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codeName="ThisWorkbook"/>
  <mc:AlternateContent xmlns:mc="http://schemas.openxmlformats.org/markup-compatibility/2006">
    <mc:Choice Requires="x15">
      <x15ac:absPath xmlns:x15ac="http://schemas.microsoft.com/office/spreadsheetml/2010/11/ac" url="M:\Finance\General\Calender Year End Financial Reports\"/>
    </mc:Choice>
  </mc:AlternateContent>
  <xr:revisionPtr revIDLastSave="0" documentId="8_{22ED76CB-2327-4448-B311-B41AE6074565}" xr6:coauthVersionLast="46" xr6:coauthVersionMax="46" xr10:uidLastSave="{00000000-0000-0000-0000-000000000000}"/>
  <bookViews>
    <workbookView xWindow="630" yWindow="660" windowWidth="24570" windowHeight="14490" tabRatio="829" firstSheet="13" activeTab="53" xr2:uid="{00000000-000D-0000-FFFF-FFFF00000000}"/>
  </bookViews>
  <sheets>
    <sheet name="Sheet1" sheetId="1" state="hidden" r:id="rId1"/>
    <sheet name="Sheet2" sheetId="2" state="hidden" r:id="rId2"/>
    <sheet name="Transactions" sheetId="8" state="hidden" r:id="rId3"/>
    <sheet name="Date_Lup" sheetId="5" state="hidden" r:id="rId4"/>
    <sheet name="GLCat" sheetId="17" state="hidden" r:id="rId5"/>
    <sheet name="GLCatPivot" sheetId="18" state="hidden" r:id="rId6"/>
    <sheet name="Categories" sheetId="19" state="hidden" r:id="rId7"/>
    <sheet name="Lookup" sheetId="4" state="hidden" r:id="rId8"/>
    <sheet name="Ledger Transaction Details" sheetId="9" state="hidden" r:id="rId9"/>
    <sheet name="Instructions" sheetId="22" state="hidden" r:id="rId10"/>
    <sheet name="MENU" sheetId="21" state="hidden" r:id="rId11"/>
    <sheet name="Date_Lup2" sheetId="26" state="hidden" r:id="rId12"/>
    <sheet name="admin exp" sheetId="57" state="hidden" r:id="rId13"/>
    <sheet name="Detail Income" sheetId="79" r:id="rId14"/>
    <sheet name="Summ Income" sheetId="58" r:id="rId15"/>
    <sheet name="Accounts" sheetId="28" state="hidden" r:id="rId16"/>
    <sheet name="01" sheetId="60" state="hidden" r:id="rId17"/>
    <sheet name="02" sheetId="61" state="hidden" r:id="rId18"/>
    <sheet name="03" sheetId="62" state="hidden" r:id="rId19"/>
    <sheet name="04" sheetId="63" state="hidden" r:id="rId20"/>
    <sheet name="05" sheetId="29" state="hidden" r:id="rId21"/>
    <sheet name="06" sheetId="30" state="hidden" r:id="rId22"/>
    <sheet name="07" sheetId="31" state="hidden" r:id="rId23"/>
    <sheet name="08" sheetId="32" state="hidden" r:id="rId24"/>
    <sheet name="09" sheetId="33" state="hidden" r:id="rId25"/>
    <sheet name="10" sheetId="34" state="hidden" r:id="rId26"/>
    <sheet name="11" sheetId="35" state="hidden" r:id="rId27"/>
    <sheet name="12" sheetId="36" state="hidden" r:id="rId28"/>
    <sheet name="13" sheetId="37" state="hidden" r:id="rId29"/>
    <sheet name="14" sheetId="38" state="hidden" r:id="rId30"/>
    <sheet name="15" sheetId="39" state="hidden" r:id="rId31"/>
    <sheet name="16" sheetId="40" state="hidden" r:id="rId32"/>
    <sheet name="17" sheetId="41" state="hidden" r:id="rId33"/>
    <sheet name="18" sheetId="42" state="hidden" r:id="rId34"/>
    <sheet name="19" sheetId="43" state="hidden" r:id="rId35"/>
    <sheet name="20" sheetId="44" state="hidden" r:id="rId36"/>
    <sheet name="21" sheetId="45" state="hidden" r:id="rId37"/>
    <sheet name="22" sheetId="46" state="hidden" r:id="rId38"/>
    <sheet name="23" sheetId="47" state="hidden" r:id="rId39"/>
    <sheet name="24" sheetId="48" state="hidden" r:id="rId40"/>
    <sheet name="25" sheetId="49" state="hidden" r:id="rId41"/>
    <sheet name="26" sheetId="50" state="hidden" r:id="rId42"/>
    <sheet name="27" sheetId="51" state="hidden" r:id="rId43"/>
    <sheet name="28" sheetId="80" state="hidden" r:id="rId44"/>
    <sheet name="30" sheetId="52" state="hidden" r:id="rId45"/>
    <sheet name="31" sheetId="53" state="hidden" r:id="rId46"/>
    <sheet name="32" sheetId="54" state="hidden" r:id="rId47"/>
    <sheet name="Sheet3" sheetId="55" state="hidden" r:id="rId48"/>
    <sheet name="33" sheetId="64" state="hidden" r:id="rId49"/>
    <sheet name="Sheet4" sheetId="65" state="hidden" r:id="rId50"/>
    <sheet name="Sheet5" sheetId="75" state="hidden" r:id="rId51"/>
    <sheet name="Sheet6" sheetId="76" state="hidden" r:id="rId52"/>
    <sheet name="Sheet7" sheetId="77" state="hidden" r:id="rId53"/>
    <sheet name="Accpac BS" sheetId="78" r:id="rId54"/>
    <sheet name="Balance Summary" sheetId="81" r:id="rId55"/>
  </sheets>
  <externalReferences>
    <externalReference r:id="rId56"/>
  </externalReferences>
  <definedNames>
    <definedName name="_xlnm._FilterDatabase" localSheetId="16" hidden="1">'01'!$A$2:$B$1400</definedName>
    <definedName name="_xlnm._FilterDatabase" localSheetId="17" hidden="1">'02'!$A$1:$B$1400</definedName>
    <definedName name="_xlnm._FilterDatabase" localSheetId="18" hidden="1">'03'!$A$2:$B$1400</definedName>
    <definedName name="_xlnm._FilterDatabase" localSheetId="19" hidden="1">'04'!$A$2:$B$1400</definedName>
    <definedName name="_xlnm._FilterDatabase" localSheetId="20" hidden="1">'05'!$A$2:$B$1400</definedName>
    <definedName name="_xlnm._FilterDatabase" localSheetId="21" hidden="1">'06'!$A$2:$B$1400</definedName>
    <definedName name="_xlnm._FilterDatabase" localSheetId="22" hidden="1">'07'!$A$2:$B$1400</definedName>
    <definedName name="_xlnm._FilterDatabase" localSheetId="23" hidden="1">'08'!$A$1:$B$1400</definedName>
    <definedName name="_xlnm._FilterDatabase" localSheetId="24" hidden="1">'09'!$A$2:$B$1400</definedName>
    <definedName name="_xlnm._FilterDatabase" localSheetId="25" hidden="1">'10'!$A$2:$B$1400</definedName>
    <definedName name="_xlnm._FilterDatabase" localSheetId="26" hidden="1">'11'!$A$2:$B$1400</definedName>
    <definedName name="_xlnm._FilterDatabase" localSheetId="27" hidden="1">'12'!$A$2:$B$1400</definedName>
    <definedName name="_xlnm._FilterDatabase" localSheetId="28" hidden="1">'13'!$A$2:$B$1400</definedName>
    <definedName name="_xlnm._FilterDatabase" localSheetId="29" hidden="1">'14'!$A$2:$B$1400</definedName>
    <definedName name="_xlnm._FilterDatabase" localSheetId="30" hidden="1">'15'!$A$2:$B$1400</definedName>
    <definedName name="_xlnm._FilterDatabase" localSheetId="31" hidden="1">'16'!$A$2:$B$1400</definedName>
    <definedName name="_xlnm._FilterDatabase" localSheetId="32" hidden="1">'17'!$A$2:$B$1400</definedName>
    <definedName name="_xlnm._FilterDatabase" localSheetId="33" hidden="1">'18'!$A$2:$B$1400</definedName>
    <definedName name="_xlnm._FilterDatabase" localSheetId="34" hidden="1">'19'!$A$2:$B$1400</definedName>
    <definedName name="_xlnm._FilterDatabase" localSheetId="35" hidden="1">'20'!$A$2:$B$1400</definedName>
    <definedName name="_xlnm._FilterDatabase" localSheetId="36" hidden="1">'21'!$A$2:$B$1400</definedName>
    <definedName name="_xlnm._FilterDatabase" localSheetId="37" hidden="1">'22'!$A$2:$B$1400</definedName>
    <definedName name="_xlnm._FilterDatabase" localSheetId="38" hidden="1">'23'!$A$2:$B$1400</definedName>
    <definedName name="_xlnm._FilterDatabase" localSheetId="39" hidden="1">'24'!$A$2:$B$1400</definedName>
    <definedName name="_xlnm._FilterDatabase" localSheetId="40" hidden="1">'25'!$A$2:$B$1400</definedName>
    <definedName name="_xlnm._FilterDatabase" localSheetId="41" hidden="1">'26'!$A$2:$B$1400</definedName>
    <definedName name="_xlnm._FilterDatabase" localSheetId="42" hidden="1">'27'!$A$2:$B$1400</definedName>
    <definedName name="_xlnm._FilterDatabase" localSheetId="44" hidden="1">'30'!$A$2:$B$1400</definedName>
    <definedName name="_xlnm._FilterDatabase" localSheetId="45" hidden="1">'31'!$A$2:$B$1400</definedName>
    <definedName name="_xlnm._FilterDatabase" localSheetId="46" hidden="1">'32'!$A$2:$B$1400</definedName>
    <definedName name="_xlnm._FilterDatabase" localSheetId="48" hidden="1">'33'!$A$2:$B$1400</definedName>
    <definedName name="_xlnm._FilterDatabase" localSheetId="15" hidden="1">Accounts!$A$1:$B$1400</definedName>
    <definedName name="_xlnm._FilterDatabase" localSheetId="7" hidden="1">Lookup!$A$1:$BV$612</definedName>
    <definedName name="ACCOUNTEXSEG" localSheetId="0">Sheet1!$G:$G</definedName>
    <definedName name="ACCOUNTEXSEG" localSheetId="2">Transactions!$B:$B</definedName>
    <definedName name="AccountGroupCode">GLCatPivot!$A:$A</definedName>
    <definedName name="ACCOUNTNAME" localSheetId="0">Sheet1!$B:$B</definedName>
    <definedName name="ACCOUNTNAME" localSheetId="2">Transactions!$C:$C</definedName>
    <definedName name="ACCOUNTNO" localSheetId="0">Sheet1!$A:$A</definedName>
    <definedName name="ACCOUNTNO" localSheetId="2">Transactions!$A:$A</definedName>
    <definedName name="ACCTBAL" localSheetId="0">Sheet1!$R:$R</definedName>
    <definedName name="ACCTDESC" localSheetId="49">Sheet4!$C:$C</definedName>
    <definedName name="ACCTDESC" localSheetId="50">Sheet5!$C:$C</definedName>
    <definedName name="ACCTFMTTD" localSheetId="49">Sheet4!$A:$A</definedName>
    <definedName name="ACCTFMTTD" localSheetId="50">Sheet5!$A:$A</definedName>
    <definedName name="ACCTGRPCOD" localSheetId="4">GLCat!$A:$A</definedName>
    <definedName name="ACCTGRPDES" localSheetId="4">GLCat!$B:$B</definedName>
    <definedName name="ACCTID" localSheetId="51">Sheet6!$A:$A</definedName>
    <definedName name="ACCTTYPE" localSheetId="0">Sheet1!$BP:$BP</definedName>
    <definedName name="ACCTTYPE" localSheetId="2">Transactions!$D:$D</definedName>
    <definedName name="Actual_1">Lookup!$U:$U</definedName>
    <definedName name="Actual_10">Lookup!$AV:$AV</definedName>
    <definedName name="Actual_11">Lookup!$AY:$AY</definedName>
    <definedName name="Actual_12">Lookup!$BB:$BB</definedName>
    <definedName name="Actual_2">Lookup!$X:$X</definedName>
    <definedName name="Actual_3">Lookup!$AA:$AA</definedName>
    <definedName name="Actual_4">Lookup!$AD:$AD</definedName>
    <definedName name="Actual_5">Lookup!$AG:$AG</definedName>
    <definedName name="Actual_6">Lookup!$AJ:$AJ</definedName>
    <definedName name="Actual_7">Lookup!$AM:$AM</definedName>
    <definedName name="Actual_8">Lookup!$AP:$AP</definedName>
    <definedName name="Actual_9">Lookup!$AS:$AS</definedName>
    <definedName name="Actual_Mnth">Lookup!$BE:$BE</definedName>
    <definedName name="Actual_Qtr1">Lookup!$BQ:$BQ</definedName>
    <definedName name="Actual_Qtr2">Lookup!$BR:$BR</definedName>
    <definedName name="Actual_Qtr3">Lookup!$BS:$BS</definedName>
    <definedName name="Actual_Qtr4">Lookup!$BT:$BT</definedName>
    <definedName name="Actual_YTD">Lookup!$BH:$BH</definedName>
    <definedName name="ACTUAL01" localSheetId="0">Sheet1!$U:$U</definedName>
    <definedName name="ACTUAL02" localSheetId="0">Sheet1!$V:$V</definedName>
    <definedName name="ACTUAL03" localSheetId="0">Sheet1!$W:$W</definedName>
    <definedName name="ACTUAL04" localSheetId="0">Sheet1!$X:$X</definedName>
    <definedName name="ACTUAL05" localSheetId="0">Sheet1!$Y:$Y</definedName>
    <definedName name="ACTUAL06" localSheetId="0">Sheet1!$Z:$Z</definedName>
    <definedName name="ACTUAL07" localSheetId="0">Sheet1!$AA:$AA</definedName>
    <definedName name="ACTUAL08" localSheetId="0">Sheet1!$AB:$AB</definedName>
    <definedName name="ACTUAL09" localSheetId="0">Sheet1!$AC:$AC</definedName>
    <definedName name="ACTUAL10" localSheetId="0">Sheet1!$AD:$AD</definedName>
    <definedName name="ACTUAL11" localSheetId="0">Sheet1!$AE:$AE</definedName>
    <definedName name="ACTUAL12" localSheetId="0">Sheet1!$AF:$AF</definedName>
    <definedName name="ACTUAL13" localSheetId="0">Sheet1!$AG:$AG</definedName>
    <definedName name="AllocationsRequired">Categories!$H$2</definedName>
    <definedName name="AUDITDATE" localSheetId="2">Transactions!$M:$M</definedName>
    <definedName name="AUDITUSER" localSheetId="2">Transactions!$N:$N</definedName>
    <definedName name="AUDTORG" localSheetId="0">Sheet1!$Q:$Q</definedName>
    <definedName name="Bal" localSheetId="52">Sheet7!$B:$B</definedName>
    <definedName name="BATCHNO" localSheetId="2">Transactions!$L:$L</definedName>
    <definedName name="Budget_1">Lookup!$V:$V</definedName>
    <definedName name="Budget_10">Lookup!$AW:$AW</definedName>
    <definedName name="Budget_11">Lookup!$AZ:$AZ</definedName>
    <definedName name="Budget_12">Lookup!$BC:$BC</definedName>
    <definedName name="Budget_2">Lookup!$Y:$Y</definedName>
    <definedName name="Budget_3">Lookup!$AB:$AB</definedName>
    <definedName name="Budget_4">Lookup!$AE:$AE</definedName>
    <definedName name="Budget_5">Lookup!$AH:$AH</definedName>
    <definedName name="Budget_6">Lookup!$AK:$AK</definedName>
    <definedName name="Budget_7">Lookup!$AN:$AN</definedName>
    <definedName name="Budget_8">Lookup!$AQ:$AQ</definedName>
    <definedName name="Budget_9">Lookup!$AT:$AT</definedName>
    <definedName name="Budget_Mnth">Lookup!$BF:$BF</definedName>
    <definedName name="Budget_YTD">Lookup!$BI:$BI</definedName>
    <definedName name="BUDGET01" localSheetId="0">Sheet1!$AH:$AH</definedName>
    <definedName name="BUDGET02" localSheetId="0">Sheet1!$AI:$AI</definedName>
    <definedName name="BUDGET03" localSheetId="0">Sheet1!$AJ:$AJ</definedName>
    <definedName name="BUDGET04" localSheetId="0">Sheet1!$AK:$AK</definedName>
    <definedName name="BUDGET05" localSheetId="0">Sheet1!$AL:$AL</definedName>
    <definedName name="BUDGET06" localSheetId="0">Sheet1!$AM:$AM</definedName>
    <definedName name="BUDGET07" localSheetId="0">Sheet1!$AN:$AN</definedName>
    <definedName name="BUDGET08" localSheetId="0">Sheet1!$AO:$AO</definedName>
    <definedName name="BUDGET09" localSheetId="0">Sheet1!$AP:$AP</definedName>
    <definedName name="BUDGET10" localSheetId="0">Sheet1!$AQ:$AQ</definedName>
    <definedName name="BUDGET11" localSheetId="0">Sheet1!$AR:$AR</definedName>
    <definedName name="BUDGET12" localSheetId="0">Sheet1!$AS:$AS</definedName>
    <definedName name="BUDGET13" localSheetId="0">Sheet1!$AT:$AT</definedName>
    <definedName name="CLyear" localSheetId="0">Sheet1!$BR:$BR</definedName>
    <definedName name="CLyearB" localSheetId="51">Sheet6!$B:$B</definedName>
    <definedName name="COMPANYNAME" localSheetId="0">Sheet1!$BM:$BM</definedName>
    <definedName name="Consol_YN">Sheet2!$D$6</definedName>
    <definedName name="CREDIT" localSheetId="2">Transactions!$S:$S</definedName>
    <definedName name="_xlnm.Criteria" localSheetId="8">'Ledger Transaction Details'!$C$5:$C$6</definedName>
    <definedName name="CriteriaValue">'Ledger Transaction Details'!$C$6</definedName>
    <definedName name="DATE" localSheetId="2">Transactions!$G:$G</definedName>
    <definedName name="DEBIT" localSheetId="2">Transactions!$R:$R</definedName>
    <definedName name="DESCRIPTION" localSheetId="2">Transactions!$J:$J</definedName>
    <definedName name="ENG_BI_CORE_LOCATION">"C:\Program Files\Accpac\BX66A\"</definedName>
    <definedName name="ENG_BI_EXE_FULL_PATH">"C:\Program Files\Accpac\BX66A\BICORE.EXE"</definedName>
    <definedName name="ENG_BI_EXE_NAME" hidden="1">"BICORE.EXE"</definedName>
    <definedName name="ENG_BI_EXEC_CMD_ARGS" hidden="1">"03304607806909007007804105406903605007512408806908207007809310206807907707006207504805206012513207706608809408107006505312912809512112110611810611710207306608707408209507808206507010010011609710305512513210211311411411909812110107207106707409306508008"</definedName>
    <definedName name="ENG_BI_EXEC_CMD_ARGS_2" hidden="1">"40720620740480520601251321021131141141190981211010720710850920780820650701001001160971031301231041191151051270981171060680700850650920920870830870690620870670860700770670570500590630490600590550630600480680660500630590540600540490600640490600620600500"</definedName>
    <definedName name="ENG_BI_EXEC_CMD_ARGS_3" hidden="1">"62050060054049060064049066066059053056052060056056063054054063066051053057060051058056063059048068059053055064050058056059053061053068064055059058056050064052053064049061063125127100113118102108109104076074085072067088069070066101114130123104121117102"</definedName>
    <definedName name="ENG_BI_EXEC_CMD_ARGS_4" hidden="1">"113106100069067071085065076075067084098081070066053129128095121126098112110100066071067084070067085086072079087086084074082065074086074087125127084083069073082073073080074089066077092062050130"</definedName>
    <definedName name="ENG_BI_GEN_LIC" hidden="1">"0"</definedName>
    <definedName name="ENG_BI_GEN_LIC_WS" hidden="1">"False"</definedName>
    <definedName name="ENG_BI_LANG_CODE" hidden="1">"en"</definedName>
    <definedName name="ENG_BI_LBI" hidden="1">"1G92DK77YP"</definedName>
    <definedName name="ENG_BI_REPOS_FILE" hidden="1">"\\accpac2\Sage 300\SharedData\BXDATA\SQL\alchemex.svd"</definedName>
    <definedName name="ENG_BI_REPOS_PATH" hidden="1">"\\accpac2\Sage 300\SharedData\BXDATA\SQL\"</definedName>
    <definedName name="ENG_BI_TLA" hidden="1">"40;20;233;120;114;194;134;109;152;140;104;262;66;173;172;120;58;89;156;75;254;189;29;28;80;93;250;83;216;181;256;180"</definedName>
    <definedName name="ENG_BI_TLA2" hidden="1">"222;181;153;132;224;209;158;212;96;124;53;60;172;120;251;238;153;10;228;62;195;98;144;119;191;61;125;179;73;207;173;230"</definedName>
    <definedName name="_xlnm.Extract" localSheetId="8">'Ledger Transaction Details'!$A$9:$L$9</definedName>
    <definedName name="FC_AMOUNT" localSheetId="2">Transactions!$P:$P</definedName>
    <definedName name="FC_CODE" localSheetId="2">Transactions!$O:$O</definedName>
    <definedName name="FIRSTPERIOD" localSheetId="0">Sheet1!$BN:$BN</definedName>
    <definedName name="FSCSYR" localSheetId="52">Sheet7!$A:$A</definedName>
    <definedName name="GL_001" localSheetId="10">"GL Transactions||AE-SQL-GL05-2-0||1;Param_Year;SelectedPeriod||ActiveSheet||1"</definedName>
    <definedName name="GL_Account_Description">Lookup!$N:$N</definedName>
    <definedName name="GL_Cat_Code" localSheetId="13">[1]Lookup!$O:$O</definedName>
    <definedName name="GL_Cat_Code">Lookup!$O:$O</definedName>
    <definedName name="GL_Cat_Description">Lookup!$P:$P</definedName>
    <definedName name="GLCATCODE" localSheetId="0">Sheet1!$D:$D</definedName>
    <definedName name="GLCATDESC" localSheetId="0">Sheet1!$E:$E</definedName>
    <definedName name="GROUP" localSheetId="0">Sheet1!$BS:$BS</definedName>
    <definedName name="Group" localSheetId="49">Sheet4!$B:$B</definedName>
    <definedName name="Group" localSheetId="50">Sheet5!$B:$B</definedName>
    <definedName name="GROUPTYPE" localSheetId="0">Sheet1!$C:$C</definedName>
    <definedName name="HC_CODE" localSheetId="2">Transactions!$Q:$Q</definedName>
    <definedName name="INFO_BI_EXE_NAME" hidden="1">"BICORE.EXE"</definedName>
    <definedName name="INFO_EXE_SERVER_PATH" hidden="1">"C:\Program Files\Accpac\BX66A\BICORE.EXE"</definedName>
    <definedName name="INFO_INSTANCE_ID" localSheetId="9" hidden="1">"0"</definedName>
    <definedName name="INFO_INSTANCE_ID" localSheetId="10" hidden="1">"0"</definedName>
    <definedName name="INFO_INSTANCE_ID" hidden="1">"0"</definedName>
    <definedName name="INFO_INSTANCE_NAME" localSheetId="13" hidden="1">"Calander Year Financial Report F007_20150120_13_23_09_2323.xls"</definedName>
    <definedName name="INFO_INSTANCE_NAME" localSheetId="9" hidden="1">"Calander Year Financial Reports_Detail_20140326_13_57_28_5757.xls"</definedName>
    <definedName name="INFO_INSTANCE_NAME" localSheetId="10" hidden="1">"Calander Year Financial Reports_Detail_20140404_10_59_49_5959.xls"</definedName>
    <definedName name="INFO_INSTANCE_NAME" hidden="1">"Calander Year Financial Report F007_20210118_13_33_29_3333.xls"</definedName>
    <definedName name="INFO_REPORT_CODE" localSheetId="9" hidden="1">"AE-SQL-GL01-3-4-CUST"</definedName>
    <definedName name="INFO_REPORT_CODE" localSheetId="10" hidden="1">"AE-SQL-GL01-3-4-CUST"</definedName>
    <definedName name="INFO_REPORT_CODE" hidden="1">"AE-SQL-GL01-3-4-CUST"</definedName>
    <definedName name="INFO_REPORT_ID" localSheetId="9" hidden="1">"3"</definedName>
    <definedName name="INFO_REPORT_ID" hidden="1">"6"</definedName>
    <definedName name="INFO_REPORT_NAME" localSheetId="9" hidden="1">"Calander Year Financial Reports_Detail"</definedName>
    <definedName name="INFO_REPORT_NAME" localSheetId="10" hidden="1">"Calander Year Financial Reports_Detail"</definedName>
    <definedName name="INFO_REPORT_NAME" hidden="1">"Calander Year Financial Report F007"</definedName>
    <definedName name="INFO_RUN_USER" hidden="1">""</definedName>
    <definedName name="INFO_RUN_WORKSTATION" localSheetId="9" hidden="1">"HP8300-08"</definedName>
    <definedName name="INFO_RUN_WORKSTATION" hidden="1">"HP800G4-02"</definedName>
    <definedName name="LASTYR01" localSheetId="0">Sheet1!$AU:$AU</definedName>
    <definedName name="LASTYR02" localSheetId="0">Sheet1!$AV:$AV</definedName>
    <definedName name="LASTYR03" localSheetId="0">Sheet1!$AW:$AW</definedName>
    <definedName name="LASTYR04" localSheetId="0">Sheet1!$AX:$AX</definedName>
    <definedName name="LASTYR05" localSheetId="0">Sheet1!$AY:$AY</definedName>
    <definedName name="LASTYR06" localSheetId="0">Sheet1!$AZ:$AZ</definedName>
    <definedName name="LASTYR07" localSheetId="0">Sheet1!$BA:$BA</definedName>
    <definedName name="LASTYR08" localSheetId="0">Sheet1!$BB:$BB</definedName>
    <definedName name="LASTYR09" localSheetId="0">Sheet1!$BC:$BC</definedName>
    <definedName name="LASTYR10" localSheetId="0">Sheet1!$BD:$BD</definedName>
    <definedName name="LASTYR11" localSheetId="0">Sheet1!$BE:$BE</definedName>
    <definedName name="LASTYR12" localSheetId="0">Sheet1!$BF:$BF</definedName>
    <definedName name="LASTYR13" localSheetId="0">Sheet1!$BG:$BG</definedName>
    <definedName name="Lookup_Formulae2">Categories!$B$2:$F$2</definedName>
    <definedName name="Lookup_GL_Account">Lookup!$A:$A</definedName>
    <definedName name="LookupFormulae">Lookup!$B$6:$BV$6</definedName>
    <definedName name="Months" localSheetId="11">Date_Lup2!$D$2:$D$13</definedName>
    <definedName name="Months" localSheetId="10">Date_Lup!$D$2:$D$13</definedName>
    <definedName name="Months">Date_Lup!$D$2:$D$13</definedName>
    <definedName name="N_OpenBal" localSheetId="0">Sheet1!$BO:$BO</definedName>
    <definedName name="N_OpenBal" localSheetId="51">Sheet6!$C:$C</definedName>
    <definedName name="OpenBal" localSheetId="0">Sheet1!$S:$S</definedName>
    <definedName name="OPENBAL_LAST" localSheetId="0">Sheet1!$BT:$BT</definedName>
    <definedName name="OPENBAL_THIS" localSheetId="0">Sheet1!$T:$T</definedName>
    <definedName name="OPENBALN" localSheetId="0">Sheet1!$BQ:$BQ</definedName>
    <definedName name="Opening_Bal">Lookup!$T:$T</definedName>
    <definedName name="PARAM_DATA_CATALOG" localSheetId="1">Sheet2!$G$2</definedName>
    <definedName name="PARAM_EXE_PATH" localSheetId="1">Sheet2!$G$7</definedName>
    <definedName name="PARAM_INSTANCE_ID" localSheetId="1">Sheet2!$G$6</definedName>
    <definedName name="PARAM_INSTANCE_NAME" localSheetId="1">Sheet2!$G$5</definedName>
    <definedName name="PARAM_REPORT_ID" localSheetId="1">Sheet2!$G$3</definedName>
    <definedName name="PARAM_REPORT_NAME" localSheetId="1">Sheet2!$G$4</definedName>
    <definedName name="PARAM_RUN_ON" localSheetId="1">Sheet2!$D$2</definedName>
    <definedName name="Param_Year" localSheetId="13">[1]Sheet2!$D$3</definedName>
    <definedName name="Param_Year">Sheet2!$D$3</definedName>
    <definedName name="Period" localSheetId="11">Date_Lup2!$E$2:$E$13</definedName>
    <definedName name="PERIOD" localSheetId="2">Transactions!$F:$F</definedName>
    <definedName name="Period">Date_Lup!$E$2:$E$13</definedName>
    <definedName name="POSTINGSEQ" localSheetId="2">Transactions!$K:$K</definedName>
    <definedName name="_xlnm.Print_Area" localSheetId="53">'Accpac BS'!$A$1:$E$312</definedName>
    <definedName name="_xlnm.Print_Area" localSheetId="9">Instructions!$B$2:$D$166</definedName>
    <definedName name="_xlnm.Print_Titles" localSheetId="9">Instructions!$1:$5</definedName>
    <definedName name="_xlnm.Print_Titles" localSheetId="8">'Ledger Transaction Details'!$1:$9</definedName>
    <definedName name="Prior_1">Lookup!$W:$W</definedName>
    <definedName name="Prior_10">Lookup!$AX:$AX</definedName>
    <definedName name="Prior_11">Lookup!$BA:$BA</definedName>
    <definedName name="Prior_12">Lookup!$BD:$BD</definedName>
    <definedName name="Prior_2">Lookup!$Z:$Z</definedName>
    <definedName name="Prior_3">Lookup!$AC:$AC</definedName>
    <definedName name="Prior_4">Lookup!$AF:$AF</definedName>
    <definedName name="Prior_5">Lookup!$AI:$AI</definedName>
    <definedName name="Prior_6">Lookup!$AL:$AL</definedName>
    <definedName name="Prior_7">Lookup!$AO:$AO</definedName>
    <definedName name="Prior_8">Lookup!$AR:$AR</definedName>
    <definedName name="Prior_9">Lookup!$AU:$AU</definedName>
    <definedName name="Prior_Mnth">Lookup!$BG:$BG</definedName>
    <definedName name="Prior_YTD">Lookup!$BJ:$BJ</definedName>
    <definedName name="RawData" localSheetId="4">GLCat!$A$1:$B$33</definedName>
    <definedName name="RawData" localSheetId="0">Sheet1!$A$1:$BU$568</definedName>
    <definedName name="RawData" localSheetId="49">Sheet4!$A$1:$C$1146</definedName>
    <definedName name="RawData" localSheetId="50">Sheet5!$A$1:$C$1147</definedName>
    <definedName name="RawData" localSheetId="51">Sheet6!$A$1:$C$1147</definedName>
    <definedName name="RawData" localSheetId="52">Sheet7!$A$1:$F$9</definedName>
    <definedName name="RawData" localSheetId="2">Transactions!$A$1:$S$5001</definedName>
    <definedName name="RawDataCols" localSheetId="4">GLCat!$A:$B</definedName>
    <definedName name="RawDataCols" localSheetId="0">Sheet1!$A:$BU</definedName>
    <definedName name="RawDataCols" localSheetId="49">Sheet4!$A:$C</definedName>
    <definedName name="RawDataCols" localSheetId="50">Sheet5!$A:$C</definedName>
    <definedName name="RawDataCols" localSheetId="51">Sheet6!$A:$C</definedName>
    <definedName name="RawDataCols" localSheetId="52">Sheet7!$A:$F</definedName>
    <definedName name="RawDataCols" localSheetId="2">Transactions!$A:$S</definedName>
    <definedName name="REFERENCE" localSheetId="2">Transactions!$I:$I</definedName>
    <definedName name="REP_REPORT_CODE" localSheetId="1">Sheet2!$G$10</definedName>
    <definedName name="REP_SYSTEM_CODE" localSheetId="1">Sheet2!$G$8</definedName>
    <definedName name="REP_SYSTEM_MODULE" localSheetId="1">Sheet2!$G$9</definedName>
    <definedName name="Retained_Earnings" localSheetId="11">Date_Lup2!$D$24</definedName>
    <definedName name="Retained_Earnings">Date_Lup!$D$24</definedName>
    <definedName name="ROW_MASK_FILTER" localSheetId="1">Sheet2!$G$11</definedName>
    <definedName name="SEGMENT01" localSheetId="0">Sheet1!$H:$H</definedName>
    <definedName name="SEGMENT02" localSheetId="0">Sheet1!$I:$I</definedName>
    <definedName name="SEGMENT03" localSheetId="0">Sheet1!$J:$J</definedName>
    <definedName name="SEGMENT04" localSheetId="0">Sheet1!$K:$K</definedName>
    <definedName name="SEGMENT05" localSheetId="0">Sheet1!$L:$L</definedName>
    <definedName name="SEGMENT06" localSheetId="0">Sheet1!$M:$M</definedName>
    <definedName name="SEGMENT07" localSheetId="0">Sheet1!$N:$N</definedName>
    <definedName name="SEGMENT08" localSheetId="0">Sheet1!$O:$O</definedName>
    <definedName name="SEGMENT09" localSheetId="0">Sheet1!$P:$P</definedName>
    <definedName name="SelectedDate" localSheetId="13">[1]Lookup!$A$1</definedName>
    <definedName name="SelectedDate" localSheetId="10">Lookup!$A$1</definedName>
    <definedName name="SelectedDate">Lookup!$A$1</definedName>
    <definedName name="SelectedPeriod">Lookup!$N$1</definedName>
    <definedName name="SignCtrl">Lookup!$R:$R</definedName>
    <definedName name="SRCE_CODE" localSheetId="2">Transactions!$H:$H</definedName>
    <definedName name="Start_Row2">Categories!$4:$4</definedName>
    <definedName name="StartRow">Lookup!$8:$8</definedName>
    <definedName name="SV_AUTO_CONN_CATALOG" hidden="1">"F007"</definedName>
    <definedName name="SV_AUTO_CONN_SERVER" hidden="1">"Accpac2"</definedName>
    <definedName name="SV_DBTYPE">"5"</definedName>
    <definedName name="SV_ENCPT_AUTO_CONN_PASSWORD" hidden="1">"083096084083070118050103114071116053081079061108123"</definedName>
    <definedName name="SV_ENCPT_AUTO_CONN_USER" hidden="1">"095094088070084071100100114097103"</definedName>
    <definedName name="SV_ENCPT_LOGON_PWD" hidden="1">"078104085088070"</definedName>
    <definedName name="SV_ENCPT_LOGON_USER" hidden="1">"095094088070084075087066080"</definedName>
    <definedName name="SV_REPORT_CODE">"AE-SQL-GL01-3-4-CUST"</definedName>
    <definedName name="SV_REPORT_ID">"6"</definedName>
    <definedName name="SV_REPORT_NAME">"Calander Year Financial Report F007"</definedName>
    <definedName name="SV_REPOSCODE">""</definedName>
    <definedName name="SV_SOLUTION_ID">"33"</definedName>
    <definedName name="SV_TENANT_CODE">"F007"</definedName>
    <definedName name="TransactionFilterHeadings">'Ledger Transaction Details'!$A$9:$L$9</definedName>
    <definedName name="TYPE" localSheetId="0">Sheet1!$F:$F</definedName>
    <definedName name="Type">Lookup!$Q:$Q</definedName>
    <definedName name="VarianceSign">Lookup!$S:$S</definedName>
    <definedName name="YEAR" localSheetId="2">Transactions!$E:$E</definedName>
    <definedName name="YTD_1">Lookup!$BL:$BL</definedName>
    <definedName name="YTD_2">Lookup!$BM:$BM</definedName>
    <definedName name="YTD_3">Lookup!$BN:$BN</definedName>
    <definedName name="YTD_4">Lookup!$BO:$BO</definedName>
    <definedName name="YTD_B1">Lookup!$BK:$BK</definedName>
    <definedName name="YTD1YRAGO" localSheetId="0">Sheet1!$BH:$BH</definedName>
    <definedName name="YTD2YRSAGO" localSheetId="0">Sheet1!$BI:$BI</definedName>
    <definedName name="YTD3YRSAGO" localSheetId="0">Sheet1!$BJ:$BJ</definedName>
    <definedName name="YTD4YRSAGO" localSheetId="0">Sheet1!$BK:$BK</definedName>
    <definedName name="YTDBUDGET" localSheetId="0">Sheet1!$BL:$BL</definedName>
  </definedNames>
  <calcPr calcId="181029"/>
  <pivotCaches>
    <pivotCache cacheId="16" r:id="rId57"/>
  </pivotCaches>
</workbook>
</file>

<file path=xl/calcChain.xml><?xml version="1.0" encoding="utf-8"?>
<calcChain xmlns="http://schemas.openxmlformats.org/spreadsheetml/2006/main">
  <c r="BV697" i="4" l="1"/>
  <c r="BU697" i="4"/>
  <c r="C697" i="4"/>
  <c r="B697" i="4"/>
  <c r="BV696" i="4"/>
  <c r="BU696" i="4"/>
  <c r="B696" i="4"/>
  <c r="C696" i="4" s="1"/>
  <c r="BV695" i="4"/>
  <c r="BU695" i="4"/>
  <c r="C695" i="4"/>
  <c r="B695" i="4"/>
  <c r="BV694" i="4"/>
  <c r="BU694" i="4"/>
  <c r="R694" i="4"/>
  <c r="BL694" i="4" s="1"/>
  <c r="P694" i="4"/>
  <c r="O694" i="4"/>
  <c r="S694" i="4" s="1"/>
  <c r="F694" i="4"/>
  <c r="D694" i="4"/>
  <c r="C694" i="4"/>
  <c r="B694" i="4"/>
  <c r="BV693" i="4"/>
  <c r="BU693" i="4"/>
  <c r="Q693" i="4"/>
  <c r="P693" i="4"/>
  <c r="O693" i="4"/>
  <c r="R693" i="4" s="1"/>
  <c r="G693" i="4"/>
  <c r="E693" i="4"/>
  <c r="C693" i="4"/>
  <c r="B693" i="4"/>
  <c r="BV692" i="4"/>
  <c r="BU692" i="4"/>
  <c r="C692" i="4"/>
  <c r="B692" i="4"/>
  <c r="BV691" i="4"/>
  <c r="BU691" i="4"/>
  <c r="Q691" i="4"/>
  <c r="P691" i="4"/>
  <c r="I691" i="4"/>
  <c r="H691" i="4"/>
  <c r="G691" i="4"/>
  <c r="F691" i="4"/>
  <c r="E691" i="4"/>
  <c r="D691" i="4"/>
  <c r="C691" i="4"/>
  <c r="B691" i="4"/>
  <c r="BV690" i="4"/>
  <c r="BU690" i="4"/>
  <c r="Q690" i="4"/>
  <c r="P690" i="4"/>
  <c r="J690" i="4"/>
  <c r="I690" i="4"/>
  <c r="H690" i="4"/>
  <c r="G690" i="4"/>
  <c r="F690" i="4"/>
  <c r="E690" i="4"/>
  <c r="D690" i="4"/>
  <c r="C690" i="4"/>
  <c r="B690" i="4"/>
  <c r="BV689" i="4"/>
  <c r="BU689" i="4"/>
  <c r="Q689" i="4"/>
  <c r="P689" i="4"/>
  <c r="K689" i="4"/>
  <c r="J689" i="4"/>
  <c r="I689" i="4"/>
  <c r="H689" i="4"/>
  <c r="G689" i="4"/>
  <c r="F689" i="4"/>
  <c r="E689" i="4"/>
  <c r="D689" i="4"/>
  <c r="C689" i="4"/>
  <c r="B689" i="4"/>
  <c r="BV688" i="4"/>
  <c r="BU688" i="4"/>
  <c r="Q688" i="4"/>
  <c r="P688" i="4"/>
  <c r="L688" i="4"/>
  <c r="K688" i="4"/>
  <c r="J688" i="4"/>
  <c r="I688" i="4"/>
  <c r="H688" i="4"/>
  <c r="G688" i="4"/>
  <c r="F688" i="4"/>
  <c r="E688" i="4"/>
  <c r="D688" i="4"/>
  <c r="C688" i="4"/>
  <c r="B688" i="4"/>
  <c r="BV687" i="4"/>
  <c r="BU687" i="4"/>
  <c r="Q687" i="4"/>
  <c r="P687" i="4"/>
  <c r="M687" i="4"/>
  <c r="L687" i="4"/>
  <c r="K687" i="4"/>
  <c r="J687" i="4"/>
  <c r="I687" i="4"/>
  <c r="H687" i="4"/>
  <c r="G687" i="4"/>
  <c r="F687" i="4"/>
  <c r="E687" i="4"/>
  <c r="D687" i="4"/>
  <c r="C687" i="4"/>
  <c r="B687" i="4"/>
  <c r="BV686" i="4"/>
  <c r="BU686" i="4"/>
  <c r="Q686" i="4"/>
  <c r="N686" i="4"/>
  <c r="M686" i="4"/>
  <c r="K686" i="4"/>
  <c r="J686" i="4"/>
  <c r="I686" i="4"/>
  <c r="H686" i="4"/>
  <c r="B686" i="4"/>
  <c r="C686" i="4" s="1"/>
  <c r="BV685" i="4"/>
  <c r="BU685" i="4"/>
  <c r="B685" i="4"/>
  <c r="C685" i="4" s="1"/>
  <c r="BV684" i="4"/>
  <c r="BU684" i="4"/>
  <c r="J684" i="4"/>
  <c r="I684" i="4"/>
  <c r="B684" i="4"/>
  <c r="C684" i="4" s="1"/>
  <c r="BV683" i="4"/>
  <c r="BU683" i="4"/>
  <c r="F683" i="4"/>
  <c r="B683" i="4"/>
  <c r="C683" i="4" s="1"/>
  <c r="BV682" i="4"/>
  <c r="BU682" i="4"/>
  <c r="H682" i="4"/>
  <c r="C682" i="4"/>
  <c r="B682" i="4"/>
  <c r="BV681" i="4"/>
  <c r="BU681" i="4"/>
  <c r="B681" i="4"/>
  <c r="C681" i="4" s="1"/>
  <c r="BV680" i="4"/>
  <c r="BU680" i="4"/>
  <c r="B680" i="4"/>
  <c r="C680" i="4" s="1"/>
  <c r="BV679" i="4"/>
  <c r="BU679" i="4"/>
  <c r="P679" i="4"/>
  <c r="O679" i="4"/>
  <c r="S679" i="4" s="1"/>
  <c r="N679" i="4"/>
  <c r="K679" i="4"/>
  <c r="J679" i="4"/>
  <c r="F679" i="4"/>
  <c r="E679" i="4"/>
  <c r="D679" i="4"/>
  <c r="C679" i="4"/>
  <c r="B679" i="4"/>
  <c r="BV678" i="4"/>
  <c r="BU678" i="4"/>
  <c r="B678" i="4"/>
  <c r="C678" i="4" s="1"/>
  <c r="BV677" i="4"/>
  <c r="BU677" i="4"/>
  <c r="B677" i="4"/>
  <c r="C677" i="4" s="1"/>
  <c r="BV676" i="4"/>
  <c r="BU676" i="4"/>
  <c r="B676" i="4"/>
  <c r="C676" i="4" s="1"/>
  <c r="BV675" i="4"/>
  <c r="BU675" i="4"/>
  <c r="K675" i="4"/>
  <c r="G675" i="4"/>
  <c r="F675" i="4"/>
  <c r="C675" i="4"/>
  <c r="B675" i="4"/>
  <c r="BV674" i="4"/>
  <c r="BU674" i="4"/>
  <c r="C674" i="4"/>
  <c r="B674" i="4"/>
  <c r="BV673" i="4"/>
  <c r="BU673" i="4"/>
  <c r="P673" i="4"/>
  <c r="O673" i="4"/>
  <c r="D673" i="4"/>
  <c r="C673" i="4"/>
  <c r="B673" i="4"/>
  <c r="BV672" i="4"/>
  <c r="BU672" i="4"/>
  <c r="Q672" i="4"/>
  <c r="P672" i="4"/>
  <c r="E672" i="4"/>
  <c r="D672" i="4"/>
  <c r="B672" i="4"/>
  <c r="C672" i="4" s="1"/>
  <c r="BV671" i="4"/>
  <c r="BU671" i="4"/>
  <c r="B671" i="4"/>
  <c r="C671" i="4" s="1"/>
  <c r="BV670" i="4"/>
  <c r="BU670" i="4"/>
  <c r="D670" i="4"/>
  <c r="C670" i="4"/>
  <c r="B670" i="4"/>
  <c r="BV669" i="4"/>
  <c r="BU669" i="4"/>
  <c r="L669" i="4"/>
  <c r="B669" i="4"/>
  <c r="C669" i="4" s="1"/>
  <c r="BV668" i="4"/>
  <c r="BU668" i="4"/>
  <c r="O668" i="4"/>
  <c r="B668" i="4"/>
  <c r="C668" i="4" s="1"/>
  <c r="BV667" i="4"/>
  <c r="BU667" i="4"/>
  <c r="H667" i="4"/>
  <c r="B667" i="4"/>
  <c r="C667" i="4" s="1"/>
  <c r="BV666" i="4"/>
  <c r="BU666" i="4"/>
  <c r="B666" i="4"/>
  <c r="C666" i="4" s="1"/>
  <c r="BV665" i="4"/>
  <c r="BU665" i="4"/>
  <c r="K665" i="4"/>
  <c r="B665" i="4"/>
  <c r="C665" i="4" s="1"/>
  <c r="BV664" i="4"/>
  <c r="BU664" i="4"/>
  <c r="B664" i="4"/>
  <c r="C664" i="4" s="1"/>
  <c r="BV663" i="4"/>
  <c r="BU663" i="4"/>
  <c r="M663" i="4"/>
  <c r="C663" i="4"/>
  <c r="B663" i="4"/>
  <c r="BV662" i="4"/>
  <c r="BU662" i="4"/>
  <c r="B662" i="4"/>
  <c r="C662" i="4" s="1"/>
  <c r="BV661" i="4"/>
  <c r="BU661" i="4"/>
  <c r="C661" i="4"/>
  <c r="B661" i="4"/>
  <c r="BV660" i="4"/>
  <c r="BU660" i="4"/>
  <c r="B660" i="4"/>
  <c r="C660" i="4" s="1"/>
  <c r="BV659" i="4"/>
  <c r="BU659" i="4"/>
  <c r="C659" i="4"/>
  <c r="B659" i="4"/>
  <c r="BV658" i="4"/>
  <c r="BU658" i="4"/>
  <c r="N658" i="4"/>
  <c r="C658" i="4"/>
  <c r="B658" i="4"/>
  <c r="BV657" i="4"/>
  <c r="BU657" i="4"/>
  <c r="N657" i="4"/>
  <c r="J657" i="4"/>
  <c r="I657" i="4"/>
  <c r="D657" i="4"/>
  <c r="C657" i="4"/>
  <c r="B657" i="4"/>
  <c r="BV656" i="4"/>
  <c r="BU656" i="4"/>
  <c r="P656" i="4"/>
  <c r="B656" i="4"/>
  <c r="C656" i="4" s="1"/>
  <c r="BV655" i="4"/>
  <c r="BU655" i="4"/>
  <c r="B655" i="4"/>
  <c r="C655" i="4" s="1"/>
  <c r="BV654" i="4"/>
  <c r="BU654" i="4"/>
  <c r="M654" i="4"/>
  <c r="B654" i="4"/>
  <c r="C654" i="4" s="1"/>
  <c r="BV653" i="4"/>
  <c r="BU653" i="4"/>
  <c r="B653" i="4"/>
  <c r="C653" i="4" s="1"/>
  <c r="BV652" i="4"/>
  <c r="BU652" i="4"/>
  <c r="P652" i="4"/>
  <c r="O652" i="4"/>
  <c r="M652" i="4"/>
  <c r="D652" i="4"/>
  <c r="C652" i="4"/>
  <c r="B652" i="4"/>
  <c r="BV651" i="4"/>
  <c r="BU651" i="4"/>
  <c r="Q651" i="4"/>
  <c r="N651" i="4"/>
  <c r="C651" i="4"/>
  <c r="B651" i="4"/>
  <c r="BV650" i="4"/>
  <c r="BU650" i="4"/>
  <c r="Q650" i="4"/>
  <c r="B650" i="4"/>
  <c r="C650" i="4" s="1"/>
  <c r="BV649" i="4"/>
  <c r="BU649" i="4"/>
  <c r="C649" i="4"/>
  <c r="B649" i="4"/>
  <c r="BV648" i="4"/>
  <c r="BU648" i="4"/>
  <c r="B648" i="4"/>
  <c r="C648" i="4" s="1"/>
  <c r="BV647" i="4"/>
  <c r="BU647" i="4"/>
  <c r="J647" i="4"/>
  <c r="B647" i="4"/>
  <c r="C647" i="4" s="1"/>
  <c r="BV646" i="4"/>
  <c r="BU646" i="4"/>
  <c r="G646" i="4"/>
  <c r="B646" i="4"/>
  <c r="C646" i="4" s="1"/>
  <c r="BV645" i="4"/>
  <c r="BU645" i="4"/>
  <c r="H645" i="4"/>
  <c r="B645" i="4"/>
  <c r="C645" i="4" s="1"/>
  <c r="BV644" i="4"/>
  <c r="BU644" i="4"/>
  <c r="B644" i="4"/>
  <c r="C644" i="4" s="1"/>
  <c r="BV643" i="4"/>
  <c r="BU643" i="4"/>
  <c r="J643" i="4"/>
  <c r="G643" i="4"/>
  <c r="B643" i="4"/>
  <c r="C643" i="4" s="1"/>
  <c r="BV642" i="4"/>
  <c r="BU642" i="4"/>
  <c r="L642" i="4"/>
  <c r="K642" i="4"/>
  <c r="H642" i="4"/>
  <c r="C642" i="4"/>
  <c r="B642" i="4"/>
  <c r="BV641" i="4"/>
  <c r="BU641" i="4"/>
  <c r="P641" i="4"/>
  <c r="M641" i="4"/>
  <c r="L641" i="4"/>
  <c r="K641" i="4"/>
  <c r="I641" i="4"/>
  <c r="D641" i="4"/>
  <c r="C641" i="4"/>
  <c r="B641" i="4"/>
  <c r="BV640" i="4"/>
  <c r="BU640" i="4"/>
  <c r="N640" i="4"/>
  <c r="J640" i="4"/>
  <c r="B640" i="4"/>
  <c r="C640" i="4" s="1"/>
  <c r="BV639" i="4"/>
  <c r="BU639" i="4"/>
  <c r="N639" i="4"/>
  <c r="C639" i="4"/>
  <c r="B639" i="4"/>
  <c r="BV638" i="4"/>
  <c r="BU638" i="4"/>
  <c r="B638" i="4"/>
  <c r="C638" i="4" s="1"/>
  <c r="BV637" i="4"/>
  <c r="BU637" i="4"/>
  <c r="G637" i="4"/>
  <c r="E637" i="4"/>
  <c r="C637" i="4"/>
  <c r="B637" i="4"/>
  <c r="T2" i="1"/>
  <c r="T3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S2" i="1"/>
  <c r="S3" i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D2" i="1"/>
  <c r="E2" i="1" s="1"/>
  <c r="D3" i="1"/>
  <c r="E3" i="1" s="1"/>
  <c r="D4" i="1"/>
  <c r="E4" i="1" s="1"/>
  <c r="D5" i="1"/>
  <c r="E5" i="1" s="1"/>
  <c r="D6" i="1"/>
  <c r="E6" i="1" s="1"/>
  <c r="D7" i="1"/>
  <c r="E7" i="1" s="1"/>
  <c r="D8" i="1"/>
  <c r="E8" i="1" s="1"/>
  <c r="D9" i="1"/>
  <c r="E9" i="1" s="1"/>
  <c r="D10" i="1"/>
  <c r="E10" i="1" s="1"/>
  <c r="D11" i="1"/>
  <c r="E11" i="1" s="1"/>
  <c r="D12" i="1"/>
  <c r="E12" i="1" s="1"/>
  <c r="D13" i="1"/>
  <c r="E13" i="1" s="1"/>
  <c r="D14" i="1"/>
  <c r="E14" i="1" s="1"/>
  <c r="D15" i="1"/>
  <c r="E15" i="1" s="1"/>
  <c r="D16" i="1"/>
  <c r="E16" i="1" s="1"/>
  <c r="D17" i="1"/>
  <c r="E17" i="1" s="1"/>
  <c r="D18" i="1"/>
  <c r="E18" i="1" s="1"/>
  <c r="D19" i="1"/>
  <c r="E19" i="1" s="1"/>
  <c r="D20" i="1"/>
  <c r="E20" i="1" s="1"/>
  <c r="D21" i="1"/>
  <c r="E21" i="1" s="1"/>
  <c r="D22" i="1"/>
  <c r="E22" i="1" s="1"/>
  <c r="D23" i="1"/>
  <c r="E23" i="1" s="1"/>
  <c r="D24" i="1"/>
  <c r="E24" i="1" s="1"/>
  <c r="D25" i="1"/>
  <c r="E25" i="1" s="1"/>
  <c r="D26" i="1"/>
  <c r="E26" i="1" s="1"/>
  <c r="D27" i="1"/>
  <c r="E27" i="1" s="1"/>
  <c r="D28" i="1"/>
  <c r="E28" i="1" s="1"/>
  <c r="D29" i="1"/>
  <c r="E29" i="1" s="1"/>
  <c r="D30" i="1"/>
  <c r="E30" i="1" s="1"/>
  <c r="D31" i="1"/>
  <c r="E31" i="1" s="1"/>
  <c r="D32" i="1"/>
  <c r="E32" i="1" s="1"/>
  <c r="D33" i="1"/>
  <c r="E33" i="1" s="1"/>
  <c r="D34" i="1"/>
  <c r="E34" i="1" s="1"/>
  <c r="D35" i="1"/>
  <c r="E35" i="1" s="1"/>
  <c r="D36" i="1"/>
  <c r="E36" i="1" s="1"/>
  <c r="D37" i="1"/>
  <c r="E37" i="1" s="1"/>
  <c r="D38" i="1"/>
  <c r="E38" i="1" s="1"/>
  <c r="D39" i="1"/>
  <c r="E39" i="1" s="1"/>
  <c r="D40" i="1"/>
  <c r="E40" i="1" s="1"/>
  <c r="D41" i="1"/>
  <c r="E41" i="1" s="1"/>
  <c r="D42" i="1"/>
  <c r="E42" i="1" s="1"/>
  <c r="D43" i="1"/>
  <c r="E43" i="1" s="1"/>
  <c r="D44" i="1"/>
  <c r="E44" i="1" s="1"/>
  <c r="D45" i="1"/>
  <c r="E45" i="1" s="1"/>
  <c r="D46" i="1"/>
  <c r="E46" i="1" s="1"/>
  <c r="D47" i="1"/>
  <c r="E47" i="1" s="1"/>
  <c r="D48" i="1"/>
  <c r="E48" i="1" s="1"/>
  <c r="D49" i="1"/>
  <c r="E49" i="1" s="1"/>
  <c r="D50" i="1"/>
  <c r="E50" i="1" s="1"/>
  <c r="D51" i="1"/>
  <c r="E51" i="1" s="1"/>
  <c r="D52" i="1"/>
  <c r="E52" i="1" s="1"/>
  <c r="D53" i="1"/>
  <c r="E53" i="1" s="1"/>
  <c r="D54" i="1"/>
  <c r="E54" i="1" s="1"/>
  <c r="D55" i="1"/>
  <c r="E55" i="1" s="1"/>
  <c r="D56" i="1"/>
  <c r="E56" i="1" s="1"/>
  <c r="D57" i="1"/>
  <c r="E57" i="1" s="1"/>
  <c r="D58" i="1"/>
  <c r="E58" i="1" s="1"/>
  <c r="D59" i="1"/>
  <c r="E59" i="1" s="1"/>
  <c r="D60" i="1"/>
  <c r="E60" i="1" s="1"/>
  <c r="D61" i="1"/>
  <c r="E61" i="1" s="1"/>
  <c r="D62" i="1"/>
  <c r="E62" i="1" s="1"/>
  <c r="D63" i="1"/>
  <c r="E63" i="1" s="1"/>
  <c r="D64" i="1"/>
  <c r="E64" i="1" s="1"/>
  <c r="D65" i="1"/>
  <c r="E65" i="1" s="1"/>
  <c r="D66" i="1"/>
  <c r="E66" i="1" s="1"/>
  <c r="D67" i="1"/>
  <c r="E67" i="1" s="1"/>
  <c r="D68" i="1"/>
  <c r="E68" i="1" s="1"/>
  <c r="D69" i="1"/>
  <c r="E69" i="1" s="1"/>
  <c r="D70" i="1"/>
  <c r="E70" i="1" s="1"/>
  <c r="D71" i="1"/>
  <c r="E71" i="1" s="1"/>
  <c r="D72" i="1"/>
  <c r="E72" i="1" s="1"/>
  <c r="D73" i="1"/>
  <c r="E73" i="1" s="1"/>
  <c r="D74" i="1"/>
  <c r="E74" i="1" s="1"/>
  <c r="D75" i="1"/>
  <c r="E75" i="1" s="1"/>
  <c r="D76" i="1"/>
  <c r="E76" i="1" s="1"/>
  <c r="D77" i="1"/>
  <c r="E77" i="1" s="1"/>
  <c r="D78" i="1"/>
  <c r="E78" i="1" s="1"/>
  <c r="D79" i="1"/>
  <c r="E79" i="1" s="1"/>
  <c r="D80" i="1"/>
  <c r="E80" i="1" s="1"/>
  <c r="D81" i="1"/>
  <c r="E81" i="1" s="1"/>
  <c r="D82" i="1"/>
  <c r="E82" i="1" s="1"/>
  <c r="D83" i="1"/>
  <c r="E83" i="1" s="1"/>
  <c r="D84" i="1"/>
  <c r="E84" i="1" s="1"/>
  <c r="D85" i="1"/>
  <c r="E85" i="1" s="1"/>
  <c r="D86" i="1"/>
  <c r="E86" i="1" s="1"/>
  <c r="D87" i="1"/>
  <c r="E87" i="1" s="1"/>
  <c r="D88" i="1"/>
  <c r="E88" i="1" s="1"/>
  <c r="D89" i="1"/>
  <c r="E89" i="1" s="1"/>
  <c r="D90" i="1"/>
  <c r="E90" i="1" s="1"/>
  <c r="D91" i="1"/>
  <c r="E91" i="1" s="1"/>
  <c r="D92" i="1"/>
  <c r="E92" i="1" s="1"/>
  <c r="D93" i="1"/>
  <c r="E93" i="1" s="1"/>
  <c r="D94" i="1"/>
  <c r="E94" i="1" s="1"/>
  <c r="D95" i="1"/>
  <c r="E95" i="1" s="1"/>
  <c r="D96" i="1"/>
  <c r="E96" i="1" s="1"/>
  <c r="D97" i="1"/>
  <c r="E97" i="1" s="1"/>
  <c r="D98" i="1"/>
  <c r="E98" i="1" s="1"/>
  <c r="D99" i="1"/>
  <c r="E99" i="1" s="1"/>
  <c r="D100" i="1"/>
  <c r="E100" i="1" s="1"/>
  <c r="D101" i="1"/>
  <c r="E101" i="1" s="1"/>
  <c r="D102" i="1"/>
  <c r="E102" i="1" s="1"/>
  <c r="D103" i="1"/>
  <c r="E103" i="1" s="1"/>
  <c r="D104" i="1"/>
  <c r="E104" i="1" s="1"/>
  <c r="D105" i="1"/>
  <c r="E105" i="1" s="1"/>
  <c r="D106" i="1"/>
  <c r="E106" i="1" s="1"/>
  <c r="D107" i="1"/>
  <c r="E107" i="1" s="1"/>
  <c r="D108" i="1"/>
  <c r="E108" i="1" s="1"/>
  <c r="D109" i="1"/>
  <c r="E109" i="1" s="1"/>
  <c r="D110" i="1"/>
  <c r="E110" i="1" s="1"/>
  <c r="D111" i="1"/>
  <c r="E111" i="1" s="1"/>
  <c r="D112" i="1"/>
  <c r="E112" i="1" s="1"/>
  <c r="D113" i="1"/>
  <c r="E113" i="1" s="1"/>
  <c r="D114" i="1"/>
  <c r="E114" i="1" s="1"/>
  <c r="D115" i="1"/>
  <c r="E115" i="1" s="1"/>
  <c r="D116" i="1"/>
  <c r="E116" i="1" s="1"/>
  <c r="D117" i="1"/>
  <c r="E117" i="1" s="1"/>
  <c r="D118" i="1"/>
  <c r="E118" i="1" s="1"/>
  <c r="D119" i="1"/>
  <c r="E119" i="1" s="1"/>
  <c r="D120" i="1"/>
  <c r="E120" i="1" s="1"/>
  <c r="D121" i="1"/>
  <c r="E121" i="1" s="1"/>
  <c r="D122" i="1"/>
  <c r="E122" i="1" s="1"/>
  <c r="D123" i="1"/>
  <c r="E123" i="1" s="1"/>
  <c r="D124" i="1"/>
  <c r="E124" i="1" s="1"/>
  <c r="D125" i="1"/>
  <c r="E125" i="1" s="1"/>
  <c r="D126" i="1"/>
  <c r="E126" i="1" s="1"/>
  <c r="D127" i="1"/>
  <c r="E127" i="1" s="1"/>
  <c r="D128" i="1"/>
  <c r="E128" i="1" s="1"/>
  <c r="D129" i="1"/>
  <c r="E129" i="1" s="1"/>
  <c r="D130" i="1"/>
  <c r="E130" i="1" s="1"/>
  <c r="D131" i="1"/>
  <c r="E131" i="1" s="1"/>
  <c r="D132" i="1"/>
  <c r="E132" i="1" s="1"/>
  <c r="D133" i="1"/>
  <c r="E133" i="1" s="1"/>
  <c r="D134" i="1"/>
  <c r="E134" i="1" s="1"/>
  <c r="D135" i="1"/>
  <c r="E135" i="1" s="1"/>
  <c r="D136" i="1"/>
  <c r="E136" i="1" s="1"/>
  <c r="D137" i="1"/>
  <c r="E137" i="1" s="1"/>
  <c r="D138" i="1"/>
  <c r="E138" i="1" s="1"/>
  <c r="D139" i="1"/>
  <c r="E139" i="1" s="1"/>
  <c r="D140" i="1"/>
  <c r="E140" i="1" s="1"/>
  <c r="D141" i="1"/>
  <c r="E141" i="1" s="1"/>
  <c r="D142" i="1"/>
  <c r="E142" i="1" s="1"/>
  <c r="D143" i="1"/>
  <c r="E143" i="1" s="1"/>
  <c r="D144" i="1"/>
  <c r="E144" i="1" s="1"/>
  <c r="D145" i="1"/>
  <c r="E145" i="1" s="1"/>
  <c r="D146" i="1"/>
  <c r="E146" i="1" s="1"/>
  <c r="D147" i="1"/>
  <c r="E147" i="1" s="1"/>
  <c r="D148" i="1"/>
  <c r="E148" i="1" s="1"/>
  <c r="D149" i="1"/>
  <c r="E149" i="1" s="1"/>
  <c r="D150" i="1"/>
  <c r="E150" i="1" s="1"/>
  <c r="D151" i="1"/>
  <c r="E151" i="1" s="1"/>
  <c r="D152" i="1"/>
  <c r="E152" i="1" s="1"/>
  <c r="D153" i="1"/>
  <c r="E153" i="1" s="1"/>
  <c r="D154" i="1"/>
  <c r="E154" i="1" s="1"/>
  <c r="D155" i="1"/>
  <c r="E155" i="1" s="1"/>
  <c r="D156" i="1"/>
  <c r="E156" i="1" s="1"/>
  <c r="D157" i="1"/>
  <c r="E157" i="1" s="1"/>
  <c r="D158" i="1"/>
  <c r="E158" i="1" s="1"/>
  <c r="D159" i="1"/>
  <c r="E159" i="1" s="1"/>
  <c r="D160" i="1"/>
  <c r="E160" i="1" s="1"/>
  <c r="D161" i="1"/>
  <c r="E161" i="1" s="1"/>
  <c r="D162" i="1"/>
  <c r="E162" i="1" s="1"/>
  <c r="D163" i="1"/>
  <c r="E163" i="1" s="1"/>
  <c r="D164" i="1"/>
  <c r="E164" i="1" s="1"/>
  <c r="D165" i="1"/>
  <c r="E165" i="1" s="1"/>
  <c r="D166" i="1"/>
  <c r="E166" i="1" s="1"/>
  <c r="D167" i="1"/>
  <c r="E167" i="1" s="1"/>
  <c r="D168" i="1"/>
  <c r="E168" i="1" s="1"/>
  <c r="D169" i="1"/>
  <c r="E169" i="1" s="1"/>
  <c r="D170" i="1"/>
  <c r="E170" i="1" s="1"/>
  <c r="D171" i="1"/>
  <c r="E171" i="1" s="1"/>
  <c r="D172" i="1"/>
  <c r="E172" i="1" s="1"/>
  <c r="D173" i="1"/>
  <c r="E173" i="1" s="1"/>
  <c r="D174" i="1"/>
  <c r="E174" i="1" s="1"/>
  <c r="D175" i="1"/>
  <c r="E175" i="1" s="1"/>
  <c r="D176" i="1"/>
  <c r="E176" i="1" s="1"/>
  <c r="D177" i="1"/>
  <c r="E177" i="1" s="1"/>
  <c r="D178" i="1"/>
  <c r="E178" i="1" s="1"/>
  <c r="D179" i="1"/>
  <c r="E179" i="1" s="1"/>
  <c r="D180" i="1"/>
  <c r="E180" i="1" s="1"/>
  <c r="D181" i="1"/>
  <c r="E181" i="1" s="1"/>
  <c r="D182" i="1"/>
  <c r="E182" i="1" s="1"/>
  <c r="D183" i="1"/>
  <c r="E183" i="1" s="1"/>
  <c r="D184" i="1"/>
  <c r="E184" i="1" s="1"/>
  <c r="D185" i="1"/>
  <c r="E185" i="1" s="1"/>
  <c r="D186" i="1"/>
  <c r="E186" i="1" s="1"/>
  <c r="D187" i="1"/>
  <c r="E187" i="1" s="1"/>
  <c r="D188" i="1"/>
  <c r="E188" i="1" s="1"/>
  <c r="D189" i="1"/>
  <c r="E189" i="1" s="1"/>
  <c r="D190" i="1"/>
  <c r="E190" i="1" s="1"/>
  <c r="D191" i="1"/>
  <c r="E191" i="1" s="1"/>
  <c r="D192" i="1"/>
  <c r="E192" i="1" s="1"/>
  <c r="D193" i="1"/>
  <c r="E193" i="1" s="1"/>
  <c r="D194" i="1"/>
  <c r="E194" i="1" s="1"/>
  <c r="D195" i="1"/>
  <c r="E195" i="1" s="1"/>
  <c r="D196" i="1"/>
  <c r="E196" i="1" s="1"/>
  <c r="D197" i="1"/>
  <c r="E197" i="1" s="1"/>
  <c r="D198" i="1"/>
  <c r="E198" i="1" s="1"/>
  <c r="D199" i="1"/>
  <c r="E199" i="1" s="1"/>
  <c r="D200" i="1"/>
  <c r="E200" i="1" s="1"/>
  <c r="D201" i="1"/>
  <c r="E201" i="1" s="1"/>
  <c r="D202" i="1"/>
  <c r="E202" i="1" s="1"/>
  <c r="D203" i="1"/>
  <c r="E203" i="1" s="1"/>
  <c r="D204" i="1"/>
  <c r="E204" i="1" s="1"/>
  <c r="D205" i="1"/>
  <c r="E205" i="1" s="1"/>
  <c r="D206" i="1"/>
  <c r="E206" i="1" s="1"/>
  <c r="D207" i="1"/>
  <c r="E207" i="1" s="1"/>
  <c r="D208" i="1"/>
  <c r="E208" i="1" s="1"/>
  <c r="D209" i="1"/>
  <c r="E209" i="1" s="1"/>
  <c r="D210" i="1"/>
  <c r="E210" i="1" s="1"/>
  <c r="D211" i="1"/>
  <c r="E211" i="1" s="1"/>
  <c r="D212" i="1"/>
  <c r="E212" i="1" s="1"/>
  <c r="D213" i="1"/>
  <c r="E213" i="1" s="1"/>
  <c r="D214" i="1"/>
  <c r="E214" i="1" s="1"/>
  <c r="D215" i="1"/>
  <c r="E215" i="1" s="1"/>
  <c r="D216" i="1"/>
  <c r="E216" i="1" s="1"/>
  <c r="D217" i="1"/>
  <c r="E217" i="1" s="1"/>
  <c r="D218" i="1"/>
  <c r="E218" i="1" s="1"/>
  <c r="D219" i="1"/>
  <c r="E219" i="1" s="1"/>
  <c r="D220" i="1"/>
  <c r="E220" i="1" s="1"/>
  <c r="D221" i="1"/>
  <c r="E221" i="1" s="1"/>
  <c r="D222" i="1"/>
  <c r="E222" i="1" s="1"/>
  <c r="D223" i="1"/>
  <c r="E223" i="1" s="1"/>
  <c r="D224" i="1"/>
  <c r="E224" i="1" s="1"/>
  <c r="D225" i="1"/>
  <c r="E225" i="1" s="1"/>
  <c r="D226" i="1"/>
  <c r="E226" i="1" s="1"/>
  <c r="D227" i="1"/>
  <c r="E227" i="1" s="1"/>
  <c r="D228" i="1"/>
  <c r="E228" i="1" s="1"/>
  <c r="D229" i="1"/>
  <c r="E229" i="1" s="1"/>
  <c r="D230" i="1"/>
  <c r="E230" i="1" s="1"/>
  <c r="D231" i="1"/>
  <c r="E231" i="1" s="1"/>
  <c r="D232" i="1"/>
  <c r="E232" i="1" s="1"/>
  <c r="D233" i="1"/>
  <c r="E233" i="1" s="1"/>
  <c r="D234" i="1"/>
  <c r="E234" i="1" s="1"/>
  <c r="D235" i="1"/>
  <c r="E235" i="1" s="1"/>
  <c r="D236" i="1"/>
  <c r="E236" i="1" s="1"/>
  <c r="D237" i="1"/>
  <c r="E237" i="1" s="1"/>
  <c r="D238" i="1"/>
  <c r="E238" i="1" s="1"/>
  <c r="D239" i="1"/>
  <c r="E239" i="1" s="1"/>
  <c r="D240" i="1"/>
  <c r="E240" i="1" s="1"/>
  <c r="D241" i="1"/>
  <c r="E241" i="1" s="1"/>
  <c r="D242" i="1"/>
  <c r="E242" i="1" s="1"/>
  <c r="D243" i="1"/>
  <c r="E243" i="1" s="1"/>
  <c r="D244" i="1"/>
  <c r="E244" i="1" s="1"/>
  <c r="D245" i="1"/>
  <c r="E245" i="1" s="1"/>
  <c r="D246" i="1"/>
  <c r="E246" i="1" s="1"/>
  <c r="D247" i="1"/>
  <c r="E247" i="1" s="1"/>
  <c r="D248" i="1"/>
  <c r="E248" i="1" s="1"/>
  <c r="D249" i="1"/>
  <c r="E249" i="1" s="1"/>
  <c r="D250" i="1"/>
  <c r="E250" i="1" s="1"/>
  <c r="D251" i="1"/>
  <c r="E251" i="1" s="1"/>
  <c r="D252" i="1"/>
  <c r="E252" i="1" s="1"/>
  <c r="D253" i="1"/>
  <c r="E253" i="1" s="1"/>
  <c r="D254" i="1"/>
  <c r="E254" i="1" s="1"/>
  <c r="D255" i="1"/>
  <c r="E255" i="1" s="1"/>
  <c r="D256" i="1"/>
  <c r="E256" i="1" s="1"/>
  <c r="D257" i="1"/>
  <c r="E257" i="1" s="1"/>
  <c r="D258" i="1"/>
  <c r="E258" i="1" s="1"/>
  <c r="D259" i="1"/>
  <c r="E259" i="1" s="1"/>
  <c r="D260" i="1"/>
  <c r="E260" i="1" s="1"/>
  <c r="D261" i="1"/>
  <c r="E261" i="1" s="1"/>
  <c r="D262" i="1"/>
  <c r="E262" i="1" s="1"/>
  <c r="D263" i="1"/>
  <c r="E263" i="1" s="1"/>
  <c r="D264" i="1"/>
  <c r="E264" i="1" s="1"/>
  <c r="D265" i="1"/>
  <c r="E265" i="1" s="1"/>
  <c r="D266" i="1"/>
  <c r="E266" i="1" s="1"/>
  <c r="D267" i="1"/>
  <c r="E267" i="1" s="1"/>
  <c r="D268" i="1"/>
  <c r="E268" i="1" s="1"/>
  <c r="D269" i="1"/>
  <c r="E269" i="1" s="1"/>
  <c r="D270" i="1"/>
  <c r="E270" i="1" s="1"/>
  <c r="D271" i="1"/>
  <c r="E271" i="1" s="1"/>
  <c r="D272" i="1"/>
  <c r="E272" i="1" s="1"/>
  <c r="D273" i="1"/>
  <c r="E273" i="1" s="1"/>
  <c r="D274" i="1"/>
  <c r="E274" i="1" s="1"/>
  <c r="D275" i="1"/>
  <c r="E275" i="1" s="1"/>
  <c r="D276" i="1"/>
  <c r="E276" i="1" s="1"/>
  <c r="D277" i="1"/>
  <c r="E277" i="1" s="1"/>
  <c r="D278" i="1"/>
  <c r="E278" i="1" s="1"/>
  <c r="D279" i="1"/>
  <c r="E279" i="1" s="1"/>
  <c r="D280" i="1"/>
  <c r="E280" i="1" s="1"/>
  <c r="D281" i="1"/>
  <c r="E281" i="1" s="1"/>
  <c r="D282" i="1"/>
  <c r="E282" i="1" s="1"/>
  <c r="D283" i="1"/>
  <c r="E283" i="1" s="1"/>
  <c r="D284" i="1"/>
  <c r="E284" i="1" s="1"/>
  <c r="D285" i="1"/>
  <c r="E285" i="1" s="1"/>
  <c r="D286" i="1"/>
  <c r="E286" i="1" s="1"/>
  <c r="D287" i="1"/>
  <c r="E287" i="1" s="1"/>
  <c r="D288" i="1"/>
  <c r="E288" i="1" s="1"/>
  <c r="D289" i="1"/>
  <c r="E289" i="1" s="1"/>
  <c r="D290" i="1"/>
  <c r="E290" i="1" s="1"/>
  <c r="D291" i="1"/>
  <c r="E291" i="1" s="1"/>
  <c r="D292" i="1"/>
  <c r="E292" i="1" s="1"/>
  <c r="D293" i="1"/>
  <c r="E293" i="1" s="1"/>
  <c r="D294" i="1"/>
  <c r="E294" i="1" s="1"/>
  <c r="D295" i="1"/>
  <c r="E295" i="1" s="1"/>
  <c r="D296" i="1"/>
  <c r="E296" i="1" s="1"/>
  <c r="D297" i="1"/>
  <c r="E297" i="1" s="1"/>
  <c r="D298" i="1"/>
  <c r="E298" i="1" s="1"/>
  <c r="D299" i="1"/>
  <c r="E299" i="1" s="1"/>
  <c r="D300" i="1"/>
  <c r="E300" i="1" s="1"/>
  <c r="D301" i="1"/>
  <c r="E301" i="1" s="1"/>
  <c r="D302" i="1"/>
  <c r="E302" i="1" s="1"/>
  <c r="D303" i="1"/>
  <c r="E303" i="1" s="1"/>
  <c r="D304" i="1"/>
  <c r="E304" i="1" s="1"/>
  <c r="D305" i="1"/>
  <c r="E305" i="1" s="1"/>
  <c r="D306" i="1"/>
  <c r="E306" i="1" s="1"/>
  <c r="D307" i="1"/>
  <c r="E307" i="1" s="1"/>
  <c r="D308" i="1"/>
  <c r="E308" i="1" s="1"/>
  <c r="D309" i="1"/>
  <c r="E309" i="1" s="1"/>
  <c r="D310" i="1"/>
  <c r="E310" i="1" s="1"/>
  <c r="D311" i="1"/>
  <c r="E311" i="1" s="1"/>
  <c r="D312" i="1"/>
  <c r="E312" i="1" s="1"/>
  <c r="D313" i="1"/>
  <c r="E313" i="1" s="1"/>
  <c r="D314" i="1"/>
  <c r="E314" i="1" s="1"/>
  <c r="D315" i="1"/>
  <c r="E315" i="1" s="1"/>
  <c r="D316" i="1"/>
  <c r="E316" i="1" s="1"/>
  <c r="D317" i="1"/>
  <c r="E317" i="1" s="1"/>
  <c r="D318" i="1"/>
  <c r="E318" i="1" s="1"/>
  <c r="D319" i="1"/>
  <c r="E319" i="1" s="1"/>
  <c r="D320" i="1"/>
  <c r="E320" i="1" s="1"/>
  <c r="D321" i="1"/>
  <c r="E321" i="1" s="1"/>
  <c r="D322" i="1"/>
  <c r="E322" i="1" s="1"/>
  <c r="D323" i="1"/>
  <c r="E323" i="1" s="1"/>
  <c r="D324" i="1"/>
  <c r="E324" i="1" s="1"/>
  <c r="D325" i="1"/>
  <c r="E325" i="1" s="1"/>
  <c r="D326" i="1"/>
  <c r="E326" i="1" s="1"/>
  <c r="D327" i="1"/>
  <c r="E327" i="1" s="1"/>
  <c r="D328" i="1"/>
  <c r="E328" i="1" s="1"/>
  <c r="D329" i="1"/>
  <c r="E329" i="1" s="1"/>
  <c r="D330" i="1"/>
  <c r="E330" i="1" s="1"/>
  <c r="D331" i="1"/>
  <c r="E331" i="1" s="1"/>
  <c r="D332" i="1"/>
  <c r="E332" i="1" s="1"/>
  <c r="D333" i="1"/>
  <c r="E333" i="1" s="1"/>
  <c r="D334" i="1"/>
  <c r="E334" i="1" s="1"/>
  <c r="D335" i="1"/>
  <c r="E335" i="1" s="1"/>
  <c r="D336" i="1"/>
  <c r="E336" i="1" s="1"/>
  <c r="D337" i="1"/>
  <c r="E337" i="1" s="1"/>
  <c r="D338" i="1"/>
  <c r="E338" i="1" s="1"/>
  <c r="D339" i="1"/>
  <c r="E339" i="1" s="1"/>
  <c r="D340" i="1"/>
  <c r="E340" i="1" s="1"/>
  <c r="D341" i="1"/>
  <c r="E341" i="1" s="1"/>
  <c r="D342" i="1"/>
  <c r="E342" i="1" s="1"/>
  <c r="D343" i="1"/>
  <c r="E343" i="1" s="1"/>
  <c r="D344" i="1"/>
  <c r="E344" i="1" s="1"/>
  <c r="D345" i="1"/>
  <c r="E345" i="1" s="1"/>
  <c r="D346" i="1"/>
  <c r="E346" i="1" s="1"/>
  <c r="D347" i="1"/>
  <c r="E347" i="1" s="1"/>
  <c r="D348" i="1"/>
  <c r="E348" i="1" s="1"/>
  <c r="D349" i="1"/>
  <c r="E349" i="1" s="1"/>
  <c r="D350" i="1"/>
  <c r="E350" i="1" s="1"/>
  <c r="D351" i="1"/>
  <c r="E351" i="1" s="1"/>
  <c r="D352" i="1"/>
  <c r="E352" i="1" s="1"/>
  <c r="D353" i="1"/>
  <c r="E353" i="1" s="1"/>
  <c r="D354" i="1"/>
  <c r="E354" i="1" s="1"/>
  <c r="D355" i="1"/>
  <c r="E355" i="1" s="1"/>
  <c r="D356" i="1"/>
  <c r="E356" i="1" s="1"/>
  <c r="D357" i="1"/>
  <c r="E357" i="1" s="1"/>
  <c r="D358" i="1"/>
  <c r="E358" i="1" s="1"/>
  <c r="D359" i="1"/>
  <c r="E359" i="1" s="1"/>
  <c r="D360" i="1"/>
  <c r="E360" i="1" s="1"/>
  <c r="D361" i="1"/>
  <c r="E361" i="1" s="1"/>
  <c r="D362" i="1"/>
  <c r="E362" i="1" s="1"/>
  <c r="D363" i="1"/>
  <c r="E363" i="1" s="1"/>
  <c r="D364" i="1"/>
  <c r="E364" i="1" s="1"/>
  <c r="D365" i="1"/>
  <c r="E365" i="1" s="1"/>
  <c r="D366" i="1"/>
  <c r="E366" i="1" s="1"/>
  <c r="D367" i="1"/>
  <c r="E367" i="1" s="1"/>
  <c r="D368" i="1"/>
  <c r="E368" i="1" s="1"/>
  <c r="D369" i="1"/>
  <c r="E369" i="1" s="1"/>
  <c r="D370" i="1"/>
  <c r="E370" i="1" s="1"/>
  <c r="D371" i="1"/>
  <c r="E371" i="1" s="1"/>
  <c r="D372" i="1"/>
  <c r="E372" i="1" s="1"/>
  <c r="D373" i="1"/>
  <c r="E373" i="1" s="1"/>
  <c r="D374" i="1"/>
  <c r="E374" i="1" s="1"/>
  <c r="D375" i="1"/>
  <c r="E375" i="1" s="1"/>
  <c r="D376" i="1"/>
  <c r="E376" i="1" s="1"/>
  <c r="D377" i="1"/>
  <c r="E377" i="1" s="1"/>
  <c r="D378" i="1"/>
  <c r="E378" i="1" s="1"/>
  <c r="D379" i="1"/>
  <c r="E379" i="1" s="1"/>
  <c r="D380" i="1"/>
  <c r="E380" i="1" s="1"/>
  <c r="D381" i="1"/>
  <c r="E381" i="1" s="1"/>
  <c r="D382" i="1"/>
  <c r="E382" i="1" s="1"/>
  <c r="D383" i="1"/>
  <c r="E383" i="1" s="1"/>
  <c r="D384" i="1"/>
  <c r="E384" i="1" s="1"/>
  <c r="D385" i="1"/>
  <c r="E385" i="1" s="1"/>
  <c r="D386" i="1"/>
  <c r="E386" i="1" s="1"/>
  <c r="D387" i="1"/>
  <c r="E387" i="1" s="1"/>
  <c r="D388" i="1"/>
  <c r="E388" i="1" s="1"/>
  <c r="D389" i="1"/>
  <c r="E389" i="1" s="1"/>
  <c r="D390" i="1"/>
  <c r="E390" i="1" s="1"/>
  <c r="D391" i="1"/>
  <c r="E391" i="1" s="1"/>
  <c r="D392" i="1"/>
  <c r="E392" i="1" s="1"/>
  <c r="D393" i="1"/>
  <c r="E393" i="1" s="1"/>
  <c r="D394" i="1"/>
  <c r="E394" i="1" s="1"/>
  <c r="D395" i="1"/>
  <c r="E395" i="1" s="1"/>
  <c r="D396" i="1"/>
  <c r="E396" i="1" s="1"/>
  <c r="D397" i="1"/>
  <c r="E397" i="1" s="1"/>
  <c r="D398" i="1"/>
  <c r="E398" i="1" s="1"/>
  <c r="D399" i="1"/>
  <c r="E399" i="1" s="1"/>
  <c r="D400" i="1"/>
  <c r="E400" i="1" s="1"/>
  <c r="D401" i="1"/>
  <c r="E401" i="1" s="1"/>
  <c r="D402" i="1"/>
  <c r="E402" i="1" s="1"/>
  <c r="D403" i="1"/>
  <c r="E403" i="1" s="1"/>
  <c r="D404" i="1"/>
  <c r="E404" i="1" s="1"/>
  <c r="D405" i="1"/>
  <c r="E405" i="1" s="1"/>
  <c r="D406" i="1"/>
  <c r="E406" i="1" s="1"/>
  <c r="D407" i="1"/>
  <c r="E407" i="1" s="1"/>
  <c r="D408" i="1"/>
  <c r="E408" i="1" s="1"/>
  <c r="D409" i="1"/>
  <c r="E409" i="1" s="1"/>
  <c r="D410" i="1"/>
  <c r="E410" i="1" s="1"/>
  <c r="D411" i="1"/>
  <c r="E411" i="1" s="1"/>
  <c r="D412" i="1"/>
  <c r="E412" i="1" s="1"/>
  <c r="D413" i="1"/>
  <c r="E413" i="1" s="1"/>
  <c r="D414" i="1"/>
  <c r="E414" i="1" s="1"/>
  <c r="D415" i="1"/>
  <c r="E415" i="1" s="1"/>
  <c r="D416" i="1"/>
  <c r="E416" i="1" s="1"/>
  <c r="D417" i="1"/>
  <c r="E417" i="1" s="1"/>
  <c r="D418" i="1"/>
  <c r="E418" i="1" s="1"/>
  <c r="D419" i="1"/>
  <c r="E419" i="1" s="1"/>
  <c r="D420" i="1"/>
  <c r="E420" i="1" s="1"/>
  <c r="D421" i="1"/>
  <c r="E421" i="1" s="1"/>
  <c r="D422" i="1"/>
  <c r="E422" i="1" s="1"/>
  <c r="D423" i="1"/>
  <c r="E423" i="1" s="1"/>
  <c r="D424" i="1"/>
  <c r="E424" i="1" s="1"/>
  <c r="D425" i="1"/>
  <c r="E425" i="1" s="1"/>
  <c r="D426" i="1"/>
  <c r="E426" i="1" s="1"/>
  <c r="D427" i="1"/>
  <c r="E427" i="1" s="1"/>
  <c r="D428" i="1"/>
  <c r="E428" i="1" s="1"/>
  <c r="D429" i="1"/>
  <c r="E429" i="1" s="1"/>
  <c r="D430" i="1"/>
  <c r="E430" i="1" s="1"/>
  <c r="D431" i="1"/>
  <c r="E431" i="1" s="1"/>
  <c r="D432" i="1"/>
  <c r="E432" i="1" s="1"/>
  <c r="D433" i="1"/>
  <c r="E433" i="1" s="1"/>
  <c r="D434" i="1"/>
  <c r="E434" i="1" s="1"/>
  <c r="D435" i="1"/>
  <c r="E435" i="1" s="1"/>
  <c r="D436" i="1"/>
  <c r="E436" i="1" s="1"/>
  <c r="D437" i="1"/>
  <c r="E437" i="1" s="1"/>
  <c r="D438" i="1"/>
  <c r="E438" i="1" s="1"/>
  <c r="D439" i="1"/>
  <c r="E439" i="1" s="1"/>
  <c r="D440" i="1"/>
  <c r="E440" i="1" s="1"/>
  <c r="D441" i="1"/>
  <c r="E441" i="1" s="1"/>
  <c r="D442" i="1"/>
  <c r="E442" i="1" s="1"/>
  <c r="D443" i="1"/>
  <c r="E443" i="1" s="1"/>
  <c r="D444" i="1"/>
  <c r="E444" i="1" s="1"/>
  <c r="D445" i="1"/>
  <c r="E445" i="1" s="1"/>
  <c r="D446" i="1"/>
  <c r="E446" i="1" s="1"/>
  <c r="D447" i="1"/>
  <c r="E447" i="1" s="1"/>
  <c r="D448" i="1"/>
  <c r="E448" i="1" s="1"/>
  <c r="D449" i="1"/>
  <c r="E449" i="1" s="1"/>
  <c r="D450" i="1"/>
  <c r="E450" i="1" s="1"/>
  <c r="D451" i="1"/>
  <c r="E451" i="1" s="1"/>
  <c r="D452" i="1"/>
  <c r="E452" i="1" s="1"/>
  <c r="D453" i="1"/>
  <c r="E453" i="1" s="1"/>
  <c r="D454" i="1"/>
  <c r="E454" i="1" s="1"/>
  <c r="D455" i="1"/>
  <c r="E455" i="1" s="1"/>
  <c r="D456" i="1"/>
  <c r="E456" i="1" s="1"/>
  <c r="D457" i="1"/>
  <c r="E457" i="1" s="1"/>
  <c r="D458" i="1"/>
  <c r="E458" i="1" s="1"/>
  <c r="D459" i="1"/>
  <c r="E459" i="1" s="1"/>
  <c r="D460" i="1"/>
  <c r="E460" i="1" s="1"/>
  <c r="D461" i="1"/>
  <c r="E461" i="1" s="1"/>
  <c r="D462" i="1"/>
  <c r="E462" i="1" s="1"/>
  <c r="D463" i="1"/>
  <c r="E463" i="1" s="1"/>
  <c r="D464" i="1"/>
  <c r="E464" i="1" s="1"/>
  <c r="D465" i="1"/>
  <c r="E465" i="1" s="1"/>
  <c r="D466" i="1"/>
  <c r="E466" i="1" s="1"/>
  <c r="D467" i="1"/>
  <c r="E467" i="1" s="1"/>
  <c r="D468" i="1"/>
  <c r="E468" i="1" s="1"/>
  <c r="D469" i="1"/>
  <c r="E469" i="1" s="1"/>
  <c r="D470" i="1"/>
  <c r="E470" i="1" s="1"/>
  <c r="D471" i="1"/>
  <c r="E471" i="1" s="1"/>
  <c r="D472" i="1"/>
  <c r="E472" i="1" s="1"/>
  <c r="D473" i="1"/>
  <c r="E473" i="1" s="1"/>
  <c r="D474" i="1"/>
  <c r="E474" i="1" s="1"/>
  <c r="D475" i="1"/>
  <c r="E475" i="1" s="1"/>
  <c r="D476" i="1"/>
  <c r="E476" i="1" s="1"/>
  <c r="D477" i="1"/>
  <c r="E477" i="1" s="1"/>
  <c r="D478" i="1"/>
  <c r="E478" i="1" s="1"/>
  <c r="D479" i="1"/>
  <c r="E479" i="1" s="1"/>
  <c r="D480" i="1"/>
  <c r="E480" i="1" s="1"/>
  <c r="D481" i="1"/>
  <c r="E481" i="1" s="1"/>
  <c r="D482" i="1"/>
  <c r="E482" i="1" s="1"/>
  <c r="D483" i="1"/>
  <c r="E483" i="1" s="1"/>
  <c r="D484" i="1"/>
  <c r="E484" i="1" s="1"/>
  <c r="D485" i="1"/>
  <c r="E485" i="1" s="1"/>
  <c r="D486" i="1"/>
  <c r="E486" i="1" s="1"/>
  <c r="D487" i="1"/>
  <c r="E487" i="1" s="1"/>
  <c r="D488" i="1"/>
  <c r="E488" i="1" s="1"/>
  <c r="D489" i="1"/>
  <c r="E489" i="1" s="1"/>
  <c r="D490" i="1"/>
  <c r="E490" i="1" s="1"/>
  <c r="D491" i="1"/>
  <c r="E491" i="1" s="1"/>
  <c r="D492" i="1"/>
  <c r="E492" i="1" s="1"/>
  <c r="D493" i="1"/>
  <c r="E493" i="1" s="1"/>
  <c r="D494" i="1"/>
  <c r="E494" i="1" s="1"/>
  <c r="D495" i="1"/>
  <c r="E495" i="1" s="1"/>
  <c r="D496" i="1"/>
  <c r="E496" i="1" s="1"/>
  <c r="D497" i="1"/>
  <c r="E497" i="1" s="1"/>
  <c r="D498" i="1"/>
  <c r="E498" i="1" s="1"/>
  <c r="D499" i="1"/>
  <c r="E499" i="1" s="1"/>
  <c r="D500" i="1"/>
  <c r="E500" i="1" s="1"/>
  <c r="D501" i="1"/>
  <c r="E501" i="1" s="1"/>
  <c r="D502" i="1"/>
  <c r="E502" i="1" s="1"/>
  <c r="D503" i="1"/>
  <c r="E503" i="1" s="1"/>
  <c r="D504" i="1"/>
  <c r="E504" i="1" s="1"/>
  <c r="D505" i="1"/>
  <c r="E505" i="1" s="1"/>
  <c r="D506" i="1"/>
  <c r="E506" i="1" s="1"/>
  <c r="D507" i="1"/>
  <c r="E507" i="1" s="1"/>
  <c r="D508" i="1"/>
  <c r="E508" i="1" s="1"/>
  <c r="D509" i="1"/>
  <c r="E509" i="1" s="1"/>
  <c r="D510" i="1"/>
  <c r="E510" i="1" s="1"/>
  <c r="D511" i="1"/>
  <c r="E511" i="1" s="1"/>
  <c r="D512" i="1"/>
  <c r="E512" i="1" s="1"/>
  <c r="D513" i="1"/>
  <c r="E513" i="1" s="1"/>
  <c r="D514" i="1"/>
  <c r="E514" i="1" s="1"/>
  <c r="D515" i="1"/>
  <c r="E515" i="1" s="1"/>
  <c r="D516" i="1"/>
  <c r="E516" i="1" s="1"/>
  <c r="D517" i="1"/>
  <c r="E517" i="1" s="1"/>
  <c r="D518" i="1"/>
  <c r="E518" i="1" s="1"/>
  <c r="D519" i="1"/>
  <c r="E519" i="1" s="1"/>
  <c r="D520" i="1"/>
  <c r="E520" i="1" s="1"/>
  <c r="D521" i="1"/>
  <c r="E521" i="1" s="1"/>
  <c r="D522" i="1"/>
  <c r="E522" i="1" s="1"/>
  <c r="D523" i="1"/>
  <c r="E523" i="1" s="1"/>
  <c r="D524" i="1"/>
  <c r="E524" i="1" s="1"/>
  <c r="D525" i="1"/>
  <c r="E525" i="1" s="1"/>
  <c r="D526" i="1"/>
  <c r="E526" i="1" s="1"/>
  <c r="D527" i="1"/>
  <c r="E527" i="1" s="1"/>
  <c r="D528" i="1"/>
  <c r="E528" i="1" s="1"/>
  <c r="D529" i="1"/>
  <c r="E529" i="1" s="1"/>
  <c r="D530" i="1"/>
  <c r="E530" i="1" s="1"/>
  <c r="D531" i="1"/>
  <c r="E531" i="1" s="1"/>
  <c r="D532" i="1"/>
  <c r="E532" i="1" s="1"/>
  <c r="D533" i="1"/>
  <c r="E533" i="1" s="1"/>
  <c r="D534" i="1"/>
  <c r="E534" i="1" s="1"/>
  <c r="D535" i="1"/>
  <c r="E535" i="1" s="1"/>
  <c r="D536" i="1"/>
  <c r="E536" i="1" s="1"/>
  <c r="D537" i="1"/>
  <c r="E537" i="1" s="1"/>
  <c r="D538" i="1"/>
  <c r="E538" i="1" s="1"/>
  <c r="D539" i="1"/>
  <c r="E539" i="1" s="1"/>
  <c r="D540" i="1"/>
  <c r="E540" i="1" s="1"/>
  <c r="D541" i="1"/>
  <c r="E541" i="1" s="1"/>
  <c r="D542" i="1"/>
  <c r="E542" i="1" s="1"/>
  <c r="D543" i="1"/>
  <c r="E543" i="1" s="1"/>
  <c r="D544" i="1"/>
  <c r="E544" i="1" s="1"/>
  <c r="D545" i="1"/>
  <c r="E545" i="1" s="1"/>
  <c r="D546" i="1"/>
  <c r="E546" i="1" s="1"/>
  <c r="D547" i="1"/>
  <c r="E547" i="1" s="1"/>
  <c r="D548" i="1"/>
  <c r="E548" i="1" s="1"/>
  <c r="D549" i="1"/>
  <c r="E549" i="1" s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25" i="81"/>
  <c r="C25" i="81"/>
  <c r="M638" i="4" l="1"/>
  <c r="K638" i="4"/>
  <c r="J638" i="4"/>
  <c r="I638" i="4"/>
  <c r="H638" i="4"/>
  <c r="F638" i="4"/>
  <c r="Q638" i="4"/>
  <c r="E638" i="4"/>
  <c r="P638" i="4"/>
  <c r="O638" i="4"/>
  <c r="N638" i="4"/>
  <c r="L638" i="4"/>
  <c r="G638" i="4"/>
  <c r="D638" i="4"/>
  <c r="H644" i="4"/>
  <c r="G644" i="4"/>
  <c r="F644" i="4"/>
  <c r="Q644" i="4"/>
  <c r="E644" i="4"/>
  <c r="P644" i="4"/>
  <c r="D644" i="4"/>
  <c r="O644" i="4"/>
  <c r="N644" i="4"/>
  <c r="M644" i="4"/>
  <c r="L644" i="4"/>
  <c r="K644" i="4"/>
  <c r="L648" i="4"/>
  <c r="N648" i="4"/>
  <c r="M648" i="4"/>
  <c r="K648" i="4"/>
  <c r="J648" i="4"/>
  <c r="I648" i="4"/>
  <c r="H648" i="4"/>
  <c r="G648" i="4"/>
  <c r="F648" i="4"/>
  <c r="E648" i="4"/>
  <c r="Q648" i="4"/>
  <c r="D648" i="4"/>
  <c r="P648" i="4"/>
  <c r="H637" i="4"/>
  <c r="I644" i="4"/>
  <c r="O648" i="4"/>
  <c r="I637" i="4"/>
  <c r="L640" i="4"/>
  <c r="K640" i="4"/>
  <c r="I640" i="4"/>
  <c r="H640" i="4"/>
  <c r="G640" i="4"/>
  <c r="F640" i="4"/>
  <c r="Q640" i="4"/>
  <c r="E640" i="4"/>
  <c r="P640" i="4"/>
  <c r="D640" i="4"/>
  <c r="O640" i="4"/>
  <c r="J644" i="4"/>
  <c r="M650" i="4"/>
  <c r="L650" i="4"/>
  <c r="K650" i="4"/>
  <c r="J650" i="4"/>
  <c r="H650" i="4"/>
  <c r="G650" i="4"/>
  <c r="P650" i="4"/>
  <c r="O650" i="4"/>
  <c r="N650" i="4"/>
  <c r="I650" i="4"/>
  <c r="F650" i="4"/>
  <c r="E650" i="4"/>
  <c r="D650" i="4"/>
  <c r="M637" i="4"/>
  <c r="O637" i="4"/>
  <c r="M640" i="4"/>
  <c r="M647" i="4"/>
  <c r="I647" i="4"/>
  <c r="H647" i="4"/>
  <c r="G647" i="4"/>
  <c r="F647" i="4"/>
  <c r="E647" i="4"/>
  <c r="Q647" i="4"/>
  <c r="D647" i="4"/>
  <c r="P647" i="4"/>
  <c r="O647" i="4"/>
  <c r="N647" i="4"/>
  <c r="L647" i="4"/>
  <c r="K647" i="4"/>
  <c r="P637" i="4"/>
  <c r="Q637" i="4"/>
  <c r="M639" i="4"/>
  <c r="L639" i="4"/>
  <c r="J639" i="4"/>
  <c r="I639" i="4"/>
  <c r="H639" i="4"/>
  <c r="G639" i="4"/>
  <c r="F639" i="4"/>
  <c r="Q639" i="4"/>
  <c r="E639" i="4"/>
  <c r="P639" i="4"/>
  <c r="D639" i="4"/>
  <c r="I643" i="4"/>
  <c r="H643" i="4"/>
  <c r="F643" i="4"/>
  <c r="Q643" i="4"/>
  <c r="E643" i="4"/>
  <c r="P643" i="4"/>
  <c r="D643" i="4"/>
  <c r="O643" i="4"/>
  <c r="N643" i="4"/>
  <c r="M643" i="4"/>
  <c r="L643" i="4"/>
  <c r="F646" i="4"/>
  <c r="Q646" i="4"/>
  <c r="E646" i="4"/>
  <c r="P646" i="4"/>
  <c r="D646" i="4"/>
  <c r="O646" i="4"/>
  <c r="N646" i="4"/>
  <c r="M646" i="4"/>
  <c r="L646" i="4"/>
  <c r="K646" i="4"/>
  <c r="J646" i="4"/>
  <c r="I646" i="4"/>
  <c r="H646" i="4"/>
  <c r="K639" i="4"/>
  <c r="N649" i="4"/>
  <c r="L649" i="4"/>
  <c r="K649" i="4"/>
  <c r="I649" i="4"/>
  <c r="H649" i="4"/>
  <c r="Q649" i="4"/>
  <c r="P649" i="4"/>
  <c r="O649" i="4"/>
  <c r="M649" i="4"/>
  <c r="J649" i="4"/>
  <c r="G649" i="4"/>
  <c r="F649" i="4"/>
  <c r="E649" i="4"/>
  <c r="D649" i="4"/>
  <c r="L660" i="4"/>
  <c r="K660" i="4"/>
  <c r="I660" i="4"/>
  <c r="H660" i="4"/>
  <c r="G660" i="4"/>
  <c r="Q660" i="4"/>
  <c r="P660" i="4"/>
  <c r="O660" i="4"/>
  <c r="N660" i="4"/>
  <c r="M660" i="4"/>
  <c r="J660" i="4"/>
  <c r="F660" i="4"/>
  <c r="E660" i="4"/>
  <c r="D660" i="4"/>
  <c r="N637" i="4"/>
  <c r="L637" i="4"/>
  <c r="K637" i="4"/>
  <c r="J637" i="4"/>
  <c r="F637" i="4"/>
  <c r="D637" i="4"/>
  <c r="O639" i="4"/>
  <c r="K643" i="4"/>
  <c r="G645" i="4"/>
  <c r="F645" i="4"/>
  <c r="Q645" i="4"/>
  <c r="E645" i="4"/>
  <c r="P645" i="4"/>
  <c r="D645" i="4"/>
  <c r="O645" i="4"/>
  <c r="N645" i="4"/>
  <c r="M645" i="4"/>
  <c r="L645" i="4"/>
  <c r="K645" i="4"/>
  <c r="J645" i="4"/>
  <c r="I645" i="4"/>
  <c r="M662" i="4"/>
  <c r="L662" i="4"/>
  <c r="K662" i="4"/>
  <c r="J662" i="4"/>
  <c r="I662" i="4"/>
  <c r="G662" i="4"/>
  <c r="F662" i="4"/>
  <c r="Q662" i="4"/>
  <c r="E662" i="4"/>
  <c r="O662" i="4"/>
  <c r="N662" i="4"/>
  <c r="H662" i="4"/>
  <c r="D662" i="4"/>
  <c r="N641" i="4"/>
  <c r="M642" i="4"/>
  <c r="M653" i="4"/>
  <c r="L653" i="4"/>
  <c r="K653" i="4"/>
  <c r="J653" i="4"/>
  <c r="I653" i="4"/>
  <c r="H653" i="4"/>
  <c r="G653" i="4"/>
  <c r="F653" i="4"/>
  <c r="Q653" i="4"/>
  <c r="E653" i="4"/>
  <c r="P653" i="4"/>
  <c r="D653" i="4"/>
  <c r="O653" i="4"/>
  <c r="M656" i="4"/>
  <c r="L656" i="4"/>
  <c r="O656" i="4"/>
  <c r="N656" i="4"/>
  <c r="K656" i="4"/>
  <c r="J656" i="4"/>
  <c r="I656" i="4"/>
  <c r="H656" i="4"/>
  <c r="G656" i="4"/>
  <c r="F656" i="4"/>
  <c r="E656" i="4"/>
  <c r="D656" i="4"/>
  <c r="Q656" i="4"/>
  <c r="P662" i="4"/>
  <c r="O641" i="4"/>
  <c r="N642" i="4"/>
  <c r="N653" i="4"/>
  <c r="O642" i="4"/>
  <c r="E641" i="4"/>
  <c r="Q641" i="4"/>
  <c r="D642" i="4"/>
  <c r="P642" i="4"/>
  <c r="F641" i="4"/>
  <c r="E642" i="4"/>
  <c r="Q642" i="4"/>
  <c r="M651" i="4"/>
  <c r="L651" i="4"/>
  <c r="K651" i="4"/>
  <c r="J651" i="4"/>
  <c r="I651" i="4"/>
  <c r="H651" i="4"/>
  <c r="G651" i="4"/>
  <c r="F651" i="4"/>
  <c r="K655" i="4"/>
  <c r="J655" i="4"/>
  <c r="I655" i="4"/>
  <c r="H655" i="4"/>
  <c r="G655" i="4"/>
  <c r="F655" i="4"/>
  <c r="Q655" i="4"/>
  <c r="E655" i="4"/>
  <c r="P655" i="4"/>
  <c r="D655" i="4"/>
  <c r="O655" i="4"/>
  <c r="N655" i="4"/>
  <c r="M655" i="4"/>
  <c r="L659" i="4"/>
  <c r="J659" i="4"/>
  <c r="I659" i="4"/>
  <c r="H659" i="4"/>
  <c r="Q659" i="4"/>
  <c r="P659" i="4"/>
  <c r="O659" i="4"/>
  <c r="N659" i="4"/>
  <c r="M659" i="4"/>
  <c r="K659" i="4"/>
  <c r="G659" i="4"/>
  <c r="F659" i="4"/>
  <c r="E659" i="4"/>
  <c r="D659" i="4"/>
  <c r="G641" i="4"/>
  <c r="F642" i="4"/>
  <c r="D651" i="4"/>
  <c r="L655" i="4"/>
  <c r="H641" i="4"/>
  <c r="G642" i="4"/>
  <c r="E651" i="4"/>
  <c r="N652" i="4"/>
  <c r="L652" i="4"/>
  <c r="K652" i="4"/>
  <c r="J652" i="4"/>
  <c r="I652" i="4"/>
  <c r="BP652" i="4"/>
  <c r="H652" i="4"/>
  <c r="G652" i="4"/>
  <c r="F652" i="4"/>
  <c r="Q652" i="4"/>
  <c r="E652" i="4"/>
  <c r="J641" i="4"/>
  <c r="I642" i="4"/>
  <c r="O651" i="4"/>
  <c r="L654" i="4"/>
  <c r="K654" i="4"/>
  <c r="J654" i="4"/>
  <c r="I654" i="4"/>
  <c r="H654" i="4"/>
  <c r="G654" i="4"/>
  <c r="F654" i="4"/>
  <c r="Q654" i="4"/>
  <c r="E654" i="4"/>
  <c r="P654" i="4"/>
  <c r="D654" i="4"/>
  <c r="O654" i="4"/>
  <c r="N654" i="4"/>
  <c r="J642" i="4"/>
  <c r="P651" i="4"/>
  <c r="S652" i="4"/>
  <c r="R652" i="4"/>
  <c r="O657" i="4"/>
  <c r="O658" i="4"/>
  <c r="I669" i="4"/>
  <c r="F669" i="4"/>
  <c r="M669" i="4"/>
  <c r="K669" i="4"/>
  <c r="J669" i="4"/>
  <c r="O669" i="4"/>
  <c r="N669" i="4"/>
  <c r="H669" i="4"/>
  <c r="G669" i="4"/>
  <c r="E669" i="4"/>
  <c r="D669" i="4"/>
  <c r="Q669" i="4"/>
  <c r="P669" i="4"/>
  <c r="P657" i="4"/>
  <c r="P658" i="4"/>
  <c r="G671" i="4"/>
  <c r="P671" i="4"/>
  <c r="D671" i="4"/>
  <c r="M671" i="4"/>
  <c r="L671" i="4"/>
  <c r="K671" i="4"/>
  <c r="J671" i="4"/>
  <c r="I671" i="4"/>
  <c r="H671" i="4"/>
  <c r="Q671" i="4"/>
  <c r="O671" i="4"/>
  <c r="N671" i="4"/>
  <c r="F671" i="4"/>
  <c r="E671" i="4"/>
  <c r="L657" i="4"/>
  <c r="K657" i="4"/>
  <c r="Q657" i="4"/>
  <c r="Q658" i="4"/>
  <c r="N663" i="4"/>
  <c r="L663" i="4"/>
  <c r="K663" i="4"/>
  <c r="J663" i="4"/>
  <c r="I663" i="4"/>
  <c r="H663" i="4"/>
  <c r="G663" i="4"/>
  <c r="F663" i="4"/>
  <c r="Q663" i="4"/>
  <c r="E663" i="4"/>
  <c r="P663" i="4"/>
  <c r="D663" i="4"/>
  <c r="N666" i="4"/>
  <c r="L666" i="4"/>
  <c r="K666" i="4"/>
  <c r="I666" i="4"/>
  <c r="H666" i="4"/>
  <c r="G666" i="4"/>
  <c r="F666" i="4"/>
  <c r="E666" i="4"/>
  <c r="Q666" i="4"/>
  <c r="D666" i="4"/>
  <c r="P666" i="4"/>
  <c r="O666" i="4"/>
  <c r="M666" i="4"/>
  <c r="M658" i="4"/>
  <c r="K658" i="4"/>
  <c r="J658" i="4"/>
  <c r="N661" i="4"/>
  <c r="M661" i="4"/>
  <c r="L661" i="4"/>
  <c r="K661" i="4"/>
  <c r="J661" i="4"/>
  <c r="H661" i="4"/>
  <c r="G661" i="4"/>
  <c r="F661" i="4"/>
  <c r="M664" i="4"/>
  <c r="K664" i="4"/>
  <c r="J664" i="4"/>
  <c r="I664" i="4"/>
  <c r="H664" i="4"/>
  <c r="G664" i="4"/>
  <c r="F664" i="4"/>
  <c r="Q664" i="4"/>
  <c r="E664" i="4"/>
  <c r="P664" i="4"/>
  <c r="D664" i="4"/>
  <c r="O664" i="4"/>
  <c r="J666" i="4"/>
  <c r="E657" i="4"/>
  <c r="D658" i="4"/>
  <c r="D661" i="4"/>
  <c r="O663" i="4"/>
  <c r="L664" i="4"/>
  <c r="F657" i="4"/>
  <c r="E658" i="4"/>
  <c r="E661" i="4"/>
  <c r="N664" i="4"/>
  <c r="M665" i="4"/>
  <c r="L665" i="4"/>
  <c r="J665" i="4"/>
  <c r="I665" i="4"/>
  <c r="H665" i="4"/>
  <c r="G665" i="4"/>
  <c r="F665" i="4"/>
  <c r="Q665" i="4"/>
  <c r="E665" i="4"/>
  <c r="P665" i="4"/>
  <c r="D665" i="4"/>
  <c r="O665" i="4"/>
  <c r="N665" i="4"/>
  <c r="J668" i="4"/>
  <c r="L668" i="4"/>
  <c r="K668" i="4"/>
  <c r="Q668" i="4"/>
  <c r="P668" i="4"/>
  <c r="N668" i="4"/>
  <c r="M668" i="4"/>
  <c r="I668" i="4"/>
  <c r="H668" i="4"/>
  <c r="G668" i="4"/>
  <c r="F668" i="4"/>
  <c r="E668" i="4"/>
  <c r="D668" i="4"/>
  <c r="G657" i="4"/>
  <c r="F658" i="4"/>
  <c r="I661" i="4"/>
  <c r="S668" i="4"/>
  <c r="R668" i="4"/>
  <c r="H657" i="4"/>
  <c r="G658" i="4"/>
  <c r="O661" i="4"/>
  <c r="H658" i="4"/>
  <c r="P661" i="4"/>
  <c r="K676" i="4"/>
  <c r="J676" i="4"/>
  <c r="Q676" i="4"/>
  <c r="P676" i="4"/>
  <c r="O676" i="4"/>
  <c r="N676" i="4"/>
  <c r="M676" i="4"/>
  <c r="L676" i="4"/>
  <c r="I676" i="4"/>
  <c r="H676" i="4"/>
  <c r="G676" i="4"/>
  <c r="F676" i="4"/>
  <c r="E676" i="4"/>
  <c r="D676" i="4"/>
  <c r="L681" i="4"/>
  <c r="K681" i="4"/>
  <c r="J681" i="4"/>
  <c r="F681" i="4"/>
  <c r="Q681" i="4"/>
  <c r="E681" i="4"/>
  <c r="P681" i="4"/>
  <c r="O681" i="4"/>
  <c r="N681" i="4"/>
  <c r="M681" i="4"/>
  <c r="I681" i="4"/>
  <c r="H681" i="4"/>
  <c r="G681" i="4"/>
  <c r="D681" i="4"/>
  <c r="I658" i="4"/>
  <c r="Q661" i="4"/>
  <c r="M657" i="4"/>
  <c r="L658" i="4"/>
  <c r="K667" i="4"/>
  <c r="M667" i="4"/>
  <c r="L667" i="4"/>
  <c r="J667" i="4"/>
  <c r="I667" i="4"/>
  <c r="G667" i="4"/>
  <c r="F667" i="4"/>
  <c r="E667" i="4"/>
  <c r="D667" i="4"/>
  <c r="Q667" i="4"/>
  <c r="P667" i="4"/>
  <c r="O667" i="4"/>
  <c r="N667" i="4"/>
  <c r="M674" i="4"/>
  <c r="Q674" i="4"/>
  <c r="D674" i="4"/>
  <c r="N674" i="4"/>
  <c r="L674" i="4"/>
  <c r="K674" i="4"/>
  <c r="J674" i="4"/>
  <c r="I674" i="4"/>
  <c r="H674" i="4"/>
  <c r="G674" i="4"/>
  <c r="F674" i="4"/>
  <c r="E674" i="4"/>
  <c r="P674" i="4"/>
  <c r="O674" i="4"/>
  <c r="M670" i="4"/>
  <c r="J677" i="4"/>
  <c r="I677" i="4"/>
  <c r="P677" i="4"/>
  <c r="O677" i="4"/>
  <c r="N677" i="4"/>
  <c r="M677" i="4"/>
  <c r="L677" i="4"/>
  <c r="K677" i="4"/>
  <c r="H677" i="4"/>
  <c r="G677" i="4"/>
  <c r="F677" i="4"/>
  <c r="E677" i="4"/>
  <c r="D677" i="4"/>
  <c r="Q677" i="4"/>
  <c r="O670" i="4"/>
  <c r="P670" i="4"/>
  <c r="F672" i="4"/>
  <c r="O672" i="4"/>
  <c r="N672" i="4"/>
  <c r="M672" i="4"/>
  <c r="L672" i="4"/>
  <c r="K672" i="4"/>
  <c r="J672" i="4"/>
  <c r="I672" i="4"/>
  <c r="H672" i="4"/>
  <c r="G672" i="4"/>
  <c r="I678" i="4"/>
  <c r="H678" i="4"/>
  <c r="O678" i="4"/>
  <c r="N678" i="4"/>
  <c r="M678" i="4"/>
  <c r="L678" i="4"/>
  <c r="K678" i="4"/>
  <c r="J678" i="4"/>
  <c r="G678" i="4"/>
  <c r="F678" i="4"/>
  <c r="E678" i="4"/>
  <c r="D678" i="4"/>
  <c r="Q678" i="4"/>
  <c r="P678" i="4"/>
  <c r="Q673" i="4"/>
  <c r="E673" i="4"/>
  <c r="N673" i="4"/>
  <c r="M673" i="4"/>
  <c r="L673" i="4"/>
  <c r="K673" i="4"/>
  <c r="J673" i="4"/>
  <c r="I673" i="4"/>
  <c r="H673" i="4"/>
  <c r="G673" i="4"/>
  <c r="F673" i="4"/>
  <c r="M680" i="4"/>
  <c r="L680" i="4"/>
  <c r="K680" i="4"/>
  <c r="G680" i="4"/>
  <c r="F680" i="4"/>
  <c r="P680" i="4"/>
  <c r="O680" i="4"/>
  <c r="N680" i="4"/>
  <c r="J680" i="4"/>
  <c r="I680" i="4"/>
  <c r="H680" i="4"/>
  <c r="E680" i="4"/>
  <c r="D680" i="4"/>
  <c r="Q680" i="4"/>
  <c r="H670" i="4"/>
  <c r="Q670" i="4"/>
  <c r="E670" i="4"/>
  <c r="N670" i="4"/>
  <c r="L670" i="4"/>
  <c r="K670" i="4"/>
  <c r="J670" i="4"/>
  <c r="I670" i="4"/>
  <c r="S673" i="4"/>
  <c r="R673" i="4"/>
  <c r="F670" i="4"/>
  <c r="G670" i="4"/>
  <c r="I675" i="4"/>
  <c r="R679" i="4"/>
  <c r="J675" i="4"/>
  <c r="M679" i="4"/>
  <c r="L679" i="4"/>
  <c r="T679" i="4"/>
  <c r="H679" i="4"/>
  <c r="BO679" i="4"/>
  <c r="G679" i="4"/>
  <c r="Q684" i="4"/>
  <c r="E684" i="4"/>
  <c r="D684" i="4"/>
  <c r="P684" i="4"/>
  <c r="O684" i="4"/>
  <c r="N684" i="4"/>
  <c r="M684" i="4"/>
  <c r="L684" i="4"/>
  <c r="K684" i="4"/>
  <c r="H684" i="4"/>
  <c r="G684" i="4"/>
  <c r="F684" i="4"/>
  <c r="Q685" i="4"/>
  <c r="E685" i="4"/>
  <c r="P685" i="4"/>
  <c r="D685" i="4"/>
  <c r="K685" i="4"/>
  <c r="J685" i="4"/>
  <c r="I685" i="4"/>
  <c r="H685" i="4"/>
  <c r="G685" i="4"/>
  <c r="F685" i="4"/>
  <c r="O685" i="4"/>
  <c r="N685" i="4"/>
  <c r="M685" i="4"/>
  <c r="L685" i="4"/>
  <c r="M675" i="4"/>
  <c r="N682" i="4"/>
  <c r="L682" i="4"/>
  <c r="K682" i="4"/>
  <c r="J682" i="4"/>
  <c r="I682" i="4"/>
  <c r="Q682" i="4"/>
  <c r="E682" i="4"/>
  <c r="P682" i="4"/>
  <c r="D682" i="4"/>
  <c r="N675" i="4"/>
  <c r="F682" i="4"/>
  <c r="O675" i="4"/>
  <c r="I679" i="4"/>
  <c r="BK679" i="4"/>
  <c r="G682" i="4"/>
  <c r="L675" i="4"/>
  <c r="P675" i="4"/>
  <c r="D675" i="4"/>
  <c r="Q675" i="4"/>
  <c r="M682" i="4"/>
  <c r="E675" i="4"/>
  <c r="O682" i="4"/>
  <c r="N683" i="4"/>
  <c r="M683" i="4"/>
  <c r="K683" i="4"/>
  <c r="J683" i="4"/>
  <c r="I683" i="4"/>
  <c r="H683" i="4"/>
  <c r="Q683" i="4"/>
  <c r="E683" i="4"/>
  <c r="P683" i="4"/>
  <c r="D683" i="4"/>
  <c r="O683" i="4"/>
  <c r="G683" i="4"/>
  <c r="H675" i="4"/>
  <c r="Q679" i="4"/>
  <c r="L683" i="4"/>
  <c r="E692" i="4"/>
  <c r="BN694" i="4"/>
  <c r="L686" i="4"/>
  <c r="F692" i="4"/>
  <c r="S693" i="4"/>
  <c r="BL693" i="4"/>
  <c r="H692" i="4"/>
  <c r="BM693" i="4"/>
  <c r="O692" i="4"/>
  <c r="BO693" i="4"/>
  <c r="P692" i="4"/>
  <c r="P695" i="4"/>
  <c r="D695" i="4"/>
  <c r="N695" i="4"/>
  <c r="M695" i="4"/>
  <c r="L695" i="4"/>
  <c r="K695" i="4"/>
  <c r="J695" i="4"/>
  <c r="I695" i="4"/>
  <c r="H695" i="4"/>
  <c r="G695" i="4"/>
  <c r="F695" i="4"/>
  <c r="N697" i="4"/>
  <c r="M697" i="4"/>
  <c r="L697" i="4"/>
  <c r="K697" i="4"/>
  <c r="J697" i="4"/>
  <c r="I697" i="4"/>
  <c r="H697" i="4"/>
  <c r="G697" i="4"/>
  <c r="F697" i="4"/>
  <c r="Q697" i="4"/>
  <c r="E697" i="4"/>
  <c r="P697" i="4"/>
  <c r="D697" i="4"/>
  <c r="P686" i="4"/>
  <c r="D686" i="4"/>
  <c r="O686" i="4"/>
  <c r="Q692" i="4"/>
  <c r="E695" i="4"/>
  <c r="O697" i="4"/>
  <c r="E686" i="4"/>
  <c r="BN693" i="4"/>
  <c r="F693" i="4"/>
  <c r="BK693" i="4"/>
  <c r="N693" i="4"/>
  <c r="M693" i="4"/>
  <c r="L693" i="4"/>
  <c r="K693" i="4"/>
  <c r="J693" i="4"/>
  <c r="I693" i="4"/>
  <c r="BP693" i="4"/>
  <c r="T693" i="4"/>
  <c r="H693" i="4"/>
  <c r="O695" i="4"/>
  <c r="O696" i="4"/>
  <c r="N696" i="4"/>
  <c r="M696" i="4"/>
  <c r="L696" i="4"/>
  <c r="K696" i="4"/>
  <c r="J696" i="4"/>
  <c r="I696" i="4"/>
  <c r="H696" i="4"/>
  <c r="G696" i="4"/>
  <c r="F696" i="4"/>
  <c r="Q696" i="4"/>
  <c r="E696" i="4"/>
  <c r="F686" i="4"/>
  <c r="D693" i="4"/>
  <c r="BM694" i="4"/>
  <c r="Q694" i="4"/>
  <c r="E694" i="4"/>
  <c r="N694" i="4"/>
  <c r="M694" i="4"/>
  <c r="L694" i="4"/>
  <c r="K694" i="4"/>
  <c r="J694" i="4"/>
  <c r="I694" i="4"/>
  <c r="BP694" i="4"/>
  <c r="T694" i="4"/>
  <c r="H694" i="4"/>
  <c r="BO694" i="4"/>
  <c r="G694" i="4"/>
  <c r="Q695" i="4"/>
  <c r="D696" i="4"/>
  <c r="G686" i="4"/>
  <c r="P696" i="4"/>
  <c r="G692" i="4"/>
  <c r="N692" i="4"/>
  <c r="M692" i="4"/>
  <c r="L692" i="4"/>
  <c r="K692" i="4"/>
  <c r="J692" i="4"/>
  <c r="I692" i="4"/>
  <c r="BK694" i="4"/>
  <c r="D692" i="4"/>
  <c r="N687" i="4"/>
  <c r="M688" i="4"/>
  <c r="L689" i="4"/>
  <c r="K690" i="4"/>
  <c r="J691" i="4"/>
  <c r="O687" i="4"/>
  <c r="N688" i="4"/>
  <c r="M689" i="4"/>
  <c r="L690" i="4"/>
  <c r="K691" i="4"/>
  <c r="O688" i="4"/>
  <c r="N689" i="4"/>
  <c r="M690" i="4"/>
  <c r="L691" i="4"/>
  <c r="O689" i="4"/>
  <c r="N690" i="4"/>
  <c r="M691" i="4"/>
  <c r="O690" i="4"/>
  <c r="N691" i="4"/>
  <c r="O691" i="4"/>
  <c r="BV634" i="4"/>
  <c r="BU634" i="4"/>
  <c r="B634" i="4"/>
  <c r="C634" i="4" s="1"/>
  <c r="BV633" i="4"/>
  <c r="BU633" i="4"/>
  <c r="B633" i="4"/>
  <c r="C633" i="4" s="1"/>
  <c r="BV632" i="4"/>
  <c r="BU632" i="4"/>
  <c r="B632" i="4"/>
  <c r="C632" i="4" s="1"/>
  <c r="BV631" i="4"/>
  <c r="BU631" i="4"/>
  <c r="B631" i="4"/>
  <c r="C631" i="4" s="1"/>
  <c r="BV630" i="4"/>
  <c r="BU630" i="4"/>
  <c r="B630" i="4"/>
  <c r="C630" i="4" s="1"/>
  <c r="BV629" i="4"/>
  <c r="BU629" i="4"/>
  <c r="B629" i="4"/>
  <c r="C629" i="4" s="1"/>
  <c r="BV628" i="4"/>
  <c r="BU628" i="4"/>
  <c r="B628" i="4"/>
  <c r="C628" i="4" s="1"/>
  <c r="BV627" i="4"/>
  <c r="BU627" i="4"/>
  <c r="B627" i="4"/>
  <c r="C627" i="4" s="1"/>
  <c r="BV626" i="4"/>
  <c r="BU626" i="4"/>
  <c r="B626" i="4"/>
  <c r="C626" i="4" s="1"/>
  <c r="BV625" i="4"/>
  <c r="BU625" i="4"/>
  <c r="B625" i="4"/>
  <c r="C625" i="4" s="1"/>
  <c r="BV624" i="4"/>
  <c r="BU624" i="4"/>
  <c r="B624" i="4"/>
  <c r="C624" i="4" s="1"/>
  <c r="BV623" i="4"/>
  <c r="BU623" i="4"/>
  <c r="B623" i="4"/>
  <c r="C623" i="4" s="1"/>
  <c r="BV622" i="4"/>
  <c r="BU622" i="4"/>
  <c r="B622" i="4"/>
  <c r="C622" i="4" s="1"/>
  <c r="BV621" i="4"/>
  <c r="BU621" i="4"/>
  <c r="B621" i="4"/>
  <c r="C621" i="4" s="1"/>
  <c r="BV620" i="4"/>
  <c r="BU620" i="4"/>
  <c r="B620" i="4"/>
  <c r="C620" i="4" s="1"/>
  <c r="BV619" i="4"/>
  <c r="BU619" i="4"/>
  <c r="B619" i="4"/>
  <c r="C619" i="4" s="1"/>
  <c r="BV618" i="4"/>
  <c r="BU618" i="4"/>
  <c r="B618" i="4"/>
  <c r="C618" i="4" s="1"/>
  <c r="BV617" i="4"/>
  <c r="BU617" i="4"/>
  <c r="B617" i="4"/>
  <c r="C617" i="4" s="1"/>
  <c r="BV616" i="4"/>
  <c r="BU616" i="4"/>
  <c r="B616" i="4"/>
  <c r="C616" i="4" s="1"/>
  <c r="BV615" i="4"/>
  <c r="BU615" i="4"/>
  <c r="B615" i="4"/>
  <c r="C615" i="4" s="1"/>
  <c r="A143" i="78"/>
  <c r="B143" i="78" s="1"/>
  <c r="A144" i="78"/>
  <c r="O144" i="78" s="1"/>
  <c r="A145" i="78"/>
  <c r="A146" i="78"/>
  <c r="O146" i="78" s="1"/>
  <c r="A147" i="78"/>
  <c r="O147" i="78" s="1"/>
  <c r="A148" i="78"/>
  <c r="O148" i="78" s="1"/>
  <c r="A149" i="78"/>
  <c r="A150" i="78"/>
  <c r="O150" i="78" s="1"/>
  <c r="A151" i="78"/>
  <c r="B151" i="78" s="1"/>
  <c r="A152" i="78"/>
  <c r="O152" i="78" s="1"/>
  <c r="A153" i="78"/>
  <c r="B153" i="78" s="1"/>
  <c r="A154" i="78"/>
  <c r="O154" i="78" s="1"/>
  <c r="A155" i="78"/>
  <c r="O155" i="78" s="1"/>
  <c r="A156" i="78"/>
  <c r="O156" i="78" s="1"/>
  <c r="A157" i="78"/>
  <c r="A158" i="78"/>
  <c r="O158" i="78" s="1"/>
  <c r="A159" i="78"/>
  <c r="B159" i="78" s="1"/>
  <c r="A160" i="78"/>
  <c r="O160" i="78" s="1"/>
  <c r="A161" i="78"/>
  <c r="A162" i="78"/>
  <c r="O162" i="78" s="1"/>
  <c r="A163" i="78"/>
  <c r="O163" i="78" s="1"/>
  <c r="A164" i="78"/>
  <c r="O164" i="78" s="1"/>
  <c r="A165" i="78"/>
  <c r="B165" i="78" s="1"/>
  <c r="A166" i="78"/>
  <c r="O166" i="78" s="1"/>
  <c r="A167" i="78"/>
  <c r="B167" i="78" s="1"/>
  <c r="A168" i="78"/>
  <c r="O168" i="78" s="1"/>
  <c r="A169" i="78"/>
  <c r="A170" i="78"/>
  <c r="O170" i="78" s="1"/>
  <c r="A171" i="78"/>
  <c r="O171" i="78" s="1"/>
  <c r="A172" i="78"/>
  <c r="O172" i="78" s="1"/>
  <c r="A173" i="78"/>
  <c r="A174" i="78"/>
  <c r="O174" i="78" s="1"/>
  <c r="A175" i="78"/>
  <c r="B175" i="78" s="1"/>
  <c r="A176" i="78"/>
  <c r="O176" i="78" s="1"/>
  <c r="A177" i="78"/>
  <c r="O177" i="78" s="1"/>
  <c r="A178" i="78"/>
  <c r="O178" i="78" s="1"/>
  <c r="A179" i="78"/>
  <c r="O179" i="78" s="1"/>
  <c r="A180" i="78"/>
  <c r="O180" i="78" s="1"/>
  <c r="A181" i="78"/>
  <c r="A182" i="78"/>
  <c r="O182" i="78" s="1"/>
  <c r="A183" i="78"/>
  <c r="O183" i="78" s="1"/>
  <c r="A184" i="78"/>
  <c r="O184" i="78" s="1"/>
  <c r="A185" i="78"/>
  <c r="B185" i="78" s="1"/>
  <c r="A186" i="78"/>
  <c r="O186" i="78" s="1"/>
  <c r="A187" i="78"/>
  <c r="B187" i="78" s="1"/>
  <c r="A188" i="78"/>
  <c r="B188" i="78" s="1"/>
  <c r="A189" i="78"/>
  <c r="B189" i="78" s="1"/>
  <c r="A190" i="78"/>
  <c r="B190" i="78" s="1"/>
  <c r="A191" i="78"/>
  <c r="O191" i="78" s="1"/>
  <c r="A192" i="78"/>
  <c r="O192" i="78" s="1"/>
  <c r="A193" i="78"/>
  <c r="A194" i="78"/>
  <c r="O194" i="78" s="1"/>
  <c r="A195" i="78"/>
  <c r="O195" i="78" s="1"/>
  <c r="A196" i="78"/>
  <c r="B196" i="78" s="1"/>
  <c r="A197" i="78"/>
  <c r="B197" i="78" s="1"/>
  <c r="A198" i="78"/>
  <c r="O198" i="78" s="1"/>
  <c r="A199" i="78"/>
  <c r="O199" i="78" s="1"/>
  <c r="A200" i="78"/>
  <c r="O200" i="78" s="1"/>
  <c r="A201" i="78"/>
  <c r="O201" i="78" s="1"/>
  <c r="A202" i="78"/>
  <c r="O202" i="78" s="1"/>
  <c r="A203" i="78"/>
  <c r="B203" i="78" s="1"/>
  <c r="A204" i="78"/>
  <c r="B204" i="78" s="1"/>
  <c r="A205" i="78"/>
  <c r="A206" i="78"/>
  <c r="O206" i="78" s="1"/>
  <c r="A142" i="78"/>
  <c r="O142" i="78" s="1"/>
  <c r="O145" i="78"/>
  <c r="O149" i="78"/>
  <c r="O157" i="78"/>
  <c r="O161" i="78"/>
  <c r="O165" i="78"/>
  <c r="O169" i="78"/>
  <c r="O173" i="78"/>
  <c r="O181" i="78"/>
  <c r="O185" i="78"/>
  <c r="O188" i="78"/>
  <c r="O193" i="78"/>
  <c r="O197" i="78"/>
  <c r="O204" i="78"/>
  <c r="O205" i="78"/>
  <c r="O207" i="78"/>
  <c r="O208" i="78"/>
  <c r="C190" i="78"/>
  <c r="B193" i="78"/>
  <c r="C198" i="78"/>
  <c r="B200" i="78"/>
  <c r="C200" i="78"/>
  <c r="B202" i="78"/>
  <c r="C202" i="78"/>
  <c r="C204" i="78"/>
  <c r="B205" i="78"/>
  <c r="B178" i="78"/>
  <c r="B180" i="78"/>
  <c r="B181" i="78"/>
  <c r="B183" i="78"/>
  <c r="C184" i="78"/>
  <c r="B186" i="78"/>
  <c r="C186" i="78"/>
  <c r="C188" i="78"/>
  <c r="B164" i="78"/>
  <c r="C164" i="78"/>
  <c r="B166" i="78"/>
  <c r="C166" i="78"/>
  <c r="C168" i="78"/>
  <c r="B169" i="78"/>
  <c r="C170" i="78"/>
  <c r="B172" i="78"/>
  <c r="B173" i="78"/>
  <c r="C174" i="78"/>
  <c r="B176" i="78"/>
  <c r="C176" i="78"/>
  <c r="B177" i="78"/>
  <c r="C151" i="78"/>
  <c r="B152" i="78"/>
  <c r="B154" i="78"/>
  <c r="B156" i="78"/>
  <c r="B157" i="78"/>
  <c r="C157" i="78"/>
  <c r="B161" i="78"/>
  <c r="B162" i="78"/>
  <c r="C163" i="78"/>
  <c r="B150" i="78"/>
  <c r="B144" i="78"/>
  <c r="B145" i="78"/>
  <c r="B146" i="78"/>
  <c r="B149" i="78"/>
  <c r="D324" i="78"/>
  <c r="C324" i="78"/>
  <c r="A300" i="79"/>
  <c r="C300" i="79" s="1"/>
  <c r="A301" i="79"/>
  <c r="C301" i="79" s="1"/>
  <c r="A302" i="79"/>
  <c r="C302" i="79" s="1"/>
  <c r="A303" i="79"/>
  <c r="C303" i="79" s="1"/>
  <c r="A304" i="79"/>
  <c r="C304" i="79" s="1"/>
  <c r="A305" i="79"/>
  <c r="C305" i="79" s="1"/>
  <c r="A254" i="79"/>
  <c r="O254" i="79" s="1"/>
  <c r="A255" i="79"/>
  <c r="C255" i="79" s="1"/>
  <c r="A256" i="79"/>
  <c r="O256" i="79" s="1"/>
  <c r="A257" i="79"/>
  <c r="D257" i="79" s="1"/>
  <c r="A258" i="79"/>
  <c r="O258" i="79" s="1"/>
  <c r="K90" i="79"/>
  <c r="D90" i="79"/>
  <c r="E2" i="77"/>
  <c r="F2" i="77" s="1"/>
  <c r="A376" i="78"/>
  <c r="B5" i="78"/>
  <c r="O369" i="78"/>
  <c r="O372" i="78"/>
  <c r="A374" i="78"/>
  <c r="B374" i="78" s="1"/>
  <c r="A375" i="78"/>
  <c r="B375" i="78" s="1"/>
  <c r="A405" i="78"/>
  <c r="B376" i="78" s="1"/>
  <c r="A377" i="78"/>
  <c r="B377" i="78" s="1"/>
  <c r="A378" i="78"/>
  <c r="B378" i="78" s="1"/>
  <c r="A379" i="78"/>
  <c r="B379" i="78" s="1"/>
  <c r="A380" i="78"/>
  <c r="B380" i="78" s="1"/>
  <c r="A381" i="78"/>
  <c r="B381" i="78" s="1"/>
  <c r="A382" i="78"/>
  <c r="B382" i="78" s="1"/>
  <c r="A383" i="78"/>
  <c r="B383" i="78" s="1"/>
  <c r="A384" i="78"/>
  <c r="B384" i="78" s="1"/>
  <c r="A385" i="78"/>
  <c r="B385" i="78" s="1"/>
  <c r="A386" i="78"/>
  <c r="B386" i="78" s="1"/>
  <c r="A387" i="78"/>
  <c r="B387" i="78" s="1"/>
  <c r="A388" i="78"/>
  <c r="B388" i="78" s="1"/>
  <c r="A389" i="78"/>
  <c r="B389" i="78" s="1"/>
  <c r="A390" i="78"/>
  <c r="B390" i="78" s="1"/>
  <c r="A391" i="78"/>
  <c r="B391" i="78" s="1"/>
  <c r="A392" i="78"/>
  <c r="B392" i="78" s="1"/>
  <c r="A393" i="78"/>
  <c r="A394" i="78"/>
  <c r="D394" i="78" s="1"/>
  <c r="D54" i="81" s="1"/>
  <c r="A395" i="78"/>
  <c r="D395" i="78" s="1"/>
  <c r="A396" i="78"/>
  <c r="D396" i="78" s="1"/>
  <c r="A397" i="78"/>
  <c r="D397" i="78" s="1"/>
  <c r="A398" i="78"/>
  <c r="D398" i="78" s="1"/>
  <c r="A399" i="78"/>
  <c r="D399" i="78" s="1"/>
  <c r="A400" i="78"/>
  <c r="D400" i="78" s="1"/>
  <c r="A401" i="78"/>
  <c r="D401" i="78" s="1"/>
  <c r="A402" i="78"/>
  <c r="D402" i="78" s="1"/>
  <c r="A360" i="78"/>
  <c r="A361" i="78"/>
  <c r="B361" i="78" s="1"/>
  <c r="A362" i="78"/>
  <c r="C362" i="78" s="1"/>
  <c r="A363" i="78"/>
  <c r="B363" i="78" s="1"/>
  <c r="A364" i="78"/>
  <c r="C364" i="78" s="1"/>
  <c r="A365" i="78"/>
  <c r="B365" i="78" s="1"/>
  <c r="A339" i="78"/>
  <c r="O339" i="78" s="1"/>
  <c r="A340" i="78"/>
  <c r="B340" i="78" s="1"/>
  <c r="A341" i="78"/>
  <c r="B341" i="78" s="1"/>
  <c r="A342" i="78"/>
  <c r="B342" i="78" s="1"/>
  <c r="A343" i="78"/>
  <c r="B343" i="78" s="1"/>
  <c r="A344" i="78"/>
  <c r="B344" i="78" s="1"/>
  <c r="A345" i="78"/>
  <c r="B345" i="78" s="1"/>
  <c r="A346" i="78"/>
  <c r="B346" i="78" s="1"/>
  <c r="A347" i="78"/>
  <c r="B347" i="78" s="1"/>
  <c r="A348" i="78"/>
  <c r="B348" i="78" s="1"/>
  <c r="A349" i="78"/>
  <c r="B349" i="78" s="1"/>
  <c r="A350" i="78"/>
  <c r="B350" i="78" s="1"/>
  <c r="A351" i="78"/>
  <c r="B351" i="78" s="1"/>
  <c r="A352" i="78"/>
  <c r="B352" i="78" s="1"/>
  <c r="A353" i="78"/>
  <c r="B353" i="78" s="1"/>
  <c r="A354" i="78"/>
  <c r="B354" i="78" s="1"/>
  <c r="A355" i="78"/>
  <c r="B355" i="78" s="1"/>
  <c r="A356" i="78"/>
  <c r="B356" i="78" s="1"/>
  <c r="A357" i="78"/>
  <c r="B357" i="78" s="1"/>
  <c r="A312" i="78"/>
  <c r="O312" i="78" s="1"/>
  <c r="A313" i="78"/>
  <c r="B313" i="78" s="1"/>
  <c r="A314" i="78"/>
  <c r="O314" i="78" s="1"/>
  <c r="A315" i="78"/>
  <c r="B315" i="78" s="1"/>
  <c r="A316" i="78"/>
  <c r="C316" i="78" s="1"/>
  <c r="A317" i="78"/>
  <c r="B317" i="78" s="1"/>
  <c r="A318" i="78"/>
  <c r="C318" i="78" s="1"/>
  <c r="A319" i="78"/>
  <c r="B319" i="78" s="1"/>
  <c r="A320" i="78"/>
  <c r="C320" i="78" s="1"/>
  <c r="BV10" i="4"/>
  <c r="BV11" i="4"/>
  <c r="BV12" i="4"/>
  <c r="BV13" i="4"/>
  <c r="BV14" i="4"/>
  <c r="BV15" i="4"/>
  <c r="BV16" i="4"/>
  <c r="BV17" i="4"/>
  <c r="BV18" i="4"/>
  <c r="BV19" i="4"/>
  <c r="BV20" i="4"/>
  <c r="BV21" i="4"/>
  <c r="BV22" i="4"/>
  <c r="BV23" i="4"/>
  <c r="BV24" i="4"/>
  <c r="BV25" i="4"/>
  <c r="BV26" i="4"/>
  <c r="BV27" i="4"/>
  <c r="BV28" i="4"/>
  <c r="BV29" i="4"/>
  <c r="BV30" i="4"/>
  <c r="BV31" i="4"/>
  <c r="BV32" i="4"/>
  <c r="BV33" i="4"/>
  <c r="BV34" i="4"/>
  <c r="BV35" i="4"/>
  <c r="BV36" i="4"/>
  <c r="BV37" i="4"/>
  <c r="BV38" i="4"/>
  <c r="BV39" i="4"/>
  <c r="BV40" i="4"/>
  <c r="BV41" i="4"/>
  <c r="BV42" i="4"/>
  <c r="BV43" i="4"/>
  <c r="BV44" i="4"/>
  <c r="BV45" i="4"/>
  <c r="BV46" i="4"/>
  <c r="BV47" i="4"/>
  <c r="BV48" i="4"/>
  <c r="BV49" i="4"/>
  <c r="BV50" i="4"/>
  <c r="BV51" i="4"/>
  <c r="BV52" i="4"/>
  <c r="BV53" i="4"/>
  <c r="BV54" i="4"/>
  <c r="BV55" i="4"/>
  <c r="BV56" i="4"/>
  <c r="BV57" i="4"/>
  <c r="BV58" i="4"/>
  <c r="BV59" i="4"/>
  <c r="BV60" i="4"/>
  <c r="BV61" i="4"/>
  <c r="BV62" i="4"/>
  <c r="BV63" i="4"/>
  <c r="BV64" i="4"/>
  <c r="BV65" i="4"/>
  <c r="BV66" i="4"/>
  <c r="BV67" i="4"/>
  <c r="BV68" i="4"/>
  <c r="BV69" i="4"/>
  <c r="BV70" i="4"/>
  <c r="BV71" i="4"/>
  <c r="BV72" i="4"/>
  <c r="BV73" i="4"/>
  <c r="BV74" i="4"/>
  <c r="BV75" i="4"/>
  <c r="BV76" i="4"/>
  <c r="BV77" i="4"/>
  <c r="BV78" i="4"/>
  <c r="BV79" i="4"/>
  <c r="BV80" i="4"/>
  <c r="BV81" i="4"/>
  <c r="BV82" i="4"/>
  <c r="BV83" i="4"/>
  <c r="BV84" i="4"/>
  <c r="BV85" i="4"/>
  <c r="BV86" i="4"/>
  <c r="BV87" i="4"/>
  <c r="BV88" i="4"/>
  <c r="BV89" i="4"/>
  <c r="BV90" i="4"/>
  <c r="BV91" i="4"/>
  <c r="BV92" i="4"/>
  <c r="BV93" i="4"/>
  <c r="BV94" i="4"/>
  <c r="BV95" i="4"/>
  <c r="BV96" i="4"/>
  <c r="BV97" i="4"/>
  <c r="BV98" i="4"/>
  <c r="BV99" i="4"/>
  <c r="BV100" i="4"/>
  <c r="BV101" i="4"/>
  <c r="BV102" i="4"/>
  <c r="BV103" i="4"/>
  <c r="BV104" i="4"/>
  <c r="BV105" i="4"/>
  <c r="BV106" i="4"/>
  <c r="BV107" i="4"/>
  <c r="BV108" i="4"/>
  <c r="BV109" i="4"/>
  <c r="BV110" i="4"/>
  <c r="BV111" i="4"/>
  <c r="BV112" i="4"/>
  <c r="BV113" i="4"/>
  <c r="BV114" i="4"/>
  <c r="BV115" i="4"/>
  <c r="BV116" i="4"/>
  <c r="BV117" i="4"/>
  <c r="BV118" i="4"/>
  <c r="BV119" i="4"/>
  <c r="BV120" i="4"/>
  <c r="BV121" i="4"/>
  <c r="BV122" i="4"/>
  <c r="BV123" i="4"/>
  <c r="BV124" i="4"/>
  <c r="BV125" i="4"/>
  <c r="BV126" i="4"/>
  <c r="BV127" i="4"/>
  <c r="BV128" i="4"/>
  <c r="BV129" i="4"/>
  <c r="BV130" i="4"/>
  <c r="BV131" i="4"/>
  <c r="BV132" i="4"/>
  <c r="BV133" i="4"/>
  <c r="BV134" i="4"/>
  <c r="BV135" i="4"/>
  <c r="BV136" i="4"/>
  <c r="BV137" i="4"/>
  <c r="BV138" i="4"/>
  <c r="BV139" i="4"/>
  <c r="BV140" i="4"/>
  <c r="BV141" i="4"/>
  <c r="BV142" i="4"/>
  <c r="BV143" i="4"/>
  <c r="BV144" i="4"/>
  <c r="BV145" i="4"/>
  <c r="BV146" i="4"/>
  <c r="BV147" i="4"/>
  <c r="BV148" i="4"/>
  <c r="BV149" i="4"/>
  <c r="BV150" i="4"/>
  <c r="BV151" i="4"/>
  <c r="BV152" i="4"/>
  <c r="BV153" i="4"/>
  <c r="BV154" i="4"/>
  <c r="BV155" i="4"/>
  <c r="BV156" i="4"/>
  <c r="BV157" i="4"/>
  <c r="BV158" i="4"/>
  <c r="BV159" i="4"/>
  <c r="BV160" i="4"/>
  <c r="BV161" i="4"/>
  <c r="BV162" i="4"/>
  <c r="BV163" i="4"/>
  <c r="BV164" i="4"/>
  <c r="BV165" i="4"/>
  <c r="BV166" i="4"/>
  <c r="BV167" i="4"/>
  <c r="BV168" i="4"/>
  <c r="BV169" i="4"/>
  <c r="BV170" i="4"/>
  <c r="BV171" i="4"/>
  <c r="BV172" i="4"/>
  <c r="BV173" i="4"/>
  <c r="BV174" i="4"/>
  <c r="BV175" i="4"/>
  <c r="BV176" i="4"/>
  <c r="BV177" i="4"/>
  <c r="BV178" i="4"/>
  <c r="BV179" i="4"/>
  <c r="BV180" i="4"/>
  <c r="BV181" i="4"/>
  <c r="BV182" i="4"/>
  <c r="BV183" i="4"/>
  <c r="BV184" i="4"/>
  <c r="BV185" i="4"/>
  <c r="BV186" i="4"/>
  <c r="BV187" i="4"/>
  <c r="BV188" i="4"/>
  <c r="BV189" i="4"/>
  <c r="BV190" i="4"/>
  <c r="BV191" i="4"/>
  <c r="BV192" i="4"/>
  <c r="BV193" i="4"/>
  <c r="BV194" i="4"/>
  <c r="BV195" i="4"/>
  <c r="BV196" i="4"/>
  <c r="BV197" i="4"/>
  <c r="BV198" i="4"/>
  <c r="BV199" i="4"/>
  <c r="BV200" i="4"/>
  <c r="BV201" i="4"/>
  <c r="BV202" i="4"/>
  <c r="BV203" i="4"/>
  <c r="BV204" i="4"/>
  <c r="BV205" i="4"/>
  <c r="BV206" i="4"/>
  <c r="BV207" i="4"/>
  <c r="BV208" i="4"/>
  <c r="BV209" i="4"/>
  <c r="BV210" i="4"/>
  <c r="BV211" i="4"/>
  <c r="BV212" i="4"/>
  <c r="BV213" i="4"/>
  <c r="BV214" i="4"/>
  <c r="BV215" i="4"/>
  <c r="BV216" i="4"/>
  <c r="BV217" i="4"/>
  <c r="BV218" i="4"/>
  <c r="BV219" i="4"/>
  <c r="BV220" i="4"/>
  <c r="BV221" i="4"/>
  <c r="BV222" i="4"/>
  <c r="BV223" i="4"/>
  <c r="BV224" i="4"/>
  <c r="BV225" i="4"/>
  <c r="BV226" i="4"/>
  <c r="BV227" i="4"/>
  <c r="BV228" i="4"/>
  <c r="BV229" i="4"/>
  <c r="BV230" i="4"/>
  <c r="BV231" i="4"/>
  <c r="BV232" i="4"/>
  <c r="BV233" i="4"/>
  <c r="BV234" i="4"/>
  <c r="BV235" i="4"/>
  <c r="BV236" i="4"/>
  <c r="BV237" i="4"/>
  <c r="BV238" i="4"/>
  <c r="BV239" i="4"/>
  <c r="BV240" i="4"/>
  <c r="BV241" i="4"/>
  <c r="BV242" i="4"/>
  <c r="BV243" i="4"/>
  <c r="BV244" i="4"/>
  <c r="BV245" i="4"/>
  <c r="BV246" i="4"/>
  <c r="BV247" i="4"/>
  <c r="BV248" i="4"/>
  <c r="BV249" i="4"/>
  <c r="BV250" i="4"/>
  <c r="BV251" i="4"/>
  <c r="BV252" i="4"/>
  <c r="BV253" i="4"/>
  <c r="BV254" i="4"/>
  <c r="BV255" i="4"/>
  <c r="BV256" i="4"/>
  <c r="BV257" i="4"/>
  <c r="BV258" i="4"/>
  <c r="BV259" i="4"/>
  <c r="BV260" i="4"/>
  <c r="BV261" i="4"/>
  <c r="BV262" i="4"/>
  <c r="BV263" i="4"/>
  <c r="BV264" i="4"/>
  <c r="BV265" i="4"/>
  <c r="BV266" i="4"/>
  <c r="BV267" i="4"/>
  <c r="BV268" i="4"/>
  <c r="BV269" i="4"/>
  <c r="BV270" i="4"/>
  <c r="BV271" i="4"/>
  <c r="BV272" i="4"/>
  <c r="BV273" i="4"/>
  <c r="BV274" i="4"/>
  <c r="BV275" i="4"/>
  <c r="BV276" i="4"/>
  <c r="BV277" i="4"/>
  <c r="BV278" i="4"/>
  <c r="BV279" i="4"/>
  <c r="BV280" i="4"/>
  <c r="BV281" i="4"/>
  <c r="BV282" i="4"/>
  <c r="BV283" i="4"/>
  <c r="BV284" i="4"/>
  <c r="BV285" i="4"/>
  <c r="BV286" i="4"/>
  <c r="BV287" i="4"/>
  <c r="BV288" i="4"/>
  <c r="BV289" i="4"/>
  <c r="BV290" i="4"/>
  <c r="BV291" i="4"/>
  <c r="BV292" i="4"/>
  <c r="BV293" i="4"/>
  <c r="BV294" i="4"/>
  <c r="BV295" i="4"/>
  <c r="BV296" i="4"/>
  <c r="BV297" i="4"/>
  <c r="BV298" i="4"/>
  <c r="BV299" i="4"/>
  <c r="BV300" i="4"/>
  <c r="BV301" i="4"/>
  <c r="BV302" i="4"/>
  <c r="BV303" i="4"/>
  <c r="BV304" i="4"/>
  <c r="BV305" i="4"/>
  <c r="BV306" i="4"/>
  <c r="BV307" i="4"/>
  <c r="BV308" i="4"/>
  <c r="BV309" i="4"/>
  <c r="BV310" i="4"/>
  <c r="BV311" i="4"/>
  <c r="BV312" i="4"/>
  <c r="BV313" i="4"/>
  <c r="BV314" i="4"/>
  <c r="BV315" i="4"/>
  <c r="BV316" i="4"/>
  <c r="BV317" i="4"/>
  <c r="BV318" i="4"/>
  <c r="BV319" i="4"/>
  <c r="BV320" i="4"/>
  <c r="BV321" i="4"/>
  <c r="BV322" i="4"/>
  <c r="BV323" i="4"/>
  <c r="BV324" i="4"/>
  <c r="BV325" i="4"/>
  <c r="BV326" i="4"/>
  <c r="BV327" i="4"/>
  <c r="BV328" i="4"/>
  <c r="BV329" i="4"/>
  <c r="BV330" i="4"/>
  <c r="BV331" i="4"/>
  <c r="BV332" i="4"/>
  <c r="BV333" i="4"/>
  <c r="BV334" i="4"/>
  <c r="BV335" i="4"/>
  <c r="BV336" i="4"/>
  <c r="BV337" i="4"/>
  <c r="BV338" i="4"/>
  <c r="BV339" i="4"/>
  <c r="BV340" i="4"/>
  <c r="BV341" i="4"/>
  <c r="BV342" i="4"/>
  <c r="BV343" i="4"/>
  <c r="BV344" i="4"/>
  <c r="BV345" i="4"/>
  <c r="BV346" i="4"/>
  <c r="BV347" i="4"/>
  <c r="BV348" i="4"/>
  <c r="BV349" i="4"/>
  <c r="BV350" i="4"/>
  <c r="BV351" i="4"/>
  <c r="BV352" i="4"/>
  <c r="BV353" i="4"/>
  <c r="BV354" i="4"/>
  <c r="BV355" i="4"/>
  <c r="BV356" i="4"/>
  <c r="BV357" i="4"/>
  <c r="BV358" i="4"/>
  <c r="BV359" i="4"/>
  <c r="BV360" i="4"/>
  <c r="BV361" i="4"/>
  <c r="BV362" i="4"/>
  <c r="BV363" i="4"/>
  <c r="BV364" i="4"/>
  <c r="BV365" i="4"/>
  <c r="BV366" i="4"/>
  <c r="BV367" i="4"/>
  <c r="BV368" i="4"/>
  <c r="BV369" i="4"/>
  <c r="BV370" i="4"/>
  <c r="BV371" i="4"/>
  <c r="BV372" i="4"/>
  <c r="BV373" i="4"/>
  <c r="BV374" i="4"/>
  <c r="BV375" i="4"/>
  <c r="BV376" i="4"/>
  <c r="BV377" i="4"/>
  <c r="BV378" i="4"/>
  <c r="BV379" i="4"/>
  <c r="BV380" i="4"/>
  <c r="BV381" i="4"/>
  <c r="BV382" i="4"/>
  <c r="BV383" i="4"/>
  <c r="BV384" i="4"/>
  <c r="BV385" i="4"/>
  <c r="BV386" i="4"/>
  <c r="BV387" i="4"/>
  <c r="BV388" i="4"/>
  <c r="BV389" i="4"/>
  <c r="BV390" i="4"/>
  <c r="BV391" i="4"/>
  <c r="BV392" i="4"/>
  <c r="BV393" i="4"/>
  <c r="BV394" i="4"/>
  <c r="BV395" i="4"/>
  <c r="BV396" i="4"/>
  <c r="BV397" i="4"/>
  <c r="BV398" i="4"/>
  <c r="BV399" i="4"/>
  <c r="BV400" i="4"/>
  <c r="BV401" i="4"/>
  <c r="BV402" i="4"/>
  <c r="BV403" i="4"/>
  <c r="BV404" i="4"/>
  <c r="BV405" i="4"/>
  <c r="BV406" i="4"/>
  <c r="BV407" i="4"/>
  <c r="BV408" i="4"/>
  <c r="BV409" i="4"/>
  <c r="BV410" i="4"/>
  <c r="BV411" i="4"/>
  <c r="BV412" i="4"/>
  <c r="BV413" i="4"/>
  <c r="BV414" i="4"/>
  <c r="BV415" i="4"/>
  <c r="BV416" i="4"/>
  <c r="BV417" i="4"/>
  <c r="BV418" i="4"/>
  <c r="BV419" i="4"/>
  <c r="BV420" i="4"/>
  <c r="BV421" i="4"/>
  <c r="BV422" i="4"/>
  <c r="BV423" i="4"/>
  <c r="BV424" i="4"/>
  <c r="BV425" i="4"/>
  <c r="BV426" i="4"/>
  <c r="BV427" i="4"/>
  <c r="BV428" i="4"/>
  <c r="BV429" i="4"/>
  <c r="BV430" i="4"/>
  <c r="BV431" i="4"/>
  <c r="BV432" i="4"/>
  <c r="BV433" i="4"/>
  <c r="BV434" i="4"/>
  <c r="BV435" i="4"/>
  <c r="BV436" i="4"/>
  <c r="BV437" i="4"/>
  <c r="BV438" i="4"/>
  <c r="BV439" i="4"/>
  <c r="BV440" i="4"/>
  <c r="BV441" i="4"/>
  <c r="BV442" i="4"/>
  <c r="BV443" i="4"/>
  <c r="BV444" i="4"/>
  <c r="BV445" i="4"/>
  <c r="BV446" i="4"/>
  <c r="BV447" i="4"/>
  <c r="BV448" i="4"/>
  <c r="BV449" i="4"/>
  <c r="BV450" i="4"/>
  <c r="BV451" i="4"/>
  <c r="BV452" i="4"/>
  <c r="BV453" i="4"/>
  <c r="BV454" i="4"/>
  <c r="BV455" i="4"/>
  <c r="BV456" i="4"/>
  <c r="BV457" i="4"/>
  <c r="BV458" i="4"/>
  <c r="BV459" i="4"/>
  <c r="BV460" i="4"/>
  <c r="BV461" i="4"/>
  <c r="BV462" i="4"/>
  <c r="BV463" i="4"/>
  <c r="BV464" i="4"/>
  <c r="BV465" i="4"/>
  <c r="BV466" i="4"/>
  <c r="BV467" i="4"/>
  <c r="BV468" i="4"/>
  <c r="BV469" i="4"/>
  <c r="BV470" i="4"/>
  <c r="BV471" i="4"/>
  <c r="BV472" i="4"/>
  <c r="BV473" i="4"/>
  <c r="BV474" i="4"/>
  <c r="BV475" i="4"/>
  <c r="BV476" i="4"/>
  <c r="BV477" i="4"/>
  <c r="BV478" i="4"/>
  <c r="BV479" i="4"/>
  <c r="BV480" i="4"/>
  <c r="BV481" i="4"/>
  <c r="BV482" i="4"/>
  <c r="BV483" i="4"/>
  <c r="BV484" i="4"/>
  <c r="BV485" i="4"/>
  <c r="BV486" i="4"/>
  <c r="BV487" i="4"/>
  <c r="BV488" i="4"/>
  <c r="BV489" i="4"/>
  <c r="BV490" i="4"/>
  <c r="BV491" i="4"/>
  <c r="BV492" i="4"/>
  <c r="BV493" i="4"/>
  <c r="BV494" i="4"/>
  <c r="BV495" i="4"/>
  <c r="BV496" i="4"/>
  <c r="BV497" i="4"/>
  <c r="BV498" i="4"/>
  <c r="BV499" i="4"/>
  <c r="BV500" i="4"/>
  <c r="BV501" i="4"/>
  <c r="BV502" i="4"/>
  <c r="BV503" i="4"/>
  <c r="BV504" i="4"/>
  <c r="BV505" i="4"/>
  <c r="BV506" i="4"/>
  <c r="BV507" i="4"/>
  <c r="BV508" i="4"/>
  <c r="BV509" i="4"/>
  <c r="BV510" i="4"/>
  <c r="BV511" i="4"/>
  <c r="BV512" i="4"/>
  <c r="BV513" i="4"/>
  <c r="BV514" i="4"/>
  <c r="BV515" i="4"/>
  <c r="BV516" i="4"/>
  <c r="BV517" i="4"/>
  <c r="BV518" i="4"/>
  <c r="BV519" i="4"/>
  <c r="BV520" i="4"/>
  <c r="BV521" i="4"/>
  <c r="BV522" i="4"/>
  <c r="BV523" i="4"/>
  <c r="BV524" i="4"/>
  <c r="BV525" i="4"/>
  <c r="BV526" i="4"/>
  <c r="BV527" i="4"/>
  <c r="BV528" i="4"/>
  <c r="BV529" i="4"/>
  <c r="BV530" i="4"/>
  <c r="BV531" i="4"/>
  <c r="BV532" i="4"/>
  <c r="BV533" i="4"/>
  <c r="BV534" i="4"/>
  <c r="BV535" i="4"/>
  <c r="BV536" i="4"/>
  <c r="BV537" i="4"/>
  <c r="BV538" i="4"/>
  <c r="BV539" i="4"/>
  <c r="BV540" i="4"/>
  <c r="BV541" i="4"/>
  <c r="BV542" i="4"/>
  <c r="BV543" i="4"/>
  <c r="BV544" i="4"/>
  <c r="BV545" i="4"/>
  <c r="BV546" i="4"/>
  <c r="BV547" i="4"/>
  <c r="BV548" i="4"/>
  <c r="BV549" i="4"/>
  <c r="BV550" i="4"/>
  <c r="BV551" i="4"/>
  <c r="BV552" i="4"/>
  <c r="BV553" i="4"/>
  <c r="BV554" i="4"/>
  <c r="BV555" i="4"/>
  <c r="BV556" i="4"/>
  <c r="BV557" i="4"/>
  <c r="BV558" i="4"/>
  <c r="BV559" i="4"/>
  <c r="BV560" i="4"/>
  <c r="BV561" i="4"/>
  <c r="BV562" i="4"/>
  <c r="BV563" i="4"/>
  <c r="BV564" i="4"/>
  <c r="BV565" i="4"/>
  <c r="BV566" i="4"/>
  <c r="BV567" i="4"/>
  <c r="BV568" i="4"/>
  <c r="BV569" i="4"/>
  <c r="BV570" i="4"/>
  <c r="BV571" i="4"/>
  <c r="BV572" i="4"/>
  <c r="BV573" i="4"/>
  <c r="BV574" i="4"/>
  <c r="BV575" i="4"/>
  <c r="BV576" i="4"/>
  <c r="BV577" i="4"/>
  <c r="BV578" i="4"/>
  <c r="BV579" i="4"/>
  <c r="BV580" i="4"/>
  <c r="BV581" i="4"/>
  <c r="BV582" i="4"/>
  <c r="BV583" i="4"/>
  <c r="BV584" i="4"/>
  <c r="BV585" i="4"/>
  <c r="BV586" i="4"/>
  <c r="BV587" i="4"/>
  <c r="BV588" i="4"/>
  <c r="BV589" i="4"/>
  <c r="BV590" i="4"/>
  <c r="BV591" i="4"/>
  <c r="BV592" i="4"/>
  <c r="BV593" i="4"/>
  <c r="BV594" i="4"/>
  <c r="BV595" i="4"/>
  <c r="BV596" i="4"/>
  <c r="BV597" i="4"/>
  <c r="BV598" i="4"/>
  <c r="BV599" i="4"/>
  <c r="BV600" i="4"/>
  <c r="BV601" i="4"/>
  <c r="BV602" i="4"/>
  <c r="BV603" i="4"/>
  <c r="BV604" i="4"/>
  <c r="BV605" i="4"/>
  <c r="BV606" i="4"/>
  <c r="BV607" i="4"/>
  <c r="BV608" i="4"/>
  <c r="BV609" i="4"/>
  <c r="BV610" i="4"/>
  <c r="BV611" i="4"/>
  <c r="BV612" i="4"/>
  <c r="BV9" i="4"/>
  <c r="BV6" i="4"/>
  <c r="BU10" i="4"/>
  <c r="BU11" i="4"/>
  <c r="BU12" i="4"/>
  <c r="BU13" i="4"/>
  <c r="BU14" i="4"/>
  <c r="BU15" i="4"/>
  <c r="BU16" i="4"/>
  <c r="BU17" i="4"/>
  <c r="BU18" i="4"/>
  <c r="BU19" i="4"/>
  <c r="BU20" i="4"/>
  <c r="BU21" i="4"/>
  <c r="BU22" i="4"/>
  <c r="BU23" i="4"/>
  <c r="BU24" i="4"/>
  <c r="BU25" i="4"/>
  <c r="BU26" i="4"/>
  <c r="BU27" i="4"/>
  <c r="BU28" i="4"/>
  <c r="BU29" i="4"/>
  <c r="BU30" i="4"/>
  <c r="BU31" i="4"/>
  <c r="BU32" i="4"/>
  <c r="BU33" i="4"/>
  <c r="BU34" i="4"/>
  <c r="BU35" i="4"/>
  <c r="BU36" i="4"/>
  <c r="BU37" i="4"/>
  <c r="BU38" i="4"/>
  <c r="BU39" i="4"/>
  <c r="BU40" i="4"/>
  <c r="BU41" i="4"/>
  <c r="BU42" i="4"/>
  <c r="BU43" i="4"/>
  <c r="BU44" i="4"/>
  <c r="BU45" i="4"/>
  <c r="BU46" i="4"/>
  <c r="BU47" i="4"/>
  <c r="BU48" i="4"/>
  <c r="BU49" i="4"/>
  <c r="BU50" i="4"/>
  <c r="BU51" i="4"/>
  <c r="BU52" i="4"/>
  <c r="BU53" i="4"/>
  <c r="BU54" i="4"/>
  <c r="BU55" i="4"/>
  <c r="BU56" i="4"/>
  <c r="BU57" i="4"/>
  <c r="BU58" i="4"/>
  <c r="BU59" i="4"/>
  <c r="BU60" i="4"/>
  <c r="BU61" i="4"/>
  <c r="BU62" i="4"/>
  <c r="BU63" i="4"/>
  <c r="BU64" i="4"/>
  <c r="BU65" i="4"/>
  <c r="BU66" i="4"/>
  <c r="BU67" i="4"/>
  <c r="BU68" i="4"/>
  <c r="BU69" i="4"/>
  <c r="BU70" i="4"/>
  <c r="BU71" i="4"/>
  <c r="BU72" i="4"/>
  <c r="BU73" i="4"/>
  <c r="BU74" i="4"/>
  <c r="BU75" i="4"/>
  <c r="BU76" i="4"/>
  <c r="BU77" i="4"/>
  <c r="BU78" i="4"/>
  <c r="BU79" i="4"/>
  <c r="BU80" i="4"/>
  <c r="BU81" i="4"/>
  <c r="BU82" i="4"/>
  <c r="BU83" i="4"/>
  <c r="BU84" i="4"/>
  <c r="BU85" i="4"/>
  <c r="BU86" i="4"/>
  <c r="BU87" i="4"/>
  <c r="BU88" i="4"/>
  <c r="BU89" i="4"/>
  <c r="BU90" i="4"/>
  <c r="BU91" i="4"/>
  <c r="BU92" i="4"/>
  <c r="BU93" i="4"/>
  <c r="BU94" i="4"/>
  <c r="BU95" i="4"/>
  <c r="BU96" i="4"/>
  <c r="BU97" i="4"/>
  <c r="BU98" i="4"/>
  <c r="BU99" i="4"/>
  <c r="BU100" i="4"/>
  <c r="BU101" i="4"/>
  <c r="BU102" i="4"/>
  <c r="BU103" i="4"/>
  <c r="BU104" i="4"/>
  <c r="BU105" i="4"/>
  <c r="BU106" i="4"/>
  <c r="BU107" i="4"/>
  <c r="BU108" i="4"/>
  <c r="BU109" i="4"/>
  <c r="BU110" i="4"/>
  <c r="BU111" i="4"/>
  <c r="BU112" i="4"/>
  <c r="BU113" i="4"/>
  <c r="BU114" i="4"/>
  <c r="BU115" i="4"/>
  <c r="BU116" i="4"/>
  <c r="BU117" i="4"/>
  <c r="BU118" i="4"/>
  <c r="BU119" i="4"/>
  <c r="BU120" i="4"/>
  <c r="BU121" i="4"/>
  <c r="BU122" i="4"/>
  <c r="BU123" i="4"/>
  <c r="BU124" i="4"/>
  <c r="BU125" i="4"/>
  <c r="BU126" i="4"/>
  <c r="BU127" i="4"/>
  <c r="BU128" i="4"/>
  <c r="BU129" i="4"/>
  <c r="BU130" i="4"/>
  <c r="BU131" i="4"/>
  <c r="BU132" i="4"/>
  <c r="BU133" i="4"/>
  <c r="BU134" i="4"/>
  <c r="BU135" i="4"/>
  <c r="BU136" i="4"/>
  <c r="BU137" i="4"/>
  <c r="BU138" i="4"/>
  <c r="BU139" i="4"/>
  <c r="BU140" i="4"/>
  <c r="BU141" i="4"/>
  <c r="BU142" i="4"/>
  <c r="BU143" i="4"/>
  <c r="BU144" i="4"/>
  <c r="BU145" i="4"/>
  <c r="BU146" i="4"/>
  <c r="BU147" i="4"/>
  <c r="BU148" i="4"/>
  <c r="BU149" i="4"/>
  <c r="BU150" i="4"/>
  <c r="BU151" i="4"/>
  <c r="BU152" i="4"/>
  <c r="BU153" i="4"/>
  <c r="BU154" i="4"/>
  <c r="BU155" i="4"/>
  <c r="BU156" i="4"/>
  <c r="BU157" i="4"/>
  <c r="BU158" i="4"/>
  <c r="BU159" i="4"/>
  <c r="BU160" i="4"/>
  <c r="BU161" i="4"/>
  <c r="BU162" i="4"/>
  <c r="BU163" i="4"/>
  <c r="BU164" i="4"/>
  <c r="BU165" i="4"/>
  <c r="BU166" i="4"/>
  <c r="BU167" i="4"/>
  <c r="BU168" i="4"/>
  <c r="BU169" i="4"/>
  <c r="BU170" i="4"/>
  <c r="BU171" i="4"/>
  <c r="BU172" i="4"/>
  <c r="BU173" i="4"/>
  <c r="BU174" i="4"/>
  <c r="BU175" i="4"/>
  <c r="BU176" i="4"/>
  <c r="BU177" i="4"/>
  <c r="BU178" i="4"/>
  <c r="BU179" i="4"/>
  <c r="BU180" i="4"/>
  <c r="BU181" i="4"/>
  <c r="BU182" i="4"/>
  <c r="BU183" i="4"/>
  <c r="BU184" i="4"/>
  <c r="BU185" i="4"/>
  <c r="BU186" i="4"/>
  <c r="BU187" i="4"/>
  <c r="BU188" i="4"/>
  <c r="BU189" i="4"/>
  <c r="BU190" i="4"/>
  <c r="BU191" i="4"/>
  <c r="BU192" i="4"/>
  <c r="BU193" i="4"/>
  <c r="BU194" i="4"/>
  <c r="BU195" i="4"/>
  <c r="BU196" i="4"/>
  <c r="BU197" i="4"/>
  <c r="BU198" i="4"/>
  <c r="BU199" i="4"/>
  <c r="BU200" i="4"/>
  <c r="BU201" i="4"/>
  <c r="BU202" i="4"/>
  <c r="BU203" i="4"/>
  <c r="BU204" i="4"/>
  <c r="BU205" i="4"/>
  <c r="BU206" i="4"/>
  <c r="BU207" i="4"/>
  <c r="BU208" i="4"/>
  <c r="BU209" i="4"/>
  <c r="BU210" i="4"/>
  <c r="BU211" i="4"/>
  <c r="BU212" i="4"/>
  <c r="BU213" i="4"/>
  <c r="BU214" i="4"/>
  <c r="BU215" i="4"/>
  <c r="BU216" i="4"/>
  <c r="BU217" i="4"/>
  <c r="BU218" i="4"/>
  <c r="BU219" i="4"/>
  <c r="BU220" i="4"/>
  <c r="BU221" i="4"/>
  <c r="BU222" i="4"/>
  <c r="BU223" i="4"/>
  <c r="BU224" i="4"/>
  <c r="BU225" i="4"/>
  <c r="BU226" i="4"/>
  <c r="BU227" i="4"/>
  <c r="BU228" i="4"/>
  <c r="BU229" i="4"/>
  <c r="BU230" i="4"/>
  <c r="BU231" i="4"/>
  <c r="BU232" i="4"/>
  <c r="BU233" i="4"/>
  <c r="BU234" i="4"/>
  <c r="BU235" i="4"/>
  <c r="BU236" i="4"/>
  <c r="BU237" i="4"/>
  <c r="BU238" i="4"/>
  <c r="BU239" i="4"/>
  <c r="BU240" i="4"/>
  <c r="BU241" i="4"/>
  <c r="BU242" i="4"/>
  <c r="BU243" i="4"/>
  <c r="BU244" i="4"/>
  <c r="BU245" i="4"/>
  <c r="BU246" i="4"/>
  <c r="BU247" i="4"/>
  <c r="BU248" i="4"/>
  <c r="BU249" i="4"/>
  <c r="BU250" i="4"/>
  <c r="BU251" i="4"/>
  <c r="BU252" i="4"/>
  <c r="BU253" i="4"/>
  <c r="BU254" i="4"/>
  <c r="BU255" i="4"/>
  <c r="BU256" i="4"/>
  <c r="BU257" i="4"/>
  <c r="BU258" i="4"/>
  <c r="BU259" i="4"/>
  <c r="BU260" i="4"/>
  <c r="BU261" i="4"/>
  <c r="BU262" i="4"/>
  <c r="BU263" i="4"/>
  <c r="BU264" i="4"/>
  <c r="BU265" i="4"/>
  <c r="BU266" i="4"/>
  <c r="BU267" i="4"/>
  <c r="BU268" i="4"/>
  <c r="BU269" i="4"/>
  <c r="BU270" i="4"/>
  <c r="BU271" i="4"/>
  <c r="BU272" i="4"/>
  <c r="BU273" i="4"/>
  <c r="BU274" i="4"/>
  <c r="BU275" i="4"/>
  <c r="BU276" i="4"/>
  <c r="BU277" i="4"/>
  <c r="BU278" i="4"/>
  <c r="BU279" i="4"/>
  <c r="BU280" i="4"/>
  <c r="BU281" i="4"/>
  <c r="BU282" i="4"/>
  <c r="BU283" i="4"/>
  <c r="BU284" i="4"/>
  <c r="BU285" i="4"/>
  <c r="BU286" i="4"/>
  <c r="BU287" i="4"/>
  <c r="BU288" i="4"/>
  <c r="BU289" i="4"/>
  <c r="BU290" i="4"/>
  <c r="BU291" i="4"/>
  <c r="BU292" i="4"/>
  <c r="BU293" i="4"/>
  <c r="BU294" i="4"/>
  <c r="BU295" i="4"/>
  <c r="BU296" i="4"/>
  <c r="BU297" i="4"/>
  <c r="BU298" i="4"/>
  <c r="BU299" i="4"/>
  <c r="BU300" i="4"/>
  <c r="BU301" i="4"/>
  <c r="BU302" i="4"/>
  <c r="BU303" i="4"/>
  <c r="BU304" i="4"/>
  <c r="BU305" i="4"/>
  <c r="BU306" i="4"/>
  <c r="BU307" i="4"/>
  <c r="BU308" i="4"/>
  <c r="BU309" i="4"/>
  <c r="BU310" i="4"/>
  <c r="BU311" i="4"/>
  <c r="BU312" i="4"/>
  <c r="BU313" i="4"/>
  <c r="BU314" i="4"/>
  <c r="BU315" i="4"/>
  <c r="BU316" i="4"/>
  <c r="BU317" i="4"/>
  <c r="BU318" i="4"/>
  <c r="BU319" i="4"/>
  <c r="BU320" i="4"/>
  <c r="BU321" i="4"/>
  <c r="BU322" i="4"/>
  <c r="BU323" i="4"/>
  <c r="BU324" i="4"/>
  <c r="BU325" i="4"/>
  <c r="BU326" i="4"/>
  <c r="BU327" i="4"/>
  <c r="BU328" i="4"/>
  <c r="BU329" i="4"/>
  <c r="BU330" i="4"/>
  <c r="BU331" i="4"/>
  <c r="BU332" i="4"/>
  <c r="BU333" i="4"/>
  <c r="BU334" i="4"/>
  <c r="BU335" i="4"/>
  <c r="BU336" i="4"/>
  <c r="BU337" i="4"/>
  <c r="BU338" i="4"/>
  <c r="BU339" i="4"/>
  <c r="BU340" i="4"/>
  <c r="BU341" i="4"/>
  <c r="BU342" i="4"/>
  <c r="BU343" i="4"/>
  <c r="BU344" i="4"/>
  <c r="BU345" i="4"/>
  <c r="BU346" i="4"/>
  <c r="BU347" i="4"/>
  <c r="BU348" i="4"/>
  <c r="BU349" i="4"/>
  <c r="BU350" i="4"/>
  <c r="BU351" i="4"/>
  <c r="BU352" i="4"/>
  <c r="BU353" i="4"/>
  <c r="BU354" i="4"/>
  <c r="BU355" i="4"/>
  <c r="BU356" i="4"/>
  <c r="BU357" i="4"/>
  <c r="BU358" i="4"/>
  <c r="BU359" i="4"/>
  <c r="BU360" i="4"/>
  <c r="BU361" i="4"/>
  <c r="BU362" i="4"/>
  <c r="BU363" i="4"/>
  <c r="BU364" i="4"/>
  <c r="BU365" i="4"/>
  <c r="BU366" i="4"/>
  <c r="BU367" i="4"/>
  <c r="BU368" i="4"/>
  <c r="BU369" i="4"/>
  <c r="BU370" i="4"/>
  <c r="BU371" i="4"/>
  <c r="BU372" i="4"/>
  <c r="BU373" i="4"/>
  <c r="BU374" i="4"/>
  <c r="BU375" i="4"/>
  <c r="BU376" i="4"/>
  <c r="BU377" i="4"/>
  <c r="BU378" i="4"/>
  <c r="BU379" i="4"/>
  <c r="BU380" i="4"/>
  <c r="BU381" i="4"/>
  <c r="BU382" i="4"/>
  <c r="BU383" i="4"/>
  <c r="BU384" i="4"/>
  <c r="BU385" i="4"/>
  <c r="BU386" i="4"/>
  <c r="BU387" i="4"/>
  <c r="BU388" i="4"/>
  <c r="BU389" i="4"/>
  <c r="BU390" i="4"/>
  <c r="BU391" i="4"/>
  <c r="BU392" i="4"/>
  <c r="BU393" i="4"/>
  <c r="BU394" i="4"/>
  <c r="BU395" i="4"/>
  <c r="BU396" i="4"/>
  <c r="BU397" i="4"/>
  <c r="BU398" i="4"/>
  <c r="BU399" i="4"/>
  <c r="BU400" i="4"/>
  <c r="BU401" i="4"/>
  <c r="BU402" i="4"/>
  <c r="BU403" i="4"/>
  <c r="BU404" i="4"/>
  <c r="BU405" i="4"/>
  <c r="BU406" i="4"/>
  <c r="BU407" i="4"/>
  <c r="BU408" i="4"/>
  <c r="BU409" i="4"/>
  <c r="BU410" i="4"/>
  <c r="BU411" i="4"/>
  <c r="BU412" i="4"/>
  <c r="BU413" i="4"/>
  <c r="BU414" i="4"/>
  <c r="BU415" i="4"/>
  <c r="BU416" i="4"/>
  <c r="BU417" i="4"/>
  <c r="BU418" i="4"/>
  <c r="BU419" i="4"/>
  <c r="BU420" i="4"/>
  <c r="BU421" i="4"/>
  <c r="BU422" i="4"/>
  <c r="BU423" i="4"/>
  <c r="BU424" i="4"/>
  <c r="BU425" i="4"/>
  <c r="BU426" i="4"/>
  <c r="BU427" i="4"/>
  <c r="BU428" i="4"/>
  <c r="BU429" i="4"/>
  <c r="BU430" i="4"/>
  <c r="BU431" i="4"/>
  <c r="BU432" i="4"/>
  <c r="BU433" i="4"/>
  <c r="BU434" i="4"/>
  <c r="BU435" i="4"/>
  <c r="BU436" i="4"/>
  <c r="BU437" i="4"/>
  <c r="BU438" i="4"/>
  <c r="BU439" i="4"/>
  <c r="BU440" i="4"/>
  <c r="BU441" i="4"/>
  <c r="BU442" i="4"/>
  <c r="BU443" i="4"/>
  <c r="BU444" i="4"/>
  <c r="BU445" i="4"/>
  <c r="BU446" i="4"/>
  <c r="BU447" i="4"/>
  <c r="BU448" i="4"/>
  <c r="BU449" i="4"/>
  <c r="BU450" i="4"/>
  <c r="BU451" i="4"/>
  <c r="BU452" i="4"/>
  <c r="BU453" i="4"/>
  <c r="BU454" i="4"/>
  <c r="BU455" i="4"/>
  <c r="BU456" i="4"/>
  <c r="BU457" i="4"/>
  <c r="BU458" i="4"/>
  <c r="BU459" i="4"/>
  <c r="BU460" i="4"/>
  <c r="BU461" i="4"/>
  <c r="BU462" i="4"/>
  <c r="BU463" i="4"/>
  <c r="BU464" i="4"/>
  <c r="BU465" i="4"/>
  <c r="BU466" i="4"/>
  <c r="BU467" i="4"/>
  <c r="BU468" i="4"/>
  <c r="BU469" i="4"/>
  <c r="BU470" i="4"/>
  <c r="BU471" i="4"/>
  <c r="BU472" i="4"/>
  <c r="BU473" i="4"/>
  <c r="BU474" i="4"/>
  <c r="BU475" i="4"/>
  <c r="BU476" i="4"/>
  <c r="BU477" i="4"/>
  <c r="BU478" i="4"/>
  <c r="BU479" i="4"/>
  <c r="BU480" i="4"/>
  <c r="BU481" i="4"/>
  <c r="BU482" i="4"/>
  <c r="BU483" i="4"/>
  <c r="BU484" i="4"/>
  <c r="BU485" i="4"/>
  <c r="BU486" i="4"/>
  <c r="BU487" i="4"/>
  <c r="BU488" i="4"/>
  <c r="BU489" i="4"/>
  <c r="BU490" i="4"/>
  <c r="BU491" i="4"/>
  <c r="BU492" i="4"/>
  <c r="BU493" i="4"/>
  <c r="BU494" i="4"/>
  <c r="BU495" i="4"/>
  <c r="BU496" i="4"/>
  <c r="BU497" i="4"/>
  <c r="BU498" i="4"/>
  <c r="BU499" i="4"/>
  <c r="BU500" i="4"/>
  <c r="BU501" i="4"/>
  <c r="BU502" i="4"/>
  <c r="BU503" i="4"/>
  <c r="BU504" i="4"/>
  <c r="BU505" i="4"/>
  <c r="BU506" i="4"/>
  <c r="BU507" i="4"/>
  <c r="BU508" i="4"/>
  <c r="BU509" i="4"/>
  <c r="BU510" i="4"/>
  <c r="BU511" i="4"/>
  <c r="BU512" i="4"/>
  <c r="BU513" i="4"/>
  <c r="BU514" i="4"/>
  <c r="BU515" i="4"/>
  <c r="BU516" i="4"/>
  <c r="BU517" i="4"/>
  <c r="BU518" i="4"/>
  <c r="BU519" i="4"/>
  <c r="BU520" i="4"/>
  <c r="BU521" i="4"/>
  <c r="BU522" i="4"/>
  <c r="BU523" i="4"/>
  <c r="BU524" i="4"/>
  <c r="BU525" i="4"/>
  <c r="BU526" i="4"/>
  <c r="BU527" i="4"/>
  <c r="BU528" i="4"/>
  <c r="BU529" i="4"/>
  <c r="BU530" i="4"/>
  <c r="BU531" i="4"/>
  <c r="BU532" i="4"/>
  <c r="BU533" i="4"/>
  <c r="BU534" i="4"/>
  <c r="BU535" i="4"/>
  <c r="BU536" i="4"/>
  <c r="BU537" i="4"/>
  <c r="BU538" i="4"/>
  <c r="BU539" i="4"/>
  <c r="BU540" i="4"/>
  <c r="BU541" i="4"/>
  <c r="BU542" i="4"/>
  <c r="BU543" i="4"/>
  <c r="BU544" i="4"/>
  <c r="BU545" i="4"/>
  <c r="BU546" i="4"/>
  <c r="BU547" i="4"/>
  <c r="BU548" i="4"/>
  <c r="BU549" i="4"/>
  <c r="BU550" i="4"/>
  <c r="BU551" i="4"/>
  <c r="BU552" i="4"/>
  <c r="BU553" i="4"/>
  <c r="BU554" i="4"/>
  <c r="BU555" i="4"/>
  <c r="BU556" i="4"/>
  <c r="BU557" i="4"/>
  <c r="BU558" i="4"/>
  <c r="BU559" i="4"/>
  <c r="BU560" i="4"/>
  <c r="BU561" i="4"/>
  <c r="BU562" i="4"/>
  <c r="BU563" i="4"/>
  <c r="BU564" i="4"/>
  <c r="BU565" i="4"/>
  <c r="BU566" i="4"/>
  <c r="BU567" i="4"/>
  <c r="BU568" i="4"/>
  <c r="BU569" i="4"/>
  <c r="BU570" i="4"/>
  <c r="BU571" i="4"/>
  <c r="BU572" i="4"/>
  <c r="BU573" i="4"/>
  <c r="BU574" i="4"/>
  <c r="BU575" i="4"/>
  <c r="BU576" i="4"/>
  <c r="BU577" i="4"/>
  <c r="BU578" i="4"/>
  <c r="BU579" i="4"/>
  <c r="BU580" i="4"/>
  <c r="BU581" i="4"/>
  <c r="BU582" i="4"/>
  <c r="BU583" i="4"/>
  <c r="BU584" i="4"/>
  <c r="BU585" i="4"/>
  <c r="BU586" i="4"/>
  <c r="BU587" i="4"/>
  <c r="BU588" i="4"/>
  <c r="BU589" i="4"/>
  <c r="BU590" i="4"/>
  <c r="BU591" i="4"/>
  <c r="BU592" i="4"/>
  <c r="BU593" i="4"/>
  <c r="BU594" i="4"/>
  <c r="BU595" i="4"/>
  <c r="BU596" i="4"/>
  <c r="BU597" i="4"/>
  <c r="BU598" i="4"/>
  <c r="BU599" i="4"/>
  <c r="BU600" i="4"/>
  <c r="BU601" i="4"/>
  <c r="BU602" i="4"/>
  <c r="BU603" i="4"/>
  <c r="BU604" i="4"/>
  <c r="BU605" i="4"/>
  <c r="BU606" i="4"/>
  <c r="BU607" i="4"/>
  <c r="BU608" i="4"/>
  <c r="BU609" i="4"/>
  <c r="BU610" i="4"/>
  <c r="BU611" i="4"/>
  <c r="BU612" i="4"/>
  <c r="BU9" i="4"/>
  <c r="BU6" i="4"/>
  <c r="A301" i="78"/>
  <c r="O301" i="78" s="1"/>
  <c r="A302" i="78"/>
  <c r="B302" i="78" s="1"/>
  <c r="A303" i="78"/>
  <c r="B303" i="78" s="1"/>
  <c r="A304" i="78"/>
  <c r="B304" i="78" s="1"/>
  <c r="A305" i="78"/>
  <c r="B305" i="78" s="1"/>
  <c r="A306" i="78"/>
  <c r="B306" i="78" s="1"/>
  <c r="A307" i="78"/>
  <c r="B307" i="78" s="1"/>
  <c r="A308" i="78"/>
  <c r="B308" i="78" s="1"/>
  <c r="A309" i="78"/>
  <c r="B309" i="78" s="1"/>
  <c r="A295" i="78"/>
  <c r="O295" i="78" s="1"/>
  <c r="A296" i="78"/>
  <c r="D296" i="78" s="1"/>
  <c r="A297" i="78"/>
  <c r="C297" i="78" s="1"/>
  <c r="A298" i="78"/>
  <c r="D298" i="78" s="1"/>
  <c r="A235" i="78"/>
  <c r="B235" i="78" s="1"/>
  <c r="A236" i="78"/>
  <c r="C236" i="78" s="1"/>
  <c r="A237" i="78"/>
  <c r="B237" i="78" s="1"/>
  <c r="A238" i="78"/>
  <c r="C238" i="78" s="1"/>
  <c r="A239" i="78"/>
  <c r="B239" i="78" s="1"/>
  <c r="A240" i="78"/>
  <c r="C240" i="78" s="1"/>
  <c r="A241" i="78"/>
  <c r="B241" i="78" s="1"/>
  <c r="A242" i="78"/>
  <c r="C242" i="78" s="1"/>
  <c r="A243" i="78"/>
  <c r="B243" i="78" s="1"/>
  <c r="A244" i="78"/>
  <c r="C244" i="78" s="1"/>
  <c r="A245" i="78"/>
  <c r="B245" i="78" s="1"/>
  <c r="A246" i="78"/>
  <c r="C246" i="78" s="1"/>
  <c r="A247" i="78"/>
  <c r="B247" i="78" s="1"/>
  <c r="A248" i="78"/>
  <c r="C248" i="78" s="1"/>
  <c r="A249" i="78"/>
  <c r="B249" i="78" s="1"/>
  <c r="A250" i="78"/>
  <c r="C250" i="78" s="1"/>
  <c r="A251" i="78"/>
  <c r="B251" i="78" s="1"/>
  <c r="A252" i="78"/>
  <c r="C252" i="78" s="1"/>
  <c r="A253" i="78"/>
  <c r="B253" i="78" s="1"/>
  <c r="A254" i="78"/>
  <c r="C254" i="78" s="1"/>
  <c r="A255" i="78"/>
  <c r="B255" i="78" s="1"/>
  <c r="A256" i="78"/>
  <c r="C256" i="78" s="1"/>
  <c r="A257" i="78"/>
  <c r="B257" i="78" s="1"/>
  <c r="A258" i="78"/>
  <c r="C258" i="78" s="1"/>
  <c r="A259" i="78"/>
  <c r="B259" i="78" s="1"/>
  <c r="A260" i="78"/>
  <c r="O260" i="78" s="1"/>
  <c r="A261" i="78"/>
  <c r="B261" i="78" s="1"/>
  <c r="A262" i="78"/>
  <c r="C262" i="78" s="1"/>
  <c r="A263" i="78"/>
  <c r="B263" i="78" s="1"/>
  <c r="A264" i="78"/>
  <c r="C264" i="78" s="1"/>
  <c r="A265" i="78"/>
  <c r="B265" i="78" s="1"/>
  <c r="A266" i="78"/>
  <c r="C266" i="78" s="1"/>
  <c r="A267" i="78"/>
  <c r="B267" i="78" s="1"/>
  <c r="A268" i="78"/>
  <c r="C268" i="78" s="1"/>
  <c r="A269" i="78"/>
  <c r="B269" i="78" s="1"/>
  <c r="A270" i="78"/>
  <c r="C270" i="78" s="1"/>
  <c r="A271" i="78"/>
  <c r="B271" i="78" s="1"/>
  <c r="A272" i="78"/>
  <c r="C272" i="78" s="1"/>
  <c r="A273" i="78"/>
  <c r="B273" i="78" s="1"/>
  <c r="A274" i="78"/>
  <c r="C274" i="78" s="1"/>
  <c r="A275" i="78"/>
  <c r="B275" i="78" s="1"/>
  <c r="A276" i="78"/>
  <c r="C276" i="78" s="1"/>
  <c r="A277" i="78"/>
  <c r="B277" i="78" s="1"/>
  <c r="A278" i="78"/>
  <c r="C278" i="78" s="1"/>
  <c r="A279" i="78"/>
  <c r="B279" i="78" s="1"/>
  <c r="A280" i="78"/>
  <c r="C280" i="78" s="1"/>
  <c r="A281" i="78"/>
  <c r="B281" i="78" s="1"/>
  <c r="A282" i="78"/>
  <c r="C282" i="78" s="1"/>
  <c r="A283" i="78"/>
  <c r="B283" i="78" s="1"/>
  <c r="A284" i="78"/>
  <c r="C284" i="78" s="1"/>
  <c r="A285" i="78"/>
  <c r="B285" i="78" s="1"/>
  <c r="A286" i="78"/>
  <c r="C286" i="78" s="1"/>
  <c r="A287" i="78"/>
  <c r="B287" i="78" s="1"/>
  <c r="A288" i="78"/>
  <c r="C288" i="78" s="1"/>
  <c r="A289" i="78"/>
  <c r="B289" i="78" s="1"/>
  <c r="A290" i="78"/>
  <c r="C290" i="78" s="1"/>
  <c r="A234" i="78"/>
  <c r="C234" i="78" s="1"/>
  <c r="A211" i="78"/>
  <c r="O211" i="78" s="1"/>
  <c r="A212" i="78"/>
  <c r="B212" i="78" s="1"/>
  <c r="A213" i="78"/>
  <c r="D213" i="78" s="1"/>
  <c r="A214" i="78"/>
  <c r="B214" i="78" s="1"/>
  <c r="A215" i="78"/>
  <c r="O215" i="78" s="1"/>
  <c r="A216" i="78"/>
  <c r="B216" i="78" s="1"/>
  <c r="A217" i="78"/>
  <c r="O217" i="78" s="1"/>
  <c r="A218" i="78"/>
  <c r="B218" i="78" s="1"/>
  <c r="A219" i="78"/>
  <c r="O219" i="78" s="1"/>
  <c r="A220" i="78"/>
  <c r="B220" i="78" s="1"/>
  <c r="A221" i="78"/>
  <c r="O221" i="78" s="1"/>
  <c r="A222" i="78"/>
  <c r="B222" i="78" s="1"/>
  <c r="A223" i="78"/>
  <c r="O223" i="78" s="1"/>
  <c r="A224" i="78"/>
  <c r="B224" i="78" s="1"/>
  <c r="A225" i="78"/>
  <c r="D225" i="78" s="1"/>
  <c r="A226" i="78"/>
  <c r="B226" i="78" s="1"/>
  <c r="A227" i="78"/>
  <c r="D227" i="78" s="1"/>
  <c r="A228" i="78"/>
  <c r="B228" i="78" s="1"/>
  <c r="A229" i="78"/>
  <c r="D229" i="78" s="1"/>
  <c r="A230" i="78"/>
  <c r="B230" i="78" s="1"/>
  <c r="A231" i="78"/>
  <c r="D231" i="78" s="1"/>
  <c r="E141" i="78"/>
  <c r="A33" i="78"/>
  <c r="O33" i="78" s="1"/>
  <c r="A34" i="78"/>
  <c r="O34" i="78" s="1"/>
  <c r="A35" i="78"/>
  <c r="B35" i="78" s="1"/>
  <c r="A36" i="78"/>
  <c r="O36" i="78" s="1"/>
  <c r="A37" i="78"/>
  <c r="B37" i="78" s="1"/>
  <c r="A38" i="78"/>
  <c r="O38" i="78" s="1"/>
  <c r="A39" i="78"/>
  <c r="B39" i="78" s="1"/>
  <c r="A40" i="78"/>
  <c r="O40" i="78" s="1"/>
  <c r="A41" i="78"/>
  <c r="B41" i="78" s="1"/>
  <c r="A42" i="78"/>
  <c r="O42" i="78" s="1"/>
  <c r="A43" i="78"/>
  <c r="B43" i="78" s="1"/>
  <c r="A44" i="78"/>
  <c r="O44" i="78" s="1"/>
  <c r="A45" i="78"/>
  <c r="B45" i="78" s="1"/>
  <c r="A46" i="78"/>
  <c r="O46" i="78" s="1"/>
  <c r="A47" i="78"/>
  <c r="B47" i="78" s="1"/>
  <c r="A48" i="78"/>
  <c r="O48" i="78" s="1"/>
  <c r="A49" i="78"/>
  <c r="B49" i="78" s="1"/>
  <c r="A50" i="78"/>
  <c r="O50" i="78" s="1"/>
  <c r="A51" i="78"/>
  <c r="B51" i="78" s="1"/>
  <c r="A52" i="78"/>
  <c r="O52" i="78" s="1"/>
  <c r="A53" i="78"/>
  <c r="B53" i="78" s="1"/>
  <c r="A54" i="78"/>
  <c r="O54" i="78" s="1"/>
  <c r="A55" i="78"/>
  <c r="B55" i="78" s="1"/>
  <c r="A56" i="78"/>
  <c r="O56" i="78" s="1"/>
  <c r="A57" i="78"/>
  <c r="B57" i="78" s="1"/>
  <c r="A58" i="78"/>
  <c r="O58" i="78" s="1"/>
  <c r="A59" i="78"/>
  <c r="B59" i="78" s="1"/>
  <c r="A60" i="78"/>
  <c r="O60" i="78" s="1"/>
  <c r="A61" i="78"/>
  <c r="B61" i="78" s="1"/>
  <c r="A62" i="78"/>
  <c r="O62" i="78" s="1"/>
  <c r="A63" i="78"/>
  <c r="B63" i="78" s="1"/>
  <c r="A64" i="78"/>
  <c r="O64" i="78" s="1"/>
  <c r="A65" i="78"/>
  <c r="B65" i="78" s="1"/>
  <c r="A66" i="78"/>
  <c r="O66" i="78" s="1"/>
  <c r="A67" i="78"/>
  <c r="B67" i="78" s="1"/>
  <c r="A68" i="78"/>
  <c r="O68" i="78" s="1"/>
  <c r="A69" i="78"/>
  <c r="B69" i="78" s="1"/>
  <c r="A70" i="78"/>
  <c r="O70" i="78" s="1"/>
  <c r="A71" i="78"/>
  <c r="B71" i="78" s="1"/>
  <c r="A72" i="78"/>
  <c r="O72" i="78" s="1"/>
  <c r="A73" i="78"/>
  <c r="B73" i="78" s="1"/>
  <c r="A74" i="78"/>
  <c r="O74" i="78" s="1"/>
  <c r="A75" i="78"/>
  <c r="B75" i="78" s="1"/>
  <c r="A76" i="78"/>
  <c r="O76" i="78" s="1"/>
  <c r="A77" i="78"/>
  <c r="B77" i="78" s="1"/>
  <c r="A78" i="78"/>
  <c r="O78" i="78" s="1"/>
  <c r="A79" i="78"/>
  <c r="B79" i="78" s="1"/>
  <c r="A80" i="78"/>
  <c r="O80" i="78" s="1"/>
  <c r="A81" i="78"/>
  <c r="B81" i="78" s="1"/>
  <c r="A82" i="78"/>
  <c r="O82" i="78" s="1"/>
  <c r="A83" i="78"/>
  <c r="B83" i="78" s="1"/>
  <c r="A84" i="78"/>
  <c r="O84" i="78" s="1"/>
  <c r="A85" i="78"/>
  <c r="B85" i="78" s="1"/>
  <c r="A86" i="78"/>
  <c r="O86" i="78" s="1"/>
  <c r="A87" i="78"/>
  <c r="B87" i="78" s="1"/>
  <c r="A88" i="78"/>
  <c r="O88" i="78" s="1"/>
  <c r="A89" i="78"/>
  <c r="B89" i="78" s="1"/>
  <c r="A90" i="78"/>
  <c r="O90" i="78" s="1"/>
  <c r="A91" i="78"/>
  <c r="B91" i="78" s="1"/>
  <c r="A92" i="78"/>
  <c r="O92" i="78" s="1"/>
  <c r="A93" i="78"/>
  <c r="B93" i="78" s="1"/>
  <c r="A94" i="78"/>
  <c r="O94" i="78" s="1"/>
  <c r="A95" i="78"/>
  <c r="B95" i="78" s="1"/>
  <c r="A96" i="78"/>
  <c r="O96" i="78" s="1"/>
  <c r="A97" i="78"/>
  <c r="B97" i="78" s="1"/>
  <c r="A98" i="78"/>
  <c r="O98" i="78" s="1"/>
  <c r="A99" i="78"/>
  <c r="B99" i="78" s="1"/>
  <c r="A100" i="78"/>
  <c r="O100" i="78" s="1"/>
  <c r="A101" i="78"/>
  <c r="B101" i="78" s="1"/>
  <c r="A102" i="78"/>
  <c r="O102" i="78" s="1"/>
  <c r="A103" i="78"/>
  <c r="B103" i="78" s="1"/>
  <c r="A104" i="78"/>
  <c r="O104" i="78" s="1"/>
  <c r="A105" i="78"/>
  <c r="B105" i="78" s="1"/>
  <c r="A106" i="78"/>
  <c r="O106" i="78" s="1"/>
  <c r="A107" i="78"/>
  <c r="B107" i="78" s="1"/>
  <c r="A108" i="78"/>
  <c r="O108" i="78" s="1"/>
  <c r="A109" i="78"/>
  <c r="B109" i="78" s="1"/>
  <c r="A110" i="78"/>
  <c r="C110" i="78" s="1"/>
  <c r="A111" i="78"/>
  <c r="B111" i="78" s="1"/>
  <c r="A112" i="78"/>
  <c r="O112" i="78" s="1"/>
  <c r="A113" i="78"/>
  <c r="B113" i="78" s="1"/>
  <c r="A114" i="78"/>
  <c r="C114" i="78" s="1"/>
  <c r="A115" i="78"/>
  <c r="B115" i="78" s="1"/>
  <c r="A116" i="78"/>
  <c r="C116" i="78" s="1"/>
  <c r="A117" i="78"/>
  <c r="B117" i="78" s="1"/>
  <c r="A118" i="78"/>
  <c r="C118" i="78" s="1"/>
  <c r="A119" i="78"/>
  <c r="B119" i="78" s="1"/>
  <c r="A120" i="78"/>
  <c r="O120" i="78" s="1"/>
  <c r="A121" i="78"/>
  <c r="B121" i="78" s="1"/>
  <c r="A122" i="78"/>
  <c r="O122" i="78" s="1"/>
  <c r="A123" i="78"/>
  <c r="B123" i="78" s="1"/>
  <c r="A124" i="78"/>
  <c r="D124" i="78" s="1"/>
  <c r="A125" i="78"/>
  <c r="B125" i="78" s="1"/>
  <c r="A126" i="78"/>
  <c r="D126" i="78" s="1"/>
  <c r="A127" i="78"/>
  <c r="B127" i="78" s="1"/>
  <c r="A128" i="78"/>
  <c r="D128" i="78" s="1"/>
  <c r="A129" i="78"/>
  <c r="B129" i="78" s="1"/>
  <c r="A130" i="78"/>
  <c r="D130" i="78" s="1"/>
  <c r="A131" i="78"/>
  <c r="B131" i="78" s="1"/>
  <c r="A132" i="78"/>
  <c r="D132" i="78" s="1"/>
  <c r="A133" i="78"/>
  <c r="B133" i="78" s="1"/>
  <c r="A134" i="78"/>
  <c r="D134" i="78" s="1"/>
  <c r="A135" i="78"/>
  <c r="B135" i="78" s="1"/>
  <c r="A136" i="78"/>
  <c r="D136" i="78" s="1"/>
  <c r="A137" i="78"/>
  <c r="B137" i="78" s="1"/>
  <c r="A138" i="78"/>
  <c r="D138" i="78" s="1"/>
  <c r="A27" i="78"/>
  <c r="B27" i="78" s="1"/>
  <c r="A28" i="78"/>
  <c r="D28" i="78" s="1"/>
  <c r="A29" i="78"/>
  <c r="B29" i="78" s="1"/>
  <c r="A30" i="78"/>
  <c r="D30" i="78" s="1"/>
  <c r="A1251" i="79"/>
  <c r="O1251" i="79" s="1"/>
  <c r="A1250" i="79"/>
  <c r="O1250" i="79" s="1"/>
  <c r="A1249" i="79"/>
  <c r="O1249" i="79" s="1"/>
  <c r="A1248" i="79"/>
  <c r="O1248" i="79" s="1"/>
  <c r="A1247" i="79"/>
  <c r="O1247" i="79" s="1"/>
  <c r="A1246" i="79"/>
  <c r="A1245" i="79"/>
  <c r="O1245" i="79" s="1"/>
  <c r="A1244" i="79"/>
  <c r="O1244" i="79" s="1"/>
  <c r="A1243" i="79"/>
  <c r="A1242" i="79"/>
  <c r="A1241" i="79"/>
  <c r="A1236" i="79"/>
  <c r="O1236" i="79" s="1"/>
  <c r="A1235" i="79"/>
  <c r="O1235" i="79" s="1"/>
  <c r="A1234" i="79"/>
  <c r="A1233" i="79"/>
  <c r="O1233" i="79" s="1"/>
  <c r="A1232" i="79"/>
  <c r="A1231" i="79"/>
  <c r="O1231" i="79" s="1"/>
  <c r="A1230" i="79"/>
  <c r="A1229" i="79"/>
  <c r="O1229" i="79" s="1"/>
  <c r="A1228" i="79"/>
  <c r="O1228" i="79" s="1"/>
  <c r="A1227" i="79"/>
  <c r="O1227" i="79" s="1"/>
  <c r="A1226" i="79"/>
  <c r="A1225" i="79"/>
  <c r="O1225" i="79" s="1"/>
  <c r="A1221" i="79"/>
  <c r="O1221" i="79" s="1"/>
  <c r="A1220" i="79"/>
  <c r="A1219" i="79"/>
  <c r="A1218" i="79"/>
  <c r="A1217" i="79"/>
  <c r="O1217" i="79" s="1"/>
  <c r="A1216" i="79"/>
  <c r="A1215" i="79"/>
  <c r="A1214" i="79"/>
  <c r="A1213" i="79"/>
  <c r="O1213" i="79" s="1"/>
  <c r="A1212" i="79"/>
  <c r="A1211" i="79"/>
  <c r="A1207" i="79"/>
  <c r="A1206" i="79"/>
  <c r="O1206" i="79" s="1"/>
  <c r="A1205" i="79"/>
  <c r="A1204" i="79"/>
  <c r="O1204" i="79" s="1"/>
  <c r="A1203" i="79"/>
  <c r="A1202" i="79"/>
  <c r="O1202" i="79" s="1"/>
  <c r="A1201" i="79"/>
  <c r="A1200" i="79"/>
  <c r="O1200" i="79" s="1"/>
  <c r="A1199" i="79"/>
  <c r="A1198" i="79"/>
  <c r="A1197" i="79"/>
  <c r="A1196" i="79"/>
  <c r="O1196" i="79" s="1"/>
  <c r="A1190" i="79"/>
  <c r="O1190" i="79" s="1"/>
  <c r="A1189" i="79"/>
  <c r="O1189" i="79" s="1"/>
  <c r="A1188" i="79"/>
  <c r="O1188" i="79" s="1"/>
  <c r="A1187" i="79"/>
  <c r="A1186" i="79"/>
  <c r="O1186" i="79" s="1"/>
  <c r="A1185" i="79"/>
  <c r="O1185" i="79" s="1"/>
  <c r="A1184" i="79"/>
  <c r="O1184" i="79" s="1"/>
  <c r="A1183" i="79"/>
  <c r="A1182" i="79"/>
  <c r="O1182" i="79" s="1"/>
  <c r="A1181" i="79"/>
  <c r="O1181" i="79" s="1"/>
  <c r="A1180" i="79"/>
  <c r="O1180" i="79" s="1"/>
  <c r="A1173" i="79"/>
  <c r="A1172" i="79"/>
  <c r="O1172" i="79" s="1"/>
  <c r="A1171" i="79"/>
  <c r="A1170" i="79"/>
  <c r="O1170" i="79" s="1"/>
  <c r="A1169" i="79"/>
  <c r="O1169" i="79" s="1"/>
  <c r="A1168" i="79"/>
  <c r="O1168" i="79" s="1"/>
  <c r="A1167" i="79"/>
  <c r="O1167" i="79" s="1"/>
  <c r="A1166" i="79"/>
  <c r="O1166" i="79" s="1"/>
  <c r="A1165" i="79"/>
  <c r="A1164" i="79"/>
  <c r="O1164" i="79" s="1"/>
  <c r="A1163" i="79"/>
  <c r="A1162" i="79"/>
  <c r="O1162" i="79" s="1"/>
  <c r="A1161" i="79"/>
  <c r="O1161" i="79" s="1"/>
  <c r="A1160" i="79"/>
  <c r="O1160" i="79" s="1"/>
  <c r="A1159" i="79"/>
  <c r="O1159" i="79" s="1"/>
  <c r="A1158" i="79"/>
  <c r="O1158" i="79" s="1"/>
  <c r="A1157" i="79"/>
  <c r="O1157" i="79" s="1"/>
  <c r="A1156" i="79"/>
  <c r="O1156" i="79" s="1"/>
  <c r="A1155" i="79"/>
  <c r="A1154" i="79"/>
  <c r="O1154" i="79" s="1"/>
  <c r="A1153" i="79"/>
  <c r="O1153" i="79" s="1"/>
  <c r="A1152" i="79"/>
  <c r="O1152" i="79" s="1"/>
  <c r="A1151" i="79"/>
  <c r="O1151" i="79" s="1"/>
  <c r="A1150" i="79"/>
  <c r="O1150" i="79" s="1"/>
  <c r="A1149" i="79"/>
  <c r="O1149" i="79" s="1"/>
  <c r="A1148" i="79"/>
  <c r="O1148" i="79" s="1"/>
  <c r="A1147" i="79"/>
  <c r="O1147" i="79" s="1"/>
  <c r="A1146" i="79"/>
  <c r="O1146" i="79" s="1"/>
  <c r="A1145" i="79"/>
  <c r="O1145" i="79" s="1"/>
  <c r="A1144" i="79"/>
  <c r="O1144" i="79" s="1"/>
  <c r="A1143" i="79"/>
  <c r="O1143" i="79" s="1"/>
  <c r="A1142" i="79"/>
  <c r="O1142" i="79" s="1"/>
  <c r="A1141" i="79"/>
  <c r="A1140" i="79"/>
  <c r="O1140" i="79" s="1"/>
  <c r="A1139" i="79"/>
  <c r="O1139" i="79" s="1"/>
  <c r="A1138" i="79"/>
  <c r="O1138" i="79" s="1"/>
  <c r="A1137" i="79"/>
  <c r="O1137" i="79" s="1"/>
  <c r="A1136" i="79"/>
  <c r="O1136" i="79" s="1"/>
  <c r="A1135" i="79"/>
  <c r="O1135" i="79" s="1"/>
  <c r="A1134" i="79"/>
  <c r="O1134" i="79" s="1"/>
  <c r="A1133" i="79"/>
  <c r="O1133" i="79" s="1"/>
  <c r="A1132" i="79"/>
  <c r="O1132" i="79" s="1"/>
  <c r="A1131" i="79"/>
  <c r="A1130" i="79"/>
  <c r="O1130" i="79" s="1"/>
  <c r="A1129" i="79"/>
  <c r="O1129" i="79" s="1"/>
  <c r="A1128" i="79"/>
  <c r="O1128" i="79" s="1"/>
  <c r="A1127" i="79"/>
  <c r="O1127" i="79" s="1"/>
  <c r="A1126" i="79"/>
  <c r="O1126" i="79" s="1"/>
  <c r="A1125" i="79"/>
  <c r="O1125" i="79" s="1"/>
  <c r="A1124" i="79"/>
  <c r="O1124" i="79" s="1"/>
  <c r="A1123" i="79"/>
  <c r="A1122" i="79"/>
  <c r="O1122" i="79" s="1"/>
  <c r="A1121" i="79"/>
  <c r="O1121" i="79" s="1"/>
  <c r="A1120" i="79"/>
  <c r="O1120" i="79" s="1"/>
  <c r="A1119" i="79"/>
  <c r="O1119" i="79" s="1"/>
  <c r="A1118" i="79"/>
  <c r="O1118" i="79" s="1"/>
  <c r="A1117" i="79"/>
  <c r="O1117" i="79" s="1"/>
  <c r="A1116" i="79"/>
  <c r="O1116" i="79" s="1"/>
  <c r="A1115" i="79"/>
  <c r="O1115" i="79" s="1"/>
  <c r="A1114" i="79"/>
  <c r="O1114" i="79" s="1"/>
  <c r="A1113" i="79"/>
  <c r="O1113" i="79" s="1"/>
  <c r="A1112" i="79"/>
  <c r="O1112" i="79" s="1"/>
  <c r="A1111" i="79"/>
  <c r="O1111" i="79" s="1"/>
  <c r="A1110" i="79"/>
  <c r="O1110" i="79" s="1"/>
  <c r="A1109" i="79"/>
  <c r="O1109" i="79" s="1"/>
  <c r="A1108" i="79"/>
  <c r="O1108" i="79" s="1"/>
  <c r="A1107" i="79"/>
  <c r="O1107" i="79" s="1"/>
  <c r="A1106" i="79"/>
  <c r="O1106" i="79" s="1"/>
  <c r="A1105" i="79"/>
  <c r="O1105" i="79" s="1"/>
  <c r="A1104" i="79"/>
  <c r="O1104" i="79" s="1"/>
  <c r="A1103" i="79"/>
  <c r="O1103" i="79" s="1"/>
  <c r="A1102" i="79"/>
  <c r="O1102" i="79" s="1"/>
  <c r="A1101" i="79"/>
  <c r="O1101" i="79" s="1"/>
  <c r="A1100" i="79"/>
  <c r="O1100" i="79" s="1"/>
  <c r="A1099" i="79"/>
  <c r="O1099" i="79" s="1"/>
  <c r="A1098" i="79"/>
  <c r="O1098" i="79" s="1"/>
  <c r="A1097" i="79"/>
  <c r="O1097" i="79" s="1"/>
  <c r="A1096" i="79"/>
  <c r="O1096" i="79" s="1"/>
  <c r="A1095" i="79"/>
  <c r="O1095" i="79" s="1"/>
  <c r="A1094" i="79"/>
  <c r="O1094" i="79" s="1"/>
  <c r="A1093" i="79"/>
  <c r="O1093" i="79" s="1"/>
  <c r="A1092" i="79"/>
  <c r="O1092" i="79" s="1"/>
  <c r="A1091" i="79"/>
  <c r="A1090" i="79"/>
  <c r="O1090" i="79" s="1"/>
  <c r="A1089" i="79"/>
  <c r="O1089" i="79" s="1"/>
  <c r="A1088" i="79"/>
  <c r="O1088" i="79" s="1"/>
  <c r="A1087" i="79"/>
  <c r="O1087" i="79" s="1"/>
  <c r="A1086" i="79"/>
  <c r="O1086" i="79" s="1"/>
  <c r="A1085" i="79"/>
  <c r="A1084" i="79"/>
  <c r="O1084" i="79" s="1"/>
  <c r="A1083" i="79"/>
  <c r="O1083" i="79" s="1"/>
  <c r="A1082" i="79"/>
  <c r="O1082" i="79" s="1"/>
  <c r="A1081" i="79"/>
  <c r="O1081" i="79" s="1"/>
  <c r="A1080" i="79"/>
  <c r="O1080" i="79" s="1"/>
  <c r="A1079" i="79"/>
  <c r="O1079" i="79" s="1"/>
  <c r="A1078" i="79"/>
  <c r="O1078" i="79" s="1"/>
  <c r="A1077" i="79"/>
  <c r="O1077" i="79" s="1"/>
  <c r="A1076" i="79"/>
  <c r="O1076" i="79" s="1"/>
  <c r="A1075" i="79"/>
  <c r="O1075" i="79" s="1"/>
  <c r="A1074" i="79"/>
  <c r="O1074" i="79" s="1"/>
  <c r="A1073" i="79"/>
  <c r="A1072" i="79"/>
  <c r="O1072" i="79" s="1"/>
  <c r="A1071" i="79"/>
  <c r="O1071" i="79" s="1"/>
  <c r="A1070" i="79"/>
  <c r="O1070" i="79" s="1"/>
  <c r="A1069" i="79"/>
  <c r="O1069" i="79" s="1"/>
  <c r="A1068" i="79"/>
  <c r="O1068" i="79" s="1"/>
  <c r="A1067" i="79"/>
  <c r="A1066" i="79"/>
  <c r="O1066" i="79" s="1"/>
  <c r="A1065" i="79"/>
  <c r="O1065" i="79" s="1"/>
  <c r="A1064" i="79"/>
  <c r="O1064" i="79" s="1"/>
  <c r="A1063" i="79"/>
  <c r="O1063" i="79" s="1"/>
  <c r="A1062" i="79"/>
  <c r="O1062" i="79" s="1"/>
  <c r="A1061" i="79"/>
  <c r="A1060" i="79"/>
  <c r="O1060" i="79" s="1"/>
  <c r="A1059" i="79"/>
  <c r="A1058" i="79"/>
  <c r="O1058" i="79" s="1"/>
  <c r="A1057" i="79"/>
  <c r="A1056" i="79"/>
  <c r="A1055" i="79"/>
  <c r="A1054" i="79"/>
  <c r="A1053" i="79"/>
  <c r="A1052" i="79"/>
  <c r="A1051" i="79"/>
  <c r="A1050" i="79"/>
  <c r="A1049" i="79"/>
  <c r="A1048" i="79"/>
  <c r="A1047" i="79"/>
  <c r="A1046" i="79"/>
  <c r="A1045" i="79"/>
  <c r="A1044" i="79"/>
  <c r="A1043" i="79"/>
  <c r="A1042" i="79"/>
  <c r="O1042" i="79" s="1"/>
  <c r="A1041" i="79"/>
  <c r="A1040" i="79"/>
  <c r="A1039" i="79"/>
  <c r="A1038" i="79"/>
  <c r="A1037" i="79"/>
  <c r="A1036" i="79"/>
  <c r="A1035" i="79"/>
  <c r="A1034" i="79"/>
  <c r="A1030" i="79"/>
  <c r="A1029" i="79"/>
  <c r="O1029" i="79" s="1"/>
  <c r="A1028" i="79"/>
  <c r="O1028" i="79" s="1"/>
  <c r="A1027" i="79"/>
  <c r="O1027" i="79" s="1"/>
  <c r="A1026" i="79"/>
  <c r="A1025" i="79"/>
  <c r="O1025" i="79" s="1"/>
  <c r="A1024" i="79"/>
  <c r="O1024" i="79" s="1"/>
  <c r="A1023" i="79"/>
  <c r="O1023" i="79" s="1"/>
  <c r="A1022" i="79"/>
  <c r="O1022" i="79" s="1"/>
  <c r="A1021" i="79"/>
  <c r="O1021" i="79" s="1"/>
  <c r="A1020" i="79"/>
  <c r="O1020" i="79" s="1"/>
  <c r="A1019" i="79"/>
  <c r="O1019" i="79" s="1"/>
  <c r="A1018" i="79"/>
  <c r="A1017" i="79"/>
  <c r="O1017" i="79" s="1"/>
  <c r="A1016" i="79"/>
  <c r="O1016" i="79" s="1"/>
  <c r="A1015" i="79"/>
  <c r="O1015" i="79" s="1"/>
  <c r="A1014" i="79"/>
  <c r="A1013" i="79"/>
  <c r="O1013" i="79" s="1"/>
  <c r="A1012" i="79"/>
  <c r="O1012" i="79" s="1"/>
  <c r="A1011" i="79"/>
  <c r="O1011" i="79" s="1"/>
  <c r="A1010" i="79"/>
  <c r="O1010" i="79" s="1"/>
  <c r="A1009" i="79"/>
  <c r="O1009" i="79" s="1"/>
  <c r="A1008" i="79"/>
  <c r="O1008" i="79" s="1"/>
  <c r="A1007" i="79"/>
  <c r="O1007" i="79" s="1"/>
  <c r="A1006" i="79"/>
  <c r="A1005" i="79"/>
  <c r="O1005" i="79" s="1"/>
  <c r="A1004" i="79"/>
  <c r="O1004" i="79" s="1"/>
  <c r="A1003" i="79"/>
  <c r="O1003" i="79" s="1"/>
  <c r="A1002" i="79"/>
  <c r="O1002" i="79" s="1"/>
  <c r="A1001" i="79"/>
  <c r="O1001" i="79" s="1"/>
  <c r="A1000" i="79"/>
  <c r="O1000" i="79" s="1"/>
  <c r="A999" i="79"/>
  <c r="O999" i="79" s="1"/>
  <c r="A998" i="79"/>
  <c r="A997" i="79"/>
  <c r="O997" i="79" s="1"/>
  <c r="A996" i="79"/>
  <c r="O996" i="79" s="1"/>
  <c r="A995" i="79"/>
  <c r="O995" i="79" s="1"/>
  <c r="A994" i="79"/>
  <c r="A993" i="79"/>
  <c r="O993" i="79" s="1"/>
  <c r="A992" i="79"/>
  <c r="O992" i="79" s="1"/>
  <c r="A991" i="79"/>
  <c r="O991" i="79" s="1"/>
  <c r="A990" i="79"/>
  <c r="A989" i="79"/>
  <c r="O989" i="79" s="1"/>
  <c r="A988" i="79"/>
  <c r="O988" i="79" s="1"/>
  <c r="A987" i="79"/>
  <c r="O987" i="79" s="1"/>
  <c r="A986" i="79"/>
  <c r="O986" i="79" s="1"/>
  <c r="A985" i="79"/>
  <c r="O985" i="79" s="1"/>
  <c r="A984" i="79"/>
  <c r="O984" i="79" s="1"/>
  <c r="A983" i="79"/>
  <c r="O983" i="79" s="1"/>
  <c r="A982" i="79"/>
  <c r="A981" i="79"/>
  <c r="O981" i="79" s="1"/>
  <c r="A980" i="79"/>
  <c r="O980" i="79" s="1"/>
  <c r="A979" i="79"/>
  <c r="O979" i="79" s="1"/>
  <c r="A978" i="79"/>
  <c r="A977" i="79"/>
  <c r="O977" i="79" s="1"/>
  <c r="A976" i="79"/>
  <c r="O976" i="79" s="1"/>
  <c r="A975" i="79"/>
  <c r="O975" i="79" s="1"/>
  <c r="A974" i="79"/>
  <c r="O974" i="79" s="1"/>
  <c r="A973" i="79"/>
  <c r="O973" i="79" s="1"/>
  <c r="A972" i="79"/>
  <c r="O972" i="79" s="1"/>
  <c r="A971" i="79"/>
  <c r="O971" i="79" s="1"/>
  <c r="A970" i="79"/>
  <c r="A969" i="79"/>
  <c r="O969" i="79" s="1"/>
  <c r="A968" i="79"/>
  <c r="O968" i="79" s="1"/>
  <c r="A967" i="79"/>
  <c r="O967" i="79" s="1"/>
  <c r="A966" i="79"/>
  <c r="A965" i="79"/>
  <c r="O965" i="79" s="1"/>
  <c r="A964" i="79"/>
  <c r="O964" i="79" s="1"/>
  <c r="A963" i="79"/>
  <c r="O963" i="79" s="1"/>
  <c r="A962" i="79"/>
  <c r="O962" i="79" s="1"/>
  <c r="A961" i="79"/>
  <c r="O961" i="79" s="1"/>
  <c r="A960" i="79"/>
  <c r="O960" i="79" s="1"/>
  <c r="A959" i="79"/>
  <c r="O959" i="79" s="1"/>
  <c r="A958" i="79"/>
  <c r="A957" i="79"/>
  <c r="O957" i="79" s="1"/>
  <c r="A956" i="79"/>
  <c r="O956" i="79" s="1"/>
  <c r="A955" i="79"/>
  <c r="O955" i="79" s="1"/>
  <c r="A954" i="79"/>
  <c r="O954" i="79" s="1"/>
  <c r="A953" i="79"/>
  <c r="O953" i="79" s="1"/>
  <c r="A952" i="79"/>
  <c r="O952" i="79" s="1"/>
  <c r="A951" i="79"/>
  <c r="O951" i="79" s="1"/>
  <c r="A950" i="79"/>
  <c r="O950" i="79" s="1"/>
  <c r="A949" i="79"/>
  <c r="O949" i="79" s="1"/>
  <c r="A948" i="79"/>
  <c r="O948" i="79" s="1"/>
  <c r="A947" i="79"/>
  <c r="O947" i="79" s="1"/>
  <c r="A946" i="79"/>
  <c r="A945" i="79"/>
  <c r="O945" i="79" s="1"/>
  <c r="A944" i="79"/>
  <c r="O944" i="79" s="1"/>
  <c r="A943" i="79"/>
  <c r="O943" i="79" s="1"/>
  <c r="A942" i="79"/>
  <c r="A941" i="79"/>
  <c r="O941" i="79" s="1"/>
  <c r="A940" i="79"/>
  <c r="O940" i="79" s="1"/>
  <c r="A939" i="79"/>
  <c r="O939" i="79" s="1"/>
  <c r="A938" i="79"/>
  <c r="A937" i="79"/>
  <c r="O937" i="79" s="1"/>
  <c r="A936" i="79"/>
  <c r="O936" i="79" s="1"/>
  <c r="A935" i="79"/>
  <c r="O935" i="79" s="1"/>
  <c r="A934" i="79"/>
  <c r="A933" i="79"/>
  <c r="O933" i="79" s="1"/>
  <c r="A932" i="79"/>
  <c r="O932" i="79" s="1"/>
  <c r="A931" i="79"/>
  <c r="O931" i="79" s="1"/>
  <c r="A930" i="79"/>
  <c r="A929" i="79"/>
  <c r="O929" i="79" s="1"/>
  <c r="A928" i="79"/>
  <c r="O928" i="79" s="1"/>
  <c r="A927" i="79"/>
  <c r="O927" i="79" s="1"/>
  <c r="A926" i="79"/>
  <c r="O926" i="79" s="1"/>
  <c r="A925" i="79"/>
  <c r="O925" i="79" s="1"/>
  <c r="A924" i="79"/>
  <c r="O924" i="79" s="1"/>
  <c r="A923" i="79"/>
  <c r="O923" i="79" s="1"/>
  <c r="A922" i="79"/>
  <c r="A921" i="79"/>
  <c r="O921" i="79" s="1"/>
  <c r="A920" i="79"/>
  <c r="O920" i="79" s="1"/>
  <c r="A919" i="79"/>
  <c r="O919" i="79" s="1"/>
  <c r="A918" i="79"/>
  <c r="A917" i="79"/>
  <c r="O917" i="79" s="1"/>
  <c r="A916" i="79"/>
  <c r="O916" i="79" s="1"/>
  <c r="A915" i="79"/>
  <c r="A914" i="79"/>
  <c r="O914" i="79" s="1"/>
  <c r="A913" i="79"/>
  <c r="A912" i="79"/>
  <c r="O912" i="79" s="1"/>
  <c r="A911" i="79"/>
  <c r="A910" i="79"/>
  <c r="A909" i="79"/>
  <c r="A908" i="79"/>
  <c r="O908" i="79" s="1"/>
  <c r="A907" i="79"/>
  <c r="A906" i="79"/>
  <c r="O906" i="79" s="1"/>
  <c r="A905" i="79"/>
  <c r="A904" i="79"/>
  <c r="O904" i="79" s="1"/>
  <c r="A903" i="79"/>
  <c r="A902" i="79"/>
  <c r="O902" i="79" s="1"/>
  <c r="A901" i="79"/>
  <c r="A900" i="79"/>
  <c r="O900" i="79" s="1"/>
  <c r="A899" i="79"/>
  <c r="A898" i="79"/>
  <c r="A897" i="79"/>
  <c r="A896" i="79"/>
  <c r="O896" i="79" s="1"/>
  <c r="A895" i="79"/>
  <c r="A894" i="79"/>
  <c r="A893" i="79"/>
  <c r="A892" i="79"/>
  <c r="O892" i="79" s="1"/>
  <c r="A891" i="79"/>
  <c r="A890" i="79"/>
  <c r="O890" i="79" s="1"/>
  <c r="A889" i="79"/>
  <c r="A888" i="79"/>
  <c r="A887" i="79"/>
  <c r="A886" i="79"/>
  <c r="O886" i="79" s="1"/>
  <c r="A885" i="79"/>
  <c r="A884" i="79"/>
  <c r="A883" i="79"/>
  <c r="A882" i="79"/>
  <c r="O882" i="79" s="1"/>
  <c r="A881" i="79"/>
  <c r="A880" i="79"/>
  <c r="A879" i="79"/>
  <c r="A878" i="79"/>
  <c r="O878" i="79" s="1"/>
  <c r="A877" i="79"/>
  <c r="A876" i="79"/>
  <c r="A875" i="79"/>
  <c r="A874" i="79"/>
  <c r="A873" i="79"/>
  <c r="A872" i="79"/>
  <c r="A871" i="79"/>
  <c r="A870" i="79"/>
  <c r="O870" i="79" s="1"/>
  <c r="A869" i="79"/>
  <c r="A868" i="79"/>
  <c r="A867" i="79"/>
  <c r="A866" i="79"/>
  <c r="O866" i="79" s="1"/>
  <c r="A865" i="79"/>
  <c r="A864" i="79"/>
  <c r="A863" i="79"/>
  <c r="A862" i="79"/>
  <c r="O862" i="79" s="1"/>
  <c r="A861" i="79"/>
  <c r="A860" i="79"/>
  <c r="A859" i="79"/>
  <c r="A858" i="79"/>
  <c r="A857" i="79"/>
  <c r="A856" i="79"/>
  <c r="A855" i="79"/>
  <c r="A854" i="79"/>
  <c r="O854" i="79" s="1"/>
  <c r="A853" i="79"/>
  <c r="A852" i="79"/>
  <c r="A851" i="79"/>
  <c r="A850" i="79"/>
  <c r="A849" i="79"/>
  <c r="A848" i="79"/>
  <c r="A847" i="79"/>
  <c r="A846" i="79"/>
  <c r="O846" i="79" s="1"/>
  <c r="A845" i="79"/>
  <c r="A844" i="79"/>
  <c r="A843" i="79"/>
  <c r="A842" i="79"/>
  <c r="O842" i="79" s="1"/>
  <c r="A841" i="79"/>
  <c r="A840" i="79"/>
  <c r="A839" i="79"/>
  <c r="A838" i="79"/>
  <c r="O838" i="79" s="1"/>
  <c r="A837" i="79"/>
  <c r="A836" i="79"/>
  <c r="A835" i="79"/>
  <c r="A834" i="79"/>
  <c r="A833" i="79"/>
  <c r="A832" i="79"/>
  <c r="A831" i="79"/>
  <c r="A830" i="79"/>
  <c r="O830" i="79" s="1"/>
  <c r="A829" i="79"/>
  <c r="A828" i="79"/>
  <c r="A827" i="79"/>
  <c r="A826" i="79"/>
  <c r="A825" i="79"/>
  <c r="A824" i="79"/>
  <c r="A823" i="79"/>
  <c r="A822" i="79"/>
  <c r="O822" i="79" s="1"/>
  <c r="A821" i="79"/>
  <c r="A820" i="79"/>
  <c r="A819" i="79"/>
  <c r="A818" i="79"/>
  <c r="O818" i="79" s="1"/>
  <c r="A817" i="79"/>
  <c r="A816" i="79"/>
  <c r="A815" i="79"/>
  <c r="A814" i="79"/>
  <c r="O814" i="79" s="1"/>
  <c r="A813" i="79"/>
  <c r="A812" i="79"/>
  <c r="A811" i="79"/>
  <c r="A810" i="79"/>
  <c r="A809" i="79"/>
  <c r="A808" i="79"/>
  <c r="A807" i="79"/>
  <c r="A806" i="79"/>
  <c r="A805" i="79"/>
  <c r="A804" i="79"/>
  <c r="O804" i="79" s="1"/>
  <c r="A803" i="79"/>
  <c r="A802" i="79"/>
  <c r="A801" i="79"/>
  <c r="A800" i="79"/>
  <c r="A799" i="79"/>
  <c r="A798" i="79"/>
  <c r="A797" i="79"/>
  <c r="A796" i="79"/>
  <c r="O796" i="79" s="1"/>
  <c r="A795" i="79"/>
  <c r="A794" i="79"/>
  <c r="A793" i="79"/>
  <c r="A792" i="79"/>
  <c r="A791" i="79"/>
  <c r="A790" i="79"/>
  <c r="A789" i="79"/>
  <c r="A788" i="79"/>
  <c r="O788" i="79" s="1"/>
  <c r="A787" i="79"/>
  <c r="A786" i="79"/>
  <c r="A785" i="79"/>
  <c r="A784" i="79"/>
  <c r="A783" i="79"/>
  <c r="A782" i="79"/>
  <c r="A781" i="79"/>
  <c r="A780" i="79"/>
  <c r="O780" i="79" s="1"/>
  <c r="A779" i="79"/>
  <c r="A778" i="79"/>
  <c r="A777" i="79"/>
  <c r="A776" i="79"/>
  <c r="A775" i="79"/>
  <c r="A774" i="79"/>
  <c r="O774" i="79" s="1"/>
  <c r="A773" i="79"/>
  <c r="A772" i="79"/>
  <c r="A771" i="79"/>
  <c r="A770" i="79"/>
  <c r="A769" i="79"/>
  <c r="A768" i="79"/>
  <c r="A767" i="79"/>
  <c r="A766" i="79"/>
  <c r="A765" i="79"/>
  <c r="A764" i="79"/>
  <c r="A763" i="79"/>
  <c r="A762" i="79"/>
  <c r="A761" i="79"/>
  <c r="A760" i="79"/>
  <c r="A759" i="79"/>
  <c r="A758" i="79"/>
  <c r="A757" i="79"/>
  <c r="A756" i="79"/>
  <c r="A755" i="79"/>
  <c r="A752" i="79"/>
  <c r="O752" i="79" s="1"/>
  <c r="A751" i="79"/>
  <c r="A750" i="79"/>
  <c r="O750" i="79" s="1"/>
  <c r="A749" i="79"/>
  <c r="A748" i="79"/>
  <c r="O748" i="79" s="1"/>
  <c r="A747" i="79"/>
  <c r="A746" i="79"/>
  <c r="O746" i="79" s="1"/>
  <c r="A745" i="79"/>
  <c r="A744" i="79"/>
  <c r="O744" i="79" s="1"/>
  <c r="A743" i="79"/>
  <c r="A742" i="79"/>
  <c r="O742" i="79" s="1"/>
  <c r="A741" i="79"/>
  <c r="A740" i="79"/>
  <c r="A739" i="79"/>
  <c r="A738" i="79"/>
  <c r="A737" i="79"/>
  <c r="A736" i="79"/>
  <c r="A735" i="79"/>
  <c r="A734" i="79"/>
  <c r="A733" i="79"/>
  <c r="A732" i="79"/>
  <c r="A731" i="79"/>
  <c r="A730" i="79"/>
  <c r="A729" i="79"/>
  <c r="A726" i="79"/>
  <c r="A725" i="79"/>
  <c r="A724" i="79"/>
  <c r="O724" i="79" s="1"/>
  <c r="A723" i="79"/>
  <c r="A722" i="79"/>
  <c r="O722" i="79" s="1"/>
  <c r="A721" i="79"/>
  <c r="A720" i="79"/>
  <c r="O720" i="79" s="1"/>
  <c r="A719" i="79"/>
  <c r="A718" i="79"/>
  <c r="O718" i="79" s="1"/>
  <c r="A717" i="79"/>
  <c r="A716" i="79"/>
  <c r="O716" i="79" s="1"/>
  <c r="A715" i="79"/>
  <c r="A714" i="79"/>
  <c r="O714" i="79" s="1"/>
  <c r="A713" i="79"/>
  <c r="A712" i="79"/>
  <c r="O712" i="79" s="1"/>
  <c r="A711" i="79"/>
  <c r="A710" i="79"/>
  <c r="A709" i="79"/>
  <c r="A708" i="79"/>
  <c r="O708" i="79" s="1"/>
  <c r="A707" i="79"/>
  <c r="A706" i="79"/>
  <c r="O706" i="79" s="1"/>
  <c r="A705" i="79"/>
  <c r="A701" i="79"/>
  <c r="A700" i="79"/>
  <c r="A699" i="79"/>
  <c r="A698" i="79"/>
  <c r="A697" i="79"/>
  <c r="A696" i="79"/>
  <c r="A695" i="79"/>
  <c r="A694" i="79"/>
  <c r="A693" i="79"/>
  <c r="A692" i="79"/>
  <c r="A691" i="79"/>
  <c r="A690" i="79"/>
  <c r="O690" i="79" s="1"/>
  <c r="A689" i="79"/>
  <c r="A688" i="79"/>
  <c r="A687" i="79"/>
  <c r="A686" i="79"/>
  <c r="A685" i="79"/>
  <c r="A684" i="79"/>
  <c r="A683" i="79"/>
  <c r="A682" i="79"/>
  <c r="A681" i="79"/>
  <c r="A680" i="79"/>
  <c r="A679" i="79"/>
  <c r="A678" i="79"/>
  <c r="A677" i="79"/>
  <c r="A676" i="79"/>
  <c r="A675" i="79"/>
  <c r="A674" i="79"/>
  <c r="O674" i="79" s="1"/>
  <c r="A673" i="79"/>
  <c r="A672" i="79"/>
  <c r="A671" i="79"/>
  <c r="A670" i="79"/>
  <c r="A669" i="79"/>
  <c r="A668" i="79"/>
  <c r="A667" i="79"/>
  <c r="A666" i="79"/>
  <c r="A665" i="79"/>
  <c r="A664" i="79"/>
  <c r="A663" i="79"/>
  <c r="A662" i="79"/>
  <c r="A661" i="79"/>
  <c r="A660" i="79"/>
  <c r="A659" i="79"/>
  <c r="O659" i="79" s="1"/>
  <c r="A658" i="79"/>
  <c r="A657" i="79"/>
  <c r="O657" i="79" s="1"/>
  <c r="A656" i="79"/>
  <c r="A655" i="79"/>
  <c r="A654" i="79"/>
  <c r="A653" i="79"/>
  <c r="A652" i="79"/>
  <c r="A651" i="79"/>
  <c r="A650" i="79"/>
  <c r="A649" i="79"/>
  <c r="A648" i="79"/>
  <c r="A647" i="79"/>
  <c r="A646" i="79"/>
  <c r="A645" i="79"/>
  <c r="A644" i="79"/>
  <c r="A643" i="79"/>
  <c r="A642" i="79"/>
  <c r="A641" i="79"/>
  <c r="A638" i="79"/>
  <c r="A637" i="79"/>
  <c r="A636" i="79"/>
  <c r="O636" i="79" s="1"/>
  <c r="A635" i="79"/>
  <c r="A634" i="79"/>
  <c r="A633" i="79"/>
  <c r="A632" i="79"/>
  <c r="A631" i="79"/>
  <c r="A630" i="79"/>
  <c r="A629" i="79"/>
  <c r="A628" i="79"/>
  <c r="A627" i="79"/>
  <c r="A626" i="79"/>
  <c r="A625" i="79"/>
  <c r="A624" i="79"/>
  <c r="A623" i="79"/>
  <c r="A622" i="79"/>
  <c r="A621" i="79"/>
  <c r="A620" i="79"/>
  <c r="O620" i="79" s="1"/>
  <c r="A619" i="79"/>
  <c r="A618" i="79"/>
  <c r="A617" i="79"/>
  <c r="A616" i="79"/>
  <c r="A615" i="79"/>
  <c r="O615" i="79" s="1"/>
  <c r="A614" i="79"/>
  <c r="A613" i="79"/>
  <c r="A612" i="79"/>
  <c r="A611" i="79"/>
  <c r="O611" i="79" s="1"/>
  <c r="A610" i="79"/>
  <c r="A609" i="79"/>
  <c r="A608" i="79"/>
  <c r="A607" i="79"/>
  <c r="O607" i="79" s="1"/>
  <c r="A606" i="79"/>
  <c r="A605" i="79"/>
  <c r="A604" i="79"/>
  <c r="A603" i="79"/>
  <c r="A602" i="79"/>
  <c r="A601" i="79"/>
  <c r="A600" i="79"/>
  <c r="A599" i="79"/>
  <c r="O599" i="79" s="1"/>
  <c r="A598" i="79"/>
  <c r="A597" i="79"/>
  <c r="A596" i="79"/>
  <c r="A595" i="79"/>
  <c r="O595" i="79" s="1"/>
  <c r="A594" i="79"/>
  <c r="A593" i="79"/>
  <c r="A592" i="79"/>
  <c r="A591" i="79"/>
  <c r="O591" i="79" s="1"/>
  <c r="A590" i="79"/>
  <c r="A589" i="79"/>
  <c r="A588" i="79"/>
  <c r="A587" i="79"/>
  <c r="O587" i="79" s="1"/>
  <c r="A586" i="79"/>
  <c r="A585" i="79"/>
  <c r="A584" i="79"/>
  <c r="A583" i="79"/>
  <c r="O583" i="79" s="1"/>
  <c r="A582" i="79"/>
  <c r="A581" i="79"/>
  <c r="A580" i="79"/>
  <c r="A579" i="79"/>
  <c r="O579" i="79" s="1"/>
  <c r="A578" i="79"/>
  <c r="A577" i="79"/>
  <c r="A576" i="79"/>
  <c r="A575" i="79"/>
  <c r="A574" i="79"/>
  <c r="A573" i="79"/>
  <c r="O573" i="79" s="1"/>
  <c r="A572" i="79"/>
  <c r="A571" i="79"/>
  <c r="A570" i="79"/>
  <c r="A569" i="79"/>
  <c r="A568" i="79"/>
  <c r="A567" i="79"/>
  <c r="A566" i="79"/>
  <c r="A565" i="79"/>
  <c r="A564" i="79"/>
  <c r="A563" i="79"/>
  <c r="A562" i="79"/>
  <c r="A561" i="79"/>
  <c r="A560" i="79"/>
  <c r="A559" i="79"/>
  <c r="A558" i="79"/>
  <c r="A557" i="79"/>
  <c r="A556" i="79"/>
  <c r="A555" i="79"/>
  <c r="A554" i="79"/>
  <c r="A553" i="79"/>
  <c r="A552" i="79"/>
  <c r="A551" i="79"/>
  <c r="A550" i="79"/>
  <c r="A549" i="79"/>
  <c r="A548" i="79"/>
  <c r="A547" i="79"/>
  <c r="O547" i="79" s="1"/>
  <c r="A546" i="79"/>
  <c r="A545" i="79"/>
  <c r="A544" i="79"/>
  <c r="A543" i="79"/>
  <c r="A542" i="79"/>
  <c r="A541" i="79"/>
  <c r="A540" i="79"/>
  <c r="A539" i="79"/>
  <c r="A538" i="79"/>
  <c r="A537" i="79"/>
  <c r="A536" i="79"/>
  <c r="A535" i="79"/>
  <c r="A534" i="79"/>
  <c r="A533" i="79"/>
  <c r="A532" i="79"/>
  <c r="A531" i="79"/>
  <c r="A530" i="79"/>
  <c r="A529" i="79"/>
  <c r="A528" i="79"/>
  <c r="A527" i="79"/>
  <c r="A526" i="79"/>
  <c r="A525" i="79"/>
  <c r="A524" i="79"/>
  <c r="A523" i="79"/>
  <c r="A522" i="79"/>
  <c r="A521" i="79"/>
  <c r="A520" i="79"/>
  <c r="A519" i="79"/>
  <c r="A518" i="79"/>
  <c r="A517" i="79"/>
  <c r="A516" i="79"/>
  <c r="A515" i="79"/>
  <c r="A514" i="79"/>
  <c r="A513" i="79"/>
  <c r="A512" i="79"/>
  <c r="A511" i="79"/>
  <c r="A510" i="79"/>
  <c r="A509" i="79"/>
  <c r="A508" i="79"/>
  <c r="A507" i="79"/>
  <c r="A506" i="79"/>
  <c r="A505" i="79"/>
  <c r="A504" i="79"/>
  <c r="A503" i="79"/>
  <c r="A502" i="79"/>
  <c r="A501" i="79"/>
  <c r="A500" i="79"/>
  <c r="A499" i="79"/>
  <c r="A498" i="79"/>
  <c r="A497" i="79"/>
  <c r="A496" i="79"/>
  <c r="A495" i="79"/>
  <c r="A494" i="79"/>
  <c r="A493" i="79"/>
  <c r="A492" i="79"/>
  <c r="A491" i="79"/>
  <c r="A490" i="79"/>
  <c r="A489" i="79"/>
  <c r="A488" i="79"/>
  <c r="A487" i="79"/>
  <c r="A486" i="79"/>
  <c r="A485" i="79"/>
  <c r="A484" i="79"/>
  <c r="A483" i="79"/>
  <c r="A482" i="79"/>
  <c r="A481" i="79"/>
  <c r="A480" i="79"/>
  <c r="A479" i="79"/>
  <c r="A478" i="79"/>
  <c r="A477" i="79"/>
  <c r="A476" i="79"/>
  <c r="A475" i="79"/>
  <c r="A474" i="79"/>
  <c r="A473" i="79"/>
  <c r="A472" i="79"/>
  <c r="A471" i="79"/>
  <c r="A470" i="79"/>
  <c r="A469" i="79"/>
  <c r="A468" i="79"/>
  <c r="A467" i="79"/>
  <c r="A466" i="79"/>
  <c r="A465" i="79"/>
  <c r="A464" i="79"/>
  <c r="A463" i="79"/>
  <c r="A462" i="79"/>
  <c r="A461" i="79"/>
  <c r="A460" i="79"/>
  <c r="A459" i="79"/>
  <c r="A458" i="79"/>
  <c r="A457" i="79"/>
  <c r="A456" i="79"/>
  <c r="A455" i="79"/>
  <c r="A454" i="79"/>
  <c r="A453" i="79"/>
  <c r="A452" i="79"/>
  <c r="A451" i="79"/>
  <c r="A450" i="79"/>
  <c r="A449" i="79"/>
  <c r="A448" i="79"/>
  <c r="A447" i="79"/>
  <c r="A446" i="79"/>
  <c r="A445" i="79"/>
  <c r="A444" i="79"/>
  <c r="A443" i="79"/>
  <c r="A442" i="79"/>
  <c r="A441" i="79"/>
  <c r="A440" i="79"/>
  <c r="A439" i="79"/>
  <c r="A438" i="79"/>
  <c r="A437" i="79"/>
  <c r="A436" i="79"/>
  <c r="A435" i="79"/>
  <c r="A434" i="79"/>
  <c r="A433" i="79"/>
  <c r="A432" i="79"/>
  <c r="A431" i="79"/>
  <c r="A430" i="79"/>
  <c r="A429" i="79"/>
  <c r="A428" i="79"/>
  <c r="A427" i="79"/>
  <c r="A426" i="79"/>
  <c r="A425" i="79"/>
  <c r="A424" i="79"/>
  <c r="A423" i="79"/>
  <c r="A422" i="79"/>
  <c r="A421" i="79"/>
  <c r="A420" i="79"/>
  <c r="A419" i="79"/>
  <c r="A418" i="79"/>
  <c r="A417" i="79"/>
  <c r="A416" i="79"/>
  <c r="A415" i="79"/>
  <c r="A414" i="79"/>
  <c r="A413" i="79"/>
  <c r="A412" i="79"/>
  <c r="A411" i="79"/>
  <c r="A410" i="79"/>
  <c r="A409" i="79"/>
  <c r="A408" i="79"/>
  <c r="A407" i="79"/>
  <c r="A406" i="79"/>
  <c r="A405" i="79"/>
  <c r="A404" i="79"/>
  <c r="A403" i="79"/>
  <c r="A402" i="79"/>
  <c r="A401" i="79"/>
  <c r="A400" i="79"/>
  <c r="A399" i="79"/>
  <c r="A398" i="79"/>
  <c r="A397" i="79"/>
  <c r="A396" i="79"/>
  <c r="A395" i="79"/>
  <c r="A394" i="79"/>
  <c r="A393" i="79"/>
  <c r="A392" i="79"/>
  <c r="A391" i="79"/>
  <c r="A390" i="79"/>
  <c r="A389" i="79"/>
  <c r="A388" i="79"/>
  <c r="A387" i="79"/>
  <c r="A386" i="79"/>
  <c r="A385" i="79"/>
  <c r="A384" i="79"/>
  <c r="A383" i="79"/>
  <c r="A382" i="79"/>
  <c r="A381" i="79"/>
  <c r="A380" i="79"/>
  <c r="A379" i="79"/>
  <c r="A378" i="79"/>
  <c r="A377" i="79"/>
  <c r="A376" i="79"/>
  <c r="A375" i="79"/>
  <c r="A374" i="79"/>
  <c r="A373" i="79"/>
  <c r="A372" i="79"/>
  <c r="A371" i="79"/>
  <c r="A370" i="79"/>
  <c r="A369" i="79"/>
  <c r="A368" i="79"/>
  <c r="A367" i="79"/>
  <c r="A366" i="79"/>
  <c r="A365" i="79"/>
  <c r="A364" i="79"/>
  <c r="A363" i="79"/>
  <c r="A362" i="79"/>
  <c r="A361" i="79"/>
  <c r="A360" i="79"/>
  <c r="A359" i="79"/>
  <c r="A358" i="79"/>
  <c r="A357" i="79"/>
  <c r="A356" i="79"/>
  <c r="A355" i="79"/>
  <c r="A354" i="79"/>
  <c r="A353" i="79"/>
  <c r="A352" i="79"/>
  <c r="A351" i="79"/>
  <c r="A350" i="79"/>
  <c r="A349" i="79"/>
  <c r="A348" i="79"/>
  <c r="A347" i="79"/>
  <c r="A346" i="79"/>
  <c r="A345" i="79"/>
  <c r="A344" i="79"/>
  <c r="A343" i="79"/>
  <c r="A342" i="79"/>
  <c r="A341" i="79"/>
  <c r="A340" i="79"/>
  <c r="A339" i="79"/>
  <c r="A338" i="79"/>
  <c r="A337" i="79"/>
  <c r="A336" i="79"/>
  <c r="A335" i="79"/>
  <c r="A334" i="79"/>
  <c r="A333" i="79"/>
  <c r="A332" i="79"/>
  <c r="A331" i="79"/>
  <c r="A330" i="79"/>
  <c r="A329" i="79"/>
  <c r="A328" i="79"/>
  <c r="A327" i="79"/>
  <c r="A326" i="79"/>
  <c r="A325" i="79"/>
  <c r="A324" i="79"/>
  <c r="A323" i="79"/>
  <c r="A322" i="79"/>
  <c r="A321" i="79"/>
  <c r="A320" i="79"/>
  <c r="A319" i="79"/>
  <c r="A318" i="79"/>
  <c r="A317" i="79"/>
  <c r="A316" i="79"/>
  <c r="A315" i="79"/>
  <c r="A314" i="79"/>
  <c r="A313" i="79"/>
  <c r="A312" i="79"/>
  <c r="A311" i="79"/>
  <c r="A310" i="79"/>
  <c r="A309" i="79"/>
  <c r="A308" i="79"/>
  <c r="A299" i="79"/>
  <c r="A298" i="79"/>
  <c r="A297" i="79"/>
  <c r="A296" i="79"/>
  <c r="A295" i="79"/>
  <c r="A294" i="79"/>
  <c r="A293" i="79"/>
  <c r="A292" i="79"/>
  <c r="A291" i="79"/>
  <c r="A290" i="79"/>
  <c r="A289" i="79"/>
  <c r="A288" i="79"/>
  <c r="A287" i="79"/>
  <c r="A286" i="79"/>
  <c r="A285" i="79"/>
  <c r="A284" i="79"/>
  <c r="A283" i="79"/>
  <c r="A282" i="79"/>
  <c r="A281" i="79"/>
  <c r="A280" i="79"/>
  <c r="A279" i="79"/>
  <c r="A276" i="79"/>
  <c r="A275" i="79"/>
  <c r="A274" i="79"/>
  <c r="A273" i="79"/>
  <c r="A272" i="79"/>
  <c r="A271" i="79"/>
  <c r="A270" i="79"/>
  <c r="A269" i="79"/>
  <c r="A268" i="79"/>
  <c r="A267" i="79"/>
  <c r="A266" i="79"/>
  <c r="A265" i="79"/>
  <c r="A264" i="79"/>
  <c r="A263" i="79"/>
  <c r="A262" i="79"/>
  <c r="A261" i="79"/>
  <c r="A253" i="79"/>
  <c r="A252" i="79"/>
  <c r="A251" i="79"/>
  <c r="A250" i="79"/>
  <c r="A249" i="79"/>
  <c r="A248" i="79"/>
  <c r="A247" i="79"/>
  <c r="A246" i="79"/>
  <c r="A245" i="79"/>
  <c r="A244" i="79"/>
  <c r="A243" i="79"/>
  <c r="A242" i="79"/>
  <c r="A241" i="79"/>
  <c r="A240" i="79"/>
  <c r="A239" i="79"/>
  <c r="A238" i="79"/>
  <c r="A237" i="79"/>
  <c r="A236" i="79"/>
  <c r="A235" i="79"/>
  <c r="A234" i="79"/>
  <c r="A233" i="79"/>
  <c r="A232" i="79"/>
  <c r="A231" i="79"/>
  <c r="A230" i="79"/>
  <c r="A229" i="79"/>
  <c r="A228" i="79"/>
  <c r="A227" i="79"/>
  <c r="A226" i="79"/>
  <c r="A225" i="79"/>
  <c r="A224" i="79"/>
  <c r="A223" i="79"/>
  <c r="A222" i="79"/>
  <c r="A221" i="79"/>
  <c r="A220" i="79"/>
  <c r="A216" i="79"/>
  <c r="A215" i="79"/>
  <c r="A214" i="79"/>
  <c r="A213" i="79"/>
  <c r="A212" i="79"/>
  <c r="A211" i="79"/>
  <c r="A210" i="79"/>
  <c r="A209" i="79"/>
  <c r="A208" i="79"/>
  <c r="A207" i="79"/>
  <c r="A206" i="79"/>
  <c r="A205" i="79"/>
  <c r="A204" i="79"/>
  <c r="A203" i="79"/>
  <c r="A202" i="79"/>
  <c r="A201" i="79"/>
  <c r="A197" i="79"/>
  <c r="A196" i="79"/>
  <c r="A195" i="79"/>
  <c r="A194" i="79"/>
  <c r="A193" i="79"/>
  <c r="A192" i="79"/>
  <c r="A191" i="79"/>
  <c r="A190" i="79"/>
  <c r="A189" i="79"/>
  <c r="A188" i="79"/>
  <c r="A187" i="79"/>
  <c r="A186" i="79"/>
  <c r="A185" i="79"/>
  <c r="A184" i="79"/>
  <c r="A183" i="79"/>
  <c r="A182" i="79"/>
  <c r="A181" i="79"/>
  <c r="A180" i="79"/>
  <c r="A179" i="79"/>
  <c r="A178" i="79"/>
  <c r="A177" i="79"/>
  <c r="A176" i="79"/>
  <c r="A175" i="79"/>
  <c r="A174" i="79"/>
  <c r="A173" i="79"/>
  <c r="A172" i="79"/>
  <c r="A171" i="79"/>
  <c r="A170" i="79"/>
  <c r="A166" i="79"/>
  <c r="A165" i="79"/>
  <c r="A164" i="79"/>
  <c r="A163" i="79"/>
  <c r="A162" i="79"/>
  <c r="A161" i="79"/>
  <c r="A160" i="79"/>
  <c r="A159" i="79"/>
  <c r="A158" i="79"/>
  <c r="A157" i="79"/>
  <c r="A156" i="79"/>
  <c r="A155" i="79"/>
  <c r="A154" i="79"/>
  <c r="A153" i="79"/>
  <c r="A152" i="79"/>
  <c r="A151" i="79"/>
  <c r="A150" i="79"/>
  <c r="A149" i="79"/>
  <c r="A148" i="79"/>
  <c r="A147" i="79"/>
  <c r="A146" i="79"/>
  <c r="A145" i="79"/>
  <c r="A144" i="79"/>
  <c r="A143" i="79"/>
  <c r="A142" i="79"/>
  <c r="A141" i="79"/>
  <c r="A140" i="79"/>
  <c r="A139" i="79"/>
  <c r="A138" i="79"/>
  <c r="A137" i="79"/>
  <c r="A136" i="79"/>
  <c r="A135" i="79"/>
  <c r="A134" i="79"/>
  <c r="A133" i="79"/>
  <c r="A132" i="79"/>
  <c r="A131" i="79"/>
  <c r="A130" i="79"/>
  <c r="A129" i="79"/>
  <c r="A128" i="79"/>
  <c r="A127" i="79"/>
  <c r="A126" i="79"/>
  <c r="A125" i="79"/>
  <c r="A124" i="79"/>
  <c r="A123" i="79"/>
  <c r="A122" i="79"/>
  <c r="A121" i="79"/>
  <c r="A120" i="79"/>
  <c r="A119" i="79"/>
  <c r="A118" i="79"/>
  <c r="A117" i="79"/>
  <c r="A116" i="79"/>
  <c r="A115" i="79"/>
  <c r="A114" i="79"/>
  <c r="A113" i="79"/>
  <c r="A112" i="79"/>
  <c r="A111" i="79"/>
  <c r="A110" i="79"/>
  <c r="A109" i="79"/>
  <c r="A108" i="79"/>
  <c r="A107" i="79"/>
  <c r="A106" i="79"/>
  <c r="A105" i="79"/>
  <c r="A104" i="79"/>
  <c r="A103" i="79"/>
  <c r="A102" i="79"/>
  <c r="A101" i="79"/>
  <c r="A100" i="79"/>
  <c r="A99" i="79"/>
  <c r="A98" i="79"/>
  <c r="A97" i="79"/>
  <c r="A96" i="79"/>
  <c r="A95" i="79"/>
  <c r="A94" i="79"/>
  <c r="J90" i="79"/>
  <c r="I90" i="79"/>
  <c r="F90" i="79"/>
  <c r="E90" i="79"/>
  <c r="C90" i="79"/>
  <c r="A89" i="79"/>
  <c r="A88" i="79"/>
  <c r="A87" i="79"/>
  <c r="A86" i="79"/>
  <c r="A85" i="79"/>
  <c r="A84" i="79"/>
  <c r="A83" i="79"/>
  <c r="A82" i="79"/>
  <c r="A81" i="79"/>
  <c r="A80" i="79"/>
  <c r="A79" i="79"/>
  <c r="A78" i="79"/>
  <c r="A77" i="79"/>
  <c r="A76" i="79"/>
  <c r="A75" i="79"/>
  <c r="A74" i="79"/>
  <c r="A73" i="79"/>
  <c r="A72" i="79"/>
  <c r="A71" i="79"/>
  <c r="A70" i="79"/>
  <c r="A69" i="79"/>
  <c r="A68" i="79"/>
  <c r="A67" i="79"/>
  <c r="A66" i="79"/>
  <c r="A65" i="79"/>
  <c r="A64" i="79"/>
  <c r="A63" i="79"/>
  <c r="A62" i="79"/>
  <c r="A61" i="79"/>
  <c r="A60" i="79"/>
  <c r="A59" i="79"/>
  <c r="A58" i="79"/>
  <c r="A57" i="79"/>
  <c r="A56" i="79"/>
  <c r="A55" i="79"/>
  <c r="A54" i="79"/>
  <c r="A53" i="79"/>
  <c r="A52" i="79"/>
  <c r="A51" i="79"/>
  <c r="A50" i="79"/>
  <c r="A49" i="79"/>
  <c r="A48" i="79"/>
  <c r="A47" i="79"/>
  <c r="A46" i="79"/>
  <c r="A45" i="79"/>
  <c r="A44" i="79"/>
  <c r="A43" i="79"/>
  <c r="A42" i="79"/>
  <c r="A41" i="79"/>
  <c r="A40" i="79"/>
  <c r="A39" i="79"/>
  <c r="A38" i="79"/>
  <c r="A37" i="79"/>
  <c r="A36" i="79"/>
  <c r="A35" i="79"/>
  <c r="A34" i="79"/>
  <c r="A33" i="79"/>
  <c r="A32" i="79"/>
  <c r="A31" i="79"/>
  <c r="A30" i="79"/>
  <c r="A29" i="79"/>
  <c r="A28" i="79"/>
  <c r="A27" i="79"/>
  <c r="A26" i="79"/>
  <c r="A25" i="79"/>
  <c r="A24" i="79"/>
  <c r="A23" i="79"/>
  <c r="A22" i="79"/>
  <c r="A21" i="79"/>
  <c r="A20" i="79"/>
  <c r="A19" i="79"/>
  <c r="A18" i="79"/>
  <c r="A17" i="79"/>
  <c r="A16" i="79"/>
  <c r="A15" i="79"/>
  <c r="A14" i="79"/>
  <c r="A13" i="79"/>
  <c r="A12" i="79"/>
  <c r="O12" i="79" s="1"/>
  <c r="A11" i="79"/>
  <c r="O11" i="79" s="1"/>
  <c r="D6" i="79"/>
  <c r="O90" i="79"/>
  <c r="O198" i="79"/>
  <c r="O199" i="79"/>
  <c r="O200" i="79"/>
  <c r="O217" i="79"/>
  <c r="O277" i="79"/>
  <c r="O278" i="79"/>
  <c r="O567" i="79"/>
  <c r="O603" i="79"/>
  <c r="O702" i="79"/>
  <c r="O704" i="79"/>
  <c r="O710" i="79"/>
  <c r="O726" i="79"/>
  <c r="O810" i="79"/>
  <c r="O826" i="79"/>
  <c r="O834" i="79"/>
  <c r="O850" i="79"/>
  <c r="O858" i="79"/>
  <c r="O874" i="79"/>
  <c r="O894" i="79"/>
  <c r="O898" i="79"/>
  <c r="O910" i="79"/>
  <c r="O918" i="79"/>
  <c r="O922" i="79"/>
  <c r="O930" i="79"/>
  <c r="O934" i="79"/>
  <c r="O938" i="79"/>
  <c r="O942" i="79"/>
  <c r="O946" i="79"/>
  <c r="O958" i="79"/>
  <c r="O966" i="79"/>
  <c r="O970" i="79"/>
  <c r="O978" i="79"/>
  <c r="O982" i="79"/>
  <c r="O990" i="79"/>
  <c r="O994" i="79"/>
  <c r="O998" i="79"/>
  <c r="O1006" i="79"/>
  <c r="O1014" i="79"/>
  <c r="O1018" i="79"/>
  <c r="O1026" i="79"/>
  <c r="O1030" i="79"/>
  <c r="O1059" i="79"/>
  <c r="O1061" i="79"/>
  <c r="O1067" i="79"/>
  <c r="O1073" i="79"/>
  <c r="O1085" i="79"/>
  <c r="O1091" i="79"/>
  <c r="O1123" i="79"/>
  <c r="O1131" i="79"/>
  <c r="O1141" i="79"/>
  <c r="O1155" i="79"/>
  <c r="O1163" i="79"/>
  <c r="O1165" i="79"/>
  <c r="O1171" i="79"/>
  <c r="O1173" i="79"/>
  <c r="O1183" i="79"/>
  <c r="O1187" i="79"/>
  <c r="O1191" i="79"/>
  <c r="O1198" i="79"/>
  <c r="O1215" i="79"/>
  <c r="O1219" i="79"/>
  <c r="O1222" i="79"/>
  <c r="O1226" i="79"/>
  <c r="O1230" i="79"/>
  <c r="O1232" i="79"/>
  <c r="O1234" i="79"/>
  <c r="O1237" i="79"/>
  <c r="O1242" i="79"/>
  <c r="O1246" i="79"/>
  <c r="S687" i="4" l="1"/>
  <c r="R687" i="4"/>
  <c r="S688" i="4"/>
  <c r="R688" i="4"/>
  <c r="S691" i="4"/>
  <c r="R691" i="4"/>
  <c r="S695" i="4"/>
  <c r="R695" i="4"/>
  <c r="S686" i="4"/>
  <c r="R686" i="4"/>
  <c r="R684" i="4"/>
  <c r="S684" i="4"/>
  <c r="S676" i="4"/>
  <c r="R676" i="4"/>
  <c r="S690" i="4"/>
  <c r="R690" i="4"/>
  <c r="S689" i="4"/>
  <c r="R689" i="4"/>
  <c r="S697" i="4"/>
  <c r="R697" i="4"/>
  <c r="S685" i="4"/>
  <c r="R685" i="4"/>
  <c r="BP673" i="4"/>
  <c r="R681" i="4"/>
  <c r="S681" i="4"/>
  <c r="BK668" i="4"/>
  <c r="S692" i="4"/>
  <c r="R692" i="4"/>
  <c r="BN679" i="4"/>
  <c r="BM679" i="4"/>
  <c r="BL679" i="4"/>
  <c r="BN673" i="4"/>
  <c r="S677" i="4"/>
  <c r="R677" i="4"/>
  <c r="BO668" i="4"/>
  <c r="S683" i="4"/>
  <c r="R683" i="4"/>
  <c r="BL673" i="4"/>
  <c r="BK673" i="4"/>
  <c r="R672" i="4"/>
  <c r="S672" i="4"/>
  <c r="BM668" i="4"/>
  <c r="BN668" i="4"/>
  <c r="BL668" i="4"/>
  <c r="S696" i="4"/>
  <c r="R696" i="4"/>
  <c r="S675" i="4"/>
  <c r="R675" i="4"/>
  <c r="S680" i="4"/>
  <c r="R680" i="4"/>
  <c r="S674" i="4"/>
  <c r="R674" i="4"/>
  <c r="S682" i="4"/>
  <c r="R682" i="4"/>
  <c r="S678" i="4"/>
  <c r="R678" i="4"/>
  <c r="S670" i="4"/>
  <c r="R670" i="4"/>
  <c r="S661" i="4"/>
  <c r="R661" i="4"/>
  <c r="BO673" i="4"/>
  <c r="BP679" i="4"/>
  <c r="S667" i="4"/>
  <c r="R667" i="4"/>
  <c r="T673" i="4"/>
  <c r="BP668" i="4"/>
  <c r="S657" i="4"/>
  <c r="R657" i="4"/>
  <c r="BM673" i="4"/>
  <c r="T668" i="4"/>
  <c r="S665" i="4"/>
  <c r="R665" i="4"/>
  <c r="S666" i="4"/>
  <c r="R666" i="4"/>
  <c r="BK652" i="4"/>
  <c r="BN652" i="4"/>
  <c r="R659" i="4"/>
  <c r="S659" i="4"/>
  <c r="S655" i="4"/>
  <c r="R655" i="4"/>
  <c r="BL652" i="4"/>
  <c r="S671" i="4"/>
  <c r="R671" i="4"/>
  <c r="S654" i="4"/>
  <c r="R654" i="4"/>
  <c r="BO652" i="4"/>
  <c r="S642" i="4"/>
  <c r="R642" i="4"/>
  <c r="S663" i="4"/>
  <c r="R663" i="4"/>
  <c r="S658" i="4"/>
  <c r="R658" i="4"/>
  <c r="T652" i="4"/>
  <c r="S664" i="4"/>
  <c r="R664" i="4"/>
  <c r="BM652" i="4"/>
  <c r="R669" i="4"/>
  <c r="S669" i="4"/>
  <c r="S651" i="4"/>
  <c r="R651" i="4"/>
  <c r="S660" i="4"/>
  <c r="R660" i="4"/>
  <c r="S649" i="4"/>
  <c r="R649" i="4"/>
  <c r="R637" i="4"/>
  <c r="S637" i="4"/>
  <c r="R638" i="4"/>
  <c r="S638" i="4"/>
  <c r="S645" i="4"/>
  <c r="R645" i="4"/>
  <c r="S647" i="4"/>
  <c r="R647" i="4"/>
  <c r="S640" i="4"/>
  <c r="R640" i="4"/>
  <c r="S656" i="4"/>
  <c r="R656" i="4"/>
  <c r="S653" i="4"/>
  <c r="R653" i="4"/>
  <c r="S641" i="4"/>
  <c r="R641" i="4"/>
  <c r="R646" i="4"/>
  <c r="S646" i="4"/>
  <c r="R643" i="4"/>
  <c r="S643" i="4"/>
  <c r="S648" i="4"/>
  <c r="R648" i="4"/>
  <c r="S644" i="4"/>
  <c r="R644" i="4"/>
  <c r="S639" i="4"/>
  <c r="R639" i="4"/>
  <c r="S662" i="4"/>
  <c r="R662" i="4"/>
  <c r="S650" i="4"/>
  <c r="R650" i="4"/>
  <c r="C194" i="78"/>
  <c r="B160" i="78"/>
  <c r="B168" i="78"/>
  <c r="B184" i="78"/>
  <c r="C192" i="78"/>
  <c r="O196" i="78"/>
  <c r="B158" i="78"/>
  <c r="B192" i="78"/>
  <c r="C182" i="78"/>
  <c r="O153" i="78"/>
  <c r="B148" i="78"/>
  <c r="B174" i="78"/>
  <c r="B182" i="78"/>
  <c r="B201" i="78"/>
  <c r="C189" i="78"/>
  <c r="O189" i="78"/>
  <c r="F305" i="79"/>
  <c r="B155" i="78"/>
  <c r="C172" i="78"/>
  <c r="C180" i="78"/>
  <c r="O187" i="78"/>
  <c r="C150" i="78"/>
  <c r="C153" i="78"/>
  <c r="B171" i="78"/>
  <c r="C178" i="78"/>
  <c r="C196" i="78"/>
  <c r="B170" i="78"/>
  <c r="C206" i="78"/>
  <c r="F301" i="79"/>
  <c r="F304" i="79"/>
  <c r="F302" i="79"/>
  <c r="O305" i="79"/>
  <c r="O301" i="79"/>
  <c r="B194" i="78"/>
  <c r="B191" i="78"/>
  <c r="O203" i="78"/>
  <c r="B199" i="78"/>
  <c r="L623" i="4"/>
  <c r="P623" i="4"/>
  <c r="D623" i="4"/>
  <c r="H623" i="4"/>
  <c r="L616" i="4"/>
  <c r="P616" i="4"/>
  <c r="D616" i="4"/>
  <c r="H616" i="4"/>
  <c r="D620" i="4"/>
  <c r="H620" i="4"/>
  <c r="L620" i="4"/>
  <c r="P620" i="4"/>
  <c r="D627" i="4"/>
  <c r="H627" i="4"/>
  <c r="L627" i="4"/>
  <c r="P627" i="4"/>
  <c r="O175" i="78"/>
  <c r="O167" i="78"/>
  <c r="O159" i="78"/>
  <c r="O151" i="78"/>
  <c r="O143" i="78"/>
  <c r="C155" i="78"/>
  <c r="B147" i="78"/>
  <c r="B163" i="78"/>
  <c r="B179" i="78"/>
  <c r="B206" i="78"/>
  <c r="B198" i="78"/>
  <c r="B195" i="78"/>
  <c r="F303" i="79"/>
  <c r="F300" i="79"/>
  <c r="O303" i="79"/>
  <c r="O300" i="79"/>
  <c r="F256" i="79"/>
  <c r="Q619" i="4"/>
  <c r="M619" i="4"/>
  <c r="I619" i="4"/>
  <c r="E619" i="4"/>
  <c r="N619" i="4"/>
  <c r="J619" i="4"/>
  <c r="F619" i="4"/>
  <c r="O619" i="4"/>
  <c r="K619" i="4"/>
  <c r="G619" i="4"/>
  <c r="P619" i="4"/>
  <c r="L619" i="4"/>
  <c r="H619" i="4"/>
  <c r="D619" i="4"/>
  <c r="P621" i="4"/>
  <c r="L621" i="4"/>
  <c r="H621" i="4"/>
  <c r="D621" i="4"/>
  <c r="Q621" i="4"/>
  <c r="K621" i="4"/>
  <c r="F621" i="4"/>
  <c r="M621" i="4"/>
  <c r="G621" i="4"/>
  <c r="N621" i="4"/>
  <c r="I621" i="4"/>
  <c r="O621" i="4"/>
  <c r="J621" i="4"/>
  <c r="E621" i="4"/>
  <c r="Q615" i="4"/>
  <c r="M615" i="4"/>
  <c r="I615" i="4"/>
  <c r="E615" i="4"/>
  <c r="N615" i="4"/>
  <c r="J615" i="4"/>
  <c r="F615" i="4"/>
  <c r="O615" i="4"/>
  <c r="K615" i="4"/>
  <c r="G615" i="4"/>
  <c r="P615" i="4"/>
  <c r="L615" i="4"/>
  <c r="H615" i="4"/>
  <c r="D615" i="4"/>
  <c r="N618" i="4"/>
  <c r="J618" i="4"/>
  <c r="F618" i="4"/>
  <c r="O618" i="4"/>
  <c r="K618" i="4"/>
  <c r="G618" i="4"/>
  <c r="P618" i="4"/>
  <c r="L618" i="4"/>
  <c r="H618" i="4"/>
  <c r="D618" i="4"/>
  <c r="Q618" i="4"/>
  <c r="M618" i="4"/>
  <c r="I618" i="4"/>
  <c r="E618" i="4"/>
  <c r="O626" i="4"/>
  <c r="K626" i="4"/>
  <c r="G626" i="4"/>
  <c r="P626" i="4"/>
  <c r="L626" i="4"/>
  <c r="H626" i="4"/>
  <c r="D626" i="4"/>
  <c r="Q626" i="4"/>
  <c r="M626" i="4"/>
  <c r="I626" i="4"/>
  <c r="E626" i="4"/>
  <c r="N626" i="4"/>
  <c r="J626" i="4"/>
  <c r="F626" i="4"/>
  <c r="Q632" i="4"/>
  <c r="M632" i="4"/>
  <c r="I632" i="4"/>
  <c r="E632" i="4"/>
  <c r="N632" i="4"/>
  <c r="J632" i="4"/>
  <c r="F632" i="4"/>
  <c r="O632" i="4"/>
  <c r="K632" i="4"/>
  <c r="G632" i="4"/>
  <c r="P632" i="4"/>
  <c r="L632" i="4"/>
  <c r="H632" i="4"/>
  <c r="D632" i="4"/>
  <c r="G616" i="4"/>
  <c r="K616" i="4"/>
  <c r="O616" i="4"/>
  <c r="F617" i="4"/>
  <c r="J617" i="4"/>
  <c r="N617" i="4"/>
  <c r="G620" i="4"/>
  <c r="K620" i="4"/>
  <c r="O620" i="4"/>
  <c r="I622" i="4"/>
  <c r="Q622" i="4"/>
  <c r="O624" i="4"/>
  <c r="P629" i="4"/>
  <c r="L629" i="4"/>
  <c r="H629" i="4"/>
  <c r="D629" i="4"/>
  <c r="Q629" i="4"/>
  <c r="M629" i="4"/>
  <c r="I629" i="4"/>
  <c r="E629" i="4"/>
  <c r="N629" i="4"/>
  <c r="J629" i="4"/>
  <c r="F629" i="4"/>
  <c r="O629" i="4"/>
  <c r="K629" i="4"/>
  <c r="G629" i="4"/>
  <c r="P633" i="4"/>
  <c r="L633" i="4"/>
  <c r="H633" i="4"/>
  <c r="D633" i="4"/>
  <c r="Q633" i="4"/>
  <c r="M633" i="4"/>
  <c r="I633" i="4"/>
  <c r="E633" i="4"/>
  <c r="N633" i="4"/>
  <c r="J633" i="4"/>
  <c r="F633" i="4"/>
  <c r="O633" i="4"/>
  <c r="K633" i="4"/>
  <c r="G633" i="4"/>
  <c r="F616" i="4"/>
  <c r="J616" i="4"/>
  <c r="N616" i="4"/>
  <c r="E617" i="4"/>
  <c r="I617" i="4"/>
  <c r="M617" i="4"/>
  <c r="Q617" i="4"/>
  <c r="F620" i="4"/>
  <c r="J620" i="4"/>
  <c r="N620" i="4"/>
  <c r="F622" i="4"/>
  <c r="N622" i="4"/>
  <c r="K624" i="4"/>
  <c r="O630" i="4"/>
  <c r="K630" i="4"/>
  <c r="G630" i="4"/>
  <c r="P630" i="4"/>
  <c r="L630" i="4"/>
  <c r="H630" i="4"/>
  <c r="D630" i="4"/>
  <c r="Q630" i="4"/>
  <c r="M630" i="4"/>
  <c r="I630" i="4"/>
  <c r="E630" i="4"/>
  <c r="N630" i="4"/>
  <c r="J630" i="4"/>
  <c r="F630" i="4"/>
  <c r="O634" i="4"/>
  <c r="K634" i="4"/>
  <c r="G634" i="4"/>
  <c r="P634" i="4"/>
  <c r="L634" i="4"/>
  <c r="H634" i="4"/>
  <c r="D634" i="4"/>
  <c r="Q634" i="4"/>
  <c r="M634" i="4"/>
  <c r="I634" i="4"/>
  <c r="E634" i="4"/>
  <c r="N634" i="4"/>
  <c r="J634" i="4"/>
  <c r="F634" i="4"/>
  <c r="E616" i="4"/>
  <c r="I616" i="4"/>
  <c r="M616" i="4"/>
  <c r="Q616" i="4"/>
  <c r="D617" i="4"/>
  <c r="H617" i="4"/>
  <c r="L617" i="4"/>
  <c r="P617" i="4"/>
  <c r="E620" i="4"/>
  <c r="I620" i="4"/>
  <c r="M620" i="4"/>
  <c r="Q620" i="4"/>
  <c r="E622" i="4"/>
  <c r="M622" i="4"/>
  <c r="G624" i="4"/>
  <c r="O622" i="4"/>
  <c r="K622" i="4"/>
  <c r="G622" i="4"/>
  <c r="P622" i="4"/>
  <c r="L622" i="4"/>
  <c r="H622" i="4"/>
  <c r="D622" i="4"/>
  <c r="Q624" i="4"/>
  <c r="M624" i="4"/>
  <c r="I624" i="4"/>
  <c r="E624" i="4"/>
  <c r="N624" i="4"/>
  <c r="J624" i="4"/>
  <c r="F624" i="4"/>
  <c r="P624" i="4"/>
  <c r="L624" i="4"/>
  <c r="H624" i="4"/>
  <c r="D624" i="4"/>
  <c r="P625" i="4"/>
  <c r="L625" i="4"/>
  <c r="H625" i="4"/>
  <c r="D625" i="4"/>
  <c r="Q625" i="4"/>
  <c r="M625" i="4"/>
  <c r="I625" i="4"/>
  <c r="E625" i="4"/>
  <c r="N625" i="4"/>
  <c r="J625" i="4"/>
  <c r="F625" i="4"/>
  <c r="O625" i="4"/>
  <c r="K625" i="4"/>
  <c r="G625" i="4"/>
  <c r="N631" i="4"/>
  <c r="J631" i="4"/>
  <c r="F631" i="4"/>
  <c r="O631" i="4"/>
  <c r="K631" i="4"/>
  <c r="G631" i="4"/>
  <c r="P631" i="4"/>
  <c r="L631" i="4"/>
  <c r="H631" i="4"/>
  <c r="D631" i="4"/>
  <c r="Q631" i="4"/>
  <c r="M631" i="4"/>
  <c r="I631" i="4"/>
  <c r="E631" i="4"/>
  <c r="G617" i="4"/>
  <c r="K617" i="4"/>
  <c r="O617" i="4"/>
  <c r="J622" i="4"/>
  <c r="E623" i="4"/>
  <c r="I623" i="4"/>
  <c r="M623" i="4"/>
  <c r="Q623" i="4"/>
  <c r="E627" i="4"/>
  <c r="I627" i="4"/>
  <c r="M627" i="4"/>
  <c r="Q627" i="4"/>
  <c r="D628" i="4"/>
  <c r="H628" i="4"/>
  <c r="L628" i="4"/>
  <c r="P628" i="4"/>
  <c r="G628" i="4"/>
  <c r="K628" i="4"/>
  <c r="O628" i="4"/>
  <c r="G623" i="4"/>
  <c r="K623" i="4"/>
  <c r="O623" i="4"/>
  <c r="G627" i="4"/>
  <c r="K627" i="4"/>
  <c r="O627" i="4"/>
  <c r="F628" i="4"/>
  <c r="J628" i="4"/>
  <c r="N628" i="4"/>
  <c r="F623" i="4"/>
  <c r="J623" i="4"/>
  <c r="N623" i="4"/>
  <c r="F627" i="4"/>
  <c r="J627" i="4"/>
  <c r="N627" i="4"/>
  <c r="E628" i="4"/>
  <c r="I628" i="4"/>
  <c r="M628" i="4"/>
  <c r="Q628" i="4"/>
  <c r="D305" i="79"/>
  <c r="D303" i="79"/>
  <c r="D301" i="79"/>
  <c r="O190" i="78"/>
  <c r="J305" i="79"/>
  <c r="O304" i="79"/>
  <c r="J303" i="79"/>
  <c r="O302" i="79"/>
  <c r="J301" i="79"/>
  <c r="F258" i="79"/>
  <c r="F254" i="79"/>
  <c r="J304" i="79"/>
  <c r="D304" i="79"/>
  <c r="J302" i="79"/>
  <c r="D302" i="79"/>
  <c r="J300" i="79"/>
  <c r="D300" i="79"/>
  <c r="C159" i="78"/>
  <c r="C158" i="78"/>
  <c r="D157" i="78"/>
  <c r="E157" i="78" s="1"/>
  <c r="C156" i="78"/>
  <c r="D155" i="78"/>
  <c r="C154" i="78"/>
  <c r="D153" i="78"/>
  <c r="C152" i="78"/>
  <c r="D151" i="78"/>
  <c r="E151" i="78" s="1"/>
  <c r="C177" i="78"/>
  <c r="D176" i="78"/>
  <c r="E176" i="78" s="1"/>
  <c r="C175" i="78"/>
  <c r="D174" i="78"/>
  <c r="E174" i="78" s="1"/>
  <c r="C173" i="78"/>
  <c r="D172" i="78"/>
  <c r="C171" i="78"/>
  <c r="D170" i="78"/>
  <c r="E170" i="78" s="1"/>
  <c r="C169" i="78"/>
  <c r="D168" i="78"/>
  <c r="E168" i="78" s="1"/>
  <c r="C167" i="78"/>
  <c r="D166" i="78"/>
  <c r="E166" i="78" s="1"/>
  <c r="C165" i="78"/>
  <c r="D164" i="78"/>
  <c r="E164" i="78" s="1"/>
  <c r="D188" i="78"/>
  <c r="E188" i="78" s="1"/>
  <c r="C187" i="78"/>
  <c r="D186" i="78"/>
  <c r="E186" i="78" s="1"/>
  <c r="C185" i="78"/>
  <c r="D184" i="78"/>
  <c r="E184" i="78" s="1"/>
  <c r="C183" i="78"/>
  <c r="D182" i="78"/>
  <c r="E182" i="78" s="1"/>
  <c r="C181" i="78"/>
  <c r="D180" i="78"/>
  <c r="C179" i="78"/>
  <c r="D178" i="78"/>
  <c r="E178" i="78" s="1"/>
  <c r="D206" i="78"/>
  <c r="C205" i="78"/>
  <c r="D204" i="78"/>
  <c r="E204" i="78" s="1"/>
  <c r="C203" i="78"/>
  <c r="D202" i="78"/>
  <c r="E202" i="78" s="1"/>
  <c r="C201" i="78"/>
  <c r="D200" i="78"/>
  <c r="E200" i="78" s="1"/>
  <c r="C199" i="78"/>
  <c r="D198" i="78"/>
  <c r="E198" i="78" s="1"/>
  <c r="C197" i="78"/>
  <c r="D196" i="78"/>
  <c r="E196" i="78" s="1"/>
  <c r="C195" i="78"/>
  <c r="D194" i="78"/>
  <c r="C193" i="78"/>
  <c r="D192" i="78"/>
  <c r="C191" i="78"/>
  <c r="D190" i="78"/>
  <c r="E190" i="78" s="1"/>
  <c r="D205" i="78"/>
  <c r="E205" i="78" s="1"/>
  <c r="D203" i="78"/>
  <c r="D201" i="78"/>
  <c r="D199" i="78"/>
  <c r="D197" i="78"/>
  <c r="E197" i="78" s="1"/>
  <c r="D195" i="78"/>
  <c r="D193" i="78"/>
  <c r="D191" i="78"/>
  <c r="D189" i="78"/>
  <c r="E189" i="78" s="1"/>
  <c r="C161" i="78"/>
  <c r="D187" i="78"/>
  <c r="D185" i="78"/>
  <c r="E185" i="78" s="1"/>
  <c r="D183" i="78"/>
  <c r="D181" i="78"/>
  <c r="D179" i="78"/>
  <c r="D177" i="78"/>
  <c r="D175" i="78"/>
  <c r="E175" i="78" s="1"/>
  <c r="D173" i="78"/>
  <c r="D171" i="78"/>
  <c r="E171" i="78" s="1"/>
  <c r="D169" i="78"/>
  <c r="D167" i="78"/>
  <c r="D165" i="78"/>
  <c r="C149" i="78"/>
  <c r="C145" i="78"/>
  <c r="D150" i="78"/>
  <c r="C147" i="78"/>
  <c r="C143" i="78"/>
  <c r="D163" i="78"/>
  <c r="E163" i="78" s="1"/>
  <c r="C162" i="78"/>
  <c r="D161" i="78"/>
  <c r="C160" i="78"/>
  <c r="D159" i="78"/>
  <c r="D162" i="78"/>
  <c r="D160" i="78"/>
  <c r="D158" i="78"/>
  <c r="E158" i="78" s="1"/>
  <c r="D156" i="78"/>
  <c r="D154" i="78"/>
  <c r="D152" i="78"/>
  <c r="D149" i="78"/>
  <c r="C148" i="78"/>
  <c r="D147" i="78"/>
  <c r="C146" i="78"/>
  <c r="D145" i="78"/>
  <c r="C144" i="78"/>
  <c r="D143" i="78"/>
  <c r="D148" i="78"/>
  <c r="D146" i="78"/>
  <c r="D144" i="78"/>
  <c r="J258" i="79"/>
  <c r="D258" i="79"/>
  <c r="C342" i="78"/>
  <c r="C394" i="78"/>
  <c r="C54" i="81" s="1"/>
  <c r="C398" i="78"/>
  <c r="E398" i="78" s="1"/>
  <c r="C402" i="78"/>
  <c r="E402" i="78" s="1"/>
  <c r="D318" i="78"/>
  <c r="E318" i="78" s="1"/>
  <c r="D352" i="78"/>
  <c r="D356" i="78"/>
  <c r="D365" i="78"/>
  <c r="J256" i="79"/>
  <c r="D256" i="79"/>
  <c r="F255" i="79"/>
  <c r="J254" i="79"/>
  <c r="D254" i="79"/>
  <c r="K304" i="79"/>
  <c r="L304" i="79" s="1"/>
  <c r="I304" i="79"/>
  <c r="E304" i="79"/>
  <c r="K302" i="79"/>
  <c r="I302" i="79"/>
  <c r="E302" i="79"/>
  <c r="K300" i="79"/>
  <c r="I300" i="79"/>
  <c r="E300" i="79"/>
  <c r="C346" i="78"/>
  <c r="C396" i="78"/>
  <c r="E396" i="78" s="1"/>
  <c r="C400" i="78"/>
  <c r="D316" i="78"/>
  <c r="E316" i="78" s="1"/>
  <c r="D320" i="78"/>
  <c r="E320" i="78" s="1"/>
  <c r="D348" i="78"/>
  <c r="D354" i="78"/>
  <c r="D363" i="78"/>
  <c r="K258" i="79"/>
  <c r="I258" i="79"/>
  <c r="E258" i="79"/>
  <c r="C258" i="79"/>
  <c r="K305" i="79"/>
  <c r="L305" i="79" s="1"/>
  <c r="I305" i="79"/>
  <c r="E305" i="79"/>
  <c r="K303" i="79"/>
  <c r="L303" i="79" s="1"/>
  <c r="I303" i="79"/>
  <c r="E303" i="79"/>
  <c r="K301" i="79"/>
  <c r="L301" i="79" s="1"/>
  <c r="I301" i="79"/>
  <c r="E301" i="79"/>
  <c r="C28" i="78"/>
  <c r="C30" i="78"/>
  <c r="C115" i="78"/>
  <c r="C117" i="78"/>
  <c r="C124" i="78"/>
  <c r="C126" i="78"/>
  <c r="C128" i="78"/>
  <c r="E128" i="78" s="1"/>
  <c r="C130" i="78"/>
  <c r="E130" i="78" s="1"/>
  <c r="C132" i="78"/>
  <c r="C134" i="78"/>
  <c r="C136" i="78"/>
  <c r="C138" i="78"/>
  <c r="C213" i="78"/>
  <c r="C218" i="78"/>
  <c r="C225" i="78"/>
  <c r="E225" i="78" s="1"/>
  <c r="C227" i="78"/>
  <c r="C229" i="78"/>
  <c r="C231" i="78"/>
  <c r="C235" i="78"/>
  <c r="C237" i="78"/>
  <c r="C239" i="78"/>
  <c r="C241" i="78"/>
  <c r="C243" i="78"/>
  <c r="C245" i="78"/>
  <c r="C247" i="78"/>
  <c r="C249" i="78"/>
  <c r="C251" i="78"/>
  <c r="C253" i="78"/>
  <c r="C255" i="78"/>
  <c r="C257" i="78"/>
  <c r="C259" i="78"/>
  <c r="C263" i="78"/>
  <c r="C265" i="78"/>
  <c r="C267" i="78"/>
  <c r="C269" i="78"/>
  <c r="C271" i="78"/>
  <c r="C273" i="78"/>
  <c r="C275" i="78"/>
  <c r="C277" i="78"/>
  <c r="C279" i="78"/>
  <c r="C281" i="78"/>
  <c r="C283" i="78"/>
  <c r="C285" i="78"/>
  <c r="C287" i="78"/>
  <c r="C289" i="78"/>
  <c r="C296" i="78"/>
  <c r="E296" i="78" s="1"/>
  <c r="C298" i="78"/>
  <c r="C306" i="78"/>
  <c r="C308" i="78"/>
  <c r="C341" i="78"/>
  <c r="C348" i="78"/>
  <c r="C352" i="78"/>
  <c r="C354" i="78"/>
  <c r="C356" i="78"/>
  <c r="C363" i="78"/>
  <c r="C365" i="78"/>
  <c r="C395" i="78"/>
  <c r="E395" i="78" s="1"/>
  <c r="C397" i="78"/>
  <c r="E397" i="78" s="1"/>
  <c r="C399" i="78"/>
  <c r="C401" i="78"/>
  <c r="E401" i="78" s="1"/>
  <c r="D29" i="78"/>
  <c r="D110" i="78"/>
  <c r="D114" i="78"/>
  <c r="E114" i="78" s="1"/>
  <c r="D116" i="78"/>
  <c r="E116" i="78" s="1"/>
  <c r="D118" i="78"/>
  <c r="E118" i="78" s="1"/>
  <c r="D125" i="78"/>
  <c r="D127" i="78"/>
  <c r="D129" i="78"/>
  <c r="D131" i="78"/>
  <c r="D133" i="78"/>
  <c r="D135" i="78"/>
  <c r="D137" i="78"/>
  <c r="D142" i="78"/>
  <c r="D214" i="78"/>
  <c r="D220" i="78"/>
  <c r="D226" i="78"/>
  <c r="D228" i="78"/>
  <c r="D230" i="78"/>
  <c r="D234" i="78"/>
  <c r="E234" i="78" s="1"/>
  <c r="D236" i="78"/>
  <c r="E236" i="78" s="1"/>
  <c r="D238" i="78"/>
  <c r="E238" i="78" s="1"/>
  <c r="D240" i="78"/>
  <c r="E240" i="78" s="1"/>
  <c r="D242" i="78"/>
  <c r="D244" i="78"/>
  <c r="E244" i="78" s="1"/>
  <c r="D246" i="78"/>
  <c r="E246" i="78" s="1"/>
  <c r="D248" i="78"/>
  <c r="E248" i="78" s="1"/>
  <c r="D250" i="78"/>
  <c r="D252" i="78"/>
  <c r="E252" i="78" s="1"/>
  <c r="D254" i="78"/>
  <c r="E254" i="78" s="1"/>
  <c r="D256" i="78"/>
  <c r="E256" i="78" s="1"/>
  <c r="D258" i="78"/>
  <c r="E258" i="78" s="1"/>
  <c r="D262" i="78"/>
  <c r="E262" i="78" s="1"/>
  <c r="D264" i="78"/>
  <c r="E264" i="78" s="1"/>
  <c r="D266" i="78"/>
  <c r="E266" i="78" s="1"/>
  <c r="D268" i="78"/>
  <c r="D270" i="78"/>
  <c r="E270" i="78" s="1"/>
  <c r="D272" i="78"/>
  <c r="E272" i="78" s="1"/>
  <c r="D274" i="78"/>
  <c r="E274" i="78" s="1"/>
  <c r="D276" i="78"/>
  <c r="D278" i="78"/>
  <c r="E278" i="78" s="1"/>
  <c r="D280" i="78"/>
  <c r="E280" i="78" s="1"/>
  <c r="D282" i="78"/>
  <c r="E282" i="78" s="1"/>
  <c r="D284" i="78"/>
  <c r="D286" i="78"/>
  <c r="E286" i="78" s="1"/>
  <c r="D288" i="78"/>
  <c r="E288" i="78" s="1"/>
  <c r="D290" i="78"/>
  <c r="E290" i="78" s="1"/>
  <c r="D297" i="78"/>
  <c r="D305" i="78"/>
  <c r="D307" i="78"/>
  <c r="D309" i="78"/>
  <c r="D317" i="78"/>
  <c r="D319" i="78"/>
  <c r="D342" i="78"/>
  <c r="D346" i="78"/>
  <c r="D353" i="78"/>
  <c r="D355" i="78"/>
  <c r="D357" i="78"/>
  <c r="D362" i="78"/>
  <c r="E362" i="78" s="1"/>
  <c r="D364" i="78"/>
  <c r="E364" i="78" s="1"/>
  <c r="C29" i="78"/>
  <c r="C125" i="78"/>
  <c r="C127" i="78"/>
  <c r="C129" i="78"/>
  <c r="C131" i="78"/>
  <c r="C133" i="78"/>
  <c r="C135" i="78"/>
  <c r="C137" i="78"/>
  <c r="C142" i="78"/>
  <c r="C214" i="78"/>
  <c r="C220" i="78"/>
  <c r="C226" i="78"/>
  <c r="C228" i="78"/>
  <c r="C230" i="78"/>
  <c r="C305" i="78"/>
  <c r="C307" i="78"/>
  <c r="C309" i="78"/>
  <c r="C317" i="78"/>
  <c r="C319" i="78"/>
  <c r="C353" i="78"/>
  <c r="C355" i="78"/>
  <c r="C357" i="78"/>
  <c r="D115" i="78"/>
  <c r="D117" i="78"/>
  <c r="D218" i="78"/>
  <c r="D235" i="78"/>
  <c r="D237" i="78"/>
  <c r="D239" i="78"/>
  <c r="D241" i="78"/>
  <c r="D243" i="78"/>
  <c r="D245" i="78"/>
  <c r="D247" i="78"/>
  <c r="D249" i="78"/>
  <c r="D251" i="78"/>
  <c r="D253" i="78"/>
  <c r="D255" i="78"/>
  <c r="D257" i="78"/>
  <c r="D259" i="78"/>
  <c r="D263" i="78"/>
  <c r="D265" i="78"/>
  <c r="D267" i="78"/>
  <c r="D269" i="78"/>
  <c r="D271" i="78"/>
  <c r="D273" i="78"/>
  <c r="D275" i="78"/>
  <c r="D277" i="78"/>
  <c r="D279" i="78"/>
  <c r="D281" i="78"/>
  <c r="D283" i="78"/>
  <c r="D285" i="78"/>
  <c r="D287" i="78"/>
  <c r="D289" i="78"/>
  <c r="D306" i="78"/>
  <c r="D308" i="78"/>
  <c r="D341" i="78"/>
  <c r="K256" i="79"/>
  <c r="I256" i="79"/>
  <c r="E256" i="79"/>
  <c r="C256" i="79"/>
  <c r="J255" i="79"/>
  <c r="D255" i="79"/>
  <c r="K254" i="79"/>
  <c r="I254" i="79"/>
  <c r="E254" i="79"/>
  <c r="C254" i="79"/>
  <c r="O257" i="79"/>
  <c r="O255" i="79"/>
  <c r="K257" i="79"/>
  <c r="I257" i="79"/>
  <c r="E257" i="79"/>
  <c r="C257" i="79"/>
  <c r="K255" i="79"/>
  <c r="L255" i="79" s="1"/>
  <c r="I255" i="79"/>
  <c r="E255" i="79"/>
  <c r="J257" i="79"/>
  <c r="F257" i="79"/>
  <c r="C12" i="79"/>
  <c r="C14" i="79"/>
  <c r="C16" i="79"/>
  <c r="O18" i="79"/>
  <c r="O22" i="79"/>
  <c r="O28" i="79"/>
  <c r="O30" i="79"/>
  <c r="O32" i="79"/>
  <c r="O34" i="79"/>
  <c r="J36" i="79"/>
  <c r="F36" i="79"/>
  <c r="D36" i="79"/>
  <c r="K36" i="79"/>
  <c r="I36" i="79"/>
  <c r="E36" i="79"/>
  <c r="J38" i="79"/>
  <c r="F38" i="79"/>
  <c r="D38" i="79"/>
  <c r="K38" i="79"/>
  <c r="I38" i="79"/>
  <c r="E38" i="79"/>
  <c r="O40" i="79"/>
  <c r="O42" i="79"/>
  <c r="O44" i="79"/>
  <c r="O46" i="79"/>
  <c r="O48" i="79"/>
  <c r="J50" i="79"/>
  <c r="F50" i="79"/>
  <c r="D50" i="79"/>
  <c r="K50" i="79"/>
  <c r="I50" i="79"/>
  <c r="E50" i="79"/>
  <c r="J52" i="79"/>
  <c r="F52" i="79"/>
  <c r="D52" i="79"/>
  <c r="K52" i="79"/>
  <c r="I52" i="79"/>
  <c r="E52" i="79"/>
  <c r="O54" i="79"/>
  <c r="J56" i="79"/>
  <c r="F56" i="79"/>
  <c r="D56" i="79"/>
  <c r="K56" i="79"/>
  <c r="I56" i="79"/>
  <c r="E56" i="79"/>
  <c r="O58" i="79"/>
  <c r="J60" i="79"/>
  <c r="F60" i="79"/>
  <c r="D60" i="79"/>
  <c r="K60" i="79"/>
  <c r="I60" i="79"/>
  <c r="E60" i="79"/>
  <c r="J62" i="79"/>
  <c r="F62" i="79"/>
  <c r="D62" i="79"/>
  <c r="K62" i="79"/>
  <c r="I62" i="79"/>
  <c r="E62" i="79"/>
  <c r="O66" i="79"/>
  <c r="O68" i="79"/>
  <c r="O70" i="79"/>
  <c r="O72" i="79"/>
  <c r="O74" i="79"/>
  <c r="J80" i="79"/>
  <c r="K80" i="79"/>
  <c r="D80" i="79"/>
  <c r="J82" i="79"/>
  <c r="K82" i="79"/>
  <c r="D82" i="79"/>
  <c r="J84" i="79"/>
  <c r="K84" i="79"/>
  <c r="D84" i="79"/>
  <c r="J86" i="79"/>
  <c r="K86" i="79"/>
  <c r="D86" i="79"/>
  <c r="J88" i="79"/>
  <c r="K88" i="79"/>
  <c r="D88" i="79"/>
  <c r="J27" i="79"/>
  <c r="F27" i="79"/>
  <c r="D27" i="79"/>
  <c r="K27" i="79"/>
  <c r="I27" i="79"/>
  <c r="E27" i="79"/>
  <c r="J31" i="79"/>
  <c r="F31" i="79"/>
  <c r="D31" i="79"/>
  <c r="K31" i="79"/>
  <c r="L31" i="79" s="1"/>
  <c r="I31" i="79"/>
  <c r="E31" i="79"/>
  <c r="J33" i="79"/>
  <c r="F33" i="79"/>
  <c r="D33" i="79"/>
  <c r="K33" i="79"/>
  <c r="I33" i="79"/>
  <c r="E33" i="79"/>
  <c r="J35" i="79"/>
  <c r="F35" i="79"/>
  <c r="D35" i="79"/>
  <c r="K35" i="79"/>
  <c r="L35" i="79" s="1"/>
  <c r="I35" i="79"/>
  <c r="E35" i="79"/>
  <c r="J37" i="79"/>
  <c r="F37" i="79"/>
  <c r="D37" i="79"/>
  <c r="K37" i="79"/>
  <c r="I37" i="79"/>
  <c r="E37" i="79"/>
  <c r="J39" i="79"/>
  <c r="F39" i="79"/>
  <c r="D39" i="79"/>
  <c r="K39" i="79"/>
  <c r="L39" i="79" s="1"/>
  <c r="I39" i="79"/>
  <c r="E39" i="79"/>
  <c r="J51" i="79"/>
  <c r="F51" i="79"/>
  <c r="D51" i="79"/>
  <c r="K51" i="79"/>
  <c r="I51" i="79"/>
  <c r="E51" i="79"/>
  <c r="J65" i="79"/>
  <c r="F65" i="79"/>
  <c r="D65" i="79"/>
  <c r="K65" i="79"/>
  <c r="I65" i="79"/>
  <c r="E65" i="79"/>
  <c r="J73" i="79"/>
  <c r="L73" i="79" s="1"/>
  <c r="F73" i="79"/>
  <c r="D73" i="79"/>
  <c r="K73" i="79"/>
  <c r="I73" i="79"/>
  <c r="E73" i="79"/>
  <c r="J79" i="79"/>
  <c r="D79" i="79"/>
  <c r="K79" i="79"/>
  <c r="J81" i="79"/>
  <c r="D81" i="79"/>
  <c r="K81" i="79"/>
  <c r="J83" i="79"/>
  <c r="D83" i="79"/>
  <c r="K83" i="79"/>
  <c r="J85" i="79"/>
  <c r="D85" i="79"/>
  <c r="K85" i="79"/>
  <c r="J87" i="79"/>
  <c r="D87" i="79"/>
  <c r="K87" i="79"/>
  <c r="J89" i="79"/>
  <c r="D89" i="79"/>
  <c r="K89" i="79"/>
  <c r="O94" i="79"/>
  <c r="O96" i="79"/>
  <c r="O98" i="79"/>
  <c r="O100" i="79"/>
  <c r="O102" i="79"/>
  <c r="O104" i="79"/>
  <c r="O106" i="79"/>
  <c r="O108" i="79"/>
  <c r="O110" i="79"/>
  <c r="O112" i="79"/>
  <c r="O114" i="79"/>
  <c r="K114" i="79"/>
  <c r="I114" i="79"/>
  <c r="E114" i="79"/>
  <c r="J114" i="79"/>
  <c r="F114" i="79"/>
  <c r="D114" i="79"/>
  <c r="O116" i="79"/>
  <c r="O118" i="79"/>
  <c r="K118" i="79"/>
  <c r="I118" i="79"/>
  <c r="E118" i="79"/>
  <c r="J118" i="79"/>
  <c r="F118" i="79"/>
  <c r="D118" i="79"/>
  <c r="O120" i="79"/>
  <c r="K120" i="79"/>
  <c r="I120" i="79"/>
  <c r="E120" i="79"/>
  <c r="J120" i="79"/>
  <c r="F120" i="79"/>
  <c r="D120" i="79"/>
  <c r="O122" i="79"/>
  <c r="O124" i="79"/>
  <c r="K124" i="79"/>
  <c r="I124" i="79"/>
  <c r="E124" i="79"/>
  <c r="J124" i="79"/>
  <c r="F124" i="79"/>
  <c r="D124" i="79"/>
  <c r="O126" i="79"/>
  <c r="O128" i="79"/>
  <c r="K128" i="79"/>
  <c r="I128" i="79"/>
  <c r="E128" i="79"/>
  <c r="J128" i="79"/>
  <c r="F128" i="79"/>
  <c r="D128" i="79"/>
  <c r="O130" i="79"/>
  <c r="K130" i="79"/>
  <c r="I130" i="79"/>
  <c r="E130" i="79"/>
  <c r="J130" i="79"/>
  <c r="F130" i="79"/>
  <c r="D130" i="79"/>
  <c r="O132" i="79"/>
  <c r="K132" i="79"/>
  <c r="I132" i="79"/>
  <c r="E132" i="79"/>
  <c r="J132" i="79"/>
  <c r="F132" i="79"/>
  <c r="D132" i="79"/>
  <c r="O134" i="79"/>
  <c r="O136" i="79"/>
  <c r="O138" i="79"/>
  <c r="O140" i="79"/>
  <c r="K140" i="79"/>
  <c r="I140" i="79"/>
  <c r="E140" i="79"/>
  <c r="J140" i="79"/>
  <c r="F140" i="79"/>
  <c r="D140" i="79"/>
  <c r="O142" i="79"/>
  <c r="K142" i="79"/>
  <c r="I142" i="79"/>
  <c r="E142" i="79"/>
  <c r="J142" i="79"/>
  <c r="F142" i="79"/>
  <c r="D142" i="79"/>
  <c r="O144" i="79"/>
  <c r="K144" i="79"/>
  <c r="I144" i="79"/>
  <c r="E144" i="79"/>
  <c r="J144" i="79"/>
  <c r="F144" i="79"/>
  <c r="D144" i="79"/>
  <c r="O146" i="79"/>
  <c r="O148" i="79"/>
  <c r="O150" i="79"/>
  <c r="O152" i="79"/>
  <c r="O154" i="79"/>
  <c r="O156" i="79"/>
  <c r="O158" i="79"/>
  <c r="O160" i="79"/>
  <c r="K160" i="79"/>
  <c r="I160" i="79"/>
  <c r="E160" i="79"/>
  <c r="F160" i="79"/>
  <c r="J160" i="79"/>
  <c r="D160" i="79"/>
  <c r="O162" i="79"/>
  <c r="K162" i="79"/>
  <c r="I162" i="79"/>
  <c r="E162" i="79"/>
  <c r="F162" i="79"/>
  <c r="J162" i="79"/>
  <c r="D162" i="79"/>
  <c r="O164" i="79"/>
  <c r="K164" i="79"/>
  <c r="I164" i="79"/>
  <c r="E164" i="79"/>
  <c r="F164" i="79"/>
  <c r="J164" i="79"/>
  <c r="D164" i="79"/>
  <c r="O166" i="79"/>
  <c r="K166" i="79"/>
  <c r="I166" i="79"/>
  <c r="E166" i="79"/>
  <c r="F166" i="79"/>
  <c r="J166" i="79"/>
  <c r="D166" i="79"/>
  <c r="L171" i="79"/>
  <c r="J171" i="79"/>
  <c r="F171" i="79"/>
  <c r="D171" i="79"/>
  <c r="K171" i="79"/>
  <c r="E171" i="79"/>
  <c r="I171" i="79"/>
  <c r="O173" i="79"/>
  <c r="L173" i="79"/>
  <c r="J173" i="79"/>
  <c r="F173" i="79"/>
  <c r="D173" i="79"/>
  <c r="I173" i="79"/>
  <c r="K173" i="79"/>
  <c r="E173" i="79"/>
  <c r="L175" i="79"/>
  <c r="J175" i="79"/>
  <c r="F175" i="79"/>
  <c r="D175" i="79"/>
  <c r="K175" i="79"/>
  <c r="E175" i="79"/>
  <c r="I175" i="79"/>
  <c r="O177" i="79"/>
  <c r="L177" i="79"/>
  <c r="J177" i="79"/>
  <c r="F177" i="79"/>
  <c r="D177" i="79"/>
  <c r="I177" i="79"/>
  <c r="K177" i="79"/>
  <c r="E177" i="79"/>
  <c r="L179" i="79"/>
  <c r="J179" i="79"/>
  <c r="F179" i="79"/>
  <c r="D179" i="79"/>
  <c r="K179" i="79"/>
  <c r="E179" i="79"/>
  <c r="I179" i="79"/>
  <c r="O181" i="79"/>
  <c r="L181" i="79"/>
  <c r="J181" i="79"/>
  <c r="F181" i="79"/>
  <c r="D181" i="79"/>
  <c r="I181" i="79"/>
  <c r="K181" i="79"/>
  <c r="E181" i="79"/>
  <c r="L183" i="79"/>
  <c r="J183" i="79"/>
  <c r="F183" i="79"/>
  <c r="D183" i="79"/>
  <c r="K183" i="79"/>
  <c r="E183" i="79"/>
  <c r="I183" i="79"/>
  <c r="O185" i="79"/>
  <c r="L185" i="79"/>
  <c r="J185" i="79"/>
  <c r="F185" i="79"/>
  <c r="D185" i="79"/>
  <c r="I185" i="79"/>
  <c r="K185" i="79"/>
  <c r="E185" i="79"/>
  <c r="L187" i="79"/>
  <c r="J187" i="79"/>
  <c r="F187" i="79"/>
  <c r="D187" i="79"/>
  <c r="K187" i="79"/>
  <c r="E187" i="79"/>
  <c r="I187" i="79"/>
  <c r="O189" i="79"/>
  <c r="L189" i="79"/>
  <c r="J189" i="79"/>
  <c r="F189" i="79"/>
  <c r="D189" i="79"/>
  <c r="I189" i="79"/>
  <c r="K189" i="79"/>
  <c r="E189" i="79"/>
  <c r="K191" i="79"/>
  <c r="I191" i="79"/>
  <c r="E191" i="79"/>
  <c r="L191" i="79"/>
  <c r="J191" i="79"/>
  <c r="F191" i="79"/>
  <c r="D191" i="79"/>
  <c r="O193" i="79"/>
  <c r="K193" i="79"/>
  <c r="I193" i="79"/>
  <c r="E193" i="79"/>
  <c r="L193" i="79"/>
  <c r="J193" i="79"/>
  <c r="F193" i="79"/>
  <c r="D193" i="79"/>
  <c r="K195" i="79"/>
  <c r="I195" i="79"/>
  <c r="E195" i="79"/>
  <c r="L195" i="79"/>
  <c r="J195" i="79"/>
  <c r="F195" i="79"/>
  <c r="D195" i="79"/>
  <c r="O197" i="79"/>
  <c r="K197" i="79"/>
  <c r="I197" i="79"/>
  <c r="E197" i="79"/>
  <c r="L197" i="79"/>
  <c r="J197" i="79"/>
  <c r="F197" i="79"/>
  <c r="D197" i="79"/>
  <c r="O202" i="79"/>
  <c r="K202" i="79"/>
  <c r="I202" i="79"/>
  <c r="E202" i="79"/>
  <c r="L202" i="79"/>
  <c r="J202" i="79"/>
  <c r="F202" i="79"/>
  <c r="D202" i="79"/>
  <c r="K204" i="79"/>
  <c r="I204" i="79"/>
  <c r="E204" i="79"/>
  <c r="L204" i="79"/>
  <c r="J204" i="79"/>
  <c r="F204" i="79"/>
  <c r="D204" i="79"/>
  <c r="O206" i="79"/>
  <c r="K206" i="79"/>
  <c r="I206" i="79"/>
  <c r="E206" i="79"/>
  <c r="L206" i="79"/>
  <c r="J206" i="79"/>
  <c r="F206" i="79"/>
  <c r="D206" i="79"/>
  <c r="K208" i="79"/>
  <c r="I208" i="79"/>
  <c r="E208" i="79"/>
  <c r="L208" i="79"/>
  <c r="J208" i="79"/>
  <c r="F208" i="79"/>
  <c r="D208" i="79"/>
  <c r="O210" i="79"/>
  <c r="K210" i="79"/>
  <c r="I210" i="79"/>
  <c r="E210" i="79"/>
  <c r="L210" i="79"/>
  <c r="J210" i="79"/>
  <c r="F210" i="79"/>
  <c r="D210" i="79"/>
  <c r="K212" i="79"/>
  <c r="I212" i="79"/>
  <c r="E212" i="79"/>
  <c r="L212" i="79"/>
  <c r="J212" i="79"/>
  <c r="F212" i="79"/>
  <c r="D212" i="79"/>
  <c r="O214" i="79"/>
  <c r="K214" i="79"/>
  <c r="I214" i="79"/>
  <c r="E214" i="79"/>
  <c r="L214" i="79"/>
  <c r="J214" i="79"/>
  <c r="F214" i="79"/>
  <c r="D214" i="79"/>
  <c r="K216" i="79"/>
  <c r="I216" i="79"/>
  <c r="E216" i="79"/>
  <c r="L216" i="79"/>
  <c r="J216" i="79"/>
  <c r="F216" i="79"/>
  <c r="D216" i="79"/>
  <c r="O221" i="79"/>
  <c r="O223" i="79"/>
  <c r="O225" i="79"/>
  <c r="O227" i="79"/>
  <c r="J227" i="79"/>
  <c r="F227" i="79"/>
  <c r="D227" i="79"/>
  <c r="K227" i="79"/>
  <c r="I227" i="79"/>
  <c r="E227" i="79"/>
  <c r="O229" i="79"/>
  <c r="O231" i="79"/>
  <c r="J231" i="79"/>
  <c r="F231" i="79"/>
  <c r="D231" i="79"/>
  <c r="K231" i="79"/>
  <c r="I231" i="79"/>
  <c r="E231" i="79"/>
  <c r="O233" i="79"/>
  <c r="J233" i="79"/>
  <c r="F233" i="79"/>
  <c r="D233" i="79"/>
  <c r="K233" i="79"/>
  <c r="I233" i="79"/>
  <c r="E233" i="79"/>
  <c r="O235" i="79"/>
  <c r="J235" i="79"/>
  <c r="F235" i="79"/>
  <c r="D235" i="79"/>
  <c r="K235" i="79"/>
  <c r="I235" i="79"/>
  <c r="E235" i="79"/>
  <c r="O237" i="79"/>
  <c r="O239" i="79"/>
  <c r="O241" i="79"/>
  <c r="O243" i="79"/>
  <c r="O245" i="79"/>
  <c r="O247" i="79"/>
  <c r="O249" i="79"/>
  <c r="O251" i="79"/>
  <c r="J253" i="79"/>
  <c r="F253" i="79"/>
  <c r="D253" i="79"/>
  <c r="K253" i="79"/>
  <c r="I253" i="79"/>
  <c r="E253" i="79"/>
  <c r="J261" i="79"/>
  <c r="F261" i="79"/>
  <c r="D261" i="79"/>
  <c r="K261" i="79"/>
  <c r="I261" i="79"/>
  <c r="E261" i="79"/>
  <c r="J263" i="79"/>
  <c r="F263" i="79"/>
  <c r="D263" i="79"/>
  <c r="K263" i="79"/>
  <c r="I263" i="79"/>
  <c r="E263" i="79"/>
  <c r="J265" i="79"/>
  <c r="F265" i="79"/>
  <c r="D265" i="79"/>
  <c r="K265" i="79"/>
  <c r="I265" i="79"/>
  <c r="E265" i="79"/>
  <c r="J267" i="79"/>
  <c r="F267" i="79"/>
  <c r="D267" i="79"/>
  <c r="K267" i="79"/>
  <c r="I267" i="79"/>
  <c r="E267" i="79"/>
  <c r="J269" i="79"/>
  <c r="F269" i="79"/>
  <c r="D269" i="79"/>
  <c r="K269" i="79"/>
  <c r="I269" i="79"/>
  <c r="E269" i="79"/>
  <c r="J271" i="79"/>
  <c r="F271" i="79"/>
  <c r="D271" i="79"/>
  <c r="K271" i="79"/>
  <c r="I271" i="79"/>
  <c r="E271" i="79"/>
  <c r="J273" i="79"/>
  <c r="F273" i="79"/>
  <c r="D273" i="79"/>
  <c r="K273" i="79"/>
  <c r="I273" i="79"/>
  <c r="E273" i="79"/>
  <c r="J275" i="79"/>
  <c r="F275" i="79"/>
  <c r="D275" i="79"/>
  <c r="K275" i="79"/>
  <c r="I275" i="79"/>
  <c r="E275" i="79"/>
  <c r="O279" i="79"/>
  <c r="O281" i="79"/>
  <c r="O283" i="79"/>
  <c r="O285" i="79"/>
  <c r="O287" i="79"/>
  <c r="J287" i="79"/>
  <c r="F287" i="79"/>
  <c r="D287" i="79"/>
  <c r="K287" i="79"/>
  <c r="I287" i="79"/>
  <c r="E287" i="79"/>
  <c r="O289" i="79"/>
  <c r="O291" i="79"/>
  <c r="O293" i="79"/>
  <c r="O295" i="79"/>
  <c r="O297" i="79"/>
  <c r="J297" i="79"/>
  <c r="F297" i="79"/>
  <c r="D297" i="79"/>
  <c r="K297" i="79"/>
  <c r="I297" i="79"/>
  <c r="E297" i="79"/>
  <c r="O299" i="79"/>
  <c r="J299" i="79"/>
  <c r="F299" i="79"/>
  <c r="D299" i="79"/>
  <c r="K299" i="79"/>
  <c r="I299" i="79"/>
  <c r="E299" i="79"/>
  <c r="O309" i="79"/>
  <c r="O311" i="79"/>
  <c r="O313" i="79"/>
  <c r="J313" i="79"/>
  <c r="F313" i="79"/>
  <c r="D313" i="79"/>
  <c r="K313" i="79"/>
  <c r="I313" i="79"/>
  <c r="E313" i="79"/>
  <c r="O315" i="79"/>
  <c r="J315" i="79"/>
  <c r="F315" i="79"/>
  <c r="D315" i="79"/>
  <c r="K315" i="79"/>
  <c r="I315" i="79"/>
  <c r="E315" i="79"/>
  <c r="O317" i="79"/>
  <c r="J317" i="79"/>
  <c r="F317" i="79"/>
  <c r="D317" i="79"/>
  <c r="K317" i="79"/>
  <c r="I317" i="79"/>
  <c r="E317" i="79"/>
  <c r="O319" i="79"/>
  <c r="J319" i="79"/>
  <c r="F319" i="79"/>
  <c r="D319" i="79"/>
  <c r="K319" i="79"/>
  <c r="I319" i="79"/>
  <c r="E319" i="79"/>
  <c r="O321" i="79"/>
  <c r="J321" i="79"/>
  <c r="F321" i="79"/>
  <c r="D321" i="79"/>
  <c r="K321" i="79"/>
  <c r="I321" i="79"/>
  <c r="E321" i="79"/>
  <c r="O323" i="79"/>
  <c r="J323" i="79"/>
  <c r="F323" i="79"/>
  <c r="D323" i="79"/>
  <c r="K323" i="79"/>
  <c r="I323" i="79"/>
  <c r="E323" i="79"/>
  <c r="O325" i="79"/>
  <c r="J325" i="79"/>
  <c r="F325" i="79"/>
  <c r="D325" i="79"/>
  <c r="K325" i="79"/>
  <c r="I325" i="79"/>
  <c r="E325" i="79"/>
  <c r="O327" i="79"/>
  <c r="J327" i="79"/>
  <c r="F327" i="79"/>
  <c r="D327" i="79"/>
  <c r="K327" i="79"/>
  <c r="I327" i="79"/>
  <c r="E327" i="79"/>
  <c r="O329" i="79"/>
  <c r="J329" i="79"/>
  <c r="F329" i="79"/>
  <c r="D329" i="79"/>
  <c r="K329" i="79"/>
  <c r="I329" i="79"/>
  <c r="E329" i="79"/>
  <c r="O331" i="79"/>
  <c r="J331" i="79"/>
  <c r="F331" i="79"/>
  <c r="D331" i="79"/>
  <c r="K331" i="79"/>
  <c r="I331" i="79"/>
  <c r="E331" i="79"/>
  <c r="O333" i="79"/>
  <c r="J333" i="79"/>
  <c r="F333" i="79"/>
  <c r="D333" i="79"/>
  <c r="K333" i="79"/>
  <c r="I333" i="79"/>
  <c r="E333" i="79"/>
  <c r="O335" i="79"/>
  <c r="J335" i="79"/>
  <c r="F335" i="79"/>
  <c r="D335" i="79"/>
  <c r="K335" i="79"/>
  <c r="I335" i="79"/>
  <c r="E335" i="79"/>
  <c r="O337" i="79"/>
  <c r="J337" i="79"/>
  <c r="F337" i="79"/>
  <c r="D337" i="79"/>
  <c r="K337" i="79"/>
  <c r="I337" i="79"/>
  <c r="E337" i="79"/>
  <c r="O339" i="79"/>
  <c r="J339" i="79"/>
  <c r="F339" i="79"/>
  <c r="D339" i="79"/>
  <c r="K339" i="79"/>
  <c r="I339" i="79"/>
  <c r="E339" i="79"/>
  <c r="O341" i="79"/>
  <c r="J341" i="79"/>
  <c r="F341" i="79"/>
  <c r="D341" i="79"/>
  <c r="K341" i="79"/>
  <c r="I341" i="79"/>
  <c r="E341" i="79"/>
  <c r="O343" i="79"/>
  <c r="J343" i="79"/>
  <c r="F343" i="79"/>
  <c r="D343" i="79"/>
  <c r="K343" i="79"/>
  <c r="I343" i="79"/>
  <c r="E343" i="79"/>
  <c r="O345" i="79"/>
  <c r="J345" i="79"/>
  <c r="F345" i="79"/>
  <c r="D345" i="79"/>
  <c r="K345" i="79"/>
  <c r="I345" i="79"/>
  <c r="E345" i="79"/>
  <c r="O347" i="79"/>
  <c r="J347" i="79"/>
  <c r="F347" i="79"/>
  <c r="D347" i="79"/>
  <c r="K347" i="79"/>
  <c r="I347" i="79"/>
  <c r="E347" i="79"/>
  <c r="O349" i="79"/>
  <c r="J349" i="79"/>
  <c r="F349" i="79"/>
  <c r="D349" i="79"/>
  <c r="K349" i="79"/>
  <c r="I349" i="79"/>
  <c r="E349" i="79"/>
  <c r="O351" i="79"/>
  <c r="J351" i="79"/>
  <c r="F351" i="79"/>
  <c r="D351" i="79"/>
  <c r="K351" i="79"/>
  <c r="I351" i="79"/>
  <c r="E351" i="79"/>
  <c r="O353" i="79"/>
  <c r="J353" i="79"/>
  <c r="F353" i="79"/>
  <c r="D353" i="79"/>
  <c r="K353" i="79"/>
  <c r="I353" i="79"/>
  <c r="E353" i="79"/>
  <c r="O355" i="79"/>
  <c r="J355" i="79"/>
  <c r="F355" i="79"/>
  <c r="D355" i="79"/>
  <c r="K355" i="79"/>
  <c r="I355" i="79"/>
  <c r="E355" i="79"/>
  <c r="O357" i="79"/>
  <c r="J357" i="79"/>
  <c r="F357" i="79"/>
  <c r="D357" i="79"/>
  <c r="K357" i="79"/>
  <c r="I357" i="79"/>
  <c r="E357" i="79"/>
  <c r="O359" i="79"/>
  <c r="J359" i="79"/>
  <c r="F359" i="79"/>
  <c r="D359" i="79"/>
  <c r="K359" i="79"/>
  <c r="I359" i="79"/>
  <c r="E359" i="79"/>
  <c r="O361" i="79"/>
  <c r="J361" i="79"/>
  <c r="F361" i="79"/>
  <c r="D361" i="79"/>
  <c r="K361" i="79"/>
  <c r="I361" i="79"/>
  <c r="E361" i="79"/>
  <c r="O363" i="79"/>
  <c r="J363" i="79"/>
  <c r="F363" i="79"/>
  <c r="D363" i="79"/>
  <c r="K363" i="79"/>
  <c r="I363" i="79"/>
  <c r="E363" i="79"/>
  <c r="O365" i="79"/>
  <c r="J365" i="79"/>
  <c r="F365" i="79"/>
  <c r="D365" i="79"/>
  <c r="K365" i="79"/>
  <c r="I365" i="79"/>
  <c r="E365" i="79"/>
  <c r="O367" i="79"/>
  <c r="J367" i="79"/>
  <c r="F367" i="79"/>
  <c r="D367" i="79"/>
  <c r="K367" i="79"/>
  <c r="I367" i="79"/>
  <c r="E367" i="79"/>
  <c r="O369" i="79"/>
  <c r="J369" i="79"/>
  <c r="F369" i="79"/>
  <c r="D369" i="79"/>
  <c r="K369" i="79"/>
  <c r="I369" i="79"/>
  <c r="E369" i="79"/>
  <c r="O371" i="79"/>
  <c r="J371" i="79"/>
  <c r="F371" i="79"/>
  <c r="D371" i="79"/>
  <c r="K371" i="79"/>
  <c r="I371" i="79"/>
  <c r="E371" i="79"/>
  <c r="O373" i="79"/>
  <c r="O375" i="79"/>
  <c r="O377" i="79"/>
  <c r="O379" i="79"/>
  <c r="O381" i="79"/>
  <c r="O383" i="79"/>
  <c r="O385" i="79"/>
  <c r="O387" i="79"/>
  <c r="O389" i="79"/>
  <c r="O391" i="79"/>
  <c r="O393" i="79"/>
  <c r="O395" i="79"/>
  <c r="O397" i="79"/>
  <c r="O399" i="79"/>
  <c r="O401" i="79"/>
  <c r="J401" i="79"/>
  <c r="F401" i="79"/>
  <c r="D401" i="79"/>
  <c r="K401" i="79"/>
  <c r="I401" i="79"/>
  <c r="E401" i="79"/>
  <c r="O403" i="79"/>
  <c r="J403" i="79"/>
  <c r="F403" i="79"/>
  <c r="D403" i="79"/>
  <c r="K403" i="79"/>
  <c r="I403" i="79"/>
  <c r="E403" i="79"/>
  <c r="O405" i="79"/>
  <c r="J405" i="79"/>
  <c r="F405" i="79"/>
  <c r="D405" i="79"/>
  <c r="K405" i="79"/>
  <c r="I405" i="79"/>
  <c r="E405" i="79"/>
  <c r="J407" i="79"/>
  <c r="F407" i="79"/>
  <c r="D407" i="79"/>
  <c r="K407" i="79"/>
  <c r="I407" i="79"/>
  <c r="E407" i="79"/>
  <c r="O409" i="79"/>
  <c r="J409" i="79"/>
  <c r="F409" i="79"/>
  <c r="D409" i="79"/>
  <c r="K409" i="79"/>
  <c r="I409" i="79"/>
  <c r="E409" i="79"/>
  <c r="O411" i="79"/>
  <c r="O413" i="79"/>
  <c r="J413" i="79"/>
  <c r="F413" i="79"/>
  <c r="D413" i="79"/>
  <c r="K413" i="79"/>
  <c r="I413" i="79"/>
  <c r="E413" i="79"/>
  <c r="O415" i="79"/>
  <c r="O417" i="79"/>
  <c r="J417" i="79"/>
  <c r="F417" i="79"/>
  <c r="D417" i="79"/>
  <c r="K417" i="79"/>
  <c r="I417" i="79"/>
  <c r="E417" i="79"/>
  <c r="O419" i="79"/>
  <c r="J419" i="79"/>
  <c r="F419" i="79"/>
  <c r="D419" i="79"/>
  <c r="K419" i="79"/>
  <c r="I419" i="79"/>
  <c r="E419" i="79"/>
  <c r="O421" i="79"/>
  <c r="J421" i="79"/>
  <c r="F421" i="79"/>
  <c r="D421" i="79"/>
  <c r="K421" i="79"/>
  <c r="I421" i="79"/>
  <c r="E421" i="79"/>
  <c r="O423" i="79"/>
  <c r="J423" i="79"/>
  <c r="F423" i="79"/>
  <c r="D423" i="79"/>
  <c r="K423" i="79"/>
  <c r="I423" i="79"/>
  <c r="E423" i="79"/>
  <c r="O425" i="79"/>
  <c r="J425" i="79"/>
  <c r="F425" i="79"/>
  <c r="D425" i="79"/>
  <c r="K425" i="79"/>
  <c r="I425" i="79"/>
  <c r="E425" i="79"/>
  <c r="O427" i="79"/>
  <c r="J427" i="79"/>
  <c r="F427" i="79"/>
  <c r="D427" i="79"/>
  <c r="K427" i="79"/>
  <c r="I427" i="79"/>
  <c r="E427" i="79"/>
  <c r="O429" i="79"/>
  <c r="J429" i="79"/>
  <c r="F429" i="79"/>
  <c r="D429" i="79"/>
  <c r="K429" i="79"/>
  <c r="I429" i="79"/>
  <c r="E429" i="79"/>
  <c r="O431" i="79"/>
  <c r="J431" i="79"/>
  <c r="F431" i="79"/>
  <c r="D431" i="79"/>
  <c r="K431" i="79"/>
  <c r="I431" i="79"/>
  <c r="E431" i="79"/>
  <c r="O433" i="79"/>
  <c r="J433" i="79"/>
  <c r="F433" i="79"/>
  <c r="D433" i="79"/>
  <c r="K433" i="79"/>
  <c r="I433" i="79"/>
  <c r="E433" i="79"/>
  <c r="O435" i="79"/>
  <c r="J435" i="79"/>
  <c r="F435" i="79"/>
  <c r="D435" i="79"/>
  <c r="K435" i="79"/>
  <c r="I435" i="79"/>
  <c r="E435" i="79"/>
  <c r="O437" i="79"/>
  <c r="J437" i="79"/>
  <c r="F437" i="79"/>
  <c r="D437" i="79"/>
  <c r="K437" i="79"/>
  <c r="I437" i="79"/>
  <c r="E437" i="79"/>
  <c r="O439" i="79"/>
  <c r="O441" i="79"/>
  <c r="J441" i="79"/>
  <c r="F441" i="79"/>
  <c r="D441" i="79"/>
  <c r="K441" i="79"/>
  <c r="I441" i="79"/>
  <c r="E441" i="79"/>
  <c r="O443" i="79"/>
  <c r="J443" i="79"/>
  <c r="F443" i="79"/>
  <c r="D443" i="79"/>
  <c r="K443" i="79"/>
  <c r="I443" i="79"/>
  <c r="E443" i="79"/>
  <c r="O445" i="79"/>
  <c r="J445" i="79"/>
  <c r="F445" i="79"/>
  <c r="D445" i="79"/>
  <c r="K445" i="79"/>
  <c r="I445" i="79"/>
  <c r="E445" i="79"/>
  <c r="O447" i="79"/>
  <c r="O449" i="79"/>
  <c r="J449" i="79"/>
  <c r="F449" i="79"/>
  <c r="D449" i="79"/>
  <c r="K449" i="79"/>
  <c r="I449" i="79"/>
  <c r="E449" i="79"/>
  <c r="O451" i="79"/>
  <c r="J451" i="79"/>
  <c r="F451" i="79"/>
  <c r="D451" i="79"/>
  <c r="K451" i="79"/>
  <c r="I451" i="79"/>
  <c r="E451" i="79"/>
  <c r="O453" i="79"/>
  <c r="J453" i="79"/>
  <c r="F453" i="79"/>
  <c r="D453" i="79"/>
  <c r="K453" i="79"/>
  <c r="I453" i="79"/>
  <c r="E453" i="79"/>
  <c r="O455" i="79"/>
  <c r="O457" i="79"/>
  <c r="O459" i="79"/>
  <c r="O461" i="79"/>
  <c r="O463" i="79"/>
  <c r="O465" i="79"/>
  <c r="O467" i="79"/>
  <c r="O469" i="79"/>
  <c r="O471" i="79"/>
  <c r="O473" i="79"/>
  <c r="O475" i="79"/>
  <c r="O477" i="79"/>
  <c r="O479" i="79"/>
  <c r="O481" i="79"/>
  <c r="O483" i="79"/>
  <c r="O485" i="79"/>
  <c r="J485" i="79"/>
  <c r="F485" i="79"/>
  <c r="D485" i="79"/>
  <c r="K485" i="79"/>
  <c r="I485" i="79"/>
  <c r="E485" i="79"/>
  <c r="O487" i="79"/>
  <c r="O489" i="79"/>
  <c r="O491" i="79"/>
  <c r="O493" i="79"/>
  <c r="O495" i="79"/>
  <c r="O497" i="79"/>
  <c r="O499" i="79"/>
  <c r="O501" i="79"/>
  <c r="O503" i="79"/>
  <c r="O505" i="79"/>
  <c r="O507" i="79"/>
  <c r="O509" i="79"/>
  <c r="O511" i="79"/>
  <c r="O513" i="79"/>
  <c r="O515" i="79"/>
  <c r="J517" i="79"/>
  <c r="F517" i="79"/>
  <c r="D517" i="79"/>
  <c r="K517" i="79"/>
  <c r="I517" i="79"/>
  <c r="E517" i="79"/>
  <c r="J519" i="79"/>
  <c r="F519" i="79"/>
  <c r="D519" i="79"/>
  <c r="K519" i="79"/>
  <c r="I519" i="79"/>
  <c r="E519" i="79"/>
  <c r="J521" i="79"/>
  <c r="F521" i="79"/>
  <c r="D521" i="79"/>
  <c r="K521" i="79"/>
  <c r="I521" i="79"/>
  <c r="E521" i="79"/>
  <c r="J523" i="79"/>
  <c r="F523" i="79"/>
  <c r="D523" i="79"/>
  <c r="K523" i="79"/>
  <c r="I523" i="79"/>
  <c r="E523" i="79"/>
  <c r="J525" i="79"/>
  <c r="F525" i="79"/>
  <c r="D525" i="79"/>
  <c r="K525" i="79"/>
  <c r="I525" i="79"/>
  <c r="E525" i="79"/>
  <c r="J527" i="79"/>
  <c r="F527" i="79"/>
  <c r="D527" i="79"/>
  <c r="K527" i="79"/>
  <c r="I527" i="79"/>
  <c r="E527" i="79"/>
  <c r="J529" i="79"/>
  <c r="F529" i="79"/>
  <c r="D529" i="79"/>
  <c r="K529" i="79"/>
  <c r="I529" i="79"/>
  <c r="E529" i="79"/>
  <c r="J531" i="79"/>
  <c r="F531" i="79"/>
  <c r="D531" i="79"/>
  <c r="K531" i="79"/>
  <c r="I531" i="79"/>
  <c r="E531" i="79"/>
  <c r="O533" i="79"/>
  <c r="J535" i="79"/>
  <c r="F535" i="79"/>
  <c r="D535" i="79"/>
  <c r="K535" i="79"/>
  <c r="I535" i="79"/>
  <c r="E535" i="79"/>
  <c r="J537" i="79"/>
  <c r="F537" i="79"/>
  <c r="D537" i="79"/>
  <c r="K537" i="79"/>
  <c r="I537" i="79"/>
  <c r="E537" i="79"/>
  <c r="J539" i="79"/>
  <c r="F539" i="79"/>
  <c r="D539" i="79"/>
  <c r="K539" i="79"/>
  <c r="I539" i="79"/>
  <c r="E539" i="79"/>
  <c r="J541" i="79"/>
  <c r="F541" i="79"/>
  <c r="D541" i="79"/>
  <c r="K541" i="79"/>
  <c r="I541" i="79"/>
  <c r="E541" i="79"/>
  <c r="O545" i="79"/>
  <c r="O549" i="79"/>
  <c r="O551" i="79"/>
  <c r="O553" i="79"/>
  <c r="O555" i="79"/>
  <c r="J557" i="79"/>
  <c r="F557" i="79"/>
  <c r="D557" i="79"/>
  <c r="K557" i="79"/>
  <c r="I557" i="79"/>
  <c r="E557" i="79"/>
  <c r="J559" i="79"/>
  <c r="F559" i="79"/>
  <c r="D559" i="79"/>
  <c r="K559" i="79"/>
  <c r="I559" i="79"/>
  <c r="E559" i="79"/>
  <c r="J561" i="79"/>
  <c r="F561" i="79"/>
  <c r="D561" i="79"/>
  <c r="K561" i="79"/>
  <c r="I561" i="79"/>
  <c r="E561" i="79"/>
  <c r="O563" i="79"/>
  <c r="O569" i="79"/>
  <c r="J575" i="79"/>
  <c r="F575" i="79"/>
  <c r="D575" i="79"/>
  <c r="K575" i="79"/>
  <c r="I575" i="79"/>
  <c r="E575" i="79"/>
  <c r="J577" i="79"/>
  <c r="F577" i="79"/>
  <c r="D577" i="79"/>
  <c r="K577" i="79"/>
  <c r="I577" i="79"/>
  <c r="E577" i="79"/>
  <c r="J579" i="79"/>
  <c r="F579" i="79"/>
  <c r="D579" i="79"/>
  <c r="K579" i="79"/>
  <c r="I579" i="79"/>
  <c r="E579" i="79"/>
  <c r="J581" i="79"/>
  <c r="F581" i="79"/>
  <c r="D581" i="79"/>
  <c r="K581" i="79"/>
  <c r="I581" i="79"/>
  <c r="E581" i="79"/>
  <c r="J583" i="79"/>
  <c r="F583" i="79"/>
  <c r="D583" i="79"/>
  <c r="K583" i="79"/>
  <c r="I583" i="79"/>
  <c r="E583" i="79"/>
  <c r="J585" i="79"/>
  <c r="F585" i="79"/>
  <c r="D585" i="79"/>
  <c r="K585" i="79"/>
  <c r="I585" i="79"/>
  <c r="E585" i="79"/>
  <c r="J587" i="79"/>
  <c r="F587" i="79"/>
  <c r="D587" i="79"/>
  <c r="K587" i="79"/>
  <c r="I587" i="79"/>
  <c r="E587" i="79"/>
  <c r="J589" i="79"/>
  <c r="F589" i="79"/>
  <c r="D589" i="79"/>
  <c r="K589" i="79"/>
  <c r="I589" i="79"/>
  <c r="E589" i="79"/>
  <c r="O593" i="79"/>
  <c r="O597" i="79"/>
  <c r="O601" i="79"/>
  <c r="J603" i="79"/>
  <c r="F603" i="79"/>
  <c r="D603" i="79"/>
  <c r="K603" i="79"/>
  <c r="I603" i="79"/>
  <c r="E603" i="79"/>
  <c r="J605" i="79"/>
  <c r="F605" i="79"/>
  <c r="D605" i="79"/>
  <c r="K605" i="79"/>
  <c r="I605" i="79"/>
  <c r="E605" i="79"/>
  <c r="J607" i="79"/>
  <c r="F607" i="79"/>
  <c r="D607" i="79"/>
  <c r="K607" i="79"/>
  <c r="I607" i="79"/>
  <c r="E607" i="79"/>
  <c r="J609" i="79"/>
  <c r="F609" i="79"/>
  <c r="D609" i="79"/>
  <c r="K609" i="79"/>
  <c r="I609" i="79"/>
  <c r="E609" i="79"/>
  <c r="J611" i="79"/>
  <c r="F611" i="79"/>
  <c r="D611" i="79"/>
  <c r="K611" i="79"/>
  <c r="I611" i="79"/>
  <c r="E611" i="79"/>
  <c r="J613" i="79"/>
  <c r="F613" i="79"/>
  <c r="D613" i="79"/>
  <c r="K613" i="79"/>
  <c r="I613" i="79"/>
  <c r="E613" i="79"/>
  <c r="J617" i="79"/>
  <c r="F617" i="79"/>
  <c r="D617" i="79"/>
  <c r="K617" i="79"/>
  <c r="I617" i="79"/>
  <c r="E617" i="79"/>
  <c r="J619" i="79"/>
  <c r="F619" i="79"/>
  <c r="D619" i="79"/>
  <c r="K619" i="79"/>
  <c r="I619" i="79"/>
  <c r="E619" i="79"/>
  <c r="J621" i="79"/>
  <c r="F621" i="79"/>
  <c r="D621" i="79"/>
  <c r="K621" i="79"/>
  <c r="I621" i="79"/>
  <c r="E621" i="79"/>
  <c r="J623" i="79"/>
  <c r="L623" i="79" s="1"/>
  <c r="F623" i="79"/>
  <c r="D623" i="79"/>
  <c r="K623" i="79"/>
  <c r="I623" i="79"/>
  <c r="E623" i="79"/>
  <c r="J625" i="79"/>
  <c r="F625" i="79"/>
  <c r="D625" i="79"/>
  <c r="K625" i="79"/>
  <c r="I625" i="79"/>
  <c r="E625" i="79"/>
  <c r="J627" i="79"/>
  <c r="F627" i="79"/>
  <c r="D627" i="79"/>
  <c r="K627" i="79"/>
  <c r="I627" i="79"/>
  <c r="E627" i="79"/>
  <c r="J629" i="79"/>
  <c r="F629" i="79"/>
  <c r="D629" i="79"/>
  <c r="K629" i="79"/>
  <c r="I629" i="79"/>
  <c r="E629" i="79"/>
  <c r="J631" i="79"/>
  <c r="L631" i="79" s="1"/>
  <c r="F631" i="79"/>
  <c r="D631" i="79"/>
  <c r="K631" i="79"/>
  <c r="I631" i="79"/>
  <c r="E631" i="79"/>
  <c r="J633" i="79"/>
  <c r="F633" i="79"/>
  <c r="D633" i="79"/>
  <c r="K633" i="79"/>
  <c r="I633" i="79"/>
  <c r="E633" i="79"/>
  <c r="J635" i="79"/>
  <c r="F635" i="79"/>
  <c r="D635" i="79"/>
  <c r="K635" i="79"/>
  <c r="I635" i="79"/>
  <c r="E635" i="79"/>
  <c r="J637" i="79"/>
  <c r="F637" i="79"/>
  <c r="D637" i="79"/>
  <c r="K637" i="79"/>
  <c r="I637" i="79"/>
  <c r="E637" i="79"/>
  <c r="J641" i="79"/>
  <c r="F641" i="79"/>
  <c r="D641" i="79"/>
  <c r="K641" i="79"/>
  <c r="I641" i="79"/>
  <c r="E641" i="79"/>
  <c r="J643" i="79"/>
  <c r="F643" i="79"/>
  <c r="D643" i="79"/>
  <c r="K643" i="79"/>
  <c r="I643" i="79"/>
  <c r="E643" i="79"/>
  <c r="J645" i="79"/>
  <c r="F645" i="79"/>
  <c r="D645" i="79"/>
  <c r="K645" i="79"/>
  <c r="I645" i="79"/>
  <c r="E645" i="79"/>
  <c r="J647" i="79"/>
  <c r="F647" i="79"/>
  <c r="D647" i="79"/>
  <c r="K647" i="79"/>
  <c r="I647" i="79"/>
  <c r="E647" i="79"/>
  <c r="J649" i="79"/>
  <c r="F649" i="79"/>
  <c r="D649" i="79"/>
  <c r="K649" i="79"/>
  <c r="I649" i="79"/>
  <c r="E649" i="79"/>
  <c r="J651" i="79"/>
  <c r="F651" i="79"/>
  <c r="D651" i="79"/>
  <c r="K651" i="79"/>
  <c r="I651" i="79"/>
  <c r="E651" i="79"/>
  <c r="J653" i="79"/>
  <c r="F653" i="79"/>
  <c r="D653" i="79"/>
  <c r="K653" i="79"/>
  <c r="I653" i="79"/>
  <c r="E653" i="79"/>
  <c r="J655" i="79"/>
  <c r="F655" i="79"/>
  <c r="D655" i="79"/>
  <c r="K655" i="79"/>
  <c r="I655" i="79"/>
  <c r="E655" i="79"/>
  <c r="J661" i="79"/>
  <c r="F661" i="79"/>
  <c r="D661" i="79"/>
  <c r="K661" i="79"/>
  <c r="I661" i="79"/>
  <c r="E661" i="79"/>
  <c r="O663" i="79"/>
  <c r="J665" i="79"/>
  <c r="F665" i="79"/>
  <c r="D665" i="79"/>
  <c r="K665" i="79"/>
  <c r="I665" i="79"/>
  <c r="E665" i="79"/>
  <c r="O667" i="79"/>
  <c r="J669" i="79"/>
  <c r="F669" i="79"/>
  <c r="D669" i="79"/>
  <c r="K669" i="79"/>
  <c r="I669" i="79"/>
  <c r="E669" i="79"/>
  <c r="J671" i="79"/>
  <c r="F671" i="79"/>
  <c r="D671" i="79"/>
  <c r="K671" i="79"/>
  <c r="I671" i="79"/>
  <c r="E671" i="79"/>
  <c r="O673" i="79"/>
  <c r="O675" i="79"/>
  <c r="J677" i="79"/>
  <c r="F677" i="79"/>
  <c r="D677" i="79"/>
  <c r="K677" i="79"/>
  <c r="I677" i="79"/>
  <c r="E677" i="79"/>
  <c r="O679" i="79"/>
  <c r="J681" i="79"/>
  <c r="F681" i="79"/>
  <c r="D681" i="79"/>
  <c r="K681" i="79"/>
  <c r="I681" i="79"/>
  <c r="E681" i="79"/>
  <c r="J683" i="79"/>
  <c r="F683" i="79"/>
  <c r="D683" i="79"/>
  <c r="K683" i="79"/>
  <c r="I683" i="79"/>
  <c r="E683" i="79"/>
  <c r="J685" i="79"/>
  <c r="F685" i="79"/>
  <c r="D685" i="79"/>
  <c r="K685" i="79"/>
  <c r="I685" i="79"/>
  <c r="E685" i="79"/>
  <c r="J687" i="79"/>
  <c r="F687" i="79"/>
  <c r="D687" i="79"/>
  <c r="K687" i="79"/>
  <c r="I687" i="79"/>
  <c r="E687" i="79"/>
  <c r="J689" i="79"/>
  <c r="F689" i="79"/>
  <c r="D689" i="79"/>
  <c r="K689" i="79"/>
  <c r="I689" i="79"/>
  <c r="E689" i="79"/>
  <c r="J691" i="79"/>
  <c r="F691" i="79"/>
  <c r="D691" i="79"/>
  <c r="K691" i="79"/>
  <c r="I691" i="79"/>
  <c r="E691" i="79"/>
  <c r="J693" i="79"/>
  <c r="F693" i="79"/>
  <c r="D693" i="79"/>
  <c r="K693" i="79"/>
  <c r="I693" i="79"/>
  <c r="E693" i="79"/>
  <c r="J695" i="79"/>
  <c r="F695" i="79"/>
  <c r="D695" i="79"/>
  <c r="K695" i="79"/>
  <c r="I695" i="79"/>
  <c r="E695" i="79"/>
  <c r="J697" i="79"/>
  <c r="F697" i="79"/>
  <c r="D697" i="79"/>
  <c r="K697" i="79"/>
  <c r="I697" i="79"/>
  <c r="E697" i="79"/>
  <c r="J699" i="79"/>
  <c r="F699" i="79"/>
  <c r="D699" i="79"/>
  <c r="K699" i="79"/>
  <c r="I699" i="79"/>
  <c r="E699" i="79"/>
  <c r="J701" i="79"/>
  <c r="F701" i="79"/>
  <c r="D701" i="79"/>
  <c r="K701" i="79"/>
  <c r="I701" i="79"/>
  <c r="E701" i="79"/>
  <c r="J706" i="79"/>
  <c r="F706" i="79"/>
  <c r="D706" i="79"/>
  <c r="K706" i="79"/>
  <c r="I706" i="79"/>
  <c r="E706" i="79"/>
  <c r="J708" i="79"/>
  <c r="F708" i="79"/>
  <c r="D708" i="79"/>
  <c r="K708" i="79"/>
  <c r="I708" i="79"/>
  <c r="E708" i="79"/>
  <c r="J710" i="79"/>
  <c r="F710" i="79"/>
  <c r="D710" i="79"/>
  <c r="K710" i="79"/>
  <c r="I710" i="79"/>
  <c r="E710" i="79"/>
  <c r="O95" i="79"/>
  <c r="O97" i="79"/>
  <c r="K97" i="79"/>
  <c r="I97" i="79"/>
  <c r="E97" i="79"/>
  <c r="J97" i="79"/>
  <c r="F97" i="79"/>
  <c r="D97" i="79"/>
  <c r="O99" i="79"/>
  <c r="O101" i="79"/>
  <c r="O103" i="79"/>
  <c r="K103" i="79"/>
  <c r="I103" i="79"/>
  <c r="E103" i="79"/>
  <c r="J103" i="79"/>
  <c r="F103" i="79"/>
  <c r="D103" i="79"/>
  <c r="O105" i="79"/>
  <c r="O107" i="79"/>
  <c r="O109" i="79"/>
  <c r="O111" i="79"/>
  <c r="O113" i="79"/>
  <c r="O115" i="79"/>
  <c r="K115" i="79"/>
  <c r="I115" i="79"/>
  <c r="E115" i="79"/>
  <c r="J115" i="79"/>
  <c r="F115" i="79"/>
  <c r="D115" i="79"/>
  <c r="O117" i="79"/>
  <c r="K117" i="79"/>
  <c r="I117" i="79"/>
  <c r="E117" i="79"/>
  <c r="J117" i="79"/>
  <c r="F117" i="79"/>
  <c r="D117" i="79"/>
  <c r="O119" i="79"/>
  <c r="K119" i="79"/>
  <c r="I119" i="79"/>
  <c r="E119" i="79"/>
  <c r="J119" i="79"/>
  <c r="F119" i="79"/>
  <c r="D119" i="79"/>
  <c r="O121" i="79"/>
  <c r="O123" i="79"/>
  <c r="O125" i="79"/>
  <c r="O127" i="79"/>
  <c r="K127" i="79"/>
  <c r="I127" i="79"/>
  <c r="E127" i="79"/>
  <c r="J127" i="79"/>
  <c r="F127" i="79"/>
  <c r="D127" i="79"/>
  <c r="O129" i="79"/>
  <c r="K129" i="79"/>
  <c r="I129" i="79"/>
  <c r="E129" i="79"/>
  <c r="J129" i="79"/>
  <c r="F129" i="79"/>
  <c r="D129" i="79"/>
  <c r="O131" i="79"/>
  <c r="K131" i="79"/>
  <c r="I131" i="79"/>
  <c r="E131" i="79"/>
  <c r="J131" i="79"/>
  <c r="F131" i="79"/>
  <c r="D131" i="79"/>
  <c r="O133" i="79"/>
  <c r="O135" i="79"/>
  <c r="O137" i="79"/>
  <c r="K137" i="79"/>
  <c r="I137" i="79"/>
  <c r="E137" i="79"/>
  <c r="J137" i="79"/>
  <c r="F137" i="79"/>
  <c r="D137" i="79"/>
  <c r="O139" i="79"/>
  <c r="O141" i="79"/>
  <c r="K141" i="79"/>
  <c r="I141" i="79"/>
  <c r="E141" i="79"/>
  <c r="J141" i="79"/>
  <c r="F141" i="79"/>
  <c r="D141" i="79"/>
  <c r="K143" i="79"/>
  <c r="I143" i="79"/>
  <c r="E143" i="79"/>
  <c r="J143" i="79"/>
  <c r="F143" i="79"/>
  <c r="D143" i="79"/>
  <c r="O145" i="79"/>
  <c r="K145" i="79"/>
  <c r="I145" i="79"/>
  <c r="E145" i="79"/>
  <c r="J145" i="79"/>
  <c r="F145" i="79"/>
  <c r="D145" i="79"/>
  <c r="O147" i="79"/>
  <c r="O149" i="79"/>
  <c r="O151" i="79"/>
  <c r="O153" i="79"/>
  <c r="O155" i="79"/>
  <c r="O157" i="79"/>
  <c r="O159" i="79"/>
  <c r="K159" i="79"/>
  <c r="I159" i="79"/>
  <c r="E159" i="79"/>
  <c r="J159" i="79"/>
  <c r="D159" i="79"/>
  <c r="F159" i="79"/>
  <c r="O161" i="79"/>
  <c r="K161" i="79"/>
  <c r="I161" i="79"/>
  <c r="E161" i="79"/>
  <c r="J161" i="79"/>
  <c r="D161" i="79"/>
  <c r="F161" i="79"/>
  <c r="O163" i="79"/>
  <c r="K163" i="79"/>
  <c r="I163" i="79"/>
  <c r="E163" i="79"/>
  <c r="J163" i="79"/>
  <c r="D163" i="79"/>
  <c r="F163" i="79"/>
  <c r="O165" i="79"/>
  <c r="K165" i="79"/>
  <c r="I165" i="79"/>
  <c r="E165" i="79"/>
  <c r="J165" i="79"/>
  <c r="D165" i="79"/>
  <c r="F165" i="79"/>
  <c r="O170" i="79"/>
  <c r="K170" i="79"/>
  <c r="I170" i="79"/>
  <c r="E170" i="79"/>
  <c r="J170" i="79"/>
  <c r="D170" i="79"/>
  <c r="L170" i="79"/>
  <c r="F170" i="79"/>
  <c r="O172" i="79"/>
  <c r="K172" i="79"/>
  <c r="I172" i="79"/>
  <c r="E172" i="79"/>
  <c r="L172" i="79"/>
  <c r="F172" i="79"/>
  <c r="J172" i="79"/>
  <c r="D172" i="79"/>
  <c r="O174" i="79"/>
  <c r="K174" i="79"/>
  <c r="I174" i="79"/>
  <c r="E174" i="79"/>
  <c r="J174" i="79"/>
  <c r="D174" i="79"/>
  <c r="L174" i="79"/>
  <c r="F174" i="79"/>
  <c r="O176" i="79"/>
  <c r="K176" i="79"/>
  <c r="I176" i="79"/>
  <c r="E176" i="79"/>
  <c r="L176" i="79"/>
  <c r="F176" i="79"/>
  <c r="J176" i="79"/>
  <c r="D176" i="79"/>
  <c r="O178" i="79"/>
  <c r="K178" i="79"/>
  <c r="I178" i="79"/>
  <c r="E178" i="79"/>
  <c r="J178" i="79"/>
  <c r="D178" i="79"/>
  <c r="L178" i="79"/>
  <c r="F178" i="79"/>
  <c r="O180" i="79"/>
  <c r="K180" i="79"/>
  <c r="I180" i="79"/>
  <c r="E180" i="79"/>
  <c r="L180" i="79"/>
  <c r="F180" i="79"/>
  <c r="J180" i="79"/>
  <c r="D180" i="79"/>
  <c r="O182" i="79"/>
  <c r="K182" i="79"/>
  <c r="I182" i="79"/>
  <c r="E182" i="79"/>
  <c r="J182" i="79"/>
  <c r="D182" i="79"/>
  <c r="L182" i="79"/>
  <c r="F182" i="79"/>
  <c r="O184" i="79"/>
  <c r="K184" i="79"/>
  <c r="I184" i="79"/>
  <c r="E184" i="79"/>
  <c r="L184" i="79"/>
  <c r="F184" i="79"/>
  <c r="J184" i="79"/>
  <c r="D184" i="79"/>
  <c r="O186" i="79"/>
  <c r="K186" i="79"/>
  <c r="I186" i="79"/>
  <c r="E186" i="79"/>
  <c r="J186" i="79"/>
  <c r="D186" i="79"/>
  <c r="L186" i="79"/>
  <c r="F186" i="79"/>
  <c r="O188" i="79"/>
  <c r="K188" i="79"/>
  <c r="I188" i="79"/>
  <c r="E188" i="79"/>
  <c r="L188" i="79"/>
  <c r="F188" i="79"/>
  <c r="J188" i="79"/>
  <c r="D188" i="79"/>
  <c r="O190" i="79"/>
  <c r="K190" i="79"/>
  <c r="I190" i="79"/>
  <c r="E190" i="79"/>
  <c r="J190" i="79"/>
  <c r="D190" i="79"/>
  <c r="L190" i="79"/>
  <c r="F190" i="79"/>
  <c r="O192" i="79"/>
  <c r="L192" i="79"/>
  <c r="J192" i="79"/>
  <c r="F192" i="79"/>
  <c r="D192" i="79"/>
  <c r="K192" i="79"/>
  <c r="I192" i="79"/>
  <c r="E192" i="79"/>
  <c r="O194" i="79"/>
  <c r="L194" i="79"/>
  <c r="J194" i="79"/>
  <c r="F194" i="79"/>
  <c r="D194" i="79"/>
  <c r="K194" i="79"/>
  <c r="I194" i="79"/>
  <c r="E194" i="79"/>
  <c r="O196" i="79"/>
  <c r="L196" i="79"/>
  <c r="J196" i="79"/>
  <c r="F196" i="79"/>
  <c r="D196" i="79"/>
  <c r="K196" i="79"/>
  <c r="I196" i="79"/>
  <c r="E196" i="79"/>
  <c r="O201" i="79"/>
  <c r="L201" i="79"/>
  <c r="J201" i="79"/>
  <c r="F201" i="79"/>
  <c r="D201" i="79"/>
  <c r="K201" i="79"/>
  <c r="I201" i="79"/>
  <c r="E201" i="79"/>
  <c r="O203" i="79"/>
  <c r="L203" i="79"/>
  <c r="J203" i="79"/>
  <c r="F203" i="79"/>
  <c r="D203" i="79"/>
  <c r="K203" i="79"/>
  <c r="I203" i="79"/>
  <c r="E203" i="79"/>
  <c r="O205" i="79"/>
  <c r="L205" i="79"/>
  <c r="J205" i="79"/>
  <c r="F205" i="79"/>
  <c r="D205" i="79"/>
  <c r="K205" i="79"/>
  <c r="I205" i="79"/>
  <c r="E205" i="79"/>
  <c r="O207" i="79"/>
  <c r="L207" i="79"/>
  <c r="J207" i="79"/>
  <c r="F207" i="79"/>
  <c r="D207" i="79"/>
  <c r="K207" i="79"/>
  <c r="I207" i="79"/>
  <c r="E207" i="79"/>
  <c r="O209" i="79"/>
  <c r="L209" i="79"/>
  <c r="J209" i="79"/>
  <c r="F209" i="79"/>
  <c r="D209" i="79"/>
  <c r="K209" i="79"/>
  <c r="I209" i="79"/>
  <c r="E209" i="79"/>
  <c r="O211" i="79"/>
  <c r="L211" i="79"/>
  <c r="J211" i="79"/>
  <c r="F211" i="79"/>
  <c r="D211" i="79"/>
  <c r="K211" i="79"/>
  <c r="I211" i="79"/>
  <c r="E211" i="79"/>
  <c r="O213" i="79"/>
  <c r="L213" i="79"/>
  <c r="J213" i="79"/>
  <c r="F213" i="79"/>
  <c r="D213" i="79"/>
  <c r="K213" i="79"/>
  <c r="I213" i="79"/>
  <c r="E213" i="79"/>
  <c r="O215" i="79"/>
  <c r="L215" i="79"/>
  <c r="J215" i="79"/>
  <c r="F215" i="79"/>
  <c r="D215" i="79"/>
  <c r="K215" i="79"/>
  <c r="I215" i="79"/>
  <c r="E215" i="79"/>
  <c r="O220" i="79"/>
  <c r="O222" i="79"/>
  <c r="O224" i="79"/>
  <c r="O226" i="79"/>
  <c r="O228" i="79"/>
  <c r="O230" i="79"/>
  <c r="J230" i="79"/>
  <c r="F230" i="79"/>
  <c r="D230" i="79"/>
  <c r="K230" i="79"/>
  <c r="I230" i="79"/>
  <c r="E230" i="79"/>
  <c r="O232" i="79"/>
  <c r="J232" i="79"/>
  <c r="F232" i="79"/>
  <c r="D232" i="79"/>
  <c r="K232" i="79"/>
  <c r="I232" i="79"/>
  <c r="E232" i="79"/>
  <c r="O234" i="79"/>
  <c r="J234" i="79"/>
  <c r="F234" i="79"/>
  <c r="D234" i="79"/>
  <c r="K234" i="79"/>
  <c r="I234" i="79"/>
  <c r="E234" i="79"/>
  <c r="O236" i="79"/>
  <c r="O238" i="79"/>
  <c r="O240" i="79"/>
  <c r="O242" i="79"/>
  <c r="O244" i="79"/>
  <c r="O246" i="79"/>
  <c r="J262" i="79"/>
  <c r="F262" i="79"/>
  <c r="D262" i="79"/>
  <c r="K262" i="79"/>
  <c r="I262" i="79"/>
  <c r="E262" i="79"/>
  <c r="J264" i="79"/>
  <c r="F264" i="79"/>
  <c r="D264" i="79"/>
  <c r="K264" i="79"/>
  <c r="I264" i="79"/>
  <c r="E264" i="79"/>
  <c r="J266" i="79"/>
  <c r="F266" i="79"/>
  <c r="D266" i="79"/>
  <c r="K266" i="79"/>
  <c r="I266" i="79"/>
  <c r="E266" i="79"/>
  <c r="J268" i="79"/>
  <c r="F268" i="79"/>
  <c r="D268" i="79"/>
  <c r="K268" i="79"/>
  <c r="I268" i="79"/>
  <c r="E268" i="79"/>
  <c r="J270" i="79"/>
  <c r="F270" i="79"/>
  <c r="D270" i="79"/>
  <c r="K270" i="79"/>
  <c r="I270" i="79"/>
  <c r="E270" i="79"/>
  <c r="J272" i="79"/>
  <c r="F272" i="79"/>
  <c r="D272" i="79"/>
  <c r="K272" i="79"/>
  <c r="I272" i="79"/>
  <c r="E272" i="79"/>
  <c r="J274" i="79"/>
  <c r="F274" i="79"/>
  <c r="D274" i="79"/>
  <c r="K274" i="79"/>
  <c r="I274" i="79"/>
  <c r="E274" i="79"/>
  <c r="J276" i="79"/>
  <c r="F276" i="79"/>
  <c r="D276" i="79"/>
  <c r="K276" i="79"/>
  <c r="I276" i="79"/>
  <c r="E276" i="79"/>
  <c r="O280" i="79"/>
  <c r="O282" i="79"/>
  <c r="O284" i="79"/>
  <c r="O286" i="79"/>
  <c r="O288" i="79"/>
  <c r="O290" i="79"/>
  <c r="O292" i="79"/>
  <c r="O294" i="79"/>
  <c r="O296" i="79"/>
  <c r="O298" i="79"/>
  <c r="J298" i="79"/>
  <c r="F298" i="79"/>
  <c r="D298" i="79"/>
  <c r="K298" i="79"/>
  <c r="I298" i="79"/>
  <c r="E298" i="79"/>
  <c r="O308" i="79"/>
  <c r="O310" i="79"/>
  <c r="O312" i="79"/>
  <c r="J312" i="79"/>
  <c r="F312" i="79"/>
  <c r="D312" i="79"/>
  <c r="K312" i="79"/>
  <c r="I312" i="79"/>
  <c r="E312" i="79"/>
  <c r="O314" i="79"/>
  <c r="J314" i="79"/>
  <c r="F314" i="79"/>
  <c r="D314" i="79"/>
  <c r="K314" i="79"/>
  <c r="I314" i="79"/>
  <c r="E314" i="79"/>
  <c r="O316" i="79"/>
  <c r="J316" i="79"/>
  <c r="F316" i="79"/>
  <c r="D316" i="79"/>
  <c r="K316" i="79"/>
  <c r="I316" i="79"/>
  <c r="E316" i="79"/>
  <c r="O318" i="79"/>
  <c r="O320" i="79"/>
  <c r="J320" i="79"/>
  <c r="F320" i="79"/>
  <c r="D320" i="79"/>
  <c r="K320" i="79"/>
  <c r="I320" i="79"/>
  <c r="E320" i="79"/>
  <c r="O322" i="79"/>
  <c r="J322" i="79"/>
  <c r="F322" i="79"/>
  <c r="D322" i="79"/>
  <c r="K322" i="79"/>
  <c r="I322" i="79"/>
  <c r="E322" i="79"/>
  <c r="O324" i="79"/>
  <c r="J324" i="79"/>
  <c r="F324" i="79"/>
  <c r="D324" i="79"/>
  <c r="K324" i="79"/>
  <c r="I324" i="79"/>
  <c r="E324" i="79"/>
  <c r="O326" i="79"/>
  <c r="J326" i="79"/>
  <c r="F326" i="79"/>
  <c r="D326" i="79"/>
  <c r="K326" i="79"/>
  <c r="I326" i="79"/>
  <c r="E326" i="79"/>
  <c r="O328" i="79"/>
  <c r="J328" i="79"/>
  <c r="F328" i="79"/>
  <c r="D328" i="79"/>
  <c r="K328" i="79"/>
  <c r="I328" i="79"/>
  <c r="E328" i="79"/>
  <c r="O330" i="79"/>
  <c r="J330" i="79"/>
  <c r="F330" i="79"/>
  <c r="D330" i="79"/>
  <c r="K330" i="79"/>
  <c r="I330" i="79"/>
  <c r="E330" i="79"/>
  <c r="O332" i="79"/>
  <c r="J332" i="79"/>
  <c r="F332" i="79"/>
  <c r="D332" i="79"/>
  <c r="K332" i="79"/>
  <c r="I332" i="79"/>
  <c r="E332" i="79"/>
  <c r="O334" i="79"/>
  <c r="J334" i="79"/>
  <c r="F334" i="79"/>
  <c r="D334" i="79"/>
  <c r="K334" i="79"/>
  <c r="I334" i="79"/>
  <c r="E334" i="79"/>
  <c r="O336" i="79"/>
  <c r="J336" i="79"/>
  <c r="F336" i="79"/>
  <c r="D336" i="79"/>
  <c r="K336" i="79"/>
  <c r="I336" i="79"/>
  <c r="E336" i="79"/>
  <c r="O338" i="79"/>
  <c r="J338" i="79"/>
  <c r="F338" i="79"/>
  <c r="D338" i="79"/>
  <c r="K338" i="79"/>
  <c r="I338" i="79"/>
  <c r="E338" i="79"/>
  <c r="O340" i="79"/>
  <c r="J340" i="79"/>
  <c r="F340" i="79"/>
  <c r="D340" i="79"/>
  <c r="K340" i="79"/>
  <c r="I340" i="79"/>
  <c r="E340" i="79"/>
  <c r="O342" i="79"/>
  <c r="J342" i="79"/>
  <c r="F342" i="79"/>
  <c r="D342" i="79"/>
  <c r="K342" i="79"/>
  <c r="I342" i="79"/>
  <c r="E342" i="79"/>
  <c r="O344" i="79"/>
  <c r="J344" i="79"/>
  <c r="F344" i="79"/>
  <c r="D344" i="79"/>
  <c r="K344" i="79"/>
  <c r="I344" i="79"/>
  <c r="E344" i="79"/>
  <c r="O346" i="79"/>
  <c r="J346" i="79"/>
  <c r="F346" i="79"/>
  <c r="D346" i="79"/>
  <c r="K346" i="79"/>
  <c r="I346" i="79"/>
  <c r="E346" i="79"/>
  <c r="O348" i="79"/>
  <c r="J348" i="79"/>
  <c r="F348" i="79"/>
  <c r="D348" i="79"/>
  <c r="K348" i="79"/>
  <c r="I348" i="79"/>
  <c r="E348" i="79"/>
  <c r="O350" i="79"/>
  <c r="J350" i="79"/>
  <c r="F350" i="79"/>
  <c r="D350" i="79"/>
  <c r="K350" i="79"/>
  <c r="I350" i="79"/>
  <c r="E350" i="79"/>
  <c r="O352" i="79"/>
  <c r="J352" i="79"/>
  <c r="F352" i="79"/>
  <c r="D352" i="79"/>
  <c r="K352" i="79"/>
  <c r="I352" i="79"/>
  <c r="E352" i="79"/>
  <c r="O354" i="79"/>
  <c r="J354" i="79"/>
  <c r="F354" i="79"/>
  <c r="D354" i="79"/>
  <c r="K354" i="79"/>
  <c r="I354" i="79"/>
  <c r="E354" i="79"/>
  <c r="O356" i="79"/>
  <c r="O358" i="79"/>
  <c r="O360" i="79"/>
  <c r="J360" i="79"/>
  <c r="F360" i="79"/>
  <c r="D360" i="79"/>
  <c r="K360" i="79"/>
  <c r="I360" i="79"/>
  <c r="E360" i="79"/>
  <c r="O362" i="79"/>
  <c r="J362" i="79"/>
  <c r="F362" i="79"/>
  <c r="D362" i="79"/>
  <c r="K362" i="79"/>
  <c r="I362" i="79"/>
  <c r="E362" i="79"/>
  <c r="O364" i="79"/>
  <c r="J364" i="79"/>
  <c r="F364" i="79"/>
  <c r="D364" i="79"/>
  <c r="K364" i="79"/>
  <c r="I364" i="79"/>
  <c r="E364" i="79"/>
  <c r="O366" i="79"/>
  <c r="J366" i="79"/>
  <c r="F366" i="79"/>
  <c r="D366" i="79"/>
  <c r="K366" i="79"/>
  <c r="I366" i="79"/>
  <c r="E366" i="79"/>
  <c r="O368" i="79"/>
  <c r="J368" i="79"/>
  <c r="F368" i="79"/>
  <c r="D368" i="79"/>
  <c r="K368" i="79"/>
  <c r="I368" i="79"/>
  <c r="E368" i="79"/>
  <c r="O370" i="79"/>
  <c r="J370" i="79"/>
  <c r="F370" i="79"/>
  <c r="D370" i="79"/>
  <c r="K370" i="79"/>
  <c r="I370" i="79"/>
  <c r="E370" i="79"/>
  <c r="O372" i="79"/>
  <c r="O374" i="79"/>
  <c r="O376" i="79"/>
  <c r="O378" i="79"/>
  <c r="O380" i="79"/>
  <c r="O382" i="79"/>
  <c r="O384" i="79"/>
  <c r="O386" i="79"/>
  <c r="O388" i="79"/>
  <c r="J388" i="79"/>
  <c r="F388" i="79"/>
  <c r="D388" i="79"/>
  <c r="K388" i="79"/>
  <c r="I388" i="79"/>
  <c r="E388" i="79"/>
  <c r="O390" i="79"/>
  <c r="O392" i="79"/>
  <c r="J392" i="79"/>
  <c r="F392" i="79"/>
  <c r="D392" i="79"/>
  <c r="K392" i="79"/>
  <c r="I392" i="79"/>
  <c r="E392" i="79"/>
  <c r="O394" i="79"/>
  <c r="O396" i="79"/>
  <c r="O398" i="79"/>
  <c r="O400" i="79"/>
  <c r="J400" i="79"/>
  <c r="F400" i="79"/>
  <c r="D400" i="79"/>
  <c r="K400" i="79"/>
  <c r="I400" i="79"/>
  <c r="E400" i="79"/>
  <c r="O402" i="79"/>
  <c r="J402" i="79"/>
  <c r="F402" i="79"/>
  <c r="D402" i="79"/>
  <c r="K402" i="79"/>
  <c r="I402" i="79"/>
  <c r="E402" i="79"/>
  <c r="O404" i="79"/>
  <c r="J404" i="79"/>
  <c r="F404" i="79"/>
  <c r="D404" i="79"/>
  <c r="K404" i="79"/>
  <c r="I404" i="79"/>
  <c r="E404" i="79"/>
  <c r="O406" i="79"/>
  <c r="O408" i="79"/>
  <c r="O410" i="79"/>
  <c r="J410" i="79"/>
  <c r="F410" i="79"/>
  <c r="D410" i="79"/>
  <c r="K410" i="79"/>
  <c r="I410" i="79"/>
  <c r="E410" i="79"/>
  <c r="O412" i="79"/>
  <c r="J412" i="79"/>
  <c r="F412" i="79"/>
  <c r="D412" i="79"/>
  <c r="K412" i="79"/>
  <c r="I412" i="79"/>
  <c r="E412" i="79"/>
  <c r="O414" i="79"/>
  <c r="J414" i="79"/>
  <c r="F414" i="79"/>
  <c r="D414" i="79"/>
  <c r="K414" i="79"/>
  <c r="I414" i="79"/>
  <c r="E414" i="79"/>
  <c r="O416" i="79"/>
  <c r="J416" i="79"/>
  <c r="F416" i="79"/>
  <c r="D416" i="79"/>
  <c r="K416" i="79"/>
  <c r="I416" i="79"/>
  <c r="E416" i="79"/>
  <c r="O418" i="79"/>
  <c r="J418" i="79"/>
  <c r="F418" i="79"/>
  <c r="D418" i="79"/>
  <c r="K418" i="79"/>
  <c r="I418" i="79"/>
  <c r="E418" i="79"/>
  <c r="O420" i="79"/>
  <c r="J420" i="79"/>
  <c r="F420" i="79"/>
  <c r="D420" i="79"/>
  <c r="K420" i="79"/>
  <c r="I420" i="79"/>
  <c r="E420" i="79"/>
  <c r="O422" i="79"/>
  <c r="J422" i="79"/>
  <c r="F422" i="79"/>
  <c r="D422" i="79"/>
  <c r="K422" i="79"/>
  <c r="I422" i="79"/>
  <c r="E422" i="79"/>
  <c r="O424" i="79"/>
  <c r="J424" i="79"/>
  <c r="F424" i="79"/>
  <c r="D424" i="79"/>
  <c r="K424" i="79"/>
  <c r="I424" i="79"/>
  <c r="E424" i="79"/>
  <c r="O426" i="79"/>
  <c r="J426" i="79"/>
  <c r="F426" i="79"/>
  <c r="D426" i="79"/>
  <c r="K426" i="79"/>
  <c r="I426" i="79"/>
  <c r="E426" i="79"/>
  <c r="O428" i="79"/>
  <c r="J428" i="79"/>
  <c r="F428" i="79"/>
  <c r="D428" i="79"/>
  <c r="K428" i="79"/>
  <c r="I428" i="79"/>
  <c r="E428" i="79"/>
  <c r="O430" i="79"/>
  <c r="J430" i="79"/>
  <c r="F430" i="79"/>
  <c r="D430" i="79"/>
  <c r="K430" i="79"/>
  <c r="I430" i="79"/>
  <c r="E430" i="79"/>
  <c r="O432" i="79"/>
  <c r="J432" i="79"/>
  <c r="F432" i="79"/>
  <c r="D432" i="79"/>
  <c r="K432" i="79"/>
  <c r="I432" i="79"/>
  <c r="E432" i="79"/>
  <c r="O434" i="79"/>
  <c r="J434" i="79"/>
  <c r="F434" i="79"/>
  <c r="D434" i="79"/>
  <c r="K434" i="79"/>
  <c r="I434" i="79"/>
  <c r="E434" i="79"/>
  <c r="O436" i="79"/>
  <c r="J436" i="79"/>
  <c r="F436" i="79"/>
  <c r="D436" i="79"/>
  <c r="K436" i="79"/>
  <c r="I436" i="79"/>
  <c r="E436" i="79"/>
  <c r="O438" i="79"/>
  <c r="J438" i="79"/>
  <c r="F438" i="79"/>
  <c r="D438" i="79"/>
  <c r="K438" i="79"/>
  <c r="I438" i="79"/>
  <c r="E438" i="79"/>
  <c r="O440" i="79"/>
  <c r="J440" i="79"/>
  <c r="F440" i="79"/>
  <c r="D440" i="79"/>
  <c r="K440" i="79"/>
  <c r="I440" i="79"/>
  <c r="E440" i="79"/>
  <c r="O442" i="79"/>
  <c r="J442" i="79"/>
  <c r="F442" i="79"/>
  <c r="D442" i="79"/>
  <c r="K442" i="79"/>
  <c r="I442" i="79"/>
  <c r="E442" i="79"/>
  <c r="O444" i="79"/>
  <c r="J444" i="79"/>
  <c r="F444" i="79"/>
  <c r="D444" i="79"/>
  <c r="K444" i="79"/>
  <c r="I444" i="79"/>
  <c r="E444" i="79"/>
  <c r="O446" i="79"/>
  <c r="J446" i="79"/>
  <c r="F446" i="79"/>
  <c r="D446" i="79"/>
  <c r="K446" i="79"/>
  <c r="I446" i="79"/>
  <c r="E446" i="79"/>
  <c r="O448" i="79"/>
  <c r="J448" i="79"/>
  <c r="F448" i="79"/>
  <c r="D448" i="79"/>
  <c r="K448" i="79"/>
  <c r="I448" i="79"/>
  <c r="E448" i="79"/>
  <c r="O450" i="79"/>
  <c r="O452" i="79"/>
  <c r="J452" i="79"/>
  <c r="F452" i="79"/>
  <c r="D452" i="79"/>
  <c r="K452" i="79"/>
  <c r="I452" i="79"/>
  <c r="E452" i="79"/>
  <c r="O454" i="79"/>
  <c r="O456" i="79"/>
  <c r="O458" i="79"/>
  <c r="O460" i="79"/>
  <c r="O462" i="79"/>
  <c r="O464" i="79"/>
  <c r="O466" i="79"/>
  <c r="O468" i="79"/>
  <c r="O470" i="79"/>
  <c r="O472" i="79"/>
  <c r="O474" i="79"/>
  <c r="O476" i="79"/>
  <c r="O478" i="79"/>
  <c r="O480" i="79"/>
  <c r="O482" i="79"/>
  <c r="O484" i="79"/>
  <c r="J484" i="79"/>
  <c r="F484" i="79"/>
  <c r="D484" i="79"/>
  <c r="K484" i="79"/>
  <c r="I484" i="79"/>
  <c r="E484" i="79"/>
  <c r="O486" i="79"/>
  <c r="J516" i="79"/>
  <c r="F516" i="79"/>
  <c r="D516" i="79"/>
  <c r="K516" i="79"/>
  <c r="I516" i="79"/>
  <c r="E516" i="79"/>
  <c r="J518" i="79"/>
  <c r="F518" i="79"/>
  <c r="D518" i="79"/>
  <c r="K518" i="79"/>
  <c r="I518" i="79"/>
  <c r="E518" i="79"/>
  <c r="J520" i="79"/>
  <c r="F520" i="79"/>
  <c r="D520" i="79"/>
  <c r="K520" i="79"/>
  <c r="I520" i="79"/>
  <c r="E520" i="79"/>
  <c r="J522" i="79"/>
  <c r="F522" i="79"/>
  <c r="D522" i="79"/>
  <c r="K522" i="79"/>
  <c r="I522" i="79"/>
  <c r="E522" i="79"/>
  <c r="J524" i="79"/>
  <c r="F524" i="79"/>
  <c r="D524" i="79"/>
  <c r="K524" i="79"/>
  <c r="I524" i="79"/>
  <c r="E524" i="79"/>
  <c r="J526" i="79"/>
  <c r="F526" i="79"/>
  <c r="D526" i="79"/>
  <c r="K526" i="79"/>
  <c r="I526" i="79"/>
  <c r="E526" i="79"/>
  <c r="J528" i="79"/>
  <c r="F528" i="79"/>
  <c r="D528" i="79"/>
  <c r="K528" i="79"/>
  <c r="I528" i="79"/>
  <c r="E528" i="79"/>
  <c r="J530" i="79"/>
  <c r="F530" i="79"/>
  <c r="D530" i="79"/>
  <c r="K530" i="79"/>
  <c r="I530" i="79"/>
  <c r="E530" i="79"/>
  <c r="J532" i="79"/>
  <c r="F532" i="79"/>
  <c r="D532" i="79"/>
  <c r="K532" i="79"/>
  <c r="I532" i="79"/>
  <c r="E532" i="79"/>
  <c r="J534" i="79"/>
  <c r="F534" i="79"/>
  <c r="D534" i="79"/>
  <c r="K534" i="79"/>
  <c r="I534" i="79"/>
  <c r="E534" i="79"/>
  <c r="J536" i="79"/>
  <c r="F536" i="79"/>
  <c r="D536" i="79"/>
  <c r="K536" i="79"/>
  <c r="I536" i="79"/>
  <c r="E536" i="79"/>
  <c r="J538" i="79"/>
  <c r="F538" i="79"/>
  <c r="D538" i="79"/>
  <c r="K538" i="79"/>
  <c r="I538" i="79"/>
  <c r="E538" i="79"/>
  <c r="J540" i="79"/>
  <c r="F540" i="79"/>
  <c r="D540" i="79"/>
  <c r="K540" i="79"/>
  <c r="I540" i="79"/>
  <c r="E540" i="79"/>
  <c r="J556" i="79"/>
  <c r="F556" i="79"/>
  <c r="D556" i="79"/>
  <c r="K556" i="79"/>
  <c r="I556" i="79"/>
  <c r="E556" i="79"/>
  <c r="J560" i="79"/>
  <c r="F560" i="79"/>
  <c r="D560" i="79"/>
  <c r="K560" i="79"/>
  <c r="I560" i="79"/>
  <c r="E560" i="79"/>
  <c r="J570" i="79"/>
  <c r="F570" i="79"/>
  <c r="D570" i="79"/>
  <c r="K570" i="79"/>
  <c r="I570" i="79"/>
  <c r="E570" i="79"/>
  <c r="J574" i="79"/>
  <c r="F574" i="79"/>
  <c r="D574" i="79"/>
  <c r="K574" i="79"/>
  <c r="I574" i="79"/>
  <c r="E574" i="79"/>
  <c r="J576" i="79"/>
  <c r="F576" i="79"/>
  <c r="D576" i="79"/>
  <c r="K576" i="79"/>
  <c r="I576" i="79"/>
  <c r="E576" i="79"/>
  <c r="J578" i="79"/>
  <c r="F578" i="79"/>
  <c r="D578" i="79"/>
  <c r="K578" i="79"/>
  <c r="I578" i="79"/>
  <c r="E578" i="79"/>
  <c r="J580" i="79"/>
  <c r="F580" i="79"/>
  <c r="D580" i="79"/>
  <c r="K580" i="79"/>
  <c r="I580" i="79"/>
  <c r="E580" i="79"/>
  <c r="J582" i="79"/>
  <c r="F582" i="79"/>
  <c r="D582" i="79"/>
  <c r="K582" i="79"/>
  <c r="I582" i="79"/>
  <c r="E582" i="79"/>
  <c r="J584" i="79"/>
  <c r="F584" i="79"/>
  <c r="D584" i="79"/>
  <c r="K584" i="79"/>
  <c r="I584" i="79"/>
  <c r="E584" i="79"/>
  <c r="J586" i="79"/>
  <c r="F586" i="79"/>
  <c r="D586" i="79"/>
  <c r="K586" i="79"/>
  <c r="I586" i="79"/>
  <c r="E586" i="79"/>
  <c r="J588" i="79"/>
  <c r="F588" i="79"/>
  <c r="D588" i="79"/>
  <c r="K588" i="79"/>
  <c r="I588" i="79"/>
  <c r="E588" i="79"/>
  <c r="J604" i="79"/>
  <c r="F604" i="79"/>
  <c r="D604" i="79"/>
  <c r="K604" i="79"/>
  <c r="I604" i="79"/>
  <c r="E604" i="79"/>
  <c r="J606" i="79"/>
  <c r="F606" i="79"/>
  <c r="D606" i="79"/>
  <c r="K606" i="79"/>
  <c r="I606" i="79"/>
  <c r="E606" i="79"/>
  <c r="J608" i="79"/>
  <c r="F608" i="79"/>
  <c r="D608" i="79"/>
  <c r="K608" i="79"/>
  <c r="I608" i="79"/>
  <c r="E608" i="79"/>
  <c r="J610" i="79"/>
  <c r="F610" i="79"/>
  <c r="D610" i="79"/>
  <c r="K610" i="79"/>
  <c r="I610" i="79"/>
  <c r="E610" i="79"/>
  <c r="J614" i="79"/>
  <c r="F614" i="79"/>
  <c r="D614" i="79"/>
  <c r="K614" i="79"/>
  <c r="I614" i="79"/>
  <c r="E614" i="79"/>
  <c r="J616" i="79"/>
  <c r="F616" i="79"/>
  <c r="D616" i="79"/>
  <c r="K616" i="79"/>
  <c r="I616" i="79"/>
  <c r="E616" i="79"/>
  <c r="J618" i="79"/>
  <c r="F618" i="79"/>
  <c r="D618" i="79"/>
  <c r="K618" i="79"/>
  <c r="I618" i="79"/>
  <c r="E618" i="79"/>
  <c r="J620" i="79"/>
  <c r="F620" i="79"/>
  <c r="D620" i="79"/>
  <c r="K620" i="79"/>
  <c r="I620" i="79"/>
  <c r="E620" i="79"/>
  <c r="J622" i="79"/>
  <c r="F622" i="79"/>
  <c r="D622" i="79"/>
  <c r="K622" i="79"/>
  <c r="I622" i="79"/>
  <c r="E622" i="79"/>
  <c r="J624" i="79"/>
  <c r="F624" i="79"/>
  <c r="D624" i="79"/>
  <c r="K624" i="79"/>
  <c r="I624" i="79"/>
  <c r="E624" i="79"/>
  <c r="J626" i="79"/>
  <c r="F626" i="79"/>
  <c r="D626" i="79"/>
  <c r="K626" i="79"/>
  <c r="I626" i="79"/>
  <c r="E626" i="79"/>
  <c r="J628" i="79"/>
  <c r="F628" i="79"/>
  <c r="D628" i="79"/>
  <c r="K628" i="79"/>
  <c r="I628" i="79"/>
  <c r="E628" i="79"/>
  <c r="J630" i="79"/>
  <c r="F630" i="79"/>
  <c r="D630" i="79"/>
  <c r="K630" i="79"/>
  <c r="I630" i="79"/>
  <c r="E630" i="79"/>
  <c r="J632" i="79"/>
  <c r="F632" i="79"/>
  <c r="D632" i="79"/>
  <c r="K632" i="79"/>
  <c r="I632" i="79"/>
  <c r="E632" i="79"/>
  <c r="J634" i="79"/>
  <c r="F634" i="79"/>
  <c r="D634" i="79"/>
  <c r="K634" i="79"/>
  <c r="I634" i="79"/>
  <c r="E634" i="79"/>
  <c r="J636" i="79"/>
  <c r="F636" i="79"/>
  <c r="D636" i="79"/>
  <c r="K636" i="79"/>
  <c r="I636" i="79"/>
  <c r="E636" i="79"/>
  <c r="J638" i="79"/>
  <c r="F638" i="79"/>
  <c r="D638" i="79"/>
  <c r="K638" i="79"/>
  <c r="I638" i="79"/>
  <c r="E638" i="79"/>
  <c r="J642" i="79"/>
  <c r="F642" i="79"/>
  <c r="D642" i="79"/>
  <c r="K642" i="79"/>
  <c r="I642" i="79"/>
  <c r="E642" i="79"/>
  <c r="J644" i="79"/>
  <c r="F644" i="79"/>
  <c r="D644" i="79"/>
  <c r="K644" i="79"/>
  <c r="I644" i="79"/>
  <c r="E644" i="79"/>
  <c r="J646" i="79"/>
  <c r="F646" i="79"/>
  <c r="D646" i="79"/>
  <c r="K646" i="79"/>
  <c r="I646" i="79"/>
  <c r="E646" i="79"/>
  <c r="J648" i="79"/>
  <c r="F648" i="79"/>
  <c r="D648" i="79"/>
  <c r="K648" i="79"/>
  <c r="I648" i="79"/>
  <c r="E648" i="79"/>
  <c r="J650" i="79"/>
  <c r="F650" i="79"/>
  <c r="D650" i="79"/>
  <c r="K650" i="79"/>
  <c r="I650" i="79"/>
  <c r="E650" i="79"/>
  <c r="J652" i="79"/>
  <c r="F652" i="79"/>
  <c r="D652" i="79"/>
  <c r="K652" i="79"/>
  <c r="I652" i="79"/>
  <c r="E652" i="79"/>
  <c r="J654" i="79"/>
  <c r="F654" i="79"/>
  <c r="D654" i="79"/>
  <c r="K654" i="79"/>
  <c r="I654" i="79"/>
  <c r="E654" i="79"/>
  <c r="J656" i="79"/>
  <c r="F656" i="79"/>
  <c r="D656" i="79"/>
  <c r="K656" i="79"/>
  <c r="I656" i="79"/>
  <c r="E656" i="79"/>
  <c r="J658" i="79"/>
  <c r="F658" i="79"/>
  <c r="D658" i="79"/>
  <c r="K658" i="79"/>
  <c r="I658" i="79"/>
  <c r="E658" i="79"/>
  <c r="J660" i="79"/>
  <c r="F660" i="79"/>
  <c r="D660" i="79"/>
  <c r="K660" i="79"/>
  <c r="I660" i="79"/>
  <c r="E660" i="79"/>
  <c r="O662" i="79"/>
  <c r="J664" i="79"/>
  <c r="F664" i="79"/>
  <c r="D664" i="79"/>
  <c r="K664" i="79"/>
  <c r="I664" i="79"/>
  <c r="E664" i="79"/>
  <c r="O666" i="79"/>
  <c r="J668" i="79"/>
  <c r="F668" i="79"/>
  <c r="D668" i="79"/>
  <c r="K668" i="79"/>
  <c r="I668" i="79"/>
  <c r="E668" i="79"/>
  <c r="J670" i="79"/>
  <c r="F670" i="79"/>
  <c r="D670" i="79"/>
  <c r="K670" i="79"/>
  <c r="I670" i="79"/>
  <c r="E670" i="79"/>
  <c r="J672" i="79"/>
  <c r="F672" i="79"/>
  <c r="D672" i="79"/>
  <c r="K672" i="79"/>
  <c r="I672" i="79"/>
  <c r="E672" i="79"/>
  <c r="O676" i="79"/>
  <c r="O678" i="79"/>
  <c r="J680" i="79"/>
  <c r="F680" i="79"/>
  <c r="D680" i="79"/>
  <c r="K680" i="79"/>
  <c r="I680" i="79"/>
  <c r="E680" i="79"/>
  <c r="O682" i="79"/>
  <c r="J684" i="79"/>
  <c r="F684" i="79"/>
  <c r="D684" i="79"/>
  <c r="K684" i="79"/>
  <c r="I684" i="79"/>
  <c r="E684" i="79"/>
  <c r="J686" i="79"/>
  <c r="F686" i="79"/>
  <c r="D686" i="79"/>
  <c r="K686" i="79"/>
  <c r="I686" i="79"/>
  <c r="E686" i="79"/>
  <c r="J688" i="79"/>
  <c r="F688" i="79"/>
  <c r="D688" i="79"/>
  <c r="K688" i="79"/>
  <c r="I688" i="79"/>
  <c r="E688" i="79"/>
  <c r="J690" i="79"/>
  <c r="F690" i="79"/>
  <c r="D690" i="79"/>
  <c r="K690" i="79"/>
  <c r="I690" i="79"/>
  <c r="E690" i="79"/>
  <c r="J692" i="79"/>
  <c r="F692" i="79"/>
  <c r="D692" i="79"/>
  <c r="K692" i="79"/>
  <c r="I692" i="79"/>
  <c r="E692" i="79"/>
  <c r="J694" i="79"/>
  <c r="F694" i="79"/>
  <c r="D694" i="79"/>
  <c r="K694" i="79"/>
  <c r="I694" i="79"/>
  <c r="E694" i="79"/>
  <c r="J696" i="79"/>
  <c r="F696" i="79"/>
  <c r="D696" i="79"/>
  <c r="K696" i="79"/>
  <c r="I696" i="79"/>
  <c r="E696" i="79"/>
  <c r="J698" i="79"/>
  <c r="F698" i="79"/>
  <c r="D698" i="79"/>
  <c r="K698" i="79"/>
  <c r="I698" i="79"/>
  <c r="E698" i="79"/>
  <c r="J700" i="79"/>
  <c r="F700" i="79"/>
  <c r="D700" i="79"/>
  <c r="K700" i="79"/>
  <c r="I700" i="79"/>
  <c r="E700" i="79"/>
  <c r="J705" i="79"/>
  <c r="F705" i="79"/>
  <c r="D705" i="79"/>
  <c r="K705" i="79"/>
  <c r="I705" i="79"/>
  <c r="E705" i="79"/>
  <c r="J707" i="79"/>
  <c r="F707" i="79"/>
  <c r="D707" i="79"/>
  <c r="K707" i="79"/>
  <c r="I707" i="79"/>
  <c r="E707" i="79"/>
  <c r="J709" i="79"/>
  <c r="F709" i="79"/>
  <c r="D709" i="79"/>
  <c r="K709" i="79"/>
  <c r="I709" i="79"/>
  <c r="E709" i="79"/>
  <c r="J711" i="79"/>
  <c r="F711" i="79"/>
  <c r="D711" i="79"/>
  <c r="K711" i="79"/>
  <c r="I711" i="79"/>
  <c r="E711" i="79"/>
  <c r="J712" i="79"/>
  <c r="F712" i="79"/>
  <c r="D712" i="79"/>
  <c r="K712" i="79"/>
  <c r="I712" i="79"/>
  <c r="E712" i="79"/>
  <c r="J714" i="79"/>
  <c r="F714" i="79"/>
  <c r="D714" i="79"/>
  <c r="K714" i="79"/>
  <c r="I714" i="79"/>
  <c r="E714" i="79"/>
  <c r="J716" i="79"/>
  <c r="F716" i="79"/>
  <c r="D716" i="79"/>
  <c r="K716" i="79"/>
  <c r="I716" i="79"/>
  <c r="E716" i="79"/>
  <c r="J718" i="79"/>
  <c r="F718" i="79"/>
  <c r="D718" i="79"/>
  <c r="K718" i="79"/>
  <c r="I718" i="79"/>
  <c r="E718" i="79"/>
  <c r="J720" i="79"/>
  <c r="F720" i="79"/>
  <c r="D720" i="79"/>
  <c r="K720" i="79"/>
  <c r="I720" i="79"/>
  <c r="E720" i="79"/>
  <c r="J722" i="79"/>
  <c r="F722" i="79"/>
  <c r="D722" i="79"/>
  <c r="K722" i="79"/>
  <c r="I722" i="79"/>
  <c r="E722" i="79"/>
  <c r="J724" i="79"/>
  <c r="F724" i="79"/>
  <c r="D724" i="79"/>
  <c r="K724" i="79"/>
  <c r="I724" i="79"/>
  <c r="E724" i="79"/>
  <c r="J726" i="79"/>
  <c r="F726" i="79"/>
  <c r="D726" i="79"/>
  <c r="K726" i="79"/>
  <c r="I726" i="79"/>
  <c r="E726" i="79"/>
  <c r="O732" i="79"/>
  <c r="O734" i="79"/>
  <c r="J736" i="79"/>
  <c r="L736" i="79" s="1"/>
  <c r="F736" i="79"/>
  <c r="D736" i="79"/>
  <c r="K736" i="79"/>
  <c r="I736" i="79"/>
  <c r="E736" i="79"/>
  <c r="O738" i="79"/>
  <c r="J740" i="79"/>
  <c r="F740" i="79"/>
  <c r="D740" i="79"/>
  <c r="K740" i="79"/>
  <c r="I740" i="79"/>
  <c r="E740" i="79"/>
  <c r="J746" i="79"/>
  <c r="F746" i="79"/>
  <c r="D746" i="79"/>
  <c r="K746" i="79"/>
  <c r="I746" i="79"/>
  <c r="E746" i="79"/>
  <c r="J748" i="79"/>
  <c r="F748" i="79"/>
  <c r="D748" i="79"/>
  <c r="K748" i="79"/>
  <c r="I748" i="79"/>
  <c r="E748" i="79"/>
  <c r="J750" i="79"/>
  <c r="F750" i="79"/>
  <c r="D750" i="79"/>
  <c r="K750" i="79"/>
  <c r="I750" i="79"/>
  <c r="E750" i="79"/>
  <c r="J752" i="79"/>
  <c r="F752" i="79"/>
  <c r="D752" i="79"/>
  <c r="K752" i="79"/>
  <c r="I752" i="79"/>
  <c r="E752" i="79"/>
  <c r="O756" i="79"/>
  <c r="O758" i="79"/>
  <c r="O760" i="79"/>
  <c r="J762" i="79"/>
  <c r="F762" i="79"/>
  <c r="D762" i="79"/>
  <c r="K762" i="79"/>
  <c r="I762" i="79"/>
  <c r="E762" i="79"/>
  <c r="O764" i="79"/>
  <c r="O766" i="79"/>
  <c r="J768" i="79"/>
  <c r="F768" i="79"/>
  <c r="D768" i="79"/>
  <c r="K768" i="79"/>
  <c r="I768" i="79"/>
  <c r="E768" i="79"/>
  <c r="J770" i="79"/>
  <c r="F770" i="79"/>
  <c r="D770" i="79"/>
  <c r="K770" i="79"/>
  <c r="I770" i="79"/>
  <c r="E770" i="79"/>
  <c r="O772" i="79"/>
  <c r="O776" i="79"/>
  <c r="J778" i="79"/>
  <c r="F778" i="79"/>
  <c r="D778" i="79"/>
  <c r="K778" i="79"/>
  <c r="I778" i="79"/>
  <c r="E778" i="79"/>
  <c r="J782" i="79"/>
  <c r="F782" i="79"/>
  <c r="D782" i="79"/>
  <c r="K782" i="79"/>
  <c r="I782" i="79"/>
  <c r="E782" i="79"/>
  <c r="O784" i="79"/>
  <c r="O786" i="79"/>
  <c r="O790" i="79"/>
  <c r="O792" i="79"/>
  <c r="O794" i="79"/>
  <c r="O800" i="79"/>
  <c r="O802" i="79"/>
  <c r="O806" i="79"/>
  <c r="O808" i="79"/>
  <c r="O812" i="79"/>
  <c r="J814" i="79"/>
  <c r="F814" i="79"/>
  <c r="D814" i="79"/>
  <c r="K814" i="79"/>
  <c r="I814" i="79"/>
  <c r="E814" i="79"/>
  <c r="O816" i="79"/>
  <c r="J820" i="79"/>
  <c r="F820" i="79"/>
  <c r="D820" i="79"/>
  <c r="K820" i="79"/>
  <c r="I820" i="79"/>
  <c r="E820" i="79"/>
  <c r="J824" i="79"/>
  <c r="F824" i="79"/>
  <c r="D824" i="79"/>
  <c r="K824" i="79"/>
  <c r="I824" i="79"/>
  <c r="E824" i="79"/>
  <c r="J826" i="79"/>
  <c r="F826" i="79"/>
  <c r="D826" i="79"/>
  <c r="K826" i="79"/>
  <c r="I826" i="79"/>
  <c r="E826" i="79"/>
  <c r="J828" i="79"/>
  <c r="F828" i="79"/>
  <c r="D828" i="79"/>
  <c r="K828" i="79"/>
  <c r="I828" i="79"/>
  <c r="E828" i="79"/>
  <c r="O832" i="79"/>
  <c r="J836" i="79"/>
  <c r="F836" i="79"/>
  <c r="D836" i="79"/>
  <c r="K836" i="79"/>
  <c r="I836" i="79"/>
  <c r="E836" i="79"/>
  <c r="J840" i="79"/>
  <c r="F840" i="79"/>
  <c r="D840" i="79"/>
  <c r="K840" i="79"/>
  <c r="I840" i="79"/>
  <c r="E840" i="79"/>
  <c r="O844" i="79"/>
  <c r="O848" i="79"/>
  <c r="J852" i="79"/>
  <c r="F852" i="79"/>
  <c r="D852" i="79"/>
  <c r="K852" i="79"/>
  <c r="I852" i="79"/>
  <c r="E852" i="79"/>
  <c r="J854" i="79"/>
  <c r="F854" i="79"/>
  <c r="D854" i="79"/>
  <c r="K854" i="79"/>
  <c r="I854" i="79"/>
  <c r="E854" i="79"/>
  <c r="O856" i="79"/>
  <c r="O860" i="79"/>
  <c r="J862" i="79"/>
  <c r="F862" i="79"/>
  <c r="D862" i="79"/>
  <c r="K862" i="79"/>
  <c r="I862" i="79"/>
  <c r="E862" i="79"/>
  <c r="O864" i="79"/>
  <c r="J866" i="79"/>
  <c r="F866" i="79"/>
  <c r="D866" i="79"/>
  <c r="K866" i="79"/>
  <c r="I866" i="79"/>
  <c r="E866" i="79"/>
  <c r="O868" i="79"/>
  <c r="J876" i="79"/>
  <c r="F876" i="79"/>
  <c r="D876" i="79"/>
  <c r="K876" i="79"/>
  <c r="I876" i="79"/>
  <c r="E876" i="79"/>
  <c r="J880" i="79"/>
  <c r="F880" i="79"/>
  <c r="D880" i="79"/>
  <c r="K880" i="79"/>
  <c r="I880" i="79"/>
  <c r="E880" i="79"/>
  <c r="J882" i="79"/>
  <c r="F882" i="79"/>
  <c r="D882" i="79"/>
  <c r="K882" i="79"/>
  <c r="I882" i="79"/>
  <c r="E882" i="79"/>
  <c r="J884" i="79"/>
  <c r="F884" i="79"/>
  <c r="D884" i="79"/>
  <c r="K884" i="79"/>
  <c r="I884" i="79"/>
  <c r="E884" i="79"/>
  <c r="J886" i="79"/>
  <c r="F886" i="79"/>
  <c r="D886" i="79"/>
  <c r="K886" i="79"/>
  <c r="I886" i="79"/>
  <c r="E886" i="79"/>
  <c r="J888" i="79"/>
  <c r="F888" i="79"/>
  <c r="D888" i="79"/>
  <c r="K888" i="79"/>
  <c r="I888" i="79"/>
  <c r="E888" i="79"/>
  <c r="J890" i="79"/>
  <c r="F890" i="79"/>
  <c r="D890" i="79"/>
  <c r="K890" i="79"/>
  <c r="I890" i="79"/>
  <c r="E890" i="79"/>
  <c r="J892" i="79"/>
  <c r="F892" i="79"/>
  <c r="D892" i="79"/>
  <c r="K892" i="79"/>
  <c r="I892" i="79"/>
  <c r="E892" i="79"/>
  <c r="J894" i="79"/>
  <c r="F894" i="79"/>
  <c r="D894" i="79"/>
  <c r="K894" i="79"/>
  <c r="I894" i="79"/>
  <c r="E894" i="79"/>
  <c r="J896" i="79"/>
  <c r="F896" i="79"/>
  <c r="D896" i="79"/>
  <c r="K896" i="79"/>
  <c r="I896" i="79"/>
  <c r="E896" i="79"/>
  <c r="J898" i="79"/>
  <c r="F898" i="79"/>
  <c r="D898" i="79"/>
  <c r="K898" i="79"/>
  <c r="I898" i="79"/>
  <c r="E898" i="79"/>
  <c r="J900" i="79"/>
  <c r="F900" i="79"/>
  <c r="D900" i="79"/>
  <c r="K900" i="79"/>
  <c r="I900" i="79"/>
  <c r="E900" i="79"/>
  <c r="J904" i="79"/>
  <c r="F904" i="79"/>
  <c r="D904" i="79"/>
  <c r="K904" i="79"/>
  <c r="I904" i="79"/>
  <c r="E904" i="79"/>
  <c r="J908" i="79"/>
  <c r="F908" i="79"/>
  <c r="D908" i="79"/>
  <c r="K908" i="79"/>
  <c r="I908" i="79"/>
  <c r="E908" i="79"/>
  <c r="J910" i="79"/>
  <c r="F910" i="79"/>
  <c r="D910" i="79"/>
  <c r="K910" i="79"/>
  <c r="I910" i="79"/>
  <c r="E910" i="79"/>
  <c r="J912" i="79"/>
  <c r="F912" i="79"/>
  <c r="D912" i="79"/>
  <c r="K912" i="79"/>
  <c r="I912" i="79"/>
  <c r="E912" i="79"/>
  <c r="J914" i="79"/>
  <c r="F914" i="79"/>
  <c r="D914" i="79"/>
  <c r="K914" i="79"/>
  <c r="I914" i="79"/>
  <c r="E914" i="79"/>
  <c r="J916" i="79"/>
  <c r="F916" i="79"/>
  <c r="D916" i="79"/>
  <c r="K916" i="79"/>
  <c r="I916" i="79"/>
  <c r="E916" i="79"/>
  <c r="J920" i="79"/>
  <c r="F920" i="79"/>
  <c r="D920" i="79"/>
  <c r="K920" i="79"/>
  <c r="I920" i="79"/>
  <c r="E920" i="79"/>
  <c r="J924" i="79"/>
  <c r="F924" i="79"/>
  <c r="D924" i="79"/>
  <c r="K924" i="79"/>
  <c r="I924" i="79"/>
  <c r="E924" i="79"/>
  <c r="J934" i="79"/>
  <c r="F934" i="79"/>
  <c r="D934" i="79"/>
  <c r="K934" i="79"/>
  <c r="I934" i="79"/>
  <c r="E934" i="79"/>
  <c r="J940" i="79"/>
  <c r="F940" i="79"/>
  <c r="D940" i="79"/>
  <c r="K940" i="79"/>
  <c r="I940" i="79"/>
  <c r="E940" i="79"/>
  <c r="J946" i="79"/>
  <c r="F946" i="79"/>
  <c r="D946" i="79"/>
  <c r="K946" i="79"/>
  <c r="I946" i="79"/>
  <c r="E946" i="79"/>
  <c r="J950" i="79"/>
  <c r="F950" i="79"/>
  <c r="D950" i="79"/>
  <c r="K950" i="79"/>
  <c r="I950" i="79"/>
  <c r="E950" i="79"/>
  <c r="J954" i="79"/>
  <c r="F954" i="79"/>
  <c r="D954" i="79"/>
  <c r="K954" i="79"/>
  <c r="I954" i="79"/>
  <c r="E954" i="79"/>
  <c r="J956" i="79"/>
  <c r="F956" i="79"/>
  <c r="D956" i="79"/>
  <c r="K956" i="79"/>
  <c r="I956" i="79"/>
  <c r="E956" i="79"/>
  <c r="J972" i="79"/>
  <c r="F972" i="79"/>
  <c r="D972" i="79"/>
  <c r="K972" i="79"/>
  <c r="I972" i="79"/>
  <c r="E972" i="79"/>
  <c r="J974" i="79"/>
  <c r="F974" i="79"/>
  <c r="D974" i="79"/>
  <c r="K974" i="79"/>
  <c r="I974" i="79"/>
  <c r="E974" i="79"/>
  <c r="J978" i="79"/>
  <c r="F978" i="79"/>
  <c r="D978" i="79"/>
  <c r="K978" i="79"/>
  <c r="I978" i="79"/>
  <c r="E978" i="79"/>
  <c r="J982" i="79"/>
  <c r="F982" i="79"/>
  <c r="D982" i="79"/>
  <c r="K982" i="79"/>
  <c r="I982" i="79"/>
  <c r="E982" i="79"/>
  <c r="J986" i="79"/>
  <c r="F986" i="79"/>
  <c r="D986" i="79"/>
  <c r="K986" i="79"/>
  <c r="I986" i="79"/>
  <c r="E986" i="79"/>
  <c r="J992" i="79"/>
  <c r="F992" i="79"/>
  <c r="D992" i="79"/>
  <c r="K992" i="79"/>
  <c r="I992" i="79"/>
  <c r="E992" i="79"/>
  <c r="J996" i="79"/>
  <c r="F996" i="79"/>
  <c r="D996" i="79"/>
  <c r="K996" i="79"/>
  <c r="I996" i="79"/>
  <c r="E996" i="79"/>
  <c r="J1000" i="79"/>
  <c r="F1000" i="79"/>
  <c r="D1000" i="79"/>
  <c r="K1000" i="79"/>
  <c r="I1000" i="79"/>
  <c r="E1000" i="79"/>
  <c r="J1006" i="79"/>
  <c r="F1006" i="79"/>
  <c r="D1006" i="79"/>
  <c r="K1006" i="79"/>
  <c r="I1006" i="79"/>
  <c r="E1006" i="79"/>
  <c r="J1010" i="79"/>
  <c r="F1010" i="79"/>
  <c r="D1010" i="79"/>
  <c r="K1010" i="79"/>
  <c r="I1010" i="79"/>
  <c r="E1010" i="79"/>
  <c r="J1014" i="79"/>
  <c r="F1014" i="79"/>
  <c r="D1014" i="79"/>
  <c r="K1014" i="79"/>
  <c r="I1014" i="79"/>
  <c r="E1014" i="79"/>
  <c r="J1016" i="79"/>
  <c r="F1016" i="79"/>
  <c r="D1016" i="79"/>
  <c r="K1016" i="79"/>
  <c r="I1016" i="79"/>
  <c r="E1016" i="79"/>
  <c r="J1018" i="79"/>
  <c r="F1018" i="79"/>
  <c r="D1018" i="79"/>
  <c r="K1018" i="79"/>
  <c r="I1018" i="79"/>
  <c r="E1018" i="79"/>
  <c r="J1020" i="79"/>
  <c r="F1020" i="79"/>
  <c r="D1020" i="79"/>
  <c r="K1020" i="79"/>
  <c r="I1020" i="79"/>
  <c r="E1020" i="79"/>
  <c r="J1022" i="79"/>
  <c r="F1022" i="79"/>
  <c r="D1022" i="79"/>
  <c r="K1022" i="79"/>
  <c r="I1022" i="79"/>
  <c r="E1022" i="79"/>
  <c r="J1024" i="79"/>
  <c r="F1024" i="79"/>
  <c r="D1024" i="79"/>
  <c r="K1024" i="79"/>
  <c r="I1024" i="79"/>
  <c r="E1024" i="79"/>
  <c r="J1026" i="79"/>
  <c r="F1026" i="79"/>
  <c r="D1026" i="79"/>
  <c r="K1026" i="79"/>
  <c r="I1026" i="79"/>
  <c r="E1026" i="79"/>
  <c r="J1028" i="79"/>
  <c r="F1028" i="79"/>
  <c r="D1028" i="79"/>
  <c r="K1028" i="79"/>
  <c r="I1028" i="79"/>
  <c r="E1028" i="79"/>
  <c r="J1030" i="79"/>
  <c r="F1030" i="79"/>
  <c r="D1030" i="79"/>
  <c r="K1030" i="79"/>
  <c r="I1030" i="79"/>
  <c r="E1030" i="79"/>
  <c r="O1035" i="79"/>
  <c r="O1037" i="79"/>
  <c r="O1039" i="79"/>
  <c r="J1041" i="79"/>
  <c r="F1041" i="79"/>
  <c r="D1041" i="79"/>
  <c r="K1041" i="79"/>
  <c r="I1041" i="79"/>
  <c r="E1041" i="79"/>
  <c r="O1043" i="79"/>
  <c r="J1045" i="79"/>
  <c r="F1045" i="79"/>
  <c r="D1045" i="79"/>
  <c r="K1045" i="79"/>
  <c r="I1045" i="79"/>
  <c r="E1045" i="79"/>
  <c r="J1047" i="79"/>
  <c r="F1047" i="79"/>
  <c r="D1047" i="79"/>
  <c r="K1047" i="79"/>
  <c r="I1047" i="79"/>
  <c r="E1047" i="79"/>
  <c r="J1049" i="79"/>
  <c r="F1049" i="79"/>
  <c r="D1049" i="79"/>
  <c r="K1049" i="79"/>
  <c r="I1049" i="79"/>
  <c r="E1049" i="79"/>
  <c r="O1051" i="79"/>
  <c r="O1055" i="79"/>
  <c r="J1057" i="79"/>
  <c r="F1057" i="79"/>
  <c r="D1057" i="79"/>
  <c r="K1057" i="79"/>
  <c r="I1057" i="79"/>
  <c r="E1057" i="79"/>
  <c r="J1059" i="79"/>
  <c r="F1059" i="79"/>
  <c r="D1059" i="79"/>
  <c r="K1059" i="79"/>
  <c r="I1059" i="79"/>
  <c r="E1059" i="79"/>
  <c r="J1063" i="79"/>
  <c r="F1063" i="79"/>
  <c r="D1063" i="79"/>
  <c r="K1063" i="79"/>
  <c r="I1063" i="79"/>
  <c r="E1063" i="79"/>
  <c r="K1073" i="79"/>
  <c r="I1073" i="79"/>
  <c r="E1073" i="79"/>
  <c r="J1073" i="79"/>
  <c r="F1073" i="79"/>
  <c r="D1073" i="79"/>
  <c r="K1077" i="79"/>
  <c r="I1077" i="79"/>
  <c r="E1077" i="79"/>
  <c r="J1077" i="79"/>
  <c r="F1077" i="79"/>
  <c r="D1077" i="79"/>
  <c r="K1085" i="79"/>
  <c r="I1085" i="79"/>
  <c r="E1085" i="79"/>
  <c r="J1085" i="79"/>
  <c r="F1085" i="79"/>
  <c r="D1085" i="79"/>
  <c r="K1089" i="79"/>
  <c r="I1089" i="79"/>
  <c r="E1089" i="79"/>
  <c r="J1089" i="79"/>
  <c r="F1089" i="79"/>
  <c r="D1089" i="79"/>
  <c r="K1091" i="79"/>
  <c r="I1091" i="79"/>
  <c r="E1091" i="79"/>
  <c r="J1091" i="79"/>
  <c r="F1091" i="79"/>
  <c r="D1091" i="79"/>
  <c r="K1093" i="79"/>
  <c r="I1093" i="79"/>
  <c r="E1093" i="79"/>
  <c r="J1093" i="79"/>
  <c r="F1093" i="79"/>
  <c r="D1093" i="79"/>
  <c r="K1095" i="79"/>
  <c r="I1095" i="79"/>
  <c r="E1095" i="79"/>
  <c r="J1095" i="79"/>
  <c r="F1095" i="79"/>
  <c r="D1095" i="79"/>
  <c r="K1097" i="79"/>
  <c r="I1097" i="79"/>
  <c r="E1097" i="79"/>
  <c r="J1097" i="79"/>
  <c r="F1097" i="79"/>
  <c r="D1097" i="79"/>
  <c r="K1099" i="79"/>
  <c r="I1099" i="79"/>
  <c r="E1099" i="79"/>
  <c r="J1099" i="79"/>
  <c r="F1099" i="79"/>
  <c r="D1099" i="79"/>
  <c r="K1101" i="79"/>
  <c r="I1101" i="79"/>
  <c r="E1101" i="79"/>
  <c r="J1101" i="79"/>
  <c r="F1101" i="79"/>
  <c r="D1101" i="79"/>
  <c r="K1103" i="79"/>
  <c r="I1103" i="79"/>
  <c r="E1103" i="79"/>
  <c r="J1103" i="79"/>
  <c r="F1103" i="79"/>
  <c r="D1103" i="79"/>
  <c r="K1105" i="79"/>
  <c r="I1105" i="79"/>
  <c r="E1105" i="79"/>
  <c r="J1105" i="79"/>
  <c r="F1105" i="79"/>
  <c r="D1105" i="79"/>
  <c r="K1107" i="79"/>
  <c r="I1107" i="79"/>
  <c r="E1107" i="79"/>
  <c r="J1107" i="79"/>
  <c r="F1107" i="79"/>
  <c r="D1107" i="79"/>
  <c r="K1143" i="79"/>
  <c r="I1143" i="79"/>
  <c r="E1143" i="79"/>
  <c r="J1143" i="79"/>
  <c r="F1143" i="79"/>
  <c r="D1143" i="79"/>
  <c r="K1145" i="79"/>
  <c r="I1145" i="79"/>
  <c r="E1145" i="79"/>
  <c r="J1145" i="79"/>
  <c r="F1145" i="79"/>
  <c r="D1145" i="79"/>
  <c r="K1163" i="79"/>
  <c r="I1163" i="79"/>
  <c r="E1163" i="79"/>
  <c r="J1163" i="79"/>
  <c r="F1163" i="79"/>
  <c r="D1163" i="79"/>
  <c r="K1165" i="79"/>
  <c r="I1165" i="79"/>
  <c r="E1165" i="79"/>
  <c r="J1165" i="79"/>
  <c r="F1165" i="79"/>
  <c r="D1165" i="79"/>
  <c r="K1167" i="79"/>
  <c r="I1167" i="79"/>
  <c r="E1167" i="79"/>
  <c r="J1167" i="79"/>
  <c r="F1167" i="79"/>
  <c r="D1167" i="79"/>
  <c r="K1169" i="79"/>
  <c r="I1169" i="79"/>
  <c r="E1169" i="79"/>
  <c r="J1169" i="79"/>
  <c r="F1169" i="79"/>
  <c r="D1169" i="79"/>
  <c r="K1171" i="79"/>
  <c r="I1171" i="79"/>
  <c r="E1171" i="79"/>
  <c r="J1171" i="79"/>
  <c r="F1171" i="79"/>
  <c r="D1171" i="79"/>
  <c r="K1173" i="79"/>
  <c r="I1173" i="79"/>
  <c r="E1173" i="79"/>
  <c r="J1173" i="79"/>
  <c r="F1173" i="79"/>
  <c r="D1173" i="79"/>
  <c r="K1181" i="79"/>
  <c r="I1181" i="79"/>
  <c r="E1181" i="79"/>
  <c r="J1181" i="79"/>
  <c r="F1181" i="79"/>
  <c r="D1181" i="79"/>
  <c r="K1183" i="79"/>
  <c r="I1183" i="79"/>
  <c r="E1183" i="79"/>
  <c r="J1183" i="79"/>
  <c r="F1183" i="79"/>
  <c r="D1183" i="79"/>
  <c r="K1185" i="79"/>
  <c r="I1185" i="79"/>
  <c r="E1185" i="79"/>
  <c r="J1185" i="79"/>
  <c r="F1185" i="79"/>
  <c r="D1185" i="79"/>
  <c r="K1187" i="79"/>
  <c r="I1187" i="79"/>
  <c r="E1187" i="79"/>
  <c r="J1187" i="79"/>
  <c r="F1187" i="79"/>
  <c r="D1187" i="79"/>
  <c r="K1189" i="79"/>
  <c r="I1189" i="79"/>
  <c r="E1189" i="79"/>
  <c r="J1189" i="79"/>
  <c r="F1189" i="79"/>
  <c r="D1189" i="79"/>
  <c r="K1196" i="79"/>
  <c r="I1196" i="79"/>
  <c r="E1196" i="79"/>
  <c r="J1196" i="79"/>
  <c r="F1196" i="79"/>
  <c r="D1196" i="79"/>
  <c r="K1198" i="79"/>
  <c r="I1198" i="79"/>
  <c r="E1198" i="79"/>
  <c r="J1198" i="79"/>
  <c r="F1198" i="79"/>
  <c r="D1198" i="79"/>
  <c r="K1200" i="79"/>
  <c r="I1200" i="79"/>
  <c r="E1200" i="79"/>
  <c r="J1200" i="79"/>
  <c r="F1200" i="79"/>
  <c r="D1200" i="79"/>
  <c r="K1202" i="79"/>
  <c r="I1202" i="79"/>
  <c r="E1202" i="79"/>
  <c r="J1202" i="79"/>
  <c r="F1202" i="79"/>
  <c r="D1202" i="79"/>
  <c r="K1204" i="79"/>
  <c r="I1204" i="79"/>
  <c r="E1204" i="79"/>
  <c r="J1204" i="79"/>
  <c r="F1204" i="79"/>
  <c r="D1204" i="79"/>
  <c r="K1206" i="79"/>
  <c r="I1206" i="79"/>
  <c r="E1206" i="79"/>
  <c r="J1206" i="79"/>
  <c r="F1206" i="79"/>
  <c r="D1206" i="79"/>
  <c r="K1211" i="79"/>
  <c r="I1211" i="79"/>
  <c r="E1211" i="79"/>
  <c r="J1211" i="79"/>
  <c r="F1211" i="79"/>
  <c r="D1211" i="79"/>
  <c r="K1213" i="79"/>
  <c r="I1213" i="79"/>
  <c r="E1213" i="79"/>
  <c r="J1213" i="79"/>
  <c r="F1213" i="79"/>
  <c r="D1213" i="79"/>
  <c r="K1215" i="79"/>
  <c r="I1215" i="79"/>
  <c r="E1215" i="79"/>
  <c r="J1215" i="79"/>
  <c r="F1215" i="79"/>
  <c r="D1215" i="79"/>
  <c r="K1217" i="79"/>
  <c r="I1217" i="79"/>
  <c r="E1217" i="79"/>
  <c r="J1217" i="79"/>
  <c r="F1217" i="79"/>
  <c r="D1217" i="79"/>
  <c r="K1219" i="79"/>
  <c r="I1219" i="79"/>
  <c r="E1219" i="79"/>
  <c r="J1219" i="79"/>
  <c r="F1219" i="79"/>
  <c r="D1219" i="79"/>
  <c r="K1221" i="79"/>
  <c r="I1221" i="79"/>
  <c r="E1221" i="79"/>
  <c r="J1221" i="79"/>
  <c r="F1221" i="79"/>
  <c r="D1221" i="79"/>
  <c r="K1226" i="79"/>
  <c r="I1226" i="79"/>
  <c r="E1226" i="79"/>
  <c r="J1226" i="79"/>
  <c r="F1226" i="79"/>
  <c r="D1226" i="79"/>
  <c r="K1228" i="79"/>
  <c r="I1228" i="79"/>
  <c r="E1228" i="79"/>
  <c r="J1228" i="79"/>
  <c r="F1228" i="79"/>
  <c r="D1228" i="79"/>
  <c r="K1230" i="79"/>
  <c r="I1230" i="79"/>
  <c r="E1230" i="79"/>
  <c r="J1230" i="79"/>
  <c r="F1230" i="79"/>
  <c r="D1230" i="79"/>
  <c r="K1232" i="79"/>
  <c r="I1232" i="79"/>
  <c r="E1232" i="79"/>
  <c r="J1232" i="79"/>
  <c r="F1232" i="79"/>
  <c r="D1232" i="79"/>
  <c r="K1234" i="79"/>
  <c r="I1234" i="79"/>
  <c r="E1234" i="79"/>
  <c r="J1234" i="79"/>
  <c r="F1234" i="79"/>
  <c r="D1234" i="79"/>
  <c r="K1236" i="79"/>
  <c r="I1236" i="79"/>
  <c r="E1236" i="79"/>
  <c r="J1236" i="79"/>
  <c r="F1236" i="79"/>
  <c r="D1236" i="79"/>
  <c r="K1242" i="79"/>
  <c r="I1242" i="79"/>
  <c r="E1242" i="79"/>
  <c r="J1242" i="79"/>
  <c r="F1242" i="79"/>
  <c r="D1242" i="79"/>
  <c r="K1244" i="79"/>
  <c r="I1244" i="79"/>
  <c r="E1244" i="79"/>
  <c r="J1244" i="79"/>
  <c r="F1244" i="79"/>
  <c r="D1244" i="79"/>
  <c r="K1246" i="79"/>
  <c r="I1246" i="79"/>
  <c r="E1246" i="79"/>
  <c r="J1246" i="79"/>
  <c r="F1246" i="79"/>
  <c r="D1246" i="79"/>
  <c r="K1248" i="79"/>
  <c r="I1248" i="79"/>
  <c r="E1248" i="79"/>
  <c r="J1248" i="79"/>
  <c r="F1248" i="79"/>
  <c r="D1248" i="79"/>
  <c r="K1250" i="79"/>
  <c r="I1250" i="79"/>
  <c r="E1250" i="79"/>
  <c r="J1250" i="79"/>
  <c r="F1250" i="79"/>
  <c r="D1250" i="79"/>
  <c r="J713" i="79"/>
  <c r="F713" i="79"/>
  <c r="D713" i="79"/>
  <c r="K713" i="79"/>
  <c r="I713" i="79"/>
  <c r="E713" i="79"/>
  <c r="J715" i="79"/>
  <c r="F715" i="79"/>
  <c r="D715" i="79"/>
  <c r="K715" i="79"/>
  <c r="I715" i="79"/>
  <c r="E715" i="79"/>
  <c r="J717" i="79"/>
  <c r="F717" i="79"/>
  <c r="D717" i="79"/>
  <c r="K717" i="79"/>
  <c r="I717" i="79"/>
  <c r="E717" i="79"/>
  <c r="J719" i="79"/>
  <c r="F719" i="79"/>
  <c r="D719" i="79"/>
  <c r="K719" i="79"/>
  <c r="I719" i="79"/>
  <c r="E719" i="79"/>
  <c r="J721" i="79"/>
  <c r="F721" i="79"/>
  <c r="D721" i="79"/>
  <c r="K721" i="79"/>
  <c r="I721" i="79"/>
  <c r="E721" i="79"/>
  <c r="J723" i="79"/>
  <c r="F723" i="79"/>
  <c r="D723" i="79"/>
  <c r="K723" i="79"/>
  <c r="I723" i="79"/>
  <c r="E723" i="79"/>
  <c r="J725" i="79"/>
  <c r="F725" i="79"/>
  <c r="D725" i="79"/>
  <c r="K725" i="79"/>
  <c r="I725" i="79"/>
  <c r="E725" i="79"/>
  <c r="O729" i="79"/>
  <c r="O731" i="79"/>
  <c r="O735" i="79"/>
  <c r="O737" i="79"/>
  <c r="O743" i="79"/>
  <c r="J745" i="79"/>
  <c r="F745" i="79"/>
  <c r="D745" i="79"/>
  <c r="K745" i="79"/>
  <c r="I745" i="79"/>
  <c r="E745" i="79"/>
  <c r="J747" i="79"/>
  <c r="F747" i="79"/>
  <c r="D747" i="79"/>
  <c r="K747" i="79"/>
  <c r="I747" i="79"/>
  <c r="E747" i="79"/>
  <c r="J749" i="79"/>
  <c r="F749" i="79"/>
  <c r="D749" i="79"/>
  <c r="K749" i="79"/>
  <c r="I749" i="79"/>
  <c r="E749" i="79"/>
  <c r="J751" i="79"/>
  <c r="F751" i="79"/>
  <c r="D751" i="79"/>
  <c r="K751" i="79"/>
  <c r="I751" i="79"/>
  <c r="E751" i="79"/>
  <c r="O755" i="79"/>
  <c r="J763" i="79"/>
  <c r="F763" i="79"/>
  <c r="D763" i="79"/>
  <c r="K763" i="79"/>
  <c r="I763" i="79"/>
  <c r="E763" i="79"/>
  <c r="J765" i="79"/>
  <c r="F765" i="79"/>
  <c r="D765" i="79"/>
  <c r="K765" i="79"/>
  <c r="I765" i="79"/>
  <c r="E765" i="79"/>
  <c r="O767" i="79"/>
  <c r="J769" i="79"/>
  <c r="F769" i="79"/>
  <c r="D769" i="79"/>
  <c r="K769" i="79"/>
  <c r="I769" i="79"/>
  <c r="E769" i="79"/>
  <c r="O771" i="79"/>
  <c r="J775" i="79"/>
  <c r="F775" i="79"/>
  <c r="D775" i="79"/>
  <c r="K775" i="79"/>
  <c r="I775" i="79"/>
  <c r="E775" i="79"/>
  <c r="J781" i="79"/>
  <c r="F781" i="79"/>
  <c r="D781" i="79"/>
  <c r="K781" i="79"/>
  <c r="I781" i="79"/>
  <c r="E781" i="79"/>
  <c r="J783" i="79"/>
  <c r="F783" i="79"/>
  <c r="D783" i="79"/>
  <c r="K783" i="79"/>
  <c r="I783" i="79"/>
  <c r="E783" i="79"/>
  <c r="O787" i="79"/>
  <c r="O791" i="79"/>
  <c r="O795" i="79"/>
  <c r="O799" i="79"/>
  <c r="O803" i="79"/>
  <c r="J807" i="79"/>
  <c r="F807" i="79"/>
  <c r="D807" i="79"/>
  <c r="K807" i="79"/>
  <c r="I807" i="79"/>
  <c r="E807" i="79"/>
  <c r="J813" i="79"/>
  <c r="F813" i="79"/>
  <c r="D813" i="79"/>
  <c r="K813" i="79"/>
  <c r="I813" i="79"/>
  <c r="E813" i="79"/>
  <c r="J815" i="79"/>
  <c r="F815" i="79"/>
  <c r="D815" i="79"/>
  <c r="K815" i="79"/>
  <c r="I815" i="79"/>
  <c r="E815" i="79"/>
  <c r="J817" i="79"/>
  <c r="F817" i="79"/>
  <c r="D817" i="79"/>
  <c r="K817" i="79"/>
  <c r="I817" i="79"/>
  <c r="E817" i="79"/>
  <c r="J819" i="79"/>
  <c r="F819" i="79"/>
  <c r="D819" i="79"/>
  <c r="K819" i="79"/>
  <c r="I819" i="79"/>
  <c r="E819" i="79"/>
  <c r="O821" i="79"/>
  <c r="J823" i="79"/>
  <c r="F823" i="79"/>
  <c r="D823" i="79"/>
  <c r="K823" i="79"/>
  <c r="I823" i="79"/>
  <c r="E823" i="79"/>
  <c r="O825" i="79"/>
  <c r="J827" i="79"/>
  <c r="F827" i="79"/>
  <c r="D827" i="79"/>
  <c r="K827" i="79"/>
  <c r="I827" i="79"/>
  <c r="E827" i="79"/>
  <c r="J829" i="79"/>
  <c r="F829" i="79"/>
  <c r="D829" i="79"/>
  <c r="K829" i="79"/>
  <c r="I829" i="79"/>
  <c r="E829" i="79"/>
  <c r="O831" i="79"/>
  <c r="O835" i="79"/>
  <c r="J837" i="79"/>
  <c r="F837" i="79"/>
  <c r="D837" i="79"/>
  <c r="K837" i="79"/>
  <c r="I837" i="79"/>
  <c r="E837" i="79"/>
  <c r="J839" i="79"/>
  <c r="F839" i="79"/>
  <c r="D839" i="79"/>
  <c r="K839" i="79"/>
  <c r="I839" i="79"/>
  <c r="E839" i="79"/>
  <c r="J841" i="79"/>
  <c r="F841" i="79"/>
  <c r="D841" i="79"/>
  <c r="K841" i="79"/>
  <c r="I841" i="79"/>
  <c r="E841" i="79"/>
  <c r="O843" i="79"/>
  <c r="O845" i="79"/>
  <c r="O847" i="79"/>
  <c r="J849" i="79"/>
  <c r="F849" i="79"/>
  <c r="D849" i="79"/>
  <c r="K849" i="79"/>
  <c r="I849" i="79"/>
  <c r="E849" i="79"/>
  <c r="O851" i="79"/>
  <c r="J853" i="79"/>
  <c r="F853" i="79"/>
  <c r="D853" i="79"/>
  <c r="K853" i="79"/>
  <c r="I853" i="79"/>
  <c r="E853" i="79"/>
  <c r="O855" i="79"/>
  <c r="O857" i="79"/>
  <c r="O859" i="79"/>
  <c r="O861" i="79"/>
  <c r="O863" i="79"/>
  <c r="J865" i="79"/>
  <c r="F865" i="79"/>
  <c r="D865" i="79"/>
  <c r="K865" i="79"/>
  <c r="I865" i="79"/>
  <c r="E865" i="79"/>
  <c r="J867" i="79"/>
  <c r="F867" i="79"/>
  <c r="D867" i="79"/>
  <c r="K867" i="79"/>
  <c r="I867" i="79"/>
  <c r="E867" i="79"/>
  <c r="O869" i="79"/>
  <c r="O871" i="79"/>
  <c r="O873" i="79"/>
  <c r="O875" i="79"/>
  <c r="O877" i="79"/>
  <c r="O879" i="79"/>
  <c r="J881" i="79"/>
  <c r="F881" i="79"/>
  <c r="D881" i="79"/>
  <c r="K881" i="79"/>
  <c r="I881" i="79"/>
  <c r="E881" i="79"/>
  <c r="J883" i="79"/>
  <c r="F883" i="79"/>
  <c r="D883" i="79"/>
  <c r="K883" i="79"/>
  <c r="I883" i="79"/>
  <c r="E883" i="79"/>
  <c r="J885" i="79"/>
  <c r="F885" i="79"/>
  <c r="D885" i="79"/>
  <c r="K885" i="79"/>
  <c r="I885" i="79"/>
  <c r="E885" i="79"/>
  <c r="J887" i="79"/>
  <c r="F887" i="79"/>
  <c r="D887" i="79"/>
  <c r="K887" i="79"/>
  <c r="I887" i="79"/>
  <c r="E887" i="79"/>
  <c r="J889" i="79"/>
  <c r="F889" i="79"/>
  <c r="D889" i="79"/>
  <c r="K889" i="79"/>
  <c r="I889" i="79"/>
  <c r="E889" i="79"/>
  <c r="J891" i="79"/>
  <c r="F891" i="79"/>
  <c r="D891" i="79"/>
  <c r="K891" i="79"/>
  <c r="I891" i="79"/>
  <c r="E891" i="79"/>
  <c r="O893" i="79"/>
  <c r="J895" i="79"/>
  <c r="F895" i="79"/>
  <c r="D895" i="79"/>
  <c r="K895" i="79"/>
  <c r="I895" i="79"/>
  <c r="E895" i="79"/>
  <c r="J897" i="79"/>
  <c r="K897" i="79"/>
  <c r="F897" i="79"/>
  <c r="D897" i="79"/>
  <c r="I897" i="79"/>
  <c r="E897" i="79"/>
  <c r="J899" i="79"/>
  <c r="F899" i="79"/>
  <c r="D899" i="79"/>
  <c r="K899" i="79"/>
  <c r="I899" i="79"/>
  <c r="E899" i="79"/>
  <c r="O903" i="79"/>
  <c r="O905" i="79"/>
  <c r="J907" i="79"/>
  <c r="F907" i="79"/>
  <c r="D907" i="79"/>
  <c r="K907" i="79"/>
  <c r="I907" i="79"/>
  <c r="E907" i="79"/>
  <c r="O909" i="79"/>
  <c r="J911" i="79"/>
  <c r="F911" i="79"/>
  <c r="D911" i="79"/>
  <c r="K911" i="79"/>
  <c r="I911" i="79"/>
  <c r="E911" i="79"/>
  <c r="J913" i="79"/>
  <c r="F913" i="79"/>
  <c r="D913" i="79"/>
  <c r="K913" i="79"/>
  <c r="I913" i="79"/>
  <c r="E913" i="79"/>
  <c r="O915" i="79"/>
  <c r="J917" i="79"/>
  <c r="F917" i="79"/>
  <c r="D917" i="79"/>
  <c r="K917" i="79"/>
  <c r="I917" i="79"/>
  <c r="E917" i="79"/>
  <c r="J921" i="79"/>
  <c r="F921" i="79"/>
  <c r="D921" i="79"/>
  <c r="K921" i="79"/>
  <c r="I921" i="79"/>
  <c r="E921" i="79"/>
  <c r="J923" i="79"/>
  <c r="F923" i="79"/>
  <c r="D923" i="79"/>
  <c r="K923" i="79"/>
  <c r="I923" i="79"/>
  <c r="E923" i="79"/>
  <c r="J925" i="79"/>
  <c r="F925" i="79"/>
  <c r="D925" i="79"/>
  <c r="K925" i="79"/>
  <c r="I925" i="79"/>
  <c r="E925" i="79"/>
  <c r="J929" i="79"/>
  <c r="F929" i="79"/>
  <c r="D929" i="79"/>
  <c r="K929" i="79"/>
  <c r="I929" i="79"/>
  <c r="E929" i="79"/>
  <c r="J933" i="79"/>
  <c r="F933" i="79"/>
  <c r="D933" i="79"/>
  <c r="K933" i="79"/>
  <c r="I933" i="79"/>
  <c r="E933" i="79"/>
  <c r="J939" i="79"/>
  <c r="F939" i="79"/>
  <c r="D939" i="79"/>
  <c r="K939" i="79"/>
  <c r="I939" i="79"/>
  <c r="E939" i="79"/>
  <c r="J941" i="79"/>
  <c r="F941" i="79"/>
  <c r="D941" i="79"/>
  <c r="K941" i="79"/>
  <c r="I941" i="79"/>
  <c r="E941" i="79"/>
  <c r="J949" i="79"/>
  <c r="F949" i="79"/>
  <c r="D949" i="79"/>
  <c r="K949" i="79"/>
  <c r="I949" i="79"/>
  <c r="E949" i="79"/>
  <c r="J953" i="79"/>
  <c r="F953" i="79"/>
  <c r="D953" i="79"/>
  <c r="K953" i="79"/>
  <c r="I953" i="79"/>
  <c r="E953" i="79"/>
  <c r="J955" i="79"/>
  <c r="F955" i="79"/>
  <c r="D955" i="79"/>
  <c r="K955" i="79"/>
  <c r="I955" i="79"/>
  <c r="E955" i="79"/>
  <c r="J957" i="79"/>
  <c r="F957" i="79"/>
  <c r="D957" i="79"/>
  <c r="K957" i="79"/>
  <c r="I957" i="79"/>
  <c r="E957" i="79"/>
  <c r="J971" i="79"/>
  <c r="F971" i="79"/>
  <c r="D971" i="79"/>
  <c r="K971" i="79"/>
  <c r="I971" i="79"/>
  <c r="E971" i="79"/>
  <c r="J973" i="79"/>
  <c r="F973" i="79"/>
  <c r="D973" i="79"/>
  <c r="K973" i="79"/>
  <c r="I973" i="79"/>
  <c r="E973" i="79"/>
  <c r="J979" i="79"/>
  <c r="F979" i="79"/>
  <c r="D979" i="79"/>
  <c r="K979" i="79"/>
  <c r="I979" i="79"/>
  <c r="E979" i="79"/>
  <c r="J981" i="79"/>
  <c r="F981" i="79"/>
  <c r="D981" i="79"/>
  <c r="K981" i="79"/>
  <c r="I981" i="79"/>
  <c r="E981" i="79"/>
  <c r="J985" i="79"/>
  <c r="F985" i="79"/>
  <c r="D985" i="79"/>
  <c r="K985" i="79"/>
  <c r="I985" i="79"/>
  <c r="E985" i="79"/>
  <c r="J987" i="79"/>
  <c r="F987" i="79"/>
  <c r="D987" i="79"/>
  <c r="K987" i="79"/>
  <c r="I987" i="79"/>
  <c r="E987" i="79"/>
  <c r="J993" i="79"/>
  <c r="F993" i="79"/>
  <c r="D993" i="79"/>
  <c r="K993" i="79"/>
  <c r="I993" i="79"/>
  <c r="E993" i="79"/>
  <c r="J995" i="79"/>
  <c r="F995" i="79"/>
  <c r="D995" i="79"/>
  <c r="K995" i="79"/>
  <c r="I995" i="79"/>
  <c r="E995" i="79"/>
  <c r="J997" i="79"/>
  <c r="F997" i="79"/>
  <c r="D997" i="79"/>
  <c r="K997" i="79"/>
  <c r="I997" i="79"/>
  <c r="E997" i="79"/>
  <c r="J999" i="79"/>
  <c r="F999" i="79"/>
  <c r="D999" i="79"/>
  <c r="K999" i="79"/>
  <c r="I999" i="79"/>
  <c r="E999" i="79"/>
  <c r="J1001" i="79"/>
  <c r="F1001" i="79"/>
  <c r="D1001" i="79"/>
  <c r="K1001" i="79"/>
  <c r="I1001" i="79"/>
  <c r="E1001" i="79"/>
  <c r="J1009" i="79"/>
  <c r="F1009" i="79"/>
  <c r="D1009" i="79"/>
  <c r="K1009" i="79"/>
  <c r="I1009" i="79"/>
  <c r="E1009" i="79"/>
  <c r="J1011" i="79"/>
  <c r="F1011" i="79"/>
  <c r="D1011" i="79"/>
  <c r="K1011" i="79"/>
  <c r="I1011" i="79"/>
  <c r="E1011" i="79"/>
  <c r="J1013" i="79"/>
  <c r="F1013" i="79"/>
  <c r="D1013" i="79"/>
  <c r="K1013" i="79"/>
  <c r="I1013" i="79"/>
  <c r="E1013" i="79"/>
  <c r="J1015" i="79"/>
  <c r="F1015" i="79"/>
  <c r="D1015" i="79"/>
  <c r="K1015" i="79"/>
  <c r="I1015" i="79"/>
  <c r="E1015" i="79"/>
  <c r="J1017" i="79"/>
  <c r="F1017" i="79"/>
  <c r="D1017" i="79"/>
  <c r="K1017" i="79"/>
  <c r="I1017" i="79"/>
  <c r="E1017" i="79"/>
  <c r="J1019" i="79"/>
  <c r="F1019" i="79"/>
  <c r="D1019" i="79"/>
  <c r="K1019" i="79"/>
  <c r="I1019" i="79"/>
  <c r="E1019" i="79"/>
  <c r="J1021" i="79"/>
  <c r="F1021" i="79"/>
  <c r="D1021" i="79"/>
  <c r="K1021" i="79"/>
  <c r="I1021" i="79"/>
  <c r="E1021" i="79"/>
  <c r="J1023" i="79"/>
  <c r="F1023" i="79"/>
  <c r="D1023" i="79"/>
  <c r="K1023" i="79"/>
  <c r="I1023" i="79"/>
  <c r="E1023" i="79"/>
  <c r="J1025" i="79"/>
  <c r="F1025" i="79"/>
  <c r="D1025" i="79"/>
  <c r="K1025" i="79"/>
  <c r="I1025" i="79"/>
  <c r="E1025" i="79"/>
  <c r="J1027" i="79"/>
  <c r="F1027" i="79"/>
  <c r="D1027" i="79"/>
  <c r="K1027" i="79"/>
  <c r="I1027" i="79"/>
  <c r="E1027" i="79"/>
  <c r="J1029" i="79"/>
  <c r="F1029" i="79"/>
  <c r="D1029" i="79"/>
  <c r="K1029" i="79"/>
  <c r="I1029" i="79"/>
  <c r="E1029" i="79"/>
  <c r="O1036" i="79"/>
  <c r="O1038" i="79"/>
  <c r="O1040" i="79"/>
  <c r="J1044" i="79"/>
  <c r="F1044" i="79"/>
  <c r="D1044" i="79"/>
  <c r="K1044" i="79"/>
  <c r="I1044" i="79"/>
  <c r="E1044" i="79"/>
  <c r="J1046" i="79"/>
  <c r="F1046" i="79"/>
  <c r="D1046" i="79"/>
  <c r="K1046" i="79"/>
  <c r="I1046" i="79"/>
  <c r="E1046" i="79"/>
  <c r="J1048" i="79"/>
  <c r="F1048" i="79"/>
  <c r="D1048" i="79"/>
  <c r="K1048" i="79"/>
  <c r="I1048" i="79"/>
  <c r="E1048" i="79"/>
  <c r="O1050" i="79"/>
  <c r="O1052" i="79"/>
  <c r="O1054" i="79"/>
  <c r="O1056" i="79"/>
  <c r="J1058" i="79"/>
  <c r="F1058" i="79"/>
  <c r="D1058" i="79"/>
  <c r="K1058" i="79"/>
  <c r="I1058" i="79"/>
  <c r="E1058" i="79"/>
  <c r="J1064" i="79"/>
  <c r="F1064" i="79"/>
  <c r="D1064" i="79"/>
  <c r="K1064" i="79"/>
  <c r="I1064" i="79"/>
  <c r="E1064" i="79"/>
  <c r="K1078" i="79"/>
  <c r="I1078" i="79"/>
  <c r="E1078" i="79"/>
  <c r="J1078" i="79"/>
  <c r="F1078" i="79"/>
  <c r="D1078" i="79"/>
  <c r="K1082" i="79"/>
  <c r="I1082" i="79"/>
  <c r="E1082" i="79"/>
  <c r="J1082" i="79"/>
  <c r="F1082" i="79"/>
  <c r="D1082" i="79"/>
  <c r="K1086" i="79"/>
  <c r="I1086" i="79"/>
  <c r="E1086" i="79"/>
  <c r="J1086" i="79"/>
  <c r="F1086" i="79"/>
  <c r="D1086" i="79"/>
  <c r="K1090" i="79"/>
  <c r="I1090" i="79"/>
  <c r="E1090" i="79"/>
  <c r="J1090" i="79"/>
  <c r="F1090" i="79"/>
  <c r="D1090" i="79"/>
  <c r="K1094" i="79"/>
  <c r="I1094" i="79"/>
  <c r="E1094" i="79"/>
  <c r="J1094" i="79"/>
  <c r="F1094" i="79"/>
  <c r="D1094" i="79"/>
  <c r="K1096" i="79"/>
  <c r="I1096" i="79"/>
  <c r="E1096" i="79"/>
  <c r="J1096" i="79"/>
  <c r="F1096" i="79"/>
  <c r="D1096" i="79"/>
  <c r="K1098" i="79"/>
  <c r="I1098" i="79"/>
  <c r="E1098" i="79"/>
  <c r="J1098" i="79"/>
  <c r="F1098" i="79"/>
  <c r="D1098" i="79"/>
  <c r="K1100" i="79"/>
  <c r="I1100" i="79"/>
  <c r="E1100" i="79"/>
  <c r="J1100" i="79"/>
  <c r="F1100" i="79"/>
  <c r="D1100" i="79"/>
  <c r="K1102" i="79"/>
  <c r="I1102" i="79"/>
  <c r="E1102" i="79"/>
  <c r="J1102" i="79"/>
  <c r="F1102" i="79"/>
  <c r="D1102" i="79"/>
  <c r="K1104" i="79"/>
  <c r="I1104" i="79"/>
  <c r="E1104" i="79"/>
  <c r="J1104" i="79"/>
  <c r="F1104" i="79"/>
  <c r="D1104" i="79"/>
  <c r="K1106" i="79"/>
  <c r="I1106" i="79"/>
  <c r="E1106" i="79"/>
  <c r="J1106" i="79"/>
  <c r="F1106" i="79"/>
  <c r="D1106" i="79"/>
  <c r="K1144" i="79"/>
  <c r="I1144" i="79"/>
  <c r="E1144" i="79"/>
  <c r="J1144" i="79"/>
  <c r="F1144" i="79"/>
  <c r="D1144" i="79"/>
  <c r="K1162" i="79"/>
  <c r="J1162" i="79"/>
  <c r="F1162" i="79"/>
  <c r="D1162" i="79"/>
  <c r="E1162" i="79"/>
  <c r="I1162" i="79"/>
  <c r="K1164" i="79"/>
  <c r="I1164" i="79"/>
  <c r="E1164" i="79"/>
  <c r="J1164" i="79"/>
  <c r="F1164" i="79"/>
  <c r="D1164" i="79"/>
  <c r="K1166" i="79"/>
  <c r="I1166" i="79"/>
  <c r="E1166" i="79"/>
  <c r="J1166" i="79"/>
  <c r="F1166" i="79"/>
  <c r="D1166" i="79"/>
  <c r="K1168" i="79"/>
  <c r="I1168" i="79"/>
  <c r="E1168" i="79"/>
  <c r="J1168" i="79"/>
  <c r="F1168" i="79"/>
  <c r="D1168" i="79"/>
  <c r="K1170" i="79"/>
  <c r="I1170" i="79"/>
  <c r="E1170" i="79"/>
  <c r="J1170" i="79"/>
  <c r="F1170" i="79"/>
  <c r="D1170" i="79"/>
  <c r="K1172" i="79"/>
  <c r="I1172" i="79"/>
  <c r="E1172" i="79"/>
  <c r="J1172" i="79"/>
  <c r="F1172" i="79"/>
  <c r="D1172" i="79"/>
  <c r="K1180" i="79"/>
  <c r="I1180" i="79"/>
  <c r="E1180" i="79"/>
  <c r="J1180" i="79"/>
  <c r="F1180" i="79"/>
  <c r="D1180" i="79"/>
  <c r="K1182" i="79"/>
  <c r="I1182" i="79"/>
  <c r="E1182" i="79"/>
  <c r="J1182" i="79"/>
  <c r="F1182" i="79"/>
  <c r="D1182" i="79"/>
  <c r="K1184" i="79"/>
  <c r="I1184" i="79"/>
  <c r="E1184" i="79"/>
  <c r="J1184" i="79"/>
  <c r="F1184" i="79"/>
  <c r="D1184" i="79"/>
  <c r="K1186" i="79"/>
  <c r="I1186" i="79"/>
  <c r="E1186" i="79"/>
  <c r="J1186" i="79"/>
  <c r="F1186" i="79"/>
  <c r="D1186" i="79"/>
  <c r="K1188" i="79"/>
  <c r="I1188" i="79"/>
  <c r="E1188" i="79"/>
  <c r="J1188" i="79"/>
  <c r="F1188" i="79"/>
  <c r="D1188" i="79"/>
  <c r="K1190" i="79"/>
  <c r="I1190" i="79"/>
  <c r="E1190" i="79"/>
  <c r="J1190" i="79"/>
  <c r="F1190" i="79"/>
  <c r="D1190" i="79"/>
  <c r="K1197" i="79"/>
  <c r="I1197" i="79"/>
  <c r="E1197" i="79"/>
  <c r="J1197" i="79"/>
  <c r="F1197" i="79"/>
  <c r="D1197" i="79"/>
  <c r="K1199" i="79"/>
  <c r="I1199" i="79"/>
  <c r="E1199" i="79"/>
  <c r="J1199" i="79"/>
  <c r="F1199" i="79"/>
  <c r="D1199" i="79"/>
  <c r="K1201" i="79"/>
  <c r="I1201" i="79"/>
  <c r="E1201" i="79"/>
  <c r="J1201" i="79"/>
  <c r="F1201" i="79"/>
  <c r="D1201" i="79"/>
  <c r="K1203" i="79"/>
  <c r="I1203" i="79"/>
  <c r="E1203" i="79"/>
  <c r="J1203" i="79"/>
  <c r="F1203" i="79"/>
  <c r="D1203" i="79"/>
  <c r="K1205" i="79"/>
  <c r="I1205" i="79"/>
  <c r="E1205" i="79"/>
  <c r="J1205" i="79"/>
  <c r="F1205" i="79"/>
  <c r="D1205" i="79"/>
  <c r="K1207" i="79"/>
  <c r="I1207" i="79"/>
  <c r="E1207" i="79"/>
  <c r="J1207" i="79"/>
  <c r="F1207" i="79"/>
  <c r="D1207" i="79"/>
  <c r="K1212" i="79"/>
  <c r="I1212" i="79"/>
  <c r="E1212" i="79"/>
  <c r="J1212" i="79"/>
  <c r="F1212" i="79"/>
  <c r="D1212" i="79"/>
  <c r="K1214" i="79"/>
  <c r="I1214" i="79"/>
  <c r="E1214" i="79"/>
  <c r="J1214" i="79"/>
  <c r="F1214" i="79"/>
  <c r="D1214" i="79"/>
  <c r="K1216" i="79"/>
  <c r="I1216" i="79"/>
  <c r="E1216" i="79"/>
  <c r="J1216" i="79"/>
  <c r="F1216" i="79"/>
  <c r="D1216" i="79"/>
  <c r="K1218" i="79"/>
  <c r="I1218" i="79"/>
  <c r="E1218" i="79"/>
  <c r="J1218" i="79"/>
  <c r="F1218" i="79"/>
  <c r="D1218" i="79"/>
  <c r="K1220" i="79"/>
  <c r="I1220" i="79"/>
  <c r="E1220" i="79"/>
  <c r="J1220" i="79"/>
  <c r="F1220" i="79"/>
  <c r="D1220" i="79"/>
  <c r="K1225" i="79"/>
  <c r="I1225" i="79"/>
  <c r="E1225" i="79"/>
  <c r="J1225" i="79"/>
  <c r="F1225" i="79"/>
  <c r="D1225" i="79"/>
  <c r="K1227" i="79"/>
  <c r="I1227" i="79"/>
  <c r="E1227" i="79"/>
  <c r="J1227" i="79"/>
  <c r="F1227" i="79"/>
  <c r="D1227" i="79"/>
  <c r="K1229" i="79"/>
  <c r="I1229" i="79"/>
  <c r="E1229" i="79"/>
  <c r="J1229" i="79"/>
  <c r="F1229" i="79"/>
  <c r="D1229" i="79"/>
  <c r="K1231" i="79"/>
  <c r="I1231" i="79"/>
  <c r="E1231" i="79"/>
  <c r="J1231" i="79"/>
  <c r="F1231" i="79"/>
  <c r="D1231" i="79"/>
  <c r="K1233" i="79"/>
  <c r="I1233" i="79"/>
  <c r="E1233" i="79"/>
  <c r="J1233" i="79"/>
  <c r="F1233" i="79"/>
  <c r="D1233" i="79"/>
  <c r="K1235" i="79"/>
  <c r="I1235" i="79"/>
  <c r="E1235" i="79"/>
  <c r="J1235" i="79"/>
  <c r="F1235" i="79"/>
  <c r="D1235" i="79"/>
  <c r="K1241" i="79"/>
  <c r="I1241" i="79"/>
  <c r="E1241" i="79"/>
  <c r="J1241" i="79"/>
  <c r="F1241" i="79"/>
  <c r="D1241" i="79"/>
  <c r="K1243" i="79"/>
  <c r="I1243" i="79"/>
  <c r="E1243" i="79"/>
  <c r="J1243" i="79"/>
  <c r="F1243" i="79"/>
  <c r="D1243" i="79"/>
  <c r="K1245" i="79"/>
  <c r="I1245" i="79"/>
  <c r="E1245" i="79"/>
  <c r="J1245" i="79"/>
  <c r="F1245" i="79"/>
  <c r="D1245" i="79"/>
  <c r="K1247" i="79"/>
  <c r="I1247" i="79"/>
  <c r="E1247" i="79"/>
  <c r="J1247" i="79"/>
  <c r="F1247" i="79"/>
  <c r="D1247" i="79"/>
  <c r="K1249" i="79"/>
  <c r="I1249" i="79"/>
  <c r="E1249" i="79"/>
  <c r="J1249" i="79"/>
  <c r="F1249" i="79"/>
  <c r="D1249" i="79"/>
  <c r="K1251" i="79"/>
  <c r="I1251" i="79"/>
  <c r="E1251" i="79"/>
  <c r="J1251" i="79"/>
  <c r="F1251" i="79"/>
  <c r="D1251" i="79"/>
  <c r="O913" i="79"/>
  <c r="O911" i="79"/>
  <c r="O907" i="79"/>
  <c r="O901" i="79"/>
  <c r="O899" i="79"/>
  <c r="O897" i="79"/>
  <c r="O739" i="79"/>
  <c r="O698" i="79"/>
  <c r="O628" i="79"/>
  <c r="O1211" i="79"/>
  <c r="O1034" i="79"/>
  <c r="O888" i="79"/>
  <c r="O884" i="79"/>
  <c r="O880" i="79"/>
  <c r="O876" i="79"/>
  <c r="O872" i="79"/>
  <c r="O852" i="79"/>
  <c r="O840" i="79"/>
  <c r="O836" i="79"/>
  <c r="O828" i="79"/>
  <c r="O824" i="79"/>
  <c r="O820" i="79"/>
  <c r="O778" i="79"/>
  <c r="O770" i="79"/>
  <c r="O895" i="79"/>
  <c r="O891" i="79"/>
  <c r="O889" i="79"/>
  <c r="O887" i="79"/>
  <c r="O885" i="79"/>
  <c r="O883" i="79"/>
  <c r="O881" i="79"/>
  <c r="O531" i="79"/>
  <c r="O275" i="79"/>
  <c r="O1243" i="79"/>
  <c r="O1241" i="79"/>
  <c r="O1220" i="79"/>
  <c r="O1218" i="79"/>
  <c r="O1216" i="79"/>
  <c r="O1214" i="79"/>
  <c r="O1212" i="79"/>
  <c r="O1207" i="79"/>
  <c r="O1205" i="79"/>
  <c r="O1203" i="79"/>
  <c r="O1201" i="79"/>
  <c r="O1199" i="79"/>
  <c r="O1197" i="79"/>
  <c r="O1046" i="79"/>
  <c r="O733" i="79"/>
  <c r="O705" i="79"/>
  <c r="O694" i="79"/>
  <c r="O686" i="79"/>
  <c r="O670" i="79"/>
  <c r="O658" i="79"/>
  <c r="O654" i="79"/>
  <c r="O632" i="79"/>
  <c r="O624" i="79"/>
  <c r="O88" i="79"/>
  <c r="O50" i="79"/>
  <c r="O642" i="79"/>
  <c r="O559" i="79"/>
  <c r="O543" i="79"/>
  <c r="O527" i="79"/>
  <c r="O267" i="79"/>
  <c r="O191" i="79"/>
  <c r="O80" i="79"/>
  <c r="O64" i="79"/>
  <c r="E3" i="77"/>
  <c r="F3" i="77" s="1"/>
  <c r="O212" i="79"/>
  <c r="O175" i="79"/>
  <c r="O271" i="79"/>
  <c r="O263" i="79"/>
  <c r="O216" i="79"/>
  <c r="O204" i="79"/>
  <c r="O195" i="79"/>
  <c r="O183" i="79"/>
  <c r="O1048" i="79"/>
  <c r="O1044" i="79"/>
  <c r="O865" i="79"/>
  <c r="O853" i="79"/>
  <c r="O849" i="79"/>
  <c r="O841" i="79"/>
  <c r="O839" i="79"/>
  <c r="O837" i="79"/>
  <c r="O833" i="79"/>
  <c r="O829" i="79"/>
  <c r="O827" i="79"/>
  <c r="O823" i="79"/>
  <c r="O819" i="79"/>
  <c r="O817" i="79"/>
  <c r="O815" i="79"/>
  <c r="O751" i="79"/>
  <c r="O749" i="79"/>
  <c r="O747" i="79"/>
  <c r="O745" i="79"/>
  <c r="O741" i="79"/>
  <c r="O700" i="79"/>
  <c r="O696" i="79"/>
  <c r="O692" i="79"/>
  <c r="O688" i="79"/>
  <c r="O684" i="79"/>
  <c r="O680" i="79"/>
  <c r="O672" i="79"/>
  <c r="O668" i="79"/>
  <c r="O664" i="79"/>
  <c r="O650" i="79"/>
  <c r="O638" i="79"/>
  <c r="O634" i="79"/>
  <c r="O630" i="79"/>
  <c r="O626" i="79"/>
  <c r="O622" i="79"/>
  <c r="O618" i="79"/>
  <c r="O276" i="79"/>
  <c r="O84" i="79"/>
  <c r="O76" i="79"/>
  <c r="O26" i="79"/>
  <c r="O1057" i="79"/>
  <c r="O1053" i="79"/>
  <c r="O208" i="79"/>
  <c r="O187" i="79"/>
  <c r="O179" i="79"/>
  <c r="O171" i="79"/>
  <c r="O86" i="79"/>
  <c r="O82" i="79"/>
  <c r="O78" i="79"/>
  <c r="O62" i="79"/>
  <c r="O38" i="79"/>
  <c r="O404" i="78"/>
  <c r="O725" i="79"/>
  <c r="O723" i="79"/>
  <c r="O721" i="79"/>
  <c r="O719" i="79"/>
  <c r="O717" i="79"/>
  <c r="O715" i="79"/>
  <c r="O713" i="79"/>
  <c r="O711" i="79"/>
  <c r="O709" i="79"/>
  <c r="O701" i="79"/>
  <c r="O699" i="79"/>
  <c r="O697" i="79"/>
  <c r="O695" i="79"/>
  <c r="O693" i="79"/>
  <c r="O691" i="79"/>
  <c r="O689" i="79"/>
  <c r="O687" i="79"/>
  <c r="O685" i="79"/>
  <c r="O683" i="79"/>
  <c r="O681" i="79"/>
  <c r="O677" i="79"/>
  <c r="O671" i="79"/>
  <c r="O669" i="79"/>
  <c r="O665" i="79"/>
  <c r="O661" i="79"/>
  <c r="O655" i="79"/>
  <c r="O653" i="79"/>
  <c r="O647" i="79"/>
  <c r="O623" i="79"/>
  <c r="O621" i="79"/>
  <c r="O619" i="79"/>
  <c r="O617" i="79"/>
  <c r="O613" i="79"/>
  <c r="O609" i="79"/>
  <c r="O605" i="79"/>
  <c r="O589" i="79"/>
  <c r="O585" i="79"/>
  <c r="O581" i="79"/>
  <c r="O575" i="79"/>
  <c r="O571" i="79"/>
  <c r="O557" i="79"/>
  <c r="O537" i="79"/>
  <c r="O529" i="79"/>
  <c r="O521" i="79"/>
  <c r="O273" i="79"/>
  <c r="O269" i="79"/>
  <c r="O265" i="79"/>
  <c r="O261" i="79"/>
  <c r="O89" i="79"/>
  <c r="O87" i="79"/>
  <c r="O85" i="79"/>
  <c r="O83" i="79"/>
  <c r="L90" i="79"/>
  <c r="O759" i="79"/>
  <c r="O274" i="79"/>
  <c r="O272" i="79"/>
  <c r="O270" i="79"/>
  <c r="O268" i="79"/>
  <c r="O266" i="79"/>
  <c r="O264" i="79"/>
  <c r="O262" i="79"/>
  <c r="C82" i="79"/>
  <c r="O643" i="79"/>
  <c r="O641" i="79"/>
  <c r="O637" i="79"/>
  <c r="O635" i="79"/>
  <c r="O633" i="79"/>
  <c r="O631" i="79"/>
  <c r="O629" i="79"/>
  <c r="O627" i="79"/>
  <c r="O625" i="79"/>
  <c r="O402" i="78"/>
  <c r="O400" i="78"/>
  <c r="O398" i="78"/>
  <c r="O396" i="78"/>
  <c r="O394" i="78"/>
  <c r="O392" i="78"/>
  <c r="O390" i="78"/>
  <c r="O388" i="78"/>
  <c r="O386" i="78"/>
  <c r="O384" i="78"/>
  <c r="O382" i="78"/>
  <c r="O380" i="78"/>
  <c r="O378" i="78"/>
  <c r="O376" i="78"/>
  <c r="O374" i="78"/>
  <c r="O365" i="78"/>
  <c r="O363" i="78"/>
  <c r="O361" i="78"/>
  <c r="O357" i="78"/>
  <c r="O355" i="78"/>
  <c r="O353" i="78"/>
  <c r="O351" i="78"/>
  <c r="O349" i="78"/>
  <c r="O347" i="78"/>
  <c r="O345" i="78"/>
  <c r="O343" i="78"/>
  <c r="O341" i="78"/>
  <c r="O319" i="78"/>
  <c r="O317" i="78"/>
  <c r="O315" i="78"/>
  <c r="O313" i="78"/>
  <c r="O309" i="78"/>
  <c r="O307" i="78"/>
  <c r="O305" i="78"/>
  <c r="O303" i="78"/>
  <c r="O297" i="78"/>
  <c r="O289" i="78"/>
  <c r="O287" i="78"/>
  <c r="O285" i="78"/>
  <c r="O283" i="78"/>
  <c r="O281" i="78"/>
  <c r="O279" i="78"/>
  <c r="O277" i="78"/>
  <c r="O275" i="78"/>
  <c r="O273" i="78"/>
  <c r="O271" i="78"/>
  <c r="O269" i="78"/>
  <c r="O267" i="78"/>
  <c r="O265" i="78"/>
  <c r="O263" i="78"/>
  <c r="O261" i="78"/>
  <c r="O259" i="78"/>
  <c r="O257" i="78"/>
  <c r="O255" i="78"/>
  <c r="O253" i="78"/>
  <c r="O251" i="78"/>
  <c r="O249" i="78"/>
  <c r="O247" i="78"/>
  <c r="O245" i="78"/>
  <c r="O243" i="78"/>
  <c r="O241" i="78"/>
  <c r="O239" i="78"/>
  <c r="O237" i="78"/>
  <c r="O235" i="78"/>
  <c r="O231" i="78"/>
  <c r="O229" i="78"/>
  <c r="O227" i="78"/>
  <c r="O225" i="78"/>
  <c r="O213" i="78"/>
  <c r="O138" i="78"/>
  <c r="O136" i="78"/>
  <c r="O134" i="78"/>
  <c r="O132" i="78"/>
  <c r="O130" i="78"/>
  <c r="O128" i="78"/>
  <c r="O126" i="78"/>
  <c r="O124" i="78"/>
  <c r="O118" i="78"/>
  <c r="O116" i="78"/>
  <c r="O114" i="78"/>
  <c r="O110" i="78"/>
  <c r="O30" i="78"/>
  <c r="O28" i="78"/>
  <c r="O81" i="79"/>
  <c r="O79" i="79"/>
  <c r="O401" i="78"/>
  <c r="O399" i="78"/>
  <c r="O397" i="78"/>
  <c r="O395" i="78"/>
  <c r="O393" i="78"/>
  <c r="O391" i="78"/>
  <c r="O389" i="78"/>
  <c r="O387" i="78"/>
  <c r="O385" i="78"/>
  <c r="O383" i="78"/>
  <c r="O381" i="78"/>
  <c r="O379" i="78"/>
  <c r="O377" i="78"/>
  <c r="O375" i="78"/>
  <c r="O364" i="78"/>
  <c r="O362" i="78"/>
  <c r="O360" i="78"/>
  <c r="O356" i="78"/>
  <c r="O354" i="78"/>
  <c r="O352" i="78"/>
  <c r="O350" i="78"/>
  <c r="O348" i="78"/>
  <c r="O346" i="78"/>
  <c r="O344" i="78"/>
  <c r="O342" i="78"/>
  <c r="O340" i="78"/>
  <c r="O320" i="78"/>
  <c r="O318" i="78"/>
  <c r="O316" i="78"/>
  <c r="O308" i="78"/>
  <c r="O306" i="78"/>
  <c r="O304" i="78"/>
  <c r="O302" i="78"/>
  <c r="O298" i="78"/>
  <c r="O296" i="78"/>
  <c r="O290" i="78"/>
  <c r="O288" i="78"/>
  <c r="O286" i="78"/>
  <c r="O284" i="78"/>
  <c r="O282" i="78"/>
  <c r="O280" i="78"/>
  <c r="O278" i="78"/>
  <c r="O276" i="78"/>
  <c r="O274" i="78"/>
  <c r="O272" i="78"/>
  <c r="O270" i="78"/>
  <c r="O268" i="78"/>
  <c r="O266" i="78"/>
  <c r="O264" i="78"/>
  <c r="O262" i="78"/>
  <c r="O258" i="78"/>
  <c r="O256" i="78"/>
  <c r="O254" i="78"/>
  <c r="O252" i="78"/>
  <c r="O250" i="78"/>
  <c r="O248" i="78"/>
  <c r="O246" i="78"/>
  <c r="O244" i="78"/>
  <c r="O242" i="78"/>
  <c r="O240" i="78"/>
  <c r="O238" i="78"/>
  <c r="O236" i="78"/>
  <c r="O234" i="78"/>
  <c r="O230" i="78"/>
  <c r="O228" i="78"/>
  <c r="O226" i="78"/>
  <c r="O224" i="78"/>
  <c r="O222" i="78"/>
  <c r="O220" i="78"/>
  <c r="O218" i="78"/>
  <c r="O216" i="78"/>
  <c r="O214" i="78"/>
  <c r="O212" i="78"/>
  <c r="O137" i="78"/>
  <c r="O135" i="78"/>
  <c r="O133" i="78"/>
  <c r="O131" i="78"/>
  <c r="O129" i="78"/>
  <c r="O127" i="78"/>
  <c r="O125" i="78"/>
  <c r="O123" i="78"/>
  <c r="O121" i="78"/>
  <c r="O119" i="78"/>
  <c r="O117" i="78"/>
  <c r="O115" i="78"/>
  <c r="O113" i="78"/>
  <c r="O111" i="78"/>
  <c r="O109" i="78"/>
  <c r="O107" i="78"/>
  <c r="O105" i="78"/>
  <c r="O103" i="78"/>
  <c r="O101" i="78"/>
  <c r="O99" i="78"/>
  <c r="O97" i="78"/>
  <c r="O95" i="78"/>
  <c r="O93" i="78"/>
  <c r="O91" i="78"/>
  <c r="O89" i="78"/>
  <c r="O87" i="78"/>
  <c r="O85" i="78"/>
  <c r="O83" i="78"/>
  <c r="O81" i="78"/>
  <c r="O79" i="78"/>
  <c r="O77" i="78"/>
  <c r="O75" i="78"/>
  <c r="O73" i="78"/>
  <c r="O71" i="78"/>
  <c r="O69" i="78"/>
  <c r="O67" i="78"/>
  <c r="O65" i="78"/>
  <c r="O63" i="78"/>
  <c r="O61" i="78"/>
  <c r="O59" i="78"/>
  <c r="O57" i="78"/>
  <c r="O55" i="78"/>
  <c r="O53" i="78"/>
  <c r="O51" i="78"/>
  <c r="O49" i="78"/>
  <c r="O47" i="78"/>
  <c r="O45" i="78"/>
  <c r="O43" i="78"/>
  <c r="O41" i="78"/>
  <c r="O39" i="78"/>
  <c r="O37" i="78"/>
  <c r="O35" i="78"/>
  <c r="O29" i="78"/>
  <c r="O27" i="78"/>
  <c r="E399" i="78"/>
  <c r="O807" i="79"/>
  <c r="O783" i="79"/>
  <c r="O779" i="79"/>
  <c r="O775" i="79"/>
  <c r="O763" i="79"/>
  <c r="C86" i="79"/>
  <c r="B393" i="78"/>
  <c r="E394" i="78"/>
  <c r="E400" i="78"/>
  <c r="B402" i="78"/>
  <c r="B401" i="78"/>
  <c r="B400" i="78"/>
  <c r="B399" i="78"/>
  <c r="B398" i="78"/>
  <c r="B397" i="78"/>
  <c r="B396" i="78"/>
  <c r="B395" i="78"/>
  <c r="B394" i="78"/>
  <c r="E242" i="78"/>
  <c r="E250" i="78"/>
  <c r="E268" i="78"/>
  <c r="E276" i="78"/>
  <c r="E284" i="78"/>
  <c r="E213" i="78"/>
  <c r="E227" i="78"/>
  <c r="E229" i="78"/>
  <c r="E231" i="78"/>
  <c r="E110" i="78"/>
  <c r="E124" i="78"/>
  <c r="E126" i="78"/>
  <c r="E132" i="78"/>
  <c r="E138" i="78"/>
  <c r="E30" i="78"/>
  <c r="O811" i="79"/>
  <c r="O798" i="79"/>
  <c r="O782" i="79"/>
  <c r="O768" i="79"/>
  <c r="O651" i="79"/>
  <c r="O649" i="79"/>
  <c r="O645" i="79"/>
  <c r="O60" i="79"/>
  <c r="O56" i="79"/>
  <c r="O52" i="79"/>
  <c r="O36" i="79"/>
  <c r="O16" i="79"/>
  <c r="C80" i="79"/>
  <c r="C84" i="79"/>
  <c r="C88" i="79"/>
  <c r="B360" i="78"/>
  <c r="B364" i="78"/>
  <c r="B362" i="78"/>
  <c r="B339" i="78"/>
  <c r="B320" i="78"/>
  <c r="B318" i="78"/>
  <c r="B316" i="78"/>
  <c r="B314" i="78"/>
  <c r="E324" i="78"/>
  <c r="O1049" i="79"/>
  <c r="O1047" i="79"/>
  <c r="O1045" i="79"/>
  <c r="O1041" i="79"/>
  <c r="O762" i="79"/>
  <c r="O740" i="79"/>
  <c r="O736" i="79"/>
  <c r="O707" i="79"/>
  <c r="O646" i="79"/>
  <c r="O539" i="79"/>
  <c r="O535" i="79"/>
  <c r="O523" i="79"/>
  <c r="O519" i="79"/>
  <c r="O577" i="79"/>
  <c r="O565" i="79"/>
  <c r="O561" i="79"/>
  <c r="O541" i="79"/>
  <c r="O525" i="79"/>
  <c r="O517" i="79"/>
  <c r="O253" i="79"/>
  <c r="O14" i="79"/>
  <c r="I80" i="79"/>
  <c r="I82" i="79"/>
  <c r="I84" i="79"/>
  <c r="I86" i="79"/>
  <c r="I88" i="79"/>
  <c r="B312" i="78"/>
  <c r="B301" i="78"/>
  <c r="O813" i="79"/>
  <c r="O809" i="79"/>
  <c r="O805" i="79"/>
  <c r="O801" i="79"/>
  <c r="O797" i="79"/>
  <c r="O793" i="79"/>
  <c r="O789" i="79"/>
  <c r="O785" i="79"/>
  <c r="O781" i="79"/>
  <c r="O777" i="79"/>
  <c r="O773" i="79"/>
  <c r="O769" i="79"/>
  <c r="O765" i="79"/>
  <c r="O761" i="79"/>
  <c r="O757" i="79"/>
  <c r="O730" i="79"/>
  <c r="O660" i="79"/>
  <c r="O656" i="79"/>
  <c r="O652" i="79"/>
  <c r="O648" i="79"/>
  <c r="O644" i="79"/>
  <c r="O490" i="79"/>
  <c r="O492" i="79"/>
  <c r="O488" i="79"/>
  <c r="O494" i="79"/>
  <c r="O496" i="79"/>
  <c r="O498" i="79"/>
  <c r="O500" i="79"/>
  <c r="O502" i="79"/>
  <c r="O504" i="79"/>
  <c r="O506" i="79"/>
  <c r="O508" i="79"/>
  <c r="O510" i="79"/>
  <c r="O512" i="79"/>
  <c r="O514" i="79"/>
  <c r="O516" i="79"/>
  <c r="O518" i="79"/>
  <c r="O520" i="79"/>
  <c r="O522" i="79"/>
  <c r="O524" i="79"/>
  <c r="O526" i="79"/>
  <c r="O528" i="79"/>
  <c r="O530" i="79"/>
  <c r="O532" i="79"/>
  <c r="O534" i="79"/>
  <c r="O536" i="79"/>
  <c r="O538" i="79"/>
  <c r="O540" i="79"/>
  <c r="O542" i="79"/>
  <c r="O544" i="79"/>
  <c r="O546" i="79"/>
  <c r="O548" i="79"/>
  <c r="O550" i="79"/>
  <c r="O552" i="79"/>
  <c r="O554" i="79"/>
  <c r="O556" i="79"/>
  <c r="O558" i="79"/>
  <c r="O560" i="79"/>
  <c r="O562" i="79"/>
  <c r="O564" i="79"/>
  <c r="O566" i="79"/>
  <c r="O568" i="79"/>
  <c r="O570" i="79"/>
  <c r="O572" i="79"/>
  <c r="O574" i="79"/>
  <c r="O576" i="79"/>
  <c r="O578" i="79"/>
  <c r="O580" i="79"/>
  <c r="O582" i="79"/>
  <c r="O584" i="79"/>
  <c r="O586" i="79"/>
  <c r="O588" i="79"/>
  <c r="O590" i="79"/>
  <c r="O592" i="79"/>
  <c r="O594" i="79"/>
  <c r="O596" i="79"/>
  <c r="O598" i="79"/>
  <c r="O600" i="79"/>
  <c r="O602" i="79"/>
  <c r="O604" i="79"/>
  <c r="O606" i="79"/>
  <c r="O608" i="79"/>
  <c r="O610" i="79"/>
  <c r="O612" i="79"/>
  <c r="O614" i="79"/>
  <c r="O616" i="79"/>
  <c r="O252" i="79"/>
  <c r="O250" i="79"/>
  <c r="O248" i="79"/>
  <c r="O24" i="79"/>
  <c r="O20" i="79"/>
  <c r="C11" i="79"/>
  <c r="C18" i="79"/>
  <c r="C20" i="79"/>
  <c r="C22" i="79"/>
  <c r="C24" i="79"/>
  <c r="C26" i="79"/>
  <c r="C28" i="79"/>
  <c r="C30" i="79"/>
  <c r="C32" i="79"/>
  <c r="C34" i="79"/>
  <c r="C36" i="79"/>
  <c r="C38" i="79"/>
  <c r="C40" i="79"/>
  <c r="C42" i="79"/>
  <c r="C44" i="79"/>
  <c r="C46" i="79"/>
  <c r="C48" i="79"/>
  <c r="C50" i="79"/>
  <c r="C52" i="79"/>
  <c r="C54" i="79"/>
  <c r="C56" i="79"/>
  <c r="C58" i="79"/>
  <c r="C60" i="79"/>
  <c r="C62" i="79"/>
  <c r="C64" i="79"/>
  <c r="C66" i="79"/>
  <c r="C68" i="79"/>
  <c r="C70" i="79"/>
  <c r="C72" i="79"/>
  <c r="C74" i="79"/>
  <c r="C76" i="79"/>
  <c r="C78" i="79"/>
  <c r="L51" i="79"/>
  <c r="O77" i="79"/>
  <c r="O75" i="79"/>
  <c r="O73" i="79"/>
  <c r="O71" i="79"/>
  <c r="O69" i="79"/>
  <c r="O67" i="79"/>
  <c r="O65" i="79"/>
  <c r="O63" i="79"/>
  <c r="O61" i="79"/>
  <c r="O59" i="79"/>
  <c r="O57" i="79"/>
  <c r="O55" i="79"/>
  <c r="O53" i="79"/>
  <c r="O51" i="79"/>
  <c r="O49" i="79"/>
  <c r="O47" i="79"/>
  <c r="O45" i="79"/>
  <c r="O43" i="79"/>
  <c r="O41" i="79"/>
  <c r="O39" i="79"/>
  <c r="O37" i="79"/>
  <c r="O35" i="79"/>
  <c r="O33" i="79"/>
  <c r="O31" i="79"/>
  <c r="O29" i="79"/>
  <c r="O27" i="79"/>
  <c r="O25" i="79"/>
  <c r="O23" i="79"/>
  <c r="O21" i="79"/>
  <c r="O19" i="79"/>
  <c r="O17" i="79"/>
  <c r="O15" i="79"/>
  <c r="O13" i="79"/>
  <c r="C13" i="79"/>
  <c r="C15" i="79"/>
  <c r="C17" i="79"/>
  <c r="C19" i="79"/>
  <c r="C21" i="79"/>
  <c r="C23" i="79"/>
  <c r="C25" i="79"/>
  <c r="C27" i="79"/>
  <c r="C29" i="79"/>
  <c r="C31" i="79"/>
  <c r="C33" i="79"/>
  <c r="C35" i="79"/>
  <c r="C37" i="79"/>
  <c r="C39" i="79"/>
  <c r="C41" i="79"/>
  <c r="C43" i="79"/>
  <c r="C45" i="79"/>
  <c r="C47" i="79"/>
  <c r="C49" i="79"/>
  <c r="L50" i="79"/>
  <c r="C51" i="79"/>
  <c r="C53" i="79"/>
  <c r="C55" i="79"/>
  <c r="C57" i="79"/>
  <c r="C59" i="79"/>
  <c r="C61" i="79"/>
  <c r="L62" i="79"/>
  <c r="C63" i="79"/>
  <c r="C65" i="79"/>
  <c r="C67" i="79"/>
  <c r="C69" i="79"/>
  <c r="C71" i="79"/>
  <c r="C73" i="79"/>
  <c r="C75" i="79"/>
  <c r="C77" i="79"/>
  <c r="C79" i="79"/>
  <c r="I79" i="79"/>
  <c r="E80" i="79"/>
  <c r="C81" i="79"/>
  <c r="I81" i="79"/>
  <c r="E82" i="79"/>
  <c r="L82" i="79"/>
  <c r="C83" i="79"/>
  <c r="I83" i="79"/>
  <c r="E84" i="79"/>
  <c r="L84" i="79"/>
  <c r="C85" i="79"/>
  <c r="I85" i="79"/>
  <c r="E86" i="79"/>
  <c r="L86" i="79"/>
  <c r="C87" i="79"/>
  <c r="I87" i="79"/>
  <c r="E88" i="79"/>
  <c r="C89" i="79"/>
  <c r="I89" i="79"/>
  <c r="E79" i="79"/>
  <c r="E81" i="79"/>
  <c r="L81" i="79"/>
  <c r="E83" i="79"/>
  <c r="E85" i="79"/>
  <c r="E87" i="79"/>
  <c r="L87" i="79"/>
  <c r="E89" i="79"/>
  <c r="L89" i="79"/>
  <c r="E298" i="78"/>
  <c r="B295" i="78"/>
  <c r="B298" i="78"/>
  <c r="B297" i="78"/>
  <c r="B296" i="78"/>
  <c r="B234" i="78"/>
  <c r="B260" i="78"/>
  <c r="B258" i="78"/>
  <c r="B256" i="78"/>
  <c r="B254" i="78"/>
  <c r="B252" i="78"/>
  <c r="B250" i="78"/>
  <c r="B248" i="78"/>
  <c r="B246" i="78"/>
  <c r="B244" i="78"/>
  <c r="B242" i="78"/>
  <c r="B240" i="78"/>
  <c r="B238" i="78"/>
  <c r="B236" i="78"/>
  <c r="B290" i="78"/>
  <c r="B288" i="78"/>
  <c r="B286" i="78"/>
  <c r="B284" i="78"/>
  <c r="B282" i="78"/>
  <c r="B280" i="78"/>
  <c r="B278" i="78"/>
  <c r="B276" i="78"/>
  <c r="B274" i="78"/>
  <c r="B272" i="78"/>
  <c r="B270" i="78"/>
  <c r="B268" i="78"/>
  <c r="B266" i="78"/>
  <c r="B264" i="78"/>
  <c r="B262" i="78"/>
  <c r="E253" i="78"/>
  <c r="E249" i="78"/>
  <c r="E283" i="78"/>
  <c r="E273" i="78"/>
  <c r="E267" i="78"/>
  <c r="B28" i="78"/>
  <c r="B231" i="78"/>
  <c r="B229" i="78"/>
  <c r="B227" i="78"/>
  <c r="B225" i="78"/>
  <c r="B223" i="78"/>
  <c r="B221" i="78"/>
  <c r="B219" i="78"/>
  <c r="B217" i="78"/>
  <c r="B215" i="78"/>
  <c r="B213" i="78"/>
  <c r="B211" i="78"/>
  <c r="E134" i="78"/>
  <c r="B138" i="78"/>
  <c r="B136" i="78"/>
  <c r="B134" i="78"/>
  <c r="B132" i="78"/>
  <c r="B130" i="78"/>
  <c r="B128" i="78"/>
  <c r="B126" i="78"/>
  <c r="B124" i="78"/>
  <c r="B122" i="78"/>
  <c r="B120" i="78"/>
  <c r="B118" i="78"/>
  <c r="B116" i="78"/>
  <c r="B114" i="78"/>
  <c r="B112" i="78"/>
  <c r="B110" i="78"/>
  <c r="B108" i="78"/>
  <c r="B106" i="78"/>
  <c r="B104" i="78"/>
  <c r="B102" i="78"/>
  <c r="B100" i="78"/>
  <c r="B98" i="78"/>
  <c r="B96" i="78"/>
  <c r="B94" i="78"/>
  <c r="B92" i="78"/>
  <c r="B90" i="78"/>
  <c r="B88" i="78"/>
  <c r="B86" i="78"/>
  <c r="B84" i="78"/>
  <c r="B82" i="78"/>
  <c r="B80" i="78"/>
  <c r="B78" i="78"/>
  <c r="B76" i="78"/>
  <c r="B74" i="78"/>
  <c r="B72" i="78"/>
  <c r="B70" i="78"/>
  <c r="B68" i="78"/>
  <c r="B66" i="78"/>
  <c r="B64" i="78"/>
  <c r="B62" i="78"/>
  <c r="B60" i="78"/>
  <c r="B58" i="78"/>
  <c r="B56" i="78"/>
  <c r="B54" i="78"/>
  <c r="B52" i="78"/>
  <c r="B50" i="78"/>
  <c r="B48" i="78"/>
  <c r="B46" i="78"/>
  <c r="B44" i="78"/>
  <c r="B42" i="78"/>
  <c r="B40" i="78"/>
  <c r="B38" i="78"/>
  <c r="B36" i="78"/>
  <c r="B34" i="78"/>
  <c r="E136" i="78"/>
  <c r="E28" i="78"/>
  <c r="B30" i="78"/>
  <c r="B33" i="78"/>
  <c r="B142" i="78"/>
  <c r="C94" i="79"/>
  <c r="C95" i="79"/>
  <c r="C96" i="79"/>
  <c r="C97" i="79"/>
  <c r="C98" i="79"/>
  <c r="C99" i="79"/>
  <c r="C100" i="79"/>
  <c r="C101" i="79"/>
  <c r="C102" i="79"/>
  <c r="C103" i="79"/>
  <c r="C104" i="79"/>
  <c r="C105" i="79"/>
  <c r="C106" i="79"/>
  <c r="C107" i="79"/>
  <c r="C108" i="79"/>
  <c r="C109" i="79"/>
  <c r="C110" i="79"/>
  <c r="C111" i="79"/>
  <c r="C112" i="79"/>
  <c r="C113" i="79"/>
  <c r="C114" i="79"/>
  <c r="C115" i="79"/>
  <c r="C116" i="79"/>
  <c r="C117" i="79"/>
  <c r="C118" i="79"/>
  <c r="C119" i="79"/>
  <c r="C120" i="79"/>
  <c r="C121" i="79"/>
  <c r="C122" i="79"/>
  <c r="C123" i="79"/>
  <c r="C124" i="79"/>
  <c r="C125" i="79"/>
  <c r="C126" i="79"/>
  <c r="C127" i="79"/>
  <c r="C128" i="79"/>
  <c r="C129" i="79"/>
  <c r="C130" i="79"/>
  <c r="C131" i="79"/>
  <c r="C132" i="79"/>
  <c r="C133" i="79"/>
  <c r="C134" i="79"/>
  <c r="C135" i="79"/>
  <c r="C136" i="79"/>
  <c r="C137" i="79"/>
  <c r="C138" i="79"/>
  <c r="C139" i="79"/>
  <c r="C140" i="79"/>
  <c r="C141" i="79"/>
  <c r="C142" i="79"/>
  <c r="C143" i="79"/>
  <c r="C144" i="79"/>
  <c r="C145" i="79"/>
  <c r="C146" i="79"/>
  <c r="C147" i="79"/>
  <c r="C148" i="79"/>
  <c r="C149" i="79"/>
  <c r="C150" i="79"/>
  <c r="C151" i="79"/>
  <c r="C152" i="79"/>
  <c r="C153" i="79"/>
  <c r="C154" i="79"/>
  <c r="C155" i="79"/>
  <c r="C156" i="79"/>
  <c r="C157" i="79"/>
  <c r="C158" i="79"/>
  <c r="C159" i="79"/>
  <c r="C160" i="79"/>
  <c r="C161" i="79"/>
  <c r="C162" i="79"/>
  <c r="C163" i="79"/>
  <c r="C164" i="79"/>
  <c r="C165" i="79"/>
  <c r="C166" i="79"/>
  <c r="C170" i="79"/>
  <c r="C171" i="79"/>
  <c r="C172" i="79"/>
  <c r="C173" i="79"/>
  <c r="C174" i="79"/>
  <c r="C175" i="79"/>
  <c r="C176" i="79"/>
  <c r="C177" i="79"/>
  <c r="C178" i="79"/>
  <c r="C179" i="79"/>
  <c r="C180" i="79"/>
  <c r="C181" i="79"/>
  <c r="C182" i="79"/>
  <c r="C183" i="79"/>
  <c r="C184" i="79"/>
  <c r="C185" i="79"/>
  <c r="C186" i="79"/>
  <c r="C187" i="79"/>
  <c r="C188" i="79"/>
  <c r="C189" i="79"/>
  <c r="C190" i="79"/>
  <c r="C191" i="79"/>
  <c r="C192" i="79"/>
  <c r="C193" i="79"/>
  <c r="C194" i="79"/>
  <c r="C195" i="79"/>
  <c r="C196" i="79"/>
  <c r="C197" i="79"/>
  <c r="C201" i="79"/>
  <c r="C202" i="79"/>
  <c r="C203" i="79"/>
  <c r="C204" i="79"/>
  <c r="C205" i="79"/>
  <c r="C206" i="79"/>
  <c r="C207" i="79"/>
  <c r="C208" i="79"/>
  <c r="C209" i="79"/>
  <c r="C210" i="79"/>
  <c r="C211" i="79"/>
  <c r="C212" i="79"/>
  <c r="C213" i="79"/>
  <c r="C214" i="79"/>
  <c r="C215" i="79"/>
  <c r="C216" i="79"/>
  <c r="C220" i="79"/>
  <c r="C221" i="79"/>
  <c r="C222" i="79"/>
  <c r="C223" i="79"/>
  <c r="C224" i="79"/>
  <c r="C225" i="79"/>
  <c r="C226" i="79"/>
  <c r="C227" i="79"/>
  <c r="C228" i="79"/>
  <c r="C229" i="79"/>
  <c r="C230" i="79"/>
  <c r="C231" i="79"/>
  <c r="C232" i="79"/>
  <c r="C233" i="79"/>
  <c r="C234" i="79"/>
  <c r="C235" i="79"/>
  <c r="C236" i="79"/>
  <c r="C237" i="79"/>
  <c r="C238" i="79"/>
  <c r="C239" i="79"/>
  <c r="C240" i="79"/>
  <c r="C241" i="79"/>
  <c r="C242" i="79"/>
  <c r="C243" i="79"/>
  <c r="C244" i="79"/>
  <c r="C245" i="79"/>
  <c r="C246" i="79"/>
  <c r="C247" i="79"/>
  <c r="C287" i="79"/>
  <c r="C288" i="79"/>
  <c r="C289" i="79"/>
  <c r="C290" i="79"/>
  <c r="C291" i="79"/>
  <c r="C292" i="79"/>
  <c r="C293" i="79"/>
  <c r="C294" i="79"/>
  <c r="C295" i="79"/>
  <c r="C296" i="79"/>
  <c r="C297" i="79"/>
  <c r="C298" i="79"/>
  <c r="C299" i="79"/>
  <c r="C308" i="79"/>
  <c r="C309" i="79"/>
  <c r="C310" i="79"/>
  <c r="C311" i="79"/>
  <c r="C312" i="79"/>
  <c r="C313" i="79"/>
  <c r="C314" i="79"/>
  <c r="C315" i="79"/>
  <c r="C316" i="79"/>
  <c r="C317" i="79"/>
  <c r="C318" i="79"/>
  <c r="C319" i="79"/>
  <c r="C320" i="79"/>
  <c r="C321" i="79"/>
  <c r="C322" i="79"/>
  <c r="C323" i="79"/>
  <c r="C324" i="79"/>
  <c r="C325" i="79"/>
  <c r="C326" i="79"/>
  <c r="C327" i="79"/>
  <c r="C328" i="79"/>
  <c r="C329" i="79"/>
  <c r="C330" i="79"/>
  <c r="C331" i="79"/>
  <c r="C332" i="79"/>
  <c r="C333" i="79"/>
  <c r="C334" i="79"/>
  <c r="C335" i="79"/>
  <c r="C336" i="79"/>
  <c r="C337" i="79"/>
  <c r="C338" i="79"/>
  <c r="C339" i="79"/>
  <c r="C340" i="79"/>
  <c r="C341" i="79"/>
  <c r="C342" i="79"/>
  <c r="C343" i="79"/>
  <c r="C344" i="79"/>
  <c r="C345" i="79"/>
  <c r="C346" i="79"/>
  <c r="C347" i="79"/>
  <c r="C348" i="79"/>
  <c r="C349" i="79"/>
  <c r="C350" i="79"/>
  <c r="C351" i="79"/>
  <c r="C352" i="79"/>
  <c r="C353" i="79"/>
  <c r="C354" i="79"/>
  <c r="C355" i="79"/>
  <c r="C356" i="79"/>
  <c r="C357" i="79"/>
  <c r="C358" i="79"/>
  <c r="C359" i="79"/>
  <c r="C360" i="79"/>
  <c r="C361" i="79"/>
  <c r="C362" i="79"/>
  <c r="C363" i="79"/>
  <c r="C364" i="79"/>
  <c r="C365" i="79"/>
  <c r="C366" i="79"/>
  <c r="C367" i="79"/>
  <c r="C368" i="79"/>
  <c r="C369" i="79"/>
  <c r="C370" i="79"/>
  <c r="C371" i="79"/>
  <c r="C372" i="79"/>
  <c r="C373" i="79"/>
  <c r="C374" i="79"/>
  <c r="C375" i="79"/>
  <c r="C376" i="79"/>
  <c r="C377" i="79"/>
  <c r="C378" i="79"/>
  <c r="C379" i="79"/>
  <c r="C380" i="79"/>
  <c r="C381" i="79"/>
  <c r="C382" i="79"/>
  <c r="C383" i="79"/>
  <c r="C384" i="79"/>
  <c r="C385" i="79"/>
  <c r="C386" i="79"/>
  <c r="C387" i="79"/>
  <c r="C388" i="79"/>
  <c r="C389" i="79"/>
  <c r="C390" i="79"/>
  <c r="C391" i="79"/>
  <c r="C392" i="79"/>
  <c r="C393" i="79"/>
  <c r="C394" i="79"/>
  <c r="C395" i="79"/>
  <c r="C396" i="79"/>
  <c r="C397" i="79"/>
  <c r="C398" i="79"/>
  <c r="C399" i="79"/>
  <c r="C400" i="79"/>
  <c r="C401" i="79"/>
  <c r="C402" i="79"/>
  <c r="C403" i="79"/>
  <c r="C404" i="79"/>
  <c r="C405" i="79"/>
  <c r="C406" i="79"/>
  <c r="C407" i="79"/>
  <c r="C408" i="79"/>
  <c r="C409" i="79"/>
  <c r="C410" i="79"/>
  <c r="C411" i="79"/>
  <c r="C412" i="79"/>
  <c r="C413" i="79"/>
  <c r="C414" i="79"/>
  <c r="C415" i="79"/>
  <c r="C416" i="79"/>
  <c r="C417" i="79"/>
  <c r="C418" i="79"/>
  <c r="C419" i="79"/>
  <c r="C420" i="79"/>
  <c r="C421" i="79"/>
  <c r="C422" i="79"/>
  <c r="C423" i="79"/>
  <c r="C424" i="79"/>
  <c r="C425" i="79"/>
  <c r="C426" i="79"/>
  <c r="C427" i="79"/>
  <c r="C428" i="79"/>
  <c r="C429" i="79"/>
  <c r="C430" i="79"/>
  <c r="C431" i="79"/>
  <c r="C432" i="79"/>
  <c r="C433" i="79"/>
  <c r="C434" i="79"/>
  <c r="C435" i="79"/>
  <c r="C436" i="79"/>
  <c r="C437" i="79"/>
  <c r="C438" i="79"/>
  <c r="C439" i="79"/>
  <c r="C440" i="79"/>
  <c r="C441" i="79"/>
  <c r="C442" i="79"/>
  <c r="C443" i="79"/>
  <c r="C444" i="79"/>
  <c r="C445" i="79"/>
  <c r="C446" i="79"/>
  <c r="C447" i="79"/>
  <c r="C448" i="79"/>
  <c r="C449" i="79"/>
  <c r="C450" i="79"/>
  <c r="C451" i="79"/>
  <c r="C452" i="79"/>
  <c r="C453" i="79"/>
  <c r="C454" i="79"/>
  <c r="C455" i="79"/>
  <c r="C456" i="79"/>
  <c r="C457" i="79"/>
  <c r="C458" i="79"/>
  <c r="C459" i="79"/>
  <c r="C460" i="79"/>
  <c r="C461" i="79"/>
  <c r="C462" i="79"/>
  <c r="C463" i="79"/>
  <c r="C464" i="79"/>
  <c r="C465" i="79"/>
  <c r="C466" i="79"/>
  <c r="C467" i="79"/>
  <c r="C468" i="79"/>
  <c r="C469" i="79"/>
  <c r="C470" i="79"/>
  <c r="C471" i="79"/>
  <c r="C472" i="79"/>
  <c r="C473" i="79"/>
  <c r="C474" i="79"/>
  <c r="C475" i="79"/>
  <c r="C476" i="79"/>
  <c r="C477" i="79"/>
  <c r="C478" i="79"/>
  <c r="C479" i="79"/>
  <c r="C480" i="79"/>
  <c r="C481" i="79"/>
  <c r="C482" i="79"/>
  <c r="C483" i="79"/>
  <c r="C484" i="79"/>
  <c r="C485" i="79"/>
  <c r="C486" i="79"/>
  <c r="C487" i="79"/>
  <c r="C248" i="79"/>
  <c r="C249" i="79"/>
  <c r="C250" i="79"/>
  <c r="C251" i="79"/>
  <c r="C252" i="79"/>
  <c r="L253" i="79"/>
  <c r="C253" i="79"/>
  <c r="C261" i="79"/>
  <c r="C262" i="79"/>
  <c r="L263" i="79"/>
  <c r="C263" i="79"/>
  <c r="C264" i="79"/>
  <c r="L265" i="79"/>
  <c r="C265" i="79"/>
  <c r="C266" i="79"/>
  <c r="L267" i="79"/>
  <c r="C267" i="79"/>
  <c r="C268" i="79"/>
  <c r="C269" i="79"/>
  <c r="C270" i="79"/>
  <c r="L271" i="79"/>
  <c r="C271" i="79"/>
  <c r="C272" i="79"/>
  <c r="L273" i="79"/>
  <c r="C273" i="79"/>
  <c r="C274" i="79"/>
  <c r="C275" i="79"/>
  <c r="C276" i="79"/>
  <c r="C279" i="79"/>
  <c r="C280" i="79"/>
  <c r="C281" i="79"/>
  <c r="C282" i="79"/>
  <c r="C283" i="79"/>
  <c r="C284" i="79"/>
  <c r="C285" i="79"/>
  <c r="C286" i="79"/>
  <c r="F79" i="79"/>
  <c r="F80" i="79"/>
  <c r="F81" i="79"/>
  <c r="F82" i="79"/>
  <c r="F83" i="79"/>
  <c r="F84" i="79"/>
  <c r="F85" i="79"/>
  <c r="F86" i="79"/>
  <c r="F87" i="79"/>
  <c r="F88" i="79"/>
  <c r="F89" i="79"/>
  <c r="C488" i="79"/>
  <c r="C489" i="79"/>
  <c r="C490" i="79"/>
  <c r="C491" i="79"/>
  <c r="C492" i="79"/>
  <c r="C493" i="79"/>
  <c r="C494" i="79"/>
  <c r="C495" i="79"/>
  <c r="C496" i="79"/>
  <c r="C497" i="79"/>
  <c r="C498" i="79"/>
  <c r="C499" i="79"/>
  <c r="C500" i="79"/>
  <c r="C501" i="79"/>
  <c r="C502" i="79"/>
  <c r="C503" i="79"/>
  <c r="C504" i="79"/>
  <c r="C505" i="79"/>
  <c r="C506" i="79"/>
  <c r="C507" i="79"/>
  <c r="C508" i="79"/>
  <c r="C509" i="79"/>
  <c r="C510" i="79"/>
  <c r="C511" i="79"/>
  <c r="C512" i="79"/>
  <c r="C513" i="79"/>
  <c r="C514" i="79"/>
  <c r="C515" i="79"/>
  <c r="L516" i="79"/>
  <c r="C516" i="79"/>
  <c r="C517" i="79"/>
  <c r="C518" i="79"/>
  <c r="L519" i="79"/>
  <c r="C519" i="79"/>
  <c r="C520" i="79"/>
  <c r="L521" i="79"/>
  <c r="C521" i="79"/>
  <c r="C522" i="79"/>
  <c r="L523" i="79"/>
  <c r="C523" i="79"/>
  <c r="L524" i="79"/>
  <c r="C524" i="79"/>
  <c r="C525" i="79"/>
  <c r="C526" i="79"/>
  <c r="L527" i="79"/>
  <c r="C527" i="79"/>
  <c r="L528" i="79"/>
  <c r="C528" i="79"/>
  <c r="L529" i="79"/>
  <c r="C529" i="79"/>
  <c r="C530" i="79"/>
  <c r="L531" i="79"/>
  <c r="C531" i="79"/>
  <c r="C532" i="79"/>
  <c r="C533" i="79"/>
  <c r="C534" i="79"/>
  <c r="C535" i="79"/>
  <c r="L536" i="79"/>
  <c r="C536" i="79"/>
  <c r="C537" i="79"/>
  <c r="C538" i="79"/>
  <c r="C539" i="79"/>
  <c r="C540" i="79"/>
  <c r="L541" i="79"/>
  <c r="C541" i="79"/>
  <c r="C542" i="79"/>
  <c r="C543" i="79"/>
  <c r="C544" i="79"/>
  <c r="C545" i="79"/>
  <c r="C546" i="79"/>
  <c r="C547" i="79"/>
  <c r="C548" i="79"/>
  <c r="C549" i="79"/>
  <c r="C550" i="79"/>
  <c r="C551" i="79"/>
  <c r="C552" i="79"/>
  <c r="C553" i="79"/>
  <c r="C554" i="79"/>
  <c r="C555" i="79"/>
  <c r="C556" i="79"/>
  <c r="C557" i="79"/>
  <c r="C558" i="79"/>
  <c r="L559" i="79"/>
  <c r="C559" i="79"/>
  <c r="C560" i="79"/>
  <c r="C561" i="79"/>
  <c r="C562" i="79"/>
  <c r="C563" i="79"/>
  <c r="C564" i="79"/>
  <c r="C565" i="79"/>
  <c r="C566" i="79"/>
  <c r="C567" i="79"/>
  <c r="C568" i="79"/>
  <c r="C569" i="79"/>
  <c r="C570" i="79"/>
  <c r="C571" i="79"/>
  <c r="C572" i="79"/>
  <c r="C573" i="79"/>
  <c r="C574" i="79"/>
  <c r="C575" i="79"/>
  <c r="C576" i="79"/>
  <c r="L577" i="79"/>
  <c r="C577" i="79"/>
  <c r="C578" i="79"/>
  <c r="C579" i="79"/>
  <c r="C580" i="79"/>
  <c r="C581" i="79"/>
  <c r="C582" i="79"/>
  <c r="C583" i="79"/>
  <c r="C584" i="79"/>
  <c r="C585" i="79"/>
  <c r="C586" i="79"/>
  <c r="C587" i="79"/>
  <c r="C588" i="79"/>
  <c r="L589" i="79"/>
  <c r="C589" i="79"/>
  <c r="C590" i="79"/>
  <c r="C591" i="79"/>
  <c r="C592" i="79"/>
  <c r="C593" i="79"/>
  <c r="C594" i="79"/>
  <c r="C595" i="79"/>
  <c r="C596" i="79"/>
  <c r="C597" i="79"/>
  <c r="C598" i="79"/>
  <c r="C599" i="79"/>
  <c r="C600" i="79"/>
  <c r="C601" i="79"/>
  <c r="C602" i="79"/>
  <c r="L603" i="79"/>
  <c r="C603" i="79"/>
  <c r="C604" i="79"/>
  <c r="C605" i="79"/>
  <c r="C606" i="79"/>
  <c r="L607" i="79"/>
  <c r="C607" i="79"/>
  <c r="C608" i="79"/>
  <c r="C609" i="79"/>
  <c r="L610" i="79"/>
  <c r="C610" i="79"/>
  <c r="C611" i="79"/>
  <c r="C612" i="79"/>
  <c r="C613" i="79"/>
  <c r="C614" i="79"/>
  <c r="C615" i="79"/>
  <c r="C616" i="79"/>
  <c r="C617" i="79"/>
  <c r="C618" i="79"/>
  <c r="L619" i="79"/>
  <c r="C619" i="79"/>
  <c r="C620" i="79"/>
  <c r="C621" i="79"/>
  <c r="C622" i="79"/>
  <c r="C623" i="79"/>
  <c r="C624" i="79"/>
  <c r="C625" i="79"/>
  <c r="C626" i="79"/>
  <c r="C627" i="79"/>
  <c r="C628" i="79"/>
  <c r="C629" i="79"/>
  <c r="C630" i="79"/>
  <c r="C631" i="79"/>
  <c r="C632" i="79"/>
  <c r="C633" i="79"/>
  <c r="L634" i="79"/>
  <c r="C634" i="79"/>
  <c r="L635" i="79"/>
  <c r="C635" i="79"/>
  <c r="C636" i="79"/>
  <c r="C637" i="79"/>
  <c r="C638" i="79"/>
  <c r="C641" i="79"/>
  <c r="C642" i="79"/>
  <c r="C643" i="79"/>
  <c r="C644" i="79"/>
  <c r="L645" i="79"/>
  <c r="C645" i="79"/>
  <c r="C646" i="79"/>
  <c r="C647" i="79"/>
  <c r="C648" i="79"/>
  <c r="L649" i="79"/>
  <c r="C649" i="79"/>
  <c r="C650" i="79"/>
  <c r="C651" i="79"/>
  <c r="C652" i="79"/>
  <c r="L653" i="79"/>
  <c r="C653" i="79"/>
  <c r="C654" i="79"/>
  <c r="C655" i="79"/>
  <c r="C656" i="79"/>
  <c r="C657" i="79"/>
  <c r="C658" i="79"/>
  <c r="C659" i="79"/>
  <c r="C660" i="79"/>
  <c r="L661" i="79"/>
  <c r="C661" i="79"/>
  <c r="C662" i="79"/>
  <c r="C663" i="79"/>
  <c r="C664" i="79"/>
  <c r="C665" i="79"/>
  <c r="C666" i="79"/>
  <c r="C667" i="79"/>
  <c r="C668" i="79"/>
  <c r="C669" i="79"/>
  <c r="C670" i="79"/>
  <c r="C671" i="79"/>
  <c r="C672" i="79"/>
  <c r="C673" i="79"/>
  <c r="C674" i="79"/>
  <c r="C675" i="79"/>
  <c r="C676" i="79"/>
  <c r="C677" i="79"/>
  <c r="C678" i="79"/>
  <c r="C679" i="79"/>
  <c r="L680" i="79"/>
  <c r="C680" i="79"/>
  <c r="C681" i="79"/>
  <c r="C682" i="79"/>
  <c r="C683" i="79"/>
  <c r="C684" i="79"/>
  <c r="C685" i="79"/>
  <c r="C686" i="79"/>
  <c r="C687" i="79"/>
  <c r="C688" i="79"/>
  <c r="C689" i="79"/>
  <c r="C690" i="79"/>
  <c r="C691" i="79"/>
  <c r="C692" i="79"/>
  <c r="L693" i="79"/>
  <c r="C693" i="79"/>
  <c r="C694" i="79"/>
  <c r="C695" i="79"/>
  <c r="C696" i="79"/>
  <c r="C697" i="79"/>
  <c r="C698" i="79"/>
  <c r="C699" i="79"/>
  <c r="C700" i="79"/>
  <c r="C701" i="79"/>
  <c r="C705" i="79"/>
  <c r="C706" i="79"/>
  <c r="C707" i="79"/>
  <c r="C708" i="79"/>
  <c r="C709" i="79"/>
  <c r="C710" i="79"/>
  <c r="C711" i="79"/>
  <c r="C712" i="79"/>
  <c r="C713" i="79"/>
  <c r="C714" i="79"/>
  <c r="C715" i="79"/>
  <c r="C716" i="79"/>
  <c r="C717" i="79"/>
  <c r="C718" i="79"/>
  <c r="C719" i="79"/>
  <c r="C720" i="79"/>
  <c r="C721" i="79"/>
  <c r="C722" i="79"/>
  <c r="C723" i="79"/>
  <c r="C724" i="79"/>
  <c r="C725" i="79"/>
  <c r="C726" i="79"/>
  <c r="C729" i="79"/>
  <c r="C730" i="79"/>
  <c r="C731" i="79"/>
  <c r="C732" i="79"/>
  <c r="C733" i="79"/>
  <c r="C734" i="79"/>
  <c r="C735" i="79"/>
  <c r="C736" i="79"/>
  <c r="C737" i="79"/>
  <c r="C738" i="79"/>
  <c r="C739" i="79"/>
  <c r="C740" i="79"/>
  <c r="C741" i="79"/>
  <c r="C742" i="79"/>
  <c r="C743" i="79"/>
  <c r="C744" i="79"/>
  <c r="C745" i="79"/>
  <c r="C746" i="79"/>
  <c r="C747" i="79"/>
  <c r="C748" i="79"/>
  <c r="C749" i="79"/>
  <c r="C750" i="79"/>
  <c r="C751" i="79"/>
  <c r="C752" i="79"/>
  <c r="C755" i="79"/>
  <c r="C756" i="79"/>
  <c r="C757" i="79"/>
  <c r="C758" i="79"/>
  <c r="C759" i="79"/>
  <c r="C760" i="79"/>
  <c r="C761" i="79"/>
  <c r="C762" i="79"/>
  <c r="C763" i="79"/>
  <c r="C764" i="79"/>
  <c r="C765" i="79"/>
  <c r="C766" i="79"/>
  <c r="C767" i="79"/>
  <c r="L768" i="79"/>
  <c r="C768" i="79"/>
  <c r="C769" i="79"/>
  <c r="C770" i="79"/>
  <c r="C771" i="79"/>
  <c r="C772" i="79"/>
  <c r="C773" i="79"/>
  <c r="C774" i="79"/>
  <c r="C775" i="79"/>
  <c r="C776" i="79"/>
  <c r="C777" i="79"/>
  <c r="C778" i="79"/>
  <c r="C779" i="79"/>
  <c r="C780" i="79"/>
  <c r="C781" i="79"/>
  <c r="C782" i="79"/>
  <c r="C783" i="79"/>
  <c r="C784" i="79"/>
  <c r="C785" i="79"/>
  <c r="C786" i="79"/>
  <c r="C787" i="79"/>
  <c r="C788" i="79"/>
  <c r="C789" i="79"/>
  <c r="C790" i="79"/>
  <c r="C791" i="79"/>
  <c r="C792" i="79"/>
  <c r="C793" i="79"/>
  <c r="C794" i="79"/>
  <c r="C795" i="79"/>
  <c r="C796" i="79"/>
  <c r="C797" i="79"/>
  <c r="C798" i="79"/>
  <c r="C799" i="79"/>
  <c r="C800" i="79"/>
  <c r="C801" i="79"/>
  <c r="C802" i="79"/>
  <c r="C803" i="79"/>
  <c r="C804" i="79"/>
  <c r="C805" i="79"/>
  <c r="C806" i="79"/>
  <c r="C807" i="79"/>
  <c r="C808" i="79"/>
  <c r="C809" i="79"/>
  <c r="C810" i="79"/>
  <c r="C811" i="79"/>
  <c r="C812" i="79"/>
  <c r="C813" i="79"/>
  <c r="C814" i="79"/>
  <c r="C815" i="79"/>
  <c r="C816" i="79"/>
  <c r="C817" i="79"/>
  <c r="C818" i="79"/>
  <c r="C819" i="79"/>
  <c r="C820" i="79"/>
  <c r="C821" i="79"/>
  <c r="C822" i="79"/>
  <c r="C823" i="79"/>
  <c r="C824" i="79"/>
  <c r="C825" i="79"/>
  <c r="C826" i="79"/>
  <c r="C827" i="79"/>
  <c r="C828" i="79"/>
  <c r="C829" i="79"/>
  <c r="C830" i="79"/>
  <c r="C831" i="79"/>
  <c r="C832" i="79"/>
  <c r="C833" i="79"/>
  <c r="C834" i="79"/>
  <c r="C835" i="79"/>
  <c r="C836" i="79"/>
  <c r="C837" i="79"/>
  <c r="C838" i="79"/>
  <c r="C839" i="79"/>
  <c r="C840" i="79"/>
  <c r="C841" i="79"/>
  <c r="C842" i="79"/>
  <c r="C843" i="79"/>
  <c r="C844" i="79"/>
  <c r="C845" i="79"/>
  <c r="C846" i="79"/>
  <c r="C847" i="79"/>
  <c r="C848" i="79"/>
  <c r="C849" i="79"/>
  <c r="C850" i="79"/>
  <c r="C851" i="79"/>
  <c r="C852" i="79"/>
  <c r="C853" i="79"/>
  <c r="C854" i="79"/>
  <c r="C855" i="79"/>
  <c r="C856" i="79"/>
  <c r="C857" i="79"/>
  <c r="C858" i="79"/>
  <c r="C859" i="79"/>
  <c r="C860" i="79"/>
  <c r="C861" i="79"/>
  <c r="L862" i="79"/>
  <c r="C862" i="79"/>
  <c r="C863" i="79"/>
  <c r="C864" i="79"/>
  <c r="C865" i="79"/>
  <c r="C866" i="79"/>
  <c r="C867" i="79"/>
  <c r="C868" i="79"/>
  <c r="C869" i="79"/>
  <c r="C870" i="79"/>
  <c r="C871" i="79"/>
  <c r="C872" i="79"/>
  <c r="C873" i="79"/>
  <c r="C874" i="79"/>
  <c r="C875" i="79"/>
  <c r="C876" i="79"/>
  <c r="C877" i="79"/>
  <c r="C878" i="79"/>
  <c r="C879" i="79"/>
  <c r="C880" i="79"/>
  <c r="C881" i="79"/>
  <c r="C882" i="79"/>
  <c r="C883" i="79"/>
  <c r="C884" i="79"/>
  <c r="C885" i="79"/>
  <c r="C886" i="79"/>
  <c r="C887" i="79"/>
  <c r="C888" i="79"/>
  <c r="C889" i="79"/>
  <c r="C890" i="79"/>
  <c r="C891" i="79"/>
  <c r="C892" i="79"/>
  <c r="C893" i="79"/>
  <c r="C894" i="79"/>
  <c r="C895" i="79"/>
  <c r="C896" i="79"/>
  <c r="L897" i="79"/>
  <c r="C897" i="79"/>
  <c r="C898" i="79"/>
  <c r="C899" i="79"/>
  <c r="C900" i="79"/>
  <c r="C901" i="79"/>
  <c r="C902" i="79"/>
  <c r="C903" i="79"/>
  <c r="C904" i="79"/>
  <c r="C905" i="79"/>
  <c r="C906" i="79"/>
  <c r="C907" i="79"/>
  <c r="C908" i="79"/>
  <c r="C909" i="79"/>
  <c r="C910" i="79"/>
  <c r="C911" i="79"/>
  <c r="C912" i="79"/>
  <c r="C913" i="79"/>
  <c r="C914" i="79"/>
  <c r="C915" i="79"/>
  <c r="C916" i="79"/>
  <c r="C917" i="79"/>
  <c r="C918" i="79"/>
  <c r="C919" i="79"/>
  <c r="C920" i="79"/>
  <c r="C921" i="79"/>
  <c r="C922" i="79"/>
  <c r="C923" i="79"/>
  <c r="C924" i="79"/>
  <c r="C925" i="79"/>
  <c r="C926" i="79"/>
  <c r="C927" i="79"/>
  <c r="C928" i="79"/>
  <c r="C929" i="79"/>
  <c r="C930" i="79"/>
  <c r="C931" i="79"/>
  <c r="C932" i="79"/>
  <c r="C933" i="79"/>
  <c r="C934" i="79"/>
  <c r="C935" i="79"/>
  <c r="C936" i="79"/>
  <c r="C937" i="79"/>
  <c r="C938" i="79"/>
  <c r="C939" i="79"/>
  <c r="C940" i="79"/>
  <c r="C941" i="79"/>
  <c r="C942" i="79"/>
  <c r="C943" i="79"/>
  <c r="C944" i="79"/>
  <c r="C945" i="79"/>
  <c r="C946" i="79"/>
  <c r="C947" i="79"/>
  <c r="C948" i="79"/>
  <c r="C949" i="79"/>
  <c r="C950" i="79"/>
  <c r="C951" i="79"/>
  <c r="C952" i="79"/>
  <c r="C953" i="79"/>
  <c r="C954" i="79"/>
  <c r="C955" i="79"/>
  <c r="C956" i="79"/>
  <c r="C957" i="79"/>
  <c r="C958" i="79"/>
  <c r="C959" i="79"/>
  <c r="C960" i="79"/>
  <c r="C961" i="79"/>
  <c r="C962" i="79"/>
  <c r="C963" i="79"/>
  <c r="C964" i="79"/>
  <c r="C965" i="79"/>
  <c r="C966" i="79"/>
  <c r="C967" i="79"/>
  <c r="C968" i="79"/>
  <c r="C969" i="79"/>
  <c r="C970" i="79"/>
  <c r="C971" i="79"/>
  <c r="C972" i="79"/>
  <c r="C973" i="79"/>
  <c r="L974" i="79"/>
  <c r="C974" i="79"/>
  <c r="C975" i="79"/>
  <c r="C976" i="79"/>
  <c r="C977" i="79"/>
  <c r="C978" i="79"/>
  <c r="C979" i="79"/>
  <c r="C980" i="79"/>
  <c r="C981" i="79"/>
  <c r="C982" i="79"/>
  <c r="C983" i="79"/>
  <c r="C984" i="79"/>
  <c r="C985" i="79"/>
  <c r="C986" i="79"/>
  <c r="C987" i="79"/>
  <c r="C988" i="79"/>
  <c r="C989" i="79"/>
  <c r="C990" i="79"/>
  <c r="C991" i="79"/>
  <c r="C992" i="79"/>
  <c r="C993" i="79"/>
  <c r="C994" i="79"/>
  <c r="C995" i="79"/>
  <c r="C996" i="79"/>
  <c r="C997" i="79"/>
  <c r="C998" i="79"/>
  <c r="C999" i="79"/>
  <c r="C1000" i="79"/>
  <c r="C1001" i="79"/>
  <c r="C1002" i="79"/>
  <c r="C1003" i="79"/>
  <c r="C1004" i="79"/>
  <c r="C1005" i="79"/>
  <c r="C1006" i="79"/>
  <c r="C1007" i="79"/>
  <c r="C1008" i="79"/>
  <c r="C1009" i="79"/>
  <c r="C1010" i="79"/>
  <c r="C1011" i="79"/>
  <c r="C1012" i="79"/>
  <c r="C1013" i="79"/>
  <c r="C1014" i="79"/>
  <c r="C1015" i="79"/>
  <c r="C1016" i="79"/>
  <c r="C1017" i="79"/>
  <c r="C1018" i="79"/>
  <c r="C1019" i="79"/>
  <c r="C1020" i="79"/>
  <c r="C1021" i="79"/>
  <c r="C1022" i="79"/>
  <c r="C1023" i="79"/>
  <c r="C1024" i="79"/>
  <c r="C1025" i="79"/>
  <c r="C1026" i="79"/>
  <c r="C1027" i="79"/>
  <c r="C1028" i="79"/>
  <c r="C1029" i="79"/>
  <c r="C1030" i="79"/>
  <c r="C1034" i="79"/>
  <c r="C1035" i="79"/>
  <c r="C1036" i="79"/>
  <c r="C1037" i="79"/>
  <c r="C1038" i="79"/>
  <c r="C1039" i="79"/>
  <c r="C1040" i="79"/>
  <c r="C1041" i="79"/>
  <c r="C1042" i="79"/>
  <c r="C1043" i="79"/>
  <c r="C1044" i="79"/>
  <c r="C1045" i="79"/>
  <c r="L1045" i="79"/>
  <c r="C1046" i="79"/>
  <c r="C1047" i="79"/>
  <c r="L1047" i="79"/>
  <c r="C1048" i="79"/>
  <c r="C1049" i="79"/>
  <c r="C1050" i="79"/>
  <c r="C1051" i="79"/>
  <c r="C1052" i="79"/>
  <c r="C1053" i="79"/>
  <c r="C1054" i="79"/>
  <c r="C1055" i="79"/>
  <c r="C1056" i="79"/>
  <c r="C1057" i="79"/>
  <c r="C1058" i="79"/>
  <c r="C1059" i="79"/>
  <c r="C1060" i="79"/>
  <c r="C1061" i="79"/>
  <c r="C1062" i="79"/>
  <c r="C1063" i="79"/>
  <c r="C1064" i="79"/>
  <c r="C1065" i="79"/>
  <c r="C1066" i="79"/>
  <c r="C1067" i="79"/>
  <c r="C1068" i="79"/>
  <c r="C1069" i="79"/>
  <c r="C1070" i="79"/>
  <c r="C1071" i="79"/>
  <c r="C1072" i="79"/>
  <c r="C1073" i="79"/>
  <c r="C1074" i="79"/>
  <c r="C1075" i="79"/>
  <c r="C1076" i="79"/>
  <c r="C1077" i="79"/>
  <c r="C1078" i="79"/>
  <c r="C1079" i="79"/>
  <c r="C1080" i="79"/>
  <c r="C1081" i="79"/>
  <c r="C1082" i="79"/>
  <c r="C1083" i="79"/>
  <c r="C1084" i="79"/>
  <c r="C1085" i="79"/>
  <c r="C1086" i="79"/>
  <c r="C1087" i="79"/>
  <c r="C1088" i="79"/>
  <c r="C1089" i="79"/>
  <c r="C1090" i="79"/>
  <c r="C1091" i="79"/>
  <c r="C1092" i="79"/>
  <c r="C1093" i="79"/>
  <c r="C1094" i="79"/>
  <c r="C1095" i="79"/>
  <c r="C1096" i="79"/>
  <c r="C1097" i="79"/>
  <c r="C1098" i="79"/>
  <c r="C1099" i="79"/>
  <c r="C1100" i="79"/>
  <c r="C1101" i="79"/>
  <c r="C1102" i="79"/>
  <c r="C1103" i="79"/>
  <c r="C1104" i="79"/>
  <c r="C1105" i="79"/>
  <c r="C1106" i="79"/>
  <c r="C1107" i="79"/>
  <c r="C1108" i="79"/>
  <c r="C1109" i="79"/>
  <c r="C1110" i="79"/>
  <c r="C1111" i="79"/>
  <c r="C1112" i="79"/>
  <c r="C1113" i="79"/>
  <c r="C1114" i="79"/>
  <c r="C1115" i="79"/>
  <c r="C1116" i="79"/>
  <c r="C1117" i="79"/>
  <c r="C1118" i="79"/>
  <c r="C1119" i="79"/>
  <c r="C1120" i="79"/>
  <c r="C1121" i="79"/>
  <c r="C1122" i="79"/>
  <c r="C1123" i="79"/>
  <c r="C1124" i="79"/>
  <c r="C1125" i="79"/>
  <c r="C1126" i="79"/>
  <c r="C1127" i="79"/>
  <c r="C1128" i="79"/>
  <c r="C1129" i="79"/>
  <c r="C1130" i="79"/>
  <c r="C1131" i="79"/>
  <c r="C1132" i="79"/>
  <c r="C1133" i="79"/>
  <c r="C1134" i="79"/>
  <c r="C1135" i="79"/>
  <c r="C1136" i="79"/>
  <c r="C1137" i="79"/>
  <c r="C1138" i="79"/>
  <c r="C1139" i="79"/>
  <c r="C1140" i="79"/>
  <c r="C1141" i="79"/>
  <c r="C1142" i="79"/>
  <c r="C1143" i="79"/>
  <c r="C1144" i="79"/>
  <c r="C1145" i="79"/>
  <c r="C1146" i="79"/>
  <c r="C1147" i="79"/>
  <c r="C1148" i="79"/>
  <c r="C1149" i="79"/>
  <c r="C1150" i="79"/>
  <c r="C1151" i="79"/>
  <c r="C1152" i="79"/>
  <c r="C1153" i="79"/>
  <c r="C1154" i="79"/>
  <c r="C1155" i="79"/>
  <c r="C1156" i="79"/>
  <c r="C1157" i="79"/>
  <c r="C1158" i="79"/>
  <c r="C1159" i="79"/>
  <c r="C1160" i="79"/>
  <c r="C1167" i="79"/>
  <c r="C1168" i="79"/>
  <c r="C1169" i="79"/>
  <c r="C1170" i="79"/>
  <c r="C1171" i="79"/>
  <c r="C1172" i="79"/>
  <c r="C1173" i="79"/>
  <c r="C1180" i="79"/>
  <c r="C1181" i="79"/>
  <c r="C1161" i="79"/>
  <c r="C1162" i="79"/>
  <c r="C1163" i="79"/>
  <c r="C1164" i="79"/>
  <c r="C1165" i="79"/>
  <c r="C1166" i="79"/>
  <c r="C1182" i="79"/>
  <c r="C1183" i="79"/>
  <c r="C1184" i="79"/>
  <c r="C1185" i="79"/>
  <c r="C1186" i="79"/>
  <c r="C1187" i="79"/>
  <c r="C1188" i="79"/>
  <c r="C1189" i="79"/>
  <c r="C1190" i="79"/>
  <c r="C1196" i="79"/>
  <c r="C1197" i="79"/>
  <c r="C1198" i="79"/>
  <c r="C1199" i="79"/>
  <c r="C1200" i="79"/>
  <c r="C1201" i="79"/>
  <c r="C1202" i="79"/>
  <c r="C1203" i="79"/>
  <c r="C1204" i="79"/>
  <c r="C1205" i="79"/>
  <c r="C1206" i="79"/>
  <c r="C1207" i="79"/>
  <c r="C1211" i="79"/>
  <c r="C1212" i="79"/>
  <c r="C1213" i="79"/>
  <c r="C1214" i="79"/>
  <c r="C1215" i="79"/>
  <c r="C1216" i="79"/>
  <c r="C1217" i="79"/>
  <c r="C1218" i="79"/>
  <c r="C1219" i="79"/>
  <c r="C1220" i="79"/>
  <c r="C1221" i="79"/>
  <c r="C1225" i="79"/>
  <c r="C1226" i="79"/>
  <c r="C1227" i="79"/>
  <c r="C1228" i="79"/>
  <c r="C1229" i="79"/>
  <c r="C1230" i="79"/>
  <c r="C1231" i="79"/>
  <c r="C1232" i="79"/>
  <c r="C1233" i="79"/>
  <c r="C1234" i="79"/>
  <c r="C1235" i="79"/>
  <c r="C1236" i="79"/>
  <c r="C1241" i="79"/>
  <c r="C1242" i="79"/>
  <c r="C1243" i="79"/>
  <c r="C1244" i="79"/>
  <c r="C1245" i="79"/>
  <c r="C1246" i="79"/>
  <c r="C1247" i="79"/>
  <c r="C1248" i="79"/>
  <c r="C1249" i="79"/>
  <c r="C1250" i="79"/>
  <c r="C1251" i="79"/>
  <c r="O867" i="79"/>
  <c r="O407" i="79"/>
  <c r="O143" i="79"/>
  <c r="E206" i="78" l="1"/>
  <c r="E194" i="78"/>
  <c r="E192" i="78"/>
  <c r="E180" i="78"/>
  <c r="E172" i="78"/>
  <c r="E161" i="78"/>
  <c r="E154" i="78"/>
  <c r="E150" i="78"/>
  <c r="L1250" i="79"/>
  <c r="L300" i="79"/>
  <c r="L83" i="79"/>
  <c r="L853" i="79"/>
  <c r="L38" i="79"/>
  <c r="L525" i="79"/>
  <c r="L269" i="79"/>
  <c r="L261" i="79"/>
  <c r="L537" i="79"/>
  <c r="L1049" i="79"/>
  <c r="L664" i="79"/>
  <c r="L561" i="79"/>
  <c r="L557" i="79"/>
  <c r="L783" i="79"/>
  <c r="L665" i="79"/>
  <c r="L1044" i="79"/>
  <c r="L724" i="79"/>
  <c r="L716" i="79"/>
  <c r="L709" i="79"/>
  <c r="L705" i="79"/>
  <c r="L698" i="79"/>
  <c r="L690" i="79"/>
  <c r="L686" i="79"/>
  <c r="L913" i="79"/>
  <c r="L763" i="79"/>
  <c r="L725" i="79"/>
  <c r="L721" i="79"/>
  <c r="L717" i="79"/>
  <c r="L713" i="79"/>
  <c r="L1248" i="79"/>
  <c r="L1244" i="79"/>
  <c r="L1236" i="79"/>
  <c r="L1232" i="79"/>
  <c r="L1228" i="79"/>
  <c r="L1221" i="79"/>
  <c r="L1217" i="79"/>
  <c r="L1213" i="79"/>
  <c r="L1206" i="79"/>
  <c r="L1202" i="79"/>
  <c r="L1198" i="79"/>
  <c r="L1189" i="79"/>
  <c r="L1185" i="79"/>
  <c r="L1163" i="79"/>
  <c r="L1143" i="79"/>
  <c r="L1105" i="79"/>
  <c r="L1097" i="79"/>
  <c r="L1093" i="79"/>
  <c r="L1089" i="79"/>
  <c r="L1085" i="79"/>
  <c r="L1077" i="79"/>
  <c r="L1063" i="79"/>
  <c r="L1057" i="79"/>
  <c r="L1028" i="79"/>
  <c r="L1024" i="79"/>
  <c r="L1020" i="79"/>
  <c r="L1010" i="79"/>
  <c r="L1000" i="79"/>
  <c r="L992" i="79"/>
  <c r="L986" i="79"/>
  <c r="L954" i="79"/>
  <c r="L950" i="79"/>
  <c r="L934" i="79"/>
  <c r="L920" i="79"/>
  <c r="L914" i="79"/>
  <c r="L910" i="79"/>
  <c r="L904" i="79"/>
  <c r="L898" i="79"/>
  <c r="L894" i="79"/>
  <c r="L890" i="79"/>
  <c r="L886" i="79"/>
  <c r="L882" i="79"/>
  <c r="L876" i="79"/>
  <c r="L840" i="79"/>
  <c r="L782" i="79"/>
  <c r="L628" i="79"/>
  <c r="L620" i="79"/>
  <c r="L586" i="79"/>
  <c r="L578" i="79"/>
  <c r="L522" i="79"/>
  <c r="L518" i="79"/>
  <c r="BM675" i="4"/>
  <c r="T675" i="4"/>
  <c r="BO675" i="4"/>
  <c r="BP675" i="4"/>
  <c r="BN675" i="4"/>
  <c r="BL675" i="4"/>
  <c r="BK675" i="4"/>
  <c r="T683" i="4"/>
  <c r="BK683" i="4"/>
  <c r="BP683" i="4"/>
  <c r="BM683" i="4"/>
  <c r="BL683" i="4"/>
  <c r="BO683" i="4"/>
  <c r="BN683" i="4"/>
  <c r="BL677" i="4"/>
  <c r="BN677" i="4"/>
  <c r="T677" i="4"/>
  <c r="BP677" i="4"/>
  <c r="BK677" i="4"/>
  <c r="BM677" i="4"/>
  <c r="BO677" i="4"/>
  <c r="E285" i="78"/>
  <c r="E259" i="78"/>
  <c r="T653" i="4"/>
  <c r="BM653" i="4"/>
  <c r="BK653" i="4"/>
  <c r="BO653" i="4"/>
  <c r="BL653" i="4"/>
  <c r="BP653" i="4"/>
  <c r="BN653" i="4"/>
  <c r="BK637" i="4"/>
  <c r="BN637" i="4"/>
  <c r="T637" i="4"/>
  <c r="BL637" i="4"/>
  <c r="BP637" i="4"/>
  <c r="BO637" i="4"/>
  <c r="BM637" i="4"/>
  <c r="L1029" i="79"/>
  <c r="L1017" i="79"/>
  <c r="L1013" i="79"/>
  <c r="L1009" i="79"/>
  <c r="L993" i="79"/>
  <c r="L957" i="79"/>
  <c r="L953" i="79"/>
  <c r="L923" i="79"/>
  <c r="L917" i="79"/>
  <c r="L817" i="79"/>
  <c r="L813" i="79"/>
  <c r="L677" i="79"/>
  <c r="BP640" i="4"/>
  <c r="BO640" i="4"/>
  <c r="BL640" i="4"/>
  <c r="BN640" i="4"/>
  <c r="T640" i="4"/>
  <c r="BM640" i="4"/>
  <c r="BK640" i="4"/>
  <c r="BK655" i="4"/>
  <c r="T655" i="4"/>
  <c r="BO655" i="4"/>
  <c r="BL655" i="4"/>
  <c r="BN655" i="4"/>
  <c r="BP655" i="4"/>
  <c r="BM655" i="4"/>
  <c r="BL665" i="4"/>
  <c r="BN665" i="4"/>
  <c r="BP665" i="4"/>
  <c r="T665" i="4"/>
  <c r="BM665" i="4"/>
  <c r="BK665" i="4"/>
  <c r="BO665" i="4"/>
  <c r="BL696" i="4"/>
  <c r="BK696" i="4"/>
  <c r="T696" i="4"/>
  <c r="BM696" i="4"/>
  <c r="BO696" i="4"/>
  <c r="BP696" i="4"/>
  <c r="BN696" i="4"/>
  <c r="BL672" i="4"/>
  <c r="BK672" i="4"/>
  <c r="T672" i="4"/>
  <c r="BO672" i="4"/>
  <c r="BN672" i="4"/>
  <c r="BM672" i="4"/>
  <c r="BP672" i="4"/>
  <c r="BM692" i="4"/>
  <c r="BP692" i="4"/>
  <c r="BL692" i="4"/>
  <c r="BN692" i="4"/>
  <c r="BO692" i="4"/>
  <c r="BK692" i="4"/>
  <c r="T692" i="4"/>
  <c r="BL641" i="4"/>
  <c r="BK641" i="4"/>
  <c r="BM641" i="4"/>
  <c r="T641" i="4"/>
  <c r="BO641" i="4"/>
  <c r="BP641" i="4"/>
  <c r="BN641" i="4"/>
  <c r="BN656" i="4"/>
  <c r="T656" i="4"/>
  <c r="BK656" i="4"/>
  <c r="BM656" i="4"/>
  <c r="BO656" i="4"/>
  <c r="BP656" i="4"/>
  <c r="BL656" i="4"/>
  <c r="T654" i="4"/>
  <c r="BM654" i="4"/>
  <c r="BK654" i="4"/>
  <c r="BO654" i="4"/>
  <c r="BL654" i="4"/>
  <c r="BN654" i="4"/>
  <c r="BP654" i="4"/>
  <c r="BK697" i="4"/>
  <c r="T697" i="4"/>
  <c r="BM697" i="4"/>
  <c r="BO697" i="4"/>
  <c r="BL697" i="4"/>
  <c r="BN697" i="4"/>
  <c r="BP697" i="4"/>
  <c r="BM650" i="4"/>
  <c r="T650" i="4"/>
  <c r="BO650" i="4"/>
  <c r="BL650" i="4"/>
  <c r="BP650" i="4"/>
  <c r="BN650" i="4"/>
  <c r="BK650" i="4"/>
  <c r="BO644" i="4"/>
  <c r="BL644" i="4"/>
  <c r="BN644" i="4"/>
  <c r="BP644" i="4"/>
  <c r="T644" i="4"/>
  <c r="BM644" i="4"/>
  <c r="BK644" i="4"/>
  <c r="BM643" i="4"/>
  <c r="BK643" i="4"/>
  <c r="T643" i="4"/>
  <c r="BL643" i="4"/>
  <c r="BN643" i="4"/>
  <c r="BP643" i="4"/>
  <c r="BO643" i="4"/>
  <c r="BK647" i="4"/>
  <c r="BM647" i="4"/>
  <c r="BL647" i="4"/>
  <c r="T647" i="4"/>
  <c r="BN647" i="4"/>
  <c r="BP647" i="4"/>
  <c r="BO647" i="4"/>
  <c r="BN695" i="4"/>
  <c r="BP695" i="4"/>
  <c r="BL695" i="4"/>
  <c r="BK695" i="4"/>
  <c r="BO695" i="4"/>
  <c r="T695" i="4"/>
  <c r="BM695" i="4"/>
  <c r="BO664" i="4"/>
  <c r="BL664" i="4"/>
  <c r="BN664" i="4"/>
  <c r="BP664" i="4"/>
  <c r="T664" i="4"/>
  <c r="BM664" i="4"/>
  <c r="BK664" i="4"/>
  <c r="BP642" i="4"/>
  <c r="T642" i="4"/>
  <c r="BL642" i="4"/>
  <c r="BM642" i="4"/>
  <c r="BK642" i="4"/>
  <c r="BN642" i="4"/>
  <c r="BO642" i="4"/>
  <c r="BK671" i="4"/>
  <c r="BP671" i="4"/>
  <c r="BO671" i="4"/>
  <c r="T671" i="4"/>
  <c r="BN671" i="4"/>
  <c r="BM671" i="4"/>
  <c r="BL671" i="4"/>
  <c r="BO659" i="4"/>
  <c r="BL659" i="4"/>
  <c r="BP659" i="4"/>
  <c r="BK659" i="4"/>
  <c r="BN659" i="4"/>
  <c r="BM659" i="4"/>
  <c r="T659" i="4"/>
  <c r="BL674" i="4"/>
  <c r="BN674" i="4"/>
  <c r="BK674" i="4"/>
  <c r="T674" i="4"/>
  <c r="BP674" i="4"/>
  <c r="BM674" i="4"/>
  <c r="BO674" i="4"/>
  <c r="BL689" i="4"/>
  <c r="BN689" i="4"/>
  <c r="BM689" i="4"/>
  <c r="T689" i="4"/>
  <c r="BP689" i="4"/>
  <c r="BO689" i="4"/>
  <c r="BK689" i="4"/>
  <c r="BN649" i="4"/>
  <c r="BM649" i="4"/>
  <c r="BL649" i="4"/>
  <c r="T649" i="4"/>
  <c r="BK649" i="4"/>
  <c r="BO649" i="4"/>
  <c r="BP649" i="4"/>
  <c r="BM651" i="4"/>
  <c r="BL651" i="4"/>
  <c r="BP651" i="4"/>
  <c r="BK651" i="4"/>
  <c r="T651" i="4"/>
  <c r="BO651" i="4"/>
  <c r="BN651" i="4"/>
  <c r="BK661" i="4"/>
  <c r="BO661" i="4"/>
  <c r="BM661" i="4"/>
  <c r="BN661" i="4"/>
  <c r="BP661" i="4"/>
  <c r="BL661" i="4"/>
  <c r="T661" i="4"/>
  <c r="BN685" i="4"/>
  <c r="T685" i="4"/>
  <c r="BP685" i="4"/>
  <c r="BL685" i="4"/>
  <c r="BK685" i="4"/>
  <c r="BO685" i="4"/>
  <c r="BM685" i="4"/>
  <c r="BO684" i="4"/>
  <c r="BK684" i="4"/>
  <c r="T684" i="4"/>
  <c r="BM684" i="4"/>
  <c r="BN684" i="4"/>
  <c r="BP684" i="4"/>
  <c r="BL684" i="4"/>
  <c r="L826" i="79"/>
  <c r="L750" i="79"/>
  <c r="L672" i="79"/>
  <c r="L668" i="79"/>
  <c r="L266" i="79"/>
  <c r="L701" i="79"/>
  <c r="L689" i="79"/>
  <c r="L681" i="79"/>
  <c r="BN662" i="4"/>
  <c r="BK662" i="4"/>
  <c r="BP662" i="4"/>
  <c r="T662" i="4"/>
  <c r="BO662" i="4"/>
  <c r="BM662" i="4"/>
  <c r="BL662" i="4"/>
  <c r="BL690" i="4"/>
  <c r="T690" i="4"/>
  <c r="BP690" i="4"/>
  <c r="BO690" i="4"/>
  <c r="BN690" i="4"/>
  <c r="BM690" i="4"/>
  <c r="BK690" i="4"/>
  <c r="BN648" i="4"/>
  <c r="BK648" i="4"/>
  <c r="BP648" i="4"/>
  <c r="BM648" i="4"/>
  <c r="BO648" i="4"/>
  <c r="BL648" i="4"/>
  <c r="T648" i="4"/>
  <c r="T645" i="4"/>
  <c r="BP645" i="4"/>
  <c r="BM645" i="4"/>
  <c r="BK645" i="4"/>
  <c r="BO645" i="4"/>
  <c r="BL645" i="4"/>
  <c r="BN645" i="4"/>
  <c r="T660" i="4"/>
  <c r="BL660" i="4"/>
  <c r="BO660" i="4"/>
  <c r="BK660" i="4"/>
  <c r="BN660" i="4"/>
  <c r="BP660" i="4"/>
  <c r="BM660" i="4"/>
  <c r="BL669" i="4"/>
  <c r="BN669" i="4"/>
  <c r="BK669" i="4"/>
  <c r="BP669" i="4"/>
  <c r="BO669" i="4"/>
  <c r="T669" i="4"/>
  <c r="BM669" i="4"/>
  <c r="T666" i="4"/>
  <c r="BL666" i="4"/>
  <c r="BN666" i="4"/>
  <c r="BK666" i="4"/>
  <c r="BO666" i="4"/>
  <c r="BM666" i="4"/>
  <c r="BP666" i="4"/>
  <c r="BO670" i="4"/>
  <c r="BP670" i="4"/>
  <c r="BN670" i="4"/>
  <c r="BK670" i="4"/>
  <c r="T670" i="4"/>
  <c r="BL670" i="4"/>
  <c r="BM670" i="4"/>
  <c r="BL682" i="4"/>
  <c r="BO682" i="4"/>
  <c r="BP682" i="4"/>
  <c r="BN682" i="4"/>
  <c r="BK682" i="4"/>
  <c r="T682" i="4"/>
  <c r="BM682" i="4"/>
  <c r="BP686" i="4"/>
  <c r="BO686" i="4"/>
  <c r="BM686" i="4"/>
  <c r="BL686" i="4"/>
  <c r="BK686" i="4"/>
  <c r="T686" i="4"/>
  <c r="BN686" i="4"/>
  <c r="T691" i="4"/>
  <c r="BO691" i="4"/>
  <c r="BN691" i="4"/>
  <c r="BM691" i="4"/>
  <c r="BL691" i="4"/>
  <c r="BK691" i="4"/>
  <c r="BP691" i="4"/>
  <c r="BM687" i="4"/>
  <c r="T687" i="4"/>
  <c r="BP687" i="4"/>
  <c r="BO687" i="4"/>
  <c r="BN687" i="4"/>
  <c r="BL687" i="4"/>
  <c r="BK687" i="4"/>
  <c r="BP639" i="4"/>
  <c r="BK639" i="4"/>
  <c r="BL639" i="4"/>
  <c r="BN639" i="4"/>
  <c r="T639" i="4"/>
  <c r="BO639" i="4"/>
  <c r="BM639" i="4"/>
  <c r="BO680" i="4"/>
  <c r="BL680" i="4"/>
  <c r="BK680" i="4"/>
  <c r="BP680" i="4"/>
  <c r="BN680" i="4"/>
  <c r="T680" i="4"/>
  <c r="BM680" i="4"/>
  <c r="T681" i="4"/>
  <c r="BN681" i="4"/>
  <c r="BO681" i="4"/>
  <c r="BL681" i="4"/>
  <c r="BM681" i="4"/>
  <c r="BK681" i="4"/>
  <c r="BP681" i="4"/>
  <c r="BP676" i="4"/>
  <c r="T676" i="4"/>
  <c r="BN676" i="4"/>
  <c r="BK676" i="4"/>
  <c r="BM676" i="4"/>
  <c r="BO676" i="4"/>
  <c r="BL676" i="4"/>
  <c r="BO646" i="4"/>
  <c r="T646" i="4"/>
  <c r="BP646" i="4"/>
  <c r="BK646" i="4"/>
  <c r="BM646" i="4"/>
  <c r="BN646" i="4"/>
  <c r="BL646" i="4"/>
  <c r="BP657" i="4"/>
  <c r="BM657" i="4"/>
  <c r="T657" i="4"/>
  <c r="BK657" i="4"/>
  <c r="BL657" i="4"/>
  <c r="BO657" i="4"/>
  <c r="BN657" i="4"/>
  <c r="BL678" i="4"/>
  <c r="BN678" i="4"/>
  <c r="BK678" i="4"/>
  <c r="BP678" i="4"/>
  <c r="BM678" i="4"/>
  <c r="BO678" i="4"/>
  <c r="T678" i="4"/>
  <c r="L1027" i="79"/>
  <c r="BO638" i="4"/>
  <c r="BN638" i="4"/>
  <c r="BL638" i="4"/>
  <c r="BP638" i="4"/>
  <c r="BM638" i="4"/>
  <c r="BK638" i="4"/>
  <c r="T638" i="4"/>
  <c r="BO658" i="4"/>
  <c r="T658" i="4"/>
  <c r="BL658" i="4"/>
  <c r="BP658" i="4"/>
  <c r="BK658" i="4"/>
  <c r="BN658" i="4"/>
  <c r="BM658" i="4"/>
  <c r="BL663" i="4"/>
  <c r="BN663" i="4"/>
  <c r="BP663" i="4"/>
  <c r="T663" i="4"/>
  <c r="BM663" i="4"/>
  <c r="BK663" i="4"/>
  <c r="BO663" i="4"/>
  <c r="BL667" i="4"/>
  <c r="BK667" i="4"/>
  <c r="BN667" i="4"/>
  <c r="BM667" i="4"/>
  <c r="BP667" i="4"/>
  <c r="T667" i="4"/>
  <c r="BO667" i="4"/>
  <c r="BO688" i="4"/>
  <c r="BN688" i="4"/>
  <c r="BM688" i="4"/>
  <c r="T688" i="4"/>
  <c r="BP688" i="4"/>
  <c r="BL688" i="4"/>
  <c r="BK688" i="4"/>
  <c r="E153" i="78"/>
  <c r="L839" i="79"/>
  <c r="E167" i="78"/>
  <c r="L723" i="79"/>
  <c r="L1059" i="79"/>
  <c r="L1021" i="79"/>
  <c r="L997" i="79"/>
  <c r="L987" i="79"/>
  <c r="L941" i="79"/>
  <c r="L933" i="79"/>
  <c r="E162" i="78"/>
  <c r="L658" i="79"/>
  <c r="L654" i="79"/>
  <c r="L646" i="79"/>
  <c r="L642" i="79"/>
  <c r="L636" i="79"/>
  <c r="L624" i="79"/>
  <c r="L608" i="79"/>
  <c r="L582" i="79"/>
  <c r="L574" i="79"/>
  <c r="L570" i="79"/>
  <c r="L556" i="79"/>
  <c r="L538" i="79"/>
  <c r="L534" i="79"/>
  <c r="L530" i="79"/>
  <c r="L526" i="79"/>
  <c r="E217" i="79"/>
  <c r="L655" i="79"/>
  <c r="L651" i="79"/>
  <c r="L647" i="79"/>
  <c r="L643" i="79"/>
  <c r="L637" i="79"/>
  <c r="L633" i="79"/>
  <c r="L629" i="79"/>
  <c r="L625" i="79"/>
  <c r="L617" i="79"/>
  <c r="L613" i="79"/>
  <c r="L609" i="79"/>
  <c r="L605" i="79"/>
  <c r="L587" i="79"/>
  <c r="L583" i="79"/>
  <c r="L579" i="79"/>
  <c r="L575" i="79"/>
  <c r="L827" i="79"/>
  <c r="L719" i="79"/>
  <c r="L715" i="79"/>
  <c r="L1246" i="79"/>
  <c r="L1226" i="79"/>
  <c r="L1219" i="79"/>
  <c r="L1211" i="79"/>
  <c r="L1204" i="79"/>
  <c r="L1200" i="79"/>
  <c r="L1196" i="79"/>
  <c r="L1187" i="79"/>
  <c r="L1183" i="79"/>
  <c r="L1165" i="79"/>
  <c r="L1145" i="79"/>
  <c r="L1107" i="79"/>
  <c r="L1103" i="79"/>
  <c r="L1099" i="79"/>
  <c r="L1095" i="79"/>
  <c r="L1091" i="79"/>
  <c r="L1030" i="79"/>
  <c r="L1018" i="79"/>
  <c r="L996" i="79"/>
  <c r="L924" i="79"/>
  <c r="L916" i="79"/>
  <c r="L660" i="79"/>
  <c r="L656" i="79"/>
  <c r="L652" i="79"/>
  <c r="L648" i="79"/>
  <c r="L644" i="79"/>
  <c r="L638" i="79"/>
  <c r="L626" i="79"/>
  <c r="L622" i="79"/>
  <c r="L618" i="79"/>
  <c r="L606" i="79"/>
  <c r="L588" i="79"/>
  <c r="L584" i="79"/>
  <c r="L580" i="79"/>
  <c r="L576" i="79"/>
  <c r="L560" i="79"/>
  <c r="L540" i="79"/>
  <c r="L532" i="79"/>
  <c r="L520" i="79"/>
  <c r="L1019" i="79"/>
  <c r="L837" i="79"/>
  <c r="L258" i="79"/>
  <c r="L254" i="79"/>
  <c r="L1046" i="79"/>
  <c r="L1058" i="79"/>
  <c r="L907" i="79"/>
  <c r="L889" i="79"/>
  <c r="L885" i="79"/>
  <c r="L867" i="79"/>
  <c r="L849" i="79"/>
  <c r="L823" i="79"/>
  <c r="L781" i="79"/>
  <c r="L775" i="79"/>
  <c r="L751" i="79"/>
  <c r="L747" i="79"/>
  <c r="L866" i="79"/>
  <c r="L854" i="79"/>
  <c r="L828" i="79"/>
  <c r="L824" i="79"/>
  <c r="L762" i="79"/>
  <c r="L752" i="79"/>
  <c r="L748" i="79"/>
  <c r="L726" i="79"/>
  <c r="L722" i="79"/>
  <c r="L718" i="79"/>
  <c r="L714" i="79"/>
  <c r="L711" i="79"/>
  <c r="L707" i="79"/>
  <c r="L700" i="79"/>
  <c r="L696" i="79"/>
  <c r="L692" i="79"/>
  <c r="L688" i="79"/>
  <c r="L684" i="79"/>
  <c r="L670" i="79"/>
  <c r="L276" i="79"/>
  <c r="L272" i="79"/>
  <c r="L264" i="79"/>
  <c r="L706" i="79"/>
  <c r="L699" i="79"/>
  <c r="L695" i="79"/>
  <c r="L691" i="79"/>
  <c r="L687" i="79"/>
  <c r="L683" i="79"/>
  <c r="L671" i="79"/>
  <c r="L539" i="79"/>
  <c r="L535" i="79"/>
  <c r="L85" i="79"/>
  <c r="L65" i="79"/>
  <c r="L37" i="79"/>
  <c r="L33" i="79"/>
  <c r="L27" i="79"/>
  <c r="L88" i="79"/>
  <c r="L80" i="79"/>
  <c r="L36" i="79"/>
  <c r="E237" i="78"/>
  <c r="E144" i="78"/>
  <c r="L881" i="79"/>
  <c r="E149" i="78"/>
  <c r="K217" i="79"/>
  <c r="L1016" i="79"/>
  <c r="L621" i="79"/>
  <c r="L1025" i="79"/>
  <c r="L1001" i="79"/>
  <c r="L911" i="79"/>
  <c r="L891" i="79"/>
  <c r="L887" i="79"/>
  <c r="L865" i="79"/>
  <c r="L1014" i="79"/>
  <c r="L1006" i="79"/>
  <c r="L982" i="79"/>
  <c r="L956" i="79"/>
  <c r="L946" i="79"/>
  <c r="L940" i="79"/>
  <c r="L912" i="79"/>
  <c r="L908" i="79"/>
  <c r="L900" i="79"/>
  <c r="L888" i="79"/>
  <c r="L884" i="79"/>
  <c r="L880" i="79"/>
  <c r="L852" i="79"/>
  <c r="L814" i="79"/>
  <c r="L778" i="79"/>
  <c r="L770" i="79"/>
  <c r="L1015" i="79"/>
  <c r="L1011" i="79"/>
  <c r="L999" i="79"/>
  <c r="L985" i="79"/>
  <c r="L979" i="79"/>
  <c r="L971" i="79"/>
  <c r="L955" i="79"/>
  <c r="L949" i="79"/>
  <c r="L939" i="79"/>
  <c r="L929" i="79"/>
  <c r="L925" i="79"/>
  <c r="L899" i="79"/>
  <c r="L895" i="79"/>
  <c r="L829" i="79"/>
  <c r="L819" i="79"/>
  <c r="L807" i="79"/>
  <c r="L769" i="79"/>
  <c r="L765" i="79"/>
  <c r="L749" i="79"/>
  <c r="L745" i="79"/>
  <c r="L836" i="79"/>
  <c r="L632" i="79"/>
  <c r="L1041" i="79"/>
  <c r="L614" i="79"/>
  <c r="L627" i="79"/>
  <c r="L611" i="79"/>
  <c r="E156" i="78"/>
  <c r="E155" i="78"/>
  <c r="E152" i="78"/>
  <c r="L896" i="79"/>
  <c r="E199" i="79"/>
  <c r="L517" i="79"/>
  <c r="E181" i="78"/>
  <c r="L710" i="79"/>
  <c r="L79" i="79"/>
  <c r="E201" i="78"/>
  <c r="L60" i="79"/>
  <c r="L1082" i="79"/>
  <c r="E193" i="78"/>
  <c r="L1234" i="79"/>
  <c r="L1215" i="79"/>
  <c r="L720" i="79"/>
  <c r="L712" i="79"/>
  <c r="L694" i="79"/>
  <c r="L708" i="79"/>
  <c r="L1101" i="79"/>
  <c r="L978" i="79"/>
  <c r="L972" i="79"/>
  <c r="L815" i="79"/>
  <c r="L650" i="79"/>
  <c r="L1023" i="79"/>
  <c r="L995" i="79"/>
  <c r="L883" i="79"/>
  <c r="L1242" i="79"/>
  <c r="L1230" i="79"/>
  <c r="L1026" i="79"/>
  <c r="L1022" i="79"/>
  <c r="L892" i="79"/>
  <c r="L820" i="79"/>
  <c r="L746" i="79"/>
  <c r="L616" i="79"/>
  <c r="L604" i="79"/>
  <c r="L697" i="79"/>
  <c r="L56" i="79"/>
  <c r="L52" i="79"/>
  <c r="L981" i="79"/>
  <c r="L973" i="79"/>
  <c r="L841" i="79"/>
  <c r="L740" i="79"/>
  <c r="L630" i="79"/>
  <c r="L585" i="79"/>
  <c r="L581" i="79"/>
  <c r="E115" i="78"/>
  <c r="L275" i="79"/>
  <c r="E148" i="78"/>
  <c r="E727" i="79"/>
  <c r="D727" i="79"/>
  <c r="K199" i="79"/>
  <c r="E143" i="78"/>
  <c r="L1048" i="79"/>
  <c r="R623" i="4"/>
  <c r="S623" i="4"/>
  <c r="S626" i="4"/>
  <c r="R626" i="4"/>
  <c r="R628" i="4"/>
  <c r="S628" i="4"/>
  <c r="S622" i="4"/>
  <c r="R622" i="4"/>
  <c r="S634" i="4"/>
  <c r="R634" i="4"/>
  <c r="S630" i="4"/>
  <c r="R630" i="4"/>
  <c r="R633" i="4"/>
  <c r="S633" i="4"/>
  <c r="R629" i="4"/>
  <c r="S629" i="4"/>
  <c r="R632" i="4"/>
  <c r="S632" i="4"/>
  <c r="R615" i="4"/>
  <c r="S615" i="4"/>
  <c r="R621" i="4"/>
  <c r="S621" i="4"/>
  <c r="R619" i="4"/>
  <c r="S619" i="4"/>
  <c r="R625" i="4"/>
  <c r="S625" i="4"/>
  <c r="R624" i="4"/>
  <c r="S624" i="4"/>
  <c r="R616" i="4"/>
  <c r="S616" i="4"/>
  <c r="R618" i="4"/>
  <c r="S618" i="4"/>
  <c r="R627" i="4"/>
  <c r="S627" i="4"/>
  <c r="S617" i="4"/>
  <c r="R617" i="4"/>
  <c r="R631" i="4"/>
  <c r="S631" i="4"/>
  <c r="R620" i="4"/>
  <c r="S620" i="4"/>
  <c r="E183" i="78"/>
  <c r="L302" i="79"/>
  <c r="E179" i="78"/>
  <c r="E187" i="78"/>
  <c r="E159" i="78"/>
  <c r="E146" i="78"/>
  <c r="E145" i="78"/>
  <c r="E147" i="78"/>
  <c r="L921" i="79"/>
  <c r="E165" i="78"/>
  <c r="E169" i="78"/>
  <c r="E173" i="78"/>
  <c r="E177" i="78"/>
  <c r="E191" i="78"/>
  <c r="E203" i="78"/>
  <c r="L1073" i="79"/>
  <c r="L685" i="79"/>
  <c r="L256" i="79"/>
  <c r="E199" i="78"/>
  <c r="E195" i="78"/>
  <c r="C209" i="78"/>
  <c r="C15" i="81" s="1"/>
  <c r="D209" i="78"/>
  <c r="D15" i="81" s="1"/>
  <c r="E309" i="78"/>
  <c r="E289" i="78"/>
  <c r="E281" i="78"/>
  <c r="E346" i="78"/>
  <c r="E160" i="78"/>
  <c r="L1090" i="79"/>
  <c r="L1078" i="79"/>
  <c r="L1064" i="79"/>
  <c r="J1238" i="79"/>
  <c r="L1188" i="79"/>
  <c r="L1186" i="79"/>
  <c r="L1184" i="79"/>
  <c r="L1182" i="79"/>
  <c r="L1166" i="79"/>
  <c r="L1164" i="79"/>
  <c r="L1162" i="79"/>
  <c r="L1144" i="79"/>
  <c r="L1106" i="79"/>
  <c r="L1104" i="79"/>
  <c r="L1102" i="79"/>
  <c r="L1100" i="79"/>
  <c r="L1098" i="79"/>
  <c r="L1096" i="79"/>
  <c r="L1094" i="79"/>
  <c r="L1086" i="79"/>
  <c r="L1247" i="79"/>
  <c r="L1245" i="79"/>
  <c r="L1243" i="79"/>
  <c r="L1241" i="79"/>
  <c r="L1235" i="79"/>
  <c r="L1233" i="79"/>
  <c r="L1231" i="79"/>
  <c r="L1229" i="79"/>
  <c r="L1227" i="79"/>
  <c r="L1225" i="79"/>
  <c r="L1220" i="79"/>
  <c r="L1218" i="79"/>
  <c r="L1216" i="79"/>
  <c r="L1214" i="79"/>
  <c r="L1212" i="79"/>
  <c r="L1207" i="79"/>
  <c r="L1205" i="79"/>
  <c r="L1203" i="79"/>
  <c r="L1201" i="79"/>
  <c r="L1199" i="79"/>
  <c r="J1209" i="79"/>
  <c r="L1190" i="79"/>
  <c r="L1197" i="79"/>
  <c r="L1251" i="79"/>
  <c r="L1249" i="79"/>
  <c r="J1253" i="79"/>
  <c r="J1223" i="79"/>
  <c r="L257" i="79"/>
  <c r="L669" i="79"/>
  <c r="E277" i="78"/>
  <c r="E269" i="78"/>
  <c r="E265" i="78"/>
  <c r="E251" i="78"/>
  <c r="E243" i="78"/>
  <c r="E235" i="78"/>
  <c r="E363" i="78"/>
  <c r="K727" i="79"/>
  <c r="E245" i="78"/>
  <c r="E241" i="78"/>
  <c r="E356" i="78"/>
  <c r="E275" i="78"/>
  <c r="E257" i="78"/>
  <c r="L641" i="79"/>
  <c r="E354" i="78"/>
  <c r="E352" i="78"/>
  <c r="E348" i="78"/>
  <c r="E135" i="78"/>
  <c r="E307" i="78"/>
  <c r="E355" i="78"/>
  <c r="E342" i="78"/>
  <c r="E341" i="78"/>
  <c r="L274" i="79"/>
  <c r="L270" i="79"/>
  <c r="L268" i="79"/>
  <c r="L262" i="79"/>
  <c r="L217" i="79"/>
  <c r="E317" i="78"/>
  <c r="L199" i="79"/>
  <c r="L1181" i="79"/>
  <c r="L1180" i="79"/>
  <c r="L1173" i="79"/>
  <c r="L1172" i="79"/>
  <c r="L1171" i="79"/>
  <c r="L1170" i="79"/>
  <c r="L1169" i="79"/>
  <c r="L1168" i="79"/>
  <c r="L1167" i="79"/>
  <c r="L449" i="79"/>
  <c r="L448" i="79"/>
  <c r="L446" i="79"/>
  <c r="L445" i="79"/>
  <c r="L444" i="79"/>
  <c r="L443" i="79"/>
  <c r="L442" i="79"/>
  <c r="L441" i="79"/>
  <c r="L440" i="79"/>
  <c r="L438" i="79"/>
  <c r="L437" i="79"/>
  <c r="L436" i="79"/>
  <c r="L435" i="79"/>
  <c r="L434" i="79"/>
  <c r="L433" i="79"/>
  <c r="L432" i="79"/>
  <c r="L431" i="79"/>
  <c r="L430" i="79"/>
  <c r="L429" i="79"/>
  <c r="L428" i="79"/>
  <c r="L427" i="79"/>
  <c r="L426" i="79"/>
  <c r="L425" i="79"/>
  <c r="L424" i="79"/>
  <c r="L423" i="79"/>
  <c r="L422" i="79"/>
  <c r="L421" i="79"/>
  <c r="L420" i="79"/>
  <c r="L419" i="79"/>
  <c r="L418" i="79"/>
  <c r="L417" i="79"/>
  <c r="L416" i="79"/>
  <c r="L414" i="79"/>
  <c r="L413" i="79"/>
  <c r="L412" i="79"/>
  <c r="L410" i="79"/>
  <c r="L409" i="79"/>
  <c r="L407" i="79"/>
  <c r="L405" i="79"/>
  <c r="L404" i="79"/>
  <c r="L403" i="79"/>
  <c r="L402" i="79"/>
  <c r="L401" i="79"/>
  <c r="L400" i="79"/>
  <c r="L317" i="79"/>
  <c r="L316" i="79"/>
  <c r="L315" i="79"/>
  <c r="L314" i="79"/>
  <c r="L313" i="79"/>
  <c r="L312" i="79"/>
  <c r="L299" i="79"/>
  <c r="L298" i="79"/>
  <c r="L297" i="79"/>
  <c r="L287" i="79"/>
  <c r="L485" i="79"/>
  <c r="L484" i="79"/>
  <c r="L453" i="79"/>
  <c r="L452" i="79"/>
  <c r="L451" i="79"/>
  <c r="L392" i="79"/>
  <c r="L388" i="79"/>
  <c r="L371" i="79"/>
  <c r="L370" i="79"/>
  <c r="L369" i="79"/>
  <c r="L368" i="79"/>
  <c r="L367" i="79"/>
  <c r="L366" i="79"/>
  <c r="L365" i="79"/>
  <c r="L364" i="79"/>
  <c r="L363" i="79"/>
  <c r="L362" i="79"/>
  <c r="L361" i="79"/>
  <c r="L360" i="79"/>
  <c r="L359" i="79"/>
  <c r="L357" i="79"/>
  <c r="L355" i="79"/>
  <c r="L354" i="79"/>
  <c r="L353" i="79"/>
  <c r="L352" i="79"/>
  <c r="L351" i="79"/>
  <c r="L350" i="79"/>
  <c r="L349" i="79"/>
  <c r="L348" i="79"/>
  <c r="L347" i="79"/>
  <c r="L346" i="79"/>
  <c r="L345" i="79"/>
  <c r="L344" i="79"/>
  <c r="L343" i="79"/>
  <c r="L342" i="79"/>
  <c r="L341" i="79"/>
  <c r="L340" i="79"/>
  <c r="L339" i="79"/>
  <c r="L338" i="79"/>
  <c r="L337" i="79"/>
  <c r="L336" i="79"/>
  <c r="L335" i="79"/>
  <c r="L334" i="79"/>
  <c r="L333" i="79"/>
  <c r="L332" i="79"/>
  <c r="L331" i="79"/>
  <c r="L330" i="79"/>
  <c r="L329" i="79"/>
  <c r="L328" i="79"/>
  <c r="L327" i="79"/>
  <c r="L326" i="79"/>
  <c r="L325" i="79"/>
  <c r="L324" i="79"/>
  <c r="L323" i="79"/>
  <c r="L322" i="79"/>
  <c r="L321" i="79"/>
  <c r="L320" i="79"/>
  <c r="L319" i="79"/>
  <c r="L235" i="79"/>
  <c r="L234" i="79"/>
  <c r="L233" i="79"/>
  <c r="L232" i="79"/>
  <c r="L231" i="79"/>
  <c r="L230" i="79"/>
  <c r="L227" i="79"/>
  <c r="L120" i="79"/>
  <c r="L119" i="79"/>
  <c r="L118" i="79"/>
  <c r="L117" i="79"/>
  <c r="L97" i="79"/>
  <c r="L166" i="79"/>
  <c r="L165" i="79"/>
  <c r="L164" i="79"/>
  <c r="L163" i="79"/>
  <c r="L162" i="79"/>
  <c r="L161" i="79"/>
  <c r="L160" i="79"/>
  <c r="L159" i="79"/>
  <c r="L145" i="79"/>
  <c r="L144" i="79"/>
  <c r="L143" i="79"/>
  <c r="L142" i="79"/>
  <c r="L141" i="79"/>
  <c r="L140" i="79"/>
  <c r="L137" i="79"/>
  <c r="L132" i="79"/>
  <c r="L131" i="79"/>
  <c r="L130" i="79"/>
  <c r="L129" i="79"/>
  <c r="L128" i="79"/>
  <c r="L127" i="79"/>
  <c r="L124" i="79"/>
  <c r="L115" i="79"/>
  <c r="L114" i="79"/>
  <c r="L103" i="79"/>
  <c r="E353" i="78"/>
  <c r="E357" i="78"/>
  <c r="K1209" i="79"/>
  <c r="K1223" i="79"/>
  <c r="K1192" i="79"/>
  <c r="E365" i="78"/>
  <c r="I727" i="79"/>
  <c r="K1238" i="79"/>
  <c r="D277" i="79"/>
  <c r="E29" i="78"/>
  <c r="E319" i="78"/>
  <c r="E306" i="78"/>
  <c r="E305" i="78"/>
  <c r="I1253" i="79"/>
  <c r="I199" i="79"/>
  <c r="E125" i="78"/>
  <c r="E129" i="78"/>
  <c r="E133" i="78"/>
  <c r="E137" i="78"/>
  <c r="E218" i="78"/>
  <c r="E226" i="78"/>
  <c r="E230" i="78"/>
  <c r="E263" i="78"/>
  <c r="E271" i="78"/>
  <c r="E279" i="78"/>
  <c r="E287" i="78"/>
  <c r="E239" i="78"/>
  <c r="E247" i="78"/>
  <c r="E255" i="78"/>
  <c r="E308" i="78"/>
  <c r="E214" i="78"/>
  <c r="E117" i="78"/>
  <c r="K1253" i="79"/>
  <c r="E1253" i="79"/>
  <c r="E1238" i="79"/>
  <c r="E1223" i="79"/>
  <c r="E1209" i="79"/>
  <c r="E1192" i="79"/>
  <c r="I277" i="79"/>
  <c r="J277" i="79"/>
  <c r="E297" i="78"/>
  <c r="E127" i="78"/>
  <c r="E131" i="78"/>
  <c r="E220" i="78"/>
  <c r="E228" i="78"/>
  <c r="E142" i="78"/>
  <c r="F1253" i="79"/>
  <c r="F1238" i="79"/>
  <c r="F1209" i="79"/>
  <c r="F277" i="79"/>
  <c r="J217" i="79"/>
  <c r="J199" i="79"/>
  <c r="F217" i="79"/>
  <c r="F199" i="79"/>
  <c r="F1223" i="79"/>
  <c r="J1192" i="79"/>
  <c r="D1253" i="79"/>
  <c r="D1238" i="79"/>
  <c r="D1223" i="79"/>
  <c r="D1209" i="79"/>
  <c r="D1192" i="79"/>
  <c r="F1192" i="79"/>
  <c r="F727" i="79"/>
  <c r="D217" i="79"/>
  <c r="D199" i="79"/>
  <c r="I217" i="79"/>
  <c r="E277" i="79"/>
  <c r="K277" i="79"/>
  <c r="J727" i="79"/>
  <c r="I1192" i="79"/>
  <c r="I1209" i="79"/>
  <c r="I1223" i="79"/>
  <c r="I1238" i="79"/>
  <c r="L727" i="79" l="1"/>
  <c r="T627" i="4"/>
  <c r="T616" i="4"/>
  <c r="T621" i="4"/>
  <c r="T632" i="4"/>
  <c r="T633" i="4"/>
  <c r="T630" i="4"/>
  <c r="T622" i="4"/>
  <c r="T626" i="4"/>
  <c r="T623" i="4"/>
  <c r="T617" i="4"/>
  <c r="T618" i="4"/>
  <c r="T625" i="4"/>
  <c r="T619" i="4"/>
  <c r="T620" i="4"/>
  <c r="T631" i="4"/>
  <c r="T624" i="4"/>
  <c r="T615" i="4"/>
  <c r="T629" i="4"/>
  <c r="T634" i="4"/>
  <c r="T628" i="4"/>
  <c r="E209" i="78"/>
  <c r="L1253" i="79"/>
  <c r="L1209" i="79"/>
  <c r="L1223" i="79"/>
  <c r="L1238" i="79"/>
  <c r="L277" i="79"/>
  <c r="L1192" i="79"/>
  <c r="B612" i="4"/>
  <c r="C612" i="4" s="1"/>
  <c r="B611" i="4"/>
  <c r="C611" i="4" s="1"/>
  <c r="B610" i="4"/>
  <c r="C610" i="4" s="1"/>
  <c r="B609" i="4"/>
  <c r="C609" i="4" s="1"/>
  <c r="B608" i="4"/>
  <c r="C608" i="4" s="1"/>
  <c r="B607" i="4"/>
  <c r="C607" i="4" s="1"/>
  <c r="B606" i="4"/>
  <c r="C606" i="4" s="1"/>
  <c r="B605" i="4"/>
  <c r="C605" i="4" s="1"/>
  <c r="B604" i="4"/>
  <c r="C604" i="4" s="1"/>
  <c r="B603" i="4"/>
  <c r="C603" i="4" s="1"/>
  <c r="B602" i="4"/>
  <c r="C602" i="4" s="1"/>
  <c r="B601" i="4"/>
  <c r="C601" i="4" s="1"/>
  <c r="B600" i="4"/>
  <c r="C600" i="4" s="1"/>
  <c r="B599" i="4"/>
  <c r="C599" i="4" s="1"/>
  <c r="B598" i="4"/>
  <c r="C598" i="4" s="1"/>
  <c r="B597" i="4"/>
  <c r="C597" i="4" s="1"/>
  <c r="B596" i="4"/>
  <c r="C596" i="4" s="1"/>
  <c r="B595" i="4"/>
  <c r="C595" i="4" s="1"/>
  <c r="B594" i="4"/>
  <c r="C594" i="4" s="1"/>
  <c r="B593" i="4"/>
  <c r="C593" i="4" s="1"/>
  <c r="B592" i="4"/>
  <c r="C592" i="4" s="1"/>
  <c r="B591" i="4"/>
  <c r="C591" i="4" s="1"/>
  <c r="B590" i="4"/>
  <c r="C590" i="4" s="1"/>
  <c r="B589" i="4"/>
  <c r="C589" i="4" s="1"/>
  <c r="B588" i="4"/>
  <c r="C588" i="4" s="1"/>
  <c r="B587" i="4"/>
  <c r="C587" i="4" s="1"/>
  <c r="B586" i="4"/>
  <c r="C586" i="4" s="1"/>
  <c r="B585" i="4"/>
  <c r="C585" i="4" s="1"/>
  <c r="B584" i="4"/>
  <c r="C584" i="4" s="1"/>
  <c r="B583" i="4"/>
  <c r="C583" i="4" s="1"/>
  <c r="B582" i="4"/>
  <c r="C582" i="4" s="1"/>
  <c r="B581" i="4"/>
  <c r="C581" i="4" s="1"/>
  <c r="B580" i="4"/>
  <c r="C580" i="4" s="1"/>
  <c r="B579" i="4"/>
  <c r="C579" i="4" s="1"/>
  <c r="B578" i="4"/>
  <c r="C578" i="4" s="1"/>
  <c r="B577" i="4"/>
  <c r="C577" i="4" s="1"/>
  <c r="B576" i="4"/>
  <c r="C576" i="4" s="1"/>
  <c r="B575" i="4"/>
  <c r="C575" i="4" s="1"/>
  <c r="B574" i="4"/>
  <c r="C574" i="4" s="1"/>
  <c r="B573" i="4"/>
  <c r="C573" i="4" s="1"/>
  <c r="B572" i="4"/>
  <c r="C572" i="4" s="1"/>
  <c r="B571" i="4"/>
  <c r="C571" i="4" s="1"/>
  <c r="B570" i="4"/>
  <c r="C570" i="4" s="1"/>
  <c r="B569" i="4"/>
  <c r="C569" i="4" s="1"/>
  <c r="B568" i="4"/>
  <c r="C568" i="4" s="1"/>
  <c r="B567" i="4"/>
  <c r="C567" i="4" s="1"/>
  <c r="B566" i="4"/>
  <c r="C566" i="4" s="1"/>
  <c r="B565" i="4"/>
  <c r="C565" i="4" s="1"/>
  <c r="B564" i="4"/>
  <c r="C564" i="4" s="1"/>
  <c r="B563" i="4"/>
  <c r="C563" i="4" s="1"/>
  <c r="B562" i="4"/>
  <c r="C562" i="4" s="1"/>
  <c r="B561" i="4"/>
  <c r="C561" i="4" s="1"/>
  <c r="B560" i="4"/>
  <c r="C560" i="4" s="1"/>
  <c r="B559" i="4"/>
  <c r="C559" i="4" s="1"/>
  <c r="B558" i="4"/>
  <c r="C558" i="4" s="1"/>
  <c r="B557" i="4"/>
  <c r="C557" i="4" s="1"/>
  <c r="B556" i="4"/>
  <c r="C556" i="4" s="1"/>
  <c r="B555" i="4"/>
  <c r="C555" i="4" s="1"/>
  <c r="B554" i="4"/>
  <c r="C554" i="4" s="1"/>
  <c r="B553" i="4"/>
  <c r="C553" i="4" s="1"/>
  <c r="B552" i="4"/>
  <c r="C552" i="4" s="1"/>
  <c r="B551" i="4"/>
  <c r="C551" i="4" s="1"/>
  <c r="B550" i="4"/>
  <c r="C550" i="4" s="1"/>
  <c r="B549" i="4"/>
  <c r="C549" i="4" s="1"/>
  <c r="B548" i="4"/>
  <c r="C548" i="4" s="1"/>
  <c r="B547" i="4"/>
  <c r="C547" i="4" s="1"/>
  <c r="B546" i="4"/>
  <c r="C546" i="4" s="1"/>
  <c r="B545" i="4"/>
  <c r="C545" i="4" s="1"/>
  <c r="B544" i="4"/>
  <c r="C544" i="4" s="1"/>
  <c r="B543" i="4"/>
  <c r="C543" i="4" s="1"/>
  <c r="B542" i="4"/>
  <c r="C542" i="4" s="1"/>
  <c r="B541" i="4"/>
  <c r="C541" i="4" s="1"/>
  <c r="B540" i="4"/>
  <c r="C540" i="4" s="1"/>
  <c r="B539" i="4"/>
  <c r="C539" i="4" s="1"/>
  <c r="B538" i="4"/>
  <c r="C538" i="4" s="1"/>
  <c r="B537" i="4"/>
  <c r="C537" i="4" s="1"/>
  <c r="B536" i="4"/>
  <c r="C536" i="4" s="1"/>
  <c r="B535" i="4"/>
  <c r="C535" i="4" s="1"/>
  <c r="B534" i="4"/>
  <c r="C534" i="4" s="1"/>
  <c r="B533" i="4"/>
  <c r="C533" i="4" s="1"/>
  <c r="B532" i="4"/>
  <c r="C532" i="4" s="1"/>
  <c r="B531" i="4"/>
  <c r="C531" i="4" s="1"/>
  <c r="B530" i="4"/>
  <c r="C530" i="4" s="1"/>
  <c r="B529" i="4"/>
  <c r="C529" i="4" s="1"/>
  <c r="B528" i="4"/>
  <c r="C528" i="4" s="1"/>
  <c r="B527" i="4"/>
  <c r="C527" i="4" s="1"/>
  <c r="B526" i="4"/>
  <c r="C526" i="4" s="1"/>
  <c r="B525" i="4"/>
  <c r="C525" i="4" s="1"/>
  <c r="B524" i="4"/>
  <c r="C524" i="4" s="1"/>
  <c r="B523" i="4"/>
  <c r="C523" i="4" s="1"/>
  <c r="B522" i="4"/>
  <c r="C522" i="4" s="1"/>
  <c r="B521" i="4"/>
  <c r="C521" i="4" s="1"/>
  <c r="B520" i="4"/>
  <c r="C520" i="4" s="1"/>
  <c r="B519" i="4"/>
  <c r="C519" i="4" s="1"/>
  <c r="B518" i="4"/>
  <c r="C518" i="4" s="1"/>
  <c r="B517" i="4"/>
  <c r="C517" i="4" s="1"/>
  <c r="B516" i="4"/>
  <c r="C516" i="4" s="1"/>
  <c r="B515" i="4"/>
  <c r="C515" i="4" s="1"/>
  <c r="B514" i="4"/>
  <c r="C514" i="4" s="1"/>
  <c r="B513" i="4"/>
  <c r="C513" i="4" s="1"/>
  <c r="B512" i="4"/>
  <c r="C512" i="4" s="1"/>
  <c r="B511" i="4"/>
  <c r="C511" i="4" s="1"/>
  <c r="B510" i="4"/>
  <c r="C510" i="4" s="1"/>
  <c r="B509" i="4"/>
  <c r="C509" i="4" s="1"/>
  <c r="B508" i="4"/>
  <c r="C508" i="4" s="1"/>
  <c r="B507" i="4"/>
  <c r="C507" i="4" s="1"/>
  <c r="B506" i="4"/>
  <c r="C506" i="4" s="1"/>
  <c r="B505" i="4"/>
  <c r="C505" i="4" s="1"/>
  <c r="B504" i="4"/>
  <c r="C504" i="4" s="1"/>
  <c r="B503" i="4"/>
  <c r="C503" i="4" s="1"/>
  <c r="B502" i="4"/>
  <c r="C502" i="4" s="1"/>
  <c r="B501" i="4"/>
  <c r="C501" i="4" s="1"/>
  <c r="B500" i="4"/>
  <c r="C500" i="4" s="1"/>
  <c r="B499" i="4"/>
  <c r="C499" i="4" s="1"/>
  <c r="B498" i="4"/>
  <c r="C498" i="4" s="1"/>
  <c r="B497" i="4"/>
  <c r="C497" i="4" s="1"/>
  <c r="B496" i="4"/>
  <c r="C496" i="4" s="1"/>
  <c r="B495" i="4"/>
  <c r="C495" i="4" s="1"/>
  <c r="B494" i="4"/>
  <c r="C494" i="4" s="1"/>
  <c r="B493" i="4"/>
  <c r="C493" i="4" s="1"/>
  <c r="B492" i="4"/>
  <c r="C492" i="4" s="1"/>
  <c r="B491" i="4"/>
  <c r="C491" i="4" s="1"/>
  <c r="B490" i="4"/>
  <c r="C490" i="4" s="1"/>
  <c r="B489" i="4"/>
  <c r="C489" i="4" s="1"/>
  <c r="B488" i="4"/>
  <c r="C488" i="4" s="1"/>
  <c r="B487" i="4"/>
  <c r="C487" i="4" s="1"/>
  <c r="B486" i="4"/>
  <c r="C486" i="4" s="1"/>
  <c r="B485" i="4"/>
  <c r="C485" i="4" s="1"/>
  <c r="B484" i="4"/>
  <c r="C484" i="4" s="1"/>
  <c r="B483" i="4"/>
  <c r="C483" i="4" s="1"/>
  <c r="B482" i="4"/>
  <c r="C482" i="4" s="1"/>
  <c r="B481" i="4"/>
  <c r="C481" i="4" s="1"/>
  <c r="B480" i="4"/>
  <c r="C480" i="4" s="1"/>
  <c r="B479" i="4"/>
  <c r="C479" i="4" s="1"/>
  <c r="B478" i="4"/>
  <c r="C478" i="4" s="1"/>
  <c r="B477" i="4"/>
  <c r="C477" i="4" s="1"/>
  <c r="B476" i="4"/>
  <c r="C476" i="4" s="1"/>
  <c r="B475" i="4"/>
  <c r="C475" i="4" s="1"/>
  <c r="B474" i="4"/>
  <c r="C474" i="4" s="1"/>
  <c r="B473" i="4"/>
  <c r="C473" i="4" s="1"/>
  <c r="B472" i="4"/>
  <c r="C472" i="4" s="1"/>
  <c r="B471" i="4"/>
  <c r="C471" i="4" s="1"/>
  <c r="B470" i="4"/>
  <c r="C470" i="4" s="1"/>
  <c r="B469" i="4"/>
  <c r="C469" i="4" s="1"/>
  <c r="B468" i="4"/>
  <c r="C468" i="4" s="1"/>
  <c r="B467" i="4"/>
  <c r="C467" i="4" s="1"/>
  <c r="B466" i="4"/>
  <c r="C466" i="4" s="1"/>
  <c r="B465" i="4"/>
  <c r="C465" i="4" s="1"/>
  <c r="B464" i="4"/>
  <c r="C464" i="4" s="1"/>
  <c r="B463" i="4"/>
  <c r="C463" i="4" s="1"/>
  <c r="B462" i="4"/>
  <c r="C462" i="4" s="1"/>
  <c r="B461" i="4"/>
  <c r="C461" i="4" s="1"/>
  <c r="B460" i="4"/>
  <c r="C460" i="4" s="1"/>
  <c r="B459" i="4"/>
  <c r="C459" i="4" s="1"/>
  <c r="B458" i="4"/>
  <c r="C458" i="4" s="1"/>
  <c r="B457" i="4"/>
  <c r="C457" i="4" s="1"/>
  <c r="B456" i="4"/>
  <c r="C456" i="4" s="1"/>
  <c r="B455" i="4"/>
  <c r="C455" i="4" s="1"/>
  <c r="B454" i="4"/>
  <c r="C454" i="4" s="1"/>
  <c r="B453" i="4"/>
  <c r="C453" i="4" s="1"/>
  <c r="B452" i="4"/>
  <c r="C452" i="4" s="1"/>
  <c r="B451" i="4"/>
  <c r="C451" i="4" s="1"/>
  <c r="B450" i="4"/>
  <c r="C450" i="4" s="1"/>
  <c r="B449" i="4"/>
  <c r="C449" i="4" s="1"/>
  <c r="B448" i="4"/>
  <c r="C448" i="4" s="1"/>
  <c r="B447" i="4"/>
  <c r="C447" i="4" s="1"/>
  <c r="B446" i="4"/>
  <c r="C446" i="4" s="1"/>
  <c r="B445" i="4"/>
  <c r="C445" i="4" s="1"/>
  <c r="B444" i="4"/>
  <c r="C444" i="4" s="1"/>
  <c r="B443" i="4"/>
  <c r="C443" i="4" s="1"/>
  <c r="B442" i="4"/>
  <c r="C442" i="4" s="1"/>
  <c r="B441" i="4"/>
  <c r="C441" i="4" s="1"/>
  <c r="B440" i="4"/>
  <c r="C440" i="4" s="1"/>
  <c r="B439" i="4"/>
  <c r="C439" i="4" s="1"/>
  <c r="B438" i="4"/>
  <c r="C438" i="4" s="1"/>
  <c r="B437" i="4"/>
  <c r="C437" i="4" s="1"/>
  <c r="B436" i="4"/>
  <c r="C436" i="4" s="1"/>
  <c r="B435" i="4"/>
  <c r="C435" i="4" s="1"/>
  <c r="B434" i="4"/>
  <c r="C434" i="4" s="1"/>
  <c r="B433" i="4"/>
  <c r="C433" i="4" s="1"/>
  <c r="B432" i="4"/>
  <c r="C432" i="4" s="1"/>
  <c r="B431" i="4"/>
  <c r="C431" i="4" s="1"/>
  <c r="B430" i="4"/>
  <c r="C430" i="4" s="1"/>
  <c r="B429" i="4"/>
  <c r="C429" i="4" s="1"/>
  <c r="B428" i="4"/>
  <c r="C428" i="4" s="1"/>
  <c r="B427" i="4"/>
  <c r="C427" i="4" s="1"/>
  <c r="B426" i="4"/>
  <c r="C426" i="4" s="1"/>
  <c r="B425" i="4"/>
  <c r="C425" i="4" s="1"/>
  <c r="B424" i="4"/>
  <c r="C424" i="4" s="1"/>
  <c r="B423" i="4"/>
  <c r="C423" i="4" s="1"/>
  <c r="B422" i="4"/>
  <c r="C422" i="4" s="1"/>
  <c r="B421" i="4"/>
  <c r="C421" i="4" s="1"/>
  <c r="B420" i="4"/>
  <c r="C420" i="4" s="1"/>
  <c r="B419" i="4"/>
  <c r="C419" i="4" s="1"/>
  <c r="B418" i="4"/>
  <c r="C418" i="4" s="1"/>
  <c r="B417" i="4"/>
  <c r="C417" i="4" s="1"/>
  <c r="B416" i="4"/>
  <c r="C416" i="4" s="1"/>
  <c r="B415" i="4"/>
  <c r="C415" i="4" s="1"/>
  <c r="B414" i="4"/>
  <c r="C414" i="4" s="1"/>
  <c r="B413" i="4"/>
  <c r="C413" i="4" s="1"/>
  <c r="B412" i="4"/>
  <c r="C412" i="4" s="1"/>
  <c r="B411" i="4"/>
  <c r="C411" i="4" s="1"/>
  <c r="B410" i="4"/>
  <c r="C410" i="4" s="1"/>
  <c r="B409" i="4"/>
  <c r="C409" i="4" s="1"/>
  <c r="B408" i="4"/>
  <c r="C408" i="4" s="1"/>
  <c r="B407" i="4"/>
  <c r="C407" i="4" s="1"/>
  <c r="B406" i="4"/>
  <c r="C406" i="4" s="1"/>
  <c r="B405" i="4"/>
  <c r="C405" i="4" s="1"/>
  <c r="B404" i="4"/>
  <c r="C404" i="4" s="1"/>
  <c r="B403" i="4"/>
  <c r="C403" i="4" s="1"/>
  <c r="B402" i="4"/>
  <c r="C402" i="4" s="1"/>
  <c r="B401" i="4"/>
  <c r="C401" i="4" s="1"/>
  <c r="B400" i="4"/>
  <c r="C400" i="4" s="1"/>
  <c r="B399" i="4"/>
  <c r="C399" i="4" s="1"/>
  <c r="B398" i="4"/>
  <c r="C398" i="4" s="1"/>
  <c r="B397" i="4"/>
  <c r="C397" i="4" s="1"/>
  <c r="B396" i="4"/>
  <c r="C396" i="4" s="1"/>
  <c r="B395" i="4"/>
  <c r="C395" i="4" s="1"/>
  <c r="B394" i="4"/>
  <c r="C394" i="4" s="1"/>
  <c r="B393" i="4"/>
  <c r="C393" i="4" s="1"/>
  <c r="B392" i="4"/>
  <c r="C392" i="4" s="1"/>
  <c r="B391" i="4"/>
  <c r="C391" i="4" s="1"/>
  <c r="B390" i="4"/>
  <c r="C390" i="4" s="1"/>
  <c r="B389" i="4"/>
  <c r="C389" i="4" s="1"/>
  <c r="B388" i="4"/>
  <c r="C388" i="4" s="1"/>
  <c r="B387" i="4"/>
  <c r="C387" i="4" s="1"/>
  <c r="B386" i="4"/>
  <c r="C386" i="4" s="1"/>
  <c r="B385" i="4"/>
  <c r="C385" i="4" s="1"/>
  <c r="B384" i="4"/>
  <c r="C384" i="4" s="1"/>
  <c r="B383" i="4"/>
  <c r="C383" i="4" s="1"/>
  <c r="B382" i="4"/>
  <c r="C382" i="4" s="1"/>
  <c r="B381" i="4"/>
  <c r="C381" i="4" s="1"/>
  <c r="B380" i="4"/>
  <c r="C380" i="4" s="1"/>
  <c r="B379" i="4"/>
  <c r="C379" i="4" s="1"/>
  <c r="B378" i="4"/>
  <c r="C378" i="4" s="1"/>
  <c r="B377" i="4"/>
  <c r="C377" i="4" s="1"/>
  <c r="B376" i="4"/>
  <c r="C376" i="4" s="1"/>
  <c r="B375" i="4"/>
  <c r="C375" i="4" s="1"/>
  <c r="B374" i="4"/>
  <c r="C374" i="4" s="1"/>
  <c r="B373" i="4"/>
  <c r="C373" i="4" s="1"/>
  <c r="B372" i="4"/>
  <c r="C372" i="4" s="1"/>
  <c r="B371" i="4"/>
  <c r="C371" i="4" s="1"/>
  <c r="B370" i="4"/>
  <c r="C370" i="4" s="1"/>
  <c r="B369" i="4"/>
  <c r="C369" i="4" s="1"/>
  <c r="B368" i="4"/>
  <c r="C368" i="4" s="1"/>
  <c r="B367" i="4"/>
  <c r="C367" i="4" s="1"/>
  <c r="B366" i="4"/>
  <c r="C366" i="4" s="1"/>
  <c r="B365" i="4"/>
  <c r="C365" i="4" s="1"/>
  <c r="B364" i="4"/>
  <c r="C364" i="4" s="1"/>
  <c r="B363" i="4"/>
  <c r="C363" i="4" s="1"/>
  <c r="B362" i="4"/>
  <c r="C362" i="4" s="1"/>
  <c r="B361" i="4"/>
  <c r="C361" i="4" s="1"/>
  <c r="B360" i="4"/>
  <c r="C360" i="4" s="1"/>
  <c r="B359" i="4"/>
  <c r="C359" i="4" s="1"/>
  <c r="B358" i="4"/>
  <c r="C358" i="4" s="1"/>
  <c r="B357" i="4"/>
  <c r="C357" i="4" s="1"/>
  <c r="B356" i="4"/>
  <c r="C356" i="4" s="1"/>
  <c r="B355" i="4"/>
  <c r="C355" i="4" s="1"/>
  <c r="B354" i="4"/>
  <c r="C354" i="4" s="1"/>
  <c r="B353" i="4"/>
  <c r="C353" i="4" s="1"/>
  <c r="B352" i="4"/>
  <c r="C352" i="4" s="1"/>
  <c r="B351" i="4"/>
  <c r="C351" i="4" s="1"/>
  <c r="B350" i="4"/>
  <c r="C350" i="4" s="1"/>
  <c r="B349" i="4"/>
  <c r="C349" i="4" s="1"/>
  <c r="B348" i="4"/>
  <c r="C348" i="4" s="1"/>
  <c r="B347" i="4"/>
  <c r="C347" i="4" s="1"/>
  <c r="B346" i="4"/>
  <c r="C346" i="4" s="1"/>
  <c r="B345" i="4"/>
  <c r="C345" i="4" s="1"/>
  <c r="B344" i="4"/>
  <c r="C344" i="4" s="1"/>
  <c r="B343" i="4"/>
  <c r="C343" i="4" s="1"/>
  <c r="B342" i="4"/>
  <c r="C342" i="4" s="1"/>
  <c r="B341" i="4"/>
  <c r="C341" i="4" s="1"/>
  <c r="B340" i="4"/>
  <c r="C340" i="4" s="1"/>
  <c r="B339" i="4"/>
  <c r="C339" i="4" s="1"/>
  <c r="B338" i="4"/>
  <c r="C338" i="4" s="1"/>
  <c r="B337" i="4"/>
  <c r="C337" i="4" s="1"/>
  <c r="B336" i="4"/>
  <c r="C336" i="4" s="1"/>
  <c r="B335" i="4"/>
  <c r="C335" i="4" s="1"/>
  <c r="B334" i="4"/>
  <c r="C334" i="4" s="1"/>
  <c r="B333" i="4"/>
  <c r="C333" i="4" s="1"/>
  <c r="B332" i="4"/>
  <c r="C332" i="4" s="1"/>
  <c r="B331" i="4"/>
  <c r="C331" i="4" s="1"/>
  <c r="B330" i="4"/>
  <c r="C330" i="4" s="1"/>
  <c r="B329" i="4"/>
  <c r="C329" i="4" s="1"/>
  <c r="B328" i="4"/>
  <c r="C328" i="4" s="1"/>
  <c r="B327" i="4"/>
  <c r="C327" i="4" s="1"/>
  <c r="B326" i="4"/>
  <c r="C326" i="4" s="1"/>
  <c r="B325" i="4"/>
  <c r="C325" i="4" s="1"/>
  <c r="B324" i="4"/>
  <c r="C324" i="4" s="1"/>
  <c r="B323" i="4"/>
  <c r="C323" i="4" s="1"/>
  <c r="B322" i="4"/>
  <c r="C322" i="4" s="1"/>
  <c r="B321" i="4"/>
  <c r="C321" i="4" s="1"/>
  <c r="B320" i="4"/>
  <c r="C320" i="4" s="1"/>
  <c r="B319" i="4"/>
  <c r="C319" i="4" s="1"/>
  <c r="B318" i="4"/>
  <c r="C318" i="4" s="1"/>
  <c r="B317" i="4"/>
  <c r="C317" i="4" s="1"/>
  <c r="B316" i="4"/>
  <c r="C316" i="4" s="1"/>
  <c r="B315" i="4"/>
  <c r="C315" i="4" s="1"/>
  <c r="B314" i="4"/>
  <c r="C314" i="4" s="1"/>
  <c r="B313" i="4"/>
  <c r="C313" i="4" s="1"/>
  <c r="B312" i="4"/>
  <c r="C312" i="4" s="1"/>
  <c r="B311" i="4"/>
  <c r="C311" i="4" s="1"/>
  <c r="B310" i="4"/>
  <c r="C310" i="4" s="1"/>
  <c r="B309" i="4"/>
  <c r="C309" i="4" s="1"/>
  <c r="B308" i="4"/>
  <c r="C308" i="4" s="1"/>
  <c r="B307" i="4"/>
  <c r="C307" i="4" s="1"/>
  <c r="B306" i="4"/>
  <c r="C306" i="4" s="1"/>
  <c r="B305" i="4"/>
  <c r="C305" i="4" s="1"/>
  <c r="B304" i="4"/>
  <c r="C304" i="4" s="1"/>
  <c r="B303" i="4"/>
  <c r="C303" i="4" s="1"/>
  <c r="B302" i="4"/>
  <c r="C302" i="4" s="1"/>
  <c r="B301" i="4"/>
  <c r="C301" i="4" s="1"/>
  <c r="B300" i="4"/>
  <c r="C300" i="4" s="1"/>
  <c r="B299" i="4"/>
  <c r="C299" i="4" s="1"/>
  <c r="B298" i="4"/>
  <c r="C298" i="4" s="1"/>
  <c r="B297" i="4"/>
  <c r="C297" i="4" s="1"/>
  <c r="B296" i="4"/>
  <c r="C296" i="4" s="1"/>
  <c r="B295" i="4"/>
  <c r="C295" i="4" s="1"/>
  <c r="B294" i="4"/>
  <c r="C294" i="4" s="1"/>
  <c r="B293" i="4"/>
  <c r="C293" i="4" s="1"/>
  <c r="B292" i="4"/>
  <c r="C292" i="4" s="1"/>
  <c r="B291" i="4"/>
  <c r="C291" i="4" s="1"/>
  <c r="B290" i="4"/>
  <c r="C290" i="4" s="1"/>
  <c r="B289" i="4"/>
  <c r="C289" i="4" s="1"/>
  <c r="B288" i="4"/>
  <c r="C288" i="4" s="1"/>
  <c r="B287" i="4"/>
  <c r="C287" i="4" s="1"/>
  <c r="B286" i="4"/>
  <c r="C286" i="4" s="1"/>
  <c r="B285" i="4"/>
  <c r="C285" i="4" s="1"/>
  <c r="B284" i="4"/>
  <c r="C284" i="4" s="1"/>
  <c r="B283" i="4"/>
  <c r="C283" i="4" s="1"/>
  <c r="B282" i="4"/>
  <c r="C282" i="4" s="1"/>
  <c r="B281" i="4"/>
  <c r="C281" i="4" s="1"/>
  <c r="B280" i="4"/>
  <c r="C280" i="4" s="1"/>
  <c r="B279" i="4"/>
  <c r="C279" i="4" s="1"/>
  <c r="B278" i="4"/>
  <c r="C278" i="4" s="1"/>
  <c r="B277" i="4"/>
  <c r="C277" i="4" s="1"/>
  <c r="B276" i="4"/>
  <c r="C276" i="4" s="1"/>
  <c r="B275" i="4"/>
  <c r="C275" i="4" s="1"/>
  <c r="B274" i="4"/>
  <c r="C274" i="4" s="1"/>
  <c r="B273" i="4"/>
  <c r="C273" i="4" s="1"/>
  <c r="B272" i="4"/>
  <c r="C272" i="4" s="1"/>
  <c r="B271" i="4"/>
  <c r="C271" i="4" s="1"/>
  <c r="B270" i="4"/>
  <c r="C270" i="4" s="1"/>
  <c r="B269" i="4"/>
  <c r="C269" i="4" s="1"/>
  <c r="B268" i="4"/>
  <c r="C268" i="4" s="1"/>
  <c r="B267" i="4"/>
  <c r="C267" i="4" s="1"/>
  <c r="B266" i="4"/>
  <c r="C266" i="4" s="1"/>
  <c r="B265" i="4"/>
  <c r="C265" i="4" s="1"/>
  <c r="B264" i="4"/>
  <c r="C264" i="4" s="1"/>
  <c r="B263" i="4"/>
  <c r="C263" i="4" s="1"/>
  <c r="B262" i="4"/>
  <c r="C262" i="4" s="1"/>
  <c r="B261" i="4"/>
  <c r="C261" i="4" s="1"/>
  <c r="B260" i="4"/>
  <c r="C260" i="4" s="1"/>
  <c r="B259" i="4"/>
  <c r="C259" i="4" s="1"/>
  <c r="B258" i="4"/>
  <c r="C258" i="4" s="1"/>
  <c r="B257" i="4"/>
  <c r="C257" i="4" s="1"/>
  <c r="B256" i="4"/>
  <c r="C256" i="4" s="1"/>
  <c r="B255" i="4"/>
  <c r="C255" i="4" s="1"/>
  <c r="B254" i="4"/>
  <c r="C254" i="4" s="1"/>
  <c r="B253" i="4"/>
  <c r="C253" i="4" s="1"/>
  <c r="B252" i="4"/>
  <c r="C252" i="4" s="1"/>
  <c r="B251" i="4"/>
  <c r="C251" i="4" s="1"/>
  <c r="B250" i="4"/>
  <c r="C250" i="4" s="1"/>
  <c r="B249" i="4"/>
  <c r="C249" i="4" s="1"/>
  <c r="B248" i="4"/>
  <c r="C248" i="4" s="1"/>
  <c r="B247" i="4"/>
  <c r="C247" i="4" s="1"/>
  <c r="B246" i="4"/>
  <c r="C246" i="4" s="1"/>
  <c r="B245" i="4"/>
  <c r="C245" i="4" s="1"/>
  <c r="B244" i="4"/>
  <c r="C244" i="4" s="1"/>
  <c r="B243" i="4"/>
  <c r="C243" i="4" s="1"/>
  <c r="B242" i="4"/>
  <c r="C242" i="4" s="1"/>
  <c r="B241" i="4"/>
  <c r="C241" i="4" s="1"/>
  <c r="B240" i="4"/>
  <c r="C240" i="4" s="1"/>
  <c r="B239" i="4"/>
  <c r="C239" i="4" s="1"/>
  <c r="B238" i="4"/>
  <c r="C238" i="4" s="1"/>
  <c r="B237" i="4"/>
  <c r="C237" i="4" s="1"/>
  <c r="B236" i="4"/>
  <c r="C236" i="4" s="1"/>
  <c r="B235" i="4"/>
  <c r="C235" i="4" s="1"/>
  <c r="B234" i="4"/>
  <c r="C234" i="4" s="1"/>
  <c r="B233" i="4"/>
  <c r="C233" i="4" s="1"/>
  <c r="B232" i="4"/>
  <c r="C232" i="4" s="1"/>
  <c r="B231" i="4"/>
  <c r="C231" i="4" s="1"/>
  <c r="B230" i="4"/>
  <c r="C230" i="4" s="1"/>
  <c r="B229" i="4"/>
  <c r="C229" i="4" s="1"/>
  <c r="B228" i="4"/>
  <c r="C228" i="4" s="1"/>
  <c r="B227" i="4"/>
  <c r="C227" i="4" s="1"/>
  <c r="B226" i="4"/>
  <c r="C226" i="4" s="1"/>
  <c r="B225" i="4"/>
  <c r="C225" i="4" s="1"/>
  <c r="B224" i="4"/>
  <c r="C224" i="4" s="1"/>
  <c r="B223" i="4"/>
  <c r="C223" i="4" s="1"/>
  <c r="B222" i="4"/>
  <c r="C222" i="4" s="1"/>
  <c r="B221" i="4"/>
  <c r="C221" i="4" s="1"/>
  <c r="B220" i="4"/>
  <c r="C220" i="4" s="1"/>
  <c r="B219" i="4"/>
  <c r="C219" i="4" s="1"/>
  <c r="B218" i="4"/>
  <c r="C218" i="4" s="1"/>
  <c r="B217" i="4"/>
  <c r="C217" i="4" s="1"/>
  <c r="B216" i="4"/>
  <c r="C216" i="4" s="1"/>
  <c r="B215" i="4"/>
  <c r="C215" i="4" s="1"/>
  <c r="B214" i="4"/>
  <c r="C214" i="4" s="1"/>
  <c r="B213" i="4"/>
  <c r="C213" i="4" s="1"/>
  <c r="B212" i="4"/>
  <c r="C212" i="4" s="1"/>
  <c r="B211" i="4"/>
  <c r="C211" i="4" s="1"/>
  <c r="B210" i="4"/>
  <c r="C210" i="4" s="1"/>
  <c r="B209" i="4"/>
  <c r="C209" i="4" s="1"/>
  <c r="B208" i="4"/>
  <c r="C208" i="4" s="1"/>
  <c r="B207" i="4"/>
  <c r="C207" i="4" s="1"/>
  <c r="B206" i="4"/>
  <c r="C206" i="4" s="1"/>
  <c r="B205" i="4"/>
  <c r="C205" i="4" s="1"/>
  <c r="B204" i="4"/>
  <c r="C204" i="4" s="1"/>
  <c r="B203" i="4"/>
  <c r="C203" i="4" s="1"/>
  <c r="B202" i="4"/>
  <c r="C202" i="4" s="1"/>
  <c r="B201" i="4"/>
  <c r="C201" i="4" s="1"/>
  <c r="B200" i="4"/>
  <c r="C200" i="4" s="1"/>
  <c r="B199" i="4"/>
  <c r="C199" i="4" s="1"/>
  <c r="B198" i="4"/>
  <c r="C198" i="4" s="1"/>
  <c r="B197" i="4"/>
  <c r="C197" i="4" s="1"/>
  <c r="B196" i="4"/>
  <c r="C196" i="4" s="1"/>
  <c r="B195" i="4"/>
  <c r="C195" i="4" s="1"/>
  <c r="B194" i="4"/>
  <c r="C194" i="4" s="1"/>
  <c r="B193" i="4"/>
  <c r="C193" i="4" s="1"/>
  <c r="B192" i="4"/>
  <c r="C192" i="4" s="1"/>
  <c r="B191" i="4"/>
  <c r="C191" i="4" s="1"/>
  <c r="B190" i="4"/>
  <c r="C190" i="4" s="1"/>
  <c r="B189" i="4"/>
  <c r="C189" i="4" s="1"/>
  <c r="B188" i="4"/>
  <c r="C188" i="4" s="1"/>
  <c r="B187" i="4"/>
  <c r="C187" i="4" s="1"/>
  <c r="B186" i="4"/>
  <c r="C186" i="4" s="1"/>
  <c r="B185" i="4"/>
  <c r="C185" i="4" s="1"/>
  <c r="B184" i="4"/>
  <c r="C184" i="4" s="1"/>
  <c r="B183" i="4"/>
  <c r="C183" i="4" s="1"/>
  <c r="B182" i="4"/>
  <c r="C182" i="4" s="1"/>
  <c r="B181" i="4"/>
  <c r="C181" i="4" s="1"/>
  <c r="B180" i="4"/>
  <c r="C180" i="4" s="1"/>
  <c r="B179" i="4"/>
  <c r="C179" i="4" s="1"/>
  <c r="B178" i="4"/>
  <c r="C178" i="4" s="1"/>
  <c r="B177" i="4"/>
  <c r="C177" i="4" s="1"/>
  <c r="B176" i="4"/>
  <c r="C176" i="4" s="1"/>
  <c r="B175" i="4"/>
  <c r="C175" i="4" s="1"/>
  <c r="B174" i="4"/>
  <c r="C174" i="4" s="1"/>
  <c r="B173" i="4"/>
  <c r="C173" i="4" s="1"/>
  <c r="B172" i="4"/>
  <c r="C172" i="4" s="1"/>
  <c r="B171" i="4"/>
  <c r="C171" i="4" s="1"/>
  <c r="B170" i="4"/>
  <c r="C170" i="4" s="1"/>
  <c r="B169" i="4"/>
  <c r="C169" i="4" s="1"/>
  <c r="B168" i="4"/>
  <c r="C168" i="4" s="1"/>
  <c r="B167" i="4"/>
  <c r="C167" i="4" s="1"/>
  <c r="B166" i="4"/>
  <c r="C166" i="4" s="1"/>
  <c r="B165" i="4"/>
  <c r="C165" i="4" s="1"/>
  <c r="B164" i="4"/>
  <c r="C164" i="4" s="1"/>
  <c r="B163" i="4"/>
  <c r="C163" i="4" s="1"/>
  <c r="B162" i="4"/>
  <c r="C162" i="4" s="1"/>
  <c r="B161" i="4"/>
  <c r="C161" i="4" s="1"/>
  <c r="B160" i="4"/>
  <c r="C160" i="4" s="1"/>
  <c r="B159" i="4"/>
  <c r="C159" i="4" s="1"/>
  <c r="B158" i="4"/>
  <c r="C158" i="4" s="1"/>
  <c r="B157" i="4"/>
  <c r="C157" i="4" s="1"/>
  <c r="B156" i="4"/>
  <c r="C156" i="4" s="1"/>
  <c r="B155" i="4"/>
  <c r="C155" i="4" s="1"/>
  <c r="B154" i="4"/>
  <c r="C154" i="4" s="1"/>
  <c r="B153" i="4"/>
  <c r="C153" i="4" s="1"/>
  <c r="B152" i="4"/>
  <c r="C152" i="4" s="1"/>
  <c r="B151" i="4"/>
  <c r="C151" i="4" s="1"/>
  <c r="B150" i="4"/>
  <c r="C150" i="4" s="1"/>
  <c r="B149" i="4"/>
  <c r="C149" i="4" s="1"/>
  <c r="B148" i="4"/>
  <c r="C148" i="4" s="1"/>
  <c r="B147" i="4"/>
  <c r="C147" i="4" s="1"/>
  <c r="B146" i="4"/>
  <c r="C146" i="4" s="1"/>
  <c r="B145" i="4"/>
  <c r="C145" i="4" s="1"/>
  <c r="B144" i="4"/>
  <c r="C144" i="4" s="1"/>
  <c r="B143" i="4"/>
  <c r="C143" i="4" s="1"/>
  <c r="B142" i="4"/>
  <c r="C142" i="4" s="1"/>
  <c r="B141" i="4"/>
  <c r="C141" i="4" s="1"/>
  <c r="B140" i="4"/>
  <c r="C140" i="4" s="1"/>
  <c r="B139" i="4"/>
  <c r="C139" i="4" s="1"/>
  <c r="B138" i="4"/>
  <c r="C138" i="4" s="1"/>
  <c r="B137" i="4"/>
  <c r="C137" i="4" s="1"/>
  <c r="B136" i="4"/>
  <c r="C136" i="4" s="1"/>
  <c r="B135" i="4"/>
  <c r="C135" i="4" s="1"/>
  <c r="B134" i="4"/>
  <c r="C134" i="4" s="1"/>
  <c r="B133" i="4"/>
  <c r="C133" i="4" s="1"/>
  <c r="B132" i="4"/>
  <c r="C132" i="4" s="1"/>
  <c r="B131" i="4"/>
  <c r="C131" i="4" s="1"/>
  <c r="B130" i="4"/>
  <c r="C130" i="4" s="1"/>
  <c r="B129" i="4"/>
  <c r="C129" i="4" s="1"/>
  <c r="B128" i="4"/>
  <c r="C128" i="4" s="1"/>
  <c r="B127" i="4"/>
  <c r="C127" i="4" s="1"/>
  <c r="B126" i="4"/>
  <c r="C126" i="4" s="1"/>
  <c r="B125" i="4"/>
  <c r="C125" i="4" s="1"/>
  <c r="B124" i="4"/>
  <c r="C124" i="4" s="1"/>
  <c r="B123" i="4"/>
  <c r="C123" i="4" s="1"/>
  <c r="B122" i="4"/>
  <c r="C122" i="4" s="1"/>
  <c r="B121" i="4"/>
  <c r="C121" i="4" s="1"/>
  <c r="B120" i="4"/>
  <c r="C120" i="4" s="1"/>
  <c r="B119" i="4"/>
  <c r="C119" i="4" s="1"/>
  <c r="B118" i="4"/>
  <c r="C118" i="4" s="1"/>
  <c r="B117" i="4"/>
  <c r="C117" i="4" s="1"/>
  <c r="B116" i="4"/>
  <c r="C116" i="4" s="1"/>
  <c r="B115" i="4"/>
  <c r="C115" i="4" s="1"/>
  <c r="B114" i="4"/>
  <c r="C114" i="4" s="1"/>
  <c r="B113" i="4"/>
  <c r="C113" i="4" s="1"/>
  <c r="B112" i="4"/>
  <c r="C112" i="4" s="1"/>
  <c r="B111" i="4"/>
  <c r="C111" i="4" s="1"/>
  <c r="B110" i="4"/>
  <c r="C110" i="4" s="1"/>
  <c r="B109" i="4"/>
  <c r="C109" i="4" s="1"/>
  <c r="B108" i="4"/>
  <c r="C108" i="4" s="1"/>
  <c r="B107" i="4"/>
  <c r="C107" i="4" s="1"/>
  <c r="B106" i="4"/>
  <c r="C106" i="4" s="1"/>
  <c r="B105" i="4"/>
  <c r="C105" i="4" s="1"/>
  <c r="B104" i="4"/>
  <c r="C104" i="4" s="1"/>
  <c r="B103" i="4"/>
  <c r="C103" i="4" s="1"/>
  <c r="B102" i="4"/>
  <c r="C102" i="4" s="1"/>
  <c r="B101" i="4"/>
  <c r="C101" i="4" s="1"/>
  <c r="B100" i="4"/>
  <c r="C100" i="4" s="1"/>
  <c r="B99" i="4"/>
  <c r="C99" i="4" s="1"/>
  <c r="B98" i="4"/>
  <c r="C98" i="4" s="1"/>
  <c r="B97" i="4"/>
  <c r="C97" i="4" s="1"/>
  <c r="B96" i="4"/>
  <c r="C96" i="4" s="1"/>
  <c r="B95" i="4"/>
  <c r="C95" i="4" s="1"/>
  <c r="B94" i="4"/>
  <c r="C94" i="4" s="1"/>
  <c r="B93" i="4"/>
  <c r="C93" i="4" s="1"/>
  <c r="B92" i="4"/>
  <c r="C92" i="4" s="1"/>
  <c r="B91" i="4"/>
  <c r="C91" i="4" s="1"/>
  <c r="B90" i="4"/>
  <c r="C90" i="4" s="1"/>
  <c r="B89" i="4"/>
  <c r="C89" i="4" s="1"/>
  <c r="B88" i="4"/>
  <c r="C88" i="4" s="1"/>
  <c r="B87" i="4"/>
  <c r="C87" i="4" s="1"/>
  <c r="B86" i="4"/>
  <c r="C86" i="4" s="1"/>
  <c r="B85" i="4"/>
  <c r="C85" i="4" s="1"/>
  <c r="B84" i="4"/>
  <c r="C84" i="4" s="1"/>
  <c r="B83" i="4"/>
  <c r="C83" i="4" s="1"/>
  <c r="B82" i="4"/>
  <c r="C82" i="4" s="1"/>
  <c r="B81" i="4"/>
  <c r="C81" i="4" s="1"/>
  <c r="B80" i="4"/>
  <c r="C80" i="4" s="1"/>
  <c r="B79" i="4"/>
  <c r="C79" i="4" s="1"/>
  <c r="B78" i="4"/>
  <c r="C78" i="4" s="1"/>
  <c r="B77" i="4"/>
  <c r="C77" i="4" s="1"/>
  <c r="B76" i="4"/>
  <c r="C76" i="4" s="1"/>
  <c r="B75" i="4"/>
  <c r="C75" i="4" s="1"/>
  <c r="B74" i="4"/>
  <c r="C74" i="4" s="1"/>
  <c r="B73" i="4"/>
  <c r="C73" i="4" s="1"/>
  <c r="B72" i="4"/>
  <c r="C72" i="4" s="1"/>
  <c r="B71" i="4"/>
  <c r="C71" i="4" s="1"/>
  <c r="B70" i="4"/>
  <c r="C70" i="4" s="1"/>
  <c r="B69" i="4"/>
  <c r="C69" i="4" s="1"/>
  <c r="B68" i="4"/>
  <c r="C68" i="4" s="1"/>
  <c r="B67" i="4"/>
  <c r="C67" i="4" s="1"/>
  <c r="B66" i="4"/>
  <c r="C66" i="4" s="1"/>
  <c r="B65" i="4"/>
  <c r="C65" i="4" s="1"/>
  <c r="B64" i="4"/>
  <c r="C64" i="4" s="1"/>
  <c r="B63" i="4"/>
  <c r="C63" i="4" s="1"/>
  <c r="B62" i="4"/>
  <c r="C62" i="4" s="1"/>
  <c r="B61" i="4"/>
  <c r="C61" i="4" s="1"/>
  <c r="B60" i="4"/>
  <c r="C60" i="4" s="1"/>
  <c r="B59" i="4"/>
  <c r="C59" i="4" s="1"/>
  <c r="B58" i="4"/>
  <c r="C58" i="4" s="1"/>
  <c r="B57" i="4"/>
  <c r="C57" i="4" s="1"/>
  <c r="B56" i="4"/>
  <c r="C56" i="4" s="1"/>
  <c r="B55" i="4"/>
  <c r="C55" i="4" s="1"/>
  <c r="B54" i="4"/>
  <c r="C54" i="4" s="1"/>
  <c r="B53" i="4"/>
  <c r="C53" i="4" s="1"/>
  <c r="B52" i="4"/>
  <c r="C52" i="4" s="1"/>
  <c r="B51" i="4"/>
  <c r="C51" i="4" s="1"/>
  <c r="B50" i="4"/>
  <c r="C50" i="4" s="1"/>
  <c r="B49" i="4"/>
  <c r="C49" i="4" s="1"/>
  <c r="B48" i="4"/>
  <c r="C48" i="4" s="1"/>
  <c r="B47" i="4"/>
  <c r="C47" i="4" s="1"/>
  <c r="B46" i="4"/>
  <c r="C46" i="4" s="1"/>
  <c r="B45" i="4"/>
  <c r="C45" i="4" s="1"/>
  <c r="B44" i="4"/>
  <c r="C44" i="4" s="1"/>
  <c r="B43" i="4"/>
  <c r="C43" i="4" s="1"/>
  <c r="B42" i="4"/>
  <c r="C42" i="4" s="1"/>
  <c r="B41" i="4"/>
  <c r="C41" i="4" s="1"/>
  <c r="B40" i="4"/>
  <c r="C40" i="4" s="1"/>
  <c r="B39" i="4"/>
  <c r="C39" i="4" s="1"/>
  <c r="B38" i="4"/>
  <c r="C38" i="4" s="1"/>
  <c r="B37" i="4"/>
  <c r="C37" i="4" s="1"/>
  <c r="B36" i="4"/>
  <c r="C36" i="4" s="1"/>
  <c r="B35" i="4"/>
  <c r="C35" i="4" s="1"/>
  <c r="B34" i="4"/>
  <c r="C34" i="4" s="1"/>
  <c r="B33" i="4"/>
  <c r="C33" i="4" s="1"/>
  <c r="B32" i="4"/>
  <c r="C32" i="4" s="1"/>
  <c r="B31" i="4"/>
  <c r="C31" i="4" s="1"/>
  <c r="B30" i="4"/>
  <c r="C30" i="4" s="1"/>
  <c r="B29" i="4"/>
  <c r="C29" i="4" s="1"/>
  <c r="B28" i="4"/>
  <c r="C28" i="4" s="1"/>
  <c r="B27" i="4"/>
  <c r="C27" i="4" s="1"/>
  <c r="B26" i="4"/>
  <c r="C26" i="4" s="1"/>
  <c r="B25" i="4"/>
  <c r="C25" i="4" s="1"/>
  <c r="B24" i="4"/>
  <c r="C24" i="4" s="1"/>
  <c r="B23" i="4"/>
  <c r="C23" i="4" s="1"/>
  <c r="B22" i="4"/>
  <c r="C22" i="4" s="1"/>
  <c r="B21" i="4"/>
  <c r="C21" i="4" s="1"/>
  <c r="B20" i="4"/>
  <c r="C20" i="4" s="1"/>
  <c r="B19" i="4"/>
  <c r="C19" i="4" s="1"/>
  <c r="B18" i="4"/>
  <c r="C18" i="4" s="1"/>
  <c r="B17" i="4"/>
  <c r="C17" i="4" s="1"/>
  <c r="B16" i="4"/>
  <c r="C16" i="4" s="1"/>
  <c r="B15" i="4"/>
  <c r="C15" i="4" s="1"/>
  <c r="B14" i="4"/>
  <c r="C14" i="4" s="1"/>
  <c r="B13" i="4"/>
  <c r="C13" i="4" s="1"/>
  <c r="B12" i="4"/>
  <c r="C12" i="4" s="1"/>
  <c r="B11" i="4"/>
  <c r="C11" i="4" s="1"/>
  <c r="B10" i="4"/>
  <c r="C10" i="4" s="1"/>
  <c r="B9" i="4"/>
  <c r="C9" i="4" s="1"/>
  <c r="A23" i="78"/>
  <c r="A24" i="78"/>
  <c r="A15" i="78"/>
  <c r="O15" i="78" s="1"/>
  <c r="A16" i="78"/>
  <c r="A17" i="78"/>
  <c r="A18" i="78"/>
  <c r="A19" i="78"/>
  <c r="A20" i="78"/>
  <c r="A21" i="78"/>
  <c r="A22" i="78"/>
  <c r="E233" i="78"/>
  <c r="E300" i="78"/>
  <c r="E311" i="78"/>
  <c r="E325" i="78"/>
  <c r="E326" i="78"/>
  <c r="E327" i="78"/>
  <c r="E328" i="78"/>
  <c r="E329" i="78"/>
  <c r="E330" i="78"/>
  <c r="E331" i="78"/>
  <c r="E332" i="78"/>
  <c r="E333" i="78"/>
  <c r="E334" i="78"/>
  <c r="E335" i="78"/>
  <c r="E336" i="78"/>
  <c r="E337" i="78"/>
  <c r="E338" i="78"/>
  <c r="E359" i="78"/>
  <c r="B2" i="57"/>
  <c r="C2" i="57"/>
  <c r="D2" i="57"/>
  <c r="B3" i="57"/>
  <c r="C3" i="57"/>
  <c r="D3" i="57"/>
  <c r="B4" i="57"/>
  <c r="C4" i="57"/>
  <c r="D4" i="57"/>
  <c r="B5" i="57"/>
  <c r="C5" i="57"/>
  <c r="D5" i="57"/>
  <c r="B6" i="57"/>
  <c r="C6" i="57"/>
  <c r="D6" i="57"/>
  <c r="B7" i="57"/>
  <c r="C7" i="57"/>
  <c r="D7" i="57"/>
  <c r="B8" i="57"/>
  <c r="C8" i="57"/>
  <c r="D8" i="57"/>
  <c r="B9" i="57"/>
  <c r="C9" i="57"/>
  <c r="D9" i="57"/>
  <c r="B10" i="57"/>
  <c r="C10" i="57"/>
  <c r="D10" i="57"/>
  <c r="B11" i="57"/>
  <c r="C11" i="57"/>
  <c r="D11" i="57"/>
  <c r="B12" i="57"/>
  <c r="C12" i="57"/>
  <c r="D12" i="57"/>
  <c r="B13" i="57"/>
  <c r="C13" i="57"/>
  <c r="D13" i="57"/>
  <c r="B14" i="57"/>
  <c r="C14" i="57"/>
  <c r="D14" i="57"/>
  <c r="B15" i="57"/>
  <c r="C15" i="57"/>
  <c r="D15" i="57"/>
  <c r="B16" i="57"/>
  <c r="C16" i="57"/>
  <c r="D16" i="57"/>
  <c r="B17" i="57"/>
  <c r="C17" i="57"/>
  <c r="D17" i="57"/>
  <c r="B18" i="57"/>
  <c r="C18" i="57"/>
  <c r="D18" i="57"/>
  <c r="B19" i="57"/>
  <c r="C19" i="57"/>
  <c r="D19" i="57"/>
  <c r="B20" i="57"/>
  <c r="C20" i="57"/>
  <c r="D20" i="57"/>
  <c r="B21" i="57"/>
  <c r="C21" i="57"/>
  <c r="D21" i="57"/>
  <c r="B22" i="57"/>
  <c r="C22" i="57"/>
  <c r="D22" i="57"/>
  <c r="B23" i="57"/>
  <c r="C23" i="57"/>
  <c r="D23" i="57"/>
  <c r="B24" i="57"/>
  <c r="C24" i="57"/>
  <c r="D24" i="57"/>
  <c r="B25" i="57"/>
  <c r="C25" i="57"/>
  <c r="D25" i="57"/>
  <c r="B26" i="57"/>
  <c r="C26" i="57"/>
  <c r="D26" i="57"/>
  <c r="B27" i="57"/>
  <c r="C27" i="57"/>
  <c r="D27" i="57"/>
  <c r="B28" i="57"/>
  <c r="C28" i="57"/>
  <c r="D28" i="57"/>
  <c r="B29" i="57"/>
  <c r="C29" i="57"/>
  <c r="D29" i="57"/>
  <c r="B30" i="57"/>
  <c r="C30" i="57"/>
  <c r="D30" i="57"/>
  <c r="B31" i="57"/>
  <c r="C31" i="57"/>
  <c r="D31" i="57"/>
  <c r="B32" i="57"/>
  <c r="C32" i="57"/>
  <c r="D32" i="57"/>
  <c r="B33" i="57"/>
  <c r="C33" i="57"/>
  <c r="D33" i="57"/>
  <c r="B34" i="57"/>
  <c r="C34" i="57"/>
  <c r="D34" i="57"/>
  <c r="B35" i="57"/>
  <c r="C35" i="57"/>
  <c r="D35" i="57"/>
  <c r="B36" i="57"/>
  <c r="C36" i="57"/>
  <c r="D36" i="57"/>
  <c r="B37" i="57"/>
  <c r="C37" i="57"/>
  <c r="D37" i="57"/>
  <c r="B38" i="57"/>
  <c r="C38" i="57"/>
  <c r="D38" i="57"/>
  <c r="B39" i="57"/>
  <c r="C39" i="57"/>
  <c r="D39" i="57"/>
  <c r="B40" i="57"/>
  <c r="C40" i="57"/>
  <c r="D40" i="57"/>
  <c r="B41" i="57"/>
  <c r="C41" i="57"/>
  <c r="D41" i="57"/>
  <c r="B42" i="57"/>
  <c r="C42" i="57"/>
  <c r="D42" i="57"/>
  <c r="B43" i="57"/>
  <c r="C43" i="57"/>
  <c r="D43" i="57"/>
  <c r="B44" i="57"/>
  <c r="C44" i="57"/>
  <c r="D44" i="57"/>
  <c r="B45" i="57"/>
  <c r="C45" i="57"/>
  <c r="D45" i="57"/>
  <c r="B46" i="57"/>
  <c r="C46" i="57"/>
  <c r="D46" i="57"/>
  <c r="B47" i="57"/>
  <c r="C47" i="57"/>
  <c r="D47" i="57"/>
  <c r="B48" i="57"/>
  <c r="C48" i="57"/>
  <c r="D48" i="57"/>
  <c r="B49" i="57"/>
  <c r="C49" i="57"/>
  <c r="D49" i="57"/>
  <c r="B50" i="57"/>
  <c r="C50" i="57"/>
  <c r="D50" i="57"/>
  <c r="B51" i="57"/>
  <c r="C51" i="57"/>
  <c r="D51" i="57"/>
  <c r="B52" i="57"/>
  <c r="C52" i="57"/>
  <c r="D52" i="57"/>
  <c r="D1" i="57"/>
  <c r="C1" i="57"/>
  <c r="B1" i="57"/>
  <c r="O21" i="78" l="1"/>
  <c r="D21" i="78"/>
  <c r="C21" i="78"/>
  <c r="O19" i="78"/>
  <c r="D19" i="78"/>
  <c r="C19" i="78"/>
  <c r="O17" i="78"/>
  <c r="D17" i="78"/>
  <c r="C17" i="78"/>
  <c r="O23" i="78"/>
  <c r="D23" i="78"/>
  <c r="C23" i="78"/>
  <c r="O22" i="78"/>
  <c r="C22" i="78"/>
  <c r="D22" i="78"/>
  <c r="O20" i="78"/>
  <c r="C20" i="78"/>
  <c r="D20" i="78"/>
  <c r="O18" i="78"/>
  <c r="O16" i="78"/>
  <c r="C16" i="78"/>
  <c r="D16" i="78"/>
  <c r="O24" i="78"/>
  <c r="C24" i="78"/>
  <c r="D24" i="78"/>
  <c r="B21" i="78"/>
  <c r="B19" i="78"/>
  <c r="B17" i="78"/>
  <c r="B15" i="78"/>
  <c r="B23" i="78"/>
  <c r="B22" i="78"/>
  <c r="B20" i="78"/>
  <c r="B18" i="78"/>
  <c r="B16" i="78"/>
  <c r="B24" i="78"/>
  <c r="M393" i="4"/>
  <c r="E393" i="4"/>
  <c r="Q393" i="4"/>
  <c r="I393" i="4"/>
  <c r="P9" i="4"/>
  <c r="N9" i="4"/>
  <c r="L9" i="4"/>
  <c r="J9" i="4"/>
  <c r="H9" i="4"/>
  <c r="F9" i="4"/>
  <c r="D9" i="4"/>
  <c r="Q9" i="4"/>
  <c r="O9" i="4"/>
  <c r="M9" i="4"/>
  <c r="K9" i="4"/>
  <c r="I9" i="4"/>
  <c r="G9" i="4"/>
  <c r="E9" i="4"/>
  <c r="P13" i="4"/>
  <c r="N13" i="4"/>
  <c r="L13" i="4"/>
  <c r="J13" i="4"/>
  <c r="H13" i="4"/>
  <c r="F13" i="4"/>
  <c r="D13" i="4"/>
  <c r="Q13" i="4"/>
  <c r="O13" i="4"/>
  <c r="M13" i="4"/>
  <c r="K13" i="4"/>
  <c r="I13" i="4"/>
  <c r="G13" i="4"/>
  <c r="E13" i="4"/>
  <c r="P17" i="4"/>
  <c r="N17" i="4"/>
  <c r="L17" i="4"/>
  <c r="J17" i="4"/>
  <c r="H17" i="4"/>
  <c r="F17" i="4"/>
  <c r="D17" i="4"/>
  <c r="Q17" i="4"/>
  <c r="O17" i="4"/>
  <c r="M17" i="4"/>
  <c r="K17" i="4"/>
  <c r="I17" i="4"/>
  <c r="G17" i="4"/>
  <c r="E17" i="4"/>
  <c r="P21" i="4"/>
  <c r="N21" i="4"/>
  <c r="L21" i="4"/>
  <c r="J21" i="4"/>
  <c r="H21" i="4"/>
  <c r="F21" i="4"/>
  <c r="D21" i="4"/>
  <c r="Q21" i="4"/>
  <c r="O21" i="4"/>
  <c r="M21" i="4"/>
  <c r="K21" i="4"/>
  <c r="I21" i="4"/>
  <c r="G21" i="4"/>
  <c r="E21" i="4"/>
  <c r="P25" i="4"/>
  <c r="N25" i="4"/>
  <c r="L25" i="4"/>
  <c r="J25" i="4"/>
  <c r="H25" i="4"/>
  <c r="F25" i="4"/>
  <c r="D25" i="4"/>
  <c r="Q25" i="4"/>
  <c r="O25" i="4"/>
  <c r="M25" i="4"/>
  <c r="K25" i="4"/>
  <c r="I25" i="4"/>
  <c r="G25" i="4"/>
  <c r="E25" i="4"/>
  <c r="P29" i="4"/>
  <c r="N29" i="4"/>
  <c r="L29" i="4"/>
  <c r="J29" i="4"/>
  <c r="H29" i="4"/>
  <c r="F29" i="4"/>
  <c r="D29" i="4"/>
  <c r="Q29" i="4"/>
  <c r="O29" i="4"/>
  <c r="M29" i="4"/>
  <c r="K29" i="4"/>
  <c r="I29" i="4"/>
  <c r="G29" i="4"/>
  <c r="E29" i="4"/>
  <c r="P33" i="4"/>
  <c r="N33" i="4"/>
  <c r="L33" i="4"/>
  <c r="J33" i="4"/>
  <c r="H33" i="4"/>
  <c r="F33" i="4"/>
  <c r="D33" i="4"/>
  <c r="Q33" i="4"/>
  <c r="O33" i="4"/>
  <c r="M33" i="4"/>
  <c r="K33" i="4"/>
  <c r="I33" i="4"/>
  <c r="G33" i="4"/>
  <c r="E33" i="4"/>
  <c r="P37" i="4"/>
  <c r="N37" i="4"/>
  <c r="L37" i="4"/>
  <c r="J37" i="4"/>
  <c r="H37" i="4"/>
  <c r="F37" i="4"/>
  <c r="D37" i="4"/>
  <c r="Q37" i="4"/>
  <c r="O37" i="4"/>
  <c r="M37" i="4"/>
  <c r="K37" i="4"/>
  <c r="I37" i="4"/>
  <c r="G37" i="4"/>
  <c r="E37" i="4"/>
  <c r="P41" i="4"/>
  <c r="N41" i="4"/>
  <c r="L41" i="4"/>
  <c r="J41" i="4"/>
  <c r="H41" i="4"/>
  <c r="F41" i="4"/>
  <c r="D41" i="4"/>
  <c r="Q41" i="4"/>
  <c r="O41" i="4"/>
  <c r="M41" i="4"/>
  <c r="K41" i="4"/>
  <c r="I41" i="4"/>
  <c r="G41" i="4"/>
  <c r="E41" i="4"/>
  <c r="P45" i="4"/>
  <c r="N45" i="4"/>
  <c r="L45" i="4"/>
  <c r="J45" i="4"/>
  <c r="H45" i="4"/>
  <c r="F45" i="4"/>
  <c r="D45" i="4"/>
  <c r="Q45" i="4"/>
  <c r="O45" i="4"/>
  <c r="M45" i="4"/>
  <c r="K45" i="4"/>
  <c r="I45" i="4"/>
  <c r="G45" i="4"/>
  <c r="E45" i="4"/>
  <c r="P49" i="4"/>
  <c r="N49" i="4"/>
  <c r="L49" i="4"/>
  <c r="J49" i="4"/>
  <c r="H49" i="4"/>
  <c r="F49" i="4"/>
  <c r="D49" i="4"/>
  <c r="Q49" i="4"/>
  <c r="O49" i="4"/>
  <c r="M49" i="4"/>
  <c r="K49" i="4"/>
  <c r="I49" i="4"/>
  <c r="G49" i="4"/>
  <c r="E49" i="4"/>
  <c r="Q52" i="4"/>
  <c r="O52" i="4"/>
  <c r="M52" i="4"/>
  <c r="K52" i="4"/>
  <c r="I52" i="4"/>
  <c r="G52" i="4"/>
  <c r="E52" i="4"/>
  <c r="P52" i="4"/>
  <c r="N52" i="4"/>
  <c r="L52" i="4"/>
  <c r="J52" i="4"/>
  <c r="H52" i="4"/>
  <c r="F52" i="4"/>
  <c r="D52" i="4"/>
  <c r="Q54" i="4"/>
  <c r="O54" i="4"/>
  <c r="M54" i="4"/>
  <c r="K54" i="4"/>
  <c r="I54" i="4"/>
  <c r="G54" i="4"/>
  <c r="E54" i="4"/>
  <c r="P54" i="4"/>
  <c r="N54" i="4"/>
  <c r="L54" i="4"/>
  <c r="J54" i="4"/>
  <c r="H54" i="4"/>
  <c r="F54" i="4"/>
  <c r="D54" i="4"/>
  <c r="Q56" i="4"/>
  <c r="O56" i="4"/>
  <c r="M56" i="4"/>
  <c r="K56" i="4"/>
  <c r="I56" i="4"/>
  <c r="G56" i="4"/>
  <c r="E56" i="4"/>
  <c r="P56" i="4"/>
  <c r="N56" i="4"/>
  <c r="L56" i="4"/>
  <c r="J56" i="4"/>
  <c r="H56" i="4"/>
  <c r="F56" i="4"/>
  <c r="D56" i="4"/>
  <c r="Q58" i="4"/>
  <c r="O58" i="4"/>
  <c r="M58" i="4"/>
  <c r="K58" i="4"/>
  <c r="I58" i="4"/>
  <c r="G58" i="4"/>
  <c r="E58" i="4"/>
  <c r="P58" i="4"/>
  <c r="N58" i="4"/>
  <c r="L58" i="4"/>
  <c r="J58" i="4"/>
  <c r="H58" i="4"/>
  <c r="F58" i="4"/>
  <c r="D58" i="4"/>
  <c r="Q60" i="4"/>
  <c r="O60" i="4"/>
  <c r="M60" i="4"/>
  <c r="K60" i="4"/>
  <c r="I60" i="4"/>
  <c r="G60" i="4"/>
  <c r="E60" i="4"/>
  <c r="P60" i="4"/>
  <c r="N60" i="4"/>
  <c r="L60" i="4"/>
  <c r="J60" i="4"/>
  <c r="H60" i="4"/>
  <c r="F60" i="4"/>
  <c r="D60" i="4"/>
  <c r="Q62" i="4"/>
  <c r="O62" i="4"/>
  <c r="M62" i="4"/>
  <c r="K62" i="4"/>
  <c r="I62" i="4"/>
  <c r="G62" i="4"/>
  <c r="E62" i="4"/>
  <c r="P62" i="4"/>
  <c r="N62" i="4"/>
  <c r="L62" i="4"/>
  <c r="J62" i="4"/>
  <c r="H62" i="4"/>
  <c r="F62" i="4"/>
  <c r="D62" i="4"/>
  <c r="Q64" i="4"/>
  <c r="O64" i="4"/>
  <c r="M64" i="4"/>
  <c r="K64" i="4"/>
  <c r="I64" i="4"/>
  <c r="G64" i="4"/>
  <c r="E64" i="4"/>
  <c r="P64" i="4"/>
  <c r="N64" i="4"/>
  <c r="L64" i="4"/>
  <c r="J64" i="4"/>
  <c r="H64" i="4"/>
  <c r="F64" i="4"/>
  <c r="D64" i="4"/>
  <c r="P67" i="4"/>
  <c r="N67" i="4"/>
  <c r="L67" i="4"/>
  <c r="J67" i="4"/>
  <c r="H67" i="4"/>
  <c r="F67" i="4"/>
  <c r="D67" i="4"/>
  <c r="Q67" i="4"/>
  <c r="O67" i="4"/>
  <c r="M67" i="4"/>
  <c r="K67" i="4"/>
  <c r="I67" i="4"/>
  <c r="G67" i="4"/>
  <c r="E67" i="4"/>
  <c r="P71" i="4"/>
  <c r="N71" i="4"/>
  <c r="L71" i="4"/>
  <c r="J71" i="4"/>
  <c r="H71" i="4"/>
  <c r="F71" i="4"/>
  <c r="D71" i="4"/>
  <c r="Q71" i="4"/>
  <c r="O71" i="4"/>
  <c r="M71" i="4"/>
  <c r="K71" i="4"/>
  <c r="I71" i="4"/>
  <c r="G71" i="4"/>
  <c r="E71" i="4"/>
  <c r="Q74" i="4"/>
  <c r="O74" i="4"/>
  <c r="M74" i="4"/>
  <c r="K74" i="4"/>
  <c r="I74" i="4"/>
  <c r="G74" i="4"/>
  <c r="E74" i="4"/>
  <c r="P74" i="4"/>
  <c r="N74" i="4"/>
  <c r="L74" i="4"/>
  <c r="J74" i="4"/>
  <c r="H74" i="4"/>
  <c r="F74" i="4"/>
  <c r="D74" i="4"/>
  <c r="Q76" i="4"/>
  <c r="O76" i="4"/>
  <c r="M76" i="4"/>
  <c r="K76" i="4"/>
  <c r="I76" i="4"/>
  <c r="G76" i="4"/>
  <c r="E76" i="4"/>
  <c r="P76" i="4"/>
  <c r="N76" i="4"/>
  <c r="L76" i="4"/>
  <c r="J76" i="4"/>
  <c r="H76" i="4"/>
  <c r="F76" i="4"/>
  <c r="D76" i="4"/>
  <c r="P79" i="4"/>
  <c r="N79" i="4"/>
  <c r="L79" i="4"/>
  <c r="J79" i="4"/>
  <c r="H79" i="4"/>
  <c r="F79" i="4"/>
  <c r="D79" i="4"/>
  <c r="Q79" i="4"/>
  <c r="O79" i="4"/>
  <c r="M79" i="4"/>
  <c r="K79" i="4"/>
  <c r="I79" i="4"/>
  <c r="G79" i="4"/>
  <c r="E79" i="4"/>
  <c r="P83" i="4"/>
  <c r="N83" i="4"/>
  <c r="L83" i="4"/>
  <c r="J83" i="4"/>
  <c r="H83" i="4"/>
  <c r="F83" i="4"/>
  <c r="D83" i="4"/>
  <c r="Q83" i="4"/>
  <c r="O83" i="4"/>
  <c r="M83" i="4"/>
  <c r="K83" i="4"/>
  <c r="I83" i="4"/>
  <c r="G83" i="4"/>
  <c r="E83" i="4"/>
  <c r="P85" i="4"/>
  <c r="N85" i="4"/>
  <c r="L85" i="4"/>
  <c r="J85" i="4"/>
  <c r="H85" i="4"/>
  <c r="F85" i="4"/>
  <c r="D85" i="4"/>
  <c r="Q85" i="4"/>
  <c r="O85" i="4"/>
  <c r="M85" i="4"/>
  <c r="K85" i="4"/>
  <c r="I85" i="4"/>
  <c r="G85" i="4"/>
  <c r="E85" i="4"/>
  <c r="P87" i="4"/>
  <c r="N87" i="4"/>
  <c r="L87" i="4"/>
  <c r="J87" i="4"/>
  <c r="H87" i="4"/>
  <c r="F87" i="4"/>
  <c r="D87" i="4"/>
  <c r="Q87" i="4"/>
  <c r="O87" i="4"/>
  <c r="M87" i="4"/>
  <c r="K87" i="4"/>
  <c r="I87" i="4"/>
  <c r="G87" i="4"/>
  <c r="E87" i="4"/>
  <c r="P89" i="4"/>
  <c r="N89" i="4"/>
  <c r="L89" i="4"/>
  <c r="J89" i="4"/>
  <c r="H89" i="4"/>
  <c r="F89" i="4"/>
  <c r="D89" i="4"/>
  <c r="Q89" i="4"/>
  <c r="O89" i="4"/>
  <c r="M89" i="4"/>
  <c r="K89" i="4"/>
  <c r="I89" i="4"/>
  <c r="G89" i="4"/>
  <c r="E89" i="4"/>
  <c r="P93" i="4"/>
  <c r="N93" i="4"/>
  <c r="L93" i="4"/>
  <c r="J93" i="4"/>
  <c r="H93" i="4"/>
  <c r="F93" i="4"/>
  <c r="D93" i="4"/>
  <c r="Q93" i="4"/>
  <c r="O93" i="4"/>
  <c r="M93" i="4"/>
  <c r="K93" i="4"/>
  <c r="I93" i="4"/>
  <c r="G93" i="4"/>
  <c r="E93" i="4"/>
  <c r="P97" i="4"/>
  <c r="N97" i="4"/>
  <c r="L97" i="4"/>
  <c r="J97" i="4"/>
  <c r="H97" i="4"/>
  <c r="F97" i="4"/>
  <c r="D97" i="4"/>
  <c r="Q97" i="4"/>
  <c r="O97" i="4"/>
  <c r="M97" i="4"/>
  <c r="K97" i="4"/>
  <c r="I97" i="4"/>
  <c r="G97" i="4"/>
  <c r="E97" i="4"/>
  <c r="P101" i="4"/>
  <c r="N101" i="4"/>
  <c r="L101" i="4"/>
  <c r="J101" i="4"/>
  <c r="H101" i="4"/>
  <c r="F101" i="4"/>
  <c r="D101" i="4"/>
  <c r="Q101" i="4"/>
  <c r="O101" i="4"/>
  <c r="M101" i="4"/>
  <c r="K101" i="4"/>
  <c r="I101" i="4"/>
  <c r="G101" i="4"/>
  <c r="E101" i="4"/>
  <c r="P105" i="4"/>
  <c r="N105" i="4"/>
  <c r="L105" i="4"/>
  <c r="J105" i="4"/>
  <c r="H105" i="4"/>
  <c r="F105" i="4"/>
  <c r="D105" i="4"/>
  <c r="Q105" i="4"/>
  <c r="O105" i="4"/>
  <c r="M105" i="4"/>
  <c r="K105" i="4"/>
  <c r="I105" i="4"/>
  <c r="G105" i="4"/>
  <c r="E105" i="4"/>
  <c r="P109" i="4"/>
  <c r="N109" i="4"/>
  <c r="L109" i="4"/>
  <c r="J109" i="4"/>
  <c r="H109" i="4"/>
  <c r="F109" i="4"/>
  <c r="D109" i="4"/>
  <c r="Q109" i="4"/>
  <c r="O109" i="4"/>
  <c r="M109" i="4"/>
  <c r="K109" i="4"/>
  <c r="I109" i="4"/>
  <c r="G109" i="4"/>
  <c r="E109" i="4"/>
  <c r="P113" i="4"/>
  <c r="N113" i="4"/>
  <c r="L113" i="4"/>
  <c r="J113" i="4"/>
  <c r="H113" i="4"/>
  <c r="F113" i="4"/>
  <c r="D113" i="4"/>
  <c r="Q113" i="4"/>
  <c r="O113" i="4"/>
  <c r="M113" i="4"/>
  <c r="K113" i="4"/>
  <c r="I113" i="4"/>
  <c r="G113" i="4"/>
  <c r="E113" i="4"/>
  <c r="P117" i="4"/>
  <c r="N117" i="4"/>
  <c r="L117" i="4"/>
  <c r="J117" i="4"/>
  <c r="H117" i="4"/>
  <c r="F117" i="4"/>
  <c r="D117" i="4"/>
  <c r="Q117" i="4"/>
  <c r="O117" i="4"/>
  <c r="M117" i="4"/>
  <c r="K117" i="4"/>
  <c r="I117" i="4"/>
  <c r="G117" i="4"/>
  <c r="E117" i="4"/>
  <c r="P121" i="4"/>
  <c r="N121" i="4"/>
  <c r="L121" i="4"/>
  <c r="J121" i="4"/>
  <c r="H121" i="4"/>
  <c r="F121" i="4"/>
  <c r="D121" i="4"/>
  <c r="Q121" i="4"/>
  <c r="O121" i="4"/>
  <c r="M121" i="4"/>
  <c r="K121" i="4"/>
  <c r="I121" i="4"/>
  <c r="G121" i="4"/>
  <c r="E121" i="4"/>
  <c r="P125" i="4"/>
  <c r="N125" i="4"/>
  <c r="L125" i="4"/>
  <c r="J125" i="4"/>
  <c r="H125" i="4"/>
  <c r="F125" i="4"/>
  <c r="D125" i="4"/>
  <c r="Q125" i="4"/>
  <c r="O125" i="4"/>
  <c r="M125" i="4"/>
  <c r="K125" i="4"/>
  <c r="I125" i="4"/>
  <c r="G125" i="4"/>
  <c r="E125" i="4"/>
  <c r="P129" i="4"/>
  <c r="N129" i="4"/>
  <c r="L129" i="4"/>
  <c r="J129" i="4"/>
  <c r="H129" i="4"/>
  <c r="F129" i="4"/>
  <c r="D129" i="4"/>
  <c r="Q129" i="4"/>
  <c r="O129" i="4"/>
  <c r="M129" i="4"/>
  <c r="K129" i="4"/>
  <c r="I129" i="4"/>
  <c r="G129" i="4"/>
  <c r="E129" i="4"/>
  <c r="P133" i="4"/>
  <c r="N133" i="4"/>
  <c r="L133" i="4"/>
  <c r="J133" i="4"/>
  <c r="H133" i="4"/>
  <c r="F133" i="4"/>
  <c r="D133" i="4"/>
  <c r="Q133" i="4"/>
  <c r="O133" i="4"/>
  <c r="M133" i="4"/>
  <c r="K133" i="4"/>
  <c r="I133" i="4"/>
  <c r="G133" i="4"/>
  <c r="E133" i="4"/>
  <c r="P137" i="4"/>
  <c r="N137" i="4"/>
  <c r="L137" i="4"/>
  <c r="J137" i="4"/>
  <c r="H137" i="4"/>
  <c r="F137" i="4"/>
  <c r="D137" i="4"/>
  <c r="Q137" i="4"/>
  <c r="O137" i="4"/>
  <c r="M137" i="4"/>
  <c r="K137" i="4"/>
  <c r="I137" i="4"/>
  <c r="G137" i="4"/>
  <c r="E137" i="4"/>
  <c r="P141" i="4"/>
  <c r="N141" i="4"/>
  <c r="L141" i="4"/>
  <c r="J141" i="4"/>
  <c r="H141" i="4"/>
  <c r="F141" i="4"/>
  <c r="D141" i="4"/>
  <c r="Q141" i="4"/>
  <c r="O141" i="4"/>
  <c r="M141" i="4"/>
  <c r="K141" i="4"/>
  <c r="I141" i="4"/>
  <c r="G141" i="4"/>
  <c r="E141" i="4"/>
  <c r="P145" i="4"/>
  <c r="N145" i="4"/>
  <c r="L145" i="4"/>
  <c r="J145" i="4"/>
  <c r="H145" i="4"/>
  <c r="F145" i="4"/>
  <c r="D145" i="4"/>
  <c r="Q145" i="4"/>
  <c r="O145" i="4"/>
  <c r="M145" i="4"/>
  <c r="K145" i="4"/>
  <c r="I145" i="4"/>
  <c r="G145" i="4"/>
  <c r="E145" i="4"/>
  <c r="P149" i="4"/>
  <c r="N149" i="4"/>
  <c r="L149" i="4"/>
  <c r="J149" i="4"/>
  <c r="H149" i="4"/>
  <c r="F149" i="4"/>
  <c r="D149" i="4"/>
  <c r="Q149" i="4"/>
  <c r="O149" i="4"/>
  <c r="M149" i="4"/>
  <c r="K149" i="4"/>
  <c r="I149" i="4"/>
  <c r="G149" i="4"/>
  <c r="E149" i="4"/>
  <c r="P153" i="4"/>
  <c r="N153" i="4"/>
  <c r="L153" i="4"/>
  <c r="J153" i="4"/>
  <c r="H153" i="4"/>
  <c r="F153" i="4"/>
  <c r="D153" i="4"/>
  <c r="Q153" i="4"/>
  <c r="O153" i="4"/>
  <c r="M153" i="4"/>
  <c r="K153" i="4"/>
  <c r="I153" i="4"/>
  <c r="G153" i="4"/>
  <c r="E153" i="4"/>
  <c r="P157" i="4"/>
  <c r="N157" i="4"/>
  <c r="L157" i="4"/>
  <c r="J157" i="4"/>
  <c r="H157" i="4"/>
  <c r="F157" i="4"/>
  <c r="D157" i="4"/>
  <c r="Q157" i="4"/>
  <c r="O157" i="4"/>
  <c r="M157" i="4"/>
  <c r="K157" i="4"/>
  <c r="I157" i="4"/>
  <c r="G157" i="4"/>
  <c r="E157" i="4"/>
  <c r="P11" i="4"/>
  <c r="N11" i="4"/>
  <c r="L11" i="4"/>
  <c r="J11" i="4"/>
  <c r="H11" i="4"/>
  <c r="F11" i="4"/>
  <c r="D11" i="4"/>
  <c r="Q11" i="4"/>
  <c r="O11" i="4"/>
  <c r="M11" i="4"/>
  <c r="K11" i="4"/>
  <c r="I11" i="4"/>
  <c r="G11" i="4"/>
  <c r="E11" i="4"/>
  <c r="P15" i="4"/>
  <c r="N15" i="4"/>
  <c r="L15" i="4"/>
  <c r="J15" i="4"/>
  <c r="H15" i="4"/>
  <c r="F15" i="4"/>
  <c r="D15" i="4"/>
  <c r="Q15" i="4"/>
  <c r="O15" i="4"/>
  <c r="M15" i="4"/>
  <c r="K15" i="4"/>
  <c r="I15" i="4"/>
  <c r="G15" i="4"/>
  <c r="E15" i="4"/>
  <c r="P19" i="4"/>
  <c r="N19" i="4"/>
  <c r="L19" i="4"/>
  <c r="J19" i="4"/>
  <c r="H19" i="4"/>
  <c r="F19" i="4"/>
  <c r="D19" i="4"/>
  <c r="Q19" i="4"/>
  <c r="O19" i="4"/>
  <c r="M19" i="4"/>
  <c r="K19" i="4"/>
  <c r="I19" i="4"/>
  <c r="G19" i="4"/>
  <c r="E19" i="4"/>
  <c r="P23" i="4"/>
  <c r="N23" i="4"/>
  <c r="L23" i="4"/>
  <c r="J23" i="4"/>
  <c r="H23" i="4"/>
  <c r="F23" i="4"/>
  <c r="D23" i="4"/>
  <c r="Q23" i="4"/>
  <c r="O23" i="4"/>
  <c r="M23" i="4"/>
  <c r="K23" i="4"/>
  <c r="I23" i="4"/>
  <c r="G23" i="4"/>
  <c r="E23" i="4"/>
  <c r="P27" i="4"/>
  <c r="N27" i="4"/>
  <c r="L27" i="4"/>
  <c r="J27" i="4"/>
  <c r="H27" i="4"/>
  <c r="F27" i="4"/>
  <c r="D27" i="4"/>
  <c r="Q27" i="4"/>
  <c r="O27" i="4"/>
  <c r="M27" i="4"/>
  <c r="K27" i="4"/>
  <c r="I27" i="4"/>
  <c r="G27" i="4"/>
  <c r="E27" i="4"/>
  <c r="P31" i="4"/>
  <c r="N31" i="4"/>
  <c r="L31" i="4"/>
  <c r="J31" i="4"/>
  <c r="H31" i="4"/>
  <c r="F31" i="4"/>
  <c r="D31" i="4"/>
  <c r="Q31" i="4"/>
  <c r="O31" i="4"/>
  <c r="M31" i="4"/>
  <c r="K31" i="4"/>
  <c r="I31" i="4"/>
  <c r="G31" i="4"/>
  <c r="E31" i="4"/>
  <c r="P35" i="4"/>
  <c r="N35" i="4"/>
  <c r="L35" i="4"/>
  <c r="J35" i="4"/>
  <c r="H35" i="4"/>
  <c r="F35" i="4"/>
  <c r="D35" i="4"/>
  <c r="Q35" i="4"/>
  <c r="O35" i="4"/>
  <c r="M35" i="4"/>
  <c r="K35" i="4"/>
  <c r="I35" i="4"/>
  <c r="G35" i="4"/>
  <c r="E35" i="4"/>
  <c r="P39" i="4"/>
  <c r="N39" i="4"/>
  <c r="L39" i="4"/>
  <c r="J39" i="4"/>
  <c r="H39" i="4"/>
  <c r="F39" i="4"/>
  <c r="D39" i="4"/>
  <c r="Q39" i="4"/>
  <c r="O39" i="4"/>
  <c r="M39" i="4"/>
  <c r="K39" i="4"/>
  <c r="I39" i="4"/>
  <c r="G39" i="4"/>
  <c r="E39" i="4"/>
  <c r="P43" i="4"/>
  <c r="N43" i="4"/>
  <c r="L43" i="4"/>
  <c r="J43" i="4"/>
  <c r="H43" i="4"/>
  <c r="F43" i="4"/>
  <c r="D43" i="4"/>
  <c r="Q43" i="4"/>
  <c r="O43" i="4"/>
  <c r="M43" i="4"/>
  <c r="K43" i="4"/>
  <c r="I43" i="4"/>
  <c r="G43" i="4"/>
  <c r="E43" i="4"/>
  <c r="P47" i="4"/>
  <c r="N47" i="4"/>
  <c r="L47" i="4"/>
  <c r="J47" i="4"/>
  <c r="H47" i="4"/>
  <c r="F47" i="4"/>
  <c r="D47" i="4"/>
  <c r="Q47" i="4"/>
  <c r="O47" i="4"/>
  <c r="M47" i="4"/>
  <c r="K47" i="4"/>
  <c r="I47" i="4"/>
  <c r="G47" i="4"/>
  <c r="E47" i="4"/>
  <c r="P51" i="4"/>
  <c r="N51" i="4"/>
  <c r="L51" i="4"/>
  <c r="J51" i="4"/>
  <c r="H51" i="4"/>
  <c r="F51" i="4"/>
  <c r="D51" i="4"/>
  <c r="Q51" i="4"/>
  <c r="O51" i="4"/>
  <c r="M51" i="4"/>
  <c r="K51" i="4"/>
  <c r="I51" i="4"/>
  <c r="G51" i="4"/>
  <c r="E51" i="4"/>
  <c r="P53" i="4"/>
  <c r="N53" i="4"/>
  <c r="L53" i="4"/>
  <c r="J53" i="4"/>
  <c r="H53" i="4"/>
  <c r="F53" i="4"/>
  <c r="D53" i="4"/>
  <c r="Q53" i="4"/>
  <c r="O53" i="4"/>
  <c r="M53" i="4"/>
  <c r="K53" i="4"/>
  <c r="I53" i="4"/>
  <c r="G53" i="4"/>
  <c r="E53" i="4"/>
  <c r="P55" i="4"/>
  <c r="N55" i="4"/>
  <c r="L55" i="4"/>
  <c r="J55" i="4"/>
  <c r="H55" i="4"/>
  <c r="F55" i="4"/>
  <c r="D55" i="4"/>
  <c r="Q55" i="4"/>
  <c r="O55" i="4"/>
  <c r="M55" i="4"/>
  <c r="K55" i="4"/>
  <c r="I55" i="4"/>
  <c r="G55" i="4"/>
  <c r="E55" i="4"/>
  <c r="P57" i="4"/>
  <c r="N57" i="4"/>
  <c r="L57" i="4"/>
  <c r="J57" i="4"/>
  <c r="H57" i="4"/>
  <c r="F57" i="4"/>
  <c r="D57" i="4"/>
  <c r="Q57" i="4"/>
  <c r="O57" i="4"/>
  <c r="M57" i="4"/>
  <c r="K57" i="4"/>
  <c r="I57" i="4"/>
  <c r="G57" i="4"/>
  <c r="E57" i="4"/>
  <c r="P59" i="4"/>
  <c r="N59" i="4"/>
  <c r="L59" i="4"/>
  <c r="J59" i="4"/>
  <c r="H59" i="4"/>
  <c r="F59" i="4"/>
  <c r="D59" i="4"/>
  <c r="Q59" i="4"/>
  <c r="O59" i="4"/>
  <c r="M59" i="4"/>
  <c r="K59" i="4"/>
  <c r="I59" i="4"/>
  <c r="G59" i="4"/>
  <c r="E59" i="4"/>
  <c r="P61" i="4"/>
  <c r="N61" i="4"/>
  <c r="L61" i="4"/>
  <c r="J61" i="4"/>
  <c r="H61" i="4"/>
  <c r="F61" i="4"/>
  <c r="D61" i="4"/>
  <c r="Q61" i="4"/>
  <c r="O61" i="4"/>
  <c r="M61" i="4"/>
  <c r="K61" i="4"/>
  <c r="I61" i="4"/>
  <c r="G61" i="4"/>
  <c r="E61" i="4"/>
  <c r="P63" i="4"/>
  <c r="N63" i="4"/>
  <c r="L63" i="4"/>
  <c r="J63" i="4"/>
  <c r="H63" i="4"/>
  <c r="F63" i="4"/>
  <c r="D63" i="4"/>
  <c r="Q63" i="4"/>
  <c r="O63" i="4"/>
  <c r="M63" i="4"/>
  <c r="K63" i="4"/>
  <c r="I63" i="4"/>
  <c r="G63" i="4"/>
  <c r="E63" i="4"/>
  <c r="P65" i="4"/>
  <c r="N65" i="4"/>
  <c r="L65" i="4"/>
  <c r="J65" i="4"/>
  <c r="H65" i="4"/>
  <c r="F65" i="4"/>
  <c r="D65" i="4"/>
  <c r="Q65" i="4"/>
  <c r="O65" i="4"/>
  <c r="M65" i="4"/>
  <c r="K65" i="4"/>
  <c r="I65" i="4"/>
  <c r="G65" i="4"/>
  <c r="E65" i="4"/>
  <c r="P69" i="4"/>
  <c r="N69" i="4"/>
  <c r="L69" i="4"/>
  <c r="J69" i="4"/>
  <c r="H69" i="4"/>
  <c r="F69" i="4"/>
  <c r="D69" i="4"/>
  <c r="Q69" i="4"/>
  <c r="O69" i="4"/>
  <c r="M69" i="4"/>
  <c r="K69" i="4"/>
  <c r="I69" i="4"/>
  <c r="G69" i="4"/>
  <c r="E69" i="4"/>
  <c r="P73" i="4"/>
  <c r="N73" i="4"/>
  <c r="L73" i="4"/>
  <c r="J73" i="4"/>
  <c r="H73" i="4"/>
  <c r="F73" i="4"/>
  <c r="D73" i="4"/>
  <c r="Q73" i="4"/>
  <c r="O73" i="4"/>
  <c r="M73" i="4"/>
  <c r="K73" i="4"/>
  <c r="I73" i="4"/>
  <c r="G73" i="4"/>
  <c r="E73" i="4"/>
  <c r="P75" i="4"/>
  <c r="N75" i="4"/>
  <c r="L75" i="4"/>
  <c r="J75" i="4"/>
  <c r="H75" i="4"/>
  <c r="F75" i="4"/>
  <c r="D75" i="4"/>
  <c r="Q75" i="4"/>
  <c r="O75" i="4"/>
  <c r="M75" i="4"/>
  <c r="K75" i="4"/>
  <c r="I75" i="4"/>
  <c r="G75" i="4"/>
  <c r="E75" i="4"/>
  <c r="P77" i="4"/>
  <c r="N77" i="4"/>
  <c r="L77" i="4"/>
  <c r="J77" i="4"/>
  <c r="H77" i="4"/>
  <c r="F77" i="4"/>
  <c r="D77" i="4"/>
  <c r="Q77" i="4"/>
  <c r="O77" i="4"/>
  <c r="M77" i="4"/>
  <c r="K77" i="4"/>
  <c r="I77" i="4"/>
  <c r="G77" i="4"/>
  <c r="E77" i="4"/>
  <c r="P81" i="4"/>
  <c r="N81" i="4"/>
  <c r="L81" i="4"/>
  <c r="J81" i="4"/>
  <c r="H81" i="4"/>
  <c r="F81" i="4"/>
  <c r="D81" i="4"/>
  <c r="Q81" i="4"/>
  <c r="O81" i="4"/>
  <c r="M81" i="4"/>
  <c r="K81" i="4"/>
  <c r="I81" i="4"/>
  <c r="G81" i="4"/>
  <c r="E81" i="4"/>
  <c r="Q84" i="4"/>
  <c r="O84" i="4"/>
  <c r="M84" i="4"/>
  <c r="K84" i="4"/>
  <c r="I84" i="4"/>
  <c r="G84" i="4"/>
  <c r="E84" i="4"/>
  <c r="P84" i="4"/>
  <c r="N84" i="4"/>
  <c r="L84" i="4"/>
  <c r="J84" i="4"/>
  <c r="H84" i="4"/>
  <c r="F84" i="4"/>
  <c r="D84" i="4"/>
  <c r="Q86" i="4"/>
  <c r="O86" i="4"/>
  <c r="M86" i="4"/>
  <c r="K86" i="4"/>
  <c r="I86" i="4"/>
  <c r="G86" i="4"/>
  <c r="E86" i="4"/>
  <c r="P86" i="4"/>
  <c r="N86" i="4"/>
  <c r="L86" i="4"/>
  <c r="J86" i="4"/>
  <c r="H86" i="4"/>
  <c r="F86" i="4"/>
  <c r="D86" i="4"/>
  <c r="Q88" i="4"/>
  <c r="O88" i="4"/>
  <c r="M88" i="4"/>
  <c r="K88" i="4"/>
  <c r="I88" i="4"/>
  <c r="G88" i="4"/>
  <c r="E88" i="4"/>
  <c r="P88" i="4"/>
  <c r="N88" i="4"/>
  <c r="L88" i="4"/>
  <c r="J88" i="4"/>
  <c r="H88" i="4"/>
  <c r="F88" i="4"/>
  <c r="D88" i="4"/>
  <c r="P91" i="4"/>
  <c r="N91" i="4"/>
  <c r="L91" i="4"/>
  <c r="J91" i="4"/>
  <c r="H91" i="4"/>
  <c r="F91" i="4"/>
  <c r="D91" i="4"/>
  <c r="Q91" i="4"/>
  <c r="O91" i="4"/>
  <c r="M91" i="4"/>
  <c r="K91" i="4"/>
  <c r="I91" i="4"/>
  <c r="G91" i="4"/>
  <c r="E91" i="4"/>
  <c r="P95" i="4"/>
  <c r="N95" i="4"/>
  <c r="L95" i="4"/>
  <c r="J95" i="4"/>
  <c r="H95" i="4"/>
  <c r="F95" i="4"/>
  <c r="D95" i="4"/>
  <c r="Q95" i="4"/>
  <c r="O95" i="4"/>
  <c r="M95" i="4"/>
  <c r="K95" i="4"/>
  <c r="I95" i="4"/>
  <c r="G95" i="4"/>
  <c r="E95" i="4"/>
  <c r="P99" i="4"/>
  <c r="N99" i="4"/>
  <c r="L99" i="4"/>
  <c r="J99" i="4"/>
  <c r="H99" i="4"/>
  <c r="F99" i="4"/>
  <c r="D99" i="4"/>
  <c r="Q99" i="4"/>
  <c r="O99" i="4"/>
  <c r="M99" i="4"/>
  <c r="K99" i="4"/>
  <c r="I99" i="4"/>
  <c r="G99" i="4"/>
  <c r="E99" i="4"/>
  <c r="P103" i="4"/>
  <c r="N103" i="4"/>
  <c r="L103" i="4"/>
  <c r="J103" i="4"/>
  <c r="H103" i="4"/>
  <c r="F103" i="4"/>
  <c r="D103" i="4"/>
  <c r="Q103" i="4"/>
  <c r="O103" i="4"/>
  <c r="M103" i="4"/>
  <c r="K103" i="4"/>
  <c r="I103" i="4"/>
  <c r="G103" i="4"/>
  <c r="E103" i="4"/>
  <c r="P107" i="4"/>
  <c r="N107" i="4"/>
  <c r="L107" i="4"/>
  <c r="J107" i="4"/>
  <c r="H107" i="4"/>
  <c r="F107" i="4"/>
  <c r="D107" i="4"/>
  <c r="Q107" i="4"/>
  <c r="O107" i="4"/>
  <c r="M107" i="4"/>
  <c r="K107" i="4"/>
  <c r="I107" i="4"/>
  <c r="G107" i="4"/>
  <c r="E107" i="4"/>
  <c r="P111" i="4"/>
  <c r="N111" i="4"/>
  <c r="L111" i="4"/>
  <c r="J111" i="4"/>
  <c r="H111" i="4"/>
  <c r="F111" i="4"/>
  <c r="D111" i="4"/>
  <c r="Q111" i="4"/>
  <c r="O111" i="4"/>
  <c r="M111" i="4"/>
  <c r="K111" i="4"/>
  <c r="I111" i="4"/>
  <c r="G111" i="4"/>
  <c r="E111" i="4"/>
  <c r="P115" i="4"/>
  <c r="N115" i="4"/>
  <c r="L115" i="4"/>
  <c r="J115" i="4"/>
  <c r="H115" i="4"/>
  <c r="F115" i="4"/>
  <c r="D115" i="4"/>
  <c r="Q115" i="4"/>
  <c r="O115" i="4"/>
  <c r="M115" i="4"/>
  <c r="K115" i="4"/>
  <c r="I115" i="4"/>
  <c r="G115" i="4"/>
  <c r="E115" i="4"/>
  <c r="P119" i="4"/>
  <c r="N119" i="4"/>
  <c r="L119" i="4"/>
  <c r="J119" i="4"/>
  <c r="H119" i="4"/>
  <c r="F119" i="4"/>
  <c r="D119" i="4"/>
  <c r="Q119" i="4"/>
  <c r="O119" i="4"/>
  <c r="M119" i="4"/>
  <c r="K119" i="4"/>
  <c r="I119" i="4"/>
  <c r="G119" i="4"/>
  <c r="E119" i="4"/>
  <c r="P123" i="4"/>
  <c r="N123" i="4"/>
  <c r="L123" i="4"/>
  <c r="J123" i="4"/>
  <c r="H123" i="4"/>
  <c r="F123" i="4"/>
  <c r="D123" i="4"/>
  <c r="Q123" i="4"/>
  <c r="O123" i="4"/>
  <c r="M123" i="4"/>
  <c r="K123" i="4"/>
  <c r="I123" i="4"/>
  <c r="G123" i="4"/>
  <c r="E123" i="4"/>
  <c r="P127" i="4"/>
  <c r="N127" i="4"/>
  <c r="L127" i="4"/>
  <c r="J127" i="4"/>
  <c r="H127" i="4"/>
  <c r="F127" i="4"/>
  <c r="D127" i="4"/>
  <c r="Q127" i="4"/>
  <c r="O127" i="4"/>
  <c r="M127" i="4"/>
  <c r="K127" i="4"/>
  <c r="I127" i="4"/>
  <c r="G127" i="4"/>
  <c r="E127" i="4"/>
  <c r="P131" i="4"/>
  <c r="N131" i="4"/>
  <c r="L131" i="4"/>
  <c r="J131" i="4"/>
  <c r="H131" i="4"/>
  <c r="F131" i="4"/>
  <c r="D131" i="4"/>
  <c r="Q131" i="4"/>
  <c r="O131" i="4"/>
  <c r="M131" i="4"/>
  <c r="K131" i="4"/>
  <c r="I131" i="4"/>
  <c r="G131" i="4"/>
  <c r="E131" i="4"/>
  <c r="P135" i="4"/>
  <c r="N135" i="4"/>
  <c r="L135" i="4"/>
  <c r="J135" i="4"/>
  <c r="H135" i="4"/>
  <c r="F135" i="4"/>
  <c r="D135" i="4"/>
  <c r="Q135" i="4"/>
  <c r="O135" i="4"/>
  <c r="M135" i="4"/>
  <c r="K135" i="4"/>
  <c r="I135" i="4"/>
  <c r="G135" i="4"/>
  <c r="E135" i="4"/>
  <c r="P139" i="4"/>
  <c r="N139" i="4"/>
  <c r="L139" i="4"/>
  <c r="J139" i="4"/>
  <c r="H139" i="4"/>
  <c r="F139" i="4"/>
  <c r="D139" i="4"/>
  <c r="Q139" i="4"/>
  <c r="O139" i="4"/>
  <c r="M139" i="4"/>
  <c r="K139" i="4"/>
  <c r="I139" i="4"/>
  <c r="G139" i="4"/>
  <c r="E139" i="4"/>
  <c r="P143" i="4"/>
  <c r="N143" i="4"/>
  <c r="L143" i="4"/>
  <c r="J143" i="4"/>
  <c r="H143" i="4"/>
  <c r="F143" i="4"/>
  <c r="D143" i="4"/>
  <c r="Q143" i="4"/>
  <c r="O143" i="4"/>
  <c r="M143" i="4"/>
  <c r="K143" i="4"/>
  <c r="I143" i="4"/>
  <c r="G143" i="4"/>
  <c r="E143" i="4"/>
  <c r="P147" i="4"/>
  <c r="N147" i="4"/>
  <c r="L147" i="4"/>
  <c r="J147" i="4"/>
  <c r="H147" i="4"/>
  <c r="F147" i="4"/>
  <c r="D147" i="4"/>
  <c r="Q147" i="4"/>
  <c r="O147" i="4"/>
  <c r="M147" i="4"/>
  <c r="K147" i="4"/>
  <c r="I147" i="4"/>
  <c r="G147" i="4"/>
  <c r="E147" i="4"/>
  <c r="P151" i="4"/>
  <c r="N151" i="4"/>
  <c r="L151" i="4"/>
  <c r="J151" i="4"/>
  <c r="H151" i="4"/>
  <c r="F151" i="4"/>
  <c r="D151" i="4"/>
  <c r="Q151" i="4"/>
  <c r="O151" i="4"/>
  <c r="M151" i="4"/>
  <c r="K151" i="4"/>
  <c r="I151" i="4"/>
  <c r="G151" i="4"/>
  <c r="E151" i="4"/>
  <c r="P155" i="4"/>
  <c r="N155" i="4"/>
  <c r="L155" i="4"/>
  <c r="J155" i="4"/>
  <c r="H155" i="4"/>
  <c r="F155" i="4"/>
  <c r="D155" i="4"/>
  <c r="Q155" i="4"/>
  <c r="O155" i="4"/>
  <c r="M155" i="4"/>
  <c r="K155" i="4"/>
  <c r="I155" i="4"/>
  <c r="G155" i="4"/>
  <c r="E155" i="4"/>
  <c r="P159" i="4"/>
  <c r="N159" i="4"/>
  <c r="L159" i="4"/>
  <c r="J159" i="4"/>
  <c r="H159" i="4"/>
  <c r="F159" i="4"/>
  <c r="D159" i="4"/>
  <c r="Q159" i="4"/>
  <c r="O159" i="4"/>
  <c r="M159" i="4"/>
  <c r="K159" i="4"/>
  <c r="I159" i="4"/>
  <c r="G159" i="4"/>
  <c r="E159" i="4"/>
  <c r="Q162" i="4"/>
  <c r="O162" i="4"/>
  <c r="M162" i="4"/>
  <c r="K162" i="4"/>
  <c r="I162" i="4"/>
  <c r="G162" i="4"/>
  <c r="E162" i="4"/>
  <c r="P162" i="4"/>
  <c r="N162" i="4"/>
  <c r="L162" i="4"/>
  <c r="J162" i="4"/>
  <c r="H162" i="4"/>
  <c r="F162" i="4"/>
  <c r="D162" i="4"/>
  <c r="Q166" i="4"/>
  <c r="O166" i="4"/>
  <c r="M166" i="4"/>
  <c r="K166" i="4"/>
  <c r="I166" i="4"/>
  <c r="G166" i="4"/>
  <c r="E166" i="4"/>
  <c r="P166" i="4"/>
  <c r="N166" i="4"/>
  <c r="L166" i="4"/>
  <c r="J166" i="4"/>
  <c r="H166" i="4"/>
  <c r="F166" i="4"/>
  <c r="D166" i="4"/>
  <c r="Q170" i="4"/>
  <c r="O170" i="4"/>
  <c r="M170" i="4"/>
  <c r="K170" i="4"/>
  <c r="I170" i="4"/>
  <c r="G170" i="4"/>
  <c r="E170" i="4"/>
  <c r="P170" i="4"/>
  <c r="N170" i="4"/>
  <c r="L170" i="4"/>
  <c r="J170" i="4"/>
  <c r="H170" i="4"/>
  <c r="F170" i="4"/>
  <c r="D170" i="4"/>
  <c r="Q174" i="4"/>
  <c r="O174" i="4"/>
  <c r="M174" i="4"/>
  <c r="K174" i="4"/>
  <c r="I174" i="4"/>
  <c r="G174" i="4"/>
  <c r="E174" i="4"/>
  <c r="P174" i="4"/>
  <c r="N174" i="4"/>
  <c r="L174" i="4"/>
  <c r="J174" i="4"/>
  <c r="H174" i="4"/>
  <c r="F174" i="4"/>
  <c r="D174" i="4"/>
  <c r="Q178" i="4"/>
  <c r="O178" i="4"/>
  <c r="M178" i="4"/>
  <c r="K178" i="4"/>
  <c r="I178" i="4"/>
  <c r="G178" i="4"/>
  <c r="E178" i="4"/>
  <c r="P178" i="4"/>
  <c r="N178" i="4"/>
  <c r="L178" i="4"/>
  <c r="J178" i="4"/>
  <c r="H178" i="4"/>
  <c r="F178" i="4"/>
  <c r="D178" i="4"/>
  <c r="Q182" i="4"/>
  <c r="O182" i="4"/>
  <c r="M182" i="4"/>
  <c r="K182" i="4"/>
  <c r="I182" i="4"/>
  <c r="G182" i="4"/>
  <c r="E182" i="4"/>
  <c r="P182" i="4"/>
  <c r="N182" i="4"/>
  <c r="L182" i="4"/>
  <c r="J182" i="4"/>
  <c r="H182" i="4"/>
  <c r="F182" i="4"/>
  <c r="D182" i="4"/>
  <c r="Q186" i="4"/>
  <c r="O186" i="4"/>
  <c r="M186" i="4"/>
  <c r="K186" i="4"/>
  <c r="I186" i="4"/>
  <c r="G186" i="4"/>
  <c r="E186" i="4"/>
  <c r="P186" i="4"/>
  <c r="N186" i="4"/>
  <c r="L186" i="4"/>
  <c r="J186" i="4"/>
  <c r="H186" i="4"/>
  <c r="F186" i="4"/>
  <c r="D186" i="4"/>
  <c r="Q190" i="4"/>
  <c r="O190" i="4"/>
  <c r="M190" i="4"/>
  <c r="K190" i="4"/>
  <c r="I190" i="4"/>
  <c r="G190" i="4"/>
  <c r="E190" i="4"/>
  <c r="P190" i="4"/>
  <c r="N190" i="4"/>
  <c r="L190" i="4"/>
  <c r="J190" i="4"/>
  <c r="H190" i="4"/>
  <c r="F190" i="4"/>
  <c r="D190" i="4"/>
  <c r="Q194" i="4"/>
  <c r="O194" i="4"/>
  <c r="M194" i="4"/>
  <c r="K194" i="4"/>
  <c r="I194" i="4"/>
  <c r="G194" i="4"/>
  <c r="E194" i="4"/>
  <c r="P194" i="4"/>
  <c r="N194" i="4"/>
  <c r="L194" i="4"/>
  <c r="J194" i="4"/>
  <c r="H194" i="4"/>
  <c r="F194" i="4"/>
  <c r="D194" i="4"/>
  <c r="Q198" i="4"/>
  <c r="O198" i="4"/>
  <c r="M198" i="4"/>
  <c r="K198" i="4"/>
  <c r="I198" i="4"/>
  <c r="G198" i="4"/>
  <c r="E198" i="4"/>
  <c r="P198" i="4"/>
  <c r="N198" i="4"/>
  <c r="L198" i="4"/>
  <c r="J198" i="4"/>
  <c r="H198" i="4"/>
  <c r="F198" i="4"/>
  <c r="D198" i="4"/>
  <c r="Q202" i="4"/>
  <c r="O202" i="4"/>
  <c r="M202" i="4"/>
  <c r="K202" i="4"/>
  <c r="I202" i="4"/>
  <c r="G202" i="4"/>
  <c r="E202" i="4"/>
  <c r="P202" i="4"/>
  <c r="N202" i="4"/>
  <c r="L202" i="4"/>
  <c r="J202" i="4"/>
  <c r="H202" i="4"/>
  <c r="F202" i="4"/>
  <c r="D202" i="4"/>
  <c r="Q206" i="4"/>
  <c r="O206" i="4"/>
  <c r="M206" i="4"/>
  <c r="K206" i="4"/>
  <c r="I206" i="4"/>
  <c r="G206" i="4"/>
  <c r="E206" i="4"/>
  <c r="P206" i="4"/>
  <c r="N206" i="4"/>
  <c r="L206" i="4"/>
  <c r="J206" i="4"/>
  <c r="H206" i="4"/>
  <c r="F206" i="4"/>
  <c r="D206" i="4"/>
  <c r="Q210" i="4"/>
  <c r="O210" i="4"/>
  <c r="M210" i="4"/>
  <c r="K210" i="4"/>
  <c r="I210" i="4"/>
  <c r="G210" i="4"/>
  <c r="E210" i="4"/>
  <c r="P210" i="4"/>
  <c r="N210" i="4"/>
  <c r="L210" i="4"/>
  <c r="J210" i="4"/>
  <c r="H210" i="4"/>
  <c r="F210" i="4"/>
  <c r="D210" i="4"/>
  <c r="Q214" i="4"/>
  <c r="O214" i="4"/>
  <c r="M214" i="4"/>
  <c r="K214" i="4"/>
  <c r="I214" i="4"/>
  <c r="G214" i="4"/>
  <c r="E214" i="4"/>
  <c r="P214" i="4"/>
  <c r="N214" i="4"/>
  <c r="L214" i="4"/>
  <c r="J214" i="4"/>
  <c r="H214" i="4"/>
  <c r="F214" i="4"/>
  <c r="D214" i="4"/>
  <c r="Q218" i="4"/>
  <c r="O218" i="4"/>
  <c r="M218" i="4"/>
  <c r="K218" i="4"/>
  <c r="I218" i="4"/>
  <c r="G218" i="4"/>
  <c r="E218" i="4"/>
  <c r="P218" i="4"/>
  <c r="N218" i="4"/>
  <c r="L218" i="4"/>
  <c r="J218" i="4"/>
  <c r="H218" i="4"/>
  <c r="F218" i="4"/>
  <c r="D218" i="4"/>
  <c r="Q222" i="4"/>
  <c r="O222" i="4"/>
  <c r="M222" i="4"/>
  <c r="K222" i="4"/>
  <c r="I222" i="4"/>
  <c r="G222" i="4"/>
  <c r="E222" i="4"/>
  <c r="P222" i="4"/>
  <c r="N222" i="4"/>
  <c r="L222" i="4"/>
  <c r="J222" i="4"/>
  <c r="H222" i="4"/>
  <c r="F222" i="4"/>
  <c r="D222" i="4"/>
  <c r="Q226" i="4"/>
  <c r="O226" i="4"/>
  <c r="M226" i="4"/>
  <c r="K226" i="4"/>
  <c r="I226" i="4"/>
  <c r="G226" i="4"/>
  <c r="E226" i="4"/>
  <c r="P226" i="4"/>
  <c r="N226" i="4"/>
  <c r="L226" i="4"/>
  <c r="J226" i="4"/>
  <c r="H226" i="4"/>
  <c r="F226" i="4"/>
  <c r="D226" i="4"/>
  <c r="P229" i="4"/>
  <c r="N229" i="4"/>
  <c r="L229" i="4"/>
  <c r="J229" i="4"/>
  <c r="H229" i="4"/>
  <c r="F229" i="4"/>
  <c r="D229" i="4"/>
  <c r="Q229" i="4"/>
  <c r="O229" i="4"/>
  <c r="M229" i="4"/>
  <c r="K229" i="4"/>
  <c r="I229" i="4"/>
  <c r="G229" i="4"/>
  <c r="E229" i="4"/>
  <c r="P231" i="4"/>
  <c r="N231" i="4"/>
  <c r="L231" i="4"/>
  <c r="J231" i="4"/>
  <c r="H231" i="4"/>
  <c r="F231" i="4"/>
  <c r="D231" i="4"/>
  <c r="Q231" i="4"/>
  <c r="O231" i="4"/>
  <c r="M231" i="4"/>
  <c r="K231" i="4"/>
  <c r="I231" i="4"/>
  <c r="G231" i="4"/>
  <c r="E231" i="4"/>
  <c r="P233" i="4"/>
  <c r="N233" i="4"/>
  <c r="L233" i="4"/>
  <c r="J233" i="4"/>
  <c r="H233" i="4"/>
  <c r="F233" i="4"/>
  <c r="D233" i="4"/>
  <c r="Q233" i="4"/>
  <c r="O233" i="4"/>
  <c r="M233" i="4"/>
  <c r="K233" i="4"/>
  <c r="I233" i="4"/>
  <c r="G233" i="4"/>
  <c r="E233" i="4"/>
  <c r="Q236" i="4"/>
  <c r="O236" i="4"/>
  <c r="M236" i="4"/>
  <c r="K236" i="4"/>
  <c r="I236" i="4"/>
  <c r="G236" i="4"/>
  <c r="E236" i="4"/>
  <c r="P236" i="4"/>
  <c r="N236" i="4"/>
  <c r="L236" i="4"/>
  <c r="J236" i="4"/>
  <c r="H236" i="4"/>
  <c r="F236" i="4"/>
  <c r="D236" i="4"/>
  <c r="Q240" i="4"/>
  <c r="O240" i="4"/>
  <c r="M240" i="4"/>
  <c r="K240" i="4"/>
  <c r="I240" i="4"/>
  <c r="G240" i="4"/>
  <c r="E240" i="4"/>
  <c r="P240" i="4"/>
  <c r="N240" i="4"/>
  <c r="L240" i="4"/>
  <c r="J240" i="4"/>
  <c r="H240" i="4"/>
  <c r="F240" i="4"/>
  <c r="D240" i="4"/>
  <c r="Q244" i="4"/>
  <c r="O244" i="4"/>
  <c r="M244" i="4"/>
  <c r="K244" i="4"/>
  <c r="I244" i="4"/>
  <c r="G244" i="4"/>
  <c r="E244" i="4"/>
  <c r="P244" i="4"/>
  <c r="N244" i="4"/>
  <c r="L244" i="4"/>
  <c r="J244" i="4"/>
  <c r="H244" i="4"/>
  <c r="F244" i="4"/>
  <c r="D244" i="4"/>
  <c r="Q248" i="4"/>
  <c r="O248" i="4"/>
  <c r="M248" i="4"/>
  <c r="K248" i="4"/>
  <c r="I248" i="4"/>
  <c r="G248" i="4"/>
  <c r="E248" i="4"/>
  <c r="P248" i="4"/>
  <c r="N248" i="4"/>
  <c r="L248" i="4"/>
  <c r="J248" i="4"/>
  <c r="H248" i="4"/>
  <c r="F248" i="4"/>
  <c r="D248" i="4"/>
  <c r="Q252" i="4"/>
  <c r="O252" i="4"/>
  <c r="M252" i="4"/>
  <c r="K252" i="4"/>
  <c r="I252" i="4"/>
  <c r="G252" i="4"/>
  <c r="E252" i="4"/>
  <c r="P252" i="4"/>
  <c r="N252" i="4"/>
  <c r="L252" i="4"/>
  <c r="J252" i="4"/>
  <c r="H252" i="4"/>
  <c r="F252" i="4"/>
  <c r="D252" i="4"/>
  <c r="Q256" i="4"/>
  <c r="O256" i="4"/>
  <c r="M256" i="4"/>
  <c r="K256" i="4"/>
  <c r="I256" i="4"/>
  <c r="G256" i="4"/>
  <c r="E256" i="4"/>
  <c r="P256" i="4"/>
  <c r="N256" i="4"/>
  <c r="L256" i="4"/>
  <c r="J256" i="4"/>
  <c r="H256" i="4"/>
  <c r="F256" i="4"/>
  <c r="D256" i="4"/>
  <c r="P259" i="4"/>
  <c r="N259" i="4"/>
  <c r="L259" i="4"/>
  <c r="J259" i="4"/>
  <c r="H259" i="4"/>
  <c r="F259" i="4"/>
  <c r="D259" i="4"/>
  <c r="Q259" i="4"/>
  <c r="O259" i="4"/>
  <c r="M259" i="4"/>
  <c r="K259" i="4"/>
  <c r="I259" i="4"/>
  <c r="G259" i="4"/>
  <c r="E259" i="4"/>
  <c r="P261" i="4"/>
  <c r="N261" i="4"/>
  <c r="L261" i="4"/>
  <c r="J261" i="4"/>
  <c r="H261" i="4"/>
  <c r="F261" i="4"/>
  <c r="D261" i="4"/>
  <c r="Q261" i="4"/>
  <c r="O261" i="4"/>
  <c r="M261" i="4"/>
  <c r="K261" i="4"/>
  <c r="I261" i="4"/>
  <c r="G261" i="4"/>
  <c r="E261" i="4"/>
  <c r="P263" i="4"/>
  <c r="N263" i="4"/>
  <c r="L263" i="4"/>
  <c r="J263" i="4"/>
  <c r="H263" i="4"/>
  <c r="F263" i="4"/>
  <c r="D263" i="4"/>
  <c r="Q263" i="4"/>
  <c r="O263" i="4"/>
  <c r="M263" i="4"/>
  <c r="K263" i="4"/>
  <c r="I263" i="4"/>
  <c r="G263" i="4"/>
  <c r="E263" i="4"/>
  <c r="P265" i="4"/>
  <c r="N265" i="4"/>
  <c r="L265" i="4"/>
  <c r="J265" i="4"/>
  <c r="H265" i="4"/>
  <c r="F265" i="4"/>
  <c r="D265" i="4"/>
  <c r="Q265" i="4"/>
  <c r="O265" i="4"/>
  <c r="M265" i="4"/>
  <c r="K265" i="4"/>
  <c r="I265" i="4"/>
  <c r="G265" i="4"/>
  <c r="E265" i="4"/>
  <c r="P267" i="4"/>
  <c r="N267" i="4"/>
  <c r="L267" i="4"/>
  <c r="J267" i="4"/>
  <c r="H267" i="4"/>
  <c r="F267" i="4"/>
  <c r="D267" i="4"/>
  <c r="Q267" i="4"/>
  <c r="O267" i="4"/>
  <c r="M267" i="4"/>
  <c r="K267" i="4"/>
  <c r="I267" i="4"/>
  <c r="G267" i="4"/>
  <c r="E267" i="4"/>
  <c r="P269" i="4"/>
  <c r="N269" i="4"/>
  <c r="L269" i="4"/>
  <c r="J269" i="4"/>
  <c r="H269" i="4"/>
  <c r="F269" i="4"/>
  <c r="D269" i="4"/>
  <c r="Q269" i="4"/>
  <c r="O269" i="4"/>
  <c r="M269" i="4"/>
  <c r="K269" i="4"/>
  <c r="I269" i="4"/>
  <c r="G269" i="4"/>
  <c r="E269" i="4"/>
  <c r="P271" i="4"/>
  <c r="N271" i="4"/>
  <c r="L271" i="4"/>
  <c r="J271" i="4"/>
  <c r="H271" i="4"/>
  <c r="F271" i="4"/>
  <c r="D271" i="4"/>
  <c r="Q271" i="4"/>
  <c r="O271" i="4"/>
  <c r="M271" i="4"/>
  <c r="K271" i="4"/>
  <c r="I271" i="4"/>
  <c r="G271" i="4"/>
  <c r="E271" i="4"/>
  <c r="P273" i="4"/>
  <c r="N273" i="4"/>
  <c r="L273" i="4"/>
  <c r="J273" i="4"/>
  <c r="H273" i="4"/>
  <c r="F273" i="4"/>
  <c r="D273" i="4"/>
  <c r="Q273" i="4"/>
  <c r="O273" i="4"/>
  <c r="M273" i="4"/>
  <c r="K273" i="4"/>
  <c r="I273" i="4"/>
  <c r="G273" i="4"/>
  <c r="E273" i="4"/>
  <c r="P275" i="4"/>
  <c r="N275" i="4"/>
  <c r="L275" i="4"/>
  <c r="J275" i="4"/>
  <c r="H275" i="4"/>
  <c r="F275" i="4"/>
  <c r="D275" i="4"/>
  <c r="Q275" i="4"/>
  <c r="O275" i="4"/>
  <c r="M275" i="4"/>
  <c r="K275" i="4"/>
  <c r="I275" i="4"/>
  <c r="G275" i="4"/>
  <c r="E275" i="4"/>
  <c r="P277" i="4"/>
  <c r="N277" i="4"/>
  <c r="L277" i="4"/>
  <c r="J277" i="4"/>
  <c r="H277" i="4"/>
  <c r="F277" i="4"/>
  <c r="D277" i="4"/>
  <c r="Q277" i="4"/>
  <c r="O277" i="4"/>
  <c r="M277" i="4"/>
  <c r="K277" i="4"/>
  <c r="I277" i="4"/>
  <c r="G277" i="4"/>
  <c r="E277" i="4"/>
  <c r="D10" i="4"/>
  <c r="F10" i="4"/>
  <c r="H10" i="4"/>
  <c r="J10" i="4"/>
  <c r="L10" i="4"/>
  <c r="N10" i="4"/>
  <c r="P10" i="4"/>
  <c r="D12" i="4"/>
  <c r="F12" i="4"/>
  <c r="H12" i="4"/>
  <c r="J12" i="4"/>
  <c r="L12" i="4"/>
  <c r="N12" i="4"/>
  <c r="P12" i="4"/>
  <c r="D14" i="4"/>
  <c r="F14" i="4"/>
  <c r="H14" i="4"/>
  <c r="J14" i="4"/>
  <c r="L14" i="4"/>
  <c r="N14" i="4"/>
  <c r="P14" i="4"/>
  <c r="D16" i="4"/>
  <c r="F16" i="4"/>
  <c r="H16" i="4"/>
  <c r="J16" i="4"/>
  <c r="L16" i="4"/>
  <c r="N16" i="4"/>
  <c r="P16" i="4"/>
  <c r="D18" i="4"/>
  <c r="F18" i="4"/>
  <c r="H18" i="4"/>
  <c r="J18" i="4"/>
  <c r="L18" i="4"/>
  <c r="N18" i="4"/>
  <c r="P18" i="4"/>
  <c r="D20" i="4"/>
  <c r="F20" i="4"/>
  <c r="H20" i="4"/>
  <c r="J20" i="4"/>
  <c r="L20" i="4"/>
  <c r="N20" i="4"/>
  <c r="P20" i="4"/>
  <c r="D22" i="4"/>
  <c r="F22" i="4"/>
  <c r="H22" i="4"/>
  <c r="J22" i="4"/>
  <c r="L22" i="4"/>
  <c r="N22" i="4"/>
  <c r="P22" i="4"/>
  <c r="D24" i="4"/>
  <c r="F24" i="4"/>
  <c r="H24" i="4"/>
  <c r="J24" i="4"/>
  <c r="L24" i="4"/>
  <c r="N24" i="4"/>
  <c r="P24" i="4"/>
  <c r="D26" i="4"/>
  <c r="F26" i="4"/>
  <c r="H26" i="4"/>
  <c r="J26" i="4"/>
  <c r="L26" i="4"/>
  <c r="N26" i="4"/>
  <c r="P26" i="4"/>
  <c r="D28" i="4"/>
  <c r="F28" i="4"/>
  <c r="H28" i="4"/>
  <c r="J28" i="4"/>
  <c r="L28" i="4"/>
  <c r="N28" i="4"/>
  <c r="P28" i="4"/>
  <c r="D30" i="4"/>
  <c r="F30" i="4"/>
  <c r="H30" i="4"/>
  <c r="J30" i="4"/>
  <c r="L30" i="4"/>
  <c r="N30" i="4"/>
  <c r="P30" i="4"/>
  <c r="D32" i="4"/>
  <c r="F32" i="4"/>
  <c r="H32" i="4"/>
  <c r="J32" i="4"/>
  <c r="L32" i="4"/>
  <c r="N32" i="4"/>
  <c r="P32" i="4"/>
  <c r="D34" i="4"/>
  <c r="F34" i="4"/>
  <c r="H34" i="4"/>
  <c r="J34" i="4"/>
  <c r="L34" i="4"/>
  <c r="N34" i="4"/>
  <c r="P34" i="4"/>
  <c r="D36" i="4"/>
  <c r="F36" i="4"/>
  <c r="H36" i="4"/>
  <c r="J36" i="4"/>
  <c r="L36" i="4"/>
  <c r="N36" i="4"/>
  <c r="P36" i="4"/>
  <c r="D38" i="4"/>
  <c r="F38" i="4"/>
  <c r="H38" i="4"/>
  <c r="J38" i="4"/>
  <c r="L38" i="4"/>
  <c r="N38" i="4"/>
  <c r="P38" i="4"/>
  <c r="D40" i="4"/>
  <c r="F40" i="4"/>
  <c r="H40" i="4"/>
  <c r="J40" i="4"/>
  <c r="L40" i="4"/>
  <c r="N40" i="4"/>
  <c r="P40" i="4"/>
  <c r="D42" i="4"/>
  <c r="F42" i="4"/>
  <c r="H42" i="4"/>
  <c r="J42" i="4"/>
  <c r="L42" i="4"/>
  <c r="N42" i="4"/>
  <c r="P42" i="4"/>
  <c r="D44" i="4"/>
  <c r="F44" i="4"/>
  <c r="H44" i="4"/>
  <c r="J44" i="4"/>
  <c r="L44" i="4"/>
  <c r="N44" i="4"/>
  <c r="P44" i="4"/>
  <c r="D46" i="4"/>
  <c r="F46" i="4"/>
  <c r="H46" i="4"/>
  <c r="J46" i="4"/>
  <c r="L46" i="4"/>
  <c r="N46" i="4"/>
  <c r="P46" i="4"/>
  <c r="D48" i="4"/>
  <c r="F48" i="4"/>
  <c r="H48" i="4"/>
  <c r="J48" i="4"/>
  <c r="L48" i="4"/>
  <c r="N48" i="4"/>
  <c r="P48" i="4"/>
  <c r="D50" i="4"/>
  <c r="F50" i="4"/>
  <c r="H50" i="4"/>
  <c r="J50" i="4"/>
  <c r="L50" i="4"/>
  <c r="N50" i="4"/>
  <c r="P50" i="4"/>
  <c r="D66" i="4"/>
  <c r="F66" i="4"/>
  <c r="H66" i="4"/>
  <c r="J66" i="4"/>
  <c r="L66" i="4"/>
  <c r="N66" i="4"/>
  <c r="P66" i="4"/>
  <c r="D68" i="4"/>
  <c r="F68" i="4"/>
  <c r="H68" i="4"/>
  <c r="J68" i="4"/>
  <c r="L68" i="4"/>
  <c r="N68" i="4"/>
  <c r="P68" i="4"/>
  <c r="D70" i="4"/>
  <c r="F70" i="4"/>
  <c r="H70" i="4"/>
  <c r="J70" i="4"/>
  <c r="L70" i="4"/>
  <c r="N70" i="4"/>
  <c r="P70" i="4"/>
  <c r="D72" i="4"/>
  <c r="F72" i="4"/>
  <c r="H72" i="4"/>
  <c r="J72" i="4"/>
  <c r="L72" i="4"/>
  <c r="N72" i="4"/>
  <c r="P72" i="4"/>
  <c r="D78" i="4"/>
  <c r="F78" i="4"/>
  <c r="H78" i="4"/>
  <c r="J78" i="4"/>
  <c r="L78" i="4"/>
  <c r="N78" i="4"/>
  <c r="P78" i="4"/>
  <c r="D80" i="4"/>
  <c r="F80" i="4"/>
  <c r="H80" i="4"/>
  <c r="J80" i="4"/>
  <c r="L80" i="4"/>
  <c r="N80" i="4"/>
  <c r="P80" i="4"/>
  <c r="D82" i="4"/>
  <c r="F82" i="4"/>
  <c r="H82" i="4"/>
  <c r="J82" i="4"/>
  <c r="L82" i="4"/>
  <c r="N82" i="4"/>
  <c r="P82" i="4"/>
  <c r="D90" i="4"/>
  <c r="F90" i="4"/>
  <c r="H90" i="4"/>
  <c r="J90" i="4"/>
  <c r="L90" i="4"/>
  <c r="N90" i="4"/>
  <c r="P90" i="4"/>
  <c r="D92" i="4"/>
  <c r="F92" i="4"/>
  <c r="H92" i="4"/>
  <c r="J92" i="4"/>
  <c r="L92" i="4"/>
  <c r="N92" i="4"/>
  <c r="P92" i="4"/>
  <c r="D94" i="4"/>
  <c r="F94" i="4"/>
  <c r="H94" i="4"/>
  <c r="J94" i="4"/>
  <c r="L94" i="4"/>
  <c r="N94" i="4"/>
  <c r="P94" i="4"/>
  <c r="D96" i="4"/>
  <c r="F96" i="4"/>
  <c r="H96" i="4"/>
  <c r="J96" i="4"/>
  <c r="L96" i="4"/>
  <c r="N96" i="4"/>
  <c r="P96" i="4"/>
  <c r="D98" i="4"/>
  <c r="F98" i="4"/>
  <c r="H98" i="4"/>
  <c r="J98" i="4"/>
  <c r="L98" i="4"/>
  <c r="N98" i="4"/>
  <c r="P98" i="4"/>
  <c r="D100" i="4"/>
  <c r="F100" i="4"/>
  <c r="H100" i="4"/>
  <c r="J100" i="4"/>
  <c r="L100" i="4"/>
  <c r="N100" i="4"/>
  <c r="P100" i="4"/>
  <c r="D102" i="4"/>
  <c r="F102" i="4"/>
  <c r="H102" i="4"/>
  <c r="J102" i="4"/>
  <c r="L102" i="4"/>
  <c r="N102" i="4"/>
  <c r="P102" i="4"/>
  <c r="D104" i="4"/>
  <c r="F104" i="4"/>
  <c r="H104" i="4"/>
  <c r="J104" i="4"/>
  <c r="L104" i="4"/>
  <c r="N104" i="4"/>
  <c r="P104" i="4"/>
  <c r="D106" i="4"/>
  <c r="F106" i="4"/>
  <c r="H106" i="4"/>
  <c r="J106" i="4"/>
  <c r="L106" i="4"/>
  <c r="N106" i="4"/>
  <c r="P106" i="4"/>
  <c r="D108" i="4"/>
  <c r="F108" i="4"/>
  <c r="H108" i="4"/>
  <c r="J108" i="4"/>
  <c r="L108" i="4"/>
  <c r="N108" i="4"/>
  <c r="P108" i="4"/>
  <c r="D110" i="4"/>
  <c r="F110" i="4"/>
  <c r="H110" i="4"/>
  <c r="J110" i="4"/>
  <c r="L110" i="4"/>
  <c r="N110" i="4"/>
  <c r="P110" i="4"/>
  <c r="D112" i="4"/>
  <c r="F112" i="4"/>
  <c r="H112" i="4"/>
  <c r="J112" i="4"/>
  <c r="L112" i="4"/>
  <c r="N112" i="4"/>
  <c r="P112" i="4"/>
  <c r="D114" i="4"/>
  <c r="F114" i="4"/>
  <c r="H114" i="4"/>
  <c r="J114" i="4"/>
  <c r="L114" i="4"/>
  <c r="N114" i="4"/>
  <c r="P114" i="4"/>
  <c r="D116" i="4"/>
  <c r="F116" i="4"/>
  <c r="H116" i="4"/>
  <c r="J116" i="4"/>
  <c r="L116" i="4"/>
  <c r="N116" i="4"/>
  <c r="P116" i="4"/>
  <c r="D118" i="4"/>
  <c r="F118" i="4"/>
  <c r="H118" i="4"/>
  <c r="J118" i="4"/>
  <c r="L118" i="4"/>
  <c r="N118" i="4"/>
  <c r="P118" i="4"/>
  <c r="D120" i="4"/>
  <c r="F120" i="4"/>
  <c r="H120" i="4"/>
  <c r="J120" i="4"/>
  <c r="L120" i="4"/>
  <c r="N120" i="4"/>
  <c r="P120" i="4"/>
  <c r="D122" i="4"/>
  <c r="F122" i="4"/>
  <c r="H122" i="4"/>
  <c r="J122" i="4"/>
  <c r="L122" i="4"/>
  <c r="N122" i="4"/>
  <c r="P122" i="4"/>
  <c r="D124" i="4"/>
  <c r="F124" i="4"/>
  <c r="H124" i="4"/>
  <c r="J124" i="4"/>
  <c r="L124" i="4"/>
  <c r="N124" i="4"/>
  <c r="P124" i="4"/>
  <c r="D126" i="4"/>
  <c r="F126" i="4"/>
  <c r="H126" i="4"/>
  <c r="J126" i="4"/>
  <c r="L126" i="4"/>
  <c r="N126" i="4"/>
  <c r="P126" i="4"/>
  <c r="D128" i="4"/>
  <c r="F128" i="4"/>
  <c r="H128" i="4"/>
  <c r="J128" i="4"/>
  <c r="L128" i="4"/>
  <c r="N128" i="4"/>
  <c r="P128" i="4"/>
  <c r="D130" i="4"/>
  <c r="F130" i="4"/>
  <c r="H130" i="4"/>
  <c r="J130" i="4"/>
  <c r="L130" i="4"/>
  <c r="N130" i="4"/>
  <c r="P130" i="4"/>
  <c r="D132" i="4"/>
  <c r="F132" i="4"/>
  <c r="H132" i="4"/>
  <c r="J132" i="4"/>
  <c r="L132" i="4"/>
  <c r="N132" i="4"/>
  <c r="P132" i="4"/>
  <c r="D134" i="4"/>
  <c r="F134" i="4"/>
  <c r="H134" i="4"/>
  <c r="J134" i="4"/>
  <c r="L134" i="4"/>
  <c r="N134" i="4"/>
  <c r="P134" i="4"/>
  <c r="D136" i="4"/>
  <c r="F136" i="4"/>
  <c r="H136" i="4"/>
  <c r="J136" i="4"/>
  <c r="L136" i="4"/>
  <c r="N136" i="4"/>
  <c r="P136" i="4"/>
  <c r="D138" i="4"/>
  <c r="F138" i="4"/>
  <c r="H138" i="4"/>
  <c r="J138" i="4"/>
  <c r="L138" i="4"/>
  <c r="N138" i="4"/>
  <c r="P138" i="4"/>
  <c r="D140" i="4"/>
  <c r="F140" i="4"/>
  <c r="H140" i="4"/>
  <c r="J140" i="4"/>
  <c r="L140" i="4"/>
  <c r="N140" i="4"/>
  <c r="P140" i="4"/>
  <c r="D142" i="4"/>
  <c r="F142" i="4"/>
  <c r="H142" i="4"/>
  <c r="J142" i="4"/>
  <c r="L142" i="4"/>
  <c r="N142" i="4"/>
  <c r="P142" i="4"/>
  <c r="D144" i="4"/>
  <c r="F144" i="4"/>
  <c r="H144" i="4"/>
  <c r="J144" i="4"/>
  <c r="L144" i="4"/>
  <c r="N144" i="4"/>
  <c r="P144" i="4"/>
  <c r="D146" i="4"/>
  <c r="F146" i="4"/>
  <c r="H146" i="4"/>
  <c r="J146" i="4"/>
  <c r="L146" i="4"/>
  <c r="N146" i="4"/>
  <c r="P146" i="4"/>
  <c r="D148" i="4"/>
  <c r="F148" i="4"/>
  <c r="H148" i="4"/>
  <c r="J148" i="4"/>
  <c r="L148" i="4"/>
  <c r="N148" i="4"/>
  <c r="P148" i="4"/>
  <c r="D150" i="4"/>
  <c r="F150" i="4"/>
  <c r="H150" i="4"/>
  <c r="J150" i="4"/>
  <c r="L150" i="4"/>
  <c r="N150" i="4"/>
  <c r="P150" i="4"/>
  <c r="D152" i="4"/>
  <c r="F152" i="4"/>
  <c r="H152" i="4"/>
  <c r="J152" i="4"/>
  <c r="L152" i="4"/>
  <c r="N152" i="4"/>
  <c r="P152" i="4"/>
  <c r="D154" i="4"/>
  <c r="F154" i="4"/>
  <c r="H154" i="4"/>
  <c r="J154" i="4"/>
  <c r="L154" i="4"/>
  <c r="N154" i="4"/>
  <c r="P154" i="4"/>
  <c r="D156" i="4"/>
  <c r="F156" i="4"/>
  <c r="H156" i="4"/>
  <c r="J156" i="4"/>
  <c r="L156" i="4"/>
  <c r="N156" i="4"/>
  <c r="P156" i="4"/>
  <c r="D158" i="4"/>
  <c r="F158" i="4"/>
  <c r="H158" i="4"/>
  <c r="J158" i="4"/>
  <c r="L158" i="4"/>
  <c r="N158" i="4"/>
  <c r="P158" i="4"/>
  <c r="D160" i="4"/>
  <c r="F160" i="4"/>
  <c r="H160" i="4"/>
  <c r="J160" i="4"/>
  <c r="L160" i="4"/>
  <c r="N160" i="4"/>
  <c r="P160" i="4"/>
  <c r="E161" i="4"/>
  <c r="I161" i="4"/>
  <c r="M161" i="4"/>
  <c r="Q161" i="4"/>
  <c r="P161" i="4"/>
  <c r="N161" i="4"/>
  <c r="L161" i="4"/>
  <c r="J161" i="4"/>
  <c r="H161" i="4"/>
  <c r="F161" i="4"/>
  <c r="D161" i="4"/>
  <c r="Q164" i="4"/>
  <c r="O164" i="4"/>
  <c r="M164" i="4"/>
  <c r="K164" i="4"/>
  <c r="I164" i="4"/>
  <c r="G164" i="4"/>
  <c r="E164" i="4"/>
  <c r="P164" i="4"/>
  <c r="N164" i="4"/>
  <c r="L164" i="4"/>
  <c r="J164" i="4"/>
  <c r="H164" i="4"/>
  <c r="F164" i="4"/>
  <c r="D164" i="4"/>
  <c r="Q168" i="4"/>
  <c r="O168" i="4"/>
  <c r="M168" i="4"/>
  <c r="K168" i="4"/>
  <c r="I168" i="4"/>
  <c r="G168" i="4"/>
  <c r="E168" i="4"/>
  <c r="P168" i="4"/>
  <c r="N168" i="4"/>
  <c r="L168" i="4"/>
  <c r="J168" i="4"/>
  <c r="H168" i="4"/>
  <c r="F168" i="4"/>
  <c r="D168" i="4"/>
  <c r="Q172" i="4"/>
  <c r="O172" i="4"/>
  <c r="M172" i="4"/>
  <c r="K172" i="4"/>
  <c r="I172" i="4"/>
  <c r="G172" i="4"/>
  <c r="E172" i="4"/>
  <c r="P172" i="4"/>
  <c r="N172" i="4"/>
  <c r="L172" i="4"/>
  <c r="J172" i="4"/>
  <c r="H172" i="4"/>
  <c r="F172" i="4"/>
  <c r="D172" i="4"/>
  <c r="Q176" i="4"/>
  <c r="O176" i="4"/>
  <c r="M176" i="4"/>
  <c r="K176" i="4"/>
  <c r="I176" i="4"/>
  <c r="G176" i="4"/>
  <c r="E176" i="4"/>
  <c r="P176" i="4"/>
  <c r="N176" i="4"/>
  <c r="L176" i="4"/>
  <c r="J176" i="4"/>
  <c r="H176" i="4"/>
  <c r="F176" i="4"/>
  <c r="D176" i="4"/>
  <c r="Q180" i="4"/>
  <c r="O180" i="4"/>
  <c r="M180" i="4"/>
  <c r="K180" i="4"/>
  <c r="I180" i="4"/>
  <c r="G180" i="4"/>
  <c r="E180" i="4"/>
  <c r="P180" i="4"/>
  <c r="N180" i="4"/>
  <c r="L180" i="4"/>
  <c r="J180" i="4"/>
  <c r="H180" i="4"/>
  <c r="F180" i="4"/>
  <c r="D180" i="4"/>
  <c r="Q184" i="4"/>
  <c r="O184" i="4"/>
  <c r="M184" i="4"/>
  <c r="K184" i="4"/>
  <c r="I184" i="4"/>
  <c r="G184" i="4"/>
  <c r="E184" i="4"/>
  <c r="P184" i="4"/>
  <c r="N184" i="4"/>
  <c r="L184" i="4"/>
  <c r="J184" i="4"/>
  <c r="H184" i="4"/>
  <c r="F184" i="4"/>
  <c r="D184" i="4"/>
  <c r="Q188" i="4"/>
  <c r="O188" i="4"/>
  <c r="M188" i="4"/>
  <c r="K188" i="4"/>
  <c r="I188" i="4"/>
  <c r="G188" i="4"/>
  <c r="E188" i="4"/>
  <c r="P188" i="4"/>
  <c r="N188" i="4"/>
  <c r="L188" i="4"/>
  <c r="J188" i="4"/>
  <c r="H188" i="4"/>
  <c r="F188" i="4"/>
  <c r="D188" i="4"/>
  <c r="Q192" i="4"/>
  <c r="O192" i="4"/>
  <c r="M192" i="4"/>
  <c r="K192" i="4"/>
  <c r="I192" i="4"/>
  <c r="G192" i="4"/>
  <c r="E192" i="4"/>
  <c r="P192" i="4"/>
  <c r="N192" i="4"/>
  <c r="L192" i="4"/>
  <c r="J192" i="4"/>
  <c r="H192" i="4"/>
  <c r="F192" i="4"/>
  <c r="D192" i="4"/>
  <c r="Q196" i="4"/>
  <c r="O196" i="4"/>
  <c r="M196" i="4"/>
  <c r="K196" i="4"/>
  <c r="I196" i="4"/>
  <c r="G196" i="4"/>
  <c r="E196" i="4"/>
  <c r="P196" i="4"/>
  <c r="N196" i="4"/>
  <c r="L196" i="4"/>
  <c r="J196" i="4"/>
  <c r="H196" i="4"/>
  <c r="F196" i="4"/>
  <c r="D196" i="4"/>
  <c r="Q200" i="4"/>
  <c r="O200" i="4"/>
  <c r="M200" i="4"/>
  <c r="K200" i="4"/>
  <c r="I200" i="4"/>
  <c r="G200" i="4"/>
  <c r="E200" i="4"/>
  <c r="P200" i="4"/>
  <c r="N200" i="4"/>
  <c r="L200" i="4"/>
  <c r="J200" i="4"/>
  <c r="H200" i="4"/>
  <c r="F200" i="4"/>
  <c r="D200" i="4"/>
  <c r="Q204" i="4"/>
  <c r="O204" i="4"/>
  <c r="M204" i="4"/>
  <c r="K204" i="4"/>
  <c r="I204" i="4"/>
  <c r="G204" i="4"/>
  <c r="E204" i="4"/>
  <c r="P204" i="4"/>
  <c r="N204" i="4"/>
  <c r="L204" i="4"/>
  <c r="J204" i="4"/>
  <c r="H204" i="4"/>
  <c r="F204" i="4"/>
  <c r="D204" i="4"/>
  <c r="Q208" i="4"/>
  <c r="O208" i="4"/>
  <c r="M208" i="4"/>
  <c r="K208" i="4"/>
  <c r="I208" i="4"/>
  <c r="G208" i="4"/>
  <c r="E208" i="4"/>
  <c r="P208" i="4"/>
  <c r="N208" i="4"/>
  <c r="L208" i="4"/>
  <c r="J208" i="4"/>
  <c r="H208" i="4"/>
  <c r="F208" i="4"/>
  <c r="D208" i="4"/>
  <c r="Q212" i="4"/>
  <c r="O212" i="4"/>
  <c r="M212" i="4"/>
  <c r="K212" i="4"/>
  <c r="I212" i="4"/>
  <c r="G212" i="4"/>
  <c r="E212" i="4"/>
  <c r="P212" i="4"/>
  <c r="N212" i="4"/>
  <c r="L212" i="4"/>
  <c r="J212" i="4"/>
  <c r="H212" i="4"/>
  <c r="F212" i="4"/>
  <c r="D212" i="4"/>
  <c r="Q216" i="4"/>
  <c r="O216" i="4"/>
  <c r="M216" i="4"/>
  <c r="K216" i="4"/>
  <c r="I216" i="4"/>
  <c r="G216" i="4"/>
  <c r="E216" i="4"/>
  <c r="P216" i="4"/>
  <c r="N216" i="4"/>
  <c r="L216" i="4"/>
  <c r="J216" i="4"/>
  <c r="H216" i="4"/>
  <c r="F216" i="4"/>
  <c r="D216" i="4"/>
  <c r="Q220" i="4"/>
  <c r="O220" i="4"/>
  <c r="M220" i="4"/>
  <c r="K220" i="4"/>
  <c r="I220" i="4"/>
  <c r="G220" i="4"/>
  <c r="E220" i="4"/>
  <c r="P220" i="4"/>
  <c r="N220" i="4"/>
  <c r="L220" i="4"/>
  <c r="J220" i="4"/>
  <c r="H220" i="4"/>
  <c r="F220" i="4"/>
  <c r="D220" i="4"/>
  <c r="Q224" i="4"/>
  <c r="O224" i="4"/>
  <c r="M224" i="4"/>
  <c r="K224" i="4"/>
  <c r="I224" i="4"/>
  <c r="G224" i="4"/>
  <c r="E224" i="4"/>
  <c r="P224" i="4"/>
  <c r="N224" i="4"/>
  <c r="L224" i="4"/>
  <c r="J224" i="4"/>
  <c r="H224" i="4"/>
  <c r="F224" i="4"/>
  <c r="D224" i="4"/>
  <c r="Q228" i="4"/>
  <c r="O228" i="4"/>
  <c r="M228" i="4"/>
  <c r="K228" i="4"/>
  <c r="I228" i="4"/>
  <c r="G228" i="4"/>
  <c r="E228" i="4"/>
  <c r="P228" i="4"/>
  <c r="N228" i="4"/>
  <c r="L228" i="4"/>
  <c r="J228" i="4"/>
  <c r="H228" i="4"/>
  <c r="F228" i="4"/>
  <c r="D228" i="4"/>
  <c r="Q230" i="4"/>
  <c r="O230" i="4"/>
  <c r="M230" i="4"/>
  <c r="K230" i="4"/>
  <c r="I230" i="4"/>
  <c r="G230" i="4"/>
  <c r="E230" i="4"/>
  <c r="P230" i="4"/>
  <c r="N230" i="4"/>
  <c r="L230" i="4"/>
  <c r="J230" i="4"/>
  <c r="H230" i="4"/>
  <c r="F230" i="4"/>
  <c r="D230" i="4"/>
  <c r="Q232" i="4"/>
  <c r="O232" i="4"/>
  <c r="M232" i="4"/>
  <c r="K232" i="4"/>
  <c r="I232" i="4"/>
  <c r="G232" i="4"/>
  <c r="E232" i="4"/>
  <c r="P232" i="4"/>
  <c r="N232" i="4"/>
  <c r="L232" i="4"/>
  <c r="J232" i="4"/>
  <c r="H232" i="4"/>
  <c r="F232" i="4"/>
  <c r="D232" i="4"/>
  <c r="Q234" i="4"/>
  <c r="O234" i="4"/>
  <c r="M234" i="4"/>
  <c r="K234" i="4"/>
  <c r="I234" i="4"/>
  <c r="G234" i="4"/>
  <c r="E234" i="4"/>
  <c r="P234" i="4"/>
  <c r="N234" i="4"/>
  <c r="L234" i="4"/>
  <c r="J234" i="4"/>
  <c r="H234" i="4"/>
  <c r="F234" i="4"/>
  <c r="D234" i="4"/>
  <c r="Q238" i="4"/>
  <c r="O238" i="4"/>
  <c r="M238" i="4"/>
  <c r="K238" i="4"/>
  <c r="I238" i="4"/>
  <c r="G238" i="4"/>
  <c r="E238" i="4"/>
  <c r="P238" i="4"/>
  <c r="N238" i="4"/>
  <c r="L238" i="4"/>
  <c r="J238" i="4"/>
  <c r="H238" i="4"/>
  <c r="F238" i="4"/>
  <c r="D238" i="4"/>
  <c r="Q242" i="4"/>
  <c r="O242" i="4"/>
  <c r="M242" i="4"/>
  <c r="K242" i="4"/>
  <c r="I242" i="4"/>
  <c r="G242" i="4"/>
  <c r="E242" i="4"/>
  <c r="P242" i="4"/>
  <c r="N242" i="4"/>
  <c r="L242" i="4"/>
  <c r="J242" i="4"/>
  <c r="H242" i="4"/>
  <c r="F242" i="4"/>
  <c r="D242" i="4"/>
  <c r="Q246" i="4"/>
  <c r="O246" i="4"/>
  <c r="M246" i="4"/>
  <c r="K246" i="4"/>
  <c r="I246" i="4"/>
  <c r="G246" i="4"/>
  <c r="E246" i="4"/>
  <c r="P246" i="4"/>
  <c r="N246" i="4"/>
  <c r="L246" i="4"/>
  <c r="J246" i="4"/>
  <c r="H246" i="4"/>
  <c r="F246" i="4"/>
  <c r="D246" i="4"/>
  <c r="Q250" i="4"/>
  <c r="O250" i="4"/>
  <c r="M250" i="4"/>
  <c r="K250" i="4"/>
  <c r="I250" i="4"/>
  <c r="G250" i="4"/>
  <c r="E250" i="4"/>
  <c r="P250" i="4"/>
  <c r="N250" i="4"/>
  <c r="L250" i="4"/>
  <c r="J250" i="4"/>
  <c r="H250" i="4"/>
  <c r="F250" i="4"/>
  <c r="D250" i="4"/>
  <c r="Q254" i="4"/>
  <c r="O254" i="4"/>
  <c r="M254" i="4"/>
  <c r="K254" i="4"/>
  <c r="I254" i="4"/>
  <c r="G254" i="4"/>
  <c r="E254" i="4"/>
  <c r="P254" i="4"/>
  <c r="N254" i="4"/>
  <c r="L254" i="4"/>
  <c r="J254" i="4"/>
  <c r="H254" i="4"/>
  <c r="F254" i="4"/>
  <c r="D254" i="4"/>
  <c r="Q258" i="4"/>
  <c r="O258" i="4"/>
  <c r="M258" i="4"/>
  <c r="K258" i="4"/>
  <c r="I258" i="4"/>
  <c r="G258" i="4"/>
  <c r="E258" i="4"/>
  <c r="P258" i="4"/>
  <c r="N258" i="4"/>
  <c r="L258" i="4"/>
  <c r="J258" i="4"/>
  <c r="H258" i="4"/>
  <c r="F258" i="4"/>
  <c r="D258" i="4"/>
  <c r="Q260" i="4"/>
  <c r="O260" i="4"/>
  <c r="M260" i="4"/>
  <c r="K260" i="4"/>
  <c r="I260" i="4"/>
  <c r="G260" i="4"/>
  <c r="E260" i="4"/>
  <c r="P260" i="4"/>
  <c r="N260" i="4"/>
  <c r="L260" i="4"/>
  <c r="J260" i="4"/>
  <c r="H260" i="4"/>
  <c r="F260" i="4"/>
  <c r="D260" i="4"/>
  <c r="Q262" i="4"/>
  <c r="O262" i="4"/>
  <c r="M262" i="4"/>
  <c r="K262" i="4"/>
  <c r="I262" i="4"/>
  <c r="G262" i="4"/>
  <c r="E262" i="4"/>
  <c r="P262" i="4"/>
  <c r="N262" i="4"/>
  <c r="L262" i="4"/>
  <c r="J262" i="4"/>
  <c r="H262" i="4"/>
  <c r="F262" i="4"/>
  <c r="D262" i="4"/>
  <c r="Q264" i="4"/>
  <c r="O264" i="4"/>
  <c r="M264" i="4"/>
  <c r="K264" i="4"/>
  <c r="I264" i="4"/>
  <c r="G264" i="4"/>
  <c r="E264" i="4"/>
  <c r="P264" i="4"/>
  <c r="N264" i="4"/>
  <c r="L264" i="4"/>
  <c r="J264" i="4"/>
  <c r="H264" i="4"/>
  <c r="F264" i="4"/>
  <c r="D264" i="4"/>
  <c r="Q266" i="4"/>
  <c r="O266" i="4"/>
  <c r="M266" i="4"/>
  <c r="K266" i="4"/>
  <c r="I266" i="4"/>
  <c r="G266" i="4"/>
  <c r="E266" i="4"/>
  <c r="P266" i="4"/>
  <c r="N266" i="4"/>
  <c r="L266" i="4"/>
  <c r="J266" i="4"/>
  <c r="H266" i="4"/>
  <c r="F266" i="4"/>
  <c r="D266" i="4"/>
  <c r="Q268" i="4"/>
  <c r="O268" i="4"/>
  <c r="M268" i="4"/>
  <c r="K268" i="4"/>
  <c r="I268" i="4"/>
  <c r="G268" i="4"/>
  <c r="E268" i="4"/>
  <c r="P268" i="4"/>
  <c r="N268" i="4"/>
  <c r="L268" i="4"/>
  <c r="J268" i="4"/>
  <c r="H268" i="4"/>
  <c r="F268" i="4"/>
  <c r="D268" i="4"/>
  <c r="Q270" i="4"/>
  <c r="O270" i="4"/>
  <c r="M270" i="4"/>
  <c r="K270" i="4"/>
  <c r="I270" i="4"/>
  <c r="G270" i="4"/>
  <c r="E270" i="4"/>
  <c r="P270" i="4"/>
  <c r="N270" i="4"/>
  <c r="L270" i="4"/>
  <c r="J270" i="4"/>
  <c r="H270" i="4"/>
  <c r="F270" i="4"/>
  <c r="D270" i="4"/>
  <c r="Q272" i="4"/>
  <c r="O272" i="4"/>
  <c r="M272" i="4"/>
  <c r="K272" i="4"/>
  <c r="I272" i="4"/>
  <c r="G272" i="4"/>
  <c r="E272" i="4"/>
  <c r="P272" i="4"/>
  <c r="N272" i="4"/>
  <c r="L272" i="4"/>
  <c r="J272" i="4"/>
  <c r="H272" i="4"/>
  <c r="F272" i="4"/>
  <c r="D272" i="4"/>
  <c r="Q274" i="4"/>
  <c r="O274" i="4"/>
  <c r="M274" i="4"/>
  <c r="K274" i="4"/>
  <c r="I274" i="4"/>
  <c r="G274" i="4"/>
  <c r="E274" i="4"/>
  <c r="P274" i="4"/>
  <c r="N274" i="4"/>
  <c r="L274" i="4"/>
  <c r="J274" i="4"/>
  <c r="H274" i="4"/>
  <c r="F274" i="4"/>
  <c r="D274" i="4"/>
  <c r="Q276" i="4"/>
  <c r="O276" i="4"/>
  <c r="M276" i="4"/>
  <c r="K276" i="4"/>
  <c r="I276" i="4"/>
  <c r="G276" i="4"/>
  <c r="E276" i="4"/>
  <c r="P276" i="4"/>
  <c r="N276" i="4"/>
  <c r="L276" i="4"/>
  <c r="J276" i="4"/>
  <c r="H276" i="4"/>
  <c r="F276" i="4"/>
  <c r="D276" i="4"/>
  <c r="E10" i="4"/>
  <c r="G10" i="4"/>
  <c r="I10" i="4"/>
  <c r="K10" i="4"/>
  <c r="M10" i="4"/>
  <c r="O10" i="4"/>
  <c r="Q10" i="4"/>
  <c r="E12" i="4"/>
  <c r="G12" i="4"/>
  <c r="I12" i="4"/>
  <c r="K12" i="4"/>
  <c r="M12" i="4"/>
  <c r="O12" i="4"/>
  <c r="Q12" i="4"/>
  <c r="E14" i="4"/>
  <c r="G14" i="4"/>
  <c r="I14" i="4"/>
  <c r="K14" i="4"/>
  <c r="M14" i="4"/>
  <c r="O14" i="4"/>
  <c r="Q14" i="4"/>
  <c r="E16" i="4"/>
  <c r="G16" i="4"/>
  <c r="I16" i="4"/>
  <c r="K16" i="4"/>
  <c r="M16" i="4"/>
  <c r="O16" i="4"/>
  <c r="Q16" i="4"/>
  <c r="E18" i="4"/>
  <c r="G18" i="4"/>
  <c r="I18" i="4"/>
  <c r="K18" i="4"/>
  <c r="M18" i="4"/>
  <c r="O18" i="4"/>
  <c r="Q18" i="4"/>
  <c r="E20" i="4"/>
  <c r="G20" i="4"/>
  <c r="I20" i="4"/>
  <c r="K20" i="4"/>
  <c r="M20" i="4"/>
  <c r="O20" i="4"/>
  <c r="Q20" i="4"/>
  <c r="E22" i="4"/>
  <c r="G22" i="4"/>
  <c r="I22" i="4"/>
  <c r="K22" i="4"/>
  <c r="M22" i="4"/>
  <c r="O22" i="4"/>
  <c r="Q22" i="4"/>
  <c r="E24" i="4"/>
  <c r="G24" i="4"/>
  <c r="I24" i="4"/>
  <c r="K24" i="4"/>
  <c r="M24" i="4"/>
  <c r="O24" i="4"/>
  <c r="Q24" i="4"/>
  <c r="E26" i="4"/>
  <c r="G26" i="4"/>
  <c r="I26" i="4"/>
  <c r="K26" i="4"/>
  <c r="M26" i="4"/>
  <c r="O26" i="4"/>
  <c r="Q26" i="4"/>
  <c r="E28" i="4"/>
  <c r="G28" i="4"/>
  <c r="I28" i="4"/>
  <c r="K28" i="4"/>
  <c r="M28" i="4"/>
  <c r="O28" i="4"/>
  <c r="Q28" i="4"/>
  <c r="E30" i="4"/>
  <c r="G30" i="4"/>
  <c r="I30" i="4"/>
  <c r="K30" i="4"/>
  <c r="M30" i="4"/>
  <c r="O30" i="4"/>
  <c r="Q30" i="4"/>
  <c r="E32" i="4"/>
  <c r="G32" i="4"/>
  <c r="I32" i="4"/>
  <c r="K32" i="4"/>
  <c r="M32" i="4"/>
  <c r="O32" i="4"/>
  <c r="Q32" i="4"/>
  <c r="E34" i="4"/>
  <c r="G34" i="4"/>
  <c r="I34" i="4"/>
  <c r="K34" i="4"/>
  <c r="M34" i="4"/>
  <c r="O34" i="4"/>
  <c r="Q34" i="4"/>
  <c r="E36" i="4"/>
  <c r="G36" i="4"/>
  <c r="I36" i="4"/>
  <c r="K36" i="4"/>
  <c r="M36" i="4"/>
  <c r="O36" i="4"/>
  <c r="Q36" i="4"/>
  <c r="E38" i="4"/>
  <c r="G38" i="4"/>
  <c r="I38" i="4"/>
  <c r="K38" i="4"/>
  <c r="M38" i="4"/>
  <c r="O38" i="4"/>
  <c r="Q38" i="4"/>
  <c r="E40" i="4"/>
  <c r="G40" i="4"/>
  <c r="I40" i="4"/>
  <c r="K40" i="4"/>
  <c r="M40" i="4"/>
  <c r="O40" i="4"/>
  <c r="Q40" i="4"/>
  <c r="E42" i="4"/>
  <c r="G42" i="4"/>
  <c r="I42" i="4"/>
  <c r="K42" i="4"/>
  <c r="M42" i="4"/>
  <c r="O42" i="4"/>
  <c r="Q42" i="4"/>
  <c r="E44" i="4"/>
  <c r="G44" i="4"/>
  <c r="I44" i="4"/>
  <c r="K44" i="4"/>
  <c r="M44" i="4"/>
  <c r="O44" i="4"/>
  <c r="Q44" i="4"/>
  <c r="E46" i="4"/>
  <c r="G46" i="4"/>
  <c r="I46" i="4"/>
  <c r="K46" i="4"/>
  <c r="M46" i="4"/>
  <c r="O46" i="4"/>
  <c r="Q46" i="4"/>
  <c r="E48" i="4"/>
  <c r="G48" i="4"/>
  <c r="I48" i="4"/>
  <c r="K48" i="4"/>
  <c r="M48" i="4"/>
  <c r="O48" i="4"/>
  <c r="Q48" i="4"/>
  <c r="E50" i="4"/>
  <c r="G50" i="4"/>
  <c r="I50" i="4"/>
  <c r="K50" i="4"/>
  <c r="M50" i="4"/>
  <c r="O50" i="4"/>
  <c r="Q50" i="4"/>
  <c r="E66" i="4"/>
  <c r="G66" i="4"/>
  <c r="I66" i="4"/>
  <c r="K66" i="4"/>
  <c r="M66" i="4"/>
  <c r="O66" i="4"/>
  <c r="Q66" i="4"/>
  <c r="E68" i="4"/>
  <c r="G68" i="4"/>
  <c r="I68" i="4"/>
  <c r="K68" i="4"/>
  <c r="M68" i="4"/>
  <c r="O68" i="4"/>
  <c r="Q68" i="4"/>
  <c r="E70" i="4"/>
  <c r="G70" i="4"/>
  <c r="I70" i="4"/>
  <c r="K70" i="4"/>
  <c r="M70" i="4"/>
  <c r="O70" i="4"/>
  <c r="Q70" i="4"/>
  <c r="E72" i="4"/>
  <c r="G72" i="4"/>
  <c r="I72" i="4"/>
  <c r="K72" i="4"/>
  <c r="M72" i="4"/>
  <c r="O72" i="4"/>
  <c r="Q72" i="4"/>
  <c r="E78" i="4"/>
  <c r="G78" i="4"/>
  <c r="I78" i="4"/>
  <c r="K78" i="4"/>
  <c r="M78" i="4"/>
  <c r="O78" i="4"/>
  <c r="Q78" i="4"/>
  <c r="E80" i="4"/>
  <c r="G80" i="4"/>
  <c r="I80" i="4"/>
  <c r="K80" i="4"/>
  <c r="M80" i="4"/>
  <c r="O80" i="4"/>
  <c r="Q80" i="4"/>
  <c r="E82" i="4"/>
  <c r="G82" i="4"/>
  <c r="I82" i="4"/>
  <c r="K82" i="4"/>
  <c r="M82" i="4"/>
  <c r="O82" i="4"/>
  <c r="Q82" i="4"/>
  <c r="E90" i="4"/>
  <c r="G90" i="4"/>
  <c r="I90" i="4"/>
  <c r="K90" i="4"/>
  <c r="M90" i="4"/>
  <c r="O90" i="4"/>
  <c r="Q90" i="4"/>
  <c r="E92" i="4"/>
  <c r="G92" i="4"/>
  <c r="I92" i="4"/>
  <c r="K92" i="4"/>
  <c r="M92" i="4"/>
  <c r="O92" i="4"/>
  <c r="Q92" i="4"/>
  <c r="E94" i="4"/>
  <c r="G94" i="4"/>
  <c r="I94" i="4"/>
  <c r="K94" i="4"/>
  <c r="M94" i="4"/>
  <c r="O94" i="4"/>
  <c r="Q94" i="4"/>
  <c r="E96" i="4"/>
  <c r="G96" i="4"/>
  <c r="I96" i="4"/>
  <c r="K96" i="4"/>
  <c r="M96" i="4"/>
  <c r="O96" i="4"/>
  <c r="Q96" i="4"/>
  <c r="E98" i="4"/>
  <c r="G98" i="4"/>
  <c r="I98" i="4"/>
  <c r="K98" i="4"/>
  <c r="M98" i="4"/>
  <c r="O98" i="4"/>
  <c r="Q98" i="4"/>
  <c r="E100" i="4"/>
  <c r="G100" i="4"/>
  <c r="I100" i="4"/>
  <c r="K100" i="4"/>
  <c r="M100" i="4"/>
  <c r="O100" i="4"/>
  <c r="Q100" i="4"/>
  <c r="E102" i="4"/>
  <c r="G102" i="4"/>
  <c r="I102" i="4"/>
  <c r="K102" i="4"/>
  <c r="M102" i="4"/>
  <c r="O102" i="4"/>
  <c r="Q102" i="4"/>
  <c r="E104" i="4"/>
  <c r="G104" i="4"/>
  <c r="I104" i="4"/>
  <c r="K104" i="4"/>
  <c r="M104" i="4"/>
  <c r="O104" i="4"/>
  <c r="Q104" i="4"/>
  <c r="E106" i="4"/>
  <c r="G106" i="4"/>
  <c r="I106" i="4"/>
  <c r="K106" i="4"/>
  <c r="M106" i="4"/>
  <c r="O106" i="4"/>
  <c r="Q106" i="4"/>
  <c r="E108" i="4"/>
  <c r="G108" i="4"/>
  <c r="I108" i="4"/>
  <c r="K108" i="4"/>
  <c r="M108" i="4"/>
  <c r="O108" i="4"/>
  <c r="Q108" i="4"/>
  <c r="E110" i="4"/>
  <c r="G110" i="4"/>
  <c r="I110" i="4"/>
  <c r="K110" i="4"/>
  <c r="M110" i="4"/>
  <c r="O110" i="4"/>
  <c r="Q110" i="4"/>
  <c r="E112" i="4"/>
  <c r="G112" i="4"/>
  <c r="I112" i="4"/>
  <c r="K112" i="4"/>
  <c r="M112" i="4"/>
  <c r="O112" i="4"/>
  <c r="Q112" i="4"/>
  <c r="E114" i="4"/>
  <c r="G114" i="4"/>
  <c r="I114" i="4"/>
  <c r="K114" i="4"/>
  <c r="M114" i="4"/>
  <c r="O114" i="4"/>
  <c r="Q114" i="4"/>
  <c r="E116" i="4"/>
  <c r="G116" i="4"/>
  <c r="I116" i="4"/>
  <c r="K116" i="4"/>
  <c r="M116" i="4"/>
  <c r="O116" i="4"/>
  <c r="Q116" i="4"/>
  <c r="E118" i="4"/>
  <c r="G118" i="4"/>
  <c r="I118" i="4"/>
  <c r="K118" i="4"/>
  <c r="M118" i="4"/>
  <c r="O118" i="4"/>
  <c r="Q118" i="4"/>
  <c r="E120" i="4"/>
  <c r="G120" i="4"/>
  <c r="I120" i="4"/>
  <c r="K120" i="4"/>
  <c r="M120" i="4"/>
  <c r="O120" i="4"/>
  <c r="Q120" i="4"/>
  <c r="E122" i="4"/>
  <c r="G122" i="4"/>
  <c r="I122" i="4"/>
  <c r="K122" i="4"/>
  <c r="M122" i="4"/>
  <c r="O122" i="4"/>
  <c r="Q122" i="4"/>
  <c r="E124" i="4"/>
  <c r="G124" i="4"/>
  <c r="I124" i="4"/>
  <c r="K124" i="4"/>
  <c r="M124" i="4"/>
  <c r="O124" i="4"/>
  <c r="Q124" i="4"/>
  <c r="E126" i="4"/>
  <c r="G126" i="4"/>
  <c r="I126" i="4"/>
  <c r="K126" i="4"/>
  <c r="M126" i="4"/>
  <c r="O126" i="4"/>
  <c r="Q126" i="4"/>
  <c r="E128" i="4"/>
  <c r="G128" i="4"/>
  <c r="I128" i="4"/>
  <c r="K128" i="4"/>
  <c r="M128" i="4"/>
  <c r="O128" i="4"/>
  <c r="Q128" i="4"/>
  <c r="E130" i="4"/>
  <c r="G130" i="4"/>
  <c r="I130" i="4"/>
  <c r="K130" i="4"/>
  <c r="M130" i="4"/>
  <c r="O130" i="4"/>
  <c r="Q130" i="4"/>
  <c r="E132" i="4"/>
  <c r="G132" i="4"/>
  <c r="I132" i="4"/>
  <c r="K132" i="4"/>
  <c r="M132" i="4"/>
  <c r="O132" i="4"/>
  <c r="Q132" i="4"/>
  <c r="E134" i="4"/>
  <c r="G134" i="4"/>
  <c r="I134" i="4"/>
  <c r="K134" i="4"/>
  <c r="M134" i="4"/>
  <c r="O134" i="4"/>
  <c r="Q134" i="4"/>
  <c r="E136" i="4"/>
  <c r="G136" i="4"/>
  <c r="I136" i="4"/>
  <c r="K136" i="4"/>
  <c r="M136" i="4"/>
  <c r="O136" i="4"/>
  <c r="Q136" i="4"/>
  <c r="E138" i="4"/>
  <c r="G138" i="4"/>
  <c r="I138" i="4"/>
  <c r="K138" i="4"/>
  <c r="M138" i="4"/>
  <c r="O138" i="4"/>
  <c r="Q138" i="4"/>
  <c r="E140" i="4"/>
  <c r="G140" i="4"/>
  <c r="I140" i="4"/>
  <c r="K140" i="4"/>
  <c r="M140" i="4"/>
  <c r="O140" i="4"/>
  <c r="Q140" i="4"/>
  <c r="E142" i="4"/>
  <c r="G142" i="4"/>
  <c r="I142" i="4"/>
  <c r="K142" i="4"/>
  <c r="M142" i="4"/>
  <c r="O142" i="4"/>
  <c r="Q142" i="4"/>
  <c r="E144" i="4"/>
  <c r="G144" i="4"/>
  <c r="I144" i="4"/>
  <c r="K144" i="4"/>
  <c r="M144" i="4"/>
  <c r="O144" i="4"/>
  <c r="Q144" i="4"/>
  <c r="E146" i="4"/>
  <c r="G146" i="4"/>
  <c r="I146" i="4"/>
  <c r="K146" i="4"/>
  <c r="M146" i="4"/>
  <c r="O146" i="4"/>
  <c r="Q146" i="4"/>
  <c r="E148" i="4"/>
  <c r="G148" i="4"/>
  <c r="I148" i="4"/>
  <c r="K148" i="4"/>
  <c r="M148" i="4"/>
  <c r="O148" i="4"/>
  <c r="Q148" i="4"/>
  <c r="E150" i="4"/>
  <c r="G150" i="4"/>
  <c r="I150" i="4"/>
  <c r="K150" i="4"/>
  <c r="M150" i="4"/>
  <c r="O150" i="4"/>
  <c r="Q150" i="4"/>
  <c r="E152" i="4"/>
  <c r="G152" i="4"/>
  <c r="I152" i="4"/>
  <c r="K152" i="4"/>
  <c r="M152" i="4"/>
  <c r="O152" i="4"/>
  <c r="Q152" i="4"/>
  <c r="E154" i="4"/>
  <c r="G154" i="4"/>
  <c r="I154" i="4"/>
  <c r="K154" i="4"/>
  <c r="M154" i="4"/>
  <c r="O154" i="4"/>
  <c r="Q154" i="4"/>
  <c r="E156" i="4"/>
  <c r="G156" i="4"/>
  <c r="I156" i="4"/>
  <c r="K156" i="4"/>
  <c r="M156" i="4"/>
  <c r="O156" i="4"/>
  <c r="Q156" i="4"/>
  <c r="E158" i="4"/>
  <c r="G158" i="4"/>
  <c r="I158" i="4"/>
  <c r="K158" i="4"/>
  <c r="M158" i="4"/>
  <c r="O158" i="4"/>
  <c r="Q158" i="4"/>
  <c r="E160" i="4"/>
  <c r="G160" i="4"/>
  <c r="I160" i="4"/>
  <c r="K160" i="4"/>
  <c r="M160" i="4"/>
  <c r="O160" i="4"/>
  <c r="Q160" i="4"/>
  <c r="G161" i="4"/>
  <c r="K161" i="4"/>
  <c r="O161" i="4"/>
  <c r="Q279" i="4"/>
  <c r="O279" i="4"/>
  <c r="M279" i="4"/>
  <c r="K279" i="4"/>
  <c r="I279" i="4"/>
  <c r="G279" i="4"/>
  <c r="E279" i="4"/>
  <c r="P279" i="4"/>
  <c r="N279" i="4"/>
  <c r="L279" i="4"/>
  <c r="J279" i="4"/>
  <c r="H279" i="4"/>
  <c r="F279" i="4"/>
  <c r="D279" i="4"/>
  <c r="Q281" i="4"/>
  <c r="O281" i="4"/>
  <c r="M281" i="4"/>
  <c r="K281" i="4"/>
  <c r="I281" i="4"/>
  <c r="G281" i="4"/>
  <c r="E281" i="4"/>
  <c r="P281" i="4"/>
  <c r="N281" i="4"/>
  <c r="L281" i="4"/>
  <c r="J281" i="4"/>
  <c r="H281" i="4"/>
  <c r="F281" i="4"/>
  <c r="D281" i="4"/>
  <c r="Q283" i="4"/>
  <c r="O283" i="4"/>
  <c r="M283" i="4"/>
  <c r="K283" i="4"/>
  <c r="I283" i="4"/>
  <c r="G283" i="4"/>
  <c r="E283" i="4"/>
  <c r="P283" i="4"/>
  <c r="N283" i="4"/>
  <c r="L283" i="4"/>
  <c r="J283" i="4"/>
  <c r="H283" i="4"/>
  <c r="F283" i="4"/>
  <c r="D283" i="4"/>
  <c r="Q285" i="4"/>
  <c r="O285" i="4"/>
  <c r="M285" i="4"/>
  <c r="K285" i="4"/>
  <c r="I285" i="4"/>
  <c r="G285" i="4"/>
  <c r="E285" i="4"/>
  <c r="P285" i="4"/>
  <c r="N285" i="4"/>
  <c r="L285" i="4"/>
  <c r="J285" i="4"/>
  <c r="H285" i="4"/>
  <c r="F285" i="4"/>
  <c r="D285" i="4"/>
  <c r="Q287" i="4"/>
  <c r="O287" i="4"/>
  <c r="M287" i="4"/>
  <c r="K287" i="4"/>
  <c r="I287" i="4"/>
  <c r="G287" i="4"/>
  <c r="E287" i="4"/>
  <c r="P287" i="4"/>
  <c r="N287" i="4"/>
  <c r="L287" i="4"/>
  <c r="J287" i="4"/>
  <c r="H287" i="4"/>
  <c r="F287" i="4"/>
  <c r="D287" i="4"/>
  <c r="Q289" i="4"/>
  <c r="O289" i="4"/>
  <c r="M289" i="4"/>
  <c r="K289" i="4"/>
  <c r="I289" i="4"/>
  <c r="G289" i="4"/>
  <c r="E289" i="4"/>
  <c r="P289" i="4"/>
  <c r="N289" i="4"/>
  <c r="L289" i="4"/>
  <c r="J289" i="4"/>
  <c r="H289" i="4"/>
  <c r="F289" i="4"/>
  <c r="D289" i="4"/>
  <c r="Q291" i="4"/>
  <c r="O291" i="4"/>
  <c r="M291" i="4"/>
  <c r="K291" i="4"/>
  <c r="I291" i="4"/>
  <c r="G291" i="4"/>
  <c r="E291" i="4"/>
  <c r="P291" i="4"/>
  <c r="N291" i="4"/>
  <c r="L291" i="4"/>
  <c r="J291" i="4"/>
  <c r="H291" i="4"/>
  <c r="F291" i="4"/>
  <c r="D291" i="4"/>
  <c r="Q293" i="4"/>
  <c r="O293" i="4"/>
  <c r="M293" i="4"/>
  <c r="K293" i="4"/>
  <c r="I293" i="4"/>
  <c r="G293" i="4"/>
  <c r="E293" i="4"/>
  <c r="P293" i="4"/>
  <c r="N293" i="4"/>
  <c r="L293" i="4"/>
  <c r="J293" i="4"/>
  <c r="H293" i="4"/>
  <c r="F293" i="4"/>
  <c r="D293" i="4"/>
  <c r="Q295" i="4"/>
  <c r="O295" i="4"/>
  <c r="M295" i="4"/>
  <c r="K295" i="4"/>
  <c r="I295" i="4"/>
  <c r="G295" i="4"/>
  <c r="E295" i="4"/>
  <c r="P295" i="4"/>
  <c r="N295" i="4"/>
  <c r="L295" i="4"/>
  <c r="J295" i="4"/>
  <c r="H295" i="4"/>
  <c r="F295" i="4"/>
  <c r="D295" i="4"/>
  <c r="Q297" i="4"/>
  <c r="O297" i="4"/>
  <c r="M297" i="4"/>
  <c r="K297" i="4"/>
  <c r="I297" i="4"/>
  <c r="G297" i="4"/>
  <c r="E297" i="4"/>
  <c r="P297" i="4"/>
  <c r="N297" i="4"/>
  <c r="L297" i="4"/>
  <c r="J297" i="4"/>
  <c r="H297" i="4"/>
  <c r="F297" i="4"/>
  <c r="D297" i="4"/>
  <c r="Q299" i="4"/>
  <c r="O299" i="4"/>
  <c r="M299" i="4"/>
  <c r="K299" i="4"/>
  <c r="I299" i="4"/>
  <c r="G299" i="4"/>
  <c r="E299" i="4"/>
  <c r="P299" i="4"/>
  <c r="N299" i="4"/>
  <c r="L299" i="4"/>
  <c r="J299" i="4"/>
  <c r="H299" i="4"/>
  <c r="F299" i="4"/>
  <c r="D299" i="4"/>
  <c r="Q301" i="4"/>
  <c r="O301" i="4"/>
  <c r="M301" i="4"/>
  <c r="K301" i="4"/>
  <c r="I301" i="4"/>
  <c r="G301" i="4"/>
  <c r="E301" i="4"/>
  <c r="P301" i="4"/>
  <c r="N301" i="4"/>
  <c r="L301" i="4"/>
  <c r="J301" i="4"/>
  <c r="H301" i="4"/>
  <c r="F301" i="4"/>
  <c r="D301" i="4"/>
  <c r="Q303" i="4"/>
  <c r="O303" i="4"/>
  <c r="M303" i="4"/>
  <c r="K303" i="4"/>
  <c r="I303" i="4"/>
  <c r="G303" i="4"/>
  <c r="E303" i="4"/>
  <c r="P303" i="4"/>
  <c r="N303" i="4"/>
  <c r="L303" i="4"/>
  <c r="J303" i="4"/>
  <c r="H303" i="4"/>
  <c r="F303" i="4"/>
  <c r="D303" i="4"/>
  <c r="Q305" i="4"/>
  <c r="O305" i="4"/>
  <c r="M305" i="4"/>
  <c r="K305" i="4"/>
  <c r="I305" i="4"/>
  <c r="G305" i="4"/>
  <c r="E305" i="4"/>
  <c r="P305" i="4"/>
  <c r="N305" i="4"/>
  <c r="L305" i="4"/>
  <c r="J305" i="4"/>
  <c r="H305" i="4"/>
  <c r="F305" i="4"/>
  <c r="D305" i="4"/>
  <c r="Q307" i="4"/>
  <c r="O307" i="4"/>
  <c r="M307" i="4"/>
  <c r="K307" i="4"/>
  <c r="I307" i="4"/>
  <c r="G307" i="4"/>
  <c r="E307" i="4"/>
  <c r="P307" i="4"/>
  <c r="N307" i="4"/>
  <c r="L307" i="4"/>
  <c r="J307" i="4"/>
  <c r="H307" i="4"/>
  <c r="F307" i="4"/>
  <c r="D307" i="4"/>
  <c r="Q309" i="4"/>
  <c r="O309" i="4"/>
  <c r="M309" i="4"/>
  <c r="K309" i="4"/>
  <c r="I309" i="4"/>
  <c r="G309" i="4"/>
  <c r="E309" i="4"/>
  <c r="P309" i="4"/>
  <c r="N309" i="4"/>
  <c r="L309" i="4"/>
  <c r="J309" i="4"/>
  <c r="H309" i="4"/>
  <c r="F309" i="4"/>
  <c r="D309" i="4"/>
  <c r="Q311" i="4"/>
  <c r="O311" i="4"/>
  <c r="M311" i="4"/>
  <c r="K311" i="4"/>
  <c r="I311" i="4"/>
  <c r="G311" i="4"/>
  <c r="E311" i="4"/>
  <c r="P311" i="4"/>
  <c r="N311" i="4"/>
  <c r="L311" i="4"/>
  <c r="J311" i="4"/>
  <c r="H311" i="4"/>
  <c r="F311" i="4"/>
  <c r="D311" i="4"/>
  <c r="Q313" i="4"/>
  <c r="O313" i="4"/>
  <c r="M313" i="4"/>
  <c r="K313" i="4"/>
  <c r="I313" i="4"/>
  <c r="G313" i="4"/>
  <c r="E313" i="4"/>
  <c r="P313" i="4"/>
  <c r="N313" i="4"/>
  <c r="L313" i="4"/>
  <c r="J313" i="4"/>
  <c r="H313" i="4"/>
  <c r="F313" i="4"/>
  <c r="D313" i="4"/>
  <c r="Q315" i="4"/>
  <c r="O315" i="4"/>
  <c r="M315" i="4"/>
  <c r="K315" i="4"/>
  <c r="I315" i="4"/>
  <c r="G315" i="4"/>
  <c r="E315" i="4"/>
  <c r="P315" i="4"/>
  <c r="N315" i="4"/>
  <c r="L315" i="4"/>
  <c r="J315" i="4"/>
  <c r="H315" i="4"/>
  <c r="F315" i="4"/>
  <c r="D315" i="4"/>
  <c r="Q317" i="4"/>
  <c r="O317" i="4"/>
  <c r="M317" i="4"/>
  <c r="K317" i="4"/>
  <c r="I317" i="4"/>
  <c r="G317" i="4"/>
  <c r="E317" i="4"/>
  <c r="P317" i="4"/>
  <c r="N317" i="4"/>
  <c r="L317" i="4"/>
  <c r="J317" i="4"/>
  <c r="H317" i="4"/>
  <c r="F317" i="4"/>
  <c r="D317" i="4"/>
  <c r="Q319" i="4"/>
  <c r="O319" i="4"/>
  <c r="M319" i="4"/>
  <c r="K319" i="4"/>
  <c r="I319" i="4"/>
  <c r="G319" i="4"/>
  <c r="E319" i="4"/>
  <c r="P319" i="4"/>
  <c r="N319" i="4"/>
  <c r="L319" i="4"/>
  <c r="J319" i="4"/>
  <c r="H319" i="4"/>
  <c r="F319" i="4"/>
  <c r="D319" i="4"/>
  <c r="Q321" i="4"/>
  <c r="O321" i="4"/>
  <c r="M321" i="4"/>
  <c r="K321" i="4"/>
  <c r="I321" i="4"/>
  <c r="G321" i="4"/>
  <c r="E321" i="4"/>
  <c r="P321" i="4"/>
  <c r="N321" i="4"/>
  <c r="L321" i="4"/>
  <c r="J321" i="4"/>
  <c r="H321" i="4"/>
  <c r="F321" i="4"/>
  <c r="D321" i="4"/>
  <c r="Q323" i="4"/>
  <c r="O323" i="4"/>
  <c r="M323" i="4"/>
  <c r="K323" i="4"/>
  <c r="I323" i="4"/>
  <c r="G323" i="4"/>
  <c r="E323" i="4"/>
  <c r="P323" i="4"/>
  <c r="N323" i="4"/>
  <c r="L323" i="4"/>
  <c r="J323" i="4"/>
  <c r="H323" i="4"/>
  <c r="F323" i="4"/>
  <c r="D323" i="4"/>
  <c r="Q325" i="4"/>
  <c r="O325" i="4"/>
  <c r="M325" i="4"/>
  <c r="K325" i="4"/>
  <c r="I325" i="4"/>
  <c r="G325" i="4"/>
  <c r="E325" i="4"/>
  <c r="P325" i="4"/>
  <c r="N325" i="4"/>
  <c r="L325" i="4"/>
  <c r="J325" i="4"/>
  <c r="H325" i="4"/>
  <c r="F325" i="4"/>
  <c r="D325" i="4"/>
  <c r="Q327" i="4"/>
  <c r="O327" i="4"/>
  <c r="M327" i="4"/>
  <c r="K327" i="4"/>
  <c r="I327" i="4"/>
  <c r="G327" i="4"/>
  <c r="E327" i="4"/>
  <c r="P327" i="4"/>
  <c r="N327" i="4"/>
  <c r="L327" i="4"/>
  <c r="J327" i="4"/>
  <c r="H327" i="4"/>
  <c r="F327" i="4"/>
  <c r="D327" i="4"/>
  <c r="Q329" i="4"/>
  <c r="O329" i="4"/>
  <c r="M329" i="4"/>
  <c r="K329" i="4"/>
  <c r="I329" i="4"/>
  <c r="G329" i="4"/>
  <c r="E329" i="4"/>
  <c r="P329" i="4"/>
  <c r="N329" i="4"/>
  <c r="L329" i="4"/>
  <c r="J329" i="4"/>
  <c r="H329" i="4"/>
  <c r="F329" i="4"/>
  <c r="D329" i="4"/>
  <c r="Q331" i="4"/>
  <c r="O331" i="4"/>
  <c r="M331" i="4"/>
  <c r="K331" i="4"/>
  <c r="I331" i="4"/>
  <c r="G331" i="4"/>
  <c r="E331" i="4"/>
  <c r="P331" i="4"/>
  <c r="N331" i="4"/>
  <c r="L331" i="4"/>
  <c r="J331" i="4"/>
  <c r="H331" i="4"/>
  <c r="F331" i="4"/>
  <c r="D331" i="4"/>
  <c r="Q333" i="4"/>
  <c r="O333" i="4"/>
  <c r="M333" i="4"/>
  <c r="K333" i="4"/>
  <c r="I333" i="4"/>
  <c r="G333" i="4"/>
  <c r="E333" i="4"/>
  <c r="P333" i="4"/>
  <c r="N333" i="4"/>
  <c r="L333" i="4"/>
  <c r="J333" i="4"/>
  <c r="H333" i="4"/>
  <c r="F333" i="4"/>
  <c r="D333" i="4"/>
  <c r="Q335" i="4"/>
  <c r="O335" i="4"/>
  <c r="M335" i="4"/>
  <c r="K335" i="4"/>
  <c r="I335" i="4"/>
  <c r="G335" i="4"/>
  <c r="E335" i="4"/>
  <c r="P335" i="4"/>
  <c r="N335" i="4"/>
  <c r="L335" i="4"/>
  <c r="J335" i="4"/>
  <c r="H335" i="4"/>
  <c r="F335" i="4"/>
  <c r="D335" i="4"/>
  <c r="Q337" i="4"/>
  <c r="O337" i="4"/>
  <c r="M337" i="4"/>
  <c r="K337" i="4"/>
  <c r="I337" i="4"/>
  <c r="G337" i="4"/>
  <c r="E337" i="4"/>
  <c r="P337" i="4"/>
  <c r="N337" i="4"/>
  <c r="L337" i="4"/>
  <c r="J337" i="4"/>
  <c r="H337" i="4"/>
  <c r="F337" i="4"/>
  <c r="D337" i="4"/>
  <c r="Q339" i="4"/>
  <c r="O339" i="4"/>
  <c r="M339" i="4"/>
  <c r="K339" i="4"/>
  <c r="I339" i="4"/>
  <c r="G339" i="4"/>
  <c r="E339" i="4"/>
  <c r="P339" i="4"/>
  <c r="N339" i="4"/>
  <c r="L339" i="4"/>
  <c r="J339" i="4"/>
  <c r="H339" i="4"/>
  <c r="F339" i="4"/>
  <c r="D339" i="4"/>
  <c r="Q341" i="4"/>
  <c r="O341" i="4"/>
  <c r="M341" i="4"/>
  <c r="K341" i="4"/>
  <c r="I341" i="4"/>
  <c r="G341" i="4"/>
  <c r="E341" i="4"/>
  <c r="P341" i="4"/>
  <c r="N341" i="4"/>
  <c r="L341" i="4"/>
  <c r="J341" i="4"/>
  <c r="H341" i="4"/>
  <c r="F341" i="4"/>
  <c r="D341" i="4"/>
  <c r="Q343" i="4"/>
  <c r="O343" i="4"/>
  <c r="M343" i="4"/>
  <c r="K343" i="4"/>
  <c r="I343" i="4"/>
  <c r="G343" i="4"/>
  <c r="E343" i="4"/>
  <c r="P343" i="4"/>
  <c r="N343" i="4"/>
  <c r="L343" i="4"/>
  <c r="J343" i="4"/>
  <c r="H343" i="4"/>
  <c r="F343" i="4"/>
  <c r="D343" i="4"/>
  <c r="Q345" i="4"/>
  <c r="O345" i="4"/>
  <c r="M345" i="4"/>
  <c r="K345" i="4"/>
  <c r="I345" i="4"/>
  <c r="G345" i="4"/>
  <c r="E345" i="4"/>
  <c r="P345" i="4"/>
  <c r="N345" i="4"/>
  <c r="L345" i="4"/>
  <c r="J345" i="4"/>
  <c r="H345" i="4"/>
  <c r="F345" i="4"/>
  <c r="D345" i="4"/>
  <c r="Q348" i="4"/>
  <c r="O348" i="4"/>
  <c r="M348" i="4"/>
  <c r="K348" i="4"/>
  <c r="I348" i="4"/>
  <c r="G348" i="4"/>
  <c r="E348" i="4"/>
  <c r="P348" i="4"/>
  <c r="N348" i="4"/>
  <c r="L348" i="4"/>
  <c r="J348" i="4"/>
  <c r="H348" i="4"/>
  <c r="F348" i="4"/>
  <c r="D348" i="4"/>
  <c r="Q350" i="4"/>
  <c r="O350" i="4"/>
  <c r="M350" i="4"/>
  <c r="K350" i="4"/>
  <c r="I350" i="4"/>
  <c r="G350" i="4"/>
  <c r="E350" i="4"/>
  <c r="P350" i="4"/>
  <c r="N350" i="4"/>
  <c r="L350" i="4"/>
  <c r="J350" i="4"/>
  <c r="H350" i="4"/>
  <c r="F350" i="4"/>
  <c r="D350" i="4"/>
  <c r="Q352" i="4"/>
  <c r="O352" i="4"/>
  <c r="M352" i="4"/>
  <c r="K352" i="4"/>
  <c r="I352" i="4"/>
  <c r="G352" i="4"/>
  <c r="E352" i="4"/>
  <c r="P352" i="4"/>
  <c r="N352" i="4"/>
  <c r="L352" i="4"/>
  <c r="J352" i="4"/>
  <c r="H352" i="4"/>
  <c r="F352" i="4"/>
  <c r="D352" i="4"/>
  <c r="Q354" i="4"/>
  <c r="O354" i="4"/>
  <c r="M354" i="4"/>
  <c r="K354" i="4"/>
  <c r="I354" i="4"/>
  <c r="G354" i="4"/>
  <c r="E354" i="4"/>
  <c r="P354" i="4"/>
  <c r="N354" i="4"/>
  <c r="L354" i="4"/>
  <c r="J354" i="4"/>
  <c r="H354" i="4"/>
  <c r="F354" i="4"/>
  <c r="D354" i="4"/>
  <c r="Q356" i="4"/>
  <c r="O356" i="4"/>
  <c r="M356" i="4"/>
  <c r="K356" i="4"/>
  <c r="I356" i="4"/>
  <c r="G356" i="4"/>
  <c r="E356" i="4"/>
  <c r="P356" i="4"/>
  <c r="N356" i="4"/>
  <c r="L356" i="4"/>
  <c r="J356" i="4"/>
  <c r="H356" i="4"/>
  <c r="F356" i="4"/>
  <c r="D356" i="4"/>
  <c r="Q358" i="4"/>
  <c r="O358" i="4"/>
  <c r="M358" i="4"/>
  <c r="K358" i="4"/>
  <c r="I358" i="4"/>
  <c r="G358" i="4"/>
  <c r="E358" i="4"/>
  <c r="P358" i="4"/>
  <c r="N358" i="4"/>
  <c r="L358" i="4"/>
  <c r="J358" i="4"/>
  <c r="H358" i="4"/>
  <c r="F358" i="4"/>
  <c r="D358" i="4"/>
  <c r="P361" i="4"/>
  <c r="N361" i="4"/>
  <c r="L361" i="4"/>
  <c r="J361" i="4"/>
  <c r="H361" i="4"/>
  <c r="F361" i="4"/>
  <c r="D361" i="4"/>
  <c r="Q361" i="4"/>
  <c r="O361" i="4"/>
  <c r="M361" i="4"/>
  <c r="K361" i="4"/>
  <c r="I361" i="4"/>
  <c r="G361" i="4"/>
  <c r="E361" i="4"/>
  <c r="P363" i="4"/>
  <c r="N363" i="4"/>
  <c r="L363" i="4"/>
  <c r="J363" i="4"/>
  <c r="H363" i="4"/>
  <c r="F363" i="4"/>
  <c r="D363" i="4"/>
  <c r="Q363" i="4"/>
  <c r="O363" i="4"/>
  <c r="M363" i="4"/>
  <c r="K363" i="4"/>
  <c r="I363" i="4"/>
  <c r="G363" i="4"/>
  <c r="E363" i="4"/>
  <c r="P365" i="4"/>
  <c r="N365" i="4"/>
  <c r="L365" i="4"/>
  <c r="J365" i="4"/>
  <c r="H365" i="4"/>
  <c r="F365" i="4"/>
  <c r="D365" i="4"/>
  <c r="Q365" i="4"/>
  <c r="O365" i="4"/>
  <c r="M365" i="4"/>
  <c r="K365" i="4"/>
  <c r="I365" i="4"/>
  <c r="G365" i="4"/>
  <c r="E365" i="4"/>
  <c r="P367" i="4"/>
  <c r="N367" i="4"/>
  <c r="L367" i="4"/>
  <c r="J367" i="4"/>
  <c r="H367" i="4"/>
  <c r="F367" i="4"/>
  <c r="D367" i="4"/>
  <c r="Q367" i="4"/>
  <c r="O367" i="4"/>
  <c r="M367" i="4"/>
  <c r="K367" i="4"/>
  <c r="I367" i="4"/>
  <c r="G367" i="4"/>
  <c r="E367" i="4"/>
  <c r="P369" i="4"/>
  <c r="N369" i="4"/>
  <c r="L369" i="4"/>
  <c r="J369" i="4"/>
  <c r="H369" i="4"/>
  <c r="F369" i="4"/>
  <c r="D369" i="4"/>
  <c r="Q369" i="4"/>
  <c r="O369" i="4"/>
  <c r="M369" i="4"/>
  <c r="K369" i="4"/>
  <c r="I369" i="4"/>
  <c r="G369" i="4"/>
  <c r="E369" i="4"/>
  <c r="P371" i="4"/>
  <c r="N371" i="4"/>
  <c r="L371" i="4"/>
  <c r="J371" i="4"/>
  <c r="H371" i="4"/>
  <c r="F371" i="4"/>
  <c r="D371" i="4"/>
  <c r="Q371" i="4"/>
  <c r="O371" i="4"/>
  <c r="M371" i="4"/>
  <c r="K371" i="4"/>
  <c r="I371" i="4"/>
  <c r="G371" i="4"/>
  <c r="E371" i="4"/>
  <c r="P373" i="4"/>
  <c r="N373" i="4"/>
  <c r="L373" i="4"/>
  <c r="J373" i="4"/>
  <c r="H373" i="4"/>
  <c r="F373" i="4"/>
  <c r="D373" i="4"/>
  <c r="Q373" i="4"/>
  <c r="O373" i="4"/>
  <c r="M373" i="4"/>
  <c r="K373" i="4"/>
  <c r="I373" i="4"/>
  <c r="G373" i="4"/>
  <c r="E373" i="4"/>
  <c r="P375" i="4"/>
  <c r="N375" i="4"/>
  <c r="L375" i="4"/>
  <c r="J375" i="4"/>
  <c r="H375" i="4"/>
  <c r="F375" i="4"/>
  <c r="D375" i="4"/>
  <c r="Q375" i="4"/>
  <c r="O375" i="4"/>
  <c r="M375" i="4"/>
  <c r="K375" i="4"/>
  <c r="I375" i="4"/>
  <c r="G375" i="4"/>
  <c r="E375" i="4"/>
  <c r="P377" i="4"/>
  <c r="N377" i="4"/>
  <c r="L377" i="4"/>
  <c r="J377" i="4"/>
  <c r="H377" i="4"/>
  <c r="F377" i="4"/>
  <c r="D377" i="4"/>
  <c r="Q377" i="4"/>
  <c r="O377" i="4"/>
  <c r="M377" i="4"/>
  <c r="K377" i="4"/>
  <c r="I377" i="4"/>
  <c r="G377" i="4"/>
  <c r="E377" i="4"/>
  <c r="P379" i="4"/>
  <c r="N379" i="4"/>
  <c r="L379" i="4"/>
  <c r="J379" i="4"/>
  <c r="H379" i="4"/>
  <c r="F379" i="4"/>
  <c r="D379" i="4"/>
  <c r="Q379" i="4"/>
  <c r="O379" i="4"/>
  <c r="M379" i="4"/>
  <c r="K379" i="4"/>
  <c r="I379" i="4"/>
  <c r="G379" i="4"/>
  <c r="E379" i="4"/>
  <c r="P381" i="4"/>
  <c r="N381" i="4"/>
  <c r="L381" i="4"/>
  <c r="J381" i="4"/>
  <c r="H381" i="4"/>
  <c r="F381" i="4"/>
  <c r="D381" i="4"/>
  <c r="Q381" i="4"/>
  <c r="O381" i="4"/>
  <c r="M381" i="4"/>
  <c r="K381" i="4"/>
  <c r="I381" i="4"/>
  <c r="G381" i="4"/>
  <c r="E381" i="4"/>
  <c r="P383" i="4"/>
  <c r="N383" i="4"/>
  <c r="L383" i="4"/>
  <c r="J383" i="4"/>
  <c r="H383" i="4"/>
  <c r="F383" i="4"/>
  <c r="D383" i="4"/>
  <c r="Q383" i="4"/>
  <c r="O383" i="4"/>
  <c r="M383" i="4"/>
  <c r="K383" i="4"/>
  <c r="I383" i="4"/>
  <c r="G383" i="4"/>
  <c r="E383" i="4"/>
  <c r="P385" i="4"/>
  <c r="N385" i="4"/>
  <c r="L385" i="4"/>
  <c r="J385" i="4"/>
  <c r="H385" i="4"/>
  <c r="F385" i="4"/>
  <c r="D385" i="4"/>
  <c r="Q385" i="4"/>
  <c r="O385" i="4"/>
  <c r="M385" i="4"/>
  <c r="K385" i="4"/>
  <c r="I385" i="4"/>
  <c r="G385" i="4"/>
  <c r="E385" i="4"/>
  <c r="Q388" i="4"/>
  <c r="O388" i="4"/>
  <c r="M388" i="4"/>
  <c r="K388" i="4"/>
  <c r="I388" i="4"/>
  <c r="G388" i="4"/>
  <c r="E388" i="4"/>
  <c r="P388" i="4"/>
  <c r="N388" i="4"/>
  <c r="L388" i="4"/>
  <c r="J388" i="4"/>
  <c r="H388" i="4"/>
  <c r="F388" i="4"/>
  <c r="D388" i="4"/>
  <c r="Q390" i="4"/>
  <c r="O390" i="4"/>
  <c r="M390" i="4"/>
  <c r="K390" i="4"/>
  <c r="I390" i="4"/>
  <c r="G390" i="4"/>
  <c r="E390" i="4"/>
  <c r="P390" i="4"/>
  <c r="N390" i="4"/>
  <c r="L390" i="4"/>
  <c r="J390" i="4"/>
  <c r="H390" i="4"/>
  <c r="F390" i="4"/>
  <c r="D390" i="4"/>
  <c r="Q392" i="4"/>
  <c r="O392" i="4"/>
  <c r="M392" i="4"/>
  <c r="K392" i="4"/>
  <c r="I392" i="4"/>
  <c r="G392" i="4"/>
  <c r="E392" i="4"/>
  <c r="P392" i="4"/>
  <c r="N392" i="4"/>
  <c r="L392" i="4"/>
  <c r="J392" i="4"/>
  <c r="H392" i="4"/>
  <c r="F392" i="4"/>
  <c r="D392" i="4"/>
  <c r="E163" i="4"/>
  <c r="G163" i="4"/>
  <c r="I163" i="4"/>
  <c r="K163" i="4"/>
  <c r="M163" i="4"/>
  <c r="O163" i="4"/>
  <c r="Q163" i="4"/>
  <c r="E165" i="4"/>
  <c r="G165" i="4"/>
  <c r="I165" i="4"/>
  <c r="K165" i="4"/>
  <c r="M165" i="4"/>
  <c r="O165" i="4"/>
  <c r="Q165" i="4"/>
  <c r="E167" i="4"/>
  <c r="G167" i="4"/>
  <c r="I167" i="4"/>
  <c r="K167" i="4"/>
  <c r="M167" i="4"/>
  <c r="O167" i="4"/>
  <c r="Q167" i="4"/>
  <c r="E169" i="4"/>
  <c r="G169" i="4"/>
  <c r="I169" i="4"/>
  <c r="K169" i="4"/>
  <c r="M169" i="4"/>
  <c r="O169" i="4"/>
  <c r="Q169" i="4"/>
  <c r="E171" i="4"/>
  <c r="G171" i="4"/>
  <c r="I171" i="4"/>
  <c r="K171" i="4"/>
  <c r="M171" i="4"/>
  <c r="O171" i="4"/>
  <c r="Q171" i="4"/>
  <c r="E173" i="4"/>
  <c r="G173" i="4"/>
  <c r="I173" i="4"/>
  <c r="K173" i="4"/>
  <c r="M173" i="4"/>
  <c r="O173" i="4"/>
  <c r="Q173" i="4"/>
  <c r="E175" i="4"/>
  <c r="G175" i="4"/>
  <c r="I175" i="4"/>
  <c r="K175" i="4"/>
  <c r="M175" i="4"/>
  <c r="O175" i="4"/>
  <c r="Q175" i="4"/>
  <c r="E177" i="4"/>
  <c r="G177" i="4"/>
  <c r="I177" i="4"/>
  <c r="K177" i="4"/>
  <c r="M177" i="4"/>
  <c r="O177" i="4"/>
  <c r="Q177" i="4"/>
  <c r="E179" i="4"/>
  <c r="G179" i="4"/>
  <c r="I179" i="4"/>
  <c r="K179" i="4"/>
  <c r="M179" i="4"/>
  <c r="O179" i="4"/>
  <c r="Q179" i="4"/>
  <c r="E181" i="4"/>
  <c r="G181" i="4"/>
  <c r="I181" i="4"/>
  <c r="K181" i="4"/>
  <c r="M181" i="4"/>
  <c r="O181" i="4"/>
  <c r="Q181" i="4"/>
  <c r="E183" i="4"/>
  <c r="G183" i="4"/>
  <c r="I183" i="4"/>
  <c r="K183" i="4"/>
  <c r="M183" i="4"/>
  <c r="O183" i="4"/>
  <c r="Q183" i="4"/>
  <c r="E185" i="4"/>
  <c r="G185" i="4"/>
  <c r="I185" i="4"/>
  <c r="K185" i="4"/>
  <c r="M185" i="4"/>
  <c r="O185" i="4"/>
  <c r="Q185" i="4"/>
  <c r="E187" i="4"/>
  <c r="G187" i="4"/>
  <c r="I187" i="4"/>
  <c r="K187" i="4"/>
  <c r="M187" i="4"/>
  <c r="O187" i="4"/>
  <c r="Q187" i="4"/>
  <c r="E189" i="4"/>
  <c r="G189" i="4"/>
  <c r="I189" i="4"/>
  <c r="K189" i="4"/>
  <c r="M189" i="4"/>
  <c r="O189" i="4"/>
  <c r="Q189" i="4"/>
  <c r="E191" i="4"/>
  <c r="G191" i="4"/>
  <c r="I191" i="4"/>
  <c r="K191" i="4"/>
  <c r="M191" i="4"/>
  <c r="O191" i="4"/>
  <c r="Q191" i="4"/>
  <c r="E193" i="4"/>
  <c r="G193" i="4"/>
  <c r="I193" i="4"/>
  <c r="K193" i="4"/>
  <c r="M193" i="4"/>
  <c r="O193" i="4"/>
  <c r="Q193" i="4"/>
  <c r="E195" i="4"/>
  <c r="G195" i="4"/>
  <c r="I195" i="4"/>
  <c r="K195" i="4"/>
  <c r="M195" i="4"/>
  <c r="O195" i="4"/>
  <c r="Q195" i="4"/>
  <c r="E197" i="4"/>
  <c r="G197" i="4"/>
  <c r="I197" i="4"/>
  <c r="K197" i="4"/>
  <c r="M197" i="4"/>
  <c r="O197" i="4"/>
  <c r="Q197" i="4"/>
  <c r="E199" i="4"/>
  <c r="G199" i="4"/>
  <c r="I199" i="4"/>
  <c r="K199" i="4"/>
  <c r="M199" i="4"/>
  <c r="O199" i="4"/>
  <c r="Q199" i="4"/>
  <c r="E201" i="4"/>
  <c r="G201" i="4"/>
  <c r="I201" i="4"/>
  <c r="K201" i="4"/>
  <c r="M201" i="4"/>
  <c r="O201" i="4"/>
  <c r="Q201" i="4"/>
  <c r="E203" i="4"/>
  <c r="G203" i="4"/>
  <c r="I203" i="4"/>
  <c r="K203" i="4"/>
  <c r="M203" i="4"/>
  <c r="O203" i="4"/>
  <c r="Q203" i="4"/>
  <c r="E205" i="4"/>
  <c r="G205" i="4"/>
  <c r="I205" i="4"/>
  <c r="K205" i="4"/>
  <c r="M205" i="4"/>
  <c r="O205" i="4"/>
  <c r="Q205" i="4"/>
  <c r="E207" i="4"/>
  <c r="G207" i="4"/>
  <c r="I207" i="4"/>
  <c r="K207" i="4"/>
  <c r="M207" i="4"/>
  <c r="O207" i="4"/>
  <c r="Q207" i="4"/>
  <c r="E209" i="4"/>
  <c r="G209" i="4"/>
  <c r="I209" i="4"/>
  <c r="K209" i="4"/>
  <c r="M209" i="4"/>
  <c r="O209" i="4"/>
  <c r="Q209" i="4"/>
  <c r="E211" i="4"/>
  <c r="G211" i="4"/>
  <c r="I211" i="4"/>
  <c r="K211" i="4"/>
  <c r="M211" i="4"/>
  <c r="O211" i="4"/>
  <c r="Q211" i="4"/>
  <c r="E213" i="4"/>
  <c r="G213" i="4"/>
  <c r="I213" i="4"/>
  <c r="K213" i="4"/>
  <c r="M213" i="4"/>
  <c r="O213" i="4"/>
  <c r="Q213" i="4"/>
  <c r="E215" i="4"/>
  <c r="G215" i="4"/>
  <c r="I215" i="4"/>
  <c r="K215" i="4"/>
  <c r="M215" i="4"/>
  <c r="O215" i="4"/>
  <c r="Q215" i="4"/>
  <c r="E217" i="4"/>
  <c r="G217" i="4"/>
  <c r="I217" i="4"/>
  <c r="K217" i="4"/>
  <c r="M217" i="4"/>
  <c r="O217" i="4"/>
  <c r="Q217" i="4"/>
  <c r="E219" i="4"/>
  <c r="G219" i="4"/>
  <c r="I219" i="4"/>
  <c r="K219" i="4"/>
  <c r="M219" i="4"/>
  <c r="O219" i="4"/>
  <c r="Q219" i="4"/>
  <c r="E221" i="4"/>
  <c r="G221" i="4"/>
  <c r="I221" i="4"/>
  <c r="K221" i="4"/>
  <c r="M221" i="4"/>
  <c r="O221" i="4"/>
  <c r="Q221" i="4"/>
  <c r="E223" i="4"/>
  <c r="G223" i="4"/>
  <c r="I223" i="4"/>
  <c r="K223" i="4"/>
  <c r="M223" i="4"/>
  <c r="O223" i="4"/>
  <c r="Q223" i="4"/>
  <c r="E225" i="4"/>
  <c r="G225" i="4"/>
  <c r="I225" i="4"/>
  <c r="K225" i="4"/>
  <c r="M225" i="4"/>
  <c r="O225" i="4"/>
  <c r="Q225" i="4"/>
  <c r="E227" i="4"/>
  <c r="G227" i="4"/>
  <c r="I227" i="4"/>
  <c r="K227" i="4"/>
  <c r="M227" i="4"/>
  <c r="O227" i="4"/>
  <c r="Q227" i="4"/>
  <c r="E235" i="4"/>
  <c r="G235" i="4"/>
  <c r="I235" i="4"/>
  <c r="K235" i="4"/>
  <c r="M235" i="4"/>
  <c r="O235" i="4"/>
  <c r="Q235" i="4"/>
  <c r="E237" i="4"/>
  <c r="G237" i="4"/>
  <c r="I237" i="4"/>
  <c r="K237" i="4"/>
  <c r="M237" i="4"/>
  <c r="O237" i="4"/>
  <c r="Q237" i="4"/>
  <c r="E239" i="4"/>
  <c r="G239" i="4"/>
  <c r="I239" i="4"/>
  <c r="K239" i="4"/>
  <c r="M239" i="4"/>
  <c r="O239" i="4"/>
  <c r="Q239" i="4"/>
  <c r="E241" i="4"/>
  <c r="G241" i="4"/>
  <c r="I241" i="4"/>
  <c r="K241" i="4"/>
  <c r="M241" i="4"/>
  <c r="O241" i="4"/>
  <c r="Q241" i="4"/>
  <c r="E243" i="4"/>
  <c r="G243" i="4"/>
  <c r="I243" i="4"/>
  <c r="K243" i="4"/>
  <c r="M243" i="4"/>
  <c r="O243" i="4"/>
  <c r="Q243" i="4"/>
  <c r="E245" i="4"/>
  <c r="G245" i="4"/>
  <c r="I245" i="4"/>
  <c r="K245" i="4"/>
  <c r="M245" i="4"/>
  <c r="O245" i="4"/>
  <c r="Q245" i="4"/>
  <c r="E247" i="4"/>
  <c r="G247" i="4"/>
  <c r="I247" i="4"/>
  <c r="K247" i="4"/>
  <c r="M247" i="4"/>
  <c r="O247" i="4"/>
  <c r="Q247" i="4"/>
  <c r="E249" i="4"/>
  <c r="G249" i="4"/>
  <c r="I249" i="4"/>
  <c r="K249" i="4"/>
  <c r="M249" i="4"/>
  <c r="O249" i="4"/>
  <c r="Q249" i="4"/>
  <c r="E251" i="4"/>
  <c r="G251" i="4"/>
  <c r="I251" i="4"/>
  <c r="K251" i="4"/>
  <c r="M251" i="4"/>
  <c r="O251" i="4"/>
  <c r="Q251" i="4"/>
  <c r="E253" i="4"/>
  <c r="G253" i="4"/>
  <c r="I253" i="4"/>
  <c r="K253" i="4"/>
  <c r="M253" i="4"/>
  <c r="O253" i="4"/>
  <c r="Q253" i="4"/>
  <c r="E255" i="4"/>
  <c r="G255" i="4"/>
  <c r="I255" i="4"/>
  <c r="K255" i="4"/>
  <c r="M255" i="4"/>
  <c r="O255" i="4"/>
  <c r="Q255" i="4"/>
  <c r="E257" i="4"/>
  <c r="G257" i="4"/>
  <c r="I257" i="4"/>
  <c r="K257" i="4"/>
  <c r="M257" i="4"/>
  <c r="O257" i="4"/>
  <c r="Q257" i="4"/>
  <c r="P278" i="4"/>
  <c r="N278" i="4"/>
  <c r="L278" i="4"/>
  <c r="J278" i="4"/>
  <c r="H278" i="4"/>
  <c r="F278" i="4"/>
  <c r="D278" i="4"/>
  <c r="Q278" i="4"/>
  <c r="O278" i="4"/>
  <c r="M278" i="4"/>
  <c r="K278" i="4"/>
  <c r="I278" i="4"/>
  <c r="G278" i="4"/>
  <c r="E278" i="4"/>
  <c r="P280" i="4"/>
  <c r="N280" i="4"/>
  <c r="L280" i="4"/>
  <c r="J280" i="4"/>
  <c r="H280" i="4"/>
  <c r="F280" i="4"/>
  <c r="D280" i="4"/>
  <c r="Q280" i="4"/>
  <c r="O280" i="4"/>
  <c r="M280" i="4"/>
  <c r="K280" i="4"/>
  <c r="I280" i="4"/>
  <c r="G280" i="4"/>
  <c r="E280" i="4"/>
  <c r="P282" i="4"/>
  <c r="N282" i="4"/>
  <c r="L282" i="4"/>
  <c r="J282" i="4"/>
  <c r="H282" i="4"/>
  <c r="F282" i="4"/>
  <c r="D282" i="4"/>
  <c r="Q282" i="4"/>
  <c r="O282" i="4"/>
  <c r="M282" i="4"/>
  <c r="K282" i="4"/>
  <c r="I282" i="4"/>
  <c r="G282" i="4"/>
  <c r="E282" i="4"/>
  <c r="P284" i="4"/>
  <c r="N284" i="4"/>
  <c r="L284" i="4"/>
  <c r="J284" i="4"/>
  <c r="H284" i="4"/>
  <c r="F284" i="4"/>
  <c r="D284" i="4"/>
  <c r="Q284" i="4"/>
  <c r="O284" i="4"/>
  <c r="M284" i="4"/>
  <c r="K284" i="4"/>
  <c r="I284" i="4"/>
  <c r="G284" i="4"/>
  <c r="E284" i="4"/>
  <c r="P286" i="4"/>
  <c r="N286" i="4"/>
  <c r="L286" i="4"/>
  <c r="J286" i="4"/>
  <c r="H286" i="4"/>
  <c r="F286" i="4"/>
  <c r="D286" i="4"/>
  <c r="Q286" i="4"/>
  <c r="O286" i="4"/>
  <c r="M286" i="4"/>
  <c r="K286" i="4"/>
  <c r="I286" i="4"/>
  <c r="G286" i="4"/>
  <c r="E286" i="4"/>
  <c r="P288" i="4"/>
  <c r="N288" i="4"/>
  <c r="L288" i="4"/>
  <c r="J288" i="4"/>
  <c r="H288" i="4"/>
  <c r="F288" i="4"/>
  <c r="D288" i="4"/>
  <c r="Q288" i="4"/>
  <c r="O288" i="4"/>
  <c r="M288" i="4"/>
  <c r="K288" i="4"/>
  <c r="I288" i="4"/>
  <c r="G288" i="4"/>
  <c r="E288" i="4"/>
  <c r="P290" i="4"/>
  <c r="N290" i="4"/>
  <c r="L290" i="4"/>
  <c r="J290" i="4"/>
  <c r="H290" i="4"/>
  <c r="F290" i="4"/>
  <c r="D290" i="4"/>
  <c r="Q290" i="4"/>
  <c r="O290" i="4"/>
  <c r="M290" i="4"/>
  <c r="K290" i="4"/>
  <c r="I290" i="4"/>
  <c r="G290" i="4"/>
  <c r="E290" i="4"/>
  <c r="P292" i="4"/>
  <c r="N292" i="4"/>
  <c r="L292" i="4"/>
  <c r="J292" i="4"/>
  <c r="H292" i="4"/>
  <c r="F292" i="4"/>
  <c r="D292" i="4"/>
  <c r="Q292" i="4"/>
  <c r="O292" i="4"/>
  <c r="M292" i="4"/>
  <c r="K292" i="4"/>
  <c r="I292" i="4"/>
  <c r="G292" i="4"/>
  <c r="E292" i="4"/>
  <c r="P294" i="4"/>
  <c r="N294" i="4"/>
  <c r="L294" i="4"/>
  <c r="J294" i="4"/>
  <c r="H294" i="4"/>
  <c r="F294" i="4"/>
  <c r="D294" i="4"/>
  <c r="Q294" i="4"/>
  <c r="O294" i="4"/>
  <c r="M294" i="4"/>
  <c r="K294" i="4"/>
  <c r="I294" i="4"/>
  <c r="G294" i="4"/>
  <c r="E294" i="4"/>
  <c r="P296" i="4"/>
  <c r="N296" i="4"/>
  <c r="L296" i="4"/>
  <c r="J296" i="4"/>
  <c r="H296" i="4"/>
  <c r="F296" i="4"/>
  <c r="D296" i="4"/>
  <c r="Q296" i="4"/>
  <c r="O296" i="4"/>
  <c r="M296" i="4"/>
  <c r="K296" i="4"/>
  <c r="I296" i="4"/>
  <c r="G296" i="4"/>
  <c r="E296" i="4"/>
  <c r="P298" i="4"/>
  <c r="N298" i="4"/>
  <c r="L298" i="4"/>
  <c r="J298" i="4"/>
  <c r="H298" i="4"/>
  <c r="F298" i="4"/>
  <c r="D298" i="4"/>
  <c r="Q298" i="4"/>
  <c r="O298" i="4"/>
  <c r="M298" i="4"/>
  <c r="K298" i="4"/>
  <c r="I298" i="4"/>
  <c r="G298" i="4"/>
  <c r="E298" i="4"/>
  <c r="P300" i="4"/>
  <c r="N300" i="4"/>
  <c r="L300" i="4"/>
  <c r="J300" i="4"/>
  <c r="H300" i="4"/>
  <c r="F300" i="4"/>
  <c r="D300" i="4"/>
  <c r="Q300" i="4"/>
  <c r="O300" i="4"/>
  <c r="M300" i="4"/>
  <c r="K300" i="4"/>
  <c r="I300" i="4"/>
  <c r="G300" i="4"/>
  <c r="E300" i="4"/>
  <c r="P302" i="4"/>
  <c r="N302" i="4"/>
  <c r="L302" i="4"/>
  <c r="J302" i="4"/>
  <c r="H302" i="4"/>
  <c r="F302" i="4"/>
  <c r="D302" i="4"/>
  <c r="Q302" i="4"/>
  <c r="O302" i="4"/>
  <c r="M302" i="4"/>
  <c r="K302" i="4"/>
  <c r="I302" i="4"/>
  <c r="G302" i="4"/>
  <c r="E302" i="4"/>
  <c r="P304" i="4"/>
  <c r="N304" i="4"/>
  <c r="L304" i="4"/>
  <c r="J304" i="4"/>
  <c r="H304" i="4"/>
  <c r="F304" i="4"/>
  <c r="D304" i="4"/>
  <c r="Q304" i="4"/>
  <c r="O304" i="4"/>
  <c r="M304" i="4"/>
  <c r="K304" i="4"/>
  <c r="I304" i="4"/>
  <c r="G304" i="4"/>
  <c r="E304" i="4"/>
  <c r="P306" i="4"/>
  <c r="N306" i="4"/>
  <c r="L306" i="4"/>
  <c r="J306" i="4"/>
  <c r="H306" i="4"/>
  <c r="F306" i="4"/>
  <c r="D306" i="4"/>
  <c r="Q306" i="4"/>
  <c r="O306" i="4"/>
  <c r="M306" i="4"/>
  <c r="K306" i="4"/>
  <c r="I306" i="4"/>
  <c r="G306" i="4"/>
  <c r="E306" i="4"/>
  <c r="P308" i="4"/>
  <c r="N308" i="4"/>
  <c r="L308" i="4"/>
  <c r="J308" i="4"/>
  <c r="H308" i="4"/>
  <c r="F308" i="4"/>
  <c r="D308" i="4"/>
  <c r="Q308" i="4"/>
  <c r="O308" i="4"/>
  <c r="M308" i="4"/>
  <c r="K308" i="4"/>
  <c r="I308" i="4"/>
  <c r="G308" i="4"/>
  <c r="E308" i="4"/>
  <c r="P310" i="4"/>
  <c r="N310" i="4"/>
  <c r="L310" i="4"/>
  <c r="J310" i="4"/>
  <c r="H310" i="4"/>
  <c r="F310" i="4"/>
  <c r="D310" i="4"/>
  <c r="Q310" i="4"/>
  <c r="O310" i="4"/>
  <c r="M310" i="4"/>
  <c r="K310" i="4"/>
  <c r="I310" i="4"/>
  <c r="G310" i="4"/>
  <c r="E310" i="4"/>
  <c r="P312" i="4"/>
  <c r="N312" i="4"/>
  <c r="L312" i="4"/>
  <c r="J312" i="4"/>
  <c r="H312" i="4"/>
  <c r="F312" i="4"/>
  <c r="D312" i="4"/>
  <c r="Q312" i="4"/>
  <c r="O312" i="4"/>
  <c r="M312" i="4"/>
  <c r="K312" i="4"/>
  <c r="I312" i="4"/>
  <c r="G312" i="4"/>
  <c r="E312" i="4"/>
  <c r="P314" i="4"/>
  <c r="N314" i="4"/>
  <c r="L314" i="4"/>
  <c r="J314" i="4"/>
  <c r="H314" i="4"/>
  <c r="F314" i="4"/>
  <c r="D314" i="4"/>
  <c r="Q314" i="4"/>
  <c r="O314" i="4"/>
  <c r="M314" i="4"/>
  <c r="K314" i="4"/>
  <c r="I314" i="4"/>
  <c r="G314" i="4"/>
  <c r="E314" i="4"/>
  <c r="P316" i="4"/>
  <c r="N316" i="4"/>
  <c r="L316" i="4"/>
  <c r="J316" i="4"/>
  <c r="H316" i="4"/>
  <c r="F316" i="4"/>
  <c r="D316" i="4"/>
  <c r="Q316" i="4"/>
  <c r="O316" i="4"/>
  <c r="M316" i="4"/>
  <c r="K316" i="4"/>
  <c r="I316" i="4"/>
  <c r="G316" i="4"/>
  <c r="E316" i="4"/>
  <c r="P318" i="4"/>
  <c r="N318" i="4"/>
  <c r="L318" i="4"/>
  <c r="J318" i="4"/>
  <c r="H318" i="4"/>
  <c r="F318" i="4"/>
  <c r="D318" i="4"/>
  <c r="Q318" i="4"/>
  <c r="O318" i="4"/>
  <c r="M318" i="4"/>
  <c r="K318" i="4"/>
  <c r="I318" i="4"/>
  <c r="G318" i="4"/>
  <c r="E318" i="4"/>
  <c r="P320" i="4"/>
  <c r="N320" i="4"/>
  <c r="L320" i="4"/>
  <c r="J320" i="4"/>
  <c r="H320" i="4"/>
  <c r="F320" i="4"/>
  <c r="D320" i="4"/>
  <c r="Q320" i="4"/>
  <c r="O320" i="4"/>
  <c r="M320" i="4"/>
  <c r="K320" i="4"/>
  <c r="I320" i="4"/>
  <c r="G320" i="4"/>
  <c r="E320" i="4"/>
  <c r="P322" i="4"/>
  <c r="N322" i="4"/>
  <c r="L322" i="4"/>
  <c r="J322" i="4"/>
  <c r="H322" i="4"/>
  <c r="F322" i="4"/>
  <c r="D322" i="4"/>
  <c r="Q322" i="4"/>
  <c r="O322" i="4"/>
  <c r="M322" i="4"/>
  <c r="K322" i="4"/>
  <c r="I322" i="4"/>
  <c r="G322" i="4"/>
  <c r="E322" i="4"/>
  <c r="P324" i="4"/>
  <c r="N324" i="4"/>
  <c r="L324" i="4"/>
  <c r="J324" i="4"/>
  <c r="H324" i="4"/>
  <c r="F324" i="4"/>
  <c r="D324" i="4"/>
  <c r="Q324" i="4"/>
  <c r="O324" i="4"/>
  <c r="M324" i="4"/>
  <c r="K324" i="4"/>
  <c r="I324" i="4"/>
  <c r="G324" i="4"/>
  <c r="E324" i="4"/>
  <c r="P326" i="4"/>
  <c r="N326" i="4"/>
  <c r="L326" i="4"/>
  <c r="J326" i="4"/>
  <c r="H326" i="4"/>
  <c r="F326" i="4"/>
  <c r="D326" i="4"/>
  <c r="Q326" i="4"/>
  <c r="O326" i="4"/>
  <c r="M326" i="4"/>
  <c r="K326" i="4"/>
  <c r="I326" i="4"/>
  <c r="G326" i="4"/>
  <c r="E326" i="4"/>
  <c r="P328" i="4"/>
  <c r="N328" i="4"/>
  <c r="L328" i="4"/>
  <c r="J328" i="4"/>
  <c r="H328" i="4"/>
  <c r="F328" i="4"/>
  <c r="D328" i="4"/>
  <c r="Q328" i="4"/>
  <c r="O328" i="4"/>
  <c r="M328" i="4"/>
  <c r="K328" i="4"/>
  <c r="I328" i="4"/>
  <c r="G328" i="4"/>
  <c r="E328" i="4"/>
  <c r="P330" i="4"/>
  <c r="N330" i="4"/>
  <c r="L330" i="4"/>
  <c r="J330" i="4"/>
  <c r="H330" i="4"/>
  <c r="F330" i="4"/>
  <c r="D330" i="4"/>
  <c r="Q330" i="4"/>
  <c r="O330" i="4"/>
  <c r="M330" i="4"/>
  <c r="K330" i="4"/>
  <c r="I330" i="4"/>
  <c r="G330" i="4"/>
  <c r="E330" i="4"/>
  <c r="P332" i="4"/>
  <c r="N332" i="4"/>
  <c r="L332" i="4"/>
  <c r="J332" i="4"/>
  <c r="H332" i="4"/>
  <c r="F332" i="4"/>
  <c r="D332" i="4"/>
  <c r="Q332" i="4"/>
  <c r="O332" i="4"/>
  <c r="M332" i="4"/>
  <c r="K332" i="4"/>
  <c r="I332" i="4"/>
  <c r="G332" i="4"/>
  <c r="E332" i="4"/>
  <c r="P334" i="4"/>
  <c r="N334" i="4"/>
  <c r="L334" i="4"/>
  <c r="J334" i="4"/>
  <c r="H334" i="4"/>
  <c r="F334" i="4"/>
  <c r="D334" i="4"/>
  <c r="Q334" i="4"/>
  <c r="O334" i="4"/>
  <c r="M334" i="4"/>
  <c r="K334" i="4"/>
  <c r="I334" i="4"/>
  <c r="G334" i="4"/>
  <c r="E334" i="4"/>
  <c r="P336" i="4"/>
  <c r="N336" i="4"/>
  <c r="L336" i="4"/>
  <c r="J336" i="4"/>
  <c r="H336" i="4"/>
  <c r="F336" i="4"/>
  <c r="D336" i="4"/>
  <c r="Q336" i="4"/>
  <c r="O336" i="4"/>
  <c r="M336" i="4"/>
  <c r="K336" i="4"/>
  <c r="I336" i="4"/>
  <c r="G336" i="4"/>
  <c r="E336" i="4"/>
  <c r="P338" i="4"/>
  <c r="N338" i="4"/>
  <c r="L338" i="4"/>
  <c r="J338" i="4"/>
  <c r="H338" i="4"/>
  <c r="F338" i="4"/>
  <c r="D338" i="4"/>
  <c r="Q338" i="4"/>
  <c r="O338" i="4"/>
  <c r="M338" i="4"/>
  <c r="K338" i="4"/>
  <c r="I338" i="4"/>
  <c r="G338" i="4"/>
  <c r="E338" i="4"/>
  <c r="P340" i="4"/>
  <c r="N340" i="4"/>
  <c r="L340" i="4"/>
  <c r="J340" i="4"/>
  <c r="H340" i="4"/>
  <c r="F340" i="4"/>
  <c r="D340" i="4"/>
  <c r="Q340" i="4"/>
  <c r="O340" i="4"/>
  <c r="M340" i="4"/>
  <c r="K340" i="4"/>
  <c r="I340" i="4"/>
  <c r="G340" i="4"/>
  <c r="E340" i="4"/>
  <c r="P342" i="4"/>
  <c r="N342" i="4"/>
  <c r="L342" i="4"/>
  <c r="J342" i="4"/>
  <c r="H342" i="4"/>
  <c r="F342" i="4"/>
  <c r="D342" i="4"/>
  <c r="Q342" i="4"/>
  <c r="O342" i="4"/>
  <c r="M342" i="4"/>
  <c r="K342" i="4"/>
  <c r="I342" i="4"/>
  <c r="G342" i="4"/>
  <c r="E342" i="4"/>
  <c r="P344" i="4"/>
  <c r="N344" i="4"/>
  <c r="L344" i="4"/>
  <c r="J344" i="4"/>
  <c r="H344" i="4"/>
  <c r="F344" i="4"/>
  <c r="D344" i="4"/>
  <c r="Q344" i="4"/>
  <c r="O344" i="4"/>
  <c r="M344" i="4"/>
  <c r="K344" i="4"/>
  <c r="I344" i="4"/>
  <c r="G344" i="4"/>
  <c r="E344" i="4"/>
  <c r="P346" i="4"/>
  <c r="N346" i="4"/>
  <c r="L346" i="4"/>
  <c r="J346" i="4"/>
  <c r="H346" i="4"/>
  <c r="F346" i="4"/>
  <c r="D346" i="4"/>
  <c r="Q346" i="4"/>
  <c r="O346" i="4"/>
  <c r="M346" i="4"/>
  <c r="K346" i="4"/>
  <c r="I346" i="4"/>
  <c r="G346" i="4"/>
  <c r="E346" i="4"/>
  <c r="P347" i="4"/>
  <c r="N347" i="4"/>
  <c r="L347" i="4"/>
  <c r="J347" i="4"/>
  <c r="H347" i="4"/>
  <c r="F347" i="4"/>
  <c r="D347" i="4"/>
  <c r="Q347" i="4"/>
  <c r="O347" i="4"/>
  <c r="M347" i="4"/>
  <c r="K347" i="4"/>
  <c r="I347" i="4"/>
  <c r="G347" i="4"/>
  <c r="E347" i="4"/>
  <c r="P349" i="4"/>
  <c r="N349" i="4"/>
  <c r="L349" i="4"/>
  <c r="J349" i="4"/>
  <c r="H349" i="4"/>
  <c r="F349" i="4"/>
  <c r="D349" i="4"/>
  <c r="Q349" i="4"/>
  <c r="O349" i="4"/>
  <c r="M349" i="4"/>
  <c r="K349" i="4"/>
  <c r="I349" i="4"/>
  <c r="G349" i="4"/>
  <c r="E349" i="4"/>
  <c r="P351" i="4"/>
  <c r="N351" i="4"/>
  <c r="L351" i="4"/>
  <c r="J351" i="4"/>
  <c r="H351" i="4"/>
  <c r="F351" i="4"/>
  <c r="D351" i="4"/>
  <c r="Q351" i="4"/>
  <c r="O351" i="4"/>
  <c r="M351" i="4"/>
  <c r="K351" i="4"/>
  <c r="I351" i="4"/>
  <c r="G351" i="4"/>
  <c r="E351" i="4"/>
  <c r="P353" i="4"/>
  <c r="N353" i="4"/>
  <c r="L353" i="4"/>
  <c r="J353" i="4"/>
  <c r="H353" i="4"/>
  <c r="F353" i="4"/>
  <c r="D353" i="4"/>
  <c r="Q353" i="4"/>
  <c r="O353" i="4"/>
  <c r="M353" i="4"/>
  <c r="K353" i="4"/>
  <c r="I353" i="4"/>
  <c r="G353" i="4"/>
  <c r="E353" i="4"/>
  <c r="P355" i="4"/>
  <c r="N355" i="4"/>
  <c r="L355" i="4"/>
  <c r="J355" i="4"/>
  <c r="H355" i="4"/>
  <c r="F355" i="4"/>
  <c r="D355" i="4"/>
  <c r="Q355" i="4"/>
  <c r="O355" i="4"/>
  <c r="M355" i="4"/>
  <c r="K355" i="4"/>
  <c r="I355" i="4"/>
  <c r="G355" i="4"/>
  <c r="E355" i="4"/>
  <c r="P357" i="4"/>
  <c r="N357" i="4"/>
  <c r="L357" i="4"/>
  <c r="J357" i="4"/>
  <c r="H357" i="4"/>
  <c r="F357" i="4"/>
  <c r="D357" i="4"/>
  <c r="Q357" i="4"/>
  <c r="O357" i="4"/>
  <c r="M357" i="4"/>
  <c r="K357" i="4"/>
  <c r="I357" i="4"/>
  <c r="G357" i="4"/>
  <c r="E357" i="4"/>
  <c r="Q360" i="4"/>
  <c r="O360" i="4"/>
  <c r="M360" i="4"/>
  <c r="K360" i="4"/>
  <c r="I360" i="4"/>
  <c r="G360" i="4"/>
  <c r="E360" i="4"/>
  <c r="P360" i="4"/>
  <c r="N360" i="4"/>
  <c r="L360" i="4"/>
  <c r="J360" i="4"/>
  <c r="H360" i="4"/>
  <c r="F360" i="4"/>
  <c r="D360" i="4"/>
  <c r="Q362" i="4"/>
  <c r="O362" i="4"/>
  <c r="M362" i="4"/>
  <c r="K362" i="4"/>
  <c r="I362" i="4"/>
  <c r="G362" i="4"/>
  <c r="E362" i="4"/>
  <c r="P362" i="4"/>
  <c r="N362" i="4"/>
  <c r="L362" i="4"/>
  <c r="J362" i="4"/>
  <c r="H362" i="4"/>
  <c r="F362" i="4"/>
  <c r="D362" i="4"/>
  <c r="Q364" i="4"/>
  <c r="O364" i="4"/>
  <c r="M364" i="4"/>
  <c r="K364" i="4"/>
  <c r="I364" i="4"/>
  <c r="G364" i="4"/>
  <c r="E364" i="4"/>
  <c r="P364" i="4"/>
  <c r="N364" i="4"/>
  <c r="L364" i="4"/>
  <c r="J364" i="4"/>
  <c r="H364" i="4"/>
  <c r="F364" i="4"/>
  <c r="D364" i="4"/>
  <c r="Q366" i="4"/>
  <c r="O366" i="4"/>
  <c r="M366" i="4"/>
  <c r="K366" i="4"/>
  <c r="I366" i="4"/>
  <c r="G366" i="4"/>
  <c r="E366" i="4"/>
  <c r="P366" i="4"/>
  <c r="N366" i="4"/>
  <c r="L366" i="4"/>
  <c r="J366" i="4"/>
  <c r="H366" i="4"/>
  <c r="F366" i="4"/>
  <c r="D366" i="4"/>
  <c r="Q368" i="4"/>
  <c r="O368" i="4"/>
  <c r="M368" i="4"/>
  <c r="K368" i="4"/>
  <c r="I368" i="4"/>
  <c r="G368" i="4"/>
  <c r="E368" i="4"/>
  <c r="P368" i="4"/>
  <c r="N368" i="4"/>
  <c r="L368" i="4"/>
  <c r="J368" i="4"/>
  <c r="H368" i="4"/>
  <c r="F368" i="4"/>
  <c r="D368" i="4"/>
  <c r="Q370" i="4"/>
  <c r="O370" i="4"/>
  <c r="M370" i="4"/>
  <c r="K370" i="4"/>
  <c r="I370" i="4"/>
  <c r="G370" i="4"/>
  <c r="E370" i="4"/>
  <c r="P370" i="4"/>
  <c r="N370" i="4"/>
  <c r="L370" i="4"/>
  <c r="J370" i="4"/>
  <c r="H370" i="4"/>
  <c r="F370" i="4"/>
  <c r="D370" i="4"/>
  <c r="Q372" i="4"/>
  <c r="O372" i="4"/>
  <c r="M372" i="4"/>
  <c r="K372" i="4"/>
  <c r="I372" i="4"/>
  <c r="G372" i="4"/>
  <c r="E372" i="4"/>
  <c r="P372" i="4"/>
  <c r="N372" i="4"/>
  <c r="L372" i="4"/>
  <c r="J372" i="4"/>
  <c r="H372" i="4"/>
  <c r="F372" i="4"/>
  <c r="D372" i="4"/>
  <c r="Q374" i="4"/>
  <c r="O374" i="4"/>
  <c r="M374" i="4"/>
  <c r="K374" i="4"/>
  <c r="I374" i="4"/>
  <c r="G374" i="4"/>
  <c r="E374" i="4"/>
  <c r="P374" i="4"/>
  <c r="N374" i="4"/>
  <c r="L374" i="4"/>
  <c r="J374" i="4"/>
  <c r="H374" i="4"/>
  <c r="F374" i="4"/>
  <c r="D374" i="4"/>
  <c r="Q376" i="4"/>
  <c r="O376" i="4"/>
  <c r="M376" i="4"/>
  <c r="K376" i="4"/>
  <c r="I376" i="4"/>
  <c r="G376" i="4"/>
  <c r="E376" i="4"/>
  <c r="P376" i="4"/>
  <c r="N376" i="4"/>
  <c r="L376" i="4"/>
  <c r="J376" i="4"/>
  <c r="H376" i="4"/>
  <c r="F376" i="4"/>
  <c r="D376" i="4"/>
  <c r="Q378" i="4"/>
  <c r="O378" i="4"/>
  <c r="M378" i="4"/>
  <c r="K378" i="4"/>
  <c r="I378" i="4"/>
  <c r="G378" i="4"/>
  <c r="E378" i="4"/>
  <c r="P378" i="4"/>
  <c r="N378" i="4"/>
  <c r="L378" i="4"/>
  <c r="J378" i="4"/>
  <c r="H378" i="4"/>
  <c r="F378" i="4"/>
  <c r="D378" i="4"/>
  <c r="Q380" i="4"/>
  <c r="O380" i="4"/>
  <c r="M380" i="4"/>
  <c r="K380" i="4"/>
  <c r="I380" i="4"/>
  <c r="G380" i="4"/>
  <c r="E380" i="4"/>
  <c r="P380" i="4"/>
  <c r="N380" i="4"/>
  <c r="L380" i="4"/>
  <c r="J380" i="4"/>
  <c r="H380" i="4"/>
  <c r="F380" i="4"/>
  <c r="D380" i="4"/>
  <c r="Q382" i="4"/>
  <c r="O382" i="4"/>
  <c r="M382" i="4"/>
  <c r="K382" i="4"/>
  <c r="I382" i="4"/>
  <c r="G382" i="4"/>
  <c r="E382" i="4"/>
  <c r="P382" i="4"/>
  <c r="N382" i="4"/>
  <c r="L382" i="4"/>
  <c r="J382" i="4"/>
  <c r="H382" i="4"/>
  <c r="F382" i="4"/>
  <c r="D382" i="4"/>
  <c r="Q384" i="4"/>
  <c r="O384" i="4"/>
  <c r="M384" i="4"/>
  <c r="K384" i="4"/>
  <c r="I384" i="4"/>
  <c r="G384" i="4"/>
  <c r="E384" i="4"/>
  <c r="P384" i="4"/>
  <c r="N384" i="4"/>
  <c r="L384" i="4"/>
  <c r="J384" i="4"/>
  <c r="H384" i="4"/>
  <c r="F384" i="4"/>
  <c r="D384" i="4"/>
  <c r="Q386" i="4"/>
  <c r="O386" i="4"/>
  <c r="M386" i="4"/>
  <c r="K386" i="4"/>
  <c r="I386" i="4"/>
  <c r="G386" i="4"/>
  <c r="E386" i="4"/>
  <c r="P386" i="4"/>
  <c r="N386" i="4"/>
  <c r="L386" i="4"/>
  <c r="J386" i="4"/>
  <c r="H386" i="4"/>
  <c r="F386" i="4"/>
  <c r="D386" i="4"/>
  <c r="P389" i="4"/>
  <c r="N389" i="4"/>
  <c r="L389" i="4"/>
  <c r="J389" i="4"/>
  <c r="H389" i="4"/>
  <c r="F389" i="4"/>
  <c r="D389" i="4"/>
  <c r="Q389" i="4"/>
  <c r="O389" i="4"/>
  <c r="M389" i="4"/>
  <c r="K389" i="4"/>
  <c r="I389" i="4"/>
  <c r="G389" i="4"/>
  <c r="E389" i="4"/>
  <c r="P391" i="4"/>
  <c r="N391" i="4"/>
  <c r="L391" i="4"/>
  <c r="J391" i="4"/>
  <c r="H391" i="4"/>
  <c r="F391" i="4"/>
  <c r="D391" i="4"/>
  <c r="Q391" i="4"/>
  <c r="O391" i="4"/>
  <c r="M391" i="4"/>
  <c r="K391" i="4"/>
  <c r="I391" i="4"/>
  <c r="G391" i="4"/>
  <c r="E391" i="4"/>
  <c r="D163" i="4"/>
  <c r="F163" i="4"/>
  <c r="H163" i="4"/>
  <c r="J163" i="4"/>
  <c r="L163" i="4"/>
  <c r="N163" i="4"/>
  <c r="P163" i="4"/>
  <c r="D165" i="4"/>
  <c r="F165" i="4"/>
  <c r="H165" i="4"/>
  <c r="J165" i="4"/>
  <c r="L165" i="4"/>
  <c r="N165" i="4"/>
  <c r="P165" i="4"/>
  <c r="D167" i="4"/>
  <c r="F167" i="4"/>
  <c r="H167" i="4"/>
  <c r="J167" i="4"/>
  <c r="L167" i="4"/>
  <c r="N167" i="4"/>
  <c r="P167" i="4"/>
  <c r="D169" i="4"/>
  <c r="F169" i="4"/>
  <c r="H169" i="4"/>
  <c r="J169" i="4"/>
  <c r="L169" i="4"/>
  <c r="N169" i="4"/>
  <c r="P169" i="4"/>
  <c r="D171" i="4"/>
  <c r="F171" i="4"/>
  <c r="H171" i="4"/>
  <c r="J171" i="4"/>
  <c r="L171" i="4"/>
  <c r="N171" i="4"/>
  <c r="P171" i="4"/>
  <c r="D173" i="4"/>
  <c r="F173" i="4"/>
  <c r="H173" i="4"/>
  <c r="J173" i="4"/>
  <c r="L173" i="4"/>
  <c r="N173" i="4"/>
  <c r="P173" i="4"/>
  <c r="D175" i="4"/>
  <c r="F175" i="4"/>
  <c r="H175" i="4"/>
  <c r="J175" i="4"/>
  <c r="L175" i="4"/>
  <c r="N175" i="4"/>
  <c r="P175" i="4"/>
  <c r="D177" i="4"/>
  <c r="F177" i="4"/>
  <c r="H177" i="4"/>
  <c r="J177" i="4"/>
  <c r="L177" i="4"/>
  <c r="N177" i="4"/>
  <c r="P177" i="4"/>
  <c r="D179" i="4"/>
  <c r="F179" i="4"/>
  <c r="H179" i="4"/>
  <c r="J179" i="4"/>
  <c r="L179" i="4"/>
  <c r="N179" i="4"/>
  <c r="P179" i="4"/>
  <c r="D181" i="4"/>
  <c r="F181" i="4"/>
  <c r="H181" i="4"/>
  <c r="J181" i="4"/>
  <c r="L181" i="4"/>
  <c r="N181" i="4"/>
  <c r="P181" i="4"/>
  <c r="D183" i="4"/>
  <c r="F183" i="4"/>
  <c r="H183" i="4"/>
  <c r="J183" i="4"/>
  <c r="L183" i="4"/>
  <c r="N183" i="4"/>
  <c r="P183" i="4"/>
  <c r="D185" i="4"/>
  <c r="F185" i="4"/>
  <c r="H185" i="4"/>
  <c r="J185" i="4"/>
  <c r="L185" i="4"/>
  <c r="N185" i="4"/>
  <c r="P185" i="4"/>
  <c r="D187" i="4"/>
  <c r="F187" i="4"/>
  <c r="H187" i="4"/>
  <c r="J187" i="4"/>
  <c r="L187" i="4"/>
  <c r="N187" i="4"/>
  <c r="P187" i="4"/>
  <c r="D189" i="4"/>
  <c r="F189" i="4"/>
  <c r="H189" i="4"/>
  <c r="J189" i="4"/>
  <c r="L189" i="4"/>
  <c r="N189" i="4"/>
  <c r="P189" i="4"/>
  <c r="D191" i="4"/>
  <c r="F191" i="4"/>
  <c r="H191" i="4"/>
  <c r="J191" i="4"/>
  <c r="L191" i="4"/>
  <c r="N191" i="4"/>
  <c r="P191" i="4"/>
  <c r="D193" i="4"/>
  <c r="F193" i="4"/>
  <c r="H193" i="4"/>
  <c r="J193" i="4"/>
  <c r="L193" i="4"/>
  <c r="N193" i="4"/>
  <c r="P193" i="4"/>
  <c r="D195" i="4"/>
  <c r="F195" i="4"/>
  <c r="H195" i="4"/>
  <c r="J195" i="4"/>
  <c r="L195" i="4"/>
  <c r="N195" i="4"/>
  <c r="P195" i="4"/>
  <c r="D197" i="4"/>
  <c r="F197" i="4"/>
  <c r="H197" i="4"/>
  <c r="J197" i="4"/>
  <c r="L197" i="4"/>
  <c r="N197" i="4"/>
  <c r="P197" i="4"/>
  <c r="D199" i="4"/>
  <c r="F199" i="4"/>
  <c r="H199" i="4"/>
  <c r="J199" i="4"/>
  <c r="L199" i="4"/>
  <c r="N199" i="4"/>
  <c r="P199" i="4"/>
  <c r="D201" i="4"/>
  <c r="F201" i="4"/>
  <c r="H201" i="4"/>
  <c r="J201" i="4"/>
  <c r="L201" i="4"/>
  <c r="N201" i="4"/>
  <c r="P201" i="4"/>
  <c r="D203" i="4"/>
  <c r="F203" i="4"/>
  <c r="H203" i="4"/>
  <c r="J203" i="4"/>
  <c r="L203" i="4"/>
  <c r="N203" i="4"/>
  <c r="P203" i="4"/>
  <c r="D205" i="4"/>
  <c r="F205" i="4"/>
  <c r="H205" i="4"/>
  <c r="J205" i="4"/>
  <c r="L205" i="4"/>
  <c r="N205" i="4"/>
  <c r="P205" i="4"/>
  <c r="D207" i="4"/>
  <c r="F207" i="4"/>
  <c r="H207" i="4"/>
  <c r="J207" i="4"/>
  <c r="L207" i="4"/>
  <c r="N207" i="4"/>
  <c r="P207" i="4"/>
  <c r="D209" i="4"/>
  <c r="F209" i="4"/>
  <c r="H209" i="4"/>
  <c r="J209" i="4"/>
  <c r="L209" i="4"/>
  <c r="N209" i="4"/>
  <c r="P209" i="4"/>
  <c r="D211" i="4"/>
  <c r="F211" i="4"/>
  <c r="H211" i="4"/>
  <c r="J211" i="4"/>
  <c r="L211" i="4"/>
  <c r="N211" i="4"/>
  <c r="P211" i="4"/>
  <c r="D213" i="4"/>
  <c r="F213" i="4"/>
  <c r="H213" i="4"/>
  <c r="J213" i="4"/>
  <c r="L213" i="4"/>
  <c r="N213" i="4"/>
  <c r="P213" i="4"/>
  <c r="D215" i="4"/>
  <c r="F215" i="4"/>
  <c r="H215" i="4"/>
  <c r="J215" i="4"/>
  <c r="L215" i="4"/>
  <c r="N215" i="4"/>
  <c r="P215" i="4"/>
  <c r="D217" i="4"/>
  <c r="F217" i="4"/>
  <c r="H217" i="4"/>
  <c r="J217" i="4"/>
  <c r="L217" i="4"/>
  <c r="N217" i="4"/>
  <c r="P217" i="4"/>
  <c r="D219" i="4"/>
  <c r="F219" i="4"/>
  <c r="H219" i="4"/>
  <c r="J219" i="4"/>
  <c r="L219" i="4"/>
  <c r="N219" i="4"/>
  <c r="P219" i="4"/>
  <c r="D221" i="4"/>
  <c r="F221" i="4"/>
  <c r="H221" i="4"/>
  <c r="J221" i="4"/>
  <c r="L221" i="4"/>
  <c r="N221" i="4"/>
  <c r="P221" i="4"/>
  <c r="D223" i="4"/>
  <c r="F223" i="4"/>
  <c r="H223" i="4"/>
  <c r="J223" i="4"/>
  <c r="L223" i="4"/>
  <c r="N223" i="4"/>
  <c r="P223" i="4"/>
  <c r="D225" i="4"/>
  <c r="F225" i="4"/>
  <c r="H225" i="4"/>
  <c r="J225" i="4"/>
  <c r="L225" i="4"/>
  <c r="N225" i="4"/>
  <c r="P225" i="4"/>
  <c r="D227" i="4"/>
  <c r="F227" i="4"/>
  <c r="H227" i="4"/>
  <c r="J227" i="4"/>
  <c r="L227" i="4"/>
  <c r="N227" i="4"/>
  <c r="P227" i="4"/>
  <c r="D235" i="4"/>
  <c r="F235" i="4"/>
  <c r="H235" i="4"/>
  <c r="J235" i="4"/>
  <c r="L235" i="4"/>
  <c r="N235" i="4"/>
  <c r="P235" i="4"/>
  <c r="D237" i="4"/>
  <c r="F237" i="4"/>
  <c r="H237" i="4"/>
  <c r="J237" i="4"/>
  <c r="L237" i="4"/>
  <c r="N237" i="4"/>
  <c r="P237" i="4"/>
  <c r="D239" i="4"/>
  <c r="F239" i="4"/>
  <c r="H239" i="4"/>
  <c r="J239" i="4"/>
  <c r="L239" i="4"/>
  <c r="N239" i="4"/>
  <c r="P239" i="4"/>
  <c r="D241" i="4"/>
  <c r="F241" i="4"/>
  <c r="H241" i="4"/>
  <c r="J241" i="4"/>
  <c r="L241" i="4"/>
  <c r="N241" i="4"/>
  <c r="P241" i="4"/>
  <c r="D243" i="4"/>
  <c r="F243" i="4"/>
  <c r="H243" i="4"/>
  <c r="J243" i="4"/>
  <c r="L243" i="4"/>
  <c r="N243" i="4"/>
  <c r="P243" i="4"/>
  <c r="D245" i="4"/>
  <c r="F245" i="4"/>
  <c r="H245" i="4"/>
  <c r="J245" i="4"/>
  <c r="L245" i="4"/>
  <c r="N245" i="4"/>
  <c r="P245" i="4"/>
  <c r="D247" i="4"/>
  <c r="F247" i="4"/>
  <c r="H247" i="4"/>
  <c r="J247" i="4"/>
  <c r="L247" i="4"/>
  <c r="N247" i="4"/>
  <c r="P247" i="4"/>
  <c r="D249" i="4"/>
  <c r="F249" i="4"/>
  <c r="H249" i="4"/>
  <c r="J249" i="4"/>
  <c r="L249" i="4"/>
  <c r="N249" i="4"/>
  <c r="P249" i="4"/>
  <c r="D251" i="4"/>
  <c r="F251" i="4"/>
  <c r="H251" i="4"/>
  <c r="J251" i="4"/>
  <c r="L251" i="4"/>
  <c r="N251" i="4"/>
  <c r="P251" i="4"/>
  <c r="D253" i="4"/>
  <c r="F253" i="4"/>
  <c r="H253" i="4"/>
  <c r="J253" i="4"/>
  <c r="L253" i="4"/>
  <c r="N253" i="4"/>
  <c r="P253" i="4"/>
  <c r="D255" i="4"/>
  <c r="F255" i="4"/>
  <c r="H255" i="4"/>
  <c r="J255" i="4"/>
  <c r="L255" i="4"/>
  <c r="N255" i="4"/>
  <c r="P255" i="4"/>
  <c r="D257" i="4"/>
  <c r="F257" i="4"/>
  <c r="H257" i="4"/>
  <c r="J257" i="4"/>
  <c r="L257" i="4"/>
  <c r="N257" i="4"/>
  <c r="P257" i="4"/>
  <c r="P393" i="4"/>
  <c r="N393" i="4"/>
  <c r="L393" i="4"/>
  <c r="J393" i="4"/>
  <c r="H393" i="4"/>
  <c r="F393" i="4"/>
  <c r="D393" i="4"/>
  <c r="P396" i="4"/>
  <c r="N396" i="4"/>
  <c r="L396" i="4"/>
  <c r="J396" i="4"/>
  <c r="H396" i="4"/>
  <c r="F396" i="4"/>
  <c r="D396" i="4"/>
  <c r="Q396" i="4"/>
  <c r="O396" i="4"/>
  <c r="M396" i="4"/>
  <c r="K396" i="4"/>
  <c r="I396" i="4"/>
  <c r="G396" i="4"/>
  <c r="E396" i="4"/>
  <c r="P400" i="4"/>
  <c r="N400" i="4"/>
  <c r="L400" i="4"/>
  <c r="J400" i="4"/>
  <c r="H400" i="4"/>
  <c r="F400" i="4"/>
  <c r="D400" i="4"/>
  <c r="Q400" i="4"/>
  <c r="O400" i="4"/>
  <c r="M400" i="4"/>
  <c r="K400" i="4"/>
  <c r="I400" i="4"/>
  <c r="G400" i="4"/>
  <c r="E400" i="4"/>
  <c r="P404" i="4"/>
  <c r="N404" i="4"/>
  <c r="L404" i="4"/>
  <c r="J404" i="4"/>
  <c r="H404" i="4"/>
  <c r="F404" i="4"/>
  <c r="D404" i="4"/>
  <c r="Q404" i="4"/>
  <c r="O404" i="4"/>
  <c r="M404" i="4"/>
  <c r="K404" i="4"/>
  <c r="I404" i="4"/>
  <c r="G404" i="4"/>
  <c r="E404" i="4"/>
  <c r="P408" i="4"/>
  <c r="N408" i="4"/>
  <c r="L408" i="4"/>
  <c r="J408" i="4"/>
  <c r="H408" i="4"/>
  <c r="F408" i="4"/>
  <c r="D408" i="4"/>
  <c r="Q408" i="4"/>
  <c r="O408" i="4"/>
  <c r="M408" i="4"/>
  <c r="K408" i="4"/>
  <c r="I408" i="4"/>
  <c r="G408" i="4"/>
  <c r="E408" i="4"/>
  <c r="P412" i="4"/>
  <c r="N412" i="4"/>
  <c r="L412" i="4"/>
  <c r="J412" i="4"/>
  <c r="H412" i="4"/>
  <c r="F412" i="4"/>
  <c r="D412" i="4"/>
  <c r="Q412" i="4"/>
  <c r="O412" i="4"/>
  <c r="M412" i="4"/>
  <c r="K412" i="4"/>
  <c r="I412" i="4"/>
  <c r="G412" i="4"/>
  <c r="E412" i="4"/>
  <c r="P416" i="4"/>
  <c r="N416" i="4"/>
  <c r="L416" i="4"/>
  <c r="J416" i="4"/>
  <c r="H416" i="4"/>
  <c r="F416" i="4"/>
  <c r="D416" i="4"/>
  <c r="Q416" i="4"/>
  <c r="O416" i="4"/>
  <c r="M416" i="4"/>
  <c r="K416" i="4"/>
  <c r="I416" i="4"/>
  <c r="G416" i="4"/>
  <c r="E416" i="4"/>
  <c r="P420" i="4"/>
  <c r="N420" i="4"/>
  <c r="L420" i="4"/>
  <c r="J420" i="4"/>
  <c r="H420" i="4"/>
  <c r="F420" i="4"/>
  <c r="D420" i="4"/>
  <c r="Q420" i="4"/>
  <c r="O420" i="4"/>
  <c r="M420" i="4"/>
  <c r="K420" i="4"/>
  <c r="I420" i="4"/>
  <c r="G420" i="4"/>
  <c r="E420" i="4"/>
  <c r="P424" i="4"/>
  <c r="N424" i="4"/>
  <c r="L424" i="4"/>
  <c r="J424" i="4"/>
  <c r="H424" i="4"/>
  <c r="F424" i="4"/>
  <c r="D424" i="4"/>
  <c r="Q424" i="4"/>
  <c r="O424" i="4"/>
  <c r="M424" i="4"/>
  <c r="K424" i="4"/>
  <c r="I424" i="4"/>
  <c r="G424" i="4"/>
  <c r="E424" i="4"/>
  <c r="P428" i="4"/>
  <c r="N428" i="4"/>
  <c r="L428" i="4"/>
  <c r="J428" i="4"/>
  <c r="H428" i="4"/>
  <c r="F428" i="4"/>
  <c r="D428" i="4"/>
  <c r="Q428" i="4"/>
  <c r="O428" i="4"/>
  <c r="M428" i="4"/>
  <c r="K428" i="4"/>
  <c r="I428" i="4"/>
  <c r="G428" i="4"/>
  <c r="E428" i="4"/>
  <c r="P432" i="4"/>
  <c r="N432" i="4"/>
  <c r="L432" i="4"/>
  <c r="J432" i="4"/>
  <c r="H432" i="4"/>
  <c r="F432" i="4"/>
  <c r="D432" i="4"/>
  <c r="Q432" i="4"/>
  <c r="O432" i="4"/>
  <c r="M432" i="4"/>
  <c r="K432" i="4"/>
  <c r="I432" i="4"/>
  <c r="G432" i="4"/>
  <c r="E432" i="4"/>
  <c r="P436" i="4"/>
  <c r="N436" i="4"/>
  <c r="L436" i="4"/>
  <c r="J436" i="4"/>
  <c r="H436" i="4"/>
  <c r="F436" i="4"/>
  <c r="D436" i="4"/>
  <c r="Q436" i="4"/>
  <c r="O436" i="4"/>
  <c r="M436" i="4"/>
  <c r="K436" i="4"/>
  <c r="I436" i="4"/>
  <c r="G436" i="4"/>
  <c r="E436" i="4"/>
  <c r="P440" i="4"/>
  <c r="N440" i="4"/>
  <c r="L440" i="4"/>
  <c r="J440" i="4"/>
  <c r="H440" i="4"/>
  <c r="F440" i="4"/>
  <c r="D440" i="4"/>
  <c r="Q440" i="4"/>
  <c r="O440" i="4"/>
  <c r="M440" i="4"/>
  <c r="K440" i="4"/>
  <c r="I440" i="4"/>
  <c r="G440" i="4"/>
  <c r="E440" i="4"/>
  <c r="P444" i="4"/>
  <c r="N444" i="4"/>
  <c r="L444" i="4"/>
  <c r="J444" i="4"/>
  <c r="H444" i="4"/>
  <c r="F444" i="4"/>
  <c r="D444" i="4"/>
  <c r="Q444" i="4"/>
  <c r="O444" i="4"/>
  <c r="M444" i="4"/>
  <c r="K444" i="4"/>
  <c r="I444" i="4"/>
  <c r="G444" i="4"/>
  <c r="E444" i="4"/>
  <c r="P448" i="4"/>
  <c r="N448" i="4"/>
  <c r="L448" i="4"/>
  <c r="J448" i="4"/>
  <c r="H448" i="4"/>
  <c r="F448" i="4"/>
  <c r="D448" i="4"/>
  <c r="Q448" i="4"/>
  <c r="O448" i="4"/>
  <c r="M448" i="4"/>
  <c r="K448" i="4"/>
  <c r="I448" i="4"/>
  <c r="G448" i="4"/>
  <c r="E448" i="4"/>
  <c r="P452" i="4"/>
  <c r="N452" i="4"/>
  <c r="L452" i="4"/>
  <c r="J452" i="4"/>
  <c r="H452" i="4"/>
  <c r="F452" i="4"/>
  <c r="D452" i="4"/>
  <c r="Q452" i="4"/>
  <c r="O452" i="4"/>
  <c r="M452" i="4"/>
  <c r="K452" i="4"/>
  <c r="I452" i="4"/>
  <c r="G452" i="4"/>
  <c r="E452" i="4"/>
  <c r="E359" i="4"/>
  <c r="G359" i="4"/>
  <c r="I359" i="4"/>
  <c r="K359" i="4"/>
  <c r="M359" i="4"/>
  <c r="O359" i="4"/>
  <c r="Q359" i="4"/>
  <c r="E387" i="4"/>
  <c r="G387" i="4"/>
  <c r="I387" i="4"/>
  <c r="K387" i="4"/>
  <c r="M387" i="4"/>
  <c r="O387" i="4"/>
  <c r="Q387" i="4"/>
  <c r="G393" i="4"/>
  <c r="K393" i="4"/>
  <c r="O393" i="4"/>
  <c r="P394" i="4"/>
  <c r="N394" i="4"/>
  <c r="L394" i="4"/>
  <c r="J394" i="4"/>
  <c r="H394" i="4"/>
  <c r="F394" i="4"/>
  <c r="D394" i="4"/>
  <c r="Q394" i="4"/>
  <c r="O394" i="4"/>
  <c r="M394" i="4"/>
  <c r="K394" i="4"/>
  <c r="I394" i="4"/>
  <c r="G394" i="4"/>
  <c r="E394" i="4"/>
  <c r="P398" i="4"/>
  <c r="N398" i="4"/>
  <c r="L398" i="4"/>
  <c r="J398" i="4"/>
  <c r="H398" i="4"/>
  <c r="F398" i="4"/>
  <c r="D398" i="4"/>
  <c r="Q398" i="4"/>
  <c r="O398" i="4"/>
  <c r="M398" i="4"/>
  <c r="K398" i="4"/>
  <c r="I398" i="4"/>
  <c r="G398" i="4"/>
  <c r="E398" i="4"/>
  <c r="P402" i="4"/>
  <c r="N402" i="4"/>
  <c r="L402" i="4"/>
  <c r="J402" i="4"/>
  <c r="H402" i="4"/>
  <c r="F402" i="4"/>
  <c r="D402" i="4"/>
  <c r="Q402" i="4"/>
  <c r="O402" i="4"/>
  <c r="M402" i="4"/>
  <c r="K402" i="4"/>
  <c r="I402" i="4"/>
  <c r="G402" i="4"/>
  <c r="E402" i="4"/>
  <c r="P406" i="4"/>
  <c r="N406" i="4"/>
  <c r="L406" i="4"/>
  <c r="J406" i="4"/>
  <c r="H406" i="4"/>
  <c r="F406" i="4"/>
  <c r="D406" i="4"/>
  <c r="Q406" i="4"/>
  <c r="O406" i="4"/>
  <c r="M406" i="4"/>
  <c r="K406" i="4"/>
  <c r="I406" i="4"/>
  <c r="G406" i="4"/>
  <c r="E406" i="4"/>
  <c r="P410" i="4"/>
  <c r="N410" i="4"/>
  <c r="L410" i="4"/>
  <c r="J410" i="4"/>
  <c r="H410" i="4"/>
  <c r="F410" i="4"/>
  <c r="D410" i="4"/>
  <c r="Q410" i="4"/>
  <c r="O410" i="4"/>
  <c r="M410" i="4"/>
  <c r="K410" i="4"/>
  <c r="I410" i="4"/>
  <c r="G410" i="4"/>
  <c r="E410" i="4"/>
  <c r="P414" i="4"/>
  <c r="N414" i="4"/>
  <c r="L414" i="4"/>
  <c r="J414" i="4"/>
  <c r="H414" i="4"/>
  <c r="F414" i="4"/>
  <c r="D414" i="4"/>
  <c r="Q414" i="4"/>
  <c r="O414" i="4"/>
  <c r="M414" i="4"/>
  <c r="K414" i="4"/>
  <c r="I414" i="4"/>
  <c r="G414" i="4"/>
  <c r="E414" i="4"/>
  <c r="P418" i="4"/>
  <c r="N418" i="4"/>
  <c r="L418" i="4"/>
  <c r="J418" i="4"/>
  <c r="H418" i="4"/>
  <c r="F418" i="4"/>
  <c r="D418" i="4"/>
  <c r="Q418" i="4"/>
  <c r="O418" i="4"/>
  <c r="M418" i="4"/>
  <c r="K418" i="4"/>
  <c r="I418" i="4"/>
  <c r="G418" i="4"/>
  <c r="E418" i="4"/>
  <c r="P422" i="4"/>
  <c r="N422" i="4"/>
  <c r="L422" i="4"/>
  <c r="J422" i="4"/>
  <c r="H422" i="4"/>
  <c r="F422" i="4"/>
  <c r="D422" i="4"/>
  <c r="Q422" i="4"/>
  <c r="O422" i="4"/>
  <c r="M422" i="4"/>
  <c r="K422" i="4"/>
  <c r="I422" i="4"/>
  <c r="G422" i="4"/>
  <c r="E422" i="4"/>
  <c r="P426" i="4"/>
  <c r="N426" i="4"/>
  <c r="L426" i="4"/>
  <c r="J426" i="4"/>
  <c r="H426" i="4"/>
  <c r="F426" i="4"/>
  <c r="D426" i="4"/>
  <c r="Q426" i="4"/>
  <c r="O426" i="4"/>
  <c r="M426" i="4"/>
  <c r="K426" i="4"/>
  <c r="I426" i="4"/>
  <c r="G426" i="4"/>
  <c r="E426" i="4"/>
  <c r="P430" i="4"/>
  <c r="N430" i="4"/>
  <c r="L430" i="4"/>
  <c r="J430" i="4"/>
  <c r="H430" i="4"/>
  <c r="F430" i="4"/>
  <c r="D430" i="4"/>
  <c r="Q430" i="4"/>
  <c r="O430" i="4"/>
  <c r="M430" i="4"/>
  <c r="K430" i="4"/>
  <c r="I430" i="4"/>
  <c r="G430" i="4"/>
  <c r="E430" i="4"/>
  <c r="P434" i="4"/>
  <c r="N434" i="4"/>
  <c r="L434" i="4"/>
  <c r="J434" i="4"/>
  <c r="H434" i="4"/>
  <c r="F434" i="4"/>
  <c r="D434" i="4"/>
  <c r="Q434" i="4"/>
  <c r="O434" i="4"/>
  <c r="M434" i="4"/>
  <c r="K434" i="4"/>
  <c r="I434" i="4"/>
  <c r="G434" i="4"/>
  <c r="E434" i="4"/>
  <c r="P438" i="4"/>
  <c r="N438" i="4"/>
  <c r="L438" i="4"/>
  <c r="J438" i="4"/>
  <c r="H438" i="4"/>
  <c r="F438" i="4"/>
  <c r="D438" i="4"/>
  <c r="Q438" i="4"/>
  <c r="O438" i="4"/>
  <c r="M438" i="4"/>
  <c r="K438" i="4"/>
  <c r="I438" i="4"/>
  <c r="G438" i="4"/>
  <c r="E438" i="4"/>
  <c r="P442" i="4"/>
  <c r="N442" i="4"/>
  <c r="L442" i="4"/>
  <c r="J442" i="4"/>
  <c r="H442" i="4"/>
  <c r="F442" i="4"/>
  <c r="D442" i="4"/>
  <c r="Q442" i="4"/>
  <c r="O442" i="4"/>
  <c r="M442" i="4"/>
  <c r="K442" i="4"/>
  <c r="I442" i="4"/>
  <c r="G442" i="4"/>
  <c r="E442" i="4"/>
  <c r="P446" i="4"/>
  <c r="N446" i="4"/>
  <c r="L446" i="4"/>
  <c r="J446" i="4"/>
  <c r="H446" i="4"/>
  <c r="F446" i="4"/>
  <c r="D446" i="4"/>
  <c r="Q446" i="4"/>
  <c r="O446" i="4"/>
  <c r="M446" i="4"/>
  <c r="K446" i="4"/>
  <c r="I446" i="4"/>
  <c r="G446" i="4"/>
  <c r="E446" i="4"/>
  <c r="P450" i="4"/>
  <c r="N450" i="4"/>
  <c r="L450" i="4"/>
  <c r="J450" i="4"/>
  <c r="H450" i="4"/>
  <c r="F450" i="4"/>
  <c r="D450" i="4"/>
  <c r="Q450" i="4"/>
  <c r="O450" i="4"/>
  <c r="M450" i="4"/>
  <c r="K450" i="4"/>
  <c r="I450" i="4"/>
  <c r="G450" i="4"/>
  <c r="E450" i="4"/>
  <c r="D359" i="4"/>
  <c r="F359" i="4"/>
  <c r="H359" i="4"/>
  <c r="J359" i="4"/>
  <c r="L359" i="4"/>
  <c r="N359" i="4"/>
  <c r="P359" i="4"/>
  <c r="D387" i="4"/>
  <c r="F387" i="4"/>
  <c r="H387" i="4"/>
  <c r="J387" i="4"/>
  <c r="L387" i="4"/>
  <c r="N387" i="4"/>
  <c r="P387" i="4"/>
  <c r="Q454" i="4"/>
  <c r="O454" i="4"/>
  <c r="M454" i="4"/>
  <c r="K454" i="4"/>
  <c r="I454" i="4"/>
  <c r="G454" i="4"/>
  <c r="E454" i="4"/>
  <c r="P454" i="4"/>
  <c r="N454" i="4"/>
  <c r="L454" i="4"/>
  <c r="J454" i="4"/>
  <c r="H454" i="4"/>
  <c r="F454" i="4"/>
  <c r="D454" i="4"/>
  <c r="Q456" i="4"/>
  <c r="O456" i="4"/>
  <c r="M456" i="4"/>
  <c r="K456" i="4"/>
  <c r="I456" i="4"/>
  <c r="G456" i="4"/>
  <c r="E456" i="4"/>
  <c r="P456" i="4"/>
  <c r="N456" i="4"/>
  <c r="L456" i="4"/>
  <c r="J456" i="4"/>
  <c r="H456" i="4"/>
  <c r="F456" i="4"/>
  <c r="D456" i="4"/>
  <c r="Q458" i="4"/>
  <c r="O458" i="4"/>
  <c r="M458" i="4"/>
  <c r="K458" i="4"/>
  <c r="I458" i="4"/>
  <c r="G458" i="4"/>
  <c r="E458" i="4"/>
  <c r="P458" i="4"/>
  <c r="N458" i="4"/>
  <c r="L458" i="4"/>
  <c r="J458" i="4"/>
  <c r="H458" i="4"/>
  <c r="F458" i="4"/>
  <c r="D458" i="4"/>
  <c r="Q460" i="4"/>
  <c r="O460" i="4"/>
  <c r="M460" i="4"/>
  <c r="K460" i="4"/>
  <c r="I460" i="4"/>
  <c r="G460" i="4"/>
  <c r="E460" i="4"/>
  <c r="P460" i="4"/>
  <c r="N460" i="4"/>
  <c r="L460" i="4"/>
  <c r="J460" i="4"/>
  <c r="H460" i="4"/>
  <c r="F460" i="4"/>
  <c r="D460" i="4"/>
  <c r="Q462" i="4"/>
  <c r="O462" i="4"/>
  <c r="M462" i="4"/>
  <c r="K462" i="4"/>
  <c r="I462" i="4"/>
  <c r="G462" i="4"/>
  <c r="E462" i="4"/>
  <c r="P462" i="4"/>
  <c r="N462" i="4"/>
  <c r="L462" i="4"/>
  <c r="J462" i="4"/>
  <c r="H462" i="4"/>
  <c r="F462" i="4"/>
  <c r="D462" i="4"/>
  <c r="Q464" i="4"/>
  <c r="O464" i="4"/>
  <c r="M464" i="4"/>
  <c r="K464" i="4"/>
  <c r="I464" i="4"/>
  <c r="G464" i="4"/>
  <c r="E464" i="4"/>
  <c r="P464" i="4"/>
  <c r="N464" i="4"/>
  <c r="L464" i="4"/>
  <c r="J464" i="4"/>
  <c r="H464" i="4"/>
  <c r="F464" i="4"/>
  <c r="D464" i="4"/>
  <c r="Q466" i="4"/>
  <c r="O466" i="4"/>
  <c r="M466" i="4"/>
  <c r="K466" i="4"/>
  <c r="I466" i="4"/>
  <c r="G466" i="4"/>
  <c r="E466" i="4"/>
  <c r="P466" i="4"/>
  <c r="N466" i="4"/>
  <c r="L466" i="4"/>
  <c r="J466" i="4"/>
  <c r="H466" i="4"/>
  <c r="F466" i="4"/>
  <c r="D466" i="4"/>
  <c r="Q468" i="4"/>
  <c r="O468" i="4"/>
  <c r="M468" i="4"/>
  <c r="K468" i="4"/>
  <c r="I468" i="4"/>
  <c r="G468" i="4"/>
  <c r="E468" i="4"/>
  <c r="P468" i="4"/>
  <c r="N468" i="4"/>
  <c r="L468" i="4"/>
  <c r="J468" i="4"/>
  <c r="H468" i="4"/>
  <c r="F468" i="4"/>
  <c r="D468" i="4"/>
  <c r="Q470" i="4"/>
  <c r="O470" i="4"/>
  <c r="M470" i="4"/>
  <c r="K470" i="4"/>
  <c r="I470" i="4"/>
  <c r="G470" i="4"/>
  <c r="E470" i="4"/>
  <c r="P470" i="4"/>
  <c r="N470" i="4"/>
  <c r="L470" i="4"/>
  <c r="J470" i="4"/>
  <c r="H470" i="4"/>
  <c r="F470" i="4"/>
  <c r="D470" i="4"/>
  <c r="Q472" i="4"/>
  <c r="O472" i="4"/>
  <c r="M472" i="4"/>
  <c r="K472" i="4"/>
  <c r="I472" i="4"/>
  <c r="G472" i="4"/>
  <c r="E472" i="4"/>
  <c r="P472" i="4"/>
  <c r="N472" i="4"/>
  <c r="L472" i="4"/>
  <c r="J472" i="4"/>
  <c r="H472" i="4"/>
  <c r="F472" i="4"/>
  <c r="D472" i="4"/>
  <c r="Q474" i="4"/>
  <c r="O474" i="4"/>
  <c r="M474" i="4"/>
  <c r="K474" i="4"/>
  <c r="I474" i="4"/>
  <c r="G474" i="4"/>
  <c r="E474" i="4"/>
  <c r="P474" i="4"/>
  <c r="N474" i="4"/>
  <c r="L474" i="4"/>
  <c r="J474" i="4"/>
  <c r="H474" i="4"/>
  <c r="F474" i="4"/>
  <c r="D474" i="4"/>
  <c r="Q476" i="4"/>
  <c r="O476" i="4"/>
  <c r="M476" i="4"/>
  <c r="K476" i="4"/>
  <c r="I476" i="4"/>
  <c r="G476" i="4"/>
  <c r="E476" i="4"/>
  <c r="P476" i="4"/>
  <c r="N476" i="4"/>
  <c r="L476" i="4"/>
  <c r="J476" i="4"/>
  <c r="H476" i="4"/>
  <c r="F476" i="4"/>
  <c r="D476" i="4"/>
  <c r="Q478" i="4"/>
  <c r="O478" i="4"/>
  <c r="M478" i="4"/>
  <c r="K478" i="4"/>
  <c r="I478" i="4"/>
  <c r="G478" i="4"/>
  <c r="E478" i="4"/>
  <c r="P478" i="4"/>
  <c r="N478" i="4"/>
  <c r="L478" i="4"/>
  <c r="J478" i="4"/>
  <c r="H478" i="4"/>
  <c r="F478" i="4"/>
  <c r="D478" i="4"/>
  <c r="Q480" i="4"/>
  <c r="O480" i="4"/>
  <c r="M480" i="4"/>
  <c r="K480" i="4"/>
  <c r="I480" i="4"/>
  <c r="G480" i="4"/>
  <c r="E480" i="4"/>
  <c r="P480" i="4"/>
  <c r="N480" i="4"/>
  <c r="L480" i="4"/>
  <c r="J480" i="4"/>
  <c r="H480" i="4"/>
  <c r="F480" i="4"/>
  <c r="D480" i="4"/>
  <c r="Q482" i="4"/>
  <c r="O482" i="4"/>
  <c r="M482" i="4"/>
  <c r="K482" i="4"/>
  <c r="I482" i="4"/>
  <c r="G482" i="4"/>
  <c r="E482" i="4"/>
  <c r="P482" i="4"/>
  <c r="N482" i="4"/>
  <c r="L482" i="4"/>
  <c r="J482" i="4"/>
  <c r="H482" i="4"/>
  <c r="F482" i="4"/>
  <c r="D482" i="4"/>
  <c r="P485" i="4"/>
  <c r="N485" i="4"/>
  <c r="L485" i="4"/>
  <c r="J485" i="4"/>
  <c r="H485" i="4"/>
  <c r="F485" i="4"/>
  <c r="D485" i="4"/>
  <c r="Q485" i="4"/>
  <c r="O485" i="4"/>
  <c r="M485" i="4"/>
  <c r="K485" i="4"/>
  <c r="I485" i="4"/>
  <c r="G485" i="4"/>
  <c r="E485" i="4"/>
  <c r="P487" i="4"/>
  <c r="N487" i="4"/>
  <c r="L487" i="4"/>
  <c r="J487" i="4"/>
  <c r="H487" i="4"/>
  <c r="F487" i="4"/>
  <c r="D487" i="4"/>
  <c r="Q487" i="4"/>
  <c r="O487" i="4"/>
  <c r="M487" i="4"/>
  <c r="K487" i="4"/>
  <c r="I487" i="4"/>
  <c r="G487" i="4"/>
  <c r="E487" i="4"/>
  <c r="P489" i="4"/>
  <c r="N489" i="4"/>
  <c r="L489" i="4"/>
  <c r="J489" i="4"/>
  <c r="H489" i="4"/>
  <c r="F489" i="4"/>
  <c r="D489" i="4"/>
  <c r="Q489" i="4"/>
  <c r="O489" i="4"/>
  <c r="M489" i="4"/>
  <c r="K489" i="4"/>
  <c r="I489" i="4"/>
  <c r="G489" i="4"/>
  <c r="E489" i="4"/>
  <c r="P491" i="4"/>
  <c r="N491" i="4"/>
  <c r="L491" i="4"/>
  <c r="J491" i="4"/>
  <c r="H491" i="4"/>
  <c r="F491" i="4"/>
  <c r="D491" i="4"/>
  <c r="Q491" i="4"/>
  <c r="O491" i="4"/>
  <c r="M491" i="4"/>
  <c r="K491" i="4"/>
  <c r="I491" i="4"/>
  <c r="G491" i="4"/>
  <c r="E491" i="4"/>
  <c r="P493" i="4"/>
  <c r="N493" i="4"/>
  <c r="L493" i="4"/>
  <c r="J493" i="4"/>
  <c r="H493" i="4"/>
  <c r="F493" i="4"/>
  <c r="D493" i="4"/>
  <c r="Q493" i="4"/>
  <c r="O493" i="4"/>
  <c r="M493" i="4"/>
  <c r="K493" i="4"/>
  <c r="I493" i="4"/>
  <c r="G493" i="4"/>
  <c r="E493" i="4"/>
  <c r="P495" i="4"/>
  <c r="N495" i="4"/>
  <c r="L495" i="4"/>
  <c r="J495" i="4"/>
  <c r="H495" i="4"/>
  <c r="F495" i="4"/>
  <c r="D495" i="4"/>
  <c r="Q495" i="4"/>
  <c r="O495" i="4"/>
  <c r="M495" i="4"/>
  <c r="K495" i="4"/>
  <c r="I495" i="4"/>
  <c r="G495" i="4"/>
  <c r="E495" i="4"/>
  <c r="P497" i="4"/>
  <c r="N497" i="4"/>
  <c r="L497" i="4"/>
  <c r="J497" i="4"/>
  <c r="H497" i="4"/>
  <c r="F497" i="4"/>
  <c r="D497" i="4"/>
  <c r="Q497" i="4"/>
  <c r="O497" i="4"/>
  <c r="M497" i="4"/>
  <c r="K497" i="4"/>
  <c r="I497" i="4"/>
  <c r="G497" i="4"/>
  <c r="E497" i="4"/>
  <c r="P499" i="4"/>
  <c r="N499" i="4"/>
  <c r="L499" i="4"/>
  <c r="J499" i="4"/>
  <c r="H499" i="4"/>
  <c r="F499" i="4"/>
  <c r="D499" i="4"/>
  <c r="Q499" i="4"/>
  <c r="O499" i="4"/>
  <c r="M499" i="4"/>
  <c r="K499" i="4"/>
  <c r="I499" i="4"/>
  <c r="G499" i="4"/>
  <c r="E499" i="4"/>
  <c r="P503" i="4"/>
  <c r="N503" i="4"/>
  <c r="L503" i="4"/>
  <c r="J503" i="4"/>
  <c r="H503" i="4"/>
  <c r="F503" i="4"/>
  <c r="D503" i="4"/>
  <c r="Q503" i="4"/>
  <c r="O503" i="4"/>
  <c r="M503" i="4"/>
  <c r="K503" i="4"/>
  <c r="I503" i="4"/>
  <c r="G503" i="4"/>
  <c r="E503" i="4"/>
  <c r="P507" i="4"/>
  <c r="N507" i="4"/>
  <c r="L507" i="4"/>
  <c r="J507" i="4"/>
  <c r="H507" i="4"/>
  <c r="F507" i="4"/>
  <c r="D507" i="4"/>
  <c r="Q507" i="4"/>
  <c r="O507" i="4"/>
  <c r="M507" i="4"/>
  <c r="K507" i="4"/>
  <c r="I507" i="4"/>
  <c r="G507" i="4"/>
  <c r="E507" i="4"/>
  <c r="D395" i="4"/>
  <c r="F395" i="4"/>
  <c r="H395" i="4"/>
  <c r="J395" i="4"/>
  <c r="L395" i="4"/>
  <c r="N395" i="4"/>
  <c r="P395" i="4"/>
  <c r="D397" i="4"/>
  <c r="F397" i="4"/>
  <c r="H397" i="4"/>
  <c r="J397" i="4"/>
  <c r="L397" i="4"/>
  <c r="N397" i="4"/>
  <c r="P397" i="4"/>
  <c r="D399" i="4"/>
  <c r="F399" i="4"/>
  <c r="H399" i="4"/>
  <c r="J399" i="4"/>
  <c r="L399" i="4"/>
  <c r="N399" i="4"/>
  <c r="P399" i="4"/>
  <c r="D401" i="4"/>
  <c r="F401" i="4"/>
  <c r="H401" i="4"/>
  <c r="J401" i="4"/>
  <c r="L401" i="4"/>
  <c r="N401" i="4"/>
  <c r="P401" i="4"/>
  <c r="D403" i="4"/>
  <c r="F403" i="4"/>
  <c r="H403" i="4"/>
  <c r="J403" i="4"/>
  <c r="L403" i="4"/>
  <c r="N403" i="4"/>
  <c r="P403" i="4"/>
  <c r="D405" i="4"/>
  <c r="F405" i="4"/>
  <c r="H405" i="4"/>
  <c r="J405" i="4"/>
  <c r="L405" i="4"/>
  <c r="N405" i="4"/>
  <c r="P405" i="4"/>
  <c r="D407" i="4"/>
  <c r="F407" i="4"/>
  <c r="H407" i="4"/>
  <c r="J407" i="4"/>
  <c r="L407" i="4"/>
  <c r="N407" i="4"/>
  <c r="P407" i="4"/>
  <c r="D409" i="4"/>
  <c r="F409" i="4"/>
  <c r="H409" i="4"/>
  <c r="J409" i="4"/>
  <c r="L409" i="4"/>
  <c r="N409" i="4"/>
  <c r="P409" i="4"/>
  <c r="D411" i="4"/>
  <c r="F411" i="4"/>
  <c r="H411" i="4"/>
  <c r="J411" i="4"/>
  <c r="L411" i="4"/>
  <c r="N411" i="4"/>
  <c r="P411" i="4"/>
  <c r="D413" i="4"/>
  <c r="F413" i="4"/>
  <c r="H413" i="4"/>
  <c r="J413" i="4"/>
  <c r="L413" i="4"/>
  <c r="N413" i="4"/>
  <c r="P413" i="4"/>
  <c r="D415" i="4"/>
  <c r="F415" i="4"/>
  <c r="H415" i="4"/>
  <c r="J415" i="4"/>
  <c r="L415" i="4"/>
  <c r="N415" i="4"/>
  <c r="P415" i="4"/>
  <c r="D417" i="4"/>
  <c r="F417" i="4"/>
  <c r="H417" i="4"/>
  <c r="J417" i="4"/>
  <c r="L417" i="4"/>
  <c r="N417" i="4"/>
  <c r="P417" i="4"/>
  <c r="D419" i="4"/>
  <c r="F419" i="4"/>
  <c r="H419" i="4"/>
  <c r="J419" i="4"/>
  <c r="L419" i="4"/>
  <c r="N419" i="4"/>
  <c r="P419" i="4"/>
  <c r="D421" i="4"/>
  <c r="F421" i="4"/>
  <c r="H421" i="4"/>
  <c r="J421" i="4"/>
  <c r="L421" i="4"/>
  <c r="N421" i="4"/>
  <c r="P421" i="4"/>
  <c r="D423" i="4"/>
  <c r="F423" i="4"/>
  <c r="H423" i="4"/>
  <c r="J423" i="4"/>
  <c r="L423" i="4"/>
  <c r="N423" i="4"/>
  <c r="P423" i="4"/>
  <c r="D425" i="4"/>
  <c r="F425" i="4"/>
  <c r="H425" i="4"/>
  <c r="J425" i="4"/>
  <c r="L425" i="4"/>
  <c r="N425" i="4"/>
  <c r="P425" i="4"/>
  <c r="D427" i="4"/>
  <c r="F427" i="4"/>
  <c r="H427" i="4"/>
  <c r="J427" i="4"/>
  <c r="L427" i="4"/>
  <c r="N427" i="4"/>
  <c r="P427" i="4"/>
  <c r="D429" i="4"/>
  <c r="F429" i="4"/>
  <c r="H429" i="4"/>
  <c r="J429" i="4"/>
  <c r="L429" i="4"/>
  <c r="N429" i="4"/>
  <c r="P429" i="4"/>
  <c r="D431" i="4"/>
  <c r="F431" i="4"/>
  <c r="H431" i="4"/>
  <c r="J431" i="4"/>
  <c r="L431" i="4"/>
  <c r="N431" i="4"/>
  <c r="P431" i="4"/>
  <c r="D433" i="4"/>
  <c r="F433" i="4"/>
  <c r="H433" i="4"/>
  <c r="J433" i="4"/>
  <c r="L433" i="4"/>
  <c r="N433" i="4"/>
  <c r="P433" i="4"/>
  <c r="D435" i="4"/>
  <c r="F435" i="4"/>
  <c r="H435" i="4"/>
  <c r="J435" i="4"/>
  <c r="L435" i="4"/>
  <c r="N435" i="4"/>
  <c r="P435" i="4"/>
  <c r="D437" i="4"/>
  <c r="F437" i="4"/>
  <c r="H437" i="4"/>
  <c r="J437" i="4"/>
  <c r="L437" i="4"/>
  <c r="N437" i="4"/>
  <c r="P437" i="4"/>
  <c r="D439" i="4"/>
  <c r="F439" i="4"/>
  <c r="H439" i="4"/>
  <c r="J439" i="4"/>
  <c r="L439" i="4"/>
  <c r="N439" i="4"/>
  <c r="P439" i="4"/>
  <c r="D441" i="4"/>
  <c r="F441" i="4"/>
  <c r="H441" i="4"/>
  <c r="J441" i="4"/>
  <c r="L441" i="4"/>
  <c r="N441" i="4"/>
  <c r="P441" i="4"/>
  <c r="D443" i="4"/>
  <c r="F443" i="4"/>
  <c r="H443" i="4"/>
  <c r="J443" i="4"/>
  <c r="L443" i="4"/>
  <c r="N443" i="4"/>
  <c r="P443" i="4"/>
  <c r="D445" i="4"/>
  <c r="F445" i="4"/>
  <c r="H445" i="4"/>
  <c r="J445" i="4"/>
  <c r="L445" i="4"/>
  <c r="N445" i="4"/>
  <c r="P445" i="4"/>
  <c r="D447" i="4"/>
  <c r="F447" i="4"/>
  <c r="H447" i="4"/>
  <c r="J447" i="4"/>
  <c r="L447" i="4"/>
  <c r="N447" i="4"/>
  <c r="P447" i="4"/>
  <c r="D449" i="4"/>
  <c r="F449" i="4"/>
  <c r="H449" i="4"/>
  <c r="J449" i="4"/>
  <c r="L449" i="4"/>
  <c r="N449" i="4"/>
  <c r="P449" i="4"/>
  <c r="D451" i="4"/>
  <c r="F451" i="4"/>
  <c r="H451" i="4"/>
  <c r="J451" i="4"/>
  <c r="L451" i="4"/>
  <c r="N451" i="4"/>
  <c r="P451" i="4"/>
  <c r="P453" i="4"/>
  <c r="N453" i="4"/>
  <c r="L453" i="4"/>
  <c r="J453" i="4"/>
  <c r="H453" i="4"/>
  <c r="F453" i="4"/>
  <c r="D453" i="4"/>
  <c r="Q453" i="4"/>
  <c r="O453" i="4"/>
  <c r="M453" i="4"/>
  <c r="K453" i="4"/>
  <c r="I453" i="4"/>
  <c r="G453" i="4"/>
  <c r="E453" i="4"/>
  <c r="P455" i="4"/>
  <c r="N455" i="4"/>
  <c r="L455" i="4"/>
  <c r="J455" i="4"/>
  <c r="H455" i="4"/>
  <c r="F455" i="4"/>
  <c r="D455" i="4"/>
  <c r="Q455" i="4"/>
  <c r="O455" i="4"/>
  <c r="M455" i="4"/>
  <c r="K455" i="4"/>
  <c r="I455" i="4"/>
  <c r="G455" i="4"/>
  <c r="E455" i="4"/>
  <c r="P457" i="4"/>
  <c r="N457" i="4"/>
  <c r="L457" i="4"/>
  <c r="J457" i="4"/>
  <c r="H457" i="4"/>
  <c r="F457" i="4"/>
  <c r="D457" i="4"/>
  <c r="Q457" i="4"/>
  <c r="O457" i="4"/>
  <c r="M457" i="4"/>
  <c r="K457" i="4"/>
  <c r="I457" i="4"/>
  <c r="G457" i="4"/>
  <c r="E457" i="4"/>
  <c r="P459" i="4"/>
  <c r="N459" i="4"/>
  <c r="L459" i="4"/>
  <c r="J459" i="4"/>
  <c r="H459" i="4"/>
  <c r="F459" i="4"/>
  <c r="D459" i="4"/>
  <c r="Q459" i="4"/>
  <c r="O459" i="4"/>
  <c r="M459" i="4"/>
  <c r="K459" i="4"/>
  <c r="I459" i="4"/>
  <c r="G459" i="4"/>
  <c r="E459" i="4"/>
  <c r="P461" i="4"/>
  <c r="N461" i="4"/>
  <c r="L461" i="4"/>
  <c r="J461" i="4"/>
  <c r="H461" i="4"/>
  <c r="F461" i="4"/>
  <c r="D461" i="4"/>
  <c r="Q461" i="4"/>
  <c r="O461" i="4"/>
  <c r="M461" i="4"/>
  <c r="K461" i="4"/>
  <c r="I461" i="4"/>
  <c r="G461" i="4"/>
  <c r="E461" i="4"/>
  <c r="P463" i="4"/>
  <c r="N463" i="4"/>
  <c r="L463" i="4"/>
  <c r="J463" i="4"/>
  <c r="H463" i="4"/>
  <c r="F463" i="4"/>
  <c r="D463" i="4"/>
  <c r="Q463" i="4"/>
  <c r="O463" i="4"/>
  <c r="M463" i="4"/>
  <c r="K463" i="4"/>
  <c r="I463" i="4"/>
  <c r="G463" i="4"/>
  <c r="E463" i="4"/>
  <c r="P465" i="4"/>
  <c r="N465" i="4"/>
  <c r="L465" i="4"/>
  <c r="J465" i="4"/>
  <c r="H465" i="4"/>
  <c r="F465" i="4"/>
  <c r="D465" i="4"/>
  <c r="Q465" i="4"/>
  <c r="O465" i="4"/>
  <c r="M465" i="4"/>
  <c r="K465" i="4"/>
  <c r="I465" i="4"/>
  <c r="G465" i="4"/>
  <c r="E465" i="4"/>
  <c r="P467" i="4"/>
  <c r="N467" i="4"/>
  <c r="L467" i="4"/>
  <c r="J467" i="4"/>
  <c r="H467" i="4"/>
  <c r="F467" i="4"/>
  <c r="D467" i="4"/>
  <c r="Q467" i="4"/>
  <c r="O467" i="4"/>
  <c r="M467" i="4"/>
  <c r="K467" i="4"/>
  <c r="I467" i="4"/>
  <c r="G467" i="4"/>
  <c r="E467" i="4"/>
  <c r="P469" i="4"/>
  <c r="N469" i="4"/>
  <c r="L469" i="4"/>
  <c r="J469" i="4"/>
  <c r="H469" i="4"/>
  <c r="F469" i="4"/>
  <c r="D469" i="4"/>
  <c r="Q469" i="4"/>
  <c r="O469" i="4"/>
  <c r="M469" i="4"/>
  <c r="K469" i="4"/>
  <c r="I469" i="4"/>
  <c r="G469" i="4"/>
  <c r="E469" i="4"/>
  <c r="P471" i="4"/>
  <c r="N471" i="4"/>
  <c r="L471" i="4"/>
  <c r="J471" i="4"/>
  <c r="H471" i="4"/>
  <c r="F471" i="4"/>
  <c r="D471" i="4"/>
  <c r="Q471" i="4"/>
  <c r="O471" i="4"/>
  <c r="M471" i="4"/>
  <c r="K471" i="4"/>
  <c r="I471" i="4"/>
  <c r="G471" i="4"/>
  <c r="E471" i="4"/>
  <c r="P473" i="4"/>
  <c r="N473" i="4"/>
  <c r="L473" i="4"/>
  <c r="J473" i="4"/>
  <c r="H473" i="4"/>
  <c r="F473" i="4"/>
  <c r="D473" i="4"/>
  <c r="Q473" i="4"/>
  <c r="O473" i="4"/>
  <c r="M473" i="4"/>
  <c r="K473" i="4"/>
  <c r="I473" i="4"/>
  <c r="G473" i="4"/>
  <c r="E473" i="4"/>
  <c r="P475" i="4"/>
  <c r="N475" i="4"/>
  <c r="L475" i="4"/>
  <c r="J475" i="4"/>
  <c r="H475" i="4"/>
  <c r="F475" i="4"/>
  <c r="D475" i="4"/>
  <c r="Q475" i="4"/>
  <c r="O475" i="4"/>
  <c r="M475" i="4"/>
  <c r="K475" i="4"/>
  <c r="I475" i="4"/>
  <c r="G475" i="4"/>
  <c r="E475" i="4"/>
  <c r="P477" i="4"/>
  <c r="N477" i="4"/>
  <c r="L477" i="4"/>
  <c r="J477" i="4"/>
  <c r="H477" i="4"/>
  <c r="F477" i="4"/>
  <c r="D477" i="4"/>
  <c r="Q477" i="4"/>
  <c r="O477" i="4"/>
  <c r="M477" i="4"/>
  <c r="K477" i="4"/>
  <c r="I477" i="4"/>
  <c r="G477" i="4"/>
  <c r="E477" i="4"/>
  <c r="P479" i="4"/>
  <c r="N479" i="4"/>
  <c r="L479" i="4"/>
  <c r="J479" i="4"/>
  <c r="H479" i="4"/>
  <c r="F479" i="4"/>
  <c r="D479" i="4"/>
  <c r="Q479" i="4"/>
  <c r="O479" i="4"/>
  <c r="M479" i="4"/>
  <c r="K479" i="4"/>
  <c r="I479" i="4"/>
  <c r="G479" i="4"/>
  <c r="E479" i="4"/>
  <c r="P481" i="4"/>
  <c r="N481" i="4"/>
  <c r="L481" i="4"/>
  <c r="J481" i="4"/>
  <c r="H481" i="4"/>
  <c r="F481" i="4"/>
  <c r="D481" i="4"/>
  <c r="Q481" i="4"/>
  <c r="O481" i="4"/>
  <c r="M481" i="4"/>
  <c r="K481" i="4"/>
  <c r="I481" i="4"/>
  <c r="G481" i="4"/>
  <c r="E481" i="4"/>
  <c r="P483" i="4"/>
  <c r="N483" i="4"/>
  <c r="L483" i="4"/>
  <c r="J483" i="4"/>
  <c r="H483" i="4"/>
  <c r="F483" i="4"/>
  <c r="D483" i="4"/>
  <c r="Q483" i="4"/>
  <c r="O483" i="4"/>
  <c r="M483" i="4"/>
  <c r="K483" i="4"/>
  <c r="I483" i="4"/>
  <c r="G483" i="4"/>
  <c r="E483" i="4"/>
  <c r="Q486" i="4"/>
  <c r="O486" i="4"/>
  <c r="M486" i="4"/>
  <c r="K486" i="4"/>
  <c r="I486" i="4"/>
  <c r="G486" i="4"/>
  <c r="E486" i="4"/>
  <c r="P486" i="4"/>
  <c r="N486" i="4"/>
  <c r="L486" i="4"/>
  <c r="J486" i="4"/>
  <c r="H486" i="4"/>
  <c r="F486" i="4"/>
  <c r="D486" i="4"/>
  <c r="Q488" i="4"/>
  <c r="O488" i="4"/>
  <c r="M488" i="4"/>
  <c r="K488" i="4"/>
  <c r="I488" i="4"/>
  <c r="G488" i="4"/>
  <c r="E488" i="4"/>
  <c r="P488" i="4"/>
  <c r="N488" i="4"/>
  <c r="L488" i="4"/>
  <c r="J488" i="4"/>
  <c r="H488" i="4"/>
  <c r="F488" i="4"/>
  <c r="D488" i="4"/>
  <c r="Q490" i="4"/>
  <c r="O490" i="4"/>
  <c r="M490" i="4"/>
  <c r="K490" i="4"/>
  <c r="I490" i="4"/>
  <c r="G490" i="4"/>
  <c r="E490" i="4"/>
  <c r="P490" i="4"/>
  <c r="N490" i="4"/>
  <c r="L490" i="4"/>
  <c r="J490" i="4"/>
  <c r="H490" i="4"/>
  <c r="F490" i="4"/>
  <c r="D490" i="4"/>
  <c r="Q492" i="4"/>
  <c r="O492" i="4"/>
  <c r="M492" i="4"/>
  <c r="K492" i="4"/>
  <c r="I492" i="4"/>
  <c r="G492" i="4"/>
  <c r="E492" i="4"/>
  <c r="P492" i="4"/>
  <c r="N492" i="4"/>
  <c r="L492" i="4"/>
  <c r="J492" i="4"/>
  <c r="H492" i="4"/>
  <c r="F492" i="4"/>
  <c r="D492" i="4"/>
  <c r="Q494" i="4"/>
  <c r="O494" i="4"/>
  <c r="M494" i="4"/>
  <c r="K494" i="4"/>
  <c r="I494" i="4"/>
  <c r="G494" i="4"/>
  <c r="E494" i="4"/>
  <c r="P494" i="4"/>
  <c r="N494" i="4"/>
  <c r="L494" i="4"/>
  <c r="J494" i="4"/>
  <c r="H494" i="4"/>
  <c r="F494" i="4"/>
  <c r="D494" i="4"/>
  <c r="Q496" i="4"/>
  <c r="O496" i="4"/>
  <c r="M496" i="4"/>
  <c r="K496" i="4"/>
  <c r="I496" i="4"/>
  <c r="G496" i="4"/>
  <c r="E496" i="4"/>
  <c r="P496" i="4"/>
  <c r="N496" i="4"/>
  <c r="L496" i="4"/>
  <c r="J496" i="4"/>
  <c r="H496" i="4"/>
  <c r="F496" i="4"/>
  <c r="D496" i="4"/>
  <c r="Q498" i="4"/>
  <c r="O498" i="4"/>
  <c r="M498" i="4"/>
  <c r="K498" i="4"/>
  <c r="I498" i="4"/>
  <c r="G498" i="4"/>
  <c r="E498" i="4"/>
  <c r="P498" i="4"/>
  <c r="N498" i="4"/>
  <c r="L498" i="4"/>
  <c r="J498" i="4"/>
  <c r="H498" i="4"/>
  <c r="F498" i="4"/>
  <c r="D498" i="4"/>
  <c r="P501" i="4"/>
  <c r="N501" i="4"/>
  <c r="L501" i="4"/>
  <c r="J501" i="4"/>
  <c r="H501" i="4"/>
  <c r="F501" i="4"/>
  <c r="D501" i="4"/>
  <c r="Q501" i="4"/>
  <c r="O501" i="4"/>
  <c r="M501" i="4"/>
  <c r="K501" i="4"/>
  <c r="I501" i="4"/>
  <c r="G501" i="4"/>
  <c r="E501" i="4"/>
  <c r="P505" i="4"/>
  <c r="N505" i="4"/>
  <c r="L505" i="4"/>
  <c r="J505" i="4"/>
  <c r="H505" i="4"/>
  <c r="F505" i="4"/>
  <c r="D505" i="4"/>
  <c r="Q505" i="4"/>
  <c r="O505" i="4"/>
  <c r="M505" i="4"/>
  <c r="K505" i="4"/>
  <c r="I505" i="4"/>
  <c r="G505" i="4"/>
  <c r="E505" i="4"/>
  <c r="P509" i="4"/>
  <c r="N509" i="4"/>
  <c r="L509" i="4"/>
  <c r="J509" i="4"/>
  <c r="H509" i="4"/>
  <c r="F509" i="4"/>
  <c r="D509" i="4"/>
  <c r="Q509" i="4"/>
  <c r="O509" i="4"/>
  <c r="M509" i="4"/>
  <c r="K509" i="4"/>
  <c r="I509" i="4"/>
  <c r="G509" i="4"/>
  <c r="E509" i="4"/>
  <c r="E395" i="4"/>
  <c r="G395" i="4"/>
  <c r="I395" i="4"/>
  <c r="K395" i="4"/>
  <c r="M395" i="4"/>
  <c r="O395" i="4"/>
  <c r="Q395" i="4"/>
  <c r="E397" i="4"/>
  <c r="G397" i="4"/>
  <c r="I397" i="4"/>
  <c r="K397" i="4"/>
  <c r="M397" i="4"/>
  <c r="O397" i="4"/>
  <c r="Q397" i="4"/>
  <c r="E399" i="4"/>
  <c r="G399" i="4"/>
  <c r="I399" i="4"/>
  <c r="K399" i="4"/>
  <c r="M399" i="4"/>
  <c r="O399" i="4"/>
  <c r="Q399" i="4"/>
  <c r="E401" i="4"/>
  <c r="G401" i="4"/>
  <c r="I401" i="4"/>
  <c r="K401" i="4"/>
  <c r="M401" i="4"/>
  <c r="O401" i="4"/>
  <c r="Q401" i="4"/>
  <c r="E403" i="4"/>
  <c r="G403" i="4"/>
  <c r="I403" i="4"/>
  <c r="K403" i="4"/>
  <c r="M403" i="4"/>
  <c r="O403" i="4"/>
  <c r="Q403" i="4"/>
  <c r="E405" i="4"/>
  <c r="G405" i="4"/>
  <c r="I405" i="4"/>
  <c r="K405" i="4"/>
  <c r="M405" i="4"/>
  <c r="O405" i="4"/>
  <c r="Q405" i="4"/>
  <c r="E407" i="4"/>
  <c r="G407" i="4"/>
  <c r="I407" i="4"/>
  <c r="K407" i="4"/>
  <c r="M407" i="4"/>
  <c r="O407" i="4"/>
  <c r="Q407" i="4"/>
  <c r="E409" i="4"/>
  <c r="G409" i="4"/>
  <c r="I409" i="4"/>
  <c r="K409" i="4"/>
  <c r="M409" i="4"/>
  <c r="O409" i="4"/>
  <c r="Q409" i="4"/>
  <c r="E411" i="4"/>
  <c r="G411" i="4"/>
  <c r="I411" i="4"/>
  <c r="K411" i="4"/>
  <c r="M411" i="4"/>
  <c r="O411" i="4"/>
  <c r="Q411" i="4"/>
  <c r="E413" i="4"/>
  <c r="G413" i="4"/>
  <c r="I413" i="4"/>
  <c r="K413" i="4"/>
  <c r="M413" i="4"/>
  <c r="O413" i="4"/>
  <c r="Q413" i="4"/>
  <c r="E415" i="4"/>
  <c r="G415" i="4"/>
  <c r="I415" i="4"/>
  <c r="K415" i="4"/>
  <c r="M415" i="4"/>
  <c r="O415" i="4"/>
  <c r="Q415" i="4"/>
  <c r="E417" i="4"/>
  <c r="G417" i="4"/>
  <c r="I417" i="4"/>
  <c r="K417" i="4"/>
  <c r="M417" i="4"/>
  <c r="O417" i="4"/>
  <c r="Q417" i="4"/>
  <c r="E419" i="4"/>
  <c r="G419" i="4"/>
  <c r="I419" i="4"/>
  <c r="K419" i="4"/>
  <c r="M419" i="4"/>
  <c r="O419" i="4"/>
  <c r="Q419" i="4"/>
  <c r="E421" i="4"/>
  <c r="G421" i="4"/>
  <c r="I421" i="4"/>
  <c r="K421" i="4"/>
  <c r="M421" i="4"/>
  <c r="O421" i="4"/>
  <c r="Q421" i="4"/>
  <c r="E423" i="4"/>
  <c r="G423" i="4"/>
  <c r="I423" i="4"/>
  <c r="K423" i="4"/>
  <c r="M423" i="4"/>
  <c r="O423" i="4"/>
  <c r="Q423" i="4"/>
  <c r="E425" i="4"/>
  <c r="G425" i="4"/>
  <c r="I425" i="4"/>
  <c r="K425" i="4"/>
  <c r="M425" i="4"/>
  <c r="O425" i="4"/>
  <c r="Q425" i="4"/>
  <c r="E427" i="4"/>
  <c r="G427" i="4"/>
  <c r="I427" i="4"/>
  <c r="K427" i="4"/>
  <c r="M427" i="4"/>
  <c r="O427" i="4"/>
  <c r="Q427" i="4"/>
  <c r="E429" i="4"/>
  <c r="G429" i="4"/>
  <c r="I429" i="4"/>
  <c r="K429" i="4"/>
  <c r="M429" i="4"/>
  <c r="O429" i="4"/>
  <c r="Q429" i="4"/>
  <c r="E431" i="4"/>
  <c r="G431" i="4"/>
  <c r="I431" i="4"/>
  <c r="K431" i="4"/>
  <c r="M431" i="4"/>
  <c r="O431" i="4"/>
  <c r="Q431" i="4"/>
  <c r="E433" i="4"/>
  <c r="G433" i="4"/>
  <c r="I433" i="4"/>
  <c r="K433" i="4"/>
  <c r="M433" i="4"/>
  <c r="O433" i="4"/>
  <c r="Q433" i="4"/>
  <c r="E435" i="4"/>
  <c r="G435" i="4"/>
  <c r="I435" i="4"/>
  <c r="K435" i="4"/>
  <c r="M435" i="4"/>
  <c r="O435" i="4"/>
  <c r="Q435" i="4"/>
  <c r="E437" i="4"/>
  <c r="G437" i="4"/>
  <c r="I437" i="4"/>
  <c r="K437" i="4"/>
  <c r="M437" i="4"/>
  <c r="O437" i="4"/>
  <c r="Q437" i="4"/>
  <c r="E439" i="4"/>
  <c r="G439" i="4"/>
  <c r="I439" i="4"/>
  <c r="K439" i="4"/>
  <c r="M439" i="4"/>
  <c r="O439" i="4"/>
  <c r="Q439" i="4"/>
  <c r="E441" i="4"/>
  <c r="G441" i="4"/>
  <c r="I441" i="4"/>
  <c r="K441" i="4"/>
  <c r="M441" i="4"/>
  <c r="O441" i="4"/>
  <c r="Q441" i="4"/>
  <c r="E443" i="4"/>
  <c r="G443" i="4"/>
  <c r="I443" i="4"/>
  <c r="K443" i="4"/>
  <c r="M443" i="4"/>
  <c r="O443" i="4"/>
  <c r="Q443" i="4"/>
  <c r="E445" i="4"/>
  <c r="G445" i="4"/>
  <c r="I445" i="4"/>
  <c r="K445" i="4"/>
  <c r="M445" i="4"/>
  <c r="O445" i="4"/>
  <c r="Q445" i="4"/>
  <c r="E447" i="4"/>
  <c r="G447" i="4"/>
  <c r="I447" i="4"/>
  <c r="K447" i="4"/>
  <c r="M447" i="4"/>
  <c r="O447" i="4"/>
  <c r="Q447" i="4"/>
  <c r="E449" i="4"/>
  <c r="G449" i="4"/>
  <c r="I449" i="4"/>
  <c r="K449" i="4"/>
  <c r="M449" i="4"/>
  <c r="O449" i="4"/>
  <c r="Q449" i="4"/>
  <c r="E451" i="4"/>
  <c r="G451" i="4"/>
  <c r="I451" i="4"/>
  <c r="K451" i="4"/>
  <c r="M451" i="4"/>
  <c r="O451" i="4"/>
  <c r="Q451" i="4"/>
  <c r="Q511" i="4"/>
  <c r="O511" i="4"/>
  <c r="M511" i="4"/>
  <c r="K511" i="4"/>
  <c r="I511" i="4"/>
  <c r="G511" i="4"/>
  <c r="E511" i="4"/>
  <c r="P511" i="4"/>
  <c r="N511" i="4"/>
  <c r="L511" i="4"/>
  <c r="J511" i="4"/>
  <c r="H511" i="4"/>
  <c r="F511" i="4"/>
  <c r="D511" i="4"/>
  <c r="Q513" i="4"/>
  <c r="O513" i="4"/>
  <c r="M513" i="4"/>
  <c r="K513" i="4"/>
  <c r="I513" i="4"/>
  <c r="G513" i="4"/>
  <c r="E513" i="4"/>
  <c r="P513" i="4"/>
  <c r="N513" i="4"/>
  <c r="L513" i="4"/>
  <c r="J513" i="4"/>
  <c r="H513" i="4"/>
  <c r="F513" i="4"/>
  <c r="D513" i="4"/>
  <c r="Q515" i="4"/>
  <c r="O515" i="4"/>
  <c r="M515" i="4"/>
  <c r="K515" i="4"/>
  <c r="I515" i="4"/>
  <c r="G515" i="4"/>
  <c r="E515" i="4"/>
  <c r="P515" i="4"/>
  <c r="N515" i="4"/>
  <c r="L515" i="4"/>
  <c r="J515" i="4"/>
  <c r="H515" i="4"/>
  <c r="F515" i="4"/>
  <c r="D515" i="4"/>
  <c r="Q517" i="4"/>
  <c r="O517" i="4"/>
  <c r="M517" i="4"/>
  <c r="K517" i="4"/>
  <c r="I517" i="4"/>
  <c r="G517" i="4"/>
  <c r="E517" i="4"/>
  <c r="P517" i="4"/>
  <c r="N517" i="4"/>
  <c r="L517" i="4"/>
  <c r="J517" i="4"/>
  <c r="H517" i="4"/>
  <c r="F517" i="4"/>
  <c r="D517" i="4"/>
  <c r="Q519" i="4"/>
  <c r="O519" i="4"/>
  <c r="M519" i="4"/>
  <c r="K519" i="4"/>
  <c r="I519" i="4"/>
  <c r="G519" i="4"/>
  <c r="E519" i="4"/>
  <c r="P519" i="4"/>
  <c r="N519" i="4"/>
  <c r="L519" i="4"/>
  <c r="J519" i="4"/>
  <c r="H519" i="4"/>
  <c r="F519" i="4"/>
  <c r="D519" i="4"/>
  <c r="Q521" i="4"/>
  <c r="O521" i="4"/>
  <c r="M521" i="4"/>
  <c r="K521" i="4"/>
  <c r="I521" i="4"/>
  <c r="G521" i="4"/>
  <c r="E521" i="4"/>
  <c r="P521" i="4"/>
  <c r="N521" i="4"/>
  <c r="L521" i="4"/>
  <c r="J521" i="4"/>
  <c r="H521" i="4"/>
  <c r="F521" i="4"/>
  <c r="D521" i="4"/>
  <c r="Q523" i="4"/>
  <c r="O523" i="4"/>
  <c r="M523" i="4"/>
  <c r="K523" i="4"/>
  <c r="I523" i="4"/>
  <c r="G523" i="4"/>
  <c r="E523" i="4"/>
  <c r="P523" i="4"/>
  <c r="N523" i="4"/>
  <c r="L523" i="4"/>
  <c r="J523" i="4"/>
  <c r="H523" i="4"/>
  <c r="F523" i="4"/>
  <c r="D523" i="4"/>
  <c r="Q525" i="4"/>
  <c r="O525" i="4"/>
  <c r="M525" i="4"/>
  <c r="K525" i="4"/>
  <c r="I525" i="4"/>
  <c r="G525" i="4"/>
  <c r="E525" i="4"/>
  <c r="P525" i="4"/>
  <c r="N525" i="4"/>
  <c r="L525" i="4"/>
  <c r="J525" i="4"/>
  <c r="H525" i="4"/>
  <c r="F525" i="4"/>
  <c r="D525" i="4"/>
  <c r="Q527" i="4"/>
  <c r="O527" i="4"/>
  <c r="M527" i="4"/>
  <c r="K527" i="4"/>
  <c r="I527" i="4"/>
  <c r="G527" i="4"/>
  <c r="E527" i="4"/>
  <c r="P527" i="4"/>
  <c r="N527" i="4"/>
  <c r="L527" i="4"/>
  <c r="J527" i="4"/>
  <c r="H527" i="4"/>
  <c r="F527" i="4"/>
  <c r="D527" i="4"/>
  <c r="Q529" i="4"/>
  <c r="O529" i="4"/>
  <c r="M529" i="4"/>
  <c r="K529" i="4"/>
  <c r="I529" i="4"/>
  <c r="G529" i="4"/>
  <c r="E529" i="4"/>
  <c r="P529" i="4"/>
  <c r="N529" i="4"/>
  <c r="L529" i="4"/>
  <c r="J529" i="4"/>
  <c r="H529" i="4"/>
  <c r="F529" i="4"/>
  <c r="D529" i="4"/>
  <c r="Q531" i="4"/>
  <c r="O531" i="4"/>
  <c r="M531" i="4"/>
  <c r="K531" i="4"/>
  <c r="I531" i="4"/>
  <c r="G531" i="4"/>
  <c r="E531" i="4"/>
  <c r="P531" i="4"/>
  <c r="N531" i="4"/>
  <c r="L531" i="4"/>
  <c r="J531" i="4"/>
  <c r="H531" i="4"/>
  <c r="F531" i="4"/>
  <c r="D531" i="4"/>
  <c r="Q533" i="4"/>
  <c r="O533" i="4"/>
  <c r="M533" i="4"/>
  <c r="K533" i="4"/>
  <c r="I533" i="4"/>
  <c r="G533" i="4"/>
  <c r="E533" i="4"/>
  <c r="P533" i="4"/>
  <c r="N533" i="4"/>
  <c r="L533" i="4"/>
  <c r="J533" i="4"/>
  <c r="H533" i="4"/>
  <c r="F533" i="4"/>
  <c r="D533" i="4"/>
  <c r="Q535" i="4"/>
  <c r="O535" i="4"/>
  <c r="M535" i="4"/>
  <c r="K535" i="4"/>
  <c r="I535" i="4"/>
  <c r="G535" i="4"/>
  <c r="E535" i="4"/>
  <c r="P535" i="4"/>
  <c r="N535" i="4"/>
  <c r="L535" i="4"/>
  <c r="J535" i="4"/>
  <c r="H535" i="4"/>
  <c r="F535" i="4"/>
  <c r="D535" i="4"/>
  <c r="Q537" i="4"/>
  <c r="O537" i="4"/>
  <c r="M537" i="4"/>
  <c r="K537" i="4"/>
  <c r="I537" i="4"/>
  <c r="G537" i="4"/>
  <c r="E537" i="4"/>
  <c r="P537" i="4"/>
  <c r="N537" i="4"/>
  <c r="L537" i="4"/>
  <c r="J537" i="4"/>
  <c r="H537" i="4"/>
  <c r="F537" i="4"/>
  <c r="D537" i="4"/>
  <c r="Q539" i="4"/>
  <c r="O539" i="4"/>
  <c r="M539" i="4"/>
  <c r="K539" i="4"/>
  <c r="I539" i="4"/>
  <c r="G539" i="4"/>
  <c r="E539" i="4"/>
  <c r="P539" i="4"/>
  <c r="N539" i="4"/>
  <c r="L539" i="4"/>
  <c r="J539" i="4"/>
  <c r="H539" i="4"/>
  <c r="F539" i="4"/>
  <c r="D539" i="4"/>
  <c r="D484" i="4"/>
  <c r="F484" i="4"/>
  <c r="H484" i="4"/>
  <c r="J484" i="4"/>
  <c r="L484" i="4"/>
  <c r="N484" i="4"/>
  <c r="P484" i="4"/>
  <c r="D500" i="4"/>
  <c r="F500" i="4"/>
  <c r="H500" i="4"/>
  <c r="J500" i="4"/>
  <c r="L500" i="4"/>
  <c r="N500" i="4"/>
  <c r="P500" i="4"/>
  <c r="D502" i="4"/>
  <c r="F502" i="4"/>
  <c r="H502" i="4"/>
  <c r="J502" i="4"/>
  <c r="L502" i="4"/>
  <c r="N502" i="4"/>
  <c r="P502" i="4"/>
  <c r="D504" i="4"/>
  <c r="F504" i="4"/>
  <c r="H504" i="4"/>
  <c r="J504" i="4"/>
  <c r="L504" i="4"/>
  <c r="N504" i="4"/>
  <c r="P504" i="4"/>
  <c r="D506" i="4"/>
  <c r="F506" i="4"/>
  <c r="H506" i="4"/>
  <c r="J506" i="4"/>
  <c r="L506" i="4"/>
  <c r="N506" i="4"/>
  <c r="P506" i="4"/>
  <c r="D508" i="4"/>
  <c r="F508" i="4"/>
  <c r="H508" i="4"/>
  <c r="J508" i="4"/>
  <c r="L508" i="4"/>
  <c r="N508" i="4"/>
  <c r="P508" i="4"/>
  <c r="D510" i="4"/>
  <c r="F510" i="4"/>
  <c r="H510" i="4"/>
  <c r="J510" i="4"/>
  <c r="L510" i="4"/>
  <c r="N510" i="4"/>
  <c r="P510" i="4"/>
  <c r="P512" i="4"/>
  <c r="N512" i="4"/>
  <c r="L512" i="4"/>
  <c r="J512" i="4"/>
  <c r="H512" i="4"/>
  <c r="F512" i="4"/>
  <c r="D512" i="4"/>
  <c r="Q512" i="4"/>
  <c r="O512" i="4"/>
  <c r="M512" i="4"/>
  <c r="K512" i="4"/>
  <c r="I512" i="4"/>
  <c r="G512" i="4"/>
  <c r="E512" i="4"/>
  <c r="P514" i="4"/>
  <c r="N514" i="4"/>
  <c r="L514" i="4"/>
  <c r="J514" i="4"/>
  <c r="H514" i="4"/>
  <c r="F514" i="4"/>
  <c r="D514" i="4"/>
  <c r="Q514" i="4"/>
  <c r="O514" i="4"/>
  <c r="M514" i="4"/>
  <c r="K514" i="4"/>
  <c r="I514" i="4"/>
  <c r="G514" i="4"/>
  <c r="E514" i="4"/>
  <c r="P516" i="4"/>
  <c r="N516" i="4"/>
  <c r="L516" i="4"/>
  <c r="J516" i="4"/>
  <c r="H516" i="4"/>
  <c r="F516" i="4"/>
  <c r="D516" i="4"/>
  <c r="Q516" i="4"/>
  <c r="O516" i="4"/>
  <c r="M516" i="4"/>
  <c r="K516" i="4"/>
  <c r="I516" i="4"/>
  <c r="G516" i="4"/>
  <c r="E516" i="4"/>
  <c r="P518" i="4"/>
  <c r="N518" i="4"/>
  <c r="L518" i="4"/>
  <c r="J518" i="4"/>
  <c r="H518" i="4"/>
  <c r="F518" i="4"/>
  <c r="D518" i="4"/>
  <c r="Q518" i="4"/>
  <c r="O518" i="4"/>
  <c r="M518" i="4"/>
  <c r="K518" i="4"/>
  <c r="I518" i="4"/>
  <c r="G518" i="4"/>
  <c r="E518" i="4"/>
  <c r="P520" i="4"/>
  <c r="N520" i="4"/>
  <c r="L520" i="4"/>
  <c r="J520" i="4"/>
  <c r="H520" i="4"/>
  <c r="F520" i="4"/>
  <c r="D520" i="4"/>
  <c r="Q520" i="4"/>
  <c r="O520" i="4"/>
  <c r="M520" i="4"/>
  <c r="K520" i="4"/>
  <c r="I520" i="4"/>
  <c r="G520" i="4"/>
  <c r="E520" i="4"/>
  <c r="P522" i="4"/>
  <c r="N522" i="4"/>
  <c r="L522" i="4"/>
  <c r="J522" i="4"/>
  <c r="H522" i="4"/>
  <c r="F522" i="4"/>
  <c r="D522" i="4"/>
  <c r="Q522" i="4"/>
  <c r="O522" i="4"/>
  <c r="M522" i="4"/>
  <c r="K522" i="4"/>
  <c r="I522" i="4"/>
  <c r="G522" i="4"/>
  <c r="E522" i="4"/>
  <c r="P524" i="4"/>
  <c r="N524" i="4"/>
  <c r="L524" i="4"/>
  <c r="J524" i="4"/>
  <c r="H524" i="4"/>
  <c r="F524" i="4"/>
  <c r="D524" i="4"/>
  <c r="Q524" i="4"/>
  <c r="O524" i="4"/>
  <c r="M524" i="4"/>
  <c r="K524" i="4"/>
  <c r="I524" i="4"/>
  <c r="G524" i="4"/>
  <c r="E524" i="4"/>
  <c r="P526" i="4"/>
  <c r="N526" i="4"/>
  <c r="L526" i="4"/>
  <c r="J526" i="4"/>
  <c r="H526" i="4"/>
  <c r="F526" i="4"/>
  <c r="D526" i="4"/>
  <c r="Q526" i="4"/>
  <c r="O526" i="4"/>
  <c r="M526" i="4"/>
  <c r="K526" i="4"/>
  <c r="I526" i="4"/>
  <c r="G526" i="4"/>
  <c r="E526" i="4"/>
  <c r="P528" i="4"/>
  <c r="N528" i="4"/>
  <c r="L528" i="4"/>
  <c r="J528" i="4"/>
  <c r="H528" i="4"/>
  <c r="F528" i="4"/>
  <c r="D528" i="4"/>
  <c r="Q528" i="4"/>
  <c r="O528" i="4"/>
  <c r="M528" i="4"/>
  <c r="K528" i="4"/>
  <c r="I528" i="4"/>
  <c r="G528" i="4"/>
  <c r="E528" i="4"/>
  <c r="P530" i="4"/>
  <c r="N530" i="4"/>
  <c r="L530" i="4"/>
  <c r="J530" i="4"/>
  <c r="H530" i="4"/>
  <c r="F530" i="4"/>
  <c r="D530" i="4"/>
  <c r="Q530" i="4"/>
  <c r="O530" i="4"/>
  <c r="M530" i="4"/>
  <c r="K530" i="4"/>
  <c r="I530" i="4"/>
  <c r="G530" i="4"/>
  <c r="E530" i="4"/>
  <c r="P532" i="4"/>
  <c r="N532" i="4"/>
  <c r="L532" i="4"/>
  <c r="J532" i="4"/>
  <c r="H532" i="4"/>
  <c r="F532" i="4"/>
  <c r="D532" i="4"/>
  <c r="Q532" i="4"/>
  <c r="O532" i="4"/>
  <c r="M532" i="4"/>
  <c r="K532" i="4"/>
  <c r="I532" i="4"/>
  <c r="G532" i="4"/>
  <c r="E532" i="4"/>
  <c r="P534" i="4"/>
  <c r="N534" i="4"/>
  <c r="L534" i="4"/>
  <c r="J534" i="4"/>
  <c r="H534" i="4"/>
  <c r="F534" i="4"/>
  <c r="D534" i="4"/>
  <c r="Q534" i="4"/>
  <c r="O534" i="4"/>
  <c r="M534" i="4"/>
  <c r="K534" i="4"/>
  <c r="I534" i="4"/>
  <c r="G534" i="4"/>
  <c r="E534" i="4"/>
  <c r="P536" i="4"/>
  <c r="N536" i="4"/>
  <c r="L536" i="4"/>
  <c r="J536" i="4"/>
  <c r="H536" i="4"/>
  <c r="F536" i="4"/>
  <c r="D536" i="4"/>
  <c r="Q536" i="4"/>
  <c r="O536" i="4"/>
  <c r="M536" i="4"/>
  <c r="K536" i="4"/>
  <c r="I536" i="4"/>
  <c r="G536" i="4"/>
  <c r="E536" i="4"/>
  <c r="P538" i="4"/>
  <c r="N538" i="4"/>
  <c r="L538" i="4"/>
  <c r="J538" i="4"/>
  <c r="H538" i="4"/>
  <c r="F538" i="4"/>
  <c r="D538" i="4"/>
  <c r="Q538" i="4"/>
  <c r="O538" i="4"/>
  <c r="M538" i="4"/>
  <c r="K538" i="4"/>
  <c r="I538" i="4"/>
  <c r="G538" i="4"/>
  <c r="E538" i="4"/>
  <c r="E484" i="4"/>
  <c r="G484" i="4"/>
  <c r="I484" i="4"/>
  <c r="K484" i="4"/>
  <c r="M484" i="4"/>
  <c r="O484" i="4"/>
  <c r="Q484" i="4"/>
  <c r="E500" i="4"/>
  <c r="G500" i="4"/>
  <c r="I500" i="4"/>
  <c r="K500" i="4"/>
  <c r="M500" i="4"/>
  <c r="O500" i="4"/>
  <c r="Q500" i="4"/>
  <c r="E502" i="4"/>
  <c r="G502" i="4"/>
  <c r="I502" i="4"/>
  <c r="K502" i="4"/>
  <c r="M502" i="4"/>
  <c r="O502" i="4"/>
  <c r="Q502" i="4"/>
  <c r="E504" i="4"/>
  <c r="G504" i="4"/>
  <c r="I504" i="4"/>
  <c r="K504" i="4"/>
  <c r="M504" i="4"/>
  <c r="O504" i="4"/>
  <c r="Q504" i="4"/>
  <c r="E506" i="4"/>
  <c r="G506" i="4"/>
  <c r="I506" i="4"/>
  <c r="K506" i="4"/>
  <c r="M506" i="4"/>
  <c r="O506" i="4"/>
  <c r="Q506" i="4"/>
  <c r="E508" i="4"/>
  <c r="G508" i="4"/>
  <c r="I508" i="4"/>
  <c r="K508" i="4"/>
  <c r="M508" i="4"/>
  <c r="O508" i="4"/>
  <c r="Q508" i="4"/>
  <c r="E510" i="4"/>
  <c r="G510" i="4"/>
  <c r="I510" i="4"/>
  <c r="K510" i="4"/>
  <c r="M510" i="4"/>
  <c r="O510" i="4"/>
  <c r="Q510" i="4"/>
  <c r="Q541" i="4"/>
  <c r="O541" i="4"/>
  <c r="M541" i="4"/>
  <c r="K541" i="4"/>
  <c r="I541" i="4"/>
  <c r="G541" i="4"/>
  <c r="E541" i="4"/>
  <c r="P541" i="4"/>
  <c r="N541" i="4"/>
  <c r="L541" i="4"/>
  <c r="J541" i="4"/>
  <c r="H541" i="4"/>
  <c r="F541" i="4"/>
  <c r="D541" i="4"/>
  <c r="Q543" i="4"/>
  <c r="O543" i="4"/>
  <c r="M543" i="4"/>
  <c r="K543" i="4"/>
  <c r="I543" i="4"/>
  <c r="G543" i="4"/>
  <c r="E543" i="4"/>
  <c r="P543" i="4"/>
  <c r="N543" i="4"/>
  <c r="L543" i="4"/>
  <c r="J543" i="4"/>
  <c r="H543" i="4"/>
  <c r="F543" i="4"/>
  <c r="D543" i="4"/>
  <c r="Q545" i="4"/>
  <c r="O545" i="4"/>
  <c r="M545" i="4"/>
  <c r="K545" i="4"/>
  <c r="I545" i="4"/>
  <c r="G545" i="4"/>
  <c r="E545" i="4"/>
  <c r="P545" i="4"/>
  <c r="N545" i="4"/>
  <c r="L545" i="4"/>
  <c r="J545" i="4"/>
  <c r="H545" i="4"/>
  <c r="F545" i="4"/>
  <c r="D545" i="4"/>
  <c r="Q547" i="4"/>
  <c r="O547" i="4"/>
  <c r="M547" i="4"/>
  <c r="K547" i="4"/>
  <c r="I547" i="4"/>
  <c r="G547" i="4"/>
  <c r="E547" i="4"/>
  <c r="P547" i="4"/>
  <c r="N547" i="4"/>
  <c r="L547" i="4"/>
  <c r="J547" i="4"/>
  <c r="H547" i="4"/>
  <c r="F547" i="4"/>
  <c r="D547" i="4"/>
  <c r="Q549" i="4"/>
  <c r="O549" i="4"/>
  <c r="M549" i="4"/>
  <c r="K549" i="4"/>
  <c r="I549" i="4"/>
  <c r="G549" i="4"/>
  <c r="E549" i="4"/>
  <c r="P549" i="4"/>
  <c r="N549" i="4"/>
  <c r="L549" i="4"/>
  <c r="J549" i="4"/>
  <c r="H549" i="4"/>
  <c r="F549" i="4"/>
  <c r="D549" i="4"/>
  <c r="Q551" i="4"/>
  <c r="O551" i="4"/>
  <c r="M551" i="4"/>
  <c r="K551" i="4"/>
  <c r="I551" i="4"/>
  <c r="G551" i="4"/>
  <c r="E551" i="4"/>
  <c r="P551" i="4"/>
  <c r="N551" i="4"/>
  <c r="L551" i="4"/>
  <c r="J551" i="4"/>
  <c r="H551" i="4"/>
  <c r="F551" i="4"/>
  <c r="D551" i="4"/>
  <c r="Q553" i="4"/>
  <c r="O553" i="4"/>
  <c r="M553" i="4"/>
  <c r="K553" i="4"/>
  <c r="I553" i="4"/>
  <c r="G553" i="4"/>
  <c r="E553" i="4"/>
  <c r="P553" i="4"/>
  <c r="N553" i="4"/>
  <c r="L553" i="4"/>
  <c r="J553" i="4"/>
  <c r="H553" i="4"/>
  <c r="F553" i="4"/>
  <c r="D553" i="4"/>
  <c r="Q555" i="4"/>
  <c r="O555" i="4"/>
  <c r="M555" i="4"/>
  <c r="K555" i="4"/>
  <c r="I555" i="4"/>
  <c r="G555" i="4"/>
  <c r="E555" i="4"/>
  <c r="P555" i="4"/>
  <c r="N555" i="4"/>
  <c r="L555" i="4"/>
  <c r="J555" i="4"/>
  <c r="H555" i="4"/>
  <c r="F555" i="4"/>
  <c r="D555" i="4"/>
  <c r="Q557" i="4"/>
  <c r="O557" i="4"/>
  <c r="M557" i="4"/>
  <c r="K557" i="4"/>
  <c r="I557" i="4"/>
  <c r="G557" i="4"/>
  <c r="E557" i="4"/>
  <c r="P557" i="4"/>
  <c r="N557" i="4"/>
  <c r="L557" i="4"/>
  <c r="J557" i="4"/>
  <c r="H557" i="4"/>
  <c r="F557" i="4"/>
  <c r="D557" i="4"/>
  <c r="Q559" i="4"/>
  <c r="O559" i="4"/>
  <c r="M559" i="4"/>
  <c r="K559" i="4"/>
  <c r="I559" i="4"/>
  <c r="G559" i="4"/>
  <c r="E559" i="4"/>
  <c r="P559" i="4"/>
  <c r="N559" i="4"/>
  <c r="L559" i="4"/>
  <c r="J559" i="4"/>
  <c r="H559" i="4"/>
  <c r="F559" i="4"/>
  <c r="D559" i="4"/>
  <c r="Q561" i="4"/>
  <c r="O561" i="4"/>
  <c r="M561" i="4"/>
  <c r="K561" i="4"/>
  <c r="I561" i="4"/>
  <c r="G561" i="4"/>
  <c r="E561" i="4"/>
  <c r="P561" i="4"/>
  <c r="N561" i="4"/>
  <c r="L561" i="4"/>
  <c r="J561" i="4"/>
  <c r="H561" i="4"/>
  <c r="F561" i="4"/>
  <c r="D561" i="4"/>
  <c r="Q563" i="4"/>
  <c r="O563" i="4"/>
  <c r="M563" i="4"/>
  <c r="K563" i="4"/>
  <c r="I563" i="4"/>
  <c r="G563" i="4"/>
  <c r="E563" i="4"/>
  <c r="P563" i="4"/>
  <c r="N563" i="4"/>
  <c r="L563" i="4"/>
  <c r="J563" i="4"/>
  <c r="H563" i="4"/>
  <c r="F563" i="4"/>
  <c r="D563" i="4"/>
  <c r="P566" i="4"/>
  <c r="N566" i="4"/>
  <c r="L566" i="4"/>
  <c r="J566" i="4"/>
  <c r="H566" i="4"/>
  <c r="F566" i="4"/>
  <c r="D566" i="4"/>
  <c r="Q566" i="4"/>
  <c r="O566" i="4"/>
  <c r="M566" i="4"/>
  <c r="K566" i="4"/>
  <c r="I566" i="4"/>
  <c r="G566" i="4"/>
  <c r="E566" i="4"/>
  <c r="P540" i="4"/>
  <c r="N540" i="4"/>
  <c r="L540" i="4"/>
  <c r="J540" i="4"/>
  <c r="H540" i="4"/>
  <c r="F540" i="4"/>
  <c r="D540" i="4"/>
  <c r="Q540" i="4"/>
  <c r="O540" i="4"/>
  <c r="M540" i="4"/>
  <c r="K540" i="4"/>
  <c r="I540" i="4"/>
  <c r="G540" i="4"/>
  <c r="E540" i="4"/>
  <c r="P542" i="4"/>
  <c r="N542" i="4"/>
  <c r="L542" i="4"/>
  <c r="J542" i="4"/>
  <c r="H542" i="4"/>
  <c r="F542" i="4"/>
  <c r="D542" i="4"/>
  <c r="Q542" i="4"/>
  <c r="O542" i="4"/>
  <c r="M542" i="4"/>
  <c r="K542" i="4"/>
  <c r="I542" i="4"/>
  <c r="G542" i="4"/>
  <c r="E542" i="4"/>
  <c r="P544" i="4"/>
  <c r="N544" i="4"/>
  <c r="L544" i="4"/>
  <c r="J544" i="4"/>
  <c r="H544" i="4"/>
  <c r="F544" i="4"/>
  <c r="D544" i="4"/>
  <c r="Q544" i="4"/>
  <c r="O544" i="4"/>
  <c r="M544" i="4"/>
  <c r="K544" i="4"/>
  <c r="I544" i="4"/>
  <c r="G544" i="4"/>
  <c r="E544" i="4"/>
  <c r="P546" i="4"/>
  <c r="N546" i="4"/>
  <c r="L546" i="4"/>
  <c r="J546" i="4"/>
  <c r="H546" i="4"/>
  <c r="F546" i="4"/>
  <c r="D546" i="4"/>
  <c r="Q546" i="4"/>
  <c r="O546" i="4"/>
  <c r="M546" i="4"/>
  <c r="K546" i="4"/>
  <c r="I546" i="4"/>
  <c r="G546" i="4"/>
  <c r="E546" i="4"/>
  <c r="P548" i="4"/>
  <c r="N548" i="4"/>
  <c r="L548" i="4"/>
  <c r="J548" i="4"/>
  <c r="H548" i="4"/>
  <c r="F548" i="4"/>
  <c r="D548" i="4"/>
  <c r="Q548" i="4"/>
  <c r="O548" i="4"/>
  <c r="M548" i="4"/>
  <c r="K548" i="4"/>
  <c r="I548" i="4"/>
  <c r="G548" i="4"/>
  <c r="E548" i="4"/>
  <c r="P550" i="4"/>
  <c r="N550" i="4"/>
  <c r="L550" i="4"/>
  <c r="J550" i="4"/>
  <c r="H550" i="4"/>
  <c r="F550" i="4"/>
  <c r="D550" i="4"/>
  <c r="Q550" i="4"/>
  <c r="O550" i="4"/>
  <c r="M550" i="4"/>
  <c r="K550" i="4"/>
  <c r="I550" i="4"/>
  <c r="G550" i="4"/>
  <c r="E550" i="4"/>
  <c r="P552" i="4"/>
  <c r="N552" i="4"/>
  <c r="L552" i="4"/>
  <c r="J552" i="4"/>
  <c r="H552" i="4"/>
  <c r="F552" i="4"/>
  <c r="D552" i="4"/>
  <c r="Q552" i="4"/>
  <c r="O552" i="4"/>
  <c r="M552" i="4"/>
  <c r="K552" i="4"/>
  <c r="I552" i="4"/>
  <c r="G552" i="4"/>
  <c r="E552" i="4"/>
  <c r="P554" i="4"/>
  <c r="N554" i="4"/>
  <c r="L554" i="4"/>
  <c r="J554" i="4"/>
  <c r="H554" i="4"/>
  <c r="F554" i="4"/>
  <c r="D554" i="4"/>
  <c r="Q554" i="4"/>
  <c r="O554" i="4"/>
  <c r="M554" i="4"/>
  <c r="K554" i="4"/>
  <c r="I554" i="4"/>
  <c r="G554" i="4"/>
  <c r="E554" i="4"/>
  <c r="P556" i="4"/>
  <c r="N556" i="4"/>
  <c r="L556" i="4"/>
  <c r="J556" i="4"/>
  <c r="H556" i="4"/>
  <c r="F556" i="4"/>
  <c r="D556" i="4"/>
  <c r="Q556" i="4"/>
  <c r="O556" i="4"/>
  <c r="M556" i="4"/>
  <c r="K556" i="4"/>
  <c r="I556" i="4"/>
  <c r="G556" i="4"/>
  <c r="E556" i="4"/>
  <c r="P558" i="4"/>
  <c r="N558" i="4"/>
  <c r="L558" i="4"/>
  <c r="J558" i="4"/>
  <c r="H558" i="4"/>
  <c r="F558" i="4"/>
  <c r="D558" i="4"/>
  <c r="Q558" i="4"/>
  <c r="O558" i="4"/>
  <c r="M558" i="4"/>
  <c r="K558" i="4"/>
  <c r="I558" i="4"/>
  <c r="G558" i="4"/>
  <c r="E558" i="4"/>
  <c r="P560" i="4"/>
  <c r="N560" i="4"/>
  <c r="L560" i="4"/>
  <c r="J560" i="4"/>
  <c r="H560" i="4"/>
  <c r="F560" i="4"/>
  <c r="D560" i="4"/>
  <c r="Q560" i="4"/>
  <c r="O560" i="4"/>
  <c r="M560" i="4"/>
  <c r="K560" i="4"/>
  <c r="I560" i="4"/>
  <c r="G560" i="4"/>
  <c r="E560" i="4"/>
  <c r="P562" i="4"/>
  <c r="N562" i="4"/>
  <c r="L562" i="4"/>
  <c r="J562" i="4"/>
  <c r="H562" i="4"/>
  <c r="F562" i="4"/>
  <c r="D562" i="4"/>
  <c r="Q562" i="4"/>
  <c r="O562" i="4"/>
  <c r="M562" i="4"/>
  <c r="K562" i="4"/>
  <c r="I562" i="4"/>
  <c r="G562" i="4"/>
  <c r="E562" i="4"/>
  <c r="P564" i="4"/>
  <c r="N564" i="4"/>
  <c r="L564" i="4"/>
  <c r="J564" i="4"/>
  <c r="H564" i="4"/>
  <c r="F564" i="4"/>
  <c r="D564" i="4"/>
  <c r="Q564" i="4"/>
  <c r="O564" i="4"/>
  <c r="M564" i="4"/>
  <c r="K564" i="4"/>
  <c r="I564" i="4"/>
  <c r="G564" i="4"/>
  <c r="E564" i="4"/>
  <c r="P568" i="4"/>
  <c r="N568" i="4"/>
  <c r="L568" i="4"/>
  <c r="J568" i="4"/>
  <c r="H568" i="4"/>
  <c r="F568" i="4"/>
  <c r="D568" i="4"/>
  <c r="Q568" i="4"/>
  <c r="O568" i="4"/>
  <c r="M568" i="4"/>
  <c r="K568" i="4"/>
  <c r="I568" i="4"/>
  <c r="G568" i="4"/>
  <c r="E568" i="4"/>
  <c r="P570" i="4"/>
  <c r="N570" i="4"/>
  <c r="L570" i="4"/>
  <c r="J570" i="4"/>
  <c r="H570" i="4"/>
  <c r="F570" i="4"/>
  <c r="D570" i="4"/>
  <c r="Q570" i="4"/>
  <c r="O570" i="4"/>
  <c r="M570" i="4"/>
  <c r="K570" i="4"/>
  <c r="I570" i="4"/>
  <c r="G570" i="4"/>
  <c r="E570" i="4"/>
  <c r="P572" i="4"/>
  <c r="N572" i="4"/>
  <c r="L572" i="4"/>
  <c r="J572" i="4"/>
  <c r="H572" i="4"/>
  <c r="F572" i="4"/>
  <c r="D572" i="4"/>
  <c r="Q572" i="4"/>
  <c r="O572" i="4"/>
  <c r="M572" i="4"/>
  <c r="K572" i="4"/>
  <c r="I572" i="4"/>
  <c r="G572" i="4"/>
  <c r="E572" i="4"/>
  <c r="P574" i="4"/>
  <c r="N574" i="4"/>
  <c r="L574" i="4"/>
  <c r="J574" i="4"/>
  <c r="H574" i="4"/>
  <c r="F574" i="4"/>
  <c r="D574" i="4"/>
  <c r="Q574" i="4"/>
  <c r="O574" i="4"/>
  <c r="M574" i="4"/>
  <c r="K574" i="4"/>
  <c r="I574" i="4"/>
  <c r="G574" i="4"/>
  <c r="E574" i="4"/>
  <c r="P576" i="4"/>
  <c r="N576" i="4"/>
  <c r="L576" i="4"/>
  <c r="J576" i="4"/>
  <c r="H576" i="4"/>
  <c r="F576" i="4"/>
  <c r="D576" i="4"/>
  <c r="Q576" i="4"/>
  <c r="O576" i="4"/>
  <c r="M576" i="4"/>
  <c r="K576" i="4"/>
  <c r="I576" i="4"/>
  <c r="G576" i="4"/>
  <c r="E576" i="4"/>
  <c r="P578" i="4"/>
  <c r="N578" i="4"/>
  <c r="L578" i="4"/>
  <c r="J578" i="4"/>
  <c r="H578" i="4"/>
  <c r="F578" i="4"/>
  <c r="D578" i="4"/>
  <c r="Q578" i="4"/>
  <c r="O578" i="4"/>
  <c r="M578" i="4"/>
  <c r="K578" i="4"/>
  <c r="I578" i="4"/>
  <c r="G578" i="4"/>
  <c r="E578" i="4"/>
  <c r="P580" i="4"/>
  <c r="N580" i="4"/>
  <c r="L580" i="4"/>
  <c r="J580" i="4"/>
  <c r="H580" i="4"/>
  <c r="F580" i="4"/>
  <c r="D580" i="4"/>
  <c r="Q580" i="4"/>
  <c r="O580" i="4"/>
  <c r="M580" i="4"/>
  <c r="K580" i="4"/>
  <c r="I580" i="4"/>
  <c r="G580" i="4"/>
  <c r="E580" i="4"/>
  <c r="P582" i="4"/>
  <c r="N582" i="4"/>
  <c r="L582" i="4"/>
  <c r="J582" i="4"/>
  <c r="H582" i="4"/>
  <c r="F582" i="4"/>
  <c r="D582" i="4"/>
  <c r="Q582" i="4"/>
  <c r="O582" i="4"/>
  <c r="M582" i="4"/>
  <c r="K582" i="4"/>
  <c r="I582" i="4"/>
  <c r="G582" i="4"/>
  <c r="E582" i="4"/>
  <c r="D565" i="4"/>
  <c r="F565" i="4"/>
  <c r="H565" i="4"/>
  <c r="J565" i="4"/>
  <c r="L565" i="4"/>
  <c r="N565" i="4"/>
  <c r="P565" i="4"/>
  <c r="D567" i="4"/>
  <c r="F567" i="4"/>
  <c r="H567" i="4"/>
  <c r="J567" i="4"/>
  <c r="L567" i="4"/>
  <c r="N567" i="4"/>
  <c r="P567" i="4"/>
  <c r="E569" i="4"/>
  <c r="I569" i="4"/>
  <c r="M569" i="4"/>
  <c r="Q569" i="4"/>
  <c r="P569" i="4"/>
  <c r="N569" i="4"/>
  <c r="L569" i="4"/>
  <c r="J569" i="4"/>
  <c r="H569" i="4"/>
  <c r="F569" i="4"/>
  <c r="D569" i="4"/>
  <c r="Q571" i="4"/>
  <c r="O571" i="4"/>
  <c r="M571" i="4"/>
  <c r="K571" i="4"/>
  <c r="I571" i="4"/>
  <c r="G571" i="4"/>
  <c r="E571" i="4"/>
  <c r="P571" i="4"/>
  <c r="N571" i="4"/>
  <c r="L571" i="4"/>
  <c r="J571" i="4"/>
  <c r="H571" i="4"/>
  <c r="F571" i="4"/>
  <c r="D571" i="4"/>
  <c r="Q573" i="4"/>
  <c r="O573" i="4"/>
  <c r="M573" i="4"/>
  <c r="K573" i="4"/>
  <c r="I573" i="4"/>
  <c r="G573" i="4"/>
  <c r="E573" i="4"/>
  <c r="P573" i="4"/>
  <c r="N573" i="4"/>
  <c r="L573" i="4"/>
  <c r="J573" i="4"/>
  <c r="H573" i="4"/>
  <c r="F573" i="4"/>
  <c r="D573" i="4"/>
  <c r="Q575" i="4"/>
  <c r="O575" i="4"/>
  <c r="M575" i="4"/>
  <c r="K575" i="4"/>
  <c r="I575" i="4"/>
  <c r="G575" i="4"/>
  <c r="E575" i="4"/>
  <c r="P575" i="4"/>
  <c r="N575" i="4"/>
  <c r="L575" i="4"/>
  <c r="J575" i="4"/>
  <c r="H575" i="4"/>
  <c r="F575" i="4"/>
  <c r="D575" i="4"/>
  <c r="Q577" i="4"/>
  <c r="O577" i="4"/>
  <c r="M577" i="4"/>
  <c r="K577" i="4"/>
  <c r="I577" i="4"/>
  <c r="G577" i="4"/>
  <c r="E577" i="4"/>
  <c r="P577" i="4"/>
  <c r="N577" i="4"/>
  <c r="L577" i="4"/>
  <c r="J577" i="4"/>
  <c r="H577" i="4"/>
  <c r="F577" i="4"/>
  <c r="D577" i="4"/>
  <c r="Q579" i="4"/>
  <c r="O579" i="4"/>
  <c r="M579" i="4"/>
  <c r="K579" i="4"/>
  <c r="I579" i="4"/>
  <c r="G579" i="4"/>
  <c r="E579" i="4"/>
  <c r="P579" i="4"/>
  <c r="N579" i="4"/>
  <c r="L579" i="4"/>
  <c r="J579" i="4"/>
  <c r="H579" i="4"/>
  <c r="F579" i="4"/>
  <c r="D579" i="4"/>
  <c r="Q581" i="4"/>
  <c r="O581" i="4"/>
  <c r="M581" i="4"/>
  <c r="K581" i="4"/>
  <c r="I581" i="4"/>
  <c r="G581" i="4"/>
  <c r="E581" i="4"/>
  <c r="P581" i="4"/>
  <c r="N581" i="4"/>
  <c r="L581" i="4"/>
  <c r="J581" i="4"/>
  <c r="H581" i="4"/>
  <c r="F581" i="4"/>
  <c r="D581" i="4"/>
  <c r="Q583" i="4"/>
  <c r="O583" i="4"/>
  <c r="M583" i="4"/>
  <c r="K583" i="4"/>
  <c r="I583" i="4"/>
  <c r="G583" i="4"/>
  <c r="E583" i="4"/>
  <c r="P583" i="4"/>
  <c r="N583" i="4"/>
  <c r="L583" i="4"/>
  <c r="J583" i="4"/>
  <c r="H583" i="4"/>
  <c r="F583" i="4"/>
  <c r="D583" i="4"/>
  <c r="E565" i="4"/>
  <c r="G565" i="4"/>
  <c r="I565" i="4"/>
  <c r="K565" i="4"/>
  <c r="M565" i="4"/>
  <c r="O565" i="4"/>
  <c r="Q565" i="4"/>
  <c r="E567" i="4"/>
  <c r="G567" i="4"/>
  <c r="I567" i="4"/>
  <c r="K567" i="4"/>
  <c r="M567" i="4"/>
  <c r="O567" i="4"/>
  <c r="Q567" i="4"/>
  <c r="G569" i="4"/>
  <c r="K569" i="4"/>
  <c r="O569" i="4"/>
  <c r="P585" i="4"/>
  <c r="N585" i="4"/>
  <c r="L585" i="4"/>
  <c r="J585" i="4"/>
  <c r="H585" i="4"/>
  <c r="F585" i="4"/>
  <c r="D585" i="4"/>
  <c r="Q585" i="4"/>
  <c r="O585" i="4"/>
  <c r="M585" i="4"/>
  <c r="K585" i="4"/>
  <c r="I585" i="4"/>
  <c r="G585" i="4"/>
  <c r="E585" i="4"/>
  <c r="P589" i="4"/>
  <c r="N589" i="4"/>
  <c r="L589" i="4"/>
  <c r="J589" i="4"/>
  <c r="H589" i="4"/>
  <c r="F589" i="4"/>
  <c r="D589" i="4"/>
  <c r="Q589" i="4"/>
  <c r="O589" i="4"/>
  <c r="M589" i="4"/>
  <c r="K589" i="4"/>
  <c r="I589" i="4"/>
  <c r="G589" i="4"/>
  <c r="E589" i="4"/>
  <c r="P593" i="4"/>
  <c r="N593" i="4"/>
  <c r="L593" i="4"/>
  <c r="J593" i="4"/>
  <c r="H593" i="4"/>
  <c r="F593" i="4"/>
  <c r="D593" i="4"/>
  <c r="Q593" i="4"/>
  <c r="O593" i="4"/>
  <c r="M593" i="4"/>
  <c r="K593" i="4"/>
  <c r="I593" i="4"/>
  <c r="G593" i="4"/>
  <c r="E593" i="4"/>
  <c r="P597" i="4"/>
  <c r="N597" i="4"/>
  <c r="L597" i="4"/>
  <c r="J597" i="4"/>
  <c r="H597" i="4"/>
  <c r="F597" i="4"/>
  <c r="D597" i="4"/>
  <c r="Q597" i="4"/>
  <c r="O597" i="4"/>
  <c r="M597" i="4"/>
  <c r="K597" i="4"/>
  <c r="I597" i="4"/>
  <c r="G597" i="4"/>
  <c r="E597" i="4"/>
  <c r="P587" i="4"/>
  <c r="N587" i="4"/>
  <c r="L587" i="4"/>
  <c r="J587" i="4"/>
  <c r="H587" i="4"/>
  <c r="F587" i="4"/>
  <c r="D587" i="4"/>
  <c r="Q587" i="4"/>
  <c r="O587" i="4"/>
  <c r="M587" i="4"/>
  <c r="K587" i="4"/>
  <c r="I587" i="4"/>
  <c r="G587" i="4"/>
  <c r="E587" i="4"/>
  <c r="P591" i="4"/>
  <c r="N591" i="4"/>
  <c r="L591" i="4"/>
  <c r="J591" i="4"/>
  <c r="H591" i="4"/>
  <c r="F591" i="4"/>
  <c r="D591" i="4"/>
  <c r="Q591" i="4"/>
  <c r="O591" i="4"/>
  <c r="M591" i="4"/>
  <c r="K591" i="4"/>
  <c r="I591" i="4"/>
  <c r="G591" i="4"/>
  <c r="E591" i="4"/>
  <c r="P595" i="4"/>
  <c r="N595" i="4"/>
  <c r="L595" i="4"/>
  <c r="J595" i="4"/>
  <c r="H595" i="4"/>
  <c r="F595" i="4"/>
  <c r="D595" i="4"/>
  <c r="Q595" i="4"/>
  <c r="O595" i="4"/>
  <c r="M595" i="4"/>
  <c r="K595" i="4"/>
  <c r="I595" i="4"/>
  <c r="G595" i="4"/>
  <c r="E595" i="4"/>
  <c r="P600" i="4"/>
  <c r="N600" i="4"/>
  <c r="L600" i="4"/>
  <c r="J600" i="4"/>
  <c r="H600" i="4"/>
  <c r="F600" i="4"/>
  <c r="D600" i="4"/>
  <c r="Q600" i="4"/>
  <c r="O600" i="4"/>
  <c r="M600" i="4"/>
  <c r="K600" i="4"/>
  <c r="I600" i="4"/>
  <c r="G600" i="4"/>
  <c r="E600" i="4"/>
  <c r="P602" i="4"/>
  <c r="N602" i="4"/>
  <c r="L602" i="4"/>
  <c r="J602" i="4"/>
  <c r="H602" i="4"/>
  <c r="F602" i="4"/>
  <c r="D602" i="4"/>
  <c r="Q602" i="4"/>
  <c r="O602" i="4"/>
  <c r="M602" i="4"/>
  <c r="K602" i="4"/>
  <c r="I602" i="4"/>
  <c r="G602" i="4"/>
  <c r="E602" i="4"/>
  <c r="P604" i="4"/>
  <c r="N604" i="4"/>
  <c r="L604" i="4"/>
  <c r="J604" i="4"/>
  <c r="H604" i="4"/>
  <c r="F604" i="4"/>
  <c r="D604" i="4"/>
  <c r="Q604" i="4"/>
  <c r="O604" i="4"/>
  <c r="M604" i="4"/>
  <c r="K604" i="4"/>
  <c r="I604" i="4"/>
  <c r="G604" i="4"/>
  <c r="E604" i="4"/>
  <c r="D584" i="4"/>
  <c r="F584" i="4"/>
  <c r="H584" i="4"/>
  <c r="J584" i="4"/>
  <c r="L584" i="4"/>
  <c r="N584" i="4"/>
  <c r="P584" i="4"/>
  <c r="D586" i="4"/>
  <c r="F586" i="4"/>
  <c r="H586" i="4"/>
  <c r="J586" i="4"/>
  <c r="L586" i="4"/>
  <c r="N586" i="4"/>
  <c r="P586" i="4"/>
  <c r="D588" i="4"/>
  <c r="F588" i="4"/>
  <c r="H588" i="4"/>
  <c r="J588" i="4"/>
  <c r="L588" i="4"/>
  <c r="N588" i="4"/>
  <c r="P588" i="4"/>
  <c r="D590" i="4"/>
  <c r="F590" i="4"/>
  <c r="H590" i="4"/>
  <c r="J590" i="4"/>
  <c r="L590" i="4"/>
  <c r="N590" i="4"/>
  <c r="P590" i="4"/>
  <c r="D592" i="4"/>
  <c r="F592" i="4"/>
  <c r="H592" i="4"/>
  <c r="J592" i="4"/>
  <c r="L592" i="4"/>
  <c r="N592" i="4"/>
  <c r="P592" i="4"/>
  <c r="D594" i="4"/>
  <c r="F594" i="4"/>
  <c r="H594" i="4"/>
  <c r="J594" i="4"/>
  <c r="L594" i="4"/>
  <c r="N594" i="4"/>
  <c r="P594" i="4"/>
  <c r="D596" i="4"/>
  <c r="F596" i="4"/>
  <c r="H596" i="4"/>
  <c r="J596" i="4"/>
  <c r="L596" i="4"/>
  <c r="N596" i="4"/>
  <c r="P596" i="4"/>
  <c r="E598" i="4"/>
  <c r="I598" i="4"/>
  <c r="M598" i="4"/>
  <c r="Q598" i="4"/>
  <c r="P598" i="4"/>
  <c r="N598" i="4"/>
  <c r="L598" i="4"/>
  <c r="J598" i="4"/>
  <c r="H598" i="4"/>
  <c r="F598" i="4"/>
  <c r="D598" i="4"/>
  <c r="Q599" i="4"/>
  <c r="O599" i="4"/>
  <c r="M599" i="4"/>
  <c r="K599" i="4"/>
  <c r="I599" i="4"/>
  <c r="G599" i="4"/>
  <c r="E599" i="4"/>
  <c r="P599" i="4"/>
  <c r="N599" i="4"/>
  <c r="L599" i="4"/>
  <c r="J599" i="4"/>
  <c r="H599" i="4"/>
  <c r="F599" i="4"/>
  <c r="D599" i="4"/>
  <c r="Q601" i="4"/>
  <c r="O601" i="4"/>
  <c r="M601" i="4"/>
  <c r="K601" i="4"/>
  <c r="I601" i="4"/>
  <c r="G601" i="4"/>
  <c r="E601" i="4"/>
  <c r="P601" i="4"/>
  <c r="N601" i="4"/>
  <c r="L601" i="4"/>
  <c r="J601" i="4"/>
  <c r="H601" i="4"/>
  <c r="F601" i="4"/>
  <c r="D601" i="4"/>
  <c r="Q603" i="4"/>
  <c r="O603" i="4"/>
  <c r="M603" i="4"/>
  <c r="K603" i="4"/>
  <c r="I603" i="4"/>
  <c r="G603" i="4"/>
  <c r="E603" i="4"/>
  <c r="P603" i="4"/>
  <c r="N603" i="4"/>
  <c r="L603" i="4"/>
  <c r="J603" i="4"/>
  <c r="H603" i="4"/>
  <c r="F603" i="4"/>
  <c r="D603" i="4"/>
  <c r="Q605" i="4"/>
  <c r="O605" i="4"/>
  <c r="M605" i="4"/>
  <c r="K605" i="4"/>
  <c r="I605" i="4"/>
  <c r="G605" i="4"/>
  <c r="E605" i="4"/>
  <c r="P605" i="4"/>
  <c r="N605" i="4"/>
  <c r="L605" i="4"/>
  <c r="J605" i="4"/>
  <c r="H605" i="4"/>
  <c r="F605" i="4"/>
  <c r="D605" i="4"/>
  <c r="E584" i="4"/>
  <c r="G584" i="4"/>
  <c r="I584" i="4"/>
  <c r="K584" i="4"/>
  <c r="M584" i="4"/>
  <c r="O584" i="4"/>
  <c r="Q584" i="4"/>
  <c r="E586" i="4"/>
  <c r="G586" i="4"/>
  <c r="I586" i="4"/>
  <c r="K586" i="4"/>
  <c r="M586" i="4"/>
  <c r="O586" i="4"/>
  <c r="Q586" i="4"/>
  <c r="E588" i="4"/>
  <c r="G588" i="4"/>
  <c r="I588" i="4"/>
  <c r="K588" i="4"/>
  <c r="M588" i="4"/>
  <c r="O588" i="4"/>
  <c r="Q588" i="4"/>
  <c r="E590" i="4"/>
  <c r="G590" i="4"/>
  <c r="I590" i="4"/>
  <c r="K590" i="4"/>
  <c r="M590" i="4"/>
  <c r="O590" i="4"/>
  <c r="Q590" i="4"/>
  <c r="E592" i="4"/>
  <c r="G592" i="4"/>
  <c r="I592" i="4"/>
  <c r="K592" i="4"/>
  <c r="M592" i="4"/>
  <c r="O592" i="4"/>
  <c r="Q592" i="4"/>
  <c r="E594" i="4"/>
  <c r="G594" i="4"/>
  <c r="I594" i="4"/>
  <c r="K594" i="4"/>
  <c r="M594" i="4"/>
  <c r="O594" i="4"/>
  <c r="Q594" i="4"/>
  <c r="E596" i="4"/>
  <c r="G596" i="4"/>
  <c r="I596" i="4"/>
  <c r="K596" i="4"/>
  <c r="M596" i="4"/>
  <c r="O596" i="4"/>
  <c r="Q596" i="4"/>
  <c r="G598" i="4"/>
  <c r="K598" i="4"/>
  <c r="O598" i="4"/>
  <c r="Q606" i="4"/>
  <c r="O606" i="4"/>
  <c r="M606" i="4"/>
  <c r="K606" i="4"/>
  <c r="I606" i="4"/>
  <c r="G606" i="4"/>
  <c r="E606" i="4"/>
  <c r="P606" i="4"/>
  <c r="N606" i="4"/>
  <c r="L606" i="4"/>
  <c r="J606" i="4"/>
  <c r="H606" i="4"/>
  <c r="F606" i="4"/>
  <c r="D606" i="4"/>
  <c r="Q608" i="4"/>
  <c r="O608" i="4"/>
  <c r="M608" i="4"/>
  <c r="K608" i="4"/>
  <c r="I608" i="4"/>
  <c r="G608" i="4"/>
  <c r="E608" i="4"/>
  <c r="P608" i="4"/>
  <c r="N608" i="4"/>
  <c r="L608" i="4"/>
  <c r="J608" i="4"/>
  <c r="H608" i="4"/>
  <c r="F608" i="4"/>
  <c r="D608" i="4"/>
  <c r="Q610" i="4"/>
  <c r="O610" i="4"/>
  <c r="M610" i="4"/>
  <c r="K610" i="4"/>
  <c r="I610" i="4"/>
  <c r="G610" i="4"/>
  <c r="E610" i="4"/>
  <c r="P610" i="4"/>
  <c r="N610" i="4"/>
  <c r="L610" i="4"/>
  <c r="J610" i="4"/>
  <c r="H610" i="4"/>
  <c r="F610" i="4"/>
  <c r="D610" i="4"/>
  <c r="Q612" i="4"/>
  <c r="O612" i="4"/>
  <c r="M612" i="4"/>
  <c r="K612" i="4"/>
  <c r="I612" i="4"/>
  <c r="G612" i="4"/>
  <c r="E612" i="4"/>
  <c r="P612" i="4"/>
  <c r="N612" i="4"/>
  <c r="L612" i="4"/>
  <c r="J612" i="4"/>
  <c r="H612" i="4"/>
  <c r="F612" i="4"/>
  <c r="D612" i="4"/>
  <c r="P607" i="4"/>
  <c r="N607" i="4"/>
  <c r="L607" i="4"/>
  <c r="J607" i="4"/>
  <c r="H607" i="4"/>
  <c r="F607" i="4"/>
  <c r="D607" i="4"/>
  <c r="Q607" i="4"/>
  <c r="O607" i="4"/>
  <c r="M607" i="4"/>
  <c r="K607" i="4"/>
  <c r="I607" i="4"/>
  <c r="G607" i="4"/>
  <c r="E607" i="4"/>
  <c r="P609" i="4"/>
  <c r="N609" i="4"/>
  <c r="L609" i="4"/>
  <c r="J609" i="4"/>
  <c r="H609" i="4"/>
  <c r="F609" i="4"/>
  <c r="D609" i="4"/>
  <c r="Q609" i="4"/>
  <c r="O609" i="4"/>
  <c r="M609" i="4"/>
  <c r="K609" i="4"/>
  <c r="I609" i="4"/>
  <c r="G609" i="4"/>
  <c r="E609" i="4"/>
  <c r="P611" i="4"/>
  <c r="N611" i="4"/>
  <c r="L611" i="4"/>
  <c r="J611" i="4"/>
  <c r="H611" i="4"/>
  <c r="F611" i="4"/>
  <c r="D611" i="4"/>
  <c r="Q611" i="4"/>
  <c r="O611" i="4"/>
  <c r="M611" i="4"/>
  <c r="K611" i="4"/>
  <c r="I611" i="4"/>
  <c r="G611" i="4"/>
  <c r="E611" i="4"/>
  <c r="A3" i="9"/>
  <c r="C3" i="5"/>
  <c r="G3" i="5" s="1"/>
  <c r="C4" i="5"/>
  <c r="F4" i="5" s="1"/>
  <c r="C5" i="5"/>
  <c r="D5" i="5" s="1"/>
  <c r="C6" i="5"/>
  <c r="D6" i="5" s="1"/>
  <c r="C7" i="5"/>
  <c r="D7" i="5" s="1"/>
  <c r="C8" i="5"/>
  <c r="F8" i="5" s="1"/>
  <c r="C9" i="5"/>
  <c r="D9" i="5" s="1"/>
  <c r="C10" i="5"/>
  <c r="F10" i="5" s="1"/>
  <c r="AU1" i="4" s="1"/>
  <c r="C11" i="5"/>
  <c r="F11" i="5" s="1"/>
  <c r="C12" i="5"/>
  <c r="F12" i="5" s="1"/>
  <c r="C13" i="5"/>
  <c r="F13" i="5" s="1"/>
  <c r="C2" i="5"/>
  <c r="F2" i="5" s="1"/>
  <c r="C3" i="26"/>
  <c r="D3" i="26" s="1"/>
  <c r="C4" i="26"/>
  <c r="F4" i="26" s="1"/>
  <c r="C5" i="26"/>
  <c r="F5" i="26" s="1"/>
  <c r="C6" i="26"/>
  <c r="F6" i="26" s="1"/>
  <c r="C7" i="26"/>
  <c r="F7" i="26" s="1"/>
  <c r="C8" i="26"/>
  <c r="G8" i="26" s="1"/>
  <c r="C9" i="26"/>
  <c r="D9" i="26" s="1"/>
  <c r="C10" i="26"/>
  <c r="D10" i="26" s="1"/>
  <c r="C11" i="26"/>
  <c r="D11" i="26" s="1"/>
  <c r="C12" i="26"/>
  <c r="F12" i="26" s="1"/>
  <c r="C13" i="26"/>
  <c r="F13" i="26" s="1"/>
  <c r="C2" i="26"/>
  <c r="F2" i="26" s="1"/>
  <c r="F36" i="19"/>
  <c r="D36" i="19"/>
  <c r="B36" i="19"/>
  <c r="C36" i="19" s="1"/>
  <c r="F35" i="19"/>
  <c r="D35" i="19"/>
  <c r="B35" i="19"/>
  <c r="C35" i="19" s="1"/>
  <c r="F34" i="19"/>
  <c r="D34" i="19"/>
  <c r="B34" i="19"/>
  <c r="C34" i="19" s="1"/>
  <c r="F33" i="19"/>
  <c r="D33" i="19"/>
  <c r="B33" i="19"/>
  <c r="C33" i="19" s="1"/>
  <c r="F32" i="19"/>
  <c r="D32" i="19"/>
  <c r="B32" i="19"/>
  <c r="C32" i="19" s="1"/>
  <c r="F31" i="19"/>
  <c r="D31" i="19"/>
  <c r="B31" i="19"/>
  <c r="C31" i="19" s="1"/>
  <c r="F30" i="19"/>
  <c r="D30" i="19"/>
  <c r="B30" i="19"/>
  <c r="C30" i="19" s="1"/>
  <c r="F29" i="19"/>
  <c r="D29" i="19"/>
  <c r="B29" i="19"/>
  <c r="C29" i="19" s="1"/>
  <c r="F28" i="19"/>
  <c r="D28" i="19"/>
  <c r="B28" i="19"/>
  <c r="C28" i="19" s="1"/>
  <c r="F27" i="19"/>
  <c r="D27" i="19"/>
  <c r="B27" i="19"/>
  <c r="C27" i="19" s="1"/>
  <c r="F26" i="19"/>
  <c r="D26" i="19"/>
  <c r="B26" i="19"/>
  <c r="C26" i="19" s="1"/>
  <c r="F25" i="19"/>
  <c r="D25" i="19"/>
  <c r="B25" i="19"/>
  <c r="C25" i="19" s="1"/>
  <c r="F24" i="19"/>
  <c r="D24" i="19"/>
  <c r="B24" i="19"/>
  <c r="C24" i="19" s="1"/>
  <c r="F23" i="19"/>
  <c r="D23" i="19"/>
  <c r="B23" i="19"/>
  <c r="C23" i="19" s="1"/>
  <c r="F22" i="19"/>
  <c r="D22" i="19"/>
  <c r="B22" i="19"/>
  <c r="C22" i="19" s="1"/>
  <c r="F21" i="19"/>
  <c r="D21" i="19"/>
  <c r="B21" i="19"/>
  <c r="C21" i="19" s="1"/>
  <c r="F20" i="19"/>
  <c r="D20" i="19"/>
  <c r="B20" i="19"/>
  <c r="C20" i="19" s="1"/>
  <c r="F19" i="19"/>
  <c r="D19" i="19"/>
  <c r="B19" i="19"/>
  <c r="C19" i="19" s="1"/>
  <c r="F18" i="19"/>
  <c r="D18" i="19"/>
  <c r="B18" i="19"/>
  <c r="C18" i="19" s="1"/>
  <c r="F17" i="19"/>
  <c r="D17" i="19"/>
  <c r="B17" i="19"/>
  <c r="C17" i="19" s="1"/>
  <c r="F16" i="19"/>
  <c r="D16" i="19"/>
  <c r="B16" i="19"/>
  <c r="C16" i="19" s="1"/>
  <c r="F15" i="19"/>
  <c r="D15" i="19"/>
  <c r="B15" i="19"/>
  <c r="C15" i="19" s="1"/>
  <c r="F14" i="19"/>
  <c r="D14" i="19"/>
  <c r="B14" i="19"/>
  <c r="C14" i="19" s="1"/>
  <c r="F13" i="19"/>
  <c r="D13" i="19"/>
  <c r="B13" i="19"/>
  <c r="C13" i="19" s="1"/>
  <c r="F12" i="19"/>
  <c r="D12" i="19"/>
  <c r="B12" i="19"/>
  <c r="C12" i="19" s="1"/>
  <c r="F11" i="19"/>
  <c r="D11" i="19"/>
  <c r="B11" i="19"/>
  <c r="C11" i="19" s="1"/>
  <c r="F10" i="19"/>
  <c r="D10" i="19"/>
  <c r="B10" i="19"/>
  <c r="C10" i="19" s="1"/>
  <c r="F9" i="19"/>
  <c r="D9" i="19"/>
  <c r="B9" i="19"/>
  <c r="C9" i="19" s="1"/>
  <c r="F8" i="19"/>
  <c r="D8" i="19"/>
  <c r="B8" i="19"/>
  <c r="C8" i="19" s="1"/>
  <c r="F7" i="19"/>
  <c r="D7" i="19"/>
  <c r="B7" i="19"/>
  <c r="C7" i="19" s="1"/>
  <c r="F6" i="19"/>
  <c r="D6" i="19"/>
  <c r="B6" i="19"/>
  <c r="C6" i="19" s="1"/>
  <c r="F5" i="19"/>
  <c r="D5" i="19"/>
  <c r="B5" i="19"/>
  <c r="C5" i="19" s="1"/>
  <c r="E7" i="9"/>
  <c r="E6" i="9"/>
  <c r="C4" i="21"/>
  <c r="A1" i="9" s="1"/>
  <c r="B2" i="19"/>
  <c r="C2" i="19" s="1"/>
  <c r="D2" i="19"/>
  <c r="F2" i="19"/>
  <c r="X5" i="4"/>
  <c r="AA5" i="4" s="1"/>
  <c r="AD5" i="4" s="1"/>
  <c r="AG5" i="4" s="1"/>
  <c r="AJ5" i="4" s="1"/>
  <c r="AM5" i="4" s="1"/>
  <c r="AP5" i="4" s="1"/>
  <c r="AS5" i="4" s="1"/>
  <c r="AV5" i="4" s="1"/>
  <c r="AY5" i="4" s="1"/>
  <c r="BB5" i="4" s="1"/>
  <c r="B6" i="4"/>
  <c r="C6" i="4" s="1"/>
  <c r="C7" i="9"/>
  <c r="E4" i="9"/>
  <c r="E3" i="9"/>
  <c r="E2" i="9"/>
  <c r="M10" i="9"/>
  <c r="BP5" i="4"/>
  <c r="Z5" i="4"/>
  <c r="AC5" i="4" s="1"/>
  <c r="AF5" i="4" s="1"/>
  <c r="AI5" i="4" s="1"/>
  <c r="AL5" i="4" s="1"/>
  <c r="AO5" i="4" s="1"/>
  <c r="AR5" i="4" s="1"/>
  <c r="AU5" i="4" s="1"/>
  <c r="AX5" i="4" s="1"/>
  <c r="BA5" i="4" s="1"/>
  <c r="BD5" i="4" s="1"/>
  <c r="Y5" i="4"/>
  <c r="AB5" i="4" s="1"/>
  <c r="AE5" i="4" s="1"/>
  <c r="AH5" i="4" s="1"/>
  <c r="AK5" i="4" s="1"/>
  <c r="AN5" i="4" s="1"/>
  <c r="AQ5" i="4" s="1"/>
  <c r="AT5" i="4" s="1"/>
  <c r="AW5" i="4" s="1"/>
  <c r="AZ5" i="4" s="1"/>
  <c r="BC5" i="4" s="1"/>
  <c r="BP634" i="4" l="1"/>
  <c r="BP627" i="4"/>
  <c r="BP622" i="4"/>
  <c r="BP624" i="4"/>
  <c r="BP626" i="4"/>
  <c r="BP618" i="4"/>
  <c r="BP632" i="4"/>
  <c r="BP628" i="4"/>
  <c r="BP630" i="4"/>
  <c r="BP617" i="4"/>
  <c r="BP631" i="4"/>
  <c r="BP629" i="4"/>
  <c r="BP621" i="4"/>
  <c r="BP619" i="4"/>
  <c r="BP616" i="4"/>
  <c r="BP625" i="4"/>
  <c r="BP633" i="4"/>
  <c r="BP623" i="4"/>
  <c r="BP620" i="4"/>
  <c r="BP615" i="4"/>
  <c r="F5" i="5"/>
  <c r="AE1" i="4" s="1"/>
  <c r="E17" i="78"/>
  <c r="E21" i="78"/>
  <c r="E24" i="78"/>
  <c r="E19" i="78"/>
  <c r="E16" i="78"/>
  <c r="E20" i="78"/>
  <c r="E22" i="78"/>
  <c r="E23" i="78"/>
  <c r="R598" i="4"/>
  <c r="S598" i="4"/>
  <c r="S596" i="4"/>
  <c r="R596" i="4"/>
  <c r="S592" i="4"/>
  <c r="R592" i="4"/>
  <c r="S588" i="4"/>
  <c r="R588" i="4"/>
  <c r="S584" i="4"/>
  <c r="R584" i="4"/>
  <c r="S565" i="4"/>
  <c r="R565" i="4"/>
  <c r="S583" i="4"/>
  <c r="R583" i="4"/>
  <c r="R582" i="4"/>
  <c r="S582" i="4"/>
  <c r="R580" i="4"/>
  <c r="S580" i="4"/>
  <c r="R578" i="4"/>
  <c r="S578" i="4"/>
  <c r="R576" i="4"/>
  <c r="S576" i="4"/>
  <c r="R574" i="4"/>
  <c r="S574" i="4"/>
  <c r="R572" i="4"/>
  <c r="S572" i="4"/>
  <c r="R570" i="4"/>
  <c r="S570" i="4"/>
  <c r="R568" i="4"/>
  <c r="S568" i="4"/>
  <c r="R564" i="4"/>
  <c r="S564" i="4"/>
  <c r="R562" i="4"/>
  <c r="S562" i="4"/>
  <c r="R560" i="4"/>
  <c r="S560" i="4"/>
  <c r="R558" i="4"/>
  <c r="S558" i="4"/>
  <c r="R556" i="4"/>
  <c r="S556" i="4"/>
  <c r="R554" i="4"/>
  <c r="S554" i="4"/>
  <c r="R552" i="4"/>
  <c r="S552" i="4"/>
  <c r="R550" i="4"/>
  <c r="S550" i="4"/>
  <c r="R548" i="4"/>
  <c r="S548" i="4"/>
  <c r="R546" i="4"/>
  <c r="S546" i="4"/>
  <c r="R544" i="4"/>
  <c r="S544" i="4"/>
  <c r="R542" i="4"/>
  <c r="S542" i="4"/>
  <c r="R540" i="4"/>
  <c r="S540" i="4"/>
  <c r="S510" i="4"/>
  <c r="R510" i="4"/>
  <c r="S506" i="4"/>
  <c r="R506" i="4"/>
  <c r="S502" i="4"/>
  <c r="R502" i="4"/>
  <c r="S484" i="4"/>
  <c r="R484" i="4"/>
  <c r="R611" i="4"/>
  <c r="S611" i="4"/>
  <c r="R609" i="4"/>
  <c r="S609" i="4"/>
  <c r="R607" i="4"/>
  <c r="S607" i="4"/>
  <c r="S612" i="4"/>
  <c r="R612" i="4"/>
  <c r="S610" i="4"/>
  <c r="R610" i="4"/>
  <c r="S608" i="4"/>
  <c r="R608" i="4"/>
  <c r="S606" i="4"/>
  <c r="R606" i="4"/>
  <c r="S594" i="4"/>
  <c r="R594" i="4"/>
  <c r="S590" i="4"/>
  <c r="R590" i="4"/>
  <c r="S586" i="4"/>
  <c r="R586" i="4"/>
  <c r="S605" i="4"/>
  <c r="R605" i="4"/>
  <c r="S603" i="4"/>
  <c r="R603" i="4"/>
  <c r="S601" i="4"/>
  <c r="R601" i="4"/>
  <c r="S599" i="4"/>
  <c r="R599" i="4"/>
  <c r="R604" i="4"/>
  <c r="S604" i="4"/>
  <c r="R602" i="4"/>
  <c r="S602" i="4"/>
  <c r="R600" i="4"/>
  <c r="S600" i="4"/>
  <c r="R595" i="4"/>
  <c r="S595" i="4"/>
  <c r="R591" i="4"/>
  <c r="S591" i="4"/>
  <c r="R587" i="4"/>
  <c r="S587" i="4"/>
  <c r="R597" i="4"/>
  <c r="S597" i="4"/>
  <c r="R593" i="4"/>
  <c r="S593" i="4"/>
  <c r="R589" i="4"/>
  <c r="S589" i="4"/>
  <c r="R585" i="4"/>
  <c r="S585" i="4"/>
  <c r="R569" i="4"/>
  <c r="S569" i="4"/>
  <c r="S567" i="4"/>
  <c r="R567" i="4"/>
  <c r="S581" i="4"/>
  <c r="R581" i="4"/>
  <c r="S579" i="4"/>
  <c r="R579" i="4"/>
  <c r="S577" i="4"/>
  <c r="R577" i="4"/>
  <c r="S575" i="4"/>
  <c r="R575" i="4"/>
  <c r="S573" i="4"/>
  <c r="R573" i="4"/>
  <c r="S571" i="4"/>
  <c r="R571" i="4"/>
  <c r="R566" i="4"/>
  <c r="S566" i="4"/>
  <c r="S563" i="4"/>
  <c r="R563" i="4"/>
  <c r="S561" i="4"/>
  <c r="R561" i="4"/>
  <c r="S559" i="4"/>
  <c r="R559" i="4"/>
  <c r="S557" i="4"/>
  <c r="R557" i="4"/>
  <c r="S555" i="4"/>
  <c r="R555" i="4"/>
  <c r="S553" i="4"/>
  <c r="R553" i="4"/>
  <c r="S551" i="4"/>
  <c r="R551" i="4"/>
  <c r="S549" i="4"/>
  <c r="R549" i="4"/>
  <c r="S547" i="4"/>
  <c r="R547" i="4"/>
  <c r="S545" i="4"/>
  <c r="R545" i="4"/>
  <c r="S543" i="4"/>
  <c r="R543" i="4"/>
  <c r="S541" i="4"/>
  <c r="R541" i="4"/>
  <c r="S508" i="4"/>
  <c r="R508" i="4"/>
  <c r="S504" i="4"/>
  <c r="R504" i="4"/>
  <c r="S500" i="4"/>
  <c r="R500" i="4"/>
  <c r="R538" i="4"/>
  <c r="S538" i="4"/>
  <c r="R536" i="4"/>
  <c r="S536" i="4"/>
  <c r="R534" i="4"/>
  <c r="S534" i="4"/>
  <c r="R532" i="4"/>
  <c r="S532" i="4"/>
  <c r="R530" i="4"/>
  <c r="S530" i="4"/>
  <c r="R528" i="4"/>
  <c r="S528" i="4"/>
  <c r="R526" i="4"/>
  <c r="S526" i="4"/>
  <c r="R524" i="4"/>
  <c r="S524" i="4"/>
  <c r="R522" i="4"/>
  <c r="S522" i="4"/>
  <c r="R520" i="4"/>
  <c r="S520" i="4"/>
  <c r="R518" i="4"/>
  <c r="S518" i="4"/>
  <c r="R516" i="4"/>
  <c r="S516" i="4"/>
  <c r="R514" i="4"/>
  <c r="S514" i="4"/>
  <c r="S537" i="4"/>
  <c r="R537" i="4"/>
  <c r="S535" i="4"/>
  <c r="R535" i="4"/>
  <c r="S533" i="4"/>
  <c r="R533" i="4"/>
  <c r="S531" i="4"/>
  <c r="R531" i="4"/>
  <c r="S529" i="4"/>
  <c r="R529" i="4"/>
  <c r="S527" i="4"/>
  <c r="R527" i="4"/>
  <c r="S525" i="4"/>
  <c r="R525" i="4"/>
  <c r="S523" i="4"/>
  <c r="R523" i="4"/>
  <c r="S521" i="4"/>
  <c r="R521" i="4"/>
  <c r="S519" i="4"/>
  <c r="R519" i="4"/>
  <c r="S517" i="4"/>
  <c r="R517" i="4"/>
  <c r="S515" i="4"/>
  <c r="R515" i="4"/>
  <c r="S513" i="4"/>
  <c r="R513" i="4"/>
  <c r="S511" i="4"/>
  <c r="R511" i="4"/>
  <c r="S451" i="4"/>
  <c r="R451" i="4"/>
  <c r="S447" i="4"/>
  <c r="R447" i="4"/>
  <c r="S443" i="4"/>
  <c r="R443" i="4"/>
  <c r="S439" i="4"/>
  <c r="R439" i="4"/>
  <c r="S435" i="4"/>
  <c r="R435" i="4"/>
  <c r="S431" i="4"/>
  <c r="R431" i="4"/>
  <c r="S427" i="4"/>
  <c r="R427" i="4"/>
  <c r="S423" i="4"/>
  <c r="R423" i="4"/>
  <c r="S419" i="4"/>
  <c r="R419" i="4"/>
  <c r="S415" i="4"/>
  <c r="R415" i="4"/>
  <c r="S411" i="4"/>
  <c r="R411" i="4"/>
  <c r="S407" i="4"/>
  <c r="R407" i="4"/>
  <c r="S403" i="4"/>
  <c r="R403" i="4"/>
  <c r="S399" i="4"/>
  <c r="R399" i="4"/>
  <c r="S395" i="4"/>
  <c r="R395" i="4"/>
  <c r="R507" i="4"/>
  <c r="S507" i="4"/>
  <c r="R503" i="4"/>
  <c r="S503" i="4"/>
  <c r="R499" i="4"/>
  <c r="S499" i="4"/>
  <c r="R497" i="4"/>
  <c r="S497" i="4"/>
  <c r="R495" i="4"/>
  <c r="S495" i="4"/>
  <c r="R493" i="4"/>
  <c r="S493" i="4"/>
  <c r="R491" i="4"/>
  <c r="S491" i="4"/>
  <c r="R489" i="4"/>
  <c r="S489" i="4"/>
  <c r="R487" i="4"/>
  <c r="S487" i="4"/>
  <c r="R485" i="4"/>
  <c r="S485" i="4"/>
  <c r="S482" i="4"/>
  <c r="R482" i="4"/>
  <c r="S480" i="4"/>
  <c r="R480" i="4"/>
  <c r="S478" i="4"/>
  <c r="R478" i="4"/>
  <c r="S476" i="4"/>
  <c r="R476" i="4"/>
  <c r="S474" i="4"/>
  <c r="R474" i="4"/>
  <c r="S472" i="4"/>
  <c r="R472" i="4"/>
  <c r="S470" i="4"/>
  <c r="R470" i="4"/>
  <c r="S468" i="4"/>
  <c r="R468" i="4"/>
  <c r="S466" i="4"/>
  <c r="R466" i="4"/>
  <c r="S464" i="4"/>
  <c r="R464" i="4"/>
  <c r="S462" i="4"/>
  <c r="R462" i="4"/>
  <c r="S460" i="4"/>
  <c r="R460" i="4"/>
  <c r="S458" i="4"/>
  <c r="R458" i="4"/>
  <c r="S456" i="4"/>
  <c r="R456" i="4"/>
  <c r="S454" i="4"/>
  <c r="R454" i="4"/>
  <c r="R450" i="4"/>
  <c r="S450" i="4"/>
  <c r="R446" i="4"/>
  <c r="S446" i="4"/>
  <c r="R442" i="4"/>
  <c r="S442" i="4"/>
  <c r="R438" i="4"/>
  <c r="S438" i="4"/>
  <c r="R434" i="4"/>
  <c r="S434" i="4"/>
  <c r="R430" i="4"/>
  <c r="S430" i="4"/>
  <c r="R426" i="4"/>
  <c r="S426" i="4"/>
  <c r="R422" i="4"/>
  <c r="S422" i="4"/>
  <c r="R418" i="4"/>
  <c r="S418" i="4"/>
  <c r="R414" i="4"/>
  <c r="S414" i="4"/>
  <c r="R410" i="4"/>
  <c r="S410" i="4"/>
  <c r="R406" i="4"/>
  <c r="S406" i="4"/>
  <c r="R402" i="4"/>
  <c r="S402" i="4"/>
  <c r="R398" i="4"/>
  <c r="S398" i="4"/>
  <c r="R394" i="4"/>
  <c r="S394" i="4"/>
  <c r="R387" i="4"/>
  <c r="S387" i="4"/>
  <c r="R359" i="4"/>
  <c r="S359" i="4"/>
  <c r="R391" i="4"/>
  <c r="S391" i="4"/>
  <c r="R389" i="4"/>
  <c r="S389" i="4"/>
  <c r="S386" i="4"/>
  <c r="R386" i="4"/>
  <c r="S384" i="4"/>
  <c r="R384" i="4"/>
  <c r="S382" i="4"/>
  <c r="R382" i="4"/>
  <c r="S380" i="4"/>
  <c r="R380" i="4"/>
  <c r="S378" i="4"/>
  <c r="R378" i="4"/>
  <c r="S376" i="4"/>
  <c r="R376" i="4"/>
  <c r="S374" i="4"/>
  <c r="R374" i="4"/>
  <c r="S372" i="4"/>
  <c r="R372" i="4"/>
  <c r="S370" i="4"/>
  <c r="R370" i="4"/>
  <c r="S368" i="4"/>
  <c r="R368" i="4"/>
  <c r="S366" i="4"/>
  <c r="R366" i="4"/>
  <c r="S364" i="4"/>
  <c r="R364" i="4"/>
  <c r="S362" i="4"/>
  <c r="R362" i="4"/>
  <c r="S360" i="4"/>
  <c r="R360" i="4"/>
  <c r="R357" i="4"/>
  <c r="S357" i="4"/>
  <c r="R355" i="4"/>
  <c r="S355" i="4"/>
  <c r="R353" i="4"/>
  <c r="S353" i="4"/>
  <c r="R351" i="4"/>
  <c r="S351" i="4"/>
  <c r="R349" i="4"/>
  <c r="S349" i="4"/>
  <c r="R347" i="4"/>
  <c r="S347" i="4"/>
  <c r="R346" i="4"/>
  <c r="S346" i="4"/>
  <c r="R344" i="4"/>
  <c r="S344" i="4"/>
  <c r="R342" i="4"/>
  <c r="S342" i="4"/>
  <c r="R340" i="4"/>
  <c r="S340" i="4"/>
  <c r="R338" i="4"/>
  <c r="S338" i="4"/>
  <c r="R336" i="4"/>
  <c r="S336" i="4"/>
  <c r="R334" i="4"/>
  <c r="S334" i="4"/>
  <c r="R332" i="4"/>
  <c r="S332" i="4"/>
  <c r="R330" i="4"/>
  <c r="S330" i="4"/>
  <c r="R328" i="4"/>
  <c r="S328" i="4"/>
  <c r="R326" i="4"/>
  <c r="S326" i="4"/>
  <c r="R324" i="4"/>
  <c r="S324" i="4"/>
  <c r="R322" i="4"/>
  <c r="S322" i="4"/>
  <c r="R320" i="4"/>
  <c r="S320" i="4"/>
  <c r="R318" i="4"/>
  <c r="S318" i="4"/>
  <c r="R316" i="4"/>
  <c r="S316" i="4"/>
  <c r="R314" i="4"/>
  <c r="S314" i="4"/>
  <c r="R312" i="4"/>
  <c r="S312" i="4"/>
  <c r="R310" i="4"/>
  <c r="S310" i="4"/>
  <c r="R308" i="4"/>
  <c r="S308" i="4"/>
  <c r="R306" i="4"/>
  <c r="S306" i="4"/>
  <c r="R304" i="4"/>
  <c r="S304" i="4"/>
  <c r="R302" i="4"/>
  <c r="S302" i="4"/>
  <c r="R300" i="4"/>
  <c r="S300" i="4"/>
  <c r="R298" i="4"/>
  <c r="S298" i="4"/>
  <c r="R296" i="4"/>
  <c r="S296" i="4"/>
  <c r="R294" i="4"/>
  <c r="S294" i="4"/>
  <c r="R292" i="4"/>
  <c r="S292" i="4"/>
  <c r="R290" i="4"/>
  <c r="S290" i="4"/>
  <c r="R288" i="4"/>
  <c r="S288" i="4"/>
  <c r="R286" i="4"/>
  <c r="S286" i="4"/>
  <c r="R284" i="4"/>
  <c r="S284" i="4"/>
  <c r="R282" i="4"/>
  <c r="S282" i="4"/>
  <c r="R280" i="4"/>
  <c r="S280" i="4"/>
  <c r="R278" i="4"/>
  <c r="S278" i="4"/>
  <c r="R257" i="4"/>
  <c r="S257" i="4"/>
  <c r="R255" i="4"/>
  <c r="S255" i="4"/>
  <c r="R253" i="4"/>
  <c r="S253" i="4"/>
  <c r="R251" i="4"/>
  <c r="S251" i="4"/>
  <c r="R249" i="4"/>
  <c r="S249" i="4"/>
  <c r="R247" i="4"/>
  <c r="S247" i="4"/>
  <c r="R245" i="4"/>
  <c r="S245" i="4"/>
  <c r="R243" i="4"/>
  <c r="S243" i="4"/>
  <c r="R241" i="4"/>
  <c r="S241" i="4"/>
  <c r="R239" i="4"/>
  <c r="S239" i="4"/>
  <c r="R237" i="4"/>
  <c r="S237" i="4"/>
  <c r="R235" i="4"/>
  <c r="S235" i="4"/>
  <c r="R227" i="4"/>
  <c r="S227" i="4"/>
  <c r="R225" i="4"/>
  <c r="S225" i="4"/>
  <c r="R223" i="4"/>
  <c r="S223" i="4"/>
  <c r="R221" i="4"/>
  <c r="S221" i="4"/>
  <c r="R219" i="4"/>
  <c r="S219" i="4"/>
  <c r="R217" i="4"/>
  <c r="S217" i="4"/>
  <c r="R215" i="4"/>
  <c r="S215" i="4"/>
  <c r="R213" i="4"/>
  <c r="S213" i="4"/>
  <c r="R211" i="4"/>
  <c r="S211" i="4"/>
  <c r="R209" i="4"/>
  <c r="S209" i="4"/>
  <c r="R207" i="4"/>
  <c r="S207" i="4"/>
  <c r="R205" i="4"/>
  <c r="S205" i="4"/>
  <c r="R203" i="4"/>
  <c r="S203" i="4"/>
  <c r="R201" i="4"/>
  <c r="S201" i="4"/>
  <c r="R199" i="4"/>
  <c r="S199" i="4"/>
  <c r="R197" i="4"/>
  <c r="S197" i="4"/>
  <c r="R195" i="4"/>
  <c r="S195" i="4"/>
  <c r="R193" i="4"/>
  <c r="S193" i="4"/>
  <c r="R191" i="4"/>
  <c r="S191" i="4"/>
  <c r="R189" i="4"/>
  <c r="S189" i="4"/>
  <c r="R187" i="4"/>
  <c r="S187" i="4"/>
  <c r="R185" i="4"/>
  <c r="S185" i="4"/>
  <c r="R183" i="4"/>
  <c r="S183" i="4"/>
  <c r="R181" i="4"/>
  <c r="S181" i="4"/>
  <c r="R179" i="4"/>
  <c r="S179" i="4"/>
  <c r="R177" i="4"/>
  <c r="S177" i="4"/>
  <c r="R175" i="4"/>
  <c r="S175" i="4"/>
  <c r="R173" i="4"/>
  <c r="S173" i="4"/>
  <c r="R171" i="4"/>
  <c r="S171" i="4"/>
  <c r="R169" i="4"/>
  <c r="S169" i="4"/>
  <c r="R167" i="4"/>
  <c r="S167" i="4"/>
  <c r="R165" i="4"/>
  <c r="S165" i="4"/>
  <c r="R163" i="4"/>
  <c r="S163" i="4"/>
  <c r="R512" i="4"/>
  <c r="S512" i="4"/>
  <c r="S539" i="4"/>
  <c r="R539" i="4"/>
  <c r="S449" i="4"/>
  <c r="R449" i="4"/>
  <c r="S445" i="4"/>
  <c r="R445" i="4"/>
  <c r="S441" i="4"/>
  <c r="R441" i="4"/>
  <c r="S437" i="4"/>
  <c r="R437" i="4"/>
  <c r="S433" i="4"/>
  <c r="R433" i="4"/>
  <c r="S429" i="4"/>
  <c r="R429" i="4"/>
  <c r="S425" i="4"/>
  <c r="R425" i="4"/>
  <c r="S421" i="4"/>
  <c r="R421" i="4"/>
  <c r="S417" i="4"/>
  <c r="R417" i="4"/>
  <c r="S413" i="4"/>
  <c r="R413" i="4"/>
  <c r="S409" i="4"/>
  <c r="R409" i="4"/>
  <c r="S405" i="4"/>
  <c r="R405" i="4"/>
  <c r="S401" i="4"/>
  <c r="R401" i="4"/>
  <c r="S397" i="4"/>
  <c r="R397" i="4"/>
  <c r="R509" i="4"/>
  <c r="S509" i="4"/>
  <c r="R505" i="4"/>
  <c r="S505" i="4"/>
  <c r="R501" i="4"/>
  <c r="S501" i="4"/>
  <c r="S498" i="4"/>
  <c r="R498" i="4"/>
  <c r="S496" i="4"/>
  <c r="R496" i="4"/>
  <c r="S494" i="4"/>
  <c r="R494" i="4"/>
  <c r="S492" i="4"/>
  <c r="R492" i="4"/>
  <c r="S490" i="4"/>
  <c r="R490" i="4"/>
  <c r="S488" i="4"/>
  <c r="R488" i="4"/>
  <c r="S486" i="4"/>
  <c r="R486" i="4"/>
  <c r="R483" i="4"/>
  <c r="S483" i="4"/>
  <c r="R481" i="4"/>
  <c r="S481" i="4"/>
  <c r="R479" i="4"/>
  <c r="S479" i="4"/>
  <c r="R477" i="4"/>
  <c r="S477" i="4"/>
  <c r="R475" i="4"/>
  <c r="S475" i="4"/>
  <c r="R473" i="4"/>
  <c r="S473" i="4"/>
  <c r="R471" i="4"/>
  <c r="S471" i="4"/>
  <c r="R469" i="4"/>
  <c r="S469" i="4"/>
  <c r="R467" i="4"/>
  <c r="S467" i="4"/>
  <c r="R465" i="4"/>
  <c r="S465" i="4"/>
  <c r="R463" i="4"/>
  <c r="S463" i="4"/>
  <c r="R461" i="4"/>
  <c r="S461" i="4"/>
  <c r="R459" i="4"/>
  <c r="S459" i="4"/>
  <c r="R457" i="4"/>
  <c r="S457" i="4"/>
  <c r="R455" i="4"/>
  <c r="S455" i="4"/>
  <c r="R453" i="4"/>
  <c r="S453" i="4"/>
  <c r="R393" i="4"/>
  <c r="S393" i="4"/>
  <c r="R452" i="4"/>
  <c r="S452" i="4"/>
  <c r="R448" i="4"/>
  <c r="S448" i="4"/>
  <c r="R444" i="4"/>
  <c r="S444" i="4"/>
  <c r="R440" i="4"/>
  <c r="S440" i="4"/>
  <c r="R436" i="4"/>
  <c r="S436" i="4"/>
  <c r="R432" i="4"/>
  <c r="S432" i="4"/>
  <c r="R428" i="4"/>
  <c r="S428" i="4"/>
  <c r="R424" i="4"/>
  <c r="S424" i="4"/>
  <c r="R420" i="4"/>
  <c r="S420" i="4"/>
  <c r="R416" i="4"/>
  <c r="S416" i="4"/>
  <c r="R412" i="4"/>
  <c r="S412" i="4"/>
  <c r="R408" i="4"/>
  <c r="S408" i="4"/>
  <c r="R404" i="4"/>
  <c r="S404" i="4"/>
  <c r="R400" i="4"/>
  <c r="S400" i="4"/>
  <c r="R396" i="4"/>
  <c r="S396" i="4"/>
  <c r="S392" i="4"/>
  <c r="R392" i="4"/>
  <c r="S390" i="4"/>
  <c r="R390" i="4"/>
  <c r="S388" i="4"/>
  <c r="R388" i="4"/>
  <c r="R385" i="4"/>
  <c r="S385" i="4"/>
  <c r="R383" i="4"/>
  <c r="S383" i="4"/>
  <c r="R381" i="4"/>
  <c r="S381" i="4"/>
  <c r="R379" i="4"/>
  <c r="S379" i="4"/>
  <c r="R377" i="4"/>
  <c r="S377" i="4"/>
  <c r="R375" i="4"/>
  <c r="S375" i="4"/>
  <c r="R373" i="4"/>
  <c r="S373" i="4"/>
  <c r="R371" i="4"/>
  <c r="S371" i="4"/>
  <c r="R369" i="4"/>
  <c r="S369" i="4"/>
  <c r="R367" i="4"/>
  <c r="S367" i="4"/>
  <c r="R365" i="4"/>
  <c r="S365" i="4"/>
  <c r="R363" i="4"/>
  <c r="S363" i="4"/>
  <c r="R361" i="4"/>
  <c r="S361" i="4"/>
  <c r="S358" i="4"/>
  <c r="R358" i="4"/>
  <c r="S356" i="4"/>
  <c r="R356" i="4"/>
  <c r="S354" i="4"/>
  <c r="R354" i="4"/>
  <c r="S352" i="4"/>
  <c r="R352" i="4"/>
  <c r="S350" i="4"/>
  <c r="R350" i="4"/>
  <c r="S348" i="4"/>
  <c r="R348" i="4"/>
  <c r="S345" i="4"/>
  <c r="R345" i="4"/>
  <c r="S343" i="4"/>
  <c r="R343" i="4"/>
  <c r="R161" i="4"/>
  <c r="S161" i="4"/>
  <c r="S160" i="4"/>
  <c r="R160" i="4"/>
  <c r="S156" i="4"/>
  <c r="R156" i="4"/>
  <c r="S152" i="4"/>
  <c r="R152" i="4"/>
  <c r="S148" i="4"/>
  <c r="R148" i="4"/>
  <c r="S144" i="4"/>
  <c r="R144" i="4"/>
  <c r="S140" i="4"/>
  <c r="R140" i="4"/>
  <c r="S136" i="4"/>
  <c r="R136" i="4"/>
  <c r="S132" i="4"/>
  <c r="R132" i="4"/>
  <c r="S128" i="4"/>
  <c r="R128" i="4"/>
  <c r="S124" i="4"/>
  <c r="R124" i="4"/>
  <c r="S120" i="4"/>
  <c r="R120" i="4"/>
  <c r="S116" i="4"/>
  <c r="R116" i="4"/>
  <c r="S112" i="4"/>
  <c r="R112" i="4"/>
  <c r="S108" i="4"/>
  <c r="R108" i="4"/>
  <c r="S104" i="4"/>
  <c r="R104" i="4"/>
  <c r="S100" i="4"/>
  <c r="R100" i="4"/>
  <c r="S96" i="4"/>
  <c r="R96" i="4"/>
  <c r="S92" i="4"/>
  <c r="R92" i="4"/>
  <c r="S82" i="4"/>
  <c r="R82" i="4"/>
  <c r="S78" i="4"/>
  <c r="R78" i="4"/>
  <c r="S70" i="4"/>
  <c r="R70" i="4"/>
  <c r="S66" i="4"/>
  <c r="R66" i="4"/>
  <c r="S48" i="4"/>
  <c r="R48" i="4"/>
  <c r="S44" i="4"/>
  <c r="R44" i="4"/>
  <c r="S40" i="4"/>
  <c r="R40" i="4"/>
  <c r="S36" i="4"/>
  <c r="R36" i="4"/>
  <c r="S32" i="4"/>
  <c r="R32" i="4"/>
  <c r="S28" i="4"/>
  <c r="R28" i="4"/>
  <c r="S24" i="4"/>
  <c r="R24" i="4"/>
  <c r="S20" i="4"/>
  <c r="R20" i="4"/>
  <c r="S16" i="4"/>
  <c r="R16" i="4"/>
  <c r="S12" i="4"/>
  <c r="R12" i="4"/>
  <c r="S276" i="4"/>
  <c r="R276" i="4"/>
  <c r="S274" i="4"/>
  <c r="R274" i="4"/>
  <c r="S272" i="4"/>
  <c r="R272" i="4"/>
  <c r="S270" i="4"/>
  <c r="R270" i="4"/>
  <c r="S268" i="4"/>
  <c r="R268" i="4"/>
  <c r="S266" i="4"/>
  <c r="R266" i="4"/>
  <c r="S264" i="4"/>
  <c r="R264" i="4"/>
  <c r="S262" i="4"/>
  <c r="R262" i="4"/>
  <c r="S260" i="4"/>
  <c r="R260" i="4"/>
  <c r="S258" i="4"/>
  <c r="R258" i="4"/>
  <c r="S254" i="4"/>
  <c r="R254" i="4"/>
  <c r="S250" i="4"/>
  <c r="R250" i="4"/>
  <c r="S246" i="4"/>
  <c r="R246" i="4"/>
  <c r="S242" i="4"/>
  <c r="R242" i="4"/>
  <c r="S238" i="4"/>
  <c r="R238" i="4"/>
  <c r="S234" i="4"/>
  <c r="R234" i="4"/>
  <c r="S232" i="4"/>
  <c r="R232" i="4"/>
  <c r="S230" i="4"/>
  <c r="R230" i="4"/>
  <c r="S228" i="4"/>
  <c r="R228" i="4"/>
  <c r="S224" i="4"/>
  <c r="R224" i="4"/>
  <c r="S220" i="4"/>
  <c r="R220" i="4"/>
  <c r="S216" i="4"/>
  <c r="R216" i="4"/>
  <c r="S212" i="4"/>
  <c r="R212" i="4"/>
  <c r="S208" i="4"/>
  <c r="R208" i="4"/>
  <c r="S204" i="4"/>
  <c r="R204" i="4"/>
  <c r="S200" i="4"/>
  <c r="R200" i="4"/>
  <c r="S196" i="4"/>
  <c r="R196" i="4"/>
  <c r="S192" i="4"/>
  <c r="R192" i="4"/>
  <c r="S188" i="4"/>
  <c r="R188" i="4"/>
  <c r="S184" i="4"/>
  <c r="R184" i="4"/>
  <c r="S180" i="4"/>
  <c r="R180" i="4"/>
  <c r="S176" i="4"/>
  <c r="R176" i="4"/>
  <c r="S172" i="4"/>
  <c r="R172" i="4"/>
  <c r="S168" i="4"/>
  <c r="R168" i="4"/>
  <c r="S164" i="4"/>
  <c r="R164" i="4"/>
  <c r="R159" i="4"/>
  <c r="S159" i="4"/>
  <c r="R155" i="4"/>
  <c r="S155" i="4"/>
  <c r="R151" i="4"/>
  <c r="S151" i="4"/>
  <c r="R147" i="4"/>
  <c r="S147" i="4"/>
  <c r="R143" i="4"/>
  <c r="S143" i="4"/>
  <c r="R139" i="4"/>
  <c r="S139" i="4"/>
  <c r="R135" i="4"/>
  <c r="S135" i="4"/>
  <c r="R131" i="4"/>
  <c r="S131" i="4"/>
  <c r="R127" i="4"/>
  <c r="S127" i="4"/>
  <c r="R123" i="4"/>
  <c r="S123" i="4"/>
  <c r="R119" i="4"/>
  <c r="S119" i="4"/>
  <c r="R115" i="4"/>
  <c r="S115" i="4"/>
  <c r="R111" i="4"/>
  <c r="S111" i="4"/>
  <c r="R107" i="4"/>
  <c r="S107" i="4"/>
  <c r="R103" i="4"/>
  <c r="S103" i="4"/>
  <c r="R99" i="4"/>
  <c r="S99" i="4"/>
  <c r="R95" i="4"/>
  <c r="S95" i="4"/>
  <c r="R91" i="4"/>
  <c r="S91" i="4"/>
  <c r="S88" i="4"/>
  <c r="R88" i="4"/>
  <c r="S86" i="4"/>
  <c r="R86" i="4"/>
  <c r="S84" i="4"/>
  <c r="R84" i="4"/>
  <c r="R81" i="4"/>
  <c r="S81" i="4"/>
  <c r="R77" i="4"/>
  <c r="S77" i="4"/>
  <c r="R75" i="4"/>
  <c r="S75" i="4"/>
  <c r="R73" i="4"/>
  <c r="S73" i="4"/>
  <c r="R69" i="4"/>
  <c r="S69" i="4"/>
  <c r="R65" i="4"/>
  <c r="S65" i="4"/>
  <c r="R63" i="4"/>
  <c r="S63" i="4"/>
  <c r="R61" i="4"/>
  <c r="S61" i="4"/>
  <c r="R59" i="4"/>
  <c r="S59" i="4"/>
  <c r="R57" i="4"/>
  <c r="S57" i="4"/>
  <c r="R55" i="4"/>
  <c r="S55" i="4"/>
  <c r="R53" i="4"/>
  <c r="S53" i="4"/>
  <c r="R51" i="4"/>
  <c r="S51" i="4"/>
  <c r="R47" i="4"/>
  <c r="S47" i="4"/>
  <c r="R43" i="4"/>
  <c r="S43" i="4"/>
  <c r="R39" i="4"/>
  <c r="S39" i="4"/>
  <c r="R35" i="4"/>
  <c r="S35" i="4"/>
  <c r="R31" i="4"/>
  <c r="S31" i="4"/>
  <c r="R27" i="4"/>
  <c r="S27" i="4"/>
  <c r="R23" i="4"/>
  <c r="S23" i="4"/>
  <c r="R19" i="4"/>
  <c r="S19" i="4"/>
  <c r="R15" i="4"/>
  <c r="S15" i="4"/>
  <c r="R11" i="4"/>
  <c r="S11" i="4"/>
  <c r="R157" i="4"/>
  <c r="S157" i="4"/>
  <c r="R153" i="4"/>
  <c r="S153" i="4"/>
  <c r="R149" i="4"/>
  <c r="S149" i="4"/>
  <c r="R145" i="4"/>
  <c r="S145" i="4"/>
  <c r="R141" i="4"/>
  <c r="S141" i="4"/>
  <c r="R137" i="4"/>
  <c r="S137" i="4"/>
  <c r="R133" i="4"/>
  <c r="S133" i="4"/>
  <c r="R129" i="4"/>
  <c r="S129" i="4"/>
  <c r="R125" i="4"/>
  <c r="S125" i="4"/>
  <c r="R121" i="4"/>
  <c r="S121" i="4"/>
  <c r="R117" i="4"/>
  <c r="S117" i="4"/>
  <c r="R113" i="4"/>
  <c r="S113" i="4"/>
  <c r="R109" i="4"/>
  <c r="S109" i="4"/>
  <c r="R105" i="4"/>
  <c r="S105" i="4"/>
  <c r="R101" i="4"/>
  <c r="S101" i="4"/>
  <c r="R97" i="4"/>
  <c r="S97" i="4"/>
  <c r="R93" i="4"/>
  <c r="S93" i="4"/>
  <c r="R89" i="4"/>
  <c r="S89" i="4"/>
  <c r="R87" i="4"/>
  <c r="S87" i="4"/>
  <c r="R85" i="4"/>
  <c r="S85" i="4"/>
  <c r="R83" i="4"/>
  <c r="S83" i="4"/>
  <c r="R79" i="4"/>
  <c r="S79" i="4"/>
  <c r="S76" i="4"/>
  <c r="R76" i="4"/>
  <c r="S74" i="4"/>
  <c r="R74" i="4"/>
  <c r="R71" i="4"/>
  <c r="S71" i="4"/>
  <c r="R67" i="4"/>
  <c r="S67" i="4"/>
  <c r="S64" i="4"/>
  <c r="R64" i="4"/>
  <c r="S62" i="4"/>
  <c r="R62" i="4"/>
  <c r="S60" i="4"/>
  <c r="R60" i="4"/>
  <c r="S58" i="4"/>
  <c r="R58" i="4"/>
  <c r="S56" i="4"/>
  <c r="R56" i="4"/>
  <c r="S54" i="4"/>
  <c r="R54" i="4"/>
  <c r="S52" i="4"/>
  <c r="R52" i="4"/>
  <c r="R49" i="4"/>
  <c r="S49" i="4"/>
  <c r="R45" i="4"/>
  <c r="S45" i="4"/>
  <c r="R41" i="4"/>
  <c r="S41" i="4"/>
  <c r="R37" i="4"/>
  <c r="S37" i="4"/>
  <c r="R33" i="4"/>
  <c r="S33" i="4"/>
  <c r="R29" i="4"/>
  <c r="S29" i="4"/>
  <c r="R25" i="4"/>
  <c r="S25" i="4"/>
  <c r="R21" i="4"/>
  <c r="S21" i="4"/>
  <c r="R17" i="4"/>
  <c r="S17" i="4"/>
  <c r="R13" i="4"/>
  <c r="S13" i="4"/>
  <c r="R9" i="4"/>
  <c r="S9" i="4"/>
  <c r="S341" i="4"/>
  <c r="R341" i="4"/>
  <c r="S339" i="4"/>
  <c r="R339" i="4"/>
  <c r="S337" i="4"/>
  <c r="R337" i="4"/>
  <c r="S335" i="4"/>
  <c r="R335" i="4"/>
  <c r="S333" i="4"/>
  <c r="R333" i="4"/>
  <c r="S331" i="4"/>
  <c r="R331" i="4"/>
  <c r="S329" i="4"/>
  <c r="R329" i="4"/>
  <c r="S327" i="4"/>
  <c r="R327" i="4"/>
  <c r="S325" i="4"/>
  <c r="R325" i="4"/>
  <c r="S323" i="4"/>
  <c r="R323" i="4"/>
  <c r="S321" i="4"/>
  <c r="R321" i="4"/>
  <c r="S319" i="4"/>
  <c r="R319" i="4"/>
  <c r="S317" i="4"/>
  <c r="R317" i="4"/>
  <c r="S315" i="4"/>
  <c r="R315" i="4"/>
  <c r="S313" i="4"/>
  <c r="R313" i="4"/>
  <c r="S311" i="4"/>
  <c r="R311" i="4"/>
  <c r="S309" i="4"/>
  <c r="R309" i="4"/>
  <c r="S307" i="4"/>
  <c r="R307" i="4"/>
  <c r="S305" i="4"/>
  <c r="R305" i="4"/>
  <c r="S303" i="4"/>
  <c r="R303" i="4"/>
  <c r="S301" i="4"/>
  <c r="R301" i="4"/>
  <c r="S299" i="4"/>
  <c r="R299" i="4"/>
  <c r="S297" i="4"/>
  <c r="R297" i="4"/>
  <c r="S295" i="4"/>
  <c r="R295" i="4"/>
  <c r="S293" i="4"/>
  <c r="R293" i="4"/>
  <c r="S291" i="4"/>
  <c r="R291" i="4"/>
  <c r="S289" i="4"/>
  <c r="R289" i="4"/>
  <c r="S287" i="4"/>
  <c r="R287" i="4"/>
  <c r="S285" i="4"/>
  <c r="R285" i="4"/>
  <c r="S283" i="4"/>
  <c r="R283" i="4"/>
  <c r="S281" i="4"/>
  <c r="R281" i="4"/>
  <c r="S279" i="4"/>
  <c r="R279" i="4"/>
  <c r="S158" i="4"/>
  <c r="R158" i="4"/>
  <c r="S154" i="4"/>
  <c r="R154" i="4"/>
  <c r="S150" i="4"/>
  <c r="R150" i="4"/>
  <c r="S146" i="4"/>
  <c r="R146" i="4"/>
  <c r="S142" i="4"/>
  <c r="R142" i="4"/>
  <c r="S138" i="4"/>
  <c r="R138" i="4"/>
  <c r="S134" i="4"/>
  <c r="R134" i="4"/>
  <c r="S130" i="4"/>
  <c r="R130" i="4"/>
  <c r="S126" i="4"/>
  <c r="R126" i="4"/>
  <c r="S122" i="4"/>
  <c r="R122" i="4"/>
  <c r="S118" i="4"/>
  <c r="R118" i="4"/>
  <c r="S114" i="4"/>
  <c r="R114" i="4"/>
  <c r="S110" i="4"/>
  <c r="R110" i="4"/>
  <c r="S106" i="4"/>
  <c r="R106" i="4"/>
  <c r="S102" i="4"/>
  <c r="R102" i="4"/>
  <c r="S98" i="4"/>
  <c r="R98" i="4"/>
  <c r="S94" i="4"/>
  <c r="R94" i="4"/>
  <c r="S90" i="4"/>
  <c r="R90" i="4"/>
  <c r="S80" i="4"/>
  <c r="R80" i="4"/>
  <c r="S72" i="4"/>
  <c r="R72" i="4"/>
  <c r="S68" i="4"/>
  <c r="R68" i="4"/>
  <c r="S50" i="4"/>
  <c r="R50" i="4"/>
  <c r="S46" i="4"/>
  <c r="R46" i="4"/>
  <c r="S42" i="4"/>
  <c r="R42" i="4"/>
  <c r="S38" i="4"/>
  <c r="R38" i="4"/>
  <c r="S34" i="4"/>
  <c r="R34" i="4"/>
  <c r="S30" i="4"/>
  <c r="R30" i="4"/>
  <c r="S26" i="4"/>
  <c r="R26" i="4"/>
  <c r="S22" i="4"/>
  <c r="R22" i="4"/>
  <c r="S18" i="4"/>
  <c r="R18" i="4"/>
  <c r="S14" i="4"/>
  <c r="R14" i="4"/>
  <c r="S10" i="4"/>
  <c r="R10" i="4"/>
  <c r="R277" i="4"/>
  <c r="S277" i="4"/>
  <c r="R275" i="4"/>
  <c r="S275" i="4"/>
  <c r="R273" i="4"/>
  <c r="S273" i="4"/>
  <c r="R271" i="4"/>
  <c r="S271" i="4"/>
  <c r="R269" i="4"/>
  <c r="S269" i="4"/>
  <c r="R267" i="4"/>
  <c r="S267" i="4"/>
  <c r="R265" i="4"/>
  <c r="S265" i="4"/>
  <c r="R263" i="4"/>
  <c r="S263" i="4"/>
  <c r="R261" i="4"/>
  <c r="S261" i="4"/>
  <c r="R259" i="4"/>
  <c r="S259" i="4"/>
  <c r="S256" i="4"/>
  <c r="R256" i="4"/>
  <c r="S252" i="4"/>
  <c r="R252" i="4"/>
  <c r="S248" i="4"/>
  <c r="R248" i="4"/>
  <c r="S244" i="4"/>
  <c r="R244" i="4"/>
  <c r="S240" i="4"/>
  <c r="R240" i="4"/>
  <c r="S236" i="4"/>
  <c r="R236" i="4"/>
  <c r="R233" i="4"/>
  <c r="S233" i="4"/>
  <c r="R231" i="4"/>
  <c r="S231" i="4"/>
  <c r="R229" i="4"/>
  <c r="S229" i="4"/>
  <c r="S226" i="4"/>
  <c r="R226" i="4"/>
  <c r="S222" i="4"/>
  <c r="R222" i="4"/>
  <c r="S218" i="4"/>
  <c r="R218" i="4"/>
  <c r="S214" i="4"/>
  <c r="R214" i="4"/>
  <c r="S210" i="4"/>
  <c r="R210" i="4"/>
  <c r="S206" i="4"/>
  <c r="R206" i="4"/>
  <c r="S202" i="4"/>
  <c r="R202" i="4"/>
  <c r="S198" i="4"/>
  <c r="R198" i="4"/>
  <c r="S194" i="4"/>
  <c r="R194" i="4"/>
  <c r="S190" i="4"/>
  <c r="R190" i="4"/>
  <c r="S186" i="4"/>
  <c r="R186" i="4"/>
  <c r="S182" i="4"/>
  <c r="R182" i="4"/>
  <c r="S178" i="4"/>
  <c r="R178" i="4"/>
  <c r="S174" i="4"/>
  <c r="R174" i="4"/>
  <c r="S170" i="4"/>
  <c r="R170" i="4"/>
  <c r="S166" i="4"/>
  <c r="R166" i="4"/>
  <c r="S162" i="4"/>
  <c r="R162" i="4"/>
  <c r="G6" i="5"/>
  <c r="G2" i="5"/>
  <c r="H2" i="5" s="1"/>
  <c r="G10" i="5"/>
  <c r="H10" i="5" s="1"/>
  <c r="F6" i="5"/>
  <c r="AH1" i="4" s="1"/>
  <c r="D2" i="5"/>
  <c r="G6" i="26"/>
  <c r="H6" i="26" s="1"/>
  <c r="D10" i="5"/>
  <c r="G2" i="26"/>
  <c r="H2" i="26" s="1"/>
  <c r="D6" i="26"/>
  <c r="D13" i="5"/>
  <c r="G13" i="26"/>
  <c r="I13" i="26" s="1"/>
  <c r="J13" i="26" s="1"/>
  <c r="K13" i="26" s="1"/>
  <c r="D12" i="26"/>
  <c r="D12" i="5"/>
  <c r="D8" i="26"/>
  <c r="G4" i="26"/>
  <c r="H4" i="26" s="1"/>
  <c r="D4" i="26"/>
  <c r="G12" i="5"/>
  <c r="H12" i="5" s="1"/>
  <c r="G12" i="26"/>
  <c r="H12" i="26" s="1"/>
  <c r="G4" i="5"/>
  <c r="H4" i="5" s="1"/>
  <c r="F8" i="26"/>
  <c r="H8" i="26" s="1"/>
  <c r="D4" i="5"/>
  <c r="F9" i="26"/>
  <c r="G5" i="26"/>
  <c r="H5" i="26" s="1"/>
  <c r="G9" i="26"/>
  <c r="G5" i="5"/>
  <c r="H5" i="5" s="1"/>
  <c r="F9" i="5"/>
  <c r="AQ1" i="4" s="1"/>
  <c r="D5" i="26"/>
  <c r="F10" i="26"/>
  <c r="D2" i="26"/>
  <c r="G10" i="26"/>
  <c r="G3" i="26"/>
  <c r="G7" i="5"/>
  <c r="D11" i="5"/>
  <c r="G7" i="26"/>
  <c r="H7" i="26" s="1"/>
  <c r="AT1" i="4"/>
  <c r="BK5" i="4"/>
  <c r="BL5" i="4"/>
  <c r="AV1" i="4"/>
  <c r="AX1" i="4"/>
  <c r="AW1" i="4"/>
  <c r="AO1" i="4"/>
  <c r="AM1" i="4"/>
  <c r="AN1" i="4"/>
  <c r="AF1" i="4"/>
  <c r="D13" i="26"/>
  <c r="F3" i="26"/>
  <c r="D7" i="26"/>
  <c r="G13" i="5"/>
  <c r="H13" i="5" s="1"/>
  <c r="G9" i="5"/>
  <c r="G11" i="5"/>
  <c r="H11" i="5" s="1"/>
  <c r="F11" i="26"/>
  <c r="G11" i="26"/>
  <c r="AD1" i="4"/>
  <c r="G8" i="5"/>
  <c r="H8" i="5" s="1"/>
  <c r="D8" i="5"/>
  <c r="D3" i="5"/>
  <c r="F7" i="5"/>
  <c r="F3" i="5"/>
  <c r="H3" i="5" s="1"/>
  <c r="H2" i="19"/>
  <c r="U1" i="4"/>
  <c r="T1" i="4"/>
  <c r="W1" i="4"/>
  <c r="V1" i="4"/>
  <c r="AY1" i="4"/>
  <c r="AZ1" i="4"/>
  <c r="BA1" i="4"/>
  <c r="AB1" i="4"/>
  <c r="AC1" i="4"/>
  <c r="AA1" i="4"/>
  <c r="BD1" i="4"/>
  <c r="BB1" i="4"/>
  <c r="BC1" i="4"/>
  <c r="Q6" i="4"/>
  <c r="O6" i="4"/>
  <c r="J6" i="4"/>
  <c r="L6" i="4"/>
  <c r="P6" i="4"/>
  <c r="H6" i="4"/>
  <c r="K6" i="4"/>
  <c r="D6" i="4"/>
  <c r="N6" i="4"/>
  <c r="I6" i="4"/>
  <c r="M6" i="4"/>
  <c r="G6" i="4"/>
  <c r="E6" i="4"/>
  <c r="F6" i="4"/>
  <c r="AS1" i="4"/>
  <c r="AG1" i="4" l="1"/>
  <c r="BM5" i="4"/>
  <c r="BM186" i="4" s="1"/>
  <c r="BL618" i="4"/>
  <c r="BL627" i="4"/>
  <c r="BL632" i="4"/>
  <c r="BL629" i="4"/>
  <c r="BL630" i="4"/>
  <c r="BL631" i="4"/>
  <c r="BL621" i="4"/>
  <c r="BL619" i="4"/>
  <c r="BL628" i="4"/>
  <c r="BL625" i="4"/>
  <c r="BL633" i="4"/>
  <c r="BL626" i="4"/>
  <c r="BL617" i="4"/>
  <c r="BL620" i="4"/>
  <c r="BL616" i="4"/>
  <c r="BL623" i="4"/>
  <c r="BL615" i="4"/>
  <c r="BL622" i="4"/>
  <c r="BL624" i="4"/>
  <c r="BL634" i="4"/>
  <c r="BK616" i="4"/>
  <c r="BK632" i="4"/>
  <c r="BK624" i="4"/>
  <c r="BK623" i="4"/>
  <c r="BK620" i="4"/>
  <c r="BK630" i="4"/>
  <c r="BK629" i="4"/>
  <c r="BK619" i="4"/>
  <c r="BK626" i="4"/>
  <c r="BK617" i="4"/>
  <c r="BK625" i="4"/>
  <c r="BK627" i="4"/>
  <c r="BK633" i="4"/>
  <c r="BK615" i="4"/>
  <c r="BK622" i="4"/>
  <c r="BK628" i="4"/>
  <c r="BK621" i="4"/>
  <c r="BK631" i="4"/>
  <c r="BK634" i="4"/>
  <c r="BK618" i="4"/>
  <c r="BK162" i="4"/>
  <c r="BP162" i="4"/>
  <c r="BL162" i="4"/>
  <c r="T162" i="4"/>
  <c r="BK166" i="4"/>
  <c r="BP166" i="4"/>
  <c r="BL166" i="4"/>
  <c r="T166" i="4"/>
  <c r="BM166" i="4"/>
  <c r="BK170" i="4"/>
  <c r="BP170" i="4"/>
  <c r="BL170" i="4"/>
  <c r="T170" i="4"/>
  <c r="BM170" i="4"/>
  <c r="BK174" i="4"/>
  <c r="BP174" i="4"/>
  <c r="BL174" i="4"/>
  <c r="T174" i="4"/>
  <c r="BM174" i="4"/>
  <c r="BK178" i="4"/>
  <c r="BP178" i="4"/>
  <c r="BL178" i="4"/>
  <c r="T178" i="4"/>
  <c r="BM178" i="4"/>
  <c r="BK182" i="4"/>
  <c r="BP182" i="4"/>
  <c r="BL182" i="4"/>
  <c r="T182" i="4"/>
  <c r="BK186" i="4"/>
  <c r="BP186" i="4"/>
  <c r="BL186" i="4"/>
  <c r="T186" i="4"/>
  <c r="BK190" i="4"/>
  <c r="BP190" i="4"/>
  <c r="BL190" i="4"/>
  <c r="T190" i="4"/>
  <c r="BM190" i="4"/>
  <c r="BK194" i="4"/>
  <c r="BP194" i="4"/>
  <c r="BL194" i="4"/>
  <c r="T194" i="4"/>
  <c r="BM194" i="4"/>
  <c r="BK198" i="4"/>
  <c r="BP198" i="4"/>
  <c r="BL198" i="4"/>
  <c r="T198" i="4"/>
  <c r="BM198" i="4"/>
  <c r="BK202" i="4"/>
  <c r="BP202" i="4"/>
  <c r="BL202" i="4"/>
  <c r="T202" i="4"/>
  <c r="BM202" i="4"/>
  <c r="BK206" i="4"/>
  <c r="BP206" i="4"/>
  <c r="BL206" i="4"/>
  <c r="T206" i="4"/>
  <c r="BM206" i="4"/>
  <c r="BK210" i="4"/>
  <c r="BP210" i="4"/>
  <c r="BL210" i="4"/>
  <c r="T210" i="4"/>
  <c r="BM210" i="4"/>
  <c r="BK214" i="4"/>
  <c r="BP214" i="4"/>
  <c r="BL214" i="4"/>
  <c r="T214" i="4"/>
  <c r="BM214" i="4"/>
  <c r="BK218" i="4"/>
  <c r="BP218" i="4"/>
  <c r="BL218" i="4"/>
  <c r="T218" i="4"/>
  <c r="BM218" i="4"/>
  <c r="BK222" i="4"/>
  <c r="BP222" i="4"/>
  <c r="BL222" i="4"/>
  <c r="T222" i="4"/>
  <c r="BM222" i="4"/>
  <c r="BK226" i="4"/>
  <c r="BP226" i="4"/>
  <c r="BL226" i="4"/>
  <c r="T226" i="4"/>
  <c r="BM226" i="4"/>
  <c r="BK236" i="4"/>
  <c r="BP236" i="4"/>
  <c r="BL236" i="4"/>
  <c r="T236" i="4"/>
  <c r="BM236" i="4"/>
  <c r="BK240" i="4"/>
  <c r="BP240" i="4"/>
  <c r="BL240" i="4"/>
  <c r="T240" i="4"/>
  <c r="BM240" i="4"/>
  <c r="BK244" i="4"/>
  <c r="BP244" i="4"/>
  <c r="BL244" i="4"/>
  <c r="T244" i="4"/>
  <c r="BM244" i="4"/>
  <c r="BK248" i="4"/>
  <c r="BP248" i="4"/>
  <c r="BL248" i="4"/>
  <c r="T248" i="4"/>
  <c r="BM248" i="4"/>
  <c r="BK252" i="4"/>
  <c r="BP252" i="4"/>
  <c r="BL252" i="4"/>
  <c r="T252" i="4"/>
  <c r="BM252" i="4"/>
  <c r="BK256" i="4"/>
  <c r="BP256" i="4"/>
  <c r="BL256" i="4"/>
  <c r="T256" i="4"/>
  <c r="BM256" i="4"/>
  <c r="BK14" i="4"/>
  <c r="T14" i="4"/>
  <c r="BL14" i="4"/>
  <c r="BP14" i="4"/>
  <c r="BM14" i="4"/>
  <c r="BK22" i="4"/>
  <c r="T22" i="4"/>
  <c r="BL22" i="4"/>
  <c r="BP22" i="4"/>
  <c r="BM22" i="4"/>
  <c r="BK30" i="4"/>
  <c r="T30" i="4"/>
  <c r="BL30" i="4"/>
  <c r="BP30" i="4"/>
  <c r="BM30" i="4"/>
  <c r="BK38" i="4"/>
  <c r="T38" i="4"/>
  <c r="BL38" i="4"/>
  <c r="BP38" i="4"/>
  <c r="BM38" i="4"/>
  <c r="BK46" i="4"/>
  <c r="T46" i="4"/>
  <c r="BL46" i="4"/>
  <c r="BP46" i="4"/>
  <c r="BM46" i="4"/>
  <c r="BK68" i="4"/>
  <c r="T68" i="4"/>
  <c r="BL68" i="4"/>
  <c r="BP68" i="4"/>
  <c r="BM68" i="4"/>
  <c r="BK80" i="4"/>
  <c r="T80" i="4"/>
  <c r="BL80" i="4"/>
  <c r="BP80" i="4"/>
  <c r="BM80" i="4"/>
  <c r="BK94" i="4"/>
  <c r="T94" i="4"/>
  <c r="BL94" i="4"/>
  <c r="BP94" i="4"/>
  <c r="BM94" i="4"/>
  <c r="BK102" i="4"/>
  <c r="T102" i="4"/>
  <c r="BL102" i="4"/>
  <c r="BP102" i="4"/>
  <c r="BM102" i="4"/>
  <c r="BK110" i="4"/>
  <c r="T110" i="4"/>
  <c r="BL110" i="4"/>
  <c r="BP110" i="4"/>
  <c r="BM110" i="4"/>
  <c r="BK118" i="4"/>
  <c r="T118" i="4"/>
  <c r="BL118" i="4"/>
  <c r="BP118" i="4"/>
  <c r="BM118" i="4"/>
  <c r="BK126" i="4"/>
  <c r="T126" i="4"/>
  <c r="BL126" i="4"/>
  <c r="BP126" i="4"/>
  <c r="BM126" i="4"/>
  <c r="BK134" i="4"/>
  <c r="T134" i="4"/>
  <c r="BL134" i="4"/>
  <c r="BP134" i="4"/>
  <c r="BM134" i="4"/>
  <c r="BK142" i="4"/>
  <c r="T142" i="4"/>
  <c r="BL142" i="4"/>
  <c r="BP142" i="4"/>
  <c r="BM142" i="4"/>
  <c r="BK150" i="4"/>
  <c r="T150" i="4"/>
  <c r="BL150" i="4"/>
  <c r="BP150" i="4"/>
  <c r="BM150" i="4"/>
  <c r="BK158" i="4"/>
  <c r="T158" i="4"/>
  <c r="BL158" i="4"/>
  <c r="BP158" i="4"/>
  <c r="BM158" i="4"/>
  <c r="BM52" i="4"/>
  <c r="BK52" i="4"/>
  <c r="BP52" i="4"/>
  <c r="BL52" i="4"/>
  <c r="T52" i="4"/>
  <c r="BM54" i="4"/>
  <c r="BK54" i="4"/>
  <c r="BP54" i="4"/>
  <c r="BL54" i="4"/>
  <c r="T54" i="4"/>
  <c r="BM56" i="4"/>
  <c r="BK56" i="4"/>
  <c r="BP56" i="4"/>
  <c r="BL56" i="4"/>
  <c r="T56" i="4"/>
  <c r="BM58" i="4"/>
  <c r="BK58" i="4"/>
  <c r="BP58" i="4"/>
  <c r="BL58" i="4"/>
  <c r="T58" i="4"/>
  <c r="BM60" i="4"/>
  <c r="BK60" i="4"/>
  <c r="BP60" i="4"/>
  <c r="BL60" i="4"/>
  <c r="T60" i="4"/>
  <c r="BM62" i="4"/>
  <c r="BK62" i="4"/>
  <c r="BP62" i="4"/>
  <c r="BL62" i="4"/>
  <c r="T62" i="4"/>
  <c r="BM64" i="4"/>
  <c r="BK64" i="4"/>
  <c r="BP64" i="4"/>
  <c r="BL64" i="4"/>
  <c r="T64" i="4"/>
  <c r="BM74" i="4"/>
  <c r="BK74" i="4"/>
  <c r="BP74" i="4"/>
  <c r="BL74" i="4"/>
  <c r="T74" i="4"/>
  <c r="BM76" i="4"/>
  <c r="BK76" i="4"/>
  <c r="BP76" i="4"/>
  <c r="BL76" i="4"/>
  <c r="T76" i="4"/>
  <c r="BM84" i="4"/>
  <c r="BK84" i="4"/>
  <c r="BP84" i="4"/>
  <c r="BL84" i="4"/>
  <c r="T84" i="4"/>
  <c r="BM86" i="4"/>
  <c r="BK86" i="4"/>
  <c r="BP86" i="4"/>
  <c r="BL86" i="4"/>
  <c r="T86" i="4"/>
  <c r="BM88" i="4"/>
  <c r="BK88" i="4"/>
  <c r="BP88" i="4"/>
  <c r="BL88" i="4"/>
  <c r="T88" i="4"/>
  <c r="BM12" i="4"/>
  <c r="T12" i="4"/>
  <c r="BL12" i="4"/>
  <c r="BP12" i="4"/>
  <c r="BK12" i="4"/>
  <c r="BM20" i="4"/>
  <c r="T20" i="4"/>
  <c r="BL20" i="4"/>
  <c r="BP20" i="4"/>
  <c r="BK20" i="4"/>
  <c r="BM28" i="4"/>
  <c r="T28" i="4"/>
  <c r="BL28" i="4"/>
  <c r="BP28" i="4"/>
  <c r="BK28" i="4"/>
  <c r="BM36" i="4"/>
  <c r="T36" i="4"/>
  <c r="BL36" i="4"/>
  <c r="BP36" i="4"/>
  <c r="BK36" i="4"/>
  <c r="BM44" i="4"/>
  <c r="T44" i="4"/>
  <c r="BL44" i="4"/>
  <c r="BP44" i="4"/>
  <c r="BK44" i="4"/>
  <c r="BM66" i="4"/>
  <c r="T66" i="4"/>
  <c r="BL66" i="4"/>
  <c r="BP66" i="4"/>
  <c r="BK66" i="4"/>
  <c r="BM78" i="4"/>
  <c r="T78" i="4"/>
  <c r="BL78" i="4"/>
  <c r="BP78" i="4"/>
  <c r="BK78" i="4"/>
  <c r="BM92" i="4"/>
  <c r="T92" i="4"/>
  <c r="BL92" i="4"/>
  <c r="BP92" i="4"/>
  <c r="BK92" i="4"/>
  <c r="BM100" i="4"/>
  <c r="T100" i="4"/>
  <c r="BL100" i="4"/>
  <c r="BP100" i="4"/>
  <c r="BK100" i="4"/>
  <c r="BM108" i="4"/>
  <c r="T108" i="4"/>
  <c r="BL108" i="4"/>
  <c r="BP108" i="4"/>
  <c r="BK108" i="4"/>
  <c r="BM116" i="4"/>
  <c r="T116" i="4"/>
  <c r="BL116" i="4"/>
  <c r="BP116" i="4"/>
  <c r="BK116" i="4"/>
  <c r="BM124" i="4"/>
  <c r="T124" i="4"/>
  <c r="BL124" i="4"/>
  <c r="BP124" i="4"/>
  <c r="BK124" i="4"/>
  <c r="BM132" i="4"/>
  <c r="T132" i="4"/>
  <c r="BL132" i="4"/>
  <c r="BP132" i="4"/>
  <c r="BK132" i="4"/>
  <c r="BM140" i="4"/>
  <c r="T140" i="4"/>
  <c r="BL140" i="4"/>
  <c r="BP140" i="4"/>
  <c r="BK140" i="4"/>
  <c r="BM148" i="4"/>
  <c r="T148" i="4"/>
  <c r="BL148" i="4"/>
  <c r="BP148" i="4"/>
  <c r="BK148" i="4"/>
  <c r="BM156" i="4"/>
  <c r="T156" i="4"/>
  <c r="BL156" i="4"/>
  <c r="BP156" i="4"/>
  <c r="BK156" i="4"/>
  <c r="BK161" i="4"/>
  <c r="BM161" i="4"/>
  <c r="BP161" i="4"/>
  <c r="BL161" i="4"/>
  <c r="T161" i="4"/>
  <c r="BP361" i="4"/>
  <c r="BL361" i="4"/>
  <c r="T361" i="4"/>
  <c r="BK361" i="4"/>
  <c r="BM361" i="4"/>
  <c r="BP363" i="4"/>
  <c r="BL363" i="4"/>
  <c r="T363" i="4"/>
  <c r="BK363" i="4"/>
  <c r="BM363" i="4"/>
  <c r="BP365" i="4"/>
  <c r="BL365" i="4"/>
  <c r="T365" i="4"/>
  <c r="BK365" i="4"/>
  <c r="BM365" i="4"/>
  <c r="BP367" i="4"/>
  <c r="BL367" i="4"/>
  <c r="T367" i="4"/>
  <c r="BK367" i="4"/>
  <c r="BM367" i="4"/>
  <c r="BP369" i="4"/>
  <c r="BL369" i="4"/>
  <c r="T369" i="4"/>
  <c r="BK369" i="4"/>
  <c r="BM369" i="4"/>
  <c r="BP371" i="4"/>
  <c r="BL371" i="4"/>
  <c r="T371" i="4"/>
  <c r="BK371" i="4"/>
  <c r="BM371" i="4"/>
  <c r="BP373" i="4"/>
  <c r="BL373" i="4"/>
  <c r="T373" i="4"/>
  <c r="BK373" i="4"/>
  <c r="BM373" i="4"/>
  <c r="BP375" i="4"/>
  <c r="BL375" i="4"/>
  <c r="T375" i="4"/>
  <c r="BK375" i="4"/>
  <c r="BM375" i="4"/>
  <c r="BP377" i="4"/>
  <c r="BL377" i="4"/>
  <c r="T377" i="4"/>
  <c r="BK377" i="4"/>
  <c r="BM377" i="4"/>
  <c r="BP379" i="4"/>
  <c r="BL379" i="4"/>
  <c r="T379" i="4"/>
  <c r="BK379" i="4"/>
  <c r="BM379" i="4"/>
  <c r="BP381" i="4"/>
  <c r="BL381" i="4"/>
  <c r="T381" i="4"/>
  <c r="BK381" i="4"/>
  <c r="BM381" i="4"/>
  <c r="BP383" i="4"/>
  <c r="BL383" i="4"/>
  <c r="T383" i="4"/>
  <c r="BK383" i="4"/>
  <c r="BM383" i="4"/>
  <c r="BP385" i="4"/>
  <c r="BL385" i="4"/>
  <c r="T385" i="4"/>
  <c r="BK385" i="4"/>
  <c r="BM385" i="4"/>
  <c r="BP396" i="4"/>
  <c r="BL396" i="4"/>
  <c r="T396" i="4"/>
  <c r="BK396" i="4"/>
  <c r="BM396" i="4"/>
  <c r="BP400" i="4"/>
  <c r="BL400" i="4"/>
  <c r="T400" i="4"/>
  <c r="BK400" i="4"/>
  <c r="BM400" i="4"/>
  <c r="BP404" i="4"/>
  <c r="BL404" i="4"/>
  <c r="T404" i="4"/>
  <c r="BK404" i="4"/>
  <c r="BM404" i="4"/>
  <c r="BP408" i="4"/>
  <c r="BL408" i="4"/>
  <c r="T408" i="4"/>
  <c r="BK408" i="4"/>
  <c r="BM408" i="4"/>
  <c r="BP412" i="4"/>
  <c r="BL412" i="4"/>
  <c r="T412" i="4"/>
  <c r="BK412" i="4"/>
  <c r="BM412" i="4"/>
  <c r="BP416" i="4"/>
  <c r="BL416" i="4"/>
  <c r="T416" i="4"/>
  <c r="BK416" i="4"/>
  <c r="BM416" i="4"/>
  <c r="BP420" i="4"/>
  <c r="BL420" i="4"/>
  <c r="T420" i="4"/>
  <c r="BK420" i="4"/>
  <c r="BM420" i="4"/>
  <c r="BP424" i="4"/>
  <c r="BL424" i="4"/>
  <c r="T424" i="4"/>
  <c r="BK424" i="4"/>
  <c r="BM424" i="4"/>
  <c r="BP428" i="4"/>
  <c r="BL428" i="4"/>
  <c r="T428" i="4"/>
  <c r="BK428" i="4"/>
  <c r="BM428" i="4"/>
  <c r="BP432" i="4"/>
  <c r="BL432" i="4"/>
  <c r="T432" i="4"/>
  <c r="BK432" i="4"/>
  <c r="BM432" i="4"/>
  <c r="BP436" i="4"/>
  <c r="BL436" i="4"/>
  <c r="T436" i="4"/>
  <c r="BK436" i="4"/>
  <c r="BM436" i="4"/>
  <c r="BP440" i="4"/>
  <c r="BL440" i="4"/>
  <c r="T440" i="4"/>
  <c r="BK440" i="4"/>
  <c r="BM440" i="4"/>
  <c r="BP444" i="4"/>
  <c r="BL444" i="4"/>
  <c r="T444" i="4"/>
  <c r="BK444" i="4"/>
  <c r="BM444" i="4"/>
  <c r="BP448" i="4"/>
  <c r="BL448" i="4"/>
  <c r="T448" i="4"/>
  <c r="BK448" i="4"/>
  <c r="BM448" i="4"/>
  <c r="BP452" i="4"/>
  <c r="BL452" i="4"/>
  <c r="BK452" i="4"/>
  <c r="BM452" i="4"/>
  <c r="T452" i="4"/>
  <c r="BM393" i="4"/>
  <c r="BP393" i="4"/>
  <c r="BL393" i="4"/>
  <c r="T393" i="4"/>
  <c r="BK393" i="4"/>
  <c r="BP453" i="4"/>
  <c r="BL453" i="4"/>
  <c r="T453" i="4"/>
  <c r="BK453" i="4"/>
  <c r="BM453" i="4"/>
  <c r="BP455" i="4"/>
  <c r="BL455" i="4"/>
  <c r="T455" i="4"/>
  <c r="BK455" i="4"/>
  <c r="BM455" i="4"/>
  <c r="BP457" i="4"/>
  <c r="BL457" i="4"/>
  <c r="T457" i="4"/>
  <c r="BK457" i="4"/>
  <c r="BM457" i="4"/>
  <c r="BP459" i="4"/>
  <c r="BL459" i="4"/>
  <c r="T459" i="4"/>
  <c r="BK459" i="4"/>
  <c r="BM459" i="4"/>
  <c r="BP461" i="4"/>
  <c r="BL461" i="4"/>
  <c r="T461" i="4"/>
  <c r="BK461" i="4"/>
  <c r="BM461" i="4"/>
  <c r="BP463" i="4"/>
  <c r="BL463" i="4"/>
  <c r="T463" i="4"/>
  <c r="BK463" i="4"/>
  <c r="BM463" i="4"/>
  <c r="BP465" i="4"/>
  <c r="BL465" i="4"/>
  <c r="T465" i="4"/>
  <c r="BK465" i="4"/>
  <c r="BM465" i="4"/>
  <c r="BP467" i="4"/>
  <c r="BL467" i="4"/>
  <c r="T467" i="4"/>
  <c r="BK467" i="4"/>
  <c r="BM467" i="4"/>
  <c r="BP469" i="4"/>
  <c r="BL469" i="4"/>
  <c r="T469" i="4"/>
  <c r="BK469" i="4"/>
  <c r="BM469" i="4"/>
  <c r="BP471" i="4"/>
  <c r="BL471" i="4"/>
  <c r="T471" i="4"/>
  <c r="BK471" i="4"/>
  <c r="BM471" i="4"/>
  <c r="BP473" i="4"/>
  <c r="BL473" i="4"/>
  <c r="T473" i="4"/>
  <c r="BK473" i="4"/>
  <c r="BM473" i="4"/>
  <c r="BP475" i="4"/>
  <c r="BL475" i="4"/>
  <c r="T475" i="4"/>
  <c r="BK475" i="4"/>
  <c r="BM475" i="4"/>
  <c r="BP477" i="4"/>
  <c r="BL477" i="4"/>
  <c r="T477" i="4"/>
  <c r="BK477" i="4"/>
  <c r="BM477" i="4"/>
  <c r="BP479" i="4"/>
  <c r="BL479" i="4"/>
  <c r="T479" i="4"/>
  <c r="BK479" i="4"/>
  <c r="BM479" i="4"/>
  <c r="BP481" i="4"/>
  <c r="BL481" i="4"/>
  <c r="T481" i="4"/>
  <c r="BK481" i="4"/>
  <c r="BM481" i="4"/>
  <c r="BP483" i="4"/>
  <c r="BL483" i="4"/>
  <c r="T483" i="4"/>
  <c r="BK483" i="4"/>
  <c r="BM483" i="4"/>
  <c r="BP501" i="4"/>
  <c r="BL501" i="4"/>
  <c r="T501" i="4"/>
  <c r="BK501" i="4"/>
  <c r="BM501" i="4"/>
  <c r="BP505" i="4"/>
  <c r="BL505" i="4"/>
  <c r="T505" i="4"/>
  <c r="BK505" i="4"/>
  <c r="BM505" i="4"/>
  <c r="BP509" i="4"/>
  <c r="BL509" i="4"/>
  <c r="T509" i="4"/>
  <c r="BK509" i="4"/>
  <c r="BM509" i="4"/>
  <c r="T397" i="4"/>
  <c r="BL397" i="4"/>
  <c r="BP397" i="4"/>
  <c r="BK397" i="4"/>
  <c r="BM397" i="4"/>
  <c r="T405" i="4"/>
  <c r="BL405" i="4"/>
  <c r="BP405" i="4"/>
  <c r="BK405" i="4"/>
  <c r="BM405" i="4"/>
  <c r="T413" i="4"/>
  <c r="BL413" i="4"/>
  <c r="BP413" i="4"/>
  <c r="BK413" i="4"/>
  <c r="BM413" i="4"/>
  <c r="T421" i="4"/>
  <c r="BL421" i="4"/>
  <c r="BP421" i="4"/>
  <c r="BK421" i="4"/>
  <c r="BM421" i="4"/>
  <c r="T429" i="4"/>
  <c r="BL429" i="4"/>
  <c r="BP429" i="4"/>
  <c r="BK429" i="4"/>
  <c r="BM429" i="4"/>
  <c r="T437" i="4"/>
  <c r="BL437" i="4"/>
  <c r="BP437" i="4"/>
  <c r="BK437" i="4"/>
  <c r="BM437" i="4"/>
  <c r="T445" i="4"/>
  <c r="BL445" i="4"/>
  <c r="BP445" i="4"/>
  <c r="BK445" i="4"/>
  <c r="BM445" i="4"/>
  <c r="BK539" i="4"/>
  <c r="BP539" i="4"/>
  <c r="BM539" i="4"/>
  <c r="BL539" i="4"/>
  <c r="T539" i="4"/>
  <c r="BP163" i="4"/>
  <c r="BM163" i="4"/>
  <c r="T163" i="4"/>
  <c r="BL163" i="4"/>
  <c r="BK163" i="4"/>
  <c r="BP165" i="4"/>
  <c r="BM165" i="4"/>
  <c r="BK165" i="4"/>
  <c r="T165" i="4"/>
  <c r="BL165" i="4"/>
  <c r="BP167" i="4"/>
  <c r="BM167" i="4"/>
  <c r="T167" i="4"/>
  <c r="BL167" i="4"/>
  <c r="BK167" i="4"/>
  <c r="BP169" i="4"/>
  <c r="BM169" i="4"/>
  <c r="BK169" i="4"/>
  <c r="T169" i="4"/>
  <c r="BL169" i="4"/>
  <c r="BP171" i="4"/>
  <c r="BM171" i="4"/>
  <c r="T171" i="4"/>
  <c r="BL171" i="4"/>
  <c r="BK171" i="4"/>
  <c r="BP173" i="4"/>
  <c r="BM173" i="4"/>
  <c r="BK173" i="4"/>
  <c r="T173" i="4"/>
  <c r="BL173" i="4"/>
  <c r="BP175" i="4"/>
  <c r="BM175" i="4"/>
  <c r="T175" i="4"/>
  <c r="BL175" i="4"/>
  <c r="BK175" i="4"/>
  <c r="BP177" i="4"/>
  <c r="BM177" i="4"/>
  <c r="BK177" i="4"/>
  <c r="T177" i="4"/>
  <c r="BL177" i="4"/>
  <c r="BP179" i="4"/>
  <c r="BM179" i="4"/>
  <c r="T179" i="4"/>
  <c r="BL179" i="4"/>
  <c r="BK179" i="4"/>
  <c r="BP181" i="4"/>
  <c r="BM181" i="4"/>
  <c r="BK181" i="4"/>
  <c r="T181" i="4"/>
  <c r="BL181" i="4"/>
  <c r="BP183" i="4"/>
  <c r="BM183" i="4"/>
  <c r="T183" i="4"/>
  <c r="BL183" i="4"/>
  <c r="BK183" i="4"/>
  <c r="BP185" i="4"/>
  <c r="BM185" i="4"/>
  <c r="BK185" i="4"/>
  <c r="T185" i="4"/>
  <c r="BL185" i="4"/>
  <c r="BP187" i="4"/>
  <c r="BM187" i="4"/>
  <c r="T187" i="4"/>
  <c r="BL187" i="4"/>
  <c r="BK187" i="4"/>
  <c r="BP189" i="4"/>
  <c r="BM189" i="4"/>
  <c r="BK189" i="4"/>
  <c r="T189" i="4"/>
  <c r="BL189" i="4"/>
  <c r="BP191" i="4"/>
  <c r="BM191" i="4"/>
  <c r="T191" i="4"/>
  <c r="BL191" i="4"/>
  <c r="BK191" i="4"/>
  <c r="BP193" i="4"/>
  <c r="BM193" i="4"/>
  <c r="BK193" i="4"/>
  <c r="T193" i="4"/>
  <c r="BL193" i="4"/>
  <c r="BP195" i="4"/>
  <c r="BM195" i="4"/>
  <c r="T195" i="4"/>
  <c r="BL195" i="4"/>
  <c r="BK195" i="4"/>
  <c r="BP197" i="4"/>
  <c r="BM197" i="4"/>
  <c r="BK197" i="4"/>
  <c r="T197" i="4"/>
  <c r="BL197" i="4"/>
  <c r="BP199" i="4"/>
  <c r="BM199" i="4"/>
  <c r="T199" i="4"/>
  <c r="BL199" i="4"/>
  <c r="BK199" i="4"/>
  <c r="BP201" i="4"/>
  <c r="BM201" i="4"/>
  <c r="BK201" i="4"/>
  <c r="T201" i="4"/>
  <c r="BL201" i="4"/>
  <c r="BP203" i="4"/>
  <c r="BM203" i="4"/>
  <c r="T203" i="4"/>
  <c r="BL203" i="4"/>
  <c r="BK203" i="4"/>
  <c r="BP205" i="4"/>
  <c r="BM205" i="4"/>
  <c r="BK205" i="4"/>
  <c r="T205" i="4"/>
  <c r="BL205" i="4"/>
  <c r="BP207" i="4"/>
  <c r="BM207" i="4"/>
  <c r="T207" i="4"/>
  <c r="BL207" i="4"/>
  <c r="BK207" i="4"/>
  <c r="BP209" i="4"/>
  <c r="BM209" i="4"/>
  <c r="BK209" i="4"/>
  <c r="T209" i="4"/>
  <c r="BL209" i="4"/>
  <c r="BP211" i="4"/>
  <c r="BM211" i="4"/>
  <c r="T211" i="4"/>
  <c r="BL211" i="4"/>
  <c r="BK211" i="4"/>
  <c r="BP213" i="4"/>
  <c r="BM213" i="4"/>
  <c r="BK213" i="4"/>
  <c r="T213" i="4"/>
  <c r="BL213" i="4"/>
  <c r="BP215" i="4"/>
  <c r="BM215" i="4"/>
  <c r="T215" i="4"/>
  <c r="BL215" i="4"/>
  <c r="BK215" i="4"/>
  <c r="BP217" i="4"/>
  <c r="BM217" i="4"/>
  <c r="BK217" i="4"/>
  <c r="T217" i="4"/>
  <c r="BL217" i="4"/>
  <c r="BP219" i="4"/>
  <c r="BM219" i="4"/>
  <c r="T219" i="4"/>
  <c r="BL219" i="4"/>
  <c r="BK219" i="4"/>
  <c r="BP221" i="4"/>
  <c r="BM221" i="4"/>
  <c r="BK221" i="4"/>
  <c r="T221" i="4"/>
  <c r="BL221" i="4"/>
  <c r="BP223" i="4"/>
  <c r="BM223" i="4"/>
  <c r="T223" i="4"/>
  <c r="BL223" i="4"/>
  <c r="BK223" i="4"/>
  <c r="BP225" i="4"/>
  <c r="BM225" i="4"/>
  <c r="BK225" i="4"/>
  <c r="T225" i="4"/>
  <c r="BL225" i="4"/>
  <c r="BP227" i="4"/>
  <c r="BM227" i="4"/>
  <c r="T227" i="4"/>
  <c r="BL227" i="4"/>
  <c r="BK227" i="4"/>
  <c r="BP235" i="4"/>
  <c r="BM235" i="4"/>
  <c r="BK235" i="4"/>
  <c r="T235" i="4"/>
  <c r="BL235" i="4"/>
  <c r="BP237" i="4"/>
  <c r="BM237" i="4"/>
  <c r="T237" i="4"/>
  <c r="BL237" i="4"/>
  <c r="BK237" i="4"/>
  <c r="BP239" i="4"/>
  <c r="BM239" i="4"/>
  <c r="BK239" i="4"/>
  <c r="T239" i="4"/>
  <c r="BL239" i="4"/>
  <c r="BP241" i="4"/>
  <c r="BM241" i="4"/>
  <c r="T241" i="4"/>
  <c r="BL241" i="4"/>
  <c r="BK241" i="4"/>
  <c r="BP243" i="4"/>
  <c r="BM243" i="4"/>
  <c r="BK243" i="4"/>
  <c r="T243" i="4"/>
  <c r="BL243" i="4"/>
  <c r="BP245" i="4"/>
  <c r="BM245" i="4"/>
  <c r="T245" i="4"/>
  <c r="BL245" i="4"/>
  <c r="BK245" i="4"/>
  <c r="BP247" i="4"/>
  <c r="BM247" i="4"/>
  <c r="BK247" i="4"/>
  <c r="T247" i="4"/>
  <c r="BL247" i="4"/>
  <c r="BP249" i="4"/>
  <c r="BM249" i="4"/>
  <c r="T249" i="4"/>
  <c r="BL249" i="4"/>
  <c r="BK249" i="4"/>
  <c r="BP251" i="4"/>
  <c r="BM251" i="4"/>
  <c r="BK251" i="4"/>
  <c r="T251" i="4"/>
  <c r="BL251" i="4"/>
  <c r="BP253" i="4"/>
  <c r="BM253" i="4"/>
  <c r="T253" i="4"/>
  <c r="BL253" i="4"/>
  <c r="BK253" i="4"/>
  <c r="BP255" i="4"/>
  <c r="BM255" i="4"/>
  <c r="BK255" i="4"/>
  <c r="T255" i="4"/>
  <c r="BL255" i="4"/>
  <c r="BP257" i="4"/>
  <c r="BM257" i="4"/>
  <c r="T257" i="4"/>
  <c r="BL257" i="4"/>
  <c r="BK257" i="4"/>
  <c r="BM278" i="4"/>
  <c r="BP278" i="4"/>
  <c r="BL278" i="4"/>
  <c r="T278" i="4"/>
  <c r="BK278" i="4"/>
  <c r="BM280" i="4"/>
  <c r="BP280" i="4"/>
  <c r="BL280" i="4"/>
  <c r="T280" i="4"/>
  <c r="BK280" i="4"/>
  <c r="BM282" i="4"/>
  <c r="BP282" i="4"/>
  <c r="BL282" i="4"/>
  <c r="T282" i="4"/>
  <c r="BK282" i="4"/>
  <c r="BM284" i="4"/>
  <c r="BP284" i="4"/>
  <c r="BL284" i="4"/>
  <c r="T284" i="4"/>
  <c r="BK284" i="4"/>
  <c r="BM286" i="4"/>
  <c r="BP286" i="4"/>
  <c r="BL286" i="4"/>
  <c r="T286" i="4"/>
  <c r="BK286" i="4"/>
  <c r="BM288" i="4"/>
  <c r="BP288" i="4"/>
  <c r="BL288" i="4"/>
  <c r="T288" i="4"/>
  <c r="BK288" i="4"/>
  <c r="BM290" i="4"/>
  <c r="BP290" i="4"/>
  <c r="BL290" i="4"/>
  <c r="T290" i="4"/>
  <c r="BK290" i="4"/>
  <c r="BM292" i="4"/>
  <c r="BP292" i="4"/>
  <c r="BL292" i="4"/>
  <c r="T292" i="4"/>
  <c r="BK292" i="4"/>
  <c r="BM294" i="4"/>
  <c r="BP294" i="4"/>
  <c r="BL294" i="4"/>
  <c r="T294" i="4"/>
  <c r="BK294" i="4"/>
  <c r="BM296" i="4"/>
  <c r="BP296" i="4"/>
  <c r="BL296" i="4"/>
  <c r="T296" i="4"/>
  <c r="BK296" i="4"/>
  <c r="BM298" i="4"/>
  <c r="BP298" i="4"/>
  <c r="BL298" i="4"/>
  <c r="T298" i="4"/>
  <c r="BK298" i="4"/>
  <c r="BM300" i="4"/>
  <c r="BP300" i="4"/>
  <c r="BL300" i="4"/>
  <c r="T300" i="4"/>
  <c r="BK300" i="4"/>
  <c r="BM302" i="4"/>
  <c r="BP302" i="4"/>
  <c r="BL302" i="4"/>
  <c r="T302" i="4"/>
  <c r="BK302" i="4"/>
  <c r="BM304" i="4"/>
  <c r="BP304" i="4"/>
  <c r="BL304" i="4"/>
  <c r="T304" i="4"/>
  <c r="BK304" i="4"/>
  <c r="BM306" i="4"/>
  <c r="BP306" i="4"/>
  <c r="BL306" i="4"/>
  <c r="T306" i="4"/>
  <c r="BK306" i="4"/>
  <c r="BM308" i="4"/>
  <c r="BP308" i="4"/>
  <c r="BL308" i="4"/>
  <c r="T308" i="4"/>
  <c r="BK308" i="4"/>
  <c r="BM310" i="4"/>
  <c r="BP310" i="4"/>
  <c r="BL310" i="4"/>
  <c r="T310" i="4"/>
  <c r="BK310" i="4"/>
  <c r="BM312" i="4"/>
  <c r="BP312" i="4"/>
  <c r="BL312" i="4"/>
  <c r="T312" i="4"/>
  <c r="BK312" i="4"/>
  <c r="BM314" i="4"/>
  <c r="BP314" i="4"/>
  <c r="BL314" i="4"/>
  <c r="T314" i="4"/>
  <c r="BK314" i="4"/>
  <c r="BM316" i="4"/>
  <c r="BP316" i="4"/>
  <c r="BL316" i="4"/>
  <c r="T316" i="4"/>
  <c r="BK316" i="4"/>
  <c r="BM318" i="4"/>
  <c r="BP318" i="4"/>
  <c r="BL318" i="4"/>
  <c r="T318" i="4"/>
  <c r="BK318" i="4"/>
  <c r="BM320" i="4"/>
  <c r="BP320" i="4"/>
  <c r="BL320" i="4"/>
  <c r="T320" i="4"/>
  <c r="BK320" i="4"/>
  <c r="BM322" i="4"/>
  <c r="BP322" i="4"/>
  <c r="BL322" i="4"/>
  <c r="T322" i="4"/>
  <c r="BK322" i="4"/>
  <c r="BM324" i="4"/>
  <c r="BP324" i="4"/>
  <c r="BL324" i="4"/>
  <c r="T324" i="4"/>
  <c r="BK324" i="4"/>
  <c r="BM326" i="4"/>
  <c r="BP326" i="4"/>
  <c r="BL326" i="4"/>
  <c r="T326" i="4"/>
  <c r="BK326" i="4"/>
  <c r="BM328" i="4"/>
  <c r="BP328" i="4"/>
  <c r="BL328" i="4"/>
  <c r="T328" i="4"/>
  <c r="BK328" i="4"/>
  <c r="BM330" i="4"/>
  <c r="BP330" i="4"/>
  <c r="BL330" i="4"/>
  <c r="T330" i="4"/>
  <c r="BK330" i="4"/>
  <c r="BM332" i="4"/>
  <c r="BP332" i="4"/>
  <c r="BL332" i="4"/>
  <c r="T332" i="4"/>
  <c r="BK332" i="4"/>
  <c r="BM334" i="4"/>
  <c r="BP334" i="4"/>
  <c r="BL334" i="4"/>
  <c r="T334" i="4"/>
  <c r="BK334" i="4"/>
  <c r="BM336" i="4"/>
  <c r="BP336" i="4"/>
  <c r="BL336" i="4"/>
  <c r="T336" i="4"/>
  <c r="BK336" i="4"/>
  <c r="BM338" i="4"/>
  <c r="BP338" i="4"/>
  <c r="BL338" i="4"/>
  <c r="T338" i="4"/>
  <c r="BK338" i="4"/>
  <c r="BM340" i="4"/>
  <c r="BP340" i="4"/>
  <c r="BL340" i="4"/>
  <c r="T340" i="4"/>
  <c r="BK340" i="4"/>
  <c r="BM342" i="4"/>
  <c r="BP342" i="4"/>
  <c r="BL342" i="4"/>
  <c r="T342" i="4"/>
  <c r="BK342" i="4"/>
  <c r="BM344" i="4"/>
  <c r="BP344" i="4"/>
  <c r="BL344" i="4"/>
  <c r="T344" i="4"/>
  <c r="BK344" i="4"/>
  <c r="BM346" i="4"/>
  <c r="BP346" i="4"/>
  <c r="BL346" i="4"/>
  <c r="T346" i="4"/>
  <c r="BK346" i="4"/>
  <c r="BM347" i="4"/>
  <c r="BP347" i="4"/>
  <c r="BL347" i="4"/>
  <c r="T347" i="4"/>
  <c r="BK347" i="4"/>
  <c r="BM349" i="4"/>
  <c r="BP349" i="4"/>
  <c r="BL349" i="4"/>
  <c r="T349" i="4"/>
  <c r="BK349" i="4"/>
  <c r="BM351" i="4"/>
  <c r="BP351" i="4"/>
  <c r="BL351" i="4"/>
  <c r="T351" i="4"/>
  <c r="BK351" i="4"/>
  <c r="BM353" i="4"/>
  <c r="BP353" i="4"/>
  <c r="BL353" i="4"/>
  <c r="T353" i="4"/>
  <c r="BK353" i="4"/>
  <c r="BM355" i="4"/>
  <c r="BP355" i="4"/>
  <c r="BL355" i="4"/>
  <c r="T355" i="4"/>
  <c r="BK355" i="4"/>
  <c r="BM357" i="4"/>
  <c r="BP357" i="4"/>
  <c r="BL357" i="4"/>
  <c r="T357" i="4"/>
  <c r="BK357" i="4"/>
  <c r="BM389" i="4"/>
  <c r="BP389" i="4"/>
  <c r="BL389" i="4"/>
  <c r="T389" i="4"/>
  <c r="BK389" i="4"/>
  <c r="BM391" i="4"/>
  <c r="BP391" i="4"/>
  <c r="BL391" i="4"/>
  <c r="T391" i="4"/>
  <c r="BK391" i="4"/>
  <c r="BM454" i="4"/>
  <c r="BK454" i="4"/>
  <c r="BP454" i="4"/>
  <c r="BL454" i="4"/>
  <c r="T454" i="4"/>
  <c r="BM456" i="4"/>
  <c r="BK456" i="4"/>
  <c r="BP456" i="4"/>
  <c r="BL456" i="4"/>
  <c r="T456" i="4"/>
  <c r="BM458" i="4"/>
  <c r="BK458" i="4"/>
  <c r="BP458" i="4"/>
  <c r="BL458" i="4"/>
  <c r="T458" i="4"/>
  <c r="BM460" i="4"/>
  <c r="BK460" i="4"/>
  <c r="BP460" i="4"/>
  <c r="BL460" i="4"/>
  <c r="T460" i="4"/>
  <c r="BM462" i="4"/>
  <c r="BK462" i="4"/>
  <c r="BP462" i="4"/>
  <c r="BL462" i="4"/>
  <c r="T462" i="4"/>
  <c r="BM464" i="4"/>
  <c r="BK464" i="4"/>
  <c r="BP464" i="4"/>
  <c r="BL464" i="4"/>
  <c r="T464" i="4"/>
  <c r="BM466" i="4"/>
  <c r="BK466" i="4"/>
  <c r="BP466" i="4"/>
  <c r="BL466" i="4"/>
  <c r="T466" i="4"/>
  <c r="BM468" i="4"/>
  <c r="BK468" i="4"/>
  <c r="BP468" i="4"/>
  <c r="BL468" i="4"/>
  <c r="T468" i="4"/>
  <c r="BM470" i="4"/>
  <c r="BK470" i="4"/>
  <c r="BP470" i="4"/>
  <c r="BL470" i="4"/>
  <c r="T470" i="4"/>
  <c r="BM472" i="4"/>
  <c r="BK472" i="4"/>
  <c r="BP472" i="4"/>
  <c r="BL472" i="4"/>
  <c r="T472" i="4"/>
  <c r="BM474" i="4"/>
  <c r="BK474" i="4"/>
  <c r="BP474" i="4"/>
  <c r="BL474" i="4"/>
  <c r="T474" i="4"/>
  <c r="BM476" i="4"/>
  <c r="BK476" i="4"/>
  <c r="BP476" i="4"/>
  <c r="BL476" i="4"/>
  <c r="T476" i="4"/>
  <c r="BM478" i="4"/>
  <c r="BK478" i="4"/>
  <c r="BP478" i="4"/>
  <c r="BL478" i="4"/>
  <c r="T478" i="4"/>
  <c r="BM480" i="4"/>
  <c r="BK480" i="4"/>
  <c r="BP480" i="4"/>
  <c r="BL480" i="4"/>
  <c r="T480" i="4"/>
  <c r="BM482" i="4"/>
  <c r="BK482" i="4"/>
  <c r="BP482" i="4"/>
  <c r="BL482" i="4"/>
  <c r="T482" i="4"/>
  <c r="T395" i="4"/>
  <c r="BL395" i="4"/>
  <c r="BP395" i="4"/>
  <c r="BM395" i="4"/>
  <c r="BK395" i="4"/>
  <c r="T403" i="4"/>
  <c r="BL403" i="4"/>
  <c r="BP403" i="4"/>
  <c r="BM403" i="4"/>
  <c r="BK403" i="4"/>
  <c r="T411" i="4"/>
  <c r="BL411" i="4"/>
  <c r="BP411" i="4"/>
  <c r="BM411" i="4"/>
  <c r="BK411" i="4"/>
  <c r="T419" i="4"/>
  <c r="BL419" i="4"/>
  <c r="BP419" i="4"/>
  <c r="BM419" i="4"/>
  <c r="BK419" i="4"/>
  <c r="T427" i="4"/>
  <c r="BL427" i="4"/>
  <c r="BP427" i="4"/>
  <c r="BM427" i="4"/>
  <c r="BK427" i="4"/>
  <c r="T435" i="4"/>
  <c r="BL435" i="4"/>
  <c r="BP435" i="4"/>
  <c r="BM435" i="4"/>
  <c r="BK435" i="4"/>
  <c r="T443" i="4"/>
  <c r="BL443" i="4"/>
  <c r="BP443" i="4"/>
  <c r="BM443" i="4"/>
  <c r="BK443" i="4"/>
  <c r="T451" i="4"/>
  <c r="BL451" i="4"/>
  <c r="BP451" i="4"/>
  <c r="BM451" i="4"/>
  <c r="BK451" i="4"/>
  <c r="BM511" i="4"/>
  <c r="BK511" i="4"/>
  <c r="BP511" i="4"/>
  <c r="BL511" i="4"/>
  <c r="T511" i="4"/>
  <c r="BM513" i="4"/>
  <c r="BK513" i="4"/>
  <c r="BP513" i="4"/>
  <c r="BL513" i="4"/>
  <c r="T513" i="4"/>
  <c r="BM515" i="4"/>
  <c r="BK515" i="4"/>
  <c r="BP515" i="4"/>
  <c r="BL515" i="4"/>
  <c r="T515" i="4"/>
  <c r="BM517" i="4"/>
  <c r="BK517" i="4"/>
  <c r="BP517" i="4"/>
  <c r="BL517" i="4"/>
  <c r="T517" i="4"/>
  <c r="BM519" i="4"/>
  <c r="BK519" i="4"/>
  <c r="BP519" i="4"/>
  <c r="BL519" i="4"/>
  <c r="T519" i="4"/>
  <c r="BM521" i="4"/>
  <c r="BK521" i="4"/>
  <c r="BP521" i="4"/>
  <c r="BL521" i="4"/>
  <c r="T521" i="4"/>
  <c r="BM523" i="4"/>
  <c r="BK523" i="4"/>
  <c r="BP523" i="4"/>
  <c r="BL523" i="4"/>
  <c r="T523" i="4"/>
  <c r="BM525" i="4"/>
  <c r="BK525" i="4"/>
  <c r="BP525" i="4"/>
  <c r="BL525" i="4"/>
  <c r="T525" i="4"/>
  <c r="BM527" i="4"/>
  <c r="BK527" i="4"/>
  <c r="BP527" i="4"/>
  <c r="BL527" i="4"/>
  <c r="T527" i="4"/>
  <c r="BM529" i="4"/>
  <c r="BK529" i="4"/>
  <c r="BP529" i="4"/>
  <c r="BL529" i="4"/>
  <c r="T529" i="4"/>
  <c r="BM531" i="4"/>
  <c r="BK531" i="4"/>
  <c r="BP531" i="4"/>
  <c r="BL531" i="4"/>
  <c r="T531" i="4"/>
  <c r="BM533" i="4"/>
  <c r="BK533" i="4"/>
  <c r="BP533" i="4"/>
  <c r="BL533" i="4"/>
  <c r="T533" i="4"/>
  <c r="BM535" i="4"/>
  <c r="BK535" i="4"/>
  <c r="BP535" i="4"/>
  <c r="BL535" i="4"/>
  <c r="T535" i="4"/>
  <c r="BM537" i="4"/>
  <c r="BK537" i="4"/>
  <c r="BP537" i="4"/>
  <c r="BL537" i="4"/>
  <c r="T537" i="4"/>
  <c r="T504" i="4"/>
  <c r="BL504" i="4"/>
  <c r="BP504" i="4"/>
  <c r="BK504" i="4"/>
  <c r="BM504" i="4"/>
  <c r="BK541" i="4"/>
  <c r="BP541" i="4"/>
  <c r="BL541" i="4"/>
  <c r="T541" i="4"/>
  <c r="BM541" i="4"/>
  <c r="BK543" i="4"/>
  <c r="BP543" i="4"/>
  <c r="BL543" i="4"/>
  <c r="T543" i="4"/>
  <c r="BM543" i="4"/>
  <c r="BK545" i="4"/>
  <c r="BP545" i="4"/>
  <c r="BL545" i="4"/>
  <c r="T545" i="4"/>
  <c r="BM545" i="4"/>
  <c r="BK547" i="4"/>
  <c r="BP547" i="4"/>
  <c r="BL547" i="4"/>
  <c r="T547" i="4"/>
  <c r="BM547" i="4"/>
  <c r="BK549" i="4"/>
  <c r="BP549" i="4"/>
  <c r="BL549" i="4"/>
  <c r="T549" i="4"/>
  <c r="BM549" i="4"/>
  <c r="BK551" i="4"/>
  <c r="BP551" i="4"/>
  <c r="BL551" i="4"/>
  <c r="T551" i="4"/>
  <c r="BM551" i="4"/>
  <c r="BK553" i="4"/>
  <c r="BP553" i="4"/>
  <c r="BL553" i="4"/>
  <c r="T553" i="4"/>
  <c r="BM553" i="4"/>
  <c r="BK555" i="4"/>
  <c r="BP555" i="4"/>
  <c r="BL555" i="4"/>
  <c r="T555" i="4"/>
  <c r="BM555" i="4"/>
  <c r="BK557" i="4"/>
  <c r="BP557" i="4"/>
  <c r="BL557" i="4"/>
  <c r="T557" i="4"/>
  <c r="BM557" i="4"/>
  <c r="BK559" i="4"/>
  <c r="BP559" i="4"/>
  <c r="BL559" i="4"/>
  <c r="T559" i="4"/>
  <c r="BM559" i="4"/>
  <c r="BK561" i="4"/>
  <c r="BP561" i="4"/>
  <c r="BL561" i="4"/>
  <c r="T561" i="4"/>
  <c r="BM561" i="4"/>
  <c r="BK563" i="4"/>
  <c r="BP563" i="4"/>
  <c r="BL563" i="4"/>
  <c r="T563" i="4"/>
  <c r="BM563" i="4"/>
  <c r="BK571" i="4"/>
  <c r="BP571" i="4"/>
  <c r="BL571" i="4"/>
  <c r="T571" i="4"/>
  <c r="BM571" i="4"/>
  <c r="BK573" i="4"/>
  <c r="BP573" i="4"/>
  <c r="BL573" i="4"/>
  <c r="T573" i="4"/>
  <c r="BM573" i="4"/>
  <c r="BK575" i="4"/>
  <c r="BP575" i="4"/>
  <c r="BL575" i="4"/>
  <c r="T575" i="4"/>
  <c r="BM575" i="4"/>
  <c r="BK577" i="4"/>
  <c r="BP577" i="4"/>
  <c r="BL577" i="4"/>
  <c r="T577" i="4"/>
  <c r="BM577" i="4"/>
  <c r="BK579" i="4"/>
  <c r="BP579" i="4"/>
  <c r="BL579" i="4"/>
  <c r="T579" i="4"/>
  <c r="BM579" i="4"/>
  <c r="BK581" i="4"/>
  <c r="BP581" i="4"/>
  <c r="BL581" i="4"/>
  <c r="T581" i="4"/>
  <c r="BM581" i="4"/>
  <c r="T567" i="4"/>
  <c r="BL567" i="4"/>
  <c r="BP567" i="4"/>
  <c r="BK567" i="4"/>
  <c r="BM567" i="4"/>
  <c r="BK599" i="4"/>
  <c r="BP599" i="4"/>
  <c r="BL599" i="4"/>
  <c r="T599" i="4"/>
  <c r="BM599" i="4"/>
  <c r="BK601" i="4"/>
  <c r="BP601" i="4"/>
  <c r="BL601" i="4"/>
  <c r="T601" i="4"/>
  <c r="BM601" i="4"/>
  <c r="BK603" i="4"/>
  <c r="BP603" i="4"/>
  <c r="BL603" i="4"/>
  <c r="T603" i="4"/>
  <c r="BM603" i="4"/>
  <c r="BP605" i="4"/>
  <c r="BL605" i="4"/>
  <c r="BK605" i="4"/>
  <c r="BM605" i="4"/>
  <c r="T605" i="4"/>
  <c r="BK590" i="4"/>
  <c r="T590" i="4"/>
  <c r="BL590" i="4"/>
  <c r="BP590" i="4"/>
  <c r="BM590" i="4"/>
  <c r="BK606" i="4"/>
  <c r="BP606" i="4"/>
  <c r="BL606" i="4"/>
  <c r="T606" i="4"/>
  <c r="BM606" i="4"/>
  <c r="BK608" i="4"/>
  <c r="BP608" i="4"/>
  <c r="BL608" i="4"/>
  <c r="T608" i="4"/>
  <c r="BM608" i="4"/>
  <c r="BK610" i="4"/>
  <c r="BP610" i="4"/>
  <c r="BL610" i="4"/>
  <c r="T610" i="4"/>
  <c r="BM610" i="4"/>
  <c r="BK612" i="4"/>
  <c r="BP612" i="4"/>
  <c r="BL612" i="4"/>
  <c r="T612" i="4"/>
  <c r="BM612" i="4"/>
  <c r="T502" i="4"/>
  <c r="BL502" i="4"/>
  <c r="BP502" i="4"/>
  <c r="BM502" i="4"/>
  <c r="BK502" i="4"/>
  <c r="BM510" i="4"/>
  <c r="T510" i="4"/>
  <c r="BP510" i="4"/>
  <c r="BL510" i="4"/>
  <c r="BK510" i="4"/>
  <c r="BM540" i="4"/>
  <c r="BP540" i="4"/>
  <c r="BL540" i="4"/>
  <c r="T540" i="4"/>
  <c r="BK540" i="4"/>
  <c r="BM542" i="4"/>
  <c r="BP542" i="4"/>
  <c r="BL542" i="4"/>
  <c r="T542" i="4"/>
  <c r="BK542" i="4"/>
  <c r="BM544" i="4"/>
  <c r="BP544" i="4"/>
  <c r="BL544" i="4"/>
  <c r="T544" i="4"/>
  <c r="BK544" i="4"/>
  <c r="BM546" i="4"/>
  <c r="BP546" i="4"/>
  <c r="BL546" i="4"/>
  <c r="T546" i="4"/>
  <c r="BK546" i="4"/>
  <c r="BM548" i="4"/>
  <c r="BP548" i="4"/>
  <c r="BL548" i="4"/>
  <c r="T548" i="4"/>
  <c r="BK548" i="4"/>
  <c r="BM550" i="4"/>
  <c r="BP550" i="4"/>
  <c r="BL550" i="4"/>
  <c r="T550" i="4"/>
  <c r="BK550" i="4"/>
  <c r="BM552" i="4"/>
  <c r="BP552" i="4"/>
  <c r="BL552" i="4"/>
  <c r="T552" i="4"/>
  <c r="BK552" i="4"/>
  <c r="BM554" i="4"/>
  <c r="BP554" i="4"/>
  <c r="BL554" i="4"/>
  <c r="T554" i="4"/>
  <c r="BK554" i="4"/>
  <c r="BM556" i="4"/>
  <c r="BP556" i="4"/>
  <c r="BL556" i="4"/>
  <c r="T556" i="4"/>
  <c r="BK556" i="4"/>
  <c r="BM558" i="4"/>
  <c r="BP558" i="4"/>
  <c r="BL558" i="4"/>
  <c r="T558" i="4"/>
  <c r="BK558" i="4"/>
  <c r="BM560" i="4"/>
  <c r="BP560" i="4"/>
  <c r="BL560" i="4"/>
  <c r="T560" i="4"/>
  <c r="BK560" i="4"/>
  <c r="BM562" i="4"/>
  <c r="BP562" i="4"/>
  <c r="BL562" i="4"/>
  <c r="T562" i="4"/>
  <c r="BK562" i="4"/>
  <c r="BM564" i="4"/>
  <c r="BP564" i="4"/>
  <c r="BL564" i="4"/>
  <c r="T564" i="4"/>
  <c r="BK564" i="4"/>
  <c r="BM568" i="4"/>
  <c r="BP568" i="4"/>
  <c r="BL568" i="4"/>
  <c r="T568" i="4"/>
  <c r="BK568" i="4"/>
  <c r="BM570" i="4"/>
  <c r="BP570" i="4"/>
  <c r="BL570" i="4"/>
  <c r="T570" i="4"/>
  <c r="BK570" i="4"/>
  <c r="BM572" i="4"/>
  <c r="BP572" i="4"/>
  <c r="BL572" i="4"/>
  <c r="T572" i="4"/>
  <c r="BK572" i="4"/>
  <c r="BM574" i="4"/>
  <c r="BP574" i="4"/>
  <c r="BL574" i="4"/>
  <c r="T574" i="4"/>
  <c r="BK574" i="4"/>
  <c r="BM576" i="4"/>
  <c r="BP576" i="4"/>
  <c r="BL576" i="4"/>
  <c r="T576" i="4"/>
  <c r="BK576" i="4"/>
  <c r="BM578" i="4"/>
  <c r="BP578" i="4"/>
  <c r="BL578" i="4"/>
  <c r="T578" i="4"/>
  <c r="BK578" i="4"/>
  <c r="BM580" i="4"/>
  <c r="BP580" i="4"/>
  <c r="BL580" i="4"/>
  <c r="T580" i="4"/>
  <c r="BK580" i="4"/>
  <c r="BM582" i="4"/>
  <c r="BP582" i="4"/>
  <c r="BL582" i="4"/>
  <c r="T582" i="4"/>
  <c r="BK582" i="4"/>
  <c r="BM588" i="4"/>
  <c r="T588" i="4"/>
  <c r="BL588" i="4"/>
  <c r="BP588" i="4"/>
  <c r="BK588" i="4"/>
  <c r="BM596" i="4"/>
  <c r="T596" i="4"/>
  <c r="BL596" i="4"/>
  <c r="BP596" i="4"/>
  <c r="BK596" i="4"/>
  <c r="BP229" i="4"/>
  <c r="BL229" i="4"/>
  <c r="T229" i="4"/>
  <c r="BK229" i="4"/>
  <c r="BM229" i="4"/>
  <c r="BP231" i="4"/>
  <c r="BL231" i="4"/>
  <c r="T231" i="4"/>
  <c r="BK231" i="4"/>
  <c r="BM231" i="4"/>
  <c r="BP233" i="4"/>
  <c r="BL233" i="4"/>
  <c r="T233" i="4"/>
  <c r="BK233" i="4"/>
  <c r="BM233" i="4"/>
  <c r="BP259" i="4"/>
  <c r="BL259" i="4"/>
  <c r="T259" i="4"/>
  <c r="BK259" i="4"/>
  <c r="BM259" i="4"/>
  <c r="BP261" i="4"/>
  <c r="BL261" i="4"/>
  <c r="T261" i="4"/>
  <c r="BK261" i="4"/>
  <c r="BM261" i="4"/>
  <c r="BP263" i="4"/>
  <c r="BL263" i="4"/>
  <c r="T263" i="4"/>
  <c r="BK263" i="4"/>
  <c r="BM263" i="4"/>
  <c r="BP265" i="4"/>
  <c r="BL265" i="4"/>
  <c r="T265" i="4"/>
  <c r="BK265" i="4"/>
  <c r="BM265" i="4"/>
  <c r="BP267" i="4"/>
  <c r="BL267" i="4"/>
  <c r="T267" i="4"/>
  <c r="BK267" i="4"/>
  <c r="BM267" i="4"/>
  <c r="BP269" i="4"/>
  <c r="BL269" i="4"/>
  <c r="T269" i="4"/>
  <c r="BK269" i="4"/>
  <c r="BM269" i="4"/>
  <c r="BP271" i="4"/>
  <c r="BL271" i="4"/>
  <c r="T271" i="4"/>
  <c r="BK271" i="4"/>
  <c r="BM271" i="4"/>
  <c r="BP273" i="4"/>
  <c r="BL273" i="4"/>
  <c r="T273" i="4"/>
  <c r="BK273" i="4"/>
  <c r="BM273" i="4"/>
  <c r="BP275" i="4"/>
  <c r="BL275" i="4"/>
  <c r="T275" i="4"/>
  <c r="BK275" i="4"/>
  <c r="BM275" i="4"/>
  <c r="BP277" i="4"/>
  <c r="BL277" i="4"/>
  <c r="T277" i="4"/>
  <c r="BM277" i="4"/>
  <c r="BK277" i="4"/>
  <c r="BK10" i="4"/>
  <c r="T10" i="4"/>
  <c r="BL10" i="4"/>
  <c r="BP10" i="4"/>
  <c r="BM10" i="4"/>
  <c r="BK18" i="4"/>
  <c r="T18" i="4"/>
  <c r="BL18" i="4"/>
  <c r="BP18" i="4"/>
  <c r="BM18" i="4"/>
  <c r="BK26" i="4"/>
  <c r="T26" i="4"/>
  <c r="BL26" i="4"/>
  <c r="BP26" i="4"/>
  <c r="BM26" i="4"/>
  <c r="BK34" i="4"/>
  <c r="T34" i="4"/>
  <c r="BL34" i="4"/>
  <c r="BP34" i="4"/>
  <c r="BM34" i="4"/>
  <c r="BK42" i="4"/>
  <c r="T42" i="4"/>
  <c r="BL42" i="4"/>
  <c r="BP42" i="4"/>
  <c r="BM42" i="4"/>
  <c r="BK50" i="4"/>
  <c r="T50" i="4"/>
  <c r="BL50" i="4"/>
  <c r="BP50" i="4"/>
  <c r="BM50" i="4"/>
  <c r="BK72" i="4"/>
  <c r="T72" i="4"/>
  <c r="BL72" i="4"/>
  <c r="BP72" i="4"/>
  <c r="BM72" i="4"/>
  <c r="BK90" i="4"/>
  <c r="T90" i="4"/>
  <c r="BL90" i="4"/>
  <c r="BP90" i="4"/>
  <c r="BM90" i="4"/>
  <c r="BK98" i="4"/>
  <c r="T98" i="4"/>
  <c r="BL98" i="4"/>
  <c r="BP98" i="4"/>
  <c r="BM98" i="4"/>
  <c r="BK106" i="4"/>
  <c r="T106" i="4"/>
  <c r="BL106" i="4"/>
  <c r="BP106" i="4"/>
  <c r="BM106" i="4"/>
  <c r="BK114" i="4"/>
  <c r="T114" i="4"/>
  <c r="BL114" i="4"/>
  <c r="BP114" i="4"/>
  <c r="BM114" i="4"/>
  <c r="BK122" i="4"/>
  <c r="T122" i="4"/>
  <c r="BL122" i="4"/>
  <c r="BP122" i="4"/>
  <c r="BM122" i="4"/>
  <c r="BK130" i="4"/>
  <c r="T130" i="4"/>
  <c r="BL130" i="4"/>
  <c r="BP130" i="4"/>
  <c r="BM130" i="4"/>
  <c r="BK138" i="4"/>
  <c r="T138" i="4"/>
  <c r="BL138" i="4"/>
  <c r="BP138" i="4"/>
  <c r="BM138" i="4"/>
  <c r="BK146" i="4"/>
  <c r="T146" i="4"/>
  <c r="BL146" i="4"/>
  <c r="BP146" i="4"/>
  <c r="BM146" i="4"/>
  <c r="BK154" i="4"/>
  <c r="T154" i="4"/>
  <c r="BL154" i="4"/>
  <c r="BP154" i="4"/>
  <c r="BM154" i="4"/>
  <c r="BK279" i="4"/>
  <c r="BP279" i="4"/>
  <c r="BL279" i="4"/>
  <c r="T279" i="4"/>
  <c r="BM279" i="4"/>
  <c r="BK281" i="4"/>
  <c r="BP281" i="4"/>
  <c r="BL281" i="4"/>
  <c r="T281" i="4"/>
  <c r="BM281" i="4"/>
  <c r="BK283" i="4"/>
  <c r="BP283" i="4"/>
  <c r="BL283" i="4"/>
  <c r="T283" i="4"/>
  <c r="BM283" i="4"/>
  <c r="BK285" i="4"/>
  <c r="BP285" i="4"/>
  <c r="BL285" i="4"/>
  <c r="T285" i="4"/>
  <c r="BM285" i="4"/>
  <c r="BK287" i="4"/>
  <c r="BP287" i="4"/>
  <c r="BL287" i="4"/>
  <c r="T287" i="4"/>
  <c r="BM287" i="4"/>
  <c r="BK289" i="4"/>
  <c r="BP289" i="4"/>
  <c r="BL289" i="4"/>
  <c r="T289" i="4"/>
  <c r="BM289" i="4"/>
  <c r="BK291" i="4"/>
  <c r="BP291" i="4"/>
  <c r="BL291" i="4"/>
  <c r="T291" i="4"/>
  <c r="BM291" i="4"/>
  <c r="BK293" i="4"/>
  <c r="BP293" i="4"/>
  <c r="BL293" i="4"/>
  <c r="T293" i="4"/>
  <c r="BM293" i="4"/>
  <c r="BK295" i="4"/>
  <c r="BP295" i="4"/>
  <c r="BL295" i="4"/>
  <c r="T295" i="4"/>
  <c r="BM295" i="4"/>
  <c r="BK297" i="4"/>
  <c r="BP297" i="4"/>
  <c r="BL297" i="4"/>
  <c r="T297" i="4"/>
  <c r="BM297" i="4"/>
  <c r="BK299" i="4"/>
  <c r="BP299" i="4"/>
  <c r="BL299" i="4"/>
  <c r="T299" i="4"/>
  <c r="BM299" i="4"/>
  <c r="BK301" i="4"/>
  <c r="BP301" i="4"/>
  <c r="BL301" i="4"/>
  <c r="T301" i="4"/>
  <c r="BM301" i="4"/>
  <c r="BK303" i="4"/>
  <c r="BP303" i="4"/>
  <c r="BL303" i="4"/>
  <c r="T303" i="4"/>
  <c r="BM303" i="4"/>
  <c r="BK305" i="4"/>
  <c r="BP305" i="4"/>
  <c r="BL305" i="4"/>
  <c r="T305" i="4"/>
  <c r="BM305" i="4"/>
  <c r="BK307" i="4"/>
  <c r="BP307" i="4"/>
  <c r="BL307" i="4"/>
  <c r="T307" i="4"/>
  <c r="BM307" i="4"/>
  <c r="BK309" i="4"/>
  <c r="BP309" i="4"/>
  <c r="BL309" i="4"/>
  <c r="T309" i="4"/>
  <c r="BM309" i="4"/>
  <c r="BK311" i="4"/>
  <c r="BP311" i="4"/>
  <c r="BL311" i="4"/>
  <c r="T311" i="4"/>
  <c r="BM311" i="4"/>
  <c r="BK313" i="4"/>
  <c r="BP313" i="4"/>
  <c r="BL313" i="4"/>
  <c r="T313" i="4"/>
  <c r="BM313" i="4"/>
  <c r="BK315" i="4"/>
  <c r="BP315" i="4"/>
  <c r="BL315" i="4"/>
  <c r="T315" i="4"/>
  <c r="BM315" i="4"/>
  <c r="BK317" i="4"/>
  <c r="BP317" i="4"/>
  <c r="BL317" i="4"/>
  <c r="T317" i="4"/>
  <c r="BM317" i="4"/>
  <c r="BK319" i="4"/>
  <c r="BP319" i="4"/>
  <c r="BL319" i="4"/>
  <c r="T319" i="4"/>
  <c r="BM319" i="4"/>
  <c r="BK321" i="4"/>
  <c r="BP321" i="4"/>
  <c r="BL321" i="4"/>
  <c r="T321" i="4"/>
  <c r="BM321" i="4"/>
  <c r="BK323" i="4"/>
  <c r="BP323" i="4"/>
  <c r="BL323" i="4"/>
  <c r="T323" i="4"/>
  <c r="BM323" i="4"/>
  <c r="BK325" i="4"/>
  <c r="BP325" i="4"/>
  <c r="BL325" i="4"/>
  <c r="T325" i="4"/>
  <c r="BM325" i="4"/>
  <c r="BK327" i="4"/>
  <c r="BP327" i="4"/>
  <c r="BL327" i="4"/>
  <c r="T327" i="4"/>
  <c r="BM327" i="4"/>
  <c r="BK329" i="4"/>
  <c r="BP329" i="4"/>
  <c r="BL329" i="4"/>
  <c r="T329" i="4"/>
  <c r="BM329" i="4"/>
  <c r="BK331" i="4"/>
  <c r="BP331" i="4"/>
  <c r="BL331" i="4"/>
  <c r="T331" i="4"/>
  <c r="BM331" i="4"/>
  <c r="BK333" i="4"/>
  <c r="BP333" i="4"/>
  <c r="BL333" i="4"/>
  <c r="T333" i="4"/>
  <c r="BM333" i="4"/>
  <c r="BK335" i="4"/>
  <c r="BP335" i="4"/>
  <c r="BL335" i="4"/>
  <c r="T335" i="4"/>
  <c r="BM335" i="4"/>
  <c r="BK337" i="4"/>
  <c r="BP337" i="4"/>
  <c r="BL337" i="4"/>
  <c r="T337" i="4"/>
  <c r="BM337" i="4"/>
  <c r="BK339" i="4"/>
  <c r="BP339" i="4"/>
  <c r="BL339" i="4"/>
  <c r="T339" i="4"/>
  <c r="BM339" i="4"/>
  <c r="BK341" i="4"/>
  <c r="BP341" i="4"/>
  <c r="BL341" i="4"/>
  <c r="T341" i="4"/>
  <c r="BM341" i="4"/>
  <c r="BM9" i="4"/>
  <c r="BP9" i="4"/>
  <c r="BL9" i="4"/>
  <c r="T9" i="4"/>
  <c r="BK9" i="4"/>
  <c r="BM13" i="4"/>
  <c r="BP13" i="4"/>
  <c r="BL13" i="4"/>
  <c r="T13" i="4"/>
  <c r="BK13" i="4"/>
  <c r="BM17" i="4"/>
  <c r="BP17" i="4"/>
  <c r="BL17" i="4"/>
  <c r="T17" i="4"/>
  <c r="BK17" i="4"/>
  <c r="BM21" i="4"/>
  <c r="BP21" i="4"/>
  <c r="BL21" i="4"/>
  <c r="T21" i="4"/>
  <c r="BK21" i="4"/>
  <c r="BM25" i="4"/>
  <c r="BP25" i="4"/>
  <c r="BL25" i="4"/>
  <c r="T25" i="4"/>
  <c r="BK25" i="4"/>
  <c r="BM29" i="4"/>
  <c r="BP29" i="4"/>
  <c r="BL29" i="4"/>
  <c r="T29" i="4"/>
  <c r="BK29" i="4"/>
  <c r="BM33" i="4"/>
  <c r="BP33" i="4"/>
  <c r="BL33" i="4"/>
  <c r="T33" i="4"/>
  <c r="BK33" i="4"/>
  <c r="BM37" i="4"/>
  <c r="BP37" i="4"/>
  <c r="BL37" i="4"/>
  <c r="T37" i="4"/>
  <c r="BK37" i="4"/>
  <c r="BM41" i="4"/>
  <c r="BP41" i="4"/>
  <c r="BL41" i="4"/>
  <c r="T41" i="4"/>
  <c r="BK41" i="4"/>
  <c r="BM45" i="4"/>
  <c r="BP45" i="4"/>
  <c r="BL45" i="4"/>
  <c r="T45" i="4"/>
  <c r="BK45" i="4"/>
  <c r="BM49" i="4"/>
  <c r="BP49" i="4"/>
  <c r="BL49" i="4"/>
  <c r="T49" i="4"/>
  <c r="BK49" i="4"/>
  <c r="BM67" i="4"/>
  <c r="BP67" i="4"/>
  <c r="BL67" i="4"/>
  <c r="T67" i="4"/>
  <c r="BK67" i="4"/>
  <c r="BM71" i="4"/>
  <c r="BP71" i="4"/>
  <c r="BL71" i="4"/>
  <c r="T71" i="4"/>
  <c r="BK71" i="4"/>
  <c r="BM79" i="4"/>
  <c r="BP79" i="4"/>
  <c r="BL79" i="4"/>
  <c r="T79" i="4"/>
  <c r="BK79" i="4"/>
  <c r="BM83" i="4"/>
  <c r="BP83" i="4"/>
  <c r="BL83" i="4"/>
  <c r="T83" i="4"/>
  <c r="BK83" i="4"/>
  <c r="BM85" i="4"/>
  <c r="BP85" i="4"/>
  <c r="BL85" i="4"/>
  <c r="T85" i="4"/>
  <c r="BK85" i="4"/>
  <c r="BM87" i="4"/>
  <c r="BP87" i="4"/>
  <c r="BL87" i="4"/>
  <c r="T87" i="4"/>
  <c r="BK87" i="4"/>
  <c r="BM89" i="4"/>
  <c r="BP89" i="4"/>
  <c r="BL89" i="4"/>
  <c r="T89" i="4"/>
  <c r="BK89" i="4"/>
  <c r="BM93" i="4"/>
  <c r="BP93" i="4"/>
  <c r="BL93" i="4"/>
  <c r="T93" i="4"/>
  <c r="BK93" i="4"/>
  <c r="BM97" i="4"/>
  <c r="BP97" i="4"/>
  <c r="BL97" i="4"/>
  <c r="T97" i="4"/>
  <c r="BK97" i="4"/>
  <c r="BM101" i="4"/>
  <c r="BP101" i="4"/>
  <c r="BL101" i="4"/>
  <c r="T101" i="4"/>
  <c r="BK101" i="4"/>
  <c r="BM105" i="4"/>
  <c r="BP105" i="4"/>
  <c r="BL105" i="4"/>
  <c r="T105" i="4"/>
  <c r="BK105" i="4"/>
  <c r="BM109" i="4"/>
  <c r="BP109" i="4"/>
  <c r="BL109" i="4"/>
  <c r="T109" i="4"/>
  <c r="BK109" i="4"/>
  <c r="BM113" i="4"/>
  <c r="BP113" i="4"/>
  <c r="BL113" i="4"/>
  <c r="T113" i="4"/>
  <c r="BK113" i="4"/>
  <c r="BM117" i="4"/>
  <c r="BP117" i="4"/>
  <c r="BL117" i="4"/>
  <c r="T117" i="4"/>
  <c r="BK117" i="4"/>
  <c r="BM121" i="4"/>
  <c r="BP121" i="4"/>
  <c r="BL121" i="4"/>
  <c r="T121" i="4"/>
  <c r="BK121" i="4"/>
  <c r="BM125" i="4"/>
  <c r="BP125" i="4"/>
  <c r="BL125" i="4"/>
  <c r="T125" i="4"/>
  <c r="BK125" i="4"/>
  <c r="BM129" i="4"/>
  <c r="BP129" i="4"/>
  <c r="BL129" i="4"/>
  <c r="T129" i="4"/>
  <c r="BK129" i="4"/>
  <c r="BM133" i="4"/>
  <c r="BP133" i="4"/>
  <c r="BL133" i="4"/>
  <c r="T133" i="4"/>
  <c r="BK133" i="4"/>
  <c r="BM137" i="4"/>
  <c r="BP137" i="4"/>
  <c r="BL137" i="4"/>
  <c r="T137" i="4"/>
  <c r="BK137" i="4"/>
  <c r="BM141" i="4"/>
  <c r="BP141" i="4"/>
  <c r="BL141" i="4"/>
  <c r="T141" i="4"/>
  <c r="BK141" i="4"/>
  <c r="BM145" i="4"/>
  <c r="BP145" i="4"/>
  <c r="BL145" i="4"/>
  <c r="T145" i="4"/>
  <c r="BK145" i="4"/>
  <c r="BM149" i="4"/>
  <c r="BP149" i="4"/>
  <c r="BL149" i="4"/>
  <c r="T149" i="4"/>
  <c r="BK149" i="4"/>
  <c r="BM153" i="4"/>
  <c r="BP153" i="4"/>
  <c r="BL153" i="4"/>
  <c r="T153" i="4"/>
  <c r="BK153" i="4"/>
  <c r="BM157" i="4"/>
  <c r="BP157" i="4"/>
  <c r="BL157" i="4"/>
  <c r="T157" i="4"/>
  <c r="BK157" i="4"/>
  <c r="BM11" i="4"/>
  <c r="BP11" i="4"/>
  <c r="BL11" i="4"/>
  <c r="T11" i="4"/>
  <c r="BK11" i="4"/>
  <c r="BM15" i="4"/>
  <c r="BP15" i="4"/>
  <c r="BL15" i="4"/>
  <c r="T15" i="4"/>
  <c r="BK15" i="4"/>
  <c r="BM19" i="4"/>
  <c r="BP19" i="4"/>
  <c r="BL19" i="4"/>
  <c r="T19" i="4"/>
  <c r="BK19" i="4"/>
  <c r="BM23" i="4"/>
  <c r="BP23" i="4"/>
  <c r="BL23" i="4"/>
  <c r="T23" i="4"/>
  <c r="BK23" i="4"/>
  <c r="BM27" i="4"/>
  <c r="BP27" i="4"/>
  <c r="BL27" i="4"/>
  <c r="T27" i="4"/>
  <c r="BK27" i="4"/>
  <c r="BM31" i="4"/>
  <c r="BP31" i="4"/>
  <c r="BL31" i="4"/>
  <c r="T31" i="4"/>
  <c r="BK31" i="4"/>
  <c r="BM35" i="4"/>
  <c r="BP35" i="4"/>
  <c r="BL35" i="4"/>
  <c r="T35" i="4"/>
  <c r="BK35" i="4"/>
  <c r="BM39" i="4"/>
  <c r="BP39" i="4"/>
  <c r="BL39" i="4"/>
  <c r="T39" i="4"/>
  <c r="BK39" i="4"/>
  <c r="BM43" i="4"/>
  <c r="BP43" i="4"/>
  <c r="BL43" i="4"/>
  <c r="T43" i="4"/>
  <c r="BK43" i="4"/>
  <c r="BM47" i="4"/>
  <c r="BP47" i="4"/>
  <c r="BL47" i="4"/>
  <c r="T47" i="4"/>
  <c r="BK47" i="4"/>
  <c r="BM51" i="4"/>
  <c r="BP51" i="4"/>
  <c r="BL51" i="4"/>
  <c r="T51" i="4"/>
  <c r="BK51" i="4"/>
  <c r="BM53" i="4"/>
  <c r="BP53" i="4"/>
  <c r="BL53" i="4"/>
  <c r="T53" i="4"/>
  <c r="BK53" i="4"/>
  <c r="BM55" i="4"/>
  <c r="BP55" i="4"/>
  <c r="BL55" i="4"/>
  <c r="T55" i="4"/>
  <c r="BK55" i="4"/>
  <c r="BM57" i="4"/>
  <c r="BP57" i="4"/>
  <c r="BL57" i="4"/>
  <c r="T57" i="4"/>
  <c r="BK57" i="4"/>
  <c r="BM59" i="4"/>
  <c r="BP59" i="4"/>
  <c r="BL59" i="4"/>
  <c r="T59" i="4"/>
  <c r="BK59" i="4"/>
  <c r="BM61" i="4"/>
  <c r="BP61" i="4"/>
  <c r="BL61" i="4"/>
  <c r="T61" i="4"/>
  <c r="BK61" i="4"/>
  <c r="BM63" i="4"/>
  <c r="BP63" i="4"/>
  <c r="BL63" i="4"/>
  <c r="T63" i="4"/>
  <c r="BK63" i="4"/>
  <c r="BM65" i="4"/>
  <c r="BP65" i="4"/>
  <c r="BL65" i="4"/>
  <c r="T65" i="4"/>
  <c r="BK65" i="4"/>
  <c r="BM69" i="4"/>
  <c r="BP69" i="4"/>
  <c r="BL69" i="4"/>
  <c r="T69" i="4"/>
  <c r="BK69" i="4"/>
  <c r="BM73" i="4"/>
  <c r="BP73" i="4"/>
  <c r="BL73" i="4"/>
  <c r="T73" i="4"/>
  <c r="BK73" i="4"/>
  <c r="BM75" i="4"/>
  <c r="BP75" i="4"/>
  <c r="BL75" i="4"/>
  <c r="T75" i="4"/>
  <c r="BK75" i="4"/>
  <c r="BM77" i="4"/>
  <c r="BP77" i="4"/>
  <c r="BL77" i="4"/>
  <c r="T77" i="4"/>
  <c r="BK77" i="4"/>
  <c r="BM81" i="4"/>
  <c r="BP81" i="4"/>
  <c r="BL81" i="4"/>
  <c r="T81" i="4"/>
  <c r="BK81" i="4"/>
  <c r="BM91" i="4"/>
  <c r="BP91" i="4"/>
  <c r="BL91" i="4"/>
  <c r="T91" i="4"/>
  <c r="BK91" i="4"/>
  <c r="BM95" i="4"/>
  <c r="BP95" i="4"/>
  <c r="BL95" i="4"/>
  <c r="T95" i="4"/>
  <c r="BK95" i="4"/>
  <c r="BM99" i="4"/>
  <c r="BP99" i="4"/>
  <c r="BL99" i="4"/>
  <c r="T99" i="4"/>
  <c r="BK99" i="4"/>
  <c r="BM103" i="4"/>
  <c r="BP103" i="4"/>
  <c r="BL103" i="4"/>
  <c r="T103" i="4"/>
  <c r="BK103" i="4"/>
  <c r="BM107" i="4"/>
  <c r="BP107" i="4"/>
  <c r="BL107" i="4"/>
  <c r="T107" i="4"/>
  <c r="BK107" i="4"/>
  <c r="BM111" i="4"/>
  <c r="BP111" i="4"/>
  <c r="BL111" i="4"/>
  <c r="T111" i="4"/>
  <c r="BK111" i="4"/>
  <c r="BM115" i="4"/>
  <c r="BP115" i="4"/>
  <c r="BL115" i="4"/>
  <c r="T115" i="4"/>
  <c r="BK115" i="4"/>
  <c r="BM119" i="4"/>
  <c r="BP119" i="4"/>
  <c r="BL119" i="4"/>
  <c r="T119" i="4"/>
  <c r="BK119" i="4"/>
  <c r="BM123" i="4"/>
  <c r="BP123" i="4"/>
  <c r="BL123" i="4"/>
  <c r="T123" i="4"/>
  <c r="BK123" i="4"/>
  <c r="BM127" i="4"/>
  <c r="BP127" i="4"/>
  <c r="BL127" i="4"/>
  <c r="T127" i="4"/>
  <c r="BK127" i="4"/>
  <c r="BM131" i="4"/>
  <c r="BP131" i="4"/>
  <c r="BL131" i="4"/>
  <c r="T131" i="4"/>
  <c r="BK131" i="4"/>
  <c r="BM135" i="4"/>
  <c r="BP135" i="4"/>
  <c r="BL135" i="4"/>
  <c r="T135" i="4"/>
  <c r="BK135" i="4"/>
  <c r="BM139" i="4"/>
  <c r="BP139" i="4"/>
  <c r="BL139" i="4"/>
  <c r="T139" i="4"/>
  <c r="BK139" i="4"/>
  <c r="BM143" i="4"/>
  <c r="BP143" i="4"/>
  <c r="BL143" i="4"/>
  <c r="T143" i="4"/>
  <c r="BK143" i="4"/>
  <c r="BM147" i="4"/>
  <c r="BP147" i="4"/>
  <c r="BL147" i="4"/>
  <c r="T147" i="4"/>
  <c r="BK147" i="4"/>
  <c r="BM151" i="4"/>
  <c r="BP151" i="4"/>
  <c r="BL151" i="4"/>
  <c r="T151" i="4"/>
  <c r="BK151" i="4"/>
  <c r="BM155" i="4"/>
  <c r="BP155" i="4"/>
  <c r="BL155" i="4"/>
  <c r="T155" i="4"/>
  <c r="BK155" i="4"/>
  <c r="BM159" i="4"/>
  <c r="BP159" i="4"/>
  <c r="BL159" i="4"/>
  <c r="T159" i="4"/>
  <c r="BK159" i="4"/>
  <c r="BM164" i="4"/>
  <c r="BK164" i="4"/>
  <c r="BP164" i="4"/>
  <c r="BL164" i="4"/>
  <c r="T164" i="4"/>
  <c r="BM168" i="4"/>
  <c r="BK168" i="4"/>
  <c r="BP168" i="4"/>
  <c r="BL168" i="4"/>
  <c r="T168" i="4"/>
  <c r="BM172" i="4"/>
  <c r="BK172" i="4"/>
  <c r="BP172" i="4"/>
  <c r="BL172" i="4"/>
  <c r="T172" i="4"/>
  <c r="BM176" i="4"/>
  <c r="BK176" i="4"/>
  <c r="BP176" i="4"/>
  <c r="BL176" i="4"/>
  <c r="T176" i="4"/>
  <c r="BM180" i="4"/>
  <c r="BK180" i="4"/>
  <c r="BP180" i="4"/>
  <c r="BL180" i="4"/>
  <c r="T180" i="4"/>
  <c r="BM184" i="4"/>
  <c r="BK184" i="4"/>
  <c r="BP184" i="4"/>
  <c r="BL184" i="4"/>
  <c r="T184" i="4"/>
  <c r="BM188" i="4"/>
  <c r="BK188" i="4"/>
  <c r="BP188" i="4"/>
  <c r="BL188" i="4"/>
  <c r="T188" i="4"/>
  <c r="BM192" i="4"/>
  <c r="BK192" i="4"/>
  <c r="BP192" i="4"/>
  <c r="BL192" i="4"/>
  <c r="T192" i="4"/>
  <c r="BM196" i="4"/>
  <c r="BK196" i="4"/>
  <c r="BP196" i="4"/>
  <c r="BL196" i="4"/>
  <c r="T196" i="4"/>
  <c r="BM200" i="4"/>
  <c r="BK200" i="4"/>
  <c r="BP200" i="4"/>
  <c r="BL200" i="4"/>
  <c r="T200" i="4"/>
  <c r="BM204" i="4"/>
  <c r="BK204" i="4"/>
  <c r="BP204" i="4"/>
  <c r="BL204" i="4"/>
  <c r="T204" i="4"/>
  <c r="BM208" i="4"/>
  <c r="BK208" i="4"/>
  <c r="BP208" i="4"/>
  <c r="BL208" i="4"/>
  <c r="T208" i="4"/>
  <c r="BM212" i="4"/>
  <c r="BK212" i="4"/>
  <c r="BP212" i="4"/>
  <c r="BL212" i="4"/>
  <c r="T212" i="4"/>
  <c r="BM216" i="4"/>
  <c r="BK216" i="4"/>
  <c r="BP216" i="4"/>
  <c r="BL216" i="4"/>
  <c r="T216" i="4"/>
  <c r="BM220" i="4"/>
  <c r="BK220" i="4"/>
  <c r="BP220" i="4"/>
  <c r="BL220" i="4"/>
  <c r="T220" i="4"/>
  <c r="BM224" i="4"/>
  <c r="BK224" i="4"/>
  <c r="BP224" i="4"/>
  <c r="BL224" i="4"/>
  <c r="T224" i="4"/>
  <c r="BM228" i="4"/>
  <c r="BK228" i="4"/>
  <c r="BP228" i="4"/>
  <c r="BL228" i="4"/>
  <c r="T228" i="4"/>
  <c r="BM230" i="4"/>
  <c r="BK230" i="4"/>
  <c r="BP230" i="4"/>
  <c r="BL230" i="4"/>
  <c r="T230" i="4"/>
  <c r="BM232" i="4"/>
  <c r="BK232" i="4"/>
  <c r="BP232" i="4"/>
  <c r="BL232" i="4"/>
  <c r="T232" i="4"/>
  <c r="BM234" i="4"/>
  <c r="BK234" i="4"/>
  <c r="BP234" i="4"/>
  <c r="BL234" i="4"/>
  <c r="T234" i="4"/>
  <c r="BM238" i="4"/>
  <c r="BK238" i="4"/>
  <c r="BP238" i="4"/>
  <c r="BL238" i="4"/>
  <c r="T238" i="4"/>
  <c r="BM242" i="4"/>
  <c r="BK242" i="4"/>
  <c r="BP242" i="4"/>
  <c r="BL242" i="4"/>
  <c r="T242" i="4"/>
  <c r="BM246" i="4"/>
  <c r="BK246" i="4"/>
  <c r="BP246" i="4"/>
  <c r="BL246" i="4"/>
  <c r="T246" i="4"/>
  <c r="BM250" i="4"/>
  <c r="BK250" i="4"/>
  <c r="BP250" i="4"/>
  <c r="BL250" i="4"/>
  <c r="T250" i="4"/>
  <c r="BM254" i="4"/>
  <c r="BK254" i="4"/>
  <c r="BP254" i="4"/>
  <c r="BL254" i="4"/>
  <c r="T254" i="4"/>
  <c r="BM258" i="4"/>
  <c r="BK258" i="4"/>
  <c r="BP258" i="4"/>
  <c r="BL258" i="4"/>
  <c r="T258" i="4"/>
  <c r="BM260" i="4"/>
  <c r="BK260" i="4"/>
  <c r="BP260" i="4"/>
  <c r="BL260" i="4"/>
  <c r="T260" i="4"/>
  <c r="BM262" i="4"/>
  <c r="BK262" i="4"/>
  <c r="BP262" i="4"/>
  <c r="BL262" i="4"/>
  <c r="T262" i="4"/>
  <c r="BM264" i="4"/>
  <c r="BK264" i="4"/>
  <c r="BP264" i="4"/>
  <c r="BL264" i="4"/>
  <c r="T264" i="4"/>
  <c r="BM266" i="4"/>
  <c r="BK266" i="4"/>
  <c r="BP266" i="4"/>
  <c r="BL266" i="4"/>
  <c r="T266" i="4"/>
  <c r="BM268" i="4"/>
  <c r="BK268" i="4"/>
  <c r="BP268" i="4"/>
  <c r="BL268" i="4"/>
  <c r="T268" i="4"/>
  <c r="BM270" i="4"/>
  <c r="BK270" i="4"/>
  <c r="BP270" i="4"/>
  <c r="BL270" i="4"/>
  <c r="T270" i="4"/>
  <c r="BM272" i="4"/>
  <c r="BK272" i="4"/>
  <c r="BP272" i="4"/>
  <c r="BL272" i="4"/>
  <c r="T272" i="4"/>
  <c r="BM274" i="4"/>
  <c r="BK274" i="4"/>
  <c r="BP274" i="4"/>
  <c r="BL274" i="4"/>
  <c r="T274" i="4"/>
  <c r="BM276" i="4"/>
  <c r="BK276" i="4"/>
  <c r="BP276" i="4"/>
  <c r="BL276" i="4"/>
  <c r="T276" i="4"/>
  <c r="BM16" i="4"/>
  <c r="T16" i="4"/>
  <c r="BL16" i="4"/>
  <c r="BP16" i="4"/>
  <c r="BK16" i="4"/>
  <c r="BM24" i="4"/>
  <c r="T24" i="4"/>
  <c r="BL24" i="4"/>
  <c r="BP24" i="4"/>
  <c r="BK24" i="4"/>
  <c r="BM32" i="4"/>
  <c r="T32" i="4"/>
  <c r="BL32" i="4"/>
  <c r="BP32" i="4"/>
  <c r="BK32" i="4"/>
  <c r="BM40" i="4"/>
  <c r="T40" i="4"/>
  <c r="BL40" i="4"/>
  <c r="BP40" i="4"/>
  <c r="BK40" i="4"/>
  <c r="BM48" i="4"/>
  <c r="T48" i="4"/>
  <c r="BL48" i="4"/>
  <c r="BP48" i="4"/>
  <c r="BK48" i="4"/>
  <c r="BM70" i="4"/>
  <c r="T70" i="4"/>
  <c r="BL70" i="4"/>
  <c r="BP70" i="4"/>
  <c r="BK70" i="4"/>
  <c r="BM82" i="4"/>
  <c r="T82" i="4"/>
  <c r="BL82" i="4"/>
  <c r="BP82" i="4"/>
  <c r="BK82" i="4"/>
  <c r="BM96" i="4"/>
  <c r="T96" i="4"/>
  <c r="BL96" i="4"/>
  <c r="BP96" i="4"/>
  <c r="BK96" i="4"/>
  <c r="BM104" i="4"/>
  <c r="T104" i="4"/>
  <c r="BL104" i="4"/>
  <c r="BP104" i="4"/>
  <c r="BK104" i="4"/>
  <c r="BM112" i="4"/>
  <c r="T112" i="4"/>
  <c r="BL112" i="4"/>
  <c r="BP112" i="4"/>
  <c r="BK112" i="4"/>
  <c r="BM120" i="4"/>
  <c r="T120" i="4"/>
  <c r="BL120" i="4"/>
  <c r="BP120" i="4"/>
  <c r="BK120" i="4"/>
  <c r="BM128" i="4"/>
  <c r="T128" i="4"/>
  <c r="BL128" i="4"/>
  <c r="BP128" i="4"/>
  <c r="BK128" i="4"/>
  <c r="BM136" i="4"/>
  <c r="T136" i="4"/>
  <c r="BL136" i="4"/>
  <c r="BP136" i="4"/>
  <c r="BK136" i="4"/>
  <c r="BM144" i="4"/>
  <c r="T144" i="4"/>
  <c r="BL144" i="4"/>
  <c r="BP144" i="4"/>
  <c r="BK144" i="4"/>
  <c r="BM152" i="4"/>
  <c r="T152" i="4"/>
  <c r="BL152" i="4"/>
  <c r="BP152" i="4"/>
  <c r="BK152" i="4"/>
  <c r="BM160" i="4"/>
  <c r="BP160" i="4"/>
  <c r="T160" i="4"/>
  <c r="BK160" i="4"/>
  <c r="BL160" i="4"/>
  <c r="BK343" i="4"/>
  <c r="BM343" i="4"/>
  <c r="BP343" i="4"/>
  <c r="BL343" i="4"/>
  <c r="T343" i="4"/>
  <c r="BK345" i="4"/>
  <c r="BP345" i="4"/>
  <c r="BL345" i="4"/>
  <c r="T345" i="4"/>
  <c r="BM345" i="4"/>
  <c r="BK348" i="4"/>
  <c r="BP348" i="4"/>
  <c r="BL348" i="4"/>
  <c r="T348" i="4"/>
  <c r="BM348" i="4"/>
  <c r="BK350" i="4"/>
  <c r="BP350" i="4"/>
  <c r="BL350" i="4"/>
  <c r="T350" i="4"/>
  <c r="BM350" i="4"/>
  <c r="BK352" i="4"/>
  <c r="BP352" i="4"/>
  <c r="BL352" i="4"/>
  <c r="T352" i="4"/>
  <c r="BM352" i="4"/>
  <c r="BK354" i="4"/>
  <c r="BP354" i="4"/>
  <c r="BL354" i="4"/>
  <c r="T354" i="4"/>
  <c r="BM354" i="4"/>
  <c r="BK356" i="4"/>
  <c r="BP356" i="4"/>
  <c r="BL356" i="4"/>
  <c r="T356" i="4"/>
  <c r="BM356" i="4"/>
  <c r="BK358" i="4"/>
  <c r="BP358" i="4"/>
  <c r="BL358" i="4"/>
  <c r="T358" i="4"/>
  <c r="BM358" i="4"/>
  <c r="BK388" i="4"/>
  <c r="BP388" i="4"/>
  <c r="BL388" i="4"/>
  <c r="T388" i="4"/>
  <c r="BM388" i="4"/>
  <c r="BK390" i="4"/>
  <c r="BP390" i="4"/>
  <c r="BL390" i="4"/>
  <c r="T390" i="4"/>
  <c r="BM390" i="4"/>
  <c r="BK392" i="4"/>
  <c r="BP392" i="4"/>
  <c r="BL392" i="4"/>
  <c r="T392" i="4"/>
  <c r="BM392" i="4"/>
  <c r="BK486" i="4"/>
  <c r="BP486" i="4"/>
  <c r="BL486" i="4"/>
  <c r="T486" i="4"/>
  <c r="BM486" i="4"/>
  <c r="BK488" i="4"/>
  <c r="BP488" i="4"/>
  <c r="BL488" i="4"/>
  <c r="T488" i="4"/>
  <c r="BM488" i="4"/>
  <c r="BK490" i="4"/>
  <c r="BP490" i="4"/>
  <c r="BL490" i="4"/>
  <c r="T490" i="4"/>
  <c r="BM490" i="4"/>
  <c r="BK492" i="4"/>
  <c r="BP492" i="4"/>
  <c r="BL492" i="4"/>
  <c r="T492" i="4"/>
  <c r="BM492" i="4"/>
  <c r="BK494" i="4"/>
  <c r="BP494" i="4"/>
  <c r="BL494" i="4"/>
  <c r="T494" i="4"/>
  <c r="BM494" i="4"/>
  <c r="BK496" i="4"/>
  <c r="BP496" i="4"/>
  <c r="BL496" i="4"/>
  <c r="T496" i="4"/>
  <c r="BM496" i="4"/>
  <c r="BK498" i="4"/>
  <c r="BP498" i="4"/>
  <c r="BL498" i="4"/>
  <c r="T498" i="4"/>
  <c r="BM498" i="4"/>
  <c r="T401" i="4"/>
  <c r="BL401" i="4"/>
  <c r="BP401" i="4"/>
  <c r="BK401" i="4"/>
  <c r="BM401" i="4"/>
  <c r="T409" i="4"/>
  <c r="BL409" i="4"/>
  <c r="BP409" i="4"/>
  <c r="BK409" i="4"/>
  <c r="BM409" i="4"/>
  <c r="T417" i="4"/>
  <c r="BL417" i="4"/>
  <c r="BP417" i="4"/>
  <c r="BK417" i="4"/>
  <c r="BM417" i="4"/>
  <c r="T425" i="4"/>
  <c r="BL425" i="4"/>
  <c r="BP425" i="4"/>
  <c r="BK425" i="4"/>
  <c r="BM425" i="4"/>
  <c r="T433" i="4"/>
  <c r="BL433" i="4"/>
  <c r="BP433" i="4"/>
  <c r="BK433" i="4"/>
  <c r="BM433" i="4"/>
  <c r="T441" i="4"/>
  <c r="BL441" i="4"/>
  <c r="BP441" i="4"/>
  <c r="BK441" i="4"/>
  <c r="BM441" i="4"/>
  <c r="T449" i="4"/>
  <c r="BL449" i="4"/>
  <c r="BP449" i="4"/>
  <c r="BK449" i="4"/>
  <c r="BM449" i="4"/>
  <c r="BP512" i="4"/>
  <c r="BL512" i="4"/>
  <c r="T512" i="4"/>
  <c r="BK512" i="4"/>
  <c r="BM512" i="4"/>
  <c r="BM360" i="4"/>
  <c r="BK360" i="4"/>
  <c r="BP360" i="4"/>
  <c r="BL360" i="4"/>
  <c r="T360" i="4"/>
  <c r="BM362" i="4"/>
  <c r="BK362" i="4"/>
  <c r="BP362" i="4"/>
  <c r="BL362" i="4"/>
  <c r="T362" i="4"/>
  <c r="BM364" i="4"/>
  <c r="BK364" i="4"/>
  <c r="BP364" i="4"/>
  <c r="BL364" i="4"/>
  <c r="T364" i="4"/>
  <c r="BM366" i="4"/>
  <c r="BK366" i="4"/>
  <c r="BP366" i="4"/>
  <c r="BL366" i="4"/>
  <c r="T366" i="4"/>
  <c r="BM368" i="4"/>
  <c r="BK368" i="4"/>
  <c r="BP368" i="4"/>
  <c r="BL368" i="4"/>
  <c r="T368" i="4"/>
  <c r="BM370" i="4"/>
  <c r="BK370" i="4"/>
  <c r="BP370" i="4"/>
  <c r="BL370" i="4"/>
  <c r="T370" i="4"/>
  <c r="BM372" i="4"/>
  <c r="BK372" i="4"/>
  <c r="BP372" i="4"/>
  <c r="BL372" i="4"/>
  <c r="T372" i="4"/>
  <c r="BM374" i="4"/>
  <c r="BK374" i="4"/>
  <c r="BP374" i="4"/>
  <c r="BL374" i="4"/>
  <c r="T374" i="4"/>
  <c r="BM376" i="4"/>
  <c r="BK376" i="4"/>
  <c r="BP376" i="4"/>
  <c r="BL376" i="4"/>
  <c r="T376" i="4"/>
  <c r="BM378" i="4"/>
  <c r="BK378" i="4"/>
  <c r="BP378" i="4"/>
  <c r="BL378" i="4"/>
  <c r="T378" i="4"/>
  <c r="BM380" i="4"/>
  <c r="BK380" i="4"/>
  <c r="BP380" i="4"/>
  <c r="BL380" i="4"/>
  <c r="T380" i="4"/>
  <c r="BM382" i="4"/>
  <c r="BK382" i="4"/>
  <c r="BP382" i="4"/>
  <c r="BL382" i="4"/>
  <c r="T382" i="4"/>
  <c r="BM384" i="4"/>
  <c r="BK384" i="4"/>
  <c r="BP384" i="4"/>
  <c r="BL384" i="4"/>
  <c r="T384" i="4"/>
  <c r="BM386" i="4"/>
  <c r="BK386" i="4"/>
  <c r="BP386" i="4"/>
  <c r="BL386" i="4"/>
  <c r="T386" i="4"/>
  <c r="BP359" i="4"/>
  <c r="BM359" i="4"/>
  <c r="T359" i="4"/>
  <c r="BL359" i="4"/>
  <c r="BK359" i="4"/>
  <c r="BP387" i="4"/>
  <c r="BM387" i="4"/>
  <c r="BK387" i="4"/>
  <c r="T387" i="4"/>
  <c r="BL387" i="4"/>
  <c r="BM394" i="4"/>
  <c r="BP394" i="4"/>
  <c r="BL394" i="4"/>
  <c r="T394" i="4"/>
  <c r="BK394" i="4"/>
  <c r="BM398" i="4"/>
  <c r="BP398" i="4"/>
  <c r="BL398" i="4"/>
  <c r="T398" i="4"/>
  <c r="BK398" i="4"/>
  <c r="BM402" i="4"/>
  <c r="BP402" i="4"/>
  <c r="BL402" i="4"/>
  <c r="T402" i="4"/>
  <c r="BK402" i="4"/>
  <c r="BM406" i="4"/>
  <c r="BP406" i="4"/>
  <c r="BL406" i="4"/>
  <c r="T406" i="4"/>
  <c r="BK406" i="4"/>
  <c r="BM410" i="4"/>
  <c r="BP410" i="4"/>
  <c r="BL410" i="4"/>
  <c r="T410" i="4"/>
  <c r="BK410" i="4"/>
  <c r="BM414" i="4"/>
  <c r="BP414" i="4"/>
  <c r="BL414" i="4"/>
  <c r="T414" i="4"/>
  <c r="BK414" i="4"/>
  <c r="BM418" i="4"/>
  <c r="BP418" i="4"/>
  <c r="BL418" i="4"/>
  <c r="T418" i="4"/>
  <c r="BK418" i="4"/>
  <c r="BM422" i="4"/>
  <c r="BP422" i="4"/>
  <c r="BL422" i="4"/>
  <c r="T422" i="4"/>
  <c r="BK422" i="4"/>
  <c r="BM426" i="4"/>
  <c r="BP426" i="4"/>
  <c r="BL426" i="4"/>
  <c r="T426" i="4"/>
  <c r="BK426" i="4"/>
  <c r="BM430" i="4"/>
  <c r="BP430" i="4"/>
  <c r="BL430" i="4"/>
  <c r="T430" i="4"/>
  <c r="BK430" i="4"/>
  <c r="BM434" i="4"/>
  <c r="BP434" i="4"/>
  <c r="BL434" i="4"/>
  <c r="T434" i="4"/>
  <c r="BK434" i="4"/>
  <c r="BM438" i="4"/>
  <c r="BP438" i="4"/>
  <c r="BL438" i="4"/>
  <c r="T438" i="4"/>
  <c r="BK438" i="4"/>
  <c r="BM442" i="4"/>
  <c r="BP442" i="4"/>
  <c r="BL442" i="4"/>
  <c r="T442" i="4"/>
  <c r="BK442" i="4"/>
  <c r="BM446" i="4"/>
  <c r="BP446" i="4"/>
  <c r="BL446" i="4"/>
  <c r="T446" i="4"/>
  <c r="BK446" i="4"/>
  <c r="BM450" i="4"/>
  <c r="BP450" i="4"/>
  <c r="BL450" i="4"/>
  <c r="T450" i="4"/>
  <c r="BK450" i="4"/>
  <c r="BM485" i="4"/>
  <c r="BP485" i="4"/>
  <c r="BL485" i="4"/>
  <c r="T485" i="4"/>
  <c r="BK485" i="4"/>
  <c r="BM487" i="4"/>
  <c r="BP487" i="4"/>
  <c r="BL487" i="4"/>
  <c r="T487" i="4"/>
  <c r="BK487" i="4"/>
  <c r="BM489" i="4"/>
  <c r="BP489" i="4"/>
  <c r="BL489" i="4"/>
  <c r="T489" i="4"/>
  <c r="BK489" i="4"/>
  <c r="BM491" i="4"/>
  <c r="BP491" i="4"/>
  <c r="BL491" i="4"/>
  <c r="T491" i="4"/>
  <c r="BK491" i="4"/>
  <c r="BM493" i="4"/>
  <c r="BP493" i="4"/>
  <c r="BL493" i="4"/>
  <c r="T493" i="4"/>
  <c r="BK493" i="4"/>
  <c r="BM495" i="4"/>
  <c r="BP495" i="4"/>
  <c r="BL495" i="4"/>
  <c r="T495" i="4"/>
  <c r="BK495" i="4"/>
  <c r="BM497" i="4"/>
  <c r="BP497" i="4"/>
  <c r="BL497" i="4"/>
  <c r="T497" i="4"/>
  <c r="BK497" i="4"/>
  <c r="BM499" i="4"/>
  <c r="BP499" i="4"/>
  <c r="BL499" i="4"/>
  <c r="T499" i="4"/>
  <c r="BK499" i="4"/>
  <c r="BM503" i="4"/>
  <c r="BP503" i="4"/>
  <c r="BL503" i="4"/>
  <c r="T503" i="4"/>
  <c r="BK503" i="4"/>
  <c r="BM507" i="4"/>
  <c r="BP507" i="4"/>
  <c r="BL507" i="4"/>
  <c r="T507" i="4"/>
  <c r="BK507" i="4"/>
  <c r="T399" i="4"/>
  <c r="BL399" i="4"/>
  <c r="BP399" i="4"/>
  <c r="BM399" i="4"/>
  <c r="BK399" i="4"/>
  <c r="T407" i="4"/>
  <c r="BL407" i="4"/>
  <c r="BP407" i="4"/>
  <c r="BM407" i="4"/>
  <c r="BK407" i="4"/>
  <c r="T415" i="4"/>
  <c r="BL415" i="4"/>
  <c r="BP415" i="4"/>
  <c r="BM415" i="4"/>
  <c r="BK415" i="4"/>
  <c r="T423" i="4"/>
  <c r="BL423" i="4"/>
  <c r="BP423" i="4"/>
  <c r="BM423" i="4"/>
  <c r="BK423" i="4"/>
  <c r="T431" i="4"/>
  <c r="BL431" i="4"/>
  <c r="BP431" i="4"/>
  <c r="BM431" i="4"/>
  <c r="BK431" i="4"/>
  <c r="T439" i="4"/>
  <c r="BL439" i="4"/>
  <c r="BP439" i="4"/>
  <c r="BM439" i="4"/>
  <c r="BK439" i="4"/>
  <c r="T447" i="4"/>
  <c r="BL447" i="4"/>
  <c r="BP447" i="4"/>
  <c r="BM447" i="4"/>
  <c r="BK447" i="4"/>
  <c r="BP514" i="4"/>
  <c r="BL514" i="4"/>
  <c r="T514" i="4"/>
  <c r="BK514" i="4"/>
  <c r="BM514" i="4"/>
  <c r="BP516" i="4"/>
  <c r="BL516" i="4"/>
  <c r="T516" i="4"/>
  <c r="BK516" i="4"/>
  <c r="BM516" i="4"/>
  <c r="BP518" i="4"/>
  <c r="BL518" i="4"/>
  <c r="T518" i="4"/>
  <c r="BK518" i="4"/>
  <c r="BM518" i="4"/>
  <c r="BP520" i="4"/>
  <c r="BL520" i="4"/>
  <c r="T520" i="4"/>
  <c r="BK520" i="4"/>
  <c r="BM520" i="4"/>
  <c r="BP522" i="4"/>
  <c r="BL522" i="4"/>
  <c r="T522" i="4"/>
  <c r="BK522" i="4"/>
  <c r="BM522" i="4"/>
  <c r="BP524" i="4"/>
  <c r="BL524" i="4"/>
  <c r="T524" i="4"/>
  <c r="BK524" i="4"/>
  <c r="BM524" i="4"/>
  <c r="BP526" i="4"/>
  <c r="BL526" i="4"/>
  <c r="T526" i="4"/>
  <c r="BK526" i="4"/>
  <c r="BM526" i="4"/>
  <c r="BP528" i="4"/>
  <c r="BL528" i="4"/>
  <c r="T528" i="4"/>
  <c r="BK528" i="4"/>
  <c r="BM528" i="4"/>
  <c r="BP530" i="4"/>
  <c r="BL530" i="4"/>
  <c r="T530" i="4"/>
  <c r="BK530" i="4"/>
  <c r="BM530" i="4"/>
  <c r="BP532" i="4"/>
  <c r="BL532" i="4"/>
  <c r="T532" i="4"/>
  <c r="BK532" i="4"/>
  <c r="BM532" i="4"/>
  <c r="BP534" i="4"/>
  <c r="BL534" i="4"/>
  <c r="T534" i="4"/>
  <c r="BK534" i="4"/>
  <c r="BM534" i="4"/>
  <c r="BP536" i="4"/>
  <c r="BL536" i="4"/>
  <c r="T536" i="4"/>
  <c r="BK536" i="4"/>
  <c r="BM536" i="4"/>
  <c r="BP538" i="4"/>
  <c r="BL538" i="4"/>
  <c r="T538" i="4"/>
  <c r="BK538" i="4"/>
  <c r="BM538" i="4"/>
  <c r="T500" i="4"/>
  <c r="BL500" i="4"/>
  <c r="BP500" i="4"/>
  <c r="BK500" i="4"/>
  <c r="BM500" i="4"/>
  <c r="T508" i="4"/>
  <c r="BL508" i="4"/>
  <c r="BP508" i="4"/>
  <c r="BK508" i="4"/>
  <c r="BM508" i="4"/>
  <c r="BP566" i="4"/>
  <c r="BL566" i="4"/>
  <c r="T566" i="4"/>
  <c r="BK566" i="4"/>
  <c r="BM566" i="4"/>
  <c r="BM569" i="4"/>
  <c r="BP569" i="4"/>
  <c r="BL569" i="4"/>
  <c r="T569" i="4"/>
  <c r="BK569" i="4"/>
  <c r="BP585" i="4"/>
  <c r="BL585" i="4"/>
  <c r="T585" i="4"/>
  <c r="BK585" i="4"/>
  <c r="BM585" i="4"/>
  <c r="BP589" i="4"/>
  <c r="BL589" i="4"/>
  <c r="T589" i="4"/>
  <c r="BK589" i="4"/>
  <c r="BM589" i="4"/>
  <c r="BP593" i="4"/>
  <c r="BL593" i="4"/>
  <c r="T593" i="4"/>
  <c r="BK593" i="4"/>
  <c r="BM593" i="4"/>
  <c r="BP597" i="4"/>
  <c r="BL597" i="4"/>
  <c r="T597" i="4"/>
  <c r="BK597" i="4"/>
  <c r="BM597" i="4"/>
  <c r="BP587" i="4"/>
  <c r="BL587" i="4"/>
  <c r="T587" i="4"/>
  <c r="BK587" i="4"/>
  <c r="BM587" i="4"/>
  <c r="BP591" i="4"/>
  <c r="BL591" i="4"/>
  <c r="T591" i="4"/>
  <c r="BK591" i="4"/>
  <c r="BM591" i="4"/>
  <c r="BP595" i="4"/>
  <c r="BL595" i="4"/>
  <c r="T595" i="4"/>
  <c r="BK595" i="4"/>
  <c r="BM595" i="4"/>
  <c r="BP600" i="4"/>
  <c r="BL600" i="4"/>
  <c r="T600" i="4"/>
  <c r="BK600" i="4"/>
  <c r="BM600" i="4"/>
  <c r="BP602" i="4"/>
  <c r="BL602" i="4"/>
  <c r="T602" i="4"/>
  <c r="BK602" i="4"/>
  <c r="BM602" i="4"/>
  <c r="BP604" i="4"/>
  <c r="BL604" i="4"/>
  <c r="T604" i="4"/>
  <c r="BK604" i="4"/>
  <c r="BM604" i="4"/>
  <c r="BK586" i="4"/>
  <c r="T586" i="4"/>
  <c r="BL586" i="4"/>
  <c r="BP586" i="4"/>
  <c r="BM586" i="4"/>
  <c r="BK594" i="4"/>
  <c r="T594" i="4"/>
  <c r="BL594" i="4"/>
  <c r="BP594" i="4"/>
  <c r="BM594" i="4"/>
  <c r="BP607" i="4"/>
  <c r="BL607" i="4"/>
  <c r="T607" i="4"/>
  <c r="BK607" i="4"/>
  <c r="BM607" i="4"/>
  <c r="BP609" i="4"/>
  <c r="BL609" i="4"/>
  <c r="T609" i="4"/>
  <c r="BK609" i="4"/>
  <c r="BM609" i="4"/>
  <c r="BP611" i="4"/>
  <c r="BL611" i="4"/>
  <c r="T611" i="4"/>
  <c r="BK611" i="4"/>
  <c r="BM611" i="4"/>
  <c r="T484" i="4"/>
  <c r="BL484" i="4"/>
  <c r="BP484" i="4"/>
  <c r="BM484" i="4"/>
  <c r="BK484" i="4"/>
  <c r="T506" i="4"/>
  <c r="BL506" i="4"/>
  <c r="BP506" i="4"/>
  <c r="BM506" i="4"/>
  <c r="BK506" i="4"/>
  <c r="BK583" i="4"/>
  <c r="BP583" i="4"/>
  <c r="T583" i="4"/>
  <c r="BM583" i="4"/>
  <c r="BL583" i="4"/>
  <c r="T565" i="4"/>
  <c r="BL565" i="4"/>
  <c r="BP565" i="4"/>
  <c r="BM565" i="4"/>
  <c r="BK565" i="4"/>
  <c r="BM584" i="4"/>
  <c r="T584" i="4"/>
  <c r="BL584" i="4"/>
  <c r="BP584" i="4"/>
  <c r="BK584" i="4"/>
  <c r="BM592" i="4"/>
  <c r="T592" i="4"/>
  <c r="BL592" i="4"/>
  <c r="BP592" i="4"/>
  <c r="BK592" i="4"/>
  <c r="BP598" i="4"/>
  <c r="BL598" i="4"/>
  <c r="T598" i="4"/>
  <c r="BK598" i="4"/>
  <c r="BM598" i="4"/>
  <c r="H6" i="5"/>
  <c r="AI1" i="4"/>
  <c r="H9" i="5"/>
  <c r="H13" i="26"/>
  <c r="N2" i="4"/>
  <c r="BA3" i="4" s="1"/>
  <c r="H9" i="26"/>
  <c r="H3" i="26"/>
  <c r="AR1" i="4"/>
  <c r="AP1" i="4"/>
  <c r="H10" i="26"/>
  <c r="H11" i="26"/>
  <c r="X1" i="4"/>
  <c r="Z1" i="4"/>
  <c r="Y1" i="4"/>
  <c r="BL1" i="4"/>
  <c r="I13" i="5"/>
  <c r="AJ1" i="4"/>
  <c r="H7" i="5"/>
  <c r="AK1" i="4"/>
  <c r="AL1" i="4"/>
  <c r="S6" i="4"/>
  <c r="R6" i="4"/>
  <c r="BA693" i="4" l="1"/>
  <c r="BA694" i="4"/>
  <c r="BA679" i="4"/>
  <c r="BA668" i="4"/>
  <c r="BA652" i="4"/>
  <c r="BA673" i="4"/>
  <c r="BA672" i="4"/>
  <c r="BA677" i="4"/>
  <c r="BA637" i="4"/>
  <c r="BA675" i="4"/>
  <c r="BA683" i="4"/>
  <c r="BA653" i="4"/>
  <c r="BA696" i="4"/>
  <c r="BA642" i="4"/>
  <c r="BA689" i="4"/>
  <c r="BA655" i="4"/>
  <c r="BA656" i="4"/>
  <c r="BA665" i="4"/>
  <c r="BA692" i="4"/>
  <c r="BA640" i="4"/>
  <c r="BA647" i="4"/>
  <c r="BA664" i="4"/>
  <c r="BA662" i="4"/>
  <c r="BA671" i="4"/>
  <c r="BA641" i="4"/>
  <c r="BA697" i="4"/>
  <c r="BA644" i="4"/>
  <c r="BA650" i="4"/>
  <c r="BA651" i="4"/>
  <c r="BA643" i="4"/>
  <c r="BA654" i="4"/>
  <c r="BA695" i="4"/>
  <c r="BA685" i="4"/>
  <c r="BA682" i="4"/>
  <c r="BA646" i="4"/>
  <c r="BA670" i="4"/>
  <c r="BA669" i="4"/>
  <c r="BA688" i="4"/>
  <c r="BA691" i="4"/>
  <c r="BA690" i="4"/>
  <c r="BA680" i="4"/>
  <c r="BA638" i="4"/>
  <c r="BA658" i="4"/>
  <c r="BA686" i="4"/>
  <c r="BA676" i="4"/>
  <c r="BA678" i="4"/>
  <c r="BA661" i="4"/>
  <c r="BA660" i="4"/>
  <c r="BA659" i="4"/>
  <c r="BA674" i="4"/>
  <c r="BA649" i="4"/>
  <c r="BA684" i="4"/>
  <c r="BA663" i="4"/>
  <c r="BA645" i="4"/>
  <c r="BA667" i="4"/>
  <c r="BA648" i="4"/>
  <c r="BA687" i="4"/>
  <c r="BA639" i="4"/>
  <c r="BA666" i="4"/>
  <c r="BA681" i="4"/>
  <c r="BA657" i="4"/>
  <c r="BM162" i="4"/>
  <c r="BM182" i="4"/>
  <c r="BN5" i="4"/>
  <c r="BM623" i="4"/>
  <c r="BM620" i="4"/>
  <c r="BM634" i="4"/>
  <c r="BM616" i="4"/>
  <c r="BM624" i="4"/>
  <c r="BM628" i="4"/>
  <c r="BM632" i="4"/>
  <c r="BM626" i="4"/>
  <c r="BM618" i="4"/>
  <c r="BM627" i="4"/>
  <c r="BM630" i="4"/>
  <c r="BM619" i="4"/>
  <c r="BM631" i="4"/>
  <c r="BM629" i="4"/>
  <c r="BM621" i="4"/>
  <c r="BM622" i="4"/>
  <c r="BM617" i="4"/>
  <c r="BM625" i="4"/>
  <c r="BM615" i="4"/>
  <c r="BM633" i="4"/>
  <c r="BA611" i="4"/>
  <c r="BA630" i="4"/>
  <c r="BA622" i="4"/>
  <c r="BA626" i="4"/>
  <c r="BA623" i="4"/>
  <c r="BA619" i="4"/>
  <c r="BA631" i="4"/>
  <c r="BA615" i="4"/>
  <c r="BA628" i="4"/>
  <c r="BA616" i="4"/>
  <c r="BA633" i="4"/>
  <c r="BA617" i="4"/>
  <c r="BA632" i="4"/>
  <c r="BA625" i="4"/>
  <c r="BA620" i="4"/>
  <c r="BA634" i="4"/>
  <c r="BA627" i="4"/>
  <c r="BA621" i="4"/>
  <c r="BA618" i="4"/>
  <c r="BA624" i="4"/>
  <c r="BA629" i="4"/>
  <c r="BA598" i="4"/>
  <c r="BA592" i="4"/>
  <c r="BA584" i="4"/>
  <c r="BA565" i="4"/>
  <c r="BA583" i="4"/>
  <c r="BA506" i="4"/>
  <c r="BA484" i="4"/>
  <c r="BA162" i="4"/>
  <c r="BA166" i="4"/>
  <c r="BA170" i="4"/>
  <c r="BA174" i="4"/>
  <c r="BA178" i="4"/>
  <c r="BA182" i="4"/>
  <c r="BA186" i="4"/>
  <c r="BA190" i="4"/>
  <c r="BA194" i="4"/>
  <c r="BA198" i="4"/>
  <c r="BA202" i="4"/>
  <c r="BA206" i="4"/>
  <c r="BA210" i="4"/>
  <c r="BA14" i="4"/>
  <c r="BA22" i="4"/>
  <c r="BA30" i="4"/>
  <c r="BA214" i="4"/>
  <c r="BA218" i="4"/>
  <c r="BA222" i="4"/>
  <c r="BA226" i="4"/>
  <c r="BA236" i="4"/>
  <c r="BA240" i="4"/>
  <c r="BA244" i="4"/>
  <c r="BA248" i="4"/>
  <c r="BA252" i="4"/>
  <c r="BA256" i="4"/>
  <c r="BA38" i="4"/>
  <c r="BA46" i="4"/>
  <c r="BA68" i="4"/>
  <c r="BA80" i="4"/>
  <c r="BA94" i="4"/>
  <c r="BA102" i="4"/>
  <c r="BA110" i="4"/>
  <c r="BA118" i="4"/>
  <c r="BA126" i="4"/>
  <c r="BA134" i="4"/>
  <c r="BA142" i="4"/>
  <c r="BA150" i="4"/>
  <c r="BA158" i="4"/>
  <c r="BA52" i="4"/>
  <c r="BA54" i="4"/>
  <c r="BA56" i="4"/>
  <c r="BA58" i="4"/>
  <c r="BA60" i="4"/>
  <c r="BA62" i="4"/>
  <c r="BA64" i="4"/>
  <c r="BA74" i="4"/>
  <c r="BA76" i="4"/>
  <c r="BA84" i="4"/>
  <c r="BA86" i="4"/>
  <c r="BA88" i="4"/>
  <c r="BA12" i="4"/>
  <c r="BA20" i="4"/>
  <c r="BA28" i="4"/>
  <c r="BA36" i="4"/>
  <c r="BA44" i="4"/>
  <c r="BA66" i="4"/>
  <c r="BA78" i="4"/>
  <c r="BA92" i="4"/>
  <c r="BA100" i="4"/>
  <c r="BA108" i="4"/>
  <c r="BA116" i="4"/>
  <c r="BA124" i="4"/>
  <c r="BA132" i="4"/>
  <c r="BA140" i="4"/>
  <c r="BA148" i="4"/>
  <c r="BA156" i="4"/>
  <c r="BA361" i="4"/>
  <c r="BA363" i="4"/>
  <c r="BA365" i="4"/>
  <c r="BA367" i="4"/>
  <c r="BA369" i="4"/>
  <c r="BA371" i="4"/>
  <c r="BA373" i="4"/>
  <c r="BA375" i="4"/>
  <c r="BA377" i="4"/>
  <c r="BA161" i="4"/>
  <c r="BA379" i="4"/>
  <c r="BA381" i="4"/>
  <c r="BA383" i="4"/>
  <c r="BA385" i="4"/>
  <c r="BA396" i="4"/>
  <c r="BA400" i="4"/>
  <c r="BA404" i="4"/>
  <c r="BA408" i="4"/>
  <c r="BA412" i="4"/>
  <c r="BA416" i="4"/>
  <c r="BA420" i="4"/>
  <c r="BA424" i="4"/>
  <c r="BA428" i="4"/>
  <c r="BA432" i="4"/>
  <c r="BA436" i="4"/>
  <c r="BA440" i="4"/>
  <c r="BA444" i="4"/>
  <c r="BA448" i="4"/>
  <c r="BA452" i="4"/>
  <c r="BA393" i="4"/>
  <c r="BA453" i="4"/>
  <c r="BA455" i="4"/>
  <c r="BA457" i="4"/>
  <c r="BA459" i="4"/>
  <c r="BA461" i="4"/>
  <c r="BA463" i="4"/>
  <c r="BA465" i="4"/>
  <c r="BA467" i="4"/>
  <c r="BA469" i="4"/>
  <c r="BA471" i="4"/>
  <c r="BA473" i="4"/>
  <c r="BA475" i="4"/>
  <c r="BA477" i="4"/>
  <c r="BA479" i="4"/>
  <c r="BA481" i="4"/>
  <c r="BA483" i="4"/>
  <c r="BA501" i="4"/>
  <c r="BA505" i="4"/>
  <c r="BA509" i="4"/>
  <c r="BA397" i="4"/>
  <c r="BA405" i="4"/>
  <c r="BA413" i="4"/>
  <c r="BA421" i="4"/>
  <c r="BA429" i="4"/>
  <c r="BA437" i="4"/>
  <c r="BA445" i="4"/>
  <c r="BA539" i="4"/>
  <c r="BA163" i="4"/>
  <c r="BA165" i="4"/>
  <c r="BA167" i="4"/>
  <c r="BA169" i="4"/>
  <c r="BA171" i="4"/>
  <c r="BA173" i="4"/>
  <c r="BA175" i="4"/>
  <c r="BA177" i="4"/>
  <c r="BA179" i="4"/>
  <c r="BA181" i="4"/>
  <c r="BA183" i="4"/>
  <c r="BA185" i="4"/>
  <c r="BA187" i="4"/>
  <c r="BA189" i="4"/>
  <c r="BA191" i="4"/>
  <c r="BA193" i="4"/>
  <c r="BA195" i="4"/>
  <c r="BA197" i="4"/>
  <c r="BA199" i="4"/>
  <c r="BA201" i="4"/>
  <c r="BA203" i="4"/>
  <c r="BA205" i="4"/>
  <c r="BA207" i="4"/>
  <c r="BA209" i="4"/>
  <c r="BA211" i="4"/>
  <c r="BA213" i="4"/>
  <c r="BA215" i="4"/>
  <c r="BA217" i="4"/>
  <c r="BA219" i="4"/>
  <c r="BA221" i="4"/>
  <c r="BA223" i="4"/>
  <c r="BA225" i="4"/>
  <c r="BA227" i="4"/>
  <c r="BA235" i="4"/>
  <c r="BA237" i="4"/>
  <c r="BA239" i="4"/>
  <c r="BA241" i="4"/>
  <c r="BA243" i="4"/>
  <c r="BA245" i="4"/>
  <c r="BA247" i="4"/>
  <c r="BA249" i="4"/>
  <c r="BA251" i="4"/>
  <c r="BA253" i="4"/>
  <c r="BA255" i="4"/>
  <c r="BA257" i="4"/>
  <c r="BA278" i="4"/>
  <c r="BA280" i="4"/>
  <c r="BA282" i="4"/>
  <c r="BA284" i="4"/>
  <c r="BA286" i="4"/>
  <c r="BA288" i="4"/>
  <c r="BA290" i="4"/>
  <c r="BA292" i="4"/>
  <c r="BA294" i="4"/>
  <c r="BA296" i="4"/>
  <c r="BA298" i="4"/>
  <c r="BA504" i="4"/>
  <c r="BA300" i="4"/>
  <c r="BA302" i="4"/>
  <c r="BA304" i="4"/>
  <c r="BA306" i="4"/>
  <c r="BA308" i="4"/>
  <c r="BA310" i="4"/>
  <c r="BA312" i="4"/>
  <c r="BA314" i="4"/>
  <c r="BA316" i="4"/>
  <c r="BA318" i="4"/>
  <c r="BA320" i="4"/>
  <c r="BA322" i="4"/>
  <c r="BA324" i="4"/>
  <c r="BA326" i="4"/>
  <c r="BA328" i="4"/>
  <c r="BA330" i="4"/>
  <c r="BA332" i="4"/>
  <c r="BA334" i="4"/>
  <c r="BA336" i="4"/>
  <c r="BA338" i="4"/>
  <c r="BA340" i="4"/>
  <c r="BA342" i="4"/>
  <c r="BA344" i="4"/>
  <c r="BA346" i="4"/>
  <c r="BA347" i="4"/>
  <c r="BA349" i="4"/>
  <c r="BA351" i="4"/>
  <c r="BA353" i="4"/>
  <c r="BA355" i="4"/>
  <c r="BA357" i="4"/>
  <c r="BA389" i="4"/>
  <c r="BA391" i="4"/>
  <c r="BA454" i="4"/>
  <c r="BA456" i="4"/>
  <c r="BA458" i="4"/>
  <c r="BA460" i="4"/>
  <c r="BA462" i="4"/>
  <c r="BA464" i="4"/>
  <c r="BA466" i="4"/>
  <c r="BA468" i="4"/>
  <c r="BA470" i="4"/>
  <c r="BA472" i="4"/>
  <c r="BA474" i="4"/>
  <c r="BA476" i="4"/>
  <c r="BA478" i="4"/>
  <c r="BA480" i="4"/>
  <c r="BA482" i="4"/>
  <c r="BA395" i="4"/>
  <c r="BA403" i="4"/>
  <c r="BA411" i="4"/>
  <c r="BA419" i="4"/>
  <c r="BA427" i="4"/>
  <c r="BA435" i="4"/>
  <c r="BA443" i="4"/>
  <c r="BA451" i="4"/>
  <c r="BA511" i="4"/>
  <c r="BA513" i="4"/>
  <c r="BA515" i="4"/>
  <c r="BA517" i="4"/>
  <c r="BA519" i="4"/>
  <c r="BA521" i="4"/>
  <c r="BA523" i="4"/>
  <c r="BA525" i="4"/>
  <c r="BA527" i="4"/>
  <c r="BA529" i="4"/>
  <c r="BA531" i="4"/>
  <c r="BA533" i="4"/>
  <c r="BA535" i="4"/>
  <c r="BA537" i="4"/>
  <c r="BA541" i="4"/>
  <c r="BA543" i="4"/>
  <c r="BA545" i="4"/>
  <c r="BA547" i="4"/>
  <c r="BA549" i="4"/>
  <c r="BA551" i="4"/>
  <c r="BA553" i="4"/>
  <c r="BA555" i="4"/>
  <c r="BA557" i="4"/>
  <c r="BA559" i="4"/>
  <c r="BA561" i="4"/>
  <c r="BA563" i="4"/>
  <c r="BA571" i="4"/>
  <c r="BA573" i="4"/>
  <c r="BA575" i="4"/>
  <c r="BA577" i="4"/>
  <c r="BA579" i="4"/>
  <c r="BA581" i="4"/>
  <c r="BA567" i="4"/>
  <c r="BA599" i="4"/>
  <c r="BA601" i="4"/>
  <c r="BA603" i="4"/>
  <c r="BA605" i="4"/>
  <c r="BA590" i="4"/>
  <c r="BA606" i="4"/>
  <c r="BA608" i="4"/>
  <c r="BA610" i="4"/>
  <c r="BA612" i="4"/>
  <c r="BA502" i="4"/>
  <c r="BA510" i="4"/>
  <c r="BA540" i="4"/>
  <c r="BA542" i="4"/>
  <c r="BA544" i="4"/>
  <c r="BA546" i="4"/>
  <c r="BA548" i="4"/>
  <c r="BA550" i="4"/>
  <c r="BA552" i="4"/>
  <c r="BA554" i="4"/>
  <c r="BA556" i="4"/>
  <c r="BA558" i="4"/>
  <c r="BA560" i="4"/>
  <c r="BA562" i="4"/>
  <c r="BA564" i="4"/>
  <c r="BA568" i="4"/>
  <c r="BA570" i="4"/>
  <c r="BA572" i="4"/>
  <c r="BA574" i="4"/>
  <c r="BA576" i="4"/>
  <c r="BA578" i="4"/>
  <c r="BA580" i="4"/>
  <c r="BA582" i="4"/>
  <c r="BA588" i="4"/>
  <c r="BA596" i="4"/>
  <c r="BA229" i="4"/>
  <c r="BA231" i="4"/>
  <c r="BA233" i="4"/>
  <c r="BA259" i="4"/>
  <c r="BA261" i="4"/>
  <c r="BA263" i="4"/>
  <c r="BA265" i="4"/>
  <c r="BA267" i="4"/>
  <c r="BA269" i="4"/>
  <c r="BA271" i="4"/>
  <c r="BA273" i="4"/>
  <c r="BA275" i="4"/>
  <c r="BA277" i="4"/>
  <c r="BA10" i="4"/>
  <c r="BA18" i="4"/>
  <c r="BA26" i="4"/>
  <c r="BA34" i="4"/>
  <c r="BA42" i="4"/>
  <c r="BA50" i="4"/>
  <c r="BA72" i="4"/>
  <c r="BA90" i="4"/>
  <c r="BA98" i="4"/>
  <c r="BA106" i="4"/>
  <c r="BA114" i="4"/>
  <c r="BA122" i="4"/>
  <c r="BA130" i="4"/>
  <c r="BA138" i="4"/>
  <c r="BA146" i="4"/>
  <c r="BA154" i="4"/>
  <c r="BA279" i="4"/>
  <c r="BA281" i="4"/>
  <c r="BA283" i="4"/>
  <c r="BA285" i="4"/>
  <c r="BA287" i="4"/>
  <c r="BA289" i="4"/>
  <c r="BA291" i="4"/>
  <c r="BA293" i="4"/>
  <c r="BA295" i="4"/>
  <c r="BA297" i="4"/>
  <c r="BA299" i="4"/>
  <c r="BA301" i="4"/>
  <c r="BA303" i="4"/>
  <c r="BA305" i="4"/>
  <c r="BA307" i="4"/>
  <c r="BA309" i="4"/>
  <c r="BA311" i="4"/>
  <c r="BA313" i="4"/>
  <c r="BA315" i="4"/>
  <c r="BA317" i="4"/>
  <c r="BA319" i="4"/>
  <c r="BA321" i="4"/>
  <c r="BA323" i="4"/>
  <c r="BA325" i="4"/>
  <c r="BA327" i="4"/>
  <c r="BA329" i="4"/>
  <c r="BA331" i="4"/>
  <c r="BA333" i="4"/>
  <c r="BA335" i="4"/>
  <c r="BA337" i="4"/>
  <c r="BA339" i="4"/>
  <c r="BA341" i="4"/>
  <c r="BA9" i="4"/>
  <c r="BA13" i="4"/>
  <c r="BA17" i="4"/>
  <c r="BA21" i="4"/>
  <c r="BA25" i="4"/>
  <c r="BA29" i="4"/>
  <c r="BA33" i="4"/>
  <c r="BA37" i="4"/>
  <c r="BA41" i="4"/>
  <c r="BA45" i="4"/>
  <c r="BA49" i="4"/>
  <c r="BA67" i="4"/>
  <c r="BA71" i="4"/>
  <c r="BA79" i="4"/>
  <c r="BA83" i="4"/>
  <c r="BA85" i="4"/>
  <c r="BA87" i="4"/>
  <c r="BA89" i="4"/>
  <c r="BA93" i="4"/>
  <c r="BA97" i="4"/>
  <c r="BA101" i="4"/>
  <c r="BA105" i="4"/>
  <c r="BA109" i="4"/>
  <c r="BA113" i="4"/>
  <c r="BA117" i="4"/>
  <c r="BA121" i="4"/>
  <c r="BA125" i="4"/>
  <c r="BA160" i="4"/>
  <c r="BA401" i="4"/>
  <c r="BA409" i="4"/>
  <c r="BA417" i="4"/>
  <c r="BA425" i="4"/>
  <c r="BA433" i="4"/>
  <c r="BA441" i="4"/>
  <c r="BA449" i="4"/>
  <c r="BA500" i="4"/>
  <c r="BA508" i="4"/>
  <c r="BA569" i="4"/>
  <c r="BA586" i="4"/>
  <c r="BA594" i="4"/>
  <c r="BA129" i="4"/>
  <c r="BA133" i="4"/>
  <c r="BA137" i="4"/>
  <c r="BA141" i="4"/>
  <c r="BA145" i="4"/>
  <c r="BA149" i="4"/>
  <c r="BA153" i="4"/>
  <c r="BA157" i="4"/>
  <c r="BA11" i="4"/>
  <c r="BA15" i="4"/>
  <c r="BA19" i="4"/>
  <c r="BA23" i="4"/>
  <c r="BA27" i="4"/>
  <c r="BA31" i="4"/>
  <c r="BA35" i="4"/>
  <c r="BA39" i="4"/>
  <c r="BA43" i="4"/>
  <c r="BA47" i="4"/>
  <c r="BA51" i="4"/>
  <c r="BA53" i="4"/>
  <c r="BA55" i="4"/>
  <c r="BA57" i="4"/>
  <c r="BA59" i="4"/>
  <c r="BA61" i="4"/>
  <c r="BA63" i="4"/>
  <c r="BA65" i="4"/>
  <c r="BA69" i="4"/>
  <c r="BA73" i="4"/>
  <c r="BA75" i="4"/>
  <c r="BA77" i="4"/>
  <c r="BA81" i="4"/>
  <c r="BA91" i="4"/>
  <c r="BA95" i="4"/>
  <c r="BA99" i="4"/>
  <c r="BA103" i="4"/>
  <c r="BA107" i="4"/>
  <c r="BA111" i="4"/>
  <c r="BA115" i="4"/>
  <c r="BA119" i="4"/>
  <c r="BA123" i="4"/>
  <c r="BA127" i="4"/>
  <c r="BA131" i="4"/>
  <c r="BA135" i="4"/>
  <c r="BA139" i="4"/>
  <c r="BA143" i="4"/>
  <c r="BA147" i="4"/>
  <c r="BA151" i="4"/>
  <c r="BA155" i="4"/>
  <c r="BA159" i="4"/>
  <c r="BA164" i="4"/>
  <c r="BA168" i="4"/>
  <c r="BA172" i="4"/>
  <c r="BA176" i="4"/>
  <c r="BA180" i="4"/>
  <c r="BA184" i="4"/>
  <c r="BA188" i="4"/>
  <c r="BA192" i="4"/>
  <c r="BA196" i="4"/>
  <c r="BA200" i="4"/>
  <c r="BA204" i="4"/>
  <c r="BA208" i="4"/>
  <c r="BA212" i="4"/>
  <c r="BA216" i="4"/>
  <c r="BA220" i="4"/>
  <c r="BA224" i="4"/>
  <c r="BA228" i="4"/>
  <c r="BA230" i="4"/>
  <c r="BA232" i="4"/>
  <c r="BA234" i="4"/>
  <c r="BA238" i="4"/>
  <c r="BA242" i="4"/>
  <c r="BA246" i="4"/>
  <c r="BA250" i="4"/>
  <c r="BA254" i="4"/>
  <c r="BA258" i="4"/>
  <c r="BA260" i="4"/>
  <c r="BA262" i="4"/>
  <c r="BA264" i="4"/>
  <c r="BA266" i="4"/>
  <c r="BA268" i="4"/>
  <c r="BA270" i="4"/>
  <c r="BA272" i="4"/>
  <c r="BA274" i="4"/>
  <c r="BA276" i="4"/>
  <c r="BA16" i="4"/>
  <c r="BA24" i="4"/>
  <c r="BA32" i="4"/>
  <c r="BA40" i="4"/>
  <c r="BA48" i="4"/>
  <c r="BA70" i="4"/>
  <c r="BA82" i="4"/>
  <c r="BA96" i="4"/>
  <c r="BA104" i="4"/>
  <c r="BA112" i="4"/>
  <c r="BA120" i="4"/>
  <c r="BA128" i="4"/>
  <c r="BA136" i="4"/>
  <c r="BA144" i="4"/>
  <c r="BA152" i="4"/>
  <c r="BA343" i="4"/>
  <c r="BA345" i="4"/>
  <c r="BA348" i="4"/>
  <c r="BA350" i="4"/>
  <c r="BA352" i="4"/>
  <c r="BA354" i="4"/>
  <c r="BA356" i="4"/>
  <c r="BA358" i="4"/>
  <c r="BA388" i="4"/>
  <c r="BA390" i="4"/>
  <c r="BA392" i="4"/>
  <c r="BA486" i="4"/>
  <c r="BA488" i="4"/>
  <c r="BA490" i="4"/>
  <c r="BA492" i="4"/>
  <c r="BA494" i="4"/>
  <c r="BA496" i="4"/>
  <c r="BA498" i="4"/>
  <c r="BA512" i="4"/>
  <c r="BA360" i="4"/>
  <c r="BA362" i="4"/>
  <c r="BA364" i="4"/>
  <c r="BA366" i="4"/>
  <c r="BA368" i="4"/>
  <c r="BA370" i="4"/>
  <c r="BA372" i="4"/>
  <c r="BA374" i="4"/>
  <c r="BA376" i="4"/>
  <c r="BA378" i="4"/>
  <c r="BA380" i="4"/>
  <c r="BA382" i="4"/>
  <c r="BA384" i="4"/>
  <c r="BA386" i="4"/>
  <c r="BA359" i="4"/>
  <c r="BA387" i="4"/>
  <c r="BA394" i="4"/>
  <c r="BA398" i="4"/>
  <c r="BA402" i="4"/>
  <c r="BA406" i="4"/>
  <c r="BA410" i="4"/>
  <c r="BA414" i="4"/>
  <c r="BA418" i="4"/>
  <c r="BA422" i="4"/>
  <c r="BA426" i="4"/>
  <c r="BA430" i="4"/>
  <c r="BA434" i="4"/>
  <c r="BA438" i="4"/>
  <c r="BA442" i="4"/>
  <c r="BA446" i="4"/>
  <c r="BA450" i="4"/>
  <c r="BA485" i="4"/>
  <c r="BA487" i="4"/>
  <c r="BA489" i="4"/>
  <c r="BA491" i="4"/>
  <c r="BA493" i="4"/>
  <c r="BA495" i="4"/>
  <c r="BA497" i="4"/>
  <c r="BA499" i="4"/>
  <c r="BA503" i="4"/>
  <c r="BA507" i="4"/>
  <c r="BA399" i="4"/>
  <c r="BA407" i="4"/>
  <c r="BA415" i="4"/>
  <c r="BA423" i="4"/>
  <c r="BA431" i="4"/>
  <c r="BA439" i="4"/>
  <c r="BA447" i="4"/>
  <c r="BA514" i="4"/>
  <c r="BA516" i="4"/>
  <c r="BA518" i="4"/>
  <c r="BA520" i="4"/>
  <c r="BA522" i="4"/>
  <c r="BA524" i="4"/>
  <c r="BA526" i="4"/>
  <c r="BA528" i="4"/>
  <c r="BA530" i="4"/>
  <c r="BA532" i="4"/>
  <c r="BA534" i="4"/>
  <c r="BA536" i="4"/>
  <c r="BA538" i="4"/>
  <c r="BA566" i="4"/>
  <c r="BA585" i="4"/>
  <c r="BA589" i="4"/>
  <c r="BA593" i="4"/>
  <c r="BA597" i="4"/>
  <c r="BA587" i="4"/>
  <c r="BA591" i="4"/>
  <c r="BA595" i="4"/>
  <c r="BA600" i="4"/>
  <c r="BA602" i="4"/>
  <c r="BA604" i="4"/>
  <c r="BA607" i="4"/>
  <c r="BA609" i="4"/>
  <c r="BD3" i="4"/>
  <c r="AD3" i="4"/>
  <c r="BB3" i="4"/>
  <c r="BF4" i="4"/>
  <c r="AG3" i="4"/>
  <c r="AO3" i="4"/>
  <c r="BC3" i="4"/>
  <c r="AT3" i="4"/>
  <c r="AW3" i="4"/>
  <c r="AC3" i="4"/>
  <c r="AX3" i="4"/>
  <c r="AU3" i="4"/>
  <c r="U3" i="4"/>
  <c r="AH3" i="4"/>
  <c r="AQ3" i="4"/>
  <c r="W3" i="4"/>
  <c r="AA3" i="4"/>
  <c r="AS3" i="4"/>
  <c r="V3" i="4"/>
  <c r="AR3" i="4"/>
  <c r="AE3" i="4"/>
  <c r="AL3" i="4"/>
  <c r="AF3" i="4"/>
  <c r="AP3" i="4"/>
  <c r="AN3" i="4"/>
  <c r="AY3" i="4"/>
  <c r="AI3" i="4"/>
  <c r="N1" i="4"/>
  <c r="BE4" i="4"/>
  <c r="BE5" i="4" s="1"/>
  <c r="X3" i="4"/>
  <c r="AB3" i="4"/>
  <c r="AM3" i="4"/>
  <c r="BG4" i="4"/>
  <c r="AV3" i="4"/>
  <c r="AZ3" i="4"/>
  <c r="Z3" i="4"/>
  <c r="AJ3" i="4"/>
  <c r="AK3" i="4"/>
  <c r="Y3" i="4"/>
  <c r="J13" i="5"/>
  <c r="BM1" i="4"/>
  <c r="BK6" i="4"/>
  <c r="BP6" i="4"/>
  <c r="T6" i="4"/>
  <c r="BN6" i="4"/>
  <c r="BL6" i="4"/>
  <c r="BM6" i="4"/>
  <c r="BA6" i="4"/>
  <c r="Y694" i="4" l="1"/>
  <c r="Y693" i="4"/>
  <c r="Y679" i="4"/>
  <c r="Y673" i="4"/>
  <c r="Y652" i="4"/>
  <c r="Y668" i="4"/>
  <c r="Y675" i="4"/>
  <c r="Y683" i="4"/>
  <c r="Y637" i="4"/>
  <c r="Y640" i="4"/>
  <c r="Y665" i="4"/>
  <c r="Y672" i="4"/>
  <c r="Y641" i="4"/>
  <c r="Y643" i="4"/>
  <c r="Y677" i="4"/>
  <c r="Y653" i="4"/>
  <c r="Y697" i="4"/>
  <c r="Y696" i="4"/>
  <c r="Y655" i="4"/>
  <c r="Y692" i="4"/>
  <c r="Y647" i="4"/>
  <c r="Y648" i="4"/>
  <c r="Y644" i="4"/>
  <c r="Y674" i="4"/>
  <c r="Y664" i="4"/>
  <c r="Y649" i="4"/>
  <c r="Y656" i="4"/>
  <c r="Y654" i="4"/>
  <c r="Y642" i="4"/>
  <c r="Y671" i="4"/>
  <c r="Y660" i="4"/>
  <c r="Y650" i="4"/>
  <c r="Y659" i="4"/>
  <c r="Y662" i="4"/>
  <c r="Y684" i="4"/>
  <c r="Y666" i="4"/>
  <c r="Y639" i="4"/>
  <c r="Y657" i="4"/>
  <c r="Y690" i="4"/>
  <c r="Y678" i="4"/>
  <c r="Y658" i="4"/>
  <c r="Y667" i="4"/>
  <c r="Y691" i="4"/>
  <c r="Y669" i="4"/>
  <c r="Y670" i="4"/>
  <c r="Y689" i="4"/>
  <c r="Y681" i="4"/>
  <c r="Y676" i="4"/>
  <c r="Y695" i="4"/>
  <c r="Y680" i="4"/>
  <c r="Y682" i="4"/>
  <c r="Y686" i="4"/>
  <c r="Y646" i="4"/>
  <c r="Y645" i="4"/>
  <c r="Y651" i="4"/>
  <c r="Y685" i="4"/>
  <c r="Y687" i="4"/>
  <c r="Y638" i="4"/>
  <c r="Y688" i="4"/>
  <c r="Y661" i="4"/>
  <c r="Y663" i="4"/>
  <c r="AQ693" i="4"/>
  <c r="AQ694" i="4"/>
  <c r="AQ668" i="4"/>
  <c r="AQ673" i="4"/>
  <c r="AQ679" i="4"/>
  <c r="AQ652" i="4"/>
  <c r="AQ683" i="4"/>
  <c r="AQ677" i="4"/>
  <c r="AQ665" i="4"/>
  <c r="AQ692" i="4"/>
  <c r="AQ689" i="4"/>
  <c r="AQ675" i="4"/>
  <c r="AQ653" i="4"/>
  <c r="AQ640" i="4"/>
  <c r="AQ642" i="4"/>
  <c r="AQ649" i="4"/>
  <c r="AQ641" i="4"/>
  <c r="AQ655" i="4"/>
  <c r="AQ684" i="4"/>
  <c r="AQ696" i="4"/>
  <c r="AQ637" i="4"/>
  <c r="AQ695" i="4"/>
  <c r="AQ650" i="4"/>
  <c r="AQ654" i="4"/>
  <c r="AQ656" i="4"/>
  <c r="AQ690" i="4"/>
  <c r="AQ670" i="4"/>
  <c r="AQ672" i="4"/>
  <c r="AQ659" i="4"/>
  <c r="AQ674" i="4"/>
  <c r="AQ697" i="4"/>
  <c r="AQ643" i="4"/>
  <c r="AQ644" i="4"/>
  <c r="AQ685" i="4"/>
  <c r="AQ647" i="4"/>
  <c r="AQ664" i="4"/>
  <c r="AQ661" i="4"/>
  <c r="AQ646" i="4"/>
  <c r="AQ662" i="4"/>
  <c r="AQ669" i="4"/>
  <c r="AQ676" i="4"/>
  <c r="AQ663" i="4"/>
  <c r="AQ686" i="4"/>
  <c r="AQ639" i="4"/>
  <c r="AQ658" i="4"/>
  <c r="AQ648" i="4"/>
  <c r="AQ681" i="4"/>
  <c r="AQ691" i="4"/>
  <c r="AQ638" i="4"/>
  <c r="AQ667" i="4"/>
  <c r="AQ651" i="4"/>
  <c r="AQ678" i="4"/>
  <c r="AQ660" i="4"/>
  <c r="AQ645" i="4"/>
  <c r="AQ666" i="4"/>
  <c r="AQ682" i="4"/>
  <c r="AQ657" i="4"/>
  <c r="AQ671" i="4"/>
  <c r="AQ680" i="4"/>
  <c r="AQ687" i="4"/>
  <c r="AQ688" i="4"/>
  <c r="AY673" i="4"/>
  <c r="AY693" i="4"/>
  <c r="AY694" i="4"/>
  <c r="AY652" i="4"/>
  <c r="AY668" i="4"/>
  <c r="AY679" i="4"/>
  <c r="AY655" i="4"/>
  <c r="AY675" i="4"/>
  <c r="AY677" i="4"/>
  <c r="AY683" i="4"/>
  <c r="AY659" i="4"/>
  <c r="AY653" i="4"/>
  <c r="AY637" i="4"/>
  <c r="AY654" i="4"/>
  <c r="AY649" i="4"/>
  <c r="AY640" i="4"/>
  <c r="AY642" i="4"/>
  <c r="AY662" i="4"/>
  <c r="AY665" i="4"/>
  <c r="AY697" i="4"/>
  <c r="AY650" i="4"/>
  <c r="AY689" i="4"/>
  <c r="AY641" i="4"/>
  <c r="AY695" i="4"/>
  <c r="AY664" i="4"/>
  <c r="AY672" i="4"/>
  <c r="AY656" i="4"/>
  <c r="AY644" i="4"/>
  <c r="AY696" i="4"/>
  <c r="AY674" i="4"/>
  <c r="AY661" i="4"/>
  <c r="AY692" i="4"/>
  <c r="AY643" i="4"/>
  <c r="AY647" i="4"/>
  <c r="AY684" i="4"/>
  <c r="AY690" i="4"/>
  <c r="AY660" i="4"/>
  <c r="AY680" i="4"/>
  <c r="AY663" i="4"/>
  <c r="AY671" i="4"/>
  <c r="AY669" i="4"/>
  <c r="AY681" i="4"/>
  <c r="AY676" i="4"/>
  <c r="AY639" i="4"/>
  <c r="AY678" i="4"/>
  <c r="AY685" i="4"/>
  <c r="AY687" i="4"/>
  <c r="AY658" i="4"/>
  <c r="AY688" i="4"/>
  <c r="AY686" i="4"/>
  <c r="AY691" i="4"/>
  <c r="AY651" i="4"/>
  <c r="AY645" i="4"/>
  <c r="AY682" i="4"/>
  <c r="AY657" i="4"/>
  <c r="AY667" i="4"/>
  <c r="AY638" i="4"/>
  <c r="AY670" i="4"/>
  <c r="AY666" i="4"/>
  <c r="AY646" i="4"/>
  <c r="AY648" i="4"/>
  <c r="AJ694" i="4"/>
  <c r="AJ693" i="4"/>
  <c r="AJ679" i="4"/>
  <c r="AJ668" i="4"/>
  <c r="AJ673" i="4"/>
  <c r="AJ652" i="4"/>
  <c r="AJ637" i="4"/>
  <c r="AJ683" i="4"/>
  <c r="AJ653" i="4"/>
  <c r="AJ640" i="4"/>
  <c r="AJ677" i="4"/>
  <c r="AJ689" i="4"/>
  <c r="AJ675" i="4"/>
  <c r="AJ642" i="4"/>
  <c r="AJ674" i="4"/>
  <c r="AJ654" i="4"/>
  <c r="AJ665" i="4"/>
  <c r="AJ696" i="4"/>
  <c r="AJ644" i="4"/>
  <c r="AJ651" i="4"/>
  <c r="AJ655" i="4"/>
  <c r="AJ643" i="4"/>
  <c r="AJ648" i="4"/>
  <c r="AJ647" i="4"/>
  <c r="AJ641" i="4"/>
  <c r="AJ697" i="4"/>
  <c r="AJ664" i="4"/>
  <c r="AJ672" i="4"/>
  <c r="AJ692" i="4"/>
  <c r="AJ649" i="4"/>
  <c r="AJ682" i="4"/>
  <c r="AJ656" i="4"/>
  <c r="AJ650" i="4"/>
  <c r="AJ661" i="4"/>
  <c r="AJ662" i="4"/>
  <c r="AJ660" i="4"/>
  <c r="AJ687" i="4"/>
  <c r="AJ671" i="4"/>
  <c r="AJ659" i="4"/>
  <c r="AJ670" i="4"/>
  <c r="AJ691" i="4"/>
  <c r="AJ678" i="4"/>
  <c r="AJ658" i="4"/>
  <c r="AJ684" i="4"/>
  <c r="AJ657" i="4"/>
  <c r="AJ638" i="4"/>
  <c r="AJ685" i="4"/>
  <c r="AJ669" i="4"/>
  <c r="AJ645" i="4"/>
  <c r="AJ666" i="4"/>
  <c r="AJ680" i="4"/>
  <c r="AJ646" i="4"/>
  <c r="AJ690" i="4"/>
  <c r="AJ663" i="4"/>
  <c r="AJ676" i="4"/>
  <c r="AJ667" i="4"/>
  <c r="AJ695" i="4"/>
  <c r="AJ688" i="4"/>
  <c r="AJ681" i="4"/>
  <c r="AJ686" i="4"/>
  <c r="AJ639" i="4"/>
  <c r="AN694" i="4"/>
  <c r="AN693" i="4"/>
  <c r="AN679" i="4"/>
  <c r="AN652" i="4"/>
  <c r="AN673" i="4"/>
  <c r="AN668" i="4"/>
  <c r="AN683" i="4"/>
  <c r="AN637" i="4"/>
  <c r="AN672" i="4"/>
  <c r="AN675" i="4"/>
  <c r="AN655" i="4"/>
  <c r="AN647" i="4"/>
  <c r="AN653" i="4"/>
  <c r="AN677" i="4"/>
  <c r="AN664" i="4"/>
  <c r="AN692" i="4"/>
  <c r="AN696" i="4"/>
  <c r="AN640" i="4"/>
  <c r="AN650" i="4"/>
  <c r="AN642" i="4"/>
  <c r="AN697" i="4"/>
  <c r="AN654" i="4"/>
  <c r="AN665" i="4"/>
  <c r="AN641" i="4"/>
  <c r="AN656" i="4"/>
  <c r="AN644" i="4"/>
  <c r="AN643" i="4"/>
  <c r="AN660" i="4"/>
  <c r="AN686" i="4"/>
  <c r="AN671" i="4"/>
  <c r="AN695" i="4"/>
  <c r="AN689" i="4"/>
  <c r="AN648" i="4"/>
  <c r="AN658" i="4"/>
  <c r="AN687" i="4"/>
  <c r="AN639" i="4"/>
  <c r="AN680" i="4"/>
  <c r="AN657" i="4"/>
  <c r="AN667" i="4"/>
  <c r="AN649" i="4"/>
  <c r="AN651" i="4"/>
  <c r="AN690" i="4"/>
  <c r="AN638" i="4"/>
  <c r="AN663" i="4"/>
  <c r="AN645" i="4"/>
  <c r="AN666" i="4"/>
  <c r="AN646" i="4"/>
  <c r="AN669" i="4"/>
  <c r="AN688" i="4"/>
  <c r="AN678" i="4"/>
  <c r="AN659" i="4"/>
  <c r="AN674" i="4"/>
  <c r="AN662" i="4"/>
  <c r="AN684" i="4"/>
  <c r="AN670" i="4"/>
  <c r="AN691" i="4"/>
  <c r="AN676" i="4"/>
  <c r="AN661" i="4"/>
  <c r="AN685" i="4"/>
  <c r="AN682" i="4"/>
  <c r="AN681" i="4"/>
  <c r="U694" i="4"/>
  <c r="U693" i="4"/>
  <c r="U668" i="4"/>
  <c r="U673" i="4"/>
  <c r="U652" i="4"/>
  <c r="U679" i="4"/>
  <c r="U683" i="4"/>
  <c r="U653" i="4"/>
  <c r="U675" i="4"/>
  <c r="U677" i="4"/>
  <c r="U649" i="4"/>
  <c r="U655" i="4"/>
  <c r="U665" i="4"/>
  <c r="U640" i="4"/>
  <c r="U637" i="4"/>
  <c r="U692" i="4"/>
  <c r="U674" i="4"/>
  <c r="U656" i="4"/>
  <c r="U650" i="4"/>
  <c r="U644" i="4"/>
  <c r="U641" i="4"/>
  <c r="U643" i="4"/>
  <c r="U654" i="4"/>
  <c r="U689" i="4"/>
  <c r="U647" i="4"/>
  <c r="U664" i="4"/>
  <c r="U671" i="4"/>
  <c r="U672" i="4"/>
  <c r="U696" i="4"/>
  <c r="U697" i="4"/>
  <c r="U648" i="4"/>
  <c r="U659" i="4"/>
  <c r="U662" i="4"/>
  <c r="U657" i="4"/>
  <c r="U642" i="4"/>
  <c r="U690" i="4"/>
  <c r="U646" i="4"/>
  <c r="U678" i="4"/>
  <c r="U658" i="4"/>
  <c r="U695" i="4"/>
  <c r="U669" i="4"/>
  <c r="U666" i="4"/>
  <c r="U670" i="4"/>
  <c r="U645" i="4"/>
  <c r="U691" i="4"/>
  <c r="U638" i="4"/>
  <c r="U685" i="4"/>
  <c r="U687" i="4"/>
  <c r="U661" i="4"/>
  <c r="U684" i="4"/>
  <c r="U686" i="4"/>
  <c r="U667" i="4"/>
  <c r="U688" i="4"/>
  <c r="U660" i="4"/>
  <c r="U676" i="4"/>
  <c r="U663" i="4"/>
  <c r="U639" i="4"/>
  <c r="U682" i="4"/>
  <c r="U680" i="4"/>
  <c r="U681" i="4"/>
  <c r="U651" i="4"/>
  <c r="BD693" i="4"/>
  <c r="BD694" i="4"/>
  <c r="BD679" i="4"/>
  <c r="BD673" i="4"/>
  <c r="BD652" i="4"/>
  <c r="BD668" i="4"/>
  <c r="BD675" i="4"/>
  <c r="BD683" i="4"/>
  <c r="BD677" i="4"/>
  <c r="BD637" i="4"/>
  <c r="BD696" i="4"/>
  <c r="BD671" i="4"/>
  <c r="BD641" i="4"/>
  <c r="BD653" i="4"/>
  <c r="BD655" i="4"/>
  <c r="BD692" i="4"/>
  <c r="BD640" i="4"/>
  <c r="BD665" i="4"/>
  <c r="BD672" i="4"/>
  <c r="BD685" i="4"/>
  <c r="BD656" i="4"/>
  <c r="BD642" i="4"/>
  <c r="BD689" i="4"/>
  <c r="BD650" i="4"/>
  <c r="BD654" i="4"/>
  <c r="BD643" i="4"/>
  <c r="BD647" i="4"/>
  <c r="BD697" i="4"/>
  <c r="BD664" i="4"/>
  <c r="BD695" i="4"/>
  <c r="BD644" i="4"/>
  <c r="BD674" i="4"/>
  <c r="BD638" i="4"/>
  <c r="BD651" i="4"/>
  <c r="BD690" i="4"/>
  <c r="BD648" i="4"/>
  <c r="BD666" i="4"/>
  <c r="BD678" i="4"/>
  <c r="BD684" i="4"/>
  <c r="BD645" i="4"/>
  <c r="BD676" i="4"/>
  <c r="BD649" i="4"/>
  <c r="BD662" i="4"/>
  <c r="BD687" i="4"/>
  <c r="BD639" i="4"/>
  <c r="BD663" i="4"/>
  <c r="BD667" i="4"/>
  <c r="BD669" i="4"/>
  <c r="BD646" i="4"/>
  <c r="BD657" i="4"/>
  <c r="BD658" i="4"/>
  <c r="BD688" i="4"/>
  <c r="BD660" i="4"/>
  <c r="BD691" i="4"/>
  <c r="BD680" i="4"/>
  <c r="BD661" i="4"/>
  <c r="BD670" i="4"/>
  <c r="BD659" i="4"/>
  <c r="BD682" i="4"/>
  <c r="BD686" i="4"/>
  <c r="BD681" i="4"/>
  <c r="Z693" i="4"/>
  <c r="Z694" i="4"/>
  <c r="Z652" i="4"/>
  <c r="Z668" i="4"/>
  <c r="Z673" i="4"/>
  <c r="Z679" i="4"/>
  <c r="Z637" i="4"/>
  <c r="Z697" i="4"/>
  <c r="Z675" i="4"/>
  <c r="Z683" i="4"/>
  <c r="Z672" i="4"/>
  <c r="Z671" i="4"/>
  <c r="Z677" i="4"/>
  <c r="Z641" i="4"/>
  <c r="Z640" i="4"/>
  <c r="Z665" i="4"/>
  <c r="Z653" i="4"/>
  <c r="Z644" i="4"/>
  <c r="Z643" i="4"/>
  <c r="Z696" i="4"/>
  <c r="Z695" i="4"/>
  <c r="Z684" i="4"/>
  <c r="Z654" i="4"/>
  <c r="Z647" i="4"/>
  <c r="Z659" i="4"/>
  <c r="Z655" i="4"/>
  <c r="Z690" i="4"/>
  <c r="Z687" i="4"/>
  <c r="Z650" i="4"/>
  <c r="Z689" i="4"/>
  <c r="Z656" i="4"/>
  <c r="Z692" i="4"/>
  <c r="Z661" i="4"/>
  <c r="Z666" i="4"/>
  <c r="Z645" i="4"/>
  <c r="Z670" i="4"/>
  <c r="Z657" i="4"/>
  <c r="Z686" i="4"/>
  <c r="Z681" i="4"/>
  <c r="Z676" i="4"/>
  <c r="Z638" i="4"/>
  <c r="Z648" i="4"/>
  <c r="Z664" i="4"/>
  <c r="Z651" i="4"/>
  <c r="Z685" i="4"/>
  <c r="Z662" i="4"/>
  <c r="Z646" i="4"/>
  <c r="Z642" i="4"/>
  <c r="Z691" i="4"/>
  <c r="Z639" i="4"/>
  <c r="Z667" i="4"/>
  <c r="Z674" i="4"/>
  <c r="Z649" i="4"/>
  <c r="Z669" i="4"/>
  <c r="Z682" i="4"/>
  <c r="Z680" i="4"/>
  <c r="Z663" i="4"/>
  <c r="Z688" i="4"/>
  <c r="Z660" i="4"/>
  <c r="Z678" i="4"/>
  <c r="Z658" i="4"/>
  <c r="AP652" i="4"/>
  <c r="AP693" i="4"/>
  <c r="AP694" i="4"/>
  <c r="AP673" i="4"/>
  <c r="AP668" i="4"/>
  <c r="AP679" i="4"/>
  <c r="AP675" i="4"/>
  <c r="AP683" i="4"/>
  <c r="AP653" i="4"/>
  <c r="AP677" i="4"/>
  <c r="AP644" i="4"/>
  <c r="AP641" i="4"/>
  <c r="AP689" i="4"/>
  <c r="AP637" i="4"/>
  <c r="AP655" i="4"/>
  <c r="AP656" i="4"/>
  <c r="AP672" i="4"/>
  <c r="AP692" i="4"/>
  <c r="AP671" i="4"/>
  <c r="AP640" i="4"/>
  <c r="AP665" i="4"/>
  <c r="AP643" i="4"/>
  <c r="AP654" i="4"/>
  <c r="AP697" i="4"/>
  <c r="AP647" i="4"/>
  <c r="AP661" i="4"/>
  <c r="AP650" i="4"/>
  <c r="AP651" i="4"/>
  <c r="AP696" i="4"/>
  <c r="AP685" i="4"/>
  <c r="AP648" i="4"/>
  <c r="AP670" i="4"/>
  <c r="AP664" i="4"/>
  <c r="AP639" i="4"/>
  <c r="AP658" i="4"/>
  <c r="AP695" i="4"/>
  <c r="AP687" i="4"/>
  <c r="AP669" i="4"/>
  <c r="AP681" i="4"/>
  <c r="AP659" i="4"/>
  <c r="AP688" i="4"/>
  <c r="AP684" i="4"/>
  <c r="AP680" i="4"/>
  <c r="AP667" i="4"/>
  <c r="AP676" i="4"/>
  <c r="AP638" i="4"/>
  <c r="AP663" i="4"/>
  <c r="AP645" i="4"/>
  <c r="AP660" i="4"/>
  <c r="AP657" i="4"/>
  <c r="AP666" i="4"/>
  <c r="AP691" i="4"/>
  <c r="AP682" i="4"/>
  <c r="AP686" i="4"/>
  <c r="AP646" i="4"/>
  <c r="AP678" i="4"/>
  <c r="AP642" i="4"/>
  <c r="AP674" i="4"/>
  <c r="AP649" i="4"/>
  <c r="AP690" i="4"/>
  <c r="AP662" i="4"/>
  <c r="AU694" i="4"/>
  <c r="AU693" i="4"/>
  <c r="AU668" i="4"/>
  <c r="AU652" i="4"/>
  <c r="AU679" i="4"/>
  <c r="AU673" i="4"/>
  <c r="AU677" i="4"/>
  <c r="AU665" i="4"/>
  <c r="AU683" i="4"/>
  <c r="AU675" i="4"/>
  <c r="AU637" i="4"/>
  <c r="AU653" i="4"/>
  <c r="AU672" i="4"/>
  <c r="AU647" i="4"/>
  <c r="AU655" i="4"/>
  <c r="AU640" i="4"/>
  <c r="AU696" i="4"/>
  <c r="AU650" i="4"/>
  <c r="AU643" i="4"/>
  <c r="AU656" i="4"/>
  <c r="AU689" i="4"/>
  <c r="AU685" i="4"/>
  <c r="AU695" i="4"/>
  <c r="AU644" i="4"/>
  <c r="AU641" i="4"/>
  <c r="AU654" i="4"/>
  <c r="AU664" i="4"/>
  <c r="AU642" i="4"/>
  <c r="AU671" i="4"/>
  <c r="AU686" i="4"/>
  <c r="AU691" i="4"/>
  <c r="AU692" i="4"/>
  <c r="AU674" i="4"/>
  <c r="AU697" i="4"/>
  <c r="AU666" i="4"/>
  <c r="AU680" i="4"/>
  <c r="AU676" i="4"/>
  <c r="AU657" i="4"/>
  <c r="AU638" i="4"/>
  <c r="AU659" i="4"/>
  <c r="AU660" i="4"/>
  <c r="AU684" i="4"/>
  <c r="AU690" i="4"/>
  <c r="AU670" i="4"/>
  <c r="AU645" i="4"/>
  <c r="AU687" i="4"/>
  <c r="AU648" i="4"/>
  <c r="AU678" i="4"/>
  <c r="AU651" i="4"/>
  <c r="AU661" i="4"/>
  <c r="AU662" i="4"/>
  <c r="AU649" i="4"/>
  <c r="AU639" i="4"/>
  <c r="AU646" i="4"/>
  <c r="AU663" i="4"/>
  <c r="AU681" i="4"/>
  <c r="AU658" i="4"/>
  <c r="AU669" i="4"/>
  <c r="AU667" i="4"/>
  <c r="AU682" i="4"/>
  <c r="AU688" i="4"/>
  <c r="AZ694" i="4"/>
  <c r="AZ693" i="4"/>
  <c r="AZ673" i="4"/>
  <c r="AZ652" i="4"/>
  <c r="AZ679" i="4"/>
  <c r="AZ668" i="4"/>
  <c r="AZ655" i="4"/>
  <c r="AZ683" i="4"/>
  <c r="AZ653" i="4"/>
  <c r="AZ637" i="4"/>
  <c r="AZ640" i="4"/>
  <c r="AZ674" i="4"/>
  <c r="AZ675" i="4"/>
  <c r="AZ677" i="4"/>
  <c r="AZ697" i="4"/>
  <c r="AZ650" i="4"/>
  <c r="AZ672" i="4"/>
  <c r="AZ656" i="4"/>
  <c r="AZ665" i="4"/>
  <c r="AZ696" i="4"/>
  <c r="AZ654" i="4"/>
  <c r="AZ659" i="4"/>
  <c r="AZ690" i="4"/>
  <c r="AZ664" i="4"/>
  <c r="AZ689" i="4"/>
  <c r="AZ644" i="4"/>
  <c r="AZ641" i="4"/>
  <c r="AZ643" i="4"/>
  <c r="AZ695" i="4"/>
  <c r="AZ647" i="4"/>
  <c r="AZ692" i="4"/>
  <c r="AZ662" i="4"/>
  <c r="AZ642" i="4"/>
  <c r="AZ645" i="4"/>
  <c r="AZ639" i="4"/>
  <c r="AZ660" i="4"/>
  <c r="AZ686" i="4"/>
  <c r="AZ667" i="4"/>
  <c r="AZ651" i="4"/>
  <c r="AZ671" i="4"/>
  <c r="AZ661" i="4"/>
  <c r="AZ681" i="4"/>
  <c r="AZ680" i="4"/>
  <c r="AZ648" i="4"/>
  <c r="AZ691" i="4"/>
  <c r="AZ687" i="4"/>
  <c r="AZ670" i="4"/>
  <c r="AZ688" i="4"/>
  <c r="AZ685" i="4"/>
  <c r="AZ666" i="4"/>
  <c r="AZ682" i="4"/>
  <c r="AZ684" i="4"/>
  <c r="AZ669" i="4"/>
  <c r="AZ646" i="4"/>
  <c r="AZ658" i="4"/>
  <c r="AZ657" i="4"/>
  <c r="AZ678" i="4"/>
  <c r="AZ638" i="4"/>
  <c r="AZ663" i="4"/>
  <c r="AZ649" i="4"/>
  <c r="AZ676" i="4"/>
  <c r="AV694" i="4"/>
  <c r="AV693" i="4"/>
  <c r="AV679" i="4"/>
  <c r="AV668" i="4"/>
  <c r="AV673" i="4"/>
  <c r="AV652" i="4"/>
  <c r="AV675" i="4"/>
  <c r="AV683" i="4"/>
  <c r="AV653" i="4"/>
  <c r="AV655" i="4"/>
  <c r="AV654" i="4"/>
  <c r="AV644" i="4"/>
  <c r="AV642" i="4"/>
  <c r="AV677" i="4"/>
  <c r="AV671" i="4"/>
  <c r="AV659" i="4"/>
  <c r="AV665" i="4"/>
  <c r="AV696" i="4"/>
  <c r="AV641" i="4"/>
  <c r="AV640" i="4"/>
  <c r="AV637" i="4"/>
  <c r="AV672" i="4"/>
  <c r="AV664" i="4"/>
  <c r="AV697" i="4"/>
  <c r="AV689" i="4"/>
  <c r="AV692" i="4"/>
  <c r="AV650" i="4"/>
  <c r="AV656" i="4"/>
  <c r="AV685" i="4"/>
  <c r="AV643" i="4"/>
  <c r="AV647" i="4"/>
  <c r="AV645" i="4"/>
  <c r="AV670" i="4"/>
  <c r="AV695" i="4"/>
  <c r="AV660" i="4"/>
  <c r="AV661" i="4"/>
  <c r="AV691" i="4"/>
  <c r="AV680" i="4"/>
  <c r="AV682" i="4"/>
  <c r="AV684" i="4"/>
  <c r="AV666" i="4"/>
  <c r="AV688" i="4"/>
  <c r="AV674" i="4"/>
  <c r="AV662" i="4"/>
  <c r="AV639" i="4"/>
  <c r="AV681" i="4"/>
  <c r="AV646" i="4"/>
  <c r="AV678" i="4"/>
  <c r="AV663" i="4"/>
  <c r="AV648" i="4"/>
  <c r="AV690" i="4"/>
  <c r="AV686" i="4"/>
  <c r="AV667" i="4"/>
  <c r="AV651" i="4"/>
  <c r="AV669" i="4"/>
  <c r="AV658" i="4"/>
  <c r="AV649" i="4"/>
  <c r="AV687" i="4"/>
  <c r="AV676" i="4"/>
  <c r="AV657" i="4"/>
  <c r="AV638" i="4"/>
  <c r="AW693" i="4"/>
  <c r="AW679" i="4"/>
  <c r="AW694" i="4"/>
  <c r="AW673" i="4"/>
  <c r="AW652" i="4"/>
  <c r="AW668" i="4"/>
  <c r="AW677" i="4"/>
  <c r="AW675" i="4"/>
  <c r="AW653" i="4"/>
  <c r="AW637" i="4"/>
  <c r="AW692" i="4"/>
  <c r="AW659" i="4"/>
  <c r="AW683" i="4"/>
  <c r="AW640" i="4"/>
  <c r="AW656" i="4"/>
  <c r="AW654" i="4"/>
  <c r="AW665" i="4"/>
  <c r="AW662" i="4"/>
  <c r="AW655" i="4"/>
  <c r="AW696" i="4"/>
  <c r="AW649" i="4"/>
  <c r="AW643" i="4"/>
  <c r="AW697" i="4"/>
  <c r="AW641" i="4"/>
  <c r="AW695" i="4"/>
  <c r="AW672" i="4"/>
  <c r="AW650" i="4"/>
  <c r="AW644" i="4"/>
  <c r="AW647" i="4"/>
  <c r="AW664" i="4"/>
  <c r="AW651" i="4"/>
  <c r="AW669" i="4"/>
  <c r="AW686" i="4"/>
  <c r="AW639" i="4"/>
  <c r="AW674" i="4"/>
  <c r="AW666" i="4"/>
  <c r="AW663" i="4"/>
  <c r="AW684" i="4"/>
  <c r="AW676" i="4"/>
  <c r="AW688" i="4"/>
  <c r="AW690" i="4"/>
  <c r="AW660" i="4"/>
  <c r="AW638" i="4"/>
  <c r="AW670" i="4"/>
  <c r="AW657" i="4"/>
  <c r="AW678" i="4"/>
  <c r="AW667" i="4"/>
  <c r="AW642" i="4"/>
  <c r="AW671" i="4"/>
  <c r="AW689" i="4"/>
  <c r="AW661" i="4"/>
  <c r="AW691" i="4"/>
  <c r="AW658" i="4"/>
  <c r="AW645" i="4"/>
  <c r="AW648" i="4"/>
  <c r="AW682" i="4"/>
  <c r="AW681" i="4"/>
  <c r="AW687" i="4"/>
  <c r="AW685" i="4"/>
  <c r="AW680" i="4"/>
  <c r="AW646" i="4"/>
  <c r="AX694" i="4"/>
  <c r="AX673" i="4"/>
  <c r="AX693" i="4"/>
  <c r="AX679" i="4"/>
  <c r="AX668" i="4"/>
  <c r="AX652" i="4"/>
  <c r="AX675" i="4"/>
  <c r="AX653" i="4"/>
  <c r="AX677" i="4"/>
  <c r="AX696" i="4"/>
  <c r="AX683" i="4"/>
  <c r="AX643" i="4"/>
  <c r="AX649" i="4"/>
  <c r="AX651" i="4"/>
  <c r="AX695" i="4"/>
  <c r="AX689" i="4"/>
  <c r="AX656" i="4"/>
  <c r="AX654" i="4"/>
  <c r="AX640" i="4"/>
  <c r="AX637" i="4"/>
  <c r="AX672" i="4"/>
  <c r="AX655" i="4"/>
  <c r="AX641" i="4"/>
  <c r="AX661" i="4"/>
  <c r="AX685" i="4"/>
  <c r="AX690" i="4"/>
  <c r="AX647" i="4"/>
  <c r="AX665" i="4"/>
  <c r="AX697" i="4"/>
  <c r="AX650" i="4"/>
  <c r="AX660" i="4"/>
  <c r="AX666" i="4"/>
  <c r="AX692" i="4"/>
  <c r="AX644" i="4"/>
  <c r="AX674" i="4"/>
  <c r="AX663" i="4"/>
  <c r="AX642" i="4"/>
  <c r="AX638" i="4"/>
  <c r="AX664" i="4"/>
  <c r="AX671" i="4"/>
  <c r="AX639" i="4"/>
  <c r="AX681" i="4"/>
  <c r="AX676" i="4"/>
  <c r="AX657" i="4"/>
  <c r="AX678" i="4"/>
  <c r="AX659" i="4"/>
  <c r="AX684" i="4"/>
  <c r="AX662" i="4"/>
  <c r="AX669" i="4"/>
  <c r="AX670" i="4"/>
  <c r="AX687" i="4"/>
  <c r="AX682" i="4"/>
  <c r="AX667" i="4"/>
  <c r="AX686" i="4"/>
  <c r="AX680" i="4"/>
  <c r="AX658" i="4"/>
  <c r="AX648" i="4"/>
  <c r="AX645" i="4"/>
  <c r="AX691" i="4"/>
  <c r="AX646" i="4"/>
  <c r="AX688" i="4"/>
  <c r="AM694" i="4"/>
  <c r="AM693" i="4"/>
  <c r="AM652" i="4"/>
  <c r="AM673" i="4"/>
  <c r="AM668" i="4"/>
  <c r="AM679" i="4"/>
  <c r="AM692" i="4"/>
  <c r="AM637" i="4"/>
  <c r="AM675" i="4"/>
  <c r="AM696" i="4"/>
  <c r="AM683" i="4"/>
  <c r="AM677" i="4"/>
  <c r="AM643" i="4"/>
  <c r="AM653" i="4"/>
  <c r="AM665" i="4"/>
  <c r="AM654" i="4"/>
  <c r="AM641" i="4"/>
  <c r="AM656" i="4"/>
  <c r="AM655" i="4"/>
  <c r="AM671" i="4"/>
  <c r="AM649" i="4"/>
  <c r="AM640" i="4"/>
  <c r="AM672" i="4"/>
  <c r="AM644" i="4"/>
  <c r="AM682" i="4"/>
  <c r="AM642" i="4"/>
  <c r="AM651" i="4"/>
  <c r="AM697" i="4"/>
  <c r="AM650" i="4"/>
  <c r="AM695" i="4"/>
  <c r="AM664" i="4"/>
  <c r="AM659" i="4"/>
  <c r="AM690" i="4"/>
  <c r="AM645" i="4"/>
  <c r="AM687" i="4"/>
  <c r="AM678" i="4"/>
  <c r="AM647" i="4"/>
  <c r="AM684" i="4"/>
  <c r="AM685" i="4"/>
  <c r="AM676" i="4"/>
  <c r="AM646" i="4"/>
  <c r="AM661" i="4"/>
  <c r="AM639" i="4"/>
  <c r="AM689" i="4"/>
  <c r="AM669" i="4"/>
  <c r="AM686" i="4"/>
  <c r="AM691" i="4"/>
  <c r="AM660" i="4"/>
  <c r="AM666" i="4"/>
  <c r="AM681" i="4"/>
  <c r="AM648" i="4"/>
  <c r="AM688" i="4"/>
  <c r="AM674" i="4"/>
  <c r="AM657" i="4"/>
  <c r="AM680" i="4"/>
  <c r="AM658" i="4"/>
  <c r="AM662" i="4"/>
  <c r="AM670" i="4"/>
  <c r="AM638" i="4"/>
  <c r="AM663" i="4"/>
  <c r="AM667" i="4"/>
  <c r="AF694" i="4"/>
  <c r="AF693" i="4"/>
  <c r="AF679" i="4"/>
  <c r="AF652" i="4"/>
  <c r="AF673" i="4"/>
  <c r="AF668" i="4"/>
  <c r="AF683" i="4"/>
  <c r="AF677" i="4"/>
  <c r="AF675" i="4"/>
  <c r="AF656" i="4"/>
  <c r="AF674" i="4"/>
  <c r="AF637" i="4"/>
  <c r="AF650" i="4"/>
  <c r="AF695" i="4"/>
  <c r="AF665" i="4"/>
  <c r="AF640" i="4"/>
  <c r="AF692" i="4"/>
  <c r="AF696" i="4"/>
  <c r="AF653" i="4"/>
  <c r="AF641" i="4"/>
  <c r="AF684" i="4"/>
  <c r="AF671" i="4"/>
  <c r="AF661" i="4"/>
  <c r="AF655" i="4"/>
  <c r="AF649" i="4"/>
  <c r="AF647" i="4"/>
  <c r="AF643" i="4"/>
  <c r="AF697" i="4"/>
  <c r="AF644" i="4"/>
  <c r="AF664" i="4"/>
  <c r="AF654" i="4"/>
  <c r="AF672" i="4"/>
  <c r="AF682" i="4"/>
  <c r="AF659" i="4"/>
  <c r="AF669" i="4"/>
  <c r="AF639" i="4"/>
  <c r="AF642" i="4"/>
  <c r="AF660" i="4"/>
  <c r="AF691" i="4"/>
  <c r="AF687" i="4"/>
  <c r="AF663" i="4"/>
  <c r="AF681" i="4"/>
  <c r="AF670" i="4"/>
  <c r="AF651" i="4"/>
  <c r="AF646" i="4"/>
  <c r="AF657" i="4"/>
  <c r="AF662" i="4"/>
  <c r="AF690" i="4"/>
  <c r="AF658" i="4"/>
  <c r="AF688" i="4"/>
  <c r="AF680" i="4"/>
  <c r="AF648" i="4"/>
  <c r="AF666" i="4"/>
  <c r="AF676" i="4"/>
  <c r="AF645" i="4"/>
  <c r="AF686" i="4"/>
  <c r="AF678" i="4"/>
  <c r="AF638" i="4"/>
  <c r="AF689" i="4"/>
  <c r="AF667" i="4"/>
  <c r="AF685" i="4"/>
  <c r="AE693" i="4"/>
  <c r="AE679" i="4"/>
  <c r="AE694" i="4"/>
  <c r="AE673" i="4"/>
  <c r="AE668" i="4"/>
  <c r="AE652" i="4"/>
  <c r="AE637" i="4"/>
  <c r="AE665" i="4"/>
  <c r="AE675" i="4"/>
  <c r="AE653" i="4"/>
  <c r="AE677" i="4"/>
  <c r="AE683" i="4"/>
  <c r="AE640" i="4"/>
  <c r="AE641" i="4"/>
  <c r="AE692" i="4"/>
  <c r="AE655" i="4"/>
  <c r="AE672" i="4"/>
  <c r="AE664" i="4"/>
  <c r="AE642" i="4"/>
  <c r="AE651" i="4"/>
  <c r="AE685" i="4"/>
  <c r="AE659" i="4"/>
  <c r="AE671" i="4"/>
  <c r="AE696" i="4"/>
  <c r="AE650" i="4"/>
  <c r="AE643" i="4"/>
  <c r="AE695" i="4"/>
  <c r="AE656" i="4"/>
  <c r="AE654" i="4"/>
  <c r="AE697" i="4"/>
  <c r="AE647" i="4"/>
  <c r="AE686" i="4"/>
  <c r="AE661" i="4"/>
  <c r="AE644" i="4"/>
  <c r="AE674" i="4"/>
  <c r="AE662" i="4"/>
  <c r="AE691" i="4"/>
  <c r="AE689" i="4"/>
  <c r="AE639" i="4"/>
  <c r="AE680" i="4"/>
  <c r="AE646" i="4"/>
  <c r="AE688" i="4"/>
  <c r="AE660" i="4"/>
  <c r="AE649" i="4"/>
  <c r="AE687" i="4"/>
  <c r="AE663" i="4"/>
  <c r="AE666" i="4"/>
  <c r="AE690" i="4"/>
  <c r="AE670" i="4"/>
  <c r="AE657" i="4"/>
  <c r="AE678" i="4"/>
  <c r="AE667" i="4"/>
  <c r="AE684" i="4"/>
  <c r="AE681" i="4"/>
  <c r="AE648" i="4"/>
  <c r="AE645" i="4"/>
  <c r="AE669" i="4"/>
  <c r="AE682" i="4"/>
  <c r="AE676" i="4"/>
  <c r="AE638" i="4"/>
  <c r="AE658" i="4"/>
  <c r="AT694" i="4"/>
  <c r="AT693" i="4"/>
  <c r="AT652" i="4"/>
  <c r="AT679" i="4"/>
  <c r="AT673" i="4"/>
  <c r="AT668" i="4"/>
  <c r="AT677" i="4"/>
  <c r="AT653" i="4"/>
  <c r="AT696" i="4"/>
  <c r="AT683" i="4"/>
  <c r="AT637" i="4"/>
  <c r="AT675" i="4"/>
  <c r="AT655" i="4"/>
  <c r="AT647" i="4"/>
  <c r="AT659" i="4"/>
  <c r="AT641" i="4"/>
  <c r="AT640" i="4"/>
  <c r="AT692" i="4"/>
  <c r="AT697" i="4"/>
  <c r="AT648" i="4"/>
  <c r="AT664" i="4"/>
  <c r="AT651" i="4"/>
  <c r="AT695" i="4"/>
  <c r="AT656" i="4"/>
  <c r="AT654" i="4"/>
  <c r="AT644" i="4"/>
  <c r="AT665" i="4"/>
  <c r="AT642" i="4"/>
  <c r="AT682" i="4"/>
  <c r="AT671" i="4"/>
  <c r="AT689" i="4"/>
  <c r="AT672" i="4"/>
  <c r="AT650" i="4"/>
  <c r="AT643" i="4"/>
  <c r="AT666" i="4"/>
  <c r="AT691" i="4"/>
  <c r="AT646" i="4"/>
  <c r="AT649" i="4"/>
  <c r="AT657" i="4"/>
  <c r="AT678" i="4"/>
  <c r="AT658" i="4"/>
  <c r="AT688" i="4"/>
  <c r="AT667" i="4"/>
  <c r="AT687" i="4"/>
  <c r="AT690" i="4"/>
  <c r="AT670" i="4"/>
  <c r="AT681" i="4"/>
  <c r="AT685" i="4"/>
  <c r="AT660" i="4"/>
  <c r="AT638" i="4"/>
  <c r="AT662" i="4"/>
  <c r="AT669" i="4"/>
  <c r="AT639" i="4"/>
  <c r="AT684" i="4"/>
  <c r="AT680" i="4"/>
  <c r="AT661" i="4"/>
  <c r="AT686" i="4"/>
  <c r="AT674" i="4"/>
  <c r="AT645" i="4"/>
  <c r="AT676" i="4"/>
  <c r="AT663" i="4"/>
  <c r="AL694" i="4"/>
  <c r="AL693" i="4"/>
  <c r="AL679" i="4"/>
  <c r="AL673" i="4"/>
  <c r="AL652" i="4"/>
  <c r="AL668" i="4"/>
  <c r="AL653" i="4"/>
  <c r="AL677" i="4"/>
  <c r="AL675" i="4"/>
  <c r="AL665" i="4"/>
  <c r="AL637" i="4"/>
  <c r="AL640" i="4"/>
  <c r="AL696" i="4"/>
  <c r="AL683" i="4"/>
  <c r="AL649" i="4"/>
  <c r="AL655" i="4"/>
  <c r="AL650" i="4"/>
  <c r="AL656" i="4"/>
  <c r="AL672" i="4"/>
  <c r="AL695" i="4"/>
  <c r="AL689" i="4"/>
  <c r="AL651" i="4"/>
  <c r="AL684" i="4"/>
  <c r="AL641" i="4"/>
  <c r="AL697" i="4"/>
  <c r="AL671" i="4"/>
  <c r="AL647" i="4"/>
  <c r="AL644" i="4"/>
  <c r="AL642" i="4"/>
  <c r="AL643" i="4"/>
  <c r="AL660" i="4"/>
  <c r="AL666" i="4"/>
  <c r="AL686" i="4"/>
  <c r="AL654" i="4"/>
  <c r="AL692" i="4"/>
  <c r="AL648" i="4"/>
  <c r="AL682" i="4"/>
  <c r="AL687" i="4"/>
  <c r="AL659" i="4"/>
  <c r="AL664" i="4"/>
  <c r="AL661" i="4"/>
  <c r="AL685" i="4"/>
  <c r="AL657" i="4"/>
  <c r="AL638" i="4"/>
  <c r="AL680" i="4"/>
  <c r="AL678" i="4"/>
  <c r="AL662" i="4"/>
  <c r="AL645" i="4"/>
  <c r="AL667" i="4"/>
  <c r="AL646" i="4"/>
  <c r="AL658" i="4"/>
  <c r="AL639" i="4"/>
  <c r="AL691" i="4"/>
  <c r="AL681" i="4"/>
  <c r="AL674" i="4"/>
  <c r="AL663" i="4"/>
  <c r="AL690" i="4"/>
  <c r="AL670" i="4"/>
  <c r="AL688" i="4"/>
  <c r="AL676" i="4"/>
  <c r="AL669" i="4"/>
  <c r="AC694" i="4"/>
  <c r="AC693" i="4"/>
  <c r="AC668" i="4"/>
  <c r="AC679" i="4"/>
  <c r="AC673" i="4"/>
  <c r="AC652" i="4"/>
  <c r="AC683" i="4"/>
  <c r="AC655" i="4"/>
  <c r="AC665" i="4"/>
  <c r="AC640" i="4"/>
  <c r="AC650" i="4"/>
  <c r="AC642" i="4"/>
  <c r="AC659" i="4"/>
  <c r="AC675" i="4"/>
  <c r="AC677" i="4"/>
  <c r="AC656" i="4"/>
  <c r="AC671" i="4"/>
  <c r="AC692" i="4"/>
  <c r="AC653" i="4"/>
  <c r="AC672" i="4"/>
  <c r="AC637" i="4"/>
  <c r="AC696" i="4"/>
  <c r="AC654" i="4"/>
  <c r="AC697" i="4"/>
  <c r="AC647" i="4"/>
  <c r="AC662" i="4"/>
  <c r="AC661" i="4"/>
  <c r="AC641" i="4"/>
  <c r="AC651" i="4"/>
  <c r="AC664" i="4"/>
  <c r="AC684" i="4"/>
  <c r="AC666" i="4"/>
  <c r="AC644" i="4"/>
  <c r="AC649" i="4"/>
  <c r="AC643" i="4"/>
  <c r="AC695" i="4"/>
  <c r="AC660" i="4"/>
  <c r="AC676" i="4"/>
  <c r="AC646" i="4"/>
  <c r="AC657" i="4"/>
  <c r="AC678" i="4"/>
  <c r="AC682" i="4"/>
  <c r="AC689" i="4"/>
  <c r="AC685" i="4"/>
  <c r="AC639" i="4"/>
  <c r="AC680" i="4"/>
  <c r="AC638" i="4"/>
  <c r="AC667" i="4"/>
  <c r="AC690" i="4"/>
  <c r="AC691" i="4"/>
  <c r="AC681" i="4"/>
  <c r="AC686" i="4"/>
  <c r="AC674" i="4"/>
  <c r="AC645" i="4"/>
  <c r="AC669" i="4"/>
  <c r="AC688" i="4"/>
  <c r="AC687" i="4"/>
  <c r="AC670" i="4"/>
  <c r="AC658" i="4"/>
  <c r="AC648" i="4"/>
  <c r="AC663" i="4"/>
  <c r="AR694" i="4"/>
  <c r="AR693" i="4"/>
  <c r="AR673" i="4"/>
  <c r="AR679" i="4"/>
  <c r="AR668" i="4"/>
  <c r="AR652" i="4"/>
  <c r="AR677" i="4"/>
  <c r="AR675" i="4"/>
  <c r="AR683" i="4"/>
  <c r="AR637" i="4"/>
  <c r="AR654" i="4"/>
  <c r="AR653" i="4"/>
  <c r="AR692" i="4"/>
  <c r="AR641" i="4"/>
  <c r="AR655" i="4"/>
  <c r="AR665" i="4"/>
  <c r="AR672" i="4"/>
  <c r="AR640" i="4"/>
  <c r="AR696" i="4"/>
  <c r="AR656" i="4"/>
  <c r="AR697" i="4"/>
  <c r="AR643" i="4"/>
  <c r="AR647" i="4"/>
  <c r="AR651" i="4"/>
  <c r="AR644" i="4"/>
  <c r="AR650" i="4"/>
  <c r="AR664" i="4"/>
  <c r="AR659" i="4"/>
  <c r="AR687" i="4"/>
  <c r="AR642" i="4"/>
  <c r="AR695" i="4"/>
  <c r="AR674" i="4"/>
  <c r="AR660" i="4"/>
  <c r="AR691" i="4"/>
  <c r="AR671" i="4"/>
  <c r="AR645" i="4"/>
  <c r="AR680" i="4"/>
  <c r="AR681" i="4"/>
  <c r="AR663" i="4"/>
  <c r="AR685" i="4"/>
  <c r="AR649" i="4"/>
  <c r="AR686" i="4"/>
  <c r="AR646" i="4"/>
  <c r="AR689" i="4"/>
  <c r="AR662" i="4"/>
  <c r="AR657" i="4"/>
  <c r="AR638" i="4"/>
  <c r="AR666" i="4"/>
  <c r="AR682" i="4"/>
  <c r="AR676" i="4"/>
  <c r="AR678" i="4"/>
  <c r="AR684" i="4"/>
  <c r="AR669" i="4"/>
  <c r="AR639" i="4"/>
  <c r="AR690" i="4"/>
  <c r="AR688" i="4"/>
  <c r="AR658" i="4"/>
  <c r="AR667" i="4"/>
  <c r="AR661" i="4"/>
  <c r="AR648" i="4"/>
  <c r="AR670" i="4"/>
  <c r="AB694" i="4"/>
  <c r="AB693" i="4"/>
  <c r="AB668" i="4"/>
  <c r="AB652" i="4"/>
  <c r="AB679" i="4"/>
  <c r="AB673" i="4"/>
  <c r="AB683" i="4"/>
  <c r="AB653" i="4"/>
  <c r="AB637" i="4"/>
  <c r="AB675" i="4"/>
  <c r="AB642" i="4"/>
  <c r="AB671" i="4"/>
  <c r="AB655" i="4"/>
  <c r="AB696" i="4"/>
  <c r="AB651" i="4"/>
  <c r="AB640" i="4"/>
  <c r="AB692" i="4"/>
  <c r="AB677" i="4"/>
  <c r="AB641" i="4"/>
  <c r="AB656" i="4"/>
  <c r="AB697" i="4"/>
  <c r="AB664" i="4"/>
  <c r="AB674" i="4"/>
  <c r="AB647" i="4"/>
  <c r="AB643" i="4"/>
  <c r="AB659" i="4"/>
  <c r="AB654" i="4"/>
  <c r="AB665" i="4"/>
  <c r="AB672" i="4"/>
  <c r="AB685" i="4"/>
  <c r="AB662" i="4"/>
  <c r="AB691" i="4"/>
  <c r="AB695" i="4"/>
  <c r="AB650" i="4"/>
  <c r="AB644" i="4"/>
  <c r="AB690" i="4"/>
  <c r="AB639" i="4"/>
  <c r="AB648" i="4"/>
  <c r="AB669" i="4"/>
  <c r="AB670" i="4"/>
  <c r="AB689" i="4"/>
  <c r="AB686" i="4"/>
  <c r="AB658" i="4"/>
  <c r="AB682" i="4"/>
  <c r="AB687" i="4"/>
  <c r="AB684" i="4"/>
  <c r="AB638" i="4"/>
  <c r="AB676" i="4"/>
  <c r="AB667" i="4"/>
  <c r="AB688" i="4"/>
  <c r="AB663" i="4"/>
  <c r="AB645" i="4"/>
  <c r="AB681" i="4"/>
  <c r="AB646" i="4"/>
  <c r="AB657" i="4"/>
  <c r="AB661" i="4"/>
  <c r="AB649" i="4"/>
  <c r="AB660" i="4"/>
  <c r="AB666" i="4"/>
  <c r="AB680" i="4"/>
  <c r="AB678" i="4"/>
  <c r="V694" i="4"/>
  <c r="V693" i="4"/>
  <c r="V673" i="4"/>
  <c r="V679" i="4"/>
  <c r="V652" i="4"/>
  <c r="V668" i="4"/>
  <c r="V675" i="4"/>
  <c r="V653" i="4"/>
  <c r="V683" i="4"/>
  <c r="V677" i="4"/>
  <c r="V637" i="4"/>
  <c r="V656" i="4"/>
  <c r="V664" i="4"/>
  <c r="V640" i="4"/>
  <c r="V696" i="4"/>
  <c r="V655" i="4"/>
  <c r="V665" i="4"/>
  <c r="V672" i="4"/>
  <c r="V659" i="4"/>
  <c r="V689" i="4"/>
  <c r="V661" i="4"/>
  <c r="V654" i="4"/>
  <c r="V674" i="4"/>
  <c r="V697" i="4"/>
  <c r="V643" i="4"/>
  <c r="V692" i="4"/>
  <c r="V642" i="4"/>
  <c r="V644" i="4"/>
  <c r="V647" i="4"/>
  <c r="V641" i="4"/>
  <c r="V650" i="4"/>
  <c r="V695" i="4"/>
  <c r="V662" i="4"/>
  <c r="V666" i="4"/>
  <c r="V639" i="4"/>
  <c r="V648" i="4"/>
  <c r="V691" i="4"/>
  <c r="V638" i="4"/>
  <c r="V671" i="4"/>
  <c r="V687" i="4"/>
  <c r="V680" i="4"/>
  <c r="V681" i="4"/>
  <c r="V663" i="4"/>
  <c r="V660" i="4"/>
  <c r="V688" i="4"/>
  <c r="V682" i="4"/>
  <c r="V667" i="4"/>
  <c r="V685" i="4"/>
  <c r="V645" i="4"/>
  <c r="V669" i="4"/>
  <c r="V646" i="4"/>
  <c r="V684" i="4"/>
  <c r="V690" i="4"/>
  <c r="V676" i="4"/>
  <c r="V657" i="4"/>
  <c r="V649" i="4"/>
  <c r="V651" i="4"/>
  <c r="V658" i="4"/>
  <c r="V670" i="4"/>
  <c r="V686" i="4"/>
  <c r="V678" i="4"/>
  <c r="BC693" i="4"/>
  <c r="BC694" i="4"/>
  <c r="BC673" i="4"/>
  <c r="BC652" i="4"/>
  <c r="BC668" i="4"/>
  <c r="BC679" i="4"/>
  <c r="BC683" i="4"/>
  <c r="BC675" i="4"/>
  <c r="BC653" i="4"/>
  <c r="BC641" i="4"/>
  <c r="BC650" i="4"/>
  <c r="BC677" i="4"/>
  <c r="BC672" i="4"/>
  <c r="BC643" i="4"/>
  <c r="BC674" i="4"/>
  <c r="BC637" i="4"/>
  <c r="BC692" i="4"/>
  <c r="BC655" i="4"/>
  <c r="BC696" i="4"/>
  <c r="BC654" i="4"/>
  <c r="BC671" i="4"/>
  <c r="BC690" i="4"/>
  <c r="BC640" i="4"/>
  <c r="BC642" i="4"/>
  <c r="BC665" i="4"/>
  <c r="BC656" i="4"/>
  <c r="BC661" i="4"/>
  <c r="BC647" i="4"/>
  <c r="BC697" i="4"/>
  <c r="BC644" i="4"/>
  <c r="BC659" i="4"/>
  <c r="BC651" i="4"/>
  <c r="BC639" i="4"/>
  <c r="BC649" i="4"/>
  <c r="BC660" i="4"/>
  <c r="BC676" i="4"/>
  <c r="BC684" i="4"/>
  <c r="BC662" i="4"/>
  <c r="BC638" i="4"/>
  <c r="BC657" i="4"/>
  <c r="BC664" i="4"/>
  <c r="BC691" i="4"/>
  <c r="BC666" i="4"/>
  <c r="BC645" i="4"/>
  <c r="BC646" i="4"/>
  <c r="BC658" i="4"/>
  <c r="BC686" i="4"/>
  <c r="BC687" i="4"/>
  <c r="BC681" i="4"/>
  <c r="BC678" i="4"/>
  <c r="BC680" i="4"/>
  <c r="BC663" i="4"/>
  <c r="BC685" i="4"/>
  <c r="BC670" i="4"/>
  <c r="BC689" i="4"/>
  <c r="BC669" i="4"/>
  <c r="BC648" i="4"/>
  <c r="BC688" i="4"/>
  <c r="BC695" i="4"/>
  <c r="BC667" i="4"/>
  <c r="BC682" i="4"/>
  <c r="X694" i="4"/>
  <c r="X693" i="4"/>
  <c r="X679" i="4"/>
  <c r="X652" i="4"/>
  <c r="X668" i="4"/>
  <c r="X673" i="4"/>
  <c r="X675" i="4"/>
  <c r="X677" i="4"/>
  <c r="X659" i="4"/>
  <c r="X683" i="4"/>
  <c r="X653" i="4"/>
  <c r="X665" i="4"/>
  <c r="X696" i="4"/>
  <c r="X643" i="4"/>
  <c r="X655" i="4"/>
  <c r="X640" i="4"/>
  <c r="X637" i="4"/>
  <c r="X641" i="4"/>
  <c r="X656" i="4"/>
  <c r="X654" i="4"/>
  <c r="X674" i="4"/>
  <c r="X647" i="4"/>
  <c r="X695" i="4"/>
  <c r="X672" i="4"/>
  <c r="X692" i="4"/>
  <c r="X697" i="4"/>
  <c r="X689" i="4"/>
  <c r="X669" i="4"/>
  <c r="X644" i="4"/>
  <c r="X650" i="4"/>
  <c r="X642" i="4"/>
  <c r="X682" i="4"/>
  <c r="X687" i="4"/>
  <c r="X680" i="4"/>
  <c r="X681" i="4"/>
  <c r="X678" i="4"/>
  <c r="X690" i="4"/>
  <c r="X645" i="4"/>
  <c r="X657" i="4"/>
  <c r="X648" i="4"/>
  <c r="X676" i="4"/>
  <c r="X646" i="4"/>
  <c r="X670" i="4"/>
  <c r="X649" i="4"/>
  <c r="X660" i="4"/>
  <c r="X686" i="4"/>
  <c r="X661" i="4"/>
  <c r="X691" i="4"/>
  <c r="X638" i="4"/>
  <c r="X671" i="4"/>
  <c r="X651" i="4"/>
  <c r="X684" i="4"/>
  <c r="X667" i="4"/>
  <c r="X666" i="4"/>
  <c r="X658" i="4"/>
  <c r="X688" i="4"/>
  <c r="X685" i="4"/>
  <c r="X639" i="4"/>
  <c r="X663" i="4"/>
  <c r="X664" i="4"/>
  <c r="X662" i="4"/>
  <c r="AS694" i="4"/>
  <c r="AS693" i="4"/>
  <c r="AS679" i="4"/>
  <c r="AS652" i="4"/>
  <c r="AS668" i="4"/>
  <c r="AS673" i="4"/>
  <c r="AS675" i="4"/>
  <c r="AS637" i="4"/>
  <c r="AS683" i="4"/>
  <c r="AS677" i="4"/>
  <c r="AS695" i="4"/>
  <c r="AS664" i="4"/>
  <c r="AS653" i="4"/>
  <c r="AS644" i="4"/>
  <c r="AS640" i="4"/>
  <c r="AS692" i="4"/>
  <c r="AS655" i="4"/>
  <c r="AS650" i="4"/>
  <c r="AS659" i="4"/>
  <c r="AS665" i="4"/>
  <c r="AS647" i="4"/>
  <c r="AS651" i="4"/>
  <c r="AS654" i="4"/>
  <c r="AS642" i="4"/>
  <c r="AS641" i="4"/>
  <c r="AS672" i="4"/>
  <c r="AS643" i="4"/>
  <c r="AS674" i="4"/>
  <c r="AS645" i="4"/>
  <c r="AS697" i="4"/>
  <c r="AS696" i="4"/>
  <c r="AS656" i="4"/>
  <c r="AS689" i="4"/>
  <c r="AS691" i="4"/>
  <c r="AS661" i="4"/>
  <c r="AS648" i="4"/>
  <c r="AS687" i="4"/>
  <c r="AS649" i="4"/>
  <c r="AS666" i="4"/>
  <c r="AS680" i="4"/>
  <c r="AS676" i="4"/>
  <c r="AS690" i="4"/>
  <c r="AS686" i="4"/>
  <c r="AS638" i="4"/>
  <c r="AS663" i="4"/>
  <c r="AS685" i="4"/>
  <c r="AS662" i="4"/>
  <c r="AS639" i="4"/>
  <c r="AS671" i="4"/>
  <c r="AS660" i="4"/>
  <c r="AS682" i="4"/>
  <c r="AS667" i="4"/>
  <c r="AS688" i="4"/>
  <c r="AS669" i="4"/>
  <c r="AS684" i="4"/>
  <c r="AS646" i="4"/>
  <c r="AS670" i="4"/>
  <c r="AS657" i="4"/>
  <c r="AS681" i="4"/>
  <c r="AS678" i="4"/>
  <c r="AS658" i="4"/>
  <c r="AO693" i="4"/>
  <c r="AO694" i="4"/>
  <c r="AO673" i="4"/>
  <c r="AO652" i="4"/>
  <c r="AO668" i="4"/>
  <c r="AO679" i="4"/>
  <c r="AO677" i="4"/>
  <c r="AO683" i="4"/>
  <c r="AO675" i="4"/>
  <c r="AO653" i="4"/>
  <c r="AO655" i="4"/>
  <c r="AO672" i="4"/>
  <c r="AO644" i="4"/>
  <c r="AO674" i="4"/>
  <c r="AO665" i="4"/>
  <c r="AO696" i="4"/>
  <c r="AO640" i="4"/>
  <c r="AO637" i="4"/>
  <c r="AO656" i="4"/>
  <c r="AO664" i="4"/>
  <c r="AO642" i="4"/>
  <c r="AO690" i="4"/>
  <c r="AO654" i="4"/>
  <c r="AO643" i="4"/>
  <c r="AO647" i="4"/>
  <c r="AO697" i="4"/>
  <c r="AO659" i="4"/>
  <c r="AO669" i="4"/>
  <c r="AO650" i="4"/>
  <c r="AO671" i="4"/>
  <c r="AO649" i="4"/>
  <c r="AO692" i="4"/>
  <c r="AO641" i="4"/>
  <c r="AO685" i="4"/>
  <c r="AO682" i="4"/>
  <c r="AO661" i="4"/>
  <c r="AO666" i="4"/>
  <c r="AO686" i="4"/>
  <c r="AO681" i="4"/>
  <c r="AO667" i="4"/>
  <c r="AO648" i="4"/>
  <c r="AO663" i="4"/>
  <c r="AO660" i="4"/>
  <c r="AO670" i="4"/>
  <c r="AO658" i="4"/>
  <c r="AO645" i="4"/>
  <c r="AO657" i="4"/>
  <c r="AO651" i="4"/>
  <c r="AO688" i="4"/>
  <c r="AO689" i="4"/>
  <c r="AO639" i="4"/>
  <c r="AO680" i="4"/>
  <c r="AO662" i="4"/>
  <c r="AO691" i="4"/>
  <c r="AO646" i="4"/>
  <c r="AO678" i="4"/>
  <c r="AO638" i="4"/>
  <c r="AO684" i="4"/>
  <c r="AO676" i="4"/>
  <c r="AO695" i="4"/>
  <c r="AO687" i="4"/>
  <c r="AA694" i="4"/>
  <c r="AA693" i="4"/>
  <c r="AA673" i="4"/>
  <c r="AA668" i="4"/>
  <c r="AA652" i="4"/>
  <c r="AA679" i="4"/>
  <c r="AA653" i="4"/>
  <c r="AA655" i="4"/>
  <c r="AA675" i="4"/>
  <c r="AA683" i="4"/>
  <c r="AA677" i="4"/>
  <c r="AA637" i="4"/>
  <c r="AA672" i="4"/>
  <c r="AA654" i="4"/>
  <c r="AA651" i="4"/>
  <c r="AA665" i="4"/>
  <c r="AA641" i="4"/>
  <c r="AA695" i="4"/>
  <c r="AA649" i="4"/>
  <c r="AA685" i="4"/>
  <c r="AA640" i="4"/>
  <c r="AA692" i="4"/>
  <c r="AA644" i="4"/>
  <c r="AA650" i="4"/>
  <c r="AA656" i="4"/>
  <c r="AA647" i="4"/>
  <c r="AA664" i="4"/>
  <c r="AA643" i="4"/>
  <c r="AA674" i="4"/>
  <c r="AA660" i="4"/>
  <c r="AA686" i="4"/>
  <c r="AA639" i="4"/>
  <c r="AA696" i="4"/>
  <c r="AA697" i="4"/>
  <c r="AA642" i="4"/>
  <c r="AA670" i="4"/>
  <c r="AA682" i="4"/>
  <c r="AA689" i="4"/>
  <c r="AA661" i="4"/>
  <c r="AA680" i="4"/>
  <c r="AA676" i="4"/>
  <c r="AA678" i="4"/>
  <c r="AA659" i="4"/>
  <c r="AA669" i="4"/>
  <c r="AA666" i="4"/>
  <c r="AA663" i="4"/>
  <c r="AA684" i="4"/>
  <c r="AA688" i="4"/>
  <c r="AA687" i="4"/>
  <c r="AA658" i="4"/>
  <c r="AA671" i="4"/>
  <c r="AA662" i="4"/>
  <c r="AA690" i="4"/>
  <c r="AA648" i="4"/>
  <c r="AA645" i="4"/>
  <c r="AA667" i="4"/>
  <c r="AA681" i="4"/>
  <c r="AA638" i="4"/>
  <c r="AA646" i="4"/>
  <c r="AA657" i="4"/>
  <c r="AA691" i="4"/>
  <c r="BE694" i="4"/>
  <c r="BE693" i="4"/>
  <c r="BE679" i="4"/>
  <c r="F870" i="79" s="1"/>
  <c r="BE673" i="4"/>
  <c r="F741" i="79" s="1"/>
  <c r="BE652" i="4"/>
  <c r="F358" i="79" s="1"/>
  <c r="BE668" i="4"/>
  <c r="F573" i="79" s="1"/>
  <c r="BE696" i="4"/>
  <c r="BE653" i="4"/>
  <c r="F389" i="79" s="1"/>
  <c r="BE683" i="4"/>
  <c r="F930" i="79" s="1"/>
  <c r="BE677" i="4"/>
  <c r="F833" i="79" s="1"/>
  <c r="BE640" i="4"/>
  <c r="F76" i="79" s="1"/>
  <c r="BE695" i="4"/>
  <c r="BE674" i="4"/>
  <c r="F759" i="79" s="1"/>
  <c r="BE675" i="4"/>
  <c r="F779" i="79" s="1"/>
  <c r="BE641" i="4"/>
  <c r="F77" i="79" s="1"/>
  <c r="BE697" i="4"/>
  <c r="BE647" i="4"/>
  <c r="F156" i="79" s="1"/>
  <c r="BE659" i="4"/>
  <c r="F415" i="79" s="1"/>
  <c r="BE655" i="4"/>
  <c r="F399" i="79" s="1"/>
  <c r="BE672" i="4"/>
  <c r="F739" i="79" s="1"/>
  <c r="BE665" i="4"/>
  <c r="F565" i="79" s="1"/>
  <c r="BE684" i="4"/>
  <c r="F944" i="79" s="1"/>
  <c r="BE637" i="4"/>
  <c r="F25" i="79" s="1"/>
  <c r="BE692" i="4"/>
  <c r="F1087" i="79" s="1"/>
  <c r="BE662" i="4"/>
  <c r="F470" i="79" s="1"/>
  <c r="BE648" i="4"/>
  <c r="F157" i="79" s="1"/>
  <c r="BE643" i="4"/>
  <c r="F105" i="79" s="1"/>
  <c r="BE664" i="4"/>
  <c r="F543" i="79" s="1"/>
  <c r="BE654" i="4"/>
  <c r="F397" i="79" s="1"/>
  <c r="BE650" i="4"/>
  <c r="F295" i="79" s="1"/>
  <c r="BE685" i="4"/>
  <c r="F952" i="79" s="1"/>
  <c r="BE690" i="4"/>
  <c r="F1053" i="79" s="1"/>
  <c r="BE687" i="4"/>
  <c r="F991" i="79" s="1"/>
  <c r="BE656" i="4"/>
  <c r="F406" i="79" s="1"/>
  <c r="BE644" i="4"/>
  <c r="F106" i="79" s="1"/>
  <c r="BE689" i="4"/>
  <c r="F1034" i="79" s="1"/>
  <c r="BE686" i="4"/>
  <c r="F988" i="79" s="1"/>
  <c r="BE649" i="4"/>
  <c r="F158" i="79" s="1"/>
  <c r="BE681" i="4"/>
  <c r="F926" i="79" s="1"/>
  <c r="BE678" i="4"/>
  <c r="F850" i="79" s="1"/>
  <c r="BE682" i="4"/>
  <c r="F927" i="79" s="1"/>
  <c r="BE639" i="4"/>
  <c r="F64" i="79" s="1"/>
  <c r="BE691" i="4"/>
  <c r="F1083" i="79" s="1"/>
  <c r="BE642" i="4"/>
  <c r="F78" i="79" s="1"/>
  <c r="BE669" i="4"/>
  <c r="F612" i="79" s="1"/>
  <c r="BE666" i="4"/>
  <c r="F571" i="79" s="1"/>
  <c r="BE663" i="4"/>
  <c r="F486" i="79" s="1"/>
  <c r="BE661" i="4"/>
  <c r="F447" i="79" s="1"/>
  <c r="BE670" i="4"/>
  <c r="F615" i="79" s="1"/>
  <c r="BE688" i="4"/>
  <c r="F1007" i="79" s="1"/>
  <c r="BE658" i="4"/>
  <c r="F411" i="79" s="1"/>
  <c r="BE671" i="4"/>
  <c r="F733" i="79" s="1"/>
  <c r="BE651" i="4"/>
  <c r="F356" i="79" s="1"/>
  <c r="BE645" i="4"/>
  <c r="F111" i="79" s="1"/>
  <c r="BE660" i="4"/>
  <c r="F439" i="79" s="1"/>
  <c r="BE676" i="4"/>
  <c r="F798" i="79" s="1"/>
  <c r="BE680" i="4"/>
  <c r="F901" i="79" s="1"/>
  <c r="BE638" i="4"/>
  <c r="F47" i="79" s="1"/>
  <c r="BE646" i="4"/>
  <c r="F153" i="79" s="1"/>
  <c r="BE657" i="4"/>
  <c r="F408" i="79" s="1"/>
  <c r="BE667" i="4"/>
  <c r="F572" i="79" s="1"/>
  <c r="W693" i="4"/>
  <c r="W668" i="4"/>
  <c r="W652" i="4"/>
  <c r="W694" i="4"/>
  <c r="W679" i="4"/>
  <c r="W673" i="4"/>
  <c r="W640" i="4"/>
  <c r="W683" i="4"/>
  <c r="W675" i="4"/>
  <c r="W677" i="4"/>
  <c r="W653" i="4"/>
  <c r="W637" i="4"/>
  <c r="W664" i="4"/>
  <c r="W689" i="4"/>
  <c r="W692" i="4"/>
  <c r="W654" i="4"/>
  <c r="BJ654" i="4" s="1"/>
  <c r="I397" i="79" s="1"/>
  <c r="W696" i="4"/>
  <c r="W674" i="4"/>
  <c r="W661" i="4"/>
  <c r="W655" i="4"/>
  <c r="W665" i="4"/>
  <c r="W642" i="4"/>
  <c r="W641" i="4"/>
  <c r="W651" i="4"/>
  <c r="W672" i="4"/>
  <c r="W695" i="4"/>
  <c r="W643" i="4"/>
  <c r="W649" i="4"/>
  <c r="BJ649" i="4" s="1"/>
  <c r="I158" i="79" s="1"/>
  <c r="W684" i="4"/>
  <c r="W697" i="4"/>
  <c r="W644" i="4"/>
  <c r="W650" i="4"/>
  <c r="W656" i="4"/>
  <c r="W647" i="4"/>
  <c r="W671" i="4"/>
  <c r="W645" i="4"/>
  <c r="W669" i="4"/>
  <c r="W660" i="4"/>
  <c r="W670" i="4"/>
  <c r="W667" i="4"/>
  <c r="W687" i="4"/>
  <c r="W681" i="4"/>
  <c r="W676" i="4"/>
  <c r="W682" i="4"/>
  <c r="W686" i="4"/>
  <c r="W678" i="4"/>
  <c r="W648" i="4"/>
  <c r="W691" i="4"/>
  <c r="W639" i="4"/>
  <c r="W657" i="4"/>
  <c r="W658" i="4"/>
  <c r="W685" i="4"/>
  <c r="W680" i="4"/>
  <c r="W662" i="4"/>
  <c r="W638" i="4"/>
  <c r="W690" i="4"/>
  <c r="W666" i="4"/>
  <c r="W646" i="4"/>
  <c r="W659" i="4"/>
  <c r="W663" i="4"/>
  <c r="W688" i="4"/>
  <c r="AD694" i="4"/>
  <c r="AD693" i="4"/>
  <c r="AD673" i="4"/>
  <c r="AD679" i="4"/>
  <c r="AD652" i="4"/>
  <c r="AD668" i="4"/>
  <c r="AD677" i="4"/>
  <c r="AD696" i="4"/>
  <c r="AD675" i="4"/>
  <c r="AD640" i="4"/>
  <c r="AD665" i="4"/>
  <c r="AD641" i="4"/>
  <c r="AD650" i="4"/>
  <c r="AD647" i="4"/>
  <c r="AD683" i="4"/>
  <c r="BR683" i="4" s="1"/>
  <c r="AD653" i="4"/>
  <c r="AD637" i="4"/>
  <c r="AD654" i="4"/>
  <c r="AD672" i="4"/>
  <c r="AD664" i="4"/>
  <c r="AD661" i="4"/>
  <c r="AD684" i="4"/>
  <c r="AD695" i="4"/>
  <c r="AD692" i="4"/>
  <c r="AD644" i="4"/>
  <c r="AD659" i="4"/>
  <c r="AD643" i="4"/>
  <c r="AD690" i="4"/>
  <c r="AD655" i="4"/>
  <c r="AD656" i="4"/>
  <c r="AD697" i="4"/>
  <c r="AD671" i="4"/>
  <c r="AD674" i="4"/>
  <c r="AD651" i="4"/>
  <c r="AD691" i="4"/>
  <c r="BR691" i="4" s="1"/>
  <c r="AD658" i="4"/>
  <c r="AD649" i="4"/>
  <c r="AD645" i="4"/>
  <c r="AD648" i="4"/>
  <c r="BR648" i="4" s="1"/>
  <c r="AD686" i="4"/>
  <c r="AD678" i="4"/>
  <c r="AD681" i="4"/>
  <c r="AD688" i="4"/>
  <c r="AD669" i="4"/>
  <c r="AD682" i="4"/>
  <c r="BR682" i="4" s="1"/>
  <c r="AD680" i="4"/>
  <c r="AD676" i="4"/>
  <c r="AD662" i="4"/>
  <c r="AD687" i="4"/>
  <c r="AD639" i="4"/>
  <c r="AD657" i="4"/>
  <c r="BR657" i="4" s="1"/>
  <c r="AD638" i="4"/>
  <c r="AD667" i="4"/>
  <c r="BR667" i="4" s="1"/>
  <c r="AD663" i="4"/>
  <c r="AD642" i="4"/>
  <c r="AD646" i="4"/>
  <c r="AD689" i="4"/>
  <c r="AD660" i="4"/>
  <c r="AD666" i="4"/>
  <c r="BR666" i="4" s="1"/>
  <c r="AD670" i="4"/>
  <c r="AD685" i="4"/>
  <c r="AG673" i="4"/>
  <c r="AG694" i="4"/>
  <c r="AG693" i="4"/>
  <c r="AG668" i="4"/>
  <c r="AG679" i="4"/>
  <c r="AG652" i="4"/>
  <c r="AG640" i="4"/>
  <c r="AG653" i="4"/>
  <c r="AG637" i="4"/>
  <c r="AG677" i="4"/>
  <c r="AG675" i="4"/>
  <c r="AG665" i="4"/>
  <c r="AG696" i="4"/>
  <c r="AG689" i="4"/>
  <c r="AG683" i="4"/>
  <c r="AG664" i="4"/>
  <c r="AG697" i="4"/>
  <c r="AG655" i="4"/>
  <c r="AG654" i="4"/>
  <c r="AG650" i="4"/>
  <c r="AG695" i="4"/>
  <c r="AG649" i="4"/>
  <c r="AG656" i="4"/>
  <c r="AG644" i="4"/>
  <c r="AG642" i="4"/>
  <c r="AG643" i="4"/>
  <c r="AG641" i="4"/>
  <c r="AG647" i="4"/>
  <c r="AG692" i="4"/>
  <c r="AG651" i="4"/>
  <c r="AG691" i="4"/>
  <c r="AG687" i="4"/>
  <c r="AG659" i="4"/>
  <c r="AG674" i="4"/>
  <c r="AG672" i="4"/>
  <c r="AG645" i="4"/>
  <c r="AG663" i="4"/>
  <c r="AG669" i="4"/>
  <c r="AG660" i="4"/>
  <c r="AG670" i="4"/>
  <c r="AG667" i="4"/>
  <c r="AG648" i="4"/>
  <c r="AG666" i="4"/>
  <c r="AG678" i="4"/>
  <c r="AG658" i="4"/>
  <c r="AG688" i="4"/>
  <c r="AG690" i="4"/>
  <c r="AG681" i="4"/>
  <c r="AG657" i="4"/>
  <c r="AG685" i="4"/>
  <c r="AG676" i="4"/>
  <c r="AG638" i="4"/>
  <c r="AG639" i="4"/>
  <c r="AG661" i="4"/>
  <c r="AG682" i="4"/>
  <c r="AG671" i="4"/>
  <c r="AG680" i="4"/>
  <c r="AG662" i="4"/>
  <c r="AG684" i="4"/>
  <c r="AG686" i="4"/>
  <c r="AG646" i="4"/>
  <c r="AI693" i="4"/>
  <c r="AI694" i="4"/>
  <c r="AI679" i="4"/>
  <c r="AI668" i="4"/>
  <c r="AI673" i="4"/>
  <c r="AI652" i="4"/>
  <c r="AI672" i="4"/>
  <c r="AI677" i="4"/>
  <c r="AI675" i="4"/>
  <c r="AI637" i="4"/>
  <c r="AI683" i="4"/>
  <c r="AI692" i="4"/>
  <c r="AI695" i="4"/>
  <c r="AI640" i="4"/>
  <c r="AI656" i="4"/>
  <c r="AI653" i="4"/>
  <c r="AI655" i="4"/>
  <c r="AI665" i="4"/>
  <c r="AI696" i="4"/>
  <c r="AI641" i="4"/>
  <c r="AI697" i="4"/>
  <c r="AI643" i="4"/>
  <c r="AI647" i="4"/>
  <c r="AI644" i="4"/>
  <c r="AI650" i="4"/>
  <c r="AI682" i="4"/>
  <c r="AI659" i="4"/>
  <c r="AI654" i="4"/>
  <c r="AI664" i="4"/>
  <c r="AI648" i="4"/>
  <c r="AI671" i="4"/>
  <c r="AI649" i="4"/>
  <c r="AI651" i="4"/>
  <c r="AI691" i="4"/>
  <c r="AI661" i="4"/>
  <c r="AI660" i="4"/>
  <c r="AI685" i="4"/>
  <c r="AI684" i="4"/>
  <c r="AI639" i="4"/>
  <c r="AI689" i="4"/>
  <c r="AI670" i="4"/>
  <c r="AI686" i="4"/>
  <c r="AI687" i="4"/>
  <c r="AI638" i="4"/>
  <c r="AI662" i="4"/>
  <c r="AI674" i="4"/>
  <c r="AI657" i="4"/>
  <c r="AI658" i="4"/>
  <c r="AI663" i="4"/>
  <c r="AI681" i="4"/>
  <c r="AI676" i="4"/>
  <c r="AI646" i="4"/>
  <c r="AI678" i="4"/>
  <c r="AI645" i="4"/>
  <c r="AI669" i="4"/>
  <c r="AI680" i="4"/>
  <c r="AI688" i="4"/>
  <c r="AI642" i="4"/>
  <c r="AI690" i="4"/>
  <c r="AI666" i="4"/>
  <c r="AI667" i="4"/>
  <c r="BB694" i="4"/>
  <c r="BB668" i="4"/>
  <c r="BB693" i="4"/>
  <c r="BB652" i="4"/>
  <c r="BB673" i="4"/>
  <c r="BB679" i="4"/>
  <c r="BB640" i="4"/>
  <c r="BB677" i="4"/>
  <c r="BB655" i="4"/>
  <c r="BB637" i="4"/>
  <c r="BB697" i="4"/>
  <c r="BB643" i="4"/>
  <c r="BB647" i="4"/>
  <c r="BB642" i="4"/>
  <c r="BB683" i="4"/>
  <c r="BB653" i="4"/>
  <c r="BB675" i="4"/>
  <c r="BB672" i="4"/>
  <c r="BB656" i="4"/>
  <c r="BB665" i="4"/>
  <c r="BB674" i="4"/>
  <c r="BB689" i="4"/>
  <c r="BB654" i="4"/>
  <c r="BB644" i="4"/>
  <c r="BB649" i="4"/>
  <c r="BB684" i="4"/>
  <c r="BB662" i="4"/>
  <c r="BB690" i="4"/>
  <c r="BB692" i="4"/>
  <c r="BB664" i="4"/>
  <c r="BB696" i="4"/>
  <c r="BB650" i="4"/>
  <c r="BB669" i="4"/>
  <c r="BB670" i="4"/>
  <c r="BB641" i="4"/>
  <c r="BB666" i="4"/>
  <c r="BB671" i="4"/>
  <c r="BB695" i="4"/>
  <c r="BB691" i="4"/>
  <c r="BB687" i="4"/>
  <c r="BB663" i="4"/>
  <c r="BB660" i="4"/>
  <c r="BB686" i="4"/>
  <c r="BB685" i="4"/>
  <c r="BB645" i="4"/>
  <c r="BB678" i="4"/>
  <c r="BB646" i="4"/>
  <c r="BB661" i="4"/>
  <c r="BB638" i="4"/>
  <c r="BB648" i="4"/>
  <c r="BB682" i="4"/>
  <c r="BB676" i="4"/>
  <c r="BB667" i="4"/>
  <c r="BB659" i="4"/>
  <c r="BB681" i="4"/>
  <c r="BB651" i="4"/>
  <c r="BB658" i="4"/>
  <c r="BB639" i="4"/>
  <c r="BB680" i="4"/>
  <c r="BB657" i="4"/>
  <c r="BB688" i="4"/>
  <c r="AK694" i="4"/>
  <c r="AK693" i="4"/>
  <c r="AK679" i="4"/>
  <c r="AK673" i="4"/>
  <c r="AK668" i="4"/>
  <c r="AK652" i="4"/>
  <c r="AK683" i="4"/>
  <c r="AK653" i="4"/>
  <c r="AK675" i="4"/>
  <c r="AK656" i="4"/>
  <c r="AK651" i="4"/>
  <c r="AK677" i="4"/>
  <c r="AK692" i="4"/>
  <c r="AK654" i="4"/>
  <c r="AK664" i="4"/>
  <c r="AK649" i="4"/>
  <c r="AK640" i="4"/>
  <c r="AK665" i="4"/>
  <c r="AK637" i="4"/>
  <c r="AK655" i="4"/>
  <c r="AK641" i="4"/>
  <c r="AK650" i="4"/>
  <c r="AK661" i="4"/>
  <c r="AK644" i="4"/>
  <c r="AK647" i="4"/>
  <c r="AK697" i="4"/>
  <c r="AK696" i="4"/>
  <c r="AK643" i="4"/>
  <c r="AK648" i="4"/>
  <c r="AK670" i="4"/>
  <c r="AK691" i="4"/>
  <c r="AK672" i="4"/>
  <c r="AK686" i="4"/>
  <c r="AK646" i="4"/>
  <c r="AK674" i="4"/>
  <c r="AK685" i="4"/>
  <c r="AK662" i="4"/>
  <c r="AK682" i="4"/>
  <c r="AK688" i="4"/>
  <c r="AK690" i="4"/>
  <c r="AK687" i="4"/>
  <c r="AK680" i="4"/>
  <c r="AK678" i="4"/>
  <c r="AK695" i="4"/>
  <c r="AK676" i="4"/>
  <c r="AK659" i="4"/>
  <c r="AK666" i="4"/>
  <c r="AK657" i="4"/>
  <c r="AK642" i="4"/>
  <c r="AK689" i="4"/>
  <c r="AK638" i="4"/>
  <c r="AK684" i="4"/>
  <c r="AK671" i="4"/>
  <c r="AK645" i="4"/>
  <c r="AK660" i="4"/>
  <c r="AK667" i="4"/>
  <c r="AK658" i="4"/>
  <c r="AK669" i="4"/>
  <c r="AK639" i="4"/>
  <c r="AK681" i="4"/>
  <c r="AK663" i="4"/>
  <c r="AH694" i="4"/>
  <c r="AH693" i="4"/>
  <c r="AH668" i="4"/>
  <c r="AH679" i="4"/>
  <c r="AH673" i="4"/>
  <c r="AH652" i="4"/>
  <c r="AH672" i="4"/>
  <c r="AH653" i="4"/>
  <c r="AH677" i="4"/>
  <c r="AH683" i="4"/>
  <c r="AH637" i="4"/>
  <c r="AH675" i="4"/>
  <c r="AH665" i="4"/>
  <c r="AH650" i="4"/>
  <c r="AH644" i="4"/>
  <c r="AH674" i="4"/>
  <c r="AH655" i="4"/>
  <c r="AH640" i="4"/>
  <c r="AH654" i="4"/>
  <c r="AH649" i="4"/>
  <c r="AH696" i="4"/>
  <c r="AH692" i="4"/>
  <c r="AH656" i="4"/>
  <c r="AH647" i="4"/>
  <c r="AH661" i="4"/>
  <c r="AH648" i="4"/>
  <c r="AH641" i="4"/>
  <c r="AH664" i="4"/>
  <c r="AH697" i="4"/>
  <c r="AH643" i="4"/>
  <c r="AH685" i="4"/>
  <c r="AH684" i="4"/>
  <c r="AH686" i="4"/>
  <c r="AH663" i="4"/>
  <c r="AH695" i="4"/>
  <c r="AH670" i="4"/>
  <c r="AH676" i="4"/>
  <c r="AH657" i="4"/>
  <c r="AH658" i="4"/>
  <c r="AH645" i="4"/>
  <c r="AH669" i="4"/>
  <c r="AH682" i="4"/>
  <c r="AH691" i="4"/>
  <c r="AH688" i="4"/>
  <c r="AH651" i="4"/>
  <c r="AH690" i="4"/>
  <c r="AH659" i="4"/>
  <c r="AH646" i="4"/>
  <c r="AH662" i="4"/>
  <c r="AH660" i="4"/>
  <c r="AH667" i="4"/>
  <c r="AH639" i="4"/>
  <c r="AH689" i="4"/>
  <c r="AH642" i="4"/>
  <c r="AH687" i="4"/>
  <c r="AH681" i="4"/>
  <c r="AH678" i="4"/>
  <c r="AH671" i="4"/>
  <c r="AH680" i="4"/>
  <c r="AH666" i="4"/>
  <c r="AH638" i="4"/>
  <c r="BO5" i="4"/>
  <c r="BN622" i="4"/>
  <c r="BN625" i="4"/>
  <c r="BN616" i="4"/>
  <c r="BN630" i="4"/>
  <c r="BN619" i="4"/>
  <c r="BN629" i="4"/>
  <c r="BN623" i="4"/>
  <c r="BN618" i="4"/>
  <c r="BN627" i="4"/>
  <c r="BN626" i="4"/>
  <c r="BN615" i="4"/>
  <c r="BN633" i="4"/>
  <c r="BN631" i="4"/>
  <c r="BN628" i="4"/>
  <c r="BN621" i="4"/>
  <c r="BN634" i="4"/>
  <c r="BN617" i="4"/>
  <c r="BN632" i="4"/>
  <c r="BN620" i="4"/>
  <c r="BN624" i="4"/>
  <c r="BN190" i="4"/>
  <c r="BN244" i="4"/>
  <c r="BN94" i="4"/>
  <c r="BN58" i="4"/>
  <c r="BN116" i="4"/>
  <c r="BN373" i="4"/>
  <c r="BN416" i="4"/>
  <c r="BN455" i="4"/>
  <c r="BN479" i="4"/>
  <c r="BN445" i="4"/>
  <c r="BN177" i="4"/>
  <c r="BN201" i="4"/>
  <c r="BN225" i="4"/>
  <c r="BN255" i="4"/>
  <c r="BN278" i="4"/>
  <c r="BN302" i="4"/>
  <c r="BN326" i="4"/>
  <c r="BN349" i="4"/>
  <c r="BN474" i="4"/>
  <c r="BN419" i="4"/>
  <c r="BN533" i="4"/>
  <c r="BN504" i="4"/>
  <c r="BN559" i="4"/>
  <c r="BN603" i="4"/>
  <c r="BN558" i="4"/>
  <c r="BN588" i="4"/>
  <c r="BN275" i="4"/>
  <c r="BN106" i="4"/>
  <c r="BN301" i="4"/>
  <c r="BN325" i="4"/>
  <c r="BN45" i="4"/>
  <c r="BN105" i="4"/>
  <c r="BN153" i="4"/>
  <c r="BN51" i="4"/>
  <c r="BN81" i="4"/>
  <c r="BN135" i="4"/>
  <c r="BN204" i="4"/>
  <c r="BN170" i="4"/>
  <c r="BN218" i="4"/>
  <c r="BN30" i="4"/>
  <c r="BN150" i="4"/>
  <c r="BN86" i="4"/>
  <c r="BN66" i="4"/>
  <c r="BN363" i="4"/>
  <c r="BN396" i="4"/>
  <c r="BN444" i="4"/>
  <c r="BN452" i="4"/>
  <c r="BN469" i="4"/>
  <c r="BN405" i="4"/>
  <c r="BN183" i="4"/>
  <c r="BN207" i="4"/>
  <c r="BN237" i="4"/>
  <c r="BN292" i="4"/>
  <c r="BN316" i="4"/>
  <c r="BN340" i="4"/>
  <c r="BN464" i="4"/>
  <c r="BN523" i="4"/>
  <c r="BN549" i="4"/>
  <c r="BN579" i="4"/>
  <c r="BN548" i="4"/>
  <c r="BN574" i="4"/>
  <c r="BN265" i="4"/>
  <c r="BN42" i="4"/>
  <c r="BN291" i="4"/>
  <c r="BN315" i="4"/>
  <c r="BN339" i="4"/>
  <c r="BN25" i="4"/>
  <c r="BN87" i="4"/>
  <c r="BN133" i="4"/>
  <c r="BN31" i="4"/>
  <c r="BN65" i="4"/>
  <c r="BN198" i="4"/>
  <c r="BN252" i="4"/>
  <c r="BN110" i="4"/>
  <c r="BN62" i="4"/>
  <c r="BN12" i="4"/>
  <c r="BN132" i="4"/>
  <c r="BN377" i="4"/>
  <c r="BN424" i="4"/>
  <c r="BN459" i="4"/>
  <c r="BN483" i="4"/>
  <c r="BN539" i="4"/>
  <c r="BN181" i="4"/>
  <c r="BN205" i="4"/>
  <c r="BN235" i="4"/>
  <c r="BN282" i="4"/>
  <c r="BN306" i="4"/>
  <c r="BN330" i="4"/>
  <c r="BN353" i="4"/>
  <c r="BN454" i="4"/>
  <c r="BN478" i="4"/>
  <c r="BN435" i="4"/>
  <c r="BN513" i="4"/>
  <c r="BN537" i="4"/>
  <c r="BN563" i="4"/>
  <c r="BN567" i="4"/>
  <c r="BN562" i="4"/>
  <c r="BN231" i="4"/>
  <c r="BN122" i="4"/>
  <c r="BN281" i="4"/>
  <c r="BN305" i="4"/>
  <c r="BN329" i="4"/>
  <c r="BN67" i="4"/>
  <c r="BN113" i="4"/>
  <c r="BN11" i="4"/>
  <c r="BN55" i="4"/>
  <c r="BN178" i="4"/>
  <c r="BN226" i="4"/>
  <c r="BN46" i="4"/>
  <c r="BN52" i="4"/>
  <c r="BN92" i="4"/>
  <c r="BN367" i="4"/>
  <c r="BN404" i="4"/>
  <c r="BN473" i="4"/>
  <c r="BN421" i="4"/>
  <c r="BN163" i="4"/>
  <c r="BN187" i="4"/>
  <c r="BN211" i="4"/>
  <c r="BN241" i="4"/>
  <c r="BN296" i="4"/>
  <c r="BN320" i="4"/>
  <c r="BN344" i="4"/>
  <c r="BN468" i="4"/>
  <c r="BN395" i="4"/>
  <c r="BN527" i="4"/>
  <c r="BN553" i="4"/>
  <c r="BN552" i="4"/>
  <c r="BN578" i="4"/>
  <c r="BN269" i="4"/>
  <c r="BN72" i="4"/>
  <c r="BN295" i="4"/>
  <c r="BN319" i="4"/>
  <c r="BN33" i="4"/>
  <c r="BN93" i="4"/>
  <c r="BN141" i="4"/>
  <c r="BN39" i="4"/>
  <c r="BN206" i="4"/>
  <c r="BN126" i="4"/>
  <c r="BN74" i="4"/>
  <c r="BN28" i="4"/>
  <c r="BN148" i="4"/>
  <c r="BN381" i="4"/>
  <c r="BN432" i="4"/>
  <c r="BN463" i="4"/>
  <c r="BN505" i="4"/>
  <c r="BN185" i="4"/>
  <c r="BN209" i="4"/>
  <c r="BN239" i="4"/>
  <c r="BN286" i="4"/>
  <c r="BN310" i="4"/>
  <c r="BN334" i="4"/>
  <c r="BN357" i="4"/>
  <c r="BN458" i="4"/>
  <c r="BN482" i="4"/>
  <c r="BN451" i="4"/>
  <c r="BN517" i="4"/>
  <c r="BN543" i="4"/>
  <c r="BN573" i="4"/>
  <c r="BN608" i="4"/>
  <c r="BN510" i="4"/>
  <c r="BN542" i="4"/>
  <c r="BN568" i="4"/>
  <c r="BN259" i="4"/>
  <c r="BN18" i="4"/>
  <c r="BN138" i="4"/>
  <c r="BN285" i="4"/>
  <c r="BN309" i="4"/>
  <c r="BN333" i="4"/>
  <c r="BN13" i="4"/>
  <c r="BN79" i="4"/>
  <c r="BN121" i="4"/>
  <c r="BN19" i="4"/>
  <c r="BN59" i="4"/>
  <c r="BN103" i="4"/>
  <c r="BN151" i="4"/>
  <c r="BN172" i="4"/>
  <c r="BN220" i="4"/>
  <c r="BN186" i="4"/>
  <c r="BN240" i="4"/>
  <c r="BN80" i="4"/>
  <c r="BN56" i="4"/>
  <c r="BN108" i="4"/>
  <c r="BN371" i="4"/>
  <c r="BN412" i="4"/>
  <c r="BN453" i="4"/>
  <c r="BN477" i="4"/>
  <c r="BN437" i="4"/>
  <c r="BN167" i="4"/>
  <c r="BN191" i="4"/>
  <c r="BN215" i="4"/>
  <c r="BN245" i="4"/>
  <c r="BN300" i="4"/>
  <c r="BN324" i="4"/>
  <c r="BN347" i="4"/>
  <c r="BN472" i="4"/>
  <c r="BN411" i="4"/>
  <c r="BN531" i="4"/>
  <c r="BN557" i="4"/>
  <c r="BN601" i="4"/>
  <c r="BN556" i="4"/>
  <c r="BN582" i="4"/>
  <c r="BN273" i="4"/>
  <c r="BN98" i="4"/>
  <c r="BN299" i="4"/>
  <c r="BN323" i="4"/>
  <c r="BN41" i="4"/>
  <c r="BN101" i="4"/>
  <c r="BN149" i="4"/>
  <c r="BN47" i="4"/>
  <c r="BN77" i="4"/>
  <c r="BN131" i="4"/>
  <c r="BN200" i="4"/>
  <c r="BN166" i="4"/>
  <c r="BN214" i="4"/>
  <c r="BN22" i="4"/>
  <c r="BN142" i="4"/>
  <c r="BN84" i="4"/>
  <c r="BN44" i="4"/>
  <c r="BN161" i="4"/>
  <c r="BN361" i="4"/>
  <c r="BN385" i="4"/>
  <c r="BN440" i="4"/>
  <c r="BN467" i="4"/>
  <c r="BN397" i="4"/>
  <c r="BN165" i="4"/>
  <c r="BN189" i="4"/>
  <c r="BN213" i="4"/>
  <c r="BN243" i="4"/>
  <c r="BN290" i="4"/>
  <c r="BN314" i="4"/>
  <c r="BN338" i="4"/>
  <c r="BN391" i="4"/>
  <c r="BN462" i="4"/>
  <c r="BN521" i="4"/>
  <c r="BN547" i="4"/>
  <c r="BN577" i="4"/>
  <c r="BN605" i="4"/>
  <c r="BN612" i="4"/>
  <c r="BN546" i="4"/>
  <c r="BN572" i="4"/>
  <c r="BN263" i="4"/>
  <c r="BN277" i="4"/>
  <c r="BN34" i="4"/>
  <c r="BN154" i="4"/>
  <c r="BN289" i="4"/>
  <c r="BN313" i="4"/>
  <c r="BN337" i="4"/>
  <c r="BN21" i="4"/>
  <c r="BN85" i="4"/>
  <c r="BN129" i="4"/>
  <c r="BN194" i="4"/>
  <c r="BN248" i="4"/>
  <c r="BN102" i="4"/>
  <c r="BN60" i="4"/>
  <c r="BN124" i="4"/>
  <c r="BN375" i="4"/>
  <c r="BN420" i="4"/>
  <c r="BN457" i="4"/>
  <c r="BN481" i="4"/>
  <c r="BN171" i="4"/>
  <c r="BN195" i="4"/>
  <c r="BN219" i="4"/>
  <c r="BN249" i="4"/>
  <c r="BN280" i="4"/>
  <c r="BN304" i="4"/>
  <c r="BN328" i="4"/>
  <c r="BN351" i="4"/>
  <c r="BN476" i="4"/>
  <c r="BN427" i="4"/>
  <c r="BN511" i="4"/>
  <c r="BN535" i="4"/>
  <c r="BN561" i="4"/>
  <c r="BN560" i="4"/>
  <c r="BN596" i="4"/>
  <c r="BN229" i="4"/>
  <c r="BN114" i="4"/>
  <c r="BN279" i="4"/>
  <c r="BN303" i="4"/>
  <c r="BN327" i="4"/>
  <c r="BN49" i="4"/>
  <c r="BN109" i="4"/>
  <c r="BN157" i="4"/>
  <c r="BN174" i="4"/>
  <c r="BN222" i="4"/>
  <c r="BN38" i="4"/>
  <c r="BN158" i="4"/>
  <c r="BN88" i="4"/>
  <c r="BN78" i="4"/>
  <c r="BN365" i="4"/>
  <c r="BN400" i="4"/>
  <c r="BN448" i="4"/>
  <c r="BN471" i="4"/>
  <c r="BN413" i="4"/>
  <c r="BN169" i="4"/>
  <c r="BN193" i="4"/>
  <c r="BN217" i="4"/>
  <c r="BN247" i="4"/>
  <c r="BN294" i="4"/>
  <c r="BN318" i="4"/>
  <c r="BN342" i="4"/>
  <c r="BN466" i="4"/>
  <c r="BN525" i="4"/>
  <c r="BN551" i="4"/>
  <c r="BN581" i="4"/>
  <c r="BN590" i="4"/>
  <c r="BN550" i="4"/>
  <c r="BN576" i="4"/>
  <c r="BN267" i="4"/>
  <c r="BN50" i="4"/>
  <c r="BN293" i="4"/>
  <c r="BN317" i="4"/>
  <c r="BN341" i="4"/>
  <c r="BN29" i="4"/>
  <c r="BN89" i="4"/>
  <c r="BN137" i="4"/>
  <c r="BN35" i="4"/>
  <c r="BN202" i="4"/>
  <c r="BN256" i="4"/>
  <c r="BN118" i="4"/>
  <c r="BN64" i="4"/>
  <c r="BN20" i="4"/>
  <c r="BN140" i="4"/>
  <c r="BN379" i="4"/>
  <c r="BN428" i="4"/>
  <c r="BN461" i="4"/>
  <c r="BN501" i="4"/>
  <c r="BN175" i="4"/>
  <c r="BN199" i="4"/>
  <c r="BN223" i="4"/>
  <c r="BN253" i="4"/>
  <c r="BN284" i="4"/>
  <c r="BN308" i="4"/>
  <c r="BN332" i="4"/>
  <c r="BN355" i="4"/>
  <c r="BN456" i="4"/>
  <c r="BN480" i="4"/>
  <c r="BN443" i="4"/>
  <c r="BN515" i="4"/>
  <c r="BN541" i="4"/>
  <c r="BN571" i="4"/>
  <c r="BN606" i="4"/>
  <c r="BN540" i="4"/>
  <c r="BN564" i="4"/>
  <c r="BN233" i="4"/>
  <c r="BN10" i="4"/>
  <c r="BN130" i="4"/>
  <c r="BN283" i="4"/>
  <c r="BN307" i="4"/>
  <c r="BN331" i="4"/>
  <c r="BN9" i="4"/>
  <c r="BN71" i="4"/>
  <c r="BN117" i="4"/>
  <c r="BN15" i="4"/>
  <c r="BN57" i="4"/>
  <c r="BN182" i="4"/>
  <c r="BN236" i="4"/>
  <c r="BN68" i="4"/>
  <c r="BN54" i="4"/>
  <c r="BN100" i="4"/>
  <c r="BN369" i="4"/>
  <c r="BN408" i="4"/>
  <c r="BN475" i="4"/>
  <c r="BN429" i="4"/>
  <c r="BN173" i="4"/>
  <c r="BN197" i="4"/>
  <c r="BN221" i="4"/>
  <c r="BN251" i="4"/>
  <c r="BN298" i="4"/>
  <c r="BN322" i="4"/>
  <c r="BN346" i="4"/>
  <c r="BN470" i="4"/>
  <c r="BN403" i="4"/>
  <c r="BN529" i="4"/>
  <c r="BN555" i="4"/>
  <c r="BN599" i="4"/>
  <c r="BN554" i="4"/>
  <c r="BN580" i="4"/>
  <c r="BN271" i="4"/>
  <c r="BN90" i="4"/>
  <c r="BN297" i="4"/>
  <c r="BN321" i="4"/>
  <c r="BN37" i="4"/>
  <c r="BN97" i="4"/>
  <c r="BN145" i="4"/>
  <c r="BN43" i="4"/>
  <c r="BN75" i="4"/>
  <c r="BN127" i="4"/>
  <c r="BN196" i="4"/>
  <c r="BN238" i="4"/>
  <c r="BN465" i="4"/>
  <c r="BN312" i="4"/>
  <c r="BN575" i="4"/>
  <c r="BN26" i="4"/>
  <c r="BN125" i="4"/>
  <c r="BN139" i="4"/>
  <c r="BN246" i="4"/>
  <c r="BN276" i="4"/>
  <c r="BN128" i="4"/>
  <c r="BN388" i="4"/>
  <c r="BN370" i="4"/>
  <c r="BN426" i="4"/>
  <c r="BN495" i="4"/>
  <c r="BN516" i="4"/>
  <c r="BN602" i="4"/>
  <c r="BN484" i="4"/>
  <c r="BN490" i="4"/>
  <c r="BN398" i="4"/>
  <c r="BN14" i="4"/>
  <c r="BN393" i="4"/>
  <c r="BN123" i="4"/>
  <c r="BN147" i="4"/>
  <c r="BN192" i="4"/>
  <c r="BN208" i="4"/>
  <c r="BN266" i="4"/>
  <c r="BN82" i="4"/>
  <c r="BN350" i="4"/>
  <c r="BN494" i="4"/>
  <c r="BN433" i="4"/>
  <c r="BN360" i="4"/>
  <c r="BN384" i="4"/>
  <c r="BN406" i="4"/>
  <c r="BN485" i="4"/>
  <c r="BN423" i="4"/>
  <c r="BN530" i="4"/>
  <c r="BN597" i="4"/>
  <c r="BN584" i="4"/>
  <c r="BN446" i="4"/>
  <c r="BN509" i="4"/>
  <c r="BN336" i="4"/>
  <c r="BN610" i="4"/>
  <c r="BN146" i="4"/>
  <c r="BN287" i="4"/>
  <c r="BN23" i="4"/>
  <c r="BN63" i="4"/>
  <c r="BN95" i="4"/>
  <c r="BN155" i="4"/>
  <c r="BN224" i="4"/>
  <c r="BN254" i="4"/>
  <c r="BN24" i="4"/>
  <c r="BN144" i="4"/>
  <c r="BN392" i="4"/>
  <c r="BN374" i="4"/>
  <c r="BN434" i="4"/>
  <c r="BN499" i="4"/>
  <c r="BN520" i="4"/>
  <c r="BN566" i="4"/>
  <c r="BN526" i="4"/>
  <c r="BN134" i="4"/>
  <c r="BN69" i="4"/>
  <c r="BN216" i="4"/>
  <c r="BN230" i="4"/>
  <c r="BN270" i="4"/>
  <c r="BN104" i="4"/>
  <c r="BN160" i="4"/>
  <c r="BN354" i="4"/>
  <c r="BN498" i="4"/>
  <c r="BN449" i="4"/>
  <c r="BN364" i="4"/>
  <c r="BN414" i="4"/>
  <c r="BN489" i="4"/>
  <c r="BN439" i="4"/>
  <c r="BN534" i="4"/>
  <c r="BN591" i="4"/>
  <c r="BN115" i="4"/>
  <c r="BN389" i="4"/>
  <c r="BN311" i="4"/>
  <c r="BN111" i="4"/>
  <c r="BN164" i="4"/>
  <c r="BN180" i="4"/>
  <c r="BN260" i="4"/>
  <c r="BN40" i="4"/>
  <c r="BN343" i="4"/>
  <c r="BN488" i="4"/>
  <c r="BN409" i="4"/>
  <c r="BN378" i="4"/>
  <c r="BN394" i="4"/>
  <c r="BN442" i="4"/>
  <c r="BN507" i="4"/>
  <c r="BN399" i="4"/>
  <c r="BN524" i="4"/>
  <c r="BN585" i="4"/>
  <c r="BN607" i="4"/>
  <c r="BN583" i="4"/>
  <c r="BN168" i="4"/>
  <c r="BN179" i="4"/>
  <c r="BN544" i="4"/>
  <c r="BN234" i="4"/>
  <c r="BN242" i="4"/>
  <c r="BN274" i="4"/>
  <c r="BN120" i="4"/>
  <c r="BN358" i="4"/>
  <c r="BN368" i="4"/>
  <c r="BN422" i="4"/>
  <c r="BN493" i="4"/>
  <c r="BN514" i="4"/>
  <c r="BN538" i="4"/>
  <c r="BN600" i="4"/>
  <c r="BN594" i="4"/>
  <c r="BN598" i="4"/>
  <c r="BN387" i="4"/>
  <c r="BN500" i="4"/>
  <c r="BN609" i="4"/>
  <c r="BN76" i="4"/>
  <c r="BN36" i="4"/>
  <c r="BN203" i="4"/>
  <c r="BN261" i="4"/>
  <c r="BN335" i="4"/>
  <c r="BN119" i="4"/>
  <c r="BN143" i="4"/>
  <c r="BN188" i="4"/>
  <c r="BN264" i="4"/>
  <c r="BN70" i="4"/>
  <c r="BN348" i="4"/>
  <c r="BN492" i="4"/>
  <c r="BN425" i="4"/>
  <c r="BN382" i="4"/>
  <c r="BN402" i="4"/>
  <c r="BN450" i="4"/>
  <c r="BN415" i="4"/>
  <c r="BN528" i="4"/>
  <c r="BN508" i="4"/>
  <c r="BN593" i="4"/>
  <c r="BN611" i="4"/>
  <c r="BN345" i="4"/>
  <c r="BN407" i="4"/>
  <c r="BN383" i="4"/>
  <c r="BN227" i="4"/>
  <c r="BN570" i="4"/>
  <c r="BN250" i="4"/>
  <c r="BN16" i="4"/>
  <c r="BN136" i="4"/>
  <c r="BN390" i="4"/>
  <c r="BN372" i="4"/>
  <c r="BN430" i="4"/>
  <c r="BN497" i="4"/>
  <c r="BN518" i="4"/>
  <c r="BN604" i="4"/>
  <c r="BN506" i="4"/>
  <c r="BN184" i="4"/>
  <c r="BN156" i="4"/>
  <c r="BN257" i="4"/>
  <c r="BN460" i="4"/>
  <c r="BN17" i="4"/>
  <c r="BN27" i="4"/>
  <c r="BN61" i="4"/>
  <c r="BN91" i="4"/>
  <c r="BN159" i="4"/>
  <c r="BN212" i="4"/>
  <c r="BN228" i="4"/>
  <c r="BN268" i="4"/>
  <c r="BN96" i="4"/>
  <c r="BN352" i="4"/>
  <c r="BN496" i="4"/>
  <c r="BN441" i="4"/>
  <c r="BN362" i="4"/>
  <c r="BN386" i="4"/>
  <c r="BN359" i="4"/>
  <c r="BN410" i="4"/>
  <c r="BN487" i="4"/>
  <c r="BN431" i="4"/>
  <c r="BN532" i="4"/>
  <c r="BN587" i="4"/>
  <c r="BN592" i="4"/>
  <c r="BN380" i="4"/>
  <c r="BN589" i="4"/>
  <c r="BN162" i="4"/>
  <c r="BN210" i="4"/>
  <c r="BN436" i="4"/>
  <c r="BN73" i="4"/>
  <c r="BN99" i="4"/>
  <c r="BN258" i="4"/>
  <c r="BN32" i="4"/>
  <c r="BN152" i="4"/>
  <c r="BN486" i="4"/>
  <c r="BN401" i="4"/>
  <c r="BN376" i="4"/>
  <c r="BN438" i="4"/>
  <c r="BN503" i="4"/>
  <c r="BN522" i="4"/>
  <c r="BN288" i="4"/>
  <c r="BN545" i="4"/>
  <c r="BN83" i="4"/>
  <c r="BN53" i="4"/>
  <c r="BN107" i="4"/>
  <c r="BN176" i="4"/>
  <c r="BN232" i="4"/>
  <c r="BN272" i="4"/>
  <c r="BN112" i="4"/>
  <c r="BN356" i="4"/>
  <c r="BN512" i="4"/>
  <c r="BN366" i="4"/>
  <c r="BN418" i="4"/>
  <c r="BN491" i="4"/>
  <c r="BN447" i="4"/>
  <c r="BN536" i="4"/>
  <c r="BN569" i="4"/>
  <c r="BN595" i="4"/>
  <c r="BN586" i="4"/>
  <c r="BN565" i="4"/>
  <c r="BN519" i="4"/>
  <c r="BN502" i="4"/>
  <c r="BN262" i="4"/>
  <c r="BN48" i="4"/>
  <c r="BN417" i="4"/>
  <c r="BE621" i="4"/>
  <c r="F296" i="79" s="1"/>
  <c r="BE622" i="4"/>
  <c r="F467" i="79" s="1"/>
  <c r="BE617" i="4"/>
  <c r="F63" i="79" s="1"/>
  <c r="BE629" i="4"/>
  <c r="F872" i="79" s="1"/>
  <c r="BE628" i="4"/>
  <c r="F811" i="79" s="1"/>
  <c r="BE630" i="4"/>
  <c r="F903" i="79" s="1"/>
  <c r="BE626" i="4"/>
  <c r="F544" i="79" s="1"/>
  <c r="BE623" i="4"/>
  <c r="F468" i="79" s="1"/>
  <c r="BE619" i="4"/>
  <c r="F150" i="79" s="1"/>
  <c r="BE624" i="4"/>
  <c r="F469" i="79" s="1"/>
  <c r="BE615" i="4"/>
  <c r="F24" i="79" s="1"/>
  <c r="BE616" i="4"/>
  <c r="F26" i="79" s="1"/>
  <c r="BE633" i="4"/>
  <c r="F1081" i="79" s="1"/>
  <c r="BE620" i="4"/>
  <c r="F294" i="79" s="1"/>
  <c r="BE631" i="4"/>
  <c r="F1065" i="79" s="1"/>
  <c r="BE627" i="4"/>
  <c r="F558" i="79" s="1"/>
  <c r="BE632" i="4"/>
  <c r="F1080" i="79" s="1"/>
  <c r="BE618" i="4"/>
  <c r="F104" i="79" s="1"/>
  <c r="BE625" i="4"/>
  <c r="F542" i="79" s="1"/>
  <c r="BE634" i="4"/>
  <c r="AN622" i="4"/>
  <c r="AN617" i="4"/>
  <c r="AN625" i="4"/>
  <c r="AN634" i="4"/>
  <c r="AN627" i="4"/>
  <c r="AN632" i="4"/>
  <c r="AN618" i="4"/>
  <c r="AN629" i="4"/>
  <c r="AN630" i="4"/>
  <c r="AN626" i="4"/>
  <c r="AN623" i="4"/>
  <c r="AN631" i="4"/>
  <c r="AN628" i="4"/>
  <c r="AN616" i="4"/>
  <c r="AN621" i="4"/>
  <c r="AN633" i="4"/>
  <c r="AN619" i="4"/>
  <c r="AN620" i="4"/>
  <c r="AN624" i="4"/>
  <c r="AN615" i="4"/>
  <c r="AE630" i="4"/>
  <c r="AE626" i="4"/>
  <c r="AE623" i="4"/>
  <c r="AE620" i="4"/>
  <c r="AE631" i="4"/>
  <c r="AE624" i="4"/>
  <c r="AE629" i="4"/>
  <c r="AE628" i="4"/>
  <c r="AE616" i="4"/>
  <c r="AE617" i="4"/>
  <c r="AE619" i="4"/>
  <c r="AE615" i="4"/>
  <c r="AE621" i="4"/>
  <c r="AE633" i="4"/>
  <c r="AE622" i="4"/>
  <c r="AE634" i="4"/>
  <c r="AE627" i="4"/>
  <c r="AE632" i="4"/>
  <c r="AE618" i="4"/>
  <c r="AE625" i="4"/>
  <c r="AA623" i="4"/>
  <c r="AA625" i="4"/>
  <c r="AA619" i="4"/>
  <c r="AA620" i="4"/>
  <c r="AA624" i="4"/>
  <c r="AA615" i="4"/>
  <c r="AA633" i="4"/>
  <c r="AA622" i="4"/>
  <c r="AA634" i="4"/>
  <c r="AA628" i="4"/>
  <c r="AA627" i="4"/>
  <c r="AA632" i="4"/>
  <c r="AA617" i="4"/>
  <c r="AA631" i="4"/>
  <c r="AA616" i="4"/>
  <c r="AA621" i="4"/>
  <c r="AA630" i="4"/>
  <c r="AA626" i="4"/>
  <c r="AA618" i="4"/>
  <c r="AA629" i="4"/>
  <c r="U632" i="4"/>
  <c r="U625" i="4"/>
  <c r="U634" i="4"/>
  <c r="U627" i="4"/>
  <c r="U622" i="4"/>
  <c r="U618" i="4"/>
  <c r="U620" i="4"/>
  <c r="U624" i="4"/>
  <c r="U629" i="4"/>
  <c r="U621" i="4"/>
  <c r="U630" i="4"/>
  <c r="U626" i="4"/>
  <c r="U623" i="4"/>
  <c r="U619" i="4"/>
  <c r="U631" i="4"/>
  <c r="U615" i="4"/>
  <c r="U628" i="4"/>
  <c r="U616" i="4"/>
  <c r="U633" i="4"/>
  <c r="U617" i="4"/>
  <c r="AW616" i="4"/>
  <c r="AW621" i="4"/>
  <c r="AW633" i="4"/>
  <c r="AW632" i="4"/>
  <c r="AW624" i="4"/>
  <c r="AW634" i="4"/>
  <c r="AW627" i="4"/>
  <c r="AW617" i="4"/>
  <c r="AW631" i="4"/>
  <c r="AW629" i="4"/>
  <c r="AW628" i="4"/>
  <c r="AW630" i="4"/>
  <c r="AW622" i="4"/>
  <c r="AW626" i="4"/>
  <c r="AW623" i="4"/>
  <c r="AW618" i="4"/>
  <c r="AW625" i="4"/>
  <c r="AW619" i="4"/>
  <c r="AW620" i="4"/>
  <c r="AW615" i="4"/>
  <c r="AG621" i="4"/>
  <c r="AG632" i="4"/>
  <c r="AG623" i="4"/>
  <c r="AG624" i="4"/>
  <c r="AG634" i="4"/>
  <c r="AG616" i="4"/>
  <c r="AG622" i="4"/>
  <c r="AG631" i="4"/>
  <c r="AG629" i="4"/>
  <c r="AG630" i="4"/>
  <c r="AG626" i="4"/>
  <c r="AG618" i="4"/>
  <c r="AG625" i="4"/>
  <c r="AG619" i="4"/>
  <c r="AG620" i="4"/>
  <c r="AG615" i="4"/>
  <c r="AG627" i="4"/>
  <c r="AG633" i="4"/>
  <c r="AG617" i="4"/>
  <c r="AG628" i="4"/>
  <c r="BD621" i="4"/>
  <c r="BD633" i="4"/>
  <c r="BD619" i="4"/>
  <c r="BD624" i="4"/>
  <c r="BD615" i="4"/>
  <c r="BD627" i="4"/>
  <c r="BD622" i="4"/>
  <c r="BD625" i="4"/>
  <c r="BD634" i="4"/>
  <c r="BD628" i="4"/>
  <c r="BD632" i="4"/>
  <c r="BD618" i="4"/>
  <c r="BD620" i="4"/>
  <c r="BD629" i="4"/>
  <c r="BD616" i="4"/>
  <c r="BD630" i="4"/>
  <c r="BD626" i="4"/>
  <c r="BD623" i="4"/>
  <c r="BD617" i="4"/>
  <c r="BD631" i="4"/>
  <c r="AM616" i="4"/>
  <c r="AM632" i="4"/>
  <c r="AM622" i="4"/>
  <c r="AM626" i="4"/>
  <c r="AM618" i="4"/>
  <c r="AM625" i="4"/>
  <c r="AM620" i="4"/>
  <c r="AM634" i="4"/>
  <c r="AM627" i="4"/>
  <c r="AM617" i="4"/>
  <c r="AM629" i="4"/>
  <c r="AM628" i="4"/>
  <c r="AM630" i="4"/>
  <c r="AM623" i="4"/>
  <c r="AM619" i="4"/>
  <c r="AM624" i="4"/>
  <c r="AM615" i="4"/>
  <c r="AM621" i="4"/>
  <c r="AM633" i="4"/>
  <c r="AM631" i="4"/>
  <c r="AR616" i="4"/>
  <c r="AR621" i="4"/>
  <c r="AR633" i="4"/>
  <c r="AR623" i="4"/>
  <c r="AR617" i="4"/>
  <c r="AR620" i="4"/>
  <c r="AR631" i="4"/>
  <c r="AR632" i="4"/>
  <c r="AR622" i="4"/>
  <c r="AR618" i="4"/>
  <c r="AR625" i="4"/>
  <c r="AR624" i="4"/>
  <c r="AR634" i="4"/>
  <c r="AR627" i="4"/>
  <c r="AR629" i="4"/>
  <c r="AR628" i="4"/>
  <c r="AR630" i="4"/>
  <c r="AR626" i="4"/>
  <c r="AR619" i="4"/>
  <c r="AR615" i="4"/>
  <c r="W629" i="4"/>
  <c r="W616" i="4"/>
  <c r="W621" i="4"/>
  <c r="W630" i="4"/>
  <c r="W619" i="4"/>
  <c r="W615" i="4"/>
  <c r="W627" i="4"/>
  <c r="W633" i="4"/>
  <c r="W617" i="4"/>
  <c r="W631" i="4"/>
  <c r="W624" i="4"/>
  <c r="W628" i="4"/>
  <c r="W632" i="4"/>
  <c r="W622" i="4"/>
  <c r="W626" i="4"/>
  <c r="W623" i="4"/>
  <c r="W618" i="4"/>
  <c r="W625" i="4"/>
  <c r="W620" i="4"/>
  <c r="W634" i="4"/>
  <c r="AU616" i="4"/>
  <c r="AU632" i="4"/>
  <c r="AU617" i="4"/>
  <c r="AU618" i="4"/>
  <c r="AU625" i="4"/>
  <c r="AU624" i="4"/>
  <c r="AU630" i="4"/>
  <c r="AU626" i="4"/>
  <c r="AU631" i="4"/>
  <c r="AU629" i="4"/>
  <c r="AU627" i="4"/>
  <c r="AU621" i="4"/>
  <c r="AU619" i="4"/>
  <c r="AU615" i="4"/>
  <c r="AU633" i="4"/>
  <c r="AU622" i="4"/>
  <c r="AU623" i="4"/>
  <c r="AU620" i="4"/>
  <c r="AU634" i="4"/>
  <c r="AU628" i="4"/>
  <c r="AJ627" i="4"/>
  <c r="AJ632" i="4"/>
  <c r="AJ631" i="4"/>
  <c r="AJ629" i="4"/>
  <c r="AJ630" i="4"/>
  <c r="AJ626" i="4"/>
  <c r="AJ623" i="4"/>
  <c r="AJ618" i="4"/>
  <c r="AJ625" i="4"/>
  <c r="AJ620" i="4"/>
  <c r="AJ616" i="4"/>
  <c r="AJ621" i="4"/>
  <c r="AJ633" i="4"/>
  <c r="AJ617" i="4"/>
  <c r="AJ619" i="4"/>
  <c r="AJ624" i="4"/>
  <c r="AJ615" i="4"/>
  <c r="AJ622" i="4"/>
  <c r="AJ634" i="4"/>
  <c r="AJ628" i="4"/>
  <c r="AV633" i="4"/>
  <c r="AV631" i="4"/>
  <c r="AV628" i="4"/>
  <c r="AV616" i="4"/>
  <c r="AV621" i="4"/>
  <c r="AV632" i="4"/>
  <c r="AV622" i="4"/>
  <c r="AV626" i="4"/>
  <c r="AV623" i="4"/>
  <c r="AV618" i="4"/>
  <c r="AV625" i="4"/>
  <c r="AV634" i="4"/>
  <c r="AV620" i="4"/>
  <c r="AV624" i="4"/>
  <c r="AV629" i="4"/>
  <c r="AV627" i="4"/>
  <c r="AV630" i="4"/>
  <c r="AV617" i="4"/>
  <c r="AV619" i="4"/>
  <c r="AV615" i="4"/>
  <c r="X632" i="4"/>
  <c r="X618" i="4"/>
  <c r="X629" i="4"/>
  <c r="X627" i="4"/>
  <c r="X630" i="4"/>
  <c r="X626" i="4"/>
  <c r="X623" i="4"/>
  <c r="X617" i="4"/>
  <c r="X620" i="4"/>
  <c r="X631" i="4"/>
  <c r="X621" i="4"/>
  <c r="X633" i="4"/>
  <c r="X619" i="4"/>
  <c r="X624" i="4"/>
  <c r="X615" i="4"/>
  <c r="X616" i="4"/>
  <c r="X622" i="4"/>
  <c r="X625" i="4"/>
  <c r="X634" i="4"/>
  <c r="X628" i="4"/>
  <c r="AY627" i="4"/>
  <c r="AY616" i="4"/>
  <c r="AY632" i="4"/>
  <c r="AY622" i="4"/>
  <c r="AY618" i="4"/>
  <c r="AY625" i="4"/>
  <c r="AY634" i="4"/>
  <c r="AY623" i="4"/>
  <c r="AY620" i="4"/>
  <c r="AY624" i="4"/>
  <c r="AY629" i="4"/>
  <c r="AY621" i="4"/>
  <c r="AY630" i="4"/>
  <c r="AY626" i="4"/>
  <c r="AY619" i="4"/>
  <c r="AY615" i="4"/>
  <c r="AY633" i="4"/>
  <c r="AY617" i="4"/>
  <c r="AY631" i="4"/>
  <c r="AY628" i="4"/>
  <c r="AL620" i="4"/>
  <c r="AL629" i="4"/>
  <c r="AL616" i="4"/>
  <c r="AL621" i="4"/>
  <c r="AL630" i="4"/>
  <c r="AL626" i="4"/>
  <c r="AL617" i="4"/>
  <c r="AL619" i="4"/>
  <c r="AL624" i="4"/>
  <c r="AL615" i="4"/>
  <c r="AL628" i="4"/>
  <c r="AL633" i="4"/>
  <c r="AL631" i="4"/>
  <c r="AL627" i="4"/>
  <c r="AL632" i="4"/>
  <c r="AL622" i="4"/>
  <c r="AL623" i="4"/>
  <c r="AL618" i="4"/>
  <c r="AL625" i="4"/>
  <c r="AL634" i="4"/>
  <c r="AS630" i="4"/>
  <c r="AS619" i="4"/>
  <c r="AS620" i="4"/>
  <c r="AS624" i="4"/>
  <c r="AS615" i="4"/>
  <c r="AS628" i="4"/>
  <c r="AS627" i="4"/>
  <c r="AS633" i="4"/>
  <c r="AS631" i="4"/>
  <c r="AS616" i="4"/>
  <c r="AS621" i="4"/>
  <c r="AS632" i="4"/>
  <c r="AS622" i="4"/>
  <c r="AS626" i="4"/>
  <c r="AS623" i="4"/>
  <c r="AS618" i="4"/>
  <c r="AS625" i="4"/>
  <c r="AS634" i="4"/>
  <c r="AS617" i="4"/>
  <c r="AS629" i="4"/>
  <c r="AH630" i="4"/>
  <c r="AH626" i="4"/>
  <c r="AH619" i="4"/>
  <c r="AH620" i="4"/>
  <c r="AH615" i="4"/>
  <c r="AH633" i="4"/>
  <c r="AH617" i="4"/>
  <c r="AH616" i="4"/>
  <c r="AH632" i="4"/>
  <c r="AH618" i="4"/>
  <c r="AH625" i="4"/>
  <c r="AH634" i="4"/>
  <c r="AH627" i="4"/>
  <c r="AH621" i="4"/>
  <c r="AH622" i="4"/>
  <c r="AH623" i="4"/>
  <c r="AH631" i="4"/>
  <c r="AH624" i="4"/>
  <c r="AH629" i="4"/>
  <c r="AH628" i="4"/>
  <c r="AC633" i="4"/>
  <c r="AC622" i="4"/>
  <c r="AC617" i="4"/>
  <c r="AC631" i="4"/>
  <c r="AC632" i="4"/>
  <c r="AC626" i="4"/>
  <c r="AC618" i="4"/>
  <c r="AC625" i="4"/>
  <c r="AC634" i="4"/>
  <c r="AC628" i="4"/>
  <c r="AC627" i="4"/>
  <c r="AC621" i="4"/>
  <c r="AC629" i="4"/>
  <c r="AC616" i="4"/>
  <c r="AC630" i="4"/>
  <c r="AC623" i="4"/>
  <c r="AC619" i="4"/>
  <c r="AC620" i="4"/>
  <c r="AC624" i="4"/>
  <c r="AC615" i="4"/>
  <c r="AO627" i="4"/>
  <c r="AO621" i="4"/>
  <c r="AO630" i="4"/>
  <c r="AO626" i="4"/>
  <c r="AO619" i="4"/>
  <c r="AO624" i="4"/>
  <c r="AO615" i="4"/>
  <c r="AO633" i="4"/>
  <c r="AO617" i="4"/>
  <c r="AO620" i="4"/>
  <c r="AO631" i="4"/>
  <c r="AO628" i="4"/>
  <c r="AO632" i="4"/>
  <c r="AO623" i="4"/>
  <c r="AO618" i="4"/>
  <c r="AO625" i="4"/>
  <c r="AO634" i="4"/>
  <c r="AO616" i="4"/>
  <c r="AO622" i="4"/>
  <c r="AO629" i="4"/>
  <c r="AD633" i="4"/>
  <c r="AD621" i="4"/>
  <c r="AD632" i="4"/>
  <c r="AD623" i="4"/>
  <c r="AD631" i="4"/>
  <c r="AD624" i="4"/>
  <c r="AD634" i="4"/>
  <c r="AD628" i="4"/>
  <c r="AD616" i="4"/>
  <c r="AD618" i="4"/>
  <c r="AD620" i="4"/>
  <c r="AD629" i="4"/>
  <c r="AD627" i="4"/>
  <c r="AD630" i="4"/>
  <c r="AD622" i="4"/>
  <c r="AD626" i="4"/>
  <c r="AD617" i="4"/>
  <c r="AD625" i="4"/>
  <c r="AD619" i="4"/>
  <c r="AD615" i="4"/>
  <c r="Z616" i="4"/>
  <c r="Z630" i="4"/>
  <c r="Z619" i="4"/>
  <c r="Z624" i="4"/>
  <c r="Z615" i="4"/>
  <c r="Z621" i="4"/>
  <c r="Z633" i="4"/>
  <c r="Z623" i="4"/>
  <c r="Z617" i="4"/>
  <c r="Z620" i="4"/>
  <c r="Z631" i="4"/>
  <c r="Z628" i="4"/>
  <c r="Z627" i="4"/>
  <c r="Z632" i="4"/>
  <c r="Z626" i="4"/>
  <c r="Z618" i="4"/>
  <c r="Z625" i="4"/>
  <c r="Z634" i="4"/>
  <c r="Z622" i="4"/>
  <c r="Z629" i="4"/>
  <c r="AP623" i="4"/>
  <c r="AP617" i="4"/>
  <c r="AP629" i="4"/>
  <c r="AP628" i="4"/>
  <c r="AP627" i="4"/>
  <c r="AP630" i="4"/>
  <c r="AP619" i="4"/>
  <c r="AP624" i="4"/>
  <c r="AP615" i="4"/>
  <c r="AP633" i="4"/>
  <c r="AP622" i="4"/>
  <c r="AP620" i="4"/>
  <c r="AP631" i="4"/>
  <c r="AP616" i="4"/>
  <c r="AP621" i="4"/>
  <c r="AP632" i="4"/>
  <c r="AP626" i="4"/>
  <c r="AP618" i="4"/>
  <c r="AP625" i="4"/>
  <c r="AP634" i="4"/>
  <c r="AK627" i="4"/>
  <c r="AK633" i="4"/>
  <c r="AK632" i="4"/>
  <c r="AK623" i="4"/>
  <c r="AK625" i="4"/>
  <c r="AK620" i="4"/>
  <c r="AK634" i="4"/>
  <c r="AK628" i="4"/>
  <c r="AK616" i="4"/>
  <c r="AK622" i="4"/>
  <c r="AK617" i="4"/>
  <c r="AK618" i="4"/>
  <c r="AK624" i="4"/>
  <c r="AK629" i="4"/>
  <c r="AK621" i="4"/>
  <c r="AK630" i="4"/>
  <c r="AK626" i="4"/>
  <c r="AK619" i="4"/>
  <c r="AK631" i="4"/>
  <c r="AK615" i="4"/>
  <c r="Y616" i="4"/>
  <c r="Y633" i="4"/>
  <c r="Y631" i="4"/>
  <c r="Y627" i="4"/>
  <c r="Y621" i="4"/>
  <c r="Y632" i="4"/>
  <c r="Y622" i="4"/>
  <c r="Y618" i="4"/>
  <c r="Y625" i="4"/>
  <c r="Y620" i="4"/>
  <c r="Y634" i="4"/>
  <c r="Y617" i="4"/>
  <c r="Y629" i="4"/>
  <c r="Y628" i="4"/>
  <c r="Y630" i="4"/>
  <c r="Y626" i="4"/>
  <c r="Y623" i="4"/>
  <c r="Y619" i="4"/>
  <c r="Y624" i="4"/>
  <c r="Y615" i="4"/>
  <c r="AZ627" i="4"/>
  <c r="AZ622" i="4"/>
  <c r="AZ634" i="4"/>
  <c r="AZ632" i="4"/>
  <c r="AZ617" i="4"/>
  <c r="AZ631" i="4"/>
  <c r="AZ629" i="4"/>
  <c r="AZ616" i="4"/>
  <c r="AZ630" i="4"/>
  <c r="AZ626" i="4"/>
  <c r="AZ623" i="4"/>
  <c r="AZ618" i="4"/>
  <c r="AZ625" i="4"/>
  <c r="AZ628" i="4"/>
  <c r="AZ621" i="4"/>
  <c r="AZ633" i="4"/>
  <c r="AZ619" i="4"/>
  <c r="AZ620" i="4"/>
  <c r="AZ624" i="4"/>
  <c r="AZ615" i="4"/>
  <c r="AB616" i="4"/>
  <c r="AB632" i="4"/>
  <c r="AB622" i="4"/>
  <c r="AB618" i="4"/>
  <c r="AB625" i="4"/>
  <c r="AB624" i="4"/>
  <c r="AB634" i="4"/>
  <c r="AB617" i="4"/>
  <c r="AB629" i="4"/>
  <c r="AB627" i="4"/>
  <c r="AB630" i="4"/>
  <c r="AB626" i="4"/>
  <c r="AB619" i="4"/>
  <c r="AB620" i="4"/>
  <c r="AB615" i="4"/>
  <c r="AB621" i="4"/>
  <c r="AB633" i="4"/>
  <c r="AB623" i="4"/>
  <c r="AB631" i="4"/>
  <c r="AB628" i="4"/>
  <c r="AI617" i="4"/>
  <c r="AI629" i="4"/>
  <c r="AI628" i="4"/>
  <c r="AI627" i="4"/>
  <c r="AI616" i="4"/>
  <c r="AI630" i="4"/>
  <c r="AI626" i="4"/>
  <c r="AI619" i="4"/>
  <c r="AI615" i="4"/>
  <c r="AI633" i="4"/>
  <c r="AI623" i="4"/>
  <c r="AI631" i="4"/>
  <c r="AI621" i="4"/>
  <c r="AI632" i="4"/>
  <c r="AI622" i="4"/>
  <c r="AI618" i="4"/>
  <c r="AI625" i="4"/>
  <c r="AI620" i="4"/>
  <c r="AI624" i="4"/>
  <c r="AI634" i="4"/>
  <c r="AF621" i="4"/>
  <c r="AF632" i="4"/>
  <c r="AF622" i="4"/>
  <c r="AF626" i="4"/>
  <c r="AF623" i="4"/>
  <c r="AF617" i="4"/>
  <c r="AF618" i="4"/>
  <c r="AF625" i="4"/>
  <c r="AF634" i="4"/>
  <c r="AF616" i="4"/>
  <c r="AF624" i="4"/>
  <c r="AF629" i="4"/>
  <c r="AF628" i="4"/>
  <c r="AF630" i="4"/>
  <c r="AF619" i="4"/>
  <c r="AF615" i="4"/>
  <c r="AF627" i="4"/>
  <c r="AF633" i="4"/>
  <c r="AF620" i="4"/>
  <c r="AF631" i="4"/>
  <c r="V627" i="4"/>
  <c r="V630" i="4"/>
  <c r="V626" i="4"/>
  <c r="V623" i="4"/>
  <c r="V619" i="4"/>
  <c r="V620" i="4"/>
  <c r="V624" i="4"/>
  <c r="V615" i="4"/>
  <c r="V621" i="4"/>
  <c r="V633" i="4"/>
  <c r="V631" i="4"/>
  <c r="V616" i="4"/>
  <c r="V632" i="4"/>
  <c r="V622" i="4"/>
  <c r="V617" i="4"/>
  <c r="V618" i="4"/>
  <c r="V625" i="4"/>
  <c r="V634" i="4"/>
  <c r="V628" i="4"/>
  <c r="V629" i="4"/>
  <c r="AQ630" i="4"/>
  <c r="AQ626" i="4"/>
  <c r="AQ618" i="4"/>
  <c r="AQ629" i="4"/>
  <c r="AQ628" i="4"/>
  <c r="AQ627" i="4"/>
  <c r="AQ617" i="4"/>
  <c r="AQ625" i="4"/>
  <c r="AQ619" i="4"/>
  <c r="AQ620" i="4"/>
  <c r="AQ615" i="4"/>
  <c r="AQ616" i="4"/>
  <c r="AQ621" i="4"/>
  <c r="AQ633" i="4"/>
  <c r="AQ622" i="4"/>
  <c r="AQ634" i="4"/>
  <c r="AQ632" i="4"/>
  <c r="AQ623" i="4"/>
  <c r="AQ631" i="4"/>
  <c r="AQ624" i="4"/>
  <c r="AX617" i="4"/>
  <c r="AX631" i="4"/>
  <c r="AX624" i="4"/>
  <c r="AX629" i="4"/>
  <c r="AX616" i="4"/>
  <c r="AX630" i="4"/>
  <c r="AX622" i="4"/>
  <c r="AX626" i="4"/>
  <c r="AX619" i="4"/>
  <c r="AX615" i="4"/>
  <c r="AX627" i="4"/>
  <c r="AX633" i="4"/>
  <c r="AX623" i="4"/>
  <c r="AX620" i="4"/>
  <c r="AX628" i="4"/>
  <c r="AX621" i="4"/>
  <c r="AX632" i="4"/>
  <c r="AX618" i="4"/>
  <c r="AX625" i="4"/>
  <c r="AX634" i="4"/>
  <c r="BC627" i="4"/>
  <c r="BC621" i="4"/>
  <c r="BC633" i="4"/>
  <c r="BC617" i="4"/>
  <c r="BC631" i="4"/>
  <c r="BC628" i="4"/>
  <c r="BC632" i="4"/>
  <c r="BC622" i="4"/>
  <c r="BC626" i="4"/>
  <c r="BC623" i="4"/>
  <c r="BC618" i="4"/>
  <c r="BC625" i="4"/>
  <c r="BC624" i="4"/>
  <c r="BC634" i="4"/>
  <c r="BC629" i="4"/>
  <c r="BC616" i="4"/>
  <c r="BC630" i="4"/>
  <c r="BC619" i="4"/>
  <c r="BC620" i="4"/>
  <c r="BC615" i="4"/>
  <c r="BB616" i="4"/>
  <c r="BB632" i="4"/>
  <c r="BB617" i="4"/>
  <c r="BB618" i="4"/>
  <c r="BB625" i="4"/>
  <c r="BB634" i="4"/>
  <c r="BB628" i="4"/>
  <c r="BB621" i="4"/>
  <c r="BB622" i="4"/>
  <c r="BB629" i="4"/>
  <c r="BB627" i="4"/>
  <c r="BB630" i="4"/>
  <c r="BB626" i="4"/>
  <c r="BB623" i="4"/>
  <c r="BB619" i="4"/>
  <c r="BB624" i="4"/>
  <c r="BB615" i="4"/>
  <c r="BB633" i="4"/>
  <c r="BB620" i="4"/>
  <c r="BB631" i="4"/>
  <c r="AT630" i="4"/>
  <c r="AT626" i="4"/>
  <c r="AT623" i="4"/>
  <c r="AT625" i="4"/>
  <c r="AT619" i="4"/>
  <c r="AT620" i="4"/>
  <c r="AT615" i="4"/>
  <c r="AT628" i="4"/>
  <c r="AT616" i="4"/>
  <c r="AT633" i="4"/>
  <c r="AT627" i="4"/>
  <c r="AT621" i="4"/>
  <c r="AT632" i="4"/>
  <c r="AT622" i="4"/>
  <c r="AT617" i="4"/>
  <c r="AT631" i="4"/>
  <c r="AT624" i="4"/>
  <c r="AT634" i="4"/>
  <c r="AT618" i="4"/>
  <c r="AT629" i="4"/>
  <c r="AP162" i="4"/>
  <c r="AP166" i="4"/>
  <c r="AP170" i="4"/>
  <c r="AP174" i="4"/>
  <c r="AP178" i="4"/>
  <c r="AP182" i="4"/>
  <c r="AP186" i="4"/>
  <c r="AP190" i="4"/>
  <c r="AP194" i="4"/>
  <c r="AP198" i="4"/>
  <c r="AP202" i="4"/>
  <c r="AP206" i="4"/>
  <c r="AP214" i="4"/>
  <c r="AP218" i="4"/>
  <c r="AP222" i="4"/>
  <c r="AP226" i="4"/>
  <c r="AP236" i="4"/>
  <c r="AP240" i="4"/>
  <c r="AP244" i="4"/>
  <c r="AP248" i="4"/>
  <c r="AP252" i="4"/>
  <c r="AP256" i="4"/>
  <c r="AP14" i="4"/>
  <c r="AP22" i="4"/>
  <c r="AP30" i="4"/>
  <c r="AP210" i="4"/>
  <c r="AP38" i="4"/>
  <c r="AP46" i="4"/>
  <c r="AP68" i="4"/>
  <c r="AP80" i="4"/>
  <c r="AP94" i="4"/>
  <c r="AP102" i="4"/>
  <c r="AP110" i="4"/>
  <c r="AP118" i="4"/>
  <c r="AP126" i="4"/>
  <c r="AP134" i="4"/>
  <c r="AP142" i="4"/>
  <c r="AP150" i="4"/>
  <c r="AP158" i="4"/>
  <c r="AP52" i="4"/>
  <c r="AP54" i="4"/>
  <c r="AP56" i="4"/>
  <c r="AP58" i="4"/>
  <c r="AP60" i="4"/>
  <c r="AP62" i="4"/>
  <c r="AP64" i="4"/>
  <c r="AP74" i="4"/>
  <c r="AP76" i="4"/>
  <c r="AP84" i="4"/>
  <c r="AP86" i="4"/>
  <c r="AP88" i="4"/>
  <c r="AP12" i="4"/>
  <c r="AP20" i="4"/>
  <c r="AP28" i="4"/>
  <c r="AP36" i="4"/>
  <c r="AP44" i="4"/>
  <c r="AP66" i="4"/>
  <c r="AP78" i="4"/>
  <c r="AP92" i="4"/>
  <c r="AP100" i="4"/>
  <c r="AP108" i="4"/>
  <c r="AP116" i="4"/>
  <c r="AP124" i="4"/>
  <c r="AP132" i="4"/>
  <c r="AP140" i="4"/>
  <c r="AP148" i="4"/>
  <c r="AP156" i="4"/>
  <c r="AP361" i="4"/>
  <c r="AP363" i="4"/>
  <c r="AP365" i="4"/>
  <c r="AP367" i="4"/>
  <c r="AP369" i="4"/>
  <c r="AP371" i="4"/>
  <c r="AP373" i="4"/>
  <c r="AP375" i="4"/>
  <c r="AP377" i="4"/>
  <c r="AP161" i="4"/>
  <c r="AP452" i="4"/>
  <c r="AP393" i="4"/>
  <c r="AP163" i="4"/>
  <c r="AP167" i="4"/>
  <c r="AP379" i="4"/>
  <c r="AP381" i="4"/>
  <c r="AP383" i="4"/>
  <c r="AP385" i="4"/>
  <c r="AP396" i="4"/>
  <c r="AP400" i="4"/>
  <c r="AP404" i="4"/>
  <c r="AP408" i="4"/>
  <c r="AP412" i="4"/>
  <c r="AP416" i="4"/>
  <c r="AP420" i="4"/>
  <c r="AP424" i="4"/>
  <c r="AP428" i="4"/>
  <c r="AP432" i="4"/>
  <c r="AP436" i="4"/>
  <c r="AP440" i="4"/>
  <c r="AP444" i="4"/>
  <c r="AP448" i="4"/>
  <c r="AP453" i="4"/>
  <c r="AP455" i="4"/>
  <c r="AP457" i="4"/>
  <c r="AP459" i="4"/>
  <c r="AP461" i="4"/>
  <c r="AP463" i="4"/>
  <c r="AP465" i="4"/>
  <c r="AP467" i="4"/>
  <c r="AP469" i="4"/>
  <c r="AP471" i="4"/>
  <c r="AP473" i="4"/>
  <c r="AP475" i="4"/>
  <c r="AP477" i="4"/>
  <c r="AP479" i="4"/>
  <c r="AP481" i="4"/>
  <c r="AP483" i="4"/>
  <c r="AP501" i="4"/>
  <c r="AP505" i="4"/>
  <c r="AP509" i="4"/>
  <c r="AP397" i="4"/>
  <c r="AP405" i="4"/>
  <c r="AP413" i="4"/>
  <c r="AP421" i="4"/>
  <c r="AP429" i="4"/>
  <c r="AP437" i="4"/>
  <c r="AP445" i="4"/>
  <c r="AP539" i="4"/>
  <c r="AP165" i="4"/>
  <c r="AP169" i="4"/>
  <c r="AP173" i="4"/>
  <c r="AP177" i="4"/>
  <c r="AP181" i="4"/>
  <c r="AP185" i="4"/>
  <c r="AP189" i="4"/>
  <c r="AP193" i="4"/>
  <c r="AP197" i="4"/>
  <c r="AP201" i="4"/>
  <c r="AP205" i="4"/>
  <c r="AP209" i="4"/>
  <c r="AP213" i="4"/>
  <c r="AP217" i="4"/>
  <c r="AP221" i="4"/>
  <c r="AP225" i="4"/>
  <c r="AP235" i="4"/>
  <c r="AP239" i="4"/>
  <c r="AP243" i="4"/>
  <c r="AP247" i="4"/>
  <c r="AP251" i="4"/>
  <c r="AP255" i="4"/>
  <c r="AP278" i="4"/>
  <c r="AP280" i="4"/>
  <c r="AP282" i="4"/>
  <c r="AP284" i="4"/>
  <c r="AP286" i="4"/>
  <c r="AP288" i="4"/>
  <c r="AP290" i="4"/>
  <c r="AP292" i="4"/>
  <c r="AP294" i="4"/>
  <c r="AP296" i="4"/>
  <c r="AP298" i="4"/>
  <c r="AP300" i="4"/>
  <c r="AP171" i="4"/>
  <c r="AP175" i="4"/>
  <c r="AP179" i="4"/>
  <c r="AP183" i="4"/>
  <c r="AP187" i="4"/>
  <c r="AP191" i="4"/>
  <c r="AP195" i="4"/>
  <c r="AP199" i="4"/>
  <c r="AP203" i="4"/>
  <c r="AP207" i="4"/>
  <c r="AP211" i="4"/>
  <c r="AP215" i="4"/>
  <c r="AP219" i="4"/>
  <c r="AP223" i="4"/>
  <c r="AP227" i="4"/>
  <c r="AP237" i="4"/>
  <c r="AP241" i="4"/>
  <c r="AP245" i="4"/>
  <c r="AP249" i="4"/>
  <c r="AP253" i="4"/>
  <c r="AP257" i="4"/>
  <c r="AP454" i="4"/>
  <c r="AP456" i="4"/>
  <c r="AP458" i="4"/>
  <c r="AP460" i="4"/>
  <c r="AP462" i="4"/>
  <c r="AP464" i="4"/>
  <c r="AP466" i="4"/>
  <c r="AP468" i="4"/>
  <c r="AP470" i="4"/>
  <c r="AP472" i="4"/>
  <c r="AP474" i="4"/>
  <c r="AP476" i="4"/>
  <c r="AP478" i="4"/>
  <c r="AP480" i="4"/>
  <c r="AP482" i="4"/>
  <c r="AP511" i="4"/>
  <c r="AP513" i="4"/>
  <c r="AP515" i="4"/>
  <c r="AP517" i="4"/>
  <c r="AP519" i="4"/>
  <c r="AP521" i="4"/>
  <c r="AP523" i="4"/>
  <c r="AP525" i="4"/>
  <c r="AP527" i="4"/>
  <c r="AP529" i="4"/>
  <c r="AP531" i="4"/>
  <c r="AP533" i="4"/>
  <c r="AP535" i="4"/>
  <c r="AP537" i="4"/>
  <c r="AP504" i="4"/>
  <c r="AP541" i="4"/>
  <c r="AP543" i="4"/>
  <c r="AP545" i="4"/>
  <c r="AP547" i="4"/>
  <c r="AP549" i="4"/>
  <c r="AP551" i="4"/>
  <c r="AP553" i="4"/>
  <c r="AP555" i="4"/>
  <c r="AP557" i="4"/>
  <c r="AP559" i="4"/>
  <c r="AP561" i="4"/>
  <c r="AP563" i="4"/>
  <c r="AP571" i="4"/>
  <c r="AP573" i="4"/>
  <c r="AP575" i="4"/>
  <c r="AP577" i="4"/>
  <c r="AP579" i="4"/>
  <c r="AP581" i="4"/>
  <c r="AP599" i="4"/>
  <c r="AP601" i="4"/>
  <c r="AP603" i="4"/>
  <c r="AP605" i="4"/>
  <c r="AP606" i="4"/>
  <c r="AP608" i="4"/>
  <c r="AP610" i="4"/>
  <c r="AP612" i="4"/>
  <c r="AP502" i="4"/>
  <c r="AP510" i="4"/>
  <c r="AP302" i="4"/>
  <c r="AP304" i="4"/>
  <c r="AP306" i="4"/>
  <c r="AP308" i="4"/>
  <c r="AP310" i="4"/>
  <c r="AP312" i="4"/>
  <c r="AP314" i="4"/>
  <c r="AP316" i="4"/>
  <c r="AP318" i="4"/>
  <c r="AP320" i="4"/>
  <c r="AP322" i="4"/>
  <c r="AP324" i="4"/>
  <c r="AP326" i="4"/>
  <c r="AP328" i="4"/>
  <c r="AP330" i="4"/>
  <c r="AP332" i="4"/>
  <c r="AP334" i="4"/>
  <c r="AP336" i="4"/>
  <c r="AP338" i="4"/>
  <c r="AP340" i="4"/>
  <c r="AP342" i="4"/>
  <c r="AP344" i="4"/>
  <c r="AP346" i="4"/>
  <c r="AP347" i="4"/>
  <c r="AP349" i="4"/>
  <c r="AP351" i="4"/>
  <c r="AP353" i="4"/>
  <c r="AP355" i="4"/>
  <c r="AP357" i="4"/>
  <c r="AP389" i="4"/>
  <c r="AP391" i="4"/>
  <c r="AP395" i="4"/>
  <c r="AP403" i="4"/>
  <c r="AP411" i="4"/>
  <c r="AP419" i="4"/>
  <c r="AP427" i="4"/>
  <c r="AP435" i="4"/>
  <c r="AP443" i="4"/>
  <c r="AP451" i="4"/>
  <c r="AP567" i="4"/>
  <c r="AP590" i="4"/>
  <c r="AP540" i="4"/>
  <c r="AP542" i="4"/>
  <c r="AP544" i="4"/>
  <c r="AP546" i="4"/>
  <c r="AP279" i="4"/>
  <c r="AP281" i="4"/>
  <c r="AP283" i="4"/>
  <c r="AP285" i="4"/>
  <c r="AP287" i="4"/>
  <c r="AP289" i="4"/>
  <c r="AP291" i="4"/>
  <c r="AP293" i="4"/>
  <c r="AP295" i="4"/>
  <c r="AP297" i="4"/>
  <c r="AP299" i="4"/>
  <c r="AP301" i="4"/>
  <c r="AP303" i="4"/>
  <c r="AP305" i="4"/>
  <c r="AP307" i="4"/>
  <c r="AP309" i="4"/>
  <c r="AP311" i="4"/>
  <c r="AP313" i="4"/>
  <c r="AP315" i="4"/>
  <c r="AP317" i="4"/>
  <c r="AP319" i="4"/>
  <c r="AP321" i="4"/>
  <c r="AP323" i="4"/>
  <c r="AP325" i="4"/>
  <c r="AP327" i="4"/>
  <c r="AP329" i="4"/>
  <c r="AP331" i="4"/>
  <c r="AP333" i="4"/>
  <c r="AP335" i="4"/>
  <c r="AP337" i="4"/>
  <c r="AP548" i="4"/>
  <c r="AP550" i="4"/>
  <c r="AP552" i="4"/>
  <c r="AP554" i="4"/>
  <c r="AP556" i="4"/>
  <c r="AP558" i="4"/>
  <c r="AP560" i="4"/>
  <c r="AP562" i="4"/>
  <c r="AP564" i="4"/>
  <c r="AP568" i="4"/>
  <c r="AP570" i="4"/>
  <c r="AP572" i="4"/>
  <c r="AP574" i="4"/>
  <c r="AP576" i="4"/>
  <c r="AP578" i="4"/>
  <c r="AP580" i="4"/>
  <c r="AP582" i="4"/>
  <c r="AP588" i="4"/>
  <c r="AP596" i="4"/>
  <c r="AP229" i="4"/>
  <c r="AP231" i="4"/>
  <c r="AP233" i="4"/>
  <c r="AP259" i="4"/>
  <c r="AP261" i="4"/>
  <c r="AP263" i="4"/>
  <c r="AP265" i="4"/>
  <c r="AP267" i="4"/>
  <c r="AP269" i="4"/>
  <c r="AP271" i="4"/>
  <c r="AP273" i="4"/>
  <c r="AP275" i="4"/>
  <c r="AP277" i="4"/>
  <c r="AP10" i="4"/>
  <c r="AP18" i="4"/>
  <c r="AP26" i="4"/>
  <c r="AP34" i="4"/>
  <c r="AP42" i="4"/>
  <c r="AP50" i="4"/>
  <c r="AP72" i="4"/>
  <c r="AP90" i="4"/>
  <c r="AP98" i="4"/>
  <c r="AP106" i="4"/>
  <c r="AP114" i="4"/>
  <c r="AP122" i="4"/>
  <c r="AP130" i="4"/>
  <c r="AP138" i="4"/>
  <c r="AP146" i="4"/>
  <c r="AP154" i="4"/>
  <c r="AP339" i="4"/>
  <c r="AP341" i="4"/>
  <c r="AP9" i="4"/>
  <c r="AP13" i="4"/>
  <c r="AP17" i="4"/>
  <c r="AP21" i="4"/>
  <c r="AP25" i="4"/>
  <c r="AP29" i="4"/>
  <c r="AP33" i="4"/>
  <c r="AP37" i="4"/>
  <c r="AP41" i="4"/>
  <c r="AP45" i="4"/>
  <c r="AP49" i="4"/>
  <c r="AP67" i="4"/>
  <c r="AP71" i="4"/>
  <c r="AP79" i="4"/>
  <c r="AP83" i="4"/>
  <c r="AP85" i="4"/>
  <c r="AP87" i="4"/>
  <c r="AP89" i="4"/>
  <c r="AP93" i="4"/>
  <c r="AP97" i="4"/>
  <c r="AP101" i="4"/>
  <c r="AP105" i="4"/>
  <c r="AP109" i="4"/>
  <c r="AP113" i="4"/>
  <c r="AP117" i="4"/>
  <c r="AP121" i="4"/>
  <c r="AP125" i="4"/>
  <c r="AP164" i="4"/>
  <c r="AP168" i="4"/>
  <c r="AP172" i="4"/>
  <c r="AP176" i="4"/>
  <c r="AP180" i="4"/>
  <c r="AP184" i="4"/>
  <c r="AP188" i="4"/>
  <c r="AP192" i="4"/>
  <c r="AP196" i="4"/>
  <c r="AP200" i="4"/>
  <c r="AP204" i="4"/>
  <c r="AP208" i="4"/>
  <c r="AP212" i="4"/>
  <c r="AP216" i="4"/>
  <c r="AP220" i="4"/>
  <c r="AP224" i="4"/>
  <c r="AP228" i="4"/>
  <c r="AP230" i="4"/>
  <c r="AP232" i="4"/>
  <c r="AP234" i="4"/>
  <c r="AP238" i="4"/>
  <c r="AP242" i="4"/>
  <c r="AP246" i="4"/>
  <c r="AP250" i="4"/>
  <c r="AP254" i="4"/>
  <c r="AP258" i="4"/>
  <c r="AP260" i="4"/>
  <c r="AP262" i="4"/>
  <c r="AP264" i="4"/>
  <c r="AP266" i="4"/>
  <c r="AP268" i="4"/>
  <c r="AP270" i="4"/>
  <c r="AP272" i="4"/>
  <c r="AP274" i="4"/>
  <c r="AP276" i="4"/>
  <c r="AP16" i="4"/>
  <c r="AP24" i="4"/>
  <c r="AP32" i="4"/>
  <c r="AP40" i="4"/>
  <c r="AP48" i="4"/>
  <c r="AP70" i="4"/>
  <c r="AP82" i="4"/>
  <c r="AP96" i="4"/>
  <c r="AP104" i="4"/>
  <c r="AP112" i="4"/>
  <c r="AP120" i="4"/>
  <c r="AP128" i="4"/>
  <c r="AP136" i="4"/>
  <c r="AP144" i="4"/>
  <c r="AP152" i="4"/>
  <c r="AP160" i="4"/>
  <c r="AP343" i="4"/>
  <c r="AP345" i="4"/>
  <c r="AP348" i="4"/>
  <c r="AP350" i="4"/>
  <c r="AP352" i="4"/>
  <c r="AP354" i="4"/>
  <c r="AP356" i="4"/>
  <c r="AP358" i="4"/>
  <c r="AP388" i="4"/>
  <c r="AP390" i="4"/>
  <c r="AP392" i="4"/>
  <c r="AP486" i="4"/>
  <c r="AP488" i="4"/>
  <c r="AP490" i="4"/>
  <c r="AP492" i="4"/>
  <c r="AP494" i="4"/>
  <c r="AP496" i="4"/>
  <c r="AP498" i="4"/>
  <c r="AP360" i="4"/>
  <c r="AP362" i="4"/>
  <c r="AP364" i="4"/>
  <c r="AP366" i="4"/>
  <c r="AP368" i="4"/>
  <c r="AP370" i="4"/>
  <c r="AP372" i="4"/>
  <c r="AP374" i="4"/>
  <c r="AP376" i="4"/>
  <c r="AP378" i="4"/>
  <c r="AP380" i="4"/>
  <c r="AP382" i="4"/>
  <c r="AP384" i="4"/>
  <c r="AP386" i="4"/>
  <c r="AP359" i="4"/>
  <c r="AP500" i="4"/>
  <c r="AP508" i="4"/>
  <c r="AP586" i="4"/>
  <c r="AP594" i="4"/>
  <c r="AP129" i="4"/>
  <c r="AP133" i="4"/>
  <c r="AP137" i="4"/>
  <c r="AP141" i="4"/>
  <c r="AP145" i="4"/>
  <c r="AP149" i="4"/>
  <c r="AP153" i="4"/>
  <c r="AP157" i="4"/>
  <c r="AP11" i="4"/>
  <c r="AP15" i="4"/>
  <c r="AP19" i="4"/>
  <c r="AP23" i="4"/>
  <c r="AP27" i="4"/>
  <c r="AP31" i="4"/>
  <c r="AP35" i="4"/>
  <c r="AP39" i="4"/>
  <c r="AP43" i="4"/>
  <c r="AP47" i="4"/>
  <c r="AP51" i="4"/>
  <c r="AP53" i="4"/>
  <c r="AP55" i="4"/>
  <c r="AP57" i="4"/>
  <c r="AP59" i="4"/>
  <c r="AP61" i="4"/>
  <c r="AP63" i="4"/>
  <c r="AP65" i="4"/>
  <c r="AP69" i="4"/>
  <c r="AP73" i="4"/>
  <c r="AP75" i="4"/>
  <c r="AP77" i="4"/>
  <c r="AP81" i="4"/>
  <c r="AP91" i="4"/>
  <c r="AP95" i="4"/>
  <c r="AP99" i="4"/>
  <c r="AP103" i="4"/>
  <c r="AP107" i="4"/>
  <c r="AP111" i="4"/>
  <c r="AP115" i="4"/>
  <c r="AP119" i="4"/>
  <c r="AP123" i="4"/>
  <c r="AP127" i="4"/>
  <c r="AP131" i="4"/>
  <c r="AP135" i="4"/>
  <c r="AP139" i="4"/>
  <c r="AP143" i="4"/>
  <c r="AP147" i="4"/>
  <c r="AP151" i="4"/>
  <c r="AP155" i="4"/>
  <c r="AP159" i="4"/>
  <c r="AP401" i="4"/>
  <c r="AP409" i="4"/>
  <c r="AP417" i="4"/>
  <c r="AP425" i="4"/>
  <c r="AP433" i="4"/>
  <c r="AP441" i="4"/>
  <c r="AP449" i="4"/>
  <c r="AP512" i="4"/>
  <c r="AP387" i="4"/>
  <c r="AP394" i="4"/>
  <c r="AP398" i="4"/>
  <c r="AP402" i="4"/>
  <c r="AP406" i="4"/>
  <c r="AP410" i="4"/>
  <c r="AP414" i="4"/>
  <c r="AP418" i="4"/>
  <c r="AP422" i="4"/>
  <c r="AP426" i="4"/>
  <c r="AP430" i="4"/>
  <c r="AP434" i="4"/>
  <c r="AP438" i="4"/>
  <c r="AP442" i="4"/>
  <c r="AP446" i="4"/>
  <c r="AP450" i="4"/>
  <c r="AP485" i="4"/>
  <c r="AP487" i="4"/>
  <c r="AP489" i="4"/>
  <c r="AP491" i="4"/>
  <c r="AP493" i="4"/>
  <c r="AP495" i="4"/>
  <c r="AP497" i="4"/>
  <c r="AP499" i="4"/>
  <c r="AP503" i="4"/>
  <c r="AP507" i="4"/>
  <c r="AP399" i="4"/>
  <c r="AP407" i="4"/>
  <c r="AP415" i="4"/>
  <c r="AP423" i="4"/>
  <c r="AP431" i="4"/>
  <c r="AP439" i="4"/>
  <c r="AP447" i="4"/>
  <c r="AP514" i="4"/>
  <c r="AP516" i="4"/>
  <c r="AP518" i="4"/>
  <c r="AP520" i="4"/>
  <c r="AP522" i="4"/>
  <c r="AP524" i="4"/>
  <c r="AP526" i="4"/>
  <c r="AP528" i="4"/>
  <c r="AP530" i="4"/>
  <c r="AP532" i="4"/>
  <c r="AP534" i="4"/>
  <c r="AP536" i="4"/>
  <c r="AP538" i="4"/>
  <c r="AP566" i="4"/>
  <c r="AP569" i="4"/>
  <c r="AP585" i="4"/>
  <c r="AP589" i="4"/>
  <c r="AP593" i="4"/>
  <c r="AP597" i="4"/>
  <c r="AP587" i="4"/>
  <c r="AP591" i="4"/>
  <c r="AP595" i="4"/>
  <c r="AP600" i="4"/>
  <c r="AP602" i="4"/>
  <c r="AP604" i="4"/>
  <c r="AP607" i="4"/>
  <c r="AP609" i="4"/>
  <c r="AP484" i="4"/>
  <c r="AP506" i="4"/>
  <c r="AP583" i="4"/>
  <c r="AP584" i="4"/>
  <c r="AP592" i="4"/>
  <c r="AP611" i="4"/>
  <c r="AP565" i="4"/>
  <c r="AP598" i="4"/>
  <c r="AL162" i="4"/>
  <c r="AL166" i="4"/>
  <c r="AL170" i="4"/>
  <c r="AL174" i="4"/>
  <c r="AL178" i="4"/>
  <c r="AL182" i="4"/>
  <c r="AL186" i="4"/>
  <c r="AL190" i="4"/>
  <c r="AL194" i="4"/>
  <c r="AL198" i="4"/>
  <c r="AL202" i="4"/>
  <c r="AL206" i="4"/>
  <c r="AL210" i="4"/>
  <c r="AL214" i="4"/>
  <c r="AL218" i="4"/>
  <c r="AL222" i="4"/>
  <c r="AL226" i="4"/>
  <c r="AL236" i="4"/>
  <c r="AL240" i="4"/>
  <c r="AL244" i="4"/>
  <c r="AL248" i="4"/>
  <c r="AL252" i="4"/>
  <c r="AL256" i="4"/>
  <c r="AL14" i="4"/>
  <c r="AL22" i="4"/>
  <c r="AL30" i="4"/>
  <c r="AL12" i="4"/>
  <c r="AL38" i="4"/>
  <c r="AL46" i="4"/>
  <c r="AL68" i="4"/>
  <c r="AL80" i="4"/>
  <c r="AL94" i="4"/>
  <c r="AL102" i="4"/>
  <c r="AL110" i="4"/>
  <c r="AL118" i="4"/>
  <c r="AL126" i="4"/>
  <c r="AL134" i="4"/>
  <c r="AL142" i="4"/>
  <c r="AL150" i="4"/>
  <c r="AL158" i="4"/>
  <c r="AL52" i="4"/>
  <c r="AL54" i="4"/>
  <c r="AL56" i="4"/>
  <c r="AL58" i="4"/>
  <c r="AL60" i="4"/>
  <c r="AL62" i="4"/>
  <c r="AL64" i="4"/>
  <c r="AL74" i="4"/>
  <c r="AL76" i="4"/>
  <c r="AL84" i="4"/>
  <c r="AL86" i="4"/>
  <c r="AL88" i="4"/>
  <c r="AL161" i="4"/>
  <c r="AL20" i="4"/>
  <c r="AL28" i="4"/>
  <c r="AL36" i="4"/>
  <c r="AL44" i="4"/>
  <c r="AL66" i="4"/>
  <c r="AL78" i="4"/>
  <c r="AL92" i="4"/>
  <c r="AL100" i="4"/>
  <c r="AL108" i="4"/>
  <c r="AL116" i="4"/>
  <c r="AL124" i="4"/>
  <c r="AL132" i="4"/>
  <c r="AL140" i="4"/>
  <c r="AL148" i="4"/>
  <c r="AL156" i="4"/>
  <c r="AL361" i="4"/>
  <c r="AL363" i="4"/>
  <c r="AL365" i="4"/>
  <c r="AL367" i="4"/>
  <c r="AL369" i="4"/>
  <c r="AL371" i="4"/>
  <c r="AL373" i="4"/>
  <c r="AL375" i="4"/>
  <c r="AL377" i="4"/>
  <c r="AL379" i="4"/>
  <c r="AL381" i="4"/>
  <c r="AL383" i="4"/>
  <c r="AL385" i="4"/>
  <c r="AL396" i="4"/>
  <c r="AL400" i="4"/>
  <c r="AL404" i="4"/>
  <c r="AL408" i="4"/>
  <c r="AL412" i="4"/>
  <c r="AL416" i="4"/>
  <c r="AL420" i="4"/>
  <c r="AL424" i="4"/>
  <c r="AL428" i="4"/>
  <c r="AL432" i="4"/>
  <c r="AL436" i="4"/>
  <c r="AL440" i="4"/>
  <c r="AL444" i="4"/>
  <c r="AL448" i="4"/>
  <c r="AL453" i="4"/>
  <c r="AL455" i="4"/>
  <c r="AL457" i="4"/>
  <c r="AL459" i="4"/>
  <c r="AL461" i="4"/>
  <c r="AL463" i="4"/>
  <c r="AL465" i="4"/>
  <c r="AL467" i="4"/>
  <c r="AL469" i="4"/>
  <c r="AL471" i="4"/>
  <c r="AL473" i="4"/>
  <c r="AL475" i="4"/>
  <c r="AL477" i="4"/>
  <c r="AL479" i="4"/>
  <c r="AL481" i="4"/>
  <c r="AL483" i="4"/>
  <c r="AL501" i="4"/>
  <c r="AL505" i="4"/>
  <c r="AL509" i="4"/>
  <c r="AL397" i="4"/>
  <c r="AL405" i="4"/>
  <c r="AL413" i="4"/>
  <c r="AL421" i="4"/>
  <c r="AL429" i="4"/>
  <c r="AL437" i="4"/>
  <c r="AL445" i="4"/>
  <c r="AL539" i="4"/>
  <c r="AL165" i="4"/>
  <c r="AL169" i="4"/>
  <c r="AL452" i="4"/>
  <c r="AL393" i="4"/>
  <c r="AL163" i="4"/>
  <c r="AL167" i="4"/>
  <c r="AL171" i="4"/>
  <c r="AL175" i="4"/>
  <c r="AL179" i="4"/>
  <c r="AL183" i="4"/>
  <c r="AL187" i="4"/>
  <c r="AL191" i="4"/>
  <c r="AL195" i="4"/>
  <c r="AL199" i="4"/>
  <c r="AL203" i="4"/>
  <c r="AL207" i="4"/>
  <c r="AL211" i="4"/>
  <c r="AL215" i="4"/>
  <c r="AL219" i="4"/>
  <c r="AL223" i="4"/>
  <c r="AL227" i="4"/>
  <c r="AL237" i="4"/>
  <c r="AL241" i="4"/>
  <c r="AL245" i="4"/>
  <c r="AL249" i="4"/>
  <c r="AL253" i="4"/>
  <c r="AL257" i="4"/>
  <c r="AL173" i="4"/>
  <c r="AL177" i="4"/>
  <c r="AL181" i="4"/>
  <c r="AL185" i="4"/>
  <c r="AL189" i="4"/>
  <c r="AL193" i="4"/>
  <c r="AL197" i="4"/>
  <c r="AL201" i="4"/>
  <c r="AL205" i="4"/>
  <c r="AL209" i="4"/>
  <c r="AL213" i="4"/>
  <c r="AL217" i="4"/>
  <c r="AL221" i="4"/>
  <c r="AL225" i="4"/>
  <c r="AL235" i="4"/>
  <c r="AL239" i="4"/>
  <c r="AL243" i="4"/>
  <c r="AL247" i="4"/>
  <c r="AL251" i="4"/>
  <c r="AL255" i="4"/>
  <c r="AL278" i="4"/>
  <c r="AL280" i="4"/>
  <c r="AL282" i="4"/>
  <c r="AL284" i="4"/>
  <c r="AL286" i="4"/>
  <c r="AL288" i="4"/>
  <c r="AL290" i="4"/>
  <c r="AL292" i="4"/>
  <c r="AL294" i="4"/>
  <c r="AL296" i="4"/>
  <c r="AL298" i="4"/>
  <c r="AL300" i="4"/>
  <c r="AL302" i="4"/>
  <c r="AL304" i="4"/>
  <c r="AL306" i="4"/>
  <c r="AL308" i="4"/>
  <c r="AL310" i="4"/>
  <c r="AL312" i="4"/>
  <c r="AL314" i="4"/>
  <c r="AL316" i="4"/>
  <c r="AL318" i="4"/>
  <c r="AL320" i="4"/>
  <c r="AL322" i="4"/>
  <c r="AL324" i="4"/>
  <c r="AL326" i="4"/>
  <c r="AL328" i="4"/>
  <c r="AL330" i="4"/>
  <c r="AL332" i="4"/>
  <c r="AL334" i="4"/>
  <c r="AL336" i="4"/>
  <c r="AL338" i="4"/>
  <c r="AL340" i="4"/>
  <c r="AL342" i="4"/>
  <c r="AL344" i="4"/>
  <c r="AL346" i="4"/>
  <c r="AL347" i="4"/>
  <c r="AL349" i="4"/>
  <c r="AL351" i="4"/>
  <c r="AL353" i="4"/>
  <c r="AL355" i="4"/>
  <c r="AL357" i="4"/>
  <c r="AL389" i="4"/>
  <c r="AL391" i="4"/>
  <c r="AL395" i="4"/>
  <c r="AL403" i="4"/>
  <c r="AL411" i="4"/>
  <c r="AL419" i="4"/>
  <c r="AL427" i="4"/>
  <c r="AL435" i="4"/>
  <c r="AL443" i="4"/>
  <c r="AL451" i="4"/>
  <c r="AL567" i="4"/>
  <c r="AL590" i="4"/>
  <c r="AL540" i="4"/>
  <c r="AL542" i="4"/>
  <c r="AL544" i="4"/>
  <c r="AL546" i="4"/>
  <c r="AL454" i="4"/>
  <c r="AL456" i="4"/>
  <c r="AL458" i="4"/>
  <c r="AL460" i="4"/>
  <c r="AL462" i="4"/>
  <c r="AL464" i="4"/>
  <c r="AL466" i="4"/>
  <c r="AL468" i="4"/>
  <c r="AL470" i="4"/>
  <c r="AL472" i="4"/>
  <c r="AL474" i="4"/>
  <c r="AL476" i="4"/>
  <c r="AL478" i="4"/>
  <c r="AL480" i="4"/>
  <c r="AL482" i="4"/>
  <c r="AL511" i="4"/>
  <c r="AL513" i="4"/>
  <c r="AL515" i="4"/>
  <c r="AL517" i="4"/>
  <c r="AL519" i="4"/>
  <c r="AL521" i="4"/>
  <c r="AL523" i="4"/>
  <c r="AL525" i="4"/>
  <c r="AL527" i="4"/>
  <c r="AL529" i="4"/>
  <c r="AL531" i="4"/>
  <c r="AL533" i="4"/>
  <c r="AL535" i="4"/>
  <c r="AL537" i="4"/>
  <c r="AL504" i="4"/>
  <c r="AL541" i="4"/>
  <c r="AL543" i="4"/>
  <c r="AL545" i="4"/>
  <c r="AL547" i="4"/>
  <c r="AL549" i="4"/>
  <c r="AL551" i="4"/>
  <c r="AL553" i="4"/>
  <c r="AL555" i="4"/>
  <c r="AL557" i="4"/>
  <c r="AL559" i="4"/>
  <c r="AL561" i="4"/>
  <c r="AL563" i="4"/>
  <c r="AL571" i="4"/>
  <c r="AL573" i="4"/>
  <c r="AL575" i="4"/>
  <c r="AL577" i="4"/>
  <c r="AL579" i="4"/>
  <c r="AL581" i="4"/>
  <c r="AL599" i="4"/>
  <c r="AL601" i="4"/>
  <c r="AL603" i="4"/>
  <c r="AL605" i="4"/>
  <c r="AL606" i="4"/>
  <c r="AL608" i="4"/>
  <c r="AL610" i="4"/>
  <c r="AL612" i="4"/>
  <c r="AL502" i="4"/>
  <c r="AL510" i="4"/>
  <c r="AL548" i="4"/>
  <c r="AL550" i="4"/>
  <c r="AL552" i="4"/>
  <c r="AL554" i="4"/>
  <c r="AL556" i="4"/>
  <c r="AL558" i="4"/>
  <c r="AL560" i="4"/>
  <c r="AL562" i="4"/>
  <c r="AL564" i="4"/>
  <c r="AL568" i="4"/>
  <c r="AL570" i="4"/>
  <c r="AL572" i="4"/>
  <c r="AL574" i="4"/>
  <c r="AL576" i="4"/>
  <c r="AL578" i="4"/>
  <c r="AL580" i="4"/>
  <c r="AL582" i="4"/>
  <c r="AL588" i="4"/>
  <c r="AL596" i="4"/>
  <c r="AL229" i="4"/>
  <c r="AL231" i="4"/>
  <c r="AL233" i="4"/>
  <c r="AL259" i="4"/>
  <c r="AL261" i="4"/>
  <c r="AL263" i="4"/>
  <c r="AL265" i="4"/>
  <c r="AL267" i="4"/>
  <c r="AL269" i="4"/>
  <c r="AL271" i="4"/>
  <c r="AL273" i="4"/>
  <c r="AL275" i="4"/>
  <c r="AL10" i="4"/>
  <c r="AL18" i="4"/>
  <c r="AL26" i="4"/>
  <c r="AL34" i="4"/>
  <c r="AL42" i="4"/>
  <c r="AL50" i="4"/>
  <c r="AL72" i="4"/>
  <c r="AL90" i="4"/>
  <c r="AL98" i="4"/>
  <c r="AL106" i="4"/>
  <c r="AL114" i="4"/>
  <c r="AL122" i="4"/>
  <c r="AL130" i="4"/>
  <c r="AL138" i="4"/>
  <c r="AL146" i="4"/>
  <c r="AL154" i="4"/>
  <c r="AL339" i="4"/>
  <c r="AL9" i="4"/>
  <c r="AL13" i="4"/>
  <c r="AL17" i="4"/>
  <c r="AL21" i="4"/>
  <c r="AL25" i="4"/>
  <c r="AL29" i="4"/>
  <c r="AL33" i="4"/>
  <c r="AL37" i="4"/>
  <c r="AL41" i="4"/>
  <c r="AL45" i="4"/>
  <c r="AL49" i="4"/>
  <c r="AL67" i="4"/>
  <c r="AL71" i="4"/>
  <c r="AL79" i="4"/>
  <c r="AL83" i="4"/>
  <c r="AL85" i="4"/>
  <c r="AL87" i="4"/>
  <c r="AL89" i="4"/>
  <c r="AL93" i="4"/>
  <c r="AL97" i="4"/>
  <c r="AL101" i="4"/>
  <c r="AL105" i="4"/>
  <c r="AL109" i="4"/>
  <c r="AL113" i="4"/>
  <c r="AL117" i="4"/>
  <c r="AL121" i="4"/>
  <c r="AL125" i="4"/>
  <c r="AL277" i="4"/>
  <c r="AL279" i="4"/>
  <c r="AL281" i="4"/>
  <c r="AL283" i="4"/>
  <c r="AL285" i="4"/>
  <c r="AL287" i="4"/>
  <c r="AL289" i="4"/>
  <c r="AL291" i="4"/>
  <c r="AL293" i="4"/>
  <c r="AL295" i="4"/>
  <c r="AL297" i="4"/>
  <c r="AL299" i="4"/>
  <c r="AL301" i="4"/>
  <c r="AL303" i="4"/>
  <c r="AL305" i="4"/>
  <c r="AL307" i="4"/>
  <c r="AL309" i="4"/>
  <c r="AL311" i="4"/>
  <c r="AL313" i="4"/>
  <c r="AL315" i="4"/>
  <c r="AL317" i="4"/>
  <c r="AL319" i="4"/>
  <c r="AL321" i="4"/>
  <c r="AL323" i="4"/>
  <c r="AL325" i="4"/>
  <c r="AL327" i="4"/>
  <c r="AL329" i="4"/>
  <c r="AL331" i="4"/>
  <c r="AL333" i="4"/>
  <c r="AL335" i="4"/>
  <c r="AL337" i="4"/>
  <c r="AL341" i="4"/>
  <c r="AL129" i="4"/>
  <c r="AL133" i="4"/>
  <c r="AL137" i="4"/>
  <c r="AL141" i="4"/>
  <c r="AL145" i="4"/>
  <c r="AL149" i="4"/>
  <c r="AL153" i="4"/>
  <c r="AL157" i="4"/>
  <c r="AL11" i="4"/>
  <c r="AL15" i="4"/>
  <c r="AL19" i="4"/>
  <c r="AL23" i="4"/>
  <c r="AL27" i="4"/>
  <c r="AL31" i="4"/>
  <c r="AL35" i="4"/>
  <c r="AL39" i="4"/>
  <c r="AL43" i="4"/>
  <c r="AL47" i="4"/>
  <c r="AL51" i="4"/>
  <c r="AL53" i="4"/>
  <c r="AL55" i="4"/>
  <c r="AL57" i="4"/>
  <c r="AL59" i="4"/>
  <c r="AL61" i="4"/>
  <c r="AL63" i="4"/>
  <c r="AL65" i="4"/>
  <c r="AL69" i="4"/>
  <c r="AL73" i="4"/>
  <c r="AL75" i="4"/>
  <c r="AL77" i="4"/>
  <c r="AL81" i="4"/>
  <c r="AL91" i="4"/>
  <c r="AL95" i="4"/>
  <c r="AL99" i="4"/>
  <c r="AL103" i="4"/>
  <c r="AL107" i="4"/>
  <c r="AL111" i="4"/>
  <c r="AL115" i="4"/>
  <c r="AL119" i="4"/>
  <c r="AL123" i="4"/>
  <c r="AL127" i="4"/>
  <c r="AL131" i="4"/>
  <c r="AL135" i="4"/>
  <c r="AL139" i="4"/>
  <c r="AL143" i="4"/>
  <c r="AL147" i="4"/>
  <c r="AL151" i="4"/>
  <c r="AL155" i="4"/>
  <c r="AL159" i="4"/>
  <c r="AL401" i="4"/>
  <c r="AL409" i="4"/>
  <c r="AL417" i="4"/>
  <c r="AL425" i="4"/>
  <c r="AL433" i="4"/>
  <c r="AL441" i="4"/>
  <c r="AL449" i="4"/>
  <c r="AL512" i="4"/>
  <c r="AL387" i="4"/>
  <c r="AL394" i="4"/>
  <c r="AL398" i="4"/>
  <c r="AL402" i="4"/>
  <c r="AL406" i="4"/>
  <c r="AL410" i="4"/>
  <c r="AL414" i="4"/>
  <c r="AL418" i="4"/>
  <c r="AL422" i="4"/>
  <c r="AL426" i="4"/>
  <c r="AL430" i="4"/>
  <c r="AL434" i="4"/>
  <c r="AL438" i="4"/>
  <c r="AL442" i="4"/>
  <c r="AL446" i="4"/>
  <c r="AL450" i="4"/>
  <c r="AL485" i="4"/>
  <c r="AL487" i="4"/>
  <c r="AL489" i="4"/>
  <c r="AL491" i="4"/>
  <c r="AL493" i="4"/>
  <c r="AL495" i="4"/>
  <c r="AL497" i="4"/>
  <c r="AL499" i="4"/>
  <c r="AL503" i="4"/>
  <c r="AL507" i="4"/>
  <c r="AL399" i="4"/>
  <c r="AL407" i="4"/>
  <c r="AL415" i="4"/>
  <c r="AL423" i="4"/>
  <c r="AL431" i="4"/>
  <c r="AL439" i="4"/>
  <c r="AL447" i="4"/>
  <c r="AL514" i="4"/>
  <c r="AL516" i="4"/>
  <c r="AL518" i="4"/>
  <c r="AL520" i="4"/>
  <c r="AL522" i="4"/>
  <c r="AL524" i="4"/>
  <c r="AL526" i="4"/>
  <c r="AL528" i="4"/>
  <c r="AL530" i="4"/>
  <c r="AL532" i="4"/>
  <c r="AL534" i="4"/>
  <c r="AL536" i="4"/>
  <c r="AL538" i="4"/>
  <c r="AL566" i="4"/>
  <c r="AL569" i="4"/>
  <c r="AL585" i="4"/>
  <c r="AL589" i="4"/>
  <c r="AL593" i="4"/>
  <c r="AL597" i="4"/>
  <c r="AL587" i="4"/>
  <c r="AL591" i="4"/>
  <c r="AL595" i="4"/>
  <c r="AL600" i="4"/>
  <c r="AL602" i="4"/>
  <c r="AL604" i="4"/>
  <c r="AL607" i="4"/>
  <c r="AL164" i="4"/>
  <c r="AL168" i="4"/>
  <c r="AL172" i="4"/>
  <c r="AL176" i="4"/>
  <c r="AL180" i="4"/>
  <c r="AL184" i="4"/>
  <c r="AL188" i="4"/>
  <c r="AL192" i="4"/>
  <c r="AL196" i="4"/>
  <c r="AL200" i="4"/>
  <c r="AL204" i="4"/>
  <c r="AL208" i="4"/>
  <c r="AL212" i="4"/>
  <c r="AL216" i="4"/>
  <c r="AL220" i="4"/>
  <c r="AL224" i="4"/>
  <c r="AL228" i="4"/>
  <c r="AL230" i="4"/>
  <c r="AL232" i="4"/>
  <c r="AL234" i="4"/>
  <c r="AL238" i="4"/>
  <c r="AL242" i="4"/>
  <c r="AL246" i="4"/>
  <c r="AL250" i="4"/>
  <c r="AL254" i="4"/>
  <c r="AL258" i="4"/>
  <c r="AL260" i="4"/>
  <c r="AL262" i="4"/>
  <c r="AL264" i="4"/>
  <c r="AL266" i="4"/>
  <c r="AL268" i="4"/>
  <c r="AL270" i="4"/>
  <c r="AL272" i="4"/>
  <c r="AL274" i="4"/>
  <c r="AL276" i="4"/>
  <c r="AL16" i="4"/>
  <c r="AL24" i="4"/>
  <c r="AL32" i="4"/>
  <c r="AL40" i="4"/>
  <c r="AL48" i="4"/>
  <c r="AL70" i="4"/>
  <c r="AL82" i="4"/>
  <c r="AL96" i="4"/>
  <c r="AL104" i="4"/>
  <c r="AL112" i="4"/>
  <c r="AL120" i="4"/>
  <c r="AL128" i="4"/>
  <c r="AL136" i="4"/>
  <c r="AL144" i="4"/>
  <c r="AL152" i="4"/>
  <c r="AL160" i="4"/>
  <c r="AL343" i="4"/>
  <c r="AL345" i="4"/>
  <c r="AL348" i="4"/>
  <c r="AL350" i="4"/>
  <c r="AL352" i="4"/>
  <c r="AL354" i="4"/>
  <c r="AL356" i="4"/>
  <c r="AL358" i="4"/>
  <c r="AL388" i="4"/>
  <c r="AL390" i="4"/>
  <c r="AL392" i="4"/>
  <c r="AL486" i="4"/>
  <c r="AL488" i="4"/>
  <c r="AL490" i="4"/>
  <c r="AL492" i="4"/>
  <c r="AL494" i="4"/>
  <c r="AL496" i="4"/>
  <c r="AL498" i="4"/>
  <c r="AL360" i="4"/>
  <c r="AL362" i="4"/>
  <c r="AL364" i="4"/>
  <c r="AL366" i="4"/>
  <c r="AL368" i="4"/>
  <c r="AL370" i="4"/>
  <c r="AL372" i="4"/>
  <c r="AL374" i="4"/>
  <c r="AL376" i="4"/>
  <c r="AL378" i="4"/>
  <c r="AL380" i="4"/>
  <c r="AL382" i="4"/>
  <c r="AL384" i="4"/>
  <c r="AL386" i="4"/>
  <c r="AL359" i="4"/>
  <c r="AL500" i="4"/>
  <c r="AL508" i="4"/>
  <c r="AL586" i="4"/>
  <c r="AL594" i="4"/>
  <c r="AL611" i="4"/>
  <c r="AL565" i="4"/>
  <c r="AL598" i="4"/>
  <c r="AL609" i="4"/>
  <c r="AL484" i="4"/>
  <c r="AL506" i="4"/>
  <c r="AL583" i="4"/>
  <c r="AL584" i="4"/>
  <c r="AL592" i="4"/>
  <c r="AR162" i="4"/>
  <c r="AR166" i="4"/>
  <c r="AR170" i="4"/>
  <c r="AR174" i="4"/>
  <c r="AR178" i="4"/>
  <c r="AR182" i="4"/>
  <c r="AR186" i="4"/>
  <c r="AR190" i="4"/>
  <c r="AR194" i="4"/>
  <c r="AR198" i="4"/>
  <c r="AR202" i="4"/>
  <c r="AR206" i="4"/>
  <c r="AR210" i="4"/>
  <c r="AR214" i="4"/>
  <c r="AR218" i="4"/>
  <c r="AR222" i="4"/>
  <c r="AR226" i="4"/>
  <c r="AR236" i="4"/>
  <c r="AR240" i="4"/>
  <c r="AR244" i="4"/>
  <c r="AR248" i="4"/>
  <c r="AR252" i="4"/>
  <c r="AR256" i="4"/>
  <c r="AR14" i="4"/>
  <c r="AR22" i="4"/>
  <c r="AR30" i="4"/>
  <c r="AR38" i="4"/>
  <c r="AR46" i="4"/>
  <c r="AR68" i="4"/>
  <c r="AR80" i="4"/>
  <c r="AR94" i="4"/>
  <c r="AR102" i="4"/>
  <c r="AR110" i="4"/>
  <c r="AR118" i="4"/>
  <c r="AR126" i="4"/>
  <c r="AR134" i="4"/>
  <c r="AR142" i="4"/>
  <c r="AR150" i="4"/>
  <c r="AR158" i="4"/>
  <c r="AR52" i="4"/>
  <c r="AR54" i="4"/>
  <c r="AR56" i="4"/>
  <c r="AR58" i="4"/>
  <c r="AR60" i="4"/>
  <c r="AR62" i="4"/>
  <c r="AR64" i="4"/>
  <c r="AR74" i="4"/>
  <c r="AR76" i="4"/>
  <c r="AR84" i="4"/>
  <c r="AR86" i="4"/>
  <c r="AR88" i="4"/>
  <c r="AR12" i="4"/>
  <c r="AR20" i="4"/>
  <c r="AR28" i="4"/>
  <c r="AR36" i="4"/>
  <c r="AR44" i="4"/>
  <c r="AR66" i="4"/>
  <c r="AR78" i="4"/>
  <c r="AR92" i="4"/>
  <c r="AR100" i="4"/>
  <c r="AR108" i="4"/>
  <c r="AR116" i="4"/>
  <c r="AR124" i="4"/>
  <c r="AR132" i="4"/>
  <c r="AR140" i="4"/>
  <c r="AR148" i="4"/>
  <c r="AR156" i="4"/>
  <c r="AR161" i="4"/>
  <c r="AR361" i="4"/>
  <c r="AR363" i="4"/>
  <c r="AR365" i="4"/>
  <c r="AR367" i="4"/>
  <c r="AR369" i="4"/>
  <c r="AR371" i="4"/>
  <c r="AR373" i="4"/>
  <c r="AR375" i="4"/>
  <c r="AR377" i="4"/>
  <c r="AR393" i="4"/>
  <c r="AR163" i="4"/>
  <c r="AR167" i="4"/>
  <c r="AR379" i="4"/>
  <c r="AR381" i="4"/>
  <c r="AR383" i="4"/>
  <c r="AR385" i="4"/>
  <c r="AR396" i="4"/>
  <c r="AR400" i="4"/>
  <c r="AR404" i="4"/>
  <c r="AR408" i="4"/>
  <c r="AR412" i="4"/>
  <c r="AR416" i="4"/>
  <c r="AR420" i="4"/>
  <c r="AR424" i="4"/>
  <c r="AR428" i="4"/>
  <c r="AR432" i="4"/>
  <c r="AR436" i="4"/>
  <c r="AR440" i="4"/>
  <c r="AR444" i="4"/>
  <c r="AR448" i="4"/>
  <c r="AR452" i="4"/>
  <c r="AR453" i="4"/>
  <c r="AR455" i="4"/>
  <c r="AR457" i="4"/>
  <c r="AR459" i="4"/>
  <c r="AR461" i="4"/>
  <c r="AR463" i="4"/>
  <c r="AR465" i="4"/>
  <c r="AR467" i="4"/>
  <c r="AR469" i="4"/>
  <c r="AR471" i="4"/>
  <c r="AR473" i="4"/>
  <c r="AR475" i="4"/>
  <c r="AR477" i="4"/>
  <c r="AR479" i="4"/>
  <c r="AR481" i="4"/>
  <c r="AR483" i="4"/>
  <c r="AR501" i="4"/>
  <c r="AR505" i="4"/>
  <c r="AR509" i="4"/>
  <c r="AR397" i="4"/>
  <c r="AR405" i="4"/>
  <c r="AR413" i="4"/>
  <c r="AR421" i="4"/>
  <c r="AR429" i="4"/>
  <c r="AR437" i="4"/>
  <c r="AR445" i="4"/>
  <c r="AR539" i="4"/>
  <c r="AR165" i="4"/>
  <c r="AR169" i="4"/>
  <c r="AR173" i="4"/>
  <c r="AR177" i="4"/>
  <c r="AR181" i="4"/>
  <c r="AR185" i="4"/>
  <c r="AR189" i="4"/>
  <c r="AR193" i="4"/>
  <c r="AR197" i="4"/>
  <c r="AR201" i="4"/>
  <c r="AR205" i="4"/>
  <c r="AR209" i="4"/>
  <c r="AR213" i="4"/>
  <c r="AR217" i="4"/>
  <c r="AR221" i="4"/>
  <c r="AR225" i="4"/>
  <c r="AR235" i="4"/>
  <c r="AR239" i="4"/>
  <c r="AR243" i="4"/>
  <c r="AR247" i="4"/>
  <c r="AR251" i="4"/>
  <c r="AR255" i="4"/>
  <c r="AR278" i="4"/>
  <c r="AR280" i="4"/>
  <c r="AR282" i="4"/>
  <c r="AR284" i="4"/>
  <c r="AR286" i="4"/>
  <c r="AR288" i="4"/>
  <c r="AR290" i="4"/>
  <c r="AR292" i="4"/>
  <c r="AR294" i="4"/>
  <c r="AR296" i="4"/>
  <c r="AR298" i="4"/>
  <c r="AR300" i="4"/>
  <c r="AR171" i="4"/>
  <c r="AR175" i="4"/>
  <c r="AR179" i="4"/>
  <c r="AR183" i="4"/>
  <c r="AR187" i="4"/>
  <c r="AR191" i="4"/>
  <c r="AR195" i="4"/>
  <c r="AR199" i="4"/>
  <c r="AR203" i="4"/>
  <c r="AR207" i="4"/>
  <c r="AR211" i="4"/>
  <c r="AR215" i="4"/>
  <c r="AR219" i="4"/>
  <c r="AR223" i="4"/>
  <c r="AR227" i="4"/>
  <c r="AR237" i="4"/>
  <c r="AR241" i="4"/>
  <c r="AR245" i="4"/>
  <c r="AR249" i="4"/>
  <c r="AR253" i="4"/>
  <c r="AR257" i="4"/>
  <c r="AR302" i="4"/>
  <c r="AR304" i="4"/>
  <c r="AR306" i="4"/>
  <c r="AR308" i="4"/>
  <c r="AR310" i="4"/>
  <c r="AR312" i="4"/>
  <c r="AR314" i="4"/>
  <c r="AR316" i="4"/>
  <c r="AR318" i="4"/>
  <c r="AR320" i="4"/>
  <c r="AR322" i="4"/>
  <c r="AR324" i="4"/>
  <c r="AR326" i="4"/>
  <c r="AR328" i="4"/>
  <c r="AR330" i="4"/>
  <c r="AR332" i="4"/>
  <c r="AR334" i="4"/>
  <c r="AR336" i="4"/>
  <c r="AR338" i="4"/>
  <c r="AR340" i="4"/>
  <c r="AR342" i="4"/>
  <c r="AR344" i="4"/>
  <c r="AR346" i="4"/>
  <c r="AR347" i="4"/>
  <c r="AR349" i="4"/>
  <c r="AR351" i="4"/>
  <c r="AR353" i="4"/>
  <c r="AR355" i="4"/>
  <c r="AR357" i="4"/>
  <c r="AR389" i="4"/>
  <c r="AR391" i="4"/>
  <c r="AR454" i="4"/>
  <c r="AR456" i="4"/>
  <c r="AR458" i="4"/>
  <c r="AR460" i="4"/>
  <c r="AR462" i="4"/>
  <c r="AR464" i="4"/>
  <c r="AR466" i="4"/>
  <c r="AR468" i="4"/>
  <c r="AR470" i="4"/>
  <c r="AR472" i="4"/>
  <c r="AR474" i="4"/>
  <c r="AR476" i="4"/>
  <c r="AR478" i="4"/>
  <c r="AR480" i="4"/>
  <c r="AR482" i="4"/>
  <c r="AR395" i="4"/>
  <c r="AR403" i="4"/>
  <c r="AR411" i="4"/>
  <c r="AR419" i="4"/>
  <c r="AR427" i="4"/>
  <c r="AR435" i="4"/>
  <c r="AR443" i="4"/>
  <c r="AR451" i="4"/>
  <c r="AR511" i="4"/>
  <c r="AR513" i="4"/>
  <c r="AR515" i="4"/>
  <c r="AR517" i="4"/>
  <c r="AR519" i="4"/>
  <c r="AR521" i="4"/>
  <c r="AR523" i="4"/>
  <c r="AR525" i="4"/>
  <c r="AR527" i="4"/>
  <c r="AR529" i="4"/>
  <c r="AR531" i="4"/>
  <c r="AR533" i="4"/>
  <c r="AR535" i="4"/>
  <c r="AR537" i="4"/>
  <c r="AR504" i="4"/>
  <c r="AR541" i="4"/>
  <c r="AR543" i="4"/>
  <c r="AR545" i="4"/>
  <c r="AR547" i="4"/>
  <c r="AR549" i="4"/>
  <c r="AR551" i="4"/>
  <c r="AR553" i="4"/>
  <c r="AR555" i="4"/>
  <c r="AR557" i="4"/>
  <c r="AR559" i="4"/>
  <c r="AR561" i="4"/>
  <c r="AR563" i="4"/>
  <c r="AR571" i="4"/>
  <c r="AR573" i="4"/>
  <c r="AR575" i="4"/>
  <c r="AR577" i="4"/>
  <c r="AR579" i="4"/>
  <c r="AR581" i="4"/>
  <c r="AR567" i="4"/>
  <c r="AR599" i="4"/>
  <c r="AR601" i="4"/>
  <c r="AR603" i="4"/>
  <c r="AR605" i="4"/>
  <c r="AR590" i="4"/>
  <c r="AR606" i="4"/>
  <c r="AR608" i="4"/>
  <c r="AR610" i="4"/>
  <c r="AR612" i="4"/>
  <c r="AR502" i="4"/>
  <c r="AR510" i="4"/>
  <c r="AR540" i="4"/>
  <c r="AR542" i="4"/>
  <c r="AR544" i="4"/>
  <c r="AR546" i="4"/>
  <c r="AR548" i="4"/>
  <c r="AR550" i="4"/>
  <c r="AR552" i="4"/>
  <c r="AR554" i="4"/>
  <c r="AR556" i="4"/>
  <c r="AR558" i="4"/>
  <c r="AR560" i="4"/>
  <c r="AR562" i="4"/>
  <c r="AR564" i="4"/>
  <c r="AR568" i="4"/>
  <c r="AR570" i="4"/>
  <c r="AR572" i="4"/>
  <c r="AR574" i="4"/>
  <c r="AR576" i="4"/>
  <c r="AR578" i="4"/>
  <c r="AR580" i="4"/>
  <c r="AR582" i="4"/>
  <c r="AR588" i="4"/>
  <c r="AR596" i="4"/>
  <c r="AR229" i="4"/>
  <c r="AR231" i="4"/>
  <c r="AR233" i="4"/>
  <c r="AR259" i="4"/>
  <c r="AR261" i="4"/>
  <c r="AR263" i="4"/>
  <c r="AR265" i="4"/>
  <c r="AR267" i="4"/>
  <c r="AR269" i="4"/>
  <c r="AR271" i="4"/>
  <c r="AR273" i="4"/>
  <c r="AR275" i="4"/>
  <c r="AR277" i="4"/>
  <c r="AR10" i="4"/>
  <c r="AR18" i="4"/>
  <c r="AR26" i="4"/>
  <c r="AR34" i="4"/>
  <c r="AR42" i="4"/>
  <c r="AR50" i="4"/>
  <c r="AR72" i="4"/>
  <c r="AR90" i="4"/>
  <c r="AR98" i="4"/>
  <c r="AR106" i="4"/>
  <c r="AR114" i="4"/>
  <c r="AR122" i="4"/>
  <c r="AR130" i="4"/>
  <c r="AR138" i="4"/>
  <c r="AR146" i="4"/>
  <c r="AR154" i="4"/>
  <c r="AR279" i="4"/>
  <c r="AR281" i="4"/>
  <c r="AR283" i="4"/>
  <c r="AR285" i="4"/>
  <c r="AR287" i="4"/>
  <c r="AR289" i="4"/>
  <c r="AR291" i="4"/>
  <c r="AR293" i="4"/>
  <c r="AR295" i="4"/>
  <c r="AR297" i="4"/>
  <c r="AR299" i="4"/>
  <c r="AR301" i="4"/>
  <c r="AR303" i="4"/>
  <c r="AR305" i="4"/>
  <c r="AR307" i="4"/>
  <c r="AR309" i="4"/>
  <c r="AR311" i="4"/>
  <c r="AR313" i="4"/>
  <c r="AR315" i="4"/>
  <c r="AR317" i="4"/>
  <c r="AR319" i="4"/>
  <c r="AR321" i="4"/>
  <c r="AR323" i="4"/>
  <c r="AR325" i="4"/>
  <c r="AR327" i="4"/>
  <c r="AR329" i="4"/>
  <c r="AR331" i="4"/>
  <c r="AR333" i="4"/>
  <c r="AR335" i="4"/>
  <c r="AR337" i="4"/>
  <c r="AR339" i="4"/>
  <c r="AR341" i="4"/>
  <c r="AR9" i="4"/>
  <c r="AR13" i="4"/>
  <c r="AR17" i="4"/>
  <c r="AR21" i="4"/>
  <c r="AR25" i="4"/>
  <c r="AR29" i="4"/>
  <c r="AR33" i="4"/>
  <c r="AR37" i="4"/>
  <c r="AR41" i="4"/>
  <c r="AR45" i="4"/>
  <c r="AR49" i="4"/>
  <c r="AR67" i="4"/>
  <c r="AR71" i="4"/>
  <c r="AR79" i="4"/>
  <c r="AR83" i="4"/>
  <c r="AR85" i="4"/>
  <c r="AR87" i="4"/>
  <c r="AR89" i="4"/>
  <c r="AR93" i="4"/>
  <c r="AR97" i="4"/>
  <c r="AR101" i="4"/>
  <c r="AR105" i="4"/>
  <c r="AR109" i="4"/>
  <c r="AR113" i="4"/>
  <c r="AR117" i="4"/>
  <c r="AR121" i="4"/>
  <c r="AR125" i="4"/>
  <c r="AR401" i="4"/>
  <c r="AR409" i="4"/>
  <c r="AR417" i="4"/>
  <c r="AR425" i="4"/>
  <c r="AR433" i="4"/>
  <c r="AR441" i="4"/>
  <c r="AR449" i="4"/>
  <c r="AR359" i="4"/>
  <c r="AR399" i="4"/>
  <c r="AR407" i="4"/>
  <c r="AR415" i="4"/>
  <c r="AR423" i="4"/>
  <c r="AR431" i="4"/>
  <c r="AR439" i="4"/>
  <c r="AR447" i="4"/>
  <c r="AR500" i="4"/>
  <c r="AR508" i="4"/>
  <c r="AR569" i="4"/>
  <c r="AR129" i="4"/>
  <c r="AR133" i="4"/>
  <c r="AR137" i="4"/>
  <c r="AR141" i="4"/>
  <c r="AR145" i="4"/>
  <c r="AR149" i="4"/>
  <c r="AR153" i="4"/>
  <c r="AR157" i="4"/>
  <c r="AR11" i="4"/>
  <c r="AR15" i="4"/>
  <c r="AR19" i="4"/>
  <c r="AR23" i="4"/>
  <c r="AR27" i="4"/>
  <c r="AR31" i="4"/>
  <c r="AR35" i="4"/>
  <c r="AR39" i="4"/>
  <c r="AR43" i="4"/>
  <c r="AR47" i="4"/>
  <c r="AR51" i="4"/>
  <c r="AR53" i="4"/>
  <c r="AR55" i="4"/>
  <c r="AR57" i="4"/>
  <c r="AR59" i="4"/>
  <c r="AR61" i="4"/>
  <c r="AR63" i="4"/>
  <c r="AR65" i="4"/>
  <c r="AR69" i="4"/>
  <c r="AR73" i="4"/>
  <c r="AR75" i="4"/>
  <c r="AR77" i="4"/>
  <c r="AR81" i="4"/>
  <c r="AR91" i="4"/>
  <c r="AR95" i="4"/>
  <c r="AR99" i="4"/>
  <c r="AR103" i="4"/>
  <c r="AR107" i="4"/>
  <c r="AR111" i="4"/>
  <c r="AR115" i="4"/>
  <c r="AR119" i="4"/>
  <c r="AR123" i="4"/>
  <c r="AR127" i="4"/>
  <c r="AR131" i="4"/>
  <c r="AR135" i="4"/>
  <c r="AR139" i="4"/>
  <c r="AR143" i="4"/>
  <c r="AR147" i="4"/>
  <c r="AR151" i="4"/>
  <c r="AR155" i="4"/>
  <c r="AR159" i="4"/>
  <c r="AR164" i="4"/>
  <c r="AR168" i="4"/>
  <c r="AR172" i="4"/>
  <c r="AR176" i="4"/>
  <c r="AR180" i="4"/>
  <c r="AR184" i="4"/>
  <c r="AR188" i="4"/>
  <c r="AR192" i="4"/>
  <c r="AR196" i="4"/>
  <c r="AR200" i="4"/>
  <c r="AR204" i="4"/>
  <c r="AR208" i="4"/>
  <c r="AR212" i="4"/>
  <c r="AR216" i="4"/>
  <c r="AR220" i="4"/>
  <c r="AR224" i="4"/>
  <c r="AR228" i="4"/>
  <c r="AR230" i="4"/>
  <c r="AR232" i="4"/>
  <c r="AR234" i="4"/>
  <c r="AR238" i="4"/>
  <c r="AR242" i="4"/>
  <c r="AR246" i="4"/>
  <c r="AR250" i="4"/>
  <c r="AR254" i="4"/>
  <c r="AR258" i="4"/>
  <c r="AR260" i="4"/>
  <c r="AR262" i="4"/>
  <c r="AR264" i="4"/>
  <c r="AR266" i="4"/>
  <c r="AR268" i="4"/>
  <c r="AR270" i="4"/>
  <c r="AR272" i="4"/>
  <c r="AR274" i="4"/>
  <c r="AR276" i="4"/>
  <c r="AR16" i="4"/>
  <c r="AR24" i="4"/>
  <c r="AR32" i="4"/>
  <c r="AR40" i="4"/>
  <c r="AR48" i="4"/>
  <c r="AR70" i="4"/>
  <c r="AR82" i="4"/>
  <c r="AR96" i="4"/>
  <c r="AR104" i="4"/>
  <c r="AR112" i="4"/>
  <c r="AR120" i="4"/>
  <c r="AR128" i="4"/>
  <c r="AR136" i="4"/>
  <c r="AR144" i="4"/>
  <c r="AR152" i="4"/>
  <c r="AR160" i="4"/>
  <c r="AR343" i="4"/>
  <c r="AR345" i="4"/>
  <c r="AR348" i="4"/>
  <c r="AR350" i="4"/>
  <c r="AR352" i="4"/>
  <c r="AR354" i="4"/>
  <c r="AR356" i="4"/>
  <c r="AR358" i="4"/>
  <c r="AR388" i="4"/>
  <c r="AR390" i="4"/>
  <c r="AR392" i="4"/>
  <c r="AR486" i="4"/>
  <c r="AR488" i="4"/>
  <c r="AR490" i="4"/>
  <c r="AR492" i="4"/>
  <c r="AR494" i="4"/>
  <c r="AR496" i="4"/>
  <c r="AR498" i="4"/>
  <c r="AR512" i="4"/>
  <c r="AR360" i="4"/>
  <c r="AR362" i="4"/>
  <c r="AR364" i="4"/>
  <c r="AR366" i="4"/>
  <c r="AR368" i="4"/>
  <c r="AR370" i="4"/>
  <c r="AR372" i="4"/>
  <c r="AR374" i="4"/>
  <c r="AR376" i="4"/>
  <c r="AR378" i="4"/>
  <c r="AR380" i="4"/>
  <c r="AR382" i="4"/>
  <c r="AR384" i="4"/>
  <c r="AR386" i="4"/>
  <c r="AR387" i="4"/>
  <c r="AR394" i="4"/>
  <c r="AR398" i="4"/>
  <c r="AR402" i="4"/>
  <c r="AR406" i="4"/>
  <c r="AR410" i="4"/>
  <c r="AR414" i="4"/>
  <c r="AR418" i="4"/>
  <c r="AR422" i="4"/>
  <c r="AR426" i="4"/>
  <c r="AR430" i="4"/>
  <c r="AR434" i="4"/>
  <c r="AR438" i="4"/>
  <c r="AR442" i="4"/>
  <c r="AR446" i="4"/>
  <c r="AR450" i="4"/>
  <c r="AR485" i="4"/>
  <c r="AR487" i="4"/>
  <c r="AR489" i="4"/>
  <c r="AR491" i="4"/>
  <c r="AR493" i="4"/>
  <c r="AR495" i="4"/>
  <c r="AR497" i="4"/>
  <c r="AR499" i="4"/>
  <c r="AR503" i="4"/>
  <c r="AR507" i="4"/>
  <c r="AR514" i="4"/>
  <c r="AR516" i="4"/>
  <c r="AR518" i="4"/>
  <c r="AR520" i="4"/>
  <c r="AR522" i="4"/>
  <c r="AR524" i="4"/>
  <c r="AR526" i="4"/>
  <c r="AR528" i="4"/>
  <c r="AR530" i="4"/>
  <c r="AR532" i="4"/>
  <c r="AR534" i="4"/>
  <c r="AR536" i="4"/>
  <c r="AR538" i="4"/>
  <c r="AR566" i="4"/>
  <c r="AR585" i="4"/>
  <c r="AR589" i="4"/>
  <c r="AR593" i="4"/>
  <c r="AR597" i="4"/>
  <c r="AR587" i="4"/>
  <c r="AR591" i="4"/>
  <c r="AR595" i="4"/>
  <c r="AR600" i="4"/>
  <c r="AR602" i="4"/>
  <c r="AR604" i="4"/>
  <c r="AR586" i="4"/>
  <c r="AR594" i="4"/>
  <c r="AR607" i="4"/>
  <c r="AR609" i="4"/>
  <c r="AR484" i="4"/>
  <c r="AR506" i="4"/>
  <c r="AR583" i="4"/>
  <c r="AR565" i="4"/>
  <c r="AR611" i="4"/>
  <c r="AR584" i="4"/>
  <c r="AR592" i="4"/>
  <c r="AR598" i="4"/>
  <c r="AS162" i="4"/>
  <c r="AS166" i="4"/>
  <c r="AS170" i="4"/>
  <c r="AS174" i="4"/>
  <c r="AS178" i="4"/>
  <c r="AS182" i="4"/>
  <c r="AS186" i="4"/>
  <c r="AS190" i="4"/>
  <c r="AS194" i="4"/>
  <c r="AS198" i="4"/>
  <c r="AS202" i="4"/>
  <c r="AS206" i="4"/>
  <c r="AS210" i="4"/>
  <c r="AS14" i="4"/>
  <c r="AS22" i="4"/>
  <c r="AS30" i="4"/>
  <c r="AS214" i="4"/>
  <c r="AS218" i="4"/>
  <c r="AS222" i="4"/>
  <c r="AS226" i="4"/>
  <c r="AS236" i="4"/>
  <c r="AS240" i="4"/>
  <c r="AS244" i="4"/>
  <c r="AS248" i="4"/>
  <c r="AS252" i="4"/>
  <c r="AS256" i="4"/>
  <c r="AS38" i="4"/>
  <c r="AS46" i="4"/>
  <c r="AS68" i="4"/>
  <c r="AS80" i="4"/>
  <c r="AS94" i="4"/>
  <c r="AS102" i="4"/>
  <c r="AS110" i="4"/>
  <c r="AS118" i="4"/>
  <c r="AS126" i="4"/>
  <c r="AS134" i="4"/>
  <c r="AS142" i="4"/>
  <c r="AS150" i="4"/>
  <c r="AS158" i="4"/>
  <c r="AS52" i="4"/>
  <c r="AS54" i="4"/>
  <c r="AS56" i="4"/>
  <c r="AS58" i="4"/>
  <c r="AS60" i="4"/>
  <c r="AS62" i="4"/>
  <c r="AS64" i="4"/>
  <c r="AS74" i="4"/>
  <c r="AS76" i="4"/>
  <c r="AS84" i="4"/>
  <c r="AS86" i="4"/>
  <c r="AS88" i="4"/>
  <c r="AS12" i="4"/>
  <c r="AS20" i="4"/>
  <c r="AS28" i="4"/>
  <c r="AS36" i="4"/>
  <c r="AS44" i="4"/>
  <c r="AS66" i="4"/>
  <c r="AS78" i="4"/>
  <c r="AS92" i="4"/>
  <c r="AS100" i="4"/>
  <c r="AS108" i="4"/>
  <c r="AS116" i="4"/>
  <c r="AS124" i="4"/>
  <c r="AS132" i="4"/>
  <c r="AS140" i="4"/>
  <c r="AS148" i="4"/>
  <c r="AS156" i="4"/>
  <c r="AS161" i="4"/>
  <c r="AS361" i="4"/>
  <c r="AS363" i="4"/>
  <c r="AS365" i="4"/>
  <c r="AS367" i="4"/>
  <c r="AS369" i="4"/>
  <c r="AS371" i="4"/>
  <c r="AS373" i="4"/>
  <c r="AS375" i="4"/>
  <c r="AS377" i="4"/>
  <c r="AS452" i="4"/>
  <c r="AS379" i="4"/>
  <c r="AS381" i="4"/>
  <c r="AS383" i="4"/>
  <c r="AS385" i="4"/>
  <c r="AS396" i="4"/>
  <c r="AS400" i="4"/>
  <c r="AS404" i="4"/>
  <c r="AS408" i="4"/>
  <c r="AS412" i="4"/>
  <c r="AS416" i="4"/>
  <c r="AS420" i="4"/>
  <c r="AS424" i="4"/>
  <c r="AS428" i="4"/>
  <c r="AS432" i="4"/>
  <c r="AS436" i="4"/>
  <c r="AS440" i="4"/>
  <c r="AS444" i="4"/>
  <c r="AS448" i="4"/>
  <c r="AS393" i="4"/>
  <c r="AS453" i="4"/>
  <c r="AS455" i="4"/>
  <c r="AS457" i="4"/>
  <c r="AS459" i="4"/>
  <c r="AS461" i="4"/>
  <c r="AS463" i="4"/>
  <c r="AS465" i="4"/>
  <c r="AS467" i="4"/>
  <c r="AS469" i="4"/>
  <c r="AS471" i="4"/>
  <c r="AS473" i="4"/>
  <c r="AS475" i="4"/>
  <c r="AS477" i="4"/>
  <c r="AS479" i="4"/>
  <c r="AS481" i="4"/>
  <c r="AS483" i="4"/>
  <c r="AS501" i="4"/>
  <c r="AS505" i="4"/>
  <c r="AS509" i="4"/>
  <c r="AS397" i="4"/>
  <c r="AS405" i="4"/>
  <c r="AS413" i="4"/>
  <c r="AS421" i="4"/>
  <c r="AS429" i="4"/>
  <c r="AS437" i="4"/>
  <c r="AS445" i="4"/>
  <c r="AS539" i="4"/>
  <c r="AS163" i="4"/>
  <c r="AS165" i="4"/>
  <c r="AS167" i="4"/>
  <c r="AS169" i="4"/>
  <c r="AS171" i="4"/>
  <c r="AS173" i="4"/>
  <c r="AS175" i="4"/>
  <c r="AS177" i="4"/>
  <c r="AS179" i="4"/>
  <c r="AS181" i="4"/>
  <c r="AS183" i="4"/>
  <c r="AS185" i="4"/>
  <c r="AS187" i="4"/>
  <c r="AS189" i="4"/>
  <c r="AS191" i="4"/>
  <c r="AS193" i="4"/>
  <c r="AS195" i="4"/>
  <c r="AS197" i="4"/>
  <c r="AS199" i="4"/>
  <c r="AS201" i="4"/>
  <c r="AS203" i="4"/>
  <c r="AS205" i="4"/>
  <c r="AS207" i="4"/>
  <c r="AS209" i="4"/>
  <c r="AS211" i="4"/>
  <c r="AS213" i="4"/>
  <c r="AS215" i="4"/>
  <c r="AS217" i="4"/>
  <c r="AS219" i="4"/>
  <c r="AS221" i="4"/>
  <c r="AS223" i="4"/>
  <c r="AS225" i="4"/>
  <c r="AS227" i="4"/>
  <c r="AS235" i="4"/>
  <c r="AS237" i="4"/>
  <c r="AS239" i="4"/>
  <c r="AS241" i="4"/>
  <c r="AS243" i="4"/>
  <c r="AS245" i="4"/>
  <c r="AS247" i="4"/>
  <c r="AS249" i="4"/>
  <c r="AS251" i="4"/>
  <c r="AS253" i="4"/>
  <c r="AS255" i="4"/>
  <c r="AS257" i="4"/>
  <c r="AS278" i="4"/>
  <c r="AS280" i="4"/>
  <c r="AS282" i="4"/>
  <c r="AS284" i="4"/>
  <c r="AS286" i="4"/>
  <c r="AS288" i="4"/>
  <c r="AS290" i="4"/>
  <c r="AS292" i="4"/>
  <c r="AS294" i="4"/>
  <c r="AS296" i="4"/>
  <c r="AS298" i="4"/>
  <c r="AS504" i="4"/>
  <c r="AS300" i="4"/>
  <c r="AS302" i="4"/>
  <c r="AS304" i="4"/>
  <c r="AS306" i="4"/>
  <c r="AS308" i="4"/>
  <c r="AS310" i="4"/>
  <c r="AS312" i="4"/>
  <c r="AS314" i="4"/>
  <c r="AS316" i="4"/>
  <c r="AS318" i="4"/>
  <c r="AS320" i="4"/>
  <c r="AS322" i="4"/>
  <c r="AS324" i="4"/>
  <c r="AS326" i="4"/>
  <c r="AS328" i="4"/>
  <c r="AS330" i="4"/>
  <c r="AS332" i="4"/>
  <c r="AS334" i="4"/>
  <c r="AS336" i="4"/>
  <c r="AS338" i="4"/>
  <c r="AS340" i="4"/>
  <c r="AS342" i="4"/>
  <c r="AS344" i="4"/>
  <c r="AS346" i="4"/>
  <c r="AS347" i="4"/>
  <c r="AS349" i="4"/>
  <c r="AS351" i="4"/>
  <c r="AS353" i="4"/>
  <c r="AS355" i="4"/>
  <c r="AS357" i="4"/>
  <c r="AS389" i="4"/>
  <c r="AS391" i="4"/>
  <c r="AS454" i="4"/>
  <c r="AS456" i="4"/>
  <c r="AS458" i="4"/>
  <c r="AS460" i="4"/>
  <c r="AS462" i="4"/>
  <c r="AS464" i="4"/>
  <c r="AS466" i="4"/>
  <c r="AS468" i="4"/>
  <c r="AS470" i="4"/>
  <c r="AS472" i="4"/>
  <c r="AS474" i="4"/>
  <c r="AS476" i="4"/>
  <c r="AS478" i="4"/>
  <c r="AS480" i="4"/>
  <c r="AS482" i="4"/>
  <c r="AS395" i="4"/>
  <c r="AS403" i="4"/>
  <c r="AS411" i="4"/>
  <c r="AS419" i="4"/>
  <c r="AS427" i="4"/>
  <c r="AS435" i="4"/>
  <c r="AS443" i="4"/>
  <c r="AS451" i="4"/>
  <c r="AS511" i="4"/>
  <c r="AS513" i="4"/>
  <c r="AS515" i="4"/>
  <c r="AS517" i="4"/>
  <c r="AS519" i="4"/>
  <c r="AS521" i="4"/>
  <c r="AS523" i="4"/>
  <c r="AS525" i="4"/>
  <c r="AS527" i="4"/>
  <c r="AS529" i="4"/>
  <c r="AS531" i="4"/>
  <c r="AS533" i="4"/>
  <c r="AS535" i="4"/>
  <c r="AS537" i="4"/>
  <c r="AS541" i="4"/>
  <c r="AS543" i="4"/>
  <c r="AS545" i="4"/>
  <c r="AS547" i="4"/>
  <c r="AS549" i="4"/>
  <c r="AS551" i="4"/>
  <c r="AS553" i="4"/>
  <c r="AS555" i="4"/>
  <c r="AS557" i="4"/>
  <c r="AS559" i="4"/>
  <c r="AS561" i="4"/>
  <c r="AS563" i="4"/>
  <c r="AS571" i="4"/>
  <c r="AS573" i="4"/>
  <c r="AS575" i="4"/>
  <c r="AS577" i="4"/>
  <c r="AS579" i="4"/>
  <c r="AS581" i="4"/>
  <c r="AS567" i="4"/>
  <c r="AS599" i="4"/>
  <c r="AS601" i="4"/>
  <c r="AS603" i="4"/>
  <c r="AS605" i="4"/>
  <c r="AS590" i="4"/>
  <c r="AS606" i="4"/>
  <c r="AS608" i="4"/>
  <c r="AS610" i="4"/>
  <c r="AS612" i="4"/>
  <c r="AS502" i="4"/>
  <c r="AS510" i="4"/>
  <c r="AS540" i="4"/>
  <c r="AS542" i="4"/>
  <c r="AS544" i="4"/>
  <c r="AS277" i="4"/>
  <c r="AS546" i="4"/>
  <c r="AS548" i="4"/>
  <c r="AS550" i="4"/>
  <c r="AS552" i="4"/>
  <c r="AS554" i="4"/>
  <c r="AS556" i="4"/>
  <c r="AS558" i="4"/>
  <c r="AS560" i="4"/>
  <c r="AS562" i="4"/>
  <c r="AS564" i="4"/>
  <c r="AS568" i="4"/>
  <c r="AS570" i="4"/>
  <c r="AS572" i="4"/>
  <c r="AS574" i="4"/>
  <c r="AS576" i="4"/>
  <c r="AS578" i="4"/>
  <c r="AS580" i="4"/>
  <c r="AS582" i="4"/>
  <c r="AS588" i="4"/>
  <c r="AS596" i="4"/>
  <c r="AS229" i="4"/>
  <c r="AS231" i="4"/>
  <c r="AS233" i="4"/>
  <c r="AS259" i="4"/>
  <c r="AS261" i="4"/>
  <c r="AS263" i="4"/>
  <c r="AS265" i="4"/>
  <c r="AS267" i="4"/>
  <c r="AS269" i="4"/>
  <c r="AS271" i="4"/>
  <c r="AS273" i="4"/>
  <c r="AS275" i="4"/>
  <c r="AS10" i="4"/>
  <c r="AS18" i="4"/>
  <c r="AS26" i="4"/>
  <c r="AS34" i="4"/>
  <c r="AS42" i="4"/>
  <c r="AS50" i="4"/>
  <c r="AS72" i="4"/>
  <c r="AS90" i="4"/>
  <c r="AS98" i="4"/>
  <c r="AS106" i="4"/>
  <c r="AS114" i="4"/>
  <c r="AS122" i="4"/>
  <c r="AS130" i="4"/>
  <c r="AS138" i="4"/>
  <c r="AS146" i="4"/>
  <c r="AS154" i="4"/>
  <c r="AS279" i="4"/>
  <c r="AS281" i="4"/>
  <c r="AS283" i="4"/>
  <c r="AS285" i="4"/>
  <c r="AS287" i="4"/>
  <c r="AS289" i="4"/>
  <c r="AS291" i="4"/>
  <c r="AS293" i="4"/>
  <c r="AS295" i="4"/>
  <c r="AS297" i="4"/>
  <c r="AS299" i="4"/>
  <c r="AS301" i="4"/>
  <c r="AS303" i="4"/>
  <c r="AS305" i="4"/>
  <c r="AS307" i="4"/>
  <c r="AS309" i="4"/>
  <c r="AS311" i="4"/>
  <c r="AS313" i="4"/>
  <c r="AS315" i="4"/>
  <c r="AS317" i="4"/>
  <c r="AS319" i="4"/>
  <c r="AS321" i="4"/>
  <c r="AS323" i="4"/>
  <c r="AS325" i="4"/>
  <c r="AS327" i="4"/>
  <c r="AS329" i="4"/>
  <c r="AS331" i="4"/>
  <c r="AS333" i="4"/>
  <c r="AS335" i="4"/>
  <c r="AS337" i="4"/>
  <c r="AS339" i="4"/>
  <c r="AS341" i="4"/>
  <c r="AS9" i="4"/>
  <c r="AS13" i="4"/>
  <c r="AS17" i="4"/>
  <c r="AS21" i="4"/>
  <c r="AS25" i="4"/>
  <c r="AS29" i="4"/>
  <c r="AS33" i="4"/>
  <c r="AS37" i="4"/>
  <c r="AS41" i="4"/>
  <c r="AS45" i="4"/>
  <c r="AS49" i="4"/>
  <c r="AS67" i="4"/>
  <c r="AS71" i="4"/>
  <c r="AS79" i="4"/>
  <c r="AS83" i="4"/>
  <c r="AS85" i="4"/>
  <c r="AS87" i="4"/>
  <c r="AS89" i="4"/>
  <c r="AS93" i="4"/>
  <c r="AS97" i="4"/>
  <c r="AS101" i="4"/>
  <c r="AS105" i="4"/>
  <c r="AS109" i="4"/>
  <c r="AS113" i="4"/>
  <c r="AS117" i="4"/>
  <c r="AS121" i="4"/>
  <c r="AS125" i="4"/>
  <c r="AS160" i="4"/>
  <c r="AS401" i="4"/>
  <c r="AS409" i="4"/>
  <c r="AS417" i="4"/>
  <c r="AS425" i="4"/>
  <c r="AS433" i="4"/>
  <c r="AS441" i="4"/>
  <c r="AS449" i="4"/>
  <c r="AS500" i="4"/>
  <c r="AS508" i="4"/>
  <c r="AS569" i="4"/>
  <c r="AS586" i="4"/>
  <c r="AS594" i="4"/>
  <c r="AS129" i="4"/>
  <c r="AS133" i="4"/>
  <c r="AS137" i="4"/>
  <c r="AS141" i="4"/>
  <c r="AS145" i="4"/>
  <c r="AS149" i="4"/>
  <c r="AS153" i="4"/>
  <c r="AS157" i="4"/>
  <c r="AS11" i="4"/>
  <c r="AS15" i="4"/>
  <c r="AS19" i="4"/>
  <c r="AS23" i="4"/>
  <c r="AS27" i="4"/>
  <c r="AS31" i="4"/>
  <c r="AS35" i="4"/>
  <c r="AS39" i="4"/>
  <c r="AS43" i="4"/>
  <c r="AS47" i="4"/>
  <c r="AS51" i="4"/>
  <c r="AS53" i="4"/>
  <c r="AS55" i="4"/>
  <c r="AS57" i="4"/>
  <c r="AS59" i="4"/>
  <c r="AS61" i="4"/>
  <c r="AS63" i="4"/>
  <c r="AS65" i="4"/>
  <c r="AS69" i="4"/>
  <c r="AS73" i="4"/>
  <c r="AS75" i="4"/>
  <c r="AS77" i="4"/>
  <c r="AS81" i="4"/>
  <c r="AS91" i="4"/>
  <c r="AS95" i="4"/>
  <c r="AS99" i="4"/>
  <c r="AS103" i="4"/>
  <c r="AS107" i="4"/>
  <c r="AS111" i="4"/>
  <c r="AS115" i="4"/>
  <c r="AS119" i="4"/>
  <c r="AS123" i="4"/>
  <c r="AS127" i="4"/>
  <c r="AS131" i="4"/>
  <c r="AS135" i="4"/>
  <c r="AS139" i="4"/>
  <c r="AS143" i="4"/>
  <c r="AS147" i="4"/>
  <c r="AS151" i="4"/>
  <c r="AS155" i="4"/>
  <c r="AS159" i="4"/>
  <c r="AS164" i="4"/>
  <c r="AS168" i="4"/>
  <c r="AS172" i="4"/>
  <c r="AS176" i="4"/>
  <c r="AS180" i="4"/>
  <c r="AS184" i="4"/>
  <c r="AS188" i="4"/>
  <c r="AS192" i="4"/>
  <c r="AS196" i="4"/>
  <c r="AS200" i="4"/>
  <c r="AS204" i="4"/>
  <c r="AS208" i="4"/>
  <c r="AS212" i="4"/>
  <c r="AS216" i="4"/>
  <c r="AS220" i="4"/>
  <c r="AS224" i="4"/>
  <c r="AS228" i="4"/>
  <c r="AS230" i="4"/>
  <c r="AS232" i="4"/>
  <c r="AS234" i="4"/>
  <c r="AS238" i="4"/>
  <c r="AS242" i="4"/>
  <c r="AS246" i="4"/>
  <c r="AS250" i="4"/>
  <c r="AS254" i="4"/>
  <c r="AS258" i="4"/>
  <c r="AS260" i="4"/>
  <c r="AS262" i="4"/>
  <c r="AS264" i="4"/>
  <c r="AS266" i="4"/>
  <c r="AS268" i="4"/>
  <c r="AS270" i="4"/>
  <c r="AS272" i="4"/>
  <c r="AS274" i="4"/>
  <c r="AS276" i="4"/>
  <c r="AS16" i="4"/>
  <c r="AS24" i="4"/>
  <c r="AS32" i="4"/>
  <c r="AS40" i="4"/>
  <c r="AS48" i="4"/>
  <c r="AS70" i="4"/>
  <c r="AS82" i="4"/>
  <c r="AS96" i="4"/>
  <c r="AS104" i="4"/>
  <c r="AS112" i="4"/>
  <c r="AS120" i="4"/>
  <c r="AS128" i="4"/>
  <c r="AS136" i="4"/>
  <c r="AS144" i="4"/>
  <c r="AS152" i="4"/>
  <c r="AS343" i="4"/>
  <c r="AS345" i="4"/>
  <c r="AS348" i="4"/>
  <c r="AS350" i="4"/>
  <c r="AS352" i="4"/>
  <c r="AS354" i="4"/>
  <c r="AS356" i="4"/>
  <c r="AS358" i="4"/>
  <c r="AS388" i="4"/>
  <c r="AS390" i="4"/>
  <c r="AS392" i="4"/>
  <c r="AS486" i="4"/>
  <c r="AS488" i="4"/>
  <c r="AS490" i="4"/>
  <c r="AS492" i="4"/>
  <c r="AS494" i="4"/>
  <c r="AS496" i="4"/>
  <c r="AS498" i="4"/>
  <c r="AS512" i="4"/>
  <c r="AS360" i="4"/>
  <c r="AS362" i="4"/>
  <c r="AS364" i="4"/>
  <c r="AS366" i="4"/>
  <c r="AS368" i="4"/>
  <c r="AS370" i="4"/>
  <c r="AS372" i="4"/>
  <c r="AS374" i="4"/>
  <c r="AS376" i="4"/>
  <c r="AS378" i="4"/>
  <c r="AS380" i="4"/>
  <c r="AS382" i="4"/>
  <c r="AS384" i="4"/>
  <c r="AS386" i="4"/>
  <c r="AS359" i="4"/>
  <c r="AS387" i="4"/>
  <c r="AS394" i="4"/>
  <c r="AS398" i="4"/>
  <c r="AS402" i="4"/>
  <c r="AS406" i="4"/>
  <c r="AS410" i="4"/>
  <c r="AS414" i="4"/>
  <c r="AS418" i="4"/>
  <c r="AS422" i="4"/>
  <c r="AS426" i="4"/>
  <c r="AS430" i="4"/>
  <c r="AS434" i="4"/>
  <c r="AS438" i="4"/>
  <c r="AS442" i="4"/>
  <c r="AS446" i="4"/>
  <c r="AS450" i="4"/>
  <c r="AS485" i="4"/>
  <c r="AS487" i="4"/>
  <c r="AS489" i="4"/>
  <c r="AS491" i="4"/>
  <c r="AS493" i="4"/>
  <c r="AS495" i="4"/>
  <c r="AS497" i="4"/>
  <c r="AS499" i="4"/>
  <c r="AS503" i="4"/>
  <c r="AS507" i="4"/>
  <c r="AS399" i="4"/>
  <c r="AS407" i="4"/>
  <c r="AS415" i="4"/>
  <c r="AS423" i="4"/>
  <c r="AS431" i="4"/>
  <c r="AS439" i="4"/>
  <c r="AS447" i="4"/>
  <c r="AS514" i="4"/>
  <c r="AS516" i="4"/>
  <c r="AS518" i="4"/>
  <c r="AS520" i="4"/>
  <c r="AS522" i="4"/>
  <c r="AS524" i="4"/>
  <c r="AS526" i="4"/>
  <c r="AS528" i="4"/>
  <c r="AS530" i="4"/>
  <c r="AS532" i="4"/>
  <c r="AS534" i="4"/>
  <c r="AS536" i="4"/>
  <c r="AS538" i="4"/>
  <c r="AS566" i="4"/>
  <c r="AS585" i="4"/>
  <c r="AS589" i="4"/>
  <c r="AS593" i="4"/>
  <c r="AS597" i="4"/>
  <c r="AS587" i="4"/>
  <c r="AS591" i="4"/>
  <c r="AS595" i="4"/>
  <c r="AS600" i="4"/>
  <c r="AS602" i="4"/>
  <c r="AS604" i="4"/>
  <c r="AS607" i="4"/>
  <c r="AS609" i="4"/>
  <c r="AS583" i="4"/>
  <c r="AS611" i="4"/>
  <c r="AS484" i="4"/>
  <c r="AS506" i="4"/>
  <c r="AS565" i="4"/>
  <c r="AS584" i="4"/>
  <c r="AS592" i="4"/>
  <c r="AS598" i="4"/>
  <c r="AH162" i="4"/>
  <c r="AH166" i="4"/>
  <c r="AH170" i="4"/>
  <c r="AH174" i="4"/>
  <c r="AH178" i="4"/>
  <c r="AH182" i="4"/>
  <c r="AH186" i="4"/>
  <c r="AH190" i="4"/>
  <c r="AH194" i="4"/>
  <c r="AH198" i="4"/>
  <c r="AH202" i="4"/>
  <c r="AH206" i="4"/>
  <c r="AH210" i="4"/>
  <c r="AH214" i="4"/>
  <c r="AH218" i="4"/>
  <c r="AH222" i="4"/>
  <c r="AH226" i="4"/>
  <c r="AH236" i="4"/>
  <c r="AH240" i="4"/>
  <c r="AH244" i="4"/>
  <c r="AH248" i="4"/>
  <c r="AH252" i="4"/>
  <c r="AH256" i="4"/>
  <c r="AH14" i="4"/>
  <c r="AH22" i="4"/>
  <c r="AH30" i="4"/>
  <c r="AH38" i="4"/>
  <c r="AH46" i="4"/>
  <c r="AH68" i="4"/>
  <c r="AH80" i="4"/>
  <c r="AH94" i="4"/>
  <c r="AH102" i="4"/>
  <c r="AH110" i="4"/>
  <c r="AH118" i="4"/>
  <c r="AH126" i="4"/>
  <c r="AH134" i="4"/>
  <c r="AH142" i="4"/>
  <c r="AH150" i="4"/>
  <c r="AH158" i="4"/>
  <c r="AH52" i="4"/>
  <c r="AH54" i="4"/>
  <c r="AH56" i="4"/>
  <c r="AH58" i="4"/>
  <c r="AH60" i="4"/>
  <c r="AH62" i="4"/>
  <c r="AH64" i="4"/>
  <c r="AH74" i="4"/>
  <c r="AH76" i="4"/>
  <c r="AH84" i="4"/>
  <c r="AH86" i="4"/>
  <c r="AH88" i="4"/>
  <c r="AH12" i="4"/>
  <c r="AH20" i="4"/>
  <c r="AH28" i="4"/>
  <c r="AH36" i="4"/>
  <c r="AH44" i="4"/>
  <c r="AH66" i="4"/>
  <c r="AH78" i="4"/>
  <c r="AH92" i="4"/>
  <c r="AH100" i="4"/>
  <c r="AH108" i="4"/>
  <c r="AH116" i="4"/>
  <c r="AH124" i="4"/>
  <c r="AH132" i="4"/>
  <c r="AH140" i="4"/>
  <c r="AH148" i="4"/>
  <c r="AH156" i="4"/>
  <c r="AH361" i="4"/>
  <c r="AH363" i="4"/>
  <c r="AH365" i="4"/>
  <c r="AH367" i="4"/>
  <c r="AH369" i="4"/>
  <c r="AH371" i="4"/>
  <c r="AH373" i="4"/>
  <c r="AH375" i="4"/>
  <c r="AH377" i="4"/>
  <c r="AH161" i="4"/>
  <c r="AH452" i="4"/>
  <c r="AH393" i="4"/>
  <c r="AH163" i="4"/>
  <c r="AH167" i="4"/>
  <c r="AH379" i="4"/>
  <c r="AH381" i="4"/>
  <c r="AH383" i="4"/>
  <c r="AH385" i="4"/>
  <c r="AH396" i="4"/>
  <c r="AH400" i="4"/>
  <c r="AH404" i="4"/>
  <c r="AH408" i="4"/>
  <c r="AH412" i="4"/>
  <c r="AH416" i="4"/>
  <c r="AH420" i="4"/>
  <c r="AH424" i="4"/>
  <c r="AH428" i="4"/>
  <c r="AH432" i="4"/>
  <c r="AH436" i="4"/>
  <c r="AH440" i="4"/>
  <c r="AH444" i="4"/>
  <c r="AH448" i="4"/>
  <c r="AH453" i="4"/>
  <c r="AH455" i="4"/>
  <c r="AH457" i="4"/>
  <c r="AH459" i="4"/>
  <c r="AH461" i="4"/>
  <c r="AH463" i="4"/>
  <c r="AH465" i="4"/>
  <c r="AH467" i="4"/>
  <c r="AH469" i="4"/>
  <c r="AH471" i="4"/>
  <c r="AH473" i="4"/>
  <c r="AH475" i="4"/>
  <c r="AH477" i="4"/>
  <c r="AH479" i="4"/>
  <c r="AH481" i="4"/>
  <c r="AH483" i="4"/>
  <c r="AH501" i="4"/>
  <c r="AH505" i="4"/>
  <c r="AH509" i="4"/>
  <c r="AH397" i="4"/>
  <c r="AH405" i="4"/>
  <c r="AH413" i="4"/>
  <c r="AH421" i="4"/>
  <c r="AH429" i="4"/>
  <c r="AH437" i="4"/>
  <c r="AH445" i="4"/>
  <c r="AH539" i="4"/>
  <c r="AH165" i="4"/>
  <c r="AH169" i="4"/>
  <c r="AH173" i="4"/>
  <c r="AH177" i="4"/>
  <c r="AH181" i="4"/>
  <c r="AH185" i="4"/>
  <c r="AH189" i="4"/>
  <c r="AH193" i="4"/>
  <c r="AH197" i="4"/>
  <c r="AH201" i="4"/>
  <c r="AH205" i="4"/>
  <c r="AH209" i="4"/>
  <c r="AH213" i="4"/>
  <c r="AH217" i="4"/>
  <c r="AH221" i="4"/>
  <c r="AH225" i="4"/>
  <c r="AH235" i="4"/>
  <c r="AH239" i="4"/>
  <c r="AH243" i="4"/>
  <c r="AH247" i="4"/>
  <c r="AH251" i="4"/>
  <c r="AH255" i="4"/>
  <c r="AH278" i="4"/>
  <c r="AH280" i="4"/>
  <c r="AH282" i="4"/>
  <c r="AH284" i="4"/>
  <c r="AH286" i="4"/>
  <c r="AH288" i="4"/>
  <c r="AH290" i="4"/>
  <c r="AH292" i="4"/>
  <c r="AH294" i="4"/>
  <c r="AH296" i="4"/>
  <c r="AH298" i="4"/>
  <c r="AH300" i="4"/>
  <c r="AH171" i="4"/>
  <c r="AH175" i="4"/>
  <c r="AH179" i="4"/>
  <c r="AH183" i="4"/>
  <c r="AH187" i="4"/>
  <c r="AH191" i="4"/>
  <c r="AH195" i="4"/>
  <c r="AH199" i="4"/>
  <c r="AH203" i="4"/>
  <c r="AH207" i="4"/>
  <c r="AH211" i="4"/>
  <c r="AH215" i="4"/>
  <c r="AH219" i="4"/>
  <c r="AH223" i="4"/>
  <c r="AH227" i="4"/>
  <c r="AH237" i="4"/>
  <c r="AH241" i="4"/>
  <c r="AH245" i="4"/>
  <c r="AH249" i="4"/>
  <c r="AH253" i="4"/>
  <c r="AH257" i="4"/>
  <c r="AH454" i="4"/>
  <c r="AH456" i="4"/>
  <c r="AH458" i="4"/>
  <c r="AH460" i="4"/>
  <c r="AH462" i="4"/>
  <c r="AH464" i="4"/>
  <c r="AH466" i="4"/>
  <c r="AH468" i="4"/>
  <c r="AH470" i="4"/>
  <c r="AH472" i="4"/>
  <c r="AH474" i="4"/>
  <c r="AH476" i="4"/>
  <c r="AH478" i="4"/>
  <c r="AH480" i="4"/>
  <c r="AH482" i="4"/>
  <c r="AH511" i="4"/>
  <c r="AH513" i="4"/>
  <c r="AH515" i="4"/>
  <c r="AH517" i="4"/>
  <c r="AH519" i="4"/>
  <c r="AH521" i="4"/>
  <c r="AH523" i="4"/>
  <c r="AH525" i="4"/>
  <c r="AH527" i="4"/>
  <c r="AH529" i="4"/>
  <c r="AH531" i="4"/>
  <c r="AH533" i="4"/>
  <c r="AH535" i="4"/>
  <c r="AH537" i="4"/>
  <c r="AH504" i="4"/>
  <c r="AH541" i="4"/>
  <c r="AH543" i="4"/>
  <c r="AH545" i="4"/>
  <c r="AH547" i="4"/>
  <c r="AH549" i="4"/>
  <c r="AH551" i="4"/>
  <c r="AH553" i="4"/>
  <c r="AH555" i="4"/>
  <c r="AH557" i="4"/>
  <c r="AH559" i="4"/>
  <c r="AH561" i="4"/>
  <c r="AH563" i="4"/>
  <c r="AH571" i="4"/>
  <c r="AH573" i="4"/>
  <c r="AH575" i="4"/>
  <c r="AH577" i="4"/>
  <c r="AH579" i="4"/>
  <c r="AH581" i="4"/>
  <c r="AH599" i="4"/>
  <c r="AH601" i="4"/>
  <c r="AH603" i="4"/>
  <c r="AH605" i="4"/>
  <c r="AH606" i="4"/>
  <c r="AH608" i="4"/>
  <c r="AH610" i="4"/>
  <c r="AH612" i="4"/>
  <c r="AH502" i="4"/>
  <c r="AH510" i="4"/>
  <c r="AH302" i="4"/>
  <c r="AH304" i="4"/>
  <c r="AH306" i="4"/>
  <c r="AH308" i="4"/>
  <c r="AH310" i="4"/>
  <c r="AH312" i="4"/>
  <c r="AH314" i="4"/>
  <c r="AH316" i="4"/>
  <c r="AH318" i="4"/>
  <c r="AH320" i="4"/>
  <c r="AH322" i="4"/>
  <c r="AH324" i="4"/>
  <c r="AH326" i="4"/>
  <c r="AH328" i="4"/>
  <c r="AH330" i="4"/>
  <c r="AH332" i="4"/>
  <c r="AH334" i="4"/>
  <c r="AH336" i="4"/>
  <c r="AH338" i="4"/>
  <c r="AH340" i="4"/>
  <c r="AH342" i="4"/>
  <c r="AH344" i="4"/>
  <c r="AH346" i="4"/>
  <c r="AH347" i="4"/>
  <c r="AH349" i="4"/>
  <c r="AH351" i="4"/>
  <c r="AH353" i="4"/>
  <c r="AH355" i="4"/>
  <c r="AH357" i="4"/>
  <c r="AH389" i="4"/>
  <c r="AH391" i="4"/>
  <c r="AH395" i="4"/>
  <c r="AH403" i="4"/>
  <c r="AH411" i="4"/>
  <c r="AH419" i="4"/>
  <c r="AH427" i="4"/>
  <c r="AH435" i="4"/>
  <c r="AH443" i="4"/>
  <c r="AH451" i="4"/>
  <c r="AH567" i="4"/>
  <c r="AH590" i="4"/>
  <c r="AH540" i="4"/>
  <c r="AH542" i="4"/>
  <c r="AH544" i="4"/>
  <c r="AH546" i="4"/>
  <c r="AH277" i="4"/>
  <c r="AH279" i="4"/>
  <c r="AH281" i="4"/>
  <c r="AH283" i="4"/>
  <c r="AH285" i="4"/>
  <c r="AH287" i="4"/>
  <c r="AH289" i="4"/>
  <c r="AH291" i="4"/>
  <c r="AH293" i="4"/>
  <c r="AH295" i="4"/>
  <c r="AH297" i="4"/>
  <c r="AH299" i="4"/>
  <c r="AH301" i="4"/>
  <c r="AH303" i="4"/>
  <c r="AH305" i="4"/>
  <c r="AH307" i="4"/>
  <c r="AH309" i="4"/>
  <c r="AH311" i="4"/>
  <c r="AH313" i="4"/>
  <c r="AH315" i="4"/>
  <c r="AH317" i="4"/>
  <c r="AH319" i="4"/>
  <c r="AH321" i="4"/>
  <c r="AH323" i="4"/>
  <c r="AH325" i="4"/>
  <c r="AH327" i="4"/>
  <c r="AH329" i="4"/>
  <c r="AH331" i="4"/>
  <c r="AH333" i="4"/>
  <c r="AH335" i="4"/>
  <c r="AH337" i="4"/>
  <c r="AH339" i="4"/>
  <c r="AH341" i="4"/>
  <c r="AH548" i="4"/>
  <c r="AH550" i="4"/>
  <c r="AH552" i="4"/>
  <c r="AH554" i="4"/>
  <c r="AH556" i="4"/>
  <c r="AH558" i="4"/>
  <c r="AH560" i="4"/>
  <c r="AH562" i="4"/>
  <c r="AH564" i="4"/>
  <c r="AH568" i="4"/>
  <c r="AH570" i="4"/>
  <c r="AH572" i="4"/>
  <c r="AH574" i="4"/>
  <c r="AH576" i="4"/>
  <c r="AH578" i="4"/>
  <c r="AH580" i="4"/>
  <c r="AH582" i="4"/>
  <c r="AH588" i="4"/>
  <c r="AH596" i="4"/>
  <c r="AH229" i="4"/>
  <c r="AH231" i="4"/>
  <c r="AH233" i="4"/>
  <c r="AH259" i="4"/>
  <c r="AH261" i="4"/>
  <c r="AH263" i="4"/>
  <c r="AH265" i="4"/>
  <c r="AH267" i="4"/>
  <c r="AH269" i="4"/>
  <c r="AH271" i="4"/>
  <c r="AH273" i="4"/>
  <c r="AH275" i="4"/>
  <c r="AH10" i="4"/>
  <c r="AH18" i="4"/>
  <c r="AH26" i="4"/>
  <c r="AH34" i="4"/>
  <c r="AH42" i="4"/>
  <c r="AH50" i="4"/>
  <c r="AH72" i="4"/>
  <c r="AH90" i="4"/>
  <c r="AH98" i="4"/>
  <c r="AH106" i="4"/>
  <c r="AH114" i="4"/>
  <c r="AH122" i="4"/>
  <c r="AH130" i="4"/>
  <c r="AH138" i="4"/>
  <c r="AH146" i="4"/>
  <c r="AH154" i="4"/>
  <c r="AH9" i="4"/>
  <c r="AH13" i="4"/>
  <c r="AH17" i="4"/>
  <c r="AH21" i="4"/>
  <c r="AH25" i="4"/>
  <c r="AH29" i="4"/>
  <c r="AH33" i="4"/>
  <c r="AH37" i="4"/>
  <c r="AH41" i="4"/>
  <c r="AH45" i="4"/>
  <c r="AH49" i="4"/>
  <c r="AH67" i="4"/>
  <c r="AH71" i="4"/>
  <c r="AH79" i="4"/>
  <c r="AH83" i="4"/>
  <c r="AH85" i="4"/>
  <c r="AH87" i="4"/>
  <c r="AH89" i="4"/>
  <c r="AH93" i="4"/>
  <c r="AH97" i="4"/>
  <c r="AH101" i="4"/>
  <c r="AH105" i="4"/>
  <c r="AH109" i="4"/>
  <c r="AH113" i="4"/>
  <c r="AH117" i="4"/>
  <c r="AH121" i="4"/>
  <c r="AH125" i="4"/>
  <c r="AH164" i="4"/>
  <c r="AH168" i="4"/>
  <c r="AH172" i="4"/>
  <c r="AH176" i="4"/>
  <c r="AH180" i="4"/>
  <c r="AH184" i="4"/>
  <c r="AH188" i="4"/>
  <c r="AH192" i="4"/>
  <c r="AH196" i="4"/>
  <c r="AH200" i="4"/>
  <c r="AH204" i="4"/>
  <c r="AH208" i="4"/>
  <c r="AH212" i="4"/>
  <c r="AH216" i="4"/>
  <c r="AH220" i="4"/>
  <c r="AH224" i="4"/>
  <c r="AH228" i="4"/>
  <c r="AH230" i="4"/>
  <c r="AH232" i="4"/>
  <c r="AH234" i="4"/>
  <c r="AH238" i="4"/>
  <c r="AH242" i="4"/>
  <c r="AH246" i="4"/>
  <c r="AH250" i="4"/>
  <c r="AH254" i="4"/>
  <c r="AH258" i="4"/>
  <c r="AH260" i="4"/>
  <c r="AH262" i="4"/>
  <c r="AH264" i="4"/>
  <c r="AH266" i="4"/>
  <c r="AH268" i="4"/>
  <c r="AH270" i="4"/>
  <c r="AH272" i="4"/>
  <c r="AH274" i="4"/>
  <c r="AH276" i="4"/>
  <c r="AH16" i="4"/>
  <c r="AH24" i="4"/>
  <c r="AH32" i="4"/>
  <c r="AH40" i="4"/>
  <c r="AH48" i="4"/>
  <c r="AH70" i="4"/>
  <c r="AH82" i="4"/>
  <c r="AH96" i="4"/>
  <c r="AH104" i="4"/>
  <c r="AH112" i="4"/>
  <c r="AH120" i="4"/>
  <c r="AH128" i="4"/>
  <c r="AH136" i="4"/>
  <c r="AH144" i="4"/>
  <c r="AH152" i="4"/>
  <c r="AH160" i="4"/>
  <c r="AH343" i="4"/>
  <c r="AH345" i="4"/>
  <c r="AH348" i="4"/>
  <c r="AH350" i="4"/>
  <c r="AH352" i="4"/>
  <c r="AH354" i="4"/>
  <c r="AH356" i="4"/>
  <c r="AH358" i="4"/>
  <c r="AH388" i="4"/>
  <c r="AH390" i="4"/>
  <c r="AH392" i="4"/>
  <c r="AH486" i="4"/>
  <c r="AH488" i="4"/>
  <c r="AH490" i="4"/>
  <c r="AH492" i="4"/>
  <c r="AH494" i="4"/>
  <c r="AH496" i="4"/>
  <c r="AH498" i="4"/>
  <c r="AH360" i="4"/>
  <c r="AH362" i="4"/>
  <c r="AH364" i="4"/>
  <c r="AH366" i="4"/>
  <c r="AH368" i="4"/>
  <c r="AH370" i="4"/>
  <c r="AH372" i="4"/>
  <c r="AH374" i="4"/>
  <c r="AH376" i="4"/>
  <c r="AH378" i="4"/>
  <c r="AH380" i="4"/>
  <c r="AH382" i="4"/>
  <c r="AH384" i="4"/>
  <c r="AH386" i="4"/>
  <c r="AH359" i="4"/>
  <c r="AH500" i="4"/>
  <c r="AH508" i="4"/>
  <c r="AH586" i="4"/>
  <c r="AH594" i="4"/>
  <c r="AH129" i="4"/>
  <c r="AH133" i="4"/>
  <c r="AH137" i="4"/>
  <c r="AH141" i="4"/>
  <c r="AH145" i="4"/>
  <c r="AH149" i="4"/>
  <c r="AH153" i="4"/>
  <c r="AH157" i="4"/>
  <c r="AH11" i="4"/>
  <c r="AH15" i="4"/>
  <c r="AH19" i="4"/>
  <c r="AH23" i="4"/>
  <c r="AH27" i="4"/>
  <c r="AH31" i="4"/>
  <c r="AH35" i="4"/>
  <c r="AH39" i="4"/>
  <c r="AH43" i="4"/>
  <c r="AH47" i="4"/>
  <c r="AH51" i="4"/>
  <c r="AH53" i="4"/>
  <c r="AH55" i="4"/>
  <c r="AH57" i="4"/>
  <c r="AH59" i="4"/>
  <c r="AH61" i="4"/>
  <c r="AH63" i="4"/>
  <c r="AH65" i="4"/>
  <c r="AH69" i="4"/>
  <c r="AH73" i="4"/>
  <c r="AH75" i="4"/>
  <c r="AH77" i="4"/>
  <c r="AH81" i="4"/>
  <c r="AH91" i="4"/>
  <c r="AH95" i="4"/>
  <c r="AH99" i="4"/>
  <c r="AH103" i="4"/>
  <c r="AH107" i="4"/>
  <c r="AH111" i="4"/>
  <c r="AH115" i="4"/>
  <c r="AH119" i="4"/>
  <c r="AH123" i="4"/>
  <c r="AH127" i="4"/>
  <c r="AH131" i="4"/>
  <c r="AH135" i="4"/>
  <c r="AH139" i="4"/>
  <c r="AH143" i="4"/>
  <c r="AH147" i="4"/>
  <c r="AH151" i="4"/>
  <c r="AH155" i="4"/>
  <c r="AH159" i="4"/>
  <c r="AH401" i="4"/>
  <c r="AH409" i="4"/>
  <c r="AH417" i="4"/>
  <c r="AH425" i="4"/>
  <c r="AH433" i="4"/>
  <c r="AH441" i="4"/>
  <c r="AH449" i="4"/>
  <c r="AH512" i="4"/>
  <c r="AH387" i="4"/>
  <c r="AH394" i="4"/>
  <c r="AH398" i="4"/>
  <c r="AH402" i="4"/>
  <c r="AH406" i="4"/>
  <c r="AH410" i="4"/>
  <c r="AH414" i="4"/>
  <c r="AH418" i="4"/>
  <c r="AH422" i="4"/>
  <c r="AH426" i="4"/>
  <c r="AH430" i="4"/>
  <c r="AH434" i="4"/>
  <c r="AH438" i="4"/>
  <c r="AH442" i="4"/>
  <c r="AH446" i="4"/>
  <c r="AH450" i="4"/>
  <c r="AH485" i="4"/>
  <c r="AH487" i="4"/>
  <c r="AH489" i="4"/>
  <c r="AH491" i="4"/>
  <c r="AH493" i="4"/>
  <c r="AH495" i="4"/>
  <c r="AH497" i="4"/>
  <c r="AH499" i="4"/>
  <c r="AH503" i="4"/>
  <c r="AH507" i="4"/>
  <c r="AH399" i="4"/>
  <c r="AH407" i="4"/>
  <c r="AH415" i="4"/>
  <c r="AH423" i="4"/>
  <c r="AH431" i="4"/>
  <c r="AH439" i="4"/>
  <c r="AH447" i="4"/>
  <c r="AH514" i="4"/>
  <c r="AH516" i="4"/>
  <c r="AH518" i="4"/>
  <c r="AH520" i="4"/>
  <c r="AH522" i="4"/>
  <c r="AH524" i="4"/>
  <c r="AH526" i="4"/>
  <c r="AH528" i="4"/>
  <c r="AH530" i="4"/>
  <c r="AH532" i="4"/>
  <c r="AH534" i="4"/>
  <c r="AH536" i="4"/>
  <c r="AH538" i="4"/>
  <c r="AH566" i="4"/>
  <c r="AH569" i="4"/>
  <c r="AH585" i="4"/>
  <c r="AH589" i="4"/>
  <c r="AH593" i="4"/>
  <c r="AH597" i="4"/>
  <c r="AH587" i="4"/>
  <c r="AH591" i="4"/>
  <c r="AH595" i="4"/>
  <c r="AH600" i="4"/>
  <c r="AH602" i="4"/>
  <c r="AH604" i="4"/>
  <c r="AH607" i="4"/>
  <c r="AH609" i="4"/>
  <c r="AH484" i="4"/>
  <c r="AH506" i="4"/>
  <c r="AH583" i="4"/>
  <c r="AH584" i="4"/>
  <c r="AH592" i="4"/>
  <c r="AH611" i="4"/>
  <c r="AH565" i="4"/>
  <c r="AH598" i="4"/>
  <c r="AU162" i="4"/>
  <c r="AU166" i="4"/>
  <c r="AU170" i="4"/>
  <c r="AU174" i="4"/>
  <c r="AU178" i="4"/>
  <c r="AU182" i="4"/>
  <c r="AU186" i="4"/>
  <c r="AU190" i="4"/>
  <c r="AU194" i="4"/>
  <c r="AU198" i="4"/>
  <c r="AU202" i="4"/>
  <c r="AU206" i="4"/>
  <c r="AU210" i="4"/>
  <c r="AU214" i="4"/>
  <c r="AU218" i="4"/>
  <c r="AU222" i="4"/>
  <c r="AU226" i="4"/>
  <c r="AU236" i="4"/>
  <c r="AU240" i="4"/>
  <c r="AU244" i="4"/>
  <c r="AU248" i="4"/>
  <c r="AU252" i="4"/>
  <c r="AU256" i="4"/>
  <c r="AU14" i="4"/>
  <c r="AU22" i="4"/>
  <c r="AU30" i="4"/>
  <c r="AU52" i="4"/>
  <c r="AU54" i="4"/>
  <c r="AU56" i="4"/>
  <c r="AU58" i="4"/>
  <c r="AU60" i="4"/>
  <c r="AU62" i="4"/>
  <c r="AU64" i="4"/>
  <c r="AU74" i="4"/>
  <c r="AU76" i="4"/>
  <c r="AU84" i="4"/>
  <c r="AU86" i="4"/>
  <c r="AU88" i="4"/>
  <c r="AU38" i="4"/>
  <c r="AU46" i="4"/>
  <c r="AU68" i="4"/>
  <c r="AU80" i="4"/>
  <c r="AU94" i="4"/>
  <c r="AU102" i="4"/>
  <c r="AU110" i="4"/>
  <c r="AU118" i="4"/>
  <c r="AU126" i="4"/>
  <c r="AU134" i="4"/>
  <c r="AU142" i="4"/>
  <c r="AU150" i="4"/>
  <c r="AU158" i="4"/>
  <c r="AU12" i="4"/>
  <c r="AU20" i="4"/>
  <c r="AU28" i="4"/>
  <c r="AU36" i="4"/>
  <c r="AU44" i="4"/>
  <c r="AU66" i="4"/>
  <c r="AU78" i="4"/>
  <c r="AU92" i="4"/>
  <c r="AU100" i="4"/>
  <c r="AU108" i="4"/>
  <c r="AU116" i="4"/>
  <c r="AU124" i="4"/>
  <c r="AU132" i="4"/>
  <c r="AU140" i="4"/>
  <c r="AU148" i="4"/>
  <c r="AU156" i="4"/>
  <c r="AU161" i="4"/>
  <c r="AU361" i="4"/>
  <c r="AU363" i="4"/>
  <c r="AU365" i="4"/>
  <c r="AU367" i="4"/>
  <c r="AU369" i="4"/>
  <c r="AU371" i="4"/>
  <c r="AU373" i="4"/>
  <c r="AU375" i="4"/>
  <c r="AU377" i="4"/>
  <c r="AU452" i="4"/>
  <c r="AU539" i="4"/>
  <c r="AU379" i="4"/>
  <c r="AU381" i="4"/>
  <c r="AU383" i="4"/>
  <c r="AU385" i="4"/>
  <c r="AU396" i="4"/>
  <c r="AU400" i="4"/>
  <c r="AU404" i="4"/>
  <c r="AU408" i="4"/>
  <c r="AU412" i="4"/>
  <c r="AU416" i="4"/>
  <c r="AU420" i="4"/>
  <c r="AU424" i="4"/>
  <c r="AU428" i="4"/>
  <c r="AU432" i="4"/>
  <c r="AU436" i="4"/>
  <c r="AU440" i="4"/>
  <c r="AU444" i="4"/>
  <c r="AU448" i="4"/>
  <c r="AU393" i="4"/>
  <c r="AU453" i="4"/>
  <c r="AU455" i="4"/>
  <c r="AU457" i="4"/>
  <c r="AU459" i="4"/>
  <c r="AU461" i="4"/>
  <c r="AU463" i="4"/>
  <c r="AU465" i="4"/>
  <c r="AU467" i="4"/>
  <c r="AU469" i="4"/>
  <c r="AU471" i="4"/>
  <c r="AU473" i="4"/>
  <c r="AU475" i="4"/>
  <c r="AU477" i="4"/>
  <c r="AU479" i="4"/>
  <c r="AU481" i="4"/>
  <c r="AU483" i="4"/>
  <c r="AU501" i="4"/>
  <c r="AU505" i="4"/>
  <c r="AU509" i="4"/>
  <c r="AU397" i="4"/>
  <c r="AU405" i="4"/>
  <c r="AU413" i="4"/>
  <c r="AU421" i="4"/>
  <c r="AU429" i="4"/>
  <c r="AU437" i="4"/>
  <c r="AU445" i="4"/>
  <c r="AU163" i="4"/>
  <c r="AU165" i="4"/>
  <c r="AU167" i="4"/>
  <c r="AU169" i="4"/>
  <c r="AU171" i="4"/>
  <c r="AU173" i="4"/>
  <c r="AU175" i="4"/>
  <c r="AU177" i="4"/>
  <c r="AU179" i="4"/>
  <c r="AU181" i="4"/>
  <c r="AU183" i="4"/>
  <c r="AU185" i="4"/>
  <c r="AU187" i="4"/>
  <c r="AU189" i="4"/>
  <c r="AU191" i="4"/>
  <c r="AU193" i="4"/>
  <c r="AU195" i="4"/>
  <c r="AU197" i="4"/>
  <c r="AU199" i="4"/>
  <c r="AU201" i="4"/>
  <c r="AU203" i="4"/>
  <c r="AU205" i="4"/>
  <c r="AU207" i="4"/>
  <c r="AU209" i="4"/>
  <c r="AU211" i="4"/>
  <c r="AU213" i="4"/>
  <c r="AU215" i="4"/>
  <c r="AU217" i="4"/>
  <c r="AU219" i="4"/>
  <c r="AU221" i="4"/>
  <c r="AU223" i="4"/>
  <c r="AU225" i="4"/>
  <c r="AU227" i="4"/>
  <c r="AU235" i="4"/>
  <c r="AU237" i="4"/>
  <c r="AU239" i="4"/>
  <c r="AU241" i="4"/>
  <c r="AU243" i="4"/>
  <c r="AU245" i="4"/>
  <c r="AU247" i="4"/>
  <c r="AU249" i="4"/>
  <c r="AU251" i="4"/>
  <c r="AU253" i="4"/>
  <c r="AU255" i="4"/>
  <c r="AU257" i="4"/>
  <c r="AU278" i="4"/>
  <c r="AU280" i="4"/>
  <c r="AU282" i="4"/>
  <c r="AU284" i="4"/>
  <c r="AU286" i="4"/>
  <c r="AU288" i="4"/>
  <c r="AU290" i="4"/>
  <c r="AU292" i="4"/>
  <c r="AU294" i="4"/>
  <c r="AU296" i="4"/>
  <c r="AU298" i="4"/>
  <c r="AU300" i="4"/>
  <c r="AU454" i="4"/>
  <c r="AU456" i="4"/>
  <c r="AU458" i="4"/>
  <c r="AU460" i="4"/>
  <c r="AU462" i="4"/>
  <c r="AU464" i="4"/>
  <c r="AU466" i="4"/>
  <c r="AU468" i="4"/>
  <c r="AU470" i="4"/>
  <c r="AU472" i="4"/>
  <c r="AU474" i="4"/>
  <c r="AU476" i="4"/>
  <c r="AU478" i="4"/>
  <c r="AU480" i="4"/>
  <c r="AU482" i="4"/>
  <c r="AU511" i="4"/>
  <c r="AU513" i="4"/>
  <c r="AU515" i="4"/>
  <c r="AU517" i="4"/>
  <c r="AU519" i="4"/>
  <c r="AU521" i="4"/>
  <c r="AU523" i="4"/>
  <c r="AU525" i="4"/>
  <c r="AU527" i="4"/>
  <c r="AU529" i="4"/>
  <c r="AU531" i="4"/>
  <c r="AU533" i="4"/>
  <c r="AU535" i="4"/>
  <c r="AU537" i="4"/>
  <c r="AU541" i="4"/>
  <c r="AU543" i="4"/>
  <c r="AU545" i="4"/>
  <c r="AU547" i="4"/>
  <c r="AU549" i="4"/>
  <c r="AU551" i="4"/>
  <c r="AU553" i="4"/>
  <c r="AU555" i="4"/>
  <c r="AU557" i="4"/>
  <c r="AU559" i="4"/>
  <c r="AU561" i="4"/>
  <c r="AU563" i="4"/>
  <c r="AU571" i="4"/>
  <c r="AU573" i="4"/>
  <c r="AU575" i="4"/>
  <c r="AU577" i="4"/>
  <c r="AU579" i="4"/>
  <c r="AU581" i="4"/>
  <c r="AU599" i="4"/>
  <c r="AU601" i="4"/>
  <c r="AU603" i="4"/>
  <c r="AU605" i="4"/>
  <c r="AU606" i="4"/>
  <c r="AU608" i="4"/>
  <c r="AU610" i="4"/>
  <c r="AU612" i="4"/>
  <c r="AU502" i="4"/>
  <c r="AU302" i="4"/>
  <c r="AU304" i="4"/>
  <c r="AU306" i="4"/>
  <c r="AU308" i="4"/>
  <c r="AU310" i="4"/>
  <c r="AU312" i="4"/>
  <c r="AU314" i="4"/>
  <c r="AU316" i="4"/>
  <c r="AU318" i="4"/>
  <c r="AU320" i="4"/>
  <c r="AU322" i="4"/>
  <c r="AU324" i="4"/>
  <c r="AU326" i="4"/>
  <c r="AU328" i="4"/>
  <c r="AU330" i="4"/>
  <c r="AU332" i="4"/>
  <c r="AU334" i="4"/>
  <c r="AU336" i="4"/>
  <c r="AU338" i="4"/>
  <c r="AU340" i="4"/>
  <c r="AU342" i="4"/>
  <c r="AU344" i="4"/>
  <c r="AU346" i="4"/>
  <c r="AU347" i="4"/>
  <c r="AU349" i="4"/>
  <c r="AU351" i="4"/>
  <c r="AU353" i="4"/>
  <c r="AU355" i="4"/>
  <c r="AU357" i="4"/>
  <c r="AU389" i="4"/>
  <c r="AU391" i="4"/>
  <c r="AU395" i="4"/>
  <c r="AU403" i="4"/>
  <c r="AU411" i="4"/>
  <c r="AU419" i="4"/>
  <c r="AU427" i="4"/>
  <c r="AU435" i="4"/>
  <c r="AU443" i="4"/>
  <c r="AU451" i="4"/>
  <c r="AU504" i="4"/>
  <c r="AU567" i="4"/>
  <c r="AU590" i="4"/>
  <c r="AU510" i="4"/>
  <c r="AU540" i="4"/>
  <c r="AU542" i="4"/>
  <c r="AU544" i="4"/>
  <c r="AU277" i="4"/>
  <c r="AU279" i="4"/>
  <c r="AU281" i="4"/>
  <c r="AU283" i="4"/>
  <c r="AU285" i="4"/>
  <c r="AU287" i="4"/>
  <c r="AU289" i="4"/>
  <c r="AU291" i="4"/>
  <c r="AU293" i="4"/>
  <c r="AU295" i="4"/>
  <c r="AU297" i="4"/>
  <c r="AU299" i="4"/>
  <c r="AU301" i="4"/>
  <c r="AU303" i="4"/>
  <c r="AU305" i="4"/>
  <c r="AU307" i="4"/>
  <c r="AU309" i="4"/>
  <c r="AU311" i="4"/>
  <c r="AU313" i="4"/>
  <c r="AU315" i="4"/>
  <c r="AU317" i="4"/>
  <c r="AU319" i="4"/>
  <c r="AU321" i="4"/>
  <c r="AU323" i="4"/>
  <c r="AU325" i="4"/>
  <c r="AU327" i="4"/>
  <c r="AU329" i="4"/>
  <c r="AU331" i="4"/>
  <c r="AU333" i="4"/>
  <c r="AU335" i="4"/>
  <c r="AU337" i="4"/>
  <c r="AU339" i="4"/>
  <c r="AU341" i="4"/>
  <c r="AU546" i="4"/>
  <c r="AU548" i="4"/>
  <c r="AU550" i="4"/>
  <c r="AU552" i="4"/>
  <c r="AU554" i="4"/>
  <c r="AU556" i="4"/>
  <c r="AU558" i="4"/>
  <c r="AU560" i="4"/>
  <c r="AU562" i="4"/>
  <c r="AU564" i="4"/>
  <c r="AU568" i="4"/>
  <c r="AU570" i="4"/>
  <c r="AU572" i="4"/>
  <c r="AU574" i="4"/>
  <c r="AU576" i="4"/>
  <c r="AU578" i="4"/>
  <c r="AU580" i="4"/>
  <c r="AU582" i="4"/>
  <c r="AU588" i="4"/>
  <c r="AU596" i="4"/>
  <c r="AU229" i="4"/>
  <c r="AU231" i="4"/>
  <c r="AU233" i="4"/>
  <c r="AU259" i="4"/>
  <c r="AU261" i="4"/>
  <c r="AU263" i="4"/>
  <c r="AU265" i="4"/>
  <c r="AU267" i="4"/>
  <c r="AU269" i="4"/>
  <c r="AU271" i="4"/>
  <c r="AU273" i="4"/>
  <c r="AU275" i="4"/>
  <c r="AU10" i="4"/>
  <c r="AU18" i="4"/>
  <c r="AU26" i="4"/>
  <c r="AU34" i="4"/>
  <c r="AU42" i="4"/>
  <c r="AU50" i="4"/>
  <c r="AU72" i="4"/>
  <c r="AU90" i="4"/>
  <c r="AU98" i="4"/>
  <c r="AU106" i="4"/>
  <c r="AU114" i="4"/>
  <c r="AU122" i="4"/>
  <c r="AU130" i="4"/>
  <c r="AU138" i="4"/>
  <c r="AU146" i="4"/>
  <c r="AU154" i="4"/>
  <c r="AU9" i="4"/>
  <c r="AU13" i="4"/>
  <c r="AU17" i="4"/>
  <c r="AU21" i="4"/>
  <c r="AU25" i="4"/>
  <c r="AU29" i="4"/>
  <c r="AU33" i="4"/>
  <c r="AU37" i="4"/>
  <c r="AU41" i="4"/>
  <c r="AU45" i="4"/>
  <c r="AU49" i="4"/>
  <c r="AU67" i="4"/>
  <c r="AU71" i="4"/>
  <c r="AU79" i="4"/>
  <c r="AU83" i="4"/>
  <c r="AU85" i="4"/>
  <c r="AU87" i="4"/>
  <c r="AU89" i="4"/>
  <c r="AU93" i="4"/>
  <c r="AU97" i="4"/>
  <c r="AU101" i="4"/>
  <c r="AU105" i="4"/>
  <c r="AU109" i="4"/>
  <c r="AU113" i="4"/>
  <c r="AU117" i="4"/>
  <c r="AU121" i="4"/>
  <c r="AU125" i="4"/>
  <c r="AU164" i="4"/>
  <c r="AU168" i="4"/>
  <c r="AU172" i="4"/>
  <c r="AU176" i="4"/>
  <c r="AU180" i="4"/>
  <c r="AU184" i="4"/>
  <c r="AU188" i="4"/>
  <c r="AU192" i="4"/>
  <c r="AU196" i="4"/>
  <c r="AU200" i="4"/>
  <c r="AU204" i="4"/>
  <c r="AU208" i="4"/>
  <c r="AU212" i="4"/>
  <c r="AU216" i="4"/>
  <c r="AU220" i="4"/>
  <c r="AU224" i="4"/>
  <c r="AU228" i="4"/>
  <c r="AU230" i="4"/>
  <c r="AU232" i="4"/>
  <c r="AU234" i="4"/>
  <c r="AU238" i="4"/>
  <c r="AU242" i="4"/>
  <c r="AU246" i="4"/>
  <c r="AU250" i="4"/>
  <c r="AU254" i="4"/>
  <c r="AU258" i="4"/>
  <c r="AU260" i="4"/>
  <c r="AU262" i="4"/>
  <c r="AU264" i="4"/>
  <c r="AU266" i="4"/>
  <c r="AU268" i="4"/>
  <c r="AU270" i="4"/>
  <c r="AU272" i="4"/>
  <c r="AU274" i="4"/>
  <c r="AU276" i="4"/>
  <c r="AU16" i="4"/>
  <c r="AU24" i="4"/>
  <c r="AU32" i="4"/>
  <c r="AU40" i="4"/>
  <c r="AU48" i="4"/>
  <c r="AU70" i="4"/>
  <c r="AU82" i="4"/>
  <c r="AU96" i="4"/>
  <c r="AU104" i="4"/>
  <c r="AU112" i="4"/>
  <c r="AU120" i="4"/>
  <c r="AU128" i="4"/>
  <c r="AU136" i="4"/>
  <c r="AU144" i="4"/>
  <c r="AU152" i="4"/>
  <c r="AU343" i="4"/>
  <c r="AU345" i="4"/>
  <c r="AU348" i="4"/>
  <c r="AU350" i="4"/>
  <c r="AU352" i="4"/>
  <c r="AU354" i="4"/>
  <c r="AU356" i="4"/>
  <c r="AU358" i="4"/>
  <c r="AU388" i="4"/>
  <c r="AU390" i="4"/>
  <c r="AU392" i="4"/>
  <c r="AU486" i="4"/>
  <c r="AU488" i="4"/>
  <c r="AU490" i="4"/>
  <c r="AU492" i="4"/>
  <c r="AU494" i="4"/>
  <c r="AU496" i="4"/>
  <c r="AU498" i="4"/>
  <c r="AU360" i="4"/>
  <c r="AU362" i="4"/>
  <c r="AU364" i="4"/>
  <c r="AU366" i="4"/>
  <c r="AU368" i="4"/>
  <c r="AU370" i="4"/>
  <c r="AU372" i="4"/>
  <c r="AU374" i="4"/>
  <c r="AU376" i="4"/>
  <c r="AU378" i="4"/>
  <c r="AU380" i="4"/>
  <c r="AU382" i="4"/>
  <c r="AU384" i="4"/>
  <c r="AU386" i="4"/>
  <c r="AU399" i="4"/>
  <c r="AU407" i="4"/>
  <c r="AU415" i="4"/>
  <c r="AU423" i="4"/>
  <c r="AU431" i="4"/>
  <c r="AU439" i="4"/>
  <c r="AU447" i="4"/>
  <c r="AU129" i="4"/>
  <c r="AU133" i="4"/>
  <c r="AU137" i="4"/>
  <c r="AU141" i="4"/>
  <c r="AU145" i="4"/>
  <c r="AU149" i="4"/>
  <c r="AU153" i="4"/>
  <c r="AU157" i="4"/>
  <c r="AU11" i="4"/>
  <c r="AU15" i="4"/>
  <c r="AU19" i="4"/>
  <c r="AU23" i="4"/>
  <c r="AU27" i="4"/>
  <c r="AU31" i="4"/>
  <c r="AU35" i="4"/>
  <c r="AU39" i="4"/>
  <c r="AU43" i="4"/>
  <c r="AU47" i="4"/>
  <c r="AU51" i="4"/>
  <c r="AU53" i="4"/>
  <c r="AU55" i="4"/>
  <c r="AU57" i="4"/>
  <c r="AU59" i="4"/>
  <c r="AU61" i="4"/>
  <c r="AU63" i="4"/>
  <c r="AU65" i="4"/>
  <c r="AU69" i="4"/>
  <c r="AU73" i="4"/>
  <c r="AU75" i="4"/>
  <c r="AU77" i="4"/>
  <c r="AU81" i="4"/>
  <c r="AU91" i="4"/>
  <c r="AU95" i="4"/>
  <c r="AU99" i="4"/>
  <c r="AU103" i="4"/>
  <c r="AU107" i="4"/>
  <c r="AU111" i="4"/>
  <c r="AU115" i="4"/>
  <c r="AU119" i="4"/>
  <c r="AU123" i="4"/>
  <c r="AU127" i="4"/>
  <c r="AU131" i="4"/>
  <c r="AU135" i="4"/>
  <c r="AU139" i="4"/>
  <c r="AU143" i="4"/>
  <c r="AU147" i="4"/>
  <c r="AU151" i="4"/>
  <c r="AU155" i="4"/>
  <c r="AU159" i="4"/>
  <c r="AU160" i="4"/>
  <c r="AU401" i="4"/>
  <c r="AU409" i="4"/>
  <c r="AU417" i="4"/>
  <c r="AU425" i="4"/>
  <c r="AU433" i="4"/>
  <c r="AU441" i="4"/>
  <c r="AU449" i="4"/>
  <c r="AU512" i="4"/>
  <c r="AU359" i="4"/>
  <c r="AU387" i="4"/>
  <c r="AU394" i="4"/>
  <c r="AU398" i="4"/>
  <c r="AU402" i="4"/>
  <c r="AU406" i="4"/>
  <c r="AU410" i="4"/>
  <c r="AU414" i="4"/>
  <c r="AU418" i="4"/>
  <c r="AU422" i="4"/>
  <c r="AU426" i="4"/>
  <c r="AU430" i="4"/>
  <c r="AU434" i="4"/>
  <c r="AU438" i="4"/>
  <c r="AU442" i="4"/>
  <c r="AU446" i="4"/>
  <c r="AU450" i="4"/>
  <c r="AU485" i="4"/>
  <c r="AU487" i="4"/>
  <c r="AU489" i="4"/>
  <c r="AU491" i="4"/>
  <c r="AU493" i="4"/>
  <c r="AU495" i="4"/>
  <c r="AU497" i="4"/>
  <c r="AU499" i="4"/>
  <c r="AU503" i="4"/>
  <c r="AU507" i="4"/>
  <c r="AU514" i="4"/>
  <c r="AU516" i="4"/>
  <c r="AU518" i="4"/>
  <c r="AU520" i="4"/>
  <c r="AU522" i="4"/>
  <c r="AU524" i="4"/>
  <c r="AU526" i="4"/>
  <c r="AU528" i="4"/>
  <c r="AU530" i="4"/>
  <c r="AU532" i="4"/>
  <c r="AU534" i="4"/>
  <c r="AU536" i="4"/>
  <c r="AU538" i="4"/>
  <c r="AU500" i="4"/>
  <c r="AU508" i="4"/>
  <c r="AU566" i="4"/>
  <c r="AU569" i="4"/>
  <c r="AU585" i="4"/>
  <c r="AU589" i="4"/>
  <c r="AU593" i="4"/>
  <c r="AU597" i="4"/>
  <c r="AU587" i="4"/>
  <c r="AU591" i="4"/>
  <c r="AU595" i="4"/>
  <c r="AU600" i="4"/>
  <c r="AU602" i="4"/>
  <c r="AU604" i="4"/>
  <c r="AU586" i="4"/>
  <c r="AU594" i="4"/>
  <c r="AU607" i="4"/>
  <c r="AU484" i="4"/>
  <c r="AU506" i="4"/>
  <c r="AU565" i="4"/>
  <c r="AU584" i="4"/>
  <c r="AU592" i="4"/>
  <c r="AU609" i="4"/>
  <c r="AU611" i="4"/>
  <c r="AU583" i="4"/>
  <c r="AU598" i="4"/>
  <c r="AC162" i="4"/>
  <c r="AC166" i="4"/>
  <c r="AC170" i="4"/>
  <c r="AC174" i="4"/>
  <c r="AC178" i="4"/>
  <c r="AC182" i="4"/>
  <c r="AC186" i="4"/>
  <c r="AC190" i="4"/>
  <c r="AC194" i="4"/>
  <c r="AC198" i="4"/>
  <c r="AC202" i="4"/>
  <c r="AC206" i="4"/>
  <c r="AC210" i="4"/>
  <c r="AC14" i="4"/>
  <c r="AC22" i="4"/>
  <c r="AC30" i="4"/>
  <c r="AC214" i="4"/>
  <c r="AC218" i="4"/>
  <c r="AC222" i="4"/>
  <c r="AC226" i="4"/>
  <c r="AC236" i="4"/>
  <c r="AC240" i="4"/>
  <c r="AC244" i="4"/>
  <c r="AC248" i="4"/>
  <c r="AC252" i="4"/>
  <c r="AC256" i="4"/>
  <c r="AC38" i="4"/>
  <c r="AC46" i="4"/>
  <c r="AC68" i="4"/>
  <c r="AC80" i="4"/>
  <c r="AC94" i="4"/>
  <c r="AC102" i="4"/>
  <c r="AC110" i="4"/>
  <c r="AC118" i="4"/>
  <c r="AC126" i="4"/>
  <c r="AC134" i="4"/>
  <c r="AC142" i="4"/>
  <c r="AC150" i="4"/>
  <c r="AC158" i="4"/>
  <c r="AC52" i="4"/>
  <c r="AC54" i="4"/>
  <c r="AC56" i="4"/>
  <c r="AC58" i="4"/>
  <c r="AC60" i="4"/>
  <c r="AC62" i="4"/>
  <c r="AC64" i="4"/>
  <c r="AC74" i="4"/>
  <c r="AC76" i="4"/>
  <c r="AC84" i="4"/>
  <c r="AC86" i="4"/>
  <c r="AC88" i="4"/>
  <c r="AC12" i="4"/>
  <c r="AC20" i="4"/>
  <c r="AC28" i="4"/>
  <c r="AC36" i="4"/>
  <c r="AC44" i="4"/>
  <c r="AC66" i="4"/>
  <c r="AC78" i="4"/>
  <c r="AC92" i="4"/>
  <c r="AC100" i="4"/>
  <c r="AC108" i="4"/>
  <c r="AC116" i="4"/>
  <c r="AC124" i="4"/>
  <c r="AC132" i="4"/>
  <c r="AC140" i="4"/>
  <c r="AC148" i="4"/>
  <c r="AC156" i="4"/>
  <c r="AC161" i="4"/>
  <c r="AC361" i="4"/>
  <c r="AC363" i="4"/>
  <c r="AC365" i="4"/>
  <c r="AC367" i="4"/>
  <c r="AC369" i="4"/>
  <c r="AC371" i="4"/>
  <c r="AC373" i="4"/>
  <c r="AC375" i="4"/>
  <c r="AC377" i="4"/>
  <c r="AC452" i="4"/>
  <c r="AC393" i="4"/>
  <c r="AC379" i="4"/>
  <c r="AC381" i="4"/>
  <c r="AC383" i="4"/>
  <c r="AC385" i="4"/>
  <c r="AC396" i="4"/>
  <c r="AC400" i="4"/>
  <c r="AC404" i="4"/>
  <c r="AC408" i="4"/>
  <c r="AC412" i="4"/>
  <c r="AC416" i="4"/>
  <c r="AC420" i="4"/>
  <c r="AC424" i="4"/>
  <c r="AC428" i="4"/>
  <c r="AC432" i="4"/>
  <c r="AC436" i="4"/>
  <c r="AC440" i="4"/>
  <c r="AC444" i="4"/>
  <c r="AC448" i="4"/>
  <c r="AC453" i="4"/>
  <c r="AC455" i="4"/>
  <c r="AC457" i="4"/>
  <c r="AC459" i="4"/>
  <c r="AC461" i="4"/>
  <c r="AC463" i="4"/>
  <c r="AC465" i="4"/>
  <c r="AC467" i="4"/>
  <c r="AC469" i="4"/>
  <c r="AC471" i="4"/>
  <c r="AC473" i="4"/>
  <c r="AC475" i="4"/>
  <c r="AC477" i="4"/>
  <c r="AC479" i="4"/>
  <c r="AC481" i="4"/>
  <c r="AC483" i="4"/>
  <c r="AC501" i="4"/>
  <c r="AC505" i="4"/>
  <c r="AC509" i="4"/>
  <c r="AC397" i="4"/>
  <c r="AC405" i="4"/>
  <c r="AC413" i="4"/>
  <c r="AC421" i="4"/>
  <c r="AC429" i="4"/>
  <c r="AC437" i="4"/>
  <c r="AC445" i="4"/>
  <c r="AC539" i="4"/>
  <c r="AC163" i="4"/>
  <c r="AC165" i="4"/>
  <c r="AC167" i="4"/>
  <c r="AC169" i="4"/>
  <c r="AC171" i="4"/>
  <c r="AC173" i="4"/>
  <c r="AC175" i="4"/>
  <c r="AC177" i="4"/>
  <c r="AC179" i="4"/>
  <c r="AC181" i="4"/>
  <c r="AC183" i="4"/>
  <c r="AC185" i="4"/>
  <c r="AC187" i="4"/>
  <c r="AC189" i="4"/>
  <c r="AC191" i="4"/>
  <c r="AC193" i="4"/>
  <c r="AC195" i="4"/>
  <c r="AC197" i="4"/>
  <c r="AC199" i="4"/>
  <c r="AC201" i="4"/>
  <c r="AC203" i="4"/>
  <c r="AC205" i="4"/>
  <c r="AC207" i="4"/>
  <c r="AC209" i="4"/>
  <c r="AC211" i="4"/>
  <c r="AC213" i="4"/>
  <c r="AC215" i="4"/>
  <c r="AC217" i="4"/>
  <c r="AC219" i="4"/>
  <c r="AC221" i="4"/>
  <c r="AC223" i="4"/>
  <c r="AC225" i="4"/>
  <c r="AC227" i="4"/>
  <c r="AC235" i="4"/>
  <c r="AC237" i="4"/>
  <c r="AC239" i="4"/>
  <c r="AC241" i="4"/>
  <c r="AC243" i="4"/>
  <c r="AC245" i="4"/>
  <c r="AC247" i="4"/>
  <c r="AC249" i="4"/>
  <c r="AC251" i="4"/>
  <c r="AC253" i="4"/>
  <c r="AC255" i="4"/>
  <c r="AC257" i="4"/>
  <c r="AC278" i="4"/>
  <c r="AC280" i="4"/>
  <c r="AC282" i="4"/>
  <c r="AC284" i="4"/>
  <c r="AC286" i="4"/>
  <c r="AC288" i="4"/>
  <c r="AC290" i="4"/>
  <c r="AC292" i="4"/>
  <c r="AC294" i="4"/>
  <c r="AC296" i="4"/>
  <c r="AC298" i="4"/>
  <c r="AC504" i="4"/>
  <c r="AC300" i="4"/>
  <c r="AC302" i="4"/>
  <c r="AC304" i="4"/>
  <c r="AC306" i="4"/>
  <c r="AC308" i="4"/>
  <c r="AC310" i="4"/>
  <c r="AC312" i="4"/>
  <c r="AC314" i="4"/>
  <c r="AC316" i="4"/>
  <c r="AC318" i="4"/>
  <c r="AC320" i="4"/>
  <c r="AC322" i="4"/>
  <c r="AC324" i="4"/>
  <c r="AC326" i="4"/>
  <c r="AC328" i="4"/>
  <c r="AC330" i="4"/>
  <c r="AC332" i="4"/>
  <c r="AC334" i="4"/>
  <c r="AC336" i="4"/>
  <c r="AC338" i="4"/>
  <c r="AC340" i="4"/>
  <c r="AC342" i="4"/>
  <c r="AC344" i="4"/>
  <c r="AC346" i="4"/>
  <c r="AC347" i="4"/>
  <c r="AC349" i="4"/>
  <c r="AC351" i="4"/>
  <c r="AC353" i="4"/>
  <c r="AC355" i="4"/>
  <c r="AC357" i="4"/>
  <c r="AC389" i="4"/>
  <c r="AC391" i="4"/>
  <c r="AC454" i="4"/>
  <c r="AC456" i="4"/>
  <c r="AC458" i="4"/>
  <c r="AC460" i="4"/>
  <c r="AC462" i="4"/>
  <c r="AC464" i="4"/>
  <c r="AC466" i="4"/>
  <c r="AC468" i="4"/>
  <c r="AC470" i="4"/>
  <c r="AC472" i="4"/>
  <c r="AC474" i="4"/>
  <c r="AC476" i="4"/>
  <c r="AC478" i="4"/>
  <c r="AC480" i="4"/>
  <c r="AC482" i="4"/>
  <c r="AC395" i="4"/>
  <c r="AC403" i="4"/>
  <c r="AC411" i="4"/>
  <c r="AC419" i="4"/>
  <c r="AC427" i="4"/>
  <c r="AC435" i="4"/>
  <c r="AC443" i="4"/>
  <c r="AC451" i="4"/>
  <c r="AC511" i="4"/>
  <c r="AC513" i="4"/>
  <c r="AC515" i="4"/>
  <c r="AC517" i="4"/>
  <c r="AC519" i="4"/>
  <c r="AC521" i="4"/>
  <c r="AC523" i="4"/>
  <c r="AC525" i="4"/>
  <c r="AC527" i="4"/>
  <c r="AC529" i="4"/>
  <c r="AC531" i="4"/>
  <c r="AC533" i="4"/>
  <c r="AC535" i="4"/>
  <c r="AC537" i="4"/>
  <c r="AC541" i="4"/>
  <c r="AC543" i="4"/>
  <c r="AC545" i="4"/>
  <c r="AC547" i="4"/>
  <c r="AC549" i="4"/>
  <c r="AC551" i="4"/>
  <c r="AC553" i="4"/>
  <c r="AC555" i="4"/>
  <c r="AC557" i="4"/>
  <c r="AC559" i="4"/>
  <c r="AC561" i="4"/>
  <c r="AC563" i="4"/>
  <c r="AC571" i="4"/>
  <c r="AC573" i="4"/>
  <c r="AC575" i="4"/>
  <c r="AC577" i="4"/>
  <c r="AC579" i="4"/>
  <c r="AC581" i="4"/>
  <c r="AC567" i="4"/>
  <c r="AC599" i="4"/>
  <c r="AC601" i="4"/>
  <c r="AC603" i="4"/>
  <c r="AC605" i="4"/>
  <c r="AC590" i="4"/>
  <c r="AC606" i="4"/>
  <c r="AC608" i="4"/>
  <c r="AC610" i="4"/>
  <c r="AC612" i="4"/>
  <c r="AC502" i="4"/>
  <c r="AC510" i="4"/>
  <c r="AC540" i="4"/>
  <c r="AC542" i="4"/>
  <c r="AC544" i="4"/>
  <c r="AC546" i="4"/>
  <c r="AC548" i="4"/>
  <c r="AC550" i="4"/>
  <c r="AC552" i="4"/>
  <c r="AC554" i="4"/>
  <c r="AC556" i="4"/>
  <c r="AC558" i="4"/>
  <c r="AC560" i="4"/>
  <c r="AC562" i="4"/>
  <c r="AC564" i="4"/>
  <c r="AC568" i="4"/>
  <c r="AC570" i="4"/>
  <c r="AC572" i="4"/>
  <c r="AC574" i="4"/>
  <c r="AC576" i="4"/>
  <c r="AC578" i="4"/>
  <c r="AC580" i="4"/>
  <c r="AC582" i="4"/>
  <c r="AC588" i="4"/>
  <c r="AC596" i="4"/>
  <c r="AC229" i="4"/>
  <c r="AC231" i="4"/>
  <c r="AC233" i="4"/>
  <c r="AC259" i="4"/>
  <c r="AC261" i="4"/>
  <c r="AC263" i="4"/>
  <c r="AC265" i="4"/>
  <c r="AC267" i="4"/>
  <c r="AC269" i="4"/>
  <c r="AC271" i="4"/>
  <c r="AC273" i="4"/>
  <c r="AC275" i="4"/>
  <c r="AC277" i="4"/>
  <c r="AC10" i="4"/>
  <c r="AC18" i="4"/>
  <c r="AC26" i="4"/>
  <c r="AC34" i="4"/>
  <c r="AC42" i="4"/>
  <c r="AC50" i="4"/>
  <c r="AC72" i="4"/>
  <c r="AC90" i="4"/>
  <c r="AC98" i="4"/>
  <c r="AC106" i="4"/>
  <c r="AC114" i="4"/>
  <c r="AC122" i="4"/>
  <c r="AC130" i="4"/>
  <c r="AC138" i="4"/>
  <c r="AC146" i="4"/>
  <c r="AC154" i="4"/>
  <c r="AC279" i="4"/>
  <c r="AC281" i="4"/>
  <c r="AC283" i="4"/>
  <c r="AC285" i="4"/>
  <c r="AC287" i="4"/>
  <c r="AC289" i="4"/>
  <c r="AC291" i="4"/>
  <c r="AC293" i="4"/>
  <c r="AC295" i="4"/>
  <c r="AC297" i="4"/>
  <c r="AC299" i="4"/>
  <c r="AC301" i="4"/>
  <c r="AC303" i="4"/>
  <c r="AC305" i="4"/>
  <c r="AC307" i="4"/>
  <c r="AC309" i="4"/>
  <c r="AC311" i="4"/>
  <c r="AC313" i="4"/>
  <c r="AC315" i="4"/>
  <c r="AC317" i="4"/>
  <c r="AC319" i="4"/>
  <c r="AC321" i="4"/>
  <c r="AC323" i="4"/>
  <c r="AC325" i="4"/>
  <c r="AC327" i="4"/>
  <c r="AC329" i="4"/>
  <c r="AC331" i="4"/>
  <c r="AC333" i="4"/>
  <c r="AC335" i="4"/>
  <c r="AC337" i="4"/>
  <c r="AC339" i="4"/>
  <c r="AC341" i="4"/>
  <c r="AC9" i="4"/>
  <c r="AC13" i="4"/>
  <c r="AC17" i="4"/>
  <c r="AC21" i="4"/>
  <c r="AC25" i="4"/>
  <c r="AC29" i="4"/>
  <c r="AC33" i="4"/>
  <c r="AC37" i="4"/>
  <c r="AC41" i="4"/>
  <c r="AC45" i="4"/>
  <c r="AC49" i="4"/>
  <c r="AC67" i="4"/>
  <c r="AC71" i="4"/>
  <c r="AC79" i="4"/>
  <c r="AC83" i="4"/>
  <c r="AC85" i="4"/>
  <c r="AC87" i="4"/>
  <c r="AC89" i="4"/>
  <c r="AC93" i="4"/>
  <c r="AC97" i="4"/>
  <c r="AC101" i="4"/>
  <c r="AC105" i="4"/>
  <c r="AC109" i="4"/>
  <c r="AC113" i="4"/>
  <c r="AC117" i="4"/>
  <c r="AC121" i="4"/>
  <c r="AC160" i="4"/>
  <c r="AC401" i="4"/>
  <c r="AC409" i="4"/>
  <c r="AC417" i="4"/>
  <c r="AC425" i="4"/>
  <c r="AC433" i="4"/>
  <c r="AC441" i="4"/>
  <c r="AC449" i="4"/>
  <c r="AC500" i="4"/>
  <c r="AC508" i="4"/>
  <c r="AC569" i="4"/>
  <c r="AC586" i="4"/>
  <c r="AC594" i="4"/>
  <c r="AC125" i="4"/>
  <c r="AC129" i="4"/>
  <c r="AC133" i="4"/>
  <c r="AC137" i="4"/>
  <c r="AC141" i="4"/>
  <c r="AC145" i="4"/>
  <c r="AC149" i="4"/>
  <c r="AC153" i="4"/>
  <c r="AC157" i="4"/>
  <c r="AC11" i="4"/>
  <c r="AC15" i="4"/>
  <c r="AC19" i="4"/>
  <c r="AC23" i="4"/>
  <c r="AC27" i="4"/>
  <c r="AC31" i="4"/>
  <c r="AC35" i="4"/>
  <c r="AC39" i="4"/>
  <c r="AC43" i="4"/>
  <c r="AC47" i="4"/>
  <c r="AC51" i="4"/>
  <c r="AC53" i="4"/>
  <c r="AC55" i="4"/>
  <c r="AC57" i="4"/>
  <c r="AC59" i="4"/>
  <c r="AC61" i="4"/>
  <c r="AC63" i="4"/>
  <c r="AC65" i="4"/>
  <c r="AC69" i="4"/>
  <c r="AC73" i="4"/>
  <c r="AC75" i="4"/>
  <c r="AC77" i="4"/>
  <c r="AC81" i="4"/>
  <c r="AC91" i="4"/>
  <c r="AC95" i="4"/>
  <c r="AC99" i="4"/>
  <c r="AC103" i="4"/>
  <c r="AC107" i="4"/>
  <c r="AC111" i="4"/>
  <c r="AC115" i="4"/>
  <c r="AC119" i="4"/>
  <c r="AC123" i="4"/>
  <c r="AC127" i="4"/>
  <c r="AC131" i="4"/>
  <c r="AC135" i="4"/>
  <c r="AC139" i="4"/>
  <c r="AC143" i="4"/>
  <c r="AC147" i="4"/>
  <c r="AC151" i="4"/>
  <c r="AC155" i="4"/>
  <c r="AC159" i="4"/>
  <c r="AC164" i="4"/>
  <c r="AC168" i="4"/>
  <c r="AC172" i="4"/>
  <c r="AC176" i="4"/>
  <c r="AC180" i="4"/>
  <c r="AC184" i="4"/>
  <c r="AC188" i="4"/>
  <c r="AC192" i="4"/>
  <c r="AC196" i="4"/>
  <c r="AC200" i="4"/>
  <c r="AC204" i="4"/>
  <c r="AC208" i="4"/>
  <c r="AC212" i="4"/>
  <c r="AC216" i="4"/>
  <c r="AC220" i="4"/>
  <c r="AC224" i="4"/>
  <c r="AC228" i="4"/>
  <c r="AC230" i="4"/>
  <c r="AC232" i="4"/>
  <c r="AC234" i="4"/>
  <c r="AC238" i="4"/>
  <c r="AC242" i="4"/>
  <c r="AC246" i="4"/>
  <c r="AC250" i="4"/>
  <c r="AC254" i="4"/>
  <c r="AC258" i="4"/>
  <c r="AC260" i="4"/>
  <c r="AC262" i="4"/>
  <c r="AC264" i="4"/>
  <c r="AC266" i="4"/>
  <c r="AC268" i="4"/>
  <c r="AC270" i="4"/>
  <c r="AC272" i="4"/>
  <c r="AC274" i="4"/>
  <c r="AC276" i="4"/>
  <c r="AC16" i="4"/>
  <c r="AC24" i="4"/>
  <c r="AC32" i="4"/>
  <c r="AC40" i="4"/>
  <c r="AC48" i="4"/>
  <c r="AC70" i="4"/>
  <c r="AC82" i="4"/>
  <c r="AC96" i="4"/>
  <c r="AC104" i="4"/>
  <c r="AC112" i="4"/>
  <c r="AC120" i="4"/>
  <c r="AC128" i="4"/>
  <c r="AC136" i="4"/>
  <c r="AC144" i="4"/>
  <c r="AC152" i="4"/>
  <c r="AC343" i="4"/>
  <c r="AC345" i="4"/>
  <c r="AC348" i="4"/>
  <c r="AC350" i="4"/>
  <c r="AC352" i="4"/>
  <c r="AC354" i="4"/>
  <c r="AC356" i="4"/>
  <c r="AC358" i="4"/>
  <c r="AC388" i="4"/>
  <c r="AC390" i="4"/>
  <c r="AC392" i="4"/>
  <c r="AC486" i="4"/>
  <c r="AC488" i="4"/>
  <c r="AC490" i="4"/>
  <c r="AC492" i="4"/>
  <c r="AC494" i="4"/>
  <c r="AC496" i="4"/>
  <c r="AC498" i="4"/>
  <c r="AC512" i="4"/>
  <c r="AC360" i="4"/>
  <c r="AC362" i="4"/>
  <c r="AC364" i="4"/>
  <c r="AC366" i="4"/>
  <c r="AC368" i="4"/>
  <c r="AC370" i="4"/>
  <c r="AC372" i="4"/>
  <c r="AC374" i="4"/>
  <c r="AC376" i="4"/>
  <c r="AC378" i="4"/>
  <c r="AC380" i="4"/>
  <c r="AC382" i="4"/>
  <c r="AC384" i="4"/>
  <c r="AC386" i="4"/>
  <c r="AC359" i="4"/>
  <c r="AC387" i="4"/>
  <c r="AC394" i="4"/>
  <c r="AC398" i="4"/>
  <c r="AC402" i="4"/>
  <c r="AC406" i="4"/>
  <c r="AC410" i="4"/>
  <c r="AC414" i="4"/>
  <c r="AC418" i="4"/>
  <c r="AC422" i="4"/>
  <c r="AC426" i="4"/>
  <c r="AC430" i="4"/>
  <c r="AC434" i="4"/>
  <c r="AC438" i="4"/>
  <c r="AC442" i="4"/>
  <c r="AC446" i="4"/>
  <c r="AC450" i="4"/>
  <c r="AC485" i="4"/>
  <c r="AC487" i="4"/>
  <c r="AC489" i="4"/>
  <c r="AC491" i="4"/>
  <c r="AC493" i="4"/>
  <c r="AC495" i="4"/>
  <c r="AC497" i="4"/>
  <c r="AC499" i="4"/>
  <c r="AC503" i="4"/>
  <c r="AC507" i="4"/>
  <c r="AC399" i="4"/>
  <c r="AC407" i="4"/>
  <c r="AC415" i="4"/>
  <c r="AC423" i="4"/>
  <c r="AC431" i="4"/>
  <c r="AC439" i="4"/>
  <c r="AC447" i="4"/>
  <c r="AC514" i="4"/>
  <c r="AC516" i="4"/>
  <c r="AC518" i="4"/>
  <c r="AC520" i="4"/>
  <c r="AC522" i="4"/>
  <c r="AC524" i="4"/>
  <c r="AC526" i="4"/>
  <c r="AC528" i="4"/>
  <c r="AC530" i="4"/>
  <c r="AC532" i="4"/>
  <c r="AC534" i="4"/>
  <c r="AC536" i="4"/>
  <c r="AC538" i="4"/>
  <c r="AC566" i="4"/>
  <c r="AC585" i="4"/>
  <c r="AC589" i="4"/>
  <c r="AC593" i="4"/>
  <c r="AC597" i="4"/>
  <c r="AC587" i="4"/>
  <c r="AC591" i="4"/>
  <c r="AC595" i="4"/>
  <c r="AC600" i="4"/>
  <c r="AC602" i="4"/>
  <c r="AC604" i="4"/>
  <c r="AC607" i="4"/>
  <c r="AC609" i="4"/>
  <c r="AC583" i="4"/>
  <c r="AC611" i="4"/>
  <c r="AC484" i="4"/>
  <c r="AC506" i="4"/>
  <c r="AC565" i="4"/>
  <c r="AC584" i="4"/>
  <c r="AC592" i="4"/>
  <c r="AC598" i="4"/>
  <c r="AT162" i="4"/>
  <c r="AT166" i="4"/>
  <c r="AT170" i="4"/>
  <c r="AT174" i="4"/>
  <c r="AT178" i="4"/>
  <c r="AT182" i="4"/>
  <c r="AT186" i="4"/>
  <c r="AT190" i="4"/>
  <c r="AT194" i="4"/>
  <c r="AT198" i="4"/>
  <c r="AT202" i="4"/>
  <c r="AT206" i="4"/>
  <c r="AT210" i="4"/>
  <c r="AT214" i="4"/>
  <c r="AT218" i="4"/>
  <c r="AT222" i="4"/>
  <c r="AT226" i="4"/>
  <c r="AT236" i="4"/>
  <c r="AT240" i="4"/>
  <c r="AT244" i="4"/>
  <c r="AT248" i="4"/>
  <c r="AT252" i="4"/>
  <c r="AT256" i="4"/>
  <c r="AT14" i="4"/>
  <c r="AT22" i="4"/>
  <c r="AT30" i="4"/>
  <c r="AT12" i="4"/>
  <c r="AT38" i="4"/>
  <c r="AT46" i="4"/>
  <c r="AT68" i="4"/>
  <c r="AT80" i="4"/>
  <c r="AT94" i="4"/>
  <c r="AT102" i="4"/>
  <c r="AT110" i="4"/>
  <c r="AT118" i="4"/>
  <c r="AT126" i="4"/>
  <c r="AT134" i="4"/>
  <c r="AT142" i="4"/>
  <c r="AT150" i="4"/>
  <c r="AT158" i="4"/>
  <c r="AT52" i="4"/>
  <c r="AT54" i="4"/>
  <c r="AT56" i="4"/>
  <c r="AT58" i="4"/>
  <c r="AT60" i="4"/>
  <c r="AT62" i="4"/>
  <c r="AT64" i="4"/>
  <c r="AT74" i="4"/>
  <c r="AT76" i="4"/>
  <c r="AT84" i="4"/>
  <c r="AT86" i="4"/>
  <c r="AT88" i="4"/>
  <c r="AT161" i="4"/>
  <c r="AT20" i="4"/>
  <c r="AT28" i="4"/>
  <c r="AT36" i="4"/>
  <c r="AT44" i="4"/>
  <c r="AT66" i="4"/>
  <c r="AT78" i="4"/>
  <c r="AT92" i="4"/>
  <c r="AT100" i="4"/>
  <c r="AT108" i="4"/>
  <c r="AT116" i="4"/>
  <c r="AT124" i="4"/>
  <c r="AT132" i="4"/>
  <c r="AT140" i="4"/>
  <c r="AT148" i="4"/>
  <c r="AT156" i="4"/>
  <c r="AT361" i="4"/>
  <c r="AT363" i="4"/>
  <c r="AT365" i="4"/>
  <c r="AT367" i="4"/>
  <c r="AT369" i="4"/>
  <c r="AT371" i="4"/>
  <c r="AT373" i="4"/>
  <c r="AT375" i="4"/>
  <c r="AT377" i="4"/>
  <c r="AT379" i="4"/>
  <c r="AT381" i="4"/>
  <c r="AT383" i="4"/>
  <c r="AT385" i="4"/>
  <c r="AT396" i="4"/>
  <c r="AT400" i="4"/>
  <c r="AT404" i="4"/>
  <c r="AT408" i="4"/>
  <c r="AT412" i="4"/>
  <c r="AT416" i="4"/>
  <c r="AT420" i="4"/>
  <c r="AT424" i="4"/>
  <c r="AT428" i="4"/>
  <c r="AT432" i="4"/>
  <c r="AT436" i="4"/>
  <c r="AT440" i="4"/>
  <c r="AT444" i="4"/>
  <c r="AT448" i="4"/>
  <c r="AT453" i="4"/>
  <c r="AT455" i="4"/>
  <c r="AT457" i="4"/>
  <c r="AT459" i="4"/>
  <c r="AT461" i="4"/>
  <c r="AT463" i="4"/>
  <c r="AT465" i="4"/>
  <c r="AT467" i="4"/>
  <c r="AT469" i="4"/>
  <c r="AT471" i="4"/>
  <c r="AT473" i="4"/>
  <c r="AT475" i="4"/>
  <c r="AT477" i="4"/>
  <c r="AT479" i="4"/>
  <c r="AT481" i="4"/>
  <c r="AT483" i="4"/>
  <c r="AT501" i="4"/>
  <c r="AT505" i="4"/>
  <c r="AT509" i="4"/>
  <c r="AT397" i="4"/>
  <c r="AT405" i="4"/>
  <c r="AT413" i="4"/>
  <c r="AT421" i="4"/>
  <c r="AT429" i="4"/>
  <c r="AT437" i="4"/>
  <c r="AT445" i="4"/>
  <c r="AT539" i="4"/>
  <c r="AT165" i="4"/>
  <c r="AT169" i="4"/>
  <c r="AT452" i="4"/>
  <c r="AT393" i="4"/>
  <c r="AT163" i="4"/>
  <c r="AT167" i="4"/>
  <c r="AT171" i="4"/>
  <c r="AT175" i="4"/>
  <c r="AT179" i="4"/>
  <c r="AT183" i="4"/>
  <c r="AT187" i="4"/>
  <c r="AT191" i="4"/>
  <c r="AT195" i="4"/>
  <c r="AT199" i="4"/>
  <c r="AT203" i="4"/>
  <c r="AT207" i="4"/>
  <c r="AT211" i="4"/>
  <c r="AT215" i="4"/>
  <c r="AT219" i="4"/>
  <c r="AT223" i="4"/>
  <c r="AT227" i="4"/>
  <c r="AT237" i="4"/>
  <c r="AT241" i="4"/>
  <c r="AT245" i="4"/>
  <c r="AT249" i="4"/>
  <c r="AT253" i="4"/>
  <c r="AT257" i="4"/>
  <c r="AT173" i="4"/>
  <c r="AT177" i="4"/>
  <c r="AT181" i="4"/>
  <c r="AT185" i="4"/>
  <c r="AT189" i="4"/>
  <c r="AT193" i="4"/>
  <c r="AT197" i="4"/>
  <c r="AT201" i="4"/>
  <c r="AT205" i="4"/>
  <c r="AT209" i="4"/>
  <c r="AT213" i="4"/>
  <c r="AT217" i="4"/>
  <c r="AT221" i="4"/>
  <c r="AT225" i="4"/>
  <c r="AT235" i="4"/>
  <c r="AT239" i="4"/>
  <c r="AT243" i="4"/>
  <c r="AT247" i="4"/>
  <c r="AT251" i="4"/>
  <c r="AT255" i="4"/>
  <c r="AT278" i="4"/>
  <c r="AT280" i="4"/>
  <c r="AT282" i="4"/>
  <c r="AT284" i="4"/>
  <c r="AT286" i="4"/>
  <c r="AT288" i="4"/>
  <c r="AT290" i="4"/>
  <c r="AT292" i="4"/>
  <c r="AT294" i="4"/>
  <c r="AT296" i="4"/>
  <c r="AT298" i="4"/>
  <c r="AT300" i="4"/>
  <c r="AT302" i="4"/>
  <c r="AT304" i="4"/>
  <c r="AT306" i="4"/>
  <c r="AT308" i="4"/>
  <c r="AT310" i="4"/>
  <c r="AT312" i="4"/>
  <c r="AT314" i="4"/>
  <c r="AT316" i="4"/>
  <c r="AT318" i="4"/>
  <c r="AT320" i="4"/>
  <c r="AT322" i="4"/>
  <c r="AT324" i="4"/>
  <c r="AT326" i="4"/>
  <c r="AT328" i="4"/>
  <c r="AT330" i="4"/>
  <c r="AT332" i="4"/>
  <c r="AT334" i="4"/>
  <c r="AT336" i="4"/>
  <c r="AT338" i="4"/>
  <c r="AT340" i="4"/>
  <c r="AT342" i="4"/>
  <c r="AT344" i="4"/>
  <c r="AT346" i="4"/>
  <c r="AT347" i="4"/>
  <c r="AT349" i="4"/>
  <c r="AT351" i="4"/>
  <c r="AT353" i="4"/>
  <c r="AT355" i="4"/>
  <c r="AT357" i="4"/>
  <c r="AT389" i="4"/>
  <c r="AT391" i="4"/>
  <c r="AT395" i="4"/>
  <c r="AT403" i="4"/>
  <c r="AT411" i="4"/>
  <c r="AT419" i="4"/>
  <c r="AT427" i="4"/>
  <c r="AT435" i="4"/>
  <c r="AT443" i="4"/>
  <c r="AT451" i="4"/>
  <c r="AT567" i="4"/>
  <c r="AT590" i="4"/>
  <c r="AT540" i="4"/>
  <c r="AT542" i="4"/>
  <c r="AT544" i="4"/>
  <c r="AT546" i="4"/>
  <c r="AT454" i="4"/>
  <c r="AT456" i="4"/>
  <c r="AT458" i="4"/>
  <c r="AT460" i="4"/>
  <c r="AT462" i="4"/>
  <c r="AT464" i="4"/>
  <c r="AT466" i="4"/>
  <c r="AT468" i="4"/>
  <c r="AT470" i="4"/>
  <c r="AT472" i="4"/>
  <c r="AT474" i="4"/>
  <c r="AT476" i="4"/>
  <c r="AT478" i="4"/>
  <c r="AT480" i="4"/>
  <c r="AT482" i="4"/>
  <c r="AT511" i="4"/>
  <c r="AT513" i="4"/>
  <c r="AT515" i="4"/>
  <c r="AT517" i="4"/>
  <c r="AT519" i="4"/>
  <c r="AT521" i="4"/>
  <c r="AT523" i="4"/>
  <c r="AT525" i="4"/>
  <c r="AT527" i="4"/>
  <c r="AT529" i="4"/>
  <c r="AT531" i="4"/>
  <c r="AT533" i="4"/>
  <c r="AT535" i="4"/>
  <c r="AT537" i="4"/>
  <c r="AT504" i="4"/>
  <c r="AT541" i="4"/>
  <c r="AT543" i="4"/>
  <c r="AT545" i="4"/>
  <c r="AT547" i="4"/>
  <c r="AT549" i="4"/>
  <c r="AT551" i="4"/>
  <c r="AT553" i="4"/>
  <c r="AT555" i="4"/>
  <c r="AT557" i="4"/>
  <c r="AT559" i="4"/>
  <c r="AT561" i="4"/>
  <c r="AT563" i="4"/>
  <c r="AT571" i="4"/>
  <c r="AT573" i="4"/>
  <c r="AT575" i="4"/>
  <c r="AT577" i="4"/>
  <c r="AT579" i="4"/>
  <c r="AT581" i="4"/>
  <c r="AT599" i="4"/>
  <c r="AT601" i="4"/>
  <c r="AT603" i="4"/>
  <c r="AT605" i="4"/>
  <c r="AT606" i="4"/>
  <c r="AT608" i="4"/>
  <c r="AT610" i="4"/>
  <c r="AT612" i="4"/>
  <c r="AT502" i="4"/>
  <c r="AT510" i="4"/>
  <c r="AT548" i="4"/>
  <c r="AT550" i="4"/>
  <c r="AT552" i="4"/>
  <c r="AT554" i="4"/>
  <c r="AT556" i="4"/>
  <c r="AT558" i="4"/>
  <c r="AT560" i="4"/>
  <c r="AT562" i="4"/>
  <c r="AT564" i="4"/>
  <c r="AT568" i="4"/>
  <c r="AT570" i="4"/>
  <c r="AT572" i="4"/>
  <c r="AT574" i="4"/>
  <c r="AT576" i="4"/>
  <c r="AT578" i="4"/>
  <c r="AT580" i="4"/>
  <c r="AT582" i="4"/>
  <c r="AT588" i="4"/>
  <c r="AT596" i="4"/>
  <c r="AT229" i="4"/>
  <c r="AT231" i="4"/>
  <c r="AT233" i="4"/>
  <c r="AT259" i="4"/>
  <c r="AT261" i="4"/>
  <c r="AT263" i="4"/>
  <c r="AT265" i="4"/>
  <c r="AT267" i="4"/>
  <c r="AT269" i="4"/>
  <c r="AT271" i="4"/>
  <c r="AT273" i="4"/>
  <c r="AT275" i="4"/>
  <c r="AT277" i="4"/>
  <c r="AT10" i="4"/>
  <c r="AT18" i="4"/>
  <c r="AT26" i="4"/>
  <c r="AT34" i="4"/>
  <c r="AT42" i="4"/>
  <c r="AT50" i="4"/>
  <c r="AT72" i="4"/>
  <c r="AT90" i="4"/>
  <c r="AT98" i="4"/>
  <c r="AT106" i="4"/>
  <c r="AT114" i="4"/>
  <c r="AT122" i="4"/>
  <c r="AT130" i="4"/>
  <c r="AT138" i="4"/>
  <c r="AT146" i="4"/>
  <c r="AT154" i="4"/>
  <c r="AT341" i="4"/>
  <c r="AT9" i="4"/>
  <c r="AT13" i="4"/>
  <c r="AT17" i="4"/>
  <c r="AT21" i="4"/>
  <c r="AT25" i="4"/>
  <c r="AT29" i="4"/>
  <c r="AT33" i="4"/>
  <c r="AT37" i="4"/>
  <c r="AT41" i="4"/>
  <c r="AT45" i="4"/>
  <c r="AT49" i="4"/>
  <c r="AT67" i="4"/>
  <c r="AT71" i="4"/>
  <c r="AT79" i="4"/>
  <c r="AT83" i="4"/>
  <c r="AT85" i="4"/>
  <c r="AT87" i="4"/>
  <c r="AT89" i="4"/>
  <c r="AT93" i="4"/>
  <c r="AT97" i="4"/>
  <c r="AT101" i="4"/>
  <c r="AT105" i="4"/>
  <c r="AT109" i="4"/>
  <c r="AT113" i="4"/>
  <c r="AT117" i="4"/>
  <c r="AT121" i="4"/>
  <c r="AT125" i="4"/>
  <c r="AT279" i="4"/>
  <c r="AT281" i="4"/>
  <c r="AT283" i="4"/>
  <c r="AT285" i="4"/>
  <c r="AT287" i="4"/>
  <c r="AT289" i="4"/>
  <c r="AT291" i="4"/>
  <c r="AT293" i="4"/>
  <c r="AT295" i="4"/>
  <c r="AT297" i="4"/>
  <c r="AT299" i="4"/>
  <c r="AT301" i="4"/>
  <c r="AT303" i="4"/>
  <c r="AT305" i="4"/>
  <c r="AT307" i="4"/>
  <c r="AT309" i="4"/>
  <c r="AT311" i="4"/>
  <c r="AT313" i="4"/>
  <c r="AT315" i="4"/>
  <c r="AT317" i="4"/>
  <c r="AT319" i="4"/>
  <c r="AT321" i="4"/>
  <c r="AT323" i="4"/>
  <c r="AT325" i="4"/>
  <c r="AT327" i="4"/>
  <c r="AT329" i="4"/>
  <c r="AT331" i="4"/>
  <c r="AT333" i="4"/>
  <c r="AT335" i="4"/>
  <c r="AT337" i="4"/>
  <c r="AT339" i="4"/>
  <c r="AT129" i="4"/>
  <c r="AT133" i="4"/>
  <c r="AT137" i="4"/>
  <c r="AT141" i="4"/>
  <c r="AT145" i="4"/>
  <c r="AT149" i="4"/>
  <c r="AT153" i="4"/>
  <c r="AT157" i="4"/>
  <c r="AT11" i="4"/>
  <c r="AT15" i="4"/>
  <c r="AT19" i="4"/>
  <c r="AT23" i="4"/>
  <c r="AT27" i="4"/>
  <c r="AT31" i="4"/>
  <c r="AT35" i="4"/>
  <c r="AT39" i="4"/>
  <c r="AT43" i="4"/>
  <c r="AT47" i="4"/>
  <c r="AT51" i="4"/>
  <c r="AT53" i="4"/>
  <c r="AT55" i="4"/>
  <c r="AT57" i="4"/>
  <c r="AT59" i="4"/>
  <c r="AT61" i="4"/>
  <c r="AT63" i="4"/>
  <c r="AT65" i="4"/>
  <c r="AT69" i="4"/>
  <c r="AT73" i="4"/>
  <c r="AT75" i="4"/>
  <c r="AT77" i="4"/>
  <c r="AT81" i="4"/>
  <c r="AT91" i="4"/>
  <c r="AT95" i="4"/>
  <c r="AT99" i="4"/>
  <c r="AT103" i="4"/>
  <c r="AT107" i="4"/>
  <c r="AT111" i="4"/>
  <c r="AT115" i="4"/>
  <c r="AT119" i="4"/>
  <c r="AT123" i="4"/>
  <c r="AT127" i="4"/>
  <c r="AT131" i="4"/>
  <c r="AT135" i="4"/>
  <c r="AT139" i="4"/>
  <c r="AT143" i="4"/>
  <c r="AT147" i="4"/>
  <c r="AT151" i="4"/>
  <c r="AT155" i="4"/>
  <c r="AT159" i="4"/>
  <c r="AT401" i="4"/>
  <c r="AT409" i="4"/>
  <c r="AT417" i="4"/>
  <c r="AT425" i="4"/>
  <c r="AT433" i="4"/>
  <c r="AT441" i="4"/>
  <c r="AT449" i="4"/>
  <c r="AT512" i="4"/>
  <c r="AT387" i="4"/>
  <c r="AT394" i="4"/>
  <c r="AT398" i="4"/>
  <c r="AT402" i="4"/>
  <c r="AT406" i="4"/>
  <c r="AT410" i="4"/>
  <c r="AT414" i="4"/>
  <c r="AT418" i="4"/>
  <c r="AT422" i="4"/>
  <c r="AT426" i="4"/>
  <c r="AT430" i="4"/>
  <c r="AT434" i="4"/>
  <c r="AT438" i="4"/>
  <c r="AT442" i="4"/>
  <c r="AT446" i="4"/>
  <c r="AT450" i="4"/>
  <c r="AT485" i="4"/>
  <c r="AT487" i="4"/>
  <c r="AT489" i="4"/>
  <c r="AT491" i="4"/>
  <c r="AT493" i="4"/>
  <c r="AT495" i="4"/>
  <c r="AT497" i="4"/>
  <c r="AT499" i="4"/>
  <c r="AT503" i="4"/>
  <c r="AT507" i="4"/>
  <c r="AT399" i="4"/>
  <c r="AT407" i="4"/>
  <c r="AT415" i="4"/>
  <c r="AT423" i="4"/>
  <c r="AT431" i="4"/>
  <c r="AT439" i="4"/>
  <c r="AT447" i="4"/>
  <c r="AT514" i="4"/>
  <c r="AT516" i="4"/>
  <c r="AT518" i="4"/>
  <c r="AT520" i="4"/>
  <c r="AT522" i="4"/>
  <c r="AT524" i="4"/>
  <c r="AT526" i="4"/>
  <c r="AT528" i="4"/>
  <c r="AT530" i="4"/>
  <c r="AT532" i="4"/>
  <c r="AT534" i="4"/>
  <c r="AT536" i="4"/>
  <c r="AT538" i="4"/>
  <c r="AT566" i="4"/>
  <c r="AT569" i="4"/>
  <c r="AT585" i="4"/>
  <c r="AT589" i="4"/>
  <c r="AT593" i="4"/>
  <c r="AT597" i="4"/>
  <c r="AT587" i="4"/>
  <c r="AT591" i="4"/>
  <c r="AT595" i="4"/>
  <c r="AT600" i="4"/>
  <c r="AT602" i="4"/>
  <c r="AT604" i="4"/>
  <c r="AT607" i="4"/>
  <c r="AT609" i="4"/>
  <c r="AT164" i="4"/>
  <c r="AT168" i="4"/>
  <c r="AT172" i="4"/>
  <c r="AT176" i="4"/>
  <c r="AT180" i="4"/>
  <c r="AT184" i="4"/>
  <c r="AT188" i="4"/>
  <c r="AT192" i="4"/>
  <c r="AT196" i="4"/>
  <c r="AT200" i="4"/>
  <c r="AT204" i="4"/>
  <c r="AT208" i="4"/>
  <c r="AT212" i="4"/>
  <c r="AT216" i="4"/>
  <c r="AT220" i="4"/>
  <c r="AT224" i="4"/>
  <c r="AT228" i="4"/>
  <c r="AT230" i="4"/>
  <c r="AT232" i="4"/>
  <c r="AT234" i="4"/>
  <c r="AT238" i="4"/>
  <c r="AT242" i="4"/>
  <c r="AT246" i="4"/>
  <c r="AT250" i="4"/>
  <c r="AT254" i="4"/>
  <c r="AT258" i="4"/>
  <c r="AT260" i="4"/>
  <c r="AT262" i="4"/>
  <c r="AT264" i="4"/>
  <c r="AT266" i="4"/>
  <c r="AT268" i="4"/>
  <c r="AT270" i="4"/>
  <c r="AT272" i="4"/>
  <c r="AT274" i="4"/>
  <c r="AT276" i="4"/>
  <c r="AT16" i="4"/>
  <c r="AT24" i="4"/>
  <c r="AT32" i="4"/>
  <c r="AT40" i="4"/>
  <c r="AT48" i="4"/>
  <c r="AT70" i="4"/>
  <c r="AT82" i="4"/>
  <c r="AT96" i="4"/>
  <c r="AT104" i="4"/>
  <c r="AT112" i="4"/>
  <c r="AT120" i="4"/>
  <c r="AT128" i="4"/>
  <c r="AT136" i="4"/>
  <c r="AT144" i="4"/>
  <c r="AT152" i="4"/>
  <c r="AT160" i="4"/>
  <c r="AT343" i="4"/>
  <c r="AT345" i="4"/>
  <c r="AT348" i="4"/>
  <c r="AT350" i="4"/>
  <c r="AT352" i="4"/>
  <c r="AT354" i="4"/>
  <c r="AT356" i="4"/>
  <c r="AT358" i="4"/>
  <c r="AT388" i="4"/>
  <c r="AT390" i="4"/>
  <c r="AT392" i="4"/>
  <c r="AT486" i="4"/>
  <c r="AT488" i="4"/>
  <c r="AT490" i="4"/>
  <c r="AT492" i="4"/>
  <c r="AT494" i="4"/>
  <c r="AT496" i="4"/>
  <c r="AT498" i="4"/>
  <c r="AT360" i="4"/>
  <c r="AT362" i="4"/>
  <c r="AT364" i="4"/>
  <c r="AT366" i="4"/>
  <c r="AT368" i="4"/>
  <c r="AT370" i="4"/>
  <c r="AT372" i="4"/>
  <c r="AT374" i="4"/>
  <c r="AT376" i="4"/>
  <c r="AT378" i="4"/>
  <c r="AT380" i="4"/>
  <c r="AT382" i="4"/>
  <c r="AT384" i="4"/>
  <c r="AT386" i="4"/>
  <c r="AT359" i="4"/>
  <c r="AT500" i="4"/>
  <c r="AT508" i="4"/>
  <c r="AT586" i="4"/>
  <c r="AT594" i="4"/>
  <c r="AT611" i="4"/>
  <c r="AT565" i="4"/>
  <c r="AT598" i="4"/>
  <c r="AT484" i="4"/>
  <c r="AT506" i="4"/>
  <c r="AT583" i="4"/>
  <c r="AT584" i="4"/>
  <c r="AT592" i="4"/>
  <c r="AO162" i="4"/>
  <c r="AO166" i="4"/>
  <c r="AO170" i="4"/>
  <c r="AO174" i="4"/>
  <c r="AO178" i="4"/>
  <c r="AO182" i="4"/>
  <c r="AO186" i="4"/>
  <c r="AO190" i="4"/>
  <c r="AO194" i="4"/>
  <c r="AO198" i="4"/>
  <c r="AO202" i="4"/>
  <c r="AO206" i="4"/>
  <c r="AO210" i="4"/>
  <c r="AO214" i="4"/>
  <c r="AO218" i="4"/>
  <c r="AO222" i="4"/>
  <c r="AO226" i="4"/>
  <c r="AO236" i="4"/>
  <c r="AO240" i="4"/>
  <c r="AO244" i="4"/>
  <c r="AO248" i="4"/>
  <c r="AO252" i="4"/>
  <c r="AO256" i="4"/>
  <c r="AO14" i="4"/>
  <c r="AO22" i="4"/>
  <c r="AO30" i="4"/>
  <c r="AO52" i="4"/>
  <c r="AO54" i="4"/>
  <c r="AO56" i="4"/>
  <c r="AO58" i="4"/>
  <c r="AO60" i="4"/>
  <c r="AO62" i="4"/>
  <c r="AO64" i="4"/>
  <c r="AO74" i="4"/>
  <c r="AO76" i="4"/>
  <c r="AO84" i="4"/>
  <c r="AO86" i="4"/>
  <c r="AO88" i="4"/>
  <c r="AO38" i="4"/>
  <c r="AO46" i="4"/>
  <c r="AO68" i="4"/>
  <c r="AO80" i="4"/>
  <c r="AO94" i="4"/>
  <c r="AO102" i="4"/>
  <c r="AO110" i="4"/>
  <c r="AO118" i="4"/>
  <c r="AO126" i="4"/>
  <c r="AO134" i="4"/>
  <c r="AO142" i="4"/>
  <c r="AO150" i="4"/>
  <c r="AO158" i="4"/>
  <c r="AO161" i="4"/>
  <c r="AO12" i="4"/>
  <c r="AO20" i="4"/>
  <c r="AO28" i="4"/>
  <c r="AO36" i="4"/>
  <c r="AO44" i="4"/>
  <c r="AO66" i="4"/>
  <c r="AO78" i="4"/>
  <c r="AO92" i="4"/>
  <c r="AO100" i="4"/>
  <c r="AO108" i="4"/>
  <c r="AO116" i="4"/>
  <c r="AO124" i="4"/>
  <c r="AO132" i="4"/>
  <c r="AO140" i="4"/>
  <c r="AO148" i="4"/>
  <c r="AO156" i="4"/>
  <c r="AO361" i="4"/>
  <c r="AO363" i="4"/>
  <c r="AO365" i="4"/>
  <c r="AO367" i="4"/>
  <c r="AO369" i="4"/>
  <c r="AO371" i="4"/>
  <c r="AO373" i="4"/>
  <c r="AO375" i="4"/>
  <c r="AO377" i="4"/>
  <c r="AO379" i="4"/>
  <c r="AO381" i="4"/>
  <c r="AO383" i="4"/>
  <c r="AO385" i="4"/>
  <c r="AO396" i="4"/>
  <c r="AO400" i="4"/>
  <c r="AO404" i="4"/>
  <c r="AO408" i="4"/>
  <c r="AO412" i="4"/>
  <c r="AO416" i="4"/>
  <c r="AO420" i="4"/>
  <c r="AO424" i="4"/>
  <c r="AO428" i="4"/>
  <c r="AO432" i="4"/>
  <c r="AO436" i="4"/>
  <c r="AO440" i="4"/>
  <c r="AO444" i="4"/>
  <c r="AO448" i="4"/>
  <c r="AO452" i="4"/>
  <c r="AO393" i="4"/>
  <c r="AO453" i="4"/>
  <c r="AO455" i="4"/>
  <c r="AO457" i="4"/>
  <c r="AO459" i="4"/>
  <c r="AO461" i="4"/>
  <c r="AO463" i="4"/>
  <c r="AO465" i="4"/>
  <c r="AO467" i="4"/>
  <c r="AO469" i="4"/>
  <c r="AO471" i="4"/>
  <c r="AO473" i="4"/>
  <c r="AO475" i="4"/>
  <c r="AO477" i="4"/>
  <c r="AO479" i="4"/>
  <c r="AO481" i="4"/>
  <c r="AO483" i="4"/>
  <c r="AO501" i="4"/>
  <c r="AO505" i="4"/>
  <c r="AO509" i="4"/>
  <c r="AO397" i="4"/>
  <c r="AO405" i="4"/>
  <c r="AO413" i="4"/>
  <c r="AO421" i="4"/>
  <c r="AO429" i="4"/>
  <c r="AO437" i="4"/>
  <c r="AO445" i="4"/>
  <c r="AO539" i="4"/>
  <c r="AO163" i="4"/>
  <c r="AO165" i="4"/>
  <c r="AO167" i="4"/>
  <c r="AO169" i="4"/>
  <c r="AO171" i="4"/>
  <c r="AO173" i="4"/>
  <c r="AO175" i="4"/>
  <c r="AO177" i="4"/>
  <c r="AO179" i="4"/>
  <c r="AO181" i="4"/>
  <c r="AO183" i="4"/>
  <c r="AO185" i="4"/>
  <c r="AO187" i="4"/>
  <c r="AO189" i="4"/>
  <c r="AO191" i="4"/>
  <c r="AO193" i="4"/>
  <c r="AO195" i="4"/>
  <c r="AO197" i="4"/>
  <c r="AO199" i="4"/>
  <c r="AO201" i="4"/>
  <c r="AO203" i="4"/>
  <c r="AO205" i="4"/>
  <c r="AO207" i="4"/>
  <c r="AO209" i="4"/>
  <c r="AO211" i="4"/>
  <c r="AO213" i="4"/>
  <c r="AO215" i="4"/>
  <c r="AO217" i="4"/>
  <c r="AO219" i="4"/>
  <c r="AO221" i="4"/>
  <c r="AO223" i="4"/>
  <c r="AO225" i="4"/>
  <c r="AO227" i="4"/>
  <c r="AO235" i="4"/>
  <c r="AO237" i="4"/>
  <c r="AO239" i="4"/>
  <c r="AO241" i="4"/>
  <c r="AO243" i="4"/>
  <c r="AO245" i="4"/>
  <c r="AO247" i="4"/>
  <c r="AO249" i="4"/>
  <c r="AO251" i="4"/>
  <c r="AO253" i="4"/>
  <c r="AO255" i="4"/>
  <c r="AO257" i="4"/>
  <c r="AO278" i="4"/>
  <c r="AO280" i="4"/>
  <c r="AO282" i="4"/>
  <c r="AO284" i="4"/>
  <c r="AO286" i="4"/>
  <c r="AO288" i="4"/>
  <c r="AO290" i="4"/>
  <c r="AO292" i="4"/>
  <c r="AO294" i="4"/>
  <c r="AO296" i="4"/>
  <c r="AO298" i="4"/>
  <c r="AO300" i="4"/>
  <c r="AO302" i="4"/>
  <c r="AO304" i="4"/>
  <c r="AO306" i="4"/>
  <c r="AO308" i="4"/>
  <c r="AO310" i="4"/>
  <c r="AO312" i="4"/>
  <c r="AO314" i="4"/>
  <c r="AO316" i="4"/>
  <c r="AO318" i="4"/>
  <c r="AO320" i="4"/>
  <c r="AO322" i="4"/>
  <c r="AO324" i="4"/>
  <c r="AO326" i="4"/>
  <c r="AO328" i="4"/>
  <c r="AO330" i="4"/>
  <c r="AO332" i="4"/>
  <c r="AO334" i="4"/>
  <c r="AO336" i="4"/>
  <c r="AO338" i="4"/>
  <c r="AO340" i="4"/>
  <c r="AO342" i="4"/>
  <c r="AO344" i="4"/>
  <c r="AO346" i="4"/>
  <c r="AO347" i="4"/>
  <c r="AO349" i="4"/>
  <c r="AO351" i="4"/>
  <c r="AO353" i="4"/>
  <c r="AO355" i="4"/>
  <c r="AO357" i="4"/>
  <c r="AO389" i="4"/>
  <c r="AO391" i="4"/>
  <c r="AO454" i="4"/>
  <c r="AO456" i="4"/>
  <c r="AO458" i="4"/>
  <c r="AO460" i="4"/>
  <c r="AO462" i="4"/>
  <c r="AO464" i="4"/>
  <c r="AO466" i="4"/>
  <c r="AO468" i="4"/>
  <c r="AO470" i="4"/>
  <c r="AO472" i="4"/>
  <c r="AO474" i="4"/>
  <c r="AO476" i="4"/>
  <c r="AO478" i="4"/>
  <c r="AO480" i="4"/>
  <c r="AO482" i="4"/>
  <c r="AO395" i="4"/>
  <c r="AO403" i="4"/>
  <c r="AO411" i="4"/>
  <c r="AO419" i="4"/>
  <c r="AO427" i="4"/>
  <c r="AO435" i="4"/>
  <c r="AO443" i="4"/>
  <c r="AO451" i="4"/>
  <c r="AO511" i="4"/>
  <c r="AO513" i="4"/>
  <c r="AO515" i="4"/>
  <c r="AO517" i="4"/>
  <c r="AO519" i="4"/>
  <c r="AO521" i="4"/>
  <c r="AO523" i="4"/>
  <c r="AO525" i="4"/>
  <c r="AO527" i="4"/>
  <c r="AO529" i="4"/>
  <c r="AO531" i="4"/>
  <c r="AO533" i="4"/>
  <c r="AO535" i="4"/>
  <c r="AO537" i="4"/>
  <c r="AO541" i="4"/>
  <c r="AO543" i="4"/>
  <c r="AO545" i="4"/>
  <c r="AO547" i="4"/>
  <c r="AO549" i="4"/>
  <c r="AO551" i="4"/>
  <c r="AO553" i="4"/>
  <c r="AO555" i="4"/>
  <c r="AO557" i="4"/>
  <c r="AO559" i="4"/>
  <c r="AO561" i="4"/>
  <c r="AO563" i="4"/>
  <c r="AO571" i="4"/>
  <c r="AO573" i="4"/>
  <c r="AO575" i="4"/>
  <c r="AO577" i="4"/>
  <c r="AO579" i="4"/>
  <c r="AO581" i="4"/>
  <c r="AO567" i="4"/>
  <c r="AO599" i="4"/>
  <c r="AO601" i="4"/>
  <c r="AO603" i="4"/>
  <c r="AO605" i="4"/>
  <c r="AO590" i="4"/>
  <c r="AO606" i="4"/>
  <c r="AO608" i="4"/>
  <c r="AO610" i="4"/>
  <c r="AO612" i="4"/>
  <c r="AO502" i="4"/>
  <c r="AO510" i="4"/>
  <c r="AO540" i="4"/>
  <c r="AO542" i="4"/>
  <c r="AO544" i="4"/>
  <c r="AO504" i="4"/>
  <c r="AO546" i="4"/>
  <c r="AO548" i="4"/>
  <c r="AO550" i="4"/>
  <c r="AO552" i="4"/>
  <c r="AO554" i="4"/>
  <c r="AO556" i="4"/>
  <c r="AO558" i="4"/>
  <c r="AO560" i="4"/>
  <c r="AO562" i="4"/>
  <c r="AO564" i="4"/>
  <c r="AO568" i="4"/>
  <c r="AO570" i="4"/>
  <c r="AO572" i="4"/>
  <c r="AO574" i="4"/>
  <c r="AO576" i="4"/>
  <c r="AO578" i="4"/>
  <c r="AO580" i="4"/>
  <c r="AO582" i="4"/>
  <c r="AO588" i="4"/>
  <c r="AO596" i="4"/>
  <c r="AO229" i="4"/>
  <c r="AO231" i="4"/>
  <c r="AO233" i="4"/>
  <c r="AO259" i="4"/>
  <c r="AO261" i="4"/>
  <c r="AO263" i="4"/>
  <c r="AO265" i="4"/>
  <c r="AO267" i="4"/>
  <c r="AO269" i="4"/>
  <c r="AO271" i="4"/>
  <c r="AO273" i="4"/>
  <c r="AO275" i="4"/>
  <c r="AO10" i="4"/>
  <c r="AO18" i="4"/>
  <c r="AO26" i="4"/>
  <c r="AO34" i="4"/>
  <c r="AO42" i="4"/>
  <c r="AO50" i="4"/>
  <c r="AO72" i="4"/>
  <c r="AO90" i="4"/>
  <c r="AO98" i="4"/>
  <c r="AO106" i="4"/>
  <c r="AO114" i="4"/>
  <c r="AO122" i="4"/>
  <c r="AO130" i="4"/>
  <c r="AO138" i="4"/>
  <c r="AO146" i="4"/>
  <c r="AO154" i="4"/>
  <c r="AO279" i="4"/>
  <c r="AO281" i="4"/>
  <c r="AO283" i="4"/>
  <c r="AO285" i="4"/>
  <c r="AO287" i="4"/>
  <c r="AO289" i="4"/>
  <c r="AO291" i="4"/>
  <c r="AO293" i="4"/>
  <c r="AO295" i="4"/>
  <c r="AO297" i="4"/>
  <c r="AO299" i="4"/>
  <c r="AO301" i="4"/>
  <c r="AO303" i="4"/>
  <c r="AO305" i="4"/>
  <c r="AO307" i="4"/>
  <c r="AO309" i="4"/>
  <c r="AO311" i="4"/>
  <c r="AO313" i="4"/>
  <c r="AO315" i="4"/>
  <c r="AO317" i="4"/>
  <c r="AO319" i="4"/>
  <c r="AO321" i="4"/>
  <c r="AO323" i="4"/>
  <c r="AO325" i="4"/>
  <c r="AO327" i="4"/>
  <c r="AO329" i="4"/>
  <c r="AO331" i="4"/>
  <c r="AO333" i="4"/>
  <c r="AO335" i="4"/>
  <c r="AO337" i="4"/>
  <c r="AO339" i="4"/>
  <c r="AO341" i="4"/>
  <c r="AO9" i="4"/>
  <c r="AO13" i="4"/>
  <c r="AO17" i="4"/>
  <c r="AO21" i="4"/>
  <c r="AO25" i="4"/>
  <c r="AO29" i="4"/>
  <c r="AO33" i="4"/>
  <c r="AO37" i="4"/>
  <c r="AO41" i="4"/>
  <c r="AO45" i="4"/>
  <c r="AO49" i="4"/>
  <c r="AO67" i="4"/>
  <c r="AO71" i="4"/>
  <c r="AO79" i="4"/>
  <c r="AO83" i="4"/>
  <c r="AO85" i="4"/>
  <c r="AO87" i="4"/>
  <c r="AO89" i="4"/>
  <c r="AO93" i="4"/>
  <c r="AO97" i="4"/>
  <c r="AO101" i="4"/>
  <c r="AO105" i="4"/>
  <c r="AO109" i="4"/>
  <c r="AO113" i="4"/>
  <c r="AO117" i="4"/>
  <c r="AO121" i="4"/>
  <c r="AO277" i="4"/>
  <c r="AO125" i="4"/>
  <c r="AO129" i="4"/>
  <c r="AO133" i="4"/>
  <c r="AO137" i="4"/>
  <c r="AO141" i="4"/>
  <c r="AO145" i="4"/>
  <c r="AO149" i="4"/>
  <c r="AO153" i="4"/>
  <c r="AO157" i="4"/>
  <c r="AO11" i="4"/>
  <c r="AO15" i="4"/>
  <c r="AO19" i="4"/>
  <c r="AO23" i="4"/>
  <c r="AO27" i="4"/>
  <c r="AO31" i="4"/>
  <c r="AO35" i="4"/>
  <c r="AO39" i="4"/>
  <c r="AO43" i="4"/>
  <c r="AO47" i="4"/>
  <c r="AO51" i="4"/>
  <c r="AO53" i="4"/>
  <c r="AO55" i="4"/>
  <c r="AO57" i="4"/>
  <c r="AO59" i="4"/>
  <c r="AO61" i="4"/>
  <c r="AO63" i="4"/>
  <c r="AO65" i="4"/>
  <c r="AO69" i="4"/>
  <c r="AO73" i="4"/>
  <c r="AO75" i="4"/>
  <c r="AO77" i="4"/>
  <c r="AO81" i="4"/>
  <c r="AO91" i="4"/>
  <c r="AO95" i="4"/>
  <c r="AO99" i="4"/>
  <c r="AO103" i="4"/>
  <c r="AO107" i="4"/>
  <c r="AO111" i="4"/>
  <c r="AO115" i="4"/>
  <c r="AO119" i="4"/>
  <c r="AO123" i="4"/>
  <c r="AO127" i="4"/>
  <c r="AO131" i="4"/>
  <c r="AO135" i="4"/>
  <c r="AO139" i="4"/>
  <c r="AO143" i="4"/>
  <c r="AO147" i="4"/>
  <c r="AO151" i="4"/>
  <c r="AO155" i="4"/>
  <c r="AO159" i="4"/>
  <c r="AO164" i="4"/>
  <c r="AO168" i="4"/>
  <c r="AO172" i="4"/>
  <c r="AO176" i="4"/>
  <c r="AO180" i="4"/>
  <c r="AO184" i="4"/>
  <c r="AO188" i="4"/>
  <c r="AO192" i="4"/>
  <c r="AO196" i="4"/>
  <c r="AO200" i="4"/>
  <c r="AO204" i="4"/>
  <c r="AO208" i="4"/>
  <c r="AO212" i="4"/>
  <c r="AO216" i="4"/>
  <c r="AO220" i="4"/>
  <c r="AO224" i="4"/>
  <c r="AO228" i="4"/>
  <c r="AO230" i="4"/>
  <c r="AO232" i="4"/>
  <c r="AO234" i="4"/>
  <c r="AO238" i="4"/>
  <c r="AO242" i="4"/>
  <c r="AO246" i="4"/>
  <c r="AO250" i="4"/>
  <c r="AO254" i="4"/>
  <c r="AO258" i="4"/>
  <c r="AO260" i="4"/>
  <c r="AO262" i="4"/>
  <c r="AO264" i="4"/>
  <c r="AO266" i="4"/>
  <c r="AO268" i="4"/>
  <c r="AO270" i="4"/>
  <c r="AO272" i="4"/>
  <c r="AO274" i="4"/>
  <c r="AO276" i="4"/>
  <c r="AO16" i="4"/>
  <c r="AO24" i="4"/>
  <c r="AO32" i="4"/>
  <c r="AO40" i="4"/>
  <c r="AO48" i="4"/>
  <c r="AO70" i="4"/>
  <c r="AO82" i="4"/>
  <c r="AO96" i="4"/>
  <c r="AO104" i="4"/>
  <c r="AO112" i="4"/>
  <c r="AO120" i="4"/>
  <c r="AO128" i="4"/>
  <c r="AO136" i="4"/>
  <c r="AO144" i="4"/>
  <c r="AO152" i="4"/>
  <c r="AO343" i="4"/>
  <c r="AO345" i="4"/>
  <c r="AO348" i="4"/>
  <c r="AO350" i="4"/>
  <c r="AO352" i="4"/>
  <c r="AO354" i="4"/>
  <c r="AO356" i="4"/>
  <c r="AO358" i="4"/>
  <c r="AO388" i="4"/>
  <c r="AO390" i="4"/>
  <c r="AO392" i="4"/>
  <c r="AO486" i="4"/>
  <c r="AO488" i="4"/>
  <c r="AO490" i="4"/>
  <c r="AO492" i="4"/>
  <c r="AO494" i="4"/>
  <c r="AO496" i="4"/>
  <c r="AO498" i="4"/>
  <c r="AO512" i="4"/>
  <c r="AO360" i="4"/>
  <c r="AO362" i="4"/>
  <c r="AO364" i="4"/>
  <c r="AO366" i="4"/>
  <c r="AO368" i="4"/>
  <c r="AO370" i="4"/>
  <c r="AO372" i="4"/>
  <c r="AO374" i="4"/>
  <c r="AO376" i="4"/>
  <c r="AO378" i="4"/>
  <c r="AO380" i="4"/>
  <c r="AO382" i="4"/>
  <c r="AO384" i="4"/>
  <c r="AO386" i="4"/>
  <c r="AO359" i="4"/>
  <c r="AO387" i="4"/>
  <c r="AO394" i="4"/>
  <c r="AO398" i="4"/>
  <c r="AO402" i="4"/>
  <c r="AO406" i="4"/>
  <c r="AO410" i="4"/>
  <c r="AO414" i="4"/>
  <c r="AO418" i="4"/>
  <c r="AO422" i="4"/>
  <c r="AO426" i="4"/>
  <c r="AO430" i="4"/>
  <c r="AO434" i="4"/>
  <c r="AO438" i="4"/>
  <c r="AO442" i="4"/>
  <c r="AO446" i="4"/>
  <c r="AO450" i="4"/>
  <c r="AO485" i="4"/>
  <c r="AO487" i="4"/>
  <c r="AO489" i="4"/>
  <c r="AO491" i="4"/>
  <c r="AO493" i="4"/>
  <c r="AO495" i="4"/>
  <c r="AO497" i="4"/>
  <c r="AO499" i="4"/>
  <c r="AO503" i="4"/>
  <c r="AO507" i="4"/>
  <c r="AO399" i="4"/>
  <c r="AO407" i="4"/>
  <c r="AO415" i="4"/>
  <c r="AO423" i="4"/>
  <c r="AO431" i="4"/>
  <c r="AO439" i="4"/>
  <c r="AO447" i="4"/>
  <c r="AO514" i="4"/>
  <c r="AO516" i="4"/>
  <c r="AO518" i="4"/>
  <c r="AO520" i="4"/>
  <c r="AO522" i="4"/>
  <c r="AO524" i="4"/>
  <c r="AO526" i="4"/>
  <c r="AO528" i="4"/>
  <c r="AO530" i="4"/>
  <c r="AO532" i="4"/>
  <c r="AO534" i="4"/>
  <c r="AO536" i="4"/>
  <c r="AO538" i="4"/>
  <c r="AO566" i="4"/>
  <c r="AO585" i="4"/>
  <c r="AO589" i="4"/>
  <c r="AO593" i="4"/>
  <c r="AO597" i="4"/>
  <c r="AO587" i="4"/>
  <c r="AO591" i="4"/>
  <c r="AO595" i="4"/>
  <c r="AO600" i="4"/>
  <c r="AO602" i="4"/>
  <c r="AO604" i="4"/>
  <c r="AO607" i="4"/>
  <c r="AO609" i="4"/>
  <c r="AO160" i="4"/>
  <c r="AO401" i="4"/>
  <c r="AO409" i="4"/>
  <c r="AO417" i="4"/>
  <c r="AO425" i="4"/>
  <c r="AO433" i="4"/>
  <c r="AO441" i="4"/>
  <c r="AO449" i="4"/>
  <c r="AO500" i="4"/>
  <c r="AO508" i="4"/>
  <c r="AO569" i="4"/>
  <c r="AO586" i="4"/>
  <c r="AO594" i="4"/>
  <c r="AO611" i="4"/>
  <c r="AO484" i="4"/>
  <c r="AO506" i="4"/>
  <c r="AO565" i="4"/>
  <c r="AO584" i="4"/>
  <c r="AO592" i="4"/>
  <c r="AO598" i="4"/>
  <c r="AO583" i="4"/>
  <c r="AD162" i="4"/>
  <c r="AD166" i="4"/>
  <c r="AD170" i="4"/>
  <c r="AD174" i="4"/>
  <c r="AD178" i="4"/>
  <c r="AD182" i="4"/>
  <c r="AD186" i="4"/>
  <c r="AD190" i="4"/>
  <c r="AD194" i="4"/>
  <c r="AD198" i="4"/>
  <c r="AD202" i="4"/>
  <c r="AD206" i="4"/>
  <c r="AD210" i="4"/>
  <c r="AD214" i="4"/>
  <c r="AD218" i="4"/>
  <c r="AD222" i="4"/>
  <c r="AD226" i="4"/>
  <c r="AD236" i="4"/>
  <c r="AD240" i="4"/>
  <c r="AD244" i="4"/>
  <c r="AD248" i="4"/>
  <c r="AD252" i="4"/>
  <c r="AD256" i="4"/>
  <c r="AD14" i="4"/>
  <c r="AD22" i="4"/>
  <c r="AD30" i="4"/>
  <c r="AD12" i="4"/>
  <c r="AD38" i="4"/>
  <c r="AD46" i="4"/>
  <c r="AD68" i="4"/>
  <c r="AD80" i="4"/>
  <c r="AD94" i="4"/>
  <c r="AD102" i="4"/>
  <c r="AD110" i="4"/>
  <c r="AD118" i="4"/>
  <c r="AD126" i="4"/>
  <c r="AD134" i="4"/>
  <c r="AD142" i="4"/>
  <c r="AD150" i="4"/>
  <c r="AD158" i="4"/>
  <c r="AD52" i="4"/>
  <c r="AD54" i="4"/>
  <c r="AD56" i="4"/>
  <c r="AD58" i="4"/>
  <c r="AD60" i="4"/>
  <c r="AD62" i="4"/>
  <c r="AD64" i="4"/>
  <c r="AD74" i="4"/>
  <c r="AD76" i="4"/>
  <c r="AD84" i="4"/>
  <c r="AD86" i="4"/>
  <c r="AD88" i="4"/>
  <c r="AD161" i="4"/>
  <c r="AD20" i="4"/>
  <c r="AD28" i="4"/>
  <c r="AD36" i="4"/>
  <c r="AD44" i="4"/>
  <c r="AD66" i="4"/>
  <c r="AD78" i="4"/>
  <c r="AD92" i="4"/>
  <c r="AD100" i="4"/>
  <c r="AD108" i="4"/>
  <c r="AD116" i="4"/>
  <c r="AD124" i="4"/>
  <c r="AD132" i="4"/>
  <c r="AD140" i="4"/>
  <c r="AD148" i="4"/>
  <c r="AD156" i="4"/>
  <c r="AD361" i="4"/>
  <c r="AD363" i="4"/>
  <c r="AD365" i="4"/>
  <c r="AD367" i="4"/>
  <c r="AD369" i="4"/>
  <c r="AD371" i="4"/>
  <c r="AD373" i="4"/>
  <c r="AD375" i="4"/>
  <c r="AD377" i="4"/>
  <c r="AD379" i="4"/>
  <c r="AD381" i="4"/>
  <c r="AD383" i="4"/>
  <c r="AD385" i="4"/>
  <c r="AD396" i="4"/>
  <c r="AD400" i="4"/>
  <c r="AD404" i="4"/>
  <c r="AD408" i="4"/>
  <c r="AD412" i="4"/>
  <c r="AD416" i="4"/>
  <c r="AD420" i="4"/>
  <c r="AD424" i="4"/>
  <c r="AD428" i="4"/>
  <c r="AD432" i="4"/>
  <c r="AD436" i="4"/>
  <c r="AD440" i="4"/>
  <c r="AD444" i="4"/>
  <c r="AD448" i="4"/>
  <c r="AD453" i="4"/>
  <c r="AD455" i="4"/>
  <c r="AD457" i="4"/>
  <c r="AD459" i="4"/>
  <c r="AD461" i="4"/>
  <c r="AD463" i="4"/>
  <c r="AD465" i="4"/>
  <c r="AD467" i="4"/>
  <c r="AD469" i="4"/>
  <c r="AD471" i="4"/>
  <c r="AD473" i="4"/>
  <c r="AD475" i="4"/>
  <c r="AD477" i="4"/>
  <c r="AD479" i="4"/>
  <c r="AD481" i="4"/>
  <c r="AD483" i="4"/>
  <c r="AD501" i="4"/>
  <c r="AD505" i="4"/>
  <c r="AD509" i="4"/>
  <c r="AD397" i="4"/>
  <c r="AD405" i="4"/>
  <c r="AD413" i="4"/>
  <c r="AD421" i="4"/>
  <c r="AD429" i="4"/>
  <c r="AD437" i="4"/>
  <c r="AD445" i="4"/>
  <c r="AD539" i="4"/>
  <c r="AD165" i="4"/>
  <c r="AD169" i="4"/>
  <c r="AD452" i="4"/>
  <c r="AD393" i="4"/>
  <c r="AD163" i="4"/>
  <c r="AD167" i="4"/>
  <c r="AD171" i="4"/>
  <c r="AD175" i="4"/>
  <c r="AD179" i="4"/>
  <c r="AD183" i="4"/>
  <c r="AD187" i="4"/>
  <c r="AD191" i="4"/>
  <c r="AD195" i="4"/>
  <c r="AD199" i="4"/>
  <c r="AD203" i="4"/>
  <c r="AD207" i="4"/>
  <c r="AD211" i="4"/>
  <c r="AD215" i="4"/>
  <c r="AD219" i="4"/>
  <c r="AD223" i="4"/>
  <c r="AD227" i="4"/>
  <c r="AD237" i="4"/>
  <c r="AD241" i="4"/>
  <c r="AD245" i="4"/>
  <c r="AD249" i="4"/>
  <c r="AD253" i="4"/>
  <c r="AD257" i="4"/>
  <c r="AD173" i="4"/>
  <c r="AD177" i="4"/>
  <c r="AD181" i="4"/>
  <c r="AD185" i="4"/>
  <c r="AD189" i="4"/>
  <c r="AD193" i="4"/>
  <c r="AD197" i="4"/>
  <c r="AD201" i="4"/>
  <c r="AD205" i="4"/>
  <c r="AD209" i="4"/>
  <c r="AD213" i="4"/>
  <c r="AD217" i="4"/>
  <c r="AD221" i="4"/>
  <c r="AD225" i="4"/>
  <c r="AD235" i="4"/>
  <c r="AD239" i="4"/>
  <c r="AD243" i="4"/>
  <c r="AD247" i="4"/>
  <c r="AD251" i="4"/>
  <c r="AD255" i="4"/>
  <c r="AD278" i="4"/>
  <c r="AD280" i="4"/>
  <c r="AD282" i="4"/>
  <c r="AD284" i="4"/>
  <c r="AD286" i="4"/>
  <c r="AD288" i="4"/>
  <c r="AD290" i="4"/>
  <c r="AD292" i="4"/>
  <c r="AD294" i="4"/>
  <c r="AD296" i="4"/>
  <c r="AD298" i="4"/>
  <c r="AD300" i="4"/>
  <c r="AD302" i="4"/>
  <c r="AD304" i="4"/>
  <c r="AD306" i="4"/>
  <c r="AD308" i="4"/>
  <c r="AD310" i="4"/>
  <c r="AD312" i="4"/>
  <c r="AD314" i="4"/>
  <c r="AD316" i="4"/>
  <c r="AD318" i="4"/>
  <c r="AD320" i="4"/>
  <c r="AD322" i="4"/>
  <c r="AD324" i="4"/>
  <c r="AD326" i="4"/>
  <c r="AD328" i="4"/>
  <c r="AD330" i="4"/>
  <c r="AD332" i="4"/>
  <c r="AD334" i="4"/>
  <c r="AD336" i="4"/>
  <c r="AD338" i="4"/>
  <c r="AD340" i="4"/>
  <c r="AD342" i="4"/>
  <c r="AD344" i="4"/>
  <c r="AD346" i="4"/>
  <c r="AD347" i="4"/>
  <c r="AD349" i="4"/>
  <c r="AD351" i="4"/>
  <c r="AD353" i="4"/>
  <c r="AD355" i="4"/>
  <c r="AD357" i="4"/>
  <c r="AD389" i="4"/>
  <c r="AD391" i="4"/>
  <c r="AD395" i="4"/>
  <c r="AD403" i="4"/>
  <c r="AD411" i="4"/>
  <c r="AD419" i="4"/>
  <c r="AD427" i="4"/>
  <c r="AD435" i="4"/>
  <c r="AD443" i="4"/>
  <c r="AD451" i="4"/>
  <c r="AD567" i="4"/>
  <c r="AD590" i="4"/>
  <c r="AD540" i="4"/>
  <c r="AD542" i="4"/>
  <c r="AD544" i="4"/>
  <c r="AD454" i="4"/>
  <c r="AD456" i="4"/>
  <c r="AD458" i="4"/>
  <c r="AD460" i="4"/>
  <c r="AD462" i="4"/>
  <c r="AD464" i="4"/>
  <c r="AD466" i="4"/>
  <c r="AD468" i="4"/>
  <c r="AD470" i="4"/>
  <c r="AD472" i="4"/>
  <c r="AD474" i="4"/>
  <c r="AD476" i="4"/>
  <c r="AD478" i="4"/>
  <c r="AD480" i="4"/>
  <c r="AD482" i="4"/>
  <c r="AD511" i="4"/>
  <c r="AD513" i="4"/>
  <c r="AD515" i="4"/>
  <c r="AD517" i="4"/>
  <c r="AD519" i="4"/>
  <c r="AD521" i="4"/>
  <c r="AD523" i="4"/>
  <c r="AD525" i="4"/>
  <c r="AD527" i="4"/>
  <c r="AD529" i="4"/>
  <c r="AD531" i="4"/>
  <c r="AD533" i="4"/>
  <c r="AD535" i="4"/>
  <c r="AD537" i="4"/>
  <c r="AD504" i="4"/>
  <c r="AD541" i="4"/>
  <c r="AD543" i="4"/>
  <c r="AD545" i="4"/>
  <c r="AD547" i="4"/>
  <c r="AD549" i="4"/>
  <c r="AD551" i="4"/>
  <c r="AD553" i="4"/>
  <c r="AD555" i="4"/>
  <c r="AD557" i="4"/>
  <c r="AD559" i="4"/>
  <c r="AD561" i="4"/>
  <c r="AD563" i="4"/>
  <c r="AD571" i="4"/>
  <c r="AD573" i="4"/>
  <c r="AD575" i="4"/>
  <c r="AD577" i="4"/>
  <c r="AD579" i="4"/>
  <c r="AD581" i="4"/>
  <c r="AD599" i="4"/>
  <c r="AD601" i="4"/>
  <c r="AD603" i="4"/>
  <c r="AD605" i="4"/>
  <c r="AD606" i="4"/>
  <c r="AD608" i="4"/>
  <c r="AD610" i="4"/>
  <c r="AD612" i="4"/>
  <c r="AD502" i="4"/>
  <c r="AD510" i="4"/>
  <c r="AD548" i="4"/>
  <c r="AD550" i="4"/>
  <c r="AD552" i="4"/>
  <c r="AD554" i="4"/>
  <c r="AD556" i="4"/>
  <c r="AD558" i="4"/>
  <c r="AD560" i="4"/>
  <c r="AD562" i="4"/>
  <c r="AD564" i="4"/>
  <c r="AD568" i="4"/>
  <c r="AD570" i="4"/>
  <c r="AD572" i="4"/>
  <c r="AD574" i="4"/>
  <c r="AD576" i="4"/>
  <c r="AD578" i="4"/>
  <c r="AD580" i="4"/>
  <c r="AD582" i="4"/>
  <c r="AD588" i="4"/>
  <c r="AD596" i="4"/>
  <c r="AD229" i="4"/>
  <c r="AD231" i="4"/>
  <c r="AD233" i="4"/>
  <c r="AD259" i="4"/>
  <c r="AD261" i="4"/>
  <c r="AD263" i="4"/>
  <c r="AD265" i="4"/>
  <c r="AD267" i="4"/>
  <c r="AD269" i="4"/>
  <c r="AD271" i="4"/>
  <c r="AD273" i="4"/>
  <c r="AD275" i="4"/>
  <c r="AD10" i="4"/>
  <c r="AD18" i="4"/>
  <c r="AD26" i="4"/>
  <c r="AD34" i="4"/>
  <c r="AD42" i="4"/>
  <c r="AD50" i="4"/>
  <c r="AD72" i="4"/>
  <c r="AD90" i="4"/>
  <c r="AD98" i="4"/>
  <c r="AD106" i="4"/>
  <c r="AD114" i="4"/>
  <c r="AD122" i="4"/>
  <c r="AD130" i="4"/>
  <c r="AD138" i="4"/>
  <c r="AD146" i="4"/>
  <c r="AD154" i="4"/>
  <c r="AD341" i="4"/>
  <c r="AD9" i="4"/>
  <c r="AD13" i="4"/>
  <c r="AD17" i="4"/>
  <c r="AD21" i="4"/>
  <c r="AD25" i="4"/>
  <c r="AD29" i="4"/>
  <c r="AD33" i="4"/>
  <c r="AD37" i="4"/>
  <c r="AD41" i="4"/>
  <c r="AD45" i="4"/>
  <c r="AD49" i="4"/>
  <c r="AD67" i="4"/>
  <c r="AD71" i="4"/>
  <c r="AD79" i="4"/>
  <c r="AD83" i="4"/>
  <c r="AD85" i="4"/>
  <c r="AD87" i="4"/>
  <c r="AD89" i="4"/>
  <c r="AD93" i="4"/>
  <c r="AD97" i="4"/>
  <c r="AD101" i="4"/>
  <c r="AD105" i="4"/>
  <c r="AD109" i="4"/>
  <c r="AD113" i="4"/>
  <c r="AD117" i="4"/>
  <c r="AD121" i="4"/>
  <c r="AD125" i="4"/>
  <c r="AD546" i="4"/>
  <c r="AD277" i="4"/>
  <c r="AD279" i="4"/>
  <c r="AD281" i="4"/>
  <c r="AD283" i="4"/>
  <c r="AD285" i="4"/>
  <c r="AD287" i="4"/>
  <c r="AD289" i="4"/>
  <c r="AD291" i="4"/>
  <c r="AD293" i="4"/>
  <c r="AD295" i="4"/>
  <c r="AD297" i="4"/>
  <c r="AD299" i="4"/>
  <c r="AD301" i="4"/>
  <c r="AD303" i="4"/>
  <c r="AD305" i="4"/>
  <c r="AD307" i="4"/>
  <c r="AD309" i="4"/>
  <c r="AD311" i="4"/>
  <c r="AD313" i="4"/>
  <c r="AD315" i="4"/>
  <c r="AD317" i="4"/>
  <c r="AD319" i="4"/>
  <c r="AD321" i="4"/>
  <c r="AD323" i="4"/>
  <c r="AD325" i="4"/>
  <c r="AD327" i="4"/>
  <c r="AD329" i="4"/>
  <c r="AD331" i="4"/>
  <c r="AD333" i="4"/>
  <c r="AD335" i="4"/>
  <c r="AD337" i="4"/>
  <c r="AD339" i="4"/>
  <c r="AD129" i="4"/>
  <c r="AD133" i="4"/>
  <c r="AD137" i="4"/>
  <c r="AD141" i="4"/>
  <c r="AD145" i="4"/>
  <c r="AD149" i="4"/>
  <c r="AD153" i="4"/>
  <c r="AD157" i="4"/>
  <c r="AD11" i="4"/>
  <c r="AD15" i="4"/>
  <c r="AD19" i="4"/>
  <c r="AD23" i="4"/>
  <c r="AD27" i="4"/>
  <c r="AD31" i="4"/>
  <c r="AD35" i="4"/>
  <c r="AD39" i="4"/>
  <c r="AD43" i="4"/>
  <c r="AD47" i="4"/>
  <c r="AD51" i="4"/>
  <c r="AD53" i="4"/>
  <c r="AD55" i="4"/>
  <c r="AD57" i="4"/>
  <c r="AD59" i="4"/>
  <c r="AD61" i="4"/>
  <c r="AD63" i="4"/>
  <c r="AD65" i="4"/>
  <c r="AD69" i="4"/>
  <c r="AD73" i="4"/>
  <c r="AD75" i="4"/>
  <c r="AD77" i="4"/>
  <c r="AD81" i="4"/>
  <c r="AD91" i="4"/>
  <c r="AD95" i="4"/>
  <c r="AD99" i="4"/>
  <c r="AD103" i="4"/>
  <c r="AD107" i="4"/>
  <c r="AD111" i="4"/>
  <c r="AD115" i="4"/>
  <c r="AD119" i="4"/>
  <c r="AD123" i="4"/>
  <c r="AD127" i="4"/>
  <c r="AD131" i="4"/>
  <c r="AD135" i="4"/>
  <c r="AD139" i="4"/>
  <c r="AD143" i="4"/>
  <c r="AD147" i="4"/>
  <c r="AD151" i="4"/>
  <c r="AD155" i="4"/>
  <c r="AD159" i="4"/>
  <c r="AD401" i="4"/>
  <c r="AD409" i="4"/>
  <c r="AD417" i="4"/>
  <c r="AD425" i="4"/>
  <c r="AD433" i="4"/>
  <c r="AD441" i="4"/>
  <c r="AD449" i="4"/>
  <c r="AD512" i="4"/>
  <c r="AD387" i="4"/>
  <c r="AD394" i="4"/>
  <c r="AD398" i="4"/>
  <c r="AD402" i="4"/>
  <c r="AD406" i="4"/>
  <c r="AD410" i="4"/>
  <c r="AD414" i="4"/>
  <c r="AD418" i="4"/>
  <c r="AD422" i="4"/>
  <c r="AD426" i="4"/>
  <c r="AD430" i="4"/>
  <c r="AD434" i="4"/>
  <c r="AD438" i="4"/>
  <c r="AD442" i="4"/>
  <c r="AD446" i="4"/>
  <c r="AD450" i="4"/>
  <c r="AD485" i="4"/>
  <c r="AD487" i="4"/>
  <c r="AD489" i="4"/>
  <c r="AD491" i="4"/>
  <c r="AD493" i="4"/>
  <c r="AD495" i="4"/>
  <c r="AD497" i="4"/>
  <c r="AD499" i="4"/>
  <c r="AD503" i="4"/>
  <c r="AD507" i="4"/>
  <c r="AD399" i="4"/>
  <c r="AD407" i="4"/>
  <c r="AD415" i="4"/>
  <c r="AD423" i="4"/>
  <c r="AD431" i="4"/>
  <c r="AD439" i="4"/>
  <c r="AD447" i="4"/>
  <c r="AD514" i="4"/>
  <c r="AD516" i="4"/>
  <c r="AD518" i="4"/>
  <c r="AD520" i="4"/>
  <c r="AD522" i="4"/>
  <c r="AD524" i="4"/>
  <c r="AD526" i="4"/>
  <c r="AD528" i="4"/>
  <c r="AD530" i="4"/>
  <c r="AD532" i="4"/>
  <c r="AD534" i="4"/>
  <c r="AD536" i="4"/>
  <c r="AD538" i="4"/>
  <c r="AD566" i="4"/>
  <c r="AD569" i="4"/>
  <c r="AD585" i="4"/>
  <c r="AD589" i="4"/>
  <c r="AD593" i="4"/>
  <c r="AD597" i="4"/>
  <c r="AD587" i="4"/>
  <c r="AD591" i="4"/>
  <c r="AD595" i="4"/>
  <c r="AD600" i="4"/>
  <c r="AD602" i="4"/>
  <c r="AD604" i="4"/>
  <c r="AD607" i="4"/>
  <c r="AD164" i="4"/>
  <c r="AD168" i="4"/>
  <c r="AD172" i="4"/>
  <c r="AD176" i="4"/>
  <c r="AD180" i="4"/>
  <c r="AD184" i="4"/>
  <c r="AD188" i="4"/>
  <c r="AD192" i="4"/>
  <c r="AD196" i="4"/>
  <c r="AD200" i="4"/>
  <c r="AD204" i="4"/>
  <c r="AD208" i="4"/>
  <c r="AD212" i="4"/>
  <c r="AD216" i="4"/>
  <c r="AD220" i="4"/>
  <c r="AD224" i="4"/>
  <c r="AD228" i="4"/>
  <c r="AD230" i="4"/>
  <c r="AD232" i="4"/>
  <c r="AD234" i="4"/>
  <c r="AD238" i="4"/>
  <c r="AD242" i="4"/>
  <c r="AD246" i="4"/>
  <c r="AD250" i="4"/>
  <c r="AD254" i="4"/>
  <c r="AD258" i="4"/>
  <c r="AD260" i="4"/>
  <c r="AD262" i="4"/>
  <c r="AD264" i="4"/>
  <c r="AD266" i="4"/>
  <c r="AD268" i="4"/>
  <c r="AD270" i="4"/>
  <c r="AD272" i="4"/>
  <c r="AD274" i="4"/>
  <c r="AD276" i="4"/>
  <c r="AD16" i="4"/>
  <c r="AD24" i="4"/>
  <c r="AD32" i="4"/>
  <c r="AD40" i="4"/>
  <c r="AD48" i="4"/>
  <c r="AD70" i="4"/>
  <c r="AD82" i="4"/>
  <c r="AD96" i="4"/>
  <c r="AD104" i="4"/>
  <c r="AD112" i="4"/>
  <c r="AD120" i="4"/>
  <c r="AD128" i="4"/>
  <c r="AD136" i="4"/>
  <c r="AD144" i="4"/>
  <c r="AD152" i="4"/>
  <c r="AD160" i="4"/>
  <c r="AD343" i="4"/>
  <c r="AD345" i="4"/>
  <c r="AD348" i="4"/>
  <c r="AD350" i="4"/>
  <c r="AD352" i="4"/>
  <c r="AD354" i="4"/>
  <c r="AD356" i="4"/>
  <c r="AD358" i="4"/>
  <c r="AD388" i="4"/>
  <c r="AD390" i="4"/>
  <c r="AD392" i="4"/>
  <c r="AD486" i="4"/>
  <c r="AD488" i="4"/>
  <c r="AD490" i="4"/>
  <c r="AD492" i="4"/>
  <c r="AD494" i="4"/>
  <c r="AD496" i="4"/>
  <c r="AD498" i="4"/>
  <c r="AD360" i="4"/>
  <c r="AD362" i="4"/>
  <c r="AD364" i="4"/>
  <c r="AD366" i="4"/>
  <c r="AD368" i="4"/>
  <c r="AD370" i="4"/>
  <c r="AD372" i="4"/>
  <c r="AD374" i="4"/>
  <c r="AD376" i="4"/>
  <c r="AD378" i="4"/>
  <c r="AD380" i="4"/>
  <c r="AD382" i="4"/>
  <c r="AD384" i="4"/>
  <c r="AD386" i="4"/>
  <c r="AD359" i="4"/>
  <c r="AD500" i="4"/>
  <c r="AD508" i="4"/>
  <c r="AD586" i="4"/>
  <c r="AD594" i="4"/>
  <c r="AD609" i="4"/>
  <c r="AD611" i="4"/>
  <c r="AD565" i="4"/>
  <c r="AD598" i="4"/>
  <c r="AD484" i="4"/>
  <c r="AD506" i="4"/>
  <c r="AD583" i="4"/>
  <c r="AD584" i="4"/>
  <c r="AD592" i="4"/>
  <c r="Y162" i="4"/>
  <c r="Y166" i="4"/>
  <c r="Y170" i="4"/>
  <c r="Y174" i="4"/>
  <c r="Y178" i="4"/>
  <c r="Y182" i="4"/>
  <c r="Y186" i="4"/>
  <c r="Y190" i="4"/>
  <c r="Y194" i="4"/>
  <c r="Y198" i="4"/>
  <c r="Y202" i="4"/>
  <c r="Y206" i="4"/>
  <c r="Y210" i="4"/>
  <c r="Y214" i="4"/>
  <c r="Y218" i="4"/>
  <c r="Y222" i="4"/>
  <c r="Y226" i="4"/>
  <c r="Y236" i="4"/>
  <c r="Y240" i="4"/>
  <c r="Y244" i="4"/>
  <c r="Y248" i="4"/>
  <c r="Y252" i="4"/>
  <c r="Y256" i="4"/>
  <c r="Y14" i="4"/>
  <c r="Y22" i="4"/>
  <c r="Y30" i="4"/>
  <c r="Y52" i="4"/>
  <c r="Y54" i="4"/>
  <c r="Y56" i="4"/>
  <c r="Y58" i="4"/>
  <c r="Y60" i="4"/>
  <c r="Y62" i="4"/>
  <c r="Y64" i="4"/>
  <c r="Y74" i="4"/>
  <c r="Y76" i="4"/>
  <c r="Y84" i="4"/>
  <c r="Y86" i="4"/>
  <c r="Y88" i="4"/>
  <c r="Y38" i="4"/>
  <c r="Y46" i="4"/>
  <c r="Y68" i="4"/>
  <c r="Y80" i="4"/>
  <c r="Y94" i="4"/>
  <c r="Y102" i="4"/>
  <c r="Y110" i="4"/>
  <c r="Y118" i="4"/>
  <c r="Y126" i="4"/>
  <c r="Y134" i="4"/>
  <c r="Y142" i="4"/>
  <c r="Y150" i="4"/>
  <c r="Y158" i="4"/>
  <c r="Y161" i="4"/>
  <c r="Y12" i="4"/>
  <c r="Y20" i="4"/>
  <c r="Y28" i="4"/>
  <c r="Y36" i="4"/>
  <c r="Y44" i="4"/>
  <c r="Y66" i="4"/>
  <c r="Y78" i="4"/>
  <c r="Y92" i="4"/>
  <c r="Y100" i="4"/>
  <c r="Y108" i="4"/>
  <c r="Y116" i="4"/>
  <c r="Y124" i="4"/>
  <c r="Y132" i="4"/>
  <c r="Y140" i="4"/>
  <c r="Y148" i="4"/>
  <c r="Y156" i="4"/>
  <c r="Y361" i="4"/>
  <c r="Y363" i="4"/>
  <c r="Y365" i="4"/>
  <c r="Y367" i="4"/>
  <c r="Y369" i="4"/>
  <c r="Y371" i="4"/>
  <c r="Y373" i="4"/>
  <c r="Y375" i="4"/>
  <c r="Y377" i="4"/>
  <c r="Y379" i="4"/>
  <c r="Y381" i="4"/>
  <c r="Y383" i="4"/>
  <c r="Y385" i="4"/>
  <c r="Y396" i="4"/>
  <c r="Y400" i="4"/>
  <c r="Y404" i="4"/>
  <c r="Y408" i="4"/>
  <c r="Y412" i="4"/>
  <c r="Y416" i="4"/>
  <c r="Y420" i="4"/>
  <c r="Y424" i="4"/>
  <c r="Y428" i="4"/>
  <c r="Y432" i="4"/>
  <c r="Y436" i="4"/>
  <c r="Y440" i="4"/>
  <c r="Y444" i="4"/>
  <c r="Y448" i="4"/>
  <c r="Y453" i="4"/>
  <c r="Y455" i="4"/>
  <c r="Y457" i="4"/>
  <c r="Y459" i="4"/>
  <c r="Y461" i="4"/>
  <c r="Y463" i="4"/>
  <c r="Y465" i="4"/>
  <c r="Y467" i="4"/>
  <c r="Y469" i="4"/>
  <c r="Y471" i="4"/>
  <c r="Y473" i="4"/>
  <c r="Y475" i="4"/>
  <c r="Y477" i="4"/>
  <c r="Y479" i="4"/>
  <c r="Y481" i="4"/>
  <c r="Y483" i="4"/>
  <c r="Y501" i="4"/>
  <c r="Y505" i="4"/>
  <c r="Y509" i="4"/>
  <c r="Y397" i="4"/>
  <c r="Y405" i="4"/>
  <c r="Y413" i="4"/>
  <c r="Y421" i="4"/>
  <c r="Y429" i="4"/>
  <c r="Y437" i="4"/>
  <c r="Y445" i="4"/>
  <c r="Y539" i="4"/>
  <c r="Y163" i="4"/>
  <c r="Y165" i="4"/>
  <c r="Y167" i="4"/>
  <c r="Y169" i="4"/>
  <c r="Y452" i="4"/>
  <c r="Y393" i="4"/>
  <c r="Y171" i="4"/>
  <c r="Y173" i="4"/>
  <c r="Y175" i="4"/>
  <c r="Y177" i="4"/>
  <c r="Y179" i="4"/>
  <c r="Y181" i="4"/>
  <c r="Y183" i="4"/>
  <c r="Y185" i="4"/>
  <c r="Y187" i="4"/>
  <c r="Y189" i="4"/>
  <c r="Y191" i="4"/>
  <c r="Y193" i="4"/>
  <c r="Y195" i="4"/>
  <c r="Y197" i="4"/>
  <c r="Y199" i="4"/>
  <c r="Y201" i="4"/>
  <c r="Y203" i="4"/>
  <c r="Y205" i="4"/>
  <c r="Y207" i="4"/>
  <c r="Y209" i="4"/>
  <c r="Y211" i="4"/>
  <c r="Y213" i="4"/>
  <c r="Y215" i="4"/>
  <c r="Y217" i="4"/>
  <c r="Y219" i="4"/>
  <c r="Y221" i="4"/>
  <c r="Y223" i="4"/>
  <c r="Y225" i="4"/>
  <c r="Y227" i="4"/>
  <c r="Y235" i="4"/>
  <c r="Y237" i="4"/>
  <c r="Y239" i="4"/>
  <c r="Y241" i="4"/>
  <c r="Y243" i="4"/>
  <c r="Y245" i="4"/>
  <c r="Y247" i="4"/>
  <c r="Y249" i="4"/>
  <c r="Y251" i="4"/>
  <c r="Y253" i="4"/>
  <c r="Y255" i="4"/>
  <c r="Y257" i="4"/>
  <c r="Y278" i="4"/>
  <c r="Y280" i="4"/>
  <c r="Y282" i="4"/>
  <c r="Y284" i="4"/>
  <c r="Y286" i="4"/>
  <c r="Y288" i="4"/>
  <c r="Y290" i="4"/>
  <c r="Y292" i="4"/>
  <c r="Y294" i="4"/>
  <c r="Y296" i="4"/>
  <c r="Y298" i="4"/>
  <c r="Y300" i="4"/>
  <c r="Y302" i="4"/>
  <c r="Y304" i="4"/>
  <c r="Y306" i="4"/>
  <c r="Y308" i="4"/>
  <c r="Y310" i="4"/>
  <c r="Y312" i="4"/>
  <c r="Y314" i="4"/>
  <c r="Y316" i="4"/>
  <c r="Y318" i="4"/>
  <c r="Y320" i="4"/>
  <c r="Y322" i="4"/>
  <c r="Y324" i="4"/>
  <c r="Y326" i="4"/>
  <c r="Y328" i="4"/>
  <c r="Y330" i="4"/>
  <c r="Y332" i="4"/>
  <c r="Y334" i="4"/>
  <c r="Y336" i="4"/>
  <c r="Y338" i="4"/>
  <c r="Y340" i="4"/>
  <c r="Y342" i="4"/>
  <c r="Y344" i="4"/>
  <c r="Y346" i="4"/>
  <c r="Y347" i="4"/>
  <c r="Y349" i="4"/>
  <c r="Y351" i="4"/>
  <c r="Y353" i="4"/>
  <c r="Y355" i="4"/>
  <c r="Y357" i="4"/>
  <c r="Y389" i="4"/>
  <c r="Y391" i="4"/>
  <c r="Y454" i="4"/>
  <c r="Y456" i="4"/>
  <c r="Y458" i="4"/>
  <c r="Y460" i="4"/>
  <c r="Y462" i="4"/>
  <c r="Y464" i="4"/>
  <c r="Y466" i="4"/>
  <c r="Y468" i="4"/>
  <c r="Y470" i="4"/>
  <c r="Y472" i="4"/>
  <c r="Y474" i="4"/>
  <c r="Y476" i="4"/>
  <c r="Y478" i="4"/>
  <c r="Y480" i="4"/>
  <c r="Y482" i="4"/>
  <c r="Y395" i="4"/>
  <c r="Y403" i="4"/>
  <c r="Y411" i="4"/>
  <c r="Y419" i="4"/>
  <c r="Y427" i="4"/>
  <c r="Y435" i="4"/>
  <c r="Y443" i="4"/>
  <c r="Y451" i="4"/>
  <c r="Y511" i="4"/>
  <c r="Y513" i="4"/>
  <c r="Y515" i="4"/>
  <c r="Y517" i="4"/>
  <c r="Y519" i="4"/>
  <c r="Y521" i="4"/>
  <c r="Y523" i="4"/>
  <c r="Y525" i="4"/>
  <c r="Y527" i="4"/>
  <c r="Y529" i="4"/>
  <c r="Y531" i="4"/>
  <c r="Y533" i="4"/>
  <c r="Y535" i="4"/>
  <c r="Y537" i="4"/>
  <c r="Y541" i="4"/>
  <c r="Y543" i="4"/>
  <c r="Y545" i="4"/>
  <c r="Y547" i="4"/>
  <c r="Y549" i="4"/>
  <c r="Y551" i="4"/>
  <c r="Y553" i="4"/>
  <c r="Y555" i="4"/>
  <c r="Y557" i="4"/>
  <c r="Y559" i="4"/>
  <c r="Y561" i="4"/>
  <c r="Y563" i="4"/>
  <c r="Y571" i="4"/>
  <c r="Y573" i="4"/>
  <c r="Y575" i="4"/>
  <c r="Y577" i="4"/>
  <c r="Y579" i="4"/>
  <c r="Y581" i="4"/>
  <c r="Y567" i="4"/>
  <c r="Y599" i="4"/>
  <c r="Y601" i="4"/>
  <c r="Y603" i="4"/>
  <c r="Y605" i="4"/>
  <c r="Y590" i="4"/>
  <c r="Y606" i="4"/>
  <c r="Y608" i="4"/>
  <c r="Y610" i="4"/>
  <c r="Y612" i="4"/>
  <c r="Y502" i="4"/>
  <c r="Y510" i="4"/>
  <c r="Y540" i="4"/>
  <c r="Y542" i="4"/>
  <c r="Y544" i="4"/>
  <c r="Y504" i="4"/>
  <c r="Y546" i="4"/>
  <c r="Y548" i="4"/>
  <c r="Y550" i="4"/>
  <c r="Y552" i="4"/>
  <c r="Y554" i="4"/>
  <c r="Y556" i="4"/>
  <c r="Y558" i="4"/>
  <c r="Y560" i="4"/>
  <c r="Y562" i="4"/>
  <c r="Y564" i="4"/>
  <c r="Y568" i="4"/>
  <c r="Y570" i="4"/>
  <c r="Y572" i="4"/>
  <c r="Y574" i="4"/>
  <c r="Y576" i="4"/>
  <c r="Y578" i="4"/>
  <c r="Y580" i="4"/>
  <c r="Y582" i="4"/>
  <c r="Y588" i="4"/>
  <c r="Y596" i="4"/>
  <c r="Y229" i="4"/>
  <c r="Y231" i="4"/>
  <c r="Y233" i="4"/>
  <c r="Y259" i="4"/>
  <c r="Y261" i="4"/>
  <c r="Y263" i="4"/>
  <c r="Y265" i="4"/>
  <c r="Y267" i="4"/>
  <c r="Y269" i="4"/>
  <c r="Y271" i="4"/>
  <c r="Y273" i="4"/>
  <c r="Y275" i="4"/>
  <c r="Y277" i="4"/>
  <c r="Y10" i="4"/>
  <c r="Y18" i="4"/>
  <c r="Y26" i="4"/>
  <c r="Y34" i="4"/>
  <c r="Y42" i="4"/>
  <c r="Y50" i="4"/>
  <c r="Y72" i="4"/>
  <c r="Y90" i="4"/>
  <c r="Y98" i="4"/>
  <c r="Y106" i="4"/>
  <c r="Y114" i="4"/>
  <c r="Y122" i="4"/>
  <c r="Y130" i="4"/>
  <c r="Y138" i="4"/>
  <c r="Y146" i="4"/>
  <c r="Y154" i="4"/>
  <c r="Y279" i="4"/>
  <c r="Y281" i="4"/>
  <c r="Y283" i="4"/>
  <c r="Y285" i="4"/>
  <c r="Y287" i="4"/>
  <c r="Y289" i="4"/>
  <c r="Y291" i="4"/>
  <c r="Y293" i="4"/>
  <c r="Y295" i="4"/>
  <c r="Y297" i="4"/>
  <c r="Y299" i="4"/>
  <c r="Y301" i="4"/>
  <c r="Y303" i="4"/>
  <c r="Y305" i="4"/>
  <c r="Y307" i="4"/>
  <c r="Y309" i="4"/>
  <c r="Y311" i="4"/>
  <c r="Y313" i="4"/>
  <c r="Y315" i="4"/>
  <c r="Y317" i="4"/>
  <c r="Y319" i="4"/>
  <c r="Y321" i="4"/>
  <c r="Y323" i="4"/>
  <c r="Y325" i="4"/>
  <c r="Y327" i="4"/>
  <c r="Y329" i="4"/>
  <c r="Y331" i="4"/>
  <c r="Y333" i="4"/>
  <c r="Y335" i="4"/>
  <c r="Y337" i="4"/>
  <c r="Y339" i="4"/>
  <c r="Y341" i="4"/>
  <c r="Y9" i="4"/>
  <c r="Y13" i="4"/>
  <c r="Y17" i="4"/>
  <c r="Y21" i="4"/>
  <c r="Y25" i="4"/>
  <c r="Y29" i="4"/>
  <c r="Y33" i="4"/>
  <c r="Y37" i="4"/>
  <c r="Y41" i="4"/>
  <c r="Y45" i="4"/>
  <c r="Y49" i="4"/>
  <c r="Y67" i="4"/>
  <c r="Y71" i="4"/>
  <c r="Y79" i="4"/>
  <c r="Y83" i="4"/>
  <c r="Y85" i="4"/>
  <c r="Y87" i="4"/>
  <c r="Y89" i="4"/>
  <c r="Y93" i="4"/>
  <c r="Y97" i="4"/>
  <c r="Y101" i="4"/>
  <c r="Y105" i="4"/>
  <c r="Y109" i="4"/>
  <c r="Y113" i="4"/>
  <c r="Y117" i="4"/>
  <c r="Y121" i="4"/>
  <c r="Y125" i="4"/>
  <c r="Y129" i="4"/>
  <c r="Y133" i="4"/>
  <c r="Y137" i="4"/>
  <c r="Y141" i="4"/>
  <c r="Y145" i="4"/>
  <c r="Y149" i="4"/>
  <c r="Y153" i="4"/>
  <c r="Y157" i="4"/>
  <c r="Y11" i="4"/>
  <c r="Y15" i="4"/>
  <c r="Y19" i="4"/>
  <c r="Y23" i="4"/>
  <c r="Y27" i="4"/>
  <c r="Y31" i="4"/>
  <c r="Y35" i="4"/>
  <c r="Y39" i="4"/>
  <c r="Y43" i="4"/>
  <c r="Y47" i="4"/>
  <c r="Y51" i="4"/>
  <c r="Y53" i="4"/>
  <c r="Y55" i="4"/>
  <c r="Y57" i="4"/>
  <c r="Y59" i="4"/>
  <c r="Y61" i="4"/>
  <c r="Y63" i="4"/>
  <c r="Y65" i="4"/>
  <c r="Y69" i="4"/>
  <c r="Y73" i="4"/>
  <c r="Y75" i="4"/>
  <c r="Y77" i="4"/>
  <c r="Y81" i="4"/>
  <c r="Y91" i="4"/>
  <c r="Y95" i="4"/>
  <c r="Y99" i="4"/>
  <c r="Y103" i="4"/>
  <c r="Y107" i="4"/>
  <c r="Y111" i="4"/>
  <c r="Y115" i="4"/>
  <c r="Y119" i="4"/>
  <c r="Y123" i="4"/>
  <c r="Y127" i="4"/>
  <c r="Y131" i="4"/>
  <c r="Y135" i="4"/>
  <c r="Y139" i="4"/>
  <c r="Y143" i="4"/>
  <c r="Y147" i="4"/>
  <c r="Y151" i="4"/>
  <c r="Y155" i="4"/>
  <c r="Y159" i="4"/>
  <c r="Y164" i="4"/>
  <c r="Y168" i="4"/>
  <c r="Y172" i="4"/>
  <c r="Y176" i="4"/>
  <c r="Y180" i="4"/>
  <c r="Y184" i="4"/>
  <c r="Y188" i="4"/>
  <c r="Y192" i="4"/>
  <c r="Y196" i="4"/>
  <c r="Y200" i="4"/>
  <c r="Y204" i="4"/>
  <c r="Y208" i="4"/>
  <c r="Y212" i="4"/>
  <c r="Y216" i="4"/>
  <c r="Y220" i="4"/>
  <c r="Y224" i="4"/>
  <c r="Y228" i="4"/>
  <c r="Y230" i="4"/>
  <c r="Y232" i="4"/>
  <c r="Y234" i="4"/>
  <c r="Y238" i="4"/>
  <c r="Y242" i="4"/>
  <c r="Y246" i="4"/>
  <c r="Y250" i="4"/>
  <c r="Y254" i="4"/>
  <c r="Y258" i="4"/>
  <c r="Y260" i="4"/>
  <c r="Y262" i="4"/>
  <c r="Y264" i="4"/>
  <c r="Y266" i="4"/>
  <c r="Y268" i="4"/>
  <c r="Y270" i="4"/>
  <c r="Y272" i="4"/>
  <c r="Y274" i="4"/>
  <c r="Y276" i="4"/>
  <c r="Y16" i="4"/>
  <c r="Y24" i="4"/>
  <c r="Y32" i="4"/>
  <c r="Y40" i="4"/>
  <c r="Y48" i="4"/>
  <c r="Y70" i="4"/>
  <c r="Y82" i="4"/>
  <c r="Y96" i="4"/>
  <c r="Y104" i="4"/>
  <c r="Y112" i="4"/>
  <c r="Y120" i="4"/>
  <c r="Y128" i="4"/>
  <c r="Y136" i="4"/>
  <c r="Y144" i="4"/>
  <c r="Y152" i="4"/>
  <c r="Y343" i="4"/>
  <c r="Y345" i="4"/>
  <c r="Y348" i="4"/>
  <c r="Y350" i="4"/>
  <c r="Y352" i="4"/>
  <c r="Y354" i="4"/>
  <c r="Y356" i="4"/>
  <c r="Y358" i="4"/>
  <c r="Y388" i="4"/>
  <c r="Y390" i="4"/>
  <c r="Y392" i="4"/>
  <c r="Y486" i="4"/>
  <c r="Y488" i="4"/>
  <c r="Y490" i="4"/>
  <c r="Y492" i="4"/>
  <c r="Y494" i="4"/>
  <c r="Y496" i="4"/>
  <c r="Y498" i="4"/>
  <c r="Y512" i="4"/>
  <c r="Y360" i="4"/>
  <c r="Y362" i="4"/>
  <c r="Y364" i="4"/>
  <c r="Y366" i="4"/>
  <c r="Y368" i="4"/>
  <c r="Y370" i="4"/>
  <c r="Y372" i="4"/>
  <c r="Y374" i="4"/>
  <c r="Y376" i="4"/>
  <c r="Y378" i="4"/>
  <c r="Y380" i="4"/>
  <c r="Y382" i="4"/>
  <c r="Y384" i="4"/>
  <c r="Y386" i="4"/>
  <c r="Y359" i="4"/>
  <c r="Y387" i="4"/>
  <c r="Y394" i="4"/>
  <c r="Y398" i="4"/>
  <c r="Y402" i="4"/>
  <c r="Y406" i="4"/>
  <c r="Y410" i="4"/>
  <c r="Y414" i="4"/>
  <c r="Y418" i="4"/>
  <c r="Y422" i="4"/>
  <c r="Y426" i="4"/>
  <c r="Y430" i="4"/>
  <c r="Y434" i="4"/>
  <c r="Y438" i="4"/>
  <c r="Y442" i="4"/>
  <c r="Y446" i="4"/>
  <c r="Y450" i="4"/>
  <c r="Y485" i="4"/>
  <c r="Y487" i="4"/>
  <c r="Y489" i="4"/>
  <c r="Y491" i="4"/>
  <c r="Y493" i="4"/>
  <c r="Y495" i="4"/>
  <c r="Y497" i="4"/>
  <c r="Y499" i="4"/>
  <c r="Y503" i="4"/>
  <c r="Y507" i="4"/>
  <c r="Y399" i="4"/>
  <c r="Y407" i="4"/>
  <c r="Y415" i="4"/>
  <c r="Y423" i="4"/>
  <c r="Y431" i="4"/>
  <c r="Y439" i="4"/>
  <c r="Y447" i="4"/>
  <c r="Y514" i="4"/>
  <c r="Y516" i="4"/>
  <c r="Y518" i="4"/>
  <c r="Y520" i="4"/>
  <c r="Y522" i="4"/>
  <c r="Y524" i="4"/>
  <c r="Y526" i="4"/>
  <c r="Y528" i="4"/>
  <c r="Y530" i="4"/>
  <c r="Y532" i="4"/>
  <c r="Y534" i="4"/>
  <c r="Y536" i="4"/>
  <c r="Y538" i="4"/>
  <c r="Y566" i="4"/>
  <c r="Y585" i="4"/>
  <c r="Y589" i="4"/>
  <c r="Y593" i="4"/>
  <c r="Y597" i="4"/>
  <c r="Y587" i="4"/>
  <c r="Y591" i="4"/>
  <c r="Y595" i="4"/>
  <c r="Y600" i="4"/>
  <c r="Y602" i="4"/>
  <c r="Y604" i="4"/>
  <c r="Y607" i="4"/>
  <c r="Y609" i="4"/>
  <c r="Y160" i="4"/>
  <c r="Y401" i="4"/>
  <c r="Y409" i="4"/>
  <c r="Y417" i="4"/>
  <c r="Y425" i="4"/>
  <c r="Y433" i="4"/>
  <c r="Y441" i="4"/>
  <c r="Y449" i="4"/>
  <c r="Y500" i="4"/>
  <c r="Y508" i="4"/>
  <c r="Y569" i="4"/>
  <c r="Y586" i="4"/>
  <c r="Y594" i="4"/>
  <c r="Y611" i="4"/>
  <c r="Y484" i="4"/>
  <c r="Y506" i="4"/>
  <c r="Y565" i="4"/>
  <c r="Y584" i="4"/>
  <c r="Y592" i="4"/>
  <c r="Y598" i="4"/>
  <c r="Y583" i="4"/>
  <c r="AJ162" i="4"/>
  <c r="AJ166" i="4"/>
  <c r="AJ170" i="4"/>
  <c r="AJ174" i="4"/>
  <c r="AJ178" i="4"/>
  <c r="AJ182" i="4"/>
  <c r="AJ186" i="4"/>
  <c r="AJ190" i="4"/>
  <c r="AJ194" i="4"/>
  <c r="AJ198" i="4"/>
  <c r="AJ202" i="4"/>
  <c r="AJ206" i="4"/>
  <c r="AJ210" i="4"/>
  <c r="AJ214" i="4"/>
  <c r="AJ218" i="4"/>
  <c r="AJ222" i="4"/>
  <c r="AJ226" i="4"/>
  <c r="AJ236" i="4"/>
  <c r="AJ240" i="4"/>
  <c r="AJ244" i="4"/>
  <c r="AJ248" i="4"/>
  <c r="AJ252" i="4"/>
  <c r="AJ256" i="4"/>
  <c r="AJ14" i="4"/>
  <c r="AJ22" i="4"/>
  <c r="AJ30" i="4"/>
  <c r="AJ38" i="4"/>
  <c r="AJ46" i="4"/>
  <c r="AJ68" i="4"/>
  <c r="AJ80" i="4"/>
  <c r="AJ94" i="4"/>
  <c r="AJ102" i="4"/>
  <c r="AJ110" i="4"/>
  <c r="AJ118" i="4"/>
  <c r="AJ126" i="4"/>
  <c r="AJ134" i="4"/>
  <c r="AJ142" i="4"/>
  <c r="AJ150" i="4"/>
  <c r="AJ158" i="4"/>
  <c r="AJ52" i="4"/>
  <c r="AJ54" i="4"/>
  <c r="AJ56" i="4"/>
  <c r="AJ58" i="4"/>
  <c r="AJ60" i="4"/>
  <c r="AJ62" i="4"/>
  <c r="AJ64" i="4"/>
  <c r="AJ74" i="4"/>
  <c r="AJ76" i="4"/>
  <c r="AJ84" i="4"/>
  <c r="AJ86" i="4"/>
  <c r="AJ88" i="4"/>
  <c r="AJ12" i="4"/>
  <c r="AJ20" i="4"/>
  <c r="AJ28" i="4"/>
  <c r="AJ36" i="4"/>
  <c r="AJ44" i="4"/>
  <c r="AJ66" i="4"/>
  <c r="AJ78" i="4"/>
  <c r="AJ92" i="4"/>
  <c r="AJ100" i="4"/>
  <c r="AJ108" i="4"/>
  <c r="AJ116" i="4"/>
  <c r="AJ124" i="4"/>
  <c r="AJ132" i="4"/>
  <c r="AJ140" i="4"/>
  <c r="AJ148" i="4"/>
  <c r="AJ156" i="4"/>
  <c r="AJ161" i="4"/>
  <c r="AJ361" i="4"/>
  <c r="AJ363" i="4"/>
  <c r="AJ365" i="4"/>
  <c r="AJ367" i="4"/>
  <c r="AJ369" i="4"/>
  <c r="AJ371" i="4"/>
  <c r="AJ373" i="4"/>
  <c r="AJ375" i="4"/>
  <c r="AJ377" i="4"/>
  <c r="AJ393" i="4"/>
  <c r="AJ163" i="4"/>
  <c r="AJ167" i="4"/>
  <c r="AJ379" i="4"/>
  <c r="AJ381" i="4"/>
  <c r="AJ383" i="4"/>
  <c r="AJ385" i="4"/>
  <c r="AJ396" i="4"/>
  <c r="AJ400" i="4"/>
  <c r="AJ404" i="4"/>
  <c r="AJ408" i="4"/>
  <c r="AJ412" i="4"/>
  <c r="AJ416" i="4"/>
  <c r="AJ420" i="4"/>
  <c r="AJ424" i="4"/>
  <c r="AJ428" i="4"/>
  <c r="AJ432" i="4"/>
  <c r="AJ436" i="4"/>
  <c r="AJ440" i="4"/>
  <c r="AJ444" i="4"/>
  <c r="AJ448" i="4"/>
  <c r="AJ452" i="4"/>
  <c r="AJ453" i="4"/>
  <c r="AJ455" i="4"/>
  <c r="AJ457" i="4"/>
  <c r="AJ459" i="4"/>
  <c r="AJ461" i="4"/>
  <c r="AJ463" i="4"/>
  <c r="AJ465" i="4"/>
  <c r="AJ467" i="4"/>
  <c r="AJ469" i="4"/>
  <c r="AJ471" i="4"/>
  <c r="AJ473" i="4"/>
  <c r="AJ475" i="4"/>
  <c r="AJ477" i="4"/>
  <c r="AJ479" i="4"/>
  <c r="AJ481" i="4"/>
  <c r="AJ483" i="4"/>
  <c r="AJ501" i="4"/>
  <c r="AJ505" i="4"/>
  <c r="AJ509" i="4"/>
  <c r="AJ397" i="4"/>
  <c r="AJ405" i="4"/>
  <c r="AJ413" i="4"/>
  <c r="AJ421" i="4"/>
  <c r="AJ429" i="4"/>
  <c r="AJ437" i="4"/>
  <c r="AJ445" i="4"/>
  <c r="AJ539" i="4"/>
  <c r="AJ165" i="4"/>
  <c r="AJ169" i="4"/>
  <c r="AJ171" i="4"/>
  <c r="AJ173" i="4"/>
  <c r="AJ177" i="4"/>
  <c r="AJ181" i="4"/>
  <c r="AJ185" i="4"/>
  <c r="AJ189" i="4"/>
  <c r="AJ193" i="4"/>
  <c r="AJ197" i="4"/>
  <c r="AJ201" i="4"/>
  <c r="AJ205" i="4"/>
  <c r="AJ209" i="4"/>
  <c r="AJ213" i="4"/>
  <c r="AJ217" i="4"/>
  <c r="AJ221" i="4"/>
  <c r="AJ225" i="4"/>
  <c r="AJ235" i="4"/>
  <c r="AJ239" i="4"/>
  <c r="AJ243" i="4"/>
  <c r="AJ247" i="4"/>
  <c r="AJ251" i="4"/>
  <c r="AJ255" i="4"/>
  <c r="AJ278" i="4"/>
  <c r="AJ280" i="4"/>
  <c r="AJ282" i="4"/>
  <c r="AJ284" i="4"/>
  <c r="AJ286" i="4"/>
  <c r="AJ288" i="4"/>
  <c r="AJ290" i="4"/>
  <c r="AJ292" i="4"/>
  <c r="AJ294" i="4"/>
  <c r="AJ296" i="4"/>
  <c r="AJ298" i="4"/>
  <c r="AJ300" i="4"/>
  <c r="AJ175" i="4"/>
  <c r="AJ179" i="4"/>
  <c r="AJ183" i="4"/>
  <c r="AJ187" i="4"/>
  <c r="AJ191" i="4"/>
  <c r="AJ195" i="4"/>
  <c r="AJ199" i="4"/>
  <c r="AJ203" i="4"/>
  <c r="AJ207" i="4"/>
  <c r="AJ211" i="4"/>
  <c r="AJ215" i="4"/>
  <c r="AJ219" i="4"/>
  <c r="AJ223" i="4"/>
  <c r="AJ227" i="4"/>
  <c r="AJ237" i="4"/>
  <c r="AJ241" i="4"/>
  <c r="AJ245" i="4"/>
  <c r="AJ249" i="4"/>
  <c r="AJ253" i="4"/>
  <c r="AJ257" i="4"/>
  <c r="AJ302" i="4"/>
  <c r="AJ304" i="4"/>
  <c r="AJ306" i="4"/>
  <c r="AJ308" i="4"/>
  <c r="AJ310" i="4"/>
  <c r="AJ312" i="4"/>
  <c r="AJ314" i="4"/>
  <c r="AJ316" i="4"/>
  <c r="AJ318" i="4"/>
  <c r="AJ320" i="4"/>
  <c r="AJ322" i="4"/>
  <c r="AJ324" i="4"/>
  <c r="AJ326" i="4"/>
  <c r="AJ328" i="4"/>
  <c r="AJ330" i="4"/>
  <c r="AJ332" i="4"/>
  <c r="AJ334" i="4"/>
  <c r="AJ336" i="4"/>
  <c r="AJ338" i="4"/>
  <c r="AJ340" i="4"/>
  <c r="AJ342" i="4"/>
  <c r="AJ344" i="4"/>
  <c r="AJ346" i="4"/>
  <c r="AJ347" i="4"/>
  <c r="AJ349" i="4"/>
  <c r="AJ351" i="4"/>
  <c r="AJ353" i="4"/>
  <c r="AJ355" i="4"/>
  <c r="AJ357" i="4"/>
  <c r="AJ389" i="4"/>
  <c r="AJ391" i="4"/>
  <c r="AJ454" i="4"/>
  <c r="AJ456" i="4"/>
  <c r="AJ458" i="4"/>
  <c r="AJ460" i="4"/>
  <c r="AJ462" i="4"/>
  <c r="AJ464" i="4"/>
  <c r="AJ466" i="4"/>
  <c r="AJ468" i="4"/>
  <c r="AJ470" i="4"/>
  <c r="AJ472" i="4"/>
  <c r="AJ474" i="4"/>
  <c r="AJ476" i="4"/>
  <c r="AJ478" i="4"/>
  <c r="AJ480" i="4"/>
  <c r="AJ482" i="4"/>
  <c r="AJ395" i="4"/>
  <c r="AJ403" i="4"/>
  <c r="AJ411" i="4"/>
  <c r="AJ419" i="4"/>
  <c r="AJ427" i="4"/>
  <c r="AJ435" i="4"/>
  <c r="AJ443" i="4"/>
  <c r="AJ451" i="4"/>
  <c r="AJ511" i="4"/>
  <c r="AJ513" i="4"/>
  <c r="AJ515" i="4"/>
  <c r="AJ517" i="4"/>
  <c r="AJ519" i="4"/>
  <c r="AJ521" i="4"/>
  <c r="AJ523" i="4"/>
  <c r="AJ525" i="4"/>
  <c r="AJ527" i="4"/>
  <c r="AJ529" i="4"/>
  <c r="AJ531" i="4"/>
  <c r="AJ533" i="4"/>
  <c r="AJ535" i="4"/>
  <c r="AJ537" i="4"/>
  <c r="AJ504" i="4"/>
  <c r="AJ541" i="4"/>
  <c r="AJ543" i="4"/>
  <c r="AJ545" i="4"/>
  <c r="AJ547" i="4"/>
  <c r="AJ549" i="4"/>
  <c r="AJ551" i="4"/>
  <c r="AJ553" i="4"/>
  <c r="AJ555" i="4"/>
  <c r="AJ557" i="4"/>
  <c r="AJ559" i="4"/>
  <c r="AJ561" i="4"/>
  <c r="AJ563" i="4"/>
  <c r="AJ571" i="4"/>
  <c r="AJ573" i="4"/>
  <c r="AJ575" i="4"/>
  <c r="AJ577" i="4"/>
  <c r="AJ579" i="4"/>
  <c r="AJ581" i="4"/>
  <c r="AJ567" i="4"/>
  <c r="AJ599" i="4"/>
  <c r="AJ601" i="4"/>
  <c r="AJ603" i="4"/>
  <c r="AJ605" i="4"/>
  <c r="AJ590" i="4"/>
  <c r="AJ606" i="4"/>
  <c r="AJ608" i="4"/>
  <c r="AJ610" i="4"/>
  <c r="AJ612" i="4"/>
  <c r="AJ502" i="4"/>
  <c r="AJ510" i="4"/>
  <c r="AJ540" i="4"/>
  <c r="AJ542" i="4"/>
  <c r="AJ544" i="4"/>
  <c r="AJ277" i="4"/>
  <c r="AJ546" i="4"/>
  <c r="AJ548" i="4"/>
  <c r="AJ550" i="4"/>
  <c r="AJ552" i="4"/>
  <c r="AJ554" i="4"/>
  <c r="AJ556" i="4"/>
  <c r="AJ558" i="4"/>
  <c r="AJ560" i="4"/>
  <c r="AJ562" i="4"/>
  <c r="AJ564" i="4"/>
  <c r="AJ568" i="4"/>
  <c r="AJ570" i="4"/>
  <c r="AJ572" i="4"/>
  <c r="AJ574" i="4"/>
  <c r="AJ576" i="4"/>
  <c r="AJ578" i="4"/>
  <c r="AJ580" i="4"/>
  <c r="AJ582" i="4"/>
  <c r="AJ588" i="4"/>
  <c r="AJ596" i="4"/>
  <c r="AJ229" i="4"/>
  <c r="AJ231" i="4"/>
  <c r="AJ233" i="4"/>
  <c r="AJ259" i="4"/>
  <c r="AJ261" i="4"/>
  <c r="AJ263" i="4"/>
  <c r="AJ265" i="4"/>
  <c r="AJ267" i="4"/>
  <c r="AJ269" i="4"/>
  <c r="AJ271" i="4"/>
  <c r="AJ273" i="4"/>
  <c r="AJ275" i="4"/>
  <c r="AJ10" i="4"/>
  <c r="AJ18" i="4"/>
  <c r="AJ26" i="4"/>
  <c r="AJ34" i="4"/>
  <c r="AJ42" i="4"/>
  <c r="AJ50" i="4"/>
  <c r="AJ72" i="4"/>
  <c r="AJ90" i="4"/>
  <c r="AJ98" i="4"/>
  <c r="AJ106" i="4"/>
  <c r="AJ114" i="4"/>
  <c r="AJ122" i="4"/>
  <c r="AJ130" i="4"/>
  <c r="AJ138" i="4"/>
  <c r="AJ146" i="4"/>
  <c r="AJ154" i="4"/>
  <c r="AJ279" i="4"/>
  <c r="AJ281" i="4"/>
  <c r="AJ283" i="4"/>
  <c r="AJ285" i="4"/>
  <c r="AJ287" i="4"/>
  <c r="AJ289" i="4"/>
  <c r="AJ291" i="4"/>
  <c r="AJ293" i="4"/>
  <c r="AJ295" i="4"/>
  <c r="AJ297" i="4"/>
  <c r="AJ299" i="4"/>
  <c r="AJ301" i="4"/>
  <c r="AJ303" i="4"/>
  <c r="AJ305" i="4"/>
  <c r="AJ307" i="4"/>
  <c r="AJ309" i="4"/>
  <c r="AJ311" i="4"/>
  <c r="AJ313" i="4"/>
  <c r="AJ315" i="4"/>
  <c r="AJ317" i="4"/>
  <c r="AJ319" i="4"/>
  <c r="AJ321" i="4"/>
  <c r="AJ323" i="4"/>
  <c r="AJ325" i="4"/>
  <c r="AJ327" i="4"/>
  <c r="AJ329" i="4"/>
  <c r="AJ331" i="4"/>
  <c r="AJ333" i="4"/>
  <c r="AJ335" i="4"/>
  <c r="AJ337" i="4"/>
  <c r="AJ339" i="4"/>
  <c r="AJ341" i="4"/>
  <c r="AJ9" i="4"/>
  <c r="AJ13" i="4"/>
  <c r="AJ17" i="4"/>
  <c r="AJ21" i="4"/>
  <c r="AJ25" i="4"/>
  <c r="AJ29" i="4"/>
  <c r="AJ33" i="4"/>
  <c r="AJ37" i="4"/>
  <c r="AJ41" i="4"/>
  <c r="AJ45" i="4"/>
  <c r="AJ49" i="4"/>
  <c r="AJ67" i="4"/>
  <c r="AJ71" i="4"/>
  <c r="AJ79" i="4"/>
  <c r="AJ83" i="4"/>
  <c r="AJ85" i="4"/>
  <c r="AJ87" i="4"/>
  <c r="AJ89" i="4"/>
  <c r="AJ93" i="4"/>
  <c r="AJ97" i="4"/>
  <c r="AJ101" i="4"/>
  <c r="AJ105" i="4"/>
  <c r="AJ109" i="4"/>
  <c r="AJ113" i="4"/>
  <c r="AJ117" i="4"/>
  <c r="AJ121" i="4"/>
  <c r="AJ125" i="4"/>
  <c r="AJ401" i="4"/>
  <c r="AJ409" i="4"/>
  <c r="AJ417" i="4"/>
  <c r="AJ425" i="4"/>
  <c r="AJ433" i="4"/>
  <c r="AJ441" i="4"/>
  <c r="AJ449" i="4"/>
  <c r="AJ359" i="4"/>
  <c r="AJ399" i="4"/>
  <c r="AJ407" i="4"/>
  <c r="AJ415" i="4"/>
  <c r="AJ423" i="4"/>
  <c r="AJ431" i="4"/>
  <c r="AJ439" i="4"/>
  <c r="AJ447" i="4"/>
  <c r="AJ500" i="4"/>
  <c r="AJ508" i="4"/>
  <c r="AJ569" i="4"/>
  <c r="AJ129" i="4"/>
  <c r="AJ133" i="4"/>
  <c r="AJ137" i="4"/>
  <c r="AJ141" i="4"/>
  <c r="AJ145" i="4"/>
  <c r="AJ149" i="4"/>
  <c r="AJ153" i="4"/>
  <c r="AJ157" i="4"/>
  <c r="AJ11" i="4"/>
  <c r="AJ15" i="4"/>
  <c r="AJ19" i="4"/>
  <c r="AJ23" i="4"/>
  <c r="AJ27" i="4"/>
  <c r="AJ31" i="4"/>
  <c r="AJ35" i="4"/>
  <c r="AJ39" i="4"/>
  <c r="AJ43" i="4"/>
  <c r="AJ47" i="4"/>
  <c r="AJ51" i="4"/>
  <c r="AJ53" i="4"/>
  <c r="AJ55" i="4"/>
  <c r="AJ57" i="4"/>
  <c r="AJ59" i="4"/>
  <c r="AJ61" i="4"/>
  <c r="AJ63" i="4"/>
  <c r="AJ65" i="4"/>
  <c r="AJ69" i="4"/>
  <c r="AJ73" i="4"/>
  <c r="AJ75" i="4"/>
  <c r="AJ77" i="4"/>
  <c r="AJ81" i="4"/>
  <c r="AJ91" i="4"/>
  <c r="AJ95" i="4"/>
  <c r="AJ99" i="4"/>
  <c r="AJ103" i="4"/>
  <c r="AJ107" i="4"/>
  <c r="AJ111" i="4"/>
  <c r="AJ115" i="4"/>
  <c r="AJ119" i="4"/>
  <c r="AJ123" i="4"/>
  <c r="AJ127" i="4"/>
  <c r="AJ131" i="4"/>
  <c r="AJ135" i="4"/>
  <c r="AJ139" i="4"/>
  <c r="AJ143" i="4"/>
  <c r="AJ147" i="4"/>
  <c r="AJ151" i="4"/>
  <c r="AJ155" i="4"/>
  <c r="AJ159" i="4"/>
  <c r="AJ164" i="4"/>
  <c r="AJ168" i="4"/>
  <c r="AJ172" i="4"/>
  <c r="AJ176" i="4"/>
  <c r="AJ180" i="4"/>
  <c r="AJ184" i="4"/>
  <c r="AJ188" i="4"/>
  <c r="AJ192" i="4"/>
  <c r="AJ196" i="4"/>
  <c r="AJ200" i="4"/>
  <c r="AJ204" i="4"/>
  <c r="AJ208" i="4"/>
  <c r="AJ212" i="4"/>
  <c r="AJ216" i="4"/>
  <c r="AJ220" i="4"/>
  <c r="AJ224" i="4"/>
  <c r="AJ228" i="4"/>
  <c r="AJ230" i="4"/>
  <c r="AJ232" i="4"/>
  <c r="AJ234" i="4"/>
  <c r="AJ238" i="4"/>
  <c r="AJ242" i="4"/>
  <c r="AJ246" i="4"/>
  <c r="AJ250" i="4"/>
  <c r="AJ254" i="4"/>
  <c r="AJ258" i="4"/>
  <c r="AJ260" i="4"/>
  <c r="AJ262" i="4"/>
  <c r="AJ264" i="4"/>
  <c r="AJ266" i="4"/>
  <c r="AJ268" i="4"/>
  <c r="AJ270" i="4"/>
  <c r="AJ272" i="4"/>
  <c r="AJ274" i="4"/>
  <c r="AJ276" i="4"/>
  <c r="AJ16" i="4"/>
  <c r="AJ24" i="4"/>
  <c r="AJ32" i="4"/>
  <c r="AJ40" i="4"/>
  <c r="AJ48" i="4"/>
  <c r="AJ70" i="4"/>
  <c r="AJ82" i="4"/>
  <c r="AJ96" i="4"/>
  <c r="AJ104" i="4"/>
  <c r="AJ112" i="4"/>
  <c r="AJ120" i="4"/>
  <c r="AJ128" i="4"/>
  <c r="AJ136" i="4"/>
  <c r="AJ144" i="4"/>
  <c r="AJ152" i="4"/>
  <c r="AJ160" i="4"/>
  <c r="AJ343" i="4"/>
  <c r="AJ345" i="4"/>
  <c r="AJ348" i="4"/>
  <c r="AJ350" i="4"/>
  <c r="AJ352" i="4"/>
  <c r="AJ354" i="4"/>
  <c r="AJ356" i="4"/>
  <c r="AJ358" i="4"/>
  <c r="AJ388" i="4"/>
  <c r="AJ390" i="4"/>
  <c r="AJ392" i="4"/>
  <c r="AJ486" i="4"/>
  <c r="AJ488" i="4"/>
  <c r="AJ490" i="4"/>
  <c r="AJ492" i="4"/>
  <c r="AJ494" i="4"/>
  <c r="AJ496" i="4"/>
  <c r="AJ498" i="4"/>
  <c r="AJ512" i="4"/>
  <c r="AJ360" i="4"/>
  <c r="AJ362" i="4"/>
  <c r="AJ364" i="4"/>
  <c r="AJ366" i="4"/>
  <c r="AJ368" i="4"/>
  <c r="AJ370" i="4"/>
  <c r="AJ372" i="4"/>
  <c r="AJ374" i="4"/>
  <c r="AJ376" i="4"/>
  <c r="AJ378" i="4"/>
  <c r="AJ380" i="4"/>
  <c r="AJ382" i="4"/>
  <c r="AJ384" i="4"/>
  <c r="AJ386" i="4"/>
  <c r="AJ387" i="4"/>
  <c r="AJ394" i="4"/>
  <c r="AJ398" i="4"/>
  <c r="AJ402" i="4"/>
  <c r="AJ406" i="4"/>
  <c r="AJ410" i="4"/>
  <c r="AJ414" i="4"/>
  <c r="AJ418" i="4"/>
  <c r="AJ422" i="4"/>
  <c r="AJ426" i="4"/>
  <c r="AJ430" i="4"/>
  <c r="AJ434" i="4"/>
  <c r="AJ438" i="4"/>
  <c r="AJ442" i="4"/>
  <c r="AJ446" i="4"/>
  <c r="AJ450" i="4"/>
  <c r="AJ485" i="4"/>
  <c r="AJ487" i="4"/>
  <c r="AJ489" i="4"/>
  <c r="AJ491" i="4"/>
  <c r="AJ493" i="4"/>
  <c r="AJ495" i="4"/>
  <c r="AJ497" i="4"/>
  <c r="AJ499" i="4"/>
  <c r="AJ503" i="4"/>
  <c r="AJ507" i="4"/>
  <c r="AJ514" i="4"/>
  <c r="AJ516" i="4"/>
  <c r="AJ518" i="4"/>
  <c r="AJ520" i="4"/>
  <c r="AJ522" i="4"/>
  <c r="AJ524" i="4"/>
  <c r="AJ526" i="4"/>
  <c r="AJ528" i="4"/>
  <c r="AJ530" i="4"/>
  <c r="AJ532" i="4"/>
  <c r="AJ534" i="4"/>
  <c r="AJ536" i="4"/>
  <c r="AJ538" i="4"/>
  <c r="AJ566" i="4"/>
  <c r="AJ585" i="4"/>
  <c r="AJ589" i="4"/>
  <c r="AJ593" i="4"/>
  <c r="AJ597" i="4"/>
  <c r="AJ587" i="4"/>
  <c r="AJ591" i="4"/>
  <c r="AJ595" i="4"/>
  <c r="AJ600" i="4"/>
  <c r="AJ602" i="4"/>
  <c r="AJ604" i="4"/>
  <c r="AJ586" i="4"/>
  <c r="AJ594" i="4"/>
  <c r="AJ607" i="4"/>
  <c r="AJ609" i="4"/>
  <c r="AJ484" i="4"/>
  <c r="AJ506" i="4"/>
  <c r="AJ583" i="4"/>
  <c r="AJ565" i="4"/>
  <c r="AJ611" i="4"/>
  <c r="AJ584" i="4"/>
  <c r="AJ592" i="4"/>
  <c r="AJ598" i="4"/>
  <c r="AZ162" i="4"/>
  <c r="AZ166" i="4"/>
  <c r="AZ170" i="4"/>
  <c r="AZ174" i="4"/>
  <c r="AZ178" i="4"/>
  <c r="AZ182" i="4"/>
  <c r="AZ186" i="4"/>
  <c r="AZ190" i="4"/>
  <c r="AZ194" i="4"/>
  <c r="AZ198" i="4"/>
  <c r="AZ202" i="4"/>
  <c r="AZ206" i="4"/>
  <c r="AZ210" i="4"/>
  <c r="AZ214" i="4"/>
  <c r="AZ218" i="4"/>
  <c r="AZ222" i="4"/>
  <c r="AZ226" i="4"/>
  <c r="AZ236" i="4"/>
  <c r="AZ240" i="4"/>
  <c r="AZ244" i="4"/>
  <c r="AZ248" i="4"/>
  <c r="AZ252" i="4"/>
  <c r="AZ256" i="4"/>
  <c r="AZ14" i="4"/>
  <c r="AZ22" i="4"/>
  <c r="AZ30" i="4"/>
  <c r="AZ38" i="4"/>
  <c r="AZ46" i="4"/>
  <c r="AZ68" i="4"/>
  <c r="AZ80" i="4"/>
  <c r="AZ94" i="4"/>
  <c r="AZ102" i="4"/>
  <c r="AZ110" i="4"/>
  <c r="AZ118" i="4"/>
  <c r="AZ126" i="4"/>
  <c r="AZ134" i="4"/>
  <c r="AZ142" i="4"/>
  <c r="AZ150" i="4"/>
  <c r="AZ158" i="4"/>
  <c r="AZ52" i="4"/>
  <c r="AZ54" i="4"/>
  <c r="AZ56" i="4"/>
  <c r="AZ58" i="4"/>
  <c r="AZ60" i="4"/>
  <c r="AZ62" i="4"/>
  <c r="AZ64" i="4"/>
  <c r="AZ74" i="4"/>
  <c r="AZ76" i="4"/>
  <c r="AZ84" i="4"/>
  <c r="AZ86" i="4"/>
  <c r="AZ88" i="4"/>
  <c r="AZ12" i="4"/>
  <c r="AZ20" i="4"/>
  <c r="AZ28" i="4"/>
  <c r="AZ36" i="4"/>
  <c r="AZ44" i="4"/>
  <c r="AZ66" i="4"/>
  <c r="AZ78" i="4"/>
  <c r="AZ92" i="4"/>
  <c r="AZ100" i="4"/>
  <c r="AZ108" i="4"/>
  <c r="AZ116" i="4"/>
  <c r="AZ124" i="4"/>
  <c r="AZ132" i="4"/>
  <c r="AZ140" i="4"/>
  <c r="AZ148" i="4"/>
  <c r="AZ156" i="4"/>
  <c r="AZ161" i="4"/>
  <c r="AZ361" i="4"/>
  <c r="AZ363" i="4"/>
  <c r="AZ365" i="4"/>
  <c r="AZ367" i="4"/>
  <c r="AZ369" i="4"/>
  <c r="AZ371" i="4"/>
  <c r="AZ373" i="4"/>
  <c r="AZ375" i="4"/>
  <c r="AZ377" i="4"/>
  <c r="AZ393" i="4"/>
  <c r="AZ163" i="4"/>
  <c r="AZ167" i="4"/>
  <c r="AZ379" i="4"/>
  <c r="AZ381" i="4"/>
  <c r="AZ383" i="4"/>
  <c r="AZ385" i="4"/>
  <c r="AZ396" i="4"/>
  <c r="AZ400" i="4"/>
  <c r="AZ404" i="4"/>
  <c r="AZ408" i="4"/>
  <c r="AZ412" i="4"/>
  <c r="AZ416" i="4"/>
  <c r="AZ420" i="4"/>
  <c r="AZ424" i="4"/>
  <c r="AZ428" i="4"/>
  <c r="AZ432" i="4"/>
  <c r="AZ436" i="4"/>
  <c r="AZ440" i="4"/>
  <c r="AZ444" i="4"/>
  <c r="AZ448" i="4"/>
  <c r="AZ452" i="4"/>
  <c r="AZ453" i="4"/>
  <c r="AZ455" i="4"/>
  <c r="AZ457" i="4"/>
  <c r="AZ459" i="4"/>
  <c r="AZ461" i="4"/>
  <c r="AZ463" i="4"/>
  <c r="AZ465" i="4"/>
  <c r="AZ467" i="4"/>
  <c r="AZ469" i="4"/>
  <c r="AZ471" i="4"/>
  <c r="AZ473" i="4"/>
  <c r="AZ475" i="4"/>
  <c r="AZ477" i="4"/>
  <c r="AZ479" i="4"/>
  <c r="AZ481" i="4"/>
  <c r="AZ483" i="4"/>
  <c r="AZ501" i="4"/>
  <c r="AZ505" i="4"/>
  <c r="AZ509" i="4"/>
  <c r="AZ397" i="4"/>
  <c r="AZ405" i="4"/>
  <c r="AZ413" i="4"/>
  <c r="AZ421" i="4"/>
  <c r="AZ429" i="4"/>
  <c r="AZ437" i="4"/>
  <c r="AZ445" i="4"/>
  <c r="AZ539" i="4"/>
  <c r="AZ165" i="4"/>
  <c r="AZ169" i="4"/>
  <c r="AZ171" i="4"/>
  <c r="AZ173" i="4"/>
  <c r="AZ177" i="4"/>
  <c r="AZ181" i="4"/>
  <c r="AZ185" i="4"/>
  <c r="AZ189" i="4"/>
  <c r="AZ193" i="4"/>
  <c r="AZ197" i="4"/>
  <c r="AZ201" i="4"/>
  <c r="AZ205" i="4"/>
  <c r="AZ209" i="4"/>
  <c r="AZ213" i="4"/>
  <c r="AZ217" i="4"/>
  <c r="AZ221" i="4"/>
  <c r="AZ225" i="4"/>
  <c r="AZ235" i="4"/>
  <c r="AZ239" i="4"/>
  <c r="AZ243" i="4"/>
  <c r="AZ247" i="4"/>
  <c r="AZ251" i="4"/>
  <c r="AZ255" i="4"/>
  <c r="AZ278" i="4"/>
  <c r="AZ280" i="4"/>
  <c r="AZ282" i="4"/>
  <c r="AZ284" i="4"/>
  <c r="AZ286" i="4"/>
  <c r="AZ288" i="4"/>
  <c r="AZ290" i="4"/>
  <c r="AZ292" i="4"/>
  <c r="AZ294" i="4"/>
  <c r="AZ296" i="4"/>
  <c r="AZ298" i="4"/>
  <c r="AZ300" i="4"/>
  <c r="AZ175" i="4"/>
  <c r="AZ179" i="4"/>
  <c r="AZ183" i="4"/>
  <c r="AZ187" i="4"/>
  <c r="AZ191" i="4"/>
  <c r="AZ195" i="4"/>
  <c r="AZ199" i="4"/>
  <c r="AZ203" i="4"/>
  <c r="AZ207" i="4"/>
  <c r="AZ211" i="4"/>
  <c r="AZ215" i="4"/>
  <c r="AZ219" i="4"/>
  <c r="AZ223" i="4"/>
  <c r="AZ227" i="4"/>
  <c r="AZ237" i="4"/>
  <c r="AZ241" i="4"/>
  <c r="AZ245" i="4"/>
  <c r="AZ249" i="4"/>
  <c r="AZ253" i="4"/>
  <c r="AZ257" i="4"/>
  <c r="AZ302" i="4"/>
  <c r="AZ304" i="4"/>
  <c r="AZ306" i="4"/>
  <c r="AZ308" i="4"/>
  <c r="AZ310" i="4"/>
  <c r="AZ312" i="4"/>
  <c r="AZ314" i="4"/>
  <c r="AZ316" i="4"/>
  <c r="AZ318" i="4"/>
  <c r="AZ320" i="4"/>
  <c r="AZ322" i="4"/>
  <c r="AZ324" i="4"/>
  <c r="AZ326" i="4"/>
  <c r="AZ328" i="4"/>
  <c r="AZ330" i="4"/>
  <c r="AZ332" i="4"/>
  <c r="AZ334" i="4"/>
  <c r="AZ336" i="4"/>
  <c r="AZ338" i="4"/>
  <c r="AZ340" i="4"/>
  <c r="AZ342" i="4"/>
  <c r="AZ344" i="4"/>
  <c r="AZ346" i="4"/>
  <c r="AZ347" i="4"/>
  <c r="AZ349" i="4"/>
  <c r="AZ351" i="4"/>
  <c r="AZ353" i="4"/>
  <c r="AZ355" i="4"/>
  <c r="AZ357" i="4"/>
  <c r="AZ389" i="4"/>
  <c r="AZ391" i="4"/>
  <c r="AZ454" i="4"/>
  <c r="AZ456" i="4"/>
  <c r="AZ458" i="4"/>
  <c r="AZ460" i="4"/>
  <c r="AZ462" i="4"/>
  <c r="AZ464" i="4"/>
  <c r="AZ466" i="4"/>
  <c r="AZ468" i="4"/>
  <c r="AZ470" i="4"/>
  <c r="AZ472" i="4"/>
  <c r="AZ474" i="4"/>
  <c r="AZ476" i="4"/>
  <c r="AZ478" i="4"/>
  <c r="AZ480" i="4"/>
  <c r="AZ482" i="4"/>
  <c r="AZ395" i="4"/>
  <c r="AZ403" i="4"/>
  <c r="AZ411" i="4"/>
  <c r="AZ419" i="4"/>
  <c r="AZ427" i="4"/>
  <c r="AZ435" i="4"/>
  <c r="AZ443" i="4"/>
  <c r="AZ451" i="4"/>
  <c r="AZ511" i="4"/>
  <c r="AZ513" i="4"/>
  <c r="AZ515" i="4"/>
  <c r="AZ517" i="4"/>
  <c r="AZ519" i="4"/>
  <c r="AZ521" i="4"/>
  <c r="AZ523" i="4"/>
  <c r="AZ525" i="4"/>
  <c r="AZ527" i="4"/>
  <c r="AZ529" i="4"/>
  <c r="AZ531" i="4"/>
  <c r="AZ533" i="4"/>
  <c r="AZ535" i="4"/>
  <c r="AZ537" i="4"/>
  <c r="AZ504" i="4"/>
  <c r="AZ541" i="4"/>
  <c r="AZ543" i="4"/>
  <c r="AZ545" i="4"/>
  <c r="AZ547" i="4"/>
  <c r="AZ549" i="4"/>
  <c r="AZ551" i="4"/>
  <c r="AZ553" i="4"/>
  <c r="AZ555" i="4"/>
  <c r="AZ557" i="4"/>
  <c r="AZ559" i="4"/>
  <c r="AZ561" i="4"/>
  <c r="AZ563" i="4"/>
  <c r="AZ571" i="4"/>
  <c r="AZ573" i="4"/>
  <c r="AZ575" i="4"/>
  <c r="AZ577" i="4"/>
  <c r="AZ579" i="4"/>
  <c r="AZ581" i="4"/>
  <c r="AZ567" i="4"/>
  <c r="AZ599" i="4"/>
  <c r="AZ601" i="4"/>
  <c r="AZ603" i="4"/>
  <c r="AZ605" i="4"/>
  <c r="AZ590" i="4"/>
  <c r="AZ606" i="4"/>
  <c r="AZ608" i="4"/>
  <c r="AZ610" i="4"/>
  <c r="AZ612" i="4"/>
  <c r="AZ502" i="4"/>
  <c r="AZ510" i="4"/>
  <c r="AZ540" i="4"/>
  <c r="AZ542" i="4"/>
  <c r="AZ544" i="4"/>
  <c r="AZ546" i="4"/>
  <c r="AZ548" i="4"/>
  <c r="AZ550" i="4"/>
  <c r="AZ552" i="4"/>
  <c r="AZ554" i="4"/>
  <c r="AZ556" i="4"/>
  <c r="AZ558" i="4"/>
  <c r="AZ560" i="4"/>
  <c r="AZ562" i="4"/>
  <c r="AZ564" i="4"/>
  <c r="AZ568" i="4"/>
  <c r="AZ570" i="4"/>
  <c r="AZ572" i="4"/>
  <c r="AZ574" i="4"/>
  <c r="AZ576" i="4"/>
  <c r="AZ578" i="4"/>
  <c r="AZ580" i="4"/>
  <c r="AZ582" i="4"/>
  <c r="AZ588" i="4"/>
  <c r="AZ596" i="4"/>
  <c r="AZ229" i="4"/>
  <c r="AZ231" i="4"/>
  <c r="AZ233" i="4"/>
  <c r="AZ259" i="4"/>
  <c r="AZ261" i="4"/>
  <c r="AZ263" i="4"/>
  <c r="AZ265" i="4"/>
  <c r="AZ267" i="4"/>
  <c r="AZ269" i="4"/>
  <c r="AZ271" i="4"/>
  <c r="AZ273" i="4"/>
  <c r="AZ275" i="4"/>
  <c r="AZ277" i="4"/>
  <c r="AZ10" i="4"/>
  <c r="AZ18" i="4"/>
  <c r="AZ26" i="4"/>
  <c r="AZ34" i="4"/>
  <c r="AZ42" i="4"/>
  <c r="AZ50" i="4"/>
  <c r="AZ72" i="4"/>
  <c r="AZ90" i="4"/>
  <c r="AZ98" i="4"/>
  <c r="AZ106" i="4"/>
  <c r="AZ114" i="4"/>
  <c r="AZ122" i="4"/>
  <c r="AZ130" i="4"/>
  <c r="AZ138" i="4"/>
  <c r="AZ146" i="4"/>
  <c r="AZ154" i="4"/>
  <c r="AZ279" i="4"/>
  <c r="AZ281" i="4"/>
  <c r="AZ283" i="4"/>
  <c r="AZ285" i="4"/>
  <c r="AZ287" i="4"/>
  <c r="AZ289" i="4"/>
  <c r="AZ291" i="4"/>
  <c r="AZ293" i="4"/>
  <c r="AZ295" i="4"/>
  <c r="AZ297" i="4"/>
  <c r="AZ299" i="4"/>
  <c r="AZ301" i="4"/>
  <c r="AZ303" i="4"/>
  <c r="AZ305" i="4"/>
  <c r="AZ307" i="4"/>
  <c r="AZ309" i="4"/>
  <c r="AZ311" i="4"/>
  <c r="AZ313" i="4"/>
  <c r="AZ315" i="4"/>
  <c r="AZ317" i="4"/>
  <c r="AZ319" i="4"/>
  <c r="AZ321" i="4"/>
  <c r="AZ323" i="4"/>
  <c r="AZ325" i="4"/>
  <c r="AZ327" i="4"/>
  <c r="AZ329" i="4"/>
  <c r="AZ331" i="4"/>
  <c r="AZ333" i="4"/>
  <c r="AZ335" i="4"/>
  <c r="AZ337" i="4"/>
  <c r="AZ339" i="4"/>
  <c r="AZ341" i="4"/>
  <c r="AZ9" i="4"/>
  <c r="AZ13" i="4"/>
  <c r="AZ17" i="4"/>
  <c r="AZ21" i="4"/>
  <c r="AZ25" i="4"/>
  <c r="AZ29" i="4"/>
  <c r="AZ33" i="4"/>
  <c r="AZ37" i="4"/>
  <c r="AZ41" i="4"/>
  <c r="AZ45" i="4"/>
  <c r="AZ49" i="4"/>
  <c r="AZ67" i="4"/>
  <c r="AZ71" i="4"/>
  <c r="AZ79" i="4"/>
  <c r="AZ83" i="4"/>
  <c r="AZ85" i="4"/>
  <c r="AZ87" i="4"/>
  <c r="AZ89" i="4"/>
  <c r="AZ93" i="4"/>
  <c r="AZ97" i="4"/>
  <c r="AZ101" i="4"/>
  <c r="AZ105" i="4"/>
  <c r="AZ109" i="4"/>
  <c r="AZ113" i="4"/>
  <c r="AZ117" i="4"/>
  <c r="AZ121" i="4"/>
  <c r="AZ125" i="4"/>
  <c r="AZ401" i="4"/>
  <c r="AZ409" i="4"/>
  <c r="AZ417" i="4"/>
  <c r="AZ425" i="4"/>
  <c r="AZ433" i="4"/>
  <c r="AZ441" i="4"/>
  <c r="AZ449" i="4"/>
  <c r="AZ359" i="4"/>
  <c r="AZ399" i="4"/>
  <c r="AZ407" i="4"/>
  <c r="AZ415" i="4"/>
  <c r="AZ423" i="4"/>
  <c r="AZ431" i="4"/>
  <c r="AZ439" i="4"/>
  <c r="AZ447" i="4"/>
  <c r="AZ500" i="4"/>
  <c r="AZ508" i="4"/>
  <c r="AZ569" i="4"/>
  <c r="AZ129" i="4"/>
  <c r="AZ133" i="4"/>
  <c r="AZ137" i="4"/>
  <c r="AZ141" i="4"/>
  <c r="AZ145" i="4"/>
  <c r="AZ149" i="4"/>
  <c r="AZ153" i="4"/>
  <c r="AZ157" i="4"/>
  <c r="AZ11" i="4"/>
  <c r="AZ15" i="4"/>
  <c r="AZ19" i="4"/>
  <c r="AZ23" i="4"/>
  <c r="AZ27" i="4"/>
  <c r="AZ31" i="4"/>
  <c r="AZ35" i="4"/>
  <c r="AZ39" i="4"/>
  <c r="AZ43" i="4"/>
  <c r="AZ47" i="4"/>
  <c r="AZ51" i="4"/>
  <c r="AZ53" i="4"/>
  <c r="AZ55" i="4"/>
  <c r="AZ57" i="4"/>
  <c r="AZ59" i="4"/>
  <c r="AZ61" i="4"/>
  <c r="AZ63" i="4"/>
  <c r="AZ65" i="4"/>
  <c r="AZ69" i="4"/>
  <c r="AZ73" i="4"/>
  <c r="AZ75" i="4"/>
  <c r="AZ77" i="4"/>
  <c r="AZ81" i="4"/>
  <c r="AZ91" i="4"/>
  <c r="AZ95" i="4"/>
  <c r="AZ99" i="4"/>
  <c r="AZ103" i="4"/>
  <c r="AZ107" i="4"/>
  <c r="AZ111" i="4"/>
  <c r="AZ115" i="4"/>
  <c r="AZ119" i="4"/>
  <c r="AZ123" i="4"/>
  <c r="AZ127" i="4"/>
  <c r="AZ131" i="4"/>
  <c r="AZ135" i="4"/>
  <c r="AZ139" i="4"/>
  <c r="AZ143" i="4"/>
  <c r="AZ147" i="4"/>
  <c r="AZ151" i="4"/>
  <c r="AZ155" i="4"/>
  <c r="AZ159" i="4"/>
  <c r="AZ164" i="4"/>
  <c r="AZ168" i="4"/>
  <c r="AZ172" i="4"/>
  <c r="AZ176" i="4"/>
  <c r="AZ180" i="4"/>
  <c r="AZ184" i="4"/>
  <c r="AZ188" i="4"/>
  <c r="AZ192" i="4"/>
  <c r="AZ196" i="4"/>
  <c r="AZ200" i="4"/>
  <c r="AZ204" i="4"/>
  <c r="AZ208" i="4"/>
  <c r="AZ212" i="4"/>
  <c r="AZ216" i="4"/>
  <c r="AZ220" i="4"/>
  <c r="AZ224" i="4"/>
  <c r="AZ228" i="4"/>
  <c r="AZ230" i="4"/>
  <c r="AZ232" i="4"/>
  <c r="AZ234" i="4"/>
  <c r="AZ238" i="4"/>
  <c r="AZ242" i="4"/>
  <c r="AZ246" i="4"/>
  <c r="AZ250" i="4"/>
  <c r="AZ254" i="4"/>
  <c r="AZ258" i="4"/>
  <c r="AZ260" i="4"/>
  <c r="AZ262" i="4"/>
  <c r="AZ264" i="4"/>
  <c r="AZ266" i="4"/>
  <c r="AZ268" i="4"/>
  <c r="AZ270" i="4"/>
  <c r="AZ272" i="4"/>
  <c r="AZ274" i="4"/>
  <c r="AZ276" i="4"/>
  <c r="AZ16" i="4"/>
  <c r="AZ24" i="4"/>
  <c r="AZ32" i="4"/>
  <c r="AZ40" i="4"/>
  <c r="AZ48" i="4"/>
  <c r="AZ70" i="4"/>
  <c r="AZ82" i="4"/>
  <c r="AZ96" i="4"/>
  <c r="AZ104" i="4"/>
  <c r="AZ112" i="4"/>
  <c r="AZ120" i="4"/>
  <c r="AZ128" i="4"/>
  <c r="AZ136" i="4"/>
  <c r="AZ144" i="4"/>
  <c r="AZ152" i="4"/>
  <c r="AZ160" i="4"/>
  <c r="AZ343" i="4"/>
  <c r="AZ345" i="4"/>
  <c r="AZ348" i="4"/>
  <c r="AZ350" i="4"/>
  <c r="AZ352" i="4"/>
  <c r="AZ354" i="4"/>
  <c r="AZ356" i="4"/>
  <c r="AZ358" i="4"/>
  <c r="AZ388" i="4"/>
  <c r="AZ390" i="4"/>
  <c r="AZ392" i="4"/>
  <c r="AZ486" i="4"/>
  <c r="AZ488" i="4"/>
  <c r="AZ490" i="4"/>
  <c r="AZ492" i="4"/>
  <c r="AZ494" i="4"/>
  <c r="AZ496" i="4"/>
  <c r="AZ498" i="4"/>
  <c r="AZ512" i="4"/>
  <c r="AZ360" i="4"/>
  <c r="AZ362" i="4"/>
  <c r="AZ364" i="4"/>
  <c r="AZ366" i="4"/>
  <c r="AZ368" i="4"/>
  <c r="AZ370" i="4"/>
  <c r="AZ372" i="4"/>
  <c r="AZ374" i="4"/>
  <c r="AZ376" i="4"/>
  <c r="AZ378" i="4"/>
  <c r="AZ380" i="4"/>
  <c r="AZ382" i="4"/>
  <c r="AZ384" i="4"/>
  <c r="AZ386" i="4"/>
  <c r="AZ387" i="4"/>
  <c r="AZ394" i="4"/>
  <c r="AZ398" i="4"/>
  <c r="AZ402" i="4"/>
  <c r="AZ406" i="4"/>
  <c r="AZ410" i="4"/>
  <c r="AZ414" i="4"/>
  <c r="AZ418" i="4"/>
  <c r="AZ422" i="4"/>
  <c r="AZ426" i="4"/>
  <c r="AZ430" i="4"/>
  <c r="AZ434" i="4"/>
  <c r="AZ438" i="4"/>
  <c r="AZ442" i="4"/>
  <c r="AZ446" i="4"/>
  <c r="AZ450" i="4"/>
  <c r="AZ485" i="4"/>
  <c r="AZ487" i="4"/>
  <c r="AZ489" i="4"/>
  <c r="AZ491" i="4"/>
  <c r="AZ493" i="4"/>
  <c r="AZ495" i="4"/>
  <c r="AZ497" i="4"/>
  <c r="AZ499" i="4"/>
  <c r="AZ503" i="4"/>
  <c r="AZ507" i="4"/>
  <c r="AZ514" i="4"/>
  <c r="AZ516" i="4"/>
  <c r="AZ518" i="4"/>
  <c r="AZ520" i="4"/>
  <c r="AZ522" i="4"/>
  <c r="AZ524" i="4"/>
  <c r="AZ526" i="4"/>
  <c r="AZ528" i="4"/>
  <c r="AZ530" i="4"/>
  <c r="AZ532" i="4"/>
  <c r="AZ534" i="4"/>
  <c r="AZ536" i="4"/>
  <c r="AZ538" i="4"/>
  <c r="AZ566" i="4"/>
  <c r="AZ585" i="4"/>
  <c r="AZ589" i="4"/>
  <c r="AZ593" i="4"/>
  <c r="AZ597" i="4"/>
  <c r="AZ587" i="4"/>
  <c r="AZ591" i="4"/>
  <c r="AZ595" i="4"/>
  <c r="AZ600" i="4"/>
  <c r="AZ602" i="4"/>
  <c r="AZ604" i="4"/>
  <c r="AZ586" i="4"/>
  <c r="AZ594" i="4"/>
  <c r="AZ607" i="4"/>
  <c r="AZ609" i="4"/>
  <c r="AZ484" i="4"/>
  <c r="AZ506" i="4"/>
  <c r="AZ565" i="4"/>
  <c r="AZ611" i="4"/>
  <c r="AZ583" i="4"/>
  <c r="AZ584" i="4"/>
  <c r="AZ592" i="4"/>
  <c r="AZ598" i="4"/>
  <c r="AB162" i="4"/>
  <c r="AB166" i="4"/>
  <c r="AB170" i="4"/>
  <c r="AB174" i="4"/>
  <c r="AB178" i="4"/>
  <c r="AB182" i="4"/>
  <c r="AB186" i="4"/>
  <c r="AB190" i="4"/>
  <c r="AB194" i="4"/>
  <c r="AB198" i="4"/>
  <c r="AB202" i="4"/>
  <c r="AB206" i="4"/>
  <c r="AB210" i="4"/>
  <c r="AB214" i="4"/>
  <c r="AB218" i="4"/>
  <c r="AB222" i="4"/>
  <c r="AB226" i="4"/>
  <c r="AB236" i="4"/>
  <c r="AB240" i="4"/>
  <c r="AB244" i="4"/>
  <c r="AB248" i="4"/>
  <c r="AB252" i="4"/>
  <c r="AB256" i="4"/>
  <c r="AB14" i="4"/>
  <c r="AB22" i="4"/>
  <c r="AB30" i="4"/>
  <c r="AB38" i="4"/>
  <c r="AB46" i="4"/>
  <c r="AB68" i="4"/>
  <c r="AB80" i="4"/>
  <c r="AB94" i="4"/>
  <c r="AB102" i="4"/>
  <c r="AB110" i="4"/>
  <c r="AB118" i="4"/>
  <c r="AB126" i="4"/>
  <c r="AB134" i="4"/>
  <c r="AB142" i="4"/>
  <c r="AB150" i="4"/>
  <c r="AB158" i="4"/>
  <c r="AB52" i="4"/>
  <c r="AB54" i="4"/>
  <c r="AB56" i="4"/>
  <c r="AB58" i="4"/>
  <c r="AB60" i="4"/>
  <c r="AB62" i="4"/>
  <c r="AB64" i="4"/>
  <c r="AB74" i="4"/>
  <c r="AB76" i="4"/>
  <c r="AB84" i="4"/>
  <c r="AB86" i="4"/>
  <c r="AB88" i="4"/>
  <c r="AB12" i="4"/>
  <c r="AB20" i="4"/>
  <c r="AB28" i="4"/>
  <c r="AB36" i="4"/>
  <c r="AB44" i="4"/>
  <c r="AB66" i="4"/>
  <c r="AB78" i="4"/>
  <c r="AB92" i="4"/>
  <c r="AB100" i="4"/>
  <c r="AB108" i="4"/>
  <c r="AB116" i="4"/>
  <c r="AB124" i="4"/>
  <c r="AB132" i="4"/>
  <c r="AB140" i="4"/>
  <c r="AB148" i="4"/>
  <c r="AB156" i="4"/>
  <c r="AB161" i="4"/>
  <c r="AB361" i="4"/>
  <c r="AB363" i="4"/>
  <c r="AB365" i="4"/>
  <c r="AB367" i="4"/>
  <c r="AB369" i="4"/>
  <c r="AB371" i="4"/>
  <c r="AB373" i="4"/>
  <c r="AB375" i="4"/>
  <c r="AB377" i="4"/>
  <c r="AB393" i="4"/>
  <c r="AB163" i="4"/>
  <c r="AB167" i="4"/>
  <c r="AB171" i="4"/>
  <c r="AB379" i="4"/>
  <c r="AB381" i="4"/>
  <c r="AB383" i="4"/>
  <c r="AB385" i="4"/>
  <c r="AB396" i="4"/>
  <c r="AB400" i="4"/>
  <c r="AB404" i="4"/>
  <c r="AB408" i="4"/>
  <c r="AB412" i="4"/>
  <c r="AB416" i="4"/>
  <c r="AB420" i="4"/>
  <c r="AB424" i="4"/>
  <c r="AB428" i="4"/>
  <c r="AB432" i="4"/>
  <c r="AB436" i="4"/>
  <c r="AB440" i="4"/>
  <c r="AB444" i="4"/>
  <c r="AB448" i="4"/>
  <c r="AB452" i="4"/>
  <c r="AB453" i="4"/>
  <c r="AB455" i="4"/>
  <c r="AB457" i="4"/>
  <c r="AB459" i="4"/>
  <c r="AB461" i="4"/>
  <c r="AB463" i="4"/>
  <c r="AB465" i="4"/>
  <c r="AB467" i="4"/>
  <c r="AB469" i="4"/>
  <c r="AB471" i="4"/>
  <c r="AB473" i="4"/>
  <c r="AB475" i="4"/>
  <c r="AB477" i="4"/>
  <c r="AB479" i="4"/>
  <c r="AB481" i="4"/>
  <c r="AB483" i="4"/>
  <c r="AB501" i="4"/>
  <c r="AB505" i="4"/>
  <c r="AB509" i="4"/>
  <c r="AB397" i="4"/>
  <c r="AB405" i="4"/>
  <c r="AB413" i="4"/>
  <c r="AB421" i="4"/>
  <c r="AB429" i="4"/>
  <c r="AB437" i="4"/>
  <c r="AB445" i="4"/>
  <c r="AB539" i="4"/>
  <c r="AB165" i="4"/>
  <c r="AB169" i="4"/>
  <c r="AB173" i="4"/>
  <c r="AB177" i="4"/>
  <c r="AB181" i="4"/>
  <c r="AB185" i="4"/>
  <c r="AB189" i="4"/>
  <c r="AB193" i="4"/>
  <c r="AB197" i="4"/>
  <c r="AB201" i="4"/>
  <c r="AB205" i="4"/>
  <c r="AB209" i="4"/>
  <c r="AB213" i="4"/>
  <c r="AB217" i="4"/>
  <c r="AB221" i="4"/>
  <c r="AB225" i="4"/>
  <c r="AB235" i="4"/>
  <c r="AB239" i="4"/>
  <c r="AB243" i="4"/>
  <c r="AB247" i="4"/>
  <c r="AB251" i="4"/>
  <c r="AB255" i="4"/>
  <c r="AB278" i="4"/>
  <c r="AB280" i="4"/>
  <c r="AB282" i="4"/>
  <c r="AB284" i="4"/>
  <c r="AB286" i="4"/>
  <c r="AB288" i="4"/>
  <c r="AB290" i="4"/>
  <c r="AB292" i="4"/>
  <c r="AB294" i="4"/>
  <c r="AB296" i="4"/>
  <c r="AB298" i="4"/>
  <c r="AB300" i="4"/>
  <c r="AB175" i="4"/>
  <c r="AB179" i="4"/>
  <c r="AB183" i="4"/>
  <c r="AB187" i="4"/>
  <c r="AB191" i="4"/>
  <c r="AB195" i="4"/>
  <c r="AB199" i="4"/>
  <c r="AB203" i="4"/>
  <c r="AB207" i="4"/>
  <c r="AB211" i="4"/>
  <c r="AB215" i="4"/>
  <c r="AB219" i="4"/>
  <c r="AB223" i="4"/>
  <c r="AB227" i="4"/>
  <c r="AB237" i="4"/>
  <c r="AB241" i="4"/>
  <c r="AB245" i="4"/>
  <c r="AB249" i="4"/>
  <c r="AB253" i="4"/>
  <c r="AB257" i="4"/>
  <c r="AB302" i="4"/>
  <c r="AB304" i="4"/>
  <c r="AB306" i="4"/>
  <c r="AB308" i="4"/>
  <c r="AB310" i="4"/>
  <c r="AB312" i="4"/>
  <c r="AB314" i="4"/>
  <c r="AB316" i="4"/>
  <c r="AB318" i="4"/>
  <c r="AB320" i="4"/>
  <c r="AB322" i="4"/>
  <c r="AB324" i="4"/>
  <c r="AB326" i="4"/>
  <c r="AB328" i="4"/>
  <c r="AB330" i="4"/>
  <c r="AB332" i="4"/>
  <c r="AB334" i="4"/>
  <c r="AB336" i="4"/>
  <c r="AB338" i="4"/>
  <c r="AB340" i="4"/>
  <c r="AB342" i="4"/>
  <c r="AB344" i="4"/>
  <c r="AB346" i="4"/>
  <c r="AB347" i="4"/>
  <c r="AB349" i="4"/>
  <c r="AB351" i="4"/>
  <c r="AB353" i="4"/>
  <c r="AB355" i="4"/>
  <c r="AB357" i="4"/>
  <c r="AB389" i="4"/>
  <c r="AB391" i="4"/>
  <c r="AB454" i="4"/>
  <c r="AB456" i="4"/>
  <c r="AB458" i="4"/>
  <c r="AB460" i="4"/>
  <c r="AB462" i="4"/>
  <c r="AB464" i="4"/>
  <c r="AB466" i="4"/>
  <c r="AB468" i="4"/>
  <c r="AB470" i="4"/>
  <c r="AB472" i="4"/>
  <c r="AB474" i="4"/>
  <c r="AB476" i="4"/>
  <c r="AB478" i="4"/>
  <c r="AB480" i="4"/>
  <c r="AB482" i="4"/>
  <c r="AB395" i="4"/>
  <c r="AB403" i="4"/>
  <c r="AB411" i="4"/>
  <c r="AB419" i="4"/>
  <c r="AB427" i="4"/>
  <c r="AB435" i="4"/>
  <c r="AB443" i="4"/>
  <c r="AB451" i="4"/>
  <c r="AB511" i="4"/>
  <c r="AB513" i="4"/>
  <c r="AB515" i="4"/>
  <c r="AB517" i="4"/>
  <c r="AB519" i="4"/>
  <c r="AB521" i="4"/>
  <c r="AB523" i="4"/>
  <c r="AB525" i="4"/>
  <c r="AB527" i="4"/>
  <c r="AB529" i="4"/>
  <c r="AB531" i="4"/>
  <c r="AB533" i="4"/>
  <c r="AB535" i="4"/>
  <c r="AB537" i="4"/>
  <c r="AB504" i="4"/>
  <c r="AB541" i="4"/>
  <c r="AB543" i="4"/>
  <c r="AB545" i="4"/>
  <c r="AB547" i="4"/>
  <c r="AB549" i="4"/>
  <c r="AB551" i="4"/>
  <c r="AB553" i="4"/>
  <c r="AB555" i="4"/>
  <c r="AB557" i="4"/>
  <c r="AB559" i="4"/>
  <c r="AB561" i="4"/>
  <c r="AB563" i="4"/>
  <c r="AB571" i="4"/>
  <c r="AB573" i="4"/>
  <c r="AB575" i="4"/>
  <c r="AB577" i="4"/>
  <c r="AB579" i="4"/>
  <c r="AB581" i="4"/>
  <c r="AB567" i="4"/>
  <c r="AB599" i="4"/>
  <c r="AB601" i="4"/>
  <c r="AB603" i="4"/>
  <c r="AB605" i="4"/>
  <c r="AB590" i="4"/>
  <c r="AB606" i="4"/>
  <c r="AB608" i="4"/>
  <c r="AB610" i="4"/>
  <c r="AB612" i="4"/>
  <c r="AB502" i="4"/>
  <c r="AB510" i="4"/>
  <c r="AB540" i="4"/>
  <c r="AB542" i="4"/>
  <c r="AB544" i="4"/>
  <c r="AB277" i="4"/>
  <c r="AB546" i="4"/>
  <c r="AB548" i="4"/>
  <c r="AB550" i="4"/>
  <c r="AB552" i="4"/>
  <c r="AB554" i="4"/>
  <c r="AB556" i="4"/>
  <c r="AB558" i="4"/>
  <c r="AB560" i="4"/>
  <c r="AB562" i="4"/>
  <c r="AB564" i="4"/>
  <c r="AB568" i="4"/>
  <c r="AB570" i="4"/>
  <c r="AB572" i="4"/>
  <c r="AB574" i="4"/>
  <c r="AB576" i="4"/>
  <c r="AB578" i="4"/>
  <c r="AB580" i="4"/>
  <c r="AB582" i="4"/>
  <c r="AB588" i="4"/>
  <c r="AB596" i="4"/>
  <c r="AB229" i="4"/>
  <c r="AB231" i="4"/>
  <c r="AB233" i="4"/>
  <c r="AB259" i="4"/>
  <c r="AB261" i="4"/>
  <c r="AB263" i="4"/>
  <c r="AB265" i="4"/>
  <c r="AB267" i="4"/>
  <c r="AB269" i="4"/>
  <c r="AB271" i="4"/>
  <c r="AB273" i="4"/>
  <c r="AB275" i="4"/>
  <c r="AB10" i="4"/>
  <c r="AB18" i="4"/>
  <c r="AB26" i="4"/>
  <c r="AB34" i="4"/>
  <c r="AB42" i="4"/>
  <c r="AB50" i="4"/>
  <c r="AB72" i="4"/>
  <c r="AB90" i="4"/>
  <c r="AB98" i="4"/>
  <c r="AB106" i="4"/>
  <c r="AB114" i="4"/>
  <c r="AB122" i="4"/>
  <c r="AB130" i="4"/>
  <c r="AB138" i="4"/>
  <c r="AB146" i="4"/>
  <c r="AB154" i="4"/>
  <c r="AB279" i="4"/>
  <c r="AB281" i="4"/>
  <c r="AB283" i="4"/>
  <c r="AB285" i="4"/>
  <c r="AB287" i="4"/>
  <c r="AB289" i="4"/>
  <c r="AB291" i="4"/>
  <c r="AB293" i="4"/>
  <c r="AB295" i="4"/>
  <c r="AB297" i="4"/>
  <c r="AB299" i="4"/>
  <c r="AB301" i="4"/>
  <c r="AB303" i="4"/>
  <c r="AB305" i="4"/>
  <c r="AB307" i="4"/>
  <c r="AB309" i="4"/>
  <c r="AB311" i="4"/>
  <c r="AB313" i="4"/>
  <c r="AB315" i="4"/>
  <c r="AB317" i="4"/>
  <c r="AB319" i="4"/>
  <c r="AB321" i="4"/>
  <c r="AB323" i="4"/>
  <c r="AB325" i="4"/>
  <c r="AB327" i="4"/>
  <c r="AB329" i="4"/>
  <c r="AB331" i="4"/>
  <c r="AB333" i="4"/>
  <c r="AB335" i="4"/>
  <c r="AB337" i="4"/>
  <c r="AB339" i="4"/>
  <c r="AB341" i="4"/>
  <c r="AB9" i="4"/>
  <c r="AB13" i="4"/>
  <c r="AB17" i="4"/>
  <c r="AB21" i="4"/>
  <c r="AB25" i="4"/>
  <c r="AB29" i="4"/>
  <c r="AB33" i="4"/>
  <c r="AB37" i="4"/>
  <c r="AB41" i="4"/>
  <c r="AB45" i="4"/>
  <c r="AB49" i="4"/>
  <c r="AB67" i="4"/>
  <c r="AB71" i="4"/>
  <c r="AB79" i="4"/>
  <c r="AB83" i="4"/>
  <c r="AB85" i="4"/>
  <c r="AB87" i="4"/>
  <c r="AB89" i="4"/>
  <c r="AB93" i="4"/>
  <c r="AB97" i="4"/>
  <c r="AB101" i="4"/>
  <c r="AB105" i="4"/>
  <c r="AB109" i="4"/>
  <c r="AB113" i="4"/>
  <c r="AB117" i="4"/>
  <c r="AB121" i="4"/>
  <c r="AB125" i="4"/>
  <c r="AB401" i="4"/>
  <c r="AB409" i="4"/>
  <c r="AB417" i="4"/>
  <c r="AB425" i="4"/>
  <c r="AB433" i="4"/>
  <c r="AB441" i="4"/>
  <c r="AB449" i="4"/>
  <c r="AB359" i="4"/>
  <c r="AB399" i="4"/>
  <c r="AB407" i="4"/>
  <c r="AB415" i="4"/>
  <c r="AB423" i="4"/>
  <c r="AB431" i="4"/>
  <c r="AB439" i="4"/>
  <c r="AB447" i="4"/>
  <c r="AB500" i="4"/>
  <c r="AB508" i="4"/>
  <c r="AB569" i="4"/>
  <c r="AB129" i="4"/>
  <c r="AB133" i="4"/>
  <c r="AB137" i="4"/>
  <c r="AB141" i="4"/>
  <c r="AB145" i="4"/>
  <c r="AB149" i="4"/>
  <c r="AB153" i="4"/>
  <c r="AB157" i="4"/>
  <c r="AB11" i="4"/>
  <c r="AB15" i="4"/>
  <c r="AB19" i="4"/>
  <c r="AB23" i="4"/>
  <c r="AB27" i="4"/>
  <c r="AB31" i="4"/>
  <c r="AB35" i="4"/>
  <c r="AB39" i="4"/>
  <c r="AB43" i="4"/>
  <c r="AB47" i="4"/>
  <c r="AB51" i="4"/>
  <c r="AB53" i="4"/>
  <c r="AB55" i="4"/>
  <c r="AB57" i="4"/>
  <c r="AB59" i="4"/>
  <c r="AB61" i="4"/>
  <c r="AB63" i="4"/>
  <c r="AB65" i="4"/>
  <c r="AB69" i="4"/>
  <c r="AB73" i="4"/>
  <c r="AB75" i="4"/>
  <c r="AB77" i="4"/>
  <c r="AB81" i="4"/>
  <c r="AB91" i="4"/>
  <c r="AB95" i="4"/>
  <c r="AB99" i="4"/>
  <c r="AB103" i="4"/>
  <c r="AB107" i="4"/>
  <c r="AB111" i="4"/>
  <c r="AB115" i="4"/>
  <c r="AB119" i="4"/>
  <c r="AB123" i="4"/>
  <c r="AB127" i="4"/>
  <c r="AB131" i="4"/>
  <c r="AB135" i="4"/>
  <c r="AB139" i="4"/>
  <c r="AB143" i="4"/>
  <c r="AB147" i="4"/>
  <c r="AB151" i="4"/>
  <c r="AB155" i="4"/>
  <c r="AB159" i="4"/>
  <c r="AB164" i="4"/>
  <c r="AB168" i="4"/>
  <c r="AB172" i="4"/>
  <c r="AB176" i="4"/>
  <c r="AB180" i="4"/>
  <c r="AB184" i="4"/>
  <c r="AB188" i="4"/>
  <c r="AB192" i="4"/>
  <c r="AB196" i="4"/>
  <c r="AB200" i="4"/>
  <c r="AB204" i="4"/>
  <c r="AB208" i="4"/>
  <c r="AB212" i="4"/>
  <c r="AB216" i="4"/>
  <c r="AB220" i="4"/>
  <c r="AB224" i="4"/>
  <c r="AB228" i="4"/>
  <c r="AB230" i="4"/>
  <c r="AB232" i="4"/>
  <c r="AB234" i="4"/>
  <c r="AB238" i="4"/>
  <c r="AB242" i="4"/>
  <c r="AB246" i="4"/>
  <c r="AB250" i="4"/>
  <c r="AB254" i="4"/>
  <c r="AB258" i="4"/>
  <c r="AB260" i="4"/>
  <c r="AB262" i="4"/>
  <c r="AB264" i="4"/>
  <c r="AB266" i="4"/>
  <c r="AB268" i="4"/>
  <c r="AB270" i="4"/>
  <c r="AB272" i="4"/>
  <c r="AB274" i="4"/>
  <c r="AB276" i="4"/>
  <c r="AB16" i="4"/>
  <c r="AB24" i="4"/>
  <c r="AB32" i="4"/>
  <c r="AB40" i="4"/>
  <c r="AB48" i="4"/>
  <c r="AB70" i="4"/>
  <c r="AB82" i="4"/>
  <c r="AB96" i="4"/>
  <c r="AB104" i="4"/>
  <c r="AB112" i="4"/>
  <c r="AB120" i="4"/>
  <c r="AB128" i="4"/>
  <c r="AB136" i="4"/>
  <c r="AB144" i="4"/>
  <c r="AB152" i="4"/>
  <c r="AB160" i="4"/>
  <c r="AB343" i="4"/>
  <c r="AB345" i="4"/>
  <c r="AB348" i="4"/>
  <c r="AB350" i="4"/>
  <c r="AB352" i="4"/>
  <c r="AB354" i="4"/>
  <c r="AB356" i="4"/>
  <c r="AB358" i="4"/>
  <c r="AB388" i="4"/>
  <c r="AB390" i="4"/>
  <c r="AB392" i="4"/>
  <c r="AB486" i="4"/>
  <c r="AB488" i="4"/>
  <c r="AB490" i="4"/>
  <c r="AB492" i="4"/>
  <c r="AB494" i="4"/>
  <c r="AB496" i="4"/>
  <c r="AB498" i="4"/>
  <c r="AB512" i="4"/>
  <c r="AB360" i="4"/>
  <c r="AB362" i="4"/>
  <c r="AB364" i="4"/>
  <c r="AB366" i="4"/>
  <c r="AB368" i="4"/>
  <c r="AB370" i="4"/>
  <c r="AB372" i="4"/>
  <c r="AB374" i="4"/>
  <c r="AB376" i="4"/>
  <c r="AB378" i="4"/>
  <c r="AB380" i="4"/>
  <c r="AB382" i="4"/>
  <c r="AB384" i="4"/>
  <c r="AB386" i="4"/>
  <c r="AB387" i="4"/>
  <c r="AB394" i="4"/>
  <c r="AB398" i="4"/>
  <c r="AB402" i="4"/>
  <c r="AB406" i="4"/>
  <c r="AB410" i="4"/>
  <c r="AB414" i="4"/>
  <c r="AB418" i="4"/>
  <c r="AB422" i="4"/>
  <c r="AB426" i="4"/>
  <c r="AB430" i="4"/>
  <c r="AB434" i="4"/>
  <c r="AB438" i="4"/>
  <c r="AB442" i="4"/>
  <c r="AB446" i="4"/>
  <c r="AB450" i="4"/>
  <c r="AB485" i="4"/>
  <c r="AB487" i="4"/>
  <c r="AB489" i="4"/>
  <c r="AB491" i="4"/>
  <c r="AB493" i="4"/>
  <c r="AB495" i="4"/>
  <c r="AB497" i="4"/>
  <c r="AB499" i="4"/>
  <c r="AB503" i="4"/>
  <c r="AB507" i="4"/>
  <c r="AB514" i="4"/>
  <c r="AB516" i="4"/>
  <c r="AB518" i="4"/>
  <c r="AB520" i="4"/>
  <c r="AB522" i="4"/>
  <c r="AB524" i="4"/>
  <c r="AB526" i="4"/>
  <c r="AB528" i="4"/>
  <c r="AB530" i="4"/>
  <c r="AB532" i="4"/>
  <c r="AB534" i="4"/>
  <c r="AB536" i="4"/>
  <c r="AB538" i="4"/>
  <c r="AB566" i="4"/>
  <c r="AB585" i="4"/>
  <c r="AB589" i="4"/>
  <c r="AB593" i="4"/>
  <c r="AB597" i="4"/>
  <c r="AB587" i="4"/>
  <c r="AB591" i="4"/>
  <c r="AB595" i="4"/>
  <c r="AB600" i="4"/>
  <c r="AB602" i="4"/>
  <c r="AB604" i="4"/>
  <c r="AB586" i="4"/>
  <c r="AB594" i="4"/>
  <c r="AB607" i="4"/>
  <c r="AB609" i="4"/>
  <c r="AB484" i="4"/>
  <c r="AB506" i="4"/>
  <c r="AB583" i="4"/>
  <c r="AB565" i="4"/>
  <c r="AB611" i="4"/>
  <c r="AB584" i="4"/>
  <c r="AB592" i="4"/>
  <c r="AB598" i="4"/>
  <c r="BE162" i="4"/>
  <c r="F461" i="79" s="1"/>
  <c r="BE166" i="4"/>
  <c r="F465" i="79" s="1"/>
  <c r="BE170" i="4"/>
  <c r="F473" i="79" s="1"/>
  <c r="BE174" i="4"/>
  <c r="F477" i="79" s="1"/>
  <c r="BE178" i="4"/>
  <c r="F481" i="79" s="1"/>
  <c r="BE182" i="4"/>
  <c r="F488" i="79" s="1"/>
  <c r="BE186" i="4"/>
  <c r="F492" i="79" s="1"/>
  <c r="BE190" i="4"/>
  <c r="F496" i="79" s="1"/>
  <c r="BE194" i="4"/>
  <c r="F500" i="79" s="1"/>
  <c r="BE198" i="4"/>
  <c r="F504" i="79" s="1"/>
  <c r="BE202" i="4"/>
  <c r="F508" i="79" s="1"/>
  <c r="BE206" i="4"/>
  <c r="F512" i="79" s="1"/>
  <c r="BE210" i="4"/>
  <c r="F533" i="79" s="1"/>
  <c r="BE214" i="4"/>
  <c r="F548" i="79" s="1"/>
  <c r="BE218" i="4"/>
  <c r="F552" i="79" s="1"/>
  <c r="BE222" i="4"/>
  <c r="F562" i="79" s="1"/>
  <c r="BE226" i="4"/>
  <c r="F567" i="79" s="1"/>
  <c r="BE236" i="4"/>
  <c r="F597" i="79" s="1"/>
  <c r="BE240" i="4"/>
  <c r="F601" i="79" s="1"/>
  <c r="BE244" i="4"/>
  <c r="F662" i="79" s="1"/>
  <c r="BE248" i="4"/>
  <c r="F673" i="79" s="1"/>
  <c r="BE252" i="4"/>
  <c r="F678" i="79" s="1"/>
  <c r="BE256" i="4"/>
  <c r="F730" i="79" s="1"/>
  <c r="BE14" i="4"/>
  <c r="F16" i="79" s="1"/>
  <c r="BE22" i="4"/>
  <c r="F28" i="79" s="1"/>
  <c r="BE30" i="4"/>
  <c r="F43" i="79" s="1"/>
  <c r="BE52" i="4"/>
  <c r="F94" i="79" s="1"/>
  <c r="BE54" i="4"/>
  <c r="F96" i="79" s="1"/>
  <c r="BE56" i="4"/>
  <c r="F99" i="79" s="1"/>
  <c r="BE58" i="4"/>
  <c r="F101" i="79" s="1"/>
  <c r="BE60" i="4"/>
  <c r="F107" i="79" s="1"/>
  <c r="BE62" i="4"/>
  <c r="F109" i="79" s="1"/>
  <c r="BE64" i="4"/>
  <c r="F112" i="79" s="1"/>
  <c r="BE74" i="4"/>
  <c r="F135" i="79" s="1"/>
  <c r="BE76" i="4"/>
  <c r="F138" i="79" s="1"/>
  <c r="BE84" i="4"/>
  <c r="F154" i="79" s="1"/>
  <c r="BE86" i="4"/>
  <c r="F220" i="79" s="1"/>
  <c r="BE88" i="4"/>
  <c r="F222" i="79" s="1"/>
  <c r="BE38" i="4"/>
  <c r="F55" i="79" s="1"/>
  <c r="BE46" i="4"/>
  <c r="F69" i="79" s="1"/>
  <c r="BE68" i="4"/>
  <c r="F122" i="79" s="1"/>
  <c r="BE80" i="4"/>
  <c r="F148" i="79" s="1"/>
  <c r="BE94" i="4"/>
  <c r="F229" i="79" s="1"/>
  <c r="BE102" i="4"/>
  <c r="F243" i="79" s="1"/>
  <c r="BE110" i="4"/>
  <c r="F251" i="79" s="1"/>
  <c r="BE118" i="4"/>
  <c r="F285" i="79" s="1"/>
  <c r="BE126" i="4"/>
  <c r="F308" i="79" s="1"/>
  <c r="BE134" i="4"/>
  <c r="F375" i="79" s="1"/>
  <c r="BE142" i="4"/>
  <c r="F383" i="79" s="1"/>
  <c r="BE150" i="4"/>
  <c r="F394" i="79" s="1"/>
  <c r="BE158" i="4"/>
  <c r="F457" i="79" s="1"/>
  <c r="BE161" i="4"/>
  <c r="F460" i="79" s="1"/>
  <c r="BE12" i="4"/>
  <c r="F14" i="79" s="1"/>
  <c r="BE20" i="4"/>
  <c r="F22" i="79" s="1"/>
  <c r="BE28" i="4"/>
  <c r="F41" i="79" s="1"/>
  <c r="BE36" i="4"/>
  <c r="F53" i="79" s="1"/>
  <c r="BE44" i="4"/>
  <c r="F67" i="79" s="1"/>
  <c r="BE66" i="4"/>
  <c r="F116" i="79" s="1"/>
  <c r="BE78" i="4"/>
  <c r="F146" i="79" s="1"/>
  <c r="BE92" i="4"/>
  <c r="F226" i="79" s="1"/>
  <c r="BE100" i="4"/>
  <c r="F241" i="79" s="1"/>
  <c r="BE108" i="4"/>
  <c r="F249" i="79" s="1"/>
  <c r="BE116" i="4"/>
  <c r="F283" i="79" s="1"/>
  <c r="BE124" i="4"/>
  <c r="F292" i="79" s="1"/>
  <c r="BE132" i="4"/>
  <c r="F373" i="79" s="1"/>
  <c r="BE140" i="4"/>
  <c r="F381" i="79" s="1"/>
  <c r="BE148" i="4"/>
  <c r="F391" i="79" s="1"/>
  <c r="BE156" i="4"/>
  <c r="F455" i="79" s="1"/>
  <c r="BE361" i="4"/>
  <c r="F942" i="79" s="1"/>
  <c r="BE363" i="4"/>
  <c r="F945" i="79" s="1"/>
  <c r="BE365" i="4"/>
  <c r="F948" i="79" s="1"/>
  <c r="BE367" i="4"/>
  <c r="F958" i="79" s="1"/>
  <c r="BE369" i="4"/>
  <c r="F960" i="79" s="1"/>
  <c r="BE371" i="4"/>
  <c r="F962" i="79" s="1"/>
  <c r="BE373" i="4"/>
  <c r="F964" i="79" s="1"/>
  <c r="BE375" i="4"/>
  <c r="F966" i="79" s="1"/>
  <c r="BE377" i="4"/>
  <c r="F968" i="79" s="1"/>
  <c r="BE379" i="4"/>
  <c r="F970" i="79" s="1"/>
  <c r="BE381" i="4"/>
  <c r="F976" i="79" s="1"/>
  <c r="BE383" i="4"/>
  <c r="F980" i="79" s="1"/>
  <c r="BE385" i="4"/>
  <c r="F984" i="79" s="1"/>
  <c r="BE396" i="4"/>
  <c r="F1035" i="79" s="1"/>
  <c r="BE400" i="4"/>
  <c r="F1039" i="79" s="1"/>
  <c r="BE404" i="4"/>
  <c r="F1050" i="79" s="1"/>
  <c r="BE408" i="4"/>
  <c r="F1055" i="79" s="1"/>
  <c r="BE412" i="4"/>
  <c r="F1062" i="79" s="1"/>
  <c r="BE416" i="4"/>
  <c r="F1069" i="79" s="1"/>
  <c r="BE420" i="4"/>
  <c r="F1074" i="79" s="1"/>
  <c r="BE424" i="4"/>
  <c r="F1084" i="79" s="1"/>
  <c r="BE428" i="4"/>
  <c r="F1109" i="79" s="1"/>
  <c r="BE432" i="4"/>
  <c r="F1113" i="79" s="1"/>
  <c r="BE436" i="4"/>
  <c r="F1117" i="79" s="1"/>
  <c r="BE440" i="4"/>
  <c r="F1121" i="79" s="1"/>
  <c r="BE444" i="4"/>
  <c r="F1125" i="79" s="1"/>
  <c r="BE448" i="4"/>
  <c r="F1129" i="79" s="1"/>
  <c r="BE452" i="4"/>
  <c r="F1133" i="79" s="1"/>
  <c r="BE393" i="4"/>
  <c r="F1005" i="79" s="1"/>
  <c r="BE453" i="4"/>
  <c r="F1134" i="79" s="1"/>
  <c r="BE455" i="4"/>
  <c r="F1136" i="79" s="1"/>
  <c r="BE457" i="4"/>
  <c r="F1138" i="79" s="1"/>
  <c r="BE459" i="4"/>
  <c r="F1140" i="79" s="1"/>
  <c r="BE461" i="4"/>
  <c r="F1142" i="79" s="1"/>
  <c r="BE463" i="4"/>
  <c r="F1147" i="79" s="1"/>
  <c r="BE465" i="4"/>
  <c r="F1149" i="79" s="1"/>
  <c r="BE467" i="4"/>
  <c r="F1151" i="79" s="1"/>
  <c r="BE469" i="4"/>
  <c r="F1153" i="79" s="1"/>
  <c r="BE471" i="4"/>
  <c r="F1155" i="79" s="1"/>
  <c r="BE473" i="4"/>
  <c r="F1157" i="79" s="1"/>
  <c r="BE475" i="4"/>
  <c r="F1159" i="79" s="1"/>
  <c r="BE477" i="4"/>
  <c r="F1161" i="79" s="1"/>
  <c r="BE479" i="4"/>
  <c r="BE481" i="4"/>
  <c r="BE483" i="4"/>
  <c r="BE501" i="4"/>
  <c r="BE505" i="4"/>
  <c r="BE509" i="4"/>
  <c r="BE397" i="4"/>
  <c r="F1036" i="79" s="1"/>
  <c r="BE405" i="4"/>
  <c r="F1051" i="79" s="1"/>
  <c r="BE413" i="4"/>
  <c r="F1066" i="79" s="1"/>
  <c r="BE421" i="4"/>
  <c r="F1075" i="79" s="1"/>
  <c r="BE429" i="4"/>
  <c r="F1110" i="79" s="1"/>
  <c r="BE437" i="4"/>
  <c r="F1118" i="79" s="1"/>
  <c r="BE445" i="4"/>
  <c r="F1126" i="79" s="1"/>
  <c r="BE539" i="4"/>
  <c r="BE163" i="4"/>
  <c r="F462" i="79" s="1"/>
  <c r="BE165" i="4"/>
  <c r="F464" i="79" s="1"/>
  <c r="BE167" i="4"/>
  <c r="F466" i="79" s="1"/>
  <c r="BE169" i="4"/>
  <c r="F472" i="79" s="1"/>
  <c r="BE171" i="4"/>
  <c r="F474" i="79" s="1"/>
  <c r="BE173" i="4"/>
  <c r="F476" i="79" s="1"/>
  <c r="BE175" i="4"/>
  <c r="F478" i="79" s="1"/>
  <c r="BE177" i="4"/>
  <c r="F480" i="79" s="1"/>
  <c r="BE179" i="4"/>
  <c r="F482" i="79" s="1"/>
  <c r="BE181" i="4"/>
  <c r="F487" i="79" s="1"/>
  <c r="BE183" i="4"/>
  <c r="F489" i="79" s="1"/>
  <c r="BE185" i="4"/>
  <c r="F491" i="79" s="1"/>
  <c r="BE187" i="4"/>
  <c r="F493" i="79" s="1"/>
  <c r="BE189" i="4"/>
  <c r="F495" i="79" s="1"/>
  <c r="BE191" i="4"/>
  <c r="F497" i="79" s="1"/>
  <c r="BE193" i="4"/>
  <c r="F499" i="79" s="1"/>
  <c r="BE195" i="4"/>
  <c r="F501" i="79" s="1"/>
  <c r="BE197" i="4"/>
  <c r="F503" i="79" s="1"/>
  <c r="BE199" i="4"/>
  <c r="F505" i="79" s="1"/>
  <c r="BE201" i="4"/>
  <c r="F507" i="79" s="1"/>
  <c r="BE203" i="4"/>
  <c r="F509" i="79" s="1"/>
  <c r="BE205" i="4"/>
  <c r="F511" i="79" s="1"/>
  <c r="BE207" i="4"/>
  <c r="F513" i="79" s="1"/>
  <c r="BE209" i="4"/>
  <c r="F515" i="79" s="1"/>
  <c r="BE211" i="4"/>
  <c r="F545" i="79" s="1"/>
  <c r="BE213" i="4"/>
  <c r="F547" i="79" s="1"/>
  <c r="BE215" i="4"/>
  <c r="F549" i="79" s="1"/>
  <c r="BE217" i="4"/>
  <c r="F551" i="79" s="1"/>
  <c r="BE219" i="4"/>
  <c r="F553" i="79" s="1"/>
  <c r="BE221" i="4"/>
  <c r="F555" i="79" s="1"/>
  <c r="BE223" i="4"/>
  <c r="F563" i="79" s="1"/>
  <c r="BE225" i="4"/>
  <c r="F566" i="79" s="1"/>
  <c r="BE227" i="4"/>
  <c r="F568" i="79" s="1"/>
  <c r="BE235" i="4"/>
  <c r="F596" i="79" s="1"/>
  <c r="BE237" i="4"/>
  <c r="F598" i="79" s="1"/>
  <c r="BE239" i="4"/>
  <c r="F600" i="79" s="1"/>
  <c r="BE241" i="4"/>
  <c r="F602" i="79" s="1"/>
  <c r="BE243" i="4"/>
  <c r="F659" i="79" s="1"/>
  <c r="BE245" i="4"/>
  <c r="F663" i="79" s="1"/>
  <c r="BE247" i="4"/>
  <c r="F667" i="79" s="1"/>
  <c r="BE249" i="4"/>
  <c r="F674" i="79" s="1"/>
  <c r="BE251" i="4"/>
  <c r="F676" i="79" s="1"/>
  <c r="BE253" i="4"/>
  <c r="F679" i="79" s="1"/>
  <c r="BE255" i="4"/>
  <c r="F729" i="79" s="1"/>
  <c r="BE257" i="4"/>
  <c r="F731" i="79" s="1"/>
  <c r="BE278" i="4"/>
  <c r="F774" i="79" s="1"/>
  <c r="BE280" i="4"/>
  <c r="F777" i="79" s="1"/>
  <c r="BE282" i="4"/>
  <c r="F784" i="79" s="1"/>
  <c r="BE284" i="4"/>
  <c r="F786" i="79" s="1"/>
  <c r="BE286" i="4"/>
  <c r="F788" i="79" s="1"/>
  <c r="BE288" i="4"/>
  <c r="F790" i="79" s="1"/>
  <c r="BE290" i="4"/>
  <c r="F792" i="79" s="1"/>
  <c r="BE292" i="4"/>
  <c r="F794" i="79" s="1"/>
  <c r="BE294" i="4"/>
  <c r="F796" i="79" s="1"/>
  <c r="BE296" i="4"/>
  <c r="F799" i="79" s="1"/>
  <c r="BE298" i="4"/>
  <c r="F801" i="79" s="1"/>
  <c r="BE300" i="4"/>
  <c r="F803" i="79" s="1"/>
  <c r="BE302" i="4"/>
  <c r="F805" i="79" s="1"/>
  <c r="BE304" i="4"/>
  <c r="F808" i="79" s="1"/>
  <c r="BE306" i="4"/>
  <c r="F810" i="79" s="1"/>
  <c r="BE308" i="4"/>
  <c r="F816" i="79" s="1"/>
  <c r="BE310" i="4"/>
  <c r="F821" i="79" s="1"/>
  <c r="BE312" i="4"/>
  <c r="F825" i="79" s="1"/>
  <c r="BE314" i="4"/>
  <c r="F831" i="79" s="1"/>
  <c r="BE316" i="4"/>
  <c r="F834" i="79" s="1"/>
  <c r="BE318" i="4"/>
  <c r="F838" i="79" s="1"/>
  <c r="BE320" i="4"/>
  <c r="F843" i="79" s="1"/>
  <c r="BE322" i="4"/>
  <c r="F845" i="79" s="1"/>
  <c r="BE324" i="4"/>
  <c r="F847" i="79" s="1"/>
  <c r="BE326" i="4"/>
  <c r="F851" i="79" s="1"/>
  <c r="BE328" i="4"/>
  <c r="F856" i="79" s="1"/>
  <c r="BE330" i="4"/>
  <c r="F858" i="79" s="1"/>
  <c r="BE332" i="4"/>
  <c r="F860" i="79" s="1"/>
  <c r="BE334" i="4"/>
  <c r="F863" i="79" s="1"/>
  <c r="BE336" i="4"/>
  <c r="F868" i="79" s="1"/>
  <c r="BE338" i="4"/>
  <c r="F871" i="79" s="1"/>
  <c r="BE340" i="4"/>
  <c r="F874" i="79" s="1"/>
  <c r="BE342" i="4"/>
  <c r="F877" i="79" s="1"/>
  <c r="BE344" i="4"/>
  <c r="F879" i="79" s="1"/>
  <c r="BE346" i="4"/>
  <c r="F902" i="79" s="1"/>
  <c r="BE347" i="4"/>
  <c r="F905" i="79" s="1"/>
  <c r="BE349" i="4"/>
  <c r="F909" i="79" s="1"/>
  <c r="BE351" i="4"/>
  <c r="F918" i="79" s="1"/>
  <c r="BE353" i="4"/>
  <c r="F922" i="79" s="1"/>
  <c r="BE355" i="4"/>
  <c r="F931" i="79" s="1"/>
  <c r="BE357" i="4"/>
  <c r="F935" i="79" s="1"/>
  <c r="BE389" i="4"/>
  <c r="F998" i="79" s="1"/>
  <c r="BE391" i="4"/>
  <c r="F1003" i="79" s="1"/>
  <c r="BE454" i="4"/>
  <c r="F1135" i="79" s="1"/>
  <c r="BE456" i="4"/>
  <c r="F1137" i="79" s="1"/>
  <c r="BE458" i="4"/>
  <c r="F1139" i="79" s="1"/>
  <c r="BE460" i="4"/>
  <c r="F1141" i="79" s="1"/>
  <c r="BE462" i="4"/>
  <c r="F1146" i="79" s="1"/>
  <c r="BE464" i="4"/>
  <c r="F1148" i="79" s="1"/>
  <c r="BE466" i="4"/>
  <c r="F1150" i="79" s="1"/>
  <c r="BE468" i="4"/>
  <c r="F1152" i="79" s="1"/>
  <c r="BE470" i="4"/>
  <c r="F1154" i="79" s="1"/>
  <c r="BE472" i="4"/>
  <c r="F1156" i="79" s="1"/>
  <c r="BE474" i="4"/>
  <c r="F1158" i="79" s="1"/>
  <c r="BE476" i="4"/>
  <c r="F1160" i="79" s="1"/>
  <c r="BE478" i="4"/>
  <c r="BE480" i="4"/>
  <c r="BE482" i="4"/>
  <c r="BE395" i="4"/>
  <c r="F1012" i="79" s="1"/>
  <c r="BE403" i="4"/>
  <c r="F1043" i="79" s="1"/>
  <c r="BE411" i="4"/>
  <c r="F1061" i="79" s="1"/>
  <c r="BE419" i="4"/>
  <c r="F1072" i="79" s="1"/>
  <c r="BE427" i="4"/>
  <c r="F1108" i="79" s="1"/>
  <c r="BE435" i="4"/>
  <c r="F1116" i="79" s="1"/>
  <c r="BE443" i="4"/>
  <c r="F1124" i="79" s="1"/>
  <c r="BE451" i="4"/>
  <c r="F1132" i="79" s="1"/>
  <c r="BE511" i="4"/>
  <c r="BE513" i="4"/>
  <c r="BE515" i="4"/>
  <c r="BE517" i="4"/>
  <c r="BE519" i="4"/>
  <c r="BE521" i="4"/>
  <c r="BE523" i="4"/>
  <c r="BE525" i="4"/>
  <c r="BE527" i="4"/>
  <c r="BE529" i="4"/>
  <c r="BE531" i="4"/>
  <c r="BE533" i="4"/>
  <c r="BE535" i="4"/>
  <c r="BE537" i="4"/>
  <c r="BE541" i="4"/>
  <c r="BE543" i="4"/>
  <c r="BE545" i="4"/>
  <c r="BE547" i="4"/>
  <c r="BE549" i="4"/>
  <c r="BE551" i="4"/>
  <c r="BE553" i="4"/>
  <c r="BE555" i="4"/>
  <c r="BE557" i="4"/>
  <c r="BE559" i="4"/>
  <c r="BE561" i="4"/>
  <c r="BE563" i="4"/>
  <c r="BE571" i="4"/>
  <c r="BE573" i="4"/>
  <c r="BE575" i="4"/>
  <c r="BE577" i="4"/>
  <c r="BE579" i="4"/>
  <c r="BE581" i="4"/>
  <c r="BE567" i="4"/>
  <c r="BE599" i="4"/>
  <c r="BE601" i="4"/>
  <c r="BE603" i="4"/>
  <c r="BE590" i="4"/>
  <c r="BE606" i="4"/>
  <c r="BE608" i="4"/>
  <c r="BE610" i="4"/>
  <c r="BE612" i="4"/>
  <c r="BE502" i="4"/>
  <c r="BE510" i="4"/>
  <c r="BE540" i="4"/>
  <c r="BE542" i="4"/>
  <c r="BE544" i="4"/>
  <c r="BE504" i="4"/>
  <c r="BE605" i="4"/>
  <c r="BE546" i="4"/>
  <c r="BE548" i="4"/>
  <c r="BE550" i="4"/>
  <c r="BE552" i="4"/>
  <c r="BE554" i="4"/>
  <c r="BE556" i="4"/>
  <c r="BE558" i="4"/>
  <c r="BE560" i="4"/>
  <c r="BE562" i="4"/>
  <c r="BE564" i="4"/>
  <c r="BE568" i="4"/>
  <c r="BE570" i="4"/>
  <c r="BE572" i="4"/>
  <c r="BE574" i="4"/>
  <c r="BE576" i="4"/>
  <c r="BE578" i="4"/>
  <c r="BE580" i="4"/>
  <c r="BE582" i="4"/>
  <c r="BE588" i="4"/>
  <c r="BE596" i="4"/>
  <c r="BE229" i="4"/>
  <c r="F590" i="79" s="1"/>
  <c r="BE231" i="4"/>
  <c r="F592" i="79" s="1"/>
  <c r="BE233" i="4"/>
  <c r="F594" i="79" s="1"/>
  <c r="BE259" i="4"/>
  <c r="F734" i="79" s="1"/>
  <c r="BE261" i="4"/>
  <c r="F737" i="79" s="1"/>
  <c r="BE263" i="4"/>
  <c r="F742" i="79" s="1"/>
  <c r="BE265" i="4"/>
  <c r="F744" i="79" s="1"/>
  <c r="BE267" i="4"/>
  <c r="F756" i="79" s="1"/>
  <c r="BE269" i="4"/>
  <c r="F758" i="79" s="1"/>
  <c r="BE271" i="4"/>
  <c r="F761" i="79" s="1"/>
  <c r="BE273" i="4"/>
  <c r="F766" i="79" s="1"/>
  <c r="BE275" i="4"/>
  <c r="F771" i="79" s="1"/>
  <c r="BE10" i="4"/>
  <c r="F12" i="79" s="1"/>
  <c r="BE18" i="4"/>
  <c r="F20" i="79" s="1"/>
  <c r="BE26" i="4"/>
  <c r="F34" i="79" s="1"/>
  <c r="BE34" i="4"/>
  <c r="F48" i="79" s="1"/>
  <c r="BE42" i="4"/>
  <c r="F61" i="79" s="1"/>
  <c r="BE50" i="4"/>
  <c r="F74" i="79" s="1"/>
  <c r="BE72" i="4"/>
  <c r="F133" i="79" s="1"/>
  <c r="BE90" i="4"/>
  <c r="F224" i="79" s="1"/>
  <c r="BE98" i="4"/>
  <c r="F239" i="79" s="1"/>
  <c r="BE106" i="4"/>
  <c r="F247" i="79" s="1"/>
  <c r="BE114" i="4"/>
  <c r="F281" i="79" s="1"/>
  <c r="BE122" i="4"/>
  <c r="F290" i="79" s="1"/>
  <c r="BE130" i="4"/>
  <c r="F318" i="79" s="1"/>
  <c r="BE138" i="4"/>
  <c r="F379" i="79" s="1"/>
  <c r="BE146" i="4"/>
  <c r="F387" i="79" s="1"/>
  <c r="BE154" i="4"/>
  <c r="F450" i="79" s="1"/>
  <c r="BE279" i="4"/>
  <c r="F776" i="79" s="1"/>
  <c r="BE281" i="4"/>
  <c r="F780" i="79" s="1"/>
  <c r="BE283" i="4"/>
  <c r="F785" i="79" s="1"/>
  <c r="BE285" i="4"/>
  <c r="F787" i="79" s="1"/>
  <c r="BE287" i="4"/>
  <c r="F789" i="79" s="1"/>
  <c r="BE289" i="4"/>
  <c r="F791" i="79" s="1"/>
  <c r="BE291" i="4"/>
  <c r="F793" i="79" s="1"/>
  <c r="BE293" i="4"/>
  <c r="F795" i="79" s="1"/>
  <c r="BE295" i="4"/>
  <c r="F797" i="79" s="1"/>
  <c r="BE297" i="4"/>
  <c r="F800" i="79" s="1"/>
  <c r="BE299" i="4"/>
  <c r="F802" i="79" s="1"/>
  <c r="BE301" i="4"/>
  <c r="F804" i="79" s="1"/>
  <c r="BE303" i="4"/>
  <c r="F806" i="79" s="1"/>
  <c r="BE305" i="4"/>
  <c r="F809" i="79" s="1"/>
  <c r="BE307" i="4"/>
  <c r="F812" i="79" s="1"/>
  <c r="BE309" i="4"/>
  <c r="F818" i="79" s="1"/>
  <c r="BE311" i="4"/>
  <c r="F822" i="79" s="1"/>
  <c r="BE313" i="4"/>
  <c r="F830" i="79" s="1"/>
  <c r="BE315" i="4"/>
  <c r="F832" i="79" s="1"/>
  <c r="BE317" i="4"/>
  <c r="F835" i="79" s="1"/>
  <c r="BE319" i="4"/>
  <c r="F842" i="79" s="1"/>
  <c r="BE321" i="4"/>
  <c r="F844" i="79" s="1"/>
  <c r="BE323" i="4"/>
  <c r="F846" i="79" s="1"/>
  <c r="BE325" i="4"/>
  <c r="F848" i="79" s="1"/>
  <c r="BE327" i="4"/>
  <c r="F855" i="79" s="1"/>
  <c r="BE329" i="4"/>
  <c r="F857" i="79" s="1"/>
  <c r="BE331" i="4"/>
  <c r="F859" i="79" s="1"/>
  <c r="BE333" i="4"/>
  <c r="F861" i="79" s="1"/>
  <c r="BE335" i="4"/>
  <c r="F864" i="79" s="1"/>
  <c r="BE337" i="4"/>
  <c r="F869" i="79" s="1"/>
  <c r="BE339" i="4"/>
  <c r="F873" i="79" s="1"/>
  <c r="BE341" i="4"/>
  <c r="F875" i="79" s="1"/>
  <c r="BE9" i="4"/>
  <c r="F11" i="79" s="1"/>
  <c r="BE13" i="4"/>
  <c r="F15" i="79" s="1"/>
  <c r="BE17" i="4"/>
  <c r="F19" i="79" s="1"/>
  <c r="BE21" i="4"/>
  <c r="F23" i="79" s="1"/>
  <c r="BE25" i="4"/>
  <c r="F32" i="79" s="1"/>
  <c r="BE29" i="4"/>
  <c r="F42" i="79" s="1"/>
  <c r="BE33" i="4"/>
  <c r="F46" i="79" s="1"/>
  <c r="BE37" i="4"/>
  <c r="F54" i="79" s="1"/>
  <c r="BE41" i="4"/>
  <c r="F59" i="79" s="1"/>
  <c r="BE45" i="4"/>
  <c r="F68" i="79" s="1"/>
  <c r="BE49" i="4"/>
  <c r="F72" i="79" s="1"/>
  <c r="BE67" i="4"/>
  <c r="F121" i="79" s="1"/>
  <c r="BE71" i="4"/>
  <c r="F126" i="79" s="1"/>
  <c r="BE79" i="4"/>
  <c r="F147" i="79" s="1"/>
  <c r="BE83" i="4"/>
  <c r="F152" i="79" s="1"/>
  <c r="BE85" i="4"/>
  <c r="F155" i="79" s="1"/>
  <c r="BE87" i="4"/>
  <c r="F221" i="79" s="1"/>
  <c r="BE89" i="4"/>
  <c r="F223" i="79" s="1"/>
  <c r="BE93" i="4"/>
  <c r="F228" i="79" s="1"/>
  <c r="BE97" i="4"/>
  <c r="F238" i="79" s="1"/>
  <c r="BE101" i="4"/>
  <c r="F242" i="79" s="1"/>
  <c r="BE105" i="4"/>
  <c r="F246" i="79" s="1"/>
  <c r="BE109" i="4"/>
  <c r="F250" i="79" s="1"/>
  <c r="BE113" i="4"/>
  <c r="F280" i="79" s="1"/>
  <c r="BE117" i="4"/>
  <c r="F284" i="79" s="1"/>
  <c r="BE121" i="4"/>
  <c r="F289" i="79" s="1"/>
  <c r="BE125" i="4"/>
  <c r="F293" i="79" s="1"/>
  <c r="BE277" i="4"/>
  <c r="F773" i="79" s="1"/>
  <c r="BE129" i="4"/>
  <c r="F311" i="79" s="1"/>
  <c r="BE133" i="4"/>
  <c r="F374" i="79" s="1"/>
  <c r="BE137" i="4"/>
  <c r="F378" i="79" s="1"/>
  <c r="BE141" i="4"/>
  <c r="F382" i="79" s="1"/>
  <c r="BE145" i="4"/>
  <c r="F386" i="79" s="1"/>
  <c r="BE149" i="4"/>
  <c r="F393" i="79" s="1"/>
  <c r="BE153" i="4"/>
  <c r="F398" i="79" s="1"/>
  <c r="BE157" i="4"/>
  <c r="F456" i="79" s="1"/>
  <c r="BE11" i="4"/>
  <c r="F13" i="79" s="1"/>
  <c r="BE15" i="4"/>
  <c r="F17" i="79" s="1"/>
  <c r="BE19" i="4"/>
  <c r="F21" i="79" s="1"/>
  <c r="BE23" i="4"/>
  <c r="F29" i="79" s="1"/>
  <c r="BE27" i="4"/>
  <c r="F40" i="79" s="1"/>
  <c r="BE31" i="4"/>
  <c r="F44" i="79" s="1"/>
  <c r="BE35" i="4"/>
  <c r="F49" i="79" s="1"/>
  <c r="BE39" i="4"/>
  <c r="F57" i="79" s="1"/>
  <c r="BE43" i="4"/>
  <c r="F66" i="79" s="1"/>
  <c r="BE47" i="4"/>
  <c r="F70" i="79" s="1"/>
  <c r="BE51" i="4"/>
  <c r="F75" i="79" s="1"/>
  <c r="BE53" i="4"/>
  <c r="F95" i="79" s="1"/>
  <c r="BE55" i="4"/>
  <c r="F98" i="79" s="1"/>
  <c r="BE57" i="4"/>
  <c r="F100" i="79" s="1"/>
  <c r="BE59" i="4"/>
  <c r="F102" i="79" s="1"/>
  <c r="BE61" i="4"/>
  <c r="F108" i="79" s="1"/>
  <c r="BE63" i="4"/>
  <c r="F110" i="79" s="1"/>
  <c r="BE65" i="4"/>
  <c r="F113" i="79" s="1"/>
  <c r="BE69" i="4"/>
  <c r="F123" i="79" s="1"/>
  <c r="BE73" i="4"/>
  <c r="F134" i="79" s="1"/>
  <c r="BE75" i="4"/>
  <c r="F136" i="79" s="1"/>
  <c r="BE77" i="4"/>
  <c r="F139" i="79" s="1"/>
  <c r="BE81" i="4"/>
  <c r="F149" i="79" s="1"/>
  <c r="BE91" i="4"/>
  <c r="F225" i="79" s="1"/>
  <c r="BE95" i="4"/>
  <c r="F236" i="79" s="1"/>
  <c r="BE99" i="4"/>
  <c r="F240" i="79" s="1"/>
  <c r="BE103" i="4"/>
  <c r="F244" i="79" s="1"/>
  <c r="BE107" i="4"/>
  <c r="F248" i="79" s="1"/>
  <c r="BE111" i="4"/>
  <c r="F252" i="79" s="1"/>
  <c r="BE115" i="4"/>
  <c r="F282" i="79" s="1"/>
  <c r="BE119" i="4"/>
  <c r="F286" i="79" s="1"/>
  <c r="BE123" i="4"/>
  <c r="F291" i="79" s="1"/>
  <c r="BE127" i="4"/>
  <c r="F309" i="79" s="1"/>
  <c r="BE131" i="4"/>
  <c r="F372" i="79" s="1"/>
  <c r="BE135" i="4"/>
  <c r="F376" i="79" s="1"/>
  <c r="BE139" i="4"/>
  <c r="F380" i="79" s="1"/>
  <c r="BE143" i="4"/>
  <c r="F384" i="79" s="1"/>
  <c r="BE147" i="4"/>
  <c r="F390" i="79" s="1"/>
  <c r="BE151" i="4"/>
  <c r="F395" i="79" s="1"/>
  <c r="BE155" i="4"/>
  <c r="F454" i="79" s="1"/>
  <c r="BE159" i="4"/>
  <c r="F458" i="79" s="1"/>
  <c r="BE164" i="4"/>
  <c r="F463" i="79" s="1"/>
  <c r="BE168" i="4"/>
  <c r="F471" i="79" s="1"/>
  <c r="BE172" i="4"/>
  <c r="F475" i="79" s="1"/>
  <c r="BE176" i="4"/>
  <c r="F479" i="79" s="1"/>
  <c r="BE180" i="4"/>
  <c r="F483" i="79" s="1"/>
  <c r="BE184" i="4"/>
  <c r="F490" i="79" s="1"/>
  <c r="BE188" i="4"/>
  <c r="F494" i="79" s="1"/>
  <c r="BE192" i="4"/>
  <c r="F498" i="79" s="1"/>
  <c r="BE196" i="4"/>
  <c r="F502" i="79" s="1"/>
  <c r="BE200" i="4"/>
  <c r="F506" i="79" s="1"/>
  <c r="BE204" i="4"/>
  <c r="F510" i="79" s="1"/>
  <c r="BE208" i="4"/>
  <c r="F514" i="79" s="1"/>
  <c r="BE212" i="4"/>
  <c r="F546" i="79" s="1"/>
  <c r="BE216" i="4"/>
  <c r="F550" i="79" s="1"/>
  <c r="BE220" i="4"/>
  <c r="F554" i="79" s="1"/>
  <c r="BE224" i="4"/>
  <c r="F564" i="79" s="1"/>
  <c r="BE228" i="4"/>
  <c r="F569" i="79" s="1"/>
  <c r="BE230" i="4"/>
  <c r="F591" i="79" s="1"/>
  <c r="BE232" i="4"/>
  <c r="F593" i="79" s="1"/>
  <c r="BE234" i="4"/>
  <c r="F595" i="79" s="1"/>
  <c r="BE238" i="4"/>
  <c r="F599" i="79" s="1"/>
  <c r="BE242" i="4"/>
  <c r="F657" i="79" s="1"/>
  <c r="BE246" i="4"/>
  <c r="F666" i="79" s="1"/>
  <c r="BE250" i="4"/>
  <c r="F675" i="79" s="1"/>
  <c r="BE254" i="4"/>
  <c r="F682" i="79" s="1"/>
  <c r="BE258" i="4"/>
  <c r="F732" i="79" s="1"/>
  <c r="BE260" i="4"/>
  <c r="F735" i="79" s="1"/>
  <c r="BE262" i="4"/>
  <c r="F738" i="79" s="1"/>
  <c r="BE264" i="4"/>
  <c r="F743" i="79" s="1"/>
  <c r="BE266" i="4"/>
  <c r="F755" i="79" s="1"/>
  <c r="BE268" i="4"/>
  <c r="F757" i="79" s="1"/>
  <c r="BE270" i="4"/>
  <c r="F760" i="79" s="1"/>
  <c r="BE272" i="4"/>
  <c r="F764" i="79" s="1"/>
  <c r="BE274" i="4"/>
  <c r="F767" i="79" s="1"/>
  <c r="BE276" i="4"/>
  <c r="F772" i="79" s="1"/>
  <c r="BE16" i="4"/>
  <c r="F18" i="79" s="1"/>
  <c r="BE24" i="4"/>
  <c r="F30" i="79" s="1"/>
  <c r="BE32" i="4"/>
  <c r="F45" i="79" s="1"/>
  <c r="BE40" i="4"/>
  <c r="F58" i="79" s="1"/>
  <c r="BE48" i="4"/>
  <c r="F71" i="79" s="1"/>
  <c r="BE70" i="4"/>
  <c r="F125" i="79" s="1"/>
  <c r="BE82" i="4"/>
  <c r="F151" i="79" s="1"/>
  <c r="BE96" i="4"/>
  <c r="F237" i="79" s="1"/>
  <c r="BE104" i="4"/>
  <c r="F245" i="79" s="1"/>
  <c r="BE112" i="4"/>
  <c r="F279" i="79" s="1"/>
  <c r="BE120" i="4"/>
  <c r="F288" i="79" s="1"/>
  <c r="BE128" i="4"/>
  <c r="F310" i="79" s="1"/>
  <c r="BE136" i="4"/>
  <c r="F377" i="79" s="1"/>
  <c r="BE144" i="4"/>
  <c r="F385" i="79" s="1"/>
  <c r="BE152" i="4"/>
  <c r="F396" i="79" s="1"/>
  <c r="BE343" i="4"/>
  <c r="F878" i="79" s="1"/>
  <c r="BE345" i="4"/>
  <c r="F893" i="79" s="1"/>
  <c r="BE348" i="4"/>
  <c r="F906" i="79" s="1"/>
  <c r="BE350" i="4"/>
  <c r="F915" i="79" s="1"/>
  <c r="BE352" i="4"/>
  <c r="F919" i="79" s="1"/>
  <c r="BE354" i="4"/>
  <c r="F928" i="79" s="1"/>
  <c r="BE356" i="4"/>
  <c r="F932" i="79" s="1"/>
  <c r="BE358" i="4"/>
  <c r="F936" i="79" s="1"/>
  <c r="BE388" i="4"/>
  <c r="F994" i="79" s="1"/>
  <c r="BE390" i="4"/>
  <c r="F1002" i="79" s="1"/>
  <c r="BE392" i="4"/>
  <c r="F1004" i="79" s="1"/>
  <c r="BE486" i="4"/>
  <c r="BE488" i="4"/>
  <c r="BE490" i="4"/>
  <c r="BE492" i="4"/>
  <c r="BE494" i="4"/>
  <c r="BE496" i="4"/>
  <c r="BE498" i="4"/>
  <c r="BE512" i="4"/>
  <c r="BE360" i="4"/>
  <c r="F938" i="79" s="1"/>
  <c r="BE362" i="4"/>
  <c r="F943" i="79" s="1"/>
  <c r="BE364" i="4"/>
  <c r="F947" i="79" s="1"/>
  <c r="BE366" i="4"/>
  <c r="F951" i="79" s="1"/>
  <c r="BE368" i="4"/>
  <c r="F959" i="79" s="1"/>
  <c r="BE370" i="4"/>
  <c r="F961" i="79" s="1"/>
  <c r="BE372" i="4"/>
  <c r="F963" i="79" s="1"/>
  <c r="BE374" i="4"/>
  <c r="F965" i="79" s="1"/>
  <c r="BE376" i="4"/>
  <c r="F967" i="79" s="1"/>
  <c r="BE378" i="4"/>
  <c r="F969" i="79" s="1"/>
  <c r="BE380" i="4"/>
  <c r="F975" i="79" s="1"/>
  <c r="BE382" i="4"/>
  <c r="F977" i="79" s="1"/>
  <c r="BE384" i="4"/>
  <c r="F983" i="79" s="1"/>
  <c r="BE386" i="4"/>
  <c r="F989" i="79" s="1"/>
  <c r="BE359" i="4"/>
  <c r="F937" i="79" s="1"/>
  <c r="BE387" i="4"/>
  <c r="F990" i="79" s="1"/>
  <c r="BE394" i="4"/>
  <c r="F1008" i="79" s="1"/>
  <c r="BE398" i="4"/>
  <c r="F1037" i="79" s="1"/>
  <c r="BE402" i="4"/>
  <c r="F1042" i="79" s="1"/>
  <c r="BE406" i="4"/>
  <c r="F1052" i="79" s="1"/>
  <c r="BE410" i="4"/>
  <c r="F1060" i="79" s="1"/>
  <c r="BE414" i="4"/>
  <c r="F1067" i="79" s="1"/>
  <c r="BE418" i="4"/>
  <c r="F1071" i="79" s="1"/>
  <c r="BE422" i="4"/>
  <c r="F1076" i="79" s="1"/>
  <c r="BE426" i="4"/>
  <c r="F1092" i="79" s="1"/>
  <c r="BE430" i="4"/>
  <c r="F1111" i="79" s="1"/>
  <c r="BE434" i="4"/>
  <c r="F1115" i="79" s="1"/>
  <c r="BE438" i="4"/>
  <c r="F1119" i="79" s="1"/>
  <c r="BE442" i="4"/>
  <c r="F1123" i="79" s="1"/>
  <c r="BE446" i="4"/>
  <c r="F1127" i="79" s="1"/>
  <c r="BE450" i="4"/>
  <c r="F1131" i="79" s="1"/>
  <c r="BE485" i="4"/>
  <c r="BE487" i="4"/>
  <c r="BE489" i="4"/>
  <c r="BE491" i="4"/>
  <c r="BE493" i="4"/>
  <c r="BE495" i="4"/>
  <c r="BE497" i="4"/>
  <c r="BE499" i="4"/>
  <c r="BE503" i="4"/>
  <c r="BE507" i="4"/>
  <c r="BE399" i="4"/>
  <c r="F1038" i="79" s="1"/>
  <c r="BE407" i="4"/>
  <c r="F1054" i="79" s="1"/>
  <c r="BE415" i="4"/>
  <c r="F1068" i="79" s="1"/>
  <c r="BE423" i="4"/>
  <c r="F1079" i="79" s="1"/>
  <c r="BE431" i="4"/>
  <c r="F1112" i="79" s="1"/>
  <c r="BE439" i="4"/>
  <c r="F1120" i="79" s="1"/>
  <c r="BE447" i="4"/>
  <c r="F1128" i="79" s="1"/>
  <c r="BE514" i="4"/>
  <c r="BE516" i="4"/>
  <c r="BE518" i="4"/>
  <c r="BE520" i="4"/>
  <c r="BE522" i="4"/>
  <c r="BE524" i="4"/>
  <c r="BE526" i="4"/>
  <c r="BE528" i="4"/>
  <c r="BE530" i="4"/>
  <c r="BE532" i="4"/>
  <c r="BE534" i="4"/>
  <c r="BE536" i="4"/>
  <c r="BE538" i="4"/>
  <c r="BE566" i="4"/>
  <c r="BE585" i="4"/>
  <c r="BE589" i="4"/>
  <c r="BE593" i="4"/>
  <c r="BE597" i="4"/>
  <c r="BE587" i="4"/>
  <c r="BE591" i="4"/>
  <c r="BE595" i="4"/>
  <c r="BE600" i="4"/>
  <c r="BE602" i="4"/>
  <c r="BE604" i="4"/>
  <c r="BE607" i="4"/>
  <c r="BE609" i="4"/>
  <c r="BE160" i="4"/>
  <c r="F459" i="79" s="1"/>
  <c r="BE401" i="4"/>
  <c r="F1040" i="79" s="1"/>
  <c r="BE409" i="4"/>
  <c r="F1056" i="79" s="1"/>
  <c r="BE417" i="4"/>
  <c r="F1070" i="79" s="1"/>
  <c r="BE425" i="4"/>
  <c r="F1088" i="79" s="1"/>
  <c r="BE433" i="4"/>
  <c r="F1114" i="79" s="1"/>
  <c r="BE441" i="4"/>
  <c r="F1122" i="79" s="1"/>
  <c r="BE449" i="4"/>
  <c r="F1130" i="79" s="1"/>
  <c r="BE500" i="4"/>
  <c r="BE508" i="4"/>
  <c r="BE569" i="4"/>
  <c r="BE586" i="4"/>
  <c r="BE594" i="4"/>
  <c r="BE611" i="4"/>
  <c r="BE484" i="4"/>
  <c r="BE506" i="4"/>
  <c r="BE583" i="4"/>
  <c r="BE565" i="4"/>
  <c r="BE584" i="4"/>
  <c r="BE592" i="4"/>
  <c r="BE598" i="4"/>
  <c r="AI162" i="4"/>
  <c r="AI166" i="4"/>
  <c r="AI170" i="4"/>
  <c r="AI174" i="4"/>
  <c r="AI178" i="4"/>
  <c r="AI182" i="4"/>
  <c r="AI186" i="4"/>
  <c r="AI190" i="4"/>
  <c r="AI194" i="4"/>
  <c r="AI198" i="4"/>
  <c r="AI202" i="4"/>
  <c r="AI206" i="4"/>
  <c r="AI210" i="4"/>
  <c r="AI14" i="4"/>
  <c r="AI22" i="4"/>
  <c r="AI214" i="4"/>
  <c r="AI218" i="4"/>
  <c r="AI222" i="4"/>
  <c r="AI226" i="4"/>
  <c r="AI236" i="4"/>
  <c r="AI240" i="4"/>
  <c r="AI244" i="4"/>
  <c r="AI248" i="4"/>
  <c r="AI252" i="4"/>
  <c r="AI256" i="4"/>
  <c r="AI38" i="4"/>
  <c r="AI46" i="4"/>
  <c r="AI68" i="4"/>
  <c r="AI80" i="4"/>
  <c r="AI94" i="4"/>
  <c r="AI102" i="4"/>
  <c r="AI110" i="4"/>
  <c r="AI118" i="4"/>
  <c r="AI126" i="4"/>
  <c r="AI134" i="4"/>
  <c r="AI142" i="4"/>
  <c r="AI150" i="4"/>
  <c r="AI158" i="4"/>
  <c r="AI12" i="4"/>
  <c r="AI30" i="4"/>
  <c r="AI52" i="4"/>
  <c r="AI54" i="4"/>
  <c r="AI56" i="4"/>
  <c r="AI58" i="4"/>
  <c r="AI60" i="4"/>
  <c r="AI62" i="4"/>
  <c r="AI64" i="4"/>
  <c r="AI74" i="4"/>
  <c r="AI76" i="4"/>
  <c r="AI84" i="4"/>
  <c r="AI86" i="4"/>
  <c r="AI88" i="4"/>
  <c r="AI161" i="4"/>
  <c r="AI20" i="4"/>
  <c r="AI28" i="4"/>
  <c r="AI36" i="4"/>
  <c r="AI44" i="4"/>
  <c r="AI66" i="4"/>
  <c r="AI78" i="4"/>
  <c r="AI92" i="4"/>
  <c r="AI100" i="4"/>
  <c r="AI108" i="4"/>
  <c r="AI116" i="4"/>
  <c r="AI124" i="4"/>
  <c r="AI132" i="4"/>
  <c r="AI140" i="4"/>
  <c r="AI148" i="4"/>
  <c r="AI156" i="4"/>
  <c r="AI361" i="4"/>
  <c r="AI363" i="4"/>
  <c r="AI365" i="4"/>
  <c r="AI367" i="4"/>
  <c r="AI369" i="4"/>
  <c r="AI371" i="4"/>
  <c r="AI373" i="4"/>
  <c r="AI375" i="4"/>
  <c r="AI377" i="4"/>
  <c r="AI379" i="4"/>
  <c r="AI381" i="4"/>
  <c r="AI383" i="4"/>
  <c r="AI385" i="4"/>
  <c r="AI396" i="4"/>
  <c r="AI400" i="4"/>
  <c r="AI404" i="4"/>
  <c r="AI408" i="4"/>
  <c r="AI412" i="4"/>
  <c r="AI416" i="4"/>
  <c r="AI420" i="4"/>
  <c r="AI424" i="4"/>
  <c r="AI428" i="4"/>
  <c r="AI432" i="4"/>
  <c r="AI436" i="4"/>
  <c r="AI440" i="4"/>
  <c r="AI444" i="4"/>
  <c r="AI448" i="4"/>
  <c r="AI393" i="4"/>
  <c r="AI453" i="4"/>
  <c r="AI455" i="4"/>
  <c r="AI457" i="4"/>
  <c r="AI459" i="4"/>
  <c r="AI461" i="4"/>
  <c r="AI463" i="4"/>
  <c r="AI465" i="4"/>
  <c r="AI467" i="4"/>
  <c r="AI469" i="4"/>
  <c r="AI471" i="4"/>
  <c r="AI473" i="4"/>
  <c r="AI475" i="4"/>
  <c r="AI477" i="4"/>
  <c r="AI479" i="4"/>
  <c r="AI481" i="4"/>
  <c r="AI483" i="4"/>
  <c r="AI501" i="4"/>
  <c r="AI505" i="4"/>
  <c r="AI509" i="4"/>
  <c r="AI397" i="4"/>
  <c r="AI405" i="4"/>
  <c r="AI413" i="4"/>
  <c r="AI421" i="4"/>
  <c r="AI429" i="4"/>
  <c r="AI437" i="4"/>
  <c r="AI445" i="4"/>
  <c r="AI163" i="4"/>
  <c r="AI165" i="4"/>
  <c r="AI167" i="4"/>
  <c r="AI169" i="4"/>
  <c r="AI171" i="4"/>
  <c r="AI452" i="4"/>
  <c r="AI539" i="4"/>
  <c r="AI173" i="4"/>
  <c r="AI175" i="4"/>
  <c r="AI177" i="4"/>
  <c r="AI179" i="4"/>
  <c r="AI181" i="4"/>
  <c r="AI183" i="4"/>
  <c r="AI185" i="4"/>
  <c r="AI187" i="4"/>
  <c r="AI189" i="4"/>
  <c r="AI191" i="4"/>
  <c r="AI193" i="4"/>
  <c r="AI195" i="4"/>
  <c r="AI197" i="4"/>
  <c r="AI199" i="4"/>
  <c r="AI201" i="4"/>
  <c r="AI203" i="4"/>
  <c r="AI205" i="4"/>
  <c r="AI207" i="4"/>
  <c r="AI209" i="4"/>
  <c r="AI211" i="4"/>
  <c r="AI213" i="4"/>
  <c r="AI215" i="4"/>
  <c r="AI217" i="4"/>
  <c r="AI219" i="4"/>
  <c r="AI221" i="4"/>
  <c r="AI223" i="4"/>
  <c r="AI225" i="4"/>
  <c r="AI227" i="4"/>
  <c r="AI235" i="4"/>
  <c r="AI237" i="4"/>
  <c r="AI239" i="4"/>
  <c r="AI241" i="4"/>
  <c r="AI243" i="4"/>
  <c r="AI245" i="4"/>
  <c r="AI247" i="4"/>
  <c r="AI249" i="4"/>
  <c r="AI251" i="4"/>
  <c r="AI253" i="4"/>
  <c r="AI255" i="4"/>
  <c r="AI257" i="4"/>
  <c r="AI278" i="4"/>
  <c r="AI280" i="4"/>
  <c r="AI282" i="4"/>
  <c r="AI284" i="4"/>
  <c r="AI286" i="4"/>
  <c r="AI288" i="4"/>
  <c r="AI290" i="4"/>
  <c r="AI292" i="4"/>
  <c r="AI294" i="4"/>
  <c r="AI296" i="4"/>
  <c r="AI298" i="4"/>
  <c r="AI300" i="4"/>
  <c r="AI302" i="4"/>
  <c r="AI304" i="4"/>
  <c r="AI306" i="4"/>
  <c r="AI308" i="4"/>
  <c r="AI310" i="4"/>
  <c r="AI312" i="4"/>
  <c r="AI314" i="4"/>
  <c r="AI316" i="4"/>
  <c r="AI318" i="4"/>
  <c r="AI320" i="4"/>
  <c r="AI322" i="4"/>
  <c r="AI324" i="4"/>
  <c r="AI326" i="4"/>
  <c r="AI328" i="4"/>
  <c r="AI330" i="4"/>
  <c r="AI332" i="4"/>
  <c r="AI334" i="4"/>
  <c r="AI336" i="4"/>
  <c r="AI338" i="4"/>
  <c r="AI340" i="4"/>
  <c r="AI342" i="4"/>
  <c r="AI344" i="4"/>
  <c r="AI346" i="4"/>
  <c r="AI347" i="4"/>
  <c r="AI349" i="4"/>
  <c r="AI351" i="4"/>
  <c r="AI353" i="4"/>
  <c r="AI355" i="4"/>
  <c r="AI357" i="4"/>
  <c r="AI389" i="4"/>
  <c r="AI391" i="4"/>
  <c r="AI395" i="4"/>
  <c r="AI403" i="4"/>
  <c r="AI411" i="4"/>
  <c r="AI419" i="4"/>
  <c r="AI427" i="4"/>
  <c r="AI435" i="4"/>
  <c r="AI443" i="4"/>
  <c r="AI451" i="4"/>
  <c r="AI504" i="4"/>
  <c r="AI567" i="4"/>
  <c r="AI590" i="4"/>
  <c r="AI510" i="4"/>
  <c r="AI540" i="4"/>
  <c r="AI542" i="4"/>
  <c r="AI544" i="4"/>
  <c r="AI454" i="4"/>
  <c r="AI456" i="4"/>
  <c r="AI458" i="4"/>
  <c r="AI460" i="4"/>
  <c r="AI462" i="4"/>
  <c r="AI464" i="4"/>
  <c r="AI466" i="4"/>
  <c r="AI468" i="4"/>
  <c r="AI470" i="4"/>
  <c r="AI472" i="4"/>
  <c r="AI474" i="4"/>
  <c r="AI476" i="4"/>
  <c r="AI478" i="4"/>
  <c r="AI480" i="4"/>
  <c r="AI482" i="4"/>
  <c r="AI511" i="4"/>
  <c r="AI513" i="4"/>
  <c r="AI515" i="4"/>
  <c r="AI517" i="4"/>
  <c r="AI519" i="4"/>
  <c r="AI521" i="4"/>
  <c r="AI523" i="4"/>
  <c r="AI525" i="4"/>
  <c r="AI527" i="4"/>
  <c r="AI529" i="4"/>
  <c r="AI531" i="4"/>
  <c r="AI533" i="4"/>
  <c r="AI535" i="4"/>
  <c r="AI537" i="4"/>
  <c r="AI541" i="4"/>
  <c r="AI543" i="4"/>
  <c r="AI545" i="4"/>
  <c r="AI547" i="4"/>
  <c r="AI549" i="4"/>
  <c r="AI551" i="4"/>
  <c r="AI553" i="4"/>
  <c r="AI555" i="4"/>
  <c r="AI557" i="4"/>
  <c r="AI559" i="4"/>
  <c r="AI561" i="4"/>
  <c r="AI563" i="4"/>
  <c r="AI571" i="4"/>
  <c r="AI573" i="4"/>
  <c r="AI575" i="4"/>
  <c r="AI577" i="4"/>
  <c r="AI579" i="4"/>
  <c r="AI581" i="4"/>
  <c r="AI599" i="4"/>
  <c r="AI601" i="4"/>
  <c r="AI603" i="4"/>
  <c r="AI605" i="4"/>
  <c r="AI606" i="4"/>
  <c r="AI608" i="4"/>
  <c r="AI610" i="4"/>
  <c r="AI612" i="4"/>
  <c r="AI502" i="4"/>
  <c r="AI546" i="4"/>
  <c r="AI548" i="4"/>
  <c r="AI550" i="4"/>
  <c r="AI552" i="4"/>
  <c r="AI554" i="4"/>
  <c r="AI556" i="4"/>
  <c r="AI558" i="4"/>
  <c r="AI560" i="4"/>
  <c r="AI562" i="4"/>
  <c r="AI564" i="4"/>
  <c r="AI568" i="4"/>
  <c r="AI570" i="4"/>
  <c r="AI572" i="4"/>
  <c r="AI574" i="4"/>
  <c r="AI576" i="4"/>
  <c r="AI578" i="4"/>
  <c r="AI580" i="4"/>
  <c r="AI582" i="4"/>
  <c r="AI588" i="4"/>
  <c r="AI596" i="4"/>
  <c r="AI229" i="4"/>
  <c r="AI231" i="4"/>
  <c r="AI233" i="4"/>
  <c r="AI259" i="4"/>
  <c r="AI261" i="4"/>
  <c r="AI263" i="4"/>
  <c r="AI265" i="4"/>
  <c r="AI267" i="4"/>
  <c r="AI269" i="4"/>
  <c r="AI271" i="4"/>
  <c r="AI273" i="4"/>
  <c r="AI275" i="4"/>
  <c r="AI277" i="4"/>
  <c r="AI10" i="4"/>
  <c r="AI18" i="4"/>
  <c r="AI26" i="4"/>
  <c r="AI34" i="4"/>
  <c r="AI42" i="4"/>
  <c r="AI50" i="4"/>
  <c r="AI72" i="4"/>
  <c r="AI90" i="4"/>
  <c r="AI98" i="4"/>
  <c r="AI106" i="4"/>
  <c r="AI114" i="4"/>
  <c r="AI122" i="4"/>
  <c r="AI130" i="4"/>
  <c r="AI138" i="4"/>
  <c r="AI146" i="4"/>
  <c r="AI154" i="4"/>
  <c r="AI9" i="4"/>
  <c r="AI13" i="4"/>
  <c r="AI17" i="4"/>
  <c r="AI21" i="4"/>
  <c r="AI25" i="4"/>
  <c r="AI29" i="4"/>
  <c r="AI33" i="4"/>
  <c r="AI37" i="4"/>
  <c r="AI41" i="4"/>
  <c r="AI45" i="4"/>
  <c r="AI49" i="4"/>
  <c r="AI67" i="4"/>
  <c r="AI71" i="4"/>
  <c r="AI79" i="4"/>
  <c r="AI83" i="4"/>
  <c r="AI85" i="4"/>
  <c r="AI87" i="4"/>
  <c r="AI89" i="4"/>
  <c r="AI93" i="4"/>
  <c r="AI97" i="4"/>
  <c r="AI101" i="4"/>
  <c r="AI105" i="4"/>
  <c r="AI109" i="4"/>
  <c r="AI113" i="4"/>
  <c r="AI117" i="4"/>
  <c r="AI121" i="4"/>
  <c r="AI125" i="4"/>
  <c r="AI279" i="4"/>
  <c r="AI281" i="4"/>
  <c r="AI283" i="4"/>
  <c r="AI285" i="4"/>
  <c r="AI287" i="4"/>
  <c r="AI289" i="4"/>
  <c r="AI291" i="4"/>
  <c r="AI293" i="4"/>
  <c r="AI295" i="4"/>
  <c r="AI297" i="4"/>
  <c r="AI299" i="4"/>
  <c r="AI301" i="4"/>
  <c r="AI303" i="4"/>
  <c r="AI305" i="4"/>
  <c r="AI307" i="4"/>
  <c r="AI309" i="4"/>
  <c r="AI311" i="4"/>
  <c r="AI313" i="4"/>
  <c r="AI315" i="4"/>
  <c r="AI317" i="4"/>
  <c r="AI319" i="4"/>
  <c r="AI321" i="4"/>
  <c r="AI323" i="4"/>
  <c r="AI325" i="4"/>
  <c r="AI327" i="4"/>
  <c r="AI329" i="4"/>
  <c r="AI331" i="4"/>
  <c r="AI333" i="4"/>
  <c r="AI335" i="4"/>
  <c r="AI337" i="4"/>
  <c r="AI339" i="4"/>
  <c r="AI341" i="4"/>
  <c r="AI129" i="4"/>
  <c r="AI133" i="4"/>
  <c r="AI137" i="4"/>
  <c r="AI141" i="4"/>
  <c r="AI145" i="4"/>
  <c r="AI149" i="4"/>
  <c r="AI153" i="4"/>
  <c r="AI157" i="4"/>
  <c r="AI11" i="4"/>
  <c r="AI15" i="4"/>
  <c r="AI19" i="4"/>
  <c r="AI23" i="4"/>
  <c r="AI27" i="4"/>
  <c r="AI31" i="4"/>
  <c r="AI35" i="4"/>
  <c r="AI39" i="4"/>
  <c r="AI43" i="4"/>
  <c r="AI47" i="4"/>
  <c r="AI51" i="4"/>
  <c r="AI53" i="4"/>
  <c r="AI55" i="4"/>
  <c r="AI57" i="4"/>
  <c r="AI59" i="4"/>
  <c r="AI61" i="4"/>
  <c r="AI63" i="4"/>
  <c r="AI65" i="4"/>
  <c r="AI69" i="4"/>
  <c r="AI73" i="4"/>
  <c r="AI75" i="4"/>
  <c r="AI77" i="4"/>
  <c r="AI81" i="4"/>
  <c r="AI91" i="4"/>
  <c r="AI95" i="4"/>
  <c r="AI99" i="4"/>
  <c r="AI103" i="4"/>
  <c r="AI107" i="4"/>
  <c r="AI111" i="4"/>
  <c r="AI115" i="4"/>
  <c r="AI119" i="4"/>
  <c r="AI123" i="4"/>
  <c r="AI127" i="4"/>
  <c r="AI131" i="4"/>
  <c r="AI135" i="4"/>
  <c r="AI139" i="4"/>
  <c r="AI143" i="4"/>
  <c r="AI147" i="4"/>
  <c r="AI151" i="4"/>
  <c r="AI155" i="4"/>
  <c r="AI159" i="4"/>
  <c r="AI160" i="4"/>
  <c r="AI401" i="4"/>
  <c r="AI409" i="4"/>
  <c r="AI417" i="4"/>
  <c r="AI425" i="4"/>
  <c r="AI433" i="4"/>
  <c r="AI441" i="4"/>
  <c r="AI449" i="4"/>
  <c r="AI512" i="4"/>
  <c r="AI359" i="4"/>
  <c r="AI387" i="4"/>
  <c r="AI394" i="4"/>
  <c r="AI398" i="4"/>
  <c r="AI402" i="4"/>
  <c r="AI406" i="4"/>
  <c r="AI410" i="4"/>
  <c r="AI414" i="4"/>
  <c r="AI418" i="4"/>
  <c r="AI422" i="4"/>
  <c r="AI426" i="4"/>
  <c r="AI430" i="4"/>
  <c r="AI434" i="4"/>
  <c r="AI438" i="4"/>
  <c r="AI442" i="4"/>
  <c r="AI446" i="4"/>
  <c r="AI450" i="4"/>
  <c r="AI485" i="4"/>
  <c r="AI487" i="4"/>
  <c r="AI489" i="4"/>
  <c r="AI491" i="4"/>
  <c r="AI493" i="4"/>
  <c r="AI495" i="4"/>
  <c r="AI497" i="4"/>
  <c r="AI499" i="4"/>
  <c r="AI503" i="4"/>
  <c r="AI507" i="4"/>
  <c r="AI514" i="4"/>
  <c r="AI516" i="4"/>
  <c r="AI518" i="4"/>
  <c r="AI520" i="4"/>
  <c r="AI522" i="4"/>
  <c r="AI524" i="4"/>
  <c r="AI526" i="4"/>
  <c r="AI528" i="4"/>
  <c r="AI530" i="4"/>
  <c r="AI532" i="4"/>
  <c r="AI534" i="4"/>
  <c r="AI536" i="4"/>
  <c r="AI538" i="4"/>
  <c r="AI500" i="4"/>
  <c r="AI508" i="4"/>
  <c r="AI566" i="4"/>
  <c r="AI569" i="4"/>
  <c r="AI585" i="4"/>
  <c r="AI589" i="4"/>
  <c r="AI593" i="4"/>
  <c r="AI597" i="4"/>
  <c r="AI587" i="4"/>
  <c r="AI591" i="4"/>
  <c r="AI595" i="4"/>
  <c r="AI600" i="4"/>
  <c r="AI602" i="4"/>
  <c r="AI604" i="4"/>
  <c r="AI586" i="4"/>
  <c r="AI594" i="4"/>
  <c r="AI607" i="4"/>
  <c r="AI164" i="4"/>
  <c r="AI168" i="4"/>
  <c r="AI172" i="4"/>
  <c r="AI176" i="4"/>
  <c r="AI180" i="4"/>
  <c r="AI184" i="4"/>
  <c r="AI188" i="4"/>
  <c r="AI192" i="4"/>
  <c r="AI196" i="4"/>
  <c r="AI200" i="4"/>
  <c r="AI204" i="4"/>
  <c r="AI208" i="4"/>
  <c r="AI212" i="4"/>
  <c r="AI216" i="4"/>
  <c r="AI220" i="4"/>
  <c r="AI224" i="4"/>
  <c r="AI228" i="4"/>
  <c r="AI230" i="4"/>
  <c r="AI232" i="4"/>
  <c r="AI234" i="4"/>
  <c r="AI238" i="4"/>
  <c r="AI242" i="4"/>
  <c r="AI246" i="4"/>
  <c r="AI250" i="4"/>
  <c r="AI254" i="4"/>
  <c r="AI258" i="4"/>
  <c r="AI260" i="4"/>
  <c r="AI262" i="4"/>
  <c r="AI264" i="4"/>
  <c r="AI266" i="4"/>
  <c r="AI268" i="4"/>
  <c r="AI270" i="4"/>
  <c r="AI272" i="4"/>
  <c r="AI274" i="4"/>
  <c r="AI276" i="4"/>
  <c r="AI16" i="4"/>
  <c r="AI24" i="4"/>
  <c r="AI32" i="4"/>
  <c r="AI40" i="4"/>
  <c r="AI48" i="4"/>
  <c r="AI70" i="4"/>
  <c r="AI82" i="4"/>
  <c r="AI96" i="4"/>
  <c r="AI104" i="4"/>
  <c r="AI112" i="4"/>
  <c r="AI120" i="4"/>
  <c r="AI128" i="4"/>
  <c r="AI136" i="4"/>
  <c r="AI144" i="4"/>
  <c r="AI152" i="4"/>
  <c r="AI343" i="4"/>
  <c r="AI345" i="4"/>
  <c r="AI348" i="4"/>
  <c r="AI350" i="4"/>
  <c r="AI352" i="4"/>
  <c r="AI354" i="4"/>
  <c r="AI356" i="4"/>
  <c r="AI358" i="4"/>
  <c r="AI388" i="4"/>
  <c r="AI390" i="4"/>
  <c r="AI392" i="4"/>
  <c r="AI486" i="4"/>
  <c r="AI488" i="4"/>
  <c r="AI490" i="4"/>
  <c r="AI492" i="4"/>
  <c r="AI494" i="4"/>
  <c r="AI496" i="4"/>
  <c r="AI498" i="4"/>
  <c r="AI360" i="4"/>
  <c r="AI362" i="4"/>
  <c r="AI364" i="4"/>
  <c r="AI366" i="4"/>
  <c r="AI368" i="4"/>
  <c r="AI370" i="4"/>
  <c r="AI372" i="4"/>
  <c r="AI374" i="4"/>
  <c r="AI376" i="4"/>
  <c r="AI378" i="4"/>
  <c r="AI380" i="4"/>
  <c r="AI382" i="4"/>
  <c r="AI384" i="4"/>
  <c r="AI386" i="4"/>
  <c r="AI399" i="4"/>
  <c r="AI407" i="4"/>
  <c r="AI415" i="4"/>
  <c r="AI423" i="4"/>
  <c r="AI431" i="4"/>
  <c r="AI439" i="4"/>
  <c r="AI447" i="4"/>
  <c r="AI609" i="4"/>
  <c r="AI611" i="4"/>
  <c r="AI583" i="4"/>
  <c r="AI484" i="4"/>
  <c r="AI506" i="4"/>
  <c r="AI565" i="4"/>
  <c r="AI584" i="4"/>
  <c r="AI592" i="4"/>
  <c r="AI598" i="4"/>
  <c r="AN162" i="4"/>
  <c r="AN166" i="4"/>
  <c r="AN170" i="4"/>
  <c r="AN174" i="4"/>
  <c r="AN178" i="4"/>
  <c r="AN182" i="4"/>
  <c r="AN186" i="4"/>
  <c r="AN190" i="4"/>
  <c r="AN194" i="4"/>
  <c r="AN198" i="4"/>
  <c r="AN202" i="4"/>
  <c r="AN206" i="4"/>
  <c r="AN210" i="4"/>
  <c r="AN214" i="4"/>
  <c r="AN218" i="4"/>
  <c r="AN222" i="4"/>
  <c r="AN226" i="4"/>
  <c r="AN236" i="4"/>
  <c r="AN240" i="4"/>
  <c r="AN244" i="4"/>
  <c r="AN248" i="4"/>
  <c r="AN252" i="4"/>
  <c r="AN256" i="4"/>
  <c r="AN14" i="4"/>
  <c r="AN22" i="4"/>
  <c r="AN30" i="4"/>
  <c r="AN38" i="4"/>
  <c r="AN46" i="4"/>
  <c r="AN68" i="4"/>
  <c r="AN80" i="4"/>
  <c r="AN94" i="4"/>
  <c r="AN102" i="4"/>
  <c r="AN110" i="4"/>
  <c r="AN118" i="4"/>
  <c r="AN126" i="4"/>
  <c r="AN134" i="4"/>
  <c r="AN142" i="4"/>
  <c r="AN150" i="4"/>
  <c r="AN158" i="4"/>
  <c r="AN52" i="4"/>
  <c r="AN54" i="4"/>
  <c r="AN56" i="4"/>
  <c r="AN58" i="4"/>
  <c r="AN60" i="4"/>
  <c r="AN62" i="4"/>
  <c r="AN64" i="4"/>
  <c r="AN74" i="4"/>
  <c r="AN76" i="4"/>
  <c r="AN84" i="4"/>
  <c r="AN86" i="4"/>
  <c r="AN88" i="4"/>
  <c r="AN12" i="4"/>
  <c r="AN20" i="4"/>
  <c r="AN28" i="4"/>
  <c r="AN36" i="4"/>
  <c r="AN44" i="4"/>
  <c r="AN66" i="4"/>
  <c r="AN78" i="4"/>
  <c r="AN92" i="4"/>
  <c r="AN100" i="4"/>
  <c r="AN108" i="4"/>
  <c r="AN116" i="4"/>
  <c r="AN124" i="4"/>
  <c r="AN132" i="4"/>
  <c r="AN140" i="4"/>
  <c r="AN148" i="4"/>
  <c r="AN156" i="4"/>
  <c r="AN161" i="4"/>
  <c r="AN361" i="4"/>
  <c r="AN363" i="4"/>
  <c r="AN365" i="4"/>
  <c r="AN367" i="4"/>
  <c r="AN369" i="4"/>
  <c r="AN371" i="4"/>
  <c r="AN373" i="4"/>
  <c r="AN375" i="4"/>
  <c r="AN377" i="4"/>
  <c r="AN379" i="4"/>
  <c r="AN381" i="4"/>
  <c r="AN383" i="4"/>
  <c r="AN385" i="4"/>
  <c r="AN396" i="4"/>
  <c r="AN400" i="4"/>
  <c r="AN404" i="4"/>
  <c r="AN408" i="4"/>
  <c r="AN412" i="4"/>
  <c r="AN416" i="4"/>
  <c r="AN420" i="4"/>
  <c r="AN424" i="4"/>
  <c r="AN428" i="4"/>
  <c r="AN432" i="4"/>
  <c r="AN436" i="4"/>
  <c r="AN440" i="4"/>
  <c r="AN444" i="4"/>
  <c r="AN448" i="4"/>
  <c r="AN452" i="4"/>
  <c r="AN453" i="4"/>
  <c r="AN455" i="4"/>
  <c r="AN457" i="4"/>
  <c r="AN459" i="4"/>
  <c r="AN461" i="4"/>
  <c r="AN463" i="4"/>
  <c r="AN465" i="4"/>
  <c r="AN467" i="4"/>
  <c r="AN469" i="4"/>
  <c r="AN471" i="4"/>
  <c r="AN473" i="4"/>
  <c r="AN475" i="4"/>
  <c r="AN477" i="4"/>
  <c r="AN479" i="4"/>
  <c r="AN481" i="4"/>
  <c r="AN483" i="4"/>
  <c r="AN501" i="4"/>
  <c r="AN505" i="4"/>
  <c r="AN509" i="4"/>
  <c r="AN397" i="4"/>
  <c r="AN405" i="4"/>
  <c r="AN413" i="4"/>
  <c r="AN421" i="4"/>
  <c r="AN429" i="4"/>
  <c r="AN437" i="4"/>
  <c r="AN445" i="4"/>
  <c r="AN539" i="4"/>
  <c r="AN165" i="4"/>
  <c r="AN169" i="4"/>
  <c r="AN393" i="4"/>
  <c r="AN163" i="4"/>
  <c r="AN167" i="4"/>
  <c r="AN171" i="4"/>
  <c r="AN175" i="4"/>
  <c r="AN179" i="4"/>
  <c r="AN183" i="4"/>
  <c r="AN187" i="4"/>
  <c r="AN191" i="4"/>
  <c r="AN195" i="4"/>
  <c r="AN199" i="4"/>
  <c r="AN203" i="4"/>
  <c r="AN207" i="4"/>
  <c r="AN211" i="4"/>
  <c r="AN215" i="4"/>
  <c r="AN219" i="4"/>
  <c r="AN223" i="4"/>
  <c r="AN227" i="4"/>
  <c r="AN237" i="4"/>
  <c r="AN241" i="4"/>
  <c r="AN245" i="4"/>
  <c r="AN249" i="4"/>
  <c r="AN253" i="4"/>
  <c r="AN257" i="4"/>
  <c r="AN173" i="4"/>
  <c r="AN177" i="4"/>
  <c r="AN181" i="4"/>
  <c r="AN185" i="4"/>
  <c r="AN189" i="4"/>
  <c r="AN193" i="4"/>
  <c r="AN197" i="4"/>
  <c r="AN201" i="4"/>
  <c r="AN205" i="4"/>
  <c r="AN209" i="4"/>
  <c r="AN213" i="4"/>
  <c r="AN217" i="4"/>
  <c r="AN221" i="4"/>
  <c r="AN225" i="4"/>
  <c r="AN235" i="4"/>
  <c r="AN239" i="4"/>
  <c r="AN243" i="4"/>
  <c r="AN247" i="4"/>
  <c r="AN251" i="4"/>
  <c r="AN255" i="4"/>
  <c r="AN278" i="4"/>
  <c r="AN280" i="4"/>
  <c r="AN282" i="4"/>
  <c r="AN284" i="4"/>
  <c r="AN286" i="4"/>
  <c r="AN288" i="4"/>
  <c r="AN290" i="4"/>
  <c r="AN292" i="4"/>
  <c r="AN294" i="4"/>
  <c r="AN296" i="4"/>
  <c r="AN298" i="4"/>
  <c r="AN300" i="4"/>
  <c r="AN302" i="4"/>
  <c r="AN304" i="4"/>
  <c r="AN306" i="4"/>
  <c r="AN308" i="4"/>
  <c r="AN310" i="4"/>
  <c r="AN312" i="4"/>
  <c r="AN314" i="4"/>
  <c r="AN316" i="4"/>
  <c r="AN318" i="4"/>
  <c r="AN320" i="4"/>
  <c r="AN322" i="4"/>
  <c r="AN324" i="4"/>
  <c r="AN326" i="4"/>
  <c r="AN328" i="4"/>
  <c r="AN330" i="4"/>
  <c r="AN332" i="4"/>
  <c r="AN334" i="4"/>
  <c r="AN336" i="4"/>
  <c r="AN338" i="4"/>
  <c r="AN340" i="4"/>
  <c r="AN342" i="4"/>
  <c r="AN344" i="4"/>
  <c r="AN346" i="4"/>
  <c r="AN347" i="4"/>
  <c r="AN349" i="4"/>
  <c r="AN351" i="4"/>
  <c r="AN353" i="4"/>
  <c r="AN355" i="4"/>
  <c r="AN357" i="4"/>
  <c r="AN389" i="4"/>
  <c r="AN391" i="4"/>
  <c r="AN454" i="4"/>
  <c r="AN456" i="4"/>
  <c r="AN458" i="4"/>
  <c r="AN460" i="4"/>
  <c r="AN462" i="4"/>
  <c r="AN464" i="4"/>
  <c r="AN466" i="4"/>
  <c r="AN468" i="4"/>
  <c r="AN470" i="4"/>
  <c r="AN472" i="4"/>
  <c r="AN474" i="4"/>
  <c r="AN476" i="4"/>
  <c r="AN478" i="4"/>
  <c r="AN480" i="4"/>
  <c r="AN482" i="4"/>
  <c r="AN395" i="4"/>
  <c r="AN403" i="4"/>
  <c r="AN411" i="4"/>
  <c r="AN419" i="4"/>
  <c r="AN427" i="4"/>
  <c r="AN435" i="4"/>
  <c r="AN443" i="4"/>
  <c r="AN451" i="4"/>
  <c r="AN511" i="4"/>
  <c r="AN513" i="4"/>
  <c r="AN515" i="4"/>
  <c r="AN517" i="4"/>
  <c r="AN519" i="4"/>
  <c r="AN521" i="4"/>
  <c r="AN523" i="4"/>
  <c r="AN525" i="4"/>
  <c r="AN527" i="4"/>
  <c r="AN529" i="4"/>
  <c r="AN531" i="4"/>
  <c r="AN533" i="4"/>
  <c r="AN535" i="4"/>
  <c r="AN537" i="4"/>
  <c r="AN504" i="4"/>
  <c r="AN541" i="4"/>
  <c r="AN543" i="4"/>
  <c r="AN545" i="4"/>
  <c r="AN547" i="4"/>
  <c r="AN549" i="4"/>
  <c r="AN551" i="4"/>
  <c r="AN553" i="4"/>
  <c r="AN555" i="4"/>
  <c r="AN557" i="4"/>
  <c r="AN559" i="4"/>
  <c r="AN561" i="4"/>
  <c r="AN563" i="4"/>
  <c r="AN571" i="4"/>
  <c r="AN573" i="4"/>
  <c r="AN575" i="4"/>
  <c r="AN577" i="4"/>
  <c r="AN579" i="4"/>
  <c r="AN581" i="4"/>
  <c r="AN567" i="4"/>
  <c r="AN599" i="4"/>
  <c r="AN601" i="4"/>
  <c r="AN603" i="4"/>
  <c r="AN605" i="4"/>
  <c r="AN590" i="4"/>
  <c r="AN606" i="4"/>
  <c r="AN608" i="4"/>
  <c r="AN610" i="4"/>
  <c r="AN612" i="4"/>
  <c r="AN502" i="4"/>
  <c r="AN510" i="4"/>
  <c r="AN540" i="4"/>
  <c r="AN542" i="4"/>
  <c r="AN544" i="4"/>
  <c r="AN546" i="4"/>
  <c r="AN548" i="4"/>
  <c r="AN550" i="4"/>
  <c r="AN552" i="4"/>
  <c r="AN554" i="4"/>
  <c r="AN556" i="4"/>
  <c r="AN558" i="4"/>
  <c r="AN560" i="4"/>
  <c r="AN562" i="4"/>
  <c r="AN564" i="4"/>
  <c r="AN568" i="4"/>
  <c r="AN570" i="4"/>
  <c r="AN572" i="4"/>
  <c r="AN574" i="4"/>
  <c r="AN576" i="4"/>
  <c r="AN578" i="4"/>
  <c r="AN580" i="4"/>
  <c r="AN582" i="4"/>
  <c r="AN588" i="4"/>
  <c r="AN596" i="4"/>
  <c r="AN229" i="4"/>
  <c r="AN231" i="4"/>
  <c r="AN233" i="4"/>
  <c r="AN259" i="4"/>
  <c r="AN261" i="4"/>
  <c r="AN263" i="4"/>
  <c r="AN265" i="4"/>
  <c r="AN267" i="4"/>
  <c r="AN269" i="4"/>
  <c r="AN271" i="4"/>
  <c r="AN273" i="4"/>
  <c r="AN275" i="4"/>
  <c r="AN277" i="4"/>
  <c r="AN10" i="4"/>
  <c r="AN18" i="4"/>
  <c r="AN26" i="4"/>
  <c r="AN34" i="4"/>
  <c r="AN42" i="4"/>
  <c r="AN50" i="4"/>
  <c r="AN72" i="4"/>
  <c r="AN90" i="4"/>
  <c r="AN98" i="4"/>
  <c r="AN106" i="4"/>
  <c r="AN114" i="4"/>
  <c r="AN122" i="4"/>
  <c r="AN130" i="4"/>
  <c r="AN138" i="4"/>
  <c r="AN146" i="4"/>
  <c r="AN154" i="4"/>
  <c r="AN279" i="4"/>
  <c r="AN281" i="4"/>
  <c r="AN283" i="4"/>
  <c r="AN285" i="4"/>
  <c r="AN287" i="4"/>
  <c r="AN289" i="4"/>
  <c r="AN291" i="4"/>
  <c r="AN293" i="4"/>
  <c r="AN295" i="4"/>
  <c r="AN297" i="4"/>
  <c r="AN299" i="4"/>
  <c r="AN301" i="4"/>
  <c r="AN303" i="4"/>
  <c r="AN305" i="4"/>
  <c r="AN307" i="4"/>
  <c r="AN309" i="4"/>
  <c r="AN311" i="4"/>
  <c r="AN313" i="4"/>
  <c r="AN315" i="4"/>
  <c r="AN317" i="4"/>
  <c r="AN319" i="4"/>
  <c r="AN321" i="4"/>
  <c r="AN323" i="4"/>
  <c r="AN325" i="4"/>
  <c r="AN327" i="4"/>
  <c r="AN329" i="4"/>
  <c r="AN331" i="4"/>
  <c r="AN333" i="4"/>
  <c r="AN335" i="4"/>
  <c r="AN337" i="4"/>
  <c r="AN339" i="4"/>
  <c r="AN341" i="4"/>
  <c r="AN9" i="4"/>
  <c r="AN13" i="4"/>
  <c r="AN17" i="4"/>
  <c r="AN21" i="4"/>
  <c r="AN25" i="4"/>
  <c r="AN29" i="4"/>
  <c r="AN33" i="4"/>
  <c r="AN37" i="4"/>
  <c r="AN41" i="4"/>
  <c r="AN45" i="4"/>
  <c r="AN49" i="4"/>
  <c r="AN67" i="4"/>
  <c r="AN71" i="4"/>
  <c r="AN79" i="4"/>
  <c r="AN83" i="4"/>
  <c r="AN85" i="4"/>
  <c r="AN87" i="4"/>
  <c r="AN89" i="4"/>
  <c r="AN93" i="4"/>
  <c r="AN97" i="4"/>
  <c r="AN101" i="4"/>
  <c r="AN105" i="4"/>
  <c r="AN109" i="4"/>
  <c r="AN113" i="4"/>
  <c r="AN117" i="4"/>
  <c r="AN121" i="4"/>
  <c r="AN125" i="4"/>
  <c r="AN129" i="4"/>
  <c r="AN133" i="4"/>
  <c r="AN137" i="4"/>
  <c r="AN141" i="4"/>
  <c r="AN145" i="4"/>
  <c r="AN149" i="4"/>
  <c r="AN153" i="4"/>
  <c r="AN157" i="4"/>
  <c r="AN11" i="4"/>
  <c r="AN15" i="4"/>
  <c r="AN19" i="4"/>
  <c r="AN23" i="4"/>
  <c r="AN27" i="4"/>
  <c r="AN31" i="4"/>
  <c r="AN35" i="4"/>
  <c r="AN39" i="4"/>
  <c r="AN43" i="4"/>
  <c r="AN47" i="4"/>
  <c r="AN51" i="4"/>
  <c r="AN53" i="4"/>
  <c r="AN55" i="4"/>
  <c r="AN57" i="4"/>
  <c r="AN59" i="4"/>
  <c r="AN61" i="4"/>
  <c r="AN63" i="4"/>
  <c r="AN65" i="4"/>
  <c r="AN69" i="4"/>
  <c r="AN73" i="4"/>
  <c r="AN75" i="4"/>
  <c r="AN77" i="4"/>
  <c r="AN81" i="4"/>
  <c r="AN91" i="4"/>
  <c r="AN95" i="4"/>
  <c r="AN99" i="4"/>
  <c r="AN103" i="4"/>
  <c r="AN107" i="4"/>
  <c r="AN111" i="4"/>
  <c r="AN115" i="4"/>
  <c r="AN119" i="4"/>
  <c r="AN123" i="4"/>
  <c r="AN127" i="4"/>
  <c r="AN131" i="4"/>
  <c r="AN135" i="4"/>
  <c r="AN139" i="4"/>
  <c r="AN143" i="4"/>
  <c r="AN147" i="4"/>
  <c r="AN151" i="4"/>
  <c r="AN155" i="4"/>
  <c r="AN159" i="4"/>
  <c r="AN164" i="4"/>
  <c r="AN168" i="4"/>
  <c r="AN172" i="4"/>
  <c r="AN176" i="4"/>
  <c r="AN180" i="4"/>
  <c r="AN184" i="4"/>
  <c r="AN188" i="4"/>
  <c r="AN192" i="4"/>
  <c r="AN196" i="4"/>
  <c r="AN200" i="4"/>
  <c r="AN204" i="4"/>
  <c r="AN208" i="4"/>
  <c r="AN212" i="4"/>
  <c r="AN216" i="4"/>
  <c r="AN220" i="4"/>
  <c r="AN224" i="4"/>
  <c r="AN228" i="4"/>
  <c r="AN230" i="4"/>
  <c r="AN232" i="4"/>
  <c r="AN234" i="4"/>
  <c r="AN238" i="4"/>
  <c r="AN242" i="4"/>
  <c r="AN246" i="4"/>
  <c r="AN250" i="4"/>
  <c r="AN254" i="4"/>
  <c r="AN258" i="4"/>
  <c r="AN260" i="4"/>
  <c r="AN262" i="4"/>
  <c r="AN264" i="4"/>
  <c r="AN266" i="4"/>
  <c r="AN268" i="4"/>
  <c r="AN270" i="4"/>
  <c r="AN272" i="4"/>
  <c r="AN274" i="4"/>
  <c r="AN276" i="4"/>
  <c r="AN16" i="4"/>
  <c r="AN24" i="4"/>
  <c r="AN32" i="4"/>
  <c r="AN40" i="4"/>
  <c r="AN48" i="4"/>
  <c r="AN70" i="4"/>
  <c r="AN82" i="4"/>
  <c r="AN96" i="4"/>
  <c r="AN104" i="4"/>
  <c r="AN112" i="4"/>
  <c r="AN120" i="4"/>
  <c r="AN128" i="4"/>
  <c r="AN136" i="4"/>
  <c r="AN144" i="4"/>
  <c r="AN152" i="4"/>
  <c r="AN160" i="4"/>
  <c r="AN343" i="4"/>
  <c r="AN345" i="4"/>
  <c r="AN348" i="4"/>
  <c r="AN350" i="4"/>
  <c r="AN352" i="4"/>
  <c r="AN354" i="4"/>
  <c r="AN356" i="4"/>
  <c r="AN358" i="4"/>
  <c r="AN388" i="4"/>
  <c r="AN390" i="4"/>
  <c r="AN392" i="4"/>
  <c r="AN486" i="4"/>
  <c r="AN488" i="4"/>
  <c r="AN490" i="4"/>
  <c r="AN492" i="4"/>
  <c r="AN494" i="4"/>
  <c r="AN496" i="4"/>
  <c r="AN498" i="4"/>
  <c r="AN512" i="4"/>
  <c r="AN360" i="4"/>
  <c r="AN362" i="4"/>
  <c r="AN364" i="4"/>
  <c r="AN366" i="4"/>
  <c r="AN368" i="4"/>
  <c r="AN370" i="4"/>
  <c r="AN372" i="4"/>
  <c r="AN374" i="4"/>
  <c r="AN376" i="4"/>
  <c r="AN378" i="4"/>
  <c r="AN380" i="4"/>
  <c r="AN382" i="4"/>
  <c r="AN384" i="4"/>
  <c r="AN386" i="4"/>
  <c r="AN387" i="4"/>
  <c r="AN394" i="4"/>
  <c r="AN398" i="4"/>
  <c r="AN402" i="4"/>
  <c r="AN406" i="4"/>
  <c r="AN410" i="4"/>
  <c r="AN414" i="4"/>
  <c r="AN418" i="4"/>
  <c r="AN422" i="4"/>
  <c r="AN426" i="4"/>
  <c r="AN430" i="4"/>
  <c r="AN434" i="4"/>
  <c r="AN438" i="4"/>
  <c r="AN442" i="4"/>
  <c r="AN446" i="4"/>
  <c r="AN450" i="4"/>
  <c r="AN485" i="4"/>
  <c r="AN487" i="4"/>
  <c r="AN489" i="4"/>
  <c r="AN491" i="4"/>
  <c r="AN493" i="4"/>
  <c r="AN495" i="4"/>
  <c r="AN497" i="4"/>
  <c r="AN499" i="4"/>
  <c r="AN503" i="4"/>
  <c r="AN507" i="4"/>
  <c r="AN514" i="4"/>
  <c r="AN516" i="4"/>
  <c r="AN518" i="4"/>
  <c r="AN520" i="4"/>
  <c r="AN522" i="4"/>
  <c r="AN524" i="4"/>
  <c r="AN526" i="4"/>
  <c r="AN528" i="4"/>
  <c r="AN530" i="4"/>
  <c r="AN532" i="4"/>
  <c r="AN534" i="4"/>
  <c r="AN536" i="4"/>
  <c r="AN538" i="4"/>
  <c r="AN566" i="4"/>
  <c r="AN585" i="4"/>
  <c r="AN589" i="4"/>
  <c r="AN593" i="4"/>
  <c r="AN597" i="4"/>
  <c r="AN587" i="4"/>
  <c r="AN591" i="4"/>
  <c r="AN595" i="4"/>
  <c r="AN600" i="4"/>
  <c r="AN602" i="4"/>
  <c r="AN604" i="4"/>
  <c r="AN586" i="4"/>
  <c r="AN594" i="4"/>
  <c r="AN607" i="4"/>
  <c r="AN609" i="4"/>
  <c r="AN401" i="4"/>
  <c r="AN409" i="4"/>
  <c r="AN417" i="4"/>
  <c r="AN425" i="4"/>
  <c r="AN433" i="4"/>
  <c r="AN441" i="4"/>
  <c r="AN449" i="4"/>
  <c r="AN359" i="4"/>
  <c r="AN399" i="4"/>
  <c r="AN407" i="4"/>
  <c r="AN415" i="4"/>
  <c r="AN423" i="4"/>
  <c r="AN431" i="4"/>
  <c r="AN439" i="4"/>
  <c r="AN447" i="4"/>
  <c r="AN500" i="4"/>
  <c r="AN508" i="4"/>
  <c r="AN569" i="4"/>
  <c r="AN611" i="4"/>
  <c r="AN584" i="4"/>
  <c r="AN592" i="4"/>
  <c r="AN598" i="4"/>
  <c r="AN484" i="4"/>
  <c r="AN506" i="4"/>
  <c r="AN583" i="4"/>
  <c r="AN565" i="4"/>
  <c r="AF162" i="4"/>
  <c r="AF166" i="4"/>
  <c r="AF170" i="4"/>
  <c r="AF174" i="4"/>
  <c r="AF178" i="4"/>
  <c r="AF182" i="4"/>
  <c r="AF186" i="4"/>
  <c r="AF190" i="4"/>
  <c r="AF194" i="4"/>
  <c r="AF198" i="4"/>
  <c r="AF202" i="4"/>
  <c r="AF206" i="4"/>
  <c r="AF210" i="4"/>
  <c r="AF214" i="4"/>
  <c r="AF218" i="4"/>
  <c r="AF222" i="4"/>
  <c r="AF226" i="4"/>
  <c r="AF236" i="4"/>
  <c r="AF240" i="4"/>
  <c r="AF244" i="4"/>
  <c r="AF248" i="4"/>
  <c r="AF252" i="4"/>
  <c r="AF256" i="4"/>
  <c r="AF14" i="4"/>
  <c r="AF22" i="4"/>
  <c r="AF30" i="4"/>
  <c r="AF38" i="4"/>
  <c r="AF46" i="4"/>
  <c r="AF68" i="4"/>
  <c r="AF80" i="4"/>
  <c r="AF94" i="4"/>
  <c r="AF102" i="4"/>
  <c r="AF110" i="4"/>
  <c r="AF118" i="4"/>
  <c r="AF126" i="4"/>
  <c r="AF134" i="4"/>
  <c r="AF142" i="4"/>
  <c r="AF150" i="4"/>
  <c r="AF158" i="4"/>
  <c r="AF52" i="4"/>
  <c r="AF54" i="4"/>
  <c r="AF56" i="4"/>
  <c r="AF58" i="4"/>
  <c r="AF60" i="4"/>
  <c r="AF62" i="4"/>
  <c r="AF64" i="4"/>
  <c r="AF74" i="4"/>
  <c r="AF76" i="4"/>
  <c r="AF84" i="4"/>
  <c r="AF86" i="4"/>
  <c r="AF88" i="4"/>
  <c r="AF12" i="4"/>
  <c r="AF20" i="4"/>
  <c r="AF28" i="4"/>
  <c r="AF36" i="4"/>
  <c r="AF44" i="4"/>
  <c r="AF66" i="4"/>
  <c r="AF78" i="4"/>
  <c r="AF92" i="4"/>
  <c r="AF100" i="4"/>
  <c r="AF108" i="4"/>
  <c r="AF116" i="4"/>
  <c r="AF124" i="4"/>
  <c r="AF132" i="4"/>
  <c r="AF140" i="4"/>
  <c r="AF148" i="4"/>
  <c r="AF156" i="4"/>
  <c r="AF161" i="4"/>
  <c r="AF361" i="4"/>
  <c r="AF363" i="4"/>
  <c r="AF365" i="4"/>
  <c r="AF367" i="4"/>
  <c r="AF369" i="4"/>
  <c r="AF371" i="4"/>
  <c r="AF373" i="4"/>
  <c r="AF375" i="4"/>
  <c r="AF377" i="4"/>
  <c r="AF379" i="4"/>
  <c r="AF381" i="4"/>
  <c r="AF383" i="4"/>
  <c r="AF385" i="4"/>
  <c r="AF396" i="4"/>
  <c r="AF400" i="4"/>
  <c r="AF404" i="4"/>
  <c r="AF408" i="4"/>
  <c r="AF412" i="4"/>
  <c r="AF416" i="4"/>
  <c r="AF420" i="4"/>
  <c r="AF424" i="4"/>
  <c r="AF428" i="4"/>
  <c r="AF432" i="4"/>
  <c r="AF436" i="4"/>
  <c r="AF440" i="4"/>
  <c r="AF444" i="4"/>
  <c r="AF448" i="4"/>
  <c r="AF452" i="4"/>
  <c r="AF453" i="4"/>
  <c r="AF455" i="4"/>
  <c r="AF457" i="4"/>
  <c r="AF459" i="4"/>
  <c r="AF461" i="4"/>
  <c r="AF463" i="4"/>
  <c r="AF465" i="4"/>
  <c r="AF467" i="4"/>
  <c r="AF469" i="4"/>
  <c r="AF471" i="4"/>
  <c r="AF473" i="4"/>
  <c r="AF475" i="4"/>
  <c r="AF477" i="4"/>
  <c r="AF479" i="4"/>
  <c r="AF481" i="4"/>
  <c r="AF483" i="4"/>
  <c r="AF501" i="4"/>
  <c r="AF505" i="4"/>
  <c r="AF509" i="4"/>
  <c r="AF397" i="4"/>
  <c r="AF405" i="4"/>
  <c r="AF413" i="4"/>
  <c r="AF421" i="4"/>
  <c r="AF429" i="4"/>
  <c r="AF437" i="4"/>
  <c r="AF445" i="4"/>
  <c r="AF539" i="4"/>
  <c r="AF165" i="4"/>
  <c r="AF169" i="4"/>
  <c r="AF393" i="4"/>
  <c r="AF163" i="4"/>
  <c r="AF167" i="4"/>
  <c r="AF171" i="4"/>
  <c r="AF175" i="4"/>
  <c r="AF179" i="4"/>
  <c r="AF183" i="4"/>
  <c r="AF187" i="4"/>
  <c r="AF191" i="4"/>
  <c r="AF195" i="4"/>
  <c r="AF199" i="4"/>
  <c r="AF203" i="4"/>
  <c r="AF207" i="4"/>
  <c r="AF211" i="4"/>
  <c r="AF215" i="4"/>
  <c r="AF219" i="4"/>
  <c r="AF223" i="4"/>
  <c r="AF227" i="4"/>
  <c r="AF237" i="4"/>
  <c r="AF241" i="4"/>
  <c r="AF245" i="4"/>
  <c r="AF249" i="4"/>
  <c r="AF253" i="4"/>
  <c r="AF257" i="4"/>
  <c r="AF173" i="4"/>
  <c r="AF177" i="4"/>
  <c r="AF181" i="4"/>
  <c r="AF185" i="4"/>
  <c r="AF189" i="4"/>
  <c r="AF193" i="4"/>
  <c r="AF197" i="4"/>
  <c r="AF201" i="4"/>
  <c r="AF205" i="4"/>
  <c r="AF209" i="4"/>
  <c r="AF213" i="4"/>
  <c r="AF217" i="4"/>
  <c r="AF221" i="4"/>
  <c r="AF225" i="4"/>
  <c r="AF235" i="4"/>
  <c r="AF239" i="4"/>
  <c r="AF243" i="4"/>
  <c r="AF247" i="4"/>
  <c r="AF251" i="4"/>
  <c r="AF255" i="4"/>
  <c r="AF278" i="4"/>
  <c r="AF280" i="4"/>
  <c r="AF282" i="4"/>
  <c r="AF284" i="4"/>
  <c r="AF286" i="4"/>
  <c r="AF288" i="4"/>
  <c r="AF290" i="4"/>
  <c r="AF292" i="4"/>
  <c r="AF294" i="4"/>
  <c r="AF296" i="4"/>
  <c r="AF298" i="4"/>
  <c r="AF302" i="4"/>
  <c r="AF304" i="4"/>
  <c r="AF306" i="4"/>
  <c r="AF308" i="4"/>
  <c r="AF310" i="4"/>
  <c r="AF312" i="4"/>
  <c r="AF314" i="4"/>
  <c r="AF316" i="4"/>
  <c r="AF318" i="4"/>
  <c r="AF320" i="4"/>
  <c r="AF322" i="4"/>
  <c r="AF324" i="4"/>
  <c r="AF326" i="4"/>
  <c r="AF328" i="4"/>
  <c r="AF330" i="4"/>
  <c r="AF332" i="4"/>
  <c r="AF334" i="4"/>
  <c r="AF336" i="4"/>
  <c r="AF338" i="4"/>
  <c r="AF340" i="4"/>
  <c r="AF342" i="4"/>
  <c r="AF344" i="4"/>
  <c r="AF346" i="4"/>
  <c r="AF347" i="4"/>
  <c r="AF349" i="4"/>
  <c r="AF351" i="4"/>
  <c r="AF353" i="4"/>
  <c r="AF355" i="4"/>
  <c r="AF357" i="4"/>
  <c r="AF389" i="4"/>
  <c r="AF391" i="4"/>
  <c r="AF454" i="4"/>
  <c r="AF456" i="4"/>
  <c r="AF458" i="4"/>
  <c r="AF460" i="4"/>
  <c r="AF462" i="4"/>
  <c r="AF464" i="4"/>
  <c r="AF466" i="4"/>
  <c r="AF468" i="4"/>
  <c r="AF470" i="4"/>
  <c r="AF472" i="4"/>
  <c r="AF474" i="4"/>
  <c r="AF476" i="4"/>
  <c r="AF478" i="4"/>
  <c r="AF480" i="4"/>
  <c r="AF482" i="4"/>
  <c r="AF395" i="4"/>
  <c r="AF403" i="4"/>
  <c r="AF411" i="4"/>
  <c r="AF419" i="4"/>
  <c r="AF427" i="4"/>
  <c r="AF435" i="4"/>
  <c r="AF443" i="4"/>
  <c r="AF451" i="4"/>
  <c r="AF511" i="4"/>
  <c r="AF513" i="4"/>
  <c r="AF515" i="4"/>
  <c r="AF517" i="4"/>
  <c r="AF519" i="4"/>
  <c r="AF521" i="4"/>
  <c r="AF523" i="4"/>
  <c r="AF525" i="4"/>
  <c r="AF527" i="4"/>
  <c r="AF529" i="4"/>
  <c r="AF531" i="4"/>
  <c r="AF533" i="4"/>
  <c r="AF535" i="4"/>
  <c r="AF537" i="4"/>
  <c r="AF504" i="4"/>
  <c r="AF541" i="4"/>
  <c r="AF543" i="4"/>
  <c r="AF545" i="4"/>
  <c r="AF547" i="4"/>
  <c r="AF549" i="4"/>
  <c r="AF551" i="4"/>
  <c r="AF553" i="4"/>
  <c r="AF555" i="4"/>
  <c r="AF557" i="4"/>
  <c r="AF559" i="4"/>
  <c r="AF561" i="4"/>
  <c r="AF563" i="4"/>
  <c r="AF571" i="4"/>
  <c r="AF573" i="4"/>
  <c r="AF575" i="4"/>
  <c r="AF577" i="4"/>
  <c r="AF579" i="4"/>
  <c r="AF581" i="4"/>
  <c r="AF567" i="4"/>
  <c r="AF599" i="4"/>
  <c r="AF601" i="4"/>
  <c r="AF603" i="4"/>
  <c r="AF605" i="4"/>
  <c r="AF590" i="4"/>
  <c r="AF606" i="4"/>
  <c r="AF608" i="4"/>
  <c r="AF610" i="4"/>
  <c r="AF612" i="4"/>
  <c r="AF502" i="4"/>
  <c r="AF510" i="4"/>
  <c r="AF540" i="4"/>
  <c r="AF542" i="4"/>
  <c r="AF544" i="4"/>
  <c r="AF300" i="4"/>
  <c r="AF546" i="4"/>
  <c r="AF548" i="4"/>
  <c r="AF550" i="4"/>
  <c r="AF552" i="4"/>
  <c r="AF554" i="4"/>
  <c r="AF556" i="4"/>
  <c r="AF558" i="4"/>
  <c r="AF560" i="4"/>
  <c r="AF562" i="4"/>
  <c r="AF564" i="4"/>
  <c r="AF568" i="4"/>
  <c r="AF570" i="4"/>
  <c r="AF572" i="4"/>
  <c r="AF574" i="4"/>
  <c r="AF576" i="4"/>
  <c r="AF578" i="4"/>
  <c r="AF580" i="4"/>
  <c r="AF582" i="4"/>
  <c r="AF588" i="4"/>
  <c r="AF596" i="4"/>
  <c r="AF229" i="4"/>
  <c r="AF231" i="4"/>
  <c r="AF233" i="4"/>
  <c r="AF259" i="4"/>
  <c r="AF261" i="4"/>
  <c r="AF263" i="4"/>
  <c r="AF265" i="4"/>
  <c r="AF267" i="4"/>
  <c r="AF269" i="4"/>
  <c r="AF271" i="4"/>
  <c r="AF273" i="4"/>
  <c r="AF275" i="4"/>
  <c r="AF10" i="4"/>
  <c r="AF18" i="4"/>
  <c r="AF26" i="4"/>
  <c r="AF34" i="4"/>
  <c r="AF42" i="4"/>
  <c r="AF50" i="4"/>
  <c r="AF72" i="4"/>
  <c r="AF90" i="4"/>
  <c r="AF98" i="4"/>
  <c r="AF106" i="4"/>
  <c r="AF114" i="4"/>
  <c r="AF122" i="4"/>
  <c r="AF130" i="4"/>
  <c r="AF138" i="4"/>
  <c r="AF146" i="4"/>
  <c r="AF154" i="4"/>
  <c r="AF279" i="4"/>
  <c r="AF281" i="4"/>
  <c r="AF283" i="4"/>
  <c r="AF285" i="4"/>
  <c r="AF287" i="4"/>
  <c r="AF289" i="4"/>
  <c r="AF291" i="4"/>
  <c r="AF293" i="4"/>
  <c r="AF295" i="4"/>
  <c r="AF297" i="4"/>
  <c r="AF299" i="4"/>
  <c r="AF301" i="4"/>
  <c r="AF303" i="4"/>
  <c r="AF305" i="4"/>
  <c r="AF307" i="4"/>
  <c r="AF309" i="4"/>
  <c r="AF311" i="4"/>
  <c r="AF313" i="4"/>
  <c r="AF315" i="4"/>
  <c r="AF317" i="4"/>
  <c r="AF319" i="4"/>
  <c r="AF321" i="4"/>
  <c r="AF323" i="4"/>
  <c r="AF325" i="4"/>
  <c r="AF327" i="4"/>
  <c r="AF329" i="4"/>
  <c r="AF331" i="4"/>
  <c r="AF333" i="4"/>
  <c r="AF335" i="4"/>
  <c r="AF337" i="4"/>
  <c r="AF339" i="4"/>
  <c r="AF341" i="4"/>
  <c r="AF9" i="4"/>
  <c r="AF13" i="4"/>
  <c r="AF17" i="4"/>
  <c r="AF21" i="4"/>
  <c r="AF25" i="4"/>
  <c r="AF29" i="4"/>
  <c r="AF33" i="4"/>
  <c r="AF37" i="4"/>
  <c r="AF41" i="4"/>
  <c r="AF45" i="4"/>
  <c r="AF49" i="4"/>
  <c r="AF67" i="4"/>
  <c r="AF71" i="4"/>
  <c r="AF79" i="4"/>
  <c r="AF83" i="4"/>
  <c r="AF85" i="4"/>
  <c r="AF87" i="4"/>
  <c r="AF89" i="4"/>
  <c r="AF93" i="4"/>
  <c r="AF97" i="4"/>
  <c r="AF101" i="4"/>
  <c r="AF105" i="4"/>
  <c r="AF109" i="4"/>
  <c r="AF113" i="4"/>
  <c r="AF117" i="4"/>
  <c r="AF121" i="4"/>
  <c r="AF125" i="4"/>
  <c r="AF277" i="4"/>
  <c r="AF129" i="4"/>
  <c r="AF133" i="4"/>
  <c r="AF137" i="4"/>
  <c r="AF141" i="4"/>
  <c r="AF145" i="4"/>
  <c r="AF149" i="4"/>
  <c r="AF153" i="4"/>
  <c r="AF157" i="4"/>
  <c r="AF11" i="4"/>
  <c r="AF15" i="4"/>
  <c r="AF19" i="4"/>
  <c r="AF23" i="4"/>
  <c r="AF27" i="4"/>
  <c r="AF31" i="4"/>
  <c r="AF35" i="4"/>
  <c r="AF39" i="4"/>
  <c r="AF43" i="4"/>
  <c r="AF47" i="4"/>
  <c r="AF51" i="4"/>
  <c r="AF53" i="4"/>
  <c r="AF55" i="4"/>
  <c r="AF57" i="4"/>
  <c r="AF59" i="4"/>
  <c r="AF61" i="4"/>
  <c r="AF63" i="4"/>
  <c r="AF65" i="4"/>
  <c r="AF69" i="4"/>
  <c r="AF73" i="4"/>
  <c r="AF75" i="4"/>
  <c r="AF77" i="4"/>
  <c r="AF81" i="4"/>
  <c r="AF91" i="4"/>
  <c r="AF95" i="4"/>
  <c r="AF99" i="4"/>
  <c r="AF103" i="4"/>
  <c r="AF107" i="4"/>
  <c r="AF111" i="4"/>
  <c r="AF115" i="4"/>
  <c r="AF119" i="4"/>
  <c r="AF123" i="4"/>
  <c r="AF127" i="4"/>
  <c r="AF131" i="4"/>
  <c r="AF135" i="4"/>
  <c r="AF139" i="4"/>
  <c r="AF143" i="4"/>
  <c r="AF147" i="4"/>
  <c r="AF151" i="4"/>
  <c r="AF155" i="4"/>
  <c r="AF159" i="4"/>
  <c r="AF164" i="4"/>
  <c r="AF168" i="4"/>
  <c r="AF172" i="4"/>
  <c r="AF176" i="4"/>
  <c r="AF180" i="4"/>
  <c r="AF184" i="4"/>
  <c r="AF188" i="4"/>
  <c r="AF192" i="4"/>
  <c r="AF196" i="4"/>
  <c r="AF200" i="4"/>
  <c r="AF204" i="4"/>
  <c r="AF208" i="4"/>
  <c r="AF212" i="4"/>
  <c r="AF216" i="4"/>
  <c r="AF220" i="4"/>
  <c r="AF224" i="4"/>
  <c r="AF228" i="4"/>
  <c r="AF230" i="4"/>
  <c r="AF232" i="4"/>
  <c r="AF234" i="4"/>
  <c r="AF238" i="4"/>
  <c r="AF242" i="4"/>
  <c r="AF246" i="4"/>
  <c r="AF250" i="4"/>
  <c r="AF254" i="4"/>
  <c r="AF258" i="4"/>
  <c r="AF260" i="4"/>
  <c r="AF262" i="4"/>
  <c r="AF264" i="4"/>
  <c r="AF266" i="4"/>
  <c r="AF268" i="4"/>
  <c r="AF270" i="4"/>
  <c r="AF272" i="4"/>
  <c r="AF274" i="4"/>
  <c r="AF276" i="4"/>
  <c r="AF16" i="4"/>
  <c r="AF24" i="4"/>
  <c r="AF32" i="4"/>
  <c r="AF40" i="4"/>
  <c r="AF48" i="4"/>
  <c r="AF70" i="4"/>
  <c r="AF82" i="4"/>
  <c r="AF96" i="4"/>
  <c r="AF104" i="4"/>
  <c r="AF112" i="4"/>
  <c r="AF120" i="4"/>
  <c r="AF128" i="4"/>
  <c r="AF136" i="4"/>
  <c r="AF144" i="4"/>
  <c r="AF152" i="4"/>
  <c r="AF160" i="4"/>
  <c r="AF343" i="4"/>
  <c r="AF345" i="4"/>
  <c r="AF348" i="4"/>
  <c r="AF350" i="4"/>
  <c r="AF352" i="4"/>
  <c r="AF354" i="4"/>
  <c r="AF356" i="4"/>
  <c r="AF358" i="4"/>
  <c r="AF388" i="4"/>
  <c r="AF390" i="4"/>
  <c r="AF392" i="4"/>
  <c r="AF486" i="4"/>
  <c r="AF488" i="4"/>
  <c r="AF490" i="4"/>
  <c r="AF492" i="4"/>
  <c r="AF494" i="4"/>
  <c r="AF496" i="4"/>
  <c r="AF498" i="4"/>
  <c r="AF512" i="4"/>
  <c r="AF360" i="4"/>
  <c r="AF362" i="4"/>
  <c r="AF364" i="4"/>
  <c r="AF366" i="4"/>
  <c r="AF368" i="4"/>
  <c r="AF370" i="4"/>
  <c r="AF372" i="4"/>
  <c r="AF374" i="4"/>
  <c r="AF376" i="4"/>
  <c r="AF378" i="4"/>
  <c r="AF380" i="4"/>
  <c r="AF382" i="4"/>
  <c r="AF384" i="4"/>
  <c r="AF386" i="4"/>
  <c r="AF387" i="4"/>
  <c r="AF394" i="4"/>
  <c r="AF398" i="4"/>
  <c r="AF402" i="4"/>
  <c r="AF406" i="4"/>
  <c r="AF410" i="4"/>
  <c r="AF414" i="4"/>
  <c r="AF418" i="4"/>
  <c r="AF422" i="4"/>
  <c r="AF426" i="4"/>
  <c r="AF430" i="4"/>
  <c r="AF434" i="4"/>
  <c r="AF438" i="4"/>
  <c r="AF442" i="4"/>
  <c r="AF446" i="4"/>
  <c r="AF450" i="4"/>
  <c r="AF485" i="4"/>
  <c r="AF487" i="4"/>
  <c r="AF489" i="4"/>
  <c r="AF491" i="4"/>
  <c r="AF493" i="4"/>
  <c r="AF495" i="4"/>
  <c r="AF497" i="4"/>
  <c r="AF499" i="4"/>
  <c r="AF503" i="4"/>
  <c r="AF507" i="4"/>
  <c r="AF514" i="4"/>
  <c r="AF516" i="4"/>
  <c r="AF518" i="4"/>
  <c r="AF520" i="4"/>
  <c r="AF522" i="4"/>
  <c r="AF524" i="4"/>
  <c r="AF526" i="4"/>
  <c r="AF528" i="4"/>
  <c r="AF530" i="4"/>
  <c r="AF532" i="4"/>
  <c r="AF534" i="4"/>
  <c r="AF536" i="4"/>
  <c r="AF538" i="4"/>
  <c r="AF566" i="4"/>
  <c r="AF585" i="4"/>
  <c r="AF589" i="4"/>
  <c r="AF593" i="4"/>
  <c r="AF597" i="4"/>
  <c r="AF587" i="4"/>
  <c r="AF591" i="4"/>
  <c r="AF595" i="4"/>
  <c r="AF600" i="4"/>
  <c r="AF602" i="4"/>
  <c r="AF604" i="4"/>
  <c r="AF586" i="4"/>
  <c r="AF594" i="4"/>
  <c r="AF607" i="4"/>
  <c r="AF609" i="4"/>
  <c r="AF401" i="4"/>
  <c r="AF409" i="4"/>
  <c r="AF417" i="4"/>
  <c r="AF425" i="4"/>
  <c r="AF433" i="4"/>
  <c r="AF441" i="4"/>
  <c r="AF449" i="4"/>
  <c r="AF359" i="4"/>
  <c r="AF399" i="4"/>
  <c r="AF407" i="4"/>
  <c r="AF415" i="4"/>
  <c r="AF423" i="4"/>
  <c r="AF431" i="4"/>
  <c r="AF439" i="4"/>
  <c r="AF447" i="4"/>
  <c r="AF500" i="4"/>
  <c r="AF508" i="4"/>
  <c r="AF569" i="4"/>
  <c r="AF611" i="4"/>
  <c r="AF584" i="4"/>
  <c r="AF592" i="4"/>
  <c r="AF598" i="4"/>
  <c r="AF484" i="4"/>
  <c r="AF506" i="4"/>
  <c r="AF583" i="4"/>
  <c r="AF565" i="4"/>
  <c r="AE162" i="4"/>
  <c r="AE166" i="4"/>
  <c r="AE170" i="4"/>
  <c r="AE174" i="4"/>
  <c r="AE178" i="4"/>
  <c r="AE182" i="4"/>
  <c r="AE186" i="4"/>
  <c r="AE190" i="4"/>
  <c r="AE194" i="4"/>
  <c r="AE198" i="4"/>
  <c r="AE202" i="4"/>
  <c r="AE206" i="4"/>
  <c r="AE210" i="4"/>
  <c r="AE214" i="4"/>
  <c r="AE218" i="4"/>
  <c r="AE222" i="4"/>
  <c r="AE226" i="4"/>
  <c r="AE236" i="4"/>
  <c r="AE240" i="4"/>
  <c r="AE244" i="4"/>
  <c r="AE248" i="4"/>
  <c r="AE252" i="4"/>
  <c r="AE256" i="4"/>
  <c r="AE14" i="4"/>
  <c r="AE22" i="4"/>
  <c r="AE30" i="4"/>
  <c r="AE52" i="4"/>
  <c r="AE54" i="4"/>
  <c r="AE56" i="4"/>
  <c r="AE58" i="4"/>
  <c r="AE60" i="4"/>
  <c r="AE62" i="4"/>
  <c r="AE64" i="4"/>
  <c r="AE74" i="4"/>
  <c r="AE76" i="4"/>
  <c r="AE84" i="4"/>
  <c r="AE86" i="4"/>
  <c r="AE88" i="4"/>
  <c r="AE38" i="4"/>
  <c r="AE46" i="4"/>
  <c r="AE68" i="4"/>
  <c r="AE80" i="4"/>
  <c r="AE94" i="4"/>
  <c r="AE102" i="4"/>
  <c r="AE110" i="4"/>
  <c r="AE118" i="4"/>
  <c r="AE126" i="4"/>
  <c r="AE134" i="4"/>
  <c r="AE142" i="4"/>
  <c r="AE150" i="4"/>
  <c r="AE158" i="4"/>
  <c r="AE12" i="4"/>
  <c r="AE20" i="4"/>
  <c r="AE28" i="4"/>
  <c r="AE36" i="4"/>
  <c r="AE44" i="4"/>
  <c r="AE66" i="4"/>
  <c r="AE78" i="4"/>
  <c r="AE92" i="4"/>
  <c r="AE100" i="4"/>
  <c r="AE108" i="4"/>
  <c r="AE116" i="4"/>
  <c r="AE124" i="4"/>
  <c r="AE132" i="4"/>
  <c r="AE140" i="4"/>
  <c r="AE148" i="4"/>
  <c r="AE156" i="4"/>
  <c r="AE161" i="4"/>
  <c r="AE361" i="4"/>
  <c r="AE363" i="4"/>
  <c r="AE365" i="4"/>
  <c r="AE367" i="4"/>
  <c r="AE369" i="4"/>
  <c r="AE371" i="4"/>
  <c r="AE373" i="4"/>
  <c r="AE375" i="4"/>
  <c r="AE377" i="4"/>
  <c r="AE452" i="4"/>
  <c r="AE539" i="4"/>
  <c r="AE379" i="4"/>
  <c r="AE381" i="4"/>
  <c r="AE383" i="4"/>
  <c r="AE385" i="4"/>
  <c r="AE396" i="4"/>
  <c r="AE400" i="4"/>
  <c r="AE404" i="4"/>
  <c r="AE408" i="4"/>
  <c r="AE412" i="4"/>
  <c r="AE416" i="4"/>
  <c r="AE420" i="4"/>
  <c r="AE424" i="4"/>
  <c r="AE428" i="4"/>
  <c r="AE432" i="4"/>
  <c r="AE436" i="4"/>
  <c r="AE440" i="4"/>
  <c r="AE444" i="4"/>
  <c r="AE448" i="4"/>
  <c r="AE393" i="4"/>
  <c r="AE453" i="4"/>
  <c r="AE455" i="4"/>
  <c r="AE457" i="4"/>
  <c r="AE459" i="4"/>
  <c r="AE461" i="4"/>
  <c r="AE463" i="4"/>
  <c r="AE465" i="4"/>
  <c r="AE467" i="4"/>
  <c r="AE469" i="4"/>
  <c r="AE471" i="4"/>
  <c r="AE473" i="4"/>
  <c r="AE475" i="4"/>
  <c r="AE477" i="4"/>
  <c r="AE479" i="4"/>
  <c r="AE481" i="4"/>
  <c r="AE483" i="4"/>
  <c r="AE501" i="4"/>
  <c r="AE505" i="4"/>
  <c r="AE509" i="4"/>
  <c r="AE397" i="4"/>
  <c r="AE405" i="4"/>
  <c r="AE413" i="4"/>
  <c r="AE421" i="4"/>
  <c r="AE429" i="4"/>
  <c r="AE437" i="4"/>
  <c r="AE445" i="4"/>
  <c r="AE163" i="4"/>
  <c r="AE165" i="4"/>
  <c r="AE167" i="4"/>
  <c r="AE169" i="4"/>
  <c r="AE171" i="4"/>
  <c r="AE173" i="4"/>
  <c r="AE175" i="4"/>
  <c r="AE177" i="4"/>
  <c r="AE179" i="4"/>
  <c r="AE181" i="4"/>
  <c r="AE183" i="4"/>
  <c r="AE185" i="4"/>
  <c r="AE187" i="4"/>
  <c r="AE189" i="4"/>
  <c r="AE191" i="4"/>
  <c r="AE193" i="4"/>
  <c r="AE195" i="4"/>
  <c r="AE197" i="4"/>
  <c r="AE199" i="4"/>
  <c r="AE201" i="4"/>
  <c r="AE203" i="4"/>
  <c r="AE205" i="4"/>
  <c r="AE207" i="4"/>
  <c r="AE209" i="4"/>
  <c r="AE211" i="4"/>
  <c r="AE213" i="4"/>
  <c r="AE215" i="4"/>
  <c r="AE217" i="4"/>
  <c r="AE219" i="4"/>
  <c r="AE221" i="4"/>
  <c r="AE223" i="4"/>
  <c r="AE225" i="4"/>
  <c r="AE227" i="4"/>
  <c r="AE235" i="4"/>
  <c r="AE237" i="4"/>
  <c r="AE239" i="4"/>
  <c r="AE241" i="4"/>
  <c r="AE243" i="4"/>
  <c r="AE245" i="4"/>
  <c r="AE247" i="4"/>
  <c r="AE249" i="4"/>
  <c r="AE251" i="4"/>
  <c r="AE253" i="4"/>
  <c r="AE255" i="4"/>
  <c r="AE257" i="4"/>
  <c r="AE278" i="4"/>
  <c r="AE280" i="4"/>
  <c r="AE282" i="4"/>
  <c r="AE284" i="4"/>
  <c r="AE286" i="4"/>
  <c r="AE288" i="4"/>
  <c r="AE290" i="4"/>
  <c r="AE292" i="4"/>
  <c r="AE294" i="4"/>
  <c r="AE296" i="4"/>
  <c r="AE298" i="4"/>
  <c r="AE300" i="4"/>
  <c r="AE454" i="4"/>
  <c r="AE456" i="4"/>
  <c r="AE458" i="4"/>
  <c r="AE460" i="4"/>
  <c r="AE462" i="4"/>
  <c r="AE464" i="4"/>
  <c r="AE466" i="4"/>
  <c r="AE468" i="4"/>
  <c r="AE470" i="4"/>
  <c r="AE472" i="4"/>
  <c r="AE474" i="4"/>
  <c r="AE476" i="4"/>
  <c r="AE478" i="4"/>
  <c r="AE480" i="4"/>
  <c r="AE482" i="4"/>
  <c r="AE511" i="4"/>
  <c r="AE513" i="4"/>
  <c r="AE515" i="4"/>
  <c r="AE517" i="4"/>
  <c r="AE519" i="4"/>
  <c r="AE521" i="4"/>
  <c r="AE523" i="4"/>
  <c r="AE525" i="4"/>
  <c r="AE527" i="4"/>
  <c r="AE529" i="4"/>
  <c r="AE531" i="4"/>
  <c r="AE533" i="4"/>
  <c r="AE535" i="4"/>
  <c r="AE537" i="4"/>
  <c r="AE541" i="4"/>
  <c r="AE543" i="4"/>
  <c r="AE545" i="4"/>
  <c r="AE547" i="4"/>
  <c r="AE549" i="4"/>
  <c r="AE551" i="4"/>
  <c r="AE553" i="4"/>
  <c r="AE555" i="4"/>
  <c r="AE557" i="4"/>
  <c r="AE559" i="4"/>
  <c r="AE561" i="4"/>
  <c r="AE563" i="4"/>
  <c r="AE571" i="4"/>
  <c r="AE573" i="4"/>
  <c r="AE575" i="4"/>
  <c r="AE577" i="4"/>
  <c r="AE579" i="4"/>
  <c r="AE581" i="4"/>
  <c r="AE599" i="4"/>
  <c r="AE601" i="4"/>
  <c r="AE603" i="4"/>
  <c r="AE605" i="4"/>
  <c r="AE606" i="4"/>
  <c r="AE608" i="4"/>
  <c r="AE610" i="4"/>
  <c r="AE612" i="4"/>
  <c r="AE502" i="4"/>
  <c r="AE302" i="4"/>
  <c r="AE304" i="4"/>
  <c r="AE306" i="4"/>
  <c r="AE308" i="4"/>
  <c r="AE310" i="4"/>
  <c r="AE312" i="4"/>
  <c r="AE314" i="4"/>
  <c r="AE316" i="4"/>
  <c r="AE318" i="4"/>
  <c r="AE320" i="4"/>
  <c r="AE322" i="4"/>
  <c r="AE324" i="4"/>
  <c r="AE326" i="4"/>
  <c r="AE328" i="4"/>
  <c r="AE330" i="4"/>
  <c r="AE332" i="4"/>
  <c r="AE334" i="4"/>
  <c r="AE336" i="4"/>
  <c r="AE338" i="4"/>
  <c r="AE340" i="4"/>
  <c r="AE342" i="4"/>
  <c r="AE344" i="4"/>
  <c r="AE346" i="4"/>
  <c r="AE347" i="4"/>
  <c r="AE349" i="4"/>
  <c r="AE351" i="4"/>
  <c r="AE353" i="4"/>
  <c r="AE355" i="4"/>
  <c r="AE357" i="4"/>
  <c r="AE389" i="4"/>
  <c r="AE391" i="4"/>
  <c r="AE395" i="4"/>
  <c r="AE403" i="4"/>
  <c r="AE411" i="4"/>
  <c r="AE419" i="4"/>
  <c r="AE427" i="4"/>
  <c r="AE435" i="4"/>
  <c r="AE443" i="4"/>
  <c r="AE451" i="4"/>
  <c r="AE504" i="4"/>
  <c r="AE567" i="4"/>
  <c r="AE590" i="4"/>
  <c r="AE510" i="4"/>
  <c r="AE540" i="4"/>
  <c r="AE542" i="4"/>
  <c r="AE544" i="4"/>
  <c r="AE279" i="4"/>
  <c r="AE281" i="4"/>
  <c r="AE283" i="4"/>
  <c r="AE285" i="4"/>
  <c r="AE287" i="4"/>
  <c r="AE289" i="4"/>
  <c r="AE291" i="4"/>
  <c r="AE293" i="4"/>
  <c r="AE295" i="4"/>
  <c r="AE297" i="4"/>
  <c r="AE299" i="4"/>
  <c r="AE301" i="4"/>
  <c r="AE303" i="4"/>
  <c r="AE305" i="4"/>
  <c r="AE307" i="4"/>
  <c r="AE309" i="4"/>
  <c r="AE311" i="4"/>
  <c r="AE313" i="4"/>
  <c r="AE315" i="4"/>
  <c r="AE317" i="4"/>
  <c r="AE319" i="4"/>
  <c r="AE321" i="4"/>
  <c r="AE323" i="4"/>
  <c r="AE325" i="4"/>
  <c r="AE327" i="4"/>
  <c r="AE329" i="4"/>
  <c r="AE331" i="4"/>
  <c r="AE333" i="4"/>
  <c r="AE335" i="4"/>
  <c r="AE337" i="4"/>
  <c r="AE339" i="4"/>
  <c r="AE341" i="4"/>
  <c r="AE546" i="4"/>
  <c r="AE548" i="4"/>
  <c r="AE550" i="4"/>
  <c r="AE552" i="4"/>
  <c r="AE554" i="4"/>
  <c r="AE556" i="4"/>
  <c r="AE558" i="4"/>
  <c r="AE560" i="4"/>
  <c r="AE562" i="4"/>
  <c r="AE564" i="4"/>
  <c r="AE568" i="4"/>
  <c r="AE570" i="4"/>
  <c r="AE572" i="4"/>
  <c r="AE574" i="4"/>
  <c r="AE576" i="4"/>
  <c r="AE578" i="4"/>
  <c r="AE580" i="4"/>
  <c r="AE582" i="4"/>
  <c r="AE588" i="4"/>
  <c r="AE596" i="4"/>
  <c r="AE229" i="4"/>
  <c r="AE231" i="4"/>
  <c r="AE233" i="4"/>
  <c r="AE259" i="4"/>
  <c r="AE261" i="4"/>
  <c r="AE263" i="4"/>
  <c r="AE265" i="4"/>
  <c r="AE267" i="4"/>
  <c r="AE269" i="4"/>
  <c r="AE271" i="4"/>
  <c r="AE273" i="4"/>
  <c r="AE275" i="4"/>
  <c r="AE277" i="4"/>
  <c r="AE10" i="4"/>
  <c r="AE18" i="4"/>
  <c r="AE26" i="4"/>
  <c r="AE34" i="4"/>
  <c r="AE42" i="4"/>
  <c r="AE50" i="4"/>
  <c r="AE72" i="4"/>
  <c r="AE90" i="4"/>
  <c r="AE98" i="4"/>
  <c r="AE106" i="4"/>
  <c r="AE114" i="4"/>
  <c r="AE122" i="4"/>
  <c r="AE130" i="4"/>
  <c r="AE138" i="4"/>
  <c r="AE146" i="4"/>
  <c r="AE154" i="4"/>
  <c r="AE9" i="4"/>
  <c r="AE13" i="4"/>
  <c r="AE17" i="4"/>
  <c r="AE21" i="4"/>
  <c r="AE25" i="4"/>
  <c r="AE29" i="4"/>
  <c r="AE33" i="4"/>
  <c r="AE37" i="4"/>
  <c r="AE41" i="4"/>
  <c r="AE45" i="4"/>
  <c r="AE49" i="4"/>
  <c r="AE67" i="4"/>
  <c r="AE71" i="4"/>
  <c r="AE79" i="4"/>
  <c r="AE83" i="4"/>
  <c r="AE85" i="4"/>
  <c r="AE87" i="4"/>
  <c r="AE89" i="4"/>
  <c r="AE93" i="4"/>
  <c r="AE97" i="4"/>
  <c r="AE101" i="4"/>
  <c r="AE105" i="4"/>
  <c r="AE109" i="4"/>
  <c r="AE113" i="4"/>
  <c r="AE117" i="4"/>
  <c r="AE121" i="4"/>
  <c r="AE125" i="4"/>
  <c r="AE164" i="4"/>
  <c r="AE168" i="4"/>
  <c r="AE172" i="4"/>
  <c r="AE176" i="4"/>
  <c r="AE180" i="4"/>
  <c r="AE184" i="4"/>
  <c r="AE188" i="4"/>
  <c r="AE192" i="4"/>
  <c r="AE196" i="4"/>
  <c r="AE200" i="4"/>
  <c r="AE204" i="4"/>
  <c r="AE208" i="4"/>
  <c r="AE212" i="4"/>
  <c r="AE216" i="4"/>
  <c r="AE220" i="4"/>
  <c r="AE224" i="4"/>
  <c r="AE228" i="4"/>
  <c r="AE230" i="4"/>
  <c r="AE232" i="4"/>
  <c r="AE234" i="4"/>
  <c r="AE238" i="4"/>
  <c r="AE242" i="4"/>
  <c r="AE246" i="4"/>
  <c r="AE250" i="4"/>
  <c r="AE254" i="4"/>
  <c r="AE258" i="4"/>
  <c r="AE260" i="4"/>
  <c r="AE262" i="4"/>
  <c r="AE264" i="4"/>
  <c r="AE266" i="4"/>
  <c r="AE268" i="4"/>
  <c r="AE270" i="4"/>
  <c r="AE272" i="4"/>
  <c r="AE274" i="4"/>
  <c r="AE276" i="4"/>
  <c r="AE16" i="4"/>
  <c r="AE24" i="4"/>
  <c r="AE32" i="4"/>
  <c r="AE40" i="4"/>
  <c r="AE48" i="4"/>
  <c r="AE70" i="4"/>
  <c r="AE82" i="4"/>
  <c r="AE96" i="4"/>
  <c r="AE104" i="4"/>
  <c r="AE112" i="4"/>
  <c r="AE120" i="4"/>
  <c r="AE128" i="4"/>
  <c r="AE136" i="4"/>
  <c r="AE144" i="4"/>
  <c r="AE152" i="4"/>
  <c r="AE343" i="4"/>
  <c r="AE345" i="4"/>
  <c r="AE348" i="4"/>
  <c r="AE350" i="4"/>
  <c r="AE352" i="4"/>
  <c r="AE354" i="4"/>
  <c r="AE356" i="4"/>
  <c r="AE358" i="4"/>
  <c r="AE388" i="4"/>
  <c r="AE390" i="4"/>
  <c r="AE392" i="4"/>
  <c r="AE486" i="4"/>
  <c r="AE488" i="4"/>
  <c r="AE490" i="4"/>
  <c r="AE492" i="4"/>
  <c r="AE494" i="4"/>
  <c r="AE496" i="4"/>
  <c r="AE498" i="4"/>
  <c r="AE360" i="4"/>
  <c r="AE362" i="4"/>
  <c r="AE364" i="4"/>
  <c r="AE366" i="4"/>
  <c r="AE368" i="4"/>
  <c r="AE370" i="4"/>
  <c r="AE372" i="4"/>
  <c r="AE374" i="4"/>
  <c r="AE376" i="4"/>
  <c r="AE378" i="4"/>
  <c r="AE380" i="4"/>
  <c r="AE382" i="4"/>
  <c r="AE384" i="4"/>
  <c r="AE386" i="4"/>
  <c r="AE399" i="4"/>
  <c r="AE407" i="4"/>
  <c r="AE415" i="4"/>
  <c r="AE423" i="4"/>
  <c r="AE431" i="4"/>
  <c r="AE439" i="4"/>
  <c r="AE447" i="4"/>
  <c r="AE129" i="4"/>
  <c r="AE133" i="4"/>
  <c r="AE137" i="4"/>
  <c r="AE141" i="4"/>
  <c r="AE145" i="4"/>
  <c r="AE149" i="4"/>
  <c r="AE153" i="4"/>
  <c r="AE157" i="4"/>
  <c r="AE11" i="4"/>
  <c r="AE15" i="4"/>
  <c r="AE19" i="4"/>
  <c r="AE23" i="4"/>
  <c r="AE27" i="4"/>
  <c r="AE31" i="4"/>
  <c r="AE35" i="4"/>
  <c r="AE39" i="4"/>
  <c r="AE43" i="4"/>
  <c r="AE47" i="4"/>
  <c r="AE51" i="4"/>
  <c r="AE53" i="4"/>
  <c r="AE55" i="4"/>
  <c r="AE57" i="4"/>
  <c r="AE59" i="4"/>
  <c r="AE61" i="4"/>
  <c r="AE63" i="4"/>
  <c r="AE65" i="4"/>
  <c r="AE69" i="4"/>
  <c r="AE73" i="4"/>
  <c r="AE75" i="4"/>
  <c r="AE77" i="4"/>
  <c r="AE81" i="4"/>
  <c r="AE91" i="4"/>
  <c r="AE95" i="4"/>
  <c r="AE99" i="4"/>
  <c r="AE103" i="4"/>
  <c r="AE107" i="4"/>
  <c r="AE111" i="4"/>
  <c r="AE115" i="4"/>
  <c r="AE119" i="4"/>
  <c r="AE123" i="4"/>
  <c r="AE127" i="4"/>
  <c r="AE131" i="4"/>
  <c r="AE135" i="4"/>
  <c r="AE139" i="4"/>
  <c r="AE143" i="4"/>
  <c r="AE147" i="4"/>
  <c r="AE151" i="4"/>
  <c r="AE155" i="4"/>
  <c r="AE159" i="4"/>
  <c r="AE160" i="4"/>
  <c r="AE401" i="4"/>
  <c r="AE409" i="4"/>
  <c r="AE417" i="4"/>
  <c r="AE425" i="4"/>
  <c r="AE433" i="4"/>
  <c r="AE441" i="4"/>
  <c r="AE449" i="4"/>
  <c r="AE512" i="4"/>
  <c r="AE359" i="4"/>
  <c r="AE387" i="4"/>
  <c r="AE394" i="4"/>
  <c r="AE398" i="4"/>
  <c r="AE402" i="4"/>
  <c r="AE406" i="4"/>
  <c r="AE410" i="4"/>
  <c r="AE414" i="4"/>
  <c r="AE418" i="4"/>
  <c r="AE422" i="4"/>
  <c r="AE426" i="4"/>
  <c r="AE430" i="4"/>
  <c r="AE434" i="4"/>
  <c r="AE438" i="4"/>
  <c r="AE442" i="4"/>
  <c r="AE446" i="4"/>
  <c r="AE450" i="4"/>
  <c r="AE485" i="4"/>
  <c r="AE487" i="4"/>
  <c r="AE489" i="4"/>
  <c r="AE491" i="4"/>
  <c r="AE493" i="4"/>
  <c r="AE495" i="4"/>
  <c r="AE497" i="4"/>
  <c r="AE499" i="4"/>
  <c r="AE503" i="4"/>
  <c r="AE507" i="4"/>
  <c r="AE514" i="4"/>
  <c r="AE516" i="4"/>
  <c r="AE518" i="4"/>
  <c r="AE520" i="4"/>
  <c r="AE522" i="4"/>
  <c r="AE524" i="4"/>
  <c r="AE526" i="4"/>
  <c r="AE528" i="4"/>
  <c r="AE530" i="4"/>
  <c r="AE532" i="4"/>
  <c r="AE534" i="4"/>
  <c r="AE536" i="4"/>
  <c r="AE538" i="4"/>
  <c r="AE500" i="4"/>
  <c r="AE508" i="4"/>
  <c r="AE566" i="4"/>
  <c r="AE569" i="4"/>
  <c r="AE585" i="4"/>
  <c r="AE589" i="4"/>
  <c r="AE593" i="4"/>
  <c r="AE597" i="4"/>
  <c r="AE587" i="4"/>
  <c r="AE591" i="4"/>
  <c r="AE595" i="4"/>
  <c r="AE600" i="4"/>
  <c r="AE602" i="4"/>
  <c r="AE604" i="4"/>
  <c r="AE586" i="4"/>
  <c r="AE594" i="4"/>
  <c r="AE607" i="4"/>
  <c r="AE484" i="4"/>
  <c r="AE506" i="4"/>
  <c r="AE565" i="4"/>
  <c r="AE584" i="4"/>
  <c r="AE592" i="4"/>
  <c r="AE598" i="4"/>
  <c r="AE609" i="4"/>
  <c r="AE611" i="4"/>
  <c r="AE583" i="4"/>
  <c r="V162" i="4"/>
  <c r="V166" i="4"/>
  <c r="V170" i="4"/>
  <c r="V174" i="4"/>
  <c r="V178" i="4"/>
  <c r="V182" i="4"/>
  <c r="V186" i="4"/>
  <c r="V190" i="4"/>
  <c r="V194" i="4"/>
  <c r="V198" i="4"/>
  <c r="V202" i="4"/>
  <c r="V206" i="4"/>
  <c r="V210" i="4"/>
  <c r="V214" i="4"/>
  <c r="V218" i="4"/>
  <c r="V222" i="4"/>
  <c r="V226" i="4"/>
  <c r="V236" i="4"/>
  <c r="V240" i="4"/>
  <c r="V244" i="4"/>
  <c r="V248" i="4"/>
  <c r="V252" i="4"/>
  <c r="V256" i="4"/>
  <c r="V14" i="4"/>
  <c r="V22" i="4"/>
  <c r="V30" i="4"/>
  <c r="V12" i="4"/>
  <c r="V38" i="4"/>
  <c r="V46" i="4"/>
  <c r="V68" i="4"/>
  <c r="V80" i="4"/>
  <c r="V94" i="4"/>
  <c r="V102" i="4"/>
  <c r="V110" i="4"/>
  <c r="V118" i="4"/>
  <c r="V126" i="4"/>
  <c r="V134" i="4"/>
  <c r="V142" i="4"/>
  <c r="V150" i="4"/>
  <c r="V158" i="4"/>
  <c r="V52" i="4"/>
  <c r="V54" i="4"/>
  <c r="V56" i="4"/>
  <c r="V58" i="4"/>
  <c r="V60" i="4"/>
  <c r="V62" i="4"/>
  <c r="V64" i="4"/>
  <c r="V74" i="4"/>
  <c r="V76" i="4"/>
  <c r="V84" i="4"/>
  <c r="V86" i="4"/>
  <c r="V88" i="4"/>
  <c r="V161" i="4"/>
  <c r="V20" i="4"/>
  <c r="V28" i="4"/>
  <c r="V36" i="4"/>
  <c r="V44" i="4"/>
  <c r="V66" i="4"/>
  <c r="V78" i="4"/>
  <c r="V92" i="4"/>
  <c r="V100" i="4"/>
  <c r="V108" i="4"/>
  <c r="V116" i="4"/>
  <c r="V124" i="4"/>
  <c r="V132" i="4"/>
  <c r="V140" i="4"/>
  <c r="V148" i="4"/>
  <c r="V156" i="4"/>
  <c r="V361" i="4"/>
  <c r="V363" i="4"/>
  <c r="V365" i="4"/>
  <c r="V367" i="4"/>
  <c r="V369" i="4"/>
  <c r="V371" i="4"/>
  <c r="V373" i="4"/>
  <c r="V375" i="4"/>
  <c r="V377" i="4"/>
  <c r="V379" i="4"/>
  <c r="V381" i="4"/>
  <c r="V383" i="4"/>
  <c r="V385" i="4"/>
  <c r="V396" i="4"/>
  <c r="V400" i="4"/>
  <c r="V404" i="4"/>
  <c r="V408" i="4"/>
  <c r="V412" i="4"/>
  <c r="V416" i="4"/>
  <c r="V420" i="4"/>
  <c r="V424" i="4"/>
  <c r="V428" i="4"/>
  <c r="V432" i="4"/>
  <c r="V436" i="4"/>
  <c r="V440" i="4"/>
  <c r="V444" i="4"/>
  <c r="V448" i="4"/>
  <c r="V453" i="4"/>
  <c r="V455" i="4"/>
  <c r="V457" i="4"/>
  <c r="V459" i="4"/>
  <c r="V461" i="4"/>
  <c r="V463" i="4"/>
  <c r="V465" i="4"/>
  <c r="V467" i="4"/>
  <c r="V469" i="4"/>
  <c r="V471" i="4"/>
  <c r="V473" i="4"/>
  <c r="V475" i="4"/>
  <c r="V477" i="4"/>
  <c r="V479" i="4"/>
  <c r="V481" i="4"/>
  <c r="V483" i="4"/>
  <c r="V501" i="4"/>
  <c r="V505" i="4"/>
  <c r="V509" i="4"/>
  <c r="V397" i="4"/>
  <c r="V405" i="4"/>
  <c r="V413" i="4"/>
  <c r="V421" i="4"/>
  <c r="V429" i="4"/>
  <c r="V437" i="4"/>
  <c r="V445" i="4"/>
  <c r="V539" i="4"/>
  <c r="V165" i="4"/>
  <c r="V169" i="4"/>
  <c r="V452" i="4"/>
  <c r="V393" i="4"/>
  <c r="V163" i="4"/>
  <c r="V167" i="4"/>
  <c r="V171" i="4"/>
  <c r="V175" i="4"/>
  <c r="V179" i="4"/>
  <c r="V183" i="4"/>
  <c r="V187" i="4"/>
  <c r="V191" i="4"/>
  <c r="V195" i="4"/>
  <c r="V199" i="4"/>
  <c r="V203" i="4"/>
  <c r="V207" i="4"/>
  <c r="V211" i="4"/>
  <c r="V215" i="4"/>
  <c r="V219" i="4"/>
  <c r="V223" i="4"/>
  <c r="V227" i="4"/>
  <c r="V237" i="4"/>
  <c r="V241" i="4"/>
  <c r="V245" i="4"/>
  <c r="V249" i="4"/>
  <c r="V253" i="4"/>
  <c r="V257" i="4"/>
  <c r="V173" i="4"/>
  <c r="V177" i="4"/>
  <c r="V181" i="4"/>
  <c r="V185" i="4"/>
  <c r="V189" i="4"/>
  <c r="V193" i="4"/>
  <c r="V197" i="4"/>
  <c r="V201" i="4"/>
  <c r="V205" i="4"/>
  <c r="V209" i="4"/>
  <c r="V213" i="4"/>
  <c r="V217" i="4"/>
  <c r="V221" i="4"/>
  <c r="V225" i="4"/>
  <c r="V235" i="4"/>
  <c r="V239" i="4"/>
  <c r="V243" i="4"/>
  <c r="V247" i="4"/>
  <c r="V251" i="4"/>
  <c r="V255" i="4"/>
  <c r="V278" i="4"/>
  <c r="V280" i="4"/>
  <c r="V282" i="4"/>
  <c r="V284" i="4"/>
  <c r="V286" i="4"/>
  <c r="V288" i="4"/>
  <c r="V290" i="4"/>
  <c r="V292" i="4"/>
  <c r="V294" i="4"/>
  <c r="V296" i="4"/>
  <c r="V298" i="4"/>
  <c r="V300" i="4"/>
  <c r="V302" i="4"/>
  <c r="V304" i="4"/>
  <c r="V306" i="4"/>
  <c r="V308" i="4"/>
  <c r="V310" i="4"/>
  <c r="V312" i="4"/>
  <c r="V314" i="4"/>
  <c r="V316" i="4"/>
  <c r="V318" i="4"/>
  <c r="V320" i="4"/>
  <c r="V322" i="4"/>
  <c r="V324" i="4"/>
  <c r="V326" i="4"/>
  <c r="V328" i="4"/>
  <c r="V330" i="4"/>
  <c r="V332" i="4"/>
  <c r="V334" i="4"/>
  <c r="V336" i="4"/>
  <c r="V338" i="4"/>
  <c r="V340" i="4"/>
  <c r="V342" i="4"/>
  <c r="V344" i="4"/>
  <c r="V346" i="4"/>
  <c r="V347" i="4"/>
  <c r="V349" i="4"/>
  <c r="V351" i="4"/>
  <c r="V353" i="4"/>
  <c r="V355" i="4"/>
  <c r="V357" i="4"/>
  <c r="V389" i="4"/>
  <c r="V391" i="4"/>
  <c r="V395" i="4"/>
  <c r="V403" i="4"/>
  <c r="V411" i="4"/>
  <c r="V419" i="4"/>
  <c r="V427" i="4"/>
  <c r="V435" i="4"/>
  <c r="V443" i="4"/>
  <c r="V451" i="4"/>
  <c r="V567" i="4"/>
  <c r="V590" i="4"/>
  <c r="V540" i="4"/>
  <c r="V542" i="4"/>
  <c r="V544" i="4"/>
  <c r="V454" i="4"/>
  <c r="V456" i="4"/>
  <c r="V458" i="4"/>
  <c r="V460" i="4"/>
  <c r="V462" i="4"/>
  <c r="V464" i="4"/>
  <c r="V466" i="4"/>
  <c r="V468" i="4"/>
  <c r="V470" i="4"/>
  <c r="V472" i="4"/>
  <c r="V474" i="4"/>
  <c r="V476" i="4"/>
  <c r="V478" i="4"/>
  <c r="V480" i="4"/>
  <c r="V482" i="4"/>
  <c r="V511" i="4"/>
  <c r="V513" i="4"/>
  <c r="V515" i="4"/>
  <c r="V517" i="4"/>
  <c r="V519" i="4"/>
  <c r="V521" i="4"/>
  <c r="V523" i="4"/>
  <c r="V525" i="4"/>
  <c r="V527" i="4"/>
  <c r="V529" i="4"/>
  <c r="V531" i="4"/>
  <c r="V533" i="4"/>
  <c r="V535" i="4"/>
  <c r="V537" i="4"/>
  <c r="V504" i="4"/>
  <c r="V541" i="4"/>
  <c r="V543" i="4"/>
  <c r="V545" i="4"/>
  <c r="V547" i="4"/>
  <c r="V549" i="4"/>
  <c r="V551" i="4"/>
  <c r="V553" i="4"/>
  <c r="V555" i="4"/>
  <c r="V557" i="4"/>
  <c r="V559" i="4"/>
  <c r="V561" i="4"/>
  <c r="V563" i="4"/>
  <c r="V571" i="4"/>
  <c r="V573" i="4"/>
  <c r="V575" i="4"/>
  <c r="V577" i="4"/>
  <c r="V579" i="4"/>
  <c r="V581" i="4"/>
  <c r="V599" i="4"/>
  <c r="V601" i="4"/>
  <c r="V603" i="4"/>
  <c r="V605" i="4"/>
  <c r="V606" i="4"/>
  <c r="V608" i="4"/>
  <c r="V610" i="4"/>
  <c r="V612" i="4"/>
  <c r="V502" i="4"/>
  <c r="V510" i="4"/>
  <c r="V546" i="4"/>
  <c r="V548" i="4"/>
  <c r="V550" i="4"/>
  <c r="V552" i="4"/>
  <c r="V554" i="4"/>
  <c r="V556" i="4"/>
  <c r="V558" i="4"/>
  <c r="V560" i="4"/>
  <c r="V562" i="4"/>
  <c r="V564" i="4"/>
  <c r="V568" i="4"/>
  <c r="V570" i="4"/>
  <c r="V572" i="4"/>
  <c r="V574" i="4"/>
  <c r="V576" i="4"/>
  <c r="V578" i="4"/>
  <c r="V580" i="4"/>
  <c r="V582" i="4"/>
  <c r="V588" i="4"/>
  <c r="V596" i="4"/>
  <c r="V229" i="4"/>
  <c r="V231" i="4"/>
  <c r="V233" i="4"/>
  <c r="V259" i="4"/>
  <c r="V261" i="4"/>
  <c r="V263" i="4"/>
  <c r="V265" i="4"/>
  <c r="V267" i="4"/>
  <c r="V269" i="4"/>
  <c r="V271" i="4"/>
  <c r="V273" i="4"/>
  <c r="V275" i="4"/>
  <c r="V10" i="4"/>
  <c r="V18" i="4"/>
  <c r="V26" i="4"/>
  <c r="V34" i="4"/>
  <c r="V42" i="4"/>
  <c r="V50" i="4"/>
  <c r="V72" i="4"/>
  <c r="V90" i="4"/>
  <c r="V98" i="4"/>
  <c r="V106" i="4"/>
  <c r="V114" i="4"/>
  <c r="V122" i="4"/>
  <c r="V130" i="4"/>
  <c r="V138" i="4"/>
  <c r="V146" i="4"/>
  <c r="V154" i="4"/>
  <c r="V339" i="4"/>
  <c r="V9" i="4"/>
  <c r="V13" i="4"/>
  <c r="V17" i="4"/>
  <c r="V21" i="4"/>
  <c r="V25" i="4"/>
  <c r="V29" i="4"/>
  <c r="V33" i="4"/>
  <c r="V37" i="4"/>
  <c r="V41" i="4"/>
  <c r="V45" i="4"/>
  <c r="V49" i="4"/>
  <c r="V67" i="4"/>
  <c r="V71" i="4"/>
  <c r="V79" i="4"/>
  <c r="V83" i="4"/>
  <c r="V85" i="4"/>
  <c r="V87" i="4"/>
  <c r="V89" i="4"/>
  <c r="V93" i="4"/>
  <c r="V97" i="4"/>
  <c r="V101" i="4"/>
  <c r="V105" i="4"/>
  <c r="V109" i="4"/>
  <c r="V113" i="4"/>
  <c r="V117" i="4"/>
  <c r="V121" i="4"/>
  <c r="V125" i="4"/>
  <c r="V277" i="4"/>
  <c r="V279" i="4"/>
  <c r="V281" i="4"/>
  <c r="V283" i="4"/>
  <c r="V285" i="4"/>
  <c r="V287" i="4"/>
  <c r="V289" i="4"/>
  <c r="V291" i="4"/>
  <c r="V293" i="4"/>
  <c r="V295" i="4"/>
  <c r="V297" i="4"/>
  <c r="V299" i="4"/>
  <c r="V301" i="4"/>
  <c r="V303" i="4"/>
  <c r="V305" i="4"/>
  <c r="V307" i="4"/>
  <c r="V309" i="4"/>
  <c r="V311" i="4"/>
  <c r="V313" i="4"/>
  <c r="V315" i="4"/>
  <c r="V317" i="4"/>
  <c r="V319" i="4"/>
  <c r="V321" i="4"/>
  <c r="V323" i="4"/>
  <c r="V325" i="4"/>
  <c r="V327" i="4"/>
  <c r="V329" i="4"/>
  <c r="V331" i="4"/>
  <c r="V333" i="4"/>
  <c r="V335" i="4"/>
  <c r="V337" i="4"/>
  <c r="V341" i="4"/>
  <c r="V129" i="4"/>
  <c r="V133" i="4"/>
  <c r="V137" i="4"/>
  <c r="V141" i="4"/>
  <c r="V145" i="4"/>
  <c r="V149" i="4"/>
  <c r="V153" i="4"/>
  <c r="V157" i="4"/>
  <c r="V11" i="4"/>
  <c r="V15" i="4"/>
  <c r="V19" i="4"/>
  <c r="V23" i="4"/>
  <c r="V27" i="4"/>
  <c r="V31" i="4"/>
  <c r="V35" i="4"/>
  <c r="V39" i="4"/>
  <c r="V43" i="4"/>
  <c r="V47" i="4"/>
  <c r="V51" i="4"/>
  <c r="V53" i="4"/>
  <c r="V55" i="4"/>
  <c r="V57" i="4"/>
  <c r="V59" i="4"/>
  <c r="V61" i="4"/>
  <c r="V63" i="4"/>
  <c r="V65" i="4"/>
  <c r="V69" i="4"/>
  <c r="V73" i="4"/>
  <c r="V75" i="4"/>
  <c r="V77" i="4"/>
  <c r="V81" i="4"/>
  <c r="V91" i="4"/>
  <c r="V95" i="4"/>
  <c r="V99" i="4"/>
  <c r="V103" i="4"/>
  <c r="V107" i="4"/>
  <c r="V111" i="4"/>
  <c r="V115" i="4"/>
  <c r="V119" i="4"/>
  <c r="V123" i="4"/>
  <c r="V127" i="4"/>
  <c r="V131" i="4"/>
  <c r="V135" i="4"/>
  <c r="V139" i="4"/>
  <c r="V143" i="4"/>
  <c r="V147" i="4"/>
  <c r="V151" i="4"/>
  <c r="V155" i="4"/>
  <c r="V159" i="4"/>
  <c r="V401" i="4"/>
  <c r="V409" i="4"/>
  <c r="V417" i="4"/>
  <c r="V425" i="4"/>
  <c r="V433" i="4"/>
  <c r="V441" i="4"/>
  <c r="V449" i="4"/>
  <c r="V512" i="4"/>
  <c r="V387" i="4"/>
  <c r="V394" i="4"/>
  <c r="V398" i="4"/>
  <c r="V402" i="4"/>
  <c r="V406" i="4"/>
  <c r="V410" i="4"/>
  <c r="V414" i="4"/>
  <c r="V418" i="4"/>
  <c r="V422" i="4"/>
  <c r="V426" i="4"/>
  <c r="V430" i="4"/>
  <c r="V434" i="4"/>
  <c r="V438" i="4"/>
  <c r="V442" i="4"/>
  <c r="V446" i="4"/>
  <c r="V450" i="4"/>
  <c r="V485" i="4"/>
  <c r="V487" i="4"/>
  <c r="V489" i="4"/>
  <c r="V491" i="4"/>
  <c r="V493" i="4"/>
  <c r="V495" i="4"/>
  <c r="V497" i="4"/>
  <c r="V499" i="4"/>
  <c r="V503" i="4"/>
  <c r="V507" i="4"/>
  <c r="V399" i="4"/>
  <c r="V407" i="4"/>
  <c r="V415" i="4"/>
  <c r="V423" i="4"/>
  <c r="V431" i="4"/>
  <c r="V439" i="4"/>
  <c r="V447" i="4"/>
  <c r="V514" i="4"/>
  <c r="V516" i="4"/>
  <c r="V518" i="4"/>
  <c r="V520" i="4"/>
  <c r="V522" i="4"/>
  <c r="V524" i="4"/>
  <c r="V526" i="4"/>
  <c r="V528" i="4"/>
  <c r="V530" i="4"/>
  <c r="V532" i="4"/>
  <c r="V534" i="4"/>
  <c r="V536" i="4"/>
  <c r="V538" i="4"/>
  <c r="V566" i="4"/>
  <c r="V569" i="4"/>
  <c r="V585" i="4"/>
  <c r="V589" i="4"/>
  <c r="V593" i="4"/>
  <c r="V597" i="4"/>
  <c r="V587" i="4"/>
  <c r="V591" i="4"/>
  <c r="V595" i="4"/>
  <c r="V600" i="4"/>
  <c r="V602" i="4"/>
  <c r="V604" i="4"/>
  <c r="V607" i="4"/>
  <c r="V164" i="4"/>
  <c r="V168" i="4"/>
  <c r="V172" i="4"/>
  <c r="V176" i="4"/>
  <c r="V180" i="4"/>
  <c r="V184" i="4"/>
  <c r="V188" i="4"/>
  <c r="V192" i="4"/>
  <c r="V196" i="4"/>
  <c r="V200" i="4"/>
  <c r="V204" i="4"/>
  <c r="V208" i="4"/>
  <c r="V212" i="4"/>
  <c r="V216" i="4"/>
  <c r="V220" i="4"/>
  <c r="V224" i="4"/>
  <c r="V228" i="4"/>
  <c r="V230" i="4"/>
  <c r="V232" i="4"/>
  <c r="V234" i="4"/>
  <c r="V238" i="4"/>
  <c r="V242" i="4"/>
  <c r="V246" i="4"/>
  <c r="V250" i="4"/>
  <c r="V254" i="4"/>
  <c r="V258" i="4"/>
  <c r="V260" i="4"/>
  <c r="V262" i="4"/>
  <c r="V264" i="4"/>
  <c r="V266" i="4"/>
  <c r="V268" i="4"/>
  <c r="V270" i="4"/>
  <c r="V272" i="4"/>
  <c r="V274" i="4"/>
  <c r="V276" i="4"/>
  <c r="V16" i="4"/>
  <c r="V24" i="4"/>
  <c r="V32" i="4"/>
  <c r="V40" i="4"/>
  <c r="V48" i="4"/>
  <c r="V70" i="4"/>
  <c r="V82" i="4"/>
  <c r="V96" i="4"/>
  <c r="V104" i="4"/>
  <c r="V112" i="4"/>
  <c r="V120" i="4"/>
  <c r="V128" i="4"/>
  <c r="V136" i="4"/>
  <c r="V144" i="4"/>
  <c r="V152" i="4"/>
  <c r="V160" i="4"/>
  <c r="V343" i="4"/>
  <c r="V345" i="4"/>
  <c r="V348" i="4"/>
  <c r="V350" i="4"/>
  <c r="V352" i="4"/>
  <c r="V354" i="4"/>
  <c r="V356" i="4"/>
  <c r="V358" i="4"/>
  <c r="V388" i="4"/>
  <c r="V390" i="4"/>
  <c r="V392" i="4"/>
  <c r="V486" i="4"/>
  <c r="V488" i="4"/>
  <c r="V490" i="4"/>
  <c r="V492" i="4"/>
  <c r="V494" i="4"/>
  <c r="V496" i="4"/>
  <c r="V498" i="4"/>
  <c r="V360" i="4"/>
  <c r="V362" i="4"/>
  <c r="V364" i="4"/>
  <c r="V366" i="4"/>
  <c r="V368" i="4"/>
  <c r="V370" i="4"/>
  <c r="V372" i="4"/>
  <c r="V374" i="4"/>
  <c r="V376" i="4"/>
  <c r="V378" i="4"/>
  <c r="V380" i="4"/>
  <c r="V382" i="4"/>
  <c r="V384" i="4"/>
  <c r="V386" i="4"/>
  <c r="V359" i="4"/>
  <c r="V500" i="4"/>
  <c r="V508" i="4"/>
  <c r="V586" i="4"/>
  <c r="V594" i="4"/>
  <c r="V609" i="4"/>
  <c r="V611" i="4"/>
  <c r="V565" i="4"/>
  <c r="V598" i="4"/>
  <c r="V484" i="4"/>
  <c r="V506" i="4"/>
  <c r="V583" i="4"/>
  <c r="V584" i="4"/>
  <c r="V592" i="4"/>
  <c r="AA162" i="4"/>
  <c r="AA166" i="4"/>
  <c r="AA170" i="4"/>
  <c r="AA174" i="4"/>
  <c r="AA178" i="4"/>
  <c r="AA182" i="4"/>
  <c r="AA186" i="4"/>
  <c r="AA190" i="4"/>
  <c r="AA194" i="4"/>
  <c r="AA198" i="4"/>
  <c r="AA202" i="4"/>
  <c r="AA206" i="4"/>
  <c r="AA210" i="4"/>
  <c r="AA14" i="4"/>
  <c r="AA22" i="4"/>
  <c r="AA214" i="4"/>
  <c r="AA218" i="4"/>
  <c r="AA222" i="4"/>
  <c r="AA226" i="4"/>
  <c r="AA236" i="4"/>
  <c r="AA240" i="4"/>
  <c r="AA244" i="4"/>
  <c r="AA248" i="4"/>
  <c r="AA252" i="4"/>
  <c r="AA256" i="4"/>
  <c r="AA30" i="4"/>
  <c r="AA38" i="4"/>
  <c r="AA46" i="4"/>
  <c r="AA68" i="4"/>
  <c r="AA80" i="4"/>
  <c r="AA94" i="4"/>
  <c r="AA102" i="4"/>
  <c r="AA110" i="4"/>
  <c r="AA118" i="4"/>
  <c r="AA126" i="4"/>
  <c r="AA134" i="4"/>
  <c r="AA142" i="4"/>
  <c r="AA150" i="4"/>
  <c r="AA158" i="4"/>
  <c r="AA12" i="4"/>
  <c r="AA52" i="4"/>
  <c r="AA54" i="4"/>
  <c r="AA56" i="4"/>
  <c r="AA58" i="4"/>
  <c r="AA60" i="4"/>
  <c r="AA62" i="4"/>
  <c r="AA64" i="4"/>
  <c r="AA74" i="4"/>
  <c r="AA76" i="4"/>
  <c r="AA84" i="4"/>
  <c r="AA86" i="4"/>
  <c r="AA88" i="4"/>
  <c r="AA20" i="4"/>
  <c r="AA28" i="4"/>
  <c r="AA36" i="4"/>
  <c r="AA44" i="4"/>
  <c r="AA66" i="4"/>
  <c r="AA78" i="4"/>
  <c r="AA92" i="4"/>
  <c r="AA100" i="4"/>
  <c r="AA108" i="4"/>
  <c r="AA116" i="4"/>
  <c r="AA124" i="4"/>
  <c r="AA132" i="4"/>
  <c r="AA140" i="4"/>
  <c r="AA148" i="4"/>
  <c r="AA156" i="4"/>
  <c r="AA161" i="4"/>
  <c r="AA361" i="4"/>
  <c r="AA363" i="4"/>
  <c r="AA365" i="4"/>
  <c r="AA367" i="4"/>
  <c r="AA369" i="4"/>
  <c r="AA371" i="4"/>
  <c r="AA373" i="4"/>
  <c r="AA375" i="4"/>
  <c r="AA379" i="4"/>
  <c r="AA381" i="4"/>
  <c r="AA383" i="4"/>
  <c r="AA385" i="4"/>
  <c r="AA396" i="4"/>
  <c r="AA400" i="4"/>
  <c r="AA404" i="4"/>
  <c r="AA408" i="4"/>
  <c r="AA412" i="4"/>
  <c r="AA416" i="4"/>
  <c r="AA420" i="4"/>
  <c r="AA424" i="4"/>
  <c r="AA428" i="4"/>
  <c r="AA432" i="4"/>
  <c r="AA436" i="4"/>
  <c r="AA440" i="4"/>
  <c r="AA444" i="4"/>
  <c r="AA448" i="4"/>
  <c r="AA452" i="4"/>
  <c r="AA453" i="4"/>
  <c r="AA455" i="4"/>
  <c r="AA457" i="4"/>
  <c r="AA459" i="4"/>
  <c r="AA461" i="4"/>
  <c r="AA463" i="4"/>
  <c r="AA465" i="4"/>
  <c r="AA467" i="4"/>
  <c r="AA469" i="4"/>
  <c r="AA471" i="4"/>
  <c r="AA473" i="4"/>
  <c r="AA475" i="4"/>
  <c r="AA477" i="4"/>
  <c r="AA479" i="4"/>
  <c r="AA481" i="4"/>
  <c r="AA483" i="4"/>
  <c r="AA501" i="4"/>
  <c r="AA505" i="4"/>
  <c r="AA509" i="4"/>
  <c r="AA397" i="4"/>
  <c r="AA405" i="4"/>
  <c r="AA413" i="4"/>
  <c r="AA421" i="4"/>
  <c r="AA429" i="4"/>
  <c r="AA437" i="4"/>
  <c r="AA445" i="4"/>
  <c r="AA163" i="4"/>
  <c r="AA165" i="4"/>
  <c r="AA167" i="4"/>
  <c r="AA169" i="4"/>
  <c r="AA171" i="4"/>
  <c r="AA377" i="4"/>
  <c r="AA393" i="4"/>
  <c r="AA539" i="4"/>
  <c r="AA173" i="4"/>
  <c r="AA175" i="4"/>
  <c r="AA177" i="4"/>
  <c r="AA179" i="4"/>
  <c r="AA181" i="4"/>
  <c r="AA183" i="4"/>
  <c r="AA185" i="4"/>
  <c r="AA187" i="4"/>
  <c r="AA189" i="4"/>
  <c r="AA191" i="4"/>
  <c r="AA193" i="4"/>
  <c r="AA195" i="4"/>
  <c r="AA197" i="4"/>
  <c r="AA199" i="4"/>
  <c r="AA201" i="4"/>
  <c r="AA203" i="4"/>
  <c r="AA205" i="4"/>
  <c r="AA207" i="4"/>
  <c r="AA209" i="4"/>
  <c r="AA211" i="4"/>
  <c r="AA213" i="4"/>
  <c r="AA215" i="4"/>
  <c r="AA217" i="4"/>
  <c r="AA219" i="4"/>
  <c r="AA221" i="4"/>
  <c r="AA223" i="4"/>
  <c r="AA225" i="4"/>
  <c r="AA227" i="4"/>
  <c r="AA235" i="4"/>
  <c r="AA237" i="4"/>
  <c r="AA239" i="4"/>
  <c r="AA241" i="4"/>
  <c r="AA243" i="4"/>
  <c r="AA245" i="4"/>
  <c r="AA247" i="4"/>
  <c r="AA249" i="4"/>
  <c r="AA251" i="4"/>
  <c r="AA253" i="4"/>
  <c r="AA255" i="4"/>
  <c r="AA257" i="4"/>
  <c r="AA278" i="4"/>
  <c r="AA280" i="4"/>
  <c r="AA282" i="4"/>
  <c r="AA284" i="4"/>
  <c r="AA286" i="4"/>
  <c r="AA288" i="4"/>
  <c r="AA290" i="4"/>
  <c r="AA292" i="4"/>
  <c r="AA294" i="4"/>
  <c r="AA296" i="4"/>
  <c r="AA298" i="4"/>
  <c r="AA300" i="4"/>
  <c r="AA302" i="4"/>
  <c r="AA304" i="4"/>
  <c r="AA306" i="4"/>
  <c r="AA308" i="4"/>
  <c r="AA310" i="4"/>
  <c r="AA312" i="4"/>
  <c r="AA314" i="4"/>
  <c r="AA316" i="4"/>
  <c r="AA318" i="4"/>
  <c r="AA320" i="4"/>
  <c r="AA322" i="4"/>
  <c r="AA324" i="4"/>
  <c r="AA326" i="4"/>
  <c r="AA328" i="4"/>
  <c r="AA330" i="4"/>
  <c r="AA332" i="4"/>
  <c r="AA334" i="4"/>
  <c r="AA336" i="4"/>
  <c r="AA338" i="4"/>
  <c r="AA340" i="4"/>
  <c r="AA342" i="4"/>
  <c r="AA344" i="4"/>
  <c r="AA346" i="4"/>
  <c r="AA347" i="4"/>
  <c r="AA349" i="4"/>
  <c r="AA351" i="4"/>
  <c r="AA353" i="4"/>
  <c r="AA355" i="4"/>
  <c r="AA357" i="4"/>
  <c r="AA389" i="4"/>
  <c r="AA391" i="4"/>
  <c r="AA395" i="4"/>
  <c r="AA403" i="4"/>
  <c r="AA411" i="4"/>
  <c r="AA419" i="4"/>
  <c r="AA427" i="4"/>
  <c r="AA435" i="4"/>
  <c r="AA443" i="4"/>
  <c r="AA451" i="4"/>
  <c r="AA504" i="4"/>
  <c r="AA567" i="4"/>
  <c r="AA590" i="4"/>
  <c r="AA510" i="4"/>
  <c r="AA540" i="4"/>
  <c r="AA542" i="4"/>
  <c r="AA544" i="4"/>
  <c r="AA454" i="4"/>
  <c r="AA456" i="4"/>
  <c r="AA458" i="4"/>
  <c r="AA460" i="4"/>
  <c r="AA462" i="4"/>
  <c r="AA464" i="4"/>
  <c r="AA466" i="4"/>
  <c r="AA468" i="4"/>
  <c r="AA470" i="4"/>
  <c r="AA472" i="4"/>
  <c r="AA474" i="4"/>
  <c r="AA476" i="4"/>
  <c r="AA478" i="4"/>
  <c r="AA480" i="4"/>
  <c r="AA482" i="4"/>
  <c r="AA511" i="4"/>
  <c r="AA513" i="4"/>
  <c r="AA515" i="4"/>
  <c r="AA517" i="4"/>
  <c r="AA519" i="4"/>
  <c r="AA521" i="4"/>
  <c r="AA523" i="4"/>
  <c r="AA525" i="4"/>
  <c r="AA527" i="4"/>
  <c r="AA529" i="4"/>
  <c r="AA531" i="4"/>
  <c r="AA533" i="4"/>
  <c r="AA535" i="4"/>
  <c r="AA537" i="4"/>
  <c r="AA541" i="4"/>
  <c r="AA543" i="4"/>
  <c r="AA545" i="4"/>
  <c r="AA547" i="4"/>
  <c r="AA549" i="4"/>
  <c r="AA551" i="4"/>
  <c r="AA553" i="4"/>
  <c r="AA555" i="4"/>
  <c r="AA557" i="4"/>
  <c r="AA559" i="4"/>
  <c r="AA561" i="4"/>
  <c r="AA563" i="4"/>
  <c r="AA571" i="4"/>
  <c r="AA573" i="4"/>
  <c r="AA575" i="4"/>
  <c r="AA577" i="4"/>
  <c r="AA579" i="4"/>
  <c r="AA581" i="4"/>
  <c r="AA599" i="4"/>
  <c r="AA601" i="4"/>
  <c r="AA603" i="4"/>
  <c r="AA605" i="4"/>
  <c r="AA606" i="4"/>
  <c r="AA608" i="4"/>
  <c r="AA610" i="4"/>
  <c r="AA612" i="4"/>
  <c r="AA502" i="4"/>
  <c r="AA546" i="4"/>
  <c r="AA548" i="4"/>
  <c r="AA550" i="4"/>
  <c r="AA552" i="4"/>
  <c r="AA554" i="4"/>
  <c r="AA556" i="4"/>
  <c r="AA558" i="4"/>
  <c r="AA560" i="4"/>
  <c r="AA562" i="4"/>
  <c r="AA564" i="4"/>
  <c r="AA568" i="4"/>
  <c r="AA570" i="4"/>
  <c r="AA572" i="4"/>
  <c r="AA574" i="4"/>
  <c r="AA576" i="4"/>
  <c r="AA578" i="4"/>
  <c r="AA580" i="4"/>
  <c r="AA582" i="4"/>
  <c r="AA588" i="4"/>
  <c r="AA596" i="4"/>
  <c r="AA229" i="4"/>
  <c r="AA231" i="4"/>
  <c r="AA233" i="4"/>
  <c r="AA259" i="4"/>
  <c r="AA261" i="4"/>
  <c r="AA263" i="4"/>
  <c r="AA265" i="4"/>
  <c r="AA267" i="4"/>
  <c r="AA269" i="4"/>
  <c r="AA271" i="4"/>
  <c r="AA273" i="4"/>
  <c r="AA275" i="4"/>
  <c r="AA277" i="4"/>
  <c r="AA10" i="4"/>
  <c r="AA18" i="4"/>
  <c r="AA26" i="4"/>
  <c r="AA34" i="4"/>
  <c r="AA42" i="4"/>
  <c r="AA50" i="4"/>
  <c r="AA72" i="4"/>
  <c r="AA90" i="4"/>
  <c r="AA98" i="4"/>
  <c r="AA106" i="4"/>
  <c r="AA114" i="4"/>
  <c r="AA122" i="4"/>
  <c r="AA130" i="4"/>
  <c r="AA138" i="4"/>
  <c r="AA146" i="4"/>
  <c r="AA154" i="4"/>
  <c r="AA341" i="4"/>
  <c r="AA9" i="4"/>
  <c r="AA13" i="4"/>
  <c r="AA17" i="4"/>
  <c r="AA21" i="4"/>
  <c r="AA25" i="4"/>
  <c r="AA29" i="4"/>
  <c r="AA33" i="4"/>
  <c r="AA37" i="4"/>
  <c r="AA41" i="4"/>
  <c r="AA45" i="4"/>
  <c r="AA49" i="4"/>
  <c r="AA67" i="4"/>
  <c r="AA71" i="4"/>
  <c r="AA79" i="4"/>
  <c r="AA83" i="4"/>
  <c r="AA85" i="4"/>
  <c r="AA87" i="4"/>
  <c r="AA89" i="4"/>
  <c r="AA93" i="4"/>
  <c r="AA97" i="4"/>
  <c r="AA101" i="4"/>
  <c r="AA105" i="4"/>
  <c r="AA109" i="4"/>
  <c r="AA113" i="4"/>
  <c r="AA117" i="4"/>
  <c r="AA121" i="4"/>
  <c r="AA125" i="4"/>
  <c r="AA279" i="4"/>
  <c r="AA281" i="4"/>
  <c r="AA283" i="4"/>
  <c r="AA285" i="4"/>
  <c r="AA287" i="4"/>
  <c r="AA289" i="4"/>
  <c r="AA291" i="4"/>
  <c r="AA293" i="4"/>
  <c r="AA295" i="4"/>
  <c r="AA297" i="4"/>
  <c r="AA299" i="4"/>
  <c r="AA301" i="4"/>
  <c r="AA303" i="4"/>
  <c r="AA305" i="4"/>
  <c r="AA307" i="4"/>
  <c r="AA309" i="4"/>
  <c r="AA311" i="4"/>
  <c r="AA313" i="4"/>
  <c r="AA315" i="4"/>
  <c r="AA317" i="4"/>
  <c r="AA319" i="4"/>
  <c r="AA321" i="4"/>
  <c r="AA323" i="4"/>
  <c r="AA325" i="4"/>
  <c r="AA327" i="4"/>
  <c r="AA329" i="4"/>
  <c r="AA331" i="4"/>
  <c r="AA333" i="4"/>
  <c r="AA335" i="4"/>
  <c r="AA337" i="4"/>
  <c r="AA339" i="4"/>
  <c r="AA129" i="4"/>
  <c r="AA133" i="4"/>
  <c r="AA137" i="4"/>
  <c r="AA141" i="4"/>
  <c r="AA145" i="4"/>
  <c r="AA149" i="4"/>
  <c r="AA153" i="4"/>
  <c r="AA157" i="4"/>
  <c r="AA11" i="4"/>
  <c r="AA15" i="4"/>
  <c r="AA19" i="4"/>
  <c r="AA23" i="4"/>
  <c r="AA27" i="4"/>
  <c r="AA31" i="4"/>
  <c r="AA35" i="4"/>
  <c r="AA39" i="4"/>
  <c r="AA43" i="4"/>
  <c r="AA47" i="4"/>
  <c r="AA51" i="4"/>
  <c r="AA53" i="4"/>
  <c r="AA55" i="4"/>
  <c r="AA57" i="4"/>
  <c r="AA59" i="4"/>
  <c r="AA61" i="4"/>
  <c r="AA63" i="4"/>
  <c r="AA65" i="4"/>
  <c r="AA69" i="4"/>
  <c r="AA73" i="4"/>
  <c r="AA75" i="4"/>
  <c r="AA77" i="4"/>
  <c r="AA81" i="4"/>
  <c r="AA91" i="4"/>
  <c r="AA95" i="4"/>
  <c r="AA99" i="4"/>
  <c r="AA103" i="4"/>
  <c r="AA107" i="4"/>
  <c r="AA111" i="4"/>
  <c r="AA115" i="4"/>
  <c r="AA119" i="4"/>
  <c r="AA123" i="4"/>
  <c r="AA127" i="4"/>
  <c r="AA131" i="4"/>
  <c r="AA135" i="4"/>
  <c r="AA139" i="4"/>
  <c r="AA143" i="4"/>
  <c r="AA147" i="4"/>
  <c r="AA151" i="4"/>
  <c r="AA155" i="4"/>
  <c r="AA159" i="4"/>
  <c r="AA160" i="4"/>
  <c r="AA343" i="4"/>
  <c r="AA401" i="4"/>
  <c r="AA409" i="4"/>
  <c r="AA417" i="4"/>
  <c r="AA425" i="4"/>
  <c r="AA433" i="4"/>
  <c r="AA441" i="4"/>
  <c r="AA449" i="4"/>
  <c r="AA512" i="4"/>
  <c r="AA359" i="4"/>
  <c r="AA387" i="4"/>
  <c r="AA394" i="4"/>
  <c r="AA398" i="4"/>
  <c r="AA402" i="4"/>
  <c r="AA406" i="4"/>
  <c r="AA410" i="4"/>
  <c r="AA414" i="4"/>
  <c r="AA418" i="4"/>
  <c r="AA422" i="4"/>
  <c r="AA426" i="4"/>
  <c r="AA430" i="4"/>
  <c r="AA434" i="4"/>
  <c r="AA438" i="4"/>
  <c r="AA442" i="4"/>
  <c r="AA446" i="4"/>
  <c r="AA450" i="4"/>
  <c r="AA485" i="4"/>
  <c r="AA487" i="4"/>
  <c r="AA489" i="4"/>
  <c r="AA491" i="4"/>
  <c r="AA493" i="4"/>
  <c r="AA495" i="4"/>
  <c r="AA497" i="4"/>
  <c r="AA499" i="4"/>
  <c r="AA503" i="4"/>
  <c r="AA507" i="4"/>
  <c r="AA514" i="4"/>
  <c r="AA516" i="4"/>
  <c r="AA518" i="4"/>
  <c r="AA520" i="4"/>
  <c r="AA522" i="4"/>
  <c r="AA524" i="4"/>
  <c r="AA526" i="4"/>
  <c r="AA528" i="4"/>
  <c r="AA530" i="4"/>
  <c r="AA532" i="4"/>
  <c r="AA534" i="4"/>
  <c r="AA536" i="4"/>
  <c r="AA538" i="4"/>
  <c r="AA500" i="4"/>
  <c r="AA508" i="4"/>
  <c r="AA566" i="4"/>
  <c r="AA569" i="4"/>
  <c r="AA585" i="4"/>
  <c r="AA589" i="4"/>
  <c r="AA593" i="4"/>
  <c r="AA597" i="4"/>
  <c r="AA587" i="4"/>
  <c r="AA591" i="4"/>
  <c r="AA595" i="4"/>
  <c r="AA600" i="4"/>
  <c r="AA602" i="4"/>
  <c r="AA604" i="4"/>
  <c r="AA586" i="4"/>
  <c r="AA594" i="4"/>
  <c r="AA607" i="4"/>
  <c r="AA164" i="4"/>
  <c r="AA168" i="4"/>
  <c r="AA172" i="4"/>
  <c r="AA176" i="4"/>
  <c r="AA180" i="4"/>
  <c r="AA184" i="4"/>
  <c r="AA188" i="4"/>
  <c r="AA192" i="4"/>
  <c r="AA196" i="4"/>
  <c r="AA200" i="4"/>
  <c r="AA204" i="4"/>
  <c r="AA208" i="4"/>
  <c r="AA212" i="4"/>
  <c r="AA216" i="4"/>
  <c r="AA220" i="4"/>
  <c r="AA224" i="4"/>
  <c r="AA228" i="4"/>
  <c r="AA230" i="4"/>
  <c r="AA232" i="4"/>
  <c r="AA234" i="4"/>
  <c r="AA238" i="4"/>
  <c r="AA242" i="4"/>
  <c r="AA246" i="4"/>
  <c r="AA250" i="4"/>
  <c r="AA254" i="4"/>
  <c r="AA258" i="4"/>
  <c r="AA260" i="4"/>
  <c r="AA262" i="4"/>
  <c r="AA264" i="4"/>
  <c r="AA266" i="4"/>
  <c r="AA268" i="4"/>
  <c r="AA270" i="4"/>
  <c r="AA272" i="4"/>
  <c r="AA274" i="4"/>
  <c r="AA276" i="4"/>
  <c r="AA16" i="4"/>
  <c r="AA24" i="4"/>
  <c r="AA32" i="4"/>
  <c r="AA40" i="4"/>
  <c r="AA48" i="4"/>
  <c r="AA70" i="4"/>
  <c r="AA82" i="4"/>
  <c r="AA96" i="4"/>
  <c r="AA104" i="4"/>
  <c r="AA112" i="4"/>
  <c r="AA120" i="4"/>
  <c r="AA128" i="4"/>
  <c r="AA136" i="4"/>
  <c r="AA144" i="4"/>
  <c r="AA152" i="4"/>
  <c r="AA345" i="4"/>
  <c r="AA348" i="4"/>
  <c r="AA350" i="4"/>
  <c r="AA352" i="4"/>
  <c r="AA354" i="4"/>
  <c r="AA356" i="4"/>
  <c r="AA358" i="4"/>
  <c r="AA388" i="4"/>
  <c r="AA390" i="4"/>
  <c r="AA392" i="4"/>
  <c r="AA486" i="4"/>
  <c r="AA488" i="4"/>
  <c r="AA490" i="4"/>
  <c r="AA492" i="4"/>
  <c r="AA494" i="4"/>
  <c r="AA496" i="4"/>
  <c r="AA498" i="4"/>
  <c r="AA360" i="4"/>
  <c r="AA362" i="4"/>
  <c r="AA364" i="4"/>
  <c r="AA366" i="4"/>
  <c r="AA368" i="4"/>
  <c r="AA370" i="4"/>
  <c r="AA372" i="4"/>
  <c r="AA374" i="4"/>
  <c r="AA376" i="4"/>
  <c r="AA378" i="4"/>
  <c r="AA380" i="4"/>
  <c r="AA382" i="4"/>
  <c r="AA384" i="4"/>
  <c r="AA386" i="4"/>
  <c r="AA399" i="4"/>
  <c r="AA407" i="4"/>
  <c r="AA415" i="4"/>
  <c r="AA423" i="4"/>
  <c r="AA431" i="4"/>
  <c r="AA439" i="4"/>
  <c r="AA447" i="4"/>
  <c r="AA609" i="4"/>
  <c r="AA611" i="4"/>
  <c r="AA583" i="4"/>
  <c r="AA598" i="4"/>
  <c r="AA484" i="4"/>
  <c r="AA506" i="4"/>
  <c r="AA565" i="4"/>
  <c r="AA584" i="4"/>
  <c r="AA592" i="4"/>
  <c r="AQ162" i="4"/>
  <c r="AQ166" i="4"/>
  <c r="AQ170" i="4"/>
  <c r="AQ174" i="4"/>
  <c r="AQ178" i="4"/>
  <c r="AQ182" i="4"/>
  <c r="AQ186" i="4"/>
  <c r="AQ190" i="4"/>
  <c r="AQ194" i="4"/>
  <c r="AQ198" i="4"/>
  <c r="AQ202" i="4"/>
  <c r="AQ206" i="4"/>
  <c r="AQ210" i="4"/>
  <c r="AQ14" i="4"/>
  <c r="AQ22" i="4"/>
  <c r="AQ214" i="4"/>
  <c r="AQ218" i="4"/>
  <c r="AQ222" i="4"/>
  <c r="AQ226" i="4"/>
  <c r="AQ236" i="4"/>
  <c r="AQ240" i="4"/>
  <c r="AQ244" i="4"/>
  <c r="AQ248" i="4"/>
  <c r="AQ252" i="4"/>
  <c r="AQ256" i="4"/>
  <c r="AQ30" i="4"/>
  <c r="AQ38" i="4"/>
  <c r="AQ46" i="4"/>
  <c r="AQ68" i="4"/>
  <c r="AQ80" i="4"/>
  <c r="AQ94" i="4"/>
  <c r="AQ102" i="4"/>
  <c r="AQ110" i="4"/>
  <c r="AQ118" i="4"/>
  <c r="AQ126" i="4"/>
  <c r="AQ134" i="4"/>
  <c r="AQ142" i="4"/>
  <c r="AQ150" i="4"/>
  <c r="AQ158" i="4"/>
  <c r="AQ12" i="4"/>
  <c r="AQ52" i="4"/>
  <c r="AQ54" i="4"/>
  <c r="AQ56" i="4"/>
  <c r="AQ58" i="4"/>
  <c r="AQ60" i="4"/>
  <c r="AQ62" i="4"/>
  <c r="AQ64" i="4"/>
  <c r="AQ74" i="4"/>
  <c r="AQ76" i="4"/>
  <c r="AQ84" i="4"/>
  <c r="AQ86" i="4"/>
  <c r="AQ88" i="4"/>
  <c r="AQ20" i="4"/>
  <c r="AQ28" i="4"/>
  <c r="AQ36" i="4"/>
  <c r="AQ44" i="4"/>
  <c r="AQ66" i="4"/>
  <c r="AQ78" i="4"/>
  <c r="AQ92" i="4"/>
  <c r="AQ100" i="4"/>
  <c r="AQ108" i="4"/>
  <c r="AQ116" i="4"/>
  <c r="AQ124" i="4"/>
  <c r="AQ132" i="4"/>
  <c r="AQ140" i="4"/>
  <c r="AQ148" i="4"/>
  <c r="AQ156" i="4"/>
  <c r="AQ161" i="4"/>
  <c r="AQ361" i="4"/>
  <c r="AQ363" i="4"/>
  <c r="AQ365" i="4"/>
  <c r="AQ367" i="4"/>
  <c r="AQ369" i="4"/>
  <c r="AQ371" i="4"/>
  <c r="AQ373" i="4"/>
  <c r="AQ375" i="4"/>
  <c r="AQ377" i="4"/>
  <c r="AQ379" i="4"/>
  <c r="AQ381" i="4"/>
  <c r="AQ383" i="4"/>
  <c r="AQ385" i="4"/>
  <c r="AQ396" i="4"/>
  <c r="AQ400" i="4"/>
  <c r="AQ404" i="4"/>
  <c r="AQ408" i="4"/>
  <c r="AQ412" i="4"/>
  <c r="AQ416" i="4"/>
  <c r="AQ420" i="4"/>
  <c r="AQ424" i="4"/>
  <c r="AQ428" i="4"/>
  <c r="AQ432" i="4"/>
  <c r="AQ436" i="4"/>
  <c r="AQ440" i="4"/>
  <c r="AQ444" i="4"/>
  <c r="AQ448" i="4"/>
  <c r="AQ452" i="4"/>
  <c r="AQ393" i="4"/>
  <c r="AQ453" i="4"/>
  <c r="AQ455" i="4"/>
  <c r="AQ457" i="4"/>
  <c r="AQ459" i="4"/>
  <c r="AQ461" i="4"/>
  <c r="AQ463" i="4"/>
  <c r="AQ465" i="4"/>
  <c r="AQ467" i="4"/>
  <c r="AQ469" i="4"/>
  <c r="AQ471" i="4"/>
  <c r="AQ473" i="4"/>
  <c r="AQ475" i="4"/>
  <c r="AQ477" i="4"/>
  <c r="AQ479" i="4"/>
  <c r="AQ481" i="4"/>
  <c r="AQ483" i="4"/>
  <c r="AQ501" i="4"/>
  <c r="AQ505" i="4"/>
  <c r="AQ509" i="4"/>
  <c r="AQ397" i="4"/>
  <c r="AQ405" i="4"/>
  <c r="AQ413" i="4"/>
  <c r="AQ421" i="4"/>
  <c r="AQ429" i="4"/>
  <c r="AQ437" i="4"/>
  <c r="AQ445" i="4"/>
  <c r="AQ163" i="4"/>
  <c r="AQ165" i="4"/>
  <c r="AQ167" i="4"/>
  <c r="AQ169" i="4"/>
  <c r="AQ171" i="4"/>
  <c r="AQ539" i="4"/>
  <c r="AQ173" i="4"/>
  <c r="AQ175" i="4"/>
  <c r="AQ177" i="4"/>
  <c r="AQ179" i="4"/>
  <c r="AQ181" i="4"/>
  <c r="AQ183" i="4"/>
  <c r="AQ185" i="4"/>
  <c r="AQ187" i="4"/>
  <c r="AQ189" i="4"/>
  <c r="AQ191" i="4"/>
  <c r="AQ193" i="4"/>
  <c r="AQ195" i="4"/>
  <c r="AQ197" i="4"/>
  <c r="AQ199" i="4"/>
  <c r="AQ201" i="4"/>
  <c r="AQ203" i="4"/>
  <c r="AQ205" i="4"/>
  <c r="AQ207" i="4"/>
  <c r="AQ209" i="4"/>
  <c r="AQ211" i="4"/>
  <c r="AQ213" i="4"/>
  <c r="AQ215" i="4"/>
  <c r="AQ217" i="4"/>
  <c r="AQ219" i="4"/>
  <c r="AQ221" i="4"/>
  <c r="AQ223" i="4"/>
  <c r="AQ225" i="4"/>
  <c r="AQ227" i="4"/>
  <c r="AQ235" i="4"/>
  <c r="AQ237" i="4"/>
  <c r="AQ239" i="4"/>
  <c r="AQ241" i="4"/>
  <c r="AQ243" i="4"/>
  <c r="AQ245" i="4"/>
  <c r="AQ247" i="4"/>
  <c r="AQ249" i="4"/>
  <c r="AQ251" i="4"/>
  <c r="AQ253" i="4"/>
  <c r="AQ255" i="4"/>
  <c r="AQ257" i="4"/>
  <c r="AQ278" i="4"/>
  <c r="AQ280" i="4"/>
  <c r="AQ282" i="4"/>
  <c r="AQ284" i="4"/>
  <c r="AQ286" i="4"/>
  <c r="AQ288" i="4"/>
  <c r="AQ290" i="4"/>
  <c r="AQ292" i="4"/>
  <c r="AQ294" i="4"/>
  <c r="AQ296" i="4"/>
  <c r="AQ298" i="4"/>
  <c r="AQ300" i="4"/>
  <c r="AQ302" i="4"/>
  <c r="AQ304" i="4"/>
  <c r="AQ306" i="4"/>
  <c r="AQ308" i="4"/>
  <c r="AQ310" i="4"/>
  <c r="AQ312" i="4"/>
  <c r="AQ314" i="4"/>
  <c r="AQ316" i="4"/>
  <c r="AQ318" i="4"/>
  <c r="AQ320" i="4"/>
  <c r="AQ322" i="4"/>
  <c r="AQ324" i="4"/>
  <c r="AQ326" i="4"/>
  <c r="AQ328" i="4"/>
  <c r="AQ330" i="4"/>
  <c r="AQ332" i="4"/>
  <c r="AQ334" i="4"/>
  <c r="AQ336" i="4"/>
  <c r="AQ338" i="4"/>
  <c r="AQ340" i="4"/>
  <c r="AQ342" i="4"/>
  <c r="AQ344" i="4"/>
  <c r="AQ346" i="4"/>
  <c r="AQ347" i="4"/>
  <c r="AQ349" i="4"/>
  <c r="AQ351" i="4"/>
  <c r="AQ353" i="4"/>
  <c r="AQ355" i="4"/>
  <c r="AQ357" i="4"/>
  <c r="AQ389" i="4"/>
  <c r="AQ391" i="4"/>
  <c r="AQ395" i="4"/>
  <c r="AQ403" i="4"/>
  <c r="AQ411" i="4"/>
  <c r="AQ419" i="4"/>
  <c r="AQ427" i="4"/>
  <c r="AQ435" i="4"/>
  <c r="AQ443" i="4"/>
  <c r="AQ451" i="4"/>
  <c r="AQ504" i="4"/>
  <c r="AQ567" i="4"/>
  <c r="AQ590" i="4"/>
  <c r="AQ510" i="4"/>
  <c r="AQ540" i="4"/>
  <c r="AQ542" i="4"/>
  <c r="AQ544" i="4"/>
  <c r="AQ454" i="4"/>
  <c r="AQ456" i="4"/>
  <c r="AQ458" i="4"/>
  <c r="AQ460" i="4"/>
  <c r="AQ462" i="4"/>
  <c r="AQ464" i="4"/>
  <c r="AQ466" i="4"/>
  <c r="AQ468" i="4"/>
  <c r="AQ470" i="4"/>
  <c r="AQ472" i="4"/>
  <c r="AQ474" i="4"/>
  <c r="AQ476" i="4"/>
  <c r="AQ478" i="4"/>
  <c r="AQ480" i="4"/>
  <c r="AQ482" i="4"/>
  <c r="AQ511" i="4"/>
  <c r="AQ513" i="4"/>
  <c r="AQ515" i="4"/>
  <c r="AQ517" i="4"/>
  <c r="AQ519" i="4"/>
  <c r="AQ521" i="4"/>
  <c r="AQ523" i="4"/>
  <c r="AQ525" i="4"/>
  <c r="AQ527" i="4"/>
  <c r="AQ529" i="4"/>
  <c r="AQ531" i="4"/>
  <c r="AQ533" i="4"/>
  <c r="AQ535" i="4"/>
  <c r="AQ537" i="4"/>
  <c r="AQ541" i="4"/>
  <c r="AQ543" i="4"/>
  <c r="AQ545" i="4"/>
  <c r="AQ547" i="4"/>
  <c r="AQ549" i="4"/>
  <c r="AQ551" i="4"/>
  <c r="AQ553" i="4"/>
  <c r="AQ555" i="4"/>
  <c r="AQ557" i="4"/>
  <c r="AQ559" i="4"/>
  <c r="AQ561" i="4"/>
  <c r="AQ563" i="4"/>
  <c r="AQ571" i="4"/>
  <c r="AQ573" i="4"/>
  <c r="AQ575" i="4"/>
  <c r="AQ577" i="4"/>
  <c r="AQ579" i="4"/>
  <c r="AQ581" i="4"/>
  <c r="AQ599" i="4"/>
  <c r="AQ601" i="4"/>
  <c r="AQ603" i="4"/>
  <c r="AQ605" i="4"/>
  <c r="AQ606" i="4"/>
  <c r="AQ608" i="4"/>
  <c r="AQ610" i="4"/>
  <c r="AQ612" i="4"/>
  <c r="AQ502" i="4"/>
  <c r="AQ546" i="4"/>
  <c r="AQ548" i="4"/>
  <c r="AQ550" i="4"/>
  <c r="AQ552" i="4"/>
  <c r="AQ554" i="4"/>
  <c r="AQ556" i="4"/>
  <c r="AQ558" i="4"/>
  <c r="AQ560" i="4"/>
  <c r="AQ562" i="4"/>
  <c r="AQ564" i="4"/>
  <c r="AQ568" i="4"/>
  <c r="AQ570" i="4"/>
  <c r="AQ572" i="4"/>
  <c r="AQ574" i="4"/>
  <c r="AQ576" i="4"/>
  <c r="AQ578" i="4"/>
  <c r="AQ580" i="4"/>
  <c r="AQ582" i="4"/>
  <c r="AQ588" i="4"/>
  <c r="AQ596" i="4"/>
  <c r="AQ229" i="4"/>
  <c r="AQ231" i="4"/>
  <c r="AQ233" i="4"/>
  <c r="AQ259" i="4"/>
  <c r="AQ261" i="4"/>
  <c r="AQ263" i="4"/>
  <c r="AQ265" i="4"/>
  <c r="AQ267" i="4"/>
  <c r="AQ269" i="4"/>
  <c r="AQ271" i="4"/>
  <c r="AQ273" i="4"/>
  <c r="AQ275" i="4"/>
  <c r="AQ277" i="4"/>
  <c r="AQ10" i="4"/>
  <c r="AQ18" i="4"/>
  <c r="AQ26" i="4"/>
  <c r="AQ34" i="4"/>
  <c r="AQ42" i="4"/>
  <c r="AQ50" i="4"/>
  <c r="AQ72" i="4"/>
  <c r="AQ90" i="4"/>
  <c r="AQ98" i="4"/>
  <c r="AQ106" i="4"/>
  <c r="AQ114" i="4"/>
  <c r="AQ122" i="4"/>
  <c r="AQ130" i="4"/>
  <c r="AQ138" i="4"/>
  <c r="AQ146" i="4"/>
  <c r="AQ154" i="4"/>
  <c r="AQ341" i="4"/>
  <c r="AQ9" i="4"/>
  <c r="AQ13" i="4"/>
  <c r="AQ17" i="4"/>
  <c r="AQ21" i="4"/>
  <c r="AQ25" i="4"/>
  <c r="AQ29" i="4"/>
  <c r="AQ33" i="4"/>
  <c r="AQ37" i="4"/>
  <c r="AQ41" i="4"/>
  <c r="AQ45" i="4"/>
  <c r="AQ49" i="4"/>
  <c r="AQ67" i="4"/>
  <c r="AQ71" i="4"/>
  <c r="AQ79" i="4"/>
  <c r="AQ83" i="4"/>
  <c r="AQ85" i="4"/>
  <c r="AQ87" i="4"/>
  <c r="AQ89" i="4"/>
  <c r="AQ93" i="4"/>
  <c r="AQ97" i="4"/>
  <c r="AQ101" i="4"/>
  <c r="AQ105" i="4"/>
  <c r="AQ109" i="4"/>
  <c r="AQ113" i="4"/>
  <c r="AQ117" i="4"/>
  <c r="AQ121" i="4"/>
  <c r="AQ125" i="4"/>
  <c r="AQ279" i="4"/>
  <c r="AQ281" i="4"/>
  <c r="AQ283" i="4"/>
  <c r="AQ285" i="4"/>
  <c r="AQ287" i="4"/>
  <c r="AQ289" i="4"/>
  <c r="AQ291" i="4"/>
  <c r="AQ293" i="4"/>
  <c r="AQ295" i="4"/>
  <c r="AQ297" i="4"/>
  <c r="AQ299" i="4"/>
  <c r="AQ301" i="4"/>
  <c r="AQ303" i="4"/>
  <c r="AQ305" i="4"/>
  <c r="AQ307" i="4"/>
  <c r="AQ309" i="4"/>
  <c r="AQ311" i="4"/>
  <c r="AQ313" i="4"/>
  <c r="AQ315" i="4"/>
  <c r="AQ317" i="4"/>
  <c r="AQ319" i="4"/>
  <c r="AQ321" i="4"/>
  <c r="AQ323" i="4"/>
  <c r="AQ325" i="4"/>
  <c r="AQ327" i="4"/>
  <c r="AQ329" i="4"/>
  <c r="AQ331" i="4"/>
  <c r="AQ333" i="4"/>
  <c r="AQ335" i="4"/>
  <c r="AQ337" i="4"/>
  <c r="AQ339" i="4"/>
  <c r="AQ129" i="4"/>
  <c r="AQ133" i="4"/>
  <c r="AQ137" i="4"/>
  <c r="AQ141" i="4"/>
  <c r="AQ145" i="4"/>
  <c r="AQ149" i="4"/>
  <c r="AQ153" i="4"/>
  <c r="AQ157" i="4"/>
  <c r="AQ11" i="4"/>
  <c r="AQ15" i="4"/>
  <c r="AQ19" i="4"/>
  <c r="AQ23" i="4"/>
  <c r="AQ27" i="4"/>
  <c r="AQ31" i="4"/>
  <c r="AQ35" i="4"/>
  <c r="AQ39" i="4"/>
  <c r="AQ43" i="4"/>
  <c r="AQ47" i="4"/>
  <c r="AQ51" i="4"/>
  <c r="AQ53" i="4"/>
  <c r="AQ55" i="4"/>
  <c r="AQ57" i="4"/>
  <c r="AQ59" i="4"/>
  <c r="AQ61" i="4"/>
  <c r="AQ63" i="4"/>
  <c r="AQ65" i="4"/>
  <c r="AQ69" i="4"/>
  <c r="AQ73" i="4"/>
  <c r="AQ75" i="4"/>
  <c r="AQ77" i="4"/>
  <c r="AQ81" i="4"/>
  <c r="AQ91" i="4"/>
  <c r="AQ95" i="4"/>
  <c r="AQ99" i="4"/>
  <c r="AQ103" i="4"/>
  <c r="AQ107" i="4"/>
  <c r="AQ111" i="4"/>
  <c r="AQ115" i="4"/>
  <c r="AQ119" i="4"/>
  <c r="AQ123" i="4"/>
  <c r="AQ127" i="4"/>
  <c r="AQ131" i="4"/>
  <c r="AQ135" i="4"/>
  <c r="AQ139" i="4"/>
  <c r="AQ143" i="4"/>
  <c r="AQ147" i="4"/>
  <c r="AQ151" i="4"/>
  <c r="AQ155" i="4"/>
  <c r="AQ159" i="4"/>
  <c r="AQ160" i="4"/>
  <c r="AQ343" i="4"/>
  <c r="AQ401" i="4"/>
  <c r="AQ409" i="4"/>
  <c r="AQ417" i="4"/>
  <c r="AQ425" i="4"/>
  <c r="AQ433" i="4"/>
  <c r="AQ441" i="4"/>
  <c r="AQ449" i="4"/>
  <c r="AQ512" i="4"/>
  <c r="AQ359" i="4"/>
  <c r="AQ387" i="4"/>
  <c r="AQ394" i="4"/>
  <c r="AQ398" i="4"/>
  <c r="AQ402" i="4"/>
  <c r="AQ406" i="4"/>
  <c r="AQ410" i="4"/>
  <c r="AQ414" i="4"/>
  <c r="AQ418" i="4"/>
  <c r="AQ422" i="4"/>
  <c r="AQ426" i="4"/>
  <c r="AQ430" i="4"/>
  <c r="AQ434" i="4"/>
  <c r="AQ438" i="4"/>
  <c r="AQ442" i="4"/>
  <c r="AQ446" i="4"/>
  <c r="AQ450" i="4"/>
  <c r="AQ485" i="4"/>
  <c r="AQ487" i="4"/>
  <c r="AQ489" i="4"/>
  <c r="AQ491" i="4"/>
  <c r="AQ493" i="4"/>
  <c r="AQ495" i="4"/>
  <c r="AQ497" i="4"/>
  <c r="AQ499" i="4"/>
  <c r="AQ503" i="4"/>
  <c r="AQ507" i="4"/>
  <c r="AQ514" i="4"/>
  <c r="AQ516" i="4"/>
  <c r="AQ518" i="4"/>
  <c r="AQ520" i="4"/>
  <c r="AQ522" i="4"/>
  <c r="AQ524" i="4"/>
  <c r="AQ526" i="4"/>
  <c r="AQ528" i="4"/>
  <c r="AQ530" i="4"/>
  <c r="AQ532" i="4"/>
  <c r="AQ534" i="4"/>
  <c r="AQ536" i="4"/>
  <c r="AQ538" i="4"/>
  <c r="AQ500" i="4"/>
  <c r="AQ508" i="4"/>
  <c r="AQ566" i="4"/>
  <c r="AQ569" i="4"/>
  <c r="AQ585" i="4"/>
  <c r="AQ589" i="4"/>
  <c r="AQ593" i="4"/>
  <c r="AQ597" i="4"/>
  <c r="AQ587" i="4"/>
  <c r="AQ591" i="4"/>
  <c r="AQ595" i="4"/>
  <c r="AQ600" i="4"/>
  <c r="AQ602" i="4"/>
  <c r="AQ604" i="4"/>
  <c r="AQ586" i="4"/>
  <c r="AQ594" i="4"/>
  <c r="AQ607" i="4"/>
  <c r="AQ164" i="4"/>
  <c r="AQ168" i="4"/>
  <c r="AQ172" i="4"/>
  <c r="AQ176" i="4"/>
  <c r="AQ180" i="4"/>
  <c r="AQ184" i="4"/>
  <c r="AQ188" i="4"/>
  <c r="AQ192" i="4"/>
  <c r="AQ196" i="4"/>
  <c r="AQ200" i="4"/>
  <c r="AQ204" i="4"/>
  <c r="AQ208" i="4"/>
  <c r="AQ212" i="4"/>
  <c r="AQ216" i="4"/>
  <c r="AQ220" i="4"/>
  <c r="AQ224" i="4"/>
  <c r="AQ228" i="4"/>
  <c r="AQ230" i="4"/>
  <c r="AQ232" i="4"/>
  <c r="AQ234" i="4"/>
  <c r="AQ238" i="4"/>
  <c r="AQ242" i="4"/>
  <c r="AQ246" i="4"/>
  <c r="AQ250" i="4"/>
  <c r="AQ254" i="4"/>
  <c r="AQ258" i="4"/>
  <c r="AQ260" i="4"/>
  <c r="AQ262" i="4"/>
  <c r="AQ264" i="4"/>
  <c r="AQ266" i="4"/>
  <c r="AQ268" i="4"/>
  <c r="AQ270" i="4"/>
  <c r="AQ272" i="4"/>
  <c r="AQ274" i="4"/>
  <c r="AQ276" i="4"/>
  <c r="AQ16" i="4"/>
  <c r="AQ24" i="4"/>
  <c r="AQ32" i="4"/>
  <c r="AQ40" i="4"/>
  <c r="AQ48" i="4"/>
  <c r="AQ70" i="4"/>
  <c r="AQ82" i="4"/>
  <c r="AQ96" i="4"/>
  <c r="AQ104" i="4"/>
  <c r="AQ112" i="4"/>
  <c r="AQ120" i="4"/>
  <c r="AQ128" i="4"/>
  <c r="AQ136" i="4"/>
  <c r="AQ144" i="4"/>
  <c r="AQ152" i="4"/>
  <c r="AQ345" i="4"/>
  <c r="AQ348" i="4"/>
  <c r="AQ350" i="4"/>
  <c r="AQ352" i="4"/>
  <c r="AQ354" i="4"/>
  <c r="AQ356" i="4"/>
  <c r="AQ358" i="4"/>
  <c r="AQ388" i="4"/>
  <c r="AQ390" i="4"/>
  <c r="AQ392" i="4"/>
  <c r="AQ486" i="4"/>
  <c r="AQ488" i="4"/>
  <c r="AQ490" i="4"/>
  <c r="AQ492" i="4"/>
  <c r="AQ494" i="4"/>
  <c r="AQ496" i="4"/>
  <c r="AQ498" i="4"/>
  <c r="AQ360" i="4"/>
  <c r="AQ362" i="4"/>
  <c r="AQ364" i="4"/>
  <c r="AQ366" i="4"/>
  <c r="AQ368" i="4"/>
  <c r="AQ370" i="4"/>
  <c r="AQ372" i="4"/>
  <c r="AQ374" i="4"/>
  <c r="AQ376" i="4"/>
  <c r="AQ378" i="4"/>
  <c r="AQ380" i="4"/>
  <c r="AQ382" i="4"/>
  <c r="AQ384" i="4"/>
  <c r="AQ386" i="4"/>
  <c r="AQ399" i="4"/>
  <c r="AQ407" i="4"/>
  <c r="AQ415" i="4"/>
  <c r="AQ423" i="4"/>
  <c r="AQ431" i="4"/>
  <c r="AQ439" i="4"/>
  <c r="AQ447" i="4"/>
  <c r="AQ609" i="4"/>
  <c r="AQ611" i="4"/>
  <c r="AQ583" i="4"/>
  <c r="AQ598" i="4"/>
  <c r="AQ484" i="4"/>
  <c r="AQ506" i="4"/>
  <c r="AQ565" i="4"/>
  <c r="AQ584" i="4"/>
  <c r="AQ592" i="4"/>
  <c r="U162" i="4"/>
  <c r="U166" i="4"/>
  <c r="U170" i="4"/>
  <c r="U174" i="4"/>
  <c r="U178" i="4"/>
  <c r="U182" i="4"/>
  <c r="U186" i="4"/>
  <c r="U190" i="4"/>
  <c r="U194" i="4"/>
  <c r="U198" i="4"/>
  <c r="U202" i="4"/>
  <c r="U206" i="4"/>
  <c r="U210" i="4"/>
  <c r="U14" i="4"/>
  <c r="U22" i="4"/>
  <c r="U30" i="4"/>
  <c r="U214" i="4"/>
  <c r="U218" i="4"/>
  <c r="U222" i="4"/>
  <c r="U226" i="4"/>
  <c r="U236" i="4"/>
  <c r="U240" i="4"/>
  <c r="U244" i="4"/>
  <c r="U248" i="4"/>
  <c r="U252" i="4"/>
  <c r="U256" i="4"/>
  <c r="U38" i="4"/>
  <c r="U46" i="4"/>
  <c r="U68" i="4"/>
  <c r="U80" i="4"/>
  <c r="U94" i="4"/>
  <c r="U102" i="4"/>
  <c r="U110" i="4"/>
  <c r="U118" i="4"/>
  <c r="U126" i="4"/>
  <c r="U134" i="4"/>
  <c r="U142" i="4"/>
  <c r="U150" i="4"/>
  <c r="U158" i="4"/>
  <c r="U52" i="4"/>
  <c r="U54" i="4"/>
  <c r="U56" i="4"/>
  <c r="U58" i="4"/>
  <c r="U60" i="4"/>
  <c r="U62" i="4"/>
  <c r="U64" i="4"/>
  <c r="U74" i="4"/>
  <c r="U76" i="4"/>
  <c r="U84" i="4"/>
  <c r="U86" i="4"/>
  <c r="U88" i="4"/>
  <c r="U12" i="4"/>
  <c r="U20" i="4"/>
  <c r="U28" i="4"/>
  <c r="U36" i="4"/>
  <c r="U44" i="4"/>
  <c r="U66" i="4"/>
  <c r="U78" i="4"/>
  <c r="U92" i="4"/>
  <c r="U100" i="4"/>
  <c r="U108" i="4"/>
  <c r="U116" i="4"/>
  <c r="U124" i="4"/>
  <c r="U132" i="4"/>
  <c r="U140" i="4"/>
  <c r="U148" i="4"/>
  <c r="U156" i="4"/>
  <c r="U361" i="4"/>
  <c r="U363" i="4"/>
  <c r="U365" i="4"/>
  <c r="U367" i="4"/>
  <c r="U369" i="4"/>
  <c r="U371" i="4"/>
  <c r="U373" i="4"/>
  <c r="U375" i="4"/>
  <c r="U377" i="4"/>
  <c r="U161" i="4"/>
  <c r="U452" i="4"/>
  <c r="U393" i="4"/>
  <c r="U379" i="4"/>
  <c r="U381" i="4"/>
  <c r="U383" i="4"/>
  <c r="U385" i="4"/>
  <c r="U396" i="4"/>
  <c r="U400" i="4"/>
  <c r="U404" i="4"/>
  <c r="U408" i="4"/>
  <c r="U412" i="4"/>
  <c r="U416" i="4"/>
  <c r="U420" i="4"/>
  <c r="U424" i="4"/>
  <c r="U428" i="4"/>
  <c r="U432" i="4"/>
  <c r="U436" i="4"/>
  <c r="U440" i="4"/>
  <c r="U444" i="4"/>
  <c r="U448" i="4"/>
  <c r="U453" i="4"/>
  <c r="U455" i="4"/>
  <c r="U457" i="4"/>
  <c r="U459" i="4"/>
  <c r="U461" i="4"/>
  <c r="U463" i="4"/>
  <c r="U465" i="4"/>
  <c r="U467" i="4"/>
  <c r="U469" i="4"/>
  <c r="U471" i="4"/>
  <c r="U473" i="4"/>
  <c r="U475" i="4"/>
  <c r="U477" i="4"/>
  <c r="U479" i="4"/>
  <c r="U481" i="4"/>
  <c r="U483" i="4"/>
  <c r="U501" i="4"/>
  <c r="U505" i="4"/>
  <c r="U509" i="4"/>
  <c r="U397" i="4"/>
  <c r="U405" i="4"/>
  <c r="U413" i="4"/>
  <c r="U421" i="4"/>
  <c r="U429" i="4"/>
  <c r="U437" i="4"/>
  <c r="U445" i="4"/>
  <c r="U539" i="4"/>
  <c r="U163" i="4"/>
  <c r="U165" i="4"/>
  <c r="U167" i="4"/>
  <c r="U169" i="4"/>
  <c r="U171" i="4"/>
  <c r="U173" i="4"/>
  <c r="U175" i="4"/>
  <c r="U177" i="4"/>
  <c r="U179" i="4"/>
  <c r="U181" i="4"/>
  <c r="U183" i="4"/>
  <c r="U185" i="4"/>
  <c r="U187" i="4"/>
  <c r="U189" i="4"/>
  <c r="U191" i="4"/>
  <c r="U193" i="4"/>
  <c r="U195" i="4"/>
  <c r="U197" i="4"/>
  <c r="U199" i="4"/>
  <c r="U201" i="4"/>
  <c r="U203" i="4"/>
  <c r="U205" i="4"/>
  <c r="U207" i="4"/>
  <c r="U209" i="4"/>
  <c r="U211" i="4"/>
  <c r="U213" i="4"/>
  <c r="U215" i="4"/>
  <c r="U217" i="4"/>
  <c r="U219" i="4"/>
  <c r="U221" i="4"/>
  <c r="U223" i="4"/>
  <c r="U225" i="4"/>
  <c r="U227" i="4"/>
  <c r="U235" i="4"/>
  <c r="U237" i="4"/>
  <c r="U239" i="4"/>
  <c r="U241" i="4"/>
  <c r="U243" i="4"/>
  <c r="U245" i="4"/>
  <c r="U247" i="4"/>
  <c r="U249" i="4"/>
  <c r="U251" i="4"/>
  <c r="U253" i="4"/>
  <c r="U255" i="4"/>
  <c r="U257" i="4"/>
  <c r="U278" i="4"/>
  <c r="U280" i="4"/>
  <c r="U282" i="4"/>
  <c r="U284" i="4"/>
  <c r="U286" i="4"/>
  <c r="U288" i="4"/>
  <c r="U290" i="4"/>
  <c r="U292" i="4"/>
  <c r="U294" i="4"/>
  <c r="U296" i="4"/>
  <c r="U298" i="4"/>
  <c r="U504" i="4"/>
  <c r="U300" i="4"/>
  <c r="U302" i="4"/>
  <c r="U304" i="4"/>
  <c r="U306" i="4"/>
  <c r="U308" i="4"/>
  <c r="U310" i="4"/>
  <c r="U312" i="4"/>
  <c r="U314" i="4"/>
  <c r="U316" i="4"/>
  <c r="U318" i="4"/>
  <c r="U320" i="4"/>
  <c r="U322" i="4"/>
  <c r="U324" i="4"/>
  <c r="U326" i="4"/>
  <c r="U328" i="4"/>
  <c r="U330" i="4"/>
  <c r="U332" i="4"/>
  <c r="U334" i="4"/>
  <c r="U336" i="4"/>
  <c r="U338" i="4"/>
  <c r="U340" i="4"/>
  <c r="U342" i="4"/>
  <c r="U344" i="4"/>
  <c r="U346" i="4"/>
  <c r="U347" i="4"/>
  <c r="U349" i="4"/>
  <c r="U351" i="4"/>
  <c r="U353" i="4"/>
  <c r="U355" i="4"/>
  <c r="U357" i="4"/>
  <c r="U389" i="4"/>
  <c r="U391" i="4"/>
  <c r="U454" i="4"/>
  <c r="U456" i="4"/>
  <c r="U458" i="4"/>
  <c r="U460" i="4"/>
  <c r="U462" i="4"/>
  <c r="U464" i="4"/>
  <c r="U466" i="4"/>
  <c r="U468" i="4"/>
  <c r="U470" i="4"/>
  <c r="U472" i="4"/>
  <c r="U474" i="4"/>
  <c r="U476" i="4"/>
  <c r="U478" i="4"/>
  <c r="U480" i="4"/>
  <c r="U482" i="4"/>
  <c r="U395" i="4"/>
  <c r="U403" i="4"/>
  <c r="U411" i="4"/>
  <c r="U419" i="4"/>
  <c r="U427" i="4"/>
  <c r="U435" i="4"/>
  <c r="U443" i="4"/>
  <c r="U451" i="4"/>
  <c r="U511" i="4"/>
  <c r="U513" i="4"/>
  <c r="U515" i="4"/>
  <c r="U517" i="4"/>
  <c r="U519" i="4"/>
  <c r="U521" i="4"/>
  <c r="U523" i="4"/>
  <c r="U525" i="4"/>
  <c r="U527" i="4"/>
  <c r="U529" i="4"/>
  <c r="U531" i="4"/>
  <c r="U533" i="4"/>
  <c r="U535" i="4"/>
  <c r="U537" i="4"/>
  <c r="U541" i="4"/>
  <c r="U543" i="4"/>
  <c r="U545" i="4"/>
  <c r="U547" i="4"/>
  <c r="U549" i="4"/>
  <c r="U551" i="4"/>
  <c r="U553" i="4"/>
  <c r="U555" i="4"/>
  <c r="U557" i="4"/>
  <c r="U559" i="4"/>
  <c r="U561" i="4"/>
  <c r="U563" i="4"/>
  <c r="U571" i="4"/>
  <c r="U573" i="4"/>
  <c r="U575" i="4"/>
  <c r="U577" i="4"/>
  <c r="U579" i="4"/>
  <c r="U581" i="4"/>
  <c r="U567" i="4"/>
  <c r="U599" i="4"/>
  <c r="U601" i="4"/>
  <c r="U603" i="4"/>
  <c r="U605" i="4"/>
  <c r="U590" i="4"/>
  <c r="U606" i="4"/>
  <c r="U608" i="4"/>
  <c r="U610" i="4"/>
  <c r="U612" i="4"/>
  <c r="U502" i="4"/>
  <c r="U510" i="4"/>
  <c r="U540" i="4"/>
  <c r="U542" i="4"/>
  <c r="U544" i="4"/>
  <c r="U546" i="4"/>
  <c r="U548" i="4"/>
  <c r="U550" i="4"/>
  <c r="U552" i="4"/>
  <c r="U554" i="4"/>
  <c r="U556" i="4"/>
  <c r="U558" i="4"/>
  <c r="U560" i="4"/>
  <c r="U562" i="4"/>
  <c r="U564" i="4"/>
  <c r="U568" i="4"/>
  <c r="U570" i="4"/>
  <c r="U572" i="4"/>
  <c r="U574" i="4"/>
  <c r="U576" i="4"/>
  <c r="U578" i="4"/>
  <c r="U580" i="4"/>
  <c r="U582" i="4"/>
  <c r="U588" i="4"/>
  <c r="U596" i="4"/>
  <c r="U229" i="4"/>
  <c r="U231" i="4"/>
  <c r="U233" i="4"/>
  <c r="U259" i="4"/>
  <c r="U261" i="4"/>
  <c r="U263" i="4"/>
  <c r="U265" i="4"/>
  <c r="U267" i="4"/>
  <c r="U269" i="4"/>
  <c r="U271" i="4"/>
  <c r="U273" i="4"/>
  <c r="U275" i="4"/>
  <c r="U277" i="4"/>
  <c r="U10" i="4"/>
  <c r="U18" i="4"/>
  <c r="U26" i="4"/>
  <c r="U34" i="4"/>
  <c r="U42" i="4"/>
  <c r="U50" i="4"/>
  <c r="U72" i="4"/>
  <c r="U90" i="4"/>
  <c r="U98" i="4"/>
  <c r="U106" i="4"/>
  <c r="U114" i="4"/>
  <c r="U122" i="4"/>
  <c r="U130" i="4"/>
  <c r="U138" i="4"/>
  <c r="U146" i="4"/>
  <c r="U154" i="4"/>
  <c r="U279" i="4"/>
  <c r="U281" i="4"/>
  <c r="U283" i="4"/>
  <c r="U285" i="4"/>
  <c r="U287" i="4"/>
  <c r="U289" i="4"/>
  <c r="U291" i="4"/>
  <c r="U293" i="4"/>
  <c r="U295" i="4"/>
  <c r="U297" i="4"/>
  <c r="U299" i="4"/>
  <c r="U301" i="4"/>
  <c r="U303" i="4"/>
  <c r="U305" i="4"/>
  <c r="U307" i="4"/>
  <c r="U309" i="4"/>
  <c r="U311" i="4"/>
  <c r="U313" i="4"/>
  <c r="U315" i="4"/>
  <c r="U317" i="4"/>
  <c r="U319" i="4"/>
  <c r="U321" i="4"/>
  <c r="U323" i="4"/>
  <c r="U325" i="4"/>
  <c r="U327" i="4"/>
  <c r="U329" i="4"/>
  <c r="U331" i="4"/>
  <c r="U333" i="4"/>
  <c r="U335" i="4"/>
  <c r="U337" i="4"/>
  <c r="U339" i="4"/>
  <c r="U341" i="4"/>
  <c r="U9" i="4"/>
  <c r="U13" i="4"/>
  <c r="U17" i="4"/>
  <c r="U21" i="4"/>
  <c r="U25" i="4"/>
  <c r="U29" i="4"/>
  <c r="U33" i="4"/>
  <c r="U37" i="4"/>
  <c r="U41" i="4"/>
  <c r="U45" i="4"/>
  <c r="U49" i="4"/>
  <c r="U67" i="4"/>
  <c r="U71" i="4"/>
  <c r="U79" i="4"/>
  <c r="U83" i="4"/>
  <c r="U85" i="4"/>
  <c r="U87" i="4"/>
  <c r="U89" i="4"/>
  <c r="U93" i="4"/>
  <c r="U97" i="4"/>
  <c r="U101" i="4"/>
  <c r="U105" i="4"/>
  <c r="U109" i="4"/>
  <c r="U113" i="4"/>
  <c r="U117" i="4"/>
  <c r="U121" i="4"/>
  <c r="U160" i="4"/>
  <c r="U401" i="4"/>
  <c r="U409" i="4"/>
  <c r="U417" i="4"/>
  <c r="U425" i="4"/>
  <c r="U433" i="4"/>
  <c r="U441" i="4"/>
  <c r="U449" i="4"/>
  <c r="U500" i="4"/>
  <c r="U508" i="4"/>
  <c r="U569" i="4"/>
  <c r="U586" i="4"/>
  <c r="U594" i="4"/>
  <c r="U125" i="4"/>
  <c r="U129" i="4"/>
  <c r="U133" i="4"/>
  <c r="U137" i="4"/>
  <c r="U141" i="4"/>
  <c r="U145" i="4"/>
  <c r="U149" i="4"/>
  <c r="U153" i="4"/>
  <c r="U157" i="4"/>
  <c r="U11" i="4"/>
  <c r="U15" i="4"/>
  <c r="U19" i="4"/>
  <c r="U23" i="4"/>
  <c r="U27" i="4"/>
  <c r="U31" i="4"/>
  <c r="U35" i="4"/>
  <c r="U39" i="4"/>
  <c r="U43" i="4"/>
  <c r="U47" i="4"/>
  <c r="U51" i="4"/>
  <c r="U53" i="4"/>
  <c r="U55" i="4"/>
  <c r="U57" i="4"/>
  <c r="U59" i="4"/>
  <c r="U61" i="4"/>
  <c r="U63" i="4"/>
  <c r="U65" i="4"/>
  <c r="U69" i="4"/>
  <c r="U73" i="4"/>
  <c r="U75" i="4"/>
  <c r="U77" i="4"/>
  <c r="U81" i="4"/>
  <c r="U91" i="4"/>
  <c r="U95" i="4"/>
  <c r="U99" i="4"/>
  <c r="U103" i="4"/>
  <c r="U107" i="4"/>
  <c r="U111" i="4"/>
  <c r="U115" i="4"/>
  <c r="U119" i="4"/>
  <c r="U123" i="4"/>
  <c r="U127" i="4"/>
  <c r="U131" i="4"/>
  <c r="U135" i="4"/>
  <c r="U139" i="4"/>
  <c r="U143" i="4"/>
  <c r="U147" i="4"/>
  <c r="U151" i="4"/>
  <c r="U155" i="4"/>
  <c r="U159" i="4"/>
  <c r="U164" i="4"/>
  <c r="U168" i="4"/>
  <c r="U172" i="4"/>
  <c r="U176" i="4"/>
  <c r="U180" i="4"/>
  <c r="U184" i="4"/>
  <c r="U188" i="4"/>
  <c r="U192" i="4"/>
  <c r="U196" i="4"/>
  <c r="U200" i="4"/>
  <c r="U204" i="4"/>
  <c r="U208" i="4"/>
  <c r="U212" i="4"/>
  <c r="U216" i="4"/>
  <c r="U220" i="4"/>
  <c r="U224" i="4"/>
  <c r="U228" i="4"/>
  <c r="U230" i="4"/>
  <c r="U232" i="4"/>
  <c r="U234" i="4"/>
  <c r="U238" i="4"/>
  <c r="U242" i="4"/>
  <c r="U246" i="4"/>
  <c r="U250" i="4"/>
  <c r="U254" i="4"/>
  <c r="U258" i="4"/>
  <c r="U260" i="4"/>
  <c r="U262" i="4"/>
  <c r="U264" i="4"/>
  <c r="U266" i="4"/>
  <c r="U268" i="4"/>
  <c r="U270" i="4"/>
  <c r="U272" i="4"/>
  <c r="U274" i="4"/>
  <c r="U276" i="4"/>
  <c r="U16" i="4"/>
  <c r="U24" i="4"/>
  <c r="U32" i="4"/>
  <c r="U40" i="4"/>
  <c r="U48" i="4"/>
  <c r="U70" i="4"/>
  <c r="U82" i="4"/>
  <c r="U96" i="4"/>
  <c r="U104" i="4"/>
  <c r="U112" i="4"/>
  <c r="U120" i="4"/>
  <c r="U128" i="4"/>
  <c r="U136" i="4"/>
  <c r="U144" i="4"/>
  <c r="U152" i="4"/>
  <c r="U343" i="4"/>
  <c r="U345" i="4"/>
  <c r="U348" i="4"/>
  <c r="U350" i="4"/>
  <c r="U352" i="4"/>
  <c r="U354" i="4"/>
  <c r="U356" i="4"/>
  <c r="U358" i="4"/>
  <c r="U388" i="4"/>
  <c r="U390" i="4"/>
  <c r="U392" i="4"/>
  <c r="U486" i="4"/>
  <c r="U488" i="4"/>
  <c r="U490" i="4"/>
  <c r="U492" i="4"/>
  <c r="U494" i="4"/>
  <c r="U496" i="4"/>
  <c r="U498" i="4"/>
  <c r="U512" i="4"/>
  <c r="U360" i="4"/>
  <c r="U362" i="4"/>
  <c r="U364" i="4"/>
  <c r="U366" i="4"/>
  <c r="U368" i="4"/>
  <c r="U370" i="4"/>
  <c r="U372" i="4"/>
  <c r="U374" i="4"/>
  <c r="U376" i="4"/>
  <c r="U378" i="4"/>
  <c r="U380" i="4"/>
  <c r="U382" i="4"/>
  <c r="U384" i="4"/>
  <c r="U386" i="4"/>
  <c r="U359" i="4"/>
  <c r="U387" i="4"/>
  <c r="U394" i="4"/>
  <c r="U398" i="4"/>
  <c r="U402" i="4"/>
  <c r="U406" i="4"/>
  <c r="U410" i="4"/>
  <c r="U414" i="4"/>
  <c r="U418" i="4"/>
  <c r="U422" i="4"/>
  <c r="U426" i="4"/>
  <c r="U430" i="4"/>
  <c r="U434" i="4"/>
  <c r="U438" i="4"/>
  <c r="U442" i="4"/>
  <c r="U446" i="4"/>
  <c r="U450" i="4"/>
  <c r="U485" i="4"/>
  <c r="U487" i="4"/>
  <c r="U489" i="4"/>
  <c r="U491" i="4"/>
  <c r="U493" i="4"/>
  <c r="U495" i="4"/>
  <c r="U497" i="4"/>
  <c r="U499" i="4"/>
  <c r="U503" i="4"/>
  <c r="U507" i="4"/>
  <c r="U399" i="4"/>
  <c r="U407" i="4"/>
  <c r="U415" i="4"/>
  <c r="U423" i="4"/>
  <c r="U431" i="4"/>
  <c r="U439" i="4"/>
  <c r="U447" i="4"/>
  <c r="U514" i="4"/>
  <c r="U516" i="4"/>
  <c r="U518" i="4"/>
  <c r="U520" i="4"/>
  <c r="U522" i="4"/>
  <c r="U524" i="4"/>
  <c r="U526" i="4"/>
  <c r="U528" i="4"/>
  <c r="U530" i="4"/>
  <c r="U532" i="4"/>
  <c r="U534" i="4"/>
  <c r="U536" i="4"/>
  <c r="U538" i="4"/>
  <c r="U566" i="4"/>
  <c r="U585" i="4"/>
  <c r="U589" i="4"/>
  <c r="U593" i="4"/>
  <c r="U597" i="4"/>
  <c r="U587" i="4"/>
  <c r="U591" i="4"/>
  <c r="U595" i="4"/>
  <c r="U600" i="4"/>
  <c r="U602" i="4"/>
  <c r="U604" i="4"/>
  <c r="U607" i="4"/>
  <c r="U609" i="4"/>
  <c r="U583" i="4"/>
  <c r="U598" i="4"/>
  <c r="U611" i="4"/>
  <c r="U484" i="4"/>
  <c r="U506" i="4"/>
  <c r="U565" i="4"/>
  <c r="U584" i="4"/>
  <c r="U592" i="4"/>
  <c r="AX162" i="4"/>
  <c r="AX166" i="4"/>
  <c r="AX170" i="4"/>
  <c r="AX174" i="4"/>
  <c r="AX178" i="4"/>
  <c r="AX182" i="4"/>
  <c r="AX186" i="4"/>
  <c r="AX190" i="4"/>
  <c r="AX194" i="4"/>
  <c r="AX198" i="4"/>
  <c r="AX202" i="4"/>
  <c r="AX206" i="4"/>
  <c r="AX210" i="4"/>
  <c r="AX214" i="4"/>
  <c r="AX218" i="4"/>
  <c r="AX222" i="4"/>
  <c r="AX226" i="4"/>
  <c r="AX236" i="4"/>
  <c r="AX240" i="4"/>
  <c r="AX244" i="4"/>
  <c r="AX248" i="4"/>
  <c r="AX252" i="4"/>
  <c r="AX256" i="4"/>
  <c r="AX14" i="4"/>
  <c r="AX22" i="4"/>
  <c r="AX30" i="4"/>
  <c r="AX38" i="4"/>
  <c r="AX46" i="4"/>
  <c r="AX68" i="4"/>
  <c r="AX80" i="4"/>
  <c r="AX94" i="4"/>
  <c r="AX102" i="4"/>
  <c r="AX110" i="4"/>
  <c r="AX118" i="4"/>
  <c r="AX126" i="4"/>
  <c r="AX134" i="4"/>
  <c r="AX142" i="4"/>
  <c r="AX150" i="4"/>
  <c r="AX158" i="4"/>
  <c r="AX52" i="4"/>
  <c r="AX54" i="4"/>
  <c r="AX56" i="4"/>
  <c r="AX58" i="4"/>
  <c r="AX60" i="4"/>
  <c r="AX62" i="4"/>
  <c r="AX64" i="4"/>
  <c r="AX74" i="4"/>
  <c r="AX76" i="4"/>
  <c r="AX84" i="4"/>
  <c r="AX86" i="4"/>
  <c r="AX88" i="4"/>
  <c r="AX12" i="4"/>
  <c r="AX20" i="4"/>
  <c r="AX28" i="4"/>
  <c r="AX36" i="4"/>
  <c r="AX44" i="4"/>
  <c r="AX66" i="4"/>
  <c r="AX78" i="4"/>
  <c r="AX92" i="4"/>
  <c r="AX100" i="4"/>
  <c r="AX108" i="4"/>
  <c r="AX116" i="4"/>
  <c r="AX124" i="4"/>
  <c r="AX132" i="4"/>
  <c r="AX140" i="4"/>
  <c r="AX148" i="4"/>
  <c r="AX156" i="4"/>
  <c r="AX361" i="4"/>
  <c r="AX363" i="4"/>
  <c r="AX365" i="4"/>
  <c r="AX367" i="4"/>
  <c r="AX369" i="4"/>
  <c r="AX371" i="4"/>
  <c r="AX373" i="4"/>
  <c r="AX375" i="4"/>
  <c r="AX377" i="4"/>
  <c r="AX161" i="4"/>
  <c r="AX452" i="4"/>
  <c r="AX393" i="4"/>
  <c r="AX163" i="4"/>
  <c r="AX167" i="4"/>
  <c r="AX379" i="4"/>
  <c r="AX381" i="4"/>
  <c r="AX383" i="4"/>
  <c r="AX385" i="4"/>
  <c r="AX396" i="4"/>
  <c r="AX400" i="4"/>
  <c r="AX404" i="4"/>
  <c r="AX408" i="4"/>
  <c r="AX412" i="4"/>
  <c r="AX416" i="4"/>
  <c r="AX420" i="4"/>
  <c r="AX424" i="4"/>
  <c r="AX428" i="4"/>
  <c r="AX432" i="4"/>
  <c r="AX436" i="4"/>
  <c r="AX440" i="4"/>
  <c r="AX444" i="4"/>
  <c r="AX448" i="4"/>
  <c r="AX453" i="4"/>
  <c r="AX455" i="4"/>
  <c r="AX457" i="4"/>
  <c r="AX459" i="4"/>
  <c r="AX461" i="4"/>
  <c r="AX463" i="4"/>
  <c r="AX465" i="4"/>
  <c r="AX467" i="4"/>
  <c r="AX469" i="4"/>
  <c r="AX471" i="4"/>
  <c r="AX473" i="4"/>
  <c r="AX475" i="4"/>
  <c r="AX477" i="4"/>
  <c r="AX479" i="4"/>
  <c r="AX481" i="4"/>
  <c r="AX483" i="4"/>
  <c r="AX501" i="4"/>
  <c r="AX505" i="4"/>
  <c r="AX509" i="4"/>
  <c r="AX397" i="4"/>
  <c r="AX405" i="4"/>
  <c r="AX413" i="4"/>
  <c r="AX421" i="4"/>
  <c r="AX429" i="4"/>
  <c r="AX437" i="4"/>
  <c r="AX445" i="4"/>
  <c r="AX539" i="4"/>
  <c r="AX165" i="4"/>
  <c r="AX169" i="4"/>
  <c r="AX173" i="4"/>
  <c r="AX177" i="4"/>
  <c r="AX181" i="4"/>
  <c r="AX185" i="4"/>
  <c r="AX189" i="4"/>
  <c r="AX193" i="4"/>
  <c r="AX197" i="4"/>
  <c r="AX201" i="4"/>
  <c r="AX205" i="4"/>
  <c r="AX209" i="4"/>
  <c r="AX213" i="4"/>
  <c r="AX217" i="4"/>
  <c r="AX221" i="4"/>
  <c r="AX225" i="4"/>
  <c r="AX235" i="4"/>
  <c r="AX239" i="4"/>
  <c r="AX243" i="4"/>
  <c r="AX247" i="4"/>
  <c r="AX251" i="4"/>
  <c r="AX255" i="4"/>
  <c r="AX278" i="4"/>
  <c r="AX280" i="4"/>
  <c r="AX282" i="4"/>
  <c r="AX284" i="4"/>
  <c r="AX286" i="4"/>
  <c r="AX288" i="4"/>
  <c r="AX290" i="4"/>
  <c r="AX292" i="4"/>
  <c r="AX294" i="4"/>
  <c r="AX296" i="4"/>
  <c r="AX298" i="4"/>
  <c r="AX300" i="4"/>
  <c r="AX171" i="4"/>
  <c r="AX175" i="4"/>
  <c r="AX179" i="4"/>
  <c r="AX183" i="4"/>
  <c r="AX187" i="4"/>
  <c r="AX191" i="4"/>
  <c r="AX195" i="4"/>
  <c r="AX199" i="4"/>
  <c r="AX203" i="4"/>
  <c r="AX207" i="4"/>
  <c r="AX211" i="4"/>
  <c r="AX215" i="4"/>
  <c r="AX219" i="4"/>
  <c r="AX223" i="4"/>
  <c r="AX227" i="4"/>
  <c r="AX237" i="4"/>
  <c r="AX241" i="4"/>
  <c r="AX245" i="4"/>
  <c r="AX249" i="4"/>
  <c r="AX253" i="4"/>
  <c r="AX257" i="4"/>
  <c r="AX454" i="4"/>
  <c r="AX456" i="4"/>
  <c r="AX458" i="4"/>
  <c r="AX460" i="4"/>
  <c r="AX462" i="4"/>
  <c r="AX464" i="4"/>
  <c r="AX466" i="4"/>
  <c r="AX468" i="4"/>
  <c r="AX470" i="4"/>
  <c r="AX472" i="4"/>
  <c r="AX474" i="4"/>
  <c r="AX476" i="4"/>
  <c r="AX478" i="4"/>
  <c r="AX480" i="4"/>
  <c r="AX482" i="4"/>
  <c r="AX511" i="4"/>
  <c r="AX513" i="4"/>
  <c r="AX515" i="4"/>
  <c r="AX517" i="4"/>
  <c r="AX519" i="4"/>
  <c r="AX521" i="4"/>
  <c r="AX523" i="4"/>
  <c r="AX525" i="4"/>
  <c r="AX527" i="4"/>
  <c r="AX529" i="4"/>
  <c r="AX531" i="4"/>
  <c r="AX533" i="4"/>
  <c r="AX535" i="4"/>
  <c r="AX537" i="4"/>
  <c r="AX504" i="4"/>
  <c r="AX541" i="4"/>
  <c r="AX543" i="4"/>
  <c r="AX545" i="4"/>
  <c r="AX547" i="4"/>
  <c r="AX549" i="4"/>
  <c r="AX551" i="4"/>
  <c r="AX553" i="4"/>
  <c r="AX555" i="4"/>
  <c r="AX557" i="4"/>
  <c r="AX559" i="4"/>
  <c r="AX561" i="4"/>
  <c r="AX563" i="4"/>
  <c r="AX571" i="4"/>
  <c r="AX573" i="4"/>
  <c r="AX575" i="4"/>
  <c r="AX577" i="4"/>
  <c r="AX579" i="4"/>
  <c r="AX581" i="4"/>
  <c r="AX599" i="4"/>
  <c r="AX601" i="4"/>
  <c r="AX603" i="4"/>
  <c r="AX605" i="4"/>
  <c r="AX606" i="4"/>
  <c r="AX608" i="4"/>
  <c r="AX610" i="4"/>
  <c r="AX612" i="4"/>
  <c r="AX502" i="4"/>
  <c r="AX510" i="4"/>
  <c r="AX302" i="4"/>
  <c r="AX304" i="4"/>
  <c r="AX306" i="4"/>
  <c r="AX308" i="4"/>
  <c r="AX310" i="4"/>
  <c r="AX312" i="4"/>
  <c r="AX314" i="4"/>
  <c r="AX316" i="4"/>
  <c r="AX318" i="4"/>
  <c r="AX320" i="4"/>
  <c r="AX322" i="4"/>
  <c r="AX324" i="4"/>
  <c r="AX326" i="4"/>
  <c r="AX328" i="4"/>
  <c r="AX330" i="4"/>
  <c r="AX332" i="4"/>
  <c r="AX334" i="4"/>
  <c r="AX336" i="4"/>
  <c r="AX338" i="4"/>
  <c r="AX340" i="4"/>
  <c r="AX342" i="4"/>
  <c r="AX344" i="4"/>
  <c r="AX346" i="4"/>
  <c r="AX347" i="4"/>
  <c r="AX349" i="4"/>
  <c r="AX351" i="4"/>
  <c r="AX353" i="4"/>
  <c r="AX355" i="4"/>
  <c r="AX357" i="4"/>
  <c r="AX389" i="4"/>
  <c r="AX391" i="4"/>
  <c r="AX395" i="4"/>
  <c r="AX403" i="4"/>
  <c r="AX411" i="4"/>
  <c r="AX419" i="4"/>
  <c r="AX427" i="4"/>
  <c r="AX435" i="4"/>
  <c r="AX443" i="4"/>
  <c r="AX451" i="4"/>
  <c r="AX567" i="4"/>
  <c r="AX590" i="4"/>
  <c r="AX540" i="4"/>
  <c r="AX542" i="4"/>
  <c r="AX544" i="4"/>
  <c r="AX546" i="4"/>
  <c r="AX279" i="4"/>
  <c r="AX281" i="4"/>
  <c r="AX283" i="4"/>
  <c r="AX285" i="4"/>
  <c r="AX287" i="4"/>
  <c r="AX289" i="4"/>
  <c r="AX291" i="4"/>
  <c r="AX293" i="4"/>
  <c r="AX295" i="4"/>
  <c r="AX297" i="4"/>
  <c r="AX299" i="4"/>
  <c r="AX301" i="4"/>
  <c r="AX303" i="4"/>
  <c r="AX305" i="4"/>
  <c r="AX307" i="4"/>
  <c r="AX309" i="4"/>
  <c r="AX311" i="4"/>
  <c r="AX313" i="4"/>
  <c r="AX315" i="4"/>
  <c r="AX317" i="4"/>
  <c r="AX319" i="4"/>
  <c r="AX321" i="4"/>
  <c r="AX323" i="4"/>
  <c r="AX325" i="4"/>
  <c r="AX327" i="4"/>
  <c r="AX329" i="4"/>
  <c r="AX331" i="4"/>
  <c r="AX333" i="4"/>
  <c r="AX335" i="4"/>
  <c r="AX337" i="4"/>
  <c r="AX339" i="4"/>
  <c r="AX341" i="4"/>
  <c r="AX548" i="4"/>
  <c r="AX550" i="4"/>
  <c r="AX552" i="4"/>
  <c r="AX554" i="4"/>
  <c r="AX556" i="4"/>
  <c r="AX558" i="4"/>
  <c r="AX560" i="4"/>
  <c r="AX562" i="4"/>
  <c r="AX564" i="4"/>
  <c r="AX568" i="4"/>
  <c r="AX570" i="4"/>
  <c r="AX572" i="4"/>
  <c r="AX574" i="4"/>
  <c r="AX576" i="4"/>
  <c r="AX578" i="4"/>
  <c r="AX580" i="4"/>
  <c r="AX582" i="4"/>
  <c r="AX588" i="4"/>
  <c r="AX596" i="4"/>
  <c r="AX229" i="4"/>
  <c r="AX231" i="4"/>
  <c r="AX233" i="4"/>
  <c r="AX259" i="4"/>
  <c r="AX261" i="4"/>
  <c r="AX263" i="4"/>
  <c r="AX265" i="4"/>
  <c r="AX267" i="4"/>
  <c r="AX269" i="4"/>
  <c r="AX271" i="4"/>
  <c r="AX273" i="4"/>
  <c r="AX275" i="4"/>
  <c r="AX277" i="4"/>
  <c r="AX10" i="4"/>
  <c r="AX18" i="4"/>
  <c r="AX26" i="4"/>
  <c r="AX34" i="4"/>
  <c r="AX42" i="4"/>
  <c r="AX50" i="4"/>
  <c r="AX72" i="4"/>
  <c r="AX90" i="4"/>
  <c r="AX98" i="4"/>
  <c r="AX106" i="4"/>
  <c r="AX114" i="4"/>
  <c r="AX122" i="4"/>
  <c r="AX130" i="4"/>
  <c r="AX138" i="4"/>
  <c r="AX146" i="4"/>
  <c r="AX154" i="4"/>
  <c r="AX9" i="4"/>
  <c r="AX13" i="4"/>
  <c r="AX17" i="4"/>
  <c r="AX21" i="4"/>
  <c r="AX25" i="4"/>
  <c r="AX29" i="4"/>
  <c r="AX33" i="4"/>
  <c r="AX37" i="4"/>
  <c r="AX41" i="4"/>
  <c r="AX45" i="4"/>
  <c r="AX49" i="4"/>
  <c r="AX67" i="4"/>
  <c r="AX71" i="4"/>
  <c r="AX79" i="4"/>
  <c r="AX83" i="4"/>
  <c r="AX85" i="4"/>
  <c r="AX87" i="4"/>
  <c r="AX89" i="4"/>
  <c r="AX93" i="4"/>
  <c r="AX97" i="4"/>
  <c r="AX101" i="4"/>
  <c r="AX105" i="4"/>
  <c r="AX109" i="4"/>
  <c r="AX113" i="4"/>
  <c r="AX117" i="4"/>
  <c r="AX121" i="4"/>
  <c r="AX125" i="4"/>
  <c r="AX164" i="4"/>
  <c r="AX168" i="4"/>
  <c r="AX172" i="4"/>
  <c r="AX176" i="4"/>
  <c r="AX180" i="4"/>
  <c r="AX184" i="4"/>
  <c r="AX188" i="4"/>
  <c r="AX192" i="4"/>
  <c r="AX196" i="4"/>
  <c r="AX200" i="4"/>
  <c r="AX204" i="4"/>
  <c r="AX208" i="4"/>
  <c r="AX212" i="4"/>
  <c r="AX216" i="4"/>
  <c r="AX220" i="4"/>
  <c r="AX224" i="4"/>
  <c r="AX228" i="4"/>
  <c r="AX230" i="4"/>
  <c r="AX232" i="4"/>
  <c r="AX234" i="4"/>
  <c r="AX238" i="4"/>
  <c r="AX242" i="4"/>
  <c r="AX246" i="4"/>
  <c r="AX250" i="4"/>
  <c r="AX254" i="4"/>
  <c r="AX258" i="4"/>
  <c r="AX260" i="4"/>
  <c r="AX262" i="4"/>
  <c r="AX264" i="4"/>
  <c r="AX266" i="4"/>
  <c r="AX268" i="4"/>
  <c r="AX270" i="4"/>
  <c r="AX272" i="4"/>
  <c r="AX274" i="4"/>
  <c r="AX276" i="4"/>
  <c r="AX16" i="4"/>
  <c r="AX24" i="4"/>
  <c r="AX32" i="4"/>
  <c r="AX40" i="4"/>
  <c r="AX48" i="4"/>
  <c r="AX70" i="4"/>
  <c r="AX82" i="4"/>
  <c r="AX96" i="4"/>
  <c r="AX104" i="4"/>
  <c r="AX112" i="4"/>
  <c r="AX120" i="4"/>
  <c r="AX128" i="4"/>
  <c r="AX136" i="4"/>
  <c r="AX144" i="4"/>
  <c r="AX152" i="4"/>
  <c r="AX160" i="4"/>
  <c r="AX343" i="4"/>
  <c r="AX345" i="4"/>
  <c r="AX348" i="4"/>
  <c r="AX350" i="4"/>
  <c r="AX352" i="4"/>
  <c r="AX354" i="4"/>
  <c r="AX356" i="4"/>
  <c r="AX358" i="4"/>
  <c r="AX388" i="4"/>
  <c r="AX390" i="4"/>
  <c r="AX392" i="4"/>
  <c r="AX486" i="4"/>
  <c r="AX488" i="4"/>
  <c r="AX490" i="4"/>
  <c r="AX492" i="4"/>
  <c r="AX494" i="4"/>
  <c r="AX496" i="4"/>
  <c r="AX498" i="4"/>
  <c r="AX360" i="4"/>
  <c r="AX362" i="4"/>
  <c r="AX364" i="4"/>
  <c r="AX366" i="4"/>
  <c r="AX368" i="4"/>
  <c r="AX370" i="4"/>
  <c r="AX372" i="4"/>
  <c r="AX374" i="4"/>
  <c r="AX376" i="4"/>
  <c r="AX378" i="4"/>
  <c r="AX380" i="4"/>
  <c r="AX382" i="4"/>
  <c r="AX384" i="4"/>
  <c r="AX386" i="4"/>
  <c r="AX359" i="4"/>
  <c r="AX500" i="4"/>
  <c r="AX508" i="4"/>
  <c r="AX586" i="4"/>
  <c r="AX594" i="4"/>
  <c r="AX129" i="4"/>
  <c r="AX133" i="4"/>
  <c r="AX137" i="4"/>
  <c r="AX141" i="4"/>
  <c r="AX145" i="4"/>
  <c r="AX149" i="4"/>
  <c r="AX153" i="4"/>
  <c r="AX157" i="4"/>
  <c r="AX11" i="4"/>
  <c r="AX15" i="4"/>
  <c r="AX19" i="4"/>
  <c r="AX23" i="4"/>
  <c r="AX27" i="4"/>
  <c r="AX31" i="4"/>
  <c r="AX35" i="4"/>
  <c r="AX39" i="4"/>
  <c r="AX43" i="4"/>
  <c r="AX47" i="4"/>
  <c r="AX51" i="4"/>
  <c r="AX53" i="4"/>
  <c r="AX55" i="4"/>
  <c r="AX57" i="4"/>
  <c r="AX59" i="4"/>
  <c r="AX61" i="4"/>
  <c r="AX63" i="4"/>
  <c r="AX65" i="4"/>
  <c r="AX69" i="4"/>
  <c r="AX73" i="4"/>
  <c r="AX75" i="4"/>
  <c r="AX77" i="4"/>
  <c r="AX81" i="4"/>
  <c r="AX91" i="4"/>
  <c r="AX95" i="4"/>
  <c r="AX99" i="4"/>
  <c r="AX103" i="4"/>
  <c r="AX107" i="4"/>
  <c r="AX111" i="4"/>
  <c r="AX115" i="4"/>
  <c r="AX119" i="4"/>
  <c r="AX123" i="4"/>
  <c r="AX127" i="4"/>
  <c r="AX131" i="4"/>
  <c r="AX135" i="4"/>
  <c r="AX139" i="4"/>
  <c r="AX143" i="4"/>
  <c r="AX147" i="4"/>
  <c r="AX151" i="4"/>
  <c r="AX155" i="4"/>
  <c r="AX159" i="4"/>
  <c r="AX401" i="4"/>
  <c r="AX409" i="4"/>
  <c r="AX417" i="4"/>
  <c r="AX425" i="4"/>
  <c r="AX433" i="4"/>
  <c r="AX441" i="4"/>
  <c r="AX449" i="4"/>
  <c r="AX512" i="4"/>
  <c r="AX387" i="4"/>
  <c r="AX394" i="4"/>
  <c r="AX398" i="4"/>
  <c r="AX402" i="4"/>
  <c r="AX406" i="4"/>
  <c r="AX410" i="4"/>
  <c r="AX414" i="4"/>
  <c r="AX418" i="4"/>
  <c r="AX422" i="4"/>
  <c r="AX426" i="4"/>
  <c r="AX430" i="4"/>
  <c r="AX434" i="4"/>
  <c r="AX438" i="4"/>
  <c r="AX442" i="4"/>
  <c r="AX446" i="4"/>
  <c r="AX450" i="4"/>
  <c r="AX485" i="4"/>
  <c r="AX487" i="4"/>
  <c r="AX489" i="4"/>
  <c r="AX491" i="4"/>
  <c r="AX493" i="4"/>
  <c r="AX495" i="4"/>
  <c r="AX497" i="4"/>
  <c r="AX499" i="4"/>
  <c r="AX503" i="4"/>
  <c r="AX507" i="4"/>
  <c r="AX399" i="4"/>
  <c r="AX407" i="4"/>
  <c r="AX415" i="4"/>
  <c r="AX423" i="4"/>
  <c r="AX431" i="4"/>
  <c r="AX439" i="4"/>
  <c r="AX447" i="4"/>
  <c r="AX514" i="4"/>
  <c r="AX516" i="4"/>
  <c r="AX518" i="4"/>
  <c r="AX520" i="4"/>
  <c r="AX522" i="4"/>
  <c r="AX524" i="4"/>
  <c r="AX526" i="4"/>
  <c r="AX528" i="4"/>
  <c r="AX530" i="4"/>
  <c r="AX532" i="4"/>
  <c r="AX534" i="4"/>
  <c r="AX536" i="4"/>
  <c r="AX538" i="4"/>
  <c r="AX566" i="4"/>
  <c r="AX569" i="4"/>
  <c r="AX585" i="4"/>
  <c r="AX589" i="4"/>
  <c r="AX593" i="4"/>
  <c r="AX597" i="4"/>
  <c r="AX587" i="4"/>
  <c r="AX591" i="4"/>
  <c r="AX595" i="4"/>
  <c r="AX600" i="4"/>
  <c r="AX602" i="4"/>
  <c r="AX604" i="4"/>
  <c r="AX607" i="4"/>
  <c r="AX609" i="4"/>
  <c r="AX484" i="4"/>
  <c r="AX506" i="4"/>
  <c r="AX584" i="4"/>
  <c r="AX592" i="4"/>
  <c r="AX611" i="4"/>
  <c r="AX583" i="4"/>
  <c r="AX565" i="4"/>
  <c r="AX598" i="4"/>
  <c r="AW162" i="4"/>
  <c r="AW166" i="4"/>
  <c r="AW170" i="4"/>
  <c r="AW174" i="4"/>
  <c r="AW178" i="4"/>
  <c r="AW182" i="4"/>
  <c r="AW186" i="4"/>
  <c r="AW190" i="4"/>
  <c r="AW194" i="4"/>
  <c r="AW198" i="4"/>
  <c r="AW202" i="4"/>
  <c r="AW206" i="4"/>
  <c r="AW210" i="4"/>
  <c r="AW214" i="4"/>
  <c r="AW218" i="4"/>
  <c r="AW222" i="4"/>
  <c r="AW226" i="4"/>
  <c r="AW236" i="4"/>
  <c r="AW240" i="4"/>
  <c r="AW244" i="4"/>
  <c r="AW248" i="4"/>
  <c r="AW252" i="4"/>
  <c r="AW256" i="4"/>
  <c r="AW14" i="4"/>
  <c r="AW22" i="4"/>
  <c r="AW30" i="4"/>
  <c r="AW52" i="4"/>
  <c r="AW54" i="4"/>
  <c r="AW56" i="4"/>
  <c r="AW58" i="4"/>
  <c r="AW60" i="4"/>
  <c r="AW62" i="4"/>
  <c r="AW64" i="4"/>
  <c r="AW74" i="4"/>
  <c r="AW76" i="4"/>
  <c r="AW84" i="4"/>
  <c r="AW86" i="4"/>
  <c r="AW88" i="4"/>
  <c r="AW38" i="4"/>
  <c r="AW46" i="4"/>
  <c r="AW68" i="4"/>
  <c r="AW80" i="4"/>
  <c r="AW94" i="4"/>
  <c r="AW102" i="4"/>
  <c r="AW110" i="4"/>
  <c r="AW118" i="4"/>
  <c r="AW126" i="4"/>
  <c r="AW134" i="4"/>
  <c r="AW142" i="4"/>
  <c r="AW150" i="4"/>
  <c r="AW158" i="4"/>
  <c r="AW12" i="4"/>
  <c r="AW20" i="4"/>
  <c r="AW28" i="4"/>
  <c r="AW36" i="4"/>
  <c r="AW44" i="4"/>
  <c r="AW66" i="4"/>
  <c r="AW78" i="4"/>
  <c r="AW92" i="4"/>
  <c r="AW100" i="4"/>
  <c r="AW108" i="4"/>
  <c r="AW116" i="4"/>
  <c r="AW124" i="4"/>
  <c r="AW132" i="4"/>
  <c r="AW140" i="4"/>
  <c r="AW148" i="4"/>
  <c r="AW156" i="4"/>
  <c r="AW161" i="4"/>
  <c r="AW361" i="4"/>
  <c r="AW363" i="4"/>
  <c r="AW365" i="4"/>
  <c r="AW367" i="4"/>
  <c r="AW369" i="4"/>
  <c r="AW371" i="4"/>
  <c r="AW373" i="4"/>
  <c r="AW375" i="4"/>
  <c r="AW377" i="4"/>
  <c r="AW379" i="4"/>
  <c r="AW381" i="4"/>
  <c r="AW383" i="4"/>
  <c r="AW385" i="4"/>
  <c r="AW396" i="4"/>
  <c r="AW400" i="4"/>
  <c r="AW404" i="4"/>
  <c r="AW408" i="4"/>
  <c r="AW412" i="4"/>
  <c r="AW416" i="4"/>
  <c r="AW420" i="4"/>
  <c r="AW424" i="4"/>
  <c r="AW428" i="4"/>
  <c r="AW432" i="4"/>
  <c r="AW436" i="4"/>
  <c r="AW440" i="4"/>
  <c r="AW444" i="4"/>
  <c r="AW448" i="4"/>
  <c r="AW393" i="4"/>
  <c r="AW453" i="4"/>
  <c r="AW455" i="4"/>
  <c r="AW457" i="4"/>
  <c r="AW459" i="4"/>
  <c r="AW461" i="4"/>
  <c r="AW463" i="4"/>
  <c r="AW465" i="4"/>
  <c r="AW467" i="4"/>
  <c r="AW469" i="4"/>
  <c r="AW471" i="4"/>
  <c r="AW473" i="4"/>
  <c r="AW475" i="4"/>
  <c r="AW477" i="4"/>
  <c r="AW479" i="4"/>
  <c r="AW481" i="4"/>
  <c r="AW483" i="4"/>
  <c r="AW501" i="4"/>
  <c r="AW505" i="4"/>
  <c r="AW509" i="4"/>
  <c r="AW397" i="4"/>
  <c r="AW405" i="4"/>
  <c r="AW413" i="4"/>
  <c r="AW421" i="4"/>
  <c r="AW429" i="4"/>
  <c r="AW437" i="4"/>
  <c r="AW445" i="4"/>
  <c r="AW539" i="4"/>
  <c r="AW163" i="4"/>
  <c r="AW165" i="4"/>
  <c r="AW167" i="4"/>
  <c r="AW169" i="4"/>
  <c r="AW452" i="4"/>
  <c r="AW171" i="4"/>
  <c r="AW173" i="4"/>
  <c r="AW175" i="4"/>
  <c r="AW177" i="4"/>
  <c r="AW179" i="4"/>
  <c r="AW181" i="4"/>
  <c r="AW183" i="4"/>
  <c r="AW185" i="4"/>
  <c r="AW187" i="4"/>
  <c r="AW189" i="4"/>
  <c r="AW191" i="4"/>
  <c r="AW193" i="4"/>
  <c r="AW195" i="4"/>
  <c r="AW197" i="4"/>
  <c r="AW199" i="4"/>
  <c r="AW201" i="4"/>
  <c r="AW203" i="4"/>
  <c r="AW205" i="4"/>
  <c r="AW207" i="4"/>
  <c r="AW209" i="4"/>
  <c r="AW211" i="4"/>
  <c r="AW213" i="4"/>
  <c r="AW215" i="4"/>
  <c r="AW217" i="4"/>
  <c r="AW219" i="4"/>
  <c r="AW221" i="4"/>
  <c r="AW223" i="4"/>
  <c r="AW225" i="4"/>
  <c r="AW227" i="4"/>
  <c r="AW235" i="4"/>
  <c r="AW237" i="4"/>
  <c r="AW239" i="4"/>
  <c r="AW241" i="4"/>
  <c r="AW243" i="4"/>
  <c r="AW245" i="4"/>
  <c r="AW247" i="4"/>
  <c r="AW249" i="4"/>
  <c r="AW251" i="4"/>
  <c r="AW253" i="4"/>
  <c r="AW255" i="4"/>
  <c r="AW257" i="4"/>
  <c r="AW278" i="4"/>
  <c r="AW280" i="4"/>
  <c r="AW282" i="4"/>
  <c r="AW284" i="4"/>
  <c r="AW286" i="4"/>
  <c r="AW288" i="4"/>
  <c r="AW290" i="4"/>
  <c r="AW292" i="4"/>
  <c r="AW294" i="4"/>
  <c r="AW296" i="4"/>
  <c r="AW298" i="4"/>
  <c r="AW300" i="4"/>
  <c r="AW302" i="4"/>
  <c r="AW304" i="4"/>
  <c r="AW306" i="4"/>
  <c r="AW308" i="4"/>
  <c r="AW310" i="4"/>
  <c r="AW312" i="4"/>
  <c r="AW314" i="4"/>
  <c r="AW316" i="4"/>
  <c r="AW318" i="4"/>
  <c r="AW320" i="4"/>
  <c r="AW322" i="4"/>
  <c r="AW324" i="4"/>
  <c r="AW326" i="4"/>
  <c r="AW328" i="4"/>
  <c r="AW330" i="4"/>
  <c r="AW332" i="4"/>
  <c r="AW334" i="4"/>
  <c r="AW336" i="4"/>
  <c r="AW338" i="4"/>
  <c r="AW340" i="4"/>
  <c r="AW342" i="4"/>
  <c r="AW344" i="4"/>
  <c r="AW346" i="4"/>
  <c r="AW347" i="4"/>
  <c r="AW349" i="4"/>
  <c r="AW351" i="4"/>
  <c r="AW353" i="4"/>
  <c r="AW355" i="4"/>
  <c r="AW357" i="4"/>
  <c r="AW389" i="4"/>
  <c r="AW391" i="4"/>
  <c r="AW454" i="4"/>
  <c r="AW456" i="4"/>
  <c r="AW458" i="4"/>
  <c r="AW460" i="4"/>
  <c r="AW462" i="4"/>
  <c r="AW464" i="4"/>
  <c r="AW466" i="4"/>
  <c r="AW468" i="4"/>
  <c r="AW470" i="4"/>
  <c r="AW472" i="4"/>
  <c r="AW474" i="4"/>
  <c r="AW476" i="4"/>
  <c r="AW478" i="4"/>
  <c r="AW480" i="4"/>
  <c r="AW482" i="4"/>
  <c r="AW395" i="4"/>
  <c r="AW403" i="4"/>
  <c r="AW411" i="4"/>
  <c r="AW419" i="4"/>
  <c r="AW427" i="4"/>
  <c r="AW435" i="4"/>
  <c r="AW443" i="4"/>
  <c r="AW451" i="4"/>
  <c r="AW511" i="4"/>
  <c r="AW513" i="4"/>
  <c r="AW515" i="4"/>
  <c r="AW517" i="4"/>
  <c r="AW519" i="4"/>
  <c r="AW521" i="4"/>
  <c r="AW523" i="4"/>
  <c r="AW525" i="4"/>
  <c r="AW527" i="4"/>
  <c r="AW529" i="4"/>
  <c r="AW531" i="4"/>
  <c r="AW533" i="4"/>
  <c r="AW535" i="4"/>
  <c r="AW537" i="4"/>
  <c r="AW541" i="4"/>
  <c r="AW543" i="4"/>
  <c r="AW545" i="4"/>
  <c r="AW547" i="4"/>
  <c r="AW549" i="4"/>
  <c r="AW551" i="4"/>
  <c r="AW553" i="4"/>
  <c r="AW555" i="4"/>
  <c r="AW557" i="4"/>
  <c r="AW559" i="4"/>
  <c r="AW561" i="4"/>
  <c r="AW563" i="4"/>
  <c r="AW571" i="4"/>
  <c r="AW573" i="4"/>
  <c r="AW575" i="4"/>
  <c r="AW577" i="4"/>
  <c r="AW579" i="4"/>
  <c r="AW581" i="4"/>
  <c r="AW567" i="4"/>
  <c r="AW599" i="4"/>
  <c r="AW601" i="4"/>
  <c r="AW603" i="4"/>
  <c r="AW605" i="4"/>
  <c r="AW590" i="4"/>
  <c r="AW606" i="4"/>
  <c r="AW608" i="4"/>
  <c r="AW610" i="4"/>
  <c r="AW612" i="4"/>
  <c r="AW502" i="4"/>
  <c r="AW510" i="4"/>
  <c r="AW540" i="4"/>
  <c r="AW542" i="4"/>
  <c r="AW544" i="4"/>
  <c r="AW504" i="4"/>
  <c r="AW546" i="4"/>
  <c r="AW548" i="4"/>
  <c r="AW550" i="4"/>
  <c r="AW552" i="4"/>
  <c r="AW554" i="4"/>
  <c r="AW556" i="4"/>
  <c r="AW558" i="4"/>
  <c r="AW560" i="4"/>
  <c r="AW562" i="4"/>
  <c r="AW564" i="4"/>
  <c r="AW568" i="4"/>
  <c r="AW570" i="4"/>
  <c r="AW572" i="4"/>
  <c r="AW574" i="4"/>
  <c r="AW576" i="4"/>
  <c r="AW578" i="4"/>
  <c r="AW580" i="4"/>
  <c r="AW582" i="4"/>
  <c r="AW588" i="4"/>
  <c r="AW596" i="4"/>
  <c r="AW229" i="4"/>
  <c r="AW231" i="4"/>
  <c r="AW233" i="4"/>
  <c r="AW259" i="4"/>
  <c r="AW261" i="4"/>
  <c r="AW263" i="4"/>
  <c r="AW265" i="4"/>
  <c r="AW267" i="4"/>
  <c r="AW269" i="4"/>
  <c r="AW271" i="4"/>
  <c r="AW273" i="4"/>
  <c r="AW275" i="4"/>
  <c r="AW277" i="4"/>
  <c r="AW10" i="4"/>
  <c r="AW18" i="4"/>
  <c r="AW26" i="4"/>
  <c r="AW34" i="4"/>
  <c r="AW42" i="4"/>
  <c r="AW50" i="4"/>
  <c r="AW72" i="4"/>
  <c r="AW90" i="4"/>
  <c r="AW98" i="4"/>
  <c r="AW106" i="4"/>
  <c r="AW114" i="4"/>
  <c r="AW122" i="4"/>
  <c r="AW130" i="4"/>
  <c r="AW138" i="4"/>
  <c r="AW146" i="4"/>
  <c r="AW154" i="4"/>
  <c r="AW279" i="4"/>
  <c r="AW281" i="4"/>
  <c r="AW283" i="4"/>
  <c r="AW285" i="4"/>
  <c r="AW287" i="4"/>
  <c r="AW289" i="4"/>
  <c r="AW291" i="4"/>
  <c r="AW293" i="4"/>
  <c r="AW295" i="4"/>
  <c r="AW297" i="4"/>
  <c r="AW299" i="4"/>
  <c r="AW301" i="4"/>
  <c r="AW303" i="4"/>
  <c r="AW305" i="4"/>
  <c r="AW307" i="4"/>
  <c r="AW309" i="4"/>
  <c r="AW311" i="4"/>
  <c r="AW313" i="4"/>
  <c r="AW315" i="4"/>
  <c r="AW317" i="4"/>
  <c r="AW319" i="4"/>
  <c r="AW321" i="4"/>
  <c r="AW323" i="4"/>
  <c r="AW325" i="4"/>
  <c r="AW327" i="4"/>
  <c r="AW329" i="4"/>
  <c r="AW331" i="4"/>
  <c r="AW333" i="4"/>
  <c r="AW335" i="4"/>
  <c r="AW337" i="4"/>
  <c r="AW339" i="4"/>
  <c r="AW341" i="4"/>
  <c r="AW9" i="4"/>
  <c r="AW13" i="4"/>
  <c r="AW17" i="4"/>
  <c r="AW21" i="4"/>
  <c r="AW25" i="4"/>
  <c r="AW29" i="4"/>
  <c r="AW33" i="4"/>
  <c r="AW37" i="4"/>
  <c r="AW41" i="4"/>
  <c r="AW45" i="4"/>
  <c r="AW49" i="4"/>
  <c r="AW67" i="4"/>
  <c r="AW71" i="4"/>
  <c r="AW79" i="4"/>
  <c r="AW83" i="4"/>
  <c r="AW85" i="4"/>
  <c r="AW87" i="4"/>
  <c r="AW89" i="4"/>
  <c r="AW93" i="4"/>
  <c r="AW97" i="4"/>
  <c r="AW101" i="4"/>
  <c r="AW105" i="4"/>
  <c r="AW109" i="4"/>
  <c r="AW113" i="4"/>
  <c r="AW117" i="4"/>
  <c r="AW121" i="4"/>
  <c r="AW125" i="4"/>
  <c r="AW129" i="4"/>
  <c r="AW133" i="4"/>
  <c r="AW137" i="4"/>
  <c r="AW141" i="4"/>
  <c r="AW145" i="4"/>
  <c r="AW149" i="4"/>
  <c r="AW153" i="4"/>
  <c r="AW157" i="4"/>
  <c r="AW11" i="4"/>
  <c r="AW15" i="4"/>
  <c r="AW19" i="4"/>
  <c r="AW23" i="4"/>
  <c r="AW27" i="4"/>
  <c r="AW31" i="4"/>
  <c r="AW35" i="4"/>
  <c r="AW39" i="4"/>
  <c r="AW43" i="4"/>
  <c r="AW47" i="4"/>
  <c r="AW51" i="4"/>
  <c r="AW53" i="4"/>
  <c r="AW55" i="4"/>
  <c r="AW57" i="4"/>
  <c r="AW59" i="4"/>
  <c r="AW61" i="4"/>
  <c r="AW63" i="4"/>
  <c r="AW65" i="4"/>
  <c r="AW69" i="4"/>
  <c r="AW73" i="4"/>
  <c r="AW75" i="4"/>
  <c r="AW77" i="4"/>
  <c r="AW81" i="4"/>
  <c r="AW91" i="4"/>
  <c r="AW95" i="4"/>
  <c r="AW99" i="4"/>
  <c r="AW103" i="4"/>
  <c r="AW107" i="4"/>
  <c r="AW111" i="4"/>
  <c r="AW115" i="4"/>
  <c r="AW119" i="4"/>
  <c r="AW123" i="4"/>
  <c r="AW127" i="4"/>
  <c r="AW131" i="4"/>
  <c r="AW135" i="4"/>
  <c r="AW139" i="4"/>
  <c r="AW143" i="4"/>
  <c r="AW147" i="4"/>
  <c r="AW151" i="4"/>
  <c r="AW155" i="4"/>
  <c r="AW159" i="4"/>
  <c r="AW164" i="4"/>
  <c r="AW168" i="4"/>
  <c r="AW172" i="4"/>
  <c r="AW176" i="4"/>
  <c r="AW180" i="4"/>
  <c r="AW184" i="4"/>
  <c r="AW188" i="4"/>
  <c r="AW192" i="4"/>
  <c r="AW196" i="4"/>
  <c r="AW200" i="4"/>
  <c r="AW204" i="4"/>
  <c r="AW208" i="4"/>
  <c r="AW212" i="4"/>
  <c r="AW216" i="4"/>
  <c r="AW220" i="4"/>
  <c r="AW224" i="4"/>
  <c r="AW228" i="4"/>
  <c r="AW230" i="4"/>
  <c r="AW232" i="4"/>
  <c r="AW234" i="4"/>
  <c r="AW238" i="4"/>
  <c r="AW242" i="4"/>
  <c r="AW246" i="4"/>
  <c r="AW250" i="4"/>
  <c r="AW254" i="4"/>
  <c r="AW258" i="4"/>
  <c r="AW260" i="4"/>
  <c r="AW262" i="4"/>
  <c r="AW264" i="4"/>
  <c r="AW266" i="4"/>
  <c r="AW268" i="4"/>
  <c r="AW270" i="4"/>
  <c r="AW272" i="4"/>
  <c r="AW274" i="4"/>
  <c r="AW276" i="4"/>
  <c r="AW16" i="4"/>
  <c r="AW24" i="4"/>
  <c r="AW32" i="4"/>
  <c r="AW40" i="4"/>
  <c r="AW48" i="4"/>
  <c r="AW70" i="4"/>
  <c r="AW82" i="4"/>
  <c r="AW96" i="4"/>
  <c r="AW104" i="4"/>
  <c r="AW112" i="4"/>
  <c r="AW120" i="4"/>
  <c r="AW128" i="4"/>
  <c r="AW136" i="4"/>
  <c r="AW144" i="4"/>
  <c r="AW152" i="4"/>
  <c r="AW343" i="4"/>
  <c r="AW345" i="4"/>
  <c r="AW348" i="4"/>
  <c r="AW350" i="4"/>
  <c r="AW352" i="4"/>
  <c r="AW354" i="4"/>
  <c r="AW356" i="4"/>
  <c r="AW358" i="4"/>
  <c r="AW388" i="4"/>
  <c r="AW390" i="4"/>
  <c r="AW392" i="4"/>
  <c r="AW486" i="4"/>
  <c r="AW488" i="4"/>
  <c r="AW490" i="4"/>
  <c r="AW492" i="4"/>
  <c r="AW494" i="4"/>
  <c r="AW496" i="4"/>
  <c r="AW498" i="4"/>
  <c r="AW512" i="4"/>
  <c r="AW360" i="4"/>
  <c r="AW362" i="4"/>
  <c r="AW364" i="4"/>
  <c r="AW366" i="4"/>
  <c r="AW368" i="4"/>
  <c r="AW370" i="4"/>
  <c r="AW372" i="4"/>
  <c r="AW374" i="4"/>
  <c r="AW376" i="4"/>
  <c r="AW378" i="4"/>
  <c r="AW380" i="4"/>
  <c r="AW382" i="4"/>
  <c r="AW384" i="4"/>
  <c r="AW386" i="4"/>
  <c r="AW359" i="4"/>
  <c r="AW387" i="4"/>
  <c r="AW394" i="4"/>
  <c r="AW398" i="4"/>
  <c r="AW402" i="4"/>
  <c r="AW406" i="4"/>
  <c r="AW410" i="4"/>
  <c r="AW414" i="4"/>
  <c r="AW418" i="4"/>
  <c r="AW422" i="4"/>
  <c r="AW426" i="4"/>
  <c r="AW430" i="4"/>
  <c r="AW434" i="4"/>
  <c r="AW438" i="4"/>
  <c r="AW442" i="4"/>
  <c r="AW446" i="4"/>
  <c r="AW450" i="4"/>
  <c r="AW485" i="4"/>
  <c r="AW487" i="4"/>
  <c r="AW489" i="4"/>
  <c r="AW491" i="4"/>
  <c r="AW493" i="4"/>
  <c r="AW495" i="4"/>
  <c r="AW497" i="4"/>
  <c r="AW499" i="4"/>
  <c r="AW503" i="4"/>
  <c r="AW507" i="4"/>
  <c r="AW399" i="4"/>
  <c r="AW407" i="4"/>
  <c r="AW415" i="4"/>
  <c r="AW423" i="4"/>
  <c r="AW431" i="4"/>
  <c r="AW439" i="4"/>
  <c r="AW447" i="4"/>
  <c r="AW514" i="4"/>
  <c r="AW516" i="4"/>
  <c r="AW518" i="4"/>
  <c r="AW520" i="4"/>
  <c r="AW522" i="4"/>
  <c r="AW524" i="4"/>
  <c r="AW526" i="4"/>
  <c r="AW528" i="4"/>
  <c r="AW530" i="4"/>
  <c r="AW532" i="4"/>
  <c r="AW534" i="4"/>
  <c r="AW536" i="4"/>
  <c r="AW538" i="4"/>
  <c r="AW566" i="4"/>
  <c r="AW585" i="4"/>
  <c r="AW589" i="4"/>
  <c r="AW593" i="4"/>
  <c r="AW597" i="4"/>
  <c r="AW587" i="4"/>
  <c r="AW591" i="4"/>
  <c r="AW595" i="4"/>
  <c r="AW600" i="4"/>
  <c r="AW602" i="4"/>
  <c r="AW604" i="4"/>
  <c r="AW607" i="4"/>
  <c r="AW609" i="4"/>
  <c r="AW160" i="4"/>
  <c r="AW401" i="4"/>
  <c r="AW409" i="4"/>
  <c r="AW417" i="4"/>
  <c r="AW425" i="4"/>
  <c r="AW433" i="4"/>
  <c r="AW441" i="4"/>
  <c r="AW449" i="4"/>
  <c r="AW500" i="4"/>
  <c r="AW508" i="4"/>
  <c r="AW569" i="4"/>
  <c r="AW586" i="4"/>
  <c r="AW594" i="4"/>
  <c r="AW611" i="4"/>
  <c r="AW484" i="4"/>
  <c r="AW506" i="4"/>
  <c r="AW583" i="4"/>
  <c r="AW565" i="4"/>
  <c r="AW584" i="4"/>
  <c r="AW592" i="4"/>
  <c r="AW598" i="4"/>
  <c r="BC162" i="4"/>
  <c r="BC166" i="4"/>
  <c r="BC170" i="4"/>
  <c r="BC174" i="4"/>
  <c r="BC178" i="4"/>
  <c r="BC182" i="4"/>
  <c r="BC186" i="4"/>
  <c r="BC190" i="4"/>
  <c r="BC194" i="4"/>
  <c r="BC198" i="4"/>
  <c r="BC202" i="4"/>
  <c r="BC206" i="4"/>
  <c r="BC210" i="4"/>
  <c r="BC214" i="4"/>
  <c r="BC218" i="4"/>
  <c r="BC222" i="4"/>
  <c r="BC226" i="4"/>
  <c r="BC236" i="4"/>
  <c r="BC240" i="4"/>
  <c r="BC244" i="4"/>
  <c r="BC248" i="4"/>
  <c r="BC252" i="4"/>
  <c r="BC256" i="4"/>
  <c r="BC14" i="4"/>
  <c r="BC22" i="4"/>
  <c r="BC30" i="4"/>
  <c r="BC52" i="4"/>
  <c r="BC54" i="4"/>
  <c r="BC56" i="4"/>
  <c r="BC58" i="4"/>
  <c r="BC60" i="4"/>
  <c r="BC62" i="4"/>
  <c r="BC64" i="4"/>
  <c r="BC74" i="4"/>
  <c r="BC76" i="4"/>
  <c r="BC84" i="4"/>
  <c r="BC86" i="4"/>
  <c r="BC88" i="4"/>
  <c r="BC38" i="4"/>
  <c r="BC46" i="4"/>
  <c r="BC68" i="4"/>
  <c r="BC80" i="4"/>
  <c r="BC94" i="4"/>
  <c r="BC102" i="4"/>
  <c r="BC110" i="4"/>
  <c r="BC118" i="4"/>
  <c r="BC126" i="4"/>
  <c r="BC134" i="4"/>
  <c r="BC142" i="4"/>
  <c r="BC150" i="4"/>
  <c r="BC158" i="4"/>
  <c r="BC12" i="4"/>
  <c r="BC20" i="4"/>
  <c r="BC28" i="4"/>
  <c r="BC36" i="4"/>
  <c r="BC44" i="4"/>
  <c r="BC66" i="4"/>
  <c r="BC78" i="4"/>
  <c r="BC92" i="4"/>
  <c r="BC100" i="4"/>
  <c r="BC108" i="4"/>
  <c r="BC116" i="4"/>
  <c r="BC124" i="4"/>
  <c r="BC132" i="4"/>
  <c r="BC140" i="4"/>
  <c r="BC148" i="4"/>
  <c r="BC156" i="4"/>
  <c r="BC361" i="4"/>
  <c r="BC363" i="4"/>
  <c r="BC365" i="4"/>
  <c r="BC367" i="4"/>
  <c r="BC369" i="4"/>
  <c r="BC371" i="4"/>
  <c r="BC373" i="4"/>
  <c r="BC375" i="4"/>
  <c r="BC377" i="4"/>
  <c r="BC161" i="4"/>
  <c r="BC539" i="4"/>
  <c r="BC379" i="4"/>
  <c r="BC381" i="4"/>
  <c r="BC383" i="4"/>
  <c r="BC385" i="4"/>
  <c r="BC396" i="4"/>
  <c r="BC400" i="4"/>
  <c r="BC404" i="4"/>
  <c r="BC408" i="4"/>
  <c r="BC412" i="4"/>
  <c r="BC416" i="4"/>
  <c r="BC420" i="4"/>
  <c r="BC424" i="4"/>
  <c r="BC428" i="4"/>
  <c r="BC432" i="4"/>
  <c r="BC436" i="4"/>
  <c r="BC440" i="4"/>
  <c r="BC444" i="4"/>
  <c r="BC448" i="4"/>
  <c r="BC452" i="4"/>
  <c r="BC393" i="4"/>
  <c r="BC453" i="4"/>
  <c r="BC455" i="4"/>
  <c r="BC457" i="4"/>
  <c r="BC459" i="4"/>
  <c r="BC461" i="4"/>
  <c r="BC463" i="4"/>
  <c r="BC465" i="4"/>
  <c r="BC467" i="4"/>
  <c r="BC469" i="4"/>
  <c r="BC471" i="4"/>
  <c r="BC473" i="4"/>
  <c r="BC475" i="4"/>
  <c r="BC477" i="4"/>
  <c r="BC479" i="4"/>
  <c r="BC481" i="4"/>
  <c r="BC483" i="4"/>
  <c r="BC501" i="4"/>
  <c r="BC505" i="4"/>
  <c r="BC509" i="4"/>
  <c r="BC397" i="4"/>
  <c r="BC405" i="4"/>
  <c r="BC413" i="4"/>
  <c r="BC421" i="4"/>
  <c r="BC429" i="4"/>
  <c r="BC437" i="4"/>
  <c r="BC445" i="4"/>
  <c r="BC163" i="4"/>
  <c r="BC165" i="4"/>
  <c r="BC167" i="4"/>
  <c r="BC169" i="4"/>
  <c r="BC171" i="4"/>
  <c r="BC173" i="4"/>
  <c r="BC175" i="4"/>
  <c r="BC177" i="4"/>
  <c r="BC179" i="4"/>
  <c r="BC181" i="4"/>
  <c r="BC183" i="4"/>
  <c r="BC185" i="4"/>
  <c r="BC187" i="4"/>
  <c r="BC189" i="4"/>
  <c r="BC191" i="4"/>
  <c r="BC193" i="4"/>
  <c r="BC195" i="4"/>
  <c r="BC197" i="4"/>
  <c r="BC199" i="4"/>
  <c r="BC201" i="4"/>
  <c r="BC203" i="4"/>
  <c r="BC205" i="4"/>
  <c r="BC207" i="4"/>
  <c r="BC209" i="4"/>
  <c r="BC211" i="4"/>
  <c r="BC213" i="4"/>
  <c r="BC215" i="4"/>
  <c r="BC217" i="4"/>
  <c r="BC219" i="4"/>
  <c r="BC221" i="4"/>
  <c r="BC223" i="4"/>
  <c r="BC225" i="4"/>
  <c r="BC227" i="4"/>
  <c r="BC235" i="4"/>
  <c r="BC237" i="4"/>
  <c r="BC239" i="4"/>
  <c r="BC241" i="4"/>
  <c r="BC243" i="4"/>
  <c r="BC245" i="4"/>
  <c r="BC247" i="4"/>
  <c r="BC249" i="4"/>
  <c r="BC251" i="4"/>
  <c r="BC253" i="4"/>
  <c r="BC255" i="4"/>
  <c r="BC257" i="4"/>
  <c r="BC278" i="4"/>
  <c r="BC280" i="4"/>
  <c r="BC282" i="4"/>
  <c r="BC284" i="4"/>
  <c r="BC286" i="4"/>
  <c r="BC288" i="4"/>
  <c r="BC290" i="4"/>
  <c r="BC292" i="4"/>
  <c r="BC294" i="4"/>
  <c r="BC296" i="4"/>
  <c r="BC298" i="4"/>
  <c r="BC300" i="4"/>
  <c r="BC454" i="4"/>
  <c r="BC456" i="4"/>
  <c r="BC458" i="4"/>
  <c r="BC460" i="4"/>
  <c r="BC462" i="4"/>
  <c r="BC464" i="4"/>
  <c r="BC466" i="4"/>
  <c r="BC468" i="4"/>
  <c r="BC470" i="4"/>
  <c r="BC472" i="4"/>
  <c r="BC474" i="4"/>
  <c r="BC476" i="4"/>
  <c r="BC478" i="4"/>
  <c r="BC480" i="4"/>
  <c r="BC482" i="4"/>
  <c r="BC511" i="4"/>
  <c r="BC513" i="4"/>
  <c r="BC515" i="4"/>
  <c r="BC517" i="4"/>
  <c r="BC519" i="4"/>
  <c r="BC521" i="4"/>
  <c r="BC523" i="4"/>
  <c r="BC525" i="4"/>
  <c r="BC527" i="4"/>
  <c r="BC529" i="4"/>
  <c r="BC531" i="4"/>
  <c r="BC533" i="4"/>
  <c r="BC535" i="4"/>
  <c r="BC537" i="4"/>
  <c r="BC541" i="4"/>
  <c r="BC543" i="4"/>
  <c r="BC545" i="4"/>
  <c r="BC547" i="4"/>
  <c r="BC549" i="4"/>
  <c r="BC551" i="4"/>
  <c r="BC553" i="4"/>
  <c r="BC555" i="4"/>
  <c r="BC557" i="4"/>
  <c r="BC559" i="4"/>
  <c r="BC561" i="4"/>
  <c r="BC563" i="4"/>
  <c r="BC571" i="4"/>
  <c r="BC573" i="4"/>
  <c r="BC575" i="4"/>
  <c r="BC577" i="4"/>
  <c r="BC579" i="4"/>
  <c r="BC581" i="4"/>
  <c r="BC599" i="4"/>
  <c r="BC601" i="4"/>
  <c r="BC603" i="4"/>
  <c r="BC606" i="4"/>
  <c r="BC608" i="4"/>
  <c r="BC610" i="4"/>
  <c r="BC612" i="4"/>
  <c r="BC502" i="4"/>
  <c r="BC302" i="4"/>
  <c r="BC304" i="4"/>
  <c r="BC306" i="4"/>
  <c r="BC308" i="4"/>
  <c r="BC310" i="4"/>
  <c r="BC312" i="4"/>
  <c r="BC314" i="4"/>
  <c r="BC316" i="4"/>
  <c r="BC318" i="4"/>
  <c r="BC320" i="4"/>
  <c r="BC322" i="4"/>
  <c r="BC324" i="4"/>
  <c r="BC326" i="4"/>
  <c r="BC328" i="4"/>
  <c r="BC330" i="4"/>
  <c r="BC332" i="4"/>
  <c r="BC334" i="4"/>
  <c r="BC336" i="4"/>
  <c r="BC338" i="4"/>
  <c r="BC340" i="4"/>
  <c r="BC342" i="4"/>
  <c r="BC344" i="4"/>
  <c r="BC346" i="4"/>
  <c r="BC347" i="4"/>
  <c r="BC349" i="4"/>
  <c r="BC351" i="4"/>
  <c r="BC353" i="4"/>
  <c r="BC355" i="4"/>
  <c r="BC357" i="4"/>
  <c r="BC389" i="4"/>
  <c r="BC391" i="4"/>
  <c r="BC395" i="4"/>
  <c r="BC403" i="4"/>
  <c r="BC411" i="4"/>
  <c r="BC419" i="4"/>
  <c r="BC427" i="4"/>
  <c r="BC435" i="4"/>
  <c r="BC443" i="4"/>
  <c r="BC451" i="4"/>
  <c r="BC504" i="4"/>
  <c r="BC567" i="4"/>
  <c r="BC605" i="4"/>
  <c r="BC590" i="4"/>
  <c r="BC510" i="4"/>
  <c r="BC540" i="4"/>
  <c r="BC542" i="4"/>
  <c r="BC544" i="4"/>
  <c r="BC279" i="4"/>
  <c r="BC281" i="4"/>
  <c r="BC283" i="4"/>
  <c r="BC285" i="4"/>
  <c r="BC287" i="4"/>
  <c r="BC289" i="4"/>
  <c r="BC291" i="4"/>
  <c r="BC293" i="4"/>
  <c r="BC295" i="4"/>
  <c r="BC297" i="4"/>
  <c r="BC299" i="4"/>
  <c r="BC301" i="4"/>
  <c r="BC303" i="4"/>
  <c r="BC305" i="4"/>
  <c r="BC307" i="4"/>
  <c r="BC309" i="4"/>
  <c r="BC311" i="4"/>
  <c r="BC313" i="4"/>
  <c r="BC315" i="4"/>
  <c r="BC317" i="4"/>
  <c r="BC319" i="4"/>
  <c r="BC321" i="4"/>
  <c r="BC323" i="4"/>
  <c r="BC325" i="4"/>
  <c r="BC327" i="4"/>
  <c r="BC329" i="4"/>
  <c r="BC331" i="4"/>
  <c r="BC333" i="4"/>
  <c r="BC335" i="4"/>
  <c r="BC337" i="4"/>
  <c r="BC339" i="4"/>
  <c r="BC546" i="4"/>
  <c r="BC548" i="4"/>
  <c r="BC550" i="4"/>
  <c r="BC552" i="4"/>
  <c r="BC554" i="4"/>
  <c r="BC556" i="4"/>
  <c r="BC558" i="4"/>
  <c r="BC560" i="4"/>
  <c r="BC562" i="4"/>
  <c r="BC564" i="4"/>
  <c r="BC568" i="4"/>
  <c r="BC570" i="4"/>
  <c r="BC572" i="4"/>
  <c r="BC574" i="4"/>
  <c r="BC576" i="4"/>
  <c r="BC578" i="4"/>
  <c r="BC580" i="4"/>
  <c r="BC582" i="4"/>
  <c r="BC588" i="4"/>
  <c r="BC596" i="4"/>
  <c r="BC229" i="4"/>
  <c r="BC231" i="4"/>
  <c r="BC233" i="4"/>
  <c r="BC259" i="4"/>
  <c r="BC261" i="4"/>
  <c r="BC263" i="4"/>
  <c r="BC265" i="4"/>
  <c r="BC267" i="4"/>
  <c r="BC269" i="4"/>
  <c r="BC271" i="4"/>
  <c r="BC273" i="4"/>
  <c r="BC275" i="4"/>
  <c r="BC277" i="4"/>
  <c r="BC10" i="4"/>
  <c r="BC18" i="4"/>
  <c r="BC26" i="4"/>
  <c r="BC34" i="4"/>
  <c r="BC42" i="4"/>
  <c r="BC50" i="4"/>
  <c r="BC72" i="4"/>
  <c r="BC90" i="4"/>
  <c r="BC98" i="4"/>
  <c r="BC106" i="4"/>
  <c r="BC114" i="4"/>
  <c r="BC122" i="4"/>
  <c r="BC130" i="4"/>
  <c r="BC138" i="4"/>
  <c r="BC146" i="4"/>
  <c r="BC154" i="4"/>
  <c r="BC341" i="4"/>
  <c r="BC9" i="4"/>
  <c r="BC13" i="4"/>
  <c r="BC17" i="4"/>
  <c r="BC21" i="4"/>
  <c r="BC25" i="4"/>
  <c r="BC29" i="4"/>
  <c r="BC33" i="4"/>
  <c r="BC37" i="4"/>
  <c r="BC41" i="4"/>
  <c r="BC45" i="4"/>
  <c r="BC49" i="4"/>
  <c r="BC67" i="4"/>
  <c r="BC71" i="4"/>
  <c r="BC79" i="4"/>
  <c r="BC83" i="4"/>
  <c r="BC85" i="4"/>
  <c r="BC87" i="4"/>
  <c r="BC89" i="4"/>
  <c r="BC93" i="4"/>
  <c r="BC97" i="4"/>
  <c r="BC101" i="4"/>
  <c r="BC105" i="4"/>
  <c r="BC109" i="4"/>
  <c r="BC113" i="4"/>
  <c r="BC117" i="4"/>
  <c r="BC121" i="4"/>
  <c r="BC125" i="4"/>
  <c r="BC164" i="4"/>
  <c r="BC168" i="4"/>
  <c r="BC172" i="4"/>
  <c r="BC176" i="4"/>
  <c r="BC180" i="4"/>
  <c r="BC184" i="4"/>
  <c r="BC188" i="4"/>
  <c r="BC192" i="4"/>
  <c r="BC196" i="4"/>
  <c r="BC200" i="4"/>
  <c r="BC204" i="4"/>
  <c r="BC208" i="4"/>
  <c r="BC212" i="4"/>
  <c r="BC216" i="4"/>
  <c r="BC220" i="4"/>
  <c r="BC224" i="4"/>
  <c r="BC228" i="4"/>
  <c r="BC230" i="4"/>
  <c r="BC232" i="4"/>
  <c r="BC234" i="4"/>
  <c r="BC238" i="4"/>
  <c r="BC242" i="4"/>
  <c r="BC246" i="4"/>
  <c r="BC250" i="4"/>
  <c r="BC254" i="4"/>
  <c r="BC258" i="4"/>
  <c r="BC260" i="4"/>
  <c r="BC262" i="4"/>
  <c r="BC264" i="4"/>
  <c r="BC266" i="4"/>
  <c r="BC268" i="4"/>
  <c r="BC270" i="4"/>
  <c r="BC272" i="4"/>
  <c r="BC274" i="4"/>
  <c r="BC276" i="4"/>
  <c r="BC16" i="4"/>
  <c r="BC24" i="4"/>
  <c r="BC32" i="4"/>
  <c r="BC40" i="4"/>
  <c r="BC48" i="4"/>
  <c r="BC70" i="4"/>
  <c r="BC82" i="4"/>
  <c r="BC96" i="4"/>
  <c r="BC104" i="4"/>
  <c r="BC112" i="4"/>
  <c r="BC120" i="4"/>
  <c r="BC128" i="4"/>
  <c r="BC136" i="4"/>
  <c r="BC144" i="4"/>
  <c r="BC152" i="4"/>
  <c r="BC160" i="4"/>
  <c r="BC345" i="4"/>
  <c r="BC348" i="4"/>
  <c r="BC350" i="4"/>
  <c r="BC352" i="4"/>
  <c r="BC354" i="4"/>
  <c r="BC356" i="4"/>
  <c r="BC358" i="4"/>
  <c r="BC388" i="4"/>
  <c r="BC390" i="4"/>
  <c r="BC392" i="4"/>
  <c r="BC486" i="4"/>
  <c r="BC488" i="4"/>
  <c r="BC490" i="4"/>
  <c r="BC492" i="4"/>
  <c r="BC494" i="4"/>
  <c r="BC496" i="4"/>
  <c r="BC498" i="4"/>
  <c r="BC360" i="4"/>
  <c r="BC362" i="4"/>
  <c r="BC364" i="4"/>
  <c r="BC366" i="4"/>
  <c r="BC368" i="4"/>
  <c r="BC370" i="4"/>
  <c r="BC372" i="4"/>
  <c r="BC374" i="4"/>
  <c r="BC376" i="4"/>
  <c r="BC378" i="4"/>
  <c r="BC380" i="4"/>
  <c r="BC382" i="4"/>
  <c r="BC384" i="4"/>
  <c r="BC386" i="4"/>
  <c r="BC399" i="4"/>
  <c r="BC407" i="4"/>
  <c r="BC415" i="4"/>
  <c r="BC423" i="4"/>
  <c r="BC431" i="4"/>
  <c r="BC439" i="4"/>
  <c r="BC447" i="4"/>
  <c r="BC129" i="4"/>
  <c r="BC133" i="4"/>
  <c r="BC137" i="4"/>
  <c r="BC141" i="4"/>
  <c r="BC145" i="4"/>
  <c r="BC149" i="4"/>
  <c r="BC153" i="4"/>
  <c r="BC157" i="4"/>
  <c r="BC11" i="4"/>
  <c r="BC15" i="4"/>
  <c r="BC19" i="4"/>
  <c r="BC23" i="4"/>
  <c r="BC27" i="4"/>
  <c r="BC31" i="4"/>
  <c r="BC35" i="4"/>
  <c r="BC39" i="4"/>
  <c r="BC43" i="4"/>
  <c r="BC47" i="4"/>
  <c r="BC51" i="4"/>
  <c r="BC53" i="4"/>
  <c r="BC55" i="4"/>
  <c r="BC57" i="4"/>
  <c r="BC59" i="4"/>
  <c r="BC61" i="4"/>
  <c r="BC63" i="4"/>
  <c r="BC65" i="4"/>
  <c r="BC69" i="4"/>
  <c r="BC73" i="4"/>
  <c r="BC75" i="4"/>
  <c r="BC77" i="4"/>
  <c r="BC81" i="4"/>
  <c r="BC91" i="4"/>
  <c r="BC95" i="4"/>
  <c r="BC99" i="4"/>
  <c r="BC103" i="4"/>
  <c r="BC107" i="4"/>
  <c r="BC111" i="4"/>
  <c r="BC115" i="4"/>
  <c r="BC119" i="4"/>
  <c r="BC123" i="4"/>
  <c r="BC127" i="4"/>
  <c r="BC131" i="4"/>
  <c r="BC135" i="4"/>
  <c r="BC139" i="4"/>
  <c r="BC143" i="4"/>
  <c r="BC147" i="4"/>
  <c r="BC151" i="4"/>
  <c r="BC155" i="4"/>
  <c r="BC159" i="4"/>
  <c r="BC343" i="4"/>
  <c r="BC401" i="4"/>
  <c r="BC409" i="4"/>
  <c r="BC417" i="4"/>
  <c r="BC425" i="4"/>
  <c r="BC433" i="4"/>
  <c r="BC441" i="4"/>
  <c r="BC449" i="4"/>
  <c r="BC512" i="4"/>
  <c r="BC359" i="4"/>
  <c r="BC387" i="4"/>
  <c r="BC394" i="4"/>
  <c r="BC398" i="4"/>
  <c r="BC402" i="4"/>
  <c r="BC406" i="4"/>
  <c r="BC410" i="4"/>
  <c r="BC414" i="4"/>
  <c r="BC418" i="4"/>
  <c r="BC422" i="4"/>
  <c r="BC426" i="4"/>
  <c r="BC430" i="4"/>
  <c r="BC434" i="4"/>
  <c r="BC438" i="4"/>
  <c r="BC442" i="4"/>
  <c r="BC446" i="4"/>
  <c r="BC450" i="4"/>
  <c r="BC485" i="4"/>
  <c r="BC487" i="4"/>
  <c r="BC489" i="4"/>
  <c r="BC491" i="4"/>
  <c r="BC493" i="4"/>
  <c r="BC495" i="4"/>
  <c r="BC497" i="4"/>
  <c r="BC499" i="4"/>
  <c r="BC503" i="4"/>
  <c r="BC507" i="4"/>
  <c r="BC514" i="4"/>
  <c r="BC516" i="4"/>
  <c r="BC518" i="4"/>
  <c r="BC520" i="4"/>
  <c r="BC522" i="4"/>
  <c r="BC524" i="4"/>
  <c r="BC526" i="4"/>
  <c r="BC528" i="4"/>
  <c r="BC530" i="4"/>
  <c r="BC532" i="4"/>
  <c r="BC534" i="4"/>
  <c r="BC536" i="4"/>
  <c r="BC538" i="4"/>
  <c r="BC500" i="4"/>
  <c r="BC508" i="4"/>
  <c r="BC566" i="4"/>
  <c r="BC569" i="4"/>
  <c r="BC585" i="4"/>
  <c r="BC589" i="4"/>
  <c r="BC593" i="4"/>
  <c r="BC597" i="4"/>
  <c r="BC587" i="4"/>
  <c r="BC591" i="4"/>
  <c r="BC595" i="4"/>
  <c r="BC600" i="4"/>
  <c r="BC602" i="4"/>
  <c r="BC604" i="4"/>
  <c r="BC586" i="4"/>
  <c r="BC594" i="4"/>
  <c r="BC607" i="4"/>
  <c r="BC484" i="4"/>
  <c r="BC506" i="4"/>
  <c r="BC565" i="4"/>
  <c r="BC584" i="4"/>
  <c r="BC592" i="4"/>
  <c r="BC609" i="4"/>
  <c r="BC611" i="4"/>
  <c r="BC583" i="4"/>
  <c r="BC598" i="4"/>
  <c r="AG162" i="4"/>
  <c r="AG166" i="4"/>
  <c r="AG170" i="4"/>
  <c r="AG174" i="4"/>
  <c r="AG178" i="4"/>
  <c r="AG182" i="4"/>
  <c r="AG186" i="4"/>
  <c r="AG190" i="4"/>
  <c r="AG194" i="4"/>
  <c r="AG198" i="4"/>
  <c r="AG202" i="4"/>
  <c r="AG206" i="4"/>
  <c r="AG210" i="4"/>
  <c r="AG214" i="4"/>
  <c r="AG218" i="4"/>
  <c r="AG222" i="4"/>
  <c r="AG226" i="4"/>
  <c r="AG236" i="4"/>
  <c r="AG240" i="4"/>
  <c r="AG244" i="4"/>
  <c r="AG248" i="4"/>
  <c r="AG252" i="4"/>
  <c r="AG256" i="4"/>
  <c r="AG14" i="4"/>
  <c r="AG22" i="4"/>
  <c r="AG30" i="4"/>
  <c r="AG52" i="4"/>
  <c r="AG54" i="4"/>
  <c r="AG56" i="4"/>
  <c r="AG58" i="4"/>
  <c r="AG60" i="4"/>
  <c r="AG62" i="4"/>
  <c r="AG64" i="4"/>
  <c r="AG74" i="4"/>
  <c r="AG76" i="4"/>
  <c r="AG84" i="4"/>
  <c r="AG86" i="4"/>
  <c r="AG88" i="4"/>
  <c r="AG38" i="4"/>
  <c r="AG46" i="4"/>
  <c r="AG68" i="4"/>
  <c r="AG80" i="4"/>
  <c r="AG94" i="4"/>
  <c r="AG102" i="4"/>
  <c r="AG110" i="4"/>
  <c r="AG118" i="4"/>
  <c r="AG126" i="4"/>
  <c r="AG134" i="4"/>
  <c r="AG142" i="4"/>
  <c r="AG150" i="4"/>
  <c r="AG158" i="4"/>
  <c r="AG12" i="4"/>
  <c r="AG20" i="4"/>
  <c r="AG28" i="4"/>
  <c r="AG36" i="4"/>
  <c r="AG44" i="4"/>
  <c r="AG66" i="4"/>
  <c r="AG78" i="4"/>
  <c r="AG92" i="4"/>
  <c r="AG100" i="4"/>
  <c r="AG108" i="4"/>
  <c r="AG116" i="4"/>
  <c r="AG124" i="4"/>
  <c r="AG132" i="4"/>
  <c r="AG140" i="4"/>
  <c r="AG148" i="4"/>
  <c r="AG156" i="4"/>
  <c r="AG161" i="4"/>
  <c r="AG361" i="4"/>
  <c r="AG363" i="4"/>
  <c r="AG365" i="4"/>
  <c r="AG367" i="4"/>
  <c r="AG369" i="4"/>
  <c r="AG371" i="4"/>
  <c r="AG373" i="4"/>
  <c r="AG375" i="4"/>
  <c r="AG377" i="4"/>
  <c r="AG379" i="4"/>
  <c r="AG381" i="4"/>
  <c r="AG383" i="4"/>
  <c r="AG385" i="4"/>
  <c r="AG396" i="4"/>
  <c r="AG400" i="4"/>
  <c r="AG404" i="4"/>
  <c r="AG408" i="4"/>
  <c r="AG412" i="4"/>
  <c r="AG416" i="4"/>
  <c r="AG420" i="4"/>
  <c r="AG424" i="4"/>
  <c r="AG428" i="4"/>
  <c r="AG432" i="4"/>
  <c r="AG436" i="4"/>
  <c r="AG440" i="4"/>
  <c r="AG444" i="4"/>
  <c r="AG448" i="4"/>
  <c r="AG393" i="4"/>
  <c r="AG453" i="4"/>
  <c r="AG455" i="4"/>
  <c r="AG457" i="4"/>
  <c r="AG459" i="4"/>
  <c r="AG461" i="4"/>
  <c r="AG463" i="4"/>
  <c r="AG465" i="4"/>
  <c r="AG467" i="4"/>
  <c r="AG469" i="4"/>
  <c r="AG471" i="4"/>
  <c r="AG473" i="4"/>
  <c r="AG475" i="4"/>
  <c r="AG477" i="4"/>
  <c r="AG479" i="4"/>
  <c r="AG481" i="4"/>
  <c r="AG483" i="4"/>
  <c r="AG501" i="4"/>
  <c r="AG505" i="4"/>
  <c r="AG509" i="4"/>
  <c r="AG397" i="4"/>
  <c r="AG405" i="4"/>
  <c r="AG413" i="4"/>
  <c r="AG421" i="4"/>
  <c r="AG429" i="4"/>
  <c r="AG437" i="4"/>
  <c r="AG445" i="4"/>
  <c r="AG539" i="4"/>
  <c r="AG163" i="4"/>
  <c r="AG165" i="4"/>
  <c r="AG167" i="4"/>
  <c r="AG169" i="4"/>
  <c r="AG452" i="4"/>
  <c r="AG171" i="4"/>
  <c r="AG173" i="4"/>
  <c r="AG175" i="4"/>
  <c r="AG177" i="4"/>
  <c r="AG179" i="4"/>
  <c r="AG181" i="4"/>
  <c r="AG183" i="4"/>
  <c r="AG185" i="4"/>
  <c r="AG187" i="4"/>
  <c r="AG189" i="4"/>
  <c r="AG191" i="4"/>
  <c r="AG193" i="4"/>
  <c r="AG195" i="4"/>
  <c r="AG197" i="4"/>
  <c r="AG199" i="4"/>
  <c r="AG201" i="4"/>
  <c r="AG203" i="4"/>
  <c r="AG205" i="4"/>
  <c r="AG207" i="4"/>
  <c r="AG209" i="4"/>
  <c r="AG211" i="4"/>
  <c r="AG213" i="4"/>
  <c r="AG215" i="4"/>
  <c r="AG217" i="4"/>
  <c r="AG219" i="4"/>
  <c r="AG221" i="4"/>
  <c r="AG223" i="4"/>
  <c r="AG225" i="4"/>
  <c r="AG227" i="4"/>
  <c r="AG235" i="4"/>
  <c r="AG237" i="4"/>
  <c r="AG239" i="4"/>
  <c r="AG241" i="4"/>
  <c r="AG243" i="4"/>
  <c r="AG245" i="4"/>
  <c r="AG247" i="4"/>
  <c r="AG249" i="4"/>
  <c r="AG251" i="4"/>
  <c r="AG253" i="4"/>
  <c r="AG255" i="4"/>
  <c r="AG257" i="4"/>
  <c r="AG278" i="4"/>
  <c r="AG280" i="4"/>
  <c r="AG282" i="4"/>
  <c r="AG284" i="4"/>
  <c r="AG286" i="4"/>
  <c r="AG288" i="4"/>
  <c r="AG290" i="4"/>
  <c r="AG292" i="4"/>
  <c r="AG294" i="4"/>
  <c r="AG296" i="4"/>
  <c r="AG298" i="4"/>
  <c r="AG300" i="4"/>
  <c r="AG302" i="4"/>
  <c r="AG304" i="4"/>
  <c r="AG306" i="4"/>
  <c r="AG308" i="4"/>
  <c r="AG310" i="4"/>
  <c r="AG312" i="4"/>
  <c r="AG314" i="4"/>
  <c r="AG316" i="4"/>
  <c r="AG318" i="4"/>
  <c r="AG320" i="4"/>
  <c r="AG322" i="4"/>
  <c r="AG324" i="4"/>
  <c r="AG326" i="4"/>
  <c r="AG328" i="4"/>
  <c r="AG330" i="4"/>
  <c r="AG332" i="4"/>
  <c r="AG334" i="4"/>
  <c r="AG336" i="4"/>
  <c r="AG338" i="4"/>
  <c r="AG340" i="4"/>
  <c r="AG342" i="4"/>
  <c r="AG344" i="4"/>
  <c r="AG346" i="4"/>
  <c r="AG347" i="4"/>
  <c r="AG349" i="4"/>
  <c r="AG351" i="4"/>
  <c r="AG353" i="4"/>
  <c r="AG355" i="4"/>
  <c r="AG357" i="4"/>
  <c r="AG389" i="4"/>
  <c r="AG391" i="4"/>
  <c r="AG454" i="4"/>
  <c r="AG456" i="4"/>
  <c r="AG458" i="4"/>
  <c r="AG460" i="4"/>
  <c r="AG462" i="4"/>
  <c r="AG464" i="4"/>
  <c r="AG466" i="4"/>
  <c r="AG468" i="4"/>
  <c r="AG470" i="4"/>
  <c r="AG472" i="4"/>
  <c r="AG474" i="4"/>
  <c r="AG476" i="4"/>
  <c r="AG478" i="4"/>
  <c r="AG480" i="4"/>
  <c r="AG482" i="4"/>
  <c r="AG395" i="4"/>
  <c r="AG403" i="4"/>
  <c r="AG411" i="4"/>
  <c r="AG419" i="4"/>
  <c r="AG427" i="4"/>
  <c r="AG435" i="4"/>
  <c r="AG443" i="4"/>
  <c r="AG451" i="4"/>
  <c r="AG511" i="4"/>
  <c r="AG513" i="4"/>
  <c r="AG515" i="4"/>
  <c r="AG517" i="4"/>
  <c r="AG519" i="4"/>
  <c r="AG521" i="4"/>
  <c r="AG523" i="4"/>
  <c r="AG525" i="4"/>
  <c r="AG527" i="4"/>
  <c r="AG529" i="4"/>
  <c r="AG531" i="4"/>
  <c r="AG533" i="4"/>
  <c r="AG535" i="4"/>
  <c r="AG537" i="4"/>
  <c r="AG541" i="4"/>
  <c r="AG543" i="4"/>
  <c r="AG545" i="4"/>
  <c r="AG547" i="4"/>
  <c r="AG549" i="4"/>
  <c r="AG551" i="4"/>
  <c r="AG553" i="4"/>
  <c r="AG555" i="4"/>
  <c r="AG557" i="4"/>
  <c r="AG559" i="4"/>
  <c r="AG561" i="4"/>
  <c r="AG563" i="4"/>
  <c r="AG571" i="4"/>
  <c r="AG573" i="4"/>
  <c r="AG575" i="4"/>
  <c r="AG577" i="4"/>
  <c r="AG579" i="4"/>
  <c r="AG581" i="4"/>
  <c r="AG567" i="4"/>
  <c r="AG599" i="4"/>
  <c r="AG601" i="4"/>
  <c r="AG603" i="4"/>
  <c r="AG605" i="4"/>
  <c r="AG590" i="4"/>
  <c r="AG606" i="4"/>
  <c r="AG608" i="4"/>
  <c r="AG610" i="4"/>
  <c r="AG612" i="4"/>
  <c r="AG502" i="4"/>
  <c r="AG510" i="4"/>
  <c r="AG540" i="4"/>
  <c r="AG542" i="4"/>
  <c r="AG544" i="4"/>
  <c r="AG504" i="4"/>
  <c r="AG546" i="4"/>
  <c r="AG548" i="4"/>
  <c r="AG550" i="4"/>
  <c r="AG552" i="4"/>
  <c r="AG554" i="4"/>
  <c r="AG556" i="4"/>
  <c r="AG558" i="4"/>
  <c r="AG560" i="4"/>
  <c r="AG562" i="4"/>
  <c r="AG564" i="4"/>
  <c r="AG568" i="4"/>
  <c r="AG570" i="4"/>
  <c r="AG572" i="4"/>
  <c r="AG574" i="4"/>
  <c r="AG576" i="4"/>
  <c r="AG578" i="4"/>
  <c r="AG580" i="4"/>
  <c r="AG582" i="4"/>
  <c r="AG588" i="4"/>
  <c r="AG596" i="4"/>
  <c r="AG229" i="4"/>
  <c r="AG231" i="4"/>
  <c r="AG233" i="4"/>
  <c r="AG259" i="4"/>
  <c r="AG261" i="4"/>
  <c r="AG263" i="4"/>
  <c r="AG265" i="4"/>
  <c r="AG267" i="4"/>
  <c r="AG269" i="4"/>
  <c r="AG271" i="4"/>
  <c r="AG273" i="4"/>
  <c r="AG275" i="4"/>
  <c r="AG277" i="4"/>
  <c r="AG10" i="4"/>
  <c r="AG18" i="4"/>
  <c r="AG26" i="4"/>
  <c r="AG34" i="4"/>
  <c r="AG42" i="4"/>
  <c r="AG50" i="4"/>
  <c r="AG72" i="4"/>
  <c r="AG90" i="4"/>
  <c r="AG98" i="4"/>
  <c r="AG106" i="4"/>
  <c r="AG114" i="4"/>
  <c r="AG122" i="4"/>
  <c r="AG130" i="4"/>
  <c r="AG138" i="4"/>
  <c r="AG146" i="4"/>
  <c r="AG154" i="4"/>
  <c r="AG279" i="4"/>
  <c r="AG281" i="4"/>
  <c r="AG283" i="4"/>
  <c r="AG285" i="4"/>
  <c r="AG287" i="4"/>
  <c r="AG289" i="4"/>
  <c r="AG291" i="4"/>
  <c r="AG293" i="4"/>
  <c r="AG295" i="4"/>
  <c r="AG297" i="4"/>
  <c r="AG299" i="4"/>
  <c r="AG301" i="4"/>
  <c r="AG303" i="4"/>
  <c r="AG305" i="4"/>
  <c r="AG307" i="4"/>
  <c r="AG309" i="4"/>
  <c r="AG311" i="4"/>
  <c r="AG313" i="4"/>
  <c r="AG315" i="4"/>
  <c r="AG317" i="4"/>
  <c r="AG319" i="4"/>
  <c r="AG321" i="4"/>
  <c r="AG323" i="4"/>
  <c r="AG325" i="4"/>
  <c r="AG327" i="4"/>
  <c r="AG329" i="4"/>
  <c r="AG331" i="4"/>
  <c r="AG333" i="4"/>
  <c r="AG335" i="4"/>
  <c r="AG337" i="4"/>
  <c r="AG339" i="4"/>
  <c r="AG341" i="4"/>
  <c r="AG9" i="4"/>
  <c r="AG13" i="4"/>
  <c r="AG17" i="4"/>
  <c r="AG21" i="4"/>
  <c r="AG25" i="4"/>
  <c r="AG29" i="4"/>
  <c r="AG33" i="4"/>
  <c r="AG37" i="4"/>
  <c r="AG41" i="4"/>
  <c r="AG45" i="4"/>
  <c r="AG49" i="4"/>
  <c r="AG67" i="4"/>
  <c r="AG71" i="4"/>
  <c r="AG79" i="4"/>
  <c r="AG83" i="4"/>
  <c r="AG85" i="4"/>
  <c r="AG87" i="4"/>
  <c r="AG89" i="4"/>
  <c r="AG93" i="4"/>
  <c r="AG97" i="4"/>
  <c r="AG101" i="4"/>
  <c r="AG105" i="4"/>
  <c r="AG109" i="4"/>
  <c r="AG113" i="4"/>
  <c r="AG117" i="4"/>
  <c r="AG121" i="4"/>
  <c r="AG125" i="4"/>
  <c r="AG129" i="4"/>
  <c r="AG133" i="4"/>
  <c r="AG137" i="4"/>
  <c r="AG141" i="4"/>
  <c r="AG145" i="4"/>
  <c r="AG149" i="4"/>
  <c r="AG153" i="4"/>
  <c r="AG157" i="4"/>
  <c r="AG11" i="4"/>
  <c r="AG15" i="4"/>
  <c r="AG19" i="4"/>
  <c r="AG23" i="4"/>
  <c r="AG27" i="4"/>
  <c r="AG31" i="4"/>
  <c r="AG35" i="4"/>
  <c r="AG39" i="4"/>
  <c r="AG43" i="4"/>
  <c r="AG47" i="4"/>
  <c r="AG51" i="4"/>
  <c r="AG53" i="4"/>
  <c r="AG55" i="4"/>
  <c r="AG57" i="4"/>
  <c r="AG59" i="4"/>
  <c r="AG61" i="4"/>
  <c r="AG63" i="4"/>
  <c r="AG65" i="4"/>
  <c r="AG69" i="4"/>
  <c r="AG73" i="4"/>
  <c r="AG75" i="4"/>
  <c r="AG77" i="4"/>
  <c r="AG81" i="4"/>
  <c r="AG91" i="4"/>
  <c r="AG95" i="4"/>
  <c r="AG99" i="4"/>
  <c r="AG103" i="4"/>
  <c r="AG107" i="4"/>
  <c r="AG111" i="4"/>
  <c r="AG115" i="4"/>
  <c r="AG119" i="4"/>
  <c r="AG123" i="4"/>
  <c r="AG127" i="4"/>
  <c r="AG131" i="4"/>
  <c r="AG135" i="4"/>
  <c r="AG139" i="4"/>
  <c r="AG143" i="4"/>
  <c r="AG147" i="4"/>
  <c r="AG151" i="4"/>
  <c r="AG155" i="4"/>
  <c r="AG159" i="4"/>
  <c r="AG164" i="4"/>
  <c r="AG168" i="4"/>
  <c r="AG172" i="4"/>
  <c r="AG176" i="4"/>
  <c r="AG180" i="4"/>
  <c r="AG184" i="4"/>
  <c r="AG188" i="4"/>
  <c r="AG192" i="4"/>
  <c r="AG196" i="4"/>
  <c r="AG200" i="4"/>
  <c r="AG204" i="4"/>
  <c r="AG208" i="4"/>
  <c r="AG212" i="4"/>
  <c r="AG216" i="4"/>
  <c r="AG220" i="4"/>
  <c r="AG224" i="4"/>
  <c r="AG228" i="4"/>
  <c r="AG230" i="4"/>
  <c r="AG232" i="4"/>
  <c r="AG234" i="4"/>
  <c r="AG238" i="4"/>
  <c r="AG242" i="4"/>
  <c r="AG246" i="4"/>
  <c r="AG250" i="4"/>
  <c r="AG254" i="4"/>
  <c r="AG258" i="4"/>
  <c r="AG260" i="4"/>
  <c r="AG262" i="4"/>
  <c r="AG264" i="4"/>
  <c r="AG266" i="4"/>
  <c r="AG268" i="4"/>
  <c r="AG270" i="4"/>
  <c r="AG272" i="4"/>
  <c r="AG274" i="4"/>
  <c r="AG276" i="4"/>
  <c r="AG16" i="4"/>
  <c r="AG24" i="4"/>
  <c r="AG32" i="4"/>
  <c r="AG40" i="4"/>
  <c r="AG48" i="4"/>
  <c r="AG70" i="4"/>
  <c r="AG82" i="4"/>
  <c r="AG96" i="4"/>
  <c r="AG104" i="4"/>
  <c r="AG112" i="4"/>
  <c r="AG120" i="4"/>
  <c r="AG128" i="4"/>
  <c r="AG136" i="4"/>
  <c r="AG144" i="4"/>
  <c r="AG152" i="4"/>
  <c r="AG343" i="4"/>
  <c r="AG345" i="4"/>
  <c r="AG348" i="4"/>
  <c r="AG350" i="4"/>
  <c r="AG352" i="4"/>
  <c r="AG354" i="4"/>
  <c r="AG356" i="4"/>
  <c r="AG358" i="4"/>
  <c r="AG388" i="4"/>
  <c r="AG390" i="4"/>
  <c r="AG392" i="4"/>
  <c r="AG486" i="4"/>
  <c r="AG488" i="4"/>
  <c r="AG490" i="4"/>
  <c r="AG492" i="4"/>
  <c r="AG494" i="4"/>
  <c r="AG496" i="4"/>
  <c r="AG498" i="4"/>
  <c r="AG512" i="4"/>
  <c r="AG360" i="4"/>
  <c r="AG362" i="4"/>
  <c r="AG364" i="4"/>
  <c r="AG366" i="4"/>
  <c r="AG368" i="4"/>
  <c r="AG370" i="4"/>
  <c r="AG372" i="4"/>
  <c r="AG374" i="4"/>
  <c r="AG376" i="4"/>
  <c r="AG378" i="4"/>
  <c r="AG380" i="4"/>
  <c r="AG382" i="4"/>
  <c r="AG384" i="4"/>
  <c r="AG386" i="4"/>
  <c r="AG359" i="4"/>
  <c r="AG387" i="4"/>
  <c r="AG394" i="4"/>
  <c r="AG398" i="4"/>
  <c r="AG402" i="4"/>
  <c r="AG406" i="4"/>
  <c r="AG410" i="4"/>
  <c r="AG414" i="4"/>
  <c r="AG418" i="4"/>
  <c r="AG422" i="4"/>
  <c r="AG426" i="4"/>
  <c r="AG430" i="4"/>
  <c r="AG434" i="4"/>
  <c r="AG438" i="4"/>
  <c r="AG442" i="4"/>
  <c r="AG446" i="4"/>
  <c r="AG450" i="4"/>
  <c r="AG485" i="4"/>
  <c r="AG487" i="4"/>
  <c r="AG489" i="4"/>
  <c r="AG491" i="4"/>
  <c r="AG493" i="4"/>
  <c r="AG495" i="4"/>
  <c r="AG497" i="4"/>
  <c r="AG499" i="4"/>
  <c r="AG503" i="4"/>
  <c r="AG507" i="4"/>
  <c r="AG399" i="4"/>
  <c r="AG407" i="4"/>
  <c r="AG415" i="4"/>
  <c r="AG423" i="4"/>
  <c r="AG431" i="4"/>
  <c r="AG439" i="4"/>
  <c r="AG447" i="4"/>
  <c r="AG514" i="4"/>
  <c r="AG516" i="4"/>
  <c r="AG518" i="4"/>
  <c r="AG520" i="4"/>
  <c r="AG522" i="4"/>
  <c r="AG524" i="4"/>
  <c r="AG526" i="4"/>
  <c r="AG528" i="4"/>
  <c r="AG530" i="4"/>
  <c r="AG532" i="4"/>
  <c r="AG534" i="4"/>
  <c r="AG536" i="4"/>
  <c r="AG538" i="4"/>
  <c r="AG566" i="4"/>
  <c r="AG585" i="4"/>
  <c r="AG589" i="4"/>
  <c r="AG593" i="4"/>
  <c r="AG597" i="4"/>
  <c r="AG587" i="4"/>
  <c r="AG591" i="4"/>
  <c r="AG595" i="4"/>
  <c r="AG600" i="4"/>
  <c r="AG602" i="4"/>
  <c r="AG604" i="4"/>
  <c r="AG607" i="4"/>
  <c r="AG609" i="4"/>
  <c r="AG160" i="4"/>
  <c r="AG401" i="4"/>
  <c r="AG409" i="4"/>
  <c r="AG417" i="4"/>
  <c r="AG425" i="4"/>
  <c r="AG433" i="4"/>
  <c r="AG441" i="4"/>
  <c r="AG449" i="4"/>
  <c r="AG500" i="4"/>
  <c r="AG508" i="4"/>
  <c r="AG569" i="4"/>
  <c r="AG586" i="4"/>
  <c r="AG594" i="4"/>
  <c r="AG611" i="4"/>
  <c r="AG484" i="4"/>
  <c r="AG506" i="4"/>
  <c r="AG565" i="4"/>
  <c r="AG584" i="4"/>
  <c r="AG592" i="4"/>
  <c r="AG583" i="4"/>
  <c r="AG598" i="4"/>
  <c r="BB162" i="4"/>
  <c r="BB166" i="4"/>
  <c r="BB170" i="4"/>
  <c r="BB174" i="4"/>
  <c r="BB178" i="4"/>
  <c r="BB182" i="4"/>
  <c r="BB186" i="4"/>
  <c r="BB190" i="4"/>
  <c r="BB194" i="4"/>
  <c r="BB198" i="4"/>
  <c r="BB202" i="4"/>
  <c r="BB206" i="4"/>
  <c r="BB210" i="4"/>
  <c r="BB214" i="4"/>
  <c r="BB218" i="4"/>
  <c r="BB222" i="4"/>
  <c r="BB226" i="4"/>
  <c r="BB236" i="4"/>
  <c r="BB240" i="4"/>
  <c r="BB244" i="4"/>
  <c r="BB248" i="4"/>
  <c r="BB252" i="4"/>
  <c r="BB256" i="4"/>
  <c r="BB14" i="4"/>
  <c r="BB22" i="4"/>
  <c r="BB30" i="4"/>
  <c r="BB12" i="4"/>
  <c r="BB38" i="4"/>
  <c r="BB46" i="4"/>
  <c r="BB68" i="4"/>
  <c r="BB80" i="4"/>
  <c r="BB94" i="4"/>
  <c r="BB102" i="4"/>
  <c r="BB110" i="4"/>
  <c r="BB118" i="4"/>
  <c r="BB126" i="4"/>
  <c r="BB134" i="4"/>
  <c r="BB142" i="4"/>
  <c r="BB150" i="4"/>
  <c r="BB158" i="4"/>
  <c r="BB52" i="4"/>
  <c r="BB54" i="4"/>
  <c r="BB56" i="4"/>
  <c r="BB58" i="4"/>
  <c r="BB60" i="4"/>
  <c r="BB62" i="4"/>
  <c r="BB64" i="4"/>
  <c r="BB74" i="4"/>
  <c r="BB76" i="4"/>
  <c r="BB84" i="4"/>
  <c r="BB86" i="4"/>
  <c r="BB88" i="4"/>
  <c r="BB161" i="4"/>
  <c r="BB20" i="4"/>
  <c r="BB28" i="4"/>
  <c r="BB36" i="4"/>
  <c r="BB44" i="4"/>
  <c r="BB66" i="4"/>
  <c r="BB78" i="4"/>
  <c r="BB92" i="4"/>
  <c r="BB100" i="4"/>
  <c r="BB108" i="4"/>
  <c r="BB116" i="4"/>
  <c r="BB124" i="4"/>
  <c r="BB132" i="4"/>
  <c r="BB140" i="4"/>
  <c r="BB148" i="4"/>
  <c r="BB156" i="4"/>
  <c r="BB361" i="4"/>
  <c r="BB363" i="4"/>
  <c r="BB365" i="4"/>
  <c r="BB367" i="4"/>
  <c r="BB369" i="4"/>
  <c r="BB371" i="4"/>
  <c r="BB373" i="4"/>
  <c r="BB375" i="4"/>
  <c r="BB377" i="4"/>
  <c r="BB379" i="4"/>
  <c r="BB381" i="4"/>
  <c r="BB383" i="4"/>
  <c r="BB385" i="4"/>
  <c r="BB396" i="4"/>
  <c r="BB400" i="4"/>
  <c r="BB404" i="4"/>
  <c r="BB408" i="4"/>
  <c r="BB412" i="4"/>
  <c r="BB416" i="4"/>
  <c r="BB420" i="4"/>
  <c r="BB424" i="4"/>
  <c r="BB428" i="4"/>
  <c r="BB432" i="4"/>
  <c r="BB436" i="4"/>
  <c r="BB440" i="4"/>
  <c r="BB444" i="4"/>
  <c r="BB448" i="4"/>
  <c r="BB453" i="4"/>
  <c r="BB455" i="4"/>
  <c r="BB457" i="4"/>
  <c r="BB459" i="4"/>
  <c r="BB461" i="4"/>
  <c r="BB463" i="4"/>
  <c r="BB465" i="4"/>
  <c r="BB467" i="4"/>
  <c r="BB469" i="4"/>
  <c r="BB471" i="4"/>
  <c r="BB473" i="4"/>
  <c r="BB475" i="4"/>
  <c r="BB477" i="4"/>
  <c r="BB479" i="4"/>
  <c r="BB481" i="4"/>
  <c r="BB483" i="4"/>
  <c r="BB501" i="4"/>
  <c r="BB505" i="4"/>
  <c r="BB509" i="4"/>
  <c r="BB397" i="4"/>
  <c r="BB405" i="4"/>
  <c r="BB413" i="4"/>
  <c r="BB421" i="4"/>
  <c r="BB429" i="4"/>
  <c r="BB437" i="4"/>
  <c r="BB445" i="4"/>
  <c r="BB539" i="4"/>
  <c r="BB165" i="4"/>
  <c r="BB169" i="4"/>
  <c r="BB452" i="4"/>
  <c r="BB393" i="4"/>
  <c r="BB163" i="4"/>
  <c r="BB167" i="4"/>
  <c r="BB171" i="4"/>
  <c r="BB175" i="4"/>
  <c r="BB179" i="4"/>
  <c r="BB183" i="4"/>
  <c r="BB187" i="4"/>
  <c r="BB191" i="4"/>
  <c r="BB195" i="4"/>
  <c r="BB199" i="4"/>
  <c r="BB203" i="4"/>
  <c r="BB207" i="4"/>
  <c r="BB211" i="4"/>
  <c r="BB215" i="4"/>
  <c r="BB219" i="4"/>
  <c r="BB223" i="4"/>
  <c r="BB227" i="4"/>
  <c r="BB237" i="4"/>
  <c r="BB241" i="4"/>
  <c r="BB245" i="4"/>
  <c r="BB249" i="4"/>
  <c r="BB253" i="4"/>
  <c r="BB257" i="4"/>
  <c r="BB173" i="4"/>
  <c r="BB177" i="4"/>
  <c r="BB181" i="4"/>
  <c r="BB185" i="4"/>
  <c r="BB189" i="4"/>
  <c r="BB193" i="4"/>
  <c r="BB197" i="4"/>
  <c r="BB201" i="4"/>
  <c r="BB205" i="4"/>
  <c r="BB209" i="4"/>
  <c r="BB213" i="4"/>
  <c r="BB217" i="4"/>
  <c r="BB221" i="4"/>
  <c r="BB225" i="4"/>
  <c r="BB235" i="4"/>
  <c r="BB239" i="4"/>
  <c r="BB243" i="4"/>
  <c r="BB247" i="4"/>
  <c r="BB251" i="4"/>
  <c r="BB255" i="4"/>
  <c r="BB278" i="4"/>
  <c r="BB280" i="4"/>
  <c r="BB282" i="4"/>
  <c r="BB284" i="4"/>
  <c r="BB286" i="4"/>
  <c r="BB288" i="4"/>
  <c r="BB290" i="4"/>
  <c r="BB292" i="4"/>
  <c r="BB294" i="4"/>
  <c r="BB296" i="4"/>
  <c r="BB298" i="4"/>
  <c r="BB300" i="4"/>
  <c r="BB302" i="4"/>
  <c r="BB304" i="4"/>
  <c r="BB306" i="4"/>
  <c r="BB308" i="4"/>
  <c r="BB310" i="4"/>
  <c r="BB312" i="4"/>
  <c r="BB314" i="4"/>
  <c r="BB316" i="4"/>
  <c r="BB318" i="4"/>
  <c r="BB320" i="4"/>
  <c r="BB322" i="4"/>
  <c r="BB324" i="4"/>
  <c r="BB326" i="4"/>
  <c r="BB328" i="4"/>
  <c r="BB330" i="4"/>
  <c r="BB332" i="4"/>
  <c r="BB334" i="4"/>
  <c r="BB336" i="4"/>
  <c r="BB338" i="4"/>
  <c r="BB340" i="4"/>
  <c r="BB342" i="4"/>
  <c r="BB344" i="4"/>
  <c r="BB346" i="4"/>
  <c r="BB347" i="4"/>
  <c r="BB349" i="4"/>
  <c r="BB351" i="4"/>
  <c r="BB353" i="4"/>
  <c r="BB355" i="4"/>
  <c r="BB357" i="4"/>
  <c r="BB389" i="4"/>
  <c r="BB391" i="4"/>
  <c r="BB395" i="4"/>
  <c r="BB403" i="4"/>
  <c r="BB411" i="4"/>
  <c r="BB419" i="4"/>
  <c r="BB427" i="4"/>
  <c r="BB435" i="4"/>
  <c r="BB443" i="4"/>
  <c r="BB451" i="4"/>
  <c r="BB567" i="4"/>
  <c r="BB605" i="4"/>
  <c r="BB590" i="4"/>
  <c r="BB540" i="4"/>
  <c r="BB542" i="4"/>
  <c r="BB544" i="4"/>
  <c r="BB546" i="4"/>
  <c r="BB454" i="4"/>
  <c r="BB456" i="4"/>
  <c r="BB458" i="4"/>
  <c r="BB460" i="4"/>
  <c r="BB462" i="4"/>
  <c r="BB464" i="4"/>
  <c r="BB466" i="4"/>
  <c r="BB468" i="4"/>
  <c r="BB470" i="4"/>
  <c r="BB472" i="4"/>
  <c r="BB474" i="4"/>
  <c r="BB476" i="4"/>
  <c r="BB478" i="4"/>
  <c r="BB480" i="4"/>
  <c r="BB482" i="4"/>
  <c r="BB511" i="4"/>
  <c r="BB513" i="4"/>
  <c r="BB515" i="4"/>
  <c r="BB517" i="4"/>
  <c r="BB519" i="4"/>
  <c r="BB521" i="4"/>
  <c r="BB523" i="4"/>
  <c r="BB525" i="4"/>
  <c r="BB527" i="4"/>
  <c r="BB529" i="4"/>
  <c r="BB531" i="4"/>
  <c r="BB533" i="4"/>
  <c r="BB535" i="4"/>
  <c r="BB537" i="4"/>
  <c r="BB504" i="4"/>
  <c r="BB541" i="4"/>
  <c r="BB543" i="4"/>
  <c r="BB545" i="4"/>
  <c r="BB547" i="4"/>
  <c r="BB549" i="4"/>
  <c r="BB551" i="4"/>
  <c r="BB553" i="4"/>
  <c r="BB555" i="4"/>
  <c r="BB557" i="4"/>
  <c r="BB559" i="4"/>
  <c r="BB561" i="4"/>
  <c r="BB563" i="4"/>
  <c r="BB571" i="4"/>
  <c r="BB573" i="4"/>
  <c r="BB575" i="4"/>
  <c r="BB577" i="4"/>
  <c r="BB579" i="4"/>
  <c r="BB581" i="4"/>
  <c r="BB599" i="4"/>
  <c r="BB601" i="4"/>
  <c r="BB603" i="4"/>
  <c r="BB606" i="4"/>
  <c r="BB608" i="4"/>
  <c r="BB610" i="4"/>
  <c r="BB612" i="4"/>
  <c r="BB502" i="4"/>
  <c r="BB510" i="4"/>
  <c r="BB548" i="4"/>
  <c r="BB550" i="4"/>
  <c r="BB552" i="4"/>
  <c r="BB554" i="4"/>
  <c r="BB556" i="4"/>
  <c r="BB558" i="4"/>
  <c r="BB560" i="4"/>
  <c r="BB562" i="4"/>
  <c r="BB564" i="4"/>
  <c r="BB568" i="4"/>
  <c r="BB570" i="4"/>
  <c r="BB572" i="4"/>
  <c r="BB574" i="4"/>
  <c r="BB576" i="4"/>
  <c r="BB578" i="4"/>
  <c r="BB580" i="4"/>
  <c r="BB582" i="4"/>
  <c r="BB588" i="4"/>
  <c r="BB596" i="4"/>
  <c r="BB229" i="4"/>
  <c r="BB231" i="4"/>
  <c r="BB233" i="4"/>
  <c r="BB259" i="4"/>
  <c r="BB261" i="4"/>
  <c r="BB263" i="4"/>
  <c r="BB265" i="4"/>
  <c r="BB267" i="4"/>
  <c r="BB269" i="4"/>
  <c r="BB271" i="4"/>
  <c r="BB273" i="4"/>
  <c r="BB275" i="4"/>
  <c r="BB277" i="4"/>
  <c r="BB10" i="4"/>
  <c r="BB18" i="4"/>
  <c r="BB26" i="4"/>
  <c r="BB34" i="4"/>
  <c r="BB42" i="4"/>
  <c r="BB50" i="4"/>
  <c r="BB72" i="4"/>
  <c r="BB90" i="4"/>
  <c r="BB98" i="4"/>
  <c r="BB106" i="4"/>
  <c r="BB114" i="4"/>
  <c r="BB122" i="4"/>
  <c r="BB130" i="4"/>
  <c r="BB138" i="4"/>
  <c r="BB146" i="4"/>
  <c r="BB154" i="4"/>
  <c r="BB339" i="4"/>
  <c r="BB9" i="4"/>
  <c r="BB13" i="4"/>
  <c r="BB17" i="4"/>
  <c r="BB21" i="4"/>
  <c r="BB25" i="4"/>
  <c r="BB29" i="4"/>
  <c r="BB33" i="4"/>
  <c r="BB37" i="4"/>
  <c r="BB41" i="4"/>
  <c r="BB45" i="4"/>
  <c r="BB49" i="4"/>
  <c r="BB67" i="4"/>
  <c r="BB71" i="4"/>
  <c r="BB79" i="4"/>
  <c r="BB83" i="4"/>
  <c r="BB85" i="4"/>
  <c r="BB87" i="4"/>
  <c r="BB89" i="4"/>
  <c r="BB93" i="4"/>
  <c r="BB97" i="4"/>
  <c r="BB101" i="4"/>
  <c r="BB105" i="4"/>
  <c r="BB109" i="4"/>
  <c r="BB113" i="4"/>
  <c r="BB117" i="4"/>
  <c r="BB121" i="4"/>
  <c r="BB125" i="4"/>
  <c r="BB279" i="4"/>
  <c r="BB281" i="4"/>
  <c r="BB283" i="4"/>
  <c r="BB285" i="4"/>
  <c r="BB287" i="4"/>
  <c r="BB289" i="4"/>
  <c r="BB291" i="4"/>
  <c r="BB293" i="4"/>
  <c r="BB295" i="4"/>
  <c r="BB297" i="4"/>
  <c r="BB299" i="4"/>
  <c r="BB301" i="4"/>
  <c r="BB303" i="4"/>
  <c r="BB305" i="4"/>
  <c r="BB307" i="4"/>
  <c r="BB309" i="4"/>
  <c r="BB311" i="4"/>
  <c r="BB313" i="4"/>
  <c r="BB315" i="4"/>
  <c r="BB317" i="4"/>
  <c r="BB319" i="4"/>
  <c r="BB321" i="4"/>
  <c r="BB323" i="4"/>
  <c r="BB325" i="4"/>
  <c r="BB327" i="4"/>
  <c r="BB329" i="4"/>
  <c r="BB331" i="4"/>
  <c r="BB333" i="4"/>
  <c r="BB335" i="4"/>
  <c r="BB337" i="4"/>
  <c r="BB341" i="4"/>
  <c r="BB129" i="4"/>
  <c r="BB133" i="4"/>
  <c r="BB137" i="4"/>
  <c r="BB141" i="4"/>
  <c r="BB145" i="4"/>
  <c r="BB149" i="4"/>
  <c r="BB153" i="4"/>
  <c r="BB157" i="4"/>
  <c r="BB11" i="4"/>
  <c r="BB15" i="4"/>
  <c r="BB19" i="4"/>
  <c r="BB23" i="4"/>
  <c r="BB27" i="4"/>
  <c r="BB31" i="4"/>
  <c r="BB35" i="4"/>
  <c r="BB39" i="4"/>
  <c r="BB43" i="4"/>
  <c r="BB47" i="4"/>
  <c r="BB51" i="4"/>
  <c r="BB53" i="4"/>
  <c r="BB55" i="4"/>
  <c r="BB57" i="4"/>
  <c r="BB59" i="4"/>
  <c r="BB61" i="4"/>
  <c r="BB63" i="4"/>
  <c r="BB65" i="4"/>
  <c r="BB69" i="4"/>
  <c r="BB73" i="4"/>
  <c r="BB75" i="4"/>
  <c r="BB77" i="4"/>
  <c r="BB81" i="4"/>
  <c r="BB91" i="4"/>
  <c r="BB95" i="4"/>
  <c r="BB99" i="4"/>
  <c r="BB103" i="4"/>
  <c r="BB107" i="4"/>
  <c r="BB111" i="4"/>
  <c r="BB115" i="4"/>
  <c r="BB119" i="4"/>
  <c r="BB123" i="4"/>
  <c r="BB127" i="4"/>
  <c r="BB131" i="4"/>
  <c r="BB135" i="4"/>
  <c r="BB139" i="4"/>
  <c r="BB143" i="4"/>
  <c r="BB147" i="4"/>
  <c r="BB151" i="4"/>
  <c r="BB155" i="4"/>
  <c r="BB159" i="4"/>
  <c r="BB401" i="4"/>
  <c r="BB409" i="4"/>
  <c r="BB417" i="4"/>
  <c r="BB425" i="4"/>
  <c r="BB433" i="4"/>
  <c r="BB441" i="4"/>
  <c r="BB449" i="4"/>
  <c r="BB512" i="4"/>
  <c r="BB387" i="4"/>
  <c r="BB394" i="4"/>
  <c r="BB398" i="4"/>
  <c r="BB402" i="4"/>
  <c r="BB406" i="4"/>
  <c r="BB410" i="4"/>
  <c r="BB414" i="4"/>
  <c r="BB418" i="4"/>
  <c r="BB422" i="4"/>
  <c r="BB426" i="4"/>
  <c r="BB430" i="4"/>
  <c r="BB434" i="4"/>
  <c r="BB438" i="4"/>
  <c r="BB442" i="4"/>
  <c r="BB446" i="4"/>
  <c r="BB450" i="4"/>
  <c r="BB485" i="4"/>
  <c r="BB487" i="4"/>
  <c r="BB489" i="4"/>
  <c r="BB491" i="4"/>
  <c r="BB493" i="4"/>
  <c r="BB495" i="4"/>
  <c r="BB497" i="4"/>
  <c r="BB499" i="4"/>
  <c r="BB503" i="4"/>
  <c r="BB507" i="4"/>
  <c r="BB399" i="4"/>
  <c r="BB407" i="4"/>
  <c r="BB415" i="4"/>
  <c r="BB423" i="4"/>
  <c r="BB431" i="4"/>
  <c r="BB439" i="4"/>
  <c r="BB447" i="4"/>
  <c r="BB514" i="4"/>
  <c r="BB516" i="4"/>
  <c r="BB518" i="4"/>
  <c r="BB520" i="4"/>
  <c r="BB522" i="4"/>
  <c r="BB524" i="4"/>
  <c r="BB526" i="4"/>
  <c r="BB528" i="4"/>
  <c r="BB530" i="4"/>
  <c r="BB532" i="4"/>
  <c r="BB534" i="4"/>
  <c r="BB536" i="4"/>
  <c r="BB538" i="4"/>
  <c r="BB566" i="4"/>
  <c r="BB569" i="4"/>
  <c r="BB585" i="4"/>
  <c r="BB589" i="4"/>
  <c r="BB593" i="4"/>
  <c r="BB597" i="4"/>
  <c r="BB587" i="4"/>
  <c r="BB591" i="4"/>
  <c r="BB595" i="4"/>
  <c r="BB600" i="4"/>
  <c r="BB602" i="4"/>
  <c r="BB604" i="4"/>
  <c r="BB607" i="4"/>
  <c r="BB609" i="4"/>
  <c r="BB164" i="4"/>
  <c r="BB168" i="4"/>
  <c r="BB172" i="4"/>
  <c r="BB176" i="4"/>
  <c r="BB180" i="4"/>
  <c r="BB184" i="4"/>
  <c r="BB188" i="4"/>
  <c r="BB192" i="4"/>
  <c r="BB196" i="4"/>
  <c r="BB200" i="4"/>
  <c r="BB204" i="4"/>
  <c r="BB208" i="4"/>
  <c r="BB212" i="4"/>
  <c r="BB216" i="4"/>
  <c r="BB220" i="4"/>
  <c r="BB224" i="4"/>
  <c r="BB228" i="4"/>
  <c r="BB230" i="4"/>
  <c r="BB232" i="4"/>
  <c r="BB234" i="4"/>
  <c r="BB238" i="4"/>
  <c r="BB242" i="4"/>
  <c r="BB246" i="4"/>
  <c r="BB250" i="4"/>
  <c r="BB254" i="4"/>
  <c r="BB258" i="4"/>
  <c r="BB260" i="4"/>
  <c r="BB262" i="4"/>
  <c r="BB264" i="4"/>
  <c r="BB266" i="4"/>
  <c r="BB268" i="4"/>
  <c r="BB270" i="4"/>
  <c r="BB272" i="4"/>
  <c r="BB274" i="4"/>
  <c r="BB276" i="4"/>
  <c r="BB16" i="4"/>
  <c r="BB24" i="4"/>
  <c r="BB32" i="4"/>
  <c r="BB40" i="4"/>
  <c r="BB48" i="4"/>
  <c r="BB70" i="4"/>
  <c r="BB82" i="4"/>
  <c r="BB96" i="4"/>
  <c r="BB104" i="4"/>
  <c r="BB112" i="4"/>
  <c r="BB120" i="4"/>
  <c r="BB128" i="4"/>
  <c r="BB136" i="4"/>
  <c r="BB144" i="4"/>
  <c r="BB152" i="4"/>
  <c r="BB160" i="4"/>
  <c r="BB343" i="4"/>
  <c r="BB345" i="4"/>
  <c r="BB348" i="4"/>
  <c r="BB350" i="4"/>
  <c r="BB352" i="4"/>
  <c r="BB354" i="4"/>
  <c r="BB356" i="4"/>
  <c r="BB358" i="4"/>
  <c r="BB388" i="4"/>
  <c r="BB390" i="4"/>
  <c r="BB392" i="4"/>
  <c r="BB486" i="4"/>
  <c r="BB488" i="4"/>
  <c r="BB490" i="4"/>
  <c r="BB492" i="4"/>
  <c r="BB494" i="4"/>
  <c r="BB496" i="4"/>
  <c r="BB498" i="4"/>
  <c r="BB360" i="4"/>
  <c r="BB362" i="4"/>
  <c r="BB364" i="4"/>
  <c r="BB366" i="4"/>
  <c r="BB368" i="4"/>
  <c r="BB370" i="4"/>
  <c r="BB372" i="4"/>
  <c r="BB374" i="4"/>
  <c r="BB376" i="4"/>
  <c r="BB378" i="4"/>
  <c r="BB380" i="4"/>
  <c r="BB382" i="4"/>
  <c r="BB384" i="4"/>
  <c r="BB386" i="4"/>
  <c r="BB359" i="4"/>
  <c r="BB500" i="4"/>
  <c r="BB508" i="4"/>
  <c r="BB586" i="4"/>
  <c r="BB594" i="4"/>
  <c r="BB611" i="4"/>
  <c r="BB583" i="4"/>
  <c r="BB565" i="4"/>
  <c r="BB598" i="4"/>
  <c r="BB484" i="4"/>
  <c r="BB506" i="4"/>
  <c r="BB584" i="4"/>
  <c r="BB592" i="4"/>
  <c r="BD162" i="4"/>
  <c r="BD166" i="4"/>
  <c r="BD170" i="4"/>
  <c r="BD174" i="4"/>
  <c r="BD178" i="4"/>
  <c r="BD182" i="4"/>
  <c r="BD186" i="4"/>
  <c r="BD190" i="4"/>
  <c r="BD194" i="4"/>
  <c r="BD198" i="4"/>
  <c r="BD202" i="4"/>
  <c r="BD206" i="4"/>
  <c r="BD210" i="4"/>
  <c r="BD214" i="4"/>
  <c r="BD218" i="4"/>
  <c r="BD222" i="4"/>
  <c r="BD226" i="4"/>
  <c r="BD236" i="4"/>
  <c r="BD240" i="4"/>
  <c r="BD244" i="4"/>
  <c r="BD248" i="4"/>
  <c r="BD252" i="4"/>
  <c r="BD256" i="4"/>
  <c r="BD14" i="4"/>
  <c r="BD22" i="4"/>
  <c r="BD38" i="4"/>
  <c r="BD46" i="4"/>
  <c r="BD68" i="4"/>
  <c r="BD80" i="4"/>
  <c r="BD94" i="4"/>
  <c r="BD102" i="4"/>
  <c r="BD110" i="4"/>
  <c r="BD118" i="4"/>
  <c r="BD126" i="4"/>
  <c r="BD134" i="4"/>
  <c r="BD142" i="4"/>
  <c r="BD150" i="4"/>
  <c r="BD158" i="4"/>
  <c r="BD52" i="4"/>
  <c r="BD54" i="4"/>
  <c r="BD56" i="4"/>
  <c r="BD58" i="4"/>
  <c r="BD60" i="4"/>
  <c r="BD62" i="4"/>
  <c r="BD64" i="4"/>
  <c r="BD74" i="4"/>
  <c r="BD76" i="4"/>
  <c r="BD84" i="4"/>
  <c r="BD86" i="4"/>
  <c r="BD88" i="4"/>
  <c r="BD30" i="4"/>
  <c r="BD12" i="4"/>
  <c r="BD20" i="4"/>
  <c r="BD28" i="4"/>
  <c r="BD36" i="4"/>
  <c r="BD44" i="4"/>
  <c r="BD66" i="4"/>
  <c r="BD78" i="4"/>
  <c r="BD92" i="4"/>
  <c r="BD100" i="4"/>
  <c r="BD108" i="4"/>
  <c r="BD116" i="4"/>
  <c r="BD124" i="4"/>
  <c r="BD132" i="4"/>
  <c r="BD140" i="4"/>
  <c r="BD148" i="4"/>
  <c r="BD156" i="4"/>
  <c r="BD161" i="4"/>
  <c r="BD361" i="4"/>
  <c r="BD363" i="4"/>
  <c r="BD365" i="4"/>
  <c r="BD367" i="4"/>
  <c r="BD369" i="4"/>
  <c r="BD371" i="4"/>
  <c r="BD373" i="4"/>
  <c r="BD375" i="4"/>
  <c r="BD377" i="4"/>
  <c r="BD379" i="4"/>
  <c r="BD381" i="4"/>
  <c r="BD383" i="4"/>
  <c r="BD385" i="4"/>
  <c r="BD396" i="4"/>
  <c r="BD400" i="4"/>
  <c r="BD404" i="4"/>
  <c r="BD408" i="4"/>
  <c r="BD412" i="4"/>
  <c r="BD416" i="4"/>
  <c r="BD420" i="4"/>
  <c r="BD424" i="4"/>
  <c r="BD428" i="4"/>
  <c r="BD432" i="4"/>
  <c r="BD436" i="4"/>
  <c r="BD440" i="4"/>
  <c r="BD444" i="4"/>
  <c r="BD448" i="4"/>
  <c r="BD452" i="4"/>
  <c r="BD453" i="4"/>
  <c r="BD455" i="4"/>
  <c r="BD457" i="4"/>
  <c r="BD459" i="4"/>
  <c r="BD461" i="4"/>
  <c r="BD463" i="4"/>
  <c r="BD465" i="4"/>
  <c r="BD467" i="4"/>
  <c r="BD469" i="4"/>
  <c r="BD471" i="4"/>
  <c r="BD473" i="4"/>
  <c r="BD475" i="4"/>
  <c r="BD477" i="4"/>
  <c r="BD479" i="4"/>
  <c r="BD481" i="4"/>
  <c r="BD483" i="4"/>
  <c r="BD501" i="4"/>
  <c r="BD505" i="4"/>
  <c r="BD509" i="4"/>
  <c r="BD397" i="4"/>
  <c r="BD405" i="4"/>
  <c r="BD413" i="4"/>
  <c r="BD421" i="4"/>
  <c r="BD429" i="4"/>
  <c r="BD437" i="4"/>
  <c r="BD445" i="4"/>
  <c r="BD539" i="4"/>
  <c r="BD165" i="4"/>
  <c r="BD169" i="4"/>
  <c r="BD393" i="4"/>
  <c r="BD163" i="4"/>
  <c r="BD167" i="4"/>
  <c r="BD171" i="4"/>
  <c r="BD175" i="4"/>
  <c r="BD179" i="4"/>
  <c r="BD183" i="4"/>
  <c r="BD187" i="4"/>
  <c r="BD191" i="4"/>
  <c r="BD195" i="4"/>
  <c r="BD199" i="4"/>
  <c r="BD203" i="4"/>
  <c r="BD207" i="4"/>
  <c r="BD211" i="4"/>
  <c r="BD215" i="4"/>
  <c r="BD219" i="4"/>
  <c r="BD223" i="4"/>
  <c r="BD227" i="4"/>
  <c r="BD237" i="4"/>
  <c r="BD241" i="4"/>
  <c r="BD245" i="4"/>
  <c r="BD249" i="4"/>
  <c r="BD253" i="4"/>
  <c r="BD257" i="4"/>
  <c r="BD173" i="4"/>
  <c r="BD177" i="4"/>
  <c r="BD181" i="4"/>
  <c r="BD185" i="4"/>
  <c r="BD189" i="4"/>
  <c r="BD193" i="4"/>
  <c r="BD197" i="4"/>
  <c r="BD201" i="4"/>
  <c r="BD205" i="4"/>
  <c r="BD209" i="4"/>
  <c r="BD213" i="4"/>
  <c r="BD217" i="4"/>
  <c r="BD221" i="4"/>
  <c r="BD225" i="4"/>
  <c r="BD235" i="4"/>
  <c r="BD239" i="4"/>
  <c r="BD243" i="4"/>
  <c r="BD247" i="4"/>
  <c r="BD251" i="4"/>
  <c r="BD255" i="4"/>
  <c r="BD278" i="4"/>
  <c r="BD280" i="4"/>
  <c r="BD282" i="4"/>
  <c r="BD284" i="4"/>
  <c r="BD286" i="4"/>
  <c r="BD288" i="4"/>
  <c r="BD290" i="4"/>
  <c r="BD292" i="4"/>
  <c r="BD294" i="4"/>
  <c r="BD296" i="4"/>
  <c r="BD298" i="4"/>
  <c r="BD300" i="4"/>
  <c r="BD302" i="4"/>
  <c r="BD304" i="4"/>
  <c r="BD306" i="4"/>
  <c r="BD308" i="4"/>
  <c r="BD310" i="4"/>
  <c r="BD312" i="4"/>
  <c r="BD314" i="4"/>
  <c r="BD316" i="4"/>
  <c r="BD318" i="4"/>
  <c r="BD320" i="4"/>
  <c r="BD322" i="4"/>
  <c r="BD324" i="4"/>
  <c r="BD326" i="4"/>
  <c r="BD328" i="4"/>
  <c r="BD330" i="4"/>
  <c r="BD332" i="4"/>
  <c r="BD334" i="4"/>
  <c r="BD336" i="4"/>
  <c r="BD338" i="4"/>
  <c r="BD340" i="4"/>
  <c r="BD342" i="4"/>
  <c r="BD344" i="4"/>
  <c r="BD346" i="4"/>
  <c r="BD347" i="4"/>
  <c r="BD349" i="4"/>
  <c r="BD351" i="4"/>
  <c r="BD353" i="4"/>
  <c r="BD355" i="4"/>
  <c r="BD357" i="4"/>
  <c r="BD389" i="4"/>
  <c r="BD391" i="4"/>
  <c r="BD454" i="4"/>
  <c r="BD456" i="4"/>
  <c r="BD458" i="4"/>
  <c r="BD460" i="4"/>
  <c r="BD462" i="4"/>
  <c r="BD464" i="4"/>
  <c r="BD466" i="4"/>
  <c r="BD468" i="4"/>
  <c r="BD470" i="4"/>
  <c r="BD472" i="4"/>
  <c r="BD474" i="4"/>
  <c r="BD476" i="4"/>
  <c r="BD478" i="4"/>
  <c r="BD480" i="4"/>
  <c r="BD482" i="4"/>
  <c r="BD395" i="4"/>
  <c r="BD403" i="4"/>
  <c r="BD411" i="4"/>
  <c r="BD419" i="4"/>
  <c r="BD427" i="4"/>
  <c r="BD435" i="4"/>
  <c r="BD443" i="4"/>
  <c r="BD451" i="4"/>
  <c r="BD511" i="4"/>
  <c r="BD513" i="4"/>
  <c r="BD515" i="4"/>
  <c r="BD517" i="4"/>
  <c r="BD519" i="4"/>
  <c r="BD521" i="4"/>
  <c r="BD523" i="4"/>
  <c r="BD525" i="4"/>
  <c r="BD527" i="4"/>
  <c r="BD529" i="4"/>
  <c r="BD531" i="4"/>
  <c r="BD533" i="4"/>
  <c r="BD535" i="4"/>
  <c r="BD537" i="4"/>
  <c r="BD504" i="4"/>
  <c r="BD541" i="4"/>
  <c r="BD543" i="4"/>
  <c r="BD545" i="4"/>
  <c r="BD547" i="4"/>
  <c r="BD549" i="4"/>
  <c r="BD551" i="4"/>
  <c r="BD553" i="4"/>
  <c r="BD555" i="4"/>
  <c r="BD557" i="4"/>
  <c r="BD559" i="4"/>
  <c r="BD561" i="4"/>
  <c r="BD563" i="4"/>
  <c r="BD571" i="4"/>
  <c r="BD573" i="4"/>
  <c r="BD575" i="4"/>
  <c r="BD577" i="4"/>
  <c r="BD579" i="4"/>
  <c r="BD581" i="4"/>
  <c r="BD567" i="4"/>
  <c r="BD599" i="4"/>
  <c r="BD601" i="4"/>
  <c r="BD603" i="4"/>
  <c r="BD605" i="4"/>
  <c r="BD590" i="4"/>
  <c r="BD606" i="4"/>
  <c r="BD608" i="4"/>
  <c r="BD610" i="4"/>
  <c r="BD612" i="4"/>
  <c r="BD502" i="4"/>
  <c r="BD510" i="4"/>
  <c r="BD540" i="4"/>
  <c r="BD542" i="4"/>
  <c r="BD544" i="4"/>
  <c r="BD546" i="4"/>
  <c r="BD548" i="4"/>
  <c r="BD550" i="4"/>
  <c r="BD552" i="4"/>
  <c r="BD554" i="4"/>
  <c r="BD556" i="4"/>
  <c r="BD558" i="4"/>
  <c r="BD560" i="4"/>
  <c r="BD562" i="4"/>
  <c r="BD564" i="4"/>
  <c r="BD568" i="4"/>
  <c r="BD570" i="4"/>
  <c r="BD572" i="4"/>
  <c r="BD574" i="4"/>
  <c r="BD576" i="4"/>
  <c r="BD578" i="4"/>
  <c r="BD580" i="4"/>
  <c r="BD582" i="4"/>
  <c r="BD588" i="4"/>
  <c r="BD596" i="4"/>
  <c r="BD229" i="4"/>
  <c r="BD231" i="4"/>
  <c r="BD233" i="4"/>
  <c r="BD259" i="4"/>
  <c r="BD261" i="4"/>
  <c r="BD263" i="4"/>
  <c r="BD265" i="4"/>
  <c r="BD267" i="4"/>
  <c r="BD269" i="4"/>
  <c r="BD271" i="4"/>
  <c r="BD273" i="4"/>
  <c r="BD275" i="4"/>
  <c r="BD277" i="4"/>
  <c r="BD10" i="4"/>
  <c r="BD18" i="4"/>
  <c r="BD26" i="4"/>
  <c r="BD34" i="4"/>
  <c r="BD42" i="4"/>
  <c r="BD50" i="4"/>
  <c r="BD72" i="4"/>
  <c r="BD90" i="4"/>
  <c r="BD98" i="4"/>
  <c r="BD106" i="4"/>
  <c r="BD114" i="4"/>
  <c r="BD122" i="4"/>
  <c r="BD130" i="4"/>
  <c r="BD138" i="4"/>
  <c r="BD146" i="4"/>
  <c r="BD154" i="4"/>
  <c r="BD279" i="4"/>
  <c r="BD281" i="4"/>
  <c r="BD283" i="4"/>
  <c r="BD285" i="4"/>
  <c r="BD287" i="4"/>
  <c r="BD289" i="4"/>
  <c r="BD291" i="4"/>
  <c r="BD293" i="4"/>
  <c r="BD295" i="4"/>
  <c r="BD297" i="4"/>
  <c r="BD299" i="4"/>
  <c r="BD301" i="4"/>
  <c r="BD303" i="4"/>
  <c r="BD305" i="4"/>
  <c r="BD307" i="4"/>
  <c r="BD309" i="4"/>
  <c r="BD311" i="4"/>
  <c r="BD313" i="4"/>
  <c r="BD315" i="4"/>
  <c r="BD317" i="4"/>
  <c r="BD319" i="4"/>
  <c r="BD321" i="4"/>
  <c r="BD323" i="4"/>
  <c r="BD325" i="4"/>
  <c r="BD327" i="4"/>
  <c r="BD329" i="4"/>
  <c r="BD331" i="4"/>
  <c r="BD333" i="4"/>
  <c r="BD335" i="4"/>
  <c r="BD337" i="4"/>
  <c r="BD339" i="4"/>
  <c r="BD341" i="4"/>
  <c r="BD9" i="4"/>
  <c r="BD13" i="4"/>
  <c r="BD17" i="4"/>
  <c r="BD21" i="4"/>
  <c r="BD25" i="4"/>
  <c r="BD29" i="4"/>
  <c r="BD33" i="4"/>
  <c r="BD37" i="4"/>
  <c r="BD41" i="4"/>
  <c r="BD45" i="4"/>
  <c r="BD49" i="4"/>
  <c r="BD67" i="4"/>
  <c r="BD71" i="4"/>
  <c r="BD79" i="4"/>
  <c r="BD83" i="4"/>
  <c r="BD85" i="4"/>
  <c r="BD87" i="4"/>
  <c r="BD89" i="4"/>
  <c r="BD93" i="4"/>
  <c r="BD97" i="4"/>
  <c r="BD101" i="4"/>
  <c r="BD105" i="4"/>
  <c r="BD109" i="4"/>
  <c r="BD113" i="4"/>
  <c r="BD117" i="4"/>
  <c r="BD121" i="4"/>
  <c r="BD125" i="4"/>
  <c r="BD129" i="4"/>
  <c r="BD133" i="4"/>
  <c r="BD137" i="4"/>
  <c r="BD141" i="4"/>
  <c r="BD145" i="4"/>
  <c r="BD149" i="4"/>
  <c r="BD153" i="4"/>
  <c r="BD157" i="4"/>
  <c r="BD11" i="4"/>
  <c r="BD15" i="4"/>
  <c r="BD19" i="4"/>
  <c r="BD23" i="4"/>
  <c r="BD27" i="4"/>
  <c r="BD31" i="4"/>
  <c r="BD35" i="4"/>
  <c r="BD39" i="4"/>
  <c r="BD43" i="4"/>
  <c r="BD47" i="4"/>
  <c r="BD51" i="4"/>
  <c r="BD53" i="4"/>
  <c r="BD55" i="4"/>
  <c r="BD57" i="4"/>
  <c r="BD59" i="4"/>
  <c r="BD61" i="4"/>
  <c r="BD63" i="4"/>
  <c r="BD65" i="4"/>
  <c r="BD69" i="4"/>
  <c r="BD73" i="4"/>
  <c r="BD75" i="4"/>
  <c r="BD77" i="4"/>
  <c r="BD81" i="4"/>
  <c r="BD91" i="4"/>
  <c r="BD95" i="4"/>
  <c r="BD99" i="4"/>
  <c r="BD103" i="4"/>
  <c r="BD107" i="4"/>
  <c r="BD111" i="4"/>
  <c r="BD115" i="4"/>
  <c r="BD119" i="4"/>
  <c r="BD123" i="4"/>
  <c r="BD127" i="4"/>
  <c r="BD131" i="4"/>
  <c r="BD135" i="4"/>
  <c r="BD139" i="4"/>
  <c r="BD143" i="4"/>
  <c r="BD147" i="4"/>
  <c r="BD151" i="4"/>
  <c r="BD155" i="4"/>
  <c r="BD159" i="4"/>
  <c r="BD164" i="4"/>
  <c r="BD168" i="4"/>
  <c r="BD172" i="4"/>
  <c r="BD176" i="4"/>
  <c r="BD180" i="4"/>
  <c r="BD184" i="4"/>
  <c r="BD188" i="4"/>
  <c r="BD192" i="4"/>
  <c r="BD196" i="4"/>
  <c r="BD200" i="4"/>
  <c r="BD204" i="4"/>
  <c r="BD208" i="4"/>
  <c r="BD212" i="4"/>
  <c r="BD216" i="4"/>
  <c r="BD220" i="4"/>
  <c r="BD224" i="4"/>
  <c r="BD228" i="4"/>
  <c r="BD230" i="4"/>
  <c r="BD232" i="4"/>
  <c r="BD234" i="4"/>
  <c r="BD238" i="4"/>
  <c r="BD242" i="4"/>
  <c r="BD246" i="4"/>
  <c r="BD250" i="4"/>
  <c r="BD254" i="4"/>
  <c r="BD258" i="4"/>
  <c r="BD260" i="4"/>
  <c r="BD262" i="4"/>
  <c r="BD264" i="4"/>
  <c r="BD266" i="4"/>
  <c r="BD268" i="4"/>
  <c r="BD270" i="4"/>
  <c r="BD272" i="4"/>
  <c r="BD274" i="4"/>
  <c r="BD276" i="4"/>
  <c r="BD16" i="4"/>
  <c r="BD24" i="4"/>
  <c r="BD32" i="4"/>
  <c r="BD40" i="4"/>
  <c r="BD48" i="4"/>
  <c r="BD70" i="4"/>
  <c r="BD82" i="4"/>
  <c r="BD96" i="4"/>
  <c r="BD104" i="4"/>
  <c r="BD112" i="4"/>
  <c r="BD120" i="4"/>
  <c r="BD128" i="4"/>
  <c r="BD136" i="4"/>
  <c r="BD144" i="4"/>
  <c r="BD152" i="4"/>
  <c r="BD343" i="4"/>
  <c r="BD345" i="4"/>
  <c r="BD348" i="4"/>
  <c r="BD350" i="4"/>
  <c r="BD352" i="4"/>
  <c r="BD354" i="4"/>
  <c r="BD356" i="4"/>
  <c r="BD358" i="4"/>
  <c r="BD388" i="4"/>
  <c r="BD390" i="4"/>
  <c r="BD392" i="4"/>
  <c r="BD486" i="4"/>
  <c r="BD488" i="4"/>
  <c r="BD490" i="4"/>
  <c r="BD492" i="4"/>
  <c r="BD494" i="4"/>
  <c r="BD496" i="4"/>
  <c r="BD498" i="4"/>
  <c r="BD512" i="4"/>
  <c r="BD360" i="4"/>
  <c r="BD362" i="4"/>
  <c r="BD364" i="4"/>
  <c r="BD366" i="4"/>
  <c r="BD368" i="4"/>
  <c r="BD370" i="4"/>
  <c r="BD372" i="4"/>
  <c r="BD374" i="4"/>
  <c r="BD376" i="4"/>
  <c r="BD378" i="4"/>
  <c r="BD380" i="4"/>
  <c r="BD382" i="4"/>
  <c r="BD384" i="4"/>
  <c r="BD386" i="4"/>
  <c r="BD387" i="4"/>
  <c r="BD394" i="4"/>
  <c r="BD398" i="4"/>
  <c r="BD402" i="4"/>
  <c r="BD406" i="4"/>
  <c r="BD410" i="4"/>
  <c r="BD414" i="4"/>
  <c r="BD418" i="4"/>
  <c r="BD422" i="4"/>
  <c r="BD426" i="4"/>
  <c r="BD430" i="4"/>
  <c r="BD434" i="4"/>
  <c r="BD438" i="4"/>
  <c r="BD442" i="4"/>
  <c r="BD446" i="4"/>
  <c r="BD450" i="4"/>
  <c r="BD485" i="4"/>
  <c r="BD487" i="4"/>
  <c r="BD489" i="4"/>
  <c r="BD491" i="4"/>
  <c r="BD493" i="4"/>
  <c r="BD495" i="4"/>
  <c r="BD497" i="4"/>
  <c r="BD499" i="4"/>
  <c r="BD503" i="4"/>
  <c r="BD507" i="4"/>
  <c r="BD514" i="4"/>
  <c r="BD516" i="4"/>
  <c r="BD518" i="4"/>
  <c r="BD520" i="4"/>
  <c r="BD522" i="4"/>
  <c r="BD524" i="4"/>
  <c r="BD526" i="4"/>
  <c r="BD528" i="4"/>
  <c r="BD530" i="4"/>
  <c r="BD532" i="4"/>
  <c r="BD534" i="4"/>
  <c r="BD536" i="4"/>
  <c r="BD538" i="4"/>
  <c r="BD566" i="4"/>
  <c r="BD585" i="4"/>
  <c r="BD589" i="4"/>
  <c r="BD593" i="4"/>
  <c r="BD597" i="4"/>
  <c r="BD587" i="4"/>
  <c r="BD591" i="4"/>
  <c r="BD595" i="4"/>
  <c r="BD600" i="4"/>
  <c r="BD602" i="4"/>
  <c r="BD604" i="4"/>
  <c r="BD586" i="4"/>
  <c r="BD594" i="4"/>
  <c r="BD607" i="4"/>
  <c r="BD609" i="4"/>
  <c r="BD160" i="4"/>
  <c r="BD401" i="4"/>
  <c r="BD409" i="4"/>
  <c r="BD417" i="4"/>
  <c r="BD425" i="4"/>
  <c r="BD433" i="4"/>
  <c r="BD441" i="4"/>
  <c r="BD449" i="4"/>
  <c r="BD359" i="4"/>
  <c r="BD399" i="4"/>
  <c r="BD407" i="4"/>
  <c r="BD415" i="4"/>
  <c r="BD423" i="4"/>
  <c r="BD431" i="4"/>
  <c r="BD439" i="4"/>
  <c r="BD447" i="4"/>
  <c r="BD500" i="4"/>
  <c r="BD508" i="4"/>
  <c r="BD569" i="4"/>
  <c r="BD611" i="4"/>
  <c r="BD583" i="4"/>
  <c r="BD584" i="4"/>
  <c r="BD592" i="4"/>
  <c r="BD598" i="4"/>
  <c r="BD484" i="4"/>
  <c r="BD506" i="4"/>
  <c r="BD565" i="4"/>
  <c r="AK162" i="4"/>
  <c r="AK166" i="4"/>
  <c r="AK170" i="4"/>
  <c r="AK174" i="4"/>
  <c r="AK178" i="4"/>
  <c r="AK182" i="4"/>
  <c r="AK186" i="4"/>
  <c r="AK190" i="4"/>
  <c r="AK194" i="4"/>
  <c r="AK198" i="4"/>
  <c r="AK202" i="4"/>
  <c r="AK206" i="4"/>
  <c r="AK210" i="4"/>
  <c r="AK14" i="4"/>
  <c r="AK22" i="4"/>
  <c r="AK30" i="4"/>
  <c r="AK214" i="4"/>
  <c r="AK218" i="4"/>
  <c r="AK222" i="4"/>
  <c r="AK226" i="4"/>
  <c r="AK236" i="4"/>
  <c r="AK240" i="4"/>
  <c r="AK244" i="4"/>
  <c r="AK248" i="4"/>
  <c r="AK252" i="4"/>
  <c r="AK256" i="4"/>
  <c r="AK38" i="4"/>
  <c r="AK46" i="4"/>
  <c r="AK68" i="4"/>
  <c r="AK80" i="4"/>
  <c r="AK94" i="4"/>
  <c r="AK102" i="4"/>
  <c r="AK110" i="4"/>
  <c r="AK118" i="4"/>
  <c r="AK126" i="4"/>
  <c r="AK134" i="4"/>
  <c r="AK142" i="4"/>
  <c r="AK150" i="4"/>
  <c r="AK158" i="4"/>
  <c r="AK52" i="4"/>
  <c r="AK54" i="4"/>
  <c r="AK56" i="4"/>
  <c r="AK58" i="4"/>
  <c r="AK60" i="4"/>
  <c r="AK62" i="4"/>
  <c r="AK64" i="4"/>
  <c r="AK74" i="4"/>
  <c r="AK76" i="4"/>
  <c r="AK84" i="4"/>
  <c r="AK86" i="4"/>
  <c r="AK88" i="4"/>
  <c r="AK12" i="4"/>
  <c r="AK20" i="4"/>
  <c r="AK28" i="4"/>
  <c r="AK36" i="4"/>
  <c r="AK44" i="4"/>
  <c r="AK66" i="4"/>
  <c r="AK78" i="4"/>
  <c r="AK92" i="4"/>
  <c r="AK100" i="4"/>
  <c r="AK108" i="4"/>
  <c r="AK116" i="4"/>
  <c r="AK124" i="4"/>
  <c r="AK132" i="4"/>
  <c r="AK140" i="4"/>
  <c r="AK148" i="4"/>
  <c r="AK156" i="4"/>
  <c r="AK361" i="4"/>
  <c r="AK363" i="4"/>
  <c r="AK365" i="4"/>
  <c r="AK367" i="4"/>
  <c r="AK369" i="4"/>
  <c r="AK371" i="4"/>
  <c r="AK373" i="4"/>
  <c r="AK375" i="4"/>
  <c r="AK377" i="4"/>
  <c r="AK161" i="4"/>
  <c r="AK379" i="4"/>
  <c r="AK381" i="4"/>
  <c r="AK383" i="4"/>
  <c r="AK385" i="4"/>
  <c r="AK396" i="4"/>
  <c r="AK400" i="4"/>
  <c r="AK404" i="4"/>
  <c r="AK408" i="4"/>
  <c r="AK412" i="4"/>
  <c r="AK416" i="4"/>
  <c r="AK420" i="4"/>
  <c r="AK424" i="4"/>
  <c r="AK428" i="4"/>
  <c r="AK432" i="4"/>
  <c r="AK436" i="4"/>
  <c r="AK440" i="4"/>
  <c r="AK444" i="4"/>
  <c r="AK448" i="4"/>
  <c r="AK452" i="4"/>
  <c r="AK393" i="4"/>
  <c r="AK453" i="4"/>
  <c r="AK455" i="4"/>
  <c r="AK457" i="4"/>
  <c r="AK459" i="4"/>
  <c r="AK461" i="4"/>
  <c r="AK463" i="4"/>
  <c r="AK465" i="4"/>
  <c r="AK467" i="4"/>
  <c r="AK469" i="4"/>
  <c r="AK471" i="4"/>
  <c r="AK473" i="4"/>
  <c r="AK475" i="4"/>
  <c r="AK477" i="4"/>
  <c r="AK479" i="4"/>
  <c r="AK481" i="4"/>
  <c r="AK483" i="4"/>
  <c r="AK501" i="4"/>
  <c r="AK505" i="4"/>
  <c r="AK509" i="4"/>
  <c r="AK397" i="4"/>
  <c r="AK405" i="4"/>
  <c r="AK413" i="4"/>
  <c r="AK421" i="4"/>
  <c r="AK429" i="4"/>
  <c r="AK437" i="4"/>
  <c r="AK445" i="4"/>
  <c r="AK539" i="4"/>
  <c r="AK163" i="4"/>
  <c r="AK165" i="4"/>
  <c r="AK167" i="4"/>
  <c r="AK169" i="4"/>
  <c r="AK171" i="4"/>
  <c r="AK173" i="4"/>
  <c r="AK175" i="4"/>
  <c r="AK177" i="4"/>
  <c r="AK179" i="4"/>
  <c r="AK181" i="4"/>
  <c r="AK183" i="4"/>
  <c r="AK185" i="4"/>
  <c r="AK187" i="4"/>
  <c r="AK189" i="4"/>
  <c r="AK191" i="4"/>
  <c r="AK193" i="4"/>
  <c r="AK195" i="4"/>
  <c r="AK197" i="4"/>
  <c r="AK199" i="4"/>
  <c r="AK201" i="4"/>
  <c r="AK203" i="4"/>
  <c r="AK205" i="4"/>
  <c r="AK207" i="4"/>
  <c r="AK209" i="4"/>
  <c r="AK211" i="4"/>
  <c r="AK213" i="4"/>
  <c r="AK215" i="4"/>
  <c r="AK217" i="4"/>
  <c r="AK219" i="4"/>
  <c r="AK221" i="4"/>
  <c r="AK223" i="4"/>
  <c r="AK225" i="4"/>
  <c r="AK227" i="4"/>
  <c r="AK235" i="4"/>
  <c r="AK237" i="4"/>
  <c r="AK239" i="4"/>
  <c r="AK241" i="4"/>
  <c r="AK243" i="4"/>
  <c r="AK245" i="4"/>
  <c r="AK247" i="4"/>
  <c r="AK249" i="4"/>
  <c r="AK251" i="4"/>
  <c r="AK253" i="4"/>
  <c r="AK255" i="4"/>
  <c r="AK257" i="4"/>
  <c r="AK278" i="4"/>
  <c r="AK280" i="4"/>
  <c r="AK282" i="4"/>
  <c r="AK284" i="4"/>
  <c r="AK286" i="4"/>
  <c r="AK288" i="4"/>
  <c r="AK290" i="4"/>
  <c r="AK292" i="4"/>
  <c r="AK294" i="4"/>
  <c r="AK296" i="4"/>
  <c r="AK298" i="4"/>
  <c r="AK504" i="4"/>
  <c r="AK300" i="4"/>
  <c r="AK302" i="4"/>
  <c r="AK304" i="4"/>
  <c r="AK306" i="4"/>
  <c r="AK308" i="4"/>
  <c r="AK310" i="4"/>
  <c r="AK312" i="4"/>
  <c r="AK314" i="4"/>
  <c r="AK316" i="4"/>
  <c r="AK318" i="4"/>
  <c r="AK320" i="4"/>
  <c r="AK322" i="4"/>
  <c r="AK324" i="4"/>
  <c r="AK326" i="4"/>
  <c r="AK328" i="4"/>
  <c r="AK330" i="4"/>
  <c r="AK332" i="4"/>
  <c r="AK334" i="4"/>
  <c r="AK336" i="4"/>
  <c r="AK338" i="4"/>
  <c r="AK340" i="4"/>
  <c r="AK342" i="4"/>
  <c r="AK344" i="4"/>
  <c r="AK346" i="4"/>
  <c r="AK347" i="4"/>
  <c r="AK349" i="4"/>
  <c r="AK351" i="4"/>
  <c r="AK353" i="4"/>
  <c r="AK355" i="4"/>
  <c r="AK357" i="4"/>
  <c r="AK389" i="4"/>
  <c r="AK391" i="4"/>
  <c r="AK454" i="4"/>
  <c r="AK456" i="4"/>
  <c r="AK458" i="4"/>
  <c r="AK460" i="4"/>
  <c r="AK462" i="4"/>
  <c r="AK464" i="4"/>
  <c r="AK466" i="4"/>
  <c r="AK468" i="4"/>
  <c r="AK470" i="4"/>
  <c r="AK472" i="4"/>
  <c r="AK474" i="4"/>
  <c r="AK476" i="4"/>
  <c r="AK478" i="4"/>
  <c r="AK480" i="4"/>
  <c r="AK482" i="4"/>
  <c r="AK395" i="4"/>
  <c r="AK403" i="4"/>
  <c r="AK411" i="4"/>
  <c r="AK419" i="4"/>
  <c r="AK427" i="4"/>
  <c r="AK435" i="4"/>
  <c r="AK443" i="4"/>
  <c r="AK451" i="4"/>
  <c r="AK511" i="4"/>
  <c r="AK513" i="4"/>
  <c r="AK515" i="4"/>
  <c r="AK517" i="4"/>
  <c r="AK519" i="4"/>
  <c r="AK521" i="4"/>
  <c r="AK523" i="4"/>
  <c r="AK525" i="4"/>
  <c r="AK527" i="4"/>
  <c r="AK529" i="4"/>
  <c r="AK531" i="4"/>
  <c r="AK533" i="4"/>
  <c r="AK535" i="4"/>
  <c r="AK537" i="4"/>
  <c r="AK541" i="4"/>
  <c r="AK543" i="4"/>
  <c r="AK545" i="4"/>
  <c r="AK547" i="4"/>
  <c r="AK549" i="4"/>
  <c r="AK551" i="4"/>
  <c r="AK553" i="4"/>
  <c r="AK555" i="4"/>
  <c r="AK557" i="4"/>
  <c r="AK559" i="4"/>
  <c r="AK561" i="4"/>
  <c r="AK563" i="4"/>
  <c r="AK571" i="4"/>
  <c r="AK573" i="4"/>
  <c r="AK575" i="4"/>
  <c r="AK577" i="4"/>
  <c r="AK579" i="4"/>
  <c r="AK581" i="4"/>
  <c r="AK567" i="4"/>
  <c r="AK599" i="4"/>
  <c r="AK601" i="4"/>
  <c r="AK603" i="4"/>
  <c r="AK605" i="4"/>
  <c r="AK590" i="4"/>
  <c r="AK606" i="4"/>
  <c r="AK608" i="4"/>
  <c r="AK610" i="4"/>
  <c r="AK612" i="4"/>
  <c r="AK502" i="4"/>
  <c r="AK510" i="4"/>
  <c r="AK540" i="4"/>
  <c r="AK542" i="4"/>
  <c r="AK544" i="4"/>
  <c r="AK546" i="4"/>
  <c r="AK548" i="4"/>
  <c r="AK550" i="4"/>
  <c r="AK552" i="4"/>
  <c r="AK554" i="4"/>
  <c r="AK556" i="4"/>
  <c r="AK558" i="4"/>
  <c r="AK560" i="4"/>
  <c r="AK562" i="4"/>
  <c r="AK564" i="4"/>
  <c r="AK568" i="4"/>
  <c r="AK570" i="4"/>
  <c r="AK572" i="4"/>
  <c r="AK574" i="4"/>
  <c r="AK576" i="4"/>
  <c r="AK578" i="4"/>
  <c r="AK580" i="4"/>
  <c r="AK582" i="4"/>
  <c r="AK588" i="4"/>
  <c r="AK596" i="4"/>
  <c r="AK229" i="4"/>
  <c r="AK231" i="4"/>
  <c r="AK233" i="4"/>
  <c r="AK259" i="4"/>
  <c r="AK261" i="4"/>
  <c r="AK263" i="4"/>
  <c r="AK265" i="4"/>
  <c r="AK267" i="4"/>
  <c r="AK269" i="4"/>
  <c r="AK271" i="4"/>
  <c r="AK273" i="4"/>
  <c r="AK275" i="4"/>
  <c r="AK277" i="4"/>
  <c r="AK10" i="4"/>
  <c r="AK18" i="4"/>
  <c r="AK26" i="4"/>
  <c r="AK34" i="4"/>
  <c r="AK42" i="4"/>
  <c r="AK50" i="4"/>
  <c r="AK72" i="4"/>
  <c r="AK90" i="4"/>
  <c r="AK98" i="4"/>
  <c r="AK106" i="4"/>
  <c r="AK114" i="4"/>
  <c r="AK122" i="4"/>
  <c r="AK130" i="4"/>
  <c r="AK138" i="4"/>
  <c r="AK146" i="4"/>
  <c r="AK154" i="4"/>
  <c r="AK279" i="4"/>
  <c r="AK281" i="4"/>
  <c r="AK283" i="4"/>
  <c r="AK285" i="4"/>
  <c r="AK287" i="4"/>
  <c r="AK289" i="4"/>
  <c r="AK291" i="4"/>
  <c r="AK293" i="4"/>
  <c r="AK295" i="4"/>
  <c r="AK297" i="4"/>
  <c r="AK299" i="4"/>
  <c r="AK301" i="4"/>
  <c r="AK303" i="4"/>
  <c r="AK305" i="4"/>
  <c r="AK307" i="4"/>
  <c r="AK309" i="4"/>
  <c r="AK311" i="4"/>
  <c r="AK313" i="4"/>
  <c r="AK315" i="4"/>
  <c r="AK317" i="4"/>
  <c r="AK319" i="4"/>
  <c r="AK321" i="4"/>
  <c r="AK323" i="4"/>
  <c r="AK325" i="4"/>
  <c r="AK327" i="4"/>
  <c r="AK329" i="4"/>
  <c r="AK331" i="4"/>
  <c r="AK333" i="4"/>
  <c r="AK335" i="4"/>
  <c r="AK337" i="4"/>
  <c r="AK339" i="4"/>
  <c r="AK341" i="4"/>
  <c r="AK9" i="4"/>
  <c r="AK13" i="4"/>
  <c r="AK17" i="4"/>
  <c r="AK21" i="4"/>
  <c r="AK25" i="4"/>
  <c r="AK29" i="4"/>
  <c r="AK33" i="4"/>
  <c r="AK37" i="4"/>
  <c r="AK41" i="4"/>
  <c r="AK45" i="4"/>
  <c r="AK49" i="4"/>
  <c r="AK67" i="4"/>
  <c r="AK71" i="4"/>
  <c r="AK79" i="4"/>
  <c r="AK83" i="4"/>
  <c r="AK85" i="4"/>
  <c r="AK87" i="4"/>
  <c r="AK89" i="4"/>
  <c r="AK93" i="4"/>
  <c r="AK97" i="4"/>
  <c r="AK101" i="4"/>
  <c r="AK105" i="4"/>
  <c r="AK109" i="4"/>
  <c r="AK113" i="4"/>
  <c r="AK117" i="4"/>
  <c r="AK121" i="4"/>
  <c r="AK160" i="4"/>
  <c r="AK401" i="4"/>
  <c r="AK409" i="4"/>
  <c r="AK417" i="4"/>
  <c r="AK425" i="4"/>
  <c r="AK433" i="4"/>
  <c r="AK441" i="4"/>
  <c r="AK449" i="4"/>
  <c r="AK500" i="4"/>
  <c r="AK508" i="4"/>
  <c r="AK569" i="4"/>
  <c r="AK586" i="4"/>
  <c r="AK594" i="4"/>
  <c r="AK125" i="4"/>
  <c r="AK129" i="4"/>
  <c r="AK133" i="4"/>
  <c r="AK137" i="4"/>
  <c r="AK141" i="4"/>
  <c r="AK145" i="4"/>
  <c r="AK149" i="4"/>
  <c r="AK153" i="4"/>
  <c r="AK157" i="4"/>
  <c r="AK11" i="4"/>
  <c r="AK15" i="4"/>
  <c r="AK19" i="4"/>
  <c r="AK23" i="4"/>
  <c r="AK27" i="4"/>
  <c r="AK31" i="4"/>
  <c r="AK35" i="4"/>
  <c r="AK39" i="4"/>
  <c r="AK43" i="4"/>
  <c r="AK47" i="4"/>
  <c r="AK51" i="4"/>
  <c r="AK53" i="4"/>
  <c r="AK55" i="4"/>
  <c r="AK57" i="4"/>
  <c r="AK59" i="4"/>
  <c r="AK61" i="4"/>
  <c r="AK63" i="4"/>
  <c r="AK65" i="4"/>
  <c r="AK69" i="4"/>
  <c r="AK73" i="4"/>
  <c r="AK75" i="4"/>
  <c r="AK77" i="4"/>
  <c r="AK81" i="4"/>
  <c r="AK91" i="4"/>
  <c r="AK95" i="4"/>
  <c r="AK99" i="4"/>
  <c r="AK103" i="4"/>
  <c r="AK107" i="4"/>
  <c r="AK111" i="4"/>
  <c r="AK115" i="4"/>
  <c r="AK119" i="4"/>
  <c r="AK123" i="4"/>
  <c r="AK127" i="4"/>
  <c r="AK131" i="4"/>
  <c r="AK135" i="4"/>
  <c r="AK139" i="4"/>
  <c r="AK143" i="4"/>
  <c r="AK147" i="4"/>
  <c r="AK151" i="4"/>
  <c r="AK155" i="4"/>
  <c r="AK159" i="4"/>
  <c r="AK164" i="4"/>
  <c r="AK168" i="4"/>
  <c r="AK172" i="4"/>
  <c r="AK176" i="4"/>
  <c r="AK180" i="4"/>
  <c r="AK184" i="4"/>
  <c r="AK188" i="4"/>
  <c r="AK192" i="4"/>
  <c r="AK196" i="4"/>
  <c r="AK200" i="4"/>
  <c r="AK204" i="4"/>
  <c r="AK208" i="4"/>
  <c r="AK212" i="4"/>
  <c r="AK216" i="4"/>
  <c r="AK220" i="4"/>
  <c r="AK224" i="4"/>
  <c r="AK228" i="4"/>
  <c r="AK230" i="4"/>
  <c r="AK232" i="4"/>
  <c r="AK234" i="4"/>
  <c r="AK238" i="4"/>
  <c r="AK242" i="4"/>
  <c r="AK246" i="4"/>
  <c r="AK250" i="4"/>
  <c r="AK254" i="4"/>
  <c r="AK258" i="4"/>
  <c r="AK260" i="4"/>
  <c r="AK262" i="4"/>
  <c r="AK264" i="4"/>
  <c r="AK266" i="4"/>
  <c r="AK268" i="4"/>
  <c r="AK270" i="4"/>
  <c r="AK272" i="4"/>
  <c r="AK274" i="4"/>
  <c r="AK276" i="4"/>
  <c r="AK16" i="4"/>
  <c r="AK24" i="4"/>
  <c r="AK32" i="4"/>
  <c r="AK40" i="4"/>
  <c r="AK48" i="4"/>
  <c r="AK70" i="4"/>
  <c r="AK82" i="4"/>
  <c r="AK96" i="4"/>
  <c r="AK104" i="4"/>
  <c r="AK112" i="4"/>
  <c r="AK120" i="4"/>
  <c r="AK128" i="4"/>
  <c r="AK136" i="4"/>
  <c r="AK144" i="4"/>
  <c r="AK152" i="4"/>
  <c r="AK343" i="4"/>
  <c r="AK345" i="4"/>
  <c r="AK348" i="4"/>
  <c r="AK350" i="4"/>
  <c r="AK352" i="4"/>
  <c r="AK354" i="4"/>
  <c r="AK356" i="4"/>
  <c r="AK358" i="4"/>
  <c r="AK388" i="4"/>
  <c r="AK390" i="4"/>
  <c r="AK392" i="4"/>
  <c r="AK486" i="4"/>
  <c r="AK488" i="4"/>
  <c r="AK490" i="4"/>
  <c r="AK492" i="4"/>
  <c r="AK494" i="4"/>
  <c r="AK496" i="4"/>
  <c r="AK498" i="4"/>
  <c r="AK512" i="4"/>
  <c r="AK360" i="4"/>
  <c r="AK362" i="4"/>
  <c r="AK364" i="4"/>
  <c r="AK366" i="4"/>
  <c r="AK368" i="4"/>
  <c r="AK370" i="4"/>
  <c r="AK372" i="4"/>
  <c r="AK374" i="4"/>
  <c r="AK376" i="4"/>
  <c r="AK378" i="4"/>
  <c r="AK380" i="4"/>
  <c r="AK382" i="4"/>
  <c r="AK384" i="4"/>
  <c r="AK386" i="4"/>
  <c r="AK359" i="4"/>
  <c r="AK387" i="4"/>
  <c r="AK394" i="4"/>
  <c r="AK398" i="4"/>
  <c r="AK402" i="4"/>
  <c r="AK406" i="4"/>
  <c r="AK410" i="4"/>
  <c r="AK414" i="4"/>
  <c r="AK418" i="4"/>
  <c r="AK422" i="4"/>
  <c r="AK426" i="4"/>
  <c r="AK430" i="4"/>
  <c r="AK434" i="4"/>
  <c r="AK438" i="4"/>
  <c r="AK442" i="4"/>
  <c r="AK446" i="4"/>
  <c r="AK450" i="4"/>
  <c r="AK485" i="4"/>
  <c r="AK487" i="4"/>
  <c r="AK489" i="4"/>
  <c r="AK491" i="4"/>
  <c r="AK493" i="4"/>
  <c r="AK495" i="4"/>
  <c r="AK497" i="4"/>
  <c r="AK499" i="4"/>
  <c r="AK503" i="4"/>
  <c r="AK507" i="4"/>
  <c r="AK399" i="4"/>
  <c r="AK407" i="4"/>
  <c r="AK415" i="4"/>
  <c r="AK423" i="4"/>
  <c r="AK431" i="4"/>
  <c r="AK439" i="4"/>
  <c r="AK447" i="4"/>
  <c r="AK514" i="4"/>
  <c r="AK516" i="4"/>
  <c r="AK518" i="4"/>
  <c r="AK520" i="4"/>
  <c r="AK522" i="4"/>
  <c r="AK524" i="4"/>
  <c r="AK526" i="4"/>
  <c r="AK528" i="4"/>
  <c r="AK530" i="4"/>
  <c r="AK532" i="4"/>
  <c r="AK534" i="4"/>
  <c r="AK536" i="4"/>
  <c r="AK538" i="4"/>
  <c r="AK566" i="4"/>
  <c r="AK585" i="4"/>
  <c r="AK589" i="4"/>
  <c r="AK593" i="4"/>
  <c r="AK597" i="4"/>
  <c r="AK587" i="4"/>
  <c r="AK591" i="4"/>
  <c r="AK595" i="4"/>
  <c r="AK600" i="4"/>
  <c r="AK602" i="4"/>
  <c r="AK604" i="4"/>
  <c r="AK607" i="4"/>
  <c r="AK609" i="4"/>
  <c r="AK583" i="4"/>
  <c r="AK611" i="4"/>
  <c r="AK484" i="4"/>
  <c r="AK506" i="4"/>
  <c r="AK565" i="4"/>
  <c r="AK584" i="4"/>
  <c r="AK592" i="4"/>
  <c r="AK598" i="4"/>
  <c r="Z162" i="4"/>
  <c r="Z166" i="4"/>
  <c r="Z170" i="4"/>
  <c r="Z174" i="4"/>
  <c r="Z178" i="4"/>
  <c r="Z182" i="4"/>
  <c r="Z186" i="4"/>
  <c r="Z190" i="4"/>
  <c r="Z194" i="4"/>
  <c r="Z198" i="4"/>
  <c r="Z202" i="4"/>
  <c r="Z206" i="4"/>
  <c r="Z210" i="4"/>
  <c r="Z214" i="4"/>
  <c r="Z218" i="4"/>
  <c r="Z222" i="4"/>
  <c r="Z226" i="4"/>
  <c r="Z236" i="4"/>
  <c r="Z240" i="4"/>
  <c r="Z244" i="4"/>
  <c r="Z248" i="4"/>
  <c r="Z252" i="4"/>
  <c r="Z256" i="4"/>
  <c r="Z14" i="4"/>
  <c r="Z22" i="4"/>
  <c r="Z30" i="4"/>
  <c r="Z38" i="4"/>
  <c r="Z46" i="4"/>
  <c r="Z68" i="4"/>
  <c r="Z80" i="4"/>
  <c r="Z94" i="4"/>
  <c r="Z102" i="4"/>
  <c r="Z110" i="4"/>
  <c r="Z118" i="4"/>
  <c r="Z126" i="4"/>
  <c r="Z134" i="4"/>
  <c r="Z142" i="4"/>
  <c r="Z150" i="4"/>
  <c r="Z158" i="4"/>
  <c r="Z52" i="4"/>
  <c r="Z54" i="4"/>
  <c r="Z56" i="4"/>
  <c r="Z58" i="4"/>
  <c r="Z60" i="4"/>
  <c r="Z62" i="4"/>
  <c r="Z64" i="4"/>
  <c r="Z74" i="4"/>
  <c r="Z76" i="4"/>
  <c r="Z84" i="4"/>
  <c r="Z86" i="4"/>
  <c r="Z88" i="4"/>
  <c r="Z12" i="4"/>
  <c r="Z20" i="4"/>
  <c r="Z28" i="4"/>
  <c r="Z36" i="4"/>
  <c r="Z44" i="4"/>
  <c r="Z66" i="4"/>
  <c r="Z78" i="4"/>
  <c r="Z92" i="4"/>
  <c r="Z100" i="4"/>
  <c r="Z108" i="4"/>
  <c r="Z116" i="4"/>
  <c r="Z124" i="4"/>
  <c r="Z132" i="4"/>
  <c r="Z140" i="4"/>
  <c r="Z148" i="4"/>
  <c r="Z156" i="4"/>
  <c r="Z361" i="4"/>
  <c r="Z363" i="4"/>
  <c r="Z365" i="4"/>
  <c r="Z367" i="4"/>
  <c r="Z369" i="4"/>
  <c r="Z371" i="4"/>
  <c r="Z373" i="4"/>
  <c r="Z375" i="4"/>
  <c r="Z377" i="4"/>
  <c r="Z161" i="4"/>
  <c r="Z452" i="4"/>
  <c r="Z393" i="4"/>
  <c r="Z163" i="4"/>
  <c r="Z167" i="4"/>
  <c r="Z379" i="4"/>
  <c r="Z381" i="4"/>
  <c r="Z383" i="4"/>
  <c r="Z385" i="4"/>
  <c r="Z396" i="4"/>
  <c r="Z400" i="4"/>
  <c r="Z404" i="4"/>
  <c r="Z408" i="4"/>
  <c r="Z412" i="4"/>
  <c r="Z416" i="4"/>
  <c r="Z420" i="4"/>
  <c r="Z424" i="4"/>
  <c r="Z428" i="4"/>
  <c r="Z432" i="4"/>
  <c r="Z436" i="4"/>
  <c r="Z440" i="4"/>
  <c r="Z444" i="4"/>
  <c r="Z448" i="4"/>
  <c r="Z453" i="4"/>
  <c r="Z455" i="4"/>
  <c r="Z457" i="4"/>
  <c r="Z459" i="4"/>
  <c r="Z461" i="4"/>
  <c r="Z463" i="4"/>
  <c r="Z465" i="4"/>
  <c r="Z467" i="4"/>
  <c r="Z469" i="4"/>
  <c r="Z471" i="4"/>
  <c r="Z473" i="4"/>
  <c r="Z475" i="4"/>
  <c r="Z477" i="4"/>
  <c r="Z479" i="4"/>
  <c r="Z481" i="4"/>
  <c r="Z483" i="4"/>
  <c r="Z501" i="4"/>
  <c r="Z505" i="4"/>
  <c r="Z509" i="4"/>
  <c r="Z397" i="4"/>
  <c r="Z405" i="4"/>
  <c r="Z413" i="4"/>
  <c r="Z421" i="4"/>
  <c r="Z429" i="4"/>
  <c r="Z437" i="4"/>
  <c r="Z445" i="4"/>
  <c r="Z539" i="4"/>
  <c r="Z165" i="4"/>
  <c r="Z169" i="4"/>
  <c r="Z173" i="4"/>
  <c r="Z177" i="4"/>
  <c r="Z181" i="4"/>
  <c r="Z185" i="4"/>
  <c r="Z189" i="4"/>
  <c r="Z193" i="4"/>
  <c r="Z197" i="4"/>
  <c r="Z201" i="4"/>
  <c r="Z205" i="4"/>
  <c r="Z209" i="4"/>
  <c r="Z213" i="4"/>
  <c r="Z217" i="4"/>
  <c r="Z221" i="4"/>
  <c r="Z225" i="4"/>
  <c r="Z235" i="4"/>
  <c r="Z239" i="4"/>
  <c r="Z243" i="4"/>
  <c r="Z247" i="4"/>
  <c r="Z251" i="4"/>
  <c r="Z255" i="4"/>
  <c r="Z278" i="4"/>
  <c r="Z280" i="4"/>
  <c r="Z282" i="4"/>
  <c r="Z284" i="4"/>
  <c r="Z286" i="4"/>
  <c r="Z288" i="4"/>
  <c r="Z290" i="4"/>
  <c r="Z292" i="4"/>
  <c r="Z294" i="4"/>
  <c r="Z296" i="4"/>
  <c r="Z298" i="4"/>
  <c r="Z300" i="4"/>
  <c r="Z171" i="4"/>
  <c r="Z175" i="4"/>
  <c r="Z179" i="4"/>
  <c r="Z183" i="4"/>
  <c r="Z187" i="4"/>
  <c r="Z191" i="4"/>
  <c r="Z195" i="4"/>
  <c r="Z199" i="4"/>
  <c r="Z203" i="4"/>
  <c r="Z207" i="4"/>
  <c r="Z211" i="4"/>
  <c r="Z215" i="4"/>
  <c r="Z219" i="4"/>
  <c r="Z223" i="4"/>
  <c r="Z227" i="4"/>
  <c r="Z237" i="4"/>
  <c r="Z241" i="4"/>
  <c r="Z245" i="4"/>
  <c r="Z249" i="4"/>
  <c r="Z253" i="4"/>
  <c r="Z257" i="4"/>
  <c r="Z454" i="4"/>
  <c r="Z456" i="4"/>
  <c r="Z458" i="4"/>
  <c r="Z460" i="4"/>
  <c r="Z462" i="4"/>
  <c r="Z464" i="4"/>
  <c r="Z466" i="4"/>
  <c r="Z468" i="4"/>
  <c r="Z470" i="4"/>
  <c r="Z472" i="4"/>
  <c r="Z474" i="4"/>
  <c r="Z476" i="4"/>
  <c r="Z478" i="4"/>
  <c r="Z480" i="4"/>
  <c r="Z482" i="4"/>
  <c r="Z511" i="4"/>
  <c r="Z513" i="4"/>
  <c r="Z515" i="4"/>
  <c r="Z517" i="4"/>
  <c r="Z519" i="4"/>
  <c r="Z521" i="4"/>
  <c r="Z523" i="4"/>
  <c r="Z525" i="4"/>
  <c r="Z527" i="4"/>
  <c r="Z529" i="4"/>
  <c r="Z531" i="4"/>
  <c r="Z533" i="4"/>
  <c r="Z535" i="4"/>
  <c r="Z537" i="4"/>
  <c r="Z504" i="4"/>
  <c r="Z541" i="4"/>
  <c r="Z543" i="4"/>
  <c r="Z545" i="4"/>
  <c r="Z547" i="4"/>
  <c r="Z549" i="4"/>
  <c r="Z551" i="4"/>
  <c r="Z553" i="4"/>
  <c r="Z555" i="4"/>
  <c r="Z557" i="4"/>
  <c r="Z559" i="4"/>
  <c r="Z561" i="4"/>
  <c r="Z563" i="4"/>
  <c r="Z571" i="4"/>
  <c r="Z573" i="4"/>
  <c r="Z575" i="4"/>
  <c r="Z577" i="4"/>
  <c r="Z579" i="4"/>
  <c r="Z581" i="4"/>
  <c r="Z599" i="4"/>
  <c r="Z601" i="4"/>
  <c r="Z603" i="4"/>
  <c r="Z605" i="4"/>
  <c r="Z606" i="4"/>
  <c r="Z608" i="4"/>
  <c r="Z610" i="4"/>
  <c r="Z612" i="4"/>
  <c r="Z502" i="4"/>
  <c r="Z510" i="4"/>
  <c r="Z302" i="4"/>
  <c r="Z304" i="4"/>
  <c r="Z306" i="4"/>
  <c r="Z308" i="4"/>
  <c r="Z310" i="4"/>
  <c r="Z312" i="4"/>
  <c r="Z314" i="4"/>
  <c r="Z316" i="4"/>
  <c r="Z318" i="4"/>
  <c r="Z320" i="4"/>
  <c r="Z322" i="4"/>
  <c r="Z324" i="4"/>
  <c r="Z326" i="4"/>
  <c r="Z328" i="4"/>
  <c r="Z330" i="4"/>
  <c r="Z332" i="4"/>
  <c r="Z334" i="4"/>
  <c r="Z336" i="4"/>
  <c r="Z338" i="4"/>
  <c r="Z340" i="4"/>
  <c r="Z342" i="4"/>
  <c r="Z344" i="4"/>
  <c r="Z346" i="4"/>
  <c r="Z347" i="4"/>
  <c r="Z349" i="4"/>
  <c r="Z351" i="4"/>
  <c r="Z353" i="4"/>
  <c r="Z355" i="4"/>
  <c r="Z357" i="4"/>
  <c r="Z389" i="4"/>
  <c r="Z391" i="4"/>
  <c r="Z395" i="4"/>
  <c r="Z403" i="4"/>
  <c r="Z411" i="4"/>
  <c r="Z419" i="4"/>
  <c r="Z427" i="4"/>
  <c r="Z435" i="4"/>
  <c r="Z443" i="4"/>
  <c r="Z451" i="4"/>
  <c r="Z567" i="4"/>
  <c r="Z590" i="4"/>
  <c r="Z540" i="4"/>
  <c r="Z542" i="4"/>
  <c r="Z544" i="4"/>
  <c r="Z546" i="4"/>
  <c r="Z277" i="4"/>
  <c r="Z279" i="4"/>
  <c r="Z281" i="4"/>
  <c r="Z283" i="4"/>
  <c r="Z285" i="4"/>
  <c r="Z287" i="4"/>
  <c r="Z289" i="4"/>
  <c r="Z291" i="4"/>
  <c r="Z293" i="4"/>
  <c r="Z295" i="4"/>
  <c r="Z297" i="4"/>
  <c r="Z299" i="4"/>
  <c r="Z301" i="4"/>
  <c r="Z303" i="4"/>
  <c r="Z305" i="4"/>
  <c r="Z307" i="4"/>
  <c r="Z309" i="4"/>
  <c r="Z311" i="4"/>
  <c r="Z313" i="4"/>
  <c r="Z315" i="4"/>
  <c r="Z317" i="4"/>
  <c r="Z319" i="4"/>
  <c r="Z321" i="4"/>
  <c r="Z323" i="4"/>
  <c r="Z325" i="4"/>
  <c r="Z327" i="4"/>
  <c r="Z329" i="4"/>
  <c r="Z331" i="4"/>
  <c r="Z333" i="4"/>
  <c r="Z335" i="4"/>
  <c r="Z337" i="4"/>
  <c r="Z548" i="4"/>
  <c r="Z550" i="4"/>
  <c r="Z552" i="4"/>
  <c r="Z554" i="4"/>
  <c r="Z556" i="4"/>
  <c r="Z558" i="4"/>
  <c r="Z560" i="4"/>
  <c r="Z562" i="4"/>
  <c r="Z564" i="4"/>
  <c r="Z568" i="4"/>
  <c r="Z570" i="4"/>
  <c r="Z572" i="4"/>
  <c r="Z574" i="4"/>
  <c r="Z576" i="4"/>
  <c r="Z578" i="4"/>
  <c r="Z580" i="4"/>
  <c r="Z582" i="4"/>
  <c r="Z588" i="4"/>
  <c r="Z596" i="4"/>
  <c r="Z229" i="4"/>
  <c r="Z231" i="4"/>
  <c r="Z233" i="4"/>
  <c r="Z259" i="4"/>
  <c r="Z261" i="4"/>
  <c r="Z263" i="4"/>
  <c r="Z265" i="4"/>
  <c r="Z267" i="4"/>
  <c r="Z269" i="4"/>
  <c r="Z271" i="4"/>
  <c r="Z273" i="4"/>
  <c r="Z275" i="4"/>
  <c r="Z10" i="4"/>
  <c r="Z18" i="4"/>
  <c r="Z26" i="4"/>
  <c r="Z34" i="4"/>
  <c r="Z42" i="4"/>
  <c r="Z50" i="4"/>
  <c r="Z72" i="4"/>
  <c r="Z90" i="4"/>
  <c r="Z98" i="4"/>
  <c r="Z106" i="4"/>
  <c r="Z114" i="4"/>
  <c r="Z122" i="4"/>
  <c r="Z130" i="4"/>
  <c r="Z138" i="4"/>
  <c r="Z146" i="4"/>
  <c r="Z154" i="4"/>
  <c r="Z339" i="4"/>
  <c r="Z341" i="4"/>
  <c r="Z9" i="4"/>
  <c r="Z13" i="4"/>
  <c r="Z17" i="4"/>
  <c r="Z21" i="4"/>
  <c r="Z25" i="4"/>
  <c r="Z29" i="4"/>
  <c r="Z33" i="4"/>
  <c r="Z37" i="4"/>
  <c r="Z41" i="4"/>
  <c r="Z45" i="4"/>
  <c r="Z49" i="4"/>
  <c r="Z67" i="4"/>
  <c r="Z71" i="4"/>
  <c r="Z79" i="4"/>
  <c r="Z83" i="4"/>
  <c r="Z85" i="4"/>
  <c r="Z87" i="4"/>
  <c r="Z89" i="4"/>
  <c r="Z93" i="4"/>
  <c r="Z97" i="4"/>
  <c r="Z101" i="4"/>
  <c r="Z105" i="4"/>
  <c r="Z109" i="4"/>
  <c r="Z113" i="4"/>
  <c r="Z117" i="4"/>
  <c r="Z121" i="4"/>
  <c r="Z125" i="4"/>
  <c r="Z164" i="4"/>
  <c r="Z168" i="4"/>
  <c r="Z172" i="4"/>
  <c r="Z176" i="4"/>
  <c r="Z180" i="4"/>
  <c r="Z184" i="4"/>
  <c r="Z188" i="4"/>
  <c r="Z192" i="4"/>
  <c r="Z196" i="4"/>
  <c r="Z200" i="4"/>
  <c r="Z204" i="4"/>
  <c r="Z208" i="4"/>
  <c r="Z212" i="4"/>
  <c r="Z216" i="4"/>
  <c r="Z220" i="4"/>
  <c r="Z224" i="4"/>
  <c r="Z228" i="4"/>
  <c r="Z230" i="4"/>
  <c r="Z232" i="4"/>
  <c r="Z234" i="4"/>
  <c r="Z238" i="4"/>
  <c r="Z242" i="4"/>
  <c r="Z246" i="4"/>
  <c r="Z250" i="4"/>
  <c r="Z254" i="4"/>
  <c r="Z258" i="4"/>
  <c r="Z260" i="4"/>
  <c r="Z262" i="4"/>
  <c r="Z264" i="4"/>
  <c r="Z266" i="4"/>
  <c r="Z268" i="4"/>
  <c r="Z270" i="4"/>
  <c r="Z272" i="4"/>
  <c r="Z274" i="4"/>
  <c r="Z276" i="4"/>
  <c r="Z16" i="4"/>
  <c r="Z24" i="4"/>
  <c r="Z32" i="4"/>
  <c r="Z40" i="4"/>
  <c r="Z48" i="4"/>
  <c r="Z70" i="4"/>
  <c r="Z82" i="4"/>
  <c r="Z96" i="4"/>
  <c r="Z104" i="4"/>
  <c r="Z112" i="4"/>
  <c r="Z120" i="4"/>
  <c r="Z128" i="4"/>
  <c r="Z136" i="4"/>
  <c r="Z144" i="4"/>
  <c r="Z152" i="4"/>
  <c r="Z160" i="4"/>
  <c r="Z343" i="4"/>
  <c r="Z345" i="4"/>
  <c r="Z348" i="4"/>
  <c r="Z350" i="4"/>
  <c r="Z352" i="4"/>
  <c r="Z354" i="4"/>
  <c r="Z356" i="4"/>
  <c r="Z358" i="4"/>
  <c r="Z388" i="4"/>
  <c r="Z390" i="4"/>
  <c r="Z392" i="4"/>
  <c r="Z486" i="4"/>
  <c r="Z488" i="4"/>
  <c r="Z490" i="4"/>
  <c r="Z492" i="4"/>
  <c r="Z494" i="4"/>
  <c r="Z496" i="4"/>
  <c r="Z498" i="4"/>
  <c r="Z360" i="4"/>
  <c r="Z362" i="4"/>
  <c r="Z364" i="4"/>
  <c r="Z366" i="4"/>
  <c r="Z368" i="4"/>
  <c r="Z370" i="4"/>
  <c r="Z372" i="4"/>
  <c r="Z374" i="4"/>
  <c r="Z376" i="4"/>
  <c r="Z378" i="4"/>
  <c r="Z380" i="4"/>
  <c r="Z382" i="4"/>
  <c r="Z384" i="4"/>
  <c r="Z386" i="4"/>
  <c r="Z359" i="4"/>
  <c r="Z500" i="4"/>
  <c r="Z508" i="4"/>
  <c r="Z586" i="4"/>
  <c r="Z594" i="4"/>
  <c r="Z129" i="4"/>
  <c r="Z133" i="4"/>
  <c r="Z137" i="4"/>
  <c r="Z141" i="4"/>
  <c r="Z145" i="4"/>
  <c r="Z149" i="4"/>
  <c r="Z153" i="4"/>
  <c r="Z157" i="4"/>
  <c r="Z11" i="4"/>
  <c r="Z15" i="4"/>
  <c r="Z19" i="4"/>
  <c r="Z23" i="4"/>
  <c r="Z27" i="4"/>
  <c r="Z31" i="4"/>
  <c r="Z35" i="4"/>
  <c r="Z39" i="4"/>
  <c r="Z43" i="4"/>
  <c r="Z47" i="4"/>
  <c r="Z51" i="4"/>
  <c r="Z53" i="4"/>
  <c r="Z55" i="4"/>
  <c r="Z57" i="4"/>
  <c r="Z59" i="4"/>
  <c r="Z61" i="4"/>
  <c r="Z63" i="4"/>
  <c r="Z65" i="4"/>
  <c r="Z69" i="4"/>
  <c r="Z73" i="4"/>
  <c r="Z75" i="4"/>
  <c r="Z77" i="4"/>
  <c r="Z81" i="4"/>
  <c r="Z91" i="4"/>
  <c r="Z95" i="4"/>
  <c r="Z99" i="4"/>
  <c r="Z103" i="4"/>
  <c r="Z107" i="4"/>
  <c r="Z111" i="4"/>
  <c r="Z115" i="4"/>
  <c r="Z119" i="4"/>
  <c r="Z123" i="4"/>
  <c r="Z127" i="4"/>
  <c r="Z131" i="4"/>
  <c r="Z135" i="4"/>
  <c r="Z139" i="4"/>
  <c r="Z143" i="4"/>
  <c r="Z147" i="4"/>
  <c r="Z151" i="4"/>
  <c r="Z155" i="4"/>
  <c r="Z159" i="4"/>
  <c r="Z401" i="4"/>
  <c r="Z409" i="4"/>
  <c r="Z417" i="4"/>
  <c r="Z425" i="4"/>
  <c r="Z433" i="4"/>
  <c r="Z441" i="4"/>
  <c r="Z449" i="4"/>
  <c r="Z512" i="4"/>
  <c r="Z387" i="4"/>
  <c r="Z394" i="4"/>
  <c r="Z398" i="4"/>
  <c r="Z402" i="4"/>
  <c r="Z406" i="4"/>
  <c r="Z410" i="4"/>
  <c r="Z414" i="4"/>
  <c r="Z418" i="4"/>
  <c r="Z422" i="4"/>
  <c r="Z426" i="4"/>
  <c r="Z430" i="4"/>
  <c r="Z434" i="4"/>
  <c r="Z438" i="4"/>
  <c r="Z442" i="4"/>
  <c r="Z446" i="4"/>
  <c r="Z450" i="4"/>
  <c r="Z485" i="4"/>
  <c r="Z487" i="4"/>
  <c r="Z489" i="4"/>
  <c r="Z491" i="4"/>
  <c r="Z493" i="4"/>
  <c r="Z495" i="4"/>
  <c r="Z497" i="4"/>
  <c r="Z499" i="4"/>
  <c r="Z503" i="4"/>
  <c r="Z507" i="4"/>
  <c r="Z399" i="4"/>
  <c r="Z407" i="4"/>
  <c r="Z415" i="4"/>
  <c r="Z423" i="4"/>
  <c r="Z431" i="4"/>
  <c r="Z439" i="4"/>
  <c r="Z447" i="4"/>
  <c r="Z514" i="4"/>
  <c r="Z516" i="4"/>
  <c r="Z518" i="4"/>
  <c r="Z520" i="4"/>
  <c r="Z522" i="4"/>
  <c r="Z524" i="4"/>
  <c r="Z526" i="4"/>
  <c r="Z528" i="4"/>
  <c r="Z530" i="4"/>
  <c r="Z532" i="4"/>
  <c r="Z534" i="4"/>
  <c r="Z536" i="4"/>
  <c r="Z538" i="4"/>
  <c r="Z566" i="4"/>
  <c r="Z569" i="4"/>
  <c r="Z585" i="4"/>
  <c r="Z589" i="4"/>
  <c r="Z593" i="4"/>
  <c r="Z597" i="4"/>
  <c r="Z587" i="4"/>
  <c r="Z591" i="4"/>
  <c r="Z595" i="4"/>
  <c r="Z600" i="4"/>
  <c r="Z602" i="4"/>
  <c r="Z604" i="4"/>
  <c r="Z607" i="4"/>
  <c r="Z484" i="4"/>
  <c r="Z506" i="4"/>
  <c r="Z583" i="4"/>
  <c r="Z584" i="4"/>
  <c r="Z592" i="4"/>
  <c r="Z609" i="4"/>
  <c r="Z611" i="4"/>
  <c r="Z565" i="4"/>
  <c r="Z598" i="4"/>
  <c r="AV162" i="4"/>
  <c r="AV166" i="4"/>
  <c r="AV170" i="4"/>
  <c r="AV174" i="4"/>
  <c r="AV178" i="4"/>
  <c r="AV182" i="4"/>
  <c r="AV186" i="4"/>
  <c r="AV190" i="4"/>
  <c r="AV194" i="4"/>
  <c r="AV198" i="4"/>
  <c r="AV202" i="4"/>
  <c r="AV206" i="4"/>
  <c r="AV210" i="4"/>
  <c r="AV214" i="4"/>
  <c r="AV218" i="4"/>
  <c r="AV222" i="4"/>
  <c r="AV226" i="4"/>
  <c r="AV236" i="4"/>
  <c r="AV240" i="4"/>
  <c r="AV244" i="4"/>
  <c r="AV248" i="4"/>
  <c r="AV252" i="4"/>
  <c r="AV256" i="4"/>
  <c r="AV14" i="4"/>
  <c r="AV22" i="4"/>
  <c r="AV30" i="4"/>
  <c r="AV38" i="4"/>
  <c r="AV46" i="4"/>
  <c r="AV68" i="4"/>
  <c r="AV80" i="4"/>
  <c r="AV94" i="4"/>
  <c r="AV102" i="4"/>
  <c r="AV110" i="4"/>
  <c r="AV118" i="4"/>
  <c r="AV126" i="4"/>
  <c r="AV134" i="4"/>
  <c r="AV142" i="4"/>
  <c r="AV150" i="4"/>
  <c r="AV158" i="4"/>
  <c r="AV52" i="4"/>
  <c r="AV54" i="4"/>
  <c r="AV56" i="4"/>
  <c r="AV58" i="4"/>
  <c r="AV60" i="4"/>
  <c r="AV62" i="4"/>
  <c r="AV64" i="4"/>
  <c r="AV74" i="4"/>
  <c r="AV76" i="4"/>
  <c r="AV84" i="4"/>
  <c r="AV86" i="4"/>
  <c r="AV88" i="4"/>
  <c r="AV12" i="4"/>
  <c r="AV20" i="4"/>
  <c r="AV28" i="4"/>
  <c r="AV36" i="4"/>
  <c r="AV44" i="4"/>
  <c r="AV66" i="4"/>
  <c r="AV78" i="4"/>
  <c r="AV92" i="4"/>
  <c r="AV100" i="4"/>
  <c r="AV108" i="4"/>
  <c r="AV116" i="4"/>
  <c r="AV124" i="4"/>
  <c r="AV132" i="4"/>
  <c r="AV140" i="4"/>
  <c r="AV148" i="4"/>
  <c r="AV156" i="4"/>
  <c r="AV161" i="4"/>
  <c r="AV361" i="4"/>
  <c r="AV363" i="4"/>
  <c r="AV365" i="4"/>
  <c r="AV367" i="4"/>
  <c r="AV369" i="4"/>
  <c r="AV371" i="4"/>
  <c r="AV373" i="4"/>
  <c r="AV375" i="4"/>
  <c r="AV377" i="4"/>
  <c r="AV379" i="4"/>
  <c r="AV381" i="4"/>
  <c r="AV383" i="4"/>
  <c r="AV385" i="4"/>
  <c r="AV396" i="4"/>
  <c r="AV400" i="4"/>
  <c r="AV404" i="4"/>
  <c r="AV408" i="4"/>
  <c r="AV412" i="4"/>
  <c r="AV416" i="4"/>
  <c r="AV420" i="4"/>
  <c r="AV424" i="4"/>
  <c r="AV428" i="4"/>
  <c r="AV432" i="4"/>
  <c r="AV436" i="4"/>
  <c r="AV440" i="4"/>
  <c r="AV444" i="4"/>
  <c r="AV448" i="4"/>
  <c r="AV452" i="4"/>
  <c r="AV453" i="4"/>
  <c r="AV455" i="4"/>
  <c r="AV457" i="4"/>
  <c r="AV459" i="4"/>
  <c r="AV461" i="4"/>
  <c r="AV463" i="4"/>
  <c r="AV465" i="4"/>
  <c r="AV467" i="4"/>
  <c r="AV469" i="4"/>
  <c r="AV471" i="4"/>
  <c r="AV473" i="4"/>
  <c r="AV475" i="4"/>
  <c r="AV477" i="4"/>
  <c r="AV479" i="4"/>
  <c r="AV481" i="4"/>
  <c r="AV483" i="4"/>
  <c r="AV501" i="4"/>
  <c r="AV505" i="4"/>
  <c r="AV509" i="4"/>
  <c r="AV397" i="4"/>
  <c r="AV405" i="4"/>
  <c r="AV413" i="4"/>
  <c r="AV421" i="4"/>
  <c r="AV429" i="4"/>
  <c r="AV437" i="4"/>
  <c r="AV445" i="4"/>
  <c r="AV539" i="4"/>
  <c r="AV165" i="4"/>
  <c r="AV169" i="4"/>
  <c r="AV393" i="4"/>
  <c r="AV163" i="4"/>
  <c r="AV167" i="4"/>
  <c r="AV171" i="4"/>
  <c r="AV175" i="4"/>
  <c r="AV179" i="4"/>
  <c r="AV183" i="4"/>
  <c r="AV187" i="4"/>
  <c r="AV191" i="4"/>
  <c r="AV195" i="4"/>
  <c r="AV199" i="4"/>
  <c r="AV203" i="4"/>
  <c r="AV207" i="4"/>
  <c r="AV211" i="4"/>
  <c r="AV215" i="4"/>
  <c r="AV219" i="4"/>
  <c r="AV223" i="4"/>
  <c r="AV227" i="4"/>
  <c r="AV237" i="4"/>
  <c r="AV241" i="4"/>
  <c r="AV245" i="4"/>
  <c r="AV249" i="4"/>
  <c r="AV253" i="4"/>
  <c r="AV257" i="4"/>
  <c r="AV173" i="4"/>
  <c r="AV177" i="4"/>
  <c r="AV181" i="4"/>
  <c r="AV185" i="4"/>
  <c r="AV189" i="4"/>
  <c r="AV193" i="4"/>
  <c r="AV197" i="4"/>
  <c r="AV201" i="4"/>
  <c r="AV205" i="4"/>
  <c r="AV209" i="4"/>
  <c r="AV213" i="4"/>
  <c r="AV217" i="4"/>
  <c r="AV221" i="4"/>
  <c r="AV225" i="4"/>
  <c r="AV235" i="4"/>
  <c r="AV239" i="4"/>
  <c r="AV243" i="4"/>
  <c r="AV247" i="4"/>
  <c r="AV251" i="4"/>
  <c r="AV255" i="4"/>
  <c r="AV278" i="4"/>
  <c r="AV280" i="4"/>
  <c r="AV282" i="4"/>
  <c r="AV284" i="4"/>
  <c r="AV286" i="4"/>
  <c r="AV288" i="4"/>
  <c r="AV290" i="4"/>
  <c r="AV292" i="4"/>
  <c r="AV294" i="4"/>
  <c r="AV296" i="4"/>
  <c r="AV298" i="4"/>
  <c r="AV300" i="4"/>
  <c r="AV302" i="4"/>
  <c r="AV304" i="4"/>
  <c r="AV306" i="4"/>
  <c r="AV308" i="4"/>
  <c r="AV310" i="4"/>
  <c r="AV312" i="4"/>
  <c r="AV314" i="4"/>
  <c r="AV316" i="4"/>
  <c r="AV318" i="4"/>
  <c r="AV320" i="4"/>
  <c r="AV322" i="4"/>
  <c r="AV324" i="4"/>
  <c r="AV326" i="4"/>
  <c r="AV328" i="4"/>
  <c r="AV330" i="4"/>
  <c r="AV332" i="4"/>
  <c r="AV334" i="4"/>
  <c r="AV336" i="4"/>
  <c r="AV338" i="4"/>
  <c r="AV340" i="4"/>
  <c r="AV342" i="4"/>
  <c r="AV344" i="4"/>
  <c r="AV346" i="4"/>
  <c r="AV347" i="4"/>
  <c r="AV349" i="4"/>
  <c r="AV351" i="4"/>
  <c r="AV353" i="4"/>
  <c r="AV355" i="4"/>
  <c r="AV357" i="4"/>
  <c r="AV389" i="4"/>
  <c r="AV391" i="4"/>
  <c r="AV454" i="4"/>
  <c r="AV456" i="4"/>
  <c r="AV458" i="4"/>
  <c r="AV460" i="4"/>
  <c r="AV462" i="4"/>
  <c r="AV464" i="4"/>
  <c r="AV466" i="4"/>
  <c r="AV468" i="4"/>
  <c r="AV470" i="4"/>
  <c r="AV472" i="4"/>
  <c r="AV474" i="4"/>
  <c r="AV476" i="4"/>
  <c r="AV478" i="4"/>
  <c r="AV480" i="4"/>
  <c r="AV482" i="4"/>
  <c r="AV395" i="4"/>
  <c r="AV403" i="4"/>
  <c r="AV411" i="4"/>
  <c r="AV419" i="4"/>
  <c r="AV427" i="4"/>
  <c r="AV435" i="4"/>
  <c r="AV443" i="4"/>
  <c r="AV451" i="4"/>
  <c r="AV511" i="4"/>
  <c r="AV513" i="4"/>
  <c r="AV515" i="4"/>
  <c r="AV517" i="4"/>
  <c r="AV519" i="4"/>
  <c r="AV521" i="4"/>
  <c r="AV523" i="4"/>
  <c r="AV525" i="4"/>
  <c r="AV527" i="4"/>
  <c r="AV529" i="4"/>
  <c r="AV531" i="4"/>
  <c r="AV533" i="4"/>
  <c r="AV535" i="4"/>
  <c r="AV537" i="4"/>
  <c r="AV504" i="4"/>
  <c r="AV541" i="4"/>
  <c r="AV543" i="4"/>
  <c r="AV545" i="4"/>
  <c r="AV547" i="4"/>
  <c r="AV549" i="4"/>
  <c r="AV551" i="4"/>
  <c r="AV553" i="4"/>
  <c r="AV555" i="4"/>
  <c r="AV557" i="4"/>
  <c r="AV559" i="4"/>
  <c r="AV561" i="4"/>
  <c r="AV563" i="4"/>
  <c r="AV571" i="4"/>
  <c r="AV573" i="4"/>
  <c r="AV575" i="4"/>
  <c r="AV577" i="4"/>
  <c r="AV579" i="4"/>
  <c r="AV581" i="4"/>
  <c r="AV567" i="4"/>
  <c r="AV599" i="4"/>
  <c r="AV601" i="4"/>
  <c r="AV603" i="4"/>
  <c r="AV605" i="4"/>
  <c r="AV590" i="4"/>
  <c r="AV606" i="4"/>
  <c r="AV608" i="4"/>
  <c r="AV610" i="4"/>
  <c r="AV612" i="4"/>
  <c r="AV502" i="4"/>
  <c r="AV510" i="4"/>
  <c r="AV540" i="4"/>
  <c r="AV542" i="4"/>
  <c r="AV544" i="4"/>
  <c r="AV546" i="4"/>
  <c r="AV548" i="4"/>
  <c r="AV550" i="4"/>
  <c r="AV552" i="4"/>
  <c r="AV554" i="4"/>
  <c r="AV556" i="4"/>
  <c r="AV558" i="4"/>
  <c r="AV560" i="4"/>
  <c r="AV562" i="4"/>
  <c r="AV564" i="4"/>
  <c r="AV568" i="4"/>
  <c r="AV570" i="4"/>
  <c r="AV572" i="4"/>
  <c r="AV574" i="4"/>
  <c r="AV576" i="4"/>
  <c r="AV578" i="4"/>
  <c r="AV580" i="4"/>
  <c r="AV582" i="4"/>
  <c r="AV588" i="4"/>
  <c r="AV596" i="4"/>
  <c r="AV229" i="4"/>
  <c r="AV231" i="4"/>
  <c r="AV233" i="4"/>
  <c r="AV259" i="4"/>
  <c r="AV261" i="4"/>
  <c r="AV263" i="4"/>
  <c r="AV265" i="4"/>
  <c r="AV267" i="4"/>
  <c r="AV269" i="4"/>
  <c r="AV271" i="4"/>
  <c r="AV273" i="4"/>
  <c r="AV275" i="4"/>
  <c r="AV277" i="4"/>
  <c r="AV10" i="4"/>
  <c r="AV18" i="4"/>
  <c r="AV26" i="4"/>
  <c r="AV34" i="4"/>
  <c r="AV42" i="4"/>
  <c r="AV50" i="4"/>
  <c r="AV72" i="4"/>
  <c r="AV90" i="4"/>
  <c r="AV98" i="4"/>
  <c r="AV106" i="4"/>
  <c r="AV114" i="4"/>
  <c r="AV122" i="4"/>
  <c r="AV130" i="4"/>
  <c r="AV138" i="4"/>
  <c r="AV146" i="4"/>
  <c r="AV154" i="4"/>
  <c r="AV279" i="4"/>
  <c r="AV281" i="4"/>
  <c r="AV283" i="4"/>
  <c r="AV285" i="4"/>
  <c r="AV287" i="4"/>
  <c r="AV289" i="4"/>
  <c r="AV291" i="4"/>
  <c r="AV293" i="4"/>
  <c r="AV295" i="4"/>
  <c r="AV297" i="4"/>
  <c r="AV299" i="4"/>
  <c r="AV301" i="4"/>
  <c r="AV303" i="4"/>
  <c r="AV305" i="4"/>
  <c r="AV307" i="4"/>
  <c r="AV309" i="4"/>
  <c r="AV311" i="4"/>
  <c r="AV313" i="4"/>
  <c r="AV315" i="4"/>
  <c r="AV317" i="4"/>
  <c r="AV319" i="4"/>
  <c r="AV321" i="4"/>
  <c r="AV323" i="4"/>
  <c r="AV325" i="4"/>
  <c r="AV327" i="4"/>
  <c r="AV329" i="4"/>
  <c r="AV331" i="4"/>
  <c r="AV333" i="4"/>
  <c r="AV335" i="4"/>
  <c r="AV337" i="4"/>
  <c r="AV339" i="4"/>
  <c r="AV341" i="4"/>
  <c r="AV9" i="4"/>
  <c r="AV13" i="4"/>
  <c r="AV17" i="4"/>
  <c r="AV21" i="4"/>
  <c r="AV25" i="4"/>
  <c r="AV29" i="4"/>
  <c r="AV33" i="4"/>
  <c r="AV37" i="4"/>
  <c r="AV41" i="4"/>
  <c r="AV45" i="4"/>
  <c r="AV49" i="4"/>
  <c r="AV67" i="4"/>
  <c r="AV71" i="4"/>
  <c r="AV79" i="4"/>
  <c r="AV83" i="4"/>
  <c r="AV85" i="4"/>
  <c r="AV87" i="4"/>
  <c r="AV89" i="4"/>
  <c r="AV93" i="4"/>
  <c r="AV97" i="4"/>
  <c r="AV101" i="4"/>
  <c r="AV105" i="4"/>
  <c r="AV109" i="4"/>
  <c r="AV113" i="4"/>
  <c r="AV117" i="4"/>
  <c r="AV121" i="4"/>
  <c r="AV125" i="4"/>
  <c r="AV129" i="4"/>
  <c r="AV133" i="4"/>
  <c r="AV137" i="4"/>
  <c r="AV141" i="4"/>
  <c r="AV145" i="4"/>
  <c r="AV149" i="4"/>
  <c r="AV153" i="4"/>
  <c r="AV157" i="4"/>
  <c r="AV11" i="4"/>
  <c r="AV15" i="4"/>
  <c r="AV19" i="4"/>
  <c r="AV23" i="4"/>
  <c r="AV27" i="4"/>
  <c r="AV31" i="4"/>
  <c r="AV35" i="4"/>
  <c r="AV39" i="4"/>
  <c r="AV43" i="4"/>
  <c r="AV47" i="4"/>
  <c r="AV51" i="4"/>
  <c r="AV53" i="4"/>
  <c r="AV55" i="4"/>
  <c r="AV57" i="4"/>
  <c r="AV59" i="4"/>
  <c r="AV61" i="4"/>
  <c r="AV63" i="4"/>
  <c r="AV65" i="4"/>
  <c r="AV69" i="4"/>
  <c r="AV73" i="4"/>
  <c r="AV75" i="4"/>
  <c r="AV77" i="4"/>
  <c r="AV81" i="4"/>
  <c r="AV91" i="4"/>
  <c r="AV95" i="4"/>
  <c r="AV99" i="4"/>
  <c r="AV103" i="4"/>
  <c r="AV107" i="4"/>
  <c r="AV111" i="4"/>
  <c r="AV115" i="4"/>
  <c r="AV119" i="4"/>
  <c r="AV123" i="4"/>
  <c r="AV127" i="4"/>
  <c r="AV131" i="4"/>
  <c r="AV135" i="4"/>
  <c r="AV139" i="4"/>
  <c r="AV143" i="4"/>
  <c r="AV147" i="4"/>
  <c r="AV151" i="4"/>
  <c r="AV155" i="4"/>
  <c r="AV159" i="4"/>
  <c r="AV164" i="4"/>
  <c r="AV168" i="4"/>
  <c r="AV172" i="4"/>
  <c r="AV176" i="4"/>
  <c r="AV180" i="4"/>
  <c r="AV184" i="4"/>
  <c r="AV188" i="4"/>
  <c r="AV192" i="4"/>
  <c r="AV196" i="4"/>
  <c r="AV200" i="4"/>
  <c r="AV204" i="4"/>
  <c r="AV208" i="4"/>
  <c r="AV212" i="4"/>
  <c r="AV216" i="4"/>
  <c r="AV220" i="4"/>
  <c r="AV224" i="4"/>
  <c r="AV228" i="4"/>
  <c r="AV230" i="4"/>
  <c r="AV232" i="4"/>
  <c r="AV234" i="4"/>
  <c r="AV238" i="4"/>
  <c r="AV242" i="4"/>
  <c r="AV246" i="4"/>
  <c r="AV250" i="4"/>
  <c r="AV254" i="4"/>
  <c r="AV258" i="4"/>
  <c r="AV260" i="4"/>
  <c r="AV262" i="4"/>
  <c r="AV264" i="4"/>
  <c r="AV266" i="4"/>
  <c r="AV268" i="4"/>
  <c r="AV270" i="4"/>
  <c r="AV272" i="4"/>
  <c r="AV274" i="4"/>
  <c r="AV276" i="4"/>
  <c r="AV16" i="4"/>
  <c r="AV24" i="4"/>
  <c r="AV32" i="4"/>
  <c r="AV40" i="4"/>
  <c r="AV48" i="4"/>
  <c r="AV70" i="4"/>
  <c r="AV82" i="4"/>
  <c r="AV96" i="4"/>
  <c r="AV104" i="4"/>
  <c r="AV112" i="4"/>
  <c r="AV120" i="4"/>
  <c r="AV128" i="4"/>
  <c r="AV136" i="4"/>
  <c r="AV144" i="4"/>
  <c r="AV152" i="4"/>
  <c r="AV160" i="4"/>
  <c r="AV343" i="4"/>
  <c r="AV345" i="4"/>
  <c r="AV348" i="4"/>
  <c r="AV350" i="4"/>
  <c r="AV352" i="4"/>
  <c r="AV354" i="4"/>
  <c r="AV356" i="4"/>
  <c r="AV358" i="4"/>
  <c r="AV388" i="4"/>
  <c r="AV390" i="4"/>
  <c r="AV392" i="4"/>
  <c r="AV486" i="4"/>
  <c r="AV488" i="4"/>
  <c r="AV490" i="4"/>
  <c r="AV492" i="4"/>
  <c r="AV494" i="4"/>
  <c r="AV496" i="4"/>
  <c r="AV498" i="4"/>
  <c r="AV512" i="4"/>
  <c r="AV360" i="4"/>
  <c r="AV362" i="4"/>
  <c r="AV364" i="4"/>
  <c r="AV366" i="4"/>
  <c r="AV368" i="4"/>
  <c r="AV370" i="4"/>
  <c r="AV372" i="4"/>
  <c r="AV374" i="4"/>
  <c r="AV376" i="4"/>
  <c r="AV378" i="4"/>
  <c r="AV380" i="4"/>
  <c r="AV382" i="4"/>
  <c r="AV384" i="4"/>
  <c r="AV386" i="4"/>
  <c r="AV387" i="4"/>
  <c r="AV394" i="4"/>
  <c r="AV398" i="4"/>
  <c r="AV402" i="4"/>
  <c r="AV406" i="4"/>
  <c r="AV410" i="4"/>
  <c r="AV414" i="4"/>
  <c r="AV418" i="4"/>
  <c r="AV422" i="4"/>
  <c r="AV426" i="4"/>
  <c r="AV430" i="4"/>
  <c r="AV434" i="4"/>
  <c r="AV438" i="4"/>
  <c r="AV442" i="4"/>
  <c r="AV446" i="4"/>
  <c r="AV450" i="4"/>
  <c r="AV485" i="4"/>
  <c r="AV487" i="4"/>
  <c r="AV489" i="4"/>
  <c r="AV491" i="4"/>
  <c r="AV493" i="4"/>
  <c r="AV495" i="4"/>
  <c r="AV497" i="4"/>
  <c r="AV499" i="4"/>
  <c r="AV503" i="4"/>
  <c r="AV507" i="4"/>
  <c r="AV514" i="4"/>
  <c r="AV516" i="4"/>
  <c r="AV518" i="4"/>
  <c r="AV520" i="4"/>
  <c r="AV522" i="4"/>
  <c r="AV524" i="4"/>
  <c r="AV526" i="4"/>
  <c r="AV528" i="4"/>
  <c r="AV530" i="4"/>
  <c r="AV532" i="4"/>
  <c r="AV534" i="4"/>
  <c r="AV536" i="4"/>
  <c r="AV538" i="4"/>
  <c r="AV566" i="4"/>
  <c r="AV585" i="4"/>
  <c r="AV589" i="4"/>
  <c r="AV593" i="4"/>
  <c r="AV597" i="4"/>
  <c r="AV587" i="4"/>
  <c r="AV591" i="4"/>
  <c r="AV595" i="4"/>
  <c r="AV600" i="4"/>
  <c r="AV602" i="4"/>
  <c r="AV604" i="4"/>
  <c r="AV586" i="4"/>
  <c r="AV594" i="4"/>
  <c r="AV607" i="4"/>
  <c r="AV609" i="4"/>
  <c r="AV401" i="4"/>
  <c r="AV409" i="4"/>
  <c r="AV417" i="4"/>
  <c r="AV425" i="4"/>
  <c r="AV433" i="4"/>
  <c r="AV441" i="4"/>
  <c r="AV449" i="4"/>
  <c r="AV359" i="4"/>
  <c r="AV399" i="4"/>
  <c r="AV407" i="4"/>
  <c r="AV415" i="4"/>
  <c r="AV423" i="4"/>
  <c r="AV431" i="4"/>
  <c r="AV439" i="4"/>
  <c r="AV447" i="4"/>
  <c r="AV500" i="4"/>
  <c r="AV508" i="4"/>
  <c r="AV569" i="4"/>
  <c r="AV611" i="4"/>
  <c r="AV584" i="4"/>
  <c r="AV592" i="4"/>
  <c r="AV598" i="4"/>
  <c r="AV484" i="4"/>
  <c r="AV506" i="4"/>
  <c r="AV583" i="4"/>
  <c r="AV565" i="4"/>
  <c r="AM162" i="4"/>
  <c r="AM166" i="4"/>
  <c r="AM170" i="4"/>
  <c r="AM174" i="4"/>
  <c r="AM178" i="4"/>
  <c r="AM182" i="4"/>
  <c r="AM186" i="4"/>
  <c r="AM190" i="4"/>
  <c r="AM194" i="4"/>
  <c r="AM198" i="4"/>
  <c r="AM202" i="4"/>
  <c r="AM206" i="4"/>
  <c r="AM210" i="4"/>
  <c r="AM214" i="4"/>
  <c r="AM218" i="4"/>
  <c r="AM222" i="4"/>
  <c r="AM226" i="4"/>
  <c r="AM236" i="4"/>
  <c r="AM240" i="4"/>
  <c r="AM244" i="4"/>
  <c r="AM248" i="4"/>
  <c r="AM252" i="4"/>
  <c r="AM256" i="4"/>
  <c r="AM14" i="4"/>
  <c r="AM22" i="4"/>
  <c r="AM30" i="4"/>
  <c r="AM52" i="4"/>
  <c r="AM54" i="4"/>
  <c r="AM56" i="4"/>
  <c r="AM58" i="4"/>
  <c r="AM60" i="4"/>
  <c r="AM62" i="4"/>
  <c r="AM64" i="4"/>
  <c r="AM74" i="4"/>
  <c r="AM76" i="4"/>
  <c r="AM84" i="4"/>
  <c r="AM86" i="4"/>
  <c r="AM88" i="4"/>
  <c r="AM38" i="4"/>
  <c r="AM46" i="4"/>
  <c r="AM68" i="4"/>
  <c r="AM80" i="4"/>
  <c r="AM94" i="4"/>
  <c r="AM102" i="4"/>
  <c r="AM110" i="4"/>
  <c r="AM118" i="4"/>
  <c r="AM126" i="4"/>
  <c r="AM134" i="4"/>
  <c r="AM142" i="4"/>
  <c r="AM150" i="4"/>
  <c r="AM158" i="4"/>
  <c r="AM20" i="4"/>
  <c r="AM28" i="4"/>
  <c r="AM36" i="4"/>
  <c r="AM44" i="4"/>
  <c r="AM66" i="4"/>
  <c r="AM78" i="4"/>
  <c r="AM92" i="4"/>
  <c r="AM100" i="4"/>
  <c r="AM108" i="4"/>
  <c r="AM116" i="4"/>
  <c r="AM124" i="4"/>
  <c r="AM132" i="4"/>
  <c r="AM140" i="4"/>
  <c r="AM148" i="4"/>
  <c r="AM156" i="4"/>
  <c r="AM361" i="4"/>
  <c r="AM363" i="4"/>
  <c r="AM365" i="4"/>
  <c r="AM367" i="4"/>
  <c r="AM369" i="4"/>
  <c r="AM371" i="4"/>
  <c r="AM373" i="4"/>
  <c r="AM375" i="4"/>
  <c r="AM377" i="4"/>
  <c r="AM12" i="4"/>
  <c r="AM161" i="4"/>
  <c r="AM539" i="4"/>
  <c r="AM379" i="4"/>
  <c r="AM381" i="4"/>
  <c r="AM383" i="4"/>
  <c r="AM385" i="4"/>
  <c r="AM396" i="4"/>
  <c r="AM400" i="4"/>
  <c r="AM404" i="4"/>
  <c r="AM408" i="4"/>
  <c r="AM412" i="4"/>
  <c r="AM416" i="4"/>
  <c r="AM420" i="4"/>
  <c r="AM424" i="4"/>
  <c r="AM428" i="4"/>
  <c r="AM432" i="4"/>
  <c r="AM436" i="4"/>
  <c r="AM440" i="4"/>
  <c r="AM444" i="4"/>
  <c r="AM448" i="4"/>
  <c r="AM452" i="4"/>
  <c r="AM393" i="4"/>
  <c r="AM453" i="4"/>
  <c r="AM455" i="4"/>
  <c r="AM457" i="4"/>
  <c r="AM459" i="4"/>
  <c r="AM461" i="4"/>
  <c r="AM463" i="4"/>
  <c r="AM465" i="4"/>
  <c r="AM467" i="4"/>
  <c r="AM469" i="4"/>
  <c r="AM471" i="4"/>
  <c r="AM473" i="4"/>
  <c r="AM475" i="4"/>
  <c r="AM477" i="4"/>
  <c r="AM479" i="4"/>
  <c r="AM481" i="4"/>
  <c r="AM483" i="4"/>
  <c r="AM501" i="4"/>
  <c r="AM505" i="4"/>
  <c r="AM509" i="4"/>
  <c r="AM397" i="4"/>
  <c r="AM405" i="4"/>
  <c r="AM413" i="4"/>
  <c r="AM421" i="4"/>
  <c r="AM429" i="4"/>
  <c r="AM437" i="4"/>
  <c r="AM445" i="4"/>
  <c r="AM163" i="4"/>
  <c r="AM165" i="4"/>
  <c r="AM167" i="4"/>
  <c r="AM169" i="4"/>
  <c r="AM171" i="4"/>
  <c r="AM173" i="4"/>
  <c r="AM175" i="4"/>
  <c r="AM177" i="4"/>
  <c r="AM179" i="4"/>
  <c r="AM181" i="4"/>
  <c r="AM183" i="4"/>
  <c r="AM185" i="4"/>
  <c r="AM187" i="4"/>
  <c r="AM189" i="4"/>
  <c r="AM191" i="4"/>
  <c r="AM193" i="4"/>
  <c r="AM195" i="4"/>
  <c r="AM197" i="4"/>
  <c r="AM199" i="4"/>
  <c r="AM201" i="4"/>
  <c r="AM203" i="4"/>
  <c r="AM205" i="4"/>
  <c r="AM207" i="4"/>
  <c r="AM209" i="4"/>
  <c r="AM211" i="4"/>
  <c r="AM213" i="4"/>
  <c r="AM215" i="4"/>
  <c r="AM217" i="4"/>
  <c r="AM219" i="4"/>
  <c r="AM221" i="4"/>
  <c r="AM223" i="4"/>
  <c r="AM225" i="4"/>
  <c r="AM227" i="4"/>
  <c r="AM235" i="4"/>
  <c r="AM237" i="4"/>
  <c r="AM239" i="4"/>
  <c r="AM241" i="4"/>
  <c r="AM243" i="4"/>
  <c r="AM245" i="4"/>
  <c r="AM247" i="4"/>
  <c r="AM249" i="4"/>
  <c r="AM251" i="4"/>
  <c r="AM253" i="4"/>
  <c r="AM255" i="4"/>
  <c r="AM257" i="4"/>
  <c r="AM278" i="4"/>
  <c r="AM280" i="4"/>
  <c r="AM282" i="4"/>
  <c r="AM284" i="4"/>
  <c r="AM286" i="4"/>
  <c r="AM288" i="4"/>
  <c r="AM290" i="4"/>
  <c r="AM292" i="4"/>
  <c r="AM294" i="4"/>
  <c r="AM296" i="4"/>
  <c r="AM298" i="4"/>
  <c r="AM300" i="4"/>
  <c r="AM454" i="4"/>
  <c r="AM456" i="4"/>
  <c r="AM458" i="4"/>
  <c r="AM460" i="4"/>
  <c r="AM462" i="4"/>
  <c r="AM464" i="4"/>
  <c r="AM466" i="4"/>
  <c r="AM468" i="4"/>
  <c r="AM470" i="4"/>
  <c r="AM472" i="4"/>
  <c r="AM474" i="4"/>
  <c r="AM476" i="4"/>
  <c r="AM478" i="4"/>
  <c r="AM480" i="4"/>
  <c r="AM482" i="4"/>
  <c r="AM511" i="4"/>
  <c r="AM513" i="4"/>
  <c r="AM515" i="4"/>
  <c r="AM517" i="4"/>
  <c r="AM519" i="4"/>
  <c r="AM521" i="4"/>
  <c r="AM523" i="4"/>
  <c r="AM525" i="4"/>
  <c r="AM527" i="4"/>
  <c r="AM529" i="4"/>
  <c r="AM531" i="4"/>
  <c r="AM533" i="4"/>
  <c r="AM535" i="4"/>
  <c r="AM537" i="4"/>
  <c r="AM541" i="4"/>
  <c r="AM543" i="4"/>
  <c r="AM545" i="4"/>
  <c r="AM547" i="4"/>
  <c r="AM549" i="4"/>
  <c r="AM551" i="4"/>
  <c r="AM553" i="4"/>
  <c r="AM555" i="4"/>
  <c r="AM557" i="4"/>
  <c r="AM559" i="4"/>
  <c r="AM561" i="4"/>
  <c r="AM563" i="4"/>
  <c r="AM571" i="4"/>
  <c r="AM573" i="4"/>
  <c r="AM575" i="4"/>
  <c r="AM577" i="4"/>
  <c r="AM579" i="4"/>
  <c r="AM581" i="4"/>
  <c r="AM599" i="4"/>
  <c r="AM601" i="4"/>
  <c r="AM603" i="4"/>
  <c r="AM605" i="4"/>
  <c r="AM606" i="4"/>
  <c r="AM608" i="4"/>
  <c r="AM610" i="4"/>
  <c r="AM612" i="4"/>
  <c r="AM502" i="4"/>
  <c r="AM302" i="4"/>
  <c r="AM304" i="4"/>
  <c r="AM306" i="4"/>
  <c r="AM308" i="4"/>
  <c r="AM310" i="4"/>
  <c r="AM312" i="4"/>
  <c r="AM314" i="4"/>
  <c r="AM316" i="4"/>
  <c r="AM318" i="4"/>
  <c r="AM320" i="4"/>
  <c r="AM322" i="4"/>
  <c r="AM324" i="4"/>
  <c r="AM326" i="4"/>
  <c r="AM328" i="4"/>
  <c r="AM330" i="4"/>
  <c r="AM332" i="4"/>
  <c r="AM334" i="4"/>
  <c r="AM336" i="4"/>
  <c r="AM338" i="4"/>
  <c r="AM340" i="4"/>
  <c r="AM342" i="4"/>
  <c r="AM344" i="4"/>
  <c r="AM346" i="4"/>
  <c r="AM347" i="4"/>
  <c r="AM349" i="4"/>
  <c r="AM351" i="4"/>
  <c r="AM353" i="4"/>
  <c r="AM355" i="4"/>
  <c r="AM357" i="4"/>
  <c r="AM389" i="4"/>
  <c r="AM391" i="4"/>
  <c r="AM395" i="4"/>
  <c r="AM403" i="4"/>
  <c r="AM411" i="4"/>
  <c r="AM419" i="4"/>
  <c r="AM427" i="4"/>
  <c r="AM435" i="4"/>
  <c r="AM443" i="4"/>
  <c r="AM451" i="4"/>
  <c r="AM504" i="4"/>
  <c r="AM567" i="4"/>
  <c r="AM590" i="4"/>
  <c r="AM510" i="4"/>
  <c r="AM540" i="4"/>
  <c r="AM542" i="4"/>
  <c r="AM544" i="4"/>
  <c r="AM279" i="4"/>
  <c r="AM281" i="4"/>
  <c r="AM283" i="4"/>
  <c r="AM285" i="4"/>
  <c r="AM287" i="4"/>
  <c r="AM289" i="4"/>
  <c r="AM291" i="4"/>
  <c r="AM293" i="4"/>
  <c r="AM295" i="4"/>
  <c r="AM297" i="4"/>
  <c r="AM299" i="4"/>
  <c r="AM301" i="4"/>
  <c r="AM303" i="4"/>
  <c r="AM305" i="4"/>
  <c r="AM307" i="4"/>
  <c r="AM309" i="4"/>
  <c r="AM311" i="4"/>
  <c r="AM313" i="4"/>
  <c r="AM315" i="4"/>
  <c r="AM317" i="4"/>
  <c r="AM319" i="4"/>
  <c r="AM321" i="4"/>
  <c r="AM323" i="4"/>
  <c r="AM325" i="4"/>
  <c r="AM327" i="4"/>
  <c r="AM329" i="4"/>
  <c r="AM331" i="4"/>
  <c r="AM333" i="4"/>
  <c r="AM335" i="4"/>
  <c r="AM337" i="4"/>
  <c r="AM339" i="4"/>
  <c r="AM546" i="4"/>
  <c r="AM548" i="4"/>
  <c r="AM550" i="4"/>
  <c r="AM552" i="4"/>
  <c r="AM554" i="4"/>
  <c r="AM556" i="4"/>
  <c r="AM558" i="4"/>
  <c r="AM560" i="4"/>
  <c r="AM562" i="4"/>
  <c r="AM564" i="4"/>
  <c r="AM568" i="4"/>
  <c r="AM570" i="4"/>
  <c r="AM572" i="4"/>
  <c r="AM574" i="4"/>
  <c r="AM576" i="4"/>
  <c r="AM578" i="4"/>
  <c r="AM580" i="4"/>
  <c r="AM582" i="4"/>
  <c r="AM588" i="4"/>
  <c r="AM596" i="4"/>
  <c r="AM229" i="4"/>
  <c r="AM231" i="4"/>
  <c r="AM233" i="4"/>
  <c r="AM259" i="4"/>
  <c r="AM261" i="4"/>
  <c r="AM263" i="4"/>
  <c r="AM265" i="4"/>
  <c r="AM267" i="4"/>
  <c r="AM269" i="4"/>
  <c r="AM271" i="4"/>
  <c r="AM273" i="4"/>
  <c r="AM275" i="4"/>
  <c r="AM277" i="4"/>
  <c r="AM10" i="4"/>
  <c r="AM18" i="4"/>
  <c r="AM26" i="4"/>
  <c r="AM34" i="4"/>
  <c r="AM42" i="4"/>
  <c r="AM50" i="4"/>
  <c r="AM72" i="4"/>
  <c r="AM90" i="4"/>
  <c r="AM98" i="4"/>
  <c r="AM106" i="4"/>
  <c r="AM114" i="4"/>
  <c r="AM122" i="4"/>
  <c r="AM130" i="4"/>
  <c r="AM138" i="4"/>
  <c r="AM146" i="4"/>
  <c r="AM154" i="4"/>
  <c r="AM341" i="4"/>
  <c r="AM9" i="4"/>
  <c r="AM13" i="4"/>
  <c r="AM17" i="4"/>
  <c r="AM21" i="4"/>
  <c r="AM25" i="4"/>
  <c r="AM29" i="4"/>
  <c r="AM33" i="4"/>
  <c r="AM37" i="4"/>
  <c r="AM41" i="4"/>
  <c r="AM45" i="4"/>
  <c r="AM49" i="4"/>
  <c r="AM67" i="4"/>
  <c r="AM71" i="4"/>
  <c r="AM79" i="4"/>
  <c r="AM83" i="4"/>
  <c r="AM85" i="4"/>
  <c r="AM87" i="4"/>
  <c r="AM89" i="4"/>
  <c r="AM93" i="4"/>
  <c r="AM97" i="4"/>
  <c r="AM101" i="4"/>
  <c r="AM105" i="4"/>
  <c r="AM109" i="4"/>
  <c r="AM113" i="4"/>
  <c r="AM117" i="4"/>
  <c r="AM121" i="4"/>
  <c r="AM125" i="4"/>
  <c r="AM164" i="4"/>
  <c r="AM168" i="4"/>
  <c r="AM172" i="4"/>
  <c r="AM176" i="4"/>
  <c r="AM180" i="4"/>
  <c r="AM184" i="4"/>
  <c r="AM188" i="4"/>
  <c r="AM192" i="4"/>
  <c r="AM196" i="4"/>
  <c r="AM200" i="4"/>
  <c r="AM204" i="4"/>
  <c r="AM208" i="4"/>
  <c r="AM212" i="4"/>
  <c r="AM216" i="4"/>
  <c r="AM220" i="4"/>
  <c r="AM224" i="4"/>
  <c r="AM228" i="4"/>
  <c r="AM230" i="4"/>
  <c r="AM232" i="4"/>
  <c r="AM234" i="4"/>
  <c r="AM238" i="4"/>
  <c r="AM242" i="4"/>
  <c r="AM246" i="4"/>
  <c r="AM250" i="4"/>
  <c r="AM254" i="4"/>
  <c r="AM258" i="4"/>
  <c r="AM260" i="4"/>
  <c r="AM262" i="4"/>
  <c r="AM264" i="4"/>
  <c r="AM266" i="4"/>
  <c r="AM268" i="4"/>
  <c r="AM270" i="4"/>
  <c r="AM272" i="4"/>
  <c r="AM274" i="4"/>
  <c r="AM276" i="4"/>
  <c r="AM16" i="4"/>
  <c r="AM24" i="4"/>
  <c r="AM32" i="4"/>
  <c r="AM40" i="4"/>
  <c r="AM48" i="4"/>
  <c r="AM70" i="4"/>
  <c r="AM82" i="4"/>
  <c r="AM96" i="4"/>
  <c r="AM104" i="4"/>
  <c r="AM112" i="4"/>
  <c r="AM120" i="4"/>
  <c r="AM128" i="4"/>
  <c r="AM136" i="4"/>
  <c r="AM144" i="4"/>
  <c r="AM152" i="4"/>
  <c r="AM345" i="4"/>
  <c r="AM348" i="4"/>
  <c r="AM350" i="4"/>
  <c r="AM352" i="4"/>
  <c r="AM354" i="4"/>
  <c r="AM356" i="4"/>
  <c r="AM358" i="4"/>
  <c r="AM388" i="4"/>
  <c r="AM390" i="4"/>
  <c r="AM392" i="4"/>
  <c r="AM486" i="4"/>
  <c r="AM488" i="4"/>
  <c r="AM490" i="4"/>
  <c r="AM492" i="4"/>
  <c r="AM494" i="4"/>
  <c r="AM496" i="4"/>
  <c r="AM498" i="4"/>
  <c r="AM360" i="4"/>
  <c r="AM362" i="4"/>
  <c r="AM364" i="4"/>
  <c r="AM366" i="4"/>
  <c r="AM368" i="4"/>
  <c r="AM370" i="4"/>
  <c r="AM372" i="4"/>
  <c r="AM374" i="4"/>
  <c r="AM376" i="4"/>
  <c r="AM378" i="4"/>
  <c r="AM380" i="4"/>
  <c r="AM382" i="4"/>
  <c r="AM384" i="4"/>
  <c r="AM386" i="4"/>
  <c r="AM399" i="4"/>
  <c r="AM407" i="4"/>
  <c r="AM415" i="4"/>
  <c r="AM423" i="4"/>
  <c r="AM431" i="4"/>
  <c r="AM439" i="4"/>
  <c r="AM447" i="4"/>
  <c r="AM129" i="4"/>
  <c r="AM133" i="4"/>
  <c r="AM137" i="4"/>
  <c r="AM141" i="4"/>
  <c r="AM145" i="4"/>
  <c r="AM149" i="4"/>
  <c r="AM153" i="4"/>
  <c r="AM157" i="4"/>
  <c r="AM11" i="4"/>
  <c r="AM15" i="4"/>
  <c r="AM19" i="4"/>
  <c r="AM23" i="4"/>
  <c r="AM27" i="4"/>
  <c r="AM31" i="4"/>
  <c r="AM35" i="4"/>
  <c r="AM39" i="4"/>
  <c r="AM43" i="4"/>
  <c r="AM47" i="4"/>
  <c r="AM51" i="4"/>
  <c r="AM53" i="4"/>
  <c r="AM55" i="4"/>
  <c r="AM57" i="4"/>
  <c r="AM59" i="4"/>
  <c r="AM61" i="4"/>
  <c r="AM63" i="4"/>
  <c r="AM65" i="4"/>
  <c r="AM69" i="4"/>
  <c r="AM73" i="4"/>
  <c r="AM75" i="4"/>
  <c r="AM77" i="4"/>
  <c r="AM81" i="4"/>
  <c r="AM91" i="4"/>
  <c r="AM95" i="4"/>
  <c r="AM99" i="4"/>
  <c r="AM103" i="4"/>
  <c r="AM107" i="4"/>
  <c r="AM111" i="4"/>
  <c r="AM115" i="4"/>
  <c r="AM119" i="4"/>
  <c r="AM123" i="4"/>
  <c r="AM127" i="4"/>
  <c r="AM131" i="4"/>
  <c r="AM135" i="4"/>
  <c r="AM139" i="4"/>
  <c r="AM143" i="4"/>
  <c r="AM147" i="4"/>
  <c r="AM151" i="4"/>
  <c r="AM155" i="4"/>
  <c r="AM159" i="4"/>
  <c r="AM160" i="4"/>
  <c r="AM343" i="4"/>
  <c r="AM401" i="4"/>
  <c r="AM409" i="4"/>
  <c r="AM417" i="4"/>
  <c r="AM425" i="4"/>
  <c r="AM433" i="4"/>
  <c r="AM441" i="4"/>
  <c r="AM449" i="4"/>
  <c r="AM512" i="4"/>
  <c r="AM359" i="4"/>
  <c r="AM387" i="4"/>
  <c r="AM394" i="4"/>
  <c r="AM398" i="4"/>
  <c r="AM402" i="4"/>
  <c r="AM406" i="4"/>
  <c r="AM410" i="4"/>
  <c r="AM414" i="4"/>
  <c r="AM418" i="4"/>
  <c r="AM422" i="4"/>
  <c r="AM426" i="4"/>
  <c r="AM430" i="4"/>
  <c r="AM434" i="4"/>
  <c r="AM438" i="4"/>
  <c r="AM442" i="4"/>
  <c r="AM446" i="4"/>
  <c r="AM450" i="4"/>
  <c r="AM485" i="4"/>
  <c r="AM487" i="4"/>
  <c r="AM489" i="4"/>
  <c r="AM491" i="4"/>
  <c r="AM493" i="4"/>
  <c r="AM495" i="4"/>
  <c r="AM497" i="4"/>
  <c r="AM499" i="4"/>
  <c r="AM503" i="4"/>
  <c r="AM507" i="4"/>
  <c r="AM514" i="4"/>
  <c r="AM516" i="4"/>
  <c r="AM518" i="4"/>
  <c r="AM520" i="4"/>
  <c r="AM522" i="4"/>
  <c r="AM524" i="4"/>
  <c r="AM526" i="4"/>
  <c r="AM528" i="4"/>
  <c r="AM530" i="4"/>
  <c r="AM532" i="4"/>
  <c r="AM534" i="4"/>
  <c r="AM536" i="4"/>
  <c r="AM538" i="4"/>
  <c r="AM500" i="4"/>
  <c r="AM508" i="4"/>
  <c r="AM566" i="4"/>
  <c r="AM569" i="4"/>
  <c r="AM585" i="4"/>
  <c r="AM589" i="4"/>
  <c r="AM593" i="4"/>
  <c r="AM597" i="4"/>
  <c r="AM587" i="4"/>
  <c r="AM591" i="4"/>
  <c r="AM595" i="4"/>
  <c r="AM600" i="4"/>
  <c r="AM602" i="4"/>
  <c r="AM604" i="4"/>
  <c r="AM586" i="4"/>
  <c r="AM594" i="4"/>
  <c r="AM607" i="4"/>
  <c r="AM484" i="4"/>
  <c r="AM506" i="4"/>
  <c r="AM565" i="4"/>
  <c r="AM584" i="4"/>
  <c r="AM592" i="4"/>
  <c r="AM609" i="4"/>
  <c r="AM611" i="4"/>
  <c r="AM583" i="4"/>
  <c r="AM598" i="4"/>
  <c r="X162" i="4"/>
  <c r="X166" i="4"/>
  <c r="X170" i="4"/>
  <c r="X174" i="4"/>
  <c r="X178" i="4"/>
  <c r="X182" i="4"/>
  <c r="X186" i="4"/>
  <c r="X190" i="4"/>
  <c r="X194" i="4"/>
  <c r="X198" i="4"/>
  <c r="X202" i="4"/>
  <c r="X206" i="4"/>
  <c r="X210" i="4"/>
  <c r="X214" i="4"/>
  <c r="X218" i="4"/>
  <c r="X222" i="4"/>
  <c r="X226" i="4"/>
  <c r="X236" i="4"/>
  <c r="X240" i="4"/>
  <c r="X244" i="4"/>
  <c r="X248" i="4"/>
  <c r="X252" i="4"/>
  <c r="X256" i="4"/>
  <c r="X14" i="4"/>
  <c r="X22" i="4"/>
  <c r="X30" i="4"/>
  <c r="X38" i="4"/>
  <c r="X46" i="4"/>
  <c r="X68" i="4"/>
  <c r="X80" i="4"/>
  <c r="X94" i="4"/>
  <c r="X102" i="4"/>
  <c r="X110" i="4"/>
  <c r="X118" i="4"/>
  <c r="X126" i="4"/>
  <c r="X134" i="4"/>
  <c r="X142" i="4"/>
  <c r="X150" i="4"/>
  <c r="X158" i="4"/>
  <c r="X52" i="4"/>
  <c r="X54" i="4"/>
  <c r="X56" i="4"/>
  <c r="X58" i="4"/>
  <c r="X60" i="4"/>
  <c r="X62" i="4"/>
  <c r="X64" i="4"/>
  <c r="X74" i="4"/>
  <c r="X76" i="4"/>
  <c r="X84" i="4"/>
  <c r="X86" i="4"/>
  <c r="X88" i="4"/>
  <c r="X12" i="4"/>
  <c r="X20" i="4"/>
  <c r="X28" i="4"/>
  <c r="X36" i="4"/>
  <c r="X44" i="4"/>
  <c r="X66" i="4"/>
  <c r="X78" i="4"/>
  <c r="X92" i="4"/>
  <c r="X100" i="4"/>
  <c r="X108" i="4"/>
  <c r="X116" i="4"/>
  <c r="X124" i="4"/>
  <c r="X132" i="4"/>
  <c r="X140" i="4"/>
  <c r="X148" i="4"/>
  <c r="X156" i="4"/>
  <c r="X161" i="4"/>
  <c r="X361" i="4"/>
  <c r="X363" i="4"/>
  <c r="X365" i="4"/>
  <c r="X367" i="4"/>
  <c r="X369" i="4"/>
  <c r="X371" i="4"/>
  <c r="X373" i="4"/>
  <c r="X375" i="4"/>
  <c r="X377" i="4"/>
  <c r="X379" i="4"/>
  <c r="X381" i="4"/>
  <c r="X383" i="4"/>
  <c r="X385" i="4"/>
  <c r="X396" i="4"/>
  <c r="X400" i="4"/>
  <c r="X404" i="4"/>
  <c r="X408" i="4"/>
  <c r="X412" i="4"/>
  <c r="X416" i="4"/>
  <c r="X420" i="4"/>
  <c r="X424" i="4"/>
  <c r="X428" i="4"/>
  <c r="X432" i="4"/>
  <c r="X436" i="4"/>
  <c r="X440" i="4"/>
  <c r="X444" i="4"/>
  <c r="X448" i="4"/>
  <c r="X453" i="4"/>
  <c r="X455" i="4"/>
  <c r="X457" i="4"/>
  <c r="X459" i="4"/>
  <c r="X461" i="4"/>
  <c r="X463" i="4"/>
  <c r="X465" i="4"/>
  <c r="X467" i="4"/>
  <c r="X469" i="4"/>
  <c r="X471" i="4"/>
  <c r="X473" i="4"/>
  <c r="X475" i="4"/>
  <c r="X477" i="4"/>
  <c r="X479" i="4"/>
  <c r="X481" i="4"/>
  <c r="X483" i="4"/>
  <c r="X501" i="4"/>
  <c r="X505" i="4"/>
  <c r="X509" i="4"/>
  <c r="X397" i="4"/>
  <c r="X405" i="4"/>
  <c r="X413" i="4"/>
  <c r="X421" i="4"/>
  <c r="X429" i="4"/>
  <c r="X437" i="4"/>
  <c r="X445" i="4"/>
  <c r="X539" i="4"/>
  <c r="X165" i="4"/>
  <c r="X169" i="4"/>
  <c r="X452" i="4"/>
  <c r="X393" i="4"/>
  <c r="X163" i="4"/>
  <c r="X167" i="4"/>
  <c r="X171" i="4"/>
  <c r="X175" i="4"/>
  <c r="X179" i="4"/>
  <c r="X183" i="4"/>
  <c r="X187" i="4"/>
  <c r="X191" i="4"/>
  <c r="X195" i="4"/>
  <c r="X199" i="4"/>
  <c r="X203" i="4"/>
  <c r="X207" i="4"/>
  <c r="X211" i="4"/>
  <c r="X215" i="4"/>
  <c r="X219" i="4"/>
  <c r="X223" i="4"/>
  <c r="X227" i="4"/>
  <c r="X237" i="4"/>
  <c r="X241" i="4"/>
  <c r="X245" i="4"/>
  <c r="X249" i="4"/>
  <c r="X253" i="4"/>
  <c r="X257" i="4"/>
  <c r="X173" i="4"/>
  <c r="X177" i="4"/>
  <c r="X181" i="4"/>
  <c r="X185" i="4"/>
  <c r="X189" i="4"/>
  <c r="X193" i="4"/>
  <c r="X197" i="4"/>
  <c r="X201" i="4"/>
  <c r="X205" i="4"/>
  <c r="X209" i="4"/>
  <c r="X213" i="4"/>
  <c r="X217" i="4"/>
  <c r="X221" i="4"/>
  <c r="X225" i="4"/>
  <c r="X235" i="4"/>
  <c r="X239" i="4"/>
  <c r="X243" i="4"/>
  <c r="X247" i="4"/>
  <c r="X251" i="4"/>
  <c r="X255" i="4"/>
  <c r="X278" i="4"/>
  <c r="X280" i="4"/>
  <c r="X282" i="4"/>
  <c r="X284" i="4"/>
  <c r="X286" i="4"/>
  <c r="X288" i="4"/>
  <c r="X290" i="4"/>
  <c r="X292" i="4"/>
  <c r="X294" i="4"/>
  <c r="X296" i="4"/>
  <c r="X298" i="4"/>
  <c r="X300" i="4"/>
  <c r="X302" i="4"/>
  <c r="X304" i="4"/>
  <c r="X306" i="4"/>
  <c r="X308" i="4"/>
  <c r="X310" i="4"/>
  <c r="X312" i="4"/>
  <c r="X314" i="4"/>
  <c r="X316" i="4"/>
  <c r="X318" i="4"/>
  <c r="X320" i="4"/>
  <c r="X322" i="4"/>
  <c r="X324" i="4"/>
  <c r="X326" i="4"/>
  <c r="X328" i="4"/>
  <c r="X330" i="4"/>
  <c r="X332" i="4"/>
  <c r="X334" i="4"/>
  <c r="X336" i="4"/>
  <c r="X338" i="4"/>
  <c r="X340" i="4"/>
  <c r="X342" i="4"/>
  <c r="X344" i="4"/>
  <c r="X346" i="4"/>
  <c r="X347" i="4"/>
  <c r="X349" i="4"/>
  <c r="X351" i="4"/>
  <c r="X353" i="4"/>
  <c r="X355" i="4"/>
  <c r="X357" i="4"/>
  <c r="X389" i="4"/>
  <c r="X391" i="4"/>
  <c r="X454" i="4"/>
  <c r="X456" i="4"/>
  <c r="X458" i="4"/>
  <c r="X460" i="4"/>
  <c r="X462" i="4"/>
  <c r="X464" i="4"/>
  <c r="X466" i="4"/>
  <c r="X468" i="4"/>
  <c r="X470" i="4"/>
  <c r="X472" i="4"/>
  <c r="X474" i="4"/>
  <c r="X476" i="4"/>
  <c r="X478" i="4"/>
  <c r="X480" i="4"/>
  <c r="X482" i="4"/>
  <c r="X395" i="4"/>
  <c r="X403" i="4"/>
  <c r="X411" i="4"/>
  <c r="X419" i="4"/>
  <c r="X427" i="4"/>
  <c r="X435" i="4"/>
  <c r="X443" i="4"/>
  <c r="X451" i="4"/>
  <c r="X511" i="4"/>
  <c r="X513" i="4"/>
  <c r="X515" i="4"/>
  <c r="X517" i="4"/>
  <c r="X519" i="4"/>
  <c r="X521" i="4"/>
  <c r="X523" i="4"/>
  <c r="X525" i="4"/>
  <c r="X527" i="4"/>
  <c r="X529" i="4"/>
  <c r="X531" i="4"/>
  <c r="X533" i="4"/>
  <c r="X535" i="4"/>
  <c r="X537" i="4"/>
  <c r="X504" i="4"/>
  <c r="X541" i="4"/>
  <c r="X543" i="4"/>
  <c r="X545" i="4"/>
  <c r="X547" i="4"/>
  <c r="X549" i="4"/>
  <c r="X551" i="4"/>
  <c r="X553" i="4"/>
  <c r="X555" i="4"/>
  <c r="X557" i="4"/>
  <c r="X559" i="4"/>
  <c r="X561" i="4"/>
  <c r="X563" i="4"/>
  <c r="X571" i="4"/>
  <c r="X573" i="4"/>
  <c r="X575" i="4"/>
  <c r="X577" i="4"/>
  <c r="X579" i="4"/>
  <c r="X581" i="4"/>
  <c r="X567" i="4"/>
  <c r="X599" i="4"/>
  <c r="X601" i="4"/>
  <c r="X603" i="4"/>
  <c r="X605" i="4"/>
  <c r="X590" i="4"/>
  <c r="X606" i="4"/>
  <c r="X608" i="4"/>
  <c r="X610" i="4"/>
  <c r="X612" i="4"/>
  <c r="X502" i="4"/>
  <c r="X510" i="4"/>
  <c r="X540" i="4"/>
  <c r="X542" i="4"/>
  <c r="X544" i="4"/>
  <c r="X546" i="4"/>
  <c r="X548" i="4"/>
  <c r="X550" i="4"/>
  <c r="X552" i="4"/>
  <c r="X554" i="4"/>
  <c r="X556" i="4"/>
  <c r="X558" i="4"/>
  <c r="X560" i="4"/>
  <c r="X562" i="4"/>
  <c r="X564" i="4"/>
  <c r="X568" i="4"/>
  <c r="X570" i="4"/>
  <c r="X572" i="4"/>
  <c r="X574" i="4"/>
  <c r="X576" i="4"/>
  <c r="X578" i="4"/>
  <c r="X580" i="4"/>
  <c r="X582" i="4"/>
  <c r="X588" i="4"/>
  <c r="X596" i="4"/>
  <c r="X229" i="4"/>
  <c r="X231" i="4"/>
  <c r="X233" i="4"/>
  <c r="X259" i="4"/>
  <c r="X261" i="4"/>
  <c r="X263" i="4"/>
  <c r="X265" i="4"/>
  <c r="X267" i="4"/>
  <c r="X269" i="4"/>
  <c r="X271" i="4"/>
  <c r="X273" i="4"/>
  <c r="X275" i="4"/>
  <c r="X10" i="4"/>
  <c r="X18" i="4"/>
  <c r="X26" i="4"/>
  <c r="X34" i="4"/>
  <c r="X42" i="4"/>
  <c r="X50" i="4"/>
  <c r="X72" i="4"/>
  <c r="X90" i="4"/>
  <c r="X98" i="4"/>
  <c r="X106" i="4"/>
  <c r="X114" i="4"/>
  <c r="X122" i="4"/>
  <c r="X130" i="4"/>
  <c r="X138" i="4"/>
  <c r="X146" i="4"/>
  <c r="X154" i="4"/>
  <c r="X279" i="4"/>
  <c r="X281" i="4"/>
  <c r="X283" i="4"/>
  <c r="X285" i="4"/>
  <c r="X287" i="4"/>
  <c r="X289" i="4"/>
  <c r="X291" i="4"/>
  <c r="X293" i="4"/>
  <c r="X295" i="4"/>
  <c r="X297" i="4"/>
  <c r="X299" i="4"/>
  <c r="X301" i="4"/>
  <c r="X303" i="4"/>
  <c r="X305" i="4"/>
  <c r="X307" i="4"/>
  <c r="X309" i="4"/>
  <c r="X311" i="4"/>
  <c r="X313" i="4"/>
  <c r="X315" i="4"/>
  <c r="X317" i="4"/>
  <c r="X319" i="4"/>
  <c r="X321" i="4"/>
  <c r="X323" i="4"/>
  <c r="X325" i="4"/>
  <c r="X327" i="4"/>
  <c r="X329" i="4"/>
  <c r="X331" i="4"/>
  <c r="X333" i="4"/>
  <c r="X335" i="4"/>
  <c r="X337" i="4"/>
  <c r="X339" i="4"/>
  <c r="X341" i="4"/>
  <c r="X9" i="4"/>
  <c r="X13" i="4"/>
  <c r="X17" i="4"/>
  <c r="X21" i="4"/>
  <c r="X25" i="4"/>
  <c r="X29" i="4"/>
  <c r="X33" i="4"/>
  <c r="X37" i="4"/>
  <c r="X41" i="4"/>
  <c r="X45" i="4"/>
  <c r="X49" i="4"/>
  <c r="X67" i="4"/>
  <c r="X71" i="4"/>
  <c r="X79" i="4"/>
  <c r="X83" i="4"/>
  <c r="X85" i="4"/>
  <c r="X87" i="4"/>
  <c r="X89" i="4"/>
  <c r="X93" i="4"/>
  <c r="X97" i="4"/>
  <c r="X101" i="4"/>
  <c r="X105" i="4"/>
  <c r="X109" i="4"/>
  <c r="X113" i="4"/>
  <c r="X117" i="4"/>
  <c r="X121" i="4"/>
  <c r="X125" i="4"/>
  <c r="X277" i="4"/>
  <c r="X129" i="4"/>
  <c r="X133" i="4"/>
  <c r="X137" i="4"/>
  <c r="X141" i="4"/>
  <c r="X145" i="4"/>
  <c r="X149" i="4"/>
  <c r="X153" i="4"/>
  <c r="X157" i="4"/>
  <c r="X11" i="4"/>
  <c r="X15" i="4"/>
  <c r="X19" i="4"/>
  <c r="X23" i="4"/>
  <c r="X27" i="4"/>
  <c r="X31" i="4"/>
  <c r="X35" i="4"/>
  <c r="X39" i="4"/>
  <c r="X43" i="4"/>
  <c r="X47" i="4"/>
  <c r="X51" i="4"/>
  <c r="X53" i="4"/>
  <c r="X55" i="4"/>
  <c r="X57" i="4"/>
  <c r="X59" i="4"/>
  <c r="X61" i="4"/>
  <c r="X63" i="4"/>
  <c r="X65" i="4"/>
  <c r="X69" i="4"/>
  <c r="X73" i="4"/>
  <c r="X75" i="4"/>
  <c r="X77" i="4"/>
  <c r="X81" i="4"/>
  <c r="X91" i="4"/>
  <c r="X95" i="4"/>
  <c r="X99" i="4"/>
  <c r="X103" i="4"/>
  <c r="X107" i="4"/>
  <c r="X111" i="4"/>
  <c r="X115" i="4"/>
  <c r="X119" i="4"/>
  <c r="X123" i="4"/>
  <c r="X127" i="4"/>
  <c r="X131" i="4"/>
  <c r="X135" i="4"/>
  <c r="X139" i="4"/>
  <c r="X143" i="4"/>
  <c r="X147" i="4"/>
  <c r="X151" i="4"/>
  <c r="X155" i="4"/>
  <c r="X159" i="4"/>
  <c r="X164" i="4"/>
  <c r="X168" i="4"/>
  <c r="X172" i="4"/>
  <c r="X176" i="4"/>
  <c r="X180" i="4"/>
  <c r="X184" i="4"/>
  <c r="X188" i="4"/>
  <c r="X192" i="4"/>
  <c r="X196" i="4"/>
  <c r="X200" i="4"/>
  <c r="X204" i="4"/>
  <c r="X208" i="4"/>
  <c r="X212" i="4"/>
  <c r="X216" i="4"/>
  <c r="X220" i="4"/>
  <c r="X224" i="4"/>
  <c r="X228" i="4"/>
  <c r="X230" i="4"/>
  <c r="X232" i="4"/>
  <c r="X234" i="4"/>
  <c r="X238" i="4"/>
  <c r="X242" i="4"/>
  <c r="X246" i="4"/>
  <c r="X250" i="4"/>
  <c r="X254" i="4"/>
  <c r="X258" i="4"/>
  <c r="X260" i="4"/>
  <c r="X262" i="4"/>
  <c r="X264" i="4"/>
  <c r="X266" i="4"/>
  <c r="X268" i="4"/>
  <c r="X270" i="4"/>
  <c r="X272" i="4"/>
  <c r="X274" i="4"/>
  <c r="X276" i="4"/>
  <c r="X16" i="4"/>
  <c r="X24" i="4"/>
  <c r="X32" i="4"/>
  <c r="X40" i="4"/>
  <c r="X48" i="4"/>
  <c r="X70" i="4"/>
  <c r="X82" i="4"/>
  <c r="X96" i="4"/>
  <c r="X104" i="4"/>
  <c r="X112" i="4"/>
  <c r="X120" i="4"/>
  <c r="X128" i="4"/>
  <c r="X136" i="4"/>
  <c r="X144" i="4"/>
  <c r="X152" i="4"/>
  <c r="X160" i="4"/>
  <c r="X343" i="4"/>
  <c r="X345" i="4"/>
  <c r="X348" i="4"/>
  <c r="X350" i="4"/>
  <c r="X352" i="4"/>
  <c r="X354" i="4"/>
  <c r="X356" i="4"/>
  <c r="X358" i="4"/>
  <c r="X388" i="4"/>
  <c r="X390" i="4"/>
  <c r="X392" i="4"/>
  <c r="X486" i="4"/>
  <c r="X488" i="4"/>
  <c r="X490" i="4"/>
  <c r="X492" i="4"/>
  <c r="X494" i="4"/>
  <c r="X496" i="4"/>
  <c r="X498" i="4"/>
  <c r="X512" i="4"/>
  <c r="X360" i="4"/>
  <c r="X362" i="4"/>
  <c r="X364" i="4"/>
  <c r="X366" i="4"/>
  <c r="X368" i="4"/>
  <c r="X370" i="4"/>
  <c r="X372" i="4"/>
  <c r="X374" i="4"/>
  <c r="X376" i="4"/>
  <c r="X378" i="4"/>
  <c r="X380" i="4"/>
  <c r="X382" i="4"/>
  <c r="X384" i="4"/>
  <c r="X386" i="4"/>
  <c r="X387" i="4"/>
  <c r="X394" i="4"/>
  <c r="X398" i="4"/>
  <c r="X402" i="4"/>
  <c r="X406" i="4"/>
  <c r="X410" i="4"/>
  <c r="X414" i="4"/>
  <c r="X418" i="4"/>
  <c r="X422" i="4"/>
  <c r="X426" i="4"/>
  <c r="X430" i="4"/>
  <c r="X434" i="4"/>
  <c r="X438" i="4"/>
  <c r="X442" i="4"/>
  <c r="X446" i="4"/>
  <c r="X450" i="4"/>
  <c r="X485" i="4"/>
  <c r="X487" i="4"/>
  <c r="X489" i="4"/>
  <c r="X491" i="4"/>
  <c r="X493" i="4"/>
  <c r="X495" i="4"/>
  <c r="X497" i="4"/>
  <c r="X499" i="4"/>
  <c r="X503" i="4"/>
  <c r="X507" i="4"/>
  <c r="X514" i="4"/>
  <c r="X516" i="4"/>
  <c r="X518" i="4"/>
  <c r="X520" i="4"/>
  <c r="X522" i="4"/>
  <c r="X524" i="4"/>
  <c r="X526" i="4"/>
  <c r="X528" i="4"/>
  <c r="X530" i="4"/>
  <c r="X532" i="4"/>
  <c r="X534" i="4"/>
  <c r="X536" i="4"/>
  <c r="X538" i="4"/>
  <c r="X566" i="4"/>
  <c r="X585" i="4"/>
  <c r="X589" i="4"/>
  <c r="X593" i="4"/>
  <c r="X597" i="4"/>
  <c r="X587" i="4"/>
  <c r="X591" i="4"/>
  <c r="X595" i="4"/>
  <c r="X600" i="4"/>
  <c r="X602" i="4"/>
  <c r="X604" i="4"/>
  <c r="X586" i="4"/>
  <c r="X594" i="4"/>
  <c r="X607" i="4"/>
  <c r="X609" i="4"/>
  <c r="X401" i="4"/>
  <c r="X409" i="4"/>
  <c r="X417" i="4"/>
  <c r="X425" i="4"/>
  <c r="X433" i="4"/>
  <c r="X441" i="4"/>
  <c r="X449" i="4"/>
  <c r="X359" i="4"/>
  <c r="X399" i="4"/>
  <c r="X407" i="4"/>
  <c r="X415" i="4"/>
  <c r="X423" i="4"/>
  <c r="X431" i="4"/>
  <c r="X439" i="4"/>
  <c r="X447" i="4"/>
  <c r="X500" i="4"/>
  <c r="X508" i="4"/>
  <c r="X569" i="4"/>
  <c r="X611" i="4"/>
  <c r="X584" i="4"/>
  <c r="X592" i="4"/>
  <c r="X598" i="4"/>
  <c r="X484" i="4"/>
  <c r="X506" i="4"/>
  <c r="X583" i="4"/>
  <c r="X565" i="4"/>
  <c r="AY162" i="4"/>
  <c r="AY166" i="4"/>
  <c r="AY170" i="4"/>
  <c r="AY174" i="4"/>
  <c r="AY178" i="4"/>
  <c r="AY182" i="4"/>
  <c r="AY186" i="4"/>
  <c r="AY190" i="4"/>
  <c r="AY194" i="4"/>
  <c r="AY198" i="4"/>
  <c r="AY202" i="4"/>
  <c r="AY206" i="4"/>
  <c r="AY210" i="4"/>
  <c r="AY14" i="4"/>
  <c r="AY22" i="4"/>
  <c r="AY214" i="4"/>
  <c r="AY218" i="4"/>
  <c r="AY222" i="4"/>
  <c r="AY226" i="4"/>
  <c r="AY236" i="4"/>
  <c r="AY240" i="4"/>
  <c r="AY244" i="4"/>
  <c r="AY248" i="4"/>
  <c r="AY252" i="4"/>
  <c r="AY256" i="4"/>
  <c r="AY38" i="4"/>
  <c r="AY46" i="4"/>
  <c r="AY68" i="4"/>
  <c r="AY80" i="4"/>
  <c r="AY94" i="4"/>
  <c r="AY102" i="4"/>
  <c r="AY110" i="4"/>
  <c r="AY118" i="4"/>
  <c r="AY126" i="4"/>
  <c r="AY134" i="4"/>
  <c r="AY142" i="4"/>
  <c r="AY150" i="4"/>
  <c r="AY158" i="4"/>
  <c r="AY30" i="4"/>
  <c r="AY52" i="4"/>
  <c r="AY54" i="4"/>
  <c r="AY56" i="4"/>
  <c r="AY58" i="4"/>
  <c r="AY60" i="4"/>
  <c r="AY62" i="4"/>
  <c r="AY64" i="4"/>
  <c r="AY74" i="4"/>
  <c r="AY76" i="4"/>
  <c r="AY84" i="4"/>
  <c r="AY86" i="4"/>
  <c r="AY88" i="4"/>
  <c r="AY161" i="4"/>
  <c r="AY12" i="4"/>
  <c r="AY20" i="4"/>
  <c r="AY28" i="4"/>
  <c r="AY36" i="4"/>
  <c r="AY44" i="4"/>
  <c r="AY66" i="4"/>
  <c r="AY78" i="4"/>
  <c r="AY92" i="4"/>
  <c r="AY100" i="4"/>
  <c r="AY108" i="4"/>
  <c r="AY116" i="4"/>
  <c r="AY124" i="4"/>
  <c r="AY132" i="4"/>
  <c r="AY140" i="4"/>
  <c r="AY148" i="4"/>
  <c r="AY156" i="4"/>
  <c r="AY361" i="4"/>
  <c r="AY363" i="4"/>
  <c r="AY365" i="4"/>
  <c r="AY367" i="4"/>
  <c r="AY369" i="4"/>
  <c r="AY371" i="4"/>
  <c r="AY373" i="4"/>
  <c r="AY375" i="4"/>
  <c r="AY377" i="4"/>
  <c r="AY379" i="4"/>
  <c r="AY381" i="4"/>
  <c r="AY383" i="4"/>
  <c r="AY385" i="4"/>
  <c r="AY396" i="4"/>
  <c r="AY400" i="4"/>
  <c r="AY404" i="4"/>
  <c r="AY408" i="4"/>
  <c r="AY412" i="4"/>
  <c r="AY416" i="4"/>
  <c r="AY420" i="4"/>
  <c r="AY424" i="4"/>
  <c r="AY428" i="4"/>
  <c r="AY432" i="4"/>
  <c r="AY436" i="4"/>
  <c r="AY440" i="4"/>
  <c r="AY444" i="4"/>
  <c r="AY448" i="4"/>
  <c r="AY393" i="4"/>
  <c r="AY453" i="4"/>
  <c r="AY455" i="4"/>
  <c r="AY457" i="4"/>
  <c r="AY459" i="4"/>
  <c r="AY461" i="4"/>
  <c r="AY463" i="4"/>
  <c r="AY465" i="4"/>
  <c r="AY467" i="4"/>
  <c r="AY469" i="4"/>
  <c r="AY471" i="4"/>
  <c r="AY473" i="4"/>
  <c r="AY475" i="4"/>
  <c r="AY477" i="4"/>
  <c r="AY479" i="4"/>
  <c r="AY481" i="4"/>
  <c r="AY483" i="4"/>
  <c r="AY501" i="4"/>
  <c r="AY505" i="4"/>
  <c r="AY509" i="4"/>
  <c r="AY397" i="4"/>
  <c r="AY405" i="4"/>
  <c r="AY413" i="4"/>
  <c r="AY421" i="4"/>
  <c r="AY429" i="4"/>
  <c r="AY437" i="4"/>
  <c r="AY445" i="4"/>
  <c r="AY163" i="4"/>
  <c r="AY165" i="4"/>
  <c r="AY167" i="4"/>
  <c r="AY169" i="4"/>
  <c r="AY171" i="4"/>
  <c r="AY452" i="4"/>
  <c r="AY539" i="4"/>
  <c r="AY173" i="4"/>
  <c r="AY175" i="4"/>
  <c r="AY177" i="4"/>
  <c r="AY179" i="4"/>
  <c r="AY181" i="4"/>
  <c r="AY183" i="4"/>
  <c r="AY185" i="4"/>
  <c r="AY187" i="4"/>
  <c r="AY189" i="4"/>
  <c r="AY191" i="4"/>
  <c r="AY193" i="4"/>
  <c r="AY195" i="4"/>
  <c r="AY197" i="4"/>
  <c r="AY199" i="4"/>
  <c r="AY201" i="4"/>
  <c r="AY203" i="4"/>
  <c r="AY205" i="4"/>
  <c r="AY207" i="4"/>
  <c r="AY209" i="4"/>
  <c r="AY211" i="4"/>
  <c r="AY213" i="4"/>
  <c r="AY215" i="4"/>
  <c r="AY217" i="4"/>
  <c r="AY219" i="4"/>
  <c r="AY221" i="4"/>
  <c r="AY223" i="4"/>
  <c r="AY225" i="4"/>
  <c r="AY227" i="4"/>
  <c r="AY235" i="4"/>
  <c r="AY237" i="4"/>
  <c r="AY239" i="4"/>
  <c r="AY241" i="4"/>
  <c r="AY243" i="4"/>
  <c r="AY245" i="4"/>
  <c r="AY247" i="4"/>
  <c r="AY249" i="4"/>
  <c r="AY251" i="4"/>
  <c r="AY253" i="4"/>
  <c r="AY255" i="4"/>
  <c r="AY257" i="4"/>
  <c r="AY278" i="4"/>
  <c r="AY280" i="4"/>
  <c r="AY282" i="4"/>
  <c r="AY284" i="4"/>
  <c r="AY286" i="4"/>
  <c r="AY288" i="4"/>
  <c r="AY290" i="4"/>
  <c r="AY292" i="4"/>
  <c r="AY294" i="4"/>
  <c r="AY296" i="4"/>
  <c r="AY298" i="4"/>
  <c r="AY300" i="4"/>
  <c r="AY302" i="4"/>
  <c r="AY304" i="4"/>
  <c r="AY306" i="4"/>
  <c r="AY308" i="4"/>
  <c r="AY310" i="4"/>
  <c r="AY312" i="4"/>
  <c r="AY314" i="4"/>
  <c r="AY316" i="4"/>
  <c r="AY318" i="4"/>
  <c r="AY320" i="4"/>
  <c r="AY322" i="4"/>
  <c r="AY324" i="4"/>
  <c r="AY326" i="4"/>
  <c r="AY328" i="4"/>
  <c r="AY330" i="4"/>
  <c r="AY332" i="4"/>
  <c r="AY334" i="4"/>
  <c r="AY336" i="4"/>
  <c r="AY338" i="4"/>
  <c r="AY340" i="4"/>
  <c r="AY342" i="4"/>
  <c r="AY344" i="4"/>
  <c r="AY346" i="4"/>
  <c r="AY347" i="4"/>
  <c r="AY349" i="4"/>
  <c r="AY351" i="4"/>
  <c r="AY353" i="4"/>
  <c r="AY355" i="4"/>
  <c r="AY357" i="4"/>
  <c r="AY389" i="4"/>
  <c r="AY391" i="4"/>
  <c r="AY395" i="4"/>
  <c r="AY403" i="4"/>
  <c r="AY411" i="4"/>
  <c r="AY419" i="4"/>
  <c r="AY427" i="4"/>
  <c r="AY435" i="4"/>
  <c r="AY443" i="4"/>
  <c r="AY451" i="4"/>
  <c r="AY504" i="4"/>
  <c r="AY567" i="4"/>
  <c r="AY590" i="4"/>
  <c r="AY510" i="4"/>
  <c r="AY540" i="4"/>
  <c r="AY542" i="4"/>
  <c r="AY544" i="4"/>
  <c r="AY454" i="4"/>
  <c r="AY456" i="4"/>
  <c r="AY458" i="4"/>
  <c r="AY460" i="4"/>
  <c r="AY462" i="4"/>
  <c r="AY464" i="4"/>
  <c r="AY466" i="4"/>
  <c r="AY468" i="4"/>
  <c r="AY470" i="4"/>
  <c r="AY472" i="4"/>
  <c r="AY474" i="4"/>
  <c r="AY476" i="4"/>
  <c r="AY478" i="4"/>
  <c r="AY480" i="4"/>
  <c r="AY482" i="4"/>
  <c r="AY511" i="4"/>
  <c r="AY513" i="4"/>
  <c r="AY515" i="4"/>
  <c r="AY517" i="4"/>
  <c r="AY519" i="4"/>
  <c r="AY521" i="4"/>
  <c r="AY523" i="4"/>
  <c r="AY525" i="4"/>
  <c r="AY527" i="4"/>
  <c r="AY529" i="4"/>
  <c r="AY531" i="4"/>
  <c r="AY533" i="4"/>
  <c r="AY535" i="4"/>
  <c r="AY537" i="4"/>
  <c r="AY541" i="4"/>
  <c r="AY543" i="4"/>
  <c r="AY545" i="4"/>
  <c r="AY547" i="4"/>
  <c r="AY549" i="4"/>
  <c r="AY551" i="4"/>
  <c r="AY553" i="4"/>
  <c r="AY555" i="4"/>
  <c r="AY557" i="4"/>
  <c r="AY559" i="4"/>
  <c r="AY561" i="4"/>
  <c r="AY563" i="4"/>
  <c r="AY571" i="4"/>
  <c r="AY573" i="4"/>
  <c r="AY575" i="4"/>
  <c r="AY577" i="4"/>
  <c r="AY579" i="4"/>
  <c r="AY581" i="4"/>
  <c r="AY599" i="4"/>
  <c r="AY601" i="4"/>
  <c r="AY603" i="4"/>
  <c r="AY605" i="4"/>
  <c r="AY606" i="4"/>
  <c r="AY608" i="4"/>
  <c r="AY610" i="4"/>
  <c r="AY612" i="4"/>
  <c r="AY502" i="4"/>
  <c r="AY546" i="4"/>
  <c r="AY548" i="4"/>
  <c r="AY550" i="4"/>
  <c r="AY552" i="4"/>
  <c r="AY554" i="4"/>
  <c r="AY556" i="4"/>
  <c r="AY558" i="4"/>
  <c r="AY560" i="4"/>
  <c r="AY562" i="4"/>
  <c r="AY564" i="4"/>
  <c r="AY568" i="4"/>
  <c r="AY570" i="4"/>
  <c r="AY572" i="4"/>
  <c r="AY574" i="4"/>
  <c r="AY576" i="4"/>
  <c r="AY578" i="4"/>
  <c r="AY580" i="4"/>
  <c r="AY582" i="4"/>
  <c r="AY588" i="4"/>
  <c r="AY596" i="4"/>
  <c r="AY229" i="4"/>
  <c r="AY231" i="4"/>
  <c r="AY233" i="4"/>
  <c r="AY259" i="4"/>
  <c r="AY261" i="4"/>
  <c r="AY263" i="4"/>
  <c r="AY265" i="4"/>
  <c r="AY267" i="4"/>
  <c r="AY269" i="4"/>
  <c r="AY271" i="4"/>
  <c r="AY273" i="4"/>
  <c r="AY275" i="4"/>
  <c r="AY10" i="4"/>
  <c r="AY18" i="4"/>
  <c r="AY26" i="4"/>
  <c r="AY34" i="4"/>
  <c r="AY42" i="4"/>
  <c r="AY50" i="4"/>
  <c r="AY72" i="4"/>
  <c r="AY90" i="4"/>
  <c r="AY98" i="4"/>
  <c r="AY106" i="4"/>
  <c r="AY114" i="4"/>
  <c r="AY122" i="4"/>
  <c r="AY130" i="4"/>
  <c r="AY138" i="4"/>
  <c r="AY146" i="4"/>
  <c r="AY154" i="4"/>
  <c r="AY9" i="4"/>
  <c r="AY13" i="4"/>
  <c r="AY17" i="4"/>
  <c r="AY21" i="4"/>
  <c r="AY25" i="4"/>
  <c r="AY29" i="4"/>
  <c r="AY33" i="4"/>
  <c r="AY37" i="4"/>
  <c r="AY41" i="4"/>
  <c r="AY45" i="4"/>
  <c r="AY49" i="4"/>
  <c r="AY67" i="4"/>
  <c r="AY71" i="4"/>
  <c r="AY79" i="4"/>
  <c r="AY83" i="4"/>
  <c r="AY85" i="4"/>
  <c r="AY87" i="4"/>
  <c r="AY89" i="4"/>
  <c r="AY93" i="4"/>
  <c r="AY97" i="4"/>
  <c r="AY101" i="4"/>
  <c r="AY105" i="4"/>
  <c r="AY109" i="4"/>
  <c r="AY113" i="4"/>
  <c r="AY117" i="4"/>
  <c r="AY121" i="4"/>
  <c r="AY125" i="4"/>
  <c r="AY277" i="4"/>
  <c r="AY279" i="4"/>
  <c r="AY281" i="4"/>
  <c r="AY283" i="4"/>
  <c r="AY285" i="4"/>
  <c r="AY287" i="4"/>
  <c r="AY289" i="4"/>
  <c r="AY291" i="4"/>
  <c r="AY293" i="4"/>
  <c r="AY295" i="4"/>
  <c r="AY297" i="4"/>
  <c r="AY299" i="4"/>
  <c r="AY301" i="4"/>
  <c r="AY303" i="4"/>
  <c r="AY305" i="4"/>
  <c r="AY307" i="4"/>
  <c r="AY309" i="4"/>
  <c r="AY311" i="4"/>
  <c r="AY313" i="4"/>
  <c r="AY315" i="4"/>
  <c r="AY317" i="4"/>
  <c r="AY319" i="4"/>
  <c r="AY321" i="4"/>
  <c r="AY323" i="4"/>
  <c r="AY325" i="4"/>
  <c r="AY327" i="4"/>
  <c r="AY329" i="4"/>
  <c r="AY331" i="4"/>
  <c r="AY333" i="4"/>
  <c r="AY335" i="4"/>
  <c r="AY337" i="4"/>
  <c r="AY339" i="4"/>
  <c r="AY341" i="4"/>
  <c r="AY129" i="4"/>
  <c r="AY133" i="4"/>
  <c r="AY137" i="4"/>
  <c r="AY141" i="4"/>
  <c r="AY145" i="4"/>
  <c r="AY149" i="4"/>
  <c r="AY153" i="4"/>
  <c r="AY157" i="4"/>
  <c r="AY11" i="4"/>
  <c r="AY15" i="4"/>
  <c r="AY19" i="4"/>
  <c r="AY23" i="4"/>
  <c r="AY27" i="4"/>
  <c r="AY31" i="4"/>
  <c r="AY35" i="4"/>
  <c r="AY39" i="4"/>
  <c r="AY43" i="4"/>
  <c r="AY47" i="4"/>
  <c r="AY51" i="4"/>
  <c r="AY53" i="4"/>
  <c r="AY55" i="4"/>
  <c r="AY57" i="4"/>
  <c r="AY59" i="4"/>
  <c r="AY61" i="4"/>
  <c r="AY63" i="4"/>
  <c r="AY65" i="4"/>
  <c r="AY69" i="4"/>
  <c r="AY73" i="4"/>
  <c r="AY75" i="4"/>
  <c r="AY77" i="4"/>
  <c r="AY81" i="4"/>
  <c r="AY91" i="4"/>
  <c r="AY95" i="4"/>
  <c r="AY99" i="4"/>
  <c r="AY103" i="4"/>
  <c r="AY107" i="4"/>
  <c r="AY111" i="4"/>
  <c r="AY115" i="4"/>
  <c r="AY119" i="4"/>
  <c r="AY123" i="4"/>
  <c r="AY127" i="4"/>
  <c r="AY131" i="4"/>
  <c r="AY135" i="4"/>
  <c r="AY139" i="4"/>
  <c r="AY143" i="4"/>
  <c r="AY147" i="4"/>
  <c r="AY151" i="4"/>
  <c r="AY155" i="4"/>
  <c r="AY159" i="4"/>
  <c r="AY160" i="4"/>
  <c r="AY401" i="4"/>
  <c r="AY409" i="4"/>
  <c r="AY417" i="4"/>
  <c r="AY425" i="4"/>
  <c r="AY433" i="4"/>
  <c r="AY441" i="4"/>
  <c r="AY449" i="4"/>
  <c r="AY512" i="4"/>
  <c r="AY359" i="4"/>
  <c r="AY387" i="4"/>
  <c r="AY394" i="4"/>
  <c r="AY398" i="4"/>
  <c r="AY402" i="4"/>
  <c r="AY406" i="4"/>
  <c r="AY410" i="4"/>
  <c r="AY414" i="4"/>
  <c r="AY418" i="4"/>
  <c r="AY422" i="4"/>
  <c r="AY426" i="4"/>
  <c r="AY430" i="4"/>
  <c r="AY434" i="4"/>
  <c r="AY438" i="4"/>
  <c r="AY442" i="4"/>
  <c r="AY446" i="4"/>
  <c r="AY450" i="4"/>
  <c r="AY485" i="4"/>
  <c r="AY487" i="4"/>
  <c r="AY489" i="4"/>
  <c r="AY491" i="4"/>
  <c r="AY493" i="4"/>
  <c r="AY495" i="4"/>
  <c r="AY497" i="4"/>
  <c r="AY499" i="4"/>
  <c r="AY503" i="4"/>
  <c r="AY507" i="4"/>
  <c r="AY514" i="4"/>
  <c r="AY516" i="4"/>
  <c r="AY518" i="4"/>
  <c r="AY520" i="4"/>
  <c r="AY522" i="4"/>
  <c r="AY524" i="4"/>
  <c r="AY526" i="4"/>
  <c r="AY528" i="4"/>
  <c r="AY530" i="4"/>
  <c r="AY532" i="4"/>
  <c r="AY534" i="4"/>
  <c r="AY536" i="4"/>
  <c r="AY538" i="4"/>
  <c r="AY500" i="4"/>
  <c r="AY508" i="4"/>
  <c r="AY566" i="4"/>
  <c r="AY569" i="4"/>
  <c r="AY585" i="4"/>
  <c r="AY589" i="4"/>
  <c r="AY593" i="4"/>
  <c r="AY597" i="4"/>
  <c r="AY587" i="4"/>
  <c r="AY591" i="4"/>
  <c r="AY595" i="4"/>
  <c r="AY600" i="4"/>
  <c r="AY602" i="4"/>
  <c r="AY604" i="4"/>
  <c r="AY586" i="4"/>
  <c r="AY594" i="4"/>
  <c r="AY607" i="4"/>
  <c r="AY164" i="4"/>
  <c r="AY168" i="4"/>
  <c r="AY172" i="4"/>
  <c r="AY176" i="4"/>
  <c r="AY180" i="4"/>
  <c r="AY184" i="4"/>
  <c r="AY188" i="4"/>
  <c r="AY192" i="4"/>
  <c r="AY196" i="4"/>
  <c r="AY200" i="4"/>
  <c r="AY204" i="4"/>
  <c r="AY208" i="4"/>
  <c r="AY212" i="4"/>
  <c r="AY216" i="4"/>
  <c r="AY220" i="4"/>
  <c r="AY224" i="4"/>
  <c r="AY228" i="4"/>
  <c r="AY230" i="4"/>
  <c r="AY232" i="4"/>
  <c r="AY234" i="4"/>
  <c r="AY238" i="4"/>
  <c r="AY242" i="4"/>
  <c r="AY246" i="4"/>
  <c r="AY250" i="4"/>
  <c r="AY254" i="4"/>
  <c r="AY258" i="4"/>
  <c r="AY260" i="4"/>
  <c r="AY262" i="4"/>
  <c r="AY264" i="4"/>
  <c r="AY266" i="4"/>
  <c r="AY268" i="4"/>
  <c r="AY270" i="4"/>
  <c r="AY272" i="4"/>
  <c r="AY274" i="4"/>
  <c r="AY276" i="4"/>
  <c r="AY16" i="4"/>
  <c r="AY24" i="4"/>
  <c r="AY32" i="4"/>
  <c r="AY40" i="4"/>
  <c r="AY48" i="4"/>
  <c r="AY70" i="4"/>
  <c r="AY82" i="4"/>
  <c r="AY96" i="4"/>
  <c r="AY104" i="4"/>
  <c r="AY112" i="4"/>
  <c r="AY120" i="4"/>
  <c r="AY128" i="4"/>
  <c r="AY136" i="4"/>
  <c r="AY144" i="4"/>
  <c r="AY152" i="4"/>
  <c r="AY343" i="4"/>
  <c r="AY345" i="4"/>
  <c r="AY348" i="4"/>
  <c r="AY350" i="4"/>
  <c r="AY352" i="4"/>
  <c r="AY354" i="4"/>
  <c r="AY356" i="4"/>
  <c r="AY358" i="4"/>
  <c r="AY388" i="4"/>
  <c r="AY390" i="4"/>
  <c r="AY392" i="4"/>
  <c r="AY486" i="4"/>
  <c r="AY488" i="4"/>
  <c r="AY490" i="4"/>
  <c r="AY492" i="4"/>
  <c r="AY494" i="4"/>
  <c r="AY496" i="4"/>
  <c r="AY498" i="4"/>
  <c r="AY360" i="4"/>
  <c r="AY362" i="4"/>
  <c r="AY364" i="4"/>
  <c r="AY366" i="4"/>
  <c r="AY368" i="4"/>
  <c r="AY370" i="4"/>
  <c r="AY372" i="4"/>
  <c r="AY374" i="4"/>
  <c r="AY376" i="4"/>
  <c r="AY378" i="4"/>
  <c r="AY380" i="4"/>
  <c r="AY382" i="4"/>
  <c r="AY384" i="4"/>
  <c r="AY386" i="4"/>
  <c r="AY399" i="4"/>
  <c r="AY407" i="4"/>
  <c r="AY415" i="4"/>
  <c r="AY423" i="4"/>
  <c r="AY431" i="4"/>
  <c r="AY439" i="4"/>
  <c r="AY447" i="4"/>
  <c r="AY609" i="4"/>
  <c r="AY611" i="4"/>
  <c r="AY583" i="4"/>
  <c r="AY598" i="4"/>
  <c r="AY484" i="4"/>
  <c r="AY506" i="4"/>
  <c r="AY565" i="4"/>
  <c r="AY584" i="4"/>
  <c r="AY592" i="4"/>
  <c r="W162" i="4"/>
  <c r="W166" i="4"/>
  <c r="W170" i="4"/>
  <c r="W174" i="4"/>
  <c r="W178" i="4"/>
  <c r="W182" i="4"/>
  <c r="W186" i="4"/>
  <c r="W190" i="4"/>
  <c r="W194" i="4"/>
  <c r="W198" i="4"/>
  <c r="W202" i="4"/>
  <c r="W206" i="4"/>
  <c r="W210" i="4"/>
  <c r="W214" i="4"/>
  <c r="W218" i="4"/>
  <c r="W222" i="4"/>
  <c r="W226" i="4"/>
  <c r="W236" i="4"/>
  <c r="W240" i="4"/>
  <c r="W244" i="4"/>
  <c r="W248" i="4"/>
  <c r="W252" i="4"/>
  <c r="W256" i="4"/>
  <c r="W14" i="4"/>
  <c r="W22" i="4"/>
  <c r="W30" i="4"/>
  <c r="W52" i="4"/>
  <c r="W54" i="4"/>
  <c r="W56" i="4"/>
  <c r="W58" i="4"/>
  <c r="W60" i="4"/>
  <c r="W62" i="4"/>
  <c r="W64" i="4"/>
  <c r="W74" i="4"/>
  <c r="W76" i="4"/>
  <c r="W84" i="4"/>
  <c r="W86" i="4"/>
  <c r="W88" i="4"/>
  <c r="W38" i="4"/>
  <c r="W46" i="4"/>
  <c r="W68" i="4"/>
  <c r="W80" i="4"/>
  <c r="W94" i="4"/>
  <c r="W102" i="4"/>
  <c r="W110" i="4"/>
  <c r="W118" i="4"/>
  <c r="W126" i="4"/>
  <c r="W134" i="4"/>
  <c r="W142" i="4"/>
  <c r="W150" i="4"/>
  <c r="W158" i="4"/>
  <c r="W12" i="4"/>
  <c r="W20" i="4"/>
  <c r="W28" i="4"/>
  <c r="W36" i="4"/>
  <c r="W44" i="4"/>
  <c r="W66" i="4"/>
  <c r="W78" i="4"/>
  <c r="W92" i="4"/>
  <c r="W100" i="4"/>
  <c r="W108" i="4"/>
  <c r="W116" i="4"/>
  <c r="W124" i="4"/>
  <c r="W132" i="4"/>
  <c r="W140" i="4"/>
  <c r="W148" i="4"/>
  <c r="W156" i="4"/>
  <c r="W361" i="4"/>
  <c r="W363" i="4"/>
  <c r="W365" i="4"/>
  <c r="W367" i="4"/>
  <c r="W369" i="4"/>
  <c r="W371" i="4"/>
  <c r="W373" i="4"/>
  <c r="W375" i="4"/>
  <c r="W377" i="4"/>
  <c r="W161" i="4"/>
  <c r="W393" i="4"/>
  <c r="W539" i="4"/>
  <c r="W379" i="4"/>
  <c r="W381" i="4"/>
  <c r="W383" i="4"/>
  <c r="W385" i="4"/>
  <c r="W396" i="4"/>
  <c r="W400" i="4"/>
  <c r="W404" i="4"/>
  <c r="W408" i="4"/>
  <c r="W412" i="4"/>
  <c r="W416" i="4"/>
  <c r="W420" i="4"/>
  <c r="W424" i="4"/>
  <c r="W428" i="4"/>
  <c r="W432" i="4"/>
  <c r="W436" i="4"/>
  <c r="W440" i="4"/>
  <c r="W444" i="4"/>
  <c r="W448" i="4"/>
  <c r="W452" i="4"/>
  <c r="W453" i="4"/>
  <c r="W455" i="4"/>
  <c r="W457" i="4"/>
  <c r="W459" i="4"/>
  <c r="W461" i="4"/>
  <c r="W463" i="4"/>
  <c r="W465" i="4"/>
  <c r="W467" i="4"/>
  <c r="W469" i="4"/>
  <c r="W471" i="4"/>
  <c r="W473" i="4"/>
  <c r="W475" i="4"/>
  <c r="W477" i="4"/>
  <c r="W479" i="4"/>
  <c r="W481" i="4"/>
  <c r="W483" i="4"/>
  <c r="W501" i="4"/>
  <c r="W505" i="4"/>
  <c r="W509" i="4"/>
  <c r="W397" i="4"/>
  <c r="W405" i="4"/>
  <c r="W413" i="4"/>
  <c r="W421" i="4"/>
  <c r="W429" i="4"/>
  <c r="W437" i="4"/>
  <c r="W445" i="4"/>
  <c r="W163" i="4"/>
  <c r="W165" i="4"/>
  <c r="W167" i="4"/>
  <c r="W169" i="4"/>
  <c r="W171" i="4"/>
  <c r="W173" i="4"/>
  <c r="W175" i="4"/>
  <c r="W177" i="4"/>
  <c r="W179" i="4"/>
  <c r="W181" i="4"/>
  <c r="W183" i="4"/>
  <c r="W185" i="4"/>
  <c r="W187" i="4"/>
  <c r="W189" i="4"/>
  <c r="W191" i="4"/>
  <c r="W193" i="4"/>
  <c r="W195" i="4"/>
  <c r="W197" i="4"/>
  <c r="W199" i="4"/>
  <c r="W201" i="4"/>
  <c r="W203" i="4"/>
  <c r="W205" i="4"/>
  <c r="W207" i="4"/>
  <c r="W209" i="4"/>
  <c r="W211" i="4"/>
  <c r="W213" i="4"/>
  <c r="W215" i="4"/>
  <c r="W217" i="4"/>
  <c r="W219" i="4"/>
  <c r="W221" i="4"/>
  <c r="W223" i="4"/>
  <c r="W225" i="4"/>
  <c r="W227" i="4"/>
  <c r="W235" i="4"/>
  <c r="W237" i="4"/>
  <c r="W239" i="4"/>
  <c r="W241" i="4"/>
  <c r="W243" i="4"/>
  <c r="W245" i="4"/>
  <c r="W247" i="4"/>
  <c r="W249" i="4"/>
  <c r="W251" i="4"/>
  <c r="W253" i="4"/>
  <c r="W255" i="4"/>
  <c r="W257" i="4"/>
  <c r="W278" i="4"/>
  <c r="W280" i="4"/>
  <c r="W282" i="4"/>
  <c r="W284" i="4"/>
  <c r="W286" i="4"/>
  <c r="W288" i="4"/>
  <c r="W290" i="4"/>
  <c r="W292" i="4"/>
  <c r="W294" i="4"/>
  <c r="W296" i="4"/>
  <c r="W298" i="4"/>
  <c r="W300" i="4"/>
  <c r="W454" i="4"/>
  <c r="W456" i="4"/>
  <c r="W458" i="4"/>
  <c r="W460" i="4"/>
  <c r="W462" i="4"/>
  <c r="W464" i="4"/>
  <c r="W466" i="4"/>
  <c r="W468" i="4"/>
  <c r="W470" i="4"/>
  <c r="W472" i="4"/>
  <c r="W474" i="4"/>
  <c r="W476" i="4"/>
  <c r="W478" i="4"/>
  <c r="W480" i="4"/>
  <c r="W482" i="4"/>
  <c r="W511" i="4"/>
  <c r="W513" i="4"/>
  <c r="W515" i="4"/>
  <c r="W517" i="4"/>
  <c r="W519" i="4"/>
  <c r="W521" i="4"/>
  <c r="W523" i="4"/>
  <c r="W525" i="4"/>
  <c r="W527" i="4"/>
  <c r="W529" i="4"/>
  <c r="W531" i="4"/>
  <c r="W533" i="4"/>
  <c r="W535" i="4"/>
  <c r="W537" i="4"/>
  <c r="W541" i="4"/>
  <c r="W543" i="4"/>
  <c r="W545" i="4"/>
  <c r="W547" i="4"/>
  <c r="W549" i="4"/>
  <c r="W551" i="4"/>
  <c r="W553" i="4"/>
  <c r="W555" i="4"/>
  <c r="W557" i="4"/>
  <c r="W559" i="4"/>
  <c r="W561" i="4"/>
  <c r="W563" i="4"/>
  <c r="W571" i="4"/>
  <c r="W573" i="4"/>
  <c r="W575" i="4"/>
  <c r="W577" i="4"/>
  <c r="W579" i="4"/>
  <c r="W581" i="4"/>
  <c r="W599" i="4"/>
  <c r="W601" i="4"/>
  <c r="W603" i="4"/>
  <c r="W605" i="4"/>
  <c r="W606" i="4"/>
  <c r="W608" i="4"/>
  <c r="W610" i="4"/>
  <c r="W612" i="4"/>
  <c r="W502" i="4"/>
  <c r="W302" i="4"/>
  <c r="W304" i="4"/>
  <c r="W306" i="4"/>
  <c r="W308" i="4"/>
  <c r="W310" i="4"/>
  <c r="W312" i="4"/>
  <c r="W314" i="4"/>
  <c r="W316" i="4"/>
  <c r="W318" i="4"/>
  <c r="W320" i="4"/>
  <c r="W322" i="4"/>
  <c r="W324" i="4"/>
  <c r="W326" i="4"/>
  <c r="W328" i="4"/>
  <c r="W330" i="4"/>
  <c r="W332" i="4"/>
  <c r="W334" i="4"/>
  <c r="W336" i="4"/>
  <c r="W338" i="4"/>
  <c r="W340" i="4"/>
  <c r="W342" i="4"/>
  <c r="W344" i="4"/>
  <c r="W346" i="4"/>
  <c r="W347" i="4"/>
  <c r="W349" i="4"/>
  <c r="W351" i="4"/>
  <c r="W353" i="4"/>
  <c r="W355" i="4"/>
  <c r="W357" i="4"/>
  <c r="W389" i="4"/>
  <c r="W391" i="4"/>
  <c r="W395" i="4"/>
  <c r="W403" i="4"/>
  <c r="W411" i="4"/>
  <c r="W419" i="4"/>
  <c r="W427" i="4"/>
  <c r="W435" i="4"/>
  <c r="W443" i="4"/>
  <c r="W451" i="4"/>
  <c r="W504" i="4"/>
  <c r="W567" i="4"/>
  <c r="W590" i="4"/>
  <c r="W510" i="4"/>
  <c r="W540" i="4"/>
  <c r="W542" i="4"/>
  <c r="W544" i="4"/>
  <c r="W279" i="4"/>
  <c r="W281" i="4"/>
  <c r="W283" i="4"/>
  <c r="W285" i="4"/>
  <c r="W287" i="4"/>
  <c r="W289" i="4"/>
  <c r="W291" i="4"/>
  <c r="W293" i="4"/>
  <c r="W295" i="4"/>
  <c r="W297" i="4"/>
  <c r="W299" i="4"/>
  <c r="W301" i="4"/>
  <c r="W303" i="4"/>
  <c r="W305" i="4"/>
  <c r="W307" i="4"/>
  <c r="W309" i="4"/>
  <c r="W311" i="4"/>
  <c r="W313" i="4"/>
  <c r="W315" i="4"/>
  <c r="W317" i="4"/>
  <c r="W319" i="4"/>
  <c r="W321" i="4"/>
  <c r="W323" i="4"/>
  <c r="W325" i="4"/>
  <c r="W327" i="4"/>
  <c r="W329" i="4"/>
  <c r="W331" i="4"/>
  <c r="W333" i="4"/>
  <c r="W335" i="4"/>
  <c r="W337" i="4"/>
  <c r="W339" i="4"/>
  <c r="W546" i="4"/>
  <c r="W548" i="4"/>
  <c r="W550" i="4"/>
  <c r="W552" i="4"/>
  <c r="W554" i="4"/>
  <c r="W556" i="4"/>
  <c r="W558" i="4"/>
  <c r="W560" i="4"/>
  <c r="W562" i="4"/>
  <c r="W564" i="4"/>
  <c r="W568" i="4"/>
  <c r="W570" i="4"/>
  <c r="W572" i="4"/>
  <c r="W574" i="4"/>
  <c r="W576" i="4"/>
  <c r="W578" i="4"/>
  <c r="W580" i="4"/>
  <c r="W582" i="4"/>
  <c r="W588" i="4"/>
  <c r="W596" i="4"/>
  <c r="W229" i="4"/>
  <c r="W231" i="4"/>
  <c r="W233" i="4"/>
  <c r="W259" i="4"/>
  <c r="W261" i="4"/>
  <c r="W263" i="4"/>
  <c r="W265" i="4"/>
  <c r="W267" i="4"/>
  <c r="W269" i="4"/>
  <c r="W271" i="4"/>
  <c r="W273" i="4"/>
  <c r="W275" i="4"/>
  <c r="W277" i="4"/>
  <c r="W10" i="4"/>
  <c r="W18" i="4"/>
  <c r="W26" i="4"/>
  <c r="W34" i="4"/>
  <c r="W42" i="4"/>
  <c r="W50" i="4"/>
  <c r="W72" i="4"/>
  <c r="W90" i="4"/>
  <c r="W98" i="4"/>
  <c r="W106" i="4"/>
  <c r="W114" i="4"/>
  <c r="W122" i="4"/>
  <c r="W130" i="4"/>
  <c r="W138" i="4"/>
  <c r="W146" i="4"/>
  <c r="W154" i="4"/>
  <c r="W341" i="4"/>
  <c r="W9" i="4"/>
  <c r="W13" i="4"/>
  <c r="W17" i="4"/>
  <c r="W21" i="4"/>
  <c r="W25" i="4"/>
  <c r="W29" i="4"/>
  <c r="W33" i="4"/>
  <c r="W37" i="4"/>
  <c r="W41" i="4"/>
  <c r="W45" i="4"/>
  <c r="W49" i="4"/>
  <c r="W67" i="4"/>
  <c r="W71" i="4"/>
  <c r="W79" i="4"/>
  <c r="W83" i="4"/>
  <c r="W85" i="4"/>
  <c r="W87" i="4"/>
  <c r="W89" i="4"/>
  <c r="W93" i="4"/>
  <c r="W97" i="4"/>
  <c r="W101" i="4"/>
  <c r="W105" i="4"/>
  <c r="W109" i="4"/>
  <c r="W113" i="4"/>
  <c r="W117" i="4"/>
  <c r="W121" i="4"/>
  <c r="W125" i="4"/>
  <c r="W164" i="4"/>
  <c r="W168" i="4"/>
  <c r="W172" i="4"/>
  <c r="W176" i="4"/>
  <c r="W180" i="4"/>
  <c r="W184" i="4"/>
  <c r="W188" i="4"/>
  <c r="W192" i="4"/>
  <c r="W196" i="4"/>
  <c r="W200" i="4"/>
  <c r="W204" i="4"/>
  <c r="W208" i="4"/>
  <c r="W212" i="4"/>
  <c r="W216" i="4"/>
  <c r="W220" i="4"/>
  <c r="W224" i="4"/>
  <c r="W228" i="4"/>
  <c r="W230" i="4"/>
  <c r="W232" i="4"/>
  <c r="W234" i="4"/>
  <c r="W238" i="4"/>
  <c r="W242" i="4"/>
  <c r="W246" i="4"/>
  <c r="W250" i="4"/>
  <c r="W254" i="4"/>
  <c r="W258" i="4"/>
  <c r="W260" i="4"/>
  <c r="W262" i="4"/>
  <c r="W264" i="4"/>
  <c r="W266" i="4"/>
  <c r="W268" i="4"/>
  <c r="W270" i="4"/>
  <c r="W272" i="4"/>
  <c r="W274" i="4"/>
  <c r="W276" i="4"/>
  <c r="W16" i="4"/>
  <c r="W24" i="4"/>
  <c r="W32" i="4"/>
  <c r="W40" i="4"/>
  <c r="W48" i="4"/>
  <c r="W70" i="4"/>
  <c r="W82" i="4"/>
  <c r="W96" i="4"/>
  <c r="W104" i="4"/>
  <c r="W112" i="4"/>
  <c r="W120" i="4"/>
  <c r="W128" i="4"/>
  <c r="W136" i="4"/>
  <c r="W144" i="4"/>
  <c r="W152" i="4"/>
  <c r="W345" i="4"/>
  <c r="W348" i="4"/>
  <c r="W350" i="4"/>
  <c r="W352" i="4"/>
  <c r="W354" i="4"/>
  <c r="W356" i="4"/>
  <c r="W358" i="4"/>
  <c r="W388" i="4"/>
  <c r="W390" i="4"/>
  <c r="W392" i="4"/>
  <c r="W486" i="4"/>
  <c r="W488" i="4"/>
  <c r="W490" i="4"/>
  <c r="W492" i="4"/>
  <c r="W494" i="4"/>
  <c r="W496" i="4"/>
  <c r="W498" i="4"/>
  <c r="W360" i="4"/>
  <c r="W362" i="4"/>
  <c r="W364" i="4"/>
  <c r="W366" i="4"/>
  <c r="W368" i="4"/>
  <c r="W370" i="4"/>
  <c r="W372" i="4"/>
  <c r="W374" i="4"/>
  <c r="W376" i="4"/>
  <c r="W378" i="4"/>
  <c r="W380" i="4"/>
  <c r="W382" i="4"/>
  <c r="W384" i="4"/>
  <c r="W386" i="4"/>
  <c r="W399" i="4"/>
  <c r="W407" i="4"/>
  <c r="W415" i="4"/>
  <c r="W423" i="4"/>
  <c r="W431" i="4"/>
  <c r="W439" i="4"/>
  <c r="W447" i="4"/>
  <c r="W129" i="4"/>
  <c r="W133" i="4"/>
  <c r="W137" i="4"/>
  <c r="W141" i="4"/>
  <c r="W145" i="4"/>
  <c r="W149" i="4"/>
  <c r="W153" i="4"/>
  <c r="W157" i="4"/>
  <c r="W11" i="4"/>
  <c r="W15" i="4"/>
  <c r="W19" i="4"/>
  <c r="W23" i="4"/>
  <c r="W27" i="4"/>
  <c r="W31" i="4"/>
  <c r="W35" i="4"/>
  <c r="W39" i="4"/>
  <c r="W43" i="4"/>
  <c r="W47" i="4"/>
  <c r="W51" i="4"/>
  <c r="W53" i="4"/>
  <c r="W55" i="4"/>
  <c r="W57" i="4"/>
  <c r="W59" i="4"/>
  <c r="W61" i="4"/>
  <c r="W63" i="4"/>
  <c r="W65" i="4"/>
  <c r="W69" i="4"/>
  <c r="W73" i="4"/>
  <c r="W75" i="4"/>
  <c r="W77" i="4"/>
  <c r="W81" i="4"/>
  <c r="W91" i="4"/>
  <c r="W95" i="4"/>
  <c r="W99" i="4"/>
  <c r="W103" i="4"/>
  <c r="W107" i="4"/>
  <c r="W111" i="4"/>
  <c r="W115" i="4"/>
  <c r="W119" i="4"/>
  <c r="W123" i="4"/>
  <c r="W127" i="4"/>
  <c r="W131" i="4"/>
  <c r="W135" i="4"/>
  <c r="W139" i="4"/>
  <c r="W143" i="4"/>
  <c r="W147" i="4"/>
  <c r="W151" i="4"/>
  <c r="W155" i="4"/>
  <c r="W159" i="4"/>
  <c r="W160" i="4"/>
  <c r="W343" i="4"/>
  <c r="W401" i="4"/>
  <c r="W409" i="4"/>
  <c r="W417" i="4"/>
  <c r="W425" i="4"/>
  <c r="W433" i="4"/>
  <c r="W441" i="4"/>
  <c r="W449" i="4"/>
  <c r="W512" i="4"/>
  <c r="W359" i="4"/>
  <c r="W387" i="4"/>
  <c r="W394" i="4"/>
  <c r="W398" i="4"/>
  <c r="W402" i="4"/>
  <c r="W406" i="4"/>
  <c r="W410" i="4"/>
  <c r="W414" i="4"/>
  <c r="W418" i="4"/>
  <c r="W422" i="4"/>
  <c r="W426" i="4"/>
  <c r="W430" i="4"/>
  <c r="W434" i="4"/>
  <c r="W438" i="4"/>
  <c r="W442" i="4"/>
  <c r="W446" i="4"/>
  <c r="W450" i="4"/>
  <c r="W485" i="4"/>
  <c r="W487" i="4"/>
  <c r="W489" i="4"/>
  <c r="W491" i="4"/>
  <c r="W493" i="4"/>
  <c r="W495" i="4"/>
  <c r="W497" i="4"/>
  <c r="W499" i="4"/>
  <c r="W503" i="4"/>
  <c r="W507" i="4"/>
  <c r="W514" i="4"/>
  <c r="W516" i="4"/>
  <c r="W518" i="4"/>
  <c r="W520" i="4"/>
  <c r="W522" i="4"/>
  <c r="W524" i="4"/>
  <c r="W526" i="4"/>
  <c r="W528" i="4"/>
  <c r="W530" i="4"/>
  <c r="W532" i="4"/>
  <c r="W534" i="4"/>
  <c r="W536" i="4"/>
  <c r="W538" i="4"/>
  <c r="W500" i="4"/>
  <c r="W508" i="4"/>
  <c r="W566" i="4"/>
  <c r="W569" i="4"/>
  <c r="W585" i="4"/>
  <c r="W589" i="4"/>
  <c r="W593" i="4"/>
  <c r="W597" i="4"/>
  <c r="W587" i="4"/>
  <c r="W591" i="4"/>
  <c r="W595" i="4"/>
  <c r="W600" i="4"/>
  <c r="W602" i="4"/>
  <c r="W604" i="4"/>
  <c r="W586" i="4"/>
  <c r="W594" i="4"/>
  <c r="W607" i="4"/>
  <c r="W484" i="4"/>
  <c r="W506" i="4"/>
  <c r="W565" i="4"/>
  <c r="W584" i="4"/>
  <c r="W592" i="4"/>
  <c r="W609" i="4"/>
  <c r="W611" i="4"/>
  <c r="W583" i="4"/>
  <c r="W598" i="4"/>
  <c r="Y6" i="4"/>
  <c r="AJ6" i="4"/>
  <c r="AZ6" i="4"/>
  <c r="AB6" i="4"/>
  <c r="BF5" i="4"/>
  <c r="AN6" i="4"/>
  <c r="AE6" i="4"/>
  <c r="V6" i="4"/>
  <c r="AA6" i="4"/>
  <c r="AQ6" i="4"/>
  <c r="U6" i="4"/>
  <c r="AX6" i="4"/>
  <c r="AW6" i="4"/>
  <c r="BC6" i="4"/>
  <c r="AG6" i="4"/>
  <c r="BB6" i="4"/>
  <c r="BD6" i="4"/>
  <c r="AY6" i="4"/>
  <c r="AP6" i="4"/>
  <c r="AS6" i="4"/>
  <c r="AT6" i="4"/>
  <c r="W6" i="4"/>
  <c r="BG5" i="4"/>
  <c r="BE6" i="4"/>
  <c r="AL6" i="4"/>
  <c r="AD6" i="4"/>
  <c r="X6" i="4"/>
  <c r="AK6" i="4"/>
  <c r="AC6" i="4"/>
  <c r="AM6" i="4"/>
  <c r="AU6" i="4"/>
  <c r="AR6" i="4"/>
  <c r="Z6" i="4"/>
  <c r="AV6" i="4"/>
  <c r="AF6" i="4"/>
  <c r="AI6" i="4"/>
  <c r="AH6" i="4"/>
  <c r="AO6" i="4"/>
  <c r="BN1" i="4"/>
  <c r="K13" i="5"/>
  <c r="BO1" i="4" s="1"/>
  <c r="BP7" i="4"/>
  <c r="BM7" i="4"/>
  <c r="T7" i="4"/>
  <c r="BL7" i="4"/>
  <c r="BK7" i="4"/>
  <c r="BA7" i="4"/>
  <c r="BR690" i="4" l="1"/>
  <c r="BR639" i="4"/>
  <c r="BQ668" i="4"/>
  <c r="BR675" i="4"/>
  <c r="BG6" i="4"/>
  <c r="BG673" i="4"/>
  <c r="D741" i="79" s="1"/>
  <c r="BG694" i="4"/>
  <c r="BG693" i="4"/>
  <c r="BG652" i="4"/>
  <c r="D358" i="79" s="1"/>
  <c r="BG668" i="4"/>
  <c r="D573" i="79" s="1"/>
  <c r="BG679" i="4"/>
  <c r="D870" i="79" s="1"/>
  <c r="BG637" i="4"/>
  <c r="D25" i="79" s="1"/>
  <c r="BG696" i="4"/>
  <c r="BG677" i="4"/>
  <c r="D833" i="79" s="1"/>
  <c r="BG675" i="4"/>
  <c r="D779" i="79" s="1"/>
  <c r="BG683" i="4"/>
  <c r="D930" i="79" s="1"/>
  <c r="BG640" i="4"/>
  <c r="D76" i="79" s="1"/>
  <c r="BG665" i="4"/>
  <c r="D565" i="79" s="1"/>
  <c r="BG654" i="4"/>
  <c r="D397" i="79" s="1"/>
  <c r="BG653" i="4"/>
  <c r="D389" i="79" s="1"/>
  <c r="BG656" i="4"/>
  <c r="D406" i="79" s="1"/>
  <c r="BG655" i="4"/>
  <c r="D399" i="79" s="1"/>
  <c r="BG672" i="4"/>
  <c r="D739" i="79" s="1"/>
  <c r="BG692" i="4"/>
  <c r="D1087" i="79" s="1"/>
  <c r="BG641" i="4"/>
  <c r="D77" i="79" s="1"/>
  <c r="BG649" i="4"/>
  <c r="D158" i="79" s="1"/>
  <c r="BG685" i="4"/>
  <c r="D952" i="79" s="1"/>
  <c r="BG690" i="4"/>
  <c r="D1053" i="79" s="1"/>
  <c r="BG643" i="4"/>
  <c r="D105" i="79" s="1"/>
  <c r="BG689" i="4"/>
  <c r="D1034" i="79" s="1"/>
  <c r="BG647" i="4"/>
  <c r="D156" i="79" s="1"/>
  <c r="BG671" i="4"/>
  <c r="D733" i="79" s="1"/>
  <c r="BG642" i="4"/>
  <c r="D78" i="79" s="1"/>
  <c r="BG650" i="4"/>
  <c r="D295" i="79" s="1"/>
  <c r="BG697" i="4"/>
  <c r="BG644" i="4"/>
  <c r="D106" i="79" s="1"/>
  <c r="BG684" i="4"/>
  <c r="D944" i="79" s="1"/>
  <c r="BG669" i="4"/>
  <c r="D612" i="79" s="1"/>
  <c r="BG682" i="4"/>
  <c r="D927" i="79" s="1"/>
  <c r="BG664" i="4"/>
  <c r="D543" i="79" s="1"/>
  <c r="BG695" i="4"/>
  <c r="BG659" i="4"/>
  <c r="D415" i="79" s="1"/>
  <c r="BG662" i="4"/>
  <c r="D470" i="79" s="1"/>
  <c r="BG646" i="4"/>
  <c r="D153" i="79" s="1"/>
  <c r="BG651" i="4"/>
  <c r="D356" i="79" s="1"/>
  <c r="BG680" i="4"/>
  <c r="D901" i="79" s="1"/>
  <c r="BG681" i="4"/>
  <c r="D926" i="79" s="1"/>
  <c r="BG676" i="4"/>
  <c r="D798" i="79" s="1"/>
  <c r="BG657" i="4"/>
  <c r="D408" i="79" s="1"/>
  <c r="BG678" i="4"/>
  <c r="D850" i="79" s="1"/>
  <c r="BG663" i="4"/>
  <c r="D486" i="79" s="1"/>
  <c r="BG674" i="4"/>
  <c r="D759" i="79" s="1"/>
  <c r="BG639" i="4"/>
  <c r="D64" i="79" s="1"/>
  <c r="BG638" i="4"/>
  <c r="D47" i="79" s="1"/>
  <c r="BG658" i="4"/>
  <c r="D411" i="79" s="1"/>
  <c r="BG667" i="4"/>
  <c r="D572" i="79" s="1"/>
  <c r="BG648" i="4"/>
  <c r="D157" i="79" s="1"/>
  <c r="BG666" i="4"/>
  <c r="D571" i="79" s="1"/>
  <c r="BG691" i="4"/>
  <c r="D1083" i="79" s="1"/>
  <c r="BG687" i="4"/>
  <c r="D991" i="79" s="1"/>
  <c r="BG688" i="4"/>
  <c r="D1007" i="79" s="1"/>
  <c r="BG661" i="4"/>
  <c r="D447" i="79" s="1"/>
  <c r="BG660" i="4"/>
  <c r="D439" i="79" s="1"/>
  <c r="BG645" i="4"/>
  <c r="D111" i="79" s="1"/>
  <c r="BG670" i="4"/>
  <c r="D615" i="79" s="1"/>
  <c r="BG686" i="4"/>
  <c r="D988" i="79" s="1"/>
  <c r="BR679" i="4"/>
  <c r="BR663" i="4"/>
  <c r="BR681" i="4"/>
  <c r="BR656" i="4"/>
  <c r="BR654" i="4"/>
  <c r="BR668" i="4"/>
  <c r="BJ638" i="4"/>
  <c r="I47" i="79" s="1"/>
  <c r="BJ676" i="4"/>
  <c r="I798" i="79" s="1"/>
  <c r="BJ644" i="4"/>
  <c r="I106" i="79" s="1"/>
  <c r="BJ661" i="4"/>
  <c r="I447" i="79" s="1"/>
  <c r="BJ640" i="4"/>
  <c r="I76" i="79" s="1"/>
  <c r="BI669" i="4"/>
  <c r="J612" i="79" s="1"/>
  <c r="BI638" i="4"/>
  <c r="J47" i="79" s="1"/>
  <c r="BI692" i="4"/>
  <c r="J1087" i="79" s="1"/>
  <c r="BI640" i="4"/>
  <c r="J76" i="79" s="1"/>
  <c r="BI693" i="4"/>
  <c r="BS670" i="4"/>
  <c r="BT670" i="4" s="1"/>
  <c r="BS686" i="4"/>
  <c r="BS645" i="4"/>
  <c r="BS640" i="4"/>
  <c r="BQ676" i="4"/>
  <c r="BH676" i="4"/>
  <c r="K798" i="79" s="1"/>
  <c r="BQ670" i="4"/>
  <c r="BH670" i="4"/>
  <c r="K615" i="79" s="1"/>
  <c r="BQ648" i="4"/>
  <c r="BH648" i="4"/>
  <c r="K157" i="79" s="1"/>
  <c r="BQ650" i="4"/>
  <c r="BH650" i="4"/>
  <c r="K295" i="79" s="1"/>
  <c r="BQ683" i="4"/>
  <c r="BH683" i="4"/>
  <c r="K930" i="79" s="1"/>
  <c r="BR678" i="4"/>
  <c r="BR655" i="4"/>
  <c r="BR637" i="4"/>
  <c r="BR652" i="4"/>
  <c r="BJ662" i="4"/>
  <c r="I470" i="79" s="1"/>
  <c r="BJ681" i="4"/>
  <c r="I926" i="79" s="1"/>
  <c r="BJ697" i="4"/>
  <c r="D360" i="78" s="1"/>
  <c r="BJ674" i="4"/>
  <c r="I759" i="79" s="1"/>
  <c r="BJ673" i="4"/>
  <c r="I741" i="79" s="1"/>
  <c r="BI678" i="4"/>
  <c r="J850" i="79" s="1"/>
  <c r="BI645" i="4"/>
  <c r="J111" i="79" s="1"/>
  <c r="BI691" i="4"/>
  <c r="J1083" i="79" s="1"/>
  <c r="BI643" i="4"/>
  <c r="J105" i="79" s="1"/>
  <c r="BI664" i="4"/>
  <c r="J543" i="79" s="1"/>
  <c r="BI694" i="4"/>
  <c r="BS662" i="4"/>
  <c r="BT662" i="4" s="1"/>
  <c r="BS669" i="4"/>
  <c r="BT669" i="4" s="1"/>
  <c r="BS690" i="4"/>
  <c r="BS649" i="4"/>
  <c r="BS675" i="4"/>
  <c r="BQ660" i="4"/>
  <c r="BH660" i="4"/>
  <c r="K439" i="79" s="1"/>
  <c r="BH666" i="4"/>
  <c r="K571" i="79" s="1"/>
  <c r="BQ666" i="4"/>
  <c r="BH697" i="4"/>
  <c r="C360" i="78" s="1"/>
  <c r="BQ697" i="4"/>
  <c r="BR697" i="4" s="1"/>
  <c r="BS697" i="4" s="1"/>
  <c r="BT697" i="4" s="1"/>
  <c r="BQ656" i="4"/>
  <c r="BH656" i="4"/>
  <c r="K406" i="79" s="1"/>
  <c r="BH679" i="4"/>
  <c r="K870" i="79" s="1"/>
  <c r="BQ679" i="4"/>
  <c r="BR638" i="4"/>
  <c r="BR686" i="4"/>
  <c r="BR653" i="4"/>
  <c r="BJ680" i="4"/>
  <c r="I901" i="79" s="1"/>
  <c r="BJ687" i="4"/>
  <c r="I991" i="79" s="1"/>
  <c r="BJ684" i="4"/>
  <c r="I944" i="79" s="1"/>
  <c r="BJ696" i="4"/>
  <c r="D349" i="78" s="1"/>
  <c r="BJ679" i="4"/>
  <c r="I870" i="79" s="1"/>
  <c r="BI686" i="4"/>
  <c r="J988" i="79" s="1"/>
  <c r="BI685" i="4"/>
  <c r="J952" i="79" s="1"/>
  <c r="BI648" i="4"/>
  <c r="J157" i="79" s="1"/>
  <c r="BI697" i="4"/>
  <c r="BI656" i="4"/>
  <c r="J406" i="79" s="1"/>
  <c r="BS658" i="4"/>
  <c r="BT658" i="4" s="1"/>
  <c r="BS689" i="4"/>
  <c r="BT689" i="4" s="1"/>
  <c r="BS659" i="4"/>
  <c r="BT659" i="4" s="1"/>
  <c r="BS671" i="4"/>
  <c r="BT671" i="4" s="1"/>
  <c r="BS637" i="4"/>
  <c r="BJ652" i="4"/>
  <c r="I358" i="79" s="1"/>
  <c r="BQ688" i="4"/>
  <c r="BH688" i="4"/>
  <c r="K1007" i="79" s="1"/>
  <c r="BQ669" i="4"/>
  <c r="BH669" i="4"/>
  <c r="K612" i="79" s="1"/>
  <c r="L612" i="79" s="1"/>
  <c r="BH696" i="4"/>
  <c r="C349" i="78" s="1"/>
  <c r="E349" i="78" s="1"/>
  <c r="BQ696" i="4"/>
  <c r="BR696" i="4" s="1"/>
  <c r="BS696" i="4" s="1"/>
  <c r="BT696" i="4" s="1"/>
  <c r="BQ674" i="4"/>
  <c r="BH674" i="4"/>
  <c r="K759" i="79" s="1"/>
  <c r="BH652" i="4"/>
  <c r="K358" i="79" s="1"/>
  <c r="BR643" i="4"/>
  <c r="BJ685" i="4"/>
  <c r="I952" i="79" s="1"/>
  <c r="BJ667" i="4"/>
  <c r="I572" i="79" s="1"/>
  <c r="BJ694" i="4"/>
  <c r="BI670" i="4"/>
  <c r="J615" i="79" s="1"/>
  <c r="BI667" i="4"/>
  <c r="J572" i="79" s="1"/>
  <c r="BI639" i="4"/>
  <c r="J64" i="79" s="1"/>
  <c r="BI674" i="4"/>
  <c r="J759" i="79" s="1"/>
  <c r="BI637" i="4"/>
  <c r="J25" i="79" s="1"/>
  <c r="BS680" i="4"/>
  <c r="BT680" i="4" s="1"/>
  <c r="BS639" i="4"/>
  <c r="BT639" i="4" s="1"/>
  <c r="BS664" i="4"/>
  <c r="BT664" i="4" s="1"/>
  <c r="BS655" i="4"/>
  <c r="BT655" i="4" s="1"/>
  <c r="BS692" i="4"/>
  <c r="BT692" i="4" s="1"/>
  <c r="BQ667" i="4"/>
  <c r="BH667" i="4"/>
  <c r="K572" i="79" s="1"/>
  <c r="BQ695" i="4"/>
  <c r="BR695" i="4" s="1"/>
  <c r="BS695" i="4" s="1"/>
  <c r="BT695" i="4" s="1"/>
  <c r="BH695" i="4"/>
  <c r="C345" i="78" s="1"/>
  <c r="BQ672" i="4"/>
  <c r="BH672" i="4"/>
  <c r="K739" i="79" s="1"/>
  <c r="BQ692" i="4"/>
  <c r="BH692" i="4"/>
  <c r="K1087" i="79" s="1"/>
  <c r="L1087" i="79" s="1"/>
  <c r="BQ673" i="4"/>
  <c r="BH673" i="4"/>
  <c r="K741" i="79" s="1"/>
  <c r="BR645" i="4"/>
  <c r="BR659" i="4"/>
  <c r="BR647" i="4"/>
  <c r="BJ658" i="4"/>
  <c r="I411" i="79" s="1"/>
  <c r="BJ670" i="4"/>
  <c r="I615" i="79" s="1"/>
  <c r="BJ643" i="4"/>
  <c r="I105" i="79" s="1"/>
  <c r="BJ692" i="4"/>
  <c r="I1087" i="79" s="1"/>
  <c r="BI658" i="4"/>
  <c r="J411" i="79" s="1"/>
  <c r="BI682" i="4"/>
  <c r="J927" i="79" s="1"/>
  <c r="BI666" i="4"/>
  <c r="J571" i="79" s="1"/>
  <c r="BI654" i="4"/>
  <c r="J397" i="79" s="1"/>
  <c r="BI677" i="4"/>
  <c r="J833" i="79" s="1"/>
  <c r="BS657" i="4"/>
  <c r="BT657" i="4" s="1"/>
  <c r="BS661" i="4"/>
  <c r="BT661" i="4" s="1"/>
  <c r="BS656" i="4"/>
  <c r="BT656" i="4" s="1"/>
  <c r="BS679" i="4"/>
  <c r="BT649" i="4"/>
  <c r="BT637" i="4"/>
  <c r="BQ686" i="4"/>
  <c r="BH686" i="4"/>
  <c r="K988" i="79" s="1"/>
  <c r="BH658" i="4"/>
  <c r="K411" i="79" s="1"/>
  <c r="BQ658" i="4"/>
  <c r="BQ671" i="4"/>
  <c r="BH671" i="4"/>
  <c r="K733" i="79" s="1"/>
  <c r="BH637" i="4"/>
  <c r="K25" i="79" s="1"/>
  <c r="BQ637" i="4"/>
  <c r="BH668" i="4"/>
  <c r="K573" i="79" s="1"/>
  <c r="BR673" i="4"/>
  <c r="BR685" i="4"/>
  <c r="BR687" i="4"/>
  <c r="BR649" i="4"/>
  <c r="BR644" i="4"/>
  <c r="BR650" i="4"/>
  <c r="BJ657" i="4"/>
  <c r="I408" i="79" s="1"/>
  <c r="BJ660" i="4"/>
  <c r="I439" i="79" s="1"/>
  <c r="BJ695" i="4"/>
  <c r="D345" i="78" s="1"/>
  <c r="BJ689" i="4"/>
  <c r="I1034" i="79" s="1"/>
  <c r="BJ668" i="4"/>
  <c r="I573" i="79" s="1"/>
  <c r="BI651" i="4"/>
  <c r="J356" i="79" s="1"/>
  <c r="BI688" i="4"/>
  <c r="J1007" i="79" s="1"/>
  <c r="BI662" i="4"/>
  <c r="J470" i="79" s="1"/>
  <c r="BI661" i="4"/>
  <c r="J447" i="79" s="1"/>
  <c r="BI683" i="4"/>
  <c r="J930" i="79" s="1"/>
  <c r="BS674" i="4"/>
  <c r="BT674" i="4" s="1"/>
  <c r="BS646" i="4"/>
  <c r="BT646" i="4" s="1"/>
  <c r="BS650" i="4"/>
  <c r="BT650" i="4" s="1"/>
  <c r="BS641" i="4"/>
  <c r="BT641" i="4" s="1"/>
  <c r="BS668" i="4"/>
  <c r="BT668" i="4" s="1"/>
  <c r="BT645" i="4"/>
  <c r="BT640" i="4"/>
  <c r="BQ684" i="4"/>
  <c r="BH684" i="4"/>
  <c r="K944" i="79" s="1"/>
  <c r="BH678" i="4"/>
  <c r="K850" i="79" s="1"/>
  <c r="BQ678" i="4"/>
  <c r="BQ664" i="4"/>
  <c r="BH664" i="4"/>
  <c r="K543" i="79" s="1"/>
  <c r="L543" i="79" s="1"/>
  <c r="BH640" i="4"/>
  <c r="K76" i="79" s="1"/>
  <c r="BQ640" i="4"/>
  <c r="BH693" i="4"/>
  <c r="C111" i="78" s="1"/>
  <c r="BQ693" i="4"/>
  <c r="BR693" i="4" s="1"/>
  <c r="BS693" i="4" s="1"/>
  <c r="BT693" i="4" s="1"/>
  <c r="BF694" i="4"/>
  <c r="BF673" i="4"/>
  <c r="E741" i="79" s="1"/>
  <c r="BF693" i="4"/>
  <c r="BF679" i="4"/>
  <c r="E870" i="79" s="1"/>
  <c r="BF668" i="4"/>
  <c r="E573" i="79" s="1"/>
  <c r="BF652" i="4"/>
  <c r="E358" i="79" s="1"/>
  <c r="BF665" i="4"/>
  <c r="E565" i="79" s="1"/>
  <c r="BF672" i="4"/>
  <c r="E739" i="79" s="1"/>
  <c r="BF640" i="4"/>
  <c r="E76" i="79" s="1"/>
  <c r="BF653" i="4"/>
  <c r="E389" i="79" s="1"/>
  <c r="BF683" i="4"/>
  <c r="E930" i="79" s="1"/>
  <c r="BF677" i="4"/>
  <c r="E833" i="79" s="1"/>
  <c r="BF637" i="4"/>
  <c r="E25" i="79" s="1"/>
  <c r="BF675" i="4"/>
  <c r="E779" i="79" s="1"/>
  <c r="BF696" i="4"/>
  <c r="BF697" i="4"/>
  <c r="BF671" i="4"/>
  <c r="E733" i="79" s="1"/>
  <c r="BF692" i="4"/>
  <c r="E1087" i="79" s="1"/>
  <c r="BF641" i="4"/>
  <c r="E77" i="79" s="1"/>
  <c r="BF644" i="4"/>
  <c r="E106" i="79" s="1"/>
  <c r="BF643" i="4"/>
  <c r="E105" i="79" s="1"/>
  <c r="BF695" i="4"/>
  <c r="BF656" i="4"/>
  <c r="E406" i="79" s="1"/>
  <c r="BF650" i="4"/>
  <c r="E295" i="79" s="1"/>
  <c r="BF654" i="4"/>
  <c r="E397" i="79" s="1"/>
  <c r="BF655" i="4"/>
  <c r="E399" i="79" s="1"/>
  <c r="BF649" i="4"/>
  <c r="E158" i="79" s="1"/>
  <c r="BF666" i="4"/>
  <c r="E571" i="79" s="1"/>
  <c r="BF642" i="4"/>
  <c r="E78" i="79" s="1"/>
  <c r="BF689" i="4"/>
  <c r="E1034" i="79" s="1"/>
  <c r="BF684" i="4"/>
  <c r="E944" i="79" s="1"/>
  <c r="BF670" i="4"/>
  <c r="E615" i="79" s="1"/>
  <c r="BF658" i="4"/>
  <c r="E411" i="79" s="1"/>
  <c r="BF664" i="4"/>
  <c r="E543" i="79" s="1"/>
  <c r="BF686" i="4"/>
  <c r="E988" i="79" s="1"/>
  <c r="BF688" i="4"/>
  <c r="E1007" i="79" s="1"/>
  <c r="BF662" i="4"/>
  <c r="E470" i="79" s="1"/>
  <c r="BF659" i="4"/>
  <c r="E415" i="79" s="1"/>
  <c r="BF638" i="4"/>
  <c r="E47" i="79" s="1"/>
  <c r="BF667" i="4"/>
  <c r="E572" i="79" s="1"/>
  <c r="BF690" i="4"/>
  <c r="E1053" i="79" s="1"/>
  <c r="BF678" i="4"/>
  <c r="E850" i="79" s="1"/>
  <c r="BF648" i="4"/>
  <c r="E157" i="79" s="1"/>
  <c r="BF691" i="4"/>
  <c r="E1083" i="79" s="1"/>
  <c r="BF639" i="4"/>
  <c r="E64" i="79" s="1"/>
  <c r="BF681" i="4"/>
  <c r="E926" i="79" s="1"/>
  <c r="BF676" i="4"/>
  <c r="E798" i="79" s="1"/>
  <c r="BF674" i="4"/>
  <c r="E759" i="79" s="1"/>
  <c r="BF660" i="4"/>
  <c r="E439" i="79" s="1"/>
  <c r="BF669" i="4"/>
  <c r="E612" i="79" s="1"/>
  <c r="BF663" i="4"/>
  <c r="E486" i="79" s="1"/>
  <c r="BF647" i="4"/>
  <c r="E156" i="79" s="1"/>
  <c r="BF661" i="4"/>
  <c r="E447" i="79" s="1"/>
  <c r="BF680" i="4"/>
  <c r="E901" i="79" s="1"/>
  <c r="BF646" i="4"/>
  <c r="E153" i="79" s="1"/>
  <c r="BF685" i="4"/>
  <c r="E952" i="79" s="1"/>
  <c r="BF645" i="4"/>
  <c r="E111" i="79" s="1"/>
  <c r="BF682" i="4"/>
  <c r="E927" i="79" s="1"/>
  <c r="BF657" i="4"/>
  <c r="E408" i="79" s="1"/>
  <c r="BF651" i="4"/>
  <c r="E356" i="79" s="1"/>
  <c r="BF687" i="4"/>
  <c r="E991" i="79" s="1"/>
  <c r="BR670" i="4"/>
  <c r="BR662" i="4"/>
  <c r="BR658" i="4"/>
  <c r="BR692" i="4"/>
  <c r="BR641" i="4"/>
  <c r="BJ688" i="4"/>
  <c r="I1007" i="79" s="1"/>
  <c r="BJ639" i="4"/>
  <c r="I64" i="79" s="1"/>
  <c r="BJ669" i="4"/>
  <c r="I612" i="79" s="1"/>
  <c r="BJ672" i="4"/>
  <c r="I739" i="79" s="1"/>
  <c r="BJ664" i="4"/>
  <c r="I543" i="79" s="1"/>
  <c r="BJ693" i="4"/>
  <c r="D111" i="78" s="1"/>
  <c r="BI649" i="4"/>
  <c r="J158" i="79" s="1"/>
  <c r="BI660" i="4"/>
  <c r="J439" i="79" s="1"/>
  <c r="BI695" i="4"/>
  <c r="BI689" i="4"/>
  <c r="J1034" i="79" s="1"/>
  <c r="BI653" i="4"/>
  <c r="J389" i="79" s="1"/>
  <c r="BS688" i="4"/>
  <c r="BS676" i="4"/>
  <c r="BT676" i="4" s="1"/>
  <c r="BS654" i="4"/>
  <c r="BT654" i="4" s="1"/>
  <c r="BS673" i="4"/>
  <c r="BT675" i="4"/>
  <c r="BQ651" i="4"/>
  <c r="BH651" i="4"/>
  <c r="K356" i="79" s="1"/>
  <c r="L356" i="79" s="1"/>
  <c r="BH661" i="4"/>
  <c r="K447" i="79" s="1"/>
  <c r="BQ661" i="4"/>
  <c r="BQ646" i="4"/>
  <c r="BH646" i="4"/>
  <c r="K153" i="79" s="1"/>
  <c r="BH647" i="4"/>
  <c r="K156" i="79" s="1"/>
  <c r="BQ647" i="4"/>
  <c r="BQ665" i="4"/>
  <c r="BH665" i="4"/>
  <c r="K565" i="79" s="1"/>
  <c r="BH694" i="4"/>
  <c r="BQ694" i="4"/>
  <c r="BR694" i="4" s="1"/>
  <c r="BS694" i="4" s="1"/>
  <c r="BT694" i="4" s="1"/>
  <c r="BR676" i="4"/>
  <c r="BR665" i="4"/>
  <c r="BJ663" i="4"/>
  <c r="I486" i="79" s="1"/>
  <c r="BJ691" i="4"/>
  <c r="I1083" i="79" s="1"/>
  <c r="BJ645" i="4"/>
  <c r="I111" i="79" s="1"/>
  <c r="BJ651" i="4"/>
  <c r="I356" i="79" s="1"/>
  <c r="BJ637" i="4"/>
  <c r="I25" i="79" s="1"/>
  <c r="BI657" i="4"/>
  <c r="J408" i="79" s="1"/>
  <c r="BI663" i="4"/>
  <c r="J486" i="79" s="1"/>
  <c r="BI650" i="4"/>
  <c r="J295" i="79" s="1"/>
  <c r="BI659" i="4"/>
  <c r="J415" i="79" s="1"/>
  <c r="BI675" i="4"/>
  <c r="J779" i="79" s="1"/>
  <c r="BS648" i="4"/>
  <c r="BT648" i="4" s="1"/>
  <c r="BS685" i="4"/>
  <c r="BT685" i="4" s="1"/>
  <c r="BS651" i="4"/>
  <c r="BS665" i="4"/>
  <c r="BS652" i="4"/>
  <c r="BT652" i="4" s="1"/>
  <c r="BT651" i="4"/>
  <c r="BT688" i="4"/>
  <c r="BQ681" i="4"/>
  <c r="BH681" i="4"/>
  <c r="K926" i="79" s="1"/>
  <c r="BQ687" i="4"/>
  <c r="BH687" i="4"/>
  <c r="K991" i="79" s="1"/>
  <c r="BQ690" i="4"/>
  <c r="BH690" i="4"/>
  <c r="K1053" i="79" s="1"/>
  <c r="BQ689" i="4"/>
  <c r="BH689" i="4"/>
  <c r="K1034" i="79" s="1"/>
  <c r="BQ655" i="4"/>
  <c r="BH655" i="4"/>
  <c r="K399" i="79" s="1"/>
  <c r="BR660" i="4"/>
  <c r="BR680" i="4"/>
  <c r="BR651" i="4"/>
  <c r="BR684" i="4"/>
  <c r="BR640" i="4"/>
  <c r="BJ659" i="4"/>
  <c r="I415" i="79" s="1"/>
  <c r="BJ648" i="4"/>
  <c r="I157" i="79" s="1"/>
  <c r="BJ671" i="4"/>
  <c r="I733" i="79" s="1"/>
  <c r="BJ641" i="4"/>
  <c r="I77" i="79" s="1"/>
  <c r="BJ653" i="4"/>
  <c r="I389" i="79" s="1"/>
  <c r="BQ652" i="4"/>
  <c r="BI676" i="4"/>
  <c r="J798" i="79" s="1"/>
  <c r="BI681" i="4"/>
  <c r="J926" i="79" s="1"/>
  <c r="L926" i="79" s="1"/>
  <c r="BI641" i="4"/>
  <c r="J77" i="79" s="1"/>
  <c r="BI672" i="4"/>
  <c r="J739" i="79" s="1"/>
  <c r="BI668" i="4"/>
  <c r="J573" i="79" s="1"/>
  <c r="BS681" i="4"/>
  <c r="BT681" i="4" s="1"/>
  <c r="BS684" i="4"/>
  <c r="BT684" i="4" s="1"/>
  <c r="BS642" i="4"/>
  <c r="BT642" i="4" s="1"/>
  <c r="BS653" i="4"/>
  <c r="BT653" i="4" s="1"/>
  <c r="BT665" i="4"/>
  <c r="BT673" i="4"/>
  <c r="BQ680" i="4"/>
  <c r="BH680" i="4"/>
  <c r="K901" i="79" s="1"/>
  <c r="BQ685" i="4"/>
  <c r="BH685" i="4"/>
  <c r="K952" i="79" s="1"/>
  <c r="BH642" i="4"/>
  <c r="K78" i="79" s="1"/>
  <c r="BQ642" i="4"/>
  <c r="BQ654" i="4"/>
  <c r="BH654" i="4"/>
  <c r="K397" i="79" s="1"/>
  <c r="L397" i="79" s="1"/>
  <c r="BQ649" i="4"/>
  <c r="BH649" i="4"/>
  <c r="K158" i="79" s="1"/>
  <c r="BR689" i="4"/>
  <c r="BR674" i="4"/>
  <c r="BR661" i="4"/>
  <c r="BJ646" i="4"/>
  <c r="I153" i="79" s="1"/>
  <c r="BJ678" i="4"/>
  <c r="I850" i="79" s="1"/>
  <c r="BJ647" i="4"/>
  <c r="I156" i="79" s="1"/>
  <c r="BJ642" i="4"/>
  <c r="I78" i="79" s="1"/>
  <c r="BJ677" i="4"/>
  <c r="I833" i="79" s="1"/>
  <c r="BI690" i="4"/>
  <c r="J1053" i="79" s="1"/>
  <c r="BI680" i="4"/>
  <c r="J901" i="79" s="1"/>
  <c r="BI647" i="4"/>
  <c r="J156" i="79" s="1"/>
  <c r="BI665" i="4"/>
  <c r="J565" i="79" s="1"/>
  <c r="BI652" i="4"/>
  <c r="J358" i="79" s="1"/>
  <c r="BS667" i="4"/>
  <c r="BT667" i="4" s="1"/>
  <c r="BS666" i="4"/>
  <c r="BT666" i="4" s="1"/>
  <c r="BS647" i="4"/>
  <c r="BT647" i="4" s="1"/>
  <c r="BS682" i="4"/>
  <c r="BT682" i="4" s="1"/>
  <c r="BS643" i="4"/>
  <c r="BT643" i="4" s="1"/>
  <c r="BT686" i="4"/>
  <c r="BH682" i="4"/>
  <c r="K927" i="79" s="1"/>
  <c r="L927" i="79" s="1"/>
  <c r="BQ682" i="4"/>
  <c r="BQ638" i="4"/>
  <c r="BH638" i="4"/>
  <c r="K47" i="79" s="1"/>
  <c r="L47" i="79" s="1"/>
  <c r="BH657" i="4"/>
  <c r="K408" i="79" s="1"/>
  <c r="BQ657" i="4"/>
  <c r="BQ643" i="4"/>
  <c r="BH643" i="4"/>
  <c r="K105" i="79" s="1"/>
  <c r="L105" i="79" s="1"/>
  <c r="BH677" i="4"/>
  <c r="K833" i="79" s="1"/>
  <c r="L833" i="79" s="1"/>
  <c r="BQ677" i="4"/>
  <c r="BR646" i="4"/>
  <c r="BR669" i="4"/>
  <c r="BR671" i="4"/>
  <c r="BR664" i="4"/>
  <c r="BJ666" i="4"/>
  <c r="I571" i="79" s="1"/>
  <c r="BJ686" i="4"/>
  <c r="I988" i="79" s="1"/>
  <c r="BJ656" i="4"/>
  <c r="I406" i="79" s="1"/>
  <c r="BJ665" i="4"/>
  <c r="I565" i="79" s="1"/>
  <c r="BJ675" i="4"/>
  <c r="I779" i="79" s="1"/>
  <c r="BI684" i="4"/>
  <c r="J944" i="79" s="1"/>
  <c r="BI687" i="4"/>
  <c r="J991" i="79" s="1"/>
  <c r="BI644" i="4"/>
  <c r="J106" i="79" s="1"/>
  <c r="BI655" i="4"/>
  <c r="J399" i="79" s="1"/>
  <c r="BI679" i="4"/>
  <c r="J870" i="79" s="1"/>
  <c r="BS663" i="4"/>
  <c r="BT663" i="4" s="1"/>
  <c r="BS660" i="4"/>
  <c r="BT660" i="4" s="1"/>
  <c r="BS678" i="4"/>
  <c r="BT678" i="4" s="1"/>
  <c r="BS644" i="4"/>
  <c r="BT644" i="4" s="1"/>
  <c r="BS677" i="4"/>
  <c r="BT677" i="4" s="1"/>
  <c r="BT690" i="4"/>
  <c r="BT679" i="4"/>
  <c r="BQ639" i="4"/>
  <c r="BH639" i="4"/>
  <c r="K64" i="79" s="1"/>
  <c r="BQ691" i="4"/>
  <c r="BH691" i="4"/>
  <c r="K1083" i="79" s="1"/>
  <c r="BQ662" i="4"/>
  <c r="BH662" i="4"/>
  <c r="K470" i="79" s="1"/>
  <c r="L470" i="79" s="1"/>
  <c r="BQ641" i="4"/>
  <c r="BH641" i="4"/>
  <c r="K77" i="79" s="1"/>
  <c r="BQ675" i="4"/>
  <c r="BH675" i="4"/>
  <c r="K779" i="79" s="1"/>
  <c r="BR642" i="4"/>
  <c r="BR688" i="4"/>
  <c r="BR672" i="4"/>
  <c r="BR677" i="4"/>
  <c r="BJ690" i="4"/>
  <c r="I1053" i="79" s="1"/>
  <c r="BJ682" i="4"/>
  <c r="I927" i="79" s="1"/>
  <c r="BJ650" i="4"/>
  <c r="I295" i="79" s="1"/>
  <c r="BJ655" i="4"/>
  <c r="I399" i="79" s="1"/>
  <c r="BJ683" i="4"/>
  <c r="I930" i="79" s="1"/>
  <c r="BI646" i="4"/>
  <c r="J153" i="79" s="1"/>
  <c r="BI671" i="4"/>
  <c r="J733" i="79" s="1"/>
  <c r="BI642" i="4"/>
  <c r="J78" i="79" s="1"/>
  <c r="BI696" i="4"/>
  <c r="BI673" i="4"/>
  <c r="J741" i="79" s="1"/>
  <c r="BS638" i="4"/>
  <c r="BT638" i="4" s="1"/>
  <c r="BS691" i="4"/>
  <c r="BT691" i="4" s="1"/>
  <c r="BS687" i="4"/>
  <c r="BT687" i="4" s="1"/>
  <c r="BS672" i="4"/>
  <c r="BT672" i="4" s="1"/>
  <c r="BS683" i="4"/>
  <c r="BT683" i="4" s="1"/>
  <c r="BH663" i="4"/>
  <c r="K486" i="79" s="1"/>
  <c r="L486" i="79" s="1"/>
  <c r="BQ663" i="4"/>
  <c r="BQ645" i="4"/>
  <c r="BH645" i="4"/>
  <c r="K111" i="79" s="1"/>
  <c r="L111" i="79" s="1"/>
  <c r="BQ659" i="4"/>
  <c r="BH659" i="4"/>
  <c r="K415" i="79" s="1"/>
  <c r="L415" i="79" s="1"/>
  <c r="BQ644" i="4"/>
  <c r="BH644" i="4"/>
  <c r="K106" i="79" s="1"/>
  <c r="BQ653" i="4"/>
  <c r="BH653" i="4"/>
  <c r="K389" i="79" s="1"/>
  <c r="L389" i="79" s="1"/>
  <c r="BB7" i="4"/>
  <c r="AA7" i="4"/>
  <c r="AZ7" i="4"/>
  <c r="AP7" i="4"/>
  <c r="BN7" i="4"/>
  <c r="BO618" i="4"/>
  <c r="BO632" i="4"/>
  <c r="BO620" i="4"/>
  <c r="BO630" i="4"/>
  <c r="BO623" i="4"/>
  <c r="BO631" i="4"/>
  <c r="BO627" i="4"/>
  <c r="BO621" i="4"/>
  <c r="BO619" i="4"/>
  <c r="BO624" i="4"/>
  <c r="BO629" i="4"/>
  <c r="BO628" i="4"/>
  <c r="BO626" i="4"/>
  <c r="BO617" i="4"/>
  <c r="BO625" i="4"/>
  <c r="BO615" i="4"/>
  <c r="BO633" i="4"/>
  <c r="BO622" i="4"/>
  <c r="BO634" i="4"/>
  <c r="BO616" i="4"/>
  <c r="BO166" i="4"/>
  <c r="BO214" i="4"/>
  <c r="BO30" i="4"/>
  <c r="BO150" i="4"/>
  <c r="BO76" i="4"/>
  <c r="BO100" i="4"/>
  <c r="BO161" i="4"/>
  <c r="BO377" i="4"/>
  <c r="BO424" i="4"/>
  <c r="BO459" i="4"/>
  <c r="BO483" i="4"/>
  <c r="BO437" i="4"/>
  <c r="BO173" i="4"/>
  <c r="BO183" i="4"/>
  <c r="BO197" i="4"/>
  <c r="BO207" i="4"/>
  <c r="BO221" i="4"/>
  <c r="BO237" i="4"/>
  <c r="BO251" i="4"/>
  <c r="BO280" i="4"/>
  <c r="BO304" i="4"/>
  <c r="BO328" i="4"/>
  <c r="BO351" i="4"/>
  <c r="BO460" i="4"/>
  <c r="BO411" i="4"/>
  <c r="BO519" i="4"/>
  <c r="BO547" i="4"/>
  <c r="BO577" i="4"/>
  <c r="BO612" i="4"/>
  <c r="BO560" i="4"/>
  <c r="BO231" i="4"/>
  <c r="BO90" i="4"/>
  <c r="BO289" i="4"/>
  <c r="BO313" i="4"/>
  <c r="BO337" i="4"/>
  <c r="BO49" i="4"/>
  <c r="BO109" i="4"/>
  <c r="BO157" i="4"/>
  <c r="BO53" i="4"/>
  <c r="BO91" i="4"/>
  <c r="BO139" i="4"/>
  <c r="BO176" i="4"/>
  <c r="BO224" i="4"/>
  <c r="BO194" i="4"/>
  <c r="BO248" i="4"/>
  <c r="BO110" i="4"/>
  <c r="BO58" i="4"/>
  <c r="BO36" i="4"/>
  <c r="BO156" i="4"/>
  <c r="BO367" i="4"/>
  <c r="BO404" i="4"/>
  <c r="BO473" i="4"/>
  <c r="BO397" i="4"/>
  <c r="BO294" i="4"/>
  <c r="BO318" i="4"/>
  <c r="BO342" i="4"/>
  <c r="BO474" i="4"/>
  <c r="BO533" i="4"/>
  <c r="BO561" i="4"/>
  <c r="BO550" i="4"/>
  <c r="BO576" i="4"/>
  <c r="BO269" i="4"/>
  <c r="BO26" i="4"/>
  <c r="BO146" i="4"/>
  <c r="BO279" i="4"/>
  <c r="BO303" i="4"/>
  <c r="BO327" i="4"/>
  <c r="BO29" i="4"/>
  <c r="BO89" i="4"/>
  <c r="BO137" i="4"/>
  <c r="BO35" i="4"/>
  <c r="BO69" i="4"/>
  <c r="BO174" i="4"/>
  <c r="BO222" i="4"/>
  <c r="BO46" i="4"/>
  <c r="BO86" i="4"/>
  <c r="BO116" i="4"/>
  <c r="BO381" i="4"/>
  <c r="BO432" i="4"/>
  <c r="BO463" i="4"/>
  <c r="BO505" i="4"/>
  <c r="BO163" i="4"/>
  <c r="BO177" i="4"/>
  <c r="BO187" i="4"/>
  <c r="BO201" i="4"/>
  <c r="BO211" i="4"/>
  <c r="BO225" i="4"/>
  <c r="BO241" i="4"/>
  <c r="BO255" i="4"/>
  <c r="BO284" i="4"/>
  <c r="BO308" i="4"/>
  <c r="BO332" i="4"/>
  <c r="BO355" i="4"/>
  <c r="BO464" i="4"/>
  <c r="BO427" i="4"/>
  <c r="BO523" i="4"/>
  <c r="BO551" i="4"/>
  <c r="BO581" i="4"/>
  <c r="BO540" i="4"/>
  <c r="BO564" i="4"/>
  <c r="BO588" i="4"/>
  <c r="BO259" i="4"/>
  <c r="BO106" i="4"/>
  <c r="BO293" i="4"/>
  <c r="BO317" i="4"/>
  <c r="BO341" i="4"/>
  <c r="BO9" i="4"/>
  <c r="BO71" i="4"/>
  <c r="BO117" i="4"/>
  <c r="BO15" i="4"/>
  <c r="BO57" i="4"/>
  <c r="BO202" i="4"/>
  <c r="BO256" i="4"/>
  <c r="BO126" i="4"/>
  <c r="BO62" i="4"/>
  <c r="BO66" i="4"/>
  <c r="BO371" i="4"/>
  <c r="BO412" i="4"/>
  <c r="BO453" i="4"/>
  <c r="BO477" i="4"/>
  <c r="BO413" i="4"/>
  <c r="BO298" i="4"/>
  <c r="BO322" i="4"/>
  <c r="BO346" i="4"/>
  <c r="BO454" i="4"/>
  <c r="BO478" i="4"/>
  <c r="BO513" i="4"/>
  <c r="BO537" i="4"/>
  <c r="BO541" i="4"/>
  <c r="BO571" i="4"/>
  <c r="BO606" i="4"/>
  <c r="BO554" i="4"/>
  <c r="BO580" i="4"/>
  <c r="BO273" i="4"/>
  <c r="BO42" i="4"/>
  <c r="BO283" i="4"/>
  <c r="BO307" i="4"/>
  <c r="BO331" i="4"/>
  <c r="BO37" i="4"/>
  <c r="BO97" i="4"/>
  <c r="BO145" i="4"/>
  <c r="BO43" i="4"/>
  <c r="BO182" i="4"/>
  <c r="BO236" i="4"/>
  <c r="BO80" i="4"/>
  <c r="BO52" i="4"/>
  <c r="BO12" i="4"/>
  <c r="BO132" i="4"/>
  <c r="BO361" i="4"/>
  <c r="BO385" i="4"/>
  <c r="BO440" i="4"/>
  <c r="BO452" i="4"/>
  <c r="BO467" i="4"/>
  <c r="BO539" i="4"/>
  <c r="BO167" i="4"/>
  <c r="BO181" i="4"/>
  <c r="BO191" i="4"/>
  <c r="BO205" i="4"/>
  <c r="BO215" i="4"/>
  <c r="BO235" i="4"/>
  <c r="BO245" i="4"/>
  <c r="BO288" i="4"/>
  <c r="BO312" i="4"/>
  <c r="BO336" i="4"/>
  <c r="BO389" i="4"/>
  <c r="BO468" i="4"/>
  <c r="BO443" i="4"/>
  <c r="BO527" i="4"/>
  <c r="BO555" i="4"/>
  <c r="BO599" i="4"/>
  <c r="BO544" i="4"/>
  <c r="BO570" i="4"/>
  <c r="BO263" i="4"/>
  <c r="BO122" i="4"/>
  <c r="BO297" i="4"/>
  <c r="BO321" i="4"/>
  <c r="BO17" i="4"/>
  <c r="BO83" i="4"/>
  <c r="BO125" i="4"/>
  <c r="BO23" i="4"/>
  <c r="BO61" i="4"/>
  <c r="BO107" i="4"/>
  <c r="BO155" i="4"/>
  <c r="BO192" i="4"/>
  <c r="BO234" i="4"/>
  <c r="BO162" i="4"/>
  <c r="BO210" i="4"/>
  <c r="BO22" i="4"/>
  <c r="BO142" i="4"/>
  <c r="BO74" i="4"/>
  <c r="BO92" i="4"/>
  <c r="BO375" i="4"/>
  <c r="BO420" i="4"/>
  <c r="BO457" i="4"/>
  <c r="BO481" i="4"/>
  <c r="BO429" i="4"/>
  <c r="BO278" i="4"/>
  <c r="BO302" i="4"/>
  <c r="BO326" i="4"/>
  <c r="BO349" i="4"/>
  <c r="BO458" i="4"/>
  <c r="BO482" i="4"/>
  <c r="BO403" i="4"/>
  <c r="BO517" i="4"/>
  <c r="BO545" i="4"/>
  <c r="BO575" i="4"/>
  <c r="BO610" i="4"/>
  <c r="BO558" i="4"/>
  <c r="BO229" i="4"/>
  <c r="BO277" i="4"/>
  <c r="BO72" i="4"/>
  <c r="BO287" i="4"/>
  <c r="BO311" i="4"/>
  <c r="BO335" i="4"/>
  <c r="BO45" i="4"/>
  <c r="BO105" i="4"/>
  <c r="BO153" i="4"/>
  <c r="BO51" i="4"/>
  <c r="BO81" i="4"/>
  <c r="BO135" i="4"/>
  <c r="BO172" i="4"/>
  <c r="BO220" i="4"/>
  <c r="BO190" i="4"/>
  <c r="BO244" i="4"/>
  <c r="BO102" i="4"/>
  <c r="BO56" i="4"/>
  <c r="BO28" i="4"/>
  <c r="BO148" i="4"/>
  <c r="BO365" i="4"/>
  <c r="BO400" i="4"/>
  <c r="BO448" i="4"/>
  <c r="BO471" i="4"/>
  <c r="BO171" i="4"/>
  <c r="BO185" i="4"/>
  <c r="BO195" i="4"/>
  <c r="BO209" i="4"/>
  <c r="BO219" i="4"/>
  <c r="BO239" i="4"/>
  <c r="BO249" i="4"/>
  <c r="BO292" i="4"/>
  <c r="BO316" i="4"/>
  <c r="BO340" i="4"/>
  <c r="BO472" i="4"/>
  <c r="BO531" i="4"/>
  <c r="BO559" i="4"/>
  <c r="BO603" i="4"/>
  <c r="BO548" i="4"/>
  <c r="BO574" i="4"/>
  <c r="BO267" i="4"/>
  <c r="BO18" i="4"/>
  <c r="BO138" i="4"/>
  <c r="BO301" i="4"/>
  <c r="BO325" i="4"/>
  <c r="BO25" i="4"/>
  <c r="BO87" i="4"/>
  <c r="BO133" i="4"/>
  <c r="BO170" i="4"/>
  <c r="BO218" i="4"/>
  <c r="BO38" i="4"/>
  <c r="BO158" i="4"/>
  <c r="BO84" i="4"/>
  <c r="BO108" i="4"/>
  <c r="BO379" i="4"/>
  <c r="BO428" i="4"/>
  <c r="BO461" i="4"/>
  <c r="BO501" i="4"/>
  <c r="BO445" i="4"/>
  <c r="BO282" i="4"/>
  <c r="BO306" i="4"/>
  <c r="BO330" i="4"/>
  <c r="BO353" i="4"/>
  <c r="BO462" i="4"/>
  <c r="BO419" i="4"/>
  <c r="BO521" i="4"/>
  <c r="BO549" i="4"/>
  <c r="BO579" i="4"/>
  <c r="BO605" i="4"/>
  <c r="BO502" i="4"/>
  <c r="BO562" i="4"/>
  <c r="BO233" i="4"/>
  <c r="BO98" i="4"/>
  <c r="BO291" i="4"/>
  <c r="BO315" i="4"/>
  <c r="BO339" i="4"/>
  <c r="BO67" i="4"/>
  <c r="BO113" i="4"/>
  <c r="BO11" i="4"/>
  <c r="BO198" i="4"/>
  <c r="BO252" i="4"/>
  <c r="BO118" i="4"/>
  <c r="BO60" i="4"/>
  <c r="BO44" i="4"/>
  <c r="BO369" i="4"/>
  <c r="BO408" i="4"/>
  <c r="BO475" i="4"/>
  <c r="BO405" i="4"/>
  <c r="BO165" i="4"/>
  <c r="BO175" i="4"/>
  <c r="BO189" i="4"/>
  <c r="BO199" i="4"/>
  <c r="BO213" i="4"/>
  <c r="BO223" i="4"/>
  <c r="BO243" i="4"/>
  <c r="BO253" i="4"/>
  <c r="BO296" i="4"/>
  <c r="BO320" i="4"/>
  <c r="BO344" i="4"/>
  <c r="BO476" i="4"/>
  <c r="BO511" i="4"/>
  <c r="BO535" i="4"/>
  <c r="BO504" i="4"/>
  <c r="BO563" i="4"/>
  <c r="BO510" i="4"/>
  <c r="BO552" i="4"/>
  <c r="BO578" i="4"/>
  <c r="BO271" i="4"/>
  <c r="BO34" i="4"/>
  <c r="BO154" i="4"/>
  <c r="BO281" i="4"/>
  <c r="BO305" i="4"/>
  <c r="BO329" i="4"/>
  <c r="BO33" i="4"/>
  <c r="BO93" i="4"/>
  <c r="BO141" i="4"/>
  <c r="BO39" i="4"/>
  <c r="BO178" i="4"/>
  <c r="BO226" i="4"/>
  <c r="BO68" i="4"/>
  <c r="BO88" i="4"/>
  <c r="BO124" i="4"/>
  <c r="BO383" i="4"/>
  <c r="BO436" i="4"/>
  <c r="BO393" i="4"/>
  <c r="BO465" i="4"/>
  <c r="BO509" i="4"/>
  <c r="BO286" i="4"/>
  <c r="BO310" i="4"/>
  <c r="BO334" i="4"/>
  <c r="BO357" i="4"/>
  <c r="BO466" i="4"/>
  <c r="BO435" i="4"/>
  <c r="BO525" i="4"/>
  <c r="BO553" i="4"/>
  <c r="BO567" i="4"/>
  <c r="BO542" i="4"/>
  <c r="BO568" i="4"/>
  <c r="BO596" i="4"/>
  <c r="BO261" i="4"/>
  <c r="BO114" i="4"/>
  <c r="BO295" i="4"/>
  <c r="BO319" i="4"/>
  <c r="BO13" i="4"/>
  <c r="BO79" i="4"/>
  <c r="BO121" i="4"/>
  <c r="BO19" i="4"/>
  <c r="BO59" i="4"/>
  <c r="BO206" i="4"/>
  <c r="BO14" i="4"/>
  <c r="BO134" i="4"/>
  <c r="BO64" i="4"/>
  <c r="BO78" i="4"/>
  <c r="BO373" i="4"/>
  <c r="BO416" i="4"/>
  <c r="BO455" i="4"/>
  <c r="BO479" i="4"/>
  <c r="BO421" i="4"/>
  <c r="BO169" i="4"/>
  <c r="BO179" i="4"/>
  <c r="BO193" i="4"/>
  <c r="BO203" i="4"/>
  <c r="BO217" i="4"/>
  <c r="BO227" i="4"/>
  <c r="BO247" i="4"/>
  <c r="BO257" i="4"/>
  <c r="BO300" i="4"/>
  <c r="BO324" i="4"/>
  <c r="BO347" i="4"/>
  <c r="BO456" i="4"/>
  <c r="BO480" i="4"/>
  <c r="BO395" i="4"/>
  <c r="BO515" i="4"/>
  <c r="BO543" i="4"/>
  <c r="BO573" i="4"/>
  <c r="BO590" i="4"/>
  <c r="BO608" i="4"/>
  <c r="BO556" i="4"/>
  <c r="BO582" i="4"/>
  <c r="BO275" i="4"/>
  <c r="BO50" i="4"/>
  <c r="BO285" i="4"/>
  <c r="BO309" i="4"/>
  <c r="BO333" i="4"/>
  <c r="BO41" i="4"/>
  <c r="BO101" i="4"/>
  <c r="BO149" i="4"/>
  <c r="BO47" i="4"/>
  <c r="BO77" i="4"/>
  <c r="BO131" i="4"/>
  <c r="BO168" i="4"/>
  <c r="BO216" i="4"/>
  <c r="BO338" i="4"/>
  <c r="BO557" i="4"/>
  <c r="BO127" i="4"/>
  <c r="BO151" i="4"/>
  <c r="BO184" i="4"/>
  <c r="BO262" i="4"/>
  <c r="BO82" i="4"/>
  <c r="BO348" i="4"/>
  <c r="BO492" i="4"/>
  <c r="BO433" i="4"/>
  <c r="BO380" i="4"/>
  <c r="BO430" i="4"/>
  <c r="BO497" i="4"/>
  <c r="BO423" i="4"/>
  <c r="BO520" i="4"/>
  <c r="BO566" i="4"/>
  <c r="BO584" i="4"/>
  <c r="BO484" i="4"/>
  <c r="BO94" i="4"/>
  <c r="BO529" i="4"/>
  <c r="BO27" i="4"/>
  <c r="BO65" i="4"/>
  <c r="BO159" i="4"/>
  <c r="BO200" i="4"/>
  <c r="BO246" i="4"/>
  <c r="BO276" i="4"/>
  <c r="BO24" i="4"/>
  <c r="BO144" i="4"/>
  <c r="BO390" i="4"/>
  <c r="BO370" i="4"/>
  <c r="BO387" i="4"/>
  <c r="BO410" i="4"/>
  <c r="BO487" i="4"/>
  <c r="BO534" i="4"/>
  <c r="BO591" i="4"/>
  <c r="BO240" i="4"/>
  <c r="BO391" i="4"/>
  <c r="BO601" i="4"/>
  <c r="BO10" i="4"/>
  <c r="BO73" i="4"/>
  <c r="BO99" i="4"/>
  <c r="BO208" i="4"/>
  <c r="BO266" i="4"/>
  <c r="BO104" i="4"/>
  <c r="BO352" i="4"/>
  <c r="BO496" i="4"/>
  <c r="BO449" i="4"/>
  <c r="BO360" i="4"/>
  <c r="BO384" i="4"/>
  <c r="BO438" i="4"/>
  <c r="BO503" i="4"/>
  <c r="BO439" i="4"/>
  <c r="BO524" i="4"/>
  <c r="BO585" i="4"/>
  <c r="BO607" i="4"/>
  <c r="BO366" i="4"/>
  <c r="BO402" i="4"/>
  <c r="BO363" i="4"/>
  <c r="BO546" i="4"/>
  <c r="BO254" i="4"/>
  <c r="BO40" i="4"/>
  <c r="BO486" i="4"/>
  <c r="BO409" i="4"/>
  <c r="BO374" i="4"/>
  <c r="BO418" i="4"/>
  <c r="BO491" i="4"/>
  <c r="BO399" i="4"/>
  <c r="BO514" i="4"/>
  <c r="BO538" i="4"/>
  <c r="BO600" i="4"/>
  <c r="BO265" i="4"/>
  <c r="BO130" i="4"/>
  <c r="BO299" i="4"/>
  <c r="BO115" i="4"/>
  <c r="BO230" i="4"/>
  <c r="BO270" i="4"/>
  <c r="BO120" i="4"/>
  <c r="BO356" i="4"/>
  <c r="BO364" i="4"/>
  <c r="BO398" i="4"/>
  <c r="BO446" i="4"/>
  <c r="BO528" i="4"/>
  <c r="BO593" i="4"/>
  <c r="BO594" i="4"/>
  <c r="BO611" i="4"/>
  <c r="BO604" i="4"/>
  <c r="BO598" i="4"/>
  <c r="BO119" i="4"/>
  <c r="BO232" i="4"/>
  <c r="BO396" i="4"/>
  <c r="BO572" i="4"/>
  <c r="BO164" i="4"/>
  <c r="BO180" i="4"/>
  <c r="BO260" i="4"/>
  <c r="BO70" i="4"/>
  <c r="BO345" i="4"/>
  <c r="BO490" i="4"/>
  <c r="BO425" i="4"/>
  <c r="BO378" i="4"/>
  <c r="BO426" i="4"/>
  <c r="BO495" i="4"/>
  <c r="BO415" i="4"/>
  <c r="BO518" i="4"/>
  <c r="BO508" i="4"/>
  <c r="BO506" i="4"/>
  <c r="BO272" i="4"/>
  <c r="BO128" i="4"/>
  <c r="BO358" i="4"/>
  <c r="BO450" i="4"/>
  <c r="BO54" i="4"/>
  <c r="BO323" i="4"/>
  <c r="BO21" i="4"/>
  <c r="BO123" i="4"/>
  <c r="BO147" i="4"/>
  <c r="BO242" i="4"/>
  <c r="BO274" i="4"/>
  <c r="BO16" i="4"/>
  <c r="BO136" i="4"/>
  <c r="BO388" i="4"/>
  <c r="BO368" i="4"/>
  <c r="BO406" i="4"/>
  <c r="BO485" i="4"/>
  <c r="BO532" i="4"/>
  <c r="BO587" i="4"/>
  <c r="BO444" i="4"/>
  <c r="BO31" i="4"/>
  <c r="BO63" i="4"/>
  <c r="BO95" i="4"/>
  <c r="BO188" i="4"/>
  <c r="BO196" i="4"/>
  <c r="BO204" i="4"/>
  <c r="BO264" i="4"/>
  <c r="BO96" i="4"/>
  <c r="BO160" i="4"/>
  <c r="BO350" i="4"/>
  <c r="BO494" i="4"/>
  <c r="BO441" i="4"/>
  <c r="BO382" i="4"/>
  <c r="BO359" i="4"/>
  <c r="BO434" i="4"/>
  <c r="BO499" i="4"/>
  <c r="BO431" i="4"/>
  <c r="BO522" i="4"/>
  <c r="BO592" i="4"/>
  <c r="BO597" i="4"/>
  <c r="BO20" i="4"/>
  <c r="BO290" i="4"/>
  <c r="BO451" i="4"/>
  <c r="BO85" i="4"/>
  <c r="BO55" i="4"/>
  <c r="BO75" i="4"/>
  <c r="BO103" i="4"/>
  <c r="BO250" i="4"/>
  <c r="BO32" i="4"/>
  <c r="BO152" i="4"/>
  <c r="BO392" i="4"/>
  <c r="BO401" i="4"/>
  <c r="BO512" i="4"/>
  <c r="BO372" i="4"/>
  <c r="BO414" i="4"/>
  <c r="BO489" i="4"/>
  <c r="BO536" i="4"/>
  <c r="BO569" i="4"/>
  <c r="BO595" i="4"/>
  <c r="BO143" i="4"/>
  <c r="BO111" i="4"/>
  <c r="BO212" i="4"/>
  <c r="BO228" i="4"/>
  <c r="BO268" i="4"/>
  <c r="BO112" i="4"/>
  <c r="BO354" i="4"/>
  <c r="BO498" i="4"/>
  <c r="BO362" i="4"/>
  <c r="BO386" i="4"/>
  <c r="BO394" i="4"/>
  <c r="BO442" i="4"/>
  <c r="BO507" i="4"/>
  <c r="BO447" i="4"/>
  <c r="BO526" i="4"/>
  <c r="BO589" i="4"/>
  <c r="BO586" i="4"/>
  <c r="BO609" i="4"/>
  <c r="BO565" i="4"/>
  <c r="BO238" i="4"/>
  <c r="BO186" i="4"/>
  <c r="BO140" i="4"/>
  <c r="BO469" i="4"/>
  <c r="BO314" i="4"/>
  <c r="BO470" i="4"/>
  <c r="BO129" i="4"/>
  <c r="BO258" i="4"/>
  <c r="BO48" i="4"/>
  <c r="BO343" i="4"/>
  <c r="BO488" i="4"/>
  <c r="BO417" i="4"/>
  <c r="BO376" i="4"/>
  <c r="BO422" i="4"/>
  <c r="BO493" i="4"/>
  <c r="BO407" i="4"/>
  <c r="BO516" i="4"/>
  <c r="BO500" i="4"/>
  <c r="BO602" i="4"/>
  <c r="BO583" i="4"/>
  <c r="BO530" i="4"/>
  <c r="BO6" i="4"/>
  <c r="AQ7" i="4"/>
  <c r="AB7" i="4"/>
  <c r="AJ7" i="4"/>
  <c r="AT7" i="4"/>
  <c r="AC7" i="4"/>
  <c r="AS7" i="4"/>
  <c r="AL7" i="4"/>
  <c r="BE7" i="4"/>
  <c r="BI625" i="4"/>
  <c r="J542" i="79" s="1"/>
  <c r="BF6" i="4"/>
  <c r="BF627" i="4"/>
  <c r="E558" i="79" s="1"/>
  <c r="BF621" i="4"/>
  <c r="E296" i="79" s="1"/>
  <c r="BF632" i="4"/>
  <c r="E1080" i="79" s="1"/>
  <c r="BF626" i="4"/>
  <c r="E544" i="79" s="1"/>
  <c r="BF618" i="4"/>
  <c r="E104" i="79" s="1"/>
  <c r="BF625" i="4"/>
  <c r="E542" i="79" s="1"/>
  <c r="BF620" i="4"/>
  <c r="E294" i="79" s="1"/>
  <c r="BF634" i="4"/>
  <c r="BF629" i="4"/>
  <c r="E872" i="79" s="1"/>
  <c r="BF616" i="4"/>
  <c r="E26" i="79" s="1"/>
  <c r="BF630" i="4"/>
  <c r="E903" i="79" s="1"/>
  <c r="BF622" i="4"/>
  <c r="E467" i="79" s="1"/>
  <c r="BF619" i="4"/>
  <c r="E150" i="79" s="1"/>
  <c r="BF624" i="4"/>
  <c r="E469" i="79" s="1"/>
  <c r="BF615" i="4"/>
  <c r="E24" i="79" s="1"/>
  <c r="BF633" i="4"/>
  <c r="E1081" i="79" s="1"/>
  <c r="BF623" i="4"/>
  <c r="E468" i="79" s="1"/>
  <c r="BF617" i="4"/>
  <c r="E63" i="79" s="1"/>
  <c r="BF631" i="4"/>
  <c r="E1065" i="79" s="1"/>
  <c r="BF628" i="4"/>
  <c r="E811" i="79" s="1"/>
  <c r="BQ628" i="4"/>
  <c r="BR628" i="4" s="1"/>
  <c r="BS628" i="4" s="1"/>
  <c r="BT628" i="4" s="1"/>
  <c r="BH628" i="4"/>
  <c r="K811" i="79" s="1"/>
  <c r="BH623" i="4"/>
  <c r="K468" i="79" s="1"/>
  <c r="BQ623" i="4"/>
  <c r="BR623" i="4" s="1"/>
  <c r="BS623" i="4" s="1"/>
  <c r="BT623" i="4" s="1"/>
  <c r="BQ629" i="4"/>
  <c r="BR629" i="4" s="1"/>
  <c r="BS629" i="4" s="1"/>
  <c r="BT629" i="4" s="1"/>
  <c r="BH629" i="4"/>
  <c r="K872" i="79" s="1"/>
  <c r="BQ622" i="4"/>
  <c r="BR622" i="4" s="1"/>
  <c r="BS622" i="4" s="1"/>
  <c r="BT622" i="4" s="1"/>
  <c r="BH622" i="4"/>
  <c r="K467" i="79" s="1"/>
  <c r="BH632" i="4"/>
  <c r="K1080" i="79" s="1"/>
  <c r="BQ632" i="4"/>
  <c r="BR632" i="4" s="1"/>
  <c r="BS632" i="4" s="1"/>
  <c r="BT632" i="4" s="1"/>
  <c r="BI632" i="4"/>
  <c r="J1080" i="79" s="1"/>
  <c r="BI621" i="4"/>
  <c r="J296" i="79" s="1"/>
  <c r="BI619" i="4"/>
  <c r="J150" i="79" s="1"/>
  <c r="BI627" i="4"/>
  <c r="J558" i="79" s="1"/>
  <c r="BJ618" i="4"/>
  <c r="I104" i="79" s="1"/>
  <c r="BJ632" i="4"/>
  <c r="I1080" i="79" s="1"/>
  <c r="BJ617" i="4"/>
  <c r="I63" i="79" s="1"/>
  <c r="BJ619" i="4"/>
  <c r="I150" i="79" s="1"/>
  <c r="BJ629" i="4"/>
  <c r="I872" i="79" s="1"/>
  <c r="BQ616" i="4"/>
  <c r="BR616" i="4" s="1"/>
  <c r="BS616" i="4" s="1"/>
  <c r="BT616" i="4" s="1"/>
  <c r="BH616" i="4"/>
  <c r="K26" i="79" s="1"/>
  <c r="BQ619" i="4"/>
  <c r="BR619" i="4" s="1"/>
  <c r="BS619" i="4" s="1"/>
  <c r="BT619" i="4" s="1"/>
  <c r="BH619" i="4"/>
  <c r="K150" i="79" s="1"/>
  <c r="BQ621" i="4"/>
  <c r="BR621" i="4" s="1"/>
  <c r="BS621" i="4" s="1"/>
  <c r="BT621" i="4" s="1"/>
  <c r="BH621" i="4"/>
  <c r="K296" i="79" s="1"/>
  <c r="BH618" i="4"/>
  <c r="K104" i="79" s="1"/>
  <c r="BQ618" i="4"/>
  <c r="BR618" i="4" s="1"/>
  <c r="BS618" i="4" s="1"/>
  <c r="BT618" i="4" s="1"/>
  <c r="BH625" i="4"/>
  <c r="K542" i="79" s="1"/>
  <c r="BQ625" i="4"/>
  <c r="BR625" i="4" s="1"/>
  <c r="BS625" i="4" s="1"/>
  <c r="BT625" i="4" s="1"/>
  <c r="BI634" i="4"/>
  <c r="BI622" i="4"/>
  <c r="J467" i="79" s="1"/>
  <c r="BI633" i="4"/>
  <c r="J1081" i="79" s="1"/>
  <c r="BI620" i="4"/>
  <c r="J294" i="79" s="1"/>
  <c r="BI630" i="4"/>
  <c r="J903" i="79" s="1"/>
  <c r="BJ625" i="4"/>
  <c r="I542" i="79" s="1"/>
  <c r="BJ622" i="4"/>
  <c r="I467" i="79" s="1"/>
  <c r="BJ631" i="4"/>
  <c r="I1065" i="79" s="1"/>
  <c r="BJ615" i="4"/>
  <c r="I24" i="79" s="1"/>
  <c r="BJ616" i="4"/>
  <c r="I26" i="79" s="1"/>
  <c r="BG627" i="4"/>
  <c r="D558" i="79" s="1"/>
  <c r="BG632" i="4"/>
  <c r="D1080" i="79" s="1"/>
  <c r="BG617" i="4"/>
  <c r="D63" i="79" s="1"/>
  <c r="BG620" i="4"/>
  <c r="D294" i="79" s="1"/>
  <c r="BG631" i="4"/>
  <c r="D1065" i="79" s="1"/>
  <c r="BG616" i="4"/>
  <c r="D26" i="79" s="1"/>
  <c r="BG630" i="4"/>
  <c r="D903" i="79" s="1"/>
  <c r="BG626" i="4"/>
  <c r="D544" i="79" s="1"/>
  <c r="BG618" i="4"/>
  <c r="D104" i="79" s="1"/>
  <c r="BG629" i="4"/>
  <c r="D872" i="79" s="1"/>
  <c r="BG621" i="4"/>
  <c r="D296" i="79" s="1"/>
  <c r="BG623" i="4"/>
  <c r="D468" i="79" s="1"/>
  <c r="BG625" i="4"/>
  <c r="D542" i="79" s="1"/>
  <c r="BG619" i="4"/>
  <c r="D150" i="79" s="1"/>
  <c r="BG615" i="4"/>
  <c r="D24" i="79" s="1"/>
  <c r="BG633" i="4"/>
  <c r="D1081" i="79" s="1"/>
  <c r="BG622" i="4"/>
  <c r="D467" i="79" s="1"/>
  <c r="BG624" i="4"/>
  <c r="D469" i="79" s="1"/>
  <c r="BG634" i="4"/>
  <c r="BG628" i="4"/>
  <c r="D811" i="79" s="1"/>
  <c r="BQ633" i="4"/>
  <c r="BR633" i="4" s="1"/>
  <c r="BS633" i="4" s="1"/>
  <c r="BT633" i="4" s="1"/>
  <c r="BH633" i="4"/>
  <c r="K1081" i="79" s="1"/>
  <c r="BQ631" i="4"/>
  <c r="BR631" i="4" s="1"/>
  <c r="BS631" i="4" s="1"/>
  <c r="BT631" i="4" s="1"/>
  <c r="BH631" i="4"/>
  <c r="K1065" i="79" s="1"/>
  <c r="BQ630" i="4"/>
  <c r="BR630" i="4" s="1"/>
  <c r="BS630" i="4" s="1"/>
  <c r="BT630" i="4" s="1"/>
  <c r="BH630" i="4"/>
  <c r="K903" i="79" s="1"/>
  <c r="BQ620" i="4"/>
  <c r="BR620" i="4" s="1"/>
  <c r="BS620" i="4" s="1"/>
  <c r="BT620" i="4" s="1"/>
  <c r="BH620" i="4"/>
  <c r="K294" i="79" s="1"/>
  <c r="BQ634" i="4"/>
  <c r="BR634" i="4" s="1"/>
  <c r="BS634" i="4" s="1"/>
  <c r="BT634" i="4" s="1"/>
  <c r="BH634" i="4"/>
  <c r="C18" i="78" s="1"/>
  <c r="BI628" i="4"/>
  <c r="J811" i="79" s="1"/>
  <c r="BI617" i="4"/>
  <c r="J63" i="79" s="1"/>
  <c r="BI631" i="4"/>
  <c r="J1065" i="79" s="1"/>
  <c r="BI624" i="4"/>
  <c r="J469" i="79" s="1"/>
  <c r="BI626" i="4"/>
  <c r="J544" i="79" s="1"/>
  <c r="BJ620" i="4"/>
  <c r="I294" i="79" s="1"/>
  <c r="BJ626" i="4"/>
  <c r="I544" i="79" s="1"/>
  <c r="BJ624" i="4"/>
  <c r="I469" i="79" s="1"/>
  <c r="BJ627" i="4"/>
  <c r="I558" i="79" s="1"/>
  <c r="BJ621" i="4"/>
  <c r="I296" i="79" s="1"/>
  <c r="BQ617" i="4"/>
  <c r="BR617" i="4" s="1"/>
  <c r="BS617" i="4" s="1"/>
  <c r="BT617" i="4" s="1"/>
  <c r="BH617" i="4"/>
  <c r="K63" i="79" s="1"/>
  <c r="BQ615" i="4"/>
  <c r="BR615" i="4" s="1"/>
  <c r="BS615" i="4" s="1"/>
  <c r="BT615" i="4" s="1"/>
  <c r="BH615" i="4"/>
  <c r="K24" i="79" s="1"/>
  <c r="BQ626" i="4"/>
  <c r="BR626" i="4" s="1"/>
  <c r="BS626" i="4" s="1"/>
  <c r="BT626" i="4" s="1"/>
  <c r="BH626" i="4"/>
  <c r="K544" i="79" s="1"/>
  <c r="BQ624" i="4"/>
  <c r="BR624" i="4" s="1"/>
  <c r="BS624" i="4" s="1"/>
  <c r="BT624" i="4" s="1"/>
  <c r="BH624" i="4"/>
  <c r="K469" i="79" s="1"/>
  <c r="BQ627" i="4"/>
  <c r="BR627" i="4" s="1"/>
  <c r="BS627" i="4" s="1"/>
  <c r="BT627" i="4" s="1"/>
  <c r="BH627" i="4"/>
  <c r="K558" i="79" s="1"/>
  <c r="BI629" i="4"/>
  <c r="J872" i="79" s="1"/>
  <c r="BI618" i="4"/>
  <c r="J104" i="79" s="1"/>
  <c r="BI616" i="4"/>
  <c r="J26" i="79" s="1"/>
  <c r="BI615" i="4"/>
  <c r="J24" i="79" s="1"/>
  <c r="BI623" i="4"/>
  <c r="J468" i="79" s="1"/>
  <c r="BJ634" i="4"/>
  <c r="D18" i="78" s="1"/>
  <c r="BJ623" i="4"/>
  <c r="I468" i="79" s="1"/>
  <c r="BJ628" i="4"/>
  <c r="I811" i="79" s="1"/>
  <c r="BJ633" i="4"/>
  <c r="I1081" i="79" s="1"/>
  <c r="BJ630" i="4"/>
  <c r="I903" i="79" s="1"/>
  <c r="F306" i="79"/>
  <c r="AF7" i="4"/>
  <c r="AY7" i="4"/>
  <c r="AK7" i="4"/>
  <c r="V7" i="4"/>
  <c r="AI7" i="4"/>
  <c r="Z7" i="4"/>
  <c r="BD7" i="4"/>
  <c r="AG7" i="4"/>
  <c r="BC7" i="4"/>
  <c r="AX7" i="4"/>
  <c r="BJ446" i="4"/>
  <c r="I1127" i="79" s="1"/>
  <c r="BJ438" i="4"/>
  <c r="I1119" i="79" s="1"/>
  <c r="BJ430" i="4"/>
  <c r="I1111" i="79" s="1"/>
  <c r="BJ422" i="4"/>
  <c r="I1076" i="79" s="1"/>
  <c r="BJ414" i="4"/>
  <c r="I1067" i="79" s="1"/>
  <c r="BJ406" i="4"/>
  <c r="I1052" i="79" s="1"/>
  <c r="BJ398" i="4"/>
  <c r="I1037" i="79" s="1"/>
  <c r="BJ387" i="4"/>
  <c r="I990" i="79" s="1"/>
  <c r="BJ154" i="4"/>
  <c r="I450" i="79" s="1"/>
  <c r="BJ138" i="4"/>
  <c r="I379" i="79" s="1"/>
  <c r="BJ122" i="4"/>
  <c r="I290" i="79" s="1"/>
  <c r="BJ106" i="4"/>
  <c r="I247" i="79" s="1"/>
  <c r="BJ90" i="4"/>
  <c r="I224" i="79" s="1"/>
  <c r="BJ50" i="4"/>
  <c r="I74" i="79" s="1"/>
  <c r="BJ34" i="4"/>
  <c r="I48" i="79" s="1"/>
  <c r="BJ18" i="4"/>
  <c r="I20" i="79" s="1"/>
  <c r="BJ300" i="4"/>
  <c r="I803" i="79" s="1"/>
  <c r="BJ296" i="4"/>
  <c r="I799" i="79" s="1"/>
  <c r="BJ292" i="4"/>
  <c r="I794" i="79" s="1"/>
  <c r="BJ288" i="4"/>
  <c r="I790" i="79" s="1"/>
  <c r="BJ284" i="4"/>
  <c r="I786" i="79" s="1"/>
  <c r="BJ280" i="4"/>
  <c r="I777" i="79" s="1"/>
  <c r="BJ253" i="4"/>
  <c r="I679" i="79" s="1"/>
  <c r="BJ245" i="4"/>
  <c r="I663" i="79" s="1"/>
  <c r="BJ237" i="4"/>
  <c r="I598" i="79" s="1"/>
  <c r="BJ223" i="4"/>
  <c r="I563" i="79" s="1"/>
  <c r="BJ215" i="4"/>
  <c r="I549" i="79" s="1"/>
  <c r="BJ207" i="4"/>
  <c r="I513" i="79" s="1"/>
  <c r="BJ199" i="4"/>
  <c r="I505" i="79" s="1"/>
  <c r="BJ191" i="4"/>
  <c r="I497" i="79" s="1"/>
  <c r="BJ183" i="4"/>
  <c r="I489" i="79" s="1"/>
  <c r="BJ175" i="4"/>
  <c r="I478" i="79" s="1"/>
  <c r="BJ163" i="4"/>
  <c r="I462" i="79" s="1"/>
  <c r="BJ437" i="4"/>
  <c r="I1118" i="79" s="1"/>
  <c r="BJ421" i="4"/>
  <c r="I1075" i="79" s="1"/>
  <c r="BJ405" i="4"/>
  <c r="I1051" i="79" s="1"/>
  <c r="BJ477" i="4"/>
  <c r="I1161" i="79" s="1"/>
  <c r="BJ473" i="4"/>
  <c r="I1157" i="79" s="1"/>
  <c r="BJ469" i="4"/>
  <c r="I1153" i="79" s="1"/>
  <c r="BJ465" i="4"/>
  <c r="I1149" i="79" s="1"/>
  <c r="BJ461" i="4"/>
  <c r="I1142" i="79" s="1"/>
  <c r="BJ457" i="4"/>
  <c r="I1138" i="79" s="1"/>
  <c r="BJ453" i="4"/>
  <c r="I1134" i="79" s="1"/>
  <c r="BJ86" i="4"/>
  <c r="I220" i="79" s="1"/>
  <c r="BJ76" i="4"/>
  <c r="I138" i="79" s="1"/>
  <c r="BJ64" i="4"/>
  <c r="I112" i="79" s="1"/>
  <c r="BJ60" i="4"/>
  <c r="I107" i="79" s="1"/>
  <c r="BJ56" i="4"/>
  <c r="I99" i="79" s="1"/>
  <c r="BJ52" i="4"/>
  <c r="I94" i="79" s="1"/>
  <c r="AW7" i="4"/>
  <c r="U7" i="4"/>
  <c r="AE7" i="4"/>
  <c r="AN7" i="4"/>
  <c r="BJ450" i="4"/>
  <c r="I1131" i="79" s="1"/>
  <c r="BJ442" i="4"/>
  <c r="I1123" i="79" s="1"/>
  <c r="BJ434" i="4"/>
  <c r="I1115" i="79" s="1"/>
  <c r="BJ426" i="4"/>
  <c r="I1092" i="79" s="1"/>
  <c r="BJ418" i="4"/>
  <c r="I1071" i="79" s="1"/>
  <c r="BJ410" i="4"/>
  <c r="I1060" i="79" s="1"/>
  <c r="BJ402" i="4"/>
  <c r="I1042" i="79" s="1"/>
  <c r="BJ394" i="4"/>
  <c r="I1008" i="79" s="1"/>
  <c r="BJ359" i="4"/>
  <c r="I937" i="79" s="1"/>
  <c r="BJ449" i="4"/>
  <c r="I1130" i="79" s="1"/>
  <c r="BJ433" i="4"/>
  <c r="I1114" i="79" s="1"/>
  <c r="BJ417" i="4"/>
  <c r="I1070" i="79" s="1"/>
  <c r="BJ401" i="4"/>
  <c r="I1040" i="79" s="1"/>
  <c r="BJ160" i="4"/>
  <c r="I459" i="79" s="1"/>
  <c r="BJ155" i="4"/>
  <c r="I454" i="79" s="1"/>
  <c r="BJ147" i="4"/>
  <c r="I390" i="79" s="1"/>
  <c r="BJ139" i="4"/>
  <c r="I380" i="79" s="1"/>
  <c r="BJ131" i="4"/>
  <c r="I372" i="79" s="1"/>
  <c r="BJ123" i="4"/>
  <c r="I291" i="79" s="1"/>
  <c r="BJ115" i="4"/>
  <c r="I282" i="79" s="1"/>
  <c r="BJ107" i="4"/>
  <c r="I248" i="79" s="1"/>
  <c r="BJ99" i="4"/>
  <c r="I240" i="79" s="1"/>
  <c r="BJ91" i="4"/>
  <c r="I225" i="79" s="1"/>
  <c r="BJ77" i="4"/>
  <c r="I139" i="79" s="1"/>
  <c r="BJ73" i="4"/>
  <c r="I134" i="79" s="1"/>
  <c r="BJ65" i="4"/>
  <c r="I113" i="79" s="1"/>
  <c r="BJ61" i="4"/>
  <c r="I108" i="79" s="1"/>
  <c r="BJ57" i="4"/>
  <c r="I100" i="79" s="1"/>
  <c r="BJ53" i="4"/>
  <c r="I95" i="79" s="1"/>
  <c r="BJ47" i="4"/>
  <c r="I70" i="79" s="1"/>
  <c r="BJ39" i="4"/>
  <c r="I57" i="79" s="1"/>
  <c r="BJ31" i="4"/>
  <c r="I44" i="79" s="1"/>
  <c r="BJ23" i="4"/>
  <c r="I29" i="79" s="1"/>
  <c r="BJ15" i="4"/>
  <c r="I17" i="79" s="1"/>
  <c r="BJ157" i="4"/>
  <c r="I456" i="79" s="1"/>
  <c r="BJ149" i="4"/>
  <c r="I393" i="79" s="1"/>
  <c r="BJ141" i="4"/>
  <c r="I382" i="79" s="1"/>
  <c r="BJ133" i="4"/>
  <c r="I374" i="79" s="1"/>
  <c r="BJ447" i="4"/>
  <c r="I1128" i="79" s="1"/>
  <c r="BJ431" i="4"/>
  <c r="I1112" i="79" s="1"/>
  <c r="BJ415" i="4"/>
  <c r="I1068" i="79" s="1"/>
  <c r="BJ399" i="4"/>
  <c r="I1038" i="79" s="1"/>
  <c r="BJ384" i="4"/>
  <c r="I983" i="79" s="1"/>
  <c r="BJ380" i="4"/>
  <c r="I975" i="79" s="1"/>
  <c r="BJ376" i="4"/>
  <c r="I967" i="79" s="1"/>
  <c r="BJ372" i="4"/>
  <c r="I963" i="79" s="1"/>
  <c r="BJ368" i="4"/>
  <c r="I959" i="79" s="1"/>
  <c r="BJ364" i="4"/>
  <c r="I947" i="79" s="1"/>
  <c r="BJ360" i="4"/>
  <c r="I938" i="79" s="1"/>
  <c r="BJ392" i="4"/>
  <c r="I1004" i="79" s="1"/>
  <c r="BJ388" i="4"/>
  <c r="I994" i="79" s="1"/>
  <c r="BJ356" i="4"/>
  <c r="I932" i="79" s="1"/>
  <c r="BJ352" i="4"/>
  <c r="I919" i="79" s="1"/>
  <c r="BJ348" i="4"/>
  <c r="I906" i="79" s="1"/>
  <c r="BJ345" i="4"/>
  <c r="I893" i="79" s="1"/>
  <c r="BJ144" i="4"/>
  <c r="I385" i="79" s="1"/>
  <c r="BJ128" i="4"/>
  <c r="I310" i="79" s="1"/>
  <c r="BJ112" i="4"/>
  <c r="I279" i="79" s="1"/>
  <c r="BJ96" i="4"/>
  <c r="I237" i="79" s="1"/>
  <c r="BJ70" i="4"/>
  <c r="I125" i="79" s="1"/>
  <c r="BJ40" i="4"/>
  <c r="I58" i="79" s="1"/>
  <c r="BJ24" i="4"/>
  <c r="I30" i="79" s="1"/>
  <c r="BJ276" i="4"/>
  <c r="I772" i="79" s="1"/>
  <c r="BJ272" i="4"/>
  <c r="I764" i="79" s="1"/>
  <c r="BJ268" i="4"/>
  <c r="I757" i="79" s="1"/>
  <c r="BJ264" i="4"/>
  <c r="I743" i="79" s="1"/>
  <c r="BJ260" i="4"/>
  <c r="I735" i="79" s="1"/>
  <c r="BJ254" i="4"/>
  <c r="I682" i="79" s="1"/>
  <c r="BJ246" i="4"/>
  <c r="I666" i="79" s="1"/>
  <c r="BJ238" i="4"/>
  <c r="I599" i="79" s="1"/>
  <c r="BJ232" i="4"/>
  <c r="I593" i="79" s="1"/>
  <c r="BJ228" i="4"/>
  <c r="I569" i="79" s="1"/>
  <c r="BJ220" i="4"/>
  <c r="I554" i="79" s="1"/>
  <c r="BJ212" i="4"/>
  <c r="I546" i="79" s="1"/>
  <c r="BJ204" i="4"/>
  <c r="I510" i="79" s="1"/>
  <c r="BJ196" i="4"/>
  <c r="I502" i="79" s="1"/>
  <c r="BJ188" i="4"/>
  <c r="I494" i="79" s="1"/>
  <c r="BJ180" i="4"/>
  <c r="I483" i="79" s="1"/>
  <c r="BJ172" i="4"/>
  <c r="I475" i="79" s="1"/>
  <c r="BJ164" i="4"/>
  <c r="I463" i="79" s="1"/>
  <c r="BJ121" i="4"/>
  <c r="I289" i="79" s="1"/>
  <c r="BJ113" i="4"/>
  <c r="I280" i="79" s="1"/>
  <c r="BJ105" i="4"/>
  <c r="I246" i="79" s="1"/>
  <c r="BJ97" i="4"/>
  <c r="I238" i="79" s="1"/>
  <c r="BJ89" i="4"/>
  <c r="I223" i="79" s="1"/>
  <c r="BJ85" i="4"/>
  <c r="I155" i="79" s="1"/>
  <c r="BJ79" i="4"/>
  <c r="I147" i="79" s="1"/>
  <c r="BJ67" i="4"/>
  <c r="I121" i="79" s="1"/>
  <c r="BJ45" i="4"/>
  <c r="I68" i="79" s="1"/>
  <c r="BJ37" i="4"/>
  <c r="I54" i="79" s="1"/>
  <c r="BJ29" i="4"/>
  <c r="I42" i="79" s="1"/>
  <c r="BJ21" i="4"/>
  <c r="I23" i="79" s="1"/>
  <c r="BJ13" i="4"/>
  <c r="I15" i="79" s="1"/>
  <c r="BJ341" i="4"/>
  <c r="I875" i="79" s="1"/>
  <c r="BJ146" i="4"/>
  <c r="I387" i="79" s="1"/>
  <c r="BJ130" i="4"/>
  <c r="I318" i="79" s="1"/>
  <c r="BJ114" i="4"/>
  <c r="I281" i="79" s="1"/>
  <c r="BJ98" i="4"/>
  <c r="I239" i="79" s="1"/>
  <c r="BJ72" i="4"/>
  <c r="I133" i="79" s="1"/>
  <c r="BJ42" i="4"/>
  <c r="I61" i="79" s="1"/>
  <c r="BJ26" i="4"/>
  <c r="I34" i="79" s="1"/>
  <c r="BJ10" i="4"/>
  <c r="I12" i="79" s="1"/>
  <c r="BJ275" i="4"/>
  <c r="I771" i="79" s="1"/>
  <c r="BJ271" i="4"/>
  <c r="I761" i="79" s="1"/>
  <c r="BJ267" i="4"/>
  <c r="I756" i="79" s="1"/>
  <c r="BJ263" i="4"/>
  <c r="I742" i="79" s="1"/>
  <c r="BJ259" i="4"/>
  <c r="I734" i="79" s="1"/>
  <c r="BJ231" i="4"/>
  <c r="I592" i="79" s="1"/>
  <c r="BJ339" i="4"/>
  <c r="I873" i="79" s="1"/>
  <c r="BJ335" i="4"/>
  <c r="I864" i="79" s="1"/>
  <c r="BJ331" i="4"/>
  <c r="I859" i="79" s="1"/>
  <c r="BJ327" i="4"/>
  <c r="I855" i="79" s="1"/>
  <c r="BJ323" i="4"/>
  <c r="I846" i="79" s="1"/>
  <c r="BJ319" i="4"/>
  <c r="I842" i="79" s="1"/>
  <c r="BJ315" i="4"/>
  <c r="I832" i="79" s="1"/>
  <c r="BJ311" i="4"/>
  <c r="I822" i="79" s="1"/>
  <c r="BJ307" i="4"/>
  <c r="I812" i="79" s="1"/>
  <c r="BJ303" i="4"/>
  <c r="I806" i="79" s="1"/>
  <c r="BJ299" i="4"/>
  <c r="I802" i="79" s="1"/>
  <c r="BJ295" i="4"/>
  <c r="I797" i="79" s="1"/>
  <c r="BJ291" i="4"/>
  <c r="I793" i="79" s="1"/>
  <c r="BJ287" i="4"/>
  <c r="I789" i="79" s="1"/>
  <c r="BJ283" i="4"/>
  <c r="I785" i="79" s="1"/>
  <c r="BJ279" i="4"/>
  <c r="I776" i="79" s="1"/>
  <c r="BJ451" i="4"/>
  <c r="I1132" i="79" s="1"/>
  <c r="BJ435" i="4"/>
  <c r="I1116" i="79" s="1"/>
  <c r="BJ419" i="4"/>
  <c r="I1072" i="79" s="1"/>
  <c r="BJ403" i="4"/>
  <c r="I1043" i="79" s="1"/>
  <c r="BJ391" i="4"/>
  <c r="I1003" i="79" s="1"/>
  <c r="BJ357" i="4"/>
  <c r="I935" i="79" s="1"/>
  <c r="BJ353" i="4"/>
  <c r="I922" i="79" s="1"/>
  <c r="BJ349" i="4"/>
  <c r="I909" i="79" s="1"/>
  <c r="BJ346" i="4"/>
  <c r="I902" i="79" s="1"/>
  <c r="BJ342" i="4"/>
  <c r="I877" i="79" s="1"/>
  <c r="BJ338" i="4"/>
  <c r="I871" i="79" s="1"/>
  <c r="BJ334" i="4"/>
  <c r="I863" i="79" s="1"/>
  <c r="BJ330" i="4"/>
  <c r="I858" i="79" s="1"/>
  <c r="BJ326" i="4"/>
  <c r="I851" i="79" s="1"/>
  <c r="BJ322" i="4"/>
  <c r="I845" i="79" s="1"/>
  <c r="BJ318" i="4"/>
  <c r="I838" i="79" s="1"/>
  <c r="BJ314" i="4"/>
  <c r="I831" i="79" s="1"/>
  <c r="BJ310" i="4"/>
  <c r="I821" i="79" s="1"/>
  <c r="BJ306" i="4"/>
  <c r="I810" i="79" s="1"/>
  <c r="BJ302" i="4"/>
  <c r="I805" i="79" s="1"/>
  <c r="BJ474" i="4"/>
  <c r="I1158" i="79" s="1"/>
  <c r="BJ470" i="4"/>
  <c r="I1154" i="79" s="1"/>
  <c r="BJ466" i="4"/>
  <c r="I1150" i="79" s="1"/>
  <c r="BJ462" i="4"/>
  <c r="I1146" i="79" s="1"/>
  <c r="BJ458" i="4"/>
  <c r="I1139" i="79" s="1"/>
  <c r="BJ454" i="4"/>
  <c r="I1135" i="79" s="1"/>
  <c r="BJ298" i="4"/>
  <c r="I801" i="79" s="1"/>
  <c r="BJ294" i="4"/>
  <c r="I796" i="79" s="1"/>
  <c r="BJ290" i="4"/>
  <c r="I792" i="79" s="1"/>
  <c r="BJ286" i="4"/>
  <c r="I788" i="79" s="1"/>
  <c r="BJ282" i="4"/>
  <c r="I784" i="79" s="1"/>
  <c r="BJ278" i="4"/>
  <c r="I774" i="79" s="1"/>
  <c r="BJ255" i="4"/>
  <c r="I729" i="79" s="1"/>
  <c r="BJ251" i="4"/>
  <c r="I676" i="79" s="1"/>
  <c r="BJ247" i="4"/>
  <c r="I667" i="79" s="1"/>
  <c r="BJ243" i="4"/>
  <c r="I659" i="79" s="1"/>
  <c r="BJ239" i="4"/>
  <c r="I600" i="79" s="1"/>
  <c r="BJ235" i="4"/>
  <c r="I596" i="79" s="1"/>
  <c r="BJ225" i="4"/>
  <c r="I566" i="79" s="1"/>
  <c r="BJ221" i="4"/>
  <c r="I555" i="79" s="1"/>
  <c r="BJ217" i="4"/>
  <c r="I551" i="79" s="1"/>
  <c r="BJ213" i="4"/>
  <c r="I547" i="79" s="1"/>
  <c r="BJ209" i="4"/>
  <c r="I515" i="79" s="1"/>
  <c r="BJ205" i="4"/>
  <c r="I511" i="79" s="1"/>
  <c r="BJ201" i="4"/>
  <c r="I507" i="79" s="1"/>
  <c r="BJ197" i="4"/>
  <c r="I503" i="79" s="1"/>
  <c r="BJ193" i="4"/>
  <c r="I499" i="79" s="1"/>
  <c r="BJ189" i="4"/>
  <c r="I495" i="79" s="1"/>
  <c r="BJ185" i="4"/>
  <c r="I491" i="79" s="1"/>
  <c r="BJ181" i="4"/>
  <c r="I487" i="79" s="1"/>
  <c r="BJ177" i="4"/>
  <c r="I480" i="79" s="1"/>
  <c r="BJ173" i="4"/>
  <c r="I476" i="79" s="1"/>
  <c r="BJ169" i="4"/>
  <c r="I472" i="79" s="1"/>
  <c r="BJ165" i="4"/>
  <c r="I464" i="79" s="1"/>
  <c r="BJ445" i="4"/>
  <c r="I1126" i="79" s="1"/>
  <c r="BJ429" i="4"/>
  <c r="I1110" i="79" s="1"/>
  <c r="BJ413" i="4"/>
  <c r="I1066" i="79" s="1"/>
  <c r="BJ397" i="4"/>
  <c r="I1036" i="79" s="1"/>
  <c r="BJ475" i="4"/>
  <c r="I1159" i="79" s="1"/>
  <c r="BJ471" i="4"/>
  <c r="I1155" i="79" s="1"/>
  <c r="BJ467" i="4"/>
  <c r="I1151" i="79" s="1"/>
  <c r="BJ463" i="4"/>
  <c r="I1147" i="79" s="1"/>
  <c r="BJ459" i="4"/>
  <c r="I1140" i="79" s="1"/>
  <c r="BJ455" i="4"/>
  <c r="I1136" i="79" s="1"/>
  <c r="BJ452" i="4"/>
  <c r="I1133" i="79" s="1"/>
  <c r="BJ444" i="4"/>
  <c r="I1125" i="79" s="1"/>
  <c r="BJ436" i="4"/>
  <c r="I1117" i="79" s="1"/>
  <c r="BJ428" i="4"/>
  <c r="I1109" i="79" s="1"/>
  <c r="BJ420" i="4"/>
  <c r="I1074" i="79" s="1"/>
  <c r="BJ412" i="4"/>
  <c r="I1062" i="79" s="1"/>
  <c r="BJ404" i="4"/>
  <c r="I1050" i="79" s="1"/>
  <c r="BJ396" i="4"/>
  <c r="I1035" i="79" s="1"/>
  <c r="BJ383" i="4"/>
  <c r="I980" i="79" s="1"/>
  <c r="BJ379" i="4"/>
  <c r="I970" i="79" s="1"/>
  <c r="BJ393" i="4"/>
  <c r="I1005" i="79" s="1"/>
  <c r="BJ377" i="4"/>
  <c r="I968" i="79" s="1"/>
  <c r="BJ373" i="4"/>
  <c r="I964" i="79" s="1"/>
  <c r="BJ369" i="4"/>
  <c r="I960" i="79" s="1"/>
  <c r="BJ365" i="4"/>
  <c r="I948" i="79" s="1"/>
  <c r="BJ361" i="4"/>
  <c r="I942" i="79" s="1"/>
  <c r="BJ148" i="4"/>
  <c r="I391" i="79" s="1"/>
  <c r="BJ132" i="4"/>
  <c r="I373" i="79" s="1"/>
  <c r="BJ116" i="4"/>
  <c r="I283" i="79" s="1"/>
  <c r="BJ100" i="4"/>
  <c r="I241" i="79" s="1"/>
  <c r="BJ78" i="4"/>
  <c r="I146" i="79" s="1"/>
  <c r="BJ44" i="4"/>
  <c r="I67" i="79" s="1"/>
  <c r="BJ28" i="4"/>
  <c r="I41" i="79" s="1"/>
  <c r="BJ12" i="4"/>
  <c r="I14" i="79" s="1"/>
  <c r="BJ150" i="4"/>
  <c r="I394" i="79" s="1"/>
  <c r="BJ134" i="4"/>
  <c r="I375" i="79" s="1"/>
  <c r="BJ118" i="4"/>
  <c r="I285" i="79" s="1"/>
  <c r="BJ102" i="4"/>
  <c r="I243" i="79" s="1"/>
  <c r="BJ80" i="4"/>
  <c r="I148" i="79" s="1"/>
  <c r="BJ46" i="4"/>
  <c r="I69" i="79" s="1"/>
  <c r="BJ88" i="4"/>
  <c r="I222" i="79" s="1"/>
  <c r="BJ84" i="4"/>
  <c r="I154" i="79" s="1"/>
  <c r="BJ74" i="4"/>
  <c r="I135" i="79" s="1"/>
  <c r="BJ62" i="4"/>
  <c r="I109" i="79" s="1"/>
  <c r="BJ58" i="4"/>
  <c r="I101" i="79" s="1"/>
  <c r="BJ54" i="4"/>
  <c r="I96" i="79" s="1"/>
  <c r="BJ30" i="4"/>
  <c r="I43" i="79" s="1"/>
  <c r="BJ14" i="4"/>
  <c r="I16" i="79" s="1"/>
  <c r="BJ252" i="4"/>
  <c r="I678" i="79" s="1"/>
  <c r="BJ244" i="4"/>
  <c r="I662" i="79" s="1"/>
  <c r="BJ236" i="4"/>
  <c r="I597" i="79" s="1"/>
  <c r="BJ222" i="4"/>
  <c r="I562" i="79" s="1"/>
  <c r="BJ214" i="4"/>
  <c r="I548" i="79" s="1"/>
  <c r="BJ206" i="4"/>
  <c r="I512" i="79" s="1"/>
  <c r="BJ198" i="4"/>
  <c r="I504" i="79" s="1"/>
  <c r="BJ190" i="4"/>
  <c r="I496" i="79" s="1"/>
  <c r="BJ182" i="4"/>
  <c r="I488" i="79" s="1"/>
  <c r="BJ174" i="4"/>
  <c r="I477" i="79" s="1"/>
  <c r="BJ166" i="4"/>
  <c r="I465" i="79" s="1"/>
  <c r="BQ6" i="4"/>
  <c r="BR6" i="4" s="1"/>
  <c r="BS6" i="4" s="1"/>
  <c r="BT6" i="4" s="1"/>
  <c r="BJ583" i="4"/>
  <c r="D314" i="78" s="1"/>
  <c r="BJ609" i="4"/>
  <c r="D390" i="78" s="1"/>
  <c r="D50" i="81" s="1"/>
  <c r="BJ584" i="4"/>
  <c r="D315" i="78" s="1"/>
  <c r="BJ506" i="4"/>
  <c r="D59" i="78" s="1"/>
  <c r="BJ607" i="4"/>
  <c r="D388" i="78" s="1"/>
  <c r="D48" i="81" s="1"/>
  <c r="BJ586" i="4"/>
  <c r="D340" i="78" s="1"/>
  <c r="BJ602" i="4"/>
  <c r="D383" i="78" s="1"/>
  <c r="D43" i="81" s="1"/>
  <c r="BJ595" i="4"/>
  <c r="D376" i="78" s="1"/>
  <c r="D36" i="81" s="1"/>
  <c r="BJ587" i="4"/>
  <c r="D343" i="78" s="1"/>
  <c r="BJ593" i="4"/>
  <c r="D374" i="78" s="1"/>
  <c r="D34" i="81" s="1"/>
  <c r="BJ585" i="4"/>
  <c r="D339" i="78" s="1"/>
  <c r="BJ566" i="4"/>
  <c r="D215" i="78" s="1"/>
  <c r="BJ500" i="4"/>
  <c r="D53" i="78" s="1"/>
  <c r="BJ536" i="4"/>
  <c r="D89" i="78" s="1"/>
  <c r="BJ532" i="4"/>
  <c r="D85" i="78" s="1"/>
  <c r="BJ528" i="4"/>
  <c r="D81" i="78" s="1"/>
  <c r="BJ524" i="4"/>
  <c r="D77" i="78" s="1"/>
  <c r="BJ520" i="4"/>
  <c r="D73" i="78" s="1"/>
  <c r="BJ516" i="4"/>
  <c r="D69" i="78" s="1"/>
  <c r="BJ507" i="4"/>
  <c r="D60" i="78" s="1"/>
  <c r="BJ499" i="4"/>
  <c r="D52" i="78" s="1"/>
  <c r="BJ495" i="4"/>
  <c r="D48" i="78" s="1"/>
  <c r="BJ491" i="4"/>
  <c r="D44" i="78" s="1"/>
  <c r="BJ487" i="4"/>
  <c r="D40" i="78" s="1"/>
  <c r="BJ496" i="4"/>
  <c r="D49" i="78" s="1"/>
  <c r="BJ492" i="4"/>
  <c r="D45" i="78" s="1"/>
  <c r="BJ488" i="4"/>
  <c r="D41" i="78" s="1"/>
  <c r="BJ596" i="4"/>
  <c r="D377" i="78" s="1"/>
  <c r="D37" i="81" s="1"/>
  <c r="BJ582" i="4"/>
  <c r="D313" i="78" s="1"/>
  <c r="BJ578" i="4"/>
  <c r="D302" i="78" s="1"/>
  <c r="BJ574" i="4"/>
  <c r="D260" i="78" s="1"/>
  <c r="BJ570" i="4"/>
  <c r="D221" i="78" s="1"/>
  <c r="BJ564" i="4"/>
  <c r="D211" i="78" s="1"/>
  <c r="BJ560" i="4"/>
  <c r="D120" i="78" s="1"/>
  <c r="BJ556" i="4"/>
  <c r="D109" i="78" s="1"/>
  <c r="BJ552" i="4"/>
  <c r="D105" i="78" s="1"/>
  <c r="BJ548" i="4"/>
  <c r="D101" i="78" s="1"/>
  <c r="BJ542" i="4"/>
  <c r="D95" i="78" s="1"/>
  <c r="BJ510" i="4"/>
  <c r="D63" i="78" s="1"/>
  <c r="BJ567" i="4"/>
  <c r="D216" i="78" s="1"/>
  <c r="BJ612" i="4"/>
  <c r="D393" i="78" s="1"/>
  <c r="D53" i="81" s="1"/>
  <c r="BJ608" i="4"/>
  <c r="D389" i="78" s="1"/>
  <c r="D49" i="81" s="1"/>
  <c r="BJ605" i="4"/>
  <c r="D386" i="78" s="1"/>
  <c r="D46" i="81" s="1"/>
  <c r="BJ601" i="4"/>
  <c r="D382" i="78" s="1"/>
  <c r="D42" i="81" s="1"/>
  <c r="BJ581" i="4"/>
  <c r="D312" i="78" s="1"/>
  <c r="BJ577" i="4"/>
  <c r="D301" i="78" s="1"/>
  <c r="BJ573" i="4"/>
  <c r="D224" i="78" s="1"/>
  <c r="BJ563" i="4"/>
  <c r="D123" i="78" s="1"/>
  <c r="BJ559" i="4"/>
  <c r="D119" i="78" s="1"/>
  <c r="BJ555" i="4"/>
  <c r="D108" i="78" s="1"/>
  <c r="BJ551" i="4"/>
  <c r="D104" i="78" s="1"/>
  <c r="BJ547" i="4"/>
  <c r="D100" i="78" s="1"/>
  <c r="BJ543" i="4"/>
  <c r="D96" i="78" s="1"/>
  <c r="BJ537" i="4"/>
  <c r="D90" i="78" s="1"/>
  <c r="BJ533" i="4"/>
  <c r="D86" i="78" s="1"/>
  <c r="BJ529" i="4"/>
  <c r="D82" i="78" s="1"/>
  <c r="BJ525" i="4"/>
  <c r="D78" i="78" s="1"/>
  <c r="BJ521" i="4"/>
  <c r="D74" i="78" s="1"/>
  <c r="BJ517" i="4"/>
  <c r="D70" i="78" s="1"/>
  <c r="BJ513" i="4"/>
  <c r="D66" i="78" s="1"/>
  <c r="BJ482" i="4"/>
  <c r="D35" i="78" s="1"/>
  <c r="BJ478" i="4"/>
  <c r="BJ505" i="4"/>
  <c r="D58" i="78" s="1"/>
  <c r="BJ483" i="4"/>
  <c r="D36" i="78" s="1"/>
  <c r="BJ479" i="4"/>
  <c r="BJ565" i="4"/>
  <c r="D212" i="78" s="1"/>
  <c r="BJ594" i="4"/>
  <c r="D375" i="78" s="1"/>
  <c r="BJ508" i="4"/>
  <c r="D61" i="78" s="1"/>
  <c r="BJ503" i="4"/>
  <c r="D56" i="78" s="1"/>
  <c r="BJ497" i="4"/>
  <c r="D50" i="78" s="1"/>
  <c r="BJ493" i="4"/>
  <c r="D46" i="78" s="1"/>
  <c r="BJ489" i="4"/>
  <c r="D42" i="78" s="1"/>
  <c r="BJ485" i="4"/>
  <c r="D38" i="78" s="1"/>
  <c r="BJ546" i="4"/>
  <c r="D99" i="78" s="1"/>
  <c r="BJ590" i="4"/>
  <c r="D350" i="78" s="1"/>
  <c r="BJ502" i="4"/>
  <c r="D55" i="78" s="1"/>
  <c r="BJ610" i="4"/>
  <c r="D391" i="78" s="1"/>
  <c r="D51" i="81" s="1"/>
  <c r="BJ606" i="4"/>
  <c r="D387" i="78" s="1"/>
  <c r="D47" i="81" s="1"/>
  <c r="BJ603" i="4"/>
  <c r="D384" i="78" s="1"/>
  <c r="D44" i="81" s="1"/>
  <c r="BJ599" i="4"/>
  <c r="D380" i="78" s="1"/>
  <c r="D40" i="81" s="1"/>
  <c r="BJ579" i="4"/>
  <c r="D303" i="78" s="1"/>
  <c r="BJ575" i="4"/>
  <c r="D261" i="78" s="1"/>
  <c r="BJ571" i="4"/>
  <c r="D222" i="78" s="1"/>
  <c r="BJ561" i="4"/>
  <c r="D121" i="78" s="1"/>
  <c r="BJ557" i="4"/>
  <c r="D112" i="78" s="1"/>
  <c r="BJ553" i="4"/>
  <c r="D106" i="78" s="1"/>
  <c r="BJ549" i="4"/>
  <c r="D102" i="78" s="1"/>
  <c r="BJ545" i="4"/>
  <c r="D98" i="78" s="1"/>
  <c r="BJ541" i="4"/>
  <c r="D94" i="78" s="1"/>
  <c r="BJ509" i="4"/>
  <c r="D62" i="78" s="1"/>
  <c r="BJ501" i="4"/>
  <c r="D54" i="78" s="1"/>
  <c r="BJ481" i="4"/>
  <c r="D34" i="78" s="1"/>
  <c r="BJ539" i="4"/>
  <c r="D92" i="78" s="1"/>
  <c r="F639" i="79"/>
  <c r="F259" i="79"/>
  <c r="F168" i="79"/>
  <c r="F1032" i="79"/>
  <c r="F703" i="79"/>
  <c r="F92" i="79"/>
  <c r="F753" i="79"/>
  <c r="F1175" i="79"/>
  <c r="BJ598" i="4"/>
  <c r="D379" i="78" s="1"/>
  <c r="D39" i="81" s="1"/>
  <c r="BJ611" i="4"/>
  <c r="D392" i="78" s="1"/>
  <c r="D52" i="81" s="1"/>
  <c r="BJ592" i="4"/>
  <c r="D361" i="78" s="1"/>
  <c r="BJ484" i="4"/>
  <c r="D37" i="78" s="1"/>
  <c r="BJ604" i="4"/>
  <c r="D385" i="78" s="1"/>
  <c r="D45" i="81" s="1"/>
  <c r="BJ600" i="4"/>
  <c r="D381" i="78" s="1"/>
  <c r="D41" i="81" s="1"/>
  <c r="BJ591" i="4"/>
  <c r="D351" i="78" s="1"/>
  <c r="BJ597" i="4"/>
  <c r="D378" i="78" s="1"/>
  <c r="D38" i="81" s="1"/>
  <c r="BJ589" i="4"/>
  <c r="D347" i="78" s="1"/>
  <c r="BJ569" i="4"/>
  <c r="D219" i="78" s="1"/>
  <c r="BJ538" i="4"/>
  <c r="D91" i="78" s="1"/>
  <c r="BJ534" i="4"/>
  <c r="D87" i="78" s="1"/>
  <c r="BJ530" i="4"/>
  <c r="D83" i="78" s="1"/>
  <c r="BJ526" i="4"/>
  <c r="D79" i="78" s="1"/>
  <c r="BJ522" i="4"/>
  <c r="D75" i="78" s="1"/>
  <c r="BJ518" i="4"/>
  <c r="D71" i="78" s="1"/>
  <c r="BJ514" i="4"/>
  <c r="D67" i="78" s="1"/>
  <c r="BJ512" i="4"/>
  <c r="D65" i="78" s="1"/>
  <c r="BJ441" i="4"/>
  <c r="I1122" i="79" s="1"/>
  <c r="BJ425" i="4"/>
  <c r="I1088" i="79" s="1"/>
  <c r="BJ409" i="4"/>
  <c r="I1056" i="79" s="1"/>
  <c r="BJ343" i="4"/>
  <c r="I878" i="79" s="1"/>
  <c r="BJ159" i="4"/>
  <c r="I458" i="79" s="1"/>
  <c r="BJ151" i="4"/>
  <c r="I395" i="79" s="1"/>
  <c r="BJ143" i="4"/>
  <c r="I384" i="79" s="1"/>
  <c r="BJ135" i="4"/>
  <c r="I376" i="79" s="1"/>
  <c r="BJ127" i="4"/>
  <c r="I309" i="79" s="1"/>
  <c r="BJ119" i="4"/>
  <c r="I286" i="79" s="1"/>
  <c r="BJ111" i="4"/>
  <c r="I252" i="79" s="1"/>
  <c r="BJ103" i="4"/>
  <c r="I244" i="79" s="1"/>
  <c r="BJ95" i="4"/>
  <c r="I236" i="79" s="1"/>
  <c r="BJ81" i="4"/>
  <c r="I149" i="79" s="1"/>
  <c r="BJ75" i="4"/>
  <c r="I136" i="79" s="1"/>
  <c r="BJ69" i="4"/>
  <c r="I123" i="79" s="1"/>
  <c r="BJ63" i="4"/>
  <c r="I110" i="79" s="1"/>
  <c r="BJ59" i="4"/>
  <c r="I102" i="79" s="1"/>
  <c r="BJ55" i="4"/>
  <c r="I98" i="79" s="1"/>
  <c r="BJ51" i="4"/>
  <c r="I75" i="79" s="1"/>
  <c r="BJ43" i="4"/>
  <c r="I66" i="79" s="1"/>
  <c r="BJ35" i="4"/>
  <c r="I49" i="79" s="1"/>
  <c r="BJ27" i="4"/>
  <c r="I40" i="79" s="1"/>
  <c r="BJ19" i="4"/>
  <c r="I21" i="79" s="1"/>
  <c r="BJ11" i="4"/>
  <c r="I13" i="79" s="1"/>
  <c r="BJ153" i="4"/>
  <c r="I398" i="79" s="1"/>
  <c r="BJ145" i="4"/>
  <c r="I386" i="79" s="1"/>
  <c r="BJ137" i="4"/>
  <c r="I378" i="79" s="1"/>
  <c r="BJ129" i="4"/>
  <c r="I311" i="79" s="1"/>
  <c r="BJ439" i="4"/>
  <c r="I1120" i="79" s="1"/>
  <c r="BJ423" i="4"/>
  <c r="I1079" i="79" s="1"/>
  <c r="BJ407" i="4"/>
  <c r="I1054" i="79" s="1"/>
  <c r="BJ386" i="4"/>
  <c r="I989" i="79" s="1"/>
  <c r="BJ382" i="4"/>
  <c r="I977" i="79" s="1"/>
  <c r="BJ378" i="4"/>
  <c r="I969" i="79" s="1"/>
  <c r="BJ374" i="4"/>
  <c r="I965" i="79" s="1"/>
  <c r="BJ370" i="4"/>
  <c r="I961" i="79" s="1"/>
  <c r="BJ366" i="4"/>
  <c r="I951" i="79" s="1"/>
  <c r="BJ362" i="4"/>
  <c r="I943" i="79" s="1"/>
  <c r="BJ498" i="4"/>
  <c r="D51" i="78" s="1"/>
  <c r="BJ494" i="4"/>
  <c r="D47" i="78" s="1"/>
  <c r="BJ490" i="4"/>
  <c r="D43" i="78" s="1"/>
  <c r="BJ486" i="4"/>
  <c r="D39" i="78" s="1"/>
  <c r="BJ390" i="4"/>
  <c r="I1002" i="79" s="1"/>
  <c r="BJ358" i="4"/>
  <c r="I936" i="79" s="1"/>
  <c r="BJ354" i="4"/>
  <c r="I928" i="79" s="1"/>
  <c r="BJ350" i="4"/>
  <c r="I915" i="79" s="1"/>
  <c r="BJ152" i="4"/>
  <c r="I396" i="79" s="1"/>
  <c r="BJ136" i="4"/>
  <c r="I377" i="79" s="1"/>
  <c r="BJ120" i="4"/>
  <c r="I288" i="79" s="1"/>
  <c r="BJ104" i="4"/>
  <c r="I245" i="79" s="1"/>
  <c r="BJ82" i="4"/>
  <c r="I151" i="79" s="1"/>
  <c r="BJ48" i="4"/>
  <c r="I71" i="79" s="1"/>
  <c r="BJ32" i="4"/>
  <c r="I45" i="79" s="1"/>
  <c r="BJ16" i="4"/>
  <c r="I18" i="79" s="1"/>
  <c r="BJ274" i="4"/>
  <c r="I767" i="79" s="1"/>
  <c r="BJ270" i="4"/>
  <c r="I760" i="79" s="1"/>
  <c r="BJ266" i="4"/>
  <c r="I755" i="79" s="1"/>
  <c r="BJ262" i="4"/>
  <c r="I738" i="79" s="1"/>
  <c r="BJ258" i="4"/>
  <c r="I732" i="79" s="1"/>
  <c r="BJ250" i="4"/>
  <c r="I675" i="79" s="1"/>
  <c r="BJ242" i="4"/>
  <c r="I657" i="79" s="1"/>
  <c r="BJ234" i="4"/>
  <c r="I595" i="79" s="1"/>
  <c r="BJ230" i="4"/>
  <c r="I591" i="79" s="1"/>
  <c r="BJ224" i="4"/>
  <c r="I564" i="79" s="1"/>
  <c r="BJ216" i="4"/>
  <c r="I550" i="79" s="1"/>
  <c r="BJ208" i="4"/>
  <c r="I514" i="79" s="1"/>
  <c r="BJ200" i="4"/>
  <c r="I506" i="79" s="1"/>
  <c r="BJ192" i="4"/>
  <c r="I498" i="79" s="1"/>
  <c r="BJ184" i="4"/>
  <c r="I490" i="79" s="1"/>
  <c r="BJ176" i="4"/>
  <c r="I479" i="79" s="1"/>
  <c r="BJ168" i="4"/>
  <c r="I471" i="79" s="1"/>
  <c r="BJ125" i="4"/>
  <c r="I293" i="79" s="1"/>
  <c r="BJ117" i="4"/>
  <c r="I284" i="79" s="1"/>
  <c r="BJ109" i="4"/>
  <c r="I250" i="79" s="1"/>
  <c r="BJ101" i="4"/>
  <c r="I242" i="79" s="1"/>
  <c r="BJ93" i="4"/>
  <c r="I228" i="79" s="1"/>
  <c r="BJ87" i="4"/>
  <c r="I221" i="79" s="1"/>
  <c r="BJ83" i="4"/>
  <c r="I152" i="79" s="1"/>
  <c r="BJ71" i="4"/>
  <c r="I126" i="79" s="1"/>
  <c r="BJ49" i="4"/>
  <c r="I72" i="79" s="1"/>
  <c r="BJ41" i="4"/>
  <c r="I59" i="79" s="1"/>
  <c r="BJ33" i="4"/>
  <c r="I46" i="79" s="1"/>
  <c r="BJ25" i="4"/>
  <c r="I32" i="79" s="1"/>
  <c r="BJ17" i="4"/>
  <c r="I19" i="79" s="1"/>
  <c r="BJ9" i="4"/>
  <c r="I11" i="79" s="1"/>
  <c r="BJ277" i="4"/>
  <c r="I773" i="79" s="1"/>
  <c r="BJ273" i="4"/>
  <c r="I766" i="79" s="1"/>
  <c r="BJ269" i="4"/>
  <c r="I758" i="79" s="1"/>
  <c r="BJ265" i="4"/>
  <c r="I744" i="79" s="1"/>
  <c r="BJ261" i="4"/>
  <c r="I737" i="79" s="1"/>
  <c r="BJ233" i="4"/>
  <c r="I594" i="79" s="1"/>
  <c r="BJ229" i="4"/>
  <c r="I590" i="79" s="1"/>
  <c r="BJ588" i="4"/>
  <c r="D344" i="78" s="1"/>
  <c r="BJ580" i="4"/>
  <c r="D304" i="78" s="1"/>
  <c r="BJ576" i="4"/>
  <c r="D295" i="78" s="1"/>
  <c r="BJ572" i="4"/>
  <c r="D223" i="78" s="1"/>
  <c r="BJ568" i="4"/>
  <c r="D217" i="78" s="1"/>
  <c r="BJ562" i="4"/>
  <c r="D122" i="78" s="1"/>
  <c r="BJ558" i="4"/>
  <c r="D113" i="78" s="1"/>
  <c r="BJ554" i="4"/>
  <c r="D107" i="78" s="1"/>
  <c r="BJ550" i="4"/>
  <c r="D103" i="78" s="1"/>
  <c r="BJ337" i="4"/>
  <c r="I869" i="79" s="1"/>
  <c r="BJ333" i="4"/>
  <c r="I861" i="79" s="1"/>
  <c r="BJ329" i="4"/>
  <c r="I857" i="79" s="1"/>
  <c r="BJ325" i="4"/>
  <c r="I848" i="79" s="1"/>
  <c r="BJ321" i="4"/>
  <c r="I844" i="79" s="1"/>
  <c r="BJ317" i="4"/>
  <c r="I835" i="79" s="1"/>
  <c r="BJ313" i="4"/>
  <c r="I830" i="79" s="1"/>
  <c r="BJ309" i="4"/>
  <c r="I818" i="79" s="1"/>
  <c r="BJ305" i="4"/>
  <c r="I809" i="79" s="1"/>
  <c r="BJ301" i="4"/>
  <c r="I804" i="79" s="1"/>
  <c r="BJ297" i="4"/>
  <c r="I800" i="79" s="1"/>
  <c r="BJ293" i="4"/>
  <c r="I795" i="79" s="1"/>
  <c r="BJ289" i="4"/>
  <c r="I791" i="79" s="1"/>
  <c r="BJ285" i="4"/>
  <c r="I787" i="79" s="1"/>
  <c r="BJ281" i="4"/>
  <c r="I780" i="79" s="1"/>
  <c r="BJ544" i="4"/>
  <c r="D97" i="78" s="1"/>
  <c r="BJ540" i="4"/>
  <c r="D93" i="78" s="1"/>
  <c r="BJ504" i="4"/>
  <c r="D57" i="78" s="1"/>
  <c r="BJ443" i="4"/>
  <c r="I1124" i="79" s="1"/>
  <c r="BJ427" i="4"/>
  <c r="I1108" i="79" s="1"/>
  <c r="BJ411" i="4"/>
  <c r="I1061" i="79" s="1"/>
  <c r="BJ395" i="4"/>
  <c r="I1012" i="79" s="1"/>
  <c r="BJ389" i="4"/>
  <c r="I998" i="79" s="1"/>
  <c r="BJ355" i="4"/>
  <c r="I931" i="79" s="1"/>
  <c r="BJ351" i="4"/>
  <c r="I918" i="79" s="1"/>
  <c r="BJ347" i="4"/>
  <c r="I905" i="79" s="1"/>
  <c r="BJ344" i="4"/>
  <c r="I879" i="79" s="1"/>
  <c r="BJ340" i="4"/>
  <c r="I874" i="79" s="1"/>
  <c r="BJ336" i="4"/>
  <c r="I868" i="79" s="1"/>
  <c r="BJ332" i="4"/>
  <c r="I860" i="79" s="1"/>
  <c r="BJ328" i="4"/>
  <c r="I856" i="79" s="1"/>
  <c r="BJ324" i="4"/>
  <c r="I847" i="79" s="1"/>
  <c r="BJ320" i="4"/>
  <c r="I843" i="79" s="1"/>
  <c r="BJ316" i="4"/>
  <c r="I834" i="79" s="1"/>
  <c r="BJ312" i="4"/>
  <c r="I825" i="79" s="1"/>
  <c r="BJ308" i="4"/>
  <c r="I816" i="79" s="1"/>
  <c r="BJ304" i="4"/>
  <c r="I808" i="79" s="1"/>
  <c r="BJ535" i="4"/>
  <c r="D88" i="78" s="1"/>
  <c r="BJ531" i="4"/>
  <c r="D84" i="78" s="1"/>
  <c r="BJ527" i="4"/>
  <c r="D80" i="78" s="1"/>
  <c r="BJ523" i="4"/>
  <c r="D76" i="78" s="1"/>
  <c r="BJ519" i="4"/>
  <c r="D72" i="78" s="1"/>
  <c r="BJ515" i="4"/>
  <c r="D68" i="78" s="1"/>
  <c r="BJ511" i="4"/>
  <c r="D64" i="78" s="1"/>
  <c r="BJ480" i="4"/>
  <c r="D33" i="78" s="1"/>
  <c r="BJ476" i="4"/>
  <c r="I1160" i="79" s="1"/>
  <c r="BJ472" i="4"/>
  <c r="I1156" i="79" s="1"/>
  <c r="BJ468" i="4"/>
  <c r="I1152" i="79" s="1"/>
  <c r="BJ464" i="4"/>
  <c r="I1148" i="79" s="1"/>
  <c r="BJ460" i="4"/>
  <c r="I1141" i="79" s="1"/>
  <c r="BJ456" i="4"/>
  <c r="I1137" i="79" s="1"/>
  <c r="BJ257" i="4"/>
  <c r="I731" i="79" s="1"/>
  <c r="BJ249" i="4"/>
  <c r="I674" i="79" s="1"/>
  <c r="BJ241" i="4"/>
  <c r="I602" i="79" s="1"/>
  <c r="BJ227" i="4"/>
  <c r="I568" i="79" s="1"/>
  <c r="BJ219" i="4"/>
  <c r="I553" i="79" s="1"/>
  <c r="BJ211" i="4"/>
  <c r="I545" i="79" s="1"/>
  <c r="BJ203" i="4"/>
  <c r="I509" i="79" s="1"/>
  <c r="BJ195" i="4"/>
  <c r="I501" i="79" s="1"/>
  <c r="BJ187" i="4"/>
  <c r="I493" i="79" s="1"/>
  <c r="BJ179" i="4"/>
  <c r="I482" i="79" s="1"/>
  <c r="BJ171" i="4"/>
  <c r="I474" i="79" s="1"/>
  <c r="BJ167" i="4"/>
  <c r="I466" i="79" s="1"/>
  <c r="BJ448" i="4"/>
  <c r="I1129" i="79" s="1"/>
  <c r="BJ440" i="4"/>
  <c r="I1121" i="79" s="1"/>
  <c r="BJ432" i="4"/>
  <c r="I1113" i="79" s="1"/>
  <c r="BJ424" i="4"/>
  <c r="I1084" i="79" s="1"/>
  <c r="BJ416" i="4"/>
  <c r="I1069" i="79" s="1"/>
  <c r="BJ408" i="4"/>
  <c r="I1055" i="79" s="1"/>
  <c r="BJ400" i="4"/>
  <c r="I1039" i="79" s="1"/>
  <c r="BJ385" i="4"/>
  <c r="I984" i="79" s="1"/>
  <c r="BJ381" i="4"/>
  <c r="I976" i="79" s="1"/>
  <c r="BJ161" i="4"/>
  <c r="I460" i="79" s="1"/>
  <c r="BJ375" i="4"/>
  <c r="I966" i="79" s="1"/>
  <c r="BJ371" i="4"/>
  <c r="I962" i="79" s="1"/>
  <c r="BJ367" i="4"/>
  <c r="I958" i="79" s="1"/>
  <c r="BJ363" i="4"/>
  <c r="I945" i="79" s="1"/>
  <c r="BJ156" i="4"/>
  <c r="I455" i="79" s="1"/>
  <c r="BJ140" i="4"/>
  <c r="I381" i="79" s="1"/>
  <c r="BJ124" i="4"/>
  <c r="I292" i="79" s="1"/>
  <c r="BJ108" i="4"/>
  <c r="I249" i="79" s="1"/>
  <c r="BJ92" i="4"/>
  <c r="I226" i="79" s="1"/>
  <c r="BJ66" i="4"/>
  <c r="I116" i="79" s="1"/>
  <c r="BJ36" i="4"/>
  <c r="I53" i="79" s="1"/>
  <c r="BJ20" i="4"/>
  <c r="I22" i="79" s="1"/>
  <c r="BJ158" i="4"/>
  <c r="I457" i="79" s="1"/>
  <c r="BJ142" i="4"/>
  <c r="I383" i="79" s="1"/>
  <c r="BJ126" i="4"/>
  <c r="I308" i="79" s="1"/>
  <c r="BJ110" i="4"/>
  <c r="I251" i="79" s="1"/>
  <c r="BJ94" i="4"/>
  <c r="I229" i="79" s="1"/>
  <c r="BJ68" i="4"/>
  <c r="I122" i="79" s="1"/>
  <c r="BJ38" i="4"/>
  <c r="I55" i="79" s="1"/>
  <c r="BJ22" i="4"/>
  <c r="I28" i="79" s="1"/>
  <c r="BJ256" i="4"/>
  <c r="I730" i="79" s="1"/>
  <c r="BJ248" i="4"/>
  <c r="I673" i="79" s="1"/>
  <c r="BJ240" i="4"/>
  <c r="I601" i="79" s="1"/>
  <c r="BJ226" i="4"/>
  <c r="I567" i="79" s="1"/>
  <c r="BJ218" i="4"/>
  <c r="I552" i="79" s="1"/>
  <c r="BJ210" i="4"/>
  <c r="I533" i="79" s="1"/>
  <c r="BJ202" i="4"/>
  <c r="I508" i="79" s="1"/>
  <c r="BJ194" i="4"/>
  <c r="I500" i="79" s="1"/>
  <c r="BJ186" i="4"/>
  <c r="I492" i="79" s="1"/>
  <c r="BJ178" i="4"/>
  <c r="I481" i="79" s="1"/>
  <c r="BJ170" i="4"/>
  <c r="I473" i="79" s="1"/>
  <c r="BJ162" i="4"/>
  <c r="I461" i="79" s="1"/>
  <c r="BF162" i="4"/>
  <c r="E461" i="79" s="1"/>
  <c r="BF166" i="4"/>
  <c r="E465" i="79" s="1"/>
  <c r="BF170" i="4"/>
  <c r="E473" i="79" s="1"/>
  <c r="BF174" i="4"/>
  <c r="E477" i="79" s="1"/>
  <c r="BF178" i="4"/>
  <c r="E481" i="79" s="1"/>
  <c r="BF182" i="4"/>
  <c r="E488" i="79" s="1"/>
  <c r="BF186" i="4"/>
  <c r="E492" i="79" s="1"/>
  <c r="BF190" i="4"/>
  <c r="E496" i="79" s="1"/>
  <c r="BF194" i="4"/>
  <c r="E500" i="79" s="1"/>
  <c r="BF198" i="4"/>
  <c r="E504" i="79" s="1"/>
  <c r="BF202" i="4"/>
  <c r="E508" i="79" s="1"/>
  <c r="BF206" i="4"/>
  <c r="E512" i="79" s="1"/>
  <c r="BF210" i="4"/>
  <c r="E533" i="79" s="1"/>
  <c r="BF214" i="4"/>
  <c r="E548" i="79" s="1"/>
  <c r="BF218" i="4"/>
  <c r="E552" i="79" s="1"/>
  <c r="BF222" i="4"/>
  <c r="E562" i="79" s="1"/>
  <c r="BF226" i="4"/>
  <c r="E567" i="79" s="1"/>
  <c r="BF236" i="4"/>
  <c r="E597" i="79" s="1"/>
  <c r="BF240" i="4"/>
  <c r="E601" i="79" s="1"/>
  <c r="BF244" i="4"/>
  <c r="E662" i="79" s="1"/>
  <c r="BF248" i="4"/>
  <c r="E673" i="79" s="1"/>
  <c r="BF252" i="4"/>
  <c r="E678" i="79" s="1"/>
  <c r="BF256" i="4"/>
  <c r="E730" i="79" s="1"/>
  <c r="BF14" i="4"/>
  <c r="E16" i="79" s="1"/>
  <c r="BF22" i="4"/>
  <c r="E28" i="79" s="1"/>
  <c r="BF30" i="4"/>
  <c r="E43" i="79" s="1"/>
  <c r="BF38" i="4"/>
  <c r="E55" i="79" s="1"/>
  <c r="BF46" i="4"/>
  <c r="E69" i="79" s="1"/>
  <c r="BF68" i="4"/>
  <c r="E122" i="79" s="1"/>
  <c r="BF80" i="4"/>
  <c r="E148" i="79" s="1"/>
  <c r="BF94" i="4"/>
  <c r="E229" i="79" s="1"/>
  <c r="BF102" i="4"/>
  <c r="E243" i="79" s="1"/>
  <c r="BF110" i="4"/>
  <c r="E251" i="79" s="1"/>
  <c r="BF118" i="4"/>
  <c r="E285" i="79" s="1"/>
  <c r="BF126" i="4"/>
  <c r="E308" i="79" s="1"/>
  <c r="BF134" i="4"/>
  <c r="E375" i="79" s="1"/>
  <c r="BF142" i="4"/>
  <c r="E383" i="79" s="1"/>
  <c r="BF150" i="4"/>
  <c r="E394" i="79" s="1"/>
  <c r="BF158" i="4"/>
  <c r="E457" i="79" s="1"/>
  <c r="BF52" i="4"/>
  <c r="E94" i="79" s="1"/>
  <c r="BF54" i="4"/>
  <c r="E96" i="79" s="1"/>
  <c r="BF56" i="4"/>
  <c r="E99" i="79" s="1"/>
  <c r="BF58" i="4"/>
  <c r="E101" i="79" s="1"/>
  <c r="BF60" i="4"/>
  <c r="E107" i="79" s="1"/>
  <c r="BF62" i="4"/>
  <c r="E109" i="79" s="1"/>
  <c r="BF64" i="4"/>
  <c r="E112" i="79" s="1"/>
  <c r="BF74" i="4"/>
  <c r="E135" i="79" s="1"/>
  <c r="BF76" i="4"/>
  <c r="E138" i="79" s="1"/>
  <c r="BF84" i="4"/>
  <c r="E154" i="79" s="1"/>
  <c r="BF86" i="4"/>
  <c r="E220" i="79" s="1"/>
  <c r="BF88" i="4"/>
  <c r="E222" i="79" s="1"/>
  <c r="BF12" i="4"/>
  <c r="E14" i="79" s="1"/>
  <c r="BF20" i="4"/>
  <c r="E22" i="79" s="1"/>
  <c r="BF28" i="4"/>
  <c r="E41" i="79" s="1"/>
  <c r="BF36" i="4"/>
  <c r="E53" i="79" s="1"/>
  <c r="BF44" i="4"/>
  <c r="E67" i="79" s="1"/>
  <c r="BF66" i="4"/>
  <c r="E116" i="79" s="1"/>
  <c r="BF78" i="4"/>
  <c r="E146" i="79" s="1"/>
  <c r="BF92" i="4"/>
  <c r="E226" i="79" s="1"/>
  <c r="BF100" i="4"/>
  <c r="E241" i="79" s="1"/>
  <c r="BF108" i="4"/>
  <c r="E249" i="79" s="1"/>
  <c r="BF116" i="4"/>
  <c r="E283" i="79" s="1"/>
  <c r="BF124" i="4"/>
  <c r="E292" i="79" s="1"/>
  <c r="BF132" i="4"/>
  <c r="E373" i="79" s="1"/>
  <c r="BF140" i="4"/>
  <c r="E381" i="79" s="1"/>
  <c r="BF148" i="4"/>
  <c r="E391" i="79" s="1"/>
  <c r="BF156" i="4"/>
  <c r="E455" i="79" s="1"/>
  <c r="BF361" i="4"/>
  <c r="E942" i="79" s="1"/>
  <c r="BF363" i="4"/>
  <c r="E945" i="79" s="1"/>
  <c r="BF365" i="4"/>
  <c r="E948" i="79" s="1"/>
  <c r="BF367" i="4"/>
  <c r="E958" i="79" s="1"/>
  <c r="BF369" i="4"/>
  <c r="E960" i="79" s="1"/>
  <c r="BF371" i="4"/>
  <c r="E962" i="79" s="1"/>
  <c r="BF373" i="4"/>
  <c r="E964" i="79" s="1"/>
  <c r="BF375" i="4"/>
  <c r="E966" i="79" s="1"/>
  <c r="BF377" i="4"/>
  <c r="E968" i="79" s="1"/>
  <c r="BF161" i="4"/>
  <c r="E460" i="79" s="1"/>
  <c r="BF452" i="4"/>
  <c r="E1133" i="79" s="1"/>
  <c r="BF393" i="4"/>
  <c r="E1005" i="79" s="1"/>
  <c r="BF163" i="4"/>
  <c r="E462" i="79" s="1"/>
  <c r="BF167" i="4"/>
  <c r="E466" i="79" s="1"/>
  <c r="BF379" i="4"/>
  <c r="E970" i="79" s="1"/>
  <c r="BF381" i="4"/>
  <c r="E976" i="79" s="1"/>
  <c r="BF383" i="4"/>
  <c r="E980" i="79" s="1"/>
  <c r="BF385" i="4"/>
  <c r="E984" i="79" s="1"/>
  <c r="BF396" i="4"/>
  <c r="E1035" i="79" s="1"/>
  <c r="BF400" i="4"/>
  <c r="E1039" i="79" s="1"/>
  <c r="BF404" i="4"/>
  <c r="E1050" i="79" s="1"/>
  <c r="BF408" i="4"/>
  <c r="E1055" i="79" s="1"/>
  <c r="BF412" i="4"/>
  <c r="E1062" i="79" s="1"/>
  <c r="BF416" i="4"/>
  <c r="E1069" i="79" s="1"/>
  <c r="BF420" i="4"/>
  <c r="E1074" i="79" s="1"/>
  <c r="BF424" i="4"/>
  <c r="E1084" i="79" s="1"/>
  <c r="BF428" i="4"/>
  <c r="E1109" i="79" s="1"/>
  <c r="BF432" i="4"/>
  <c r="E1113" i="79" s="1"/>
  <c r="BF436" i="4"/>
  <c r="E1117" i="79" s="1"/>
  <c r="BF440" i="4"/>
  <c r="E1121" i="79" s="1"/>
  <c r="BF444" i="4"/>
  <c r="E1125" i="79" s="1"/>
  <c r="BF448" i="4"/>
  <c r="E1129" i="79" s="1"/>
  <c r="BF453" i="4"/>
  <c r="E1134" i="79" s="1"/>
  <c r="BF455" i="4"/>
  <c r="E1136" i="79" s="1"/>
  <c r="BF457" i="4"/>
  <c r="E1138" i="79" s="1"/>
  <c r="BF459" i="4"/>
  <c r="E1140" i="79" s="1"/>
  <c r="BF461" i="4"/>
  <c r="E1142" i="79" s="1"/>
  <c r="BF463" i="4"/>
  <c r="E1147" i="79" s="1"/>
  <c r="BF465" i="4"/>
  <c r="E1149" i="79" s="1"/>
  <c r="BF467" i="4"/>
  <c r="E1151" i="79" s="1"/>
  <c r="BF469" i="4"/>
  <c r="E1153" i="79" s="1"/>
  <c r="BF471" i="4"/>
  <c r="E1155" i="79" s="1"/>
  <c r="BF473" i="4"/>
  <c r="E1157" i="79" s="1"/>
  <c r="BF475" i="4"/>
  <c r="E1159" i="79" s="1"/>
  <c r="BF477" i="4"/>
  <c r="E1161" i="79" s="1"/>
  <c r="BF479" i="4"/>
  <c r="BF481" i="4"/>
  <c r="BF483" i="4"/>
  <c r="BF501" i="4"/>
  <c r="BF505" i="4"/>
  <c r="BF509" i="4"/>
  <c r="BF397" i="4"/>
  <c r="E1036" i="79" s="1"/>
  <c r="BF405" i="4"/>
  <c r="E1051" i="79" s="1"/>
  <c r="BF413" i="4"/>
  <c r="E1066" i="79" s="1"/>
  <c r="BF421" i="4"/>
  <c r="E1075" i="79" s="1"/>
  <c r="BF429" i="4"/>
  <c r="E1110" i="79" s="1"/>
  <c r="BF437" i="4"/>
  <c r="E1118" i="79" s="1"/>
  <c r="BF445" i="4"/>
  <c r="E1126" i="79" s="1"/>
  <c r="BF539" i="4"/>
  <c r="BF165" i="4"/>
  <c r="E464" i="79" s="1"/>
  <c r="BF169" i="4"/>
  <c r="E472" i="79" s="1"/>
  <c r="BF173" i="4"/>
  <c r="E476" i="79" s="1"/>
  <c r="BF177" i="4"/>
  <c r="E480" i="79" s="1"/>
  <c r="BF181" i="4"/>
  <c r="E487" i="79" s="1"/>
  <c r="BF185" i="4"/>
  <c r="E491" i="79" s="1"/>
  <c r="BF189" i="4"/>
  <c r="E495" i="79" s="1"/>
  <c r="BF193" i="4"/>
  <c r="E499" i="79" s="1"/>
  <c r="BF197" i="4"/>
  <c r="E503" i="79" s="1"/>
  <c r="BF201" i="4"/>
  <c r="E507" i="79" s="1"/>
  <c r="BF205" i="4"/>
  <c r="E511" i="79" s="1"/>
  <c r="BF209" i="4"/>
  <c r="E515" i="79" s="1"/>
  <c r="BF213" i="4"/>
  <c r="E547" i="79" s="1"/>
  <c r="BF217" i="4"/>
  <c r="E551" i="79" s="1"/>
  <c r="BF221" i="4"/>
  <c r="E555" i="79" s="1"/>
  <c r="BF225" i="4"/>
  <c r="E566" i="79" s="1"/>
  <c r="BF235" i="4"/>
  <c r="E596" i="79" s="1"/>
  <c r="BF239" i="4"/>
  <c r="E600" i="79" s="1"/>
  <c r="BF243" i="4"/>
  <c r="E659" i="79" s="1"/>
  <c r="BF247" i="4"/>
  <c r="E667" i="79" s="1"/>
  <c r="BF251" i="4"/>
  <c r="E676" i="79" s="1"/>
  <c r="BF255" i="4"/>
  <c r="E729" i="79" s="1"/>
  <c r="BF278" i="4"/>
  <c r="E774" i="79" s="1"/>
  <c r="BF280" i="4"/>
  <c r="E777" i="79" s="1"/>
  <c r="BF282" i="4"/>
  <c r="E784" i="79" s="1"/>
  <c r="BF284" i="4"/>
  <c r="E786" i="79" s="1"/>
  <c r="BF286" i="4"/>
  <c r="E788" i="79" s="1"/>
  <c r="BF288" i="4"/>
  <c r="E790" i="79" s="1"/>
  <c r="BF290" i="4"/>
  <c r="E792" i="79" s="1"/>
  <c r="BF292" i="4"/>
  <c r="E794" i="79" s="1"/>
  <c r="BF294" i="4"/>
  <c r="E796" i="79" s="1"/>
  <c r="BF296" i="4"/>
  <c r="E799" i="79" s="1"/>
  <c r="BF298" i="4"/>
  <c r="E801" i="79" s="1"/>
  <c r="BF300" i="4"/>
  <c r="E803" i="79" s="1"/>
  <c r="BF171" i="4"/>
  <c r="E474" i="79" s="1"/>
  <c r="BF175" i="4"/>
  <c r="E478" i="79" s="1"/>
  <c r="BF179" i="4"/>
  <c r="E482" i="79" s="1"/>
  <c r="BF183" i="4"/>
  <c r="E489" i="79" s="1"/>
  <c r="BF187" i="4"/>
  <c r="E493" i="79" s="1"/>
  <c r="BF191" i="4"/>
  <c r="E497" i="79" s="1"/>
  <c r="BF195" i="4"/>
  <c r="E501" i="79" s="1"/>
  <c r="BF199" i="4"/>
  <c r="E505" i="79" s="1"/>
  <c r="BF203" i="4"/>
  <c r="E509" i="79" s="1"/>
  <c r="BF207" i="4"/>
  <c r="E513" i="79" s="1"/>
  <c r="BF211" i="4"/>
  <c r="E545" i="79" s="1"/>
  <c r="BF215" i="4"/>
  <c r="E549" i="79" s="1"/>
  <c r="BF219" i="4"/>
  <c r="E553" i="79" s="1"/>
  <c r="BF223" i="4"/>
  <c r="E563" i="79" s="1"/>
  <c r="BF227" i="4"/>
  <c r="E568" i="79" s="1"/>
  <c r="BF237" i="4"/>
  <c r="E598" i="79" s="1"/>
  <c r="BF241" i="4"/>
  <c r="E602" i="79" s="1"/>
  <c r="BF245" i="4"/>
  <c r="E663" i="79" s="1"/>
  <c r="BF249" i="4"/>
  <c r="E674" i="79" s="1"/>
  <c r="BF253" i="4"/>
  <c r="E679" i="79" s="1"/>
  <c r="BF257" i="4"/>
  <c r="E731" i="79" s="1"/>
  <c r="BF454" i="4"/>
  <c r="E1135" i="79" s="1"/>
  <c r="BF456" i="4"/>
  <c r="E1137" i="79" s="1"/>
  <c r="BF458" i="4"/>
  <c r="E1139" i="79" s="1"/>
  <c r="BF460" i="4"/>
  <c r="E1141" i="79" s="1"/>
  <c r="BF462" i="4"/>
  <c r="E1146" i="79" s="1"/>
  <c r="BF464" i="4"/>
  <c r="E1148" i="79" s="1"/>
  <c r="BF466" i="4"/>
  <c r="E1150" i="79" s="1"/>
  <c r="BF468" i="4"/>
  <c r="E1152" i="79" s="1"/>
  <c r="BF470" i="4"/>
  <c r="E1154" i="79" s="1"/>
  <c r="BF472" i="4"/>
  <c r="E1156" i="79" s="1"/>
  <c r="BF474" i="4"/>
  <c r="E1158" i="79" s="1"/>
  <c r="BF476" i="4"/>
  <c r="E1160" i="79" s="1"/>
  <c r="BF478" i="4"/>
  <c r="BF480" i="4"/>
  <c r="BF482" i="4"/>
  <c r="BF511" i="4"/>
  <c r="BF513" i="4"/>
  <c r="BF515" i="4"/>
  <c r="BF517" i="4"/>
  <c r="BF519" i="4"/>
  <c r="BF521" i="4"/>
  <c r="BF523" i="4"/>
  <c r="BF525" i="4"/>
  <c r="BF527" i="4"/>
  <c r="BF529" i="4"/>
  <c r="BF531" i="4"/>
  <c r="BF533" i="4"/>
  <c r="BF535" i="4"/>
  <c r="BF537" i="4"/>
  <c r="BF504" i="4"/>
  <c r="BF541" i="4"/>
  <c r="BF543" i="4"/>
  <c r="BF545" i="4"/>
  <c r="BF547" i="4"/>
  <c r="BF549" i="4"/>
  <c r="BF551" i="4"/>
  <c r="BF553" i="4"/>
  <c r="BF555" i="4"/>
  <c r="BF557" i="4"/>
  <c r="BF559" i="4"/>
  <c r="BF561" i="4"/>
  <c r="BF563" i="4"/>
  <c r="BF571" i="4"/>
  <c r="BF573" i="4"/>
  <c r="BF575" i="4"/>
  <c r="BF577" i="4"/>
  <c r="BF579" i="4"/>
  <c r="BF581" i="4"/>
  <c r="BF599" i="4"/>
  <c r="BF601" i="4"/>
  <c r="BF603" i="4"/>
  <c r="BF606" i="4"/>
  <c r="BF608" i="4"/>
  <c r="BF610" i="4"/>
  <c r="BF612" i="4"/>
  <c r="BF502" i="4"/>
  <c r="BF510" i="4"/>
  <c r="BF302" i="4"/>
  <c r="E805" i="79" s="1"/>
  <c r="BF304" i="4"/>
  <c r="E808" i="79" s="1"/>
  <c r="BF306" i="4"/>
  <c r="E810" i="79" s="1"/>
  <c r="BF308" i="4"/>
  <c r="E816" i="79" s="1"/>
  <c r="BF310" i="4"/>
  <c r="E821" i="79" s="1"/>
  <c r="BF312" i="4"/>
  <c r="E825" i="79" s="1"/>
  <c r="BF314" i="4"/>
  <c r="E831" i="79" s="1"/>
  <c r="BF316" i="4"/>
  <c r="E834" i="79" s="1"/>
  <c r="BF318" i="4"/>
  <c r="E838" i="79" s="1"/>
  <c r="BF320" i="4"/>
  <c r="E843" i="79" s="1"/>
  <c r="BF322" i="4"/>
  <c r="E845" i="79" s="1"/>
  <c r="BF324" i="4"/>
  <c r="E847" i="79" s="1"/>
  <c r="BF326" i="4"/>
  <c r="E851" i="79" s="1"/>
  <c r="BF328" i="4"/>
  <c r="E856" i="79" s="1"/>
  <c r="BF330" i="4"/>
  <c r="E858" i="79" s="1"/>
  <c r="BF332" i="4"/>
  <c r="E860" i="79" s="1"/>
  <c r="BF334" i="4"/>
  <c r="E863" i="79" s="1"/>
  <c r="BF336" i="4"/>
  <c r="E868" i="79" s="1"/>
  <c r="BF338" i="4"/>
  <c r="E871" i="79" s="1"/>
  <c r="BF340" i="4"/>
  <c r="E874" i="79" s="1"/>
  <c r="BF342" i="4"/>
  <c r="E877" i="79" s="1"/>
  <c r="BF344" i="4"/>
  <c r="E879" i="79" s="1"/>
  <c r="BF346" i="4"/>
  <c r="E902" i="79" s="1"/>
  <c r="BF347" i="4"/>
  <c r="E905" i="79" s="1"/>
  <c r="BF349" i="4"/>
  <c r="E909" i="79" s="1"/>
  <c r="BF351" i="4"/>
  <c r="E918" i="79" s="1"/>
  <c r="BF353" i="4"/>
  <c r="E922" i="79" s="1"/>
  <c r="BF355" i="4"/>
  <c r="E931" i="79" s="1"/>
  <c r="BF357" i="4"/>
  <c r="E935" i="79" s="1"/>
  <c r="BF389" i="4"/>
  <c r="E998" i="79" s="1"/>
  <c r="BF391" i="4"/>
  <c r="E1003" i="79" s="1"/>
  <c r="BF395" i="4"/>
  <c r="E1012" i="79" s="1"/>
  <c r="BF403" i="4"/>
  <c r="E1043" i="79" s="1"/>
  <c r="BF411" i="4"/>
  <c r="E1061" i="79" s="1"/>
  <c r="BF419" i="4"/>
  <c r="E1072" i="79" s="1"/>
  <c r="BF427" i="4"/>
  <c r="E1108" i="79" s="1"/>
  <c r="BF435" i="4"/>
  <c r="E1116" i="79" s="1"/>
  <c r="BF443" i="4"/>
  <c r="E1124" i="79" s="1"/>
  <c r="BF451" i="4"/>
  <c r="E1132" i="79" s="1"/>
  <c r="BF567" i="4"/>
  <c r="BF605" i="4"/>
  <c r="BF590" i="4"/>
  <c r="BF540" i="4"/>
  <c r="BF542" i="4"/>
  <c r="BF544" i="4"/>
  <c r="BF546" i="4"/>
  <c r="BF279" i="4"/>
  <c r="E776" i="79" s="1"/>
  <c r="BF281" i="4"/>
  <c r="E780" i="79" s="1"/>
  <c r="BF283" i="4"/>
  <c r="E785" i="79" s="1"/>
  <c r="BF285" i="4"/>
  <c r="E787" i="79" s="1"/>
  <c r="BF287" i="4"/>
  <c r="E789" i="79" s="1"/>
  <c r="BF289" i="4"/>
  <c r="E791" i="79" s="1"/>
  <c r="BF291" i="4"/>
  <c r="E793" i="79" s="1"/>
  <c r="BF293" i="4"/>
  <c r="E795" i="79" s="1"/>
  <c r="BF295" i="4"/>
  <c r="E797" i="79" s="1"/>
  <c r="BF297" i="4"/>
  <c r="E800" i="79" s="1"/>
  <c r="BF299" i="4"/>
  <c r="E802" i="79" s="1"/>
  <c r="BF301" i="4"/>
  <c r="E804" i="79" s="1"/>
  <c r="BF303" i="4"/>
  <c r="E806" i="79" s="1"/>
  <c r="BF305" i="4"/>
  <c r="E809" i="79" s="1"/>
  <c r="BF307" i="4"/>
  <c r="E812" i="79" s="1"/>
  <c r="BF309" i="4"/>
  <c r="E818" i="79" s="1"/>
  <c r="BF311" i="4"/>
  <c r="E822" i="79" s="1"/>
  <c r="BF313" i="4"/>
  <c r="E830" i="79" s="1"/>
  <c r="BF315" i="4"/>
  <c r="E832" i="79" s="1"/>
  <c r="BF317" i="4"/>
  <c r="E835" i="79" s="1"/>
  <c r="BF319" i="4"/>
  <c r="E842" i="79" s="1"/>
  <c r="BF321" i="4"/>
  <c r="E844" i="79" s="1"/>
  <c r="BF323" i="4"/>
  <c r="E846" i="79" s="1"/>
  <c r="BF325" i="4"/>
  <c r="E848" i="79" s="1"/>
  <c r="BF327" i="4"/>
  <c r="E855" i="79" s="1"/>
  <c r="BF329" i="4"/>
  <c r="E857" i="79" s="1"/>
  <c r="BF331" i="4"/>
  <c r="E859" i="79" s="1"/>
  <c r="BF333" i="4"/>
  <c r="E861" i="79" s="1"/>
  <c r="BF335" i="4"/>
  <c r="E864" i="79" s="1"/>
  <c r="BF337" i="4"/>
  <c r="E869" i="79" s="1"/>
  <c r="BF548" i="4"/>
  <c r="BF550" i="4"/>
  <c r="BF552" i="4"/>
  <c r="BF554" i="4"/>
  <c r="BF556" i="4"/>
  <c r="BF558" i="4"/>
  <c r="BF560" i="4"/>
  <c r="BF562" i="4"/>
  <c r="BF564" i="4"/>
  <c r="BF568" i="4"/>
  <c r="BF570" i="4"/>
  <c r="BF572" i="4"/>
  <c r="BF574" i="4"/>
  <c r="BF576" i="4"/>
  <c r="BF578" i="4"/>
  <c r="BF580" i="4"/>
  <c r="BF582" i="4"/>
  <c r="BF588" i="4"/>
  <c r="BF596" i="4"/>
  <c r="BF229" i="4"/>
  <c r="E590" i="79" s="1"/>
  <c r="BF231" i="4"/>
  <c r="E592" i="79" s="1"/>
  <c r="BF233" i="4"/>
  <c r="E594" i="79" s="1"/>
  <c r="BF259" i="4"/>
  <c r="E734" i="79" s="1"/>
  <c r="BF261" i="4"/>
  <c r="E737" i="79" s="1"/>
  <c r="BF263" i="4"/>
  <c r="E742" i="79" s="1"/>
  <c r="BF265" i="4"/>
  <c r="E744" i="79" s="1"/>
  <c r="BF267" i="4"/>
  <c r="E756" i="79" s="1"/>
  <c r="BF269" i="4"/>
  <c r="E758" i="79" s="1"/>
  <c r="BF271" i="4"/>
  <c r="E761" i="79" s="1"/>
  <c r="BF273" i="4"/>
  <c r="E766" i="79" s="1"/>
  <c r="BF275" i="4"/>
  <c r="E771" i="79" s="1"/>
  <c r="BF277" i="4"/>
  <c r="E773" i="79" s="1"/>
  <c r="BF10" i="4"/>
  <c r="E12" i="79" s="1"/>
  <c r="BF18" i="4"/>
  <c r="E20" i="79" s="1"/>
  <c r="BF26" i="4"/>
  <c r="E34" i="79" s="1"/>
  <c r="BF34" i="4"/>
  <c r="E48" i="79" s="1"/>
  <c r="BF42" i="4"/>
  <c r="E61" i="79" s="1"/>
  <c r="BF50" i="4"/>
  <c r="E74" i="79" s="1"/>
  <c r="BF72" i="4"/>
  <c r="E133" i="79" s="1"/>
  <c r="BF90" i="4"/>
  <c r="E224" i="79" s="1"/>
  <c r="BF98" i="4"/>
  <c r="E239" i="79" s="1"/>
  <c r="BF106" i="4"/>
  <c r="E247" i="79" s="1"/>
  <c r="BF114" i="4"/>
  <c r="E281" i="79" s="1"/>
  <c r="BF122" i="4"/>
  <c r="E290" i="79" s="1"/>
  <c r="BF130" i="4"/>
  <c r="E318" i="79" s="1"/>
  <c r="BF138" i="4"/>
  <c r="E379" i="79" s="1"/>
  <c r="BF146" i="4"/>
  <c r="E387" i="79" s="1"/>
  <c r="BF154" i="4"/>
  <c r="E450" i="79" s="1"/>
  <c r="BF339" i="4"/>
  <c r="E873" i="79" s="1"/>
  <c r="BF341" i="4"/>
  <c r="E875" i="79" s="1"/>
  <c r="BF9" i="4"/>
  <c r="E11" i="79" s="1"/>
  <c r="BF13" i="4"/>
  <c r="E15" i="79" s="1"/>
  <c r="BF17" i="4"/>
  <c r="E19" i="79" s="1"/>
  <c r="BF21" i="4"/>
  <c r="E23" i="79" s="1"/>
  <c r="BF25" i="4"/>
  <c r="E32" i="79" s="1"/>
  <c r="BF29" i="4"/>
  <c r="E42" i="79" s="1"/>
  <c r="BF33" i="4"/>
  <c r="E46" i="79" s="1"/>
  <c r="BF37" i="4"/>
  <c r="E54" i="79" s="1"/>
  <c r="BF41" i="4"/>
  <c r="E59" i="79" s="1"/>
  <c r="BF45" i="4"/>
  <c r="E68" i="79" s="1"/>
  <c r="BF49" i="4"/>
  <c r="E72" i="79" s="1"/>
  <c r="BF67" i="4"/>
  <c r="E121" i="79" s="1"/>
  <c r="BF71" i="4"/>
  <c r="E126" i="79" s="1"/>
  <c r="BF79" i="4"/>
  <c r="E147" i="79" s="1"/>
  <c r="BF83" i="4"/>
  <c r="E152" i="79" s="1"/>
  <c r="BF85" i="4"/>
  <c r="E155" i="79" s="1"/>
  <c r="BF87" i="4"/>
  <c r="E221" i="79" s="1"/>
  <c r="BF89" i="4"/>
  <c r="E223" i="79" s="1"/>
  <c r="BF93" i="4"/>
  <c r="E228" i="79" s="1"/>
  <c r="BF97" i="4"/>
  <c r="E238" i="79" s="1"/>
  <c r="BF101" i="4"/>
  <c r="E242" i="79" s="1"/>
  <c r="BF105" i="4"/>
  <c r="E246" i="79" s="1"/>
  <c r="BF109" i="4"/>
  <c r="E250" i="79" s="1"/>
  <c r="BF113" i="4"/>
  <c r="E280" i="79" s="1"/>
  <c r="BF117" i="4"/>
  <c r="E284" i="79" s="1"/>
  <c r="BF121" i="4"/>
  <c r="E289" i="79" s="1"/>
  <c r="BF125" i="4"/>
  <c r="E293" i="79" s="1"/>
  <c r="BF164" i="4"/>
  <c r="E463" i="79" s="1"/>
  <c r="BF168" i="4"/>
  <c r="E471" i="79" s="1"/>
  <c r="BF172" i="4"/>
  <c r="E475" i="79" s="1"/>
  <c r="BF176" i="4"/>
  <c r="E479" i="79" s="1"/>
  <c r="BF180" i="4"/>
  <c r="E483" i="79" s="1"/>
  <c r="BF184" i="4"/>
  <c r="E490" i="79" s="1"/>
  <c r="BF188" i="4"/>
  <c r="E494" i="79" s="1"/>
  <c r="BF192" i="4"/>
  <c r="E498" i="79" s="1"/>
  <c r="BF196" i="4"/>
  <c r="E502" i="79" s="1"/>
  <c r="BF200" i="4"/>
  <c r="E506" i="79" s="1"/>
  <c r="BF204" i="4"/>
  <c r="E510" i="79" s="1"/>
  <c r="BF208" i="4"/>
  <c r="E514" i="79" s="1"/>
  <c r="BF212" i="4"/>
  <c r="E546" i="79" s="1"/>
  <c r="BF216" i="4"/>
  <c r="E550" i="79" s="1"/>
  <c r="BF220" i="4"/>
  <c r="E554" i="79" s="1"/>
  <c r="BF224" i="4"/>
  <c r="E564" i="79" s="1"/>
  <c r="BF228" i="4"/>
  <c r="E569" i="79" s="1"/>
  <c r="BF230" i="4"/>
  <c r="E591" i="79" s="1"/>
  <c r="BF232" i="4"/>
  <c r="E593" i="79" s="1"/>
  <c r="BF234" i="4"/>
  <c r="E595" i="79" s="1"/>
  <c r="BF238" i="4"/>
  <c r="E599" i="79" s="1"/>
  <c r="BF242" i="4"/>
  <c r="E657" i="79" s="1"/>
  <c r="BF246" i="4"/>
  <c r="E666" i="79" s="1"/>
  <c r="BF250" i="4"/>
  <c r="E675" i="79" s="1"/>
  <c r="BF254" i="4"/>
  <c r="E682" i="79" s="1"/>
  <c r="BF258" i="4"/>
  <c r="E732" i="79" s="1"/>
  <c r="BF260" i="4"/>
  <c r="E735" i="79" s="1"/>
  <c r="BF262" i="4"/>
  <c r="E738" i="79" s="1"/>
  <c r="BF264" i="4"/>
  <c r="E743" i="79" s="1"/>
  <c r="BF266" i="4"/>
  <c r="E755" i="79" s="1"/>
  <c r="BF268" i="4"/>
  <c r="E757" i="79" s="1"/>
  <c r="BF270" i="4"/>
  <c r="E760" i="79" s="1"/>
  <c r="BF272" i="4"/>
  <c r="E764" i="79" s="1"/>
  <c r="BF274" i="4"/>
  <c r="E767" i="79" s="1"/>
  <c r="BF276" i="4"/>
  <c r="E772" i="79" s="1"/>
  <c r="BF16" i="4"/>
  <c r="E18" i="79" s="1"/>
  <c r="BF24" i="4"/>
  <c r="E30" i="79" s="1"/>
  <c r="BF32" i="4"/>
  <c r="E45" i="79" s="1"/>
  <c r="BF40" i="4"/>
  <c r="E58" i="79" s="1"/>
  <c r="BF48" i="4"/>
  <c r="E71" i="79" s="1"/>
  <c r="BF70" i="4"/>
  <c r="E125" i="79" s="1"/>
  <c r="BF82" i="4"/>
  <c r="E151" i="79" s="1"/>
  <c r="BF96" i="4"/>
  <c r="E237" i="79" s="1"/>
  <c r="BF104" i="4"/>
  <c r="E245" i="79" s="1"/>
  <c r="BF112" i="4"/>
  <c r="E279" i="79" s="1"/>
  <c r="BF120" i="4"/>
  <c r="E288" i="79" s="1"/>
  <c r="BF128" i="4"/>
  <c r="E310" i="79" s="1"/>
  <c r="BF136" i="4"/>
  <c r="E377" i="79" s="1"/>
  <c r="BF144" i="4"/>
  <c r="E385" i="79" s="1"/>
  <c r="BF152" i="4"/>
  <c r="E396" i="79" s="1"/>
  <c r="BF160" i="4"/>
  <c r="E459" i="79" s="1"/>
  <c r="BF343" i="4"/>
  <c r="E878" i="79" s="1"/>
  <c r="BF345" i="4"/>
  <c r="E893" i="79" s="1"/>
  <c r="BF348" i="4"/>
  <c r="E906" i="79" s="1"/>
  <c r="BF350" i="4"/>
  <c r="E915" i="79" s="1"/>
  <c r="BF352" i="4"/>
  <c r="E919" i="79" s="1"/>
  <c r="BF354" i="4"/>
  <c r="E928" i="79" s="1"/>
  <c r="BF356" i="4"/>
  <c r="E932" i="79" s="1"/>
  <c r="BF358" i="4"/>
  <c r="E936" i="79" s="1"/>
  <c r="BF388" i="4"/>
  <c r="E994" i="79" s="1"/>
  <c r="BF390" i="4"/>
  <c r="E1002" i="79" s="1"/>
  <c r="BF392" i="4"/>
  <c r="E1004" i="79" s="1"/>
  <c r="BF486" i="4"/>
  <c r="BF488" i="4"/>
  <c r="BF490" i="4"/>
  <c r="BF492" i="4"/>
  <c r="BF494" i="4"/>
  <c r="BF496" i="4"/>
  <c r="BF498" i="4"/>
  <c r="BF360" i="4"/>
  <c r="E938" i="79" s="1"/>
  <c r="BF362" i="4"/>
  <c r="E943" i="79" s="1"/>
  <c r="BF364" i="4"/>
  <c r="E947" i="79" s="1"/>
  <c r="BF366" i="4"/>
  <c r="E951" i="79" s="1"/>
  <c r="BF368" i="4"/>
  <c r="E959" i="79" s="1"/>
  <c r="BF370" i="4"/>
  <c r="E961" i="79" s="1"/>
  <c r="BF372" i="4"/>
  <c r="E963" i="79" s="1"/>
  <c r="BF374" i="4"/>
  <c r="E965" i="79" s="1"/>
  <c r="BF376" i="4"/>
  <c r="E967" i="79" s="1"/>
  <c r="BF378" i="4"/>
  <c r="E969" i="79" s="1"/>
  <c r="BF380" i="4"/>
  <c r="E975" i="79" s="1"/>
  <c r="BF382" i="4"/>
  <c r="E977" i="79" s="1"/>
  <c r="BF384" i="4"/>
  <c r="E983" i="79" s="1"/>
  <c r="BF386" i="4"/>
  <c r="E989" i="79" s="1"/>
  <c r="BF359" i="4"/>
  <c r="E937" i="79" s="1"/>
  <c r="BF500" i="4"/>
  <c r="BF508" i="4"/>
  <c r="BF586" i="4"/>
  <c r="BF594" i="4"/>
  <c r="BF129" i="4"/>
  <c r="E311" i="79" s="1"/>
  <c r="BF133" i="4"/>
  <c r="E374" i="79" s="1"/>
  <c r="BF137" i="4"/>
  <c r="E378" i="79" s="1"/>
  <c r="BF141" i="4"/>
  <c r="E382" i="79" s="1"/>
  <c r="BF145" i="4"/>
  <c r="E386" i="79" s="1"/>
  <c r="BF149" i="4"/>
  <c r="E393" i="79" s="1"/>
  <c r="BF153" i="4"/>
  <c r="E398" i="79" s="1"/>
  <c r="BF157" i="4"/>
  <c r="E456" i="79" s="1"/>
  <c r="BF11" i="4"/>
  <c r="E13" i="79" s="1"/>
  <c r="BF15" i="4"/>
  <c r="E17" i="79" s="1"/>
  <c r="BF19" i="4"/>
  <c r="E21" i="79" s="1"/>
  <c r="BF23" i="4"/>
  <c r="E29" i="79" s="1"/>
  <c r="BF27" i="4"/>
  <c r="E40" i="79" s="1"/>
  <c r="BF31" i="4"/>
  <c r="E44" i="79" s="1"/>
  <c r="BF35" i="4"/>
  <c r="E49" i="79" s="1"/>
  <c r="BF39" i="4"/>
  <c r="E57" i="79" s="1"/>
  <c r="BF43" i="4"/>
  <c r="E66" i="79" s="1"/>
  <c r="BF47" i="4"/>
  <c r="E70" i="79" s="1"/>
  <c r="BF51" i="4"/>
  <c r="E75" i="79" s="1"/>
  <c r="BF53" i="4"/>
  <c r="E95" i="79" s="1"/>
  <c r="BF55" i="4"/>
  <c r="E98" i="79" s="1"/>
  <c r="BF57" i="4"/>
  <c r="E100" i="79" s="1"/>
  <c r="BF59" i="4"/>
  <c r="E102" i="79" s="1"/>
  <c r="BF61" i="4"/>
  <c r="E108" i="79" s="1"/>
  <c r="BF63" i="4"/>
  <c r="E110" i="79" s="1"/>
  <c r="BF65" i="4"/>
  <c r="E113" i="79" s="1"/>
  <c r="BF69" i="4"/>
  <c r="E123" i="79" s="1"/>
  <c r="BF73" i="4"/>
  <c r="E134" i="79" s="1"/>
  <c r="BF75" i="4"/>
  <c r="E136" i="79" s="1"/>
  <c r="BF77" i="4"/>
  <c r="E139" i="79" s="1"/>
  <c r="BF81" i="4"/>
  <c r="E149" i="79" s="1"/>
  <c r="BF91" i="4"/>
  <c r="E225" i="79" s="1"/>
  <c r="BF95" i="4"/>
  <c r="E236" i="79" s="1"/>
  <c r="BF99" i="4"/>
  <c r="E240" i="79" s="1"/>
  <c r="BF103" i="4"/>
  <c r="E244" i="79" s="1"/>
  <c r="BF107" i="4"/>
  <c r="E248" i="79" s="1"/>
  <c r="BF111" i="4"/>
  <c r="E252" i="79" s="1"/>
  <c r="BF115" i="4"/>
  <c r="E282" i="79" s="1"/>
  <c r="BF119" i="4"/>
  <c r="E286" i="79" s="1"/>
  <c r="BF123" i="4"/>
  <c r="E291" i="79" s="1"/>
  <c r="BF127" i="4"/>
  <c r="E309" i="79" s="1"/>
  <c r="BF131" i="4"/>
  <c r="E372" i="79" s="1"/>
  <c r="BF135" i="4"/>
  <c r="E376" i="79" s="1"/>
  <c r="BF139" i="4"/>
  <c r="E380" i="79" s="1"/>
  <c r="BF143" i="4"/>
  <c r="E384" i="79" s="1"/>
  <c r="BF147" i="4"/>
  <c r="E390" i="79" s="1"/>
  <c r="BF151" i="4"/>
  <c r="E395" i="79" s="1"/>
  <c r="BF155" i="4"/>
  <c r="E454" i="79" s="1"/>
  <c r="BF159" i="4"/>
  <c r="E458" i="79" s="1"/>
  <c r="BF401" i="4"/>
  <c r="E1040" i="79" s="1"/>
  <c r="BF409" i="4"/>
  <c r="E1056" i="79" s="1"/>
  <c r="BF417" i="4"/>
  <c r="E1070" i="79" s="1"/>
  <c r="BF425" i="4"/>
  <c r="E1088" i="79" s="1"/>
  <c r="BF433" i="4"/>
  <c r="E1114" i="79" s="1"/>
  <c r="BF441" i="4"/>
  <c r="E1122" i="79" s="1"/>
  <c r="BF449" i="4"/>
  <c r="E1130" i="79" s="1"/>
  <c r="BF512" i="4"/>
  <c r="BF387" i="4"/>
  <c r="E990" i="79" s="1"/>
  <c r="BF394" i="4"/>
  <c r="E1008" i="79" s="1"/>
  <c r="BF398" i="4"/>
  <c r="E1037" i="79" s="1"/>
  <c r="BF402" i="4"/>
  <c r="E1042" i="79" s="1"/>
  <c r="BF406" i="4"/>
  <c r="E1052" i="79" s="1"/>
  <c r="BF410" i="4"/>
  <c r="E1060" i="79" s="1"/>
  <c r="BF414" i="4"/>
  <c r="E1067" i="79" s="1"/>
  <c r="BF418" i="4"/>
  <c r="E1071" i="79" s="1"/>
  <c r="BF422" i="4"/>
  <c r="E1076" i="79" s="1"/>
  <c r="BF426" i="4"/>
  <c r="E1092" i="79" s="1"/>
  <c r="BF430" i="4"/>
  <c r="E1111" i="79" s="1"/>
  <c r="BF434" i="4"/>
  <c r="E1115" i="79" s="1"/>
  <c r="BF438" i="4"/>
  <c r="E1119" i="79" s="1"/>
  <c r="BF442" i="4"/>
  <c r="E1123" i="79" s="1"/>
  <c r="BF446" i="4"/>
  <c r="E1127" i="79" s="1"/>
  <c r="BF450" i="4"/>
  <c r="E1131" i="79" s="1"/>
  <c r="BF485" i="4"/>
  <c r="BF487" i="4"/>
  <c r="BF489" i="4"/>
  <c r="BF491" i="4"/>
  <c r="BF493" i="4"/>
  <c r="BF495" i="4"/>
  <c r="BF497" i="4"/>
  <c r="BF499" i="4"/>
  <c r="BF503" i="4"/>
  <c r="BF507" i="4"/>
  <c r="BF399" i="4"/>
  <c r="E1038" i="79" s="1"/>
  <c r="BF407" i="4"/>
  <c r="E1054" i="79" s="1"/>
  <c r="BF415" i="4"/>
  <c r="E1068" i="79" s="1"/>
  <c r="BF423" i="4"/>
  <c r="E1079" i="79" s="1"/>
  <c r="BF431" i="4"/>
  <c r="E1112" i="79" s="1"/>
  <c r="BF439" i="4"/>
  <c r="E1120" i="79" s="1"/>
  <c r="BF447" i="4"/>
  <c r="E1128" i="79" s="1"/>
  <c r="BF514" i="4"/>
  <c r="BF516" i="4"/>
  <c r="BF518" i="4"/>
  <c r="BF520" i="4"/>
  <c r="BF522" i="4"/>
  <c r="BF524" i="4"/>
  <c r="BF526" i="4"/>
  <c r="BF528" i="4"/>
  <c r="BF530" i="4"/>
  <c r="BF532" i="4"/>
  <c r="BF534" i="4"/>
  <c r="BF536" i="4"/>
  <c r="BF538" i="4"/>
  <c r="BF566" i="4"/>
  <c r="BF569" i="4"/>
  <c r="BF585" i="4"/>
  <c r="BF589" i="4"/>
  <c r="BF593" i="4"/>
  <c r="BF597" i="4"/>
  <c r="BF587" i="4"/>
  <c r="BF591" i="4"/>
  <c r="BF595" i="4"/>
  <c r="BF600" i="4"/>
  <c r="BF602" i="4"/>
  <c r="BF604" i="4"/>
  <c r="BF607" i="4"/>
  <c r="BF609" i="4"/>
  <c r="BF484" i="4"/>
  <c r="BF506" i="4"/>
  <c r="BF583" i="4"/>
  <c r="BF584" i="4"/>
  <c r="BF592" i="4"/>
  <c r="BF611" i="4"/>
  <c r="BF565" i="4"/>
  <c r="BF598" i="4"/>
  <c r="BQ592" i="4"/>
  <c r="BH592" i="4"/>
  <c r="C361" i="78" s="1"/>
  <c r="BH565" i="4"/>
  <c r="C212" i="78" s="1"/>
  <c r="BQ565" i="4"/>
  <c r="BR565" i="4" s="1"/>
  <c r="BH484" i="4"/>
  <c r="C37" i="78" s="1"/>
  <c r="BQ484" i="4"/>
  <c r="BR484" i="4" s="1"/>
  <c r="BQ598" i="4"/>
  <c r="BH598" i="4"/>
  <c r="C379" i="78" s="1"/>
  <c r="C39" i="81" s="1"/>
  <c r="BQ609" i="4"/>
  <c r="BH609" i="4"/>
  <c r="C390" i="78" s="1"/>
  <c r="C50" i="81" s="1"/>
  <c r="BQ604" i="4"/>
  <c r="BH604" i="4"/>
  <c r="C385" i="78" s="1"/>
  <c r="C45" i="81" s="1"/>
  <c r="BQ600" i="4"/>
  <c r="BH600" i="4"/>
  <c r="C381" i="78" s="1"/>
  <c r="C41" i="81" s="1"/>
  <c r="BQ591" i="4"/>
  <c r="BH591" i="4"/>
  <c r="C351" i="78" s="1"/>
  <c r="BQ597" i="4"/>
  <c r="BH597" i="4"/>
  <c r="C378" i="78" s="1"/>
  <c r="C38" i="81" s="1"/>
  <c r="BQ589" i="4"/>
  <c r="BH589" i="4"/>
  <c r="C347" i="78" s="1"/>
  <c r="BQ566" i="4"/>
  <c r="BH566" i="4"/>
  <c r="C215" i="78" s="1"/>
  <c r="BQ536" i="4"/>
  <c r="BH536" i="4"/>
  <c r="C89" i="78" s="1"/>
  <c r="BQ532" i="4"/>
  <c r="BH532" i="4"/>
  <c r="C85" i="78" s="1"/>
  <c r="BQ528" i="4"/>
  <c r="BH528" i="4"/>
  <c r="C81" i="78" s="1"/>
  <c r="BQ524" i="4"/>
  <c r="BH524" i="4"/>
  <c r="C77" i="78" s="1"/>
  <c r="BQ520" i="4"/>
  <c r="BH520" i="4"/>
  <c r="C73" i="78" s="1"/>
  <c r="BQ516" i="4"/>
  <c r="BH516" i="4"/>
  <c r="C69" i="78" s="1"/>
  <c r="BQ447" i="4"/>
  <c r="BH447" i="4"/>
  <c r="K1128" i="79" s="1"/>
  <c r="BQ431" i="4"/>
  <c r="BH431" i="4"/>
  <c r="K1112" i="79" s="1"/>
  <c r="BQ415" i="4"/>
  <c r="BH415" i="4"/>
  <c r="K1068" i="79" s="1"/>
  <c r="BQ399" i="4"/>
  <c r="BH399" i="4"/>
  <c r="K1038" i="79" s="1"/>
  <c r="BQ503" i="4"/>
  <c r="BH503" i="4"/>
  <c r="C56" i="78" s="1"/>
  <c r="BQ497" i="4"/>
  <c r="BH497" i="4"/>
  <c r="C50" i="78" s="1"/>
  <c r="BQ493" i="4"/>
  <c r="BH493" i="4"/>
  <c r="C46" i="78" s="1"/>
  <c r="BQ489" i="4"/>
  <c r="BH489" i="4"/>
  <c r="C42" i="78" s="1"/>
  <c r="BQ485" i="4"/>
  <c r="BH485" i="4"/>
  <c r="C38" i="78" s="1"/>
  <c r="BQ446" i="4"/>
  <c r="BH446" i="4"/>
  <c r="K1127" i="79" s="1"/>
  <c r="BQ438" i="4"/>
  <c r="BH438" i="4"/>
  <c r="K1119" i="79" s="1"/>
  <c r="BQ430" i="4"/>
  <c r="BR430" i="4" s="1"/>
  <c r="BS430" i="4" s="1"/>
  <c r="BT430" i="4" s="1"/>
  <c r="BH430" i="4"/>
  <c r="K1111" i="79" s="1"/>
  <c r="BQ422" i="4"/>
  <c r="BR422" i="4" s="1"/>
  <c r="BS422" i="4" s="1"/>
  <c r="BT422" i="4" s="1"/>
  <c r="BH422" i="4"/>
  <c r="K1076" i="79" s="1"/>
  <c r="BQ414" i="4"/>
  <c r="BH414" i="4"/>
  <c r="K1067" i="79" s="1"/>
  <c r="BQ406" i="4"/>
  <c r="BH406" i="4"/>
  <c r="K1052" i="79" s="1"/>
  <c r="BQ398" i="4"/>
  <c r="BH398" i="4"/>
  <c r="K1037" i="79" s="1"/>
  <c r="BH387" i="4"/>
  <c r="K990" i="79" s="1"/>
  <c r="BQ387" i="4"/>
  <c r="BR387" i="4" s="1"/>
  <c r="BS387" i="4" s="1"/>
  <c r="BT387" i="4" s="1"/>
  <c r="BH386" i="4"/>
  <c r="K989" i="79" s="1"/>
  <c r="BQ386" i="4"/>
  <c r="BH382" i="4"/>
  <c r="K977" i="79" s="1"/>
  <c r="BQ382" i="4"/>
  <c r="BQ378" i="4"/>
  <c r="BR378" i="4" s="1"/>
  <c r="BS378" i="4" s="1"/>
  <c r="BT378" i="4" s="1"/>
  <c r="BH378" i="4"/>
  <c r="K969" i="79" s="1"/>
  <c r="BQ374" i="4"/>
  <c r="BR374" i="4" s="1"/>
  <c r="BS374" i="4" s="1"/>
  <c r="BT374" i="4" s="1"/>
  <c r="BH374" i="4"/>
  <c r="K965" i="79" s="1"/>
  <c r="BQ370" i="4"/>
  <c r="BH370" i="4"/>
  <c r="K961" i="79" s="1"/>
  <c r="BQ366" i="4"/>
  <c r="BH366" i="4"/>
  <c r="K951" i="79" s="1"/>
  <c r="BQ362" i="4"/>
  <c r="BH362" i="4"/>
  <c r="K943" i="79" s="1"/>
  <c r="BQ512" i="4"/>
  <c r="BH512" i="4"/>
  <c r="C65" i="78" s="1"/>
  <c r="BQ496" i="4"/>
  <c r="BH496" i="4"/>
  <c r="C49" i="78" s="1"/>
  <c r="BQ492" i="4"/>
  <c r="BR492" i="4" s="1"/>
  <c r="BH492" i="4"/>
  <c r="C45" i="78" s="1"/>
  <c r="BQ488" i="4"/>
  <c r="BR488" i="4" s="1"/>
  <c r="BH488" i="4"/>
  <c r="C41" i="78" s="1"/>
  <c r="BQ392" i="4"/>
  <c r="BR392" i="4" s="1"/>
  <c r="BS392" i="4" s="1"/>
  <c r="BT392" i="4" s="1"/>
  <c r="BH392" i="4"/>
  <c r="K1004" i="79" s="1"/>
  <c r="BQ388" i="4"/>
  <c r="BR388" i="4" s="1"/>
  <c r="BS388" i="4" s="1"/>
  <c r="BT388" i="4" s="1"/>
  <c r="BH388" i="4"/>
  <c r="K994" i="79" s="1"/>
  <c r="BG162" i="4"/>
  <c r="D461" i="79" s="1"/>
  <c r="BG166" i="4"/>
  <c r="D465" i="79" s="1"/>
  <c r="BG170" i="4"/>
  <c r="D473" i="79" s="1"/>
  <c r="BG174" i="4"/>
  <c r="D477" i="79" s="1"/>
  <c r="BG178" i="4"/>
  <c r="D481" i="79" s="1"/>
  <c r="BG182" i="4"/>
  <c r="D488" i="79" s="1"/>
  <c r="BG186" i="4"/>
  <c r="D492" i="79" s="1"/>
  <c r="BG190" i="4"/>
  <c r="D496" i="79" s="1"/>
  <c r="BG194" i="4"/>
  <c r="D500" i="79" s="1"/>
  <c r="BG198" i="4"/>
  <c r="D504" i="79" s="1"/>
  <c r="BG202" i="4"/>
  <c r="D508" i="79" s="1"/>
  <c r="BG206" i="4"/>
  <c r="D512" i="79" s="1"/>
  <c r="BG210" i="4"/>
  <c r="D533" i="79" s="1"/>
  <c r="BG14" i="4"/>
  <c r="D16" i="79" s="1"/>
  <c r="BG22" i="4"/>
  <c r="D28" i="79" s="1"/>
  <c r="BG214" i="4"/>
  <c r="D548" i="79" s="1"/>
  <c r="BG218" i="4"/>
  <c r="D552" i="79" s="1"/>
  <c r="BG222" i="4"/>
  <c r="D562" i="79" s="1"/>
  <c r="BG226" i="4"/>
  <c r="D567" i="79" s="1"/>
  <c r="BG236" i="4"/>
  <c r="D597" i="79" s="1"/>
  <c r="BG240" i="4"/>
  <c r="D601" i="79" s="1"/>
  <c r="BG244" i="4"/>
  <c r="D662" i="79" s="1"/>
  <c r="BG248" i="4"/>
  <c r="D673" i="79" s="1"/>
  <c r="BG252" i="4"/>
  <c r="D678" i="79" s="1"/>
  <c r="BG256" i="4"/>
  <c r="D730" i="79" s="1"/>
  <c r="BG30" i="4"/>
  <c r="D43" i="79" s="1"/>
  <c r="BG38" i="4"/>
  <c r="D55" i="79" s="1"/>
  <c r="BG46" i="4"/>
  <c r="D69" i="79" s="1"/>
  <c r="BG68" i="4"/>
  <c r="D122" i="79" s="1"/>
  <c r="BG80" i="4"/>
  <c r="D148" i="79" s="1"/>
  <c r="BG94" i="4"/>
  <c r="D229" i="79" s="1"/>
  <c r="BG102" i="4"/>
  <c r="D243" i="79" s="1"/>
  <c r="BG110" i="4"/>
  <c r="D251" i="79" s="1"/>
  <c r="BG118" i="4"/>
  <c r="D285" i="79" s="1"/>
  <c r="BG126" i="4"/>
  <c r="D308" i="79" s="1"/>
  <c r="BG134" i="4"/>
  <c r="D375" i="79" s="1"/>
  <c r="BG142" i="4"/>
  <c r="D383" i="79" s="1"/>
  <c r="BG150" i="4"/>
  <c r="D394" i="79" s="1"/>
  <c r="BG158" i="4"/>
  <c r="D457" i="79" s="1"/>
  <c r="BG52" i="4"/>
  <c r="D94" i="79" s="1"/>
  <c r="BG54" i="4"/>
  <c r="D96" i="79" s="1"/>
  <c r="BG56" i="4"/>
  <c r="D99" i="79" s="1"/>
  <c r="BG58" i="4"/>
  <c r="D101" i="79" s="1"/>
  <c r="BG60" i="4"/>
  <c r="D107" i="79" s="1"/>
  <c r="BG62" i="4"/>
  <c r="D109" i="79" s="1"/>
  <c r="BG64" i="4"/>
  <c r="D112" i="79" s="1"/>
  <c r="BG74" i="4"/>
  <c r="D135" i="79" s="1"/>
  <c r="BG76" i="4"/>
  <c r="D138" i="79" s="1"/>
  <c r="BG84" i="4"/>
  <c r="D154" i="79" s="1"/>
  <c r="BG86" i="4"/>
  <c r="D220" i="79" s="1"/>
  <c r="BG88" i="4"/>
  <c r="D222" i="79" s="1"/>
  <c r="BG12" i="4"/>
  <c r="D14" i="79" s="1"/>
  <c r="BG20" i="4"/>
  <c r="D22" i="79" s="1"/>
  <c r="BG28" i="4"/>
  <c r="D41" i="79" s="1"/>
  <c r="BG36" i="4"/>
  <c r="D53" i="79" s="1"/>
  <c r="BG44" i="4"/>
  <c r="D67" i="79" s="1"/>
  <c r="BG66" i="4"/>
  <c r="D116" i="79" s="1"/>
  <c r="BG78" i="4"/>
  <c r="D146" i="79" s="1"/>
  <c r="BG92" i="4"/>
  <c r="D226" i="79" s="1"/>
  <c r="BG100" i="4"/>
  <c r="D241" i="79" s="1"/>
  <c r="BG108" i="4"/>
  <c r="D249" i="79" s="1"/>
  <c r="BG116" i="4"/>
  <c r="D283" i="79" s="1"/>
  <c r="BG124" i="4"/>
  <c r="D292" i="79" s="1"/>
  <c r="BG132" i="4"/>
  <c r="D373" i="79" s="1"/>
  <c r="BG140" i="4"/>
  <c r="D381" i="79" s="1"/>
  <c r="BG148" i="4"/>
  <c r="D391" i="79" s="1"/>
  <c r="BG156" i="4"/>
  <c r="D455" i="79" s="1"/>
  <c r="BG161" i="4"/>
  <c r="D460" i="79" s="1"/>
  <c r="BG361" i="4"/>
  <c r="D942" i="79" s="1"/>
  <c r="BG363" i="4"/>
  <c r="D945" i="79" s="1"/>
  <c r="BG365" i="4"/>
  <c r="D948" i="79" s="1"/>
  <c r="BG367" i="4"/>
  <c r="D958" i="79" s="1"/>
  <c r="BG369" i="4"/>
  <c r="D960" i="79" s="1"/>
  <c r="BG371" i="4"/>
  <c r="D962" i="79" s="1"/>
  <c r="BG373" i="4"/>
  <c r="D964" i="79" s="1"/>
  <c r="BG375" i="4"/>
  <c r="D966" i="79" s="1"/>
  <c r="BG377" i="4"/>
  <c r="D968" i="79" s="1"/>
  <c r="BG379" i="4"/>
  <c r="D970" i="79" s="1"/>
  <c r="BG381" i="4"/>
  <c r="D976" i="79" s="1"/>
  <c r="BG383" i="4"/>
  <c r="D980" i="79" s="1"/>
  <c r="BG385" i="4"/>
  <c r="D984" i="79" s="1"/>
  <c r="BG396" i="4"/>
  <c r="D1035" i="79" s="1"/>
  <c r="BG400" i="4"/>
  <c r="D1039" i="79" s="1"/>
  <c r="BG404" i="4"/>
  <c r="D1050" i="79" s="1"/>
  <c r="BG408" i="4"/>
  <c r="D1055" i="79" s="1"/>
  <c r="BG412" i="4"/>
  <c r="D1062" i="79" s="1"/>
  <c r="BG416" i="4"/>
  <c r="D1069" i="79" s="1"/>
  <c r="BG420" i="4"/>
  <c r="D1074" i="79" s="1"/>
  <c r="BG424" i="4"/>
  <c r="D1084" i="79" s="1"/>
  <c r="BG428" i="4"/>
  <c r="D1109" i="79" s="1"/>
  <c r="BG432" i="4"/>
  <c r="D1113" i="79" s="1"/>
  <c r="BG436" i="4"/>
  <c r="D1117" i="79" s="1"/>
  <c r="BG440" i="4"/>
  <c r="D1121" i="79" s="1"/>
  <c r="BG444" i="4"/>
  <c r="D1125" i="79" s="1"/>
  <c r="BG448" i="4"/>
  <c r="D1129" i="79" s="1"/>
  <c r="BG452" i="4"/>
  <c r="D1133" i="79" s="1"/>
  <c r="BG393" i="4"/>
  <c r="D1005" i="79" s="1"/>
  <c r="BG453" i="4"/>
  <c r="D1134" i="79" s="1"/>
  <c r="BG455" i="4"/>
  <c r="D1136" i="79" s="1"/>
  <c r="BG457" i="4"/>
  <c r="D1138" i="79" s="1"/>
  <c r="BG459" i="4"/>
  <c r="D1140" i="79" s="1"/>
  <c r="BG461" i="4"/>
  <c r="D1142" i="79" s="1"/>
  <c r="BG463" i="4"/>
  <c r="D1147" i="79" s="1"/>
  <c r="BG465" i="4"/>
  <c r="D1149" i="79" s="1"/>
  <c r="BG467" i="4"/>
  <c r="D1151" i="79" s="1"/>
  <c r="BG469" i="4"/>
  <c r="D1153" i="79" s="1"/>
  <c r="BG471" i="4"/>
  <c r="D1155" i="79" s="1"/>
  <c r="BG473" i="4"/>
  <c r="D1157" i="79" s="1"/>
  <c r="BG475" i="4"/>
  <c r="D1159" i="79" s="1"/>
  <c r="BG477" i="4"/>
  <c r="D1161" i="79" s="1"/>
  <c r="BG479" i="4"/>
  <c r="BG481" i="4"/>
  <c r="BG483" i="4"/>
  <c r="BG501" i="4"/>
  <c r="BG505" i="4"/>
  <c r="BG509" i="4"/>
  <c r="BG397" i="4"/>
  <c r="D1036" i="79" s="1"/>
  <c r="BG405" i="4"/>
  <c r="D1051" i="79" s="1"/>
  <c r="BG413" i="4"/>
  <c r="D1066" i="79" s="1"/>
  <c r="BG421" i="4"/>
  <c r="D1075" i="79" s="1"/>
  <c r="BG429" i="4"/>
  <c r="D1110" i="79" s="1"/>
  <c r="BG437" i="4"/>
  <c r="D1118" i="79" s="1"/>
  <c r="BG445" i="4"/>
  <c r="D1126" i="79" s="1"/>
  <c r="BG163" i="4"/>
  <c r="D462" i="79" s="1"/>
  <c r="BG165" i="4"/>
  <c r="D464" i="79" s="1"/>
  <c r="BG167" i="4"/>
  <c r="D466" i="79" s="1"/>
  <c r="BG169" i="4"/>
  <c r="D472" i="79" s="1"/>
  <c r="BG171" i="4"/>
  <c r="D474" i="79" s="1"/>
  <c r="BG539" i="4"/>
  <c r="BG173" i="4"/>
  <c r="D476" i="79" s="1"/>
  <c r="BG175" i="4"/>
  <c r="D478" i="79" s="1"/>
  <c r="BG177" i="4"/>
  <c r="D480" i="79" s="1"/>
  <c r="BG179" i="4"/>
  <c r="D482" i="79" s="1"/>
  <c r="BG181" i="4"/>
  <c r="D487" i="79" s="1"/>
  <c r="BG183" i="4"/>
  <c r="D489" i="79" s="1"/>
  <c r="BG185" i="4"/>
  <c r="D491" i="79" s="1"/>
  <c r="BG187" i="4"/>
  <c r="D493" i="79" s="1"/>
  <c r="BG189" i="4"/>
  <c r="D495" i="79" s="1"/>
  <c r="BG191" i="4"/>
  <c r="D497" i="79" s="1"/>
  <c r="BG193" i="4"/>
  <c r="D499" i="79" s="1"/>
  <c r="BG195" i="4"/>
  <c r="D501" i="79" s="1"/>
  <c r="BG197" i="4"/>
  <c r="D503" i="79" s="1"/>
  <c r="BG199" i="4"/>
  <c r="D505" i="79" s="1"/>
  <c r="BG201" i="4"/>
  <c r="D507" i="79" s="1"/>
  <c r="BG203" i="4"/>
  <c r="D509" i="79" s="1"/>
  <c r="BG205" i="4"/>
  <c r="D511" i="79" s="1"/>
  <c r="BG207" i="4"/>
  <c r="D513" i="79" s="1"/>
  <c r="BG209" i="4"/>
  <c r="D515" i="79" s="1"/>
  <c r="BG211" i="4"/>
  <c r="D545" i="79" s="1"/>
  <c r="BG213" i="4"/>
  <c r="D547" i="79" s="1"/>
  <c r="BG215" i="4"/>
  <c r="D549" i="79" s="1"/>
  <c r="BG217" i="4"/>
  <c r="D551" i="79" s="1"/>
  <c r="BG219" i="4"/>
  <c r="D553" i="79" s="1"/>
  <c r="BG221" i="4"/>
  <c r="D555" i="79" s="1"/>
  <c r="BG223" i="4"/>
  <c r="D563" i="79" s="1"/>
  <c r="BG225" i="4"/>
  <c r="D566" i="79" s="1"/>
  <c r="BG227" i="4"/>
  <c r="D568" i="79" s="1"/>
  <c r="BG235" i="4"/>
  <c r="D596" i="79" s="1"/>
  <c r="BG237" i="4"/>
  <c r="D598" i="79" s="1"/>
  <c r="BG239" i="4"/>
  <c r="D600" i="79" s="1"/>
  <c r="BG241" i="4"/>
  <c r="D602" i="79" s="1"/>
  <c r="BG243" i="4"/>
  <c r="D659" i="79" s="1"/>
  <c r="BG245" i="4"/>
  <c r="D663" i="79" s="1"/>
  <c r="BG247" i="4"/>
  <c r="D667" i="79" s="1"/>
  <c r="BG249" i="4"/>
  <c r="D674" i="79" s="1"/>
  <c r="BG251" i="4"/>
  <c r="D676" i="79" s="1"/>
  <c r="BG253" i="4"/>
  <c r="D679" i="79" s="1"/>
  <c r="BG255" i="4"/>
  <c r="D729" i="79" s="1"/>
  <c r="BG257" i="4"/>
  <c r="D731" i="79" s="1"/>
  <c r="BG278" i="4"/>
  <c r="D774" i="79" s="1"/>
  <c r="BG280" i="4"/>
  <c r="D777" i="79" s="1"/>
  <c r="BG282" i="4"/>
  <c r="D784" i="79" s="1"/>
  <c r="BG284" i="4"/>
  <c r="D786" i="79" s="1"/>
  <c r="BG286" i="4"/>
  <c r="D788" i="79" s="1"/>
  <c r="BG288" i="4"/>
  <c r="D790" i="79" s="1"/>
  <c r="BG290" i="4"/>
  <c r="D792" i="79" s="1"/>
  <c r="BG292" i="4"/>
  <c r="D794" i="79" s="1"/>
  <c r="BG294" i="4"/>
  <c r="D796" i="79" s="1"/>
  <c r="BG296" i="4"/>
  <c r="D799" i="79" s="1"/>
  <c r="BG298" i="4"/>
  <c r="D801" i="79" s="1"/>
  <c r="BG300" i="4"/>
  <c r="D803" i="79" s="1"/>
  <c r="BG302" i="4"/>
  <c r="D805" i="79" s="1"/>
  <c r="BG304" i="4"/>
  <c r="D808" i="79" s="1"/>
  <c r="BG306" i="4"/>
  <c r="D810" i="79" s="1"/>
  <c r="BG308" i="4"/>
  <c r="D816" i="79" s="1"/>
  <c r="BG310" i="4"/>
  <c r="D821" i="79" s="1"/>
  <c r="BG312" i="4"/>
  <c r="D825" i="79" s="1"/>
  <c r="BG314" i="4"/>
  <c r="D831" i="79" s="1"/>
  <c r="BG316" i="4"/>
  <c r="D834" i="79" s="1"/>
  <c r="BG318" i="4"/>
  <c r="D838" i="79" s="1"/>
  <c r="BG320" i="4"/>
  <c r="D843" i="79" s="1"/>
  <c r="BG322" i="4"/>
  <c r="D845" i="79" s="1"/>
  <c r="BG324" i="4"/>
  <c r="D847" i="79" s="1"/>
  <c r="BG326" i="4"/>
  <c r="D851" i="79" s="1"/>
  <c r="BG328" i="4"/>
  <c r="D856" i="79" s="1"/>
  <c r="BG330" i="4"/>
  <c r="D858" i="79" s="1"/>
  <c r="BG332" i="4"/>
  <c r="D860" i="79" s="1"/>
  <c r="BG334" i="4"/>
  <c r="D863" i="79" s="1"/>
  <c r="BG336" i="4"/>
  <c r="D868" i="79" s="1"/>
  <c r="BG338" i="4"/>
  <c r="D871" i="79" s="1"/>
  <c r="BG340" i="4"/>
  <c r="D874" i="79" s="1"/>
  <c r="BG342" i="4"/>
  <c r="D877" i="79" s="1"/>
  <c r="BG344" i="4"/>
  <c r="D879" i="79" s="1"/>
  <c r="BG346" i="4"/>
  <c r="D902" i="79" s="1"/>
  <c r="BG347" i="4"/>
  <c r="D905" i="79" s="1"/>
  <c r="BG349" i="4"/>
  <c r="D909" i="79" s="1"/>
  <c r="BG351" i="4"/>
  <c r="D918" i="79" s="1"/>
  <c r="BG353" i="4"/>
  <c r="D922" i="79" s="1"/>
  <c r="BG355" i="4"/>
  <c r="D931" i="79" s="1"/>
  <c r="BG357" i="4"/>
  <c r="D935" i="79" s="1"/>
  <c r="BG389" i="4"/>
  <c r="D998" i="79" s="1"/>
  <c r="BG391" i="4"/>
  <c r="D1003" i="79" s="1"/>
  <c r="BG395" i="4"/>
  <c r="D1012" i="79" s="1"/>
  <c r="BG403" i="4"/>
  <c r="D1043" i="79" s="1"/>
  <c r="BG411" i="4"/>
  <c r="D1061" i="79" s="1"/>
  <c r="BG419" i="4"/>
  <c r="D1072" i="79" s="1"/>
  <c r="BG427" i="4"/>
  <c r="D1108" i="79" s="1"/>
  <c r="BG435" i="4"/>
  <c r="D1116" i="79" s="1"/>
  <c r="BG443" i="4"/>
  <c r="D1124" i="79" s="1"/>
  <c r="BG451" i="4"/>
  <c r="D1132" i="79" s="1"/>
  <c r="BG504" i="4"/>
  <c r="BG567" i="4"/>
  <c r="BG605" i="4"/>
  <c r="BG590" i="4"/>
  <c r="BG510" i="4"/>
  <c r="BG540" i="4"/>
  <c r="BG542" i="4"/>
  <c r="BG544" i="4"/>
  <c r="BG454" i="4"/>
  <c r="D1135" i="79" s="1"/>
  <c r="BG456" i="4"/>
  <c r="D1137" i="79" s="1"/>
  <c r="BG458" i="4"/>
  <c r="D1139" i="79" s="1"/>
  <c r="BG460" i="4"/>
  <c r="D1141" i="79" s="1"/>
  <c r="BG462" i="4"/>
  <c r="D1146" i="79" s="1"/>
  <c r="BG464" i="4"/>
  <c r="D1148" i="79" s="1"/>
  <c r="BG466" i="4"/>
  <c r="D1150" i="79" s="1"/>
  <c r="BG468" i="4"/>
  <c r="D1152" i="79" s="1"/>
  <c r="BG470" i="4"/>
  <c r="D1154" i="79" s="1"/>
  <c r="BG472" i="4"/>
  <c r="D1156" i="79" s="1"/>
  <c r="BG474" i="4"/>
  <c r="D1158" i="79" s="1"/>
  <c r="BG476" i="4"/>
  <c r="D1160" i="79" s="1"/>
  <c r="BG478" i="4"/>
  <c r="BG480" i="4"/>
  <c r="BG482" i="4"/>
  <c r="BG511" i="4"/>
  <c r="BG513" i="4"/>
  <c r="BG515" i="4"/>
  <c r="BG517" i="4"/>
  <c r="BG519" i="4"/>
  <c r="BG521" i="4"/>
  <c r="BG523" i="4"/>
  <c r="BG525" i="4"/>
  <c r="BG527" i="4"/>
  <c r="BG529" i="4"/>
  <c r="BG531" i="4"/>
  <c r="BG533" i="4"/>
  <c r="BG535" i="4"/>
  <c r="BG537" i="4"/>
  <c r="BG541" i="4"/>
  <c r="BG543" i="4"/>
  <c r="BG545" i="4"/>
  <c r="BG547" i="4"/>
  <c r="BG549" i="4"/>
  <c r="BG551" i="4"/>
  <c r="BG553" i="4"/>
  <c r="BG555" i="4"/>
  <c r="BG557" i="4"/>
  <c r="BG559" i="4"/>
  <c r="BG561" i="4"/>
  <c r="BG563" i="4"/>
  <c r="BG571" i="4"/>
  <c r="BG573" i="4"/>
  <c r="BG575" i="4"/>
  <c r="BG577" i="4"/>
  <c r="BG579" i="4"/>
  <c r="BG581" i="4"/>
  <c r="BG599" i="4"/>
  <c r="BG601" i="4"/>
  <c r="BG603" i="4"/>
  <c r="BG606" i="4"/>
  <c r="BG608" i="4"/>
  <c r="BG610" i="4"/>
  <c r="BG612" i="4"/>
  <c r="BG502" i="4"/>
  <c r="BG546" i="4"/>
  <c r="BG548" i="4"/>
  <c r="BG550" i="4"/>
  <c r="BG552" i="4"/>
  <c r="BG554" i="4"/>
  <c r="BG556" i="4"/>
  <c r="BG558" i="4"/>
  <c r="BG560" i="4"/>
  <c r="BG562" i="4"/>
  <c r="BG564" i="4"/>
  <c r="BG568" i="4"/>
  <c r="BG570" i="4"/>
  <c r="BG572" i="4"/>
  <c r="BG574" i="4"/>
  <c r="BG576" i="4"/>
  <c r="BG578" i="4"/>
  <c r="BG580" i="4"/>
  <c r="BG582" i="4"/>
  <c r="BG588" i="4"/>
  <c r="BG596" i="4"/>
  <c r="BG229" i="4"/>
  <c r="D590" i="79" s="1"/>
  <c r="BG231" i="4"/>
  <c r="D592" i="79" s="1"/>
  <c r="BG233" i="4"/>
  <c r="D594" i="79" s="1"/>
  <c r="BG259" i="4"/>
  <c r="D734" i="79" s="1"/>
  <c r="BG261" i="4"/>
  <c r="D737" i="79" s="1"/>
  <c r="BG263" i="4"/>
  <c r="D742" i="79" s="1"/>
  <c r="BG265" i="4"/>
  <c r="D744" i="79" s="1"/>
  <c r="BG267" i="4"/>
  <c r="D756" i="79" s="1"/>
  <c r="BG269" i="4"/>
  <c r="D758" i="79" s="1"/>
  <c r="BG271" i="4"/>
  <c r="D761" i="79" s="1"/>
  <c r="BG273" i="4"/>
  <c r="D766" i="79" s="1"/>
  <c r="BG275" i="4"/>
  <c r="D771" i="79" s="1"/>
  <c r="BG277" i="4"/>
  <c r="D773" i="79" s="1"/>
  <c r="BG10" i="4"/>
  <c r="D12" i="79" s="1"/>
  <c r="BG18" i="4"/>
  <c r="D20" i="79" s="1"/>
  <c r="BG26" i="4"/>
  <c r="D34" i="79" s="1"/>
  <c r="BG34" i="4"/>
  <c r="D48" i="79" s="1"/>
  <c r="BG42" i="4"/>
  <c r="D61" i="79" s="1"/>
  <c r="BG50" i="4"/>
  <c r="D74" i="79" s="1"/>
  <c r="BG72" i="4"/>
  <c r="D133" i="79" s="1"/>
  <c r="BG90" i="4"/>
  <c r="D224" i="79" s="1"/>
  <c r="BG98" i="4"/>
  <c r="D239" i="79" s="1"/>
  <c r="BG106" i="4"/>
  <c r="D247" i="79" s="1"/>
  <c r="BG114" i="4"/>
  <c r="D281" i="79" s="1"/>
  <c r="BG122" i="4"/>
  <c r="D290" i="79" s="1"/>
  <c r="BG130" i="4"/>
  <c r="D318" i="79" s="1"/>
  <c r="BG138" i="4"/>
  <c r="D379" i="79" s="1"/>
  <c r="BG146" i="4"/>
  <c r="D387" i="79" s="1"/>
  <c r="BG154" i="4"/>
  <c r="D450" i="79" s="1"/>
  <c r="BG341" i="4"/>
  <c r="D875" i="79" s="1"/>
  <c r="BG9" i="4"/>
  <c r="D11" i="79" s="1"/>
  <c r="BG13" i="4"/>
  <c r="D15" i="79" s="1"/>
  <c r="BG17" i="4"/>
  <c r="D19" i="79" s="1"/>
  <c r="BG21" i="4"/>
  <c r="D23" i="79" s="1"/>
  <c r="BG25" i="4"/>
  <c r="D32" i="79" s="1"/>
  <c r="BG29" i="4"/>
  <c r="D42" i="79" s="1"/>
  <c r="BG33" i="4"/>
  <c r="D46" i="79" s="1"/>
  <c r="BG37" i="4"/>
  <c r="D54" i="79" s="1"/>
  <c r="BG41" i="4"/>
  <c r="D59" i="79" s="1"/>
  <c r="BG45" i="4"/>
  <c r="D68" i="79" s="1"/>
  <c r="BG49" i="4"/>
  <c r="D72" i="79" s="1"/>
  <c r="BG67" i="4"/>
  <c r="D121" i="79" s="1"/>
  <c r="BG71" i="4"/>
  <c r="D126" i="79" s="1"/>
  <c r="BG79" i="4"/>
  <c r="D147" i="79" s="1"/>
  <c r="BG83" i="4"/>
  <c r="D152" i="79" s="1"/>
  <c r="BG85" i="4"/>
  <c r="D155" i="79" s="1"/>
  <c r="BG87" i="4"/>
  <c r="D221" i="79" s="1"/>
  <c r="BG89" i="4"/>
  <c r="D223" i="79" s="1"/>
  <c r="BG93" i="4"/>
  <c r="D228" i="79" s="1"/>
  <c r="BG97" i="4"/>
  <c r="D238" i="79" s="1"/>
  <c r="BG101" i="4"/>
  <c r="D242" i="79" s="1"/>
  <c r="BG105" i="4"/>
  <c r="D246" i="79" s="1"/>
  <c r="BG109" i="4"/>
  <c r="D250" i="79" s="1"/>
  <c r="BG113" i="4"/>
  <c r="D280" i="79" s="1"/>
  <c r="BG117" i="4"/>
  <c r="D284" i="79" s="1"/>
  <c r="BG121" i="4"/>
  <c r="D289" i="79" s="1"/>
  <c r="BG125" i="4"/>
  <c r="D293" i="79" s="1"/>
  <c r="BG279" i="4"/>
  <c r="D776" i="79" s="1"/>
  <c r="BG281" i="4"/>
  <c r="D780" i="79" s="1"/>
  <c r="BG283" i="4"/>
  <c r="D785" i="79" s="1"/>
  <c r="BG285" i="4"/>
  <c r="D787" i="79" s="1"/>
  <c r="BG287" i="4"/>
  <c r="D789" i="79" s="1"/>
  <c r="BG289" i="4"/>
  <c r="D791" i="79" s="1"/>
  <c r="BG291" i="4"/>
  <c r="D793" i="79" s="1"/>
  <c r="BG293" i="4"/>
  <c r="D795" i="79" s="1"/>
  <c r="BG295" i="4"/>
  <c r="D797" i="79" s="1"/>
  <c r="BG297" i="4"/>
  <c r="D800" i="79" s="1"/>
  <c r="BG299" i="4"/>
  <c r="D802" i="79" s="1"/>
  <c r="BG301" i="4"/>
  <c r="D804" i="79" s="1"/>
  <c r="BG303" i="4"/>
  <c r="D806" i="79" s="1"/>
  <c r="BG305" i="4"/>
  <c r="D809" i="79" s="1"/>
  <c r="BG307" i="4"/>
  <c r="D812" i="79" s="1"/>
  <c r="BG309" i="4"/>
  <c r="D818" i="79" s="1"/>
  <c r="BG311" i="4"/>
  <c r="D822" i="79" s="1"/>
  <c r="BG313" i="4"/>
  <c r="D830" i="79" s="1"/>
  <c r="BG315" i="4"/>
  <c r="D832" i="79" s="1"/>
  <c r="BG317" i="4"/>
  <c r="D835" i="79" s="1"/>
  <c r="BG319" i="4"/>
  <c r="D842" i="79" s="1"/>
  <c r="BG321" i="4"/>
  <c r="D844" i="79" s="1"/>
  <c r="BG323" i="4"/>
  <c r="D846" i="79" s="1"/>
  <c r="BG325" i="4"/>
  <c r="D848" i="79" s="1"/>
  <c r="BG327" i="4"/>
  <c r="D855" i="79" s="1"/>
  <c r="BG329" i="4"/>
  <c r="D857" i="79" s="1"/>
  <c r="BG331" i="4"/>
  <c r="D859" i="79" s="1"/>
  <c r="BG333" i="4"/>
  <c r="D861" i="79" s="1"/>
  <c r="BG335" i="4"/>
  <c r="D864" i="79" s="1"/>
  <c r="BG337" i="4"/>
  <c r="D869" i="79" s="1"/>
  <c r="BG339" i="4"/>
  <c r="D873" i="79" s="1"/>
  <c r="BG129" i="4"/>
  <c r="D311" i="79" s="1"/>
  <c r="BG133" i="4"/>
  <c r="D374" i="79" s="1"/>
  <c r="BG137" i="4"/>
  <c r="D378" i="79" s="1"/>
  <c r="BG141" i="4"/>
  <c r="D382" i="79" s="1"/>
  <c r="BG145" i="4"/>
  <c r="D386" i="79" s="1"/>
  <c r="BG149" i="4"/>
  <c r="D393" i="79" s="1"/>
  <c r="BG153" i="4"/>
  <c r="D398" i="79" s="1"/>
  <c r="BG157" i="4"/>
  <c r="D456" i="79" s="1"/>
  <c r="BG11" i="4"/>
  <c r="D13" i="79" s="1"/>
  <c r="BG15" i="4"/>
  <c r="D17" i="79" s="1"/>
  <c r="BG19" i="4"/>
  <c r="D21" i="79" s="1"/>
  <c r="BG23" i="4"/>
  <c r="D29" i="79" s="1"/>
  <c r="BG27" i="4"/>
  <c r="D40" i="79" s="1"/>
  <c r="BG31" i="4"/>
  <c r="D44" i="79" s="1"/>
  <c r="BG35" i="4"/>
  <c r="D49" i="79" s="1"/>
  <c r="BG39" i="4"/>
  <c r="D57" i="79" s="1"/>
  <c r="BG43" i="4"/>
  <c r="D66" i="79" s="1"/>
  <c r="BG47" i="4"/>
  <c r="D70" i="79" s="1"/>
  <c r="BG51" i="4"/>
  <c r="D75" i="79" s="1"/>
  <c r="BG53" i="4"/>
  <c r="D95" i="79" s="1"/>
  <c r="BG55" i="4"/>
  <c r="D98" i="79" s="1"/>
  <c r="BG57" i="4"/>
  <c r="D100" i="79" s="1"/>
  <c r="BG59" i="4"/>
  <c r="D102" i="79" s="1"/>
  <c r="BG61" i="4"/>
  <c r="D108" i="79" s="1"/>
  <c r="BG63" i="4"/>
  <c r="D110" i="79" s="1"/>
  <c r="BG65" i="4"/>
  <c r="D113" i="79" s="1"/>
  <c r="BG69" i="4"/>
  <c r="D123" i="79" s="1"/>
  <c r="BG73" i="4"/>
  <c r="D134" i="79" s="1"/>
  <c r="BG75" i="4"/>
  <c r="D136" i="79" s="1"/>
  <c r="BG77" i="4"/>
  <c r="D139" i="79" s="1"/>
  <c r="BG81" i="4"/>
  <c r="D149" i="79" s="1"/>
  <c r="BG91" i="4"/>
  <c r="D225" i="79" s="1"/>
  <c r="BG95" i="4"/>
  <c r="D236" i="79" s="1"/>
  <c r="BG99" i="4"/>
  <c r="D240" i="79" s="1"/>
  <c r="BG103" i="4"/>
  <c r="D244" i="79" s="1"/>
  <c r="BG107" i="4"/>
  <c r="D248" i="79" s="1"/>
  <c r="BG111" i="4"/>
  <c r="D252" i="79" s="1"/>
  <c r="BG115" i="4"/>
  <c r="D282" i="79" s="1"/>
  <c r="BG119" i="4"/>
  <c r="D286" i="79" s="1"/>
  <c r="BG123" i="4"/>
  <c r="D291" i="79" s="1"/>
  <c r="BG127" i="4"/>
  <c r="D309" i="79" s="1"/>
  <c r="BG131" i="4"/>
  <c r="D372" i="79" s="1"/>
  <c r="BG135" i="4"/>
  <c r="D376" i="79" s="1"/>
  <c r="BG139" i="4"/>
  <c r="D380" i="79" s="1"/>
  <c r="BG143" i="4"/>
  <c r="D384" i="79" s="1"/>
  <c r="BG147" i="4"/>
  <c r="D390" i="79" s="1"/>
  <c r="BG151" i="4"/>
  <c r="D395" i="79" s="1"/>
  <c r="BG155" i="4"/>
  <c r="D454" i="79" s="1"/>
  <c r="BG159" i="4"/>
  <c r="D458" i="79" s="1"/>
  <c r="BG343" i="4"/>
  <c r="D878" i="79" s="1"/>
  <c r="BG401" i="4"/>
  <c r="D1040" i="79" s="1"/>
  <c r="BG409" i="4"/>
  <c r="D1056" i="79" s="1"/>
  <c r="BG417" i="4"/>
  <c r="D1070" i="79" s="1"/>
  <c r="BG425" i="4"/>
  <c r="D1088" i="79" s="1"/>
  <c r="BG433" i="4"/>
  <c r="D1114" i="79" s="1"/>
  <c r="BG441" i="4"/>
  <c r="D1122" i="79" s="1"/>
  <c r="BG449" i="4"/>
  <c r="D1130" i="79" s="1"/>
  <c r="BG512" i="4"/>
  <c r="BG359" i="4"/>
  <c r="D937" i="79" s="1"/>
  <c r="BG387" i="4"/>
  <c r="D990" i="79" s="1"/>
  <c r="BG394" i="4"/>
  <c r="D1008" i="79" s="1"/>
  <c r="BG398" i="4"/>
  <c r="D1037" i="79" s="1"/>
  <c r="BG402" i="4"/>
  <c r="D1042" i="79" s="1"/>
  <c r="BG406" i="4"/>
  <c r="D1052" i="79" s="1"/>
  <c r="BG410" i="4"/>
  <c r="D1060" i="79" s="1"/>
  <c r="BG414" i="4"/>
  <c r="D1067" i="79" s="1"/>
  <c r="BG418" i="4"/>
  <c r="D1071" i="79" s="1"/>
  <c r="BG422" i="4"/>
  <c r="D1076" i="79" s="1"/>
  <c r="BG426" i="4"/>
  <c r="D1092" i="79" s="1"/>
  <c r="BG430" i="4"/>
  <c r="D1111" i="79" s="1"/>
  <c r="BG434" i="4"/>
  <c r="D1115" i="79" s="1"/>
  <c r="BG438" i="4"/>
  <c r="D1119" i="79" s="1"/>
  <c r="BG442" i="4"/>
  <c r="D1123" i="79" s="1"/>
  <c r="BG446" i="4"/>
  <c r="D1127" i="79" s="1"/>
  <c r="BG450" i="4"/>
  <c r="D1131" i="79" s="1"/>
  <c r="BG485" i="4"/>
  <c r="BG487" i="4"/>
  <c r="BG489" i="4"/>
  <c r="BG491" i="4"/>
  <c r="BG493" i="4"/>
  <c r="BG495" i="4"/>
  <c r="BG497" i="4"/>
  <c r="BG499" i="4"/>
  <c r="BG503" i="4"/>
  <c r="BG507" i="4"/>
  <c r="BG514" i="4"/>
  <c r="BG516" i="4"/>
  <c r="BG518" i="4"/>
  <c r="BG520" i="4"/>
  <c r="BG522" i="4"/>
  <c r="BG524" i="4"/>
  <c r="BG526" i="4"/>
  <c r="BG528" i="4"/>
  <c r="BG530" i="4"/>
  <c r="BG532" i="4"/>
  <c r="BG534" i="4"/>
  <c r="BG536" i="4"/>
  <c r="BG538" i="4"/>
  <c r="BG500" i="4"/>
  <c r="BG508" i="4"/>
  <c r="BG566" i="4"/>
  <c r="BG569" i="4"/>
  <c r="BG585" i="4"/>
  <c r="BG589" i="4"/>
  <c r="BG593" i="4"/>
  <c r="BG597" i="4"/>
  <c r="BG587" i="4"/>
  <c r="BG591" i="4"/>
  <c r="BG595" i="4"/>
  <c r="BG600" i="4"/>
  <c r="BG602" i="4"/>
  <c r="BG604" i="4"/>
  <c r="BG586" i="4"/>
  <c r="BG594" i="4"/>
  <c r="BG607" i="4"/>
  <c r="BG164" i="4"/>
  <c r="D463" i="79" s="1"/>
  <c r="BG168" i="4"/>
  <c r="D471" i="79" s="1"/>
  <c r="BG172" i="4"/>
  <c r="D475" i="79" s="1"/>
  <c r="BG176" i="4"/>
  <c r="D479" i="79" s="1"/>
  <c r="BG180" i="4"/>
  <c r="D483" i="79" s="1"/>
  <c r="BG184" i="4"/>
  <c r="D490" i="79" s="1"/>
  <c r="BG188" i="4"/>
  <c r="D494" i="79" s="1"/>
  <c r="BG192" i="4"/>
  <c r="D498" i="79" s="1"/>
  <c r="BG196" i="4"/>
  <c r="D502" i="79" s="1"/>
  <c r="BG200" i="4"/>
  <c r="D506" i="79" s="1"/>
  <c r="BG204" i="4"/>
  <c r="D510" i="79" s="1"/>
  <c r="BG208" i="4"/>
  <c r="D514" i="79" s="1"/>
  <c r="BG212" i="4"/>
  <c r="D546" i="79" s="1"/>
  <c r="BG216" i="4"/>
  <c r="D550" i="79" s="1"/>
  <c r="BG220" i="4"/>
  <c r="D554" i="79" s="1"/>
  <c r="BG224" i="4"/>
  <c r="D564" i="79" s="1"/>
  <c r="BG228" i="4"/>
  <c r="D569" i="79" s="1"/>
  <c r="BG230" i="4"/>
  <c r="D591" i="79" s="1"/>
  <c r="BG232" i="4"/>
  <c r="D593" i="79" s="1"/>
  <c r="BG234" i="4"/>
  <c r="D595" i="79" s="1"/>
  <c r="BG238" i="4"/>
  <c r="D599" i="79" s="1"/>
  <c r="BG242" i="4"/>
  <c r="D657" i="79" s="1"/>
  <c r="BG246" i="4"/>
  <c r="D666" i="79" s="1"/>
  <c r="BG250" i="4"/>
  <c r="D675" i="79" s="1"/>
  <c r="BG254" i="4"/>
  <c r="D682" i="79" s="1"/>
  <c r="BG258" i="4"/>
  <c r="D732" i="79" s="1"/>
  <c r="BG260" i="4"/>
  <c r="D735" i="79" s="1"/>
  <c r="BG262" i="4"/>
  <c r="D738" i="79" s="1"/>
  <c r="BG264" i="4"/>
  <c r="D743" i="79" s="1"/>
  <c r="BG266" i="4"/>
  <c r="D755" i="79" s="1"/>
  <c r="BG268" i="4"/>
  <c r="D757" i="79" s="1"/>
  <c r="BG270" i="4"/>
  <c r="D760" i="79" s="1"/>
  <c r="BG272" i="4"/>
  <c r="D764" i="79" s="1"/>
  <c r="BG274" i="4"/>
  <c r="D767" i="79" s="1"/>
  <c r="BG276" i="4"/>
  <c r="D772" i="79" s="1"/>
  <c r="BG16" i="4"/>
  <c r="D18" i="79" s="1"/>
  <c r="BG24" i="4"/>
  <c r="D30" i="79" s="1"/>
  <c r="BG32" i="4"/>
  <c r="D45" i="79" s="1"/>
  <c r="BG40" i="4"/>
  <c r="D58" i="79" s="1"/>
  <c r="BG48" i="4"/>
  <c r="D71" i="79" s="1"/>
  <c r="BG70" i="4"/>
  <c r="D125" i="79" s="1"/>
  <c r="BG82" i="4"/>
  <c r="D151" i="79" s="1"/>
  <c r="BG96" i="4"/>
  <c r="D237" i="79" s="1"/>
  <c r="BG104" i="4"/>
  <c r="D245" i="79" s="1"/>
  <c r="BG112" i="4"/>
  <c r="D279" i="79" s="1"/>
  <c r="BG120" i="4"/>
  <c r="D288" i="79" s="1"/>
  <c r="BG128" i="4"/>
  <c r="D310" i="79" s="1"/>
  <c r="BG136" i="4"/>
  <c r="D377" i="79" s="1"/>
  <c r="BG144" i="4"/>
  <c r="D385" i="79" s="1"/>
  <c r="BG152" i="4"/>
  <c r="D396" i="79" s="1"/>
  <c r="BG160" i="4"/>
  <c r="D459" i="79" s="1"/>
  <c r="BG345" i="4"/>
  <c r="D893" i="79" s="1"/>
  <c r="BG348" i="4"/>
  <c r="D906" i="79" s="1"/>
  <c r="BG350" i="4"/>
  <c r="D915" i="79" s="1"/>
  <c r="BG352" i="4"/>
  <c r="D919" i="79" s="1"/>
  <c r="BG354" i="4"/>
  <c r="D928" i="79" s="1"/>
  <c r="BG356" i="4"/>
  <c r="D932" i="79" s="1"/>
  <c r="BG358" i="4"/>
  <c r="D936" i="79" s="1"/>
  <c r="BG388" i="4"/>
  <c r="D994" i="79" s="1"/>
  <c r="BG390" i="4"/>
  <c r="D1002" i="79" s="1"/>
  <c r="BG392" i="4"/>
  <c r="D1004" i="79" s="1"/>
  <c r="BG486" i="4"/>
  <c r="BG488" i="4"/>
  <c r="BG490" i="4"/>
  <c r="BG492" i="4"/>
  <c r="BG494" i="4"/>
  <c r="BG496" i="4"/>
  <c r="BG498" i="4"/>
  <c r="BG360" i="4"/>
  <c r="D938" i="79" s="1"/>
  <c r="BG362" i="4"/>
  <c r="D943" i="79" s="1"/>
  <c r="BG364" i="4"/>
  <c r="D947" i="79" s="1"/>
  <c r="BG366" i="4"/>
  <c r="D951" i="79" s="1"/>
  <c r="BG368" i="4"/>
  <c r="D959" i="79" s="1"/>
  <c r="BG370" i="4"/>
  <c r="D961" i="79" s="1"/>
  <c r="BG372" i="4"/>
  <c r="D963" i="79" s="1"/>
  <c r="BG374" i="4"/>
  <c r="D965" i="79" s="1"/>
  <c r="BG376" i="4"/>
  <c r="D967" i="79" s="1"/>
  <c r="BG378" i="4"/>
  <c r="D969" i="79" s="1"/>
  <c r="BG380" i="4"/>
  <c r="D975" i="79" s="1"/>
  <c r="BG382" i="4"/>
  <c r="D977" i="79" s="1"/>
  <c r="BG384" i="4"/>
  <c r="D983" i="79" s="1"/>
  <c r="BG386" i="4"/>
  <c r="D989" i="79" s="1"/>
  <c r="BG399" i="4"/>
  <c r="D1038" i="79" s="1"/>
  <c r="BG407" i="4"/>
  <c r="D1054" i="79" s="1"/>
  <c r="BG415" i="4"/>
  <c r="D1068" i="79" s="1"/>
  <c r="BG423" i="4"/>
  <c r="D1079" i="79" s="1"/>
  <c r="BG431" i="4"/>
  <c r="D1112" i="79" s="1"/>
  <c r="BG439" i="4"/>
  <c r="D1120" i="79" s="1"/>
  <c r="BG447" i="4"/>
  <c r="D1128" i="79" s="1"/>
  <c r="BG609" i="4"/>
  <c r="BG611" i="4"/>
  <c r="BG583" i="4"/>
  <c r="BG598" i="4"/>
  <c r="BG484" i="4"/>
  <c r="BG506" i="4"/>
  <c r="BG565" i="4"/>
  <c r="BG584" i="4"/>
  <c r="BG592" i="4"/>
  <c r="BQ584" i="4"/>
  <c r="BR584" i="4" s="1"/>
  <c r="BH584" i="4"/>
  <c r="C315" i="78" s="1"/>
  <c r="BH506" i="4"/>
  <c r="C59" i="78" s="1"/>
  <c r="BQ506" i="4"/>
  <c r="BR506" i="4" s="1"/>
  <c r="BQ611" i="4"/>
  <c r="BH611" i="4"/>
  <c r="C392" i="78" s="1"/>
  <c r="C52" i="81" s="1"/>
  <c r="BH583" i="4"/>
  <c r="C314" i="78" s="1"/>
  <c r="BQ583" i="4"/>
  <c r="BQ607" i="4"/>
  <c r="BH607" i="4"/>
  <c r="C388" i="78" s="1"/>
  <c r="C48" i="81" s="1"/>
  <c r="BQ602" i="4"/>
  <c r="BH602" i="4"/>
  <c r="C383" i="78" s="1"/>
  <c r="C43" i="81" s="1"/>
  <c r="BQ595" i="4"/>
  <c r="BH595" i="4"/>
  <c r="BQ587" i="4"/>
  <c r="BH587" i="4"/>
  <c r="C343" i="78" s="1"/>
  <c r="BQ593" i="4"/>
  <c r="BH593" i="4"/>
  <c r="C374" i="78" s="1"/>
  <c r="C34" i="81" s="1"/>
  <c r="BQ585" i="4"/>
  <c r="BH585" i="4"/>
  <c r="C339" i="78" s="1"/>
  <c r="BQ538" i="4"/>
  <c r="BH538" i="4"/>
  <c r="C91" i="78" s="1"/>
  <c r="BQ534" i="4"/>
  <c r="BH534" i="4"/>
  <c r="C87" i="78" s="1"/>
  <c r="BQ530" i="4"/>
  <c r="BH530" i="4"/>
  <c r="C83" i="78" s="1"/>
  <c r="BQ526" i="4"/>
  <c r="BH526" i="4"/>
  <c r="C79" i="78" s="1"/>
  <c r="BQ522" i="4"/>
  <c r="BH522" i="4"/>
  <c r="C75" i="78" s="1"/>
  <c r="BQ518" i="4"/>
  <c r="BH518" i="4"/>
  <c r="C71" i="78" s="1"/>
  <c r="BQ514" i="4"/>
  <c r="BH514" i="4"/>
  <c r="C67" i="78" s="1"/>
  <c r="BQ439" i="4"/>
  <c r="BH439" i="4"/>
  <c r="K1120" i="79" s="1"/>
  <c r="BQ423" i="4"/>
  <c r="BR423" i="4" s="1"/>
  <c r="BS423" i="4" s="1"/>
  <c r="BT423" i="4" s="1"/>
  <c r="BH423" i="4"/>
  <c r="K1079" i="79" s="1"/>
  <c r="BQ407" i="4"/>
  <c r="BH407" i="4"/>
  <c r="K1054" i="79" s="1"/>
  <c r="BQ507" i="4"/>
  <c r="BH507" i="4"/>
  <c r="C60" i="78" s="1"/>
  <c r="BQ499" i="4"/>
  <c r="BH499" i="4"/>
  <c r="C52" i="78" s="1"/>
  <c r="BQ495" i="4"/>
  <c r="BH495" i="4"/>
  <c r="C48" i="78" s="1"/>
  <c r="BQ491" i="4"/>
  <c r="BH491" i="4"/>
  <c r="C44" i="78" s="1"/>
  <c r="BQ487" i="4"/>
  <c r="BH487" i="4"/>
  <c r="C40" i="78" s="1"/>
  <c r="BQ450" i="4"/>
  <c r="BH450" i="4"/>
  <c r="K1131" i="79" s="1"/>
  <c r="BQ442" i="4"/>
  <c r="BH442" i="4"/>
  <c r="K1123" i="79" s="1"/>
  <c r="BQ434" i="4"/>
  <c r="BH434" i="4"/>
  <c r="K1115" i="79" s="1"/>
  <c r="BQ426" i="4"/>
  <c r="BR426" i="4" s="1"/>
  <c r="BS426" i="4" s="1"/>
  <c r="BT426" i="4" s="1"/>
  <c r="BH426" i="4"/>
  <c r="K1092" i="79" s="1"/>
  <c r="BQ418" i="4"/>
  <c r="BH418" i="4"/>
  <c r="K1071" i="79" s="1"/>
  <c r="BQ410" i="4"/>
  <c r="BR410" i="4" s="1"/>
  <c r="BS410" i="4" s="1"/>
  <c r="BT410" i="4" s="1"/>
  <c r="BH410" i="4"/>
  <c r="K1060" i="79" s="1"/>
  <c r="BQ402" i="4"/>
  <c r="BR402" i="4" s="1"/>
  <c r="BS402" i="4" s="1"/>
  <c r="BT402" i="4" s="1"/>
  <c r="BH402" i="4"/>
  <c r="K1042" i="79" s="1"/>
  <c r="BQ394" i="4"/>
  <c r="BR394" i="4" s="1"/>
  <c r="BS394" i="4" s="1"/>
  <c r="BT394" i="4" s="1"/>
  <c r="BH394" i="4"/>
  <c r="K1008" i="79" s="1"/>
  <c r="BQ359" i="4"/>
  <c r="BH359" i="4"/>
  <c r="K937" i="79" s="1"/>
  <c r="BH384" i="4"/>
  <c r="K983" i="79" s="1"/>
  <c r="BQ384" i="4"/>
  <c r="BH380" i="4"/>
  <c r="K975" i="79" s="1"/>
  <c r="BQ380" i="4"/>
  <c r="BR380" i="4" s="1"/>
  <c r="BS380" i="4" s="1"/>
  <c r="BT380" i="4" s="1"/>
  <c r="BQ376" i="4"/>
  <c r="BH376" i="4"/>
  <c r="K967" i="79" s="1"/>
  <c r="BQ372" i="4"/>
  <c r="BH372" i="4"/>
  <c r="K963" i="79" s="1"/>
  <c r="BQ368" i="4"/>
  <c r="BR368" i="4" s="1"/>
  <c r="BS368" i="4" s="1"/>
  <c r="BT368" i="4" s="1"/>
  <c r="BH368" i="4"/>
  <c r="K959" i="79" s="1"/>
  <c r="BQ364" i="4"/>
  <c r="BR364" i="4" s="1"/>
  <c r="BS364" i="4" s="1"/>
  <c r="BT364" i="4" s="1"/>
  <c r="BH364" i="4"/>
  <c r="K947" i="79" s="1"/>
  <c r="BQ360" i="4"/>
  <c r="BH360" i="4"/>
  <c r="K938" i="79" s="1"/>
  <c r="BQ498" i="4"/>
  <c r="BR498" i="4" s="1"/>
  <c r="BH498" i="4"/>
  <c r="C51" i="78" s="1"/>
  <c r="BQ494" i="4"/>
  <c r="BR494" i="4" s="1"/>
  <c r="BH494" i="4"/>
  <c r="C47" i="78" s="1"/>
  <c r="BQ490" i="4"/>
  <c r="BH490" i="4"/>
  <c r="C43" i="78" s="1"/>
  <c r="BQ486" i="4"/>
  <c r="BR486" i="4" s="1"/>
  <c r="BH486" i="4"/>
  <c r="C39" i="78" s="1"/>
  <c r="BQ390" i="4"/>
  <c r="BH390" i="4"/>
  <c r="K1002" i="79" s="1"/>
  <c r="BI6" i="4"/>
  <c r="BQ356" i="4"/>
  <c r="BR356" i="4" s="1"/>
  <c r="BS356" i="4" s="1"/>
  <c r="BT356" i="4" s="1"/>
  <c r="BH356" i="4"/>
  <c r="K932" i="79" s="1"/>
  <c r="BQ352" i="4"/>
  <c r="BR352" i="4" s="1"/>
  <c r="BS352" i="4" s="1"/>
  <c r="BT352" i="4" s="1"/>
  <c r="BH352" i="4"/>
  <c r="K919" i="79" s="1"/>
  <c r="BQ348" i="4"/>
  <c r="BH348" i="4"/>
  <c r="K906" i="79" s="1"/>
  <c r="BQ345" i="4"/>
  <c r="BR345" i="4" s="1"/>
  <c r="BS345" i="4" s="1"/>
  <c r="BT345" i="4" s="1"/>
  <c r="BH345" i="4"/>
  <c r="K893" i="79" s="1"/>
  <c r="BQ152" i="4"/>
  <c r="BR152" i="4" s="1"/>
  <c r="BS152" i="4" s="1"/>
  <c r="BT152" i="4" s="1"/>
  <c r="BH152" i="4"/>
  <c r="K396" i="79" s="1"/>
  <c r="BQ136" i="4"/>
  <c r="BR136" i="4" s="1"/>
  <c r="BS136" i="4" s="1"/>
  <c r="BT136" i="4" s="1"/>
  <c r="BH136" i="4"/>
  <c r="K377" i="79" s="1"/>
  <c r="BQ120" i="4"/>
  <c r="BH120" i="4"/>
  <c r="K288" i="79" s="1"/>
  <c r="BQ104" i="4"/>
  <c r="BR104" i="4" s="1"/>
  <c r="BS104" i="4" s="1"/>
  <c r="BT104" i="4" s="1"/>
  <c r="BH104" i="4"/>
  <c r="K245" i="79" s="1"/>
  <c r="BQ82" i="4"/>
  <c r="BH82" i="4"/>
  <c r="K151" i="79" s="1"/>
  <c r="BQ48" i="4"/>
  <c r="BR48" i="4" s="1"/>
  <c r="BS48" i="4" s="1"/>
  <c r="BT48" i="4" s="1"/>
  <c r="BH48" i="4"/>
  <c r="K71" i="79" s="1"/>
  <c r="BQ32" i="4"/>
  <c r="BH32" i="4"/>
  <c r="K45" i="79" s="1"/>
  <c r="BQ16" i="4"/>
  <c r="BH16" i="4"/>
  <c r="K18" i="79" s="1"/>
  <c r="BH274" i="4"/>
  <c r="K767" i="79" s="1"/>
  <c r="BQ274" i="4"/>
  <c r="BR274" i="4" s="1"/>
  <c r="BS274" i="4" s="1"/>
  <c r="BT274" i="4" s="1"/>
  <c r="BH270" i="4"/>
  <c r="K760" i="79" s="1"/>
  <c r="BQ270" i="4"/>
  <c r="BH266" i="4"/>
  <c r="K755" i="79" s="1"/>
  <c r="BQ266" i="4"/>
  <c r="BH262" i="4"/>
  <c r="K738" i="79" s="1"/>
  <c r="BQ262" i="4"/>
  <c r="BR262" i="4" s="1"/>
  <c r="BS262" i="4" s="1"/>
  <c r="BT262" i="4" s="1"/>
  <c r="BH258" i="4"/>
  <c r="K732" i="79" s="1"/>
  <c r="BQ258" i="4"/>
  <c r="BH250" i="4"/>
  <c r="K675" i="79" s="1"/>
  <c r="BQ250" i="4"/>
  <c r="BR250" i="4" s="1"/>
  <c r="BS250" i="4" s="1"/>
  <c r="BT250" i="4" s="1"/>
  <c r="BH242" i="4"/>
  <c r="K657" i="79" s="1"/>
  <c r="BQ242" i="4"/>
  <c r="BR242" i="4" s="1"/>
  <c r="BS242" i="4" s="1"/>
  <c r="BT242" i="4" s="1"/>
  <c r="BH234" i="4"/>
  <c r="K595" i="79" s="1"/>
  <c r="BQ234" i="4"/>
  <c r="BR234" i="4" s="1"/>
  <c r="BS234" i="4" s="1"/>
  <c r="BT234" i="4" s="1"/>
  <c r="BH230" i="4"/>
  <c r="K591" i="79" s="1"/>
  <c r="BQ230" i="4"/>
  <c r="BR230" i="4" s="1"/>
  <c r="BS230" i="4" s="1"/>
  <c r="BT230" i="4" s="1"/>
  <c r="BH224" i="4"/>
  <c r="K564" i="79" s="1"/>
  <c r="BQ224" i="4"/>
  <c r="BR224" i="4" s="1"/>
  <c r="BS224" i="4" s="1"/>
  <c r="BT224" i="4" s="1"/>
  <c r="BH216" i="4"/>
  <c r="K550" i="79" s="1"/>
  <c r="BQ216" i="4"/>
  <c r="BH208" i="4"/>
  <c r="K514" i="79" s="1"/>
  <c r="BQ208" i="4"/>
  <c r="BH200" i="4"/>
  <c r="K506" i="79" s="1"/>
  <c r="BQ200" i="4"/>
  <c r="BH192" i="4"/>
  <c r="K498" i="79" s="1"/>
  <c r="BQ192" i="4"/>
  <c r="BH184" i="4"/>
  <c r="K490" i="79" s="1"/>
  <c r="BQ184" i="4"/>
  <c r="BH176" i="4"/>
  <c r="K479" i="79" s="1"/>
  <c r="BQ176" i="4"/>
  <c r="BH168" i="4"/>
  <c r="K471" i="79" s="1"/>
  <c r="BQ168" i="4"/>
  <c r="BQ159" i="4"/>
  <c r="BH159" i="4"/>
  <c r="K458" i="79" s="1"/>
  <c r="BQ151" i="4"/>
  <c r="BH151" i="4"/>
  <c r="K395" i="79" s="1"/>
  <c r="BQ143" i="4"/>
  <c r="BR143" i="4" s="1"/>
  <c r="BS143" i="4" s="1"/>
  <c r="BT143" i="4" s="1"/>
  <c r="BH143" i="4"/>
  <c r="K384" i="79" s="1"/>
  <c r="BQ135" i="4"/>
  <c r="BH135" i="4"/>
  <c r="K376" i="79" s="1"/>
  <c r="BQ127" i="4"/>
  <c r="BR127" i="4" s="1"/>
  <c r="BS127" i="4" s="1"/>
  <c r="BT127" i="4" s="1"/>
  <c r="BH127" i="4"/>
  <c r="K309" i="79" s="1"/>
  <c r="BQ119" i="4"/>
  <c r="BR119" i="4" s="1"/>
  <c r="BS119" i="4" s="1"/>
  <c r="BT119" i="4" s="1"/>
  <c r="BH119" i="4"/>
  <c r="K286" i="79" s="1"/>
  <c r="BQ111" i="4"/>
  <c r="BR111" i="4" s="1"/>
  <c r="BS111" i="4" s="1"/>
  <c r="BT111" i="4" s="1"/>
  <c r="BH111" i="4"/>
  <c r="K252" i="79" s="1"/>
  <c r="BQ103" i="4"/>
  <c r="BH103" i="4"/>
  <c r="K244" i="79" s="1"/>
  <c r="BQ95" i="4"/>
  <c r="BH95" i="4"/>
  <c r="K236" i="79" s="1"/>
  <c r="BQ81" i="4"/>
  <c r="BH81" i="4"/>
  <c r="K149" i="79" s="1"/>
  <c r="BQ75" i="4"/>
  <c r="BR75" i="4" s="1"/>
  <c r="BS75" i="4" s="1"/>
  <c r="BT75" i="4" s="1"/>
  <c r="BH75" i="4"/>
  <c r="K136" i="79" s="1"/>
  <c r="BQ69" i="4"/>
  <c r="BR69" i="4" s="1"/>
  <c r="BS69" i="4" s="1"/>
  <c r="BT69" i="4" s="1"/>
  <c r="BH69" i="4"/>
  <c r="K123" i="79" s="1"/>
  <c r="BQ63" i="4"/>
  <c r="BR63" i="4" s="1"/>
  <c r="BS63" i="4" s="1"/>
  <c r="BT63" i="4" s="1"/>
  <c r="BH63" i="4"/>
  <c r="K110" i="79" s="1"/>
  <c r="BQ59" i="4"/>
  <c r="BR59" i="4" s="1"/>
  <c r="BS59" i="4" s="1"/>
  <c r="BT59" i="4" s="1"/>
  <c r="BH59" i="4"/>
  <c r="K102" i="79" s="1"/>
  <c r="BQ55" i="4"/>
  <c r="BH55" i="4"/>
  <c r="K98" i="79" s="1"/>
  <c r="BQ51" i="4"/>
  <c r="BH51" i="4"/>
  <c r="K75" i="79" s="1"/>
  <c r="BQ43" i="4"/>
  <c r="BR43" i="4" s="1"/>
  <c r="BS43" i="4" s="1"/>
  <c r="BT43" i="4" s="1"/>
  <c r="BH43" i="4"/>
  <c r="K66" i="79" s="1"/>
  <c r="BQ35" i="4"/>
  <c r="BR35" i="4" s="1"/>
  <c r="BS35" i="4" s="1"/>
  <c r="BT35" i="4" s="1"/>
  <c r="BH35" i="4"/>
  <c r="K49" i="79" s="1"/>
  <c r="BQ27" i="4"/>
  <c r="BR27" i="4" s="1"/>
  <c r="BS27" i="4" s="1"/>
  <c r="BT27" i="4" s="1"/>
  <c r="BH27" i="4"/>
  <c r="K40" i="79" s="1"/>
  <c r="BQ19" i="4"/>
  <c r="BR19" i="4" s="1"/>
  <c r="BS19" i="4" s="1"/>
  <c r="BT19" i="4" s="1"/>
  <c r="BH19" i="4"/>
  <c r="K21" i="79" s="1"/>
  <c r="BQ11" i="4"/>
  <c r="BH11" i="4"/>
  <c r="K13" i="79" s="1"/>
  <c r="BQ153" i="4"/>
  <c r="BH153" i="4"/>
  <c r="K398" i="79" s="1"/>
  <c r="BQ145" i="4"/>
  <c r="BR145" i="4" s="1"/>
  <c r="BS145" i="4" s="1"/>
  <c r="BT145" i="4" s="1"/>
  <c r="BH145" i="4"/>
  <c r="K386" i="79" s="1"/>
  <c r="BQ137" i="4"/>
  <c r="BR137" i="4" s="1"/>
  <c r="BS137" i="4" s="1"/>
  <c r="BT137" i="4" s="1"/>
  <c r="BH137" i="4"/>
  <c r="K378" i="79" s="1"/>
  <c r="BQ129" i="4"/>
  <c r="BR129" i="4" s="1"/>
  <c r="BS129" i="4" s="1"/>
  <c r="BT129" i="4" s="1"/>
  <c r="BH129" i="4"/>
  <c r="K311" i="79" s="1"/>
  <c r="BQ594" i="4"/>
  <c r="BR594" i="4" s="1"/>
  <c r="BH594" i="4"/>
  <c r="C375" i="78" s="1"/>
  <c r="BH569" i="4"/>
  <c r="C219" i="78" s="1"/>
  <c r="BQ569" i="4"/>
  <c r="BR569" i="4" s="1"/>
  <c r="BH500" i="4"/>
  <c r="C53" i="78" s="1"/>
  <c r="BQ500" i="4"/>
  <c r="BH441" i="4"/>
  <c r="K1122" i="79" s="1"/>
  <c r="BQ441" i="4"/>
  <c r="BR441" i="4" s="1"/>
  <c r="BS441" i="4" s="1"/>
  <c r="BT441" i="4" s="1"/>
  <c r="BH425" i="4"/>
  <c r="K1088" i="79" s="1"/>
  <c r="BQ425" i="4"/>
  <c r="BR425" i="4" s="1"/>
  <c r="BS425" i="4" s="1"/>
  <c r="BT425" i="4" s="1"/>
  <c r="BH409" i="4"/>
  <c r="K1056" i="79" s="1"/>
  <c r="BQ409" i="4"/>
  <c r="BR409" i="4" s="1"/>
  <c r="BS409" i="4" s="1"/>
  <c r="BT409" i="4" s="1"/>
  <c r="BQ160" i="4"/>
  <c r="BR160" i="4" s="1"/>
  <c r="BS160" i="4" s="1"/>
  <c r="BT160" i="4" s="1"/>
  <c r="BH160" i="4"/>
  <c r="K459" i="79" s="1"/>
  <c r="BQ117" i="4"/>
  <c r="BR117" i="4" s="1"/>
  <c r="BS117" i="4" s="1"/>
  <c r="BT117" i="4" s="1"/>
  <c r="BH117" i="4"/>
  <c r="K284" i="79" s="1"/>
  <c r="BQ109" i="4"/>
  <c r="BH109" i="4"/>
  <c r="K250" i="79" s="1"/>
  <c r="BQ101" i="4"/>
  <c r="BR101" i="4" s="1"/>
  <c r="BS101" i="4" s="1"/>
  <c r="BT101" i="4" s="1"/>
  <c r="BH101" i="4"/>
  <c r="K242" i="79" s="1"/>
  <c r="BQ93" i="4"/>
  <c r="BR93" i="4" s="1"/>
  <c r="BS93" i="4" s="1"/>
  <c r="BT93" i="4" s="1"/>
  <c r="BH93" i="4"/>
  <c r="K228" i="79" s="1"/>
  <c r="BQ87" i="4"/>
  <c r="BH87" i="4"/>
  <c r="K221" i="79" s="1"/>
  <c r="BQ83" i="4"/>
  <c r="BH83" i="4"/>
  <c r="K152" i="79" s="1"/>
  <c r="BQ71" i="4"/>
  <c r="BR71" i="4" s="1"/>
  <c r="BS71" i="4" s="1"/>
  <c r="BT71" i="4" s="1"/>
  <c r="BH71" i="4"/>
  <c r="K126" i="79" s="1"/>
  <c r="BQ49" i="4"/>
  <c r="BH49" i="4"/>
  <c r="K72" i="79" s="1"/>
  <c r="BQ41" i="4"/>
  <c r="BR41" i="4" s="1"/>
  <c r="BS41" i="4" s="1"/>
  <c r="BT41" i="4" s="1"/>
  <c r="BH41" i="4"/>
  <c r="K59" i="79" s="1"/>
  <c r="BQ33" i="4"/>
  <c r="BR33" i="4" s="1"/>
  <c r="BS33" i="4" s="1"/>
  <c r="BT33" i="4" s="1"/>
  <c r="BH33" i="4"/>
  <c r="K46" i="79" s="1"/>
  <c r="BQ25" i="4"/>
  <c r="BR25" i="4" s="1"/>
  <c r="BS25" i="4" s="1"/>
  <c r="BT25" i="4" s="1"/>
  <c r="BH25" i="4"/>
  <c r="K32" i="79" s="1"/>
  <c r="BQ17" i="4"/>
  <c r="BR17" i="4" s="1"/>
  <c r="BS17" i="4" s="1"/>
  <c r="BT17" i="4" s="1"/>
  <c r="BH17" i="4"/>
  <c r="K19" i="79" s="1"/>
  <c r="BQ9" i="4"/>
  <c r="BR9" i="4" s="1"/>
  <c r="BS9" i="4" s="1"/>
  <c r="BT9" i="4" s="1"/>
  <c r="BH9" i="4"/>
  <c r="K11" i="79" s="1"/>
  <c r="BQ339" i="4"/>
  <c r="BH339" i="4"/>
  <c r="K873" i="79" s="1"/>
  <c r="BQ335" i="4"/>
  <c r="BR335" i="4" s="1"/>
  <c r="BS335" i="4" s="1"/>
  <c r="BT335" i="4" s="1"/>
  <c r="BH335" i="4"/>
  <c r="K864" i="79" s="1"/>
  <c r="BH331" i="4"/>
  <c r="K859" i="79" s="1"/>
  <c r="BQ331" i="4"/>
  <c r="BH327" i="4"/>
  <c r="K855" i="79" s="1"/>
  <c r="BQ327" i="4"/>
  <c r="BH323" i="4"/>
  <c r="K846" i="79" s="1"/>
  <c r="BQ323" i="4"/>
  <c r="BH319" i="4"/>
  <c r="K842" i="79" s="1"/>
  <c r="BQ319" i="4"/>
  <c r="BH315" i="4"/>
  <c r="K832" i="79" s="1"/>
  <c r="BQ315" i="4"/>
  <c r="BH311" i="4"/>
  <c r="K822" i="79" s="1"/>
  <c r="BQ311" i="4"/>
  <c r="BR311" i="4" s="1"/>
  <c r="BS311" i="4" s="1"/>
  <c r="BT311" i="4" s="1"/>
  <c r="BH307" i="4"/>
  <c r="K812" i="79" s="1"/>
  <c r="BQ307" i="4"/>
  <c r="BR307" i="4" s="1"/>
  <c r="BS307" i="4" s="1"/>
  <c r="BT307" i="4" s="1"/>
  <c r="BH303" i="4"/>
  <c r="K806" i="79" s="1"/>
  <c r="BQ303" i="4"/>
  <c r="BH299" i="4"/>
  <c r="K802" i="79" s="1"/>
  <c r="BQ299" i="4"/>
  <c r="BH295" i="4"/>
  <c r="K797" i="79" s="1"/>
  <c r="BQ295" i="4"/>
  <c r="BH291" i="4"/>
  <c r="K793" i="79" s="1"/>
  <c r="BQ291" i="4"/>
  <c r="BH287" i="4"/>
  <c r="K789" i="79" s="1"/>
  <c r="BQ287" i="4"/>
  <c r="BR287" i="4" s="1"/>
  <c r="BS287" i="4" s="1"/>
  <c r="BT287" i="4" s="1"/>
  <c r="BQ283" i="4"/>
  <c r="BH283" i="4"/>
  <c r="K785" i="79" s="1"/>
  <c r="BQ279" i="4"/>
  <c r="BH279" i="4"/>
  <c r="K776" i="79" s="1"/>
  <c r="BQ146" i="4"/>
  <c r="BH146" i="4"/>
  <c r="K387" i="79" s="1"/>
  <c r="BQ130" i="4"/>
  <c r="BR130" i="4" s="1"/>
  <c r="BS130" i="4" s="1"/>
  <c r="BT130" i="4" s="1"/>
  <c r="BH130" i="4"/>
  <c r="K318" i="79" s="1"/>
  <c r="BQ114" i="4"/>
  <c r="BH114" i="4"/>
  <c r="K281" i="79" s="1"/>
  <c r="BQ98" i="4"/>
  <c r="BR98" i="4" s="1"/>
  <c r="BS98" i="4" s="1"/>
  <c r="BT98" i="4" s="1"/>
  <c r="BH98" i="4"/>
  <c r="K239" i="79" s="1"/>
  <c r="BQ72" i="4"/>
  <c r="BR72" i="4" s="1"/>
  <c r="BS72" i="4" s="1"/>
  <c r="BT72" i="4" s="1"/>
  <c r="BH72" i="4"/>
  <c r="K133" i="79" s="1"/>
  <c r="BQ42" i="4"/>
  <c r="BR42" i="4" s="1"/>
  <c r="BS42" i="4" s="1"/>
  <c r="BT42" i="4" s="1"/>
  <c r="BH42" i="4"/>
  <c r="K61" i="79" s="1"/>
  <c r="BQ26" i="4"/>
  <c r="BH26" i="4"/>
  <c r="K34" i="79" s="1"/>
  <c r="BQ10" i="4"/>
  <c r="BR10" i="4" s="1"/>
  <c r="BS10" i="4" s="1"/>
  <c r="BT10" i="4" s="1"/>
  <c r="BH10" i="4"/>
  <c r="K12" i="79" s="1"/>
  <c r="BH275" i="4"/>
  <c r="K771" i="79" s="1"/>
  <c r="BQ275" i="4"/>
  <c r="BH271" i="4"/>
  <c r="K761" i="79" s="1"/>
  <c r="BQ271" i="4"/>
  <c r="BH267" i="4"/>
  <c r="K756" i="79" s="1"/>
  <c r="BQ267" i="4"/>
  <c r="BH263" i="4"/>
  <c r="K742" i="79" s="1"/>
  <c r="BQ263" i="4"/>
  <c r="BR263" i="4" s="1"/>
  <c r="BS263" i="4" s="1"/>
  <c r="BT263" i="4" s="1"/>
  <c r="BH259" i="4"/>
  <c r="K734" i="79" s="1"/>
  <c r="BQ259" i="4"/>
  <c r="BR259" i="4" s="1"/>
  <c r="BS259" i="4" s="1"/>
  <c r="BT259" i="4" s="1"/>
  <c r="BH231" i="4"/>
  <c r="K592" i="79" s="1"/>
  <c r="BQ231" i="4"/>
  <c r="BQ596" i="4"/>
  <c r="BH596" i="4"/>
  <c r="C377" i="78" s="1"/>
  <c r="C37" i="81" s="1"/>
  <c r="BQ582" i="4"/>
  <c r="BH582" i="4"/>
  <c r="C313" i="78" s="1"/>
  <c r="BQ578" i="4"/>
  <c r="BH578" i="4"/>
  <c r="C302" i="78" s="1"/>
  <c r="BQ574" i="4"/>
  <c r="BH574" i="4"/>
  <c r="C260" i="78" s="1"/>
  <c r="BQ570" i="4"/>
  <c r="BH570" i="4"/>
  <c r="C221" i="78" s="1"/>
  <c r="BQ564" i="4"/>
  <c r="BH564" i="4"/>
  <c r="C211" i="78" s="1"/>
  <c r="BQ560" i="4"/>
  <c r="BH560" i="4"/>
  <c r="C120" i="78" s="1"/>
  <c r="BQ556" i="4"/>
  <c r="BH556" i="4"/>
  <c r="C109" i="78" s="1"/>
  <c r="BQ552" i="4"/>
  <c r="BH552" i="4"/>
  <c r="C105" i="78" s="1"/>
  <c r="BQ548" i="4"/>
  <c r="BH548" i="4"/>
  <c r="C101" i="78" s="1"/>
  <c r="BQ544" i="4"/>
  <c r="BH544" i="4"/>
  <c r="C97" i="78" s="1"/>
  <c r="BQ540" i="4"/>
  <c r="BH540" i="4"/>
  <c r="C93" i="78" s="1"/>
  <c r="BQ502" i="4"/>
  <c r="BH502" i="4"/>
  <c r="C55" i="78" s="1"/>
  <c r="BQ610" i="4"/>
  <c r="BR610" i="4" s="1"/>
  <c r="BH610" i="4"/>
  <c r="C391" i="78" s="1"/>
  <c r="C51" i="81" s="1"/>
  <c r="BQ606" i="4"/>
  <c r="BR606" i="4" s="1"/>
  <c r="BH606" i="4"/>
  <c r="C387" i="78" s="1"/>
  <c r="C47" i="81" s="1"/>
  <c r="BQ605" i="4"/>
  <c r="BR605" i="4" s="1"/>
  <c r="BH605" i="4"/>
  <c r="C386" i="78" s="1"/>
  <c r="C46" i="81" s="1"/>
  <c r="BQ601" i="4"/>
  <c r="BR601" i="4" s="1"/>
  <c r="BH601" i="4"/>
  <c r="C382" i="78" s="1"/>
  <c r="C42" i="81" s="1"/>
  <c r="BQ567" i="4"/>
  <c r="BH567" i="4"/>
  <c r="C216" i="78" s="1"/>
  <c r="BQ579" i="4"/>
  <c r="BR579" i="4" s="1"/>
  <c r="BH579" i="4"/>
  <c r="C303" i="78" s="1"/>
  <c r="BQ575" i="4"/>
  <c r="BR575" i="4" s="1"/>
  <c r="BH575" i="4"/>
  <c r="C261" i="78" s="1"/>
  <c r="BQ571" i="4"/>
  <c r="BR571" i="4" s="1"/>
  <c r="BH571" i="4"/>
  <c r="C222" i="78" s="1"/>
  <c r="BQ561" i="4"/>
  <c r="BR561" i="4" s="1"/>
  <c r="BH561" i="4"/>
  <c r="C121" i="78" s="1"/>
  <c r="BQ557" i="4"/>
  <c r="BR557" i="4" s="1"/>
  <c r="BH557" i="4"/>
  <c r="C112" i="78" s="1"/>
  <c r="BQ553" i="4"/>
  <c r="BR553" i="4" s="1"/>
  <c r="BH553" i="4"/>
  <c r="C106" i="78" s="1"/>
  <c r="BQ549" i="4"/>
  <c r="BR549" i="4" s="1"/>
  <c r="BH549" i="4"/>
  <c r="C102" i="78" s="1"/>
  <c r="BQ545" i="4"/>
  <c r="BR545" i="4" s="1"/>
  <c r="BH545" i="4"/>
  <c r="C98" i="78" s="1"/>
  <c r="BQ541" i="4"/>
  <c r="BR541" i="4" s="1"/>
  <c r="BH541" i="4"/>
  <c r="C94" i="78" s="1"/>
  <c r="BQ535" i="4"/>
  <c r="BH535" i="4"/>
  <c r="C88" i="78" s="1"/>
  <c r="BQ531" i="4"/>
  <c r="BR531" i="4" s="1"/>
  <c r="BH531" i="4"/>
  <c r="C84" i="78" s="1"/>
  <c r="BQ527" i="4"/>
  <c r="BR527" i="4" s="1"/>
  <c r="BH527" i="4"/>
  <c r="C80" i="78" s="1"/>
  <c r="BQ523" i="4"/>
  <c r="BR523" i="4" s="1"/>
  <c r="BH523" i="4"/>
  <c r="C76" i="78" s="1"/>
  <c r="BQ519" i="4"/>
  <c r="BR519" i="4" s="1"/>
  <c r="BH519" i="4"/>
  <c r="C72" i="78" s="1"/>
  <c r="BQ515" i="4"/>
  <c r="BR515" i="4" s="1"/>
  <c r="BH515" i="4"/>
  <c r="C68" i="78" s="1"/>
  <c r="BQ511" i="4"/>
  <c r="BR511" i="4" s="1"/>
  <c r="BH511" i="4"/>
  <c r="C64" i="78" s="1"/>
  <c r="BQ443" i="4"/>
  <c r="BR443" i="4" s="1"/>
  <c r="BS443" i="4" s="1"/>
  <c r="BT443" i="4" s="1"/>
  <c r="BH443" i="4"/>
  <c r="K1124" i="79" s="1"/>
  <c r="BQ427" i="4"/>
  <c r="BR427" i="4" s="1"/>
  <c r="BS427" i="4" s="1"/>
  <c r="BT427" i="4" s="1"/>
  <c r="BH427" i="4"/>
  <c r="K1108" i="79" s="1"/>
  <c r="BQ411" i="4"/>
  <c r="BH411" i="4"/>
  <c r="K1061" i="79" s="1"/>
  <c r="BQ395" i="4"/>
  <c r="BH395" i="4"/>
  <c r="K1012" i="79" s="1"/>
  <c r="BQ480" i="4"/>
  <c r="BR480" i="4" s="1"/>
  <c r="BH480" i="4"/>
  <c r="C33" i="78" s="1"/>
  <c r="BH476" i="4"/>
  <c r="K1160" i="79" s="1"/>
  <c r="BQ476" i="4"/>
  <c r="BR476" i="4" s="1"/>
  <c r="BS476" i="4" s="1"/>
  <c r="BT476" i="4" s="1"/>
  <c r="BH472" i="4"/>
  <c r="K1156" i="79" s="1"/>
  <c r="BQ472" i="4"/>
  <c r="BR472" i="4" s="1"/>
  <c r="BS472" i="4" s="1"/>
  <c r="BT472" i="4" s="1"/>
  <c r="BH468" i="4"/>
  <c r="K1152" i="79" s="1"/>
  <c r="BQ468" i="4"/>
  <c r="BQ464" i="4"/>
  <c r="BH464" i="4"/>
  <c r="K1148" i="79" s="1"/>
  <c r="BQ460" i="4"/>
  <c r="BR460" i="4" s="1"/>
  <c r="BS460" i="4" s="1"/>
  <c r="BT460" i="4" s="1"/>
  <c r="BH460" i="4"/>
  <c r="K1141" i="79" s="1"/>
  <c r="BQ456" i="4"/>
  <c r="BR456" i="4" s="1"/>
  <c r="BS456" i="4" s="1"/>
  <c r="BT456" i="4" s="1"/>
  <c r="BH456" i="4"/>
  <c r="K1137" i="79" s="1"/>
  <c r="BH391" i="4"/>
  <c r="K1003" i="79" s="1"/>
  <c r="BQ391" i="4"/>
  <c r="BR391" i="4" s="1"/>
  <c r="BS391" i="4" s="1"/>
  <c r="BT391" i="4" s="1"/>
  <c r="BH357" i="4"/>
  <c r="K935" i="79" s="1"/>
  <c r="BQ357" i="4"/>
  <c r="BR357" i="4" s="1"/>
  <c r="BS357" i="4" s="1"/>
  <c r="BT357" i="4" s="1"/>
  <c r="BH353" i="4"/>
  <c r="K922" i="79" s="1"/>
  <c r="BQ353" i="4"/>
  <c r="BH349" i="4"/>
  <c r="K909" i="79" s="1"/>
  <c r="BQ349" i="4"/>
  <c r="BR349" i="4" s="1"/>
  <c r="BS349" i="4" s="1"/>
  <c r="BT349" i="4" s="1"/>
  <c r="BQ346" i="4"/>
  <c r="BR346" i="4" s="1"/>
  <c r="BS346" i="4" s="1"/>
  <c r="BT346" i="4" s="1"/>
  <c r="BH346" i="4"/>
  <c r="K902" i="79" s="1"/>
  <c r="BQ342" i="4"/>
  <c r="BR342" i="4" s="1"/>
  <c r="BS342" i="4" s="1"/>
  <c r="BT342" i="4" s="1"/>
  <c r="BH342" i="4"/>
  <c r="K877" i="79" s="1"/>
  <c r="BQ338" i="4"/>
  <c r="BR338" i="4" s="1"/>
  <c r="BS338" i="4" s="1"/>
  <c r="BT338" i="4" s="1"/>
  <c r="BH338" i="4"/>
  <c r="K871" i="79" s="1"/>
  <c r="BQ334" i="4"/>
  <c r="BR334" i="4" s="1"/>
  <c r="BS334" i="4" s="1"/>
  <c r="BT334" i="4" s="1"/>
  <c r="BH334" i="4"/>
  <c r="K863" i="79" s="1"/>
  <c r="BQ330" i="4"/>
  <c r="BR330" i="4" s="1"/>
  <c r="BS330" i="4" s="1"/>
  <c r="BT330" i="4" s="1"/>
  <c r="BH330" i="4"/>
  <c r="K858" i="79" s="1"/>
  <c r="BQ326" i="4"/>
  <c r="BH326" i="4"/>
  <c r="K851" i="79" s="1"/>
  <c r="BQ322" i="4"/>
  <c r="BR322" i="4" s="1"/>
  <c r="BS322" i="4" s="1"/>
  <c r="BT322" i="4" s="1"/>
  <c r="BH322" i="4"/>
  <c r="K845" i="79" s="1"/>
  <c r="BQ318" i="4"/>
  <c r="BR318" i="4" s="1"/>
  <c r="BS318" i="4" s="1"/>
  <c r="BT318" i="4" s="1"/>
  <c r="BH318" i="4"/>
  <c r="K838" i="79" s="1"/>
  <c r="BQ314" i="4"/>
  <c r="BR314" i="4" s="1"/>
  <c r="BS314" i="4" s="1"/>
  <c r="BT314" i="4" s="1"/>
  <c r="BH314" i="4"/>
  <c r="K831" i="79" s="1"/>
  <c r="BQ310" i="4"/>
  <c r="BR310" i="4" s="1"/>
  <c r="BS310" i="4" s="1"/>
  <c r="BT310" i="4" s="1"/>
  <c r="BH310" i="4"/>
  <c r="K821" i="79" s="1"/>
  <c r="BQ306" i="4"/>
  <c r="BR306" i="4" s="1"/>
  <c r="BS306" i="4" s="1"/>
  <c r="BT306" i="4" s="1"/>
  <c r="BH306" i="4"/>
  <c r="K810" i="79" s="1"/>
  <c r="BQ302" i="4"/>
  <c r="BH302" i="4"/>
  <c r="K805" i="79" s="1"/>
  <c r="BQ504" i="4"/>
  <c r="BR504" i="4" s="1"/>
  <c r="BH504" i="4"/>
  <c r="C57" i="78" s="1"/>
  <c r="BQ296" i="4"/>
  <c r="BR296" i="4" s="1"/>
  <c r="BS296" i="4" s="1"/>
  <c r="BT296" i="4" s="1"/>
  <c r="BH296" i="4"/>
  <c r="K799" i="79" s="1"/>
  <c r="BQ292" i="4"/>
  <c r="BR292" i="4" s="1"/>
  <c r="BS292" i="4" s="1"/>
  <c r="BT292" i="4" s="1"/>
  <c r="BH292" i="4"/>
  <c r="K794" i="79" s="1"/>
  <c r="BQ288" i="4"/>
  <c r="BR288" i="4" s="1"/>
  <c r="BS288" i="4" s="1"/>
  <c r="BT288" i="4" s="1"/>
  <c r="BH288" i="4"/>
  <c r="K790" i="79" s="1"/>
  <c r="BQ284" i="4"/>
  <c r="BR284" i="4" s="1"/>
  <c r="BS284" i="4" s="1"/>
  <c r="BT284" i="4" s="1"/>
  <c r="BH284" i="4"/>
  <c r="K786" i="79" s="1"/>
  <c r="BQ280" i="4"/>
  <c r="BH280" i="4"/>
  <c r="K777" i="79" s="1"/>
  <c r="BQ257" i="4"/>
  <c r="BR257" i="4" s="1"/>
  <c r="BS257" i="4" s="1"/>
  <c r="BT257" i="4" s="1"/>
  <c r="BH257" i="4"/>
  <c r="K731" i="79" s="1"/>
  <c r="BQ253" i="4"/>
  <c r="BR253" i="4" s="1"/>
  <c r="BS253" i="4" s="1"/>
  <c r="BT253" i="4" s="1"/>
  <c r="BH253" i="4"/>
  <c r="K679" i="79" s="1"/>
  <c r="BQ249" i="4"/>
  <c r="BH249" i="4"/>
  <c r="K674" i="79" s="1"/>
  <c r="BQ245" i="4"/>
  <c r="BH245" i="4"/>
  <c r="K663" i="79" s="1"/>
  <c r="BQ241" i="4"/>
  <c r="BR241" i="4" s="1"/>
  <c r="BS241" i="4" s="1"/>
  <c r="BT241" i="4" s="1"/>
  <c r="BH241" i="4"/>
  <c r="K602" i="79" s="1"/>
  <c r="BQ237" i="4"/>
  <c r="BH237" i="4"/>
  <c r="K598" i="79" s="1"/>
  <c r="BQ227" i="4"/>
  <c r="BR227" i="4" s="1"/>
  <c r="BS227" i="4" s="1"/>
  <c r="BT227" i="4" s="1"/>
  <c r="BH227" i="4"/>
  <c r="K568" i="79" s="1"/>
  <c r="BQ223" i="4"/>
  <c r="BR223" i="4" s="1"/>
  <c r="BS223" i="4" s="1"/>
  <c r="BT223" i="4" s="1"/>
  <c r="BH223" i="4"/>
  <c r="K563" i="79" s="1"/>
  <c r="BQ219" i="4"/>
  <c r="BH219" i="4"/>
  <c r="K553" i="79" s="1"/>
  <c r="BQ215" i="4"/>
  <c r="BR215" i="4" s="1"/>
  <c r="BS215" i="4" s="1"/>
  <c r="BT215" i="4" s="1"/>
  <c r="BH215" i="4"/>
  <c r="K549" i="79" s="1"/>
  <c r="BQ211" i="4"/>
  <c r="BR211" i="4" s="1"/>
  <c r="BS211" i="4" s="1"/>
  <c r="BT211" i="4" s="1"/>
  <c r="BH211" i="4"/>
  <c r="K545" i="79" s="1"/>
  <c r="BQ207" i="4"/>
  <c r="BH207" i="4"/>
  <c r="K513" i="79" s="1"/>
  <c r="BQ203" i="4"/>
  <c r="BR203" i="4" s="1"/>
  <c r="BS203" i="4" s="1"/>
  <c r="BT203" i="4" s="1"/>
  <c r="BH203" i="4"/>
  <c r="K509" i="79" s="1"/>
  <c r="BQ199" i="4"/>
  <c r="BR199" i="4" s="1"/>
  <c r="BS199" i="4" s="1"/>
  <c r="BT199" i="4" s="1"/>
  <c r="BH199" i="4"/>
  <c r="K505" i="79" s="1"/>
  <c r="BQ195" i="4"/>
  <c r="BH195" i="4"/>
  <c r="K501" i="79" s="1"/>
  <c r="BQ191" i="4"/>
  <c r="BH191" i="4"/>
  <c r="K497" i="79" s="1"/>
  <c r="BQ187" i="4"/>
  <c r="BR187" i="4" s="1"/>
  <c r="BS187" i="4" s="1"/>
  <c r="BT187" i="4" s="1"/>
  <c r="BH187" i="4"/>
  <c r="K493" i="79" s="1"/>
  <c r="BQ183" i="4"/>
  <c r="BH183" i="4"/>
  <c r="K489" i="79" s="1"/>
  <c r="BQ179" i="4"/>
  <c r="BR179" i="4" s="1"/>
  <c r="BS179" i="4" s="1"/>
  <c r="BT179" i="4" s="1"/>
  <c r="BH179" i="4"/>
  <c r="K482" i="79" s="1"/>
  <c r="BQ175" i="4"/>
  <c r="BR175" i="4" s="1"/>
  <c r="BS175" i="4" s="1"/>
  <c r="BT175" i="4" s="1"/>
  <c r="BH175" i="4"/>
  <c r="K478" i="79" s="1"/>
  <c r="BQ171" i="4"/>
  <c r="BR171" i="4" s="1"/>
  <c r="BS171" i="4" s="1"/>
  <c r="BT171" i="4" s="1"/>
  <c r="BH171" i="4"/>
  <c r="K474" i="79" s="1"/>
  <c r="BQ167" i="4"/>
  <c r="BR167" i="4" s="1"/>
  <c r="BS167" i="4" s="1"/>
  <c r="BT167" i="4" s="1"/>
  <c r="BH167" i="4"/>
  <c r="K466" i="79" s="1"/>
  <c r="BQ163" i="4"/>
  <c r="BR163" i="4" s="1"/>
  <c r="BS163" i="4" s="1"/>
  <c r="BT163" i="4" s="1"/>
  <c r="BH163" i="4"/>
  <c r="K462" i="79" s="1"/>
  <c r="BH445" i="4"/>
  <c r="K1126" i="79" s="1"/>
  <c r="BQ445" i="4"/>
  <c r="BH429" i="4"/>
  <c r="K1110" i="79" s="1"/>
  <c r="BQ429" i="4"/>
  <c r="BR429" i="4" s="1"/>
  <c r="BS429" i="4" s="1"/>
  <c r="BT429" i="4" s="1"/>
  <c r="BH413" i="4"/>
  <c r="K1066" i="79" s="1"/>
  <c r="BQ413" i="4"/>
  <c r="BH397" i="4"/>
  <c r="K1036" i="79" s="1"/>
  <c r="BQ397" i="4"/>
  <c r="BQ505" i="4"/>
  <c r="BH505" i="4"/>
  <c r="C58" i="78" s="1"/>
  <c r="BQ483" i="4"/>
  <c r="BH483" i="4"/>
  <c r="C36" i="78" s="1"/>
  <c r="BQ479" i="4"/>
  <c r="BH479" i="4"/>
  <c r="C27" i="78" s="1"/>
  <c r="BH475" i="4"/>
  <c r="K1159" i="79" s="1"/>
  <c r="BQ475" i="4"/>
  <c r="BR475" i="4" s="1"/>
  <c r="BS475" i="4" s="1"/>
  <c r="BT475" i="4" s="1"/>
  <c r="BH471" i="4"/>
  <c r="K1155" i="79" s="1"/>
  <c r="BQ471" i="4"/>
  <c r="BH467" i="4"/>
  <c r="K1151" i="79" s="1"/>
  <c r="BQ467" i="4"/>
  <c r="BH463" i="4"/>
  <c r="K1147" i="79" s="1"/>
  <c r="BQ463" i="4"/>
  <c r="BH459" i="4"/>
  <c r="K1140" i="79" s="1"/>
  <c r="BQ459" i="4"/>
  <c r="BH455" i="4"/>
  <c r="K1136" i="79" s="1"/>
  <c r="BQ455" i="4"/>
  <c r="BH448" i="4"/>
  <c r="K1129" i="79" s="1"/>
  <c r="BQ448" i="4"/>
  <c r="BH440" i="4"/>
  <c r="K1121" i="79" s="1"/>
  <c r="BQ440" i="4"/>
  <c r="BH432" i="4"/>
  <c r="K1113" i="79" s="1"/>
  <c r="BQ432" i="4"/>
  <c r="BR432" i="4" s="1"/>
  <c r="BS432" i="4" s="1"/>
  <c r="BT432" i="4" s="1"/>
  <c r="BH424" i="4"/>
  <c r="K1084" i="79" s="1"/>
  <c r="BQ424" i="4"/>
  <c r="BR424" i="4" s="1"/>
  <c r="BS424" i="4" s="1"/>
  <c r="BT424" i="4" s="1"/>
  <c r="BH416" i="4"/>
  <c r="K1069" i="79" s="1"/>
  <c r="BQ416" i="4"/>
  <c r="BR416" i="4" s="1"/>
  <c r="BS416" i="4" s="1"/>
  <c r="BT416" i="4" s="1"/>
  <c r="BH408" i="4"/>
  <c r="K1055" i="79" s="1"/>
  <c r="BQ408" i="4"/>
  <c r="BH400" i="4"/>
  <c r="K1039" i="79" s="1"/>
  <c r="BQ400" i="4"/>
  <c r="BR400" i="4" s="1"/>
  <c r="BS400" i="4" s="1"/>
  <c r="BT400" i="4" s="1"/>
  <c r="BH385" i="4"/>
  <c r="K984" i="79" s="1"/>
  <c r="BQ385" i="4"/>
  <c r="BR385" i="4" s="1"/>
  <c r="BS385" i="4" s="1"/>
  <c r="BT385" i="4" s="1"/>
  <c r="BH381" i="4"/>
  <c r="K976" i="79" s="1"/>
  <c r="BQ381" i="4"/>
  <c r="BQ393" i="4"/>
  <c r="BR393" i="4" s="1"/>
  <c r="BS393" i="4" s="1"/>
  <c r="BT393" i="4" s="1"/>
  <c r="BH393" i="4"/>
  <c r="K1005" i="79" s="1"/>
  <c r="BQ161" i="4"/>
  <c r="BH161" i="4"/>
  <c r="K460" i="79" s="1"/>
  <c r="BQ375" i="4"/>
  <c r="BH375" i="4"/>
  <c r="K966" i="79" s="1"/>
  <c r="BQ371" i="4"/>
  <c r="BR371" i="4" s="1"/>
  <c r="BS371" i="4" s="1"/>
  <c r="BT371" i="4" s="1"/>
  <c r="BH371" i="4"/>
  <c r="K962" i="79" s="1"/>
  <c r="BQ367" i="4"/>
  <c r="BR367" i="4" s="1"/>
  <c r="BS367" i="4" s="1"/>
  <c r="BT367" i="4" s="1"/>
  <c r="BH367" i="4"/>
  <c r="K958" i="79" s="1"/>
  <c r="BQ363" i="4"/>
  <c r="BH363" i="4"/>
  <c r="K945" i="79" s="1"/>
  <c r="BQ156" i="4"/>
  <c r="BH156" i="4"/>
  <c r="K455" i="79" s="1"/>
  <c r="BQ140" i="4"/>
  <c r="BR140" i="4" s="1"/>
  <c r="BS140" i="4" s="1"/>
  <c r="BT140" i="4" s="1"/>
  <c r="BH140" i="4"/>
  <c r="K381" i="79" s="1"/>
  <c r="BQ124" i="4"/>
  <c r="BH124" i="4"/>
  <c r="K292" i="79" s="1"/>
  <c r="BQ108" i="4"/>
  <c r="BR108" i="4" s="1"/>
  <c r="BS108" i="4" s="1"/>
  <c r="BT108" i="4" s="1"/>
  <c r="BH108" i="4"/>
  <c r="K249" i="79" s="1"/>
  <c r="BQ92" i="4"/>
  <c r="BR92" i="4" s="1"/>
  <c r="BS92" i="4" s="1"/>
  <c r="BT92" i="4" s="1"/>
  <c r="BH92" i="4"/>
  <c r="K226" i="79" s="1"/>
  <c r="BQ66" i="4"/>
  <c r="BR66" i="4" s="1"/>
  <c r="BS66" i="4" s="1"/>
  <c r="BT66" i="4" s="1"/>
  <c r="BH66" i="4"/>
  <c r="K116" i="79" s="1"/>
  <c r="BQ36" i="4"/>
  <c r="BR36" i="4" s="1"/>
  <c r="BS36" i="4" s="1"/>
  <c r="BT36" i="4" s="1"/>
  <c r="BH36" i="4"/>
  <c r="K53" i="79" s="1"/>
  <c r="BQ20" i="4"/>
  <c r="BH20" i="4"/>
  <c r="K22" i="79" s="1"/>
  <c r="BH88" i="4"/>
  <c r="K222" i="79" s="1"/>
  <c r="BQ88" i="4"/>
  <c r="BH84" i="4"/>
  <c r="K154" i="79" s="1"/>
  <c r="BQ84" i="4"/>
  <c r="BR84" i="4" s="1"/>
  <c r="BS84" i="4" s="1"/>
  <c r="BT84" i="4" s="1"/>
  <c r="BH74" i="4"/>
  <c r="K135" i="79" s="1"/>
  <c r="BQ74" i="4"/>
  <c r="BR74" i="4" s="1"/>
  <c r="BS74" i="4" s="1"/>
  <c r="BT74" i="4" s="1"/>
  <c r="BH62" i="4"/>
  <c r="K109" i="79" s="1"/>
  <c r="BQ62" i="4"/>
  <c r="BR62" i="4" s="1"/>
  <c r="BS62" i="4" s="1"/>
  <c r="BT62" i="4" s="1"/>
  <c r="BH58" i="4"/>
  <c r="K101" i="79" s="1"/>
  <c r="BQ58" i="4"/>
  <c r="BR58" i="4" s="1"/>
  <c r="BS58" i="4" s="1"/>
  <c r="BT58" i="4" s="1"/>
  <c r="BH54" i="4"/>
  <c r="K96" i="79" s="1"/>
  <c r="BQ54" i="4"/>
  <c r="BR54" i="4" s="1"/>
  <c r="BS54" i="4" s="1"/>
  <c r="BT54" i="4" s="1"/>
  <c r="BH158" i="4"/>
  <c r="K457" i="79" s="1"/>
  <c r="BQ158" i="4"/>
  <c r="BH142" i="4"/>
  <c r="K383" i="79" s="1"/>
  <c r="BQ142" i="4"/>
  <c r="BH126" i="4"/>
  <c r="K308" i="79" s="1"/>
  <c r="BQ126" i="4"/>
  <c r="BH110" i="4"/>
  <c r="K251" i="79" s="1"/>
  <c r="BQ110" i="4"/>
  <c r="BR110" i="4" s="1"/>
  <c r="BS110" i="4" s="1"/>
  <c r="BT110" i="4" s="1"/>
  <c r="BH94" i="4"/>
  <c r="K229" i="79" s="1"/>
  <c r="BQ94" i="4"/>
  <c r="BR94" i="4" s="1"/>
  <c r="BS94" i="4" s="1"/>
  <c r="BT94" i="4" s="1"/>
  <c r="BH68" i="4"/>
  <c r="K122" i="79" s="1"/>
  <c r="BQ68" i="4"/>
  <c r="BH38" i="4"/>
  <c r="K55" i="79" s="1"/>
  <c r="BQ38" i="4"/>
  <c r="BH252" i="4"/>
  <c r="K678" i="79" s="1"/>
  <c r="BQ252" i="4"/>
  <c r="BR252" i="4" s="1"/>
  <c r="BS252" i="4" s="1"/>
  <c r="BT252" i="4" s="1"/>
  <c r="BH244" i="4"/>
  <c r="K662" i="79" s="1"/>
  <c r="BQ244" i="4"/>
  <c r="BR244" i="4" s="1"/>
  <c r="BS244" i="4" s="1"/>
  <c r="BT244" i="4" s="1"/>
  <c r="BH236" i="4"/>
  <c r="K597" i="79" s="1"/>
  <c r="BQ236" i="4"/>
  <c r="BR236" i="4" s="1"/>
  <c r="BS236" i="4" s="1"/>
  <c r="BT236" i="4" s="1"/>
  <c r="BH222" i="4"/>
  <c r="K562" i="79" s="1"/>
  <c r="BQ222" i="4"/>
  <c r="BR222" i="4" s="1"/>
  <c r="BS222" i="4" s="1"/>
  <c r="BT222" i="4" s="1"/>
  <c r="BH214" i="4"/>
  <c r="K548" i="79" s="1"/>
  <c r="BQ214" i="4"/>
  <c r="BR214" i="4" s="1"/>
  <c r="BS214" i="4" s="1"/>
  <c r="BT214" i="4" s="1"/>
  <c r="BH22" i="4"/>
  <c r="K28" i="79" s="1"/>
  <c r="BQ22" i="4"/>
  <c r="BQ210" i="4"/>
  <c r="BR210" i="4" s="1"/>
  <c r="BS210" i="4" s="1"/>
  <c r="BT210" i="4" s="1"/>
  <c r="BH210" i="4"/>
  <c r="K533" i="79" s="1"/>
  <c r="BH202" i="4"/>
  <c r="K508" i="79" s="1"/>
  <c r="BQ202" i="4"/>
  <c r="BH194" i="4"/>
  <c r="K500" i="79" s="1"/>
  <c r="BQ194" i="4"/>
  <c r="BH186" i="4"/>
  <c r="K492" i="79" s="1"/>
  <c r="BQ186" i="4"/>
  <c r="BH178" i="4"/>
  <c r="K481" i="79" s="1"/>
  <c r="BQ178" i="4"/>
  <c r="BR178" i="4" s="1"/>
  <c r="BS178" i="4" s="1"/>
  <c r="BT178" i="4" s="1"/>
  <c r="BQ170" i="4"/>
  <c r="BH170" i="4"/>
  <c r="K473" i="79" s="1"/>
  <c r="BQ162" i="4"/>
  <c r="BH162" i="4"/>
  <c r="K461" i="79" s="1"/>
  <c r="BI584" i="4"/>
  <c r="BI506" i="4"/>
  <c r="BI598" i="4"/>
  <c r="BI611" i="4"/>
  <c r="BI594" i="4"/>
  <c r="BI508" i="4"/>
  <c r="BI359" i="4"/>
  <c r="J937" i="79" s="1"/>
  <c r="BI384" i="4"/>
  <c r="J983" i="79" s="1"/>
  <c r="BI380" i="4"/>
  <c r="J975" i="79" s="1"/>
  <c r="BI376" i="4"/>
  <c r="J967" i="79" s="1"/>
  <c r="BI372" i="4"/>
  <c r="J963" i="79" s="1"/>
  <c r="BI368" i="4"/>
  <c r="J959" i="79" s="1"/>
  <c r="BI364" i="4"/>
  <c r="J947" i="79" s="1"/>
  <c r="BI360" i="4"/>
  <c r="J938" i="79" s="1"/>
  <c r="BI496" i="4"/>
  <c r="BI492" i="4"/>
  <c r="BI488" i="4"/>
  <c r="BI392" i="4"/>
  <c r="J1004" i="79" s="1"/>
  <c r="BI388" i="4"/>
  <c r="J994" i="79" s="1"/>
  <c r="BI356" i="4"/>
  <c r="J932" i="79" s="1"/>
  <c r="BI352" i="4"/>
  <c r="J919" i="79" s="1"/>
  <c r="BI348" i="4"/>
  <c r="J906" i="79" s="1"/>
  <c r="BI345" i="4"/>
  <c r="J893" i="79" s="1"/>
  <c r="BI160" i="4"/>
  <c r="J459" i="79" s="1"/>
  <c r="BI144" i="4"/>
  <c r="J385" i="79" s="1"/>
  <c r="BI128" i="4"/>
  <c r="J310" i="79" s="1"/>
  <c r="BI112" i="4"/>
  <c r="J279" i="79" s="1"/>
  <c r="BI96" i="4"/>
  <c r="J237" i="79" s="1"/>
  <c r="BI70" i="4"/>
  <c r="J125" i="79" s="1"/>
  <c r="BI40" i="4"/>
  <c r="J58" i="79" s="1"/>
  <c r="BI24" i="4"/>
  <c r="J30" i="79" s="1"/>
  <c r="BI276" i="4"/>
  <c r="J772" i="79" s="1"/>
  <c r="BI272" i="4"/>
  <c r="J764" i="79" s="1"/>
  <c r="BI268" i="4"/>
  <c r="J757" i="79" s="1"/>
  <c r="BI264" i="4"/>
  <c r="J743" i="79" s="1"/>
  <c r="BI260" i="4"/>
  <c r="J735" i="79" s="1"/>
  <c r="BI254" i="4"/>
  <c r="J682" i="79" s="1"/>
  <c r="BI246" i="4"/>
  <c r="J666" i="79" s="1"/>
  <c r="BI238" i="4"/>
  <c r="J599" i="79" s="1"/>
  <c r="BI232" i="4"/>
  <c r="J593" i="79" s="1"/>
  <c r="BI228" i="4"/>
  <c r="J569" i="79" s="1"/>
  <c r="BI220" i="4"/>
  <c r="J554" i="79" s="1"/>
  <c r="BI212" i="4"/>
  <c r="J546" i="79" s="1"/>
  <c r="BI204" i="4"/>
  <c r="J510" i="79" s="1"/>
  <c r="BI196" i="4"/>
  <c r="J502" i="79" s="1"/>
  <c r="BI188" i="4"/>
  <c r="J494" i="79" s="1"/>
  <c r="BI180" i="4"/>
  <c r="J483" i="79" s="1"/>
  <c r="BI172" i="4"/>
  <c r="J475" i="79" s="1"/>
  <c r="BI164" i="4"/>
  <c r="J463" i="79" s="1"/>
  <c r="BI604" i="4"/>
  <c r="BI600" i="4"/>
  <c r="BI591" i="4"/>
  <c r="BI597" i="4"/>
  <c r="BI589" i="4"/>
  <c r="BI569" i="4"/>
  <c r="BI538" i="4"/>
  <c r="BI534" i="4"/>
  <c r="BI530" i="4"/>
  <c r="BI526" i="4"/>
  <c r="BI522" i="4"/>
  <c r="BI518" i="4"/>
  <c r="BI514" i="4"/>
  <c r="BI439" i="4"/>
  <c r="J1120" i="79" s="1"/>
  <c r="BI423" i="4"/>
  <c r="J1079" i="79" s="1"/>
  <c r="BI407" i="4"/>
  <c r="J1054" i="79" s="1"/>
  <c r="BI507" i="4"/>
  <c r="BI499" i="4"/>
  <c r="BI495" i="4"/>
  <c r="BI491" i="4"/>
  <c r="BI487" i="4"/>
  <c r="BI450" i="4"/>
  <c r="J1131" i="79" s="1"/>
  <c r="BI442" i="4"/>
  <c r="J1123" i="79" s="1"/>
  <c r="BI434" i="4"/>
  <c r="J1115" i="79" s="1"/>
  <c r="BI426" i="4"/>
  <c r="J1092" i="79" s="1"/>
  <c r="BI418" i="4"/>
  <c r="J1071" i="79" s="1"/>
  <c r="BI410" i="4"/>
  <c r="J1060" i="79" s="1"/>
  <c r="BI402" i="4"/>
  <c r="J1042" i="79" s="1"/>
  <c r="BI394" i="4"/>
  <c r="J1008" i="79" s="1"/>
  <c r="BI512" i="4"/>
  <c r="BI441" i="4"/>
  <c r="J1122" i="79" s="1"/>
  <c r="BI425" i="4"/>
  <c r="J1088" i="79" s="1"/>
  <c r="BI409" i="4"/>
  <c r="J1056" i="79" s="1"/>
  <c r="BI159" i="4"/>
  <c r="J458" i="79" s="1"/>
  <c r="BI151" i="4"/>
  <c r="J395" i="79" s="1"/>
  <c r="BI143" i="4"/>
  <c r="J384" i="79" s="1"/>
  <c r="BI135" i="4"/>
  <c r="J376" i="79" s="1"/>
  <c r="BI127" i="4"/>
  <c r="J309" i="79" s="1"/>
  <c r="BI119" i="4"/>
  <c r="J286" i="79" s="1"/>
  <c r="BI111" i="4"/>
  <c r="J252" i="79" s="1"/>
  <c r="BI103" i="4"/>
  <c r="J244" i="79" s="1"/>
  <c r="BI95" i="4"/>
  <c r="J236" i="79" s="1"/>
  <c r="BI81" i="4"/>
  <c r="J149" i="79" s="1"/>
  <c r="BI75" i="4"/>
  <c r="J136" i="79" s="1"/>
  <c r="BI69" i="4"/>
  <c r="J123" i="79" s="1"/>
  <c r="BI63" i="4"/>
  <c r="J110" i="79" s="1"/>
  <c r="BI59" i="4"/>
  <c r="J102" i="79" s="1"/>
  <c r="BI55" i="4"/>
  <c r="J98" i="79" s="1"/>
  <c r="BI51" i="4"/>
  <c r="J75" i="79" s="1"/>
  <c r="BI43" i="4"/>
  <c r="J66" i="79" s="1"/>
  <c r="BI35" i="4"/>
  <c r="J49" i="79" s="1"/>
  <c r="BI27" i="4"/>
  <c r="J40" i="79" s="1"/>
  <c r="BI19" i="4"/>
  <c r="J21" i="79" s="1"/>
  <c r="BI11" i="4"/>
  <c r="J13" i="79" s="1"/>
  <c r="BI153" i="4"/>
  <c r="J398" i="79" s="1"/>
  <c r="BI145" i="4"/>
  <c r="J386" i="79" s="1"/>
  <c r="BI137" i="4"/>
  <c r="J378" i="79" s="1"/>
  <c r="BI129" i="4"/>
  <c r="J311" i="79" s="1"/>
  <c r="BI337" i="4"/>
  <c r="J869" i="79" s="1"/>
  <c r="BI333" i="4"/>
  <c r="J861" i="79" s="1"/>
  <c r="BI329" i="4"/>
  <c r="J857" i="79" s="1"/>
  <c r="BI325" i="4"/>
  <c r="J848" i="79" s="1"/>
  <c r="BI321" i="4"/>
  <c r="J844" i="79" s="1"/>
  <c r="BI317" i="4"/>
  <c r="J835" i="79" s="1"/>
  <c r="BI313" i="4"/>
  <c r="J830" i="79" s="1"/>
  <c r="BI309" i="4"/>
  <c r="J818" i="79" s="1"/>
  <c r="BI305" i="4"/>
  <c r="J809" i="79" s="1"/>
  <c r="BI301" i="4"/>
  <c r="J804" i="79" s="1"/>
  <c r="BI297" i="4"/>
  <c r="J800" i="79" s="1"/>
  <c r="BI293" i="4"/>
  <c r="J795" i="79" s="1"/>
  <c r="BI289" i="4"/>
  <c r="J791" i="79" s="1"/>
  <c r="BI285" i="4"/>
  <c r="J787" i="79" s="1"/>
  <c r="BI281" i="4"/>
  <c r="J780" i="79" s="1"/>
  <c r="BI277" i="4"/>
  <c r="J773" i="79" s="1"/>
  <c r="BI121" i="4"/>
  <c r="J289" i="79" s="1"/>
  <c r="BI113" i="4"/>
  <c r="J280" i="79" s="1"/>
  <c r="BI105" i="4"/>
  <c r="J246" i="79" s="1"/>
  <c r="BI97" i="4"/>
  <c r="J238" i="79" s="1"/>
  <c r="BI89" i="4"/>
  <c r="J223" i="79" s="1"/>
  <c r="BI85" i="4"/>
  <c r="J155" i="79" s="1"/>
  <c r="BI79" i="4"/>
  <c r="J147" i="79" s="1"/>
  <c r="BI67" i="4"/>
  <c r="J121" i="79" s="1"/>
  <c r="BI45" i="4"/>
  <c r="J68" i="79" s="1"/>
  <c r="BI37" i="4"/>
  <c r="J54" i="79" s="1"/>
  <c r="BI29" i="4"/>
  <c r="J42" i="79" s="1"/>
  <c r="BI21" i="4"/>
  <c r="J23" i="79" s="1"/>
  <c r="BI13" i="4"/>
  <c r="J15" i="79" s="1"/>
  <c r="BI339" i="4"/>
  <c r="J873" i="79" s="1"/>
  <c r="BI146" i="4"/>
  <c r="J387" i="79" s="1"/>
  <c r="BI130" i="4"/>
  <c r="J318" i="79" s="1"/>
  <c r="BI114" i="4"/>
  <c r="J281" i="79" s="1"/>
  <c r="BI98" i="4"/>
  <c r="J239" i="79" s="1"/>
  <c r="BI72" i="4"/>
  <c r="J133" i="79" s="1"/>
  <c r="BI42" i="4"/>
  <c r="J61" i="79" s="1"/>
  <c r="BI26" i="4"/>
  <c r="J34" i="79" s="1"/>
  <c r="BI10" i="4"/>
  <c r="J12" i="79" s="1"/>
  <c r="BI273" i="4"/>
  <c r="J766" i="79" s="1"/>
  <c r="BI269" i="4"/>
  <c r="J758" i="79" s="1"/>
  <c r="BI265" i="4"/>
  <c r="J744" i="79" s="1"/>
  <c r="BI261" i="4"/>
  <c r="J737" i="79" s="1"/>
  <c r="BI233" i="4"/>
  <c r="J594" i="79" s="1"/>
  <c r="BI229" i="4"/>
  <c r="J590" i="79" s="1"/>
  <c r="BI588" i="4"/>
  <c r="BI580" i="4"/>
  <c r="BI576" i="4"/>
  <c r="BI572" i="4"/>
  <c r="BI568" i="4"/>
  <c r="BI562" i="4"/>
  <c r="BI558" i="4"/>
  <c r="BI554" i="4"/>
  <c r="BI550" i="4"/>
  <c r="BI546" i="4"/>
  <c r="BI502" i="4"/>
  <c r="BI610" i="4"/>
  <c r="BI606" i="4"/>
  <c r="BI603" i="4"/>
  <c r="BI599" i="4"/>
  <c r="BI579" i="4"/>
  <c r="BI575" i="4"/>
  <c r="BI571" i="4"/>
  <c r="BI561" i="4"/>
  <c r="BI557" i="4"/>
  <c r="BI553" i="4"/>
  <c r="BI549" i="4"/>
  <c r="BI545" i="4"/>
  <c r="BI541" i="4"/>
  <c r="BI537" i="4"/>
  <c r="BI533" i="4"/>
  <c r="BI529" i="4"/>
  <c r="BI525" i="4"/>
  <c r="BI521" i="4"/>
  <c r="BI517" i="4"/>
  <c r="BI513" i="4"/>
  <c r="BI482" i="4"/>
  <c r="BI478" i="4"/>
  <c r="BI474" i="4"/>
  <c r="J1158" i="79" s="1"/>
  <c r="BI470" i="4"/>
  <c r="J1154" i="79" s="1"/>
  <c r="BI466" i="4"/>
  <c r="J1150" i="79" s="1"/>
  <c r="BI462" i="4"/>
  <c r="J1146" i="79" s="1"/>
  <c r="BI458" i="4"/>
  <c r="J1139" i="79" s="1"/>
  <c r="BI454" i="4"/>
  <c r="J1135" i="79" s="1"/>
  <c r="BI542" i="4"/>
  <c r="BI590" i="4"/>
  <c r="BI451" i="4"/>
  <c r="J1132" i="79" s="1"/>
  <c r="BI435" i="4"/>
  <c r="J1116" i="79" s="1"/>
  <c r="BI419" i="4"/>
  <c r="J1072" i="79" s="1"/>
  <c r="BI403" i="4"/>
  <c r="J1043" i="79" s="1"/>
  <c r="BI391" i="4"/>
  <c r="J1003" i="79" s="1"/>
  <c r="BI357" i="4"/>
  <c r="J935" i="79" s="1"/>
  <c r="BI353" i="4"/>
  <c r="J922" i="79" s="1"/>
  <c r="BI349" i="4"/>
  <c r="J909" i="79" s="1"/>
  <c r="BI346" i="4"/>
  <c r="J902" i="79" s="1"/>
  <c r="BI342" i="4"/>
  <c r="J877" i="79" s="1"/>
  <c r="BI338" i="4"/>
  <c r="J871" i="79" s="1"/>
  <c r="BI334" i="4"/>
  <c r="J863" i="79" s="1"/>
  <c r="BI330" i="4"/>
  <c r="J858" i="79" s="1"/>
  <c r="BI326" i="4"/>
  <c r="J851" i="79" s="1"/>
  <c r="BI322" i="4"/>
  <c r="J845" i="79" s="1"/>
  <c r="BI318" i="4"/>
  <c r="J838" i="79" s="1"/>
  <c r="BI314" i="4"/>
  <c r="J831" i="79" s="1"/>
  <c r="BI310" i="4"/>
  <c r="J821" i="79" s="1"/>
  <c r="BI306" i="4"/>
  <c r="J810" i="79" s="1"/>
  <c r="BI302" i="4"/>
  <c r="J805" i="79" s="1"/>
  <c r="BI298" i="4"/>
  <c r="J801" i="79" s="1"/>
  <c r="BI294" i="4"/>
  <c r="J796" i="79" s="1"/>
  <c r="BI290" i="4"/>
  <c r="J792" i="79" s="1"/>
  <c r="BI286" i="4"/>
  <c r="J788" i="79" s="1"/>
  <c r="BI282" i="4"/>
  <c r="J784" i="79" s="1"/>
  <c r="BI278" i="4"/>
  <c r="J774" i="79" s="1"/>
  <c r="BI251" i="4"/>
  <c r="J676" i="79" s="1"/>
  <c r="BI243" i="4"/>
  <c r="J659" i="79" s="1"/>
  <c r="BI235" i="4"/>
  <c r="J596" i="79" s="1"/>
  <c r="BI221" i="4"/>
  <c r="J555" i="79" s="1"/>
  <c r="BI213" i="4"/>
  <c r="J547" i="79" s="1"/>
  <c r="BI205" i="4"/>
  <c r="J511" i="79" s="1"/>
  <c r="BI197" i="4"/>
  <c r="J503" i="79" s="1"/>
  <c r="BI189" i="4"/>
  <c r="J495" i="79" s="1"/>
  <c r="BI181" i="4"/>
  <c r="J487" i="79" s="1"/>
  <c r="BI173" i="4"/>
  <c r="J476" i="79" s="1"/>
  <c r="BI253" i="4"/>
  <c r="J679" i="79" s="1"/>
  <c r="BI245" i="4"/>
  <c r="J663" i="79" s="1"/>
  <c r="BI237" i="4"/>
  <c r="J598" i="79" s="1"/>
  <c r="BI223" i="4"/>
  <c r="J563" i="79" s="1"/>
  <c r="BI215" i="4"/>
  <c r="J549" i="79" s="1"/>
  <c r="BI207" i="4"/>
  <c r="J513" i="79" s="1"/>
  <c r="BI199" i="4"/>
  <c r="J505" i="79" s="1"/>
  <c r="BI191" i="4"/>
  <c r="J497" i="79" s="1"/>
  <c r="BI183" i="4"/>
  <c r="J489" i="79" s="1"/>
  <c r="BI175" i="4"/>
  <c r="J478" i="79" s="1"/>
  <c r="BI167" i="4"/>
  <c r="J466" i="79" s="1"/>
  <c r="BI393" i="4"/>
  <c r="J1005" i="79" s="1"/>
  <c r="BI169" i="4"/>
  <c r="J472" i="79" s="1"/>
  <c r="BI539" i="4"/>
  <c r="BI437" i="4"/>
  <c r="J1118" i="79" s="1"/>
  <c r="BI421" i="4"/>
  <c r="J1075" i="79" s="1"/>
  <c r="BI405" i="4"/>
  <c r="J1051" i="79" s="1"/>
  <c r="BI509" i="4"/>
  <c r="BI501" i="4"/>
  <c r="BI481" i="4"/>
  <c r="BI477" i="4"/>
  <c r="J1161" i="79" s="1"/>
  <c r="BI473" i="4"/>
  <c r="J1157" i="79" s="1"/>
  <c r="BI469" i="4"/>
  <c r="J1153" i="79" s="1"/>
  <c r="BI465" i="4"/>
  <c r="J1149" i="79" s="1"/>
  <c r="BI461" i="4"/>
  <c r="J1142" i="79" s="1"/>
  <c r="BI457" i="4"/>
  <c r="J1138" i="79" s="1"/>
  <c r="BI453" i="4"/>
  <c r="J1134" i="79" s="1"/>
  <c r="BI444" i="4"/>
  <c r="J1125" i="79" s="1"/>
  <c r="BI436" i="4"/>
  <c r="J1117" i="79" s="1"/>
  <c r="BI428" i="4"/>
  <c r="J1109" i="79" s="1"/>
  <c r="BI420" i="4"/>
  <c r="J1074" i="79" s="1"/>
  <c r="BI412" i="4"/>
  <c r="J1062" i="79" s="1"/>
  <c r="BI404" i="4"/>
  <c r="J1050" i="79" s="1"/>
  <c r="BI396" i="4"/>
  <c r="J1035" i="79" s="1"/>
  <c r="BI383" i="4"/>
  <c r="J980" i="79" s="1"/>
  <c r="BI379" i="4"/>
  <c r="J970" i="79" s="1"/>
  <c r="BI375" i="4"/>
  <c r="J966" i="79" s="1"/>
  <c r="BI371" i="4"/>
  <c r="J962" i="79" s="1"/>
  <c r="BI367" i="4"/>
  <c r="J958" i="79" s="1"/>
  <c r="BI363" i="4"/>
  <c r="J945" i="79" s="1"/>
  <c r="BI156" i="4"/>
  <c r="J455" i="79" s="1"/>
  <c r="BI140" i="4"/>
  <c r="J381" i="79" s="1"/>
  <c r="BI124" i="4"/>
  <c r="J292" i="79" s="1"/>
  <c r="BI108" i="4"/>
  <c r="J249" i="79" s="1"/>
  <c r="BI92" i="4"/>
  <c r="J226" i="79" s="1"/>
  <c r="BI66" i="4"/>
  <c r="J116" i="79" s="1"/>
  <c r="BI36" i="4"/>
  <c r="J53" i="79" s="1"/>
  <c r="BI20" i="4"/>
  <c r="J22" i="79" s="1"/>
  <c r="BI88" i="4"/>
  <c r="J222" i="79" s="1"/>
  <c r="BI84" i="4"/>
  <c r="J154" i="79" s="1"/>
  <c r="BI74" i="4"/>
  <c r="J135" i="79" s="1"/>
  <c r="BI62" i="4"/>
  <c r="J109" i="79" s="1"/>
  <c r="BI58" i="4"/>
  <c r="J101" i="79" s="1"/>
  <c r="BI54" i="4"/>
  <c r="J96" i="79" s="1"/>
  <c r="BI158" i="4"/>
  <c r="J457" i="79" s="1"/>
  <c r="BI142" i="4"/>
  <c r="J383" i="79" s="1"/>
  <c r="BI126" i="4"/>
  <c r="J308" i="79" s="1"/>
  <c r="BI110" i="4"/>
  <c r="J251" i="79" s="1"/>
  <c r="BI94" i="4"/>
  <c r="J229" i="79" s="1"/>
  <c r="BI68" i="4"/>
  <c r="J122" i="79" s="1"/>
  <c r="BI38" i="4"/>
  <c r="J55" i="79" s="1"/>
  <c r="BI30" i="4"/>
  <c r="J43" i="79" s="1"/>
  <c r="BI14" i="4"/>
  <c r="J16" i="79" s="1"/>
  <c r="BI252" i="4"/>
  <c r="J678" i="79" s="1"/>
  <c r="BI244" i="4"/>
  <c r="J662" i="79" s="1"/>
  <c r="BI236" i="4"/>
  <c r="J597" i="79" s="1"/>
  <c r="BI222" i="4"/>
  <c r="J562" i="79" s="1"/>
  <c r="BI214" i="4"/>
  <c r="J548" i="79" s="1"/>
  <c r="BI206" i="4"/>
  <c r="J512" i="79" s="1"/>
  <c r="BI198" i="4"/>
  <c r="J504" i="79" s="1"/>
  <c r="BI190" i="4"/>
  <c r="J496" i="79" s="1"/>
  <c r="BI182" i="4"/>
  <c r="J488" i="79" s="1"/>
  <c r="BI174" i="4"/>
  <c r="J477" i="79" s="1"/>
  <c r="BI166" i="4"/>
  <c r="J465" i="79" s="1"/>
  <c r="BR359" i="4"/>
  <c r="BS359" i="4" s="1"/>
  <c r="BT359" i="4" s="1"/>
  <c r="BR384" i="4"/>
  <c r="BS384" i="4" s="1"/>
  <c r="BT384" i="4" s="1"/>
  <c r="BR376" i="4"/>
  <c r="BS376" i="4" s="1"/>
  <c r="BT376" i="4" s="1"/>
  <c r="BR372" i="4"/>
  <c r="BS372" i="4" s="1"/>
  <c r="BT372" i="4" s="1"/>
  <c r="BR360" i="4"/>
  <c r="BS360" i="4" s="1"/>
  <c r="BT360" i="4" s="1"/>
  <c r="BR496" i="4"/>
  <c r="BR348" i="4"/>
  <c r="BS348" i="4" s="1"/>
  <c r="BT348" i="4" s="1"/>
  <c r="BR439" i="4"/>
  <c r="BS439" i="4" s="1"/>
  <c r="BT439" i="4" s="1"/>
  <c r="BR407" i="4"/>
  <c r="BS407" i="4" s="1"/>
  <c r="BT407" i="4" s="1"/>
  <c r="BR450" i="4"/>
  <c r="BS450" i="4" s="1"/>
  <c r="BT450" i="4" s="1"/>
  <c r="BR442" i="4"/>
  <c r="BS442" i="4" s="1"/>
  <c r="BT442" i="4" s="1"/>
  <c r="BR434" i="4"/>
  <c r="BS434" i="4" s="1"/>
  <c r="BT434" i="4" s="1"/>
  <c r="BR418" i="4"/>
  <c r="BS418" i="4" s="1"/>
  <c r="BT418" i="4" s="1"/>
  <c r="BR159" i="4"/>
  <c r="BS159" i="4" s="1"/>
  <c r="BT159" i="4" s="1"/>
  <c r="BR151" i="4"/>
  <c r="BS151" i="4" s="1"/>
  <c r="BT151" i="4" s="1"/>
  <c r="BR135" i="4"/>
  <c r="BS135" i="4" s="1"/>
  <c r="BT135" i="4" s="1"/>
  <c r="BR103" i="4"/>
  <c r="BS103" i="4" s="1"/>
  <c r="BT103" i="4" s="1"/>
  <c r="BR95" i="4"/>
  <c r="BS95" i="4" s="1"/>
  <c r="BT95" i="4" s="1"/>
  <c r="BR81" i="4"/>
  <c r="BS81" i="4" s="1"/>
  <c r="BT81" i="4" s="1"/>
  <c r="BR55" i="4"/>
  <c r="BS55" i="4" s="1"/>
  <c r="BT55" i="4" s="1"/>
  <c r="BR51" i="4"/>
  <c r="BS51" i="4" s="1"/>
  <c r="BT51" i="4" s="1"/>
  <c r="BR11" i="4"/>
  <c r="BS11" i="4" s="1"/>
  <c r="BT11" i="4" s="1"/>
  <c r="BR153" i="4"/>
  <c r="BS153" i="4" s="1"/>
  <c r="BT153" i="4" s="1"/>
  <c r="BR109" i="4"/>
  <c r="BS109" i="4" s="1"/>
  <c r="BT109" i="4" s="1"/>
  <c r="BR87" i="4"/>
  <c r="BS87" i="4" s="1"/>
  <c r="BT87" i="4" s="1"/>
  <c r="BR83" i="4"/>
  <c r="BS83" i="4" s="1"/>
  <c r="BT83" i="4" s="1"/>
  <c r="BR49" i="4"/>
  <c r="BS49" i="4" s="1"/>
  <c r="BT49" i="4" s="1"/>
  <c r="BR275" i="4"/>
  <c r="BS275" i="4" s="1"/>
  <c r="BT275" i="4" s="1"/>
  <c r="BR271" i="4"/>
  <c r="BS271" i="4" s="1"/>
  <c r="BT271" i="4" s="1"/>
  <c r="BR267" i="4"/>
  <c r="BS267" i="4" s="1"/>
  <c r="BT267" i="4" s="1"/>
  <c r="BR231" i="4"/>
  <c r="BS231" i="4" s="1"/>
  <c r="BT231" i="4" s="1"/>
  <c r="BR502" i="4"/>
  <c r="BR353" i="4"/>
  <c r="BS353" i="4" s="1"/>
  <c r="BT353" i="4" s="1"/>
  <c r="BR326" i="4"/>
  <c r="BS326" i="4" s="1"/>
  <c r="BT326" i="4" s="1"/>
  <c r="BR302" i="4"/>
  <c r="BS302" i="4" s="1"/>
  <c r="BT302" i="4" s="1"/>
  <c r="BR245" i="4"/>
  <c r="BS245" i="4" s="1"/>
  <c r="BT245" i="4" s="1"/>
  <c r="BR237" i="4"/>
  <c r="BS237" i="4" s="1"/>
  <c r="BT237" i="4" s="1"/>
  <c r="BR207" i="4"/>
  <c r="BS207" i="4" s="1"/>
  <c r="BT207" i="4" s="1"/>
  <c r="BR191" i="4"/>
  <c r="BS191" i="4" s="1"/>
  <c r="BT191" i="4" s="1"/>
  <c r="BR183" i="4"/>
  <c r="BS183" i="4" s="1"/>
  <c r="BT183" i="4" s="1"/>
  <c r="BR375" i="4"/>
  <c r="BS375" i="4" s="1"/>
  <c r="BT375" i="4" s="1"/>
  <c r="BR363" i="4"/>
  <c r="BS363" i="4" s="1"/>
  <c r="BT363" i="4" s="1"/>
  <c r="BR156" i="4"/>
  <c r="BS156" i="4" s="1"/>
  <c r="BT156" i="4" s="1"/>
  <c r="BR124" i="4"/>
  <c r="BS124" i="4" s="1"/>
  <c r="BT124" i="4" s="1"/>
  <c r="BR20" i="4"/>
  <c r="BS20" i="4" s="1"/>
  <c r="BT20" i="4" s="1"/>
  <c r="BR88" i="4"/>
  <c r="BS88" i="4" s="1"/>
  <c r="BT88" i="4" s="1"/>
  <c r="BR158" i="4"/>
  <c r="BS158" i="4" s="1"/>
  <c r="BT158" i="4" s="1"/>
  <c r="BR142" i="4"/>
  <c r="BS142" i="4" s="1"/>
  <c r="BT142" i="4" s="1"/>
  <c r="BR126" i="4"/>
  <c r="BS126" i="4" s="1"/>
  <c r="BT126" i="4" s="1"/>
  <c r="BR68" i="4"/>
  <c r="BS68" i="4" s="1"/>
  <c r="BT68" i="4" s="1"/>
  <c r="BR38" i="4"/>
  <c r="BS38" i="4" s="1"/>
  <c r="BT38" i="4" s="1"/>
  <c r="BH358" i="4"/>
  <c r="K936" i="79" s="1"/>
  <c r="BQ358" i="4"/>
  <c r="BR358" i="4" s="1"/>
  <c r="BS358" i="4" s="1"/>
  <c r="BT358" i="4" s="1"/>
  <c r="BH354" i="4"/>
  <c r="K928" i="79" s="1"/>
  <c r="BQ354" i="4"/>
  <c r="BH350" i="4"/>
  <c r="K915" i="79" s="1"/>
  <c r="BQ350" i="4"/>
  <c r="BR350" i="4" s="1"/>
  <c r="BS350" i="4" s="1"/>
  <c r="BT350" i="4" s="1"/>
  <c r="BQ343" i="4"/>
  <c r="BH343" i="4"/>
  <c r="K878" i="79" s="1"/>
  <c r="BQ144" i="4"/>
  <c r="BR144" i="4" s="1"/>
  <c r="BS144" i="4" s="1"/>
  <c r="BT144" i="4" s="1"/>
  <c r="BH144" i="4"/>
  <c r="K385" i="79" s="1"/>
  <c r="BQ128" i="4"/>
  <c r="BR128" i="4" s="1"/>
  <c r="BS128" i="4" s="1"/>
  <c r="BT128" i="4" s="1"/>
  <c r="BH128" i="4"/>
  <c r="K310" i="79" s="1"/>
  <c r="BQ112" i="4"/>
  <c r="BR112" i="4" s="1"/>
  <c r="BS112" i="4" s="1"/>
  <c r="BT112" i="4" s="1"/>
  <c r="BH112" i="4"/>
  <c r="K279" i="79" s="1"/>
  <c r="BQ96" i="4"/>
  <c r="BR96" i="4" s="1"/>
  <c r="BS96" i="4" s="1"/>
  <c r="BT96" i="4" s="1"/>
  <c r="BH96" i="4"/>
  <c r="K237" i="79" s="1"/>
  <c r="BQ70" i="4"/>
  <c r="BR70" i="4" s="1"/>
  <c r="BS70" i="4" s="1"/>
  <c r="BT70" i="4" s="1"/>
  <c r="BH70" i="4"/>
  <c r="K125" i="79" s="1"/>
  <c r="BQ40" i="4"/>
  <c r="BR40" i="4" s="1"/>
  <c r="BS40" i="4" s="1"/>
  <c r="BT40" i="4" s="1"/>
  <c r="BH40" i="4"/>
  <c r="K58" i="79" s="1"/>
  <c r="BQ24" i="4"/>
  <c r="BR24" i="4" s="1"/>
  <c r="BS24" i="4" s="1"/>
  <c r="BT24" i="4" s="1"/>
  <c r="BH24" i="4"/>
  <c r="K30" i="79" s="1"/>
  <c r="BH276" i="4"/>
  <c r="K772" i="79" s="1"/>
  <c r="BQ276" i="4"/>
  <c r="BR276" i="4" s="1"/>
  <c r="BS276" i="4" s="1"/>
  <c r="BT276" i="4" s="1"/>
  <c r="BH272" i="4"/>
  <c r="BQ272" i="4"/>
  <c r="BR272" i="4" s="1"/>
  <c r="BS272" i="4" s="1"/>
  <c r="BT272" i="4" s="1"/>
  <c r="BH268" i="4"/>
  <c r="K757" i="79" s="1"/>
  <c r="BQ268" i="4"/>
  <c r="BR268" i="4" s="1"/>
  <c r="BS268" i="4" s="1"/>
  <c r="BT268" i="4" s="1"/>
  <c r="BH264" i="4"/>
  <c r="BQ264" i="4"/>
  <c r="BR264" i="4" s="1"/>
  <c r="BS264" i="4" s="1"/>
  <c r="BT264" i="4" s="1"/>
  <c r="BH260" i="4"/>
  <c r="K735" i="79" s="1"/>
  <c r="BQ260" i="4"/>
  <c r="BR260" i="4" s="1"/>
  <c r="BS260" i="4" s="1"/>
  <c r="BT260" i="4" s="1"/>
  <c r="BH254" i="4"/>
  <c r="BQ254" i="4"/>
  <c r="BR254" i="4" s="1"/>
  <c r="BS254" i="4" s="1"/>
  <c r="BT254" i="4" s="1"/>
  <c r="BH246" i="4"/>
  <c r="K666" i="79" s="1"/>
  <c r="BQ246" i="4"/>
  <c r="BR246" i="4" s="1"/>
  <c r="BS246" i="4" s="1"/>
  <c r="BT246" i="4" s="1"/>
  <c r="BH238" i="4"/>
  <c r="BQ238" i="4"/>
  <c r="BR238" i="4" s="1"/>
  <c r="BS238" i="4" s="1"/>
  <c r="BT238" i="4" s="1"/>
  <c r="BH232" i="4"/>
  <c r="K593" i="79" s="1"/>
  <c r="BQ232" i="4"/>
  <c r="BR232" i="4" s="1"/>
  <c r="BS232" i="4" s="1"/>
  <c r="BT232" i="4" s="1"/>
  <c r="BH228" i="4"/>
  <c r="BQ228" i="4"/>
  <c r="BR228" i="4" s="1"/>
  <c r="BS228" i="4" s="1"/>
  <c r="BT228" i="4" s="1"/>
  <c r="BH220" i="4"/>
  <c r="K554" i="79" s="1"/>
  <c r="BQ220" i="4"/>
  <c r="BR220" i="4" s="1"/>
  <c r="BS220" i="4" s="1"/>
  <c r="BT220" i="4" s="1"/>
  <c r="BH212" i="4"/>
  <c r="BQ212" i="4"/>
  <c r="BR212" i="4" s="1"/>
  <c r="BS212" i="4" s="1"/>
  <c r="BT212" i="4" s="1"/>
  <c r="BH204" i="4"/>
  <c r="K510" i="79" s="1"/>
  <c r="BQ204" i="4"/>
  <c r="BR204" i="4" s="1"/>
  <c r="BS204" i="4" s="1"/>
  <c r="BT204" i="4" s="1"/>
  <c r="BH196" i="4"/>
  <c r="BQ196" i="4"/>
  <c r="BR196" i="4" s="1"/>
  <c r="BS196" i="4" s="1"/>
  <c r="BT196" i="4" s="1"/>
  <c r="BH188" i="4"/>
  <c r="K494" i="79" s="1"/>
  <c r="BQ188" i="4"/>
  <c r="BR188" i="4" s="1"/>
  <c r="BS188" i="4" s="1"/>
  <c r="BT188" i="4" s="1"/>
  <c r="BH180" i="4"/>
  <c r="BQ180" i="4"/>
  <c r="BR180" i="4" s="1"/>
  <c r="BS180" i="4" s="1"/>
  <c r="BT180" i="4" s="1"/>
  <c r="BH172" i="4"/>
  <c r="K475" i="79" s="1"/>
  <c r="BQ172" i="4"/>
  <c r="BR172" i="4" s="1"/>
  <c r="BS172" i="4" s="1"/>
  <c r="BT172" i="4" s="1"/>
  <c r="BH164" i="4"/>
  <c r="BQ164" i="4"/>
  <c r="BR164" i="4" s="1"/>
  <c r="BS164" i="4" s="1"/>
  <c r="BT164" i="4" s="1"/>
  <c r="BQ155" i="4"/>
  <c r="BH155" i="4"/>
  <c r="K454" i="79" s="1"/>
  <c r="BQ147" i="4"/>
  <c r="BR147" i="4" s="1"/>
  <c r="BS147" i="4" s="1"/>
  <c r="BT147" i="4" s="1"/>
  <c r="BH147" i="4"/>
  <c r="K390" i="79" s="1"/>
  <c r="BQ139" i="4"/>
  <c r="BR139" i="4" s="1"/>
  <c r="BS139" i="4" s="1"/>
  <c r="BT139" i="4" s="1"/>
  <c r="BH139" i="4"/>
  <c r="K380" i="79" s="1"/>
  <c r="BQ131" i="4"/>
  <c r="BH131" i="4"/>
  <c r="K372" i="79" s="1"/>
  <c r="BQ123" i="4"/>
  <c r="BR123" i="4" s="1"/>
  <c r="BS123" i="4" s="1"/>
  <c r="BT123" i="4" s="1"/>
  <c r="BH123" i="4"/>
  <c r="K291" i="79" s="1"/>
  <c r="BQ115" i="4"/>
  <c r="BR115" i="4" s="1"/>
  <c r="BS115" i="4" s="1"/>
  <c r="BT115" i="4" s="1"/>
  <c r="BH115" i="4"/>
  <c r="K282" i="79" s="1"/>
  <c r="BQ107" i="4"/>
  <c r="BH107" i="4"/>
  <c r="K248" i="79" s="1"/>
  <c r="BQ99" i="4"/>
  <c r="BH99" i="4"/>
  <c r="K240" i="79" s="1"/>
  <c r="BQ91" i="4"/>
  <c r="BR91" i="4" s="1"/>
  <c r="BS91" i="4" s="1"/>
  <c r="BT91" i="4" s="1"/>
  <c r="BH91" i="4"/>
  <c r="K225" i="79" s="1"/>
  <c r="BQ77" i="4"/>
  <c r="BH77" i="4"/>
  <c r="K139" i="79" s="1"/>
  <c r="BQ73" i="4"/>
  <c r="BH73" i="4"/>
  <c r="K134" i="79" s="1"/>
  <c r="BQ65" i="4"/>
  <c r="BH65" i="4"/>
  <c r="K113" i="79" s="1"/>
  <c r="BQ61" i="4"/>
  <c r="BH61" i="4"/>
  <c r="K108" i="79" s="1"/>
  <c r="BQ57" i="4"/>
  <c r="BH57" i="4"/>
  <c r="K100" i="79" s="1"/>
  <c r="BQ53" i="4"/>
  <c r="BR53" i="4" s="1"/>
  <c r="BS53" i="4" s="1"/>
  <c r="BT53" i="4" s="1"/>
  <c r="BH53" i="4"/>
  <c r="K95" i="79" s="1"/>
  <c r="BQ47" i="4"/>
  <c r="BR47" i="4" s="1"/>
  <c r="BS47" i="4" s="1"/>
  <c r="BT47" i="4" s="1"/>
  <c r="BH47" i="4"/>
  <c r="K70" i="79" s="1"/>
  <c r="BQ39" i="4"/>
  <c r="BH39" i="4"/>
  <c r="K57" i="79" s="1"/>
  <c r="BQ31" i="4"/>
  <c r="BR31" i="4" s="1"/>
  <c r="BS31" i="4" s="1"/>
  <c r="BT31" i="4" s="1"/>
  <c r="BH31" i="4"/>
  <c r="K44" i="79" s="1"/>
  <c r="BQ23" i="4"/>
  <c r="BH23" i="4"/>
  <c r="K29" i="79" s="1"/>
  <c r="BQ15" i="4"/>
  <c r="BH15" i="4"/>
  <c r="K17" i="79" s="1"/>
  <c r="BQ157" i="4"/>
  <c r="BR157" i="4" s="1"/>
  <c r="BS157" i="4" s="1"/>
  <c r="BT157" i="4" s="1"/>
  <c r="BH157" i="4"/>
  <c r="K456" i="79" s="1"/>
  <c r="BQ149" i="4"/>
  <c r="BH149" i="4"/>
  <c r="K393" i="79" s="1"/>
  <c r="BQ141" i="4"/>
  <c r="BH141" i="4"/>
  <c r="K382" i="79" s="1"/>
  <c r="BQ133" i="4"/>
  <c r="BH133" i="4"/>
  <c r="K374" i="79" s="1"/>
  <c r="BQ125" i="4"/>
  <c r="BR125" i="4" s="1"/>
  <c r="BS125" i="4" s="1"/>
  <c r="BT125" i="4" s="1"/>
  <c r="BH125" i="4"/>
  <c r="K293" i="79" s="1"/>
  <c r="BQ586" i="4"/>
  <c r="BR586" i="4" s="1"/>
  <c r="BH586" i="4"/>
  <c r="C340" i="78" s="1"/>
  <c r="BH508" i="4"/>
  <c r="C61" i="78" s="1"/>
  <c r="BQ508" i="4"/>
  <c r="BQ449" i="4"/>
  <c r="BH449" i="4"/>
  <c r="K1130" i="79" s="1"/>
  <c r="BQ433" i="4"/>
  <c r="BR433" i="4" s="1"/>
  <c r="BS433" i="4" s="1"/>
  <c r="BT433" i="4" s="1"/>
  <c r="BH433" i="4"/>
  <c r="K1114" i="79" s="1"/>
  <c r="BQ417" i="4"/>
  <c r="BH417" i="4"/>
  <c r="K1070" i="79" s="1"/>
  <c r="BQ401" i="4"/>
  <c r="BH401" i="4"/>
  <c r="K1040" i="79" s="1"/>
  <c r="BQ121" i="4"/>
  <c r="BR121" i="4" s="1"/>
  <c r="BS121" i="4" s="1"/>
  <c r="BT121" i="4" s="1"/>
  <c r="BH121" i="4"/>
  <c r="K289" i="79" s="1"/>
  <c r="BQ113" i="4"/>
  <c r="BR113" i="4" s="1"/>
  <c r="BS113" i="4" s="1"/>
  <c r="BT113" i="4" s="1"/>
  <c r="BH113" i="4"/>
  <c r="K280" i="79" s="1"/>
  <c r="BQ105" i="4"/>
  <c r="BR105" i="4" s="1"/>
  <c r="BS105" i="4" s="1"/>
  <c r="BT105" i="4" s="1"/>
  <c r="BH105" i="4"/>
  <c r="K246" i="79" s="1"/>
  <c r="BQ97" i="4"/>
  <c r="BH97" i="4"/>
  <c r="K238" i="79" s="1"/>
  <c r="BQ89" i="4"/>
  <c r="BR89" i="4" s="1"/>
  <c r="BS89" i="4" s="1"/>
  <c r="BT89" i="4" s="1"/>
  <c r="BH89" i="4"/>
  <c r="K223" i="79" s="1"/>
  <c r="BQ85" i="4"/>
  <c r="BR85" i="4" s="1"/>
  <c r="BS85" i="4" s="1"/>
  <c r="BT85" i="4" s="1"/>
  <c r="BH85" i="4"/>
  <c r="K155" i="79" s="1"/>
  <c r="BQ79" i="4"/>
  <c r="BH79" i="4"/>
  <c r="K147" i="79" s="1"/>
  <c r="BQ67" i="4"/>
  <c r="BH67" i="4"/>
  <c r="K121" i="79" s="1"/>
  <c r="BQ45" i="4"/>
  <c r="BR45" i="4" s="1"/>
  <c r="BS45" i="4" s="1"/>
  <c r="BT45" i="4" s="1"/>
  <c r="BH45" i="4"/>
  <c r="K68" i="79" s="1"/>
  <c r="BQ37" i="4"/>
  <c r="BH37" i="4"/>
  <c r="K54" i="79" s="1"/>
  <c r="BQ29" i="4"/>
  <c r="BH29" i="4"/>
  <c r="K42" i="79" s="1"/>
  <c r="BQ21" i="4"/>
  <c r="BH21" i="4"/>
  <c r="K23" i="79" s="1"/>
  <c r="BQ13" i="4"/>
  <c r="BH13" i="4"/>
  <c r="K15" i="79" s="1"/>
  <c r="BQ341" i="4"/>
  <c r="BR341" i="4" s="1"/>
  <c r="BS341" i="4" s="1"/>
  <c r="BT341" i="4" s="1"/>
  <c r="BH341" i="4"/>
  <c r="K875" i="79" s="1"/>
  <c r="BH337" i="4"/>
  <c r="K869" i="79" s="1"/>
  <c r="BQ337" i="4"/>
  <c r="BR337" i="4" s="1"/>
  <c r="BS337" i="4" s="1"/>
  <c r="BT337" i="4" s="1"/>
  <c r="BH333" i="4"/>
  <c r="BQ333" i="4"/>
  <c r="BR333" i="4" s="1"/>
  <c r="BS333" i="4" s="1"/>
  <c r="BT333" i="4" s="1"/>
  <c r="BH329" i="4"/>
  <c r="K857" i="79" s="1"/>
  <c r="BQ329" i="4"/>
  <c r="BR329" i="4" s="1"/>
  <c r="BS329" i="4" s="1"/>
  <c r="BT329" i="4" s="1"/>
  <c r="BH325" i="4"/>
  <c r="BQ325" i="4"/>
  <c r="BR325" i="4" s="1"/>
  <c r="BS325" i="4" s="1"/>
  <c r="BT325" i="4" s="1"/>
  <c r="BH321" i="4"/>
  <c r="K844" i="79" s="1"/>
  <c r="BQ321" i="4"/>
  <c r="BR321" i="4" s="1"/>
  <c r="BS321" i="4" s="1"/>
  <c r="BT321" i="4" s="1"/>
  <c r="BH317" i="4"/>
  <c r="BQ317" i="4"/>
  <c r="BR317" i="4" s="1"/>
  <c r="BS317" i="4" s="1"/>
  <c r="BT317" i="4" s="1"/>
  <c r="BH313" i="4"/>
  <c r="K830" i="79" s="1"/>
  <c r="BQ313" i="4"/>
  <c r="BR313" i="4" s="1"/>
  <c r="BS313" i="4" s="1"/>
  <c r="BT313" i="4" s="1"/>
  <c r="BH309" i="4"/>
  <c r="BQ309" i="4"/>
  <c r="BR309" i="4" s="1"/>
  <c r="BS309" i="4" s="1"/>
  <c r="BT309" i="4" s="1"/>
  <c r="BH305" i="4"/>
  <c r="K809" i="79" s="1"/>
  <c r="BQ305" i="4"/>
  <c r="BR305" i="4" s="1"/>
  <c r="BS305" i="4" s="1"/>
  <c r="BT305" i="4" s="1"/>
  <c r="BH301" i="4"/>
  <c r="BQ301" i="4"/>
  <c r="BR301" i="4" s="1"/>
  <c r="BS301" i="4" s="1"/>
  <c r="BT301" i="4" s="1"/>
  <c r="BH297" i="4"/>
  <c r="K800" i="79" s="1"/>
  <c r="BQ297" i="4"/>
  <c r="BR297" i="4" s="1"/>
  <c r="BS297" i="4" s="1"/>
  <c r="BT297" i="4" s="1"/>
  <c r="BH293" i="4"/>
  <c r="BQ293" i="4"/>
  <c r="BR293" i="4" s="1"/>
  <c r="BS293" i="4" s="1"/>
  <c r="BT293" i="4" s="1"/>
  <c r="BH289" i="4"/>
  <c r="K791" i="79" s="1"/>
  <c r="BQ289" i="4"/>
  <c r="BR289" i="4" s="1"/>
  <c r="BS289" i="4" s="1"/>
  <c r="BT289" i="4" s="1"/>
  <c r="BQ285" i="4"/>
  <c r="BR285" i="4" s="1"/>
  <c r="BS285" i="4" s="1"/>
  <c r="BT285" i="4" s="1"/>
  <c r="BH285" i="4"/>
  <c r="K787" i="79" s="1"/>
  <c r="BQ281" i="4"/>
  <c r="BR281" i="4" s="1"/>
  <c r="BS281" i="4" s="1"/>
  <c r="BT281" i="4" s="1"/>
  <c r="BH281" i="4"/>
  <c r="K780" i="79" s="1"/>
  <c r="BH154" i="4"/>
  <c r="K450" i="79" s="1"/>
  <c r="BQ154" i="4"/>
  <c r="BR154" i="4" s="1"/>
  <c r="BS154" i="4" s="1"/>
  <c r="BT154" i="4" s="1"/>
  <c r="BH138" i="4"/>
  <c r="K379" i="79" s="1"/>
  <c r="BQ138" i="4"/>
  <c r="BR138" i="4" s="1"/>
  <c r="BS138" i="4" s="1"/>
  <c r="BT138" i="4" s="1"/>
  <c r="BH122" i="4"/>
  <c r="K290" i="79" s="1"/>
  <c r="BQ122" i="4"/>
  <c r="BR122" i="4" s="1"/>
  <c r="BS122" i="4" s="1"/>
  <c r="BT122" i="4" s="1"/>
  <c r="BH106" i="4"/>
  <c r="K247" i="79" s="1"/>
  <c r="BQ106" i="4"/>
  <c r="BR106" i="4" s="1"/>
  <c r="BS106" i="4" s="1"/>
  <c r="BT106" i="4" s="1"/>
  <c r="BH90" i="4"/>
  <c r="K224" i="79" s="1"/>
  <c r="BQ90" i="4"/>
  <c r="BR90" i="4" s="1"/>
  <c r="BS90" i="4" s="1"/>
  <c r="BT90" i="4" s="1"/>
  <c r="BH50" i="4"/>
  <c r="K74" i="79" s="1"/>
  <c r="BQ50" i="4"/>
  <c r="BR50" i="4" s="1"/>
  <c r="BS50" i="4" s="1"/>
  <c r="BT50" i="4" s="1"/>
  <c r="BH34" i="4"/>
  <c r="K48" i="79" s="1"/>
  <c r="BQ34" i="4"/>
  <c r="BR34" i="4" s="1"/>
  <c r="BS34" i="4" s="1"/>
  <c r="BT34" i="4" s="1"/>
  <c r="BH18" i="4"/>
  <c r="K20" i="79" s="1"/>
  <c r="BQ18" i="4"/>
  <c r="BR18" i="4" s="1"/>
  <c r="BS18" i="4" s="1"/>
  <c r="BT18" i="4" s="1"/>
  <c r="BH277" i="4"/>
  <c r="BQ277" i="4"/>
  <c r="BR277" i="4" s="1"/>
  <c r="BS277" i="4" s="1"/>
  <c r="BT277" i="4" s="1"/>
  <c r="BH273" i="4"/>
  <c r="K766" i="79" s="1"/>
  <c r="BQ273" i="4"/>
  <c r="BR273" i="4" s="1"/>
  <c r="BS273" i="4" s="1"/>
  <c r="BT273" i="4" s="1"/>
  <c r="BH269" i="4"/>
  <c r="BQ269" i="4"/>
  <c r="BR269" i="4" s="1"/>
  <c r="BS269" i="4" s="1"/>
  <c r="BT269" i="4" s="1"/>
  <c r="BH265" i="4"/>
  <c r="K744" i="79" s="1"/>
  <c r="BQ265" i="4"/>
  <c r="BH261" i="4"/>
  <c r="BQ261" i="4"/>
  <c r="BR261" i="4" s="1"/>
  <c r="BS261" i="4" s="1"/>
  <c r="BT261" i="4" s="1"/>
  <c r="BH233" i="4"/>
  <c r="K594" i="79" s="1"/>
  <c r="BQ233" i="4"/>
  <c r="BR233" i="4" s="1"/>
  <c r="BS233" i="4" s="1"/>
  <c r="BT233" i="4" s="1"/>
  <c r="BH229" i="4"/>
  <c r="BQ229" i="4"/>
  <c r="BR229" i="4" s="1"/>
  <c r="BS229" i="4" s="1"/>
  <c r="BT229" i="4" s="1"/>
  <c r="BQ588" i="4"/>
  <c r="BH588" i="4"/>
  <c r="C344" i="78" s="1"/>
  <c r="BQ580" i="4"/>
  <c r="BH580" i="4"/>
  <c r="C304" i="78" s="1"/>
  <c r="BQ576" i="4"/>
  <c r="BH576" i="4"/>
  <c r="C295" i="78" s="1"/>
  <c r="BQ572" i="4"/>
  <c r="BH572" i="4"/>
  <c r="C223" i="78" s="1"/>
  <c r="BQ568" i="4"/>
  <c r="BH568" i="4"/>
  <c r="C217" i="78" s="1"/>
  <c r="BQ562" i="4"/>
  <c r="BH562" i="4"/>
  <c r="C122" i="78" s="1"/>
  <c r="BQ558" i="4"/>
  <c r="BH558" i="4"/>
  <c r="C113" i="78" s="1"/>
  <c r="BQ554" i="4"/>
  <c r="BH554" i="4"/>
  <c r="C107" i="78" s="1"/>
  <c r="BQ550" i="4"/>
  <c r="BH550" i="4"/>
  <c r="C103" i="78" s="1"/>
  <c r="BQ546" i="4"/>
  <c r="BH546" i="4"/>
  <c r="C99" i="78" s="1"/>
  <c r="BQ542" i="4"/>
  <c r="BH542" i="4"/>
  <c r="C95" i="78" s="1"/>
  <c r="BQ510" i="4"/>
  <c r="BR510" i="4" s="1"/>
  <c r="BH510" i="4"/>
  <c r="C63" i="78" s="1"/>
  <c r="BQ612" i="4"/>
  <c r="BR612" i="4" s="1"/>
  <c r="BH612" i="4"/>
  <c r="C393" i="78" s="1"/>
  <c r="C53" i="81" s="1"/>
  <c r="BQ608" i="4"/>
  <c r="BR608" i="4" s="1"/>
  <c r="BH608" i="4"/>
  <c r="C389" i="78" s="1"/>
  <c r="C49" i="81" s="1"/>
  <c r="BQ590" i="4"/>
  <c r="BH590" i="4"/>
  <c r="C350" i="78" s="1"/>
  <c r="BQ603" i="4"/>
  <c r="BH603" i="4"/>
  <c r="C384" i="78" s="1"/>
  <c r="C44" i="81" s="1"/>
  <c r="BQ599" i="4"/>
  <c r="BH599" i="4"/>
  <c r="C380" i="78" s="1"/>
  <c r="C40" i="81" s="1"/>
  <c r="BQ581" i="4"/>
  <c r="BR581" i="4" s="1"/>
  <c r="BH581" i="4"/>
  <c r="C312" i="78" s="1"/>
  <c r="BQ577" i="4"/>
  <c r="BR577" i="4" s="1"/>
  <c r="BH577" i="4"/>
  <c r="C301" i="78" s="1"/>
  <c r="BQ573" i="4"/>
  <c r="BR573" i="4" s="1"/>
  <c r="BH573" i="4"/>
  <c r="C224" i="78" s="1"/>
  <c r="BQ563" i="4"/>
  <c r="BR563" i="4" s="1"/>
  <c r="BH563" i="4"/>
  <c r="C123" i="78" s="1"/>
  <c r="BQ559" i="4"/>
  <c r="BR559" i="4" s="1"/>
  <c r="BH559" i="4"/>
  <c r="C119" i="78" s="1"/>
  <c r="BQ555" i="4"/>
  <c r="BR555" i="4" s="1"/>
  <c r="BH555" i="4"/>
  <c r="C108" i="78" s="1"/>
  <c r="BQ551" i="4"/>
  <c r="BR551" i="4" s="1"/>
  <c r="BH551" i="4"/>
  <c r="C104" i="78" s="1"/>
  <c r="BQ547" i="4"/>
  <c r="BR547" i="4" s="1"/>
  <c r="BH547" i="4"/>
  <c r="C100" i="78" s="1"/>
  <c r="BQ543" i="4"/>
  <c r="BR543" i="4" s="1"/>
  <c r="BH543" i="4"/>
  <c r="C96" i="78" s="1"/>
  <c r="BQ537" i="4"/>
  <c r="BH537" i="4"/>
  <c r="C90" i="78" s="1"/>
  <c r="BQ533" i="4"/>
  <c r="BH533" i="4"/>
  <c r="C86" i="78" s="1"/>
  <c r="BQ529" i="4"/>
  <c r="BH529" i="4"/>
  <c r="C82" i="78" s="1"/>
  <c r="BQ525" i="4"/>
  <c r="BH525" i="4"/>
  <c r="C78" i="78" s="1"/>
  <c r="BQ521" i="4"/>
  <c r="BH521" i="4"/>
  <c r="C74" i="78" s="1"/>
  <c r="BQ517" i="4"/>
  <c r="BH517" i="4"/>
  <c r="C70" i="78" s="1"/>
  <c r="BQ513" i="4"/>
  <c r="BH513" i="4"/>
  <c r="C66" i="78" s="1"/>
  <c r="BQ451" i="4"/>
  <c r="BR451" i="4" s="1"/>
  <c r="BS451" i="4" s="1"/>
  <c r="BT451" i="4" s="1"/>
  <c r="BH451" i="4"/>
  <c r="K1132" i="79" s="1"/>
  <c r="BQ435" i="4"/>
  <c r="BR435" i="4" s="1"/>
  <c r="BS435" i="4" s="1"/>
  <c r="BT435" i="4" s="1"/>
  <c r="BH435" i="4"/>
  <c r="K1116" i="79" s="1"/>
  <c r="BQ419" i="4"/>
  <c r="BR419" i="4" s="1"/>
  <c r="BS419" i="4" s="1"/>
  <c r="BT419" i="4" s="1"/>
  <c r="BH419" i="4"/>
  <c r="K1072" i="79" s="1"/>
  <c r="BQ403" i="4"/>
  <c r="BR403" i="4" s="1"/>
  <c r="BS403" i="4" s="1"/>
  <c r="BT403" i="4" s="1"/>
  <c r="BH403" i="4"/>
  <c r="K1043" i="79" s="1"/>
  <c r="BQ482" i="4"/>
  <c r="BH482" i="4"/>
  <c r="C35" i="78" s="1"/>
  <c r="BQ478" i="4"/>
  <c r="BH478" i="4"/>
  <c r="C15" i="78" s="1"/>
  <c r="BH474" i="4"/>
  <c r="BQ474" i="4"/>
  <c r="BR474" i="4" s="1"/>
  <c r="BS474" i="4" s="1"/>
  <c r="BT474" i="4" s="1"/>
  <c r="BQ470" i="4"/>
  <c r="BR470" i="4" s="1"/>
  <c r="BS470" i="4" s="1"/>
  <c r="BT470" i="4" s="1"/>
  <c r="BH470" i="4"/>
  <c r="K1154" i="79" s="1"/>
  <c r="BQ466" i="4"/>
  <c r="BR466" i="4" s="1"/>
  <c r="BS466" i="4" s="1"/>
  <c r="BT466" i="4" s="1"/>
  <c r="BH466" i="4"/>
  <c r="K1150" i="79" s="1"/>
  <c r="BQ462" i="4"/>
  <c r="BR462" i="4" s="1"/>
  <c r="BS462" i="4" s="1"/>
  <c r="BT462" i="4" s="1"/>
  <c r="BH462" i="4"/>
  <c r="K1146" i="79" s="1"/>
  <c r="BQ458" i="4"/>
  <c r="BR458" i="4" s="1"/>
  <c r="BS458" i="4" s="1"/>
  <c r="BT458" i="4" s="1"/>
  <c r="BH458" i="4"/>
  <c r="K1139" i="79" s="1"/>
  <c r="BQ454" i="4"/>
  <c r="BR454" i="4" s="1"/>
  <c r="BS454" i="4" s="1"/>
  <c r="BT454" i="4" s="1"/>
  <c r="BH454" i="4"/>
  <c r="K1135" i="79" s="1"/>
  <c r="BH389" i="4"/>
  <c r="K998" i="79" s="1"/>
  <c r="BQ389" i="4"/>
  <c r="BR389" i="4" s="1"/>
  <c r="BS389" i="4" s="1"/>
  <c r="BT389" i="4" s="1"/>
  <c r="BH355" i="4"/>
  <c r="K931" i="79" s="1"/>
  <c r="BQ355" i="4"/>
  <c r="BR355" i="4" s="1"/>
  <c r="BS355" i="4" s="1"/>
  <c r="BT355" i="4" s="1"/>
  <c r="BH351" i="4"/>
  <c r="K918" i="79" s="1"/>
  <c r="BQ351" i="4"/>
  <c r="BR351" i="4" s="1"/>
  <c r="BS351" i="4" s="1"/>
  <c r="BT351" i="4" s="1"/>
  <c r="BQ347" i="4"/>
  <c r="BR347" i="4" s="1"/>
  <c r="BS347" i="4" s="1"/>
  <c r="BT347" i="4" s="1"/>
  <c r="BH347" i="4"/>
  <c r="K905" i="79" s="1"/>
  <c r="BQ344" i="4"/>
  <c r="BR344" i="4" s="1"/>
  <c r="BS344" i="4" s="1"/>
  <c r="BT344" i="4" s="1"/>
  <c r="BH344" i="4"/>
  <c r="K879" i="79" s="1"/>
  <c r="BQ340" i="4"/>
  <c r="BH340" i="4"/>
  <c r="K874" i="79" s="1"/>
  <c r="BQ336" i="4"/>
  <c r="BH336" i="4"/>
  <c r="K868" i="79" s="1"/>
  <c r="BQ332" i="4"/>
  <c r="BH332" i="4"/>
  <c r="K860" i="79" s="1"/>
  <c r="BQ328" i="4"/>
  <c r="BR328" i="4" s="1"/>
  <c r="BS328" i="4" s="1"/>
  <c r="BT328" i="4" s="1"/>
  <c r="BH328" i="4"/>
  <c r="K856" i="79" s="1"/>
  <c r="BQ324" i="4"/>
  <c r="BR324" i="4" s="1"/>
  <c r="BS324" i="4" s="1"/>
  <c r="BT324" i="4" s="1"/>
  <c r="BH324" i="4"/>
  <c r="K847" i="79" s="1"/>
  <c r="BQ320" i="4"/>
  <c r="BH320" i="4"/>
  <c r="K843" i="79" s="1"/>
  <c r="BQ316" i="4"/>
  <c r="BR316" i="4" s="1"/>
  <c r="BS316" i="4" s="1"/>
  <c r="BT316" i="4" s="1"/>
  <c r="BH316" i="4"/>
  <c r="K834" i="79" s="1"/>
  <c r="BQ312" i="4"/>
  <c r="BR312" i="4" s="1"/>
  <c r="BS312" i="4" s="1"/>
  <c r="BT312" i="4" s="1"/>
  <c r="BH312" i="4"/>
  <c r="K825" i="79" s="1"/>
  <c r="BQ308" i="4"/>
  <c r="BR308" i="4" s="1"/>
  <c r="BS308" i="4" s="1"/>
  <c r="BT308" i="4" s="1"/>
  <c r="BH308" i="4"/>
  <c r="K816" i="79" s="1"/>
  <c r="BQ304" i="4"/>
  <c r="BR304" i="4" s="1"/>
  <c r="BS304" i="4" s="1"/>
  <c r="BT304" i="4" s="1"/>
  <c r="BH304" i="4"/>
  <c r="K808" i="79" s="1"/>
  <c r="BQ300" i="4"/>
  <c r="BH300" i="4"/>
  <c r="K803" i="79" s="1"/>
  <c r="BQ298" i="4"/>
  <c r="BR298" i="4" s="1"/>
  <c r="BS298" i="4" s="1"/>
  <c r="BT298" i="4" s="1"/>
  <c r="BH298" i="4"/>
  <c r="K801" i="79" s="1"/>
  <c r="BQ294" i="4"/>
  <c r="BR294" i="4" s="1"/>
  <c r="BS294" i="4" s="1"/>
  <c r="BT294" i="4" s="1"/>
  <c r="BH294" i="4"/>
  <c r="K796" i="79" s="1"/>
  <c r="BQ290" i="4"/>
  <c r="BR290" i="4" s="1"/>
  <c r="BS290" i="4" s="1"/>
  <c r="BT290" i="4" s="1"/>
  <c r="BH290" i="4"/>
  <c r="K792" i="79" s="1"/>
  <c r="BQ286" i="4"/>
  <c r="BR286" i="4" s="1"/>
  <c r="BS286" i="4" s="1"/>
  <c r="BT286" i="4" s="1"/>
  <c r="BH286" i="4"/>
  <c r="K788" i="79" s="1"/>
  <c r="BQ282" i="4"/>
  <c r="BR282" i="4" s="1"/>
  <c r="BS282" i="4" s="1"/>
  <c r="BT282" i="4" s="1"/>
  <c r="BH282" i="4"/>
  <c r="K784" i="79" s="1"/>
  <c r="BQ278" i="4"/>
  <c r="BR278" i="4" s="1"/>
  <c r="BS278" i="4" s="1"/>
  <c r="BT278" i="4" s="1"/>
  <c r="BH278" i="4"/>
  <c r="K774" i="79" s="1"/>
  <c r="BQ255" i="4"/>
  <c r="BH255" i="4"/>
  <c r="K729" i="79" s="1"/>
  <c r="BQ251" i="4"/>
  <c r="BR251" i="4" s="1"/>
  <c r="BS251" i="4" s="1"/>
  <c r="BT251" i="4" s="1"/>
  <c r="BH251" i="4"/>
  <c r="K676" i="79" s="1"/>
  <c r="BQ247" i="4"/>
  <c r="BH247" i="4"/>
  <c r="K667" i="79" s="1"/>
  <c r="BQ243" i="4"/>
  <c r="BR243" i="4" s="1"/>
  <c r="BS243" i="4" s="1"/>
  <c r="BT243" i="4" s="1"/>
  <c r="BH243" i="4"/>
  <c r="K659" i="79" s="1"/>
  <c r="BQ239" i="4"/>
  <c r="BR239" i="4" s="1"/>
  <c r="BS239" i="4" s="1"/>
  <c r="BT239" i="4" s="1"/>
  <c r="BH239" i="4"/>
  <c r="K600" i="79" s="1"/>
  <c r="BQ235" i="4"/>
  <c r="BR235" i="4" s="1"/>
  <c r="BS235" i="4" s="1"/>
  <c r="BT235" i="4" s="1"/>
  <c r="BH235" i="4"/>
  <c r="K596" i="79" s="1"/>
  <c r="BQ225" i="4"/>
  <c r="BR225" i="4" s="1"/>
  <c r="BS225" i="4" s="1"/>
  <c r="BT225" i="4" s="1"/>
  <c r="BH225" i="4"/>
  <c r="K566" i="79" s="1"/>
  <c r="BQ221" i="4"/>
  <c r="BR221" i="4" s="1"/>
  <c r="BS221" i="4" s="1"/>
  <c r="BT221" i="4" s="1"/>
  <c r="BH221" i="4"/>
  <c r="K555" i="79" s="1"/>
  <c r="BQ217" i="4"/>
  <c r="BR217" i="4" s="1"/>
  <c r="BS217" i="4" s="1"/>
  <c r="BT217" i="4" s="1"/>
  <c r="BH217" i="4"/>
  <c r="K551" i="79" s="1"/>
  <c r="BQ213" i="4"/>
  <c r="BR213" i="4" s="1"/>
  <c r="BS213" i="4" s="1"/>
  <c r="BT213" i="4" s="1"/>
  <c r="BH213" i="4"/>
  <c r="K547" i="79" s="1"/>
  <c r="BQ209" i="4"/>
  <c r="BH209" i="4"/>
  <c r="K515" i="79" s="1"/>
  <c r="BQ205" i="4"/>
  <c r="BR205" i="4" s="1"/>
  <c r="BS205" i="4" s="1"/>
  <c r="BT205" i="4" s="1"/>
  <c r="BH205" i="4"/>
  <c r="K511" i="79" s="1"/>
  <c r="BQ201" i="4"/>
  <c r="BH201" i="4"/>
  <c r="K507" i="79" s="1"/>
  <c r="BQ197" i="4"/>
  <c r="BR197" i="4" s="1"/>
  <c r="BS197" i="4" s="1"/>
  <c r="BT197" i="4" s="1"/>
  <c r="BH197" i="4"/>
  <c r="K503" i="79" s="1"/>
  <c r="BQ193" i="4"/>
  <c r="BH193" i="4"/>
  <c r="K499" i="79" s="1"/>
  <c r="BQ189" i="4"/>
  <c r="BR189" i="4" s="1"/>
  <c r="BS189" i="4" s="1"/>
  <c r="BT189" i="4" s="1"/>
  <c r="BH189" i="4"/>
  <c r="K495" i="79" s="1"/>
  <c r="BQ185" i="4"/>
  <c r="BR185" i="4" s="1"/>
  <c r="BS185" i="4" s="1"/>
  <c r="BT185" i="4" s="1"/>
  <c r="BH185" i="4"/>
  <c r="K491" i="79" s="1"/>
  <c r="BQ181" i="4"/>
  <c r="BR181" i="4" s="1"/>
  <c r="BS181" i="4" s="1"/>
  <c r="BT181" i="4" s="1"/>
  <c r="BH181" i="4"/>
  <c r="K487" i="79" s="1"/>
  <c r="BQ177" i="4"/>
  <c r="BH177" i="4"/>
  <c r="K480" i="79" s="1"/>
  <c r="BH173" i="4"/>
  <c r="K476" i="79" s="1"/>
  <c r="BQ173" i="4"/>
  <c r="BR173" i="4" s="1"/>
  <c r="BS173" i="4" s="1"/>
  <c r="BT173" i="4" s="1"/>
  <c r="BH169" i="4"/>
  <c r="BQ169" i="4"/>
  <c r="BR169" i="4" s="1"/>
  <c r="BS169" i="4" s="1"/>
  <c r="BT169" i="4" s="1"/>
  <c r="BH165" i="4"/>
  <c r="K464" i="79" s="1"/>
  <c r="BQ165" i="4"/>
  <c r="BR165" i="4" s="1"/>
  <c r="BS165" i="4" s="1"/>
  <c r="BT165" i="4" s="1"/>
  <c r="BQ539" i="4"/>
  <c r="BH539" i="4"/>
  <c r="C92" i="78" s="1"/>
  <c r="BQ437" i="4"/>
  <c r="BR437" i="4" s="1"/>
  <c r="BS437" i="4" s="1"/>
  <c r="BT437" i="4" s="1"/>
  <c r="BH437" i="4"/>
  <c r="K1118" i="79" s="1"/>
  <c r="BQ421" i="4"/>
  <c r="BR421" i="4" s="1"/>
  <c r="BS421" i="4" s="1"/>
  <c r="BT421" i="4" s="1"/>
  <c r="BH421" i="4"/>
  <c r="K1075" i="79" s="1"/>
  <c r="BQ405" i="4"/>
  <c r="BR405" i="4" s="1"/>
  <c r="BS405" i="4" s="1"/>
  <c r="BT405" i="4" s="1"/>
  <c r="BH405" i="4"/>
  <c r="K1051" i="79" s="1"/>
  <c r="BQ509" i="4"/>
  <c r="BH509" i="4"/>
  <c r="C62" i="78" s="1"/>
  <c r="BQ501" i="4"/>
  <c r="BH501" i="4"/>
  <c r="C54" i="78" s="1"/>
  <c r="BQ481" i="4"/>
  <c r="BH481" i="4"/>
  <c r="C34" i="78" s="1"/>
  <c r="BQ477" i="4"/>
  <c r="BR477" i="4" s="1"/>
  <c r="BS477" i="4" s="1"/>
  <c r="BT477" i="4" s="1"/>
  <c r="BH477" i="4"/>
  <c r="K1161" i="79" s="1"/>
  <c r="BQ473" i="4"/>
  <c r="BR473" i="4" s="1"/>
  <c r="BS473" i="4" s="1"/>
  <c r="BT473" i="4" s="1"/>
  <c r="BH473" i="4"/>
  <c r="K1157" i="79" s="1"/>
  <c r="BQ469" i="4"/>
  <c r="BR469" i="4" s="1"/>
  <c r="BS469" i="4" s="1"/>
  <c r="BT469" i="4" s="1"/>
  <c r="BH469" i="4"/>
  <c r="K1153" i="79" s="1"/>
  <c r="BQ465" i="4"/>
  <c r="BR465" i="4" s="1"/>
  <c r="BS465" i="4" s="1"/>
  <c r="BT465" i="4" s="1"/>
  <c r="BH465" i="4"/>
  <c r="K1149" i="79" s="1"/>
  <c r="BQ461" i="4"/>
  <c r="BR461" i="4" s="1"/>
  <c r="BS461" i="4" s="1"/>
  <c r="BT461" i="4" s="1"/>
  <c r="BH461" i="4"/>
  <c r="K1142" i="79" s="1"/>
  <c r="BQ457" i="4"/>
  <c r="BR457" i="4" s="1"/>
  <c r="BS457" i="4" s="1"/>
  <c r="BT457" i="4" s="1"/>
  <c r="BH457" i="4"/>
  <c r="K1138" i="79" s="1"/>
  <c r="BQ453" i="4"/>
  <c r="BR453" i="4" s="1"/>
  <c r="BS453" i="4" s="1"/>
  <c r="BT453" i="4" s="1"/>
  <c r="BH453" i="4"/>
  <c r="K1134" i="79" s="1"/>
  <c r="BQ444" i="4"/>
  <c r="BR444" i="4" s="1"/>
  <c r="BS444" i="4" s="1"/>
  <c r="BT444" i="4" s="1"/>
  <c r="BH444" i="4"/>
  <c r="K1125" i="79" s="1"/>
  <c r="BQ436" i="4"/>
  <c r="BR436" i="4" s="1"/>
  <c r="BS436" i="4" s="1"/>
  <c r="BT436" i="4" s="1"/>
  <c r="BH436" i="4"/>
  <c r="K1117" i="79" s="1"/>
  <c r="BQ428" i="4"/>
  <c r="BR428" i="4" s="1"/>
  <c r="BS428" i="4" s="1"/>
  <c r="BT428" i="4" s="1"/>
  <c r="BH428" i="4"/>
  <c r="K1109" i="79" s="1"/>
  <c r="BQ420" i="4"/>
  <c r="BR420" i="4" s="1"/>
  <c r="BS420" i="4" s="1"/>
  <c r="BT420" i="4" s="1"/>
  <c r="BH420" i="4"/>
  <c r="K1074" i="79" s="1"/>
  <c r="BQ412" i="4"/>
  <c r="BR412" i="4" s="1"/>
  <c r="BS412" i="4" s="1"/>
  <c r="BT412" i="4" s="1"/>
  <c r="BH412" i="4"/>
  <c r="K1062" i="79" s="1"/>
  <c r="BQ404" i="4"/>
  <c r="BR404" i="4" s="1"/>
  <c r="BS404" i="4" s="1"/>
  <c r="BT404" i="4" s="1"/>
  <c r="BH404" i="4"/>
  <c r="K1050" i="79" s="1"/>
  <c r="BQ396" i="4"/>
  <c r="BR396" i="4" s="1"/>
  <c r="BS396" i="4" s="1"/>
  <c r="BT396" i="4" s="1"/>
  <c r="BH396" i="4"/>
  <c r="K1035" i="79" s="1"/>
  <c r="BQ383" i="4"/>
  <c r="BR383" i="4" s="1"/>
  <c r="BS383" i="4" s="1"/>
  <c r="BT383" i="4" s="1"/>
  <c r="BH383" i="4"/>
  <c r="K980" i="79" s="1"/>
  <c r="BQ379" i="4"/>
  <c r="BR379" i="4" s="1"/>
  <c r="BS379" i="4" s="1"/>
  <c r="BT379" i="4" s="1"/>
  <c r="BH379" i="4"/>
  <c r="K970" i="79" s="1"/>
  <c r="BQ452" i="4"/>
  <c r="BR452" i="4" s="1"/>
  <c r="BS452" i="4" s="1"/>
  <c r="BT452" i="4" s="1"/>
  <c r="BH452" i="4"/>
  <c r="K1133" i="79" s="1"/>
  <c r="BH377" i="4"/>
  <c r="K968" i="79" s="1"/>
  <c r="BQ377" i="4"/>
  <c r="BR377" i="4" s="1"/>
  <c r="BS377" i="4" s="1"/>
  <c r="BT377" i="4" s="1"/>
  <c r="BH373" i="4"/>
  <c r="K964" i="79" s="1"/>
  <c r="BQ373" i="4"/>
  <c r="BR373" i="4" s="1"/>
  <c r="BS373" i="4" s="1"/>
  <c r="BT373" i="4" s="1"/>
  <c r="BH369" i="4"/>
  <c r="K960" i="79" s="1"/>
  <c r="BQ369" i="4"/>
  <c r="BR369" i="4" s="1"/>
  <c r="BS369" i="4" s="1"/>
  <c r="BT369" i="4" s="1"/>
  <c r="BH365" i="4"/>
  <c r="K948" i="79" s="1"/>
  <c r="BQ365" i="4"/>
  <c r="BR365" i="4" s="1"/>
  <c r="BS365" i="4" s="1"/>
  <c r="BT365" i="4" s="1"/>
  <c r="BH361" i="4"/>
  <c r="K942" i="79" s="1"/>
  <c r="BQ361" i="4"/>
  <c r="BR361" i="4" s="1"/>
  <c r="BS361" i="4" s="1"/>
  <c r="BT361" i="4" s="1"/>
  <c r="BQ148" i="4"/>
  <c r="BH148" i="4"/>
  <c r="K391" i="79" s="1"/>
  <c r="BQ132" i="4"/>
  <c r="BH132" i="4"/>
  <c r="K373" i="79" s="1"/>
  <c r="BQ116" i="4"/>
  <c r="BR116" i="4" s="1"/>
  <c r="BS116" i="4" s="1"/>
  <c r="BT116" i="4" s="1"/>
  <c r="BH116" i="4"/>
  <c r="K283" i="79" s="1"/>
  <c r="BQ100" i="4"/>
  <c r="BH100" i="4"/>
  <c r="K241" i="79" s="1"/>
  <c r="BQ78" i="4"/>
  <c r="BH78" i="4"/>
  <c r="K146" i="79" s="1"/>
  <c r="BQ44" i="4"/>
  <c r="BH44" i="4"/>
  <c r="K67" i="79" s="1"/>
  <c r="BQ28" i="4"/>
  <c r="BH28" i="4"/>
  <c r="K41" i="79" s="1"/>
  <c r="BQ12" i="4"/>
  <c r="BH12" i="4"/>
  <c r="K14" i="79" s="1"/>
  <c r="BH86" i="4"/>
  <c r="K220" i="79" s="1"/>
  <c r="BQ86" i="4"/>
  <c r="BR86" i="4" s="1"/>
  <c r="BS86" i="4" s="1"/>
  <c r="BT86" i="4" s="1"/>
  <c r="BH76" i="4"/>
  <c r="K138" i="79" s="1"/>
  <c r="BQ76" i="4"/>
  <c r="BR76" i="4" s="1"/>
  <c r="BS76" i="4" s="1"/>
  <c r="BT76" i="4" s="1"/>
  <c r="BH64" i="4"/>
  <c r="K112" i="79" s="1"/>
  <c r="BQ64" i="4"/>
  <c r="BR64" i="4" s="1"/>
  <c r="BS64" i="4" s="1"/>
  <c r="BT64" i="4" s="1"/>
  <c r="BH60" i="4"/>
  <c r="K107" i="79" s="1"/>
  <c r="BQ60" i="4"/>
  <c r="BR60" i="4" s="1"/>
  <c r="BS60" i="4" s="1"/>
  <c r="BT60" i="4" s="1"/>
  <c r="BH56" i="4"/>
  <c r="K99" i="79" s="1"/>
  <c r="BQ56" i="4"/>
  <c r="BR56" i="4" s="1"/>
  <c r="BS56" i="4" s="1"/>
  <c r="BT56" i="4" s="1"/>
  <c r="BH52" i="4"/>
  <c r="K94" i="79" s="1"/>
  <c r="BQ52" i="4"/>
  <c r="BR52" i="4" s="1"/>
  <c r="BS52" i="4" s="1"/>
  <c r="BT52" i="4" s="1"/>
  <c r="BQ150" i="4"/>
  <c r="BR150" i="4" s="1"/>
  <c r="BS150" i="4" s="1"/>
  <c r="BT150" i="4" s="1"/>
  <c r="BH150" i="4"/>
  <c r="K394" i="79" s="1"/>
  <c r="BQ134" i="4"/>
  <c r="BR134" i="4" s="1"/>
  <c r="BS134" i="4" s="1"/>
  <c r="BT134" i="4" s="1"/>
  <c r="BH134" i="4"/>
  <c r="K375" i="79" s="1"/>
  <c r="BQ118" i="4"/>
  <c r="BR118" i="4" s="1"/>
  <c r="BS118" i="4" s="1"/>
  <c r="BT118" i="4" s="1"/>
  <c r="BH118" i="4"/>
  <c r="K285" i="79" s="1"/>
  <c r="BQ102" i="4"/>
  <c r="BR102" i="4" s="1"/>
  <c r="BS102" i="4" s="1"/>
  <c r="BT102" i="4" s="1"/>
  <c r="BH102" i="4"/>
  <c r="K243" i="79" s="1"/>
  <c r="BQ80" i="4"/>
  <c r="BH80" i="4"/>
  <c r="K148" i="79" s="1"/>
  <c r="BQ46" i="4"/>
  <c r="BR46" i="4" s="1"/>
  <c r="BS46" i="4" s="1"/>
  <c r="BT46" i="4" s="1"/>
  <c r="BH46" i="4"/>
  <c r="K69" i="79" s="1"/>
  <c r="BH256" i="4"/>
  <c r="K730" i="79" s="1"/>
  <c r="BQ256" i="4"/>
  <c r="BR256" i="4" s="1"/>
  <c r="BS256" i="4" s="1"/>
  <c r="BT256" i="4" s="1"/>
  <c r="BH248" i="4"/>
  <c r="K673" i="79" s="1"/>
  <c r="BQ248" i="4"/>
  <c r="BR248" i="4" s="1"/>
  <c r="BS248" i="4" s="1"/>
  <c r="BT248" i="4" s="1"/>
  <c r="BH240" i="4"/>
  <c r="K601" i="79" s="1"/>
  <c r="BQ240" i="4"/>
  <c r="BR240" i="4" s="1"/>
  <c r="BS240" i="4" s="1"/>
  <c r="BT240" i="4" s="1"/>
  <c r="BQ226" i="4"/>
  <c r="BH226" i="4"/>
  <c r="K567" i="79" s="1"/>
  <c r="BH218" i="4"/>
  <c r="K552" i="79" s="1"/>
  <c r="BQ218" i="4"/>
  <c r="BR218" i="4" s="1"/>
  <c r="BS218" i="4" s="1"/>
  <c r="BT218" i="4" s="1"/>
  <c r="BQ30" i="4"/>
  <c r="BR30" i="4" s="1"/>
  <c r="BS30" i="4" s="1"/>
  <c r="BT30" i="4" s="1"/>
  <c r="BH30" i="4"/>
  <c r="K43" i="79" s="1"/>
  <c r="BQ14" i="4"/>
  <c r="BR14" i="4" s="1"/>
  <c r="BS14" i="4" s="1"/>
  <c r="BT14" i="4" s="1"/>
  <c r="BH14" i="4"/>
  <c r="K16" i="79" s="1"/>
  <c r="BQ206" i="4"/>
  <c r="BR206" i="4" s="1"/>
  <c r="BS206" i="4" s="1"/>
  <c r="BT206" i="4" s="1"/>
  <c r="BH206" i="4"/>
  <c r="K512" i="79" s="1"/>
  <c r="BQ198" i="4"/>
  <c r="BR198" i="4" s="1"/>
  <c r="BS198" i="4" s="1"/>
  <c r="BT198" i="4" s="1"/>
  <c r="BH198" i="4"/>
  <c r="K504" i="79" s="1"/>
  <c r="BQ190" i="4"/>
  <c r="BR190" i="4" s="1"/>
  <c r="BS190" i="4" s="1"/>
  <c r="BT190" i="4" s="1"/>
  <c r="BH190" i="4"/>
  <c r="K496" i="79" s="1"/>
  <c r="BQ182" i="4"/>
  <c r="BR182" i="4" s="1"/>
  <c r="BS182" i="4" s="1"/>
  <c r="BT182" i="4" s="1"/>
  <c r="BH182" i="4"/>
  <c r="K488" i="79" s="1"/>
  <c r="BQ174" i="4"/>
  <c r="BR174" i="4" s="1"/>
  <c r="BS174" i="4" s="1"/>
  <c r="BT174" i="4" s="1"/>
  <c r="BH174" i="4"/>
  <c r="K477" i="79" s="1"/>
  <c r="BH166" i="4"/>
  <c r="K465" i="79" s="1"/>
  <c r="BQ166" i="4"/>
  <c r="BR166" i="4" s="1"/>
  <c r="BS166" i="4" s="1"/>
  <c r="BT166" i="4" s="1"/>
  <c r="BI592" i="4"/>
  <c r="BI583" i="4"/>
  <c r="BI484" i="4"/>
  <c r="BI565" i="4"/>
  <c r="BI609" i="4"/>
  <c r="BI586" i="4"/>
  <c r="BI500" i="4"/>
  <c r="BI386" i="4"/>
  <c r="J989" i="79" s="1"/>
  <c r="BI382" i="4"/>
  <c r="J977" i="79" s="1"/>
  <c r="BI378" i="4"/>
  <c r="J969" i="79" s="1"/>
  <c r="BI374" i="4"/>
  <c r="J965" i="79" s="1"/>
  <c r="BI370" i="4"/>
  <c r="J961" i="79" s="1"/>
  <c r="BI366" i="4"/>
  <c r="J951" i="79" s="1"/>
  <c r="BI362" i="4"/>
  <c r="J943" i="79" s="1"/>
  <c r="BI498" i="4"/>
  <c r="BI494" i="4"/>
  <c r="BI490" i="4"/>
  <c r="BI486" i="4"/>
  <c r="BI390" i="4"/>
  <c r="J1002" i="79" s="1"/>
  <c r="BI358" i="4"/>
  <c r="J936" i="79" s="1"/>
  <c r="BI354" i="4"/>
  <c r="J928" i="79" s="1"/>
  <c r="BI350" i="4"/>
  <c r="J915" i="79" s="1"/>
  <c r="BI343" i="4"/>
  <c r="J878" i="79" s="1"/>
  <c r="BI152" i="4"/>
  <c r="J396" i="79" s="1"/>
  <c r="BI136" i="4"/>
  <c r="J377" i="79" s="1"/>
  <c r="BI120" i="4"/>
  <c r="J288" i="79" s="1"/>
  <c r="BI104" i="4"/>
  <c r="J245" i="79" s="1"/>
  <c r="BI82" i="4"/>
  <c r="J151" i="79" s="1"/>
  <c r="BI48" i="4"/>
  <c r="J71" i="79" s="1"/>
  <c r="BI32" i="4"/>
  <c r="J45" i="79" s="1"/>
  <c r="BI16" i="4"/>
  <c r="J18" i="79" s="1"/>
  <c r="BI274" i="4"/>
  <c r="J767" i="79" s="1"/>
  <c r="BI270" i="4"/>
  <c r="J760" i="79" s="1"/>
  <c r="BI266" i="4"/>
  <c r="J755" i="79" s="1"/>
  <c r="BI262" i="4"/>
  <c r="J738" i="79" s="1"/>
  <c r="BI258" i="4"/>
  <c r="J732" i="79" s="1"/>
  <c r="BI250" i="4"/>
  <c r="J675" i="79" s="1"/>
  <c r="BI242" i="4"/>
  <c r="J657" i="79" s="1"/>
  <c r="BI234" i="4"/>
  <c r="J595" i="79" s="1"/>
  <c r="BI230" i="4"/>
  <c r="J591" i="79" s="1"/>
  <c r="BI224" i="4"/>
  <c r="J564" i="79" s="1"/>
  <c r="BI216" i="4"/>
  <c r="J550" i="79" s="1"/>
  <c r="BI208" i="4"/>
  <c r="J514" i="79" s="1"/>
  <c r="BI200" i="4"/>
  <c r="J506" i="79" s="1"/>
  <c r="BI192" i="4"/>
  <c r="J498" i="79" s="1"/>
  <c r="BI184" i="4"/>
  <c r="J490" i="79" s="1"/>
  <c r="BI176" i="4"/>
  <c r="J479" i="79" s="1"/>
  <c r="BI168" i="4"/>
  <c r="J471" i="79" s="1"/>
  <c r="BI607" i="4"/>
  <c r="BI602" i="4"/>
  <c r="BI595" i="4"/>
  <c r="BI587" i="4"/>
  <c r="BI593" i="4"/>
  <c r="BI585" i="4"/>
  <c r="BI566" i="4"/>
  <c r="BI536" i="4"/>
  <c r="BI532" i="4"/>
  <c r="BI528" i="4"/>
  <c r="BI524" i="4"/>
  <c r="BI520" i="4"/>
  <c r="BI516" i="4"/>
  <c r="BI447" i="4"/>
  <c r="J1128" i="79" s="1"/>
  <c r="BI431" i="4"/>
  <c r="J1112" i="79" s="1"/>
  <c r="BI415" i="4"/>
  <c r="J1068" i="79" s="1"/>
  <c r="BI399" i="4"/>
  <c r="J1038" i="79" s="1"/>
  <c r="BI503" i="4"/>
  <c r="BI497" i="4"/>
  <c r="BI493" i="4"/>
  <c r="BI489" i="4"/>
  <c r="BI485" i="4"/>
  <c r="BI446" i="4"/>
  <c r="J1127" i="79" s="1"/>
  <c r="BI438" i="4"/>
  <c r="J1119" i="79" s="1"/>
  <c r="BI430" i="4"/>
  <c r="J1111" i="79" s="1"/>
  <c r="BI422" i="4"/>
  <c r="J1076" i="79" s="1"/>
  <c r="BI414" i="4"/>
  <c r="J1067" i="79" s="1"/>
  <c r="BI406" i="4"/>
  <c r="J1052" i="79" s="1"/>
  <c r="BI398" i="4"/>
  <c r="J1037" i="79" s="1"/>
  <c r="BI387" i="4"/>
  <c r="J990" i="79" s="1"/>
  <c r="BI449" i="4"/>
  <c r="J1130" i="79" s="1"/>
  <c r="BI433" i="4"/>
  <c r="J1114" i="79" s="1"/>
  <c r="BI417" i="4"/>
  <c r="J1070" i="79" s="1"/>
  <c r="BI401" i="4"/>
  <c r="J1040" i="79" s="1"/>
  <c r="BI155" i="4"/>
  <c r="J454" i="79" s="1"/>
  <c r="BI147" i="4"/>
  <c r="J390" i="79" s="1"/>
  <c r="BI139" i="4"/>
  <c r="J380" i="79" s="1"/>
  <c r="BI131" i="4"/>
  <c r="J372" i="79" s="1"/>
  <c r="BI123" i="4"/>
  <c r="J291" i="79" s="1"/>
  <c r="BI115" i="4"/>
  <c r="J282" i="79" s="1"/>
  <c r="BI107" i="4"/>
  <c r="J248" i="79" s="1"/>
  <c r="BI99" i="4"/>
  <c r="J240" i="79" s="1"/>
  <c r="BI91" i="4"/>
  <c r="J225" i="79" s="1"/>
  <c r="BI77" i="4"/>
  <c r="J139" i="79" s="1"/>
  <c r="BI73" i="4"/>
  <c r="J134" i="79" s="1"/>
  <c r="BI65" i="4"/>
  <c r="J113" i="79" s="1"/>
  <c r="BI61" i="4"/>
  <c r="J108" i="79" s="1"/>
  <c r="BI57" i="4"/>
  <c r="J100" i="79" s="1"/>
  <c r="BI53" i="4"/>
  <c r="J95" i="79" s="1"/>
  <c r="BI47" i="4"/>
  <c r="J70" i="79" s="1"/>
  <c r="BI39" i="4"/>
  <c r="J57" i="79" s="1"/>
  <c r="BI31" i="4"/>
  <c r="J44" i="79" s="1"/>
  <c r="BI23" i="4"/>
  <c r="J29" i="79" s="1"/>
  <c r="BI15" i="4"/>
  <c r="J17" i="79" s="1"/>
  <c r="BI157" i="4"/>
  <c r="J456" i="79" s="1"/>
  <c r="BI149" i="4"/>
  <c r="J393" i="79" s="1"/>
  <c r="BI141" i="4"/>
  <c r="J382" i="79" s="1"/>
  <c r="BI133" i="4"/>
  <c r="J374" i="79" s="1"/>
  <c r="BI341" i="4"/>
  <c r="J875" i="79" s="1"/>
  <c r="BI335" i="4"/>
  <c r="J864" i="79" s="1"/>
  <c r="BI331" i="4"/>
  <c r="J859" i="79" s="1"/>
  <c r="BI327" i="4"/>
  <c r="J855" i="79" s="1"/>
  <c r="BI323" i="4"/>
  <c r="J846" i="79" s="1"/>
  <c r="BI319" i="4"/>
  <c r="J842" i="79" s="1"/>
  <c r="BI315" i="4"/>
  <c r="J832" i="79" s="1"/>
  <c r="BI311" i="4"/>
  <c r="J822" i="79" s="1"/>
  <c r="BI307" i="4"/>
  <c r="J812" i="79" s="1"/>
  <c r="BI303" i="4"/>
  <c r="J806" i="79" s="1"/>
  <c r="BI299" i="4"/>
  <c r="J802" i="79" s="1"/>
  <c r="BI295" i="4"/>
  <c r="J797" i="79" s="1"/>
  <c r="BI291" i="4"/>
  <c r="J793" i="79" s="1"/>
  <c r="BI287" i="4"/>
  <c r="J789" i="79" s="1"/>
  <c r="BI283" i="4"/>
  <c r="J785" i="79" s="1"/>
  <c r="BI279" i="4"/>
  <c r="J776" i="79" s="1"/>
  <c r="BI125" i="4"/>
  <c r="J293" i="79" s="1"/>
  <c r="BI117" i="4"/>
  <c r="J284" i="79" s="1"/>
  <c r="BI109" i="4"/>
  <c r="J250" i="79" s="1"/>
  <c r="BI101" i="4"/>
  <c r="J242" i="79" s="1"/>
  <c r="BI93" i="4"/>
  <c r="J228" i="79" s="1"/>
  <c r="BI87" i="4"/>
  <c r="J221" i="79" s="1"/>
  <c r="BI83" i="4"/>
  <c r="J152" i="79" s="1"/>
  <c r="BI71" i="4"/>
  <c r="J126" i="79" s="1"/>
  <c r="BI49" i="4"/>
  <c r="J72" i="79" s="1"/>
  <c r="BI41" i="4"/>
  <c r="J59" i="79" s="1"/>
  <c r="BI33" i="4"/>
  <c r="J46" i="79" s="1"/>
  <c r="BI25" i="4"/>
  <c r="J32" i="79" s="1"/>
  <c r="BI17" i="4"/>
  <c r="J19" i="79" s="1"/>
  <c r="BI9" i="4"/>
  <c r="J11" i="79" s="1"/>
  <c r="BI154" i="4"/>
  <c r="J450" i="79" s="1"/>
  <c r="BI138" i="4"/>
  <c r="J379" i="79" s="1"/>
  <c r="BI122" i="4"/>
  <c r="J290" i="79" s="1"/>
  <c r="BI106" i="4"/>
  <c r="J247" i="79" s="1"/>
  <c r="BI90" i="4"/>
  <c r="J224" i="79" s="1"/>
  <c r="BI50" i="4"/>
  <c r="J74" i="79" s="1"/>
  <c r="BI34" i="4"/>
  <c r="J48" i="79" s="1"/>
  <c r="BI18" i="4"/>
  <c r="J20" i="79" s="1"/>
  <c r="BI275" i="4"/>
  <c r="J771" i="79" s="1"/>
  <c r="BI271" i="4"/>
  <c r="J761" i="79" s="1"/>
  <c r="BI267" i="4"/>
  <c r="J756" i="79" s="1"/>
  <c r="BI263" i="4"/>
  <c r="J742" i="79" s="1"/>
  <c r="BI259" i="4"/>
  <c r="J734" i="79" s="1"/>
  <c r="BI231" i="4"/>
  <c r="J592" i="79" s="1"/>
  <c r="BI596" i="4"/>
  <c r="BI582" i="4"/>
  <c r="BI578" i="4"/>
  <c r="BI574" i="4"/>
  <c r="BI570" i="4"/>
  <c r="BI564" i="4"/>
  <c r="BI560" i="4"/>
  <c r="BI556" i="4"/>
  <c r="BI552" i="4"/>
  <c r="BI548" i="4"/>
  <c r="BI510" i="4"/>
  <c r="BI612" i="4"/>
  <c r="BI608" i="4"/>
  <c r="BI605" i="4"/>
  <c r="BI601" i="4"/>
  <c r="BI581" i="4"/>
  <c r="BI577" i="4"/>
  <c r="BI573" i="4"/>
  <c r="BI563" i="4"/>
  <c r="BI559" i="4"/>
  <c r="BI555" i="4"/>
  <c r="BI551" i="4"/>
  <c r="BI547" i="4"/>
  <c r="BI543" i="4"/>
  <c r="BI504" i="4"/>
  <c r="BI535" i="4"/>
  <c r="BI531" i="4"/>
  <c r="BI527" i="4"/>
  <c r="BI523" i="4"/>
  <c r="BI519" i="4"/>
  <c r="BI515" i="4"/>
  <c r="BI511" i="4"/>
  <c r="BI480" i="4"/>
  <c r="BI476" i="4"/>
  <c r="J1160" i="79" s="1"/>
  <c r="BI472" i="4"/>
  <c r="J1156" i="79" s="1"/>
  <c r="BI468" i="4"/>
  <c r="J1152" i="79" s="1"/>
  <c r="BI464" i="4"/>
  <c r="J1148" i="79" s="1"/>
  <c r="BI460" i="4"/>
  <c r="J1141" i="79" s="1"/>
  <c r="BI456" i="4"/>
  <c r="J1137" i="79" s="1"/>
  <c r="BI544" i="4"/>
  <c r="BI540" i="4"/>
  <c r="BI567" i="4"/>
  <c r="BI443" i="4"/>
  <c r="J1124" i="79" s="1"/>
  <c r="BI427" i="4"/>
  <c r="J1108" i="79" s="1"/>
  <c r="BI411" i="4"/>
  <c r="J1061" i="79" s="1"/>
  <c r="BI395" i="4"/>
  <c r="J1012" i="79" s="1"/>
  <c r="BI389" i="4"/>
  <c r="J998" i="79" s="1"/>
  <c r="BI355" i="4"/>
  <c r="J931" i="79" s="1"/>
  <c r="BI351" i="4"/>
  <c r="J918" i="79" s="1"/>
  <c r="BI347" i="4"/>
  <c r="J905" i="79" s="1"/>
  <c r="BI344" i="4"/>
  <c r="J879" i="79" s="1"/>
  <c r="BI340" i="4"/>
  <c r="J874" i="79" s="1"/>
  <c r="BI336" i="4"/>
  <c r="J868" i="79" s="1"/>
  <c r="BI332" i="4"/>
  <c r="J860" i="79" s="1"/>
  <c r="BI328" i="4"/>
  <c r="J856" i="79" s="1"/>
  <c r="BI324" i="4"/>
  <c r="J847" i="79" s="1"/>
  <c r="BI320" i="4"/>
  <c r="J843" i="79" s="1"/>
  <c r="BI316" i="4"/>
  <c r="J834" i="79" s="1"/>
  <c r="BI312" i="4"/>
  <c r="J825" i="79" s="1"/>
  <c r="BI308" i="4"/>
  <c r="J816" i="79" s="1"/>
  <c r="BI304" i="4"/>
  <c r="J808" i="79" s="1"/>
  <c r="BI300" i="4"/>
  <c r="J803" i="79" s="1"/>
  <c r="BI296" i="4"/>
  <c r="J799" i="79" s="1"/>
  <c r="BI292" i="4"/>
  <c r="J794" i="79" s="1"/>
  <c r="BI288" i="4"/>
  <c r="J790" i="79" s="1"/>
  <c r="BI284" i="4"/>
  <c r="J786" i="79" s="1"/>
  <c r="BI280" i="4"/>
  <c r="J777" i="79" s="1"/>
  <c r="BI255" i="4"/>
  <c r="J729" i="79" s="1"/>
  <c r="BI247" i="4"/>
  <c r="J667" i="79" s="1"/>
  <c r="BI239" i="4"/>
  <c r="J600" i="79" s="1"/>
  <c r="BI225" i="4"/>
  <c r="J566" i="79" s="1"/>
  <c r="BI217" i="4"/>
  <c r="J551" i="79" s="1"/>
  <c r="BI209" i="4"/>
  <c r="J515" i="79" s="1"/>
  <c r="BI201" i="4"/>
  <c r="J507" i="79" s="1"/>
  <c r="BI193" i="4"/>
  <c r="J499" i="79" s="1"/>
  <c r="BI185" i="4"/>
  <c r="J491" i="79" s="1"/>
  <c r="BI177" i="4"/>
  <c r="J480" i="79" s="1"/>
  <c r="BI257" i="4"/>
  <c r="J731" i="79" s="1"/>
  <c r="BI249" i="4"/>
  <c r="J674" i="79" s="1"/>
  <c r="BI241" i="4"/>
  <c r="J602" i="79" s="1"/>
  <c r="BI227" i="4"/>
  <c r="J568" i="79" s="1"/>
  <c r="BI219" i="4"/>
  <c r="J553" i="79" s="1"/>
  <c r="BI211" i="4"/>
  <c r="J545" i="79" s="1"/>
  <c r="BI203" i="4"/>
  <c r="J509" i="79" s="1"/>
  <c r="BI195" i="4"/>
  <c r="J501" i="79" s="1"/>
  <c r="BI187" i="4"/>
  <c r="J493" i="79" s="1"/>
  <c r="BI179" i="4"/>
  <c r="J482" i="79" s="1"/>
  <c r="BI171" i="4"/>
  <c r="J474" i="79" s="1"/>
  <c r="BI163" i="4"/>
  <c r="J462" i="79" s="1"/>
  <c r="BI452" i="4"/>
  <c r="J1133" i="79" s="1"/>
  <c r="BI165" i="4"/>
  <c r="J464" i="79" s="1"/>
  <c r="BI445" i="4"/>
  <c r="J1126" i="79" s="1"/>
  <c r="BI429" i="4"/>
  <c r="J1110" i="79" s="1"/>
  <c r="BI413" i="4"/>
  <c r="J1066" i="79" s="1"/>
  <c r="BI397" i="4"/>
  <c r="J1036" i="79" s="1"/>
  <c r="BI505" i="4"/>
  <c r="BI483" i="4"/>
  <c r="BI479" i="4"/>
  <c r="BI475" i="4"/>
  <c r="J1159" i="79" s="1"/>
  <c r="BI471" i="4"/>
  <c r="J1155" i="79" s="1"/>
  <c r="BI467" i="4"/>
  <c r="J1151" i="79" s="1"/>
  <c r="BI463" i="4"/>
  <c r="J1147" i="79" s="1"/>
  <c r="BI459" i="4"/>
  <c r="J1140" i="79" s="1"/>
  <c r="BI455" i="4"/>
  <c r="J1136" i="79" s="1"/>
  <c r="BI448" i="4"/>
  <c r="J1129" i="79" s="1"/>
  <c r="BI440" i="4"/>
  <c r="J1121" i="79" s="1"/>
  <c r="BI432" i="4"/>
  <c r="J1113" i="79" s="1"/>
  <c r="BI424" i="4"/>
  <c r="J1084" i="79" s="1"/>
  <c r="BI416" i="4"/>
  <c r="J1069" i="79" s="1"/>
  <c r="BI408" i="4"/>
  <c r="J1055" i="79" s="1"/>
  <c r="BI400" i="4"/>
  <c r="J1039" i="79" s="1"/>
  <c r="BI385" i="4"/>
  <c r="J984" i="79" s="1"/>
  <c r="BI381" i="4"/>
  <c r="J976" i="79" s="1"/>
  <c r="BI377" i="4"/>
  <c r="J968" i="79" s="1"/>
  <c r="BI373" i="4"/>
  <c r="J964" i="79" s="1"/>
  <c r="BI369" i="4"/>
  <c r="J960" i="79" s="1"/>
  <c r="BI365" i="4"/>
  <c r="J948" i="79" s="1"/>
  <c r="BI361" i="4"/>
  <c r="J942" i="79" s="1"/>
  <c r="BI148" i="4"/>
  <c r="J391" i="79" s="1"/>
  <c r="BI132" i="4"/>
  <c r="J373" i="79" s="1"/>
  <c r="BI116" i="4"/>
  <c r="J283" i="79" s="1"/>
  <c r="BI100" i="4"/>
  <c r="J241" i="79" s="1"/>
  <c r="BI78" i="4"/>
  <c r="J146" i="79" s="1"/>
  <c r="BI44" i="4"/>
  <c r="J67" i="79" s="1"/>
  <c r="BI28" i="4"/>
  <c r="J41" i="79" s="1"/>
  <c r="BI161" i="4"/>
  <c r="J460" i="79" s="1"/>
  <c r="BI86" i="4"/>
  <c r="J220" i="79" s="1"/>
  <c r="BI76" i="4"/>
  <c r="J138" i="79" s="1"/>
  <c r="BI64" i="4"/>
  <c r="J112" i="79" s="1"/>
  <c r="BI60" i="4"/>
  <c r="J107" i="79" s="1"/>
  <c r="BI56" i="4"/>
  <c r="J99" i="79" s="1"/>
  <c r="BI52" i="4"/>
  <c r="J94" i="79" s="1"/>
  <c r="BI150" i="4"/>
  <c r="J394" i="79" s="1"/>
  <c r="BI134" i="4"/>
  <c r="J375" i="79" s="1"/>
  <c r="BI118" i="4"/>
  <c r="J285" i="79" s="1"/>
  <c r="BI102" i="4"/>
  <c r="J243" i="79" s="1"/>
  <c r="BI80" i="4"/>
  <c r="J148" i="79" s="1"/>
  <c r="BI46" i="4"/>
  <c r="J69" i="79" s="1"/>
  <c r="BI12" i="4"/>
  <c r="J14" i="79" s="1"/>
  <c r="BI22" i="4"/>
  <c r="J28" i="79" s="1"/>
  <c r="BI256" i="4"/>
  <c r="J730" i="79" s="1"/>
  <c r="BI248" i="4"/>
  <c r="J673" i="79" s="1"/>
  <c r="BI240" i="4"/>
  <c r="J601" i="79" s="1"/>
  <c r="BI226" i="4"/>
  <c r="J567" i="79" s="1"/>
  <c r="BI218" i="4"/>
  <c r="J552" i="79" s="1"/>
  <c r="BI210" i="4"/>
  <c r="J533" i="79" s="1"/>
  <c r="BI202" i="4"/>
  <c r="J508" i="79" s="1"/>
  <c r="BI194" i="4"/>
  <c r="J500" i="79" s="1"/>
  <c r="BI186" i="4"/>
  <c r="J492" i="79" s="1"/>
  <c r="BI178" i="4"/>
  <c r="J481" i="79" s="1"/>
  <c r="BI170" i="4"/>
  <c r="J473" i="79" s="1"/>
  <c r="BI162" i="4"/>
  <c r="J461" i="79" s="1"/>
  <c r="BR592" i="4"/>
  <c r="BR583" i="4"/>
  <c r="BR500" i="4"/>
  <c r="BR386" i="4"/>
  <c r="BS386" i="4" s="1"/>
  <c r="BT386" i="4" s="1"/>
  <c r="BR382" i="4"/>
  <c r="BS382" i="4" s="1"/>
  <c r="BT382" i="4" s="1"/>
  <c r="BR370" i="4"/>
  <c r="BS370" i="4" s="1"/>
  <c r="BT370" i="4" s="1"/>
  <c r="BR366" i="4"/>
  <c r="BS366" i="4" s="1"/>
  <c r="BT366" i="4" s="1"/>
  <c r="BR362" i="4"/>
  <c r="BS362" i="4" s="1"/>
  <c r="BT362" i="4" s="1"/>
  <c r="BR490" i="4"/>
  <c r="BR390" i="4"/>
  <c r="BS390" i="4" s="1"/>
  <c r="BT390" i="4" s="1"/>
  <c r="BR354" i="4"/>
  <c r="BS354" i="4" s="1"/>
  <c r="BT354" i="4" s="1"/>
  <c r="BR343" i="4"/>
  <c r="BS343" i="4" s="1"/>
  <c r="BT343" i="4" s="1"/>
  <c r="BR120" i="4"/>
  <c r="BS120" i="4" s="1"/>
  <c r="BT120" i="4" s="1"/>
  <c r="BR82" i="4"/>
  <c r="BS82" i="4" s="1"/>
  <c r="BT82" i="4" s="1"/>
  <c r="BR32" i="4"/>
  <c r="BS32" i="4" s="1"/>
  <c r="BT32" i="4" s="1"/>
  <c r="BR16" i="4"/>
  <c r="BS16" i="4" s="1"/>
  <c r="BT16" i="4" s="1"/>
  <c r="BR270" i="4"/>
  <c r="BS270" i="4" s="1"/>
  <c r="BT270" i="4" s="1"/>
  <c r="BR266" i="4"/>
  <c r="BS266" i="4" s="1"/>
  <c r="BT266" i="4" s="1"/>
  <c r="BR258" i="4"/>
  <c r="BS258" i="4" s="1"/>
  <c r="BT258" i="4" s="1"/>
  <c r="BR216" i="4"/>
  <c r="BS216" i="4" s="1"/>
  <c r="BT216" i="4" s="1"/>
  <c r="BR208" i="4"/>
  <c r="BS208" i="4" s="1"/>
  <c r="BT208" i="4" s="1"/>
  <c r="BR200" i="4"/>
  <c r="BS200" i="4" s="1"/>
  <c r="BT200" i="4" s="1"/>
  <c r="BR192" i="4"/>
  <c r="BS192" i="4" s="1"/>
  <c r="BT192" i="4" s="1"/>
  <c r="BR184" i="4"/>
  <c r="BS184" i="4" s="1"/>
  <c r="BT184" i="4" s="1"/>
  <c r="BR176" i="4"/>
  <c r="BS176" i="4" s="1"/>
  <c r="BT176" i="4" s="1"/>
  <c r="BR168" i="4"/>
  <c r="BS168" i="4" s="1"/>
  <c r="BT168" i="4" s="1"/>
  <c r="BR447" i="4"/>
  <c r="BS447" i="4" s="1"/>
  <c r="BT447" i="4" s="1"/>
  <c r="BR431" i="4"/>
  <c r="BS431" i="4" s="1"/>
  <c r="BT431" i="4" s="1"/>
  <c r="BR415" i="4"/>
  <c r="BS415" i="4" s="1"/>
  <c r="BT415" i="4" s="1"/>
  <c r="BR399" i="4"/>
  <c r="BS399" i="4" s="1"/>
  <c r="BT399" i="4" s="1"/>
  <c r="BR446" i="4"/>
  <c r="BS446" i="4" s="1"/>
  <c r="BT446" i="4" s="1"/>
  <c r="BR438" i="4"/>
  <c r="BS438" i="4" s="1"/>
  <c r="BT438" i="4" s="1"/>
  <c r="BR414" i="4"/>
  <c r="BS414" i="4" s="1"/>
  <c r="BT414" i="4" s="1"/>
  <c r="BR406" i="4"/>
  <c r="BS406" i="4" s="1"/>
  <c r="BT406" i="4" s="1"/>
  <c r="BR398" i="4"/>
  <c r="BS398" i="4" s="1"/>
  <c r="BT398" i="4" s="1"/>
  <c r="BR449" i="4"/>
  <c r="BS449" i="4" s="1"/>
  <c r="BT449" i="4" s="1"/>
  <c r="BR417" i="4"/>
  <c r="BS417" i="4" s="1"/>
  <c r="BT417" i="4" s="1"/>
  <c r="BR401" i="4"/>
  <c r="BS401" i="4" s="1"/>
  <c r="BT401" i="4" s="1"/>
  <c r="BR155" i="4"/>
  <c r="BS155" i="4" s="1"/>
  <c r="BT155" i="4" s="1"/>
  <c r="BR131" i="4"/>
  <c r="BS131" i="4" s="1"/>
  <c r="BT131" i="4" s="1"/>
  <c r="BR107" i="4"/>
  <c r="BS107" i="4" s="1"/>
  <c r="BT107" i="4" s="1"/>
  <c r="BR99" i="4"/>
  <c r="BS99" i="4" s="1"/>
  <c r="BT99" i="4" s="1"/>
  <c r="BR77" i="4"/>
  <c r="BS77" i="4" s="1"/>
  <c r="BT77" i="4" s="1"/>
  <c r="BR73" i="4"/>
  <c r="BS73" i="4" s="1"/>
  <c r="BT73" i="4" s="1"/>
  <c r="BR65" i="4"/>
  <c r="BS65" i="4" s="1"/>
  <c r="BT65" i="4" s="1"/>
  <c r="BR61" i="4"/>
  <c r="BS61" i="4" s="1"/>
  <c r="BT61" i="4" s="1"/>
  <c r="BR57" i="4"/>
  <c r="BS57" i="4" s="1"/>
  <c r="BT57" i="4" s="1"/>
  <c r="BR39" i="4"/>
  <c r="BS39" i="4" s="1"/>
  <c r="BT39" i="4" s="1"/>
  <c r="BR23" i="4"/>
  <c r="BS23" i="4" s="1"/>
  <c r="BT23" i="4" s="1"/>
  <c r="BR15" i="4"/>
  <c r="BS15" i="4" s="1"/>
  <c r="BT15" i="4" s="1"/>
  <c r="BR149" i="4"/>
  <c r="BS149" i="4" s="1"/>
  <c r="BT149" i="4" s="1"/>
  <c r="BR141" i="4"/>
  <c r="BS141" i="4" s="1"/>
  <c r="BT141" i="4" s="1"/>
  <c r="BR133" i="4"/>
  <c r="BS133" i="4" s="1"/>
  <c r="BT133" i="4" s="1"/>
  <c r="BR339" i="4"/>
  <c r="BS339" i="4" s="1"/>
  <c r="BT339" i="4" s="1"/>
  <c r="BR331" i="4"/>
  <c r="BS331" i="4" s="1"/>
  <c r="BT331" i="4" s="1"/>
  <c r="BR327" i="4"/>
  <c r="BS327" i="4" s="1"/>
  <c r="BT327" i="4" s="1"/>
  <c r="BR323" i="4"/>
  <c r="BS323" i="4" s="1"/>
  <c r="BT323" i="4" s="1"/>
  <c r="BR319" i="4"/>
  <c r="BS319" i="4" s="1"/>
  <c r="BT319" i="4" s="1"/>
  <c r="BR315" i="4"/>
  <c r="BS315" i="4" s="1"/>
  <c r="BT315" i="4" s="1"/>
  <c r="BR303" i="4"/>
  <c r="BS303" i="4" s="1"/>
  <c r="BT303" i="4" s="1"/>
  <c r="BR299" i="4"/>
  <c r="BS299" i="4" s="1"/>
  <c r="BT299" i="4" s="1"/>
  <c r="BR295" i="4"/>
  <c r="BS295" i="4" s="1"/>
  <c r="BT295" i="4" s="1"/>
  <c r="BR291" i="4"/>
  <c r="BS291" i="4" s="1"/>
  <c r="BT291" i="4" s="1"/>
  <c r="BR283" i="4"/>
  <c r="BS283" i="4" s="1"/>
  <c r="BT283" i="4" s="1"/>
  <c r="BR279" i="4"/>
  <c r="BS279" i="4" s="1"/>
  <c r="BT279" i="4" s="1"/>
  <c r="BR97" i="4"/>
  <c r="BS97" i="4" s="1"/>
  <c r="BT97" i="4" s="1"/>
  <c r="BR79" i="4"/>
  <c r="BS79" i="4" s="1"/>
  <c r="BT79" i="4" s="1"/>
  <c r="BR67" i="4"/>
  <c r="BS67" i="4" s="1"/>
  <c r="BT67" i="4" s="1"/>
  <c r="BR37" i="4"/>
  <c r="BS37" i="4" s="1"/>
  <c r="BT37" i="4" s="1"/>
  <c r="BR29" i="4"/>
  <c r="BS29" i="4" s="1"/>
  <c r="BT29" i="4" s="1"/>
  <c r="BR21" i="4"/>
  <c r="BS21" i="4" s="1"/>
  <c r="BT21" i="4" s="1"/>
  <c r="BR13" i="4"/>
  <c r="BS13" i="4" s="1"/>
  <c r="BT13" i="4" s="1"/>
  <c r="BR146" i="4"/>
  <c r="BS146" i="4" s="1"/>
  <c r="BT146" i="4" s="1"/>
  <c r="BR114" i="4"/>
  <c r="BS114" i="4" s="1"/>
  <c r="BT114" i="4" s="1"/>
  <c r="BR26" i="4"/>
  <c r="BS26" i="4" s="1"/>
  <c r="BT26" i="4" s="1"/>
  <c r="BR265" i="4"/>
  <c r="BS265" i="4" s="1"/>
  <c r="BT265" i="4" s="1"/>
  <c r="BR535" i="4"/>
  <c r="BR468" i="4"/>
  <c r="BS468" i="4" s="1"/>
  <c r="BT468" i="4" s="1"/>
  <c r="BR464" i="4"/>
  <c r="BS464" i="4" s="1"/>
  <c r="BT464" i="4" s="1"/>
  <c r="BR411" i="4"/>
  <c r="BS411" i="4" s="1"/>
  <c r="BT411" i="4" s="1"/>
  <c r="BR395" i="4"/>
  <c r="BS395" i="4" s="1"/>
  <c r="BT395" i="4" s="1"/>
  <c r="BR340" i="4"/>
  <c r="BS340" i="4" s="1"/>
  <c r="BT340" i="4" s="1"/>
  <c r="BR336" i="4"/>
  <c r="BS336" i="4" s="1"/>
  <c r="BT336" i="4" s="1"/>
  <c r="BR332" i="4"/>
  <c r="BS332" i="4" s="1"/>
  <c r="BT332" i="4" s="1"/>
  <c r="BR320" i="4"/>
  <c r="BS320" i="4" s="1"/>
  <c r="BT320" i="4" s="1"/>
  <c r="BR300" i="4"/>
  <c r="BS300" i="4" s="1"/>
  <c r="BT300" i="4" s="1"/>
  <c r="BR280" i="4"/>
  <c r="BS280" i="4" s="1"/>
  <c r="BT280" i="4" s="1"/>
  <c r="BR255" i="4"/>
  <c r="BS255" i="4" s="1"/>
  <c r="BT255" i="4" s="1"/>
  <c r="BR247" i="4"/>
  <c r="BS247" i="4" s="1"/>
  <c r="BT247" i="4" s="1"/>
  <c r="BR209" i="4"/>
  <c r="BS209" i="4" s="1"/>
  <c r="BT209" i="4" s="1"/>
  <c r="BR201" i="4"/>
  <c r="BS201" i="4" s="1"/>
  <c r="BT201" i="4" s="1"/>
  <c r="BR193" i="4"/>
  <c r="BS193" i="4" s="1"/>
  <c r="BT193" i="4" s="1"/>
  <c r="BR177" i="4"/>
  <c r="BS177" i="4" s="1"/>
  <c r="BT177" i="4" s="1"/>
  <c r="BR249" i="4"/>
  <c r="BS249" i="4" s="1"/>
  <c r="BT249" i="4" s="1"/>
  <c r="BR219" i="4"/>
  <c r="BS219" i="4" s="1"/>
  <c r="BT219" i="4" s="1"/>
  <c r="BR195" i="4"/>
  <c r="BS195" i="4" s="1"/>
  <c r="BT195" i="4" s="1"/>
  <c r="BR445" i="4"/>
  <c r="BS445" i="4" s="1"/>
  <c r="BT445" i="4" s="1"/>
  <c r="BR413" i="4"/>
  <c r="BS413" i="4" s="1"/>
  <c r="BT413" i="4" s="1"/>
  <c r="BR397" i="4"/>
  <c r="BS397" i="4" s="1"/>
  <c r="BT397" i="4" s="1"/>
  <c r="BR471" i="4"/>
  <c r="BS471" i="4" s="1"/>
  <c r="BT471" i="4" s="1"/>
  <c r="BR467" i="4"/>
  <c r="BS467" i="4" s="1"/>
  <c r="BT467" i="4" s="1"/>
  <c r="BR463" i="4"/>
  <c r="BS463" i="4" s="1"/>
  <c r="BT463" i="4" s="1"/>
  <c r="BR459" i="4"/>
  <c r="BS459" i="4" s="1"/>
  <c r="BT459" i="4" s="1"/>
  <c r="BR455" i="4"/>
  <c r="BS455" i="4" s="1"/>
  <c r="BT455" i="4" s="1"/>
  <c r="BR448" i="4"/>
  <c r="BS448" i="4" s="1"/>
  <c r="BT448" i="4" s="1"/>
  <c r="BR440" i="4"/>
  <c r="BS440" i="4" s="1"/>
  <c r="BT440" i="4" s="1"/>
  <c r="BR408" i="4"/>
  <c r="BS408" i="4" s="1"/>
  <c r="BT408" i="4" s="1"/>
  <c r="BR381" i="4"/>
  <c r="BS381" i="4" s="1"/>
  <c r="BT381" i="4" s="1"/>
  <c r="BR148" i="4"/>
  <c r="BS148" i="4" s="1"/>
  <c r="BT148" i="4" s="1"/>
  <c r="BR132" i="4"/>
  <c r="BS132" i="4" s="1"/>
  <c r="BT132" i="4" s="1"/>
  <c r="BR100" i="4"/>
  <c r="BS100" i="4" s="1"/>
  <c r="BT100" i="4" s="1"/>
  <c r="BR78" i="4"/>
  <c r="BS78" i="4" s="1"/>
  <c r="BT78" i="4" s="1"/>
  <c r="BR44" i="4"/>
  <c r="BS44" i="4" s="1"/>
  <c r="BT44" i="4" s="1"/>
  <c r="BR28" i="4"/>
  <c r="BS28" i="4" s="1"/>
  <c r="BT28" i="4" s="1"/>
  <c r="BR161" i="4"/>
  <c r="BS161" i="4" s="1"/>
  <c r="BT161" i="4" s="1"/>
  <c r="BR80" i="4"/>
  <c r="BS80" i="4" s="1"/>
  <c r="BT80" i="4" s="1"/>
  <c r="BR12" i="4"/>
  <c r="BS12" i="4" s="1"/>
  <c r="BT12" i="4" s="1"/>
  <c r="BR22" i="4"/>
  <c r="BS22" i="4" s="1"/>
  <c r="BT22" i="4" s="1"/>
  <c r="BR226" i="4"/>
  <c r="BS226" i="4" s="1"/>
  <c r="BT226" i="4" s="1"/>
  <c r="BR202" i="4"/>
  <c r="BS202" i="4" s="1"/>
  <c r="BT202" i="4" s="1"/>
  <c r="BR194" i="4"/>
  <c r="BS194" i="4" s="1"/>
  <c r="BT194" i="4" s="1"/>
  <c r="BR186" i="4"/>
  <c r="BS186" i="4" s="1"/>
  <c r="BT186" i="4" s="1"/>
  <c r="BR170" i="4"/>
  <c r="BS170" i="4" s="1"/>
  <c r="BT170" i="4" s="1"/>
  <c r="BR162" i="4"/>
  <c r="BS162" i="4" s="1"/>
  <c r="BT162" i="4" s="1"/>
  <c r="AR7" i="4"/>
  <c r="AV7" i="4"/>
  <c r="AD7" i="4"/>
  <c r="AU7" i="4"/>
  <c r="AH7" i="4"/>
  <c r="X7" i="4"/>
  <c r="W7" i="4"/>
  <c r="AM7" i="4"/>
  <c r="AO7" i="4"/>
  <c r="Y7" i="4"/>
  <c r="BH6" i="4"/>
  <c r="BJ6" i="4"/>
  <c r="B54" i="57"/>
  <c r="E360" i="78" l="1"/>
  <c r="L1083" i="79"/>
  <c r="L952" i="79"/>
  <c r="L733" i="79"/>
  <c r="L406" i="79"/>
  <c r="L64" i="79"/>
  <c r="L106" i="79"/>
  <c r="L408" i="79"/>
  <c r="L447" i="79"/>
  <c r="L991" i="79"/>
  <c r="L411" i="79"/>
  <c r="L156" i="79"/>
  <c r="E345" i="78"/>
  <c r="L572" i="79"/>
  <c r="L779" i="79"/>
  <c r="L1034" i="79"/>
  <c r="L573" i="79"/>
  <c r="L930" i="79"/>
  <c r="L1053" i="79"/>
  <c r="L571" i="79"/>
  <c r="L439" i="79"/>
  <c r="L850" i="79"/>
  <c r="L295" i="79"/>
  <c r="L78" i="79"/>
  <c r="E111" i="78"/>
  <c r="L25" i="79"/>
  <c r="L157" i="79"/>
  <c r="L565" i="79"/>
  <c r="L1007" i="79"/>
  <c r="L901" i="79"/>
  <c r="L615" i="79"/>
  <c r="L77" i="79"/>
  <c r="L741" i="79"/>
  <c r="L870" i="79"/>
  <c r="L76" i="79"/>
  <c r="L798" i="79"/>
  <c r="L399" i="79"/>
  <c r="L153" i="79"/>
  <c r="L988" i="79"/>
  <c r="L158" i="79"/>
  <c r="L358" i="79"/>
  <c r="L944" i="79"/>
  <c r="L739" i="79"/>
  <c r="L759" i="79"/>
  <c r="BF7" i="4"/>
  <c r="L542" i="79"/>
  <c r="BO7" i="4"/>
  <c r="L104" i="79"/>
  <c r="L558" i="79"/>
  <c r="L1081" i="79"/>
  <c r="L469" i="79"/>
  <c r="F11" i="58"/>
  <c r="E11" i="58"/>
  <c r="L296" i="79"/>
  <c r="L544" i="79"/>
  <c r="L294" i="79"/>
  <c r="L150" i="79"/>
  <c r="L63" i="79"/>
  <c r="L1080" i="79"/>
  <c r="E18" i="78"/>
  <c r="L467" i="79"/>
  <c r="L24" i="79"/>
  <c r="L1065" i="79"/>
  <c r="L872" i="79"/>
  <c r="L811" i="79"/>
  <c r="L26" i="79"/>
  <c r="L468" i="79"/>
  <c r="K472" i="79"/>
  <c r="L472" i="79" s="1"/>
  <c r="K1158" i="79"/>
  <c r="L1158" i="79" s="1"/>
  <c r="K590" i="79"/>
  <c r="L590" i="79" s="1"/>
  <c r="K737" i="79"/>
  <c r="L737" i="79" s="1"/>
  <c r="K758" i="79"/>
  <c r="L758" i="79" s="1"/>
  <c r="K773" i="79"/>
  <c r="L773" i="79" s="1"/>
  <c r="K795" i="79"/>
  <c r="L795" i="79" s="1"/>
  <c r="K804" i="79"/>
  <c r="L804" i="79" s="1"/>
  <c r="K818" i="79"/>
  <c r="L818" i="79" s="1"/>
  <c r="K835" i="79"/>
  <c r="L835" i="79" s="1"/>
  <c r="K848" i="79"/>
  <c r="L848" i="79" s="1"/>
  <c r="K861" i="79"/>
  <c r="L861" i="79" s="1"/>
  <c r="K463" i="79"/>
  <c r="L463" i="79" s="1"/>
  <c r="K483" i="79"/>
  <c r="L483" i="79" s="1"/>
  <c r="K502" i="79"/>
  <c r="L502" i="79" s="1"/>
  <c r="K546" i="79"/>
  <c r="L546" i="79" s="1"/>
  <c r="K569" i="79"/>
  <c r="L569" i="79" s="1"/>
  <c r="K599" i="79"/>
  <c r="L599" i="79" s="1"/>
  <c r="K682" i="79"/>
  <c r="L682" i="79" s="1"/>
  <c r="K743" i="79"/>
  <c r="L743" i="79" s="1"/>
  <c r="K764" i="79"/>
  <c r="L764" i="79" s="1"/>
  <c r="C405" i="78"/>
  <c r="D405" i="78"/>
  <c r="C376" i="78"/>
  <c r="C36" i="81" s="1"/>
  <c r="D15" i="78"/>
  <c r="D25" i="78" s="1"/>
  <c r="D9" i="81" s="1"/>
  <c r="J306" i="79"/>
  <c r="E306" i="79"/>
  <c r="I306" i="79"/>
  <c r="D27" i="78"/>
  <c r="D31" i="78" s="1"/>
  <c r="D10" i="81" s="1"/>
  <c r="K306" i="79"/>
  <c r="D306" i="79"/>
  <c r="L477" i="79"/>
  <c r="L496" i="79"/>
  <c r="L512" i="79"/>
  <c r="L16" i="79"/>
  <c r="L980" i="79"/>
  <c r="L487" i="79"/>
  <c r="L503" i="79"/>
  <c r="L547" i="79"/>
  <c r="L596" i="79"/>
  <c r="L784" i="79"/>
  <c r="L792" i="79"/>
  <c r="L801" i="79"/>
  <c r="L787" i="79"/>
  <c r="L30" i="79"/>
  <c r="L279" i="79"/>
  <c r="L385" i="79"/>
  <c r="L1050" i="79"/>
  <c r="L1074" i="79"/>
  <c r="L1117" i="79"/>
  <c r="L1134" i="79"/>
  <c r="L1142" i="79"/>
  <c r="L1153" i="79"/>
  <c r="L1161" i="79"/>
  <c r="L1051" i="79"/>
  <c r="L1118" i="79"/>
  <c r="L1139" i="79"/>
  <c r="L1150" i="79"/>
  <c r="L125" i="79"/>
  <c r="L23" i="79"/>
  <c r="L54" i="79"/>
  <c r="L121" i="79"/>
  <c r="L155" i="79"/>
  <c r="L238" i="79"/>
  <c r="L280" i="79"/>
  <c r="L676" i="79"/>
  <c r="L475" i="79"/>
  <c r="L494" i="79"/>
  <c r="L510" i="79"/>
  <c r="L554" i="79"/>
  <c r="L593" i="79"/>
  <c r="L666" i="79"/>
  <c r="L735" i="79"/>
  <c r="L1072" i="79"/>
  <c r="L1132" i="79"/>
  <c r="L465" i="79"/>
  <c r="L476" i="79"/>
  <c r="L594" i="79"/>
  <c r="L744" i="79"/>
  <c r="L766" i="79"/>
  <c r="L791" i="79"/>
  <c r="L800" i="79"/>
  <c r="L809" i="79"/>
  <c r="L830" i="79"/>
  <c r="L844" i="79"/>
  <c r="L857" i="79"/>
  <c r="L869" i="79"/>
  <c r="L757" i="79"/>
  <c r="L772" i="79"/>
  <c r="L488" i="79"/>
  <c r="L504" i="79"/>
  <c r="L43" i="79"/>
  <c r="L970" i="79"/>
  <c r="L1035" i="79"/>
  <c r="L1062" i="79"/>
  <c r="L1109" i="79"/>
  <c r="L1125" i="79"/>
  <c r="L1138" i="79"/>
  <c r="L1149" i="79"/>
  <c r="L1157" i="79"/>
  <c r="L1075" i="79"/>
  <c r="L495" i="79"/>
  <c r="L511" i="79"/>
  <c r="L555" i="79"/>
  <c r="L659" i="79"/>
  <c r="L774" i="79"/>
  <c r="L788" i="79"/>
  <c r="L796" i="79"/>
  <c r="L1135" i="79"/>
  <c r="L1146" i="79"/>
  <c r="L1154" i="79"/>
  <c r="L1043" i="79"/>
  <c r="L1116" i="79"/>
  <c r="L780" i="79"/>
  <c r="L15" i="79"/>
  <c r="L42" i="79"/>
  <c r="L68" i="79"/>
  <c r="L147" i="79"/>
  <c r="L223" i="79"/>
  <c r="L246" i="79"/>
  <c r="L289" i="79"/>
  <c r="L58" i="79"/>
  <c r="L237" i="79"/>
  <c r="L310" i="79"/>
  <c r="L552" i="79"/>
  <c r="L601" i="79"/>
  <c r="L673" i="79"/>
  <c r="L730" i="79"/>
  <c r="L942" i="79"/>
  <c r="L948" i="79"/>
  <c r="L960" i="79"/>
  <c r="L964" i="79"/>
  <c r="L968" i="79"/>
  <c r="L464" i="79"/>
  <c r="L918" i="79"/>
  <c r="L931" i="79"/>
  <c r="L998" i="79"/>
  <c r="L290" i="79"/>
  <c r="L379" i="79"/>
  <c r="L450" i="79"/>
  <c r="L915" i="79"/>
  <c r="L928" i="79"/>
  <c r="L936" i="79"/>
  <c r="L461" i="79"/>
  <c r="L473" i="79"/>
  <c r="L533" i="79"/>
  <c r="L292" i="79"/>
  <c r="L381" i="79"/>
  <c r="L455" i="79"/>
  <c r="L945" i="79"/>
  <c r="L958" i="79"/>
  <c r="L962" i="79"/>
  <c r="L966" i="79"/>
  <c r="L460" i="79"/>
  <c r="L1005" i="79"/>
  <c r="L462" i="79"/>
  <c r="L466" i="79"/>
  <c r="L474" i="79"/>
  <c r="L478" i="79"/>
  <c r="L482" i="79"/>
  <c r="L489" i="79"/>
  <c r="L493" i="79"/>
  <c r="L497" i="79"/>
  <c r="L501" i="79"/>
  <c r="L505" i="79"/>
  <c r="L509" i="79"/>
  <c r="L513" i="79"/>
  <c r="L545" i="79"/>
  <c r="L549" i="79"/>
  <c r="L553" i="79"/>
  <c r="L563" i="79"/>
  <c r="L568" i="79"/>
  <c r="L598" i="79"/>
  <c r="L602" i="79"/>
  <c r="L663" i="79"/>
  <c r="L674" i="79"/>
  <c r="L679" i="79"/>
  <c r="L731" i="79"/>
  <c r="L777" i="79"/>
  <c r="L786" i="79"/>
  <c r="L790" i="79"/>
  <c r="L794" i="79"/>
  <c r="L799" i="79"/>
  <c r="L805" i="79"/>
  <c r="L810" i="79"/>
  <c r="L821" i="79"/>
  <c r="L831" i="79"/>
  <c r="L838" i="79"/>
  <c r="L845" i="79"/>
  <c r="L851" i="79"/>
  <c r="L858" i="79"/>
  <c r="L863" i="79"/>
  <c r="L871" i="79"/>
  <c r="L877" i="79"/>
  <c r="L902" i="79"/>
  <c r="L1137" i="79"/>
  <c r="L1141" i="79"/>
  <c r="L1148" i="79"/>
  <c r="L1012" i="79"/>
  <c r="L1061" i="79"/>
  <c r="L1108" i="79"/>
  <c r="L1124" i="79"/>
  <c r="L281" i="79"/>
  <c r="L318" i="79"/>
  <c r="L387" i="79"/>
  <c r="L776" i="79"/>
  <c r="L785" i="79"/>
  <c r="L864" i="79"/>
  <c r="L873" i="79"/>
  <c r="L284" i="79"/>
  <c r="L459" i="79"/>
  <c r="L311" i="79"/>
  <c r="L378" i="79"/>
  <c r="L386" i="79"/>
  <c r="L398" i="79"/>
  <c r="L286" i="79"/>
  <c r="L309" i="79"/>
  <c r="L376" i="79"/>
  <c r="L384" i="79"/>
  <c r="L395" i="79"/>
  <c r="L458" i="79"/>
  <c r="L288" i="79"/>
  <c r="L377" i="79"/>
  <c r="L396" i="79"/>
  <c r="L893" i="79"/>
  <c r="L906" i="79"/>
  <c r="L919" i="79"/>
  <c r="L932" i="79"/>
  <c r="L975" i="79"/>
  <c r="L983" i="79"/>
  <c r="L994" i="79"/>
  <c r="L1004" i="79"/>
  <c r="L943" i="79"/>
  <c r="L951" i="79"/>
  <c r="L961" i="79"/>
  <c r="L965" i="79"/>
  <c r="L969" i="79"/>
  <c r="L1037" i="79"/>
  <c r="L1052" i="79"/>
  <c r="L1067" i="79"/>
  <c r="L1076" i="79"/>
  <c r="L1111" i="79"/>
  <c r="L1119" i="79"/>
  <c r="L1127" i="79"/>
  <c r="L1038" i="79"/>
  <c r="L1068" i="79"/>
  <c r="L1112" i="79"/>
  <c r="L1128" i="79"/>
  <c r="L567" i="79"/>
  <c r="L285" i="79"/>
  <c r="L375" i="79"/>
  <c r="L394" i="79"/>
  <c r="L283" i="79"/>
  <c r="L373" i="79"/>
  <c r="L391" i="79"/>
  <c r="L1133" i="79"/>
  <c r="L480" i="79"/>
  <c r="L491" i="79"/>
  <c r="L499" i="79"/>
  <c r="L507" i="79"/>
  <c r="L515" i="79"/>
  <c r="L551" i="79"/>
  <c r="L566" i="79"/>
  <c r="L600" i="79"/>
  <c r="L667" i="79"/>
  <c r="L729" i="79"/>
  <c r="L803" i="79"/>
  <c r="L808" i="79"/>
  <c r="L816" i="79"/>
  <c r="L825" i="79"/>
  <c r="L834" i="79"/>
  <c r="L843" i="79"/>
  <c r="L847" i="79"/>
  <c r="L856" i="79"/>
  <c r="L860" i="79"/>
  <c r="L868" i="79"/>
  <c r="L874" i="79"/>
  <c r="L879" i="79"/>
  <c r="L905" i="79"/>
  <c r="L875" i="79"/>
  <c r="L1040" i="79"/>
  <c r="L1070" i="79"/>
  <c r="L1114" i="79"/>
  <c r="L1130" i="79"/>
  <c r="L293" i="79"/>
  <c r="L374" i="79"/>
  <c r="L382" i="79"/>
  <c r="L393" i="79"/>
  <c r="L456" i="79"/>
  <c r="L282" i="79"/>
  <c r="L291" i="79"/>
  <c r="L372" i="79"/>
  <c r="L380" i="79"/>
  <c r="L390" i="79"/>
  <c r="L454" i="79"/>
  <c r="L878" i="79"/>
  <c r="L903" i="79"/>
  <c r="L481" i="79"/>
  <c r="L492" i="79"/>
  <c r="L500" i="79"/>
  <c r="L508" i="79"/>
  <c r="L548" i="79"/>
  <c r="L562" i="79"/>
  <c r="L597" i="79"/>
  <c r="L662" i="79"/>
  <c r="L678" i="79"/>
  <c r="L308" i="79"/>
  <c r="L383" i="79"/>
  <c r="L457" i="79"/>
  <c r="L976" i="79"/>
  <c r="L984" i="79"/>
  <c r="L1039" i="79"/>
  <c r="L1055" i="79"/>
  <c r="L1069" i="79"/>
  <c r="L1084" i="79"/>
  <c r="L1113" i="79"/>
  <c r="L1121" i="79"/>
  <c r="L1129" i="79"/>
  <c r="L1136" i="79"/>
  <c r="L1140" i="79"/>
  <c r="L1147" i="79"/>
  <c r="L1151" i="79"/>
  <c r="L1155" i="79"/>
  <c r="L1159" i="79"/>
  <c r="L1036" i="79"/>
  <c r="L1066" i="79"/>
  <c r="L1110" i="79"/>
  <c r="L1126" i="79"/>
  <c r="L909" i="79"/>
  <c r="L922" i="79"/>
  <c r="L935" i="79"/>
  <c r="L1003" i="79"/>
  <c r="L1152" i="79"/>
  <c r="L1156" i="79"/>
  <c r="L1160" i="79"/>
  <c r="L592" i="79"/>
  <c r="L734" i="79"/>
  <c r="L742" i="79"/>
  <c r="L756" i="79"/>
  <c r="L761" i="79"/>
  <c r="L771" i="79"/>
  <c r="L789" i="79"/>
  <c r="L793" i="79"/>
  <c r="L797" i="79"/>
  <c r="L802" i="79"/>
  <c r="L806" i="79"/>
  <c r="L812" i="79"/>
  <c r="L822" i="79"/>
  <c r="L832" i="79"/>
  <c r="L842" i="79"/>
  <c r="L846" i="79"/>
  <c r="L855" i="79"/>
  <c r="L859" i="79"/>
  <c r="L1056" i="79"/>
  <c r="L1088" i="79"/>
  <c r="L1122" i="79"/>
  <c r="L471" i="79"/>
  <c r="L479" i="79"/>
  <c r="L490" i="79"/>
  <c r="L498" i="79"/>
  <c r="L506" i="79"/>
  <c r="L514" i="79"/>
  <c r="L550" i="79"/>
  <c r="L564" i="79"/>
  <c r="L591" i="79"/>
  <c r="L595" i="79"/>
  <c r="L657" i="79"/>
  <c r="L675" i="79"/>
  <c r="L732" i="79"/>
  <c r="L738" i="79"/>
  <c r="L755" i="79"/>
  <c r="L760" i="79"/>
  <c r="L767" i="79"/>
  <c r="L1002" i="79"/>
  <c r="L938" i="79"/>
  <c r="L947" i="79"/>
  <c r="L959" i="79"/>
  <c r="L963" i="79"/>
  <c r="L967" i="79"/>
  <c r="L937" i="79"/>
  <c r="L1008" i="79"/>
  <c r="L1042" i="79"/>
  <c r="L1060" i="79"/>
  <c r="L1071" i="79"/>
  <c r="L1092" i="79"/>
  <c r="L1115" i="79"/>
  <c r="L1123" i="79"/>
  <c r="L1131" i="79"/>
  <c r="L1054" i="79"/>
  <c r="L1079" i="79"/>
  <c r="L1120" i="79"/>
  <c r="L977" i="79"/>
  <c r="L989" i="79"/>
  <c r="L990" i="79"/>
  <c r="L94" i="79"/>
  <c r="L99" i="79"/>
  <c r="L107" i="79"/>
  <c r="L112" i="79"/>
  <c r="L138" i="79"/>
  <c r="L220" i="79"/>
  <c r="L20" i="79"/>
  <c r="L48" i="79"/>
  <c r="L74" i="79"/>
  <c r="L224" i="79"/>
  <c r="L247" i="79"/>
  <c r="L22" i="79"/>
  <c r="L53" i="79"/>
  <c r="L116" i="79"/>
  <c r="L226" i="79"/>
  <c r="L249" i="79"/>
  <c r="L12" i="79"/>
  <c r="L34" i="79"/>
  <c r="L61" i="79"/>
  <c r="L133" i="79"/>
  <c r="L239" i="79"/>
  <c r="L11" i="79"/>
  <c r="L19" i="79"/>
  <c r="L32" i="79"/>
  <c r="L46" i="79"/>
  <c r="L59" i="79"/>
  <c r="L72" i="79"/>
  <c r="L126" i="79"/>
  <c r="L152" i="79"/>
  <c r="L221" i="79"/>
  <c r="L228" i="79"/>
  <c r="L242" i="79"/>
  <c r="L250" i="79"/>
  <c r="L13" i="79"/>
  <c r="L21" i="79"/>
  <c r="L40" i="79"/>
  <c r="L49" i="79"/>
  <c r="L66" i="79"/>
  <c r="L75" i="79"/>
  <c r="L98" i="79"/>
  <c r="L102" i="79"/>
  <c r="L110" i="79"/>
  <c r="L123" i="79"/>
  <c r="L136" i="79"/>
  <c r="L149" i="79"/>
  <c r="L236" i="79"/>
  <c r="L244" i="79"/>
  <c r="L252" i="79"/>
  <c r="L18" i="79"/>
  <c r="L45" i="79"/>
  <c r="L71" i="79"/>
  <c r="L151" i="79"/>
  <c r="L245" i="79"/>
  <c r="L69" i="79"/>
  <c r="L148" i="79"/>
  <c r="L243" i="79"/>
  <c r="L14" i="79"/>
  <c r="L41" i="79"/>
  <c r="L67" i="79"/>
  <c r="L146" i="79"/>
  <c r="L241" i="79"/>
  <c r="L17" i="79"/>
  <c r="L29" i="79"/>
  <c r="L44" i="79"/>
  <c r="L57" i="79"/>
  <c r="L70" i="79"/>
  <c r="L95" i="79"/>
  <c r="L100" i="79"/>
  <c r="L108" i="79"/>
  <c r="L113" i="79"/>
  <c r="L134" i="79"/>
  <c r="L139" i="79"/>
  <c r="L225" i="79"/>
  <c r="L240" i="79"/>
  <c r="L248" i="79"/>
  <c r="L28" i="79"/>
  <c r="L55" i="79"/>
  <c r="L122" i="79"/>
  <c r="L229" i="79"/>
  <c r="L251" i="79"/>
  <c r="L96" i="79"/>
  <c r="L101" i="79"/>
  <c r="L109" i="79"/>
  <c r="L135" i="79"/>
  <c r="L154" i="79"/>
  <c r="L222" i="79"/>
  <c r="I753" i="79"/>
  <c r="BS480" i="4"/>
  <c r="BS515" i="4"/>
  <c r="BS523" i="4"/>
  <c r="BS531" i="4"/>
  <c r="BS504" i="4"/>
  <c r="BS547" i="4"/>
  <c r="BS555" i="4"/>
  <c r="BS563" i="4"/>
  <c r="BS577" i="4"/>
  <c r="BS601" i="4"/>
  <c r="BS608" i="4"/>
  <c r="BS510" i="4"/>
  <c r="BS486" i="4"/>
  <c r="BS494" i="4"/>
  <c r="BS586" i="4"/>
  <c r="BS484" i="4"/>
  <c r="BS592" i="4"/>
  <c r="E393" i="78"/>
  <c r="BR508" i="4"/>
  <c r="BS541" i="4"/>
  <c r="BS549" i="4"/>
  <c r="BS557" i="4"/>
  <c r="BS571" i="4"/>
  <c r="BS579" i="4"/>
  <c r="BS610" i="4"/>
  <c r="BS488" i="4"/>
  <c r="BS496" i="4"/>
  <c r="BS506" i="4"/>
  <c r="C31" i="78"/>
  <c r="C10" i="81" s="1"/>
  <c r="E339" i="78"/>
  <c r="C366" i="78"/>
  <c r="C28" i="81" s="1"/>
  <c r="E64" i="78"/>
  <c r="E80" i="78"/>
  <c r="E57" i="78"/>
  <c r="D366" i="78"/>
  <c r="D28" i="81" s="1"/>
  <c r="BS511" i="4"/>
  <c r="BS519" i="4"/>
  <c r="BS527" i="4"/>
  <c r="BS535" i="4"/>
  <c r="BS543" i="4"/>
  <c r="BS551" i="4"/>
  <c r="BS559" i="4"/>
  <c r="BS573" i="4"/>
  <c r="BS581" i="4"/>
  <c r="BS605" i="4"/>
  <c r="BS612" i="4"/>
  <c r="BS490" i="4"/>
  <c r="BS498" i="4"/>
  <c r="BS500" i="4"/>
  <c r="BS565" i="4"/>
  <c r="BS583" i="4"/>
  <c r="BR481" i="4"/>
  <c r="BR501" i="4"/>
  <c r="BR509" i="4"/>
  <c r="BR539" i="4"/>
  <c r="BR478" i="4"/>
  <c r="BR482" i="4"/>
  <c r="BR513" i="4"/>
  <c r="BR517" i="4"/>
  <c r="BR521" i="4"/>
  <c r="BR525" i="4"/>
  <c r="BR529" i="4"/>
  <c r="BR533" i="4"/>
  <c r="BR537" i="4"/>
  <c r="BR599" i="4"/>
  <c r="BR603" i="4"/>
  <c r="BR590" i="4"/>
  <c r="BR542" i="4"/>
  <c r="BR546" i="4"/>
  <c r="BR550" i="4"/>
  <c r="BR554" i="4"/>
  <c r="BR558" i="4"/>
  <c r="BR562" i="4"/>
  <c r="BR568" i="4"/>
  <c r="BR572" i="4"/>
  <c r="BR576" i="4"/>
  <c r="BR580" i="4"/>
  <c r="BR588" i="4"/>
  <c r="BS545" i="4"/>
  <c r="BS553" i="4"/>
  <c r="BS561" i="4"/>
  <c r="BS575" i="4"/>
  <c r="BS606" i="4"/>
  <c r="BS502" i="4"/>
  <c r="BS569" i="4"/>
  <c r="BS492" i="4"/>
  <c r="BS594" i="4"/>
  <c r="BS584" i="4"/>
  <c r="BR479" i="4"/>
  <c r="BR483" i="4"/>
  <c r="BR505" i="4"/>
  <c r="BR567" i="4"/>
  <c r="BR540" i="4"/>
  <c r="BR544" i="4"/>
  <c r="BR548" i="4"/>
  <c r="BR552" i="4"/>
  <c r="BR556" i="4"/>
  <c r="BR560" i="4"/>
  <c r="BR564" i="4"/>
  <c r="BR570" i="4"/>
  <c r="BR574" i="4"/>
  <c r="BR578" i="4"/>
  <c r="BR582" i="4"/>
  <c r="BR596" i="4"/>
  <c r="BR487" i="4"/>
  <c r="BR491" i="4"/>
  <c r="BR495" i="4"/>
  <c r="BR499" i="4"/>
  <c r="BR507" i="4"/>
  <c r="BR514" i="4"/>
  <c r="BR518" i="4"/>
  <c r="BR522" i="4"/>
  <c r="BR526" i="4"/>
  <c r="BR530" i="4"/>
  <c r="BR534" i="4"/>
  <c r="BR538" i="4"/>
  <c r="BR585" i="4"/>
  <c r="BR593" i="4"/>
  <c r="BR587" i="4"/>
  <c r="BR595" i="4"/>
  <c r="BR602" i="4"/>
  <c r="BR607" i="4"/>
  <c r="BR611" i="4"/>
  <c r="BR512" i="4"/>
  <c r="BR485" i="4"/>
  <c r="BR489" i="4"/>
  <c r="BR493" i="4"/>
  <c r="BR497" i="4"/>
  <c r="BR503" i="4"/>
  <c r="BR516" i="4"/>
  <c r="BR520" i="4"/>
  <c r="BR524" i="4"/>
  <c r="BR528" i="4"/>
  <c r="BR532" i="4"/>
  <c r="BR536" i="4"/>
  <c r="BR566" i="4"/>
  <c r="BR589" i="4"/>
  <c r="BR597" i="4"/>
  <c r="BR591" i="4"/>
  <c r="BR600" i="4"/>
  <c r="BR604" i="4"/>
  <c r="BR609" i="4"/>
  <c r="BR598" i="4"/>
  <c r="E223" i="78"/>
  <c r="E51" i="78"/>
  <c r="E71" i="78"/>
  <c r="E87" i="78"/>
  <c r="E59" i="78"/>
  <c r="F218" i="79"/>
  <c r="E35" i="78"/>
  <c r="E70" i="78"/>
  <c r="E78" i="78"/>
  <c r="E86" i="78"/>
  <c r="E96" i="78"/>
  <c r="E104" i="78"/>
  <c r="E119" i="78"/>
  <c r="E224" i="78"/>
  <c r="E94" i="78"/>
  <c r="E102" i="78"/>
  <c r="E112" i="78"/>
  <c r="E222" i="78"/>
  <c r="E303" i="78"/>
  <c r="D299" i="78"/>
  <c r="D21" i="81" s="1"/>
  <c r="I1175" i="79"/>
  <c r="F1176" i="79"/>
  <c r="J259" i="79"/>
  <c r="I259" i="79"/>
  <c r="I168" i="79"/>
  <c r="F17" i="58" s="1"/>
  <c r="C299" i="78"/>
  <c r="C21" i="81" s="1"/>
  <c r="E211" i="78"/>
  <c r="J1175" i="79"/>
  <c r="K92" i="79"/>
  <c r="E10" i="58" s="1"/>
  <c r="D639" i="79"/>
  <c r="E1032" i="79"/>
  <c r="E703" i="79"/>
  <c r="E92" i="79"/>
  <c r="E639" i="79"/>
  <c r="I639" i="79"/>
  <c r="I92" i="79"/>
  <c r="F10" i="58" s="1"/>
  <c r="I703" i="79"/>
  <c r="I1032" i="79"/>
  <c r="J168" i="79"/>
  <c r="J753" i="79"/>
  <c r="J92" i="79"/>
  <c r="J703" i="79"/>
  <c r="K168" i="79"/>
  <c r="E17" i="58" s="1"/>
  <c r="K259" i="79"/>
  <c r="J639" i="79"/>
  <c r="J1032" i="79"/>
  <c r="D1032" i="79"/>
  <c r="D703" i="79"/>
  <c r="D92" i="79"/>
  <c r="D753" i="79"/>
  <c r="D1175" i="79"/>
  <c r="D259" i="79"/>
  <c r="D168" i="79"/>
  <c r="E753" i="79"/>
  <c r="E1175" i="79"/>
  <c r="E259" i="79"/>
  <c r="E168" i="79"/>
  <c r="BG7" i="4"/>
  <c r="BH7" i="4"/>
  <c r="BI7" i="4"/>
  <c r="BQ7" i="4"/>
  <c r="BJ7" i="4"/>
  <c r="D54" i="57"/>
  <c r="C54" i="57"/>
  <c r="F12" i="58" l="1"/>
  <c r="K639" i="79"/>
  <c r="E12" i="58"/>
  <c r="E15" i="78"/>
  <c r="E25" i="78" s="1"/>
  <c r="K703" i="79"/>
  <c r="K1175" i="79"/>
  <c r="K753" i="79"/>
  <c r="K1032" i="79"/>
  <c r="L306" i="79"/>
  <c r="E76" i="78"/>
  <c r="E67" i="78"/>
  <c r="E103" i="78"/>
  <c r="D291" i="78"/>
  <c r="D18" i="81" s="1"/>
  <c r="E97" i="78"/>
  <c r="E36" i="78"/>
  <c r="E304" i="78"/>
  <c r="D403" i="78"/>
  <c r="C403" i="78"/>
  <c r="D232" i="78"/>
  <c r="D17" i="81" s="1"/>
  <c r="E79" i="78"/>
  <c r="E65" i="78"/>
  <c r="E43" i="78"/>
  <c r="E107" i="78"/>
  <c r="E84" i="78"/>
  <c r="E68" i="78"/>
  <c r="E217" i="78"/>
  <c r="C291" i="78"/>
  <c r="C18" i="81" s="1"/>
  <c r="E83" i="78"/>
  <c r="E39" i="78"/>
  <c r="E85" i="78"/>
  <c r="E77" i="78"/>
  <c r="E69" i="78"/>
  <c r="E50" i="78"/>
  <c r="E42" i="78"/>
  <c r="E49" i="78"/>
  <c r="E41" i="78"/>
  <c r="E52" i="78"/>
  <c r="E44" i="78"/>
  <c r="E109" i="78"/>
  <c r="E101" i="78"/>
  <c r="E55" i="78"/>
  <c r="E99" i="78"/>
  <c r="E63" i="78"/>
  <c r="E62" i="78"/>
  <c r="E34" i="78"/>
  <c r="E212" i="78"/>
  <c r="E61" i="78"/>
  <c r="E312" i="78"/>
  <c r="E75" i="78"/>
  <c r="E47" i="78"/>
  <c r="E113" i="78"/>
  <c r="E88" i="78"/>
  <c r="E72" i="78"/>
  <c r="E260" i="78"/>
  <c r="L703" i="79"/>
  <c r="L1175" i="79"/>
  <c r="L1032" i="79"/>
  <c r="L639" i="79"/>
  <c r="L753" i="79"/>
  <c r="L168" i="79"/>
  <c r="L92" i="79"/>
  <c r="L259" i="79"/>
  <c r="E219" i="78"/>
  <c r="E215" i="78"/>
  <c r="E221" i="78"/>
  <c r="E27" i="78"/>
  <c r="E31" i="78" s="1"/>
  <c r="D358" i="78"/>
  <c r="D27" i="81" s="1"/>
  <c r="I218" i="79"/>
  <c r="E366" i="78"/>
  <c r="E361" i="78"/>
  <c r="E91" i="78"/>
  <c r="F1178" i="79"/>
  <c r="F1194" i="79" s="1"/>
  <c r="F1239" i="79" s="1"/>
  <c r="F1254" i="79" s="1"/>
  <c r="E374" i="78"/>
  <c r="C358" i="78"/>
  <c r="C27" i="81" s="1"/>
  <c r="E314" i="78"/>
  <c r="E302" i="78"/>
  <c r="D310" i="78"/>
  <c r="D22" i="81" s="1"/>
  <c r="D139" i="78"/>
  <c r="D12" i="81" s="1"/>
  <c r="C25" i="78"/>
  <c r="C9" i="81" s="1"/>
  <c r="BS598" i="4"/>
  <c r="BS607" i="4"/>
  <c r="BS602" i="4"/>
  <c r="BS595" i="4"/>
  <c r="BS587" i="4"/>
  <c r="BS593" i="4"/>
  <c r="BS585" i="4"/>
  <c r="BS538" i="4"/>
  <c r="BS534" i="4"/>
  <c r="BS530" i="4"/>
  <c r="BS526" i="4"/>
  <c r="BS522" i="4"/>
  <c r="BS518" i="4"/>
  <c r="BS514" i="4"/>
  <c r="BS507" i="4"/>
  <c r="BS499" i="4"/>
  <c r="BS495" i="4"/>
  <c r="BS491" i="4"/>
  <c r="BS487" i="4"/>
  <c r="BS596" i="4"/>
  <c r="BS582" i="4"/>
  <c r="BS570" i="4"/>
  <c r="BS560" i="4"/>
  <c r="BS552" i="4"/>
  <c r="BS544" i="4"/>
  <c r="BS567" i="4"/>
  <c r="BS483" i="4"/>
  <c r="BT584" i="4"/>
  <c r="BT569" i="4"/>
  <c r="BT606" i="4"/>
  <c r="BT561" i="4"/>
  <c r="BT545" i="4"/>
  <c r="BS580" i="4"/>
  <c r="BS572" i="4"/>
  <c r="BS562" i="4"/>
  <c r="BS554" i="4"/>
  <c r="BS546" i="4"/>
  <c r="BS590" i="4"/>
  <c r="BS599" i="4"/>
  <c r="BS533" i="4"/>
  <c r="BS525" i="4"/>
  <c r="BS517" i="4"/>
  <c r="BS478" i="4"/>
  <c r="BT565" i="4"/>
  <c r="BT506" i="4"/>
  <c r="BT496" i="4"/>
  <c r="BT488" i="4"/>
  <c r="BT610" i="4"/>
  <c r="BT579" i="4"/>
  <c r="BT571" i="4"/>
  <c r="BT557" i="4"/>
  <c r="BT549" i="4"/>
  <c r="BT541" i="4"/>
  <c r="BS508" i="4"/>
  <c r="BT592" i="4"/>
  <c r="BT484" i="4"/>
  <c r="BT586" i="4"/>
  <c r="BT494" i="4"/>
  <c r="BT486" i="4"/>
  <c r="BT510" i="4"/>
  <c r="BT608" i="4"/>
  <c r="BT601" i="4"/>
  <c r="BT577" i="4"/>
  <c r="BT563" i="4"/>
  <c r="BT555" i="4"/>
  <c r="BT547" i="4"/>
  <c r="BT504" i="4"/>
  <c r="BT531" i="4"/>
  <c r="BT523" i="4"/>
  <c r="BT515" i="4"/>
  <c r="BT480" i="4"/>
  <c r="D321" i="78"/>
  <c r="D23" i="81" s="1"/>
  <c r="E379" i="78"/>
  <c r="E390" i="78"/>
  <c r="E385" i="78"/>
  <c r="E381" i="78"/>
  <c r="E351" i="78"/>
  <c r="E378" i="78"/>
  <c r="E347" i="78"/>
  <c r="E315" i="78"/>
  <c r="E392" i="78"/>
  <c r="E388" i="78"/>
  <c r="E383" i="78"/>
  <c r="E376" i="78"/>
  <c r="E343" i="78"/>
  <c r="E375" i="78"/>
  <c r="E377" i="78"/>
  <c r="E313" i="78"/>
  <c r="E391" i="78"/>
  <c r="E387" i="78"/>
  <c r="E386" i="78"/>
  <c r="E382" i="78"/>
  <c r="E340" i="78"/>
  <c r="E344" i="78"/>
  <c r="E389" i="78"/>
  <c r="E350" i="78"/>
  <c r="E384" i="78"/>
  <c r="E380" i="78"/>
  <c r="BS609" i="4"/>
  <c r="BS604" i="4"/>
  <c r="BS600" i="4"/>
  <c r="BS591" i="4"/>
  <c r="BS597" i="4"/>
  <c r="BS589" i="4"/>
  <c r="BS566" i="4"/>
  <c r="BS536" i="4"/>
  <c r="BS532" i="4"/>
  <c r="BS528" i="4"/>
  <c r="BS524" i="4"/>
  <c r="BS520" i="4"/>
  <c r="BS516" i="4"/>
  <c r="BS503" i="4"/>
  <c r="BS497" i="4"/>
  <c r="BS493" i="4"/>
  <c r="BS489" i="4"/>
  <c r="BS485" i="4"/>
  <c r="BS512" i="4"/>
  <c r="BS611" i="4"/>
  <c r="BS578" i="4"/>
  <c r="BS574" i="4"/>
  <c r="BS564" i="4"/>
  <c r="BS556" i="4"/>
  <c r="BS548" i="4"/>
  <c r="BS540" i="4"/>
  <c r="BS505" i="4"/>
  <c r="BS479" i="4"/>
  <c r="BT594" i="4"/>
  <c r="BT492" i="4"/>
  <c r="BT502" i="4"/>
  <c r="BT575" i="4"/>
  <c r="BT553" i="4"/>
  <c r="BS588" i="4"/>
  <c r="BS576" i="4"/>
  <c r="BS568" i="4"/>
  <c r="BS558" i="4"/>
  <c r="BS550" i="4"/>
  <c r="BS542" i="4"/>
  <c r="BS603" i="4"/>
  <c r="BS537" i="4"/>
  <c r="BS529" i="4"/>
  <c r="BS521" i="4"/>
  <c r="BS513" i="4"/>
  <c r="BS482" i="4"/>
  <c r="BS539" i="4"/>
  <c r="BS509" i="4"/>
  <c r="BS501" i="4"/>
  <c r="BS481" i="4"/>
  <c r="BT583" i="4"/>
  <c r="BT500" i="4"/>
  <c r="BT498" i="4"/>
  <c r="BT490" i="4"/>
  <c r="BT612" i="4"/>
  <c r="BT605" i="4"/>
  <c r="BT581" i="4"/>
  <c r="BT573" i="4"/>
  <c r="BT559" i="4"/>
  <c r="BT551" i="4"/>
  <c r="BT543" i="4"/>
  <c r="BT535" i="4"/>
  <c r="BT527" i="4"/>
  <c r="BT519" i="4"/>
  <c r="BT511" i="4"/>
  <c r="E33" i="78"/>
  <c r="C321" i="78"/>
  <c r="C23" i="81" s="1"/>
  <c r="E89" i="78"/>
  <c r="E81" i="78"/>
  <c r="E73" i="78"/>
  <c r="E56" i="78"/>
  <c r="E46" i="78"/>
  <c r="E38" i="78"/>
  <c r="E45" i="78"/>
  <c r="E60" i="78"/>
  <c r="E48" i="78"/>
  <c r="E40" i="78"/>
  <c r="E120" i="78"/>
  <c r="E105" i="78"/>
  <c r="E93" i="78"/>
  <c r="E216" i="78"/>
  <c r="E261" i="78"/>
  <c r="E121" i="78"/>
  <c r="E106" i="78"/>
  <c r="E98" i="78"/>
  <c r="E58" i="78"/>
  <c r="E122" i="78"/>
  <c r="E95" i="78"/>
  <c r="E301" i="78"/>
  <c r="E123" i="78"/>
  <c r="E108" i="78"/>
  <c r="E100" i="78"/>
  <c r="E90" i="78"/>
  <c r="E82" i="78"/>
  <c r="E74" i="78"/>
  <c r="E66" i="78"/>
  <c r="E92" i="78"/>
  <c r="E54" i="78"/>
  <c r="E37" i="78"/>
  <c r="E53" i="78"/>
  <c r="E295" i="78"/>
  <c r="E1176" i="79"/>
  <c r="C310" i="78"/>
  <c r="C22" i="81" s="1"/>
  <c r="C232" i="78"/>
  <c r="C17" i="81" s="1"/>
  <c r="C139" i="78"/>
  <c r="C12" i="81" s="1"/>
  <c r="E299" i="78"/>
  <c r="D1176" i="79"/>
  <c r="I1176" i="79"/>
  <c r="F15" i="58" s="1"/>
  <c r="F18" i="58" s="1"/>
  <c r="D218" i="79"/>
  <c r="J218" i="79"/>
  <c r="E218" i="79"/>
  <c r="K218" i="79"/>
  <c r="J1176" i="79"/>
  <c r="BR7" i="4"/>
  <c r="F20" i="58" l="1"/>
  <c r="C29" i="81"/>
  <c r="D29" i="81"/>
  <c r="D19" i="81"/>
  <c r="C19" i="81"/>
  <c r="E291" i="78"/>
  <c r="C292" i="78"/>
  <c r="K1176" i="79"/>
  <c r="E139" i="78"/>
  <c r="E232" i="78"/>
  <c r="C367" i="78"/>
  <c r="D292" i="78"/>
  <c r="D367" i="78"/>
  <c r="E403" i="78"/>
  <c r="E358" i="78"/>
  <c r="L218" i="79"/>
  <c r="L1176" i="79"/>
  <c r="I1178" i="79"/>
  <c r="I1194" i="79" s="1"/>
  <c r="I1239" i="79" s="1"/>
  <c r="I1254" i="79" s="1"/>
  <c r="E321" i="78"/>
  <c r="E1178" i="79"/>
  <c r="E1194" i="79" s="1"/>
  <c r="E1239" i="79" s="1"/>
  <c r="E1254" i="79" s="1"/>
  <c r="D1178" i="79"/>
  <c r="D1194" i="79" s="1"/>
  <c r="D1239" i="79" s="1"/>
  <c r="D1254" i="79" s="1"/>
  <c r="BT481" i="4"/>
  <c r="BT501" i="4"/>
  <c r="BT509" i="4"/>
  <c r="BT539" i="4"/>
  <c r="BT482" i="4"/>
  <c r="BT513" i="4"/>
  <c r="BT521" i="4"/>
  <c r="BT529" i="4"/>
  <c r="BT537" i="4"/>
  <c r="BT603" i="4"/>
  <c r="BT542" i="4"/>
  <c r="BT550" i="4"/>
  <c r="BT558" i="4"/>
  <c r="BT568" i="4"/>
  <c r="BT576" i="4"/>
  <c r="BT588" i="4"/>
  <c r="BT479" i="4"/>
  <c r="BT505" i="4"/>
  <c r="BT540" i="4"/>
  <c r="BT548" i="4"/>
  <c r="BT556" i="4"/>
  <c r="BT564" i="4"/>
  <c r="BT574" i="4"/>
  <c r="BT578" i="4"/>
  <c r="BT611" i="4"/>
  <c r="BT512" i="4"/>
  <c r="BT485" i="4"/>
  <c r="BT489" i="4"/>
  <c r="BT493" i="4"/>
  <c r="BT497" i="4"/>
  <c r="BT503" i="4"/>
  <c r="BT516" i="4"/>
  <c r="BT520" i="4"/>
  <c r="BT524" i="4"/>
  <c r="BT528" i="4"/>
  <c r="BT532" i="4"/>
  <c r="BT536" i="4"/>
  <c r="BT566" i="4"/>
  <c r="BT589" i="4"/>
  <c r="BT597" i="4"/>
  <c r="BT591" i="4"/>
  <c r="BT600" i="4"/>
  <c r="BT604" i="4"/>
  <c r="BT609" i="4"/>
  <c r="BT508" i="4"/>
  <c r="BT478" i="4"/>
  <c r="BT517" i="4"/>
  <c r="BT525" i="4"/>
  <c r="BT533" i="4"/>
  <c r="BT599" i="4"/>
  <c r="BT590" i="4"/>
  <c r="BT546" i="4"/>
  <c r="BT554" i="4"/>
  <c r="BT562" i="4"/>
  <c r="BT572" i="4"/>
  <c r="BT580" i="4"/>
  <c r="BT483" i="4"/>
  <c r="BT567" i="4"/>
  <c r="BT544" i="4"/>
  <c r="BT552" i="4"/>
  <c r="BT560" i="4"/>
  <c r="BT570" i="4"/>
  <c r="BT582" i="4"/>
  <c r="BT596" i="4"/>
  <c r="BT487" i="4"/>
  <c r="BT491" i="4"/>
  <c r="BT495" i="4"/>
  <c r="BT499" i="4"/>
  <c r="BT507" i="4"/>
  <c r="BT514" i="4"/>
  <c r="BT518" i="4"/>
  <c r="BT522" i="4"/>
  <c r="BT526" i="4"/>
  <c r="BT530" i="4"/>
  <c r="BT534" i="4"/>
  <c r="BT538" i="4"/>
  <c r="BT585" i="4"/>
  <c r="BT593" i="4"/>
  <c r="BT587" i="4"/>
  <c r="BT595" i="4"/>
  <c r="BT602" i="4"/>
  <c r="BT607" i="4"/>
  <c r="BT598" i="4"/>
  <c r="BS7" i="4"/>
  <c r="E310" i="78"/>
  <c r="J1178" i="79"/>
  <c r="J1194" i="79" s="1"/>
  <c r="J1239" i="79" s="1"/>
  <c r="J1254" i="79" s="1"/>
  <c r="C31" i="81" l="1"/>
  <c r="D31" i="81"/>
  <c r="D410" i="78"/>
  <c r="D35" i="81" s="1"/>
  <c r="D55" i="81" s="1"/>
  <c r="F22" i="58"/>
  <c r="F23" i="58" s="1"/>
  <c r="K1178" i="79"/>
  <c r="K1194" i="79" s="1"/>
  <c r="K1239" i="79" s="1"/>
  <c r="K1254" i="79" s="1"/>
  <c r="E15" i="58"/>
  <c r="E18" i="58" s="1"/>
  <c r="E20" i="58" s="1"/>
  <c r="E367" i="78"/>
  <c r="E292" i="78"/>
  <c r="D369" i="78"/>
  <c r="D404" i="78" s="1"/>
  <c r="D406" i="78" s="1"/>
  <c r="L1178" i="79"/>
  <c r="L1194" i="79" s="1"/>
  <c r="L1239" i="79" s="1"/>
  <c r="L1254" i="79" s="1"/>
  <c r="BT7" i="4"/>
  <c r="C369" i="78"/>
  <c r="D57" i="81" l="1"/>
  <c r="D411" i="78"/>
  <c r="C410" i="78"/>
  <c r="C35" i="81" s="1"/>
  <c r="C55" i="81" s="1"/>
  <c r="C57" i="81" s="1"/>
  <c r="E22" i="58"/>
  <c r="E23" i="58" s="1"/>
  <c r="E369" i="78"/>
  <c r="C404" i="78"/>
  <c r="C406" i="78" s="1"/>
  <c r="E404" i="78" l="1"/>
  <c r="C411" i="78"/>
</calcChain>
</file>

<file path=xl/sharedStrings.xml><?xml version="1.0" encoding="utf-8"?>
<sst xmlns="http://schemas.openxmlformats.org/spreadsheetml/2006/main" count="86269" uniqueCount="8913">
  <si>
    <t>A reporting date is the date which controls the display of values on any layouts you have generated within</t>
  </si>
  <si>
    <t>the workbook. Example: If it is now the month of September, and you wish to have the Income statement display</t>
  </si>
  <si>
    <t>values to the end of August, then by selecting the reporting date as August, you would achieve this.</t>
  </si>
  <si>
    <t>To select a reporting date :</t>
  </si>
  <si>
    <t>Click on the "Change Month" button located on the toolbar at the top left of your Excel screen, above the name box.</t>
  </si>
  <si>
    <t>Click the downward arrow and select the month to view</t>
  </si>
  <si>
    <t>NOTE: The reporting date is totally separate to the period range chosen at run time.</t>
  </si>
  <si>
    <t xml:space="preserve">The period range chosen at runtime, only has an effect on the transactions that are displayed when </t>
  </si>
  <si>
    <t>using the Drill Down Account Feature and has no effect on the display of values on generated layouts.</t>
  </si>
  <si>
    <t>Using the Drill Down Account Feature:</t>
  </si>
  <si>
    <t>7</t>
  </si>
  <si>
    <t>Actuals YTD Comparison Last 5 Years</t>
  </si>
  <si>
    <t>8</t>
  </si>
  <si>
    <t>9</t>
  </si>
  <si>
    <t>13</t>
  </si>
  <si>
    <t>14</t>
  </si>
  <si>
    <t>15</t>
  </si>
  <si>
    <t>2YrsAgo</t>
  </si>
  <si>
    <t>3YrsAgo</t>
  </si>
  <si>
    <t>4YrsAgo</t>
  </si>
  <si>
    <t>ACCOUNTNO</t>
  </si>
  <si>
    <t>ACCOUNTEXSEG</t>
  </si>
  <si>
    <t>YTD2YRSAGO</t>
  </si>
  <si>
    <t>YTD3YRSAGO</t>
  </si>
  <si>
    <t>YTD4YRSAGO</t>
  </si>
  <si>
    <t>Actual</t>
  </si>
  <si>
    <t>Budget</t>
  </si>
  <si>
    <t>Prior</t>
  </si>
  <si>
    <t>Period</t>
  </si>
  <si>
    <t>ytd</t>
  </si>
  <si>
    <t>Do Not Edit or DeleteThese Rows</t>
  </si>
  <si>
    <t>Calendar</t>
  </si>
  <si>
    <t>Month</t>
  </si>
  <si>
    <t>Year</t>
  </si>
  <si>
    <t>LongDate</t>
  </si>
  <si>
    <t>ShortDate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</si>
  <si>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</si>
  <si>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</si>
  <si>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</si>
  <si>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</si>
  <si>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</si>
  <si>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</si>
  <si>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</si>
  <si>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</si>
  <si>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</si>
  <si>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</si>
  <si>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</si>
  <si>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</si>
  <si>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Important worksheet information:</t>
  </si>
  <si>
    <t>Sheet Name: Lookup</t>
  </si>
  <si>
    <t xml:space="preserve">This sheet is used to lookup the relevant values per account from the Raw data sheet and is also used in the creation </t>
  </si>
  <si>
    <t>Do not insert or delete any of the columns used on this sheet as it will have a negative effect on the creation of any</t>
  </si>
  <si>
    <t>1. Click either the Income Statement or Balance Sheet button on the right of the layout you require</t>
  </si>
  <si>
    <t xml:space="preserve">    You will be prompted for a worksheet name</t>
  </si>
  <si>
    <t>2. Type in a name for the worksheet, then click OK</t>
  </si>
  <si>
    <t xml:space="preserve">   A macro will run inserting a new worksheet into the workbook displaying the accounts and their values </t>
  </si>
  <si>
    <t xml:space="preserve">   If you need to rearrange some of the accounts in a different order, ie: move an account to another row, then </t>
  </si>
  <si>
    <t xml:space="preserve">   it is best to move the whole row. This will ensure that you keep your links in place </t>
  </si>
  <si>
    <t xml:space="preserve">   See the Help file for more information on Creating and Linking a Template</t>
  </si>
  <si>
    <t>Adding New Accounts to your existing report layouts:</t>
  </si>
  <si>
    <t>Once this has been done you will then need to link these new accounts to the required report layouts you have included</t>
  </si>
  <si>
    <t xml:space="preserve"> The instructions below will assist you with this process:</t>
  </si>
  <si>
    <t>Deleted Accounts:</t>
  </si>
  <si>
    <t xml:space="preserve">The accounts highlighted with red shading on the lookup sheet represent the accounts which have now been deleted </t>
  </si>
  <si>
    <t xml:space="preserve">Remove the deleted accounts as follows: </t>
  </si>
  <si>
    <t>on the report layouts where this row is linked.</t>
  </si>
  <si>
    <t>Actual / Budget / Prior / Blank - Current Month &amp; YTD</t>
  </si>
  <si>
    <t>PriorYr</t>
  </si>
  <si>
    <t>Prior Mth</t>
  </si>
  <si>
    <t>TYPE</t>
  </si>
  <si>
    <t>ACCTBAL</t>
  </si>
  <si>
    <t>ACTUAL01</t>
  </si>
  <si>
    <t>ACTUAL02</t>
  </si>
  <si>
    <t>ACTUAL03</t>
  </si>
  <si>
    <t>ACTUAL04</t>
  </si>
  <si>
    <t>ACTUAL05</t>
  </si>
  <si>
    <t>ACTUAL06</t>
  </si>
  <si>
    <t>ACTUAL07</t>
  </si>
  <si>
    <t>ACTUAL08</t>
  </si>
  <si>
    <t>ACTUAL09</t>
  </si>
  <si>
    <t>ACTUAL10</t>
  </si>
  <si>
    <t>ACTUAL11</t>
  </si>
  <si>
    <t>ACTUAL12</t>
  </si>
  <si>
    <t>ACTUAL13</t>
  </si>
  <si>
    <t>BUDGET01</t>
  </si>
  <si>
    <t>BUDGET02</t>
  </si>
  <si>
    <t>BUDGET03</t>
  </si>
  <si>
    <t>BUDGET04</t>
  </si>
  <si>
    <t>BUDGET05</t>
  </si>
  <si>
    <t>BUDGET06</t>
  </si>
  <si>
    <t>BUDGET07</t>
  </si>
  <si>
    <t>BUDGET08</t>
  </si>
  <si>
    <t>BUDGET09</t>
  </si>
  <si>
    <t>BUDGET10</t>
  </si>
  <si>
    <t>BUDGET11</t>
  </si>
  <si>
    <t>BUDGET12</t>
  </si>
  <si>
    <t>BUDGET13</t>
  </si>
  <si>
    <t>LASTYR01</t>
  </si>
  <si>
    <t>LASTYR02</t>
  </si>
  <si>
    <t>LASTYR03</t>
  </si>
  <si>
    <t>LASTYR04</t>
  </si>
  <si>
    <t>LASTYR05</t>
  </si>
  <si>
    <t>LASTYR06</t>
  </si>
  <si>
    <t>LASTYR07</t>
  </si>
  <si>
    <t>LASTYR08</t>
  </si>
  <si>
    <t>LASTYR09</t>
  </si>
  <si>
    <t>LASTYR10</t>
  </si>
  <si>
    <t>LASTYR11</t>
  </si>
  <si>
    <t>LASTYR12</t>
  </si>
  <si>
    <t>LASTYR13</t>
  </si>
  <si>
    <t>FIRSTPERIOD</t>
  </si>
  <si>
    <t>Current Mth</t>
  </si>
  <si>
    <t>YTD</t>
  </si>
  <si>
    <t>Type</t>
  </si>
  <si>
    <t>Opening Bal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</si>
  <si>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</si>
  <si>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</si>
  <si>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</si>
  <si>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</si>
  <si>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</si>
  <si>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</si>
  <si>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</si>
  <si>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</si>
  <si>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</si>
  <si>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</si>
  <si>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</si>
  <si>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</si>
  <si>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ACCOUNTNAME</t>
  </si>
  <si>
    <t>COMPANYNAME</t>
  </si>
  <si>
    <t>OPENBAL LAST</t>
  </si>
  <si>
    <t>OPENBAL THIS</t>
  </si>
  <si>
    <t>1</t>
  </si>
  <si>
    <t>Parmaters: -</t>
  </si>
  <si>
    <t>Report Info: -</t>
  </si>
  <si>
    <t>SEGMENT01</t>
  </si>
  <si>
    <t>SEGMENT02</t>
  </si>
  <si>
    <t>SEGMENT03</t>
  </si>
  <si>
    <t>SEGMENT04</t>
  </si>
  <si>
    <t>SEGMENT05</t>
  </si>
  <si>
    <t>SEGMENT06</t>
  </si>
  <si>
    <t>SEGMENT07</t>
  </si>
  <si>
    <t>SEGMENT08</t>
  </si>
  <si>
    <t>SEGMENT09</t>
  </si>
  <si>
    <t>General Ledger Transactions</t>
  </si>
  <si>
    <t>ACCTTYPE</t>
  </si>
  <si>
    <t>YEAR</t>
  </si>
  <si>
    <t>PERIOD</t>
  </si>
  <si>
    <t>DATE</t>
  </si>
  <si>
    <t>REFERENCE</t>
  </si>
  <si>
    <t>DESCRIPTION</t>
  </si>
  <si>
    <t>POSTINGSEQ</t>
  </si>
  <si>
    <t>BATCHNO</t>
  </si>
  <si>
    <t>Account No:</t>
  </si>
  <si>
    <t>Account Name:</t>
  </si>
  <si>
    <t>DEBIT</t>
  </si>
  <si>
    <t>CREDIT</t>
  </si>
  <si>
    <t>NET CHANGE</t>
  </si>
  <si>
    <t xml:space="preserve">1. On any of the report layouts such as Income Statements and Balance Sheets, click anywhere on the row of the account </t>
  </si>
  <si>
    <t xml:space="preserve"> whose transactions you want to drill down to</t>
  </si>
  <si>
    <t>3. The Ledger Transaction Details sheet will be displayed reflecting the transactions for the selected account</t>
  </si>
  <si>
    <t xml:space="preserve"> The drill down feature does not allow for the selection of a month to drill down to, it will always show all transactions that</t>
  </si>
  <si>
    <t xml:space="preserve"> were extracted as per the date range that was selected at the time of running the report. </t>
  </si>
  <si>
    <t xml:space="preserve"> If your data sets are large, it is best to run the ledger transactions out for 1 month only, being the current month</t>
  </si>
  <si>
    <t>NB: The Drill Down feature relies on the account number being available in Column A</t>
  </si>
  <si>
    <t>Column A can be hidden, but if deleted will prevent the operation of the drill down feature</t>
  </si>
  <si>
    <t>3. Click the Run button to run the macro.</t>
  </si>
  <si>
    <t>4. The toolbar should now be visible again</t>
  </si>
  <si>
    <t>AUDITDATE</t>
  </si>
  <si>
    <t>AUDITUSER</t>
  </si>
  <si>
    <t>SRCE CODE</t>
  </si>
  <si>
    <t>FC CODE</t>
  </si>
  <si>
    <t>FC AMOUNT</t>
  </si>
  <si>
    <t>HC CODE</t>
  </si>
  <si>
    <t>DO NOT DELETE THIS ROW</t>
  </si>
  <si>
    <t>Actual / Budget / Prior / Blank 1-12 &amp; YTD / Annual Budget &amp; Prior</t>
  </si>
  <si>
    <t>Actual 1-12 / Blank / Budget 1-12 &amp; YTD / Annual Budget</t>
  </si>
  <si>
    <t>Actual 1-12 / Blank / Prior 1-12 &amp; YTD / Annual Prior</t>
  </si>
  <si>
    <t xml:space="preserve">Actual 1-12 / Blank / Budget 1-12 / Blank / Prior 1-12 &amp; YTD </t>
  </si>
  <si>
    <t>&amp; Annual Budget / Annual Prior</t>
  </si>
  <si>
    <t>Actual / Budget / Variance / Blank - Current Month &amp; YTD / Annual Budget</t>
  </si>
  <si>
    <t>Annual Prior / Blank / Actual Current month / Blank / Actual YTD</t>
  </si>
  <si>
    <t>Actual Current month / Blank / Actual YTD / Annual Prior</t>
  </si>
  <si>
    <t>YTD1YRAGO</t>
  </si>
  <si>
    <t>YTDBUDGET</t>
  </si>
  <si>
    <t>ANNUAL BUDGET</t>
  </si>
  <si>
    <t>Open Bal</t>
  </si>
  <si>
    <t>new report layouts. You may however add new columns after the last used column on this sheet</t>
  </si>
  <si>
    <t>Creating a report based on a given layout:</t>
  </si>
  <si>
    <t xml:space="preserve">   as per the chosen layout. The accounts will be grouped and subtotalled as per the Financial Categories</t>
  </si>
  <si>
    <t xml:space="preserve">  allocated within your accounting system. These accounts will be linked to the worksheet named Lookup </t>
  </si>
  <si>
    <t>3. Once the macro has completed the layout you are then ready to change any formatting if necessary</t>
  </si>
  <si>
    <t>See "Using the Drill Down Feature" for further information relating to column A</t>
  </si>
  <si>
    <t xml:space="preserve">4. Once you have included all the necessary layouts and have completed any additional formatting required you must </t>
  </si>
  <si>
    <t>Cannot find the toolbar to change the month:</t>
  </si>
  <si>
    <t>2. Select the macro named "Build FA toolbar"</t>
  </si>
  <si>
    <t>If you have added new accounts into your general ledger within your accounting system, then the next time you run this</t>
  </si>
  <si>
    <t>will prompt you as follows:</t>
  </si>
  <si>
    <t xml:space="preserve">2. To highlight any accounts it finds that no longer exist within your accounting system by shading </t>
  </si>
  <si>
    <t xml:space="preserve">    the account number in red - say YES</t>
  </si>
  <si>
    <t xml:space="preserve">from your accounting system.  If you leave these accounts on the Lookup sheet then each time you run the report, </t>
  </si>
  <si>
    <t>can ignore the prompt by selecting NO.</t>
  </si>
  <si>
    <t>2. Select the macro named "Build DrillDown toolbar"</t>
  </si>
  <si>
    <t>R</t>
  </si>
  <si>
    <t>RETINC</t>
  </si>
  <si>
    <t>Retained Income Current Year</t>
  </si>
  <si>
    <t>SignCtrl</t>
  </si>
  <si>
    <t>VarianceSign</t>
  </si>
  <si>
    <t>GL Cat Code</t>
  </si>
  <si>
    <t>GL Cat Description</t>
  </si>
  <si>
    <t>Retained Earnings</t>
  </si>
  <si>
    <t xml:space="preserve">  2. Select the sheet that contains the layout to which you wish to Add the New Account.</t>
  </si>
  <si>
    <t xml:space="preserve">  3. Select the row where the first New Account should be inserted.</t>
  </si>
  <si>
    <t xml:space="preserve">  5. Use the Type drop down to filter by Account Type (for example Income Statement/Balance Sheet) and the other filter </t>
  </si>
  <si>
    <t>textboxes to help locate the specific accounts.</t>
  </si>
  <si>
    <t xml:space="preserve">  6. Select the accounts that you wish to insert at the specified row (Note: you can select a different row in Excel while </t>
  </si>
  <si>
    <t>the Add Accounts form is active).</t>
  </si>
  <si>
    <t xml:space="preserve">  7. Click the Insert button.  The accounts will be inserted at the specified row and the formulae for the rest of the row added.</t>
  </si>
  <si>
    <t xml:space="preserve">  8.  Click the Cancel button once all accounts have been inserted.</t>
  </si>
  <si>
    <t>row that is being copied into.  If this row does not contain the formulae that references back to the Lookup Sheet then the</t>
  </si>
  <si>
    <t>insert will not pick up the formulae.  It is important to note that if the row above the "Insert At Row" does not contain the</t>
  </si>
  <si>
    <t xml:space="preserve">correct formulae then you must press the previous button to navigate to the "Copy From Row" dialog and select the row </t>
  </si>
  <si>
    <t>that contains the correct formulae.</t>
  </si>
  <si>
    <t>DO NOT DELETE THIS SHEET</t>
  </si>
  <si>
    <t>Current Assets</t>
  </si>
  <si>
    <t>Fixed Assets</t>
  </si>
  <si>
    <t>Other Assets</t>
  </si>
  <si>
    <t>Accumulated Depreciation</t>
  </si>
  <si>
    <t>Current Liabilities</t>
  </si>
  <si>
    <t>Long Term Liabilities</t>
  </si>
  <si>
    <t>Shareholders Equity</t>
  </si>
  <si>
    <t>Revenue</t>
  </si>
  <si>
    <t>Cost of Sales</t>
  </si>
  <si>
    <t>Cost and Expenses</t>
  </si>
  <si>
    <t>Prov for Income Taxes</t>
  </si>
  <si>
    <t>General Ledger Account Group Mapping Sheet</t>
  </si>
  <si>
    <t>AccGroup</t>
  </si>
  <si>
    <t>AccGroupName</t>
  </si>
  <si>
    <t>GLCatCode</t>
  </si>
  <si>
    <t>I</t>
  </si>
  <si>
    <t>B</t>
  </si>
  <si>
    <t>ACCTGRPCOD</t>
  </si>
  <si>
    <t>ACCTGRPDES</t>
  </si>
  <si>
    <t xml:space="preserve">NOTE: </t>
  </si>
  <si>
    <t>HOW:</t>
  </si>
  <si>
    <t>Index</t>
  </si>
  <si>
    <t>GLCat Desc</t>
  </si>
  <si>
    <t>AccType</t>
  </si>
  <si>
    <t>8 - Revenue</t>
  </si>
  <si>
    <t>Inventory/Purchases</t>
  </si>
  <si>
    <t>9 - Cost of Sales</t>
  </si>
  <si>
    <t>13 - Cost and Expenses</t>
  </si>
  <si>
    <t>Other / Unallocated</t>
  </si>
  <si>
    <t>`</t>
  </si>
  <si>
    <t>Assigning GL Account Category Codes</t>
  </si>
  <si>
    <t>Selecting a reporting date: (Change Month)</t>
  </si>
  <si>
    <t>1 -</t>
  </si>
  <si>
    <t>2 -</t>
  </si>
  <si>
    <t>3 -</t>
  </si>
  <si>
    <t>4 -</t>
  </si>
  <si>
    <t>5 -</t>
  </si>
  <si>
    <t>6 -</t>
  </si>
  <si>
    <t>7 -</t>
  </si>
  <si>
    <t>8 -</t>
  </si>
  <si>
    <t>9 -</t>
  </si>
  <si>
    <t>10-</t>
  </si>
  <si>
    <t>11-</t>
  </si>
  <si>
    <t>12-</t>
  </si>
  <si>
    <t>Management Accounts</t>
  </si>
  <si>
    <t>Other Income</t>
  </si>
  <si>
    <t>Category Details Listing</t>
  </si>
  <si>
    <t>Allocate the  GLCatCode</t>
  </si>
  <si>
    <t>Your Accpac Account Groups must be allocated to one of the  GL CatCodes. The auto-generation of your Income Statement and/or Balance Sheet layouts from the MENU sheet, relies on these codes when grouping and sub-totalling your layouts. You can still rearrange the accounts as you choose on the auto-generated schedule.</t>
  </si>
  <si>
    <t>Click on a red shaded cell, click on the drop down arrow and select the relevant  GL CatCode that corresponds to the Accpac Account Group</t>
  </si>
  <si>
    <t xml:space="preserve">   Create and link the template to the report in the  report manager in order to save the changes you have made</t>
  </si>
  <si>
    <t xml:space="preserve"> report  will synchronise the new list of accounts it extracts from your accounting system with the chart of accounts </t>
  </si>
  <si>
    <t xml:space="preserve">already listed on the Lookup sheet within this workbook. If it finds any difference between them, then  </t>
  </si>
  <si>
    <t xml:space="preserve"> will detect these accounts and prompt you once again to highlight them. If they are already highlighted then you </t>
  </si>
  <si>
    <t>Cannot find the  Drill Down Toolbar:</t>
  </si>
  <si>
    <t>17</t>
  </si>
  <si>
    <t>10 - Inventory/Purchases</t>
  </si>
  <si>
    <t>12 - Other Income</t>
  </si>
  <si>
    <t>14 - Interest Expense</t>
  </si>
  <si>
    <t>20 - Current Assets</t>
  </si>
  <si>
    <t>24 - Fixed Assets</t>
  </si>
  <si>
    <t>25 - Accumulated Depreciation</t>
  </si>
  <si>
    <t>26 - Other Assets</t>
  </si>
  <si>
    <t>28 - Current Liabilities</t>
  </si>
  <si>
    <t>32 - Long Term Liabilities</t>
  </si>
  <si>
    <t>36 - Shareholders Equity</t>
  </si>
  <si>
    <t>Interest Expense</t>
  </si>
  <si>
    <t>If this is the first time you are running this report, then before being able to generate any layouts from the menu sheet you</t>
  </si>
  <si>
    <t xml:space="preserve"> need to assign the Accpac Intelligence GL Category Codes to the Accpac Account Groups on the sheet named Categories. </t>
  </si>
  <si>
    <t>This is referred to as 'Mapping your account groups".</t>
  </si>
  <si>
    <t xml:space="preserve">Once this has been done you should  save this workbook as a template file back to the Management Pack report </t>
  </si>
  <si>
    <t>in the Accpac Intelligence Report Manager, this process is called "Create and Link Template".</t>
  </si>
  <si>
    <t>2. Columns A and C contain your Sage Accpac Account Groups information, column E and F refer to the Accpac Intelligence</t>
  </si>
  <si>
    <t xml:space="preserve">    GL Category Codes.</t>
  </si>
  <si>
    <t xml:space="preserve">3. In column E, click on a red shaded cell, then click on the drop down arrow and select a Gl Category Code which relates </t>
  </si>
  <si>
    <t xml:space="preserve">     to that Account Group.  The description will be filled in automatically in column F.   </t>
  </si>
  <si>
    <t>The  GL Category Codes are listed in the grey area in column I.</t>
  </si>
  <si>
    <t>4. You must map the Account Groups as best as possible to the GL Category Codes, you may map more than one Account</t>
  </si>
  <si>
    <t xml:space="preserve">    Group to the same GL Category Code.  Example: Cost of Sales and Direct Expenses may both be mapped to code 9</t>
  </si>
  <si>
    <t>5. Once you have completed the mapping  you are ready to generate a financial layout from the menu sheet</t>
  </si>
  <si>
    <t>6. Display the Menu sheet, click on a required layout ( you can generate as many layouts as necessary)</t>
  </si>
  <si>
    <t xml:space="preserve">8. Leave the workbook open, switch over to the Accpac Intelligence Report Manager </t>
  </si>
  <si>
    <t>9. Locate this report in the Financials folder, then select the report</t>
  </si>
  <si>
    <t xml:space="preserve"> 10. Go to 'Report' on the toolbar, then select "Create and Link Template"</t>
  </si>
  <si>
    <t>This process will ensure that your mapping is saved in the template file so you would not need to map</t>
  </si>
  <si>
    <t>the account groups again the next time you run the report unless you add new account groups within Sage Accpac.</t>
  </si>
  <si>
    <t xml:space="preserve"> 11. In the event that you add any new account group to your set of accounts then the next time you run this report </t>
  </si>
  <si>
    <t xml:space="preserve">    Accpac Intelligence will synchronise the new list of account groups it extracts from your Accpac system with the</t>
  </si>
  <si>
    <t xml:space="preserve">    list already displayed on the Categories sheet. If it finds any difference between them, then you will be prompted to add</t>
  </si>
  <si>
    <t>or delete the necessary accounts.  If you add any new account groups then you must ensure that you map the new groups</t>
  </si>
  <si>
    <t>to a GL Cat Code.  i.e. start the mapping process again from point 1 above.</t>
  </si>
  <si>
    <t>Excel 2003:</t>
  </si>
  <si>
    <t>Excel 2007:</t>
  </si>
  <si>
    <t>Click on Add-Ins on the menu bar, then click on "Change Month" on the Custom Toolbar</t>
  </si>
  <si>
    <t>1. Excel 2003: Press Alt-F8 (or Select, Tools, Macro, Macros, from the menu bar)</t>
  </si>
  <si>
    <t xml:space="preserve">    Excel 2007: Press Alt-F8 (or Select  Developer, then Macro from the menu bar)</t>
  </si>
  <si>
    <t xml:space="preserve">  4. From the Menu Bar: </t>
  </si>
  <si>
    <t xml:space="preserve">   Excel 2003:  Choose Report Tools &gt; Add Accounts.                    A list of accounts that are not in the layout should appear.</t>
  </si>
  <si>
    <t xml:space="preserve">   Excel 2007:  Choose Add-Ins &gt; Report Tools &gt; Add Accounts.  A list of accounts that are not in the layout should appear.</t>
  </si>
  <si>
    <t>2. Excel 2003:   On the  Toolbar, (normally on the left of the excel screen) click the "Drill Down Account" button</t>
  </si>
  <si>
    <t xml:space="preserve">    Excel 2007:   Select "Add-Ins" from the menu bar, then click the "Drill Down Account" button on the Custom Toolbar</t>
  </si>
  <si>
    <t>4. To go back to the worksheet you were viewing before you "drilled down" :</t>
  </si>
  <si>
    <t xml:space="preserve">  Excel 2003:  from the custom toolbar on the left of the screen, click the "Back to last sheet" button</t>
  </si>
  <si>
    <t xml:space="preserve">  Excel 2007:   from "Add-Ins" on the menu bar,  click the "Back to Last sheet" button on the Custom Toolbar</t>
  </si>
  <si>
    <t>Qtr1</t>
  </si>
  <si>
    <t>Qtr2</t>
  </si>
  <si>
    <t>Qtr3</t>
  </si>
  <si>
    <t>Qtr4</t>
  </si>
  <si>
    <t>Actual / Budget / Variance / Blank 1-12, Qtrs &amp; YTD / Annual Budget</t>
  </si>
  <si>
    <t>Actual / Prior / Blank 1-12, Qtrs &amp; YTD / Annual Prior</t>
  </si>
  <si>
    <t>Actual 1-12, Qtrs &amp; YTD</t>
  </si>
  <si>
    <t>15 - Other / Unallocated</t>
  </si>
  <si>
    <t>16 - Prov for Income Taxes</t>
  </si>
  <si>
    <t>After you have mapped your account groups, you must create and link</t>
  </si>
  <si>
    <t>your report to save your account group mappings. This will ensure that your account</t>
  </si>
  <si>
    <t>mappings are saved for the next time you run the Financial Report.</t>
  </si>
  <si>
    <r>
      <t xml:space="preserve">of the report layouts provided as options on the sheet named </t>
    </r>
    <r>
      <rPr>
        <i/>
        <sz val="10"/>
        <color indexed="63"/>
        <rFont val="Arial"/>
        <family val="2"/>
      </rPr>
      <t>Menu</t>
    </r>
  </si>
  <si>
    <r>
      <t xml:space="preserve">1. Display the sheet named </t>
    </r>
    <r>
      <rPr>
        <b/>
        <sz val="10"/>
        <color indexed="63"/>
        <rFont val="Arial"/>
        <family val="2"/>
      </rPr>
      <t>Categories</t>
    </r>
  </si>
  <si>
    <r>
      <t xml:space="preserve">   </t>
    </r>
    <r>
      <rPr>
        <u/>
        <sz val="10"/>
        <color indexed="63"/>
        <rFont val="Arial"/>
        <family val="2"/>
      </rPr>
      <t xml:space="preserve"> Example</t>
    </r>
    <r>
      <rPr>
        <sz val="10"/>
        <color indexed="63"/>
        <rFont val="Arial"/>
        <family val="2"/>
      </rPr>
      <t>:  If you have an account group relating to Sales then select the code 8 in column E</t>
    </r>
  </si>
  <si>
    <r>
      <t xml:space="preserve"> Display the M</t>
    </r>
    <r>
      <rPr>
        <i/>
        <sz val="10"/>
        <color indexed="63"/>
        <rFont val="Arial"/>
        <family val="2"/>
      </rPr>
      <t>enu</t>
    </r>
    <r>
      <rPr>
        <sz val="10"/>
        <color indexed="63"/>
        <rFont val="Arial"/>
        <family val="2"/>
      </rPr>
      <t xml:space="preserve"> sheet and decide on the layout you would like to use for your report, then:</t>
    </r>
  </si>
  <si>
    <r>
      <t xml:space="preserve">   You may insert, hide or delete columns or rows,  insert formulas to add/subtract/divide values, </t>
    </r>
    <r>
      <rPr>
        <b/>
        <sz val="10"/>
        <color indexed="63"/>
        <rFont val="Arial"/>
        <family val="2"/>
      </rPr>
      <t>but do not delete column A</t>
    </r>
  </si>
  <si>
    <r>
      <t>NB:</t>
    </r>
    <r>
      <rPr>
        <sz val="10"/>
        <color indexed="63"/>
        <rFont val="Arial"/>
        <family val="2"/>
      </rPr>
      <t xml:space="preserve">  You can create as many different layouts as required to complete your report set within this workbook.</t>
    </r>
  </si>
  <si>
    <r>
      <t>See "</t>
    </r>
    <r>
      <rPr>
        <i/>
        <sz val="10"/>
        <color indexed="63"/>
        <rFont val="Arial"/>
        <family val="2"/>
      </rPr>
      <t>Using the Drill Down Account Feature</t>
    </r>
    <r>
      <rPr>
        <sz val="10"/>
        <color indexed="63"/>
        <rFont val="Arial"/>
        <family val="2"/>
      </rPr>
      <t xml:space="preserve">" </t>
    </r>
  </si>
  <si>
    <r>
      <t xml:space="preserve">1. To add the new accounts it has detected to the </t>
    </r>
    <r>
      <rPr>
        <i/>
        <sz val="10"/>
        <color indexed="63"/>
        <rFont val="Arial"/>
        <family val="2"/>
      </rPr>
      <t>Lookup</t>
    </r>
    <r>
      <rPr>
        <sz val="10"/>
        <color indexed="63"/>
        <rFont val="Arial"/>
        <family val="2"/>
      </rPr>
      <t xml:space="preserve"> sheet - in which case you select YES</t>
    </r>
  </si>
  <si>
    <r>
      <t xml:space="preserve">in the workbook.  The new accounts will be placed below the last account displayed on the </t>
    </r>
    <r>
      <rPr>
        <i/>
        <sz val="10"/>
        <color indexed="63"/>
        <rFont val="Arial"/>
        <family val="2"/>
      </rPr>
      <t xml:space="preserve">Lookup </t>
    </r>
    <r>
      <rPr>
        <sz val="10"/>
        <color indexed="63"/>
        <rFont val="Arial"/>
        <family val="2"/>
      </rPr>
      <t>sheet.</t>
    </r>
  </si>
  <si>
    <r>
      <t xml:space="preserve">  1 You may leave the new accounts (green shaded account numbers) exactly where they appear on the </t>
    </r>
    <r>
      <rPr>
        <i/>
        <sz val="10"/>
        <color indexed="63"/>
        <rFont val="Arial"/>
        <family val="2"/>
      </rPr>
      <t>Lookup</t>
    </r>
    <r>
      <rPr>
        <sz val="10"/>
        <color indexed="63"/>
        <rFont val="Arial"/>
        <family val="2"/>
      </rPr>
      <t xml:space="preserve"> sheet.</t>
    </r>
  </si>
  <si>
    <r>
      <t xml:space="preserve">  </t>
    </r>
    <r>
      <rPr>
        <b/>
        <sz val="10"/>
        <color indexed="63"/>
        <rFont val="Arial"/>
        <family val="2"/>
      </rPr>
      <t>NOTE</t>
    </r>
    <r>
      <rPr>
        <sz val="10"/>
        <color indexed="63"/>
        <rFont val="Arial"/>
        <family val="2"/>
      </rPr>
      <t>:  The Add Accounts function has to have a row to copy formulae from.  By default it assumes the row above the</t>
    </r>
  </si>
  <si>
    <r>
      <t xml:space="preserve">To prevent this prompt on these accounts each time you run the report, you will need to remove them from the </t>
    </r>
    <r>
      <rPr>
        <i/>
        <sz val="10"/>
        <color indexed="63"/>
        <rFont val="Arial"/>
        <family val="2"/>
      </rPr>
      <t>Lookup</t>
    </r>
    <r>
      <rPr>
        <sz val="10"/>
        <color indexed="63"/>
        <rFont val="Arial"/>
        <family val="2"/>
      </rPr>
      <t xml:space="preserve"> sheet.</t>
    </r>
  </si>
  <si>
    <r>
      <t xml:space="preserve">On the </t>
    </r>
    <r>
      <rPr>
        <i/>
        <sz val="10"/>
        <color indexed="63"/>
        <rFont val="Arial"/>
        <family val="2"/>
      </rPr>
      <t>Lookup</t>
    </r>
    <r>
      <rPr>
        <sz val="10"/>
        <color indexed="63"/>
        <rFont val="Arial"/>
        <family val="2"/>
      </rPr>
      <t xml:space="preserve"> sheet, it is best to delete only the account number, then delete the blank row which will appear </t>
    </r>
  </si>
  <si>
    <r>
      <t xml:space="preserve">OR </t>
    </r>
    <r>
      <rPr>
        <sz val="10"/>
        <color indexed="63"/>
        <rFont val="Arial"/>
        <family val="2"/>
      </rPr>
      <t xml:space="preserve"> Save the workbook, Close it then open it again</t>
    </r>
  </si>
  <si>
    <t>INTRUCTIONS ON MAINTAINING THIS WORKBOOK</t>
  </si>
  <si>
    <t>16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</si>
  <si>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</si>
  <si>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</si>
  <si>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</si>
  <si>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</si>
  <si>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</si>
  <si>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</si>
  <si>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</si>
  <si>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</si>
  <si>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</si>
  <si>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</si>
  <si>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</si>
  <si>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</si>
  <si>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</si>
  <si>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</si>
  <si>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</si>
  <si>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GROUPTYPE</t>
  </si>
  <si>
    <t>GLCATCODE</t>
  </si>
  <si>
    <t>GLCATDESC</t>
  </si>
  <si>
    <t>AUDTORG</t>
  </si>
  <si>
    <t>N_OpenBal</t>
  </si>
  <si>
    <t>OPENBALN</t>
  </si>
  <si>
    <t>CLyear</t>
  </si>
  <si>
    <t>GROUP</t>
  </si>
  <si>
    <t>Group</t>
  </si>
  <si>
    <t>20100-G05</t>
  </si>
  <si>
    <t>20120-G05</t>
  </si>
  <si>
    <t>20140-G05</t>
  </si>
  <si>
    <t>20180-G05</t>
  </si>
  <si>
    <t>20200-G05</t>
  </si>
  <si>
    <t>20220-G05</t>
  </si>
  <si>
    <t>20240-G05</t>
  </si>
  <si>
    <t>20260-G05</t>
  </si>
  <si>
    <t>20280-G05</t>
  </si>
  <si>
    <t>20300-G05</t>
  </si>
  <si>
    <t>20320-G05</t>
  </si>
  <si>
    <t>20340-G05</t>
  </si>
  <si>
    <t>20360-G05</t>
  </si>
  <si>
    <t>22100-G05</t>
  </si>
  <si>
    <t>22120-G05</t>
  </si>
  <si>
    <t>22140-G05</t>
  </si>
  <si>
    <t>22180-G05</t>
  </si>
  <si>
    <t>22220-G05</t>
  </si>
  <si>
    <t>22260-G05</t>
  </si>
  <si>
    <t>22280-G05</t>
  </si>
  <si>
    <t>22320-G05</t>
  </si>
  <si>
    <t>22340-G05</t>
  </si>
  <si>
    <t>22360-G05</t>
  </si>
  <si>
    <t>22380-G05</t>
  </si>
  <si>
    <t>22400-G05</t>
  </si>
  <si>
    <t>22420-G05</t>
  </si>
  <si>
    <t>22540-G05</t>
  </si>
  <si>
    <t>22620-G05</t>
  </si>
  <si>
    <t>22660-G05</t>
  </si>
  <si>
    <t>22680-G05</t>
  </si>
  <si>
    <t>22720-G05</t>
  </si>
  <si>
    <t>22740-G05</t>
  </si>
  <si>
    <t>23100-G05</t>
  </si>
  <si>
    <t>23120-G05</t>
  </si>
  <si>
    <t>23140-G05</t>
  </si>
  <si>
    <t>23180-G05</t>
  </si>
  <si>
    <t>23200-G05</t>
  </si>
  <si>
    <t>23240-G05</t>
  </si>
  <si>
    <t>24100-G05</t>
  </si>
  <si>
    <t>24160-G05</t>
  </si>
  <si>
    <t>24180-G05</t>
  </si>
  <si>
    <t>24200-G05</t>
  </si>
  <si>
    <t>24260-G05</t>
  </si>
  <si>
    <t>25120-G05</t>
  </si>
  <si>
    <t>25140-G05</t>
  </si>
  <si>
    <t>25160-G05</t>
  </si>
  <si>
    <t>25200-G05</t>
  </si>
  <si>
    <t>26400-G05</t>
  </si>
  <si>
    <t>26440-G05</t>
  </si>
  <si>
    <t>27120-G05</t>
  </si>
  <si>
    <t>27140-G05</t>
  </si>
  <si>
    <t>27200-G05</t>
  </si>
  <si>
    <t>52360-S00</t>
  </si>
  <si>
    <t>52360-S01</t>
  </si>
  <si>
    <t>52360-S02</t>
  </si>
  <si>
    <t>62100-G01</t>
  </si>
  <si>
    <t>62100-G02</t>
  </si>
  <si>
    <t>62100-G06</t>
  </si>
  <si>
    <t>62100-G08</t>
  </si>
  <si>
    <t>62100-G10</t>
  </si>
  <si>
    <t>62100-G12</t>
  </si>
  <si>
    <t>62100-G13</t>
  </si>
  <si>
    <t>62100-G14</t>
  </si>
  <si>
    <t>62100-G15</t>
  </si>
  <si>
    <t>63440-H01</t>
  </si>
  <si>
    <t>63440-H02</t>
  </si>
  <si>
    <t>74100-G01</t>
  </si>
  <si>
    <t>74100-G02</t>
  </si>
  <si>
    <t>74100-G06</t>
  </si>
  <si>
    <t>74100-G10</t>
  </si>
  <si>
    <t>74100-G13</t>
  </si>
  <si>
    <t>74100-G14</t>
  </si>
  <si>
    <t>75200-H02</t>
  </si>
  <si>
    <t>GLOBAL INTERTRADE PTY LTD</t>
  </si>
  <si>
    <t>Income Statement</t>
  </si>
  <si>
    <t>Last Year</t>
  </si>
  <si>
    <t>Current Year</t>
  </si>
  <si>
    <t>Variance</t>
  </si>
  <si>
    <t>To Date</t>
  </si>
  <si>
    <t>Account</t>
  </si>
  <si>
    <t>AccountGrp</t>
  </si>
  <si>
    <t>Total Income</t>
  </si>
  <si>
    <t>Expenses</t>
  </si>
  <si>
    <t>Total expenses</t>
  </si>
  <si>
    <t>Profit (Loss) from Ordinary Activities</t>
  </si>
  <si>
    <t>10100-A01</t>
  </si>
  <si>
    <t>10100-A02</t>
  </si>
  <si>
    <t>10100-A03</t>
  </si>
  <si>
    <t>10100-A04</t>
  </si>
  <si>
    <t>10100-A11</t>
  </si>
  <si>
    <t>16100-A01</t>
  </si>
  <si>
    <t>16100-A02</t>
  </si>
  <si>
    <t>16100-A03</t>
  </si>
  <si>
    <t>16100-A04</t>
  </si>
  <si>
    <t>16100-A11</t>
  </si>
  <si>
    <t>22180-A01</t>
  </si>
  <si>
    <t>22180-A02</t>
  </si>
  <si>
    <t>22180-A03</t>
  </si>
  <si>
    <t>22180-A04</t>
  </si>
  <si>
    <t>22180-A11</t>
  </si>
  <si>
    <t>22580-A02</t>
  </si>
  <si>
    <t>62100-G05</t>
  </si>
  <si>
    <t>74100-G05</t>
  </si>
  <si>
    <t>10100-A05</t>
  </si>
  <si>
    <t>10100-A06</t>
  </si>
  <si>
    <t>10100-A07</t>
  </si>
  <si>
    <t>10100-A08</t>
  </si>
  <si>
    <t>10100-A09</t>
  </si>
  <si>
    <t>10100-A10</t>
  </si>
  <si>
    <t>10100-A12</t>
  </si>
  <si>
    <t>10100-A13</t>
  </si>
  <si>
    <t>10120-A02</t>
  </si>
  <si>
    <t>10120-A03</t>
  </si>
  <si>
    <t>10120-A04</t>
  </si>
  <si>
    <t>10120-A06</t>
  </si>
  <si>
    <t>10120-A08</t>
  </si>
  <si>
    <t>10140-A01</t>
  </si>
  <si>
    <t>10140-A02</t>
  </si>
  <si>
    <t>10140-A03</t>
  </si>
  <si>
    <t>10140-A04</t>
  </si>
  <si>
    <t>10140-A05</t>
  </si>
  <si>
    <t>10140-A06</t>
  </si>
  <si>
    <t>10140-A07</t>
  </si>
  <si>
    <t>10140-A09</t>
  </si>
  <si>
    <t>10140-A10</t>
  </si>
  <si>
    <t>10160-A01</t>
  </si>
  <si>
    <t>10160-A02</t>
  </si>
  <si>
    <t>10160-A03</t>
  </si>
  <si>
    <t>10160-A05</t>
  </si>
  <si>
    <t>10160-A06</t>
  </si>
  <si>
    <t>10160-A07</t>
  </si>
  <si>
    <t>10160-A09</t>
  </si>
  <si>
    <t>10180-A01</t>
  </si>
  <si>
    <t>10180-A02</t>
  </si>
  <si>
    <t>10180-A03</t>
  </si>
  <si>
    <t>10180-A04</t>
  </si>
  <si>
    <t>10180-A05</t>
  </si>
  <si>
    <t>10180-A06</t>
  </si>
  <si>
    <t>10180-A07</t>
  </si>
  <si>
    <t>10180-A09</t>
  </si>
  <si>
    <t>10180-A10</t>
  </si>
  <si>
    <t>12100-A01</t>
  </si>
  <si>
    <t>12100-A02</t>
  </si>
  <si>
    <t>12100-A03</t>
  </si>
  <si>
    <t>12100-A05</t>
  </si>
  <si>
    <t>12100-A06</t>
  </si>
  <si>
    <t>12100-A07</t>
  </si>
  <si>
    <t>12100-A08</t>
  </si>
  <si>
    <t>12100-A09</t>
  </si>
  <si>
    <t>12120-A01</t>
  </si>
  <si>
    <t>12120-A02</t>
  </si>
  <si>
    <t>12120-A03</t>
  </si>
  <si>
    <t>12120-A04</t>
  </si>
  <si>
    <t>12120-A06</t>
  </si>
  <si>
    <t>12120-A07</t>
  </si>
  <si>
    <t>12120-A10</t>
  </si>
  <si>
    <t>12140-A02</t>
  </si>
  <si>
    <t>12140-A03</t>
  </si>
  <si>
    <t>12140-A04</t>
  </si>
  <si>
    <t>12140-A06</t>
  </si>
  <si>
    <t>12140-A07</t>
  </si>
  <si>
    <t>12160-A01</t>
  </si>
  <si>
    <t>12160-A02</t>
  </si>
  <si>
    <t>12160-A03</t>
  </si>
  <si>
    <t>12160-A04</t>
  </si>
  <si>
    <t>12160-A06</t>
  </si>
  <si>
    <t>12160-A07</t>
  </si>
  <si>
    <t>12180-A01</t>
  </si>
  <si>
    <t>12180-A02</t>
  </si>
  <si>
    <t>12180-A03</t>
  </si>
  <si>
    <t>12180-A04</t>
  </si>
  <si>
    <t>12180-A06</t>
  </si>
  <si>
    <t>12180-A07</t>
  </si>
  <si>
    <t>12180-A09</t>
  </si>
  <si>
    <t>12180-A10</t>
  </si>
  <si>
    <t>15200-A01</t>
  </si>
  <si>
    <t>15200-A02</t>
  </si>
  <si>
    <t>15200-A03</t>
  </si>
  <si>
    <t>15200-A04</t>
  </si>
  <si>
    <t>15200-A05</t>
  </si>
  <si>
    <t>15200-A06</t>
  </si>
  <si>
    <t>15200-A07</t>
  </si>
  <si>
    <t>15200-A09</t>
  </si>
  <si>
    <t>15200-A10</t>
  </si>
  <si>
    <t>16100-A05</t>
  </si>
  <si>
    <t>16100-A06</t>
  </si>
  <si>
    <t>16100-A07</t>
  </si>
  <si>
    <t>16100-A08</t>
  </si>
  <si>
    <t>16100-A09</t>
  </si>
  <si>
    <t>16100-A10</t>
  </si>
  <si>
    <t>16100-A12</t>
  </si>
  <si>
    <t>16100-A13</t>
  </si>
  <si>
    <t>21100-A01</t>
  </si>
  <si>
    <t>21100-A02</t>
  </si>
  <si>
    <t>21100-A03</t>
  </si>
  <si>
    <t>21100-A04</t>
  </si>
  <si>
    <t>21100-A05</t>
  </si>
  <si>
    <t>21100-A06</t>
  </si>
  <si>
    <t>21100-A07</t>
  </si>
  <si>
    <t>21100-A08</t>
  </si>
  <si>
    <t>21100-A10</t>
  </si>
  <si>
    <t>21100-A11</t>
  </si>
  <si>
    <t>21100-A12</t>
  </si>
  <si>
    <t>21100-A13</t>
  </si>
  <si>
    <t>21160-A12</t>
  </si>
  <si>
    <t>21160-A13</t>
  </si>
  <si>
    <t>22100-A01</t>
  </si>
  <si>
    <t>22100-A02</t>
  </si>
  <si>
    <t>22100-A03</t>
  </si>
  <si>
    <t>22100-A04</t>
  </si>
  <si>
    <t>22100-A11</t>
  </si>
  <si>
    <t>22180-A05</t>
  </si>
  <si>
    <t>22180-A06</t>
  </si>
  <si>
    <t>22180-A07</t>
  </si>
  <si>
    <t>22180-A08</t>
  </si>
  <si>
    <t>22180-A09</t>
  </si>
  <si>
    <t>22180-A10</t>
  </si>
  <si>
    <t>22180-A12</t>
  </si>
  <si>
    <t>22180-A13</t>
  </si>
  <si>
    <t>22220-A02</t>
  </si>
  <si>
    <t>22220-A03</t>
  </si>
  <si>
    <t>22220-A05</t>
  </si>
  <si>
    <t>22220-A06</t>
  </si>
  <si>
    <t>22220-A07</t>
  </si>
  <si>
    <t>22220-A08</t>
  </si>
  <si>
    <t>22220-A10</t>
  </si>
  <si>
    <t>22320-A14</t>
  </si>
  <si>
    <t>22340-A01</t>
  </si>
  <si>
    <t>22340-A02</t>
  </si>
  <si>
    <t>22340-A03</t>
  </si>
  <si>
    <t>22340-A04</t>
  </si>
  <si>
    <t>22340-A05</t>
  </si>
  <si>
    <t>22340-A06</t>
  </si>
  <si>
    <t>22340-A07</t>
  </si>
  <si>
    <t>22340-A08</t>
  </si>
  <si>
    <t>22340-A09</t>
  </si>
  <si>
    <t>22340-A10</t>
  </si>
  <si>
    <t>22340-A11</t>
  </si>
  <si>
    <t>22340-A12</t>
  </si>
  <si>
    <t>22340-A13</t>
  </si>
  <si>
    <t>22400-A01</t>
  </si>
  <si>
    <t>22400-A02</t>
  </si>
  <si>
    <t>22400-A03</t>
  </si>
  <si>
    <t>22400-A04</t>
  </si>
  <si>
    <t>22400-A05</t>
  </si>
  <si>
    <t>22400-A06</t>
  </si>
  <si>
    <t>22400-A07</t>
  </si>
  <si>
    <t>22400-A08</t>
  </si>
  <si>
    <t>22400-A09</t>
  </si>
  <si>
    <t>22400-A10</t>
  </si>
  <si>
    <t>22400-A11</t>
  </si>
  <si>
    <t>22400-A12</t>
  </si>
  <si>
    <t>22400-A13</t>
  </si>
  <si>
    <t>22480-A11</t>
  </si>
  <si>
    <t>22480-A12</t>
  </si>
  <si>
    <t>22480-A13</t>
  </si>
  <si>
    <t>22500-A01</t>
  </si>
  <si>
    <t>22500-A02</t>
  </si>
  <si>
    <t>22500-A03</t>
  </si>
  <si>
    <t>22500-A04</t>
  </si>
  <si>
    <t>22500-A05</t>
  </si>
  <si>
    <t>22500-A06</t>
  </si>
  <si>
    <t>22500-A07</t>
  </si>
  <si>
    <t>22500-A08</t>
  </si>
  <si>
    <t>22500-A09</t>
  </si>
  <si>
    <t>22500-A10</t>
  </si>
  <si>
    <t>22520-A01</t>
  </si>
  <si>
    <t>22520-A02</t>
  </si>
  <si>
    <t>22520-A03</t>
  </si>
  <si>
    <t>22520-A04</t>
  </si>
  <si>
    <t>22520-A05</t>
  </si>
  <si>
    <t>22520-A06</t>
  </si>
  <si>
    <t>22520-A07</t>
  </si>
  <si>
    <t>22520-A08</t>
  </si>
  <si>
    <t>22520-A09</t>
  </si>
  <si>
    <t>22520-A10</t>
  </si>
  <si>
    <t>22620-A01</t>
  </si>
  <si>
    <t>22620-A02</t>
  </si>
  <si>
    <t>22620-A03</t>
  </si>
  <si>
    <t>22620-A04</t>
  </si>
  <si>
    <t>22620-A05</t>
  </si>
  <si>
    <t>22620-A06</t>
  </si>
  <si>
    <t>22620-A07</t>
  </si>
  <si>
    <t>22620-A08</t>
  </si>
  <si>
    <t>22620-A09</t>
  </si>
  <si>
    <t>22620-A10</t>
  </si>
  <si>
    <t>22620-A11</t>
  </si>
  <si>
    <t>22640-A02</t>
  </si>
  <si>
    <t>22640-A03</t>
  </si>
  <si>
    <t>22640-A04</t>
  </si>
  <si>
    <t>22640-A06</t>
  </si>
  <si>
    <t>22640-A07</t>
  </si>
  <si>
    <t>22640-A08</t>
  </si>
  <si>
    <t>22640-A09</t>
  </si>
  <si>
    <t>22680-A01</t>
  </si>
  <si>
    <t>22680-A02</t>
  </si>
  <si>
    <t>22680-A03</t>
  </si>
  <si>
    <t>22680-A04</t>
  </si>
  <si>
    <t>22680-A05</t>
  </si>
  <si>
    <t>22680-A06</t>
  </si>
  <si>
    <t>22680-A07</t>
  </si>
  <si>
    <t>22680-A08</t>
  </si>
  <si>
    <t>22680-A09</t>
  </si>
  <si>
    <t>22680-A10</t>
  </si>
  <si>
    <t>22680-A11</t>
  </si>
  <si>
    <t>22680-A12</t>
  </si>
  <si>
    <t>22680-A13</t>
  </si>
  <si>
    <t>23240-A01</t>
  </si>
  <si>
    <t>23240-A03</t>
  </si>
  <si>
    <t>23240-A06</t>
  </si>
  <si>
    <t>23240-A07</t>
  </si>
  <si>
    <t>23240-A10</t>
  </si>
  <si>
    <t>23240-A11</t>
  </si>
  <si>
    <t>23260-A01</t>
  </si>
  <si>
    <t>23260-A02</t>
  </si>
  <si>
    <t>23260-A03</t>
  </si>
  <si>
    <t>23260-A04</t>
  </si>
  <si>
    <t>23260-A06</t>
  </si>
  <si>
    <t>23260-A07</t>
  </si>
  <si>
    <t>23260-A10</t>
  </si>
  <si>
    <t>25100-A01</t>
  </si>
  <si>
    <t>25100-A02</t>
  </si>
  <si>
    <t>25100-A03</t>
  </si>
  <si>
    <t>25100-A04</t>
  </si>
  <si>
    <t>25100-A06</t>
  </si>
  <si>
    <t>25100-A07</t>
  </si>
  <si>
    <t>25100-A09</t>
  </si>
  <si>
    <t>25100-A10</t>
  </si>
  <si>
    <t>26100-A01</t>
  </si>
  <si>
    <t>26100-A02</t>
  </si>
  <si>
    <t>26100-A03</t>
  </si>
  <si>
    <t>26100-A04</t>
  </si>
  <si>
    <t>26100-A06</t>
  </si>
  <si>
    <t>26100-A07</t>
  </si>
  <si>
    <t>26100-A10</t>
  </si>
  <si>
    <t>26100-A12</t>
  </si>
  <si>
    <t>26100-A13</t>
  </si>
  <si>
    <t>26120-A01</t>
  </si>
  <si>
    <t>26120-A02</t>
  </si>
  <si>
    <t>26120-A03</t>
  </si>
  <si>
    <t>26120-A04</t>
  </si>
  <si>
    <t>26120-A06</t>
  </si>
  <si>
    <t>26120-A07</t>
  </si>
  <si>
    <t>26120-A10</t>
  </si>
  <si>
    <t>26140-A01</t>
  </si>
  <si>
    <t>26140-A02</t>
  </si>
  <si>
    <t>26140-A03</t>
  </si>
  <si>
    <t>26140-A04</t>
  </si>
  <si>
    <t>26140-A05</t>
  </si>
  <si>
    <t>26140-A06</t>
  </si>
  <si>
    <t>26140-A07</t>
  </si>
  <si>
    <t>26140-A08</t>
  </si>
  <si>
    <t>26140-A09</t>
  </si>
  <si>
    <t>26140-A10</t>
  </si>
  <si>
    <t>26140-A11</t>
  </si>
  <si>
    <t>26140-A12</t>
  </si>
  <si>
    <t>26140-A13</t>
  </si>
  <si>
    <t>26160-A01</t>
  </si>
  <si>
    <t>26160-A02</t>
  </si>
  <si>
    <t>26160-A03</t>
  </si>
  <si>
    <t>26160-A04</t>
  </si>
  <si>
    <t>26160-A05</t>
  </si>
  <si>
    <t>26160-A06</t>
  </si>
  <si>
    <t>26160-A07</t>
  </si>
  <si>
    <t>26160-A09</t>
  </si>
  <si>
    <t>26160-A10</t>
  </si>
  <si>
    <t>26160-A11</t>
  </si>
  <si>
    <t>26160-A13</t>
  </si>
  <si>
    <t>26180-A01</t>
  </si>
  <si>
    <t>26180-A03</t>
  </si>
  <si>
    <t>26180-A06</t>
  </si>
  <si>
    <t>26180-A07</t>
  </si>
  <si>
    <t>26180-A10</t>
  </si>
  <si>
    <t>26200-A02</t>
  </si>
  <si>
    <t>26200-A03</t>
  </si>
  <si>
    <t>26200-A04</t>
  </si>
  <si>
    <t>26200-A06</t>
  </si>
  <si>
    <t>26200-A07</t>
  </si>
  <si>
    <t>26200-A10</t>
  </si>
  <si>
    <t>26220-A01</t>
  </si>
  <si>
    <t>26220-A02</t>
  </si>
  <si>
    <t>26220-A03</t>
  </si>
  <si>
    <t>26220-A04</t>
  </si>
  <si>
    <t>26220-A05</t>
  </si>
  <si>
    <t>26220-A06</t>
  </si>
  <si>
    <t>26220-A07</t>
  </si>
  <si>
    <t>26220-A10</t>
  </si>
  <si>
    <t>26240-A01</t>
  </si>
  <si>
    <t>26240-A02</t>
  </si>
  <si>
    <t>26240-A03</t>
  </si>
  <si>
    <t>26240-A04</t>
  </si>
  <si>
    <t>26240-A05</t>
  </si>
  <si>
    <t>26240-A06</t>
  </si>
  <si>
    <t>26240-A07</t>
  </si>
  <si>
    <t>26240-A09</t>
  </si>
  <si>
    <t>26240-A10</t>
  </si>
  <si>
    <t>26300-A01</t>
  </si>
  <si>
    <t>26300-A02</t>
  </si>
  <si>
    <t>26300-A04</t>
  </si>
  <si>
    <t>26300-A06</t>
  </si>
  <si>
    <t>26300-A07</t>
  </si>
  <si>
    <t>26300-A08</t>
  </si>
  <si>
    <t>26300-A10</t>
  </si>
  <si>
    <t>26300-A11</t>
  </si>
  <si>
    <t>26300-A12</t>
  </si>
  <si>
    <t>26320-A10</t>
  </si>
  <si>
    <t>26360-A03</t>
  </si>
  <si>
    <t>26360-A06</t>
  </si>
  <si>
    <t>26360-A07</t>
  </si>
  <si>
    <t>26360-A10</t>
  </si>
  <si>
    <t>26380-A03</t>
  </si>
  <si>
    <t>26380-A06</t>
  </si>
  <si>
    <t>26380-A07</t>
  </si>
  <si>
    <t>26380-A10</t>
  </si>
  <si>
    <t>26460-A03</t>
  </si>
  <si>
    <t>26460-A06</t>
  </si>
  <si>
    <t>26460-A07</t>
  </si>
  <si>
    <t>26460-A11</t>
  </si>
  <si>
    <t>26460-A12</t>
  </si>
  <si>
    <t>26460-A13</t>
  </si>
  <si>
    <t>26480-A01</t>
  </si>
  <si>
    <t>26480-A02</t>
  </si>
  <si>
    <t>26480-A04</t>
  </si>
  <si>
    <t>26480-A06</t>
  </si>
  <si>
    <t>26480-A10</t>
  </si>
  <si>
    <t>26500-A01</t>
  </si>
  <si>
    <t>26500-A02</t>
  </si>
  <si>
    <t>26500-A03</t>
  </si>
  <si>
    <t>26500-A04</t>
  </si>
  <si>
    <t>26500-A05</t>
  </si>
  <si>
    <t>26500-A06</t>
  </si>
  <si>
    <t>26500-A07</t>
  </si>
  <si>
    <t>26500-A08</t>
  </si>
  <si>
    <t>26500-A09</t>
  </si>
  <si>
    <t>26500-A10</t>
  </si>
  <si>
    <t>26500-A11</t>
  </si>
  <si>
    <t>26500-A12</t>
  </si>
  <si>
    <t>26500-A13</t>
  </si>
  <si>
    <t>26580-A02</t>
  </si>
  <si>
    <t>26580-A03</t>
  </si>
  <si>
    <t>26580-A04</t>
  </si>
  <si>
    <t>26580-A07</t>
  </si>
  <si>
    <t>26580-A10</t>
  </si>
  <si>
    <t>26580-A11</t>
  </si>
  <si>
    <t>26600-A02</t>
  </si>
  <si>
    <t>26600-A03</t>
  </si>
  <si>
    <t>26600-A07</t>
  </si>
  <si>
    <t>26600-A11</t>
  </si>
  <si>
    <t>26620-A01</t>
  </si>
  <si>
    <t>26620-A02</t>
  </si>
  <si>
    <t>26620-A03</t>
  </si>
  <si>
    <t>26620-A04</t>
  </si>
  <si>
    <t>26620-A07</t>
  </si>
  <si>
    <t>26620-A11</t>
  </si>
  <si>
    <t>27100-A02</t>
  </si>
  <si>
    <t>27100-A03</t>
  </si>
  <si>
    <t>27100-A04</t>
  </si>
  <si>
    <t>27100-A05</t>
  </si>
  <si>
    <t>27100-A06</t>
  </si>
  <si>
    <t>27100-A07</t>
  </si>
  <si>
    <t>27100-A09</t>
  </si>
  <si>
    <t>27100-A10</t>
  </si>
  <si>
    <t>27120-A01</t>
  </si>
  <si>
    <t>27120-A02</t>
  </si>
  <si>
    <t>27120-A05</t>
  </si>
  <si>
    <t>27120-A06</t>
  </si>
  <si>
    <t>27120-A07</t>
  </si>
  <si>
    <t>27120-A11</t>
  </si>
  <si>
    <t>27120-A12</t>
  </si>
  <si>
    <t>27120-A13</t>
  </si>
  <si>
    <t>27140-A01</t>
  </si>
  <si>
    <t>27140-A02</t>
  </si>
  <si>
    <t>27140-A03</t>
  </si>
  <si>
    <t>27140-A04</t>
  </si>
  <si>
    <t>27140-A05</t>
  </si>
  <si>
    <t>27140-A06</t>
  </si>
  <si>
    <t>27140-A07</t>
  </si>
  <si>
    <t>27140-A09</t>
  </si>
  <si>
    <t>27140-A10</t>
  </si>
  <si>
    <t>27140-A11</t>
  </si>
  <si>
    <t>27160-A03</t>
  </si>
  <si>
    <t>27160-A07</t>
  </si>
  <si>
    <t>27160-A11</t>
  </si>
  <si>
    <t>27180-A11</t>
  </si>
  <si>
    <t>27180-A12</t>
  </si>
  <si>
    <t>27180-A13</t>
  </si>
  <si>
    <t>27180-A14</t>
  </si>
  <si>
    <t>27180-A15</t>
  </si>
  <si>
    <t>27180-A16</t>
  </si>
  <si>
    <t>27220-A01</t>
  </si>
  <si>
    <t>27220-A02</t>
  </si>
  <si>
    <t>27220-A03</t>
  </si>
  <si>
    <t>27220-A04</t>
  </si>
  <si>
    <t>27220-A05</t>
  </si>
  <si>
    <t>27220-A06</t>
  </si>
  <si>
    <t>27220-A07</t>
  </si>
  <si>
    <t>27220-A08</t>
  </si>
  <si>
    <t>27220-A09</t>
  </si>
  <si>
    <t>27220-A10</t>
  </si>
  <si>
    <t>27220-A11</t>
  </si>
  <si>
    <t>27220-A12</t>
  </si>
  <si>
    <t>27220-A13</t>
  </si>
  <si>
    <t>27240-A01</t>
  </si>
  <si>
    <t>27240-A02</t>
  </si>
  <si>
    <t>27240-A03</t>
  </si>
  <si>
    <t>27240-A04</t>
  </si>
  <si>
    <t>27240-A05</t>
  </si>
  <si>
    <t>27240-A06</t>
  </si>
  <si>
    <t>27240-A07</t>
  </si>
  <si>
    <t>27240-A08</t>
  </si>
  <si>
    <t>27240-A09</t>
  </si>
  <si>
    <t>27240-A10</t>
  </si>
  <si>
    <t>27240-A11</t>
  </si>
  <si>
    <t>27240-A12</t>
  </si>
  <si>
    <t>27240-A13</t>
  </si>
  <si>
    <t>27280-A01</t>
  </si>
  <si>
    <t>27280-A02</t>
  </si>
  <si>
    <t>27280-A03</t>
  </si>
  <si>
    <t>27280-A04</t>
  </si>
  <si>
    <t>27280-A05</t>
  </si>
  <si>
    <t>27280-A06</t>
  </si>
  <si>
    <t>27280-A07</t>
  </si>
  <si>
    <t>27280-A08</t>
  </si>
  <si>
    <t>27280-A09</t>
  </si>
  <si>
    <t>27280-A10</t>
  </si>
  <si>
    <t>27280-A11</t>
  </si>
  <si>
    <t>27280-A12</t>
  </si>
  <si>
    <t>27280-A13</t>
  </si>
  <si>
    <t>27280-A14</t>
  </si>
  <si>
    <t>27280-A15</t>
  </si>
  <si>
    <t>27280-A16</t>
  </si>
  <si>
    <t>50100-G07</t>
  </si>
  <si>
    <t>51100-G07</t>
  </si>
  <si>
    <t>52180-G07</t>
  </si>
  <si>
    <t>52200-G07</t>
  </si>
  <si>
    <t>52220-A01</t>
  </si>
  <si>
    <t>52220-A02</t>
  </si>
  <si>
    <t>52220-A03</t>
  </si>
  <si>
    <t>52220-A04</t>
  </si>
  <si>
    <t>52220-A05</t>
  </si>
  <si>
    <t>52220-A06</t>
  </si>
  <si>
    <t>52220-A07</t>
  </si>
  <si>
    <t>52220-A08</t>
  </si>
  <si>
    <t>52220-A09</t>
  </si>
  <si>
    <t>52220-A10</t>
  </si>
  <si>
    <t>52220-A11</t>
  </si>
  <si>
    <t>52220-A12</t>
  </si>
  <si>
    <t>52220-A13</t>
  </si>
  <si>
    <t>52220-A14</t>
  </si>
  <si>
    <t>52220-A15</t>
  </si>
  <si>
    <t>52220-A16</t>
  </si>
  <si>
    <t>52220-G07</t>
  </si>
  <si>
    <t>52240-A01</t>
  </si>
  <si>
    <t>52240-A02</t>
  </si>
  <si>
    <t>52240-A03</t>
  </si>
  <si>
    <t>52240-A04</t>
  </si>
  <si>
    <t>52240-A05</t>
  </si>
  <si>
    <t>52240-A06</t>
  </si>
  <si>
    <t>52240-A07</t>
  </si>
  <si>
    <t>52240-A08</t>
  </si>
  <si>
    <t>52240-A09</t>
  </si>
  <si>
    <t>52240-A10</t>
  </si>
  <si>
    <t>52240-A11</t>
  </si>
  <si>
    <t>52240-A12</t>
  </si>
  <si>
    <t>52240-A13</t>
  </si>
  <si>
    <t>52240-A14</t>
  </si>
  <si>
    <t>52240-A15</t>
  </si>
  <si>
    <t>52240-A16</t>
  </si>
  <si>
    <t>52240-G07</t>
  </si>
  <si>
    <t>52260-A01</t>
  </si>
  <si>
    <t>52260-A02</t>
  </si>
  <si>
    <t>52260-A03</t>
  </si>
  <si>
    <t>52260-A04</t>
  </si>
  <si>
    <t>52260-A05</t>
  </si>
  <si>
    <t>52260-A06</t>
  </si>
  <si>
    <t>52260-A07</t>
  </si>
  <si>
    <t>52260-A08</t>
  </si>
  <si>
    <t>52260-A09</t>
  </si>
  <si>
    <t>52260-A10</t>
  </si>
  <si>
    <t>52260-A11</t>
  </si>
  <si>
    <t>52260-A12</t>
  </si>
  <si>
    <t>52260-A13</t>
  </si>
  <si>
    <t>52260-G07</t>
  </si>
  <si>
    <t>52300-A01</t>
  </si>
  <si>
    <t>52300-A02</t>
  </si>
  <si>
    <t>52300-A03</t>
  </si>
  <si>
    <t>52300-A04</t>
  </si>
  <si>
    <t>52300-A05</t>
  </si>
  <si>
    <t>52300-A06</t>
  </si>
  <si>
    <t>52300-A07</t>
  </si>
  <si>
    <t>52300-A08</t>
  </si>
  <si>
    <t>52300-A09</t>
  </si>
  <si>
    <t>52300-A10</t>
  </si>
  <si>
    <t>52300-A11</t>
  </si>
  <si>
    <t>52300-A12</t>
  </si>
  <si>
    <t>52300-A13</t>
  </si>
  <si>
    <t>52300-A14</t>
  </si>
  <si>
    <t>52300-A15</t>
  </si>
  <si>
    <t>52300-A16</t>
  </si>
  <si>
    <t>52300-G07</t>
  </si>
  <si>
    <t>52320-A01</t>
  </si>
  <si>
    <t>52320-A02</t>
  </si>
  <si>
    <t>52320-A03</t>
  </si>
  <si>
    <t>52320-A04</t>
  </si>
  <si>
    <t>52320-A05</t>
  </si>
  <si>
    <t>52320-A06</t>
  </si>
  <si>
    <t>52320-A07</t>
  </si>
  <si>
    <t>52320-A10</t>
  </si>
  <si>
    <t>52320-A11</t>
  </si>
  <si>
    <t>52320-G07</t>
  </si>
  <si>
    <t>52360-G07</t>
  </si>
  <si>
    <t>70100-G07</t>
  </si>
  <si>
    <t>71100-G07</t>
  </si>
  <si>
    <t>71120-G07</t>
  </si>
  <si>
    <t>71140-G07</t>
  </si>
  <si>
    <t>71160-G07</t>
  </si>
  <si>
    <t>72100-G07</t>
  </si>
  <si>
    <t>72120-G07</t>
  </si>
  <si>
    <t>72160-G07</t>
  </si>
  <si>
    <t>72180-G07</t>
  </si>
  <si>
    <t>90100-G07</t>
  </si>
  <si>
    <t>90120-G07</t>
  </si>
  <si>
    <t>90140-G07</t>
  </si>
  <si>
    <t>90200-A00</t>
  </si>
  <si>
    <t>90200-A01</t>
  </si>
  <si>
    <t>90200-A02</t>
  </si>
  <si>
    <t>90200-A03</t>
  </si>
  <si>
    <t>90200-A04</t>
  </si>
  <si>
    <t>90200-A05</t>
  </si>
  <si>
    <t>90200-A06</t>
  </si>
  <si>
    <t>90200-A07</t>
  </si>
  <si>
    <t>90200-A08</t>
  </si>
  <si>
    <t>90200-A09</t>
  </si>
  <si>
    <t>90200-A10</t>
  </si>
  <si>
    <t>90200-A11</t>
  </si>
  <si>
    <t>90200-A12</t>
  </si>
  <si>
    <t>90200-A13</t>
  </si>
  <si>
    <t>Total</t>
  </si>
  <si>
    <t>ACCTFMTTD</t>
  </si>
  <si>
    <t>16100-A14</t>
  </si>
  <si>
    <t>16100-A15</t>
  </si>
  <si>
    <t>16100-A16</t>
  </si>
  <si>
    <t>22180-A14</t>
  </si>
  <si>
    <t>22180-A15</t>
  </si>
  <si>
    <t>22180-A16</t>
  </si>
  <si>
    <t>22500-A14</t>
  </si>
  <si>
    <t>22500-A15</t>
  </si>
  <si>
    <t>22500-A16</t>
  </si>
  <si>
    <t>22520-A14</t>
  </si>
  <si>
    <t>22520-A15</t>
  </si>
  <si>
    <t>22520-A16</t>
  </si>
  <si>
    <t>25100-A14</t>
  </si>
  <si>
    <t>25100-A15</t>
  </si>
  <si>
    <t>25100-A16</t>
  </si>
  <si>
    <t>26140-A14</t>
  </si>
  <si>
    <t>26140-A16</t>
  </si>
  <si>
    <t>26360-A04</t>
  </si>
  <si>
    <t>26460-A10</t>
  </si>
  <si>
    <t>26480-A07</t>
  </si>
  <si>
    <t>27120-A03</t>
  </si>
  <si>
    <t>27140-A14</t>
  </si>
  <si>
    <t>27220-A14</t>
  </si>
  <si>
    <t>27220-A15</t>
  </si>
  <si>
    <t>27220-A16</t>
  </si>
  <si>
    <t>52260-A14</t>
  </si>
  <si>
    <t>52260-A15</t>
  </si>
  <si>
    <t>52260-A16</t>
  </si>
  <si>
    <t>90200-A14</t>
  </si>
  <si>
    <t>90200-A15</t>
  </si>
  <si>
    <t>90200-A16</t>
  </si>
  <si>
    <t>ACCTDESC</t>
  </si>
  <si>
    <t>Direct Cost</t>
  </si>
  <si>
    <t>Total Direct Cost</t>
  </si>
  <si>
    <t>Gross Profit</t>
  </si>
  <si>
    <t>Income</t>
  </si>
  <si>
    <t>Management Fees</t>
  </si>
  <si>
    <t>IT &amp; Communications</t>
  </si>
  <si>
    <t>Human Resources</t>
  </si>
  <si>
    <t>Sales &amp; Marketing</t>
  </si>
  <si>
    <t>Repair &amp; Maintenance</t>
  </si>
  <si>
    <t>Depreciation &amp; Amortisation</t>
  </si>
  <si>
    <t>Total Other Income</t>
  </si>
  <si>
    <t>Total Administration &amp; General</t>
  </si>
  <si>
    <t>Total Management Fees</t>
  </si>
  <si>
    <t>Total Wages &amp; Saleries</t>
  </si>
  <si>
    <t>Total IT &amp; Communication</t>
  </si>
  <si>
    <t>Total Human Resources</t>
  </si>
  <si>
    <t>Total sales &amp; Marketing</t>
  </si>
  <si>
    <t>Total Repair &amp; Maintenance</t>
  </si>
  <si>
    <t>Property Costs</t>
  </si>
  <si>
    <t>Total Property Costs</t>
  </si>
  <si>
    <t>Total Overhead Expenses</t>
  </si>
  <si>
    <t>EBITDA</t>
  </si>
  <si>
    <t>Total Depreciation &amp; Amortisation</t>
  </si>
  <si>
    <t>EBIT</t>
  </si>
  <si>
    <t>Financing Costs</t>
  </si>
  <si>
    <t>Total Financing Cost</t>
  </si>
  <si>
    <t>Capital loss</t>
  </si>
  <si>
    <t>Income Tax</t>
  </si>
  <si>
    <t>Extraordinary Cost</t>
  </si>
  <si>
    <t>Total Extraordinary Cost</t>
  </si>
  <si>
    <t>Total Capital Loss</t>
  </si>
  <si>
    <t>Earning before Tax</t>
  </si>
  <si>
    <t>Total Income Tax</t>
  </si>
  <si>
    <t>Earning After Tax</t>
  </si>
  <si>
    <t>Trial Balance Reconcialiation</t>
  </si>
  <si>
    <t>16100-A17</t>
  </si>
  <si>
    <t>10100-A14</t>
  </si>
  <si>
    <t>10100-A15</t>
  </si>
  <si>
    <t>10100-A16</t>
  </si>
  <si>
    <t>10120-A01</t>
  </si>
  <si>
    <t>10120-A05</t>
  </si>
  <si>
    <t>10120-A07</t>
  </si>
  <si>
    <t>10120-A09</t>
  </si>
  <si>
    <t>10120-A10</t>
  </si>
  <si>
    <t>10120-A14</t>
  </si>
  <si>
    <t>10120-A15</t>
  </si>
  <si>
    <t>10120-A16</t>
  </si>
  <si>
    <t>10140-A08</t>
  </si>
  <si>
    <t>10140-A14</t>
  </si>
  <si>
    <t>10140-A15</t>
  </si>
  <si>
    <t>10140-A16</t>
  </si>
  <si>
    <t>10160-A04</t>
  </si>
  <si>
    <t>10160-A08</t>
  </si>
  <si>
    <t>10160-A10</t>
  </si>
  <si>
    <t>10160-A14</t>
  </si>
  <si>
    <t>10160-A15</t>
  </si>
  <si>
    <t>10160-A16</t>
  </si>
  <si>
    <t>10180-A08</t>
  </si>
  <si>
    <t>10180-A14</t>
  </si>
  <si>
    <t>10180-A15</t>
  </si>
  <si>
    <t>10180-A16</t>
  </si>
  <si>
    <t>12100-A04</t>
  </si>
  <si>
    <t>12100-A10</t>
  </si>
  <si>
    <t>12100-A14</t>
  </si>
  <si>
    <t>12100-A15</t>
  </si>
  <si>
    <t>12100-A16</t>
  </si>
  <si>
    <t>12120-A05</t>
  </si>
  <si>
    <t>12120-A08</t>
  </si>
  <si>
    <t>12120-A09</t>
  </si>
  <si>
    <t>12120-A14</t>
  </si>
  <si>
    <t>12120-A15</t>
  </si>
  <si>
    <t>12120-A16</t>
  </si>
  <si>
    <t>12140-A01</t>
  </si>
  <si>
    <t>12140-A05</t>
  </si>
  <si>
    <t>12140-A08</t>
  </si>
  <si>
    <t>12140-A09</t>
  </si>
  <si>
    <t>12140-A10</t>
  </si>
  <si>
    <t>12140-A14</t>
  </si>
  <si>
    <t>12140-A15</t>
  </si>
  <si>
    <t>12140-A16</t>
  </si>
  <si>
    <t>12160-A05</t>
  </si>
  <si>
    <t>12160-A08</t>
  </si>
  <si>
    <t>12160-A09</t>
  </si>
  <si>
    <t>12160-A10</t>
  </si>
  <si>
    <t>12160-A14</t>
  </si>
  <si>
    <t>12160-A15</t>
  </si>
  <si>
    <t>12160-A16</t>
  </si>
  <si>
    <t>12180-A05</t>
  </si>
  <si>
    <t>12180-A08</t>
  </si>
  <si>
    <t>12180-A14</t>
  </si>
  <si>
    <t>12180-A15</t>
  </si>
  <si>
    <t>12180-A16</t>
  </si>
  <si>
    <t>15200-A08</t>
  </si>
  <si>
    <t>15200-A11</t>
  </si>
  <si>
    <t>15200-A12</t>
  </si>
  <si>
    <t>15200-A13</t>
  </si>
  <si>
    <t>15200-A14</t>
  </si>
  <si>
    <t>15200-A15</t>
  </si>
  <si>
    <t>15200-A16</t>
  </si>
  <si>
    <t>21100-A09</t>
  </si>
  <si>
    <t>21160-A14</t>
  </si>
  <si>
    <t>21160-A15</t>
  </si>
  <si>
    <t>21160-A16</t>
  </si>
  <si>
    <t>22100-A05</t>
  </si>
  <si>
    <t>22100-A06</t>
  </si>
  <si>
    <t>22100-A07</t>
  </si>
  <si>
    <t>22100-A08</t>
  </si>
  <si>
    <t>22100-A09</t>
  </si>
  <si>
    <t>22100-A10</t>
  </si>
  <si>
    <t>22100-A12</t>
  </si>
  <si>
    <t>22100-A13</t>
  </si>
  <si>
    <t>22100-A14</t>
  </si>
  <si>
    <t>22100-A15</t>
  </si>
  <si>
    <t>22100-A16</t>
  </si>
  <si>
    <t>22120-A01</t>
  </si>
  <si>
    <t>22120-A02</t>
  </si>
  <si>
    <t>22120-A03</t>
  </si>
  <si>
    <t>22120-A04</t>
  </si>
  <si>
    <t>22120-A05</t>
  </si>
  <si>
    <t>22120-A06</t>
  </si>
  <si>
    <t>22120-A07</t>
  </si>
  <si>
    <t>22120-A08</t>
  </si>
  <si>
    <t>22120-A09</t>
  </si>
  <si>
    <t>22120-A10</t>
  </si>
  <si>
    <t>22120-A11</t>
  </si>
  <si>
    <t>22120-A12</t>
  </si>
  <si>
    <t>22120-A13</t>
  </si>
  <si>
    <t>22120-A14</t>
  </si>
  <si>
    <t>22120-A15</t>
  </si>
  <si>
    <t>22120-A16</t>
  </si>
  <si>
    <t>22140-A01</t>
  </si>
  <si>
    <t>22140-A02</t>
  </si>
  <si>
    <t>22140-A03</t>
  </si>
  <si>
    <t>22140-A04</t>
  </si>
  <si>
    <t>22140-A05</t>
  </si>
  <si>
    <t>22140-A06</t>
  </si>
  <si>
    <t>22140-A07</t>
  </si>
  <si>
    <t>22140-A08</t>
  </si>
  <si>
    <t>22140-A09</t>
  </si>
  <si>
    <t>22140-A10</t>
  </si>
  <si>
    <t>22140-A11</t>
  </si>
  <si>
    <t>22140-A12</t>
  </si>
  <si>
    <t>22140-A13</t>
  </si>
  <si>
    <t>22140-A14</t>
  </si>
  <si>
    <t>22140-A15</t>
  </si>
  <si>
    <t>22140-A16</t>
  </si>
  <si>
    <t>22160-A01</t>
  </si>
  <si>
    <t>22160-A02</t>
  </si>
  <si>
    <t>22160-A03</t>
  </si>
  <si>
    <t>22160-A04</t>
  </si>
  <si>
    <t>22160-A05</t>
  </si>
  <si>
    <t>22160-A06</t>
  </si>
  <si>
    <t>22160-A07</t>
  </si>
  <si>
    <t>22160-A08</t>
  </si>
  <si>
    <t>22160-A09</t>
  </si>
  <si>
    <t>22160-A10</t>
  </si>
  <si>
    <t>22160-A11</t>
  </si>
  <si>
    <t>22160-A12</t>
  </si>
  <si>
    <t>22160-A13</t>
  </si>
  <si>
    <t>22160-A14</t>
  </si>
  <si>
    <t>22160-A15</t>
  </si>
  <si>
    <t>22160-A16</t>
  </si>
  <si>
    <t>22180-Z00</t>
  </si>
  <si>
    <t>22220-A01</t>
  </si>
  <si>
    <t>22220-A04</t>
  </si>
  <si>
    <t>22220-A09</t>
  </si>
  <si>
    <t>22220-A11</t>
  </si>
  <si>
    <t>22220-A12</t>
  </si>
  <si>
    <t>22220-A13</t>
  </si>
  <si>
    <t>22220-A14</t>
  </si>
  <si>
    <t>22220-A15</t>
  </si>
  <si>
    <t>22220-A16</t>
  </si>
  <si>
    <t>22240-A01</t>
  </si>
  <si>
    <t>22240-A02</t>
  </si>
  <si>
    <t>22240-A03</t>
  </si>
  <si>
    <t>22240-A04</t>
  </si>
  <si>
    <t>22240-A05</t>
  </si>
  <si>
    <t>22240-A06</t>
  </si>
  <si>
    <t>22240-A07</t>
  </si>
  <si>
    <t>22240-A08</t>
  </si>
  <si>
    <t>22240-A09</t>
  </si>
  <si>
    <t>22240-A10</t>
  </si>
  <si>
    <t>22240-A11</t>
  </si>
  <si>
    <t>22240-A12</t>
  </si>
  <si>
    <t>22240-A13</t>
  </si>
  <si>
    <t>22240-A14</t>
  </si>
  <si>
    <t>22240-A15</t>
  </si>
  <si>
    <t>22240-A16</t>
  </si>
  <si>
    <t>22260-A01</t>
  </si>
  <si>
    <t>22260-A02</t>
  </si>
  <si>
    <t>22260-A03</t>
  </si>
  <si>
    <t>22260-A04</t>
  </si>
  <si>
    <t>22260-A05</t>
  </si>
  <si>
    <t>22260-A06</t>
  </si>
  <si>
    <t>22260-A07</t>
  </si>
  <si>
    <t>22260-A08</t>
  </si>
  <si>
    <t>22260-A09</t>
  </si>
  <si>
    <t>22260-A10</t>
  </si>
  <si>
    <t>22260-A11</t>
  </si>
  <si>
    <t>22260-A12</t>
  </si>
  <si>
    <t>22260-A13</t>
  </si>
  <si>
    <t>22260-A14</t>
  </si>
  <si>
    <t>22260-A15</t>
  </si>
  <si>
    <t>22260-A16</t>
  </si>
  <si>
    <t>22320-A01</t>
  </si>
  <si>
    <t>22320-A02</t>
  </si>
  <si>
    <t>22320-A03</t>
  </si>
  <si>
    <t>22320-A04</t>
  </si>
  <si>
    <t>22320-A05</t>
  </si>
  <si>
    <t>22320-A06</t>
  </si>
  <si>
    <t>22320-A07</t>
  </si>
  <si>
    <t>22320-A08</t>
  </si>
  <si>
    <t>22320-A09</t>
  </si>
  <si>
    <t>22320-A10</t>
  </si>
  <si>
    <t>22320-A11</t>
  </si>
  <si>
    <t>22320-A12</t>
  </si>
  <si>
    <t>22320-A13</t>
  </si>
  <si>
    <t>22320-A15</t>
  </si>
  <si>
    <t>22320-A16</t>
  </si>
  <si>
    <t>22340-A00</t>
  </si>
  <si>
    <t>22340-A14</t>
  </si>
  <si>
    <t>22340-A15</t>
  </si>
  <si>
    <t>22340-A16</t>
  </si>
  <si>
    <t>22360-A11</t>
  </si>
  <si>
    <t>22400-A14</t>
  </si>
  <si>
    <t>22400-A15</t>
  </si>
  <si>
    <t>22400-A16</t>
  </si>
  <si>
    <t>22560-A01</t>
  </si>
  <si>
    <t>22560-A02</t>
  </si>
  <si>
    <t>22560-A03</t>
  </si>
  <si>
    <t>22560-A04</t>
  </si>
  <si>
    <t>22560-A05</t>
  </si>
  <si>
    <t>22560-A06</t>
  </si>
  <si>
    <t>22560-A07</t>
  </si>
  <si>
    <t>22560-A08</t>
  </si>
  <si>
    <t>22560-A09</t>
  </si>
  <si>
    <t>22560-A10</t>
  </si>
  <si>
    <t>22560-A11</t>
  </si>
  <si>
    <t>22560-A12</t>
  </si>
  <si>
    <t>22560-A13</t>
  </si>
  <si>
    <t>22560-A14</t>
  </si>
  <si>
    <t>22560-A15</t>
  </si>
  <si>
    <t>22560-A16</t>
  </si>
  <si>
    <t>22580-A01</t>
  </si>
  <si>
    <t>22580-A03</t>
  </si>
  <si>
    <t>22580-A04</t>
  </si>
  <si>
    <t>22580-A05</t>
  </si>
  <si>
    <t>22580-A06</t>
  </si>
  <si>
    <t>22580-A07</t>
  </si>
  <si>
    <t>22580-A08</t>
  </si>
  <si>
    <t>22580-A09</t>
  </si>
  <si>
    <t>22580-A10</t>
  </si>
  <si>
    <t>22580-A14</t>
  </si>
  <si>
    <t>22580-A15</t>
  </si>
  <si>
    <t>22580-A16</t>
  </si>
  <si>
    <t>22620-A12</t>
  </si>
  <si>
    <t>22620-A13</t>
  </si>
  <si>
    <t>22620-A14</t>
  </si>
  <si>
    <t>22620-A15</t>
  </si>
  <si>
    <t>22620-A16</t>
  </si>
  <si>
    <t>22640-A01</t>
  </si>
  <si>
    <t>22640-A05</t>
  </si>
  <si>
    <t>22640-A10</t>
  </si>
  <si>
    <t>22640-A14</t>
  </si>
  <si>
    <t>22640-A15</t>
  </si>
  <si>
    <t>22640-A16</t>
  </si>
  <si>
    <t>22660-A01</t>
  </si>
  <si>
    <t>22660-A02</t>
  </si>
  <si>
    <t>22660-A03</t>
  </si>
  <si>
    <t>22660-A04</t>
  </si>
  <si>
    <t>22660-A05</t>
  </si>
  <si>
    <t>22660-A06</t>
  </si>
  <si>
    <t>22660-A07</t>
  </si>
  <si>
    <t>22660-A08</t>
  </si>
  <si>
    <t>22660-A09</t>
  </si>
  <si>
    <t>22660-A10</t>
  </si>
  <si>
    <t>22660-A11</t>
  </si>
  <si>
    <t>22660-A12</t>
  </si>
  <si>
    <t>22660-A13</t>
  </si>
  <si>
    <t>22660-A14</t>
  </si>
  <si>
    <t>22660-A15</t>
  </si>
  <si>
    <t>22660-A16</t>
  </si>
  <si>
    <t>22680-A14</t>
  </si>
  <si>
    <t>22680-A15</t>
  </si>
  <si>
    <t>22680-A16</t>
  </si>
  <si>
    <t>22700-A01</t>
  </si>
  <si>
    <t>22700-A02</t>
  </si>
  <si>
    <t>22700-A03</t>
  </si>
  <si>
    <t>22700-A04</t>
  </si>
  <si>
    <t>22700-A05</t>
  </si>
  <si>
    <t>22700-A06</t>
  </si>
  <si>
    <t>22700-A07</t>
  </si>
  <si>
    <t>22700-A08</t>
  </si>
  <si>
    <t>22700-A09</t>
  </si>
  <si>
    <t>22700-A10</t>
  </si>
  <si>
    <t>22700-A11</t>
  </si>
  <si>
    <t>22700-A12</t>
  </si>
  <si>
    <t>22700-A13</t>
  </si>
  <si>
    <t>22700-A14</t>
  </si>
  <si>
    <t>22700-A15</t>
  </si>
  <si>
    <t>22700-A16</t>
  </si>
  <si>
    <t>23220-A01</t>
  </si>
  <si>
    <t>23220-A02</t>
  </si>
  <si>
    <t>23220-A03</t>
  </si>
  <si>
    <t>23220-A04</t>
  </si>
  <si>
    <t>23220-A05</t>
  </si>
  <si>
    <t>23220-A06</t>
  </si>
  <si>
    <t>23220-A07</t>
  </si>
  <si>
    <t>23220-A08</t>
  </si>
  <si>
    <t>23220-A09</t>
  </si>
  <si>
    <t>23220-A10</t>
  </si>
  <si>
    <t>23220-A11</t>
  </si>
  <si>
    <t>23220-A12</t>
  </si>
  <si>
    <t>23220-A13</t>
  </si>
  <si>
    <t>23220-A14</t>
  </si>
  <si>
    <t>23220-A15</t>
  </si>
  <si>
    <t>23220-A16</t>
  </si>
  <si>
    <t>23240-A02</t>
  </si>
  <si>
    <t>23240-A04</t>
  </si>
  <si>
    <t>23240-A05</t>
  </si>
  <si>
    <t>23240-A08</t>
  </si>
  <si>
    <t>23240-A09</t>
  </si>
  <si>
    <t>23240-A12</t>
  </si>
  <si>
    <t>23240-A13</t>
  </si>
  <si>
    <t>23240-A14</t>
  </si>
  <si>
    <t>23240-A15</t>
  </si>
  <si>
    <t>23240-A16</t>
  </si>
  <si>
    <t>23260-A05</t>
  </si>
  <si>
    <t>23260-A08</t>
  </si>
  <si>
    <t>23260-A09</t>
  </si>
  <si>
    <t>23260-A14</t>
  </si>
  <si>
    <t>23260-A15</t>
  </si>
  <si>
    <t>23260-A16</t>
  </si>
  <si>
    <t>25100-A05</t>
  </si>
  <si>
    <t>25100-A08</t>
  </si>
  <si>
    <t>25100-A11</t>
  </si>
  <si>
    <t>25100-A12</t>
  </si>
  <si>
    <t>25100-A13</t>
  </si>
  <si>
    <t>26100-A05</t>
  </si>
  <si>
    <t>26100-A08</t>
  </si>
  <si>
    <t>26100-A09</t>
  </si>
  <si>
    <t>26100-A11</t>
  </si>
  <si>
    <t>26100-A14</t>
  </si>
  <si>
    <t>26100-A15</t>
  </si>
  <si>
    <t>26100-A16</t>
  </si>
  <si>
    <t>26120-A05</t>
  </si>
  <si>
    <t>26120-A08</t>
  </si>
  <si>
    <t>26120-A09</t>
  </si>
  <si>
    <t>26120-A14</t>
  </si>
  <si>
    <t>26120-A15</t>
  </si>
  <si>
    <t>26120-A16</t>
  </si>
  <si>
    <t>26140-A15</t>
  </si>
  <si>
    <t>26160-A08</t>
  </si>
  <si>
    <t>26160-A12</t>
  </si>
  <si>
    <t>26160-A14</t>
  </si>
  <si>
    <t>26160-A15</t>
  </si>
  <si>
    <t>26160-A16</t>
  </si>
  <si>
    <t>26180-A02</t>
  </si>
  <si>
    <t>26180-A04</t>
  </si>
  <si>
    <t>26180-A05</t>
  </si>
  <si>
    <t>26180-A08</t>
  </si>
  <si>
    <t>26180-A09</t>
  </si>
  <si>
    <t>26180-A14</t>
  </si>
  <si>
    <t>26180-A15</t>
  </si>
  <si>
    <t>26180-A16</t>
  </si>
  <si>
    <t>26200-A01</t>
  </si>
  <si>
    <t>26200-A05</t>
  </si>
  <si>
    <t>26200-A08</t>
  </si>
  <si>
    <t>26200-A09</t>
  </si>
  <si>
    <t>26200-A14</t>
  </si>
  <si>
    <t>26200-A15</t>
  </si>
  <si>
    <t>26200-A16</t>
  </si>
  <si>
    <t>26220-A08</t>
  </si>
  <si>
    <t>26220-A09</t>
  </si>
  <si>
    <t>26220-A14</t>
  </si>
  <si>
    <t>26220-A15</t>
  </si>
  <si>
    <t>26220-A16</t>
  </si>
  <si>
    <t>26240-A08</t>
  </si>
  <si>
    <t>26240-A14</t>
  </si>
  <si>
    <t>26240-A15</t>
  </si>
  <si>
    <t>26240-A16</t>
  </si>
  <si>
    <t>26300-A03</t>
  </si>
  <si>
    <t>26300-A05</t>
  </si>
  <si>
    <t>26300-A09</t>
  </si>
  <si>
    <t>26300-A13</t>
  </si>
  <si>
    <t>26300-A14</t>
  </si>
  <si>
    <t>26300-A15</t>
  </si>
  <si>
    <t>26300-A16</t>
  </si>
  <si>
    <t>26320-A01</t>
  </si>
  <si>
    <t>26320-A02</t>
  </si>
  <si>
    <t>26320-A03</t>
  </si>
  <si>
    <t>26320-A04</t>
  </si>
  <si>
    <t>26320-A05</t>
  </si>
  <si>
    <t>26320-A06</t>
  </si>
  <si>
    <t>26320-A07</t>
  </si>
  <si>
    <t>26320-A08</t>
  </si>
  <si>
    <t>26320-A09</t>
  </si>
  <si>
    <t>26320-A11</t>
  </si>
  <si>
    <t>26320-A12</t>
  </si>
  <si>
    <t>26320-A13</t>
  </si>
  <si>
    <t>26320-A14</t>
  </si>
  <si>
    <t>26320-A15</t>
  </si>
  <si>
    <t>26320-A16</t>
  </si>
  <si>
    <t>26360-A01</t>
  </si>
  <si>
    <t>26360-A02</t>
  </si>
  <si>
    <t>26360-A05</t>
  </si>
  <si>
    <t>26360-A08</t>
  </si>
  <si>
    <t>26360-A09</t>
  </si>
  <si>
    <t>26360-A14</t>
  </si>
  <si>
    <t>26360-A15</t>
  </si>
  <si>
    <t>26360-A16</t>
  </si>
  <si>
    <t>26380-A01</t>
  </si>
  <si>
    <t>26380-A02</t>
  </si>
  <si>
    <t>26380-A04</t>
  </si>
  <si>
    <t>26380-A05</t>
  </si>
  <si>
    <t>26380-A08</t>
  </si>
  <si>
    <t>26380-A09</t>
  </si>
  <si>
    <t>26380-A14</t>
  </si>
  <si>
    <t>26380-A15</t>
  </si>
  <si>
    <t>26380-A16</t>
  </si>
  <si>
    <t>26460-A01</t>
  </si>
  <si>
    <t>26460-A02</t>
  </si>
  <si>
    <t>26460-A04</t>
  </si>
  <si>
    <t>26460-A05</t>
  </si>
  <si>
    <t>26460-A08</t>
  </si>
  <si>
    <t>26460-A09</t>
  </si>
  <si>
    <t>26460-A14</t>
  </si>
  <si>
    <t>26460-A15</t>
  </si>
  <si>
    <t>26460-A16</t>
  </si>
  <si>
    <t>26480-A03</t>
  </si>
  <si>
    <t>26480-A05</t>
  </si>
  <si>
    <t>26480-A08</t>
  </si>
  <si>
    <t>26480-A09</t>
  </si>
  <si>
    <t>26480-A11</t>
  </si>
  <si>
    <t>26480-A12</t>
  </si>
  <si>
    <t>26480-A13</t>
  </si>
  <si>
    <t>26480-A14</t>
  </si>
  <si>
    <t>26480-A15</t>
  </si>
  <si>
    <t>26480-A16</t>
  </si>
  <si>
    <t>26500-A14</t>
  </si>
  <si>
    <t>26500-A15</t>
  </si>
  <si>
    <t>26500-A16</t>
  </si>
  <si>
    <t>26580-A01</t>
  </si>
  <si>
    <t>26580-A05</t>
  </si>
  <si>
    <t>26580-A06</t>
  </si>
  <si>
    <t>26580-A08</t>
  </si>
  <si>
    <t>26580-A09</t>
  </si>
  <si>
    <t>26580-A14</t>
  </si>
  <si>
    <t>26580-A15</t>
  </si>
  <si>
    <t>26580-A16</t>
  </si>
  <si>
    <t>26600-A01</t>
  </si>
  <si>
    <t>26600-A04</t>
  </si>
  <si>
    <t>26600-A05</t>
  </si>
  <si>
    <t>26600-A06</t>
  </si>
  <si>
    <t>26600-A08</t>
  </si>
  <si>
    <t>26600-A09</t>
  </si>
  <si>
    <t>26600-A10</t>
  </si>
  <si>
    <t>26600-A14</t>
  </si>
  <si>
    <t>26600-A15</t>
  </si>
  <si>
    <t>26600-A16</t>
  </si>
  <si>
    <t>26620-A05</t>
  </si>
  <si>
    <t>26620-A06</t>
  </si>
  <si>
    <t>26620-A08</t>
  </si>
  <si>
    <t>26620-A09</t>
  </si>
  <si>
    <t>26620-A10</t>
  </si>
  <si>
    <t>26620-A14</t>
  </si>
  <si>
    <t>26620-A15</t>
  </si>
  <si>
    <t>26620-A16</t>
  </si>
  <si>
    <t>27100-A01</t>
  </si>
  <si>
    <t>27100-A08</t>
  </si>
  <si>
    <t>27100-A11</t>
  </si>
  <si>
    <t>27100-A12</t>
  </si>
  <si>
    <t>27100-A13</t>
  </si>
  <si>
    <t>27100-A14</t>
  </si>
  <si>
    <t>27100-A15</t>
  </si>
  <si>
    <t>27100-A16</t>
  </si>
  <si>
    <t>27120-A04</t>
  </si>
  <si>
    <t>27120-A08</t>
  </si>
  <si>
    <t>27120-A09</t>
  </si>
  <si>
    <t>27120-A10</t>
  </si>
  <si>
    <t>27120-A14</t>
  </si>
  <si>
    <t>27120-A15</t>
  </si>
  <si>
    <t>27120-A16</t>
  </si>
  <si>
    <t>27140-A08</t>
  </si>
  <si>
    <t>27140-A12</t>
  </si>
  <si>
    <t>27140-A13</t>
  </si>
  <si>
    <t>27140-A15</t>
  </si>
  <si>
    <t>27140-A16</t>
  </si>
  <si>
    <t>27160-A01</t>
  </si>
  <si>
    <t>27160-A02</t>
  </si>
  <si>
    <t>27160-A04</t>
  </si>
  <si>
    <t>27160-A05</t>
  </si>
  <si>
    <t>27160-A06</t>
  </si>
  <si>
    <t>27160-A08</t>
  </si>
  <si>
    <t>27160-A09</t>
  </si>
  <si>
    <t>27160-A10</t>
  </si>
  <si>
    <t>27160-A12</t>
  </si>
  <si>
    <t>27160-A13</t>
  </si>
  <si>
    <t>27160-A14</t>
  </si>
  <si>
    <t>27160-A15</t>
  </si>
  <si>
    <t>27160-A16</t>
  </si>
  <si>
    <t>27180-A01</t>
  </si>
  <si>
    <t>27180-A02</t>
  </si>
  <si>
    <t>27180-A03</t>
  </si>
  <si>
    <t>27180-A04</t>
  </si>
  <si>
    <t>27180-A05</t>
  </si>
  <si>
    <t>27180-A06</t>
  </si>
  <si>
    <t>27180-A07</t>
  </si>
  <si>
    <t>27180-A08</t>
  </si>
  <si>
    <t>27180-A09</t>
  </si>
  <si>
    <t>27180-A10</t>
  </si>
  <si>
    <t>27240-A14</t>
  </si>
  <si>
    <t>27240-A15</t>
  </si>
  <si>
    <t>27240-A16</t>
  </si>
  <si>
    <t>30100-G07</t>
  </si>
  <si>
    <t>30120-G07</t>
  </si>
  <si>
    <t>30140-G07</t>
  </si>
  <si>
    <t>50120-G07</t>
  </si>
  <si>
    <t>50140-G07</t>
  </si>
  <si>
    <t>50160-G07</t>
  </si>
  <si>
    <t>52320-A08</t>
  </si>
  <si>
    <t>52320-A09</t>
  </si>
  <si>
    <t>52320-A12</t>
  </si>
  <si>
    <t>52320-A13</t>
  </si>
  <si>
    <t>52320-A14</t>
  </si>
  <si>
    <t>52320-A15</t>
  </si>
  <si>
    <t>52320-A16</t>
  </si>
  <si>
    <t>62100-G03</t>
  </si>
  <si>
    <t>62100-G04</t>
  </si>
  <si>
    <t>62100-G09</t>
  </si>
  <si>
    <t>62100-G11</t>
  </si>
  <si>
    <t>63160-G01</t>
  </si>
  <si>
    <t>63160-G02</t>
  </si>
  <si>
    <t>63160-G03</t>
  </si>
  <si>
    <t>63160-G04</t>
  </si>
  <si>
    <t>63160-G05</t>
  </si>
  <si>
    <t>63160-G06</t>
  </si>
  <si>
    <t>63160-G08</t>
  </si>
  <si>
    <t>63160-G09</t>
  </si>
  <si>
    <t>63160-G10</t>
  </si>
  <si>
    <t>63160-G11</t>
  </si>
  <si>
    <t>63160-G12</t>
  </si>
  <si>
    <t>63160-G13</t>
  </si>
  <si>
    <t>63160-G14</t>
  </si>
  <si>
    <t>63420-G01</t>
  </si>
  <si>
    <t>63420-G02</t>
  </si>
  <si>
    <t>63420-G03</t>
  </si>
  <si>
    <t>63420-G04</t>
  </si>
  <si>
    <t>63420-G05</t>
  </si>
  <si>
    <t>63420-G06</t>
  </si>
  <si>
    <t>63420-G08</t>
  </si>
  <si>
    <t>63420-G09</t>
  </si>
  <si>
    <t>63420-G10</t>
  </si>
  <si>
    <t>63420-G11</t>
  </si>
  <si>
    <t>63420-G12</t>
  </si>
  <si>
    <t>63420-G13</t>
  </si>
  <si>
    <t>63420-G14</t>
  </si>
  <si>
    <t>73120-G01</t>
  </si>
  <si>
    <t>73120-G02</t>
  </si>
  <si>
    <t>73120-G03</t>
  </si>
  <si>
    <t>73120-G04</t>
  </si>
  <si>
    <t>73120-G05</t>
  </si>
  <si>
    <t>73120-G06</t>
  </si>
  <si>
    <t>73120-G08</t>
  </si>
  <si>
    <t>73120-G09</t>
  </si>
  <si>
    <t>73120-G10</t>
  </si>
  <si>
    <t>73120-G11</t>
  </si>
  <si>
    <t>73120-G12</t>
  </si>
  <si>
    <t>73120-G13</t>
  </si>
  <si>
    <t>73120-G14</t>
  </si>
  <si>
    <t>74100-G03</t>
  </si>
  <si>
    <t>74100-G04</t>
  </si>
  <si>
    <t>74100-G08</t>
  </si>
  <si>
    <t>74100-G09</t>
  </si>
  <si>
    <t>74100-G11</t>
  </si>
  <si>
    <t>74100-G12</t>
  </si>
  <si>
    <t>75200-H01</t>
  </si>
  <si>
    <t>Receivables</t>
  </si>
  <si>
    <t>Other</t>
  </si>
  <si>
    <t>Property Plant &amp; Equipment</t>
  </si>
  <si>
    <t>Intercompany</t>
  </si>
  <si>
    <t>Creditors &amp; Borrowings</t>
  </si>
  <si>
    <t>Provisions</t>
  </si>
  <si>
    <t>Current Year Profit (Loss)</t>
  </si>
  <si>
    <t>Shareholder's equity:</t>
  </si>
  <si>
    <t>NET ASSETS</t>
  </si>
  <si>
    <t>TOTAL LIABILITIES</t>
  </si>
  <si>
    <t>Bill of Exchange-TMV</t>
  </si>
  <si>
    <t>Bill of Exchange-TAT</t>
  </si>
  <si>
    <t>Bill of Exchange-TAR</t>
  </si>
  <si>
    <t>Bill of Exchange-SOLE</t>
  </si>
  <si>
    <t>Bill of Exchange-ROOTS</t>
  </si>
  <si>
    <t>Bill of Exchange-RIUP</t>
  </si>
  <si>
    <t>Bill of Exchange-OPC</t>
  </si>
  <si>
    <t>Bill of Exchange-GIP</t>
  </si>
  <si>
    <t>Bill of Exchange-GBLT</t>
  </si>
  <si>
    <t>Bill of Exchange-FPP</t>
  </si>
  <si>
    <t>Bill of Exchange-EPI</t>
  </si>
  <si>
    <t>Bill of Exchange-EPH</t>
  </si>
  <si>
    <t>Non Current Liabitilies</t>
  </si>
  <si>
    <t>TOTAL ASSETS</t>
  </si>
  <si>
    <t>Cash at Bank</t>
  </si>
  <si>
    <t>Current assets:</t>
  </si>
  <si>
    <t>Movement</t>
  </si>
  <si>
    <t>Current</t>
  </si>
  <si>
    <t>ASSETS</t>
  </si>
  <si>
    <t>Balance Sheet</t>
  </si>
  <si>
    <t>GLOBAL INTERTRADE PROPERTY MANAGEMENT PTY LTD</t>
  </si>
  <si>
    <t>ACCTID</t>
  </si>
  <si>
    <t>CLyearB</t>
  </si>
  <si>
    <t>OpenBal</t>
  </si>
  <si>
    <t>LYOPBal</t>
  </si>
  <si>
    <t xml:space="preserve">Bill of Exchange-23F                                        </t>
  </si>
  <si>
    <t>OPENBALN1</t>
  </si>
  <si>
    <t>FSCSYR</t>
  </si>
  <si>
    <t>Bal</t>
  </si>
  <si>
    <t>Test</t>
  </si>
  <si>
    <t>Difference</t>
  </si>
  <si>
    <t xml:space="preserve">Retained Earnings-GPM                                       </t>
  </si>
  <si>
    <t xml:space="preserve">Current Earnings-GPM                                        </t>
  </si>
  <si>
    <t xml:space="preserve">Issued Capital-GPM                                          </t>
  </si>
  <si>
    <t xml:space="preserve">Property Distribution - General                             </t>
  </si>
  <si>
    <t xml:space="preserve">Property Distribution-6 Circuit Dr                          </t>
  </si>
  <si>
    <t xml:space="preserve">Property Distribution-200 East Tce                          </t>
  </si>
  <si>
    <t xml:space="preserve">Property Distribution-33 Franklin St                        </t>
  </si>
  <si>
    <t xml:space="preserve">Property Distribution-174 Fullarton Rd                      </t>
  </si>
  <si>
    <t xml:space="preserve">Property Distribution-26a Grote St                          </t>
  </si>
  <si>
    <t xml:space="preserve">Property Distribution-31 Franklin St                        </t>
  </si>
  <si>
    <t xml:space="preserve">Property Distribution-25 Franklin St                        </t>
  </si>
  <si>
    <t xml:space="preserve">Property Distribution-23 Frankin St                         </t>
  </si>
  <si>
    <t xml:space="preserve">Property Distribution-11 Franklin St                        </t>
  </si>
  <si>
    <t xml:space="preserve">Property Distribution-15 Franklin St                        </t>
  </si>
  <si>
    <t xml:space="preserve">Property Distribution-25 Hutt St                            </t>
  </si>
  <si>
    <t xml:space="preserve">Property Distribution-A27 188 Carrington                    </t>
  </si>
  <si>
    <t xml:space="preserve">Property Distribution-B25 188 Carrington                    </t>
  </si>
  <si>
    <t xml:space="preserve">Property Distribution-120 Queen Road                        </t>
  </si>
  <si>
    <t xml:space="preserve">Property Distribution-236 Queen Road                        </t>
  </si>
  <si>
    <t xml:space="preserve">Property Distribution-534 Queen Road                        </t>
  </si>
  <si>
    <t xml:space="preserve">Current </t>
  </si>
  <si>
    <t>Inventory</t>
  </si>
  <si>
    <t>Non Current Assets</t>
  </si>
  <si>
    <t>Investments</t>
  </si>
  <si>
    <t>Interest received</t>
  </si>
  <si>
    <t>Administrative Expenses</t>
  </si>
  <si>
    <t>Other Expense</t>
  </si>
  <si>
    <t xml:space="preserve">Run On </t>
  </si>
  <si>
    <t xml:space="preserve">Date </t>
  </si>
  <si>
    <t>Data Catalog</t>
  </si>
  <si>
    <t>Report ID</t>
  </si>
  <si>
    <t>Report Name</t>
  </si>
  <si>
    <t>Calander Year Financial Report F007</t>
  </si>
  <si>
    <t>Instance Name</t>
  </si>
  <si>
    <t>Calander Year Financial Report F007_20210118_13_33_29_3333.xls</t>
  </si>
  <si>
    <t>Instance ID</t>
  </si>
  <si>
    <t>EXE Path</t>
  </si>
  <si>
    <t>C:\Program Files\Accpac\BX66A\BICORE.EXE</t>
  </si>
  <si>
    <t>System Code</t>
  </si>
  <si>
    <t>Accpac</t>
  </si>
  <si>
    <t>System Module</t>
  </si>
  <si>
    <t>GL</t>
  </si>
  <si>
    <t>Report Code</t>
  </si>
  <si>
    <t>AE-SQL-GL01-3-4-CUST</t>
  </si>
  <si>
    <t>Row Mask Filter</t>
  </si>
  <si>
    <t>Parameter 0</t>
  </si>
  <si>
    <t>Financial Year</t>
  </si>
  <si>
    <t>10100A01</t>
  </si>
  <si>
    <t>10100A02</t>
  </si>
  <si>
    <t>10100A03</t>
  </si>
  <si>
    <t>10100A04</t>
  </si>
  <si>
    <t>10100A05</t>
  </si>
  <si>
    <t>10100A06</t>
  </si>
  <si>
    <t>10100A07</t>
  </si>
  <si>
    <t>10100A08</t>
  </si>
  <si>
    <t>10100A09</t>
  </si>
  <si>
    <t>10100A10</t>
  </si>
  <si>
    <t>10100A11</t>
  </si>
  <si>
    <t>10100A12</t>
  </si>
  <si>
    <t>10100A13</t>
  </si>
  <si>
    <t>10100A14</t>
  </si>
  <si>
    <t>10100A15</t>
  </si>
  <si>
    <t>10100A16</t>
  </si>
  <si>
    <t>10120A01</t>
  </si>
  <si>
    <t>10120A02</t>
  </si>
  <si>
    <t>10120A03</t>
  </si>
  <si>
    <t>10120A04</t>
  </si>
  <si>
    <t>10120A05</t>
  </si>
  <si>
    <t>10120A06</t>
  </si>
  <si>
    <t>10120A07</t>
  </si>
  <si>
    <t>10120A08</t>
  </si>
  <si>
    <t>10120A09</t>
  </si>
  <si>
    <t>10120A10</t>
  </si>
  <si>
    <t>10120A14</t>
  </si>
  <si>
    <t>10120A15</t>
  </si>
  <si>
    <t>10120A16</t>
  </si>
  <si>
    <t>10140A01</t>
  </si>
  <si>
    <t>10140A02</t>
  </si>
  <si>
    <t>10140A03</t>
  </si>
  <si>
    <t>10140A04</t>
  </si>
  <si>
    <t>10140A05</t>
  </si>
  <si>
    <t>10140A06</t>
  </si>
  <si>
    <t>10140A07</t>
  </si>
  <si>
    <t>10140A08</t>
  </si>
  <si>
    <t>10140A09</t>
  </si>
  <si>
    <t>10140A10</t>
  </si>
  <si>
    <t>10140A14</t>
  </si>
  <si>
    <t>10140A15</t>
  </si>
  <si>
    <t>10140A16</t>
  </si>
  <si>
    <t>10160A01</t>
  </si>
  <si>
    <t>10160A02</t>
  </si>
  <si>
    <t>10160A03</t>
  </si>
  <si>
    <t>10160A04</t>
  </si>
  <si>
    <t>10160A05</t>
  </si>
  <si>
    <t>10160A06</t>
  </si>
  <si>
    <t>10160A07</t>
  </si>
  <si>
    <t>10160A08</t>
  </si>
  <si>
    <t>10160A09</t>
  </si>
  <si>
    <t>10160A10</t>
  </si>
  <si>
    <t>10160A14</t>
  </si>
  <si>
    <t>10160A15</t>
  </si>
  <si>
    <t>10160A16</t>
  </si>
  <si>
    <t>10180A01</t>
  </si>
  <si>
    <t>10180A02</t>
  </si>
  <si>
    <t>10180A03</t>
  </si>
  <si>
    <t>10180A04</t>
  </si>
  <si>
    <t>10180A05</t>
  </si>
  <si>
    <t>10180A06</t>
  </si>
  <si>
    <t>10180A07</t>
  </si>
  <si>
    <t>10180A08</t>
  </si>
  <si>
    <t>10180A09</t>
  </si>
  <si>
    <t>10180A10</t>
  </si>
  <si>
    <t>10180A14</t>
  </si>
  <si>
    <t>10180A15</t>
  </si>
  <si>
    <t>10180A16</t>
  </si>
  <si>
    <t>12100A01</t>
  </si>
  <si>
    <t>12100A02</t>
  </si>
  <si>
    <t>12100A03</t>
  </si>
  <si>
    <t>12100A04</t>
  </si>
  <si>
    <t>12100A05</t>
  </si>
  <si>
    <t>12100A06</t>
  </si>
  <si>
    <t>12100A07</t>
  </si>
  <si>
    <t>12100A08</t>
  </si>
  <si>
    <t>12100A09</t>
  </si>
  <si>
    <t>12100A10</t>
  </si>
  <si>
    <t>12100A14</t>
  </si>
  <si>
    <t>12100A15</t>
  </si>
  <si>
    <t>12100A16</t>
  </si>
  <si>
    <t>12120A01</t>
  </si>
  <si>
    <t>12120A02</t>
  </si>
  <si>
    <t>12120A03</t>
  </si>
  <si>
    <t>12120A04</t>
  </si>
  <si>
    <t>12120A05</t>
  </si>
  <si>
    <t>12120A06</t>
  </si>
  <si>
    <t>12120A07</t>
  </si>
  <si>
    <t>12120A08</t>
  </si>
  <si>
    <t>12120A09</t>
  </si>
  <si>
    <t>12120A10</t>
  </si>
  <si>
    <t>12120A14</t>
  </si>
  <si>
    <t>12120A15</t>
  </si>
  <si>
    <t>12120A16</t>
  </si>
  <si>
    <t>12140A01</t>
  </si>
  <si>
    <t>12140A02</t>
  </si>
  <si>
    <t>12140A03</t>
  </si>
  <si>
    <t>12140A04</t>
  </si>
  <si>
    <t>12140A05</t>
  </si>
  <si>
    <t>12140A06</t>
  </si>
  <si>
    <t>12140A07</t>
  </si>
  <si>
    <t>12140A08</t>
  </si>
  <si>
    <t>12140A09</t>
  </si>
  <si>
    <t>12140A10</t>
  </si>
  <si>
    <t>12140A14</t>
  </si>
  <si>
    <t>12140A15</t>
  </si>
  <si>
    <t>12140A16</t>
  </si>
  <si>
    <t>12160A01</t>
  </si>
  <si>
    <t>12160A02</t>
  </si>
  <si>
    <t>12160A03</t>
  </si>
  <si>
    <t>12160A04</t>
  </si>
  <si>
    <t>12160A05</t>
  </si>
  <si>
    <t>12160A06</t>
  </si>
  <si>
    <t>12160A07</t>
  </si>
  <si>
    <t>12160A08</t>
  </si>
  <si>
    <t>12160A09</t>
  </si>
  <si>
    <t>12160A10</t>
  </si>
  <si>
    <t>12160A14</t>
  </si>
  <si>
    <t>12160A15</t>
  </si>
  <si>
    <t>12160A16</t>
  </si>
  <si>
    <t>12180A01</t>
  </si>
  <si>
    <t>12180A02</t>
  </si>
  <si>
    <t>12180A03</t>
  </si>
  <si>
    <t>12180A04</t>
  </si>
  <si>
    <t>12180A05</t>
  </si>
  <si>
    <t>12180A06</t>
  </si>
  <si>
    <t>12180A07</t>
  </si>
  <si>
    <t>12180A08</t>
  </si>
  <si>
    <t>12180A09</t>
  </si>
  <si>
    <t>12180A10</t>
  </si>
  <si>
    <t>12180A14</t>
  </si>
  <si>
    <t>12180A15</t>
  </si>
  <si>
    <t>12180A16</t>
  </si>
  <si>
    <t>15200A01</t>
  </si>
  <si>
    <t>15200A02</t>
  </si>
  <si>
    <t>15200A03</t>
  </si>
  <si>
    <t>15200A04</t>
  </si>
  <si>
    <t>15200A05</t>
  </si>
  <si>
    <t>15200A06</t>
  </si>
  <si>
    <t>15200A07</t>
  </si>
  <si>
    <t>15200A08</t>
  </si>
  <si>
    <t>15200A09</t>
  </si>
  <si>
    <t>15200A10</t>
  </si>
  <si>
    <t>15200A11</t>
  </si>
  <si>
    <t>15200A12</t>
  </si>
  <si>
    <t>15200A13</t>
  </si>
  <si>
    <t>15200A14</t>
  </si>
  <si>
    <t>15200A15</t>
  </si>
  <si>
    <t>15200A16</t>
  </si>
  <si>
    <t>16100A01</t>
  </si>
  <si>
    <t>16100A02</t>
  </si>
  <si>
    <t>16100A03</t>
  </si>
  <si>
    <t>16100A04</t>
  </si>
  <si>
    <t>16100A05</t>
  </si>
  <si>
    <t>16100A06</t>
  </si>
  <si>
    <t>16100A07</t>
  </si>
  <si>
    <t>16100A08</t>
  </si>
  <si>
    <t>16100A09</t>
  </si>
  <si>
    <t>16100A10</t>
  </si>
  <si>
    <t>16100A11</t>
  </si>
  <si>
    <t>16100A12</t>
  </si>
  <si>
    <t>16100A13</t>
  </si>
  <si>
    <t>16100A14</t>
  </si>
  <si>
    <t>16100A15</t>
  </si>
  <si>
    <t>16100A16</t>
  </si>
  <si>
    <t>21100A01</t>
  </si>
  <si>
    <t>21100A02</t>
  </si>
  <si>
    <t>21100A03</t>
  </si>
  <si>
    <t>21100A04</t>
  </si>
  <si>
    <t>21100A05</t>
  </si>
  <si>
    <t>21100A06</t>
  </si>
  <si>
    <t>21100A07</t>
  </si>
  <si>
    <t>21100A08</t>
  </si>
  <si>
    <t>21100A09</t>
  </si>
  <si>
    <t>21100A10</t>
  </si>
  <si>
    <t>21100A11</t>
  </si>
  <si>
    <t>21100A12</t>
  </si>
  <si>
    <t>21100A13</t>
  </si>
  <si>
    <t>21160A12</t>
  </si>
  <si>
    <t>21160A13</t>
  </si>
  <si>
    <t>21160A14</t>
  </si>
  <si>
    <t>21160A15</t>
  </si>
  <si>
    <t>21160A16</t>
  </si>
  <si>
    <t>22100A01</t>
  </si>
  <si>
    <t>22100A02</t>
  </si>
  <si>
    <t>22100A03</t>
  </si>
  <si>
    <t>22100A04</t>
  </si>
  <si>
    <t>22100A05</t>
  </si>
  <si>
    <t>22100A06</t>
  </si>
  <si>
    <t>22100A07</t>
  </si>
  <si>
    <t>22100A08</t>
  </si>
  <si>
    <t>22100A09</t>
  </si>
  <si>
    <t>22100A10</t>
  </si>
  <si>
    <t>22100A11</t>
  </si>
  <si>
    <t>22100A12</t>
  </si>
  <si>
    <t>22100A13</t>
  </si>
  <si>
    <t>22100A14</t>
  </si>
  <si>
    <t>22100A15</t>
  </si>
  <si>
    <t>22100A16</t>
  </si>
  <si>
    <t>22120A01</t>
  </si>
  <si>
    <t>22120A02</t>
  </si>
  <si>
    <t>22120A03</t>
  </si>
  <si>
    <t>22120A04</t>
  </si>
  <si>
    <t>22120A05</t>
  </si>
  <si>
    <t>22120A06</t>
  </si>
  <si>
    <t>22120A07</t>
  </si>
  <si>
    <t>22120A08</t>
  </si>
  <si>
    <t>22120A09</t>
  </si>
  <si>
    <t>22120A10</t>
  </si>
  <si>
    <t>22120A11</t>
  </si>
  <si>
    <t>22120A12</t>
  </si>
  <si>
    <t>22120A13</t>
  </si>
  <si>
    <t>22120A14</t>
  </si>
  <si>
    <t>22120A15</t>
  </si>
  <si>
    <t>22120A16</t>
  </si>
  <si>
    <t>22140A01</t>
  </si>
  <si>
    <t>22140A02</t>
  </si>
  <si>
    <t>22140A03</t>
  </si>
  <si>
    <t>22140A04</t>
  </si>
  <si>
    <t>22140A05</t>
  </si>
  <si>
    <t>22140A06</t>
  </si>
  <si>
    <t>22140A07</t>
  </si>
  <si>
    <t>22140A08</t>
  </si>
  <si>
    <t>22140A09</t>
  </si>
  <si>
    <t>22140A10</t>
  </si>
  <si>
    <t>22140A11</t>
  </si>
  <si>
    <t>22140A12</t>
  </si>
  <si>
    <t>22140A13</t>
  </si>
  <si>
    <t>22140A14</t>
  </si>
  <si>
    <t>22140A15</t>
  </si>
  <si>
    <t>22140A16</t>
  </si>
  <si>
    <t>22160A01</t>
  </si>
  <si>
    <t>22160A02</t>
  </si>
  <si>
    <t>22160A03</t>
  </si>
  <si>
    <t>22160A04</t>
  </si>
  <si>
    <t>22160A05</t>
  </si>
  <si>
    <t>22160A06</t>
  </si>
  <si>
    <t>22160A07</t>
  </si>
  <si>
    <t>22160A08</t>
  </si>
  <si>
    <t>22160A09</t>
  </si>
  <si>
    <t>22160A10</t>
  </si>
  <si>
    <t>22160A11</t>
  </si>
  <si>
    <t>22160A12</t>
  </si>
  <si>
    <t>22160A13</t>
  </si>
  <si>
    <t>22160A14</t>
  </si>
  <si>
    <t>22160A15</t>
  </si>
  <si>
    <t>22160A16</t>
  </si>
  <si>
    <t>22180A01</t>
  </si>
  <si>
    <t>22180A02</t>
  </si>
  <si>
    <t>22180A03</t>
  </si>
  <si>
    <t>22180A04</t>
  </si>
  <si>
    <t>22180A05</t>
  </si>
  <si>
    <t>22180A06</t>
  </si>
  <si>
    <t>22180A07</t>
  </si>
  <si>
    <t>22180A08</t>
  </si>
  <si>
    <t>22180A09</t>
  </si>
  <si>
    <t>22180A10</t>
  </si>
  <si>
    <t>22180A11</t>
  </si>
  <si>
    <t>22180A12</t>
  </si>
  <si>
    <t>22180A13</t>
  </si>
  <si>
    <t>22180A14</t>
  </si>
  <si>
    <t>22180A15</t>
  </si>
  <si>
    <t>22180A16</t>
  </si>
  <si>
    <t>22180Z00</t>
  </si>
  <si>
    <t>22220A01</t>
  </si>
  <si>
    <t>22220A02</t>
  </si>
  <si>
    <t>22220A03</t>
  </si>
  <si>
    <t>22220A04</t>
  </si>
  <si>
    <t>22220A05</t>
  </si>
  <si>
    <t>22220A06</t>
  </si>
  <si>
    <t>22220A07</t>
  </si>
  <si>
    <t>22220A08</t>
  </si>
  <si>
    <t>22220A09</t>
  </si>
  <si>
    <t>22220A10</t>
  </si>
  <si>
    <t>22220A11</t>
  </si>
  <si>
    <t>22220A12</t>
  </si>
  <si>
    <t>22220A13</t>
  </si>
  <si>
    <t>22220A14</t>
  </si>
  <si>
    <t>22220A15</t>
  </si>
  <si>
    <t>22220A16</t>
  </si>
  <si>
    <t>22240A01</t>
  </si>
  <si>
    <t>22240A02</t>
  </si>
  <si>
    <t>22240A03</t>
  </si>
  <si>
    <t>22240A04</t>
  </si>
  <si>
    <t>22240A05</t>
  </si>
  <si>
    <t>22240A06</t>
  </si>
  <si>
    <t>22240A07</t>
  </si>
  <si>
    <t>22240A08</t>
  </si>
  <si>
    <t>22240A09</t>
  </si>
  <si>
    <t>22240A10</t>
  </si>
  <si>
    <t>22240A11</t>
  </si>
  <si>
    <t>22240A12</t>
  </si>
  <si>
    <t>22240A13</t>
  </si>
  <si>
    <t>22240A14</t>
  </si>
  <si>
    <t>22240A15</t>
  </si>
  <si>
    <t>22240A16</t>
  </si>
  <si>
    <t>22260A01</t>
  </si>
  <si>
    <t>22260A02</t>
  </si>
  <si>
    <t>22260A03</t>
  </si>
  <si>
    <t>22260A04</t>
  </si>
  <si>
    <t>22260A05</t>
  </si>
  <si>
    <t>22260A06</t>
  </si>
  <si>
    <t>22260A07</t>
  </si>
  <si>
    <t>22260A08</t>
  </si>
  <si>
    <t>22260A09</t>
  </si>
  <si>
    <t>22260A10</t>
  </si>
  <si>
    <t>22260A11</t>
  </si>
  <si>
    <t>22260A12</t>
  </si>
  <si>
    <t>22260A13</t>
  </si>
  <si>
    <t>22260A14</t>
  </si>
  <si>
    <t>22260A15</t>
  </si>
  <si>
    <t>22260A16</t>
  </si>
  <si>
    <t>22320A01</t>
  </si>
  <si>
    <t>22320A02</t>
  </si>
  <si>
    <t>22320A03</t>
  </si>
  <si>
    <t>22320A04</t>
  </si>
  <si>
    <t>22320A05</t>
  </si>
  <si>
    <t>22320A06</t>
  </si>
  <si>
    <t>22320A07</t>
  </si>
  <si>
    <t>22320A08</t>
  </si>
  <si>
    <t>22320A09</t>
  </si>
  <si>
    <t>22320A10</t>
  </si>
  <si>
    <t>22320A11</t>
  </si>
  <si>
    <t>22320A12</t>
  </si>
  <si>
    <t>22320A13</t>
  </si>
  <si>
    <t>22320A14</t>
  </si>
  <si>
    <t>22320A15</t>
  </si>
  <si>
    <t>22320A16</t>
  </si>
  <si>
    <t>22340A00</t>
  </si>
  <si>
    <t>22340A01</t>
  </si>
  <si>
    <t>22340A02</t>
  </si>
  <si>
    <t>22340A03</t>
  </si>
  <si>
    <t>22340A04</t>
  </si>
  <si>
    <t>22340A05</t>
  </si>
  <si>
    <t>22340A06</t>
  </si>
  <si>
    <t>22340A07</t>
  </si>
  <si>
    <t>22340A08</t>
  </si>
  <si>
    <t>22340A09</t>
  </si>
  <si>
    <t>22340A10</t>
  </si>
  <si>
    <t>22340A11</t>
  </si>
  <si>
    <t>22340A12</t>
  </si>
  <si>
    <t>22340A13</t>
  </si>
  <si>
    <t>22340A14</t>
  </si>
  <si>
    <t>22340A15</t>
  </si>
  <si>
    <t>22340A16</t>
  </si>
  <si>
    <t>22360A11</t>
  </si>
  <si>
    <t>22400A01</t>
  </si>
  <si>
    <t>22400A02</t>
  </si>
  <si>
    <t>22400A03</t>
  </si>
  <si>
    <t>22400A04</t>
  </si>
  <si>
    <t>22400A05</t>
  </si>
  <si>
    <t>22400A06</t>
  </si>
  <si>
    <t>22400A07</t>
  </si>
  <si>
    <t>22400A08</t>
  </si>
  <si>
    <t>22400A09</t>
  </si>
  <si>
    <t>22400A10</t>
  </si>
  <si>
    <t>22400A11</t>
  </si>
  <si>
    <t>22400A12</t>
  </si>
  <si>
    <t>22400A13</t>
  </si>
  <si>
    <t>22400A14</t>
  </si>
  <si>
    <t>22400A15</t>
  </si>
  <si>
    <t>22400A16</t>
  </si>
  <si>
    <t>22480A11</t>
  </si>
  <si>
    <t>22480A12</t>
  </si>
  <si>
    <t>22480A13</t>
  </si>
  <si>
    <t>22500A01</t>
  </si>
  <si>
    <t>22500A02</t>
  </si>
  <si>
    <t>22500A03</t>
  </si>
  <si>
    <t>22500A04</t>
  </si>
  <si>
    <t>22500A05</t>
  </si>
  <si>
    <t>22500A06</t>
  </si>
  <si>
    <t>22500A07</t>
  </si>
  <si>
    <t>22500A08</t>
  </si>
  <si>
    <t>22500A09</t>
  </si>
  <si>
    <t>22500A10</t>
  </si>
  <si>
    <t>22500A14</t>
  </si>
  <si>
    <t>22500A15</t>
  </si>
  <si>
    <t>22500A16</t>
  </si>
  <si>
    <t>22520A01</t>
  </si>
  <si>
    <t>22520A02</t>
  </si>
  <si>
    <t>22520A03</t>
  </si>
  <si>
    <t>22520A04</t>
  </si>
  <si>
    <t>22520A05</t>
  </si>
  <si>
    <t>22520A06</t>
  </si>
  <si>
    <t>22520A07</t>
  </si>
  <si>
    <t>22520A08</t>
  </si>
  <si>
    <t>22520A09</t>
  </si>
  <si>
    <t>22520A10</t>
  </si>
  <si>
    <t>22520A14</t>
  </si>
  <si>
    <t>22520A15</t>
  </si>
  <si>
    <t>22520A16</t>
  </si>
  <si>
    <t>22560A01</t>
  </si>
  <si>
    <t>22560A02</t>
  </si>
  <si>
    <t>22560A03</t>
  </si>
  <si>
    <t>22560A04</t>
  </si>
  <si>
    <t>22560A05</t>
  </si>
  <si>
    <t>22560A06</t>
  </si>
  <si>
    <t>22560A07</t>
  </si>
  <si>
    <t>22560A08</t>
  </si>
  <si>
    <t>22560A09</t>
  </si>
  <si>
    <t>22560A10</t>
  </si>
  <si>
    <t>22560A11</t>
  </si>
  <si>
    <t>22560A12</t>
  </si>
  <si>
    <t>22560A13</t>
  </si>
  <si>
    <t>22560A14</t>
  </si>
  <si>
    <t>22560A15</t>
  </si>
  <si>
    <t>22560A16</t>
  </si>
  <si>
    <t>22580A01</t>
  </si>
  <si>
    <t>22580A02</t>
  </si>
  <si>
    <t>22580A03</t>
  </si>
  <si>
    <t>22580A04</t>
  </si>
  <si>
    <t>22580A05</t>
  </si>
  <si>
    <t>22580A06</t>
  </si>
  <si>
    <t>22580A07</t>
  </si>
  <si>
    <t>22580A08</t>
  </si>
  <si>
    <t>22580A09</t>
  </si>
  <si>
    <t>22580A10</t>
  </si>
  <si>
    <t>22580A14</t>
  </si>
  <si>
    <t>22580A15</t>
  </si>
  <si>
    <t>22580A16</t>
  </si>
  <si>
    <t>22620A01</t>
  </si>
  <si>
    <t>22620A02</t>
  </si>
  <si>
    <t>22620A03</t>
  </si>
  <si>
    <t>22620A04</t>
  </si>
  <si>
    <t>22620A05</t>
  </si>
  <si>
    <t>22620A06</t>
  </si>
  <si>
    <t>22620A07</t>
  </si>
  <si>
    <t>22620A08</t>
  </si>
  <si>
    <t>22620A09</t>
  </si>
  <si>
    <t>22620A10</t>
  </si>
  <si>
    <t>22620A11</t>
  </si>
  <si>
    <t>22620A12</t>
  </si>
  <si>
    <t>22620A13</t>
  </si>
  <si>
    <t>22620A14</t>
  </si>
  <si>
    <t>22620A15</t>
  </si>
  <si>
    <t>22620A16</t>
  </si>
  <si>
    <t>22640A01</t>
  </si>
  <si>
    <t>22640A02</t>
  </si>
  <si>
    <t>22640A03</t>
  </si>
  <si>
    <t>22640A04</t>
  </si>
  <si>
    <t>22640A05</t>
  </si>
  <si>
    <t>22640A06</t>
  </si>
  <si>
    <t>22640A07</t>
  </si>
  <si>
    <t>22640A08</t>
  </si>
  <si>
    <t>22640A09</t>
  </si>
  <si>
    <t>22640A10</t>
  </si>
  <si>
    <t>22640A14</t>
  </si>
  <si>
    <t>22640A15</t>
  </si>
  <si>
    <t>22640A16</t>
  </si>
  <si>
    <t>22660A01</t>
  </si>
  <si>
    <t>22660A02</t>
  </si>
  <si>
    <t>22660A03</t>
  </si>
  <si>
    <t>22660A04</t>
  </si>
  <si>
    <t>22660A05</t>
  </si>
  <si>
    <t>22660A06</t>
  </si>
  <si>
    <t>22660A07</t>
  </si>
  <si>
    <t>22660A08</t>
  </si>
  <si>
    <t>22660A09</t>
  </si>
  <si>
    <t>22660A10</t>
  </si>
  <si>
    <t>22660A11</t>
  </si>
  <si>
    <t>22660A12</t>
  </si>
  <si>
    <t>22660A13</t>
  </si>
  <si>
    <t>22660A14</t>
  </si>
  <si>
    <t>22660A15</t>
  </si>
  <si>
    <t>22660A16</t>
  </si>
  <si>
    <t>22680A01</t>
  </si>
  <si>
    <t>22680A02</t>
  </si>
  <si>
    <t>22680A03</t>
  </si>
  <si>
    <t>22680A04</t>
  </si>
  <si>
    <t>22680A05</t>
  </si>
  <si>
    <t>22680A06</t>
  </si>
  <si>
    <t>22680A07</t>
  </si>
  <si>
    <t>22680A08</t>
  </si>
  <si>
    <t>22680A09</t>
  </si>
  <si>
    <t>22680A10</t>
  </si>
  <si>
    <t>22680A11</t>
  </si>
  <si>
    <t>22680A12</t>
  </si>
  <si>
    <t>22680A13</t>
  </si>
  <si>
    <t>22680A14</t>
  </si>
  <si>
    <t>22680A15</t>
  </si>
  <si>
    <t>22680A16</t>
  </si>
  <si>
    <t>22700A01</t>
  </si>
  <si>
    <t>22700A02</t>
  </si>
  <si>
    <t>22700A03</t>
  </si>
  <si>
    <t>22700A04</t>
  </si>
  <si>
    <t>22700A05</t>
  </si>
  <si>
    <t>22700A06</t>
  </si>
  <si>
    <t>22700A07</t>
  </si>
  <si>
    <t>22700A08</t>
  </si>
  <si>
    <t>22700A09</t>
  </si>
  <si>
    <t>22700A10</t>
  </si>
  <si>
    <t>22700A11</t>
  </si>
  <si>
    <t>22700A12</t>
  </si>
  <si>
    <t>22700A13</t>
  </si>
  <si>
    <t>22700A14</t>
  </si>
  <si>
    <t>22700A15</t>
  </si>
  <si>
    <t>22700A16</t>
  </si>
  <si>
    <t>23220A01</t>
  </si>
  <si>
    <t>23220A02</t>
  </si>
  <si>
    <t>23220A03</t>
  </si>
  <si>
    <t>23220A04</t>
  </si>
  <si>
    <t>23220A05</t>
  </si>
  <si>
    <t>23220A06</t>
  </si>
  <si>
    <t>23220A07</t>
  </si>
  <si>
    <t>23220A08</t>
  </si>
  <si>
    <t>23220A09</t>
  </si>
  <si>
    <t>23220A10</t>
  </si>
  <si>
    <t>23220A11</t>
  </si>
  <si>
    <t>23220A12</t>
  </si>
  <si>
    <t>23220A13</t>
  </si>
  <si>
    <t>23220A14</t>
  </si>
  <si>
    <t>23220A15</t>
  </si>
  <si>
    <t>23220A16</t>
  </si>
  <si>
    <t>23240A01</t>
  </si>
  <si>
    <t>23240A02</t>
  </si>
  <si>
    <t>23240A03</t>
  </si>
  <si>
    <t>23240A04</t>
  </si>
  <si>
    <t>23240A05</t>
  </si>
  <si>
    <t>23240A06</t>
  </si>
  <si>
    <t>23240A07</t>
  </si>
  <si>
    <t>23240A08</t>
  </si>
  <si>
    <t>23240A09</t>
  </si>
  <si>
    <t>23240A10</t>
  </si>
  <si>
    <t>23240A11</t>
  </si>
  <si>
    <t>23240A12</t>
  </si>
  <si>
    <t>23240A13</t>
  </si>
  <si>
    <t>23240A14</t>
  </si>
  <si>
    <t>23240A15</t>
  </si>
  <si>
    <t>23240A16</t>
  </si>
  <si>
    <t>23260A01</t>
  </si>
  <si>
    <t>23260A02</t>
  </si>
  <si>
    <t>23260A03</t>
  </si>
  <si>
    <t>23260A04</t>
  </si>
  <si>
    <t>23260A05</t>
  </si>
  <si>
    <t>23260A06</t>
  </si>
  <si>
    <t>23260A07</t>
  </si>
  <si>
    <t>23260A08</t>
  </si>
  <si>
    <t>23260A09</t>
  </si>
  <si>
    <t>23260A10</t>
  </si>
  <si>
    <t>23260A14</t>
  </si>
  <si>
    <t>23260A15</t>
  </si>
  <si>
    <t>23260A16</t>
  </si>
  <si>
    <t>25100A01</t>
  </si>
  <si>
    <t>25100A02</t>
  </si>
  <si>
    <t>25100A03</t>
  </si>
  <si>
    <t>25100A04</t>
  </si>
  <si>
    <t>25100A05</t>
  </si>
  <si>
    <t>25100A06</t>
  </si>
  <si>
    <t>25100A07</t>
  </si>
  <si>
    <t>25100A08</t>
  </si>
  <si>
    <t>25100A09</t>
  </si>
  <si>
    <t>25100A10</t>
  </si>
  <si>
    <t>25100A11</t>
  </si>
  <si>
    <t>25100A12</t>
  </si>
  <si>
    <t>25100A13</t>
  </si>
  <si>
    <t>25100A14</t>
  </si>
  <si>
    <t>25100A15</t>
  </si>
  <si>
    <t>25100A16</t>
  </si>
  <si>
    <t>26100A01</t>
  </si>
  <si>
    <t>26100A02</t>
  </si>
  <si>
    <t>26100A03</t>
  </si>
  <si>
    <t>26100A04</t>
  </si>
  <si>
    <t>26100A05</t>
  </si>
  <si>
    <t>26100A06</t>
  </si>
  <si>
    <t>26100A07</t>
  </si>
  <si>
    <t>26100A08</t>
  </si>
  <si>
    <t>26100A09</t>
  </si>
  <si>
    <t>26100A10</t>
  </si>
  <si>
    <t>26100A11</t>
  </si>
  <si>
    <t>26100A12</t>
  </si>
  <si>
    <t>26100A13</t>
  </si>
  <si>
    <t>26100A14</t>
  </si>
  <si>
    <t>26100A15</t>
  </si>
  <si>
    <t>26100A16</t>
  </si>
  <si>
    <t>26120A01</t>
  </si>
  <si>
    <t>26120A02</t>
  </si>
  <si>
    <t>26120A03</t>
  </si>
  <si>
    <t>26120A04</t>
  </si>
  <si>
    <t>26120A05</t>
  </si>
  <si>
    <t>26120A06</t>
  </si>
  <si>
    <t>26120A07</t>
  </si>
  <si>
    <t>26120A08</t>
  </si>
  <si>
    <t>26120A09</t>
  </si>
  <si>
    <t>26120A10</t>
  </si>
  <si>
    <t>26120A14</t>
  </si>
  <si>
    <t>26120A15</t>
  </si>
  <si>
    <t>26120A16</t>
  </si>
  <si>
    <t>26140A01</t>
  </si>
  <si>
    <t>26140A02</t>
  </si>
  <si>
    <t>26140A03</t>
  </si>
  <si>
    <t>26140A04</t>
  </si>
  <si>
    <t>26140A05</t>
  </si>
  <si>
    <t>26140A06</t>
  </si>
  <si>
    <t>26140A07</t>
  </si>
  <si>
    <t>26140A08</t>
  </si>
  <si>
    <t>26140A09</t>
  </si>
  <si>
    <t>26140A10</t>
  </si>
  <si>
    <t>26140A11</t>
  </si>
  <si>
    <t>26140A12</t>
  </si>
  <si>
    <t>26140A13</t>
  </si>
  <si>
    <t>26140A14</t>
  </si>
  <si>
    <t>26140A15</t>
  </si>
  <si>
    <t>26140A16</t>
  </si>
  <si>
    <t>26160A01</t>
  </si>
  <si>
    <t>26160A02</t>
  </si>
  <si>
    <t>26160A03</t>
  </si>
  <si>
    <t>26160A04</t>
  </si>
  <si>
    <t>26160A05</t>
  </si>
  <si>
    <t>26160A06</t>
  </si>
  <si>
    <t>26160A07</t>
  </si>
  <si>
    <t>26160A08</t>
  </si>
  <si>
    <t>26160A09</t>
  </si>
  <si>
    <t>26160A10</t>
  </si>
  <si>
    <t>26160A11</t>
  </si>
  <si>
    <t>26160A12</t>
  </si>
  <si>
    <t>26160A13</t>
  </si>
  <si>
    <t>26160A14</t>
  </si>
  <si>
    <t>26160A15</t>
  </si>
  <si>
    <t>26160A16</t>
  </si>
  <si>
    <t>26180A01</t>
  </si>
  <si>
    <t>26180A02</t>
  </si>
  <si>
    <t>26180A03</t>
  </si>
  <si>
    <t>26180A04</t>
  </si>
  <si>
    <t>26180A05</t>
  </si>
  <si>
    <t>26180A06</t>
  </si>
  <si>
    <t>26180A07</t>
  </si>
  <si>
    <t>26180A08</t>
  </si>
  <si>
    <t>26180A09</t>
  </si>
  <si>
    <t>26180A10</t>
  </si>
  <si>
    <t>26180A14</t>
  </si>
  <si>
    <t>26180A15</t>
  </si>
  <si>
    <t>26180A16</t>
  </si>
  <si>
    <t>26200A01</t>
  </si>
  <si>
    <t>26200A02</t>
  </si>
  <si>
    <t>26200A03</t>
  </si>
  <si>
    <t>26200A04</t>
  </si>
  <si>
    <t>26200A05</t>
  </si>
  <si>
    <t>26200A06</t>
  </si>
  <si>
    <t>26200A07</t>
  </si>
  <si>
    <t>26200A08</t>
  </si>
  <si>
    <t>26200A09</t>
  </si>
  <si>
    <t>26200A10</t>
  </si>
  <si>
    <t>26200A14</t>
  </si>
  <si>
    <t>26200A15</t>
  </si>
  <si>
    <t>26200A16</t>
  </si>
  <si>
    <t>26220A01</t>
  </si>
  <si>
    <t>26220A02</t>
  </si>
  <si>
    <t>26220A03</t>
  </si>
  <si>
    <t>26220A04</t>
  </si>
  <si>
    <t>26220A05</t>
  </si>
  <si>
    <t>26220A06</t>
  </si>
  <si>
    <t>26220A07</t>
  </si>
  <si>
    <t>26220A08</t>
  </si>
  <si>
    <t>26220A09</t>
  </si>
  <si>
    <t>26220A10</t>
  </si>
  <si>
    <t>26220A14</t>
  </si>
  <si>
    <t>26220A15</t>
  </si>
  <si>
    <t>26220A16</t>
  </si>
  <si>
    <t>26240A01</t>
  </si>
  <si>
    <t>26240A02</t>
  </si>
  <si>
    <t>26240A03</t>
  </si>
  <si>
    <t>26240A04</t>
  </si>
  <si>
    <t>26240A05</t>
  </si>
  <si>
    <t>26240A06</t>
  </si>
  <si>
    <t>26240A07</t>
  </si>
  <si>
    <t>26240A08</t>
  </si>
  <si>
    <t>26240A09</t>
  </si>
  <si>
    <t>26240A10</t>
  </si>
  <si>
    <t>26240A14</t>
  </si>
  <si>
    <t>26240A15</t>
  </si>
  <si>
    <t>26240A16</t>
  </si>
  <si>
    <t>26300A01</t>
  </si>
  <si>
    <t>26300A02</t>
  </si>
  <si>
    <t>26300A03</t>
  </si>
  <si>
    <t>26300A04</t>
  </si>
  <si>
    <t>26300A05</t>
  </si>
  <si>
    <t>26300A06</t>
  </si>
  <si>
    <t>26300A07</t>
  </si>
  <si>
    <t>26300A08</t>
  </si>
  <si>
    <t>26300A09</t>
  </si>
  <si>
    <t>26300A10</t>
  </si>
  <si>
    <t>26300A11</t>
  </si>
  <si>
    <t>26300A12</t>
  </si>
  <si>
    <t>26300A13</t>
  </si>
  <si>
    <t>26300A14</t>
  </si>
  <si>
    <t>26300A15</t>
  </si>
  <si>
    <t>26300A16</t>
  </si>
  <si>
    <t>26320A01</t>
  </si>
  <si>
    <t>26320A02</t>
  </si>
  <si>
    <t>26320A03</t>
  </si>
  <si>
    <t>26320A04</t>
  </si>
  <si>
    <t>26320A05</t>
  </si>
  <si>
    <t>26320A06</t>
  </si>
  <si>
    <t>26320A07</t>
  </si>
  <si>
    <t>26320A08</t>
  </si>
  <si>
    <t>26320A09</t>
  </si>
  <si>
    <t>26320A10</t>
  </si>
  <si>
    <t>26320A11</t>
  </si>
  <si>
    <t>26320A12</t>
  </si>
  <si>
    <t>26320A13</t>
  </si>
  <si>
    <t>26320A14</t>
  </si>
  <si>
    <t>26320A15</t>
  </si>
  <si>
    <t>26320A16</t>
  </si>
  <si>
    <t>26360A01</t>
  </si>
  <si>
    <t>26360A02</t>
  </si>
  <si>
    <t>26360A03</t>
  </si>
  <si>
    <t>26360A04</t>
  </si>
  <si>
    <t>26360A05</t>
  </si>
  <si>
    <t>26360A06</t>
  </si>
  <si>
    <t>26360A07</t>
  </si>
  <si>
    <t>26360A08</t>
  </si>
  <si>
    <t>26360A09</t>
  </si>
  <si>
    <t>26360A10</t>
  </si>
  <si>
    <t>26360A14</t>
  </si>
  <si>
    <t>26360A15</t>
  </si>
  <si>
    <t>26360A16</t>
  </si>
  <si>
    <t>26380A01</t>
  </si>
  <si>
    <t>26380A02</t>
  </si>
  <si>
    <t>26380A03</t>
  </si>
  <si>
    <t>26380A04</t>
  </si>
  <si>
    <t>26380A05</t>
  </si>
  <si>
    <t>26380A06</t>
  </si>
  <si>
    <t>26380A07</t>
  </si>
  <si>
    <t>26380A08</t>
  </si>
  <si>
    <t>26380A09</t>
  </si>
  <si>
    <t>26380A10</t>
  </si>
  <si>
    <t>26380A14</t>
  </si>
  <si>
    <t>26380A15</t>
  </si>
  <si>
    <t>26380A16</t>
  </si>
  <si>
    <t>26460A01</t>
  </si>
  <si>
    <t>26460A02</t>
  </si>
  <si>
    <t>26460A03</t>
  </si>
  <si>
    <t>26460A04</t>
  </si>
  <si>
    <t>26460A05</t>
  </si>
  <si>
    <t>26460A06</t>
  </si>
  <si>
    <t>26460A07</t>
  </si>
  <si>
    <t>26460A08</t>
  </si>
  <si>
    <t>26460A09</t>
  </si>
  <si>
    <t>26460A10</t>
  </si>
  <si>
    <t>26460A11</t>
  </si>
  <si>
    <t>26460A12</t>
  </si>
  <si>
    <t>26460A13</t>
  </si>
  <si>
    <t>26460A14</t>
  </si>
  <si>
    <t>26460A15</t>
  </si>
  <si>
    <t>26460A16</t>
  </si>
  <si>
    <t>26480A01</t>
  </si>
  <si>
    <t>26480A02</t>
  </si>
  <si>
    <t>26480A03</t>
  </si>
  <si>
    <t>26480A04</t>
  </si>
  <si>
    <t>26480A05</t>
  </si>
  <si>
    <t>26480A06</t>
  </si>
  <si>
    <t>26480A07</t>
  </si>
  <si>
    <t>26480A08</t>
  </si>
  <si>
    <t>26480A09</t>
  </si>
  <si>
    <t>26480A10</t>
  </si>
  <si>
    <t>26480A11</t>
  </si>
  <si>
    <t>26480A12</t>
  </si>
  <si>
    <t>26480A13</t>
  </si>
  <si>
    <t>26480A14</t>
  </si>
  <si>
    <t>26480A15</t>
  </si>
  <si>
    <t>26480A16</t>
  </si>
  <si>
    <t>26500A01</t>
  </si>
  <si>
    <t>26500A02</t>
  </si>
  <si>
    <t>26500A03</t>
  </si>
  <si>
    <t>26500A04</t>
  </si>
  <si>
    <t>26500A05</t>
  </si>
  <si>
    <t>26500A06</t>
  </si>
  <si>
    <t>26500A07</t>
  </si>
  <si>
    <t>26500A08</t>
  </si>
  <si>
    <t>26500A09</t>
  </si>
  <si>
    <t>26500A10</t>
  </si>
  <si>
    <t>26500A11</t>
  </si>
  <si>
    <t>26500A12</t>
  </si>
  <si>
    <t>26500A13</t>
  </si>
  <si>
    <t>26500A14</t>
  </si>
  <si>
    <t>26500A15</t>
  </si>
  <si>
    <t>26500A16</t>
  </si>
  <si>
    <t>26580A01</t>
  </si>
  <si>
    <t>26580A02</t>
  </si>
  <si>
    <t>26580A03</t>
  </si>
  <si>
    <t>26580A04</t>
  </si>
  <si>
    <t>26580A05</t>
  </si>
  <si>
    <t>26580A06</t>
  </si>
  <si>
    <t>26580A07</t>
  </si>
  <si>
    <t>26580A08</t>
  </si>
  <si>
    <t>26580A09</t>
  </si>
  <si>
    <t>26580A10</t>
  </si>
  <si>
    <t>26580A11</t>
  </si>
  <si>
    <t>26580A14</t>
  </si>
  <si>
    <t>26580A15</t>
  </si>
  <si>
    <t>26580A16</t>
  </si>
  <si>
    <t>26600A01</t>
  </si>
  <si>
    <t>26600A02</t>
  </si>
  <si>
    <t>26600A03</t>
  </si>
  <si>
    <t>26600A04</t>
  </si>
  <si>
    <t>26600A05</t>
  </si>
  <si>
    <t>26600A06</t>
  </si>
  <si>
    <t>26600A07</t>
  </si>
  <si>
    <t>26600A08</t>
  </si>
  <si>
    <t>26600A09</t>
  </si>
  <si>
    <t>26600A10</t>
  </si>
  <si>
    <t>26600A11</t>
  </si>
  <si>
    <t>26600A14</t>
  </si>
  <si>
    <t>26600A15</t>
  </si>
  <si>
    <t>26600A16</t>
  </si>
  <si>
    <t>26620A01</t>
  </si>
  <si>
    <t>26620A02</t>
  </si>
  <si>
    <t>26620A03</t>
  </si>
  <si>
    <t>26620A04</t>
  </si>
  <si>
    <t>26620A05</t>
  </si>
  <si>
    <t>26620A06</t>
  </si>
  <si>
    <t>26620A07</t>
  </si>
  <si>
    <t>26620A08</t>
  </si>
  <si>
    <t>26620A09</t>
  </si>
  <si>
    <t>26620A10</t>
  </si>
  <si>
    <t>26620A11</t>
  </si>
  <si>
    <t>26620A14</t>
  </si>
  <si>
    <t>26620A15</t>
  </si>
  <si>
    <t>26620A16</t>
  </si>
  <si>
    <t>27100A01</t>
  </si>
  <si>
    <t>27100A02</t>
  </si>
  <si>
    <t>27100A03</t>
  </si>
  <si>
    <t>27100A04</t>
  </si>
  <si>
    <t>27100A05</t>
  </si>
  <si>
    <t>27100A06</t>
  </si>
  <si>
    <t>27100A07</t>
  </si>
  <si>
    <t>27100A08</t>
  </si>
  <si>
    <t>27100A09</t>
  </si>
  <si>
    <t>27100A10</t>
  </si>
  <si>
    <t>27100A11</t>
  </si>
  <si>
    <t>27100A12</t>
  </si>
  <si>
    <t>27100A13</t>
  </si>
  <si>
    <t>27100A14</t>
  </si>
  <si>
    <t>27100A15</t>
  </si>
  <si>
    <t>27100A16</t>
  </si>
  <si>
    <t>27120A01</t>
  </si>
  <si>
    <t>27120A02</t>
  </si>
  <si>
    <t>27120A03</t>
  </si>
  <si>
    <t>27120A04</t>
  </si>
  <si>
    <t>27120A05</t>
  </si>
  <si>
    <t>27120A06</t>
  </si>
  <si>
    <t>27120A07</t>
  </si>
  <si>
    <t>27120A08</t>
  </si>
  <si>
    <t>27120A09</t>
  </si>
  <si>
    <t>27120A10</t>
  </si>
  <si>
    <t>27120A11</t>
  </si>
  <si>
    <t>27120A12</t>
  </si>
  <si>
    <t>27120A13</t>
  </si>
  <si>
    <t>27120A14</t>
  </si>
  <si>
    <t>27120A15</t>
  </si>
  <si>
    <t>27120A16</t>
  </si>
  <si>
    <t>27140A01</t>
  </si>
  <si>
    <t>27140A02</t>
  </si>
  <si>
    <t>27140A03</t>
  </si>
  <si>
    <t>27140A04</t>
  </si>
  <si>
    <t>27140A05</t>
  </si>
  <si>
    <t>27140A06</t>
  </si>
  <si>
    <t>27140A07</t>
  </si>
  <si>
    <t>27140A08</t>
  </si>
  <si>
    <t>27140A09</t>
  </si>
  <si>
    <t>27140A10</t>
  </si>
  <si>
    <t>27140A11</t>
  </si>
  <si>
    <t>27140A12</t>
  </si>
  <si>
    <t>27140A13</t>
  </si>
  <si>
    <t>27140A14</t>
  </si>
  <si>
    <t>27140A15</t>
  </si>
  <si>
    <t>27140A16</t>
  </si>
  <si>
    <t>27160A01</t>
  </si>
  <si>
    <t>27160A02</t>
  </si>
  <si>
    <t>27160A03</t>
  </si>
  <si>
    <t>27160A04</t>
  </si>
  <si>
    <t>27160A05</t>
  </si>
  <si>
    <t>27160A06</t>
  </si>
  <si>
    <t>27160A07</t>
  </si>
  <si>
    <t>27160A08</t>
  </si>
  <si>
    <t>27160A09</t>
  </si>
  <si>
    <t>27160A10</t>
  </si>
  <si>
    <t>27160A11</t>
  </si>
  <si>
    <t>27160A12</t>
  </si>
  <si>
    <t>27160A13</t>
  </si>
  <si>
    <t>27160A14</t>
  </si>
  <si>
    <t>27160A15</t>
  </si>
  <si>
    <t>27160A16</t>
  </si>
  <si>
    <t>27180A01</t>
  </si>
  <si>
    <t>27180A02</t>
  </si>
  <si>
    <t>27180A03</t>
  </si>
  <si>
    <t>27180A04</t>
  </si>
  <si>
    <t>27180A05</t>
  </si>
  <si>
    <t>27180A06</t>
  </si>
  <si>
    <t>27180A07</t>
  </si>
  <si>
    <t>27180A08</t>
  </si>
  <si>
    <t>27180A09</t>
  </si>
  <si>
    <t>27180A10</t>
  </si>
  <si>
    <t>27180A11</t>
  </si>
  <si>
    <t>27180A12</t>
  </si>
  <si>
    <t>27180A13</t>
  </si>
  <si>
    <t>27180A14</t>
  </si>
  <si>
    <t>27180A15</t>
  </si>
  <si>
    <t>27180A16</t>
  </si>
  <si>
    <t>27220A01</t>
  </si>
  <si>
    <t>27220A02</t>
  </si>
  <si>
    <t>27220A03</t>
  </si>
  <si>
    <t>27220A04</t>
  </si>
  <si>
    <t>27220A05</t>
  </si>
  <si>
    <t>27220A06</t>
  </si>
  <si>
    <t>27220A07</t>
  </si>
  <si>
    <t>27220A08</t>
  </si>
  <si>
    <t>27220A09</t>
  </si>
  <si>
    <t>27220A10</t>
  </si>
  <si>
    <t>27220A11</t>
  </si>
  <si>
    <t>27220A12</t>
  </si>
  <si>
    <t>27220A13</t>
  </si>
  <si>
    <t>27220A14</t>
  </si>
  <si>
    <t>27220A15</t>
  </si>
  <si>
    <t>27220A16</t>
  </si>
  <si>
    <t>27240A01</t>
  </si>
  <si>
    <t>27240A02</t>
  </si>
  <si>
    <t>27240A03</t>
  </si>
  <si>
    <t>27240A04</t>
  </si>
  <si>
    <t>27240A05</t>
  </si>
  <si>
    <t>27240A06</t>
  </si>
  <si>
    <t>27240A07</t>
  </si>
  <si>
    <t>27240A08</t>
  </si>
  <si>
    <t>27240A09</t>
  </si>
  <si>
    <t>27240A10</t>
  </si>
  <si>
    <t>27240A11</t>
  </si>
  <si>
    <t>27240A12</t>
  </si>
  <si>
    <t>27240A13</t>
  </si>
  <si>
    <t>27240A14</t>
  </si>
  <si>
    <t>27240A15</t>
  </si>
  <si>
    <t>27240A16</t>
  </si>
  <si>
    <t>27280A01</t>
  </si>
  <si>
    <t>27280A02</t>
  </si>
  <si>
    <t>27280A03</t>
  </si>
  <si>
    <t>27280A04</t>
  </si>
  <si>
    <t>27280A05</t>
  </si>
  <si>
    <t>27280A06</t>
  </si>
  <si>
    <t>27280A07</t>
  </si>
  <si>
    <t>27280A08</t>
  </si>
  <si>
    <t>27280A09</t>
  </si>
  <si>
    <t>27280A10</t>
  </si>
  <si>
    <t>27280A11</t>
  </si>
  <si>
    <t>27280A12</t>
  </si>
  <si>
    <t>27280A13</t>
  </si>
  <si>
    <t>27280A14</t>
  </si>
  <si>
    <t>27280A15</t>
  </si>
  <si>
    <t>27280A16</t>
  </si>
  <si>
    <t>30100G07</t>
  </si>
  <si>
    <t>30120G07</t>
  </si>
  <si>
    <t>30140G07</t>
  </si>
  <si>
    <t>50100G07</t>
  </si>
  <si>
    <t>50120G07</t>
  </si>
  <si>
    <t>50140G07</t>
  </si>
  <si>
    <t>50160G07</t>
  </si>
  <si>
    <t>51100G07</t>
  </si>
  <si>
    <t>52180G07</t>
  </si>
  <si>
    <t>52200G07</t>
  </si>
  <si>
    <t>52220A01</t>
  </si>
  <si>
    <t>52220A02</t>
  </si>
  <si>
    <t>52220A03</t>
  </si>
  <si>
    <t>52220A04</t>
  </si>
  <si>
    <t>52220A05</t>
  </si>
  <si>
    <t>52220A06</t>
  </si>
  <si>
    <t>52220A07</t>
  </si>
  <si>
    <t>52220A08</t>
  </si>
  <si>
    <t>52220A09</t>
  </si>
  <si>
    <t>52220A10</t>
  </si>
  <si>
    <t>52220A11</t>
  </si>
  <si>
    <t>52220A12</t>
  </si>
  <si>
    <t>52220A13</t>
  </si>
  <si>
    <t>52220A14</t>
  </si>
  <si>
    <t>52220A15</t>
  </si>
  <si>
    <t>52220A16</t>
  </si>
  <si>
    <t>52220G07</t>
  </si>
  <si>
    <t>52240A01</t>
  </si>
  <si>
    <t>52240A02</t>
  </si>
  <si>
    <t>52240A03</t>
  </si>
  <si>
    <t>52240A04</t>
  </si>
  <si>
    <t>52240A05</t>
  </si>
  <si>
    <t>52240A06</t>
  </si>
  <si>
    <t>52240A07</t>
  </si>
  <si>
    <t>52240A08</t>
  </si>
  <si>
    <t>52240A09</t>
  </si>
  <si>
    <t>52240A10</t>
  </si>
  <si>
    <t>52240A11</t>
  </si>
  <si>
    <t>52240A12</t>
  </si>
  <si>
    <t>52240A13</t>
  </si>
  <si>
    <t>52240A14</t>
  </si>
  <si>
    <t>52240A15</t>
  </si>
  <si>
    <t>52240A16</t>
  </si>
  <si>
    <t>52240G07</t>
  </si>
  <si>
    <t>52260A01</t>
  </si>
  <si>
    <t>52260A02</t>
  </si>
  <si>
    <t>52260A03</t>
  </si>
  <si>
    <t>52260A04</t>
  </si>
  <si>
    <t>52260A05</t>
  </si>
  <si>
    <t>52260A06</t>
  </si>
  <si>
    <t>52260A07</t>
  </si>
  <si>
    <t>52260A08</t>
  </si>
  <si>
    <t>52260A09</t>
  </si>
  <si>
    <t>52260A10</t>
  </si>
  <si>
    <t>52260A11</t>
  </si>
  <si>
    <t>52260A12</t>
  </si>
  <si>
    <t>52260A13</t>
  </si>
  <si>
    <t>52260A14</t>
  </si>
  <si>
    <t>52260A15</t>
  </si>
  <si>
    <t>52260A16</t>
  </si>
  <si>
    <t>52260G07</t>
  </si>
  <si>
    <t>52300A01</t>
  </si>
  <si>
    <t>52300A02</t>
  </si>
  <si>
    <t>52300A03</t>
  </si>
  <si>
    <t>52300A04</t>
  </si>
  <si>
    <t>52300A05</t>
  </si>
  <si>
    <t>52300A06</t>
  </si>
  <si>
    <t>52300A07</t>
  </si>
  <si>
    <t>52300A08</t>
  </si>
  <si>
    <t>52300A09</t>
  </si>
  <si>
    <t>52300A10</t>
  </si>
  <si>
    <t>52300A11</t>
  </si>
  <si>
    <t>52300A12</t>
  </si>
  <si>
    <t>52300A13</t>
  </si>
  <si>
    <t>52300A14</t>
  </si>
  <si>
    <t>52300A15</t>
  </si>
  <si>
    <t>52300A16</t>
  </si>
  <si>
    <t>52300G07</t>
  </si>
  <si>
    <t>52320A01</t>
  </si>
  <si>
    <t>52320A02</t>
  </si>
  <si>
    <t>52320A03</t>
  </si>
  <si>
    <t>52320A04</t>
  </si>
  <si>
    <t>52320A05</t>
  </si>
  <si>
    <t>52320A06</t>
  </si>
  <si>
    <t>52320A07</t>
  </si>
  <si>
    <t>52320A08</t>
  </si>
  <si>
    <t>52320A09</t>
  </si>
  <si>
    <t>52320A10</t>
  </si>
  <si>
    <t>52320A11</t>
  </si>
  <si>
    <t>52320A12</t>
  </si>
  <si>
    <t>52320A13</t>
  </si>
  <si>
    <t>52320A14</t>
  </si>
  <si>
    <t>52320A15</t>
  </si>
  <si>
    <t>52320A16</t>
  </si>
  <si>
    <t>52320G07</t>
  </si>
  <si>
    <t>52360G07</t>
  </si>
  <si>
    <t>52360S00</t>
  </si>
  <si>
    <t>52360S01</t>
  </si>
  <si>
    <t>52360S02</t>
  </si>
  <si>
    <t>62100G01</t>
  </si>
  <si>
    <t>62100G02</t>
  </si>
  <si>
    <t>62100G03</t>
  </si>
  <si>
    <t>62100G04</t>
  </si>
  <si>
    <t>62100G05</t>
  </si>
  <si>
    <t>62100G06</t>
  </si>
  <si>
    <t>62100G08</t>
  </si>
  <si>
    <t>62100G09</t>
  </si>
  <si>
    <t>62100G10</t>
  </si>
  <si>
    <t>62100G11</t>
  </si>
  <si>
    <t>62100G12</t>
  </si>
  <si>
    <t>62100G13</t>
  </si>
  <si>
    <t>62100G14</t>
  </si>
  <si>
    <t>62100G15</t>
  </si>
  <si>
    <t>62100G16</t>
  </si>
  <si>
    <t>63160G01</t>
  </si>
  <si>
    <t>63160G02</t>
  </si>
  <si>
    <t>63160G03</t>
  </si>
  <si>
    <t>63160G04</t>
  </si>
  <si>
    <t>63160G05</t>
  </si>
  <si>
    <t>63160G06</t>
  </si>
  <si>
    <t>63160G08</t>
  </si>
  <si>
    <t>63160G09</t>
  </si>
  <si>
    <t>63160G10</t>
  </si>
  <si>
    <t>63160G11</t>
  </si>
  <si>
    <t>63160G12</t>
  </si>
  <si>
    <t>63160G13</t>
  </si>
  <si>
    <t>63160G14</t>
  </si>
  <si>
    <t>63420G01</t>
  </si>
  <si>
    <t>63420G02</t>
  </si>
  <si>
    <t>63420G03</t>
  </si>
  <si>
    <t>63420G04</t>
  </si>
  <si>
    <t>63420G05</t>
  </si>
  <si>
    <t>63420G06</t>
  </si>
  <si>
    <t>63420G08</t>
  </si>
  <si>
    <t>63420G09</t>
  </si>
  <si>
    <t>63420G10</t>
  </si>
  <si>
    <t>63420G11</t>
  </si>
  <si>
    <t>63420G12</t>
  </si>
  <si>
    <t>63420G13</t>
  </si>
  <si>
    <t>63420G14</t>
  </si>
  <si>
    <t>63440H01</t>
  </si>
  <si>
    <t>63440H02</t>
  </si>
  <si>
    <t>70100G07</t>
  </si>
  <si>
    <t>71100G07</t>
  </si>
  <si>
    <t>71120G07</t>
  </si>
  <si>
    <t>71140G07</t>
  </si>
  <si>
    <t>71160G07</t>
  </si>
  <si>
    <t>72100G07</t>
  </si>
  <si>
    <t>72120G07</t>
  </si>
  <si>
    <t>72160G07</t>
  </si>
  <si>
    <t>72180G07</t>
  </si>
  <si>
    <t>73120G01</t>
  </si>
  <si>
    <t>73120G02</t>
  </si>
  <si>
    <t>73120G03</t>
  </si>
  <si>
    <t>73120G04</t>
  </si>
  <si>
    <t>73120G05</t>
  </si>
  <si>
    <t>73120G06</t>
  </si>
  <si>
    <t>73120G08</t>
  </si>
  <si>
    <t>73120G09</t>
  </si>
  <si>
    <t>73120G10</t>
  </si>
  <si>
    <t>73120G11</t>
  </si>
  <si>
    <t>73120G12</t>
  </si>
  <si>
    <t>73120G13</t>
  </si>
  <si>
    <t>73120G14</t>
  </si>
  <si>
    <t>74100G01</t>
  </si>
  <si>
    <t>74100G02</t>
  </si>
  <si>
    <t>74100G03</t>
  </si>
  <si>
    <t>74100G04</t>
  </si>
  <si>
    <t>74100G05</t>
  </si>
  <si>
    <t>74100G06</t>
  </si>
  <si>
    <t>74100G08</t>
  </si>
  <si>
    <t>74100G09</t>
  </si>
  <si>
    <t>74100G10</t>
  </si>
  <si>
    <t>74100G11</t>
  </si>
  <si>
    <t>74100G12</t>
  </si>
  <si>
    <t>74100G13</t>
  </si>
  <si>
    <t>74100G14</t>
  </si>
  <si>
    <t>75200H01</t>
  </si>
  <si>
    <t>75200H02</t>
  </si>
  <si>
    <t>90100G07</t>
  </si>
  <si>
    <t>90120G07</t>
  </si>
  <si>
    <t>90140G07</t>
  </si>
  <si>
    <t>90200A00</t>
  </si>
  <si>
    <t>90200A01</t>
  </si>
  <si>
    <t>90200A02</t>
  </si>
  <si>
    <t>90200A03</t>
  </si>
  <si>
    <t>90200A04</t>
  </si>
  <si>
    <t>90200A05</t>
  </si>
  <si>
    <t>90200A06</t>
  </si>
  <si>
    <t>90200A07</t>
  </si>
  <si>
    <t>90200A08</t>
  </si>
  <si>
    <t>90200A09</t>
  </si>
  <si>
    <t>90200A10</t>
  </si>
  <si>
    <t>90200A11</t>
  </si>
  <si>
    <t>90200A12</t>
  </si>
  <si>
    <t>90200A13</t>
  </si>
  <si>
    <t>90200A14</t>
  </si>
  <si>
    <t>90200A15</t>
  </si>
  <si>
    <t>90200A16</t>
  </si>
  <si>
    <t>Direct Costs-Property</t>
  </si>
  <si>
    <t>Direct Costs-Vineyards</t>
  </si>
  <si>
    <t>Direct Costs-Media</t>
  </si>
  <si>
    <t>Interest Income</t>
  </si>
  <si>
    <t>Wages &amp; Salaries</t>
  </si>
  <si>
    <t>Administration &amp; General</t>
  </si>
  <si>
    <t>Property Cost</t>
  </si>
  <si>
    <t>Financing Cost</t>
  </si>
  <si>
    <t>Extra Ordinary Expenses</t>
  </si>
  <si>
    <t>Cash at bank</t>
  </si>
  <si>
    <t>Equity</t>
  </si>
  <si>
    <t>Rental Income-6 Circuit Dr</t>
  </si>
  <si>
    <t>01 - I</t>
  </si>
  <si>
    <t xml:space="preserve">10100          </t>
  </si>
  <si>
    <t xml:space="preserve">A01            </t>
  </si>
  <si>
    <t xml:space="preserve">               </t>
  </si>
  <si>
    <t xml:space="preserve">F007  </t>
  </si>
  <si>
    <t>Credit</t>
  </si>
  <si>
    <t xml:space="preserve">GLOBAL INTERTRADE PROPERTY MANAGEMENT PTY LTD               </t>
  </si>
  <si>
    <t>Rental Income-200 East Tce</t>
  </si>
  <si>
    <t xml:space="preserve">A02            </t>
  </si>
  <si>
    <t>Rental Income-33 Franklin St</t>
  </si>
  <si>
    <t xml:space="preserve">A03            </t>
  </si>
  <si>
    <t>Rental Income-174 Fullarton Rd</t>
  </si>
  <si>
    <t xml:space="preserve">A04            </t>
  </si>
  <si>
    <t>Rental Income-26a Grote St</t>
  </si>
  <si>
    <t xml:space="preserve">A05            </t>
  </si>
  <si>
    <t>Rental Income-31 Franklin St</t>
  </si>
  <si>
    <t xml:space="preserve">A06            </t>
  </si>
  <si>
    <t>Rental Income-25 Franklin St</t>
  </si>
  <si>
    <t xml:space="preserve">A07            </t>
  </si>
  <si>
    <t>Rental Income-23 Frankin St</t>
  </si>
  <si>
    <t xml:space="preserve">A08            </t>
  </si>
  <si>
    <t>Rental Income-11 Franklin St</t>
  </si>
  <si>
    <t xml:space="preserve">A09            </t>
  </si>
  <si>
    <t>Rental Income-15 Franklin St</t>
  </si>
  <si>
    <t xml:space="preserve">A10            </t>
  </si>
  <si>
    <t>Rental Income-25 Hutt St</t>
  </si>
  <si>
    <t xml:space="preserve">A11            </t>
  </si>
  <si>
    <t>Rental Income-A27 188 Carrington</t>
  </si>
  <si>
    <t xml:space="preserve">A12            </t>
  </si>
  <si>
    <t>Rental Income-B25 188 Carrington</t>
  </si>
  <si>
    <t xml:space="preserve">A13            </t>
  </si>
  <si>
    <t>Rental Income-120 Queen Road</t>
  </si>
  <si>
    <t xml:space="preserve">A14            </t>
  </si>
  <si>
    <t>Rental Income-236 Queen Road</t>
  </si>
  <si>
    <t xml:space="preserve">A15            </t>
  </si>
  <si>
    <t>Rental Income-534 Queen Road</t>
  </si>
  <si>
    <t xml:space="preserve">A16            </t>
  </si>
  <si>
    <t>Car Parking Rental-200 East Tce</t>
  </si>
  <si>
    <t xml:space="preserve">10120          </t>
  </si>
  <si>
    <t>Car Parking Rental-33 Franklin St</t>
  </si>
  <si>
    <t>Car Parking Rental-174 Fullarton Rd</t>
  </si>
  <si>
    <t>Outgoings Recoveries-6 Circuit Dr</t>
  </si>
  <si>
    <t xml:space="preserve">10140          </t>
  </si>
  <si>
    <t>Outgoings Recoveries-200 East Tce</t>
  </si>
  <si>
    <t>Outgoings Recoveries-33 Franklin St</t>
  </si>
  <si>
    <t>Outgoings Recoveries-174 Fullarton Rd</t>
  </si>
  <si>
    <t>Outgoings Recoveries-26a Grote St</t>
  </si>
  <si>
    <t>Outgoings Recoveries-31 Franklin St</t>
  </si>
  <si>
    <t>Outgoings Recoveries-25 Franklin St</t>
  </si>
  <si>
    <t>Outgoings Recoveries-23 Frankin St</t>
  </si>
  <si>
    <t>Outgoings Recoveries-11 Franklin St</t>
  </si>
  <si>
    <t>Outgoings Recoveries-15 Franklin St</t>
  </si>
  <si>
    <t>Outgoing - Electricity-6 Circuit Dr</t>
  </si>
  <si>
    <t xml:space="preserve">10160          </t>
  </si>
  <si>
    <t>Outgoing - Electricity-200 East Tce</t>
  </si>
  <si>
    <t>Outgoing - Electricity-33 Franklin St</t>
  </si>
  <si>
    <t>Outgoing - Electricity-26a Grote St</t>
  </si>
  <si>
    <t>Outgoing - Electricity-31 Franklin St</t>
  </si>
  <si>
    <t>Outgoing - Electricity-25 Franklin St</t>
  </si>
  <si>
    <t>Outgoing - Electricity-236 Queen Road</t>
  </si>
  <si>
    <t>Outgoing - Other-6 Circuit Dr</t>
  </si>
  <si>
    <t xml:space="preserve">10180          </t>
  </si>
  <si>
    <t>Outgoing - Other-200 East Tce</t>
  </si>
  <si>
    <t>Outgoing - Other-33 Franklin St</t>
  </si>
  <si>
    <t>Outgoing - Other-174 Fullarton Rd</t>
  </si>
  <si>
    <t>Outgoing - Other-26a Grote St</t>
  </si>
  <si>
    <t>Outgoing - Other-31 Franklin St</t>
  </si>
  <si>
    <t>Outgoing - Other-25 Franklin St</t>
  </si>
  <si>
    <t>Outgoing - Other-11 Franklin St</t>
  </si>
  <si>
    <t>Outgoing - Other-120 Queen Road</t>
  </si>
  <si>
    <t>Outgoing - Other-236 Queen Road</t>
  </si>
  <si>
    <t>Outgoing - Other-534 Queen Road</t>
  </si>
  <si>
    <t>Electricity - On charge-6 Circuit Dr</t>
  </si>
  <si>
    <t>02 - I</t>
  </si>
  <si>
    <t xml:space="preserve">12100          </t>
  </si>
  <si>
    <t>Debit</t>
  </si>
  <si>
    <t>Electricity - On charge-200 East Tce</t>
  </si>
  <si>
    <t>Electricity - On charge-33 Franklin St</t>
  </si>
  <si>
    <t>Electricity - On charge-26a Grote St</t>
  </si>
  <si>
    <t>Electricity - On charge-31 Franklin St</t>
  </si>
  <si>
    <t>Electricity - On charge-25 Franklin St</t>
  </si>
  <si>
    <t>Electricity - On charge-11 Franklin St</t>
  </si>
  <si>
    <t>Electricity - On charge-120 Queen Road</t>
  </si>
  <si>
    <t>Electricity - On charge-236 Queen Road</t>
  </si>
  <si>
    <t>Electricity - On charge-534 Queen Road</t>
  </si>
  <si>
    <t>Cleaning - Common-200 East Tce</t>
  </si>
  <si>
    <t xml:space="preserve">12120          </t>
  </si>
  <si>
    <t>Cleaning - Common-33 Franklin St</t>
  </si>
  <si>
    <t>Cleaning - Common-174 Fullarton Rd</t>
  </si>
  <si>
    <t>Cleaning - Common-26a Grote St</t>
  </si>
  <si>
    <t>Cleaning - Common-31 Franklin St</t>
  </si>
  <si>
    <t>Cleaning - Common-25 Franklin St</t>
  </si>
  <si>
    <t>Cleaning - Contract-200 East Tce</t>
  </si>
  <si>
    <t xml:space="preserve">12140          </t>
  </si>
  <si>
    <t>Cleaning - Contract-33 Franklin St</t>
  </si>
  <si>
    <t>Cleaning - Contract-174 Fullarton Rd</t>
  </si>
  <si>
    <t>Cleaning - Contract-31 Franklin St</t>
  </si>
  <si>
    <t>Cleaning - Contract-25 Franklin St</t>
  </si>
  <si>
    <t>Cleaning - Toiletries-200 East Tce</t>
  </si>
  <si>
    <t xml:space="preserve">12160          </t>
  </si>
  <si>
    <t>Cleaning - Toiletries-33 Franklin St</t>
  </si>
  <si>
    <t>Cleaning - Toiletries-174 Fullarton Rd</t>
  </si>
  <si>
    <t>Cleaning - Toiletries-31 Franklin St</t>
  </si>
  <si>
    <t>Cleaning - Toiletries-25 Franklin St</t>
  </si>
  <si>
    <t xml:space="preserve">12180          </t>
  </si>
  <si>
    <t>Outgoing - Other - 200 East Tce</t>
  </si>
  <si>
    <t>Outgoing - Other - 33 Franklin St</t>
  </si>
  <si>
    <t>Outgoing - Other - 174 Fullarton Rd</t>
  </si>
  <si>
    <t>Outgoing - Other - 26a Grote St</t>
  </si>
  <si>
    <t>Outgoing - Other - 31 Franklin Street</t>
  </si>
  <si>
    <t>Outgoing - Other - 25 Franklin St</t>
  </si>
  <si>
    <t>Outgoing - Other - 23 Frankin St</t>
  </si>
  <si>
    <t>Outgoing - Other - 11 Franklin St</t>
  </si>
  <si>
    <t>Outgoing - Other - 120 Queen Road</t>
  </si>
  <si>
    <t>Outgoing - Other - 236 Queen Road</t>
  </si>
  <si>
    <t>Outgoing - Other - 534 Queen Road</t>
  </si>
  <si>
    <t>Other Income-33 Franklin St</t>
  </si>
  <si>
    <t>05 - I</t>
  </si>
  <si>
    <t xml:space="preserve">15200          </t>
  </si>
  <si>
    <t>Other Income-25 Franklin St</t>
  </si>
  <si>
    <t>Interest Received-6 Circuit Dr</t>
  </si>
  <si>
    <t>06 - I</t>
  </si>
  <si>
    <t xml:space="preserve">16100          </t>
  </si>
  <si>
    <t>Interest Received-200 East Tce</t>
  </si>
  <si>
    <t>Interest Received-33 Franklin St</t>
  </si>
  <si>
    <t>Interest Received-174 Fullarton Rd</t>
  </si>
  <si>
    <t>Interest Received-26a Grote St</t>
  </si>
  <si>
    <t>Interest Received-31 Franklin St</t>
  </si>
  <si>
    <t>Interest Received-25 Franklin St</t>
  </si>
  <si>
    <t>Interest Received-23 Frankin St</t>
  </si>
  <si>
    <t>Interest Received-11 Franklin St</t>
  </si>
  <si>
    <t>Interest Received-15 Franklin St</t>
  </si>
  <si>
    <t>Interest Received-25 Hutt St</t>
  </si>
  <si>
    <t>Interest Received-B25 188 Carrington</t>
  </si>
  <si>
    <t>Interest Received-120 Queen Road</t>
  </si>
  <si>
    <t>Interest Received-236 Queen Road</t>
  </si>
  <si>
    <t>Interest Received-534 Queen Road</t>
  </si>
  <si>
    <t>Management Fee - Windsor Apart-A27 188 Carrington</t>
  </si>
  <si>
    <t>08 - I</t>
  </si>
  <si>
    <t xml:space="preserve">21160          </t>
  </si>
  <si>
    <t>Management Fee - Windsor Apart-B25 188 Carrington</t>
  </si>
  <si>
    <t>Management Fee - 120 Queen Road</t>
  </si>
  <si>
    <t>Management Fee - 236 Queen Road</t>
  </si>
  <si>
    <t>Management Fee - 534 Queen Road</t>
  </si>
  <si>
    <t>Bad Debts-6 Circuit Dr</t>
  </si>
  <si>
    <t>09 - I</t>
  </si>
  <si>
    <t xml:space="preserve">22160          </t>
  </si>
  <si>
    <t>Bad Debts-33 Franklin St</t>
  </si>
  <si>
    <t>Bank Fees &amp; Charges-6 Circuit Dr</t>
  </si>
  <si>
    <t xml:space="preserve">22180          </t>
  </si>
  <si>
    <t>Bank Fees &amp; Charges-200 East Tce</t>
  </si>
  <si>
    <t>Bank Fees &amp; Charges-33 Franklin St</t>
  </si>
  <si>
    <t>Bank Fees &amp; Charges-174 Fullarton Rd</t>
  </si>
  <si>
    <t>Bank Fees &amp; Charges-26a Grote St</t>
  </si>
  <si>
    <t>Bank Fees &amp; Charges-31 Franklin St</t>
  </si>
  <si>
    <t>Bank Fees &amp; Charges-25 Franklin St</t>
  </si>
  <si>
    <t>Bank Fees &amp; Charges-23 Frankin St</t>
  </si>
  <si>
    <t>Bank Fees &amp; Charges-11 Franklin St</t>
  </si>
  <si>
    <t>Bank Fees &amp; Charges-15 Franklin St</t>
  </si>
  <si>
    <t>Bank Fees &amp; Charges-25 Hutt St</t>
  </si>
  <si>
    <t>Bank Fees &amp; Charges-B25 188 Carrington</t>
  </si>
  <si>
    <t>Bank Fees &amp; Charges-120 Queen Road</t>
  </si>
  <si>
    <t>Bank Fees &amp; Charges-236 Queen Road</t>
  </si>
  <si>
    <t>Bank Fees &amp; Charges-534 Queen Road</t>
  </si>
  <si>
    <t>Consultancy Fees-6 Circuit Dr</t>
  </si>
  <si>
    <t xml:space="preserve">22220          </t>
  </si>
  <si>
    <t>Consultancy Fees-200 East Tce</t>
  </si>
  <si>
    <t>Consultancy Fees-33 Franklin St</t>
  </si>
  <si>
    <t>Consultancy Fees-26a Grote St</t>
  </si>
  <si>
    <t>Consultancy Fees-31 Franklin St</t>
  </si>
  <si>
    <t>Consultancy Fees-25 Franklin St</t>
  </si>
  <si>
    <t>Consultancy Fees-11 Franklin St</t>
  </si>
  <si>
    <t>Consultancy Fees-15 Franklin St</t>
  </si>
  <si>
    <t>Consultancy Fees-25 Hutt St</t>
  </si>
  <si>
    <t>Contractors-200 East Tce</t>
  </si>
  <si>
    <t xml:space="preserve">22240          </t>
  </si>
  <si>
    <t>Contractors-174 Fullarton Rd</t>
  </si>
  <si>
    <t>Contractors-25 Franklin St</t>
  </si>
  <si>
    <t>Contractors-25 Hutt St</t>
  </si>
  <si>
    <t>Dues and Subs-33 Franklin St</t>
  </si>
  <si>
    <t xml:space="preserve">22320          </t>
  </si>
  <si>
    <t>Dues and Subs-25 Hutt St</t>
  </si>
  <si>
    <t>Fees &amp; Charges-6 Circuit Dr</t>
  </si>
  <si>
    <t xml:space="preserve">22340          </t>
  </si>
  <si>
    <t>Fees &amp; Charges-200 East Tce</t>
  </si>
  <si>
    <t>Fees &amp; Charges-33 Franklin St</t>
  </si>
  <si>
    <t>Fees &amp; Charges-174 Fullarton Rd</t>
  </si>
  <si>
    <t>Fees &amp; Charges-26a Grote St</t>
  </si>
  <si>
    <t>Fees &amp; Charges-31 Franklin St</t>
  </si>
  <si>
    <t>Fees &amp; Charges-25 Franklin St</t>
  </si>
  <si>
    <t>Fees &amp; Charges-23 Frankin St</t>
  </si>
  <si>
    <t>Fees &amp; Charges-11 Franklin St</t>
  </si>
  <si>
    <t>Fees &amp; Charges-15 Franklin St</t>
  </si>
  <si>
    <t>Fees &amp; Charges-25 Hutt St</t>
  </si>
  <si>
    <t>Fees &amp; Charges-A27 188 Carrington</t>
  </si>
  <si>
    <t>Fees &amp; Charges-120 Queen Road</t>
  </si>
  <si>
    <t>Fees &amp; Charges-236 Queen Road</t>
  </si>
  <si>
    <t>Fees &amp; Charges-534 Queen Road</t>
  </si>
  <si>
    <t>Flowers &amp; Decorations-25 Hutt St</t>
  </si>
  <si>
    <t xml:space="preserve">22360          </t>
  </si>
  <si>
    <t>General Expenses-6 Circuit Dr</t>
  </si>
  <si>
    <t xml:space="preserve">22400          </t>
  </si>
  <si>
    <t>General Expenses-33 Franklin St</t>
  </si>
  <si>
    <t>General Expenses-31 Franklin St</t>
  </si>
  <si>
    <t>General Expenses-25 Franklin St</t>
  </si>
  <si>
    <t>General Expenses-23 Frankin St</t>
  </si>
  <si>
    <t>General Expenses-15 Franklin St</t>
  </si>
  <si>
    <t>General Expenses-25 Hutt St</t>
  </si>
  <si>
    <t>General Expenses-534 Queen Road</t>
  </si>
  <si>
    <t>Insurance - Domestic-25 Hutt St</t>
  </si>
  <si>
    <t xml:space="preserve">22480          </t>
  </si>
  <si>
    <t>Insurance - Domestic-A27 188 Carrington</t>
  </si>
  <si>
    <t>Insurance - Domestic-B25 188 Carrington</t>
  </si>
  <si>
    <t>Insurance - ISR-6 Circuit Dr</t>
  </si>
  <si>
    <t xml:space="preserve">22500          </t>
  </si>
  <si>
    <t>Insurance - ISR-200 East Tce</t>
  </si>
  <si>
    <t>Insurance - ISR-33 Franklin St</t>
  </si>
  <si>
    <t>Insurance - ISR-174 Fullarton Rd</t>
  </si>
  <si>
    <t>Insurance - ISR-26a Grote St</t>
  </si>
  <si>
    <t>Insurance - ISR-31 Franklin St</t>
  </si>
  <si>
    <t>Insurance - ISR-25 Franklin St</t>
  </si>
  <si>
    <t>Insurance - ISR-23 Frankin St</t>
  </si>
  <si>
    <t>Insurance - ISR-11 Franklin St</t>
  </si>
  <si>
    <t>Insurance - ISR-15 Franklin St</t>
  </si>
  <si>
    <t>Insurance - ISR-120 Queen Road</t>
  </si>
  <si>
    <t>Insurance - ISR-236 Queen Road</t>
  </si>
  <si>
    <t>Insurance - ISR-534 Queen Road</t>
  </si>
  <si>
    <t>Insurance - Public Liability-6 Circuit Dr</t>
  </si>
  <si>
    <t xml:space="preserve">22520          </t>
  </si>
  <si>
    <t>Insurance - Public Liability-200 East Tce</t>
  </si>
  <si>
    <t>Insurance - Public Liability-33 Franklin St</t>
  </si>
  <si>
    <t>Insurance - Public Liability-174 Fullarton Rd</t>
  </si>
  <si>
    <t>Insurance - Public Liability-26a Grote St</t>
  </si>
  <si>
    <t>Insurance - Public Liability-31 Franklin St</t>
  </si>
  <si>
    <t>Insurance - Public Liability-25 Franklin St</t>
  </si>
  <si>
    <t>Insurance - Public Liability-23 Frankin St</t>
  </si>
  <si>
    <t>Insurance - Public Liability-11 Franklin St</t>
  </si>
  <si>
    <t>Insurance - Public Liability-15 Franklin St</t>
  </si>
  <si>
    <t>Insurance - Public Liability-120 Queen Road</t>
  </si>
  <si>
    <t>Insurance - Public Liability-236 Queen Road</t>
  </si>
  <si>
    <t>Insurance - Public Liability-534 Queen Road</t>
  </si>
  <si>
    <t>Lease Incentive-200 East Tce</t>
  </si>
  <si>
    <t xml:space="preserve">22580          </t>
  </si>
  <si>
    <t>Lease Incentive-120 Queen Road</t>
  </si>
  <si>
    <t>Lease Incentive-236 Queen Road</t>
  </si>
  <si>
    <t>Lease Incentive-534 Queen Road</t>
  </si>
  <si>
    <t>Legal Fees-6 Circuit Dr</t>
  </si>
  <si>
    <t xml:space="preserve">22620          </t>
  </si>
  <si>
    <t>Legal Fees-200 East Tce</t>
  </si>
  <si>
    <t>Legal Fees-33 Franklin St</t>
  </si>
  <si>
    <t>Legal Fees-174 Fullarton Rd</t>
  </si>
  <si>
    <t>Legal Fees-26a Grote St</t>
  </si>
  <si>
    <t>Legal Fees-31 Franklin St</t>
  </si>
  <si>
    <t>Legal Fees-25 Franklin St</t>
  </si>
  <si>
    <t>Legal Fees-11 Franklin St</t>
  </si>
  <si>
    <t>Legal Fees-15 Franklin St</t>
  </si>
  <si>
    <t>Letting Agent Fees-33 Franklin St</t>
  </si>
  <si>
    <t xml:space="preserve">22640          </t>
  </si>
  <si>
    <t>Letting Agent Fees-174 Fullarton Rd</t>
  </si>
  <si>
    <t>Letting Agent Fees-26a Grote St</t>
  </si>
  <si>
    <t>Letting Agent Fees-31 Franklin St</t>
  </si>
  <si>
    <t>Letting Agent Fees-25 Franklin St</t>
  </si>
  <si>
    <t>Letting Agent Fees-120 Queen Road</t>
  </si>
  <si>
    <t>Letting Agent Fees-236 Queen Road</t>
  </si>
  <si>
    <t>Letting Agent Fees-534 Queen Road</t>
  </si>
  <si>
    <t>Printing &amp; Stationery-33 Franklin St</t>
  </si>
  <si>
    <t xml:space="preserve">22680          </t>
  </si>
  <si>
    <t>Printing &amp; Stationery-25 Franklin St</t>
  </si>
  <si>
    <t>Property Valuations-25 Franklin St</t>
  </si>
  <si>
    <t xml:space="preserve">22700          </t>
  </si>
  <si>
    <t>Property Valuations-15 Franklin St</t>
  </si>
  <si>
    <t>Telephone - Use-33 Franklin St</t>
  </si>
  <si>
    <t>10 - I</t>
  </si>
  <si>
    <t xml:space="preserve">23240          </t>
  </si>
  <si>
    <t>Telephone - Use-25 Hutt St</t>
  </si>
  <si>
    <t>Telephone - Fire, Lift &amp; Alar-6 Circuit Dr</t>
  </si>
  <si>
    <t xml:space="preserve">23260          </t>
  </si>
  <si>
    <t>Telephone - Fire, Lift &amp; Alar-200 East Tce</t>
  </si>
  <si>
    <t>Telephone - Fire, Lift &amp; Alar-33 Franklin St</t>
  </si>
  <si>
    <t>Telephone - Fire, Lift &amp; Alar-31 Franklin St</t>
  </si>
  <si>
    <t>Telephone - Fire, Lift &amp; Alar-25 Franklin St</t>
  </si>
  <si>
    <t>Telephone - Fire, Lift &amp; Alar-15 Franklin St</t>
  </si>
  <si>
    <t>Advertising &amp; Promotion-6 Circuit Dr</t>
  </si>
  <si>
    <t>12 - I</t>
  </si>
  <si>
    <t xml:space="preserve">25100          </t>
  </si>
  <si>
    <t>Advertising &amp; Promotion-33 Franklin St</t>
  </si>
  <si>
    <t>Advertising &amp; Promotion-174 Fullarton Rd</t>
  </si>
  <si>
    <t>Advertising &amp; Promotion-26a Grote St</t>
  </si>
  <si>
    <t>Advertising &amp; Promotion-31 Franklin St</t>
  </si>
  <si>
    <t>Advertising &amp; Promotion-25 Franklin St</t>
  </si>
  <si>
    <t>Advertising &amp; Promotion-25 Hutt St</t>
  </si>
  <si>
    <t>Advertising &amp; Promotion-B25 188 Carrington</t>
  </si>
  <si>
    <t>Advertising &amp; Promotion-120 Queen Road</t>
  </si>
  <si>
    <t>Advertising &amp; Promotion-236 Queen Road</t>
  </si>
  <si>
    <t>Advertising &amp; Promotion-534 Queen Road</t>
  </si>
  <si>
    <t>Airconditioning - R &amp; M-6 Circuit Dr</t>
  </si>
  <si>
    <t>13 - I</t>
  </si>
  <si>
    <t xml:space="preserve">26100          </t>
  </si>
  <si>
    <t>Airconditioning - R &amp; M-200 East Tce</t>
  </si>
  <si>
    <t>Airconditioning - R &amp; M-33 Franklin St</t>
  </si>
  <si>
    <t>Airconditioning - R &amp; M-174 Fullarton Rd</t>
  </si>
  <si>
    <t>Airconditioning - R &amp; M-26a Grote St</t>
  </si>
  <si>
    <t>Airconditioning - R &amp; M-31 Franklin St</t>
  </si>
  <si>
    <t>Airconditioning - R &amp; M-25 Franklin St</t>
  </si>
  <si>
    <t>Airconditioning - R &amp; M-15 Franklin St</t>
  </si>
  <si>
    <t>Airconditioning Contract-6 Circuit Dr</t>
  </si>
  <si>
    <t xml:space="preserve">26120          </t>
  </si>
  <si>
    <t>Airconditioning Contract-200 East Tce</t>
  </si>
  <si>
    <t>Airconditioning Contract-33 Franklin St</t>
  </si>
  <si>
    <t>Airconditioning Contract-174 Fullarton Rd</t>
  </si>
  <si>
    <t>Airconditioning Contract-31 Franklin St</t>
  </si>
  <si>
    <t>Airconditioning Contract-25 Franklin St</t>
  </si>
  <si>
    <t>Airconditioning Contract-11 Franklin St</t>
  </si>
  <si>
    <t>Airconditioning Contract-15 Franklin St</t>
  </si>
  <si>
    <t>Buildings - R &amp; M-6 Circuit Dr</t>
  </si>
  <si>
    <t xml:space="preserve">26140          </t>
  </si>
  <si>
    <t>Buildings - R &amp; M-200 East Tce</t>
  </si>
  <si>
    <t>Buildings - R &amp; M-33 Franklin St</t>
  </si>
  <si>
    <t>Buildings - R &amp; M-174 Fullarton Rd</t>
  </si>
  <si>
    <t>Buildings - R &amp; M-26a Grote St</t>
  </si>
  <si>
    <t>Buildings - R &amp; M-31 Franklin St</t>
  </si>
  <si>
    <t>Buildings - R &amp; M-25 Franklin St</t>
  </si>
  <si>
    <t>Buildings - R &amp; M-23 Frankin St</t>
  </si>
  <si>
    <t>Buildings - R &amp; M-11 Franklin St</t>
  </si>
  <si>
    <t>Buildings - R &amp; M-15 Franklin St</t>
  </si>
  <si>
    <t>Buildings - R &amp; M-25 Hutt St</t>
  </si>
  <si>
    <t>Buildings - R &amp; M-120 Queen Road</t>
  </si>
  <si>
    <t>Buildings - R &amp; M-236 Queen Road</t>
  </si>
  <si>
    <t>Buildings - R &amp; M-534 Queen Road</t>
  </si>
  <si>
    <t>Electrical - R &amp; M-6 Circuit Dr</t>
  </si>
  <si>
    <t xml:space="preserve">26160          </t>
  </si>
  <si>
    <t>Electrical - R &amp; M-200 East Tce</t>
  </si>
  <si>
    <t>Electrical - R &amp; M-33 Franklin St</t>
  </si>
  <si>
    <t>Electrical - R &amp; M-174 Fullarton Rd</t>
  </si>
  <si>
    <t>Electrical - R &amp; M-26a Grote St</t>
  </si>
  <si>
    <t>Electrical - R &amp; M-31 Franklin St</t>
  </si>
  <si>
    <t>Electrical - R &amp; M-25 Franklin St</t>
  </si>
  <si>
    <t>Electrical - R &amp; M-15 Franklin St</t>
  </si>
  <si>
    <t>Electrical - R &amp; M-25 Hutt St</t>
  </si>
  <si>
    <t>Electrical - R &amp; M-B25 188 Carrington</t>
  </si>
  <si>
    <t>Fire - SAMFS Monitoring-6 Circuit Dr</t>
  </si>
  <si>
    <t xml:space="preserve">26180          </t>
  </si>
  <si>
    <t>Fire - SAMFS Monitoring-33 Franklin St</t>
  </si>
  <si>
    <t>Fire - SAMFS Monitoring-31 Franklin St</t>
  </si>
  <si>
    <t>Fire - SAMFS Monitoring-25 Franklin St</t>
  </si>
  <si>
    <t>Fire - SAMFS Monitoring-15 Franklin St</t>
  </si>
  <si>
    <t>Fire &amp; Emer Repson Proc-200 East Tce</t>
  </si>
  <si>
    <t xml:space="preserve">26200          </t>
  </si>
  <si>
    <t>Fire &amp; Emer Repson Proc-33 Franklin St</t>
  </si>
  <si>
    <t>Fire &amp; Emer Repson Proc-174 Fullarton Rd</t>
  </si>
  <si>
    <t>Fire &amp; Emer Repson Proc-26a Grote St</t>
  </si>
  <si>
    <t>Fire &amp; Emer Repson Proc-31 Franklin St</t>
  </si>
  <si>
    <t>Fire &amp; Emer Repson Proc-25 Franklin St</t>
  </si>
  <si>
    <t>Fire Systems Contract-6 Circuit Dr</t>
  </si>
  <si>
    <t xml:space="preserve">26220          </t>
  </si>
  <si>
    <t>Fire Systems Contract-200 East Tce</t>
  </si>
  <si>
    <t>Fire Systems Contract-33 Franklin St</t>
  </si>
  <si>
    <t>Fire Systems Contract-174 Fullarton Rd</t>
  </si>
  <si>
    <t>Fire Systems Contract-26a Grote St</t>
  </si>
  <si>
    <t>Fire Systems Contract-31 Franklin St</t>
  </si>
  <si>
    <t>Fire Systems Contract-25 Franklin St</t>
  </si>
  <si>
    <t>Fire Systems Contract-11 Franklin St</t>
  </si>
  <si>
    <t>Fire Systems Contract-15 Franklin St</t>
  </si>
  <si>
    <t>Fire Systems R &amp; M-6 Circuit Dr</t>
  </si>
  <si>
    <t xml:space="preserve">26240          </t>
  </si>
  <si>
    <t>Fire Systems R &amp; M-200 East Tce</t>
  </si>
  <si>
    <t>Fire Systems R &amp; M-33 Franklin St</t>
  </si>
  <si>
    <t>Fire Systems R &amp; M-174 Fullarton Rd</t>
  </si>
  <si>
    <t>Fire Systems R &amp; M-26a Grote St</t>
  </si>
  <si>
    <t>Fire Systems R &amp; M-31 Franklin St</t>
  </si>
  <si>
    <t>Fire Systems R &amp; M-25 Franklin St</t>
  </si>
  <si>
    <t>Fire Systems R &amp; M-11 Franklin St</t>
  </si>
  <si>
    <t>Fire Systems R &amp; M-15 Franklin St</t>
  </si>
  <si>
    <t>Garden R &amp; M-6 Circuit Dr</t>
  </si>
  <si>
    <t xml:space="preserve">26300          </t>
  </si>
  <si>
    <t>Garden R &amp; M-200 East Tce</t>
  </si>
  <si>
    <t>Garden R &amp; M-33 Franklin St</t>
  </si>
  <si>
    <t>Garden R &amp; M-174 Fullarton Rd</t>
  </si>
  <si>
    <t>Garden R &amp; M-31 Franklin St</t>
  </si>
  <si>
    <t>Garden R &amp; M-25 Franklin St</t>
  </si>
  <si>
    <t>Garden R &amp; M-15 Franklin St</t>
  </si>
  <si>
    <t>Garden R &amp; M-25 Hutt St</t>
  </si>
  <si>
    <t>Lifts - Contracts-200 East Tce</t>
  </si>
  <si>
    <t xml:space="preserve">26360          </t>
  </si>
  <si>
    <t>Lifts - Contracts-33 Franklin St</t>
  </si>
  <si>
    <t>Lifts - Contracts-31 Franklin St</t>
  </si>
  <si>
    <t>Lifts - Contracts-25 Franklin St</t>
  </si>
  <si>
    <t>Lifts - Contracts-15 Franklin St</t>
  </si>
  <si>
    <t>Lifts - R &amp; M-33 Franklin St</t>
  </si>
  <si>
    <t xml:space="preserve">26380          </t>
  </si>
  <si>
    <t>Lifts - R &amp; M-25 Franklin St</t>
  </si>
  <si>
    <t>Lifts - R &amp; M-15 Franklin St</t>
  </si>
  <si>
    <t>Other R &amp; M-6 Circuit Dr</t>
  </si>
  <si>
    <t xml:space="preserve">26460          </t>
  </si>
  <si>
    <t>Other R &amp; M-200 East Tce</t>
  </si>
  <si>
    <t>Other R &amp; M-33 Franklin St</t>
  </si>
  <si>
    <t>Other R &amp; M-26a Grote St</t>
  </si>
  <si>
    <t>Other R &amp; M-25 Hutt St</t>
  </si>
  <si>
    <t>Other R &amp; M-A27 188 Carrington</t>
  </si>
  <si>
    <t>Other R &amp; M-B25 188 Carrington</t>
  </si>
  <si>
    <t>Pest  &amp; Weed Control-200 East Tce</t>
  </si>
  <si>
    <t xml:space="preserve">26480          </t>
  </si>
  <si>
    <t>Pest  &amp; Weed Control-33 Franklin St</t>
  </si>
  <si>
    <t>Pest  &amp; Weed Control-174 Fullarton Rd</t>
  </si>
  <si>
    <t>Pest  &amp; Weed Control-15 Franklin St</t>
  </si>
  <si>
    <t>Pest  &amp; Weed Control-25 Hutt St</t>
  </si>
  <si>
    <t>Plumbing - R &amp; M-6 Circuit Dr</t>
  </si>
  <si>
    <t xml:space="preserve">26500          </t>
  </si>
  <si>
    <t>Plumbing - R &amp; M-200 East Tce</t>
  </si>
  <si>
    <t>Plumbing - R &amp; M-33 Franklin St</t>
  </si>
  <si>
    <t>Plumbing - R &amp; M-174 Fullarton Rd</t>
  </si>
  <si>
    <t>Plumbing - R &amp; M-26a Grote St</t>
  </si>
  <si>
    <t>Plumbing - R &amp; M-31 Franklin St</t>
  </si>
  <si>
    <t>Plumbing - R &amp; M-25 Franklin St</t>
  </si>
  <si>
    <t>Plumbing - R &amp; M-15 Franklin St</t>
  </si>
  <si>
    <t>Plumbing - R &amp; M-25 Hutt St</t>
  </si>
  <si>
    <t>Security - Access &amp; Alarm Syst-200 East Tce</t>
  </si>
  <si>
    <t xml:space="preserve">26580          </t>
  </si>
  <si>
    <t>Security - Access &amp; Alarm Syst-33 Franklin St</t>
  </si>
  <si>
    <t>Security - Access &amp; Alarm Syst-174 Fullarton Rd</t>
  </si>
  <si>
    <t>Security - Access &amp; Alarm Syst-25 Franklin St</t>
  </si>
  <si>
    <t>Security - Access &amp; Alarm Syst-25 Hutt St</t>
  </si>
  <si>
    <t>Security - Monitoring Contract-6 Circuit Dr</t>
  </si>
  <si>
    <t xml:space="preserve">26600          </t>
  </si>
  <si>
    <t>Security - Monitoring Contract-200 East Tce</t>
  </si>
  <si>
    <t>Security - Monitoring Contract-33 Franklin St</t>
  </si>
  <si>
    <t>Security - Monitoring Contract-174 Fullarton Rd</t>
  </si>
  <si>
    <t>Security - Monitoring Contract-25 Franklin St</t>
  </si>
  <si>
    <t>Security - Monitoring Contract-25 Hutt St</t>
  </si>
  <si>
    <t>Security - Patrols-6 Circuit Dr</t>
  </si>
  <si>
    <t xml:space="preserve">26620          </t>
  </si>
  <si>
    <t>Security - Patrols-200 East Tce</t>
  </si>
  <si>
    <t>Security - Patrols-33 Franklin St</t>
  </si>
  <si>
    <t>Security - Patrols-174 Fullarton Rd</t>
  </si>
  <si>
    <t>Security - Patrols-31 Franklin St</t>
  </si>
  <si>
    <t>Security - Patrols-25 Franklin St</t>
  </si>
  <si>
    <t>Security - Patrols-25 Hutt St</t>
  </si>
  <si>
    <t>Asbestos Report-6 Circuit Dr</t>
  </si>
  <si>
    <t>14 - I</t>
  </si>
  <si>
    <t xml:space="preserve">27100          </t>
  </si>
  <si>
    <t>Asbestos Report-200 East Tce</t>
  </si>
  <si>
    <t>Asbestos Report-33 Franklin St</t>
  </si>
  <si>
    <t>Asbestos Report-26a Grote St</t>
  </si>
  <si>
    <t>Asbestos Report-31 Franklin St</t>
  </si>
  <si>
    <t>Asbestos Report-25 Franklin St</t>
  </si>
  <si>
    <t>Asbestos Report-15 Franklin St</t>
  </si>
  <si>
    <t>Cleaning &amp; Rubbish Removal-6 Circuit Dr</t>
  </si>
  <si>
    <t xml:space="preserve">27120          </t>
  </si>
  <si>
    <t>Cleaning &amp; Rubbish Removal-200 East Tce</t>
  </si>
  <si>
    <t>Cleaning &amp; Rubbish Removal-33 Franklin St</t>
  </si>
  <si>
    <t>Cleaning &amp; Rubbish Removal-174 Fullarton Rd</t>
  </si>
  <si>
    <t>Cleaning &amp; Rubbish Removal-26a Grote St</t>
  </si>
  <si>
    <t>Cleaning &amp; Rubbish Removal-31 Franklin St</t>
  </si>
  <si>
    <t>Cleaning &amp; Rubbish Removal-25 Franklin St</t>
  </si>
  <si>
    <t>Cleaning &amp; Rubbish Removal-25 Hutt St</t>
  </si>
  <si>
    <t>Cleaning &amp; Rubbish Removal-B25 188 Carrington</t>
  </si>
  <si>
    <t>Electricity - Common-6 Circuit Dr</t>
  </si>
  <si>
    <t xml:space="preserve">27140          </t>
  </si>
  <si>
    <t>Electricity - Common-200 East Tce</t>
  </si>
  <si>
    <t>Electricity - Common-33 Franklin St</t>
  </si>
  <si>
    <t>Electricity - Common-174 Fullarton Rd</t>
  </si>
  <si>
    <t>Electricity - Common-26a Grote St</t>
  </si>
  <si>
    <t>Electricity - Common-31 Franklin St</t>
  </si>
  <si>
    <t>Electricity - Common-25 Franklin St</t>
  </si>
  <si>
    <t>Electricity - Common-25 Hutt St</t>
  </si>
  <si>
    <t>Electricity - Common-236 Queen Road</t>
  </si>
  <si>
    <t>Gas Consumption-200 East Tce</t>
  </si>
  <si>
    <t xml:space="preserve">27160          </t>
  </si>
  <si>
    <t>Gas Consumption-33 Franklin St</t>
  </si>
  <si>
    <t>Gas Consumption-31 Franklin St</t>
  </si>
  <si>
    <t>Gas Consumption-25 Franklin St</t>
  </si>
  <si>
    <t>Gas Consumption-25 Hutt St</t>
  </si>
  <si>
    <t>Levies - Property-25 Hutt St</t>
  </si>
  <si>
    <t xml:space="preserve">27180          </t>
  </si>
  <si>
    <t>Levies - Property-B25 188 Carrington</t>
  </si>
  <si>
    <t>Levies - Property-120 Queen Road</t>
  </si>
  <si>
    <t>Levies - Property-236 Queen Road</t>
  </si>
  <si>
    <t>Levies - Property-534 Queen Road</t>
  </si>
  <si>
    <t>Rates &amp; Taxes - Council-6 Circuit Dr</t>
  </si>
  <si>
    <t xml:space="preserve">27220          </t>
  </si>
  <si>
    <t>Rates &amp; Taxes - Council-200 East Tce</t>
  </si>
  <si>
    <t>Rates &amp; Taxes - Council-33 Franklin St</t>
  </si>
  <si>
    <t>Rates &amp; Taxes - Council-174 Fullarton Rd</t>
  </si>
  <si>
    <t>Rates &amp; Taxes - Council-26a Grote St</t>
  </si>
  <si>
    <t>Rates &amp; Taxes - Council-31 Franklin St</t>
  </si>
  <si>
    <t>Rates &amp; Taxes - Council-25 Franklin St</t>
  </si>
  <si>
    <t>Rates &amp; Taxes - Council-23 Frankin St</t>
  </si>
  <si>
    <t>Rates &amp; Taxes - Council-11 Franklin St</t>
  </si>
  <si>
    <t>Rates &amp; Taxes - Council-15 Franklin St</t>
  </si>
  <si>
    <t>Rates &amp; Taxes - Council-25 Hutt St</t>
  </si>
  <si>
    <t>Rates &amp; Taxes - Council-B25 188 Carrington</t>
  </si>
  <si>
    <t>Rates &amp; Taxes - Council-120 Queen Road</t>
  </si>
  <si>
    <t>Rates &amp; Taxes - Council-236 Queen Road</t>
  </si>
  <si>
    <t>Rates &amp; Taxes - Council-534 Queen Road</t>
  </si>
  <si>
    <t>Rates &amp; Taxes - ESL-6 Circuit Dr</t>
  </si>
  <si>
    <t xml:space="preserve">27240          </t>
  </si>
  <si>
    <t>Rates &amp; Taxes - ESL-200 East Tce</t>
  </si>
  <si>
    <t>Rates &amp; Taxes - ESL-33 Franklin St</t>
  </si>
  <si>
    <t>Rates &amp; Taxes - ESL-174 Fullarton Rd</t>
  </si>
  <si>
    <t>Rates &amp; Taxes - ESL-26a Grote St</t>
  </si>
  <si>
    <t>Rates &amp; Taxes - ESL-31 Franklin St</t>
  </si>
  <si>
    <t>Rates &amp; Taxes - ESL-25 Franklin St</t>
  </si>
  <si>
    <t>Rates &amp; Taxes - ESL-23 Frankin St</t>
  </si>
  <si>
    <t>Rates &amp; Taxes - ESL-11 Franklin St</t>
  </si>
  <si>
    <t>Rates &amp; Taxes - ESL-15 Franklin St</t>
  </si>
  <si>
    <t>Rates &amp; Taxes - ESL-25 Hutt St</t>
  </si>
  <si>
    <t>Rates &amp; Taxes - ESL-A27 188 Carrington</t>
  </si>
  <si>
    <t>Rates &amp; Taxes - ESL-B25 188 Carrington</t>
  </si>
  <si>
    <t>Rates &amp; Taxes - Water-6 Circuit Dr</t>
  </si>
  <si>
    <t xml:space="preserve">27280          </t>
  </si>
  <si>
    <t>Rates &amp; Taxes - Water-200 East Tce</t>
  </si>
  <si>
    <t>Rates &amp; Taxes - Water-33 Franklin St</t>
  </si>
  <si>
    <t>Rates &amp; Taxes - Water-174 Fullarton Rd</t>
  </si>
  <si>
    <t>Rates &amp; Taxes - Water-26a Grote St</t>
  </si>
  <si>
    <t>Rates &amp; Taxes - Water-31 Franklin St</t>
  </si>
  <si>
    <t>Rates &amp; Taxes - Water-25 Franklin St</t>
  </si>
  <si>
    <t>Rates &amp; Taxes - Water-23 Frankin St</t>
  </si>
  <si>
    <t>Rates &amp; Taxes - Water-11 Franklin St</t>
  </si>
  <si>
    <t>Rates &amp; Taxes - Water-15 Franklin St</t>
  </si>
  <si>
    <t>Rates &amp; Taxes - Water-25 Hutt St</t>
  </si>
  <si>
    <t>Rates &amp; Taxes - Water-B25 188 Carrington</t>
  </si>
  <si>
    <t>Rates &amp; Taxes - Water-120 Queen Road</t>
  </si>
  <si>
    <t>Rates &amp; Taxes - Water-534 Queen Road</t>
  </si>
  <si>
    <t>National Australia Bank-GPM</t>
  </si>
  <si>
    <t>20 - B</t>
  </si>
  <si>
    <t xml:space="preserve">50100          </t>
  </si>
  <si>
    <t xml:space="preserve">G07            </t>
  </si>
  <si>
    <t>Electronic Clearing -GPM</t>
  </si>
  <si>
    <t xml:space="preserve">50160          </t>
  </si>
  <si>
    <t>Trade Debtor-GPM</t>
  </si>
  <si>
    <t>21 - B</t>
  </si>
  <si>
    <t xml:space="preserve">51100          </t>
  </si>
  <si>
    <t>Petty Cash-GPM</t>
  </si>
  <si>
    <t>22 - B</t>
  </si>
  <si>
    <t xml:space="preserve">52180          </t>
  </si>
  <si>
    <t>Preliminary Expense-GPM</t>
  </si>
  <si>
    <t xml:space="preserve">52200          </t>
  </si>
  <si>
    <t>Prepaid - Council Rates-6 Circuit Dr</t>
  </si>
  <si>
    <t xml:space="preserve">52220          </t>
  </si>
  <si>
    <t>Prepaid - Council Rates-200 East Tce</t>
  </si>
  <si>
    <t>Prepaid - Council Rates-33 Franklin St</t>
  </si>
  <si>
    <t>Prepaid - Council Rates-174 Fullarton Rd</t>
  </si>
  <si>
    <t>Prepaid - Council Rates-26a Grote St</t>
  </si>
  <si>
    <t>Prepaid - Council Rates-31 Franklin St</t>
  </si>
  <si>
    <t>Prepaid - Council Rates-25 Franklin St</t>
  </si>
  <si>
    <t>Prepaid - Council Rates-23 Frankin St</t>
  </si>
  <si>
    <t>Prepaid - Council Rates-11 Franklin St</t>
  </si>
  <si>
    <t>Prepaid - Council Rates-15 Franklin St</t>
  </si>
  <si>
    <t>Prepaid - Council Rates-25 Hutt St</t>
  </si>
  <si>
    <t>Prepaid - Council Rates-B25 188 Carrington</t>
  </si>
  <si>
    <t>Prepaid - Council Rates-120 Queen Road</t>
  </si>
  <si>
    <t>Prepaid - Council Rates-236 Queen Road</t>
  </si>
  <si>
    <t>Prepaid - Council Rates-534 Queen Road</t>
  </si>
  <si>
    <t>Prepaid - General-6 Circuit Dr</t>
  </si>
  <si>
    <t xml:space="preserve">52240          </t>
  </si>
  <si>
    <t>Prepaid - General-200 East Tce</t>
  </si>
  <si>
    <t>Prepaid - General-33 Franklin St</t>
  </si>
  <si>
    <t>Prepaid - General-174 Fullarton Rd</t>
  </si>
  <si>
    <t>Prepaid - General-26a Grote St</t>
  </si>
  <si>
    <t>Prepaid - General-31 Franklin St</t>
  </si>
  <si>
    <t>Prepaid - General-25 Franklin St</t>
  </si>
  <si>
    <t>Prepaid - General-23 Frankin St</t>
  </si>
  <si>
    <t>Prepaid - General-11 Franklin St</t>
  </si>
  <si>
    <t>Prepaid - General-15 Franklin St</t>
  </si>
  <si>
    <t>Prepaid - General-25 Hutt St</t>
  </si>
  <si>
    <t>Prepaid - General-B25 188 Carrington</t>
  </si>
  <si>
    <t>Prepaid - General-120 Queen Road</t>
  </si>
  <si>
    <t>Prepaid - General-236 Queen Road</t>
  </si>
  <si>
    <t>Prepaid - General-534 Queen Road</t>
  </si>
  <si>
    <t>Prepayments - General-GPM</t>
  </si>
  <si>
    <t>Prepaid - Insurance-6 Circuit Dr</t>
  </si>
  <si>
    <t xml:space="preserve">52260          </t>
  </si>
  <si>
    <t>Prepaid - Insurance-200 East Tce</t>
  </si>
  <si>
    <t>Prepaid - Insurance-33 Franklin St</t>
  </si>
  <si>
    <t>Prepaid - Insurance-174 Fullarton Rd</t>
  </si>
  <si>
    <t>Prepaid - Insurance-26a Grote St</t>
  </si>
  <si>
    <t>Prepaid - Insurance-31 Franklin St</t>
  </si>
  <si>
    <t>Prepaid - Insurance-25 Franklin St</t>
  </si>
  <si>
    <t>Prepaid - Insurance-23 Frankin St</t>
  </si>
  <si>
    <t>Prepaid - Insurance-11 Franklin St</t>
  </si>
  <si>
    <t>Prepaid - Insurance-15 Franklin St</t>
  </si>
  <si>
    <t>Prepaid - Insurance-25 Hutt St</t>
  </si>
  <si>
    <t>Prepaid - Insurance-A27 188 Carrington</t>
  </si>
  <si>
    <t>Prepaid - Insurance-B25 188 Carrington</t>
  </si>
  <si>
    <t>Prepaid - Insurance-120 Queen Road</t>
  </si>
  <si>
    <t>Prepaid - Insurance-236 Queen Road</t>
  </si>
  <si>
    <t>Prepaid - Insurance-534 Queen Road</t>
  </si>
  <si>
    <t>Prepaid - Insurance-GPM</t>
  </si>
  <si>
    <t>Prepaid - Water-6 Circuit Dr</t>
  </si>
  <si>
    <t xml:space="preserve">52300          </t>
  </si>
  <si>
    <t>Prepaid - Water-200 East Tce</t>
  </si>
  <si>
    <t>Prepaid - Water-33 Franklin St</t>
  </si>
  <si>
    <t>Prepaid - Water-174 Fullarton Rd</t>
  </si>
  <si>
    <t>Prepaid - Water-26a Grote St</t>
  </si>
  <si>
    <t>Prepaid - Water-31 Franklin St</t>
  </si>
  <si>
    <t>Prepaid - Water-25 Franklin St</t>
  </si>
  <si>
    <t>Prepaid - Water-23 Frankin St</t>
  </si>
  <si>
    <t>Prepaid - Water-11 Franklin St</t>
  </si>
  <si>
    <t>Prepaid - Water-15 Franklin St</t>
  </si>
  <si>
    <t>Prepaid - Water-25 Hutt St</t>
  </si>
  <si>
    <t>Prepaid - Water-A27 188 Carrington</t>
  </si>
  <si>
    <t>Prepaid - Water-B25 188 Carrington</t>
  </si>
  <si>
    <t>Prepaid - Water-120 Queen Road</t>
  </si>
  <si>
    <t>Prepaid - Maint Contracts-6 Circuit Dr</t>
  </si>
  <si>
    <t xml:space="preserve">52320          </t>
  </si>
  <si>
    <t>Prepaid - Maint Contracts-200 East Tce</t>
  </si>
  <si>
    <t>Prepaid - Maint Contracts-33 Franklin St</t>
  </si>
  <si>
    <t>Prepaid - Maint Contracts-174 Fullarton Rd</t>
  </si>
  <si>
    <t>Prepaid - Maint Contracts-26a Grote St</t>
  </si>
  <si>
    <t>Prepaid - Maint Contracts-31 Franklin St</t>
  </si>
  <si>
    <t>Prepaid - Maint Contracts-25 Franklin St</t>
  </si>
  <si>
    <t>Prepaid - Maint Contracts-11 Franklin St</t>
  </si>
  <si>
    <t>Prepaid - Maint Contracts-15 Franklin St</t>
  </si>
  <si>
    <t>Prepaid - Maint Contracts-25 Hutt St</t>
  </si>
  <si>
    <t>Suspense-GPM</t>
  </si>
  <si>
    <t xml:space="preserve">52360          </t>
  </si>
  <si>
    <t>Suspense-Expense</t>
  </si>
  <si>
    <t xml:space="preserve">S01            </t>
  </si>
  <si>
    <t>Suspense-Other</t>
  </si>
  <si>
    <t xml:space="preserve">S02            </t>
  </si>
  <si>
    <t>Intercompany-23F</t>
  </si>
  <si>
    <t>24 - B</t>
  </si>
  <si>
    <t xml:space="preserve">62100          </t>
  </si>
  <si>
    <t xml:space="preserve">G01            </t>
  </si>
  <si>
    <t>Intercompany-EPH</t>
  </si>
  <si>
    <t xml:space="preserve">G02            </t>
  </si>
  <si>
    <t>Intercompany-GBLT</t>
  </si>
  <si>
    <t xml:space="preserve">G05            </t>
  </si>
  <si>
    <t>Intercompany-GIP</t>
  </si>
  <si>
    <t xml:space="preserve">G06            </t>
  </si>
  <si>
    <t>Intercompany-OPC</t>
  </si>
  <si>
    <t xml:space="preserve">G08            </t>
  </si>
  <si>
    <t>Intercompany-ROOTS</t>
  </si>
  <si>
    <t xml:space="preserve">G10            </t>
  </si>
  <si>
    <t>Intercompany-TAR</t>
  </si>
  <si>
    <t xml:space="preserve">G12            </t>
  </si>
  <si>
    <t>Intercompany-TAT</t>
  </si>
  <si>
    <t xml:space="preserve">G13            </t>
  </si>
  <si>
    <t>Intercompany-TMV</t>
  </si>
  <si>
    <t xml:space="preserve">G14            </t>
  </si>
  <si>
    <t>Intercompany-TMR</t>
  </si>
  <si>
    <t xml:space="preserve">G15            </t>
  </si>
  <si>
    <t>62100-G16</t>
  </si>
  <si>
    <t>Intercompany - TWC</t>
  </si>
  <si>
    <t xml:space="preserve">G16            </t>
  </si>
  <si>
    <t>Trusts-APT</t>
  </si>
  <si>
    <t>25 - B</t>
  </si>
  <si>
    <t xml:space="preserve">63440          </t>
  </si>
  <si>
    <t xml:space="preserve">H01            </t>
  </si>
  <si>
    <t>Trusts-JMFT</t>
  </si>
  <si>
    <t xml:space="preserve">H02            </t>
  </si>
  <si>
    <t>Trade Creditor-GPM</t>
  </si>
  <si>
    <t>26 - B</t>
  </si>
  <si>
    <t xml:space="preserve">70100          </t>
  </si>
  <si>
    <t>Accruals-GPM</t>
  </si>
  <si>
    <t>27 - B</t>
  </si>
  <si>
    <t xml:space="preserve">71100          </t>
  </si>
  <si>
    <t>GST Paid-GPM</t>
  </si>
  <si>
    <t xml:space="preserve">71120          </t>
  </si>
  <si>
    <t>GST Collected-GPM</t>
  </si>
  <si>
    <t xml:space="preserve">71140          </t>
  </si>
  <si>
    <t>GST Control -GPM</t>
  </si>
  <si>
    <t xml:space="preserve">71160          </t>
  </si>
  <si>
    <t>Deposit - Car Park FOB-GPM</t>
  </si>
  <si>
    <t>28 - B</t>
  </si>
  <si>
    <t xml:space="preserve">72100          </t>
  </si>
  <si>
    <t>Deposit - Remotes-GPM</t>
  </si>
  <si>
    <t xml:space="preserve">72120          </t>
  </si>
  <si>
    <t>Deposit  - Tenant Bond-GPM</t>
  </si>
  <si>
    <t xml:space="preserve">72160          </t>
  </si>
  <si>
    <t>Advance Deposit - 23 Franklin Street</t>
  </si>
  <si>
    <t xml:space="preserve">72180          </t>
  </si>
  <si>
    <t>30 - B</t>
  </si>
  <si>
    <t xml:space="preserve">74100          </t>
  </si>
  <si>
    <t>31 - B</t>
  </si>
  <si>
    <t xml:space="preserve">75200          </t>
  </si>
  <si>
    <t>Retained Earnings-GPM</t>
  </si>
  <si>
    <t>32 - R</t>
  </si>
  <si>
    <t xml:space="preserve">90100          </t>
  </si>
  <si>
    <t>Issued Capital-GPM</t>
  </si>
  <si>
    <t xml:space="preserve">90140          </t>
  </si>
  <si>
    <t>Property Distribution - General</t>
  </si>
  <si>
    <t xml:space="preserve">90200          </t>
  </si>
  <si>
    <t xml:space="preserve">A00            </t>
  </si>
  <si>
    <t>Property Distribution-6 Circuit Dr</t>
  </si>
  <si>
    <t>Property Distribution-200 East Tce</t>
  </si>
  <si>
    <t>Property Distribution-33 Franklin St</t>
  </si>
  <si>
    <t>Property Distribution-174 Fullarton Rd</t>
  </si>
  <si>
    <t>Property Distribution-26a Grote St</t>
  </si>
  <si>
    <t>Property Distribution-31 Franklin St</t>
  </si>
  <si>
    <t>Property Distribution-25 Franklin St</t>
  </si>
  <si>
    <t>Property Distribution-23 Frankin St</t>
  </si>
  <si>
    <t>Property Distribution-11 Franklin St</t>
  </si>
  <si>
    <t>Property Distribution-15 Franklin St</t>
  </si>
  <si>
    <t>Property Distribution-25 Hutt St</t>
  </si>
  <si>
    <t>Property Distribution-A27 188 Carrington</t>
  </si>
  <si>
    <t>Property Distribution-B25 188 Carrington</t>
  </si>
  <si>
    <t>Property Distribution-120 Queen Road</t>
  </si>
  <si>
    <t>Property Distribution-236 Queen Road</t>
  </si>
  <si>
    <t>Property Distribution-534 Queen Road</t>
  </si>
  <si>
    <t>2020</t>
  </si>
  <si>
    <t>AR - IN</t>
  </si>
  <si>
    <t>RC000005912-Freight Hub-Rent -  July 19</t>
  </si>
  <si>
    <t>Rent -  July 19</t>
  </si>
  <si>
    <t>013027</t>
  </si>
  <si>
    <t xml:space="preserve">LIDIYA  </t>
  </si>
  <si>
    <t>AUD</t>
  </si>
  <si>
    <t>RC000005982-Freight Hub-Rent -  Aug 19</t>
  </si>
  <si>
    <t>Rent -  Aug 19</t>
  </si>
  <si>
    <t>013152</t>
  </si>
  <si>
    <t xml:space="preserve">CHRIS   </t>
  </si>
  <si>
    <t>RC000006010-Freight Hub-Rent -  Sept 19</t>
  </si>
  <si>
    <t>Rent -  Sept 19</t>
  </si>
  <si>
    <t>013303</t>
  </si>
  <si>
    <t>RC000006065-Freight Hub-Rent -  Oct 19</t>
  </si>
  <si>
    <t>Rent -  Oct 19</t>
  </si>
  <si>
    <t>013398</t>
  </si>
  <si>
    <t>RC000006143-Freight Hub-Rent -  Nov 19</t>
  </si>
  <si>
    <t>Rent -  Nov 19</t>
  </si>
  <si>
    <t>013523</t>
  </si>
  <si>
    <t>RC000006162-Freight Hub-Rent -  Dec 19</t>
  </si>
  <si>
    <t>Rent -  Dec 19</t>
  </si>
  <si>
    <t>013633</t>
  </si>
  <si>
    <t>RC000006226-Freight Hub-Rent (5,500m2) -  Jan 20</t>
  </si>
  <si>
    <t>Rent (5,500m2) -  Jan 20</t>
  </si>
  <si>
    <t>013760</t>
  </si>
  <si>
    <t>IN000001159-Freight Hub-Rent (5,500m2) - Feb 20 ( higher rat</t>
  </si>
  <si>
    <t>Rent (5,500m2) - Feb 20 ( higher rate)</t>
  </si>
  <si>
    <t>013881</t>
  </si>
  <si>
    <t>RC000006271-Freight Hub-Rent (5,500m2) -  Feb 20</t>
  </si>
  <si>
    <t>Rent (5,500m2) -  Feb 20</t>
  </si>
  <si>
    <t>013856</t>
  </si>
  <si>
    <t>RC000006319-Freight Hub-Rent (5,500m2) - March 20</t>
  </si>
  <si>
    <t>Rent (5,500m2) - March 20</t>
  </si>
  <si>
    <t>013984</t>
  </si>
  <si>
    <t>RC000006381-Freight Hub-Rent (5,500m2) - April 20</t>
  </si>
  <si>
    <t>Rent (5,500m2) - April 20</t>
  </si>
  <si>
    <t>014104</t>
  </si>
  <si>
    <t>RC000006390-Freight Hub-Rent (5,500m2) - May 20</t>
  </si>
  <si>
    <t>Rent (5,500m2) - May 20</t>
  </si>
  <si>
    <t>014246</t>
  </si>
  <si>
    <t>RC000006436-Freight Hub-Rent (5,500m2) - June 20</t>
  </si>
  <si>
    <t>Rent (5,500m2) - June 20</t>
  </si>
  <si>
    <t>014350</t>
  </si>
  <si>
    <t>GL - CL</t>
  </si>
  <si>
    <t>CLOSING ENTRY</t>
  </si>
  <si>
    <t>014440</t>
  </si>
  <si>
    <t xml:space="preserve">EVAN    </t>
  </si>
  <si>
    <t>RC000005921-Modere Australia-Rent -  July 19</t>
  </si>
  <si>
    <t>RC000005922-Ouwens Casserly Real Estate-Rent 200 East Tce- J</t>
  </si>
  <si>
    <t>Rent 200 East Tce- July 19</t>
  </si>
  <si>
    <t>RC000005923-Ouwens Casserly Property Management-Rent  - July</t>
  </si>
  <si>
    <t>Rent  - July 19</t>
  </si>
  <si>
    <t>RC000005996-Modere Australia-Rent - Aug 19</t>
  </si>
  <si>
    <t>Rent - Aug 19</t>
  </si>
  <si>
    <t>RC000005997-Ouwens Casserly Real Estate-Rent 200 East Tce- A</t>
  </si>
  <si>
    <t>Rent 200 East Tce- Aug 19</t>
  </si>
  <si>
    <t>RC000005998-Ouwens Casserly Property Management-Rent  - Aug</t>
  </si>
  <si>
    <t>Rent  - Aug 19</t>
  </si>
  <si>
    <t>RC000006017-Modere Australia-Rent - Sept 19</t>
  </si>
  <si>
    <t>Rent - Sept 19</t>
  </si>
  <si>
    <t>RC000006018-Ouwens Casserly Real Estate-Rent 200 East Tce- S</t>
  </si>
  <si>
    <t>Rent 200 East Tce- Sept 19</t>
  </si>
  <si>
    <t>RC000006019-Ouwens Casserly Property Management-Rent  - Sept</t>
  </si>
  <si>
    <t>Rent  - Sept 19</t>
  </si>
  <si>
    <t>RC000006098-Modere Australia-Rent - Oct 19</t>
  </si>
  <si>
    <t>Rent - Oct 19</t>
  </si>
  <si>
    <t>RC000006099-Ouwens Casserly Real Estate-Rent 200 East Tce- O</t>
  </si>
  <si>
    <t>Rent 200 East Tce- Oct 19</t>
  </si>
  <si>
    <t>RC000006100-Ouwens Casserly Property Management-Rent  - Oct</t>
  </si>
  <si>
    <t>Rent  - Oct 19</t>
  </si>
  <si>
    <t>RC000006150-Modere Australia-Rent -  Nov 19</t>
  </si>
  <si>
    <t>013526</t>
  </si>
  <si>
    <t>RC000006151-Ouwens Casserly Real Estate-Rent 200 East Tce-</t>
  </si>
  <si>
    <t>Rent 200 East Tce-  Nov 19</t>
  </si>
  <si>
    <t>RC000006152-Ouwens Casserly Property Management-Rent  -  Nov</t>
  </si>
  <si>
    <t>Rent  -  Nov 19</t>
  </si>
  <si>
    <t>RC000006181-Modere Australia-Rent -   Dec 19</t>
  </si>
  <si>
    <t>Rent -   Dec 19</t>
  </si>
  <si>
    <t>RC000006182-Ouwens Casserly Real Estate-Rent 200 East Tce-</t>
  </si>
  <si>
    <t>Rent 200 East Tce-  Dec 19</t>
  </si>
  <si>
    <t>RC000006183-Ouwens Casserly Property Management-Rent  -   De</t>
  </si>
  <si>
    <t>Rent  -   Dec 19</t>
  </si>
  <si>
    <t>RC000006229-Modere Australia-Rent -  Jan 20</t>
  </si>
  <si>
    <t>Rent -  Jan 20</t>
  </si>
  <si>
    <t>RC000006230-Ouwens Casserly Real Estate-Rent 200 East Tce-</t>
  </si>
  <si>
    <t>Rent 200 East Tce-  Jan 20</t>
  </si>
  <si>
    <t>RC000006231-Ouwens Casserly Property Management-Rent  -  Jan</t>
  </si>
  <si>
    <t>Rent  -  Jan 20</t>
  </si>
  <si>
    <t>RC000006286-Modere Australia-Rent -  Feb 20</t>
  </si>
  <si>
    <t>Rent -  Feb 20</t>
  </si>
  <si>
    <t>RC000006287-Ouwens Casserly Real Estate-Rent 200 East Tce-</t>
  </si>
  <si>
    <t>Rent 200 East Tce-  Feb 20</t>
  </si>
  <si>
    <t>RC000006288-Ouwens Casserly Property Management-Rent  -  Feb</t>
  </si>
  <si>
    <t>Rent  -  Feb 20</t>
  </si>
  <si>
    <t>AR - CR</t>
  </si>
  <si>
    <t>CN000000215</t>
  </si>
  <si>
    <t>Credit rent Jan20</t>
  </si>
  <si>
    <t>Credit rent Feb20</t>
  </si>
  <si>
    <t>RC000006333-Modere Australia-Rent -  March 20</t>
  </si>
  <si>
    <t>Rent -  March 20</t>
  </si>
  <si>
    <t>RC000006334-Ouwens Casserly Real Estate-Rent 200 East Tce-</t>
  </si>
  <si>
    <t>Rent 200 East Tce-  March 20</t>
  </si>
  <si>
    <t>RC000006335-Ouwens Casserly Property Management-Rent  -  Mar</t>
  </si>
  <si>
    <t>Rent  -  March 20</t>
  </si>
  <si>
    <t>RC000006350-Modere Australia-Rent - April 20</t>
  </si>
  <si>
    <t>Rent - April 20</t>
  </si>
  <si>
    <t>RC000006351-Ouwens Casserly Real Estate-Rent 200 East Tce-</t>
  </si>
  <si>
    <t>Rent 200 East Tce-   April 20</t>
  </si>
  <si>
    <t>RC000006352-Ouwens Casserly Property Management-Rent  -  Apr</t>
  </si>
  <si>
    <t>Rent  -  April 20</t>
  </si>
  <si>
    <t>RC000006424-Modere Australia-Rent - May 20</t>
  </si>
  <si>
    <t>Rent - May 20</t>
  </si>
  <si>
    <t>RC000006425-Ouwens Casserly Real Estate-Rent 200 East Tce -</t>
  </si>
  <si>
    <t>Rent 200 East Tce -  May 20</t>
  </si>
  <si>
    <t>RC000006426-Ouwens Casserly Property Management-Rent  -  May</t>
  </si>
  <si>
    <t>Rent  -  May 20</t>
  </si>
  <si>
    <t>RC000006439-Modere Australia-Rent - June 20</t>
  </si>
  <si>
    <t>Rent - June 20</t>
  </si>
  <si>
    <t>RC000006440-Ouwens Casserly Real Estate-Rent 200 East Tce -</t>
  </si>
  <si>
    <t>Rent 200 East Tce - June 20</t>
  </si>
  <si>
    <t>RC000006441-Ouwens Casserly Property Management-Rent  -  Jun</t>
  </si>
  <si>
    <t>Rent  -  June 20</t>
  </si>
  <si>
    <t>IN000001115-RPS Manidis Roberts pty Ltd-Rent Increase Dec18-</t>
  </si>
  <si>
    <t>Rent Increase Dec18- June19</t>
  </si>
  <si>
    <t>IN000001115-RPS Manidis Roberts pty Ltd-Storage rent Increas</t>
  </si>
  <si>
    <t>Storage rent Increase Dec18- Jun19</t>
  </si>
  <si>
    <t>RC000005928-Victim Support Services-Rent - Ground Floor - Ju</t>
  </si>
  <si>
    <t>Rent - Ground Floor - July 19</t>
  </si>
  <si>
    <t>RC000005929-Victim Support Services-Rent - level 1, 33F - Ju</t>
  </si>
  <si>
    <t>Rent - level 1, 33F - July 19</t>
  </si>
  <si>
    <t>RC000005930-Victim Support Services-Rent - level 2, 33F -  J</t>
  </si>
  <si>
    <t>Rent - level 2, 33F -  July 19</t>
  </si>
  <si>
    <t>RC000005931-RPS Manidis Roberts pty Ltd-Rent (4% Increase)-</t>
  </si>
  <si>
    <t>Rent (4% Increase)- July 19</t>
  </si>
  <si>
    <t>RC000005931-RPS Manidis Roberts pty Ltd-Storage rent</t>
  </si>
  <si>
    <t>Storage rent</t>
  </si>
  <si>
    <t>RC000005932-Leadenhall Services-Rent 33F lev4 - July 19</t>
  </si>
  <si>
    <t>Rent 33F lev4 - July 19</t>
  </si>
  <si>
    <t>RC000005933-Advanced Business Consulting - North-Rent 33F le</t>
  </si>
  <si>
    <t>Rent 33F lev 5 - July 19</t>
  </si>
  <si>
    <t>RC000005934-Connextion Systems-Rent - July 19 (starts on 7/0</t>
  </si>
  <si>
    <t>Rent - July 19 (starts on 7/07/19)</t>
  </si>
  <si>
    <t>RC000005935-The Adelaide Review-Rent -33 F - July 19</t>
  </si>
  <si>
    <t>Rent -33 F - July 19</t>
  </si>
  <si>
    <t>RC000005936-Global Intertrade Pty Ltd-Rent - 33F  July 19</t>
  </si>
  <si>
    <t>Rent - 33F  July 19</t>
  </si>
  <si>
    <t>RC000005983-Victim Support Services-Rent - Ground Floor - Au</t>
  </si>
  <si>
    <t>Rent - Ground Floor - Aug 19</t>
  </si>
  <si>
    <t>RC000005984-Victim Support Services-Rent - level 1, 33F - Au</t>
  </si>
  <si>
    <t>Rent - level 1, 33F - Aug 19</t>
  </si>
  <si>
    <t>RC000005985-Victim Support Services-Rent - level 2, 33F -  A</t>
  </si>
  <si>
    <t>Rent - level 2, 33F -  Aug 19</t>
  </si>
  <si>
    <t>RC000005986-RPS Manidis Roberts pty Ltd-Rent L3 - Aug 19</t>
  </si>
  <si>
    <t>Rent L3 - Aug 19</t>
  </si>
  <si>
    <t>RC000005986-RPS Manidis Roberts pty Ltd-Storage rent</t>
  </si>
  <si>
    <t>RC000005987-Leadenhall Services-Rent 33F lev4 - Aug 19</t>
  </si>
  <si>
    <t>Rent 33F lev4 - Aug 19</t>
  </si>
  <si>
    <t>RC000005988-Advanced Business Consulting - North-Rent 33F le</t>
  </si>
  <si>
    <t>Rent 33F lev 5 - Aug 19</t>
  </si>
  <si>
    <t>RC000005989-Connextion Systems-Rent 33F  L7 - Aug 19</t>
  </si>
  <si>
    <t>Rent 33F  L7 - Aug 19</t>
  </si>
  <si>
    <t>RC000005990-The Adelaide Review-Rent -33 F - Aug 19</t>
  </si>
  <si>
    <t>Rent -33 F - Aug 19</t>
  </si>
  <si>
    <t>RC000005991-Global Intertrade Pty Ltd-Rent - 33F Aug 19</t>
  </si>
  <si>
    <t>Rent - 33F Aug 19</t>
  </si>
  <si>
    <t>RC000006039-Victim Support Services-Rent - Ground Floor - Se</t>
  </si>
  <si>
    <t>Rent - Ground Floor - Sept 19</t>
  </si>
  <si>
    <t>RC000006040-Victim Support Services-Rent - level 1, 33F - Au</t>
  </si>
  <si>
    <t>RC000006041-Victim Support Services-Rent - level 2, 33F -  S</t>
  </si>
  <si>
    <t>Rent - level 2, 33F -  Sept 19</t>
  </si>
  <si>
    <t>RC000006042-RPS Manidis Roberts pty Ltd-Rent L3 - Sept 19</t>
  </si>
  <si>
    <t>Rent L3 - Sept 19</t>
  </si>
  <si>
    <t>RC000006043-The Adelaide Review-Rent -33 F - Sept 19</t>
  </si>
  <si>
    <t>Rent -33 F - Sept 19</t>
  </si>
  <si>
    <t>RC000006044-Global Intertrade Pty Ltd-Rent - 33F Sept 19</t>
  </si>
  <si>
    <t>Rent - 33F Sept 19</t>
  </si>
  <si>
    <t>RC000006045-Advanced Business Consulting - North-Rent 33F le</t>
  </si>
  <si>
    <t>Rent 33F lev 5 - Sept 19</t>
  </si>
  <si>
    <t>RC000006046-Connextion Systems-Rent 33F  L7 - Aug 19</t>
  </si>
  <si>
    <t>RC000006047-Leadenhall Services-Rent 33F lev4 - Sept 19</t>
  </si>
  <si>
    <t>Rent 33F lev4 - Sept 19</t>
  </si>
  <si>
    <t>RC000006085-Victim Support Services-Rent - Ground Floor (3%</t>
  </si>
  <si>
    <t>Rent - Ground Floor (3% Increase) - Oct 19</t>
  </si>
  <si>
    <t>RC000006086-Victim Support Services-Rent - level 1, (3%Incre</t>
  </si>
  <si>
    <t>Rent - level 1, (3%Increase) 33F - Oct 19</t>
  </si>
  <si>
    <t>RC000006087-Victim Support Services-Rent - level 2, 33F (3%I</t>
  </si>
  <si>
    <t>Rent - level 2, 33F (3%Increase) -  Oct 19</t>
  </si>
  <si>
    <t>RC000006088-RPS Manidis Roberts pty Ltd-Rent L3 - Oct 19</t>
  </si>
  <si>
    <t>Rent L3 - Oct 19</t>
  </si>
  <si>
    <t>RC000006089-Leadenhall Services-Rent 33F lev4 - Oct 19</t>
  </si>
  <si>
    <t>Rent 33F lev4 - Oct 19</t>
  </si>
  <si>
    <t>RC000006090-Advanced Business Consulting - North-Rent 33F le</t>
  </si>
  <si>
    <t>Rent 33F lev 5 - Oct 19</t>
  </si>
  <si>
    <t>RC000006091-Connextion Systems-Rent 33F  L7 - Oct 19</t>
  </si>
  <si>
    <t>Rent 33F  L7 - Oct 19</t>
  </si>
  <si>
    <t>RC000006092-The Adelaide Review-Rent -33 F - Oct 19</t>
  </si>
  <si>
    <t>Rent -33 F - Oct 19</t>
  </si>
  <si>
    <t>RC000006093-Global Intertrade Pty Ltd-Rent - 33F Oct 19</t>
  </si>
  <si>
    <t>Rent - 33F Oct 19</t>
  </si>
  <si>
    <t>RC000006117-Victim Support Services-Rent - Ground Floor - No</t>
  </si>
  <si>
    <t>Rent - Ground Floor - Nov 19</t>
  </si>
  <si>
    <t>RC000006118-Victim Support Services-Rent - level 1, 33F - No</t>
  </si>
  <si>
    <t>Rent - level 1, 33F - Nov 19</t>
  </si>
  <si>
    <t>RC000006119-Victim Support Services-Rent - level 2, 33F -  N</t>
  </si>
  <si>
    <t>Rent - level 2, 33F -  Nov 19</t>
  </si>
  <si>
    <t>RC000006120-RPS Manidis Roberts pty Ltd-Rent L3 - Nov 19</t>
  </si>
  <si>
    <t>Rent L3 - Nov 19</t>
  </si>
  <si>
    <t>RC000006121-Leadenhall Services-Rent 33F lev4 (4%Increase) -</t>
  </si>
  <si>
    <t>Rent 33F lev4 (4%Increase) - Nov 19</t>
  </si>
  <si>
    <t>RC000006123-Advanced Business Consulting - North-Rent 33F le</t>
  </si>
  <si>
    <t>Rent 33F lev 5 -  Nov 19</t>
  </si>
  <si>
    <t>RC000006144-EMA Lawyers Pty Ltd-Rent 33F L6 - Nov 19</t>
  </si>
  <si>
    <t>Rent 33F L6 - Nov 19</t>
  </si>
  <si>
    <t>RC000006145-Connexion Systems-Rent 33F  L7 - Nov 19</t>
  </si>
  <si>
    <t>Rent 33F  L7 - Nov 19</t>
  </si>
  <si>
    <t>RC000006196-Global Intertrade Pty Ltd-Rent - 33F - Nov 19</t>
  </si>
  <si>
    <t>Rent - 33F - Nov 19</t>
  </si>
  <si>
    <t>013613</t>
  </si>
  <si>
    <t>RC000006197-The Adelaide Review-Rent -33 F - Nov 19</t>
  </si>
  <si>
    <t>Rent -33 F - Nov 19</t>
  </si>
  <si>
    <t>RC000006188-Victim Support Services-Rent - Ground Floor -  D</t>
  </si>
  <si>
    <t>Rent - Ground Floor -  Dec 19</t>
  </si>
  <si>
    <t>RC000006189-Victim Support Services-Rent - level 1, 33F -  D</t>
  </si>
  <si>
    <t>Rent - level 1, 33F -  Dec 19</t>
  </si>
  <si>
    <t>RC000006190-Victim Support Services-Rent - level 2, 33F -</t>
  </si>
  <si>
    <t>Rent - level 2, 33F -   Dec 19</t>
  </si>
  <si>
    <t>RC000006191-RPS Manidis Roberts pty Ltd-Rent L3 (4%Increase)</t>
  </si>
  <si>
    <t>Rent L3 (4%Increase) -  Dec 19</t>
  </si>
  <si>
    <t>RC000006192-Leadenhall Services-Rent 33F lev4 -  Dec 19</t>
  </si>
  <si>
    <t>Rent 33F lev4 -  Dec 19</t>
  </si>
  <si>
    <t>RC000006193-Advanced Business Consulting - North-Rent 33F le</t>
  </si>
  <si>
    <t>Rent 33F lev 5 -   Dec 19</t>
  </si>
  <si>
    <t>RC000006194-EMA Lawyers Pty Ltd-Rent 33F L6 -  Dec 19</t>
  </si>
  <si>
    <t>Rent 33F L6 -  Dec 19</t>
  </si>
  <si>
    <t>RC000006195-Connexion Systems-Rent 33F  L7 -   Dec 19</t>
  </si>
  <si>
    <t>Rent 33F  L7 -   Dec 19</t>
  </si>
  <si>
    <t>RC000006198-The Adelaide Review-Rent -33 F -  Dec 19</t>
  </si>
  <si>
    <t>Rent -33 F -  Dec 19</t>
  </si>
  <si>
    <t>RC000006199-Global Intertrade Pty Ltd-Rent - 33F -  Dec 19</t>
  </si>
  <si>
    <t>Rent - 33F -  Dec 19</t>
  </si>
  <si>
    <t>RC000006236-Victim Support Services-Rent - Ground Floor -  J</t>
  </si>
  <si>
    <t>Rent - Ground Floor -  Jan 20</t>
  </si>
  <si>
    <t>RC000006237-Victim Support Services-Rent - level 1, 33F -  J</t>
  </si>
  <si>
    <t>Rent - level 1, 33F -  Jan 20</t>
  </si>
  <si>
    <t>RC000006238-Victim Support Services-Rent - level 2, 33F -</t>
  </si>
  <si>
    <t>Rent - level 2, 33F -   Jan 20</t>
  </si>
  <si>
    <t>RC000006239-RPS Manidis Roberts pty Ltd-Rent L3 -  Dec 19</t>
  </si>
  <si>
    <t>Rent L3 -  Dec 19</t>
  </si>
  <si>
    <t>RC000006241-Advanced Business Consulting - North-Rent 33F le</t>
  </si>
  <si>
    <t>Rent 33F lev 5 -  Jan 20</t>
  </si>
  <si>
    <t>RC000006242-EMA Lawyers Pty Ltd-Credit for Oct 19</t>
  </si>
  <si>
    <t>Credit for Oct 19</t>
  </si>
  <si>
    <t>RC000006242-EMA Lawyers Pty Ltd-Rent 33F L6 -  Jan 20</t>
  </si>
  <si>
    <t>Rent 33F L6 -  Jan 20</t>
  </si>
  <si>
    <t>RC000006243-Connexion Systems-Rent 33F  L7 -  Jan 20</t>
  </si>
  <si>
    <t>Rent 33F  L7 -  Jan 20</t>
  </si>
  <si>
    <t>RC000006244-The Adelaide Review-Rent -33 F -  Jan 20</t>
  </si>
  <si>
    <t>Rent -33 F -  Jan 20</t>
  </si>
  <si>
    <t>RC000006245-Global Intertrade Pty Ltd-Rent - 33F -  Jan 20</t>
  </si>
  <si>
    <t>Rent - 33F -  Jan 20</t>
  </si>
  <si>
    <t>RC000006272-Victim Support Services-Rent - Ground Floor -  F</t>
  </si>
  <si>
    <t>Rent - Ground Floor -  Feb 20</t>
  </si>
  <si>
    <t>RC000006273-Victim Support Services-Rent - level 1, 33F -  F</t>
  </si>
  <si>
    <t>Rent - level 1, 33F -  Feb 20</t>
  </si>
  <si>
    <t>RC000006274-Victim Support Services-Rent - level 2, 33F -  F</t>
  </si>
  <si>
    <t>Rent - level 2, 33F -  Feb 20</t>
  </si>
  <si>
    <t>RC000006275-RPS Manidis Roberts pty Ltd-Rent L3 -  Feb 20</t>
  </si>
  <si>
    <t>Rent L3 -  Feb 20</t>
  </si>
  <si>
    <t>RC000006276-Leadenhall Services-Rent 33F lev4 -  Feb 20</t>
  </si>
  <si>
    <t>Rent 33F lev4 -  Feb 20</t>
  </si>
  <si>
    <t>RC000006277-Advanced Business Consulting - North-Rent 33F le</t>
  </si>
  <si>
    <t>Rent 33F lev 5 -  Feb 20</t>
  </si>
  <si>
    <t>RC000006278-EMA Lawyers Pty Ltd-Rent 33F L6 -  Feb 20</t>
  </si>
  <si>
    <t>Rent 33F L6 -  Feb 20</t>
  </si>
  <si>
    <t>RC000006279-Connexion Systems-Rent 33F  L7 -  Feb 20</t>
  </si>
  <si>
    <t>Rent 33F  L7 -  Feb 20</t>
  </si>
  <si>
    <t>RC000006280-The Adelaide Review-Rent -33 F - Feb 20</t>
  </si>
  <si>
    <t>Rent -33 F - Feb 20</t>
  </si>
  <si>
    <t>RC000006281-Global Intertrade Pty Ltd-Rent - 33F -  Feb 20</t>
  </si>
  <si>
    <t>Rent - 33F -  Feb 20</t>
  </si>
  <si>
    <t>RC000006320-Victim Support Services-Rent - Ground Floor -  M</t>
  </si>
  <si>
    <t>Rent - Ground Floor -  March 20</t>
  </si>
  <si>
    <t>RC000006321-Victim Support Services-Rent - level 1, 33F - Ma</t>
  </si>
  <si>
    <t>Rent - level 1, 33F - March 20</t>
  </si>
  <si>
    <t>RC000006322-Victim Support Services-Rent - level 2, 33F -  M</t>
  </si>
  <si>
    <t>Rent - level 2, 33F -  March 20</t>
  </si>
  <si>
    <t>RC000006323-RPS Manidis Roberts pty Ltd-Rent L3 -  March 20</t>
  </si>
  <si>
    <t>Rent L3 -  March 20</t>
  </si>
  <si>
    <t>RC000006324-Leadenhall Services-Rent 33F lev4 -  March 20</t>
  </si>
  <si>
    <t>Rent 33F lev4 -  March 20</t>
  </si>
  <si>
    <t>RC000006325-Advanced Business Consulting - North-Rent 33F le</t>
  </si>
  <si>
    <t>Rent 33F lev 5 -  March 20</t>
  </si>
  <si>
    <t>RC000006326-EMA Lawyers Pty Ltd-Rent 33F L6 -  March 20</t>
  </si>
  <si>
    <t>Rent 33F L6 -  March 20</t>
  </si>
  <si>
    <t>RC000006327-Connexion Systems-Rent 33F  L7 -  Feb 20</t>
  </si>
  <si>
    <t>RC000006328-The Adelaide Review-Rent -33 F - March 20</t>
  </si>
  <si>
    <t>Rent -33 F - March 20</t>
  </si>
  <si>
    <t>RC000006329-Global Intertrade Pty Ltd-Rent - 33F -  March 20</t>
  </si>
  <si>
    <t>Rent - 33F -  March 20</t>
  </si>
  <si>
    <t>RC000006356-Victim Support Services-Rent - Ground Floor -</t>
  </si>
  <si>
    <t>Rent - Ground Floor -   April 20</t>
  </si>
  <si>
    <t>RC000006357-Victim Support Services-Rent - level 1, 33F -  A</t>
  </si>
  <si>
    <t>Rent - level 1, 33F -  April 20</t>
  </si>
  <si>
    <t>RC000006358-Victim Support Services-Rent - level 2, 33F -  A</t>
  </si>
  <si>
    <t>Rent - level 2, 33F -  April 20</t>
  </si>
  <si>
    <t>RC000006359-RPS Manidis Roberts pty Ltd-Rent L3 -   April 20</t>
  </si>
  <si>
    <t>Rent L3 -   April 20</t>
  </si>
  <si>
    <t>RC000006360-Leadenhall Services-Rent 33F lev4 -   April 20</t>
  </si>
  <si>
    <t>Rent 33F lev4 -   April 20</t>
  </si>
  <si>
    <t>RC000006361-Advanced Business Consulting - North-Rent 33F le</t>
  </si>
  <si>
    <t>Rent 33F lev 5 -  April 20</t>
  </si>
  <si>
    <t>RC000006362-EMA Lawyers Pty Ltd-Rent 33F L6 -  April 20</t>
  </si>
  <si>
    <t>Rent 33F L6 -  April 20</t>
  </si>
  <si>
    <t>RC000006363-Connexion Systems-Rent 33F  L7 -   April 20</t>
  </si>
  <si>
    <t>Rent 33F  L7 -   April 20</t>
  </si>
  <si>
    <t>RC000006364-The Adelaide Review-Rent -33 F -  April 20</t>
  </si>
  <si>
    <t>Rent -33 F -  April 20</t>
  </si>
  <si>
    <t>RC000006365-Global Intertrade Pty Ltd-Rent - 33F -   April 2</t>
  </si>
  <si>
    <t>Rent - 33F -   April 20</t>
  </si>
  <si>
    <t>RC000006411-Victim Support Services-Rent - Ground Floor -  M</t>
  </si>
  <si>
    <t>Rent - Ground Floor -  May 20</t>
  </si>
  <si>
    <t>RC000006412-Victim Support Services-Rent - level 1, 33F -  M</t>
  </si>
  <si>
    <t>Rent - level 1, 33F -  May 20</t>
  </si>
  <si>
    <t>RC000006413-Victim Support Services-Rent - level 2, 33F - Ma</t>
  </si>
  <si>
    <t>Rent - level 2, 33F - May 20</t>
  </si>
  <si>
    <t>RC000006414-RPS Manidis Roberts pty Ltd-Rent L3 -  May 20</t>
  </si>
  <si>
    <t>Rent L3 -  May 20</t>
  </si>
  <si>
    <t>RC000006415-Leadenhall Services-Rent 33F lev4 -  May 20</t>
  </si>
  <si>
    <t>Rent 33F lev4 -  May 20</t>
  </si>
  <si>
    <t>RC000006416-Advanced Business Consulting - North-Rent 33F le</t>
  </si>
  <si>
    <t>Rent 33F lev 5 -  May 20</t>
  </si>
  <si>
    <t>RC000006417-EMA Lawyers Pty Ltd-Rent 33F L6 - May 20</t>
  </si>
  <si>
    <t>Rent 33F L6 - May 20</t>
  </si>
  <si>
    <t>RC000006418-Connexion Systems-Rent 33F  L7 - May 20</t>
  </si>
  <si>
    <t>Rent 33F  L7 - May 20</t>
  </si>
  <si>
    <t>RC000006419-The Adelaide Review-Rent -33 F -  May 20</t>
  </si>
  <si>
    <t>Rent -33 F -  May 20</t>
  </si>
  <si>
    <t>RC000006420-Global Intertrade Pty Ltd-Rent - 33F -  May 20</t>
  </si>
  <si>
    <t>Rent - 33F -  May 20</t>
  </si>
  <si>
    <t>RC000006445-Victim Support Services-Rent - Ground Floor - Ju</t>
  </si>
  <si>
    <t>Rent - Ground Floor - June 20</t>
  </si>
  <si>
    <t>RC000006446-Victim Support Services-Rent - level 1, 33F -  J</t>
  </si>
  <si>
    <t>Rent - level 1, 33F -  June 20</t>
  </si>
  <si>
    <t>RC000006447-Victim Support Services-Rent - level 2, 33F - Ju</t>
  </si>
  <si>
    <t>Rent - level 2, 33F - June 20</t>
  </si>
  <si>
    <t>RC000006448-RPS Manidis Roberts pty Ltd-Rent L3 -  June 20</t>
  </si>
  <si>
    <t>Rent L3 -  June 20</t>
  </si>
  <si>
    <t>RC000006449-Leadenhall Services-Rent 33F lev4 - June 20</t>
  </si>
  <si>
    <t>Rent 33F lev4 - June 20</t>
  </si>
  <si>
    <t>RC000006450-Advanced Business Consulting - North-Rent 33F le</t>
  </si>
  <si>
    <t>Rent 33F lev 5 - June 20</t>
  </si>
  <si>
    <t>RC000006451-EMA Lawyers Pty Ltd-Rent 33F L6 - June 20</t>
  </si>
  <si>
    <t>Rent 33F L6 - June 20</t>
  </si>
  <si>
    <t>RC000006452-Connexion Systems-Rent 33F  L7 - June 20</t>
  </si>
  <si>
    <t>Rent 33F  L7 - June 20</t>
  </si>
  <si>
    <t>RC000006453-The Adelaide Review-Rent -33 F -  June 20</t>
  </si>
  <si>
    <t>Rent -33 F -  June 20</t>
  </si>
  <si>
    <t>RC000006454-Global Intertrade Pty Ltd-Rent - 33F -  June 20</t>
  </si>
  <si>
    <t>Rent - 33F -  June 20</t>
  </si>
  <si>
    <t>RC000005924-gpSolutions-Rent 174F - July 19</t>
  </si>
  <si>
    <t>Rent 174F - July 19</t>
  </si>
  <si>
    <t>RC000005925-Hillier Ellis Chatered Accountants-Rent - July 1</t>
  </si>
  <si>
    <t>Rent - July 19</t>
  </si>
  <si>
    <t>RC000005926-Victoria Park Professional Svcs P/L-Rent - July</t>
  </si>
  <si>
    <t>RC000005927-Combe Pearson Reynolds-Rent - July 19</t>
  </si>
  <si>
    <t>RC000005992-gpSolutions-Rent 174F - Aug 19</t>
  </si>
  <si>
    <t>Rent 174F - Aug 19</t>
  </si>
  <si>
    <t>RC000005993-Hillier Ellis Chatered Accountants-Rent - Aug 19</t>
  </si>
  <si>
    <t>RC000005994-Victoria Park Professional Svcs P/L-Rent - Aug 1</t>
  </si>
  <si>
    <t>RC000005995-Combe Pearson Reynolds-Rent -  Aug 19</t>
  </si>
  <si>
    <t>RC000006020-gpSolutions-Rent 174F - Sept 19</t>
  </si>
  <si>
    <t>Rent 174F - Sept 19</t>
  </si>
  <si>
    <t>RC000006021-Hillier Ellis Chatered Accountants-Rent - Sept 1</t>
  </si>
  <si>
    <t>RC000006022-Victoria Park Professional Svcs P/L-Rent -Sept 1</t>
  </si>
  <si>
    <t>Rent -Sept 19</t>
  </si>
  <si>
    <t>RC000006023-Combe Pearson Reynolds-Rent -  Sept 19</t>
  </si>
  <si>
    <t>RC000006094-gpSolutions-Rent 174F - Oct 19</t>
  </si>
  <si>
    <t>Rent 174F - Oct 19</t>
  </si>
  <si>
    <t>RC000006095-Hillier Ellis Chatered Accountants-Rent -  Oct 1</t>
  </si>
  <si>
    <t>RC000006096-Victoria Park Professional Svcs P/L-Rent -  Oct</t>
  </si>
  <si>
    <t>RC000006097-Combe Pearson Reynolds-Rent -  Oct 19</t>
  </si>
  <si>
    <t>IN000001142-gpSolutions-Make-good Obligation</t>
  </si>
  <si>
    <t>Make-good Obligation</t>
  </si>
  <si>
    <t>RC000006146-gpSolutions-Rent 174F (CPI Increase)- Nov 19</t>
  </si>
  <si>
    <t>Rent 174F (CPI Increase)- Nov 19</t>
  </si>
  <si>
    <t>RC000006147-Hillier Ellis Chatered Accountants-Rent -  Nov 1</t>
  </si>
  <si>
    <t>RC000006148-Victoria Park Professional Svcs P/L-Rent -   Nov</t>
  </si>
  <si>
    <t>Rent -   Nov 19</t>
  </si>
  <si>
    <t>RC000006149-Combe Pearson Reynolds-Rent (CPI Increase) -   N</t>
  </si>
  <si>
    <t>Rent (CPI Increase) -   Nov 19</t>
  </si>
  <si>
    <t>RC000006184-gpSolutions-Rent 174F -  Dec 19</t>
  </si>
  <si>
    <t>Rent 174F -  Dec 19</t>
  </si>
  <si>
    <t>RC000006185-Hillier Ellis Chatered Accountants-Rent -   Dec</t>
  </si>
  <si>
    <t>RC000006186-Victoria Park Professional Svcs P/L-Rent -    De</t>
  </si>
  <si>
    <t>Rent -    Dec 19</t>
  </si>
  <si>
    <t>RC000006187-Combe Pearson Reynolds-Rent -   Dec 19</t>
  </si>
  <si>
    <t>RC000006232-gpSolutions-Rent 174F -  Jan 20</t>
  </si>
  <si>
    <t>Rent 174F -  Jan 20</t>
  </si>
  <si>
    <t>RC000006233-Hillier Ellis Chatered Accountants-Rent -  Jan 2</t>
  </si>
  <si>
    <t>RC000006234-Victoria Park Professional Svcs P/L-Rent -  Jan</t>
  </si>
  <si>
    <t>RC000006235-Combe Pearson Reynolds-Rent -   Jan 20</t>
  </si>
  <si>
    <t>Rent -   Jan 20</t>
  </si>
  <si>
    <t>RC000006282-gpSolutions-Rent 174F -  Feb 20</t>
  </si>
  <si>
    <t>Rent 174F -  Feb 20</t>
  </si>
  <si>
    <t>RC000006283-Hillier Ellis Chatered Accountants-Rent -  Feb 2</t>
  </si>
  <si>
    <t>RC000006284-Victoria Park Professional Svcs P/L-Rent -  Feb</t>
  </si>
  <si>
    <t>RC000006285-Combe Pearson Reynolds-Rent -  Feb 20</t>
  </si>
  <si>
    <t>CN000000214</t>
  </si>
  <si>
    <t>Rent- Feb20 moved out</t>
  </si>
  <si>
    <t>013892</t>
  </si>
  <si>
    <t>RC000006330-Hillier Ellis Chatered Accountants-Rent -  March</t>
  </si>
  <si>
    <t>RC000006331-Victoria Park Professional Svcs P/L-Rent -  Marc</t>
  </si>
  <si>
    <t>RC000006332-Combe Pearson Reynolds-Rent -  March 20</t>
  </si>
  <si>
    <t>RC000006353-Hillier Ellis Chatered Accountants-Rent -   Apri</t>
  </si>
  <si>
    <t>Rent -   April 20</t>
  </si>
  <si>
    <t>RC000006354-Victoria Park Professional Svcs P/L-Rent (CPI In</t>
  </si>
  <si>
    <t>Rent (CPI Increase) -   April 20</t>
  </si>
  <si>
    <t>RC000006355-Combe Pearson Reynolds-Rent -  April 20</t>
  </si>
  <si>
    <t>Rent -  April 20</t>
  </si>
  <si>
    <t>RC000006421-Hillier Ellis Chatered Accountants-Rent -  May 2</t>
  </si>
  <si>
    <t>Rent -  May 20</t>
  </si>
  <si>
    <t>RC000006422-Victoria Park Professional Svcs P/L-Rent -   May</t>
  </si>
  <si>
    <t>Rent -   May 20</t>
  </si>
  <si>
    <t>RC000006423-Combe Pearson Reynolds-Rent -  May 20</t>
  </si>
  <si>
    <t>RC000006442-Hillier Ellis Chatered Accountants-Rent -  June</t>
  </si>
  <si>
    <t>Rent -  June 20</t>
  </si>
  <si>
    <t>RC000006443-Victoria Park Professional Svcs P/L-Rent -   Jun</t>
  </si>
  <si>
    <t>Rent -   June 20</t>
  </si>
  <si>
    <t>RC000006444-Combe Pearson Reynolds-Rent - June 20</t>
  </si>
  <si>
    <t>RC000005913-Danca Enterprises-Rent -   July 19</t>
  </si>
  <si>
    <t>Rent -   July 19</t>
  </si>
  <si>
    <t>RC000005914-Uniting Care-Rent -26a Grote St -  July 19</t>
  </si>
  <si>
    <t>Rent -26a Grote St -  July 19</t>
  </si>
  <si>
    <t>RC000005915-Sportswear Australia-Rent -   July 19</t>
  </si>
  <si>
    <t>RC000005963-Danca Enterprises-Rent -   Aug 19</t>
  </si>
  <si>
    <t>Rent -   Aug 19</t>
  </si>
  <si>
    <t>RC000005964-Uniting Care-Rent -26a Grote St -  Aug 19</t>
  </si>
  <si>
    <t>Rent -26a Grote St -  Aug 19</t>
  </si>
  <si>
    <t>RC000005965-Sportswear Australia-Rent -   Aug 19</t>
  </si>
  <si>
    <t>RC000006011-Danca Enterprises-Rent -   Sept 19</t>
  </si>
  <si>
    <t>Rent -   Sept 19</t>
  </si>
  <si>
    <t>RC000006012-Uniting Care-Rent -26a Grote St - Sept 19</t>
  </si>
  <si>
    <t>Rent -26a Grote St - Sept 19</t>
  </si>
  <si>
    <t>RC000006013-Sportswear Australia-Rent -  Sept 19</t>
  </si>
  <si>
    <t>RC000006062-Danca Enterprises-Rent -  Oct 19</t>
  </si>
  <si>
    <t>RC000006064-Sportswear Australia-Rent -  Oct 19</t>
  </si>
  <si>
    <t>RC000006129-Danca Enterprises-Rent -  Nov 19</t>
  </si>
  <si>
    <t>RC000006130-Sportswear Australia-Rent -  Nov 19</t>
  </si>
  <si>
    <t>RC000006163-Danca Enterprises-Rent -  Dec 19</t>
  </si>
  <si>
    <t>RC000006164-Sportswear Australia-Rent -  Dec 19</t>
  </si>
  <si>
    <t>RC000006247-Danca Enterprises-Rent -  Jan 20</t>
  </si>
  <si>
    <t>RC000006248-Sportswear Australia-Rent - Jan 20</t>
  </si>
  <si>
    <t>Rent - Jan 20</t>
  </si>
  <si>
    <t>RC000006291-Danca Enterprises-Rent -  Feb 20</t>
  </si>
  <si>
    <t>IN000001165-Sportswear Australia-Rent - Jan 20</t>
  </si>
  <si>
    <t>RC000006318-Danca Enterprises-Rent (CPI Increase )- March 20</t>
  </si>
  <si>
    <t>Rent (CPI Increase )- March 20</t>
  </si>
  <si>
    <t>CN000000217</t>
  </si>
  <si>
    <t>Credit for Jan 20 rent ( charged twice)</t>
  </si>
  <si>
    <t>014036</t>
  </si>
  <si>
    <t>RC000006380-Danca Enterprises-Rent - April 20</t>
  </si>
  <si>
    <t>CN000000220</t>
  </si>
  <si>
    <t>Credit April 20 rent</t>
  </si>
  <si>
    <t>014182</t>
  </si>
  <si>
    <t>CN6392</t>
  </si>
  <si>
    <t>Credit May 20</t>
  </si>
  <si>
    <t>RC000006392-Danca Enterprises-Rent - May 20</t>
  </si>
  <si>
    <t>CN000000245</t>
  </si>
  <si>
    <t>Credit June 20 rent</t>
  </si>
  <si>
    <t>RC000006437-Danca Enterprises-Rent - June 20</t>
  </si>
  <si>
    <t>RC000005916-Enable Consultation Services-Rent Ground Floor -</t>
  </si>
  <si>
    <t>Rent Ground Floor -  July 19</t>
  </si>
  <si>
    <t>RC000005917-Enable Consultation Services-Rent level 3 -   Ju</t>
  </si>
  <si>
    <t>Rent level 3 -   July 19</t>
  </si>
  <si>
    <t>RC000005917-Enable Consultation Services-Storage rent</t>
  </si>
  <si>
    <t>RC000005918-Zhengtang Precinct Pty Ltd-Rent -   July 19</t>
  </si>
  <si>
    <t>RC000005919-Real Estate Training College-Rent (CPI Increase)</t>
  </si>
  <si>
    <t>Rent (CPI Increase) -   July 19</t>
  </si>
  <si>
    <t>RC000005919-Real Estate Training College-Rent Increase Feb19</t>
  </si>
  <si>
    <t>Rent Increase Feb19 --Jun19</t>
  </si>
  <si>
    <t>RC000005919-Real Estate Training College-Storage Rent ( CPI</t>
  </si>
  <si>
    <t>Storage Rent ( CPI Increase)</t>
  </si>
  <si>
    <t>RC000005919-Real Estate Training College-Storage Rent Increa</t>
  </si>
  <si>
    <t>Storage Rent Increase Feb19 -Jun19</t>
  </si>
  <si>
    <t>RC000005920-David Folkers-Rent - 31F Roof top (4%Increase) -</t>
  </si>
  <si>
    <t>Rent - 31F Roof top (4%Increase) -  July 19</t>
  </si>
  <si>
    <t>RC000005920-David Folkers-Rent Increase in June 19</t>
  </si>
  <si>
    <t>Rent Increase in June 19</t>
  </si>
  <si>
    <t>RC000005950-Real Estate Training College-Rent 31F L4 -   May</t>
  </si>
  <si>
    <t>Rent 31F L4 -   May 19</t>
  </si>
  <si>
    <t>013047</t>
  </si>
  <si>
    <t>RC000005950-Real Estate Training College-Rent 31F L4 -  July</t>
  </si>
  <si>
    <t>Rent 31F L4 -  July 19 (1/2)</t>
  </si>
  <si>
    <t>RC000005950-Real Estate Training College-Rent 31F L4 - June</t>
  </si>
  <si>
    <t>Rent 31F L4 - June 19</t>
  </si>
  <si>
    <t>RC000005977-Enable Consultation Services-Rent Ground Floor -</t>
  </si>
  <si>
    <t>Rent Ground Floor -  Aug 19</t>
  </si>
  <si>
    <t>RC000005978-Enable Consultation Services-Rent level 3 -  Aug</t>
  </si>
  <si>
    <t>Rent level 3 -  Aug 19</t>
  </si>
  <si>
    <t>RC000005978-Enable Consultation Services-Storage rent</t>
  </si>
  <si>
    <t>RC000005979-Zhengtang Precinct Pty Ltd-Rent -  Aug 19</t>
  </si>
  <si>
    <t>RC000005980-Real Estate Training College-Rent L5 - Aug 19</t>
  </si>
  <si>
    <t>Rent L5 - Aug 19</t>
  </si>
  <si>
    <t>RC000005980-Real Estate Training College-Storage Rent</t>
  </si>
  <si>
    <t>Storage Rent</t>
  </si>
  <si>
    <t>RC000005981-David Folkers-Rent - 31F Roof top - Aug 19</t>
  </si>
  <si>
    <t>Rent - 31F Roof top - Aug 19</t>
  </si>
  <si>
    <t>RC000006036-Zhengtang Precinct Pty Ltd-Rent - Sept 19</t>
  </si>
  <si>
    <t>RC000006037-Real Estate Training College-Rent - Sept 19</t>
  </si>
  <si>
    <t>RC000006037-Real Estate Training College-Storage Rent</t>
  </si>
  <si>
    <t>RC000006038-David Folkers-Rent - 31F Roof top - Sept 19</t>
  </si>
  <si>
    <t>Rent - 31F Roof top - Sept 19</t>
  </si>
  <si>
    <t>RC000006049-Enable Consultation Services-Rent 31F L4 - Sept</t>
  </si>
  <si>
    <t>Rent 31F L4 - Sept 19</t>
  </si>
  <si>
    <t>RC000006050-Enable Consultation Services-Rent 31F  L 3 -  Se</t>
  </si>
  <si>
    <t>Rent 31F  L 3 -  Sept 19</t>
  </si>
  <si>
    <t>RC000006050-Enable Consultation Services-Storage rent</t>
  </si>
  <si>
    <t>RC000006051-Enable Consultation Services-Rent 31F Ground Flo</t>
  </si>
  <si>
    <t>Rent 31F Ground Floor -  Sept 19</t>
  </si>
  <si>
    <t>RC000006079-Enable Consultation Services-Rent Ground Floor -</t>
  </si>
  <si>
    <t>Rent Ground Floor -  Oct 19</t>
  </si>
  <si>
    <t>RC000006080-Enable Consultation Services-Rent 31F  L 3 -  Oc</t>
  </si>
  <si>
    <t>Rent 31F  L 3 -  Oct 19</t>
  </si>
  <si>
    <t>RC000006080-Enable Consultation Services-Storage rent</t>
  </si>
  <si>
    <t>RC000006081-Enable Consultation Services-Rent 31F L4 - Oct 1</t>
  </si>
  <si>
    <t>Rent 31F L4 - Oct 19</t>
  </si>
  <si>
    <t>RC000006082-Zhengtang Precinct Pty Ltd-Rent - Oct 19</t>
  </si>
  <si>
    <t>RC000006083-Real Estate Training College-Rent - Oct 19</t>
  </si>
  <si>
    <t>RC000006083-Real Estate Training College-Storage Rent</t>
  </si>
  <si>
    <t>RC000006084-David Folkers-Rent - 31F Roof top - Oct 19</t>
  </si>
  <si>
    <t>Rent - 31F Roof top - Oct 19</t>
  </si>
  <si>
    <t>RC000006137-Enable Consultation Services-Rent Ground Floor -</t>
  </si>
  <si>
    <t>Rent Ground Floor -  Nov 19</t>
  </si>
  <si>
    <t>RC000006138-Enable Consultation Services-Rent 31F  L 3 - Nov</t>
  </si>
  <si>
    <t>Rent 31F  L 3 - Nov 19</t>
  </si>
  <si>
    <t>RC000006138-Enable Consultation Services-Storage rent</t>
  </si>
  <si>
    <t>RC000006139-Enable Consultation Services-Rent 31F L4 - Nov 1</t>
  </si>
  <si>
    <t>Rent 31F L4 - Nov 19</t>
  </si>
  <si>
    <t>RC000006140-Zhengtang Precinct Pty Ltd-Rent - Nov 19</t>
  </si>
  <si>
    <t>Rent - Nov 19</t>
  </si>
  <si>
    <t>RC000006141-Real Estate Training College-Rent -  Nov 19</t>
  </si>
  <si>
    <t>RC000006141-Real Estate Training College-Storage Rent</t>
  </si>
  <si>
    <t>RC000006142-David Folkers-Rent - 31F Roof top - Nov 19</t>
  </si>
  <si>
    <t>Rent - 31F Roof top - Nov 19</t>
  </si>
  <si>
    <t>RC000006165-Enable Consultation Services-Rent Ground Floor -</t>
  </si>
  <si>
    <t>Rent Ground Floor -  Dec 19</t>
  </si>
  <si>
    <t>RC000006166-Enable Consultation Services-Rent 31F  L 3 - Dec</t>
  </si>
  <si>
    <t>Rent 31F  L 3 - Dec 19</t>
  </si>
  <si>
    <t>RC000006166-Enable Consultation Services-Storage rent</t>
  </si>
  <si>
    <t>RC000006167-Enable Consultation Services-Rent 31F L4 - Dec 1</t>
  </si>
  <si>
    <t>Rent 31F L4 - Dec 19</t>
  </si>
  <si>
    <t>RC000006168-Zhengtang Precinct Pty Ltd-Rent - Dec 19 (20days</t>
  </si>
  <si>
    <t>Rent - Dec 19 (20days)</t>
  </si>
  <si>
    <t>RC000006169-Real Estate Training College-Rent -  Dec 19</t>
  </si>
  <si>
    <t>RC000006169-Real Estate Training College-Storage Rent</t>
  </si>
  <si>
    <t>RC000006170-David Folkers-Rent - 31F Roof top -  Dec 19</t>
  </si>
  <si>
    <t>Rent - 31F Roof top -  Dec 19</t>
  </si>
  <si>
    <t>RC000006212-Zhengtang Precinct Pty Ltd-Rent - Jan 20 (till 1</t>
  </si>
  <si>
    <t>Rent - Jan 20 (till 15.01.20)</t>
  </si>
  <si>
    <t>RC000006222-Enable Consultation Services-Rent Ground Floor -</t>
  </si>
  <si>
    <t>Rent Ground Floor -   Jan 20</t>
  </si>
  <si>
    <t>RC000006223-Enable Consultation Services-Rent 31F  L 3 -  Ja</t>
  </si>
  <si>
    <t>Rent 31F  L 3 -  Jan 20</t>
  </si>
  <si>
    <t>RC000006223-Enable Consultation Services-Storage rent</t>
  </si>
  <si>
    <t>RC000006224-Enable Consultation Services-Rent 31F L4 -  Jan</t>
  </si>
  <si>
    <t>Rent 31F L4 -  Jan 20</t>
  </si>
  <si>
    <t>RC000006225-Real Estate Training College-Rent -   Jan 20</t>
  </si>
  <si>
    <t>RC000006246-David Folkers-Rent - 31F Roof top -  Jan 20</t>
  </si>
  <si>
    <t>Rent - 31F Roof top -  Jan 20</t>
  </si>
  <si>
    <t>RC000006268-Enable Consultation Services-Rent Ground Floor -</t>
  </si>
  <si>
    <t>Rent Ground Floor -  Feb 20</t>
  </si>
  <si>
    <t>RC000006269-Enable Consultation Services-Rent 31F  L 3 -  Fe</t>
  </si>
  <si>
    <t>Rent 31F  L 3 -  Feb 20</t>
  </si>
  <si>
    <t>RC000006269-Enable Consultation Services-Storage rent</t>
  </si>
  <si>
    <t>RC000006270-Enable Consultation Services-Rent 31F L4 -  Feb</t>
  </si>
  <si>
    <t>Rent 31F L4 -  Feb 20</t>
  </si>
  <si>
    <t>RC000006290-David Folkers-Rent - 31F Roof top - Feb 20</t>
  </si>
  <si>
    <t>Rent - 31F Roof top - Feb 20</t>
  </si>
  <si>
    <t>RC000006314-Enable Consultation Services-Rent Ground Floor (</t>
  </si>
  <si>
    <t>Rent Ground Floor (4%Increase) - March 20</t>
  </si>
  <si>
    <t>RC000006315-Enable Consultation Services-Rent 31F  L 3 (4%In</t>
  </si>
  <si>
    <t>Rent 31F  L 3 (4%Increase) - March 20</t>
  </si>
  <si>
    <t>RC000006315-Enable Consultation Services-Storage rent</t>
  </si>
  <si>
    <t>RC000006316-Enable Consultation Services-Rent 31F L4 - March</t>
  </si>
  <si>
    <t>Rent 31F L4 - March 20</t>
  </si>
  <si>
    <t>RC000006317-David Folkers-Rent - 31F Roof top - March 20</t>
  </si>
  <si>
    <t>Rent - 31F Roof top - March 20</t>
  </si>
  <si>
    <t>RC000006376-Enable Consultation Services-Rent Ground Floor -</t>
  </si>
  <si>
    <t>Rent Ground Floor -  April 20</t>
  </si>
  <si>
    <t>RC000006377-Enable Consultation Services-Rent 31F  L 3 -  Ap</t>
  </si>
  <si>
    <t>Rent 31F  L 3 -  April 20</t>
  </si>
  <si>
    <t>RC000006377-Enable Consultation Services-Storage rent</t>
  </si>
  <si>
    <t>RC000006378-Enable Consultation Services-Rent 31F L4 - April</t>
  </si>
  <si>
    <t>Rent 31F L4 - April 20</t>
  </si>
  <si>
    <t>RC000006379-David Folkers-Rent - 31F Roof top - April 20</t>
  </si>
  <si>
    <t>Rent - 31F Roof top - April 20</t>
  </si>
  <si>
    <t>RC000006407-Enable Consultation Services-Rent Ground Floor -</t>
  </si>
  <si>
    <t>Rent Ground Floor -  May 20</t>
  </si>
  <si>
    <t>RC000006408-Enable Consultation Services-Rent 31F  L 3 -  Ma</t>
  </si>
  <si>
    <t>Rent 31F  L 3 -  May 20</t>
  </si>
  <si>
    <t>RC000006408-Enable Consultation Services-Storage rent</t>
  </si>
  <si>
    <t>RC000006409-Enable Consultation Services-Rent 31F L4 - May 2</t>
  </si>
  <si>
    <t>Rent 31F L4 - May 20</t>
  </si>
  <si>
    <t>RC000006410-David Folkers-Rent - 31F Roof top - May 20</t>
  </si>
  <si>
    <t>Rent - 31F Roof top - May 20</t>
  </si>
  <si>
    <t>RC000006467-Enable Consultation Services-Rent Ground Floor -</t>
  </si>
  <si>
    <t>Rent Ground Floor -  June 20</t>
  </si>
  <si>
    <t>RC000006468-Enable Consultation Services-Rent 31F  L 3 - Jun</t>
  </si>
  <si>
    <t>Rent 31F  L 3 - June 20</t>
  </si>
  <si>
    <t>RC000006468-Enable Consultation Services-Storage rent</t>
  </si>
  <si>
    <t>RC000006469-Enable Consultation Services-Rent 31F L4 - June</t>
  </si>
  <si>
    <t>Rent 31F L4 - June 20</t>
  </si>
  <si>
    <t>RC000006470-David Folkers-Rent - 31F Roof top - June 20</t>
  </si>
  <si>
    <t>Rent - 31F Roof top - June 20</t>
  </si>
  <si>
    <t>RC000005937-Walter Brooke-Rent 25F lev9 -    July 19</t>
  </si>
  <si>
    <t>Rent 25F lev9 -    July 19</t>
  </si>
  <si>
    <t>RC000005938-My Plan Manager-Rent L8 -  July 19</t>
  </si>
  <si>
    <t>Rent L8 -  July 19</t>
  </si>
  <si>
    <t>RC000005939-Tritan Corporation-Rent -  July 19</t>
  </si>
  <si>
    <t>RC000005941-SRA Information Technology-Rent L7 - July 19</t>
  </si>
  <si>
    <t>Rent L7 - July 19</t>
  </si>
  <si>
    <t>RC000005942-SRA Information Technology-Rent  25F L6  (4%Incr</t>
  </si>
  <si>
    <t>Rent  25F L6  (4%Increase) -   July 19</t>
  </si>
  <si>
    <t>RC000005942-SRA Information Technology-Storage rent</t>
  </si>
  <si>
    <t>RC000005944-Credit Corp Group-Rent  - July 19</t>
  </si>
  <si>
    <t>RC000005945-Beach Energy Ref # BE005905-Rent L4 -  July 19</t>
  </si>
  <si>
    <t>Rent L4 -  July 19</t>
  </si>
  <si>
    <t>RC000005946-Beach Energy Ref # BE005905-Rent L3 -  July 19</t>
  </si>
  <si>
    <t>Rent L3 -  July 19</t>
  </si>
  <si>
    <t>RC000005947-Beach Energy Ref # BE005905-Rent L2 -  July 19</t>
  </si>
  <si>
    <t>Rent L2 -  July 19</t>
  </si>
  <si>
    <t>RC000005948-My Plan Manager-Rent Level 1 - July 19</t>
  </si>
  <si>
    <t>Rent Level 1 - July 19</t>
  </si>
  <si>
    <t>RC000005949-My Plan Manager-Rent Ground Floor -  July 19</t>
  </si>
  <si>
    <t>RC000005966-Walter Brooke-Rent 25F lev9  -  Aug 19</t>
  </si>
  <si>
    <t>Rent 25F lev9  -  Aug 19</t>
  </si>
  <si>
    <t>RC000005967-My Plan Manager-Rent L8 - Aug 19</t>
  </si>
  <si>
    <t>Rent L8 - Aug 19</t>
  </si>
  <si>
    <t>RC000005968-My Plan Manager-Rent Level 1 - Aug 19</t>
  </si>
  <si>
    <t>Rent Level 1 - Aug 19</t>
  </si>
  <si>
    <t>RC000005969-My Plan Manager-Rent Ground Floor -  Aug 19</t>
  </si>
  <si>
    <t>RC000005970-Tritan Corporation-Rent - Aug 19</t>
  </si>
  <si>
    <t>RC000005971-SRA Information Technology-Rent L7 - Aug 19</t>
  </si>
  <si>
    <t>Rent L7 - Aug 19</t>
  </si>
  <si>
    <t>RC000005972-SRA Information Technology-Rent  25F L6  -   Aug</t>
  </si>
  <si>
    <t>Rent  25F L6  -   Aug 19</t>
  </si>
  <si>
    <t>RC000005972-SRA Information Technology-Storage rent</t>
  </si>
  <si>
    <t>RC000005973-Credit Corp Group-Rent (3%Increase ) - Aug 19</t>
  </si>
  <si>
    <t>Rent (3%Increase ) - Aug 19</t>
  </si>
  <si>
    <t>RC000005974-Beach Energy Ref # BE005905-Rent L4 -  Aug 19</t>
  </si>
  <si>
    <t>Rent L4 -  Aug 19</t>
  </si>
  <si>
    <t>RC000005975-Beach Energy Ref # BE005905-Rent L3 -  Aug 19</t>
  </si>
  <si>
    <t>Rent L3 -  Aug 19</t>
  </si>
  <si>
    <t>RC000005976-Beach Energy Ref # BE005905-Rent L2 -  Aug 19</t>
  </si>
  <si>
    <t>Rent L2 -  Aug 19</t>
  </si>
  <si>
    <t>RC000006001-My Plan Manager-Rent 25F L8 - Aug 19</t>
  </si>
  <si>
    <t>Rent 25F L8 - Aug 19</t>
  </si>
  <si>
    <t>013207</t>
  </si>
  <si>
    <t>RC000006024-Walter Brooke-Rent 25F lev9  - Sept 19</t>
  </si>
  <si>
    <t>Rent 25F lev9  - Sept 19</t>
  </si>
  <si>
    <t>RC000006025-My Plan Manager-Rent L8 (South) - Aug 19</t>
  </si>
  <si>
    <t>Rent L8 (South) - Aug 19</t>
  </si>
  <si>
    <t>RC000006026-My Plan Manager-Rent L8 (Centre) - Sept 19</t>
  </si>
  <si>
    <t>Rent L8 (Centre) - Sept 19</t>
  </si>
  <si>
    <t>RC000006027-My Plan Manager-Rent Level 1 - Sept 19</t>
  </si>
  <si>
    <t>Rent Level 1 - Sept 19</t>
  </si>
  <si>
    <t>RC000006028-My Plan Manager-Rent Ground Floor - Sept 19</t>
  </si>
  <si>
    <t>Rent Ground Floor - Sept 19</t>
  </si>
  <si>
    <t>RC000006029-Tritan Corporation-Rent - Sept 19</t>
  </si>
  <si>
    <t>RC000006030-SRA Information Technology-Rent L7 - Sept 19</t>
  </si>
  <si>
    <t>Rent L7 - Sept 19</t>
  </si>
  <si>
    <t>RC000006031-SRA Information Technology-Rent 25F L6  -  Sept</t>
  </si>
  <si>
    <t>Rent 25F L6  -  Sept 19</t>
  </si>
  <si>
    <t>RC000006031-SRA Information Technology-Storage rent</t>
  </si>
  <si>
    <t>RC000006032-Credit Corp Group-Rent  - Sept 19</t>
  </si>
  <si>
    <t>RC000006033-Beach Energy Ref # BE005905-Rent L4 -  Sept 19</t>
  </si>
  <si>
    <t>Rent L4 -  Sept 19</t>
  </si>
  <si>
    <t>RC000006034-Beach Energy Ref # BE005905-Rent L3 -  Sept 19</t>
  </si>
  <si>
    <t>Rent L3 -  Sept 19</t>
  </si>
  <si>
    <t>RC000006035-Beach Energy Ref # BE005905-Rent L2 -  Sept 19</t>
  </si>
  <si>
    <t>Rent L2 -  Sept 19</t>
  </si>
  <si>
    <t>IN000001134-Wakefield International College-Deposit for Rent</t>
  </si>
  <si>
    <t>Deposit for Rent from JLL</t>
  </si>
  <si>
    <t>013416</t>
  </si>
  <si>
    <t>RC000006067-Walter Brooke-Rent 25F lev9  - Oct 19</t>
  </si>
  <si>
    <t>Rent 25F lev9  - Oct 19</t>
  </si>
  <si>
    <t>RC000006068-My Plan Manager-Rent L8 (South) - Oct 19</t>
  </si>
  <si>
    <t>Rent L8 (South) - Oct 19</t>
  </si>
  <si>
    <t>RC000006069-My Plan Manager-Rent L8 (Centre) - Oct 19</t>
  </si>
  <si>
    <t>Rent L8 (Centre) - Oct 19</t>
  </si>
  <si>
    <t>RC000006070-My Plan Manager-Rent Level 1 - Oct 19</t>
  </si>
  <si>
    <t>Rent Level 1 - Oct 19</t>
  </si>
  <si>
    <t>RC000006071-My Plan Manager-Rent Ground Floor - Oct 19</t>
  </si>
  <si>
    <t>Rent Ground Floor - Oct 19</t>
  </si>
  <si>
    <t>RC000006072-Tritan Corporation-Rent - Oct 19</t>
  </si>
  <si>
    <t>RC000006073-SRA Information Technology-Rent L7 - Oct 19</t>
  </si>
  <si>
    <t>Rent L7 - Oct 19</t>
  </si>
  <si>
    <t>RC000006074-SRA Information Technology-Rent 25F L6  -  Oct 1</t>
  </si>
  <si>
    <t>Rent 25F L6  -  Oct 19</t>
  </si>
  <si>
    <t>RC000006074-SRA Information Technology-Storage rent</t>
  </si>
  <si>
    <t>RC000006075-Credit Corp Group-Rent  -Oct 19</t>
  </si>
  <si>
    <t>Rent  -Oct 19</t>
  </si>
  <si>
    <t>RC000006103-My Plan Manager-Rent - 25F L2 - Oct 19</t>
  </si>
  <si>
    <t>Rent - 25F L2 - Oct 19</t>
  </si>
  <si>
    <t>RC000006125-Walter Brooke-Rent 25F lev9  - Nov 19</t>
  </si>
  <si>
    <t>Rent 25F lev9  - Nov 19</t>
  </si>
  <si>
    <t>RC000006126-SRA Information Technology-Rent L7 - Nov 19</t>
  </si>
  <si>
    <t>Rent L7 - Nov 19</t>
  </si>
  <si>
    <t>RC000006127-SRA Information Technology-Rent 25F L6  -  Nov 1</t>
  </si>
  <si>
    <t>Rent 25F L6  -  Nov 19</t>
  </si>
  <si>
    <t>RC000006127-SRA Information Technology-Storage rent</t>
  </si>
  <si>
    <t>RC000006128-Tritan Corporation-Rent - Nov 19</t>
  </si>
  <si>
    <t>RC000006131-My Plan Manager-Rent L8 (South) -  Nov 19</t>
  </si>
  <si>
    <t>Rent L8 (South) -  Nov 19</t>
  </si>
  <si>
    <t>RC000006132-My Plan Manager-Rent L8 (Centre) - Nov 19</t>
  </si>
  <si>
    <t>Rent L8 (Centre) - Nov 19</t>
  </si>
  <si>
    <t>RC000006133-My Plan Manager-Rent - 25F L2 - Nov 19</t>
  </si>
  <si>
    <t>Rent - 25F L2 - Nov 19</t>
  </si>
  <si>
    <t>RC000006133-My Plan Manager-Rent undecharged on Oct 19</t>
  </si>
  <si>
    <t>Rent undecharged on Oct 19</t>
  </si>
  <si>
    <t>RC000006134-My Plan Manager-Rent Level 1 - Nov 19</t>
  </si>
  <si>
    <t>Rent Level 1 - Nov 19</t>
  </si>
  <si>
    <t>RC000006135-My Plan Manager-Rent Ground Floor - Nov 19</t>
  </si>
  <si>
    <t>Rent Ground Floor - Nov 19</t>
  </si>
  <si>
    <t>RC000006136-Credit Corp Group-Rent L5 - Nov 19</t>
  </si>
  <si>
    <t>Rent L5 - Nov 19</t>
  </si>
  <si>
    <t>RC000006171-Walter Brooke-Rent 25F lev9  -  Dec 19</t>
  </si>
  <si>
    <t>Rent 25F lev9  -  Dec 19</t>
  </si>
  <si>
    <t>RC000006172-Tritan Corporation-Rent -  Dec 19</t>
  </si>
  <si>
    <t>RC000006173-SRA Information Technology-Rent L7 -  Dec 19</t>
  </si>
  <si>
    <t>Rent L7 -  Dec 19</t>
  </si>
  <si>
    <t>RC000006174-SRA Information Technology-Rent 25F L6  -   Dec</t>
  </si>
  <si>
    <t>Rent 25F L6  -   Dec 19</t>
  </si>
  <si>
    <t>RC000006174-SRA Information Technology-Storage rent</t>
  </si>
  <si>
    <t>RC000006175-Credit Corp Group-Rent L5 -  Dec 19</t>
  </si>
  <si>
    <t>Rent L5 -  Dec 19</t>
  </si>
  <si>
    <t>RC000006176-My Plan Manager-Rent L4 -   Dec 19</t>
  </si>
  <si>
    <t>Rent L4 -   Dec 19</t>
  </si>
  <si>
    <t>RC000006177-My Plan Manager-Rent - 25F L2 -  Dec 19</t>
  </si>
  <si>
    <t>Rent - 25F L2 -  Dec 19</t>
  </si>
  <si>
    <t>RC000006178-My Plan Manager-Rent Level 1 -  Dec 19</t>
  </si>
  <si>
    <t>Rent Level 1 -  Dec 19</t>
  </si>
  <si>
    <t>RC000006179-My Plan Manager-Rent Ground Floor -  Dec 19</t>
  </si>
  <si>
    <t>RC000006213-Walter Brooke-Rent 25F lev9  -  Jan 20</t>
  </si>
  <si>
    <t>Rent 25F lev9  -  Jan 20</t>
  </si>
  <si>
    <t>RC000006214-Tritan Corporation-Rent -   Jan 20</t>
  </si>
  <si>
    <t>RC000006215-SRA Information Technology-Rent L7 -  Jan 20</t>
  </si>
  <si>
    <t>Rent L7 -  Jan 20</t>
  </si>
  <si>
    <t>RC000006216-SRA Information Technology-Rent 25F L6  -    Jan</t>
  </si>
  <si>
    <t>Rent 25F L6  -    Jan 20</t>
  </si>
  <si>
    <t>RC000006216-SRA Information Technology-Storage rent</t>
  </si>
  <si>
    <t>RC000006217-Credit Corp Group-Rent L5 -   Jan 20</t>
  </si>
  <si>
    <t>Rent L5 -   Jan 20</t>
  </si>
  <si>
    <t>RC000006218-My Plan Manager-Rent L4 -    Jan 20</t>
  </si>
  <si>
    <t>Rent L4 -    Jan 20</t>
  </si>
  <si>
    <t>RC000006219-My Plan Manager-Rent - 25F L2 -   Jan 20</t>
  </si>
  <si>
    <t>Rent - 25F L2 -   Jan 20</t>
  </si>
  <si>
    <t>RC000006220-My Plan Manager-Rent Level 1 -   Jan 20</t>
  </si>
  <si>
    <t>Rent Level 1 -   Jan 20</t>
  </si>
  <si>
    <t>RC000006221-My Plan Manager-Rent Ground Floor -   Jan 20</t>
  </si>
  <si>
    <t>IN000001158-My Plan Manager-Credit Nov19 L8 Centre - rent</t>
  </si>
  <si>
    <t>Credit Nov19 L8 Centre - rent</t>
  </si>
  <si>
    <t>013882</t>
  </si>
  <si>
    <t>IN000001158-My Plan Manager-Credit Nov19 L8 South- rent</t>
  </si>
  <si>
    <t>Credit Nov19 L8 South- rent</t>
  </si>
  <si>
    <t>IN000001158-My Plan Manager-Rent for Nov 19 - L4</t>
  </si>
  <si>
    <t>Rent for Nov 19 - L4</t>
  </si>
  <si>
    <t>RC000006259-Walter Brooke-Rent 25F lev9  -  Feb 20</t>
  </si>
  <si>
    <t>Rent 25F lev9  -  Feb 20</t>
  </si>
  <si>
    <t>RC000006260-Tritan Corporation-Rent -  Feb 20</t>
  </si>
  <si>
    <t>RC000006261-SRA Information Technology-Rent L7 - Feb 20</t>
  </si>
  <si>
    <t>Rent L7 - Feb 20</t>
  </si>
  <si>
    <t>RC000006262-SRA Information Technology-Rent 25F L6  -  Feb 2</t>
  </si>
  <si>
    <t>Rent 25F L6  -  Feb 20</t>
  </si>
  <si>
    <t>RC000006262-SRA Information Technology-Storage rent</t>
  </si>
  <si>
    <t>RC000006263-Credit Corp Group-Rent L5 -  Feb 20</t>
  </si>
  <si>
    <t>Rent L5 -  Feb 20</t>
  </si>
  <si>
    <t>RC000006264-My Plan Manager-Rent L4 - Feb 20</t>
  </si>
  <si>
    <t>Rent L4 - Feb 20</t>
  </si>
  <si>
    <t>RC000006265-My Plan Manager-Rent - 25F L2 -  Feb 20</t>
  </si>
  <si>
    <t>Rent - 25F L2 -  Feb 20</t>
  </si>
  <si>
    <t>RC000006266-My Plan Manager-Rent Level 1 -  Feb 20</t>
  </si>
  <si>
    <t>Rent Level 1 -  Feb 20</t>
  </si>
  <si>
    <t>RC000006267-My Plan Manager-Rent Ground Floor - Feb 20</t>
  </si>
  <si>
    <t>Rent Ground Floor - Feb 20</t>
  </si>
  <si>
    <t>RC000006302-Walter Brooke-Rent 25F lev9 (3.5%Increase)  -</t>
  </si>
  <si>
    <t>Rent 25F lev9 (3.5%Increase)  -   March 20</t>
  </si>
  <si>
    <t>RC000006303-Tritan Corporation-Rent -   March 20</t>
  </si>
  <si>
    <t>Rent -   March 20</t>
  </si>
  <si>
    <t>RC000006304-SRA Information Technology-Rent L7 -  March 20</t>
  </si>
  <si>
    <t>Rent L7 -  March 20</t>
  </si>
  <si>
    <t>RC000006305-Wakefield International College-Rent 25F L7 - Ja</t>
  </si>
  <si>
    <t>Rent 25F L7 - Jan 20</t>
  </si>
  <si>
    <t>RC000006306-Wakefield International College-Rent 25F L7 - Fe</t>
  </si>
  <si>
    <t>Rent 25F L7 - Feb 20</t>
  </si>
  <si>
    <t>RC000006307-Wakefield International College-Rent 25F L7 -  M</t>
  </si>
  <si>
    <t>Rent 25F L7 -  March 20</t>
  </si>
  <si>
    <t>RC000006308-SRA Information Technology-Rent 25F L6  -   Marc</t>
  </si>
  <si>
    <t>Rent 25F L6  -   March 20</t>
  </si>
  <si>
    <t>RC000006308-SRA Information Technology-Storage rent</t>
  </si>
  <si>
    <t>RC000006309-Credit Corp Group-Rent L5 -   March 20</t>
  </si>
  <si>
    <t>Rent L5 -   March 20</t>
  </si>
  <si>
    <t>RC000006310-My Plan Manager-Rent L4 -  March 20</t>
  </si>
  <si>
    <t>Rent L4 -  March 20</t>
  </si>
  <si>
    <t>RC000006311-My Plan Manager-Rent - 25F L2 - March 20</t>
  </si>
  <si>
    <t>Rent - 25F L2 - March 20</t>
  </si>
  <si>
    <t>RC000006312-My Plan Manager-Rent Level 1 -  March 20</t>
  </si>
  <si>
    <t>Rent Level 1 -  March 20</t>
  </si>
  <si>
    <t>RC000006313-My Plan Manager-Rent Ground Floor -  March 20</t>
  </si>
  <si>
    <t>Rent Ground Floor -  March 20</t>
  </si>
  <si>
    <t>RC000006366-Walter Brooke-Rent 25F lev9  -  April 20</t>
  </si>
  <si>
    <t>Rent 25F lev9  -  April 20</t>
  </si>
  <si>
    <t>RC000006367-Tritan Corporation-Rent -   April 20</t>
  </si>
  <si>
    <t>RC000006368-SRA Information Technology-Rent L7 -   April 20</t>
  </si>
  <si>
    <t>Rent L7 -   April 20</t>
  </si>
  <si>
    <t>RC000006369-SRA Information Technology-Rent 25F L6  -   Apri</t>
  </si>
  <si>
    <t>Rent 25F L6  -   April 20</t>
  </si>
  <si>
    <t>RC000006369-SRA Information Technology-Storage rent</t>
  </si>
  <si>
    <t>RC000006370-Wakefield International College-Rent 25F L7 -</t>
  </si>
  <si>
    <t>Rent 25F L7 -   April 20</t>
  </si>
  <si>
    <t>RC000006371-Credit Corp Group-Rent L5 -    April 20</t>
  </si>
  <si>
    <t>Rent L5 -    April 20</t>
  </si>
  <si>
    <t>RC000006372-My Plan Manager-Rent L4 -   April 20</t>
  </si>
  <si>
    <t>Rent L4 -   April 20</t>
  </si>
  <si>
    <t>RC000006373-My Plan Manager-Rent - 25F L2 -  April 20</t>
  </si>
  <si>
    <t>Rent - 25F L2 -  April 20</t>
  </si>
  <si>
    <t>RC000006374-My Plan Manager-Rent Level 1 -   April 20</t>
  </si>
  <si>
    <t>Rent Level 1 -   April 20</t>
  </si>
  <si>
    <t>RC000006375-My Plan Manager-Rent Ground Floor -   April 20</t>
  </si>
  <si>
    <t>Rent Ground Floor -   April 20</t>
  </si>
  <si>
    <t>RC000006396-Walter Brooke-Rent 25F lev9  -  May 20</t>
  </si>
  <si>
    <t>Rent 25F lev9  -  May 20</t>
  </si>
  <si>
    <t>RC000006397-Tritan Corporation-Rent -  May 20</t>
  </si>
  <si>
    <t>RC000006398-Australian Carers-Rent 25F L8 - May 20</t>
  </si>
  <si>
    <t>Rent 25F L8 - May 20</t>
  </si>
  <si>
    <t>RC000006399-SRA Information Technology-Rent L7 -  May 20</t>
  </si>
  <si>
    <t>Rent L7 -  May 20</t>
  </si>
  <si>
    <t>RC000006400-SRA Information Technology-Rent 25F L6  -  May 2</t>
  </si>
  <si>
    <t>Rent 25F L6  -  May 20</t>
  </si>
  <si>
    <t>RC000006400-SRA Information Technology-Storage rent</t>
  </si>
  <si>
    <t>RC000006401-Wakefield International College-Rent 25F L7 -  M</t>
  </si>
  <si>
    <t>Rent 25F L7 -  May 20</t>
  </si>
  <si>
    <t>RC000006402-Credit Corp Group-Rent L5 -  May 20</t>
  </si>
  <si>
    <t>Rent L5 -  May 20</t>
  </si>
  <si>
    <t>RC000006403-My Plan Manager-Rent L4 -  May 20</t>
  </si>
  <si>
    <t>Rent L4 -  May 20</t>
  </si>
  <si>
    <t>RC000006404-My Plan Manager-Rent - 25F L2 -  May 20</t>
  </si>
  <si>
    <t>Rent - 25F L2 -  May 20</t>
  </si>
  <si>
    <t>RC000006405-My Plan Manager-Rent Level 1 -   May 20</t>
  </si>
  <si>
    <t>Rent Level 1 -   May 20</t>
  </si>
  <si>
    <t>RC000006406-My Plan Manager-Rent Ground Floor -  May 20</t>
  </si>
  <si>
    <t>RC000006455-Walter Brooke-Rent 25F lev9  -  June 20</t>
  </si>
  <si>
    <t>Rent 25F lev9  -  June 20</t>
  </si>
  <si>
    <t>RC000006456-Tritan Corporation-Rent -  June 20</t>
  </si>
  <si>
    <t>RC000006457-Australian Carers-Rent 25F L8 - June 20</t>
  </si>
  <si>
    <t>Rent 25F L8 - June 20</t>
  </si>
  <si>
    <t>RC000006459-SRA Information Technology-Rent L7 -  June 20</t>
  </si>
  <si>
    <t>Rent L7 -  June 20</t>
  </si>
  <si>
    <t>RC000006460-SRA Information Technology-Rent 25F L6  -  June</t>
  </si>
  <si>
    <t>Rent 25F L6  -  June 20</t>
  </si>
  <si>
    <t>RC000006460-SRA Information Technology-Storage rent</t>
  </si>
  <si>
    <t>RC000006461-Wakefield International College-Rent 25F L7 - Ju</t>
  </si>
  <si>
    <t>Rent 25F L7 - June 20</t>
  </si>
  <si>
    <t>RC000006462-Credit Corp Group-Rent L5 -   June 20</t>
  </si>
  <si>
    <t>Rent L5 -   June 20</t>
  </si>
  <si>
    <t>RC000006463-My Plan Manager-Rent L4 -  June 20</t>
  </si>
  <si>
    <t>Rent L4 -  June 20</t>
  </si>
  <si>
    <t>RC000006464-My Plan Manager-Rent - 25F L2 - June 20</t>
  </si>
  <si>
    <t>Rent - 25F L2 - June 20</t>
  </si>
  <si>
    <t>RC000006465-My Plan Manager-Rent Level 1 - June 20</t>
  </si>
  <si>
    <t>Rent Level 1 - June 20</t>
  </si>
  <si>
    <t>RC000006466-My Plan Manager-Rent Ground Floor - June 20</t>
  </si>
  <si>
    <t>Rent Ground Floor - June 20</t>
  </si>
  <si>
    <t>GL - JE</t>
  </si>
  <si>
    <t>Re allocate</t>
  </si>
  <si>
    <t>013239</t>
  </si>
  <si>
    <t>013360</t>
  </si>
  <si>
    <t>013459</t>
  </si>
  <si>
    <t>013547</t>
  </si>
  <si>
    <t>013668</t>
  </si>
  <si>
    <t>013778</t>
  </si>
  <si>
    <t>RC000006228-Wilson Parking-Rent -   Jan 20 - Dec20</t>
  </si>
  <si>
    <t>Rent -   Jan 20 - Dec20</t>
  </si>
  <si>
    <t>013891</t>
  </si>
  <si>
    <t>014013</t>
  </si>
  <si>
    <t>014145</t>
  </si>
  <si>
    <t>014263</t>
  </si>
  <si>
    <t>014372</t>
  </si>
  <si>
    <t>014487</t>
  </si>
  <si>
    <t>RC000005999-Crack Cafe-Rent - July 19</t>
  </si>
  <si>
    <t>013138</t>
  </si>
  <si>
    <t>RC000006000-Crack Cafe-Rent - Aug 19</t>
  </si>
  <si>
    <t>RC000006016-Crack Cafe-Rent - Sept 19</t>
  </si>
  <si>
    <t>RC000006101-Crack Cafe-Rent - Oct 19</t>
  </si>
  <si>
    <t>RC000006124-Crack Cafe-Rent - Nov 19</t>
  </si>
  <si>
    <t>RC000006180-Crack Cafe-Rent -  Dec 19</t>
  </si>
  <si>
    <t>RC000006227-Crack Cafe-Rent -   Jan 20</t>
  </si>
  <si>
    <t>RC000006289-Crack Cafe-Rent -  Feb 20</t>
  </si>
  <si>
    <t>RC000006336-Crack Cafe-Rent -  March 20</t>
  </si>
  <si>
    <t>RC000006349-Crack Cafe-Rent -  April 20</t>
  </si>
  <si>
    <t>CN000000221</t>
  </si>
  <si>
    <t>CN000000222</t>
  </si>
  <si>
    <t>Credit May 20 rent</t>
  </si>
  <si>
    <t>RC000006394-Crack Cafe-Rent -  May 20</t>
  </si>
  <si>
    <t>CN000000244</t>
  </si>
  <si>
    <t>RC000006432-Crack Cafe-Rent -  June 20</t>
  </si>
  <si>
    <t>RC000005911-Eynesbury College-Rent  - July 19</t>
  </si>
  <si>
    <t>RC000005960-Eynesbury College-Rent  - Aug 19</t>
  </si>
  <si>
    <t>RC000006052-Eynesbury College-Rent  - Sept 19</t>
  </si>
  <si>
    <t>RC000006066-Eynesbury College-Rent  - Oct 19</t>
  </si>
  <si>
    <t>RC000006116-Eynesbury College-Rent  - Nov 19</t>
  </si>
  <si>
    <t>Rent  - Nov 19</t>
  </si>
  <si>
    <t>RC000006161-Eynesbury College-Rent  - Dec 19</t>
  </si>
  <si>
    <t>Rent  - Dec 19</t>
  </si>
  <si>
    <t>RC000006211-Eynesbury College-Rent (5% Increase)  - Jan 20</t>
  </si>
  <si>
    <t>Rent (5% Increase)  - Jan 20</t>
  </si>
  <si>
    <t>RC000006258-Eynesbury College-Rent  -  Feb 20</t>
  </si>
  <si>
    <t>RC000006301-Eynesbury College-Rent  -  March 20</t>
  </si>
  <si>
    <t>RC000006348-Eynesbury College-Rent  -  April 20</t>
  </si>
  <si>
    <t>RC000006391-Eynesbury College-Rent  -  May 20</t>
  </si>
  <si>
    <t>RC000006435-Eynesbury College-Rent  -  June 20</t>
  </si>
  <si>
    <t>Rental Income</t>
  </si>
  <si>
    <t>013238</t>
  </si>
  <si>
    <t>013329</t>
  </si>
  <si>
    <t>013427</t>
  </si>
  <si>
    <t>013546</t>
  </si>
  <si>
    <t>013667</t>
  </si>
  <si>
    <t>013705</t>
  </si>
  <si>
    <t>013890</t>
  </si>
  <si>
    <t>014012</t>
  </si>
  <si>
    <t>014144</t>
  </si>
  <si>
    <t>014262</t>
  </si>
  <si>
    <t>014371</t>
  </si>
  <si>
    <t>014486</t>
  </si>
  <si>
    <t>RC000005952-Melbourne Commercial Office Sales &amp; Leasing-Rent</t>
  </si>
  <si>
    <t>Rent 120Q - July 19</t>
  </si>
  <si>
    <t>013088</t>
  </si>
  <si>
    <t>RC000006004-Melbourne Commercial Office Sales &amp; Leasing-Rent</t>
  </si>
  <si>
    <t>Rent - 120Q Aug 19</t>
  </si>
  <si>
    <t>013218</t>
  </si>
  <si>
    <t>RC000006106-Melbourne Commercial Office Sales &amp; Leasing- Ren</t>
  </si>
  <si>
    <t xml:space="preserve"> Rent - Oct 19</t>
  </si>
  <si>
    <t>013469</t>
  </si>
  <si>
    <t>RC000006155-Melbourne Commercial Office Sales &amp; Leasing-Rent</t>
  </si>
  <si>
    <t>Rent - 120Q Nov 19</t>
  </si>
  <si>
    <t>013573</t>
  </si>
  <si>
    <t>RC000006204-Melbourne Commercial Office Sales &amp; Leasing-Rent</t>
  </si>
  <si>
    <t>Rent - 120Q Dec 19</t>
  </si>
  <si>
    <t>013708</t>
  </si>
  <si>
    <t>RC000006251-Melbourne Commercial Office Sales &amp; Leasing-Rent</t>
  </si>
  <si>
    <t>Rent - 120Q Jan 20</t>
  </si>
  <si>
    <t>013788</t>
  </si>
  <si>
    <t>RC000006292-Melbourne Commercial Office Sales &amp; Leasing-Rent</t>
  </si>
  <si>
    <t>Rent - 120Q  Feb 20</t>
  </si>
  <si>
    <t>013926</t>
  </si>
  <si>
    <t>RC000006340-Melbourne Commercial Office Sales &amp; Leasing-Rent</t>
  </si>
  <si>
    <t>Rent - 120Q Feb 20</t>
  </si>
  <si>
    <t>014048</t>
  </si>
  <si>
    <t>RC000005951-Melbourne Commercial Office Sales &amp; Leasing-Q236</t>
  </si>
  <si>
    <t>Q236 Rent - July 19</t>
  </si>
  <si>
    <t>013086</t>
  </si>
  <si>
    <t>RC000006003-Melbourne Commercial Office Sales &amp; Leasing-Q236</t>
  </si>
  <si>
    <t>Q236 Rent - Aug 19</t>
  </si>
  <si>
    <t>013217</t>
  </si>
  <si>
    <t>RC000006056-Melbourne Commercial Office Sales &amp; Leasing-Q236</t>
  </si>
  <si>
    <t>Q236 Rent - Sept 19</t>
  </si>
  <si>
    <t>013343</t>
  </si>
  <si>
    <t>RC000006104-Melbourne Commercial Office Sales &amp; Leasing-Q236</t>
  </si>
  <si>
    <t>Q236 Rent - Oct 19</t>
  </si>
  <si>
    <t>013467</t>
  </si>
  <si>
    <t>RC000006154-Melbourne Commercial Office Sales &amp; Leasing-Q236</t>
  </si>
  <si>
    <t>Q236 Rent - Nov 19</t>
  </si>
  <si>
    <t>013572</t>
  </si>
  <si>
    <t>RC000006202-Melbourne Commercial Office Sales &amp; Leasing-Q236</t>
  </si>
  <si>
    <t>Q236 Rent - Dec 19</t>
  </si>
  <si>
    <t>013706</t>
  </si>
  <si>
    <t>RC000006250-Melbourne Commercial Office Sales &amp; Leasing-Q236</t>
  </si>
  <si>
    <t>Q236 Rent - Jan 20</t>
  </si>
  <si>
    <t>013787</t>
  </si>
  <si>
    <t>RC000006293-Melbourne Commercial Office Sales &amp; Leasing-Q236</t>
  </si>
  <si>
    <t>Q236 Rent -  Feb 20</t>
  </si>
  <si>
    <t>RC000006338-Melbourne Commercial Office Sales &amp; Leasing-Q236</t>
  </si>
  <si>
    <t>Q236 Rent - Mar20</t>
  </si>
  <si>
    <t>014039</t>
  </si>
  <si>
    <t>RC000006383-Melbourne Commercial Office Sales &amp; Leasing-Q236</t>
  </si>
  <si>
    <t>Q236 Rent - April 20</t>
  </si>
  <si>
    <t>014159</t>
  </si>
  <si>
    <t>RC000006427-Melbourne Commercial Office Sales &amp; Leasing-Q236</t>
  </si>
  <si>
    <t>Q236 Rent - May 20</t>
  </si>
  <si>
    <t>014293</t>
  </si>
  <si>
    <t>RC000006474-Melbourne Commercial Office Sales &amp; Leasing-Q236</t>
  </si>
  <si>
    <t>Q236 Rent - June 20</t>
  </si>
  <si>
    <t>014403</t>
  </si>
  <si>
    <t>RC000005954-Melbourne Commercial Office Sales &amp; Leasing-Rent</t>
  </si>
  <si>
    <t>Rent Q534 July 19</t>
  </si>
  <si>
    <t>013091</t>
  </si>
  <si>
    <t>RC000006002-Melbourne Commercial Office Sales &amp; Leasing-Rent</t>
  </si>
  <si>
    <t>Rent Q534 Aug 19</t>
  </si>
  <si>
    <t>013216</t>
  </si>
  <si>
    <t>RC000006055-Melbourne Commercial Office Sales &amp; Leasing-Rent</t>
  </si>
  <si>
    <t>Rent Q534 Sept 19</t>
  </si>
  <si>
    <t>013342</t>
  </si>
  <si>
    <t>RC000006105-Melbourne Commercial Office Sales &amp; Leasing-Rent</t>
  </si>
  <si>
    <t>Rent Q534 Oct 19</t>
  </si>
  <si>
    <t>013468</t>
  </si>
  <si>
    <t>RC000006153-Melbourne Commercial Office Sales &amp; Leasing-Rent</t>
  </si>
  <si>
    <t>Rent Q534 Nov 19</t>
  </si>
  <si>
    <t>013571</t>
  </si>
  <si>
    <t>RC000006203-Melbourne Commercial Office Sales &amp; Leasing-Rent</t>
  </si>
  <si>
    <t>Rent Q534 Dec 19</t>
  </si>
  <si>
    <t>013707</t>
  </si>
  <si>
    <t>RC000006249-Melbourne Commercial Office Sales &amp; Leasing-Rent</t>
  </si>
  <si>
    <t>Rent Q534 Jan 20</t>
  </si>
  <si>
    <t>013786</t>
  </si>
  <si>
    <t>RC000006339-Melbourne Commercial Office Sales &amp; Leasing-Rent</t>
  </si>
  <si>
    <t>Rent Q534 Feb 20</t>
  </si>
  <si>
    <t>014047</t>
  </si>
  <si>
    <t>RC000006382-Melbourne Commercial Office Sales &amp; Leasing- Apr</t>
  </si>
  <si>
    <t xml:space="preserve"> April 20 rent</t>
  </si>
  <si>
    <t>014158</t>
  </si>
  <si>
    <t>RC000006384-Melbourne Commercial Office Sales &amp; Leasing-Rent</t>
  </si>
  <si>
    <t>Rent Q534 April 20</t>
  </si>
  <si>
    <t>014200</t>
  </si>
  <si>
    <t>RC000005921-Modere Australia-Car Parking x 23@$95.48</t>
  </si>
  <si>
    <t>Car Parking x 23@$95.48</t>
  </si>
  <si>
    <t>RC000005922-Ouwens Casserly Real Estate-Car Parking Rental-2</t>
  </si>
  <si>
    <t>RC000005923-Ouwens Casserly Property Management-Car Parking</t>
  </si>
  <si>
    <t>Car Parking Rental, 8 @$91.44</t>
  </si>
  <si>
    <t>RC000005996-Modere Australia-Car Parking x 23@$95.48</t>
  </si>
  <si>
    <t>RC000005997-Ouwens Casserly Real Estate-Car Parking Rental-2</t>
  </si>
  <si>
    <t>RC000005998-Ouwens Casserly Property Management-Car Parking</t>
  </si>
  <si>
    <t>RC000006017-Modere Australia-Car Parking x 23@$95.48</t>
  </si>
  <si>
    <t>RC000006018-Ouwens Casserly Real Estate-Car Parking 12@$97.2</t>
  </si>
  <si>
    <t>Car Parking 12@$97.28</t>
  </si>
  <si>
    <t>RC000006019-Ouwens Casserly Property Management-Car Parking</t>
  </si>
  <si>
    <t>RC000006098-Modere Australia-Car Parking x 23@$95.48</t>
  </si>
  <si>
    <t>RC000006099-Ouwens Casserly Real Estate-Car Parking 12@$97.2</t>
  </si>
  <si>
    <t>RC000006100-Ouwens Casserly Property Management-Car Parking</t>
  </si>
  <si>
    <t>RC000006150-Modere Australia-Car Parking x 23@$95.48</t>
  </si>
  <si>
    <t>RC000006151-Ouwens Casserly Real Estate-Car Parking 12@$97.2</t>
  </si>
  <si>
    <t>RC000006152-Ouwens Casserly Property Management-Car Parking</t>
  </si>
  <si>
    <t>RC000006181-Modere Australia-Car Parking x 23@$95.48</t>
  </si>
  <si>
    <t>RC000006182-Ouwens Casserly Real Estate-Car Parking 12@$97.2</t>
  </si>
  <si>
    <t>RC000006183-Ouwens Casserly Property Management-Car Parking</t>
  </si>
  <si>
    <t>RC000006229-Modere Australia-Car Parking x 23@$95.48</t>
  </si>
  <si>
    <t>RC000006230-Ouwens Casserly Real Estate-Car Parking 12@$97.2</t>
  </si>
  <si>
    <t>RC000006231-Ouwens Casserly Property Management-Car Parking</t>
  </si>
  <si>
    <t>Car Parking Rental, 8 @$93.82</t>
  </si>
  <si>
    <t>RC000006286-Modere Australia-Car Parking x 23@$95.48</t>
  </si>
  <si>
    <t>RC000006287-Ouwens Casserly Real Estate-Car Parking 12@$97.2</t>
  </si>
  <si>
    <t>RC000006288-Ouwens Casserly Property Management-Car Parking</t>
  </si>
  <si>
    <t>Credit car park Jan20</t>
  </si>
  <si>
    <t>Credit car park Feb20</t>
  </si>
  <si>
    <t>CN000000216</t>
  </si>
  <si>
    <t>Jan20 - credit carpark @83.95 each</t>
  </si>
  <si>
    <t>014008</t>
  </si>
  <si>
    <t>Feb20- credit carpark @83.95 each</t>
  </si>
  <si>
    <t>Extra 3 spaces in March20</t>
  </si>
  <si>
    <t>RC000006333-Modere Australia-Car Parking x 20@$83.59</t>
  </si>
  <si>
    <t>Car Parking x 20@$83.59</t>
  </si>
  <si>
    <t>RC000006334-Ouwens Casserly Real Estate-Car Parking 12@$97.2</t>
  </si>
  <si>
    <t>RC000006335-Ouwens Casserly Property Management-Car Parking</t>
  </si>
  <si>
    <t>RC000006350-Modere Australia-Car Parking x 20@$83.59</t>
  </si>
  <si>
    <t>RC000006351-Ouwens Casserly Real Estate-Car Parking 12@$97.2</t>
  </si>
  <si>
    <t>RC000006352-Ouwens Casserly Property Management-Car Parking</t>
  </si>
  <si>
    <t>RC000006424-Modere Australia-Car Parking x 23@$83.59</t>
  </si>
  <si>
    <t>Car Parking x 23@$83.59</t>
  </si>
  <si>
    <t>RC000006424-Modere Australia-Car Parking x 3 in April 20</t>
  </si>
  <si>
    <t>Car Parking x 3 in April 20</t>
  </si>
  <si>
    <t>RC000006425-Ouwens Casserly Real Estate-Car Parking 12@$97.2</t>
  </si>
  <si>
    <t>RC000006426-Ouwens Casserly Property Management-Car Parking</t>
  </si>
  <si>
    <t>RC000006439-Modere Australia-Car Parking x 23@$83.59</t>
  </si>
  <si>
    <t>RC000006440-Ouwens Casserly Real Estate-Car Parking 12@$97.2</t>
  </si>
  <si>
    <t>RC000006441-Ouwens Casserly Property Management-Car Parking</t>
  </si>
  <si>
    <t>IN000001115-RPS Manidis Roberts pty Ltd-Car Parking Rental I</t>
  </si>
  <si>
    <t>Car Parking Rental Increase Dec18 -June19</t>
  </si>
  <si>
    <t>RC000005906-Advanced Business Consulting- South (Car park)-C</t>
  </si>
  <si>
    <t>Car Parking #32,33,34,36 - July 19 (3% Increase)</t>
  </si>
  <si>
    <t>013016</t>
  </si>
  <si>
    <t>RC000005907-Enable Consultation Services-Car Parking - #16 -</t>
  </si>
  <si>
    <t>Car Parking - #16 -  July 19 (3% Increase)</t>
  </si>
  <si>
    <t>RC000005908-Victim Support Services-Car Parking #31 -  July</t>
  </si>
  <si>
    <t>Car Parking #31 -  July 19 (3% Increase)</t>
  </si>
  <si>
    <t>RC000005909-Leadenhall Services-Car Parking U/C #38-39 -  Ju</t>
  </si>
  <si>
    <t>Car Parking U/C #38-39 -  July 19 (3%Increase)</t>
  </si>
  <si>
    <t>RC000005910-Wendy Stewart-Car Parking Rent #6 -  July 19 (3%</t>
  </si>
  <si>
    <t>Car Parking Rent #6 -  July 19 (3% Increase)</t>
  </si>
  <si>
    <t>RC000005918-Zhengtang Precinct Pty Ltd-Car Parking Rental x</t>
  </si>
  <si>
    <t>Car Parking Rental x 2</t>
  </si>
  <si>
    <t>RC000005928-Victim Support Services-Car Parking Rental x 10</t>
  </si>
  <si>
    <t>Car Parking Rental x 10</t>
  </si>
  <si>
    <t>RC000005931-RPS Manidis Roberts pty Ltd-Car Parking</t>
  </si>
  <si>
    <t>Car Parking</t>
  </si>
  <si>
    <t>RC000005933-Advanced Business Consulting - North-Car Parking</t>
  </si>
  <si>
    <t>RC000005936-Global Intertrade Pty Ltd-Car Parking Rental-33</t>
  </si>
  <si>
    <t>RC000005937-Walter Brooke-Car Parking Rental-33 Franklin St</t>
  </si>
  <si>
    <t>RC000005955-Advanced Business Consulting- South (Car park)-C</t>
  </si>
  <si>
    <t>Car Parking #32,33,34,36 - Aug 19</t>
  </si>
  <si>
    <t>013135</t>
  </si>
  <si>
    <t>RC000005956-Enable Consultation Services-Car Parking Rental</t>
  </si>
  <si>
    <t>Car Parking Rental - #16 - Aug 19</t>
  </si>
  <si>
    <t>RC000005957-Victim Support Services-Car Parking #31 -  Aug 1</t>
  </si>
  <si>
    <t>Car Parking #31 -  Aug 19</t>
  </si>
  <si>
    <t>RC000005958-Leadenhall Services-Car Parking U/C #38-39 -   A</t>
  </si>
  <si>
    <t>Car Parking U/C #38-39 -   Aug 19</t>
  </si>
  <si>
    <t>RC000005959-Wendy Stewart-Car Parking Rent #6 -   Aug 19</t>
  </si>
  <si>
    <t>Car Parking Rent #6 -   Aug 19</t>
  </si>
  <si>
    <t>RC000005966-Walter Brooke-Car Parking Rental-33 Franklin St</t>
  </si>
  <si>
    <t>RC000005979-Zhengtang Precinct Pty Ltd-Car Parking Rental x</t>
  </si>
  <si>
    <t>RC000005983-Victim Support Services-Car Parking Rental x 10</t>
  </si>
  <si>
    <t>RC000005986-RPS Manidis Roberts pty Ltd-Car Parking</t>
  </si>
  <si>
    <t>RC000005988-Advanced Business Consulting - North-Car Parking</t>
  </si>
  <si>
    <t>RC000005991-Global Intertrade Pty Ltd-Car Parking Rental-33</t>
  </si>
  <si>
    <t>RC000006005-Advanced Business Consulting- South (Car park)-C</t>
  </si>
  <si>
    <t>Car Parking #32,33,34,36 - Sept 19</t>
  </si>
  <si>
    <t>013302</t>
  </si>
  <si>
    <t>RC000006006-Enable Consultation Services-Car Parking Rental</t>
  </si>
  <si>
    <t>Car Parking Rental - #16 - Sept 19</t>
  </si>
  <si>
    <t>RC000006007-Victim Support Services-Car Parking #31 -  Sept</t>
  </si>
  <si>
    <t>Car Parking #31 -  Sept 19</t>
  </si>
  <si>
    <t>RC000006008-Leadenhall Services-Car Parking U/C #38-39 - Sep</t>
  </si>
  <si>
    <t>Car Parking U/C #38-39 - Sept 19</t>
  </si>
  <si>
    <t>RC000006009-Wendy Stewart-Car Parking Rent #6 -  Sept 19</t>
  </si>
  <si>
    <t>Car Parking Rent #6 -  Sept 19</t>
  </si>
  <si>
    <t>RC000006024-Walter Brooke-Car Parking Rental-33 Franklin St</t>
  </si>
  <si>
    <t>RC000006036-Zhengtang Precinct Pty Ltd-Car Parking Rental x</t>
  </si>
  <si>
    <t>RC000006039-Victim Support Services-Car Parking Rental x 10</t>
  </si>
  <si>
    <t>RC000006042-RPS Manidis Roberts pty Ltd-Car Parking</t>
  </si>
  <si>
    <t>RC000006044-Global Intertrade Pty Ltd-Car Parking Rental-33</t>
  </si>
  <si>
    <t>RC000006045-Advanced Business Consulting - North-Car Parking</t>
  </si>
  <si>
    <t>RC000006057-Advanced Business Consulting- South (Car park)-C</t>
  </si>
  <si>
    <t>Car Parking #32,33,34,36 - Oct 19</t>
  </si>
  <si>
    <t>013397</t>
  </si>
  <si>
    <t>RC000006058-Enable Consultation Services-Car Parking Rental</t>
  </si>
  <si>
    <t>Car Parking Rental - #16 - Oct 19</t>
  </si>
  <si>
    <t>RC000006059-Victim Support Services-Car Parking #31 -  Oct 1</t>
  </si>
  <si>
    <t>Car Parking #31 -  Oct 19</t>
  </si>
  <si>
    <t>RC000006060-Leadenhall Services-Car Parking U/C #38-39 - Oct</t>
  </si>
  <si>
    <t>Car Parking U/C #38-39 - Oct 19</t>
  </si>
  <si>
    <t>RC000006061-Wendy Stewart-Car Parking Rent #6 -  Oct 19</t>
  </si>
  <si>
    <t>Car Parking Rent #6 -  Oct 19</t>
  </si>
  <si>
    <t>RC000006067-Walter Brooke-Car Parking Rental-33 Franklin St</t>
  </si>
  <si>
    <t>RC000006082-Zhengtang Precinct Pty Ltd-Car Parking Rental x</t>
  </si>
  <si>
    <t>RC000006085-Victim Support Services-Car Parking Rental x 10</t>
  </si>
  <si>
    <t>RC000006088-RPS Manidis Roberts pty Ltd-Car Parking</t>
  </si>
  <si>
    <t>RC000006090-Advanced Business Consulting - North-Car Parking</t>
  </si>
  <si>
    <t>RC000006093-Global Intertrade Pty Ltd-Car Parking Rental-33</t>
  </si>
  <si>
    <t>RC000006125-Walter Brooke-Car Parking Rental-33 Franklin St</t>
  </si>
  <si>
    <t>RC000006110-Advanced Business Consulting- South (Car park)-C</t>
  </si>
  <si>
    <t>Car Parking #32,33,34,36 - Nov 19</t>
  </si>
  <si>
    <t>013508</t>
  </si>
  <si>
    <t>RC000006111-Enable Consultation Services-Car Parking Rental</t>
  </si>
  <si>
    <t>Car Parking Rental - #16 - Nov 19</t>
  </si>
  <si>
    <t>RC000006112-Victim Support Services-Car Parking #31 -  Nov 1</t>
  </si>
  <si>
    <t>Car Parking #31 -  Nov 19</t>
  </si>
  <si>
    <t>RC000006113-Leadenhall Services-Car Parking U/C #38-39 - Nov</t>
  </si>
  <si>
    <t>Car Parking U/C #38-39 - Nov 19</t>
  </si>
  <si>
    <t>RC000006115-Wendy Stewart-Car Parking Rent #6 -  Nov 19</t>
  </si>
  <si>
    <t>Car Parking Rent #6 -  Nov 19</t>
  </si>
  <si>
    <t>RC000006117-Victim Support Services-Car Parking Rental x 10</t>
  </si>
  <si>
    <t>RC000006120-RPS Manidis Roberts pty Ltd-Car Parking</t>
  </si>
  <si>
    <t>RC000006123-Advanced Business Consulting - North-Car Parking</t>
  </si>
  <si>
    <t>RC000006196-Global Intertrade Pty Ltd-Car Parking Rental-33</t>
  </si>
  <si>
    <t>RC000006156-Advanced Business Consulting- South (Car park)-C</t>
  </si>
  <si>
    <t>Car Parking #32,33,34,36 - Dec 19</t>
  </si>
  <si>
    <t>013614</t>
  </si>
  <si>
    <t>RC000006157-Enable Consultation Services-Car Parking Rental</t>
  </si>
  <si>
    <t>Car Parking Rental - #16 - Dec 19</t>
  </si>
  <si>
    <t>RC000006158-Victim Support Services-Car Parking #31 -  Nov 1</t>
  </si>
  <si>
    <t>RC000006159-Leadenhall Services-Car Parking U/C #38-39 - Dec</t>
  </si>
  <si>
    <t>Car Parking U/C #38-39 - Dec 19</t>
  </si>
  <si>
    <t>RC000006160-Wendy Stewart-Car Parking Rent #6 -  Dec 19</t>
  </si>
  <si>
    <t>Car Parking Rent #6 -  Dec 19</t>
  </si>
  <si>
    <t>RC000006171-Walter Brooke-Car Parking Rental-33 Franklin St</t>
  </si>
  <si>
    <t>RC000006188-Victim Support Services-Car Parking Rental x 10</t>
  </si>
  <si>
    <t>RC000006191-RPS Manidis Roberts pty Ltd-Car Parking</t>
  </si>
  <si>
    <t>RC000006193-Advanced Business Consulting - North-Car Parking</t>
  </si>
  <si>
    <t>RC000006194-EMA Lawyers Pty Ltd-Car Parking Rental-  Dec 19</t>
  </si>
  <si>
    <t>Car Parking Rental-  Dec 19</t>
  </si>
  <si>
    <t>RC000006194-EMA Lawyers Pty Ltd-Car Parking Rental-  Oct-Nov</t>
  </si>
  <si>
    <t>Car Parking Rental-  Oct-Nov19</t>
  </si>
  <si>
    <t>RC000006199-Global Intertrade Pty Ltd-Car Parking Rental-33</t>
  </si>
  <si>
    <t>RC000006206-Advanced Business Consulting- South (Car park)-C</t>
  </si>
  <si>
    <t>Car Parking #32,33,34,36 - Jan 20</t>
  </si>
  <si>
    <t>013747</t>
  </si>
  <si>
    <t>RC000006207-Enable Consultation Services-Car Parking Rental</t>
  </si>
  <si>
    <t>Car Parking Rental - #16 - Jan 20</t>
  </si>
  <si>
    <t>RC000006208-Victim Support Services-Car Parking #31 -  Jan 2</t>
  </si>
  <si>
    <t>Car Parking #31 -  Jan 20</t>
  </si>
  <si>
    <t>RC000006209-Leadenhall Services-Car Parking U/C #38-39 - Jan</t>
  </si>
  <si>
    <t>Car Parking U/C #38-39 - Jan 20</t>
  </si>
  <si>
    <t>RC000006210-Wendy Stewart-Car Parking Rent #6 -  Jan 20</t>
  </si>
  <si>
    <t>Car Parking Rent #6 -  Jan 20</t>
  </si>
  <si>
    <t>RC000006213-Walter Brooke-Car Parking Rental-33 Franklin St</t>
  </si>
  <si>
    <t>RC000006236-Victim Support Services-Car Parking Rental x 10</t>
  </si>
  <si>
    <t>RC000006239-RPS Manidis Roberts pty Ltd-Car Parking</t>
  </si>
  <si>
    <t>RC000006241-Advanced Business Consulting - North-Car Parking</t>
  </si>
  <si>
    <t>RC000006242-EMA Lawyers Pty Ltd-Car Parking Rental-33 Frankl</t>
  </si>
  <si>
    <t>RC000006245-Global Intertrade Pty Ltd-Car Parking Rental-33</t>
  </si>
  <si>
    <t>RC000006253-Advanced Business Consulting- South (Car park)-C</t>
  </si>
  <si>
    <t>Car Parking #32,33,34,36 - Feb 20</t>
  </si>
  <si>
    <t>013855</t>
  </si>
  <si>
    <t>RC000006254-Enable Consultation Services-Car Parking Rental</t>
  </si>
  <si>
    <t>Car Parking Rental - #16 - Feb 20</t>
  </si>
  <si>
    <t>RC000006255-Victim Support Services-Car Parking #31 -  Feb 2</t>
  </si>
  <si>
    <t>Car Parking #31 -  Feb 20</t>
  </si>
  <si>
    <t>RC000006256-Leadenhall Services-Car Parking U/C #38-39 - Feb</t>
  </si>
  <si>
    <t>Car Parking U/C #38-39 - Feb 20</t>
  </si>
  <si>
    <t>RC000006257-Wendy Stewart-Car Parking Rent #6 -  Feb 20</t>
  </si>
  <si>
    <t>Car Parking Rent #6 -  Feb 20</t>
  </si>
  <si>
    <t>RC000006259-Walter Brooke-Car Parking Rental-33 Franklin St</t>
  </si>
  <si>
    <t>RC000006272-Victim Support Services-Car Parking Rental x 10</t>
  </si>
  <si>
    <t>RC000006275-RPS Manidis Roberts pty Ltd-Car Parking</t>
  </si>
  <si>
    <t>RC000006277-Advanced Business Consulting - North-Car Parking</t>
  </si>
  <si>
    <t>RC000006278-EMA Lawyers Pty Ltd-Car Parking Rental-33 Frankl</t>
  </si>
  <si>
    <t>RC000006281-Global Intertrade Pty Ltd-Car Parking Rental-33</t>
  </si>
  <si>
    <t>RC000006294-Advanced Business Consulting- South (Car park)-C</t>
  </si>
  <si>
    <t>Car Parking #32,33,34,36 - March 20</t>
  </si>
  <si>
    <t>013982</t>
  </si>
  <si>
    <t>RC000006295-Enable Consultation Services-Car Parking Rental</t>
  </si>
  <si>
    <t>Car Parking Rental - #16 - March 20</t>
  </si>
  <si>
    <t>RC000006296-Victim Support Services-Car Parking #31 - March</t>
  </si>
  <si>
    <t>Car Parking #31 - March 20</t>
  </si>
  <si>
    <t>RC000006297-Leadenhall Services-Car Parking U/C #38-39 - Mar</t>
  </si>
  <si>
    <t>Car Parking U/C #38-39 - March 20</t>
  </si>
  <si>
    <t>RC000006298-Wendy Stewart-Car Parking Rent #6 - March 20</t>
  </si>
  <si>
    <t>Car Parking Rent #6 - March 20</t>
  </si>
  <si>
    <t>RC000006302-Walter Brooke-Car Parking Rental-33 Franklin St</t>
  </si>
  <si>
    <t>RC000006320-Victim Support Services-Car Parking Rental x 10</t>
  </si>
  <si>
    <t>RC000006323-RPS Manidis Roberts pty Ltd-Car Parking</t>
  </si>
  <si>
    <t>RC000006325-Advanced Business Consulting - North-Car Parking</t>
  </si>
  <si>
    <t>RC000006326-EMA Lawyers Pty Ltd-Car Parking Rental-33 Frankl</t>
  </si>
  <si>
    <t>RC000006329-Global Intertrade Pty Ltd-Car Parking Rental-33</t>
  </si>
  <si>
    <t>CN000000218</t>
  </si>
  <si>
    <t>Credit April 20 c/park</t>
  </si>
  <si>
    <t>014120</t>
  </si>
  <si>
    <t>RC000006343-Advanced Business Consulting- South (Car park)-C</t>
  </si>
  <si>
    <t>Car Parking #32,33,34,36 - April 20</t>
  </si>
  <si>
    <t>014090</t>
  </si>
  <si>
    <t>RC000006344-Enable Consultation Services-Car Parking Rental</t>
  </si>
  <si>
    <t>Car Parking Rental - #16 - April 20</t>
  </si>
  <si>
    <t>RC000006345-Victim Support Services-Car Parking #31 - April</t>
  </si>
  <si>
    <t>Car Parking #31 - April 20</t>
  </si>
  <si>
    <t>RC000006346-Leadenhall Services-Car Parking U/C #38-39 - Apr</t>
  </si>
  <si>
    <t>Car Parking U/C #38-39 - April 20</t>
  </si>
  <si>
    <t>RC000006347-Wendy Stewart-Car Parking Rent #6 - April 20</t>
  </si>
  <si>
    <t>Car Parking Rent #6 - April 20</t>
  </si>
  <si>
    <t>RC000006356-Victim Support Services-Car Parking Rental x 10</t>
  </si>
  <si>
    <t>RC000006359-RPS Manidis Roberts pty Ltd-Car Parking</t>
  </si>
  <si>
    <t>RC000006361-Advanced Business Consulting - North-Car Parking</t>
  </si>
  <si>
    <t>RC000006362-EMA Lawyers Pty Ltd-Car Parking Rental-33 Frankl</t>
  </si>
  <si>
    <t>RC000006365-Global Intertrade Pty Ltd-Car Parking Rental-33</t>
  </si>
  <si>
    <t>RC000006366-Walter Brooke-Car Parking Rental-33 Franklin St</t>
  </si>
  <si>
    <t>RC000006385-Advanced Business Consulting- South (Car park)-C</t>
  </si>
  <si>
    <t>Car Parking #32,33,34,36 - May 20</t>
  </si>
  <si>
    <t>014223</t>
  </si>
  <si>
    <t>RC000006387-Victim Support Services-Car Parking #31 - May 20</t>
  </si>
  <si>
    <t>Car Parking #31 - May 20</t>
  </si>
  <si>
    <t>RC000006388-Enable Consultation Services-Car Parking Rental</t>
  </si>
  <si>
    <t>Car Parking Rental - #16 - May 20</t>
  </si>
  <si>
    <t>RC000006389-Leadenhall Services-Car Parking U/C #38-39 - May</t>
  </si>
  <si>
    <t>Car Parking U/C #38-39 - May 20</t>
  </si>
  <si>
    <t>RC000006396-Walter Brooke-Car Parking Rental-33 Franklin St</t>
  </si>
  <si>
    <t>RC000006411-Victim Support Services-Car Parking Rental x 10</t>
  </si>
  <si>
    <t>RC000006414-RPS Manidis Roberts pty Ltd-Car Parking</t>
  </si>
  <si>
    <t>RC000006416-Advanced Business Consulting - North-Car Parking</t>
  </si>
  <si>
    <t>RC000006417-EMA Lawyers Pty Ltd-Car Parking Rental-33 Frankl</t>
  </si>
  <si>
    <t>RC000006420-Global Intertrade Pty Ltd-Car Parking Rental-33</t>
  </si>
  <si>
    <t>CN000000224</t>
  </si>
  <si>
    <t>Credit April 20 c/p # 39</t>
  </si>
  <si>
    <t>014329</t>
  </si>
  <si>
    <t>Credit May 20 c/p # 39</t>
  </si>
  <si>
    <t>RC000006428-Advanced Business Consulting- South (Car park)-C</t>
  </si>
  <si>
    <t>Car Parking #32,33,34,36 - June 20</t>
  </si>
  <si>
    <t>RC000006429-Enable Consultation Services-Car Parking Rental</t>
  </si>
  <si>
    <t>Car Parking Rental - #16 - June 20</t>
  </si>
  <si>
    <t>RC000006430-Victim Support Services-Car Parking #31 - June 2</t>
  </si>
  <si>
    <t>Car Parking #31 - June 20</t>
  </si>
  <si>
    <t>RC000006431-Leadenhall Services-Car Parking U/C #38 - June 2</t>
  </si>
  <si>
    <t>Car Parking U/C #38 - June 20</t>
  </si>
  <si>
    <t>RC000006445-Victim Support Services-Car Parking Rental x 10</t>
  </si>
  <si>
    <t>RC000006448-RPS Manidis Roberts pty Ltd-Car Parking</t>
  </si>
  <si>
    <t>RC000006450-Advanced Business Consulting - North-Car Parking</t>
  </si>
  <si>
    <t>RC000006451-EMA Lawyers Pty Ltd-Car Parking Rental-33 Frankl</t>
  </si>
  <si>
    <t>RC000006454-Global Intertrade Pty Ltd-Car Parking Rental-33</t>
  </si>
  <si>
    <t>RC000006455-Walter Brooke-Car Parking Rental-33 Franklin St</t>
  </si>
  <si>
    <t>RC000005924-gpSolutions-Car Parking Rental-174 Fullarton Rd</t>
  </si>
  <si>
    <t>RC000005925-Hillier Ellis Chatered Accountants-Car Parking R</t>
  </si>
  <si>
    <t>Car Parking Rental u/cover</t>
  </si>
  <si>
    <t>Car Parking Rental  o/air</t>
  </si>
  <si>
    <t>RC000005926-Victoria Park Professional Svcs P/L-Car Parking</t>
  </si>
  <si>
    <t>Car Parking Rental x 12@ $89.48</t>
  </si>
  <si>
    <t>RC000005927-Combe Pearson Reynolds-Car Parking Rental</t>
  </si>
  <si>
    <t>Car Parking Rental</t>
  </si>
  <si>
    <t>RC000005992-gpSolutions-Car Parking Rental-174 Fullarton Rd</t>
  </si>
  <si>
    <t>RC000005993-Hillier Ellis Chatered Accountants-Car Parking R</t>
  </si>
  <si>
    <t>RC000005994-Victoria Park Professional Svcs P/L-Car Parking</t>
  </si>
  <si>
    <t>RC000005995-Combe Pearson Reynolds-Car Parking Rental</t>
  </si>
  <si>
    <t>RC000006020-gpSolutions-Car Parking Rental-174 Fullarton Rd</t>
  </si>
  <si>
    <t>RC000006021-Hillier Ellis Chatered Accountants-Car Parking R</t>
  </si>
  <si>
    <t>RC000006022-Victoria Park Professional Svcs P/L-Car Parking</t>
  </si>
  <si>
    <t>RC000006023-Combe Pearson Reynolds-Car Parking Rental</t>
  </si>
  <si>
    <t>RC000006094-gpSolutions-Car Parking Rental-174 Fullarton Rd</t>
  </si>
  <si>
    <t>RC000006095-Hillier Ellis Chatered Accountants-Car Parking R</t>
  </si>
  <si>
    <t>RC000006096-Victoria Park Professional Svcs P/L-Car Parking</t>
  </si>
  <si>
    <t>RC000006097-Combe Pearson Reynolds-Car Parking Rental</t>
  </si>
  <si>
    <t>RC000006146-gpSolutions-Car Parking Rental-174 Fullarton Rd</t>
  </si>
  <si>
    <t>RC000006147-Hillier Ellis Chatered Accountants-Car Parking R</t>
  </si>
  <si>
    <t>RC000006148-Victoria Park Professional Svcs P/L-Car Parking</t>
  </si>
  <si>
    <t>RC000006149-Combe Pearson Reynolds-Car Parking Rental</t>
  </si>
  <si>
    <t>RC000006184-gpSolutions-Car Parking Rental-174 Fullarton Rd</t>
  </si>
  <si>
    <t>RC000006185-Hillier Ellis Chatered Accountants-Car Parking R</t>
  </si>
  <si>
    <t>RC000006186-Victoria Park Professional Svcs P/L-Car Parking</t>
  </si>
  <si>
    <t>RC000006187-Combe Pearson Reynolds-Car Parking Rental</t>
  </si>
  <si>
    <t>RC000006232-gpSolutions-Car Parking Rental-174 Fullarton Rd</t>
  </si>
  <si>
    <t>RC000006233-Hillier Ellis Chatered Accountants-Car Parking R</t>
  </si>
  <si>
    <t>RC000006234-Victoria Park Professional Svcs P/L-Car Parking</t>
  </si>
  <si>
    <t>RC000006235-Combe Pearson Reynolds-Car Parking Rental</t>
  </si>
  <si>
    <t>RC000006282-gpSolutions-Car Parking Rental-174 Fullarton Rd</t>
  </si>
  <si>
    <t>RC000006283-Hillier Ellis Chatered Accountants-Car Parking R</t>
  </si>
  <si>
    <t>RC000006284-Victoria Park Professional Svcs P/L-Car Parking</t>
  </si>
  <si>
    <t>RC000006285-Combe Pearson Reynolds-Car Parking Rental</t>
  </si>
  <si>
    <t>credit</t>
  </si>
  <si>
    <t>RC000006330-Hillier Ellis Chatered Accountants-Car Parking R</t>
  </si>
  <si>
    <t>RC000006331-Victoria Park Professional Svcs P/L-Car Parking</t>
  </si>
  <si>
    <t>RC000006332-Combe Pearson Reynolds-Car Parking Rental</t>
  </si>
  <si>
    <t>RC000006353-Hillier Ellis Chatered Accountants-Car Parking R</t>
  </si>
  <si>
    <t>RC000006354-Victoria Park Professional Svcs P/L-Car Parking</t>
  </si>
  <si>
    <t>RC000006355-Combe Pearson Reynolds-Car Parking Rental</t>
  </si>
  <si>
    <t>RC000006421-Hillier Ellis Chatered Accountants-Car Parking R</t>
  </si>
  <si>
    <t>Car Parking Rental u/cover x 6</t>
  </si>
  <si>
    <t>Car Parking Rental  o/air x 3</t>
  </si>
  <si>
    <t>RC000006422-Victoria Park Professional Svcs P/L-Car Parking</t>
  </si>
  <si>
    <t>RC000006423-Combe Pearson Reynolds-Car Parking Rental</t>
  </si>
  <si>
    <t>RC000006442-Hillier Ellis Chatered Accountants-Car Parking R</t>
  </si>
  <si>
    <t>RC000006443-Victoria Park Professional Svcs P/L-Car Parking</t>
  </si>
  <si>
    <t>RC000006444-Combe Pearson Reynolds-Car Parking Rental</t>
  </si>
  <si>
    <t>RC000005921-Modere Australia-Cleaning Recoveries-200 East Tc</t>
  </si>
  <si>
    <t>Cleaning Recoveries-200 East Tce</t>
  </si>
  <si>
    <t>RC000005922-Ouwens Casserly Real Estate-Cleaning Recoveries-</t>
  </si>
  <si>
    <t>RC000005923-Ouwens Casserly Property Management-Cleaning Rec</t>
  </si>
  <si>
    <t>Cleaning Recoveries</t>
  </si>
  <si>
    <t>RC000005996-Modere Australia-Cleaning Recoveries-200 East Tc</t>
  </si>
  <si>
    <t>RC000005997-Ouwens Casserly Real Estate-Cleaning Recoveries-</t>
  </si>
  <si>
    <t>RC000005998-Ouwens Casserly Property Management-Cleaning Rec</t>
  </si>
  <si>
    <t>RC000006017-Modere Australia-Cleaning Recoveries-200 East Tc</t>
  </si>
  <si>
    <t>RC000006018-Ouwens Casserly Real Estate-Cleaning Recoveries-</t>
  </si>
  <si>
    <t>RC000006019-Ouwens Casserly Property Management-Cleaning Rec</t>
  </si>
  <si>
    <t>RC000006098-Modere Australia-Cleaning Recoveries-200 East Tc</t>
  </si>
  <si>
    <t>RC000006099-Ouwens Casserly Real Estate-Cleaning Recoveries-</t>
  </si>
  <si>
    <t>RC000006100-Ouwens Casserly Property Management-Cleaning Rec</t>
  </si>
  <si>
    <t>RC000006150-Modere Australia-Cleaning Recoveries-200 East Tc</t>
  </si>
  <si>
    <t>RC000006151-Ouwens Casserly Real Estate-Cleaning Recoveries-</t>
  </si>
  <si>
    <t>RC000006152-Ouwens Casserly Property Management-Cleaning Rec</t>
  </si>
  <si>
    <t>RC000006181-Modere Australia-Cleaning Recoveries-200 East Tc</t>
  </si>
  <si>
    <t>RC000006182-Ouwens Casserly Real Estate-Cleaning Recoveries-</t>
  </si>
  <si>
    <t>RC000006183-Ouwens Casserly Property Management-Cleaning Rec</t>
  </si>
  <si>
    <t>RC000006229-Modere Australia-Cleaning Recoveries-200 East Tc</t>
  </si>
  <si>
    <t>RC000006230-Ouwens Casserly Real Estate-Cleaning Recoveries-</t>
  </si>
  <si>
    <t>RC000006231-Ouwens Casserly Property Management-Cleaning Rec</t>
  </si>
  <si>
    <t>RC000006286-Modere Australia-Cleaning Recoveries-200 East Tc</t>
  </si>
  <si>
    <t>RC000006287-Ouwens Casserly Real Estate-Cleaning Recoveries-</t>
  </si>
  <si>
    <t>RC000006288-Ouwens Casserly Property Management-Cleaning Rec</t>
  </si>
  <si>
    <t>RC000006333-Modere Australia-Cleaning Recoveries-200 East Tc</t>
  </si>
  <si>
    <t>RC000006333-Modere Australia-Fluro tubes</t>
  </si>
  <si>
    <t>Fluro tubes</t>
  </si>
  <si>
    <t>RC000006334-Ouwens Casserly Real Estate-Cleaning Recoveries-</t>
  </si>
  <si>
    <t>RC000006335-Ouwens Casserly Property Management-Cleaning Rec</t>
  </si>
  <si>
    <t>RC000006350-Modere Australia-Cleaning Recoveries-200 East Tc</t>
  </si>
  <si>
    <t>RC000006351-Ouwens Casserly Real Estate-Cleaning Recoveries-</t>
  </si>
  <si>
    <t>RC000006352-Ouwens Casserly Property Management-Cleaning Rec</t>
  </si>
  <si>
    <t>RC000006424-Modere Australia-Cleaning Recoveries-200 East Tc</t>
  </si>
  <si>
    <t>RC000006425-Ouwens Casserly Real Estate-Cleaning Recoveries-</t>
  </si>
  <si>
    <t>RC000006426-Ouwens Casserly Property Management-Cleaning Rec</t>
  </si>
  <si>
    <t>CN000000225</t>
  </si>
  <si>
    <t>Credit for April 20 cleaning recoveries</t>
  </si>
  <si>
    <t>Credit for May 20 cleaning recoveries</t>
  </si>
  <si>
    <t>CN000000226</t>
  </si>
  <si>
    <t>Credit for May 20 cleaning recovery</t>
  </si>
  <si>
    <t>RC000006439-Modere Australia-Cleaning Recoveries-200 East Tc</t>
  </si>
  <si>
    <t>RC000006440-Ouwens Casserly Real Estate-Cleaning Recoveries-</t>
  </si>
  <si>
    <t>RC000006441-Ouwens Casserly Property Management-Cleaning Rec</t>
  </si>
  <si>
    <t>RC000005928-Victim Support Services-Cleaning Recoveries</t>
  </si>
  <si>
    <t>RC000005929-Victim Support Services-Cleaning Recoveries</t>
  </si>
  <si>
    <t>RC000005930-Victim Support Services-Cleaning Recoveries</t>
  </si>
  <si>
    <t>RC000005931-RPS Manidis Roberts pty Ltd-Cleaning recoveries</t>
  </si>
  <si>
    <t>Cleaning recoveries</t>
  </si>
  <si>
    <t>RC000005932-Leadenhall Services-Outgoings Recoveries-33 Fran</t>
  </si>
  <si>
    <t>RC000005933-Advanced Business Consulting - North-Cleaning Re</t>
  </si>
  <si>
    <t>Cleaning Recoveries-33 Franklin St</t>
  </si>
  <si>
    <t>RC000005934-Connextion Systems-Cleaning Recoveries-33 Frankl</t>
  </si>
  <si>
    <t>RC000005935-The Adelaide Review-Cleaning Recoveries-33 Frank</t>
  </si>
  <si>
    <t>RC000005936-Global Intertrade Pty Ltd-Cleaning recoveries -3</t>
  </si>
  <si>
    <t>Cleaning recoveries -33 Franklin St</t>
  </si>
  <si>
    <t>RC000005936-Global Intertrade Pty Ltd-Outgoings Recoveries-3</t>
  </si>
  <si>
    <t>RC000005983-Victim Support Services-Cleaning Recoveries</t>
  </si>
  <si>
    <t>RC000005984-Victim Support Services-Cleaning Recoveries</t>
  </si>
  <si>
    <t>RC000005985-Victim Support Services-Cleaning Recoveries</t>
  </si>
  <si>
    <t>RC000005986-RPS Manidis Roberts pty Ltd-After hours a/con us</t>
  </si>
  <si>
    <t>After hours a/con usage 8Hrs@ $35</t>
  </si>
  <si>
    <t>RC000005986-RPS Manidis Roberts pty Ltd-Cleaning recoveries</t>
  </si>
  <si>
    <t>RC000005987-Leadenhall Services-Outgoings Recoveries-33 Fran</t>
  </si>
  <si>
    <t>RC000005988-Advanced Business Consulting - North-Cleaning Re</t>
  </si>
  <si>
    <t>RC000005989-Connextion Systems-Cleaning Recoveries-33 Frankl</t>
  </si>
  <si>
    <t>RC000005990-The Adelaide Review-Cleaning Recoveries-33 Frank</t>
  </si>
  <si>
    <t>RC000005991-Global Intertrade Pty Ltd-Cleaning recoveries -3</t>
  </si>
  <si>
    <t>RC000005991-Global Intertrade Pty Ltd-Outgoings Recoveries-3</t>
  </si>
  <si>
    <t>RC000006039-Victim Support Services-Cleaning Recoveries</t>
  </si>
  <si>
    <t>RC000006040-Victim Support Services-Cleaning Recoveries</t>
  </si>
  <si>
    <t>RC000006041-Victim Support Services-Cleaning Recoveries</t>
  </si>
  <si>
    <t>RC000006042-RPS Manidis Roberts pty Ltd-Cleaning recoveries</t>
  </si>
  <si>
    <t>RC000006043-The Adelaide Review-Cleaning Recoveries-33 Frank</t>
  </si>
  <si>
    <t>RC000006044-Global Intertrade Pty Ltd-Cleaning recoveries -3</t>
  </si>
  <si>
    <t>RC000006044-Global Intertrade Pty Ltd-Outgoings Recoveries-3</t>
  </si>
  <si>
    <t>RC000006045-Advanced Business Consulting - North-Cleaning Re</t>
  </si>
  <si>
    <t>RC000006046-Connextion Systems-Cleaning Recoveries-33 Frankl</t>
  </si>
  <si>
    <t>RC000006047-Leadenhall Services-Outgoings Recoveries-33 Fran</t>
  </si>
  <si>
    <t>RC000006048-EMA Lawyers Pty Ltd-Cleaning Recoveries-33 Frank</t>
  </si>
  <si>
    <t>RC000006085-Victim Support Services-Cleaning Recoveries</t>
  </si>
  <si>
    <t>RC000006086-Victim Support Services-Cleaning Recoveries</t>
  </si>
  <si>
    <t>RC000006087-Victim Support Services-Cleaning Recoveries</t>
  </si>
  <si>
    <t>RC000006088-RPS Manidis Roberts pty Ltd-Cleaning recoveries</t>
  </si>
  <si>
    <t>RC000006089-Leadenhall Services-Outgoings Recoveries-33 Fran</t>
  </si>
  <si>
    <t>RC000006090-Advanced Business Consulting - North-Cleaning Re</t>
  </si>
  <si>
    <t>RC000006091-Connextion Systems-Cleaning Recoveries-33 Frankl</t>
  </si>
  <si>
    <t>RC000006092-The Adelaide Review-Cleaning Recoveries-33 Frank</t>
  </si>
  <si>
    <t>RC000006093-Global Intertrade Pty Ltd-Cleaning recoveries -3</t>
  </si>
  <si>
    <t>RC000006093-Global Intertrade Pty Ltd-Outgoings Recoveries-3</t>
  </si>
  <si>
    <t>RC000006102-EMA Lawyers Pty Ltd-Cleaning Recoveries-33 Frank</t>
  </si>
  <si>
    <t>RC000006117-Victim Support Services-Cleaning Recoveries</t>
  </si>
  <si>
    <t>RC000006118-Victim Support Services-Cleaning Recoveries</t>
  </si>
  <si>
    <t>RC000006119-Victim Support Services-Cleaning Recoveries</t>
  </si>
  <si>
    <t>RC000006120-RPS Manidis Roberts pty Ltd-Cleaning recoveries</t>
  </si>
  <si>
    <t>RC000006121-Leadenhall Services-Outgoings Recoveries-33 Fran</t>
  </si>
  <si>
    <t>RC000006123-Advanced Business Consulting - North-Cleaning Re</t>
  </si>
  <si>
    <t>RC000006144-EMA Lawyers Pty Ltd-Cleaning Recoveries-33 Frank</t>
  </si>
  <si>
    <t>RC000006145-Connexion Systems-Cleaning Recoveries-33 Frankli</t>
  </si>
  <si>
    <t>RC000006196-Global Intertrade Pty Ltd-Cleaning recoveries -3</t>
  </si>
  <si>
    <t>RC000006196-Global Intertrade Pty Ltd-Outgoings Recoveries-3</t>
  </si>
  <si>
    <t>RC000006197-The Adelaide Review-Cleaning Recoveries-33 Frank</t>
  </si>
  <si>
    <t>RC000006188-Victim Support Services-Cleaning Recoveries</t>
  </si>
  <si>
    <t>RC000006189-Victim Support Services-Cleaning Recoveries</t>
  </si>
  <si>
    <t>RC000006190-Victim Support Services-Cleaning Recoveries</t>
  </si>
  <si>
    <t>RC000006191-RPS Manidis Roberts pty Ltd-Cleaning recoveries</t>
  </si>
  <si>
    <t>RC000006192-Leadenhall Services-Outgoings Recoveries-33 Fran</t>
  </si>
  <si>
    <t>RC000006193-Advanced Business Consulting - North-Cleaning Re</t>
  </si>
  <si>
    <t>RC000006194-EMA Lawyers Pty Ltd-Cleaning Recoveries-33 Frank</t>
  </si>
  <si>
    <t>RC000006195-Connexion Systems-Cleaning Recoveries-33 Frankli</t>
  </si>
  <si>
    <t>RC000006198-The Adelaide Review-Cleaning Recoveries-33 Frank</t>
  </si>
  <si>
    <t>RC000006199-Global Intertrade Pty Ltd-Cleaning recoveries -3</t>
  </si>
  <si>
    <t>RC000006199-Global Intertrade Pty Ltd-Outgoings Recoveries-3</t>
  </si>
  <si>
    <t>RC000006236-Victim Support Services-Cleaning Recoveries</t>
  </si>
  <si>
    <t>RC000006237-Victim Support Services-Cleaning Recoveries</t>
  </si>
  <si>
    <t>RC000006238-Victim Support Services-Cleaning Recoveries</t>
  </si>
  <si>
    <t>RC000006239-RPS Manidis Roberts pty Ltd-Cleaning recoveries</t>
  </si>
  <si>
    <t>RC000006240-Leadenhall Services-Outgoings Recoveries-33 Fran</t>
  </si>
  <si>
    <t>RC000006241-Advanced Business Consulting - North-Cleaning Re</t>
  </si>
  <si>
    <t>RC000006242-EMA Lawyers Pty Ltd-Cleaning Recoveries-33 Frank</t>
  </si>
  <si>
    <t>RC000006243-Connexion Systems-Cleaning Recoveries-33 Frankli</t>
  </si>
  <si>
    <t>RC000006244-The Adelaide Review-Cleaning Recoveries-33 Frank</t>
  </si>
  <si>
    <t>RC000006245-Global Intertrade Pty Ltd-Cleaning recoveries -3</t>
  </si>
  <si>
    <t>RC000006245-Global Intertrade Pty Ltd-Outgoings Recoveries-3</t>
  </si>
  <si>
    <t>RC000006272-Victim Support Services-Cleaning Recoveries</t>
  </si>
  <si>
    <t>RC000006273-Victim Support Services-Cleaning Recoveries</t>
  </si>
  <si>
    <t>RC000006274-Victim Support Services-Cleaning Recoveries</t>
  </si>
  <si>
    <t>RC000006275-RPS Manidis Roberts pty Ltd-Cleaning recoveries</t>
  </si>
  <si>
    <t>RC000006276-Leadenhall Services-Outgoings Recoveries-33 Fran</t>
  </si>
  <si>
    <t>RC000006277-Advanced Business Consulting - North-Cleaning Re</t>
  </si>
  <si>
    <t>RC000006278-EMA Lawyers Pty Ltd-Cleaning Recoveries-33 Frank</t>
  </si>
  <si>
    <t>RC000006279-Connexion Systems-Cleaning Recoveries-33 Frankli</t>
  </si>
  <si>
    <t>RC000006280-The Adelaide Review-Cleaning Recoveries-33 Frank</t>
  </si>
  <si>
    <t>RC000006281-Global Intertrade Pty Ltd-Cleaning recoveries -3</t>
  </si>
  <si>
    <t>RC000006281-Global Intertrade Pty Ltd-Outgoings Recoveries-3</t>
  </si>
  <si>
    <t>RC000006320-Victim Support Services-Cleaning Recoveries</t>
  </si>
  <si>
    <t>RC000006321-Victim Support Services-Cleaning Recoveries</t>
  </si>
  <si>
    <t>RC000006322-Victim Support Services-Cleaning Recoveries</t>
  </si>
  <si>
    <t>RC000006323-RPS Manidis Roberts pty Ltd-Cleaning recoveries</t>
  </si>
  <si>
    <t>RC000006324-Leadenhall Services-Outgoings Recoveries-33 Fran</t>
  </si>
  <si>
    <t>RC000006325-Advanced Business Consulting - North-Cleaning Re</t>
  </si>
  <si>
    <t>RC000006326-EMA Lawyers Pty Ltd-Cleaning Recoveries-33 Frank</t>
  </si>
  <si>
    <t>RC000006327-Connexion Systems-Cleaning Recoveries-33 Frankli</t>
  </si>
  <si>
    <t>RC000006328-The Adelaide Review-Cleaning Recoveries-33 Frank</t>
  </si>
  <si>
    <t>RC000006329-Global Intertrade Pty Ltd-Cleaning recoveries -3</t>
  </si>
  <si>
    <t>RC000006329-Global Intertrade Pty Ltd-Outgoings Recoveries-3</t>
  </si>
  <si>
    <t>RC000006356-Victim Support Services-Cleaning Recoveries</t>
  </si>
  <si>
    <t>RC000006357-Victim Support Services-Cleaning Recoveries</t>
  </si>
  <si>
    <t>RC000006358-Victim Support Services-Cleaning Recoveries</t>
  </si>
  <si>
    <t>RC000006359-RPS Manidis Roberts pty Ltd-Cleaning recoveries</t>
  </si>
  <si>
    <t>RC000006360-Leadenhall Services-Outgoings Recoveries-33 Fran</t>
  </si>
  <si>
    <t>RC000006361-Advanced Business Consulting - North-Cleaning Re</t>
  </si>
  <si>
    <t>RC000006362-EMA Lawyers Pty Ltd-Cleaning Recoveries-33 Frank</t>
  </si>
  <si>
    <t>RC000006363-Connexion Systems-Cleaning Recoveries-33 Frankli</t>
  </si>
  <si>
    <t>RC000006364-The Adelaide Review-Cleaning Recoveries-33 Frank</t>
  </si>
  <si>
    <t>RC000006365-Global Intertrade Pty Ltd-Cleaning recoveries -3</t>
  </si>
  <si>
    <t>RC000006365-Global Intertrade Pty Ltd-Outgoings Recoveries-3</t>
  </si>
  <si>
    <t>RC000006411-Victim Support Services-Cleaning Recoveries</t>
  </si>
  <si>
    <t>RC000006412-Victim Support Services-Cleaning Recoveries</t>
  </si>
  <si>
    <t>RC000006413-Victim Support Services-Cleaning Recoveries</t>
  </si>
  <si>
    <t>RC000006414-RPS Manidis Roberts pty Ltd-Cleaning recoveries</t>
  </si>
  <si>
    <t>RC000006415-Leadenhall Services-Outgoings Recoveries-33 Fran</t>
  </si>
  <si>
    <t>RC000006416-Advanced Business Consulting - North-Cleaning Re</t>
  </si>
  <si>
    <t>RC000006417-EMA Lawyers Pty Ltd-Cleaning Recoveries-33 Frank</t>
  </si>
  <si>
    <t>RC000006418-Connexion Systems-Cleaning Recoveries-33 Frankli</t>
  </si>
  <si>
    <t>RC000006419-The Adelaide Review-Cleaning Recoveries-33 Frank</t>
  </si>
  <si>
    <t>RC000006420-Global Intertrade Pty Ltd-Cleaning recoveries -3</t>
  </si>
  <si>
    <t>RC000006420-Global Intertrade Pty Ltd-Outgoings Recoveries-3</t>
  </si>
  <si>
    <t>CN000000230</t>
  </si>
  <si>
    <t>Credit for April- May20 cleaning- Ground</t>
  </si>
  <si>
    <t>Credit for April- May20 cleaning- L1</t>
  </si>
  <si>
    <t>Credit for April- May20 cleaning- L2</t>
  </si>
  <si>
    <t>CN000000231</t>
  </si>
  <si>
    <t>Credit for April-May20 cleaning recoveries</t>
  </si>
  <si>
    <t>CN000000232</t>
  </si>
  <si>
    <t>Credit for May20 cleaning recoveries</t>
  </si>
  <si>
    <t>CN000000233</t>
  </si>
  <si>
    <t>Credit for Apr20 cleaning recoveries</t>
  </si>
  <si>
    <t>Credit forMay20 cleaning recoveries</t>
  </si>
  <si>
    <t>CN000000234</t>
  </si>
  <si>
    <t>Credit April20 cleaning recoveries</t>
  </si>
  <si>
    <t>CN000000235</t>
  </si>
  <si>
    <t>Credit Apr20 cleaning recoveries</t>
  </si>
  <si>
    <t>Credit May20 cleaning recoveries</t>
  </si>
  <si>
    <t>RC000006445-Victim Support Services-Cleaning Recoveries</t>
  </si>
  <si>
    <t>RC000006446-Victim Support Services-Cleaning Recoveries</t>
  </si>
  <si>
    <t>RC000006447-Victim Support Services-Cleaning Recoveries</t>
  </si>
  <si>
    <t>RC000006448-RPS Manidis Roberts pty Ltd-Cleaning recoveries</t>
  </si>
  <si>
    <t>RC000006449-Leadenhall Services-Outgoings Recoveries-33 Fran</t>
  </si>
  <si>
    <t>RC000006450-Advanced Business Consulting - North-Cleaning Re</t>
  </si>
  <si>
    <t>RC000006451-EMA Lawyers Pty Ltd-Cleaning Recoveries-33 Frank</t>
  </si>
  <si>
    <t>RC000006452-Connexion Systems-Cleaning Recoveries-33 Frankli</t>
  </si>
  <si>
    <t>RC000006453-The Adelaide Review-Cleaning Recoveries-33 Frank</t>
  </si>
  <si>
    <t>RC000006454-Global Intertrade Pty Ltd-Cleaning recoveries -3</t>
  </si>
  <si>
    <t>RC000006454-Global Intertrade Pty Ltd-Outgoings Recoveries-3</t>
  </si>
  <si>
    <t>RC000005924-gpSolutions-Outgoing Recoveries-174 Fullarton Rd</t>
  </si>
  <si>
    <t>Outgoing Recoveries-174 Fullarton Rd</t>
  </si>
  <si>
    <t>RC000005925-Hillier Ellis Chatered Accountants-Cleaning Reco</t>
  </si>
  <si>
    <t>RC000005926-Victoria Park Professional Svcs P/L-Cleaning Rec</t>
  </si>
  <si>
    <t>RC000005927-Combe Pearson Reynolds-Cleaning Recoveries</t>
  </si>
  <si>
    <t>RC000005992-gpSolutions-Outgoing Recoveries-174 Fullarton Rd</t>
  </si>
  <si>
    <t>RC000005993-Hillier Ellis Chatered Accountants-Cleaning Reco</t>
  </si>
  <si>
    <t>RC000005994-Victoria Park Professional Svcs P/L-Cleaning Rec</t>
  </si>
  <si>
    <t>RC000005995-Combe Pearson Reynolds-Cleaning Recoveries</t>
  </si>
  <si>
    <t>RC000006020-gpSolutions-Outgoing Recoveries-174 Fullarton Rd</t>
  </si>
  <si>
    <t>RC000006021-Hillier Ellis Chatered Accountants-Cleaning Reco</t>
  </si>
  <si>
    <t>RC000006022-Victoria Park Professional Svcs P/L-Cleaning Rec</t>
  </si>
  <si>
    <t>RC000006023-Combe Pearson Reynolds-Cleaning Recoveries</t>
  </si>
  <si>
    <t>RC000006094-gpSolutions-Outgoing Recoveries-174 Fullarton Rd</t>
  </si>
  <si>
    <t>RC000006095-Hillier Ellis Chatered Accountants-Cleaning Reco</t>
  </si>
  <si>
    <t>RC000006096-Victoria Park Professional Svcs P/L-Cleaning Rec</t>
  </si>
  <si>
    <t>RC000006097-Combe Pearson Reynolds-Cleaning Recoveries</t>
  </si>
  <si>
    <t>RC000006146-gpSolutions-Outgoing Recoveries-174 Fullarton Rd</t>
  </si>
  <si>
    <t>RC000006147-Hillier Ellis Chatered Accountants-Cleaning Reco</t>
  </si>
  <si>
    <t>RC000006148-Victoria Park Professional Svcs P/L-Cleaning Rec</t>
  </si>
  <si>
    <t>RC000006149-Combe Pearson Reynolds-Cleaning Recoveries</t>
  </si>
  <si>
    <t>RC000006184-gpSolutions-Outgoing Recoveries-174 Fullarton Rd</t>
  </si>
  <si>
    <t>RC000006185-Hillier Ellis Chatered Accountants-Cleaning Reco</t>
  </si>
  <si>
    <t>RC000006186-Victoria Park Professional Svcs P/L-Cleaning Rec</t>
  </si>
  <si>
    <t>RC000006187-Combe Pearson Reynolds-Cleaning Recoveries</t>
  </si>
  <si>
    <t>RC000006232-gpSolutions-Outgoing Recoveries-174 Fullarton Rd</t>
  </si>
  <si>
    <t>RC000006233-Hillier Ellis Chatered Accountants-Cleaning Reco</t>
  </si>
  <si>
    <t>RC000006234-Victoria Park Professional Svcs P/L-Cleaning Rec</t>
  </si>
  <si>
    <t>RC000006235-Combe Pearson Reynolds-Cleaning Recoveries</t>
  </si>
  <si>
    <t>RC000006282-gpSolutions-Outgoing Recoveries-174 Fullarton Rd</t>
  </si>
  <si>
    <t>RC000006283-Hillier Ellis Chatered Accountants-Cleaning Reco</t>
  </si>
  <si>
    <t>RC000006284-Victoria Park Professional Svcs P/L-Cleaning Rec</t>
  </si>
  <si>
    <t>RC000006285-Combe Pearson Reynolds-Cleaning Recoveries</t>
  </si>
  <si>
    <t>RC000006330-Hillier Ellis Chatered Accountants-Cleaning Reco</t>
  </si>
  <si>
    <t>RC000006331-Victoria Park Professional Svcs P/L-Cleaning Rec</t>
  </si>
  <si>
    <t>RC000006332-Combe Pearson Reynolds-Cleaning Recoveries</t>
  </si>
  <si>
    <t>RC000006353-Hillier Ellis Chatered Accountants-Cleaning Reco</t>
  </si>
  <si>
    <t>RC000006354-Victoria Park Professional Svcs P/L-Cleaning Rec</t>
  </si>
  <si>
    <t>RC000006355-Combe Pearson Reynolds-Cleaning Recoveries</t>
  </si>
  <si>
    <t>RC000006421-Hillier Ellis Chatered Accountants-Cleaning Reco</t>
  </si>
  <si>
    <t>RC000006422-Victoria Park Professional Svcs P/L-Cleaning Rec</t>
  </si>
  <si>
    <t>RC000006423-Combe Pearson Reynolds-Cleaning Recoveries</t>
  </si>
  <si>
    <t>CN000000227</t>
  </si>
  <si>
    <t>CN000000228</t>
  </si>
  <si>
    <t>CN000000229</t>
  </si>
  <si>
    <t>RC000006442-Hillier Ellis Chatered Accountants-Cleaning Reco</t>
  </si>
  <si>
    <t>RC000006443-Victoria Park Professional Svcs P/L-Cleaning Rec</t>
  </si>
  <si>
    <t>RC000006444-Combe Pearson Reynolds-Cleaning Recoveries</t>
  </si>
  <si>
    <t>RC000005916-Enable Consultation Services-Cleaning Recoveries</t>
  </si>
  <si>
    <t>Cleaning Recoveries-31 Franklin St</t>
  </si>
  <si>
    <t>RC000005917-Enable Consultation Services-Cleaning Recoveries</t>
  </si>
  <si>
    <t>RC000005918-Zhengtang Precinct Pty Ltd-Cleaning Recoveries-3</t>
  </si>
  <si>
    <t>RC000005919-Real Estate Training College-Cleaning Recoveries</t>
  </si>
  <si>
    <t>RC000005950-Real Estate Training College-Cleaning Recoveries</t>
  </si>
  <si>
    <t>Cleaning Recoveries - 2.5 months</t>
  </si>
  <si>
    <t>RC000005977-Enable Consultation Services-Cleaning Recoveries</t>
  </si>
  <si>
    <t>RC000005978-Enable Consultation Services-Cleaning Recoveries</t>
  </si>
  <si>
    <t>RC000005979-Zhengtang Precinct Pty Ltd-Cleaning Recoveries-3</t>
  </si>
  <si>
    <t>RC000005980-Real Estate Training College-Cleaning Recoveries</t>
  </si>
  <si>
    <t>RC000006036-Zhengtang Precinct Pty Ltd-Cleaning Recoveries-3</t>
  </si>
  <si>
    <t>RC000006037-Real Estate Training College-Cleaning Recoveries</t>
  </si>
  <si>
    <t>RC000006049-Enable Consultation Services-Cleaning Recoveries</t>
  </si>
  <si>
    <t>RC000006050-Enable Consultation Services-Cleaning Recoveries</t>
  </si>
  <si>
    <t>RC000006051-Enable Consultation Services-Cleaning Recoveries</t>
  </si>
  <si>
    <t>RC000006079-Enable Consultation Services-Cleaning Recoveries</t>
  </si>
  <si>
    <t>RC000006080-Enable Consultation Services-Cleaning Recoveries</t>
  </si>
  <si>
    <t>RC000006081-Enable Consultation Services-Cleaning Recoveries</t>
  </si>
  <si>
    <t>RC000006082-Zhengtang Precinct Pty Ltd-Cleaning Recoveries-3</t>
  </si>
  <si>
    <t>RC000006083-Real Estate Training College-Cleaning Recoveries</t>
  </si>
  <si>
    <t>RC000006137-Enable Consultation Services-Cleaning Recoveries</t>
  </si>
  <si>
    <t>RC000006138-Enable Consultation Services-Cleaning Recoveries</t>
  </si>
  <si>
    <t>RC000006139-Enable Consultation Services-Cleaning Recoveries</t>
  </si>
  <si>
    <t>RC000006140-Zhengtang Precinct Pty Ltd-Cleaning Recoveries-3</t>
  </si>
  <si>
    <t>RC000006141-Real Estate Training College-Cleaning Recoveries</t>
  </si>
  <si>
    <t>RC000006165-Enable Consultation Services-Cleaning Recoveries</t>
  </si>
  <si>
    <t>RC000006166-Enable Consultation Services-Cleaning Recoveries</t>
  </si>
  <si>
    <t>RC000006167-Enable Consultation Services-Cleaning Recoveries</t>
  </si>
  <si>
    <t>RC000006168-Zhengtang Precinct Pty Ltd-Cleaning Recoveries-3</t>
  </si>
  <si>
    <t>RC000006169-Real Estate Training College-Cleaning Recoveries</t>
  </si>
  <si>
    <t>RC000006212-Zhengtang Precinct Pty Ltd-Cleaning Recoveries-3</t>
  </si>
  <si>
    <t>RC000006222-Enable Consultation Services-Cleaning Recoveries</t>
  </si>
  <si>
    <t>RC000006223-Enable Consultation Services-Cleaning Recoveries</t>
  </si>
  <si>
    <t>RC000006224-Enable Consultation Services-Cleaning Recoveries</t>
  </si>
  <si>
    <t>RC000006268-Enable Consultation Services-Cleaning Recoveries</t>
  </si>
  <si>
    <t>RC000006269-Enable Consultation Services-Cleaning Recoveries</t>
  </si>
  <si>
    <t>RC000006270-Enable Consultation Services-Cleaning Recoveries</t>
  </si>
  <si>
    <t>RC000006314-Enable Consultation Services-Cleaning Recoveries</t>
  </si>
  <si>
    <t>RC000006315-Enable Consultation Services-Cleaning Recoveries</t>
  </si>
  <si>
    <t>RC000006316-Enable Consultation Services-Cleaning Recoveries</t>
  </si>
  <si>
    <t>RC000006376-Enable Consultation Services-Cleaning Recoveries</t>
  </si>
  <si>
    <t>RC000006377-Enable Consultation Services-Cleaning Recoveries</t>
  </si>
  <si>
    <t>RC000006378-Enable Consultation Services-Cleaning Recoveries</t>
  </si>
  <si>
    <t>RC000006407-Enable Consultation Services-Cleaning Recoveries</t>
  </si>
  <si>
    <t>RC000006408-Enable Consultation Services-Cleaning Recoveries</t>
  </si>
  <si>
    <t>RC000006409-Enable Consultation Services-Cleaning Recoveries</t>
  </si>
  <si>
    <t>CN000000243</t>
  </si>
  <si>
    <t>Credit Apr-May cleaning- Ground</t>
  </si>
  <si>
    <t>Credit Apr-May cleaning- L3</t>
  </si>
  <si>
    <t>Credit Apr-May cleaning- L4</t>
  </si>
  <si>
    <t>RC000006467-Enable Consultation Services-Cleaning Recoveries</t>
  </si>
  <si>
    <t>RC000006468-Enable Consultation Services-Cleaning Recoveries</t>
  </si>
  <si>
    <t>RC000006469-Enable Consultation Services-Cleaning Recoveries</t>
  </si>
  <si>
    <t>CN000000208</t>
  </si>
  <si>
    <t>Credit Cleaning rec for June 19 on L7</t>
  </si>
  <si>
    <t>RC000005937-Walter Brooke-Cleaning Recoveries-25 Franklin St</t>
  </si>
  <si>
    <t>Cleaning Recoveries-25 Franklin St</t>
  </si>
  <si>
    <t>RC000005938-My Plan Manager-Cleaning Recoveries-25 Franklin</t>
  </si>
  <si>
    <t>RC000005939-Tritan Corporation-Cleaning Recoveries</t>
  </si>
  <si>
    <t>RC000005939-Tritan Corporation-Fluro tubes</t>
  </si>
  <si>
    <t>RC000005941-SRA Information Technology-Cleaning Recoveries-2</t>
  </si>
  <si>
    <t>RC000005942-SRA Information Technology-Cleaning Recoveries-2</t>
  </si>
  <si>
    <t>RC000005943-Wakefield International College-Cleaning Recover</t>
  </si>
  <si>
    <t>RC000005944-Credit Corp Group-Outgoings Recoveries-25 Frankl</t>
  </si>
  <si>
    <t>RC000005945-Beach Energy Ref # BE005905-Cleaning Recoveries-</t>
  </si>
  <si>
    <t>RC000005946-Beach Energy Ref # BE005905-Cleaning Recoveries-</t>
  </si>
  <si>
    <t>RC000005947-Beach Energy Ref # BE005905-Cleanings Recoveries</t>
  </si>
  <si>
    <t>Cleanings Recoveries-25 Franklin St</t>
  </si>
  <si>
    <t>RC000005948-My Plan Manager-Cleaning Recoveries-25 Franklin</t>
  </si>
  <si>
    <t>RC000005949-My Plan Manager-CleaningRecoveries-25 Franklin S</t>
  </si>
  <si>
    <t>CleaningRecoveries-25 Franklin St</t>
  </si>
  <si>
    <t>CN 5943</t>
  </si>
  <si>
    <t>credit outgoings</t>
  </si>
  <si>
    <t>013141</t>
  </si>
  <si>
    <t>RC000005966-Walter Brooke-Cleaning Recoveries-25 Franklin St</t>
  </si>
  <si>
    <t>RC000005967-My Plan Manager-Cleaning Recoveries-25 Franklin</t>
  </si>
  <si>
    <t>RC000005968-My Plan Manager-Cleaning Recoveries-25 Franklin</t>
  </si>
  <si>
    <t>RC000005969-My Plan Manager-CleaningRecoveries-25 Franklin S</t>
  </si>
  <si>
    <t>RC000005970-Tritan Corporation-Cleaning Recoveries</t>
  </si>
  <si>
    <t>RC000005971-SRA Information Technology-Cleaning Recoveries-2</t>
  </si>
  <si>
    <t>RC000005972-SRA Information Technology-Cleaning Recoveries-2</t>
  </si>
  <si>
    <t>RC000005973-Credit Corp Group-Outgoings Recoveries-25 Frankl</t>
  </si>
  <si>
    <t>RC000005974-Beach Energy Ref # BE005905-Cleaning Recoveries-</t>
  </si>
  <si>
    <t>RC000005975-Beach Energy Ref # BE005905-Cleaning Recoveries-</t>
  </si>
  <si>
    <t>RC000005976-Beach Energy Ref # BE005905-Cleanings Recoveries</t>
  </si>
  <si>
    <t>RC000006001-My Plan Manager-Outgoings Recoveries</t>
  </si>
  <si>
    <t>Outgoings Recoveries</t>
  </si>
  <si>
    <t>RC000006024-Walter Brooke-Cleaning Recoveries-25 Franklin St</t>
  </si>
  <si>
    <t>RC000006025-My Plan Manager-Cleaning Recoveries-25 Franklin</t>
  </si>
  <si>
    <t>RC000006026-My Plan Manager-Outgoings Recoveries</t>
  </si>
  <si>
    <t>RC000006027-My Plan Manager-Cleaning Recoveries-25 Franklin</t>
  </si>
  <si>
    <t>RC000006028-My Plan Manager-CleaningRecoveries-25 Franklin S</t>
  </si>
  <si>
    <t>RC000006029-Tritan Corporation-Cleaning Recoveries</t>
  </si>
  <si>
    <t>RC000006030-SRA Information Technology-Cleaning Recoveries-2</t>
  </si>
  <si>
    <t>RC000006031-SRA Information Technology-Cleaning Recoveries-2</t>
  </si>
  <si>
    <t>RC000006032-Credit Corp Group-Outgoings Recoveries-25 Frankl</t>
  </si>
  <si>
    <t>RC000006033-Beach Energy Ref # BE005905-Cleaning Recoveries-</t>
  </si>
  <si>
    <t>RC000006034-Beach Energy Ref # BE005905-Cleaning Recoveries-</t>
  </si>
  <si>
    <t>RC000006035-Beach Energy Ref # BE005905-Cleanings Recoveries</t>
  </si>
  <si>
    <t>RC000006067-Walter Brooke-Cleaning Recoveries-25 Franklin St</t>
  </si>
  <si>
    <t>RC000006068-My Plan Manager-Cleaning Recoveries-25 Franklin</t>
  </si>
  <si>
    <t>RC000006069-My Plan Manager-Outgoings Recoveries</t>
  </si>
  <si>
    <t>RC000006070-My Plan Manager-Cleaning Recoveries-25 Franklin</t>
  </si>
  <si>
    <t>RC000006071-My Plan Manager-CleaningRecoveries-25 Franklin S</t>
  </si>
  <si>
    <t>RC000006072-Tritan Corporation-Cleaning Recoveries</t>
  </si>
  <si>
    <t>RC000006073-SRA Information Technology-Cleaning Recoveries-2</t>
  </si>
  <si>
    <t>RC000006074-SRA Information Technology-Cleaning Recoveries-2</t>
  </si>
  <si>
    <t>RC000006075-Credit Corp Group-Outgoings Recoveries-25 Frankl</t>
  </si>
  <si>
    <t>RC000006103-My Plan Manager-Cleaning Recoveries-25 Franklin</t>
  </si>
  <si>
    <t>RC000006125-Walter Brooke-Cleaning Recoveries-25 Franklin St</t>
  </si>
  <si>
    <t>RC000006126-SRA Information Technology-Cleaning Recoveries-2</t>
  </si>
  <si>
    <t>RC000006127-SRA Information Technology-Cleaning Recoveries-2</t>
  </si>
  <si>
    <t>RC000006128-Tritan Corporation-Cleaning Recoveries</t>
  </si>
  <si>
    <t>RC000006131-My Plan Manager-Cleaning Recoveries-25 Franklin</t>
  </si>
  <si>
    <t>RC000006132-My Plan Manager-Outgoings Recoveries</t>
  </si>
  <si>
    <t>RC000006133-My Plan Manager-Cleaning Recoveries-25 Franklin</t>
  </si>
  <si>
    <t>RC000006134-My Plan Manager-Cleaning Recoveries-25 Franklin</t>
  </si>
  <si>
    <t>RC000006135-My Plan Manager-CleaningRecoveries-25 Franklin S</t>
  </si>
  <si>
    <t>RC000006136-Credit Corp Group-Outgoings Recoveries-25 Frankl</t>
  </si>
  <si>
    <t>RC000006171-Walter Brooke-Cleaning Recoveries-25 Franklin St</t>
  </si>
  <si>
    <t>RC000006172-Tritan Corporation-Cleaning Recoveries</t>
  </si>
  <si>
    <t>RC000006173-SRA Information Technology-Cleaning Recoveries-2</t>
  </si>
  <si>
    <t>RC000006174-SRA Information Technology-Cleaning Recoveries-2</t>
  </si>
  <si>
    <t>RC000006175-Credit Corp Group-Outgoings Recoveries-25 Frankl</t>
  </si>
  <si>
    <t>RC000006176-My Plan Manager-Cleaning Recoveries-25 Franklin</t>
  </si>
  <si>
    <t>RC000006177-My Plan Manager-Cleaning Recoveries-25 Franklin</t>
  </si>
  <si>
    <t>RC000006178-My Plan Manager-Cleaning Recoveries-25 Franklin</t>
  </si>
  <si>
    <t>RC000006179-My Plan Manager-CleaningRecoveries-25 Franklin S</t>
  </si>
  <si>
    <t>RC000006213-Walter Brooke-Cleaning Recoveries-25 Franklin St</t>
  </si>
  <si>
    <t>RC000006214-Tritan Corporation-Cleaning Recoveries</t>
  </si>
  <si>
    <t>RC000006215-SRA Information Technology-Cleaning Recoveries-2</t>
  </si>
  <si>
    <t>RC000006216-SRA Information Technology-Cleaning Recoveries-2</t>
  </si>
  <si>
    <t>RC000006217-Credit Corp Group-Outgoings Recoveries-25 Frankl</t>
  </si>
  <si>
    <t>RC000006218-My Plan Manager-Cleaning Recoveries-25 Franklin</t>
  </si>
  <si>
    <t>RC000006219-My Plan Manager-Cleaning Recoveries-25 Franklin</t>
  </si>
  <si>
    <t>RC000006220-My Plan Manager-Cleaning Recoveries-25 Franklin</t>
  </si>
  <si>
    <t>RC000006221-My Plan Manager-CleaningRecoveries-25 Franklin S</t>
  </si>
  <si>
    <t>IN000001158-My Plan Manager-Cleaning Recoveries Nov 19 L4</t>
  </si>
  <si>
    <t>Cleaning Recoveries Nov 19 L4</t>
  </si>
  <si>
    <t>IN000001158-My Plan Manager-Credir Nov19 L8 South Cleaning</t>
  </si>
  <si>
    <t>Credir Nov19 L8 South Cleaning</t>
  </si>
  <si>
    <t>IN000001158-My Plan Manager-Credit Nov19 L8 Centre Cleaning</t>
  </si>
  <si>
    <t>Credit Nov19 L8 Centre Cleaning</t>
  </si>
  <si>
    <t>RC000006259-Walter Brooke-Cleaning Recoveries-25 Franklin St</t>
  </si>
  <si>
    <t>RC000006260-Tritan Corporation-Cleaning Recoveries</t>
  </si>
  <si>
    <t>RC000006261-SRA Information Technology-Cleaning Recoveries-2</t>
  </si>
  <si>
    <t>RC000006262-SRA Information Technology-Cleaning Recoveries-2</t>
  </si>
  <si>
    <t>RC000006263-Credit Corp Group-Outgoings Recoveries-25 Frankl</t>
  </si>
  <si>
    <t>RC000006264-My Plan Manager-Cleaning Recoveries-25 Franklin</t>
  </si>
  <si>
    <t>RC000006265-My Plan Manager-Cleaning Recoveries-25 Franklin</t>
  </si>
  <si>
    <t>RC000006266-My Plan Manager-Cleaning Recoveries-25 Franklin</t>
  </si>
  <si>
    <t>RC000006267-My Plan Manager-CleaningRecoveries-25 Franklin S</t>
  </si>
  <si>
    <t>RC000006302-Walter Brooke-Cleaning Recoveries-25 Franklin St</t>
  </si>
  <si>
    <t>RC000006303-Tritan Corporation-Cleaning Recoveries</t>
  </si>
  <si>
    <t>RC000006304-SRA Information Technology-Cleaning Recoveries-2</t>
  </si>
  <si>
    <t>RC000006305-Wakefield International College-Cleaning Recover</t>
  </si>
  <si>
    <t>RC000006306-Wakefield International College-Cleaning Recover</t>
  </si>
  <si>
    <t>RC000006307-Wakefield International College-Cleaning Recover</t>
  </si>
  <si>
    <t>RC000006308-SRA Information Technology-Cleaning Recoveries-2</t>
  </si>
  <si>
    <t>RC000006309-Credit Corp Group-Outgoings Recoveries-25 Frankl</t>
  </si>
  <si>
    <t>RC000006310-My Plan Manager-Cleaning Recoveries-25 Franklin</t>
  </si>
  <si>
    <t>RC000006311-My Plan Manager-Cleaning Recoveries-25 Franklin</t>
  </si>
  <si>
    <t>RC000006312-My Plan Manager-Cleaning Recoveries-25 Franklin</t>
  </si>
  <si>
    <t>RC000006313-My Plan Manager-CleaningRecoveries-25 Franklin S</t>
  </si>
  <si>
    <t>RC000006366-Walter Brooke-Cleaning Recoveries-25 Franklin St</t>
  </si>
  <si>
    <t>RC000006367-Tritan Corporation-Cleaning Recoveries</t>
  </si>
  <si>
    <t>RC000006368-SRA Information Technology-Cleaning Recoveries-2</t>
  </si>
  <si>
    <t>RC000006369-SRA Information Technology-Cleaning Recoveries-2</t>
  </si>
  <si>
    <t>RC000006370-Wakefield International College-Cleaning Recover</t>
  </si>
  <si>
    <t>RC000006371-Credit Corp Group-Outgoings Recoveries-25 Frankl</t>
  </si>
  <si>
    <t>RC000006372-My Plan Manager-Cleaning Recoveries-25 Franklin</t>
  </si>
  <si>
    <t>RC000006373-My Plan Manager-Cleaning Recoveries-25 Franklin</t>
  </si>
  <si>
    <t>RC000006374-My Plan Manager-Cleaning Recoveries-25 Franklin</t>
  </si>
  <si>
    <t>RC000006375-My Plan Manager-CleaningRecoveries-25 Franklin S</t>
  </si>
  <si>
    <t>RC000006396-Walter Brooke-Cleaning Recoveries-25 Franklin St</t>
  </si>
  <si>
    <t>RC000006397-Tritan Corporation-Cleaning Recoveries</t>
  </si>
  <si>
    <t>RC000006398-Australian Carers-Cleaning Recoveries</t>
  </si>
  <si>
    <t>RC000006399-SRA Information Technology-Cleaning Recoveries-2</t>
  </si>
  <si>
    <t>RC000006400-SRA Information Technology-Cleaning Recoveries-2</t>
  </si>
  <si>
    <t>RC000006401-Wakefield International College-Cleaning Recover</t>
  </si>
  <si>
    <t>RC000006402-Credit Corp Group-Outgoings Recoveries-25 Frankl</t>
  </si>
  <si>
    <t>RC000006403-My Plan Manager-Cleaning Recoveries-25 Franklin</t>
  </si>
  <si>
    <t>RC000006404-My Plan Manager-Cleaning Recoveries-25 Franklin</t>
  </si>
  <si>
    <t>RC000006405-My Plan Manager-Cleaning Recoveries-25 Franklin</t>
  </si>
  <si>
    <t>RC000006406-My Plan Manager-CleaningRecoveries-25 Franklin S</t>
  </si>
  <si>
    <t>CN000000236</t>
  </si>
  <si>
    <t>Credit April 20 cleaning recoveries</t>
  </si>
  <si>
    <t>CN000000237</t>
  </si>
  <si>
    <t>Credit May 20 cleaning recoveries</t>
  </si>
  <si>
    <t>CN000000238</t>
  </si>
  <si>
    <t>CN000000239</t>
  </si>
  <si>
    <t>Credit May20 cleaning recoveries- L7</t>
  </si>
  <si>
    <t>Credit May20 cleaning recoveries- L6</t>
  </si>
  <si>
    <t>CN000000240</t>
  </si>
  <si>
    <t>CN000000241</t>
  </si>
  <si>
    <t>CN000000242</t>
  </si>
  <si>
    <t>Credit Apr-May cleaning - L4</t>
  </si>
  <si>
    <t>Credit Apr-May cleaning- L2</t>
  </si>
  <si>
    <t>Credit Apr-May cleaning - L1</t>
  </si>
  <si>
    <t>RC000006455-Walter Brooke-Cleaning Recoveries-25 Franklin St</t>
  </si>
  <si>
    <t>RC000006456-Tritan Corporation-Cleaning Recoveries</t>
  </si>
  <si>
    <t>RC000006457-Australian Carers-Cleaning Recoveries</t>
  </si>
  <si>
    <t>RC000006459-SRA Information Technology-Cleaning Recoveries-2</t>
  </si>
  <si>
    <t>RC000006460-SRA Information Technology-Cleaning Recoveries-2</t>
  </si>
  <si>
    <t>RC000006461-Wakefield International College-Cleaning Recover</t>
  </si>
  <si>
    <t>RC000006462-Credit Corp Group-Outgoings Recoveries-25 Frankl</t>
  </si>
  <si>
    <t>RC000006463-My Plan Manager-Cleaning Recoveries-25 Franklin</t>
  </si>
  <si>
    <t>RC000006464-My Plan Manager-Cleaning Recoveries-25 Franklin</t>
  </si>
  <si>
    <t>RC000006465-My Plan Manager-Cleaning Recoveries-25 Franklin</t>
  </si>
  <si>
    <t>RC000006466-My Plan Manager-CleaningRecoveries-25 Franklin S</t>
  </si>
  <si>
    <t>RC000006124-Crack Cafe-Engie Fire Services</t>
  </si>
  <si>
    <t>Engie Fire Services</t>
  </si>
  <si>
    <t>RC000006394-Crack Cafe-Engie Fire Services</t>
  </si>
  <si>
    <t>RC000006432-Crack Cafe-Engie Fire Services</t>
  </si>
  <si>
    <t>RC000005911-Eynesbury College-Outgoing Recoveries</t>
  </si>
  <si>
    <t>Outgoing Recoveries</t>
  </si>
  <si>
    <t>RC000005960-Eynesbury College-Outgoing Recoveries</t>
  </si>
  <si>
    <t>RC000006052-Eynesbury College-Outgoing Recoveries</t>
  </si>
  <si>
    <t>RC000006066-Eynesbury College-Outgoing Recoveries</t>
  </si>
  <si>
    <t>RC000006116-Eynesbury College-Outgoing Recoveries</t>
  </si>
  <si>
    <t>RC000006161-Eynesbury College-Outgoing Recoveries</t>
  </si>
  <si>
    <t>RC000006211-Eynesbury College-Outgoing Recoveries</t>
  </si>
  <si>
    <t>RC000006258-Eynesbury College-Outgoing Recoveries</t>
  </si>
  <si>
    <t>RC000006301-Eynesbury College-Outgoing Recoveries</t>
  </si>
  <si>
    <t>RC000006348-Eynesbury College-Outgoing Recoveries</t>
  </si>
  <si>
    <t>RC000006391-Eynesbury College-Outgoing Recoveries</t>
  </si>
  <si>
    <t>RC000006435-Eynesbury College-Outgoing Recoveries</t>
  </si>
  <si>
    <t>RC000005912-Freight Hub-Outgoing - Electricity-6 Circuit Dr</t>
  </si>
  <si>
    <t>RC000005982-Freight Hub- Electricity 11/06- 1/07/19</t>
  </si>
  <si>
    <t xml:space="preserve"> Electricity 11/06- 1/07/19</t>
  </si>
  <si>
    <t>RC000005982-Freight Hub-Electricity - 80% of the bill</t>
  </si>
  <si>
    <t>Electricity - 80% of the bill</t>
  </si>
  <si>
    <t>RC000006065-Freight Hub- Electricity-6 Circuit Dr 10/8- 16/0</t>
  </si>
  <si>
    <t xml:space="preserve"> Electricity-6 Circuit Dr 10/8- 16/09/19</t>
  </si>
  <si>
    <t>IN000001141-Freight Hub-Electricity</t>
  </si>
  <si>
    <t>Electricity</t>
  </si>
  <si>
    <t>RC000006271-Freight Hub- Electricity 80% of the bill</t>
  </si>
  <si>
    <t xml:space="preserve"> Electricity 80% of the bill</t>
  </si>
  <si>
    <t>RC000006390-Freight Hub- Electricity 5/12- 5/03/20</t>
  </si>
  <si>
    <t xml:space="preserve"> Electricity 5/12- 5/03/20</t>
  </si>
  <si>
    <t>RC000005922-Ouwens Casserly Real Estate-Electricity-200 East</t>
  </si>
  <si>
    <t>Electricity-200 East Tce</t>
  </si>
  <si>
    <t>RC000006099-Ouwens Casserly Real Estate-Electricity-200 East</t>
  </si>
  <si>
    <t>RC000006230-Ouwens Casserly Real Estate- Electricity-200 Eas</t>
  </si>
  <si>
    <t xml:space="preserve"> Electricity-200 East Tce</t>
  </si>
  <si>
    <t>RC000005931-RPS Manidis Roberts pty Ltd-A/hours a/con usage</t>
  </si>
  <si>
    <t>A/hours a/con usage 2Hrs@$35</t>
  </si>
  <si>
    <t>RC000006039-Victim Support Services- Electricity-33 Franklin</t>
  </si>
  <si>
    <t xml:space="preserve"> Electricity-33 Franklin St</t>
  </si>
  <si>
    <t>RC000006040-Victim Support Services-Electricity</t>
  </si>
  <si>
    <t>RC000006041-Victim Support Services-Electricity-33 Franklin</t>
  </si>
  <si>
    <t>Electricity-33 Franklin St</t>
  </si>
  <si>
    <t>RC000006042-RPS Manidis Roberts pty Ltd-Electricity-33 Frank</t>
  </si>
  <si>
    <t>RC000006043-The Adelaide Review-Electricity 19/4- 23/7/19</t>
  </si>
  <si>
    <t>Electricity 19/4- 23/7/19</t>
  </si>
  <si>
    <t>RC000006044-Global Intertrade Pty Ltd-Outgoing - Electricity</t>
  </si>
  <si>
    <t>RC000006047-Leadenhall Services-Electricity-33 Franklin St</t>
  </si>
  <si>
    <t>RC000006189-Victim Support Services-Electricity</t>
  </si>
  <si>
    <t>RC000006190-Victim Support Services-Electricity-33 Franklin</t>
  </si>
  <si>
    <t>RC000006191-RPS Manidis Roberts pty Ltd-Electricity-33 Frank</t>
  </si>
  <si>
    <t>RC000006192-Leadenhall Services-Electricity-33 Franklin St</t>
  </si>
  <si>
    <t>RC000006194-EMA Lawyers Pty Ltd-Electricity 6/09- 23/10/19</t>
  </si>
  <si>
    <t>Electricity 6/09- 23/10/19</t>
  </si>
  <si>
    <t>RC000006195-Connexion Systems- Electricity-33 Franklin St</t>
  </si>
  <si>
    <t>RC000006198-The Adelaide Review-Electricity 24/7- 23/10/19</t>
  </si>
  <si>
    <t>Electricity 24/7- 23/10/19</t>
  </si>
  <si>
    <t>RC000006199-Global Intertrade Pty Ltd- Electricity-33 Frankl</t>
  </si>
  <si>
    <t>RC000006224-Enable Consultation Services-Electricity-33 Fran</t>
  </si>
  <si>
    <t>RC000006320-Victim Support Services-Electricity-33 Franklin</t>
  </si>
  <si>
    <t>RC000006321-Victim Support Services-Electricity</t>
  </si>
  <si>
    <t>RC000006322-Victim Support Services-Electricity-33 Franklin</t>
  </si>
  <si>
    <t>RC000006323-RPS Manidis Roberts pty Ltd- Electricity-33 Fran</t>
  </si>
  <si>
    <t>RC000006323-RPS Manidis Roberts pty Ltd-A/hours a/c usahe 5.</t>
  </si>
  <si>
    <t>A/hours a/c usahe 5.9Hrs@$35ph</t>
  </si>
  <si>
    <t>RC000006324-Leadenhall Services- Electricity-33 Franklin St</t>
  </si>
  <si>
    <t>RC000006326-EMA Lawyers Pty Ltd-Electricity-33 Franklin St</t>
  </si>
  <si>
    <t>RC000006327-Connexion Systems-Electricity-33 Franklin St</t>
  </si>
  <si>
    <t>RC000006328-The Adelaide Review-Electricity</t>
  </si>
  <si>
    <t>RC000006329-Global Intertrade Pty Ltd-Outgoing - Electricity</t>
  </si>
  <si>
    <t>RC000006359-RPS Manidis Roberts pty Ltd-A/hours a/c usage 2H</t>
  </si>
  <si>
    <t>A/hours a/c usage 2Hrs@$30</t>
  </si>
  <si>
    <t>RC000006445-Victim Support Services-Electricity-33 Franklin</t>
  </si>
  <si>
    <t>RC000006446-Victim Support Services-Electricity</t>
  </si>
  <si>
    <t>RC000006447-Victim Support Services-Electricity-33 Franklin</t>
  </si>
  <si>
    <t>RC000006448-RPS Manidis Roberts pty Ltd-Electricity-33 Frank</t>
  </si>
  <si>
    <t>RC000006449-Leadenhall Services- Electricity-33 Franklin St</t>
  </si>
  <si>
    <t>RC000006451-EMA Lawyers Pty Ltd- Electricity-33 Franklin St</t>
  </si>
  <si>
    <t>RC000006452-Connexion Systems-Electricity-33 Franklin St</t>
  </si>
  <si>
    <t>RC000006453-The Adelaide Review-Electricity</t>
  </si>
  <si>
    <t>RC000006454-Global Intertrade Pty Ltd-Electricity-33 Frankli</t>
  </si>
  <si>
    <t>RC000005913-Danca Enterprises-Electricity 6/05- 11/06/19</t>
  </si>
  <si>
    <t>Electricity 6/05- 11/06/19</t>
  </si>
  <si>
    <t>RC000005914-Uniting Care-Electricity</t>
  </si>
  <si>
    <t>RC000005915-Sportswear Australia- Electricity 6/05- 11/06/19</t>
  </si>
  <si>
    <t xml:space="preserve"> Electricity 6/05- 11/06/19</t>
  </si>
  <si>
    <t>RC000005963-Danca Enterprises-Electricity 11/6- 1/07/19</t>
  </si>
  <si>
    <t>Electricity 11/6- 1/07/19</t>
  </si>
  <si>
    <t>RC000005964-Uniting Care-Electricity 11/6- 1/7/19</t>
  </si>
  <si>
    <t>Electricity 11/6- 1/7/19</t>
  </si>
  <si>
    <t>RC000005965-Sportswear Australia- Electricity 11/06- 1/07/19</t>
  </si>
  <si>
    <t>RC000006011-Danca Enterprises-Electricity 2/07- 10/08/19</t>
  </si>
  <si>
    <t>Electricity 2/07- 10/08/19</t>
  </si>
  <si>
    <t>RC000006012-Uniting Care-Electricity 2/07- 10/08/19</t>
  </si>
  <si>
    <t>RC000006013-Sportswear Australia- Electricity 2/07- 10/08/19</t>
  </si>
  <si>
    <t xml:space="preserve"> Electricity 2/07- 10/08/19</t>
  </si>
  <si>
    <t>RC000006062-Danca Enterprises-Electricity 10/08-16/09/19</t>
  </si>
  <si>
    <t>Electricity 10/08-16/09/19</t>
  </si>
  <si>
    <t>RC000006063-Uniting Care-Electricity 10/8- 16/09/19</t>
  </si>
  <si>
    <t>Electricity 10/8- 16/09/19</t>
  </si>
  <si>
    <t>RC000006064-Sportswear Australia- Electricity 10/08- 16/09/1</t>
  </si>
  <si>
    <t xml:space="preserve"> Electricity 10/08- 16/09/19</t>
  </si>
  <si>
    <t>RC000006129-Danca Enterprises-Electricity 16/9- 16/10/19</t>
  </si>
  <si>
    <t>Electricity 16/9- 16/10/19</t>
  </si>
  <si>
    <t>RC000006130-Sportswear Australia- Electricity 16/9- 16/10/19</t>
  </si>
  <si>
    <t xml:space="preserve"> Electricity 16/9- 16/10/19</t>
  </si>
  <si>
    <t>RC000006163-Danca Enterprises-Electricity 16/10- 15/11/19</t>
  </si>
  <si>
    <t>Electricity 16/10- 15/11/19</t>
  </si>
  <si>
    <t>RC000006164-Sportswear Australia- Electricity 16/10- 15/11/1</t>
  </si>
  <si>
    <t xml:space="preserve"> Electricity 16/10- 15/11/19</t>
  </si>
  <si>
    <t>RC000006247-Danca Enterprises-Electricity 15/11- 18/12/19</t>
  </si>
  <si>
    <t>Electricity 15/11- 18/12/19</t>
  </si>
  <si>
    <t>RC000006248-Sportswear Australia- Electricity 15/11- 18/12/1</t>
  </si>
  <si>
    <t xml:space="preserve"> Electricity 15/11- 18/12/19</t>
  </si>
  <si>
    <t>RC000006291-Danca Enterprises-Electricity 18/12- 16/01/20</t>
  </si>
  <si>
    <t>Electricity 18/12- 16/01/20</t>
  </si>
  <si>
    <t>IN000001165-Sportswear Australia-Electricity 16/01- 4/02/20</t>
  </si>
  <si>
    <t>Electricity 16/01- 4/02/20</t>
  </si>
  <si>
    <t>RC000006318-Danca Enterprises-Electricity 16/01- 4/02/20</t>
  </si>
  <si>
    <t>RC000006380-Danca Enterprises-Electricity 4/02- 12/03/20</t>
  </si>
  <si>
    <t>Electricity 4/02- 12/03/20</t>
  </si>
  <si>
    <t>RC000006392-Danca Enterprises-Electricity 12/3- 14/4/20</t>
  </si>
  <si>
    <t>Electricity 12/3- 14/4/20</t>
  </si>
  <si>
    <t>RC000006437-Danca Enterprises-Electricity 14/4- 14/5/20</t>
  </si>
  <si>
    <t>Electricity 14/4- 14/5/20</t>
  </si>
  <si>
    <t>RC000005920-David Folkers-Electricity-31F Franklin St</t>
  </si>
  <si>
    <t>Electricity-31F Franklin St</t>
  </si>
  <si>
    <t>RC000005980-Real Estate Training College-Elect.charge for L4</t>
  </si>
  <si>
    <t>Elect.charge for L4</t>
  </si>
  <si>
    <t>RC000005981-David Folkers-Electricity-31F Franklin St</t>
  </si>
  <si>
    <t>RC000006036-Zhengtang Precinct Pty Ltd-Electricity-31 Frankl</t>
  </si>
  <si>
    <t>Electricity-31 Franklin St</t>
  </si>
  <si>
    <t>RC000006038-David Folkers-Electricity-31F Franklin St</t>
  </si>
  <si>
    <t>RC000006084-David Folkers-Electricity-31F Franklin St</t>
  </si>
  <si>
    <t>RC000006142-David Folkers-Electricity-31F Franklin St</t>
  </si>
  <si>
    <t>RC000006167-Enable Consultation Services-Electricity-31 Fran</t>
  </si>
  <si>
    <t>RC000006168-Zhengtang Precinct Pty Ltd-Outgoing - Electricit</t>
  </si>
  <si>
    <t>RC000006170-David Folkers-Electricity-31F Franklin St</t>
  </si>
  <si>
    <t>RC000006188-Victim Support Services-Electricity-31 Franklin</t>
  </si>
  <si>
    <t>RC000006246-David Folkers-Electricity-31F Franklin St</t>
  </si>
  <si>
    <t>RC000006290-David Folkers-Electricity-31F Franklin St</t>
  </si>
  <si>
    <t>IN000001164-Zhengtang Precinct Pty Ltd-Electrcity 24/10- 22/</t>
  </si>
  <si>
    <t>Electrcity 24/10- 22/01/20</t>
  </si>
  <si>
    <t>RC000006317-David Folkers-Electricity-31F Franklin St</t>
  </si>
  <si>
    <t>RC000006379-David Folkers-Electricity-31F Franklin St</t>
  </si>
  <si>
    <t>RC000006410-David Folkers-Electricity-31F Franklin St</t>
  </si>
  <si>
    <t>RC000006470-David Folkers-Electricity-31F Franklin St</t>
  </si>
  <si>
    <t>RC000005937-Walter Brooke-A/hours a/con usage 2Hrs@ $35</t>
  </si>
  <si>
    <t>A/hours a/con usage 2Hrs@ $35</t>
  </si>
  <si>
    <t>RC000005944-Credit Corp Group-A/h air con usage - 2Hr@$35</t>
  </si>
  <si>
    <t>A/h air con usage - 2Hr@$35</t>
  </si>
  <si>
    <t>REVERSING ENTRY</t>
  </si>
  <si>
    <t>Accrual Electricity June</t>
  </si>
  <si>
    <t>013116</t>
  </si>
  <si>
    <t>IN000001116-Walter Brooke-June 19 electricity</t>
  </si>
  <si>
    <t>June 19 electricity</t>
  </si>
  <si>
    <t>013151</t>
  </si>
  <si>
    <t>IN000001117-Squiz Australia Pty Ltd-June 19 electricity</t>
  </si>
  <si>
    <t>IN000001118-Wakefield International College-June 19 electric</t>
  </si>
  <si>
    <t>IN000001119-Tritan Corporation-June 19 electricity</t>
  </si>
  <si>
    <t>IN000001120-SRA Information Technology-June 19 electricity L</t>
  </si>
  <si>
    <t>June 19 electricity L6</t>
  </si>
  <si>
    <t>June 19 electricity L7</t>
  </si>
  <si>
    <t>IN000001121-Credit Corp Group-June 19 electricity</t>
  </si>
  <si>
    <t>RC000005961-Beach Energy Ref # BE005905-Electricity  2nd flo</t>
  </si>
  <si>
    <t>Electricity  2nd floor - June 19</t>
  </si>
  <si>
    <t>RC000005961-Beach Energy Ref # BE005905-Electricity  4th flo</t>
  </si>
  <si>
    <t>Electricity  4th floor</t>
  </si>
  <si>
    <t>RC000005961-Beach Energy Ref # BE005905-Electricity 3rd floo</t>
  </si>
  <si>
    <t>Electricity 3rd floor</t>
  </si>
  <si>
    <t>RC000005962-My Plan Manager-Electricity 1st Floor</t>
  </si>
  <si>
    <t>Electricity 1st Floor</t>
  </si>
  <si>
    <t>RC000005962-My Plan Manager-Electricity 8th Floor</t>
  </si>
  <si>
    <t>Electricity 8th Floor</t>
  </si>
  <si>
    <t>RC000005962-My Plan Manager-Electricity Ground Floor - June1</t>
  </si>
  <si>
    <t>Electricity Ground Floor - June19</t>
  </si>
  <si>
    <t>Accrual Electricity July</t>
  </si>
  <si>
    <t>013250</t>
  </si>
  <si>
    <t>RC000005976-Beach Energy Ref # BE005905-A/h air con usage 2H</t>
  </si>
  <si>
    <t>A/h air con usage 2Hrs@$35ph</t>
  </si>
  <si>
    <t>IN000001122-Credit Corp Group-July 19 electricity</t>
  </si>
  <si>
    <t>July 19 electricity</t>
  </si>
  <si>
    <t>013277</t>
  </si>
  <si>
    <t>IN000001123-SRA Information Technology-July 19 electricity</t>
  </si>
  <si>
    <t>IN000001124-Wakefield International College-July 19 electric</t>
  </si>
  <si>
    <t>IN000001125-Tritan Corporation-July 19 electricity</t>
  </si>
  <si>
    <t>IN000001127-Walter Brooke-July 19 electricity</t>
  </si>
  <si>
    <t>RC000006014-My Plan Manager-Electricity 1st Floor</t>
  </si>
  <si>
    <t>RC000006014-My Plan Manager-Electricity 8th Floor</t>
  </si>
  <si>
    <t>RC000006014-My Plan Manager-Electricity Ground Floor</t>
  </si>
  <si>
    <t>Electricity Ground Floor</t>
  </si>
  <si>
    <t>RC000006015-Beach Energy Ref # BE005905-Electricity  2nd flo</t>
  </si>
  <si>
    <t>Electricity  2nd floor  July 19</t>
  </si>
  <si>
    <t>RC000006015-Beach Energy Ref # BE005905-Electricity  4th flo</t>
  </si>
  <si>
    <t>RC000006015-Beach Energy Ref # BE005905-Electricity 3rd floo</t>
  </si>
  <si>
    <t>IN000001129-Credit Corp Group-Aug19 electricity</t>
  </si>
  <si>
    <t>Aug19 electricity</t>
  </si>
  <si>
    <t>013335</t>
  </si>
  <si>
    <t>IN000001130-Tritan Corporation-Aug19 electricity</t>
  </si>
  <si>
    <t>IN000001131-Walter Brooke-Aug19 electricity</t>
  </si>
  <si>
    <t>IN000001132-SRA Information Technology-Aug19 electricity L6</t>
  </si>
  <si>
    <t>Aug19 electricity L6</t>
  </si>
  <si>
    <t>IN000001132-SRA Information Technology-Aug19 electricity L7</t>
  </si>
  <si>
    <t>Aug19 electricity L7</t>
  </si>
  <si>
    <t>RC000006053-My Plan Manager-Electricity 1st Floor</t>
  </si>
  <si>
    <t>RC000006053-My Plan Manager-Electricity 8th Floor</t>
  </si>
  <si>
    <t>RC000006053-My Plan Manager-Electricity Ground Floor</t>
  </si>
  <si>
    <t>RC000006054-Beach Energy Ref # BE005905-Electricity  2nd flo</t>
  </si>
  <si>
    <t>Electricity  2nd floor Aug 19</t>
  </si>
  <si>
    <t>RC000006054-Beach Energy Ref # BE005905-Electricity  4th flo</t>
  </si>
  <si>
    <t>RC000006054-Beach Energy Ref # BE005905-Electricity 3rd floo</t>
  </si>
  <si>
    <t>IN000001137-Tritan Corporation-Sept 19 electricity</t>
  </si>
  <si>
    <t>Sept 19 electricity</t>
  </si>
  <si>
    <t>013485</t>
  </si>
  <si>
    <t>IN000001138-Walter Brooke-Sept 19 electricity</t>
  </si>
  <si>
    <t>IN000001139-Credit Corp Group-Sept 19 electricity</t>
  </si>
  <si>
    <t>RC000006107-SRA Information Technology-Electricity 6th floor</t>
  </si>
  <si>
    <t>Electricity 6th floor - Sept 19</t>
  </si>
  <si>
    <t>RC000006107-SRA Information Technology-Electricity 7th floor</t>
  </si>
  <si>
    <t>Electricity 7th floor</t>
  </si>
  <si>
    <t>RC000006108-My Plan Manager-Electricity 1st Floor</t>
  </si>
  <si>
    <t>RC000006108-My Plan Manager-Electricity 8th Floor</t>
  </si>
  <si>
    <t>RC000006108-My Plan Manager-Electricity Ground Floor  - Sept</t>
  </si>
  <si>
    <t>Electricity Ground Floor  - Sept19</t>
  </si>
  <si>
    <t>RC000006109-Beach Energy Ref # BE005905-Electricity  2nd flo</t>
  </si>
  <si>
    <t>Electricity  2nd floor - Sept 19</t>
  </si>
  <si>
    <t>RC000006109-Beach Energy Ref # BE005905-Electricity  4th flo</t>
  </si>
  <si>
    <t>RC000006109-Beach Energy Ref # BE005905-Electricity 3rd floo</t>
  </si>
  <si>
    <t>Accrual Electricity October</t>
  </si>
  <si>
    <t>013600</t>
  </si>
  <si>
    <t>RC000006136-Credit Corp Group-A/h air con usage - 1Hr@$35</t>
  </si>
  <si>
    <t>A/h air con usage - 1Hr@$35</t>
  </si>
  <si>
    <t>IN000001145-Tritan Corporation-Oct 19 electricity</t>
  </si>
  <si>
    <t>Oct 19 electricity</t>
  </si>
  <si>
    <t>013621</t>
  </si>
  <si>
    <t>IN000001146-Credit Corp Group-Oct 19 electricity</t>
  </si>
  <si>
    <t>IN000001147-Walter Brooke-Oct 19 electricity</t>
  </si>
  <si>
    <t>RC000006200-My Plan Manager-Electricity 1st Floor</t>
  </si>
  <si>
    <t>RC000006200-My Plan Manager-Electricity 8th Floor</t>
  </si>
  <si>
    <t>RC000006200-My Plan Manager-Electricity Ground Floor -Oct 19</t>
  </si>
  <si>
    <t>Electricity Ground Floor -Oct 19</t>
  </si>
  <si>
    <t>RC000006201-SRA Information Technology-Electricity 6th floo</t>
  </si>
  <si>
    <t>Electricity 6th floo - Oct 19</t>
  </si>
  <si>
    <t>RC000006201-SRA Information Technology-Electricity 7th floor</t>
  </si>
  <si>
    <t>IN000001149-Credit Corp Group-Nov 19 electricity</t>
  </si>
  <si>
    <t>Nov 19 electricity</t>
  </si>
  <si>
    <t>013723</t>
  </si>
  <si>
    <t>IN000001150-Walter Brooke-Nov 19 electricity</t>
  </si>
  <si>
    <t>IN000001151-Tritan Corporation-Nov 19 electricity</t>
  </si>
  <si>
    <t>IN000001152-SRA Information Technology-Nov 19 electricity L6</t>
  </si>
  <si>
    <t>Nov 19 electricity L6</t>
  </si>
  <si>
    <t>IN000001152-SRA Information Technology-Nov 19 electricity L7</t>
  </si>
  <si>
    <t>Nov 19 electricity L7</t>
  </si>
  <si>
    <t>RC000006205-My Plan Manager-Electricity 1st Floor</t>
  </si>
  <si>
    <t>RC000006205-My Plan Manager-Electricity 8th Floor</t>
  </si>
  <si>
    <t>RC000006205-My Plan Manager-Electricity Ground Floor Nov 19</t>
  </si>
  <si>
    <t>Electricity Ground Floor Nov 19</t>
  </si>
  <si>
    <t>RC000006171-Walter Brooke-A/hours a/c usage 1hr</t>
  </si>
  <si>
    <t>A/hours a/c usage 1hr</t>
  </si>
  <si>
    <t>IN000001154-Walter Brooke-Dec 19 electricity</t>
  </si>
  <si>
    <t>Dec 19 electricity</t>
  </si>
  <si>
    <t>013815</t>
  </si>
  <si>
    <t>IN000001155-Credit Corp Group-Dec 19 electricity</t>
  </si>
  <si>
    <t>IN000001156-SRA Information Technology-Dec 19 electricity L6</t>
  </si>
  <si>
    <t>Dec 19 electricity L6</t>
  </si>
  <si>
    <t>IN000001156-SRA Information Technology-Dec 19 electricity L7</t>
  </si>
  <si>
    <t>Dec 19 electricity L7</t>
  </si>
  <si>
    <t>IN000001157-Tritan Corporation-Dec 19 electricity</t>
  </si>
  <si>
    <t>RC000006252-My Plan Manager-Electricity Ground Floor - Dec 1</t>
  </si>
  <si>
    <t>Electricity Ground Floor - Dec 19</t>
  </si>
  <si>
    <t>RC000006252-My Plan Manager-Electricity L1</t>
  </si>
  <si>
    <t>Electricity L1</t>
  </si>
  <si>
    <t>RC000006252-My Plan Manager-Electricity L2</t>
  </si>
  <si>
    <t>Electricity L2</t>
  </si>
  <si>
    <t>RC000006252-My Plan Manager-Electricity L4</t>
  </si>
  <si>
    <t>Electricity L4</t>
  </si>
  <si>
    <t>013958</t>
  </si>
  <si>
    <t>IN000001161-Walter Brooke-Jan 20 electricity</t>
  </si>
  <si>
    <t>Jan 20 electricity</t>
  </si>
  <si>
    <t>013962</t>
  </si>
  <si>
    <t>IN000001162-Tritan Corporation-Jan 20 electricity</t>
  </si>
  <si>
    <t>IN000001163-Credit Corp Group-Jan 20 electricity</t>
  </si>
  <si>
    <t>RC000006299-SRA Information Technology-Electricity 6th floor</t>
  </si>
  <si>
    <t>Electricity 6th floor Jan 20</t>
  </si>
  <si>
    <t>RC000006299-SRA Information Technology-Electricity 7th floor</t>
  </si>
  <si>
    <t>RC000006300-My Plan Manager-Electricity Ground Floor - JAN 2</t>
  </si>
  <si>
    <t>Electricity Ground Floor - JAN 20</t>
  </si>
  <si>
    <t>RC000006300-My Plan Manager-Electricity L1</t>
  </si>
  <si>
    <t>RC000006300-My Plan Manager-Electricity L2</t>
  </si>
  <si>
    <t>RC000006300-My Plan Manager-Electricity L4</t>
  </si>
  <si>
    <t>014066</t>
  </si>
  <si>
    <t>Accrual Electricity March</t>
  </si>
  <si>
    <t>014194</t>
  </si>
  <si>
    <t>IN000001169-Tritan Corporation-Feb 20 electricity</t>
  </si>
  <si>
    <t>Feb 20 electricity</t>
  </si>
  <si>
    <t>014085</t>
  </si>
  <si>
    <t>IN000001170-Walter Brooke-Feb 20 electricity</t>
  </si>
  <si>
    <t>IN000001171-Credit Corp Group-Feb 20 electricity</t>
  </si>
  <si>
    <t>RC000006341-SRA Information Technology-Electricity 6th floor</t>
  </si>
  <si>
    <t>Electricity 6th floor Feb 20</t>
  </si>
  <si>
    <t>RC000006341-SRA Information Technology-Electricity 7th floor</t>
  </si>
  <si>
    <t>RC000006342-My Plan Manager-Electricity Ground Floor -  Feb</t>
  </si>
  <si>
    <t>Electricity Ground Floor -  Feb 20</t>
  </si>
  <si>
    <t>RC000006342-My Plan Manager-Electricity L1</t>
  </si>
  <si>
    <t>RC000006342-My Plan Manager-Electricity L2</t>
  </si>
  <si>
    <t>RC000006342-My Plan Manager-Electricity L4</t>
  </si>
  <si>
    <t>Accrual Electricity April</t>
  </si>
  <si>
    <t>014283</t>
  </si>
  <si>
    <t>IN000001175-Credit Corp Group-March 20 electricity</t>
  </si>
  <si>
    <t>March 20 electricity</t>
  </si>
  <si>
    <t>IN000001176-Tritan Corporation-March 20 electricity</t>
  </si>
  <si>
    <t>IN000001177-Walter Brooke-March 20 electricity</t>
  </si>
  <si>
    <t>RC000006393-My Plan Manager-Electricity Ground Floor - March</t>
  </si>
  <si>
    <t>Electricity Ground Floor - March 20</t>
  </si>
  <si>
    <t>RC000006393-My Plan Manager-Electricity L1</t>
  </si>
  <si>
    <t>RC000006393-My Plan Manager-Electricity L2</t>
  </si>
  <si>
    <t>RC000006393-My Plan Manager-Electricity L4</t>
  </si>
  <si>
    <t>RC000006395-SRA Information Technology-Electricity 6th floor</t>
  </si>
  <si>
    <t>Electricity 6th floor  March 20</t>
  </si>
  <si>
    <t>RC000006395-SRA Information Technology-Electricity 7th floor</t>
  </si>
  <si>
    <t>RC000006402-Credit Corp Group-A/h air con usage</t>
  </si>
  <si>
    <t>A/h air con usage</t>
  </si>
  <si>
    <t>RC000006403-My Plan Manager-A/hours air con usage</t>
  </si>
  <si>
    <t>A/hours air con usage</t>
  </si>
  <si>
    <t>RC000006404-My Plan Manager-A/hours air con usage</t>
  </si>
  <si>
    <t>RC000006405-My Plan Manager-A/hours a/con usage</t>
  </si>
  <si>
    <t>A/hours a/con usage</t>
  </si>
  <si>
    <t>IN000001179-Credit Corp Group-April 20 electricity</t>
  </si>
  <si>
    <t>April 20 electricity</t>
  </si>
  <si>
    <t>014326</t>
  </si>
  <si>
    <t>IN000001180-Walter Brooke-April 20 electricity</t>
  </si>
  <si>
    <t>IN000001181-Tritan Corporation-April 20 electricity</t>
  </si>
  <si>
    <t>RC000006433-My Plan Manager-Electricity Ground Floor</t>
  </si>
  <si>
    <t>RC000006433-My Plan Manager-Electricity L1</t>
  </si>
  <si>
    <t>RC000006433-My Plan Manager-Electricity L2</t>
  </si>
  <si>
    <t>RC000006433-My Plan Manager-Electricity L4</t>
  </si>
  <si>
    <t>RC000006434-SRA Information Technology-Electricity 6th floor</t>
  </si>
  <si>
    <t>Electricity 6th floor April 20</t>
  </si>
  <si>
    <t>RC000006434-SRA Information Technology-Electricity 7th floor</t>
  </si>
  <si>
    <t>IN000001182-Credit Corp Group-May 20 electricity</t>
  </si>
  <si>
    <t>May 20 electricity</t>
  </si>
  <si>
    <t>014410</t>
  </si>
  <si>
    <t>IN000001183-Tritan Corporation-May 20 electricity</t>
  </si>
  <si>
    <t>IN000001184-Walter Brooke-May 20 electricity</t>
  </si>
  <si>
    <t>RC000006471-My Plan Manager-Electricity Ground Floor - May 2</t>
  </si>
  <si>
    <t>Electricity Ground Floor - May 20</t>
  </si>
  <si>
    <t>RC000006471-My Plan Manager-Electricity L1</t>
  </si>
  <si>
    <t>RC000006471-My Plan Manager-Electricity L2</t>
  </si>
  <si>
    <t>RC000006471-My Plan Manager-Electricity L4</t>
  </si>
  <si>
    <t>RC000006472-SRA Information Technology-Electricity 6th floor</t>
  </si>
  <si>
    <t>Electricity 6th floor - May 20</t>
  </si>
  <si>
    <t>RC000006472-SRA Information Technology-Electricity 7th floor</t>
  </si>
  <si>
    <t>014558</t>
  </si>
  <si>
    <t>IN000001141-Freight Hub-Dormakaba Invoice</t>
  </si>
  <si>
    <t>Dormakaba Invoice</t>
  </si>
  <si>
    <t>RC000006162-Freight Hub-INvoice from Metrolocks</t>
  </si>
  <si>
    <t>INvoice from Metrolocks</t>
  </si>
  <si>
    <t>RC000006319-Freight Hub-CIty of  Charles Sturt - invoice</t>
  </si>
  <si>
    <t>CIty of  Charles Sturt - invoice</t>
  </si>
  <si>
    <t>RC000006319-Freight Hub-ENGIE Fire Protect. - invoice</t>
  </si>
  <si>
    <t>ENGIE Fire Protect. - invoice</t>
  </si>
  <si>
    <t>RC000006390-Freight Hub-Intergrity Doors invoice</t>
  </si>
  <si>
    <t>Intergrity Doors invoice</t>
  </si>
  <si>
    <t>RC000006436-Freight Hub-Integrity Doors&amp;Engineering invoice</t>
  </si>
  <si>
    <t>Integrity Doors&amp;Engineering invoice</t>
  </si>
  <si>
    <t>AP - IN</t>
  </si>
  <si>
    <t>Commercial Security Solutions-July 19--55549</t>
  </si>
  <si>
    <t>OCRE Acess Cards oncharge</t>
  </si>
  <si>
    <t>013087</t>
  </si>
  <si>
    <t>RC000005997-Ouwens Casserly Real Estate-Adelaide Locksmiths</t>
  </si>
  <si>
    <t>Adelaide Locksmiths invoice</t>
  </si>
  <si>
    <t>RC000005997-Ouwens Casserly Real Estate-Commercial Security</t>
  </si>
  <si>
    <t>Commercial Security Solutions invoice</t>
  </si>
  <si>
    <t>IN000001128-Ouwens Casserly Real Estate-Patrol Attendance on</t>
  </si>
  <si>
    <t>Patrol Attendance on 16/08/19</t>
  </si>
  <si>
    <t>RC000006099-Ouwens Casserly Real Estate-AMS invoice</t>
  </si>
  <si>
    <t>AMS invoice</t>
  </si>
  <si>
    <t>RC000006182-Ouwens Casserly Real Estate-Security Patrols Cal</t>
  </si>
  <si>
    <t>Security Patrols CallOut 30/10/19</t>
  </si>
  <si>
    <t>RC000006287-Ouwens Casserly Real Estate-Commercial Security</t>
  </si>
  <si>
    <t>RC000006350-Modere Australia-Carpet cleaning</t>
  </si>
  <si>
    <t>Carpet cleaning</t>
  </si>
  <si>
    <t>RC000006351-Ouwens Casserly Real Estate-AMS Security Invoice</t>
  </si>
  <si>
    <t>AMS Security Invoice</t>
  </si>
  <si>
    <t>RC000006351-Ouwens Casserly Real Estate-Electricity bill</t>
  </si>
  <si>
    <t>Electricity bill</t>
  </si>
  <si>
    <t>RC000005929-Victim Support Services-Metrolocks Invoice</t>
  </si>
  <si>
    <t>Metrolocks Invoice</t>
  </si>
  <si>
    <t>RC000005930-Victim Support Services-Metrolocks Invoice</t>
  </si>
  <si>
    <t>RC000005931-RPS Manidis Roberts pty Ltd-Fluro tubes</t>
  </si>
  <si>
    <t>RC000005983-Victim Support Services-Invoice from KONE</t>
  </si>
  <si>
    <t>Invoice from KONE</t>
  </si>
  <si>
    <t>RC000005989-Connextion Systems-Built Project Invoice</t>
  </si>
  <si>
    <t>Built Project Invoice</t>
  </si>
  <si>
    <t>RC000005989-Connextion Systems-Proportion of the slat-wood f</t>
  </si>
  <si>
    <t>Proportion of the slat-wood fllooring</t>
  </si>
  <si>
    <t>RC000006088-RPS Manidis Roberts pty Ltd-Infinity Signs invoi</t>
  </si>
  <si>
    <t>Infinity Signs invoice</t>
  </si>
  <si>
    <t>IN000001133-EMA Lawyers Pty Ltd-Workstation Fit Out works ex</t>
  </si>
  <si>
    <t>Workstation Fit Out works extra costs</t>
  </si>
  <si>
    <t>013426</t>
  </si>
  <si>
    <t>RC000006121-Leadenhall Services-Ausbia invoice</t>
  </si>
  <si>
    <t>Ausbia invoice</t>
  </si>
  <si>
    <t>RC000006121-Leadenhall Services-Fluro tubes</t>
  </si>
  <si>
    <t>RC000006144-EMA Lawyers Pty Ltd-Best Plumbing Maint. invoice</t>
  </si>
  <si>
    <t>Best Plumbing Maint. invoice</t>
  </si>
  <si>
    <t>RC000006276-Leadenhall Services-Fluro tubes</t>
  </si>
  <si>
    <t>RC000006323-RPS Manidis Roberts pty Ltd-Best Plumbing invoic</t>
  </si>
  <si>
    <t>Best Plumbing invoice</t>
  </si>
  <si>
    <t>RC000006362-EMA Lawyers Pty Ltd-Fluro tubes</t>
  </si>
  <si>
    <t>RC000006448-RPS Manidis Roberts pty Ltd-Ausbia Invoice</t>
  </si>
  <si>
    <t>Ausbia Invoice</t>
  </si>
  <si>
    <t>RC000005916-Enable Consultation Services-Fluro tubes</t>
  </si>
  <si>
    <t>RC000005919-Real Estate Training College-Fluro tubes</t>
  </si>
  <si>
    <t>RC000005980-Real Estate Training College-Pickwick Group Inv</t>
  </si>
  <si>
    <t>Pickwick Group Inv (x2) partial charges for L4</t>
  </si>
  <si>
    <t>RC000006049-Enable Consultation Services-Fluro tubes</t>
  </si>
  <si>
    <t>RC000006049-Enable Consultation Services-Kyson Invoice</t>
  </si>
  <si>
    <t>Kyson Invoice</t>
  </si>
  <si>
    <t>RC000006082-Zhengtang Precinct Pty Ltd-Fluros tubes</t>
  </si>
  <si>
    <t>Fluros tubes</t>
  </si>
  <si>
    <t>RC000006225-Real Estate Training College-Carpet cleaning</t>
  </si>
  <si>
    <t>RC000006314-Enable Consultation Services-Fluro tubes</t>
  </si>
  <si>
    <t>IN000001168-Zhengtang Precinct Pty Ltd-Invoice Ausbia Electr</t>
  </si>
  <si>
    <t>Invoice Ausbia Electrical</t>
  </si>
  <si>
    <t>014009</t>
  </si>
  <si>
    <t>RC000006376-Enable Consultation Services-Fluro tubes</t>
  </si>
  <si>
    <t>RC000006412-Victim Support Services-Fluro tubes</t>
  </si>
  <si>
    <t>RC000005944-Credit Corp Group-Best Plumbing Invoice</t>
  </si>
  <si>
    <t>Best Plumbing Invoice</t>
  </si>
  <si>
    <t>RC000005945-Beach Energy Ref # BE005905-Fluro tubes</t>
  </si>
  <si>
    <t>RC000005946-Beach Energy Ref # BE005905-Fluro tubes</t>
  </si>
  <si>
    <t>RC000005948-My Plan Manager-Fluro tubes (x 4 jobs)</t>
  </si>
  <si>
    <t>Fluro tubes (x 4 jobs)</t>
  </si>
  <si>
    <t>RC000005966-Walter Brooke-After hours a/con usage 4Hrs@$35</t>
  </si>
  <si>
    <t>After hours a/con usage 4Hrs@$35</t>
  </si>
  <si>
    <t>RC000005968-My Plan Manager-Fluro tubes</t>
  </si>
  <si>
    <t>RC000005971-SRA Information Technology-Commercial Security S</t>
  </si>
  <si>
    <t>Commercial Security Solutions Invoice</t>
  </si>
  <si>
    <t>RC000005974-Beach Energy Ref # BE005905-Fluro tubes</t>
  </si>
  <si>
    <t>RC000005975-Beach Energy Ref # BE005905-Fluro tubes</t>
  </si>
  <si>
    <t>RC000005976-Beach Energy Ref # BE005905-Fluro tubes</t>
  </si>
  <si>
    <t>RC000006026-My Plan Manager-Fluro tubes</t>
  </si>
  <si>
    <t>RC000006071-My Plan Manager-Dormakaba Invoice</t>
  </si>
  <si>
    <t>RC000006135-My Plan Manager-Dormakaba invoice</t>
  </si>
  <si>
    <t>Dormakaba invoice</t>
  </si>
  <si>
    <t>RC000006136-Credit Corp Group-Pickwick Invoice</t>
  </si>
  <si>
    <t>Pickwick Invoice</t>
  </si>
  <si>
    <t>IN000001143-Beach Energy Ref # BE005905-Globebusters Invoice</t>
  </si>
  <si>
    <t>Globebusters Invoice oncharged</t>
  </si>
  <si>
    <t>013555</t>
  </si>
  <si>
    <t>IN000001143-Beach Energy Ref # BE005905-Pickwick Invoice onc</t>
  </si>
  <si>
    <t>Pickwick Invoice oncharged</t>
  </si>
  <si>
    <t>IN000001144-Beach Energy Ref # BE005905-Carpet cleaning invo</t>
  </si>
  <si>
    <t>Carpet cleaning invoice</t>
  </si>
  <si>
    <t>013580</t>
  </si>
  <si>
    <t>CN1143</t>
  </si>
  <si>
    <t>013666</t>
  </si>
  <si>
    <t>IN000001148-Beach Energy Ref # BE005905-Globebusters Invoice</t>
  </si>
  <si>
    <t>Globebusters Invoice</t>
  </si>
  <si>
    <t>IN000001148-Beach Energy Ref # BE005905-Pickwick Invoice</t>
  </si>
  <si>
    <t>RC000006174-SRA Information Technology-Fluro tubes 23/10 &amp;5/</t>
  </si>
  <si>
    <t>Fluro tubes 23/10 &amp;5/11/19</t>
  </si>
  <si>
    <t>RC000006175-Credit Corp Group-Fluro tubes</t>
  </si>
  <si>
    <t>RC000006177-My Plan Manager-Fluro tubes</t>
  </si>
  <si>
    <t>RC000006178-My Plan Manager-Fluro tubes</t>
  </si>
  <si>
    <t>RC000006179-My Plan Manager-Dorma Invoice</t>
  </si>
  <si>
    <t>Dorma Invoice</t>
  </si>
  <si>
    <t>IN000001153-Veolia Environmental Services-Construction Glazi</t>
  </si>
  <si>
    <t>Construction Glazing Invoice</t>
  </si>
  <si>
    <t>013736</t>
  </si>
  <si>
    <t>RC000006214-Tritan Corporation-Fluro tubes</t>
  </si>
  <si>
    <t>RC000006217-Credit Corp Group-Globebusters invoice</t>
  </si>
  <si>
    <t>Globebusters invoice</t>
  </si>
  <si>
    <t>RC000006219-My Plan Manager-Fluros tubes</t>
  </si>
  <si>
    <t>RC000006220-My Plan Manager-Fluro tubes</t>
  </si>
  <si>
    <t>RC000006310-My Plan Manager-Fluro tubes</t>
  </si>
  <si>
    <t>RC000006313-My Plan Manager-Invoice from BillI</t>
  </si>
  <si>
    <t>Invoice from BillI</t>
  </si>
  <si>
    <t>RC000006372-My Plan Manager-Plumbing works ( Billi)</t>
  </si>
  <si>
    <t>Plumbing works ( Billi)</t>
  </si>
  <si>
    <t>RC000006373-My Plan Manager-Fluro tubes</t>
  </si>
  <si>
    <t>RC000006374-My Plan Manager-Fluro tubes</t>
  </si>
  <si>
    <t>RC000006404-My Plan Manager-Air Comfort Invoice</t>
  </si>
  <si>
    <t>Air Comfort Invoice</t>
  </si>
  <si>
    <t>RC000006405-My Plan Manager-PickwickGroup invoice</t>
  </si>
  <si>
    <t>PickwickGroup invoice</t>
  </si>
  <si>
    <t>RC000006456-Tritan Corporation-Fluro tubes</t>
  </si>
  <si>
    <t>Ausbia Pty Ltd-June 20--7673</t>
  </si>
  <si>
    <t>25F MPM  repairs oncharge</t>
  </si>
  <si>
    <t>014503</t>
  </si>
  <si>
    <t>AP - CL</t>
  </si>
  <si>
    <t>Origin Energy Retail Limited-Sept 19--500007854945SEPT 19</t>
  </si>
  <si>
    <t>7/6- 7/9/19 Hendon Fright HUB</t>
  </si>
  <si>
    <t>013436</t>
  </si>
  <si>
    <t>Origin Energy Retail Limited-March 20--500007854945MARCH 20</t>
  </si>
  <si>
    <t>Freigh Hub 5/12- 5/3/20</t>
  </si>
  <si>
    <t>014167</t>
  </si>
  <si>
    <t>Origin Energy Retail Limited-June 20--500007854945JUNE 20</t>
  </si>
  <si>
    <t>6/3-5/6/20 Freight Hub</t>
  </si>
  <si>
    <t>014435</t>
  </si>
  <si>
    <t>Origin Energy Retail Limited-Aug 19--500010422292AUG 19</t>
  </si>
  <si>
    <t>OCRE 22/5- 21/8/19 200E</t>
  </si>
  <si>
    <t>013337</t>
  </si>
  <si>
    <t>Origin Energy Retail Limited-Nov 19--500010422292NOV 19</t>
  </si>
  <si>
    <t>200E 22/8- 20/11/19</t>
  </si>
  <si>
    <t>013680</t>
  </si>
  <si>
    <t>Origin Energy Retail Limited-May 20--500010422292MAY 20</t>
  </si>
  <si>
    <t>21/2- 21/5/20 200E OCRE</t>
  </si>
  <si>
    <t>014377</t>
  </si>
  <si>
    <t>Origin Energy Retail Limited-July 19--500007856049JULY 19</t>
  </si>
  <si>
    <t>19/4- 23/7/19 L9</t>
  </si>
  <si>
    <t>013170</t>
  </si>
  <si>
    <t>Origin Energy Retail Limited-July 19--500007856072JULY 19</t>
  </si>
  <si>
    <t>19/4- 23/7/19 33F L2 Vss</t>
  </si>
  <si>
    <t>Origin Energy Retail Limited-July 19--500007856080JULY 19</t>
  </si>
  <si>
    <t>19/4- 23/7/19 33F L1a VSS</t>
  </si>
  <si>
    <t>Origin Energy Retail Limited-July 19--500007856205JULY 19</t>
  </si>
  <si>
    <t>19/4- 23/7/19 L8</t>
  </si>
  <si>
    <t>Origin Energy Retail Limited-July 19--500010422730JULY 19</t>
  </si>
  <si>
    <t>19/4- 23/7/19 33F L3 RPS</t>
  </si>
  <si>
    <t>Origin Energy Retail Limited-July 19--500010422748JULY 19</t>
  </si>
  <si>
    <t>33F L4 Leadenhall 19/4- 23/7/19</t>
  </si>
  <si>
    <t>Energy Australia-July 19--4692604970JULY 19</t>
  </si>
  <si>
    <t>VSS South L1 19/4- 26/7/19</t>
  </si>
  <si>
    <t>013214</t>
  </si>
  <si>
    <t>Origin Energy Retail Limited-July 19--500007856064JULY 19</t>
  </si>
  <si>
    <t>19/4- 23/7/19 33F L7</t>
  </si>
  <si>
    <t>013181</t>
  </si>
  <si>
    <t>Origin Energy Retail Limited-July 19--500009965772JULY 19</t>
  </si>
  <si>
    <t>VSS Ground 19/04- 23/7/19</t>
  </si>
  <si>
    <t>Origin Energy Retail Limited-Oct 19--500007856064OCT 19</t>
  </si>
  <si>
    <t>33F L7 Connexion 24/7-23/10/19</t>
  </si>
  <si>
    <t>013564</t>
  </si>
  <si>
    <t>Origin Energy Retail Limited-Oct 19--500007856049OCT 19</t>
  </si>
  <si>
    <t>24/7- 23/10/19 L9</t>
  </si>
  <si>
    <t>013550</t>
  </si>
  <si>
    <t>Origin Energy Retail Limited-Oct 19--500007856056OCT 19</t>
  </si>
  <si>
    <t>24/7- 23/10/19 L6 EMA Legal</t>
  </si>
  <si>
    <t>Origin Energy Retail Limited-Oct 19--500007856072OCT 19</t>
  </si>
  <si>
    <t>24/7- 23/10/19 L2 VSS</t>
  </si>
  <si>
    <t>Origin Energy Retail Limited-Oct 19--500007856080OCT 19</t>
  </si>
  <si>
    <t>24/7- 23/10/19 L1 VSS</t>
  </si>
  <si>
    <t>Origin Energy Retail Limited-Oct 19--500007856205OCT 19</t>
  </si>
  <si>
    <t>24/7- 23/10/19 L8</t>
  </si>
  <si>
    <t>Origin Energy Retail Limited-Oct 19--500009965772OCT 19</t>
  </si>
  <si>
    <t>24/7- 23/10/19 Ground VSS</t>
  </si>
  <si>
    <t>Origin Energy Retail Limited-Oct 19--500010422730OCT 19</t>
  </si>
  <si>
    <t>24/7- 23/10/19 L3 RPS</t>
  </si>
  <si>
    <t>Origin Energy Retail Limited-Oct 19--500010422748OCT 19</t>
  </si>
  <si>
    <t>24/7- 23/10/19 L4 Leadenhall</t>
  </si>
  <si>
    <t>Energy Australia-Oct 19--4692604970OCT 19</t>
  </si>
  <si>
    <t>24/7- 23/10/19 L1 33F VSS</t>
  </si>
  <si>
    <t>013601</t>
  </si>
  <si>
    <t>Energy Australia-Jan 20--4692604970JAN 20</t>
  </si>
  <si>
    <t>VSS L1 33F 24/10- 22/1/20</t>
  </si>
  <si>
    <t>013907</t>
  </si>
  <si>
    <t>Origin Energy Retail Limited-Jan 20--500007856049JAN 20</t>
  </si>
  <si>
    <t>33F L9 24/10- 22/1/20</t>
  </si>
  <si>
    <t>013897</t>
  </si>
  <si>
    <t>Origin Energy Retail Limited-Jan 20--500007856056JAN 20</t>
  </si>
  <si>
    <t>33F L6 EMA 24/10- 22/1/20</t>
  </si>
  <si>
    <t>Origin Energy Retail Limited-Jan 20--500007856064JAN 20</t>
  </si>
  <si>
    <t>33F Connexion 21/10- 22/1/20</t>
  </si>
  <si>
    <t>013933</t>
  </si>
  <si>
    <t>Origin Energy Retail Limited-Jan 20--500007856072JAN 20</t>
  </si>
  <si>
    <t>33F L2 VSS 24/10- 22/1/20</t>
  </si>
  <si>
    <t>Origin Energy Retail Limited-Jan 20--500007856080JAN 20</t>
  </si>
  <si>
    <t>33F L1a VSS 24/10- 22/1/20</t>
  </si>
  <si>
    <t>Origin Energy Retail Limited-Jan 20--500007856205JAN 20</t>
  </si>
  <si>
    <t>L8 24/10- 22/1/20</t>
  </si>
  <si>
    <t>Origin Energy Retail Limited-Jan 20--500009965772JAN 20</t>
  </si>
  <si>
    <t>33F VSS 24/10- 22/1/20</t>
  </si>
  <si>
    <t>Origin Energy Retail Limited-Jan 20--500010422730JAN 20</t>
  </si>
  <si>
    <t>33F RPS 24/10- 22/01/20</t>
  </si>
  <si>
    <t>Origin Energy Retail Limited-Jan 20--500010422748JAN 20</t>
  </si>
  <si>
    <t>Leadenhall 24/10- 22/1/20</t>
  </si>
  <si>
    <t>Origin Energy Retail Limited-April 20--500007856049APRIL 20</t>
  </si>
  <si>
    <t>23/1- 21/4/20 L9</t>
  </si>
  <si>
    <t>014243</t>
  </si>
  <si>
    <t>Origin Energy Retail Limited-April 20--500007856056APRIL 20</t>
  </si>
  <si>
    <t>23/1- 21/4/20 EMA L6</t>
  </si>
  <si>
    <t>Origin Energy Retail Limited-April 20--500007856064APRIL 20</t>
  </si>
  <si>
    <t>23/1- 21/4/20 Connexion L7</t>
  </si>
  <si>
    <t>Origin Energy Retail Limited-April 20--500007856072APRIL 20</t>
  </si>
  <si>
    <t>23/1- 21/4/20 VSS L2</t>
  </si>
  <si>
    <t>Origin Energy Retail Limited-April 20--500007856080APRIL 20</t>
  </si>
  <si>
    <t>23/1- 21/4/20 L1a VSS</t>
  </si>
  <si>
    <t>Origin Energy Retail Limited-April 20--500007856205APRIL 20</t>
  </si>
  <si>
    <t>23/1- 21/4/20 L8</t>
  </si>
  <si>
    <t>Origin Energy Retail Limited-April 20--500009965772APRIL 20</t>
  </si>
  <si>
    <t>23/1- 21/4/20 VSS Ground</t>
  </si>
  <si>
    <t>Origin Energy Retail Limited-April 20--500010422730APRIL 20</t>
  </si>
  <si>
    <t>23/1- 21/4/20 RPS</t>
  </si>
  <si>
    <t>Origin Energy Retail Limited-April 20--500010422748APRIL 20</t>
  </si>
  <si>
    <t>23/1- 21/4/20 Leadenhall L4</t>
  </si>
  <si>
    <t>Energy Australia-April  20--4692604970APRIL 20</t>
  </si>
  <si>
    <t>23/1- 21/4/20 VSS L1</t>
  </si>
  <si>
    <t>014284</t>
  </si>
  <si>
    <t>Origin Energy Retail Limited-Aug 19--500007854960JULY 19</t>
  </si>
  <si>
    <t>L2 31F Zhentang</t>
  </si>
  <si>
    <t>013263</t>
  </si>
  <si>
    <t>Origin Energy Retail Limited-Oct 19--500007854960OCT 19</t>
  </si>
  <si>
    <t>24/7- 23/10/19 L2 Greaton</t>
  </si>
  <si>
    <t>Origin Energy Retail Limited-Oct 19--500012577929OCT 19</t>
  </si>
  <si>
    <t>24/7- 23/10/19 L4 31F  Enable</t>
  </si>
  <si>
    <t>Origin Energy Retail Limited-Dec 19--500012577929DEC 19</t>
  </si>
  <si>
    <t>31F Enable 24/10- 4/12/19</t>
  </si>
  <si>
    <t>013745</t>
  </si>
  <si>
    <t>Origin Energy Retail Limited-Jan 20--500007854960JAN 20</t>
  </si>
  <si>
    <t>24/10- 22/1/20 Zhentang 31F</t>
  </si>
  <si>
    <t>Origin Energy Retail Limited-June 19--50000117562JUNE 19</t>
  </si>
  <si>
    <t>25F Jun19 oncharged</t>
  </si>
  <si>
    <t>013133</t>
  </si>
  <si>
    <t>Origin Energy Retail Limited-July 19--50000117562JULY 19</t>
  </si>
  <si>
    <t>25F Jul19 oncharged</t>
  </si>
  <si>
    <t>013274</t>
  </si>
  <si>
    <t>Origin Energy Retail Limited-Aug 19--50000117562AUG 19</t>
  </si>
  <si>
    <t>25F Aug19 oncharge</t>
  </si>
  <si>
    <t>013336</t>
  </si>
  <si>
    <t>Origin Energy Retail Limited-Sept 19--50000117562SEPT 19</t>
  </si>
  <si>
    <t>25F elect Sept19</t>
  </si>
  <si>
    <t>013474</t>
  </si>
  <si>
    <t>Origin Energy Retail Limited-Oct 19--50000117562OCT 19</t>
  </si>
  <si>
    <t>25F Oct19 oncharged</t>
  </si>
  <si>
    <t>013618</t>
  </si>
  <si>
    <t>Origin Energy Retail Limited-Nov 19--50000117562NOV 19</t>
  </si>
  <si>
    <t>25F Nov19 oncharged</t>
  </si>
  <si>
    <t>013717</t>
  </si>
  <si>
    <t>Origin Energy Retail Limited-Dec 19--50000117562DEC 19</t>
  </si>
  <si>
    <t>25F oncharged Dec19</t>
  </si>
  <si>
    <t>013798</t>
  </si>
  <si>
    <t>Origin Energy Retail Limited-Jan  20--50000117562JAN 20</t>
  </si>
  <si>
    <t>25F Jan20 on charged</t>
  </si>
  <si>
    <t>013963</t>
  </si>
  <si>
    <t>Origin Energy Retail Limited-Feb 20--50000117562FEB 20</t>
  </si>
  <si>
    <t>25F Feb20 on charge</t>
  </si>
  <si>
    <t>014080</t>
  </si>
  <si>
    <t>Origin Energy Retail Limited-March 20--50000117562MARCH 20</t>
  </si>
  <si>
    <t>25F Mar20 ooncharges</t>
  </si>
  <si>
    <t>014224</t>
  </si>
  <si>
    <t>Origin Energy Retail Limited-April 20--50000117562APRIL 20</t>
  </si>
  <si>
    <t>25F Apr20 oncharge</t>
  </si>
  <si>
    <t>014325</t>
  </si>
  <si>
    <t>Origin Energy Retail Limited-May 20--50000117562MAY 20</t>
  </si>
  <si>
    <t>25F May20</t>
  </si>
  <si>
    <t>014409</t>
  </si>
  <si>
    <t>Pickwick Group-July 19--622258</t>
  </si>
  <si>
    <t>200 East Tce Common</t>
  </si>
  <si>
    <t>Pickwick Group-Aug 19--622366</t>
  </si>
  <si>
    <t>200E common</t>
  </si>
  <si>
    <t>013261</t>
  </si>
  <si>
    <t>Pickwick Group-Sept 19--622401</t>
  </si>
  <si>
    <t>200E Common Area</t>
  </si>
  <si>
    <t>013363</t>
  </si>
  <si>
    <t>Pickwick Group-Oct 19--622462</t>
  </si>
  <si>
    <t>013475</t>
  </si>
  <si>
    <t>Pickwick Group-Nov 19--622500</t>
  </si>
  <si>
    <t>Pickwick Group-Dec 19--622561</t>
  </si>
  <si>
    <t>013712</t>
  </si>
  <si>
    <t>Pickwick Group-Jan 20--622620</t>
  </si>
  <si>
    <t>013785</t>
  </si>
  <si>
    <t>Pickwick Group-Feb 20--622689</t>
  </si>
  <si>
    <t>013934</t>
  </si>
  <si>
    <t>Pickwick Group-Mar 20--622737</t>
  </si>
  <si>
    <t>014070</t>
  </si>
  <si>
    <t>Pickwick Group-April 20--622797</t>
  </si>
  <si>
    <t>touch point cleaning</t>
  </si>
  <si>
    <t>014197</t>
  </si>
  <si>
    <t>Pickwick Group-May 20--622863</t>
  </si>
  <si>
    <t>common</t>
  </si>
  <si>
    <t>014306</t>
  </si>
  <si>
    <t>Pickwick Group-May 20--622867</t>
  </si>
  <si>
    <t>200E sanitising</t>
  </si>
  <si>
    <t>Pickwick Group-June 20--622944</t>
  </si>
  <si>
    <t>014479</t>
  </si>
  <si>
    <t>Pickwick Group-July 19--622262</t>
  </si>
  <si>
    <t>33F common</t>
  </si>
  <si>
    <t>013098</t>
  </si>
  <si>
    <t>Pickwick Group-Aug19--622396</t>
  </si>
  <si>
    <t>013338</t>
  </si>
  <si>
    <t>Pickwick Group-Sept 19--622399</t>
  </si>
  <si>
    <t>33F Common</t>
  </si>
  <si>
    <t>Pickwick Group-Sept 19--622408</t>
  </si>
  <si>
    <t>33F Urinal Cleaning</t>
  </si>
  <si>
    <t>013367</t>
  </si>
  <si>
    <t>AP - CR</t>
  </si>
  <si>
    <t>622409</t>
  </si>
  <si>
    <t>credit 33F</t>
  </si>
  <si>
    <t>013389</t>
  </si>
  <si>
    <t>Pickwick Group-Sept 19--622410</t>
  </si>
  <si>
    <t>013388</t>
  </si>
  <si>
    <t>Pickwick Group-Oct 19--622461</t>
  </si>
  <si>
    <t>Pickwick Group-Nov 19--622498</t>
  </si>
  <si>
    <t>Pickwick Group-Dec 19--622559</t>
  </si>
  <si>
    <t>Pickwick Group-Jan 20--622618</t>
  </si>
  <si>
    <t>Pickwick Group-Feb 20--622687</t>
  </si>
  <si>
    <t>Pickwick Group-Mar 20--622735</t>
  </si>
  <si>
    <t>Pickwick Group-April 20--622799</t>
  </si>
  <si>
    <t>33F touch point cleaning</t>
  </si>
  <si>
    <t>Pickwick Group-May 20--622868A</t>
  </si>
  <si>
    <t>33F Apr20 sanitising</t>
  </si>
  <si>
    <t>Pickwick Group-May 20--622869</t>
  </si>
  <si>
    <t>Pickwick Group-May 20--622915</t>
  </si>
  <si>
    <t>stema clean toilets</t>
  </si>
  <si>
    <t>014411</t>
  </si>
  <si>
    <t>Pickwick Group-June 20--622942</t>
  </si>
  <si>
    <t>Pickwick Group-Aug 19--622365</t>
  </si>
  <si>
    <t>174F common</t>
  </si>
  <si>
    <t>Pickwick Group-Sept 19--622400</t>
  </si>
  <si>
    <t>174F Common</t>
  </si>
  <si>
    <t>Pickwick Group-Oct 19--622491</t>
  </si>
  <si>
    <t>013527</t>
  </si>
  <si>
    <t>Pickwick Group-Nov 19--622499</t>
  </si>
  <si>
    <t>Pickwick Group-Dec 19--622560</t>
  </si>
  <si>
    <t>Pickwick Group-Jan 20--622619</t>
  </si>
  <si>
    <t>Pickwick Group-Feb 20--622688</t>
  </si>
  <si>
    <t>Pickwick Group-Mar 20--622736</t>
  </si>
  <si>
    <t>Pickwick Group-April 20--622796</t>
  </si>
  <si>
    <t>Touch point cleaning</t>
  </si>
  <si>
    <t>Pickwick Group-May 20--622866</t>
  </si>
  <si>
    <t>Pickwick Group-May 20--622869A</t>
  </si>
  <si>
    <t>sanitising Apr20</t>
  </si>
  <si>
    <t>Pickwick Group-June 20--622943</t>
  </si>
  <si>
    <t>Pickwick Group-May 20--622913</t>
  </si>
  <si>
    <t>steam clean toilet</t>
  </si>
  <si>
    <t>Pickwick Group-July 19--622255</t>
  </si>
  <si>
    <t>31F Common</t>
  </si>
  <si>
    <t>Pickwick Group-Aug 19--622363</t>
  </si>
  <si>
    <t>31F common</t>
  </si>
  <si>
    <t>Pickwick Group-Sept 19--622398</t>
  </si>
  <si>
    <t>Pickwick Group-Oct 19--622460</t>
  </si>
  <si>
    <t>Pickwick Group-Nov 19--622497</t>
  </si>
  <si>
    <t>Pickwick Group-Dec 19--622585</t>
  </si>
  <si>
    <t>013729</t>
  </si>
  <si>
    <t>Pickwick Group-Jan 20--622634</t>
  </si>
  <si>
    <t>31F common Jan20</t>
  </si>
  <si>
    <t>013938</t>
  </si>
  <si>
    <t>Pickwick Group-Feb 20--622868</t>
  </si>
  <si>
    <t>31F Feb 20 common</t>
  </si>
  <si>
    <t>Pickwick Group-Mar 20--622734</t>
  </si>
  <si>
    <t>Pickwick Group-April 20--622800</t>
  </si>
  <si>
    <t>31F touch point cleaning</t>
  </si>
  <si>
    <t>Pickwick Group-May 20--622862</t>
  </si>
  <si>
    <t>Apr20 common</t>
  </si>
  <si>
    <t>Pickwick Group-May 20--622914</t>
  </si>
  <si>
    <t>steam cleaning toilets</t>
  </si>
  <si>
    <t>Pickwick Group-June 20--622941</t>
  </si>
  <si>
    <t>014436</t>
  </si>
  <si>
    <t>Pickwick Group-July 19--622254</t>
  </si>
  <si>
    <t>25F Common</t>
  </si>
  <si>
    <t>Pickwick Group-Aug 19--622362</t>
  </si>
  <si>
    <t>25F common</t>
  </si>
  <si>
    <t>Pickwick Group-Sept 19--622397</t>
  </si>
  <si>
    <t>Pickwick Group-Oct 19--622459</t>
  </si>
  <si>
    <t>Pickwick Group-Nov 19--622496</t>
  </si>
  <si>
    <t>Pickwick Group-Dec 19--622557</t>
  </si>
  <si>
    <t>Pickwick Group-Jan 20--622616</t>
  </si>
  <si>
    <t>Pickwick Group-Feb 20--622685</t>
  </si>
  <si>
    <t>Pickwick Group-Mar 20--622733</t>
  </si>
  <si>
    <t>Pickwick Group-April 20--622798</t>
  </si>
  <si>
    <t>Pickwick Group-May 20--622864</t>
  </si>
  <si>
    <t>Pickwick Group-May 20--622870</t>
  </si>
  <si>
    <t>Pickwick Group-June 20--622940</t>
  </si>
  <si>
    <t>014481</t>
  </si>
  <si>
    <t>200 East Tce Tenancy</t>
  </si>
  <si>
    <t>200E tenancy</t>
  </si>
  <si>
    <t>200E Tenancy</t>
  </si>
  <si>
    <t>Origin Energy Retail Limited-Feb 20--500010422292FEB 20</t>
  </si>
  <si>
    <t>200E  21/11- 20/2/20</t>
  </si>
  <si>
    <t>014054</t>
  </si>
  <si>
    <t>tenancy</t>
  </si>
  <si>
    <t>33F tenancy</t>
  </si>
  <si>
    <t>33F contract extra tenancy</t>
  </si>
  <si>
    <t>33F Tenancy</t>
  </si>
  <si>
    <t>credit 33f</t>
  </si>
  <si>
    <t>Pickwick Group-July 19--622257</t>
  </si>
  <si>
    <t>174F Tenancy</t>
  </si>
  <si>
    <t>174F tenancy</t>
  </si>
  <si>
    <t>31F Tenancy</t>
  </si>
  <si>
    <t>31F tenancy</t>
  </si>
  <si>
    <t>31F contract</t>
  </si>
  <si>
    <t>Pickwick Group-Dec 19--622588</t>
  </si>
  <si>
    <t>31F adjustment</t>
  </si>
  <si>
    <t xml:space="preserve"> 31F Jan 20  tenancy</t>
  </si>
  <si>
    <t>31F Feb20 tenancy</t>
  </si>
  <si>
    <t>Apr20 tenancy</t>
  </si>
  <si>
    <t>25F Tenancy</t>
  </si>
  <si>
    <t>25F tenancy</t>
  </si>
  <si>
    <t>Pickwick Group-Sept 19--622233</t>
  </si>
  <si>
    <t>25F L7 cleaning</t>
  </si>
  <si>
    <t>Pickwick Group-Jan 20--622544</t>
  </si>
  <si>
    <t>backcharge Dec19</t>
  </si>
  <si>
    <t>Pickwick Group-July 19--622267</t>
  </si>
  <si>
    <t>200E toiletries</t>
  </si>
  <si>
    <t>Pickwick Group-Aug 19--622336</t>
  </si>
  <si>
    <t>Pickwick Group-Sept 19--622404</t>
  </si>
  <si>
    <t>200E Toilet Consumables</t>
  </si>
  <si>
    <t>Pickwick Group-Oct 19--622454</t>
  </si>
  <si>
    <t>013438</t>
  </si>
  <si>
    <t>Pickwick Group-Nov 19--622502</t>
  </si>
  <si>
    <t>Pickwick Group-Dec 19--622581</t>
  </si>
  <si>
    <t>Pickwick Group-Jan 20--622622</t>
  </si>
  <si>
    <t>Pickwick Group-April 20--622791</t>
  </si>
  <si>
    <t>Toiletries</t>
  </si>
  <si>
    <t>014195</t>
  </si>
  <si>
    <t>Pickwick Group-July 19--622265</t>
  </si>
  <si>
    <t>33F toilteries</t>
  </si>
  <si>
    <t>Pickwick Group-Aug 19--622335</t>
  </si>
  <si>
    <t>33F toiletries</t>
  </si>
  <si>
    <t>Pickwick Group-Sept 19--622407</t>
  </si>
  <si>
    <t>33F Toilet Consumables</t>
  </si>
  <si>
    <t>Pickwick Group-Oct 19--622450</t>
  </si>
  <si>
    <t>Pickwick Group-Nov 19--622503</t>
  </si>
  <si>
    <t>Pickwick Group-Dec 19--622580</t>
  </si>
  <si>
    <t>Pickwick Group-Jan 20--622624</t>
  </si>
  <si>
    <t>Pickwick Group-April 20--622794</t>
  </si>
  <si>
    <t>toiletries</t>
  </si>
  <si>
    <t>Pickwick Group-July 19--622266</t>
  </si>
  <si>
    <t>174F toiletries</t>
  </si>
  <si>
    <t>Pickwick Group-Sept 19--622403</t>
  </si>
  <si>
    <t>174F Toilet Consumables</t>
  </si>
  <si>
    <t>Pickwick Group-Oct 19--622453</t>
  </si>
  <si>
    <t>Pickwick Group-Dec 19--622582</t>
  </si>
  <si>
    <t>Pickwick Group-Feb 20--622682</t>
  </si>
  <si>
    <t>Pickwick Group-April 20--622792</t>
  </si>
  <si>
    <t>Pickwick Group-May 20--622907</t>
  </si>
  <si>
    <t>Pickwick Group-July 19--622264</t>
  </si>
  <si>
    <t>31F toiletries</t>
  </si>
  <si>
    <t>Pickwick Group-Aug 19--622334</t>
  </si>
  <si>
    <t>Pickwick Group-Sept 19--622406</t>
  </si>
  <si>
    <t>31F Toilet Consumables</t>
  </si>
  <si>
    <t>Pickwick Group-Oct 19--622451</t>
  </si>
  <si>
    <t>Pickwick Group-Nov 19--622505</t>
  </si>
  <si>
    <t>Pickwick Group-Dec 19--622579</t>
  </si>
  <si>
    <t>Pickwick Group-Jan 20--622623</t>
  </si>
  <si>
    <t>Pickwick Group-Feb 20--622681</t>
  </si>
  <si>
    <t>toiletries 31F</t>
  </si>
  <si>
    <t>Pickwick Group-April 20--622795</t>
  </si>
  <si>
    <t>Pickwick Group-July 19--622263</t>
  </si>
  <si>
    <t>25F toiletries</t>
  </si>
  <si>
    <t>Pickwick Group-Aug 19--622333</t>
  </si>
  <si>
    <t>Pickwick Group-Sept 19--622405</t>
  </si>
  <si>
    <t>25F Toilet Consumables</t>
  </si>
  <si>
    <t>Pickwick Group-Oct 19--622452</t>
  </si>
  <si>
    <t>Pickwick Group-Nov 19--622504</t>
  </si>
  <si>
    <t>25F toiletreis</t>
  </si>
  <si>
    <t>Pickwick Group-Dec 19--622578</t>
  </si>
  <si>
    <t>Pickwick Group-Jan 20--622621</t>
  </si>
  <si>
    <t>25F toileitries</t>
  </si>
  <si>
    <t>Pickwick Group-March 20--622731</t>
  </si>
  <si>
    <t>Pickwick Group-April 20--622793</t>
  </si>
  <si>
    <t>Dormakaba-Sept 19--30SA-623718</t>
  </si>
  <si>
    <t>Feight Hub- service a/door</t>
  </si>
  <si>
    <t>013387</t>
  </si>
  <si>
    <t>Metropolitan Locksmiths P/L-Nov 19--59922</t>
  </si>
  <si>
    <t>Feeight Hub keys</t>
  </si>
  <si>
    <t>013646</t>
  </si>
  <si>
    <t>ENGIE Services -  form. Spectrum Fire Services (SA) Pty Ltd-</t>
  </si>
  <si>
    <t>Freight Hub- replace exting.</t>
  </si>
  <si>
    <t>013895</t>
  </si>
  <si>
    <t>City of Charles Sturt-Feb 20--104502</t>
  </si>
  <si>
    <t>Freight Hub- wheelie Bin</t>
  </si>
  <si>
    <t>013950</t>
  </si>
  <si>
    <t>Integrity Doors &amp; Engineering-April 20--17634</t>
  </si>
  <si>
    <t>Freight Hub- roller shutter</t>
  </si>
  <si>
    <t>014165</t>
  </si>
  <si>
    <t>Integrity Doors &amp; Engineering-May 20--17683</t>
  </si>
  <si>
    <t>Hendon- on charge</t>
  </si>
  <si>
    <t>014281</t>
  </si>
  <si>
    <t>CB - CB</t>
  </si>
  <si>
    <t xml:space="preserve">    22052071</t>
  </si>
  <si>
    <t>Refund</t>
  </si>
  <si>
    <t>014339</t>
  </si>
  <si>
    <t>Integrity Doors &amp; Engineering-May 20--17773</t>
  </si>
  <si>
    <t>Freught HUB- door repairs</t>
  </si>
  <si>
    <t>014361</t>
  </si>
  <si>
    <t>Adelaide Locksmiths-July 19--AD51889</t>
  </si>
  <si>
    <t>200E OCRE b-lock keys oncharge</t>
  </si>
  <si>
    <t>SA Security Monitoring-Aug 19--550888</t>
  </si>
  <si>
    <t>Patrol attendance OCRE 16/8/19</t>
  </si>
  <si>
    <t>013260</t>
  </si>
  <si>
    <t>AMS Security-Sept 19--44994</t>
  </si>
  <si>
    <t>Patrol Call Out 200E 10.08.19</t>
  </si>
  <si>
    <t>AMS Security-Nov 19--45757</t>
  </si>
  <si>
    <t>Call out 200E OCRE</t>
  </si>
  <si>
    <t>013559</t>
  </si>
  <si>
    <t>Commercial Security Solutions-Dec 19--56809</t>
  </si>
  <si>
    <t>25F access cards</t>
  </si>
  <si>
    <t>013784</t>
  </si>
  <si>
    <t>Pickwick Group-Feb 20--622721</t>
  </si>
  <si>
    <t>Modere- carpet cleaning</t>
  </si>
  <si>
    <t>014016</t>
  </si>
  <si>
    <t>AMS Security-March 20--47341</t>
  </si>
  <si>
    <t>alarm OCRE 10/2/20</t>
  </si>
  <si>
    <t>Infinity Signs-Sept 19--20029</t>
  </si>
  <si>
    <t>33F Signage Installation RPS</t>
  </si>
  <si>
    <t>Best Plumbing Maintenance-Sept 19--21028</t>
  </si>
  <si>
    <t>33F EMA Legal- connect dishwasher</t>
  </si>
  <si>
    <t>Ausbia Pty Ltd-Oct 19--6620</t>
  </si>
  <si>
    <t>33F Leadenhall- elet jobs</t>
  </si>
  <si>
    <t>013492</t>
  </si>
  <si>
    <t>Conxion extra Work</t>
  </si>
  <si>
    <t>013726</t>
  </si>
  <si>
    <t>EMA Legal extra work</t>
  </si>
  <si>
    <t>013725</t>
  </si>
  <si>
    <t>Ausbia Pty Ltd-Jan 20--7021</t>
  </si>
  <si>
    <t>33F L3 RPS shower hot wat fault</t>
  </si>
  <si>
    <t>013870</t>
  </si>
  <si>
    <t>Best Plumbing Maintenance-Jan 20--21805</t>
  </si>
  <si>
    <t>RPS 33F plumbing</t>
  </si>
  <si>
    <t>Ausbia Pty Ltd-April 20--7396</t>
  </si>
  <si>
    <t>L3 RPS replace GPO</t>
  </si>
  <si>
    <t>014231</t>
  </si>
  <si>
    <t>Scales &amp; Partners-May 20--200175A</t>
  </si>
  <si>
    <t>Lease fees share- Australia Awesome INtern</t>
  </si>
  <si>
    <t>014286</t>
  </si>
  <si>
    <t>Pickwick Group-July 19--622269</t>
  </si>
  <si>
    <t>RETC add cleaning May19</t>
  </si>
  <si>
    <t>Pickwick Group-July 19--622270</t>
  </si>
  <si>
    <t>RETC add cleaning Jun19</t>
  </si>
  <si>
    <t>Kyson Property Maintenance-Aug 19--852</t>
  </si>
  <si>
    <t>31F Enable timber door</t>
  </si>
  <si>
    <t>013222</t>
  </si>
  <si>
    <t>Pickwick Group-Dec 19--622583</t>
  </si>
  <si>
    <t>RETC clean carpet</t>
  </si>
  <si>
    <t>Ausbia Pty Ltd-Feb 20--7177</t>
  </si>
  <si>
    <t>31F Zhentang -re-install work stations</t>
  </si>
  <si>
    <t>014001</t>
  </si>
  <si>
    <t>Dormakaba-Aug 19--30SA-666375</t>
  </si>
  <si>
    <t>MPM 25F repairs doors</t>
  </si>
  <si>
    <t>013330</t>
  </si>
  <si>
    <t>Pickwick Group-Aug 19--622384</t>
  </si>
  <si>
    <t>25F Credit Corp cleaning chairs</t>
  </si>
  <si>
    <t>Dormakaba-Sept 19--30SA-674058</t>
  </si>
  <si>
    <t>MPM 25F repairs to a/door</t>
  </si>
  <si>
    <t>013385</t>
  </si>
  <si>
    <t>Pickwick Group-Oct 19--622457</t>
  </si>
  <si>
    <t>Beach- cleaning- make good</t>
  </si>
  <si>
    <t>Globebusters Pty Ltd-Oct 19--17920</t>
  </si>
  <si>
    <t>Beach Energy-  electrical</t>
  </si>
  <si>
    <t>Pickwick Group-Nov 19--622510</t>
  </si>
  <si>
    <t>carpet clean. Beach Energ</t>
  </si>
  <si>
    <t>013581</t>
  </si>
  <si>
    <t>Construction Glazing Pty Ltd-Nov 19--60933</t>
  </si>
  <si>
    <t>25F hackout-reglaze VEOLIA Env</t>
  </si>
  <si>
    <t>013645</t>
  </si>
  <si>
    <t>Dormakaba-Nov 19--30SA-682977</t>
  </si>
  <si>
    <t>MPM a/door repairs</t>
  </si>
  <si>
    <t>Globebusters Pty Ltd-Dec 19--17947</t>
  </si>
  <si>
    <t>25F Credit Corp service</t>
  </si>
  <si>
    <t>Billi Australia-Feb 20--INV297930</t>
  </si>
  <si>
    <t>MPM replace fiter/service - oncharge</t>
  </si>
  <si>
    <t>Billi Australia-Feb 20--INV300858</t>
  </si>
  <si>
    <t>MPM change fitlers oncharge</t>
  </si>
  <si>
    <t>013990</t>
  </si>
  <si>
    <t>Air Comfort Services Pty Ltd-March 20--21854</t>
  </si>
  <si>
    <t>MPM- oncharge for repair</t>
  </si>
  <si>
    <t>014143</t>
  </si>
  <si>
    <t>Pickwick Group-March 20--622781</t>
  </si>
  <si>
    <t>MPM disinfectant cleaning</t>
  </si>
  <si>
    <t>Jul-Oct19 service</t>
  </si>
  <si>
    <t>013391</t>
  </si>
  <si>
    <t>Oct-Dec19  Fire emerg CAFE</t>
  </si>
  <si>
    <t>13F Cafe- rectify defects</t>
  </si>
  <si>
    <t>Apr- Jun20 fire serv CAFE</t>
  </si>
  <si>
    <t>Jan-Mar20 Cafe</t>
  </si>
  <si>
    <t>014303</t>
  </si>
  <si>
    <t>RC000005952-Melbourne Commercial Office Sales &amp; Leasing-Mana</t>
  </si>
  <si>
    <t>Management fees</t>
  </si>
  <si>
    <t>RC000006004-Melbourne Commercial Office Sales &amp; Leasing-Mana</t>
  </si>
  <si>
    <t>RC000006106-Melbourne Commercial Office Sales &amp; Leasing-Mana</t>
  </si>
  <si>
    <t>RC000006106-Melbourne Commercial Office Sales &amp; Leasing-OC M</t>
  </si>
  <si>
    <t>OC Maint fee</t>
  </si>
  <si>
    <t>RC000006155-Melbourne Commercial Office Sales &amp; Leasing-Mana</t>
  </si>
  <si>
    <t>RC000006204-Melbourne Commercial Office Sales &amp; Leasing-Mana</t>
  </si>
  <si>
    <t>RC000006251-Melbourne Commercial Office Sales &amp; Leasing-Mana</t>
  </si>
  <si>
    <t>RC000006251-Melbourne Commercial Office Sales &amp; Leasing-OC M</t>
  </si>
  <si>
    <t>OC Maint Funds</t>
  </si>
  <si>
    <t>RC000006292-Melbourne Commercial Office Sales &amp; Leasing-Mana</t>
  </si>
  <si>
    <t>RC000006340-Melbourne Commercial Office Sales &amp; Leasing-Mana</t>
  </si>
  <si>
    <t>RC000005951-Melbourne Commercial Office Sales &amp; Leasing-Mana</t>
  </si>
  <si>
    <t>Management fee</t>
  </si>
  <si>
    <t>RC000005951-Melbourne Commercial Office Sales &amp; Leasing-OC M</t>
  </si>
  <si>
    <t>OC Managmnt fees</t>
  </si>
  <si>
    <t>RC000006003-Melbourne Commercial Office Sales &amp; Leasing-Mana</t>
  </si>
  <si>
    <t>RC000006056-Melbourne Commercial Office Sales &amp; Leasing-Mana</t>
  </si>
  <si>
    <t>RC000006104-Melbourne Commercial Office Sales &amp; Leasing-Mana</t>
  </si>
  <si>
    <t>RC000006104-Melbourne Commercial Office Sales &amp; Leasing-OC M</t>
  </si>
  <si>
    <t>OC Maint Fee</t>
  </si>
  <si>
    <t>RC000006154-Melbourne Commercial Office Sales &amp; Leasing-Mana</t>
  </si>
  <si>
    <t>RC000006202-Melbourne Commercial Office Sales &amp; Leasing-Mana</t>
  </si>
  <si>
    <t>RC000006250-Melbourne Commercial Office Sales &amp; Leasing-Mana</t>
  </si>
  <si>
    <t>RC000006250-Melbourne Commercial Office Sales &amp; Leasing-OC M</t>
  </si>
  <si>
    <t>OC Maint Fund</t>
  </si>
  <si>
    <t>RC000006293-Melbourne Commercial Office Sales &amp; Leasing-Mana</t>
  </si>
  <si>
    <t>RC000006338-Melbourne Commercial Office Sales &amp; Leasing-Mana</t>
  </si>
  <si>
    <t>RC000006383-Melbourne Commercial Office Sales &amp; Leasing-Mana</t>
  </si>
  <si>
    <t>RC000006383-Melbourne Commercial Office Sales &amp; Leasing-OC M</t>
  </si>
  <si>
    <t>OC Maintenance fund</t>
  </si>
  <si>
    <t>RC000006427-Melbourne Commercial Office Sales &amp; Leasing-Mana</t>
  </si>
  <si>
    <t>RC000006474-Melbourne Commercial Office Sales &amp; Leasing-Mana</t>
  </si>
  <si>
    <t>Management Fee</t>
  </si>
  <si>
    <t>RC000006474-Melbourne Commercial Office Sales &amp; Leasing-OC M</t>
  </si>
  <si>
    <t>OC Maint Fund 1/4- 30/9/20</t>
  </si>
  <si>
    <t>RC000005954-Melbourne Commercial Office Sales &amp; Leasing-Mana</t>
  </si>
  <si>
    <t>RC000006002-Melbourne Commercial Office Sales &amp; Leasing-Mana</t>
  </si>
  <si>
    <t>RC000006055-Melbourne Commercial Office Sales &amp; Leasing-Mana</t>
  </si>
  <si>
    <t>RC000006105-Melbourne Commercial Office Sales &amp; Leasing-Mana</t>
  </si>
  <si>
    <t>RC000006105-Melbourne Commercial Office Sales &amp; Leasing-OC m</t>
  </si>
  <si>
    <t>OC management fee</t>
  </si>
  <si>
    <t>RC000006153-Melbourne Commercial Office Sales &amp; Leasing-Mana</t>
  </si>
  <si>
    <t>RC000006203-Melbourne Commercial Office Sales &amp; Leasing-Mana</t>
  </si>
  <si>
    <t>RC000006249-Melbourne Commercial Office Sales &amp; Leasing-Mana</t>
  </si>
  <si>
    <t>RC000006249-Melbourne Commercial Office Sales &amp; Leasing-OC M</t>
  </si>
  <si>
    <t>OC Maint fund</t>
  </si>
  <si>
    <t>RC000006339-Melbourne Commercial Office Sales &amp; Leasing-Mana</t>
  </si>
  <si>
    <t>RC000006382-Melbourne Commercial Office Sales &amp; Leasing-Mana</t>
  </si>
  <si>
    <t>RC000006382-Melbourne Commercial Office Sales &amp; Leasing-OC m</t>
  </si>
  <si>
    <t>OC maintenance fund</t>
  </si>
  <si>
    <t>RC000006384-Melbourne Commercial Office Sales &amp; Leasing-Mana</t>
  </si>
  <si>
    <t xml:space="preserve">     3107194</t>
  </si>
  <si>
    <t>Bank Fees</t>
  </si>
  <si>
    <t>013194</t>
  </si>
  <si>
    <t xml:space="preserve">    30081948</t>
  </si>
  <si>
    <t>013314</t>
  </si>
  <si>
    <t xml:space="preserve">    30091947</t>
  </si>
  <si>
    <t>013424</t>
  </si>
  <si>
    <t xml:space="preserve">      311023</t>
  </si>
  <si>
    <t>013553</t>
  </si>
  <si>
    <t xml:space="preserve">     2911202</t>
  </si>
  <si>
    <t>013664</t>
  </si>
  <si>
    <t xml:space="preserve">     3112197</t>
  </si>
  <si>
    <t>013768</t>
  </si>
  <si>
    <t xml:space="preserve">     3001209</t>
  </si>
  <si>
    <t>013888</t>
  </si>
  <si>
    <t xml:space="preserve">     2820206</t>
  </si>
  <si>
    <t>014010</t>
  </si>
  <si>
    <t xml:space="preserve">     3103209</t>
  </si>
  <si>
    <t>014141</t>
  </si>
  <si>
    <t xml:space="preserve">     3004212</t>
  </si>
  <si>
    <t>014256</t>
  </si>
  <si>
    <t xml:space="preserve">     2905206</t>
  </si>
  <si>
    <t>014368</t>
  </si>
  <si>
    <t xml:space="preserve">     2906213</t>
  </si>
  <si>
    <t>014493</t>
  </si>
  <si>
    <t>CB - CL</t>
  </si>
  <si>
    <t>J Squared Engineering Pty Ltd-Aug 19--02121</t>
  </si>
  <si>
    <t>Hendon Fire Engeering Reports</t>
  </si>
  <si>
    <t>013291</t>
  </si>
  <si>
    <t>System Solutions Engineering Pty Ltd-Oct 19--735-001-1</t>
  </si>
  <si>
    <t>Fire services consult.fee</t>
  </si>
  <si>
    <t>M3Property-Dec 19--87085</t>
  </si>
  <si>
    <t>Valuaiton report</t>
  </si>
  <si>
    <t>Alexander Symonds-Jan 20--95414</t>
  </si>
  <si>
    <t>Hendon- land tit;es search</t>
  </si>
  <si>
    <t>013846</t>
  </si>
  <si>
    <t>URPS-March 20--00910853</t>
  </si>
  <si>
    <t>Plannig advice 200 East</t>
  </si>
  <si>
    <t>014053</t>
  </si>
  <si>
    <t>Land and Water Consulting-March 20--19167</t>
  </si>
  <si>
    <t>Water ingress 31F</t>
  </si>
  <si>
    <t>TMK Consulting Engineers-Oct 19--4847</t>
  </si>
  <si>
    <t>15F window assessment</t>
  </si>
  <si>
    <t>Sine Group-July 19--9900</t>
  </si>
  <si>
    <t>Renewal small 12 Month</t>
  </si>
  <si>
    <t>013156</t>
  </si>
  <si>
    <t>Sine Group-Aug 19--10387</t>
  </si>
  <si>
    <t>25F small sub</t>
  </si>
  <si>
    <t>Sine Group-Sept 19--10792</t>
  </si>
  <si>
    <t>Renewal for Small sub</t>
  </si>
  <si>
    <t>Sine Group-Nov 19--11216</t>
  </si>
  <si>
    <t>25F renewal small sub</t>
  </si>
  <si>
    <t>Sine Group-Dec 19--12098</t>
  </si>
  <si>
    <t>renewl small subs</t>
  </si>
  <si>
    <t>013806</t>
  </si>
  <si>
    <t>Sine Group-Nov 19--11651</t>
  </si>
  <si>
    <t>renewal small subs</t>
  </si>
  <si>
    <t>Sine Group-Jan 20--12530</t>
  </si>
  <si>
    <t>25F renewal Small Sine</t>
  </si>
  <si>
    <t>013863</t>
  </si>
  <si>
    <t>Sine Group-Feb 20--13017</t>
  </si>
  <si>
    <t>Renewal Amal 12 mnth sub</t>
  </si>
  <si>
    <t>Sine Group-April 20--13468</t>
  </si>
  <si>
    <t>25F renewal small sine</t>
  </si>
  <si>
    <t>Sine Group-April 20--13974</t>
  </si>
  <si>
    <t>Sine Group-May 20--14559</t>
  </si>
  <si>
    <t>renewal Small subs</t>
  </si>
  <si>
    <t>014334</t>
  </si>
  <si>
    <t>Sine Group-June 20--15293</t>
  </si>
  <si>
    <t>25F renewal Small</t>
  </si>
  <si>
    <t>Buss &amp; Grigg Electrical Services-Nov 19--3262</t>
  </si>
  <si>
    <t>25H Creston System for all areas</t>
  </si>
  <si>
    <t>Australian Securities &amp; Investments Commission-March 20--221</t>
  </si>
  <si>
    <t>annual review fee</t>
  </si>
  <si>
    <t>014136</t>
  </si>
  <si>
    <t>Australian Securities &amp; Investments Commission-March 20--RP0</t>
  </si>
  <si>
    <t>CN MARCH20</t>
  </si>
  <si>
    <t>014209</t>
  </si>
  <si>
    <t>Cash-Aug 19--AUG 19</t>
  </si>
  <si>
    <t>water for office</t>
  </si>
  <si>
    <t>013294</t>
  </si>
  <si>
    <t>Foxtel Cable Television Pty Ltd-July 19--JULY 19</t>
  </si>
  <si>
    <t>Foxtel</t>
  </si>
  <si>
    <t>013053</t>
  </si>
  <si>
    <t>Karl Chehade Dry Cleaning-July 19--INTERTRADE0008</t>
  </si>
  <si>
    <t>Dry cleaning</t>
  </si>
  <si>
    <t>Foxtel Cable Television Pty Ltd-Aug 19--AUG 19</t>
  </si>
  <si>
    <t>Foxtel Cable Television Pty Ltd-Sept 19--SEPT 19</t>
  </si>
  <si>
    <t>013317</t>
  </si>
  <si>
    <t>Foxtel Cable Television Pty Ltd-Oct 19--OCT 19</t>
  </si>
  <si>
    <t>United Office Choice-Oct 19--PE500122154</t>
  </si>
  <si>
    <t>Water for 25H</t>
  </si>
  <si>
    <t>013535</t>
  </si>
  <si>
    <t>Foxtel Cable Television Pty Ltd-Nov 19--NOV 19</t>
  </si>
  <si>
    <t>013545</t>
  </si>
  <si>
    <t>Foxtel Cable Television Pty Ltd-Dec 19--DEC 19</t>
  </si>
  <si>
    <t>013678</t>
  </si>
  <si>
    <t>Foxtel Cable Television Pty Ltd-Jan 20--JAN 20</t>
  </si>
  <si>
    <t>013776</t>
  </si>
  <si>
    <t>Foxtel Cable Television Pty Ltd-Feb 20--FEB 20</t>
  </si>
  <si>
    <t>Foxtel Cable Television Pty Ltd-March 20--MAR 20</t>
  </si>
  <si>
    <t>Foxtell</t>
  </si>
  <si>
    <t>Foxtel Cable Television Pty Ltd-April 20--APRIL 20</t>
  </si>
  <si>
    <t>Foxtel Cable Television Pty Ltd-May 20--MAY 20</t>
  </si>
  <si>
    <t>014270</t>
  </si>
  <si>
    <t>Foxtel Cable Television Pty Ltd-June 20--JUNE 20</t>
  </si>
  <si>
    <t>Prepaid Dom Ins</t>
  </si>
  <si>
    <t>013244</t>
  </si>
  <si>
    <t>013331</t>
  </si>
  <si>
    <t>013439</t>
  </si>
  <si>
    <t>013596</t>
  </si>
  <si>
    <t>013671</t>
  </si>
  <si>
    <t>013810</t>
  </si>
  <si>
    <t>013952</t>
  </si>
  <si>
    <t>014040</t>
  </si>
  <si>
    <t>014146</t>
  </si>
  <si>
    <t>014264</t>
  </si>
  <si>
    <t>014373</t>
  </si>
  <si>
    <t>014518</t>
  </si>
  <si>
    <t>Prepaid IRS Ins</t>
  </si>
  <si>
    <t>Prepaid PL Ins</t>
  </si>
  <si>
    <t>RC000006106-Melbourne Commercial Office Sales &amp; Leasing-Leas</t>
  </si>
  <si>
    <t>Lease renewal fee/ preparation</t>
  </si>
  <si>
    <t>RC000005954-Melbourne Commercial Office Sales &amp; Leasing-Leas</t>
  </si>
  <si>
    <t>Lease renewal fee</t>
  </si>
  <si>
    <t>Scales &amp; Partners-June 20--200283</t>
  </si>
  <si>
    <t>underlease to Ouwens Casserly RE</t>
  </si>
  <si>
    <t>014378</t>
  </si>
  <si>
    <t>Jones Lang La Salle Trust Account-Aug 19--AU003-0147387</t>
  </si>
  <si>
    <t>33F leasing fee to EMA Legal</t>
  </si>
  <si>
    <t>Reallocation</t>
  </si>
  <si>
    <t>013437</t>
  </si>
  <si>
    <t>Scales &amp; Partners-June 20--34427</t>
  </si>
  <si>
    <t>33F COVID19 Code of Conduct</t>
  </si>
  <si>
    <t>Scales &amp; Partners-March 20--200175</t>
  </si>
  <si>
    <t>Lease to Adelaide SA</t>
  </si>
  <si>
    <t>014118</t>
  </si>
  <si>
    <t>Scales &amp; Partners-July 19--190467</t>
  </si>
  <si>
    <t>31F Lease to L4 Enable</t>
  </si>
  <si>
    <t>013124</t>
  </si>
  <si>
    <t>Scales &amp; Partners-July 19--33372</t>
  </si>
  <si>
    <t>25F Lease My Plan Manager</t>
  </si>
  <si>
    <t>Scales &amp; Partners-Aug 19--190547</t>
  </si>
  <si>
    <t>25F lease to My Plan Manager</t>
  </si>
  <si>
    <t>Scales &amp; Partners-Sept 19--190409</t>
  </si>
  <si>
    <t>25F Lease to Wakefield</t>
  </si>
  <si>
    <t>Scales &amp; Partners-Oct 19--190674</t>
  </si>
  <si>
    <t>25F MPM lease fee share</t>
  </si>
  <si>
    <t>Scales &amp; Partners-Jan 20--190409A</t>
  </si>
  <si>
    <t>Lease to 25F Wakefield</t>
  </si>
  <si>
    <t>Scales &amp; Partners-Feb 20--33990</t>
  </si>
  <si>
    <t>25F lease to MPM</t>
  </si>
  <si>
    <t xml:space="preserve">     1902204</t>
  </si>
  <si>
    <t>Refund Scales Partn..</t>
  </si>
  <si>
    <t>013969</t>
  </si>
  <si>
    <t>Scales &amp; Partners-May 20--200147</t>
  </si>
  <si>
    <t>Lease to Australian Carers</t>
  </si>
  <si>
    <t>25F COVID19 Code of Conduct</t>
  </si>
  <si>
    <t>Jones Lang La Salle Trust Account-July 19--AU003-0144582</t>
  </si>
  <si>
    <t>33F leasing fee Connexion Systems</t>
  </si>
  <si>
    <t>013077</t>
  </si>
  <si>
    <t>Jones Lang La Salle Trust Account-Feb 20--AU003-0160600</t>
  </si>
  <si>
    <t>25F leasing to MPM</t>
  </si>
  <si>
    <t>013973</t>
  </si>
  <si>
    <t>Jones Lang La Salle Trust Account-Feb 20--AU003-0161224</t>
  </si>
  <si>
    <t>25F leasing fee ot Wakefield Int. College</t>
  </si>
  <si>
    <t>Jones Lang La Salle Trust Account-March 20--AU003-0163370</t>
  </si>
  <si>
    <t>25F leasing fee Australian Carers</t>
  </si>
  <si>
    <t>014107</t>
  </si>
  <si>
    <t>Acc 153</t>
  </si>
  <si>
    <t>Acc 948</t>
  </si>
  <si>
    <t>013241</t>
  </si>
  <si>
    <t>013364</t>
  </si>
  <si>
    <t>013476</t>
  </si>
  <si>
    <t>013582</t>
  </si>
  <si>
    <t>013720</t>
  </si>
  <si>
    <t>013807</t>
  </si>
  <si>
    <t>Acc 700 - NBN</t>
  </si>
  <si>
    <t>013949</t>
  </si>
  <si>
    <t>Acc 700</t>
  </si>
  <si>
    <t>014058</t>
  </si>
  <si>
    <t>014192</t>
  </si>
  <si>
    <t>014305</t>
  </si>
  <si>
    <t>014417</t>
  </si>
  <si>
    <t>014556</t>
  </si>
  <si>
    <t>014557</t>
  </si>
  <si>
    <t>Telstra Corporation Limited-July 19--RP000000140</t>
  </si>
  <si>
    <t>Hendon Phone ilnes</t>
  </si>
  <si>
    <t>013126</t>
  </si>
  <si>
    <t>Telstra Corporation Limited-Aug 19--RP000000141</t>
  </si>
  <si>
    <t>Telstra Corporation Limited-Sept 19--RP000000144</t>
  </si>
  <si>
    <t>Telstra Corporation Limited-Oct 19--RP000000146</t>
  </si>
  <si>
    <t>013486</t>
  </si>
  <si>
    <t>Telstra Corporation Limited-Nov 19--RP000000149</t>
  </si>
  <si>
    <t>013602</t>
  </si>
  <si>
    <t>Telstra Corporation Limited-Phone lines charges--RP000000151</t>
  </si>
  <si>
    <t>013741</t>
  </si>
  <si>
    <t>Telstra Corporation Limited-Phone lines charges--RP000000152</t>
  </si>
  <si>
    <t>013823</t>
  </si>
  <si>
    <t>Telstra Corporation Limited-Phone lines charges--RP000000155</t>
  </si>
  <si>
    <t>013935</t>
  </si>
  <si>
    <t>Telstra Corporation Limited-March 20--RP000000157</t>
  </si>
  <si>
    <t>Telstra Corporation Limited-April 20--RP000000163</t>
  </si>
  <si>
    <t>014212</t>
  </si>
  <si>
    <t>Telstra Corporation Limited-May 20--RP000000166</t>
  </si>
  <si>
    <t>014315</t>
  </si>
  <si>
    <t>Telstra Corporation Limited-Phone lines charges--RP000000168</t>
  </si>
  <si>
    <t>014438</t>
  </si>
  <si>
    <t>33F Phone lines</t>
  </si>
  <si>
    <t>31F Phone lines</t>
  </si>
  <si>
    <t>25F Phone lines</t>
  </si>
  <si>
    <t>15F Phones lines</t>
  </si>
  <si>
    <t>CampaighXpress-March 20--JLLSA12228-QUO1-1</t>
  </si>
  <si>
    <t>The Adv. Listing for Hendon</t>
  </si>
  <si>
    <t xml:space="preserve">      190719</t>
  </si>
  <si>
    <t>Refund for JLL/Blaze inv paid twice</t>
  </si>
  <si>
    <t>013149</t>
  </si>
  <si>
    <t>CampaighXpress-Aug 19--JLLSA10794-QUO1-1</t>
  </si>
  <si>
    <t>AFR Nat. Leasing</t>
  </si>
  <si>
    <t>013293</t>
  </si>
  <si>
    <t>Jones Lang La Salle Trust Account-Dec 19--JLLSA11774-QUO1-1</t>
  </si>
  <si>
    <t>33F lease</t>
  </si>
  <si>
    <t>CampaighXpress-Dec 19--JILLSA11774-QU01-1</t>
  </si>
  <si>
    <t>Ad for lease</t>
  </si>
  <si>
    <t>CN DEC19</t>
  </si>
  <si>
    <t>013783</t>
  </si>
  <si>
    <t>AFR Nat.Leasing</t>
  </si>
  <si>
    <t>31F lease</t>
  </si>
  <si>
    <t>25F lease</t>
  </si>
  <si>
    <t>O'Connors Mechanical Construction SA-July 19--29654</t>
  </si>
  <si>
    <t>Hendon, replace ACU4 timer</t>
  </si>
  <si>
    <t>013167</t>
  </si>
  <si>
    <t>O'Connors Mechanical Construction SA-Nov 19--S0031463</t>
  </si>
  <si>
    <t>Hendon leak repairs</t>
  </si>
  <si>
    <t>013681</t>
  </si>
  <si>
    <t>O'Connors Mechanical Construction SA-July 19--29600</t>
  </si>
  <si>
    <t>200E investigete a/c issues</t>
  </si>
  <si>
    <t>O'Connors Mechanical Construction SA-Aug 19--29713</t>
  </si>
  <si>
    <t>200E investigate fault</t>
  </si>
  <si>
    <t>013262</t>
  </si>
  <si>
    <t>O'Connors Mechanical Construction SA-Aug 19--29818</t>
  </si>
  <si>
    <t>200E repair fan</t>
  </si>
  <si>
    <t>O'Connors Mechanical Construction SA-Dec 19--S0031824</t>
  </si>
  <si>
    <t>a/c not working</t>
  </si>
  <si>
    <t>O'Connors Mechanical Construction SA-Jan 20--32191</t>
  </si>
  <si>
    <t>200E repairs</t>
  </si>
  <si>
    <t>Air Comfort Services Pty Ltd-Feb 20--21139</t>
  </si>
  <si>
    <t>O'Connors Mechanical Construction SA-Feb 20--32590</t>
  </si>
  <si>
    <t>A/c leaking</t>
  </si>
  <si>
    <t>O'Connors Mechanical Construction SA-March 20--32981</t>
  </si>
  <si>
    <t>200E a/c too cold</t>
  </si>
  <si>
    <t>O'Connors Mechanical Construction SA-June 20--34044</t>
  </si>
  <si>
    <t>200E no heat</t>
  </si>
  <si>
    <t>O'Connors Mechanical Construction SA-July 19--29653</t>
  </si>
  <si>
    <t>33F air register relocated</t>
  </si>
  <si>
    <t>O'Connors Mechanical Construction SA-Oct 19--30733</t>
  </si>
  <si>
    <t>33F replace ccoling tower</t>
  </si>
  <si>
    <t>O'Connors Mechanical Construction SA-Oct 19--31035</t>
  </si>
  <si>
    <t>bearing broken</t>
  </si>
  <si>
    <t>013558</t>
  </si>
  <si>
    <t>Air Con Reg</t>
  </si>
  <si>
    <t>013724</t>
  </si>
  <si>
    <t>SafeWork SA-Dec 19--669775</t>
  </si>
  <si>
    <t>plant pressure</t>
  </si>
  <si>
    <t>013689</t>
  </si>
  <si>
    <t>SafeWork SA-Dec 19--669776</t>
  </si>
  <si>
    <t>Plant pressure</t>
  </si>
  <si>
    <t>SafeWork SA-Dec 19--669777</t>
  </si>
  <si>
    <t>SafeWork SA-Dec 19--669778</t>
  </si>
  <si>
    <t>Airconditioning Warehouse Sales-Dec 19--17480030</t>
  </si>
  <si>
    <t>Teco portable a.com WIFI cool</t>
  </si>
  <si>
    <t>013739</t>
  </si>
  <si>
    <t>Adelaide City Council-Dec 19--HE006414</t>
  </si>
  <si>
    <t>HRMWS renewal</t>
  </si>
  <si>
    <t>013808</t>
  </si>
  <si>
    <t>Reg of Air Cond Unit</t>
  </si>
  <si>
    <t>013819</t>
  </si>
  <si>
    <t>O'Connors Mechanical Construction SA-Jan 20--32065</t>
  </si>
  <si>
    <t>33F server Rm a/c</t>
  </si>
  <si>
    <t>Adelaide City Council-Mar 20--HE006665</t>
  </si>
  <si>
    <t>HRMWS Inspection</t>
  </si>
  <si>
    <t>Adelaide City Council-Mar 20--HE006666</t>
  </si>
  <si>
    <t>33F ACL Legionella Sampling</t>
  </si>
  <si>
    <t>O'Connors Mechanical Construction SA-March 20--32980</t>
  </si>
  <si>
    <t>33F replace tubes on units</t>
  </si>
  <si>
    <t>O'Connors Mechanical Construction SA-Mar 20--33251</t>
  </si>
  <si>
    <t>33F replace damper linkage</t>
  </si>
  <si>
    <t>O'Connors Mechanical Construction SA-April 20--33588</t>
  </si>
  <si>
    <t>air duct noise</t>
  </si>
  <si>
    <t>014269</t>
  </si>
  <si>
    <t>GLH SERVICING-June 20--2043</t>
  </si>
  <si>
    <t>gas detectin service</t>
  </si>
  <si>
    <t>CDI Cooling &amp; Heating Services-March 20--2026</t>
  </si>
  <si>
    <t>174F repairs</t>
  </si>
  <si>
    <t>O'Connors Mechanical Construction SA-Aug 19--30073</t>
  </si>
  <si>
    <t>replace belts</t>
  </si>
  <si>
    <t>Air Comfort Services Pty Ltd-July 19--S80720</t>
  </si>
  <si>
    <t>25F a/c faults</t>
  </si>
  <si>
    <t>Air Comfort Services Pty Ltd-July 19--S80423</t>
  </si>
  <si>
    <t>25F Refrigerant Leak</t>
  </si>
  <si>
    <t>Air Comfort Services Pty Ltd-July 19--S80788</t>
  </si>
  <si>
    <t>25F no air flow</t>
  </si>
  <si>
    <t>Air Comfort Services Pty Ltd-July 19--S80862</t>
  </si>
  <si>
    <t>25F replace filters</t>
  </si>
  <si>
    <t>Air Comfort Services Pty Ltd-July 19--S80883</t>
  </si>
  <si>
    <t>25F fire test</t>
  </si>
  <si>
    <t>Air Comfort Services Pty Ltd-Aug 19--S80522</t>
  </si>
  <si>
    <t>25F replace CT2 dosing controller</t>
  </si>
  <si>
    <t>Air Comfort Services Pty Ltd-Aug 19--S80972</t>
  </si>
  <si>
    <t>25F repairs</t>
  </si>
  <si>
    <t>Air Comfort Services Pty Ltd-Sept  19--M62696</t>
  </si>
  <si>
    <t>25F maintenance</t>
  </si>
  <si>
    <t>Air Comfort Services Pty Ltd-Sept 19--S81182</t>
  </si>
  <si>
    <t>25F hot water leak</t>
  </si>
  <si>
    <t>Air Comfort Services Pty Ltd-Oct 19--S81256</t>
  </si>
  <si>
    <t>25F air too cold</t>
  </si>
  <si>
    <t>Air Comfort Services Pty Ltd-Oct 19--S81263</t>
  </si>
  <si>
    <t>25F replace cooling tower</t>
  </si>
  <si>
    <t>Air Comfort Services Pty Ltd-Oct 19--S81275</t>
  </si>
  <si>
    <t>25F replace faulty valve</t>
  </si>
  <si>
    <t>Air Comfort Services Pty Ltd-Oct 19--S81360</t>
  </si>
  <si>
    <t>repairs on pump</t>
  </si>
  <si>
    <t>Air Comfort Services Pty Ltd-Oct 19--S81268</t>
  </si>
  <si>
    <t>25F replace collar</t>
  </si>
  <si>
    <t>Air Comfort Services Pty Ltd-Nov 19--S81483</t>
  </si>
  <si>
    <t>25F repairs onL8 25F</t>
  </si>
  <si>
    <t>Air Comfort Services Pty Ltd-Nov 19--S81485</t>
  </si>
  <si>
    <t>25F L2 zone too warm</t>
  </si>
  <si>
    <t>GLH SERVICING-Nov 19--1963</t>
  </si>
  <si>
    <t>25F calbration of gas detec syst</t>
  </si>
  <si>
    <t>Air Comfort Services Pty Ltd-Dec 19--20155</t>
  </si>
  <si>
    <t>Adelaide City Council-Dec 19--HE006420</t>
  </si>
  <si>
    <t>Air Comfort Services Pty Ltd-Jan 20--20745</t>
  </si>
  <si>
    <t>25F AHU in fault</t>
  </si>
  <si>
    <t>O'Connors Mechanical Construction SA-Jan 20--32300</t>
  </si>
  <si>
    <t>25F replace pump</t>
  </si>
  <si>
    <t>Air Comfort Services Pty Ltd-Feb 20--21224</t>
  </si>
  <si>
    <t>25F chiller installation</t>
  </si>
  <si>
    <t>Adelaide City Council-March 20--HE006635</t>
  </si>
  <si>
    <t>HRMWS INspection</t>
  </si>
  <si>
    <t>Adelaide City Council-Nov 19--HE006634</t>
  </si>
  <si>
    <t>ACL Legionella Sampling</t>
  </si>
  <si>
    <t>Air Comfort Services Pty Ltd-March 20--21525</t>
  </si>
  <si>
    <t>25F change filters</t>
  </si>
  <si>
    <t>014093</t>
  </si>
  <si>
    <t>Air Comfort Services Pty Ltd---21587</t>
  </si>
  <si>
    <t>25F install new actuator</t>
  </si>
  <si>
    <t>014092</t>
  </si>
  <si>
    <t>Air Comfort Services Pty Ltd-March 20--21642</t>
  </si>
  <si>
    <t>25F fan motor noisey</t>
  </si>
  <si>
    <t>014115</t>
  </si>
  <si>
    <t>Air Comfort Services Pty Ltd-March 20--21455</t>
  </si>
  <si>
    <t>25F assist Alertons</t>
  </si>
  <si>
    <t>Air Comfort Services Pty Ltd-march 20--21879</t>
  </si>
  <si>
    <t>25F repair fan</t>
  </si>
  <si>
    <t>014168</t>
  </si>
  <si>
    <t>Air Comfort Services Pty Ltd-March 20--21882</t>
  </si>
  <si>
    <t>25F investigate a/c faults</t>
  </si>
  <si>
    <t>Air Comfort Services Pty Ltd-May 20--21417</t>
  </si>
  <si>
    <t>Air Comfort Services Pty Ltd-May 20--22288</t>
  </si>
  <si>
    <t>repair boiler</t>
  </si>
  <si>
    <t>Air Comfort Services Pty Ltd-May 20--22292</t>
  </si>
  <si>
    <t>Air Comfort Services Pty Ltd-May 20--22418</t>
  </si>
  <si>
    <t>25F Motor faulted</t>
  </si>
  <si>
    <t>014402</t>
  </si>
  <si>
    <t>Air Comfort Services Pty Ltd-June 20--22866</t>
  </si>
  <si>
    <t>25F cold air</t>
  </si>
  <si>
    <t>014501</t>
  </si>
  <si>
    <t>Air Comfort Services Pty Ltd-Dec 19--20282</t>
  </si>
  <si>
    <t>15F replace filters</t>
  </si>
  <si>
    <t>Air Comfort Services Pty Ltd-March 20--21521</t>
  </si>
  <si>
    <t>15F spray coil coating</t>
  </si>
  <si>
    <t>Air Comfort Services Pty Ltd-March 20--21506</t>
  </si>
  <si>
    <t>15F evap coil clean</t>
  </si>
  <si>
    <t>O'Connors Mechanical Construction SA-Nov 19--6982</t>
  </si>
  <si>
    <t>Hendon lift maint</t>
  </si>
  <si>
    <t>O'Connors Mechanical Construction SA-May 20--7580</t>
  </si>
  <si>
    <t>mainteance</t>
  </si>
  <si>
    <t>O'Connors Mechanical Construction SA-July 19--6569</t>
  </si>
  <si>
    <t>200E Jul19 maintenance</t>
  </si>
  <si>
    <t>013097</t>
  </si>
  <si>
    <t>O'Connors Mechanical Construction SA-Aug 19--6667</t>
  </si>
  <si>
    <t>200E maintenance</t>
  </si>
  <si>
    <t>013189</t>
  </si>
  <si>
    <t>O'Connors Mechanical Construction SA-Sept 19--6776</t>
  </si>
  <si>
    <t>O'Connors Mechanical Construction SA-Oct 19--6877</t>
  </si>
  <si>
    <t>maintenance</t>
  </si>
  <si>
    <t>O'Connors Mechanical Construction SA-Nov 19--6979</t>
  </si>
  <si>
    <t>200E lift maintenance</t>
  </si>
  <si>
    <t>O'Connors Mechanical Construction SA-Dec 19--7091</t>
  </si>
  <si>
    <t>O'Connors Mechanical Construction SA-Jan 20--7187</t>
  </si>
  <si>
    <t>O'Connors Mechanical Construction SA-Feb 20--7291</t>
  </si>
  <si>
    <t>200E manitenance</t>
  </si>
  <si>
    <t>O'Connors Mechanical Construction SA-March 20--7394</t>
  </si>
  <si>
    <t>O'Connors Mechanical Construction SA-April 20--7493</t>
  </si>
  <si>
    <t>014166</t>
  </si>
  <si>
    <t>O'Connors Mechanical Construction SA-May 20--7577</t>
  </si>
  <si>
    <t>O'Connors Mechanical Construction SA-June 20--7676</t>
  </si>
  <si>
    <t>014379</t>
  </si>
  <si>
    <t>O'Connors Mechanical Construction SA-July 19--6571</t>
  </si>
  <si>
    <t>33F maintenance</t>
  </si>
  <si>
    <t>O'Connors Mechanical Construction SA-Aug 19--6669</t>
  </si>
  <si>
    <t>CN 6669</t>
  </si>
  <si>
    <t>wrong amount</t>
  </si>
  <si>
    <t>013197</t>
  </si>
  <si>
    <t>O'Connors Mechanical Construction SA-Aug 19--6669A</t>
  </si>
  <si>
    <t>33F manitenance</t>
  </si>
  <si>
    <t>013198</t>
  </si>
  <si>
    <t>O'Connors Mechanical Construction SA-Sept 19--6778</t>
  </si>
  <si>
    <t>O'Connors Mechanical Construction SA-Oct 19--6879</t>
  </si>
  <si>
    <t>O'Connors Mechanical Construction SA-Nov 19--6981</t>
  </si>
  <si>
    <t>33F lift maintenance</t>
  </si>
  <si>
    <t>O'Connors Mechanical Construction SA-Dec 19--7093</t>
  </si>
  <si>
    <t>O'Connors Mechanical Construction SA-Jan 20--7189</t>
  </si>
  <si>
    <t>O'Connors Mechanical Construction SA-Feb 20--7293</t>
  </si>
  <si>
    <t>O'Connors Mechanical Construction SA-March 20--7396</t>
  </si>
  <si>
    <t>O'Connors Mechanical Construction SA-April 20--7495</t>
  </si>
  <si>
    <t>Air Con Serve Pty Ltd-April 20--20857</t>
  </si>
  <si>
    <t>33F battery issue</t>
  </si>
  <si>
    <t>O'Connors Mechanical Construction SA-May 20--7579</t>
  </si>
  <si>
    <t>O'Connors Mechanical Construction SA-June 20--7678</t>
  </si>
  <si>
    <t>O'Connors Mechanical Construction SA-June 20--7762</t>
  </si>
  <si>
    <t>33F maintea=nance</t>
  </si>
  <si>
    <t>CDI Cooling &amp; Heating Services-July 19--1520</t>
  </si>
  <si>
    <t>174F Air Con. Maintenance</t>
  </si>
  <si>
    <t>CDI Cooling &amp; Heating Services-Sept 19--1613</t>
  </si>
  <si>
    <t>174F Preventive Maintenance</t>
  </si>
  <si>
    <t>CDI Cooling &amp; Heating Services-Nov 19--1680</t>
  </si>
  <si>
    <t>174F a/c repairs</t>
  </si>
  <si>
    <t>CDI Cooling &amp; Heating Services-Jan 20--1788</t>
  </si>
  <si>
    <t>174F maintenance</t>
  </si>
  <si>
    <t>CDI Cooling &amp; Heating Services-April 20--1937</t>
  </si>
  <si>
    <t>CDI Cooling &amp; Heating Services-June 20--2062</t>
  </si>
  <si>
    <t>014437</t>
  </si>
  <si>
    <t>CDI Cooling &amp; Heating Services-June 20--2138</t>
  </si>
  <si>
    <t>O'Connors Mechanical Construction SA-July 19--6570</t>
  </si>
  <si>
    <t>31F July19 maintenance</t>
  </si>
  <si>
    <t>O'Connors Mechanical Construction SA-Aug 19--6668</t>
  </si>
  <si>
    <t>31F maintenance</t>
  </si>
  <si>
    <t>013195</t>
  </si>
  <si>
    <t>O'Connors Mechanical Construction SA-Sept 19--6777</t>
  </si>
  <si>
    <t>O'Connors Mechanical Construction SA-Oct 19--6878</t>
  </si>
  <si>
    <t>O'Connors Mechanical Construction SA-Nov 19--6980</t>
  </si>
  <si>
    <t>31F lift maint</t>
  </si>
  <si>
    <t>O'Connors Mechanical Construction SA-Dec 19--7092</t>
  </si>
  <si>
    <t>O'Connors Mechanical Construction SA-Jan 20--7188</t>
  </si>
  <si>
    <t>31F mainetnance</t>
  </si>
  <si>
    <t>O'Connors Mechanical Construction SA-Feb 20--7292</t>
  </si>
  <si>
    <t>O'Connors Mechanical Construction SA-March 20--7395</t>
  </si>
  <si>
    <t>31F manitenance</t>
  </si>
  <si>
    <t>O'Connors Mechanical Construction SA-April 20--7494</t>
  </si>
  <si>
    <t>31F manitrenance</t>
  </si>
  <si>
    <t>O'Connors Mechanical Construction SA-May 20--7578</t>
  </si>
  <si>
    <t>O'Connors Mechanical Construction SA-June 20--7677</t>
  </si>
  <si>
    <t>Air Comfort Services Pty Ltd-July 19--M62425</t>
  </si>
  <si>
    <t>Air Comfort Services Pty Ltd-Aug 19--M62552</t>
  </si>
  <si>
    <t>Aug19 maintenance</t>
  </si>
  <si>
    <t>013175</t>
  </si>
  <si>
    <t>Air Comfort Services Pty Ltd-Oct 19--M62827</t>
  </si>
  <si>
    <t>25F Oct19 maintenance</t>
  </si>
  <si>
    <t>Air Comfort Services Pty Ltd-Nov 19--M63003</t>
  </si>
  <si>
    <t>25F manitenance</t>
  </si>
  <si>
    <t>Air Comfort Services Pty Ltd-Dec 19--20222</t>
  </si>
  <si>
    <t>25F Maintenance</t>
  </si>
  <si>
    <t>Air Comfort Services Pty Ltd-Jan 20--20343</t>
  </si>
  <si>
    <t>013746</t>
  </si>
  <si>
    <t>Air Comfort Services Pty Ltd-Feb 20--20904</t>
  </si>
  <si>
    <t>Air Comfort Services Pty Ltd-March 20--21286</t>
  </si>
  <si>
    <t>Mar20 maintenance</t>
  </si>
  <si>
    <t>Air Comfort Services Pty Ltd-April  20--21727</t>
  </si>
  <si>
    <t>014135</t>
  </si>
  <si>
    <t>Air Comfort Services Pty Ltd-May 20--22236</t>
  </si>
  <si>
    <t>BMS Air Conditioning control system</t>
  </si>
  <si>
    <t>014408</t>
  </si>
  <si>
    <t>Air Comfort Services Pty Ltd-June 20--22483</t>
  </si>
  <si>
    <t>Regular inspection And Testing of Fire Protect Equip Oct Dec</t>
  </si>
  <si>
    <t>014555</t>
  </si>
  <si>
    <t>Air Comfort Services Pty Ltd-July 19--M62376</t>
  </si>
  <si>
    <t>15F maintenance</t>
  </si>
  <si>
    <t>Air Comfort Services Pty Ltd-Aug 19--M62504</t>
  </si>
  <si>
    <t>Aug 19 maintenance</t>
  </si>
  <si>
    <t>Air Comfort Services Pty Ltd-Sept 19--M62647</t>
  </si>
  <si>
    <t>Air Comfort Services Pty Ltd-Oct 19--M62779</t>
  </si>
  <si>
    <t>15F Oct19 maintenance</t>
  </si>
  <si>
    <t>Air Comfort Services Pty Ltd-Nov 19--M62948</t>
  </si>
  <si>
    <t>maintenance Nov19</t>
  </si>
  <si>
    <t>Air Comfort Services Pty Ltd-Dec 19--20183</t>
  </si>
  <si>
    <t>Dec 19 maintenance</t>
  </si>
  <si>
    <t>Air Comfort Services Pty Ltd-Feb 20--20860</t>
  </si>
  <si>
    <t>manitenance</t>
  </si>
  <si>
    <t>Air Comfort Services Pty Ltd-March 20--21268</t>
  </si>
  <si>
    <t>Air Comfort Services Pty Ltd-April 20--21764</t>
  </si>
  <si>
    <t>Air Comfort Services Pty Ltd-May 20--22252</t>
  </si>
  <si>
    <t>Maintenance</t>
  </si>
  <si>
    <t>Air Comfort Services Pty Ltd-June 20--22449</t>
  </si>
  <si>
    <t>15F Maintenance</t>
  </si>
  <si>
    <t>Higgins Coatings Pty Ltd-July 19--186078629</t>
  </si>
  <si>
    <t>Hendon , removal of graffiti</t>
  </si>
  <si>
    <t>Dormakaba-Sept 19--30SA-623097</t>
  </si>
  <si>
    <t>Hendon, repalce sensor</t>
  </si>
  <si>
    <t>Cash-Feb 20--FEB 20</t>
  </si>
  <si>
    <t>Locksmith</t>
  </si>
  <si>
    <t>014017</t>
  </si>
  <si>
    <t>Exterior Construct - David Folkers-March 20--MARCH 20</t>
  </si>
  <si>
    <t>Signage, scraper for 200E</t>
  </si>
  <si>
    <t>014018</t>
  </si>
  <si>
    <t>Cash-June 20--JUNE 20</t>
  </si>
  <si>
    <t>repsir adhesive selleys</t>
  </si>
  <si>
    <t>014541</t>
  </si>
  <si>
    <t>Sealant tape</t>
  </si>
  <si>
    <t>Cash-July 19--JULY 19A</t>
  </si>
  <si>
    <t>Cnadles for office</t>
  </si>
  <si>
    <t>Silicone</t>
  </si>
  <si>
    <t>Water and clean. products</t>
  </si>
  <si>
    <t>iSilicone Pty Ltd-Aug 19--4163</t>
  </si>
  <si>
    <t>33F silicone repairs</t>
  </si>
  <si>
    <t>Timber cleaning products</t>
  </si>
  <si>
    <t>Sealant, PAINTERS TAPE</t>
  </si>
  <si>
    <t>Kone Elevators-Aug 19--191834966</t>
  </si>
  <si>
    <t>33F repairs, replace battery</t>
  </si>
  <si>
    <t>Metropolitan Locksmiths P/L-Aug 19--59699</t>
  </si>
  <si>
    <t>33F rekey</t>
  </si>
  <si>
    <t>013369</t>
  </si>
  <si>
    <t>Reallocation of dble pmt of invoice</t>
  </si>
  <si>
    <t>013368</t>
  </si>
  <si>
    <t>Ausbia Pty Ltd-Sept 19--6490</t>
  </si>
  <si>
    <t>33F L7 switch installation</t>
  </si>
  <si>
    <t>Infinity Signs-Sept 19--20061</t>
  </si>
  <si>
    <t>33F signage</t>
  </si>
  <si>
    <t>Kyson Property Maintenance-Sept 19--986</t>
  </si>
  <si>
    <t>33F doorstops</t>
  </si>
  <si>
    <t>Cash-Oct 19--OCT 19</t>
  </si>
  <si>
    <t>Keys cut</t>
  </si>
  <si>
    <t>Parts</t>
  </si>
  <si>
    <t>Hooks for doors</t>
  </si>
  <si>
    <t>Kyes cut</t>
  </si>
  <si>
    <t>Metropolitan Locksmiths P/L-Oct 19--59862</t>
  </si>
  <si>
    <t>33F replace lock etc</t>
  </si>
  <si>
    <t>Metropolitan Locksmiths P/L-Oct 19--59881</t>
  </si>
  <si>
    <t>service</t>
  </si>
  <si>
    <t>Terrace Floors &amp; Furnishings-Oct 19--TF008414</t>
  </si>
  <si>
    <t>33F repairs inMO office</t>
  </si>
  <si>
    <t>Cash-Oct 19--OCT 19A</t>
  </si>
  <si>
    <t>towel rail 33F L9</t>
  </si>
  <si>
    <t>013533</t>
  </si>
  <si>
    <t>Dishawsher inlet hose</t>
  </si>
  <si>
    <t>Kyson Property Maintenance-Nov 19--1156</t>
  </si>
  <si>
    <t>33F paper towel dispensers</t>
  </si>
  <si>
    <t>013560</t>
  </si>
  <si>
    <t>David Brown-Nov 19--NOV 19</t>
  </si>
  <si>
    <t>Toilet bins x2 for 33FL9</t>
  </si>
  <si>
    <t>Kyson Property Maintenance-Nov 19--1204</t>
  </si>
  <si>
    <t>33F led lamps , fixtures</t>
  </si>
  <si>
    <t>Kone Elevators-Nov 19--191859726</t>
  </si>
  <si>
    <t>33F replace carpark gate IR Beam</t>
  </si>
  <si>
    <t>Kone Elevators-Dec 19--191874585</t>
  </si>
  <si>
    <t>33F service /repairs</t>
  </si>
  <si>
    <t>David Brown-Feb 20--FEB 20</t>
  </si>
  <si>
    <t>Batterry for Carpark</t>
  </si>
  <si>
    <t>Brackets, gutter repairs</t>
  </si>
  <si>
    <t>Metropolitan Locksmiths P/L-Mar 20--60272</t>
  </si>
  <si>
    <t>33F new handles</t>
  </si>
  <si>
    <t>Graphite Powder</t>
  </si>
  <si>
    <t>Terrace Floors &amp; Furnishings-Sept 19--TF008318</t>
  </si>
  <si>
    <t>174F vynil/carpet repairs</t>
  </si>
  <si>
    <t>Terrace Floors &amp; Furnishings-Sept 19--TF008319</t>
  </si>
  <si>
    <t>174F PVC backed coir mats</t>
  </si>
  <si>
    <t>Acrilix plastic</t>
  </si>
  <si>
    <t>013930</t>
  </si>
  <si>
    <t>Door closer, tape</t>
  </si>
  <si>
    <t>Old Port Roofing-Nov 19--8229</t>
  </si>
  <si>
    <t>Grote St new rainhead/down pipe</t>
  </si>
  <si>
    <t>Key cut</t>
  </si>
  <si>
    <t>Cleaner foir drain</t>
  </si>
  <si>
    <t>Metropolitan Locksmiths P/L-July 19--59605</t>
  </si>
  <si>
    <t>31F fix the door</t>
  </si>
  <si>
    <t>Metropolitan Locksmiths P/L-Nov 19--59923</t>
  </si>
  <si>
    <t>31F rekey L6</t>
  </si>
  <si>
    <t>Nelson Locksmiths Pty Ltd-Dec 19--192834</t>
  </si>
  <si>
    <t>Kaba keys</t>
  </si>
  <si>
    <t>Soap</t>
  </si>
  <si>
    <t>Metropolitan Locksmiths P/L-March 20--60361</t>
  </si>
  <si>
    <t>31F cur keys</t>
  </si>
  <si>
    <t>Old Port Developments-July 19--7890</t>
  </si>
  <si>
    <t>25F repair leaks</t>
  </si>
  <si>
    <t>Assa Abloy Entrance Systems Australia-July 19--303796</t>
  </si>
  <si>
    <t>25F install new exit button, key switch</t>
  </si>
  <si>
    <t>Kyson Property Maintenance-July 19--758</t>
  </si>
  <si>
    <t>25F repairs/installations</t>
  </si>
  <si>
    <t>Dormakaba-July 19--30SA-652716</t>
  </si>
  <si>
    <t>25F Automatic Door maintenance</t>
  </si>
  <si>
    <t>iSilicone Pty Ltd-Aug 19--4162</t>
  </si>
  <si>
    <t>25F silicone work</t>
  </si>
  <si>
    <t>Kyson Property Maintenance-Oct 19--1107</t>
  </si>
  <si>
    <t>25F remove shelving etc</t>
  </si>
  <si>
    <t>Nelson Locksmiths Pty Ltd-Oct 19--194807</t>
  </si>
  <si>
    <t>25F padlock on KAba</t>
  </si>
  <si>
    <t>SA Window Cleaning Pty Ltd-Nov 19--27253</t>
  </si>
  <si>
    <t>25F Caulking via rope acceess</t>
  </si>
  <si>
    <t>Dormakaba-Nov 19--30SA-682975</t>
  </si>
  <si>
    <t>25F slider service</t>
  </si>
  <si>
    <t>Infinity Signs-Dec 19--20822</t>
  </si>
  <si>
    <t>25F update directory board</t>
  </si>
  <si>
    <t>Nelson Locksmiths Pty Ltd-Dec 19--192835</t>
  </si>
  <si>
    <t>Kaba cylinders</t>
  </si>
  <si>
    <t>Dormakaba-Feb 20--30SA726035</t>
  </si>
  <si>
    <t>25F slider door</t>
  </si>
  <si>
    <t>Kwik Kopy-Feb 20--88861</t>
  </si>
  <si>
    <t>A4 laminate</t>
  </si>
  <si>
    <t>014002</t>
  </si>
  <si>
    <t>Kwik Kopy-March 20--89175</t>
  </si>
  <si>
    <t>25F laminate</t>
  </si>
  <si>
    <t>Nelson Locksmiths Pty Ltd-March 20--196224</t>
  </si>
  <si>
    <t>kaba kesy</t>
  </si>
  <si>
    <t>014175</t>
  </si>
  <si>
    <t>Nelson Locksmiths Pty Ltd-March 20--196225</t>
  </si>
  <si>
    <t>25F kaba keys</t>
  </si>
  <si>
    <t>Dormakaba-May 20--30SA750464</t>
  </si>
  <si>
    <t>25F repairs to a/door</t>
  </si>
  <si>
    <t>014335</t>
  </si>
  <si>
    <t>Infinity Signs-May 20--21959</t>
  </si>
  <si>
    <t>25F  Directory board</t>
  </si>
  <si>
    <t>Cloth tape, duct tape, anchor</t>
  </si>
  <si>
    <t>Asbestos bag</t>
  </si>
  <si>
    <t>Old Port Developments-July 19--7891</t>
  </si>
  <si>
    <t>15F Repair box gutter</t>
  </si>
  <si>
    <t xml:space="preserve">    31071963</t>
  </si>
  <si>
    <t>013192</t>
  </si>
  <si>
    <t>Dormakaba-Nov 19--30SA-683008</t>
  </si>
  <si>
    <t>15F a/door serv</t>
  </si>
  <si>
    <t>Air Comfort Services Pty Ltd-Jan 20--20452</t>
  </si>
  <si>
    <t>Dormakaba-Jan 20--30SA-713719</t>
  </si>
  <si>
    <t>STF slider</t>
  </si>
  <si>
    <t>Mid Coast Electrical-Sept 19--1631</t>
  </si>
  <si>
    <t>Hendon emerg lighting job</t>
  </si>
  <si>
    <t>Darren Williams Electrical-Nov 19--3594</t>
  </si>
  <si>
    <t>Hendon -reconnect mains</t>
  </si>
  <si>
    <t>PJ Corporate Electrical Pty Ltd-July 19--83479</t>
  </si>
  <si>
    <t>013174</t>
  </si>
  <si>
    <t>PJ Corporate Electrical Pty Ltd-July 19--83451</t>
  </si>
  <si>
    <t>200E rectify lighting issues</t>
  </si>
  <si>
    <t>PJ Corporate Electrical Pty Ltd-Aug 19--83728</t>
  </si>
  <si>
    <t>200E elect jobs</t>
  </si>
  <si>
    <t>PJ Corporate Electrical Pty Ltd-Sept 19--84080</t>
  </si>
  <si>
    <t>elect service</t>
  </si>
  <si>
    <t>PJ Corporate Electrical Pty Ltd-Oct 19--84371</t>
  </si>
  <si>
    <t>200E service</t>
  </si>
  <si>
    <t>PJ Corporate Electrical Pty Ltd-Jan 20--85132</t>
  </si>
  <si>
    <t>Battery/globes</t>
  </si>
  <si>
    <t>PJ Corporate Electrical Pty Ltd-March 20--85382</t>
  </si>
  <si>
    <t>200E elect manitenance</t>
  </si>
  <si>
    <t>PJ Corporate Electrical Pty Ltd-March 20--85632</t>
  </si>
  <si>
    <t>elect manitenance</t>
  </si>
  <si>
    <t>PJ Corporate Electrical Pty Ltd-May 20--85914</t>
  </si>
  <si>
    <t>20E elect maintenace</t>
  </si>
  <si>
    <t>PJ Corporate Electrical Pty Ltd-May 20--86140</t>
  </si>
  <si>
    <t>PJ Corporate Electrical Pty Ltd-June 20--86376</t>
  </si>
  <si>
    <t>John McInnes Agencies Pty Ltd-Aug 19--OU54</t>
  </si>
  <si>
    <t>fluros</t>
  </si>
  <si>
    <t>Ausbia Pty Ltd-Sept 19--6555</t>
  </si>
  <si>
    <t>elect jobs</t>
  </si>
  <si>
    <t>Light fittings</t>
  </si>
  <si>
    <t>013458</t>
  </si>
  <si>
    <t>Ausbia Pty Ltd-Nov 19--6793</t>
  </si>
  <si>
    <t>33F elect jobs</t>
  </si>
  <si>
    <t>Pickwick Group-Feb 20--622683</t>
  </si>
  <si>
    <t>Rexel- Plug top/pin</t>
  </si>
  <si>
    <t>Ausbia Pty Ltd-March 20--7277</t>
  </si>
  <si>
    <t>33F work station modules</t>
  </si>
  <si>
    <t>Ausbia Pty Ltd-Nov 19--6791</t>
  </si>
  <si>
    <t>Electr. jobs</t>
  </si>
  <si>
    <t>Ausbia Pty Ltd-May 20--7546</t>
  </si>
  <si>
    <t>26G upgrade DB cables</t>
  </si>
  <si>
    <t>Ausbia Pty Ltd-July 19--6116</t>
  </si>
  <si>
    <t>31F replace 4 gang switch plates</t>
  </si>
  <si>
    <t>Ausbia Pty Ltd-July 19--6117</t>
  </si>
  <si>
    <t>31F broken oven isolater</t>
  </si>
  <si>
    <t>Ausbia Pty Ltd-July 19--6148</t>
  </si>
  <si>
    <t>31F install GPO for pump</t>
  </si>
  <si>
    <t>Ausbia Pty Ltd-Aug 19--6348</t>
  </si>
  <si>
    <t>31F lights repair</t>
  </si>
  <si>
    <t>Globe Led</t>
  </si>
  <si>
    <t>Ausbia Pty Ltd-Dec 19--6864</t>
  </si>
  <si>
    <t>31F lights</t>
  </si>
  <si>
    <t>Ausbia Pty Ltd-July 19--6223</t>
  </si>
  <si>
    <t>25F Down light replacement</t>
  </si>
  <si>
    <t>John McInnes Agencies Pty Ltd-Nov 19--PF01</t>
  </si>
  <si>
    <t>Pickwick Group-Feb 20--622684</t>
  </si>
  <si>
    <t>Ausbia Pty Ltd-June 20--7581</t>
  </si>
  <si>
    <t>25F elect works</t>
  </si>
  <si>
    <t>25F repair light switches</t>
  </si>
  <si>
    <t>John McInnes Agencies Pty Ltd-June 20--PY59</t>
  </si>
  <si>
    <t>25F fluros</t>
  </si>
  <si>
    <t>Annual charge for monitoring of fire alarms Jul June</t>
  </si>
  <si>
    <t>013248</t>
  </si>
  <si>
    <t>Regular inspection And Testing of Fire Protect Equip May Jul</t>
  </si>
  <si>
    <t>013366</t>
  </si>
  <si>
    <t>Regular inspection And Testing of Fire Protect Equip Aug Oct</t>
  </si>
  <si>
    <t>013480</t>
  </si>
  <si>
    <t>013597</t>
  </si>
  <si>
    <t>013722</t>
  </si>
  <si>
    <t>Regular inspection And Testing of Fire Protect Equip Nov Jan</t>
  </si>
  <si>
    <t>013816</t>
  </si>
  <si>
    <t>Re - Allocate</t>
  </si>
  <si>
    <t>013838</t>
  </si>
  <si>
    <t>013957</t>
  </si>
  <si>
    <t>014065</t>
  </si>
  <si>
    <t>014193</t>
  </si>
  <si>
    <t>Regular inspection And Testing of Fire Protect Equip Feb Apr</t>
  </si>
  <si>
    <t>014282</t>
  </si>
  <si>
    <t>Annual charge for monitoring of fire alarms  Jul June</t>
  </si>
  <si>
    <t>SA Metropolitan Fire Service-June 20--MFGS224303</t>
  </si>
  <si>
    <t>33F sprinkler malfunction</t>
  </si>
  <si>
    <t>Annual charge for monitoring of fire alarms   Jul June</t>
  </si>
  <si>
    <t>Annual charge for monitoring of fire alarms July June</t>
  </si>
  <si>
    <t>Fire &amp; Emergency response procedures May Jul</t>
  </si>
  <si>
    <t>Fire &amp; Emergency response procedures Aug Oct</t>
  </si>
  <si>
    <t>Fire &amp; Emergency response procedures Nov Jan</t>
  </si>
  <si>
    <t>Fire &amp; Emergency response procedures Feb Apr</t>
  </si>
  <si>
    <t>McCools Lawn &amp; Garden Service-May 20--44</t>
  </si>
  <si>
    <t>200E gardening</t>
  </si>
  <si>
    <t>Fire &amp; Emergency response procedures Jun Aug</t>
  </si>
  <si>
    <t>First 5 Minutes Pty Ltd-Aug 19--RR219614</t>
  </si>
  <si>
    <t>33F Sep-Nov19 fire serv</t>
  </si>
  <si>
    <t>Fire &amp; Emergency response procedures Dec Feb</t>
  </si>
  <si>
    <t>Fire &amp; Emergency response procedures Mar May</t>
  </si>
  <si>
    <t>First 5 Minutes Pty Ltd-Aug 19--RR220109</t>
  </si>
  <si>
    <t>174F fire serv Sep-Nov19</t>
  </si>
  <si>
    <t>Fire &amp; Emergency response procedures feb Apr</t>
  </si>
  <si>
    <t>First 5 Minutes Pty Ltd-Oct 19--F028328</t>
  </si>
  <si>
    <t>25F Warden cups</t>
  </si>
  <si>
    <t>Regular inspection And Testing of Fire Protect Equip May Jun</t>
  </si>
  <si>
    <t>Regular inspection And Testing of Fire Protect Equip Mar may</t>
  </si>
  <si>
    <t>Regular inspection And Testing of Fire Protect Equip Jun Aug</t>
  </si>
  <si>
    <t>Regular inspection And Testing of Fire Protect Equip Sep Nov</t>
  </si>
  <si>
    <t>Regular inspection And Testing of Fire Protect Equip Dec Feb</t>
  </si>
  <si>
    <t>Regular inspection And Testing of Fire Protect Equip Mar May</t>
  </si>
  <si>
    <t>Trojan Fire Protection-July 19--38168</t>
  </si>
  <si>
    <t>25F fire inspections</t>
  </si>
  <si>
    <t>Trojan Fire Protection-Aug 19--38571</t>
  </si>
  <si>
    <t>25F routine inspections</t>
  </si>
  <si>
    <t>Trojan Fire Protection-Sept 19--38998</t>
  </si>
  <si>
    <t>25F fire services</t>
  </si>
  <si>
    <t>Trojan Fire Protection-Oct 19--39392</t>
  </si>
  <si>
    <t>25F routine inspection</t>
  </si>
  <si>
    <t>Trojan Fire Protection-Nov 19--39672</t>
  </si>
  <si>
    <t>25F testing fire eq</t>
  </si>
  <si>
    <t>Trojan Fire Protection-Dec 19--40019</t>
  </si>
  <si>
    <t>25F inspection/testing</t>
  </si>
  <si>
    <t>Trojan Fire Protection-Jan 20--40356</t>
  </si>
  <si>
    <t>25F inspection testing</t>
  </si>
  <si>
    <t>Trojan Fire Protection-Feb 20--40803</t>
  </si>
  <si>
    <t>25F routine fire tests</t>
  </si>
  <si>
    <t>Trojan Fire Protection-March 20--41220</t>
  </si>
  <si>
    <t>Trojan Fire Protection-April 20--41644</t>
  </si>
  <si>
    <t>25F fire insp routine</t>
  </si>
  <si>
    <t>Trojan Fire Protection-May 20--42068</t>
  </si>
  <si>
    <t>25F routine service</t>
  </si>
  <si>
    <t>HendonVesda FAULT</t>
  </si>
  <si>
    <t>013236</t>
  </si>
  <si>
    <t>Hendon,replace batteries</t>
  </si>
  <si>
    <t>Hendon service extiguishers</t>
  </si>
  <si>
    <t>014221</t>
  </si>
  <si>
    <t>200E replace exit lights</t>
  </si>
  <si>
    <t>014072</t>
  </si>
  <si>
    <t>200E extinguishers faults</t>
  </si>
  <si>
    <t>33F new diesel book</t>
  </si>
  <si>
    <t>33F faults repair</t>
  </si>
  <si>
    <t>33F repairs</t>
  </si>
  <si>
    <t>33F Fire Sprinkler Service</t>
  </si>
  <si>
    <t>33f repairs</t>
  </si>
  <si>
    <t>33F deisel pump</t>
  </si>
  <si>
    <t>33F eel ratification etc</t>
  </si>
  <si>
    <t>replace dry chem</t>
  </si>
  <si>
    <t>33F leak in pump</t>
  </si>
  <si>
    <t>174F fire emerg lights</t>
  </si>
  <si>
    <t>26Grote, light repair</t>
  </si>
  <si>
    <t>26G repalce lights</t>
  </si>
  <si>
    <t>31F dry chem</t>
  </si>
  <si>
    <t>31F repairs</t>
  </si>
  <si>
    <t>EEl repification</t>
  </si>
  <si>
    <t>Trojan Fire Protection-July 19--38363</t>
  </si>
  <si>
    <t>25F exit lights</t>
  </si>
  <si>
    <t>013200</t>
  </si>
  <si>
    <t>Trojan Fire Protection-Aug 19--38444</t>
  </si>
  <si>
    <t>25F new EWIS speaker</t>
  </si>
  <si>
    <t>Trojan Fire Protection-Aug 19--38546</t>
  </si>
  <si>
    <t>25F repairs , tests</t>
  </si>
  <si>
    <t>Trojan Fire Protection-Aug 19--38688</t>
  </si>
  <si>
    <t>25F service to pump</t>
  </si>
  <si>
    <t>Trojan Fire Protection-Nov 19--39587</t>
  </si>
  <si>
    <t>25F test pressure etc</t>
  </si>
  <si>
    <t>Trojan Fire Protection-Feb 20--40726</t>
  </si>
  <si>
    <t>25F replace batteries</t>
  </si>
  <si>
    <t>Trojan Fire Protection-March 20--41347</t>
  </si>
  <si>
    <t>25F replace diesel pump batteries</t>
  </si>
  <si>
    <t>Trojan Fire Protection-June 20--42347</t>
  </si>
  <si>
    <t>Trojan Fire Protection-June 20--42521</t>
  </si>
  <si>
    <t>25F repaits to light exits</t>
  </si>
  <si>
    <t>Chubb Fire &amp; Security ltd-July 19--6142920</t>
  </si>
  <si>
    <t>15F failed alarm</t>
  </si>
  <si>
    <t>Fire Alarm Contract May Jul</t>
  </si>
  <si>
    <t>Chubb Fire &amp; Security ltd-Aug 19--6292651</t>
  </si>
  <si>
    <t>15F Service</t>
  </si>
  <si>
    <t>Chubb Fire &amp; Security ltd-Aug 19--6299563</t>
  </si>
  <si>
    <t>15F Pressure Test</t>
  </si>
  <si>
    <t>Fire Alarm Contract Aug Oct</t>
  </si>
  <si>
    <t>Chubb Fire &amp; Security ltd-Sept 19--6298198</t>
  </si>
  <si>
    <t>15F annual service</t>
  </si>
  <si>
    <t>Chubb Fire &amp; Security ltd-Nov 19--6508755</t>
  </si>
  <si>
    <t>Logbook 15F</t>
  </si>
  <si>
    <t>Chubb Fire &amp; Security ltd-Nov 19--6568619</t>
  </si>
  <si>
    <t>15F repairs</t>
  </si>
  <si>
    <t>Chubb Fire &amp; Security ltd-Nov 19--6568623</t>
  </si>
  <si>
    <t>15F exit light fittings</t>
  </si>
  <si>
    <t>Fire Alarm Contract Nov Jan</t>
  </si>
  <si>
    <t>Chubb Fire &amp; Security ltd-Feb 20--8228157</t>
  </si>
  <si>
    <t>Fire Alarm Contract Feb Apr</t>
  </si>
  <si>
    <t>Chubb Fire &amp; Security ltd-May 20--8492205</t>
  </si>
  <si>
    <t>15F repairs to fittings</t>
  </si>
  <si>
    <t>VIP Franchise Network (SA Lawn Mowing)-July 19--INV1550</t>
  </si>
  <si>
    <t>Lawn care</t>
  </si>
  <si>
    <t>VIP Franchise Network (SA Lawn Mowing)-July 19--INV1639</t>
  </si>
  <si>
    <t>lawn care</t>
  </si>
  <si>
    <t>VIP Franchise Network (SA Lawn Mowing)-Aug 19--INV1767</t>
  </si>
  <si>
    <t>Hendon lawn care</t>
  </si>
  <si>
    <t>VIP Franchise Network (SA Lawn Mowing)-Sept 19--INV1868</t>
  </si>
  <si>
    <t>VIP Franchise Network (SA Lawn Mowing)-Oct 19--INV1979</t>
  </si>
  <si>
    <t>lawen care</t>
  </si>
  <si>
    <t>VIP Franchise Network (SA Lawn Mowing)-Nov 19--INV2093</t>
  </si>
  <si>
    <t>Garden maintenance</t>
  </si>
  <si>
    <t>VIP Franchise Network (SA Lawn Mowing)-Dec 19--INV2198</t>
  </si>
  <si>
    <t>garden</t>
  </si>
  <si>
    <t>VIP Franchise Network (SA Lawn Mowing)-Jan 20--INV2283</t>
  </si>
  <si>
    <t>Lawn</t>
  </si>
  <si>
    <t>013828</t>
  </si>
  <si>
    <t>VIP Franchise Network (SA Lawn Mowing)-Jan 20--2294</t>
  </si>
  <si>
    <t>weed control</t>
  </si>
  <si>
    <t>Toorak Gardens Lawn Service-Jan 20--286</t>
  </si>
  <si>
    <t>lawncutting</t>
  </si>
  <si>
    <t>013905</t>
  </si>
  <si>
    <t>VIP Franchise Network (SA Lawn Mowing)-Feb 20--INV2386</t>
  </si>
  <si>
    <t>013945</t>
  </si>
  <si>
    <t>VIP Franchise Network (SA Lawn Mowing)-March 20--INV2537</t>
  </si>
  <si>
    <t>VIP Franchise Network (SA Lawn Mowing)-March 20--INV2607</t>
  </si>
  <si>
    <t>lawn moving</t>
  </si>
  <si>
    <t>VIP Franchise Network (SA Lawn Mowing)-May 20--INV2730</t>
  </si>
  <si>
    <t>014316</t>
  </si>
  <si>
    <t>VIP Franchise Network (SA Lawn Mowing)-June 20--INV2817</t>
  </si>
  <si>
    <t>VIP Franchise Network (SA Lawn Mowing)-June 20--INV2931</t>
  </si>
  <si>
    <t>Toorak Gardens Lawn Service-July 19--280</t>
  </si>
  <si>
    <t>Toorak Gardens Lawn Service-Aug 19--281</t>
  </si>
  <si>
    <t>200E lawncutting</t>
  </si>
  <si>
    <t>Toorak Gardens Lawn Service-Sept 19--282</t>
  </si>
  <si>
    <t>200E cut lawn</t>
  </si>
  <si>
    <t>Toorak Gardens Lawn Service-Nov 19--283</t>
  </si>
  <si>
    <t>013586</t>
  </si>
  <si>
    <t>Toorak Gardens Lawn Service-Nov 19--284</t>
  </si>
  <si>
    <t>200E lawn care</t>
  </si>
  <si>
    <t>Irrigation Doctor-Feb 20--15716</t>
  </si>
  <si>
    <t>200E irrigation repairs</t>
  </si>
  <si>
    <t>013906</t>
  </si>
  <si>
    <t>Toorak Gardens Lawn Service-Feb 20--287</t>
  </si>
  <si>
    <t>Toorak Gardens Lawn Service-March 20--288</t>
  </si>
  <si>
    <t>200E l;awncutting</t>
  </si>
  <si>
    <t>Toorak Gardens Lawn Service-April 20--289</t>
  </si>
  <si>
    <t>McCools Lawn &amp; Garden Service-May 20--48</t>
  </si>
  <si>
    <t>200E clean</t>
  </si>
  <si>
    <t>Stuart G Burton-July 19--JULY 19</t>
  </si>
  <si>
    <t>174F clean-up</t>
  </si>
  <si>
    <t>Stuart G Burton-Nov 19--NOV 19</t>
  </si>
  <si>
    <t>174F car park area</t>
  </si>
  <si>
    <t>Toorak Gardens Lawn Service-Jan 20--010</t>
  </si>
  <si>
    <t>c/par cleanup</t>
  </si>
  <si>
    <t>Toorak Gardens Lawn Service-Feb 20--011</t>
  </si>
  <si>
    <t>174F blow vac</t>
  </si>
  <si>
    <t>Toorak Gardens Lawn Service-March 20--012</t>
  </si>
  <si>
    <t>clean c/park</t>
  </si>
  <si>
    <t>Toorak Gardens Lawn Service-April 20--013</t>
  </si>
  <si>
    <t>174F clean carpark</t>
  </si>
  <si>
    <t>McCools Lawn &amp; Garden Service-May 20--47</t>
  </si>
  <si>
    <t>174F clean</t>
  </si>
  <si>
    <t>Best Plumbing Maintenance-Jan 20--21806</t>
  </si>
  <si>
    <t>25F toilets repairs</t>
  </si>
  <si>
    <t>Toorak Gardens Lawn Service-Dec 19--285</t>
  </si>
  <si>
    <t>Vadoulis Garden Centre-Aug 19--14840</t>
  </si>
  <si>
    <t>25H new pots, flowers</t>
  </si>
  <si>
    <t>Vadoulis Garden Centre-Nov 19--14892</t>
  </si>
  <si>
    <t>25H plants</t>
  </si>
  <si>
    <t>Vadoulis Garden Centre-Feb 20--15024</t>
  </si>
  <si>
    <t>replant at 25H</t>
  </si>
  <si>
    <t>013951</t>
  </si>
  <si>
    <t>Vadoulis Garden Centre-April 20--15066</t>
  </si>
  <si>
    <t>Plants</t>
  </si>
  <si>
    <t>014220</t>
  </si>
  <si>
    <t>Auto doors service Jul Sept</t>
  </si>
  <si>
    <t>Lift maintenance service Jul Sept</t>
  </si>
  <si>
    <t>Auto doors service Oct Dec</t>
  </si>
  <si>
    <t>Lift maintenance service  Oct Dec</t>
  </si>
  <si>
    <t>Auto doors service Jan Mar</t>
  </si>
  <si>
    <t>Lift maintenance service Jan Mar</t>
  </si>
  <si>
    <t>Auto doors service Apr Jun</t>
  </si>
  <si>
    <t>Lift maintenance service  Apr Jun</t>
  </si>
  <si>
    <t>Lift maintenance service Oct Dec</t>
  </si>
  <si>
    <t>Lift maintenance service Apr Jun</t>
  </si>
  <si>
    <t>Auto Doors service Jul Sept</t>
  </si>
  <si>
    <t>Auto Doors service Oct Dec</t>
  </si>
  <si>
    <t>Auto Doors service Jan Mar</t>
  </si>
  <si>
    <t>OTIS Elevator Company Pty Ltd-Sept 19--1669429</t>
  </si>
  <si>
    <t>15F Elevator</t>
  </si>
  <si>
    <t>OTIS Elevator Company Pty Ltd-March 20--1702377</t>
  </si>
  <si>
    <t>Kone Elevators-Nov 19--1918859853</t>
  </si>
  <si>
    <t>33F door sill damaged</t>
  </si>
  <si>
    <t>Kone Elevators-June 20--191912952</t>
  </si>
  <si>
    <t>33F call out</t>
  </si>
  <si>
    <t>Pest Control</t>
  </si>
  <si>
    <t>013599</t>
  </si>
  <si>
    <t>Adelaide Pest Control-Dec 19--19910749</t>
  </si>
  <si>
    <t>200E pest control</t>
  </si>
  <si>
    <t>Adelaide City Council-March 20--19951997</t>
  </si>
  <si>
    <t>Adelaide Pest Control-March 20--19951997</t>
  </si>
  <si>
    <t>014096</t>
  </si>
  <si>
    <t>CN 19951997</t>
  </si>
  <si>
    <t>wrong supplier</t>
  </si>
  <si>
    <t>014095</t>
  </si>
  <si>
    <t>Adelaide Pest Control-June 20--19998188</t>
  </si>
  <si>
    <t>200E prevention</t>
  </si>
  <si>
    <t>Bourne Pest Control Consultants SA-July 19--2368</t>
  </si>
  <si>
    <t>15F rodent control</t>
  </si>
  <si>
    <t>Bourne Pest Control Consultants SA-Aug 19--2432</t>
  </si>
  <si>
    <t>15F pest control</t>
  </si>
  <si>
    <t>Bourne Pest Control Consultants SA-Sept 19--2449</t>
  </si>
  <si>
    <t>Bourne Pest Control Consultants SA-Oct 19--2497</t>
  </si>
  <si>
    <t>Bourne Pest Control Consultants SA-Nov 19--2551</t>
  </si>
  <si>
    <t>Bourne Pest Control Consultants SA-Dec 19--2610</t>
  </si>
  <si>
    <t>pest contr</t>
  </si>
  <si>
    <t>Bourne Pest Control Consultants SA-Jan 20--2660</t>
  </si>
  <si>
    <t>Bourne Pest Control Consultants SA-Feb 20--2702</t>
  </si>
  <si>
    <t>Bourne Pest Control Consultants SA-March 20--2748</t>
  </si>
  <si>
    <t>Bourne Pest Control Consultants SA-April 20--2786</t>
  </si>
  <si>
    <t>Bourne Pest Control Consultants SA-May 20--2819</t>
  </si>
  <si>
    <t>Bourne Pest Control Consultants SA-June 20--2889</t>
  </si>
  <si>
    <t>Best Plumbing Maintenance-July 19--20426</t>
  </si>
  <si>
    <t>200E toilet repairs</t>
  </si>
  <si>
    <t>Muslce Drano cleaning</t>
  </si>
  <si>
    <t>Best Plumbing Maintenance-Oct 19--21144</t>
  </si>
  <si>
    <t>200E broken tap</t>
  </si>
  <si>
    <t>Plumbing</t>
  </si>
  <si>
    <t>Best Plumbing Maintenance-Oct 19--21292</t>
  </si>
  <si>
    <t>200E toilets blocked</t>
  </si>
  <si>
    <t>Caroma Plug and Nut</t>
  </si>
  <si>
    <t>Toilet seat, cloths, bags</t>
  </si>
  <si>
    <t>Best Plumbing Maintenance-July 19--20554</t>
  </si>
  <si>
    <t>33F Ground floor toilet repair</t>
  </si>
  <si>
    <t>Kyson Property Maintenance-Aug 19--891</t>
  </si>
  <si>
    <t>33F Bathroom6,7,9 replace hot and cold isolation</t>
  </si>
  <si>
    <t>013292</t>
  </si>
  <si>
    <t>Kyson Property Maintenance-Aug 19--893</t>
  </si>
  <si>
    <t>33F plant room, leaking mains</t>
  </si>
  <si>
    <t>Best Plumbing Maintenance-Oct 19--21128</t>
  </si>
  <si>
    <t>33F L6 poor flush</t>
  </si>
  <si>
    <t>Best Plumbing Maintenance-May 20--22427</t>
  </si>
  <si>
    <t>33F hot water repairs</t>
  </si>
  <si>
    <t>Best Plumbing Maintenance-April 20--22309</t>
  </si>
  <si>
    <t>Best Plumbing Maintenance-May 20--22522</t>
  </si>
  <si>
    <t>174F hot wat service</t>
  </si>
  <si>
    <t>Brown &amp; Son Plumbing and Gas-June 20--6398</t>
  </si>
  <si>
    <t>174F plumbing works</t>
  </si>
  <si>
    <t>Cash-July 19--JULY 19</t>
  </si>
  <si>
    <t>Subnersible pump 31F - DF</t>
  </si>
  <si>
    <t>013054</t>
  </si>
  <si>
    <t>Best Plumbing Maintenance-July 19--20627</t>
  </si>
  <si>
    <t>31F blocked sink</t>
  </si>
  <si>
    <t>Best Plumbing Maintenance-Oct 19--21112</t>
  </si>
  <si>
    <t>31F toilet leaking</t>
  </si>
  <si>
    <t>Best Plumbing Maintenance-Jan 20--21762</t>
  </si>
  <si>
    <t>Best Plumbing Maintenance-Jan 20--21763</t>
  </si>
  <si>
    <t>Best Plumbing Maintenance-Jan 20--21764</t>
  </si>
  <si>
    <t>Best Plumbing Maintenance-July 19--20425</t>
  </si>
  <si>
    <t>25F toilet leaking</t>
  </si>
  <si>
    <t>Billi Australia-Sept 19--INV270571</t>
  </si>
  <si>
    <t>25F reactive repair</t>
  </si>
  <si>
    <t>Best Plumbing Maintenance-Sept 19--21029</t>
  </si>
  <si>
    <t>25F toilet repairs</t>
  </si>
  <si>
    <t>Cleaning products</t>
  </si>
  <si>
    <t>Best Plumbing Maintenance-Oct 19--21212</t>
  </si>
  <si>
    <t>toilet repairs</t>
  </si>
  <si>
    <t>Best Plumbing Maintenance-Nov 19--21440</t>
  </si>
  <si>
    <t>25F leaking tower</t>
  </si>
  <si>
    <t>Best Plumbing Maintenance-Nov 19--21469</t>
  </si>
  <si>
    <t>Best Plumbing Maintenance-Jan 20--21765</t>
  </si>
  <si>
    <t>25F service hot unit</t>
  </si>
  <si>
    <t>Best Plumbing Maintenance-Jan 20--21766</t>
  </si>
  <si>
    <t>Best Plumbing Maintenance-Feb 20--22011</t>
  </si>
  <si>
    <t>Best Plumbing Maintenance-July 19--20529</t>
  </si>
  <si>
    <t>15F repair toilets</t>
  </si>
  <si>
    <t>Best Plumbing Maintenance-March 20--22245</t>
  </si>
  <si>
    <t>15F broken tap</t>
  </si>
  <si>
    <t>Best Plumbing Maintenance-May 20--22588</t>
  </si>
  <si>
    <t>15F hot water repairs</t>
  </si>
  <si>
    <t>Commercial Security Solutions-July 19--55579</t>
  </si>
  <si>
    <t>200E alarm went off</t>
  </si>
  <si>
    <t>Maintanance Contract May Oct</t>
  </si>
  <si>
    <t>Commercial Security Solutions-Dec 19--56812</t>
  </si>
  <si>
    <t>200E program lock door</t>
  </si>
  <si>
    <t>Maintanance Contract Nov Apr</t>
  </si>
  <si>
    <t>Commercial Security Solutions-July 19--55530</t>
  </si>
  <si>
    <t>33F Access Fobs</t>
  </si>
  <si>
    <t>Commercial Security Solutions-July 19--55638</t>
  </si>
  <si>
    <t>33F Security Maintenance</t>
  </si>
  <si>
    <t>Batteries</t>
  </si>
  <si>
    <t>Maintanance Contract Sept Nov</t>
  </si>
  <si>
    <t>Commercial Security Solutions-Feb 20--57135</t>
  </si>
  <si>
    <t>33F c/park remotes</t>
  </si>
  <si>
    <t>Commercial Security Solutions-April 20--57667</t>
  </si>
  <si>
    <t>33F fobs</t>
  </si>
  <si>
    <t>Maintanance Contract Mar May</t>
  </si>
  <si>
    <t>Commercial Security Solutions-May 20--57837</t>
  </si>
  <si>
    <t>33F corrupted files</t>
  </si>
  <si>
    <t>Commercial Security Solutions-June  20--58176</t>
  </si>
  <si>
    <t>33F call out service</t>
  </si>
  <si>
    <t>Commercial Security Solutions-March 20--57591</t>
  </si>
  <si>
    <t>174F new access control</t>
  </si>
  <si>
    <t>Commercial Security Solutions-July 19--55529</t>
  </si>
  <si>
    <t>25F Access card</t>
  </si>
  <si>
    <t>Commercial Security Solutions-Sept 19--56093</t>
  </si>
  <si>
    <t>Commercial Security Solutions-Oct 19--56315</t>
  </si>
  <si>
    <t>25F security syst services</t>
  </si>
  <si>
    <t>Commercial Security Solutions-June 20--58184</t>
  </si>
  <si>
    <t>33F program</t>
  </si>
  <si>
    <t>AMS Security-July 19--44422</t>
  </si>
  <si>
    <t>Hendon mobile security</t>
  </si>
  <si>
    <t>AMS Security-Aug 19--44753</t>
  </si>
  <si>
    <t>AMS Security-Oct 19--45445</t>
  </si>
  <si>
    <t>AMS Security-Dec 19--46150</t>
  </si>
  <si>
    <t>AMS Security-Jan 20--RP000000153</t>
  </si>
  <si>
    <t>200E mobile security</t>
  </si>
  <si>
    <t>Security Monitoring of Telco line</t>
  </si>
  <si>
    <t>31-33F mobile security</t>
  </si>
  <si>
    <t>Security Monitoring of Telco line Jul Sept</t>
  </si>
  <si>
    <t>SA Metropolitan Fire Service-Oct 19--MFS229769</t>
  </si>
  <si>
    <t>33F L9 alarm  18/06/19</t>
  </si>
  <si>
    <t>Security Monitoring of Telco line Oct Dec</t>
  </si>
  <si>
    <t>Security Monitoring of Telco line Dec Feb</t>
  </si>
  <si>
    <t>SA Metropolitan Fire Service-Jan 20--MFS229899</t>
  </si>
  <si>
    <t>21/06/19 Fire alarm L9</t>
  </si>
  <si>
    <t>013839</t>
  </si>
  <si>
    <t>Security Monitoring of Telco line Jan Mar</t>
  </si>
  <si>
    <t>SA Security Monitoring-April 20--573197</t>
  </si>
  <si>
    <t>33F Apr-Jun20 monitoring</t>
  </si>
  <si>
    <t>174F mobile security</t>
  </si>
  <si>
    <t>25F mobile security</t>
  </si>
  <si>
    <t>Security Maintenance Nov April</t>
  </si>
  <si>
    <t>Security Maintenance May Oct</t>
  </si>
  <si>
    <t>Security alarm monitoring Jul Sept</t>
  </si>
  <si>
    <t>Security alarm monitoring</t>
  </si>
  <si>
    <t>AMS Security-Feb 20--47008</t>
  </si>
  <si>
    <t>AMS Security-April 20--47798</t>
  </si>
  <si>
    <t>AMS Security-May 20--48208</t>
  </si>
  <si>
    <t>AMS Security-June 20--48586</t>
  </si>
  <si>
    <t>014412</t>
  </si>
  <si>
    <t>Call out 25/5/20  Hendon</t>
  </si>
  <si>
    <t>Patrol Call Out 33F 10.8.19</t>
  </si>
  <si>
    <t>AMS Security-April 20--47965</t>
  </si>
  <si>
    <t>25F security guard during power outage</t>
  </si>
  <si>
    <t>014234</t>
  </si>
  <si>
    <t>DEMS REGISTERS-Nov 19--191124</t>
  </si>
  <si>
    <t>200E reports</t>
  </si>
  <si>
    <t>DEMS REGISTERS-Nov 19--191121</t>
  </si>
  <si>
    <t>33F asbestos reports</t>
  </si>
  <si>
    <t>DEMS REGISTERS-Nov 19--191120</t>
  </si>
  <si>
    <t>Grote St reports</t>
  </si>
  <si>
    <t>DEMS REGISTERS-Dec 19--191123</t>
  </si>
  <si>
    <t>31F asbestos</t>
  </si>
  <si>
    <t>DEMS REGISTERS-Nov 19--191122</t>
  </si>
  <si>
    <t>25F asbestos reports</t>
  </si>
  <si>
    <t>Adelaide City Council-March 20--HE006636</t>
  </si>
  <si>
    <t>HRMWS Inspection 25F</t>
  </si>
  <si>
    <t>DEMS REGISTERS-Dec 19--191125</t>
  </si>
  <si>
    <t>15F asbestos reports</t>
  </si>
  <si>
    <t>Metro Waste-Sept 19--223518</t>
  </si>
  <si>
    <t>Hendon service</t>
  </si>
  <si>
    <t>Pickwick Group-Oct 19--622448</t>
  </si>
  <si>
    <t>200E bin service</t>
  </si>
  <si>
    <t>One Shot Cleaning-March 20--444560</t>
  </si>
  <si>
    <t>200E cleaning</t>
  </si>
  <si>
    <t>Pickwick Group-June 20--622928</t>
  </si>
  <si>
    <t>Touch points clean</t>
  </si>
  <si>
    <t>Pickwick Group-June 20--622980</t>
  </si>
  <si>
    <t>COVID19 cleaning</t>
  </si>
  <si>
    <t>Pickwick Group-April 20--622820</t>
  </si>
  <si>
    <t>extra cleaning L9</t>
  </si>
  <si>
    <t>Pickwick Group-June 20--622933</t>
  </si>
  <si>
    <t>33F steam clean toilets</t>
  </si>
  <si>
    <t>Pickwick Group-June 20--622938</t>
  </si>
  <si>
    <t>33F Covid19 clean</t>
  </si>
  <si>
    <t>Pickwick Group-June 20--622939</t>
  </si>
  <si>
    <t>174F Covid19 clean</t>
  </si>
  <si>
    <t>Pickwick Group-May 20--622893</t>
  </si>
  <si>
    <t>Pickwick Group-June 20--622932</t>
  </si>
  <si>
    <t>31F steam clean toilets</t>
  </si>
  <si>
    <t>Pickwick Group-June 20--622937</t>
  </si>
  <si>
    <t>31F Covid19 clean</t>
  </si>
  <si>
    <t>Pickwick Group-July 19--622245</t>
  </si>
  <si>
    <t>25F Add. Cleaning</t>
  </si>
  <si>
    <t>Pickwick Group-July 19--622317</t>
  </si>
  <si>
    <t>25F clean bike room Jun19</t>
  </si>
  <si>
    <t>Pickwick Group-Aug 19--622320</t>
  </si>
  <si>
    <t>25F clean bike room July19</t>
  </si>
  <si>
    <t>Pickwick Group-Sept 19--622413</t>
  </si>
  <si>
    <t>25F clean bike  room</t>
  </si>
  <si>
    <t>013390</t>
  </si>
  <si>
    <t>Pickwick Group-Sept 19--622437</t>
  </si>
  <si>
    <t>25F clean bike room</t>
  </si>
  <si>
    <t>Pickwick Group-Oct 19--622447</t>
  </si>
  <si>
    <t>25F bin service</t>
  </si>
  <si>
    <t>Pickwick Group-Oct 19--622449</t>
  </si>
  <si>
    <t>Pickwick Group-Nov 19--622501</t>
  </si>
  <si>
    <t>Pickwick Group-Nov 19--622543</t>
  </si>
  <si>
    <t>25F cleaning kitchen floor L4</t>
  </si>
  <si>
    <t>Pickwick Group-Nov 19--622553</t>
  </si>
  <si>
    <t>Pickwick Group-Jan 20--622610</t>
  </si>
  <si>
    <t>Pickwick Group-Jan 20--622637</t>
  </si>
  <si>
    <t>25F replace Bins Veolia</t>
  </si>
  <si>
    <t>013944</t>
  </si>
  <si>
    <t>Pickwick Group-Feb 20--622720</t>
  </si>
  <si>
    <t>Clean bike room</t>
  </si>
  <si>
    <t>Pickwick Group-Feb 20--622728</t>
  </si>
  <si>
    <t>Pickwick Group-March 20--622776</t>
  </si>
  <si>
    <t>Pickwick Group-March 20--622782</t>
  </si>
  <si>
    <t>25F 16/3 detailed cleaning</t>
  </si>
  <si>
    <t>Pickwick Group-March 20--622783</t>
  </si>
  <si>
    <t>25F L7 25F cleaning</t>
  </si>
  <si>
    <t>Pickwick Group-May 20--622854</t>
  </si>
  <si>
    <t>Pickwick Group-June 20--622923</t>
  </si>
  <si>
    <t>Pickwick Group-June 20--622931</t>
  </si>
  <si>
    <t>25F steam clean toilets</t>
  </si>
  <si>
    <t>Pickwick Group-June 20--622936</t>
  </si>
  <si>
    <t>25F Covid19 clean May20</t>
  </si>
  <si>
    <t>Pickwick Group-June 20--622973</t>
  </si>
  <si>
    <t>cleam bike room</t>
  </si>
  <si>
    <t>SA Window Cleaning Pty Ltd-Nov 19--27297</t>
  </si>
  <si>
    <t>25H external cleaning</t>
  </si>
  <si>
    <t>7/6- 7/9/19 Hendon common</t>
  </si>
  <si>
    <t>Origin Energy Retail Limited-Dec 19--500007854945DEC 19</t>
  </si>
  <si>
    <t>8/9- 4/12/19 Hendon</t>
  </si>
  <si>
    <t>Electricity contract cxl fee</t>
  </si>
  <si>
    <t>013243</t>
  </si>
  <si>
    <t>Origin Energy Retail Limited-July 19--50000117464JULY 19</t>
  </si>
  <si>
    <t>200E Jul19</t>
  </si>
  <si>
    <t>Origin Energy Retail Limited-Aug 19--50000117464AUG 19</t>
  </si>
  <si>
    <t>200E Aug19</t>
  </si>
  <si>
    <t>013365</t>
  </si>
  <si>
    <t>013477</t>
  </si>
  <si>
    <t>Origin Energy Retail Limited-Oct 19--50000117464SEPT 19</t>
  </si>
  <si>
    <t>Sept19 200E common</t>
  </si>
  <si>
    <t>013518</t>
  </si>
  <si>
    <t>013595</t>
  </si>
  <si>
    <t>Origin Energy Retail Limited-Oct 19--50000117464OCT 19</t>
  </si>
  <si>
    <t>Oct19 200E</t>
  </si>
  <si>
    <t>013721</t>
  </si>
  <si>
    <t>013814</t>
  </si>
  <si>
    <t>Origin Energy Retail Limited-Jan 20--50000117464JAN 20</t>
  </si>
  <si>
    <t>Dec19 200E common</t>
  </si>
  <si>
    <t>Origin Energy Retail Limited-Jan 20--50000117464JAN 20A</t>
  </si>
  <si>
    <t>Jan20 200E common</t>
  </si>
  <si>
    <t>013956</t>
  </si>
  <si>
    <t>Origin Energy Retail Limited-Feb 20--50000117464FEB 20</t>
  </si>
  <si>
    <t>200E Feb20</t>
  </si>
  <si>
    <t>014044</t>
  </si>
  <si>
    <t>014150</t>
  </si>
  <si>
    <t>Origin Energy Retail Limited-March 20--50000117464MARCH 20</t>
  </si>
  <si>
    <t>Mar20 common</t>
  </si>
  <si>
    <t>Credot -wrong amount</t>
  </si>
  <si>
    <t>014208</t>
  </si>
  <si>
    <t>014268</t>
  </si>
  <si>
    <t>014407</t>
  </si>
  <si>
    <t>014527</t>
  </si>
  <si>
    <t>Origin Energy Retail Limited-April 20--50000117464APRIL 20</t>
  </si>
  <si>
    <t>Origin Energy Retail Limited-May 20--50000117464MAY20</t>
  </si>
  <si>
    <t>200E May20 common</t>
  </si>
  <si>
    <t>Origin Energy Retail Limited-July 19--500007856056JULY 19</t>
  </si>
  <si>
    <t>19/4- 23/7/19 33F L6</t>
  </si>
  <si>
    <t>Origin Energy Retail Limited-July 19--500010422722JULY 19</t>
  </si>
  <si>
    <t>19/4- 23/7/19 33F L3 vacant</t>
  </si>
  <si>
    <t>Origin Energy Retail Limited-July 19--50000022452JULY 19</t>
  </si>
  <si>
    <t>33F Jul19 common</t>
  </si>
  <si>
    <t>Origin Energy Retail Limited-July 19--500010422714JULY 19</t>
  </si>
  <si>
    <t>19/4- 23/7/19 L4</t>
  </si>
  <si>
    <t>Origin Energy Retail Limited-July 19--500012577929JULY 19</t>
  </si>
  <si>
    <t>19/4- 23/7/19 L4 vacant</t>
  </si>
  <si>
    <t>Origin Energy Retail Limited-Aug 19--50000022452AUG 19</t>
  </si>
  <si>
    <t>33F Aug19</t>
  </si>
  <si>
    <t>Origin Energy Retail Limited-Sept 19--50000022452SEPT 19</t>
  </si>
  <si>
    <t>33F SEp19</t>
  </si>
  <si>
    <t>Origin Energy Retail Limited-Oct 19--500010422714OCT 19</t>
  </si>
  <si>
    <t>24/7- 23/10/19 33F L4 vacant</t>
  </si>
  <si>
    <t>Origin Energy Retail Limited-Oct 19--500010422722OCT 19</t>
  </si>
  <si>
    <t>24/7- 23/10/19 L3 vacant</t>
  </si>
  <si>
    <t>Origin Energy Retail Limited-Oct 19--50000022452OCT 19</t>
  </si>
  <si>
    <t>33F Oct19 common</t>
  </si>
  <si>
    <t>013625</t>
  </si>
  <si>
    <t>Origin Energy Retail Limited-Nov 19--50000022452NOV 19</t>
  </si>
  <si>
    <t>Nov19 33F</t>
  </si>
  <si>
    <t>Origin Energy Retail Limited-Dec 19--50000022452DEC 19</t>
  </si>
  <si>
    <t>Dec19 common</t>
  </si>
  <si>
    <t>Origin Energy Retail Limited-Jan 20--50000022452JAN 20</t>
  </si>
  <si>
    <t>Jan20 33F common</t>
  </si>
  <si>
    <t>Origin Energy Retail Limited-Jan 20--500010422714JAN 20</t>
  </si>
  <si>
    <t>24/10- 22/1/20 L4 33F vacant</t>
  </si>
  <si>
    <t>Origin Energy Retail Limited-Jan 20--500010422722JAN 20</t>
  </si>
  <si>
    <t>33F L3 vacant 24/10- 22/1/20</t>
  </si>
  <si>
    <t>Origin Energy Retail Limited-Feb 20--50000022452FEB 20</t>
  </si>
  <si>
    <t>Feb20 33F</t>
  </si>
  <si>
    <t>Origin Energy Retail Limited-March 20--50000022452MARCH 20</t>
  </si>
  <si>
    <t>33F Mar20</t>
  </si>
  <si>
    <t>Origin Energy Retail Limited-April 20--500010422714APRIL 20</t>
  </si>
  <si>
    <t>L4 vacant 23/1- 21/4/20</t>
  </si>
  <si>
    <t>Origin Energy Retail Limited-April 20--500010422722APRIL 20</t>
  </si>
  <si>
    <t>23/1- 21/4/20 L3 vacant</t>
  </si>
  <si>
    <t>014251</t>
  </si>
  <si>
    <t>Origin Energy Retail Limited-May 20--50000022452MAY 20</t>
  </si>
  <si>
    <t>Apr20 33F</t>
  </si>
  <si>
    <t>Origin Energy Retail Limited-May 20--50000022452MAY 20A</t>
  </si>
  <si>
    <t>33F common May20</t>
  </si>
  <si>
    <t>Origin Energy Retail Limited-June 20--50000022452JUNE 20</t>
  </si>
  <si>
    <t>33F June20 common</t>
  </si>
  <si>
    <t>Origin Energy Retail Limited-July 19--500007854937JULY 19</t>
  </si>
  <si>
    <t>174F Jul19</t>
  </si>
  <si>
    <t>Origin Energy Retail Limited-Aug 19--500007854937AUG 19</t>
  </si>
  <si>
    <t>174F 23/7- 22/8/19</t>
  </si>
  <si>
    <t>Origin Energy Retail Limited-Sept 19--500007854937SEPT 19</t>
  </si>
  <si>
    <t>23/8- 23/9/19 174F</t>
  </si>
  <si>
    <t>Origin Energy Retail Limited-Oct 19--500007854937OCT 19</t>
  </si>
  <si>
    <t>Oct19 174F common</t>
  </si>
  <si>
    <t>Origin Energy Retail Limited-Nov 19--500007854937NOV 19</t>
  </si>
  <si>
    <t>174F 23/10- 20/11/19</t>
  </si>
  <si>
    <t>Origin Energy Retail Limited-Nov 19--50000117464NOV 19</t>
  </si>
  <si>
    <t>174F NOv19</t>
  </si>
  <si>
    <t>Origin Energy Retail Limited-Dec 19--500007854937DEC 19</t>
  </si>
  <si>
    <t>21/11- 18/12/19 174F</t>
  </si>
  <si>
    <t>Origin Energy Retail Limited-Jan 20--500007854937JAN 20</t>
  </si>
  <si>
    <t>174F 19/12- 23/1/20</t>
  </si>
  <si>
    <t>Origin Energy Retail Limited-Feb 20--500007854937FEB 20</t>
  </si>
  <si>
    <t>24/1- 21/2/20</t>
  </si>
  <si>
    <t>Origin Energy Retail Limited-March 20--500007854937MARCH 20</t>
  </si>
  <si>
    <t>22/2- 19/3/20</t>
  </si>
  <si>
    <t>Origin Energy Retail Limited-April 20--500007854937APRIL 20</t>
  </si>
  <si>
    <t>20/3- 20/4/20 common</t>
  </si>
  <si>
    <t>Origin Energy Retail Limited-May 20--500007854937MAY 20</t>
  </si>
  <si>
    <t>174F 21/4- 22/5/20</t>
  </si>
  <si>
    <t>Origin Energy Retail Limited-June 20--500007854937JUNE 20</t>
  </si>
  <si>
    <t>23/5- 19/6/20 174F</t>
  </si>
  <si>
    <t>014480</t>
  </si>
  <si>
    <t>Origin Energy Retail Limited-July 19--500010422706JULY 19</t>
  </si>
  <si>
    <t>26Grote 13/6- 11/7/19</t>
  </si>
  <si>
    <t>Origin Energy Retail Limited-Aug 19--500010422706AUG 19</t>
  </si>
  <si>
    <t>12/7- 12/8/19 26Grote</t>
  </si>
  <si>
    <t>Origin Energy Retail Limited-Sept 19--500010422706SEPT 19</t>
  </si>
  <si>
    <t>13/8- 11/9/19 Grote St</t>
  </si>
  <si>
    <t>Origin Energy Retail Limited-Oct 19--500010422706OCT 19</t>
  </si>
  <si>
    <t>12/9- 12/10/19 Grote St</t>
  </si>
  <si>
    <t>Origin Energy Retail Limited-Nov 19--500010422706NOV 19</t>
  </si>
  <si>
    <t>13/10- 11/11/19 GroteSt</t>
  </si>
  <si>
    <t>Origin Energy Retail Limited-Dec 19--500010422706DEC 19</t>
  </si>
  <si>
    <t>12/9- 9/12/19</t>
  </si>
  <si>
    <t>Origin Energy Retail Limited-Jan 20--500010422706JAN 20</t>
  </si>
  <si>
    <t>26Grote 10/12- 12/1/20</t>
  </si>
  <si>
    <t>Origin Energy Retail Limited-Feb 20--500010422706FEB 20</t>
  </si>
  <si>
    <t>12/1- 10/2/20 electr</t>
  </si>
  <si>
    <t>Origin Energy Retail Limited-March 20--500010422706MARCH 20</t>
  </si>
  <si>
    <t>10/12- 11/3/20 Grote</t>
  </si>
  <si>
    <t>Origin Energy Retail Limited-April 20--500010422706APRIL 20</t>
  </si>
  <si>
    <t>12/3- 12/4/20 GroteSt</t>
  </si>
  <si>
    <t>Origin Energy Retail Limited-May 20--500010422706MAY 20</t>
  </si>
  <si>
    <t>26g 13/4- 11/5/20</t>
  </si>
  <si>
    <t>Origin Energy Retail Limited-June 20--500010422706JUNE 20</t>
  </si>
  <si>
    <t>12/5- 13/6/20 GroteSt</t>
  </si>
  <si>
    <t>Origin Energy Retail Limited-July 19--500009379347JULY 19</t>
  </si>
  <si>
    <t>19/4- 23/7/19 31F vacant</t>
  </si>
  <si>
    <t>Origin Energy Retail Limited-July 19--500007854952JULY 19</t>
  </si>
  <si>
    <t>31F 19/4- 23/7/19</t>
  </si>
  <si>
    <t>Origin Energy Retail Limited---500007854952OCT 19</t>
  </si>
  <si>
    <t>24/7- 23/10/19 31F</t>
  </si>
  <si>
    <t>Origin Energy Retail Limited-Oct 19--500009379347OCT 19</t>
  </si>
  <si>
    <t>24/7- 23/10/19 31F vacant</t>
  </si>
  <si>
    <t>Origin Energy Retail Limited-Jan 20--500007854952JAN 20</t>
  </si>
  <si>
    <t>24/10- 22/1/20 31F</t>
  </si>
  <si>
    <t>Origin Energy Retail Limited-Jan 20--500009379347JAN 20</t>
  </si>
  <si>
    <t>31F 24/10- 22/1/20</t>
  </si>
  <si>
    <t>Origin Energy Retail Limited-April 20--500007854952APRIL 20</t>
  </si>
  <si>
    <t>23/1- 21/4/20 31F common</t>
  </si>
  <si>
    <t>Origin Energy Retail Limited-April 20--500007854960APRIL 20</t>
  </si>
  <si>
    <t>23/1- 21/4/20 L2 vacant</t>
  </si>
  <si>
    <t>Origin Energy Retail Limited-April 20--500009379347APRIL 20</t>
  </si>
  <si>
    <t>23/1- 21/4/20 31F vacant</t>
  </si>
  <si>
    <t>Origin Energy Retail Limited-April 20--500014437551</t>
  </si>
  <si>
    <t>27/2- 21/4/20 L6 vacant</t>
  </si>
  <si>
    <t>Energy Focus-July 19--3478-719</t>
  </si>
  <si>
    <t>25F Elec. Report</t>
  </si>
  <si>
    <t>Energy Focus-Aug 19--3510-819</t>
  </si>
  <si>
    <t>25F reports</t>
  </si>
  <si>
    <t>AA Energy Consulting-Sept 19--216</t>
  </si>
  <si>
    <t>25F tenancy energy assessment</t>
  </si>
  <si>
    <t>Energy Focus-Sept 19--3527-919</t>
  </si>
  <si>
    <t>25F elect reports</t>
  </si>
  <si>
    <t>Energy Focus-Oct 19--3542-109</t>
  </si>
  <si>
    <t>25F Oct19 common</t>
  </si>
  <si>
    <t>Energy Focus-Nov 19--3560-119</t>
  </si>
  <si>
    <t>25F tenancy reports</t>
  </si>
  <si>
    <t>25F Nov19 common</t>
  </si>
  <si>
    <t>Energy Focus-Dec 19--3575-129</t>
  </si>
  <si>
    <t xml:space="preserve"> Dec 19 common</t>
  </si>
  <si>
    <t>Energy Focus-Jan 20--3588-120</t>
  </si>
  <si>
    <t>25F Jan20 common</t>
  </si>
  <si>
    <t>25F Feb20 common</t>
  </si>
  <si>
    <t>Energy Focus-March 20--3636-032</t>
  </si>
  <si>
    <t>Energy Focus-March 20--3611-220</t>
  </si>
  <si>
    <t>Energy Focus-April 20--3651-042</t>
  </si>
  <si>
    <t>Energy Focus-May 20--3683-052</t>
  </si>
  <si>
    <t>Energy Focus-June 20--3699-062</t>
  </si>
  <si>
    <t>Origin Energy Retail Limited-Aug 19--500007856031AUG 19</t>
  </si>
  <si>
    <t>28/5- 27/8/19 25H</t>
  </si>
  <si>
    <t>Origin Energy Retail Limited-Nov 19--500007856031NOV 19</t>
  </si>
  <si>
    <t>25/8- 26/11/19 25H</t>
  </si>
  <si>
    <t>Origin Energy Retail Limited-March 20--500007856031MARCH 20</t>
  </si>
  <si>
    <t>27/11- 26/2/20 27104</t>
  </si>
  <si>
    <t>Origin Energy Retail Limited-May 20--500007856031MAY 20</t>
  </si>
  <si>
    <t>27/2- 26/5/20 25H</t>
  </si>
  <si>
    <t>Origin Energy Retail Limited-July 19--500002327889JULY19</t>
  </si>
  <si>
    <t>33F Gas 11-04-19 to 11-07-19</t>
  </si>
  <si>
    <t>Origin Energy Retail Limited-Oct 19--500002327889OCT 19</t>
  </si>
  <si>
    <t>33F 12/7- 8/10/19 gas</t>
  </si>
  <si>
    <t>Origin Energy Retail Limited-Jan 20--500002327889JAN 20</t>
  </si>
  <si>
    <t>9/10- 10/1/20 gas</t>
  </si>
  <si>
    <t>Origin Energy Retail Limited-April 20--500002327889APRIL 20</t>
  </si>
  <si>
    <t>Gas 11/1- 9/4/20</t>
  </si>
  <si>
    <t>014214</t>
  </si>
  <si>
    <t>Origin Energy Retail Limited-May 20--500010422755MAY 20</t>
  </si>
  <si>
    <t>25F 10/4- 8/5/20</t>
  </si>
  <si>
    <t>Origin Energy Retail Limited-July 19--500010422755JULY 19</t>
  </si>
  <si>
    <t>25F 12/6- 11/7/19</t>
  </si>
  <si>
    <t>Origin Energy Retail Limited-Aug 19--500010422755AUG 19</t>
  </si>
  <si>
    <t>25F 12/7- 8/8/19</t>
  </si>
  <si>
    <t>Origin Energy Retail Limited-Aug 19--500010422755 AUG 19</t>
  </si>
  <si>
    <t>25F 9.8-5.9 Gas</t>
  </si>
  <si>
    <t>Origin Energy Retail Limited-Oct 19--500010422755OCT 19</t>
  </si>
  <si>
    <t>6/9- 8/10/19 25F gas</t>
  </si>
  <si>
    <t>Origin Energy Retail Limited-Nov 19--500010422755NOV 19</t>
  </si>
  <si>
    <t>9/10-5/11/19 gas</t>
  </si>
  <si>
    <t>Origin Energy Retail Limited-Nov 19--500010422755DEC 19</t>
  </si>
  <si>
    <t>25F gas Nov19</t>
  </si>
  <si>
    <t>Origin Energy Retail Limited-Jan 20--500010422755JAN 20</t>
  </si>
  <si>
    <t>25F 4/12- 10/01/20</t>
  </si>
  <si>
    <t>Origin Energy Retail Limited-Feb 20--500010422755FEB 20</t>
  </si>
  <si>
    <t>25F 11/1- 10/2/20</t>
  </si>
  <si>
    <t>Origin Energy Retail Limited-Mar 20--500010422755MAR 20</t>
  </si>
  <si>
    <t>25F 11/2- 10/3/20</t>
  </si>
  <si>
    <t>Origin Energy Retail Limited-April 20--500010422755APRIL 20</t>
  </si>
  <si>
    <t>25F 11/3- 9/4/20</t>
  </si>
  <si>
    <t>Origin Energy Retail Limited-June 20--500010422755JUNE 20</t>
  </si>
  <si>
    <t>25F 6/5- 9/6/20</t>
  </si>
  <si>
    <t>Origin Energy Retail Limited-July 19--500002333226JULY19</t>
  </si>
  <si>
    <t>25H 13-04-19 - 15-07-19</t>
  </si>
  <si>
    <t>Origin Energy Retail Limited-Oct 19--500002333226OCT 19</t>
  </si>
  <si>
    <t>25H 16/7- 10/10/19</t>
  </si>
  <si>
    <t>013570</t>
  </si>
  <si>
    <t>Origin Energy Retail Limited-Jan 20--500002333226JAN 20</t>
  </si>
  <si>
    <t>11/10- 14/01/20 25H</t>
  </si>
  <si>
    <t>Origin Energy Retail Limited-April 20--500002333226APRIL 20</t>
  </si>
  <si>
    <t>15/1- 15/4/20</t>
  </si>
  <si>
    <t>014218</t>
  </si>
  <si>
    <t>Prepaid Sinking Admin</t>
  </si>
  <si>
    <t>014530</t>
  </si>
  <si>
    <t>City of Charles Sturt</t>
  </si>
  <si>
    <t>013242</t>
  </si>
  <si>
    <t>013332</t>
  </si>
  <si>
    <t>013440</t>
  </si>
  <si>
    <t>013593</t>
  </si>
  <si>
    <t>013672</t>
  </si>
  <si>
    <t>013811</t>
  </si>
  <si>
    <t>013953</t>
  </si>
  <si>
    <t>014041</t>
  </si>
  <si>
    <t>014147</t>
  </si>
  <si>
    <t>014265</t>
  </si>
  <si>
    <t>014374</t>
  </si>
  <si>
    <t>014520</t>
  </si>
  <si>
    <t>014519</t>
  </si>
  <si>
    <t>Adelaide City Council</t>
  </si>
  <si>
    <t>City of Burnside</t>
  </si>
  <si>
    <t>014521</t>
  </si>
  <si>
    <t>014522</t>
  </si>
  <si>
    <t>Council Rates</t>
  </si>
  <si>
    <t>014554</t>
  </si>
  <si>
    <t>ESL Prepaid</t>
  </si>
  <si>
    <t>013249</t>
  </si>
  <si>
    <t>013334</t>
  </si>
  <si>
    <t>013442</t>
  </si>
  <si>
    <t>013594</t>
  </si>
  <si>
    <t>013674</t>
  </si>
  <si>
    <t>013813</t>
  </si>
  <si>
    <t>013955</t>
  </si>
  <si>
    <t>014043</t>
  </si>
  <si>
    <t>014149</t>
  </si>
  <si>
    <t>014267</t>
  </si>
  <si>
    <t>014376</t>
  </si>
  <si>
    <t>014526</t>
  </si>
  <si>
    <t>014525</t>
  </si>
  <si>
    <t>014529</t>
  </si>
  <si>
    <t>Water Rates - July Sept</t>
  </si>
  <si>
    <t>013276</t>
  </si>
  <si>
    <t>013333</t>
  </si>
  <si>
    <t>013441</t>
  </si>
  <si>
    <t>Water Rates - Oct Dec</t>
  </si>
  <si>
    <t>013598</t>
  </si>
  <si>
    <t>013673</t>
  </si>
  <si>
    <t>013812</t>
  </si>
  <si>
    <t>Water Rates - Jan Mar</t>
  </si>
  <si>
    <t>013954</t>
  </si>
  <si>
    <t>014042</t>
  </si>
  <si>
    <t>014148</t>
  </si>
  <si>
    <t>014524</t>
  </si>
  <si>
    <t>Water Rates - Apr June</t>
  </si>
  <si>
    <t xml:space="preserve">Rental Income-6 Circuit Dr                                  </t>
  </si>
  <si>
    <t xml:space="preserve">Rental Income-200 East Tce                                  </t>
  </si>
  <si>
    <t xml:space="preserve">Rental Income-33 Franklin St                                </t>
  </si>
  <si>
    <t xml:space="preserve">Rental Income-174 Fullarton Rd                              </t>
  </si>
  <si>
    <t xml:space="preserve">Rental Income-26a Grote St                                  </t>
  </si>
  <si>
    <t xml:space="preserve">Rental Income-31 Franklin St                                </t>
  </si>
  <si>
    <t xml:space="preserve">Rental Income-25 Franklin St                                </t>
  </si>
  <si>
    <t xml:space="preserve">Rental Income-23 Frankin St                                 </t>
  </si>
  <si>
    <t xml:space="preserve">Rental Income-11 Franklin St                                </t>
  </si>
  <si>
    <t xml:space="preserve">Rental Income-15 Franklin St                                </t>
  </si>
  <si>
    <t xml:space="preserve">Rental Income-25 Hutt St                                    </t>
  </si>
  <si>
    <t xml:space="preserve">Rental Income-A27 188 Carrington                            </t>
  </si>
  <si>
    <t xml:space="preserve">Rental Income-B25 188 Carrington                            </t>
  </si>
  <si>
    <t xml:space="preserve">Rental Income-120 Queen Road                                </t>
  </si>
  <si>
    <t xml:space="preserve">Rental Income-236 Queen Road                                </t>
  </si>
  <si>
    <t xml:space="preserve">Rental Income-534 Queen Road                                </t>
  </si>
  <si>
    <t xml:space="preserve">Car Parking Rental-6 Circuit Dr                             </t>
  </si>
  <si>
    <t xml:space="preserve">Car Parking Rental-200 East Tce                             </t>
  </si>
  <si>
    <t xml:space="preserve">Car Parking Rental-33 Franklin St                           </t>
  </si>
  <si>
    <t xml:space="preserve">Car Parking Rental-174 Fullarton Rd                         </t>
  </si>
  <si>
    <t xml:space="preserve">Car Parking Rental-26a Grote St                             </t>
  </si>
  <si>
    <t xml:space="preserve">Car Parking Rental-31 Franklin St                           </t>
  </si>
  <si>
    <t xml:space="preserve">Car Parking Rental-25 Franklin St                           </t>
  </si>
  <si>
    <t xml:space="preserve">Car Parking Rental-23 Frankin St                            </t>
  </si>
  <si>
    <t xml:space="preserve">Car Parking Rental-11 Franklin St                           </t>
  </si>
  <si>
    <t xml:space="preserve">Car Parking Rental-15 Franklin St                           </t>
  </si>
  <si>
    <t xml:space="preserve">Car Parking Rental-120 Queen Road                           </t>
  </si>
  <si>
    <t xml:space="preserve">Car Parking Rental-236 Queen Road                           </t>
  </si>
  <si>
    <t xml:space="preserve">Car Parking Rental-534 Queen Road                           </t>
  </si>
  <si>
    <t xml:space="preserve">Outgoings Recoveries-6 Circuit Dr                           </t>
  </si>
  <si>
    <t xml:space="preserve">Outgoings Recoveries-200 East Tce                           </t>
  </si>
  <si>
    <t xml:space="preserve">Outgoings Recoveries-33 Franklin St                         </t>
  </si>
  <si>
    <t xml:space="preserve">Outgoings Recoveries-174 Fullarton Rd                       </t>
  </si>
  <si>
    <t xml:space="preserve">Outgoings Recoveries-26a Grote St                           </t>
  </si>
  <si>
    <t xml:space="preserve">Outgoings Recoveries-31 Franklin St                         </t>
  </si>
  <si>
    <t xml:space="preserve">Outgoings Recoveries-25 Franklin St                         </t>
  </si>
  <si>
    <t xml:space="preserve">Outgoings Recoveries-23 Frankin St                          </t>
  </si>
  <si>
    <t xml:space="preserve">Outgoings Recoveries-11 Franklin St                         </t>
  </si>
  <si>
    <t xml:space="preserve">Outgoings Recoveries-15 Franklin St                         </t>
  </si>
  <si>
    <t xml:space="preserve">Outgoings Recoveries-120 Queen Road                         </t>
  </si>
  <si>
    <t xml:space="preserve">Outgoings Recoveries-236 Queen Road                         </t>
  </si>
  <si>
    <t xml:space="preserve">Outgoings Recoveries-534 Queen Road                         </t>
  </si>
  <si>
    <t xml:space="preserve">Outgoing - Electricity-6 Circuit Dr                         </t>
  </si>
  <si>
    <t xml:space="preserve">Outgoing - Electricity-200 East Tce                         </t>
  </si>
  <si>
    <t xml:space="preserve">Outgoing - Electricity-33 Franklin St                       </t>
  </si>
  <si>
    <t xml:space="preserve">Outgoing - Electricity-174 Fullarton Rd                     </t>
  </si>
  <si>
    <t xml:space="preserve">Outgoing - Electricity-26a Grote St                         </t>
  </si>
  <si>
    <t xml:space="preserve">Outgoing - Electricity-31 Franklin St                       </t>
  </si>
  <si>
    <t xml:space="preserve">Outgoing - Electricity-25 Franklin St                       </t>
  </si>
  <si>
    <t xml:space="preserve">Outgoing - Electricity-23 Frankin St                        </t>
  </si>
  <si>
    <t xml:space="preserve">Outgoing - Electricity-11 Franklin St                       </t>
  </si>
  <si>
    <t xml:space="preserve">Outgoing - Electricity-15 Franklin St                       </t>
  </si>
  <si>
    <t xml:space="preserve">Outgoing - Electricity-120 Queen Road                       </t>
  </si>
  <si>
    <t xml:space="preserve">Outgoing - Electricity-236 Queen Road                       </t>
  </si>
  <si>
    <t xml:space="preserve">Outgoing - Electricity-534 Queen Road                       </t>
  </si>
  <si>
    <t xml:space="preserve">Outgoing - Other-6 Circuit Dr                               </t>
  </si>
  <si>
    <t xml:space="preserve">Outgoing - Other-200 East Tce                               </t>
  </si>
  <si>
    <t xml:space="preserve">Outgoing - Other-33 Franklin St                             </t>
  </si>
  <si>
    <t xml:space="preserve">Outgoing - Other-174 Fullarton Rd                           </t>
  </si>
  <si>
    <t xml:space="preserve">Outgoing - Other-26a Grote St                               </t>
  </si>
  <si>
    <t xml:space="preserve">Outgoing - Other-31 Franklin St                             </t>
  </si>
  <si>
    <t xml:space="preserve">Outgoing - Other-25 Franklin St                             </t>
  </si>
  <si>
    <t xml:space="preserve">Outgoing - Other-23 Frankin St                              </t>
  </si>
  <si>
    <t xml:space="preserve">Outgoing - Other-11 Franklin St                             </t>
  </si>
  <si>
    <t xml:space="preserve">Outgoing - Other-15 Franklin St                             </t>
  </si>
  <si>
    <t xml:space="preserve">Outgoing - Other-120 Queen Road                             </t>
  </si>
  <si>
    <t xml:space="preserve">Outgoing - Other-236 Queen Road                             </t>
  </si>
  <si>
    <t xml:space="preserve">Outgoing - Other-534 Queen Road                             </t>
  </si>
  <si>
    <t xml:space="preserve">Electricity - On charge-6 Circuit Dr                        </t>
  </si>
  <si>
    <t xml:space="preserve">Electricity - On charge-200 East Tce                        </t>
  </si>
  <si>
    <t xml:space="preserve">Electricity - On charge-33 Franklin St                      </t>
  </si>
  <si>
    <t xml:space="preserve">Electricity - On charge-174 Fullarton Rd                    </t>
  </si>
  <si>
    <t xml:space="preserve">Electricity - On charge-26a Grote St                        </t>
  </si>
  <si>
    <t xml:space="preserve">Electricity - On charge-31 Franklin St                      </t>
  </si>
  <si>
    <t xml:space="preserve">Electricity - On charge-25 Franklin St                      </t>
  </si>
  <si>
    <t xml:space="preserve">Electricity - On charge-23 Frankin St                       </t>
  </si>
  <si>
    <t xml:space="preserve">Electricity - On charge-11 Franklin St                      </t>
  </si>
  <si>
    <t xml:space="preserve">Electricity - On charge-15 Franklin St                      </t>
  </si>
  <si>
    <t xml:space="preserve">Electricity - On charge-120 Queen Road                      </t>
  </si>
  <si>
    <t xml:space="preserve">Electricity - On charge-236 Queen Road                      </t>
  </si>
  <si>
    <t xml:space="preserve">Electricity - On charge-534 Queen Road                      </t>
  </si>
  <si>
    <t xml:space="preserve">Cleaning - Common-6 Circuit Dr                              </t>
  </si>
  <si>
    <t xml:space="preserve">Cleaning - Common-200 East Tce                              </t>
  </si>
  <si>
    <t xml:space="preserve">Cleaning - Common-33 Franklin St                            </t>
  </si>
  <si>
    <t xml:space="preserve">Cleaning - Common-174 Fullarton Rd                          </t>
  </si>
  <si>
    <t xml:space="preserve">Cleaning - Common-26a Grote St                              </t>
  </si>
  <si>
    <t xml:space="preserve">Cleaning - Common-31 Franklin St                            </t>
  </si>
  <si>
    <t xml:space="preserve">Cleaning - Common-25 Franklin St                            </t>
  </si>
  <si>
    <t xml:space="preserve">Cleaning - Common-23 Frankin St                             </t>
  </si>
  <si>
    <t xml:space="preserve">Cleaning - Common-11 Franklin St                            </t>
  </si>
  <si>
    <t xml:space="preserve">Cleaning - Common-15 Franklin St                            </t>
  </si>
  <si>
    <t xml:space="preserve">Cleaning - Common-120 Queen Road                            </t>
  </si>
  <si>
    <t xml:space="preserve">Cleaning - Common-236 Queen Road                            </t>
  </si>
  <si>
    <t xml:space="preserve">Cleaning - Common-534 Queen Road                            </t>
  </si>
  <si>
    <t xml:space="preserve">Cleaning - Contract-6 Circuit Dr                            </t>
  </si>
  <si>
    <t xml:space="preserve">Cleaning - Contract-200 East Tce                            </t>
  </si>
  <si>
    <t xml:space="preserve">Cleaning - Contract-33 Franklin St                          </t>
  </si>
  <si>
    <t xml:space="preserve">Cleaning - Contract-174 Fullarton Rd                        </t>
  </si>
  <si>
    <t xml:space="preserve">Cleaning - Contract-26a Grote St                            </t>
  </si>
  <si>
    <t xml:space="preserve">Cleaning - Contract-31 Franklin St                          </t>
  </si>
  <si>
    <t xml:space="preserve">Cleaning - Contract-25 Franklin St                          </t>
  </si>
  <si>
    <t xml:space="preserve">Cleaning - Contract-23 Frankin St                           </t>
  </si>
  <si>
    <t xml:space="preserve">Cleaning - Contract-11 Franklin St                          </t>
  </si>
  <si>
    <t xml:space="preserve">Cleaning - Contract-15 Franklin St                          </t>
  </si>
  <si>
    <t xml:space="preserve">Cleaning - Contract-120 Queen Road                          </t>
  </si>
  <si>
    <t xml:space="preserve">Cleaning - Contract-236 Queen Road                          </t>
  </si>
  <si>
    <t xml:space="preserve">Cleaning - Contract-534 Queen Road                          </t>
  </si>
  <si>
    <t xml:space="preserve">Cleaning - Toiletries-6 Circuit Dr                          </t>
  </si>
  <si>
    <t xml:space="preserve">Cleaning - Toiletries-200 East Tce                          </t>
  </si>
  <si>
    <t xml:space="preserve">Cleaning - Toiletries-33 Franklin St                        </t>
  </si>
  <si>
    <t xml:space="preserve">Cleaning - Toiletries-174 Fullarton Rd                      </t>
  </si>
  <si>
    <t xml:space="preserve">Cleaning - Toiletries-26a Grote St                          </t>
  </si>
  <si>
    <t xml:space="preserve">Cleaning - Toiletries-31 Franklin St                        </t>
  </si>
  <si>
    <t xml:space="preserve">Cleaning - Toiletries-25 Franklin St                        </t>
  </si>
  <si>
    <t xml:space="preserve">Cleaning - Toiletries-23 Frankin St                         </t>
  </si>
  <si>
    <t xml:space="preserve">Cleaning - Toiletries-11 Franklin St                        </t>
  </si>
  <si>
    <t xml:space="preserve">Cleaning - Toiletries-15 Franklin St                        </t>
  </si>
  <si>
    <t xml:space="preserve">Cleaning - Toiletries-120 Queen Road                        </t>
  </si>
  <si>
    <t xml:space="preserve">Cleaning - Toiletries-236 Queen Road                        </t>
  </si>
  <si>
    <t xml:space="preserve">Cleaning - Toiletries-534 Queen Road                        </t>
  </si>
  <si>
    <t xml:space="preserve">Outgoing - Other - 200 East Tce                             </t>
  </si>
  <si>
    <t xml:space="preserve">Outgoing - Other - 33 Franklin St                           </t>
  </si>
  <si>
    <t xml:space="preserve">Outgoing - Other - 174 Fullarton Rd                         </t>
  </si>
  <si>
    <t xml:space="preserve">Outgoing - Other - 26a Grote St                             </t>
  </si>
  <si>
    <t xml:space="preserve">Outgoing - Other - 31 Franklin Street                       </t>
  </si>
  <si>
    <t xml:space="preserve">Outgoing - Other - 25 Franklin St                           </t>
  </si>
  <si>
    <t xml:space="preserve">Outgoing - Other - 23 Frankin St                            </t>
  </si>
  <si>
    <t xml:space="preserve">Outgoing - Other - 11 Franklin St                           </t>
  </si>
  <si>
    <t xml:space="preserve">Outgoing - Other - 15 Franklin St                           </t>
  </si>
  <si>
    <t xml:space="preserve">Outgoing - Other - 120 Queen Road                           </t>
  </si>
  <si>
    <t xml:space="preserve">Outgoing - Other - 236 Queen Road                           </t>
  </si>
  <si>
    <t xml:space="preserve">Outgoing - Other - 534 Queen Road                           </t>
  </si>
  <si>
    <t xml:space="preserve">Other Income-6 Circuit Dr                                   </t>
  </si>
  <si>
    <t xml:space="preserve">Other Income-200 East Tce                                   </t>
  </si>
  <si>
    <t xml:space="preserve">Other Income-33 Franklin St                                 </t>
  </si>
  <si>
    <t xml:space="preserve">Other Income-174 Fullarton Rd                               </t>
  </si>
  <si>
    <t xml:space="preserve">Other Income-26a Grote St                                   </t>
  </si>
  <si>
    <t xml:space="preserve">Other Income-31 Franklin St                                 </t>
  </si>
  <si>
    <t xml:space="preserve">Other Income-25 Franklin St                                 </t>
  </si>
  <si>
    <t xml:space="preserve">Other Income-23 Frankin St                                  </t>
  </si>
  <si>
    <t xml:space="preserve">Other Income-11 Franklin St                                 </t>
  </si>
  <si>
    <t xml:space="preserve">Other Income-15 Franklin St                                 </t>
  </si>
  <si>
    <t xml:space="preserve">Other Income-25 Hutt St                                     </t>
  </si>
  <si>
    <t xml:space="preserve">Other Income-A27 188 Carrington                             </t>
  </si>
  <si>
    <t xml:space="preserve">Other Income-B25 188 Carrington                             </t>
  </si>
  <si>
    <t xml:space="preserve">Other Income-120 Queen Road                                 </t>
  </si>
  <si>
    <t xml:space="preserve">Other Income-236 Queen Road                                 </t>
  </si>
  <si>
    <t xml:space="preserve">Other Income-534 Queen Road                                 </t>
  </si>
  <si>
    <t xml:space="preserve">Interest Received-6 Circuit Dr                              </t>
  </si>
  <si>
    <t xml:space="preserve">Interest Received-200 East Tce                              </t>
  </si>
  <si>
    <t xml:space="preserve">Interest Received-33 Franklin St                            </t>
  </si>
  <si>
    <t xml:space="preserve">Interest Received-174 Fullarton Rd                          </t>
  </si>
  <si>
    <t xml:space="preserve">Interest Received-26a Grote St                              </t>
  </si>
  <si>
    <t xml:space="preserve">Interest Received-31 Franklin St                            </t>
  </si>
  <si>
    <t xml:space="preserve">Interest Received-25 Franklin St                            </t>
  </si>
  <si>
    <t xml:space="preserve">Interest Received-23 Frankin St                             </t>
  </si>
  <si>
    <t xml:space="preserve">Interest Received-11 Franklin St                            </t>
  </si>
  <si>
    <t xml:space="preserve">Interest Received-15 Franklin St                            </t>
  </si>
  <si>
    <t xml:space="preserve">Interest Received-25 Hutt St                                </t>
  </si>
  <si>
    <t xml:space="preserve">Interest Received-A27 188 Carrington                        </t>
  </si>
  <si>
    <t xml:space="preserve">Interest Received-B25 188 Carrington                        </t>
  </si>
  <si>
    <t xml:space="preserve">Interest Received-120 Queen Road                            </t>
  </si>
  <si>
    <t xml:space="preserve">Interest Received-236 Queen Road                            </t>
  </si>
  <si>
    <t xml:space="preserve">Interest Received-534 Queen Road                            </t>
  </si>
  <si>
    <t xml:space="preserve">Management Fee - Gobal Intertrade-6 Circuit Dr              </t>
  </si>
  <si>
    <t xml:space="preserve">Management Fee - Gobal Intertrade-200 East Tce              </t>
  </si>
  <si>
    <t xml:space="preserve">Management Fee - Gobal Intertrade-33 Franklin St            </t>
  </si>
  <si>
    <t xml:space="preserve">Management Fee - Gobal Intertrade-174 Fullarton Rd          </t>
  </si>
  <si>
    <t xml:space="preserve">Management Fee - Gobal Intertrade-26a Grote St              </t>
  </si>
  <si>
    <t xml:space="preserve">Management Fee - Gobal Intertrade-31 Franklin St            </t>
  </si>
  <si>
    <t xml:space="preserve">Management Fee - Gobal Intertrade-25 Franklin St            </t>
  </si>
  <si>
    <t xml:space="preserve">Management Fee - Gobal Intertrade-23 Frankin St             </t>
  </si>
  <si>
    <t xml:space="preserve">Management Fee - Gobal Intertrade-11 Franklin St            </t>
  </si>
  <si>
    <t xml:space="preserve">Management Fee - Gobal Intertrade-15 Franklin St            </t>
  </si>
  <si>
    <t xml:space="preserve">Management Fee - Gobal Intertrade-25 Hutt St                </t>
  </si>
  <si>
    <t xml:space="preserve">Management Fee - Gobal Intertrade-A27 188 Carrington        </t>
  </si>
  <si>
    <t xml:space="preserve">Management Fee - Gobal Intertrade-B25 188 Carrington        </t>
  </si>
  <si>
    <t xml:space="preserve">Management Fee - Windsor Apart-A27 188 Carrington           </t>
  </si>
  <si>
    <t xml:space="preserve">Management Fee - Windsor Apart-B25 188 Carrington           </t>
  </si>
  <si>
    <t xml:space="preserve">Management Fee - 120 Queen Road                             </t>
  </si>
  <si>
    <t xml:space="preserve">Management Fee - 236 Queen Road                             </t>
  </si>
  <si>
    <t xml:space="preserve">Management Fee - 534 Queen Road                             </t>
  </si>
  <si>
    <t xml:space="preserve">Accountancy - Corporate-6 Circuit Dr                        </t>
  </si>
  <si>
    <t xml:space="preserve">Accountancy - Corporate-200 East Tce                        </t>
  </si>
  <si>
    <t xml:space="preserve">Accountancy - Corporate-33 Franklin St                      </t>
  </si>
  <si>
    <t xml:space="preserve">Accountancy - Corporate-174 Fullarton Rd                    </t>
  </si>
  <si>
    <t xml:space="preserve">Accountancy - Corporate-26a Grote St                        </t>
  </si>
  <si>
    <t xml:space="preserve">Accountancy - Corporate-31 Franklin St                      </t>
  </si>
  <si>
    <t xml:space="preserve">Accountancy - Corporate-25 Franklin St                      </t>
  </si>
  <si>
    <t xml:space="preserve">Accountancy - Corporate-23 Frankin St                       </t>
  </si>
  <si>
    <t xml:space="preserve">Accountancy - Corporate-11 Franklin St                      </t>
  </si>
  <si>
    <t xml:space="preserve">Accountancy - Corporate-15 Franklin St                      </t>
  </si>
  <si>
    <t xml:space="preserve">Accountancy - Corporate-25 Hutt St                          </t>
  </si>
  <si>
    <t xml:space="preserve">Accountancy - Corporate-A27 188 Carrington                  </t>
  </si>
  <si>
    <t xml:space="preserve">Accountancy - Corporate-B25 188 Carrington                  </t>
  </si>
  <si>
    <t xml:space="preserve">Accountancy - Corporate-120 Queen Road                      </t>
  </si>
  <si>
    <t xml:space="preserve">Accountancy - Corporate-236 Queen Road                      </t>
  </si>
  <si>
    <t xml:space="preserve">Accountancy - Corporate-534 Queen Road                      </t>
  </si>
  <si>
    <t xml:space="preserve">Accountancy - Other-6 Circuit Dr                            </t>
  </si>
  <si>
    <t xml:space="preserve">Accountancy - Other-200 East Tce                            </t>
  </si>
  <si>
    <t xml:space="preserve">Accountancy - Other-33 Franklin St                          </t>
  </si>
  <si>
    <t xml:space="preserve">Accountancy - Other-174 Fullarton Rd                        </t>
  </si>
  <si>
    <t xml:space="preserve">Accountancy - Other-26a Grote St                            </t>
  </si>
  <si>
    <t xml:space="preserve">Accountancy - Other-31 Franklin St                          </t>
  </si>
  <si>
    <t xml:space="preserve">Accountancy - Other-25 Franklin St                          </t>
  </si>
  <si>
    <t xml:space="preserve">Accountancy - Other-23 Frankin St                           </t>
  </si>
  <si>
    <t xml:space="preserve">Accountancy - Other-11 Franklin St                          </t>
  </si>
  <si>
    <t xml:space="preserve">Accountancy - Other-15 Franklin St                          </t>
  </si>
  <si>
    <t xml:space="preserve">Accountancy - Other-25 Hutt St                              </t>
  </si>
  <si>
    <t xml:space="preserve">Accountancy - Other-A27 188 Carrington                      </t>
  </si>
  <si>
    <t xml:space="preserve">Accountancy - Other-B25 188 Carrington                      </t>
  </si>
  <si>
    <t xml:space="preserve">Accountancy - Other-120 Queen Road                          </t>
  </si>
  <si>
    <t xml:space="preserve">Accountancy - Other-236 Queen Road                          </t>
  </si>
  <si>
    <t xml:space="preserve">Accountancy - Other-534 Queen Road                          </t>
  </si>
  <si>
    <t xml:space="preserve">Audit Fees-6 Circuit Dr                                     </t>
  </si>
  <si>
    <t xml:space="preserve">Audit Fees-200 East Tce                                     </t>
  </si>
  <si>
    <t xml:space="preserve">Audit Fees-33 Franklin St                                   </t>
  </si>
  <si>
    <t xml:space="preserve">Audit Fees-174 Fullarton Rd                                 </t>
  </si>
  <si>
    <t xml:space="preserve">Audit Fees-26a Grote St                                     </t>
  </si>
  <si>
    <t xml:space="preserve">Audit Fees-31 Franklin St                                   </t>
  </si>
  <si>
    <t xml:space="preserve">Audit Fees-25 Franklin St                                   </t>
  </si>
  <si>
    <t xml:space="preserve">Audit Fees-23 Frankin St                                    </t>
  </si>
  <si>
    <t xml:space="preserve">Audit Fees-11 Franklin St                                   </t>
  </si>
  <si>
    <t xml:space="preserve">Audit Fees-15 Franklin St                                   </t>
  </si>
  <si>
    <t xml:space="preserve">Audit Fees-25 Hutt St                                       </t>
  </si>
  <si>
    <t xml:space="preserve">Audit Fees-A27 188 Carrington                               </t>
  </si>
  <si>
    <t xml:space="preserve">Audit Fees-B25 188 Carrington                               </t>
  </si>
  <si>
    <t xml:space="preserve">Audit Fees-120 Queen Road                                   </t>
  </si>
  <si>
    <t xml:space="preserve">Audit Fees-236 Queen Road                                   </t>
  </si>
  <si>
    <t xml:space="preserve">Audit Fees-534 Queen Road                                   </t>
  </si>
  <si>
    <t xml:space="preserve">Bad Debts-6 Circuit Dr                                      </t>
  </si>
  <si>
    <t xml:space="preserve">Bad Debts-200 East Tce                                      </t>
  </si>
  <si>
    <t xml:space="preserve">Bad Debts-33 Franklin St                                    </t>
  </si>
  <si>
    <t xml:space="preserve">Bad Debts-174 Fullarton Rd                                  </t>
  </si>
  <si>
    <t xml:space="preserve">Bad Debts-26a Grote St                                      </t>
  </si>
  <si>
    <t xml:space="preserve">Bad Debts-31 Franklin St                                    </t>
  </si>
  <si>
    <t xml:space="preserve">Bad Debts-25 Franklin St                                    </t>
  </si>
  <si>
    <t xml:space="preserve">Bad Debts-23 Frankin St                                     </t>
  </si>
  <si>
    <t xml:space="preserve">Bad Debts-11 Franklin St                                    </t>
  </si>
  <si>
    <t xml:space="preserve">Bad Debts-15 Franklin St                                    </t>
  </si>
  <si>
    <t xml:space="preserve">Bad Debts-25 Hutt St                                        </t>
  </si>
  <si>
    <t xml:space="preserve">Bad Debts-A27 188 Carrington                                </t>
  </si>
  <si>
    <t xml:space="preserve">Bad Debts-B25 188 Carrington                                </t>
  </si>
  <si>
    <t xml:space="preserve">Bad Debts-120 Queen Road                                    </t>
  </si>
  <si>
    <t xml:space="preserve">Bad Debts-236 Queen Road                                    </t>
  </si>
  <si>
    <t xml:space="preserve">Bad Debts-534 Queen Road                                    </t>
  </si>
  <si>
    <t xml:space="preserve">Bank Fees &amp; Charges-6 Circuit Dr                            </t>
  </si>
  <si>
    <t xml:space="preserve">Bank Fees &amp; Charges-200 East Tce                            </t>
  </si>
  <si>
    <t xml:space="preserve">Bank Fees &amp; Charges-33 Franklin St                          </t>
  </si>
  <si>
    <t xml:space="preserve">Bank Fees &amp; Charges-174 Fullarton Rd                        </t>
  </si>
  <si>
    <t xml:space="preserve">Bank Fees &amp; Charges-26a Grote St                            </t>
  </si>
  <si>
    <t xml:space="preserve">Bank Fees &amp; Charges-31 Franklin St                          </t>
  </si>
  <si>
    <t xml:space="preserve">Bank Fees &amp; Charges-25 Franklin St                          </t>
  </si>
  <si>
    <t xml:space="preserve">Bank Fees &amp; Charges-23 Frankin St                           </t>
  </si>
  <si>
    <t xml:space="preserve">Bank Fees &amp; Charges-11 Franklin St                          </t>
  </si>
  <si>
    <t xml:space="preserve">Bank Fees &amp; Charges-15 Franklin St                          </t>
  </si>
  <si>
    <t xml:space="preserve">Bank Fees &amp; Charges-25 Hutt St                              </t>
  </si>
  <si>
    <t xml:space="preserve">Bank Fees &amp; Charges-A27 188 Carrington                      </t>
  </si>
  <si>
    <t xml:space="preserve">Bank Fees &amp; Charges-B25 188 Carrington                      </t>
  </si>
  <si>
    <t xml:space="preserve">Bank Fees &amp; Charges-120 Queen Road                          </t>
  </si>
  <si>
    <t xml:space="preserve">Bank Fees &amp; Charges-236 Queen Road                          </t>
  </si>
  <si>
    <t xml:space="preserve">Bank Fees &amp; Charges-534 Queen Road                          </t>
  </si>
  <si>
    <t xml:space="preserve">Bank Fees - Allocation                                      </t>
  </si>
  <si>
    <t xml:space="preserve">Consultancy Fees-6 Circuit Dr                               </t>
  </si>
  <si>
    <t xml:space="preserve">Consultancy Fees-200 East Tce                               </t>
  </si>
  <si>
    <t xml:space="preserve">Consultancy Fees-33 Franklin St                             </t>
  </si>
  <si>
    <t xml:space="preserve">Consultancy Fees-174 Fullarton Rd                           </t>
  </si>
  <si>
    <t xml:space="preserve">Consultancy Fees-26a Grote St                               </t>
  </si>
  <si>
    <t xml:space="preserve">Consultancy Fees-31 Franklin St                             </t>
  </si>
  <si>
    <t xml:space="preserve">Consultancy Fees-25 Franklin St                             </t>
  </si>
  <si>
    <t xml:space="preserve">Consultancy Fees-23 Frankin St                              </t>
  </si>
  <si>
    <t xml:space="preserve">Consultancy Fees-11 Franklin St                             </t>
  </si>
  <si>
    <t xml:space="preserve">Consultancy Fees-15 Franklin St                             </t>
  </si>
  <si>
    <t xml:space="preserve">Consultancy Fees-25 Hutt St                                 </t>
  </si>
  <si>
    <t xml:space="preserve">Consultancy Fees-A27 188 Carrington                         </t>
  </si>
  <si>
    <t xml:space="preserve">Consultancy Fees-B25 188 Carrington                         </t>
  </si>
  <si>
    <t xml:space="preserve">Consultancy Fees-120 Queen Road                             </t>
  </si>
  <si>
    <t xml:space="preserve">Consultancy Fees-236 Queen Road                             </t>
  </si>
  <si>
    <t xml:space="preserve">Consultancy Fees-534 Queen Road                             </t>
  </si>
  <si>
    <t xml:space="preserve">Contractors-6 Circuit Dr                                    </t>
  </si>
  <si>
    <t xml:space="preserve">Contractors-200 East Tce                                    </t>
  </si>
  <si>
    <t xml:space="preserve">Contractors-33 Franklin St                                  </t>
  </si>
  <si>
    <t xml:space="preserve">Contractors-174 Fullarton Rd                                </t>
  </si>
  <si>
    <t xml:space="preserve">Contractors-26a Grote St                                    </t>
  </si>
  <si>
    <t xml:space="preserve">Contractors-31 Franklin St                                  </t>
  </si>
  <si>
    <t xml:space="preserve">Contractors-25 Franklin St                                  </t>
  </si>
  <si>
    <t xml:space="preserve">Contractors-23 Frankin St                                   </t>
  </si>
  <si>
    <t xml:space="preserve">Contractors-11 Franklin St                                  </t>
  </si>
  <si>
    <t xml:space="preserve">Contractors-15 Franklin St                                  </t>
  </si>
  <si>
    <t xml:space="preserve">Contractors-25 Hutt St                                      </t>
  </si>
  <si>
    <t xml:space="preserve">Contractors-A27 188 Carrington                              </t>
  </si>
  <si>
    <t xml:space="preserve">Contractors-B25 188 Carrington                              </t>
  </si>
  <si>
    <t xml:space="preserve">Contractors-120 Queen Road                                  </t>
  </si>
  <si>
    <t xml:space="preserve">Contractors-236 Queen Road                                  </t>
  </si>
  <si>
    <t xml:space="preserve">Contractors-534 Queen Road                                  </t>
  </si>
  <si>
    <t xml:space="preserve">Courier / Freight / Removalist-6 Circuit Dr                 </t>
  </si>
  <si>
    <t xml:space="preserve">Courier / Freight / Removalist-200 East Tce                 </t>
  </si>
  <si>
    <t xml:space="preserve">Courier / Freight / Removalist-33 Franklin St               </t>
  </si>
  <si>
    <t xml:space="preserve">Courier / Freight / Removalist-174 Fullarton Rd             </t>
  </si>
  <si>
    <t xml:space="preserve">Courier / Freight / Removalist-26a Grote St                 </t>
  </si>
  <si>
    <t xml:space="preserve">Courier / Freight / Removalist-31 Franklin St               </t>
  </si>
  <si>
    <t xml:space="preserve">Courier / Freight / Removalist-25 Franklin St               </t>
  </si>
  <si>
    <t xml:space="preserve">Courier / Freight / Removalist-23 Frankin St                </t>
  </si>
  <si>
    <t xml:space="preserve">Courier / Freight / Removalist-11 Franklin St               </t>
  </si>
  <si>
    <t xml:space="preserve">Courier / Freight / Removalist-15 Franklin St               </t>
  </si>
  <si>
    <t xml:space="preserve">Courier / Freight / Removalist-25 Hutt St                   </t>
  </si>
  <si>
    <t xml:space="preserve">Courier / Freight / Removalist-A27 188 Carrington           </t>
  </si>
  <si>
    <t xml:space="preserve">Courier / Freight / Removalist-B25 188 Carrington           </t>
  </si>
  <si>
    <t xml:space="preserve">Courier / Freight / Removalist-120 Queen Road               </t>
  </si>
  <si>
    <t xml:space="preserve">Courier / Freight / Removalist-236 Queen Road               </t>
  </si>
  <si>
    <t xml:space="preserve">Courier / Freight / Removalist-534 Queen Road               </t>
  </si>
  <si>
    <t xml:space="preserve">Dues and Subs-6 Circuit Dr                                  </t>
  </si>
  <si>
    <t xml:space="preserve">Dues and Subs-200 East Tce                                  </t>
  </si>
  <si>
    <t xml:space="preserve">Dues and Subs-33 Franklin St                                </t>
  </si>
  <si>
    <t xml:space="preserve">Dues and Subs-174 Fullarton Rd                              </t>
  </si>
  <si>
    <t xml:space="preserve">Dues and Subs-26a Grote St                                  </t>
  </si>
  <si>
    <t xml:space="preserve">Dues and Subs-31 Franklin St                                </t>
  </si>
  <si>
    <t xml:space="preserve">Dues and Subs-25 Franklin St                                </t>
  </si>
  <si>
    <t xml:space="preserve">Dues and Subs-23 Frankin St                                 </t>
  </si>
  <si>
    <t xml:space="preserve">Dues and Subs-11 Franklin St                                </t>
  </si>
  <si>
    <t xml:space="preserve">Dues and Subs-15 Franklin St                                </t>
  </si>
  <si>
    <t xml:space="preserve">Dues and Subs-25 Hutt St                                    </t>
  </si>
  <si>
    <t xml:space="preserve">Dues and Subs-A27 188 Carrington                            </t>
  </si>
  <si>
    <t xml:space="preserve">Dues and Subs-B25 188 Carrington                            </t>
  </si>
  <si>
    <t xml:space="preserve">Dues and Subs-120 Queen Road                                </t>
  </si>
  <si>
    <t xml:space="preserve">Dues and Subs-236 Queen Road                                </t>
  </si>
  <si>
    <t xml:space="preserve">Dues and Subs-534 Queen Road                                </t>
  </si>
  <si>
    <t xml:space="preserve">Fees &amp; Charges - REALLOCATE                                 </t>
  </si>
  <si>
    <t xml:space="preserve">Fees &amp; Charges-6 Circuit Dr                                 </t>
  </si>
  <si>
    <t xml:space="preserve">Fees &amp; Charges-200 East Tce                                 </t>
  </si>
  <si>
    <t xml:space="preserve">Fees &amp; Charges-33 Franklin St                               </t>
  </si>
  <si>
    <t xml:space="preserve">Fees &amp; Charges-174 Fullarton Rd                             </t>
  </si>
  <si>
    <t xml:space="preserve">Fees &amp; Charges-26a Grote St                                 </t>
  </si>
  <si>
    <t xml:space="preserve">Fees &amp; Charges-31 Franklin St                               </t>
  </si>
  <si>
    <t xml:space="preserve">Fees &amp; Charges-25 Franklin St                               </t>
  </si>
  <si>
    <t xml:space="preserve">Fees &amp; Charges-23 Frankin St                                </t>
  </si>
  <si>
    <t xml:space="preserve">Fees &amp; Charges-11 Franklin St                               </t>
  </si>
  <si>
    <t xml:space="preserve">Fees &amp; Charges-15 Franklin St                               </t>
  </si>
  <si>
    <t xml:space="preserve">Fees &amp; Charges-25 Hutt St                                   </t>
  </si>
  <si>
    <t xml:space="preserve">Fees &amp; Charges-A27 188 Carrington                           </t>
  </si>
  <si>
    <t xml:space="preserve">Fees &amp; Charges-B25 188 Carrington                           </t>
  </si>
  <si>
    <t xml:space="preserve">Fees &amp; Charges-120 Queen Road                               </t>
  </si>
  <si>
    <t xml:space="preserve">Fees &amp; Charges-236 Queen Road                               </t>
  </si>
  <si>
    <t xml:space="preserve">Fees &amp; Charges-534 Queen Road                               </t>
  </si>
  <si>
    <t xml:space="preserve">Flowers &amp; Decorations-25 Hutt St                            </t>
  </si>
  <si>
    <t xml:space="preserve">General Expenses-6 Circuit Dr                               </t>
  </si>
  <si>
    <t xml:space="preserve">General Expenses-200 East Tce                               </t>
  </si>
  <si>
    <t xml:space="preserve">General Expenses-33 Franklin St                             </t>
  </si>
  <si>
    <t xml:space="preserve">General Expenses-174 Fullarton Rd                           </t>
  </si>
  <si>
    <t xml:space="preserve">General Expenses-26a Grote St                               </t>
  </si>
  <si>
    <t xml:space="preserve">General Expenses-31 Franklin St                             </t>
  </si>
  <si>
    <t xml:space="preserve">General Expenses-25 Franklin St                             </t>
  </si>
  <si>
    <t xml:space="preserve">General Expenses-23 Frankin St                              </t>
  </si>
  <si>
    <t xml:space="preserve">General Expenses-11 Franklin St                             </t>
  </si>
  <si>
    <t xml:space="preserve">General Expenses-15 Franklin St                             </t>
  </si>
  <si>
    <t xml:space="preserve">General Expenses-25 Hutt St                                 </t>
  </si>
  <si>
    <t xml:space="preserve">General Expenses-A27 188 Carrington                         </t>
  </si>
  <si>
    <t xml:space="preserve">General Expenses-B25 188 Carrington                         </t>
  </si>
  <si>
    <t xml:space="preserve">General Expenses-120 Queen Road                             </t>
  </si>
  <si>
    <t xml:space="preserve">General Expenses-236 Queen Road                             </t>
  </si>
  <si>
    <t xml:space="preserve">General Expenses-534 Queen Road                             </t>
  </si>
  <si>
    <t xml:space="preserve">Insurance - Domestic-25 Hutt St                             </t>
  </si>
  <si>
    <t xml:space="preserve">Insurance - Domestic-A27 188 Carrington                     </t>
  </si>
  <si>
    <t xml:space="preserve">Insurance - Domestic-B25 188 Carrington                     </t>
  </si>
  <si>
    <t xml:space="preserve">Insurance - ISR-6 Circuit Dr                                </t>
  </si>
  <si>
    <t xml:space="preserve">Insurance - ISR-200 East Tce                                </t>
  </si>
  <si>
    <t xml:space="preserve">Insurance - ISR-33 Franklin St                              </t>
  </si>
  <si>
    <t xml:space="preserve">Insurance - ISR-174 Fullarton Rd                            </t>
  </si>
  <si>
    <t xml:space="preserve">Insurance - ISR-26a Grote St                                </t>
  </si>
  <si>
    <t xml:space="preserve">Insurance - ISR-31 Franklin St                              </t>
  </si>
  <si>
    <t xml:space="preserve">Insurance - ISR-25 Franklin St                              </t>
  </si>
  <si>
    <t xml:space="preserve">Insurance - ISR-23 Frankin St                               </t>
  </si>
  <si>
    <t xml:space="preserve">Insurance - ISR-11 Franklin St                              </t>
  </si>
  <si>
    <t xml:space="preserve">Insurance - ISR-15 Franklin St                              </t>
  </si>
  <si>
    <t xml:space="preserve">Insurance - ISR-120 Queen Road                              </t>
  </si>
  <si>
    <t xml:space="preserve">Insurance - ISR-236 Queen Road                              </t>
  </si>
  <si>
    <t xml:space="preserve">Insurance - ISR-534 Queen Road                              </t>
  </si>
  <si>
    <t xml:space="preserve">Insurance - Public Liability-6 Circuit Dr                   </t>
  </si>
  <si>
    <t xml:space="preserve">Insurance - Public Liability-200 East Tce                   </t>
  </si>
  <si>
    <t xml:space="preserve">Insurance - Public Liability-33 Franklin St                 </t>
  </si>
  <si>
    <t xml:space="preserve">Insurance - Public Liability-174 Fullarton Rd               </t>
  </si>
  <si>
    <t xml:space="preserve">Insurance - Public Liability-26a Grote St                   </t>
  </si>
  <si>
    <t xml:space="preserve">Insurance - Public Liability-31 Franklin St                 </t>
  </si>
  <si>
    <t xml:space="preserve">Insurance - Public Liability-25 Franklin St                 </t>
  </si>
  <si>
    <t xml:space="preserve">Insurance - Public Liability-23 Frankin St                  </t>
  </si>
  <si>
    <t xml:space="preserve">Insurance - Public Liability-11 Franklin St                 </t>
  </si>
  <si>
    <t xml:space="preserve">Insurance - Public Liability-15 Franklin St                 </t>
  </si>
  <si>
    <t xml:space="preserve">Insurance - Public Liability-120 Queen Road                 </t>
  </si>
  <si>
    <t xml:space="preserve">Insurance - Public Liability-236 Queen Road                 </t>
  </si>
  <si>
    <t xml:space="preserve">Insurance - Public Liability-534 Queen Road                 </t>
  </si>
  <si>
    <t xml:space="preserve">Interest-6 Circuit Dr                                       </t>
  </si>
  <si>
    <t xml:space="preserve">Interest-200 East Tce                                       </t>
  </si>
  <si>
    <t xml:space="preserve">Interest-33 Franklin St                                     </t>
  </si>
  <si>
    <t xml:space="preserve">Interest-174 Fullarton Rd                                   </t>
  </si>
  <si>
    <t xml:space="preserve">Interest-26a Grote St                                       </t>
  </si>
  <si>
    <t xml:space="preserve">Interest-31 Franklin St                                     </t>
  </si>
  <si>
    <t xml:space="preserve">Interest-25 Franklin St                                     </t>
  </si>
  <si>
    <t xml:space="preserve">Interest-23 Frankin St                                      </t>
  </si>
  <si>
    <t xml:space="preserve">Interest-11 Franklin St                                     </t>
  </si>
  <si>
    <t xml:space="preserve">Interest-15 Franklin St                                     </t>
  </si>
  <si>
    <t xml:space="preserve">Interest-25 Hutt St                                         </t>
  </si>
  <si>
    <t xml:space="preserve">Interest-A27 188 Carrington                                 </t>
  </si>
  <si>
    <t xml:space="preserve">Interest-B25 188 Carrington                                 </t>
  </si>
  <si>
    <t xml:space="preserve">Interest-120 Queen Road                                     </t>
  </si>
  <si>
    <t xml:space="preserve">Interest-236 Queen Road                                     </t>
  </si>
  <si>
    <t xml:space="preserve">Interest-534 Queen Road                                     </t>
  </si>
  <si>
    <t xml:space="preserve">Lease Incentive-6 Circuit Dr                                </t>
  </si>
  <si>
    <t xml:space="preserve">Lease Incentive-200 East Tce                                </t>
  </si>
  <si>
    <t xml:space="preserve">Lease Incentive-33 Franklin St                              </t>
  </si>
  <si>
    <t xml:space="preserve">Lease Incentive-174 Fullarton Rd                            </t>
  </si>
  <si>
    <t xml:space="preserve">Lease Incentive-26a Grote St                                </t>
  </si>
  <si>
    <t xml:space="preserve">Lease Incentive-31 Franklin St                              </t>
  </si>
  <si>
    <t xml:space="preserve">Lease Incentive-25 Franklin St                              </t>
  </si>
  <si>
    <t xml:space="preserve">Lease Incentive-23 Frankin St                               </t>
  </si>
  <si>
    <t xml:space="preserve">Lease Incentive-11 Franklin St                              </t>
  </si>
  <si>
    <t xml:space="preserve">Lease Incentive-15 Franklin St                              </t>
  </si>
  <si>
    <t xml:space="preserve">Lease Incentive-120 Queen Road                              </t>
  </si>
  <si>
    <t xml:space="preserve">Lease Incentive-236 Queen Road                              </t>
  </si>
  <si>
    <t xml:space="preserve">Lease Incentive-534 Queen Road                              </t>
  </si>
  <si>
    <t xml:space="preserve">Legal Fees-6 Circuit Dr                                     </t>
  </si>
  <si>
    <t xml:space="preserve">Legal Fees-200 East Tce                                     </t>
  </si>
  <si>
    <t xml:space="preserve">Legal Fees-33 Franklin St                                   </t>
  </si>
  <si>
    <t xml:space="preserve">Legal Fees-174 Fullarton Rd                                 </t>
  </si>
  <si>
    <t xml:space="preserve">Legal Fees-26a Grote St                                     </t>
  </si>
  <si>
    <t xml:space="preserve">Legal Fees-31 Franklin St                                   </t>
  </si>
  <si>
    <t xml:space="preserve">Legal Fees-25 Franklin St                                   </t>
  </si>
  <si>
    <t xml:space="preserve">Legal Fees-23 Frankin St                                    </t>
  </si>
  <si>
    <t xml:space="preserve">Legal Fees-11 Franklin St                                   </t>
  </si>
  <si>
    <t xml:space="preserve">Legal Fees-15 Franklin St                                   </t>
  </si>
  <si>
    <t xml:space="preserve">Legal Fees-25 Hutt St                                       </t>
  </si>
  <si>
    <t xml:space="preserve">Legal Fees-A27 188 Carrington                               </t>
  </si>
  <si>
    <t xml:space="preserve">Legal Fees-B25 188 Carrington                               </t>
  </si>
  <si>
    <t xml:space="preserve">Legal Fees-120 Queen Road                                   </t>
  </si>
  <si>
    <t xml:space="preserve">Legal Fees-236 Queen Road                                   </t>
  </si>
  <si>
    <t xml:space="preserve">Legal Fees-534 Queen Road                                   </t>
  </si>
  <si>
    <t xml:space="preserve">Letting Agent Fees-6 Circuit Dr                             </t>
  </si>
  <si>
    <t xml:space="preserve">Letting Agent Fees-200 East Tce                             </t>
  </si>
  <si>
    <t xml:space="preserve">Letting Agent Fees-33 Franklin St                           </t>
  </si>
  <si>
    <t xml:space="preserve">Letting Agent Fees-174 Fullarton Rd                         </t>
  </si>
  <si>
    <t xml:space="preserve">Letting Agent Fees-26a Grote St                             </t>
  </si>
  <si>
    <t xml:space="preserve">Letting Agent Fees-31 Franklin St                           </t>
  </si>
  <si>
    <t xml:space="preserve">Letting Agent Fees-25 Franklin St                           </t>
  </si>
  <si>
    <t xml:space="preserve">Letting Agent Fees-23 Frankin St                            </t>
  </si>
  <si>
    <t xml:space="preserve">Letting Agent Fees-11 Franklin St                           </t>
  </si>
  <si>
    <t xml:space="preserve">Letting Agent Fees-15 Franklin St                           </t>
  </si>
  <si>
    <t xml:space="preserve">Letting Agent Fees-120 Queen Road                           </t>
  </si>
  <si>
    <t xml:space="preserve">Letting Agent Fees-236 Queen Road                           </t>
  </si>
  <si>
    <t xml:space="preserve">Letting Agent Fees-534 Queen Road                           </t>
  </si>
  <si>
    <t xml:space="preserve">Postage - General-6 Circuit Dr                              </t>
  </si>
  <si>
    <t xml:space="preserve">Postage - General-200 East Tce                              </t>
  </si>
  <si>
    <t xml:space="preserve">Postage - General-33 Franklin St                            </t>
  </si>
  <si>
    <t xml:space="preserve">Postage - General-174 Fullarton Rd                          </t>
  </si>
  <si>
    <t xml:space="preserve">Postage - General-26a Grote St                              </t>
  </si>
  <si>
    <t xml:space="preserve">Postage - General-31 Franklin St                            </t>
  </si>
  <si>
    <t xml:space="preserve">Postage - General-25 Franklin St                            </t>
  </si>
  <si>
    <t xml:space="preserve">Postage - General-23 Frankin St                             </t>
  </si>
  <si>
    <t xml:space="preserve">Postage - General-11 Franklin St                            </t>
  </si>
  <si>
    <t xml:space="preserve">Postage - General-15 Franklin St                            </t>
  </si>
  <si>
    <t xml:space="preserve">Postage - General-25 Hutt St                                </t>
  </si>
  <si>
    <t xml:space="preserve">Postage - General-A27 188 Carrington                        </t>
  </si>
  <si>
    <t xml:space="preserve">Postage - General-B25 188 Carrington                        </t>
  </si>
  <si>
    <t xml:space="preserve">Postage - General-120 Queen Road                            </t>
  </si>
  <si>
    <t xml:space="preserve">Postage - General-236 Queen Road                            </t>
  </si>
  <si>
    <t xml:space="preserve">Postage - General-534 Queen Road                            </t>
  </si>
  <si>
    <t xml:space="preserve">Printing &amp; Stationery-6 Circuit Dr                          </t>
  </si>
  <si>
    <t xml:space="preserve">Printing &amp; Stationery-200 East Tce                          </t>
  </si>
  <si>
    <t xml:space="preserve">Printing &amp; Stationery-33 Franklin St                        </t>
  </si>
  <si>
    <t xml:space="preserve">Printing &amp; Stationery-174 Fullarton Rd                      </t>
  </si>
  <si>
    <t xml:space="preserve">Printing &amp; Stationery-26a Grote St                          </t>
  </si>
  <si>
    <t xml:space="preserve">Printing &amp; Stationery-31 Franklin St                        </t>
  </si>
  <si>
    <t xml:space="preserve">Printing &amp; Stationery-25 Franklin St                        </t>
  </si>
  <si>
    <t xml:space="preserve">Printing &amp; Stationery-23 Frankin St                         </t>
  </si>
  <si>
    <t xml:space="preserve">Printing &amp; Stationery-11 Franklin St                        </t>
  </si>
  <si>
    <t xml:space="preserve">Printing &amp; Stationery-15 Franklin St                        </t>
  </si>
  <si>
    <t xml:space="preserve">Printing &amp; Stationery-25 Hutt St                            </t>
  </si>
  <si>
    <t xml:space="preserve">Printing &amp; Stationery-A27 188 Carrington                    </t>
  </si>
  <si>
    <t xml:space="preserve">Printing &amp; Stationery-B25 188 Carrington                    </t>
  </si>
  <si>
    <t xml:space="preserve">Printing &amp; Stationery-120 Queen Road                        </t>
  </si>
  <si>
    <t xml:space="preserve">Printing &amp; Stationery-236 Queen Road                        </t>
  </si>
  <si>
    <t xml:space="preserve">Printing &amp; Stationery-534 Queen Road                        </t>
  </si>
  <si>
    <t xml:space="preserve">Property Valuations-6 Circuit Dr                            </t>
  </si>
  <si>
    <t xml:space="preserve">Property Valuations-200 East Tce                            </t>
  </si>
  <si>
    <t xml:space="preserve">Property Valuations-33 Franklin St                          </t>
  </si>
  <si>
    <t xml:space="preserve">Property Valuations-174 Fullarton Rd                        </t>
  </si>
  <si>
    <t xml:space="preserve">Property Valuations-26a Grote St                            </t>
  </si>
  <si>
    <t xml:space="preserve">Property Valuations-31 Franklin St                          </t>
  </si>
  <si>
    <t xml:space="preserve">Property Valuations-25 Franklin St                          </t>
  </si>
  <si>
    <t xml:space="preserve">Property Valuations-23 Frankin St                           </t>
  </si>
  <si>
    <t xml:space="preserve">Property Valuations-11 Franklin St                          </t>
  </si>
  <si>
    <t xml:space="preserve">Property Valuations-15 Franklin St                          </t>
  </si>
  <si>
    <t xml:space="preserve">Property Valuations-25 Hutt St                              </t>
  </si>
  <si>
    <t xml:space="preserve">Property Valuations-A27 188 Carrington                      </t>
  </si>
  <si>
    <t xml:space="preserve">Property Valuations-B25 188 Carrington                      </t>
  </si>
  <si>
    <t xml:space="preserve">Property Valuations-120 Queen Road                          </t>
  </si>
  <si>
    <t xml:space="preserve">Property Valuations-236 Queen Road                          </t>
  </si>
  <si>
    <t xml:space="preserve">Property Valuations-534 Queen Road                          </t>
  </si>
  <si>
    <t xml:space="preserve">Telephone - Rent-6 Circuit Dr                               </t>
  </si>
  <si>
    <t xml:space="preserve">Telephone - Rent-200 East Tce                               </t>
  </si>
  <si>
    <t xml:space="preserve">Telephone - Rent-33 Franklin St                             </t>
  </si>
  <si>
    <t xml:space="preserve">Telephone - Rent-174 Fullarton Rd                           </t>
  </si>
  <si>
    <t xml:space="preserve">Telephone - Rent-26a Grote St                               </t>
  </si>
  <si>
    <t xml:space="preserve">Telephone - Rent-31 Franklin St                             </t>
  </si>
  <si>
    <t xml:space="preserve">Telephone - Rent-25 Franklin St                             </t>
  </si>
  <si>
    <t xml:space="preserve">Telephone - Rent-23 Frankin St                              </t>
  </si>
  <si>
    <t xml:space="preserve">Telephone - Rent-11 Franklin St                             </t>
  </si>
  <si>
    <t xml:space="preserve">Telephone - Rent-15 Franklin St                             </t>
  </si>
  <si>
    <t xml:space="preserve">Telephone - Rent-25 Hutt St                                 </t>
  </si>
  <si>
    <t xml:space="preserve">Telephone - Rent-A27 188 Carrington                         </t>
  </si>
  <si>
    <t xml:space="preserve">Telephone - Rent-B25 188 Carrington                         </t>
  </si>
  <si>
    <t xml:space="preserve">Telephone - Rent-120 Queen Road                             </t>
  </si>
  <si>
    <t xml:space="preserve">Telephone - Rent-236 Queen Road                             </t>
  </si>
  <si>
    <t xml:space="preserve">Telephone - Rent-534 Queen Road                             </t>
  </si>
  <si>
    <t xml:space="preserve">Telephone - Use-6 Circuit Dr                                </t>
  </si>
  <si>
    <t xml:space="preserve">Telephone - Use-200 East Tce                                </t>
  </si>
  <si>
    <t xml:space="preserve">Telephone - Use-33 Franklin St                              </t>
  </si>
  <si>
    <t xml:space="preserve">Telephone - Use-174 Fullarton Rd                            </t>
  </si>
  <si>
    <t xml:space="preserve">Telephone - Use-26a Grote St                                </t>
  </si>
  <si>
    <t xml:space="preserve">Telephone - Use-31 Franklin St                              </t>
  </si>
  <si>
    <t xml:space="preserve">Telephone - Use-25 Franklin St                              </t>
  </si>
  <si>
    <t xml:space="preserve">Telephone - Use-23 Frankin St                               </t>
  </si>
  <si>
    <t xml:space="preserve">Telephone - Use-11 Franklin St                              </t>
  </si>
  <si>
    <t xml:space="preserve">Telephone - Use-15 Franklin St                              </t>
  </si>
  <si>
    <t xml:space="preserve">Telephone - Use-25 Hutt St                                  </t>
  </si>
  <si>
    <t xml:space="preserve">Telephone - Use-A27 188 Carrington                          </t>
  </si>
  <si>
    <t xml:space="preserve">Telephone - Use-B25 188 Carrington                          </t>
  </si>
  <si>
    <t xml:space="preserve">Telephone - Use-120 Queen Road                              </t>
  </si>
  <si>
    <t xml:space="preserve">Telephone - Use-236 Queen Road                              </t>
  </si>
  <si>
    <t xml:space="preserve">Telephone - Use-534 Queen Road                              </t>
  </si>
  <si>
    <t xml:space="preserve">Telephone - Fire, Lift &amp; Alar-6 Circuit Dr                  </t>
  </si>
  <si>
    <t xml:space="preserve">Telephone - Fire, Lift &amp; Alar-200 East Tce                  </t>
  </si>
  <si>
    <t xml:space="preserve">Telephone - Fire, Lift &amp; Alar-33 Franklin St                </t>
  </si>
  <si>
    <t xml:space="preserve">Telephone - Fire, Lift &amp; Alar-174 Fullarton Rd              </t>
  </si>
  <si>
    <t xml:space="preserve">Telephone - Fire, Lift &amp; Alar-26a Grote St                  </t>
  </si>
  <si>
    <t xml:space="preserve">Telephone - Fire, Lift &amp; Alar-31 Franklin St                </t>
  </si>
  <si>
    <t xml:space="preserve">Telephone - Fire, Lift &amp; Alar-25 Franklin St                </t>
  </si>
  <si>
    <t xml:space="preserve">Telephone - Fire, Lift &amp; Alar-23 Frankin St                 </t>
  </si>
  <si>
    <t xml:space="preserve">Telephone - Fire, Lift &amp; Alar-11 Franklin St                </t>
  </si>
  <si>
    <t xml:space="preserve">Telephone - Fire, Lift &amp; Alar-15 Franklin St                </t>
  </si>
  <si>
    <t xml:space="preserve">Telephone - Fire, Lift &amp; Alar-120 Queen Road                </t>
  </si>
  <si>
    <t xml:space="preserve">Telephone - Fire, Lift &amp; Alar-236 Queen Road                </t>
  </si>
  <si>
    <t xml:space="preserve">Telephone - Fire, Lift &amp; Alar-534 Queen Road                </t>
  </si>
  <si>
    <t xml:space="preserve">Advertising &amp; Promotion-6 Circuit Dr                        </t>
  </si>
  <si>
    <t xml:space="preserve">Advertising &amp; Promotion-200 East Tce                        </t>
  </si>
  <si>
    <t xml:space="preserve">Advertising &amp; Promotion-33 Franklin St                      </t>
  </si>
  <si>
    <t xml:space="preserve">Advertising &amp; Promotion-174 Fullarton Rd                    </t>
  </si>
  <si>
    <t xml:space="preserve">Advertising &amp; Promotion-26a Grote St                        </t>
  </si>
  <si>
    <t xml:space="preserve">Advertising &amp; Promotion-31 Franklin St                      </t>
  </si>
  <si>
    <t xml:space="preserve">Advertising &amp; Promotion-25 Franklin St                      </t>
  </si>
  <si>
    <t xml:space="preserve">Advertising &amp; Promotion-23 Frankin St                       </t>
  </si>
  <si>
    <t xml:space="preserve">Advertising &amp; Promotion-11 Franklin St                      </t>
  </si>
  <si>
    <t xml:space="preserve">Advertising &amp; Promotion-15 Franklin St                      </t>
  </si>
  <si>
    <t xml:space="preserve">Advertising &amp; Promotion-25 Hutt St                          </t>
  </si>
  <si>
    <t xml:space="preserve">Advertising &amp; Promotion-A27 188 Carrington                  </t>
  </si>
  <si>
    <t xml:space="preserve">Advertising &amp; Promotion-B25 188 Carrington                  </t>
  </si>
  <si>
    <t xml:space="preserve">Advertising &amp; Promotion-120 Queen Road                      </t>
  </si>
  <si>
    <t xml:space="preserve">Advertising &amp; Promotion-236 Queen Road                      </t>
  </si>
  <si>
    <t xml:space="preserve">Advertising &amp; Promotion-534 Queen Road                      </t>
  </si>
  <si>
    <t xml:space="preserve">Airconditioning - R &amp; M-6 Circuit Dr                        </t>
  </si>
  <si>
    <t xml:space="preserve">Airconditioning - R &amp; M-200 East Tce                        </t>
  </si>
  <si>
    <t xml:space="preserve">Airconditioning - R &amp; M-33 Franklin St                      </t>
  </si>
  <si>
    <t xml:space="preserve">Airconditioning - R &amp; M-174 Fullarton Rd                    </t>
  </si>
  <si>
    <t xml:space="preserve">Airconditioning - R &amp; M-26a Grote St                        </t>
  </si>
  <si>
    <t xml:space="preserve">Airconditioning - R &amp; M-31 Franklin St                      </t>
  </si>
  <si>
    <t xml:space="preserve">Airconditioning - R &amp; M-25 Franklin St                      </t>
  </si>
  <si>
    <t xml:space="preserve">Airconditioning - R &amp; M-23 Frankin St                       </t>
  </si>
  <si>
    <t xml:space="preserve">Airconditioning - R &amp; M-11 Franklin St                      </t>
  </si>
  <si>
    <t xml:space="preserve">Airconditioning - R &amp; M-15 Franklin St                      </t>
  </si>
  <si>
    <t xml:space="preserve">Airconditioning - R &amp; M-25 Hutt St                          </t>
  </si>
  <si>
    <t xml:space="preserve">Airconditioning - R &amp; M-A27 188 Carrington                  </t>
  </si>
  <si>
    <t xml:space="preserve">Airconditioning - R &amp; M-B25 188 Carrington                  </t>
  </si>
  <si>
    <t xml:space="preserve">Airconditioning - R &amp; M-120 Queen Road                      </t>
  </si>
  <si>
    <t xml:space="preserve">Airconditioning - R &amp; M-236 Queen Road                      </t>
  </si>
  <si>
    <t xml:space="preserve">Airconditioning - R &amp; M-534 Queen Road                      </t>
  </si>
  <si>
    <t xml:space="preserve">Airconditioning Contract-6 Circuit Dr                       </t>
  </si>
  <si>
    <t xml:space="preserve">Airconditioning Contract-200 East Tce                       </t>
  </si>
  <si>
    <t xml:space="preserve">Airconditioning Contract-33 Franklin St                     </t>
  </si>
  <si>
    <t xml:space="preserve">Airconditioning Contract-174 Fullarton Rd                   </t>
  </si>
  <si>
    <t xml:space="preserve">Airconditioning Contract-26a Grote St                       </t>
  </si>
  <si>
    <t xml:space="preserve">Airconditioning Contract-31 Franklin St                     </t>
  </si>
  <si>
    <t xml:space="preserve">Airconditioning Contract-25 Franklin St                     </t>
  </si>
  <si>
    <t xml:space="preserve">Airconditioning Contract-23 Frankin St                      </t>
  </si>
  <si>
    <t xml:space="preserve">Airconditioning Contract-11 Franklin St                     </t>
  </si>
  <si>
    <t xml:space="preserve">Airconditioning Contract-15 Franklin St                     </t>
  </si>
  <si>
    <t xml:space="preserve">Airconditioning Contract-120 Queen Road                     </t>
  </si>
  <si>
    <t xml:space="preserve">Airconditioning Contract-236 Queen Road                     </t>
  </si>
  <si>
    <t xml:space="preserve">Airconditioning Contract-534 Queen Road                     </t>
  </si>
  <si>
    <t xml:space="preserve">Buildings - R &amp; M-6 Circuit Dr                              </t>
  </si>
  <si>
    <t xml:space="preserve">Buildings - R &amp; M-200 East Tce                              </t>
  </si>
  <si>
    <t xml:space="preserve">Buildings - R &amp; M-33 Franklin St                            </t>
  </si>
  <si>
    <t xml:space="preserve">Buildings - R &amp; M-174 Fullarton Rd                          </t>
  </si>
  <si>
    <t xml:space="preserve">Buildings - R &amp; M-26a Grote St                              </t>
  </si>
  <si>
    <t xml:space="preserve">Buildings - R &amp; M-31 Franklin St                            </t>
  </si>
  <si>
    <t xml:space="preserve">Buildings - R &amp; M-25 Franklin St                            </t>
  </si>
  <si>
    <t xml:space="preserve">Buildings - R &amp; M-23 Frankin St                             </t>
  </si>
  <si>
    <t xml:space="preserve">Buildings - R &amp; M-11 Franklin St                            </t>
  </si>
  <si>
    <t xml:space="preserve">Buildings - R &amp; M-15 Franklin St                            </t>
  </si>
  <si>
    <t xml:space="preserve">Buildings - R &amp; M-25 Hutt St                                </t>
  </si>
  <si>
    <t xml:space="preserve">Buildings - R &amp; M-A27 188 Carrington                        </t>
  </si>
  <si>
    <t xml:space="preserve">Buildings - R &amp; M-B25 188 Carrington                        </t>
  </si>
  <si>
    <t xml:space="preserve">Buildings - R &amp; M-120 Queen Road                            </t>
  </si>
  <si>
    <t xml:space="preserve">Buildings - R &amp; M-236 Queen Road                            </t>
  </si>
  <si>
    <t xml:space="preserve">Buildings - R &amp; M-534 Queen Road                            </t>
  </si>
  <si>
    <t xml:space="preserve">Electrical - R &amp; M-6 Circuit Dr                             </t>
  </si>
  <si>
    <t xml:space="preserve">Electrical - R &amp; M-200 East Tce                             </t>
  </si>
  <si>
    <t xml:space="preserve">Electrical - R &amp; M-33 Franklin St                           </t>
  </si>
  <si>
    <t xml:space="preserve">Electrical - R &amp; M-174 Fullarton Rd                         </t>
  </si>
  <si>
    <t xml:space="preserve">Electrical - R &amp; M-26a Grote St                             </t>
  </si>
  <si>
    <t xml:space="preserve">Electrical - R &amp; M-31 Franklin St                           </t>
  </si>
  <si>
    <t xml:space="preserve">Electrical - R &amp; M-25 Franklin St                           </t>
  </si>
  <si>
    <t xml:space="preserve">Electrical - R &amp; M-23 Frankin St                            </t>
  </si>
  <si>
    <t xml:space="preserve">Electrical - R &amp; M-11 Franklin St                           </t>
  </si>
  <si>
    <t xml:space="preserve">Electrical - R &amp; M-15 Franklin St                           </t>
  </si>
  <si>
    <t xml:space="preserve">Electrical - R &amp; M-25 Hutt St                               </t>
  </si>
  <si>
    <t xml:space="preserve">Electrical - R &amp; M-A27 188 Carrington                       </t>
  </si>
  <si>
    <t xml:space="preserve">Electrical - R &amp; M-B25 188 Carrington                       </t>
  </si>
  <si>
    <t xml:space="preserve">Electrical - R &amp; M-120 Queen Road                           </t>
  </si>
  <si>
    <t xml:space="preserve">Electrical - R &amp; M-236 Queen Road                           </t>
  </si>
  <si>
    <t xml:space="preserve">Electrical - R &amp; M-534 Queen Road                           </t>
  </si>
  <si>
    <t xml:space="preserve">Fire - SAMFS Monitoring-6 Circuit Dr                        </t>
  </si>
  <si>
    <t xml:space="preserve">Fire - SAMFS Monitoring-200 East Tce                        </t>
  </si>
  <si>
    <t xml:space="preserve">Fire - SAMFS Monitoring-33 Franklin St                      </t>
  </si>
  <si>
    <t xml:space="preserve">Fire - SAMFS Monitoring-174 Fullarton Rd                    </t>
  </si>
  <si>
    <t xml:space="preserve">Fire - SAMFS Monitoring-26a Grote St                        </t>
  </si>
  <si>
    <t xml:space="preserve">Fire - SAMFS Monitoring-31 Franklin St                      </t>
  </si>
  <si>
    <t xml:space="preserve">Fire - SAMFS Monitoring-25 Franklin St                      </t>
  </si>
  <si>
    <t xml:space="preserve">Fire - SAMFS Monitoring-23 Frankin St                       </t>
  </si>
  <si>
    <t xml:space="preserve">Fire - SAMFS Monitoring-11 Franklin St                      </t>
  </si>
  <si>
    <t xml:space="preserve">Fire - SAMFS Monitoring-15 Franklin St                      </t>
  </si>
  <si>
    <t xml:space="preserve">Fire - VICMFS Monitoring-120 Queen Road                     </t>
  </si>
  <si>
    <t xml:space="preserve">Fire - VICMFS Monitoring-236 Queen Road                     </t>
  </si>
  <si>
    <t xml:space="preserve">Fire - VICMFS Monitoring-534 Queen Road                     </t>
  </si>
  <si>
    <t xml:space="preserve">Fire &amp; Emer Repson Proc-6 Circuit Dr                        </t>
  </si>
  <si>
    <t xml:space="preserve">Fire &amp; Emer Repson Proc-200 East Tce                        </t>
  </si>
  <si>
    <t xml:space="preserve">Fire &amp; Emer Repson Proc-33 Franklin St                      </t>
  </si>
  <si>
    <t xml:space="preserve">Fire &amp; Emer Repson Proc-174 Fullarton Rd                    </t>
  </si>
  <si>
    <t xml:space="preserve">Fire &amp; Emer Repson Proc-26a Grote St                        </t>
  </si>
  <si>
    <t xml:space="preserve">Fire &amp; Emer Repson Proc-31 Franklin St                      </t>
  </si>
  <si>
    <t xml:space="preserve">Fire &amp; Emer Repson Proc-25 Franklin St                      </t>
  </si>
  <si>
    <t xml:space="preserve">Fire &amp; Emer Repson Proc-23 Frankin St                       </t>
  </si>
  <si>
    <t xml:space="preserve">Fire &amp; Emer Repson Proc-11 Franklin St                      </t>
  </si>
  <si>
    <t xml:space="preserve">Fire &amp; Emer Repson Proc-15 Franklin St                      </t>
  </si>
  <si>
    <t xml:space="preserve">Fire &amp; Emer Repson Proc-120 Queen Road                      </t>
  </si>
  <si>
    <t xml:space="preserve">Fire &amp; Emer Repson Proc-236 Queen Road                      </t>
  </si>
  <si>
    <t xml:space="preserve">Fire &amp; Emer Repson Proc-534 Queen Road                      </t>
  </si>
  <si>
    <t xml:space="preserve">Fire Systems Contract-6 Circuit Dr                          </t>
  </si>
  <si>
    <t xml:space="preserve">Fire Systems Contract-200 East Tce                          </t>
  </si>
  <si>
    <t xml:space="preserve">Fire Systems Contract-33 Franklin St                        </t>
  </si>
  <si>
    <t xml:space="preserve">Fire Systems Contract-174 Fullarton Rd                      </t>
  </si>
  <si>
    <t xml:space="preserve">Fire Systems Contract-26a Grote St                          </t>
  </si>
  <si>
    <t xml:space="preserve">Fire Systems Contract-31 Franklin St                        </t>
  </si>
  <si>
    <t xml:space="preserve">Fire Systems Contract-25 Franklin St                        </t>
  </si>
  <si>
    <t xml:space="preserve">Fire Systems Contract-23 Frankin St                         </t>
  </si>
  <si>
    <t xml:space="preserve">Fire Systems Contract-11 Franklin St                        </t>
  </si>
  <si>
    <t xml:space="preserve">Fire Systems Contract-15 Franklin St                        </t>
  </si>
  <si>
    <t xml:space="preserve">Fire Systems Contract-120 Queen Road                        </t>
  </si>
  <si>
    <t xml:space="preserve">Fire Systems Contract-236 Queen Road                        </t>
  </si>
  <si>
    <t xml:space="preserve">Fire Systems Contract-534 Queen Road                        </t>
  </si>
  <si>
    <t xml:space="preserve">Fire Systems R &amp; M-6 Circuit Dr                             </t>
  </si>
  <si>
    <t xml:space="preserve">Fire Systems R &amp; M-200 East Tce                             </t>
  </si>
  <si>
    <t xml:space="preserve">Fire Systems R &amp; M-33 Franklin St                           </t>
  </si>
  <si>
    <t xml:space="preserve">Fire Systems R &amp; M-174 Fullarton Rd                         </t>
  </si>
  <si>
    <t xml:space="preserve">Fire Systems R &amp; M-26a Grote St                             </t>
  </si>
  <si>
    <t xml:space="preserve">Fire Systems R &amp; M-31 Franklin St                           </t>
  </si>
  <si>
    <t xml:space="preserve">Fire Systems R &amp; M-25 Franklin St                           </t>
  </si>
  <si>
    <t xml:space="preserve">Fire Systems R &amp; M-23 Frankin St                            </t>
  </si>
  <si>
    <t xml:space="preserve">Fire Systems R &amp; M-11 Franklin St                           </t>
  </si>
  <si>
    <t xml:space="preserve">Fire Systems R &amp; M-15 Franklin St                           </t>
  </si>
  <si>
    <t xml:space="preserve">Fire Systems R &amp; M-120 Queen Road                           </t>
  </si>
  <si>
    <t xml:space="preserve">Fire Systems R &amp; M-236 Queen Road                           </t>
  </si>
  <si>
    <t xml:space="preserve">Fire Systems R &amp; M-534 Queen Road                           </t>
  </si>
  <si>
    <t xml:space="preserve">Garden R &amp; M-6 Circuit Dr                                   </t>
  </si>
  <si>
    <t xml:space="preserve">Garden R &amp; M-200 East Tce                                   </t>
  </si>
  <si>
    <t xml:space="preserve">Garden R &amp; M-33 Franklin St                                 </t>
  </si>
  <si>
    <t xml:space="preserve">Garden R &amp; M-174 Fullarton Rd                               </t>
  </si>
  <si>
    <t xml:space="preserve">Garden R &amp; M-26a Grote St                                   </t>
  </si>
  <si>
    <t xml:space="preserve">Garden R &amp; M-31 Franklin St                                 </t>
  </si>
  <si>
    <t xml:space="preserve">Garden R &amp; M-25 Franklin St                                 </t>
  </si>
  <si>
    <t xml:space="preserve">Garden R &amp; M-23 Frankin St                                  </t>
  </si>
  <si>
    <t xml:space="preserve">Garden R &amp; M-11 Franklin St                                 </t>
  </si>
  <si>
    <t xml:space="preserve">Garden R &amp; M-15 Franklin St                                 </t>
  </si>
  <si>
    <t xml:space="preserve">Garden R &amp; M-25 Hutt St                                     </t>
  </si>
  <si>
    <t xml:space="preserve">Garden R &amp; M-A27 188 Carrington                             </t>
  </si>
  <si>
    <t xml:space="preserve">Garden R &amp; M-B25 188 Carrington                             </t>
  </si>
  <si>
    <t xml:space="preserve">Garden R &amp; M-120 Queen Road                                 </t>
  </si>
  <si>
    <t xml:space="preserve">Garden R &amp; M-236 Queen Road                                 </t>
  </si>
  <si>
    <t xml:space="preserve">Garden R &amp; M-534 Queen Road                                 </t>
  </si>
  <si>
    <t xml:space="preserve">Hire/Rent Plant &amp; Equip-6 Circuit Dr                        </t>
  </si>
  <si>
    <t xml:space="preserve">Hire/Rent Plant &amp; Equip-200 East Tce                        </t>
  </si>
  <si>
    <t xml:space="preserve">Hire/Rent Plant &amp; Equip-33 Franklin St                      </t>
  </si>
  <si>
    <t xml:space="preserve">Hire/Rent Plant &amp; Equip-174 Fullarton Rd                    </t>
  </si>
  <si>
    <t xml:space="preserve">Hire/Rent Plant &amp; Equip-26a Grote St                        </t>
  </si>
  <si>
    <t xml:space="preserve">Hire/Rent Plant &amp; Equip-31 Franklin St                      </t>
  </si>
  <si>
    <t xml:space="preserve">Hire/Rent Plant &amp; Equip-25 Franklin St                      </t>
  </si>
  <si>
    <t xml:space="preserve">Hire/Rent Plant &amp; Equip-23 Frankin St                       </t>
  </si>
  <si>
    <t xml:space="preserve">Hire/Rent Plant &amp; Equip-11 Franklin St                      </t>
  </si>
  <si>
    <t xml:space="preserve">Hire/Rent Plant &amp; Equip-15 Franklin St                      </t>
  </si>
  <si>
    <t xml:space="preserve">Hire/Rent Plant &amp; Equip-25 Hutt St                          </t>
  </si>
  <si>
    <t xml:space="preserve">Hire/Rent Plant &amp; Equip-A27 188 Carrington                  </t>
  </si>
  <si>
    <t xml:space="preserve">Hire/Rent Plant &amp; Equip-B25 188 Carrington                  </t>
  </si>
  <si>
    <t xml:space="preserve">Hire/Rent Plant &amp; Equip-120 Queen Road                      </t>
  </si>
  <si>
    <t xml:space="preserve">Hire/Rent Plant &amp; Equip-236 Queen Road                      </t>
  </si>
  <si>
    <t xml:space="preserve">Hire/Rent Plant &amp; Equip-534 Queen Road                      </t>
  </si>
  <si>
    <t xml:space="preserve">Lifts - Contracts-6 Circuit Dr                              </t>
  </si>
  <si>
    <t xml:space="preserve">Lifts - Contracts-200 East Tce                              </t>
  </si>
  <si>
    <t xml:space="preserve">Lifts - Contracts-33 Franklin St                            </t>
  </si>
  <si>
    <t xml:space="preserve">Lifts - Contracts-174 Fullarton Rd                          </t>
  </si>
  <si>
    <t xml:space="preserve">Lifts - Contracts-26a Grote St                              </t>
  </si>
  <si>
    <t xml:space="preserve">Lifts - Contracts-31 Franklin St                            </t>
  </si>
  <si>
    <t xml:space="preserve">Lifts - Contracts-25 Franklin St                            </t>
  </si>
  <si>
    <t xml:space="preserve">Lifts - Contracts-23 Frankin St                             </t>
  </si>
  <si>
    <t xml:space="preserve">Lifts - Contracts-11 Franklin St                            </t>
  </si>
  <si>
    <t xml:space="preserve">Lifts - Contracts-15 Franklin St                            </t>
  </si>
  <si>
    <t xml:space="preserve">Lifts - Contracts-120 Queen Road                            </t>
  </si>
  <si>
    <t xml:space="preserve">Lifts - Contracts-236 Queen Road                            </t>
  </si>
  <si>
    <t xml:space="preserve">Lifts - Contracts-534 Queen Road                            </t>
  </si>
  <si>
    <t xml:space="preserve">Lifts - R &amp; M-6 Circuit Dr                                  </t>
  </si>
  <si>
    <t xml:space="preserve">Lifts - R &amp; M-200 East Tce                                  </t>
  </si>
  <si>
    <t xml:space="preserve">Lifts - R &amp; M-33 Franklin St                                </t>
  </si>
  <si>
    <t xml:space="preserve">Lifts - R &amp; M-174 Fullarton Rd                              </t>
  </si>
  <si>
    <t xml:space="preserve">Lifts - R &amp; M-26a Grote St                                  </t>
  </si>
  <si>
    <t xml:space="preserve">Lifts - R &amp; M-31 Franklin St                                </t>
  </si>
  <si>
    <t xml:space="preserve">Lifts - R &amp; M-25 Franklin St                                </t>
  </si>
  <si>
    <t xml:space="preserve">Lifts - R &amp; M-23 Frankin St                                 </t>
  </si>
  <si>
    <t xml:space="preserve">Lifts - R &amp; M-11 Franklin St                                </t>
  </si>
  <si>
    <t xml:space="preserve">Lifts - R &amp; M-15 Franklin St                                </t>
  </si>
  <si>
    <t xml:space="preserve">Lifts - R &amp; M-120 Queen Road                                </t>
  </si>
  <si>
    <t xml:space="preserve">Lifts - R &amp; M-236 Queen Road                                </t>
  </si>
  <si>
    <t xml:space="preserve">Lifts - R &amp; M-534 Queen Road                                </t>
  </si>
  <si>
    <t xml:space="preserve">Other R &amp; M-6 Circuit Dr                                    </t>
  </si>
  <si>
    <t xml:space="preserve">Other R &amp; M-200 East Tce                                    </t>
  </si>
  <si>
    <t xml:space="preserve">Other R &amp; M-33 Franklin St                                  </t>
  </si>
  <si>
    <t xml:space="preserve">Other R &amp; M-174 Fullarton Rd                                </t>
  </si>
  <si>
    <t xml:space="preserve">Other R &amp; M-26a Grote St                                    </t>
  </si>
  <si>
    <t xml:space="preserve">Other R &amp; M-31 Franklin St                                  </t>
  </si>
  <si>
    <t xml:space="preserve">Other R &amp; M-25 Franklin St                                  </t>
  </si>
  <si>
    <t xml:space="preserve">Other R &amp; M-23 Frankin St                                   </t>
  </si>
  <si>
    <t xml:space="preserve">Other R &amp; M-11 Franklin St                                  </t>
  </si>
  <si>
    <t xml:space="preserve">Other R &amp; M-15 Franklin St                                  </t>
  </si>
  <si>
    <t xml:space="preserve">Other R &amp; M-25 Hutt St                                      </t>
  </si>
  <si>
    <t xml:space="preserve">Other R &amp; M-A27 188 Carrington                              </t>
  </si>
  <si>
    <t xml:space="preserve">Other R &amp; M-B25 188 Carrington                              </t>
  </si>
  <si>
    <t xml:space="preserve">Other R &amp; M-120 Queen Road                                  </t>
  </si>
  <si>
    <t xml:space="preserve">Other R &amp; M-236 Queen Road                                  </t>
  </si>
  <si>
    <t xml:space="preserve">Other R &amp; M-534 Queen Road                                  </t>
  </si>
  <si>
    <t xml:space="preserve">Pest  &amp; Weed Control-6 Circuit Dr                           </t>
  </si>
  <si>
    <t xml:space="preserve">Pest  &amp; Weed Control-200 East Tce                           </t>
  </si>
  <si>
    <t xml:space="preserve">Pest  &amp; Weed Control-33 Franklin St                         </t>
  </si>
  <si>
    <t xml:space="preserve">Pest  &amp; Weed Control-174 Fullarton Rd                       </t>
  </si>
  <si>
    <t xml:space="preserve">Pest  &amp; Weed Control-26a Grote St                           </t>
  </si>
  <si>
    <t xml:space="preserve">Pest  &amp; Weed Control-31 Franklin St                         </t>
  </si>
  <si>
    <t xml:space="preserve">Pest  &amp; Weed Control-25 Franklin St                         </t>
  </si>
  <si>
    <t xml:space="preserve">Pest  &amp; Weed Control-23 Frankin St                          </t>
  </si>
  <si>
    <t xml:space="preserve">Pest  &amp; Weed Control-11 Franklin St                         </t>
  </si>
  <si>
    <t xml:space="preserve">Pest  &amp; Weed Control-15 Franklin St                         </t>
  </si>
  <si>
    <t xml:space="preserve">Pest  &amp; Weed Control-25 Hutt St                             </t>
  </si>
  <si>
    <t xml:space="preserve">Pest  &amp; Weed Control-A27 188 Carrington                     </t>
  </si>
  <si>
    <t xml:space="preserve">Pest  &amp; Weed Control-B25 188 Carrington                     </t>
  </si>
  <si>
    <t xml:space="preserve">Pest  &amp; Weed Control-120 Queen Road                         </t>
  </si>
  <si>
    <t xml:space="preserve">Pest  &amp; Weed Control-236 Queen Road                         </t>
  </si>
  <si>
    <t xml:space="preserve">Pest  &amp; Weed Control-534 Queen Road                         </t>
  </si>
  <si>
    <t xml:space="preserve">Plumbing - R &amp; M-6 Circuit Dr                               </t>
  </si>
  <si>
    <t xml:space="preserve">Plumbing - R &amp; M-200 East Tce                               </t>
  </si>
  <si>
    <t xml:space="preserve">Plumbing - R &amp; M-33 Franklin St                             </t>
  </si>
  <si>
    <t xml:space="preserve">Plumbing - R &amp; M-174 Fullarton Rd                           </t>
  </si>
  <si>
    <t xml:space="preserve">Plumbing - R &amp; M-26a Grote St                               </t>
  </si>
  <si>
    <t xml:space="preserve">Plumbing - R &amp; M-31 Franklin St                             </t>
  </si>
  <si>
    <t xml:space="preserve">Plumbing - R &amp; M-25 Franklin St                             </t>
  </si>
  <si>
    <t xml:space="preserve">Plumbing - R &amp; M-23 Frankin St                              </t>
  </si>
  <si>
    <t xml:space="preserve">Plumbing - R &amp; M-11 Franklin St                             </t>
  </si>
  <si>
    <t xml:space="preserve">Plumbing - R &amp; M-15 Franklin St                             </t>
  </si>
  <si>
    <t xml:space="preserve">Plumbing - R &amp; M-25 Hutt St                                 </t>
  </si>
  <si>
    <t xml:space="preserve">Plumbing - R &amp; M-A27 188 Carrington                         </t>
  </si>
  <si>
    <t xml:space="preserve">Plumbing - R &amp; M-B25 188 Carrington                         </t>
  </si>
  <si>
    <t xml:space="preserve">Plumbing - R &amp; M-120 Queen Road                             </t>
  </si>
  <si>
    <t xml:space="preserve">Plumbing - R &amp; M-236 Queen Road                             </t>
  </si>
  <si>
    <t xml:space="preserve">Plumbing - R &amp; M-534 Queen Road                             </t>
  </si>
  <si>
    <t xml:space="preserve">Security - Access &amp; Alarm Syst-6 Circuit Dr                 </t>
  </si>
  <si>
    <t xml:space="preserve">Security - Access &amp; Alarm Syst-200 East Tce                 </t>
  </si>
  <si>
    <t xml:space="preserve">Security - Access &amp; Alarm Syst-33 Franklin St               </t>
  </si>
  <si>
    <t xml:space="preserve">Security - Access &amp; Alarm Syst-174 Fullarton Rd             </t>
  </si>
  <si>
    <t xml:space="preserve">Security - Access &amp; Alarm Syst-26a Grote St                 </t>
  </si>
  <si>
    <t xml:space="preserve">Security - Access &amp; Alarm Syst-31 Franklin St               </t>
  </si>
  <si>
    <t xml:space="preserve">Security - Access &amp; Alarm Syst-25 Franklin St               </t>
  </si>
  <si>
    <t xml:space="preserve">Security - Access &amp; Alarm Syst-23 Frankin St                </t>
  </si>
  <si>
    <t xml:space="preserve">Security - Access &amp; Alarm Syst-11 Franklin St               </t>
  </si>
  <si>
    <t xml:space="preserve">Security - Access &amp; Alarm Syst-15 Franklin St               </t>
  </si>
  <si>
    <t xml:space="preserve">Security - Access &amp; Alarm Syst-25 Hutt St                   </t>
  </si>
  <si>
    <t xml:space="preserve">Security - Access &amp; Alarm Syst-120 Queen Road               </t>
  </si>
  <si>
    <t xml:space="preserve">Security - Access &amp; Alarm Syst-236 Queen Road               </t>
  </si>
  <si>
    <t xml:space="preserve">Security - Access &amp; Alarm Syst-534 Queen Road               </t>
  </si>
  <si>
    <t xml:space="preserve">Security - Monitoring Contract-6 Circuit Dr                 </t>
  </si>
  <si>
    <t xml:space="preserve">Security - Monitoring Contract-200 East Tce                 </t>
  </si>
  <si>
    <t xml:space="preserve">Security - Monitoring Contract-33 Franklin St               </t>
  </si>
  <si>
    <t xml:space="preserve">Security - Monitoring Contract-174 Fullarton Rd             </t>
  </si>
  <si>
    <t xml:space="preserve">Security - Monitoring Contract-26a Grote St                 </t>
  </si>
  <si>
    <t xml:space="preserve">Security - Monitoring Contract-31 Franklin St               </t>
  </si>
  <si>
    <t xml:space="preserve">Security - Monitoring Contract-25 Franklin St               </t>
  </si>
  <si>
    <t xml:space="preserve">Security - Monitoring Contract-23 Frankin St                </t>
  </si>
  <si>
    <t xml:space="preserve">Security - Monitoring Contract-11 Franklin St               </t>
  </si>
  <si>
    <t xml:space="preserve">Security - Monitoring Contract-15 Franklin St               </t>
  </si>
  <si>
    <t xml:space="preserve">Security - Monitoring Contract-25 Hutt St                   </t>
  </si>
  <si>
    <t xml:space="preserve">Security - Monitoring Contract-120 Queen Road               </t>
  </si>
  <si>
    <t xml:space="preserve">Security - Monitoring Contract-236 Queen Road               </t>
  </si>
  <si>
    <t xml:space="preserve">Security - Monitoring Contract-534 Queen Road               </t>
  </si>
  <si>
    <t xml:space="preserve">Security - Patrols-6 Circuit Dr                             </t>
  </si>
  <si>
    <t xml:space="preserve">Security - Patrols-200 East Tce                             </t>
  </si>
  <si>
    <t xml:space="preserve">Security - Patrols-33 Franklin St                           </t>
  </si>
  <si>
    <t xml:space="preserve">Security - Patrols-174 Fullarton Rd                         </t>
  </si>
  <si>
    <t xml:space="preserve">Security - Patrols-26a Grote St                             </t>
  </si>
  <si>
    <t xml:space="preserve">Security - Patrols-31 Franklin St                           </t>
  </si>
  <si>
    <t xml:space="preserve">Security - Patrols-25 Franklin St                           </t>
  </si>
  <si>
    <t xml:space="preserve">Security - Patrols-23 Frankin St                            </t>
  </si>
  <si>
    <t xml:space="preserve">Security - Patrols-11 Franklin St                           </t>
  </si>
  <si>
    <t xml:space="preserve">Security - Patrols-15 Franklin St                           </t>
  </si>
  <si>
    <t xml:space="preserve">Security - Patrols-25 Hutt St                               </t>
  </si>
  <si>
    <t xml:space="preserve">Security - Patrols-120 Queen Road                           </t>
  </si>
  <si>
    <t xml:space="preserve">Security - Patrols-236 Queen Road                           </t>
  </si>
  <si>
    <t xml:space="preserve">Security - Patrols-534 Queen Road                           </t>
  </si>
  <si>
    <t xml:space="preserve">Asbestos Report-6 Circuit Dr                                </t>
  </si>
  <si>
    <t xml:space="preserve">Asbestos Report-200 East Tce                                </t>
  </si>
  <si>
    <t xml:space="preserve">Asbestos Report-33 Franklin St                              </t>
  </si>
  <si>
    <t xml:space="preserve">Asbestos Report-174 Fullarton Rd                            </t>
  </si>
  <si>
    <t xml:space="preserve">Asbestos Report-26a Grote St                                </t>
  </si>
  <si>
    <t xml:space="preserve">Asbestos Report-31 Franklin St                              </t>
  </si>
  <si>
    <t xml:space="preserve">Asbestos Report-25 Franklin St                              </t>
  </si>
  <si>
    <t xml:space="preserve">Asbestos Report-23 Frankin St                               </t>
  </si>
  <si>
    <t xml:space="preserve">Asbestos Report-11 Franklin St                              </t>
  </si>
  <si>
    <t xml:space="preserve">Asbestos Report-15 Franklin St                              </t>
  </si>
  <si>
    <t xml:space="preserve">Asbestos Report-25 Hutt St                                  </t>
  </si>
  <si>
    <t xml:space="preserve">Asbestos Report-A27 188 Carrington                          </t>
  </si>
  <si>
    <t xml:space="preserve">Asbestos Report-B25 188 Carrington                          </t>
  </si>
  <si>
    <t xml:space="preserve">Asbestos Report-120 Queen Road                              </t>
  </si>
  <si>
    <t xml:space="preserve">Asbestos Report-236 Queen Road                              </t>
  </si>
  <si>
    <t xml:space="preserve">Asbestos Report-534 Queen Road                              </t>
  </si>
  <si>
    <t xml:space="preserve">Cleaning &amp; Rubbish Removal-6 Circuit Dr                     </t>
  </si>
  <si>
    <t xml:space="preserve">Cleaning &amp; Rubbish Removal-200 East Tce                     </t>
  </si>
  <si>
    <t xml:space="preserve">Cleaning &amp; Rubbish Removal-33 Franklin St                   </t>
  </si>
  <si>
    <t xml:space="preserve">Cleaning &amp; Rubbish Removal-174 Fullarton Rd                 </t>
  </si>
  <si>
    <t xml:space="preserve">Cleaning &amp; Rubbish Removal-26a Grote St                     </t>
  </si>
  <si>
    <t xml:space="preserve">Cleaning &amp; Rubbish Removal-31 Franklin St                   </t>
  </si>
  <si>
    <t xml:space="preserve">Cleaning &amp; Rubbish Removal-25 Franklin St                   </t>
  </si>
  <si>
    <t xml:space="preserve">Cleaning &amp; Rubbish Removal-23 Frankin St                    </t>
  </si>
  <si>
    <t xml:space="preserve">Cleaning &amp; Rubbish Removal-11 Franklin St                   </t>
  </si>
  <si>
    <t xml:space="preserve">Cleaning &amp; Rubbish Removal-15 Franklin St                   </t>
  </si>
  <si>
    <t xml:space="preserve">Cleaning &amp; Rubbish Removal-25 Hutt St                       </t>
  </si>
  <si>
    <t xml:space="preserve">Cleaning &amp; Rubbish Removal-A27 188 Carrington               </t>
  </si>
  <si>
    <t xml:space="preserve">Cleaning &amp; Rubbish Removal-B25 188 Carrington               </t>
  </si>
  <si>
    <t xml:space="preserve">Cleaning &amp; Rubbish Removal-120 Queen Road                   </t>
  </si>
  <si>
    <t xml:space="preserve">Cleaning &amp; Rubbish Removal-236 Queen Road                   </t>
  </si>
  <si>
    <t xml:space="preserve">Cleaning &amp; Rubbish Removal-534 Queen Road                   </t>
  </si>
  <si>
    <t xml:space="preserve">Electricity - Common-6 Circuit Dr                           </t>
  </si>
  <si>
    <t xml:space="preserve">Electricity - Common-200 East Tce                           </t>
  </si>
  <si>
    <t xml:space="preserve">Electricity - Common-33 Franklin St                         </t>
  </si>
  <si>
    <t xml:space="preserve">Electricity - Common-174 Fullarton Rd                       </t>
  </si>
  <si>
    <t xml:space="preserve">Electricity - Common-26a Grote St                           </t>
  </si>
  <si>
    <t xml:space="preserve">Electricity - Common-31 Franklin St                         </t>
  </si>
  <si>
    <t xml:space="preserve">Electricity - Common-25 Franklin St                         </t>
  </si>
  <si>
    <t xml:space="preserve">Electricity - Common-23 Frankin St                          </t>
  </si>
  <si>
    <t xml:space="preserve">Electricity - Common-11 Franklin St                         </t>
  </si>
  <si>
    <t xml:space="preserve">Electricity - Common-15 Franklin St                         </t>
  </si>
  <si>
    <t xml:space="preserve">Electricity - Common-25 Hutt St                             </t>
  </si>
  <si>
    <t xml:space="preserve">Electricity - Common-A27 188 Carrington                     </t>
  </si>
  <si>
    <t xml:space="preserve">Electricity - Common-B25 188 Carrington                     </t>
  </si>
  <si>
    <t xml:space="preserve">Electricity - Common-120 Queen Road                         </t>
  </si>
  <si>
    <t xml:space="preserve">Electricity - Common-236 Queen Road                         </t>
  </si>
  <si>
    <t xml:space="preserve">Electricity - Common-534 Queen Road                         </t>
  </si>
  <si>
    <t xml:space="preserve">Gas Consumption-6 Circuit Dr                                </t>
  </si>
  <si>
    <t xml:space="preserve">Gas Consumption-200 East Tce                                </t>
  </si>
  <si>
    <t xml:space="preserve">Gas Consumption-33 Franklin St                              </t>
  </si>
  <si>
    <t xml:space="preserve">Gas Consumption-174 Fullarton Rd                            </t>
  </si>
  <si>
    <t xml:space="preserve">Gas Consumption-26a Grote St                                </t>
  </si>
  <si>
    <t xml:space="preserve">Gas Consumption-31 Franklin St                              </t>
  </si>
  <si>
    <t xml:space="preserve">Gas Consumption-25 Franklin St                              </t>
  </si>
  <si>
    <t xml:space="preserve">Gas Consumption-23 Frankin St                               </t>
  </si>
  <si>
    <t xml:space="preserve">Gas Consumption-11 Franklin St                              </t>
  </si>
  <si>
    <t xml:space="preserve">Gas Consumption-15 Franklin St                              </t>
  </si>
  <si>
    <t xml:space="preserve">Gas Consumption-25 Hutt St                                  </t>
  </si>
  <si>
    <t xml:space="preserve">Gas Consumption-A27 188 Carrington                          </t>
  </si>
  <si>
    <t xml:space="preserve">Gas Consumption-B25 188 Carrington                          </t>
  </si>
  <si>
    <t xml:space="preserve">Gas Consumption-120 Queen Road                              </t>
  </si>
  <si>
    <t xml:space="preserve">Gas Consumption-236 Queen Road                              </t>
  </si>
  <si>
    <t xml:space="preserve">Gas Consumption-534 Queen Road                              </t>
  </si>
  <si>
    <t xml:space="preserve">Levies - Property-6 Circuit Dr                              </t>
  </si>
  <si>
    <t xml:space="preserve">Levies - Property-200 East Tce                              </t>
  </si>
  <si>
    <t xml:space="preserve">Levies - Property-33 Franklin St                            </t>
  </si>
  <si>
    <t xml:space="preserve">Levies - Property-174 Fullarton Rd                          </t>
  </si>
  <si>
    <t xml:space="preserve">Levies - Property-26a Grote St                              </t>
  </si>
  <si>
    <t xml:space="preserve">Levies - Property-31 Franklin St                            </t>
  </si>
  <si>
    <t xml:space="preserve">Levies - Property-25 Franklin St                            </t>
  </si>
  <si>
    <t xml:space="preserve">Levies - Property-23 Frankin St                             </t>
  </si>
  <si>
    <t xml:space="preserve">Levies - Property-11 Franklin St                            </t>
  </si>
  <si>
    <t xml:space="preserve">Levies - Property-15 Franklin St                            </t>
  </si>
  <si>
    <t xml:space="preserve">Levies - Property-25 Hutt St                                </t>
  </si>
  <si>
    <t xml:space="preserve">Levies - Property-A27 188 Carrington                        </t>
  </si>
  <si>
    <t xml:space="preserve">Levies - Property-B25 188 Carrington                        </t>
  </si>
  <si>
    <t xml:space="preserve">Levies - Property-120 Queen Road                            </t>
  </si>
  <si>
    <t xml:space="preserve">Levies - Property-236 Queen Road                            </t>
  </si>
  <si>
    <t xml:space="preserve">Levies - Property-534 Queen Road                            </t>
  </si>
  <si>
    <t xml:space="preserve">Rates &amp; Taxes - Council-6 Circuit Dr                        </t>
  </si>
  <si>
    <t xml:space="preserve">Rates &amp; Taxes - Council-200 East Tce                        </t>
  </si>
  <si>
    <t xml:space="preserve">Rates &amp; Taxes - Council-33 Franklin St                      </t>
  </si>
  <si>
    <t xml:space="preserve">Rates &amp; Taxes - Council-174 Fullarton Rd                    </t>
  </si>
  <si>
    <t xml:space="preserve">Rates &amp; Taxes - Council-26a Grote St                        </t>
  </si>
  <si>
    <t xml:space="preserve">Rates &amp; Taxes - Council-31 Franklin St                      </t>
  </si>
  <si>
    <t xml:space="preserve">Rates &amp; Taxes - Council-25 Franklin St                      </t>
  </si>
  <si>
    <t xml:space="preserve">Rates &amp; Taxes - Council-23 Frankin St                       </t>
  </si>
  <si>
    <t xml:space="preserve">Rates &amp; Taxes - Council-11 Franklin St                      </t>
  </si>
  <si>
    <t xml:space="preserve">Rates &amp; Taxes - Council-15 Franklin St                      </t>
  </si>
  <si>
    <t xml:space="preserve">Rates &amp; Taxes - Council-25 Hutt St                          </t>
  </si>
  <si>
    <t xml:space="preserve">Rates &amp; Taxes - Council-A27 188 Carrington                  </t>
  </si>
  <si>
    <t xml:space="preserve">Rates &amp; Taxes - Council-B25 188 Carrington                  </t>
  </si>
  <si>
    <t xml:space="preserve">Rates &amp; Taxes - Council-120 Queen Road                      </t>
  </si>
  <si>
    <t xml:space="preserve">Rates &amp; Taxes - Council-236 Queen Road                      </t>
  </si>
  <si>
    <t xml:space="preserve">Rates &amp; Taxes - Council-534 Queen Road                      </t>
  </si>
  <si>
    <t xml:space="preserve">Rates &amp; Taxes - ESL-6 Circuit Dr                            </t>
  </si>
  <si>
    <t xml:space="preserve">Rates &amp; Taxes - ESL-200 East Tce                            </t>
  </si>
  <si>
    <t xml:space="preserve">Rates &amp; Taxes - ESL-33 Franklin St                          </t>
  </si>
  <si>
    <t xml:space="preserve">Rates &amp; Taxes - ESL-174 Fullarton Rd                        </t>
  </si>
  <si>
    <t xml:space="preserve">Rates &amp; Taxes - ESL-26a Grote St                            </t>
  </si>
  <si>
    <t xml:space="preserve">Rates &amp; Taxes - ESL-31 Franklin St                          </t>
  </si>
  <si>
    <t xml:space="preserve">Rates &amp; Taxes - ESL-25 Franklin St                          </t>
  </si>
  <si>
    <t xml:space="preserve">Rates &amp; Taxes - ESL-23 Frankin St                           </t>
  </si>
  <si>
    <t xml:space="preserve">Rates &amp; Taxes - ESL-11 Franklin St                          </t>
  </si>
  <si>
    <t xml:space="preserve">Rates &amp; Taxes - ESL-15 Franklin St                          </t>
  </si>
  <si>
    <t xml:space="preserve">Rates &amp; Taxes - ESL-25 Hutt St                              </t>
  </si>
  <si>
    <t xml:space="preserve">Rates &amp; Taxes - ESL-A27 188 Carrington                      </t>
  </si>
  <si>
    <t xml:space="preserve">Rates &amp; Taxes - ESL-B25 188 Carrington                      </t>
  </si>
  <si>
    <t xml:space="preserve">Rates &amp; Taxes - ESL-120 Queen Road                          </t>
  </si>
  <si>
    <t xml:space="preserve">Rates &amp; Taxes - ESL-236 Queen Road                          </t>
  </si>
  <si>
    <t xml:space="preserve">Rates &amp; Taxes - ESL-534 Queen Road                          </t>
  </si>
  <si>
    <t xml:space="preserve">Rates &amp; Taxes - Water-6 Circuit Dr                          </t>
  </si>
  <si>
    <t xml:space="preserve">Rates &amp; Taxes - Water-200 East Tce                          </t>
  </si>
  <si>
    <t xml:space="preserve">Rates &amp; Taxes - Water-33 Franklin St                        </t>
  </si>
  <si>
    <t xml:space="preserve">Rates &amp; Taxes - Water-174 Fullarton Rd                      </t>
  </si>
  <si>
    <t xml:space="preserve">Rates &amp; Taxes - Water-26a Grote St                          </t>
  </si>
  <si>
    <t xml:space="preserve">Rates &amp; Taxes - Water-31 Franklin St                        </t>
  </si>
  <si>
    <t xml:space="preserve">Rates &amp; Taxes - Water-25 Franklin St                        </t>
  </si>
  <si>
    <t xml:space="preserve">Rates &amp; Taxes - Water-23 Frankin St                         </t>
  </si>
  <si>
    <t xml:space="preserve">Rates &amp; Taxes - Water-11 Franklin St                        </t>
  </si>
  <si>
    <t xml:space="preserve">Rates &amp; Taxes - Water-15 Franklin St                        </t>
  </si>
  <si>
    <t xml:space="preserve">Rates &amp; Taxes - Water-25 Hutt St                            </t>
  </si>
  <si>
    <t xml:space="preserve">Rates &amp; Taxes - Water-A27 188 Carrington                    </t>
  </si>
  <si>
    <t xml:space="preserve">Rates &amp; Taxes - Water-B25 188 Carrington                    </t>
  </si>
  <si>
    <t xml:space="preserve">Rates &amp; Taxes - Water-120 Queen Road                        </t>
  </si>
  <si>
    <t xml:space="preserve">Rates &amp; Taxes - Water-236 Queen Road                        </t>
  </si>
  <si>
    <t xml:space="preserve">Rates &amp; Taxes - Water-534 Queen Road                        </t>
  </si>
  <si>
    <t xml:space="preserve">Extra Ordinary Expenses-GPM                                 </t>
  </si>
  <si>
    <t xml:space="preserve">Captial loss-GPM                                            </t>
  </si>
  <si>
    <t xml:space="preserve">Income Tax-GPM                                              </t>
  </si>
  <si>
    <t xml:space="preserve">National Australia Bank-GPM                                 </t>
  </si>
  <si>
    <t xml:space="preserve">Undeposited Funds-GPM                                       </t>
  </si>
  <si>
    <t xml:space="preserve">Undeposited Funds - Credit Cards-GPM                        </t>
  </si>
  <si>
    <t xml:space="preserve">Electronic Clearing -GPM                                    </t>
  </si>
  <si>
    <t xml:space="preserve">Trade Debtor-GPM                                            </t>
  </si>
  <si>
    <t xml:space="preserve">Petty Cash-GPM                                              </t>
  </si>
  <si>
    <t xml:space="preserve">Preliminary Expense-GPM                                     </t>
  </si>
  <si>
    <t xml:space="preserve">Prepaid - Council Rates-6 Circuit Dr                        </t>
  </si>
  <si>
    <t xml:space="preserve">Prepaid - Council Rates-200 East Tce                        </t>
  </si>
  <si>
    <t xml:space="preserve">Prepaid - Council Rates-33 Franklin St                      </t>
  </si>
  <si>
    <t xml:space="preserve">Prepaid - Council Rates-174 Fullarton Rd                    </t>
  </si>
  <si>
    <t xml:space="preserve">Prepaid - Council Rates-26a Grote St                        </t>
  </si>
  <si>
    <t xml:space="preserve">Prepaid - Council Rates-31 Franklin St                      </t>
  </si>
  <si>
    <t xml:space="preserve">Prepaid - Council Rates-25 Franklin St                      </t>
  </si>
  <si>
    <t xml:space="preserve">Prepaid - Council Rates-23 Frankin St                       </t>
  </si>
  <si>
    <t xml:space="preserve">Prepaid - Council Rates-11 Franklin St                      </t>
  </si>
  <si>
    <t xml:space="preserve">Prepaid - Council Rates-15 Franklin St                      </t>
  </si>
  <si>
    <t xml:space="preserve">Prepaid - Council Rates-25 Hutt St                          </t>
  </si>
  <si>
    <t xml:space="preserve">Prepaid - Council Rates-A27 188 Carrington                  </t>
  </si>
  <si>
    <t xml:space="preserve">Prepaid - Council Rates-B25 188 Carrington                  </t>
  </si>
  <si>
    <t xml:space="preserve">Prepaid - Council Rates-120 Queen Road                      </t>
  </si>
  <si>
    <t xml:space="preserve">Prepaid - Council Rates-236 Queen Road                      </t>
  </si>
  <si>
    <t xml:space="preserve">Prepaid - Council Rates-534 Queen Road                      </t>
  </si>
  <si>
    <t xml:space="preserve">Prepaid - Council Rates-GPM                                 </t>
  </si>
  <si>
    <t xml:space="preserve">Prepaid - General-6 Circuit Dr                              </t>
  </si>
  <si>
    <t xml:space="preserve">Prepaid - General-200 East Tce                              </t>
  </si>
  <si>
    <t xml:space="preserve">Prepaid - General-33 Franklin St                            </t>
  </si>
  <si>
    <t xml:space="preserve">Prepaid - General-174 Fullarton Rd                          </t>
  </si>
  <si>
    <t xml:space="preserve">Prepaid - General-26a Grote St                              </t>
  </si>
  <si>
    <t xml:space="preserve">Prepaid - General-31 Franklin St                            </t>
  </si>
  <si>
    <t xml:space="preserve">Prepaid - General-25 Franklin St                            </t>
  </si>
  <si>
    <t xml:space="preserve">Prepaid - General-23 Frankin St                             </t>
  </si>
  <si>
    <t xml:space="preserve">Prepaid - General-11 Franklin St                            </t>
  </si>
  <si>
    <t xml:space="preserve">Prepaid - General-15 Franklin St                            </t>
  </si>
  <si>
    <t xml:space="preserve">Prepaid - General-25 Hutt St                                </t>
  </si>
  <si>
    <t xml:space="preserve">Prepaid - General-A27 188 Carrington                        </t>
  </si>
  <si>
    <t xml:space="preserve">Prepaid - General-B25 188 Carrington                        </t>
  </si>
  <si>
    <t xml:space="preserve">Prepaid - General-120 Queen Road                            </t>
  </si>
  <si>
    <t xml:space="preserve">Prepaid - General-236 Queen Road                            </t>
  </si>
  <si>
    <t xml:space="preserve">Prepaid - General-534 Queen Road                            </t>
  </si>
  <si>
    <t xml:space="preserve">Prepayments - General-GPM                                   </t>
  </si>
  <si>
    <t xml:space="preserve">Prepaid - Insurance-6 Circuit Dr                            </t>
  </si>
  <si>
    <t xml:space="preserve">Prepaid - Insurance-200 East Tce                            </t>
  </si>
  <si>
    <t xml:space="preserve">Prepaid - Insurance-33 Franklin St                          </t>
  </si>
  <si>
    <t xml:space="preserve">Prepaid - Insurance-174 Fullarton Rd                        </t>
  </si>
  <si>
    <t xml:space="preserve">Prepaid - Insurance-26a Grote St                            </t>
  </si>
  <si>
    <t xml:space="preserve">Prepaid - Insurance-31 Franklin St                          </t>
  </si>
  <si>
    <t xml:space="preserve">Prepaid - Insurance-25 Franklin St                          </t>
  </si>
  <si>
    <t xml:space="preserve">Prepaid - Insurance-23 Frankin St                           </t>
  </si>
  <si>
    <t xml:space="preserve">Prepaid - Insurance-11 Franklin St                          </t>
  </si>
  <si>
    <t xml:space="preserve">Prepaid - Insurance-15 Franklin St                          </t>
  </si>
  <si>
    <t xml:space="preserve">Prepaid - Insurance-25 Hutt St                              </t>
  </si>
  <si>
    <t xml:space="preserve">Prepaid - Insurance-A27 188 Carrington                      </t>
  </si>
  <si>
    <t xml:space="preserve">Prepaid - Insurance-B25 188 Carrington                      </t>
  </si>
  <si>
    <t xml:space="preserve">Prepaid - Insurance-120 Queen Road                          </t>
  </si>
  <si>
    <t xml:space="preserve">Prepaid - Insurance-236 Queen Road                          </t>
  </si>
  <si>
    <t xml:space="preserve">Prepaid - Insurance-534 Queen Road                          </t>
  </si>
  <si>
    <t xml:space="preserve">Prepaid - Insurance-GPM                                     </t>
  </si>
  <si>
    <t xml:space="preserve">Prepaid - Water-6 Circuit Dr                                </t>
  </si>
  <si>
    <t xml:space="preserve">Prepaid - Water-200 East Tce                                </t>
  </si>
  <si>
    <t xml:space="preserve">Prepaid - Water-33 Franklin St                              </t>
  </si>
  <si>
    <t xml:space="preserve">Prepaid - Water-174 Fullarton Rd                            </t>
  </si>
  <si>
    <t xml:space="preserve">Prepaid - Water-26a Grote St                                </t>
  </si>
  <si>
    <t xml:space="preserve">Prepaid - Water-31 Franklin St                              </t>
  </si>
  <si>
    <t xml:space="preserve">Prepaid - Water-25 Franklin St                              </t>
  </si>
  <si>
    <t xml:space="preserve">Prepaid - Water-23 Frankin St                               </t>
  </si>
  <si>
    <t xml:space="preserve">Prepaid - Water-11 Franklin St                              </t>
  </si>
  <si>
    <t xml:space="preserve">Prepaid - Water-15 Franklin St                              </t>
  </si>
  <si>
    <t xml:space="preserve">Prepaid - Water-25 Hutt St                                  </t>
  </si>
  <si>
    <t xml:space="preserve">Prepaid - Water-A27 188 Carrington                          </t>
  </si>
  <si>
    <t xml:space="preserve">Prepaid - Water-B25 188 Carrington                          </t>
  </si>
  <si>
    <t xml:space="preserve">Prepaid - Water-120 Queen Road                              </t>
  </si>
  <si>
    <t xml:space="preserve">Prepaid - Water-236 Queen Road                              </t>
  </si>
  <si>
    <t xml:space="preserve">Prepaid - Water-534 Queen Road                              </t>
  </si>
  <si>
    <t xml:space="preserve">Prepaid - Water Rates-GPM                                   </t>
  </si>
  <si>
    <t xml:space="preserve">Prepaid - Maint Contracts-6 Circuit Dr                      </t>
  </si>
  <si>
    <t xml:space="preserve">Prepaid - Maint Contracts-200 East Tce                      </t>
  </si>
  <si>
    <t xml:space="preserve">Prepaid - Maint Contracts-33 Franklin St                    </t>
  </si>
  <si>
    <t xml:space="preserve">Prepaid - Maint Contracts-174 Fullarton Rd                  </t>
  </si>
  <si>
    <t xml:space="preserve">Prepaid - Maint Contracts-26a Grote St                      </t>
  </si>
  <si>
    <t xml:space="preserve">Prepaid - Maint Contracts-31 Franklin St                    </t>
  </si>
  <si>
    <t xml:space="preserve">Prepaid - Maint Contracts-25 Franklin St                    </t>
  </si>
  <si>
    <t xml:space="preserve">Prepaid - Maint Contracts-23 Frankin St                     </t>
  </si>
  <si>
    <t xml:space="preserve">Prepaid - Maint Contracts-11 Franklin St                    </t>
  </si>
  <si>
    <t xml:space="preserve">Prepaid - Maint Contracts-15 Franklin St                    </t>
  </si>
  <si>
    <t xml:space="preserve">Prepaid - Maint Contracts-25 Hutt St                        </t>
  </si>
  <si>
    <t xml:space="preserve">Prepaid - Maint Contracts-A27 188 Carrington                </t>
  </si>
  <si>
    <t xml:space="preserve">Prepaid - Maint Contracts-B25 188 Carrington                </t>
  </si>
  <si>
    <t xml:space="preserve">Prepaid - Maint Contracts-120 Queen Road                    </t>
  </si>
  <si>
    <t xml:space="preserve">Prepaid - Maint Contracts-236 Queen Road                    </t>
  </si>
  <si>
    <t xml:space="preserve">Prepaid - Maint Contracts-534 Queen Road                    </t>
  </si>
  <si>
    <t xml:space="preserve">Prepayments - Maint Contracts-GPM                           </t>
  </si>
  <si>
    <t xml:space="preserve">Suspense-GPM                                                </t>
  </si>
  <si>
    <t xml:space="preserve">Suspense-Income                                             </t>
  </si>
  <si>
    <t xml:space="preserve">Suspense-Expense                                            </t>
  </si>
  <si>
    <t xml:space="preserve">Suspense-Other                                              </t>
  </si>
  <si>
    <t xml:space="preserve">Intercompany-23F                                            </t>
  </si>
  <si>
    <t xml:space="preserve">Intercompany-EPH                                            </t>
  </si>
  <si>
    <t xml:space="preserve">Intercompany-EPI                                            </t>
  </si>
  <si>
    <t xml:space="preserve">Intercompany-FPP                                            </t>
  </si>
  <si>
    <t xml:space="preserve">Intercompany-GBLT                                           </t>
  </si>
  <si>
    <t xml:space="preserve">Intercompany-GIP                                            </t>
  </si>
  <si>
    <t xml:space="preserve">Intercompany-OPC                                            </t>
  </si>
  <si>
    <t xml:space="preserve">Intercompany-RIUP                                           </t>
  </si>
  <si>
    <t xml:space="preserve">Intercompany-ROOTS                                          </t>
  </si>
  <si>
    <t xml:space="preserve">Intercompany-SOLE                                           </t>
  </si>
  <si>
    <t xml:space="preserve">Intercompany-TAR                                            </t>
  </si>
  <si>
    <t xml:space="preserve">Intercompany-TAT                                            </t>
  </si>
  <si>
    <t xml:space="preserve">Intercompany-TMV                                            </t>
  </si>
  <si>
    <t xml:space="preserve">Intercompany-TMR                                            </t>
  </si>
  <si>
    <t xml:space="preserve">Intercompany - TWC                                          </t>
  </si>
  <si>
    <t xml:space="preserve">Bill of Exchange-EPH                                        </t>
  </si>
  <si>
    <t xml:space="preserve">Bill of Exchange-EPI                                        </t>
  </si>
  <si>
    <t xml:space="preserve">Bill of Exchange-FPP                                        </t>
  </si>
  <si>
    <t xml:space="preserve">Bill of Exchange-GBLT                                       </t>
  </si>
  <si>
    <t xml:space="preserve">Bill of Exchange-GIP                                        </t>
  </si>
  <si>
    <t xml:space="preserve">Bill of Exchange-OPC                                        </t>
  </si>
  <si>
    <t xml:space="preserve">Bill of Exchange-RIUP                                       </t>
  </si>
  <si>
    <t xml:space="preserve">Bill of Exchange-ROOTS                                      </t>
  </si>
  <si>
    <t xml:space="preserve">Bill of Exchange-SOLE                                       </t>
  </si>
  <si>
    <t xml:space="preserve">Bill of Exchange-TAR                                        </t>
  </si>
  <si>
    <t xml:space="preserve">Bill of Exchange-TAT                                        </t>
  </si>
  <si>
    <t xml:space="preserve">Bill of Exchange-TMV                                        </t>
  </si>
  <si>
    <t xml:space="preserve">Shares in subsidiary-23F                                    </t>
  </si>
  <si>
    <t xml:space="preserve">Shares in subsidiary-EPH                                    </t>
  </si>
  <si>
    <t xml:space="preserve">Shares in subsidiary-EPI                                    </t>
  </si>
  <si>
    <t xml:space="preserve">Shares in subsidiary-FPP                                    </t>
  </si>
  <si>
    <t xml:space="preserve">Shares in subsidiary-GBLT                                   </t>
  </si>
  <si>
    <t xml:space="preserve">Shares in subsidiary-GIP                                    </t>
  </si>
  <si>
    <t xml:space="preserve">Shares in subsidiary-OPC                                    </t>
  </si>
  <si>
    <t xml:space="preserve">Shares in subsidiary-RIUP                                   </t>
  </si>
  <si>
    <t xml:space="preserve">Shares in subsidiary-ROOTS                                  </t>
  </si>
  <si>
    <t xml:space="preserve">Shares in subsidiary-SOLE                                   </t>
  </si>
  <si>
    <t xml:space="preserve">Shares in subsidiary-TAR                                    </t>
  </si>
  <si>
    <t xml:space="preserve">Shares in subsidiary-TAT                                    </t>
  </si>
  <si>
    <t xml:space="preserve">Shares in subsidiary-TMV                                    </t>
  </si>
  <si>
    <t xml:space="preserve">Trusts-APT                                                  </t>
  </si>
  <si>
    <t xml:space="preserve">Trusts-JMFT                                                 </t>
  </si>
  <si>
    <t xml:space="preserve">Trade Creditor-GPM                                          </t>
  </si>
  <si>
    <t xml:space="preserve">Accruals-GPM                                                </t>
  </si>
  <si>
    <t xml:space="preserve">GST Paid-GPM                                                </t>
  </si>
  <si>
    <t xml:space="preserve">GST Collected-GPM                                           </t>
  </si>
  <si>
    <t xml:space="preserve">GST Control -GPM                                            </t>
  </si>
  <si>
    <t xml:space="preserve">Deposit - Car Park FOB-GPM                                  </t>
  </si>
  <si>
    <t xml:space="preserve">Deposit - Remotes-GPM                                       </t>
  </si>
  <si>
    <t xml:space="preserve">Deposit  - Tenant Bond-GPM                                  </t>
  </si>
  <si>
    <t xml:space="preserve">Advance Deposit - 23 Franklin Street                        </t>
  </si>
  <si>
    <t>2018</t>
  </si>
  <si>
    <t>2019</t>
  </si>
  <si>
    <t>2016</t>
  </si>
  <si>
    <t>2017</t>
  </si>
  <si>
    <t>2014</t>
  </si>
  <si>
    <t>2021</t>
  </si>
  <si>
    <t>2015</t>
  </si>
  <si>
    <t>December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</si>
</sst>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$&quot;#,##0.00_);[Red]\(&quot;$&quot;#,##0.00\)"/>
    <numFmt numFmtId="165" formatCode="_(* #,##0.00_);_(* \(#,##0.00\);_(* &quot;-&quot;??_);_(@_)"/>
    <numFmt numFmtId="166" formatCode="&quot;R&quot;\ #,##0;&quot;R&quot;\ \-#,##0"/>
    <numFmt numFmtId="167" formatCode="[&gt;=0]#,##0.00;\(#,##0.00\)"/>
    <numFmt numFmtId="168" formatCode="&quot;$&quot;#,\k;[Red]\(&quot;$&quot;#,\k\)"/>
    <numFmt numFmtId="169" formatCode="&quot;$&quot;#.000,\k;[Red]\(&quot;$&quot;#.000,\k\)"/>
  </numFmts>
  <fonts count="48" x14ac:knownFonts="1">
    <font>
      <sz val="10"/>
      <name val="Arial"/>
    </font>
    <font>
      <sz val="10"/>
      <name val="Arial"/>
      <family val="2"/>
    </font>
    <font>
      <i/>
      <sz val="10"/>
      <name val="Arial"/>
      <family val="2"/>
    </font>
    <font>
      <u/>
      <sz val="10"/>
      <color indexed="12"/>
      <name val="Arial"/>
      <family val="2"/>
    </font>
    <font>
      <sz val="10"/>
      <color indexed="61"/>
      <name val="Arial"/>
      <family val="2"/>
    </font>
    <font>
      <sz val="10"/>
      <color indexed="56"/>
      <name val="Arial"/>
      <family val="2"/>
    </font>
    <font>
      <sz val="10"/>
      <color indexed="10"/>
      <name val="Arial"/>
      <family val="2"/>
    </font>
    <font>
      <sz val="10"/>
      <color indexed="17"/>
      <name val="Arial"/>
      <family val="2"/>
    </font>
    <font>
      <sz val="10"/>
      <color indexed="12"/>
      <name val="Arial"/>
      <family val="2"/>
    </font>
    <font>
      <sz val="11"/>
      <color indexed="12"/>
      <name val="Arial"/>
      <family val="2"/>
    </font>
    <font>
      <sz val="10"/>
      <color indexed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indexed="56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b/>
      <sz val="18"/>
      <color indexed="56"/>
      <name val="Arial"/>
      <family val="2"/>
    </font>
    <font>
      <b/>
      <sz val="8"/>
      <color indexed="56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0"/>
      <color indexed="10"/>
      <name val="Arial"/>
      <family val="2"/>
    </font>
    <font>
      <sz val="8"/>
      <name val="Arial"/>
      <family val="2"/>
    </font>
    <font>
      <b/>
      <u/>
      <sz val="10"/>
      <name val="Arial"/>
      <family val="2"/>
    </font>
    <font>
      <b/>
      <u/>
      <sz val="9"/>
      <name val="Arial"/>
      <family val="2"/>
    </font>
    <font>
      <b/>
      <u/>
      <sz val="12"/>
      <color indexed="10"/>
      <name val="Arial"/>
      <family val="2"/>
    </font>
    <font>
      <b/>
      <sz val="22"/>
      <color indexed="56"/>
      <name val="Calibri"/>
      <family val="2"/>
    </font>
    <font>
      <b/>
      <sz val="12"/>
      <name val="Arial"/>
      <family val="2"/>
    </font>
    <font>
      <b/>
      <sz val="10"/>
      <color indexed="63"/>
      <name val="Arial"/>
      <family val="2"/>
    </font>
    <font>
      <sz val="8"/>
      <color indexed="56"/>
      <name val="Arial"/>
      <family val="2"/>
    </font>
    <font>
      <sz val="10"/>
      <color indexed="62"/>
      <name val="Forte"/>
      <family val="4"/>
    </font>
    <font>
      <b/>
      <sz val="13"/>
      <name val="Arial"/>
      <family val="2"/>
    </font>
    <font>
      <b/>
      <sz val="20"/>
      <color indexed="56"/>
      <name val="Calibri"/>
      <family val="2"/>
    </font>
    <font>
      <b/>
      <sz val="9"/>
      <color indexed="9"/>
      <name val="Arial"/>
      <family val="2"/>
    </font>
    <font>
      <b/>
      <sz val="10"/>
      <color indexed="9"/>
      <name val="Arial"/>
      <family val="2"/>
    </font>
    <font>
      <sz val="9"/>
      <color indexed="9"/>
      <name val="Arial"/>
      <family val="2"/>
    </font>
    <font>
      <sz val="8"/>
      <name val="Arial"/>
      <family val="2"/>
    </font>
    <font>
      <b/>
      <sz val="11"/>
      <color indexed="63"/>
      <name val="Arial"/>
      <family val="2"/>
    </font>
    <font>
      <b/>
      <sz val="14"/>
      <color indexed="63"/>
      <name val="Arial"/>
      <family val="2"/>
    </font>
    <font>
      <sz val="10"/>
      <color indexed="63"/>
      <name val="Arial"/>
      <family val="2"/>
    </font>
    <font>
      <i/>
      <sz val="10"/>
      <color indexed="63"/>
      <name val="Arial"/>
      <family val="2"/>
    </font>
    <font>
      <u/>
      <sz val="10"/>
      <color indexed="63"/>
      <name val="Arial"/>
      <family val="2"/>
    </font>
    <font>
      <b/>
      <sz val="12"/>
      <color indexed="21"/>
      <name val="Arial"/>
      <family val="2"/>
    </font>
    <font>
      <sz val="10"/>
      <name val="MS Sans Serif"/>
      <family val="2"/>
    </font>
    <font>
      <b/>
      <i/>
      <sz val="18"/>
      <name val="MS Sans Serif"/>
      <family val="2"/>
    </font>
    <font>
      <b/>
      <sz val="10"/>
      <name val="MS Sans Serif"/>
      <family val="2"/>
    </font>
    <font>
      <b/>
      <i/>
      <sz val="10"/>
      <name val="MS Sans Serif"/>
      <family val="2"/>
    </font>
    <font>
      <b/>
      <u/>
      <sz val="10"/>
      <name val="MS Sans Serif"/>
      <family val="2"/>
    </font>
  </fonts>
  <fills count="11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0"/>
        <bgColor indexed="64"/>
      </patternFill>
    </fill>
  </fills>
  <borders count="58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medium">
        <color indexed="64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medium">
        <color indexed="64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thin">
        <color indexed="22"/>
      </right>
      <top style="thin">
        <color indexed="64"/>
      </top>
      <bottom style="thin">
        <color indexed="22"/>
      </bottom>
      <diagonal/>
    </border>
    <border>
      <left style="thin">
        <color indexed="22"/>
      </left>
      <right style="medium">
        <color indexed="64"/>
      </right>
      <top style="thin">
        <color indexed="64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22"/>
      </bottom>
      <diagonal/>
    </border>
    <border>
      <left/>
      <right style="medium">
        <color indexed="64"/>
      </right>
      <top/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 style="thin">
        <color indexed="64"/>
      </right>
      <top/>
      <bottom style="thin">
        <color indexed="9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double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</borders>
  <cellStyleXfs count="6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1" fillId="0" borderId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</cellStyleXfs>
  <cellXfs count="317">
    <xf numFmtId="0" fontId="0" fillId="0" borderId="0" xfId="0"/>
    <xf numFmtId="0" fontId="2" fillId="0" borderId="2" xfId="0" applyFont="1" applyFill="1" applyBorder="1" applyAlignment="1">
      <alignment horizontal="center"/>
    </xf>
    <xf numFmtId="49" fontId="0" fillId="0" borderId="0" xfId="0" applyNumberFormat="1" applyBorder="1" applyAlignment="1">
      <alignment horizontal="left"/>
    </xf>
    <xf numFmtId="0" fontId="0" fillId="0" borderId="0" xfId="0" applyFill="1"/>
    <xf numFmtId="0" fontId="0" fillId="0" borderId="0" xfId="0" applyBorder="1" applyAlignment="1">
      <alignment horizontal="right"/>
    </xf>
    <xf numFmtId="0" fontId="5" fillId="0" borderId="0" xfId="0" applyFont="1" applyBorder="1" applyAlignment="1">
      <alignment horizontal="center"/>
    </xf>
    <xf numFmtId="0" fontId="5" fillId="0" borderId="0" xfId="0" applyFont="1" applyBorder="1"/>
    <xf numFmtId="0" fontId="6" fillId="0" borderId="0" xfId="0" applyFont="1" applyBorder="1"/>
    <xf numFmtId="0" fontId="7" fillId="0" borderId="0" xfId="0" applyFont="1" applyBorder="1"/>
    <xf numFmtId="0" fontId="0" fillId="0" borderId="0" xfId="0" applyBorder="1"/>
    <xf numFmtId="0" fontId="0" fillId="0" borderId="0" xfId="0" applyFill="1" applyBorder="1" applyAlignment="1">
      <alignment horizontal="center"/>
    </xf>
    <xf numFmtId="49" fontId="0" fillId="0" borderId="0" xfId="0" applyNumberFormat="1" applyAlignment="1">
      <alignment horizontal="left"/>
    </xf>
    <xf numFmtId="49" fontId="8" fillId="0" borderId="0" xfId="0" applyNumberFormat="1" applyFont="1" applyAlignment="1">
      <alignment horizontal="left"/>
    </xf>
    <xf numFmtId="0" fontId="9" fillId="0" borderId="0" xfId="0" applyFont="1" applyFill="1" applyAlignment="1">
      <alignment horizontal="center"/>
    </xf>
    <xf numFmtId="0" fontId="1" fillId="0" borderId="0" xfId="0" applyFont="1" applyFill="1"/>
    <xf numFmtId="0" fontId="5" fillId="0" borderId="0" xfId="0" applyFont="1"/>
    <xf numFmtId="0" fontId="10" fillId="0" borderId="0" xfId="0" applyFont="1"/>
    <xf numFmtId="0" fontId="7" fillId="0" borderId="0" xfId="0" applyFont="1"/>
    <xf numFmtId="0" fontId="5" fillId="0" borderId="3" xfId="0" applyFont="1" applyBorder="1"/>
    <xf numFmtId="0" fontId="6" fillId="0" borderId="0" xfId="0" applyFont="1"/>
    <xf numFmtId="0" fontId="10" fillId="0" borderId="0" xfId="0" applyFont="1" applyBorder="1"/>
    <xf numFmtId="14" fontId="0" fillId="0" borderId="0" xfId="0" applyNumberFormat="1" applyFill="1"/>
    <xf numFmtId="0" fontId="8" fillId="0" borderId="0" xfId="0" applyFont="1" applyAlignment="1">
      <alignment horizontal="right"/>
    </xf>
    <xf numFmtId="0" fontId="8" fillId="0" borderId="0" xfId="0" applyFont="1" applyFill="1"/>
    <xf numFmtId="0" fontId="8" fillId="0" borderId="0" xfId="0" applyFont="1"/>
    <xf numFmtId="0" fontId="8" fillId="0" borderId="3" xfId="0" applyFont="1" applyBorder="1"/>
    <xf numFmtId="0" fontId="8" fillId="0" borderId="4" xfId="0" applyFont="1" applyBorder="1"/>
    <xf numFmtId="0" fontId="8" fillId="0" borderId="0" xfId="0" applyFont="1" applyBorder="1"/>
    <xf numFmtId="14" fontId="8" fillId="0" borderId="0" xfId="0" applyNumberFormat="1" applyFont="1" applyFill="1"/>
    <xf numFmtId="0" fontId="1" fillId="0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11" fillId="0" borderId="0" xfId="0" applyFont="1" applyFill="1" applyBorder="1" applyAlignment="1">
      <alignment wrapText="1"/>
    </xf>
    <xf numFmtId="49" fontId="0" fillId="2" borderId="0" xfId="0" applyNumberFormat="1" applyFill="1" applyAlignment="1">
      <alignment horizontal="left"/>
    </xf>
    <xf numFmtId="2" fontId="0" fillId="0" borderId="0" xfId="0" applyNumberFormat="1" applyFill="1"/>
    <xf numFmtId="0" fontId="12" fillId="2" borderId="0" xfId="0" applyFont="1" applyFill="1"/>
    <xf numFmtId="0" fontId="4" fillId="0" borderId="0" xfId="0" applyFont="1"/>
    <xf numFmtId="0" fontId="12" fillId="0" borderId="0" xfId="0" applyFont="1"/>
    <xf numFmtId="0" fontId="0" fillId="0" borderId="5" xfId="0" applyFill="1" applyBorder="1"/>
    <xf numFmtId="0" fontId="0" fillId="0" borderId="6" xfId="0" applyFill="1" applyBorder="1"/>
    <xf numFmtId="0" fontId="0" fillId="0" borderId="7" xfId="0" applyFill="1" applyBorder="1"/>
    <xf numFmtId="0" fontId="0" fillId="0" borderId="8" xfId="0" applyFill="1" applyBorder="1"/>
    <xf numFmtId="0" fontId="0" fillId="0" borderId="0" xfId="0" applyFill="1" applyBorder="1"/>
    <xf numFmtId="0" fontId="0" fillId="0" borderId="9" xfId="0" applyFill="1" applyBorder="1"/>
    <xf numFmtId="0" fontId="18" fillId="0" borderId="0" xfId="0" applyFont="1" applyFill="1" applyBorder="1"/>
    <xf numFmtId="0" fontId="3" fillId="0" borderId="0" xfId="1" applyFill="1" applyBorder="1" applyAlignment="1" applyProtection="1"/>
    <xf numFmtId="0" fontId="0" fillId="0" borderId="10" xfId="0" applyFill="1" applyBorder="1"/>
    <xf numFmtId="0" fontId="0" fillId="0" borderId="11" xfId="0" applyFill="1" applyBorder="1"/>
    <xf numFmtId="0" fontId="0" fillId="0" borderId="0" xfId="0" applyBorder="1" applyAlignment="1">
      <alignment horizontal="left" indent="2"/>
    </xf>
    <xf numFmtId="38" fontId="0" fillId="0" borderId="0" xfId="0" applyNumberFormat="1" applyBorder="1"/>
    <xf numFmtId="49" fontId="0" fillId="0" borderId="0" xfId="0" applyNumberFormat="1"/>
    <xf numFmtId="0" fontId="0" fillId="0" borderId="3" xfId="0" applyFill="1" applyBorder="1" applyAlignment="1">
      <alignment horizontal="center"/>
    </xf>
    <xf numFmtId="0" fontId="0" fillId="0" borderId="3" xfId="0" applyFill="1" applyBorder="1"/>
    <xf numFmtId="0" fontId="0" fillId="0" borderId="4" xfId="0" applyFill="1" applyBorder="1" applyAlignment="1">
      <alignment horizontal="center"/>
    </xf>
    <xf numFmtId="0" fontId="0" fillId="0" borderId="4" xfId="0" applyFill="1" applyBorder="1"/>
    <xf numFmtId="49" fontId="0" fillId="0" borderId="0" xfId="0" applyNumberFormat="1" applyBorder="1" applyAlignment="1"/>
    <xf numFmtId="22" fontId="0" fillId="0" borderId="0" xfId="0" applyNumberFormat="1"/>
    <xf numFmtId="2" fontId="0" fillId="0" borderId="0" xfId="0" applyNumberFormat="1"/>
    <xf numFmtId="0" fontId="19" fillId="0" borderId="0" xfId="0" applyFont="1" applyAlignment="1">
      <alignment horizontal="left"/>
    </xf>
    <xf numFmtId="0" fontId="20" fillId="0" borderId="0" xfId="0" applyFont="1" applyAlignment="1">
      <alignment horizontal="center"/>
    </xf>
    <xf numFmtId="0" fontId="20" fillId="0" borderId="0" xfId="0" applyFont="1"/>
    <xf numFmtId="4" fontId="20" fillId="0" borderId="0" xfId="0" applyNumberFormat="1" applyFont="1"/>
    <xf numFmtId="4" fontId="0" fillId="0" borderId="0" xfId="0" applyNumberFormat="1"/>
    <xf numFmtId="4" fontId="15" fillId="0" borderId="0" xfId="0" applyNumberFormat="1" applyFont="1"/>
    <xf numFmtId="4" fontId="2" fillId="0" borderId="2" xfId="0" applyNumberFormat="1" applyFont="1" applyFill="1" applyBorder="1" applyAlignment="1">
      <alignment horizontal="center"/>
    </xf>
    <xf numFmtId="2" fontId="20" fillId="0" borderId="0" xfId="0" applyNumberFormat="1" applyFont="1"/>
    <xf numFmtId="0" fontId="19" fillId="3" borderId="0" xfId="0" applyFont="1" applyFill="1" applyAlignment="1">
      <alignment horizontal="left"/>
    </xf>
    <xf numFmtId="0" fontId="20" fillId="3" borderId="0" xfId="0" applyFont="1" applyFill="1" applyAlignment="1">
      <alignment horizontal="center"/>
    </xf>
    <xf numFmtId="0" fontId="20" fillId="3" borderId="0" xfId="0" applyFont="1" applyFill="1"/>
    <xf numFmtId="2" fontId="20" fillId="3" borderId="0" xfId="0" applyNumberFormat="1" applyFont="1" applyFill="1"/>
    <xf numFmtId="4" fontId="20" fillId="3" borderId="0" xfId="0" applyNumberFormat="1" applyFont="1" applyFill="1"/>
    <xf numFmtId="0" fontId="20" fillId="3" borderId="0" xfId="0" applyFont="1" applyFill="1" applyAlignment="1">
      <alignment horizontal="left"/>
    </xf>
    <xf numFmtId="0" fontId="20" fillId="4" borderId="0" xfId="0" applyFont="1" applyFill="1" applyAlignment="1">
      <alignment horizontal="left"/>
    </xf>
    <xf numFmtId="0" fontId="20" fillId="4" borderId="0" xfId="0" applyFont="1" applyFill="1" applyAlignment="1">
      <alignment horizontal="center"/>
    </xf>
    <xf numFmtId="0" fontId="16" fillId="4" borderId="0" xfId="0" applyFont="1" applyFill="1" applyBorder="1" applyAlignment="1">
      <alignment horizontal="center"/>
    </xf>
    <xf numFmtId="0" fontId="20" fillId="4" borderId="0" xfId="0" applyFont="1" applyFill="1"/>
    <xf numFmtId="2" fontId="20" fillId="4" borderId="0" xfId="0" applyNumberFormat="1" applyFont="1" applyFill="1"/>
    <xf numFmtId="4" fontId="20" fillId="4" borderId="0" xfId="0" applyNumberFormat="1" applyFont="1" applyFill="1"/>
    <xf numFmtId="0" fontId="6" fillId="4" borderId="0" xfId="0" applyFont="1" applyFill="1"/>
    <xf numFmtId="0" fontId="15" fillId="3" borderId="0" xfId="0" applyFont="1" applyFill="1" applyAlignment="1">
      <alignment horizontal="left"/>
    </xf>
    <xf numFmtId="0" fontId="8" fillId="0" borderId="12" xfId="0" applyFont="1" applyBorder="1"/>
    <xf numFmtId="0" fontId="0" fillId="0" borderId="12" xfId="0" applyFill="1" applyBorder="1"/>
    <xf numFmtId="0" fontId="7" fillId="0" borderId="12" xfId="0" applyFont="1" applyFill="1" applyBorder="1" applyAlignment="1">
      <alignment horizontal="left"/>
    </xf>
    <xf numFmtId="0" fontId="8" fillId="0" borderId="0" xfId="0" applyNumberFormat="1" applyFont="1" applyAlignment="1">
      <alignment horizontal="left"/>
    </xf>
    <xf numFmtId="49" fontId="0" fillId="0" borderId="0" xfId="0" applyNumberFormat="1" applyFill="1" applyAlignment="1">
      <alignment horizontal="left"/>
    </xf>
    <xf numFmtId="0" fontId="0" fillId="2" borderId="0" xfId="0" applyFill="1"/>
    <xf numFmtId="0" fontId="21" fillId="3" borderId="0" xfId="0" applyFont="1" applyFill="1" applyAlignment="1">
      <alignment horizontal="left" indent="2"/>
    </xf>
    <xf numFmtId="0" fontId="15" fillId="0" borderId="2" xfId="0" applyFont="1" applyFill="1" applyBorder="1" applyAlignment="1">
      <alignment horizontal="center"/>
    </xf>
    <xf numFmtId="14" fontId="0" fillId="0" borderId="0" xfId="0" applyNumberFormat="1"/>
    <xf numFmtId="0" fontId="0" fillId="0" borderId="13" xfId="0" applyBorder="1"/>
    <xf numFmtId="0" fontId="19" fillId="0" borderId="0" xfId="0" applyFont="1" applyFill="1" applyBorder="1" applyAlignment="1">
      <alignment horizontal="center"/>
    </xf>
    <xf numFmtId="0" fontId="22" fillId="0" borderId="0" xfId="0" applyFont="1" applyAlignment="1">
      <alignment vertical="center"/>
    </xf>
    <xf numFmtId="0" fontId="20" fillId="0" borderId="0" xfId="0" applyFont="1" applyFill="1" applyBorder="1" applyAlignment="1">
      <alignment horizontal="center"/>
    </xf>
    <xf numFmtId="0" fontId="22" fillId="0" borderId="0" xfId="0" applyFont="1"/>
    <xf numFmtId="0" fontId="22" fillId="0" borderId="14" xfId="0" applyFont="1" applyFill="1" applyBorder="1"/>
    <xf numFmtId="0" fontId="22" fillId="0" borderId="15" xfId="0" applyFont="1" applyBorder="1"/>
    <xf numFmtId="0" fontId="20" fillId="0" borderId="0" xfId="0" applyFont="1" applyBorder="1"/>
    <xf numFmtId="0" fontId="19" fillId="4" borderId="3" xfId="0" applyFont="1" applyFill="1" applyBorder="1"/>
    <xf numFmtId="0" fontId="19" fillId="4" borderId="4" xfId="0" applyFont="1" applyFill="1" applyBorder="1"/>
    <xf numFmtId="0" fontId="19" fillId="0" borderId="0" xfId="0" applyFont="1" applyAlignment="1">
      <alignment horizontal="center"/>
    </xf>
    <xf numFmtId="49" fontId="16" fillId="0" borderId="0" xfId="0" applyNumberFormat="1" applyFont="1" applyFill="1" applyBorder="1" applyAlignment="1">
      <alignment horizontal="left"/>
    </xf>
    <xf numFmtId="0" fontId="22" fillId="0" borderId="16" xfId="0" applyFont="1" applyFill="1" applyBorder="1"/>
    <xf numFmtId="0" fontId="22" fillId="0" borderId="17" xfId="0" applyFont="1" applyBorder="1"/>
    <xf numFmtId="0" fontId="19" fillId="0" borderId="0" xfId="0" applyFont="1" applyFill="1" applyBorder="1"/>
    <xf numFmtId="49" fontId="20" fillId="0" borderId="0" xfId="0" applyNumberFormat="1" applyFont="1" applyAlignment="1">
      <alignment horizontal="left"/>
    </xf>
    <xf numFmtId="0" fontId="20" fillId="5" borderId="12" xfId="0" applyFont="1" applyFill="1" applyBorder="1" applyAlignment="1">
      <alignment horizontal="left" indent="2"/>
    </xf>
    <xf numFmtId="0" fontId="19" fillId="5" borderId="12" xfId="0" applyFont="1" applyFill="1" applyBorder="1" applyAlignment="1">
      <alignment horizontal="left" indent="2"/>
    </xf>
    <xf numFmtId="0" fontId="19" fillId="0" borderId="0" xfId="0" applyFont="1" applyFill="1" applyBorder="1" applyAlignment="1">
      <alignment horizontal="left" indent="2"/>
    </xf>
    <xf numFmtId="0" fontId="22" fillId="0" borderId="0" xfId="0" applyFont="1" applyBorder="1" applyAlignment="1">
      <alignment vertical="center"/>
    </xf>
    <xf numFmtId="0" fontId="19" fillId="5" borderId="18" xfId="0" applyFont="1" applyFill="1" applyBorder="1" applyAlignment="1">
      <alignment horizontal="left" indent="2"/>
    </xf>
    <xf numFmtId="0" fontId="20" fillId="0" borderId="0" xfId="0" applyFont="1" applyFill="1" applyBorder="1"/>
    <xf numFmtId="0" fontId="17" fillId="0" borderId="0" xfId="0" applyFont="1" applyFill="1" applyBorder="1" applyAlignment="1">
      <alignment horizontal="center"/>
    </xf>
    <xf numFmtId="0" fontId="22" fillId="0" borderId="19" xfId="0" applyFont="1" applyBorder="1" applyAlignment="1">
      <alignment vertical="center"/>
    </xf>
    <xf numFmtId="0" fontId="22" fillId="0" borderId="20" xfId="0" applyFont="1" applyBorder="1" applyAlignment="1">
      <alignment vertical="center"/>
    </xf>
    <xf numFmtId="0" fontId="23" fillId="3" borderId="21" xfId="0" applyFont="1" applyFill="1" applyBorder="1"/>
    <xf numFmtId="0" fontId="24" fillId="3" borderId="21" xfId="0" applyFont="1" applyFill="1" applyBorder="1" applyAlignment="1"/>
    <xf numFmtId="0" fontId="23" fillId="3" borderId="21" xfId="0" applyFont="1" applyFill="1" applyBorder="1" applyAlignment="1">
      <alignment horizontal="left" vertical="center"/>
    </xf>
    <xf numFmtId="0" fontId="20" fillId="3" borderId="19" xfId="0" applyFont="1" applyFill="1" applyBorder="1" applyAlignment="1">
      <alignment horizontal="left" vertical="top"/>
    </xf>
    <xf numFmtId="0" fontId="20" fillId="3" borderId="20" xfId="0" applyFont="1" applyFill="1" applyBorder="1" applyAlignment="1">
      <alignment horizontal="left" vertical="top"/>
    </xf>
    <xf numFmtId="49" fontId="0" fillId="0" borderId="0" xfId="0" applyNumberFormat="1" applyFill="1" applyBorder="1" applyAlignment="1">
      <alignment horizontal="left"/>
    </xf>
    <xf numFmtId="0" fontId="22" fillId="0" borderId="0" xfId="0" applyFont="1" applyBorder="1"/>
    <xf numFmtId="0" fontId="11" fillId="0" borderId="0" xfId="0" applyFont="1" applyFill="1" applyBorder="1" applyAlignment="1">
      <alignment horizontal="center"/>
    </xf>
    <xf numFmtId="0" fontId="28" fillId="0" borderId="0" xfId="0" applyFont="1" applyFill="1" applyBorder="1" applyAlignment="1"/>
    <xf numFmtId="0" fontId="14" fillId="0" borderId="8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9" xfId="0" applyFill="1" applyBorder="1" applyAlignment="1">
      <alignment vertical="center"/>
    </xf>
    <xf numFmtId="0" fontId="14" fillId="0" borderId="8" xfId="0" applyFont="1" applyFill="1" applyBorder="1" applyAlignment="1">
      <alignment horizontal="center"/>
    </xf>
    <xf numFmtId="0" fontId="3" fillId="0" borderId="0" xfId="1" applyFill="1" applyBorder="1" applyAlignment="1" applyProtection="1">
      <alignment vertical="center"/>
    </xf>
    <xf numFmtId="0" fontId="29" fillId="0" borderId="0" xfId="0" applyFont="1" applyFill="1" applyBorder="1" applyAlignment="1">
      <alignment vertical="center"/>
    </xf>
    <xf numFmtId="0" fontId="26" fillId="0" borderId="8" xfId="0" applyFont="1" applyFill="1" applyBorder="1" applyAlignment="1"/>
    <xf numFmtId="0" fontId="26" fillId="0" borderId="9" xfId="0" applyFont="1" applyFill="1" applyBorder="1" applyAlignment="1"/>
    <xf numFmtId="0" fontId="0" fillId="0" borderId="0" xfId="0" applyFill="1" applyAlignment="1">
      <alignment vertical="center"/>
    </xf>
    <xf numFmtId="14" fontId="0" fillId="0" borderId="0" xfId="0" applyNumberFormat="1" applyFill="1" applyAlignment="1">
      <alignment vertical="center"/>
    </xf>
    <xf numFmtId="0" fontId="19" fillId="0" borderId="2" xfId="0" applyFont="1" applyFill="1" applyBorder="1" applyAlignment="1">
      <alignment horizontal="center"/>
    </xf>
    <xf numFmtId="0" fontId="19" fillId="0" borderId="2" xfId="0" applyFont="1" applyFill="1" applyBorder="1" applyAlignment="1">
      <alignment horizontal="left"/>
    </xf>
    <xf numFmtId="0" fontId="19" fillId="0" borderId="2" xfId="0" applyFont="1" applyFill="1" applyBorder="1" applyAlignment="1">
      <alignment horizontal="left" wrapText="1"/>
    </xf>
    <xf numFmtId="4" fontId="19" fillId="0" borderId="2" xfId="0" applyNumberFormat="1" applyFont="1" applyFill="1" applyBorder="1" applyAlignment="1">
      <alignment horizontal="left"/>
    </xf>
    <xf numFmtId="4" fontId="19" fillId="0" borderId="2" xfId="0" applyNumberFormat="1" applyFont="1" applyFill="1" applyBorder="1" applyAlignment="1">
      <alignment horizontal="left" wrapText="1"/>
    </xf>
    <xf numFmtId="0" fontId="27" fillId="3" borderId="22" xfId="0" applyFont="1" applyFill="1" applyBorder="1" applyAlignment="1">
      <alignment vertical="center"/>
    </xf>
    <xf numFmtId="0" fontId="27" fillId="3" borderId="23" xfId="0" applyFont="1" applyFill="1" applyBorder="1" applyAlignment="1">
      <alignment vertical="center"/>
    </xf>
    <xf numFmtId="0" fontId="27" fillId="3" borderId="24" xfId="0" applyFont="1" applyFill="1" applyBorder="1" applyAlignment="1">
      <alignment vertical="center"/>
    </xf>
    <xf numFmtId="0" fontId="33" fillId="6" borderId="3" xfId="0" applyFont="1" applyFill="1" applyBorder="1"/>
    <xf numFmtId="0" fontId="33" fillId="6" borderId="4" xfId="0" applyFont="1" applyFill="1" applyBorder="1"/>
    <xf numFmtId="0" fontId="33" fillId="6" borderId="0" xfId="0" applyFont="1" applyFill="1" applyBorder="1" applyAlignment="1">
      <alignment vertical="center"/>
    </xf>
    <xf numFmtId="49" fontId="33" fillId="6" borderId="25" xfId="0" applyNumberFormat="1" applyFont="1" applyFill="1" applyBorder="1" applyAlignment="1">
      <alignment horizontal="left"/>
    </xf>
    <xf numFmtId="0" fontId="33" fillId="6" borderId="25" xfId="0" applyFont="1" applyFill="1" applyBorder="1" applyAlignment="1">
      <alignment horizontal="center"/>
    </xf>
    <xf numFmtId="0" fontId="35" fillId="6" borderId="1" xfId="0" applyFont="1" applyFill="1" applyBorder="1" applyAlignment="1">
      <alignment horizontal="center"/>
    </xf>
    <xf numFmtId="0" fontId="33" fillId="6" borderId="26" xfId="0" applyFont="1" applyFill="1" applyBorder="1" applyAlignment="1">
      <alignment horizontal="center"/>
    </xf>
    <xf numFmtId="0" fontId="33" fillId="6" borderId="27" xfId="0" applyFont="1" applyFill="1" applyBorder="1" applyAlignment="1">
      <alignment horizontal="center"/>
    </xf>
    <xf numFmtId="0" fontId="0" fillId="0" borderId="0" xfId="0" applyNumberFormat="1" applyBorder="1" applyAlignment="1"/>
    <xf numFmtId="0" fontId="0" fillId="0" borderId="12" xfId="0" applyFill="1" applyBorder="1" applyAlignment="1">
      <alignment horizontal="center"/>
    </xf>
    <xf numFmtId="0" fontId="5" fillId="0" borderId="12" xfId="0" applyFont="1" applyBorder="1"/>
    <xf numFmtId="0" fontId="37" fillId="3" borderId="0" xfId="0" applyFont="1" applyFill="1" applyBorder="1"/>
    <xf numFmtId="0" fontId="15" fillId="3" borderId="0" xfId="2" applyFill="1" applyBorder="1"/>
    <xf numFmtId="14" fontId="15" fillId="3" borderId="0" xfId="2" applyNumberFormat="1" applyFill="1" applyBorder="1"/>
    <xf numFmtId="0" fontId="15" fillId="3" borderId="0" xfId="2" applyFill="1"/>
    <xf numFmtId="14" fontId="15" fillId="3" borderId="0" xfId="2" applyNumberFormat="1" applyFill="1"/>
    <xf numFmtId="0" fontId="0" fillId="3" borderId="0" xfId="0" applyFill="1"/>
    <xf numFmtId="0" fontId="38" fillId="3" borderId="0" xfId="2" applyFont="1" applyFill="1" applyBorder="1" applyAlignment="1">
      <alignment horizontal="center"/>
    </xf>
    <xf numFmtId="0" fontId="37" fillId="3" borderId="0" xfId="2" applyFont="1" applyFill="1" applyBorder="1"/>
    <xf numFmtId="0" fontId="39" fillId="3" borderId="0" xfId="2" applyFont="1" applyFill="1" applyBorder="1"/>
    <xf numFmtId="0" fontId="28" fillId="3" borderId="0" xfId="2" applyFont="1" applyFill="1" applyBorder="1"/>
    <xf numFmtId="0" fontId="39" fillId="3" borderId="0" xfId="2" applyFont="1" applyFill="1" applyBorder="1" applyAlignment="1">
      <alignment horizontal="left" indent="1"/>
    </xf>
    <xf numFmtId="0" fontId="39" fillId="3" borderId="0" xfId="0" applyFont="1" applyFill="1" applyBorder="1"/>
    <xf numFmtId="0" fontId="39" fillId="3" borderId="0" xfId="2" applyFont="1" applyFill="1" applyBorder="1" applyAlignment="1">
      <alignment horizontal="left" indent="2"/>
    </xf>
    <xf numFmtId="0" fontId="39" fillId="3" borderId="0" xfId="2" applyFont="1" applyFill="1" applyBorder="1" applyAlignment="1">
      <alignment horizontal="left"/>
    </xf>
    <xf numFmtId="0" fontId="40" fillId="3" borderId="0" xfId="2" applyFont="1" applyFill="1" applyBorder="1" applyAlignment="1">
      <alignment horizontal="left" indent="1"/>
    </xf>
    <xf numFmtId="0" fontId="40" fillId="3" borderId="0" xfId="2" applyFont="1" applyFill="1" applyBorder="1"/>
    <xf numFmtId="0" fontId="37" fillId="3" borderId="0" xfId="2" applyFont="1" applyFill="1" applyBorder="1" applyAlignment="1">
      <alignment horizontal="left"/>
    </xf>
    <xf numFmtId="0" fontId="13" fillId="3" borderId="0" xfId="2" applyFont="1" applyFill="1" applyBorder="1"/>
    <xf numFmtId="0" fontId="0" fillId="3" borderId="0" xfId="0" applyFill="1" applyBorder="1"/>
    <xf numFmtId="0" fontId="42" fillId="0" borderId="0" xfId="0" applyFont="1" applyFill="1" applyBorder="1"/>
    <xf numFmtId="0" fontId="15" fillId="0" borderId="12" xfId="0" applyFont="1" applyFill="1" applyBorder="1" applyAlignment="1">
      <alignment horizontal="center"/>
    </xf>
    <xf numFmtId="1" fontId="0" fillId="0" borderId="0" xfId="0" applyNumberFormat="1"/>
    <xf numFmtId="0" fontId="1" fillId="0" borderId="0" xfId="0" applyFont="1"/>
    <xf numFmtId="0" fontId="1" fillId="0" borderId="0" xfId="0" quotePrefix="1" applyFont="1"/>
    <xf numFmtId="0" fontId="7" fillId="7" borderId="0" xfId="0" applyFont="1" applyFill="1" applyBorder="1"/>
    <xf numFmtId="0" fontId="7" fillId="7" borderId="4" xfId="0" applyFont="1" applyFill="1" applyBorder="1"/>
    <xf numFmtId="0" fontId="8" fillId="7" borderId="4" xfId="0" applyFont="1" applyFill="1" applyBorder="1"/>
    <xf numFmtId="0" fontId="0" fillId="7" borderId="0" xfId="0" applyFill="1"/>
    <xf numFmtId="2" fontId="0" fillId="7" borderId="0" xfId="0" applyNumberFormat="1" applyFill="1"/>
    <xf numFmtId="0" fontId="0" fillId="3" borderId="0" xfId="0" applyNumberFormat="1" applyFill="1"/>
    <xf numFmtId="0" fontId="1" fillId="0" borderId="0" xfId="3"/>
    <xf numFmtId="167" fontId="1" fillId="0" borderId="0" xfId="3" applyNumberFormat="1" applyFont="1" applyBorder="1" applyAlignment="1">
      <alignment horizontal="center"/>
    </xf>
    <xf numFmtId="2" fontId="1" fillId="0" borderId="0" xfId="3" applyNumberFormat="1"/>
    <xf numFmtId="0" fontId="1" fillId="0" borderId="0" xfId="3" applyNumberFormat="1" applyFont="1" applyBorder="1" applyAlignment="1"/>
    <xf numFmtId="167" fontId="1" fillId="0" borderId="0" xfId="3" applyNumberFormat="1"/>
    <xf numFmtId="167" fontId="43" fillId="0" borderId="0" xfId="3" applyNumberFormat="1" applyFont="1" applyBorder="1" applyAlignment="1"/>
    <xf numFmtId="0" fontId="11" fillId="0" borderId="0" xfId="3" applyNumberFormat="1" applyFont="1" applyBorder="1" applyAlignment="1"/>
    <xf numFmtId="167" fontId="43" fillId="0" borderId="45" xfId="3" applyNumberFormat="1" applyFont="1" applyBorder="1" applyAlignment="1"/>
    <xf numFmtId="167" fontId="43" fillId="0" borderId="25" xfId="3" applyNumberFormat="1" applyFont="1" applyBorder="1" applyAlignment="1"/>
    <xf numFmtId="167" fontId="43" fillId="0" borderId="46" xfId="3" applyNumberFormat="1" applyFont="1" applyBorder="1" applyAlignment="1"/>
    <xf numFmtId="167" fontId="11" fillId="0" borderId="25" xfId="3" applyNumberFormat="1" applyFont="1" applyBorder="1" applyAlignment="1">
      <alignment horizontal="center"/>
    </xf>
    <xf numFmtId="167" fontId="45" fillId="0" borderId="25" xfId="3" applyNumberFormat="1" applyFont="1" applyBorder="1" applyAlignment="1">
      <alignment horizontal="center"/>
    </xf>
    <xf numFmtId="0" fontId="43" fillId="0" borderId="0" xfId="3" applyNumberFormat="1" applyFont="1" applyBorder="1" applyAlignment="1"/>
    <xf numFmtId="167" fontId="11" fillId="0" borderId="0" xfId="3" applyNumberFormat="1" applyFont="1" applyBorder="1" applyAlignment="1">
      <alignment horizontal="center"/>
    </xf>
    <xf numFmtId="167" fontId="45" fillId="0" borderId="0" xfId="3" applyNumberFormat="1" applyFont="1" applyBorder="1" applyAlignment="1">
      <alignment horizontal="center"/>
    </xf>
    <xf numFmtId="0" fontId="1" fillId="0" borderId="0" xfId="3" applyFont="1"/>
    <xf numFmtId="167" fontId="43" fillId="0" borderId="0" xfId="3" applyNumberFormat="1" applyFont="1" applyBorder="1" applyAlignment="1">
      <alignment horizontal="centerContinuous"/>
    </xf>
    <xf numFmtId="0" fontId="1" fillId="0" borderId="0" xfId="3" applyAlignment="1">
      <alignment horizontal="centerContinuous"/>
    </xf>
    <xf numFmtId="0" fontId="43" fillId="0" borderId="0" xfId="3" applyNumberFormat="1" applyFont="1" applyBorder="1" applyAlignment="1">
      <alignment horizontal="centerContinuous"/>
    </xf>
    <xf numFmtId="167" fontId="47" fillId="0" borderId="0" xfId="3" applyNumberFormat="1" applyFont="1" applyBorder="1" applyAlignment="1">
      <alignment horizontal="centerContinuous"/>
    </xf>
    <xf numFmtId="167" fontId="43" fillId="0" borderId="0" xfId="3" applyNumberFormat="1" applyFont="1" applyBorder="1" applyAlignment="1">
      <alignment horizontal="center"/>
    </xf>
    <xf numFmtId="167" fontId="45" fillId="0" borderId="0" xfId="3" applyNumberFormat="1" applyFont="1" applyBorder="1" applyAlignment="1">
      <alignment horizontal="centerContinuous"/>
    </xf>
    <xf numFmtId="0" fontId="44" fillId="0" borderId="0" xfId="3" applyNumberFormat="1" applyFont="1" applyBorder="1" applyAlignment="1">
      <alignment horizontal="centerContinuous"/>
    </xf>
    <xf numFmtId="0" fontId="1" fillId="0" borderId="0" xfId="0" applyFont="1" applyFill="1" applyBorder="1" applyAlignment="1">
      <alignment horizontal="center"/>
    </xf>
    <xf numFmtId="4" fontId="0" fillId="0" borderId="0" xfId="4" applyNumberFormat="1" applyFont="1"/>
    <xf numFmtId="1" fontId="1" fillId="0" borderId="0" xfId="3" applyNumberFormat="1"/>
    <xf numFmtId="0" fontId="11" fillId="0" borderId="0" xfId="3" applyFont="1"/>
    <xf numFmtId="4" fontId="11" fillId="0" borderId="0" xfId="4" applyNumberFormat="1" applyFont="1"/>
    <xf numFmtId="165" fontId="0" fillId="0" borderId="0" xfId="4" applyFont="1"/>
    <xf numFmtId="1" fontId="11" fillId="0" borderId="0" xfId="3" applyNumberFormat="1" applyFont="1"/>
    <xf numFmtId="4" fontId="11" fillId="0" borderId="1" xfId="4" applyNumberFormat="1" applyFont="1" applyBorder="1"/>
    <xf numFmtId="165" fontId="11" fillId="0" borderId="1" xfId="4" applyFont="1" applyBorder="1"/>
    <xf numFmtId="0" fontId="11" fillId="0" borderId="1" xfId="3" applyFont="1" applyBorder="1"/>
    <xf numFmtId="4" fontId="11" fillId="0" borderId="0" xfId="4" applyNumberFormat="1" applyFont="1" applyBorder="1"/>
    <xf numFmtId="165" fontId="11" fillId="0" borderId="0" xfId="4" applyFont="1" applyBorder="1"/>
    <xf numFmtId="0" fontId="11" fillId="0" borderId="0" xfId="3" applyFont="1" applyBorder="1"/>
    <xf numFmtId="4" fontId="1" fillId="0" borderId="0" xfId="4" applyNumberFormat="1" applyFont="1"/>
    <xf numFmtId="1" fontId="1" fillId="0" borderId="0" xfId="3" applyNumberFormat="1" applyFont="1"/>
    <xf numFmtId="1" fontId="11" fillId="0" borderId="1" xfId="3" applyNumberFormat="1" applyFont="1" applyBorder="1"/>
    <xf numFmtId="0" fontId="1" fillId="0" borderId="1" xfId="3" applyBorder="1"/>
    <xf numFmtId="0" fontId="23" fillId="0" borderId="0" xfId="3" applyFont="1"/>
    <xf numFmtId="165" fontId="45" fillId="0" borderId="43" xfId="5" applyNumberFormat="1" applyFont="1" applyBorder="1" applyAlignment="1">
      <alignment horizontal="center"/>
    </xf>
    <xf numFmtId="4" fontId="45" fillId="0" borderId="25" xfId="4" applyNumberFormat="1" applyFont="1" applyBorder="1" applyAlignment="1">
      <alignment horizontal="center"/>
    </xf>
    <xf numFmtId="0" fontId="43" fillId="0" borderId="18" xfId="3" applyNumberFormat="1" applyFont="1" applyBorder="1" applyAlignment="1">
      <alignment horizontal="left"/>
    </xf>
    <xf numFmtId="165" fontId="45" fillId="0" borderId="25" xfId="5" applyNumberFormat="1" applyFont="1" applyBorder="1" applyAlignment="1">
      <alignment horizontal="center"/>
    </xf>
    <xf numFmtId="4" fontId="45" fillId="0" borderId="42" xfId="4" applyNumberFormat="1" applyFont="1" applyBorder="1" applyAlignment="1">
      <alignment horizontal="center"/>
    </xf>
    <xf numFmtId="165" fontId="45" fillId="0" borderId="32" xfId="5" applyNumberFormat="1" applyFont="1" applyBorder="1" applyAlignment="1">
      <alignment horizontal="center"/>
    </xf>
    <xf numFmtId="4" fontId="45" fillId="0" borderId="37" xfId="4" applyNumberFormat="1" applyFont="1" applyBorder="1" applyAlignment="1">
      <alignment horizontal="center"/>
    </xf>
    <xf numFmtId="167" fontId="46" fillId="0" borderId="44" xfId="3" applyNumberFormat="1" applyFont="1" applyBorder="1" applyAlignment="1">
      <alignment horizontal="left"/>
    </xf>
    <xf numFmtId="165" fontId="45" fillId="0" borderId="37" xfId="5" applyNumberFormat="1" applyFont="1" applyBorder="1" applyAlignment="1">
      <alignment horizontal="center"/>
    </xf>
    <xf numFmtId="4" fontId="45" fillId="0" borderId="31" xfId="4" applyNumberFormat="1" applyFont="1" applyBorder="1" applyAlignment="1">
      <alignment horizontal="center"/>
    </xf>
    <xf numFmtId="167" fontId="46" fillId="0" borderId="32" xfId="3" applyNumberFormat="1" applyFont="1" applyBorder="1" applyAlignment="1">
      <alignment horizontal="center"/>
    </xf>
    <xf numFmtId="4" fontId="46" fillId="0" borderId="0" xfId="4" applyNumberFormat="1" applyFont="1" applyBorder="1" applyAlignment="1">
      <alignment horizontal="center"/>
    </xf>
    <xf numFmtId="167" fontId="46" fillId="0" borderId="0" xfId="3" applyNumberFormat="1" applyFont="1" applyBorder="1" applyAlignment="1">
      <alignment horizontal="center"/>
    </xf>
    <xf numFmtId="4" fontId="45" fillId="0" borderId="0" xfId="4" applyNumberFormat="1" applyFont="1" applyBorder="1" applyAlignment="1">
      <alignment horizontal="center"/>
    </xf>
    <xf numFmtId="4" fontId="43" fillId="0" borderId="3" xfId="4" applyNumberFormat="1" applyFont="1" applyBorder="1" applyAlignment="1">
      <alignment horizontal="center"/>
    </xf>
    <xf numFmtId="167" fontId="43" fillId="0" borderId="25" xfId="3" applyNumberFormat="1" applyFont="1" applyBorder="1" applyAlignment="1">
      <alignment horizontal="center"/>
    </xf>
    <xf numFmtId="0" fontId="0" fillId="0" borderId="0" xfId="0" applyNumberFormat="1"/>
    <xf numFmtId="4" fontId="1" fillId="0" borderId="0" xfId="3" applyNumberFormat="1"/>
    <xf numFmtId="167" fontId="43" fillId="0" borderId="47" xfId="3" applyNumberFormat="1" applyFont="1" applyBorder="1" applyAlignment="1"/>
    <xf numFmtId="0" fontId="11" fillId="0" borderId="0" xfId="3" applyFont="1" applyAlignment="1">
      <alignment horizontal="right"/>
    </xf>
    <xf numFmtId="4" fontId="11" fillId="0" borderId="0" xfId="3" applyNumberFormat="1" applyFont="1"/>
    <xf numFmtId="2" fontId="11" fillId="0" borderId="0" xfId="3" applyNumberFormat="1" applyFont="1"/>
    <xf numFmtId="0" fontId="1" fillId="0" borderId="0" xfId="0" applyFont="1" applyAlignment="1">
      <alignment wrapText="1"/>
    </xf>
    <xf numFmtId="49" fontId="0" fillId="8" borderId="0" xfId="0" applyNumberFormat="1" applyFill="1" applyAlignment="1">
      <alignment horizontal="left"/>
    </xf>
    <xf numFmtId="49" fontId="0" fillId="9" borderId="0" xfId="0" applyNumberFormat="1" applyFill="1" applyAlignment="1">
      <alignment horizontal="left"/>
    </xf>
    <xf numFmtId="0" fontId="0" fillId="10" borderId="0" xfId="0" applyFill="1" applyBorder="1"/>
    <xf numFmtId="0" fontId="11" fillId="10" borderId="0" xfId="0" applyFont="1" applyFill="1" applyBorder="1"/>
    <xf numFmtId="2" fontId="11" fillId="10" borderId="0" xfId="0" applyNumberFormat="1" applyFont="1" applyFill="1" applyBorder="1" applyAlignment="1">
      <alignment horizontal="center"/>
    </xf>
    <xf numFmtId="49" fontId="11" fillId="3" borderId="0" xfId="0" applyNumberFormat="1" applyFont="1" applyFill="1" applyBorder="1" applyAlignment="1">
      <alignment horizontal="center"/>
    </xf>
    <xf numFmtId="0" fontId="11" fillId="10" borderId="0" xfId="0" applyNumberFormat="1" applyFont="1" applyFill="1" applyBorder="1" applyAlignment="1"/>
    <xf numFmtId="0" fontId="1" fillId="10" borderId="0" xfId="0" applyNumberFormat="1" applyFont="1" applyFill="1" applyBorder="1" applyAlignment="1"/>
    <xf numFmtId="0" fontId="0" fillId="10" borderId="0" xfId="0" applyFill="1"/>
    <xf numFmtId="168" fontId="0" fillId="10" borderId="0" xfId="0" applyNumberFormat="1" applyFill="1" applyAlignment="1">
      <alignment horizontal="center"/>
    </xf>
    <xf numFmtId="168" fontId="0" fillId="10" borderId="47" xfId="0" applyNumberFormat="1" applyFill="1" applyBorder="1" applyAlignment="1">
      <alignment horizontal="center"/>
    </xf>
    <xf numFmtId="1" fontId="0" fillId="10" borderId="0" xfId="0" applyNumberFormat="1" applyFill="1" applyAlignment="1">
      <alignment horizontal="center"/>
    </xf>
    <xf numFmtId="168" fontId="0" fillId="10" borderId="48" xfId="0" applyNumberFormat="1" applyFill="1" applyBorder="1" applyAlignment="1">
      <alignment horizontal="center"/>
    </xf>
    <xf numFmtId="168" fontId="0" fillId="10" borderId="0" xfId="0" applyNumberFormat="1" applyFill="1" applyBorder="1" applyAlignment="1">
      <alignment horizontal="center"/>
    </xf>
    <xf numFmtId="0" fontId="1" fillId="3" borderId="0" xfId="0" applyFont="1" applyFill="1" applyBorder="1" applyAlignment="1">
      <alignment horizontal="center"/>
    </xf>
    <xf numFmtId="0" fontId="27" fillId="3" borderId="0" xfId="0" applyFont="1" applyFill="1"/>
    <xf numFmtId="164" fontId="20" fillId="3" borderId="0" xfId="0" applyNumberFormat="1" applyFont="1" applyFill="1" applyBorder="1" applyAlignment="1">
      <alignment vertical="top"/>
    </xf>
    <xf numFmtId="10" fontId="20" fillId="3" borderId="0" xfId="0" applyNumberFormat="1" applyFont="1" applyFill="1" applyBorder="1" applyAlignment="1">
      <alignment horizontal="right" vertical="top"/>
    </xf>
    <xf numFmtId="0" fontId="0" fillId="3" borderId="0" xfId="0" applyFill="1" applyBorder="1" applyAlignment="1">
      <alignment horizontal="center"/>
    </xf>
    <xf numFmtId="0" fontId="1" fillId="3" borderId="0" xfId="0" applyFont="1" applyFill="1"/>
    <xf numFmtId="0" fontId="11" fillId="3" borderId="0" xfId="0" applyFont="1" applyFill="1"/>
    <xf numFmtId="168" fontId="0" fillId="0" borderId="0" xfId="0" applyNumberFormat="1"/>
    <xf numFmtId="169" fontId="0" fillId="0" borderId="0" xfId="0" applyNumberFormat="1"/>
    <xf numFmtId="0" fontId="20" fillId="3" borderId="21" xfId="0" applyFont="1" applyFill="1" applyBorder="1" applyAlignment="1">
      <alignment horizontal="left" vertical="top" wrapText="1"/>
    </xf>
    <xf numFmtId="0" fontId="20" fillId="3" borderId="19" xfId="0" applyFont="1" applyFill="1" applyBorder="1" applyAlignment="1">
      <alignment horizontal="left" vertical="top" wrapText="1"/>
    </xf>
    <xf numFmtId="0" fontId="20" fillId="3" borderId="20" xfId="0" applyFont="1" applyFill="1" applyBorder="1" applyAlignment="1">
      <alignment horizontal="left" vertical="top" wrapText="1"/>
    </xf>
    <xf numFmtId="0" fontId="20" fillId="3" borderId="28" xfId="0" applyFont="1" applyFill="1" applyBorder="1" applyAlignment="1">
      <alignment horizontal="left" vertical="top" wrapText="1"/>
    </xf>
    <xf numFmtId="0" fontId="20" fillId="3" borderId="29" xfId="0" applyFont="1" applyFill="1" applyBorder="1" applyAlignment="1">
      <alignment horizontal="left" vertical="top" wrapText="1"/>
    </xf>
    <xf numFmtId="0" fontId="20" fillId="3" borderId="30" xfId="0" applyFont="1" applyFill="1" applyBorder="1" applyAlignment="1">
      <alignment horizontal="left" vertical="top" wrapText="1"/>
    </xf>
    <xf numFmtId="0" fontId="20" fillId="3" borderId="21" xfId="0" applyFont="1" applyFill="1" applyBorder="1" applyAlignment="1">
      <alignment vertical="top" wrapText="1"/>
    </xf>
    <xf numFmtId="0" fontId="20" fillId="3" borderId="19" xfId="0" applyFont="1" applyFill="1" applyBorder="1" applyAlignment="1">
      <alignment vertical="top" wrapText="1"/>
    </xf>
    <xf numFmtId="0" fontId="20" fillId="3" borderId="20" xfId="0" applyFont="1" applyFill="1" applyBorder="1" applyAlignment="1">
      <alignment vertical="top" wrapText="1"/>
    </xf>
    <xf numFmtId="0" fontId="34" fillId="6" borderId="0" xfId="0" applyFont="1" applyFill="1" applyBorder="1" applyAlignment="1">
      <alignment vertical="center"/>
    </xf>
    <xf numFmtId="0" fontId="34" fillId="6" borderId="9" xfId="0" applyFont="1" applyFill="1" applyBorder="1" applyAlignment="1">
      <alignment vertical="center"/>
    </xf>
    <xf numFmtId="0" fontId="33" fillId="6" borderId="31" xfId="0" applyFont="1" applyFill="1" applyBorder="1" applyAlignment="1">
      <alignment horizontal="center"/>
    </xf>
    <xf numFmtId="0" fontId="33" fillId="6" borderId="32" xfId="0" applyFont="1" applyFill="1" applyBorder="1" applyAlignment="1">
      <alignment horizontal="center"/>
    </xf>
    <xf numFmtId="0" fontId="33" fillId="6" borderId="33" xfId="0" applyFont="1" applyFill="1" applyBorder="1" applyAlignment="1">
      <alignment horizontal="center" wrapText="1"/>
    </xf>
    <xf numFmtId="0" fontId="33" fillId="6" borderId="34" xfId="0" applyFont="1" applyFill="1" applyBorder="1" applyAlignment="1">
      <alignment horizontal="center" wrapText="1"/>
    </xf>
    <xf numFmtId="0" fontId="33" fillId="6" borderId="35" xfId="0" applyFont="1" applyFill="1" applyBorder="1" applyAlignment="1">
      <alignment horizontal="center" vertical="center"/>
    </xf>
    <xf numFmtId="0" fontId="33" fillId="6" borderId="36" xfId="0" applyFont="1" applyFill="1" applyBorder="1" applyAlignment="1">
      <alignment horizontal="center" vertical="center"/>
    </xf>
    <xf numFmtId="0" fontId="25" fillId="3" borderId="31" xfId="0" applyFont="1" applyFill="1" applyBorder="1" applyAlignment="1">
      <alignment horizontal="center" vertical="center"/>
    </xf>
    <xf numFmtId="0" fontId="25" fillId="3" borderId="37" xfId="0" applyFont="1" applyFill="1" applyBorder="1" applyAlignment="1">
      <alignment horizontal="center" vertical="center"/>
    </xf>
    <xf numFmtId="0" fontId="25" fillId="3" borderId="32" xfId="0" applyFont="1" applyFill="1" applyBorder="1" applyAlignment="1">
      <alignment horizontal="center" vertical="center"/>
    </xf>
    <xf numFmtId="0" fontId="25" fillId="3" borderId="38" xfId="0" applyFont="1" applyFill="1" applyBorder="1" applyAlignment="1">
      <alignment horizontal="center" vertical="center"/>
    </xf>
    <xf numFmtId="0" fontId="25" fillId="3" borderId="39" xfId="0" applyFont="1" applyFill="1" applyBorder="1" applyAlignment="1">
      <alignment horizontal="center" vertical="center"/>
    </xf>
    <xf numFmtId="0" fontId="25" fillId="3" borderId="4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"/>
    </xf>
    <xf numFmtId="0" fontId="30" fillId="0" borderId="11" xfId="0" applyFont="1" applyFill="1" applyBorder="1" applyAlignment="1">
      <alignment horizontal="center"/>
    </xf>
    <xf numFmtId="0" fontId="30" fillId="0" borderId="41" xfId="0" applyFont="1" applyFill="1" applyBorder="1" applyAlignment="1">
      <alignment horizontal="center"/>
    </xf>
    <xf numFmtId="0" fontId="14" fillId="0" borderId="8" xfId="0" applyFont="1" applyFill="1" applyBorder="1" applyAlignment="1">
      <alignment horizontal="center" vertical="center"/>
    </xf>
    <xf numFmtId="0" fontId="31" fillId="0" borderId="8" xfId="0" applyFont="1" applyFill="1" applyBorder="1" applyAlignment="1">
      <alignment horizontal="center"/>
    </xf>
    <xf numFmtId="0" fontId="31" fillId="0" borderId="0" xfId="0" applyFont="1" applyFill="1" applyBorder="1" applyAlignment="1">
      <alignment horizontal="center"/>
    </xf>
    <xf numFmtId="0" fontId="44" fillId="0" borderId="31" xfId="3" applyNumberFormat="1" applyFont="1" applyBorder="1" applyAlignment="1">
      <alignment horizontal="center"/>
    </xf>
    <xf numFmtId="0" fontId="1" fillId="0" borderId="37" xfId="3" applyBorder="1" applyAlignment="1">
      <alignment horizontal="center"/>
    </xf>
    <xf numFmtId="0" fontId="1" fillId="0" borderId="32" xfId="3" applyBorder="1" applyAlignment="1">
      <alignment horizontal="center"/>
    </xf>
    <xf numFmtId="167" fontId="45" fillId="0" borderId="3" xfId="3" applyNumberFormat="1" applyFont="1" applyBorder="1" applyAlignment="1">
      <alignment horizontal="center"/>
    </xf>
    <xf numFmtId="0" fontId="1" fillId="0" borderId="0" xfId="3" applyBorder="1" applyAlignment="1"/>
    <xf numFmtId="0" fontId="1" fillId="0" borderId="4" xfId="3" applyBorder="1" applyAlignment="1"/>
    <xf numFmtId="167" fontId="45" fillId="0" borderId="42" xfId="3" applyNumberFormat="1" applyFont="1" applyBorder="1" applyAlignment="1">
      <alignment horizontal="center"/>
    </xf>
    <xf numFmtId="0" fontId="11" fillId="0" borderId="25" xfId="3" applyFont="1" applyBorder="1" applyAlignment="1"/>
    <xf numFmtId="0" fontId="11" fillId="0" borderId="43" xfId="3" applyFont="1" applyBorder="1" applyAlignment="1"/>
    <xf numFmtId="0" fontId="0" fillId="0" borderId="49" xfId="0" applyBorder="1"/>
    <xf numFmtId="0" fontId="0" fillId="0" borderId="50" xfId="0" applyBorder="1"/>
    <xf numFmtId="0" fontId="0" fillId="0" borderId="51" xfId="0" applyBorder="1"/>
    <xf numFmtId="0" fontId="0" fillId="0" borderId="49" xfId="0" pivotButton="1" applyBorder="1"/>
    <xf numFmtId="0" fontId="0" fillId="0" borderId="52" xfId="0" applyBorder="1"/>
    <xf numFmtId="0" fontId="0" fillId="0" borderId="53" xfId="0" applyBorder="1"/>
    <xf numFmtId="0" fontId="0" fillId="0" borderId="54" xfId="0" applyBorder="1"/>
    <xf numFmtId="0" fontId="0" fillId="0" borderId="55" xfId="0" applyBorder="1"/>
    <xf numFmtId="0" fontId="0" fillId="0" borderId="56" xfId="0" applyBorder="1"/>
    <xf numFmtId="0" fontId="0" fillId="0" borderId="57" xfId="0" applyBorder="1"/>
  </cellXfs>
  <cellStyles count="6">
    <cellStyle name="Comma 2" xfId="4" xr:uid="{00000000-0005-0000-0000-000000000000}"/>
    <cellStyle name="Comma_Sheet1 2" xfId="5" xr:uid="{00000000-0005-0000-0000-000001000000}"/>
    <cellStyle name="Hyperlink" xfId="1" builtinId="8"/>
    <cellStyle name="Normal" xfId="0" builtinId="0"/>
    <cellStyle name="Normal 2" xfId="2" xr:uid="{00000000-0005-0000-0000-000004000000}"/>
    <cellStyle name="Normal 3" xfId="3" xr:uid="{00000000-0005-0000-0000-000005000000}"/>
  </cellStyles>
  <dxfs count="2"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00A1DE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pivotCacheDefinition" Target="pivotCache/pivotCacheDefinition1.xml"/><Relationship Id="rId61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hyperlink" Target="http://www.sagenorthamerica.com/" TargetMode="Externa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12" Type="http://schemas.openxmlformats.org/officeDocument/2006/relationships/image" Target="../media/image13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11" Type="http://schemas.openxmlformats.org/officeDocument/2006/relationships/image" Target="../media/image12.emf"/><Relationship Id="rId5" Type="http://schemas.openxmlformats.org/officeDocument/2006/relationships/image" Target="../media/image6.emf"/><Relationship Id="rId15" Type="http://schemas.openxmlformats.org/officeDocument/2006/relationships/image" Target="../media/image16.emf"/><Relationship Id="rId10" Type="http://schemas.openxmlformats.org/officeDocument/2006/relationships/image" Target="../media/image11.emf"/><Relationship Id="rId4" Type="http://schemas.openxmlformats.org/officeDocument/2006/relationships/image" Target="../media/image5.emf"/><Relationship Id="rId9" Type="http://schemas.openxmlformats.org/officeDocument/2006/relationships/image" Target="../media/image10.emf"/><Relationship Id="rId14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7239000</xdr:colOff>
      <xdr:row>2</xdr:row>
      <xdr:rowOff>1076325</xdr:rowOff>
    </xdr:to>
    <xdr:pic>
      <xdr:nvPicPr>
        <xdr:cNvPr id="10252" name="Picture 7">
          <a:extLst>
            <a:ext uri="{FF2B5EF4-FFF2-40B4-BE49-F238E27FC236}">
              <a16:creationId xmlns:a16="http://schemas.microsoft.com/office/drawing/2014/main" id="{00000000-0008-0000-0900-00000C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505700" cy="2047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1</xdr:row>
      <xdr:rowOff>9525</xdr:rowOff>
    </xdr:from>
    <xdr:to>
      <xdr:col>4</xdr:col>
      <xdr:colOff>276225</xdr:colOff>
      <xdr:row>7</xdr:row>
      <xdr:rowOff>66675</xdr:rowOff>
    </xdr:to>
    <xdr:pic>
      <xdr:nvPicPr>
        <xdr:cNvPr id="9250" name="Picture 19" descr="sag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22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14350" y="123825"/>
          <a:ext cx="19050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7</xdr:row>
          <xdr:rowOff>38100</xdr:rowOff>
        </xdr:from>
        <xdr:to>
          <xdr:col>9</xdr:col>
          <xdr:colOff>247650</xdr:colOff>
          <xdr:row>9</xdr:row>
          <xdr:rowOff>76200</xdr:rowOff>
        </xdr:to>
        <xdr:sp macro="" textlink="">
          <xdr:nvSpPr>
            <xdr:cNvPr id="9217" name="cmdLayout1I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A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9</xdr:row>
          <xdr:rowOff>114300</xdr:rowOff>
        </xdr:from>
        <xdr:to>
          <xdr:col>9</xdr:col>
          <xdr:colOff>247650</xdr:colOff>
          <xdr:row>11</xdr:row>
          <xdr:rowOff>66675</xdr:rowOff>
        </xdr:to>
        <xdr:sp macro="" textlink="">
          <xdr:nvSpPr>
            <xdr:cNvPr id="9218" name="cmdLayout2I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A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13</xdr:row>
          <xdr:rowOff>114300</xdr:rowOff>
        </xdr:from>
        <xdr:to>
          <xdr:col>9</xdr:col>
          <xdr:colOff>247650</xdr:colOff>
          <xdr:row>15</xdr:row>
          <xdr:rowOff>66675</xdr:rowOff>
        </xdr:to>
        <xdr:sp macro="" textlink="">
          <xdr:nvSpPr>
            <xdr:cNvPr id="9219" name="cmdLayout4I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A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15</xdr:row>
          <xdr:rowOff>104775</xdr:rowOff>
        </xdr:from>
        <xdr:to>
          <xdr:col>9</xdr:col>
          <xdr:colOff>247650</xdr:colOff>
          <xdr:row>17</xdr:row>
          <xdr:rowOff>57150</xdr:rowOff>
        </xdr:to>
        <xdr:sp macro="" textlink="">
          <xdr:nvSpPr>
            <xdr:cNvPr id="9220" name="cmdLayout5I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A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17</xdr:row>
          <xdr:rowOff>114300</xdr:rowOff>
        </xdr:from>
        <xdr:to>
          <xdr:col>9</xdr:col>
          <xdr:colOff>247650</xdr:colOff>
          <xdr:row>19</xdr:row>
          <xdr:rowOff>66675</xdr:rowOff>
        </xdr:to>
        <xdr:sp macro="" textlink="">
          <xdr:nvSpPr>
            <xdr:cNvPr id="9221" name="cmdLayout6I" hidden="1">
              <a:extLst>
                <a:ext uri="{63B3BB69-23CF-44E3-9099-C40C66FF867C}">
                  <a14:compatExt spid="_x0000_s9221"/>
                </a:ext>
                <a:ext uri="{FF2B5EF4-FFF2-40B4-BE49-F238E27FC236}">
                  <a16:creationId xmlns:a16="http://schemas.microsoft.com/office/drawing/2014/main" id="{00000000-0008-0000-0A00-00000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11</xdr:row>
          <xdr:rowOff>114300</xdr:rowOff>
        </xdr:from>
        <xdr:to>
          <xdr:col>9</xdr:col>
          <xdr:colOff>247650</xdr:colOff>
          <xdr:row>13</xdr:row>
          <xdr:rowOff>66675</xdr:rowOff>
        </xdr:to>
        <xdr:sp macro="" textlink="">
          <xdr:nvSpPr>
            <xdr:cNvPr id="9222" name="cmdLayout3I" hidden="1">
              <a:extLst>
                <a:ext uri="{63B3BB69-23CF-44E3-9099-C40C66FF867C}">
                  <a14:compatExt spid="_x0000_s9222"/>
                </a:ext>
                <a:ext uri="{FF2B5EF4-FFF2-40B4-BE49-F238E27FC236}">
                  <a16:creationId xmlns:a16="http://schemas.microsoft.com/office/drawing/2014/main" id="{00000000-0008-0000-0A00-00000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400050</xdr:colOff>
          <xdr:row>9</xdr:row>
          <xdr:rowOff>114300</xdr:rowOff>
        </xdr:from>
        <xdr:to>
          <xdr:col>11</xdr:col>
          <xdr:colOff>533400</xdr:colOff>
          <xdr:row>11</xdr:row>
          <xdr:rowOff>66675</xdr:rowOff>
        </xdr:to>
        <xdr:sp macro="" textlink="">
          <xdr:nvSpPr>
            <xdr:cNvPr id="9223" name="cmdLayout2B" hidden="1">
              <a:extLst>
                <a:ext uri="{63B3BB69-23CF-44E3-9099-C40C66FF867C}">
                  <a14:compatExt spid="_x0000_s9223"/>
                </a:ext>
                <a:ext uri="{FF2B5EF4-FFF2-40B4-BE49-F238E27FC236}">
                  <a16:creationId xmlns:a16="http://schemas.microsoft.com/office/drawing/2014/main" id="{00000000-0008-0000-0A00-00000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390525</xdr:colOff>
          <xdr:row>17</xdr:row>
          <xdr:rowOff>114300</xdr:rowOff>
        </xdr:from>
        <xdr:to>
          <xdr:col>11</xdr:col>
          <xdr:colOff>523875</xdr:colOff>
          <xdr:row>19</xdr:row>
          <xdr:rowOff>66675</xdr:rowOff>
        </xdr:to>
        <xdr:sp macro="" textlink="">
          <xdr:nvSpPr>
            <xdr:cNvPr id="9224" name="cmdLayout6B" hidden="1">
              <a:extLst>
                <a:ext uri="{63B3BB69-23CF-44E3-9099-C40C66FF867C}">
                  <a14:compatExt spid="_x0000_s9224"/>
                </a:ext>
                <a:ext uri="{FF2B5EF4-FFF2-40B4-BE49-F238E27FC236}">
                  <a16:creationId xmlns:a16="http://schemas.microsoft.com/office/drawing/2014/main" id="{00000000-0008-0000-0A00-00000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381000</xdr:colOff>
          <xdr:row>27</xdr:row>
          <xdr:rowOff>114300</xdr:rowOff>
        </xdr:from>
        <xdr:to>
          <xdr:col>11</xdr:col>
          <xdr:colOff>514350</xdr:colOff>
          <xdr:row>29</xdr:row>
          <xdr:rowOff>66675</xdr:rowOff>
        </xdr:to>
        <xdr:sp macro="" textlink="">
          <xdr:nvSpPr>
            <xdr:cNvPr id="9225" name="cmdLayout10B" hidden="1">
              <a:extLst>
                <a:ext uri="{63B3BB69-23CF-44E3-9099-C40C66FF867C}">
                  <a14:compatExt spid="_x0000_s9225"/>
                </a:ext>
                <a:ext uri="{FF2B5EF4-FFF2-40B4-BE49-F238E27FC236}">
                  <a16:creationId xmlns:a16="http://schemas.microsoft.com/office/drawing/2014/main" id="{00000000-0008-0000-0A00-00000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400050</xdr:colOff>
          <xdr:row>13</xdr:row>
          <xdr:rowOff>114300</xdr:rowOff>
        </xdr:from>
        <xdr:to>
          <xdr:col>11</xdr:col>
          <xdr:colOff>533400</xdr:colOff>
          <xdr:row>15</xdr:row>
          <xdr:rowOff>66675</xdr:rowOff>
        </xdr:to>
        <xdr:sp macro="" textlink="">
          <xdr:nvSpPr>
            <xdr:cNvPr id="9226" name="cmdLayout4B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00000000-0008-0000-0A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20</xdr:row>
          <xdr:rowOff>19050</xdr:rowOff>
        </xdr:from>
        <xdr:to>
          <xdr:col>9</xdr:col>
          <xdr:colOff>247650</xdr:colOff>
          <xdr:row>22</xdr:row>
          <xdr:rowOff>9525</xdr:rowOff>
        </xdr:to>
        <xdr:sp macro="" textlink="">
          <xdr:nvSpPr>
            <xdr:cNvPr id="9227" name="cmdLayout7I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00000000-0008-0000-0A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22</xdr:row>
          <xdr:rowOff>114300</xdr:rowOff>
        </xdr:from>
        <xdr:to>
          <xdr:col>9</xdr:col>
          <xdr:colOff>247650</xdr:colOff>
          <xdr:row>24</xdr:row>
          <xdr:rowOff>66675</xdr:rowOff>
        </xdr:to>
        <xdr:sp macro="" textlink="">
          <xdr:nvSpPr>
            <xdr:cNvPr id="9228" name="cmdLayout8I" hidden="1">
              <a:extLst>
                <a:ext uri="{63B3BB69-23CF-44E3-9099-C40C66FF867C}">
                  <a14:compatExt spid="_x0000_s9228"/>
                </a:ext>
                <a:ext uri="{FF2B5EF4-FFF2-40B4-BE49-F238E27FC236}">
                  <a16:creationId xmlns:a16="http://schemas.microsoft.com/office/drawing/2014/main" id="{00000000-0008-0000-0A00-00000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25</xdr:row>
          <xdr:rowOff>19050</xdr:rowOff>
        </xdr:from>
        <xdr:to>
          <xdr:col>9</xdr:col>
          <xdr:colOff>247650</xdr:colOff>
          <xdr:row>27</xdr:row>
          <xdr:rowOff>9525</xdr:rowOff>
        </xdr:to>
        <xdr:sp macro="" textlink="">
          <xdr:nvSpPr>
            <xdr:cNvPr id="9229" name="cmdLayout9I" hidden="1">
              <a:extLst>
                <a:ext uri="{63B3BB69-23CF-44E3-9099-C40C66FF867C}">
                  <a14:compatExt spid="_x0000_s9229"/>
                </a:ext>
                <a:ext uri="{FF2B5EF4-FFF2-40B4-BE49-F238E27FC236}">
                  <a16:creationId xmlns:a16="http://schemas.microsoft.com/office/drawing/2014/main" id="{00000000-0008-0000-0A00-00000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29</xdr:row>
          <xdr:rowOff>114300</xdr:rowOff>
        </xdr:from>
        <xdr:to>
          <xdr:col>9</xdr:col>
          <xdr:colOff>247650</xdr:colOff>
          <xdr:row>31</xdr:row>
          <xdr:rowOff>66675</xdr:rowOff>
        </xdr:to>
        <xdr:sp macro="" textlink="">
          <xdr:nvSpPr>
            <xdr:cNvPr id="9230" name="cmdLayout11I" hidden="1">
              <a:extLst>
                <a:ext uri="{63B3BB69-23CF-44E3-9099-C40C66FF867C}">
                  <a14:compatExt spid="_x0000_s9230"/>
                </a:ext>
                <a:ext uri="{FF2B5EF4-FFF2-40B4-BE49-F238E27FC236}">
                  <a16:creationId xmlns:a16="http://schemas.microsoft.com/office/drawing/2014/main" id="{00000000-0008-0000-0A00-00000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31</xdr:row>
          <xdr:rowOff>114300</xdr:rowOff>
        </xdr:from>
        <xdr:to>
          <xdr:col>9</xdr:col>
          <xdr:colOff>247650</xdr:colOff>
          <xdr:row>33</xdr:row>
          <xdr:rowOff>57150</xdr:rowOff>
        </xdr:to>
        <xdr:sp macro="" textlink="">
          <xdr:nvSpPr>
            <xdr:cNvPr id="9231" name="cmdLayout12I" hidden="1">
              <a:extLst>
                <a:ext uri="{63B3BB69-23CF-44E3-9099-C40C66FF867C}">
                  <a14:compatExt spid="_x0000_s9231"/>
                </a:ext>
                <a:ext uri="{FF2B5EF4-FFF2-40B4-BE49-F238E27FC236}">
                  <a16:creationId xmlns:a16="http://schemas.microsoft.com/office/drawing/2014/main" id="{00000000-0008-0000-0A00-00000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PAC\Documents%20and%20Settings\Administrator\Desktop\Calander%20Year%20Financial%20Report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Transactions"/>
      <sheetName val="Date_Lup"/>
      <sheetName val="GLCat"/>
      <sheetName val="GLCatPivot"/>
      <sheetName val="Categories"/>
      <sheetName val="Lookup"/>
      <sheetName val="Ledger Transaction Details"/>
      <sheetName val="Instructions"/>
      <sheetName val="MENU"/>
      <sheetName val="Date_Lup2"/>
      <sheetName val="admin exp"/>
      <sheetName val="Detail Income"/>
      <sheetName val="Summ Income"/>
      <sheetName val="Accounts"/>
      <sheetName val="01"/>
      <sheetName val="02"/>
      <sheetName val="03"/>
      <sheetName val="04"/>
      <sheetName val="05"/>
      <sheetName val="06"/>
      <sheetName val="07"/>
      <sheetName val="08"/>
      <sheetName val="0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30"/>
      <sheetName val="31"/>
      <sheetName val="32"/>
      <sheetName val="Sheet3"/>
      <sheetName val="33"/>
      <sheetName val="Sheet4"/>
      <sheetName val="Sheet5"/>
      <sheetName val="Sheet6"/>
      <sheetName val="Sheet7"/>
      <sheetName val="Accpac BS (2)"/>
    </sheetNames>
    <sheetDataSet>
      <sheetData sheetId="0"/>
      <sheetData sheetId="1">
        <row r="3">
          <cell r="D3">
            <v>2014</v>
          </cell>
        </row>
      </sheetData>
      <sheetData sheetId="2"/>
      <sheetData sheetId="3"/>
      <sheetData sheetId="4"/>
      <sheetData sheetId="5"/>
      <sheetData sheetId="6"/>
      <sheetData sheetId="7">
        <row r="1">
          <cell r="A1" t="str">
            <v>December 2014</v>
          </cell>
        </row>
        <row r="2">
          <cell r="O2" t="str">
            <v>GL Cat Code</v>
          </cell>
        </row>
        <row r="5">
          <cell r="O5">
            <v>4</v>
          </cell>
        </row>
        <row r="6">
          <cell r="O6">
            <v>0</v>
          </cell>
        </row>
        <row r="7">
          <cell r="O7">
            <v>40</v>
          </cell>
        </row>
        <row r="9">
          <cell r="O9">
            <v>8</v>
          </cell>
        </row>
        <row r="10">
          <cell r="O10">
            <v>8</v>
          </cell>
        </row>
        <row r="11">
          <cell r="O11">
            <v>8</v>
          </cell>
        </row>
        <row r="12">
          <cell r="O12">
            <v>8</v>
          </cell>
        </row>
        <row r="13">
          <cell r="O13">
            <v>8</v>
          </cell>
        </row>
        <row r="14">
          <cell r="O14">
            <v>8</v>
          </cell>
        </row>
        <row r="15">
          <cell r="O15">
            <v>8</v>
          </cell>
        </row>
        <row r="16">
          <cell r="O16">
            <v>8</v>
          </cell>
        </row>
        <row r="17">
          <cell r="O17">
            <v>8</v>
          </cell>
        </row>
        <row r="18">
          <cell r="O18">
            <v>8</v>
          </cell>
        </row>
        <row r="19">
          <cell r="O19">
            <v>8</v>
          </cell>
        </row>
        <row r="20">
          <cell r="O20">
            <v>8</v>
          </cell>
        </row>
        <row r="21">
          <cell r="O21">
            <v>8</v>
          </cell>
        </row>
        <row r="22">
          <cell r="O22">
            <v>8</v>
          </cell>
        </row>
        <row r="23">
          <cell r="O23">
            <v>8</v>
          </cell>
        </row>
        <row r="24">
          <cell r="O24">
            <v>8</v>
          </cell>
        </row>
        <row r="25">
          <cell r="O25">
            <v>8</v>
          </cell>
        </row>
        <row r="26">
          <cell r="O26">
            <v>8</v>
          </cell>
        </row>
        <row r="27">
          <cell r="O27">
            <v>8</v>
          </cell>
        </row>
        <row r="28">
          <cell r="O28">
            <v>8</v>
          </cell>
        </row>
        <row r="29">
          <cell r="O29">
            <v>8</v>
          </cell>
        </row>
        <row r="30">
          <cell r="O30">
            <v>8</v>
          </cell>
        </row>
        <row r="31">
          <cell r="O31">
            <v>8</v>
          </cell>
        </row>
        <row r="32">
          <cell r="O32">
            <v>8</v>
          </cell>
        </row>
        <row r="33">
          <cell r="O33">
            <v>8</v>
          </cell>
        </row>
        <row r="34">
          <cell r="O34">
            <v>8</v>
          </cell>
        </row>
        <row r="35">
          <cell r="O35">
            <v>8</v>
          </cell>
        </row>
        <row r="36">
          <cell r="O36">
            <v>8</v>
          </cell>
        </row>
        <row r="37">
          <cell r="O37">
            <v>8</v>
          </cell>
        </row>
        <row r="38">
          <cell r="O38">
            <v>8</v>
          </cell>
        </row>
        <row r="39">
          <cell r="O39">
            <v>8</v>
          </cell>
        </row>
        <row r="40">
          <cell r="O40">
            <v>8</v>
          </cell>
        </row>
        <row r="41">
          <cell r="O41">
            <v>8</v>
          </cell>
        </row>
        <row r="42">
          <cell r="O42">
            <v>8</v>
          </cell>
        </row>
        <row r="43">
          <cell r="O43">
            <v>8</v>
          </cell>
        </row>
        <row r="44">
          <cell r="O44">
            <v>8</v>
          </cell>
        </row>
        <row r="45">
          <cell r="O45">
            <v>8</v>
          </cell>
        </row>
        <row r="46">
          <cell r="O46">
            <v>8</v>
          </cell>
        </row>
        <row r="47">
          <cell r="O47">
            <v>8</v>
          </cell>
        </row>
        <row r="48">
          <cell r="O48">
            <v>8</v>
          </cell>
        </row>
        <row r="49">
          <cell r="O49">
            <v>8</v>
          </cell>
        </row>
        <row r="50">
          <cell r="O50">
            <v>8</v>
          </cell>
        </row>
        <row r="51">
          <cell r="O51">
            <v>8</v>
          </cell>
        </row>
        <row r="52">
          <cell r="O52">
            <v>9</v>
          </cell>
        </row>
        <row r="53">
          <cell r="O53">
            <v>9</v>
          </cell>
        </row>
        <row r="54">
          <cell r="O54">
            <v>9</v>
          </cell>
        </row>
        <row r="55">
          <cell r="O55">
            <v>9</v>
          </cell>
        </row>
        <row r="56">
          <cell r="O56">
            <v>9</v>
          </cell>
        </row>
        <row r="57">
          <cell r="O57">
            <v>9</v>
          </cell>
        </row>
        <row r="58">
          <cell r="O58">
            <v>9</v>
          </cell>
        </row>
        <row r="59">
          <cell r="O59">
            <v>9</v>
          </cell>
        </row>
        <row r="60">
          <cell r="O60">
            <v>9</v>
          </cell>
        </row>
        <row r="61">
          <cell r="O61">
            <v>9</v>
          </cell>
        </row>
        <row r="62">
          <cell r="O62">
            <v>9</v>
          </cell>
        </row>
        <row r="63">
          <cell r="O63">
            <v>9</v>
          </cell>
        </row>
        <row r="64">
          <cell r="O64">
            <v>9</v>
          </cell>
        </row>
        <row r="65">
          <cell r="O65">
            <v>9</v>
          </cell>
        </row>
        <row r="66">
          <cell r="O66">
            <v>9</v>
          </cell>
        </row>
        <row r="67">
          <cell r="O67">
            <v>9</v>
          </cell>
        </row>
        <row r="68">
          <cell r="O68">
            <v>9</v>
          </cell>
        </row>
        <row r="69">
          <cell r="O69">
            <v>9</v>
          </cell>
        </row>
        <row r="70">
          <cell r="O70">
            <v>9</v>
          </cell>
        </row>
        <row r="71">
          <cell r="O71">
            <v>9</v>
          </cell>
        </row>
        <row r="72">
          <cell r="O72">
            <v>9</v>
          </cell>
        </row>
        <row r="73">
          <cell r="O73">
            <v>9</v>
          </cell>
        </row>
        <row r="74">
          <cell r="O74">
            <v>9</v>
          </cell>
        </row>
        <row r="75">
          <cell r="O75">
            <v>9</v>
          </cell>
        </row>
        <row r="76">
          <cell r="O76">
            <v>9</v>
          </cell>
        </row>
        <row r="77">
          <cell r="O77">
            <v>9</v>
          </cell>
        </row>
        <row r="78">
          <cell r="O78">
            <v>9</v>
          </cell>
        </row>
        <row r="79">
          <cell r="O79">
            <v>9</v>
          </cell>
        </row>
        <row r="80">
          <cell r="O80">
            <v>9</v>
          </cell>
        </row>
        <row r="81">
          <cell r="O81">
            <v>9</v>
          </cell>
        </row>
        <row r="82">
          <cell r="O82">
            <v>9</v>
          </cell>
        </row>
        <row r="83">
          <cell r="O83">
            <v>9</v>
          </cell>
        </row>
        <row r="84">
          <cell r="O84">
            <v>9</v>
          </cell>
        </row>
        <row r="85">
          <cell r="O85">
            <v>9</v>
          </cell>
        </row>
        <row r="86">
          <cell r="O86">
            <v>12</v>
          </cell>
        </row>
        <row r="87">
          <cell r="O87">
            <v>12</v>
          </cell>
        </row>
        <row r="88">
          <cell r="O88">
            <v>12</v>
          </cell>
        </row>
        <row r="89">
          <cell r="O89">
            <v>12</v>
          </cell>
        </row>
        <row r="90">
          <cell r="O90">
            <v>12</v>
          </cell>
        </row>
        <row r="91">
          <cell r="O91">
            <v>12</v>
          </cell>
        </row>
        <row r="92">
          <cell r="O92">
            <v>12</v>
          </cell>
        </row>
        <row r="93">
          <cell r="O93">
            <v>12</v>
          </cell>
        </row>
        <row r="94">
          <cell r="O94">
            <v>12</v>
          </cell>
        </row>
        <row r="95">
          <cell r="O95">
            <v>12</v>
          </cell>
        </row>
        <row r="96">
          <cell r="O96">
            <v>12</v>
          </cell>
        </row>
        <row r="97">
          <cell r="O97">
            <v>12</v>
          </cell>
        </row>
        <row r="98">
          <cell r="O98">
            <v>12</v>
          </cell>
        </row>
        <row r="99">
          <cell r="O99">
            <v>12</v>
          </cell>
        </row>
        <row r="100">
          <cell r="O100">
            <v>12</v>
          </cell>
        </row>
        <row r="101">
          <cell r="O101">
            <v>12</v>
          </cell>
        </row>
        <row r="102">
          <cell r="O102">
            <v>12</v>
          </cell>
        </row>
        <row r="103">
          <cell r="O103">
            <v>12</v>
          </cell>
        </row>
        <row r="104">
          <cell r="O104">
            <v>12</v>
          </cell>
        </row>
        <row r="105">
          <cell r="O105">
            <v>12</v>
          </cell>
        </row>
        <row r="106">
          <cell r="O106">
            <v>12</v>
          </cell>
        </row>
        <row r="107">
          <cell r="O107">
            <v>12</v>
          </cell>
        </row>
        <row r="108">
          <cell r="O108">
            <v>12</v>
          </cell>
        </row>
        <row r="109">
          <cell r="O109">
            <v>12</v>
          </cell>
        </row>
        <row r="110">
          <cell r="O110">
            <v>12</v>
          </cell>
        </row>
        <row r="111">
          <cell r="O111">
            <v>13</v>
          </cell>
        </row>
        <row r="112">
          <cell r="O112">
            <v>13</v>
          </cell>
        </row>
        <row r="113">
          <cell r="O113">
            <v>13</v>
          </cell>
        </row>
        <row r="114">
          <cell r="O114">
            <v>13</v>
          </cell>
        </row>
        <row r="115">
          <cell r="O115">
            <v>13</v>
          </cell>
        </row>
        <row r="116">
          <cell r="O116">
            <v>13</v>
          </cell>
        </row>
        <row r="117">
          <cell r="O117">
            <v>13</v>
          </cell>
        </row>
        <row r="118">
          <cell r="O118">
            <v>13</v>
          </cell>
        </row>
        <row r="119">
          <cell r="O119">
            <v>13</v>
          </cell>
        </row>
        <row r="120">
          <cell r="O120">
            <v>13</v>
          </cell>
        </row>
        <row r="121">
          <cell r="O121">
            <v>13</v>
          </cell>
        </row>
        <row r="122">
          <cell r="O122">
            <v>13</v>
          </cell>
        </row>
        <row r="123">
          <cell r="O123">
            <v>13</v>
          </cell>
        </row>
        <row r="124">
          <cell r="O124">
            <v>13</v>
          </cell>
        </row>
        <row r="125">
          <cell r="O125">
            <v>13</v>
          </cell>
        </row>
        <row r="126">
          <cell r="O126">
            <v>13</v>
          </cell>
        </row>
        <row r="127">
          <cell r="O127">
            <v>13</v>
          </cell>
        </row>
        <row r="128">
          <cell r="O128">
            <v>13</v>
          </cell>
        </row>
        <row r="129">
          <cell r="O129">
            <v>13</v>
          </cell>
        </row>
        <row r="130">
          <cell r="O130">
            <v>13</v>
          </cell>
        </row>
        <row r="131">
          <cell r="O131">
            <v>13</v>
          </cell>
        </row>
        <row r="132">
          <cell r="O132">
            <v>13</v>
          </cell>
        </row>
        <row r="133">
          <cell r="O133">
            <v>13</v>
          </cell>
        </row>
        <row r="134">
          <cell r="O134">
            <v>13</v>
          </cell>
        </row>
        <row r="135">
          <cell r="O135">
            <v>13</v>
          </cell>
        </row>
        <row r="136">
          <cell r="O136">
            <v>13</v>
          </cell>
        </row>
        <row r="137">
          <cell r="O137">
            <v>13</v>
          </cell>
        </row>
        <row r="138">
          <cell r="O138">
            <v>13</v>
          </cell>
        </row>
        <row r="139">
          <cell r="O139">
            <v>13</v>
          </cell>
        </row>
        <row r="140">
          <cell r="O140">
            <v>13</v>
          </cell>
        </row>
        <row r="141">
          <cell r="O141">
            <v>13</v>
          </cell>
        </row>
        <row r="142">
          <cell r="O142">
            <v>13</v>
          </cell>
        </row>
        <row r="143">
          <cell r="O143">
            <v>13</v>
          </cell>
        </row>
        <row r="144">
          <cell r="O144">
            <v>13</v>
          </cell>
        </row>
        <row r="145">
          <cell r="O145">
            <v>13</v>
          </cell>
        </row>
        <row r="146">
          <cell r="O146">
            <v>13</v>
          </cell>
        </row>
        <row r="147">
          <cell r="O147">
            <v>13</v>
          </cell>
        </row>
        <row r="148">
          <cell r="O148">
            <v>13</v>
          </cell>
        </row>
        <row r="149">
          <cell r="O149">
            <v>13</v>
          </cell>
        </row>
        <row r="150">
          <cell r="O150">
            <v>13</v>
          </cell>
        </row>
        <row r="151">
          <cell r="O151">
            <v>13</v>
          </cell>
        </row>
        <row r="152">
          <cell r="O152">
            <v>13</v>
          </cell>
        </row>
        <row r="153">
          <cell r="O153">
            <v>13</v>
          </cell>
        </row>
        <row r="154">
          <cell r="O154">
            <v>13</v>
          </cell>
        </row>
        <row r="155">
          <cell r="O155">
            <v>13</v>
          </cell>
        </row>
        <row r="156">
          <cell r="O156">
            <v>13</v>
          </cell>
        </row>
        <row r="157">
          <cell r="O157">
            <v>13</v>
          </cell>
        </row>
        <row r="158">
          <cell r="O158">
            <v>13</v>
          </cell>
        </row>
        <row r="159">
          <cell r="O159">
            <v>13</v>
          </cell>
        </row>
        <row r="160">
          <cell r="O160">
            <v>13</v>
          </cell>
        </row>
        <row r="161">
          <cell r="O161">
            <v>13</v>
          </cell>
        </row>
        <row r="162">
          <cell r="O162">
            <v>13</v>
          </cell>
        </row>
        <row r="163">
          <cell r="O163">
            <v>13</v>
          </cell>
        </row>
        <row r="164">
          <cell r="O164">
            <v>13</v>
          </cell>
        </row>
        <row r="165">
          <cell r="O165">
            <v>13</v>
          </cell>
        </row>
        <row r="166">
          <cell r="O166">
            <v>13</v>
          </cell>
        </row>
        <row r="167">
          <cell r="O167">
            <v>13</v>
          </cell>
        </row>
        <row r="168">
          <cell r="O168">
            <v>13</v>
          </cell>
        </row>
        <row r="169">
          <cell r="O169">
            <v>13</v>
          </cell>
        </row>
        <row r="170">
          <cell r="O170">
            <v>13</v>
          </cell>
        </row>
        <row r="171">
          <cell r="O171">
            <v>13</v>
          </cell>
        </row>
        <row r="172">
          <cell r="O172">
            <v>13</v>
          </cell>
        </row>
        <row r="173">
          <cell r="O173">
            <v>13</v>
          </cell>
        </row>
        <row r="174">
          <cell r="O174">
            <v>13</v>
          </cell>
        </row>
        <row r="175">
          <cell r="O175">
            <v>13</v>
          </cell>
        </row>
        <row r="176">
          <cell r="O176">
            <v>13</v>
          </cell>
        </row>
        <row r="177">
          <cell r="O177">
            <v>13</v>
          </cell>
        </row>
        <row r="178">
          <cell r="O178">
            <v>13</v>
          </cell>
        </row>
        <row r="179">
          <cell r="O179">
            <v>13</v>
          </cell>
        </row>
        <row r="180">
          <cell r="O180">
            <v>13</v>
          </cell>
        </row>
        <row r="181">
          <cell r="O181">
            <v>13</v>
          </cell>
        </row>
        <row r="182">
          <cell r="O182">
            <v>13</v>
          </cell>
        </row>
        <row r="183">
          <cell r="O183">
            <v>13</v>
          </cell>
        </row>
        <row r="184">
          <cell r="O184">
            <v>13</v>
          </cell>
        </row>
        <row r="185">
          <cell r="O185">
            <v>13</v>
          </cell>
        </row>
        <row r="186">
          <cell r="O186">
            <v>13</v>
          </cell>
        </row>
        <row r="187">
          <cell r="O187">
            <v>13</v>
          </cell>
        </row>
        <row r="188">
          <cell r="O188">
            <v>13</v>
          </cell>
        </row>
        <row r="189">
          <cell r="O189">
            <v>13</v>
          </cell>
        </row>
        <row r="190">
          <cell r="O190">
            <v>13</v>
          </cell>
        </row>
        <row r="191">
          <cell r="O191">
            <v>13</v>
          </cell>
        </row>
        <row r="192">
          <cell r="O192">
            <v>13</v>
          </cell>
        </row>
        <row r="193">
          <cell r="O193">
            <v>13</v>
          </cell>
        </row>
        <row r="194">
          <cell r="O194">
            <v>13</v>
          </cell>
        </row>
        <row r="195">
          <cell r="O195">
            <v>13</v>
          </cell>
        </row>
        <row r="196">
          <cell r="O196">
            <v>13</v>
          </cell>
        </row>
        <row r="197">
          <cell r="O197">
            <v>13</v>
          </cell>
        </row>
        <row r="198">
          <cell r="O198">
            <v>13</v>
          </cell>
        </row>
        <row r="199">
          <cell r="O199">
            <v>13</v>
          </cell>
        </row>
        <row r="200">
          <cell r="O200">
            <v>13</v>
          </cell>
        </row>
        <row r="201">
          <cell r="O201">
            <v>13</v>
          </cell>
        </row>
        <row r="202">
          <cell r="O202">
            <v>13</v>
          </cell>
        </row>
        <row r="203">
          <cell r="O203">
            <v>13</v>
          </cell>
        </row>
        <row r="204">
          <cell r="O204">
            <v>13</v>
          </cell>
        </row>
        <row r="205">
          <cell r="O205">
            <v>13</v>
          </cell>
        </row>
        <row r="206">
          <cell r="O206">
            <v>13</v>
          </cell>
        </row>
        <row r="207">
          <cell r="O207">
            <v>13</v>
          </cell>
        </row>
        <row r="208">
          <cell r="O208">
            <v>13</v>
          </cell>
        </row>
        <row r="209">
          <cell r="O209">
            <v>13</v>
          </cell>
        </row>
        <row r="210">
          <cell r="O210">
            <v>13</v>
          </cell>
        </row>
        <row r="211">
          <cell r="O211">
            <v>13</v>
          </cell>
        </row>
        <row r="212">
          <cell r="O212">
            <v>13</v>
          </cell>
        </row>
        <row r="213">
          <cell r="O213">
            <v>13</v>
          </cell>
        </row>
        <row r="214">
          <cell r="O214">
            <v>13</v>
          </cell>
        </row>
        <row r="215">
          <cell r="O215">
            <v>13</v>
          </cell>
        </row>
        <row r="216">
          <cell r="O216">
            <v>13</v>
          </cell>
        </row>
        <row r="217">
          <cell r="O217">
            <v>13</v>
          </cell>
        </row>
        <row r="218">
          <cell r="O218">
            <v>13</v>
          </cell>
        </row>
        <row r="219">
          <cell r="O219">
            <v>13</v>
          </cell>
        </row>
        <row r="220">
          <cell r="O220">
            <v>13</v>
          </cell>
        </row>
        <row r="221">
          <cell r="O221">
            <v>13</v>
          </cell>
        </row>
        <row r="222">
          <cell r="O222">
            <v>13</v>
          </cell>
        </row>
        <row r="223">
          <cell r="O223">
            <v>13</v>
          </cell>
        </row>
        <row r="224">
          <cell r="O224">
            <v>13</v>
          </cell>
        </row>
        <row r="225">
          <cell r="O225">
            <v>13</v>
          </cell>
        </row>
        <row r="226">
          <cell r="O226">
            <v>13</v>
          </cell>
        </row>
        <row r="227">
          <cell r="O227">
            <v>13</v>
          </cell>
        </row>
        <row r="228">
          <cell r="O228">
            <v>13</v>
          </cell>
        </row>
        <row r="229">
          <cell r="O229">
            <v>13</v>
          </cell>
        </row>
        <row r="230">
          <cell r="O230">
            <v>13</v>
          </cell>
        </row>
        <row r="231">
          <cell r="O231">
            <v>13</v>
          </cell>
        </row>
        <row r="232">
          <cell r="O232">
            <v>13</v>
          </cell>
        </row>
        <row r="233">
          <cell r="O233">
            <v>13</v>
          </cell>
        </row>
        <row r="234">
          <cell r="O234">
            <v>13</v>
          </cell>
        </row>
        <row r="235">
          <cell r="O235">
            <v>13</v>
          </cell>
        </row>
        <row r="236">
          <cell r="O236">
            <v>13</v>
          </cell>
        </row>
        <row r="237">
          <cell r="O237">
            <v>13</v>
          </cell>
        </row>
        <row r="238">
          <cell r="O238">
            <v>13</v>
          </cell>
        </row>
        <row r="239">
          <cell r="O239">
            <v>13</v>
          </cell>
        </row>
        <row r="240">
          <cell r="O240">
            <v>13</v>
          </cell>
        </row>
        <row r="241">
          <cell r="O241">
            <v>13</v>
          </cell>
        </row>
        <row r="242">
          <cell r="O242">
            <v>13</v>
          </cell>
        </row>
        <row r="243">
          <cell r="O243">
            <v>13</v>
          </cell>
        </row>
        <row r="244">
          <cell r="O244">
            <v>13</v>
          </cell>
        </row>
        <row r="245">
          <cell r="O245">
            <v>13</v>
          </cell>
        </row>
        <row r="246">
          <cell r="O246">
            <v>13</v>
          </cell>
        </row>
        <row r="247">
          <cell r="O247">
            <v>13</v>
          </cell>
        </row>
        <row r="248">
          <cell r="O248">
            <v>13</v>
          </cell>
        </row>
        <row r="249">
          <cell r="O249">
            <v>13</v>
          </cell>
        </row>
        <row r="250">
          <cell r="O250">
            <v>13</v>
          </cell>
        </row>
        <row r="251">
          <cell r="O251">
            <v>13</v>
          </cell>
        </row>
        <row r="252">
          <cell r="O252">
            <v>13</v>
          </cell>
        </row>
        <row r="253">
          <cell r="O253">
            <v>13</v>
          </cell>
        </row>
        <row r="254">
          <cell r="O254">
            <v>13</v>
          </cell>
        </row>
        <row r="255">
          <cell r="O255">
            <v>13</v>
          </cell>
        </row>
        <row r="256">
          <cell r="O256">
            <v>13</v>
          </cell>
        </row>
        <row r="257">
          <cell r="O257">
            <v>13</v>
          </cell>
        </row>
        <row r="258">
          <cell r="O258">
            <v>13</v>
          </cell>
        </row>
        <row r="259">
          <cell r="O259">
            <v>13</v>
          </cell>
        </row>
        <row r="260">
          <cell r="O260">
            <v>13</v>
          </cell>
        </row>
        <row r="261">
          <cell r="O261">
            <v>13</v>
          </cell>
        </row>
        <row r="262">
          <cell r="O262">
            <v>13</v>
          </cell>
        </row>
        <row r="263">
          <cell r="O263">
            <v>13</v>
          </cell>
        </row>
        <row r="264">
          <cell r="O264">
            <v>13</v>
          </cell>
        </row>
        <row r="265">
          <cell r="O265">
            <v>13</v>
          </cell>
        </row>
        <row r="266">
          <cell r="O266">
            <v>13</v>
          </cell>
        </row>
        <row r="267">
          <cell r="O267">
            <v>13</v>
          </cell>
        </row>
        <row r="268">
          <cell r="O268">
            <v>13</v>
          </cell>
        </row>
        <row r="269">
          <cell r="O269">
            <v>13</v>
          </cell>
        </row>
        <row r="270">
          <cell r="O270">
            <v>13</v>
          </cell>
        </row>
        <row r="271">
          <cell r="O271">
            <v>13</v>
          </cell>
        </row>
        <row r="272">
          <cell r="O272">
            <v>13</v>
          </cell>
        </row>
        <row r="273">
          <cell r="O273">
            <v>13</v>
          </cell>
        </row>
        <row r="274">
          <cell r="O274">
            <v>13</v>
          </cell>
        </row>
        <row r="275">
          <cell r="O275">
            <v>13</v>
          </cell>
        </row>
        <row r="276">
          <cell r="O276">
            <v>13</v>
          </cell>
        </row>
        <row r="277">
          <cell r="O277">
            <v>13</v>
          </cell>
        </row>
        <row r="278">
          <cell r="O278">
            <v>13</v>
          </cell>
        </row>
        <row r="279">
          <cell r="O279">
            <v>13</v>
          </cell>
        </row>
        <row r="280">
          <cell r="O280">
            <v>13</v>
          </cell>
        </row>
        <row r="281">
          <cell r="O281">
            <v>13</v>
          </cell>
        </row>
        <row r="282">
          <cell r="O282">
            <v>13</v>
          </cell>
        </row>
        <row r="283">
          <cell r="O283">
            <v>13</v>
          </cell>
        </row>
        <row r="284">
          <cell r="O284">
            <v>13</v>
          </cell>
        </row>
        <row r="285">
          <cell r="O285">
            <v>13</v>
          </cell>
        </row>
        <row r="286">
          <cell r="O286">
            <v>13</v>
          </cell>
        </row>
        <row r="287">
          <cell r="O287">
            <v>13</v>
          </cell>
        </row>
        <row r="288">
          <cell r="O288">
            <v>13</v>
          </cell>
        </row>
        <row r="289">
          <cell r="O289">
            <v>13</v>
          </cell>
        </row>
        <row r="290">
          <cell r="O290">
            <v>13</v>
          </cell>
        </row>
        <row r="291">
          <cell r="O291">
            <v>13</v>
          </cell>
        </row>
        <row r="292">
          <cell r="O292">
            <v>13</v>
          </cell>
        </row>
        <row r="293">
          <cell r="O293">
            <v>13</v>
          </cell>
        </row>
        <row r="294">
          <cell r="O294">
            <v>13</v>
          </cell>
        </row>
        <row r="295">
          <cell r="O295">
            <v>13</v>
          </cell>
        </row>
        <row r="296">
          <cell r="O296">
            <v>13</v>
          </cell>
        </row>
        <row r="297">
          <cell r="O297">
            <v>13</v>
          </cell>
        </row>
        <row r="298">
          <cell r="O298">
            <v>13</v>
          </cell>
        </row>
        <row r="299">
          <cell r="O299">
            <v>13</v>
          </cell>
        </row>
        <row r="300">
          <cell r="O300">
            <v>13</v>
          </cell>
        </row>
        <row r="301">
          <cell r="O301">
            <v>13</v>
          </cell>
        </row>
        <row r="302">
          <cell r="O302">
            <v>13</v>
          </cell>
        </row>
        <row r="303">
          <cell r="O303">
            <v>13</v>
          </cell>
        </row>
        <row r="304">
          <cell r="O304">
            <v>13</v>
          </cell>
        </row>
        <row r="305">
          <cell r="O305">
            <v>13</v>
          </cell>
        </row>
        <row r="306">
          <cell r="O306">
            <v>13</v>
          </cell>
        </row>
        <row r="307">
          <cell r="O307">
            <v>13</v>
          </cell>
        </row>
        <row r="308">
          <cell r="O308">
            <v>13</v>
          </cell>
        </row>
        <row r="309">
          <cell r="O309">
            <v>13</v>
          </cell>
        </row>
        <row r="310">
          <cell r="O310">
            <v>13</v>
          </cell>
        </row>
        <row r="311">
          <cell r="O311">
            <v>13</v>
          </cell>
        </row>
        <row r="312">
          <cell r="O312">
            <v>13</v>
          </cell>
        </row>
        <row r="313">
          <cell r="O313">
            <v>13</v>
          </cell>
        </row>
        <row r="314">
          <cell r="O314">
            <v>13</v>
          </cell>
        </row>
        <row r="315">
          <cell r="O315">
            <v>13</v>
          </cell>
        </row>
        <row r="316">
          <cell r="O316">
            <v>13</v>
          </cell>
        </row>
        <row r="317">
          <cell r="O317">
            <v>13</v>
          </cell>
        </row>
        <row r="318">
          <cell r="O318">
            <v>13</v>
          </cell>
        </row>
        <row r="319">
          <cell r="O319">
            <v>13</v>
          </cell>
        </row>
        <row r="320">
          <cell r="O320">
            <v>13</v>
          </cell>
        </row>
        <row r="321">
          <cell r="O321">
            <v>13</v>
          </cell>
        </row>
        <row r="322">
          <cell r="O322">
            <v>13</v>
          </cell>
        </row>
        <row r="323">
          <cell r="O323">
            <v>13</v>
          </cell>
        </row>
        <row r="324">
          <cell r="O324">
            <v>13</v>
          </cell>
        </row>
        <row r="325">
          <cell r="O325">
            <v>13</v>
          </cell>
        </row>
        <row r="326">
          <cell r="O326">
            <v>13</v>
          </cell>
        </row>
        <row r="327">
          <cell r="O327">
            <v>13</v>
          </cell>
        </row>
        <row r="328">
          <cell r="O328">
            <v>13</v>
          </cell>
        </row>
        <row r="329">
          <cell r="O329">
            <v>13</v>
          </cell>
        </row>
        <row r="330">
          <cell r="O330">
            <v>13</v>
          </cell>
        </row>
        <row r="331">
          <cell r="O331">
            <v>13</v>
          </cell>
        </row>
        <row r="332">
          <cell r="O332">
            <v>13</v>
          </cell>
        </row>
        <row r="333">
          <cell r="O333">
            <v>13</v>
          </cell>
        </row>
        <row r="334">
          <cell r="O334">
            <v>13</v>
          </cell>
        </row>
        <row r="335">
          <cell r="O335">
            <v>13</v>
          </cell>
        </row>
        <row r="336">
          <cell r="O336">
            <v>13</v>
          </cell>
        </row>
        <row r="337">
          <cell r="O337">
            <v>13</v>
          </cell>
        </row>
        <row r="338">
          <cell r="O338">
            <v>13</v>
          </cell>
        </row>
        <row r="339">
          <cell r="O339">
            <v>13</v>
          </cell>
        </row>
        <row r="340">
          <cell r="O340">
            <v>13</v>
          </cell>
        </row>
        <row r="341">
          <cell r="O341">
            <v>13</v>
          </cell>
        </row>
        <row r="342">
          <cell r="O342">
            <v>13</v>
          </cell>
        </row>
        <row r="343">
          <cell r="O343">
            <v>13</v>
          </cell>
        </row>
        <row r="344">
          <cell r="O344">
            <v>13</v>
          </cell>
        </row>
        <row r="345">
          <cell r="O345">
            <v>13</v>
          </cell>
        </row>
        <row r="346">
          <cell r="O346">
            <v>13</v>
          </cell>
        </row>
        <row r="347">
          <cell r="O347">
            <v>13</v>
          </cell>
        </row>
        <row r="348">
          <cell r="O348">
            <v>13</v>
          </cell>
        </row>
        <row r="349">
          <cell r="O349">
            <v>13</v>
          </cell>
        </row>
        <row r="350">
          <cell r="O350">
            <v>13</v>
          </cell>
        </row>
        <row r="351">
          <cell r="O351">
            <v>13</v>
          </cell>
        </row>
        <row r="352">
          <cell r="O352">
            <v>13</v>
          </cell>
        </row>
        <row r="353">
          <cell r="O353">
            <v>13</v>
          </cell>
        </row>
        <row r="354">
          <cell r="O354">
            <v>13</v>
          </cell>
        </row>
        <row r="355">
          <cell r="O355">
            <v>13</v>
          </cell>
        </row>
        <row r="356">
          <cell r="O356">
            <v>13</v>
          </cell>
        </row>
        <row r="357">
          <cell r="O357">
            <v>13</v>
          </cell>
        </row>
        <row r="358">
          <cell r="O358">
            <v>13</v>
          </cell>
        </row>
        <row r="359">
          <cell r="O359">
            <v>13</v>
          </cell>
        </row>
        <row r="360">
          <cell r="O360">
            <v>13</v>
          </cell>
        </row>
        <row r="361">
          <cell r="O361">
            <v>13</v>
          </cell>
        </row>
        <row r="362">
          <cell r="O362">
            <v>13</v>
          </cell>
        </row>
        <row r="363">
          <cell r="O363">
            <v>13</v>
          </cell>
        </row>
        <row r="364">
          <cell r="O364">
            <v>13</v>
          </cell>
        </row>
        <row r="365">
          <cell r="O365">
            <v>13</v>
          </cell>
        </row>
        <row r="366">
          <cell r="O366">
            <v>13</v>
          </cell>
        </row>
        <row r="367">
          <cell r="O367">
            <v>13</v>
          </cell>
        </row>
        <row r="368">
          <cell r="O368">
            <v>13</v>
          </cell>
        </row>
        <row r="369">
          <cell r="O369">
            <v>13</v>
          </cell>
        </row>
        <row r="370">
          <cell r="O370">
            <v>13</v>
          </cell>
        </row>
        <row r="371">
          <cell r="O371">
            <v>13</v>
          </cell>
        </row>
        <row r="372">
          <cell r="O372">
            <v>13</v>
          </cell>
        </row>
        <row r="373">
          <cell r="O373">
            <v>13</v>
          </cell>
        </row>
        <row r="374">
          <cell r="O374">
            <v>13</v>
          </cell>
        </row>
        <row r="375">
          <cell r="O375">
            <v>13</v>
          </cell>
        </row>
        <row r="376">
          <cell r="O376">
            <v>13</v>
          </cell>
        </row>
        <row r="377">
          <cell r="O377">
            <v>13</v>
          </cell>
        </row>
        <row r="378">
          <cell r="O378">
            <v>13</v>
          </cell>
        </row>
        <row r="379">
          <cell r="O379">
            <v>13</v>
          </cell>
        </row>
        <row r="380">
          <cell r="O380">
            <v>13</v>
          </cell>
        </row>
        <row r="381">
          <cell r="O381">
            <v>13</v>
          </cell>
        </row>
        <row r="382">
          <cell r="O382">
            <v>13</v>
          </cell>
        </row>
        <row r="383">
          <cell r="O383">
            <v>13</v>
          </cell>
        </row>
        <row r="384">
          <cell r="O384">
            <v>13</v>
          </cell>
        </row>
        <row r="385">
          <cell r="O385">
            <v>13</v>
          </cell>
        </row>
        <row r="386">
          <cell r="O386">
            <v>13</v>
          </cell>
        </row>
        <row r="387">
          <cell r="O387">
            <v>13</v>
          </cell>
        </row>
        <row r="388">
          <cell r="O388">
            <v>13</v>
          </cell>
        </row>
        <row r="389">
          <cell r="O389">
            <v>13</v>
          </cell>
        </row>
        <row r="390">
          <cell r="O390">
            <v>13</v>
          </cell>
        </row>
        <row r="391">
          <cell r="O391">
            <v>13</v>
          </cell>
        </row>
        <row r="392">
          <cell r="O392">
            <v>13</v>
          </cell>
        </row>
        <row r="393">
          <cell r="O393">
            <v>13</v>
          </cell>
        </row>
        <row r="394">
          <cell r="O394">
            <v>13</v>
          </cell>
        </row>
        <row r="395">
          <cell r="O395">
            <v>13</v>
          </cell>
        </row>
        <row r="396">
          <cell r="O396">
            <v>13</v>
          </cell>
        </row>
        <row r="397">
          <cell r="O397">
            <v>13</v>
          </cell>
        </row>
        <row r="398">
          <cell r="O398">
            <v>13</v>
          </cell>
        </row>
        <row r="399">
          <cell r="O399">
            <v>13</v>
          </cell>
        </row>
        <row r="400">
          <cell r="O400">
            <v>13</v>
          </cell>
        </row>
        <row r="401">
          <cell r="O401">
            <v>13</v>
          </cell>
        </row>
        <row r="402">
          <cell r="O402">
            <v>13</v>
          </cell>
        </row>
        <row r="403">
          <cell r="O403">
            <v>13</v>
          </cell>
        </row>
        <row r="404">
          <cell r="O404">
            <v>13</v>
          </cell>
        </row>
        <row r="405">
          <cell r="O405">
            <v>13</v>
          </cell>
        </row>
        <row r="406">
          <cell r="O406">
            <v>13</v>
          </cell>
        </row>
        <row r="407">
          <cell r="O407">
            <v>13</v>
          </cell>
        </row>
        <row r="408">
          <cell r="O408">
            <v>13</v>
          </cell>
        </row>
        <row r="409">
          <cell r="O409">
            <v>13</v>
          </cell>
        </row>
        <row r="410">
          <cell r="O410">
            <v>13</v>
          </cell>
        </row>
        <row r="411">
          <cell r="O411">
            <v>13</v>
          </cell>
        </row>
        <row r="412">
          <cell r="O412">
            <v>13</v>
          </cell>
        </row>
        <row r="413">
          <cell r="O413">
            <v>13</v>
          </cell>
        </row>
        <row r="414">
          <cell r="O414">
            <v>13</v>
          </cell>
        </row>
        <row r="415">
          <cell r="O415">
            <v>13</v>
          </cell>
        </row>
        <row r="416">
          <cell r="O416">
            <v>13</v>
          </cell>
        </row>
        <row r="417">
          <cell r="O417">
            <v>13</v>
          </cell>
        </row>
        <row r="418">
          <cell r="O418">
            <v>13</v>
          </cell>
        </row>
        <row r="419">
          <cell r="O419">
            <v>13</v>
          </cell>
        </row>
        <row r="420">
          <cell r="O420">
            <v>13</v>
          </cell>
        </row>
        <row r="421">
          <cell r="O421">
            <v>13</v>
          </cell>
        </row>
        <row r="422">
          <cell r="O422">
            <v>13</v>
          </cell>
        </row>
        <row r="423">
          <cell r="O423">
            <v>13</v>
          </cell>
        </row>
        <row r="424">
          <cell r="O424">
            <v>13</v>
          </cell>
        </row>
        <row r="425">
          <cell r="O425">
            <v>13</v>
          </cell>
        </row>
        <row r="426">
          <cell r="O426">
            <v>13</v>
          </cell>
        </row>
        <row r="427">
          <cell r="O427">
            <v>13</v>
          </cell>
        </row>
        <row r="428">
          <cell r="O428">
            <v>13</v>
          </cell>
        </row>
        <row r="429">
          <cell r="O429">
            <v>13</v>
          </cell>
        </row>
        <row r="430">
          <cell r="O430">
            <v>13</v>
          </cell>
        </row>
        <row r="431">
          <cell r="O431">
            <v>13</v>
          </cell>
        </row>
        <row r="432">
          <cell r="O432">
            <v>13</v>
          </cell>
        </row>
        <row r="433">
          <cell r="O433">
            <v>13</v>
          </cell>
        </row>
        <row r="434">
          <cell r="O434">
            <v>13</v>
          </cell>
        </row>
        <row r="435">
          <cell r="O435">
            <v>13</v>
          </cell>
        </row>
        <row r="436">
          <cell r="O436">
            <v>13</v>
          </cell>
        </row>
        <row r="437">
          <cell r="O437">
            <v>13</v>
          </cell>
        </row>
        <row r="438">
          <cell r="O438">
            <v>13</v>
          </cell>
        </row>
        <row r="439">
          <cell r="O439">
            <v>13</v>
          </cell>
        </row>
        <row r="440">
          <cell r="O440">
            <v>13</v>
          </cell>
        </row>
        <row r="441">
          <cell r="O441">
            <v>13</v>
          </cell>
        </row>
        <row r="442">
          <cell r="O442">
            <v>13</v>
          </cell>
        </row>
        <row r="443">
          <cell r="O443">
            <v>13</v>
          </cell>
        </row>
        <row r="444">
          <cell r="O444">
            <v>13</v>
          </cell>
        </row>
        <row r="445">
          <cell r="O445">
            <v>13</v>
          </cell>
        </row>
        <row r="446">
          <cell r="O446">
            <v>13</v>
          </cell>
        </row>
        <row r="447">
          <cell r="O447">
            <v>13</v>
          </cell>
        </row>
        <row r="448">
          <cell r="O448">
            <v>13</v>
          </cell>
        </row>
        <row r="449">
          <cell r="O449">
            <v>13</v>
          </cell>
        </row>
        <row r="450">
          <cell r="O450">
            <v>13</v>
          </cell>
        </row>
        <row r="451">
          <cell r="O451">
            <v>13</v>
          </cell>
        </row>
        <row r="452">
          <cell r="O452">
            <v>13</v>
          </cell>
        </row>
        <row r="453">
          <cell r="O453">
            <v>13</v>
          </cell>
        </row>
        <row r="454">
          <cell r="O454">
            <v>13</v>
          </cell>
        </row>
        <row r="455">
          <cell r="O455">
            <v>13</v>
          </cell>
        </row>
        <row r="456">
          <cell r="O456">
            <v>13</v>
          </cell>
        </row>
        <row r="457">
          <cell r="O457">
            <v>13</v>
          </cell>
        </row>
        <row r="458">
          <cell r="O458">
            <v>13</v>
          </cell>
        </row>
        <row r="459">
          <cell r="O459">
            <v>13</v>
          </cell>
        </row>
        <row r="460">
          <cell r="O460">
            <v>13</v>
          </cell>
        </row>
        <row r="461">
          <cell r="O461">
            <v>13</v>
          </cell>
        </row>
        <row r="462">
          <cell r="O462">
            <v>13</v>
          </cell>
        </row>
        <row r="463">
          <cell r="O463">
            <v>13</v>
          </cell>
        </row>
        <row r="464">
          <cell r="O464">
            <v>13</v>
          </cell>
        </row>
        <row r="465">
          <cell r="O465">
            <v>13</v>
          </cell>
        </row>
        <row r="466">
          <cell r="O466">
            <v>13</v>
          </cell>
        </row>
        <row r="467">
          <cell r="O467">
            <v>13</v>
          </cell>
        </row>
        <row r="468">
          <cell r="O468">
            <v>13</v>
          </cell>
        </row>
        <row r="469">
          <cell r="O469">
            <v>13</v>
          </cell>
        </row>
        <row r="470">
          <cell r="O470">
            <v>13</v>
          </cell>
        </row>
        <row r="471">
          <cell r="O471">
            <v>13</v>
          </cell>
        </row>
        <row r="472">
          <cell r="O472">
            <v>13</v>
          </cell>
        </row>
        <row r="473">
          <cell r="O473">
            <v>13</v>
          </cell>
        </row>
        <row r="474">
          <cell r="O474">
            <v>13</v>
          </cell>
        </row>
        <row r="475">
          <cell r="O475">
            <v>13</v>
          </cell>
        </row>
        <row r="476">
          <cell r="O476">
            <v>13</v>
          </cell>
        </row>
        <row r="477">
          <cell r="O477">
            <v>13</v>
          </cell>
        </row>
        <row r="478">
          <cell r="O478">
            <v>20</v>
          </cell>
        </row>
        <row r="479">
          <cell r="O479">
            <v>20</v>
          </cell>
        </row>
        <row r="480">
          <cell r="O480">
            <v>20</v>
          </cell>
        </row>
        <row r="481">
          <cell r="O481">
            <v>20</v>
          </cell>
        </row>
        <row r="482">
          <cell r="O482">
            <v>20</v>
          </cell>
        </row>
        <row r="483">
          <cell r="O483">
            <v>20</v>
          </cell>
        </row>
        <row r="484">
          <cell r="O484">
            <v>20</v>
          </cell>
        </row>
        <row r="485">
          <cell r="O485">
            <v>20</v>
          </cell>
        </row>
        <row r="486">
          <cell r="O486">
            <v>20</v>
          </cell>
        </row>
        <row r="487">
          <cell r="O487">
            <v>20</v>
          </cell>
        </row>
        <row r="488">
          <cell r="O488">
            <v>20</v>
          </cell>
        </row>
        <row r="489">
          <cell r="O489">
            <v>20</v>
          </cell>
        </row>
        <row r="490">
          <cell r="O490">
            <v>20</v>
          </cell>
        </row>
        <row r="491">
          <cell r="O491">
            <v>20</v>
          </cell>
        </row>
        <row r="492">
          <cell r="O492">
            <v>20</v>
          </cell>
        </row>
        <row r="493">
          <cell r="O493">
            <v>20</v>
          </cell>
        </row>
        <row r="494">
          <cell r="O494">
            <v>20</v>
          </cell>
        </row>
        <row r="495">
          <cell r="O495">
            <v>20</v>
          </cell>
        </row>
        <row r="496">
          <cell r="O496">
            <v>20</v>
          </cell>
        </row>
        <row r="497">
          <cell r="O497">
            <v>20</v>
          </cell>
        </row>
        <row r="498">
          <cell r="O498">
            <v>20</v>
          </cell>
        </row>
        <row r="499">
          <cell r="O499">
            <v>20</v>
          </cell>
        </row>
        <row r="500">
          <cell r="O500">
            <v>20</v>
          </cell>
        </row>
        <row r="501">
          <cell r="O501">
            <v>20</v>
          </cell>
        </row>
        <row r="502">
          <cell r="O502">
            <v>20</v>
          </cell>
        </row>
        <row r="503">
          <cell r="O503">
            <v>20</v>
          </cell>
        </row>
        <row r="504">
          <cell r="O504">
            <v>20</v>
          </cell>
        </row>
        <row r="505">
          <cell r="O505">
            <v>20</v>
          </cell>
        </row>
        <row r="506">
          <cell r="O506">
            <v>20</v>
          </cell>
        </row>
        <row r="507">
          <cell r="O507">
            <v>20</v>
          </cell>
        </row>
        <row r="508">
          <cell r="O508">
            <v>20</v>
          </cell>
        </row>
        <row r="509">
          <cell r="O509">
            <v>20</v>
          </cell>
        </row>
        <row r="510">
          <cell r="O510">
            <v>20</v>
          </cell>
        </row>
        <row r="511">
          <cell r="O511">
            <v>20</v>
          </cell>
        </row>
        <row r="512">
          <cell r="O512">
            <v>20</v>
          </cell>
        </row>
        <row r="513">
          <cell r="O513">
            <v>20</v>
          </cell>
        </row>
        <row r="514">
          <cell r="O514">
            <v>20</v>
          </cell>
        </row>
        <row r="515">
          <cell r="O515">
            <v>20</v>
          </cell>
        </row>
        <row r="516">
          <cell r="O516">
            <v>20</v>
          </cell>
        </row>
        <row r="517">
          <cell r="O517">
            <v>20</v>
          </cell>
        </row>
        <row r="518">
          <cell r="O518">
            <v>20</v>
          </cell>
        </row>
        <row r="519">
          <cell r="O519">
            <v>20</v>
          </cell>
        </row>
        <row r="520">
          <cell r="O520">
            <v>20</v>
          </cell>
        </row>
        <row r="521">
          <cell r="O521">
            <v>20</v>
          </cell>
        </row>
        <row r="522">
          <cell r="O522">
            <v>20</v>
          </cell>
        </row>
        <row r="523">
          <cell r="O523">
            <v>20</v>
          </cell>
        </row>
        <row r="524">
          <cell r="O524">
            <v>20</v>
          </cell>
        </row>
        <row r="525">
          <cell r="O525">
            <v>20</v>
          </cell>
        </row>
        <row r="526">
          <cell r="O526">
            <v>20</v>
          </cell>
        </row>
        <row r="527">
          <cell r="O527">
            <v>20</v>
          </cell>
        </row>
        <row r="528">
          <cell r="O528">
            <v>20</v>
          </cell>
        </row>
        <row r="529">
          <cell r="O529">
            <v>20</v>
          </cell>
        </row>
        <row r="530">
          <cell r="O530">
            <v>20</v>
          </cell>
        </row>
        <row r="531">
          <cell r="O531">
            <v>20</v>
          </cell>
        </row>
        <row r="532">
          <cell r="O532">
            <v>20</v>
          </cell>
        </row>
        <row r="533">
          <cell r="O533">
            <v>20</v>
          </cell>
        </row>
        <row r="534">
          <cell r="O534">
            <v>20</v>
          </cell>
        </row>
        <row r="535">
          <cell r="O535">
            <v>20</v>
          </cell>
        </row>
        <row r="536">
          <cell r="O536">
            <v>20</v>
          </cell>
        </row>
        <row r="537">
          <cell r="O537">
            <v>20</v>
          </cell>
        </row>
        <row r="538">
          <cell r="O538">
            <v>20</v>
          </cell>
        </row>
        <row r="539">
          <cell r="O539">
            <v>20</v>
          </cell>
        </row>
        <row r="540">
          <cell r="O540">
            <v>20</v>
          </cell>
        </row>
        <row r="541">
          <cell r="O541">
            <v>20</v>
          </cell>
        </row>
        <row r="542">
          <cell r="O542">
            <v>20</v>
          </cell>
        </row>
        <row r="543">
          <cell r="O543">
            <v>20</v>
          </cell>
        </row>
        <row r="544">
          <cell r="O544">
            <v>20</v>
          </cell>
        </row>
        <row r="545">
          <cell r="O545">
            <v>20</v>
          </cell>
        </row>
        <row r="546">
          <cell r="O546">
            <v>20</v>
          </cell>
        </row>
        <row r="547">
          <cell r="O547">
            <v>20</v>
          </cell>
        </row>
        <row r="548">
          <cell r="O548">
            <v>20</v>
          </cell>
        </row>
        <row r="549">
          <cell r="O549">
            <v>20</v>
          </cell>
        </row>
        <row r="550">
          <cell r="O550">
            <v>20</v>
          </cell>
        </row>
        <row r="551">
          <cell r="O551">
            <v>20</v>
          </cell>
        </row>
        <row r="552">
          <cell r="O552">
            <v>20</v>
          </cell>
        </row>
        <row r="553">
          <cell r="O553">
            <v>20</v>
          </cell>
        </row>
        <row r="554">
          <cell r="O554">
            <v>20</v>
          </cell>
        </row>
        <row r="555">
          <cell r="O555">
            <v>20</v>
          </cell>
        </row>
        <row r="556">
          <cell r="O556">
            <v>20</v>
          </cell>
        </row>
        <row r="557">
          <cell r="O557">
            <v>20</v>
          </cell>
        </row>
        <row r="558">
          <cell r="O558">
            <v>20</v>
          </cell>
        </row>
        <row r="559">
          <cell r="O559">
            <v>20</v>
          </cell>
        </row>
        <row r="560">
          <cell r="O560">
            <v>20</v>
          </cell>
        </row>
        <row r="561">
          <cell r="O561">
            <v>20</v>
          </cell>
        </row>
        <row r="562">
          <cell r="O562">
            <v>20</v>
          </cell>
        </row>
        <row r="563">
          <cell r="O563">
            <v>20</v>
          </cell>
        </row>
        <row r="564">
          <cell r="O564">
            <v>26</v>
          </cell>
        </row>
        <row r="565">
          <cell r="O565">
            <v>26</v>
          </cell>
        </row>
        <row r="566">
          <cell r="O566">
            <v>26</v>
          </cell>
        </row>
        <row r="567">
          <cell r="O567">
            <v>26</v>
          </cell>
        </row>
        <row r="568">
          <cell r="O568">
            <v>26</v>
          </cell>
        </row>
        <row r="569">
          <cell r="O569">
            <v>26</v>
          </cell>
        </row>
        <row r="570">
          <cell r="O570">
            <v>26</v>
          </cell>
        </row>
        <row r="571">
          <cell r="O571">
            <v>26</v>
          </cell>
        </row>
        <row r="572">
          <cell r="O572">
            <v>26</v>
          </cell>
        </row>
        <row r="573">
          <cell r="O573">
            <v>26</v>
          </cell>
        </row>
        <row r="574">
          <cell r="O574">
            <v>26</v>
          </cell>
        </row>
        <row r="575">
          <cell r="O575">
            <v>26</v>
          </cell>
        </row>
        <row r="576">
          <cell r="O576">
            <v>28</v>
          </cell>
        </row>
        <row r="577">
          <cell r="O577">
            <v>28</v>
          </cell>
        </row>
        <row r="578">
          <cell r="O578">
            <v>28</v>
          </cell>
        </row>
        <row r="579">
          <cell r="O579">
            <v>28</v>
          </cell>
        </row>
        <row r="580">
          <cell r="O580">
            <v>28</v>
          </cell>
        </row>
        <row r="581">
          <cell r="O581">
            <v>28</v>
          </cell>
        </row>
        <row r="582">
          <cell r="O582">
            <v>28</v>
          </cell>
        </row>
        <row r="583">
          <cell r="O583">
            <v>28</v>
          </cell>
        </row>
        <row r="584">
          <cell r="O584">
            <v>28</v>
          </cell>
        </row>
        <row r="585">
          <cell r="O585">
            <v>28</v>
          </cell>
        </row>
        <row r="586">
          <cell r="O586">
            <v>28</v>
          </cell>
        </row>
        <row r="587">
          <cell r="O587">
            <v>28</v>
          </cell>
        </row>
        <row r="588">
          <cell r="O588">
            <v>28</v>
          </cell>
        </row>
        <row r="589">
          <cell r="O589">
            <v>28</v>
          </cell>
        </row>
        <row r="590">
          <cell r="O590">
            <v>28</v>
          </cell>
        </row>
        <row r="591">
          <cell r="O591">
            <v>28</v>
          </cell>
        </row>
        <row r="592">
          <cell r="O592">
            <v>28</v>
          </cell>
        </row>
        <row r="593">
          <cell r="O593">
            <v>40</v>
          </cell>
        </row>
        <row r="594">
          <cell r="O594">
            <v>40</v>
          </cell>
        </row>
        <row r="595">
          <cell r="O595">
            <v>40</v>
          </cell>
        </row>
        <row r="596">
          <cell r="O596">
            <v>40</v>
          </cell>
        </row>
        <row r="597">
          <cell r="O597">
            <v>40</v>
          </cell>
        </row>
        <row r="598">
          <cell r="O598">
            <v>40</v>
          </cell>
        </row>
        <row r="599">
          <cell r="O599">
            <v>40</v>
          </cell>
        </row>
        <row r="600">
          <cell r="O600">
            <v>40</v>
          </cell>
        </row>
        <row r="601">
          <cell r="O601">
            <v>40</v>
          </cell>
        </row>
        <row r="602">
          <cell r="O602">
            <v>40</v>
          </cell>
        </row>
        <row r="603">
          <cell r="O603">
            <v>40</v>
          </cell>
        </row>
        <row r="604">
          <cell r="O604">
            <v>40</v>
          </cell>
        </row>
        <row r="605">
          <cell r="O605">
            <v>40</v>
          </cell>
        </row>
        <row r="606">
          <cell r="O606">
            <v>40</v>
          </cell>
        </row>
        <row r="607">
          <cell r="O607">
            <v>40</v>
          </cell>
        </row>
        <row r="608">
          <cell r="O608">
            <v>40</v>
          </cell>
        </row>
        <row r="609">
          <cell r="O609">
            <v>40</v>
          </cell>
        </row>
        <row r="610">
          <cell r="O610">
            <v>40</v>
          </cell>
        </row>
        <row r="611">
          <cell r="O611">
            <v>40</v>
          </cell>
        </row>
        <row r="612">
          <cell r="O612">
            <v>40</v>
          </cell>
        </row>
        <row r="615">
          <cell r="O615">
            <v>12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A2" t="str">
            <v>10100-A01</v>
          </cell>
        </row>
      </sheetData>
      <sheetData sheetId="17">
        <row r="2">
          <cell r="A2" t="str">
            <v>12100-A01</v>
          </cell>
        </row>
      </sheetData>
      <sheetData sheetId="18"/>
      <sheetData sheetId="19"/>
      <sheetData sheetId="20">
        <row r="2">
          <cell r="A2" t="str">
            <v>15200-A01</v>
          </cell>
        </row>
      </sheetData>
      <sheetData sheetId="21">
        <row r="2">
          <cell r="A2" t="str">
            <v>16100-A01</v>
          </cell>
        </row>
      </sheetData>
      <sheetData sheetId="22"/>
      <sheetData sheetId="23">
        <row r="2">
          <cell r="A2" t="str">
            <v>21100-A01</v>
          </cell>
        </row>
      </sheetData>
      <sheetData sheetId="24">
        <row r="2">
          <cell r="A2" t="str">
            <v>22100-A01</v>
          </cell>
        </row>
      </sheetData>
      <sheetData sheetId="25">
        <row r="2">
          <cell r="A2" t="str">
            <v>23220-A01</v>
          </cell>
        </row>
      </sheetData>
      <sheetData sheetId="26"/>
      <sheetData sheetId="27">
        <row r="2">
          <cell r="A2" t="str">
            <v>25100-A01</v>
          </cell>
        </row>
      </sheetData>
      <sheetData sheetId="28">
        <row r="2">
          <cell r="A2" t="str">
            <v>26100-A01</v>
          </cell>
        </row>
      </sheetData>
      <sheetData sheetId="29">
        <row r="2">
          <cell r="A2" t="str">
            <v>27100-A01</v>
          </cell>
        </row>
      </sheetData>
      <sheetData sheetId="30"/>
      <sheetData sheetId="31"/>
      <sheetData sheetId="32">
        <row r="2">
          <cell r="A2" t="str">
            <v>30100-G07</v>
          </cell>
        </row>
      </sheetData>
      <sheetData sheetId="33">
        <row r="2">
          <cell r="A2" t="str">
            <v>30120-G07</v>
          </cell>
        </row>
      </sheetData>
      <sheetData sheetId="34">
        <row r="2">
          <cell r="A2" t="str">
            <v>30140-G07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2">
          <cell r="A2" t="str">
            <v>10100-A01</v>
          </cell>
        </row>
      </sheetData>
      <sheetData sheetId="50"/>
      <sheetData sheetId="51"/>
      <sheetData sheetId="52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van Rickards" refreshedDate="44214.565349189812" createdVersion="3" refreshedVersion="6" recordCount="33" xr:uid="{00000000-000A-0000-FFFF-FFFF18000000}">
  <cacheSource type="worksheet">
    <worksheetSource ref="A1:B65536" sheet="GLCat"/>
  </cacheSource>
  <cacheFields count="2">
    <cacheField name="ACCTGRPCOD" numFmtId="0">
      <sharedItems containsBlank="1" count="34">
        <s v="01"/>
        <s v="02"/>
        <s v="03"/>
        <s v="04"/>
        <s v="05"/>
        <s v="06"/>
        <s v="07"/>
        <s v="08"/>
        <s v="09"/>
        <s v="10"/>
        <s v="11"/>
        <s v="12"/>
        <s v="13"/>
        <s v="14"/>
        <s v="15"/>
        <s v="16"/>
        <s v="17"/>
        <s v="18"/>
        <s v="19"/>
        <s v="20"/>
        <s v="21"/>
        <s v="22"/>
        <s v="23"/>
        <s v="24"/>
        <s v="25"/>
        <s v="26"/>
        <s v="27"/>
        <s v="28"/>
        <s v="29"/>
        <s v="30"/>
        <s v="31"/>
        <s v="32"/>
        <m/>
        <s v="33" u="1"/>
      </sharedItems>
    </cacheField>
    <cacheField name="ACCTGRPDES" numFmtId="0">
      <sharedItems containsBlank="1" count="29">
        <s v="Revenue"/>
        <s v="Direct Costs-Property"/>
        <s v="Direct Costs-Vineyards"/>
        <s v="Direct Costs-Media"/>
        <s v="Other Income"/>
        <s v="Interest Income"/>
        <s v="Wages &amp; Salaries"/>
        <s v="Management Fees"/>
        <s v="Administration &amp; General"/>
        <s v="IT &amp; Communications"/>
        <s v="Human Resources"/>
        <s v="Sales &amp; Marketing"/>
        <s v="Repair &amp; Maintenance"/>
        <s v="Property Cost"/>
        <s v="Depreciation &amp; Amortisation"/>
        <s v="Financing Cost"/>
        <s v="Extra Ordinary Expenses"/>
        <s v="Capital loss"/>
        <s v="Income Tax"/>
        <s v="Cash at bank"/>
        <s v="Receivables"/>
        <s v="Other"/>
        <s v="Property Plant &amp; Equipment"/>
        <s v="Intercompany"/>
        <s v="Creditors &amp; Borrowings"/>
        <s v="Provisions"/>
        <s v="Equity"/>
        <m/>
        <s v="Div7A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PivotTable1" cacheId="16" dataOnRows="1" applyNumberFormats="0" applyBorderFormats="0" applyFontFormats="0" applyPatternFormats="0" applyAlignmentFormats="0" applyWidthHeightFormats="1" dataCaption="Data" updatedVersion="6" minRefreshableVersion="3" asteriskTotals="1" showMemberPropertyTips="0" useAutoFormatting="1" rowGrandTotals="0" colGrandTotals="0" itemPrintTitles="1" createdVersion="3" indent="0" compact="0" compactData="0" gridDropZones="1">
  <location ref="A1:H34" firstHeaderRow="2" firstDataRow="2" firstDataCol="2"/>
  <pivotFields count="2">
    <pivotField axis="axisRow" compact="0" outline="0" subtotalTop="0" showAll="0" includeNewItemsInFilter="1" sortType="ascending" defaultSubtotal="0">
      <items count="3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m="1" x="33"/>
        <item h="1" x="32"/>
      </items>
    </pivotField>
    <pivotField axis="axisRow" compact="0" outline="0" subtotalTop="0" showAll="0" includeNewItemsInFilter="1" defaultSubtotal="0">
      <items count="29">
        <item x="2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m="1" x="28"/>
      </items>
    </pivotField>
  </pivotFields>
  <rowFields count="2">
    <field x="0"/>
    <field x="1"/>
  </rowFields>
  <rowItems count="32">
    <i>
      <x/>
      <x v="1"/>
    </i>
    <i>
      <x v="1"/>
      <x v="2"/>
    </i>
    <i>
      <x v="2"/>
      <x v="3"/>
    </i>
    <i>
      <x v="3"/>
      <x v="4"/>
    </i>
    <i>
      <x v="4"/>
      <x v="5"/>
    </i>
    <i>
      <x v="5"/>
      <x v="6"/>
    </i>
    <i>
      <x v="6"/>
      <x v="7"/>
    </i>
    <i>
      <x v="7"/>
      <x v="8"/>
    </i>
    <i>
      <x v="8"/>
      <x v="9"/>
    </i>
    <i>
      <x v="9"/>
      <x v="10"/>
    </i>
    <i>
      <x v="10"/>
      <x v="11"/>
    </i>
    <i>
      <x v="11"/>
      <x v="12"/>
    </i>
    <i>
      <x v="12"/>
      <x v="13"/>
    </i>
    <i>
      <x v="13"/>
      <x v="14"/>
    </i>
    <i>
      <x v="14"/>
      <x v="15"/>
    </i>
    <i>
      <x v="15"/>
      <x v="16"/>
    </i>
    <i>
      <x v="16"/>
      <x v="17"/>
    </i>
    <i>
      <x v="17"/>
      <x v="18"/>
    </i>
    <i>
      <x v="18"/>
      <x v="19"/>
    </i>
    <i>
      <x v="19"/>
      <x v="20"/>
    </i>
    <i>
      <x v="20"/>
      <x v="21"/>
    </i>
    <i>
      <x v="21"/>
      <x v="22"/>
    </i>
    <i>
      <x v="22"/>
      <x v="23"/>
    </i>
    <i>
      <x v="23"/>
      <x v="24"/>
    </i>
    <i>
      <x v="24"/>
      <x v="22"/>
    </i>
    <i>
      <x v="25"/>
      <x v="25"/>
    </i>
    <i>
      <x v="26"/>
      <x v="26"/>
    </i>
    <i>
      <x v="27"/>
      <x v="22"/>
    </i>
    <i>
      <x v="28"/>
      <x v="25"/>
    </i>
    <i>
      <x v="29"/>
      <x v="24"/>
    </i>
    <i>
      <x v="30"/>
      <x v="22"/>
    </i>
    <i>
      <x v="31"/>
      <x v="27"/>
    </i>
  </rowItems>
  <colItems count="1">
    <i/>
  </colItem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6.emf"/><Relationship Id="rId18" Type="http://schemas.openxmlformats.org/officeDocument/2006/relationships/control" Target="../activeX/activeX8.xml"/><Relationship Id="rId26" Type="http://schemas.openxmlformats.org/officeDocument/2006/relationships/control" Target="../activeX/activeX12.xml"/><Relationship Id="rId3" Type="http://schemas.openxmlformats.org/officeDocument/2006/relationships/vmlDrawing" Target="../drawings/vmlDrawing1.vml"/><Relationship Id="rId21" Type="http://schemas.openxmlformats.org/officeDocument/2006/relationships/image" Target="../media/image10.emf"/><Relationship Id="rId7" Type="http://schemas.openxmlformats.org/officeDocument/2006/relationships/image" Target="../media/image3.emf"/><Relationship Id="rId12" Type="http://schemas.openxmlformats.org/officeDocument/2006/relationships/control" Target="../activeX/activeX5.xml"/><Relationship Id="rId17" Type="http://schemas.openxmlformats.org/officeDocument/2006/relationships/image" Target="../media/image8.emf"/><Relationship Id="rId25" Type="http://schemas.openxmlformats.org/officeDocument/2006/relationships/image" Target="../media/image12.emf"/><Relationship Id="rId33" Type="http://schemas.openxmlformats.org/officeDocument/2006/relationships/image" Target="../media/image16.emf"/><Relationship Id="rId2" Type="http://schemas.openxmlformats.org/officeDocument/2006/relationships/drawing" Target="../drawings/drawing2.xml"/><Relationship Id="rId16" Type="http://schemas.openxmlformats.org/officeDocument/2006/relationships/control" Target="../activeX/activeX7.xml"/><Relationship Id="rId20" Type="http://schemas.openxmlformats.org/officeDocument/2006/relationships/control" Target="../activeX/activeX9.xml"/><Relationship Id="rId29" Type="http://schemas.openxmlformats.org/officeDocument/2006/relationships/image" Target="../media/image14.emf"/><Relationship Id="rId1" Type="http://schemas.openxmlformats.org/officeDocument/2006/relationships/printerSettings" Target="../printerSettings/printerSettings8.bin"/><Relationship Id="rId6" Type="http://schemas.openxmlformats.org/officeDocument/2006/relationships/control" Target="../activeX/activeX2.xml"/><Relationship Id="rId11" Type="http://schemas.openxmlformats.org/officeDocument/2006/relationships/image" Target="../media/image5.emf"/><Relationship Id="rId24" Type="http://schemas.openxmlformats.org/officeDocument/2006/relationships/control" Target="../activeX/activeX11.xml"/><Relationship Id="rId32" Type="http://schemas.openxmlformats.org/officeDocument/2006/relationships/control" Target="../activeX/activeX15.xml"/><Relationship Id="rId5" Type="http://schemas.openxmlformats.org/officeDocument/2006/relationships/image" Target="../media/image2.emf"/><Relationship Id="rId15" Type="http://schemas.openxmlformats.org/officeDocument/2006/relationships/image" Target="../media/image7.emf"/><Relationship Id="rId23" Type="http://schemas.openxmlformats.org/officeDocument/2006/relationships/image" Target="../media/image11.emf"/><Relationship Id="rId28" Type="http://schemas.openxmlformats.org/officeDocument/2006/relationships/control" Target="../activeX/activeX13.xml"/><Relationship Id="rId10" Type="http://schemas.openxmlformats.org/officeDocument/2006/relationships/control" Target="../activeX/activeX4.xml"/><Relationship Id="rId19" Type="http://schemas.openxmlformats.org/officeDocument/2006/relationships/image" Target="../media/image9.emf"/><Relationship Id="rId31" Type="http://schemas.openxmlformats.org/officeDocument/2006/relationships/image" Target="../media/image15.emf"/><Relationship Id="rId4" Type="http://schemas.openxmlformats.org/officeDocument/2006/relationships/control" Target="../activeX/activeX1.xml"/><Relationship Id="rId9" Type="http://schemas.openxmlformats.org/officeDocument/2006/relationships/image" Target="../media/image4.emf"/><Relationship Id="rId14" Type="http://schemas.openxmlformats.org/officeDocument/2006/relationships/control" Target="../activeX/activeX6.xml"/><Relationship Id="rId22" Type="http://schemas.openxmlformats.org/officeDocument/2006/relationships/control" Target="../activeX/activeX10.xml"/><Relationship Id="rId27" Type="http://schemas.openxmlformats.org/officeDocument/2006/relationships/image" Target="../media/image13.emf"/><Relationship Id="rId30" Type="http://schemas.openxmlformats.org/officeDocument/2006/relationships/control" Target="../activeX/activeX1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BU568"/>
  <sheetViews>
    <sheetView topLeftCell="AL1" zoomScale="80" workbookViewId="0">
      <selection activeCell="BU555" sqref="BU1:BU1048576"/>
    </sheetView>
  </sheetViews>
  <sheetFormatPr defaultRowHeight="12.75" x14ac:dyDescent="0.2"/>
  <cols>
    <col min="1" max="1" width="14.85546875" bestFit="1" customWidth="1"/>
    <col min="2" max="2" width="49.140625" bestFit="1" customWidth="1"/>
    <col min="3" max="3" width="14.140625" customWidth="1"/>
    <col min="4" max="4" width="14.28515625" customWidth="1"/>
    <col min="5" max="5" width="18.140625" bestFit="1" customWidth="1"/>
    <col min="6" max="6" width="7" customWidth="1"/>
    <col min="7" max="7" width="18.42578125" customWidth="1"/>
    <col min="8" max="16" width="13.7109375" customWidth="1"/>
    <col min="17" max="17" width="11.7109375" customWidth="1"/>
    <col min="18" max="18" width="10.85546875" bestFit="1" customWidth="1"/>
    <col min="19" max="19" width="13.7109375" bestFit="1" customWidth="1"/>
    <col min="20" max="20" width="16.28515625" bestFit="1" customWidth="1"/>
    <col min="21" max="21" width="11.5703125" customWidth="1"/>
    <col min="22" max="22" width="11.5703125" bestFit="1" customWidth="1"/>
    <col min="23" max="24" width="11.5703125" customWidth="1"/>
    <col min="25" max="25" width="11.5703125" style="179" customWidth="1"/>
    <col min="26" max="26" width="12.7109375" bestFit="1" customWidth="1"/>
    <col min="27" max="27" width="11.5703125" customWidth="1"/>
    <col min="28" max="28" width="11.5703125" bestFit="1" customWidth="1"/>
    <col min="29" max="29" width="11.5703125" customWidth="1"/>
    <col min="30" max="30" width="11.5703125" bestFit="1" customWidth="1"/>
    <col min="31" max="33" width="11.5703125" customWidth="1"/>
    <col min="34" max="46" width="12.140625" bestFit="1" customWidth="1"/>
    <col min="47" max="47" width="11.5703125" style="179" customWidth="1"/>
    <col min="48" max="49" width="11.5703125" customWidth="1"/>
    <col min="50" max="50" width="12" bestFit="1" customWidth="1"/>
    <col min="51" max="51" width="11.5703125" customWidth="1"/>
    <col min="52" max="52" width="12.7109375" bestFit="1" customWidth="1"/>
    <col min="53" max="54" width="11.5703125" customWidth="1"/>
    <col min="55" max="55" width="11.5703125" bestFit="1" customWidth="1"/>
    <col min="56" max="58" width="11.5703125" customWidth="1"/>
    <col min="59" max="59" width="11.5703125" bestFit="1" customWidth="1"/>
    <col min="60" max="60" width="14.140625" bestFit="1" customWidth="1"/>
    <col min="61" max="63" width="15.5703125" bestFit="1" customWidth="1"/>
    <col min="64" max="64" width="13.85546875" bestFit="1" customWidth="1"/>
    <col min="65" max="65" width="63.42578125" bestFit="1" customWidth="1"/>
    <col min="66" max="66" width="15.28515625" bestFit="1" customWidth="1"/>
    <col min="67" max="67" width="13.7109375" bestFit="1" customWidth="1"/>
    <col min="68" max="68" width="12.28515625" bestFit="1" customWidth="1"/>
    <col min="69" max="69" width="13.7109375" bestFit="1" customWidth="1"/>
    <col min="70" max="70" width="8.140625" customWidth="1"/>
    <col min="72" max="72" width="16.5703125" bestFit="1" customWidth="1"/>
    <col min="73" max="73" width="13.5703125" bestFit="1" customWidth="1"/>
  </cols>
  <sheetData>
    <row r="1" spans="1:73" ht="13.5" thickBot="1" x14ac:dyDescent="0.25">
      <c r="A1" s="1" t="s">
        <v>20</v>
      </c>
      <c r="B1" s="1" t="s">
        <v>127</v>
      </c>
      <c r="C1" s="1" t="s">
        <v>370</v>
      </c>
      <c r="D1" s="1" t="s">
        <v>371</v>
      </c>
      <c r="E1" s="1" t="s">
        <v>372</v>
      </c>
      <c r="F1" s="1" t="s">
        <v>69</v>
      </c>
      <c r="G1" s="1" t="s">
        <v>21</v>
      </c>
      <c r="H1" s="1" t="s">
        <v>134</v>
      </c>
      <c r="I1" s="1" t="s">
        <v>135</v>
      </c>
      <c r="J1" s="1" t="s">
        <v>136</v>
      </c>
      <c r="K1" s="1" t="s">
        <v>137</v>
      </c>
      <c r="L1" s="1" t="s">
        <v>138</v>
      </c>
      <c r="M1" s="1" t="s">
        <v>139</v>
      </c>
      <c r="N1" s="1" t="s">
        <v>140</v>
      </c>
      <c r="O1" s="1" t="s">
        <v>141</v>
      </c>
      <c r="P1" s="1" t="s">
        <v>142</v>
      </c>
      <c r="Q1" s="1" t="s">
        <v>373</v>
      </c>
      <c r="R1" s="1" t="s">
        <v>70</v>
      </c>
      <c r="S1" s="1" t="s">
        <v>1660</v>
      </c>
      <c r="T1" s="1" t="s">
        <v>130</v>
      </c>
      <c r="U1" s="1" t="s">
        <v>71</v>
      </c>
      <c r="V1" s="1" t="s">
        <v>72</v>
      </c>
      <c r="W1" s="1" t="s">
        <v>73</v>
      </c>
      <c r="X1" s="1" t="s">
        <v>74</v>
      </c>
      <c r="Y1" s="1" t="s">
        <v>75</v>
      </c>
      <c r="Z1" s="1" t="s">
        <v>76</v>
      </c>
      <c r="AA1" s="1" t="s">
        <v>77</v>
      </c>
      <c r="AB1" s="1" t="s">
        <v>78</v>
      </c>
      <c r="AC1" s="1" t="s">
        <v>79</v>
      </c>
      <c r="AD1" s="1" t="s">
        <v>80</v>
      </c>
      <c r="AE1" s="1" t="s">
        <v>81</v>
      </c>
      <c r="AF1" s="1" t="s">
        <v>82</v>
      </c>
      <c r="AG1" s="1" t="s">
        <v>83</v>
      </c>
      <c r="AH1" s="1" t="s">
        <v>84</v>
      </c>
      <c r="AI1" s="1" t="s">
        <v>85</v>
      </c>
      <c r="AJ1" s="1" t="s">
        <v>86</v>
      </c>
      <c r="AK1" s="1" t="s">
        <v>87</v>
      </c>
      <c r="AL1" s="1" t="s">
        <v>88</v>
      </c>
      <c r="AM1" s="1" t="s">
        <v>89</v>
      </c>
      <c r="AN1" s="1" t="s">
        <v>90</v>
      </c>
      <c r="AO1" s="1" t="s">
        <v>91</v>
      </c>
      <c r="AP1" s="1" t="s">
        <v>92</v>
      </c>
      <c r="AQ1" s="1" t="s">
        <v>93</v>
      </c>
      <c r="AR1" s="1" t="s">
        <v>94</v>
      </c>
      <c r="AS1" s="1" t="s">
        <v>95</v>
      </c>
      <c r="AT1" s="1" t="s">
        <v>96</v>
      </c>
      <c r="AU1" s="1" t="s">
        <v>97</v>
      </c>
      <c r="AV1" s="1" t="s">
        <v>98</v>
      </c>
      <c r="AW1" s="1" t="s">
        <v>99</v>
      </c>
      <c r="AX1" s="1" t="s">
        <v>100</v>
      </c>
      <c r="AY1" s="1" t="s">
        <v>101</v>
      </c>
      <c r="AZ1" s="1" t="s">
        <v>102</v>
      </c>
      <c r="BA1" s="1" t="s">
        <v>103</v>
      </c>
      <c r="BB1" s="1" t="s">
        <v>104</v>
      </c>
      <c r="BC1" s="1" t="s">
        <v>105</v>
      </c>
      <c r="BD1" s="1" t="s">
        <v>106</v>
      </c>
      <c r="BE1" s="1" t="s">
        <v>107</v>
      </c>
      <c r="BF1" s="1" t="s">
        <v>108</v>
      </c>
      <c r="BG1" s="1" t="s">
        <v>109</v>
      </c>
      <c r="BH1" s="1" t="s">
        <v>182</v>
      </c>
      <c r="BI1" s="1" t="s">
        <v>22</v>
      </c>
      <c r="BJ1" s="1" t="s">
        <v>23</v>
      </c>
      <c r="BK1" s="1" t="s">
        <v>24</v>
      </c>
      <c r="BL1" s="1" t="s">
        <v>183</v>
      </c>
      <c r="BM1" s="1" t="s">
        <v>128</v>
      </c>
      <c r="BN1" s="1" t="s">
        <v>110</v>
      </c>
      <c r="BO1" s="1" t="s">
        <v>374</v>
      </c>
      <c r="BP1" s="1" t="s">
        <v>144</v>
      </c>
      <c r="BQ1" s="1" t="s">
        <v>375</v>
      </c>
      <c r="BR1" s="1" t="s">
        <v>376</v>
      </c>
      <c r="BS1" s="1" t="s">
        <v>377</v>
      </c>
      <c r="BT1" s="1" t="s">
        <v>129</v>
      </c>
      <c r="BU1" s="1" t="s">
        <v>1663</v>
      </c>
    </row>
    <row r="2" spans="1:73" x14ac:dyDescent="0.2">
      <c r="A2" t="s">
        <v>464</v>
      </c>
      <c r="B2" t="s">
        <v>2872</v>
      </c>
      <c r="C2" t="s">
        <v>2873</v>
      </c>
      <c r="D2">
        <f>IF(TYPE="R",40,IF(ISNA(INDEX(Categories!D:E,MATCH(GROUPTYPE,Categories!D:D,0),2)),0,INDEX(Categories!D:E,MATCH(GROUPTYPE,Categories!D:D,0),2)))</f>
        <v>8</v>
      </c>
      <c r="E2" t="str">
        <f>IF(TYPE="R","Retained Earnings",IF(ISNA(INDEX(Categories!D:F,MATCH(GLCATCODE,Categories!E:E,0),3)),0,INDEX(Categories!D:F,MATCH(GLCATCODE,Categories!E:E,0),3)))</f>
        <v>Revenue</v>
      </c>
      <c r="F2" t="s">
        <v>238</v>
      </c>
      <c r="G2" t="s">
        <v>1715</v>
      </c>
      <c r="H2" t="s">
        <v>2874</v>
      </c>
      <c r="I2" t="s">
        <v>2875</v>
      </c>
      <c r="J2" t="s">
        <v>2876</v>
      </c>
      <c r="K2" t="s">
        <v>2876</v>
      </c>
      <c r="L2" t="s">
        <v>2876</v>
      </c>
      <c r="M2" t="s">
        <v>2876</v>
      </c>
      <c r="N2" t="s">
        <v>2876</v>
      </c>
      <c r="O2" t="s">
        <v>2876</v>
      </c>
      <c r="P2" t="s">
        <v>2876</v>
      </c>
      <c r="Q2" t="s">
        <v>2877</v>
      </c>
      <c r="R2" t="s">
        <v>2878</v>
      </c>
      <c r="S2">
        <f>VLOOKUP(ACCOUNTEXSEG,Sheet6!$A$2:$C$4000,3,TRUE)</f>
        <v>-31230.42</v>
      </c>
      <c r="T2">
        <f>IF(ACCTTYPE="I",0,OPENBALN)</f>
        <v>0</v>
      </c>
      <c r="U2">
        <v>-22916.67</v>
      </c>
      <c r="V2">
        <v>-26354.17</v>
      </c>
      <c r="W2">
        <v>-26354.17</v>
      </c>
      <c r="X2">
        <v>-26354.17</v>
      </c>
      <c r="Y2" s="179">
        <v>-26354.17</v>
      </c>
      <c r="Z2">
        <v>-26354.17</v>
      </c>
      <c r="AA2">
        <v>-26354.17</v>
      </c>
      <c r="AB2">
        <v>-26354.17</v>
      </c>
      <c r="AC2">
        <v>-26354.17</v>
      </c>
      <c r="AD2">
        <v>-26354.17</v>
      </c>
      <c r="AE2">
        <v>-26354.17</v>
      </c>
      <c r="AF2">
        <v>-26354.17</v>
      </c>
      <c r="AG2">
        <v>-26354.17</v>
      </c>
      <c r="AH2">
        <v>-26354.17</v>
      </c>
      <c r="AI2">
        <v>-26354.17</v>
      </c>
      <c r="AJ2">
        <v>-26354.17</v>
      </c>
      <c r="AK2">
        <v>-26354.17</v>
      </c>
      <c r="AL2">
        <v>-26354.17</v>
      </c>
      <c r="AM2">
        <v>-26354.17</v>
      </c>
      <c r="AN2">
        <v>-26354.17</v>
      </c>
      <c r="AO2">
        <v>-26354.17</v>
      </c>
      <c r="AP2">
        <v>-26354.17</v>
      </c>
      <c r="AQ2">
        <v>-26354.17</v>
      </c>
      <c r="AR2">
        <v>-26354.17</v>
      </c>
      <c r="AS2">
        <v>-26354.17</v>
      </c>
      <c r="AT2">
        <v>-26354.17</v>
      </c>
      <c r="AU2" s="179">
        <v>-14217.67</v>
      </c>
      <c r="AV2">
        <v>-13433.8</v>
      </c>
      <c r="AW2">
        <v>-17256</v>
      </c>
      <c r="AX2">
        <v>-17134.330000000002</v>
      </c>
      <c r="AY2">
        <v>-9532.33</v>
      </c>
      <c r="AZ2">
        <v>-16742.22</v>
      </c>
      <c r="BA2">
        <v>-13333.33</v>
      </c>
      <c r="BB2">
        <v>-13333.33</v>
      </c>
      <c r="BC2">
        <v>-16666.669999999998</v>
      </c>
      <c r="BD2">
        <v>-16666.669999999998</v>
      </c>
      <c r="BE2">
        <v>-22916.67</v>
      </c>
      <c r="BF2">
        <v>-22916.67</v>
      </c>
      <c r="BG2">
        <v>-22916.67</v>
      </c>
      <c r="BH2">
        <v>-7471.6731250000003</v>
      </c>
      <c r="BI2">
        <v>-3007.850625</v>
      </c>
      <c r="BJ2">
        <v>-4216.3481250000004</v>
      </c>
      <c r="BK2">
        <v>-6799.7937499999998</v>
      </c>
      <c r="BL2">
        <v>-19765.627499999999</v>
      </c>
      <c r="BM2" t="s">
        <v>2879</v>
      </c>
      <c r="BN2">
        <v>20190701</v>
      </c>
      <c r="BO2">
        <v>-158125.01999999999</v>
      </c>
      <c r="BP2" t="s">
        <v>238</v>
      </c>
      <c r="BQ2">
        <v>-105833.34</v>
      </c>
      <c r="BR2">
        <v>2020</v>
      </c>
      <c r="BS2" t="s">
        <v>115</v>
      </c>
      <c r="BT2">
        <v>-158125.01999999999</v>
      </c>
    </row>
    <row r="3" spans="1:73" x14ac:dyDescent="0.2">
      <c r="A3" t="s">
        <v>465</v>
      </c>
      <c r="B3" t="s">
        <v>2880</v>
      </c>
      <c r="C3" t="s">
        <v>2873</v>
      </c>
      <c r="D3">
        <f>IF(TYPE="R",40,IF(ISNA(INDEX(Categories!D:E,MATCH(GROUPTYPE,Categories!D:D,0),2)),0,INDEX(Categories!D:E,MATCH(GROUPTYPE,Categories!D:D,0),2)))</f>
        <v>8</v>
      </c>
      <c r="E3" t="str">
        <f>IF(TYPE="R","Retained Earnings",IF(ISNA(INDEX(Categories!D:F,MATCH(GLCATCODE,Categories!E:E,0),3)),0,INDEX(Categories!D:F,MATCH(GLCATCODE,Categories!E:E,0),3)))</f>
        <v>Revenue</v>
      </c>
      <c r="F3" t="s">
        <v>238</v>
      </c>
      <c r="G3" t="s">
        <v>1716</v>
      </c>
      <c r="H3" t="s">
        <v>2874</v>
      </c>
      <c r="I3" t="s">
        <v>2881</v>
      </c>
      <c r="J3" t="s">
        <v>2876</v>
      </c>
      <c r="K3" t="s">
        <v>2876</v>
      </c>
      <c r="L3" t="s">
        <v>2876</v>
      </c>
      <c r="M3" t="s">
        <v>2876</v>
      </c>
      <c r="N3" t="s">
        <v>2876</v>
      </c>
      <c r="O3" t="s">
        <v>2876</v>
      </c>
      <c r="P3" t="s">
        <v>2876</v>
      </c>
      <c r="Q3" t="s">
        <v>2877</v>
      </c>
      <c r="R3" t="s">
        <v>2878</v>
      </c>
      <c r="S3">
        <f>VLOOKUP(ACCOUNTEXSEG,Sheet6!$A$2:$C$4000,3,TRUE)</f>
        <v>-347714.41</v>
      </c>
      <c r="T3">
        <f>IF(ACCTTYPE="I",0,OPENBALN)</f>
        <v>0</v>
      </c>
      <c r="U3">
        <v>-58285.52</v>
      </c>
      <c r="V3">
        <v>-58285.52</v>
      </c>
      <c r="W3">
        <v>-45932.51</v>
      </c>
      <c r="X3">
        <v>-54167.85</v>
      </c>
      <c r="Y3" s="179">
        <v>-54167.85</v>
      </c>
      <c r="Z3">
        <v>-54167.85</v>
      </c>
      <c r="AA3">
        <v>-13698.65</v>
      </c>
      <c r="AB3">
        <v>-44097.8</v>
      </c>
      <c r="AC3">
        <v>-44097.8</v>
      </c>
      <c r="AD3">
        <v>-44097.8</v>
      </c>
      <c r="AE3">
        <v>-44097.8</v>
      </c>
      <c r="AF3">
        <v>-44097.8</v>
      </c>
      <c r="AG3">
        <v>-44097.8</v>
      </c>
      <c r="AH3">
        <v>-44097.86</v>
      </c>
      <c r="AI3">
        <v>-44097.86</v>
      </c>
      <c r="AJ3">
        <v>-44097.86</v>
      </c>
      <c r="AK3">
        <v>-44097.86</v>
      </c>
      <c r="AL3">
        <v>-44097.86</v>
      </c>
      <c r="AM3">
        <v>-44097.86</v>
      </c>
      <c r="AN3">
        <v>-13698.65</v>
      </c>
      <c r="AO3">
        <v>-44097.86</v>
      </c>
      <c r="AP3">
        <v>-44097.86</v>
      </c>
      <c r="AQ3">
        <v>-44097.86</v>
      </c>
      <c r="AR3">
        <v>-44097.86</v>
      </c>
      <c r="AS3">
        <v>-44097.86</v>
      </c>
      <c r="AT3">
        <v>-44097.86</v>
      </c>
      <c r="AU3" s="179">
        <v>-57662</v>
      </c>
      <c r="AV3">
        <v>-58285.52</v>
      </c>
      <c r="AW3">
        <v>-58285.52</v>
      </c>
      <c r="AX3">
        <v>-58285.52</v>
      </c>
      <c r="AY3">
        <v>-58285.52</v>
      </c>
      <c r="AZ3">
        <v>-58285.52</v>
      </c>
      <c r="BA3">
        <v>-58285.52</v>
      </c>
      <c r="BB3">
        <v>-58285.52</v>
      </c>
      <c r="BC3">
        <v>-58285.52</v>
      </c>
      <c r="BD3">
        <v>-58285.52</v>
      </c>
      <c r="BE3">
        <v>-58285.52</v>
      </c>
      <c r="BF3">
        <v>-58285.52</v>
      </c>
      <c r="BG3">
        <v>-58285.52</v>
      </c>
      <c r="BH3">
        <v>-43550.250625000001</v>
      </c>
      <c r="BI3">
        <v>-42543.450624999998</v>
      </c>
      <c r="BJ3">
        <v>-41441.113125000003</v>
      </c>
      <c r="BK3">
        <v>-35791.823125000003</v>
      </c>
      <c r="BL3">
        <v>-31173.444374999999</v>
      </c>
      <c r="BM3" t="s">
        <v>2879</v>
      </c>
      <c r="BN3">
        <v>20190701</v>
      </c>
      <c r="BO3">
        <v>-234187.65</v>
      </c>
      <c r="BP3" t="s">
        <v>238</v>
      </c>
      <c r="BQ3">
        <v>-349713.12</v>
      </c>
      <c r="BR3">
        <v>2020</v>
      </c>
      <c r="BS3" t="s">
        <v>115</v>
      </c>
      <c r="BT3">
        <v>-234187.65</v>
      </c>
    </row>
    <row r="4" spans="1:73" x14ac:dyDescent="0.2">
      <c r="A4" t="s">
        <v>466</v>
      </c>
      <c r="B4" t="s">
        <v>2882</v>
      </c>
      <c r="C4" t="s">
        <v>2873</v>
      </c>
      <c r="D4">
        <f>IF(TYPE="R",40,IF(ISNA(INDEX(Categories!D:E,MATCH(GROUPTYPE,Categories!D:D,0),2)),0,INDEX(Categories!D:E,MATCH(GROUPTYPE,Categories!D:D,0),2)))</f>
        <v>8</v>
      </c>
      <c r="E4" t="str">
        <f>IF(TYPE="R","Retained Earnings",IF(ISNA(INDEX(Categories!D:F,MATCH(GLCATCODE,Categories!E:E,0),3)),0,INDEX(Categories!D:F,MATCH(GLCATCODE,Categories!E:E,0),3)))</f>
        <v>Revenue</v>
      </c>
      <c r="F4" t="s">
        <v>238</v>
      </c>
      <c r="G4" t="s">
        <v>1717</v>
      </c>
      <c r="H4" t="s">
        <v>2874</v>
      </c>
      <c r="I4" t="s">
        <v>2883</v>
      </c>
      <c r="J4" t="s">
        <v>2876</v>
      </c>
      <c r="K4" t="s">
        <v>2876</v>
      </c>
      <c r="L4" t="s">
        <v>2876</v>
      </c>
      <c r="M4" t="s">
        <v>2876</v>
      </c>
      <c r="N4" t="s">
        <v>2876</v>
      </c>
      <c r="O4" t="s">
        <v>2876</v>
      </c>
      <c r="P4" t="s">
        <v>2876</v>
      </c>
      <c r="Q4" t="s">
        <v>2877</v>
      </c>
      <c r="R4" t="s">
        <v>2878</v>
      </c>
      <c r="S4">
        <f>VLOOKUP(ACCOUNTEXSEG,Sheet6!$A$2:$C$4000,3,TRUE)</f>
        <v>-306543.65000000002</v>
      </c>
      <c r="T4">
        <f>IF(ACCTTYPE="I",0,OPENBALN)</f>
        <v>0</v>
      </c>
      <c r="U4">
        <v>-52553.32</v>
      </c>
      <c r="V4">
        <v>-57408.42</v>
      </c>
      <c r="W4">
        <v>-57408.42</v>
      </c>
      <c r="X4">
        <v>-57408.42</v>
      </c>
      <c r="Y4" s="179">
        <v>-57408.42</v>
      </c>
      <c r="Z4">
        <v>-57408.42</v>
      </c>
      <c r="AA4">
        <v>-44323.59</v>
      </c>
      <c r="AB4">
        <v>-52903.59</v>
      </c>
      <c r="AC4">
        <v>-46469.69</v>
      </c>
      <c r="AD4">
        <v>-34944</v>
      </c>
      <c r="AE4">
        <v>-37892.65</v>
      </c>
      <c r="AF4">
        <v>-26701.96</v>
      </c>
      <c r="AG4">
        <v>-26701.96</v>
      </c>
      <c r="AH4">
        <v>-35671.79</v>
      </c>
      <c r="AI4">
        <v>-40898.46</v>
      </c>
      <c r="AJ4">
        <v>-40898.46</v>
      </c>
      <c r="AK4">
        <v>-46288.46</v>
      </c>
      <c r="AL4">
        <v>-46288.46</v>
      </c>
      <c r="AM4">
        <v>-46288.46</v>
      </c>
      <c r="AN4">
        <v>-44323.59</v>
      </c>
      <c r="AO4">
        <v>-50826.7</v>
      </c>
      <c r="AP4">
        <v>-50826.7</v>
      </c>
      <c r="AQ4">
        <v>-35671.79</v>
      </c>
      <c r="AR4">
        <v>-35671.79</v>
      </c>
      <c r="AS4">
        <v>-35671.79</v>
      </c>
      <c r="AT4">
        <v>-35671.79</v>
      </c>
      <c r="AU4" s="179">
        <v>-44055.72</v>
      </c>
      <c r="AV4">
        <v>-26803.73</v>
      </c>
      <c r="AW4">
        <v>-42616.84</v>
      </c>
      <c r="AX4">
        <v>-37641.360000000001</v>
      </c>
      <c r="AY4">
        <v>-42632.89</v>
      </c>
      <c r="AZ4">
        <v>-59714.21</v>
      </c>
      <c r="BA4">
        <v>-50185.41</v>
      </c>
      <c r="BB4">
        <v>-49107.83</v>
      </c>
      <c r="BC4">
        <v>-49004.25</v>
      </c>
      <c r="BD4">
        <v>-49600.83</v>
      </c>
      <c r="BE4">
        <v>-57252.480000000003</v>
      </c>
      <c r="BF4">
        <v>-57408.42</v>
      </c>
      <c r="BG4">
        <v>-57408.42</v>
      </c>
      <c r="BH4">
        <v>-35000.525000000001</v>
      </c>
      <c r="BI4">
        <v>-38535.831250000003</v>
      </c>
      <c r="BJ4">
        <v>-34511.952499999999</v>
      </c>
      <c r="BK4">
        <v>-31151.766250000001</v>
      </c>
      <c r="BL4">
        <v>-31832.903125000001</v>
      </c>
      <c r="BM4" t="s">
        <v>2879</v>
      </c>
      <c r="BN4">
        <v>20190701</v>
      </c>
      <c r="BO4">
        <v>-243235.48</v>
      </c>
      <c r="BP4" t="s">
        <v>238</v>
      </c>
      <c r="BQ4">
        <v>-312559.21999999997</v>
      </c>
      <c r="BR4">
        <v>2020</v>
      </c>
      <c r="BS4" t="s">
        <v>115</v>
      </c>
      <c r="BT4">
        <v>-243235.48</v>
      </c>
    </row>
    <row r="5" spans="1:73" x14ac:dyDescent="0.2">
      <c r="A5" t="s">
        <v>467</v>
      </c>
      <c r="B5" t="s">
        <v>2884</v>
      </c>
      <c r="C5" t="s">
        <v>2873</v>
      </c>
      <c r="D5">
        <f>IF(TYPE="R",40,IF(ISNA(INDEX(Categories!D:E,MATCH(GROUPTYPE,Categories!D:D,0),2)),0,INDEX(Categories!D:E,MATCH(GROUPTYPE,Categories!D:D,0),2)))</f>
        <v>8</v>
      </c>
      <c r="E5" t="str">
        <f>IF(TYPE="R","Retained Earnings",IF(ISNA(INDEX(Categories!D:F,MATCH(GLCATCODE,Categories!E:E,0),3)),0,INDEX(Categories!D:F,MATCH(GLCATCODE,Categories!E:E,0),3)))</f>
        <v>Revenue</v>
      </c>
      <c r="F5" t="s">
        <v>238</v>
      </c>
      <c r="G5" t="s">
        <v>1718</v>
      </c>
      <c r="H5" t="s">
        <v>2874</v>
      </c>
      <c r="I5" t="s">
        <v>2885</v>
      </c>
      <c r="J5" t="s">
        <v>2876</v>
      </c>
      <c r="K5" t="s">
        <v>2876</v>
      </c>
      <c r="L5" t="s">
        <v>2876</v>
      </c>
      <c r="M5" t="s">
        <v>2876</v>
      </c>
      <c r="N5" t="s">
        <v>2876</v>
      </c>
      <c r="O5" t="s">
        <v>2876</v>
      </c>
      <c r="P5" t="s">
        <v>2876</v>
      </c>
      <c r="Q5" t="s">
        <v>2877</v>
      </c>
      <c r="R5" t="s">
        <v>2878</v>
      </c>
      <c r="S5">
        <f>VLOOKUP(ACCOUNTEXSEG,Sheet6!$A$2:$C$4000,3,TRUE)</f>
        <v>-192096.43</v>
      </c>
      <c r="T5">
        <f>IF(ACCTTYPE="I",0,OPENBALN)</f>
        <v>0</v>
      </c>
      <c r="U5">
        <v>-31447.57</v>
      </c>
      <c r="V5">
        <v>-21227.759999999998</v>
      </c>
      <c r="W5">
        <v>-21227.759999999998</v>
      </c>
      <c r="X5">
        <v>-21266.35</v>
      </c>
      <c r="Y5" s="179">
        <v>-21266.35</v>
      </c>
      <c r="Z5">
        <v>-21266.35</v>
      </c>
      <c r="AA5">
        <v>-21266.35</v>
      </c>
      <c r="AB5">
        <v>-21266.35</v>
      </c>
      <c r="AC5">
        <v>-21266.35</v>
      </c>
      <c r="AD5">
        <v>-21266.35</v>
      </c>
      <c r="AE5">
        <v>-20687.349999999999</v>
      </c>
      <c r="AF5">
        <v>-20687.349999999999</v>
      </c>
      <c r="AG5">
        <v>-20687.349999999999</v>
      </c>
      <c r="AH5">
        <v>-22933.02</v>
      </c>
      <c r="AI5">
        <v>-22933.02</v>
      </c>
      <c r="AJ5">
        <v>-29772.19</v>
      </c>
      <c r="AK5">
        <v>-29772.19</v>
      </c>
      <c r="AL5">
        <v>-29772.19</v>
      </c>
      <c r="AM5">
        <v>-29772.19</v>
      </c>
      <c r="AN5">
        <v>-21266.35</v>
      </c>
      <c r="AO5">
        <v>-21266.35</v>
      </c>
      <c r="AP5">
        <v>-22933.02</v>
      </c>
      <c r="AQ5">
        <v>-22933.02</v>
      </c>
      <c r="AR5">
        <v>-22933.02</v>
      </c>
      <c r="AS5">
        <v>-22933.02</v>
      </c>
      <c r="AT5">
        <v>-22933.02</v>
      </c>
      <c r="AU5" s="179">
        <v>-32401.119999999999</v>
      </c>
      <c r="AV5">
        <v>-32401.119999999999</v>
      </c>
      <c r="AW5">
        <v>-32401.119999999999</v>
      </c>
      <c r="AX5">
        <v>-32517.33</v>
      </c>
      <c r="AY5">
        <v>-32517.33</v>
      </c>
      <c r="AZ5">
        <v>-32517.33</v>
      </c>
      <c r="BA5">
        <v>-32517.33</v>
      </c>
      <c r="BB5">
        <v>-32517.33</v>
      </c>
      <c r="BC5">
        <v>-32517.33</v>
      </c>
      <c r="BD5">
        <v>-31257.24</v>
      </c>
      <c r="BE5">
        <v>-57274.57</v>
      </c>
      <c r="BF5">
        <v>-31447.57</v>
      </c>
      <c r="BG5">
        <v>-31447.57</v>
      </c>
      <c r="BH5">
        <v>-24178.236250000002</v>
      </c>
      <c r="BI5">
        <v>-23631.460625</v>
      </c>
      <c r="BJ5">
        <v>-23486.536875000002</v>
      </c>
      <c r="BK5">
        <v>-23557.653750000001</v>
      </c>
      <c r="BL5">
        <v>-18701.223750000001</v>
      </c>
      <c r="BM5" t="s">
        <v>2879</v>
      </c>
      <c r="BN5">
        <v>20190701</v>
      </c>
      <c r="BO5">
        <v>-126440.1</v>
      </c>
      <c r="BP5" t="s">
        <v>238</v>
      </c>
      <c r="BQ5">
        <v>-217531.37</v>
      </c>
      <c r="BR5">
        <v>2020</v>
      </c>
      <c r="BS5" t="s">
        <v>115</v>
      </c>
      <c r="BT5">
        <v>-126440.1</v>
      </c>
    </row>
    <row r="6" spans="1:73" x14ac:dyDescent="0.2">
      <c r="A6" t="s">
        <v>482</v>
      </c>
      <c r="B6" t="s">
        <v>2886</v>
      </c>
      <c r="C6" t="s">
        <v>2873</v>
      </c>
      <c r="D6">
        <f>IF(TYPE="R",40,IF(ISNA(INDEX(Categories!D:E,MATCH(GROUPTYPE,Categories!D:D,0),2)),0,INDEX(Categories!D:E,MATCH(GROUPTYPE,Categories!D:D,0),2)))</f>
        <v>8</v>
      </c>
      <c r="E6" t="str">
        <f>IF(TYPE="R","Retained Earnings",IF(ISNA(INDEX(Categories!D:F,MATCH(GLCATCODE,Categories!E:E,0),3)),0,INDEX(Categories!D:F,MATCH(GLCATCODE,Categories!E:E,0),3)))</f>
        <v>Revenue</v>
      </c>
      <c r="F6" t="s">
        <v>238</v>
      </c>
      <c r="G6" t="s">
        <v>1719</v>
      </c>
      <c r="H6" t="s">
        <v>2874</v>
      </c>
      <c r="I6" t="s">
        <v>2887</v>
      </c>
      <c r="J6" t="s">
        <v>2876</v>
      </c>
      <c r="K6" t="s">
        <v>2876</v>
      </c>
      <c r="L6" t="s">
        <v>2876</v>
      </c>
      <c r="M6" t="s">
        <v>2876</v>
      </c>
      <c r="N6" t="s">
        <v>2876</v>
      </c>
      <c r="O6" t="s">
        <v>2876</v>
      </c>
      <c r="P6" t="s">
        <v>2876</v>
      </c>
      <c r="Q6" t="s">
        <v>2877</v>
      </c>
      <c r="R6" t="s">
        <v>2878</v>
      </c>
      <c r="S6">
        <f>VLOOKUP(ACCOUNTEXSEG,Sheet6!$A$2:$C$4000,3,TRUE)</f>
        <v>-63435.48</v>
      </c>
      <c r="T6">
        <f>IF(ACCTTYPE="I",0,OPENBALN)</f>
        <v>0</v>
      </c>
      <c r="U6">
        <v>-5853.4</v>
      </c>
      <c r="V6">
        <v>-3721.19</v>
      </c>
      <c r="W6">
        <v>-3744.2</v>
      </c>
      <c r="X6">
        <v>0</v>
      </c>
      <c r="Y6" s="179">
        <v>0</v>
      </c>
      <c r="Z6">
        <v>0</v>
      </c>
      <c r="AA6">
        <v>-6244.2</v>
      </c>
      <c r="AB6">
        <v>-8744.2000000000007</v>
      </c>
      <c r="AC6">
        <v>-8744.2000000000007</v>
      </c>
      <c r="AD6">
        <v>-8744.2000000000007</v>
      </c>
      <c r="AE6">
        <v>-8744.2000000000007</v>
      </c>
      <c r="AF6">
        <v>-8744.2000000000007</v>
      </c>
      <c r="AG6">
        <v>-8744.2000000000007</v>
      </c>
      <c r="AH6">
        <v>-10867.56</v>
      </c>
      <c r="AI6">
        <v>-10867.56</v>
      </c>
      <c r="AJ6">
        <v>-10867.56</v>
      </c>
      <c r="AK6">
        <v>-10867.56</v>
      </c>
      <c r="AL6">
        <v>-10867.56</v>
      </c>
      <c r="AM6">
        <v>-10867.56</v>
      </c>
      <c r="AN6">
        <v>-6244.2</v>
      </c>
      <c r="AO6">
        <v>-8744.2199999999993</v>
      </c>
      <c r="AP6">
        <v>-8744.2199999999993</v>
      </c>
      <c r="AQ6">
        <v>-8744.2199999999993</v>
      </c>
      <c r="AR6">
        <v>-8744.2199999999993</v>
      </c>
      <c r="AS6">
        <v>-10867.56</v>
      </c>
      <c r="AT6">
        <v>-10867.56</v>
      </c>
      <c r="AU6" s="179">
        <v>-10572.58</v>
      </c>
      <c r="AV6">
        <v>-10572.58</v>
      </c>
      <c r="AW6">
        <v>-10816.57</v>
      </c>
      <c r="AX6">
        <v>-10816.57</v>
      </c>
      <c r="AY6">
        <v>-10816.57</v>
      </c>
      <c r="AZ6">
        <v>-10816.57</v>
      </c>
      <c r="BA6">
        <v>-10816.57</v>
      </c>
      <c r="BB6">
        <v>-10816.57</v>
      </c>
      <c r="BC6">
        <v>-10816.57</v>
      </c>
      <c r="BD6">
        <v>-5853.4</v>
      </c>
      <c r="BE6">
        <v>-5853.4</v>
      </c>
      <c r="BF6">
        <v>-5853.4</v>
      </c>
      <c r="BG6">
        <v>-5853.4</v>
      </c>
      <c r="BH6">
        <v>-7990.4324999999999</v>
      </c>
      <c r="BI6">
        <v>-7781.0593749999998</v>
      </c>
      <c r="BJ6">
        <v>-5559.5050000000001</v>
      </c>
      <c r="BK6">
        <v>-6386.5487499999999</v>
      </c>
      <c r="BL6">
        <v>-7330.875</v>
      </c>
      <c r="BM6" t="s">
        <v>2879</v>
      </c>
      <c r="BN6">
        <v>20190701</v>
      </c>
      <c r="BO6">
        <v>-49965.2</v>
      </c>
      <c r="BP6" t="s">
        <v>238</v>
      </c>
      <c r="BQ6">
        <v>-50009.91</v>
      </c>
      <c r="BR6">
        <v>2020</v>
      </c>
      <c r="BS6" t="s">
        <v>115</v>
      </c>
      <c r="BT6">
        <v>-49965.2</v>
      </c>
    </row>
    <row r="7" spans="1:73" x14ac:dyDescent="0.2">
      <c r="A7" t="s">
        <v>483</v>
      </c>
      <c r="B7" t="s">
        <v>2888</v>
      </c>
      <c r="C7" t="s">
        <v>2873</v>
      </c>
      <c r="D7">
        <f>IF(TYPE="R",40,IF(ISNA(INDEX(Categories!D:E,MATCH(GROUPTYPE,Categories!D:D,0),2)),0,INDEX(Categories!D:E,MATCH(GROUPTYPE,Categories!D:D,0),2)))</f>
        <v>8</v>
      </c>
      <c r="E7" t="str">
        <f>IF(TYPE="R","Retained Earnings",IF(ISNA(INDEX(Categories!D:F,MATCH(GLCATCODE,Categories!E:E,0),3)),0,INDEX(Categories!D:F,MATCH(GLCATCODE,Categories!E:E,0),3)))</f>
        <v>Revenue</v>
      </c>
      <c r="F7" t="s">
        <v>238</v>
      </c>
      <c r="G7" t="s">
        <v>1720</v>
      </c>
      <c r="H7" t="s">
        <v>2874</v>
      </c>
      <c r="I7" t="s">
        <v>2889</v>
      </c>
      <c r="J7" t="s">
        <v>2876</v>
      </c>
      <c r="K7" t="s">
        <v>2876</v>
      </c>
      <c r="L7" t="s">
        <v>2876</v>
      </c>
      <c r="M7" t="s">
        <v>2876</v>
      </c>
      <c r="N7" t="s">
        <v>2876</v>
      </c>
      <c r="O7" t="s">
        <v>2876</v>
      </c>
      <c r="P7" t="s">
        <v>2876</v>
      </c>
      <c r="Q7" t="s">
        <v>2877</v>
      </c>
      <c r="R7" t="s">
        <v>2878</v>
      </c>
      <c r="S7">
        <f>VLOOKUP(ACCOUNTEXSEG,Sheet6!$A$2:$C$4000,3,TRUE)</f>
        <v>-150054.72</v>
      </c>
      <c r="T7">
        <f>IF(ACCTTYPE="I",0,OPENBALN)</f>
        <v>0</v>
      </c>
      <c r="U7">
        <v>-24994.01</v>
      </c>
      <c r="V7">
        <v>-15561.71</v>
      </c>
      <c r="W7">
        <v>-15999.87</v>
      </c>
      <c r="X7">
        <v>-15999.87</v>
      </c>
      <c r="Y7" s="179">
        <v>-15999.87</v>
      </c>
      <c r="Z7">
        <v>-15999.87</v>
      </c>
      <c r="AA7">
        <v>-15104.04</v>
      </c>
      <c r="AB7">
        <v>-15104.04</v>
      </c>
      <c r="AC7">
        <v>-15104.04</v>
      </c>
      <c r="AD7">
        <v>-12312.34</v>
      </c>
      <c r="AE7">
        <v>-16704.04</v>
      </c>
      <c r="AF7">
        <v>-15104.04</v>
      </c>
      <c r="AG7">
        <v>-15104.04</v>
      </c>
      <c r="AH7">
        <v>-18754.03</v>
      </c>
      <c r="AI7">
        <v>-18754.03</v>
      </c>
      <c r="AJ7">
        <v>-18754.03</v>
      </c>
      <c r="AK7">
        <v>-18754.03</v>
      </c>
      <c r="AL7">
        <v>-18754.03</v>
      </c>
      <c r="AM7">
        <v>-18754.03</v>
      </c>
      <c r="AN7">
        <v>-15104.04</v>
      </c>
      <c r="AO7">
        <v>-15104.03</v>
      </c>
      <c r="AP7">
        <v>-15104.03</v>
      </c>
      <c r="AQ7">
        <v>-15104.03</v>
      </c>
      <c r="AR7">
        <v>-18754.03</v>
      </c>
      <c r="AS7">
        <v>-18754.03</v>
      </c>
      <c r="AT7">
        <v>-18754.03</v>
      </c>
      <c r="AU7" s="179">
        <v>-25072.15</v>
      </c>
      <c r="AV7">
        <v>-25072.15</v>
      </c>
      <c r="AW7">
        <v>-25642.74</v>
      </c>
      <c r="AX7">
        <v>-25642.74</v>
      </c>
      <c r="AY7">
        <v>-25642.74</v>
      </c>
      <c r="AZ7">
        <v>-22549.53</v>
      </c>
      <c r="BA7">
        <v>-24620.25</v>
      </c>
      <c r="BB7">
        <v>-21297.15</v>
      </c>
      <c r="BC7">
        <v>-25859.65</v>
      </c>
      <c r="BD7">
        <v>-25859.65</v>
      </c>
      <c r="BE7">
        <v>-25859.65</v>
      </c>
      <c r="BF7">
        <v>-24116.53</v>
      </c>
      <c r="BG7">
        <v>-24116.53</v>
      </c>
      <c r="BH7">
        <v>-18729.798125000001</v>
      </c>
      <c r="BI7">
        <v>-18078.21875</v>
      </c>
      <c r="BJ7">
        <v>-14289.893125000001</v>
      </c>
      <c r="BK7">
        <v>-16855.516250000001</v>
      </c>
      <c r="BL7">
        <v>-13153.023125</v>
      </c>
      <c r="BM7" t="s">
        <v>2879</v>
      </c>
      <c r="BN7">
        <v>20190701</v>
      </c>
      <c r="BO7">
        <v>-89432.54</v>
      </c>
      <c r="BP7" t="s">
        <v>238</v>
      </c>
      <c r="BQ7">
        <v>-147612.88</v>
      </c>
      <c r="BR7">
        <v>2020</v>
      </c>
      <c r="BS7" t="s">
        <v>115</v>
      </c>
      <c r="BT7">
        <v>-89432.54</v>
      </c>
    </row>
    <row r="8" spans="1:73" x14ac:dyDescent="0.2">
      <c r="A8" t="s">
        <v>484</v>
      </c>
      <c r="B8" t="s">
        <v>2890</v>
      </c>
      <c r="C8" t="s">
        <v>2873</v>
      </c>
      <c r="D8">
        <f>IF(TYPE="R",40,IF(ISNA(INDEX(Categories!D:E,MATCH(GROUPTYPE,Categories!D:D,0),2)),0,INDEX(Categories!D:E,MATCH(GROUPTYPE,Categories!D:D,0),2)))</f>
        <v>8</v>
      </c>
      <c r="E8" t="str">
        <f>IF(TYPE="R","Retained Earnings",IF(ISNA(INDEX(Categories!D:F,MATCH(GLCATCODE,Categories!E:E,0),3)),0,INDEX(Categories!D:F,MATCH(GLCATCODE,Categories!E:E,0),3)))</f>
        <v>Revenue</v>
      </c>
      <c r="F8" t="s">
        <v>238</v>
      </c>
      <c r="G8" t="s">
        <v>1721</v>
      </c>
      <c r="H8" t="s">
        <v>2874</v>
      </c>
      <c r="I8" t="s">
        <v>2891</v>
      </c>
      <c r="J8" t="s">
        <v>2876</v>
      </c>
      <c r="K8" t="s">
        <v>2876</v>
      </c>
      <c r="L8" t="s">
        <v>2876</v>
      </c>
      <c r="M8" t="s">
        <v>2876</v>
      </c>
      <c r="N8" t="s">
        <v>2876</v>
      </c>
      <c r="O8" t="s">
        <v>2876</v>
      </c>
      <c r="P8" t="s">
        <v>2876</v>
      </c>
      <c r="Q8" t="s">
        <v>2877</v>
      </c>
      <c r="R8" t="s">
        <v>2878</v>
      </c>
      <c r="S8">
        <f>VLOOKUP(ACCOUNTEXSEG,Sheet6!$A$2:$C$4000,3,TRUE)</f>
        <v>-464266.05</v>
      </c>
      <c r="T8">
        <f>IF(ACCTTYPE="I",0,OPENBALN)</f>
        <v>0</v>
      </c>
      <c r="U8">
        <v>-122821.31</v>
      </c>
      <c r="V8">
        <v>-117170.77</v>
      </c>
      <c r="W8">
        <v>-144553.63</v>
      </c>
      <c r="X8">
        <v>-126718.63</v>
      </c>
      <c r="Y8" s="179">
        <v>-129268.21</v>
      </c>
      <c r="Z8">
        <v>-129268.21</v>
      </c>
      <c r="AA8">
        <v>-129268.21</v>
      </c>
      <c r="AB8">
        <v>-129873.02</v>
      </c>
      <c r="AC8">
        <v>-129873.02</v>
      </c>
      <c r="AD8">
        <v>-129873.02</v>
      </c>
      <c r="AE8">
        <v>-129873.02</v>
      </c>
      <c r="AF8">
        <v>-129873.02</v>
      </c>
      <c r="AG8">
        <v>-129873.02</v>
      </c>
      <c r="AH8">
        <v>-128558.83</v>
      </c>
      <c r="AI8">
        <v>-85044.84</v>
      </c>
      <c r="AJ8">
        <v>-93962.4</v>
      </c>
      <c r="AK8">
        <v>-93962.4</v>
      </c>
      <c r="AL8">
        <v>-93962.4</v>
      </c>
      <c r="AM8">
        <v>-93962.4</v>
      </c>
      <c r="AN8">
        <v>-129268.21</v>
      </c>
      <c r="AO8">
        <v>-122579.66</v>
      </c>
      <c r="AP8">
        <v>-122579.66</v>
      </c>
      <c r="AQ8">
        <v>-128558.83</v>
      </c>
      <c r="AR8">
        <v>-128558.83</v>
      </c>
      <c r="AS8">
        <v>-128558.83</v>
      </c>
      <c r="AT8">
        <v>-128558.83</v>
      </c>
      <c r="AU8" s="179">
        <v>-101623.71</v>
      </c>
      <c r="AV8">
        <v>-101623.71</v>
      </c>
      <c r="AW8">
        <v>-129369.39</v>
      </c>
      <c r="AX8">
        <v>-127637.38</v>
      </c>
      <c r="AY8">
        <v>-136909.21</v>
      </c>
      <c r="AZ8">
        <v>-139189.57999999999</v>
      </c>
      <c r="BA8">
        <v>-136920.82999999999</v>
      </c>
      <c r="BB8">
        <v>-139892.37</v>
      </c>
      <c r="BC8">
        <v>-147303.79999999999</v>
      </c>
      <c r="BD8">
        <v>-125483.46</v>
      </c>
      <c r="BE8">
        <v>-94387.95</v>
      </c>
      <c r="BF8">
        <v>-117170.77</v>
      </c>
      <c r="BG8">
        <v>-117170.77</v>
      </c>
      <c r="BH8">
        <v>-75038.689375000002</v>
      </c>
      <c r="BI8">
        <v>-88664.013749999998</v>
      </c>
      <c r="BJ8">
        <v>-93148.775624999995</v>
      </c>
      <c r="BK8">
        <v>-88520.654999999999</v>
      </c>
      <c r="BL8">
        <v>-84347.330625000002</v>
      </c>
      <c r="BM8" t="s">
        <v>2879</v>
      </c>
      <c r="BN8">
        <v>20190701</v>
      </c>
      <c r="BO8">
        <v>-778633.31</v>
      </c>
      <c r="BP8" t="s">
        <v>238</v>
      </c>
      <c r="BQ8">
        <v>-761159.18</v>
      </c>
      <c r="BR8">
        <v>2020</v>
      </c>
      <c r="BS8" t="s">
        <v>115</v>
      </c>
      <c r="BT8">
        <v>-778633.31</v>
      </c>
    </row>
    <row r="9" spans="1:73" x14ac:dyDescent="0.2">
      <c r="A9" t="s">
        <v>485</v>
      </c>
      <c r="B9" t="s">
        <v>2892</v>
      </c>
      <c r="C9" t="s">
        <v>2873</v>
      </c>
      <c r="D9">
        <f>IF(TYPE="R",40,IF(ISNA(INDEX(Categories!D:E,MATCH(GROUPTYPE,Categories!D:D,0),2)),0,INDEX(Categories!D:E,MATCH(GROUPTYPE,Categories!D:D,0),2)))</f>
        <v>8</v>
      </c>
      <c r="E9" t="str">
        <f>IF(TYPE="R","Retained Earnings",IF(ISNA(INDEX(Categories!D:F,MATCH(GLCATCODE,Categories!E:E,0),3)),0,INDEX(Categories!D:F,MATCH(GLCATCODE,Categories!E:E,0),3)))</f>
        <v>Revenue</v>
      </c>
      <c r="F9" t="s">
        <v>238</v>
      </c>
      <c r="G9" t="s">
        <v>1722</v>
      </c>
      <c r="H9" t="s">
        <v>2874</v>
      </c>
      <c r="I9" t="s">
        <v>2893</v>
      </c>
      <c r="J9" t="s">
        <v>2876</v>
      </c>
      <c r="K9" t="s">
        <v>2876</v>
      </c>
      <c r="L9" t="s">
        <v>2876</v>
      </c>
      <c r="M9" t="s">
        <v>2876</v>
      </c>
      <c r="N9" t="s">
        <v>2876</v>
      </c>
      <c r="O9" t="s">
        <v>2876</v>
      </c>
      <c r="P9" t="s">
        <v>2876</v>
      </c>
      <c r="Q9" t="s">
        <v>2877</v>
      </c>
      <c r="R9" t="s">
        <v>2878</v>
      </c>
      <c r="S9">
        <f>VLOOKUP(ACCOUNTEXSEG,Sheet6!$A$2:$C$4000,3,TRUE)</f>
        <v>-117463.74</v>
      </c>
      <c r="T9">
        <f>IF(ACCTTYPE="I",0,OPENBALN)</f>
        <v>0</v>
      </c>
      <c r="U9">
        <v>-20769.580000000002</v>
      </c>
      <c r="V9">
        <v>-20769.580000000002</v>
      </c>
      <c r="W9">
        <v>-20769.580000000002</v>
      </c>
      <c r="X9">
        <v>-20769.580000000002</v>
      </c>
      <c r="Y9" s="179">
        <v>-20769.580000000002</v>
      </c>
      <c r="Z9">
        <v>-20769.580000000002</v>
      </c>
      <c r="AA9">
        <v>-20769.580000000002</v>
      </c>
      <c r="AB9">
        <v>-20769.580000000002</v>
      </c>
      <c r="AC9">
        <v>-20769.580000000002</v>
      </c>
      <c r="AD9">
        <v>-20769.580000000002</v>
      </c>
      <c r="AE9">
        <v>-20769.580000000002</v>
      </c>
      <c r="AF9">
        <v>-20769.46</v>
      </c>
      <c r="AG9">
        <v>-20769.46</v>
      </c>
      <c r="AH9">
        <v>-12895.47</v>
      </c>
      <c r="AI9">
        <v>-12895.47</v>
      </c>
      <c r="AJ9">
        <v>-12895.47</v>
      </c>
      <c r="AK9">
        <v>-12895.47</v>
      </c>
      <c r="AL9">
        <v>-12895.47</v>
      </c>
      <c r="AM9">
        <v>-12895.47</v>
      </c>
      <c r="AN9">
        <v>-20769.580000000002</v>
      </c>
      <c r="AO9">
        <v>-20769.580000000002</v>
      </c>
      <c r="AP9">
        <v>-20769.580000000002</v>
      </c>
      <c r="AQ9">
        <v>-20769.580000000002</v>
      </c>
      <c r="AR9">
        <v>-20769.580000000002</v>
      </c>
      <c r="AS9">
        <v>-20769.580000000002</v>
      </c>
      <c r="AT9">
        <v>-20769.580000000002</v>
      </c>
      <c r="AU9" s="179">
        <v>-20164.62</v>
      </c>
      <c r="AV9">
        <v>-20164.62</v>
      </c>
      <c r="AW9">
        <v>-20164.62</v>
      </c>
      <c r="AX9">
        <v>-20164.62</v>
      </c>
      <c r="AY9">
        <v>-20164.62</v>
      </c>
      <c r="AZ9">
        <v>-20164.62</v>
      </c>
      <c r="BA9">
        <v>-20164.62</v>
      </c>
      <c r="BB9">
        <v>-20164.62</v>
      </c>
      <c r="BC9">
        <v>-20164.62</v>
      </c>
      <c r="BD9">
        <v>-20164.62</v>
      </c>
      <c r="BE9">
        <v>-20164.62</v>
      </c>
      <c r="BF9">
        <v>-20164.62</v>
      </c>
      <c r="BG9">
        <v>-20164.62</v>
      </c>
      <c r="BH9">
        <v>-14903.216249999999</v>
      </c>
      <c r="BI9">
        <v>-14475.026250000001</v>
      </c>
      <c r="BJ9">
        <v>-14048.39</v>
      </c>
      <c r="BK9">
        <v>-13638.9375</v>
      </c>
      <c r="BL9">
        <v>-12624.393749999999</v>
      </c>
      <c r="BM9" t="s">
        <v>2879</v>
      </c>
      <c r="BN9">
        <v>20190701</v>
      </c>
      <c r="BO9">
        <v>-124617.36</v>
      </c>
      <c r="BP9" t="s">
        <v>238</v>
      </c>
      <c r="BQ9">
        <v>-120987.72</v>
      </c>
      <c r="BR9">
        <v>2020</v>
      </c>
      <c r="BS9" t="s">
        <v>115</v>
      </c>
      <c r="BT9">
        <v>-124617.36</v>
      </c>
    </row>
    <row r="10" spans="1:73" x14ac:dyDescent="0.2">
      <c r="A10" t="s">
        <v>486</v>
      </c>
      <c r="B10" t="s">
        <v>2894</v>
      </c>
      <c r="C10" t="s">
        <v>2873</v>
      </c>
      <c r="D10">
        <f>IF(TYPE="R",40,IF(ISNA(INDEX(Categories!D:E,MATCH(GROUPTYPE,Categories!D:D,0),2)),0,INDEX(Categories!D:E,MATCH(GROUPTYPE,Categories!D:D,0),2)))</f>
        <v>8</v>
      </c>
      <c r="E10" t="str">
        <f>IF(TYPE="R","Retained Earnings",IF(ISNA(INDEX(Categories!D:F,MATCH(GLCATCODE,Categories!E:E,0),3)),0,INDEX(Categories!D:F,MATCH(GLCATCODE,Categories!E:E,0),3)))</f>
        <v>Revenue</v>
      </c>
      <c r="F10" t="s">
        <v>238</v>
      </c>
      <c r="G10" t="s">
        <v>1723</v>
      </c>
      <c r="H10" t="s">
        <v>2874</v>
      </c>
      <c r="I10" t="s">
        <v>2895</v>
      </c>
      <c r="J10" t="s">
        <v>2876</v>
      </c>
      <c r="K10" t="s">
        <v>2876</v>
      </c>
      <c r="L10" t="s">
        <v>2876</v>
      </c>
      <c r="M10" t="s">
        <v>2876</v>
      </c>
      <c r="N10" t="s">
        <v>2876</v>
      </c>
      <c r="O10" t="s">
        <v>2876</v>
      </c>
      <c r="P10" t="s">
        <v>2876</v>
      </c>
      <c r="Q10" t="s">
        <v>2877</v>
      </c>
      <c r="R10" t="s">
        <v>2878</v>
      </c>
      <c r="S10">
        <f>VLOOKUP(ACCOUNTEXSEG,Sheet6!$A$2:$C$4000,3,TRUE)</f>
        <v>-41095.97</v>
      </c>
      <c r="T10">
        <f>IF(ACCTTYPE="I",0,OPENBALN)</f>
        <v>0</v>
      </c>
      <c r="U10">
        <v>-7030.4</v>
      </c>
      <c r="V10">
        <v>-7030.4</v>
      </c>
      <c r="W10">
        <v>-7030.4</v>
      </c>
      <c r="X10">
        <v>0</v>
      </c>
      <c r="Y10" s="179">
        <v>0</v>
      </c>
      <c r="Z10">
        <v>0</v>
      </c>
      <c r="AA10">
        <v>-7311.63</v>
      </c>
      <c r="AB10">
        <v>-7311.63</v>
      </c>
      <c r="AC10">
        <v>-7311.63</v>
      </c>
      <c r="AD10">
        <v>-7311.63</v>
      </c>
      <c r="AE10">
        <v>-7311.63</v>
      </c>
      <c r="AF10">
        <v>-7311.63</v>
      </c>
      <c r="AG10">
        <v>-7311.63</v>
      </c>
      <c r="AH10">
        <v>-7311.63</v>
      </c>
      <c r="AI10">
        <v>-7311.63</v>
      </c>
      <c r="AJ10">
        <v>-7311.63</v>
      </c>
      <c r="AK10">
        <v>-7311.63</v>
      </c>
      <c r="AL10">
        <v>-7311.63</v>
      </c>
      <c r="AM10">
        <v>-7311.63</v>
      </c>
      <c r="AN10">
        <v>-7311.63</v>
      </c>
      <c r="AO10">
        <v>-7311.63</v>
      </c>
      <c r="AP10">
        <v>-7311.63</v>
      </c>
      <c r="AQ10">
        <v>-7311.63</v>
      </c>
      <c r="AR10">
        <v>-7311.63</v>
      </c>
      <c r="AS10">
        <v>-7311.63</v>
      </c>
      <c r="AT10">
        <v>-7311.63</v>
      </c>
      <c r="AU10" s="179">
        <v>-6760</v>
      </c>
      <c r="AV10">
        <v>-6784.49</v>
      </c>
      <c r="AW10">
        <v>-6760</v>
      </c>
      <c r="AX10">
        <v>-7030.4</v>
      </c>
      <c r="AY10">
        <v>-7030.4</v>
      </c>
      <c r="AZ10">
        <v>-7030.4</v>
      </c>
      <c r="BA10">
        <v>-7030.4</v>
      </c>
      <c r="BB10">
        <v>-7030.4</v>
      </c>
      <c r="BC10">
        <v>-7030.4</v>
      </c>
      <c r="BD10">
        <v>-7030.4</v>
      </c>
      <c r="BE10">
        <v>-7030.4</v>
      </c>
      <c r="BF10">
        <v>-7030.4</v>
      </c>
      <c r="BG10">
        <v>-7030.4</v>
      </c>
      <c r="BH10">
        <v>-5155.7287500000002</v>
      </c>
      <c r="BI10">
        <v>-4966.1893749999999</v>
      </c>
      <c r="BJ10">
        <v>-3156.25</v>
      </c>
      <c r="BK10">
        <v>0</v>
      </c>
      <c r="BL10">
        <v>-5483.7224999999999</v>
      </c>
      <c r="BM10" t="s">
        <v>2879</v>
      </c>
      <c r="BN10">
        <v>20190701</v>
      </c>
      <c r="BO10">
        <v>-43869.78</v>
      </c>
      <c r="BP10" t="s">
        <v>238</v>
      </c>
      <c r="BQ10">
        <v>-42182.400000000001</v>
      </c>
      <c r="BR10">
        <v>2020</v>
      </c>
      <c r="BS10" t="s">
        <v>115</v>
      </c>
      <c r="BT10">
        <v>-43869.78</v>
      </c>
    </row>
    <row r="11" spans="1:73" x14ac:dyDescent="0.2">
      <c r="A11" t="s">
        <v>487</v>
      </c>
      <c r="B11" t="s">
        <v>2896</v>
      </c>
      <c r="C11" t="s">
        <v>2873</v>
      </c>
      <c r="D11">
        <f>IF(TYPE="R",40,IF(ISNA(INDEX(Categories!D:E,MATCH(GROUPTYPE,Categories!D:D,0),2)),0,INDEX(Categories!D:E,MATCH(GROUPTYPE,Categories!D:D,0),2)))</f>
        <v>8</v>
      </c>
      <c r="E11" t="str">
        <f>IF(TYPE="R","Retained Earnings",IF(ISNA(INDEX(Categories!D:F,MATCH(GLCATCODE,Categories!E:E,0),3)),0,INDEX(Categories!D:F,MATCH(GLCATCODE,Categories!E:E,0),3)))</f>
        <v>Revenue</v>
      </c>
      <c r="F11" t="s">
        <v>238</v>
      </c>
      <c r="G11" t="s">
        <v>1724</v>
      </c>
      <c r="H11" t="s">
        <v>2874</v>
      </c>
      <c r="I11" t="s">
        <v>2897</v>
      </c>
      <c r="J11" t="s">
        <v>2876</v>
      </c>
      <c r="K11" t="s">
        <v>2876</v>
      </c>
      <c r="L11" t="s">
        <v>2876</v>
      </c>
      <c r="M11" t="s">
        <v>2876</v>
      </c>
      <c r="N11" t="s">
        <v>2876</v>
      </c>
      <c r="O11" t="s">
        <v>2876</v>
      </c>
      <c r="P11" t="s">
        <v>2876</v>
      </c>
      <c r="Q11" t="s">
        <v>2877</v>
      </c>
      <c r="R11" t="s">
        <v>2878</v>
      </c>
      <c r="S11">
        <f>VLOOKUP(ACCOUNTEXSEG,Sheet6!$A$2:$C$4000,3,TRUE)</f>
        <v>-318037.5</v>
      </c>
      <c r="T11">
        <f>IF(ACCTTYPE="I",0,OPENBALN)</f>
        <v>0</v>
      </c>
      <c r="U11">
        <v>-44525.25</v>
      </c>
      <c r="V11">
        <v>-44525.25</v>
      </c>
      <c r="W11">
        <v>-44525.25</v>
      </c>
      <c r="X11">
        <v>-44525.25</v>
      </c>
      <c r="Y11" s="179">
        <v>-44525.25</v>
      </c>
      <c r="Z11">
        <v>-44525.25</v>
      </c>
      <c r="AA11">
        <v>-44525.25</v>
      </c>
      <c r="AB11">
        <v>-44525.25</v>
      </c>
      <c r="AC11">
        <v>-44525.25</v>
      </c>
      <c r="AD11">
        <v>-44525.25</v>
      </c>
      <c r="AE11">
        <v>-44525.25</v>
      </c>
      <c r="AF11">
        <v>-44525.25</v>
      </c>
      <c r="AG11">
        <v>-44525.25</v>
      </c>
      <c r="AH11">
        <v>-44525.25</v>
      </c>
      <c r="AI11">
        <v>-44525.25</v>
      </c>
      <c r="AJ11">
        <v>-44525.25</v>
      </c>
      <c r="AK11">
        <v>-44525.25</v>
      </c>
      <c r="AL11">
        <v>-44525.25</v>
      </c>
      <c r="AM11">
        <v>-44525.25</v>
      </c>
      <c r="AN11">
        <v>-44525.25</v>
      </c>
      <c r="AO11">
        <v>-44525.25</v>
      </c>
      <c r="AP11">
        <v>-44525.25</v>
      </c>
      <c r="AQ11">
        <v>-44525.25</v>
      </c>
      <c r="AR11">
        <v>-44525.25</v>
      </c>
      <c r="AS11">
        <v>-44525.25</v>
      </c>
      <c r="AT11">
        <v>-44525.25</v>
      </c>
      <c r="AU11" s="179">
        <v>-42404.67</v>
      </c>
      <c r="AV11">
        <v>-42404.67</v>
      </c>
      <c r="AW11">
        <v>-42404.67</v>
      </c>
      <c r="AX11">
        <v>-42404.67</v>
      </c>
      <c r="AY11">
        <v>-42404.67</v>
      </c>
      <c r="AZ11">
        <v>-42404.67</v>
      </c>
      <c r="BA11">
        <v>-42404.67</v>
      </c>
      <c r="BB11">
        <v>-42404.67</v>
      </c>
      <c r="BC11">
        <v>-42404.67</v>
      </c>
      <c r="BD11">
        <v>-42404.67</v>
      </c>
      <c r="BE11">
        <v>-42404.67</v>
      </c>
      <c r="BF11">
        <v>-42404.67</v>
      </c>
      <c r="BG11">
        <v>-42404.67</v>
      </c>
      <c r="BH11">
        <v>-35779.095000000001</v>
      </c>
      <c r="BI11">
        <v>-39754.482499999998</v>
      </c>
      <c r="BJ11">
        <v>-39754.379999999997</v>
      </c>
      <c r="BK11">
        <v>-38808</v>
      </c>
      <c r="BL11">
        <v>-33393.9375</v>
      </c>
      <c r="BM11" t="s">
        <v>2879</v>
      </c>
      <c r="BN11">
        <v>20190701</v>
      </c>
      <c r="BO11">
        <v>-267151.5</v>
      </c>
      <c r="BP11" t="s">
        <v>238</v>
      </c>
      <c r="BQ11">
        <v>-254428.02</v>
      </c>
      <c r="BR11">
        <v>2020</v>
      </c>
      <c r="BS11" t="s">
        <v>115</v>
      </c>
      <c r="BT11">
        <v>-267151.5</v>
      </c>
    </row>
    <row r="12" spans="1:73" x14ac:dyDescent="0.2">
      <c r="A12" t="s">
        <v>468</v>
      </c>
      <c r="B12" t="s">
        <v>2898</v>
      </c>
      <c r="C12" t="s">
        <v>2873</v>
      </c>
      <c r="D12">
        <f>IF(TYPE="R",40,IF(ISNA(INDEX(Categories!D:E,MATCH(GROUPTYPE,Categories!D:D,0),2)),0,INDEX(Categories!D:E,MATCH(GROUPTYPE,Categories!D:D,0),2)))</f>
        <v>8</v>
      </c>
      <c r="E12" t="str">
        <f>IF(TYPE="R","Retained Earnings",IF(ISNA(INDEX(Categories!D:F,MATCH(GLCATCODE,Categories!E:E,0),3)),0,INDEX(Categories!D:F,MATCH(GLCATCODE,Categories!E:E,0),3)))</f>
        <v>Revenue</v>
      </c>
      <c r="F12" t="s">
        <v>238</v>
      </c>
      <c r="G12" t="s">
        <v>1725</v>
      </c>
      <c r="H12" t="s">
        <v>2874</v>
      </c>
      <c r="I12" t="s">
        <v>2899</v>
      </c>
      <c r="J12" t="s">
        <v>2876</v>
      </c>
      <c r="K12" t="s">
        <v>2876</v>
      </c>
      <c r="L12" t="s">
        <v>2876</v>
      </c>
      <c r="M12" t="s">
        <v>2876</v>
      </c>
      <c r="N12" t="s">
        <v>2876</v>
      </c>
      <c r="O12" t="s">
        <v>2876</v>
      </c>
      <c r="P12" t="s">
        <v>2876</v>
      </c>
      <c r="Q12" t="s">
        <v>2877</v>
      </c>
      <c r="R12" t="s">
        <v>2878</v>
      </c>
      <c r="S12">
        <f>VLOOKUP(ACCOUNTEXSEG,Sheet6!$A$2:$C$4000,3,TRUE)</f>
        <v>-41391.480000000003</v>
      </c>
      <c r="T12">
        <f>IF(ACCTTYPE="I",0,OPENBALN)</f>
        <v>0</v>
      </c>
      <c r="U12">
        <v>-6898.58</v>
      </c>
      <c r="V12">
        <v>-6898.58</v>
      </c>
      <c r="W12">
        <v>-6898.58</v>
      </c>
      <c r="X12">
        <v>-6898.58</v>
      </c>
      <c r="Y12" s="179">
        <v>-6898.58</v>
      </c>
      <c r="Z12">
        <v>-6898.58</v>
      </c>
      <c r="AA12">
        <v>-6898.58</v>
      </c>
      <c r="AB12">
        <v>-6898.58</v>
      </c>
      <c r="AC12">
        <v>-6898.58</v>
      </c>
      <c r="AD12">
        <v>-6898.58</v>
      </c>
      <c r="AE12">
        <v>-6898.58</v>
      </c>
      <c r="AF12">
        <v>-6898.58</v>
      </c>
      <c r="AG12">
        <v>-6898.58</v>
      </c>
      <c r="AH12">
        <v>-6898.58</v>
      </c>
      <c r="AI12">
        <v>-6898.58</v>
      </c>
      <c r="AJ12">
        <v>-6898.58</v>
      </c>
      <c r="AK12">
        <v>-6898.58</v>
      </c>
      <c r="AL12">
        <v>-6898.58</v>
      </c>
      <c r="AM12">
        <v>-6898.58</v>
      </c>
      <c r="AN12">
        <v>-6898.58</v>
      </c>
      <c r="AO12">
        <v>-6898.58</v>
      </c>
      <c r="AP12">
        <v>-6898.58</v>
      </c>
      <c r="AQ12">
        <v>-6898.58</v>
      </c>
      <c r="AR12">
        <v>-6898.58</v>
      </c>
      <c r="AS12">
        <v>-6898.58</v>
      </c>
      <c r="AT12">
        <v>-6898.58</v>
      </c>
      <c r="AU12" s="179">
        <v>-6898.58</v>
      </c>
      <c r="AV12">
        <v>-6898.58</v>
      </c>
      <c r="AW12">
        <v>-6898.58</v>
      </c>
      <c r="AX12">
        <v>-6898.58</v>
      </c>
      <c r="AY12">
        <v>-6898.58</v>
      </c>
      <c r="AZ12">
        <v>-6898.58</v>
      </c>
      <c r="BA12">
        <v>-6898.58</v>
      </c>
      <c r="BB12">
        <v>-6898.58</v>
      </c>
      <c r="BC12">
        <v>-6898.58</v>
      </c>
      <c r="BD12">
        <v>-6898.58</v>
      </c>
      <c r="BE12">
        <v>-6898.58</v>
      </c>
      <c r="BF12">
        <v>-6898.58</v>
      </c>
      <c r="BG12">
        <v>-6898.58</v>
      </c>
      <c r="BH12">
        <v>-5173.9350000000004</v>
      </c>
      <c r="BI12">
        <v>-4974.9812499999998</v>
      </c>
      <c r="BJ12">
        <v>-4792.6875</v>
      </c>
      <c r="BK12">
        <v>-4792.6875</v>
      </c>
      <c r="BL12">
        <v>-5173.9350000000004</v>
      </c>
      <c r="BM12" t="s">
        <v>2879</v>
      </c>
      <c r="BN12">
        <v>20190701</v>
      </c>
      <c r="BO12">
        <v>-41391.480000000003</v>
      </c>
      <c r="BP12" t="s">
        <v>238</v>
      </c>
      <c r="BQ12">
        <v>-41391.480000000003</v>
      </c>
      <c r="BR12">
        <v>2020</v>
      </c>
      <c r="BS12" t="s">
        <v>115</v>
      </c>
      <c r="BT12">
        <v>-41391.480000000003</v>
      </c>
    </row>
    <row r="13" spans="1:73" x14ac:dyDescent="0.2">
      <c r="A13" t="s">
        <v>488</v>
      </c>
      <c r="B13" t="s">
        <v>2900</v>
      </c>
      <c r="C13" t="s">
        <v>2873</v>
      </c>
      <c r="D13">
        <f>IF(TYPE="R",40,IF(ISNA(INDEX(Categories!D:E,MATCH(GROUPTYPE,Categories!D:D,0),2)),0,INDEX(Categories!D:E,MATCH(GROUPTYPE,Categories!D:D,0),2)))</f>
        <v>8</v>
      </c>
      <c r="E13" t="str">
        <f>IF(TYPE="R","Retained Earnings",IF(ISNA(INDEX(Categories!D:F,MATCH(GLCATCODE,Categories!E:E,0),3)),0,INDEX(Categories!D:F,MATCH(GLCATCODE,Categories!E:E,0),3)))</f>
        <v>Revenue</v>
      </c>
      <c r="F13" t="s">
        <v>238</v>
      </c>
      <c r="G13" t="s">
        <v>1726</v>
      </c>
      <c r="H13" t="s">
        <v>2874</v>
      </c>
      <c r="I13" t="s">
        <v>2901</v>
      </c>
      <c r="J13" t="s">
        <v>2876</v>
      </c>
      <c r="K13" t="s">
        <v>2876</v>
      </c>
      <c r="L13" t="s">
        <v>2876</v>
      </c>
      <c r="M13" t="s">
        <v>2876</v>
      </c>
      <c r="N13" t="s">
        <v>2876</v>
      </c>
      <c r="O13" t="s">
        <v>2876</v>
      </c>
      <c r="P13" t="s">
        <v>2876</v>
      </c>
      <c r="Q13" t="s">
        <v>2877</v>
      </c>
      <c r="R13" t="s">
        <v>2878</v>
      </c>
      <c r="S13">
        <f>VLOOKUP(ACCOUNTEXSEG,Sheet6!$A$2:$C$4000,3,TRUE)</f>
        <v>0</v>
      </c>
      <c r="T13">
        <f>IF(ACCTTYPE="I",0,OPENBALN)</f>
        <v>0</v>
      </c>
      <c r="U13">
        <v>0</v>
      </c>
      <c r="V13">
        <v>0</v>
      </c>
      <c r="W13">
        <v>0</v>
      </c>
      <c r="X13">
        <v>0</v>
      </c>
      <c r="Y13" s="179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 s="179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-126.76125</v>
      </c>
      <c r="BL13">
        <v>0</v>
      </c>
      <c r="BM13" t="s">
        <v>2879</v>
      </c>
      <c r="BN13">
        <v>20190701</v>
      </c>
      <c r="BO13">
        <v>0</v>
      </c>
      <c r="BP13" t="s">
        <v>238</v>
      </c>
      <c r="BQ13">
        <v>0</v>
      </c>
      <c r="BR13">
        <v>2020</v>
      </c>
      <c r="BS13" t="s">
        <v>115</v>
      </c>
      <c r="BT13">
        <v>0</v>
      </c>
    </row>
    <row r="14" spans="1:73" x14ac:dyDescent="0.2">
      <c r="A14" t="s">
        <v>489</v>
      </c>
      <c r="B14" t="s">
        <v>2902</v>
      </c>
      <c r="C14" t="s">
        <v>2873</v>
      </c>
      <c r="D14">
        <f>IF(TYPE="R",40,IF(ISNA(INDEX(Categories!D:E,MATCH(GROUPTYPE,Categories!D:D,0),2)),0,INDEX(Categories!D:E,MATCH(GROUPTYPE,Categories!D:D,0),2)))</f>
        <v>8</v>
      </c>
      <c r="E14" t="str">
        <f>IF(TYPE="R","Retained Earnings",IF(ISNA(INDEX(Categories!D:F,MATCH(GLCATCODE,Categories!E:E,0),3)),0,INDEX(Categories!D:F,MATCH(GLCATCODE,Categories!E:E,0),3)))</f>
        <v>Revenue</v>
      </c>
      <c r="F14" t="s">
        <v>238</v>
      </c>
      <c r="G14" t="s">
        <v>1727</v>
      </c>
      <c r="H14" t="s">
        <v>2874</v>
      </c>
      <c r="I14" t="s">
        <v>2903</v>
      </c>
      <c r="J14" t="s">
        <v>2876</v>
      </c>
      <c r="K14" t="s">
        <v>2876</v>
      </c>
      <c r="L14" t="s">
        <v>2876</v>
      </c>
      <c r="M14" t="s">
        <v>2876</v>
      </c>
      <c r="N14" t="s">
        <v>2876</v>
      </c>
      <c r="O14" t="s">
        <v>2876</v>
      </c>
      <c r="P14" t="s">
        <v>2876</v>
      </c>
      <c r="Q14" t="s">
        <v>2877</v>
      </c>
      <c r="R14" t="s">
        <v>2878</v>
      </c>
      <c r="S14">
        <f>VLOOKUP(ACCOUNTEXSEG,Sheet6!$A$2:$C$4000,3,TRUE)</f>
        <v>0</v>
      </c>
      <c r="T14">
        <f>IF(ACCTTYPE="I",0,OPENBALN)</f>
        <v>0</v>
      </c>
      <c r="U14">
        <v>0</v>
      </c>
      <c r="V14">
        <v>0</v>
      </c>
      <c r="W14">
        <v>0</v>
      </c>
      <c r="X14">
        <v>0</v>
      </c>
      <c r="Y14" s="179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 s="179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-1337.175</v>
      </c>
      <c r="BL14">
        <v>0</v>
      </c>
      <c r="BM14" t="s">
        <v>2879</v>
      </c>
      <c r="BN14">
        <v>20190701</v>
      </c>
      <c r="BO14">
        <v>0</v>
      </c>
      <c r="BP14" t="s">
        <v>238</v>
      </c>
      <c r="BQ14">
        <v>0</v>
      </c>
      <c r="BR14">
        <v>2020</v>
      </c>
      <c r="BS14" t="s">
        <v>115</v>
      </c>
      <c r="BT14">
        <v>0</v>
      </c>
    </row>
    <row r="15" spans="1:73" x14ac:dyDescent="0.2">
      <c r="A15" t="s">
        <v>1086</v>
      </c>
      <c r="B15" t="s">
        <v>2904</v>
      </c>
      <c r="C15" t="s">
        <v>2873</v>
      </c>
      <c r="D15">
        <f>IF(TYPE="R",40,IF(ISNA(INDEX(Categories!D:E,MATCH(GROUPTYPE,Categories!D:D,0),2)),0,INDEX(Categories!D:E,MATCH(GROUPTYPE,Categories!D:D,0),2)))</f>
        <v>8</v>
      </c>
      <c r="E15" t="str">
        <f>IF(TYPE="R","Retained Earnings",IF(ISNA(INDEX(Categories!D:F,MATCH(GLCATCODE,Categories!E:E,0),3)),0,INDEX(Categories!D:F,MATCH(GLCATCODE,Categories!E:E,0),3)))</f>
        <v>Revenue</v>
      </c>
      <c r="F15" t="s">
        <v>238</v>
      </c>
      <c r="G15" t="s">
        <v>1728</v>
      </c>
      <c r="H15" t="s">
        <v>2874</v>
      </c>
      <c r="I15" t="s">
        <v>2905</v>
      </c>
      <c r="J15" t="s">
        <v>2876</v>
      </c>
      <c r="K15" t="s">
        <v>2876</v>
      </c>
      <c r="L15" t="s">
        <v>2876</v>
      </c>
      <c r="M15" t="s">
        <v>2876</v>
      </c>
      <c r="N15" t="s">
        <v>2876</v>
      </c>
      <c r="O15" t="s">
        <v>2876</v>
      </c>
      <c r="P15" t="s">
        <v>2876</v>
      </c>
      <c r="Q15" t="s">
        <v>2877</v>
      </c>
      <c r="R15" t="s">
        <v>2878</v>
      </c>
      <c r="S15">
        <f>VLOOKUP(ACCOUNTEXSEG,Sheet6!$A$2:$C$4000,3,TRUE)</f>
        <v>-4024.66</v>
      </c>
      <c r="T15">
        <f>IF(ACCTTYPE="I",0,OPENBALN)</f>
        <v>0</v>
      </c>
      <c r="U15">
        <v>-714.87</v>
      </c>
      <c r="V15">
        <v>-714.87</v>
      </c>
      <c r="W15">
        <v>-714.87</v>
      </c>
      <c r="X15">
        <v>0</v>
      </c>
      <c r="Y15" s="179">
        <v>0</v>
      </c>
      <c r="Z15">
        <v>0</v>
      </c>
      <c r="AA15">
        <v>-714.86</v>
      </c>
      <c r="AB15">
        <v>0</v>
      </c>
      <c r="AC15">
        <v>-714.86</v>
      </c>
      <c r="AD15">
        <v>0</v>
      </c>
      <c r="AE15">
        <v>-714.87</v>
      </c>
      <c r="AF15">
        <v>-464.67</v>
      </c>
      <c r="AG15">
        <v>-464.67</v>
      </c>
      <c r="AH15">
        <v>-714.58</v>
      </c>
      <c r="AI15">
        <v>-714.58</v>
      </c>
      <c r="AJ15">
        <v>-714.58</v>
      </c>
      <c r="AK15">
        <v>-714.58</v>
      </c>
      <c r="AL15">
        <v>-714.58</v>
      </c>
      <c r="AM15">
        <v>-714.58</v>
      </c>
      <c r="AN15">
        <v>-714.86</v>
      </c>
      <c r="AO15">
        <v>-357.17</v>
      </c>
      <c r="AP15">
        <v>-357.17</v>
      </c>
      <c r="AQ15">
        <v>-714.58</v>
      </c>
      <c r="AR15">
        <v>-714.58</v>
      </c>
      <c r="AS15">
        <v>-714.58</v>
      </c>
      <c r="AT15">
        <v>-714.58</v>
      </c>
      <c r="AU15" s="179">
        <v>-673.83</v>
      </c>
      <c r="AV15">
        <v>-673.83</v>
      </c>
      <c r="AW15">
        <v>-673.83</v>
      </c>
      <c r="AX15">
        <v>-673.83</v>
      </c>
      <c r="AY15">
        <v>-673.83</v>
      </c>
      <c r="AZ15">
        <v>-673.83</v>
      </c>
      <c r="BA15">
        <v>-675.13</v>
      </c>
      <c r="BB15">
        <v>-694.05</v>
      </c>
      <c r="BC15">
        <v>0</v>
      </c>
      <c r="BD15">
        <v>-1451.24</v>
      </c>
      <c r="BE15">
        <v>-714.87</v>
      </c>
      <c r="BF15">
        <v>-714.87</v>
      </c>
      <c r="BG15">
        <v>-714.87</v>
      </c>
      <c r="BH15">
        <v>-537.84266600000001</v>
      </c>
      <c r="BI15">
        <v>-524.43733299999997</v>
      </c>
      <c r="BJ15">
        <v>-480.45</v>
      </c>
      <c r="BK15">
        <v>-464.63200000000001</v>
      </c>
      <c r="BL15">
        <v>-524.02800000000002</v>
      </c>
      <c r="BM15" t="s">
        <v>2879</v>
      </c>
      <c r="BN15">
        <v>20190701</v>
      </c>
      <c r="BO15">
        <v>-2609.2600000000002</v>
      </c>
      <c r="BP15" t="s">
        <v>238</v>
      </c>
      <c r="BQ15">
        <v>-4250.16</v>
      </c>
      <c r="BR15">
        <v>2020</v>
      </c>
      <c r="BS15" t="s">
        <v>115</v>
      </c>
      <c r="BT15">
        <v>-2609.2600000000002</v>
      </c>
    </row>
    <row r="16" spans="1:73" x14ac:dyDescent="0.2">
      <c r="A16" t="s">
        <v>1087</v>
      </c>
      <c r="B16" t="s">
        <v>2906</v>
      </c>
      <c r="C16" t="s">
        <v>2873</v>
      </c>
      <c r="D16">
        <f>IF(TYPE="R",40,IF(ISNA(INDEX(Categories!D:E,MATCH(GROUPTYPE,Categories!D:D,0),2)),0,INDEX(Categories!D:E,MATCH(GROUPTYPE,Categories!D:D,0),2)))</f>
        <v>8</v>
      </c>
      <c r="E16" t="str">
        <f>IF(TYPE="R","Retained Earnings",IF(ISNA(INDEX(Categories!D:F,MATCH(GLCATCODE,Categories!E:E,0),3)),0,INDEX(Categories!D:F,MATCH(GLCATCODE,Categories!E:E,0),3)))</f>
        <v>Revenue</v>
      </c>
      <c r="F16" t="s">
        <v>238</v>
      </c>
      <c r="G16" t="s">
        <v>1729</v>
      </c>
      <c r="H16" t="s">
        <v>2874</v>
      </c>
      <c r="I16" t="s">
        <v>2907</v>
      </c>
      <c r="J16" t="s">
        <v>2876</v>
      </c>
      <c r="K16" t="s">
        <v>2876</v>
      </c>
      <c r="L16" t="s">
        <v>2876</v>
      </c>
      <c r="M16" t="s">
        <v>2876</v>
      </c>
      <c r="N16" t="s">
        <v>2876</v>
      </c>
      <c r="O16" t="s">
        <v>2876</v>
      </c>
      <c r="P16" t="s">
        <v>2876</v>
      </c>
      <c r="Q16" t="s">
        <v>2877</v>
      </c>
      <c r="R16" t="s">
        <v>2878</v>
      </c>
      <c r="S16">
        <f>VLOOKUP(ACCOUNTEXSEG,Sheet6!$A$2:$C$4000,3,TRUE)</f>
        <v>-8399.69</v>
      </c>
      <c r="T16">
        <f>IF(ACCTTYPE="I",0,OPENBALN)</f>
        <v>0</v>
      </c>
      <c r="U16">
        <v>-1400</v>
      </c>
      <c r="V16">
        <v>-1400</v>
      </c>
      <c r="W16">
        <v>-1435</v>
      </c>
      <c r="X16">
        <v>-1435</v>
      </c>
      <c r="Y16" s="179">
        <v>-1435</v>
      </c>
      <c r="Z16">
        <v>-1435</v>
      </c>
      <c r="AA16">
        <v>-1435</v>
      </c>
      <c r="AB16">
        <v>-1435</v>
      </c>
      <c r="AC16">
        <v>-1435</v>
      </c>
      <c r="AD16">
        <v>-1435</v>
      </c>
      <c r="AE16">
        <v>-1435</v>
      </c>
      <c r="AF16">
        <v>0</v>
      </c>
      <c r="AG16">
        <v>0</v>
      </c>
      <c r="AH16">
        <v>-1434.97</v>
      </c>
      <c r="AI16">
        <v>-1434.97</v>
      </c>
      <c r="AJ16">
        <v>-1456.49</v>
      </c>
      <c r="AK16">
        <v>-1456.49</v>
      </c>
      <c r="AL16">
        <v>-1456.49</v>
      </c>
      <c r="AM16">
        <v>-1456.49</v>
      </c>
      <c r="AN16">
        <v>-1435</v>
      </c>
      <c r="AO16">
        <v>-1434.97</v>
      </c>
      <c r="AP16">
        <v>-1434.97</v>
      </c>
      <c r="AQ16">
        <v>-1434.97</v>
      </c>
      <c r="AR16">
        <v>-1434.97</v>
      </c>
      <c r="AS16">
        <v>-1434.97</v>
      </c>
      <c r="AT16">
        <v>-1434.97</v>
      </c>
      <c r="AU16" s="179">
        <v>0</v>
      </c>
      <c r="AV16">
        <v>-1399.95</v>
      </c>
      <c r="AW16">
        <v>0</v>
      </c>
      <c r="AX16">
        <v>0</v>
      </c>
      <c r="AY16">
        <v>-5659.62</v>
      </c>
      <c r="AZ16">
        <v>0</v>
      </c>
      <c r="BA16">
        <v>-1340.38</v>
      </c>
      <c r="BB16">
        <v>-1400</v>
      </c>
      <c r="BC16">
        <v>-1400</v>
      </c>
      <c r="BD16">
        <v>-1400</v>
      </c>
      <c r="BE16">
        <v>-1400</v>
      </c>
      <c r="BF16">
        <v>-1400</v>
      </c>
      <c r="BG16">
        <v>-1400</v>
      </c>
      <c r="BH16">
        <v>-1030.6173329999999</v>
      </c>
      <c r="BI16">
        <v>-1092.7733330000001</v>
      </c>
      <c r="BJ16">
        <v>-976.89866600000005</v>
      </c>
      <c r="BK16">
        <v>-1024.7806660000001</v>
      </c>
      <c r="BL16">
        <v>-1153.716666</v>
      </c>
      <c r="BM16" t="s">
        <v>2879</v>
      </c>
      <c r="BN16">
        <v>20190701</v>
      </c>
      <c r="BO16">
        <v>-7175</v>
      </c>
      <c r="BP16" t="s">
        <v>238</v>
      </c>
      <c r="BQ16">
        <v>-8340.3799999999992</v>
      </c>
      <c r="BR16">
        <v>2020</v>
      </c>
      <c r="BS16" t="s">
        <v>115</v>
      </c>
      <c r="BT16">
        <v>-7175</v>
      </c>
    </row>
    <row r="17" spans="1:72" x14ac:dyDescent="0.2">
      <c r="A17" t="s">
        <v>1088</v>
      </c>
      <c r="B17" t="s">
        <v>2908</v>
      </c>
      <c r="C17" t="s">
        <v>2873</v>
      </c>
      <c r="D17">
        <f>IF(TYPE="R",40,IF(ISNA(INDEX(Categories!D:E,MATCH(GROUPTYPE,Categories!D:D,0),2)),0,INDEX(Categories!D:E,MATCH(GROUPTYPE,Categories!D:D,0),2)))</f>
        <v>8</v>
      </c>
      <c r="E17" t="str">
        <f>IF(TYPE="R","Retained Earnings",IF(ISNA(INDEX(Categories!D:F,MATCH(GLCATCODE,Categories!E:E,0),3)),0,INDEX(Categories!D:F,MATCH(GLCATCODE,Categories!E:E,0),3)))</f>
        <v>Revenue</v>
      </c>
      <c r="F17" t="s">
        <v>238</v>
      </c>
      <c r="G17" t="s">
        <v>1730</v>
      </c>
      <c r="H17" t="s">
        <v>2874</v>
      </c>
      <c r="I17" t="s">
        <v>2909</v>
      </c>
      <c r="J17" t="s">
        <v>2876</v>
      </c>
      <c r="K17" t="s">
        <v>2876</v>
      </c>
      <c r="L17" t="s">
        <v>2876</v>
      </c>
      <c r="M17" t="s">
        <v>2876</v>
      </c>
      <c r="N17" t="s">
        <v>2876</v>
      </c>
      <c r="O17" t="s">
        <v>2876</v>
      </c>
      <c r="P17" t="s">
        <v>2876</v>
      </c>
      <c r="Q17" t="s">
        <v>2877</v>
      </c>
      <c r="R17" t="s">
        <v>2878</v>
      </c>
      <c r="S17">
        <f>VLOOKUP(ACCOUNTEXSEG,Sheet6!$A$2:$C$4000,3,TRUE)</f>
        <v>-6248.91</v>
      </c>
      <c r="T17">
        <f>IF(ACCTTYPE="I",0,OPENBALN)</f>
        <v>0</v>
      </c>
      <c r="U17">
        <v>-2082.96</v>
      </c>
      <c r="V17">
        <v>0</v>
      </c>
      <c r="W17">
        <v>-3440.42</v>
      </c>
      <c r="X17">
        <v>-8857.0300000000007</v>
      </c>
      <c r="Y17" s="179">
        <v>0</v>
      </c>
      <c r="Z17">
        <v>0</v>
      </c>
      <c r="AA17">
        <v>-2283.27</v>
      </c>
      <c r="AB17">
        <v>0</v>
      </c>
      <c r="AC17">
        <v>-2082.96</v>
      </c>
      <c r="AD17">
        <v>-2082.96</v>
      </c>
      <c r="AE17">
        <v>-2083</v>
      </c>
      <c r="AF17">
        <v>-2083</v>
      </c>
      <c r="AG17">
        <v>-2083</v>
      </c>
      <c r="AH17">
        <v>-2082.92</v>
      </c>
      <c r="AI17">
        <v>-2082.92</v>
      </c>
      <c r="AJ17">
        <v>-2082.92</v>
      </c>
      <c r="AK17">
        <v>-2082.92</v>
      </c>
      <c r="AL17">
        <v>-2082.92</v>
      </c>
      <c r="AM17">
        <v>-2082.92</v>
      </c>
      <c r="AN17">
        <v>-2283.27</v>
      </c>
      <c r="AO17">
        <v>-2082.92</v>
      </c>
      <c r="AP17">
        <v>-2082.92</v>
      </c>
      <c r="AQ17">
        <v>-2082.92</v>
      </c>
      <c r="AR17">
        <v>-2082.92</v>
      </c>
      <c r="AS17">
        <v>-2082.92</v>
      </c>
      <c r="AT17">
        <v>-2082.92</v>
      </c>
      <c r="AU17" s="179">
        <v>-6248.88</v>
      </c>
      <c r="AV17">
        <v>-2082.96</v>
      </c>
      <c r="AW17">
        <v>-2082.96</v>
      </c>
      <c r="AX17">
        <v>-2082.96</v>
      </c>
      <c r="AY17">
        <v>-2082.96</v>
      </c>
      <c r="AZ17">
        <v>-2082.96</v>
      </c>
      <c r="BA17">
        <v>-2082.96</v>
      </c>
      <c r="BB17">
        <v>-2082.96</v>
      </c>
      <c r="BC17">
        <v>-2082.96</v>
      </c>
      <c r="BD17">
        <v>-2082.96</v>
      </c>
      <c r="BE17">
        <v>-2082.96</v>
      </c>
      <c r="BF17">
        <v>-2082.96</v>
      </c>
      <c r="BG17">
        <v>-2082.96</v>
      </c>
      <c r="BH17">
        <v>-1527.5060000000001</v>
      </c>
      <c r="BI17">
        <v>-1620.642666</v>
      </c>
      <c r="BJ17">
        <v>-1349.575333</v>
      </c>
      <c r="BK17">
        <v>-1457.913333</v>
      </c>
      <c r="BL17">
        <v>-1679.6926659999999</v>
      </c>
      <c r="BM17" t="s">
        <v>2879</v>
      </c>
      <c r="BN17">
        <v>20190701</v>
      </c>
      <c r="BO17">
        <v>-10615.19</v>
      </c>
      <c r="BP17" t="s">
        <v>238</v>
      </c>
      <c r="BQ17">
        <v>-12497.76</v>
      </c>
      <c r="BR17">
        <v>2020</v>
      </c>
      <c r="BS17" t="s">
        <v>115</v>
      </c>
      <c r="BT17">
        <v>-10615.19</v>
      </c>
    </row>
    <row r="18" spans="1:72" x14ac:dyDescent="0.2">
      <c r="A18" t="s">
        <v>490</v>
      </c>
      <c r="B18" t="s">
        <v>2910</v>
      </c>
      <c r="C18" t="s">
        <v>2873</v>
      </c>
      <c r="D18">
        <f>IF(TYPE="R",40,IF(ISNA(INDEX(Categories!D:E,MATCH(GROUPTYPE,Categories!D:D,0),2)),0,INDEX(Categories!D:E,MATCH(GROUPTYPE,Categories!D:D,0),2)))</f>
        <v>8</v>
      </c>
      <c r="E18" t="str">
        <f>IF(TYPE="R","Retained Earnings",IF(ISNA(INDEX(Categories!D:F,MATCH(GLCATCODE,Categories!E:E,0),3)),0,INDEX(Categories!D:F,MATCH(GLCATCODE,Categories!E:E,0),3)))</f>
        <v>Revenue</v>
      </c>
      <c r="F18" t="s">
        <v>238</v>
      </c>
      <c r="G18" t="s">
        <v>1732</v>
      </c>
      <c r="H18" t="s">
        <v>2911</v>
      </c>
      <c r="I18" t="s">
        <v>2881</v>
      </c>
      <c r="J18" t="s">
        <v>2876</v>
      </c>
      <c r="K18" t="s">
        <v>2876</v>
      </c>
      <c r="L18" t="s">
        <v>2876</v>
      </c>
      <c r="M18" t="s">
        <v>2876</v>
      </c>
      <c r="N18" t="s">
        <v>2876</v>
      </c>
      <c r="O18" t="s">
        <v>2876</v>
      </c>
      <c r="P18" t="s">
        <v>2876</v>
      </c>
      <c r="Q18" t="s">
        <v>2877</v>
      </c>
      <c r="R18" t="s">
        <v>2878</v>
      </c>
      <c r="S18">
        <f>VLOOKUP(ACCOUNTEXSEG,Sheet6!$A$2:$C$4000,3,TRUE)</f>
        <v>-24505.919999999998</v>
      </c>
      <c r="T18">
        <f>IF(ACCTTYPE="I",0,OPENBALN)</f>
        <v>0</v>
      </c>
      <c r="U18">
        <v>-4179.74</v>
      </c>
      <c r="V18">
        <v>-4179.74</v>
      </c>
      <c r="W18">
        <v>-1981.91</v>
      </c>
      <c r="X18">
        <v>-3589.72</v>
      </c>
      <c r="Y18" s="179">
        <v>-4091.26</v>
      </c>
      <c r="Z18">
        <v>-3840.49</v>
      </c>
      <c r="AA18">
        <v>-2689.85</v>
      </c>
      <c r="AB18">
        <v>-3552.83</v>
      </c>
      <c r="AC18">
        <v>-3552.83</v>
      </c>
      <c r="AD18">
        <v>-3552.83</v>
      </c>
      <c r="AE18">
        <v>-3552.83</v>
      </c>
      <c r="AF18">
        <v>-3552.83</v>
      </c>
      <c r="AG18">
        <v>-3552.83</v>
      </c>
      <c r="AH18">
        <v>-3552.85</v>
      </c>
      <c r="AI18">
        <v>-3552.85</v>
      </c>
      <c r="AJ18">
        <v>-3552.85</v>
      </c>
      <c r="AK18">
        <v>-3552.85</v>
      </c>
      <c r="AL18">
        <v>-3552.85</v>
      </c>
      <c r="AM18">
        <v>-3552.85</v>
      </c>
      <c r="AN18">
        <v>-2689.85</v>
      </c>
      <c r="AO18">
        <v>-3552.85</v>
      </c>
      <c r="AP18">
        <v>-3552.85</v>
      </c>
      <c r="AQ18">
        <v>-3552.85</v>
      </c>
      <c r="AR18">
        <v>-3552.85</v>
      </c>
      <c r="AS18">
        <v>-3552.85</v>
      </c>
      <c r="AT18">
        <v>-3552.85</v>
      </c>
      <c r="AU18" s="179">
        <v>-4084.32</v>
      </c>
      <c r="AV18">
        <v>-4113.96</v>
      </c>
      <c r="AW18">
        <v>-4113.96</v>
      </c>
      <c r="AX18">
        <v>-4113.96</v>
      </c>
      <c r="AY18">
        <v>-4113.96</v>
      </c>
      <c r="AZ18">
        <v>-4113.96</v>
      </c>
      <c r="BA18">
        <v>-4113.96</v>
      </c>
      <c r="BB18">
        <v>-4113.96</v>
      </c>
      <c r="BC18">
        <v>-4113.96</v>
      </c>
      <c r="BD18">
        <v>-4113.96</v>
      </c>
      <c r="BE18">
        <v>-4113.96</v>
      </c>
      <c r="BF18">
        <v>-4113.96</v>
      </c>
      <c r="BG18">
        <v>-4113.96</v>
      </c>
      <c r="BH18">
        <v>-3072.5025000000001</v>
      </c>
      <c r="BI18">
        <v>-3014.5062499999999</v>
      </c>
      <c r="BJ18">
        <v>-3027.1087499999999</v>
      </c>
      <c r="BK18">
        <v>-2489.9193749999999</v>
      </c>
      <c r="BL18">
        <v>-2610.6999999999998</v>
      </c>
      <c r="BM18" t="s">
        <v>2879</v>
      </c>
      <c r="BN18">
        <v>20190701</v>
      </c>
      <c r="BO18">
        <v>-20454</v>
      </c>
      <c r="BP18" t="s">
        <v>238</v>
      </c>
      <c r="BQ18">
        <v>-24683.759999999998</v>
      </c>
      <c r="BR18">
        <v>2020</v>
      </c>
      <c r="BS18" t="s">
        <v>115</v>
      </c>
      <c r="BT18">
        <v>-20454</v>
      </c>
    </row>
    <row r="19" spans="1:72" x14ac:dyDescent="0.2">
      <c r="A19" t="s">
        <v>491</v>
      </c>
      <c r="B19" t="s">
        <v>2912</v>
      </c>
      <c r="C19" t="s">
        <v>2873</v>
      </c>
      <c r="D19">
        <f>IF(TYPE="R",40,IF(ISNA(INDEX(Categories!D:E,MATCH(GROUPTYPE,Categories!D:D,0),2)),0,INDEX(Categories!D:E,MATCH(GROUPTYPE,Categories!D:D,0),2)))</f>
        <v>8</v>
      </c>
      <c r="E19" t="str">
        <f>IF(TYPE="R","Retained Earnings",IF(ISNA(INDEX(Categories!D:F,MATCH(GLCATCODE,Categories!E:E,0),3)),0,INDEX(Categories!D:F,MATCH(GLCATCODE,Categories!E:E,0),3)))</f>
        <v>Revenue</v>
      </c>
      <c r="F19" t="s">
        <v>238</v>
      </c>
      <c r="G19" t="s">
        <v>1733</v>
      </c>
      <c r="H19" t="s">
        <v>2911</v>
      </c>
      <c r="I19" t="s">
        <v>2883</v>
      </c>
      <c r="J19" t="s">
        <v>2876</v>
      </c>
      <c r="K19" t="s">
        <v>2876</v>
      </c>
      <c r="L19" t="s">
        <v>2876</v>
      </c>
      <c r="M19" t="s">
        <v>2876</v>
      </c>
      <c r="N19" t="s">
        <v>2876</v>
      </c>
      <c r="O19" t="s">
        <v>2876</v>
      </c>
      <c r="P19" t="s">
        <v>2876</v>
      </c>
      <c r="Q19" t="s">
        <v>2877</v>
      </c>
      <c r="R19" t="s">
        <v>2878</v>
      </c>
      <c r="S19">
        <f>VLOOKUP(ACCOUNTEXSEG,Sheet6!$A$2:$C$4000,3,TRUE)</f>
        <v>-52316.54</v>
      </c>
      <c r="T19">
        <f>IF(ACCTTYPE="I",0,OPENBALN)</f>
        <v>0</v>
      </c>
      <c r="U19">
        <v>-9174.6299999999992</v>
      </c>
      <c r="V19">
        <v>-9174.6299999999992</v>
      </c>
      <c r="W19">
        <v>-9264.6299999999992</v>
      </c>
      <c r="X19">
        <v>-8987.36</v>
      </c>
      <c r="Y19" s="179">
        <v>-8432.82</v>
      </c>
      <c r="Z19">
        <v>-8710.09</v>
      </c>
      <c r="AA19">
        <v>-7258.85</v>
      </c>
      <c r="AB19">
        <v>-7258.85</v>
      </c>
      <c r="AC19">
        <v>-7053.62</v>
      </c>
      <c r="AD19">
        <v>-6759.9</v>
      </c>
      <c r="AE19">
        <v>-7504.91</v>
      </c>
      <c r="AF19">
        <v>-7710.14</v>
      </c>
      <c r="AG19">
        <v>-7710.14</v>
      </c>
      <c r="AH19">
        <v>-6305.69</v>
      </c>
      <c r="AI19">
        <v>-6610.69</v>
      </c>
      <c r="AJ19">
        <v>-6610.69</v>
      </c>
      <c r="AK19">
        <v>-6610.69</v>
      </c>
      <c r="AL19">
        <v>-6915.69</v>
      </c>
      <c r="AM19">
        <v>-6915.69</v>
      </c>
      <c r="AN19">
        <v>-7258.85</v>
      </c>
      <c r="AO19">
        <v>-7639.83</v>
      </c>
      <c r="AP19">
        <v>-7639.83</v>
      </c>
      <c r="AQ19">
        <v>-6305.69</v>
      </c>
      <c r="AR19">
        <v>-6305.69</v>
      </c>
      <c r="AS19">
        <v>-6305.69</v>
      </c>
      <c r="AT19">
        <v>-6305.69</v>
      </c>
      <c r="AU19" s="179">
        <v>-8945.8799999999992</v>
      </c>
      <c r="AV19">
        <v>-8945.8799999999992</v>
      </c>
      <c r="AW19">
        <v>-9032.84</v>
      </c>
      <c r="AX19">
        <v>-9032.84</v>
      </c>
      <c r="AY19">
        <v>-9046</v>
      </c>
      <c r="AZ19">
        <v>-9046</v>
      </c>
      <c r="BA19">
        <v>-9224.8700000000008</v>
      </c>
      <c r="BB19">
        <v>-9129.8799999999992</v>
      </c>
      <c r="BC19">
        <v>-9129.8799999999992</v>
      </c>
      <c r="BD19">
        <v>-11781.72</v>
      </c>
      <c r="BE19">
        <v>-5988.28</v>
      </c>
      <c r="BF19">
        <v>-10374.629999999999</v>
      </c>
      <c r="BG19">
        <v>-10374.629999999999</v>
      </c>
      <c r="BH19">
        <v>-6647.8737499999997</v>
      </c>
      <c r="BI19">
        <v>-6179.02</v>
      </c>
      <c r="BJ19">
        <v>-6001.2887499999997</v>
      </c>
      <c r="BK19">
        <v>-4187.45</v>
      </c>
      <c r="BL19">
        <v>-5089.0450000000001</v>
      </c>
      <c r="BM19" t="s">
        <v>2879</v>
      </c>
      <c r="BN19">
        <v>20190701</v>
      </c>
      <c r="BO19">
        <v>-43546.27</v>
      </c>
      <c r="BP19" t="s">
        <v>238</v>
      </c>
      <c r="BQ19">
        <v>-55629.26</v>
      </c>
      <c r="BR19">
        <v>2020</v>
      </c>
      <c r="BS19" t="s">
        <v>115</v>
      </c>
      <c r="BT19">
        <v>-43546.27</v>
      </c>
    </row>
    <row r="20" spans="1:72" x14ac:dyDescent="0.2">
      <c r="A20" t="s">
        <v>492</v>
      </c>
      <c r="B20" t="s">
        <v>2913</v>
      </c>
      <c r="C20" t="s">
        <v>2873</v>
      </c>
      <c r="D20">
        <f>IF(TYPE="R",40,IF(ISNA(INDEX(Categories!D:E,MATCH(GROUPTYPE,Categories!D:D,0),2)),0,INDEX(Categories!D:E,MATCH(GROUPTYPE,Categories!D:D,0),2)))</f>
        <v>8</v>
      </c>
      <c r="E20" t="str">
        <f>IF(TYPE="R","Retained Earnings",IF(ISNA(INDEX(Categories!D:F,MATCH(GLCATCODE,Categories!E:E,0),3)),0,INDEX(Categories!D:F,MATCH(GLCATCODE,Categories!E:E,0),3)))</f>
        <v>Revenue</v>
      </c>
      <c r="F20" t="s">
        <v>238</v>
      </c>
      <c r="G20" t="s">
        <v>1734</v>
      </c>
      <c r="H20" t="s">
        <v>2911</v>
      </c>
      <c r="I20" t="s">
        <v>2885</v>
      </c>
      <c r="J20" t="s">
        <v>2876</v>
      </c>
      <c r="K20" t="s">
        <v>2876</v>
      </c>
      <c r="L20" t="s">
        <v>2876</v>
      </c>
      <c r="M20" t="s">
        <v>2876</v>
      </c>
      <c r="N20" t="s">
        <v>2876</v>
      </c>
      <c r="O20" t="s">
        <v>2876</v>
      </c>
      <c r="P20" t="s">
        <v>2876</v>
      </c>
      <c r="Q20" t="s">
        <v>2877</v>
      </c>
      <c r="R20" t="s">
        <v>2878</v>
      </c>
      <c r="S20">
        <f>VLOOKUP(ACCOUNTEXSEG,Sheet6!$A$2:$C$4000,3,TRUE)</f>
        <v>-27364.57</v>
      </c>
      <c r="T20">
        <f>IF(ACCTTYPE="I",0,OPENBALN)</f>
        <v>0</v>
      </c>
      <c r="U20">
        <v>-4510.8500000000004</v>
      </c>
      <c r="V20">
        <v>-3258.77</v>
      </c>
      <c r="W20">
        <v>-3258.77</v>
      </c>
      <c r="X20">
        <v>-3264.41</v>
      </c>
      <c r="Y20" s="179">
        <v>-3264.41</v>
      </c>
      <c r="Z20">
        <v>-3264.41</v>
      </c>
      <c r="AA20">
        <v>-3264.41</v>
      </c>
      <c r="AB20">
        <v>-3264.41</v>
      </c>
      <c r="AC20">
        <v>-3264.41</v>
      </c>
      <c r="AD20">
        <v>-3264.41</v>
      </c>
      <c r="AE20">
        <v>-3239.4</v>
      </c>
      <c r="AF20">
        <v>-3239.4</v>
      </c>
      <c r="AG20">
        <v>-3239.4</v>
      </c>
      <c r="AH20">
        <v>-3428.59</v>
      </c>
      <c r="AI20">
        <v>-3428.59</v>
      </c>
      <c r="AJ20">
        <v>-4328.59</v>
      </c>
      <c r="AK20">
        <v>-4328.59</v>
      </c>
      <c r="AL20">
        <v>-4328.59</v>
      </c>
      <c r="AM20">
        <v>-4328.59</v>
      </c>
      <c r="AN20">
        <v>-3264.41</v>
      </c>
      <c r="AO20">
        <v>-3248.59</v>
      </c>
      <c r="AP20">
        <v>-3428.59</v>
      </c>
      <c r="AQ20">
        <v>-3428.59</v>
      </c>
      <c r="AR20">
        <v>-3428.59</v>
      </c>
      <c r="AS20">
        <v>-3428.59</v>
      </c>
      <c r="AT20">
        <v>-3428.59</v>
      </c>
      <c r="AU20" s="179">
        <v>-4617.01</v>
      </c>
      <c r="AV20">
        <v>-4617.01</v>
      </c>
      <c r="AW20">
        <v>-4617.01</v>
      </c>
      <c r="AX20">
        <v>-4634.17</v>
      </c>
      <c r="AY20">
        <v>-4634.17</v>
      </c>
      <c r="AZ20">
        <v>-4634.17</v>
      </c>
      <c r="BA20">
        <v>-4634.17</v>
      </c>
      <c r="BB20">
        <v>-4634.17</v>
      </c>
      <c r="BC20">
        <v>-4634.17</v>
      </c>
      <c r="BD20">
        <v>-4483.42</v>
      </c>
      <c r="BE20">
        <v>-4510.8500000000004</v>
      </c>
      <c r="BF20">
        <v>-4510.8500000000004</v>
      </c>
      <c r="BG20">
        <v>-4510.8500000000004</v>
      </c>
      <c r="BH20">
        <v>-3444.881875</v>
      </c>
      <c r="BI20">
        <v>-3365.3518749999998</v>
      </c>
      <c r="BJ20">
        <v>-3305.3474999999999</v>
      </c>
      <c r="BK20">
        <v>-3241.5806250000001</v>
      </c>
      <c r="BL20">
        <v>-2774.9312500000001</v>
      </c>
      <c r="BM20" t="s">
        <v>2879</v>
      </c>
      <c r="BN20">
        <v>20190701</v>
      </c>
      <c r="BO20">
        <v>-19536.439999999999</v>
      </c>
      <c r="BP20" t="s">
        <v>238</v>
      </c>
      <c r="BQ20">
        <v>-27407.63</v>
      </c>
      <c r="BR20">
        <v>2020</v>
      </c>
      <c r="BS20" t="s">
        <v>115</v>
      </c>
      <c r="BT20">
        <v>-19536.439999999999</v>
      </c>
    </row>
    <row r="21" spans="1:72" x14ac:dyDescent="0.2">
      <c r="A21" t="s">
        <v>495</v>
      </c>
      <c r="B21" t="s">
        <v>2914</v>
      </c>
      <c r="C21" t="s">
        <v>2873</v>
      </c>
      <c r="D21">
        <f>IF(TYPE="R",40,IF(ISNA(INDEX(Categories!D:E,MATCH(GROUPTYPE,Categories!D:D,0),2)),0,INDEX(Categories!D:E,MATCH(GROUPTYPE,Categories!D:D,0),2)))</f>
        <v>8</v>
      </c>
      <c r="E21" t="str">
        <f>IF(TYPE="R","Retained Earnings",IF(ISNA(INDEX(Categories!D:F,MATCH(GLCATCODE,Categories!E:E,0),3)),0,INDEX(Categories!D:F,MATCH(GLCATCODE,Categories!E:E,0),3)))</f>
        <v>Revenue</v>
      </c>
      <c r="F21" t="s">
        <v>238</v>
      </c>
      <c r="G21" t="s">
        <v>1744</v>
      </c>
      <c r="H21" t="s">
        <v>2915</v>
      </c>
      <c r="I21" t="s">
        <v>2875</v>
      </c>
      <c r="J21" t="s">
        <v>2876</v>
      </c>
      <c r="K21" t="s">
        <v>2876</v>
      </c>
      <c r="L21" t="s">
        <v>2876</v>
      </c>
      <c r="M21" t="s">
        <v>2876</v>
      </c>
      <c r="N21" t="s">
        <v>2876</v>
      </c>
      <c r="O21" t="s">
        <v>2876</v>
      </c>
      <c r="P21" t="s">
        <v>2876</v>
      </c>
      <c r="Q21" t="s">
        <v>2877</v>
      </c>
      <c r="R21" t="s">
        <v>2878</v>
      </c>
      <c r="S21">
        <f>VLOOKUP(ACCOUNTEXSEG,Sheet6!$A$2:$C$4000,3,TRUE)</f>
        <v>0</v>
      </c>
      <c r="T21">
        <f>IF(ACCTTYPE="I",0,OPENBALN)</f>
        <v>0</v>
      </c>
      <c r="U21">
        <v>0</v>
      </c>
      <c r="V21">
        <v>0</v>
      </c>
      <c r="W21">
        <v>0</v>
      </c>
      <c r="X21">
        <v>0</v>
      </c>
      <c r="Y21" s="179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-220.93</v>
      </c>
      <c r="AI21">
        <v>-220.93</v>
      </c>
      <c r="AJ21">
        <v>-220.93</v>
      </c>
      <c r="AK21">
        <v>-220.93</v>
      </c>
      <c r="AL21">
        <v>-220.93</v>
      </c>
      <c r="AM21">
        <v>-220.93</v>
      </c>
      <c r="AN21">
        <v>0</v>
      </c>
      <c r="AO21">
        <v>-220.93</v>
      </c>
      <c r="AP21">
        <v>-220.93</v>
      </c>
      <c r="AQ21">
        <v>-220.93</v>
      </c>
      <c r="AR21">
        <v>-220.93</v>
      </c>
      <c r="AS21">
        <v>-220.93</v>
      </c>
      <c r="AT21">
        <v>-220.93</v>
      </c>
      <c r="AU21" s="179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-151.889375</v>
      </c>
      <c r="BM21" t="s">
        <v>2879</v>
      </c>
      <c r="BN21">
        <v>20190701</v>
      </c>
      <c r="BO21">
        <v>0</v>
      </c>
      <c r="BP21" t="s">
        <v>238</v>
      </c>
      <c r="BQ21">
        <v>0</v>
      </c>
      <c r="BR21">
        <v>2020</v>
      </c>
      <c r="BS21" t="s">
        <v>115</v>
      </c>
      <c r="BT21">
        <v>0</v>
      </c>
    </row>
    <row r="22" spans="1:72" x14ac:dyDescent="0.2">
      <c r="A22" t="s">
        <v>496</v>
      </c>
      <c r="B22" t="s">
        <v>2916</v>
      </c>
      <c r="C22" t="s">
        <v>2873</v>
      </c>
      <c r="D22">
        <f>IF(TYPE="R",40,IF(ISNA(INDEX(Categories!D:E,MATCH(GROUPTYPE,Categories!D:D,0),2)),0,INDEX(Categories!D:E,MATCH(GROUPTYPE,Categories!D:D,0),2)))</f>
        <v>8</v>
      </c>
      <c r="E22" t="str">
        <f>IF(TYPE="R","Retained Earnings",IF(ISNA(INDEX(Categories!D:F,MATCH(GLCATCODE,Categories!E:E,0),3)),0,INDEX(Categories!D:F,MATCH(GLCATCODE,Categories!E:E,0),3)))</f>
        <v>Revenue</v>
      </c>
      <c r="F22" t="s">
        <v>238</v>
      </c>
      <c r="G22" t="s">
        <v>1745</v>
      </c>
      <c r="H22" t="s">
        <v>2915</v>
      </c>
      <c r="I22" t="s">
        <v>2881</v>
      </c>
      <c r="J22" t="s">
        <v>2876</v>
      </c>
      <c r="K22" t="s">
        <v>2876</v>
      </c>
      <c r="L22" t="s">
        <v>2876</v>
      </c>
      <c r="M22" t="s">
        <v>2876</v>
      </c>
      <c r="N22" t="s">
        <v>2876</v>
      </c>
      <c r="O22" t="s">
        <v>2876</v>
      </c>
      <c r="P22" t="s">
        <v>2876</v>
      </c>
      <c r="Q22" t="s">
        <v>2877</v>
      </c>
      <c r="R22" t="s">
        <v>2878</v>
      </c>
      <c r="S22">
        <f>VLOOKUP(ACCOUNTEXSEG,Sheet6!$A$2:$C$4000,3,TRUE)</f>
        <v>-35819.279999999999</v>
      </c>
      <c r="T22">
        <f>IF(ACCTTYPE="I",0,OPENBALN)</f>
        <v>0</v>
      </c>
      <c r="U22">
        <v>-7127.12</v>
      </c>
      <c r="V22">
        <v>-6446.14</v>
      </c>
      <c r="W22">
        <v>-6161.58</v>
      </c>
      <c r="X22">
        <v>-6125.13</v>
      </c>
      <c r="Y22" s="179">
        <v>-631.65</v>
      </c>
      <c r="Z22">
        <v>-3342.99</v>
      </c>
      <c r="AA22">
        <v>-6125.13</v>
      </c>
      <c r="AB22">
        <v>-6595.18</v>
      </c>
      <c r="AC22">
        <v>-6258.34</v>
      </c>
      <c r="AD22">
        <v>-6403.03</v>
      </c>
      <c r="AE22">
        <v>-6403.03</v>
      </c>
      <c r="AF22">
        <v>-6401.91</v>
      </c>
      <c r="AG22">
        <v>-6401.91</v>
      </c>
      <c r="AH22">
        <v>-5920.26</v>
      </c>
      <c r="AI22">
        <v>-5920.26</v>
      </c>
      <c r="AJ22">
        <v>-5920.26</v>
      </c>
      <c r="AK22">
        <v>-5920.26</v>
      </c>
      <c r="AL22">
        <v>-5920.26</v>
      </c>
      <c r="AM22">
        <v>-5920.26</v>
      </c>
      <c r="AN22">
        <v>-6125.13</v>
      </c>
      <c r="AO22">
        <v>-5920.26</v>
      </c>
      <c r="AP22">
        <v>-5920.26</v>
      </c>
      <c r="AQ22">
        <v>-5920.26</v>
      </c>
      <c r="AR22">
        <v>-5920.26</v>
      </c>
      <c r="AS22">
        <v>-5920.26</v>
      </c>
      <c r="AT22">
        <v>-5920.26</v>
      </c>
      <c r="AU22" s="179">
        <v>-7300.25</v>
      </c>
      <c r="AV22">
        <v>-5914.14</v>
      </c>
      <c r="AW22">
        <v>-5914.14</v>
      </c>
      <c r="AX22">
        <v>-5914.14</v>
      </c>
      <c r="AY22">
        <v>-6698.73</v>
      </c>
      <c r="AZ22">
        <v>-5029.54</v>
      </c>
      <c r="BA22">
        <v>-6125.13</v>
      </c>
      <c r="BB22">
        <v>-6698.12</v>
      </c>
      <c r="BC22">
        <v>-6767.13</v>
      </c>
      <c r="BD22">
        <v>-6767.13</v>
      </c>
      <c r="BE22">
        <v>-6446.14</v>
      </c>
      <c r="BF22">
        <v>-6647.3</v>
      </c>
      <c r="BG22">
        <v>-6647.3</v>
      </c>
      <c r="BH22">
        <v>-4536.8887500000001</v>
      </c>
      <c r="BI22">
        <v>-4453.6075000000001</v>
      </c>
      <c r="BJ22">
        <v>-4304.5768749999997</v>
      </c>
      <c r="BK22">
        <v>-3258.5743750000001</v>
      </c>
      <c r="BL22">
        <v>-4452.9993750000003</v>
      </c>
      <c r="BM22" t="s">
        <v>2879</v>
      </c>
      <c r="BN22">
        <v>20190701</v>
      </c>
      <c r="BO22">
        <v>-38186.620000000003</v>
      </c>
      <c r="BP22" t="s">
        <v>238</v>
      </c>
      <c r="BQ22">
        <v>-39450.949999999997</v>
      </c>
      <c r="BR22">
        <v>2020</v>
      </c>
      <c r="BS22" t="s">
        <v>115</v>
      </c>
      <c r="BT22">
        <v>-38186.620000000003</v>
      </c>
    </row>
    <row r="23" spans="1:72" x14ac:dyDescent="0.2">
      <c r="A23" t="s">
        <v>497</v>
      </c>
      <c r="B23" t="s">
        <v>2917</v>
      </c>
      <c r="C23" t="s">
        <v>2873</v>
      </c>
      <c r="D23">
        <f>IF(TYPE="R",40,IF(ISNA(INDEX(Categories!D:E,MATCH(GROUPTYPE,Categories!D:D,0),2)),0,INDEX(Categories!D:E,MATCH(GROUPTYPE,Categories!D:D,0),2)))</f>
        <v>8</v>
      </c>
      <c r="E23" t="str">
        <f>IF(TYPE="R","Retained Earnings",IF(ISNA(INDEX(Categories!D:F,MATCH(GLCATCODE,Categories!E:E,0),3)),0,INDEX(Categories!D:F,MATCH(GLCATCODE,Categories!E:E,0),3)))</f>
        <v>Revenue</v>
      </c>
      <c r="F23" t="s">
        <v>238</v>
      </c>
      <c r="G23" t="s">
        <v>1746</v>
      </c>
      <c r="H23" t="s">
        <v>2915</v>
      </c>
      <c r="I23" t="s">
        <v>2883</v>
      </c>
      <c r="J23" t="s">
        <v>2876</v>
      </c>
      <c r="K23" t="s">
        <v>2876</v>
      </c>
      <c r="L23" t="s">
        <v>2876</v>
      </c>
      <c r="M23" t="s">
        <v>2876</v>
      </c>
      <c r="N23" t="s">
        <v>2876</v>
      </c>
      <c r="O23" t="s">
        <v>2876</v>
      </c>
      <c r="P23" t="s">
        <v>2876</v>
      </c>
      <c r="Q23" t="s">
        <v>2877</v>
      </c>
      <c r="R23" t="s">
        <v>2878</v>
      </c>
      <c r="S23">
        <f>VLOOKUP(ACCOUNTEXSEG,Sheet6!$A$2:$C$4000,3,TRUE)</f>
        <v>-50926.67</v>
      </c>
      <c r="T23">
        <f>IF(ACCTTYPE="I",0,OPENBALN)</f>
        <v>0</v>
      </c>
      <c r="U23">
        <v>-7856.86</v>
      </c>
      <c r="V23">
        <v>-7801.3</v>
      </c>
      <c r="W23">
        <v>-7491.59</v>
      </c>
      <c r="X23">
        <v>-7491.59</v>
      </c>
      <c r="Y23" s="179">
        <v>-1406.88</v>
      </c>
      <c r="Z23">
        <v>-4620.5</v>
      </c>
      <c r="AA23">
        <v>-6088.59</v>
      </c>
      <c r="AB23">
        <v>-7150.16</v>
      </c>
      <c r="AC23">
        <v>-6283.11</v>
      </c>
      <c r="AD23">
        <v>-5252.7</v>
      </c>
      <c r="AE23">
        <v>-5043.6400000000003</v>
      </c>
      <c r="AF23">
        <v>-5428.34</v>
      </c>
      <c r="AG23">
        <v>-5428.34</v>
      </c>
      <c r="AH23">
        <v>-6469</v>
      </c>
      <c r="AI23">
        <v>-7185.11</v>
      </c>
      <c r="AJ23">
        <v>-7185.11</v>
      </c>
      <c r="AK23">
        <v>-7923.6</v>
      </c>
      <c r="AL23">
        <v>-7923.6</v>
      </c>
      <c r="AM23">
        <v>-7923.6</v>
      </c>
      <c r="AN23">
        <v>-6088.59</v>
      </c>
      <c r="AO23">
        <v>-6208.13</v>
      </c>
      <c r="AP23">
        <v>-7445.34</v>
      </c>
      <c r="AQ23">
        <v>-6469</v>
      </c>
      <c r="AR23">
        <v>-6469</v>
      </c>
      <c r="AS23">
        <v>-6469</v>
      </c>
      <c r="AT23">
        <v>-6469</v>
      </c>
      <c r="AU23" s="179">
        <v>-7092.4</v>
      </c>
      <c r="AV23">
        <v>-7092.4</v>
      </c>
      <c r="AW23">
        <v>-7092.4</v>
      </c>
      <c r="AX23">
        <v>-7092.4</v>
      </c>
      <c r="AY23">
        <v>-6080.2</v>
      </c>
      <c r="AZ23">
        <v>-5774.34</v>
      </c>
      <c r="BA23">
        <v>-6797.63</v>
      </c>
      <c r="BB23">
        <v>-8107.29</v>
      </c>
      <c r="BC23">
        <v>-8514.5499999999993</v>
      </c>
      <c r="BD23">
        <v>-8110.98</v>
      </c>
      <c r="BE23">
        <v>-7925.18</v>
      </c>
      <c r="BF23">
        <v>-8526.74</v>
      </c>
      <c r="BG23">
        <v>-8526.74</v>
      </c>
      <c r="BH23">
        <v>-5696.9256249999999</v>
      </c>
      <c r="BI23">
        <v>-6279.6568749999997</v>
      </c>
      <c r="BJ23">
        <v>-5562.9637499999999</v>
      </c>
      <c r="BK23">
        <v>-5047.6525000000001</v>
      </c>
      <c r="BL23">
        <v>-5234.9425000000001</v>
      </c>
      <c r="BM23" t="s">
        <v>2879</v>
      </c>
      <c r="BN23">
        <v>20190701</v>
      </c>
      <c r="BO23">
        <v>-35246.54</v>
      </c>
      <c r="BP23" t="s">
        <v>238</v>
      </c>
      <c r="BQ23">
        <v>-47982.37</v>
      </c>
      <c r="BR23">
        <v>2020</v>
      </c>
      <c r="BS23" t="s">
        <v>115</v>
      </c>
      <c r="BT23">
        <v>-35246.54</v>
      </c>
    </row>
    <row r="24" spans="1:72" x14ac:dyDescent="0.2">
      <c r="A24" t="s">
        <v>498</v>
      </c>
      <c r="B24" t="s">
        <v>2918</v>
      </c>
      <c r="C24" t="s">
        <v>2873</v>
      </c>
      <c r="D24">
        <f>IF(TYPE="R",40,IF(ISNA(INDEX(Categories!D:E,MATCH(GROUPTYPE,Categories!D:D,0),2)),0,INDEX(Categories!D:E,MATCH(GROUPTYPE,Categories!D:D,0),2)))</f>
        <v>8</v>
      </c>
      <c r="E24" t="str">
        <f>IF(TYPE="R","Retained Earnings",IF(ISNA(INDEX(Categories!D:F,MATCH(GLCATCODE,Categories!E:E,0),3)),0,INDEX(Categories!D:F,MATCH(GLCATCODE,Categories!E:E,0),3)))</f>
        <v>Revenue</v>
      </c>
      <c r="F24" t="s">
        <v>238</v>
      </c>
      <c r="G24" t="s">
        <v>1747</v>
      </c>
      <c r="H24" t="s">
        <v>2915</v>
      </c>
      <c r="I24" t="s">
        <v>2885</v>
      </c>
      <c r="J24" t="s">
        <v>2876</v>
      </c>
      <c r="K24" t="s">
        <v>2876</v>
      </c>
      <c r="L24" t="s">
        <v>2876</v>
      </c>
      <c r="M24" t="s">
        <v>2876</v>
      </c>
      <c r="N24" t="s">
        <v>2876</v>
      </c>
      <c r="O24" t="s">
        <v>2876</v>
      </c>
      <c r="P24" t="s">
        <v>2876</v>
      </c>
      <c r="Q24" t="s">
        <v>2877</v>
      </c>
      <c r="R24" t="s">
        <v>2878</v>
      </c>
      <c r="S24">
        <f>VLOOKUP(ACCOUNTEXSEG,Sheet6!$A$2:$C$4000,3,TRUE)</f>
        <v>-20747.599999999999</v>
      </c>
      <c r="T24">
        <f>IF(ACCTTYPE="I",0,OPENBALN)</f>
        <v>0</v>
      </c>
      <c r="U24">
        <v>-3633.84</v>
      </c>
      <c r="V24">
        <v>-2191.1999999999998</v>
      </c>
      <c r="W24">
        <v>-2748.65</v>
      </c>
      <c r="X24">
        <v>-2192.1999999999998</v>
      </c>
      <c r="Y24" s="179">
        <v>-2192.1999999999998</v>
      </c>
      <c r="Z24">
        <v>-2191.1999999999998</v>
      </c>
      <c r="AA24">
        <v>-2191.1999999999998</v>
      </c>
      <c r="AB24">
        <v>-2541.61</v>
      </c>
      <c r="AC24">
        <v>-2191.1999999999998</v>
      </c>
      <c r="AD24">
        <v>-2258.61</v>
      </c>
      <c r="AE24">
        <v>-2422.63</v>
      </c>
      <c r="AF24">
        <v>-2117.34</v>
      </c>
      <c r="AG24">
        <v>-2117.34</v>
      </c>
      <c r="AH24">
        <v>-2966.99</v>
      </c>
      <c r="AI24">
        <v>-2966.99</v>
      </c>
      <c r="AJ24">
        <v>-3932.33</v>
      </c>
      <c r="AK24">
        <v>-3932.33</v>
      </c>
      <c r="AL24">
        <v>-3932.33</v>
      </c>
      <c r="AM24">
        <v>-3932.33</v>
      </c>
      <c r="AN24">
        <v>-2191.1999999999998</v>
      </c>
      <c r="AO24">
        <v>-2717.98</v>
      </c>
      <c r="AP24">
        <v>-2966.99</v>
      </c>
      <c r="AQ24">
        <v>-2966.99</v>
      </c>
      <c r="AR24">
        <v>-2966.99</v>
      </c>
      <c r="AS24">
        <v>-2966.99</v>
      </c>
      <c r="AT24">
        <v>-2966.99</v>
      </c>
      <c r="AU24" s="179">
        <v>-4242.8599999999997</v>
      </c>
      <c r="AV24">
        <v>-4018.55</v>
      </c>
      <c r="AW24">
        <v>-4018.55</v>
      </c>
      <c r="AX24">
        <v>-4018.55</v>
      </c>
      <c r="AY24">
        <v>-3733.81</v>
      </c>
      <c r="AZ24">
        <v>-3670.24</v>
      </c>
      <c r="BA24">
        <v>-3211.45</v>
      </c>
      <c r="BB24">
        <v>-3712.59</v>
      </c>
      <c r="BC24">
        <v>-3211.45</v>
      </c>
      <c r="BD24">
        <v>-3741.99</v>
      </c>
      <c r="BE24">
        <v>-3823.4</v>
      </c>
      <c r="BF24">
        <v>-3211.44</v>
      </c>
      <c r="BG24">
        <v>-3211.44</v>
      </c>
      <c r="BH24">
        <v>-2778.1350000000002</v>
      </c>
      <c r="BI24">
        <v>-2534.8568749999999</v>
      </c>
      <c r="BJ24">
        <v>-2609.2950000000001</v>
      </c>
      <c r="BK24">
        <v>-2162.6925000000001</v>
      </c>
      <c r="BL24">
        <v>-2402.5275000000001</v>
      </c>
      <c r="BM24" t="s">
        <v>2879</v>
      </c>
      <c r="BN24">
        <v>20190701</v>
      </c>
      <c r="BO24">
        <v>-13722.59</v>
      </c>
      <c r="BP24" t="s">
        <v>238</v>
      </c>
      <c r="BQ24">
        <v>-20912.32</v>
      </c>
      <c r="BR24">
        <v>2020</v>
      </c>
      <c r="BS24" t="s">
        <v>115</v>
      </c>
      <c r="BT24">
        <v>-13722.59</v>
      </c>
    </row>
    <row r="25" spans="1:72" x14ac:dyDescent="0.2">
      <c r="A25" t="s">
        <v>499</v>
      </c>
      <c r="B25" t="s">
        <v>2919</v>
      </c>
      <c r="C25" t="s">
        <v>2873</v>
      </c>
      <c r="D25">
        <f>IF(TYPE="R",40,IF(ISNA(INDEX(Categories!D:E,MATCH(GROUPTYPE,Categories!D:D,0),2)),0,INDEX(Categories!D:E,MATCH(GROUPTYPE,Categories!D:D,0),2)))</f>
        <v>8</v>
      </c>
      <c r="E25" t="str">
        <f>IF(TYPE="R","Retained Earnings",IF(ISNA(INDEX(Categories!D:F,MATCH(GLCATCODE,Categories!E:E,0),3)),0,INDEX(Categories!D:F,MATCH(GLCATCODE,Categories!E:E,0),3)))</f>
        <v>Revenue</v>
      </c>
      <c r="F25" t="s">
        <v>238</v>
      </c>
      <c r="G25" t="s">
        <v>1748</v>
      </c>
      <c r="H25" t="s">
        <v>2915</v>
      </c>
      <c r="I25" t="s">
        <v>2887</v>
      </c>
      <c r="J25" t="s">
        <v>2876</v>
      </c>
      <c r="K25" t="s">
        <v>2876</v>
      </c>
      <c r="L25" t="s">
        <v>2876</v>
      </c>
      <c r="M25" t="s">
        <v>2876</v>
      </c>
      <c r="N25" t="s">
        <v>2876</v>
      </c>
      <c r="O25" t="s">
        <v>2876</v>
      </c>
      <c r="P25" t="s">
        <v>2876</v>
      </c>
      <c r="Q25" t="s">
        <v>2877</v>
      </c>
      <c r="R25" t="s">
        <v>2878</v>
      </c>
      <c r="S25">
        <f>VLOOKUP(ACCOUNTEXSEG,Sheet6!$A$2:$C$4000,3,TRUE)</f>
        <v>0</v>
      </c>
      <c r="T25">
        <f>IF(ACCTTYPE="I",0,OPENBALN)</f>
        <v>0</v>
      </c>
      <c r="U25">
        <v>0</v>
      </c>
      <c r="V25">
        <v>0</v>
      </c>
      <c r="W25">
        <v>0</v>
      </c>
      <c r="X25">
        <v>0</v>
      </c>
      <c r="Y25" s="179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 s="179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-6.5625</v>
      </c>
      <c r="BK25">
        <v>0</v>
      </c>
      <c r="BL25">
        <v>0</v>
      </c>
      <c r="BM25" t="s">
        <v>2879</v>
      </c>
      <c r="BN25">
        <v>20190701</v>
      </c>
      <c r="BO25">
        <v>0</v>
      </c>
      <c r="BP25" t="s">
        <v>238</v>
      </c>
      <c r="BQ25">
        <v>0</v>
      </c>
      <c r="BR25">
        <v>2020</v>
      </c>
      <c r="BS25" t="s">
        <v>115</v>
      </c>
      <c r="BT25">
        <v>0</v>
      </c>
    </row>
    <row r="26" spans="1:72" x14ac:dyDescent="0.2">
      <c r="A26" t="s">
        <v>500</v>
      </c>
      <c r="B26" t="s">
        <v>2920</v>
      </c>
      <c r="C26" t="s">
        <v>2873</v>
      </c>
      <c r="D26">
        <f>IF(TYPE="R",40,IF(ISNA(INDEX(Categories!D:E,MATCH(GROUPTYPE,Categories!D:D,0),2)),0,INDEX(Categories!D:E,MATCH(GROUPTYPE,Categories!D:D,0),2)))</f>
        <v>8</v>
      </c>
      <c r="E26" t="str">
        <f>IF(TYPE="R","Retained Earnings",IF(ISNA(INDEX(Categories!D:F,MATCH(GLCATCODE,Categories!E:E,0),3)),0,INDEX(Categories!D:F,MATCH(GLCATCODE,Categories!E:E,0),3)))</f>
        <v>Revenue</v>
      </c>
      <c r="F26" t="s">
        <v>238</v>
      </c>
      <c r="G26" t="s">
        <v>1749</v>
      </c>
      <c r="H26" t="s">
        <v>2915</v>
      </c>
      <c r="I26" t="s">
        <v>2889</v>
      </c>
      <c r="J26" t="s">
        <v>2876</v>
      </c>
      <c r="K26" t="s">
        <v>2876</v>
      </c>
      <c r="L26" t="s">
        <v>2876</v>
      </c>
      <c r="M26" t="s">
        <v>2876</v>
      </c>
      <c r="N26" t="s">
        <v>2876</v>
      </c>
      <c r="O26" t="s">
        <v>2876</v>
      </c>
      <c r="P26" t="s">
        <v>2876</v>
      </c>
      <c r="Q26" t="s">
        <v>2877</v>
      </c>
      <c r="R26" t="s">
        <v>2878</v>
      </c>
      <c r="S26">
        <f>VLOOKUP(ACCOUNTEXSEG,Sheet6!$A$2:$C$4000,3,TRUE)</f>
        <v>-17035.68</v>
      </c>
      <c r="T26">
        <f>IF(ACCTTYPE="I",0,OPENBALN)</f>
        <v>0</v>
      </c>
      <c r="U26">
        <v>-2258.5100000000002</v>
      </c>
      <c r="V26">
        <v>-1794.99</v>
      </c>
      <c r="W26">
        <v>-1989.03</v>
      </c>
      <c r="X26">
        <v>-1519.74</v>
      </c>
      <c r="Y26" s="179">
        <v>169.8</v>
      </c>
      <c r="Z26">
        <v>-674.97</v>
      </c>
      <c r="AA26">
        <v>-981.04</v>
      </c>
      <c r="AB26">
        <v>-2367.4299999999998</v>
      </c>
      <c r="AC26">
        <v>-1923.62</v>
      </c>
      <c r="AD26">
        <v>-1646.19</v>
      </c>
      <c r="AE26">
        <v>-1676.31</v>
      </c>
      <c r="AF26">
        <v>-1825.53</v>
      </c>
      <c r="AG26">
        <v>-1825.53</v>
      </c>
      <c r="AH26">
        <v>-3013.8</v>
      </c>
      <c r="AI26">
        <v>-3013.8</v>
      </c>
      <c r="AJ26">
        <v>-3013.8</v>
      </c>
      <c r="AK26">
        <v>-3013.8</v>
      </c>
      <c r="AL26">
        <v>-3013.8</v>
      </c>
      <c r="AM26">
        <v>-3013.8</v>
      </c>
      <c r="AN26">
        <v>-981.04</v>
      </c>
      <c r="AO26">
        <v>-2322.6799999999998</v>
      </c>
      <c r="AP26">
        <v>-2322.6799999999998</v>
      </c>
      <c r="AQ26">
        <v>-2322.6799999999998</v>
      </c>
      <c r="AR26">
        <v>-3013.8</v>
      </c>
      <c r="AS26">
        <v>-3013.8</v>
      </c>
      <c r="AT26">
        <v>-3013.8</v>
      </c>
      <c r="AU26" s="179">
        <v>-2839.28</v>
      </c>
      <c r="AV26">
        <v>-2839.28</v>
      </c>
      <c r="AW26">
        <v>-2902.01</v>
      </c>
      <c r="AX26">
        <v>-2839.28</v>
      </c>
      <c r="AY26">
        <v>-3050.46</v>
      </c>
      <c r="AZ26">
        <v>-1933.24</v>
      </c>
      <c r="BA26">
        <v>-2445.2800000000002</v>
      </c>
      <c r="BB26">
        <v>-2301.34</v>
      </c>
      <c r="BC26">
        <v>-2776.05</v>
      </c>
      <c r="BD26">
        <v>-2738.47</v>
      </c>
      <c r="BE26">
        <v>-2486.7399999999998</v>
      </c>
      <c r="BF26">
        <v>-2874.42</v>
      </c>
      <c r="BG26">
        <v>-2874.42</v>
      </c>
      <c r="BH26">
        <v>-2089.9518750000002</v>
      </c>
      <c r="BI26">
        <v>-2129.46</v>
      </c>
      <c r="BJ26">
        <v>-1686.1856250000001</v>
      </c>
      <c r="BK26">
        <v>-2256.2106250000002</v>
      </c>
      <c r="BL26">
        <v>-2003.7175</v>
      </c>
      <c r="BM26" t="s">
        <v>2879</v>
      </c>
      <c r="BN26">
        <v>20190701</v>
      </c>
      <c r="BO26">
        <v>-10420.120000000001</v>
      </c>
      <c r="BP26" t="s">
        <v>238</v>
      </c>
      <c r="BQ26">
        <v>-15622.3</v>
      </c>
      <c r="BR26">
        <v>2020</v>
      </c>
      <c r="BS26" t="s">
        <v>115</v>
      </c>
      <c r="BT26">
        <v>-10420.120000000001</v>
      </c>
    </row>
    <row r="27" spans="1:72" x14ac:dyDescent="0.2">
      <c r="A27" t="s">
        <v>501</v>
      </c>
      <c r="B27" t="s">
        <v>2921</v>
      </c>
      <c r="C27" t="s">
        <v>2873</v>
      </c>
      <c r="D27">
        <f>IF(TYPE="R",40,IF(ISNA(INDEX(Categories!D:E,MATCH(GROUPTYPE,Categories!D:D,0),2)),0,INDEX(Categories!D:E,MATCH(GROUPTYPE,Categories!D:D,0),2)))</f>
        <v>8</v>
      </c>
      <c r="E27" t="str">
        <f>IF(TYPE="R","Retained Earnings",IF(ISNA(INDEX(Categories!D:F,MATCH(GLCATCODE,Categories!E:E,0),3)),0,INDEX(Categories!D:F,MATCH(GLCATCODE,Categories!E:E,0),3)))</f>
        <v>Revenue</v>
      </c>
      <c r="F27" t="s">
        <v>238</v>
      </c>
      <c r="G27" t="s">
        <v>1750</v>
      </c>
      <c r="H27" t="s">
        <v>2915</v>
      </c>
      <c r="I27" t="s">
        <v>2891</v>
      </c>
      <c r="J27" t="s">
        <v>2876</v>
      </c>
      <c r="K27" t="s">
        <v>2876</v>
      </c>
      <c r="L27" t="s">
        <v>2876</v>
      </c>
      <c r="M27" t="s">
        <v>2876</v>
      </c>
      <c r="N27" t="s">
        <v>2876</v>
      </c>
      <c r="O27" t="s">
        <v>2876</v>
      </c>
      <c r="P27" t="s">
        <v>2876</v>
      </c>
      <c r="Q27" t="s">
        <v>2877</v>
      </c>
      <c r="R27" t="s">
        <v>2878</v>
      </c>
      <c r="S27">
        <f>VLOOKUP(ACCOUNTEXSEG,Sheet6!$A$2:$C$4000,3,TRUE)</f>
        <v>-52461.01</v>
      </c>
      <c r="T27">
        <f>IF(ACCTTYPE="I",0,OPENBALN)</f>
        <v>0</v>
      </c>
      <c r="U27">
        <v>-14708.43</v>
      </c>
      <c r="V27">
        <v>-12652.31</v>
      </c>
      <c r="W27">
        <v>-13526.31</v>
      </c>
      <c r="X27">
        <v>-12861.91</v>
      </c>
      <c r="Y27" s="179">
        <v>-4888.5600000000004</v>
      </c>
      <c r="Z27">
        <v>-9614.94</v>
      </c>
      <c r="AA27">
        <v>-11364.73</v>
      </c>
      <c r="AB27">
        <v>-13336.27</v>
      </c>
      <c r="AC27">
        <v>-11243.25</v>
      </c>
      <c r="AD27">
        <v>-13165.53</v>
      </c>
      <c r="AE27">
        <v>-13272.52</v>
      </c>
      <c r="AF27">
        <v>-13816.12</v>
      </c>
      <c r="AG27">
        <v>-13816.12</v>
      </c>
      <c r="AH27">
        <v>-18521.060000000001</v>
      </c>
      <c r="AI27">
        <v>-12766.23</v>
      </c>
      <c r="AJ27">
        <v>-12766.23</v>
      </c>
      <c r="AK27">
        <v>-12766.23</v>
      </c>
      <c r="AL27">
        <v>-12766.23</v>
      </c>
      <c r="AM27">
        <v>-12766.23</v>
      </c>
      <c r="AN27">
        <v>-11364.73</v>
      </c>
      <c r="AO27">
        <v>-16495.43</v>
      </c>
      <c r="AP27">
        <v>-17552.13</v>
      </c>
      <c r="AQ27">
        <v>-18521.060000000001</v>
      </c>
      <c r="AR27">
        <v>-18521.060000000001</v>
      </c>
      <c r="AS27">
        <v>-18521.060000000001</v>
      </c>
      <c r="AT27">
        <v>-18521.060000000001</v>
      </c>
      <c r="AU27" s="179">
        <v>-12675.11</v>
      </c>
      <c r="AV27">
        <v>-12675.11</v>
      </c>
      <c r="AW27">
        <v>-16078.19</v>
      </c>
      <c r="AX27">
        <v>-16078.19</v>
      </c>
      <c r="AY27">
        <v>-16306.63</v>
      </c>
      <c r="AZ27">
        <v>-14556.95</v>
      </c>
      <c r="BA27">
        <v>-15781.1</v>
      </c>
      <c r="BB27">
        <v>-17293.53</v>
      </c>
      <c r="BC27">
        <v>-17050.03</v>
      </c>
      <c r="BD27">
        <v>-13532.21</v>
      </c>
      <c r="BE27">
        <v>-10795.7</v>
      </c>
      <c r="BF27">
        <v>-14220.25</v>
      </c>
      <c r="BG27">
        <v>-14220.25</v>
      </c>
      <c r="BH27">
        <v>-8801.9493750000001</v>
      </c>
      <c r="BI27">
        <v>-7884.0643749999999</v>
      </c>
      <c r="BJ27">
        <v>-9016.4287499999991</v>
      </c>
      <c r="BK27">
        <v>-9442.6493750000009</v>
      </c>
      <c r="BL27">
        <v>-11457.98</v>
      </c>
      <c r="BM27" t="s">
        <v>2879</v>
      </c>
      <c r="BN27">
        <v>20190701</v>
      </c>
      <c r="BO27">
        <v>-76198.42</v>
      </c>
      <c r="BP27" t="s">
        <v>238</v>
      </c>
      <c r="BQ27">
        <v>-88672.82</v>
      </c>
      <c r="BR27">
        <v>2020</v>
      </c>
      <c r="BS27" t="s">
        <v>115</v>
      </c>
      <c r="BT27">
        <v>-76198.42</v>
      </c>
    </row>
    <row r="28" spans="1:72" x14ac:dyDescent="0.2">
      <c r="A28" t="s">
        <v>1097</v>
      </c>
      <c r="B28" t="s">
        <v>2922</v>
      </c>
      <c r="C28" t="s">
        <v>2873</v>
      </c>
      <c r="D28">
        <f>IF(TYPE="R",40,IF(ISNA(INDEX(Categories!D:E,MATCH(GROUPTYPE,Categories!D:D,0),2)),0,INDEX(Categories!D:E,MATCH(GROUPTYPE,Categories!D:D,0),2)))</f>
        <v>8</v>
      </c>
      <c r="E28" t="str">
        <f>IF(TYPE="R","Retained Earnings",IF(ISNA(INDEX(Categories!D:F,MATCH(GLCATCODE,Categories!E:E,0),3)),0,INDEX(Categories!D:F,MATCH(GLCATCODE,Categories!E:E,0),3)))</f>
        <v>Revenue</v>
      </c>
      <c r="F28" t="s">
        <v>238</v>
      </c>
      <c r="G28" t="s">
        <v>1751</v>
      </c>
      <c r="H28" t="s">
        <v>2915</v>
      </c>
      <c r="I28" t="s">
        <v>2893</v>
      </c>
      <c r="J28" t="s">
        <v>2876</v>
      </c>
      <c r="K28" t="s">
        <v>2876</v>
      </c>
      <c r="L28" t="s">
        <v>2876</v>
      </c>
      <c r="M28" t="s">
        <v>2876</v>
      </c>
      <c r="N28" t="s">
        <v>2876</v>
      </c>
      <c r="O28" t="s">
        <v>2876</v>
      </c>
      <c r="P28" t="s">
        <v>2876</v>
      </c>
      <c r="Q28" t="s">
        <v>2877</v>
      </c>
      <c r="R28" t="s">
        <v>2878</v>
      </c>
      <c r="S28">
        <f>VLOOKUP(ACCOUNTEXSEG,Sheet6!$A$2:$C$4000,3,TRUE)</f>
        <v>0</v>
      </c>
      <c r="T28">
        <f>IF(ACCTTYPE="I",0,OPENBALN)</f>
        <v>0</v>
      </c>
      <c r="U28">
        <v>0</v>
      </c>
      <c r="V28">
        <v>0</v>
      </c>
      <c r="W28">
        <v>0</v>
      </c>
      <c r="X28">
        <v>0</v>
      </c>
      <c r="Y28" s="179">
        <v>0</v>
      </c>
      <c r="Z28">
        <v>0</v>
      </c>
      <c r="AA28">
        <v>0</v>
      </c>
      <c r="AB28">
        <v>0</v>
      </c>
      <c r="AC28">
        <v>-118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 s="179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 t="s">
        <v>2879</v>
      </c>
      <c r="BN28">
        <v>20190701</v>
      </c>
      <c r="BO28">
        <v>-118</v>
      </c>
      <c r="BP28" t="s">
        <v>238</v>
      </c>
      <c r="BQ28">
        <v>0</v>
      </c>
      <c r="BR28">
        <v>2020</v>
      </c>
      <c r="BS28" t="s">
        <v>115</v>
      </c>
      <c r="BT28">
        <v>-118</v>
      </c>
    </row>
    <row r="29" spans="1:72" x14ac:dyDescent="0.2">
      <c r="A29" t="s">
        <v>502</v>
      </c>
      <c r="B29" t="s">
        <v>2923</v>
      </c>
      <c r="C29" t="s">
        <v>2873</v>
      </c>
      <c r="D29">
        <f>IF(TYPE="R",40,IF(ISNA(INDEX(Categories!D:E,MATCH(GROUPTYPE,Categories!D:D,0),2)),0,INDEX(Categories!D:E,MATCH(GROUPTYPE,Categories!D:D,0),2)))</f>
        <v>8</v>
      </c>
      <c r="E29" t="str">
        <f>IF(TYPE="R","Retained Earnings",IF(ISNA(INDEX(Categories!D:F,MATCH(GLCATCODE,Categories!E:E,0),3)),0,INDEX(Categories!D:F,MATCH(GLCATCODE,Categories!E:E,0),3)))</f>
        <v>Revenue</v>
      </c>
      <c r="F29" t="s">
        <v>238</v>
      </c>
      <c r="G29" t="s">
        <v>1752</v>
      </c>
      <c r="H29" t="s">
        <v>2915</v>
      </c>
      <c r="I29" t="s">
        <v>2895</v>
      </c>
      <c r="J29" t="s">
        <v>2876</v>
      </c>
      <c r="K29" t="s">
        <v>2876</v>
      </c>
      <c r="L29" t="s">
        <v>2876</v>
      </c>
      <c r="M29" t="s">
        <v>2876</v>
      </c>
      <c r="N29" t="s">
        <v>2876</v>
      </c>
      <c r="O29" t="s">
        <v>2876</v>
      </c>
      <c r="P29" t="s">
        <v>2876</v>
      </c>
      <c r="Q29" t="s">
        <v>2877</v>
      </c>
      <c r="R29" t="s">
        <v>2878</v>
      </c>
      <c r="S29">
        <f>VLOOKUP(ACCOUNTEXSEG,Sheet6!$A$2:$C$4000,3,TRUE)</f>
        <v>-391.4</v>
      </c>
      <c r="T29">
        <f>IF(ACCTTYPE="I",0,OPENBALN)</f>
        <v>0</v>
      </c>
      <c r="U29">
        <v>0</v>
      </c>
      <c r="V29">
        <v>0</v>
      </c>
      <c r="W29">
        <v>0</v>
      </c>
      <c r="X29">
        <v>0</v>
      </c>
      <c r="Y29" s="179">
        <v>-2814.14</v>
      </c>
      <c r="Z29">
        <v>-405.09</v>
      </c>
      <c r="AA29">
        <v>0</v>
      </c>
      <c r="AB29">
        <v>-405.09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-317.13</v>
      </c>
      <c r="AI29">
        <v>-317.13</v>
      </c>
      <c r="AJ29">
        <v>-317.13</v>
      </c>
      <c r="AK29">
        <v>-317.13</v>
      </c>
      <c r="AL29">
        <v>-317.13</v>
      </c>
      <c r="AM29">
        <v>-317.13</v>
      </c>
      <c r="AN29">
        <v>0</v>
      </c>
      <c r="AO29">
        <v>-317.13</v>
      </c>
      <c r="AP29">
        <v>-317.13</v>
      </c>
      <c r="AQ29">
        <v>-317.13</v>
      </c>
      <c r="AR29">
        <v>-317.13</v>
      </c>
      <c r="AS29">
        <v>-317.13</v>
      </c>
      <c r="AT29">
        <v>-317.13</v>
      </c>
      <c r="AU29" s="179">
        <v>0</v>
      </c>
      <c r="AV29">
        <v>-405.9</v>
      </c>
      <c r="AW29">
        <v>0</v>
      </c>
      <c r="AX29">
        <v>0</v>
      </c>
      <c r="AY29">
        <v>-405.09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-405.09</v>
      </c>
      <c r="BF29">
        <v>0</v>
      </c>
      <c r="BG29">
        <v>0</v>
      </c>
      <c r="BH29">
        <v>-75.149375000000006</v>
      </c>
      <c r="BI29">
        <v>-73.386250000000004</v>
      </c>
      <c r="BJ29">
        <v>-48.925624999999997</v>
      </c>
      <c r="BK29">
        <v>-24.65</v>
      </c>
      <c r="BL29">
        <v>-218.02687499999999</v>
      </c>
      <c r="BM29" t="s">
        <v>2879</v>
      </c>
      <c r="BN29">
        <v>20190701</v>
      </c>
      <c r="BO29">
        <v>-405.09</v>
      </c>
      <c r="BP29" t="s">
        <v>238</v>
      </c>
      <c r="BQ29">
        <v>-405.09</v>
      </c>
      <c r="BR29">
        <v>2020</v>
      </c>
      <c r="BS29" t="s">
        <v>115</v>
      </c>
      <c r="BT29">
        <v>-405.09</v>
      </c>
    </row>
    <row r="30" spans="1:72" x14ac:dyDescent="0.2">
      <c r="A30" t="s">
        <v>503</v>
      </c>
      <c r="B30" t="s">
        <v>2924</v>
      </c>
      <c r="C30" t="s">
        <v>2873</v>
      </c>
      <c r="D30">
        <f>IF(TYPE="R",40,IF(ISNA(INDEX(Categories!D:E,MATCH(GROUPTYPE,Categories!D:D,0),2)),0,INDEX(Categories!D:E,MATCH(GROUPTYPE,Categories!D:D,0),2)))</f>
        <v>8</v>
      </c>
      <c r="E30" t="str">
        <f>IF(TYPE="R","Retained Earnings",IF(ISNA(INDEX(Categories!D:F,MATCH(GLCATCODE,Categories!E:E,0),3)),0,INDEX(Categories!D:F,MATCH(GLCATCODE,Categories!E:E,0),3)))</f>
        <v>Revenue</v>
      </c>
      <c r="F30" t="s">
        <v>238</v>
      </c>
      <c r="G30" t="s">
        <v>1753</v>
      </c>
      <c r="H30" t="s">
        <v>2915</v>
      </c>
      <c r="I30" t="s">
        <v>2897</v>
      </c>
      <c r="J30" t="s">
        <v>2876</v>
      </c>
      <c r="K30" t="s">
        <v>2876</v>
      </c>
      <c r="L30" t="s">
        <v>2876</v>
      </c>
      <c r="M30" t="s">
        <v>2876</v>
      </c>
      <c r="N30" t="s">
        <v>2876</v>
      </c>
      <c r="O30" t="s">
        <v>2876</v>
      </c>
      <c r="P30" t="s">
        <v>2876</v>
      </c>
      <c r="Q30" t="s">
        <v>2877</v>
      </c>
      <c r="R30" t="s">
        <v>2878</v>
      </c>
      <c r="S30">
        <f>VLOOKUP(ACCOUNTEXSEG,Sheet6!$A$2:$C$4000,3,TRUE)</f>
        <v>-122284.62</v>
      </c>
      <c r="T30">
        <f>IF(ACCTTYPE="I",0,OPENBALN)</f>
        <v>0</v>
      </c>
      <c r="U30">
        <v>-22929.79</v>
      </c>
      <c r="V30">
        <v>-20301.919999999998</v>
      </c>
      <c r="W30">
        <v>-19096.52</v>
      </c>
      <c r="X30">
        <v>-19853.57</v>
      </c>
      <c r="Y30" s="179">
        <v>-22005.16</v>
      </c>
      <c r="Z30">
        <v>-18580.990000000002</v>
      </c>
      <c r="AA30">
        <v>-20614.240000000002</v>
      </c>
      <c r="AB30">
        <v>-17418.3</v>
      </c>
      <c r="AC30">
        <v>-17997.3</v>
      </c>
      <c r="AD30">
        <v>-21960.3</v>
      </c>
      <c r="AE30">
        <v>-18813.509999999998</v>
      </c>
      <c r="AF30">
        <v>-20879.2</v>
      </c>
      <c r="AG30">
        <v>-20879.2</v>
      </c>
      <c r="AH30">
        <v>-20284.599999999999</v>
      </c>
      <c r="AI30">
        <v>-20284.599999999999</v>
      </c>
      <c r="AJ30">
        <v>-20284.599999999999</v>
      </c>
      <c r="AK30">
        <v>-20284.599999999999</v>
      </c>
      <c r="AL30">
        <v>-20284.599999999999</v>
      </c>
      <c r="AM30">
        <v>-20284.599999999999</v>
      </c>
      <c r="AN30">
        <v>-20614.240000000002</v>
      </c>
      <c r="AO30">
        <v>-20284.599999999999</v>
      </c>
      <c r="AP30">
        <v>-20284.599999999999</v>
      </c>
      <c r="AQ30">
        <v>-20284.599999999999</v>
      </c>
      <c r="AR30">
        <v>-20284.599999999999</v>
      </c>
      <c r="AS30">
        <v>-20284.599999999999</v>
      </c>
      <c r="AT30">
        <v>-20284.599999999999</v>
      </c>
      <c r="AU30" s="179">
        <v>-20336.34</v>
      </c>
      <c r="AV30">
        <v>-23403.119999999999</v>
      </c>
      <c r="AW30">
        <v>-19811.919999999998</v>
      </c>
      <c r="AX30">
        <v>-26009.71</v>
      </c>
      <c r="AY30">
        <v>-27966.38</v>
      </c>
      <c r="AZ30">
        <v>-22365.94</v>
      </c>
      <c r="BA30">
        <v>-18848.310000000001</v>
      </c>
      <c r="BB30">
        <v>-19208.22</v>
      </c>
      <c r="BC30">
        <v>-19435.349999999999</v>
      </c>
      <c r="BD30">
        <v>-23592.23</v>
      </c>
      <c r="BE30">
        <v>-19456.240000000002</v>
      </c>
      <c r="BF30">
        <v>-20193.580000000002</v>
      </c>
      <c r="BG30">
        <v>-20193.580000000002</v>
      </c>
      <c r="BH30">
        <v>-16386.126875000002</v>
      </c>
      <c r="BI30">
        <v>-14702.221250000001</v>
      </c>
      <c r="BJ30">
        <v>-15975.445625</v>
      </c>
      <c r="BK30">
        <v>-14566.816875</v>
      </c>
      <c r="BL30">
        <v>-15234.0525</v>
      </c>
      <c r="BM30" t="s">
        <v>2879</v>
      </c>
      <c r="BN30">
        <v>20190701</v>
      </c>
      <c r="BO30">
        <v>-117682.85</v>
      </c>
      <c r="BP30" t="s">
        <v>238</v>
      </c>
      <c r="BQ30">
        <v>-120733.93</v>
      </c>
      <c r="BR30">
        <v>2020</v>
      </c>
      <c r="BS30" t="s">
        <v>115</v>
      </c>
      <c r="BT30">
        <v>-117682.85</v>
      </c>
    </row>
    <row r="31" spans="1:72" x14ac:dyDescent="0.2">
      <c r="A31" t="s">
        <v>504</v>
      </c>
      <c r="B31" t="s">
        <v>2925</v>
      </c>
      <c r="C31" t="s">
        <v>2873</v>
      </c>
      <c r="D31">
        <f>IF(TYPE="R",40,IF(ISNA(INDEX(Categories!D:E,MATCH(GROUPTYPE,Categories!D:D,0),2)),0,INDEX(Categories!D:E,MATCH(GROUPTYPE,Categories!D:D,0),2)))</f>
        <v>8</v>
      </c>
      <c r="E31" t="str">
        <f>IF(TYPE="R","Retained Earnings",IF(ISNA(INDEX(Categories!D:F,MATCH(GLCATCODE,Categories!E:E,0),3)),0,INDEX(Categories!D:F,MATCH(GLCATCODE,Categories!E:E,0),3)))</f>
        <v>Revenue</v>
      </c>
      <c r="F31" t="s">
        <v>238</v>
      </c>
      <c r="G31" t="s">
        <v>1757</v>
      </c>
      <c r="H31" t="s">
        <v>2926</v>
      </c>
      <c r="I31" t="s">
        <v>2875</v>
      </c>
      <c r="J31" t="s">
        <v>2876</v>
      </c>
      <c r="K31" t="s">
        <v>2876</v>
      </c>
      <c r="L31" t="s">
        <v>2876</v>
      </c>
      <c r="M31" t="s">
        <v>2876</v>
      </c>
      <c r="N31" t="s">
        <v>2876</v>
      </c>
      <c r="O31" t="s">
        <v>2876</v>
      </c>
      <c r="P31" t="s">
        <v>2876</v>
      </c>
      <c r="Q31" t="s">
        <v>2877</v>
      </c>
      <c r="R31" t="s">
        <v>2878</v>
      </c>
      <c r="S31">
        <f>VLOOKUP(ACCOUNTEXSEG,Sheet6!$A$2:$C$4000,3,TRUE)</f>
        <v>-1362.3</v>
      </c>
      <c r="T31">
        <f>IF(ACCTTYPE="I",0,OPENBALN)</f>
        <v>0</v>
      </c>
      <c r="U31">
        <v>0</v>
      </c>
      <c r="V31">
        <v>-4109.08</v>
      </c>
      <c r="W31">
        <v>0</v>
      </c>
      <c r="X31">
        <v>0</v>
      </c>
      <c r="Y31" s="179">
        <v>-7139.43</v>
      </c>
      <c r="Z31">
        <v>0</v>
      </c>
      <c r="AA31">
        <v>-4844.08</v>
      </c>
      <c r="AB31">
        <v>0</v>
      </c>
      <c r="AC31">
        <v>0</v>
      </c>
      <c r="AD31">
        <v>0</v>
      </c>
      <c r="AE31">
        <v>-4481.8</v>
      </c>
      <c r="AF31">
        <v>0</v>
      </c>
      <c r="AG31">
        <v>0</v>
      </c>
      <c r="AH31">
        <v>-1514.45</v>
      </c>
      <c r="AI31">
        <v>-1514.45</v>
      </c>
      <c r="AJ31">
        <v>-1514.45</v>
      </c>
      <c r="AK31">
        <v>-1514.45</v>
      </c>
      <c r="AL31">
        <v>-1514.45</v>
      </c>
      <c r="AM31">
        <v>-1514.45</v>
      </c>
      <c r="AN31">
        <v>-4844.08</v>
      </c>
      <c r="AO31">
        <v>-1514.45</v>
      </c>
      <c r="AP31">
        <v>-1514.45</v>
      </c>
      <c r="AQ31">
        <v>-1514.45</v>
      </c>
      <c r="AR31">
        <v>-1514.45</v>
      </c>
      <c r="AS31">
        <v>-1514.45</v>
      </c>
      <c r="AT31">
        <v>-1514.45</v>
      </c>
      <c r="AU31" s="179">
        <v>-324.89999999999998</v>
      </c>
      <c r="AV31">
        <v>-1595.43</v>
      </c>
      <c r="AW31">
        <v>-289.56</v>
      </c>
      <c r="AX31">
        <v>-646.38</v>
      </c>
      <c r="AY31">
        <v>-42.56</v>
      </c>
      <c r="AZ31">
        <v>-535.79999999999995</v>
      </c>
      <c r="BA31">
        <v>-426.28</v>
      </c>
      <c r="BB31">
        <v>-901.86</v>
      </c>
      <c r="BC31">
        <v>0</v>
      </c>
      <c r="BD31">
        <v>-787.51</v>
      </c>
      <c r="BE31">
        <v>-3160.96</v>
      </c>
      <c r="BF31">
        <v>0</v>
      </c>
      <c r="BG31">
        <v>0</v>
      </c>
      <c r="BH31">
        <v>-299.80812500000002</v>
      </c>
      <c r="BI31">
        <v>-168.924375</v>
      </c>
      <c r="BJ31">
        <v>-330.97624999999999</v>
      </c>
      <c r="BK31">
        <v>-329.450625</v>
      </c>
      <c r="BL31">
        <v>-1343.9393749999999</v>
      </c>
      <c r="BM31" t="s">
        <v>2879</v>
      </c>
      <c r="BN31">
        <v>20190701</v>
      </c>
      <c r="BO31">
        <v>-9325.8799999999992</v>
      </c>
      <c r="BP31" t="s">
        <v>238</v>
      </c>
      <c r="BQ31">
        <v>-5276.61</v>
      </c>
      <c r="BR31">
        <v>2020</v>
      </c>
      <c r="BS31" t="s">
        <v>115</v>
      </c>
      <c r="BT31">
        <v>-9325.8799999999992</v>
      </c>
    </row>
    <row r="32" spans="1:72" x14ac:dyDescent="0.2">
      <c r="A32" t="s">
        <v>505</v>
      </c>
      <c r="B32" t="s">
        <v>2927</v>
      </c>
      <c r="C32" t="s">
        <v>2873</v>
      </c>
      <c r="D32">
        <f>IF(TYPE="R",40,IF(ISNA(INDEX(Categories!D:E,MATCH(GROUPTYPE,Categories!D:D,0),2)),0,INDEX(Categories!D:E,MATCH(GROUPTYPE,Categories!D:D,0),2)))</f>
        <v>8</v>
      </c>
      <c r="E32" t="str">
        <f>IF(TYPE="R","Retained Earnings",IF(ISNA(INDEX(Categories!D:F,MATCH(GLCATCODE,Categories!E:E,0),3)),0,INDEX(Categories!D:F,MATCH(GLCATCODE,Categories!E:E,0),3)))</f>
        <v>Revenue</v>
      </c>
      <c r="F32" t="s">
        <v>238</v>
      </c>
      <c r="G32" t="s">
        <v>1758</v>
      </c>
      <c r="H32" t="s">
        <v>2926</v>
      </c>
      <c r="I32" t="s">
        <v>2881</v>
      </c>
      <c r="J32" t="s">
        <v>2876</v>
      </c>
      <c r="K32" t="s">
        <v>2876</v>
      </c>
      <c r="L32" t="s">
        <v>2876</v>
      </c>
      <c r="M32" t="s">
        <v>2876</v>
      </c>
      <c r="N32" t="s">
        <v>2876</v>
      </c>
      <c r="O32" t="s">
        <v>2876</v>
      </c>
      <c r="P32" t="s">
        <v>2876</v>
      </c>
      <c r="Q32" t="s">
        <v>2877</v>
      </c>
      <c r="R32" t="s">
        <v>2878</v>
      </c>
      <c r="S32">
        <f>VLOOKUP(ACCOUNTEXSEG,Sheet6!$A$2:$C$4000,3,TRUE)</f>
        <v>-7496.95</v>
      </c>
      <c r="T32">
        <f>IF(ACCTTYPE="I",0,OPENBALN)</f>
        <v>0</v>
      </c>
      <c r="U32">
        <v>-4868.32</v>
      </c>
      <c r="V32">
        <v>0</v>
      </c>
      <c r="W32">
        <v>0</v>
      </c>
      <c r="X32">
        <v>0</v>
      </c>
      <c r="Y32" s="179">
        <v>0</v>
      </c>
      <c r="Z32">
        <v>0</v>
      </c>
      <c r="AA32">
        <v>-3767.81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-1245.75</v>
      </c>
      <c r="AI32">
        <v>-1245.75</v>
      </c>
      <c r="AJ32">
        <v>-1245.75</v>
      </c>
      <c r="AK32">
        <v>-1245.75</v>
      </c>
      <c r="AL32">
        <v>-1245.75</v>
      </c>
      <c r="AM32">
        <v>-1245.75</v>
      </c>
      <c r="AN32">
        <v>-3767.81</v>
      </c>
      <c r="AO32">
        <v>-1245.75</v>
      </c>
      <c r="AP32">
        <v>-1245.75</v>
      </c>
      <c r="AQ32">
        <v>-1245.75</v>
      </c>
      <c r="AR32">
        <v>-1245.75</v>
      </c>
      <c r="AS32">
        <v>-1245.75</v>
      </c>
      <c r="AT32">
        <v>-1245.75</v>
      </c>
      <c r="AU32" s="179">
        <v>-3161.04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-4862.6000000000004</v>
      </c>
      <c r="BB32">
        <v>0</v>
      </c>
      <c r="BC32">
        <v>0</v>
      </c>
      <c r="BD32">
        <v>-4953.8500000000004</v>
      </c>
      <c r="BE32">
        <v>0</v>
      </c>
      <c r="BF32">
        <v>0</v>
      </c>
      <c r="BG32">
        <v>0</v>
      </c>
      <c r="BH32">
        <v>-666.12437499999999</v>
      </c>
      <c r="BI32">
        <v>-648.47</v>
      </c>
      <c r="BJ32">
        <v>-1388.13375</v>
      </c>
      <c r="BK32">
        <v>-901.47312499999998</v>
      </c>
      <c r="BL32">
        <v>-1091.9412500000001</v>
      </c>
      <c r="BM32" t="s">
        <v>2879</v>
      </c>
      <c r="BN32">
        <v>20190701</v>
      </c>
      <c r="BO32">
        <v>-3767.81</v>
      </c>
      <c r="BP32" t="s">
        <v>238</v>
      </c>
      <c r="BQ32">
        <v>-9816.4500000000007</v>
      </c>
      <c r="BR32">
        <v>2020</v>
      </c>
      <c r="BS32" t="s">
        <v>115</v>
      </c>
      <c r="BT32">
        <v>-3767.81</v>
      </c>
    </row>
    <row r="33" spans="1:72" x14ac:dyDescent="0.2">
      <c r="A33" t="s">
        <v>506</v>
      </c>
      <c r="B33" t="s">
        <v>2928</v>
      </c>
      <c r="C33" t="s">
        <v>2873</v>
      </c>
      <c r="D33">
        <f>IF(TYPE="R",40,IF(ISNA(INDEX(Categories!D:E,MATCH(GROUPTYPE,Categories!D:D,0),2)),0,INDEX(Categories!D:E,MATCH(GROUPTYPE,Categories!D:D,0),2)))</f>
        <v>8</v>
      </c>
      <c r="E33" t="str">
        <f>IF(TYPE="R","Retained Earnings",IF(ISNA(INDEX(Categories!D:F,MATCH(GLCATCODE,Categories!E:E,0),3)),0,INDEX(Categories!D:F,MATCH(GLCATCODE,Categories!E:E,0),3)))</f>
        <v>Revenue</v>
      </c>
      <c r="F33" t="s">
        <v>238</v>
      </c>
      <c r="G33" t="s">
        <v>1759</v>
      </c>
      <c r="H33" t="s">
        <v>2926</v>
      </c>
      <c r="I33" t="s">
        <v>2883</v>
      </c>
      <c r="J33" t="s">
        <v>2876</v>
      </c>
      <c r="K33" t="s">
        <v>2876</v>
      </c>
      <c r="L33" t="s">
        <v>2876</v>
      </c>
      <c r="M33" t="s">
        <v>2876</v>
      </c>
      <c r="N33" t="s">
        <v>2876</v>
      </c>
      <c r="O33" t="s">
        <v>2876</v>
      </c>
      <c r="P33" t="s">
        <v>2876</v>
      </c>
      <c r="Q33" t="s">
        <v>2877</v>
      </c>
      <c r="R33" t="s">
        <v>2878</v>
      </c>
      <c r="S33">
        <f>VLOOKUP(ACCOUNTEXSEG,Sheet6!$A$2:$C$4000,3,TRUE)</f>
        <v>-34588.129999999997</v>
      </c>
      <c r="T33">
        <f>IF(ACCTTYPE="I",0,OPENBALN)</f>
        <v>0</v>
      </c>
      <c r="U33">
        <v>-1225.3699999999999</v>
      </c>
      <c r="V33">
        <v>0</v>
      </c>
      <c r="W33">
        <v>-20856.919999999998</v>
      </c>
      <c r="X33">
        <v>-60</v>
      </c>
      <c r="Y33" s="179">
        <v>0</v>
      </c>
      <c r="Z33">
        <v>-19188.04</v>
      </c>
      <c r="AA33">
        <v>-540</v>
      </c>
      <c r="AB33">
        <v>0</v>
      </c>
      <c r="AC33">
        <v>-14223.68</v>
      </c>
      <c r="AD33">
        <v>-482.99</v>
      </c>
      <c r="AE33">
        <v>0</v>
      </c>
      <c r="AF33">
        <v>-9933.9599999999991</v>
      </c>
      <c r="AG33">
        <v>-9933.9599999999991</v>
      </c>
      <c r="AH33">
        <v>-5670.48</v>
      </c>
      <c r="AI33">
        <v>-5670.48</v>
      </c>
      <c r="AJ33">
        <v>-5670.48</v>
      </c>
      <c r="AK33">
        <v>-5670.48</v>
      </c>
      <c r="AL33">
        <v>-5670.48</v>
      </c>
      <c r="AM33">
        <v>-5670.48</v>
      </c>
      <c r="AN33">
        <v>-540</v>
      </c>
      <c r="AO33">
        <v>-5670.48</v>
      </c>
      <c r="AP33">
        <v>-5670.48</v>
      </c>
      <c r="AQ33">
        <v>-5670.48</v>
      </c>
      <c r="AR33">
        <v>-5670.48</v>
      </c>
      <c r="AS33">
        <v>-5670.48</v>
      </c>
      <c r="AT33">
        <v>-5670.48</v>
      </c>
      <c r="AU33" s="179">
        <v>0</v>
      </c>
      <c r="AV33">
        <v>0</v>
      </c>
      <c r="AW33">
        <v>-15080.05</v>
      </c>
      <c r="AX33">
        <v>0</v>
      </c>
      <c r="AY33">
        <v>-210</v>
      </c>
      <c r="AZ33">
        <v>-14331.39</v>
      </c>
      <c r="BA33">
        <v>-70</v>
      </c>
      <c r="BB33">
        <v>0</v>
      </c>
      <c r="BC33">
        <v>-17080.37</v>
      </c>
      <c r="BD33">
        <v>0</v>
      </c>
      <c r="BE33">
        <v>0</v>
      </c>
      <c r="BF33">
        <v>-14879.29</v>
      </c>
      <c r="BG33">
        <v>-14879.29</v>
      </c>
      <c r="BH33">
        <v>-4013.098125</v>
      </c>
      <c r="BI33">
        <v>-3547.7487500000002</v>
      </c>
      <c r="BJ33">
        <v>-2957.9918750000002</v>
      </c>
      <c r="BK33">
        <v>-2867.02</v>
      </c>
      <c r="BL33">
        <v>-3932.2049999999999</v>
      </c>
      <c r="BM33" t="s">
        <v>2879</v>
      </c>
      <c r="BN33">
        <v>20190701</v>
      </c>
      <c r="BO33">
        <v>-25180.63</v>
      </c>
      <c r="BP33" t="s">
        <v>238</v>
      </c>
      <c r="BQ33">
        <v>-32029.66</v>
      </c>
      <c r="BR33">
        <v>2020</v>
      </c>
      <c r="BS33" t="s">
        <v>115</v>
      </c>
      <c r="BT33">
        <v>-25180.63</v>
      </c>
    </row>
    <row r="34" spans="1:72" x14ac:dyDescent="0.2">
      <c r="A34" t="s">
        <v>507</v>
      </c>
      <c r="B34" t="s">
        <v>2929</v>
      </c>
      <c r="C34" t="s">
        <v>2873</v>
      </c>
      <c r="D34">
        <f>IF(TYPE="R",40,IF(ISNA(INDEX(Categories!D:E,MATCH(GROUPTYPE,Categories!D:D,0),2)),0,INDEX(Categories!D:E,MATCH(GROUPTYPE,Categories!D:D,0),2)))</f>
        <v>8</v>
      </c>
      <c r="E34" t="str">
        <f>IF(TYPE="R","Retained Earnings",IF(ISNA(INDEX(Categories!D:F,MATCH(GLCATCODE,Categories!E:E,0),3)),0,INDEX(Categories!D:F,MATCH(GLCATCODE,Categories!E:E,0),3)))</f>
        <v>Revenue</v>
      </c>
      <c r="F34" t="s">
        <v>238</v>
      </c>
      <c r="G34" t="s">
        <v>1761</v>
      </c>
      <c r="H34" t="s">
        <v>2926</v>
      </c>
      <c r="I34" t="s">
        <v>2887</v>
      </c>
      <c r="J34" t="s">
        <v>2876</v>
      </c>
      <c r="K34" t="s">
        <v>2876</v>
      </c>
      <c r="L34" t="s">
        <v>2876</v>
      </c>
      <c r="M34" t="s">
        <v>2876</v>
      </c>
      <c r="N34" t="s">
        <v>2876</v>
      </c>
      <c r="O34" t="s">
        <v>2876</v>
      </c>
      <c r="P34" t="s">
        <v>2876</v>
      </c>
      <c r="Q34" t="s">
        <v>2877</v>
      </c>
      <c r="R34" t="s">
        <v>2878</v>
      </c>
      <c r="S34">
        <f>VLOOKUP(ACCOUNTEXSEG,Sheet6!$A$2:$C$4000,3,TRUE)</f>
        <v>-4040.18</v>
      </c>
      <c r="T34">
        <f>IF(ACCTTYPE="I",0,OPENBALN)</f>
        <v>0</v>
      </c>
      <c r="U34">
        <v>-432.14</v>
      </c>
      <c r="V34">
        <v>-291.95999999999998</v>
      </c>
      <c r="W34">
        <v>-394.13</v>
      </c>
      <c r="X34">
        <v>-347.39</v>
      </c>
      <c r="Y34" s="179">
        <v>-202.29</v>
      </c>
      <c r="Z34">
        <v>-93.89</v>
      </c>
      <c r="AA34">
        <v>-699.05</v>
      </c>
      <c r="AB34">
        <v>-547.07000000000005</v>
      </c>
      <c r="AC34">
        <v>-421.81</v>
      </c>
      <c r="AD34">
        <v>-405.04</v>
      </c>
      <c r="AE34">
        <v>-495.36</v>
      </c>
      <c r="AF34">
        <v>-318.94</v>
      </c>
      <c r="AG34">
        <v>-318.94</v>
      </c>
      <c r="AH34">
        <v>-464.62</v>
      </c>
      <c r="AI34">
        <v>-464.62</v>
      </c>
      <c r="AJ34">
        <v>-464.62</v>
      </c>
      <c r="AK34">
        <v>-464.62</v>
      </c>
      <c r="AL34">
        <v>-464.62</v>
      </c>
      <c r="AM34">
        <v>-464.62</v>
      </c>
      <c r="AN34">
        <v>-699.05</v>
      </c>
      <c r="AO34">
        <v>-464.62</v>
      </c>
      <c r="AP34">
        <v>-464.62</v>
      </c>
      <c r="AQ34">
        <v>-464.62</v>
      </c>
      <c r="AR34">
        <v>-464.62</v>
      </c>
      <c r="AS34">
        <v>-464.62</v>
      </c>
      <c r="AT34">
        <v>-464.62</v>
      </c>
      <c r="AU34" s="179">
        <v>-799.7</v>
      </c>
      <c r="AV34">
        <v>-722.67</v>
      </c>
      <c r="AW34">
        <v>-898.18</v>
      </c>
      <c r="AX34">
        <v>-690.61</v>
      </c>
      <c r="AY34">
        <v>-625.04999999999995</v>
      </c>
      <c r="AZ34">
        <v>-668.56</v>
      </c>
      <c r="BA34">
        <v>-691.25</v>
      </c>
      <c r="BB34">
        <v>-608.24</v>
      </c>
      <c r="BC34">
        <v>-1064.6099999999999</v>
      </c>
      <c r="BD34">
        <v>-770.76</v>
      </c>
      <c r="BE34">
        <v>-351.9</v>
      </c>
      <c r="BF34">
        <v>-326.93</v>
      </c>
      <c r="BG34">
        <v>-326.93</v>
      </c>
      <c r="BH34">
        <v>-527.80937500000005</v>
      </c>
      <c r="BI34">
        <v>-514.33062500000005</v>
      </c>
      <c r="BJ34">
        <v>-436.54</v>
      </c>
      <c r="BK34">
        <v>-613.52937499999996</v>
      </c>
      <c r="BL34">
        <v>-363.11687499999999</v>
      </c>
      <c r="BM34" t="s">
        <v>2879</v>
      </c>
      <c r="BN34">
        <v>20190701</v>
      </c>
      <c r="BO34">
        <v>-2887.27</v>
      </c>
      <c r="BP34" t="s">
        <v>238</v>
      </c>
      <c r="BQ34">
        <v>-3813.69</v>
      </c>
      <c r="BR34">
        <v>2020</v>
      </c>
      <c r="BS34" t="s">
        <v>115</v>
      </c>
      <c r="BT34">
        <v>-2887.27</v>
      </c>
    </row>
    <row r="35" spans="1:72" x14ac:dyDescent="0.2">
      <c r="A35" t="s">
        <v>508</v>
      </c>
      <c r="B35" t="s">
        <v>2930</v>
      </c>
      <c r="C35" t="s">
        <v>2873</v>
      </c>
      <c r="D35">
        <f>IF(TYPE="R",40,IF(ISNA(INDEX(Categories!D:E,MATCH(GROUPTYPE,Categories!D:D,0),2)),0,INDEX(Categories!D:E,MATCH(GROUPTYPE,Categories!D:D,0),2)))</f>
        <v>8</v>
      </c>
      <c r="E35" t="str">
        <f>IF(TYPE="R","Retained Earnings",IF(ISNA(INDEX(Categories!D:F,MATCH(GLCATCODE,Categories!E:E,0),3)),0,INDEX(Categories!D:F,MATCH(GLCATCODE,Categories!E:E,0),3)))</f>
        <v>Revenue</v>
      </c>
      <c r="F35" t="s">
        <v>238</v>
      </c>
      <c r="G35" t="s">
        <v>1762</v>
      </c>
      <c r="H35" t="s">
        <v>2926</v>
      </c>
      <c r="I35" t="s">
        <v>2889</v>
      </c>
      <c r="J35" t="s">
        <v>2876</v>
      </c>
      <c r="K35" t="s">
        <v>2876</v>
      </c>
      <c r="L35" t="s">
        <v>2876</v>
      </c>
      <c r="M35" t="s">
        <v>2876</v>
      </c>
      <c r="N35" t="s">
        <v>2876</v>
      </c>
      <c r="O35" t="s">
        <v>2876</v>
      </c>
      <c r="P35" t="s">
        <v>2876</v>
      </c>
      <c r="Q35" t="s">
        <v>2877</v>
      </c>
      <c r="R35" t="s">
        <v>2878</v>
      </c>
      <c r="S35">
        <f>VLOOKUP(ACCOUNTEXSEG,Sheet6!$A$2:$C$4000,3,TRUE)</f>
        <v>-11482.78</v>
      </c>
      <c r="T35">
        <f>IF(ACCTTYPE="I",0,OPENBALN)</f>
        <v>0</v>
      </c>
      <c r="U35">
        <v>-178</v>
      </c>
      <c r="V35">
        <v>-186</v>
      </c>
      <c r="W35">
        <v>-2221.14</v>
      </c>
      <c r="X35">
        <v>-234</v>
      </c>
      <c r="Y35" s="179">
        <v>-189.6</v>
      </c>
      <c r="Z35">
        <v>-102.8</v>
      </c>
      <c r="AA35">
        <v>-156.80000000000001</v>
      </c>
      <c r="AB35">
        <v>-195.6</v>
      </c>
      <c r="AC35">
        <v>-157.19999999999999</v>
      </c>
      <c r="AD35">
        <v>-201.6</v>
      </c>
      <c r="AE35">
        <v>-160</v>
      </c>
      <c r="AF35">
        <v>-1960.51</v>
      </c>
      <c r="AG35">
        <v>-1960.51</v>
      </c>
      <c r="AH35">
        <v>-855.65</v>
      </c>
      <c r="AI35">
        <v>-855.65</v>
      </c>
      <c r="AJ35">
        <v>-855.65</v>
      </c>
      <c r="AK35">
        <v>-855.65</v>
      </c>
      <c r="AL35">
        <v>-855.65</v>
      </c>
      <c r="AM35">
        <v>-855.65</v>
      </c>
      <c r="AN35">
        <v>-156.80000000000001</v>
      </c>
      <c r="AO35">
        <v>-855.65</v>
      </c>
      <c r="AP35">
        <v>-855.65</v>
      </c>
      <c r="AQ35">
        <v>-855.65</v>
      </c>
      <c r="AR35">
        <v>-855.65</v>
      </c>
      <c r="AS35">
        <v>-855.65</v>
      </c>
      <c r="AT35">
        <v>-855.65</v>
      </c>
      <c r="AU35" s="179">
        <v>-314.39999999999998</v>
      </c>
      <c r="AV35">
        <v>-310.64</v>
      </c>
      <c r="AW35">
        <v>-6620.61</v>
      </c>
      <c r="AX35">
        <v>-273.2</v>
      </c>
      <c r="AY35">
        <v>-256</v>
      </c>
      <c r="AZ35">
        <v>-8636.9599999999991</v>
      </c>
      <c r="BA35">
        <v>-162.4</v>
      </c>
      <c r="BB35">
        <v>-1928.32</v>
      </c>
      <c r="BC35">
        <v>-2457.3200000000002</v>
      </c>
      <c r="BD35">
        <v>-208.8</v>
      </c>
      <c r="BE35">
        <v>-213.2</v>
      </c>
      <c r="BF35">
        <v>-7116.87</v>
      </c>
      <c r="BG35">
        <v>-7116.87</v>
      </c>
      <c r="BH35">
        <v>-1743.411875</v>
      </c>
      <c r="BI35">
        <v>-1435.036875</v>
      </c>
      <c r="BJ35">
        <v>-457.46687500000002</v>
      </c>
      <c r="BK35">
        <v>-181.17</v>
      </c>
      <c r="BL35">
        <v>-598.05937500000005</v>
      </c>
      <c r="BM35" t="s">
        <v>2879</v>
      </c>
      <c r="BN35">
        <v>20190701</v>
      </c>
      <c r="BO35">
        <v>-2831.71</v>
      </c>
      <c r="BP35" t="s">
        <v>238</v>
      </c>
      <c r="BQ35">
        <v>-12086.91</v>
      </c>
      <c r="BR35">
        <v>2020</v>
      </c>
      <c r="BS35" t="s">
        <v>115</v>
      </c>
      <c r="BT35">
        <v>-2831.71</v>
      </c>
    </row>
    <row r="36" spans="1:72" x14ac:dyDescent="0.2">
      <c r="A36" t="s">
        <v>509</v>
      </c>
      <c r="B36" t="s">
        <v>2931</v>
      </c>
      <c r="C36" t="s">
        <v>2873</v>
      </c>
      <c r="D36">
        <f>IF(TYPE="R",40,IF(ISNA(INDEX(Categories!D:E,MATCH(GROUPTYPE,Categories!D:D,0),2)),0,INDEX(Categories!D:E,MATCH(GROUPTYPE,Categories!D:D,0),2)))</f>
        <v>8</v>
      </c>
      <c r="E36" t="str">
        <f>IF(TYPE="R","Retained Earnings",IF(ISNA(INDEX(Categories!D:F,MATCH(GLCATCODE,Categories!E:E,0),3)),0,INDEX(Categories!D:F,MATCH(GLCATCODE,Categories!E:E,0),3)))</f>
        <v>Revenue</v>
      </c>
      <c r="F36" t="s">
        <v>238</v>
      </c>
      <c r="G36" t="s">
        <v>1763</v>
      </c>
      <c r="H36" t="s">
        <v>2926</v>
      </c>
      <c r="I36" t="s">
        <v>2891</v>
      </c>
      <c r="J36" t="s">
        <v>2876</v>
      </c>
      <c r="K36" t="s">
        <v>2876</v>
      </c>
      <c r="L36" t="s">
        <v>2876</v>
      </c>
      <c r="M36" t="s">
        <v>2876</v>
      </c>
      <c r="N36" t="s">
        <v>2876</v>
      </c>
      <c r="O36" t="s">
        <v>2876</v>
      </c>
      <c r="P36" t="s">
        <v>2876</v>
      </c>
      <c r="Q36" t="s">
        <v>2877</v>
      </c>
      <c r="R36" t="s">
        <v>2878</v>
      </c>
      <c r="S36">
        <f>VLOOKUP(ACCOUNTEXSEG,Sheet6!$A$2:$C$4000,3,TRUE)</f>
        <v>-48190.8</v>
      </c>
      <c r="T36">
        <f>IF(ACCTTYPE="I",0,OPENBALN)</f>
        <v>0</v>
      </c>
      <c r="U36">
        <v>-10794</v>
      </c>
      <c r="V36">
        <v>-10909.76</v>
      </c>
      <c r="W36">
        <v>-10411.530000000001</v>
      </c>
      <c r="X36">
        <v>-8755.8799999999992</v>
      </c>
      <c r="Y36" s="179">
        <v>-3245.9</v>
      </c>
      <c r="Z36">
        <v>-12719.74</v>
      </c>
      <c r="AA36">
        <v>-4555.3100000000004</v>
      </c>
      <c r="AB36">
        <v>-9565.82</v>
      </c>
      <c r="AC36">
        <v>-10344.25</v>
      </c>
      <c r="AD36">
        <v>-10519.77</v>
      </c>
      <c r="AE36">
        <v>-9202.14</v>
      </c>
      <c r="AF36">
        <v>-9840.84</v>
      </c>
      <c r="AG36">
        <v>-9840.84</v>
      </c>
      <c r="AH36">
        <v>-10869.39</v>
      </c>
      <c r="AI36">
        <v>-10869.39</v>
      </c>
      <c r="AJ36">
        <v>-10869.39</v>
      </c>
      <c r="AK36">
        <v>-10869.39</v>
      </c>
      <c r="AL36">
        <v>-10869.39</v>
      </c>
      <c r="AM36">
        <v>-10869.39</v>
      </c>
      <c r="AN36">
        <v>-4555.3100000000004</v>
      </c>
      <c r="AO36">
        <v>-10869.39</v>
      </c>
      <c r="AP36">
        <v>-10869.39</v>
      </c>
      <c r="AQ36">
        <v>-10869.39</v>
      </c>
      <c r="AR36">
        <v>-10869.39</v>
      </c>
      <c r="AS36">
        <v>-10869.39</v>
      </c>
      <c r="AT36">
        <v>-10869.39</v>
      </c>
      <c r="AU36" s="179">
        <v>-12091.08</v>
      </c>
      <c r="AV36">
        <v>-12321.61</v>
      </c>
      <c r="AW36">
        <v>-13967.79</v>
      </c>
      <c r="AX36">
        <v>-13444.74</v>
      </c>
      <c r="AY36">
        <v>-17469.64</v>
      </c>
      <c r="AZ36">
        <v>-17721.7</v>
      </c>
      <c r="BA36">
        <v>-10686.46</v>
      </c>
      <c r="BB36">
        <v>-16747.87</v>
      </c>
      <c r="BC36">
        <v>-14061.82</v>
      </c>
      <c r="BD36">
        <v>-14061</v>
      </c>
      <c r="BE36">
        <v>-4781.01</v>
      </c>
      <c r="BF36">
        <v>-10794.36</v>
      </c>
      <c r="BG36">
        <v>-10794.36</v>
      </c>
      <c r="BH36">
        <v>-8450.4599999999991</v>
      </c>
      <c r="BI36">
        <v>-10919.996875000001</v>
      </c>
      <c r="BJ36">
        <v>-6293.59375</v>
      </c>
      <c r="BK36">
        <v>-6217.1462499999998</v>
      </c>
      <c r="BL36">
        <v>-7757.4125000000004</v>
      </c>
      <c r="BM36" t="s">
        <v>2879</v>
      </c>
      <c r="BN36">
        <v>20190701</v>
      </c>
      <c r="BO36">
        <v>-54028.13</v>
      </c>
      <c r="BP36" t="s">
        <v>238</v>
      </c>
      <c r="BQ36">
        <v>-71132.52</v>
      </c>
      <c r="BR36">
        <v>2020</v>
      </c>
      <c r="BS36" t="s">
        <v>115</v>
      </c>
      <c r="BT36">
        <v>-54028.13</v>
      </c>
    </row>
    <row r="37" spans="1:72" x14ac:dyDescent="0.2">
      <c r="A37" t="s">
        <v>1105</v>
      </c>
      <c r="B37" t="s">
        <v>2932</v>
      </c>
      <c r="C37" t="s">
        <v>2873</v>
      </c>
      <c r="D37">
        <f>IF(TYPE="R",40,IF(ISNA(INDEX(Categories!D:E,MATCH(GROUPTYPE,Categories!D:D,0),2)),0,INDEX(Categories!D:E,MATCH(GROUPTYPE,Categories!D:D,0),2)))</f>
        <v>8</v>
      </c>
      <c r="E37" t="str">
        <f>IF(TYPE="R","Retained Earnings",IF(ISNA(INDEX(Categories!D:F,MATCH(GLCATCODE,Categories!E:E,0),3)),0,INDEX(Categories!D:F,MATCH(GLCATCODE,Categories!E:E,0),3)))</f>
        <v>Revenue</v>
      </c>
      <c r="F37" t="s">
        <v>238</v>
      </c>
      <c r="G37" t="s">
        <v>1768</v>
      </c>
      <c r="H37" t="s">
        <v>2926</v>
      </c>
      <c r="I37" t="s">
        <v>2907</v>
      </c>
      <c r="J37" t="s">
        <v>2876</v>
      </c>
      <c r="K37" t="s">
        <v>2876</v>
      </c>
      <c r="L37" t="s">
        <v>2876</v>
      </c>
      <c r="M37" t="s">
        <v>2876</v>
      </c>
      <c r="N37" t="s">
        <v>2876</v>
      </c>
      <c r="O37" t="s">
        <v>2876</v>
      </c>
      <c r="P37" t="s">
        <v>2876</v>
      </c>
      <c r="Q37" t="s">
        <v>2877</v>
      </c>
      <c r="R37" t="s">
        <v>2878</v>
      </c>
      <c r="S37">
        <f>VLOOKUP(ACCOUNTEXSEG,Sheet6!$A$2:$C$4000,3,TRUE)</f>
        <v>0</v>
      </c>
      <c r="T37">
        <f>IF(ACCTTYPE="I",0,OPENBALN)</f>
        <v>0</v>
      </c>
      <c r="U37">
        <v>0</v>
      </c>
      <c r="V37">
        <v>0</v>
      </c>
      <c r="W37">
        <v>0</v>
      </c>
      <c r="X37">
        <v>0</v>
      </c>
      <c r="Y37" s="179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 s="179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-25.043749999999999</v>
      </c>
      <c r="BK37">
        <v>0</v>
      </c>
      <c r="BL37">
        <v>0</v>
      </c>
      <c r="BM37" t="s">
        <v>2879</v>
      </c>
      <c r="BN37">
        <v>20190701</v>
      </c>
      <c r="BO37">
        <v>0</v>
      </c>
      <c r="BP37" t="s">
        <v>238</v>
      </c>
      <c r="BQ37">
        <v>0</v>
      </c>
      <c r="BR37">
        <v>2020</v>
      </c>
      <c r="BS37" t="s">
        <v>115</v>
      </c>
      <c r="BT37">
        <v>0</v>
      </c>
    </row>
    <row r="38" spans="1:72" x14ac:dyDescent="0.2">
      <c r="A38" t="s">
        <v>511</v>
      </c>
      <c r="B38" t="s">
        <v>2933</v>
      </c>
      <c r="C38" t="s">
        <v>2873</v>
      </c>
      <c r="D38">
        <f>IF(TYPE="R",40,IF(ISNA(INDEX(Categories!D:E,MATCH(GROUPTYPE,Categories!D:D,0),2)),0,INDEX(Categories!D:E,MATCH(GROUPTYPE,Categories!D:D,0),2)))</f>
        <v>8</v>
      </c>
      <c r="E38" t="str">
        <f>IF(TYPE="R","Retained Earnings",IF(ISNA(INDEX(Categories!D:F,MATCH(GLCATCODE,Categories!E:E,0),3)),0,INDEX(Categories!D:F,MATCH(GLCATCODE,Categories!E:E,0),3)))</f>
        <v>Revenue</v>
      </c>
      <c r="F38" t="s">
        <v>238</v>
      </c>
      <c r="G38" t="s">
        <v>1770</v>
      </c>
      <c r="H38" t="s">
        <v>2934</v>
      </c>
      <c r="I38" t="s">
        <v>2875</v>
      </c>
      <c r="J38" t="s">
        <v>2876</v>
      </c>
      <c r="K38" t="s">
        <v>2876</v>
      </c>
      <c r="L38" t="s">
        <v>2876</v>
      </c>
      <c r="M38" t="s">
        <v>2876</v>
      </c>
      <c r="N38" t="s">
        <v>2876</v>
      </c>
      <c r="O38" t="s">
        <v>2876</v>
      </c>
      <c r="P38" t="s">
        <v>2876</v>
      </c>
      <c r="Q38" t="s">
        <v>2877</v>
      </c>
      <c r="R38" t="s">
        <v>2878</v>
      </c>
      <c r="S38">
        <f>VLOOKUP(ACCOUNTEXSEG,Sheet6!$A$2:$C$4000,3,TRUE)</f>
        <v>0</v>
      </c>
      <c r="T38">
        <f>IF(ACCTTYPE="I",0,OPENBALN)</f>
        <v>0</v>
      </c>
      <c r="U38">
        <v>0</v>
      </c>
      <c r="V38">
        <v>0</v>
      </c>
      <c r="W38">
        <v>-774.09</v>
      </c>
      <c r="X38">
        <v>0</v>
      </c>
      <c r="Y38" s="179">
        <v>-424</v>
      </c>
      <c r="Z38">
        <v>-604</v>
      </c>
      <c r="AA38">
        <v>-344</v>
      </c>
      <c r="AB38">
        <v>0</v>
      </c>
      <c r="AC38">
        <v>-1105.5</v>
      </c>
      <c r="AD38">
        <v>0</v>
      </c>
      <c r="AE38">
        <v>0</v>
      </c>
      <c r="AF38">
        <v>0</v>
      </c>
      <c r="AG38">
        <v>0</v>
      </c>
      <c r="AH38">
        <v>-308.36</v>
      </c>
      <c r="AI38">
        <v>-308.36</v>
      </c>
      <c r="AJ38">
        <v>-308.36</v>
      </c>
      <c r="AK38">
        <v>-308.36</v>
      </c>
      <c r="AL38">
        <v>-308.36</v>
      </c>
      <c r="AM38">
        <v>-308.36</v>
      </c>
      <c r="AN38">
        <v>-344</v>
      </c>
      <c r="AO38">
        <v>-308.36</v>
      </c>
      <c r="AP38">
        <v>-308.36</v>
      </c>
      <c r="AQ38">
        <v>-308.36</v>
      </c>
      <c r="AR38">
        <v>-308.36</v>
      </c>
      <c r="AS38">
        <v>-308.36</v>
      </c>
      <c r="AT38">
        <v>-308.36</v>
      </c>
      <c r="AU38" s="179">
        <v>0</v>
      </c>
      <c r="AV38">
        <v>0</v>
      </c>
      <c r="AW38">
        <v>0</v>
      </c>
      <c r="AX38">
        <v>-80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-80</v>
      </c>
      <c r="BF38">
        <v>-1818.18</v>
      </c>
      <c r="BG38">
        <v>-1818.18</v>
      </c>
      <c r="BH38">
        <v>-5</v>
      </c>
      <c r="BI38">
        <v>0</v>
      </c>
      <c r="BJ38">
        <v>0</v>
      </c>
      <c r="BK38">
        <v>0</v>
      </c>
      <c r="BL38">
        <v>-233.4975</v>
      </c>
      <c r="BM38" t="s">
        <v>2879</v>
      </c>
      <c r="BN38">
        <v>20190701</v>
      </c>
      <c r="BO38">
        <v>-1449.5</v>
      </c>
      <c r="BP38" t="s">
        <v>238</v>
      </c>
      <c r="BQ38">
        <v>-1898.18</v>
      </c>
      <c r="BR38">
        <v>2020</v>
      </c>
      <c r="BS38" t="s">
        <v>115</v>
      </c>
      <c r="BT38">
        <v>-1449.5</v>
      </c>
    </row>
    <row r="39" spans="1:72" x14ac:dyDescent="0.2">
      <c r="A39" t="s">
        <v>512</v>
      </c>
      <c r="B39" t="s">
        <v>2935</v>
      </c>
      <c r="C39" t="s">
        <v>2873</v>
      </c>
      <c r="D39">
        <f>IF(TYPE="R",40,IF(ISNA(INDEX(Categories!D:E,MATCH(GROUPTYPE,Categories!D:D,0),2)),0,INDEX(Categories!D:E,MATCH(GROUPTYPE,Categories!D:D,0),2)))</f>
        <v>8</v>
      </c>
      <c r="E39" t="str">
        <f>IF(TYPE="R","Retained Earnings",IF(ISNA(INDEX(Categories!D:F,MATCH(GLCATCODE,Categories!E:E,0),3)),0,INDEX(Categories!D:F,MATCH(GLCATCODE,Categories!E:E,0),3)))</f>
        <v>Revenue</v>
      </c>
      <c r="F39" t="s">
        <v>238</v>
      </c>
      <c r="G39" t="s">
        <v>1771</v>
      </c>
      <c r="H39" t="s">
        <v>2934</v>
      </c>
      <c r="I39" t="s">
        <v>2881</v>
      </c>
      <c r="J39" t="s">
        <v>2876</v>
      </c>
      <c r="K39" t="s">
        <v>2876</v>
      </c>
      <c r="L39" t="s">
        <v>2876</v>
      </c>
      <c r="M39" t="s">
        <v>2876</v>
      </c>
      <c r="N39" t="s">
        <v>2876</v>
      </c>
      <c r="O39" t="s">
        <v>2876</v>
      </c>
      <c r="P39" t="s">
        <v>2876</v>
      </c>
      <c r="Q39" t="s">
        <v>2877</v>
      </c>
      <c r="R39" t="s">
        <v>2878</v>
      </c>
      <c r="S39">
        <f>VLOOKUP(ACCOUNTEXSEG,Sheet6!$A$2:$C$4000,3,TRUE)</f>
        <v>-129.54</v>
      </c>
      <c r="T39">
        <f>IF(ACCTTYPE="I",0,OPENBALN)</f>
        <v>0</v>
      </c>
      <c r="U39">
        <v>0</v>
      </c>
      <c r="V39">
        <v>-160</v>
      </c>
      <c r="W39">
        <v>0</v>
      </c>
      <c r="X39">
        <v>-4633.33</v>
      </c>
      <c r="Y39" s="179">
        <v>0</v>
      </c>
      <c r="Z39">
        <v>0</v>
      </c>
      <c r="AA39">
        <v>0</v>
      </c>
      <c r="AB39">
        <v>-380</v>
      </c>
      <c r="AC39">
        <v>0</v>
      </c>
      <c r="AD39">
        <v>0</v>
      </c>
      <c r="AE39">
        <v>-190</v>
      </c>
      <c r="AF39">
        <v>-176.55</v>
      </c>
      <c r="AG39">
        <v>-176.55</v>
      </c>
      <c r="AH39">
        <v>-42.86</v>
      </c>
      <c r="AI39">
        <v>-42.86</v>
      </c>
      <c r="AJ39">
        <v>-42.86</v>
      </c>
      <c r="AK39">
        <v>-42.86</v>
      </c>
      <c r="AL39">
        <v>-42.86</v>
      </c>
      <c r="AM39">
        <v>-42.86</v>
      </c>
      <c r="AN39">
        <v>0</v>
      </c>
      <c r="AO39">
        <v>-42.86</v>
      </c>
      <c r="AP39">
        <v>-42.86</v>
      </c>
      <c r="AQ39">
        <v>-42.86</v>
      </c>
      <c r="AR39">
        <v>-42.86</v>
      </c>
      <c r="AS39">
        <v>-42.86</v>
      </c>
      <c r="AT39">
        <v>-42.86</v>
      </c>
      <c r="AU39" s="179">
        <v>0</v>
      </c>
      <c r="AV39">
        <v>0</v>
      </c>
      <c r="AW39">
        <v>-55.89</v>
      </c>
      <c r="AX39">
        <v>0</v>
      </c>
      <c r="AY39">
        <v>0</v>
      </c>
      <c r="AZ39">
        <v>0</v>
      </c>
      <c r="BA39">
        <v>190</v>
      </c>
      <c r="BB39">
        <v>-259.55</v>
      </c>
      <c r="BC39">
        <v>-53</v>
      </c>
      <c r="BD39">
        <v>-35</v>
      </c>
      <c r="BE39">
        <v>0</v>
      </c>
      <c r="BF39">
        <v>-35</v>
      </c>
      <c r="BG39">
        <v>-35</v>
      </c>
      <c r="BH39">
        <v>-11.589375</v>
      </c>
      <c r="BI39">
        <v>-27.613125</v>
      </c>
      <c r="BJ39">
        <v>9.0625</v>
      </c>
      <c r="BK39">
        <v>3.835</v>
      </c>
      <c r="BL39">
        <v>-29.466249999999999</v>
      </c>
      <c r="BM39" t="s">
        <v>2879</v>
      </c>
      <c r="BN39">
        <v>20190701</v>
      </c>
      <c r="BO39">
        <v>-746.55</v>
      </c>
      <c r="BP39" t="s">
        <v>238</v>
      </c>
      <c r="BQ39">
        <v>-192.55</v>
      </c>
      <c r="BR39">
        <v>2020</v>
      </c>
      <c r="BS39" t="s">
        <v>115</v>
      </c>
      <c r="BT39">
        <v>-746.55</v>
      </c>
    </row>
    <row r="40" spans="1:72" x14ac:dyDescent="0.2">
      <c r="A40" t="s">
        <v>513</v>
      </c>
      <c r="B40" t="s">
        <v>2936</v>
      </c>
      <c r="C40" t="s">
        <v>2873</v>
      </c>
      <c r="D40">
        <f>IF(TYPE="R",40,IF(ISNA(INDEX(Categories!D:E,MATCH(GROUPTYPE,Categories!D:D,0),2)),0,INDEX(Categories!D:E,MATCH(GROUPTYPE,Categories!D:D,0),2)))</f>
        <v>8</v>
      </c>
      <c r="E40" t="str">
        <f>IF(TYPE="R","Retained Earnings",IF(ISNA(INDEX(Categories!D:F,MATCH(GLCATCODE,Categories!E:E,0),3)),0,INDEX(Categories!D:F,MATCH(GLCATCODE,Categories!E:E,0),3)))</f>
        <v>Revenue</v>
      </c>
      <c r="F40" t="s">
        <v>238</v>
      </c>
      <c r="G40" t="s">
        <v>1772</v>
      </c>
      <c r="H40" t="s">
        <v>2934</v>
      </c>
      <c r="I40" t="s">
        <v>2883</v>
      </c>
      <c r="J40" t="s">
        <v>2876</v>
      </c>
      <c r="K40" t="s">
        <v>2876</v>
      </c>
      <c r="L40" t="s">
        <v>2876</v>
      </c>
      <c r="M40" t="s">
        <v>2876</v>
      </c>
      <c r="N40" t="s">
        <v>2876</v>
      </c>
      <c r="O40" t="s">
        <v>2876</v>
      </c>
      <c r="P40" t="s">
        <v>2876</v>
      </c>
      <c r="Q40" t="s">
        <v>2877</v>
      </c>
      <c r="R40" t="s">
        <v>2878</v>
      </c>
      <c r="S40">
        <f>VLOOKUP(ACCOUNTEXSEG,Sheet6!$A$2:$C$4000,3,TRUE)</f>
        <v>-882.39</v>
      </c>
      <c r="T40">
        <f>IF(ACCTTYPE="I",0,OPENBALN)</f>
        <v>0</v>
      </c>
      <c r="U40">
        <v>0</v>
      </c>
      <c r="V40">
        <v>-50.14</v>
      </c>
      <c r="W40">
        <v>-113</v>
      </c>
      <c r="X40">
        <v>-31.55</v>
      </c>
      <c r="Y40" s="179">
        <v>0</v>
      </c>
      <c r="Z40">
        <v>-84.62</v>
      </c>
      <c r="AA40">
        <v>0</v>
      </c>
      <c r="AB40">
        <v>0</v>
      </c>
      <c r="AC40">
        <v>-68.73</v>
      </c>
      <c r="AD40">
        <v>-711.96</v>
      </c>
      <c r="AE40">
        <v>-925.46</v>
      </c>
      <c r="AF40">
        <v>-15752</v>
      </c>
      <c r="AG40">
        <v>-15752</v>
      </c>
      <c r="AH40">
        <v>-821.07</v>
      </c>
      <c r="AI40">
        <v>-821.07</v>
      </c>
      <c r="AJ40">
        <v>-821.07</v>
      </c>
      <c r="AK40">
        <v>-821.07</v>
      </c>
      <c r="AL40">
        <v>-821.07</v>
      </c>
      <c r="AM40">
        <v>-821.07</v>
      </c>
      <c r="AN40">
        <v>0</v>
      </c>
      <c r="AO40">
        <v>-895.71</v>
      </c>
      <c r="AP40">
        <v>-821.07</v>
      </c>
      <c r="AQ40">
        <v>-821.07</v>
      </c>
      <c r="AR40">
        <v>-821.07</v>
      </c>
      <c r="AS40">
        <v>-821.07</v>
      </c>
      <c r="AT40">
        <v>-821.07</v>
      </c>
      <c r="AU40" s="179">
        <v>-53.05</v>
      </c>
      <c r="AV40">
        <v>-1775.25</v>
      </c>
      <c r="AW40">
        <v>0</v>
      </c>
      <c r="AX40">
        <v>0</v>
      </c>
      <c r="AY40">
        <v>-218.96</v>
      </c>
      <c r="AZ40">
        <v>-300</v>
      </c>
      <c r="BA40">
        <v>-705.09</v>
      </c>
      <c r="BB40">
        <v>-9810.6</v>
      </c>
      <c r="BC40">
        <v>0</v>
      </c>
      <c r="BD40">
        <v>-6543.69</v>
      </c>
      <c r="BE40">
        <v>-846.46</v>
      </c>
      <c r="BF40">
        <v>0</v>
      </c>
      <c r="BG40">
        <v>0</v>
      </c>
      <c r="BH40">
        <v>-201.85312500000001</v>
      </c>
      <c r="BI40">
        <v>-35.798749999999998</v>
      </c>
      <c r="BJ40">
        <v>19.375</v>
      </c>
      <c r="BK40">
        <v>0</v>
      </c>
      <c r="BL40">
        <v>-569.15062499999999</v>
      </c>
      <c r="BM40" t="s">
        <v>2879</v>
      </c>
      <c r="BN40">
        <v>20190701</v>
      </c>
      <c r="BO40">
        <v>-17458.150000000001</v>
      </c>
      <c r="BP40" t="s">
        <v>238</v>
      </c>
      <c r="BQ40">
        <v>-17905.84</v>
      </c>
      <c r="BR40">
        <v>2020</v>
      </c>
      <c r="BS40" t="s">
        <v>115</v>
      </c>
      <c r="BT40">
        <v>-17458.150000000001</v>
      </c>
    </row>
    <row r="41" spans="1:72" x14ac:dyDescent="0.2">
      <c r="A41" t="s">
        <v>514</v>
      </c>
      <c r="B41" t="s">
        <v>2937</v>
      </c>
      <c r="C41" t="s">
        <v>2873</v>
      </c>
      <c r="D41">
        <f>IF(TYPE="R",40,IF(ISNA(INDEX(Categories!D:E,MATCH(GROUPTYPE,Categories!D:D,0),2)),0,INDEX(Categories!D:E,MATCH(GROUPTYPE,Categories!D:D,0),2)))</f>
        <v>8</v>
      </c>
      <c r="E41" t="str">
        <f>IF(TYPE="R","Retained Earnings",IF(ISNA(INDEX(Categories!D:F,MATCH(GLCATCODE,Categories!E:E,0),3)),0,INDEX(Categories!D:F,MATCH(GLCATCODE,Categories!E:E,0),3)))</f>
        <v>Revenue</v>
      </c>
      <c r="F41" t="s">
        <v>238</v>
      </c>
      <c r="G41" t="s">
        <v>1773</v>
      </c>
      <c r="H41" t="s">
        <v>2934</v>
      </c>
      <c r="I41" t="s">
        <v>2885</v>
      </c>
      <c r="J41" t="s">
        <v>2876</v>
      </c>
      <c r="K41" t="s">
        <v>2876</v>
      </c>
      <c r="L41" t="s">
        <v>2876</v>
      </c>
      <c r="M41" t="s">
        <v>2876</v>
      </c>
      <c r="N41" t="s">
        <v>2876</v>
      </c>
      <c r="O41" t="s">
        <v>2876</v>
      </c>
      <c r="P41" t="s">
        <v>2876</v>
      </c>
      <c r="Q41" t="s">
        <v>2877</v>
      </c>
      <c r="R41" t="s">
        <v>2878</v>
      </c>
      <c r="S41">
        <f>VLOOKUP(ACCOUNTEXSEG,Sheet6!$A$2:$C$4000,3,TRUE)</f>
        <v>0</v>
      </c>
      <c r="T41">
        <f>IF(ACCTTYPE="I",0,OPENBALN)</f>
        <v>0</v>
      </c>
      <c r="U41">
        <v>0</v>
      </c>
      <c r="V41">
        <v>0</v>
      </c>
      <c r="W41">
        <v>0</v>
      </c>
      <c r="X41">
        <v>0</v>
      </c>
      <c r="Y41" s="179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 s="179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3.9206249999999998</v>
      </c>
      <c r="BK41">
        <v>-97.332499999999996</v>
      </c>
      <c r="BL41">
        <v>0</v>
      </c>
      <c r="BM41" t="s">
        <v>2879</v>
      </c>
      <c r="BN41">
        <v>20190701</v>
      </c>
      <c r="BO41">
        <v>0</v>
      </c>
      <c r="BP41" t="s">
        <v>238</v>
      </c>
      <c r="BQ41">
        <v>0</v>
      </c>
      <c r="BR41">
        <v>2020</v>
      </c>
      <c r="BS41" t="s">
        <v>115</v>
      </c>
      <c r="BT41">
        <v>0</v>
      </c>
    </row>
    <row r="42" spans="1:72" x14ac:dyDescent="0.2">
      <c r="A42" t="s">
        <v>515</v>
      </c>
      <c r="B42" t="s">
        <v>2938</v>
      </c>
      <c r="C42" t="s">
        <v>2873</v>
      </c>
      <c r="D42">
        <f>IF(TYPE="R",40,IF(ISNA(INDEX(Categories!D:E,MATCH(GROUPTYPE,Categories!D:D,0),2)),0,INDEX(Categories!D:E,MATCH(GROUPTYPE,Categories!D:D,0),2)))</f>
        <v>8</v>
      </c>
      <c r="E42" t="str">
        <f>IF(TYPE="R","Retained Earnings",IF(ISNA(INDEX(Categories!D:F,MATCH(GLCATCODE,Categories!E:E,0),3)),0,INDEX(Categories!D:F,MATCH(GLCATCODE,Categories!E:E,0),3)))</f>
        <v>Revenue</v>
      </c>
      <c r="F42" t="s">
        <v>238</v>
      </c>
      <c r="G42" t="s">
        <v>1774</v>
      </c>
      <c r="H42" t="s">
        <v>2934</v>
      </c>
      <c r="I42" t="s">
        <v>2887</v>
      </c>
      <c r="J42" t="s">
        <v>2876</v>
      </c>
      <c r="K42" t="s">
        <v>2876</v>
      </c>
      <c r="L42" t="s">
        <v>2876</v>
      </c>
      <c r="M42" t="s">
        <v>2876</v>
      </c>
      <c r="N42" t="s">
        <v>2876</v>
      </c>
      <c r="O42" t="s">
        <v>2876</v>
      </c>
      <c r="P42" t="s">
        <v>2876</v>
      </c>
      <c r="Q42" t="s">
        <v>2877</v>
      </c>
      <c r="R42" t="s">
        <v>2878</v>
      </c>
      <c r="S42">
        <f>VLOOKUP(ACCOUNTEXSEG,Sheet6!$A$2:$C$4000,3,TRUE)</f>
        <v>0</v>
      </c>
      <c r="T42">
        <f>IF(ACCTTYPE="I",0,OPENBALN)</f>
        <v>0</v>
      </c>
      <c r="U42">
        <v>0</v>
      </c>
      <c r="V42">
        <v>0</v>
      </c>
      <c r="W42">
        <v>0</v>
      </c>
      <c r="X42">
        <v>0</v>
      </c>
      <c r="Y42" s="179">
        <v>0</v>
      </c>
      <c r="Z42">
        <v>0</v>
      </c>
      <c r="AA42">
        <v>-660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-660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 s="179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-19.715624999999999</v>
      </c>
      <c r="BJ42">
        <v>0</v>
      </c>
      <c r="BK42">
        <v>0</v>
      </c>
      <c r="BL42">
        <v>-41.25</v>
      </c>
      <c r="BM42" t="s">
        <v>2879</v>
      </c>
      <c r="BN42">
        <v>20190701</v>
      </c>
      <c r="BO42">
        <v>-660</v>
      </c>
      <c r="BP42" t="s">
        <v>238</v>
      </c>
      <c r="BQ42">
        <v>0</v>
      </c>
      <c r="BR42">
        <v>2020</v>
      </c>
      <c r="BS42" t="s">
        <v>115</v>
      </c>
      <c r="BT42">
        <v>-660</v>
      </c>
    </row>
    <row r="43" spans="1:72" x14ac:dyDescent="0.2">
      <c r="A43" t="s">
        <v>516</v>
      </c>
      <c r="B43" t="s">
        <v>2939</v>
      </c>
      <c r="C43" t="s">
        <v>2873</v>
      </c>
      <c r="D43">
        <f>IF(TYPE="R",40,IF(ISNA(INDEX(Categories!D:E,MATCH(GROUPTYPE,Categories!D:D,0),2)),0,INDEX(Categories!D:E,MATCH(GROUPTYPE,Categories!D:D,0),2)))</f>
        <v>8</v>
      </c>
      <c r="E43" t="str">
        <f>IF(TYPE="R","Retained Earnings",IF(ISNA(INDEX(Categories!D:F,MATCH(GLCATCODE,Categories!E:E,0),3)),0,INDEX(Categories!D:F,MATCH(GLCATCODE,Categories!E:E,0),3)))</f>
        <v>Revenue</v>
      </c>
      <c r="F43" t="s">
        <v>238</v>
      </c>
      <c r="G43" t="s">
        <v>1775</v>
      </c>
      <c r="H43" t="s">
        <v>2934</v>
      </c>
      <c r="I43" t="s">
        <v>2889</v>
      </c>
      <c r="J43" t="s">
        <v>2876</v>
      </c>
      <c r="K43" t="s">
        <v>2876</v>
      </c>
      <c r="L43" t="s">
        <v>2876</v>
      </c>
      <c r="M43" t="s">
        <v>2876</v>
      </c>
      <c r="N43" t="s">
        <v>2876</v>
      </c>
      <c r="O43" t="s">
        <v>2876</v>
      </c>
      <c r="P43" t="s">
        <v>2876</v>
      </c>
      <c r="Q43" t="s">
        <v>2877</v>
      </c>
      <c r="R43" t="s">
        <v>2878</v>
      </c>
      <c r="S43">
        <f>VLOOKUP(ACCOUNTEXSEG,Sheet6!$A$2:$C$4000,3,TRUE)</f>
        <v>-1451.65</v>
      </c>
      <c r="T43">
        <f>IF(ACCTTYPE="I",0,OPENBALN)</f>
        <v>0</v>
      </c>
      <c r="U43">
        <v>-430</v>
      </c>
      <c r="V43">
        <v>0</v>
      </c>
      <c r="W43">
        <v>-1221.48</v>
      </c>
      <c r="X43">
        <v>-52.93</v>
      </c>
      <c r="Y43" s="179">
        <v>-31.55</v>
      </c>
      <c r="Z43">
        <v>0</v>
      </c>
      <c r="AA43">
        <v>0</v>
      </c>
      <c r="AB43">
        <v>-136.36000000000001</v>
      </c>
      <c r="AC43">
        <v>-920</v>
      </c>
      <c r="AD43">
        <v>-1383.79</v>
      </c>
      <c r="AE43">
        <v>0</v>
      </c>
      <c r="AF43">
        <v>0</v>
      </c>
      <c r="AG43">
        <v>0</v>
      </c>
      <c r="AH43">
        <v>-305.75</v>
      </c>
      <c r="AI43">
        <v>-305.75</v>
      </c>
      <c r="AJ43">
        <v>-305.75</v>
      </c>
      <c r="AK43">
        <v>-305.75</v>
      </c>
      <c r="AL43">
        <v>-305.75</v>
      </c>
      <c r="AM43">
        <v>-305.75</v>
      </c>
      <c r="AN43">
        <v>0</v>
      </c>
      <c r="AO43">
        <v>-305.75</v>
      </c>
      <c r="AP43">
        <v>-305.75</v>
      </c>
      <c r="AQ43">
        <v>-305.75</v>
      </c>
      <c r="AR43">
        <v>-305.75</v>
      </c>
      <c r="AS43">
        <v>-305.75</v>
      </c>
      <c r="AT43">
        <v>-305.75</v>
      </c>
      <c r="AU43" s="179">
        <v>0</v>
      </c>
      <c r="AV43">
        <v>0</v>
      </c>
      <c r="AW43">
        <v>0</v>
      </c>
      <c r="AX43">
        <v>-522.71</v>
      </c>
      <c r="AY43">
        <v>-31.55</v>
      </c>
      <c r="AZ43">
        <v>0</v>
      </c>
      <c r="BA43">
        <v>-117.05</v>
      </c>
      <c r="BB43">
        <v>-183.32</v>
      </c>
      <c r="BC43">
        <v>-1478.55</v>
      </c>
      <c r="BD43">
        <v>-50.14</v>
      </c>
      <c r="BE43">
        <v>0</v>
      </c>
      <c r="BF43">
        <v>0</v>
      </c>
      <c r="BG43">
        <v>0</v>
      </c>
      <c r="BH43">
        <v>-125.36937500000001</v>
      </c>
      <c r="BI43">
        <v>0</v>
      </c>
      <c r="BJ43">
        <v>0</v>
      </c>
      <c r="BK43">
        <v>0</v>
      </c>
      <c r="BL43">
        <v>-210.203125</v>
      </c>
      <c r="BM43" t="s">
        <v>2879</v>
      </c>
      <c r="BN43">
        <v>20190701</v>
      </c>
      <c r="BO43">
        <v>-2440.15</v>
      </c>
      <c r="BP43" t="s">
        <v>238</v>
      </c>
      <c r="BQ43">
        <v>-1829.06</v>
      </c>
      <c r="BR43">
        <v>2020</v>
      </c>
      <c r="BS43" t="s">
        <v>115</v>
      </c>
      <c r="BT43">
        <v>-2440.15</v>
      </c>
    </row>
    <row r="44" spans="1:72" x14ac:dyDescent="0.2">
      <c r="A44" t="s">
        <v>517</v>
      </c>
      <c r="B44" t="s">
        <v>2940</v>
      </c>
      <c r="C44" t="s">
        <v>2873</v>
      </c>
      <c r="D44">
        <f>IF(TYPE="R",40,IF(ISNA(INDEX(Categories!D:E,MATCH(GROUPTYPE,Categories!D:D,0),2)),0,INDEX(Categories!D:E,MATCH(GROUPTYPE,Categories!D:D,0),2)))</f>
        <v>8</v>
      </c>
      <c r="E44" t="str">
        <f>IF(TYPE="R","Retained Earnings",IF(ISNA(INDEX(Categories!D:F,MATCH(GLCATCODE,Categories!E:E,0),3)),0,INDEX(Categories!D:F,MATCH(GLCATCODE,Categories!E:E,0),3)))</f>
        <v>Revenue</v>
      </c>
      <c r="F44" t="s">
        <v>238</v>
      </c>
      <c r="G44" t="s">
        <v>1776</v>
      </c>
      <c r="H44" t="s">
        <v>2934</v>
      </c>
      <c r="I44" t="s">
        <v>2891</v>
      </c>
      <c r="J44" t="s">
        <v>2876</v>
      </c>
      <c r="K44" t="s">
        <v>2876</v>
      </c>
      <c r="L44" t="s">
        <v>2876</v>
      </c>
      <c r="M44" t="s">
        <v>2876</v>
      </c>
      <c r="N44" t="s">
        <v>2876</v>
      </c>
      <c r="O44" t="s">
        <v>2876</v>
      </c>
      <c r="P44" t="s">
        <v>2876</v>
      </c>
      <c r="Q44" t="s">
        <v>2877</v>
      </c>
      <c r="R44" t="s">
        <v>2878</v>
      </c>
      <c r="S44">
        <f>VLOOKUP(ACCOUNTEXSEG,Sheet6!$A$2:$C$4000,3,TRUE)</f>
        <v>-1760.73</v>
      </c>
      <c r="T44">
        <f>IF(ACCTTYPE="I",0,OPENBALN)</f>
        <v>0</v>
      </c>
      <c r="U44">
        <v>-541.12</v>
      </c>
      <c r="V44">
        <v>0</v>
      </c>
      <c r="W44">
        <v>-878.73</v>
      </c>
      <c r="X44">
        <v>-666.28</v>
      </c>
      <c r="Y44" s="179">
        <v>-672</v>
      </c>
      <c r="Z44">
        <v>110.2</v>
      </c>
      <c r="AA44">
        <v>-114.87</v>
      </c>
      <c r="AB44">
        <v>-2270.56</v>
      </c>
      <c r="AC44">
        <v>-50.14</v>
      </c>
      <c r="AD44">
        <v>-1871.35</v>
      </c>
      <c r="AE44">
        <v>-474.04</v>
      </c>
      <c r="AF44">
        <v>-3848.44</v>
      </c>
      <c r="AG44">
        <v>-3848.44</v>
      </c>
      <c r="AH44">
        <v>-1113.02</v>
      </c>
      <c r="AI44">
        <v>-1113.02</v>
      </c>
      <c r="AJ44">
        <v>-1113.02</v>
      </c>
      <c r="AK44">
        <v>-1113.02</v>
      </c>
      <c r="AL44">
        <v>-1113.02</v>
      </c>
      <c r="AM44">
        <v>-1113.02</v>
      </c>
      <c r="AN44">
        <v>-114.87</v>
      </c>
      <c r="AO44">
        <v>-1113.02</v>
      </c>
      <c r="AP44">
        <v>-1113.02</v>
      </c>
      <c r="AQ44">
        <v>-1113.02</v>
      </c>
      <c r="AR44">
        <v>-1113.02</v>
      </c>
      <c r="AS44">
        <v>-1113.02</v>
      </c>
      <c r="AT44">
        <v>-1113.02</v>
      </c>
      <c r="AU44" s="179">
        <v>-2649.78</v>
      </c>
      <c r="AV44">
        <v>-866</v>
      </c>
      <c r="AW44">
        <v>0</v>
      </c>
      <c r="AX44">
        <v>0</v>
      </c>
      <c r="AY44">
        <v>-752.46</v>
      </c>
      <c r="AZ44">
        <v>-50.14</v>
      </c>
      <c r="BA44">
        <v>-844.29</v>
      </c>
      <c r="BB44">
        <v>-1934.35</v>
      </c>
      <c r="BC44">
        <v>-155.77000000000001</v>
      </c>
      <c r="BD44">
        <v>-295</v>
      </c>
      <c r="BE44">
        <v>-8106.08</v>
      </c>
      <c r="BF44">
        <v>-2841.47</v>
      </c>
      <c r="BG44">
        <v>-2841.47</v>
      </c>
      <c r="BH44">
        <v>-379.94437499999998</v>
      </c>
      <c r="BI44">
        <v>-189.26374999999999</v>
      </c>
      <c r="BJ44">
        <v>0</v>
      </c>
      <c r="BK44">
        <v>0</v>
      </c>
      <c r="BL44">
        <v>-772.38062500000001</v>
      </c>
      <c r="BM44" t="s">
        <v>2879</v>
      </c>
      <c r="BN44">
        <v>20190701</v>
      </c>
      <c r="BO44">
        <v>-8629.4</v>
      </c>
      <c r="BP44" t="s">
        <v>238</v>
      </c>
      <c r="BQ44">
        <v>-14176.96</v>
      </c>
      <c r="BR44">
        <v>2020</v>
      </c>
      <c r="BS44" t="s">
        <v>115</v>
      </c>
      <c r="BT44">
        <v>-8629.4</v>
      </c>
    </row>
    <row r="45" spans="1:72" x14ac:dyDescent="0.2">
      <c r="A45" t="s">
        <v>518</v>
      </c>
      <c r="B45" t="s">
        <v>2941</v>
      </c>
      <c r="C45" t="s">
        <v>2873</v>
      </c>
      <c r="D45">
        <f>IF(TYPE="R",40,IF(ISNA(INDEX(Categories!D:E,MATCH(GROUPTYPE,Categories!D:D,0),2)),0,INDEX(Categories!D:E,MATCH(GROUPTYPE,Categories!D:D,0),2)))</f>
        <v>8</v>
      </c>
      <c r="E45" t="str">
        <f>IF(TYPE="R","Retained Earnings",IF(ISNA(INDEX(Categories!D:F,MATCH(GLCATCODE,Categories!E:E,0),3)),0,INDEX(Categories!D:F,MATCH(GLCATCODE,Categories!E:E,0),3)))</f>
        <v>Revenue</v>
      </c>
      <c r="F45" t="s">
        <v>238</v>
      </c>
      <c r="G45" t="s">
        <v>1778</v>
      </c>
      <c r="H45" t="s">
        <v>2934</v>
      </c>
      <c r="I45" t="s">
        <v>2895</v>
      </c>
      <c r="J45" t="s">
        <v>2876</v>
      </c>
      <c r="K45" t="s">
        <v>2876</v>
      </c>
      <c r="L45" t="s">
        <v>2876</v>
      </c>
      <c r="M45" t="s">
        <v>2876</v>
      </c>
      <c r="N45" t="s">
        <v>2876</v>
      </c>
      <c r="O45" t="s">
        <v>2876</v>
      </c>
      <c r="P45" t="s">
        <v>2876</v>
      </c>
      <c r="Q45" t="s">
        <v>2877</v>
      </c>
      <c r="R45" t="s">
        <v>2878</v>
      </c>
      <c r="S45">
        <f>VLOOKUP(ACCOUNTEXSEG,Sheet6!$A$2:$C$4000,3,TRUE)</f>
        <v>0</v>
      </c>
      <c r="T45">
        <f>IF(ACCTTYPE="I",0,OPENBALN)</f>
        <v>0</v>
      </c>
      <c r="U45">
        <v>0</v>
      </c>
      <c r="V45">
        <v>0</v>
      </c>
      <c r="W45">
        <v>0</v>
      </c>
      <c r="X45">
        <v>0</v>
      </c>
      <c r="Y45" s="179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-65.33</v>
      </c>
      <c r="AI45">
        <v>-65.33</v>
      </c>
      <c r="AJ45">
        <v>-65.33</v>
      </c>
      <c r="AK45">
        <v>-65.33</v>
      </c>
      <c r="AL45">
        <v>-65.33</v>
      </c>
      <c r="AM45">
        <v>-65.33</v>
      </c>
      <c r="AN45">
        <v>0</v>
      </c>
      <c r="AO45">
        <v>-65.33</v>
      </c>
      <c r="AP45">
        <v>-65.33</v>
      </c>
      <c r="AQ45">
        <v>-65.33</v>
      </c>
      <c r="AR45">
        <v>-65.33</v>
      </c>
      <c r="AS45">
        <v>-65.33</v>
      </c>
      <c r="AT45">
        <v>-65.33</v>
      </c>
      <c r="AU45" s="179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-44.914375</v>
      </c>
      <c r="BM45" t="s">
        <v>2879</v>
      </c>
      <c r="BN45">
        <v>20190701</v>
      </c>
      <c r="BO45">
        <v>0</v>
      </c>
      <c r="BP45" t="s">
        <v>238</v>
      </c>
      <c r="BQ45">
        <v>0</v>
      </c>
      <c r="BR45">
        <v>2020</v>
      </c>
      <c r="BS45" t="s">
        <v>115</v>
      </c>
      <c r="BT45">
        <v>0</v>
      </c>
    </row>
    <row r="46" spans="1:72" x14ac:dyDescent="0.2">
      <c r="A46" t="s">
        <v>1108</v>
      </c>
      <c r="B46" t="s">
        <v>2942</v>
      </c>
      <c r="C46" t="s">
        <v>2873</v>
      </c>
      <c r="D46">
        <f>IF(TYPE="R",40,IF(ISNA(INDEX(Categories!D:E,MATCH(GROUPTYPE,Categories!D:D,0),2)),0,INDEX(Categories!D:E,MATCH(GROUPTYPE,Categories!D:D,0),2)))</f>
        <v>8</v>
      </c>
      <c r="E46" t="str">
        <f>IF(TYPE="R","Retained Earnings",IF(ISNA(INDEX(Categories!D:F,MATCH(GLCATCODE,Categories!E:E,0),3)),0,INDEX(Categories!D:F,MATCH(GLCATCODE,Categories!E:E,0),3)))</f>
        <v>Revenue</v>
      </c>
      <c r="F46" t="s">
        <v>238</v>
      </c>
      <c r="G46" t="s">
        <v>1780</v>
      </c>
      <c r="H46" t="s">
        <v>2934</v>
      </c>
      <c r="I46" t="s">
        <v>2905</v>
      </c>
      <c r="J46" t="s">
        <v>2876</v>
      </c>
      <c r="K46" t="s">
        <v>2876</v>
      </c>
      <c r="L46" t="s">
        <v>2876</v>
      </c>
      <c r="M46" t="s">
        <v>2876</v>
      </c>
      <c r="N46" t="s">
        <v>2876</v>
      </c>
      <c r="O46" t="s">
        <v>2876</v>
      </c>
      <c r="P46" t="s">
        <v>2876</v>
      </c>
      <c r="Q46" t="s">
        <v>2877</v>
      </c>
      <c r="R46" t="s">
        <v>2878</v>
      </c>
      <c r="S46">
        <f>VLOOKUP(ACCOUNTEXSEG,Sheet6!$A$2:$C$4000,3,TRUE)</f>
        <v>-22.74</v>
      </c>
      <c r="T46">
        <f>IF(ACCTTYPE="I",0,OPENBALN)</f>
        <v>0</v>
      </c>
      <c r="U46">
        <v>0</v>
      </c>
      <c r="V46">
        <v>0</v>
      </c>
      <c r="W46">
        <v>0</v>
      </c>
      <c r="X46">
        <v>0</v>
      </c>
      <c r="Y46" s="179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 s="179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-1.624285</v>
      </c>
      <c r="BI46">
        <v>0</v>
      </c>
      <c r="BJ46">
        <v>-4.1314279999999997</v>
      </c>
      <c r="BK46">
        <v>-223.88714200000001</v>
      </c>
      <c r="BL46">
        <v>0</v>
      </c>
      <c r="BM46" t="s">
        <v>2879</v>
      </c>
      <c r="BN46">
        <v>20190701</v>
      </c>
      <c r="BO46">
        <v>0</v>
      </c>
      <c r="BP46" t="s">
        <v>238</v>
      </c>
      <c r="BQ46">
        <v>0</v>
      </c>
      <c r="BR46">
        <v>2020</v>
      </c>
      <c r="BS46" t="s">
        <v>115</v>
      </c>
      <c r="BT46">
        <v>0</v>
      </c>
    </row>
    <row r="47" spans="1:72" x14ac:dyDescent="0.2">
      <c r="A47" t="s">
        <v>1109</v>
      </c>
      <c r="B47" t="s">
        <v>2943</v>
      </c>
      <c r="C47" t="s">
        <v>2873</v>
      </c>
      <c r="D47">
        <f>IF(TYPE="R",40,IF(ISNA(INDEX(Categories!D:E,MATCH(GROUPTYPE,Categories!D:D,0),2)),0,INDEX(Categories!D:E,MATCH(GROUPTYPE,Categories!D:D,0),2)))</f>
        <v>8</v>
      </c>
      <c r="E47" t="str">
        <f>IF(TYPE="R","Retained Earnings",IF(ISNA(INDEX(Categories!D:F,MATCH(GLCATCODE,Categories!E:E,0),3)),0,INDEX(Categories!D:F,MATCH(GLCATCODE,Categories!E:E,0),3)))</f>
        <v>Revenue</v>
      </c>
      <c r="F47" t="s">
        <v>238</v>
      </c>
      <c r="G47" t="s">
        <v>1781</v>
      </c>
      <c r="H47" t="s">
        <v>2934</v>
      </c>
      <c r="I47" t="s">
        <v>2907</v>
      </c>
      <c r="J47" t="s">
        <v>2876</v>
      </c>
      <c r="K47" t="s">
        <v>2876</v>
      </c>
      <c r="L47" t="s">
        <v>2876</v>
      </c>
      <c r="M47" t="s">
        <v>2876</v>
      </c>
      <c r="N47" t="s">
        <v>2876</v>
      </c>
      <c r="O47" t="s">
        <v>2876</v>
      </c>
      <c r="P47" t="s">
        <v>2876</v>
      </c>
      <c r="Q47" t="s">
        <v>2877</v>
      </c>
      <c r="R47" t="s">
        <v>2878</v>
      </c>
      <c r="S47">
        <f>VLOOKUP(ACCOUNTEXSEG,Sheet6!$A$2:$C$4000,3,TRUE)</f>
        <v>-22.74</v>
      </c>
      <c r="T47">
        <f>IF(ACCTTYPE="I",0,OPENBALN)</f>
        <v>0</v>
      </c>
      <c r="U47">
        <v>0</v>
      </c>
      <c r="V47">
        <v>0</v>
      </c>
      <c r="W47">
        <v>0</v>
      </c>
      <c r="X47">
        <v>0</v>
      </c>
      <c r="Y47" s="179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 s="179">
        <v>0</v>
      </c>
      <c r="AV47">
        <v>-557.35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-41.435000000000002</v>
      </c>
      <c r="BI47">
        <v>-20.045714</v>
      </c>
      <c r="BJ47">
        <v>-97.390714000000003</v>
      </c>
      <c r="BK47">
        <v>-51.878571000000001</v>
      </c>
      <c r="BL47">
        <v>0</v>
      </c>
      <c r="BM47" t="s">
        <v>2879</v>
      </c>
      <c r="BN47">
        <v>20190701</v>
      </c>
      <c r="BO47">
        <v>0</v>
      </c>
      <c r="BP47" t="s">
        <v>238</v>
      </c>
      <c r="BQ47">
        <v>0</v>
      </c>
      <c r="BR47">
        <v>2020</v>
      </c>
      <c r="BS47" t="s">
        <v>115</v>
      </c>
      <c r="BT47">
        <v>0</v>
      </c>
    </row>
    <row r="48" spans="1:72" x14ac:dyDescent="0.2">
      <c r="A48" t="s">
        <v>1110</v>
      </c>
      <c r="B48" t="s">
        <v>2944</v>
      </c>
      <c r="C48" t="s">
        <v>2873</v>
      </c>
      <c r="D48">
        <f>IF(TYPE="R",40,IF(ISNA(INDEX(Categories!D:E,MATCH(GROUPTYPE,Categories!D:D,0),2)),0,INDEX(Categories!D:E,MATCH(GROUPTYPE,Categories!D:D,0),2)))</f>
        <v>8</v>
      </c>
      <c r="E48" t="str">
        <f>IF(TYPE="R","Retained Earnings",IF(ISNA(INDEX(Categories!D:F,MATCH(GLCATCODE,Categories!E:E,0),3)),0,INDEX(Categories!D:F,MATCH(GLCATCODE,Categories!E:E,0),3)))</f>
        <v>Revenue</v>
      </c>
      <c r="F48" t="s">
        <v>238</v>
      </c>
      <c r="G48" t="s">
        <v>1782</v>
      </c>
      <c r="H48" t="s">
        <v>2934</v>
      </c>
      <c r="I48" t="s">
        <v>2909</v>
      </c>
      <c r="J48" t="s">
        <v>2876</v>
      </c>
      <c r="K48" t="s">
        <v>2876</v>
      </c>
      <c r="L48" t="s">
        <v>2876</v>
      </c>
      <c r="M48" t="s">
        <v>2876</v>
      </c>
      <c r="N48" t="s">
        <v>2876</v>
      </c>
      <c r="O48" t="s">
        <v>2876</v>
      </c>
      <c r="P48" t="s">
        <v>2876</v>
      </c>
      <c r="Q48" t="s">
        <v>2877</v>
      </c>
      <c r="R48" t="s">
        <v>2878</v>
      </c>
      <c r="S48">
        <f>VLOOKUP(ACCOUNTEXSEG,Sheet6!$A$2:$C$4000,3,TRUE)</f>
        <v>0</v>
      </c>
      <c r="T48">
        <f>IF(ACCTTYPE="I",0,OPENBALN)</f>
        <v>0</v>
      </c>
      <c r="U48">
        <v>0</v>
      </c>
      <c r="V48">
        <v>0</v>
      </c>
      <c r="W48">
        <v>0</v>
      </c>
      <c r="X48">
        <v>0</v>
      </c>
      <c r="Y48" s="179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 s="179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-24.274284999999999</v>
      </c>
      <c r="BJ48">
        <v>-36.273570999999997</v>
      </c>
      <c r="BK48">
        <v>-25.808571000000001</v>
      </c>
      <c r="BL48">
        <v>0</v>
      </c>
      <c r="BM48" t="s">
        <v>2879</v>
      </c>
      <c r="BN48">
        <v>20190701</v>
      </c>
      <c r="BO48">
        <v>0</v>
      </c>
      <c r="BP48" t="s">
        <v>238</v>
      </c>
      <c r="BQ48">
        <v>0</v>
      </c>
      <c r="BR48">
        <v>2020</v>
      </c>
      <c r="BS48" t="s">
        <v>115</v>
      </c>
      <c r="BT48">
        <v>0</v>
      </c>
    </row>
    <row r="49" spans="1:72" x14ac:dyDescent="0.2">
      <c r="A49" t="s">
        <v>520</v>
      </c>
      <c r="B49" t="s">
        <v>2945</v>
      </c>
      <c r="C49" t="s">
        <v>2946</v>
      </c>
      <c r="D49">
        <f>IF(TYPE="R",40,IF(ISNA(INDEX(Categories!D:E,MATCH(GROUPTYPE,Categories!D:D,0),2)),0,INDEX(Categories!D:E,MATCH(GROUPTYPE,Categories!D:D,0),2)))</f>
        <v>9</v>
      </c>
      <c r="E49" t="str">
        <f>IF(TYPE="R","Retained Earnings",IF(ISNA(INDEX(Categories!D:F,MATCH(GLCATCODE,Categories!E:E,0),3)),0,INDEX(Categories!D:F,MATCH(GLCATCODE,Categories!E:E,0),3)))</f>
        <v>Cost of Sales</v>
      </c>
      <c r="F49" t="s">
        <v>238</v>
      </c>
      <c r="G49" t="s">
        <v>1783</v>
      </c>
      <c r="H49" t="s">
        <v>2947</v>
      </c>
      <c r="I49" t="s">
        <v>2875</v>
      </c>
      <c r="J49" t="s">
        <v>2876</v>
      </c>
      <c r="K49" t="s">
        <v>2876</v>
      </c>
      <c r="L49" t="s">
        <v>2876</v>
      </c>
      <c r="M49" t="s">
        <v>2876</v>
      </c>
      <c r="N49" t="s">
        <v>2876</v>
      </c>
      <c r="O49" t="s">
        <v>2876</v>
      </c>
      <c r="P49" t="s">
        <v>2876</v>
      </c>
      <c r="Q49" t="s">
        <v>2877</v>
      </c>
      <c r="R49" t="s">
        <v>2948</v>
      </c>
      <c r="S49">
        <f>VLOOKUP(ACCOUNTEXSEG,Sheet6!$A$2:$C$4000,3,TRUE)</f>
        <v>0</v>
      </c>
      <c r="T49">
        <f>IF(ACCTTYPE="I",0,OPENBALN)</f>
        <v>0</v>
      </c>
      <c r="U49">
        <v>0</v>
      </c>
      <c r="V49">
        <v>0</v>
      </c>
      <c r="W49">
        <v>7139.44</v>
      </c>
      <c r="X49">
        <v>0</v>
      </c>
      <c r="Y49" s="179">
        <v>0</v>
      </c>
      <c r="Z49">
        <v>4844.08</v>
      </c>
      <c r="AA49">
        <v>0</v>
      </c>
      <c r="AB49">
        <v>0</v>
      </c>
      <c r="AC49">
        <v>4481.8</v>
      </c>
      <c r="AD49">
        <v>0</v>
      </c>
      <c r="AE49">
        <v>0</v>
      </c>
      <c r="AF49">
        <v>4726.5</v>
      </c>
      <c r="AG49">
        <v>4726.5</v>
      </c>
      <c r="AH49">
        <v>1514.45</v>
      </c>
      <c r="AI49">
        <v>1514.45</v>
      </c>
      <c r="AJ49">
        <v>1514.45</v>
      </c>
      <c r="AK49">
        <v>1514.45</v>
      </c>
      <c r="AL49">
        <v>1514.45</v>
      </c>
      <c r="AM49">
        <v>1514.45</v>
      </c>
      <c r="AN49">
        <v>0</v>
      </c>
      <c r="AO49">
        <v>1514.45</v>
      </c>
      <c r="AP49">
        <v>1514.45</v>
      </c>
      <c r="AQ49">
        <v>1514.45</v>
      </c>
      <c r="AR49">
        <v>1514.45</v>
      </c>
      <c r="AS49">
        <v>1514.45</v>
      </c>
      <c r="AT49">
        <v>1514.45</v>
      </c>
      <c r="AU49" s="17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3160.96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162.60499999999999</v>
      </c>
      <c r="BK49">
        <v>335.87062500000002</v>
      </c>
      <c r="BL49">
        <v>1041.184375</v>
      </c>
      <c r="BM49" t="s">
        <v>2879</v>
      </c>
      <c r="BN49">
        <v>20190701</v>
      </c>
      <c r="BO49">
        <v>9208.2999999999993</v>
      </c>
      <c r="BP49" t="s">
        <v>238</v>
      </c>
      <c r="BQ49">
        <v>3160.96</v>
      </c>
      <c r="BR49">
        <v>2020</v>
      </c>
      <c r="BS49" t="s">
        <v>116</v>
      </c>
      <c r="BT49">
        <v>9208.2999999999993</v>
      </c>
    </row>
    <row r="50" spans="1:72" x14ac:dyDescent="0.2">
      <c r="A50" t="s">
        <v>521</v>
      </c>
      <c r="B50" t="s">
        <v>2949</v>
      </c>
      <c r="C50" t="s">
        <v>2946</v>
      </c>
      <c r="D50">
        <f>IF(TYPE="R",40,IF(ISNA(INDEX(Categories!D:E,MATCH(GROUPTYPE,Categories!D:D,0),2)),0,INDEX(Categories!D:E,MATCH(GROUPTYPE,Categories!D:D,0),2)))</f>
        <v>9</v>
      </c>
      <c r="E50" t="str">
        <f>IF(TYPE="R","Retained Earnings",IF(ISNA(INDEX(Categories!D:F,MATCH(GLCATCODE,Categories!E:E,0),3)),0,INDEX(Categories!D:F,MATCH(GLCATCODE,Categories!E:E,0),3)))</f>
        <v>Cost of Sales</v>
      </c>
      <c r="F50" t="s">
        <v>238</v>
      </c>
      <c r="G50" t="s">
        <v>1784</v>
      </c>
      <c r="H50" t="s">
        <v>2947</v>
      </c>
      <c r="I50" t="s">
        <v>2881</v>
      </c>
      <c r="J50" t="s">
        <v>2876</v>
      </c>
      <c r="K50" t="s">
        <v>2876</v>
      </c>
      <c r="L50" t="s">
        <v>2876</v>
      </c>
      <c r="M50" t="s">
        <v>2876</v>
      </c>
      <c r="N50" t="s">
        <v>2876</v>
      </c>
      <c r="O50" t="s">
        <v>2876</v>
      </c>
      <c r="P50" t="s">
        <v>2876</v>
      </c>
      <c r="Q50" t="s">
        <v>2877</v>
      </c>
      <c r="R50" t="s">
        <v>2948</v>
      </c>
      <c r="S50">
        <f>VLOOKUP(ACCOUNTEXSEG,Sheet6!$A$2:$C$4000,3,TRUE)</f>
        <v>6984.88</v>
      </c>
      <c r="T50">
        <f>IF(ACCTTYPE="I",0,OPENBALN)</f>
        <v>0</v>
      </c>
      <c r="U50">
        <v>0</v>
      </c>
      <c r="V50">
        <v>0</v>
      </c>
      <c r="W50">
        <v>0</v>
      </c>
      <c r="X50">
        <v>0</v>
      </c>
      <c r="Y50" s="179">
        <v>3767.81</v>
      </c>
      <c r="Z50">
        <v>0</v>
      </c>
      <c r="AA50">
        <v>0</v>
      </c>
      <c r="AB50">
        <v>4447.5600000000004</v>
      </c>
      <c r="AC50">
        <v>0</v>
      </c>
      <c r="AD50">
        <v>0</v>
      </c>
      <c r="AE50">
        <v>4314.96</v>
      </c>
      <c r="AF50">
        <v>0</v>
      </c>
      <c r="AG50">
        <v>0</v>
      </c>
      <c r="AH50">
        <v>1245.75</v>
      </c>
      <c r="AI50">
        <v>1245.75</v>
      </c>
      <c r="AJ50">
        <v>1245.75</v>
      </c>
      <c r="AK50">
        <v>1245.75</v>
      </c>
      <c r="AL50">
        <v>1245.75</v>
      </c>
      <c r="AM50">
        <v>1245.75</v>
      </c>
      <c r="AN50">
        <v>0</v>
      </c>
      <c r="AO50">
        <v>1245.75</v>
      </c>
      <c r="AP50">
        <v>1245.75</v>
      </c>
      <c r="AQ50">
        <v>1245.75</v>
      </c>
      <c r="AR50">
        <v>1245.75</v>
      </c>
      <c r="AS50">
        <v>1245.75</v>
      </c>
      <c r="AT50">
        <v>1245.75</v>
      </c>
      <c r="AU50" s="179">
        <v>0</v>
      </c>
      <c r="AV50">
        <v>0</v>
      </c>
      <c r="AW50">
        <v>0</v>
      </c>
      <c r="AX50">
        <v>0</v>
      </c>
      <c r="AY50">
        <v>4862.6000000000004</v>
      </c>
      <c r="AZ50">
        <v>0</v>
      </c>
      <c r="BA50">
        <v>0</v>
      </c>
      <c r="BB50">
        <v>4953.8500000000004</v>
      </c>
      <c r="BC50">
        <v>0</v>
      </c>
      <c r="BD50">
        <v>0</v>
      </c>
      <c r="BE50">
        <v>4868.32</v>
      </c>
      <c r="BF50">
        <v>0</v>
      </c>
      <c r="BG50">
        <v>0</v>
      </c>
      <c r="BH50">
        <v>740.46749999999997</v>
      </c>
      <c r="BI50">
        <v>975.51874999999995</v>
      </c>
      <c r="BJ50">
        <v>1107.33</v>
      </c>
      <c r="BK50">
        <v>886.1825</v>
      </c>
      <c r="BL50">
        <v>856.453125</v>
      </c>
      <c r="BM50" t="s">
        <v>2879</v>
      </c>
      <c r="BN50">
        <v>20190701</v>
      </c>
      <c r="BO50">
        <v>8762.52</v>
      </c>
      <c r="BP50" t="s">
        <v>238</v>
      </c>
      <c r="BQ50">
        <v>9822.17</v>
      </c>
      <c r="BR50">
        <v>2020</v>
      </c>
      <c r="BS50" t="s">
        <v>116</v>
      </c>
      <c r="BT50">
        <v>8762.52</v>
      </c>
    </row>
    <row r="51" spans="1:72" x14ac:dyDescent="0.2">
      <c r="A51" t="s">
        <v>522</v>
      </c>
      <c r="B51" t="s">
        <v>2950</v>
      </c>
      <c r="C51" t="s">
        <v>2946</v>
      </c>
      <c r="D51">
        <f>IF(TYPE="R",40,IF(ISNA(INDEX(Categories!D:E,MATCH(GROUPTYPE,Categories!D:D,0),2)),0,INDEX(Categories!D:E,MATCH(GROUPTYPE,Categories!D:D,0),2)))</f>
        <v>9</v>
      </c>
      <c r="E51" t="str">
        <f>IF(TYPE="R","Retained Earnings",IF(ISNA(INDEX(Categories!D:F,MATCH(GLCATCODE,Categories!E:E,0),3)),0,INDEX(Categories!D:F,MATCH(GLCATCODE,Categories!E:E,0),3)))</f>
        <v>Cost of Sales</v>
      </c>
      <c r="F51" t="s">
        <v>238</v>
      </c>
      <c r="G51" t="s">
        <v>1785</v>
      </c>
      <c r="H51" t="s">
        <v>2947</v>
      </c>
      <c r="I51" t="s">
        <v>2883</v>
      </c>
      <c r="J51" t="s">
        <v>2876</v>
      </c>
      <c r="K51" t="s">
        <v>2876</v>
      </c>
      <c r="L51" t="s">
        <v>2876</v>
      </c>
      <c r="M51" t="s">
        <v>2876</v>
      </c>
      <c r="N51" t="s">
        <v>2876</v>
      </c>
      <c r="O51" t="s">
        <v>2876</v>
      </c>
      <c r="P51" t="s">
        <v>2876</v>
      </c>
      <c r="Q51" t="s">
        <v>2877</v>
      </c>
      <c r="R51" t="s">
        <v>2948</v>
      </c>
      <c r="S51">
        <f>VLOOKUP(ACCOUNTEXSEG,Sheet6!$A$2:$C$4000,3,TRUE)</f>
        <v>35133.86</v>
      </c>
      <c r="T51">
        <f>IF(ACCTTYPE="I",0,OPENBALN)</f>
        <v>0</v>
      </c>
      <c r="U51">
        <v>20650.439999999999</v>
      </c>
      <c r="V51">
        <v>0</v>
      </c>
      <c r="W51">
        <v>0</v>
      </c>
      <c r="X51">
        <v>17360.78</v>
      </c>
      <c r="Y51" s="179">
        <v>1199.67</v>
      </c>
      <c r="Z51">
        <v>0</v>
      </c>
      <c r="AA51">
        <v>13861.71</v>
      </c>
      <c r="AB51">
        <v>0</v>
      </c>
      <c r="AC51">
        <v>482.99</v>
      </c>
      <c r="AD51">
        <v>8639.43</v>
      </c>
      <c r="AE51">
        <v>1721.86</v>
      </c>
      <c r="AF51">
        <v>0</v>
      </c>
      <c r="AG51">
        <v>0</v>
      </c>
      <c r="AH51">
        <v>5670.48</v>
      </c>
      <c r="AI51">
        <v>5670.48</v>
      </c>
      <c r="AJ51">
        <v>5670.48</v>
      </c>
      <c r="AK51">
        <v>5670.48</v>
      </c>
      <c r="AL51">
        <v>5670.48</v>
      </c>
      <c r="AM51">
        <v>5670.48</v>
      </c>
      <c r="AN51">
        <v>13861.71</v>
      </c>
      <c r="AO51">
        <v>5670.48</v>
      </c>
      <c r="AP51">
        <v>5670.48</v>
      </c>
      <c r="AQ51">
        <v>5670.48</v>
      </c>
      <c r="AR51">
        <v>5670.48</v>
      </c>
      <c r="AS51">
        <v>5670.48</v>
      </c>
      <c r="AT51">
        <v>5670.48</v>
      </c>
      <c r="AU51" s="179">
        <v>15080.05</v>
      </c>
      <c r="AV51">
        <v>0</v>
      </c>
      <c r="AW51">
        <v>0</v>
      </c>
      <c r="AX51">
        <v>14331.4</v>
      </c>
      <c r="AY51">
        <v>0</v>
      </c>
      <c r="AZ51">
        <v>0</v>
      </c>
      <c r="BA51">
        <v>18164.73</v>
      </c>
      <c r="BB51">
        <v>0</v>
      </c>
      <c r="BC51">
        <v>0</v>
      </c>
      <c r="BD51">
        <v>17408.61</v>
      </c>
      <c r="BE51">
        <v>1453.09</v>
      </c>
      <c r="BF51">
        <v>0</v>
      </c>
      <c r="BG51">
        <v>0</v>
      </c>
      <c r="BH51">
        <v>4034.0818749999999</v>
      </c>
      <c r="BI51">
        <v>3647.4412499999999</v>
      </c>
      <c r="BJ51">
        <v>2643.32375</v>
      </c>
      <c r="BK51">
        <v>1992.5975000000001</v>
      </c>
      <c r="BL51">
        <v>4764.8118750000003</v>
      </c>
      <c r="BM51" t="s">
        <v>2879</v>
      </c>
      <c r="BN51">
        <v>20190701</v>
      </c>
      <c r="BO51">
        <v>24705.99</v>
      </c>
      <c r="BP51" t="s">
        <v>238</v>
      </c>
      <c r="BQ51">
        <v>37026.43</v>
      </c>
      <c r="BR51">
        <v>2020</v>
      </c>
      <c r="BS51" t="s">
        <v>116</v>
      </c>
      <c r="BT51">
        <v>24705.99</v>
      </c>
    </row>
    <row r="52" spans="1:72" x14ac:dyDescent="0.2">
      <c r="A52" t="s">
        <v>523</v>
      </c>
      <c r="B52" t="s">
        <v>2951</v>
      </c>
      <c r="C52" t="s">
        <v>2946</v>
      </c>
      <c r="D52">
        <f>IF(TYPE="R",40,IF(ISNA(INDEX(Categories!D:E,MATCH(GROUPTYPE,Categories!D:D,0),2)),0,INDEX(Categories!D:E,MATCH(GROUPTYPE,Categories!D:D,0),2)))</f>
        <v>9</v>
      </c>
      <c r="E52" t="str">
        <f>IF(TYPE="R","Retained Earnings",IF(ISNA(INDEX(Categories!D:F,MATCH(GLCATCODE,Categories!E:E,0),3)),0,INDEX(Categories!D:F,MATCH(GLCATCODE,Categories!E:E,0),3)))</f>
        <v>Cost of Sales</v>
      </c>
      <c r="F52" t="s">
        <v>238</v>
      </c>
      <c r="G52" t="s">
        <v>1787</v>
      </c>
      <c r="H52" t="s">
        <v>2947</v>
      </c>
      <c r="I52" t="s">
        <v>2887</v>
      </c>
      <c r="J52" t="s">
        <v>2876</v>
      </c>
      <c r="K52" t="s">
        <v>2876</v>
      </c>
      <c r="L52" t="s">
        <v>2876</v>
      </c>
      <c r="M52" t="s">
        <v>2876</v>
      </c>
      <c r="N52" t="s">
        <v>2876</v>
      </c>
      <c r="O52" t="s">
        <v>2876</v>
      </c>
      <c r="P52" t="s">
        <v>2876</v>
      </c>
      <c r="Q52" t="s">
        <v>2877</v>
      </c>
      <c r="R52" t="s">
        <v>2948</v>
      </c>
      <c r="S52">
        <f>VLOOKUP(ACCOUNTEXSEG,Sheet6!$A$2:$C$4000,3,TRUE)</f>
        <v>0</v>
      </c>
      <c r="T52">
        <f>IF(ACCTTYPE="I",0,OPENBALN)</f>
        <v>0</v>
      </c>
      <c r="U52">
        <v>0</v>
      </c>
      <c r="V52">
        <v>0</v>
      </c>
      <c r="W52">
        <v>0</v>
      </c>
      <c r="X52">
        <v>0</v>
      </c>
      <c r="Y52" s="179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 s="179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161.18625</v>
      </c>
      <c r="BK52">
        <v>583.11500000000001</v>
      </c>
      <c r="BL52">
        <v>0</v>
      </c>
      <c r="BM52" t="s">
        <v>2879</v>
      </c>
      <c r="BN52">
        <v>20190701</v>
      </c>
      <c r="BO52">
        <v>0</v>
      </c>
      <c r="BP52" t="s">
        <v>238</v>
      </c>
      <c r="BQ52">
        <v>0</v>
      </c>
      <c r="BR52">
        <v>2020</v>
      </c>
      <c r="BS52" t="s">
        <v>116</v>
      </c>
      <c r="BT52">
        <v>0</v>
      </c>
    </row>
    <row r="53" spans="1:72" x14ac:dyDescent="0.2">
      <c r="A53" t="s">
        <v>524</v>
      </c>
      <c r="B53" t="s">
        <v>2952</v>
      </c>
      <c r="C53" t="s">
        <v>2946</v>
      </c>
      <c r="D53">
        <f>IF(TYPE="R",40,IF(ISNA(INDEX(Categories!D:E,MATCH(GROUPTYPE,Categories!D:D,0),2)),0,INDEX(Categories!D:E,MATCH(GROUPTYPE,Categories!D:D,0),2)))</f>
        <v>9</v>
      </c>
      <c r="E53" t="str">
        <f>IF(TYPE="R","Retained Earnings",IF(ISNA(INDEX(Categories!D:F,MATCH(GLCATCODE,Categories!E:E,0),3)),0,INDEX(Categories!D:F,MATCH(GLCATCODE,Categories!E:E,0),3)))</f>
        <v>Cost of Sales</v>
      </c>
      <c r="F53" t="s">
        <v>238</v>
      </c>
      <c r="G53" t="s">
        <v>1788</v>
      </c>
      <c r="H53" t="s">
        <v>2947</v>
      </c>
      <c r="I53" t="s">
        <v>2889</v>
      </c>
      <c r="J53" t="s">
        <v>2876</v>
      </c>
      <c r="K53" t="s">
        <v>2876</v>
      </c>
      <c r="L53" t="s">
        <v>2876</v>
      </c>
      <c r="M53" t="s">
        <v>2876</v>
      </c>
      <c r="N53" t="s">
        <v>2876</v>
      </c>
      <c r="O53" t="s">
        <v>2876</v>
      </c>
      <c r="P53" t="s">
        <v>2876</v>
      </c>
      <c r="Q53" t="s">
        <v>2877</v>
      </c>
      <c r="R53" t="s">
        <v>2948</v>
      </c>
      <c r="S53">
        <f>VLOOKUP(ACCOUNTEXSEG,Sheet6!$A$2:$C$4000,3,TRUE)</f>
        <v>7509.23</v>
      </c>
      <c r="T53">
        <f>IF(ACCTTYPE="I",0,OPENBALN)</f>
        <v>0</v>
      </c>
      <c r="U53">
        <v>2112.34</v>
      </c>
      <c r="V53">
        <v>0</v>
      </c>
      <c r="W53">
        <v>0</v>
      </c>
      <c r="X53">
        <v>0</v>
      </c>
      <c r="Y53" s="179">
        <v>0</v>
      </c>
      <c r="Z53">
        <v>0</v>
      </c>
      <c r="AA53">
        <v>190.9</v>
      </c>
      <c r="AB53">
        <v>0</v>
      </c>
      <c r="AC53">
        <v>0</v>
      </c>
      <c r="AD53">
        <v>1845.31</v>
      </c>
      <c r="AE53">
        <v>0</v>
      </c>
      <c r="AF53">
        <v>0</v>
      </c>
      <c r="AG53">
        <v>0</v>
      </c>
      <c r="AH53">
        <v>855.65</v>
      </c>
      <c r="AI53">
        <v>855.65</v>
      </c>
      <c r="AJ53">
        <v>855.65</v>
      </c>
      <c r="AK53">
        <v>855.65</v>
      </c>
      <c r="AL53">
        <v>855.65</v>
      </c>
      <c r="AM53">
        <v>855.65</v>
      </c>
      <c r="AN53">
        <v>190.9</v>
      </c>
      <c r="AO53">
        <v>855.65</v>
      </c>
      <c r="AP53">
        <v>855.65</v>
      </c>
      <c r="AQ53">
        <v>855.65</v>
      </c>
      <c r="AR53">
        <v>855.65</v>
      </c>
      <c r="AS53">
        <v>855.65</v>
      </c>
      <c r="AT53">
        <v>855.65</v>
      </c>
      <c r="AU53" s="179">
        <v>5706.56</v>
      </c>
      <c r="AV53">
        <v>0</v>
      </c>
      <c r="AW53">
        <v>0</v>
      </c>
      <c r="AX53">
        <v>6796.69</v>
      </c>
      <c r="AY53">
        <v>0</v>
      </c>
      <c r="AZ53">
        <v>0</v>
      </c>
      <c r="BA53">
        <v>0</v>
      </c>
      <c r="BB53">
        <v>2212.52</v>
      </c>
      <c r="BC53">
        <v>0</v>
      </c>
      <c r="BD53">
        <v>3784.1</v>
      </c>
      <c r="BE53">
        <v>0</v>
      </c>
      <c r="BF53">
        <v>1225.3699999999999</v>
      </c>
      <c r="BG53">
        <v>1225.3699999999999</v>
      </c>
      <c r="BH53">
        <v>1250.78</v>
      </c>
      <c r="BI53">
        <v>1276.7449999999999</v>
      </c>
      <c r="BJ53">
        <v>299.46062499999999</v>
      </c>
      <c r="BK53">
        <v>0</v>
      </c>
      <c r="BL53">
        <v>600.19062499999995</v>
      </c>
      <c r="BM53" t="s">
        <v>2879</v>
      </c>
      <c r="BN53">
        <v>20190701</v>
      </c>
      <c r="BO53">
        <v>2036.21</v>
      </c>
      <c r="BP53" t="s">
        <v>238</v>
      </c>
      <c r="BQ53">
        <v>7221.99</v>
      </c>
      <c r="BR53">
        <v>2020</v>
      </c>
      <c r="BS53" t="s">
        <v>116</v>
      </c>
      <c r="BT53">
        <v>2036.21</v>
      </c>
    </row>
    <row r="54" spans="1:72" x14ac:dyDescent="0.2">
      <c r="A54" t="s">
        <v>525</v>
      </c>
      <c r="B54" t="s">
        <v>2953</v>
      </c>
      <c r="C54" t="s">
        <v>2946</v>
      </c>
      <c r="D54">
        <f>IF(TYPE="R",40,IF(ISNA(INDEX(Categories!D:E,MATCH(GROUPTYPE,Categories!D:D,0),2)),0,INDEX(Categories!D:E,MATCH(GROUPTYPE,Categories!D:D,0),2)))</f>
        <v>9</v>
      </c>
      <c r="E54" t="str">
        <f>IF(TYPE="R","Retained Earnings",IF(ISNA(INDEX(Categories!D:F,MATCH(GLCATCODE,Categories!E:E,0),3)),0,INDEX(Categories!D:F,MATCH(GLCATCODE,Categories!E:E,0),3)))</f>
        <v>Cost of Sales</v>
      </c>
      <c r="F54" t="s">
        <v>238</v>
      </c>
      <c r="G54" t="s">
        <v>1789</v>
      </c>
      <c r="H54" t="s">
        <v>2947</v>
      </c>
      <c r="I54" t="s">
        <v>2891</v>
      </c>
      <c r="J54" t="s">
        <v>2876</v>
      </c>
      <c r="K54" t="s">
        <v>2876</v>
      </c>
      <c r="L54" t="s">
        <v>2876</v>
      </c>
      <c r="M54" t="s">
        <v>2876</v>
      </c>
      <c r="N54" t="s">
        <v>2876</v>
      </c>
      <c r="O54" t="s">
        <v>2876</v>
      </c>
      <c r="P54" t="s">
        <v>2876</v>
      </c>
      <c r="Q54" t="s">
        <v>2877</v>
      </c>
      <c r="R54" t="s">
        <v>2948</v>
      </c>
      <c r="S54">
        <f>VLOOKUP(ACCOUNTEXSEG,Sheet6!$A$2:$C$4000,3,TRUE)</f>
        <v>44922.82</v>
      </c>
      <c r="T54">
        <f>IF(ACCTTYPE="I",0,OPENBALN)</f>
        <v>0</v>
      </c>
      <c r="U54">
        <v>10759</v>
      </c>
      <c r="V54">
        <v>10909.76</v>
      </c>
      <c r="W54">
        <v>10446.540000000001</v>
      </c>
      <c r="X54">
        <v>8755.89</v>
      </c>
      <c r="Y54" s="179">
        <v>-623.9</v>
      </c>
      <c r="Z54">
        <v>12719.74</v>
      </c>
      <c r="AA54">
        <v>-1364.78</v>
      </c>
      <c r="AB54">
        <v>5794.23</v>
      </c>
      <c r="AC54">
        <v>6029.33</v>
      </c>
      <c r="AD54">
        <v>6179.18</v>
      </c>
      <c r="AE54">
        <v>8274.9699999999993</v>
      </c>
      <c r="AF54">
        <v>7368.76</v>
      </c>
      <c r="AG54">
        <v>7368.76</v>
      </c>
      <c r="AH54">
        <v>10869.39</v>
      </c>
      <c r="AI54">
        <v>10869.39</v>
      </c>
      <c r="AJ54">
        <v>10869.39</v>
      </c>
      <c r="AK54">
        <v>10869.39</v>
      </c>
      <c r="AL54">
        <v>10869.39</v>
      </c>
      <c r="AM54">
        <v>10869.39</v>
      </c>
      <c r="AN54">
        <v>-1364.78</v>
      </c>
      <c r="AO54">
        <v>10869.39</v>
      </c>
      <c r="AP54">
        <v>10869.39</v>
      </c>
      <c r="AQ54">
        <v>10869.39</v>
      </c>
      <c r="AR54">
        <v>10869.39</v>
      </c>
      <c r="AS54">
        <v>10869.39</v>
      </c>
      <c r="AT54">
        <v>10869.39</v>
      </c>
      <c r="AU54" s="179">
        <v>11951.1</v>
      </c>
      <c r="AV54">
        <v>11761.61</v>
      </c>
      <c r="AW54">
        <v>12672.79</v>
      </c>
      <c r="AX54">
        <v>11967.74</v>
      </c>
      <c r="AY54">
        <v>12419.17</v>
      </c>
      <c r="AZ54">
        <v>12419</v>
      </c>
      <c r="BA54">
        <v>7016.55</v>
      </c>
      <c r="BB54">
        <v>16591.05</v>
      </c>
      <c r="BC54">
        <v>12454.79</v>
      </c>
      <c r="BD54">
        <v>12454</v>
      </c>
      <c r="BE54">
        <v>6332.37</v>
      </c>
      <c r="BF54">
        <v>10759.36</v>
      </c>
      <c r="BG54">
        <v>10759.36</v>
      </c>
      <c r="BH54">
        <v>7382.1393749999997</v>
      </c>
      <c r="BI54">
        <v>9866.1331250000003</v>
      </c>
      <c r="BJ54">
        <v>6168.9243749999996</v>
      </c>
      <c r="BK54">
        <v>5923.5506249999999</v>
      </c>
      <c r="BL54">
        <v>7387.4068749999997</v>
      </c>
      <c r="BM54" t="s">
        <v>2879</v>
      </c>
      <c r="BN54">
        <v>20190701</v>
      </c>
      <c r="BO54">
        <v>32281.69</v>
      </c>
      <c r="BP54" t="s">
        <v>238</v>
      </c>
      <c r="BQ54">
        <v>65608.12</v>
      </c>
      <c r="BR54">
        <v>2020</v>
      </c>
      <c r="BS54" t="s">
        <v>116</v>
      </c>
      <c r="BT54">
        <v>32281.69</v>
      </c>
    </row>
    <row r="55" spans="1:72" x14ac:dyDescent="0.2">
      <c r="A55" t="s">
        <v>527</v>
      </c>
      <c r="B55" t="s">
        <v>2954</v>
      </c>
      <c r="C55" t="s">
        <v>2946</v>
      </c>
      <c r="D55">
        <f>IF(TYPE="R",40,IF(ISNA(INDEX(Categories!D:E,MATCH(GROUPTYPE,Categories!D:D,0),2)),0,INDEX(Categories!D:E,MATCH(GROUPTYPE,Categories!D:D,0),2)))</f>
        <v>9</v>
      </c>
      <c r="E55" t="str">
        <f>IF(TYPE="R","Retained Earnings",IF(ISNA(INDEX(Categories!D:F,MATCH(GLCATCODE,Categories!E:E,0),3)),0,INDEX(Categories!D:F,MATCH(GLCATCODE,Categories!E:E,0),3)))</f>
        <v>Cost of Sales</v>
      </c>
      <c r="F55" t="s">
        <v>238</v>
      </c>
      <c r="G55" t="s">
        <v>1791</v>
      </c>
      <c r="H55" t="s">
        <v>2947</v>
      </c>
      <c r="I55" t="s">
        <v>2895</v>
      </c>
      <c r="J55" t="s">
        <v>2876</v>
      </c>
      <c r="K55" t="s">
        <v>2876</v>
      </c>
      <c r="L55" t="s">
        <v>2876</v>
      </c>
      <c r="M55" t="s">
        <v>2876</v>
      </c>
      <c r="N55" t="s">
        <v>2876</v>
      </c>
      <c r="O55" t="s">
        <v>2876</v>
      </c>
      <c r="P55" t="s">
        <v>2876</v>
      </c>
      <c r="Q55" t="s">
        <v>2877</v>
      </c>
      <c r="R55" t="s">
        <v>2948</v>
      </c>
      <c r="S55">
        <f>VLOOKUP(ACCOUNTEXSEG,Sheet6!$A$2:$C$4000,3,TRUE)</f>
        <v>0</v>
      </c>
      <c r="T55">
        <f>IF(ACCTTYPE="I",0,OPENBALN)</f>
        <v>0</v>
      </c>
      <c r="U55">
        <v>0</v>
      </c>
      <c r="V55">
        <v>0</v>
      </c>
      <c r="W55">
        <v>0</v>
      </c>
      <c r="X55">
        <v>0</v>
      </c>
      <c r="Y55" s="179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352.58</v>
      </c>
      <c r="AI55">
        <v>352.58</v>
      </c>
      <c r="AJ55">
        <v>352.58</v>
      </c>
      <c r="AK55">
        <v>352.58</v>
      </c>
      <c r="AL55">
        <v>352.58</v>
      </c>
      <c r="AM55">
        <v>352.58</v>
      </c>
      <c r="AN55">
        <v>405.1</v>
      </c>
      <c r="AO55">
        <v>352.58</v>
      </c>
      <c r="AP55">
        <v>352.58</v>
      </c>
      <c r="AQ55">
        <v>352.58</v>
      </c>
      <c r="AR55">
        <v>352.58</v>
      </c>
      <c r="AS55">
        <v>352.58</v>
      </c>
      <c r="AT55">
        <v>352.58</v>
      </c>
      <c r="AU55" s="179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267.71749999999997</v>
      </c>
      <c r="BM55" t="s">
        <v>2879</v>
      </c>
      <c r="BN55">
        <v>20190701</v>
      </c>
      <c r="BO55">
        <v>0</v>
      </c>
      <c r="BP55" t="s">
        <v>238</v>
      </c>
      <c r="BQ55">
        <v>0</v>
      </c>
      <c r="BR55">
        <v>2020</v>
      </c>
      <c r="BS55" t="s">
        <v>116</v>
      </c>
      <c r="BT55">
        <v>0</v>
      </c>
    </row>
    <row r="56" spans="1:72" x14ac:dyDescent="0.2">
      <c r="A56" t="s">
        <v>1113</v>
      </c>
      <c r="B56" t="s">
        <v>2955</v>
      </c>
      <c r="C56" t="s">
        <v>2946</v>
      </c>
      <c r="D56">
        <f>IF(TYPE="R",40,IF(ISNA(INDEX(Categories!D:E,MATCH(GROUPTYPE,Categories!D:D,0),2)),0,INDEX(Categories!D:E,MATCH(GROUPTYPE,Categories!D:D,0),2)))</f>
        <v>9</v>
      </c>
      <c r="E56" t="str">
        <f>IF(TYPE="R","Retained Earnings",IF(ISNA(INDEX(Categories!D:F,MATCH(GLCATCODE,Categories!E:E,0),3)),0,INDEX(Categories!D:F,MATCH(GLCATCODE,Categories!E:E,0),3)))</f>
        <v>Cost of Sales</v>
      </c>
      <c r="F56" t="s">
        <v>238</v>
      </c>
      <c r="G56" t="s">
        <v>1793</v>
      </c>
      <c r="H56" t="s">
        <v>2947</v>
      </c>
      <c r="I56" t="s">
        <v>2905</v>
      </c>
      <c r="J56" t="s">
        <v>2876</v>
      </c>
      <c r="K56" t="s">
        <v>2876</v>
      </c>
      <c r="L56" t="s">
        <v>2876</v>
      </c>
      <c r="M56" t="s">
        <v>2876</v>
      </c>
      <c r="N56" t="s">
        <v>2876</v>
      </c>
      <c r="O56" t="s">
        <v>2876</v>
      </c>
      <c r="P56" t="s">
        <v>2876</v>
      </c>
      <c r="Q56" t="s">
        <v>2877</v>
      </c>
      <c r="R56" t="s">
        <v>2948</v>
      </c>
      <c r="S56">
        <f>VLOOKUP(ACCOUNTEXSEG,Sheet6!$A$2:$C$4000,3,TRUE)</f>
        <v>0</v>
      </c>
      <c r="T56">
        <f>IF(ACCTTYPE="I",0,OPENBALN)</f>
        <v>0</v>
      </c>
      <c r="U56">
        <v>0</v>
      </c>
      <c r="V56">
        <v>0</v>
      </c>
      <c r="W56">
        <v>0</v>
      </c>
      <c r="X56">
        <v>0</v>
      </c>
      <c r="Y56" s="179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 s="179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43.046250000000001</v>
      </c>
      <c r="BL56">
        <v>0</v>
      </c>
      <c r="BM56" t="s">
        <v>2879</v>
      </c>
      <c r="BN56">
        <v>20190701</v>
      </c>
      <c r="BO56">
        <v>0</v>
      </c>
      <c r="BP56" t="s">
        <v>238</v>
      </c>
      <c r="BQ56">
        <v>0</v>
      </c>
      <c r="BR56">
        <v>2020</v>
      </c>
      <c r="BS56" t="s">
        <v>116</v>
      </c>
      <c r="BT56">
        <v>0</v>
      </c>
    </row>
    <row r="57" spans="1:72" x14ac:dyDescent="0.2">
      <c r="A57" t="s">
        <v>1114</v>
      </c>
      <c r="B57" t="s">
        <v>2956</v>
      </c>
      <c r="C57" t="s">
        <v>2946</v>
      </c>
      <c r="D57">
        <f>IF(TYPE="R",40,IF(ISNA(INDEX(Categories!D:E,MATCH(GROUPTYPE,Categories!D:D,0),2)),0,INDEX(Categories!D:E,MATCH(GROUPTYPE,Categories!D:D,0),2)))</f>
        <v>9</v>
      </c>
      <c r="E57" t="str">
        <f>IF(TYPE="R","Retained Earnings",IF(ISNA(INDEX(Categories!D:F,MATCH(GLCATCODE,Categories!E:E,0),3)),0,INDEX(Categories!D:F,MATCH(GLCATCODE,Categories!E:E,0),3)))</f>
        <v>Cost of Sales</v>
      </c>
      <c r="F57" t="s">
        <v>238</v>
      </c>
      <c r="G57" t="s">
        <v>1794</v>
      </c>
      <c r="H57" t="s">
        <v>2947</v>
      </c>
      <c r="I57" t="s">
        <v>2907</v>
      </c>
      <c r="J57" t="s">
        <v>2876</v>
      </c>
      <c r="K57" t="s">
        <v>2876</v>
      </c>
      <c r="L57" t="s">
        <v>2876</v>
      </c>
      <c r="M57" t="s">
        <v>2876</v>
      </c>
      <c r="N57" t="s">
        <v>2876</v>
      </c>
      <c r="O57" t="s">
        <v>2876</v>
      </c>
      <c r="P57" t="s">
        <v>2876</v>
      </c>
      <c r="Q57" t="s">
        <v>2877</v>
      </c>
      <c r="R57" t="s">
        <v>2948</v>
      </c>
      <c r="S57">
        <f>VLOOKUP(ACCOUNTEXSEG,Sheet6!$A$2:$C$4000,3,TRUE)</f>
        <v>0</v>
      </c>
      <c r="T57">
        <f>IF(ACCTTYPE="I",0,OPENBALN)</f>
        <v>0</v>
      </c>
      <c r="U57">
        <v>0</v>
      </c>
      <c r="V57">
        <v>0</v>
      </c>
      <c r="W57">
        <v>0</v>
      </c>
      <c r="X57">
        <v>0</v>
      </c>
      <c r="Y57" s="179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 s="179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26.298749999999998</v>
      </c>
      <c r="BJ57">
        <v>65.141249999999999</v>
      </c>
      <c r="BK57">
        <v>85.902500000000003</v>
      </c>
      <c r="BL57">
        <v>0</v>
      </c>
      <c r="BM57" t="s">
        <v>2879</v>
      </c>
      <c r="BN57">
        <v>20190701</v>
      </c>
      <c r="BO57">
        <v>0</v>
      </c>
      <c r="BP57" t="s">
        <v>238</v>
      </c>
      <c r="BQ57">
        <v>0</v>
      </c>
      <c r="BR57">
        <v>2020</v>
      </c>
      <c r="BS57" t="s">
        <v>116</v>
      </c>
      <c r="BT57">
        <v>0</v>
      </c>
    </row>
    <row r="58" spans="1:72" x14ac:dyDescent="0.2">
      <c r="A58" t="s">
        <v>1115</v>
      </c>
      <c r="B58" t="s">
        <v>2957</v>
      </c>
      <c r="C58" t="s">
        <v>2946</v>
      </c>
      <c r="D58">
        <f>IF(TYPE="R",40,IF(ISNA(INDEX(Categories!D:E,MATCH(GROUPTYPE,Categories!D:D,0),2)),0,INDEX(Categories!D:E,MATCH(GROUPTYPE,Categories!D:D,0),2)))</f>
        <v>9</v>
      </c>
      <c r="E58" t="str">
        <f>IF(TYPE="R","Retained Earnings",IF(ISNA(INDEX(Categories!D:F,MATCH(GLCATCODE,Categories!E:E,0),3)),0,INDEX(Categories!D:F,MATCH(GLCATCODE,Categories!E:E,0),3)))</f>
        <v>Cost of Sales</v>
      </c>
      <c r="F58" t="s">
        <v>238</v>
      </c>
      <c r="G58" t="s">
        <v>1795</v>
      </c>
      <c r="H58" t="s">
        <v>2947</v>
      </c>
      <c r="I58" t="s">
        <v>2909</v>
      </c>
      <c r="J58" t="s">
        <v>2876</v>
      </c>
      <c r="K58" t="s">
        <v>2876</v>
      </c>
      <c r="L58" t="s">
        <v>2876</v>
      </c>
      <c r="M58" t="s">
        <v>2876</v>
      </c>
      <c r="N58" t="s">
        <v>2876</v>
      </c>
      <c r="O58" t="s">
        <v>2876</v>
      </c>
      <c r="P58" t="s">
        <v>2876</v>
      </c>
      <c r="Q58" t="s">
        <v>2877</v>
      </c>
      <c r="R58" t="s">
        <v>2948</v>
      </c>
      <c r="S58">
        <f>VLOOKUP(ACCOUNTEXSEG,Sheet6!$A$2:$C$4000,3,TRUE)</f>
        <v>0</v>
      </c>
      <c r="T58">
        <f>IF(ACCTTYPE="I",0,OPENBALN)</f>
        <v>0</v>
      </c>
      <c r="U58">
        <v>0</v>
      </c>
      <c r="V58">
        <v>0</v>
      </c>
      <c r="W58">
        <v>0</v>
      </c>
      <c r="X58">
        <v>0</v>
      </c>
      <c r="Y58" s="179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 s="179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2.1375000000000002</v>
      </c>
      <c r="BJ58">
        <v>27.216249999999999</v>
      </c>
      <c r="BK58">
        <v>0</v>
      </c>
      <c r="BL58">
        <v>0</v>
      </c>
      <c r="BM58" t="s">
        <v>2879</v>
      </c>
      <c r="BN58">
        <v>20190701</v>
      </c>
      <c r="BO58">
        <v>0</v>
      </c>
      <c r="BP58" t="s">
        <v>238</v>
      </c>
      <c r="BQ58">
        <v>0</v>
      </c>
      <c r="BR58">
        <v>2020</v>
      </c>
      <c r="BS58" t="s">
        <v>116</v>
      </c>
      <c r="BT58">
        <v>0</v>
      </c>
    </row>
    <row r="59" spans="1:72" x14ac:dyDescent="0.2">
      <c r="A59" t="s">
        <v>529</v>
      </c>
      <c r="B59" t="s">
        <v>2958</v>
      </c>
      <c r="C59" t="s">
        <v>2946</v>
      </c>
      <c r="D59">
        <f>IF(TYPE="R",40,IF(ISNA(INDEX(Categories!D:E,MATCH(GROUPTYPE,Categories!D:D,0),2)),0,INDEX(Categories!D:E,MATCH(GROUPTYPE,Categories!D:D,0),2)))</f>
        <v>9</v>
      </c>
      <c r="E59" t="str">
        <f>IF(TYPE="R","Retained Earnings",IF(ISNA(INDEX(Categories!D:F,MATCH(GLCATCODE,Categories!E:E,0),3)),0,INDEX(Categories!D:F,MATCH(GLCATCODE,Categories!E:E,0),3)))</f>
        <v>Cost of Sales</v>
      </c>
      <c r="F59" t="s">
        <v>238</v>
      </c>
      <c r="G59" t="s">
        <v>1797</v>
      </c>
      <c r="H59" t="s">
        <v>2959</v>
      </c>
      <c r="I59" t="s">
        <v>2881</v>
      </c>
      <c r="J59" t="s">
        <v>2876</v>
      </c>
      <c r="K59" t="s">
        <v>2876</v>
      </c>
      <c r="L59" t="s">
        <v>2876</v>
      </c>
      <c r="M59" t="s">
        <v>2876</v>
      </c>
      <c r="N59" t="s">
        <v>2876</v>
      </c>
      <c r="O59" t="s">
        <v>2876</v>
      </c>
      <c r="P59" t="s">
        <v>2876</v>
      </c>
      <c r="Q59" t="s">
        <v>2877</v>
      </c>
      <c r="R59" t="s">
        <v>2948</v>
      </c>
      <c r="S59">
        <f>VLOOKUP(ACCOUNTEXSEG,Sheet6!$A$2:$C$4000,3,TRUE)</f>
        <v>13916.51</v>
      </c>
      <c r="T59">
        <f>IF(ACCTTYPE="I",0,OPENBALN)</f>
        <v>0</v>
      </c>
      <c r="U59">
        <v>2429.1799999999998</v>
      </c>
      <c r="V59">
        <v>2429.1799999999998</v>
      </c>
      <c r="W59">
        <v>2514.87</v>
      </c>
      <c r="X59">
        <v>2640</v>
      </c>
      <c r="Y59" s="179">
        <v>3695.55</v>
      </c>
      <c r="Z59">
        <v>2095.5500000000002</v>
      </c>
      <c r="AA59">
        <v>4713.0200000000004</v>
      </c>
      <c r="AB59">
        <v>2579.04</v>
      </c>
      <c r="AC59">
        <v>2192.06</v>
      </c>
      <c r="AD59">
        <v>2417.92</v>
      </c>
      <c r="AE59">
        <v>2417.92</v>
      </c>
      <c r="AF59">
        <v>2417.92</v>
      </c>
      <c r="AG59">
        <v>2417.92</v>
      </c>
      <c r="AH59">
        <v>2353.19</v>
      </c>
      <c r="AI59">
        <v>2353.19</v>
      </c>
      <c r="AJ59">
        <v>2353.19</v>
      </c>
      <c r="AK59">
        <v>2353.19</v>
      </c>
      <c r="AL59">
        <v>2353.19</v>
      </c>
      <c r="AM59">
        <v>2353.19</v>
      </c>
      <c r="AN59">
        <v>4713.0200000000004</v>
      </c>
      <c r="AO59">
        <v>2353.19</v>
      </c>
      <c r="AP59">
        <v>2353.19</v>
      </c>
      <c r="AQ59">
        <v>2353.19</v>
      </c>
      <c r="AR59">
        <v>2353.19</v>
      </c>
      <c r="AS59">
        <v>2353.19</v>
      </c>
      <c r="AT59">
        <v>2353.19</v>
      </c>
      <c r="AU59" s="179">
        <v>2328.4499999999998</v>
      </c>
      <c r="AV59">
        <v>0</v>
      </c>
      <c r="AW59">
        <v>2116.77</v>
      </c>
      <c r="AX59">
        <v>6289.66</v>
      </c>
      <c r="AY59">
        <v>2358.44</v>
      </c>
      <c r="AZ59">
        <v>2358.25</v>
      </c>
      <c r="BA59">
        <v>2358.44</v>
      </c>
      <c r="BB59">
        <v>2358.44</v>
      </c>
      <c r="BC59">
        <v>2358.44</v>
      </c>
      <c r="BD59">
        <v>2429.1799999999998</v>
      </c>
      <c r="BE59">
        <v>2429.1799999999998</v>
      </c>
      <c r="BF59">
        <v>2429.1799999999998</v>
      </c>
      <c r="BG59">
        <v>2429.1799999999998</v>
      </c>
      <c r="BH59">
        <v>1835.5050000000001</v>
      </c>
      <c r="BI59">
        <v>1681.0418749999999</v>
      </c>
      <c r="BJ59">
        <v>1697.25</v>
      </c>
      <c r="BK59">
        <v>1842.4224999999999</v>
      </c>
      <c r="BL59">
        <v>1912.381875</v>
      </c>
      <c r="BM59" t="s">
        <v>2879</v>
      </c>
      <c r="BN59">
        <v>20190701</v>
      </c>
      <c r="BO59">
        <v>16737.88</v>
      </c>
      <c r="BP59" t="s">
        <v>238</v>
      </c>
      <c r="BQ59">
        <v>14362.86</v>
      </c>
      <c r="BR59">
        <v>2020</v>
      </c>
      <c r="BS59" t="s">
        <v>116</v>
      </c>
      <c r="BT59">
        <v>16737.88</v>
      </c>
    </row>
    <row r="60" spans="1:72" x14ac:dyDescent="0.2">
      <c r="A60" t="s">
        <v>530</v>
      </c>
      <c r="B60" t="s">
        <v>2960</v>
      </c>
      <c r="C60" t="s">
        <v>2946</v>
      </c>
      <c r="D60">
        <f>IF(TYPE="R",40,IF(ISNA(INDEX(Categories!D:E,MATCH(GROUPTYPE,Categories!D:D,0),2)),0,INDEX(Categories!D:E,MATCH(GROUPTYPE,Categories!D:D,0),2)))</f>
        <v>9</v>
      </c>
      <c r="E60" t="str">
        <f>IF(TYPE="R","Retained Earnings",IF(ISNA(INDEX(Categories!D:F,MATCH(GLCATCODE,Categories!E:E,0),3)),0,INDEX(Categories!D:F,MATCH(GLCATCODE,Categories!E:E,0),3)))</f>
        <v>Cost of Sales</v>
      </c>
      <c r="F60" t="s">
        <v>238</v>
      </c>
      <c r="G60" t="s">
        <v>1798</v>
      </c>
      <c r="H60" t="s">
        <v>2959</v>
      </c>
      <c r="I60" t="s">
        <v>2883</v>
      </c>
      <c r="J60" t="s">
        <v>2876</v>
      </c>
      <c r="K60" t="s">
        <v>2876</v>
      </c>
      <c r="L60" t="s">
        <v>2876</v>
      </c>
      <c r="M60" t="s">
        <v>2876</v>
      </c>
      <c r="N60" t="s">
        <v>2876</v>
      </c>
      <c r="O60" t="s">
        <v>2876</v>
      </c>
      <c r="P60" t="s">
        <v>2876</v>
      </c>
      <c r="Q60" t="s">
        <v>2877</v>
      </c>
      <c r="R60" t="s">
        <v>2948</v>
      </c>
      <c r="S60">
        <f>VLOOKUP(ACCOUNTEXSEG,Sheet6!$A$2:$C$4000,3,TRUE)</f>
        <v>20937.900000000001</v>
      </c>
      <c r="T60">
        <f>IF(ACCTTYPE="I",0,OPENBALN)</f>
        <v>0</v>
      </c>
      <c r="U60">
        <v>3564.09</v>
      </c>
      <c r="V60">
        <v>3564.09</v>
      </c>
      <c r="W60">
        <v>3581.01</v>
      </c>
      <c r="X60">
        <v>3080</v>
      </c>
      <c r="Y60" s="179">
        <v>9105.52</v>
      </c>
      <c r="Z60">
        <v>2945.52</v>
      </c>
      <c r="AA60">
        <v>8009.89</v>
      </c>
      <c r="AB60">
        <v>3635.24</v>
      </c>
      <c r="AC60">
        <v>1922.12</v>
      </c>
      <c r="AD60">
        <v>0</v>
      </c>
      <c r="AE60">
        <v>0</v>
      </c>
      <c r="AF60">
        <v>15067.38</v>
      </c>
      <c r="AG60">
        <v>15067.38</v>
      </c>
      <c r="AH60">
        <v>1985.4</v>
      </c>
      <c r="AI60">
        <v>2205.1799999999998</v>
      </c>
      <c r="AJ60">
        <v>2205.1799999999998</v>
      </c>
      <c r="AK60">
        <v>2431.83</v>
      </c>
      <c r="AL60">
        <v>2431.83</v>
      </c>
      <c r="AM60">
        <v>2431.83</v>
      </c>
      <c r="AN60">
        <v>8009.89</v>
      </c>
      <c r="AO60">
        <v>1905.34</v>
      </c>
      <c r="AP60">
        <v>2285.0500000000002</v>
      </c>
      <c r="AQ60">
        <v>1985.4</v>
      </c>
      <c r="AR60">
        <v>1985.4</v>
      </c>
      <c r="AS60">
        <v>1985.4</v>
      </c>
      <c r="AT60">
        <v>1985.4</v>
      </c>
      <c r="AU60" s="179">
        <v>0</v>
      </c>
      <c r="AV60">
        <v>0</v>
      </c>
      <c r="AW60">
        <v>6254.68</v>
      </c>
      <c r="AX60">
        <v>4419.18</v>
      </c>
      <c r="AY60">
        <v>3439.45</v>
      </c>
      <c r="AZ60">
        <v>3439.45</v>
      </c>
      <c r="BA60">
        <v>3439.45</v>
      </c>
      <c r="BB60">
        <v>3826.31</v>
      </c>
      <c r="BC60">
        <v>3702.66</v>
      </c>
      <c r="BD60">
        <v>3564.09</v>
      </c>
      <c r="BE60">
        <v>3564.09</v>
      </c>
      <c r="BF60">
        <v>3564.09</v>
      </c>
      <c r="BG60">
        <v>3564.09</v>
      </c>
      <c r="BH60">
        <v>2405.6662500000002</v>
      </c>
      <c r="BI60">
        <v>2480.2775000000001</v>
      </c>
      <c r="BJ60">
        <v>2259.640625</v>
      </c>
      <c r="BK60">
        <v>2419.4193749999999</v>
      </c>
      <c r="BL60">
        <v>1990.483125</v>
      </c>
      <c r="BM60" t="s">
        <v>2879</v>
      </c>
      <c r="BN60">
        <v>20190701</v>
      </c>
      <c r="BO60">
        <v>28634.63</v>
      </c>
      <c r="BP60" t="s">
        <v>238</v>
      </c>
      <c r="BQ60">
        <v>21660.69</v>
      </c>
      <c r="BR60">
        <v>2020</v>
      </c>
      <c r="BS60" t="s">
        <v>116</v>
      </c>
      <c r="BT60">
        <v>28634.63</v>
      </c>
    </row>
    <row r="61" spans="1:72" x14ac:dyDescent="0.2">
      <c r="A61" t="s">
        <v>531</v>
      </c>
      <c r="B61" t="s">
        <v>2961</v>
      </c>
      <c r="C61" t="s">
        <v>2946</v>
      </c>
      <c r="D61">
        <f>IF(TYPE="R",40,IF(ISNA(INDEX(Categories!D:E,MATCH(GROUPTYPE,Categories!D:D,0),2)),0,INDEX(Categories!D:E,MATCH(GROUPTYPE,Categories!D:D,0),2)))</f>
        <v>9</v>
      </c>
      <c r="E61" t="str">
        <f>IF(TYPE="R","Retained Earnings",IF(ISNA(INDEX(Categories!D:F,MATCH(GLCATCODE,Categories!E:E,0),3)),0,INDEX(Categories!D:F,MATCH(GLCATCODE,Categories!E:E,0),3)))</f>
        <v>Cost of Sales</v>
      </c>
      <c r="F61" t="s">
        <v>238</v>
      </c>
      <c r="G61" t="s">
        <v>1799</v>
      </c>
      <c r="H61" t="s">
        <v>2959</v>
      </c>
      <c r="I61" t="s">
        <v>2885</v>
      </c>
      <c r="J61" t="s">
        <v>2876</v>
      </c>
      <c r="K61" t="s">
        <v>2876</v>
      </c>
      <c r="L61" t="s">
        <v>2876</v>
      </c>
      <c r="M61" t="s">
        <v>2876</v>
      </c>
      <c r="N61" t="s">
        <v>2876</v>
      </c>
      <c r="O61" t="s">
        <v>2876</v>
      </c>
      <c r="P61" t="s">
        <v>2876</v>
      </c>
      <c r="Q61" t="s">
        <v>2877</v>
      </c>
      <c r="R61" t="s">
        <v>2948</v>
      </c>
      <c r="S61">
        <f>VLOOKUP(ACCOUNTEXSEG,Sheet6!$A$2:$C$4000,3,TRUE)</f>
        <v>9441.2900000000009</v>
      </c>
      <c r="T61">
        <f>IF(ACCTTYPE="I",0,OPENBALN)</f>
        <v>0</v>
      </c>
      <c r="U61">
        <v>1303.45</v>
      </c>
      <c r="V61">
        <v>1303.45</v>
      </c>
      <c r="W61">
        <v>1794.99</v>
      </c>
      <c r="X61">
        <v>2600</v>
      </c>
      <c r="Y61" s="179">
        <v>3014.73</v>
      </c>
      <c r="Z61">
        <v>1414.73</v>
      </c>
      <c r="AA61">
        <v>2939.35</v>
      </c>
      <c r="AB61">
        <v>1817.18</v>
      </c>
      <c r="AC61">
        <v>1243.8900000000001</v>
      </c>
      <c r="AD61">
        <v>859.94</v>
      </c>
      <c r="AE61">
        <v>0</v>
      </c>
      <c r="AF61">
        <v>5519.34</v>
      </c>
      <c r="AG61">
        <v>5519.34</v>
      </c>
      <c r="AH61">
        <v>1370.38</v>
      </c>
      <c r="AI61">
        <v>1370.38</v>
      </c>
      <c r="AJ61">
        <v>1816.24</v>
      </c>
      <c r="AK61">
        <v>1816.24</v>
      </c>
      <c r="AL61">
        <v>1816.24</v>
      </c>
      <c r="AM61">
        <v>1816.24</v>
      </c>
      <c r="AN61">
        <v>2939.35</v>
      </c>
      <c r="AO61">
        <v>1255.3599999999999</v>
      </c>
      <c r="AP61">
        <v>1370.38</v>
      </c>
      <c r="AQ61">
        <v>1370.38</v>
      </c>
      <c r="AR61">
        <v>1370.38</v>
      </c>
      <c r="AS61">
        <v>1370.38</v>
      </c>
      <c r="AT61">
        <v>1370.38</v>
      </c>
      <c r="AU61" s="179">
        <v>1582.47</v>
      </c>
      <c r="AV61">
        <v>0</v>
      </c>
      <c r="AW61">
        <v>1438.61</v>
      </c>
      <c r="AX61">
        <v>2327.1799999999998</v>
      </c>
      <c r="AY61">
        <v>1265.48</v>
      </c>
      <c r="AZ61">
        <v>1265.48</v>
      </c>
      <c r="BA61">
        <v>0</v>
      </c>
      <c r="BB61">
        <v>1265.48</v>
      </c>
      <c r="BC61">
        <v>1265.48</v>
      </c>
      <c r="BD61">
        <v>1303.45</v>
      </c>
      <c r="BE61">
        <v>1303.45</v>
      </c>
      <c r="BF61">
        <v>1303.45</v>
      </c>
      <c r="BG61">
        <v>1303.45</v>
      </c>
      <c r="BH61">
        <v>1082.5318749999999</v>
      </c>
      <c r="BI61">
        <v>1143.661875</v>
      </c>
      <c r="BJ61">
        <v>1088.0387499999999</v>
      </c>
      <c r="BK61">
        <v>1048.7037499999999</v>
      </c>
      <c r="BL61">
        <v>1230.121875</v>
      </c>
      <c r="BM61" t="s">
        <v>2879</v>
      </c>
      <c r="BN61">
        <v>20190701</v>
      </c>
      <c r="BO61">
        <v>12379.7</v>
      </c>
      <c r="BP61" t="s">
        <v>238</v>
      </c>
      <c r="BQ61">
        <v>6441.31</v>
      </c>
      <c r="BR61">
        <v>2020</v>
      </c>
      <c r="BS61" t="s">
        <v>116</v>
      </c>
      <c r="BT61">
        <v>12379.7</v>
      </c>
    </row>
    <row r="62" spans="1:72" x14ac:dyDescent="0.2">
      <c r="A62" t="s">
        <v>1116</v>
      </c>
      <c r="B62" t="s">
        <v>2962</v>
      </c>
      <c r="C62" t="s">
        <v>2946</v>
      </c>
      <c r="D62">
        <f>IF(TYPE="R",40,IF(ISNA(INDEX(Categories!D:E,MATCH(GROUPTYPE,Categories!D:D,0),2)),0,INDEX(Categories!D:E,MATCH(GROUPTYPE,Categories!D:D,0),2)))</f>
        <v>9</v>
      </c>
      <c r="E62" t="str">
        <f>IF(TYPE="R","Retained Earnings",IF(ISNA(INDEX(Categories!D:F,MATCH(GLCATCODE,Categories!E:E,0),3)),0,INDEX(Categories!D:F,MATCH(GLCATCODE,Categories!E:E,0),3)))</f>
        <v>Cost of Sales</v>
      </c>
      <c r="F62" t="s">
        <v>238</v>
      </c>
      <c r="G62" t="s">
        <v>1800</v>
      </c>
      <c r="H62" t="s">
        <v>2959</v>
      </c>
      <c r="I62" t="s">
        <v>2887</v>
      </c>
      <c r="J62" t="s">
        <v>2876</v>
      </c>
      <c r="K62" t="s">
        <v>2876</v>
      </c>
      <c r="L62" t="s">
        <v>2876</v>
      </c>
      <c r="M62" t="s">
        <v>2876</v>
      </c>
      <c r="N62" t="s">
        <v>2876</v>
      </c>
      <c r="O62" t="s">
        <v>2876</v>
      </c>
      <c r="P62" t="s">
        <v>2876</v>
      </c>
      <c r="Q62" t="s">
        <v>2877</v>
      </c>
      <c r="R62" t="s">
        <v>2948</v>
      </c>
      <c r="S62">
        <f>VLOOKUP(ACCOUNTEXSEG,Sheet6!$A$2:$C$4000,3,TRUE)</f>
        <v>0</v>
      </c>
      <c r="T62">
        <f>IF(ACCTTYPE="I",0,OPENBALN)</f>
        <v>0</v>
      </c>
      <c r="U62">
        <v>0</v>
      </c>
      <c r="V62">
        <v>0</v>
      </c>
      <c r="W62">
        <v>0</v>
      </c>
      <c r="X62">
        <v>0</v>
      </c>
      <c r="Y62" s="179">
        <v>320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 s="179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 t="s">
        <v>2879</v>
      </c>
      <c r="BN62">
        <v>20190701</v>
      </c>
      <c r="BO62">
        <v>0</v>
      </c>
      <c r="BP62" t="s">
        <v>238</v>
      </c>
      <c r="BQ62">
        <v>0</v>
      </c>
      <c r="BR62">
        <v>2020</v>
      </c>
      <c r="BS62" t="s">
        <v>116</v>
      </c>
      <c r="BT62">
        <v>0</v>
      </c>
    </row>
    <row r="63" spans="1:72" x14ac:dyDescent="0.2">
      <c r="A63" t="s">
        <v>532</v>
      </c>
      <c r="B63" t="s">
        <v>2963</v>
      </c>
      <c r="C63" t="s">
        <v>2946</v>
      </c>
      <c r="D63">
        <f>IF(TYPE="R",40,IF(ISNA(INDEX(Categories!D:E,MATCH(GROUPTYPE,Categories!D:D,0),2)),0,INDEX(Categories!D:E,MATCH(GROUPTYPE,Categories!D:D,0),2)))</f>
        <v>9</v>
      </c>
      <c r="E63" t="str">
        <f>IF(TYPE="R","Retained Earnings",IF(ISNA(INDEX(Categories!D:F,MATCH(GLCATCODE,Categories!E:E,0),3)),0,INDEX(Categories!D:F,MATCH(GLCATCODE,Categories!E:E,0),3)))</f>
        <v>Cost of Sales</v>
      </c>
      <c r="F63" t="s">
        <v>238</v>
      </c>
      <c r="G63" t="s">
        <v>1801</v>
      </c>
      <c r="H63" t="s">
        <v>2959</v>
      </c>
      <c r="I63" t="s">
        <v>2889</v>
      </c>
      <c r="J63" t="s">
        <v>2876</v>
      </c>
      <c r="K63" t="s">
        <v>2876</v>
      </c>
      <c r="L63" t="s">
        <v>2876</v>
      </c>
      <c r="M63" t="s">
        <v>2876</v>
      </c>
      <c r="N63" t="s">
        <v>2876</v>
      </c>
      <c r="O63" t="s">
        <v>2876</v>
      </c>
      <c r="P63" t="s">
        <v>2876</v>
      </c>
      <c r="Q63" t="s">
        <v>2877</v>
      </c>
      <c r="R63" t="s">
        <v>2948</v>
      </c>
      <c r="S63">
        <f>VLOOKUP(ACCOUNTEXSEG,Sheet6!$A$2:$C$4000,3,TRUE)</f>
        <v>6343.06</v>
      </c>
      <c r="T63">
        <f>IF(ACCTTYPE="I",0,OPENBALN)</f>
        <v>0</v>
      </c>
      <c r="U63">
        <v>1029.46</v>
      </c>
      <c r="V63">
        <v>1029.47</v>
      </c>
      <c r="W63">
        <v>1029.47</v>
      </c>
      <c r="X63">
        <v>1320</v>
      </c>
      <c r="Y63" s="179">
        <v>595.45000000000005</v>
      </c>
      <c r="Z63">
        <v>228.27</v>
      </c>
      <c r="AA63">
        <v>2298.54</v>
      </c>
      <c r="AB63">
        <v>1046.74</v>
      </c>
      <c r="AC63">
        <v>453.73</v>
      </c>
      <c r="AD63">
        <v>0</v>
      </c>
      <c r="AE63">
        <v>859.94</v>
      </c>
      <c r="AF63">
        <v>1841.81</v>
      </c>
      <c r="AG63">
        <v>1841.81</v>
      </c>
      <c r="AH63">
        <v>802.91</v>
      </c>
      <c r="AI63">
        <v>802.91</v>
      </c>
      <c r="AJ63">
        <v>802.91</v>
      </c>
      <c r="AK63">
        <v>802.91</v>
      </c>
      <c r="AL63">
        <v>802.91</v>
      </c>
      <c r="AM63">
        <v>802.91</v>
      </c>
      <c r="AN63">
        <v>2298.54</v>
      </c>
      <c r="AO63">
        <v>618.79</v>
      </c>
      <c r="AP63">
        <v>618.79</v>
      </c>
      <c r="AQ63">
        <v>618.79</v>
      </c>
      <c r="AR63">
        <v>802.91</v>
      </c>
      <c r="AS63">
        <v>802.91</v>
      </c>
      <c r="AT63">
        <v>802.91</v>
      </c>
      <c r="AU63" s="179">
        <v>1063.17</v>
      </c>
      <c r="AV63">
        <v>0</v>
      </c>
      <c r="AW63">
        <v>966.51</v>
      </c>
      <c r="AX63">
        <v>-904.12</v>
      </c>
      <c r="AY63">
        <v>999.49</v>
      </c>
      <c r="AZ63">
        <v>999.49</v>
      </c>
      <c r="BA63">
        <v>999.49</v>
      </c>
      <c r="BB63">
        <v>999.49</v>
      </c>
      <c r="BC63">
        <v>999.49</v>
      </c>
      <c r="BD63">
        <v>1029.46</v>
      </c>
      <c r="BE63">
        <v>1029.46</v>
      </c>
      <c r="BF63">
        <v>1029.46</v>
      </c>
      <c r="BG63">
        <v>1029.46</v>
      </c>
      <c r="BH63">
        <v>591.72500000000002</v>
      </c>
      <c r="BI63">
        <v>775.23187499999995</v>
      </c>
      <c r="BJ63">
        <v>658.23312499999997</v>
      </c>
      <c r="BK63">
        <v>1227.9974999999999</v>
      </c>
      <c r="BL63">
        <v>661.13687500000003</v>
      </c>
      <c r="BM63" t="s">
        <v>2879</v>
      </c>
      <c r="BN63">
        <v>20190701</v>
      </c>
      <c r="BO63">
        <v>6500.76</v>
      </c>
      <c r="BP63" t="s">
        <v>238</v>
      </c>
      <c r="BQ63">
        <v>6086.85</v>
      </c>
      <c r="BR63">
        <v>2020</v>
      </c>
      <c r="BS63" t="s">
        <v>116</v>
      </c>
      <c r="BT63">
        <v>6500.76</v>
      </c>
    </row>
    <row r="64" spans="1:72" x14ac:dyDescent="0.2">
      <c r="A64" t="s">
        <v>533</v>
      </c>
      <c r="B64" t="s">
        <v>2964</v>
      </c>
      <c r="C64" t="s">
        <v>2946</v>
      </c>
      <c r="D64">
        <f>IF(TYPE="R",40,IF(ISNA(INDEX(Categories!D:E,MATCH(GROUPTYPE,Categories!D:D,0),2)),0,INDEX(Categories!D:E,MATCH(GROUPTYPE,Categories!D:D,0),2)))</f>
        <v>9</v>
      </c>
      <c r="E64" t="str">
        <f>IF(TYPE="R","Retained Earnings",IF(ISNA(INDEX(Categories!D:F,MATCH(GLCATCODE,Categories!E:E,0),3)),0,INDEX(Categories!D:F,MATCH(GLCATCODE,Categories!E:E,0),3)))</f>
        <v>Cost of Sales</v>
      </c>
      <c r="F64" t="s">
        <v>238</v>
      </c>
      <c r="G64" t="s">
        <v>1802</v>
      </c>
      <c r="H64" t="s">
        <v>2959</v>
      </c>
      <c r="I64" t="s">
        <v>2891</v>
      </c>
      <c r="J64" t="s">
        <v>2876</v>
      </c>
      <c r="K64" t="s">
        <v>2876</v>
      </c>
      <c r="L64" t="s">
        <v>2876</v>
      </c>
      <c r="M64" t="s">
        <v>2876</v>
      </c>
      <c r="N64" t="s">
        <v>2876</v>
      </c>
      <c r="O64" t="s">
        <v>2876</v>
      </c>
      <c r="P64" t="s">
        <v>2876</v>
      </c>
      <c r="Q64" t="s">
        <v>2877</v>
      </c>
      <c r="R64" t="s">
        <v>2948</v>
      </c>
      <c r="S64">
        <f>VLOOKUP(ACCOUNTEXSEG,Sheet6!$A$2:$C$4000,3,TRUE)</f>
        <v>35420.85</v>
      </c>
      <c r="T64">
        <f>IF(ACCTTYPE="I",0,OPENBALN)</f>
        <v>0</v>
      </c>
      <c r="U64">
        <v>6124.73</v>
      </c>
      <c r="V64">
        <v>6370.18</v>
      </c>
      <c r="W64">
        <v>6863.89</v>
      </c>
      <c r="X64">
        <v>7040</v>
      </c>
      <c r="Y64" s="179">
        <v>10175.709999999999</v>
      </c>
      <c r="Z64">
        <v>4175.71</v>
      </c>
      <c r="AA64">
        <v>14712.6</v>
      </c>
      <c r="AB64">
        <v>7037.17</v>
      </c>
      <c r="AC64">
        <v>5487.79</v>
      </c>
      <c r="AD64">
        <v>0</v>
      </c>
      <c r="AE64">
        <v>0</v>
      </c>
      <c r="AF64">
        <v>23910.75</v>
      </c>
      <c r="AG64">
        <v>23910.75</v>
      </c>
      <c r="AH64">
        <v>6281.46</v>
      </c>
      <c r="AI64">
        <v>4329.7</v>
      </c>
      <c r="AJ64">
        <v>4329.7</v>
      </c>
      <c r="AK64">
        <v>4329.7</v>
      </c>
      <c r="AL64">
        <v>4329.7</v>
      </c>
      <c r="AM64">
        <v>4329.7</v>
      </c>
      <c r="AN64">
        <v>14712.6</v>
      </c>
      <c r="AO64">
        <v>5594.46</v>
      </c>
      <c r="AP64">
        <v>5952.85</v>
      </c>
      <c r="AQ64">
        <v>6281.46</v>
      </c>
      <c r="AR64">
        <v>6281.46</v>
      </c>
      <c r="AS64">
        <v>6281.46</v>
      </c>
      <c r="AT64">
        <v>6281.46</v>
      </c>
      <c r="AU64" s="179">
        <v>0</v>
      </c>
      <c r="AV64">
        <v>0</v>
      </c>
      <c r="AW64">
        <v>10777.24</v>
      </c>
      <c r="AX64">
        <v>18503.16</v>
      </c>
      <c r="AY64">
        <v>6184.68</v>
      </c>
      <c r="AZ64">
        <v>6976.98</v>
      </c>
      <c r="BA64">
        <v>6184.63</v>
      </c>
      <c r="BB64">
        <v>6184.63</v>
      </c>
      <c r="BC64">
        <v>6184.63</v>
      </c>
      <c r="BD64">
        <v>6370.18</v>
      </c>
      <c r="BE64">
        <v>6370.18</v>
      </c>
      <c r="BF64">
        <v>6370.18</v>
      </c>
      <c r="BG64">
        <v>6370.18</v>
      </c>
      <c r="BH64">
        <v>4866.4318750000002</v>
      </c>
      <c r="BI64">
        <v>4236.2687500000002</v>
      </c>
      <c r="BJ64">
        <v>3824.64</v>
      </c>
      <c r="BK64">
        <v>3868.2893749999998</v>
      </c>
      <c r="BL64">
        <v>4564.640625</v>
      </c>
      <c r="BM64" t="s">
        <v>2879</v>
      </c>
      <c r="BN64">
        <v>20190701</v>
      </c>
      <c r="BO64">
        <v>51148.31</v>
      </c>
      <c r="BP64" t="s">
        <v>238</v>
      </c>
      <c r="BQ64">
        <v>37664.43</v>
      </c>
      <c r="BR64">
        <v>2020</v>
      </c>
      <c r="BS64" t="s">
        <v>116</v>
      </c>
      <c r="BT64">
        <v>51148.31</v>
      </c>
    </row>
    <row r="65" spans="1:72" x14ac:dyDescent="0.2">
      <c r="A65" t="s">
        <v>535</v>
      </c>
      <c r="B65" t="s">
        <v>2965</v>
      </c>
      <c r="C65" t="s">
        <v>2946</v>
      </c>
      <c r="D65">
        <f>IF(TYPE="R",40,IF(ISNA(INDEX(Categories!D:E,MATCH(GROUPTYPE,Categories!D:D,0),2)),0,INDEX(Categories!D:E,MATCH(GROUPTYPE,Categories!D:D,0),2)))</f>
        <v>9</v>
      </c>
      <c r="E65" t="str">
        <f>IF(TYPE="R","Retained Earnings",IF(ISNA(INDEX(Categories!D:F,MATCH(GLCATCODE,Categories!E:E,0),3)),0,INDEX(Categories!D:F,MATCH(GLCATCODE,Categories!E:E,0),3)))</f>
        <v>Cost of Sales</v>
      </c>
      <c r="F65" t="s">
        <v>238</v>
      </c>
      <c r="G65" t="s">
        <v>1810</v>
      </c>
      <c r="H65" t="s">
        <v>2966</v>
      </c>
      <c r="I65" t="s">
        <v>2881</v>
      </c>
      <c r="J65" t="s">
        <v>2876</v>
      </c>
      <c r="K65" t="s">
        <v>2876</v>
      </c>
      <c r="L65" t="s">
        <v>2876</v>
      </c>
      <c r="M65" t="s">
        <v>2876</v>
      </c>
      <c r="N65" t="s">
        <v>2876</v>
      </c>
      <c r="O65" t="s">
        <v>2876</v>
      </c>
      <c r="P65" t="s">
        <v>2876</v>
      </c>
      <c r="Q65" t="s">
        <v>2877</v>
      </c>
      <c r="R65" t="s">
        <v>2948</v>
      </c>
      <c r="S65">
        <f>VLOOKUP(ACCOUNTEXSEG,Sheet6!$A$2:$C$4000,3,TRUE)</f>
        <v>19933.62</v>
      </c>
      <c r="T65">
        <f>IF(ACCTTYPE="I",0,OPENBALN)</f>
        <v>0</v>
      </c>
      <c r="U65">
        <v>3877.77</v>
      </c>
      <c r="V65">
        <v>3877.77</v>
      </c>
      <c r="W65">
        <v>8349.2999999999993</v>
      </c>
      <c r="X65">
        <v>0</v>
      </c>
      <c r="Y65" s="179">
        <v>3311.03</v>
      </c>
      <c r="Z65">
        <v>3311.03</v>
      </c>
      <c r="AA65">
        <v>7356.6</v>
      </c>
      <c r="AB65">
        <v>3539.7</v>
      </c>
      <c r="AC65">
        <v>3174.69</v>
      </c>
      <c r="AD65">
        <v>3539.7</v>
      </c>
      <c r="AE65">
        <v>3539.7</v>
      </c>
      <c r="AF65">
        <v>3539.7</v>
      </c>
      <c r="AG65">
        <v>3539.7</v>
      </c>
      <c r="AH65">
        <v>3174.69</v>
      </c>
      <c r="AI65">
        <v>3174.69</v>
      </c>
      <c r="AJ65">
        <v>3174.69</v>
      </c>
      <c r="AK65">
        <v>3174.69</v>
      </c>
      <c r="AL65">
        <v>3174.69</v>
      </c>
      <c r="AM65">
        <v>3174.69</v>
      </c>
      <c r="AN65">
        <v>7356.6</v>
      </c>
      <c r="AO65">
        <v>3174.69</v>
      </c>
      <c r="AP65">
        <v>3174.69</v>
      </c>
      <c r="AQ65">
        <v>3174.69</v>
      </c>
      <c r="AR65">
        <v>3174.69</v>
      </c>
      <c r="AS65">
        <v>3174.69</v>
      </c>
      <c r="AT65">
        <v>3174.69</v>
      </c>
      <c r="AU65" s="179">
        <v>3341.1</v>
      </c>
      <c r="AV65">
        <v>0</v>
      </c>
      <c r="AW65">
        <v>3037.36</v>
      </c>
      <c r="AX65">
        <v>7833.4</v>
      </c>
      <c r="AY65">
        <v>3764.83</v>
      </c>
      <c r="AZ65">
        <v>3764.83</v>
      </c>
      <c r="BA65">
        <v>3764.83</v>
      </c>
      <c r="BB65">
        <v>3764.83</v>
      </c>
      <c r="BC65">
        <v>3764.83</v>
      </c>
      <c r="BD65">
        <v>3877.77</v>
      </c>
      <c r="BE65">
        <v>3877.77</v>
      </c>
      <c r="BF65">
        <v>3877.77</v>
      </c>
      <c r="BG65">
        <v>3877.77</v>
      </c>
      <c r="BH65">
        <v>2604.69625</v>
      </c>
      <c r="BI65">
        <v>2414.645</v>
      </c>
      <c r="BJ65">
        <v>2234.6081250000002</v>
      </c>
      <c r="BK65">
        <v>2075.4881249999999</v>
      </c>
      <c r="BL65">
        <v>2642.3868750000001</v>
      </c>
      <c r="BM65" t="s">
        <v>2879</v>
      </c>
      <c r="BN65">
        <v>20190701</v>
      </c>
      <c r="BO65">
        <v>24690.09</v>
      </c>
      <c r="BP65" t="s">
        <v>238</v>
      </c>
      <c r="BQ65">
        <v>22927.8</v>
      </c>
      <c r="BR65">
        <v>2020</v>
      </c>
      <c r="BS65" t="s">
        <v>116</v>
      </c>
      <c r="BT65">
        <v>24690.09</v>
      </c>
    </row>
    <row r="66" spans="1:72" x14ac:dyDescent="0.2">
      <c r="A66" t="s">
        <v>536</v>
      </c>
      <c r="B66" t="s">
        <v>2967</v>
      </c>
      <c r="C66" t="s">
        <v>2946</v>
      </c>
      <c r="D66">
        <f>IF(TYPE="R",40,IF(ISNA(INDEX(Categories!D:E,MATCH(GROUPTYPE,Categories!D:D,0),2)),0,INDEX(Categories!D:E,MATCH(GROUPTYPE,Categories!D:D,0),2)))</f>
        <v>9</v>
      </c>
      <c r="E66" t="str">
        <f>IF(TYPE="R","Retained Earnings",IF(ISNA(INDEX(Categories!D:F,MATCH(GLCATCODE,Categories!E:E,0),3)),0,INDEX(Categories!D:F,MATCH(GLCATCODE,Categories!E:E,0),3)))</f>
        <v>Cost of Sales</v>
      </c>
      <c r="F66" t="s">
        <v>238</v>
      </c>
      <c r="G66" t="s">
        <v>1811</v>
      </c>
      <c r="H66" t="s">
        <v>2966</v>
      </c>
      <c r="I66" t="s">
        <v>2883</v>
      </c>
      <c r="J66" t="s">
        <v>2876</v>
      </c>
      <c r="K66" t="s">
        <v>2876</v>
      </c>
      <c r="L66" t="s">
        <v>2876</v>
      </c>
      <c r="M66" t="s">
        <v>2876</v>
      </c>
      <c r="N66" t="s">
        <v>2876</v>
      </c>
      <c r="O66" t="s">
        <v>2876</v>
      </c>
      <c r="P66" t="s">
        <v>2876</v>
      </c>
      <c r="Q66" t="s">
        <v>2877</v>
      </c>
      <c r="R66" t="s">
        <v>2948</v>
      </c>
      <c r="S66">
        <f>VLOOKUP(ACCOUNTEXSEG,Sheet6!$A$2:$C$4000,3,TRUE)</f>
        <v>28617.25</v>
      </c>
      <c r="T66">
        <f>IF(ACCTTYPE="I",0,OPENBALN)</f>
        <v>0</v>
      </c>
      <c r="U66">
        <v>4867.91</v>
      </c>
      <c r="V66">
        <v>4867.91</v>
      </c>
      <c r="W66">
        <v>4867.91</v>
      </c>
      <c r="X66">
        <v>0</v>
      </c>
      <c r="Y66" s="179">
        <v>4324.96</v>
      </c>
      <c r="Z66">
        <v>4324.96</v>
      </c>
      <c r="AA66">
        <v>8059.09</v>
      </c>
      <c r="AB66">
        <v>3799.47</v>
      </c>
      <c r="AC66">
        <v>4582</v>
      </c>
      <c r="AD66">
        <v>0</v>
      </c>
      <c r="AE66">
        <v>0</v>
      </c>
      <c r="AF66">
        <v>3772.35</v>
      </c>
      <c r="AG66">
        <v>3772.35</v>
      </c>
      <c r="AH66">
        <v>3981.47</v>
      </c>
      <c r="AI66">
        <v>4422.22</v>
      </c>
      <c r="AJ66">
        <v>4422.22</v>
      </c>
      <c r="AK66">
        <v>4876.74</v>
      </c>
      <c r="AL66">
        <v>4876.74</v>
      </c>
      <c r="AM66">
        <v>4876.74</v>
      </c>
      <c r="AN66">
        <v>8059.09</v>
      </c>
      <c r="AO66">
        <v>3820.92</v>
      </c>
      <c r="AP66">
        <v>4582.3900000000003</v>
      </c>
      <c r="AQ66">
        <v>3981.47</v>
      </c>
      <c r="AR66">
        <v>3981.47</v>
      </c>
      <c r="AS66">
        <v>3981.47</v>
      </c>
      <c r="AT66">
        <v>3981.47</v>
      </c>
      <c r="AU66" s="179">
        <v>0</v>
      </c>
      <c r="AV66">
        <v>0</v>
      </c>
      <c r="AW66">
        <v>8721.06</v>
      </c>
      <c r="AX66">
        <v>8409.7000000000007</v>
      </c>
      <c r="AY66">
        <v>3768.8</v>
      </c>
      <c r="AZ66">
        <v>3768.8</v>
      </c>
      <c r="BA66">
        <v>4301.88</v>
      </c>
      <c r="BB66">
        <v>3710.12</v>
      </c>
      <c r="BC66">
        <v>4572.5600000000004</v>
      </c>
      <c r="BD66">
        <v>4867.91</v>
      </c>
      <c r="BE66">
        <v>4867.91</v>
      </c>
      <c r="BF66">
        <v>4867.91</v>
      </c>
      <c r="BG66">
        <v>4867.91</v>
      </c>
      <c r="BH66">
        <v>3330.350625</v>
      </c>
      <c r="BI66">
        <v>3466.5318750000001</v>
      </c>
      <c r="BJ66">
        <v>3006.1306249999998</v>
      </c>
      <c r="BK66">
        <v>2099.7262500000002</v>
      </c>
      <c r="BL66">
        <v>3491.4337500000001</v>
      </c>
      <c r="BM66" t="s">
        <v>2879</v>
      </c>
      <c r="BN66">
        <v>20190701</v>
      </c>
      <c r="BO66">
        <v>20212.91</v>
      </c>
      <c r="BP66" t="s">
        <v>238</v>
      </c>
      <c r="BQ66">
        <v>27188.29</v>
      </c>
      <c r="BR66">
        <v>2020</v>
      </c>
      <c r="BS66" t="s">
        <v>116</v>
      </c>
      <c r="BT66">
        <v>20212.91</v>
      </c>
    </row>
    <row r="67" spans="1:72" x14ac:dyDescent="0.2">
      <c r="A67" t="s">
        <v>537</v>
      </c>
      <c r="B67" t="s">
        <v>2968</v>
      </c>
      <c r="C67" t="s">
        <v>2946</v>
      </c>
      <c r="D67">
        <f>IF(TYPE="R",40,IF(ISNA(INDEX(Categories!D:E,MATCH(GROUPTYPE,Categories!D:D,0),2)),0,INDEX(Categories!D:E,MATCH(GROUPTYPE,Categories!D:D,0),2)))</f>
        <v>9</v>
      </c>
      <c r="E67" t="str">
        <f>IF(TYPE="R","Retained Earnings",IF(ISNA(INDEX(Categories!D:F,MATCH(GLCATCODE,Categories!E:E,0),3)),0,INDEX(Categories!D:F,MATCH(GLCATCODE,Categories!E:E,0),3)))</f>
        <v>Cost of Sales</v>
      </c>
      <c r="F67" t="s">
        <v>238</v>
      </c>
      <c r="G67" t="s">
        <v>1812</v>
      </c>
      <c r="H67" t="s">
        <v>2966</v>
      </c>
      <c r="I67" t="s">
        <v>2885</v>
      </c>
      <c r="J67" t="s">
        <v>2876</v>
      </c>
      <c r="K67" t="s">
        <v>2876</v>
      </c>
      <c r="L67" t="s">
        <v>2876</v>
      </c>
      <c r="M67" t="s">
        <v>2876</v>
      </c>
      <c r="N67" t="s">
        <v>2876</v>
      </c>
      <c r="O67" t="s">
        <v>2876</v>
      </c>
      <c r="P67" t="s">
        <v>2876</v>
      </c>
      <c r="Q67" t="s">
        <v>2877</v>
      </c>
      <c r="R67" t="s">
        <v>2948</v>
      </c>
      <c r="S67">
        <f>VLOOKUP(ACCOUNTEXSEG,Sheet6!$A$2:$C$4000,3,TRUE)</f>
        <v>10412.299999999999</v>
      </c>
      <c r="T67">
        <f>IF(ACCTTYPE="I",0,OPENBALN)</f>
        <v>0</v>
      </c>
      <c r="U67">
        <v>2004.72</v>
      </c>
      <c r="V67">
        <v>2004.72</v>
      </c>
      <c r="W67">
        <v>2004.72</v>
      </c>
      <c r="X67">
        <v>0</v>
      </c>
      <c r="Y67" s="179">
        <v>1757.98</v>
      </c>
      <c r="Z67">
        <v>1757.98</v>
      </c>
      <c r="AA67">
        <v>3125.82</v>
      </c>
      <c r="AB67">
        <v>1391.78</v>
      </c>
      <c r="AC67">
        <v>1370</v>
      </c>
      <c r="AD67">
        <v>1060.23</v>
      </c>
      <c r="AE67">
        <v>0</v>
      </c>
      <c r="AF67">
        <v>5682.63</v>
      </c>
      <c r="AG67">
        <v>5682.63</v>
      </c>
      <c r="AH67">
        <v>1519.29</v>
      </c>
      <c r="AI67">
        <v>1519.29</v>
      </c>
      <c r="AJ67">
        <v>2013.61</v>
      </c>
      <c r="AK67">
        <v>2013.61</v>
      </c>
      <c r="AL67">
        <v>2013.61</v>
      </c>
      <c r="AM67">
        <v>2013.61</v>
      </c>
      <c r="AN67">
        <v>3125.82</v>
      </c>
      <c r="AO67">
        <v>1391.78</v>
      </c>
      <c r="AP67">
        <v>1519.29</v>
      </c>
      <c r="AQ67">
        <v>1519.29</v>
      </c>
      <c r="AR67">
        <v>1519.29</v>
      </c>
      <c r="AS67">
        <v>1519.29</v>
      </c>
      <c r="AT67">
        <v>1519.29</v>
      </c>
      <c r="AU67" s="179">
        <v>1745.22</v>
      </c>
      <c r="AV67">
        <v>0</v>
      </c>
      <c r="AW67">
        <v>1586.56</v>
      </c>
      <c r="AX67">
        <v>4051.31</v>
      </c>
      <c r="AY67">
        <v>1946.33</v>
      </c>
      <c r="AZ67">
        <v>1946.33</v>
      </c>
      <c r="BA67">
        <v>3211.81</v>
      </c>
      <c r="BB67">
        <v>1946.33</v>
      </c>
      <c r="BC67">
        <v>1946.33</v>
      </c>
      <c r="BD67">
        <v>2004.72</v>
      </c>
      <c r="BE67">
        <v>2004.72</v>
      </c>
      <c r="BF67">
        <v>2004.72</v>
      </c>
      <c r="BG67">
        <v>2004.72</v>
      </c>
      <c r="BH67">
        <v>1355.503125</v>
      </c>
      <c r="BI67">
        <v>1261.2831249999999</v>
      </c>
      <c r="BJ67">
        <v>1274.868125</v>
      </c>
      <c r="BK67">
        <v>745.54499999999996</v>
      </c>
      <c r="BL67">
        <v>1355.4862499999999</v>
      </c>
      <c r="BM67" t="s">
        <v>2879</v>
      </c>
      <c r="BN67">
        <v>20190701</v>
      </c>
      <c r="BO67">
        <v>12630.46</v>
      </c>
      <c r="BP67" t="s">
        <v>238</v>
      </c>
      <c r="BQ67">
        <v>13118.63</v>
      </c>
      <c r="BR67">
        <v>2020</v>
      </c>
      <c r="BS67" t="s">
        <v>116</v>
      </c>
      <c r="BT67">
        <v>12630.46</v>
      </c>
    </row>
    <row r="68" spans="1:72" x14ac:dyDescent="0.2">
      <c r="A68" t="s">
        <v>538</v>
      </c>
      <c r="B68" t="s">
        <v>2969</v>
      </c>
      <c r="C68" t="s">
        <v>2946</v>
      </c>
      <c r="D68">
        <f>IF(TYPE="R",40,IF(ISNA(INDEX(Categories!D:E,MATCH(GROUPTYPE,Categories!D:D,0),2)),0,INDEX(Categories!D:E,MATCH(GROUPTYPE,Categories!D:D,0),2)))</f>
        <v>9</v>
      </c>
      <c r="E68" t="str">
        <f>IF(TYPE="R","Retained Earnings",IF(ISNA(INDEX(Categories!D:F,MATCH(GLCATCODE,Categories!E:E,0),3)),0,INDEX(Categories!D:F,MATCH(GLCATCODE,Categories!E:E,0),3)))</f>
        <v>Cost of Sales</v>
      </c>
      <c r="F68" t="s">
        <v>238</v>
      </c>
      <c r="G68" t="s">
        <v>1814</v>
      </c>
      <c r="H68" t="s">
        <v>2966</v>
      </c>
      <c r="I68" t="s">
        <v>2889</v>
      </c>
      <c r="J68" t="s">
        <v>2876</v>
      </c>
      <c r="K68" t="s">
        <v>2876</v>
      </c>
      <c r="L68" t="s">
        <v>2876</v>
      </c>
      <c r="M68" t="s">
        <v>2876</v>
      </c>
      <c r="N68" t="s">
        <v>2876</v>
      </c>
      <c r="O68" t="s">
        <v>2876</v>
      </c>
      <c r="P68" t="s">
        <v>2876</v>
      </c>
      <c r="Q68" t="s">
        <v>2877</v>
      </c>
      <c r="R68" t="s">
        <v>2948</v>
      </c>
      <c r="S68">
        <f>VLOOKUP(ACCOUNTEXSEG,Sheet6!$A$2:$C$4000,3,TRUE)</f>
        <v>16211.55</v>
      </c>
      <c r="T68">
        <f>IF(ACCTTYPE="I",0,OPENBALN)</f>
        <v>0</v>
      </c>
      <c r="U68">
        <v>1380.48</v>
      </c>
      <c r="V68">
        <v>1042.02</v>
      </c>
      <c r="W68">
        <v>1042.02</v>
      </c>
      <c r="X68">
        <v>0</v>
      </c>
      <c r="Y68" s="179">
        <v>76.94</v>
      </c>
      <c r="Z68">
        <v>124.13</v>
      </c>
      <c r="AA68">
        <v>1517.53</v>
      </c>
      <c r="AB68">
        <v>1074.23</v>
      </c>
      <c r="AC68">
        <v>1281.42</v>
      </c>
      <c r="AD68">
        <v>0</v>
      </c>
      <c r="AE68">
        <v>1060.23</v>
      </c>
      <c r="AF68">
        <v>1060.23</v>
      </c>
      <c r="AG68">
        <v>1060.23</v>
      </c>
      <c r="AH68">
        <v>1662.71</v>
      </c>
      <c r="AI68">
        <v>1662.71</v>
      </c>
      <c r="AJ68">
        <v>1662.71</v>
      </c>
      <c r="AK68">
        <v>1662.71</v>
      </c>
      <c r="AL68">
        <v>1662.71</v>
      </c>
      <c r="AM68">
        <v>1662.71</v>
      </c>
      <c r="AN68">
        <v>1517.53</v>
      </c>
      <c r="AO68">
        <v>1281.42</v>
      </c>
      <c r="AP68">
        <v>1281.42</v>
      </c>
      <c r="AQ68">
        <v>1281.42</v>
      </c>
      <c r="AR68">
        <v>1662.71</v>
      </c>
      <c r="AS68">
        <v>1662.71</v>
      </c>
      <c r="AT68">
        <v>1662.71</v>
      </c>
      <c r="AU68" s="179">
        <v>2717.24</v>
      </c>
      <c r="AV68">
        <v>0</v>
      </c>
      <c r="AW68">
        <v>2470.2199999999998</v>
      </c>
      <c r="AX68">
        <v>3809.02</v>
      </c>
      <c r="AY68">
        <v>1781</v>
      </c>
      <c r="AZ68">
        <v>1451</v>
      </c>
      <c r="BA68">
        <v>1451</v>
      </c>
      <c r="BB68">
        <v>1451</v>
      </c>
      <c r="BC68">
        <v>1451</v>
      </c>
      <c r="BD68">
        <v>1494.53</v>
      </c>
      <c r="BE68">
        <v>1494.53</v>
      </c>
      <c r="BF68">
        <v>1174.3499999999999</v>
      </c>
      <c r="BG68">
        <v>1174.3499999999999</v>
      </c>
      <c r="BH68">
        <v>1777.5018749999999</v>
      </c>
      <c r="BI68">
        <v>1963.76875</v>
      </c>
      <c r="BJ68">
        <v>1194.3525</v>
      </c>
      <c r="BK68">
        <v>926.25937499999998</v>
      </c>
      <c r="BL68">
        <v>1166.4668750000001</v>
      </c>
      <c r="BM68" t="s">
        <v>2879</v>
      </c>
      <c r="BN68">
        <v>20190701</v>
      </c>
      <c r="BO68">
        <v>5993.64</v>
      </c>
      <c r="BP68" t="s">
        <v>238</v>
      </c>
      <c r="BQ68">
        <v>8516.41</v>
      </c>
      <c r="BR68">
        <v>2020</v>
      </c>
      <c r="BS68" t="s">
        <v>116</v>
      </c>
      <c r="BT68">
        <v>5993.64</v>
      </c>
    </row>
    <row r="69" spans="1:72" x14ac:dyDescent="0.2">
      <c r="A69" t="s">
        <v>539</v>
      </c>
      <c r="B69" t="s">
        <v>2970</v>
      </c>
      <c r="C69" t="s">
        <v>2946</v>
      </c>
      <c r="D69">
        <f>IF(TYPE="R",40,IF(ISNA(INDEX(Categories!D:E,MATCH(GROUPTYPE,Categories!D:D,0),2)),0,INDEX(Categories!D:E,MATCH(GROUPTYPE,Categories!D:D,0),2)))</f>
        <v>9</v>
      </c>
      <c r="E69" t="str">
        <f>IF(TYPE="R","Retained Earnings",IF(ISNA(INDEX(Categories!D:F,MATCH(GLCATCODE,Categories!E:E,0),3)),0,INDEX(Categories!D:F,MATCH(GLCATCODE,Categories!E:E,0),3)))</f>
        <v>Cost of Sales</v>
      </c>
      <c r="F69" t="s">
        <v>238</v>
      </c>
      <c r="G69" t="s">
        <v>1815</v>
      </c>
      <c r="H69" t="s">
        <v>2966</v>
      </c>
      <c r="I69" t="s">
        <v>2891</v>
      </c>
      <c r="J69" t="s">
        <v>2876</v>
      </c>
      <c r="K69" t="s">
        <v>2876</v>
      </c>
      <c r="L69" t="s">
        <v>2876</v>
      </c>
      <c r="M69" t="s">
        <v>2876</v>
      </c>
      <c r="N69" t="s">
        <v>2876</v>
      </c>
      <c r="O69" t="s">
        <v>2876</v>
      </c>
      <c r="P69" t="s">
        <v>2876</v>
      </c>
      <c r="Q69" t="s">
        <v>2877</v>
      </c>
      <c r="R69" t="s">
        <v>2948</v>
      </c>
      <c r="S69">
        <f>VLOOKUP(ACCOUNTEXSEG,Sheet6!$A$2:$C$4000,3,TRUE)</f>
        <v>22556.65</v>
      </c>
      <c r="T69">
        <f>IF(ACCTTYPE="I",0,OPENBALN)</f>
        <v>0</v>
      </c>
      <c r="U69">
        <v>6844.65</v>
      </c>
      <c r="V69">
        <v>6599.2</v>
      </c>
      <c r="W69">
        <v>6599.2</v>
      </c>
      <c r="X69">
        <v>0</v>
      </c>
      <c r="Y69" s="179">
        <v>3553.42</v>
      </c>
      <c r="Z69">
        <v>3553.42</v>
      </c>
      <c r="AA69">
        <v>11950.61</v>
      </c>
      <c r="AB69">
        <v>8544.2000000000007</v>
      </c>
      <c r="AC69">
        <v>8544.2000000000007</v>
      </c>
      <c r="AD69">
        <v>0</v>
      </c>
      <c r="AE69">
        <v>0</v>
      </c>
      <c r="AF69">
        <v>20720.37</v>
      </c>
      <c r="AG69">
        <v>20720.37</v>
      </c>
      <c r="AH69">
        <v>10179.49</v>
      </c>
      <c r="AI69">
        <v>7016.53</v>
      </c>
      <c r="AJ69">
        <v>7016.53</v>
      </c>
      <c r="AK69">
        <v>7016.53</v>
      </c>
      <c r="AL69">
        <v>7016.53</v>
      </c>
      <c r="AM69">
        <v>7016.53</v>
      </c>
      <c r="AN69">
        <v>11950.61</v>
      </c>
      <c r="AO69">
        <v>9066.16</v>
      </c>
      <c r="AP69">
        <v>9646.9500000000007</v>
      </c>
      <c r="AQ69">
        <v>10179.49</v>
      </c>
      <c r="AR69">
        <v>10179.49</v>
      </c>
      <c r="AS69">
        <v>10179.49</v>
      </c>
      <c r="AT69">
        <v>10179.49</v>
      </c>
      <c r="AU69" s="179">
        <v>0</v>
      </c>
      <c r="AV69">
        <v>0</v>
      </c>
      <c r="AW69">
        <v>6874.08</v>
      </c>
      <c r="AX69">
        <v>24308.71</v>
      </c>
      <c r="AY69">
        <v>8718.27</v>
      </c>
      <c r="AZ69">
        <v>9196.66</v>
      </c>
      <c r="BA69">
        <v>9635</v>
      </c>
      <c r="BB69">
        <v>9635</v>
      </c>
      <c r="BC69">
        <v>9353.98</v>
      </c>
      <c r="BD69">
        <v>6144.29</v>
      </c>
      <c r="BE69">
        <v>6144.29</v>
      </c>
      <c r="BF69">
        <v>6914.14</v>
      </c>
      <c r="BG69">
        <v>6914.14</v>
      </c>
      <c r="BH69">
        <v>4478.3981249999997</v>
      </c>
      <c r="BI69">
        <v>3862.8687500000001</v>
      </c>
      <c r="BJ69">
        <v>4474.3143749999999</v>
      </c>
      <c r="BK69">
        <v>4115.8649999999998</v>
      </c>
      <c r="BL69">
        <v>6654.0206250000001</v>
      </c>
      <c r="BM69" t="s">
        <v>2879</v>
      </c>
      <c r="BN69">
        <v>20190701</v>
      </c>
      <c r="BO69">
        <v>49759.38</v>
      </c>
      <c r="BP69" t="s">
        <v>238</v>
      </c>
      <c r="BQ69">
        <v>47826.7</v>
      </c>
      <c r="BR69">
        <v>2020</v>
      </c>
      <c r="BS69" t="s">
        <v>116</v>
      </c>
      <c r="BT69">
        <v>49759.38</v>
      </c>
    </row>
    <row r="70" spans="1:72" x14ac:dyDescent="0.2">
      <c r="A70" t="s">
        <v>541</v>
      </c>
      <c r="B70" t="s">
        <v>2971</v>
      </c>
      <c r="C70" t="s">
        <v>2946</v>
      </c>
      <c r="D70">
        <f>IF(TYPE="R",40,IF(ISNA(INDEX(Categories!D:E,MATCH(GROUPTYPE,Categories!D:D,0),2)),0,INDEX(Categories!D:E,MATCH(GROUPTYPE,Categories!D:D,0),2)))</f>
        <v>9</v>
      </c>
      <c r="E70" t="str">
        <f>IF(TYPE="R","Retained Earnings",IF(ISNA(INDEX(Categories!D:F,MATCH(GLCATCODE,Categories!E:E,0),3)),0,INDEX(Categories!D:F,MATCH(GLCATCODE,Categories!E:E,0),3)))</f>
        <v>Cost of Sales</v>
      </c>
      <c r="F70" t="s">
        <v>238</v>
      </c>
      <c r="G70" t="s">
        <v>1823</v>
      </c>
      <c r="H70" t="s">
        <v>2972</v>
      </c>
      <c r="I70" t="s">
        <v>2881</v>
      </c>
      <c r="J70" t="s">
        <v>2876</v>
      </c>
      <c r="K70" t="s">
        <v>2876</v>
      </c>
      <c r="L70" t="s">
        <v>2876</v>
      </c>
      <c r="M70" t="s">
        <v>2876</v>
      </c>
      <c r="N70" t="s">
        <v>2876</v>
      </c>
      <c r="O70" t="s">
        <v>2876</v>
      </c>
      <c r="P70" t="s">
        <v>2876</v>
      </c>
      <c r="Q70" t="s">
        <v>2877</v>
      </c>
      <c r="R70" t="s">
        <v>2948</v>
      </c>
      <c r="S70">
        <f>VLOOKUP(ACCOUNTEXSEG,Sheet6!$A$2:$C$4000,3,TRUE)</f>
        <v>3314.47</v>
      </c>
      <c r="T70">
        <f>IF(ACCTTYPE="I",0,OPENBALN)</f>
        <v>0</v>
      </c>
      <c r="U70">
        <v>321</v>
      </c>
      <c r="V70">
        <v>0</v>
      </c>
      <c r="W70">
        <v>0</v>
      </c>
      <c r="X70">
        <v>681</v>
      </c>
      <c r="Y70" s="179">
        <v>0</v>
      </c>
      <c r="Z70">
        <v>0</v>
      </c>
      <c r="AA70">
        <v>421.58</v>
      </c>
      <c r="AB70">
        <v>119.18</v>
      </c>
      <c r="AC70">
        <v>0</v>
      </c>
      <c r="AD70">
        <v>0</v>
      </c>
      <c r="AE70">
        <v>467.14</v>
      </c>
      <c r="AF70">
        <v>0</v>
      </c>
      <c r="AG70">
        <v>0</v>
      </c>
      <c r="AH70">
        <v>392.38</v>
      </c>
      <c r="AI70">
        <v>392.38</v>
      </c>
      <c r="AJ70">
        <v>392.38</v>
      </c>
      <c r="AK70">
        <v>392.38</v>
      </c>
      <c r="AL70">
        <v>392.38</v>
      </c>
      <c r="AM70">
        <v>392.38</v>
      </c>
      <c r="AN70">
        <v>421.58</v>
      </c>
      <c r="AO70">
        <v>392.38</v>
      </c>
      <c r="AP70">
        <v>392.38</v>
      </c>
      <c r="AQ70">
        <v>392.38</v>
      </c>
      <c r="AR70">
        <v>392.38</v>
      </c>
      <c r="AS70">
        <v>392.38</v>
      </c>
      <c r="AT70">
        <v>392.38</v>
      </c>
      <c r="AU70" s="179">
        <v>0</v>
      </c>
      <c r="AV70">
        <v>586.37</v>
      </c>
      <c r="AW70">
        <v>959.35</v>
      </c>
      <c r="AX70">
        <v>573.6</v>
      </c>
      <c r="AY70">
        <v>0</v>
      </c>
      <c r="AZ70">
        <v>573</v>
      </c>
      <c r="BA70">
        <v>573</v>
      </c>
      <c r="BB70">
        <v>642</v>
      </c>
      <c r="BC70">
        <v>642</v>
      </c>
      <c r="BD70">
        <v>321</v>
      </c>
      <c r="BE70">
        <v>522.16999999999996</v>
      </c>
      <c r="BF70">
        <v>1002</v>
      </c>
      <c r="BG70">
        <v>1002</v>
      </c>
      <c r="BH70">
        <v>375.424375</v>
      </c>
      <c r="BI70">
        <v>356.64125000000001</v>
      </c>
      <c r="BJ70">
        <v>282.37312500000002</v>
      </c>
      <c r="BK70">
        <v>359.984375</v>
      </c>
      <c r="BL70">
        <v>296.11</v>
      </c>
      <c r="BM70" t="s">
        <v>2879</v>
      </c>
      <c r="BN70">
        <v>20190701</v>
      </c>
      <c r="BO70">
        <v>1007.9</v>
      </c>
      <c r="BP70" t="s">
        <v>238</v>
      </c>
      <c r="BQ70">
        <v>3702.17</v>
      </c>
      <c r="BR70">
        <v>2020</v>
      </c>
      <c r="BS70" t="s">
        <v>116</v>
      </c>
      <c r="BT70">
        <v>1007.9</v>
      </c>
    </row>
    <row r="71" spans="1:72" x14ac:dyDescent="0.2">
      <c r="A71" t="s">
        <v>542</v>
      </c>
      <c r="B71" t="s">
        <v>2973</v>
      </c>
      <c r="C71" t="s">
        <v>2946</v>
      </c>
      <c r="D71">
        <f>IF(TYPE="R",40,IF(ISNA(INDEX(Categories!D:E,MATCH(GROUPTYPE,Categories!D:D,0),2)),0,INDEX(Categories!D:E,MATCH(GROUPTYPE,Categories!D:D,0),2)))</f>
        <v>9</v>
      </c>
      <c r="E71" t="str">
        <f>IF(TYPE="R","Retained Earnings",IF(ISNA(INDEX(Categories!D:F,MATCH(GLCATCODE,Categories!E:E,0),3)),0,INDEX(Categories!D:F,MATCH(GLCATCODE,Categories!E:E,0),3)))</f>
        <v>Cost of Sales</v>
      </c>
      <c r="F71" t="s">
        <v>238</v>
      </c>
      <c r="G71" t="s">
        <v>1824</v>
      </c>
      <c r="H71" t="s">
        <v>2972</v>
      </c>
      <c r="I71" t="s">
        <v>2883</v>
      </c>
      <c r="J71" t="s">
        <v>2876</v>
      </c>
      <c r="K71" t="s">
        <v>2876</v>
      </c>
      <c r="L71" t="s">
        <v>2876</v>
      </c>
      <c r="M71" t="s">
        <v>2876</v>
      </c>
      <c r="N71" t="s">
        <v>2876</v>
      </c>
      <c r="O71" t="s">
        <v>2876</v>
      </c>
      <c r="P71" t="s">
        <v>2876</v>
      </c>
      <c r="Q71" t="s">
        <v>2877</v>
      </c>
      <c r="R71" t="s">
        <v>2948</v>
      </c>
      <c r="S71">
        <f>VLOOKUP(ACCOUNTEXSEG,Sheet6!$A$2:$C$4000,3,TRUE)</f>
        <v>3473.26</v>
      </c>
      <c r="T71">
        <f>IF(ACCTTYPE="I",0,OPENBALN)</f>
        <v>0</v>
      </c>
      <c r="U71">
        <v>321</v>
      </c>
      <c r="V71">
        <v>0</v>
      </c>
      <c r="W71">
        <v>0</v>
      </c>
      <c r="X71">
        <v>673.54</v>
      </c>
      <c r="Y71" s="179">
        <v>0</v>
      </c>
      <c r="Z71">
        <v>0</v>
      </c>
      <c r="AA71">
        <v>1296.74</v>
      </c>
      <c r="AB71">
        <v>237.6</v>
      </c>
      <c r="AC71">
        <v>36</v>
      </c>
      <c r="AD71">
        <v>514.20000000000005</v>
      </c>
      <c r="AE71">
        <v>707.33</v>
      </c>
      <c r="AF71">
        <v>620.4</v>
      </c>
      <c r="AG71">
        <v>620.4</v>
      </c>
      <c r="AH71">
        <v>502.12</v>
      </c>
      <c r="AI71">
        <v>557.70000000000005</v>
      </c>
      <c r="AJ71">
        <v>557.70000000000005</v>
      </c>
      <c r="AK71">
        <v>615.03</v>
      </c>
      <c r="AL71">
        <v>615.03</v>
      </c>
      <c r="AM71">
        <v>615.03</v>
      </c>
      <c r="AN71">
        <v>1296.74</v>
      </c>
      <c r="AO71">
        <v>481.87</v>
      </c>
      <c r="AP71">
        <v>577.9</v>
      </c>
      <c r="AQ71">
        <v>502.12</v>
      </c>
      <c r="AR71">
        <v>502.12</v>
      </c>
      <c r="AS71">
        <v>502.12</v>
      </c>
      <c r="AT71">
        <v>502.12</v>
      </c>
      <c r="AU71" s="179">
        <v>0</v>
      </c>
      <c r="AV71">
        <v>686.95</v>
      </c>
      <c r="AW71">
        <v>0</v>
      </c>
      <c r="AX71">
        <v>321</v>
      </c>
      <c r="AY71">
        <v>0</v>
      </c>
      <c r="AZ71">
        <v>0</v>
      </c>
      <c r="BA71">
        <v>1072.92</v>
      </c>
      <c r="BB71">
        <v>642</v>
      </c>
      <c r="BC71">
        <v>642</v>
      </c>
      <c r="BD71">
        <v>449.4</v>
      </c>
      <c r="BE71">
        <v>1072.92</v>
      </c>
      <c r="BF71">
        <v>378.6</v>
      </c>
      <c r="BG71">
        <v>378.6</v>
      </c>
      <c r="BH71">
        <v>280.075625</v>
      </c>
      <c r="BI71">
        <v>321.00875000000002</v>
      </c>
      <c r="BJ71">
        <v>363.37562500000001</v>
      </c>
      <c r="BK71">
        <v>401.39499999999998</v>
      </c>
      <c r="BL71">
        <v>457.84249999999997</v>
      </c>
      <c r="BM71" t="s">
        <v>2879</v>
      </c>
      <c r="BN71">
        <v>20190701</v>
      </c>
      <c r="BO71">
        <v>3412.27</v>
      </c>
      <c r="BP71" t="s">
        <v>238</v>
      </c>
      <c r="BQ71">
        <v>4257.84</v>
      </c>
      <c r="BR71">
        <v>2020</v>
      </c>
      <c r="BS71" t="s">
        <v>116</v>
      </c>
      <c r="BT71">
        <v>3412.27</v>
      </c>
    </row>
    <row r="72" spans="1:72" x14ac:dyDescent="0.2">
      <c r="A72" t="s">
        <v>543</v>
      </c>
      <c r="B72" t="s">
        <v>2974</v>
      </c>
      <c r="C72" t="s">
        <v>2946</v>
      </c>
      <c r="D72">
        <f>IF(TYPE="R",40,IF(ISNA(INDEX(Categories!D:E,MATCH(GROUPTYPE,Categories!D:D,0),2)),0,INDEX(Categories!D:E,MATCH(GROUPTYPE,Categories!D:D,0),2)))</f>
        <v>9</v>
      </c>
      <c r="E72" t="str">
        <f>IF(TYPE="R","Retained Earnings",IF(ISNA(INDEX(Categories!D:F,MATCH(GLCATCODE,Categories!E:E,0),3)),0,INDEX(Categories!D:F,MATCH(GLCATCODE,Categories!E:E,0),3)))</f>
        <v>Cost of Sales</v>
      </c>
      <c r="F72" t="s">
        <v>238</v>
      </c>
      <c r="G72" t="s">
        <v>1825</v>
      </c>
      <c r="H72" t="s">
        <v>2972</v>
      </c>
      <c r="I72" t="s">
        <v>2885</v>
      </c>
      <c r="J72" t="s">
        <v>2876</v>
      </c>
      <c r="K72" t="s">
        <v>2876</v>
      </c>
      <c r="L72" t="s">
        <v>2876</v>
      </c>
      <c r="M72" t="s">
        <v>2876</v>
      </c>
      <c r="N72" t="s">
        <v>2876</v>
      </c>
      <c r="O72" t="s">
        <v>2876</v>
      </c>
      <c r="P72" t="s">
        <v>2876</v>
      </c>
      <c r="Q72" t="s">
        <v>2877</v>
      </c>
      <c r="R72" t="s">
        <v>2948</v>
      </c>
      <c r="S72">
        <f>VLOOKUP(ACCOUNTEXSEG,Sheet6!$A$2:$C$4000,3,TRUE)</f>
        <v>1773.18</v>
      </c>
      <c r="T72">
        <f>IF(ACCTTYPE="I",0,OPENBALN)</f>
        <v>0</v>
      </c>
      <c r="U72">
        <v>0</v>
      </c>
      <c r="V72">
        <v>557.54</v>
      </c>
      <c r="W72">
        <v>0</v>
      </c>
      <c r="X72">
        <v>323.39999999999998</v>
      </c>
      <c r="Y72" s="179">
        <v>150.16999999999999</v>
      </c>
      <c r="Z72">
        <v>0</v>
      </c>
      <c r="AA72">
        <v>350.4</v>
      </c>
      <c r="AB72">
        <v>0</v>
      </c>
      <c r="AC72">
        <v>440.76</v>
      </c>
      <c r="AD72">
        <v>0</v>
      </c>
      <c r="AE72">
        <v>252</v>
      </c>
      <c r="AF72">
        <v>322.2</v>
      </c>
      <c r="AG72">
        <v>322.2</v>
      </c>
      <c r="AH72">
        <v>77.319999999999993</v>
      </c>
      <c r="AI72">
        <v>77.319999999999993</v>
      </c>
      <c r="AJ72">
        <v>102.48</v>
      </c>
      <c r="AK72">
        <v>102.48</v>
      </c>
      <c r="AL72">
        <v>102.48</v>
      </c>
      <c r="AM72">
        <v>102.48</v>
      </c>
      <c r="AN72">
        <v>350.4</v>
      </c>
      <c r="AO72">
        <v>70.83</v>
      </c>
      <c r="AP72">
        <v>77.319999999999993</v>
      </c>
      <c r="AQ72">
        <v>77.319999999999993</v>
      </c>
      <c r="AR72">
        <v>77.319999999999993</v>
      </c>
      <c r="AS72">
        <v>77.319999999999993</v>
      </c>
      <c r="AT72">
        <v>77.319999999999993</v>
      </c>
      <c r="AU72" s="179">
        <v>574.22</v>
      </c>
      <c r="AV72">
        <v>0</v>
      </c>
      <c r="AW72">
        <v>522.36</v>
      </c>
      <c r="AX72">
        <v>0</v>
      </c>
      <c r="AY72">
        <v>458.78</v>
      </c>
      <c r="AZ72">
        <v>0</v>
      </c>
      <c r="BA72">
        <v>501.14</v>
      </c>
      <c r="BB72">
        <v>0</v>
      </c>
      <c r="BC72">
        <v>530.54</v>
      </c>
      <c r="BD72">
        <v>611.96</v>
      </c>
      <c r="BE72">
        <v>0</v>
      </c>
      <c r="BF72">
        <v>422.4</v>
      </c>
      <c r="BG72">
        <v>422.4</v>
      </c>
      <c r="BH72">
        <v>208.03375</v>
      </c>
      <c r="BI72">
        <v>226.07749999999999</v>
      </c>
      <c r="BJ72">
        <v>180.486875</v>
      </c>
      <c r="BK72">
        <v>461.11500000000001</v>
      </c>
      <c r="BL72">
        <v>80.941874999999996</v>
      </c>
      <c r="BM72" t="s">
        <v>2879</v>
      </c>
      <c r="BN72">
        <v>20190701</v>
      </c>
      <c r="BO72">
        <v>1365.36</v>
      </c>
      <c r="BP72" t="s">
        <v>238</v>
      </c>
      <c r="BQ72">
        <v>2066.04</v>
      </c>
      <c r="BR72">
        <v>2020</v>
      </c>
      <c r="BS72" t="s">
        <v>116</v>
      </c>
      <c r="BT72">
        <v>1365.36</v>
      </c>
    </row>
    <row r="73" spans="1:72" x14ac:dyDescent="0.2">
      <c r="A73" t="s">
        <v>544</v>
      </c>
      <c r="B73" t="s">
        <v>2975</v>
      </c>
      <c r="C73" t="s">
        <v>2946</v>
      </c>
      <c r="D73">
        <f>IF(TYPE="R",40,IF(ISNA(INDEX(Categories!D:E,MATCH(GROUPTYPE,Categories!D:D,0),2)),0,INDEX(Categories!D:E,MATCH(GROUPTYPE,Categories!D:D,0),2)))</f>
        <v>9</v>
      </c>
      <c r="E73" t="str">
        <f>IF(TYPE="R","Retained Earnings",IF(ISNA(INDEX(Categories!D:F,MATCH(GLCATCODE,Categories!E:E,0),3)),0,INDEX(Categories!D:F,MATCH(GLCATCODE,Categories!E:E,0),3)))</f>
        <v>Cost of Sales</v>
      </c>
      <c r="F73" t="s">
        <v>238</v>
      </c>
      <c r="G73" t="s">
        <v>1827</v>
      </c>
      <c r="H73" t="s">
        <v>2972</v>
      </c>
      <c r="I73" t="s">
        <v>2889</v>
      </c>
      <c r="J73" t="s">
        <v>2876</v>
      </c>
      <c r="K73" t="s">
        <v>2876</v>
      </c>
      <c r="L73" t="s">
        <v>2876</v>
      </c>
      <c r="M73" t="s">
        <v>2876</v>
      </c>
      <c r="N73" t="s">
        <v>2876</v>
      </c>
      <c r="O73" t="s">
        <v>2876</v>
      </c>
      <c r="P73" t="s">
        <v>2876</v>
      </c>
      <c r="Q73" t="s">
        <v>2877</v>
      </c>
      <c r="R73" t="s">
        <v>2948</v>
      </c>
      <c r="S73">
        <f>VLOOKUP(ACCOUNTEXSEG,Sheet6!$A$2:$C$4000,3,TRUE)</f>
        <v>2866.49</v>
      </c>
      <c r="T73">
        <f>IF(ACCTTYPE="I",0,OPENBALN)</f>
        <v>0</v>
      </c>
      <c r="U73">
        <v>321</v>
      </c>
      <c r="V73">
        <v>546.6</v>
      </c>
      <c r="W73">
        <v>0</v>
      </c>
      <c r="X73">
        <v>321</v>
      </c>
      <c r="Y73" s="179">
        <v>0</v>
      </c>
      <c r="Z73">
        <v>0</v>
      </c>
      <c r="AA73">
        <v>980.34</v>
      </c>
      <c r="AB73">
        <v>178.8</v>
      </c>
      <c r="AC73">
        <v>36</v>
      </c>
      <c r="AD73">
        <v>209.4</v>
      </c>
      <c r="AE73">
        <v>817.2</v>
      </c>
      <c r="AF73">
        <v>423</v>
      </c>
      <c r="AG73">
        <v>423</v>
      </c>
      <c r="AH73">
        <v>548.17999999999995</v>
      </c>
      <c r="AI73">
        <v>548.17999999999995</v>
      </c>
      <c r="AJ73">
        <v>548.17999999999995</v>
      </c>
      <c r="AK73">
        <v>548.17999999999995</v>
      </c>
      <c r="AL73">
        <v>548.17999999999995</v>
      </c>
      <c r="AM73">
        <v>548.17999999999995</v>
      </c>
      <c r="AN73">
        <v>980.34</v>
      </c>
      <c r="AO73">
        <v>422.47</v>
      </c>
      <c r="AP73">
        <v>422.47</v>
      </c>
      <c r="AQ73">
        <v>422.47</v>
      </c>
      <c r="AR73">
        <v>548.17999999999995</v>
      </c>
      <c r="AS73">
        <v>548.17999999999995</v>
      </c>
      <c r="AT73">
        <v>548.17999999999995</v>
      </c>
      <c r="AU73" s="179">
        <v>0</v>
      </c>
      <c r="AV73">
        <v>421.58</v>
      </c>
      <c r="AW73">
        <v>0</v>
      </c>
      <c r="AX73">
        <v>421.58</v>
      </c>
      <c r="AY73">
        <v>0</v>
      </c>
      <c r="AZ73">
        <v>0</v>
      </c>
      <c r="BA73">
        <v>823.92</v>
      </c>
      <c r="BB73">
        <v>642</v>
      </c>
      <c r="BC73">
        <v>642</v>
      </c>
      <c r="BD73">
        <v>321</v>
      </c>
      <c r="BE73">
        <v>815.35</v>
      </c>
      <c r="BF73">
        <v>288</v>
      </c>
      <c r="BG73">
        <v>288</v>
      </c>
      <c r="BH73">
        <v>231.85312500000001</v>
      </c>
      <c r="BI73">
        <v>240.24562499999999</v>
      </c>
      <c r="BJ73">
        <v>308.768125</v>
      </c>
      <c r="BK73">
        <v>241.05375000000001</v>
      </c>
      <c r="BL73">
        <v>414.57437499999997</v>
      </c>
      <c r="BM73" t="s">
        <v>2879</v>
      </c>
      <c r="BN73">
        <v>20190701</v>
      </c>
      <c r="BO73">
        <v>2644.74</v>
      </c>
      <c r="BP73" t="s">
        <v>238</v>
      </c>
      <c r="BQ73">
        <v>3532.27</v>
      </c>
      <c r="BR73">
        <v>2020</v>
      </c>
      <c r="BS73" t="s">
        <v>116</v>
      </c>
      <c r="BT73">
        <v>2644.74</v>
      </c>
    </row>
    <row r="74" spans="1:72" x14ac:dyDescent="0.2">
      <c r="A74" t="s">
        <v>545</v>
      </c>
      <c r="B74" t="s">
        <v>2976</v>
      </c>
      <c r="C74" t="s">
        <v>2946</v>
      </c>
      <c r="D74">
        <f>IF(TYPE="R",40,IF(ISNA(INDEX(Categories!D:E,MATCH(GROUPTYPE,Categories!D:D,0),2)),0,INDEX(Categories!D:E,MATCH(GROUPTYPE,Categories!D:D,0),2)))</f>
        <v>9</v>
      </c>
      <c r="E74" t="str">
        <f>IF(TYPE="R","Retained Earnings",IF(ISNA(INDEX(Categories!D:F,MATCH(GLCATCODE,Categories!E:E,0),3)),0,INDEX(Categories!D:F,MATCH(GLCATCODE,Categories!E:E,0),3)))</f>
        <v>Cost of Sales</v>
      </c>
      <c r="F74" t="s">
        <v>238</v>
      </c>
      <c r="G74" t="s">
        <v>1828</v>
      </c>
      <c r="H74" t="s">
        <v>2972</v>
      </c>
      <c r="I74" t="s">
        <v>2891</v>
      </c>
      <c r="J74" t="s">
        <v>2876</v>
      </c>
      <c r="K74" t="s">
        <v>2876</v>
      </c>
      <c r="L74" t="s">
        <v>2876</v>
      </c>
      <c r="M74" t="s">
        <v>2876</v>
      </c>
      <c r="N74" t="s">
        <v>2876</v>
      </c>
      <c r="O74" t="s">
        <v>2876</v>
      </c>
      <c r="P74" t="s">
        <v>2876</v>
      </c>
      <c r="Q74" t="s">
        <v>2877</v>
      </c>
      <c r="R74" t="s">
        <v>2948</v>
      </c>
      <c r="S74">
        <f>VLOOKUP(ACCOUNTEXSEG,Sheet6!$A$2:$C$4000,3,TRUE)</f>
        <v>6406.64</v>
      </c>
      <c r="T74">
        <f>IF(ACCTTYPE="I",0,OPENBALN)</f>
        <v>0</v>
      </c>
      <c r="U74">
        <v>642</v>
      </c>
      <c r="V74">
        <v>0</v>
      </c>
      <c r="W74">
        <v>420</v>
      </c>
      <c r="X74">
        <v>1949.85</v>
      </c>
      <c r="Y74" s="179">
        <v>0</v>
      </c>
      <c r="Z74">
        <v>0</v>
      </c>
      <c r="AA74">
        <v>2469.6999999999998</v>
      </c>
      <c r="AB74">
        <v>481.8</v>
      </c>
      <c r="AC74">
        <v>108</v>
      </c>
      <c r="AD74">
        <v>651.6</v>
      </c>
      <c r="AE74">
        <v>2056.1999999999998</v>
      </c>
      <c r="AF74">
        <v>1626</v>
      </c>
      <c r="AG74">
        <v>1626</v>
      </c>
      <c r="AH74">
        <v>2060.11</v>
      </c>
      <c r="AI74">
        <v>1420</v>
      </c>
      <c r="AJ74">
        <v>1420</v>
      </c>
      <c r="AK74">
        <v>1420</v>
      </c>
      <c r="AL74">
        <v>1420</v>
      </c>
      <c r="AM74">
        <v>1420</v>
      </c>
      <c r="AN74">
        <v>2469.6999999999998</v>
      </c>
      <c r="AO74">
        <v>1834.8</v>
      </c>
      <c r="AP74">
        <v>1952.34</v>
      </c>
      <c r="AQ74">
        <v>2060.11</v>
      </c>
      <c r="AR74">
        <v>2060.11</v>
      </c>
      <c r="AS74">
        <v>2060.11</v>
      </c>
      <c r="AT74">
        <v>2060.11</v>
      </c>
      <c r="AU74" s="179">
        <v>0</v>
      </c>
      <c r="AV74">
        <v>1116.3399999999999</v>
      </c>
      <c r="AW74">
        <v>2325</v>
      </c>
      <c r="AX74">
        <v>1795.75</v>
      </c>
      <c r="AY74">
        <v>0</v>
      </c>
      <c r="AZ74">
        <v>2067.5</v>
      </c>
      <c r="BA74">
        <v>2658.67</v>
      </c>
      <c r="BB74">
        <v>2445.38</v>
      </c>
      <c r="BC74">
        <v>822</v>
      </c>
      <c r="BD74">
        <v>1173</v>
      </c>
      <c r="BE74">
        <v>2209.92</v>
      </c>
      <c r="BF74">
        <v>2209.9</v>
      </c>
      <c r="BG74">
        <v>2209.9</v>
      </c>
      <c r="BH74">
        <v>856.95187499999997</v>
      </c>
      <c r="BI74">
        <v>746.91562499999998</v>
      </c>
      <c r="BJ74">
        <v>702.36249999999995</v>
      </c>
      <c r="BK74">
        <v>1528.996875</v>
      </c>
      <c r="BL74">
        <v>1349.83</v>
      </c>
      <c r="BM74" t="s">
        <v>2879</v>
      </c>
      <c r="BN74">
        <v>20190701</v>
      </c>
      <c r="BO74">
        <v>7393.3</v>
      </c>
      <c r="BP74" t="s">
        <v>238</v>
      </c>
      <c r="BQ74">
        <v>11518.87</v>
      </c>
      <c r="BR74">
        <v>2020</v>
      </c>
      <c r="BS74" t="s">
        <v>116</v>
      </c>
      <c r="BT74">
        <v>7393.3</v>
      </c>
    </row>
    <row r="75" spans="1:72" x14ac:dyDescent="0.2">
      <c r="A75" t="s">
        <v>546</v>
      </c>
      <c r="B75" t="s">
        <v>2933</v>
      </c>
      <c r="C75" t="s">
        <v>2946</v>
      </c>
      <c r="D75">
        <f>IF(TYPE="R",40,IF(ISNA(INDEX(Categories!D:E,MATCH(GROUPTYPE,Categories!D:D,0),2)),0,INDEX(Categories!D:E,MATCH(GROUPTYPE,Categories!D:D,0),2)))</f>
        <v>9</v>
      </c>
      <c r="E75" t="str">
        <f>IF(TYPE="R","Retained Earnings",IF(ISNA(INDEX(Categories!D:F,MATCH(GLCATCODE,Categories!E:E,0),3)),0,INDEX(Categories!D:F,MATCH(GLCATCODE,Categories!E:E,0),3)))</f>
        <v>Cost of Sales</v>
      </c>
      <c r="F75" t="s">
        <v>238</v>
      </c>
      <c r="G75" t="s">
        <v>1835</v>
      </c>
      <c r="H75" t="s">
        <v>2977</v>
      </c>
      <c r="I75" t="s">
        <v>2875</v>
      </c>
      <c r="J75" t="s">
        <v>2876</v>
      </c>
      <c r="K75" t="s">
        <v>2876</v>
      </c>
      <c r="L75" t="s">
        <v>2876</v>
      </c>
      <c r="M75" t="s">
        <v>2876</v>
      </c>
      <c r="N75" t="s">
        <v>2876</v>
      </c>
      <c r="O75" t="s">
        <v>2876</v>
      </c>
      <c r="P75" t="s">
        <v>2876</v>
      </c>
      <c r="Q75" t="s">
        <v>2877</v>
      </c>
      <c r="R75" t="s">
        <v>2948</v>
      </c>
      <c r="S75">
        <f>VLOOKUP(ACCOUNTEXSEG,Sheet6!$A$2:$C$4000,3,TRUE)</f>
        <v>0</v>
      </c>
      <c r="T75">
        <f>IF(ACCTTYPE="I",0,OPENBALN)</f>
        <v>0</v>
      </c>
      <c r="U75">
        <v>665</v>
      </c>
      <c r="V75">
        <v>120</v>
      </c>
      <c r="W75">
        <v>0</v>
      </c>
      <c r="X75">
        <v>424</v>
      </c>
      <c r="Y75" s="179">
        <v>344</v>
      </c>
      <c r="Z75">
        <v>0</v>
      </c>
      <c r="AA75">
        <v>1105.5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220.93</v>
      </c>
      <c r="AI75">
        <v>220.93</v>
      </c>
      <c r="AJ75">
        <v>220.93</v>
      </c>
      <c r="AK75">
        <v>220.93</v>
      </c>
      <c r="AL75">
        <v>220.93</v>
      </c>
      <c r="AM75">
        <v>220.93</v>
      </c>
      <c r="AN75">
        <v>1105.5</v>
      </c>
      <c r="AO75">
        <v>220.93</v>
      </c>
      <c r="AP75">
        <v>220.93</v>
      </c>
      <c r="AQ75">
        <v>220.93</v>
      </c>
      <c r="AR75">
        <v>220.93</v>
      </c>
      <c r="AS75">
        <v>220.93</v>
      </c>
      <c r="AT75">
        <v>220.93</v>
      </c>
      <c r="AU75" s="179">
        <v>0</v>
      </c>
      <c r="AV75">
        <v>80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80</v>
      </c>
      <c r="BD75">
        <v>0</v>
      </c>
      <c r="BE75">
        <v>1018.18</v>
      </c>
      <c r="BF75">
        <v>0</v>
      </c>
      <c r="BG75">
        <v>0</v>
      </c>
      <c r="BH75">
        <v>8</v>
      </c>
      <c r="BI75">
        <v>0</v>
      </c>
      <c r="BJ75">
        <v>0</v>
      </c>
      <c r="BK75">
        <v>0</v>
      </c>
      <c r="BL75">
        <v>353.57299999999998</v>
      </c>
      <c r="BM75" t="s">
        <v>2879</v>
      </c>
      <c r="BN75">
        <v>20190701</v>
      </c>
      <c r="BO75">
        <v>1105.5</v>
      </c>
      <c r="BP75" t="s">
        <v>238</v>
      </c>
      <c r="BQ75">
        <v>1098.18</v>
      </c>
      <c r="BR75">
        <v>2020</v>
      </c>
      <c r="BS75" t="s">
        <v>116</v>
      </c>
      <c r="BT75">
        <v>1105.5</v>
      </c>
    </row>
    <row r="76" spans="1:72" x14ac:dyDescent="0.2">
      <c r="A76" t="s">
        <v>547</v>
      </c>
      <c r="B76" t="s">
        <v>2978</v>
      </c>
      <c r="C76" t="s">
        <v>2946</v>
      </c>
      <c r="D76">
        <f>IF(TYPE="R",40,IF(ISNA(INDEX(Categories!D:E,MATCH(GROUPTYPE,Categories!D:D,0),2)),0,INDEX(Categories!D:E,MATCH(GROUPTYPE,Categories!D:D,0),2)))</f>
        <v>9</v>
      </c>
      <c r="E76" t="str">
        <f>IF(TYPE="R","Retained Earnings",IF(ISNA(INDEX(Categories!D:F,MATCH(GLCATCODE,Categories!E:E,0),3)),0,INDEX(Categories!D:F,MATCH(GLCATCODE,Categories!E:E,0),3)))</f>
        <v>Cost of Sales</v>
      </c>
      <c r="F76" t="s">
        <v>238</v>
      </c>
      <c r="G76" t="s">
        <v>1836</v>
      </c>
      <c r="H76" t="s">
        <v>2977</v>
      </c>
      <c r="I76" t="s">
        <v>2881</v>
      </c>
      <c r="J76" t="s">
        <v>2876</v>
      </c>
      <c r="K76" t="s">
        <v>2876</v>
      </c>
      <c r="L76" t="s">
        <v>2876</v>
      </c>
      <c r="M76" t="s">
        <v>2876</v>
      </c>
      <c r="N76" t="s">
        <v>2876</v>
      </c>
      <c r="O76" t="s">
        <v>2876</v>
      </c>
      <c r="P76" t="s">
        <v>2876</v>
      </c>
      <c r="Q76" t="s">
        <v>2877</v>
      </c>
      <c r="R76" t="s">
        <v>2948</v>
      </c>
      <c r="S76">
        <f>VLOOKUP(ACCOUNTEXSEG,Sheet6!$A$2:$C$4000,3,TRUE)</f>
        <v>129.54</v>
      </c>
      <c r="T76">
        <f>IF(ACCTTYPE="I",0,OPENBALN)</f>
        <v>0</v>
      </c>
      <c r="U76">
        <v>0</v>
      </c>
      <c r="V76">
        <v>130</v>
      </c>
      <c r="W76">
        <v>31.82</v>
      </c>
      <c r="X76">
        <v>0</v>
      </c>
      <c r="Y76" s="179">
        <v>0</v>
      </c>
      <c r="Z76">
        <v>0</v>
      </c>
      <c r="AA76">
        <v>380</v>
      </c>
      <c r="AB76">
        <v>0</v>
      </c>
      <c r="AC76">
        <v>190</v>
      </c>
      <c r="AD76">
        <v>145</v>
      </c>
      <c r="AE76">
        <v>0</v>
      </c>
      <c r="AF76">
        <v>0</v>
      </c>
      <c r="AG76">
        <v>0</v>
      </c>
      <c r="AH76">
        <v>42.86</v>
      </c>
      <c r="AI76">
        <v>42.86</v>
      </c>
      <c r="AJ76">
        <v>42.86</v>
      </c>
      <c r="AK76">
        <v>42.86</v>
      </c>
      <c r="AL76">
        <v>42.86</v>
      </c>
      <c r="AM76">
        <v>42.86</v>
      </c>
      <c r="AN76">
        <v>380</v>
      </c>
      <c r="AO76">
        <v>42.86</v>
      </c>
      <c r="AP76">
        <v>42.86</v>
      </c>
      <c r="AQ76">
        <v>42.86</v>
      </c>
      <c r="AR76">
        <v>42.86</v>
      </c>
      <c r="AS76">
        <v>42.86</v>
      </c>
      <c r="AT76">
        <v>42.86</v>
      </c>
      <c r="AU76" s="179">
        <v>55.89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69.540000000000006</v>
      </c>
      <c r="BB76">
        <v>53</v>
      </c>
      <c r="BC76">
        <v>35</v>
      </c>
      <c r="BD76">
        <v>0</v>
      </c>
      <c r="BE76">
        <v>35</v>
      </c>
      <c r="BF76">
        <v>160</v>
      </c>
      <c r="BG76">
        <v>160</v>
      </c>
      <c r="BH76">
        <v>11.589375</v>
      </c>
      <c r="BI76">
        <v>63.635624999999997</v>
      </c>
      <c r="BJ76">
        <v>164.63</v>
      </c>
      <c r="BK76">
        <v>82.31</v>
      </c>
      <c r="BL76">
        <v>53.216250000000002</v>
      </c>
      <c r="BM76" t="s">
        <v>2879</v>
      </c>
      <c r="BN76">
        <v>20190701</v>
      </c>
      <c r="BO76">
        <v>715</v>
      </c>
      <c r="BP76" t="s">
        <v>238</v>
      </c>
      <c r="BQ76">
        <v>352.54</v>
      </c>
      <c r="BR76">
        <v>2020</v>
      </c>
      <c r="BS76" t="s">
        <v>116</v>
      </c>
      <c r="BT76">
        <v>715</v>
      </c>
    </row>
    <row r="77" spans="1:72" x14ac:dyDescent="0.2">
      <c r="A77" t="s">
        <v>548</v>
      </c>
      <c r="B77" t="s">
        <v>2979</v>
      </c>
      <c r="C77" t="s">
        <v>2946</v>
      </c>
      <c r="D77">
        <f>IF(TYPE="R",40,IF(ISNA(INDEX(Categories!D:E,MATCH(GROUPTYPE,Categories!D:D,0),2)),0,INDEX(Categories!D:E,MATCH(GROUPTYPE,Categories!D:D,0),2)))</f>
        <v>9</v>
      </c>
      <c r="E77" t="str">
        <f>IF(TYPE="R","Retained Earnings",IF(ISNA(INDEX(Categories!D:F,MATCH(GLCATCODE,Categories!E:E,0),3)),0,INDEX(Categories!D:F,MATCH(GLCATCODE,Categories!E:E,0),3)))</f>
        <v>Cost of Sales</v>
      </c>
      <c r="F77" t="s">
        <v>238</v>
      </c>
      <c r="G77" t="s">
        <v>1837</v>
      </c>
      <c r="H77" t="s">
        <v>2977</v>
      </c>
      <c r="I77" t="s">
        <v>2883</v>
      </c>
      <c r="J77" t="s">
        <v>2876</v>
      </c>
      <c r="K77" t="s">
        <v>2876</v>
      </c>
      <c r="L77" t="s">
        <v>2876</v>
      </c>
      <c r="M77" t="s">
        <v>2876</v>
      </c>
      <c r="N77" t="s">
        <v>2876</v>
      </c>
      <c r="O77" t="s">
        <v>2876</v>
      </c>
      <c r="P77" t="s">
        <v>2876</v>
      </c>
      <c r="Q77" t="s">
        <v>2877</v>
      </c>
      <c r="R77" t="s">
        <v>2948</v>
      </c>
      <c r="S77">
        <f>VLOOKUP(ACCOUNTEXSEG,Sheet6!$A$2:$C$4000,3,TRUE)</f>
        <v>942.59</v>
      </c>
      <c r="T77">
        <f>IF(ACCTTYPE="I",0,OPENBALN)</f>
        <v>0</v>
      </c>
      <c r="U77">
        <v>278.22000000000003</v>
      </c>
      <c r="V77">
        <v>0</v>
      </c>
      <c r="W77">
        <v>0</v>
      </c>
      <c r="X77">
        <v>84.62</v>
      </c>
      <c r="Y77" s="179">
        <v>0</v>
      </c>
      <c r="Z77">
        <v>0</v>
      </c>
      <c r="AA77">
        <v>0</v>
      </c>
      <c r="AB77">
        <v>375.41</v>
      </c>
      <c r="AC77">
        <v>305</v>
      </c>
      <c r="AD77">
        <v>0</v>
      </c>
      <c r="AE77">
        <v>0</v>
      </c>
      <c r="AF77">
        <v>15752</v>
      </c>
      <c r="AG77">
        <v>15752</v>
      </c>
      <c r="AH77">
        <v>821.07</v>
      </c>
      <c r="AI77">
        <v>821.07</v>
      </c>
      <c r="AJ77">
        <v>821.07</v>
      </c>
      <c r="AK77">
        <v>821.07</v>
      </c>
      <c r="AL77">
        <v>821.07</v>
      </c>
      <c r="AM77">
        <v>821.07</v>
      </c>
      <c r="AN77">
        <v>0</v>
      </c>
      <c r="AO77">
        <v>895.71</v>
      </c>
      <c r="AP77">
        <v>821.07</v>
      </c>
      <c r="AQ77">
        <v>821.07</v>
      </c>
      <c r="AR77">
        <v>821.07</v>
      </c>
      <c r="AS77">
        <v>821.07</v>
      </c>
      <c r="AT77">
        <v>821.07</v>
      </c>
      <c r="AU77" s="179">
        <v>1775.25</v>
      </c>
      <c r="AV77">
        <v>62.73</v>
      </c>
      <c r="AW77">
        <v>0</v>
      </c>
      <c r="AX77">
        <v>300</v>
      </c>
      <c r="AY77">
        <v>327.27</v>
      </c>
      <c r="AZ77">
        <v>2408.69</v>
      </c>
      <c r="BA77">
        <v>0</v>
      </c>
      <c r="BB77">
        <v>0</v>
      </c>
      <c r="BC77">
        <v>502</v>
      </c>
      <c r="BD77">
        <v>409.32</v>
      </c>
      <c r="BE77">
        <v>8578.69</v>
      </c>
      <c r="BF77">
        <v>0</v>
      </c>
      <c r="BG77">
        <v>0</v>
      </c>
      <c r="BH77">
        <v>363.53312499999998</v>
      </c>
      <c r="BI77">
        <v>134.31312500000001</v>
      </c>
      <c r="BJ77">
        <v>315.625</v>
      </c>
      <c r="BK77">
        <v>410.96937500000001</v>
      </c>
      <c r="BL77">
        <v>569.15062499999999</v>
      </c>
      <c r="BM77" t="s">
        <v>2879</v>
      </c>
      <c r="BN77">
        <v>20190701</v>
      </c>
      <c r="BO77">
        <v>16432.41</v>
      </c>
      <c r="BP77" t="s">
        <v>238</v>
      </c>
      <c r="BQ77">
        <v>9490.01</v>
      </c>
      <c r="BR77">
        <v>2020</v>
      </c>
      <c r="BS77" t="s">
        <v>116</v>
      </c>
      <c r="BT77">
        <v>16432.41</v>
      </c>
    </row>
    <row r="78" spans="1:72" x14ac:dyDescent="0.2">
      <c r="A78" t="s">
        <v>549</v>
      </c>
      <c r="B78" t="s">
        <v>2980</v>
      </c>
      <c r="C78" t="s">
        <v>2946</v>
      </c>
      <c r="D78">
        <f>IF(TYPE="R",40,IF(ISNA(INDEX(Categories!D:E,MATCH(GROUPTYPE,Categories!D:D,0),2)),0,INDEX(Categories!D:E,MATCH(GROUPTYPE,Categories!D:D,0),2)))</f>
        <v>9</v>
      </c>
      <c r="E78" t="str">
        <f>IF(TYPE="R","Retained Earnings",IF(ISNA(INDEX(Categories!D:F,MATCH(GLCATCODE,Categories!E:E,0),3)),0,INDEX(Categories!D:F,MATCH(GLCATCODE,Categories!E:E,0),3)))</f>
        <v>Cost of Sales</v>
      </c>
      <c r="F78" t="s">
        <v>238</v>
      </c>
      <c r="G78" t="s">
        <v>1838</v>
      </c>
      <c r="H78" t="s">
        <v>2977</v>
      </c>
      <c r="I78" t="s">
        <v>2885</v>
      </c>
      <c r="J78" t="s">
        <v>2876</v>
      </c>
      <c r="K78" t="s">
        <v>2876</v>
      </c>
      <c r="L78" t="s">
        <v>2876</v>
      </c>
      <c r="M78" t="s">
        <v>2876</v>
      </c>
      <c r="N78" t="s">
        <v>2876</v>
      </c>
      <c r="O78" t="s">
        <v>2876</v>
      </c>
      <c r="P78" t="s">
        <v>2876</v>
      </c>
      <c r="Q78" t="s">
        <v>2877</v>
      </c>
      <c r="R78" t="s">
        <v>2948</v>
      </c>
      <c r="S78">
        <f>VLOOKUP(ACCOUNTEXSEG,Sheet6!$A$2:$C$4000,3,TRUE)</f>
        <v>0</v>
      </c>
      <c r="T78">
        <f>IF(ACCTTYPE="I",0,OPENBALN)</f>
        <v>0</v>
      </c>
      <c r="U78">
        <v>0</v>
      </c>
      <c r="V78">
        <v>0</v>
      </c>
      <c r="W78">
        <v>0</v>
      </c>
      <c r="X78">
        <v>0</v>
      </c>
      <c r="Y78" s="179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 s="179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10.34125</v>
      </c>
      <c r="BJ78">
        <v>49.243124999999999</v>
      </c>
      <c r="BK78">
        <v>86.218125000000001</v>
      </c>
      <c r="BL78">
        <v>0</v>
      </c>
      <c r="BM78" t="s">
        <v>2879</v>
      </c>
      <c r="BN78">
        <v>20190701</v>
      </c>
      <c r="BO78">
        <v>0</v>
      </c>
      <c r="BP78" t="s">
        <v>238</v>
      </c>
      <c r="BQ78">
        <v>0</v>
      </c>
      <c r="BR78">
        <v>2020</v>
      </c>
      <c r="BS78" t="s">
        <v>116</v>
      </c>
      <c r="BT78">
        <v>0</v>
      </c>
    </row>
    <row r="79" spans="1:72" x14ac:dyDescent="0.2">
      <c r="A79" t="s">
        <v>1137</v>
      </c>
      <c r="B79" t="s">
        <v>2981</v>
      </c>
      <c r="C79" t="s">
        <v>2946</v>
      </c>
      <c r="D79">
        <f>IF(TYPE="R",40,IF(ISNA(INDEX(Categories!D:E,MATCH(GROUPTYPE,Categories!D:D,0),2)),0,INDEX(Categories!D:E,MATCH(GROUPTYPE,Categories!D:D,0),2)))</f>
        <v>9</v>
      </c>
      <c r="E79" t="str">
        <f>IF(TYPE="R","Retained Earnings",IF(ISNA(INDEX(Categories!D:F,MATCH(GLCATCODE,Categories!E:E,0),3)),0,INDEX(Categories!D:F,MATCH(GLCATCODE,Categories!E:E,0),3)))</f>
        <v>Cost of Sales</v>
      </c>
      <c r="F79" t="s">
        <v>238</v>
      </c>
      <c r="G79" t="s">
        <v>1839</v>
      </c>
      <c r="H79" t="s">
        <v>2977</v>
      </c>
      <c r="I79" t="s">
        <v>2887</v>
      </c>
      <c r="J79" t="s">
        <v>2876</v>
      </c>
      <c r="K79" t="s">
        <v>2876</v>
      </c>
      <c r="L79" t="s">
        <v>2876</v>
      </c>
      <c r="M79" t="s">
        <v>2876</v>
      </c>
      <c r="N79" t="s">
        <v>2876</v>
      </c>
      <c r="O79" t="s">
        <v>2876</v>
      </c>
      <c r="P79" t="s">
        <v>2876</v>
      </c>
      <c r="Q79" t="s">
        <v>2877</v>
      </c>
      <c r="R79" t="s">
        <v>2948</v>
      </c>
      <c r="S79">
        <f>VLOOKUP(ACCOUNTEXSEG,Sheet6!$A$2:$C$4000,3,TRUE)</f>
        <v>0</v>
      </c>
      <c r="T79">
        <f>IF(ACCTTYPE="I",0,OPENBALN)</f>
        <v>0</v>
      </c>
      <c r="U79">
        <v>0</v>
      </c>
      <c r="V79">
        <v>0</v>
      </c>
      <c r="W79">
        <v>0</v>
      </c>
      <c r="X79">
        <v>0</v>
      </c>
      <c r="Y79" s="179">
        <v>600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51.5</v>
      </c>
      <c r="AI79">
        <v>51.5</v>
      </c>
      <c r="AJ79">
        <v>51.5</v>
      </c>
      <c r="AK79">
        <v>51.5</v>
      </c>
      <c r="AL79">
        <v>51.5</v>
      </c>
      <c r="AM79">
        <v>51.5</v>
      </c>
      <c r="AN79">
        <v>0</v>
      </c>
      <c r="AO79">
        <v>51.5</v>
      </c>
      <c r="AP79">
        <v>51.5</v>
      </c>
      <c r="AQ79">
        <v>51.5</v>
      </c>
      <c r="AR79">
        <v>51.5</v>
      </c>
      <c r="AS79">
        <v>51.5</v>
      </c>
      <c r="AT79">
        <v>51.5</v>
      </c>
      <c r="AU79" s="1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70.801874999999995</v>
      </c>
      <c r="BK79">
        <v>0</v>
      </c>
      <c r="BL79">
        <v>35.40625</v>
      </c>
      <c r="BM79" t="s">
        <v>2879</v>
      </c>
      <c r="BN79">
        <v>20190701</v>
      </c>
      <c r="BO79">
        <v>0</v>
      </c>
      <c r="BP79" t="s">
        <v>238</v>
      </c>
      <c r="BQ79">
        <v>0</v>
      </c>
      <c r="BR79">
        <v>2020</v>
      </c>
      <c r="BS79" t="s">
        <v>116</v>
      </c>
      <c r="BT79">
        <v>0</v>
      </c>
    </row>
    <row r="80" spans="1:72" x14ac:dyDescent="0.2">
      <c r="A80" t="s">
        <v>550</v>
      </c>
      <c r="B80" t="s">
        <v>2982</v>
      </c>
      <c r="C80" t="s">
        <v>2946</v>
      </c>
      <c r="D80">
        <f>IF(TYPE="R",40,IF(ISNA(INDEX(Categories!D:E,MATCH(GROUPTYPE,Categories!D:D,0),2)),0,INDEX(Categories!D:E,MATCH(GROUPTYPE,Categories!D:D,0),2)))</f>
        <v>9</v>
      </c>
      <c r="E80" t="str">
        <f>IF(TYPE="R","Retained Earnings",IF(ISNA(INDEX(Categories!D:F,MATCH(GLCATCODE,Categories!E:E,0),3)),0,INDEX(Categories!D:F,MATCH(GLCATCODE,Categories!E:E,0),3)))</f>
        <v>Cost of Sales</v>
      </c>
      <c r="F80" t="s">
        <v>238</v>
      </c>
      <c r="G80" t="s">
        <v>1840</v>
      </c>
      <c r="H80" t="s">
        <v>2977</v>
      </c>
      <c r="I80" t="s">
        <v>2889</v>
      </c>
      <c r="J80" t="s">
        <v>2876</v>
      </c>
      <c r="K80" t="s">
        <v>2876</v>
      </c>
      <c r="L80" t="s">
        <v>2876</v>
      </c>
      <c r="M80" t="s">
        <v>2876</v>
      </c>
      <c r="N80" t="s">
        <v>2876</v>
      </c>
      <c r="O80" t="s">
        <v>2876</v>
      </c>
      <c r="P80" t="s">
        <v>2876</v>
      </c>
      <c r="Q80" t="s">
        <v>2877</v>
      </c>
      <c r="R80" t="s">
        <v>2948</v>
      </c>
      <c r="S80">
        <f>VLOOKUP(ACCOUNTEXSEG,Sheet6!$A$2:$C$4000,3,TRUE)</f>
        <v>0</v>
      </c>
      <c r="T80">
        <f>IF(ACCTTYPE="I",0,OPENBALN)</f>
        <v>0</v>
      </c>
      <c r="U80">
        <v>0</v>
      </c>
      <c r="V80">
        <v>1115.57</v>
      </c>
      <c r="W80">
        <v>0</v>
      </c>
      <c r="X80">
        <v>0</v>
      </c>
      <c r="Y80" s="179">
        <v>0</v>
      </c>
      <c r="Z80">
        <v>0</v>
      </c>
      <c r="AA80">
        <v>1056.3599999999999</v>
      </c>
      <c r="AB80">
        <v>1383.79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305.75</v>
      </c>
      <c r="AI80">
        <v>305.75</v>
      </c>
      <c r="AJ80">
        <v>305.75</v>
      </c>
      <c r="AK80">
        <v>305.75</v>
      </c>
      <c r="AL80">
        <v>305.75</v>
      </c>
      <c r="AM80">
        <v>305.75</v>
      </c>
      <c r="AN80">
        <v>1056.3599999999999</v>
      </c>
      <c r="AO80">
        <v>305.75</v>
      </c>
      <c r="AP80">
        <v>305.75</v>
      </c>
      <c r="AQ80">
        <v>305.75</v>
      </c>
      <c r="AR80">
        <v>305.75</v>
      </c>
      <c r="AS80">
        <v>305.75</v>
      </c>
      <c r="AT80">
        <v>305.75</v>
      </c>
      <c r="AU80" s="179">
        <v>0</v>
      </c>
      <c r="AV80">
        <v>0</v>
      </c>
      <c r="AW80">
        <v>1080.25</v>
      </c>
      <c r="AX80">
        <v>0</v>
      </c>
      <c r="AY80">
        <v>0</v>
      </c>
      <c r="AZ80">
        <v>0</v>
      </c>
      <c r="BA80">
        <v>723.46</v>
      </c>
      <c r="BB80">
        <v>1400</v>
      </c>
      <c r="BC80">
        <v>0</v>
      </c>
      <c r="BD80">
        <v>0</v>
      </c>
      <c r="BE80">
        <v>0</v>
      </c>
      <c r="BF80">
        <v>430</v>
      </c>
      <c r="BG80">
        <v>430</v>
      </c>
      <c r="BH80">
        <v>67.515625</v>
      </c>
      <c r="BI80">
        <v>0</v>
      </c>
      <c r="BJ80">
        <v>320.48312499999997</v>
      </c>
      <c r="BK80">
        <v>0</v>
      </c>
      <c r="BL80">
        <v>276.22562499999998</v>
      </c>
      <c r="BM80" t="s">
        <v>2879</v>
      </c>
      <c r="BN80">
        <v>20190701</v>
      </c>
      <c r="BO80">
        <v>2440.15</v>
      </c>
      <c r="BP80" t="s">
        <v>238</v>
      </c>
      <c r="BQ80">
        <v>2553.46</v>
      </c>
      <c r="BR80">
        <v>2020</v>
      </c>
      <c r="BS80" t="s">
        <v>116</v>
      </c>
      <c r="BT80">
        <v>2440.15</v>
      </c>
    </row>
    <row r="81" spans="1:72" x14ac:dyDescent="0.2">
      <c r="A81" t="s">
        <v>551</v>
      </c>
      <c r="B81" t="s">
        <v>2983</v>
      </c>
      <c r="C81" t="s">
        <v>2946</v>
      </c>
      <c r="D81">
        <f>IF(TYPE="R",40,IF(ISNA(INDEX(Categories!D:E,MATCH(GROUPTYPE,Categories!D:D,0),2)),0,INDEX(Categories!D:E,MATCH(GROUPTYPE,Categories!D:D,0),2)))</f>
        <v>9</v>
      </c>
      <c r="E81" t="str">
        <f>IF(TYPE="R","Retained Earnings",IF(ISNA(INDEX(Categories!D:F,MATCH(GLCATCODE,Categories!E:E,0),3)),0,INDEX(Categories!D:F,MATCH(GLCATCODE,Categories!E:E,0),3)))</f>
        <v>Cost of Sales</v>
      </c>
      <c r="F81" t="s">
        <v>238</v>
      </c>
      <c r="G81" t="s">
        <v>1841</v>
      </c>
      <c r="H81" t="s">
        <v>2977</v>
      </c>
      <c r="I81" t="s">
        <v>2891</v>
      </c>
      <c r="J81" t="s">
        <v>2876</v>
      </c>
      <c r="K81" t="s">
        <v>2876</v>
      </c>
      <c r="L81" t="s">
        <v>2876</v>
      </c>
      <c r="M81" t="s">
        <v>2876</v>
      </c>
      <c r="N81" t="s">
        <v>2876</v>
      </c>
      <c r="O81" t="s">
        <v>2876</v>
      </c>
      <c r="P81" t="s">
        <v>2876</v>
      </c>
      <c r="Q81" t="s">
        <v>2877</v>
      </c>
      <c r="R81" t="s">
        <v>2948</v>
      </c>
      <c r="S81">
        <f>VLOOKUP(ACCOUNTEXSEG,Sheet6!$A$2:$C$4000,3,TRUE)</f>
        <v>2580.91</v>
      </c>
      <c r="T81">
        <f>IF(ACCTTYPE="I",0,OPENBALN)</f>
        <v>0</v>
      </c>
      <c r="U81">
        <v>0</v>
      </c>
      <c r="V81">
        <v>1376</v>
      </c>
      <c r="W81">
        <v>672</v>
      </c>
      <c r="X81">
        <v>0</v>
      </c>
      <c r="Y81" s="179">
        <v>0</v>
      </c>
      <c r="Z81">
        <v>0</v>
      </c>
      <c r="AA81">
        <v>1872.5</v>
      </c>
      <c r="AB81">
        <v>1547.2</v>
      </c>
      <c r="AC81">
        <v>0</v>
      </c>
      <c r="AD81">
        <v>4430.3500000000004</v>
      </c>
      <c r="AE81">
        <v>773.5</v>
      </c>
      <c r="AF81">
        <v>1297.5899999999999</v>
      </c>
      <c r="AG81">
        <v>1297.5899999999999</v>
      </c>
      <c r="AH81">
        <v>1113.02</v>
      </c>
      <c r="AI81">
        <v>1113.02</v>
      </c>
      <c r="AJ81">
        <v>1113.02</v>
      </c>
      <c r="AK81">
        <v>1113.02</v>
      </c>
      <c r="AL81">
        <v>1113.02</v>
      </c>
      <c r="AM81">
        <v>1113.02</v>
      </c>
      <c r="AN81">
        <v>1872.5</v>
      </c>
      <c r="AO81">
        <v>1113.02</v>
      </c>
      <c r="AP81">
        <v>1113.02</v>
      </c>
      <c r="AQ81">
        <v>1113.02</v>
      </c>
      <c r="AR81">
        <v>1113.02</v>
      </c>
      <c r="AS81">
        <v>1113.02</v>
      </c>
      <c r="AT81">
        <v>1113.02</v>
      </c>
      <c r="AU81" s="179">
        <v>2488.1</v>
      </c>
      <c r="AV81">
        <v>0</v>
      </c>
      <c r="AW81">
        <v>0</v>
      </c>
      <c r="AX81">
        <v>0</v>
      </c>
      <c r="AY81">
        <v>246</v>
      </c>
      <c r="AZ81">
        <v>1575.2</v>
      </c>
      <c r="BA81">
        <v>0</v>
      </c>
      <c r="BB81">
        <v>470</v>
      </c>
      <c r="BC81">
        <v>3596.36</v>
      </c>
      <c r="BD81">
        <v>2094.7199999999998</v>
      </c>
      <c r="BE81">
        <v>4775</v>
      </c>
      <c r="BF81">
        <v>372.1</v>
      </c>
      <c r="BG81">
        <v>372.1</v>
      </c>
      <c r="BH81">
        <v>430.638125</v>
      </c>
      <c r="BI81">
        <v>173.295625</v>
      </c>
      <c r="BJ81">
        <v>39.856250000000003</v>
      </c>
      <c r="BK81">
        <v>5.6818749999999998</v>
      </c>
      <c r="BL81">
        <v>882.23249999999996</v>
      </c>
      <c r="BM81" t="s">
        <v>2879</v>
      </c>
      <c r="BN81">
        <v>20190701</v>
      </c>
      <c r="BO81">
        <v>9921.14</v>
      </c>
      <c r="BP81" t="s">
        <v>238</v>
      </c>
      <c r="BQ81">
        <v>11308.18</v>
      </c>
      <c r="BR81">
        <v>2020</v>
      </c>
      <c r="BS81" t="s">
        <v>116</v>
      </c>
      <c r="BT81">
        <v>9921.14</v>
      </c>
    </row>
    <row r="82" spans="1:72" x14ac:dyDescent="0.2">
      <c r="A82" t="s">
        <v>1138</v>
      </c>
      <c r="B82" t="s">
        <v>2984</v>
      </c>
      <c r="C82" t="s">
        <v>2946</v>
      </c>
      <c r="D82">
        <f>IF(TYPE="R",40,IF(ISNA(INDEX(Categories!D:E,MATCH(GROUPTYPE,Categories!D:D,0),2)),0,INDEX(Categories!D:E,MATCH(GROUPTYPE,Categories!D:D,0),2)))</f>
        <v>9</v>
      </c>
      <c r="E82" t="str">
        <f>IF(TYPE="R","Retained Earnings",IF(ISNA(INDEX(Categories!D:F,MATCH(GLCATCODE,Categories!E:E,0),3)),0,INDEX(Categories!D:F,MATCH(GLCATCODE,Categories!E:E,0),3)))</f>
        <v>Cost of Sales</v>
      </c>
      <c r="F82" t="s">
        <v>238</v>
      </c>
      <c r="G82" t="s">
        <v>1842</v>
      </c>
      <c r="H82" t="s">
        <v>2977</v>
      </c>
      <c r="I82" t="s">
        <v>2893</v>
      </c>
      <c r="J82" t="s">
        <v>2876</v>
      </c>
      <c r="K82" t="s">
        <v>2876</v>
      </c>
      <c r="L82" t="s">
        <v>2876</v>
      </c>
      <c r="M82" t="s">
        <v>2876</v>
      </c>
      <c r="N82" t="s">
        <v>2876</v>
      </c>
      <c r="O82" t="s">
        <v>2876</v>
      </c>
      <c r="P82" t="s">
        <v>2876</v>
      </c>
      <c r="Q82" t="s">
        <v>2877</v>
      </c>
      <c r="R82" t="s">
        <v>2948</v>
      </c>
      <c r="S82">
        <f>VLOOKUP(ACCOUNTEXSEG,Sheet6!$A$2:$C$4000,3,TRUE)</f>
        <v>0</v>
      </c>
      <c r="T82">
        <f>IF(ACCTTYPE="I",0,OPENBALN)</f>
        <v>0</v>
      </c>
      <c r="U82">
        <v>0</v>
      </c>
      <c r="V82">
        <v>0</v>
      </c>
      <c r="W82">
        <v>0</v>
      </c>
      <c r="X82">
        <v>0</v>
      </c>
      <c r="Y82" s="179">
        <v>0</v>
      </c>
      <c r="Z82">
        <v>0</v>
      </c>
      <c r="AA82">
        <v>0</v>
      </c>
      <c r="AB82">
        <v>118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 s="179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 t="s">
        <v>2879</v>
      </c>
      <c r="BN82">
        <v>20190701</v>
      </c>
      <c r="BO82">
        <v>118</v>
      </c>
      <c r="BP82" t="s">
        <v>238</v>
      </c>
      <c r="BQ82">
        <v>0</v>
      </c>
      <c r="BR82">
        <v>2020</v>
      </c>
      <c r="BS82" t="s">
        <v>116</v>
      </c>
      <c r="BT82">
        <v>118</v>
      </c>
    </row>
    <row r="83" spans="1:72" x14ac:dyDescent="0.2">
      <c r="A83" t="s">
        <v>552</v>
      </c>
      <c r="B83" t="s">
        <v>2985</v>
      </c>
      <c r="C83" t="s">
        <v>2946</v>
      </c>
      <c r="D83">
        <f>IF(TYPE="R",40,IF(ISNA(INDEX(Categories!D:E,MATCH(GROUPTYPE,Categories!D:D,0),2)),0,INDEX(Categories!D:E,MATCH(GROUPTYPE,Categories!D:D,0),2)))</f>
        <v>9</v>
      </c>
      <c r="E83" t="str">
        <f>IF(TYPE="R","Retained Earnings",IF(ISNA(INDEX(Categories!D:F,MATCH(GLCATCODE,Categories!E:E,0),3)),0,INDEX(Categories!D:F,MATCH(GLCATCODE,Categories!E:E,0),3)))</f>
        <v>Cost of Sales</v>
      </c>
      <c r="F83" t="s">
        <v>238</v>
      </c>
      <c r="G83" t="s">
        <v>1843</v>
      </c>
      <c r="H83" t="s">
        <v>2977</v>
      </c>
      <c r="I83" t="s">
        <v>2895</v>
      </c>
      <c r="J83" t="s">
        <v>2876</v>
      </c>
      <c r="K83" t="s">
        <v>2876</v>
      </c>
      <c r="L83" t="s">
        <v>2876</v>
      </c>
      <c r="M83" t="s">
        <v>2876</v>
      </c>
      <c r="N83" t="s">
        <v>2876</v>
      </c>
      <c r="O83" t="s">
        <v>2876</v>
      </c>
      <c r="P83" t="s">
        <v>2876</v>
      </c>
      <c r="Q83" t="s">
        <v>2877</v>
      </c>
      <c r="R83" t="s">
        <v>2948</v>
      </c>
      <c r="S83">
        <f>VLOOKUP(ACCOUNTEXSEG,Sheet6!$A$2:$C$4000,3,TRUE)</f>
        <v>391.42</v>
      </c>
      <c r="T83">
        <f>IF(ACCTTYPE="I",0,OPENBALN)</f>
        <v>0</v>
      </c>
      <c r="U83">
        <v>0</v>
      </c>
      <c r="V83">
        <v>0</v>
      </c>
      <c r="W83">
        <v>2814.15</v>
      </c>
      <c r="X83">
        <v>0</v>
      </c>
      <c r="Y83" s="179">
        <v>405.1</v>
      </c>
      <c r="Z83">
        <v>0</v>
      </c>
      <c r="AA83">
        <v>405.1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 s="179">
        <v>405.1</v>
      </c>
      <c r="AV83">
        <v>0</v>
      </c>
      <c r="AW83">
        <v>0</v>
      </c>
      <c r="AX83">
        <v>405.1</v>
      </c>
      <c r="AY83">
        <v>0</v>
      </c>
      <c r="AZ83">
        <v>0</v>
      </c>
      <c r="BA83">
        <v>0</v>
      </c>
      <c r="BB83">
        <v>0</v>
      </c>
      <c r="BC83">
        <v>810.2</v>
      </c>
      <c r="BD83">
        <v>0</v>
      </c>
      <c r="BE83">
        <v>0</v>
      </c>
      <c r="BF83">
        <v>0</v>
      </c>
      <c r="BG83">
        <v>0</v>
      </c>
      <c r="BH83">
        <v>150.20249999999999</v>
      </c>
      <c r="BI83">
        <v>146.7825</v>
      </c>
      <c r="BJ83">
        <v>97.855000000000004</v>
      </c>
      <c r="BK83">
        <v>48.927500000000002</v>
      </c>
      <c r="BL83">
        <v>0</v>
      </c>
      <c r="BM83" t="s">
        <v>2879</v>
      </c>
      <c r="BN83">
        <v>20190701</v>
      </c>
      <c r="BO83">
        <v>405.1</v>
      </c>
      <c r="BP83" t="s">
        <v>238</v>
      </c>
      <c r="BQ83">
        <v>810.2</v>
      </c>
      <c r="BR83">
        <v>2020</v>
      </c>
      <c r="BS83" t="s">
        <v>116</v>
      </c>
      <c r="BT83">
        <v>405.1</v>
      </c>
    </row>
    <row r="84" spans="1:72" x14ac:dyDescent="0.2">
      <c r="A84" t="s">
        <v>1139</v>
      </c>
      <c r="B84" t="s">
        <v>2986</v>
      </c>
      <c r="C84" t="s">
        <v>2946</v>
      </c>
      <c r="D84">
        <f>IF(TYPE="R",40,IF(ISNA(INDEX(Categories!D:E,MATCH(GROUPTYPE,Categories!D:D,0),2)),0,INDEX(Categories!D:E,MATCH(GROUPTYPE,Categories!D:D,0),2)))</f>
        <v>9</v>
      </c>
      <c r="E84" t="str">
        <f>IF(TYPE="R","Retained Earnings",IF(ISNA(INDEX(Categories!D:F,MATCH(GLCATCODE,Categories!E:E,0),3)),0,INDEX(Categories!D:F,MATCH(GLCATCODE,Categories!E:E,0),3)))</f>
        <v>Cost of Sales</v>
      </c>
      <c r="F84" t="s">
        <v>238</v>
      </c>
      <c r="G84" t="s">
        <v>1845</v>
      </c>
      <c r="H84" t="s">
        <v>2977</v>
      </c>
      <c r="I84" t="s">
        <v>2905</v>
      </c>
      <c r="J84" t="s">
        <v>2876</v>
      </c>
      <c r="K84" t="s">
        <v>2876</v>
      </c>
      <c r="L84" t="s">
        <v>2876</v>
      </c>
      <c r="M84" t="s">
        <v>2876</v>
      </c>
      <c r="N84" t="s">
        <v>2876</v>
      </c>
      <c r="O84" t="s">
        <v>2876</v>
      </c>
      <c r="P84" t="s">
        <v>2876</v>
      </c>
      <c r="Q84" t="s">
        <v>2877</v>
      </c>
      <c r="R84" t="s">
        <v>2948</v>
      </c>
      <c r="S84">
        <f>VLOOKUP(ACCOUNTEXSEG,Sheet6!$A$2:$C$4000,3,TRUE)</f>
        <v>0</v>
      </c>
      <c r="T84">
        <f>IF(ACCTTYPE="I",0,OPENBALN)</f>
        <v>0</v>
      </c>
      <c r="U84">
        <v>0</v>
      </c>
      <c r="V84">
        <v>0</v>
      </c>
      <c r="W84">
        <v>0</v>
      </c>
      <c r="X84">
        <v>0</v>
      </c>
      <c r="Y84" s="179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 s="179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 t="s">
        <v>2879</v>
      </c>
      <c r="BN84">
        <v>20190701</v>
      </c>
      <c r="BO84">
        <v>0</v>
      </c>
      <c r="BP84" t="s">
        <v>238</v>
      </c>
      <c r="BQ84">
        <v>0</v>
      </c>
      <c r="BR84">
        <v>2020</v>
      </c>
      <c r="BS84" t="s">
        <v>116</v>
      </c>
      <c r="BT84">
        <v>0</v>
      </c>
    </row>
    <row r="85" spans="1:72" x14ac:dyDescent="0.2">
      <c r="A85" t="s">
        <v>1140</v>
      </c>
      <c r="B85" t="s">
        <v>2987</v>
      </c>
      <c r="C85" t="s">
        <v>2946</v>
      </c>
      <c r="D85">
        <f>IF(TYPE="R",40,IF(ISNA(INDEX(Categories!D:E,MATCH(GROUPTYPE,Categories!D:D,0),2)),0,INDEX(Categories!D:E,MATCH(GROUPTYPE,Categories!D:D,0),2)))</f>
        <v>9</v>
      </c>
      <c r="E85" t="str">
        <f>IF(TYPE="R","Retained Earnings",IF(ISNA(INDEX(Categories!D:F,MATCH(GLCATCODE,Categories!E:E,0),3)),0,INDEX(Categories!D:F,MATCH(GLCATCODE,Categories!E:E,0),3)))</f>
        <v>Cost of Sales</v>
      </c>
      <c r="F85" t="s">
        <v>238</v>
      </c>
      <c r="G85" t="s">
        <v>1846</v>
      </c>
      <c r="H85" t="s">
        <v>2977</v>
      </c>
      <c r="I85" t="s">
        <v>2907</v>
      </c>
      <c r="J85" t="s">
        <v>2876</v>
      </c>
      <c r="K85" t="s">
        <v>2876</v>
      </c>
      <c r="L85" t="s">
        <v>2876</v>
      </c>
      <c r="M85" t="s">
        <v>2876</v>
      </c>
      <c r="N85" t="s">
        <v>2876</v>
      </c>
      <c r="O85" t="s">
        <v>2876</v>
      </c>
      <c r="P85" t="s">
        <v>2876</v>
      </c>
      <c r="Q85" t="s">
        <v>2877</v>
      </c>
      <c r="R85" t="s">
        <v>2948</v>
      </c>
      <c r="S85">
        <f>VLOOKUP(ACCOUNTEXSEG,Sheet6!$A$2:$C$4000,3,TRUE)</f>
        <v>0</v>
      </c>
      <c r="T85">
        <f>IF(ACCTTYPE="I",0,OPENBALN)</f>
        <v>0</v>
      </c>
      <c r="U85">
        <v>0</v>
      </c>
      <c r="V85">
        <v>0</v>
      </c>
      <c r="W85">
        <v>0</v>
      </c>
      <c r="X85">
        <v>0</v>
      </c>
      <c r="Y85" s="179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 s="179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28.342500000000001</v>
      </c>
      <c r="BK85">
        <v>0</v>
      </c>
      <c r="BL85">
        <v>0</v>
      </c>
      <c r="BM85" t="s">
        <v>2879</v>
      </c>
      <c r="BN85">
        <v>20190701</v>
      </c>
      <c r="BO85">
        <v>0</v>
      </c>
      <c r="BP85" t="s">
        <v>238</v>
      </c>
      <c r="BQ85">
        <v>0</v>
      </c>
      <c r="BR85">
        <v>2020</v>
      </c>
      <c r="BS85" t="s">
        <v>116</v>
      </c>
      <c r="BT85">
        <v>0</v>
      </c>
    </row>
    <row r="86" spans="1:72" x14ac:dyDescent="0.2">
      <c r="A86" t="s">
        <v>1141</v>
      </c>
      <c r="B86" t="s">
        <v>2988</v>
      </c>
      <c r="C86" t="s">
        <v>2946</v>
      </c>
      <c r="D86">
        <f>IF(TYPE="R",40,IF(ISNA(INDEX(Categories!D:E,MATCH(GROUPTYPE,Categories!D:D,0),2)),0,INDEX(Categories!D:E,MATCH(GROUPTYPE,Categories!D:D,0),2)))</f>
        <v>9</v>
      </c>
      <c r="E86" t="str">
        <f>IF(TYPE="R","Retained Earnings",IF(ISNA(INDEX(Categories!D:F,MATCH(GLCATCODE,Categories!E:E,0),3)),0,INDEX(Categories!D:F,MATCH(GLCATCODE,Categories!E:E,0),3)))</f>
        <v>Cost of Sales</v>
      </c>
      <c r="F86" t="s">
        <v>238</v>
      </c>
      <c r="G86" t="s">
        <v>1847</v>
      </c>
      <c r="H86" t="s">
        <v>2977</v>
      </c>
      <c r="I86" t="s">
        <v>2909</v>
      </c>
      <c r="J86" t="s">
        <v>2876</v>
      </c>
      <c r="K86" t="s">
        <v>2876</v>
      </c>
      <c r="L86" t="s">
        <v>2876</v>
      </c>
      <c r="M86" t="s">
        <v>2876</v>
      </c>
      <c r="N86" t="s">
        <v>2876</v>
      </c>
      <c r="O86" t="s">
        <v>2876</v>
      </c>
      <c r="P86" t="s">
        <v>2876</v>
      </c>
      <c r="Q86" t="s">
        <v>2877</v>
      </c>
      <c r="R86" t="s">
        <v>2948</v>
      </c>
      <c r="S86">
        <f>VLOOKUP(ACCOUNTEXSEG,Sheet6!$A$2:$C$4000,3,TRUE)</f>
        <v>0</v>
      </c>
      <c r="T86">
        <f>IF(ACCTTYPE="I",0,OPENBALN)</f>
        <v>0</v>
      </c>
      <c r="U86">
        <v>0</v>
      </c>
      <c r="V86">
        <v>0</v>
      </c>
      <c r="W86">
        <v>0</v>
      </c>
      <c r="X86">
        <v>0</v>
      </c>
      <c r="Y86" s="179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 s="179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-1.2921419999999999</v>
      </c>
      <c r="BK86">
        <v>0</v>
      </c>
      <c r="BL86">
        <v>0</v>
      </c>
      <c r="BM86" t="s">
        <v>2879</v>
      </c>
      <c r="BN86">
        <v>20190701</v>
      </c>
      <c r="BO86">
        <v>0</v>
      </c>
      <c r="BP86" t="s">
        <v>238</v>
      </c>
      <c r="BQ86">
        <v>0</v>
      </c>
      <c r="BR86">
        <v>2020</v>
      </c>
      <c r="BS86" t="s">
        <v>116</v>
      </c>
      <c r="BT86">
        <v>0</v>
      </c>
    </row>
    <row r="87" spans="1:72" x14ac:dyDescent="0.2">
      <c r="A87" t="s">
        <v>556</v>
      </c>
      <c r="B87" t="s">
        <v>2989</v>
      </c>
      <c r="C87" t="s">
        <v>2990</v>
      </c>
      <c r="D87">
        <f>IF(TYPE="R",40,IF(ISNA(INDEX(Categories!D:E,MATCH(GROUPTYPE,Categories!D:D,0),2)),0,INDEX(Categories!D:E,MATCH(GROUPTYPE,Categories!D:D,0),2)))</f>
        <v>12</v>
      </c>
      <c r="E87" t="str">
        <f>IF(TYPE="R","Retained Earnings",IF(ISNA(INDEX(Categories!D:F,MATCH(GLCATCODE,Categories!E:E,0),3)),0,INDEX(Categories!D:F,MATCH(GLCATCODE,Categories!E:E,0),3)))</f>
        <v>Other Income</v>
      </c>
      <c r="F87" t="s">
        <v>238</v>
      </c>
      <c r="G87" t="s">
        <v>1850</v>
      </c>
      <c r="H87" t="s">
        <v>2991</v>
      </c>
      <c r="I87" t="s">
        <v>2883</v>
      </c>
      <c r="J87" t="s">
        <v>2876</v>
      </c>
      <c r="K87" t="s">
        <v>2876</v>
      </c>
      <c r="L87" t="s">
        <v>2876</v>
      </c>
      <c r="M87" t="s">
        <v>2876</v>
      </c>
      <c r="N87" t="s">
        <v>2876</v>
      </c>
      <c r="O87" t="s">
        <v>2876</v>
      </c>
      <c r="P87" t="s">
        <v>2876</v>
      </c>
      <c r="Q87" t="s">
        <v>2877</v>
      </c>
      <c r="R87" t="s">
        <v>2878</v>
      </c>
      <c r="S87">
        <f>VLOOKUP(ACCOUNTEXSEG,Sheet6!$A$2:$C$4000,3,TRUE)</f>
        <v>0</v>
      </c>
      <c r="T87">
        <f>IF(ACCTTYPE="I",0,OPENBALN)</f>
        <v>0</v>
      </c>
      <c r="U87">
        <v>0</v>
      </c>
      <c r="V87">
        <v>0</v>
      </c>
      <c r="W87">
        <v>0</v>
      </c>
      <c r="X87">
        <v>0</v>
      </c>
      <c r="Y87" s="179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 s="179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-232.954375</v>
      </c>
      <c r="BL87">
        <v>0</v>
      </c>
      <c r="BM87" t="s">
        <v>2879</v>
      </c>
      <c r="BN87">
        <v>20190701</v>
      </c>
      <c r="BO87">
        <v>0</v>
      </c>
      <c r="BP87" t="s">
        <v>238</v>
      </c>
      <c r="BQ87">
        <v>0</v>
      </c>
      <c r="BR87">
        <v>2020</v>
      </c>
      <c r="BS87" t="s">
        <v>119</v>
      </c>
      <c r="BT87">
        <v>0</v>
      </c>
    </row>
    <row r="88" spans="1:72" x14ac:dyDescent="0.2">
      <c r="A88" t="s">
        <v>560</v>
      </c>
      <c r="B88" t="s">
        <v>2992</v>
      </c>
      <c r="C88" t="s">
        <v>2990</v>
      </c>
      <c r="D88">
        <f>IF(TYPE="R",40,IF(ISNA(INDEX(Categories!D:E,MATCH(GROUPTYPE,Categories!D:D,0),2)),0,INDEX(Categories!D:E,MATCH(GROUPTYPE,Categories!D:D,0),2)))</f>
        <v>12</v>
      </c>
      <c r="E88" t="str">
        <f>IF(TYPE="R","Retained Earnings",IF(ISNA(INDEX(Categories!D:F,MATCH(GLCATCODE,Categories!E:E,0),3)),0,INDEX(Categories!D:F,MATCH(GLCATCODE,Categories!E:E,0),3)))</f>
        <v>Other Income</v>
      </c>
      <c r="F88" t="s">
        <v>238</v>
      </c>
      <c r="G88" t="s">
        <v>1854</v>
      </c>
      <c r="H88" t="s">
        <v>2991</v>
      </c>
      <c r="I88" t="s">
        <v>2891</v>
      </c>
      <c r="J88" t="s">
        <v>2876</v>
      </c>
      <c r="K88" t="s">
        <v>2876</v>
      </c>
      <c r="L88" t="s">
        <v>2876</v>
      </c>
      <c r="M88" t="s">
        <v>2876</v>
      </c>
      <c r="N88" t="s">
        <v>2876</v>
      </c>
      <c r="O88" t="s">
        <v>2876</v>
      </c>
      <c r="P88" t="s">
        <v>2876</v>
      </c>
      <c r="Q88" t="s">
        <v>2877</v>
      </c>
      <c r="R88" t="s">
        <v>2878</v>
      </c>
      <c r="S88">
        <f>VLOOKUP(ACCOUNTEXSEG,Sheet6!$A$2:$C$4000,3,TRUE)</f>
        <v>0</v>
      </c>
      <c r="T88">
        <f>IF(ACCTTYPE="I",0,OPENBALN)</f>
        <v>0</v>
      </c>
      <c r="U88">
        <v>0</v>
      </c>
      <c r="V88">
        <v>0</v>
      </c>
      <c r="W88">
        <v>0</v>
      </c>
      <c r="X88">
        <v>0</v>
      </c>
      <c r="Y88" s="179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 s="179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1.704375</v>
      </c>
      <c r="BL88">
        <v>0</v>
      </c>
      <c r="BM88" t="s">
        <v>2879</v>
      </c>
      <c r="BN88">
        <v>20190701</v>
      </c>
      <c r="BO88">
        <v>0</v>
      </c>
      <c r="BP88" t="s">
        <v>238</v>
      </c>
      <c r="BQ88">
        <v>0</v>
      </c>
      <c r="BR88">
        <v>2020</v>
      </c>
      <c r="BS88" t="s">
        <v>119</v>
      </c>
      <c r="BT88">
        <v>0</v>
      </c>
    </row>
    <row r="89" spans="1:72" x14ac:dyDescent="0.2">
      <c r="A89" t="s">
        <v>469</v>
      </c>
      <c r="B89" t="s">
        <v>2993</v>
      </c>
      <c r="C89" t="s">
        <v>2994</v>
      </c>
      <c r="D89">
        <f>IF(TYPE="R",40,IF(ISNA(INDEX(Categories!D:E,MATCH(GROUPTYPE,Categories!D:D,0),2)),0,INDEX(Categories!D:E,MATCH(GROUPTYPE,Categories!D:D,0),2)))</f>
        <v>12</v>
      </c>
      <c r="E89" t="str">
        <f>IF(TYPE="R","Retained Earnings",IF(ISNA(INDEX(Categories!D:F,MATCH(GLCATCODE,Categories!E:E,0),3)),0,INDEX(Categories!D:F,MATCH(GLCATCODE,Categories!E:E,0),3)))</f>
        <v>Other Income</v>
      </c>
      <c r="F89" t="s">
        <v>238</v>
      </c>
      <c r="G89" t="s">
        <v>1864</v>
      </c>
      <c r="H89" t="s">
        <v>2995</v>
      </c>
      <c r="I89" t="s">
        <v>2875</v>
      </c>
      <c r="J89" t="s">
        <v>2876</v>
      </c>
      <c r="K89" t="s">
        <v>2876</v>
      </c>
      <c r="L89" t="s">
        <v>2876</v>
      </c>
      <c r="M89" t="s">
        <v>2876</v>
      </c>
      <c r="N89" t="s">
        <v>2876</v>
      </c>
      <c r="O89" t="s">
        <v>2876</v>
      </c>
      <c r="P89" t="s">
        <v>2876</v>
      </c>
      <c r="Q89" t="s">
        <v>2877</v>
      </c>
      <c r="R89" t="s">
        <v>2878</v>
      </c>
      <c r="S89">
        <f>VLOOKUP(ACCOUNTEXSEG,Sheet6!$A$2:$C$4000,3,TRUE)</f>
        <v>0</v>
      </c>
      <c r="T89">
        <f>IF(ACCTTYPE="I",0,OPENBALN)</f>
        <v>0</v>
      </c>
      <c r="U89">
        <v>0</v>
      </c>
      <c r="V89">
        <v>0</v>
      </c>
      <c r="W89">
        <v>0</v>
      </c>
      <c r="X89">
        <v>0</v>
      </c>
      <c r="Y89" s="17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 s="17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-3.2731249999999998</v>
      </c>
      <c r="BJ89">
        <v>-1.2831250000000001</v>
      </c>
      <c r="BK89">
        <v>-2.4649999999999999</v>
      </c>
      <c r="BL89">
        <v>0</v>
      </c>
      <c r="BM89" t="s">
        <v>2879</v>
      </c>
      <c r="BN89">
        <v>20190701</v>
      </c>
      <c r="BO89">
        <v>0</v>
      </c>
      <c r="BP89" t="s">
        <v>238</v>
      </c>
      <c r="BQ89">
        <v>0</v>
      </c>
      <c r="BR89">
        <v>2020</v>
      </c>
      <c r="BS89" t="s">
        <v>120</v>
      </c>
      <c r="BT89">
        <v>0</v>
      </c>
    </row>
    <row r="90" spans="1:72" x14ac:dyDescent="0.2">
      <c r="A90" t="s">
        <v>470</v>
      </c>
      <c r="B90" t="s">
        <v>2996</v>
      </c>
      <c r="C90" t="s">
        <v>2994</v>
      </c>
      <c r="D90">
        <f>IF(TYPE="R",40,IF(ISNA(INDEX(Categories!D:E,MATCH(GROUPTYPE,Categories!D:D,0),2)),0,INDEX(Categories!D:E,MATCH(GROUPTYPE,Categories!D:D,0),2)))</f>
        <v>12</v>
      </c>
      <c r="E90" t="str">
        <f>IF(TYPE="R","Retained Earnings",IF(ISNA(INDEX(Categories!D:F,MATCH(GLCATCODE,Categories!E:E,0),3)),0,INDEX(Categories!D:F,MATCH(GLCATCODE,Categories!E:E,0),3)))</f>
        <v>Other Income</v>
      </c>
      <c r="F90" t="s">
        <v>238</v>
      </c>
      <c r="G90" t="s">
        <v>1865</v>
      </c>
      <c r="H90" t="s">
        <v>2995</v>
      </c>
      <c r="I90" t="s">
        <v>2881</v>
      </c>
      <c r="J90" t="s">
        <v>2876</v>
      </c>
      <c r="K90" t="s">
        <v>2876</v>
      </c>
      <c r="L90" t="s">
        <v>2876</v>
      </c>
      <c r="M90" t="s">
        <v>2876</v>
      </c>
      <c r="N90" t="s">
        <v>2876</v>
      </c>
      <c r="O90" t="s">
        <v>2876</v>
      </c>
      <c r="P90" t="s">
        <v>2876</v>
      </c>
      <c r="Q90" t="s">
        <v>2877</v>
      </c>
      <c r="R90" t="s">
        <v>2878</v>
      </c>
      <c r="S90">
        <f>VLOOKUP(ACCOUNTEXSEG,Sheet6!$A$2:$C$4000,3,TRUE)</f>
        <v>0</v>
      </c>
      <c r="T90">
        <f>IF(ACCTTYPE="I",0,OPENBALN)</f>
        <v>0</v>
      </c>
      <c r="U90">
        <v>0</v>
      </c>
      <c r="V90">
        <v>0</v>
      </c>
      <c r="W90">
        <v>0</v>
      </c>
      <c r="X90">
        <v>0</v>
      </c>
      <c r="Y90" s="179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 s="179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-3.2718750000000001</v>
      </c>
      <c r="BJ90">
        <v>-1.2787500000000001</v>
      </c>
      <c r="BK90">
        <v>-2.4631249999999998</v>
      </c>
      <c r="BL90">
        <v>0</v>
      </c>
      <c r="BM90" t="s">
        <v>2879</v>
      </c>
      <c r="BN90">
        <v>20190701</v>
      </c>
      <c r="BO90">
        <v>0</v>
      </c>
      <c r="BP90" t="s">
        <v>238</v>
      </c>
      <c r="BQ90">
        <v>0</v>
      </c>
      <c r="BR90">
        <v>2020</v>
      </c>
      <c r="BS90" t="s">
        <v>120</v>
      </c>
      <c r="BT90">
        <v>0</v>
      </c>
    </row>
    <row r="91" spans="1:72" x14ac:dyDescent="0.2">
      <c r="A91" t="s">
        <v>471</v>
      </c>
      <c r="B91" t="s">
        <v>2997</v>
      </c>
      <c r="C91" t="s">
        <v>2994</v>
      </c>
      <c r="D91">
        <f>IF(TYPE="R",40,IF(ISNA(INDEX(Categories!D:E,MATCH(GROUPTYPE,Categories!D:D,0),2)),0,INDEX(Categories!D:E,MATCH(GROUPTYPE,Categories!D:D,0),2)))</f>
        <v>12</v>
      </c>
      <c r="E91" t="str">
        <f>IF(TYPE="R","Retained Earnings",IF(ISNA(INDEX(Categories!D:F,MATCH(GLCATCODE,Categories!E:E,0),3)),0,INDEX(Categories!D:F,MATCH(GLCATCODE,Categories!E:E,0),3)))</f>
        <v>Other Income</v>
      </c>
      <c r="F91" t="s">
        <v>238</v>
      </c>
      <c r="G91" t="s">
        <v>1866</v>
      </c>
      <c r="H91" t="s">
        <v>2995</v>
      </c>
      <c r="I91" t="s">
        <v>2883</v>
      </c>
      <c r="J91" t="s">
        <v>2876</v>
      </c>
      <c r="K91" t="s">
        <v>2876</v>
      </c>
      <c r="L91" t="s">
        <v>2876</v>
      </c>
      <c r="M91" t="s">
        <v>2876</v>
      </c>
      <c r="N91" t="s">
        <v>2876</v>
      </c>
      <c r="O91" t="s">
        <v>2876</v>
      </c>
      <c r="P91" t="s">
        <v>2876</v>
      </c>
      <c r="Q91" t="s">
        <v>2877</v>
      </c>
      <c r="R91" t="s">
        <v>2878</v>
      </c>
      <c r="S91">
        <f>VLOOKUP(ACCOUNTEXSEG,Sheet6!$A$2:$C$4000,3,TRUE)</f>
        <v>0</v>
      </c>
      <c r="T91">
        <f>IF(ACCTTYPE="I",0,OPENBALN)</f>
        <v>0</v>
      </c>
      <c r="U91">
        <v>0</v>
      </c>
      <c r="V91">
        <v>0</v>
      </c>
      <c r="W91">
        <v>0</v>
      </c>
      <c r="X91">
        <v>0</v>
      </c>
      <c r="Y91" s="179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 s="179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-3.2650000000000001</v>
      </c>
      <c r="BJ91">
        <v>-1.278125</v>
      </c>
      <c r="BK91">
        <v>-2.4631249999999998</v>
      </c>
      <c r="BL91">
        <v>0</v>
      </c>
      <c r="BM91" t="s">
        <v>2879</v>
      </c>
      <c r="BN91">
        <v>20190701</v>
      </c>
      <c r="BO91">
        <v>0</v>
      </c>
      <c r="BP91" t="s">
        <v>238</v>
      </c>
      <c r="BQ91">
        <v>0</v>
      </c>
      <c r="BR91">
        <v>2020</v>
      </c>
      <c r="BS91" t="s">
        <v>120</v>
      </c>
      <c r="BT91">
        <v>0</v>
      </c>
    </row>
    <row r="92" spans="1:72" x14ac:dyDescent="0.2">
      <c r="A92" t="s">
        <v>472</v>
      </c>
      <c r="B92" t="s">
        <v>2998</v>
      </c>
      <c r="C92" t="s">
        <v>2994</v>
      </c>
      <c r="D92">
        <f>IF(TYPE="R",40,IF(ISNA(INDEX(Categories!D:E,MATCH(GROUPTYPE,Categories!D:D,0),2)),0,INDEX(Categories!D:E,MATCH(GROUPTYPE,Categories!D:D,0),2)))</f>
        <v>12</v>
      </c>
      <c r="E92" t="str">
        <f>IF(TYPE="R","Retained Earnings",IF(ISNA(INDEX(Categories!D:F,MATCH(GLCATCODE,Categories!E:E,0),3)),0,INDEX(Categories!D:F,MATCH(GLCATCODE,Categories!E:E,0),3)))</f>
        <v>Other Income</v>
      </c>
      <c r="F92" t="s">
        <v>238</v>
      </c>
      <c r="G92" t="s">
        <v>1867</v>
      </c>
      <c r="H92" t="s">
        <v>2995</v>
      </c>
      <c r="I92" t="s">
        <v>2885</v>
      </c>
      <c r="J92" t="s">
        <v>2876</v>
      </c>
      <c r="K92" t="s">
        <v>2876</v>
      </c>
      <c r="L92" t="s">
        <v>2876</v>
      </c>
      <c r="M92" t="s">
        <v>2876</v>
      </c>
      <c r="N92" t="s">
        <v>2876</v>
      </c>
      <c r="O92" t="s">
        <v>2876</v>
      </c>
      <c r="P92" t="s">
        <v>2876</v>
      </c>
      <c r="Q92" t="s">
        <v>2877</v>
      </c>
      <c r="R92" t="s">
        <v>2878</v>
      </c>
      <c r="S92">
        <f>VLOOKUP(ACCOUNTEXSEG,Sheet6!$A$2:$C$4000,3,TRUE)</f>
        <v>0</v>
      </c>
      <c r="T92">
        <f>IF(ACCTTYPE="I",0,OPENBALN)</f>
        <v>0</v>
      </c>
      <c r="U92">
        <v>0</v>
      </c>
      <c r="V92">
        <v>0</v>
      </c>
      <c r="W92">
        <v>0</v>
      </c>
      <c r="X92">
        <v>0</v>
      </c>
      <c r="Y92" s="179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 s="179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-3.2618749999999999</v>
      </c>
      <c r="BJ92">
        <v>-1.2775000000000001</v>
      </c>
      <c r="BK92">
        <v>-2.461875</v>
      </c>
      <c r="BL92">
        <v>0</v>
      </c>
      <c r="BM92" t="s">
        <v>2879</v>
      </c>
      <c r="BN92">
        <v>20190701</v>
      </c>
      <c r="BO92">
        <v>0</v>
      </c>
      <c r="BP92" t="s">
        <v>238</v>
      </c>
      <c r="BQ92">
        <v>0</v>
      </c>
      <c r="BR92">
        <v>2020</v>
      </c>
      <c r="BS92" t="s">
        <v>120</v>
      </c>
      <c r="BT92">
        <v>0</v>
      </c>
    </row>
    <row r="93" spans="1:72" x14ac:dyDescent="0.2">
      <c r="A93" t="s">
        <v>563</v>
      </c>
      <c r="B93" t="s">
        <v>2999</v>
      </c>
      <c r="C93" t="s">
        <v>2994</v>
      </c>
      <c r="D93">
        <f>IF(TYPE="R",40,IF(ISNA(INDEX(Categories!D:E,MATCH(GROUPTYPE,Categories!D:D,0),2)),0,INDEX(Categories!D:E,MATCH(GROUPTYPE,Categories!D:D,0),2)))</f>
        <v>12</v>
      </c>
      <c r="E93" t="str">
        <f>IF(TYPE="R","Retained Earnings",IF(ISNA(INDEX(Categories!D:F,MATCH(GLCATCODE,Categories!E:E,0),3)),0,INDEX(Categories!D:F,MATCH(GLCATCODE,Categories!E:E,0),3)))</f>
        <v>Other Income</v>
      </c>
      <c r="F93" t="s">
        <v>238</v>
      </c>
      <c r="G93" t="s">
        <v>1868</v>
      </c>
      <c r="H93" t="s">
        <v>2995</v>
      </c>
      <c r="I93" t="s">
        <v>2887</v>
      </c>
      <c r="J93" t="s">
        <v>2876</v>
      </c>
      <c r="K93" t="s">
        <v>2876</v>
      </c>
      <c r="L93" t="s">
        <v>2876</v>
      </c>
      <c r="M93" t="s">
        <v>2876</v>
      </c>
      <c r="N93" t="s">
        <v>2876</v>
      </c>
      <c r="O93" t="s">
        <v>2876</v>
      </c>
      <c r="P93" t="s">
        <v>2876</v>
      </c>
      <c r="Q93" t="s">
        <v>2877</v>
      </c>
      <c r="R93" t="s">
        <v>2878</v>
      </c>
      <c r="S93">
        <f>VLOOKUP(ACCOUNTEXSEG,Sheet6!$A$2:$C$4000,3,TRUE)</f>
        <v>0</v>
      </c>
      <c r="T93">
        <f>IF(ACCTTYPE="I",0,OPENBALN)</f>
        <v>0</v>
      </c>
      <c r="U93">
        <v>0</v>
      </c>
      <c r="V93">
        <v>0</v>
      </c>
      <c r="W93">
        <v>0</v>
      </c>
      <c r="X93">
        <v>0</v>
      </c>
      <c r="Y93" s="179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 s="179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-3.2593749999999999</v>
      </c>
      <c r="BJ93">
        <v>-1.276875</v>
      </c>
      <c r="BK93">
        <v>-2.4587500000000002</v>
      </c>
      <c r="BL93">
        <v>0</v>
      </c>
      <c r="BM93" t="s">
        <v>2879</v>
      </c>
      <c r="BN93">
        <v>20190701</v>
      </c>
      <c r="BO93">
        <v>0</v>
      </c>
      <c r="BP93" t="s">
        <v>238</v>
      </c>
      <c r="BQ93">
        <v>0</v>
      </c>
      <c r="BR93">
        <v>2020</v>
      </c>
      <c r="BS93" t="s">
        <v>120</v>
      </c>
      <c r="BT93">
        <v>0</v>
      </c>
    </row>
    <row r="94" spans="1:72" x14ac:dyDescent="0.2">
      <c r="A94" t="s">
        <v>564</v>
      </c>
      <c r="B94" t="s">
        <v>3000</v>
      </c>
      <c r="C94" t="s">
        <v>2994</v>
      </c>
      <c r="D94">
        <f>IF(TYPE="R",40,IF(ISNA(INDEX(Categories!D:E,MATCH(GROUPTYPE,Categories!D:D,0),2)),0,INDEX(Categories!D:E,MATCH(GROUPTYPE,Categories!D:D,0),2)))</f>
        <v>12</v>
      </c>
      <c r="E94" t="str">
        <f>IF(TYPE="R","Retained Earnings",IF(ISNA(INDEX(Categories!D:F,MATCH(GLCATCODE,Categories!E:E,0),3)),0,INDEX(Categories!D:F,MATCH(GLCATCODE,Categories!E:E,0),3)))</f>
        <v>Other Income</v>
      </c>
      <c r="F94" t="s">
        <v>238</v>
      </c>
      <c r="G94" t="s">
        <v>1869</v>
      </c>
      <c r="H94" t="s">
        <v>2995</v>
      </c>
      <c r="I94" t="s">
        <v>2889</v>
      </c>
      <c r="J94" t="s">
        <v>2876</v>
      </c>
      <c r="K94" t="s">
        <v>2876</v>
      </c>
      <c r="L94" t="s">
        <v>2876</v>
      </c>
      <c r="M94" t="s">
        <v>2876</v>
      </c>
      <c r="N94" t="s">
        <v>2876</v>
      </c>
      <c r="O94" t="s">
        <v>2876</v>
      </c>
      <c r="P94" t="s">
        <v>2876</v>
      </c>
      <c r="Q94" t="s">
        <v>2877</v>
      </c>
      <c r="R94" t="s">
        <v>2878</v>
      </c>
      <c r="S94">
        <f>VLOOKUP(ACCOUNTEXSEG,Sheet6!$A$2:$C$4000,3,TRUE)</f>
        <v>0</v>
      </c>
      <c r="T94">
        <f>IF(ACCTTYPE="I",0,OPENBALN)</f>
        <v>0</v>
      </c>
      <c r="U94">
        <v>0</v>
      </c>
      <c r="V94">
        <v>0</v>
      </c>
      <c r="W94">
        <v>0</v>
      </c>
      <c r="X94">
        <v>0</v>
      </c>
      <c r="Y94" s="179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 s="179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-3.2593749999999999</v>
      </c>
      <c r="BJ94">
        <v>-1.275625</v>
      </c>
      <c r="BK94">
        <v>-2.4587500000000002</v>
      </c>
      <c r="BL94">
        <v>0</v>
      </c>
      <c r="BM94" t="s">
        <v>2879</v>
      </c>
      <c r="BN94">
        <v>20190701</v>
      </c>
      <c r="BO94">
        <v>0</v>
      </c>
      <c r="BP94" t="s">
        <v>238</v>
      </c>
      <c r="BQ94">
        <v>0</v>
      </c>
      <c r="BR94">
        <v>2020</v>
      </c>
      <c r="BS94" t="s">
        <v>120</v>
      </c>
      <c r="BT94">
        <v>0</v>
      </c>
    </row>
    <row r="95" spans="1:72" x14ac:dyDescent="0.2">
      <c r="A95" t="s">
        <v>565</v>
      </c>
      <c r="B95" t="s">
        <v>3001</v>
      </c>
      <c r="C95" t="s">
        <v>2994</v>
      </c>
      <c r="D95">
        <f>IF(TYPE="R",40,IF(ISNA(INDEX(Categories!D:E,MATCH(GROUPTYPE,Categories!D:D,0),2)),0,INDEX(Categories!D:E,MATCH(GROUPTYPE,Categories!D:D,0),2)))</f>
        <v>12</v>
      </c>
      <c r="E95" t="str">
        <f>IF(TYPE="R","Retained Earnings",IF(ISNA(INDEX(Categories!D:F,MATCH(GLCATCODE,Categories!E:E,0),3)),0,INDEX(Categories!D:F,MATCH(GLCATCODE,Categories!E:E,0),3)))</f>
        <v>Other Income</v>
      </c>
      <c r="F95" t="s">
        <v>238</v>
      </c>
      <c r="G95" t="s">
        <v>1870</v>
      </c>
      <c r="H95" t="s">
        <v>2995</v>
      </c>
      <c r="I95" t="s">
        <v>2891</v>
      </c>
      <c r="J95" t="s">
        <v>2876</v>
      </c>
      <c r="K95" t="s">
        <v>2876</v>
      </c>
      <c r="L95" t="s">
        <v>2876</v>
      </c>
      <c r="M95" t="s">
        <v>2876</v>
      </c>
      <c r="N95" t="s">
        <v>2876</v>
      </c>
      <c r="O95" t="s">
        <v>2876</v>
      </c>
      <c r="P95" t="s">
        <v>2876</v>
      </c>
      <c r="Q95" t="s">
        <v>2877</v>
      </c>
      <c r="R95" t="s">
        <v>2878</v>
      </c>
      <c r="S95">
        <f>VLOOKUP(ACCOUNTEXSEG,Sheet6!$A$2:$C$4000,3,TRUE)</f>
        <v>0</v>
      </c>
      <c r="T95">
        <f>IF(ACCTTYPE="I",0,OPENBALN)</f>
        <v>0</v>
      </c>
      <c r="U95">
        <v>0</v>
      </c>
      <c r="V95">
        <v>0</v>
      </c>
      <c r="W95">
        <v>0</v>
      </c>
      <c r="X95">
        <v>0</v>
      </c>
      <c r="Y95" s="179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 s="179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-3.25875</v>
      </c>
      <c r="BJ95">
        <v>-1.275625</v>
      </c>
      <c r="BK95">
        <v>-2.4575</v>
      </c>
      <c r="BL95">
        <v>0</v>
      </c>
      <c r="BM95" t="s">
        <v>2879</v>
      </c>
      <c r="BN95">
        <v>20190701</v>
      </c>
      <c r="BO95">
        <v>0</v>
      </c>
      <c r="BP95" t="s">
        <v>238</v>
      </c>
      <c r="BQ95">
        <v>0</v>
      </c>
      <c r="BR95">
        <v>2020</v>
      </c>
      <c r="BS95" t="s">
        <v>120</v>
      </c>
      <c r="BT95">
        <v>0</v>
      </c>
    </row>
    <row r="96" spans="1:72" x14ac:dyDescent="0.2">
      <c r="A96" t="s">
        <v>566</v>
      </c>
      <c r="B96" t="s">
        <v>3002</v>
      </c>
      <c r="C96" t="s">
        <v>2994</v>
      </c>
      <c r="D96">
        <f>IF(TYPE="R",40,IF(ISNA(INDEX(Categories!D:E,MATCH(GROUPTYPE,Categories!D:D,0),2)),0,INDEX(Categories!D:E,MATCH(GROUPTYPE,Categories!D:D,0),2)))</f>
        <v>12</v>
      </c>
      <c r="E96" t="str">
        <f>IF(TYPE="R","Retained Earnings",IF(ISNA(INDEX(Categories!D:F,MATCH(GLCATCODE,Categories!E:E,0),3)),0,INDEX(Categories!D:F,MATCH(GLCATCODE,Categories!E:E,0),3)))</f>
        <v>Other Income</v>
      </c>
      <c r="F96" t="s">
        <v>238</v>
      </c>
      <c r="G96" t="s">
        <v>1871</v>
      </c>
      <c r="H96" t="s">
        <v>2995</v>
      </c>
      <c r="I96" t="s">
        <v>2893</v>
      </c>
      <c r="J96" t="s">
        <v>2876</v>
      </c>
      <c r="K96" t="s">
        <v>2876</v>
      </c>
      <c r="L96" t="s">
        <v>2876</v>
      </c>
      <c r="M96" t="s">
        <v>2876</v>
      </c>
      <c r="N96" t="s">
        <v>2876</v>
      </c>
      <c r="O96" t="s">
        <v>2876</v>
      </c>
      <c r="P96" t="s">
        <v>2876</v>
      </c>
      <c r="Q96" t="s">
        <v>2877</v>
      </c>
      <c r="R96" t="s">
        <v>2878</v>
      </c>
      <c r="S96">
        <f>VLOOKUP(ACCOUNTEXSEG,Sheet6!$A$2:$C$4000,3,TRUE)</f>
        <v>0</v>
      </c>
      <c r="T96">
        <f>IF(ACCTTYPE="I",0,OPENBALN)</f>
        <v>0</v>
      </c>
      <c r="U96">
        <v>0</v>
      </c>
      <c r="V96">
        <v>0</v>
      </c>
      <c r="W96">
        <v>0</v>
      </c>
      <c r="X96">
        <v>0</v>
      </c>
      <c r="Y96" s="179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 s="179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-3.25875</v>
      </c>
      <c r="BJ96">
        <v>-1.275625</v>
      </c>
      <c r="BK96">
        <v>-2.4568750000000001</v>
      </c>
      <c r="BL96">
        <v>0</v>
      </c>
      <c r="BM96" t="s">
        <v>2879</v>
      </c>
      <c r="BN96">
        <v>20190701</v>
      </c>
      <c r="BO96">
        <v>0</v>
      </c>
      <c r="BP96" t="s">
        <v>238</v>
      </c>
      <c r="BQ96">
        <v>0</v>
      </c>
      <c r="BR96">
        <v>2020</v>
      </c>
      <c r="BS96" t="s">
        <v>120</v>
      </c>
      <c r="BT96">
        <v>0</v>
      </c>
    </row>
    <row r="97" spans="1:72" x14ac:dyDescent="0.2">
      <c r="A97" t="s">
        <v>567</v>
      </c>
      <c r="B97" t="s">
        <v>3003</v>
      </c>
      <c r="C97" t="s">
        <v>2994</v>
      </c>
      <c r="D97">
        <f>IF(TYPE="R",40,IF(ISNA(INDEX(Categories!D:E,MATCH(GROUPTYPE,Categories!D:D,0),2)),0,INDEX(Categories!D:E,MATCH(GROUPTYPE,Categories!D:D,0),2)))</f>
        <v>12</v>
      </c>
      <c r="E97" t="str">
        <f>IF(TYPE="R","Retained Earnings",IF(ISNA(INDEX(Categories!D:F,MATCH(GLCATCODE,Categories!E:E,0),3)),0,INDEX(Categories!D:F,MATCH(GLCATCODE,Categories!E:E,0),3)))</f>
        <v>Other Income</v>
      </c>
      <c r="F97" t="s">
        <v>238</v>
      </c>
      <c r="G97" t="s">
        <v>1872</v>
      </c>
      <c r="H97" t="s">
        <v>2995</v>
      </c>
      <c r="I97" t="s">
        <v>2895</v>
      </c>
      <c r="J97" t="s">
        <v>2876</v>
      </c>
      <c r="K97" t="s">
        <v>2876</v>
      </c>
      <c r="L97" t="s">
        <v>2876</v>
      </c>
      <c r="M97" t="s">
        <v>2876</v>
      </c>
      <c r="N97" t="s">
        <v>2876</v>
      </c>
      <c r="O97" t="s">
        <v>2876</v>
      </c>
      <c r="P97" t="s">
        <v>2876</v>
      </c>
      <c r="Q97" t="s">
        <v>2877</v>
      </c>
      <c r="R97" t="s">
        <v>2878</v>
      </c>
      <c r="S97">
        <f>VLOOKUP(ACCOUNTEXSEG,Sheet6!$A$2:$C$4000,3,TRUE)</f>
        <v>0</v>
      </c>
      <c r="T97">
        <f>IF(ACCTTYPE="I",0,OPENBALN)</f>
        <v>0</v>
      </c>
      <c r="U97">
        <v>0</v>
      </c>
      <c r="V97">
        <v>0</v>
      </c>
      <c r="W97">
        <v>0</v>
      </c>
      <c r="X97">
        <v>0</v>
      </c>
      <c r="Y97" s="179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 s="179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-3.25875</v>
      </c>
      <c r="BJ97">
        <v>-1.2762500000000001</v>
      </c>
      <c r="BK97">
        <v>-2.4562499999999998</v>
      </c>
      <c r="BL97">
        <v>0</v>
      </c>
      <c r="BM97" t="s">
        <v>2879</v>
      </c>
      <c r="BN97">
        <v>20190701</v>
      </c>
      <c r="BO97">
        <v>0</v>
      </c>
      <c r="BP97" t="s">
        <v>238</v>
      </c>
      <c r="BQ97">
        <v>0</v>
      </c>
      <c r="BR97">
        <v>2020</v>
      </c>
      <c r="BS97" t="s">
        <v>120</v>
      </c>
      <c r="BT97">
        <v>0</v>
      </c>
    </row>
    <row r="98" spans="1:72" x14ac:dyDescent="0.2">
      <c r="A98" t="s">
        <v>568</v>
      </c>
      <c r="B98" t="s">
        <v>3004</v>
      </c>
      <c r="C98" t="s">
        <v>2994</v>
      </c>
      <c r="D98">
        <f>IF(TYPE="R",40,IF(ISNA(INDEX(Categories!D:E,MATCH(GROUPTYPE,Categories!D:D,0),2)),0,INDEX(Categories!D:E,MATCH(GROUPTYPE,Categories!D:D,0),2)))</f>
        <v>12</v>
      </c>
      <c r="E98" t="str">
        <f>IF(TYPE="R","Retained Earnings",IF(ISNA(INDEX(Categories!D:F,MATCH(GLCATCODE,Categories!E:E,0),3)),0,INDEX(Categories!D:F,MATCH(GLCATCODE,Categories!E:E,0),3)))</f>
        <v>Other Income</v>
      </c>
      <c r="F98" t="s">
        <v>238</v>
      </c>
      <c r="G98" t="s">
        <v>1873</v>
      </c>
      <c r="H98" t="s">
        <v>2995</v>
      </c>
      <c r="I98" t="s">
        <v>2897</v>
      </c>
      <c r="J98" t="s">
        <v>2876</v>
      </c>
      <c r="K98" t="s">
        <v>2876</v>
      </c>
      <c r="L98" t="s">
        <v>2876</v>
      </c>
      <c r="M98" t="s">
        <v>2876</v>
      </c>
      <c r="N98" t="s">
        <v>2876</v>
      </c>
      <c r="O98" t="s">
        <v>2876</v>
      </c>
      <c r="P98" t="s">
        <v>2876</v>
      </c>
      <c r="Q98" t="s">
        <v>2877</v>
      </c>
      <c r="R98" t="s">
        <v>2878</v>
      </c>
      <c r="S98">
        <f>VLOOKUP(ACCOUNTEXSEG,Sheet6!$A$2:$C$4000,3,TRUE)</f>
        <v>0</v>
      </c>
      <c r="T98">
        <f>IF(ACCTTYPE="I",0,OPENBALN)</f>
        <v>0</v>
      </c>
      <c r="U98">
        <v>0</v>
      </c>
      <c r="V98">
        <v>0</v>
      </c>
      <c r="W98">
        <v>0</v>
      </c>
      <c r="X98">
        <v>0</v>
      </c>
      <c r="Y98" s="179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 s="179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-3.25875</v>
      </c>
      <c r="BJ98">
        <v>-1.276875</v>
      </c>
      <c r="BK98">
        <v>-2.4562499999999998</v>
      </c>
      <c r="BL98">
        <v>0</v>
      </c>
      <c r="BM98" t="s">
        <v>2879</v>
      </c>
      <c r="BN98">
        <v>20190701</v>
      </c>
      <c r="BO98">
        <v>0</v>
      </c>
      <c r="BP98" t="s">
        <v>238</v>
      </c>
      <c r="BQ98">
        <v>0</v>
      </c>
      <c r="BR98">
        <v>2020</v>
      </c>
      <c r="BS98" t="s">
        <v>120</v>
      </c>
      <c r="BT98">
        <v>0</v>
      </c>
    </row>
    <row r="99" spans="1:72" x14ac:dyDescent="0.2">
      <c r="A99" t="s">
        <v>473</v>
      </c>
      <c r="B99" t="s">
        <v>3005</v>
      </c>
      <c r="C99" t="s">
        <v>2994</v>
      </c>
      <c r="D99">
        <f>IF(TYPE="R",40,IF(ISNA(INDEX(Categories!D:E,MATCH(GROUPTYPE,Categories!D:D,0),2)),0,INDEX(Categories!D:E,MATCH(GROUPTYPE,Categories!D:D,0),2)))</f>
        <v>12</v>
      </c>
      <c r="E99" t="str">
        <f>IF(TYPE="R","Retained Earnings",IF(ISNA(INDEX(Categories!D:F,MATCH(GLCATCODE,Categories!E:E,0),3)),0,INDEX(Categories!D:F,MATCH(GLCATCODE,Categories!E:E,0),3)))</f>
        <v>Other Income</v>
      </c>
      <c r="F99" t="s">
        <v>238</v>
      </c>
      <c r="G99" t="s">
        <v>1874</v>
      </c>
      <c r="H99" t="s">
        <v>2995</v>
      </c>
      <c r="I99" t="s">
        <v>2899</v>
      </c>
      <c r="J99" t="s">
        <v>2876</v>
      </c>
      <c r="K99" t="s">
        <v>2876</v>
      </c>
      <c r="L99" t="s">
        <v>2876</v>
      </c>
      <c r="M99" t="s">
        <v>2876</v>
      </c>
      <c r="N99" t="s">
        <v>2876</v>
      </c>
      <c r="O99" t="s">
        <v>2876</v>
      </c>
      <c r="P99" t="s">
        <v>2876</v>
      </c>
      <c r="Q99" t="s">
        <v>2877</v>
      </c>
      <c r="R99" t="s">
        <v>2878</v>
      </c>
      <c r="S99">
        <f>VLOOKUP(ACCOUNTEXSEG,Sheet6!$A$2:$C$4000,3,TRUE)</f>
        <v>0</v>
      </c>
      <c r="T99">
        <f>IF(ACCTTYPE="I",0,OPENBALN)</f>
        <v>0</v>
      </c>
      <c r="U99">
        <v>0</v>
      </c>
      <c r="V99">
        <v>0</v>
      </c>
      <c r="W99">
        <v>0</v>
      </c>
      <c r="X99">
        <v>0</v>
      </c>
      <c r="Y99" s="17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 s="17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-3.2593749999999999</v>
      </c>
      <c r="BJ99">
        <v>-1.276875</v>
      </c>
      <c r="BK99">
        <v>-2.4568750000000001</v>
      </c>
      <c r="BL99">
        <v>0</v>
      </c>
      <c r="BM99" t="s">
        <v>2879</v>
      </c>
      <c r="BN99">
        <v>20190701</v>
      </c>
      <c r="BO99">
        <v>0</v>
      </c>
      <c r="BP99" t="s">
        <v>238</v>
      </c>
      <c r="BQ99">
        <v>0</v>
      </c>
      <c r="BR99">
        <v>2020</v>
      </c>
      <c r="BS99" t="s">
        <v>120</v>
      </c>
      <c r="BT99">
        <v>0</v>
      </c>
    </row>
    <row r="100" spans="1:72" x14ac:dyDescent="0.2">
      <c r="A100" t="s">
        <v>570</v>
      </c>
      <c r="B100" t="s">
        <v>3006</v>
      </c>
      <c r="C100" t="s">
        <v>2994</v>
      </c>
      <c r="D100">
        <f>IF(TYPE="R",40,IF(ISNA(INDEX(Categories!D:E,MATCH(GROUPTYPE,Categories!D:D,0),2)),0,INDEX(Categories!D:E,MATCH(GROUPTYPE,Categories!D:D,0),2)))</f>
        <v>12</v>
      </c>
      <c r="E100" t="str">
        <f>IF(TYPE="R","Retained Earnings",IF(ISNA(INDEX(Categories!D:F,MATCH(GLCATCODE,Categories!E:E,0),3)),0,INDEX(Categories!D:F,MATCH(GLCATCODE,Categories!E:E,0),3)))</f>
        <v>Other Income</v>
      </c>
      <c r="F100" t="s">
        <v>238</v>
      </c>
      <c r="G100" t="s">
        <v>1876</v>
      </c>
      <c r="H100" t="s">
        <v>2995</v>
      </c>
      <c r="I100" t="s">
        <v>2903</v>
      </c>
      <c r="J100" t="s">
        <v>2876</v>
      </c>
      <c r="K100" t="s">
        <v>2876</v>
      </c>
      <c r="L100" t="s">
        <v>2876</v>
      </c>
      <c r="M100" t="s">
        <v>2876</v>
      </c>
      <c r="N100" t="s">
        <v>2876</v>
      </c>
      <c r="O100" t="s">
        <v>2876</v>
      </c>
      <c r="P100" t="s">
        <v>2876</v>
      </c>
      <c r="Q100" t="s">
        <v>2877</v>
      </c>
      <c r="R100" t="s">
        <v>2878</v>
      </c>
      <c r="S100">
        <f>VLOOKUP(ACCOUNTEXSEG,Sheet6!$A$2:$C$4000,3,TRUE)</f>
        <v>0</v>
      </c>
      <c r="T100">
        <f>IF(ACCTTYPE="I",0,OPENBALN)</f>
        <v>0</v>
      </c>
      <c r="U100">
        <v>0</v>
      </c>
      <c r="V100">
        <v>0</v>
      </c>
      <c r="W100">
        <v>0</v>
      </c>
      <c r="X100">
        <v>0</v>
      </c>
      <c r="Y100" s="179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 s="179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-1.0943750000000001</v>
      </c>
      <c r="BL100">
        <v>0</v>
      </c>
      <c r="BM100" t="s">
        <v>2879</v>
      </c>
      <c r="BN100">
        <v>20190701</v>
      </c>
      <c r="BO100">
        <v>0</v>
      </c>
      <c r="BP100" t="s">
        <v>238</v>
      </c>
      <c r="BQ100">
        <v>0</v>
      </c>
      <c r="BR100">
        <v>2020</v>
      </c>
      <c r="BS100" t="s">
        <v>120</v>
      </c>
      <c r="BT100">
        <v>0</v>
      </c>
    </row>
    <row r="101" spans="1:72" x14ac:dyDescent="0.2">
      <c r="A101" t="s">
        <v>1018</v>
      </c>
      <c r="B101" t="s">
        <v>3007</v>
      </c>
      <c r="C101" t="s">
        <v>2994</v>
      </c>
      <c r="D101">
        <f>IF(TYPE="R",40,IF(ISNA(INDEX(Categories!D:E,MATCH(GROUPTYPE,Categories!D:D,0),2)),0,INDEX(Categories!D:E,MATCH(GROUPTYPE,Categories!D:D,0),2)))</f>
        <v>12</v>
      </c>
      <c r="E101" t="str">
        <f>IF(TYPE="R","Retained Earnings",IF(ISNA(INDEX(Categories!D:F,MATCH(GLCATCODE,Categories!E:E,0),3)),0,INDEX(Categories!D:F,MATCH(GLCATCODE,Categories!E:E,0),3)))</f>
        <v>Other Income</v>
      </c>
      <c r="F101" t="s">
        <v>238</v>
      </c>
      <c r="G101" t="s">
        <v>1877</v>
      </c>
      <c r="H101" t="s">
        <v>2995</v>
      </c>
      <c r="I101" t="s">
        <v>2905</v>
      </c>
      <c r="J101" t="s">
        <v>2876</v>
      </c>
      <c r="K101" t="s">
        <v>2876</v>
      </c>
      <c r="L101" t="s">
        <v>2876</v>
      </c>
      <c r="M101" t="s">
        <v>2876</v>
      </c>
      <c r="N101" t="s">
        <v>2876</v>
      </c>
      <c r="O101" t="s">
        <v>2876</v>
      </c>
      <c r="P101" t="s">
        <v>2876</v>
      </c>
      <c r="Q101" t="s">
        <v>2877</v>
      </c>
      <c r="R101" t="s">
        <v>2878</v>
      </c>
      <c r="S101">
        <f>VLOOKUP(ACCOUNTEXSEG,Sheet6!$A$2:$C$4000,3,TRUE)</f>
        <v>0</v>
      </c>
      <c r="T101">
        <f>IF(ACCTTYPE="I",0,OPENBALN)</f>
        <v>0</v>
      </c>
      <c r="U101">
        <v>0</v>
      </c>
      <c r="V101">
        <v>0</v>
      </c>
      <c r="W101">
        <v>0</v>
      </c>
      <c r="X101">
        <v>0</v>
      </c>
      <c r="Y101" s="179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 s="179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-3.4766659999999998</v>
      </c>
      <c r="BJ101">
        <v>-1.3620000000000001</v>
      </c>
      <c r="BK101">
        <v>-2.6186660000000002</v>
      </c>
      <c r="BL101">
        <v>0</v>
      </c>
      <c r="BM101" t="s">
        <v>2879</v>
      </c>
      <c r="BN101">
        <v>20190701</v>
      </c>
      <c r="BO101">
        <v>0</v>
      </c>
      <c r="BP101" t="s">
        <v>238</v>
      </c>
      <c r="BQ101">
        <v>0</v>
      </c>
      <c r="BR101">
        <v>2020</v>
      </c>
      <c r="BS101" t="s">
        <v>120</v>
      </c>
      <c r="BT101">
        <v>0</v>
      </c>
    </row>
    <row r="102" spans="1:72" x14ac:dyDescent="0.2">
      <c r="A102" t="s">
        <v>1019</v>
      </c>
      <c r="B102" t="s">
        <v>3008</v>
      </c>
      <c r="C102" t="s">
        <v>2994</v>
      </c>
      <c r="D102">
        <f>IF(TYPE="R",40,IF(ISNA(INDEX(Categories!D:E,MATCH(GROUPTYPE,Categories!D:D,0),2)),0,INDEX(Categories!D:E,MATCH(GROUPTYPE,Categories!D:D,0),2)))</f>
        <v>12</v>
      </c>
      <c r="E102" t="str">
        <f>IF(TYPE="R","Retained Earnings",IF(ISNA(INDEX(Categories!D:F,MATCH(GLCATCODE,Categories!E:E,0),3)),0,INDEX(Categories!D:F,MATCH(GLCATCODE,Categories!E:E,0),3)))</f>
        <v>Other Income</v>
      </c>
      <c r="F102" t="s">
        <v>238</v>
      </c>
      <c r="G102" t="s">
        <v>1878</v>
      </c>
      <c r="H102" t="s">
        <v>2995</v>
      </c>
      <c r="I102" t="s">
        <v>2907</v>
      </c>
      <c r="J102" t="s">
        <v>2876</v>
      </c>
      <c r="K102" t="s">
        <v>2876</v>
      </c>
      <c r="L102" t="s">
        <v>2876</v>
      </c>
      <c r="M102" t="s">
        <v>2876</v>
      </c>
      <c r="N102" t="s">
        <v>2876</v>
      </c>
      <c r="O102" t="s">
        <v>2876</v>
      </c>
      <c r="P102" t="s">
        <v>2876</v>
      </c>
      <c r="Q102" t="s">
        <v>2877</v>
      </c>
      <c r="R102" t="s">
        <v>2878</v>
      </c>
      <c r="S102">
        <f>VLOOKUP(ACCOUNTEXSEG,Sheet6!$A$2:$C$4000,3,TRUE)</f>
        <v>0</v>
      </c>
      <c r="T102">
        <f>IF(ACCTTYPE="I",0,OPENBALN)</f>
        <v>0</v>
      </c>
      <c r="U102">
        <v>0</v>
      </c>
      <c r="V102">
        <v>0</v>
      </c>
      <c r="W102">
        <v>0</v>
      </c>
      <c r="X102">
        <v>0</v>
      </c>
      <c r="Y102" s="179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 s="179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-3.4766659999999998</v>
      </c>
      <c r="BJ102">
        <v>-1.3606659999999999</v>
      </c>
      <c r="BK102">
        <v>-2.6186660000000002</v>
      </c>
      <c r="BL102">
        <v>0</v>
      </c>
      <c r="BM102" t="s">
        <v>2879</v>
      </c>
      <c r="BN102">
        <v>20190701</v>
      </c>
      <c r="BO102">
        <v>0</v>
      </c>
      <c r="BP102" t="s">
        <v>238</v>
      </c>
      <c r="BQ102">
        <v>0</v>
      </c>
      <c r="BR102">
        <v>2020</v>
      </c>
      <c r="BS102" t="s">
        <v>120</v>
      </c>
      <c r="BT102">
        <v>0</v>
      </c>
    </row>
    <row r="103" spans="1:72" x14ac:dyDescent="0.2">
      <c r="A103" t="s">
        <v>1020</v>
      </c>
      <c r="B103" t="s">
        <v>3009</v>
      </c>
      <c r="C103" t="s">
        <v>2994</v>
      </c>
      <c r="D103">
        <f>IF(TYPE="R",40,IF(ISNA(INDEX(Categories!D:E,MATCH(GROUPTYPE,Categories!D:D,0),2)),0,INDEX(Categories!D:E,MATCH(GROUPTYPE,Categories!D:D,0),2)))</f>
        <v>12</v>
      </c>
      <c r="E103" t="str">
        <f>IF(TYPE="R","Retained Earnings",IF(ISNA(INDEX(Categories!D:F,MATCH(GLCATCODE,Categories!E:E,0),3)),0,INDEX(Categories!D:F,MATCH(GLCATCODE,Categories!E:E,0),3)))</f>
        <v>Other Income</v>
      </c>
      <c r="F103" t="s">
        <v>238</v>
      </c>
      <c r="G103" t="s">
        <v>1879</v>
      </c>
      <c r="H103" t="s">
        <v>2995</v>
      </c>
      <c r="I103" t="s">
        <v>2909</v>
      </c>
      <c r="J103" t="s">
        <v>2876</v>
      </c>
      <c r="K103" t="s">
        <v>2876</v>
      </c>
      <c r="L103" t="s">
        <v>2876</v>
      </c>
      <c r="M103" t="s">
        <v>2876</v>
      </c>
      <c r="N103" t="s">
        <v>2876</v>
      </c>
      <c r="O103" t="s">
        <v>2876</v>
      </c>
      <c r="P103" t="s">
        <v>2876</v>
      </c>
      <c r="Q103" t="s">
        <v>2877</v>
      </c>
      <c r="R103" t="s">
        <v>2878</v>
      </c>
      <c r="S103">
        <f>VLOOKUP(ACCOUNTEXSEG,Sheet6!$A$2:$C$4000,3,TRUE)</f>
        <v>0</v>
      </c>
      <c r="T103">
        <f>IF(ACCTTYPE="I",0,OPENBALN)</f>
        <v>0</v>
      </c>
      <c r="U103">
        <v>0</v>
      </c>
      <c r="V103">
        <v>0</v>
      </c>
      <c r="W103">
        <v>0</v>
      </c>
      <c r="X103">
        <v>0</v>
      </c>
      <c r="Y103" s="179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 s="179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-3.4766659999999998</v>
      </c>
      <c r="BJ103">
        <v>-1.3613329999999999</v>
      </c>
      <c r="BK103">
        <v>-2.6193330000000001</v>
      </c>
      <c r="BL103">
        <v>0</v>
      </c>
      <c r="BM103" t="s">
        <v>2879</v>
      </c>
      <c r="BN103">
        <v>20190701</v>
      </c>
      <c r="BO103">
        <v>0</v>
      </c>
      <c r="BP103" t="s">
        <v>238</v>
      </c>
      <c r="BQ103">
        <v>0</v>
      </c>
      <c r="BR103">
        <v>2020</v>
      </c>
      <c r="BS103" t="s">
        <v>120</v>
      </c>
      <c r="BT103">
        <v>0</v>
      </c>
    </row>
    <row r="104" spans="1:72" x14ac:dyDescent="0.2">
      <c r="A104" t="s">
        <v>583</v>
      </c>
      <c r="B104" t="s">
        <v>3010</v>
      </c>
      <c r="C104" t="s">
        <v>3011</v>
      </c>
      <c r="D104">
        <f>IF(TYPE="R",40,IF(ISNA(INDEX(Categories!D:E,MATCH(GROUPTYPE,Categories!D:D,0),2)),0,INDEX(Categories!D:E,MATCH(GROUPTYPE,Categories!D:D,0),2)))</f>
        <v>13</v>
      </c>
      <c r="E104" t="str">
        <f>IF(TYPE="R","Retained Earnings",IF(ISNA(INDEX(Categories!D:F,MATCH(GLCATCODE,Categories!E:E,0),3)),0,INDEX(Categories!D:F,MATCH(GLCATCODE,Categories!E:E,0),3)))</f>
        <v>Cost and Expenses</v>
      </c>
      <c r="F104" t="s">
        <v>238</v>
      </c>
      <c r="G104" t="s">
        <v>1893</v>
      </c>
      <c r="H104" t="s">
        <v>3012</v>
      </c>
      <c r="I104" t="s">
        <v>2901</v>
      </c>
      <c r="J104" t="s">
        <v>2876</v>
      </c>
      <c r="K104" t="s">
        <v>2876</v>
      </c>
      <c r="L104" t="s">
        <v>2876</v>
      </c>
      <c r="M104" t="s">
        <v>2876</v>
      </c>
      <c r="N104" t="s">
        <v>2876</v>
      </c>
      <c r="O104" t="s">
        <v>2876</v>
      </c>
      <c r="P104" t="s">
        <v>2876</v>
      </c>
      <c r="Q104" t="s">
        <v>2877</v>
      </c>
      <c r="R104" t="s">
        <v>2948</v>
      </c>
      <c r="S104">
        <f>VLOOKUP(ACCOUNTEXSEG,Sheet6!$A$2:$C$4000,3,TRUE)</f>
        <v>0</v>
      </c>
      <c r="T104">
        <f>IF(ACCTTYPE="I",0,OPENBALN)</f>
        <v>0</v>
      </c>
      <c r="U104">
        <v>0</v>
      </c>
      <c r="V104">
        <v>0</v>
      </c>
      <c r="W104">
        <v>0</v>
      </c>
      <c r="X104">
        <v>0</v>
      </c>
      <c r="Y104" s="179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 s="179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28.255624999999998</v>
      </c>
      <c r="BL104">
        <v>0</v>
      </c>
      <c r="BM104" t="s">
        <v>2879</v>
      </c>
      <c r="BN104">
        <v>20190701</v>
      </c>
      <c r="BO104">
        <v>0</v>
      </c>
      <c r="BP104" t="s">
        <v>238</v>
      </c>
      <c r="BQ104">
        <v>0</v>
      </c>
      <c r="BR104">
        <v>2020</v>
      </c>
      <c r="BS104" t="s">
        <v>122</v>
      </c>
      <c r="BT104">
        <v>0</v>
      </c>
    </row>
    <row r="105" spans="1:72" x14ac:dyDescent="0.2">
      <c r="A105" t="s">
        <v>584</v>
      </c>
      <c r="B105" t="s">
        <v>3013</v>
      </c>
      <c r="C105" t="s">
        <v>3011</v>
      </c>
      <c r="D105">
        <f>IF(TYPE="R",40,IF(ISNA(INDEX(Categories!D:E,MATCH(GROUPTYPE,Categories!D:D,0),2)),0,INDEX(Categories!D:E,MATCH(GROUPTYPE,Categories!D:D,0),2)))</f>
        <v>13</v>
      </c>
      <c r="E105" t="str">
        <f>IF(TYPE="R","Retained Earnings",IF(ISNA(INDEX(Categories!D:F,MATCH(GLCATCODE,Categories!E:E,0),3)),0,INDEX(Categories!D:F,MATCH(GLCATCODE,Categories!E:E,0),3)))</f>
        <v>Cost and Expenses</v>
      </c>
      <c r="F105" t="s">
        <v>238</v>
      </c>
      <c r="G105" t="s">
        <v>1894</v>
      </c>
      <c r="H105" t="s">
        <v>3012</v>
      </c>
      <c r="I105" t="s">
        <v>2903</v>
      </c>
      <c r="J105" t="s">
        <v>2876</v>
      </c>
      <c r="K105" t="s">
        <v>2876</v>
      </c>
      <c r="L105" t="s">
        <v>2876</v>
      </c>
      <c r="M105" t="s">
        <v>2876</v>
      </c>
      <c r="N105" t="s">
        <v>2876</v>
      </c>
      <c r="O105" t="s">
        <v>2876</v>
      </c>
      <c r="P105" t="s">
        <v>2876</v>
      </c>
      <c r="Q105" t="s">
        <v>2877</v>
      </c>
      <c r="R105" t="s">
        <v>2948</v>
      </c>
      <c r="S105">
        <f>VLOOKUP(ACCOUNTEXSEG,Sheet6!$A$2:$C$4000,3,TRUE)</f>
        <v>0</v>
      </c>
      <c r="T105">
        <f>IF(ACCTTYPE="I",0,OPENBALN)</f>
        <v>0</v>
      </c>
      <c r="U105">
        <v>0</v>
      </c>
      <c r="V105">
        <v>0</v>
      </c>
      <c r="W105">
        <v>0</v>
      </c>
      <c r="X105">
        <v>0</v>
      </c>
      <c r="Y105" s="179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 s="179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243.47624999999999</v>
      </c>
      <c r="BL105">
        <v>0</v>
      </c>
      <c r="BM105" t="s">
        <v>2879</v>
      </c>
      <c r="BN105">
        <v>20190701</v>
      </c>
      <c r="BO105">
        <v>0</v>
      </c>
      <c r="BP105" t="s">
        <v>238</v>
      </c>
      <c r="BQ105">
        <v>0</v>
      </c>
      <c r="BR105">
        <v>2020</v>
      </c>
      <c r="BS105" t="s">
        <v>122</v>
      </c>
      <c r="BT105">
        <v>0</v>
      </c>
    </row>
    <row r="106" spans="1:72" x14ac:dyDescent="0.2">
      <c r="A106" t="s">
        <v>1150</v>
      </c>
      <c r="B106" t="s">
        <v>3014</v>
      </c>
      <c r="C106" t="s">
        <v>3011</v>
      </c>
      <c r="D106">
        <f>IF(TYPE="R",40,IF(ISNA(INDEX(Categories!D:E,MATCH(GROUPTYPE,Categories!D:D,0),2)),0,INDEX(Categories!D:E,MATCH(GROUPTYPE,Categories!D:D,0),2)))</f>
        <v>13</v>
      </c>
      <c r="E106" t="str">
        <f>IF(TYPE="R","Retained Earnings",IF(ISNA(INDEX(Categories!D:F,MATCH(GLCATCODE,Categories!E:E,0),3)),0,INDEX(Categories!D:F,MATCH(GLCATCODE,Categories!E:E,0),3)))</f>
        <v>Cost and Expenses</v>
      </c>
      <c r="F106" t="s">
        <v>238</v>
      </c>
      <c r="G106" t="s">
        <v>1895</v>
      </c>
      <c r="H106" t="s">
        <v>3012</v>
      </c>
      <c r="I106" t="s">
        <v>2905</v>
      </c>
      <c r="J106" t="s">
        <v>2876</v>
      </c>
      <c r="K106" t="s">
        <v>2876</v>
      </c>
      <c r="L106" t="s">
        <v>2876</v>
      </c>
      <c r="M106" t="s">
        <v>2876</v>
      </c>
      <c r="N106" t="s">
        <v>2876</v>
      </c>
      <c r="O106" t="s">
        <v>2876</v>
      </c>
      <c r="P106" t="s">
        <v>2876</v>
      </c>
      <c r="Q106" t="s">
        <v>2877</v>
      </c>
      <c r="R106" t="s">
        <v>2948</v>
      </c>
      <c r="S106">
        <f>VLOOKUP(ACCOUNTEXSEG,Sheet6!$A$2:$C$4000,3,TRUE)</f>
        <v>1000.21</v>
      </c>
      <c r="T106">
        <f>IF(ACCTTYPE="I",0,OPENBALN)</f>
        <v>0</v>
      </c>
      <c r="U106">
        <v>450.03</v>
      </c>
      <c r="V106">
        <v>41.99</v>
      </c>
      <c r="W106">
        <v>42.5</v>
      </c>
      <c r="X106">
        <v>0</v>
      </c>
      <c r="Y106" s="179">
        <v>0</v>
      </c>
      <c r="Z106">
        <v>0</v>
      </c>
      <c r="AA106">
        <v>514.17999999999995</v>
      </c>
      <c r="AB106">
        <v>0</v>
      </c>
      <c r="AC106">
        <v>53.24</v>
      </c>
      <c r="AD106">
        <v>0</v>
      </c>
      <c r="AE106">
        <v>430.99</v>
      </c>
      <c r="AF106">
        <v>27.46</v>
      </c>
      <c r="AG106">
        <v>27.46</v>
      </c>
      <c r="AH106">
        <v>101.75</v>
      </c>
      <c r="AI106">
        <v>101.75</v>
      </c>
      <c r="AJ106">
        <v>101.75</v>
      </c>
      <c r="AK106">
        <v>101.75</v>
      </c>
      <c r="AL106">
        <v>101.75</v>
      </c>
      <c r="AM106">
        <v>101.75</v>
      </c>
      <c r="AN106">
        <v>514.17999999999995</v>
      </c>
      <c r="AO106">
        <v>101.75</v>
      </c>
      <c r="AP106">
        <v>101.75</v>
      </c>
      <c r="AQ106">
        <v>101.75</v>
      </c>
      <c r="AR106">
        <v>101.75</v>
      </c>
      <c r="AS106">
        <v>101.75</v>
      </c>
      <c r="AT106">
        <v>101.75</v>
      </c>
      <c r="AU106" s="179">
        <v>110.8</v>
      </c>
      <c r="AV106">
        <v>24.04</v>
      </c>
      <c r="AW106">
        <v>45.43</v>
      </c>
      <c r="AX106">
        <v>441.52</v>
      </c>
      <c r="AY106">
        <v>45.43</v>
      </c>
      <c r="AZ106">
        <v>438.55</v>
      </c>
      <c r="BA106">
        <v>45.51</v>
      </c>
      <c r="BB106">
        <v>46.65</v>
      </c>
      <c r="BC106">
        <v>0</v>
      </c>
      <c r="BD106">
        <v>474.32</v>
      </c>
      <c r="BE106">
        <v>41.99</v>
      </c>
      <c r="BF106">
        <v>42.5</v>
      </c>
      <c r="BG106">
        <v>42.5</v>
      </c>
      <c r="BH106">
        <v>140.39866599999999</v>
      </c>
      <c r="BI106">
        <v>165.232</v>
      </c>
      <c r="BJ106">
        <v>188.214</v>
      </c>
      <c r="BK106">
        <v>61.328000000000003</v>
      </c>
      <c r="BL106">
        <v>108.89533299999999</v>
      </c>
      <c r="BM106" t="s">
        <v>2879</v>
      </c>
      <c r="BN106">
        <v>20190701</v>
      </c>
      <c r="BO106">
        <v>1025.8699999999999</v>
      </c>
      <c r="BP106" t="s">
        <v>238</v>
      </c>
      <c r="BQ106">
        <v>650.97</v>
      </c>
      <c r="BR106">
        <v>2020</v>
      </c>
      <c r="BS106" t="s">
        <v>122</v>
      </c>
      <c r="BT106">
        <v>1025.8699999999999</v>
      </c>
    </row>
    <row r="107" spans="1:72" x14ac:dyDescent="0.2">
      <c r="A107" t="s">
        <v>1151</v>
      </c>
      <c r="B107" t="s">
        <v>3015</v>
      </c>
      <c r="C107" t="s">
        <v>3011</v>
      </c>
      <c r="D107">
        <f>IF(TYPE="R",40,IF(ISNA(INDEX(Categories!D:E,MATCH(GROUPTYPE,Categories!D:D,0),2)),0,INDEX(Categories!D:E,MATCH(GROUPTYPE,Categories!D:D,0),2)))</f>
        <v>13</v>
      </c>
      <c r="E107" t="str">
        <f>IF(TYPE="R","Retained Earnings",IF(ISNA(INDEX(Categories!D:F,MATCH(GLCATCODE,Categories!E:E,0),3)),0,INDEX(Categories!D:F,MATCH(GLCATCODE,Categories!E:E,0),3)))</f>
        <v>Cost and Expenses</v>
      </c>
      <c r="F107" t="s">
        <v>238</v>
      </c>
      <c r="G107" t="s">
        <v>1896</v>
      </c>
      <c r="H107" t="s">
        <v>3012</v>
      </c>
      <c r="I107" t="s">
        <v>2907</v>
      </c>
      <c r="J107" t="s">
        <v>2876</v>
      </c>
      <c r="K107" t="s">
        <v>2876</v>
      </c>
      <c r="L107" t="s">
        <v>2876</v>
      </c>
      <c r="M107" t="s">
        <v>2876</v>
      </c>
      <c r="N107" t="s">
        <v>2876</v>
      </c>
      <c r="O107" t="s">
        <v>2876</v>
      </c>
      <c r="P107" t="s">
        <v>2876</v>
      </c>
      <c r="Q107" t="s">
        <v>2877</v>
      </c>
      <c r="R107" t="s">
        <v>2948</v>
      </c>
      <c r="S107">
        <f>VLOOKUP(ACCOUNTEXSEG,Sheet6!$A$2:$C$4000,3,TRUE)</f>
        <v>1511.31</v>
      </c>
      <c r="T107">
        <f>IF(ACCTTYPE="I",0,OPENBALN)</f>
        <v>0</v>
      </c>
      <c r="U107">
        <v>624.44000000000005</v>
      </c>
      <c r="V107">
        <v>74.400000000000006</v>
      </c>
      <c r="W107">
        <v>91.1</v>
      </c>
      <c r="X107">
        <v>626.54</v>
      </c>
      <c r="Y107" s="179">
        <v>76.5</v>
      </c>
      <c r="Z107">
        <v>531.42999999999995</v>
      </c>
      <c r="AA107">
        <v>182.17</v>
      </c>
      <c r="AB107">
        <v>85.71</v>
      </c>
      <c r="AC107">
        <v>91.1</v>
      </c>
      <c r="AD107">
        <v>622.5</v>
      </c>
      <c r="AE107">
        <v>72.23</v>
      </c>
      <c r="AF107">
        <v>0</v>
      </c>
      <c r="AG107">
        <v>0</v>
      </c>
      <c r="AH107">
        <v>307.10000000000002</v>
      </c>
      <c r="AI107">
        <v>307.10000000000002</v>
      </c>
      <c r="AJ107">
        <v>307.10000000000002</v>
      </c>
      <c r="AK107">
        <v>307.10000000000002</v>
      </c>
      <c r="AL107">
        <v>307.10000000000002</v>
      </c>
      <c r="AM107">
        <v>307.10000000000002</v>
      </c>
      <c r="AN107">
        <v>182.17</v>
      </c>
      <c r="AO107">
        <v>307.10000000000002</v>
      </c>
      <c r="AP107">
        <v>307.10000000000002</v>
      </c>
      <c r="AQ107">
        <v>307.10000000000002</v>
      </c>
      <c r="AR107">
        <v>307.10000000000002</v>
      </c>
      <c r="AS107">
        <v>307.10000000000002</v>
      </c>
      <c r="AT107">
        <v>307.10000000000002</v>
      </c>
      <c r="AU107" s="179">
        <v>0</v>
      </c>
      <c r="AV107">
        <v>346.76</v>
      </c>
      <c r="AW107">
        <v>0</v>
      </c>
      <c r="AX107">
        <v>0</v>
      </c>
      <c r="AY107">
        <v>201.74</v>
      </c>
      <c r="AZ107">
        <v>0</v>
      </c>
      <c r="BA107">
        <v>612.78</v>
      </c>
      <c r="BB107">
        <v>83.65</v>
      </c>
      <c r="BC107">
        <v>79.69</v>
      </c>
      <c r="BD107">
        <v>616.36</v>
      </c>
      <c r="BE107">
        <v>71.95</v>
      </c>
      <c r="BF107">
        <v>89</v>
      </c>
      <c r="BG107">
        <v>89</v>
      </c>
      <c r="BH107">
        <v>147.12928500000001</v>
      </c>
      <c r="BI107">
        <v>272.01499999999999</v>
      </c>
      <c r="BJ107">
        <v>168.23071400000001</v>
      </c>
      <c r="BK107">
        <v>141.435</v>
      </c>
      <c r="BL107">
        <v>254.30500000000001</v>
      </c>
      <c r="BM107" t="s">
        <v>2879</v>
      </c>
      <c r="BN107">
        <v>20190701</v>
      </c>
      <c r="BO107">
        <v>1053.71</v>
      </c>
      <c r="BP107" t="s">
        <v>238</v>
      </c>
      <c r="BQ107">
        <v>1553.43</v>
      </c>
      <c r="BR107">
        <v>2020</v>
      </c>
      <c r="BS107" t="s">
        <v>122</v>
      </c>
      <c r="BT107">
        <v>1053.71</v>
      </c>
    </row>
    <row r="108" spans="1:72" x14ac:dyDescent="0.2">
      <c r="A108" t="s">
        <v>1152</v>
      </c>
      <c r="B108" t="s">
        <v>3016</v>
      </c>
      <c r="C108" t="s">
        <v>3011</v>
      </c>
      <c r="D108">
        <f>IF(TYPE="R",40,IF(ISNA(INDEX(Categories!D:E,MATCH(GROUPTYPE,Categories!D:D,0),2)),0,INDEX(Categories!D:E,MATCH(GROUPTYPE,Categories!D:D,0),2)))</f>
        <v>13</v>
      </c>
      <c r="E108" t="str">
        <f>IF(TYPE="R","Retained Earnings",IF(ISNA(INDEX(Categories!D:F,MATCH(GLCATCODE,Categories!E:E,0),3)),0,INDEX(Categories!D:F,MATCH(GLCATCODE,Categories!E:E,0),3)))</f>
        <v>Cost and Expenses</v>
      </c>
      <c r="F108" t="s">
        <v>238</v>
      </c>
      <c r="G108" t="s">
        <v>1897</v>
      </c>
      <c r="H108" t="s">
        <v>3012</v>
      </c>
      <c r="I108" t="s">
        <v>2909</v>
      </c>
      <c r="J108" t="s">
        <v>2876</v>
      </c>
      <c r="K108" t="s">
        <v>2876</v>
      </c>
      <c r="L108" t="s">
        <v>2876</v>
      </c>
      <c r="M108" t="s">
        <v>2876</v>
      </c>
      <c r="N108" t="s">
        <v>2876</v>
      </c>
      <c r="O108" t="s">
        <v>2876</v>
      </c>
      <c r="P108" t="s">
        <v>2876</v>
      </c>
      <c r="Q108" t="s">
        <v>2877</v>
      </c>
      <c r="R108" t="s">
        <v>2948</v>
      </c>
      <c r="S108">
        <f>VLOOKUP(ACCOUNTEXSEG,Sheet6!$A$2:$C$4000,3,TRUE)</f>
        <v>1038.6300000000001</v>
      </c>
      <c r="T108">
        <f>IF(ACCTTYPE="I",0,OPENBALN)</f>
        <v>0</v>
      </c>
      <c r="U108">
        <v>794.11</v>
      </c>
      <c r="V108">
        <v>0</v>
      </c>
      <c r="W108">
        <v>194.93</v>
      </c>
      <c r="X108">
        <v>1189.05</v>
      </c>
      <c r="Y108" s="179">
        <v>0</v>
      </c>
      <c r="Z108">
        <v>0</v>
      </c>
      <c r="AA108">
        <v>795.73</v>
      </c>
      <c r="AB108">
        <v>0</v>
      </c>
      <c r="AC108">
        <v>129.97999999999999</v>
      </c>
      <c r="AD108">
        <v>789.11</v>
      </c>
      <c r="AE108">
        <v>107.24</v>
      </c>
      <c r="AF108">
        <v>121.83</v>
      </c>
      <c r="AG108">
        <v>121.83</v>
      </c>
      <c r="AH108">
        <v>316.24</v>
      </c>
      <c r="AI108">
        <v>316.24</v>
      </c>
      <c r="AJ108">
        <v>316.24</v>
      </c>
      <c r="AK108">
        <v>316.24</v>
      </c>
      <c r="AL108">
        <v>316.24</v>
      </c>
      <c r="AM108">
        <v>316.24</v>
      </c>
      <c r="AN108">
        <v>795.73</v>
      </c>
      <c r="AO108">
        <v>316.24</v>
      </c>
      <c r="AP108">
        <v>316.24</v>
      </c>
      <c r="AQ108">
        <v>316.24</v>
      </c>
      <c r="AR108">
        <v>316.24</v>
      </c>
      <c r="AS108">
        <v>316.24</v>
      </c>
      <c r="AT108">
        <v>316.24</v>
      </c>
      <c r="AU108" s="179">
        <v>1660.16</v>
      </c>
      <c r="AV108">
        <v>126.44</v>
      </c>
      <c r="AW108">
        <v>113.98</v>
      </c>
      <c r="AX108">
        <v>784.1</v>
      </c>
      <c r="AY108">
        <v>124.64</v>
      </c>
      <c r="AZ108">
        <v>676.14</v>
      </c>
      <c r="BA108">
        <v>237.94</v>
      </c>
      <c r="BB108">
        <v>124.64</v>
      </c>
      <c r="BC108">
        <v>118.81</v>
      </c>
      <c r="BD108">
        <v>784.1</v>
      </c>
      <c r="BE108">
        <v>110.75</v>
      </c>
      <c r="BF108">
        <v>129.97999999999999</v>
      </c>
      <c r="BG108">
        <v>129.97999999999999</v>
      </c>
      <c r="BH108">
        <v>323.14928500000002</v>
      </c>
      <c r="BI108">
        <v>338.75071400000002</v>
      </c>
      <c r="BJ108">
        <v>114.57714199999999</v>
      </c>
      <c r="BK108">
        <v>210.35214199999999</v>
      </c>
      <c r="BL108">
        <v>305.31214199999999</v>
      </c>
      <c r="BM108" t="s">
        <v>2879</v>
      </c>
      <c r="BN108">
        <v>20190701</v>
      </c>
      <c r="BO108">
        <v>1943.89</v>
      </c>
      <c r="BP108" t="s">
        <v>238</v>
      </c>
      <c r="BQ108">
        <v>1506.22</v>
      </c>
      <c r="BR108">
        <v>2020</v>
      </c>
      <c r="BS108" t="s">
        <v>122</v>
      </c>
      <c r="BT108">
        <v>1943.89</v>
      </c>
    </row>
    <row r="109" spans="1:72" x14ac:dyDescent="0.2">
      <c r="A109" t="s">
        <v>1196</v>
      </c>
      <c r="B109" t="s">
        <v>3017</v>
      </c>
      <c r="C109" t="s">
        <v>3018</v>
      </c>
      <c r="D109">
        <f>IF(TYPE="R",40,IF(ISNA(INDEX(Categories!D:E,MATCH(GROUPTYPE,Categories!D:D,0),2)),0,INDEX(Categories!D:E,MATCH(GROUPTYPE,Categories!D:D,0),2)))</f>
        <v>13</v>
      </c>
      <c r="E109" t="str">
        <f>IF(TYPE="R","Retained Earnings",IF(ISNA(INDEX(Categories!D:F,MATCH(GLCATCODE,Categories!E:E,0),3)),0,INDEX(Categories!D:F,MATCH(GLCATCODE,Categories!E:E,0),3)))</f>
        <v>Cost and Expenses</v>
      </c>
      <c r="F109" t="s">
        <v>238</v>
      </c>
      <c r="G109" t="s">
        <v>1946</v>
      </c>
      <c r="H109" t="s">
        <v>3019</v>
      </c>
      <c r="I109" t="s">
        <v>2875</v>
      </c>
      <c r="J109" t="s">
        <v>2876</v>
      </c>
      <c r="K109" t="s">
        <v>2876</v>
      </c>
      <c r="L109" t="s">
        <v>2876</v>
      </c>
      <c r="M109" t="s">
        <v>2876</v>
      </c>
      <c r="N109" t="s">
        <v>2876</v>
      </c>
      <c r="O109" t="s">
        <v>2876</v>
      </c>
      <c r="P109" t="s">
        <v>2876</v>
      </c>
      <c r="Q109" t="s">
        <v>2877</v>
      </c>
      <c r="R109" t="s">
        <v>2948</v>
      </c>
      <c r="S109">
        <f>VLOOKUP(ACCOUNTEXSEG,Sheet6!$A$2:$C$4000,3,TRUE)</f>
        <v>0</v>
      </c>
      <c r="T109">
        <f>IF(ACCTTYPE="I",0,OPENBALN)</f>
        <v>0</v>
      </c>
      <c r="U109">
        <v>0</v>
      </c>
      <c r="V109">
        <v>0</v>
      </c>
      <c r="W109">
        <v>0</v>
      </c>
      <c r="X109">
        <v>0</v>
      </c>
      <c r="Y109" s="17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 s="17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217.08375000000001</v>
      </c>
      <c r="BJ109">
        <v>566.301875</v>
      </c>
      <c r="BK109">
        <v>0</v>
      </c>
      <c r="BL109">
        <v>0</v>
      </c>
      <c r="BM109" t="s">
        <v>2879</v>
      </c>
      <c r="BN109">
        <v>20190701</v>
      </c>
      <c r="BO109">
        <v>0</v>
      </c>
      <c r="BP109" t="s">
        <v>238</v>
      </c>
      <c r="BQ109">
        <v>0</v>
      </c>
      <c r="BR109">
        <v>2020</v>
      </c>
      <c r="BS109" t="s">
        <v>123</v>
      </c>
      <c r="BT109">
        <v>0</v>
      </c>
    </row>
    <row r="110" spans="1:72" x14ac:dyDescent="0.2">
      <c r="A110" t="s">
        <v>1198</v>
      </c>
      <c r="B110" t="s">
        <v>3020</v>
      </c>
      <c r="C110" t="s">
        <v>3018</v>
      </c>
      <c r="D110">
        <f>IF(TYPE="R",40,IF(ISNA(INDEX(Categories!D:E,MATCH(GROUPTYPE,Categories!D:D,0),2)),0,INDEX(Categories!D:E,MATCH(GROUPTYPE,Categories!D:D,0),2)))</f>
        <v>13</v>
      </c>
      <c r="E110" t="str">
        <f>IF(TYPE="R","Retained Earnings",IF(ISNA(INDEX(Categories!D:F,MATCH(GLCATCODE,Categories!E:E,0),3)),0,INDEX(Categories!D:F,MATCH(GLCATCODE,Categories!E:E,0),3)))</f>
        <v>Cost and Expenses</v>
      </c>
      <c r="F110" t="s">
        <v>238</v>
      </c>
      <c r="G110" t="s">
        <v>1948</v>
      </c>
      <c r="H110" t="s">
        <v>3019</v>
      </c>
      <c r="I110" t="s">
        <v>2883</v>
      </c>
      <c r="J110" t="s">
        <v>2876</v>
      </c>
      <c r="K110" t="s">
        <v>2876</v>
      </c>
      <c r="L110" t="s">
        <v>2876</v>
      </c>
      <c r="M110" t="s">
        <v>2876</v>
      </c>
      <c r="N110" t="s">
        <v>2876</v>
      </c>
      <c r="O110" t="s">
        <v>2876</v>
      </c>
      <c r="P110" t="s">
        <v>2876</v>
      </c>
      <c r="Q110" t="s">
        <v>2877</v>
      </c>
      <c r="R110" t="s">
        <v>2948</v>
      </c>
      <c r="S110">
        <f>VLOOKUP(ACCOUNTEXSEG,Sheet6!$A$2:$C$4000,3,TRUE)</f>
        <v>0</v>
      </c>
      <c r="T110">
        <f>IF(ACCTTYPE="I",0,OPENBALN)</f>
        <v>0</v>
      </c>
      <c r="U110">
        <v>0</v>
      </c>
      <c r="V110">
        <v>0</v>
      </c>
      <c r="W110">
        <v>0</v>
      </c>
      <c r="X110">
        <v>0</v>
      </c>
      <c r="Y110" s="179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 s="179">
        <v>0</v>
      </c>
      <c r="AV110">
        <v>0</v>
      </c>
      <c r="AW110">
        <v>25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1.5625</v>
      </c>
      <c r="BI110">
        <v>0</v>
      </c>
      <c r="BJ110">
        <v>0</v>
      </c>
      <c r="BK110">
        <v>0</v>
      </c>
      <c r="BL110">
        <v>0</v>
      </c>
      <c r="BM110" t="s">
        <v>2879</v>
      </c>
      <c r="BN110">
        <v>20190701</v>
      </c>
      <c r="BO110">
        <v>0</v>
      </c>
      <c r="BP110" t="s">
        <v>238</v>
      </c>
      <c r="BQ110">
        <v>0</v>
      </c>
      <c r="BR110">
        <v>2020</v>
      </c>
      <c r="BS110" t="s">
        <v>123</v>
      </c>
      <c r="BT110">
        <v>0</v>
      </c>
    </row>
    <row r="111" spans="1:72" x14ac:dyDescent="0.2">
      <c r="A111" t="s">
        <v>474</v>
      </c>
      <c r="B111" t="s">
        <v>3021</v>
      </c>
      <c r="C111" t="s">
        <v>3018</v>
      </c>
      <c r="D111">
        <f>IF(TYPE="R",40,IF(ISNA(INDEX(Categories!D:E,MATCH(GROUPTYPE,Categories!D:D,0),2)),0,INDEX(Categories!D:E,MATCH(GROUPTYPE,Categories!D:D,0),2)))</f>
        <v>13</v>
      </c>
      <c r="E111" t="str">
        <f>IF(TYPE="R","Retained Earnings",IF(ISNA(INDEX(Categories!D:F,MATCH(GLCATCODE,Categories!E:E,0),3)),0,INDEX(Categories!D:F,MATCH(GLCATCODE,Categories!E:E,0),3)))</f>
        <v>Cost and Expenses</v>
      </c>
      <c r="F111" t="s">
        <v>238</v>
      </c>
      <c r="G111" t="s">
        <v>1962</v>
      </c>
      <c r="H111" t="s">
        <v>3022</v>
      </c>
      <c r="I111" t="s">
        <v>2875</v>
      </c>
      <c r="J111" t="s">
        <v>2876</v>
      </c>
      <c r="K111" t="s">
        <v>2876</v>
      </c>
      <c r="L111" t="s">
        <v>2876</v>
      </c>
      <c r="M111" t="s">
        <v>2876</v>
      </c>
      <c r="N111" t="s">
        <v>2876</v>
      </c>
      <c r="O111" t="s">
        <v>2876</v>
      </c>
      <c r="P111" t="s">
        <v>2876</v>
      </c>
      <c r="Q111" t="s">
        <v>2877</v>
      </c>
      <c r="R111" t="s">
        <v>2948</v>
      </c>
      <c r="S111">
        <f>VLOOKUP(ACCOUNTEXSEG,Sheet6!$A$2:$C$4000,3,TRUE)</f>
        <v>3.09</v>
      </c>
      <c r="T111">
        <f>IF(ACCTTYPE="I",0,OPENBALN)</f>
        <v>0</v>
      </c>
      <c r="U111">
        <v>0.4</v>
      </c>
      <c r="V111">
        <v>0.47</v>
      </c>
      <c r="W111">
        <v>0.65</v>
      </c>
      <c r="X111">
        <v>0.22</v>
      </c>
      <c r="Y111" s="179">
        <v>0.42</v>
      </c>
      <c r="Z111">
        <v>0.15</v>
      </c>
      <c r="AA111">
        <v>0.35</v>
      </c>
      <c r="AB111">
        <v>0.22</v>
      </c>
      <c r="AC111">
        <v>0.65</v>
      </c>
      <c r="AD111">
        <v>0.15</v>
      </c>
      <c r="AE111">
        <v>0.53</v>
      </c>
      <c r="AF111">
        <v>0.15</v>
      </c>
      <c r="AG111">
        <v>0.15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0.35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 s="179">
        <v>0.69</v>
      </c>
      <c r="AV111">
        <v>0.75</v>
      </c>
      <c r="AW111">
        <v>0.3</v>
      </c>
      <c r="AX111">
        <v>0.54</v>
      </c>
      <c r="AY111">
        <v>0.65</v>
      </c>
      <c r="AZ111">
        <v>0.54</v>
      </c>
      <c r="BA111">
        <v>0.45</v>
      </c>
      <c r="BB111">
        <v>0.6</v>
      </c>
      <c r="BC111">
        <v>0.5</v>
      </c>
      <c r="BD111">
        <v>0.45</v>
      </c>
      <c r="BE111">
        <v>0.3</v>
      </c>
      <c r="BF111">
        <v>0.38</v>
      </c>
      <c r="BG111">
        <v>0.38</v>
      </c>
      <c r="BH111">
        <v>0.41</v>
      </c>
      <c r="BI111">
        <v>1.3743749999999999</v>
      </c>
      <c r="BJ111">
        <v>1.5024999999999999</v>
      </c>
      <c r="BK111">
        <v>1.6993750000000001</v>
      </c>
      <c r="BL111">
        <v>2.1874999999999999E-2</v>
      </c>
      <c r="BM111" t="s">
        <v>2879</v>
      </c>
      <c r="BN111">
        <v>20190701</v>
      </c>
      <c r="BO111">
        <v>2.0499999999999998</v>
      </c>
      <c r="BP111" t="s">
        <v>238</v>
      </c>
      <c r="BQ111">
        <v>2.68</v>
      </c>
      <c r="BR111">
        <v>2020</v>
      </c>
      <c r="BS111" t="s">
        <v>123</v>
      </c>
      <c r="BT111">
        <v>2.0499999999999998</v>
      </c>
    </row>
    <row r="112" spans="1:72" x14ac:dyDescent="0.2">
      <c r="A112" t="s">
        <v>475</v>
      </c>
      <c r="B112" t="s">
        <v>3023</v>
      </c>
      <c r="C112" t="s">
        <v>3018</v>
      </c>
      <c r="D112">
        <f>IF(TYPE="R",40,IF(ISNA(INDEX(Categories!D:E,MATCH(GROUPTYPE,Categories!D:D,0),2)),0,INDEX(Categories!D:E,MATCH(GROUPTYPE,Categories!D:D,0),2)))</f>
        <v>13</v>
      </c>
      <c r="E112" t="str">
        <f>IF(TYPE="R","Retained Earnings",IF(ISNA(INDEX(Categories!D:F,MATCH(GLCATCODE,Categories!E:E,0),3)),0,INDEX(Categories!D:F,MATCH(GLCATCODE,Categories!E:E,0),3)))</f>
        <v>Cost and Expenses</v>
      </c>
      <c r="F112" t="s">
        <v>238</v>
      </c>
      <c r="G112" t="s">
        <v>1963</v>
      </c>
      <c r="H112" t="s">
        <v>3022</v>
      </c>
      <c r="I112" t="s">
        <v>2881</v>
      </c>
      <c r="J112" t="s">
        <v>2876</v>
      </c>
      <c r="K112" t="s">
        <v>2876</v>
      </c>
      <c r="L112" t="s">
        <v>2876</v>
      </c>
      <c r="M112" t="s">
        <v>2876</v>
      </c>
      <c r="N112" t="s">
        <v>2876</v>
      </c>
      <c r="O112" t="s">
        <v>2876</v>
      </c>
      <c r="P112" t="s">
        <v>2876</v>
      </c>
      <c r="Q112" t="s">
        <v>2877</v>
      </c>
      <c r="R112" t="s">
        <v>2948</v>
      </c>
      <c r="S112">
        <f>VLOOKUP(ACCOUNTEXSEG,Sheet6!$A$2:$C$4000,3,TRUE)</f>
        <v>3.07</v>
      </c>
      <c r="T112">
        <f>IF(ACCTTYPE="I",0,OPENBALN)</f>
        <v>0</v>
      </c>
      <c r="U112">
        <v>0.4</v>
      </c>
      <c r="V112">
        <v>0.47</v>
      </c>
      <c r="W112">
        <v>0.65</v>
      </c>
      <c r="X112">
        <v>0.22</v>
      </c>
      <c r="Y112" s="179">
        <v>0.42</v>
      </c>
      <c r="Z112">
        <v>0.15</v>
      </c>
      <c r="AA112">
        <v>0.35</v>
      </c>
      <c r="AB112">
        <v>0.22</v>
      </c>
      <c r="AC112">
        <v>0.65</v>
      </c>
      <c r="AD112">
        <v>0.15</v>
      </c>
      <c r="AE112">
        <v>0.53</v>
      </c>
      <c r="AF112">
        <v>0.15</v>
      </c>
      <c r="AG112">
        <v>0.15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0.35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 s="179">
        <v>0.69</v>
      </c>
      <c r="AV112">
        <v>0.75</v>
      </c>
      <c r="AW112">
        <v>0.3</v>
      </c>
      <c r="AX112">
        <v>0.52</v>
      </c>
      <c r="AY112">
        <v>0.65</v>
      </c>
      <c r="AZ112">
        <v>0.52</v>
      </c>
      <c r="BA112">
        <v>0.45</v>
      </c>
      <c r="BB112">
        <v>0.6</v>
      </c>
      <c r="BC112">
        <v>0.5</v>
      </c>
      <c r="BD112">
        <v>0.45</v>
      </c>
      <c r="BE112">
        <v>0.3</v>
      </c>
      <c r="BF112">
        <v>0.38</v>
      </c>
      <c r="BG112">
        <v>0.38</v>
      </c>
      <c r="BH112">
        <v>0.40625</v>
      </c>
      <c r="BI112">
        <v>1.3731249999999999</v>
      </c>
      <c r="BJ112">
        <v>1.503125</v>
      </c>
      <c r="BK112">
        <v>1.6993750000000001</v>
      </c>
      <c r="BL112">
        <v>2.1874999999999999E-2</v>
      </c>
      <c r="BM112" t="s">
        <v>2879</v>
      </c>
      <c r="BN112">
        <v>20190701</v>
      </c>
      <c r="BO112">
        <v>2.0499999999999998</v>
      </c>
      <c r="BP112" t="s">
        <v>238</v>
      </c>
      <c r="BQ112">
        <v>2.68</v>
      </c>
      <c r="BR112">
        <v>2020</v>
      </c>
      <c r="BS112" t="s">
        <v>123</v>
      </c>
      <c r="BT112">
        <v>2.0499999999999998</v>
      </c>
    </row>
    <row r="113" spans="1:72" x14ac:dyDescent="0.2">
      <c r="A113" t="s">
        <v>476</v>
      </c>
      <c r="B113" t="s">
        <v>3024</v>
      </c>
      <c r="C113" t="s">
        <v>3018</v>
      </c>
      <c r="D113">
        <f>IF(TYPE="R",40,IF(ISNA(INDEX(Categories!D:E,MATCH(GROUPTYPE,Categories!D:D,0),2)),0,INDEX(Categories!D:E,MATCH(GROUPTYPE,Categories!D:D,0),2)))</f>
        <v>13</v>
      </c>
      <c r="E113" t="str">
        <f>IF(TYPE="R","Retained Earnings",IF(ISNA(INDEX(Categories!D:F,MATCH(GLCATCODE,Categories!E:E,0),3)),0,INDEX(Categories!D:F,MATCH(GLCATCODE,Categories!E:E,0),3)))</f>
        <v>Cost and Expenses</v>
      </c>
      <c r="F113" t="s">
        <v>238</v>
      </c>
      <c r="G113" t="s">
        <v>1964</v>
      </c>
      <c r="H113" t="s">
        <v>3022</v>
      </c>
      <c r="I113" t="s">
        <v>2883</v>
      </c>
      <c r="J113" t="s">
        <v>2876</v>
      </c>
      <c r="K113" t="s">
        <v>2876</v>
      </c>
      <c r="L113" t="s">
        <v>2876</v>
      </c>
      <c r="M113" t="s">
        <v>2876</v>
      </c>
      <c r="N113" t="s">
        <v>2876</v>
      </c>
      <c r="O113" t="s">
        <v>2876</v>
      </c>
      <c r="P113" t="s">
        <v>2876</v>
      </c>
      <c r="Q113" t="s">
        <v>2877</v>
      </c>
      <c r="R113" t="s">
        <v>2948</v>
      </c>
      <c r="S113">
        <f>VLOOKUP(ACCOUNTEXSEG,Sheet6!$A$2:$C$4000,3,TRUE)</f>
        <v>3.07</v>
      </c>
      <c r="T113">
        <f>IF(ACCTTYPE="I",0,OPENBALN)</f>
        <v>0</v>
      </c>
      <c r="U113">
        <v>0.4</v>
      </c>
      <c r="V113">
        <v>0.47</v>
      </c>
      <c r="W113">
        <v>0.65</v>
      </c>
      <c r="X113">
        <v>0.22</v>
      </c>
      <c r="Y113" s="179">
        <v>0.42</v>
      </c>
      <c r="Z113">
        <v>0.15</v>
      </c>
      <c r="AA113">
        <v>0.3</v>
      </c>
      <c r="AB113">
        <v>0.22</v>
      </c>
      <c r="AC113">
        <v>0.65</v>
      </c>
      <c r="AD113">
        <v>0.15</v>
      </c>
      <c r="AE113">
        <v>0.52</v>
      </c>
      <c r="AF113">
        <v>0.15</v>
      </c>
      <c r="AG113">
        <v>0.15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0.3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 s="179">
        <v>0.69</v>
      </c>
      <c r="AV113">
        <v>0.75</v>
      </c>
      <c r="AW113">
        <v>0.3</v>
      </c>
      <c r="AX113">
        <v>0.52</v>
      </c>
      <c r="AY113">
        <v>0.65</v>
      </c>
      <c r="AZ113">
        <v>0.52</v>
      </c>
      <c r="BA113">
        <v>0.44</v>
      </c>
      <c r="BB113">
        <v>0.55000000000000004</v>
      </c>
      <c r="BC113">
        <v>0.5</v>
      </c>
      <c r="BD113">
        <v>0.45</v>
      </c>
      <c r="BE113">
        <v>0.3</v>
      </c>
      <c r="BF113">
        <v>0.38</v>
      </c>
      <c r="BG113">
        <v>0.38</v>
      </c>
      <c r="BH113">
        <v>0.40625</v>
      </c>
      <c r="BI113">
        <v>1.36625</v>
      </c>
      <c r="BJ113">
        <v>1.49875</v>
      </c>
      <c r="BK113">
        <v>1.6981250000000001</v>
      </c>
      <c r="BL113">
        <v>1.8749999999999999E-2</v>
      </c>
      <c r="BM113" t="s">
        <v>2879</v>
      </c>
      <c r="BN113">
        <v>20190701</v>
      </c>
      <c r="BO113">
        <v>1.99</v>
      </c>
      <c r="BP113" t="s">
        <v>238</v>
      </c>
      <c r="BQ113">
        <v>2.62</v>
      </c>
      <c r="BR113">
        <v>2020</v>
      </c>
      <c r="BS113" t="s">
        <v>123</v>
      </c>
      <c r="BT113">
        <v>1.99</v>
      </c>
    </row>
    <row r="114" spans="1:72" x14ac:dyDescent="0.2">
      <c r="A114" t="s">
        <v>477</v>
      </c>
      <c r="B114" t="s">
        <v>3025</v>
      </c>
      <c r="C114" t="s">
        <v>3018</v>
      </c>
      <c r="D114">
        <f>IF(TYPE="R",40,IF(ISNA(INDEX(Categories!D:E,MATCH(GROUPTYPE,Categories!D:D,0),2)),0,INDEX(Categories!D:E,MATCH(GROUPTYPE,Categories!D:D,0),2)))</f>
        <v>13</v>
      </c>
      <c r="E114" t="str">
        <f>IF(TYPE="R","Retained Earnings",IF(ISNA(INDEX(Categories!D:F,MATCH(GLCATCODE,Categories!E:E,0),3)),0,INDEX(Categories!D:F,MATCH(GLCATCODE,Categories!E:E,0),3)))</f>
        <v>Cost and Expenses</v>
      </c>
      <c r="F114" t="s">
        <v>238</v>
      </c>
      <c r="G114" t="s">
        <v>1965</v>
      </c>
      <c r="H114" t="s">
        <v>3022</v>
      </c>
      <c r="I114" t="s">
        <v>2885</v>
      </c>
      <c r="J114" t="s">
        <v>2876</v>
      </c>
      <c r="K114" t="s">
        <v>2876</v>
      </c>
      <c r="L114" t="s">
        <v>2876</v>
      </c>
      <c r="M114" t="s">
        <v>2876</v>
      </c>
      <c r="N114" t="s">
        <v>2876</v>
      </c>
      <c r="O114" t="s">
        <v>2876</v>
      </c>
      <c r="P114" t="s">
        <v>2876</v>
      </c>
      <c r="Q114" t="s">
        <v>2877</v>
      </c>
      <c r="R114" t="s">
        <v>2948</v>
      </c>
      <c r="S114">
        <f>VLOOKUP(ACCOUNTEXSEG,Sheet6!$A$2:$C$4000,3,TRUE)</f>
        <v>3.07</v>
      </c>
      <c r="T114">
        <f>IF(ACCTTYPE="I",0,OPENBALN)</f>
        <v>0</v>
      </c>
      <c r="U114">
        <v>0.4</v>
      </c>
      <c r="V114">
        <v>0.47</v>
      </c>
      <c r="W114">
        <v>0.65</v>
      </c>
      <c r="X114">
        <v>0.22</v>
      </c>
      <c r="Y114" s="179">
        <v>0.42</v>
      </c>
      <c r="Z114">
        <v>0.15</v>
      </c>
      <c r="AA114">
        <v>0.3</v>
      </c>
      <c r="AB114">
        <v>0.22</v>
      </c>
      <c r="AC114">
        <v>0.65</v>
      </c>
      <c r="AD114">
        <v>0.15</v>
      </c>
      <c r="AE114">
        <v>0.52</v>
      </c>
      <c r="AF114">
        <v>0.15</v>
      </c>
      <c r="AG114">
        <v>0.15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0.3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 s="179">
        <v>0.69</v>
      </c>
      <c r="AV114">
        <v>0.74</v>
      </c>
      <c r="AW114">
        <v>0.3</v>
      </c>
      <c r="AX114">
        <v>0.52</v>
      </c>
      <c r="AY114">
        <v>0.65</v>
      </c>
      <c r="AZ114">
        <v>0.52</v>
      </c>
      <c r="BA114">
        <v>0.45</v>
      </c>
      <c r="BB114">
        <v>0.55000000000000004</v>
      </c>
      <c r="BC114">
        <v>0.49</v>
      </c>
      <c r="BD114">
        <v>0.45</v>
      </c>
      <c r="BE114">
        <v>0.3</v>
      </c>
      <c r="BF114">
        <v>0.38</v>
      </c>
      <c r="BG114">
        <v>0.38</v>
      </c>
      <c r="BH114">
        <v>0.40562500000000001</v>
      </c>
      <c r="BI114">
        <v>1.3656250000000001</v>
      </c>
      <c r="BJ114">
        <v>1.5</v>
      </c>
      <c r="BK114">
        <v>1.69625</v>
      </c>
      <c r="BL114">
        <v>1.8749999999999999E-2</v>
      </c>
      <c r="BM114" t="s">
        <v>2879</v>
      </c>
      <c r="BN114">
        <v>20190701</v>
      </c>
      <c r="BO114">
        <v>1.99</v>
      </c>
      <c r="BP114" t="s">
        <v>238</v>
      </c>
      <c r="BQ114">
        <v>2.62</v>
      </c>
      <c r="BR114">
        <v>2020</v>
      </c>
      <c r="BS114" t="s">
        <v>123</v>
      </c>
      <c r="BT114">
        <v>1.99</v>
      </c>
    </row>
    <row r="115" spans="1:72" x14ac:dyDescent="0.2">
      <c r="A115" t="s">
        <v>590</v>
      </c>
      <c r="B115" t="s">
        <v>3026</v>
      </c>
      <c r="C115" t="s">
        <v>3018</v>
      </c>
      <c r="D115">
        <f>IF(TYPE="R",40,IF(ISNA(INDEX(Categories!D:E,MATCH(GROUPTYPE,Categories!D:D,0),2)),0,INDEX(Categories!D:E,MATCH(GROUPTYPE,Categories!D:D,0),2)))</f>
        <v>13</v>
      </c>
      <c r="E115" t="str">
        <f>IF(TYPE="R","Retained Earnings",IF(ISNA(INDEX(Categories!D:F,MATCH(GLCATCODE,Categories!E:E,0),3)),0,INDEX(Categories!D:F,MATCH(GLCATCODE,Categories!E:E,0),3)))</f>
        <v>Cost and Expenses</v>
      </c>
      <c r="F115" t="s">
        <v>238</v>
      </c>
      <c r="G115" t="s">
        <v>1966</v>
      </c>
      <c r="H115" t="s">
        <v>3022</v>
      </c>
      <c r="I115" t="s">
        <v>2887</v>
      </c>
      <c r="J115" t="s">
        <v>2876</v>
      </c>
      <c r="K115" t="s">
        <v>2876</v>
      </c>
      <c r="L115" t="s">
        <v>2876</v>
      </c>
      <c r="M115" t="s">
        <v>2876</v>
      </c>
      <c r="N115" t="s">
        <v>2876</v>
      </c>
      <c r="O115" t="s">
        <v>2876</v>
      </c>
      <c r="P115" t="s">
        <v>2876</v>
      </c>
      <c r="Q115" t="s">
        <v>2877</v>
      </c>
      <c r="R115" t="s">
        <v>2948</v>
      </c>
      <c r="S115">
        <f>VLOOKUP(ACCOUNTEXSEG,Sheet6!$A$2:$C$4000,3,TRUE)</f>
        <v>2.99</v>
      </c>
      <c r="T115">
        <f>IF(ACCTTYPE="I",0,OPENBALN)</f>
        <v>0</v>
      </c>
      <c r="U115">
        <v>0.4</v>
      </c>
      <c r="V115">
        <v>0.47</v>
      </c>
      <c r="W115">
        <v>0.65</v>
      </c>
      <c r="X115">
        <v>0.22</v>
      </c>
      <c r="Y115" s="179">
        <v>0.42</v>
      </c>
      <c r="Z115">
        <v>0.12</v>
      </c>
      <c r="AA115">
        <v>0.3</v>
      </c>
      <c r="AB115">
        <v>0.22</v>
      </c>
      <c r="AC115">
        <v>0.65</v>
      </c>
      <c r="AD115">
        <v>0.12</v>
      </c>
      <c r="AE115">
        <v>0.52</v>
      </c>
      <c r="AF115">
        <v>0.12</v>
      </c>
      <c r="AG115">
        <v>0.12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0.3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 s="179">
        <v>0.69</v>
      </c>
      <c r="AV115">
        <v>0.74</v>
      </c>
      <c r="AW115">
        <v>0.3</v>
      </c>
      <c r="AX115">
        <v>0.52</v>
      </c>
      <c r="AY115">
        <v>0.65</v>
      </c>
      <c r="AZ115">
        <v>0.52</v>
      </c>
      <c r="BA115">
        <v>0.44</v>
      </c>
      <c r="BB115">
        <v>0.55000000000000004</v>
      </c>
      <c r="BC115">
        <v>0.47</v>
      </c>
      <c r="BD115">
        <v>0.43</v>
      </c>
      <c r="BE115">
        <v>0.3</v>
      </c>
      <c r="BF115">
        <v>0.38</v>
      </c>
      <c r="BG115">
        <v>0.38</v>
      </c>
      <c r="BH115">
        <v>0.40062500000000001</v>
      </c>
      <c r="BI115">
        <v>1.359375</v>
      </c>
      <c r="BJ115">
        <v>1.496875</v>
      </c>
      <c r="BK115">
        <v>1.694375</v>
      </c>
      <c r="BL115">
        <v>1.8749999999999999E-2</v>
      </c>
      <c r="BM115" t="s">
        <v>2879</v>
      </c>
      <c r="BN115">
        <v>20190701</v>
      </c>
      <c r="BO115">
        <v>1.93</v>
      </c>
      <c r="BP115" t="s">
        <v>238</v>
      </c>
      <c r="BQ115">
        <v>2.57</v>
      </c>
      <c r="BR115">
        <v>2020</v>
      </c>
      <c r="BS115" t="s">
        <v>123</v>
      </c>
      <c r="BT115">
        <v>1.93</v>
      </c>
    </row>
    <row r="116" spans="1:72" x14ac:dyDescent="0.2">
      <c r="A116" t="s">
        <v>591</v>
      </c>
      <c r="B116" t="s">
        <v>3027</v>
      </c>
      <c r="C116" t="s">
        <v>3018</v>
      </c>
      <c r="D116">
        <f>IF(TYPE="R",40,IF(ISNA(INDEX(Categories!D:E,MATCH(GROUPTYPE,Categories!D:D,0),2)),0,INDEX(Categories!D:E,MATCH(GROUPTYPE,Categories!D:D,0),2)))</f>
        <v>13</v>
      </c>
      <c r="E116" t="str">
        <f>IF(TYPE="R","Retained Earnings",IF(ISNA(INDEX(Categories!D:F,MATCH(GLCATCODE,Categories!E:E,0),3)),0,INDEX(Categories!D:F,MATCH(GLCATCODE,Categories!E:E,0),3)))</f>
        <v>Cost and Expenses</v>
      </c>
      <c r="F116" t="s">
        <v>238</v>
      </c>
      <c r="G116" t="s">
        <v>1967</v>
      </c>
      <c r="H116" t="s">
        <v>3022</v>
      </c>
      <c r="I116" t="s">
        <v>2889</v>
      </c>
      <c r="J116" t="s">
        <v>2876</v>
      </c>
      <c r="K116" t="s">
        <v>2876</v>
      </c>
      <c r="L116" t="s">
        <v>2876</v>
      </c>
      <c r="M116" t="s">
        <v>2876</v>
      </c>
      <c r="N116" t="s">
        <v>2876</v>
      </c>
      <c r="O116" t="s">
        <v>2876</v>
      </c>
      <c r="P116" t="s">
        <v>2876</v>
      </c>
      <c r="Q116" t="s">
        <v>2877</v>
      </c>
      <c r="R116" t="s">
        <v>2948</v>
      </c>
      <c r="S116">
        <f>VLOOKUP(ACCOUNTEXSEG,Sheet6!$A$2:$C$4000,3,TRUE)</f>
        <v>2.99</v>
      </c>
      <c r="T116">
        <f>IF(ACCTTYPE="I",0,OPENBALN)</f>
        <v>0</v>
      </c>
      <c r="U116">
        <v>0.4</v>
      </c>
      <c r="V116">
        <v>0.47</v>
      </c>
      <c r="W116">
        <v>0.65</v>
      </c>
      <c r="X116">
        <v>0.22</v>
      </c>
      <c r="Y116" s="179">
        <v>0.42</v>
      </c>
      <c r="Z116">
        <v>0.12</v>
      </c>
      <c r="AA116">
        <v>0.3</v>
      </c>
      <c r="AB116">
        <v>0.22</v>
      </c>
      <c r="AC116">
        <v>0.65</v>
      </c>
      <c r="AD116">
        <v>0.12</v>
      </c>
      <c r="AE116">
        <v>0.52</v>
      </c>
      <c r="AF116">
        <v>0.12</v>
      </c>
      <c r="AG116">
        <v>0.12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0.3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 s="179">
        <v>0.69</v>
      </c>
      <c r="AV116">
        <v>0.73</v>
      </c>
      <c r="AW116">
        <v>0.3</v>
      </c>
      <c r="AX116">
        <v>0.52</v>
      </c>
      <c r="AY116">
        <v>0.65</v>
      </c>
      <c r="AZ116">
        <v>0.52</v>
      </c>
      <c r="BA116">
        <v>0.43</v>
      </c>
      <c r="BB116">
        <v>0.55000000000000004</v>
      </c>
      <c r="BC116">
        <v>0.47</v>
      </c>
      <c r="BD116">
        <v>0.43</v>
      </c>
      <c r="BE116">
        <v>0.3</v>
      </c>
      <c r="BF116">
        <v>0.38</v>
      </c>
      <c r="BG116">
        <v>0.38</v>
      </c>
      <c r="BH116">
        <v>0.4</v>
      </c>
      <c r="BI116">
        <v>1.36</v>
      </c>
      <c r="BJ116">
        <v>1.495625</v>
      </c>
      <c r="BK116">
        <v>1.6924999999999999</v>
      </c>
      <c r="BL116">
        <v>1.8749999999999999E-2</v>
      </c>
      <c r="BM116" t="s">
        <v>2879</v>
      </c>
      <c r="BN116">
        <v>20190701</v>
      </c>
      <c r="BO116">
        <v>1.93</v>
      </c>
      <c r="BP116" t="s">
        <v>238</v>
      </c>
      <c r="BQ116">
        <v>2.56</v>
      </c>
      <c r="BR116">
        <v>2020</v>
      </c>
      <c r="BS116" t="s">
        <v>123</v>
      </c>
      <c r="BT116">
        <v>1.93</v>
      </c>
    </row>
    <row r="117" spans="1:72" x14ac:dyDescent="0.2">
      <c r="A117" t="s">
        <v>592</v>
      </c>
      <c r="B117" t="s">
        <v>3028</v>
      </c>
      <c r="C117" t="s">
        <v>3018</v>
      </c>
      <c r="D117">
        <f>IF(TYPE="R",40,IF(ISNA(INDEX(Categories!D:E,MATCH(GROUPTYPE,Categories!D:D,0),2)),0,INDEX(Categories!D:E,MATCH(GROUPTYPE,Categories!D:D,0),2)))</f>
        <v>13</v>
      </c>
      <c r="E117" t="str">
        <f>IF(TYPE="R","Retained Earnings",IF(ISNA(INDEX(Categories!D:F,MATCH(GLCATCODE,Categories!E:E,0),3)),0,INDEX(Categories!D:F,MATCH(GLCATCODE,Categories!E:E,0),3)))</f>
        <v>Cost and Expenses</v>
      </c>
      <c r="F117" t="s">
        <v>238</v>
      </c>
      <c r="G117" t="s">
        <v>1968</v>
      </c>
      <c r="H117" t="s">
        <v>3022</v>
      </c>
      <c r="I117" t="s">
        <v>2891</v>
      </c>
      <c r="J117" t="s">
        <v>2876</v>
      </c>
      <c r="K117" t="s">
        <v>2876</v>
      </c>
      <c r="L117" t="s">
        <v>2876</v>
      </c>
      <c r="M117" t="s">
        <v>2876</v>
      </c>
      <c r="N117" t="s">
        <v>2876</v>
      </c>
      <c r="O117" t="s">
        <v>2876</v>
      </c>
      <c r="P117" t="s">
        <v>2876</v>
      </c>
      <c r="Q117" t="s">
        <v>2877</v>
      </c>
      <c r="R117" t="s">
        <v>2948</v>
      </c>
      <c r="S117">
        <f>VLOOKUP(ACCOUNTEXSEG,Sheet6!$A$2:$C$4000,3,TRUE)</f>
        <v>2.99</v>
      </c>
      <c r="T117">
        <f>IF(ACCTTYPE="I",0,OPENBALN)</f>
        <v>0</v>
      </c>
      <c r="U117">
        <v>0.4</v>
      </c>
      <c r="V117">
        <v>0.47</v>
      </c>
      <c r="W117">
        <v>0.65</v>
      </c>
      <c r="X117">
        <v>0.21</v>
      </c>
      <c r="Y117" s="179">
        <v>0.42</v>
      </c>
      <c r="Z117">
        <v>0.12</v>
      </c>
      <c r="AA117">
        <v>0.3</v>
      </c>
      <c r="AB117">
        <v>0.21</v>
      </c>
      <c r="AC117">
        <v>0.65</v>
      </c>
      <c r="AD117">
        <v>0.12</v>
      </c>
      <c r="AE117">
        <v>0.52</v>
      </c>
      <c r="AF117">
        <v>0.12</v>
      </c>
      <c r="AG117">
        <v>0.12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0.3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 s="179">
        <v>0.69</v>
      </c>
      <c r="AV117">
        <v>0.73</v>
      </c>
      <c r="AW117">
        <v>0.3</v>
      </c>
      <c r="AX117">
        <v>0.52</v>
      </c>
      <c r="AY117">
        <v>0.65</v>
      </c>
      <c r="AZ117">
        <v>0.52</v>
      </c>
      <c r="BA117">
        <v>0.43</v>
      </c>
      <c r="BB117">
        <v>0.55000000000000004</v>
      </c>
      <c r="BC117">
        <v>0.47</v>
      </c>
      <c r="BD117">
        <v>0.43</v>
      </c>
      <c r="BE117">
        <v>0.3</v>
      </c>
      <c r="BF117">
        <v>0.38</v>
      </c>
      <c r="BG117">
        <v>0.38</v>
      </c>
      <c r="BH117">
        <v>0.4</v>
      </c>
      <c r="BI117">
        <v>1.360625</v>
      </c>
      <c r="BJ117">
        <v>1.495625</v>
      </c>
      <c r="BK117">
        <v>1.6912499999999999</v>
      </c>
      <c r="BL117">
        <v>1.8749999999999999E-2</v>
      </c>
      <c r="BM117" t="s">
        <v>2879</v>
      </c>
      <c r="BN117">
        <v>20190701</v>
      </c>
      <c r="BO117">
        <v>1.92</v>
      </c>
      <c r="BP117" t="s">
        <v>238</v>
      </c>
      <c r="BQ117">
        <v>2.56</v>
      </c>
      <c r="BR117">
        <v>2020</v>
      </c>
      <c r="BS117" t="s">
        <v>123</v>
      </c>
      <c r="BT117">
        <v>1.92</v>
      </c>
    </row>
    <row r="118" spans="1:72" x14ac:dyDescent="0.2">
      <c r="A118" t="s">
        <v>593</v>
      </c>
      <c r="B118" t="s">
        <v>3029</v>
      </c>
      <c r="C118" t="s">
        <v>3018</v>
      </c>
      <c r="D118">
        <f>IF(TYPE="R",40,IF(ISNA(INDEX(Categories!D:E,MATCH(GROUPTYPE,Categories!D:D,0),2)),0,INDEX(Categories!D:E,MATCH(GROUPTYPE,Categories!D:D,0),2)))</f>
        <v>13</v>
      </c>
      <c r="E118" t="str">
        <f>IF(TYPE="R","Retained Earnings",IF(ISNA(INDEX(Categories!D:F,MATCH(GLCATCODE,Categories!E:E,0),3)),0,INDEX(Categories!D:F,MATCH(GLCATCODE,Categories!E:E,0),3)))</f>
        <v>Cost and Expenses</v>
      </c>
      <c r="F118" t="s">
        <v>238</v>
      </c>
      <c r="G118" t="s">
        <v>1969</v>
      </c>
      <c r="H118" t="s">
        <v>3022</v>
      </c>
      <c r="I118" t="s">
        <v>2893</v>
      </c>
      <c r="J118" t="s">
        <v>2876</v>
      </c>
      <c r="K118" t="s">
        <v>2876</v>
      </c>
      <c r="L118" t="s">
        <v>2876</v>
      </c>
      <c r="M118" t="s">
        <v>2876</v>
      </c>
      <c r="N118" t="s">
        <v>2876</v>
      </c>
      <c r="O118" t="s">
        <v>2876</v>
      </c>
      <c r="P118" t="s">
        <v>2876</v>
      </c>
      <c r="Q118" t="s">
        <v>2877</v>
      </c>
      <c r="R118" t="s">
        <v>2948</v>
      </c>
      <c r="S118">
        <f>VLOOKUP(ACCOUNTEXSEG,Sheet6!$A$2:$C$4000,3,TRUE)</f>
        <v>2.99</v>
      </c>
      <c r="T118">
        <f>IF(ACCTTYPE="I",0,OPENBALN)</f>
        <v>0</v>
      </c>
      <c r="U118">
        <v>0.35</v>
      </c>
      <c r="V118">
        <v>0.47</v>
      </c>
      <c r="W118">
        <v>0.65</v>
      </c>
      <c r="X118">
        <v>0.21</v>
      </c>
      <c r="Y118" s="179">
        <v>0.42</v>
      </c>
      <c r="Z118">
        <v>0.12</v>
      </c>
      <c r="AA118">
        <v>0.3</v>
      </c>
      <c r="AB118">
        <v>0.21</v>
      </c>
      <c r="AC118">
        <v>0.65</v>
      </c>
      <c r="AD118">
        <v>0.12</v>
      </c>
      <c r="AE118">
        <v>0.52</v>
      </c>
      <c r="AF118">
        <v>0.12</v>
      </c>
      <c r="AG118">
        <v>0.12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0.3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 s="179">
        <v>0.69</v>
      </c>
      <c r="AV118">
        <v>0.73</v>
      </c>
      <c r="AW118">
        <v>0.3</v>
      </c>
      <c r="AX118">
        <v>0.52</v>
      </c>
      <c r="AY118">
        <v>0.65</v>
      </c>
      <c r="AZ118">
        <v>0.52</v>
      </c>
      <c r="BA118">
        <v>0.43</v>
      </c>
      <c r="BB118">
        <v>0.55000000000000004</v>
      </c>
      <c r="BC118">
        <v>0.47</v>
      </c>
      <c r="BD118">
        <v>0.43</v>
      </c>
      <c r="BE118">
        <v>0.3</v>
      </c>
      <c r="BF118">
        <v>0.38</v>
      </c>
      <c r="BG118">
        <v>0.38</v>
      </c>
      <c r="BH118">
        <v>0.4</v>
      </c>
      <c r="BI118">
        <v>1.36</v>
      </c>
      <c r="BJ118">
        <v>1.495625</v>
      </c>
      <c r="BK118">
        <v>1.6912499999999999</v>
      </c>
      <c r="BL118">
        <v>1.8749999999999999E-2</v>
      </c>
      <c r="BM118" t="s">
        <v>2879</v>
      </c>
      <c r="BN118">
        <v>20190701</v>
      </c>
      <c r="BO118">
        <v>1.92</v>
      </c>
      <c r="BP118" t="s">
        <v>238</v>
      </c>
      <c r="BQ118">
        <v>2.56</v>
      </c>
      <c r="BR118">
        <v>2020</v>
      </c>
      <c r="BS118" t="s">
        <v>123</v>
      </c>
      <c r="BT118">
        <v>1.92</v>
      </c>
    </row>
    <row r="119" spans="1:72" x14ac:dyDescent="0.2">
      <c r="A119" t="s">
        <v>594</v>
      </c>
      <c r="B119" t="s">
        <v>3030</v>
      </c>
      <c r="C119" t="s">
        <v>3018</v>
      </c>
      <c r="D119">
        <f>IF(TYPE="R",40,IF(ISNA(INDEX(Categories!D:E,MATCH(GROUPTYPE,Categories!D:D,0),2)),0,INDEX(Categories!D:E,MATCH(GROUPTYPE,Categories!D:D,0),2)))</f>
        <v>13</v>
      </c>
      <c r="E119" t="str">
        <f>IF(TYPE="R","Retained Earnings",IF(ISNA(INDEX(Categories!D:F,MATCH(GLCATCODE,Categories!E:E,0),3)),0,INDEX(Categories!D:F,MATCH(GLCATCODE,Categories!E:E,0),3)))</f>
        <v>Cost and Expenses</v>
      </c>
      <c r="F119" t="s">
        <v>238</v>
      </c>
      <c r="G119" t="s">
        <v>1970</v>
      </c>
      <c r="H119" t="s">
        <v>3022</v>
      </c>
      <c r="I119" t="s">
        <v>2895</v>
      </c>
      <c r="J119" t="s">
        <v>2876</v>
      </c>
      <c r="K119" t="s">
        <v>2876</v>
      </c>
      <c r="L119" t="s">
        <v>2876</v>
      </c>
      <c r="M119" t="s">
        <v>2876</v>
      </c>
      <c r="N119" t="s">
        <v>2876</v>
      </c>
      <c r="O119" t="s">
        <v>2876</v>
      </c>
      <c r="P119" t="s">
        <v>2876</v>
      </c>
      <c r="Q119" t="s">
        <v>2877</v>
      </c>
      <c r="R119" t="s">
        <v>2948</v>
      </c>
      <c r="S119">
        <f>VLOOKUP(ACCOUNTEXSEG,Sheet6!$A$2:$C$4000,3,TRUE)</f>
        <v>2.99</v>
      </c>
      <c r="T119">
        <f>IF(ACCTTYPE="I",0,OPENBALN)</f>
        <v>0</v>
      </c>
      <c r="U119">
        <v>0.35</v>
      </c>
      <c r="V119">
        <v>0.47</v>
      </c>
      <c r="W119">
        <v>0.65</v>
      </c>
      <c r="X119">
        <v>0.21</v>
      </c>
      <c r="Y119" s="179">
        <v>0.42</v>
      </c>
      <c r="Z119">
        <v>0.12</v>
      </c>
      <c r="AA119">
        <v>0.3</v>
      </c>
      <c r="AB119">
        <v>0.21</v>
      </c>
      <c r="AC119">
        <v>0.65</v>
      </c>
      <c r="AD119">
        <v>0.12</v>
      </c>
      <c r="AE119">
        <v>0.52</v>
      </c>
      <c r="AF119">
        <v>0.12</v>
      </c>
      <c r="AG119">
        <v>0.12</v>
      </c>
      <c r="AH119">
        <v>0.4</v>
      </c>
      <c r="AI119">
        <v>0.4</v>
      </c>
      <c r="AJ119">
        <v>0.4</v>
      </c>
      <c r="AK119">
        <v>0.4</v>
      </c>
      <c r="AL119">
        <v>0.4</v>
      </c>
      <c r="AM119">
        <v>0.4</v>
      </c>
      <c r="AN119">
        <v>0.3</v>
      </c>
      <c r="AO119">
        <v>0.4</v>
      </c>
      <c r="AP119">
        <v>0.4</v>
      </c>
      <c r="AQ119">
        <v>0.4</v>
      </c>
      <c r="AR119">
        <v>0.4</v>
      </c>
      <c r="AS119">
        <v>0.4</v>
      </c>
      <c r="AT119">
        <v>0.4</v>
      </c>
      <c r="AU119" s="179">
        <v>0.69</v>
      </c>
      <c r="AV119">
        <v>0.73</v>
      </c>
      <c r="AW119">
        <v>0.3</v>
      </c>
      <c r="AX119">
        <v>0.52</v>
      </c>
      <c r="AY119">
        <v>0.65</v>
      </c>
      <c r="AZ119">
        <v>0.52</v>
      </c>
      <c r="BA119">
        <v>0.43</v>
      </c>
      <c r="BB119">
        <v>0.55000000000000004</v>
      </c>
      <c r="BC119">
        <v>0.47</v>
      </c>
      <c r="BD119">
        <v>0.43</v>
      </c>
      <c r="BE119">
        <v>0.3</v>
      </c>
      <c r="BF119">
        <v>0.4</v>
      </c>
      <c r="BG119">
        <v>0.4</v>
      </c>
      <c r="BH119">
        <v>0.4</v>
      </c>
      <c r="BI119">
        <v>1.36</v>
      </c>
      <c r="BJ119">
        <v>1.495625</v>
      </c>
      <c r="BK119">
        <v>1.6912499999999999</v>
      </c>
      <c r="BL119">
        <v>0.29375000000000001</v>
      </c>
      <c r="BM119" t="s">
        <v>2879</v>
      </c>
      <c r="BN119">
        <v>20190701</v>
      </c>
      <c r="BO119">
        <v>1.92</v>
      </c>
      <c r="BP119" t="s">
        <v>238</v>
      </c>
      <c r="BQ119">
        <v>2.58</v>
      </c>
      <c r="BR119">
        <v>2020</v>
      </c>
      <c r="BS119" t="s">
        <v>123</v>
      </c>
      <c r="BT119">
        <v>1.92</v>
      </c>
    </row>
    <row r="120" spans="1:72" x14ac:dyDescent="0.2">
      <c r="A120" t="s">
        <v>595</v>
      </c>
      <c r="B120" t="s">
        <v>3031</v>
      </c>
      <c r="C120" t="s">
        <v>3018</v>
      </c>
      <c r="D120">
        <f>IF(TYPE="R",40,IF(ISNA(INDEX(Categories!D:E,MATCH(GROUPTYPE,Categories!D:D,0),2)),0,INDEX(Categories!D:E,MATCH(GROUPTYPE,Categories!D:D,0),2)))</f>
        <v>13</v>
      </c>
      <c r="E120" t="str">
        <f>IF(TYPE="R","Retained Earnings",IF(ISNA(INDEX(Categories!D:F,MATCH(GLCATCODE,Categories!E:E,0),3)),0,INDEX(Categories!D:F,MATCH(GLCATCODE,Categories!E:E,0),3)))</f>
        <v>Cost and Expenses</v>
      </c>
      <c r="F120" t="s">
        <v>238</v>
      </c>
      <c r="G120" t="s">
        <v>1971</v>
      </c>
      <c r="H120" t="s">
        <v>3022</v>
      </c>
      <c r="I120" t="s">
        <v>2897</v>
      </c>
      <c r="J120" t="s">
        <v>2876</v>
      </c>
      <c r="K120" t="s">
        <v>2876</v>
      </c>
      <c r="L120" t="s">
        <v>2876</v>
      </c>
      <c r="M120" t="s">
        <v>2876</v>
      </c>
      <c r="N120" t="s">
        <v>2876</v>
      </c>
      <c r="O120" t="s">
        <v>2876</v>
      </c>
      <c r="P120" t="s">
        <v>2876</v>
      </c>
      <c r="Q120" t="s">
        <v>2877</v>
      </c>
      <c r="R120" t="s">
        <v>2948</v>
      </c>
      <c r="S120">
        <f>VLOOKUP(ACCOUNTEXSEG,Sheet6!$A$2:$C$4000,3,TRUE)</f>
        <v>2.99</v>
      </c>
      <c r="T120">
        <f>IF(ACCTTYPE="I",0,OPENBALN)</f>
        <v>0</v>
      </c>
      <c r="U120">
        <v>0.35</v>
      </c>
      <c r="V120">
        <v>0.47</v>
      </c>
      <c r="W120">
        <v>0.65</v>
      </c>
      <c r="X120">
        <v>0.21</v>
      </c>
      <c r="Y120" s="179">
        <v>0.42</v>
      </c>
      <c r="Z120">
        <v>0.12</v>
      </c>
      <c r="AA120">
        <v>0.3</v>
      </c>
      <c r="AB120">
        <v>0.21</v>
      </c>
      <c r="AC120">
        <v>0.65</v>
      </c>
      <c r="AD120">
        <v>0.12</v>
      </c>
      <c r="AE120">
        <v>0.52</v>
      </c>
      <c r="AF120">
        <v>0.12</v>
      </c>
      <c r="AG120">
        <v>0.12</v>
      </c>
      <c r="AH120">
        <v>0.4</v>
      </c>
      <c r="AI120">
        <v>0.4</v>
      </c>
      <c r="AJ120">
        <v>0.4</v>
      </c>
      <c r="AK120">
        <v>0.4</v>
      </c>
      <c r="AL120">
        <v>0.4</v>
      </c>
      <c r="AM120">
        <v>0.4</v>
      </c>
      <c r="AN120">
        <v>0.3</v>
      </c>
      <c r="AO120">
        <v>0.4</v>
      </c>
      <c r="AP120">
        <v>0.4</v>
      </c>
      <c r="AQ120">
        <v>0.4</v>
      </c>
      <c r="AR120">
        <v>0.4</v>
      </c>
      <c r="AS120">
        <v>0.4</v>
      </c>
      <c r="AT120">
        <v>0.4</v>
      </c>
      <c r="AU120" s="179">
        <v>0.69</v>
      </c>
      <c r="AV120">
        <v>0.73</v>
      </c>
      <c r="AW120">
        <v>0.3</v>
      </c>
      <c r="AX120">
        <v>0.52</v>
      </c>
      <c r="AY120">
        <v>0.65</v>
      </c>
      <c r="AZ120">
        <v>0.52</v>
      </c>
      <c r="BA120">
        <v>0.43</v>
      </c>
      <c r="BB120">
        <v>0.55000000000000004</v>
      </c>
      <c r="BC120">
        <v>0.47</v>
      </c>
      <c r="BD120">
        <v>0.43</v>
      </c>
      <c r="BE120">
        <v>0.3</v>
      </c>
      <c r="BF120">
        <v>0.38</v>
      </c>
      <c r="BG120">
        <v>0.38</v>
      </c>
      <c r="BH120">
        <v>0.4</v>
      </c>
      <c r="BI120">
        <v>1.36</v>
      </c>
      <c r="BJ120">
        <v>1.495625</v>
      </c>
      <c r="BK120">
        <v>1.691875</v>
      </c>
      <c r="BL120">
        <v>0.29375000000000001</v>
      </c>
      <c r="BM120" t="s">
        <v>2879</v>
      </c>
      <c r="BN120">
        <v>20190701</v>
      </c>
      <c r="BO120">
        <v>1.92</v>
      </c>
      <c r="BP120" t="s">
        <v>238</v>
      </c>
      <c r="BQ120">
        <v>2.56</v>
      </c>
      <c r="BR120">
        <v>2020</v>
      </c>
      <c r="BS120" t="s">
        <v>123</v>
      </c>
      <c r="BT120">
        <v>1.92</v>
      </c>
    </row>
    <row r="121" spans="1:72" x14ac:dyDescent="0.2">
      <c r="A121" t="s">
        <v>478</v>
      </c>
      <c r="B121" t="s">
        <v>3032</v>
      </c>
      <c r="C121" t="s">
        <v>3018</v>
      </c>
      <c r="D121">
        <f>IF(TYPE="R",40,IF(ISNA(INDEX(Categories!D:E,MATCH(GROUPTYPE,Categories!D:D,0),2)),0,INDEX(Categories!D:E,MATCH(GROUPTYPE,Categories!D:D,0),2)))</f>
        <v>13</v>
      </c>
      <c r="E121" t="str">
        <f>IF(TYPE="R","Retained Earnings",IF(ISNA(INDEX(Categories!D:F,MATCH(GLCATCODE,Categories!E:E,0),3)),0,INDEX(Categories!D:F,MATCH(GLCATCODE,Categories!E:E,0),3)))</f>
        <v>Cost and Expenses</v>
      </c>
      <c r="F121" t="s">
        <v>238</v>
      </c>
      <c r="G121" t="s">
        <v>1972</v>
      </c>
      <c r="H121" t="s">
        <v>3022</v>
      </c>
      <c r="I121" t="s">
        <v>2899</v>
      </c>
      <c r="J121" t="s">
        <v>2876</v>
      </c>
      <c r="K121" t="s">
        <v>2876</v>
      </c>
      <c r="L121" t="s">
        <v>2876</v>
      </c>
      <c r="M121" t="s">
        <v>2876</v>
      </c>
      <c r="N121" t="s">
        <v>2876</v>
      </c>
      <c r="O121" t="s">
        <v>2876</v>
      </c>
      <c r="P121" t="s">
        <v>2876</v>
      </c>
      <c r="Q121" t="s">
        <v>2877</v>
      </c>
      <c r="R121" t="s">
        <v>2948</v>
      </c>
      <c r="S121">
        <f>VLOOKUP(ACCOUNTEXSEG,Sheet6!$A$2:$C$4000,3,TRUE)</f>
        <v>2.99</v>
      </c>
      <c r="T121">
        <f>IF(ACCTTYPE="I",0,OPENBALN)</f>
        <v>0</v>
      </c>
      <c r="U121">
        <v>0.35</v>
      </c>
      <c r="V121">
        <v>0.47</v>
      </c>
      <c r="W121">
        <v>0.65</v>
      </c>
      <c r="X121">
        <v>0.21</v>
      </c>
      <c r="Y121" s="179">
        <v>0.43</v>
      </c>
      <c r="Z121">
        <v>0.12</v>
      </c>
      <c r="AA121">
        <v>0.3</v>
      </c>
      <c r="AB121">
        <v>0.21</v>
      </c>
      <c r="AC121">
        <v>0.65</v>
      </c>
      <c r="AD121">
        <v>0.12</v>
      </c>
      <c r="AE121">
        <v>0.52</v>
      </c>
      <c r="AF121">
        <v>0.12</v>
      </c>
      <c r="AG121">
        <v>0.12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0.3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 s="179">
        <v>0.7</v>
      </c>
      <c r="AV121">
        <v>0.73</v>
      </c>
      <c r="AW121">
        <v>0.3</v>
      </c>
      <c r="AX121">
        <v>0.52</v>
      </c>
      <c r="AY121">
        <v>0.65</v>
      </c>
      <c r="AZ121">
        <v>0.52</v>
      </c>
      <c r="BA121">
        <v>0.43</v>
      </c>
      <c r="BB121">
        <v>0.55000000000000004</v>
      </c>
      <c r="BC121">
        <v>0.47</v>
      </c>
      <c r="BD121">
        <v>0.43</v>
      </c>
      <c r="BE121">
        <v>0.3</v>
      </c>
      <c r="BF121">
        <v>0.38</v>
      </c>
      <c r="BG121">
        <v>0.38</v>
      </c>
      <c r="BH121">
        <v>0.40062500000000001</v>
      </c>
      <c r="BI121">
        <v>1.36</v>
      </c>
      <c r="BJ121">
        <v>161.551875</v>
      </c>
      <c r="BK121">
        <v>1.691875</v>
      </c>
      <c r="BL121">
        <v>1.8749999999999999E-2</v>
      </c>
      <c r="BM121" t="s">
        <v>2879</v>
      </c>
      <c r="BN121">
        <v>20190701</v>
      </c>
      <c r="BO121">
        <v>1.92</v>
      </c>
      <c r="BP121" t="s">
        <v>238</v>
      </c>
      <c r="BQ121">
        <v>2.56</v>
      </c>
      <c r="BR121">
        <v>2020</v>
      </c>
      <c r="BS121" t="s">
        <v>123</v>
      </c>
      <c r="BT121">
        <v>1.92</v>
      </c>
    </row>
    <row r="122" spans="1:72" x14ac:dyDescent="0.2">
      <c r="A122" t="s">
        <v>597</v>
      </c>
      <c r="B122" t="s">
        <v>3033</v>
      </c>
      <c r="C122" t="s">
        <v>3018</v>
      </c>
      <c r="D122">
        <f>IF(TYPE="R",40,IF(ISNA(INDEX(Categories!D:E,MATCH(GROUPTYPE,Categories!D:D,0),2)),0,INDEX(Categories!D:E,MATCH(GROUPTYPE,Categories!D:D,0),2)))</f>
        <v>13</v>
      </c>
      <c r="E122" t="str">
        <f>IF(TYPE="R","Retained Earnings",IF(ISNA(INDEX(Categories!D:F,MATCH(GLCATCODE,Categories!E:E,0),3)),0,INDEX(Categories!D:F,MATCH(GLCATCODE,Categories!E:E,0),3)))</f>
        <v>Cost and Expenses</v>
      </c>
      <c r="F122" t="s">
        <v>238</v>
      </c>
      <c r="G122" t="s">
        <v>1974</v>
      </c>
      <c r="H122" t="s">
        <v>3022</v>
      </c>
      <c r="I122" t="s">
        <v>2903</v>
      </c>
      <c r="J122" t="s">
        <v>2876</v>
      </c>
      <c r="K122" t="s">
        <v>2876</v>
      </c>
      <c r="L122" t="s">
        <v>2876</v>
      </c>
      <c r="M122" t="s">
        <v>2876</v>
      </c>
      <c r="N122" t="s">
        <v>2876</v>
      </c>
      <c r="O122" t="s">
        <v>2876</v>
      </c>
      <c r="P122" t="s">
        <v>2876</v>
      </c>
      <c r="Q122" t="s">
        <v>2877</v>
      </c>
      <c r="R122" t="s">
        <v>2948</v>
      </c>
      <c r="S122">
        <f>VLOOKUP(ACCOUNTEXSEG,Sheet6!$A$2:$C$4000,3,TRUE)</f>
        <v>0</v>
      </c>
      <c r="T122">
        <f>IF(ACCTTYPE="I",0,OPENBALN)</f>
        <v>0</v>
      </c>
      <c r="U122">
        <v>0</v>
      </c>
      <c r="V122">
        <v>0</v>
      </c>
      <c r="W122">
        <v>0</v>
      </c>
      <c r="X122">
        <v>0</v>
      </c>
      <c r="Y122" s="179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 s="179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0.70062500000000005</v>
      </c>
      <c r="BL122">
        <v>0</v>
      </c>
      <c r="BM122" t="s">
        <v>2879</v>
      </c>
      <c r="BN122">
        <v>20190701</v>
      </c>
      <c r="BO122">
        <v>0</v>
      </c>
      <c r="BP122" t="s">
        <v>238</v>
      </c>
      <c r="BQ122">
        <v>0</v>
      </c>
      <c r="BR122">
        <v>2020</v>
      </c>
      <c r="BS122" t="s">
        <v>123</v>
      </c>
      <c r="BT122">
        <v>0</v>
      </c>
    </row>
    <row r="123" spans="1:72" x14ac:dyDescent="0.2">
      <c r="A123" t="s">
        <v>1021</v>
      </c>
      <c r="B123" t="s">
        <v>3034</v>
      </c>
      <c r="C123" t="s">
        <v>3018</v>
      </c>
      <c r="D123">
        <f>IF(TYPE="R",40,IF(ISNA(INDEX(Categories!D:E,MATCH(GROUPTYPE,Categories!D:D,0),2)),0,INDEX(Categories!D:E,MATCH(GROUPTYPE,Categories!D:D,0),2)))</f>
        <v>13</v>
      </c>
      <c r="E123" t="str">
        <f>IF(TYPE="R","Retained Earnings",IF(ISNA(INDEX(Categories!D:F,MATCH(GLCATCODE,Categories!E:E,0),3)),0,INDEX(Categories!D:F,MATCH(GLCATCODE,Categories!E:E,0),3)))</f>
        <v>Cost and Expenses</v>
      </c>
      <c r="F123" t="s">
        <v>238</v>
      </c>
      <c r="G123" t="s">
        <v>1975</v>
      </c>
      <c r="H123" t="s">
        <v>3022</v>
      </c>
      <c r="I123" t="s">
        <v>2905</v>
      </c>
      <c r="J123" t="s">
        <v>2876</v>
      </c>
      <c r="K123" t="s">
        <v>2876</v>
      </c>
      <c r="L123" t="s">
        <v>2876</v>
      </c>
      <c r="M123" t="s">
        <v>2876</v>
      </c>
      <c r="N123" t="s">
        <v>2876</v>
      </c>
      <c r="O123" t="s">
        <v>2876</v>
      </c>
      <c r="P123" t="s">
        <v>2876</v>
      </c>
      <c r="Q123" t="s">
        <v>2877</v>
      </c>
      <c r="R123" t="s">
        <v>2948</v>
      </c>
      <c r="S123">
        <f>VLOOKUP(ACCOUNTEXSEG,Sheet6!$A$2:$C$4000,3,TRUE)</f>
        <v>2.99</v>
      </c>
      <c r="T123">
        <f>IF(ACCTTYPE="I",0,OPENBALN)</f>
        <v>0</v>
      </c>
      <c r="U123">
        <v>0.4</v>
      </c>
      <c r="V123">
        <v>0.47</v>
      </c>
      <c r="W123">
        <v>0.65</v>
      </c>
      <c r="X123">
        <v>0.21</v>
      </c>
      <c r="Y123" s="179">
        <v>0.44</v>
      </c>
      <c r="Z123">
        <v>0.12</v>
      </c>
      <c r="AA123">
        <v>0.3</v>
      </c>
      <c r="AB123">
        <v>0.21</v>
      </c>
      <c r="AC123">
        <v>0.65</v>
      </c>
      <c r="AD123">
        <v>0.12</v>
      </c>
      <c r="AE123">
        <v>0.52</v>
      </c>
      <c r="AF123">
        <v>0.12</v>
      </c>
      <c r="AG123">
        <v>0.12</v>
      </c>
      <c r="AH123">
        <v>0.41</v>
      </c>
      <c r="AI123">
        <v>0.41</v>
      </c>
      <c r="AJ123">
        <v>0.41</v>
      </c>
      <c r="AK123">
        <v>0.41</v>
      </c>
      <c r="AL123">
        <v>0.41</v>
      </c>
      <c r="AM123">
        <v>0.41</v>
      </c>
      <c r="AN123">
        <v>0.3</v>
      </c>
      <c r="AO123">
        <v>0.41</v>
      </c>
      <c r="AP123">
        <v>0.41</v>
      </c>
      <c r="AQ123">
        <v>0.41</v>
      </c>
      <c r="AR123">
        <v>0.41</v>
      </c>
      <c r="AS123">
        <v>0.41</v>
      </c>
      <c r="AT123">
        <v>0.41</v>
      </c>
      <c r="AU123" s="179">
        <v>0.7</v>
      </c>
      <c r="AV123">
        <v>0.73</v>
      </c>
      <c r="AW123">
        <v>0.3</v>
      </c>
      <c r="AX123">
        <v>0.52</v>
      </c>
      <c r="AY123">
        <v>0.65</v>
      </c>
      <c r="AZ123">
        <v>0.52</v>
      </c>
      <c r="BA123">
        <v>0.43</v>
      </c>
      <c r="BB123">
        <v>0.55000000000000004</v>
      </c>
      <c r="BC123">
        <v>0.47</v>
      </c>
      <c r="BD123">
        <v>0.43</v>
      </c>
      <c r="BE123">
        <v>0.3</v>
      </c>
      <c r="BF123">
        <v>0.4</v>
      </c>
      <c r="BG123">
        <v>0.4</v>
      </c>
      <c r="BH123">
        <v>0.42733300000000002</v>
      </c>
      <c r="BI123">
        <v>1.450666</v>
      </c>
      <c r="BJ123">
        <v>1.5960000000000001</v>
      </c>
      <c r="BK123">
        <v>1.8046660000000001</v>
      </c>
      <c r="BL123">
        <v>0.32066600000000001</v>
      </c>
      <c r="BM123" t="s">
        <v>2879</v>
      </c>
      <c r="BN123">
        <v>20190701</v>
      </c>
      <c r="BO123">
        <v>1.92</v>
      </c>
      <c r="BP123" t="s">
        <v>238</v>
      </c>
      <c r="BQ123">
        <v>2.58</v>
      </c>
      <c r="BR123">
        <v>2020</v>
      </c>
      <c r="BS123" t="s">
        <v>123</v>
      </c>
      <c r="BT123">
        <v>1.92</v>
      </c>
    </row>
    <row r="124" spans="1:72" x14ac:dyDescent="0.2">
      <c r="A124" t="s">
        <v>1022</v>
      </c>
      <c r="B124" t="s">
        <v>3035</v>
      </c>
      <c r="C124" t="s">
        <v>3018</v>
      </c>
      <c r="D124">
        <f>IF(TYPE="R",40,IF(ISNA(INDEX(Categories!D:E,MATCH(GROUPTYPE,Categories!D:D,0),2)),0,INDEX(Categories!D:E,MATCH(GROUPTYPE,Categories!D:D,0),2)))</f>
        <v>13</v>
      </c>
      <c r="E124" t="str">
        <f>IF(TYPE="R","Retained Earnings",IF(ISNA(INDEX(Categories!D:F,MATCH(GLCATCODE,Categories!E:E,0),3)),0,INDEX(Categories!D:F,MATCH(GLCATCODE,Categories!E:E,0),3)))</f>
        <v>Cost and Expenses</v>
      </c>
      <c r="F124" t="s">
        <v>238</v>
      </c>
      <c r="G124" t="s">
        <v>1976</v>
      </c>
      <c r="H124" t="s">
        <v>3022</v>
      </c>
      <c r="I124" t="s">
        <v>2907</v>
      </c>
      <c r="J124" t="s">
        <v>2876</v>
      </c>
      <c r="K124" t="s">
        <v>2876</v>
      </c>
      <c r="L124" t="s">
        <v>2876</v>
      </c>
      <c r="M124" t="s">
        <v>2876</v>
      </c>
      <c r="N124" t="s">
        <v>2876</v>
      </c>
      <c r="O124" t="s">
        <v>2876</v>
      </c>
      <c r="P124" t="s">
        <v>2876</v>
      </c>
      <c r="Q124" t="s">
        <v>2877</v>
      </c>
      <c r="R124" t="s">
        <v>2948</v>
      </c>
      <c r="S124">
        <f>VLOOKUP(ACCOUNTEXSEG,Sheet6!$A$2:$C$4000,3,TRUE)</f>
        <v>2.99</v>
      </c>
      <c r="T124">
        <f>IF(ACCTTYPE="I",0,OPENBALN)</f>
        <v>0</v>
      </c>
      <c r="U124">
        <v>0.4</v>
      </c>
      <c r="V124">
        <v>0.48</v>
      </c>
      <c r="W124">
        <v>0.65</v>
      </c>
      <c r="X124">
        <v>0.21</v>
      </c>
      <c r="Y124" s="179">
        <v>0.43</v>
      </c>
      <c r="Z124">
        <v>0.12</v>
      </c>
      <c r="AA124">
        <v>0.3</v>
      </c>
      <c r="AB124">
        <v>0.21</v>
      </c>
      <c r="AC124">
        <v>0.65</v>
      </c>
      <c r="AD124">
        <v>0.12</v>
      </c>
      <c r="AE124">
        <v>0.52</v>
      </c>
      <c r="AF124">
        <v>0.12</v>
      </c>
      <c r="AG124">
        <v>0.12</v>
      </c>
      <c r="AH124">
        <v>0.41</v>
      </c>
      <c r="AI124">
        <v>0.41</v>
      </c>
      <c r="AJ124">
        <v>0.41</v>
      </c>
      <c r="AK124">
        <v>0.41</v>
      </c>
      <c r="AL124">
        <v>0.41</v>
      </c>
      <c r="AM124">
        <v>0.41</v>
      </c>
      <c r="AN124">
        <v>0.3</v>
      </c>
      <c r="AO124">
        <v>0.41</v>
      </c>
      <c r="AP124">
        <v>0.41</v>
      </c>
      <c r="AQ124">
        <v>0.41</v>
      </c>
      <c r="AR124">
        <v>0.41</v>
      </c>
      <c r="AS124">
        <v>0.41</v>
      </c>
      <c r="AT124">
        <v>0.41</v>
      </c>
      <c r="AU124" s="179">
        <v>0.7</v>
      </c>
      <c r="AV124">
        <v>0.73</v>
      </c>
      <c r="AW124">
        <v>0.3</v>
      </c>
      <c r="AX124">
        <v>0.52</v>
      </c>
      <c r="AY124">
        <v>0.65</v>
      </c>
      <c r="AZ124">
        <v>0.52</v>
      </c>
      <c r="BA124">
        <v>0.43</v>
      </c>
      <c r="BB124">
        <v>0.55000000000000004</v>
      </c>
      <c r="BC124">
        <v>0.47</v>
      </c>
      <c r="BD124">
        <v>0.43</v>
      </c>
      <c r="BE124">
        <v>0.3</v>
      </c>
      <c r="BF124">
        <v>0.4</v>
      </c>
      <c r="BG124">
        <v>0.4</v>
      </c>
      <c r="BH124">
        <v>0.42733300000000002</v>
      </c>
      <c r="BI124">
        <v>1.452</v>
      </c>
      <c r="BJ124">
        <v>1.5960000000000001</v>
      </c>
      <c r="BK124">
        <v>1.804</v>
      </c>
      <c r="BL124">
        <v>0.32066600000000001</v>
      </c>
      <c r="BM124" t="s">
        <v>2879</v>
      </c>
      <c r="BN124">
        <v>20190701</v>
      </c>
      <c r="BO124">
        <v>1.92</v>
      </c>
      <c r="BP124" t="s">
        <v>238</v>
      </c>
      <c r="BQ124">
        <v>2.58</v>
      </c>
      <c r="BR124">
        <v>2020</v>
      </c>
      <c r="BS124" t="s">
        <v>123</v>
      </c>
      <c r="BT124">
        <v>1.92</v>
      </c>
    </row>
    <row r="125" spans="1:72" x14ac:dyDescent="0.2">
      <c r="A125" t="s">
        <v>1023</v>
      </c>
      <c r="B125" t="s">
        <v>3036</v>
      </c>
      <c r="C125" t="s">
        <v>3018</v>
      </c>
      <c r="D125">
        <f>IF(TYPE="R",40,IF(ISNA(INDEX(Categories!D:E,MATCH(GROUPTYPE,Categories!D:D,0),2)),0,INDEX(Categories!D:E,MATCH(GROUPTYPE,Categories!D:D,0),2)))</f>
        <v>13</v>
      </c>
      <c r="E125" t="str">
        <f>IF(TYPE="R","Retained Earnings",IF(ISNA(INDEX(Categories!D:F,MATCH(GLCATCODE,Categories!E:E,0),3)),0,INDEX(Categories!D:F,MATCH(GLCATCODE,Categories!E:E,0),3)))</f>
        <v>Cost and Expenses</v>
      </c>
      <c r="F125" t="s">
        <v>238</v>
      </c>
      <c r="G125" t="s">
        <v>1977</v>
      </c>
      <c r="H125" t="s">
        <v>3022</v>
      </c>
      <c r="I125" t="s">
        <v>2909</v>
      </c>
      <c r="J125" t="s">
        <v>2876</v>
      </c>
      <c r="K125" t="s">
        <v>2876</v>
      </c>
      <c r="L125" t="s">
        <v>2876</v>
      </c>
      <c r="M125" t="s">
        <v>2876</v>
      </c>
      <c r="N125" t="s">
        <v>2876</v>
      </c>
      <c r="O125" t="s">
        <v>2876</v>
      </c>
      <c r="P125" t="s">
        <v>2876</v>
      </c>
      <c r="Q125" t="s">
        <v>2877</v>
      </c>
      <c r="R125" t="s">
        <v>2948</v>
      </c>
      <c r="S125">
        <f>VLOOKUP(ACCOUNTEXSEG,Sheet6!$A$2:$C$4000,3,TRUE)</f>
        <v>2.99</v>
      </c>
      <c r="T125">
        <f>IF(ACCTTYPE="I",0,OPENBALN)</f>
        <v>0</v>
      </c>
      <c r="U125">
        <v>0.4</v>
      </c>
      <c r="V125">
        <v>0.48</v>
      </c>
      <c r="W125">
        <v>0.65</v>
      </c>
      <c r="X125">
        <v>0.21</v>
      </c>
      <c r="Y125" s="179">
        <v>0.5</v>
      </c>
      <c r="Z125">
        <v>0.12</v>
      </c>
      <c r="AA125">
        <v>0.3</v>
      </c>
      <c r="AB125">
        <v>0.21</v>
      </c>
      <c r="AC125">
        <v>0.65</v>
      </c>
      <c r="AD125">
        <v>0.12</v>
      </c>
      <c r="AE125">
        <v>0.52</v>
      </c>
      <c r="AF125">
        <v>0.12</v>
      </c>
      <c r="AG125">
        <v>0.12</v>
      </c>
      <c r="AH125">
        <v>0.41</v>
      </c>
      <c r="AI125">
        <v>0.41</v>
      </c>
      <c r="AJ125">
        <v>0.41</v>
      </c>
      <c r="AK125">
        <v>0.41</v>
      </c>
      <c r="AL125">
        <v>0.41</v>
      </c>
      <c r="AM125">
        <v>0.41</v>
      </c>
      <c r="AN125">
        <v>0.3</v>
      </c>
      <c r="AO125">
        <v>0.41</v>
      </c>
      <c r="AP125">
        <v>0.41</v>
      </c>
      <c r="AQ125">
        <v>0.41</v>
      </c>
      <c r="AR125">
        <v>0.41</v>
      </c>
      <c r="AS125">
        <v>0.41</v>
      </c>
      <c r="AT125">
        <v>0.41</v>
      </c>
      <c r="AU125" s="179">
        <v>0.7</v>
      </c>
      <c r="AV125">
        <v>0.73</v>
      </c>
      <c r="AW125">
        <v>0.3</v>
      </c>
      <c r="AX125">
        <v>0.52</v>
      </c>
      <c r="AY125">
        <v>0.65</v>
      </c>
      <c r="AZ125">
        <v>0.52</v>
      </c>
      <c r="BA125">
        <v>0.43</v>
      </c>
      <c r="BB125">
        <v>0.55000000000000004</v>
      </c>
      <c r="BC125">
        <v>0.48</v>
      </c>
      <c r="BD125">
        <v>0.43</v>
      </c>
      <c r="BE125">
        <v>0.3</v>
      </c>
      <c r="BF125">
        <v>0.4</v>
      </c>
      <c r="BG125">
        <v>0.4</v>
      </c>
      <c r="BH125">
        <v>0.42733300000000002</v>
      </c>
      <c r="BI125">
        <v>1.451333</v>
      </c>
      <c r="BJ125">
        <v>1.5953329999999999</v>
      </c>
      <c r="BK125">
        <v>1.804</v>
      </c>
      <c r="BL125">
        <v>0.32066600000000001</v>
      </c>
      <c r="BM125" t="s">
        <v>2879</v>
      </c>
      <c r="BN125">
        <v>20190701</v>
      </c>
      <c r="BO125">
        <v>1.92</v>
      </c>
      <c r="BP125" t="s">
        <v>238</v>
      </c>
      <c r="BQ125">
        <v>2.59</v>
      </c>
      <c r="BR125">
        <v>2020</v>
      </c>
      <c r="BS125" t="s">
        <v>123</v>
      </c>
      <c r="BT125">
        <v>1.92</v>
      </c>
    </row>
    <row r="126" spans="1:72" x14ac:dyDescent="0.2">
      <c r="A126" t="s">
        <v>1213</v>
      </c>
      <c r="B126" t="s">
        <v>3037</v>
      </c>
      <c r="C126" t="s">
        <v>3018</v>
      </c>
      <c r="D126">
        <f>IF(TYPE="R",40,IF(ISNA(INDEX(Categories!D:E,MATCH(GROUPTYPE,Categories!D:D,0),2)),0,INDEX(Categories!D:E,MATCH(GROUPTYPE,Categories!D:D,0),2)))</f>
        <v>13</v>
      </c>
      <c r="E126" t="str">
        <f>IF(TYPE="R","Retained Earnings",IF(ISNA(INDEX(Categories!D:F,MATCH(GLCATCODE,Categories!E:E,0),3)),0,INDEX(Categories!D:F,MATCH(GLCATCODE,Categories!E:E,0),3)))</f>
        <v>Cost and Expenses</v>
      </c>
      <c r="F126" t="s">
        <v>238</v>
      </c>
      <c r="G126" t="s">
        <v>1979</v>
      </c>
      <c r="H126" t="s">
        <v>3038</v>
      </c>
      <c r="I126" t="s">
        <v>2875</v>
      </c>
      <c r="J126" t="s">
        <v>2876</v>
      </c>
      <c r="K126" t="s">
        <v>2876</v>
      </c>
      <c r="L126" t="s">
        <v>2876</v>
      </c>
      <c r="M126" t="s">
        <v>2876</v>
      </c>
      <c r="N126" t="s">
        <v>2876</v>
      </c>
      <c r="O126" t="s">
        <v>2876</v>
      </c>
      <c r="P126" t="s">
        <v>2876</v>
      </c>
      <c r="Q126" t="s">
        <v>2877</v>
      </c>
      <c r="R126" t="s">
        <v>2948</v>
      </c>
      <c r="S126">
        <f>VLOOKUP(ACCOUNTEXSEG,Sheet6!$A$2:$C$4000,3,TRUE)</f>
        <v>0</v>
      </c>
      <c r="T126">
        <f>IF(ACCTTYPE="I",0,OPENBALN)</f>
        <v>0</v>
      </c>
      <c r="U126">
        <v>900</v>
      </c>
      <c r="V126">
        <v>0</v>
      </c>
      <c r="W126">
        <v>0</v>
      </c>
      <c r="X126">
        <v>0</v>
      </c>
      <c r="Y126" s="179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 s="179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3900</v>
      </c>
      <c r="BC126">
        <v>0</v>
      </c>
      <c r="BD126">
        <v>3400</v>
      </c>
      <c r="BE126">
        <v>0</v>
      </c>
      <c r="BF126">
        <v>1854.54</v>
      </c>
      <c r="BG126">
        <v>1854.54</v>
      </c>
      <c r="BH126">
        <v>0</v>
      </c>
      <c r="BI126">
        <v>0</v>
      </c>
      <c r="BJ126">
        <v>0</v>
      </c>
      <c r="BK126">
        <v>0</v>
      </c>
      <c r="BL126">
        <v>0</v>
      </c>
      <c r="BM126" t="s">
        <v>2879</v>
      </c>
      <c r="BN126">
        <v>20190701</v>
      </c>
      <c r="BO126">
        <v>0</v>
      </c>
      <c r="BP126" t="s">
        <v>238</v>
      </c>
      <c r="BQ126">
        <v>9154.5400000000009</v>
      </c>
      <c r="BR126">
        <v>2020</v>
      </c>
      <c r="BS126" t="s">
        <v>123</v>
      </c>
      <c r="BT126">
        <v>0</v>
      </c>
    </row>
    <row r="127" spans="1:72" x14ac:dyDescent="0.2">
      <c r="A127" t="s">
        <v>598</v>
      </c>
      <c r="B127" t="s">
        <v>3039</v>
      </c>
      <c r="C127" t="s">
        <v>3018</v>
      </c>
      <c r="D127">
        <f>IF(TYPE="R",40,IF(ISNA(INDEX(Categories!D:E,MATCH(GROUPTYPE,Categories!D:D,0),2)),0,INDEX(Categories!D:E,MATCH(GROUPTYPE,Categories!D:D,0),2)))</f>
        <v>13</v>
      </c>
      <c r="E127" t="str">
        <f>IF(TYPE="R","Retained Earnings",IF(ISNA(INDEX(Categories!D:F,MATCH(GLCATCODE,Categories!E:E,0),3)),0,INDEX(Categories!D:F,MATCH(GLCATCODE,Categories!E:E,0),3)))</f>
        <v>Cost and Expenses</v>
      </c>
      <c r="F127" t="s">
        <v>238</v>
      </c>
      <c r="G127" t="s">
        <v>1980</v>
      </c>
      <c r="H127" t="s">
        <v>3038</v>
      </c>
      <c r="I127" t="s">
        <v>2881</v>
      </c>
      <c r="J127" t="s">
        <v>2876</v>
      </c>
      <c r="K127" t="s">
        <v>2876</v>
      </c>
      <c r="L127" t="s">
        <v>2876</v>
      </c>
      <c r="M127" t="s">
        <v>2876</v>
      </c>
      <c r="N127" t="s">
        <v>2876</v>
      </c>
      <c r="O127" t="s">
        <v>2876</v>
      </c>
      <c r="P127" t="s">
        <v>2876</v>
      </c>
      <c r="Q127" t="s">
        <v>2877</v>
      </c>
      <c r="R127" t="s">
        <v>2948</v>
      </c>
      <c r="S127">
        <f>VLOOKUP(ACCOUNTEXSEG,Sheet6!$A$2:$C$4000,3,TRUE)</f>
        <v>0</v>
      </c>
      <c r="T127">
        <f>IF(ACCTTYPE="I",0,OPENBALN)</f>
        <v>0</v>
      </c>
      <c r="U127">
        <v>0</v>
      </c>
      <c r="V127">
        <v>0</v>
      </c>
      <c r="W127">
        <v>795</v>
      </c>
      <c r="X127">
        <v>0</v>
      </c>
      <c r="Y127" s="179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 s="179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26.484375</v>
      </c>
      <c r="BJ127">
        <v>169.981875</v>
      </c>
      <c r="BK127">
        <v>28.408750000000001</v>
      </c>
      <c r="BL127">
        <v>0</v>
      </c>
      <c r="BM127" t="s">
        <v>2879</v>
      </c>
      <c r="BN127">
        <v>20190701</v>
      </c>
      <c r="BO127">
        <v>0</v>
      </c>
      <c r="BP127" t="s">
        <v>238</v>
      </c>
      <c r="BQ127">
        <v>0</v>
      </c>
      <c r="BR127">
        <v>2020</v>
      </c>
      <c r="BS127" t="s">
        <v>123</v>
      </c>
      <c r="BT127">
        <v>0</v>
      </c>
    </row>
    <row r="128" spans="1:72" x14ac:dyDescent="0.2">
      <c r="A128" t="s">
        <v>599</v>
      </c>
      <c r="B128" t="s">
        <v>3040</v>
      </c>
      <c r="C128" t="s">
        <v>3018</v>
      </c>
      <c r="D128">
        <f>IF(TYPE="R",40,IF(ISNA(INDEX(Categories!D:E,MATCH(GROUPTYPE,Categories!D:D,0),2)),0,INDEX(Categories!D:E,MATCH(GROUPTYPE,Categories!D:D,0),2)))</f>
        <v>13</v>
      </c>
      <c r="E128" t="str">
        <f>IF(TYPE="R","Retained Earnings",IF(ISNA(INDEX(Categories!D:F,MATCH(GLCATCODE,Categories!E:E,0),3)),0,INDEX(Categories!D:F,MATCH(GLCATCODE,Categories!E:E,0),3)))</f>
        <v>Cost and Expenses</v>
      </c>
      <c r="F128" t="s">
        <v>238</v>
      </c>
      <c r="G128" t="s">
        <v>1981</v>
      </c>
      <c r="H128" t="s">
        <v>3038</v>
      </c>
      <c r="I128" t="s">
        <v>2883</v>
      </c>
      <c r="J128" t="s">
        <v>2876</v>
      </c>
      <c r="K128" t="s">
        <v>2876</v>
      </c>
      <c r="L128" t="s">
        <v>2876</v>
      </c>
      <c r="M128" t="s">
        <v>2876</v>
      </c>
      <c r="N128" t="s">
        <v>2876</v>
      </c>
      <c r="O128" t="s">
        <v>2876</v>
      </c>
      <c r="P128" t="s">
        <v>2876</v>
      </c>
      <c r="Q128" t="s">
        <v>2877</v>
      </c>
      <c r="R128" t="s">
        <v>2948</v>
      </c>
      <c r="S128">
        <f>VLOOKUP(ACCOUNTEXSEG,Sheet6!$A$2:$C$4000,3,TRUE)</f>
        <v>2700</v>
      </c>
      <c r="T128">
        <f>IF(ACCTTYPE="I",0,OPENBALN)</f>
        <v>0</v>
      </c>
      <c r="U128">
        <v>0</v>
      </c>
      <c r="V128">
        <v>0</v>
      </c>
      <c r="W128">
        <v>0</v>
      </c>
      <c r="X128">
        <v>0</v>
      </c>
      <c r="Y128" s="179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 s="179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168.75</v>
      </c>
      <c r="BI128">
        <v>0</v>
      </c>
      <c r="BJ128">
        <v>13.730625</v>
      </c>
      <c r="BK128">
        <v>48.75</v>
      </c>
      <c r="BL128">
        <v>0</v>
      </c>
      <c r="BM128" t="s">
        <v>2879</v>
      </c>
      <c r="BN128">
        <v>20190701</v>
      </c>
      <c r="BO128">
        <v>0</v>
      </c>
      <c r="BP128" t="s">
        <v>238</v>
      </c>
      <c r="BQ128">
        <v>0</v>
      </c>
      <c r="BR128">
        <v>2020</v>
      </c>
      <c r="BS128" t="s">
        <v>123</v>
      </c>
      <c r="BT128">
        <v>0</v>
      </c>
    </row>
    <row r="129" spans="1:72" x14ac:dyDescent="0.2">
      <c r="A129" t="s">
        <v>600</v>
      </c>
      <c r="B129" t="s">
        <v>3041</v>
      </c>
      <c r="C129" t="s">
        <v>3018</v>
      </c>
      <c r="D129">
        <f>IF(TYPE="R",40,IF(ISNA(INDEX(Categories!D:E,MATCH(GROUPTYPE,Categories!D:D,0),2)),0,INDEX(Categories!D:E,MATCH(GROUPTYPE,Categories!D:D,0),2)))</f>
        <v>13</v>
      </c>
      <c r="E129" t="str">
        <f>IF(TYPE="R","Retained Earnings",IF(ISNA(INDEX(Categories!D:F,MATCH(GLCATCODE,Categories!E:E,0),3)),0,INDEX(Categories!D:F,MATCH(GLCATCODE,Categories!E:E,0),3)))</f>
        <v>Cost and Expenses</v>
      </c>
      <c r="F129" t="s">
        <v>238</v>
      </c>
      <c r="G129" t="s">
        <v>1983</v>
      </c>
      <c r="H129" t="s">
        <v>3038</v>
      </c>
      <c r="I129" t="s">
        <v>2887</v>
      </c>
      <c r="J129" t="s">
        <v>2876</v>
      </c>
      <c r="K129" t="s">
        <v>2876</v>
      </c>
      <c r="L129" t="s">
        <v>2876</v>
      </c>
      <c r="M129" t="s">
        <v>2876</v>
      </c>
      <c r="N129" t="s">
        <v>2876</v>
      </c>
      <c r="O129" t="s">
        <v>2876</v>
      </c>
      <c r="P129" t="s">
        <v>2876</v>
      </c>
      <c r="Q129" t="s">
        <v>2877</v>
      </c>
      <c r="R129" t="s">
        <v>2948</v>
      </c>
      <c r="S129">
        <f>VLOOKUP(ACCOUNTEXSEG,Sheet6!$A$2:$C$4000,3,TRUE)</f>
        <v>0</v>
      </c>
      <c r="T129">
        <f>IF(ACCTTYPE="I",0,OPENBALN)</f>
        <v>0</v>
      </c>
      <c r="U129">
        <v>0</v>
      </c>
      <c r="V129">
        <v>0</v>
      </c>
      <c r="W129">
        <v>0</v>
      </c>
      <c r="X129">
        <v>0</v>
      </c>
      <c r="Y129" s="17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 s="17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22.5</v>
      </c>
      <c r="BK129">
        <v>0</v>
      </c>
      <c r="BL129">
        <v>0</v>
      </c>
      <c r="BM129" t="s">
        <v>2879</v>
      </c>
      <c r="BN129">
        <v>20190701</v>
      </c>
      <c r="BO129">
        <v>0</v>
      </c>
      <c r="BP129" t="s">
        <v>238</v>
      </c>
      <c r="BQ129">
        <v>0</v>
      </c>
      <c r="BR129">
        <v>2020</v>
      </c>
      <c r="BS129" t="s">
        <v>123</v>
      </c>
      <c r="BT129">
        <v>0</v>
      </c>
    </row>
    <row r="130" spans="1:72" x14ac:dyDescent="0.2">
      <c r="A130" t="s">
        <v>601</v>
      </c>
      <c r="B130" t="s">
        <v>3042</v>
      </c>
      <c r="C130" t="s">
        <v>3018</v>
      </c>
      <c r="D130">
        <f>IF(TYPE="R",40,IF(ISNA(INDEX(Categories!D:E,MATCH(GROUPTYPE,Categories!D:D,0),2)),0,INDEX(Categories!D:E,MATCH(GROUPTYPE,Categories!D:D,0),2)))</f>
        <v>13</v>
      </c>
      <c r="E130" t="str">
        <f>IF(TYPE="R","Retained Earnings",IF(ISNA(INDEX(Categories!D:F,MATCH(GLCATCODE,Categories!E:E,0),3)),0,INDEX(Categories!D:F,MATCH(GLCATCODE,Categories!E:E,0),3)))</f>
        <v>Cost and Expenses</v>
      </c>
      <c r="F130" t="s">
        <v>238</v>
      </c>
      <c r="G130" t="s">
        <v>1984</v>
      </c>
      <c r="H130" t="s">
        <v>3038</v>
      </c>
      <c r="I130" t="s">
        <v>2889</v>
      </c>
      <c r="J130" t="s">
        <v>2876</v>
      </c>
      <c r="K130" t="s">
        <v>2876</v>
      </c>
      <c r="L130" t="s">
        <v>2876</v>
      </c>
      <c r="M130" t="s">
        <v>2876</v>
      </c>
      <c r="N130" t="s">
        <v>2876</v>
      </c>
      <c r="O130" t="s">
        <v>2876</v>
      </c>
      <c r="P130" t="s">
        <v>2876</v>
      </c>
      <c r="Q130" t="s">
        <v>2877</v>
      </c>
      <c r="R130" t="s">
        <v>2948</v>
      </c>
      <c r="S130">
        <f>VLOOKUP(ACCOUNTEXSEG,Sheet6!$A$2:$C$4000,3,TRUE)</f>
        <v>0</v>
      </c>
      <c r="T130">
        <f>IF(ACCTTYPE="I",0,OPENBALN)</f>
        <v>0</v>
      </c>
      <c r="U130">
        <v>0</v>
      </c>
      <c r="V130">
        <v>0</v>
      </c>
      <c r="W130">
        <v>550</v>
      </c>
      <c r="X130">
        <v>0</v>
      </c>
      <c r="Y130" s="179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 s="179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59.0625</v>
      </c>
      <c r="BJ130">
        <v>0</v>
      </c>
      <c r="BK130">
        <v>0</v>
      </c>
      <c r="BL130">
        <v>0</v>
      </c>
      <c r="BM130" t="s">
        <v>2879</v>
      </c>
      <c r="BN130">
        <v>20190701</v>
      </c>
      <c r="BO130">
        <v>0</v>
      </c>
      <c r="BP130" t="s">
        <v>238</v>
      </c>
      <c r="BQ130">
        <v>0</v>
      </c>
      <c r="BR130">
        <v>2020</v>
      </c>
      <c r="BS130" t="s">
        <v>123</v>
      </c>
      <c r="BT130">
        <v>0</v>
      </c>
    </row>
    <row r="131" spans="1:72" x14ac:dyDescent="0.2">
      <c r="A131" t="s">
        <v>602</v>
      </c>
      <c r="B131" t="s">
        <v>3043</v>
      </c>
      <c r="C131" t="s">
        <v>3018</v>
      </c>
      <c r="D131">
        <f>IF(TYPE="R",40,IF(ISNA(INDEX(Categories!D:E,MATCH(GROUPTYPE,Categories!D:D,0),2)),0,INDEX(Categories!D:E,MATCH(GROUPTYPE,Categories!D:D,0),2)))</f>
        <v>13</v>
      </c>
      <c r="E131" t="str">
        <f>IF(TYPE="R","Retained Earnings",IF(ISNA(INDEX(Categories!D:F,MATCH(GLCATCODE,Categories!E:E,0),3)),0,INDEX(Categories!D:F,MATCH(GLCATCODE,Categories!E:E,0),3)))</f>
        <v>Cost and Expenses</v>
      </c>
      <c r="F131" t="s">
        <v>238</v>
      </c>
      <c r="G131" t="s">
        <v>1985</v>
      </c>
      <c r="H131" t="s">
        <v>3038</v>
      </c>
      <c r="I131" t="s">
        <v>2891</v>
      </c>
      <c r="J131" t="s">
        <v>2876</v>
      </c>
      <c r="K131" t="s">
        <v>2876</v>
      </c>
      <c r="L131" t="s">
        <v>2876</v>
      </c>
      <c r="M131" t="s">
        <v>2876</v>
      </c>
      <c r="N131" t="s">
        <v>2876</v>
      </c>
      <c r="O131" t="s">
        <v>2876</v>
      </c>
      <c r="P131" t="s">
        <v>2876</v>
      </c>
      <c r="Q131" t="s">
        <v>2877</v>
      </c>
      <c r="R131" t="s">
        <v>2948</v>
      </c>
      <c r="S131">
        <f>VLOOKUP(ACCOUNTEXSEG,Sheet6!$A$2:$C$4000,3,TRUE)</f>
        <v>0</v>
      </c>
      <c r="T131">
        <f>IF(ACCTTYPE="I",0,OPENBALN)</f>
        <v>0</v>
      </c>
      <c r="U131">
        <v>0</v>
      </c>
      <c r="V131">
        <v>0</v>
      </c>
      <c r="W131">
        <v>0</v>
      </c>
      <c r="X131">
        <v>0</v>
      </c>
      <c r="Y131" s="179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962.41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 s="179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461.19312500000001</v>
      </c>
      <c r="BJ131">
        <v>13.730625</v>
      </c>
      <c r="BK131">
        <v>51.25</v>
      </c>
      <c r="BL131">
        <v>0</v>
      </c>
      <c r="BM131" t="s">
        <v>2879</v>
      </c>
      <c r="BN131">
        <v>20190701</v>
      </c>
      <c r="BO131">
        <v>962.41</v>
      </c>
      <c r="BP131" t="s">
        <v>238</v>
      </c>
      <c r="BQ131">
        <v>0</v>
      </c>
      <c r="BR131">
        <v>2020</v>
      </c>
      <c r="BS131" t="s">
        <v>123</v>
      </c>
      <c r="BT131">
        <v>962.41</v>
      </c>
    </row>
    <row r="132" spans="1:72" x14ac:dyDescent="0.2">
      <c r="A132" t="s">
        <v>1215</v>
      </c>
      <c r="B132" t="s">
        <v>3044</v>
      </c>
      <c r="C132" t="s">
        <v>3018</v>
      </c>
      <c r="D132">
        <f>IF(TYPE="R",40,IF(ISNA(INDEX(Categories!D:E,MATCH(GROUPTYPE,Categories!D:D,0),2)),0,INDEX(Categories!D:E,MATCH(GROUPTYPE,Categories!D:D,0),2)))</f>
        <v>13</v>
      </c>
      <c r="E132" t="str">
        <f>IF(TYPE="R","Retained Earnings",IF(ISNA(INDEX(Categories!D:F,MATCH(GLCATCODE,Categories!E:E,0),3)),0,INDEX(Categories!D:F,MATCH(GLCATCODE,Categories!E:E,0),3)))</f>
        <v>Cost and Expenses</v>
      </c>
      <c r="F132" t="s">
        <v>238</v>
      </c>
      <c r="G132" t="s">
        <v>1987</v>
      </c>
      <c r="H132" t="s">
        <v>3038</v>
      </c>
      <c r="I132" t="s">
        <v>2895</v>
      </c>
      <c r="J132" t="s">
        <v>2876</v>
      </c>
      <c r="K132" t="s">
        <v>2876</v>
      </c>
      <c r="L132" t="s">
        <v>2876</v>
      </c>
      <c r="M132" t="s">
        <v>2876</v>
      </c>
      <c r="N132" t="s">
        <v>2876</v>
      </c>
      <c r="O132" t="s">
        <v>2876</v>
      </c>
      <c r="P132" t="s">
        <v>2876</v>
      </c>
      <c r="Q132" t="s">
        <v>2877</v>
      </c>
      <c r="R132" t="s">
        <v>2948</v>
      </c>
      <c r="S132">
        <f>VLOOKUP(ACCOUNTEXSEG,Sheet6!$A$2:$C$4000,3,TRUE)</f>
        <v>0</v>
      </c>
      <c r="T132">
        <f>IF(ACCTTYPE="I",0,OPENBALN)</f>
        <v>0</v>
      </c>
      <c r="U132">
        <v>0</v>
      </c>
      <c r="V132">
        <v>0</v>
      </c>
      <c r="W132">
        <v>0</v>
      </c>
      <c r="X132">
        <v>0</v>
      </c>
      <c r="Y132" s="179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 s="179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79.0625</v>
      </c>
      <c r="BL132">
        <v>0</v>
      </c>
      <c r="BM132" t="s">
        <v>2879</v>
      </c>
      <c r="BN132">
        <v>20190701</v>
      </c>
      <c r="BO132">
        <v>0</v>
      </c>
      <c r="BP132" t="s">
        <v>238</v>
      </c>
      <c r="BQ132">
        <v>0</v>
      </c>
      <c r="BR132">
        <v>2020</v>
      </c>
      <c r="BS132" t="s">
        <v>123</v>
      </c>
      <c r="BT132">
        <v>0</v>
      </c>
    </row>
    <row r="133" spans="1:72" x14ac:dyDescent="0.2">
      <c r="A133" t="s">
        <v>604</v>
      </c>
      <c r="B133" t="s">
        <v>3045</v>
      </c>
      <c r="C133" t="s">
        <v>3018</v>
      </c>
      <c r="D133">
        <f>IF(TYPE="R",40,IF(ISNA(INDEX(Categories!D:E,MATCH(GROUPTYPE,Categories!D:D,0),2)),0,INDEX(Categories!D:E,MATCH(GROUPTYPE,Categories!D:D,0),2)))</f>
        <v>13</v>
      </c>
      <c r="E133" t="str">
        <f>IF(TYPE="R","Retained Earnings",IF(ISNA(INDEX(Categories!D:F,MATCH(GLCATCODE,Categories!E:E,0),3)),0,INDEX(Categories!D:F,MATCH(GLCATCODE,Categories!E:E,0),3)))</f>
        <v>Cost and Expenses</v>
      </c>
      <c r="F133" t="s">
        <v>238</v>
      </c>
      <c r="G133" t="s">
        <v>1988</v>
      </c>
      <c r="H133" t="s">
        <v>3038</v>
      </c>
      <c r="I133" t="s">
        <v>2897</v>
      </c>
      <c r="J133" t="s">
        <v>2876</v>
      </c>
      <c r="K133" t="s">
        <v>2876</v>
      </c>
      <c r="L133" t="s">
        <v>2876</v>
      </c>
      <c r="M133" t="s">
        <v>2876</v>
      </c>
      <c r="N133" t="s">
        <v>2876</v>
      </c>
      <c r="O133" t="s">
        <v>2876</v>
      </c>
      <c r="P133" t="s">
        <v>2876</v>
      </c>
      <c r="Q133" t="s">
        <v>2877</v>
      </c>
      <c r="R133" t="s">
        <v>2948</v>
      </c>
      <c r="S133">
        <f>VLOOKUP(ACCOUNTEXSEG,Sheet6!$A$2:$C$4000,3,TRUE)</f>
        <v>0</v>
      </c>
      <c r="T133">
        <f>IF(ACCTTYPE="I",0,OPENBALN)</f>
        <v>0</v>
      </c>
      <c r="U133">
        <v>0</v>
      </c>
      <c r="V133">
        <v>0</v>
      </c>
      <c r="W133">
        <v>0</v>
      </c>
      <c r="X133">
        <v>0</v>
      </c>
      <c r="Y133" s="179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 s="179">
        <v>0</v>
      </c>
      <c r="AV133">
        <v>0</v>
      </c>
      <c r="AW133">
        <v>0</v>
      </c>
      <c r="AX133">
        <v>1733.3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1380</v>
      </c>
      <c r="BE133">
        <v>0</v>
      </c>
      <c r="BF133">
        <v>0</v>
      </c>
      <c r="BG133">
        <v>0</v>
      </c>
      <c r="BH133">
        <v>108.33125</v>
      </c>
      <c r="BI133">
        <v>0</v>
      </c>
      <c r="BJ133">
        <v>0</v>
      </c>
      <c r="BK133">
        <v>0</v>
      </c>
      <c r="BL133">
        <v>0</v>
      </c>
      <c r="BM133" t="s">
        <v>2879</v>
      </c>
      <c r="BN133">
        <v>20190701</v>
      </c>
      <c r="BO133">
        <v>0</v>
      </c>
      <c r="BP133" t="s">
        <v>238</v>
      </c>
      <c r="BQ133">
        <v>1380</v>
      </c>
      <c r="BR133">
        <v>2020</v>
      </c>
      <c r="BS133" t="s">
        <v>123</v>
      </c>
      <c r="BT133">
        <v>0</v>
      </c>
    </row>
    <row r="134" spans="1:72" x14ac:dyDescent="0.2">
      <c r="A134" t="s">
        <v>1216</v>
      </c>
      <c r="B134" t="s">
        <v>3046</v>
      </c>
      <c r="C134" t="s">
        <v>3018</v>
      </c>
      <c r="D134">
        <f>IF(TYPE="R",40,IF(ISNA(INDEX(Categories!D:E,MATCH(GROUPTYPE,Categories!D:D,0),2)),0,INDEX(Categories!D:E,MATCH(GROUPTYPE,Categories!D:D,0),2)))</f>
        <v>13</v>
      </c>
      <c r="E134" t="str">
        <f>IF(TYPE="R","Retained Earnings",IF(ISNA(INDEX(Categories!D:F,MATCH(GLCATCODE,Categories!E:E,0),3)),0,INDEX(Categories!D:F,MATCH(GLCATCODE,Categories!E:E,0),3)))</f>
        <v>Cost and Expenses</v>
      </c>
      <c r="F134" t="s">
        <v>238</v>
      </c>
      <c r="G134" t="s">
        <v>1989</v>
      </c>
      <c r="H134" t="s">
        <v>3038</v>
      </c>
      <c r="I134" t="s">
        <v>2899</v>
      </c>
      <c r="J134" t="s">
        <v>2876</v>
      </c>
      <c r="K134" t="s">
        <v>2876</v>
      </c>
      <c r="L134" t="s">
        <v>2876</v>
      </c>
      <c r="M134" t="s">
        <v>2876</v>
      </c>
      <c r="N134" t="s">
        <v>2876</v>
      </c>
      <c r="O134" t="s">
        <v>2876</v>
      </c>
      <c r="P134" t="s">
        <v>2876</v>
      </c>
      <c r="Q134" t="s">
        <v>2877</v>
      </c>
      <c r="R134" t="s">
        <v>2948</v>
      </c>
      <c r="S134">
        <f>VLOOKUP(ACCOUNTEXSEG,Sheet6!$A$2:$C$4000,3,TRUE)</f>
        <v>2036.7</v>
      </c>
      <c r="T134">
        <f>IF(ACCTTYPE="I",0,OPENBALN)</f>
        <v>0</v>
      </c>
      <c r="U134">
        <v>0</v>
      </c>
      <c r="V134">
        <v>0</v>
      </c>
      <c r="W134">
        <v>0</v>
      </c>
      <c r="X134">
        <v>0</v>
      </c>
      <c r="Y134" s="179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 s="179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127.29375</v>
      </c>
      <c r="BI134">
        <v>0</v>
      </c>
      <c r="BJ134">
        <v>0</v>
      </c>
      <c r="BK134">
        <v>0</v>
      </c>
      <c r="BL134">
        <v>0</v>
      </c>
      <c r="BM134" t="s">
        <v>2879</v>
      </c>
      <c r="BN134">
        <v>20190701</v>
      </c>
      <c r="BO134">
        <v>0</v>
      </c>
      <c r="BP134" t="s">
        <v>238</v>
      </c>
      <c r="BQ134">
        <v>0</v>
      </c>
      <c r="BR134">
        <v>2020</v>
      </c>
      <c r="BS134" t="s">
        <v>123</v>
      </c>
      <c r="BT134">
        <v>0</v>
      </c>
    </row>
    <row r="135" spans="1:72" x14ac:dyDescent="0.2">
      <c r="A135" t="s">
        <v>1223</v>
      </c>
      <c r="B135" t="s">
        <v>3047</v>
      </c>
      <c r="C135" t="s">
        <v>3018</v>
      </c>
      <c r="D135">
        <f>IF(TYPE="R",40,IF(ISNA(INDEX(Categories!D:E,MATCH(GROUPTYPE,Categories!D:D,0),2)),0,INDEX(Categories!D:E,MATCH(GROUPTYPE,Categories!D:D,0),2)))</f>
        <v>13</v>
      </c>
      <c r="E135" t="str">
        <f>IF(TYPE="R","Retained Earnings",IF(ISNA(INDEX(Categories!D:F,MATCH(GLCATCODE,Categories!E:E,0),3)),0,INDEX(Categories!D:F,MATCH(GLCATCODE,Categories!E:E,0),3)))</f>
        <v>Cost and Expenses</v>
      </c>
      <c r="F135" t="s">
        <v>238</v>
      </c>
      <c r="G135" t="s">
        <v>1996</v>
      </c>
      <c r="H135" t="s">
        <v>3048</v>
      </c>
      <c r="I135" t="s">
        <v>2881</v>
      </c>
      <c r="J135" t="s">
        <v>2876</v>
      </c>
      <c r="K135" t="s">
        <v>2876</v>
      </c>
      <c r="L135" t="s">
        <v>2876</v>
      </c>
      <c r="M135" t="s">
        <v>2876</v>
      </c>
      <c r="N135" t="s">
        <v>2876</v>
      </c>
      <c r="O135" t="s">
        <v>2876</v>
      </c>
      <c r="P135" t="s">
        <v>2876</v>
      </c>
      <c r="Q135" t="s">
        <v>2877</v>
      </c>
      <c r="R135" t="s">
        <v>2948</v>
      </c>
      <c r="S135">
        <f>VLOOKUP(ACCOUNTEXSEG,Sheet6!$A$2:$C$4000,3,TRUE)</f>
        <v>0</v>
      </c>
      <c r="T135">
        <f>IF(ACCTTYPE="I",0,OPENBALN)</f>
        <v>0</v>
      </c>
      <c r="U135">
        <v>0</v>
      </c>
      <c r="V135">
        <v>0</v>
      </c>
      <c r="W135">
        <v>0</v>
      </c>
      <c r="X135">
        <v>0</v>
      </c>
      <c r="Y135" s="179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 s="179">
        <v>0</v>
      </c>
      <c r="AV135">
        <v>0</v>
      </c>
      <c r="AW135">
        <v>0</v>
      </c>
      <c r="AX135">
        <v>0</v>
      </c>
      <c r="AY135">
        <v>89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5.5625</v>
      </c>
      <c r="BI135">
        <v>0</v>
      </c>
      <c r="BJ135">
        <v>0</v>
      </c>
      <c r="BK135">
        <v>0</v>
      </c>
      <c r="BL135">
        <v>0</v>
      </c>
      <c r="BM135" t="s">
        <v>2879</v>
      </c>
      <c r="BN135">
        <v>20190701</v>
      </c>
      <c r="BO135">
        <v>0</v>
      </c>
      <c r="BP135" t="s">
        <v>238</v>
      </c>
      <c r="BQ135">
        <v>0</v>
      </c>
      <c r="BR135">
        <v>2020</v>
      </c>
      <c r="BS135" t="s">
        <v>123</v>
      </c>
      <c r="BT135">
        <v>0</v>
      </c>
    </row>
    <row r="136" spans="1:72" x14ac:dyDescent="0.2">
      <c r="A136" t="s">
        <v>1225</v>
      </c>
      <c r="B136" t="s">
        <v>3049</v>
      </c>
      <c r="C136" t="s">
        <v>3018</v>
      </c>
      <c r="D136">
        <f>IF(TYPE="R",40,IF(ISNA(INDEX(Categories!D:E,MATCH(GROUPTYPE,Categories!D:D,0),2)),0,INDEX(Categories!D:E,MATCH(GROUPTYPE,Categories!D:D,0),2)))</f>
        <v>13</v>
      </c>
      <c r="E136" t="str">
        <f>IF(TYPE="R","Retained Earnings",IF(ISNA(INDEX(Categories!D:F,MATCH(GLCATCODE,Categories!E:E,0),3)),0,INDEX(Categories!D:F,MATCH(GLCATCODE,Categories!E:E,0),3)))</f>
        <v>Cost and Expenses</v>
      </c>
      <c r="F136" t="s">
        <v>238</v>
      </c>
      <c r="G136" t="s">
        <v>1998</v>
      </c>
      <c r="H136" t="s">
        <v>3048</v>
      </c>
      <c r="I136" t="s">
        <v>2885</v>
      </c>
      <c r="J136" t="s">
        <v>2876</v>
      </c>
      <c r="K136" t="s">
        <v>2876</v>
      </c>
      <c r="L136" t="s">
        <v>2876</v>
      </c>
      <c r="M136" t="s">
        <v>2876</v>
      </c>
      <c r="N136" t="s">
        <v>2876</v>
      </c>
      <c r="O136" t="s">
        <v>2876</v>
      </c>
      <c r="P136" t="s">
        <v>2876</v>
      </c>
      <c r="Q136" t="s">
        <v>2877</v>
      </c>
      <c r="R136" t="s">
        <v>2948</v>
      </c>
      <c r="S136">
        <f>VLOOKUP(ACCOUNTEXSEG,Sheet6!$A$2:$C$4000,3,TRUE)</f>
        <v>0</v>
      </c>
      <c r="T136">
        <f>IF(ACCTTYPE="I",0,OPENBALN)</f>
        <v>0</v>
      </c>
      <c r="U136">
        <v>0</v>
      </c>
      <c r="V136">
        <v>0</v>
      </c>
      <c r="W136">
        <v>0</v>
      </c>
      <c r="X136">
        <v>0</v>
      </c>
      <c r="Y136" s="179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 s="179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4.9375</v>
      </c>
      <c r="BL136">
        <v>0</v>
      </c>
      <c r="BM136" t="s">
        <v>2879</v>
      </c>
      <c r="BN136">
        <v>20190701</v>
      </c>
      <c r="BO136">
        <v>0</v>
      </c>
      <c r="BP136" t="s">
        <v>238</v>
      </c>
      <c r="BQ136">
        <v>0</v>
      </c>
      <c r="BR136">
        <v>2020</v>
      </c>
      <c r="BS136" t="s">
        <v>123</v>
      </c>
      <c r="BT136">
        <v>0</v>
      </c>
    </row>
    <row r="137" spans="1:72" x14ac:dyDescent="0.2">
      <c r="A137" t="s">
        <v>1228</v>
      </c>
      <c r="B137" t="s">
        <v>3050</v>
      </c>
      <c r="C137" t="s">
        <v>3018</v>
      </c>
      <c r="D137">
        <f>IF(TYPE="R",40,IF(ISNA(INDEX(Categories!D:E,MATCH(GROUPTYPE,Categories!D:D,0),2)),0,INDEX(Categories!D:E,MATCH(GROUPTYPE,Categories!D:D,0),2)))</f>
        <v>13</v>
      </c>
      <c r="E137" t="str">
        <f>IF(TYPE="R","Retained Earnings",IF(ISNA(INDEX(Categories!D:F,MATCH(GLCATCODE,Categories!E:E,0),3)),0,INDEX(Categories!D:F,MATCH(GLCATCODE,Categories!E:E,0),3)))</f>
        <v>Cost and Expenses</v>
      </c>
      <c r="F137" t="s">
        <v>238</v>
      </c>
      <c r="G137" t="s">
        <v>2001</v>
      </c>
      <c r="H137" t="s">
        <v>3048</v>
      </c>
      <c r="I137" t="s">
        <v>2891</v>
      </c>
      <c r="J137" t="s">
        <v>2876</v>
      </c>
      <c r="K137" t="s">
        <v>2876</v>
      </c>
      <c r="L137" t="s">
        <v>2876</v>
      </c>
      <c r="M137" t="s">
        <v>2876</v>
      </c>
      <c r="N137" t="s">
        <v>2876</v>
      </c>
      <c r="O137" t="s">
        <v>2876</v>
      </c>
      <c r="P137" t="s">
        <v>2876</v>
      </c>
      <c r="Q137" t="s">
        <v>2877</v>
      </c>
      <c r="R137" t="s">
        <v>2948</v>
      </c>
      <c r="S137">
        <f>VLOOKUP(ACCOUNTEXSEG,Sheet6!$A$2:$C$4000,3,TRUE)</f>
        <v>534</v>
      </c>
      <c r="T137">
        <f>IF(ACCTTYPE="I",0,OPENBALN)</f>
        <v>0</v>
      </c>
      <c r="U137">
        <v>89</v>
      </c>
      <c r="V137">
        <v>89</v>
      </c>
      <c r="W137">
        <v>0</v>
      </c>
      <c r="X137">
        <v>178</v>
      </c>
      <c r="Y137" s="179">
        <v>89</v>
      </c>
      <c r="Z137">
        <v>89</v>
      </c>
      <c r="AA137">
        <v>89</v>
      </c>
      <c r="AB137">
        <v>89</v>
      </c>
      <c r="AC137">
        <v>89</v>
      </c>
      <c r="AD137">
        <v>0</v>
      </c>
      <c r="AE137">
        <v>89</v>
      </c>
      <c r="AF137">
        <v>178</v>
      </c>
      <c r="AG137">
        <v>178</v>
      </c>
      <c r="AH137">
        <v>91.67</v>
      </c>
      <c r="AI137">
        <v>91.67</v>
      </c>
      <c r="AJ137">
        <v>91.67</v>
      </c>
      <c r="AK137">
        <v>91.67</v>
      </c>
      <c r="AL137">
        <v>91.67</v>
      </c>
      <c r="AM137">
        <v>91.67</v>
      </c>
      <c r="AN137">
        <v>89</v>
      </c>
      <c r="AO137">
        <v>91.67</v>
      </c>
      <c r="AP137">
        <v>91.67</v>
      </c>
      <c r="AQ137">
        <v>91.67</v>
      </c>
      <c r="AR137">
        <v>91.67</v>
      </c>
      <c r="AS137">
        <v>91.67</v>
      </c>
      <c r="AT137">
        <v>91.67</v>
      </c>
      <c r="AU137" s="179">
        <v>89</v>
      </c>
      <c r="AV137">
        <v>89</v>
      </c>
      <c r="AW137">
        <v>89</v>
      </c>
      <c r="AX137">
        <v>89</v>
      </c>
      <c r="AY137">
        <v>0</v>
      </c>
      <c r="AZ137">
        <v>89</v>
      </c>
      <c r="BA137">
        <v>89</v>
      </c>
      <c r="BB137">
        <v>89</v>
      </c>
      <c r="BC137">
        <v>89</v>
      </c>
      <c r="BD137">
        <v>0</v>
      </c>
      <c r="BE137">
        <v>89</v>
      </c>
      <c r="BF137">
        <v>178</v>
      </c>
      <c r="BG137">
        <v>178</v>
      </c>
      <c r="BH137">
        <v>61.1875</v>
      </c>
      <c r="BI137">
        <v>66.75</v>
      </c>
      <c r="BJ137">
        <v>60.5</v>
      </c>
      <c r="BK137">
        <v>14.8125</v>
      </c>
      <c r="BL137">
        <v>68.585624999999993</v>
      </c>
      <c r="BM137" t="s">
        <v>2879</v>
      </c>
      <c r="BN137">
        <v>20190701</v>
      </c>
      <c r="BO137">
        <v>534</v>
      </c>
      <c r="BP137" t="s">
        <v>238</v>
      </c>
      <c r="BQ137">
        <v>534</v>
      </c>
      <c r="BR137">
        <v>2020</v>
      </c>
      <c r="BS137" t="s">
        <v>123</v>
      </c>
      <c r="BT137">
        <v>534</v>
      </c>
    </row>
    <row r="138" spans="1:72" x14ac:dyDescent="0.2">
      <c r="A138" t="s">
        <v>1232</v>
      </c>
      <c r="B138" t="s">
        <v>3051</v>
      </c>
      <c r="C138" t="s">
        <v>3018</v>
      </c>
      <c r="D138">
        <f>IF(TYPE="R",40,IF(ISNA(INDEX(Categories!D:E,MATCH(GROUPTYPE,Categories!D:D,0),2)),0,INDEX(Categories!D:E,MATCH(GROUPTYPE,Categories!D:D,0),2)))</f>
        <v>13</v>
      </c>
      <c r="E138" t="str">
        <f>IF(TYPE="R","Retained Earnings",IF(ISNA(INDEX(Categories!D:F,MATCH(GLCATCODE,Categories!E:E,0),3)),0,INDEX(Categories!D:F,MATCH(GLCATCODE,Categories!E:E,0),3)))</f>
        <v>Cost and Expenses</v>
      </c>
      <c r="F138" t="s">
        <v>238</v>
      </c>
      <c r="G138" t="s">
        <v>2005</v>
      </c>
      <c r="H138" t="s">
        <v>3048</v>
      </c>
      <c r="I138" t="s">
        <v>2899</v>
      </c>
      <c r="J138" t="s">
        <v>2876</v>
      </c>
      <c r="K138" t="s">
        <v>2876</v>
      </c>
      <c r="L138" t="s">
        <v>2876</v>
      </c>
      <c r="M138" t="s">
        <v>2876</v>
      </c>
      <c r="N138" t="s">
        <v>2876</v>
      </c>
      <c r="O138" t="s">
        <v>2876</v>
      </c>
      <c r="P138" t="s">
        <v>2876</v>
      </c>
      <c r="Q138" t="s">
        <v>2877</v>
      </c>
      <c r="R138" t="s">
        <v>2948</v>
      </c>
      <c r="S138">
        <f>VLOOKUP(ACCOUNTEXSEG,Sheet6!$A$2:$C$4000,3,TRUE)</f>
        <v>0</v>
      </c>
      <c r="T138">
        <f>IF(ACCTTYPE="I",0,OPENBALN)</f>
        <v>0</v>
      </c>
      <c r="U138">
        <v>0</v>
      </c>
      <c r="V138">
        <v>0</v>
      </c>
      <c r="W138">
        <v>0</v>
      </c>
      <c r="X138">
        <v>0</v>
      </c>
      <c r="Y138" s="179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1152.72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 s="179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162.5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 t="s">
        <v>2879</v>
      </c>
      <c r="BN138">
        <v>20190701</v>
      </c>
      <c r="BO138">
        <v>1152.72</v>
      </c>
      <c r="BP138" t="s">
        <v>238</v>
      </c>
      <c r="BQ138">
        <v>162.5</v>
      </c>
      <c r="BR138">
        <v>2020</v>
      </c>
      <c r="BS138" t="s">
        <v>123</v>
      </c>
      <c r="BT138">
        <v>1152.72</v>
      </c>
    </row>
    <row r="139" spans="1:72" x14ac:dyDescent="0.2">
      <c r="A139" t="s">
        <v>1256</v>
      </c>
      <c r="B139" t="s">
        <v>3052</v>
      </c>
      <c r="C139" t="s">
        <v>3018</v>
      </c>
      <c r="D139">
        <f>IF(TYPE="R",40,IF(ISNA(INDEX(Categories!D:E,MATCH(GROUPTYPE,Categories!D:D,0),2)),0,INDEX(Categories!D:E,MATCH(GROUPTYPE,Categories!D:D,0),2)))</f>
        <v>13</v>
      </c>
      <c r="E139" t="str">
        <f>IF(TYPE="R","Retained Earnings",IF(ISNA(INDEX(Categories!D:F,MATCH(GLCATCODE,Categories!E:E,0),3)),0,INDEX(Categories!D:F,MATCH(GLCATCODE,Categories!E:E,0),3)))</f>
        <v>Cost and Expenses</v>
      </c>
      <c r="F139" t="s">
        <v>238</v>
      </c>
      <c r="G139" t="s">
        <v>2029</v>
      </c>
      <c r="H139" t="s">
        <v>3053</v>
      </c>
      <c r="I139" t="s">
        <v>2883</v>
      </c>
      <c r="J139" t="s">
        <v>2876</v>
      </c>
      <c r="K139" t="s">
        <v>2876</v>
      </c>
      <c r="L139" t="s">
        <v>2876</v>
      </c>
      <c r="M139" t="s">
        <v>2876</v>
      </c>
      <c r="N139" t="s">
        <v>2876</v>
      </c>
      <c r="O139" t="s">
        <v>2876</v>
      </c>
      <c r="P139" t="s">
        <v>2876</v>
      </c>
      <c r="Q139" t="s">
        <v>2877</v>
      </c>
      <c r="R139" t="s">
        <v>2948</v>
      </c>
      <c r="S139">
        <f>VLOOKUP(ACCOUNTEXSEG,Sheet6!$A$2:$C$4000,3,TRUE)</f>
        <v>217.06</v>
      </c>
      <c r="T139">
        <f>IF(ACCTTYPE="I",0,OPENBALN)</f>
        <v>0</v>
      </c>
      <c r="U139">
        <v>0</v>
      </c>
      <c r="V139">
        <v>0</v>
      </c>
      <c r="W139">
        <v>0</v>
      </c>
      <c r="X139">
        <v>0</v>
      </c>
      <c r="Y139" s="17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 s="17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13.56625</v>
      </c>
      <c r="BI139">
        <v>0</v>
      </c>
      <c r="BJ139">
        <v>0</v>
      </c>
      <c r="BK139">
        <v>0</v>
      </c>
      <c r="BL139">
        <v>0</v>
      </c>
      <c r="BM139" t="s">
        <v>2879</v>
      </c>
      <c r="BN139">
        <v>20190701</v>
      </c>
      <c r="BO139">
        <v>0</v>
      </c>
      <c r="BP139" t="s">
        <v>238</v>
      </c>
      <c r="BQ139">
        <v>0</v>
      </c>
      <c r="BR139">
        <v>2020</v>
      </c>
      <c r="BS139" t="s">
        <v>123</v>
      </c>
      <c r="BT139">
        <v>0</v>
      </c>
    </row>
    <row r="140" spans="1:72" x14ac:dyDescent="0.2">
      <c r="A140" t="s">
        <v>1264</v>
      </c>
      <c r="B140" t="s">
        <v>3054</v>
      </c>
      <c r="C140" t="s">
        <v>3018</v>
      </c>
      <c r="D140">
        <f>IF(TYPE="R",40,IF(ISNA(INDEX(Categories!D:E,MATCH(GROUPTYPE,Categories!D:D,0),2)),0,INDEX(Categories!D:E,MATCH(GROUPTYPE,Categories!D:D,0),2)))</f>
        <v>13</v>
      </c>
      <c r="E140" t="str">
        <f>IF(TYPE="R","Retained Earnings",IF(ISNA(INDEX(Categories!D:F,MATCH(GLCATCODE,Categories!E:E,0),3)),0,INDEX(Categories!D:F,MATCH(GLCATCODE,Categories!E:E,0),3)))</f>
        <v>Cost and Expenses</v>
      </c>
      <c r="F140" t="s">
        <v>238</v>
      </c>
      <c r="G140" t="s">
        <v>2037</v>
      </c>
      <c r="H140" t="s">
        <v>3053</v>
      </c>
      <c r="I140" t="s">
        <v>2899</v>
      </c>
      <c r="J140" t="s">
        <v>2876</v>
      </c>
      <c r="K140" t="s">
        <v>2876</v>
      </c>
      <c r="L140" t="s">
        <v>2876</v>
      </c>
      <c r="M140" t="s">
        <v>2876</v>
      </c>
      <c r="N140" t="s">
        <v>2876</v>
      </c>
      <c r="O140" t="s">
        <v>2876</v>
      </c>
      <c r="P140" t="s">
        <v>2876</v>
      </c>
      <c r="Q140" t="s">
        <v>2877</v>
      </c>
      <c r="R140" t="s">
        <v>2948</v>
      </c>
      <c r="S140">
        <f>VLOOKUP(ACCOUNTEXSEG,Sheet6!$A$2:$C$4000,3,TRUE)</f>
        <v>0</v>
      </c>
      <c r="T140">
        <f>IF(ACCTTYPE="I",0,OPENBALN)</f>
        <v>0</v>
      </c>
      <c r="U140">
        <v>0</v>
      </c>
      <c r="V140">
        <v>0</v>
      </c>
      <c r="W140">
        <v>0</v>
      </c>
      <c r="X140">
        <v>0</v>
      </c>
      <c r="Y140" s="179">
        <v>0</v>
      </c>
      <c r="Z140">
        <v>0</v>
      </c>
      <c r="AA140">
        <v>0</v>
      </c>
      <c r="AB140">
        <v>0</v>
      </c>
      <c r="AC140">
        <v>0</v>
      </c>
      <c r="AD140">
        <v>2560.91</v>
      </c>
      <c r="AE140">
        <v>-2560.91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 s="179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 t="s">
        <v>2879</v>
      </c>
      <c r="BN140">
        <v>20190701</v>
      </c>
      <c r="BO140">
        <v>0</v>
      </c>
      <c r="BP140" t="s">
        <v>238</v>
      </c>
      <c r="BQ140">
        <v>0</v>
      </c>
      <c r="BR140">
        <v>2020</v>
      </c>
      <c r="BS140" t="s">
        <v>123</v>
      </c>
      <c r="BT140">
        <v>0</v>
      </c>
    </row>
    <row r="141" spans="1:72" x14ac:dyDescent="0.2">
      <c r="A141" t="s">
        <v>606</v>
      </c>
      <c r="B141" t="s">
        <v>3055</v>
      </c>
      <c r="C141" t="s">
        <v>3018</v>
      </c>
      <c r="D141">
        <f>IF(TYPE="R",40,IF(ISNA(INDEX(Categories!D:E,MATCH(GROUPTYPE,Categories!D:D,0),2)),0,INDEX(Categories!D:E,MATCH(GROUPTYPE,Categories!D:D,0),2)))</f>
        <v>13</v>
      </c>
      <c r="E141" t="str">
        <f>IF(TYPE="R","Retained Earnings",IF(ISNA(INDEX(Categories!D:F,MATCH(GLCATCODE,Categories!E:E,0),3)),0,INDEX(Categories!D:F,MATCH(GLCATCODE,Categories!E:E,0),3)))</f>
        <v>Cost and Expenses</v>
      </c>
      <c r="F141" t="s">
        <v>238</v>
      </c>
      <c r="G141" t="s">
        <v>2044</v>
      </c>
      <c r="H141" t="s">
        <v>3056</v>
      </c>
      <c r="I141" t="s">
        <v>2875</v>
      </c>
      <c r="J141" t="s">
        <v>2876</v>
      </c>
      <c r="K141" t="s">
        <v>2876</v>
      </c>
      <c r="L141" t="s">
        <v>2876</v>
      </c>
      <c r="M141" t="s">
        <v>2876</v>
      </c>
      <c r="N141" t="s">
        <v>2876</v>
      </c>
      <c r="O141" t="s">
        <v>2876</v>
      </c>
      <c r="P141" t="s">
        <v>2876</v>
      </c>
      <c r="Q141" t="s">
        <v>2877</v>
      </c>
      <c r="R141" t="s">
        <v>2948</v>
      </c>
      <c r="S141">
        <f>VLOOKUP(ACCOUNTEXSEG,Sheet6!$A$2:$C$4000,3,TRUE)</f>
        <v>0</v>
      </c>
      <c r="T141">
        <f>IF(ACCTTYPE="I",0,OPENBALN)</f>
        <v>0</v>
      </c>
      <c r="U141">
        <v>0</v>
      </c>
      <c r="V141">
        <v>0</v>
      </c>
      <c r="W141">
        <v>19.07</v>
      </c>
      <c r="X141">
        <v>0</v>
      </c>
      <c r="Y141" s="179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1.59</v>
      </c>
      <c r="AI141">
        <v>1.59</v>
      </c>
      <c r="AJ141">
        <v>1.59</v>
      </c>
      <c r="AK141">
        <v>1.59</v>
      </c>
      <c r="AL141">
        <v>1.59</v>
      </c>
      <c r="AM141">
        <v>1.59</v>
      </c>
      <c r="AN141">
        <v>0</v>
      </c>
      <c r="AO141">
        <v>1.59</v>
      </c>
      <c r="AP141">
        <v>1.59</v>
      </c>
      <c r="AQ141">
        <v>1.59</v>
      </c>
      <c r="AR141">
        <v>1.59</v>
      </c>
      <c r="AS141">
        <v>1.59</v>
      </c>
      <c r="AT141">
        <v>1.59</v>
      </c>
      <c r="AU141" s="179">
        <v>0</v>
      </c>
      <c r="AV141">
        <v>0</v>
      </c>
      <c r="AW141">
        <v>0</v>
      </c>
      <c r="AX141">
        <v>18.8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1.175</v>
      </c>
      <c r="BI141">
        <v>1.135</v>
      </c>
      <c r="BJ141">
        <v>1.1125</v>
      </c>
      <c r="BK141">
        <v>1.098125</v>
      </c>
      <c r="BL141">
        <v>1.0931249999999999</v>
      </c>
      <c r="BM141" t="s">
        <v>2879</v>
      </c>
      <c r="BN141">
        <v>20190701</v>
      </c>
      <c r="BO141">
        <v>0</v>
      </c>
      <c r="BP141" t="s">
        <v>238</v>
      </c>
      <c r="BQ141">
        <v>0</v>
      </c>
      <c r="BR141">
        <v>2020</v>
      </c>
      <c r="BS141" t="s">
        <v>123</v>
      </c>
      <c r="BT141">
        <v>0</v>
      </c>
    </row>
    <row r="142" spans="1:72" x14ac:dyDescent="0.2">
      <c r="A142" t="s">
        <v>607</v>
      </c>
      <c r="B142" t="s">
        <v>3057</v>
      </c>
      <c r="C142" t="s">
        <v>3018</v>
      </c>
      <c r="D142">
        <f>IF(TYPE="R",40,IF(ISNA(INDEX(Categories!D:E,MATCH(GROUPTYPE,Categories!D:D,0),2)),0,INDEX(Categories!D:E,MATCH(GROUPTYPE,Categories!D:D,0),2)))</f>
        <v>13</v>
      </c>
      <c r="E142" t="str">
        <f>IF(TYPE="R","Retained Earnings",IF(ISNA(INDEX(Categories!D:F,MATCH(GLCATCODE,Categories!E:E,0),3)),0,INDEX(Categories!D:F,MATCH(GLCATCODE,Categories!E:E,0),3)))</f>
        <v>Cost and Expenses</v>
      </c>
      <c r="F142" t="s">
        <v>238</v>
      </c>
      <c r="G142" t="s">
        <v>2045</v>
      </c>
      <c r="H142" t="s">
        <v>3056</v>
      </c>
      <c r="I142" t="s">
        <v>2881</v>
      </c>
      <c r="J142" t="s">
        <v>2876</v>
      </c>
      <c r="K142" t="s">
        <v>2876</v>
      </c>
      <c r="L142" t="s">
        <v>2876</v>
      </c>
      <c r="M142" t="s">
        <v>2876</v>
      </c>
      <c r="N142" t="s">
        <v>2876</v>
      </c>
      <c r="O142" t="s">
        <v>2876</v>
      </c>
      <c r="P142" t="s">
        <v>2876</v>
      </c>
      <c r="Q142" t="s">
        <v>2877</v>
      </c>
      <c r="R142" t="s">
        <v>2948</v>
      </c>
      <c r="S142">
        <f>VLOOKUP(ACCOUNTEXSEG,Sheet6!$A$2:$C$4000,3,TRUE)</f>
        <v>0</v>
      </c>
      <c r="T142">
        <f>IF(ACCTTYPE="I",0,OPENBALN)</f>
        <v>0</v>
      </c>
      <c r="U142">
        <v>0</v>
      </c>
      <c r="V142">
        <v>0</v>
      </c>
      <c r="W142">
        <v>19.07</v>
      </c>
      <c r="X142">
        <v>0</v>
      </c>
      <c r="Y142" s="179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1.59</v>
      </c>
      <c r="AI142">
        <v>1.59</v>
      </c>
      <c r="AJ142">
        <v>1.59</v>
      </c>
      <c r="AK142">
        <v>1.59</v>
      </c>
      <c r="AL142">
        <v>1.59</v>
      </c>
      <c r="AM142">
        <v>1.59</v>
      </c>
      <c r="AN142">
        <v>0</v>
      </c>
      <c r="AO142">
        <v>1.59</v>
      </c>
      <c r="AP142">
        <v>1.59</v>
      </c>
      <c r="AQ142">
        <v>1.59</v>
      </c>
      <c r="AR142">
        <v>1.59</v>
      </c>
      <c r="AS142">
        <v>1.59</v>
      </c>
      <c r="AT142">
        <v>1.59</v>
      </c>
      <c r="AU142" s="179">
        <v>0</v>
      </c>
      <c r="AV142">
        <v>0</v>
      </c>
      <c r="AW142">
        <v>0</v>
      </c>
      <c r="AX142">
        <v>18.8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1.175</v>
      </c>
      <c r="BI142">
        <v>1.13375</v>
      </c>
      <c r="BJ142">
        <v>1.1125</v>
      </c>
      <c r="BK142">
        <v>1.098125</v>
      </c>
      <c r="BL142">
        <v>1.0931249999999999</v>
      </c>
      <c r="BM142" t="s">
        <v>2879</v>
      </c>
      <c r="BN142">
        <v>20190701</v>
      </c>
      <c r="BO142">
        <v>0</v>
      </c>
      <c r="BP142" t="s">
        <v>238</v>
      </c>
      <c r="BQ142">
        <v>0</v>
      </c>
      <c r="BR142">
        <v>2020</v>
      </c>
      <c r="BS142" t="s">
        <v>123</v>
      </c>
      <c r="BT142">
        <v>0</v>
      </c>
    </row>
    <row r="143" spans="1:72" x14ac:dyDescent="0.2">
      <c r="A143" t="s">
        <v>608</v>
      </c>
      <c r="B143" t="s">
        <v>3058</v>
      </c>
      <c r="C143" t="s">
        <v>3018</v>
      </c>
      <c r="D143">
        <f>IF(TYPE="R",40,IF(ISNA(INDEX(Categories!D:E,MATCH(GROUPTYPE,Categories!D:D,0),2)),0,INDEX(Categories!D:E,MATCH(GROUPTYPE,Categories!D:D,0),2)))</f>
        <v>13</v>
      </c>
      <c r="E143" t="str">
        <f>IF(TYPE="R","Retained Earnings",IF(ISNA(INDEX(Categories!D:F,MATCH(GLCATCODE,Categories!E:E,0),3)),0,INDEX(Categories!D:F,MATCH(GLCATCODE,Categories!E:E,0),3)))</f>
        <v>Cost and Expenses</v>
      </c>
      <c r="F143" t="s">
        <v>238</v>
      </c>
      <c r="G143" t="s">
        <v>2046</v>
      </c>
      <c r="H143" t="s">
        <v>3056</v>
      </c>
      <c r="I143" t="s">
        <v>2883</v>
      </c>
      <c r="J143" t="s">
        <v>2876</v>
      </c>
      <c r="K143" t="s">
        <v>2876</v>
      </c>
      <c r="L143" t="s">
        <v>2876</v>
      </c>
      <c r="M143" t="s">
        <v>2876</v>
      </c>
      <c r="N143" t="s">
        <v>2876</v>
      </c>
      <c r="O143" t="s">
        <v>2876</v>
      </c>
      <c r="P143" t="s">
        <v>2876</v>
      </c>
      <c r="Q143" t="s">
        <v>2877</v>
      </c>
      <c r="R143" t="s">
        <v>2948</v>
      </c>
      <c r="S143">
        <f>VLOOKUP(ACCOUNTEXSEG,Sheet6!$A$2:$C$4000,3,TRUE)</f>
        <v>0</v>
      </c>
      <c r="T143">
        <f>IF(ACCTTYPE="I",0,OPENBALN)</f>
        <v>0</v>
      </c>
      <c r="U143">
        <v>0</v>
      </c>
      <c r="V143">
        <v>0</v>
      </c>
      <c r="W143">
        <v>19.07</v>
      </c>
      <c r="X143">
        <v>0</v>
      </c>
      <c r="Y143" s="179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1.59</v>
      </c>
      <c r="AI143">
        <v>1.59</v>
      </c>
      <c r="AJ143">
        <v>1.59</v>
      </c>
      <c r="AK143">
        <v>1.59</v>
      </c>
      <c r="AL143">
        <v>1.59</v>
      </c>
      <c r="AM143">
        <v>1.59</v>
      </c>
      <c r="AN143">
        <v>0</v>
      </c>
      <c r="AO143">
        <v>1.59</v>
      </c>
      <c r="AP143">
        <v>1.59</v>
      </c>
      <c r="AQ143">
        <v>1.59</v>
      </c>
      <c r="AR143">
        <v>1.59</v>
      </c>
      <c r="AS143">
        <v>1.59</v>
      </c>
      <c r="AT143">
        <v>1.59</v>
      </c>
      <c r="AU143" s="179">
        <v>0</v>
      </c>
      <c r="AV143">
        <v>0</v>
      </c>
      <c r="AW143">
        <v>0</v>
      </c>
      <c r="AX143">
        <v>18.8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1.175</v>
      </c>
      <c r="BI143">
        <v>2.8381249999999998</v>
      </c>
      <c r="BJ143">
        <v>1.1125</v>
      </c>
      <c r="BK143">
        <v>30.245625</v>
      </c>
      <c r="BL143">
        <v>1.0931249999999999</v>
      </c>
      <c r="BM143" t="s">
        <v>2879</v>
      </c>
      <c r="BN143">
        <v>20190701</v>
      </c>
      <c r="BO143">
        <v>0</v>
      </c>
      <c r="BP143" t="s">
        <v>238</v>
      </c>
      <c r="BQ143">
        <v>0</v>
      </c>
      <c r="BR143">
        <v>2020</v>
      </c>
      <c r="BS143" t="s">
        <v>123</v>
      </c>
      <c r="BT143">
        <v>0</v>
      </c>
    </row>
    <row r="144" spans="1:72" x14ac:dyDescent="0.2">
      <c r="A144" t="s">
        <v>609</v>
      </c>
      <c r="B144" t="s">
        <v>3059</v>
      </c>
      <c r="C144" t="s">
        <v>3018</v>
      </c>
      <c r="D144">
        <f>IF(TYPE="R",40,IF(ISNA(INDEX(Categories!D:E,MATCH(GROUPTYPE,Categories!D:D,0),2)),0,INDEX(Categories!D:E,MATCH(GROUPTYPE,Categories!D:D,0),2)))</f>
        <v>13</v>
      </c>
      <c r="E144" t="str">
        <f>IF(TYPE="R","Retained Earnings",IF(ISNA(INDEX(Categories!D:F,MATCH(GLCATCODE,Categories!E:E,0),3)),0,INDEX(Categories!D:F,MATCH(GLCATCODE,Categories!E:E,0),3)))</f>
        <v>Cost and Expenses</v>
      </c>
      <c r="F144" t="s">
        <v>238</v>
      </c>
      <c r="G144" t="s">
        <v>2047</v>
      </c>
      <c r="H144" t="s">
        <v>3056</v>
      </c>
      <c r="I144" t="s">
        <v>2885</v>
      </c>
      <c r="J144" t="s">
        <v>2876</v>
      </c>
      <c r="K144" t="s">
        <v>2876</v>
      </c>
      <c r="L144" t="s">
        <v>2876</v>
      </c>
      <c r="M144" t="s">
        <v>2876</v>
      </c>
      <c r="N144" t="s">
        <v>2876</v>
      </c>
      <c r="O144" t="s">
        <v>2876</v>
      </c>
      <c r="P144" t="s">
        <v>2876</v>
      </c>
      <c r="Q144" t="s">
        <v>2877</v>
      </c>
      <c r="R144" t="s">
        <v>2948</v>
      </c>
      <c r="S144">
        <f>VLOOKUP(ACCOUNTEXSEG,Sheet6!$A$2:$C$4000,3,TRUE)</f>
        <v>0</v>
      </c>
      <c r="T144">
        <f>IF(ACCTTYPE="I",0,OPENBALN)</f>
        <v>0</v>
      </c>
      <c r="U144">
        <v>0</v>
      </c>
      <c r="V144">
        <v>0</v>
      </c>
      <c r="W144">
        <v>19.07</v>
      </c>
      <c r="X144">
        <v>0</v>
      </c>
      <c r="Y144" s="179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1.59</v>
      </c>
      <c r="AI144">
        <v>1.59</v>
      </c>
      <c r="AJ144">
        <v>1.59</v>
      </c>
      <c r="AK144">
        <v>1.59</v>
      </c>
      <c r="AL144">
        <v>1.59</v>
      </c>
      <c r="AM144">
        <v>1.59</v>
      </c>
      <c r="AN144">
        <v>0</v>
      </c>
      <c r="AO144">
        <v>1.59</v>
      </c>
      <c r="AP144">
        <v>1.59</v>
      </c>
      <c r="AQ144">
        <v>1.59</v>
      </c>
      <c r="AR144">
        <v>1.59</v>
      </c>
      <c r="AS144">
        <v>1.59</v>
      </c>
      <c r="AT144">
        <v>1.59</v>
      </c>
      <c r="AU144" s="179">
        <v>0</v>
      </c>
      <c r="AV144">
        <v>0</v>
      </c>
      <c r="AW144">
        <v>0</v>
      </c>
      <c r="AX144">
        <v>18.8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1.175</v>
      </c>
      <c r="BI144">
        <v>1.13375</v>
      </c>
      <c r="BJ144">
        <v>1.1125</v>
      </c>
      <c r="BK144">
        <v>1.098125</v>
      </c>
      <c r="BL144">
        <v>1.0931249999999999</v>
      </c>
      <c r="BM144" t="s">
        <v>2879</v>
      </c>
      <c r="BN144">
        <v>20190701</v>
      </c>
      <c r="BO144">
        <v>0</v>
      </c>
      <c r="BP144" t="s">
        <v>238</v>
      </c>
      <c r="BQ144">
        <v>0</v>
      </c>
      <c r="BR144">
        <v>2020</v>
      </c>
      <c r="BS144" t="s">
        <v>123</v>
      </c>
      <c r="BT144">
        <v>0</v>
      </c>
    </row>
    <row r="145" spans="1:72" x14ac:dyDescent="0.2">
      <c r="A145" t="s">
        <v>610</v>
      </c>
      <c r="B145" t="s">
        <v>3060</v>
      </c>
      <c r="C145" t="s">
        <v>3018</v>
      </c>
      <c r="D145">
        <f>IF(TYPE="R",40,IF(ISNA(INDEX(Categories!D:E,MATCH(GROUPTYPE,Categories!D:D,0),2)),0,INDEX(Categories!D:E,MATCH(GROUPTYPE,Categories!D:D,0),2)))</f>
        <v>13</v>
      </c>
      <c r="E145" t="str">
        <f>IF(TYPE="R","Retained Earnings",IF(ISNA(INDEX(Categories!D:F,MATCH(GLCATCODE,Categories!E:E,0),3)),0,INDEX(Categories!D:F,MATCH(GLCATCODE,Categories!E:E,0),3)))</f>
        <v>Cost and Expenses</v>
      </c>
      <c r="F145" t="s">
        <v>238</v>
      </c>
      <c r="G145" t="s">
        <v>2048</v>
      </c>
      <c r="H145" t="s">
        <v>3056</v>
      </c>
      <c r="I145" t="s">
        <v>2887</v>
      </c>
      <c r="J145" t="s">
        <v>2876</v>
      </c>
      <c r="K145" t="s">
        <v>2876</v>
      </c>
      <c r="L145" t="s">
        <v>2876</v>
      </c>
      <c r="M145" t="s">
        <v>2876</v>
      </c>
      <c r="N145" t="s">
        <v>2876</v>
      </c>
      <c r="O145" t="s">
        <v>2876</v>
      </c>
      <c r="P145" t="s">
        <v>2876</v>
      </c>
      <c r="Q145" t="s">
        <v>2877</v>
      </c>
      <c r="R145" t="s">
        <v>2948</v>
      </c>
      <c r="S145">
        <f>VLOOKUP(ACCOUNTEXSEG,Sheet6!$A$2:$C$4000,3,TRUE)</f>
        <v>0</v>
      </c>
      <c r="T145">
        <f>IF(ACCTTYPE="I",0,OPENBALN)</f>
        <v>0</v>
      </c>
      <c r="U145">
        <v>0</v>
      </c>
      <c r="V145">
        <v>0</v>
      </c>
      <c r="W145">
        <v>19.07</v>
      </c>
      <c r="X145">
        <v>0</v>
      </c>
      <c r="Y145" s="179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1.59</v>
      </c>
      <c r="AI145">
        <v>1.59</v>
      </c>
      <c r="AJ145">
        <v>1.59</v>
      </c>
      <c r="AK145">
        <v>1.59</v>
      </c>
      <c r="AL145">
        <v>1.59</v>
      </c>
      <c r="AM145">
        <v>1.59</v>
      </c>
      <c r="AN145">
        <v>0</v>
      </c>
      <c r="AO145">
        <v>1.59</v>
      </c>
      <c r="AP145">
        <v>1.59</v>
      </c>
      <c r="AQ145">
        <v>1.59</v>
      </c>
      <c r="AR145">
        <v>1.59</v>
      </c>
      <c r="AS145">
        <v>1.59</v>
      </c>
      <c r="AT145">
        <v>1.59</v>
      </c>
      <c r="AU145" s="179">
        <v>0</v>
      </c>
      <c r="AV145">
        <v>0</v>
      </c>
      <c r="AW145">
        <v>0</v>
      </c>
      <c r="AX145">
        <v>18.78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1.1737500000000001</v>
      </c>
      <c r="BI145">
        <v>1.13375</v>
      </c>
      <c r="BJ145">
        <v>1.1112500000000001</v>
      </c>
      <c r="BK145">
        <v>1.098125</v>
      </c>
      <c r="BL145">
        <v>1.0931249999999999</v>
      </c>
      <c r="BM145" t="s">
        <v>2879</v>
      </c>
      <c r="BN145">
        <v>20190701</v>
      </c>
      <c r="BO145">
        <v>0</v>
      </c>
      <c r="BP145" t="s">
        <v>238</v>
      </c>
      <c r="BQ145">
        <v>0</v>
      </c>
      <c r="BR145">
        <v>2020</v>
      </c>
      <c r="BS145" t="s">
        <v>123</v>
      </c>
      <c r="BT145">
        <v>0</v>
      </c>
    </row>
    <row r="146" spans="1:72" x14ac:dyDescent="0.2">
      <c r="A146" t="s">
        <v>611</v>
      </c>
      <c r="B146" t="s">
        <v>3061</v>
      </c>
      <c r="C146" t="s">
        <v>3018</v>
      </c>
      <c r="D146">
        <f>IF(TYPE="R",40,IF(ISNA(INDEX(Categories!D:E,MATCH(GROUPTYPE,Categories!D:D,0),2)),0,INDEX(Categories!D:E,MATCH(GROUPTYPE,Categories!D:D,0),2)))</f>
        <v>13</v>
      </c>
      <c r="E146" t="str">
        <f>IF(TYPE="R","Retained Earnings",IF(ISNA(INDEX(Categories!D:F,MATCH(GLCATCODE,Categories!E:E,0),3)),0,INDEX(Categories!D:F,MATCH(GLCATCODE,Categories!E:E,0),3)))</f>
        <v>Cost and Expenses</v>
      </c>
      <c r="F146" t="s">
        <v>238</v>
      </c>
      <c r="G146" t="s">
        <v>2049</v>
      </c>
      <c r="H146" t="s">
        <v>3056</v>
      </c>
      <c r="I146" t="s">
        <v>2889</v>
      </c>
      <c r="J146" t="s">
        <v>2876</v>
      </c>
      <c r="K146" t="s">
        <v>2876</v>
      </c>
      <c r="L146" t="s">
        <v>2876</v>
      </c>
      <c r="M146" t="s">
        <v>2876</v>
      </c>
      <c r="N146" t="s">
        <v>2876</v>
      </c>
      <c r="O146" t="s">
        <v>2876</v>
      </c>
      <c r="P146" t="s">
        <v>2876</v>
      </c>
      <c r="Q146" t="s">
        <v>2877</v>
      </c>
      <c r="R146" t="s">
        <v>2948</v>
      </c>
      <c r="S146">
        <f>VLOOKUP(ACCOUNTEXSEG,Sheet6!$A$2:$C$4000,3,TRUE)</f>
        <v>0</v>
      </c>
      <c r="T146">
        <f>IF(ACCTTYPE="I",0,OPENBALN)</f>
        <v>0</v>
      </c>
      <c r="U146">
        <v>0</v>
      </c>
      <c r="V146">
        <v>0</v>
      </c>
      <c r="W146">
        <v>19.079999999999998</v>
      </c>
      <c r="X146">
        <v>0</v>
      </c>
      <c r="Y146" s="179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1.59</v>
      </c>
      <c r="AI146">
        <v>1.59</v>
      </c>
      <c r="AJ146">
        <v>1.59</v>
      </c>
      <c r="AK146">
        <v>1.59</v>
      </c>
      <c r="AL146">
        <v>1.59</v>
      </c>
      <c r="AM146">
        <v>1.59</v>
      </c>
      <c r="AN146">
        <v>0</v>
      </c>
      <c r="AO146">
        <v>1.59</v>
      </c>
      <c r="AP146">
        <v>1.59</v>
      </c>
      <c r="AQ146">
        <v>1.59</v>
      </c>
      <c r="AR146">
        <v>1.59</v>
      </c>
      <c r="AS146">
        <v>1.59</v>
      </c>
      <c r="AT146">
        <v>1.59</v>
      </c>
      <c r="AU146" s="179">
        <v>0</v>
      </c>
      <c r="AV146">
        <v>0</v>
      </c>
      <c r="AW146">
        <v>0</v>
      </c>
      <c r="AX146">
        <v>18.78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1.1737500000000001</v>
      </c>
      <c r="BI146">
        <v>1.13375</v>
      </c>
      <c r="BJ146">
        <v>1.1112500000000001</v>
      </c>
      <c r="BK146">
        <v>1.098125</v>
      </c>
      <c r="BL146">
        <v>1.0931249999999999</v>
      </c>
      <c r="BM146" t="s">
        <v>2879</v>
      </c>
      <c r="BN146">
        <v>20190701</v>
      </c>
      <c r="BO146">
        <v>0</v>
      </c>
      <c r="BP146" t="s">
        <v>238</v>
      </c>
      <c r="BQ146">
        <v>0</v>
      </c>
      <c r="BR146">
        <v>2020</v>
      </c>
      <c r="BS146" t="s">
        <v>123</v>
      </c>
      <c r="BT146">
        <v>0</v>
      </c>
    </row>
    <row r="147" spans="1:72" x14ac:dyDescent="0.2">
      <c r="A147" t="s">
        <v>612</v>
      </c>
      <c r="B147" t="s">
        <v>3062</v>
      </c>
      <c r="C147" t="s">
        <v>3018</v>
      </c>
      <c r="D147">
        <f>IF(TYPE="R",40,IF(ISNA(INDEX(Categories!D:E,MATCH(GROUPTYPE,Categories!D:D,0),2)),0,INDEX(Categories!D:E,MATCH(GROUPTYPE,Categories!D:D,0),2)))</f>
        <v>13</v>
      </c>
      <c r="E147" t="str">
        <f>IF(TYPE="R","Retained Earnings",IF(ISNA(INDEX(Categories!D:F,MATCH(GLCATCODE,Categories!E:E,0),3)),0,INDEX(Categories!D:F,MATCH(GLCATCODE,Categories!E:E,0),3)))</f>
        <v>Cost and Expenses</v>
      </c>
      <c r="F147" t="s">
        <v>238</v>
      </c>
      <c r="G147" t="s">
        <v>2050</v>
      </c>
      <c r="H147" t="s">
        <v>3056</v>
      </c>
      <c r="I147" t="s">
        <v>2891</v>
      </c>
      <c r="J147" t="s">
        <v>2876</v>
      </c>
      <c r="K147" t="s">
        <v>2876</v>
      </c>
      <c r="L147" t="s">
        <v>2876</v>
      </c>
      <c r="M147" t="s">
        <v>2876</v>
      </c>
      <c r="N147" t="s">
        <v>2876</v>
      </c>
      <c r="O147" t="s">
        <v>2876</v>
      </c>
      <c r="P147" t="s">
        <v>2876</v>
      </c>
      <c r="Q147" t="s">
        <v>2877</v>
      </c>
      <c r="R147" t="s">
        <v>2948</v>
      </c>
      <c r="S147">
        <f>VLOOKUP(ACCOUNTEXSEG,Sheet6!$A$2:$C$4000,3,TRUE)</f>
        <v>0</v>
      </c>
      <c r="T147">
        <f>IF(ACCTTYPE="I",0,OPENBALN)</f>
        <v>0</v>
      </c>
      <c r="U147">
        <v>0</v>
      </c>
      <c r="V147">
        <v>0</v>
      </c>
      <c r="W147">
        <v>19.07</v>
      </c>
      <c r="X147">
        <v>0</v>
      </c>
      <c r="Y147" s="179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1.59</v>
      </c>
      <c r="AI147">
        <v>1.59</v>
      </c>
      <c r="AJ147">
        <v>1.59</v>
      </c>
      <c r="AK147">
        <v>1.59</v>
      </c>
      <c r="AL147">
        <v>1.59</v>
      </c>
      <c r="AM147">
        <v>1.59</v>
      </c>
      <c r="AN147">
        <v>0</v>
      </c>
      <c r="AO147">
        <v>1.59</v>
      </c>
      <c r="AP147">
        <v>1.59</v>
      </c>
      <c r="AQ147">
        <v>1.59</v>
      </c>
      <c r="AR147">
        <v>1.59</v>
      </c>
      <c r="AS147">
        <v>1.59</v>
      </c>
      <c r="AT147">
        <v>1.59</v>
      </c>
      <c r="AU147" s="179">
        <v>0</v>
      </c>
      <c r="AV147">
        <v>0</v>
      </c>
      <c r="AW147">
        <v>0</v>
      </c>
      <c r="AX147">
        <v>18.78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1.1737500000000001</v>
      </c>
      <c r="BI147">
        <v>1.13375</v>
      </c>
      <c r="BJ147">
        <v>1.1112500000000001</v>
      </c>
      <c r="BK147">
        <v>1.098125</v>
      </c>
      <c r="BL147">
        <v>1.0931249999999999</v>
      </c>
      <c r="BM147" t="s">
        <v>2879</v>
      </c>
      <c r="BN147">
        <v>20190701</v>
      </c>
      <c r="BO147">
        <v>0</v>
      </c>
      <c r="BP147" t="s">
        <v>238</v>
      </c>
      <c r="BQ147">
        <v>0</v>
      </c>
      <c r="BR147">
        <v>2020</v>
      </c>
      <c r="BS147" t="s">
        <v>123</v>
      </c>
      <c r="BT147">
        <v>0</v>
      </c>
    </row>
    <row r="148" spans="1:72" x14ac:dyDescent="0.2">
      <c r="A148" t="s">
        <v>613</v>
      </c>
      <c r="B148" t="s">
        <v>3063</v>
      </c>
      <c r="C148" t="s">
        <v>3018</v>
      </c>
      <c r="D148">
        <f>IF(TYPE="R",40,IF(ISNA(INDEX(Categories!D:E,MATCH(GROUPTYPE,Categories!D:D,0),2)),0,INDEX(Categories!D:E,MATCH(GROUPTYPE,Categories!D:D,0),2)))</f>
        <v>13</v>
      </c>
      <c r="E148" t="str">
        <f>IF(TYPE="R","Retained Earnings",IF(ISNA(INDEX(Categories!D:F,MATCH(GLCATCODE,Categories!E:E,0),3)),0,INDEX(Categories!D:F,MATCH(GLCATCODE,Categories!E:E,0),3)))</f>
        <v>Cost and Expenses</v>
      </c>
      <c r="F148" t="s">
        <v>238</v>
      </c>
      <c r="G148" t="s">
        <v>2051</v>
      </c>
      <c r="H148" t="s">
        <v>3056</v>
      </c>
      <c r="I148" t="s">
        <v>2893</v>
      </c>
      <c r="J148" t="s">
        <v>2876</v>
      </c>
      <c r="K148" t="s">
        <v>2876</v>
      </c>
      <c r="L148" t="s">
        <v>2876</v>
      </c>
      <c r="M148" t="s">
        <v>2876</v>
      </c>
      <c r="N148" t="s">
        <v>2876</v>
      </c>
      <c r="O148" t="s">
        <v>2876</v>
      </c>
      <c r="P148" t="s">
        <v>2876</v>
      </c>
      <c r="Q148" t="s">
        <v>2877</v>
      </c>
      <c r="R148" t="s">
        <v>2948</v>
      </c>
      <c r="S148">
        <f>VLOOKUP(ACCOUNTEXSEG,Sheet6!$A$2:$C$4000,3,TRUE)</f>
        <v>0</v>
      </c>
      <c r="T148">
        <f>IF(ACCTTYPE="I",0,OPENBALN)</f>
        <v>0</v>
      </c>
      <c r="U148">
        <v>0</v>
      </c>
      <c r="V148">
        <v>0</v>
      </c>
      <c r="W148">
        <v>19.07</v>
      </c>
      <c r="X148">
        <v>0</v>
      </c>
      <c r="Y148" s="179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1.59</v>
      </c>
      <c r="AI148">
        <v>1.59</v>
      </c>
      <c r="AJ148">
        <v>1.59</v>
      </c>
      <c r="AK148">
        <v>1.59</v>
      </c>
      <c r="AL148">
        <v>1.59</v>
      </c>
      <c r="AM148">
        <v>1.59</v>
      </c>
      <c r="AN148">
        <v>0</v>
      </c>
      <c r="AO148">
        <v>1.59</v>
      </c>
      <c r="AP148">
        <v>1.59</v>
      </c>
      <c r="AQ148">
        <v>1.59</v>
      </c>
      <c r="AR148">
        <v>1.59</v>
      </c>
      <c r="AS148">
        <v>1.59</v>
      </c>
      <c r="AT148">
        <v>1.59</v>
      </c>
      <c r="AU148" s="179">
        <v>0</v>
      </c>
      <c r="AV148">
        <v>0</v>
      </c>
      <c r="AW148">
        <v>0</v>
      </c>
      <c r="AX148">
        <v>18.78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1.1737500000000001</v>
      </c>
      <c r="BI148">
        <v>1.13375</v>
      </c>
      <c r="BJ148">
        <v>1.1112500000000001</v>
      </c>
      <c r="BK148">
        <v>1.098125</v>
      </c>
      <c r="BL148">
        <v>1.0931249999999999</v>
      </c>
      <c r="BM148" t="s">
        <v>2879</v>
      </c>
      <c r="BN148">
        <v>20190701</v>
      </c>
      <c r="BO148">
        <v>0</v>
      </c>
      <c r="BP148" t="s">
        <v>238</v>
      </c>
      <c r="BQ148">
        <v>0</v>
      </c>
      <c r="BR148">
        <v>2020</v>
      </c>
      <c r="BS148" t="s">
        <v>123</v>
      </c>
      <c r="BT148">
        <v>0</v>
      </c>
    </row>
    <row r="149" spans="1:72" x14ac:dyDescent="0.2">
      <c r="A149" t="s">
        <v>614</v>
      </c>
      <c r="B149" t="s">
        <v>3064</v>
      </c>
      <c r="C149" t="s">
        <v>3018</v>
      </c>
      <c r="D149">
        <f>IF(TYPE="R",40,IF(ISNA(INDEX(Categories!D:E,MATCH(GROUPTYPE,Categories!D:D,0),2)),0,INDEX(Categories!D:E,MATCH(GROUPTYPE,Categories!D:D,0),2)))</f>
        <v>13</v>
      </c>
      <c r="E149" t="str">
        <f>IF(TYPE="R","Retained Earnings",IF(ISNA(INDEX(Categories!D:F,MATCH(GLCATCODE,Categories!E:E,0),3)),0,INDEX(Categories!D:F,MATCH(GLCATCODE,Categories!E:E,0),3)))</f>
        <v>Cost and Expenses</v>
      </c>
      <c r="F149" t="s">
        <v>238</v>
      </c>
      <c r="G149" t="s">
        <v>2052</v>
      </c>
      <c r="H149" t="s">
        <v>3056</v>
      </c>
      <c r="I149" t="s">
        <v>2895</v>
      </c>
      <c r="J149" t="s">
        <v>2876</v>
      </c>
      <c r="K149" t="s">
        <v>2876</v>
      </c>
      <c r="L149" t="s">
        <v>2876</v>
      </c>
      <c r="M149" t="s">
        <v>2876</v>
      </c>
      <c r="N149" t="s">
        <v>2876</v>
      </c>
      <c r="O149" t="s">
        <v>2876</v>
      </c>
      <c r="P149" t="s">
        <v>2876</v>
      </c>
      <c r="Q149" t="s">
        <v>2877</v>
      </c>
      <c r="R149" t="s">
        <v>2948</v>
      </c>
      <c r="S149">
        <f>VLOOKUP(ACCOUNTEXSEG,Sheet6!$A$2:$C$4000,3,TRUE)</f>
        <v>0</v>
      </c>
      <c r="T149">
        <f>IF(ACCTTYPE="I",0,OPENBALN)</f>
        <v>0</v>
      </c>
      <c r="U149">
        <v>0</v>
      </c>
      <c r="V149">
        <v>0</v>
      </c>
      <c r="W149">
        <v>19.07</v>
      </c>
      <c r="X149">
        <v>0</v>
      </c>
      <c r="Y149" s="17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1.59</v>
      </c>
      <c r="AI149">
        <v>1.59</v>
      </c>
      <c r="AJ149">
        <v>1.59</v>
      </c>
      <c r="AK149">
        <v>1.59</v>
      </c>
      <c r="AL149">
        <v>1.59</v>
      </c>
      <c r="AM149">
        <v>1.59</v>
      </c>
      <c r="AN149">
        <v>0</v>
      </c>
      <c r="AO149">
        <v>1.59</v>
      </c>
      <c r="AP149">
        <v>1.59</v>
      </c>
      <c r="AQ149">
        <v>1.59</v>
      </c>
      <c r="AR149">
        <v>1.59</v>
      </c>
      <c r="AS149">
        <v>1.59</v>
      </c>
      <c r="AT149">
        <v>1.59</v>
      </c>
      <c r="AU149" s="179">
        <v>0</v>
      </c>
      <c r="AV149">
        <v>0</v>
      </c>
      <c r="AW149">
        <v>0</v>
      </c>
      <c r="AX149">
        <v>18.78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1.1737500000000001</v>
      </c>
      <c r="BI149">
        <v>1.13375</v>
      </c>
      <c r="BJ149">
        <v>1.1112500000000001</v>
      </c>
      <c r="BK149">
        <v>1.098125</v>
      </c>
      <c r="BL149">
        <v>1.0931249999999999</v>
      </c>
      <c r="BM149" t="s">
        <v>2879</v>
      </c>
      <c r="BN149">
        <v>20190701</v>
      </c>
      <c r="BO149">
        <v>0</v>
      </c>
      <c r="BP149" t="s">
        <v>238</v>
      </c>
      <c r="BQ149">
        <v>0</v>
      </c>
      <c r="BR149">
        <v>2020</v>
      </c>
      <c r="BS149" t="s">
        <v>123</v>
      </c>
      <c r="BT149">
        <v>0</v>
      </c>
    </row>
    <row r="150" spans="1:72" x14ac:dyDescent="0.2">
      <c r="A150" t="s">
        <v>615</v>
      </c>
      <c r="B150" t="s">
        <v>3065</v>
      </c>
      <c r="C150" t="s">
        <v>3018</v>
      </c>
      <c r="D150">
        <f>IF(TYPE="R",40,IF(ISNA(INDEX(Categories!D:E,MATCH(GROUPTYPE,Categories!D:D,0),2)),0,INDEX(Categories!D:E,MATCH(GROUPTYPE,Categories!D:D,0),2)))</f>
        <v>13</v>
      </c>
      <c r="E150" t="str">
        <f>IF(TYPE="R","Retained Earnings",IF(ISNA(INDEX(Categories!D:F,MATCH(GLCATCODE,Categories!E:E,0),3)),0,INDEX(Categories!D:F,MATCH(GLCATCODE,Categories!E:E,0),3)))</f>
        <v>Cost and Expenses</v>
      </c>
      <c r="F150" t="s">
        <v>238</v>
      </c>
      <c r="G150" t="s">
        <v>2053</v>
      </c>
      <c r="H150" t="s">
        <v>3056</v>
      </c>
      <c r="I150" t="s">
        <v>2897</v>
      </c>
      <c r="J150" t="s">
        <v>2876</v>
      </c>
      <c r="K150" t="s">
        <v>2876</v>
      </c>
      <c r="L150" t="s">
        <v>2876</v>
      </c>
      <c r="M150" t="s">
        <v>2876</v>
      </c>
      <c r="N150" t="s">
        <v>2876</v>
      </c>
      <c r="O150" t="s">
        <v>2876</v>
      </c>
      <c r="P150" t="s">
        <v>2876</v>
      </c>
      <c r="Q150" t="s">
        <v>2877</v>
      </c>
      <c r="R150" t="s">
        <v>2948</v>
      </c>
      <c r="S150">
        <f>VLOOKUP(ACCOUNTEXSEG,Sheet6!$A$2:$C$4000,3,TRUE)</f>
        <v>0</v>
      </c>
      <c r="T150">
        <f>IF(ACCTTYPE="I",0,OPENBALN)</f>
        <v>0</v>
      </c>
      <c r="U150">
        <v>0</v>
      </c>
      <c r="V150">
        <v>0</v>
      </c>
      <c r="W150">
        <v>19.07</v>
      </c>
      <c r="X150">
        <v>0</v>
      </c>
      <c r="Y150" s="179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1.59</v>
      </c>
      <c r="AI150">
        <v>1.59</v>
      </c>
      <c r="AJ150">
        <v>1.59</v>
      </c>
      <c r="AK150">
        <v>1.59</v>
      </c>
      <c r="AL150">
        <v>1.59</v>
      </c>
      <c r="AM150">
        <v>1.59</v>
      </c>
      <c r="AN150">
        <v>0</v>
      </c>
      <c r="AO150">
        <v>1.59</v>
      </c>
      <c r="AP150">
        <v>1.59</v>
      </c>
      <c r="AQ150">
        <v>1.59</v>
      </c>
      <c r="AR150">
        <v>1.59</v>
      </c>
      <c r="AS150">
        <v>1.59</v>
      </c>
      <c r="AT150">
        <v>1.59</v>
      </c>
      <c r="AU150" s="179">
        <v>0</v>
      </c>
      <c r="AV150">
        <v>0</v>
      </c>
      <c r="AW150">
        <v>0</v>
      </c>
      <c r="AX150">
        <v>18.78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1.1737500000000001</v>
      </c>
      <c r="BI150">
        <v>1.135</v>
      </c>
      <c r="BJ150">
        <v>1.1112500000000001</v>
      </c>
      <c r="BK150">
        <v>1.098125</v>
      </c>
      <c r="BL150">
        <v>1.0931249999999999</v>
      </c>
      <c r="BM150" t="s">
        <v>2879</v>
      </c>
      <c r="BN150">
        <v>20190701</v>
      </c>
      <c r="BO150">
        <v>0</v>
      </c>
      <c r="BP150" t="s">
        <v>238</v>
      </c>
      <c r="BQ150">
        <v>0</v>
      </c>
      <c r="BR150">
        <v>2020</v>
      </c>
      <c r="BS150" t="s">
        <v>123</v>
      </c>
      <c r="BT150">
        <v>0</v>
      </c>
    </row>
    <row r="151" spans="1:72" x14ac:dyDescent="0.2">
      <c r="A151" t="s">
        <v>616</v>
      </c>
      <c r="B151" t="s">
        <v>3066</v>
      </c>
      <c r="C151" t="s">
        <v>3018</v>
      </c>
      <c r="D151">
        <f>IF(TYPE="R",40,IF(ISNA(INDEX(Categories!D:E,MATCH(GROUPTYPE,Categories!D:D,0),2)),0,INDEX(Categories!D:E,MATCH(GROUPTYPE,Categories!D:D,0),2)))</f>
        <v>13</v>
      </c>
      <c r="E151" t="str">
        <f>IF(TYPE="R","Retained Earnings",IF(ISNA(INDEX(Categories!D:F,MATCH(GLCATCODE,Categories!E:E,0),3)),0,INDEX(Categories!D:F,MATCH(GLCATCODE,Categories!E:E,0),3)))</f>
        <v>Cost and Expenses</v>
      </c>
      <c r="F151" t="s">
        <v>238</v>
      </c>
      <c r="G151" t="s">
        <v>2054</v>
      </c>
      <c r="H151" t="s">
        <v>3056</v>
      </c>
      <c r="I151" t="s">
        <v>2899</v>
      </c>
      <c r="J151" t="s">
        <v>2876</v>
      </c>
      <c r="K151" t="s">
        <v>2876</v>
      </c>
      <c r="L151" t="s">
        <v>2876</v>
      </c>
      <c r="M151" t="s">
        <v>2876</v>
      </c>
      <c r="N151" t="s">
        <v>2876</v>
      </c>
      <c r="O151" t="s">
        <v>2876</v>
      </c>
      <c r="P151" t="s">
        <v>2876</v>
      </c>
      <c r="Q151" t="s">
        <v>2877</v>
      </c>
      <c r="R151" t="s">
        <v>2948</v>
      </c>
      <c r="S151">
        <f>VLOOKUP(ACCOUNTEXSEG,Sheet6!$A$2:$C$4000,3,TRUE)</f>
        <v>0</v>
      </c>
      <c r="T151">
        <f>IF(ACCTTYPE="I",0,OPENBALN)</f>
        <v>0</v>
      </c>
      <c r="U151">
        <v>0</v>
      </c>
      <c r="V151">
        <v>0</v>
      </c>
      <c r="W151">
        <v>19.079999999999998</v>
      </c>
      <c r="X151">
        <v>0</v>
      </c>
      <c r="Y151" s="179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1.59</v>
      </c>
      <c r="AI151">
        <v>1.59</v>
      </c>
      <c r="AJ151">
        <v>1.59</v>
      </c>
      <c r="AK151">
        <v>1.59</v>
      </c>
      <c r="AL151">
        <v>1.59</v>
      </c>
      <c r="AM151">
        <v>1.59</v>
      </c>
      <c r="AN151">
        <v>0</v>
      </c>
      <c r="AO151">
        <v>1.59</v>
      </c>
      <c r="AP151">
        <v>1.59</v>
      </c>
      <c r="AQ151">
        <v>1.59</v>
      </c>
      <c r="AR151">
        <v>1.59</v>
      </c>
      <c r="AS151">
        <v>1.59</v>
      </c>
      <c r="AT151">
        <v>1.59</v>
      </c>
      <c r="AU151" s="179">
        <v>0</v>
      </c>
      <c r="AV151">
        <v>0</v>
      </c>
      <c r="AW151">
        <v>0</v>
      </c>
      <c r="AX151">
        <v>18.78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1.1737500000000001</v>
      </c>
      <c r="BI151">
        <v>1.13375</v>
      </c>
      <c r="BJ151">
        <v>1.1112500000000001</v>
      </c>
      <c r="BK151">
        <v>1.098125</v>
      </c>
      <c r="BL151">
        <v>1.0931249999999999</v>
      </c>
      <c r="BM151" t="s">
        <v>2879</v>
      </c>
      <c r="BN151">
        <v>20190701</v>
      </c>
      <c r="BO151">
        <v>0</v>
      </c>
      <c r="BP151" t="s">
        <v>238</v>
      </c>
      <c r="BQ151">
        <v>0</v>
      </c>
      <c r="BR151">
        <v>2020</v>
      </c>
      <c r="BS151" t="s">
        <v>123</v>
      </c>
      <c r="BT151">
        <v>0</v>
      </c>
    </row>
    <row r="152" spans="1:72" x14ac:dyDescent="0.2">
      <c r="A152" t="s">
        <v>617</v>
      </c>
      <c r="B152" t="s">
        <v>3067</v>
      </c>
      <c r="C152" t="s">
        <v>3018</v>
      </c>
      <c r="D152">
        <f>IF(TYPE="R",40,IF(ISNA(INDEX(Categories!D:E,MATCH(GROUPTYPE,Categories!D:D,0),2)),0,INDEX(Categories!D:E,MATCH(GROUPTYPE,Categories!D:D,0),2)))</f>
        <v>13</v>
      </c>
      <c r="E152" t="str">
        <f>IF(TYPE="R","Retained Earnings",IF(ISNA(INDEX(Categories!D:F,MATCH(GLCATCODE,Categories!E:E,0),3)),0,INDEX(Categories!D:F,MATCH(GLCATCODE,Categories!E:E,0),3)))</f>
        <v>Cost and Expenses</v>
      </c>
      <c r="F152" t="s">
        <v>238</v>
      </c>
      <c r="G152" t="s">
        <v>2055</v>
      </c>
      <c r="H152" t="s">
        <v>3056</v>
      </c>
      <c r="I152" t="s">
        <v>2901</v>
      </c>
      <c r="J152" t="s">
        <v>2876</v>
      </c>
      <c r="K152" t="s">
        <v>2876</v>
      </c>
      <c r="L152" t="s">
        <v>2876</v>
      </c>
      <c r="M152" t="s">
        <v>2876</v>
      </c>
      <c r="N152" t="s">
        <v>2876</v>
      </c>
      <c r="O152" t="s">
        <v>2876</v>
      </c>
      <c r="P152" t="s">
        <v>2876</v>
      </c>
      <c r="Q152" t="s">
        <v>2877</v>
      </c>
      <c r="R152" t="s">
        <v>2948</v>
      </c>
      <c r="S152">
        <f>VLOOKUP(ACCOUNTEXSEG,Sheet6!$A$2:$C$4000,3,TRUE)</f>
        <v>0</v>
      </c>
      <c r="T152">
        <f>IF(ACCTTYPE="I",0,OPENBALN)</f>
        <v>0</v>
      </c>
      <c r="U152">
        <v>0</v>
      </c>
      <c r="V152">
        <v>0</v>
      </c>
      <c r="W152">
        <v>0</v>
      </c>
      <c r="X152">
        <v>0</v>
      </c>
      <c r="Y152" s="179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 s="179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41.458125000000003</v>
      </c>
      <c r="BL152">
        <v>0</v>
      </c>
      <c r="BM152" t="s">
        <v>2879</v>
      </c>
      <c r="BN152">
        <v>20190701</v>
      </c>
      <c r="BO152">
        <v>0</v>
      </c>
      <c r="BP152" t="s">
        <v>238</v>
      </c>
      <c r="BQ152">
        <v>0</v>
      </c>
      <c r="BR152">
        <v>2020</v>
      </c>
      <c r="BS152" t="s">
        <v>123</v>
      </c>
      <c r="BT152">
        <v>0</v>
      </c>
    </row>
    <row r="153" spans="1:72" x14ac:dyDescent="0.2">
      <c r="A153" t="s">
        <v>1270</v>
      </c>
      <c r="B153" t="s">
        <v>3068</v>
      </c>
      <c r="C153" t="s">
        <v>3018</v>
      </c>
      <c r="D153">
        <f>IF(TYPE="R",40,IF(ISNA(INDEX(Categories!D:E,MATCH(GROUPTYPE,Categories!D:D,0),2)),0,INDEX(Categories!D:E,MATCH(GROUPTYPE,Categories!D:D,0),2)))</f>
        <v>13</v>
      </c>
      <c r="E153" t="str">
        <f>IF(TYPE="R","Retained Earnings",IF(ISNA(INDEX(Categories!D:F,MATCH(GLCATCODE,Categories!E:E,0),3)),0,INDEX(Categories!D:F,MATCH(GLCATCODE,Categories!E:E,0),3)))</f>
        <v>Cost and Expenses</v>
      </c>
      <c r="F153" t="s">
        <v>238</v>
      </c>
      <c r="G153" t="s">
        <v>2057</v>
      </c>
      <c r="H153" t="s">
        <v>3056</v>
      </c>
      <c r="I153" t="s">
        <v>2905</v>
      </c>
      <c r="J153" t="s">
        <v>2876</v>
      </c>
      <c r="K153" t="s">
        <v>2876</v>
      </c>
      <c r="L153" t="s">
        <v>2876</v>
      </c>
      <c r="M153" t="s">
        <v>2876</v>
      </c>
      <c r="N153" t="s">
        <v>2876</v>
      </c>
      <c r="O153" t="s">
        <v>2876</v>
      </c>
      <c r="P153" t="s">
        <v>2876</v>
      </c>
      <c r="Q153" t="s">
        <v>2877</v>
      </c>
      <c r="R153" t="s">
        <v>2948</v>
      </c>
      <c r="S153">
        <f>VLOOKUP(ACCOUNTEXSEG,Sheet6!$A$2:$C$4000,3,TRUE)</f>
        <v>0</v>
      </c>
      <c r="T153">
        <f>IF(ACCTTYPE="I",0,OPENBALN)</f>
        <v>0</v>
      </c>
      <c r="U153">
        <v>0</v>
      </c>
      <c r="V153">
        <v>0</v>
      </c>
      <c r="W153">
        <v>19.07</v>
      </c>
      <c r="X153">
        <v>0</v>
      </c>
      <c r="Y153" s="179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1.59</v>
      </c>
      <c r="AI153">
        <v>1.59</v>
      </c>
      <c r="AJ153">
        <v>1.59</v>
      </c>
      <c r="AK153">
        <v>1.59</v>
      </c>
      <c r="AL153">
        <v>1.59</v>
      </c>
      <c r="AM153">
        <v>1.59</v>
      </c>
      <c r="AN153">
        <v>0</v>
      </c>
      <c r="AO153">
        <v>1.59</v>
      </c>
      <c r="AP153">
        <v>1.59</v>
      </c>
      <c r="AQ153">
        <v>1.59</v>
      </c>
      <c r="AR153">
        <v>1.59</v>
      </c>
      <c r="AS153">
        <v>1.59</v>
      </c>
      <c r="AT153">
        <v>1.59</v>
      </c>
      <c r="AU153" s="179">
        <v>0</v>
      </c>
      <c r="AV153">
        <v>0</v>
      </c>
      <c r="AW153">
        <v>0</v>
      </c>
      <c r="AX153">
        <v>18.78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1.252</v>
      </c>
      <c r="BI153">
        <v>1.209333</v>
      </c>
      <c r="BJ153">
        <v>1.185333</v>
      </c>
      <c r="BK153">
        <v>1.171333</v>
      </c>
      <c r="BL153">
        <v>1.1659999999999999</v>
      </c>
      <c r="BM153" t="s">
        <v>2879</v>
      </c>
      <c r="BN153">
        <v>20190701</v>
      </c>
      <c r="BO153">
        <v>0</v>
      </c>
      <c r="BP153" t="s">
        <v>238</v>
      </c>
      <c r="BQ153">
        <v>0</v>
      </c>
      <c r="BR153">
        <v>2020</v>
      </c>
      <c r="BS153" t="s">
        <v>123</v>
      </c>
      <c r="BT153">
        <v>0</v>
      </c>
    </row>
    <row r="154" spans="1:72" x14ac:dyDescent="0.2">
      <c r="A154" t="s">
        <v>1271</v>
      </c>
      <c r="B154" t="s">
        <v>3069</v>
      </c>
      <c r="C154" t="s">
        <v>3018</v>
      </c>
      <c r="D154">
        <f>IF(TYPE="R",40,IF(ISNA(INDEX(Categories!D:E,MATCH(GROUPTYPE,Categories!D:D,0),2)),0,INDEX(Categories!D:E,MATCH(GROUPTYPE,Categories!D:D,0),2)))</f>
        <v>13</v>
      </c>
      <c r="E154" t="str">
        <f>IF(TYPE="R","Retained Earnings",IF(ISNA(INDEX(Categories!D:F,MATCH(GLCATCODE,Categories!E:E,0),3)),0,INDEX(Categories!D:F,MATCH(GLCATCODE,Categories!E:E,0),3)))</f>
        <v>Cost and Expenses</v>
      </c>
      <c r="F154" t="s">
        <v>238</v>
      </c>
      <c r="G154" t="s">
        <v>2058</v>
      </c>
      <c r="H154" t="s">
        <v>3056</v>
      </c>
      <c r="I154" t="s">
        <v>2907</v>
      </c>
      <c r="J154" t="s">
        <v>2876</v>
      </c>
      <c r="K154" t="s">
        <v>2876</v>
      </c>
      <c r="L154" t="s">
        <v>2876</v>
      </c>
      <c r="M154" t="s">
        <v>2876</v>
      </c>
      <c r="N154" t="s">
        <v>2876</v>
      </c>
      <c r="O154" t="s">
        <v>2876</v>
      </c>
      <c r="P154" t="s">
        <v>2876</v>
      </c>
      <c r="Q154" t="s">
        <v>2877</v>
      </c>
      <c r="R154" t="s">
        <v>2948</v>
      </c>
      <c r="S154">
        <f>VLOOKUP(ACCOUNTEXSEG,Sheet6!$A$2:$C$4000,3,TRUE)</f>
        <v>0</v>
      </c>
      <c r="T154">
        <f>IF(ACCTTYPE="I",0,OPENBALN)</f>
        <v>0</v>
      </c>
      <c r="U154">
        <v>0</v>
      </c>
      <c r="V154">
        <v>0</v>
      </c>
      <c r="W154">
        <v>19.07</v>
      </c>
      <c r="X154">
        <v>0</v>
      </c>
      <c r="Y154" s="179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1.59</v>
      </c>
      <c r="AI154">
        <v>1.59</v>
      </c>
      <c r="AJ154">
        <v>1.59</v>
      </c>
      <c r="AK154">
        <v>1.59</v>
      </c>
      <c r="AL154">
        <v>1.59</v>
      </c>
      <c r="AM154">
        <v>1.59</v>
      </c>
      <c r="AN154">
        <v>0</v>
      </c>
      <c r="AO154">
        <v>1.59</v>
      </c>
      <c r="AP154">
        <v>1.59</v>
      </c>
      <c r="AQ154">
        <v>1.59</v>
      </c>
      <c r="AR154">
        <v>1.59</v>
      </c>
      <c r="AS154">
        <v>1.59</v>
      </c>
      <c r="AT154">
        <v>1.59</v>
      </c>
      <c r="AU154" s="179">
        <v>0</v>
      </c>
      <c r="AV154">
        <v>0</v>
      </c>
      <c r="AW154">
        <v>0</v>
      </c>
      <c r="AX154">
        <v>18.78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1.252</v>
      </c>
      <c r="BI154">
        <v>1.209333</v>
      </c>
      <c r="BJ154">
        <v>1.185333</v>
      </c>
      <c r="BK154">
        <v>1.1719999999999999</v>
      </c>
      <c r="BL154">
        <v>1.1659999999999999</v>
      </c>
      <c r="BM154" t="s">
        <v>2879</v>
      </c>
      <c r="BN154">
        <v>20190701</v>
      </c>
      <c r="BO154">
        <v>0</v>
      </c>
      <c r="BP154" t="s">
        <v>238</v>
      </c>
      <c r="BQ154">
        <v>0</v>
      </c>
      <c r="BR154">
        <v>2020</v>
      </c>
      <c r="BS154" t="s">
        <v>123</v>
      </c>
      <c r="BT154">
        <v>0</v>
      </c>
    </row>
    <row r="155" spans="1:72" x14ac:dyDescent="0.2">
      <c r="A155" t="s">
        <v>1272</v>
      </c>
      <c r="B155" t="s">
        <v>3070</v>
      </c>
      <c r="C155" t="s">
        <v>3018</v>
      </c>
      <c r="D155">
        <f>IF(TYPE="R",40,IF(ISNA(INDEX(Categories!D:E,MATCH(GROUPTYPE,Categories!D:D,0),2)),0,INDEX(Categories!D:E,MATCH(GROUPTYPE,Categories!D:D,0),2)))</f>
        <v>13</v>
      </c>
      <c r="E155" t="str">
        <f>IF(TYPE="R","Retained Earnings",IF(ISNA(INDEX(Categories!D:F,MATCH(GLCATCODE,Categories!E:E,0),3)),0,INDEX(Categories!D:F,MATCH(GLCATCODE,Categories!E:E,0),3)))</f>
        <v>Cost and Expenses</v>
      </c>
      <c r="F155" t="s">
        <v>238</v>
      </c>
      <c r="G155" t="s">
        <v>2059</v>
      </c>
      <c r="H155" t="s">
        <v>3056</v>
      </c>
      <c r="I155" t="s">
        <v>2909</v>
      </c>
      <c r="J155" t="s">
        <v>2876</v>
      </c>
      <c r="K155" t="s">
        <v>2876</v>
      </c>
      <c r="L155" t="s">
        <v>2876</v>
      </c>
      <c r="M155" t="s">
        <v>2876</v>
      </c>
      <c r="N155" t="s">
        <v>2876</v>
      </c>
      <c r="O155" t="s">
        <v>2876</v>
      </c>
      <c r="P155" t="s">
        <v>2876</v>
      </c>
      <c r="Q155" t="s">
        <v>2877</v>
      </c>
      <c r="R155" t="s">
        <v>2948</v>
      </c>
      <c r="S155">
        <f>VLOOKUP(ACCOUNTEXSEG,Sheet6!$A$2:$C$4000,3,TRUE)</f>
        <v>0</v>
      </c>
      <c r="T155">
        <f>IF(ACCTTYPE="I",0,OPENBALN)</f>
        <v>0</v>
      </c>
      <c r="U155">
        <v>0</v>
      </c>
      <c r="V155">
        <v>0</v>
      </c>
      <c r="W155">
        <v>19.07</v>
      </c>
      <c r="X155">
        <v>0</v>
      </c>
      <c r="Y155" s="179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1.59</v>
      </c>
      <c r="AI155">
        <v>1.59</v>
      </c>
      <c r="AJ155">
        <v>1.59</v>
      </c>
      <c r="AK155">
        <v>1.59</v>
      </c>
      <c r="AL155">
        <v>1.59</v>
      </c>
      <c r="AM155">
        <v>1.59</v>
      </c>
      <c r="AN155">
        <v>0</v>
      </c>
      <c r="AO155">
        <v>1.59</v>
      </c>
      <c r="AP155">
        <v>1.59</v>
      </c>
      <c r="AQ155">
        <v>1.59</v>
      </c>
      <c r="AR155">
        <v>1.59</v>
      </c>
      <c r="AS155">
        <v>1.59</v>
      </c>
      <c r="AT155">
        <v>1.59</v>
      </c>
      <c r="AU155" s="179">
        <v>0</v>
      </c>
      <c r="AV155">
        <v>0</v>
      </c>
      <c r="AW155">
        <v>0</v>
      </c>
      <c r="AX155">
        <v>18.78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1.252</v>
      </c>
      <c r="BI155">
        <v>1.209333</v>
      </c>
      <c r="BJ155">
        <v>1.185333</v>
      </c>
      <c r="BK155">
        <v>1.1719999999999999</v>
      </c>
      <c r="BL155">
        <v>1.1659999999999999</v>
      </c>
      <c r="BM155" t="s">
        <v>2879</v>
      </c>
      <c r="BN155">
        <v>20190701</v>
      </c>
      <c r="BO155">
        <v>0</v>
      </c>
      <c r="BP155" t="s">
        <v>238</v>
      </c>
      <c r="BQ155">
        <v>0</v>
      </c>
      <c r="BR155">
        <v>2020</v>
      </c>
      <c r="BS155" t="s">
        <v>123</v>
      </c>
      <c r="BT155">
        <v>0</v>
      </c>
    </row>
    <row r="156" spans="1:72" x14ac:dyDescent="0.2">
      <c r="A156" t="s">
        <v>1273</v>
      </c>
      <c r="B156" t="s">
        <v>3071</v>
      </c>
      <c r="C156" t="s">
        <v>3018</v>
      </c>
      <c r="D156">
        <f>IF(TYPE="R",40,IF(ISNA(INDEX(Categories!D:E,MATCH(GROUPTYPE,Categories!D:D,0),2)),0,INDEX(Categories!D:E,MATCH(GROUPTYPE,Categories!D:D,0),2)))</f>
        <v>13</v>
      </c>
      <c r="E156" t="str">
        <f>IF(TYPE="R","Retained Earnings",IF(ISNA(INDEX(Categories!D:F,MATCH(GLCATCODE,Categories!E:E,0),3)),0,INDEX(Categories!D:F,MATCH(GLCATCODE,Categories!E:E,0),3)))</f>
        <v>Cost and Expenses</v>
      </c>
      <c r="F156" t="s">
        <v>238</v>
      </c>
      <c r="G156" t="s">
        <v>2060</v>
      </c>
      <c r="H156" t="s">
        <v>3072</v>
      </c>
      <c r="I156" t="s">
        <v>2899</v>
      </c>
      <c r="J156" t="s">
        <v>2876</v>
      </c>
      <c r="K156" t="s">
        <v>2876</v>
      </c>
      <c r="L156" t="s">
        <v>2876</v>
      </c>
      <c r="M156" t="s">
        <v>2876</v>
      </c>
      <c r="N156" t="s">
        <v>2876</v>
      </c>
      <c r="O156" t="s">
        <v>2876</v>
      </c>
      <c r="P156" t="s">
        <v>2876</v>
      </c>
      <c r="Q156" t="s">
        <v>2877</v>
      </c>
      <c r="R156" t="s">
        <v>2948</v>
      </c>
      <c r="S156">
        <f>VLOOKUP(ACCOUNTEXSEG,Sheet6!$A$2:$C$4000,3,TRUE)</f>
        <v>0</v>
      </c>
      <c r="T156">
        <f>IF(ACCTTYPE="I",0,OPENBALN)</f>
        <v>0</v>
      </c>
      <c r="U156">
        <v>0</v>
      </c>
      <c r="V156">
        <v>0</v>
      </c>
      <c r="W156">
        <v>0</v>
      </c>
      <c r="X156">
        <v>0</v>
      </c>
      <c r="Y156" s="179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 s="179">
        <v>0</v>
      </c>
      <c r="AV156">
        <v>0</v>
      </c>
      <c r="AW156">
        <v>0</v>
      </c>
      <c r="AX156">
        <v>0</v>
      </c>
      <c r="AY156">
        <v>2859.07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178.69187500000001</v>
      </c>
      <c r="BI156">
        <v>0</v>
      </c>
      <c r="BJ156">
        <v>0</v>
      </c>
      <c r="BK156">
        <v>33.805</v>
      </c>
      <c r="BL156">
        <v>0</v>
      </c>
      <c r="BM156" t="s">
        <v>2879</v>
      </c>
      <c r="BN156">
        <v>20190701</v>
      </c>
      <c r="BO156">
        <v>0</v>
      </c>
      <c r="BP156" t="s">
        <v>238</v>
      </c>
      <c r="BQ156">
        <v>0</v>
      </c>
      <c r="BR156">
        <v>2020</v>
      </c>
      <c r="BS156" t="s">
        <v>123</v>
      </c>
      <c r="BT156">
        <v>0</v>
      </c>
    </row>
    <row r="157" spans="1:72" x14ac:dyDescent="0.2">
      <c r="A157" t="s">
        <v>619</v>
      </c>
      <c r="B157" t="s">
        <v>3073</v>
      </c>
      <c r="C157" t="s">
        <v>3018</v>
      </c>
      <c r="D157">
        <f>IF(TYPE="R",40,IF(ISNA(INDEX(Categories!D:E,MATCH(GROUPTYPE,Categories!D:D,0),2)),0,INDEX(Categories!D:E,MATCH(GROUPTYPE,Categories!D:D,0),2)))</f>
        <v>13</v>
      </c>
      <c r="E157" t="str">
        <f>IF(TYPE="R","Retained Earnings",IF(ISNA(INDEX(Categories!D:F,MATCH(GLCATCODE,Categories!E:E,0),3)),0,INDEX(Categories!D:F,MATCH(GLCATCODE,Categories!E:E,0),3)))</f>
        <v>Cost and Expenses</v>
      </c>
      <c r="F157" t="s">
        <v>238</v>
      </c>
      <c r="G157" t="s">
        <v>2061</v>
      </c>
      <c r="H157" t="s">
        <v>3074</v>
      </c>
      <c r="I157" t="s">
        <v>2875</v>
      </c>
      <c r="J157" t="s">
        <v>2876</v>
      </c>
      <c r="K157" t="s">
        <v>2876</v>
      </c>
      <c r="L157" t="s">
        <v>2876</v>
      </c>
      <c r="M157" t="s">
        <v>2876</v>
      </c>
      <c r="N157" t="s">
        <v>2876</v>
      </c>
      <c r="O157" t="s">
        <v>2876</v>
      </c>
      <c r="P157" t="s">
        <v>2876</v>
      </c>
      <c r="Q157" t="s">
        <v>2877</v>
      </c>
      <c r="R157" t="s">
        <v>2948</v>
      </c>
      <c r="S157">
        <f>VLOOKUP(ACCOUNTEXSEG,Sheet6!$A$2:$C$4000,3,TRUE)</f>
        <v>0</v>
      </c>
      <c r="T157">
        <f>IF(ACCTTYPE="I",0,OPENBALN)</f>
        <v>0</v>
      </c>
      <c r="U157">
        <v>0</v>
      </c>
      <c r="V157">
        <v>0</v>
      </c>
      <c r="W157">
        <v>0</v>
      </c>
      <c r="X157">
        <v>0</v>
      </c>
      <c r="Y157" s="179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 s="179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14.6875</v>
      </c>
      <c r="BL157">
        <v>0</v>
      </c>
      <c r="BM157" t="s">
        <v>2879</v>
      </c>
      <c r="BN157">
        <v>20190701</v>
      </c>
      <c r="BO157">
        <v>0</v>
      </c>
      <c r="BP157" t="s">
        <v>238</v>
      </c>
      <c r="BQ157">
        <v>0</v>
      </c>
      <c r="BR157">
        <v>2020</v>
      </c>
      <c r="BS157" t="s">
        <v>123</v>
      </c>
      <c r="BT157">
        <v>0</v>
      </c>
    </row>
    <row r="158" spans="1:72" x14ac:dyDescent="0.2">
      <c r="A158" t="s">
        <v>621</v>
      </c>
      <c r="B158" t="s">
        <v>3075</v>
      </c>
      <c r="C158" t="s">
        <v>3018</v>
      </c>
      <c r="D158">
        <f>IF(TYPE="R",40,IF(ISNA(INDEX(Categories!D:E,MATCH(GROUPTYPE,Categories!D:D,0),2)),0,INDEX(Categories!D:E,MATCH(GROUPTYPE,Categories!D:D,0),2)))</f>
        <v>13</v>
      </c>
      <c r="E158" t="str">
        <f>IF(TYPE="R","Retained Earnings",IF(ISNA(INDEX(Categories!D:F,MATCH(GLCATCODE,Categories!E:E,0),3)),0,INDEX(Categories!D:F,MATCH(GLCATCODE,Categories!E:E,0),3)))</f>
        <v>Cost and Expenses</v>
      </c>
      <c r="F158" t="s">
        <v>238</v>
      </c>
      <c r="G158" t="s">
        <v>2063</v>
      </c>
      <c r="H158" t="s">
        <v>3074</v>
      </c>
      <c r="I158" t="s">
        <v>2883</v>
      </c>
      <c r="J158" t="s">
        <v>2876</v>
      </c>
      <c r="K158" t="s">
        <v>2876</v>
      </c>
      <c r="L158" t="s">
        <v>2876</v>
      </c>
      <c r="M158" t="s">
        <v>2876</v>
      </c>
      <c r="N158" t="s">
        <v>2876</v>
      </c>
      <c r="O158" t="s">
        <v>2876</v>
      </c>
      <c r="P158" t="s">
        <v>2876</v>
      </c>
      <c r="Q158" t="s">
        <v>2877</v>
      </c>
      <c r="R158" t="s">
        <v>2948</v>
      </c>
      <c r="S158">
        <f>VLOOKUP(ACCOUNTEXSEG,Sheet6!$A$2:$C$4000,3,TRUE)</f>
        <v>397.09</v>
      </c>
      <c r="T158">
        <f>IF(ACCTTYPE="I",0,OPENBALN)</f>
        <v>0</v>
      </c>
      <c r="U158">
        <v>0</v>
      </c>
      <c r="V158">
        <v>0</v>
      </c>
      <c r="W158">
        <v>0</v>
      </c>
      <c r="X158">
        <v>0</v>
      </c>
      <c r="Y158" s="179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 s="179">
        <v>0</v>
      </c>
      <c r="AV158">
        <v>0</v>
      </c>
      <c r="AW158">
        <v>0</v>
      </c>
      <c r="AX158">
        <v>181.82</v>
      </c>
      <c r="AY158">
        <v>0</v>
      </c>
      <c r="AZ158">
        <v>0</v>
      </c>
      <c r="BA158">
        <v>0</v>
      </c>
      <c r="BB158">
        <v>14.9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36.181874999999998</v>
      </c>
      <c r="BI158">
        <v>2.3918750000000002</v>
      </c>
      <c r="BJ158">
        <v>-1.2093750000000001</v>
      </c>
      <c r="BK158">
        <v>124.40062500000001</v>
      </c>
      <c r="BL158">
        <v>0</v>
      </c>
      <c r="BM158" t="s">
        <v>2879</v>
      </c>
      <c r="BN158">
        <v>20190701</v>
      </c>
      <c r="BO158">
        <v>0</v>
      </c>
      <c r="BP158" t="s">
        <v>238</v>
      </c>
      <c r="BQ158">
        <v>14.9</v>
      </c>
      <c r="BR158">
        <v>2020</v>
      </c>
      <c r="BS158" t="s">
        <v>123</v>
      </c>
      <c r="BT158">
        <v>0</v>
      </c>
    </row>
    <row r="159" spans="1:72" x14ac:dyDescent="0.2">
      <c r="A159" t="s">
        <v>624</v>
      </c>
      <c r="B159" t="s">
        <v>3076</v>
      </c>
      <c r="C159" t="s">
        <v>3018</v>
      </c>
      <c r="D159">
        <f>IF(TYPE="R",40,IF(ISNA(INDEX(Categories!D:E,MATCH(GROUPTYPE,Categories!D:D,0),2)),0,INDEX(Categories!D:E,MATCH(GROUPTYPE,Categories!D:D,0),2)))</f>
        <v>13</v>
      </c>
      <c r="E159" t="str">
        <f>IF(TYPE="R","Retained Earnings",IF(ISNA(INDEX(Categories!D:F,MATCH(GLCATCODE,Categories!E:E,0),3)),0,INDEX(Categories!D:F,MATCH(GLCATCODE,Categories!E:E,0),3)))</f>
        <v>Cost and Expenses</v>
      </c>
      <c r="F159" t="s">
        <v>238</v>
      </c>
      <c r="G159" t="s">
        <v>2066</v>
      </c>
      <c r="H159" t="s">
        <v>3074</v>
      </c>
      <c r="I159" t="s">
        <v>2889</v>
      </c>
      <c r="J159" t="s">
        <v>2876</v>
      </c>
      <c r="K159" t="s">
        <v>2876</v>
      </c>
      <c r="L159" t="s">
        <v>2876</v>
      </c>
      <c r="M159" t="s">
        <v>2876</v>
      </c>
      <c r="N159" t="s">
        <v>2876</v>
      </c>
      <c r="O159" t="s">
        <v>2876</v>
      </c>
      <c r="P159" t="s">
        <v>2876</v>
      </c>
      <c r="Q159" t="s">
        <v>2877</v>
      </c>
      <c r="R159" t="s">
        <v>2948</v>
      </c>
      <c r="S159">
        <f>VLOOKUP(ACCOUNTEXSEG,Sheet6!$A$2:$C$4000,3,TRUE)</f>
        <v>0</v>
      </c>
      <c r="T159">
        <f>IF(ACCTTYPE="I",0,OPENBALN)</f>
        <v>0</v>
      </c>
      <c r="U159">
        <v>0</v>
      </c>
      <c r="V159">
        <v>0</v>
      </c>
      <c r="W159">
        <v>0</v>
      </c>
      <c r="X159">
        <v>0</v>
      </c>
      <c r="Y159" s="17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 s="17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5.4262499999999996</v>
      </c>
      <c r="BK159">
        <v>0</v>
      </c>
      <c r="BL159">
        <v>0</v>
      </c>
      <c r="BM159" t="s">
        <v>2879</v>
      </c>
      <c r="BN159">
        <v>20190701</v>
      </c>
      <c r="BO159">
        <v>0</v>
      </c>
      <c r="BP159" t="s">
        <v>238</v>
      </c>
      <c r="BQ159">
        <v>0</v>
      </c>
      <c r="BR159">
        <v>2020</v>
      </c>
      <c r="BS159" t="s">
        <v>123</v>
      </c>
      <c r="BT159">
        <v>0</v>
      </c>
    </row>
    <row r="160" spans="1:72" x14ac:dyDescent="0.2">
      <c r="A160" t="s">
        <v>625</v>
      </c>
      <c r="B160" t="s">
        <v>3077</v>
      </c>
      <c r="C160" t="s">
        <v>3018</v>
      </c>
      <c r="D160">
        <f>IF(TYPE="R",40,IF(ISNA(INDEX(Categories!D:E,MATCH(GROUPTYPE,Categories!D:D,0),2)),0,INDEX(Categories!D:E,MATCH(GROUPTYPE,Categories!D:D,0),2)))</f>
        <v>13</v>
      </c>
      <c r="E160" t="str">
        <f>IF(TYPE="R","Retained Earnings",IF(ISNA(INDEX(Categories!D:F,MATCH(GLCATCODE,Categories!E:E,0),3)),0,INDEX(Categories!D:F,MATCH(GLCATCODE,Categories!E:E,0),3)))</f>
        <v>Cost and Expenses</v>
      </c>
      <c r="F160" t="s">
        <v>238</v>
      </c>
      <c r="G160" t="s">
        <v>2067</v>
      </c>
      <c r="H160" t="s">
        <v>3074</v>
      </c>
      <c r="I160" t="s">
        <v>2891</v>
      </c>
      <c r="J160" t="s">
        <v>2876</v>
      </c>
      <c r="K160" t="s">
        <v>2876</v>
      </c>
      <c r="L160" t="s">
        <v>2876</v>
      </c>
      <c r="M160" t="s">
        <v>2876</v>
      </c>
      <c r="N160" t="s">
        <v>2876</v>
      </c>
      <c r="O160" t="s">
        <v>2876</v>
      </c>
      <c r="P160" t="s">
        <v>2876</v>
      </c>
      <c r="Q160" t="s">
        <v>2877</v>
      </c>
      <c r="R160" t="s">
        <v>2948</v>
      </c>
      <c r="S160">
        <f>VLOOKUP(ACCOUNTEXSEG,Sheet6!$A$2:$C$4000,3,TRUE)</f>
        <v>0</v>
      </c>
      <c r="T160">
        <f>IF(ACCTTYPE="I",0,OPENBALN)</f>
        <v>0</v>
      </c>
      <c r="U160">
        <v>0</v>
      </c>
      <c r="V160">
        <v>0</v>
      </c>
      <c r="W160">
        <v>0</v>
      </c>
      <c r="X160">
        <v>0</v>
      </c>
      <c r="Y160" s="179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 s="179">
        <v>0</v>
      </c>
      <c r="AV160">
        <v>0</v>
      </c>
      <c r="AW160">
        <v>0</v>
      </c>
      <c r="AX160">
        <v>181.82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11.36375</v>
      </c>
      <c r="BI160">
        <v>0</v>
      </c>
      <c r="BJ160">
        <v>3.54</v>
      </c>
      <c r="BK160">
        <v>0</v>
      </c>
      <c r="BL160">
        <v>0</v>
      </c>
      <c r="BM160" t="s">
        <v>2879</v>
      </c>
      <c r="BN160">
        <v>20190701</v>
      </c>
      <c r="BO160">
        <v>0</v>
      </c>
      <c r="BP160" t="s">
        <v>238</v>
      </c>
      <c r="BQ160">
        <v>0</v>
      </c>
      <c r="BR160">
        <v>2020</v>
      </c>
      <c r="BS160" t="s">
        <v>123</v>
      </c>
      <c r="BT160">
        <v>0</v>
      </c>
    </row>
    <row r="161" spans="1:72" x14ac:dyDescent="0.2">
      <c r="A161" t="s">
        <v>626</v>
      </c>
      <c r="B161" t="s">
        <v>3078</v>
      </c>
      <c r="C161" t="s">
        <v>3018</v>
      </c>
      <c r="D161">
        <f>IF(TYPE="R",40,IF(ISNA(INDEX(Categories!D:E,MATCH(GROUPTYPE,Categories!D:D,0),2)),0,INDEX(Categories!D:E,MATCH(GROUPTYPE,Categories!D:D,0),2)))</f>
        <v>13</v>
      </c>
      <c r="E161" t="str">
        <f>IF(TYPE="R","Retained Earnings",IF(ISNA(INDEX(Categories!D:F,MATCH(GLCATCODE,Categories!E:E,0),3)),0,INDEX(Categories!D:F,MATCH(GLCATCODE,Categories!E:E,0),3)))</f>
        <v>Cost and Expenses</v>
      </c>
      <c r="F161" t="s">
        <v>238</v>
      </c>
      <c r="G161" t="s">
        <v>2068</v>
      </c>
      <c r="H161" t="s">
        <v>3074</v>
      </c>
      <c r="I161" t="s">
        <v>2893</v>
      </c>
      <c r="J161" t="s">
        <v>2876</v>
      </c>
      <c r="K161" t="s">
        <v>2876</v>
      </c>
      <c r="L161" t="s">
        <v>2876</v>
      </c>
      <c r="M161" t="s">
        <v>2876</v>
      </c>
      <c r="N161" t="s">
        <v>2876</v>
      </c>
      <c r="O161" t="s">
        <v>2876</v>
      </c>
      <c r="P161" t="s">
        <v>2876</v>
      </c>
      <c r="Q161" t="s">
        <v>2877</v>
      </c>
      <c r="R161" t="s">
        <v>2948</v>
      </c>
      <c r="S161">
        <f>VLOOKUP(ACCOUNTEXSEG,Sheet6!$A$2:$C$4000,3,TRUE)</f>
        <v>0</v>
      </c>
      <c r="T161">
        <f>IF(ACCTTYPE="I",0,OPENBALN)</f>
        <v>0</v>
      </c>
      <c r="U161">
        <v>0</v>
      </c>
      <c r="V161">
        <v>0</v>
      </c>
      <c r="W161">
        <v>0</v>
      </c>
      <c r="X161">
        <v>0</v>
      </c>
      <c r="Y161" s="179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 s="179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0.45437499999999997</v>
      </c>
      <c r="BK161">
        <v>0</v>
      </c>
      <c r="BL161">
        <v>0</v>
      </c>
      <c r="BM161" t="s">
        <v>2879</v>
      </c>
      <c r="BN161">
        <v>20190701</v>
      </c>
      <c r="BO161">
        <v>0</v>
      </c>
      <c r="BP161" t="s">
        <v>238</v>
      </c>
      <c r="BQ161">
        <v>0</v>
      </c>
      <c r="BR161">
        <v>2020</v>
      </c>
      <c r="BS161" t="s">
        <v>123</v>
      </c>
      <c r="BT161">
        <v>0</v>
      </c>
    </row>
    <row r="162" spans="1:72" x14ac:dyDescent="0.2">
      <c r="A162" t="s">
        <v>628</v>
      </c>
      <c r="B162" t="s">
        <v>3079</v>
      </c>
      <c r="C162" t="s">
        <v>3018</v>
      </c>
      <c r="D162">
        <f>IF(TYPE="R",40,IF(ISNA(INDEX(Categories!D:E,MATCH(GROUPTYPE,Categories!D:D,0),2)),0,INDEX(Categories!D:E,MATCH(GROUPTYPE,Categories!D:D,0),2)))</f>
        <v>13</v>
      </c>
      <c r="E162" t="str">
        <f>IF(TYPE="R","Retained Earnings",IF(ISNA(INDEX(Categories!D:F,MATCH(GLCATCODE,Categories!E:E,0),3)),0,INDEX(Categories!D:F,MATCH(GLCATCODE,Categories!E:E,0),3)))</f>
        <v>Cost and Expenses</v>
      </c>
      <c r="F162" t="s">
        <v>238</v>
      </c>
      <c r="G162" t="s">
        <v>2070</v>
      </c>
      <c r="H162" t="s">
        <v>3074</v>
      </c>
      <c r="I162" t="s">
        <v>2897</v>
      </c>
      <c r="J162" t="s">
        <v>2876</v>
      </c>
      <c r="K162" t="s">
        <v>2876</v>
      </c>
      <c r="L162" t="s">
        <v>2876</v>
      </c>
      <c r="M162" t="s">
        <v>2876</v>
      </c>
      <c r="N162" t="s">
        <v>2876</v>
      </c>
      <c r="O162" t="s">
        <v>2876</v>
      </c>
      <c r="P162" t="s">
        <v>2876</v>
      </c>
      <c r="Q162" t="s">
        <v>2877</v>
      </c>
      <c r="R162" t="s">
        <v>2948</v>
      </c>
      <c r="S162">
        <f>VLOOKUP(ACCOUNTEXSEG,Sheet6!$A$2:$C$4000,3,TRUE)</f>
        <v>0</v>
      </c>
      <c r="T162">
        <f>IF(ACCTTYPE="I",0,OPENBALN)</f>
        <v>0</v>
      </c>
      <c r="U162">
        <v>0</v>
      </c>
      <c r="V162">
        <v>0</v>
      </c>
      <c r="W162">
        <v>0</v>
      </c>
      <c r="X162">
        <v>0</v>
      </c>
      <c r="Y162" s="179">
        <v>0</v>
      </c>
      <c r="Z162">
        <v>0</v>
      </c>
      <c r="AA162">
        <v>0</v>
      </c>
      <c r="AB162">
        <v>110.95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 s="179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 t="s">
        <v>2879</v>
      </c>
      <c r="BN162">
        <v>20190701</v>
      </c>
      <c r="BO162">
        <v>110.95</v>
      </c>
      <c r="BP162" t="s">
        <v>238</v>
      </c>
      <c r="BQ162">
        <v>0</v>
      </c>
      <c r="BR162">
        <v>2020</v>
      </c>
      <c r="BS162" t="s">
        <v>123</v>
      </c>
      <c r="BT162">
        <v>110.95</v>
      </c>
    </row>
    <row r="163" spans="1:72" x14ac:dyDescent="0.2">
      <c r="A163" t="s">
        <v>629</v>
      </c>
      <c r="B163" t="s">
        <v>3080</v>
      </c>
      <c r="C163" t="s">
        <v>3018</v>
      </c>
      <c r="D163">
        <f>IF(TYPE="R",40,IF(ISNA(INDEX(Categories!D:E,MATCH(GROUPTYPE,Categories!D:D,0),2)),0,INDEX(Categories!D:E,MATCH(GROUPTYPE,Categories!D:D,0),2)))</f>
        <v>13</v>
      </c>
      <c r="E163" t="str">
        <f>IF(TYPE="R","Retained Earnings",IF(ISNA(INDEX(Categories!D:F,MATCH(GLCATCODE,Categories!E:E,0),3)),0,INDEX(Categories!D:F,MATCH(GLCATCODE,Categories!E:E,0),3)))</f>
        <v>Cost and Expenses</v>
      </c>
      <c r="F163" t="s">
        <v>238</v>
      </c>
      <c r="G163" t="s">
        <v>2071</v>
      </c>
      <c r="H163" t="s">
        <v>3074</v>
      </c>
      <c r="I163" t="s">
        <v>2899</v>
      </c>
      <c r="J163" t="s">
        <v>2876</v>
      </c>
      <c r="K163" t="s">
        <v>2876</v>
      </c>
      <c r="L163" t="s">
        <v>2876</v>
      </c>
      <c r="M163" t="s">
        <v>2876</v>
      </c>
      <c r="N163" t="s">
        <v>2876</v>
      </c>
      <c r="O163" t="s">
        <v>2876</v>
      </c>
      <c r="P163" t="s">
        <v>2876</v>
      </c>
      <c r="Q163" t="s">
        <v>2877</v>
      </c>
      <c r="R163" t="s">
        <v>2948</v>
      </c>
      <c r="S163">
        <f>VLOOKUP(ACCOUNTEXSEG,Sheet6!$A$2:$C$4000,3,TRUE)</f>
        <v>1052.8499999999999</v>
      </c>
      <c r="T163">
        <f>IF(ACCTTYPE="I",0,OPENBALN)</f>
        <v>0</v>
      </c>
      <c r="U163">
        <v>110.95</v>
      </c>
      <c r="V163">
        <v>110.95</v>
      </c>
      <c r="W163">
        <v>110.95</v>
      </c>
      <c r="X163">
        <v>110.95</v>
      </c>
      <c r="Y163" s="179">
        <v>110.95</v>
      </c>
      <c r="Z163">
        <v>110.95</v>
      </c>
      <c r="AA163">
        <v>110.95</v>
      </c>
      <c r="AB163">
        <v>736.96</v>
      </c>
      <c r="AC163">
        <v>110.95</v>
      </c>
      <c r="AD163">
        <v>110.95</v>
      </c>
      <c r="AE163">
        <v>110.95</v>
      </c>
      <c r="AF163">
        <v>110.95</v>
      </c>
      <c r="AG163">
        <v>110.95</v>
      </c>
      <c r="AH163">
        <v>78.430000000000007</v>
      </c>
      <c r="AI163">
        <v>78.430000000000007</v>
      </c>
      <c r="AJ163">
        <v>78.430000000000007</v>
      </c>
      <c r="AK163">
        <v>78.430000000000007</v>
      </c>
      <c r="AL163">
        <v>78.430000000000007</v>
      </c>
      <c r="AM163">
        <v>78.430000000000007</v>
      </c>
      <c r="AN163">
        <v>110.95</v>
      </c>
      <c r="AO163">
        <v>78.430000000000007</v>
      </c>
      <c r="AP163">
        <v>78.430000000000007</v>
      </c>
      <c r="AQ163">
        <v>78.430000000000007</v>
      </c>
      <c r="AR163">
        <v>78.430000000000007</v>
      </c>
      <c r="AS163">
        <v>78.430000000000007</v>
      </c>
      <c r="AT163">
        <v>78.430000000000007</v>
      </c>
      <c r="AU163" s="179">
        <v>440.63</v>
      </c>
      <c r="AV163">
        <v>110.95</v>
      </c>
      <c r="AW163">
        <v>141.49</v>
      </c>
      <c r="AX163">
        <v>336.54</v>
      </c>
      <c r="AY163">
        <v>110.95</v>
      </c>
      <c r="AZ163">
        <v>110.95</v>
      </c>
      <c r="BA163">
        <v>205.72</v>
      </c>
      <c r="BB163">
        <v>110.95</v>
      </c>
      <c r="BC163">
        <v>110.95</v>
      </c>
      <c r="BD163">
        <v>253.35</v>
      </c>
      <c r="BE163">
        <v>110.95</v>
      </c>
      <c r="BF163">
        <v>110.95</v>
      </c>
      <c r="BG163">
        <v>110.95</v>
      </c>
      <c r="BH163">
        <v>144.02250000000001</v>
      </c>
      <c r="BI163">
        <v>108.92625</v>
      </c>
      <c r="BJ163">
        <v>84.624375000000001</v>
      </c>
      <c r="BK163">
        <v>81.208749999999995</v>
      </c>
      <c r="BL163">
        <v>60.854999999999997</v>
      </c>
      <c r="BM163" t="s">
        <v>2879</v>
      </c>
      <c r="BN163">
        <v>20190701</v>
      </c>
      <c r="BO163">
        <v>1291.71</v>
      </c>
      <c r="BP163" t="s">
        <v>238</v>
      </c>
      <c r="BQ163">
        <v>902.87</v>
      </c>
      <c r="BR163">
        <v>2020</v>
      </c>
      <c r="BS163" t="s">
        <v>123</v>
      </c>
      <c r="BT163">
        <v>1291.71</v>
      </c>
    </row>
    <row r="164" spans="1:72" x14ac:dyDescent="0.2">
      <c r="A164" t="s">
        <v>1276</v>
      </c>
      <c r="B164" t="s">
        <v>3081</v>
      </c>
      <c r="C164" t="s">
        <v>3018</v>
      </c>
      <c r="D164">
        <f>IF(TYPE="R",40,IF(ISNA(INDEX(Categories!D:E,MATCH(GROUPTYPE,Categories!D:D,0),2)),0,INDEX(Categories!D:E,MATCH(GROUPTYPE,Categories!D:D,0),2)))</f>
        <v>13</v>
      </c>
      <c r="E164" t="str">
        <f>IF(TYPE="R","Retained Earnings",IF(ISNA(INDEX(Categories!D:F,MATCH(GLCATCODE,Categories!E:E,0),3)),0,INDEX(Categories!D:F,MATCH(GLCATCODE,Categories!E:E,0),3)))</f>
        <v>Cost and Expenses</v>
      </c>
      <c r="F164" t="s">
        <v>238</v>
      </c>
      <c r="G164" t="s">
        <v>2076</v>
      </c>
      <c r="H164" t="s">
        <v>3074</v>
      </c>
      <c r="I164" t="s">
        <v>2909</v>
      </c>
      <c r="J164" t="s">
        <v>2876</v>
      </c>
      <c r="K164" t="s">
        <v>2876</v>
      </c>
      <c r="L164" t="s">
        <v>2876</v>
      </c>
      <c r="M164" t="s">
        <v>2876</v>
      </c>
      <c r="N164" t="s">
        <v>2876</v>
      </c>
      <c r="O164" t="s">
        <v>2876</v>
      </c>
      <c r="P164" t="s">
        <v>2876</v>
      </c>
      <c r="Q164" t="s">
        <v>2877</v>
      </c>
      <c r="R164" t="s">
        <v>2948</v>
      </c>
      <c r="S164">
        <f>VLOOKUP(ACCOUNTEXSEG,Sheet6!$A$2:$C$4000,3,TRUE)</f>
        <v>0</v>
      </c>
      <c r="T164">
        <f>IF(ACCTTYPE="I",0,OPENBALN)</f>
        <v>0</v>
      </c>
      <c r="U164">
        <v>0</v>
      </c>
      <c r="V164">
        <v>0</v>
      </c>
      <c r="W164">
        <v>0</v>
      </c>
      <c r="X164">
        <v>0</v>
      </c>
      <c r="Y164" s="179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 s="179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0.90933299999999995</v>
      </c>
      <c r="BK164">
        <v>0</v>
      </c>
      <c r="BL164">
        <v>0</v>
      </c>
      <c r="BM164" t="s">
        <v>2879</v>
      </c>
      <c r="BN164">
        <v>20190701</v>
      </c>
      <c r="BO164">
        <v>0</v>
      </c>
      <c r="BP164" t="s">
        <v>238</v>
      </c>
      <c r="BQ164">
        <v>0</v>
      </c>
      <c r="BR164">
        <v>2020</v>
      </c>
      <c r="BS164" t="s">
        <v>123</v>
      </c>
      <c r="BT164">
        <v>0</v>
      </c>
    </row>
    <row r="165" spans="1:72" x14ac:dyDescent="0.2">
      <c r="A165" t="s">
        <v>632</v>
      </c>
      <c r="B165" t="s">
        <v>3082</v>
      </c>
      <c r="C165" t="s">
        <v>3018</v>
      </c>
      <c r="D165">
        <f>IF(TYPE="R",40,IF(ISNA(INDEX(Categories!D:E,MATCH(GROUPTYPE,Categories!D:D,0),2)),0,INDEX(Categories!D:E,MATCH(GROUPTYPE,Categories!D:D,0),2)))</f>
        <v>13</v>
      </c>
      <c r="E165" t="str">
        <f>IF(TYPE="R","Retained Earnings",IF(ISNA(INDEX(Categories!D:F,MATCH(GLCATCODE,Categories!E:E,0),3)),0,INDEX(Categories!D:F,MATCH(GLCATCODE,Categories!E:E,0),3)))</f>
        <v>Cost and Expenses</v>
      </c>
      <c r="F165" t="s">
        <v>238</v>
      </c>
      <c r="G165" t="s">
        <v>2077</v>
      </c>
      <c r="H165" t="s">
        <v>3083</v>
      </c>
      <c r="I165" t="s">
        <v>2899</v>
      </c>
      <c r="J165" t="s">
        <v>2876</v>
      </c>
      <c r="K165" t="s">
        <v>2876</v>
      </c>
      <c r="L165" t="s">
        <v>2876</v>
      </c>
      <c r="M165" t="s">
        <v>2876</v>
      </c>
      <c r="N165" t="s">
        <v>2876</v>
      </c>
      <c r="O165" t="s">
        <v>2876</v>
      </c>
      <c r="P165" t="s">
        <v>2876</v>
      </c>
      <c r="Q165" t="s">
        <v>2877</v>
      </c>
      <c r="R165" t="s">
        <v>2948</v>
      </c>
      <c r="S165">
        <f>VLOOKUP(ACCOUNTEXSEG,Sheet6!$A$2:$C$4000,3,TRUE)</f>
        <v>1534.41</v>
      </c>
      <c r="T165">
        <f>IF(ACCTTYPE="I",0,OPENBALN)</f>
        <v>0</v>
      </c>
      <c r="U165">
        <v>268.36</v>
      </c>
      <c r="V165">
        <v>251.04</v>
      </c>
      <c r="W165">
        <v>268.36</v>
      </c>
      <c r="X165">
        <v>259.7</v>
      </c>
      <c r="Y165" s="179">
        <v>268.36</v>
      </c>
      <c r="Z165">
        <v>259.7</v>
      </c>
      <c r="AA165">
        <v>268.36</v>
      </c>
      <c r="AB165">
        <v>268.36</v>
      </c>
      <c r="AC165">
        <v>272.49</v>
      </c>
      <c r="AD165">
        <v>291.27999999999997</v>
      </c>
      <c r="AE165">
        <v>281.88</v>
      </c>
      <c r="AF165">
        <v>291.27999999999997</v>
      </c>
      <c r="AG165">
        <v>291.27999999999997</v>
      </c>
      <c r="AH165">
        <v>276.22000000000003</v>
      </c>
      <c r="AI165">
        <v>276.22000000000003</v>
      </c>
      <c r="AJ165">
        <v>276.22000000000003</v>
      </c>
      <c r="AK165">
        <v>276.22000000000003</v>
      </c>
      <c r="AL165">
        <v>276.22000000000003</v>
      </c>
      <c r="AM165">
        <v>276.22000000000003</v>
      </c>
      <c r="AN165">
        <v>268.36</v>
      </c>
      <c r="AO165">
        <v>276.22000000000003</v>
      </c>
      <c r="AP165">
        <v>276.22000000000003</v>
      </c>
      <c r="AQ165">
        <v>276.22000000000003</v>
      </c>
      <c r="AR165">
        <v>276.22000000000003</v>
      </c>
      <c r="AS165">
        <v>276.22000000000003</v>
      </c>
      <c r="AT165">
        <v>276.22000000000003</v>
      </c>
      <c r="AU165" s="179">
        <v>266.92</v>
      </c>
      <c r="AV165">
        <v>241.09</v>
      </c>
      <c r="AW165">
        <v>266.92</v>
      </c>
      <c r="AX165">
        <v>258.31</v>
      </c>
      <c r="AY165">
        <v>266.92</v>
      </c>
      <c r="AZ165">
        <v>258.31</v>
      </c>
      <c r="BA165">
        <v>266.92</v>
      </c>
      <c r="BB165">
        <v>266.92</v>
      </c>
      <c r="BC165">
        <v>251.04</v>
      </c>
      <c r="BD165">
        <v>268.36</v>
      </c>
      <c r="BE165">
        <v>259.7</v>
      </c>
      <c r="BF165">
        <v>268.36</v>
      </c>
      <c r="BG165">
        <v>268.36</v>
      </c>
      <c r="BH165">
        <v>193.30500000000001</v>
      </c>
      <c r="BI165">
        <v>186.68</v>
      </c>
      <c r="BJ165">
        <v>215.22437500000001</v>
      </c>
      <c r="BK165">
        <v>213.20375000000001</v>
      </c>
      <c r="BL165">
        <v>206.67375000000001</v>
      </c>
      <c r="BM165" t="s">
        <v>2879</v>
      </c>
      <c r="BN165">
        <v>20190701</v>
      </c>
      <c r="BO165">
        <v>1673.65</v>
      </c>
      <c r="BP165" t="s">
        <v>238</v>
      </c>
      <c r="BQ165">
        <v>1581.3</v>
      </c>
      <c r="BR165">
        <v>2020</v>
      </c>
      <c r="BS165" t="s">
        <v>123</v>
      </c>
      <c r="BT165">
        <v>1673.65</v>
      </c>
    </row>
    <row r="166" spans="1:72" x14ac:dyDescent="0.2">
      <c r="A166" t="s">
        <v>633</v>
      </c>
      <c r="B166" t="s">
        <v>3084</v>
      </c>
      <c r="C166" t="s">
        <v>3018</v>
      </c>
      <c r="D166">
        <f>IF(TYPE="R",40,IF(ISNA(INDEX(Categories!D:E,MATCH(GROUPTYPE,Categories!D:D,0),2)),0,INDEX(Categories!D:E,MATCH(GROUPTYPE,Categories!D:D,0),2)))</f>
        <v>13</v>
      </c>
      <c r="E166" t="str">
        <f>IF(TYPE="R","Retained Earnings",IF(ISNA(INDEX(Categories!D:F,MATCH(GLCATCODE,Categories!E:E,0),3)),0,INDEX(Categories!D:F,MATCH(GLCATCODE,Categories!E:E,0),3)))</f>
        <v>Cost and Expenses</v>
      </c>
      <c r="F166" t="s">
        <v>238</v>
      </c>
      <c r="G166" t="s">
        <v>2078</v>
      </c>
      <c r="H166" t="s">
        <v>3083</v>
      </c>
      <c r="I166" t="s">
        <v>2901</v>
      </c>
      <c r="J166" t="s">
        <v>2876</v>
      </c>
      <c r="K166" t="s">
        <v>2876</v>
      </c>
      <c r="L166" t="s">
        <v>2876</v>
      </c>
      <c r="M166" t="s">
        <v>2876</v>
      </c>
      <c r="N166" t="s">
        <v>2876</v>
      </c>
      <c r="O166" t="s">
        <v>2876</v>
      </c>
      <c r="P166" t="s">
        <v>2876</v>
      </c>
      <c r="Q166" t="s">
        <v>2877</v>
      </c>
      <c r="R166" t="s">
        <v>2948</v>
      </c>
      <c r="S166">
        <f>VLOOKUP(ACCOUNTEXSEG,Sheet6!$A$2:$C$4000,3,TRUE)</f>
        <v>0</v>
      </c>
      <c r="T166">
        <f>IF(ACCTTYPE="I",0,OPENBALN)</f>
        <v>0</v>
      </c>
      <c r="U166">
        <v>0</v>
      </c>
      <c r="V166">
        <v>0</v>
      </c>
      <c r="W166">
        <v>0</v>
      </c>
      <c r="X166">
        <v>0</v>
      </c>
      <c r="Y166" s="179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 s="179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1.8574999999999999</v>
      </c>
      <c r="BL166">
        <v>0</v>
      </c>
      <c r="BM166" t="s">
        <v>2879</v>
      </c>
      <c r="BN166">
        <v>20190701</v>
      </c>
      <c r="BO166">
        <v>0</v>
      </c>
      <c r="BP166" t="s">
        <v>238</v>
      </c>
      <c r="BQ166">
        <v>0</v>
      </c>
      <c r="BR166">
        <v>2020</v>
      </c>
      <c r="BS166" t="s">
        <v>123</v>
      </c>
      <c r="BT166">
        <v>0</v>
      </c>
    </row>
    <row r="167" spans="1:72" x14ac:dyDescent="0.2">
      <c r="A167" t="s">
        <v>634</v>
      </c>
      <c r="B167" t="s">
        <v>3085</v>
      </c>
      <c r="C167" t="s">
        <v>3018</v>
      </c>
      <c r="D167">
        <f>IF(TYPE="R",40,IF(ISNA(INDEX(Categories!D:E,MATCH(GROUPTYPE,Categories!D:D,0),2)),0,INDEX(Categories!D:E,MATCH(GROUPTYPE,Categories!D:D,0),2)))</f>
        <v>13</v>
      </c>
      <c r="E167" t="str">
        <f>IF(TYPE="R","Retained Earnings",IF(ISNA(INDEX(Categories!D:F,MATCH(GLCATCODE,Categories!E:E,0),3)),0,INDEX(Categories!D:F,MATCH(GLCATCODE,Categories!E:E,0),3)))</f>
        <v>Cost and Expenses</v>
      </c>
      <c r="F167" t="s">
        <v>238</v>
      </c>
      <c r="G167" t="s">
        <v>2079</v>
      </c>
      <c r="H167" t="s">
        <v>3083</v>
      </c>
      <c r="I167" t="s">
        <v>2903</v>
      </c>
      <c r="J167" t="s">
        <v>2876</v>
      </c>
      <c r="K167" t="s">
        <v>2876</v>
      </c>
      <c r="L167" t="s">
        <v>2876</v>
      </c>
      <c r="M167" t="s">
        <v>2876</v>
      </c>
      <c r="N167" t="s">
        <v>2876</v>
      </c>
      <c r="O167" t="s">
        <v>2876</v>
      </c>
      <c r="P167" t="s">
        <v>2876</v>
      </c>
      <c r="Q167" t="s">
        <v>2877</v>
      </c>
      <c r="R167" t="s">
        <v>2948</v>
      </c>
      <c r="S167">
        <f>VLOOKUP(ACCOUNTEXSEG,Sheet6!$A$2:$C$4000,3,TRUE)</f>
        <v>0</v>
      </c>
      <c r="T167">
        <f>IF(ACCTTYPE="I",0,OPENBALN)</f>
        <v>0</v>
      </c>
      <c r="U167">
        <v>0</v>
      </c>
      <c r="V167">
        <v>0</v>
      </c>
      <c r="W167">
        <v>0</v>
      </c>
      <c r="X167">
        <v>0</v>
      </c>
      <c r="Y167" s="179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 s="179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16.672499999999999</v>
      </c>
      <c r="BL167">
        <v>0</v>
      </c>
      <c r="BM167" t="s">
        <v>2879</v>
      </c>
      <c r="BN167">
        <v>20190701</v>
      </c>
      <c r="BO167">
        <v>0</v>
      </c>
      <c r="BP167" t="s">
        <v>238</v>
      </c>
      <c r="BQ167">
        <v>0</v>
      </c>
      <c r="BR167">
        <v>2020</v>
      </c>
      <c r="BS167" t="s">
        <v>123</v>
      </c>
      <c r="BT167">
        <v>0</v>
      </c>
    </row>
    <row r="168" spans="1:72" x14ac:dyDescent="0.2">
      <c r="A168" t="s">
        <v>635</v>
      </c>
      <c r="B168" t="s">
        <v>3086</v>
      </c>
      <c r="C168" t="s">
        <v>3018</v>
      </c>
      <c r="D168">
        <f>IF(TYPE="R",40,IF(ISNA(INDEX(Categories!D:E,MATCH(GROUPTYPE,Categories!D:D,0),2)),0,INDEX(Categories!D:E,MATCH(GROUPTYPE,Categories!D:D,0),2)))</f>
        <v>13</v>
      </c>
      <c r="E168" t="str">
        <f>IF(TYPE="R","Retained Earnings",IF(ISNA(INDEX(Categories!D:F,MATCH(GLCATCODE,Categories!E:E,0),3)),0,INDEX(Categories!D:F,MATCH(GLCATCODE,Categories!E:E,0),3)))</f>
        <v>Cost and Expenses</v>
      </c>
      <c r="F168" t="s">
        <v>238</v>
      </c>
      <c r="G168" t="s">
        <v>2080</v>
      </c>
      <c r="H168" t="s">
        <v>3087</v>
      </c>
      <c r="I168" t="s">
        <v>2875</v>
      </c>
      <c r="J168" t="s">
        <v>2876</v>
      </c>
      <c r="K168" t="s">
        <v>2876</v>
      </c>
      <c r="L168" t="s">
        <v>2876</v>
      </c>
      <c r="M168" t="s">
        <v>2876</v>
      </c>
      <c r="N168" t="s">
        <v>2876</v>
      </c>
      <c r="O168" t="s">
        <v>2876</v>
      </c>
      <c r="P168" t="s">
        <v>2876</v>
      </c>
      <c r="Q168" t="s">
        <v>2877</v>
      </c>
      <c r="R168" t="s">
        <v>2948</v>
      </c>
      <c r="S168">
        <f>VLOOKUP(ACCOUNTEXSEG,Sheet6!$A$2:$C$4000,3,TRUE)</f>
        <v>2473.9699999999998</v>
      </c>
      <c r="T168">
        <f>IF(ACCTTYPE="I",0,OPENBALN)</f>
        <v>0</v>
      </c>
      <c r="U168">
        <v>479.96</v>
      </c>
      <c r="V168">
        <v>448.99</v>
      </c>
      <c r="W168">
        <v>479.96</v>
      </c>
      <c r="X168">
        <v>464.47</v>
      </c>
      <c r="Y168" s="179">
        <v>479.96</v>
      </c>
      <c r="Z168">
        <v>464.47</v>
      </c>
      <c r="AA168">
        <v>479.96</v>
      </c>
      <c r="AB168">
        <v>479.96</v>
      </c>
      <c r="AC168">
        <v>474.31</v>
      </c>
      <c r="AD168">
        <v>507.02</v>
      </c>
      <c r="AE168">
        <v>490.66</v>
      </c>
      <c r="AF168">
        <v>507.02</v>
      </c>
      <c r="AG168">
        <v>507.02</v>
      </c>
      <c r="AH168">
        <v>484.6</v>
      </c>
      <c r="AI168">
        <v>484.6</v>
      </c>
      <c r="AJ168">
        <v>484.6</v>
      </c>
      <c r="AK168">
        <v>484.6</v>
      </c>
      <c r="AL168">
        <v>484.6</v>
      </c>
      <c r="AM168">
        <v>484.6</v>
      </c>
      <c r="AN168">
        <v>479.96</v>
      </c>
      <c r="AO168">
        <v>484.6</v>
      </c>
      <c r="AP168">
        <v>484.6</v>
      </c>
      <c r="AQ168">
        <v>484.6</v>
      </c>
      <c r="AR168">
        <v>484.6</v>
      </c>
      <c r="AS168">
        <v>484.6</v>
      </c>
      <c r="AT168">
        <v>484.6</v>
      </c>
      <c r="AU168" s="179">
        <v>423.57</v>
      </c>
      <c r="AV168">
        <v>382.58</v>
      </c>
      <c r="AW168">
        <v>423.57</v>
      </c>
      <c r="AX168">
        <v>409.91</v>
      </c>
      <c r="AY168">
        <v>423.57</v>
      </c>
      <c r="AZ168">
        <v>409.91</v>
      </c>
      <c r="BA168">
        <v>423.57</v>
      </c>
      <c r="BB168">
        <v>423.57</v>
      </c>
      <c r="BC168">
        <v>448.99</v>
      </c>
      <c r="BD168">
        <v>479.96</v>
      </c>
      <c r="BE168">
        <v>464.47</v>
      </c>
      <c r="BF168">
        <v>479.96</v>
      </c>
      <c r="BG168">
        <v>479.96</v>
      </c>
      <c r="BH168">
        <v>309.1925</v>
      </c>
      <c r="BI168">
        <v>298.04312499999997</v>
      </c>
      <c r="BJ168">
        <v>279.08749999999998</v>
      </c>
      <c r="BK168">
        <v>261.59187500000002</v>
      </c>
      <c r="BL168">
        <v>363.16</v>
      </c>
      <c r="BM168" t="s">
        <v>2879</v>
      </c>
      <c r="BN168">
        <v>20190701</v>
      </c>
      <c r="BO168">
        <v>2938.93</v>
      </c>
      <c r="BP168" t="s">
        <v>238</v>
      </c>
      <c r="BQ168">
        <v>2720.52</v>
      </c>
      <c r="BR168">
        <v>2020</v>
      </c>
      <c r="BS168" t="s">
        <v>123</v>
      </c>
      <c r="BT168">
        <v>2938.93</v>
      </c>
    </row>
    <row r="169" spans="1:72" x14ac:dyDescent="0.2">
      <c r="A169" t="s">
        <v>636</v>
      </c>
      <c r="B169" t="s">
        <v>3088</v>
      </c>
      <c r="C169" t="s">
        <v>3018</v>
      </c>
      <c r="D169">
        <f>IF(TYPE="R",40,IF(ISNA(INDEX(Categories!D:E,MATCH(GROUPTYPE,Categories!D:D,0),2)),0,INDEX(Categories!D:E,MATCH(GROUPTYPE,Categories!D:D,0),2)))</f>
        <v>13</v>
      </c>
      <c r="E169" t="str">
        <f>IF(TYPE="R","Retained Earnings",IF(ISNA(INDEX(Categories!D:F,MATCH(GLCATCODE,Categories!E:E,0),3)),0,INDEX(Categories!D:F,MATCH(GLCATCODE,Categories!E:E,0),3)))</f>
        <v>Cost and Expenses</v>
      </c>
      <c r="F169" t="s">
        <v>238</v>
      </c>
      <c r="G169" t="s">
        <v>2081</v>
      </c>
      <c r="H169" t="s">
        <v>3087</v>
      </c>
      <c r="I169" t="s">
        <v>2881</v>
      </c>
      <c r="J169" t="s">
        <v>2876</v>
      </c>
      <c r="K169" t="s">
        <v>2876</v>
      </c>
      <c r="L169" t="s">
        <v>2876</v>
      </c>
      <c r="M169" t="s">
        <v>2876</v>
      </c>
      <c r="N169" t="s">
        <v>2876</v>
      </c>
      <c r="O169" t="s">
        <v>2876</v>
      </c>
      <c r="P169" t="s">
        <v>2876</v>
      </c>
      <c r="Q169" t="s">
        <v>2877</v>
      </c>
      <c r="R169" t="s">
        <v>2948</v>
      </c>
      <c r="S169">
        <f>VLOOKUP(ACCOUNTEXSEG,Sheet6!$A$2:$C$4000,3,TRUE)</f>
        <v>2419.1999999999998</v>
      </c>
      <c r="T169">
        <f>IF(ACCTTYPE="I",0,OPENBALN)</f>
        <v>0</v>
      </c>
      <c r="U169">
        <v>469.33</v>
      </c>
      <c r="V169">
        <v>439.05</v>
      </c>
      <c r="W169">
        <v>469.33</v>
      </c>
      <c r="X169">
        <v>454.19</v>
      </c>
      <c r="Y169" s="179">
        <v>469.33</v>
      </c>
      <c r="Z169">
        <v>454.19</v>
      </c>
      <c r="AA169">
        <v>469.33</v>
      </c>
      <c r="AB169">
        <v>469.33</v>
      </c>
      <c r="AC169">
        <v>463.8</v>
      </c>
      <c r="AD169">
        <v>495.79</v>
      </c>
      <c r="AE169">
        <v>479.8</v>
      </c>
      <c r="AF169">
        <v>495.79</v>
      </c>
      <c r="AG169">
        <v>495.79</v>
      </c>
      <c r="AH169">
        <v>473.87</v>
      </c>
      <c r="AI169">
        <v>473.87</v>
      </c>
      <c r="AJ169">
        <v>473.87</v>
      </c>
      <c r="AK169">
        <v>473.87</v>
      </c>
      <c r="AL169">
        <v>473.87</v>
      </c>
      <c r="AM169">
        <v>473.87</v>
      </c>
      <c r="AN169">
        <v>469.33</v>
      </c>
      <c r="AO169">
        <v>473.87</v>
      </c>
      <c r="AP169">
        <v>473.87</v>
      </c>
      <c r="AQ169">
        <v>473.87</v>
      </c>
      <c r="AR169">
        <v>473.87</v>
      </c>
      <c r="AS169">
        <v>473.87</v>
      </c>
      <c r="AT169">
        <v>473.87</v>
      </c>
      <c r="AU169" s="179">
        <v>414.19</v>
      </c>
      <c r="AV169">
        <v>374.11</v>
      </c>
      <c r="AW169">
        <v>414.19</v>
      </c>
      <c r="AX169">
        <v>400.83</v>
      </c>
      <c r="AY169">
        <v>414.19</v>
      </c>
      <c r="AZ169">
        <v>400.83</v>
      </c>
      <c r="BA169">
        <v>414.19</v>
      </c>
      <c r="BB169">
        <v>414.19</v>
      </c>
      <c r="BC169">
        <v>439.05</v>
      </c>
      <c r="BD169">
        <v>469.33</v>
      </c>
      <c r="BE169">
        <v>454.19</v>
      </c>
      <c r="BF169">
        <v>469.33</v>
      </c>
      <c r="BG169">
        <v>469.33</v>
      </c>
      <c r="BH169">
        <v>302.34625</v>
      </c>
      <c r="BI169">
        <v>291.44375000000002</v>
      </c>
      <c r="BJ169">
        <v>272.90750000000003</v>
      </c>
      <c r="BK169">
        <v>255.79875000000001</v>
      </c>
      <c r="BL169">
        <v>355.11874999999998</v>
      </c>
      <c r="BM169" t="s">
        <v>2879</v>
      </c>
      <c r="BN169">
        <v>20190701</v>
      </c>
      <c r="BO169">
        <v>2873.84</v>
      </c>
      <c r="BP169" t="s">
        <v>238</v>
      </c>
      <c r="BQ169">
        <v>2660.28</v>
      </c>
      <c r="BR169">
        <v>2020</v>
      </c>
      <c r="BS169" t="s">
        <v>123</v>
      </c>
      <c r="BT169">
        <v>2873.84</v>
      </c>
    </row>
    <row r="170" spans="1:72" x14ac:dyDescent="0.2">
      <c r="A170" t="s">
        <v>637</v>
      </c>
      <c r="B170" t="s">
        <v>3089</v>
      </c>
      <c r="C170" t="s">
        <v>3018</v>
      </c>
      <c r="D170">
        <f>IF(TYPE="R",40,IF(ISNA(INDEX(Categories!D:E,MATCH(GROUPTYPE,Categories!D:D,0),2)),0,INDEX(Categories!D:E,MATCH(GROUPTYPE,Categories!D:D,0),2)))</f>
        <v>13</v>
      </c>
      <c r="E170" t="str">
        <f>IF(TYPE="R","Retained Earnings",IF(ISNA(INDEX(Categories!D:F,MATCH(GLCATCODE,Categories!E:E,0),3)),0,INDEX(Categories!D:F,MATCH(GLCATCODE,Categories!E:E,0),3)))</f>
        <v>Cost and Expenses</v>
      </c>
      <c r="F170" t="s">
        <v>238</v>
      </c>
      <c r="G170" t="s">
        <v>2082</v>
      </c>
      <c r="H170" t="s">
        <v>3087</v>
      </c>
      <c r="I170" t="s">
        <v>2883</v>
      </c>
      <c r="J170" t="s">
        <v>2876</v>
      </c>
      <c r="K170" t="s">
        <v>2876</v>
      </c>
      <c r="L170" t="s">
        <v>2876</v>
      </c>
      <c r="M170" t="s">
        <v>2876</v>
      </c>
      <c r="N170" t="s">
        <v>2876</v>
      </c>
      <c r="O170" t="s">
        <v>2876</v>
      </c>
      <c r="P170" t="s">
        <v>2876</v>
      </c>
      <c r="Q170" t="s">
        <v>2877</v>
      </c>
      <c r="R170" t="s">
        <v>2948</v>
      </c>
      <c r="S170">
        <f>VLOOKUP(ACCOUNTEXSEG,Sheet6!$A$2:$C$4000,3,TRUE)</f>
        <v>8291.3700000000008</v>
      </c>
      <c r="T170">
        <f>IF(ACCTTYPE="I",0,OPENBALN)</f>
        <v>0</v>
      </c>
      <c r="U170">
        <v>1608.54</v>
      </c>
      <c r="V170">
        <v>1504.77</v>
      </c>
      <c r="W170">
        <v>1608.54</v>
      </c>
      <c r="X170">
        <v>1556.65</v>
      </c>
      <c r="Y170" s="179">
        <v>1608.54</v>
      </c>
      <c r="Z170">
        <v>1556.65</v>
      </c>
      <c r="AA170">
        <v>1608.54</v>
      </c>
      <c r="AB170">
        <v>1608.54</v>
      </c>
      <c r="AC170">
        <v>1589.61</v>
      </c>
      <c r="AD170">
        <v>1699.24</v>
      </c>
      <c r="AE170">
        <v>1644.43</v>
      </c>
      <c r="AF170">
        <v>1699.24</v>
      </c>
      <c r="AG170">
        <v>1699.24</v>
      </c>
      <c r="AH170">
        <v>1624.12</v>
      </c>
      <c r="AI170">
        <v>1624.12</v>
      </c>
      <c r="AJ170">
        <v>1624.12</v>
      </c>
      <c r="AK170">
        <v>1624.12</v>
      </c>
      <c r="AL170">
        <v>1624.12</v>
      </c>
      <c r="AM170">
        <v>1624.12</v>
      </c>
      <c r="AN170">
        <v>1608.54</v>
      </c>
      <c r="AO170">
        <v>1624.12</v>
      </c>
      <c r="AP170">
        <v>1624.12</v>
      </c>
      <c r="AQ170">
        <v>1624.12</v>
      </c>
      <c r="AR170">
        <v>1624.12</v>
      </c>
      <c r="AS170">
        <v>1624.12</v>
      </c>
      <c r="AT170">
        <v>1624.12</v>
      </c>
      <c r="AU170" s="179">
        <v>1419.57</v>
      </c>
      <c r="AV170">
        <v>1282.19</v>
      </c>
      <c r="AW170">
        <v>1419.57</v>
      </c>
      <c r="AX170">
        <v>1373.77</v>
      </c>
      <c r="AY170">
        <v>1419.57</v>
      </c>
      <c r="AZ170">
        <v>1373.77</v>
      </c>
      <c r="BA170">
        <v>1419.57</v>
      </c>
      <c r="BB170">
        <v>1419.57</v>
      </c>
      <c r="BC170">
        <v>1504.77</v>
      </c>
      <c r="BD170">
        <v>1608.54</v>
      </c>
      <c r="BE170">
        <v>1556.65</v>
      </c>
      <c r="BF170">
        <v>1608.54</v>
      </c>
      <c r="BG170">
        <v>1608.54</v>
      </c>
      <c r="BH170">
        <v>1036.2381250000001</v>
      </c>
      <c r="BI170">
        <v>998.87687500000004</v>
      </c>
      <c r="BJ170">
        <v>935.35</v>
      </c>
      <c r="BK170">
        <v>876.708125</v>
      </c>
      <c r="BL170">
        <v>1217.11625</v>
      </c>
      <c r="BM170" t="s">
        <v>2879</v>
      </c>
      <c r="BN170">
        <v>20190701</v>
      </c>
      <c r="BO170">
        <v>9849.6</v>
      </c>
      <c r="BP170" t="s">
        <v>238</v>
      </c>
      <c r="BQ170">
        <v>9117.64</v>
      </c>
      <c r="BR170">
        <v>2020</v>
      </c>
      <c r="BS170" t="s">
        <v>123</v>
      </c>
      <c r="BT170">
        <v>9849.6</v>
      </c>
    </row>
    <row r="171" spans="1:72" x14ac:dyDescent="0.2">
      <c r="A171" t="s">
        <v>638</v>
      </c>
      <c r="B171" t="s">
        <v>3090</v>
      </c>
      <c r="C171" t="s">
        <v>3018</v>
      </c>
      <c r="D171">
        <f>IF(TYPE="R",40,IF(ISNA(INDEX(Categories!D:E,MATCH(GROUPTYPE,Categories!D:D,0),2)),0,INDEX(Categories!D:E,MATCH(GROUPTYPE,Categories!D:D,0),2)))</f>
        <v>13</v>
      </c>
      <c r="E171" t="str">
        <f>IF(TYPE="R","Retained Earnings",IF(ISNA(INDEX(Categories!D:F,MATCH(GLCATCODE,Categories!E:E,0),3)),0,INDEX(Categories!D:F,MATCH(GLCATCODE,Categories!E:E,0),3)))</f>
        <v>Cost and Expenses</v>
      </c>
      <c r="F171" t="s">
        <v>238</v>
      </c>
      <c r="G171" t="s">
        <v>2083</v>
      </c>
      <c r="H171" t="s">
        <v>3087</v>
      </c>
      <c r="I171" t="s">
        <v>2885</v>
      </c>
      <c r="J171" t="s">
        <v>2876</v>
      </c>
      <c r="K171" t="s">
        <v>2876</v>
      </c>
      <c r="L171" t="s">
        <v>2876</v>
      </c>
      <c r="M171" t="s">
        <v>2876</v>
      </c>
      <c r="N171" t="s">
        <v>2876</v>
      </c>
      <c r="O171" t="s">
        <v>2876</v>
      </c>
      <c r="P171" t="s">
        <v>2876</v>
      </c>
      <c r="Q171" t="s">
        <v>2877</v>
      </c>
      <c r="R171" t="s">
        <v>2948</v>
      </c>
      <c r="S171">
        <f>VLOOKUP(ACCOUNTEXSEG,Sheet6!$A$2:$C$4000,3,TRUE)</f>
        <v>1225.6099999999999</v>
      </c>
      <c r="T171">
        <f>IF(ACCTTYPE="I",0,OPENBALN)</f>
        <v>0</v>
      </c>
      <c r="U171">
        <v>237.77</v>
      </c>
      <c r="V171">
        <v>222.43</v>
      </c>
      <c r="W171">
        <v>237.77</v>
      </c>
      <c r="X171">
        <v>230.1</v>
      </c>
      <c r="Y171" s="179">
        <v>237.77</v>
      </c>
      <c r="Z171">
        <v>230.1</v>
      </c>
      <c r="AA171">
        <v>237.77</v>
      </c>
      <c r="AB171">
        <v>237.77</v>
      </c>
      <c r="AC171">
        <v>234.97</v>
      </c>
      <c r="AD171">
        <v>251.18</v>
      </c>
      <c r="AE171">
        <v>243.08</v>
      </c>
      <c r="AF171">
        <v>251.18</v>
      </c>
      <c r="AG171">
        <v>251.18</v>
      </c>
      <c r="AH171">
        <v>240.07</v>
      </c>
      <c r="AI171">
        <v>240.07</v>
      </c>
      <c r="AJ171">
        <v>240.07</v>
      </c>
      <c r="AK171">
        <v>240.07</v>
      </c>
      <c r="AL171">
        <v>240.07</v>
      </c>
      <c r="AM171">
        <v>240.07</v>
      </c>
      <c r="AN171">
        <v>237.77</v>
      </c>
      <c r="AO171">
        <v>240.07</v>
      </c>
      <c r="AP171">
        <v>240.07</v>
      </c>
      <c r="AQ171">
        <v>240.07</v>
      </c>
      <c r="AR171">
        <v>240.07</v>
      </c>
      <c r="AS171">
        <v>240.07</v>
      </c>
      <c r="AT171">
        <v>240.07</v>
      </c>
      <c r="AU171" s="179">
        <v>209.84</v>
      </c>
      <c r="AV171">
        <v>189.53</v>
      </c>
      <c r="AW171">
        <v>209.84</v>
      </c>
      <c r="AX171">
        <v>203.07</v>
      </c>
      <c r="AY171">
        <v>209.84</v>
      </c>
      <c r="AZ171">
        <v>203.07</v>
      </c>
      <c r="BA171">
        <v>209.84</v>
      </c>
      <c r="BB171">
        <v>209.84</v>
      </c>
      <c r="BC171">
        <v>222.43</v>
      </c>
      <c r="BD171">
        <v>237.77</v>
      </c>
      <c r="BE171">
        <v>230.1</v>
      </c>
      <c r="BF171">
        <v>237.77</v>
      </c>
      <c r="BG171">
        <v>237.77</v>
      </c>
      <c r="BH171">
        <v>153.17500000000001</v>
      </c>
      <c r="BI171">
        <v>147.65062499999999</v>
      </c>
      <c r="BJ171">
        <v>138.26249999999999</v>
      </c>
      <c r="BK171">
        <v>129.59312499999999</v>
      </c>
      <c r="BL171">
        <v>179.90875</v>
      </c>
      <c r="BM171" t="s">
        <v>2879</v>
      </c>
      <c r="BN171">
        <v>20190701</v>
      </c>
      <c r="BO171">
        <v>1455.95</v>
      </c>
      <c r="BP171" t="s">
        <v>238</v>
      </c>
      <c r="BQ171">
        <v>1347.75</v>
      </c>
      <c r="BR171">
        <v>2020</v>
      </c>
      <c r="BS171" t="s">
        <v>123</v>
      </c>
      <c r="BT171">
        <v>1455.95</v>
      </c>
    </row>
    <row r="172" spans="1:72" x14ac:dyDescent="0.2">
      <c r="A172" t="s">
        <v>639</v>
      </c>
      <c r="B172" t="s">
        <v>3091</v>
      </c>
      <c r="C172" t="s">
        <v>3018</v>
      </c>
      <c r="D172">
        <f>IF(TYPE="R",40,IF(ISNA(INDEX(Categories!D:E,MATCH(GROUPTYPE,Categories!D:D,0),2)),0,INDEX(Categories!D:E,MATCH(GROUPTYPE,Categories!D:D,0),2)))</f>
        <v>13</v>
      </c>
      <c r="E172" t="str">
        <f>IF(TYPE="R","Retained Earnings",IF(ISNA(INDEX(Categories!D:F,MATCH(GLCATCODE,Categories!E:E,0),3)),0,INDEX(Categories!D:F,MATCH(GLCATCODE,Categories!E:E,0),3)))</f>
        <v>Cost and Expenses</v>
      </c>
      <c r="F172" t="s">
        <v>238</v>
      </c>
      <c r="G172" t="s">
        <v>2084</v>
      </c>
      <c r="H172" t="s">
        <v>3087</v>
      </c>
      <c r="I172" t="s">
        <v>2887</v>
      </c>
      <c r="J172" t="s">
        <v>2876</v>
      </c>
      <c r="K172" t="s">
        <v>2876</v>
      </c>
      <c r="L172" t="s">
        <v>2876</v>
      </c>
      <c r="M172" t="s">
        <v>2876</v>
      </c>
      <c r="N172" t="s">
        <v>2876</v>
      </c>
      <c r="O172" t="s">
        <v>2876</v>
      </c>
      <c r="P172" t="s">
        <v>2876</v>
      </c>
      <c r="Q172" t="s">
        <v>2877</v>
      </c>
      <c r="R172" t="s">
        <v>2948</v>
      </c>
      <c r="S172">
        <f>VLOOKUP(ACCOUNTEXSEG,Sheet6!$A$2:$C$4000,3,TRUE)</f>
        <v>617.42999999999995</v>
      </c>
      <c r="T172">
        <f>IF(ACCTTYPE="I",0,OPENBALN)</f>
        <v>0</v>
      </c>
      <c r="U172">
        <v>119.79</v>
      </c>
      <c r="V172">
        <v>112.06</v>
      </c>
      <c r="W172">
        <v>119.79</v>
      </c>
      <c r="X172">
        <v>115.92</v>
      </c>
      <c r="Y172" s="179">
        <v>119.79</v>
      </c>
      <c r="Z172">
        <v>115.92</v>
      </c>
      <c r="AA172">
        <v>119.79</v>
      </c>
      <c r="AB172">
        <v>119.79</v>
      </c>
      <c r="AC172">
        <v>118.38</v>
      </c>
      <c r="AD172">
        <v>126.54</v>
      </c>
      <c r="AE172">
        <v>122.46</v>
      </c>
      <c r="AF172">
        <v>126.54</v>
      </c>
      <c r="AG172">
        <v>126.54</v>
      </c>
      <c r="AH172">
        <v>120.95</v>
      </c>
      <c r="AI172">
        <v>120.95</v>
      </c>
      <c r="AJ172">
        <v>120.95</v>
      </c>
      <c r="AK172">
        <v>120.95</v>
      </c>
      <c r="AL172">
        <v>120.95</v>
      </c>
      <c r="AM172">
        <v>120.95</v>
      </c>
      <c r="AN172">
        <v>119.79</v>
      </c>
      <c r="AO172">
        <v>120.95</v>
      </c>
      <c r="AP172">
        <v>120.95</v>
      </c>
      <c r="AQ172">
        <v>120.95</v>
      </c>
      <c r="AR172">
        <v>120.95</v>
      </c>
      <c r="AS172">
        <v>120.95</v>
      </c>
      <c r="AT172">
        <v>120.95</v>
      </c>
      <c r="AU172" s="179">
        <v>105.71</v>
      </c>
      <c r="AV172">
        <v>95.48</v>
      </c>
      <c r="AW172">
        <v>105.71</v>
      </c>
      <c r="AX172">
        <v>102.3</v>
      </c>
      <c r="AY172">
        <v>105.71</v>
      </c>
      <c r="AZ172">
        <v>102.3</v>
      </c>
      <c r="BA172">
        <v>105.71</v>
      </c>
      <c r="BB172">
        <v>105.71</v>
      </c>
      <c r="BC172">
        <v>112.06</v>
      </c>
      <c r="BD172">
        <v>119.79</v>
      </c>
      <c r="BE172">
        <v>115.92</v>
      </c>
      <c r="BF172">
        <v>119.79</v>
      </c>
      <c r="BG172">
        <v>119.79</v>
      </c>
      <c r="BH172">
        <v>77.165000000000006</v>
      </c>
      <c r="BI172">
        <v>74.384375000000006</v>
      </c>
      <c r="BJ172">
        <v>69.653750000000002</v>
      </c>
      <c r="BK172">
        <v>65.287499999999994</v>
      </c>
      <c r="BL172">
        <v>90.64</v>
      </c>
      <c r="BM172" t="s">
        <v>2879</v>
      </c>
      <c r="BN172">
        <v>20190701</v>
      </c>
      <c r="BO172">
        <v>733.5</v>
      </c>
      <c r="BP172" t="s">
        <v>238</v>
      </c>
      <c r="BQ172">
        <v>678.98</v>
      </c>
      <c r="BR172">
        <v>2020</v>
      </c>
      <c r="BS172" t="s">
        <v>123</v>
      </c>
      <c r="BT172">
        <v>733.5</v>
      </c>
    </row>
    <row r="173" spans="1:72" x14ac:dyDescent="0.2">
      <c r="A173" t="s">
        <v>640</v>
      </c>
      <c r="B173" t="s">
        <v>3092</v>
      </c>
      <c r="C173" t="s">
        <v>3018</v>
      </c>
      <c r="D173">
        <f>IF(TYPE="R",40,IF(ISNA(INDEX(Categories!D:E,MATCH(GROUPTYPE,Categories!D:D,0),2)),0,INDEX(Categories!D:E,MATCH(GROUPTYPE,Categories!D:D,0),2)))</f>
        <v>13</v>
      </c>
      <c r="E173" t="str">
        <f>IF(TYPE="R","Retained Earnings",IF(ISNA(INDEX(Categories!D:F,MATCH(GLCATCODE,Categories!E:E,0),3)),0,INDEX(Categories!D:F,MATCH(GLCATCODE,Categories!E:E,0),3)))</f>
        <v>Cost and Expenses</v>
      </c>
      <c r="F173" t="s">
        <v>238</v>
      </c>
      <c r="G173" t="s">
        <v>2085</v>
      </c>
      <c r="H173" t="s">
        <v>3087</v>
      </c>
      <c r="I173" t="s">
        <v>2889</v>
      </c>
      <c r="J173" t="s">
        <v>2876</v>
      </c>
      <c r="K173" t="s">
        <v>2876</v>
      </c>
      <c r="L173" t="s">
        <v>2876</v>
      </c>
      <c r="M173" t="s">
        <v>2876</v>
      </c>
      <c r="N173" t="s">
        <v>2876</v>
      </c>
      <c r="O173" t="s">
        <v>2876</v>
      </c>
      <c r="P173" t="s">
        <v>2876</v>
      </c>
      <c r="Q173" t="s">
        <v>2877</v>
      </c>
      <c r="R173" t="s">
        <v>2948</v>
      </c>
      <c r="S173">
        <f>VLOOKUP(ACCOUNTEXSEG,Sheet6!$A$2:$C$4000,3,TRUE)</f>
        <v>1236.96</v>
      </c>
      <c r="T173">
        <f>IF(ACCTTYPE="I",0,OPENBALN)</f>
        <v>0</v>
      </c>
      <c r="U173">
        <v>239.97</v>
      </c>
      <c r="V173">
        <v>224.49</v>
      </c>
      <c r="W173">
        <v>239.97</v>
      </c>
      <c r="X173">
        <v>232.23</v>
      </c>
      <c r="Y173" s="179">
        <v>239.97</v>
      </c>
      <c r="Z173">
        <v>232.23</v>
      </c>
      <c r="AA173">
        <v>239.97</v>
      </c>
      <c r="AB173">
        <v>239.97</v>
      </c>
      <c r="AC173">
        <v>237.15</v>
      </c>
      <c r="AD173">
        <v>253.5</v>
      </c>
      <c r="AE173">
        <v>245.32</v>
      </c>
      <c r="AF173">
        <v>253.5</v>
      </c>
      <c r="AG173">
        <v>253.5</v>
      </c>
      <c r="AH173">
        <v>242.29</v>
      </c>
      <c r="AI173">
        <v>242.29</v>
      </c>
      <c r="AJ173">
        <v>242.29</v>
      </c>
      <c r="AK173">
        <v>242.29</v>
      </c>
      <c r="AL173">
        <v>242.29</v>
      </c>
      <c r="AM173">
        <v>242.29</v>
      </c>
      <c r="AN173">
        <v>239.97</v>
      </c>
      <c r="AO173">
        <v>242.29</v>
      </c>
      <c r="AP173">
        <v>242.29</v>
      </c>
      <c r="AQ173">
        <v>242.29</v>
      </c>
      <c r="AR173">
        <v>242.29</v>
      </c>
      <c r="AS173">
        <v>242.29</v>
      </c>
      <c r="AT173">
        <v>242.29</v>
      </c>
      <c r="AU173" s="179">
        <v>211.78</v>
      </c>
      <c r="AV173">
        <v>191.28</v>
      </c>
      <c r="AW173">
        <v>211.78</v>
      </c>
      <c r="AX173">
        <v>204.95</v>
      </c>
      <c r="AY173">
        <v>211.78</v>
      </c>
      <c r="AZ173">
        <v>204.95</v>
      </c>
      <c r="BA173">
        <v>211.78</v>
      </c>
      <c r="BB173">
        <v>211.78</v>
      </c>
      <c r="BC173">
        <v>224.49</v>
      </c>
      <c r="BD173">
        <v>239.97</v>
      </c>
      <c r="BE173">
        <v>232.23</v>
      </c>
      <c r="BF173">
        <v>239.97</v>
      </c>
      <c r="BG173">
        <v>239.97</v>
      </c>
      <c r="BH173">
        <v>154.5925</v>
      </c>
      <c r="BI173">
        <v>149.02000000000001</v>
      </c>
      <c r="BJ173">
        <v>139.54249999999999</v>
      </c>
      <c r="BK173">
        <v>130.79062500000001</v>
      </c>
      <c r="BL173">
        <v>181.57249999999999</v>
      </c>
      <c r="BM173" t="s">
        <v>2879</v>
      </c>
      <c r="BN173">
        <v>20190701</v>
      </c>
      <c r="BO173">
        <v>1469.41</v>
      </c>
      <c r="BP173" t="s">
        <v>238</v>
      </c>
      <c r="BQ173">
        <v>1360.22</v>
      </c>
      <c r="BR173">
        <v>2020</v>
      </c>
      <c r="BS173" t="s">
        <v>123</v>
      </c>
      <c r="BT173">
        <v>1469.41</v>
      </c>
    </row>
    <row r="174" spans="1:72" x14ac:dyDescent="0.2">
      <c r="A174" t="s">
        <v>641</v>
      </c>
      <c r="B174" t="s">
        <v>3093</v>
      </c>
      <c r="C174" t="s">
        <v>3018</v>
      </c>
      <c r="D174">
        <f>IF(TYPE="R",40,IF(ISNA(INDEX(Categories!D:E,MATCH(GROUPTYPE,Categories!D:D,0),2)),0,INDEX(Categories!D:E,MATCH(GROUPTYPE,Categories!D:D,0),2)))</f>
        <v>13</v>
      </c>
      <c r="E174" t="str">
        <f>IF(TYPE="R","Retained Earnings",IF(ISNA(INDEX(Categories!D:F,MATCH(GLCATCODE,Categories!E:E,0),3)),0,INDEX(Categories!D:F,MATCH(GLCATCODE,Categories!E:E,0),3)))</f>
        <v>Cost and Expenses</v>
      </c>
      <c r="F174" t="s">
        <v>238</v>
      </c>
      <c r="G174" t="s">
        <v>2086</v>
      </c>
      <c r="H174" t="s">
        <v>3087</v>
      </c>
      <c r="I174" t="s">
        <v>2891</v>
      </c>
      <c r="J174" t="s">
        <v>2876</v>
      </c>
      <c r="K174" t="s">
        <v>2876</v>
      </c>
      <c r="L174" t="s">
        <v>2876</v>
      </c>
      <c r="M174" t="s">
        <v>2876</v>
      </c>
      <c r="N174" t="s">
        <v>2876</v>
      </c>
      <c r="O174" t="s">
        <v>2876</v>
      </c>
      <c r="P174" t="s">
        <v>2876</v>
      </c>
      <c r="Q174" t="s">
        <v>2877</v>
      </c>
      <c r="R174" t="s">
        <v>2948</v>
      </c>
      <c r="S174">
        <f>VLOOKUP(ACCOUNTEXSEG,Sheet6!$A$2:$C$4000,3,TRUE)</f>
        <v>6371.71</v>
      </c>
      <c r="T174">
        <f>IF(ACCTTYPE="I",0,OPENBALN)</f>
        <v>0</v>
      </c>
      <c r="U174">
        <v>1236.1199999999999</v>
      </c>
      <c r="V174">
        <v>1156.3699999999999</v>
      </c>
      <c r="W174">
        <v>1236.1199999999999</v>
      </c>
      <c r="X174">
        <v>1196.25</v>
      </c>
      <c r="Y174" s="179">
        <v>1236.1199999999999</v>
      </c>
      <c r="Z174">
        <v>1196.25</v>
      </c>
      <c r="AA174">
        <v>1236.1199999999999</v>
      </c>
      <c r="AB174">
        <v>1236.1199999999999</v>
      </c>
      <c r="AC174">
        <v>1221.58</v>
      </c>
      <c r="AD174">
        <v>1305.83</v>
      </c>
      <c r="AE174">
        <v>1263.7</v>
      </c>
      <c r="AF174">
        <v>1305.83</v>
      </c>
      <c r="AG174">
        <v>1305.83</v>
      </c>
      <c r="AH174">
        <v>1248.0899999999999</v>
      </c>
      <c r="AI174">
        <v>1248.0899999999999</v>
      </c>
      <c r="AJ174">
        <v>1248.0899999999999</v>
      </c>
      <c r="AK174">
        <v>1248.0899999999999</v>
      </c>
      <c r="AL174">
        <v>1248.0899999999999</v>
      </c>
      <c r="AM174">
        <v>1248.0899999999999</v>
      </c>
      <c r="AN174">
        <v>1236.1199999999999</v>
      </c>
      <c r="AO174">
        <v>1248.0899999999999</v>
      </c>
      <c r="AP174">
        <v>1248.0899999999999</v>
      </c>
      <c r="AQ174">
        <v>1248.0899999999999</v>
      </c>
      <c r="AR174">
        <v>1248.0899999999999</v>
      </c>
      <c r="AS174">
        <v>1248.0899999999999</v>
      </c>
      <c r="AT174">
        <v>1248.0899999999999</v>
      </c>
      <c r="AU174" s="179">
        <v>1090.9000000000001</v>
      </c>
      <c r="AV174">
        <v>985.33</v>
      </c>
      <c r="AW174">
        <v>1090.9000000000001</v>
      </c>
      <c r="AX174">
        <v>1055.71</v>
      </c>
      <c r="AY174">
        <v>1090.9000000000001</v>
      </c>
      <c r="AZ174">
        <v>1055.71</v>
      </c>
      <c r="BA174">
        <v>1090.9000000000001</v>
      </c>
      <c r="BB174">
        <v>1090.9000000000001</v>
      </c>
      <c r="BC174">
        <v>1156.3699999999999</v>
      </c>
      <c r="BD174">
        <v>1236.1199999999999</v>
      </c>
      <c r="BE174">
        <v>1196.25</v>
      </c>
      <c r="BF174">
        <v>1236.1199999999999</v>
      </c>
      <c r="BG174">
        <v>1236.1199999999999</v>
      </c>
      <c r="BH174">
        <v>796.32249999999999</v>
      </c>
      <c r="BI174">
        <v>767.61312499999997</v>
      </c>
      <c r="BJ174">
        <v>718.79375000000005</v>
      </c>
      <c r="BK174">
        <v>673.72749999999996</v>
      </c>
      <c r="BL174">
        <v>935.31937500000004</v>
      </c>
      <c r="BM174" t="s">
        <v>2879</v>
      </c>
      <c r="BN174">
        <v>20190701</v>
      </c>
      <c r="BO174">
        <v>7569.18</v>
      </c>
      <c r="BP174" t="s">
        <v>238</v>
      </c>
      <c r="BQ174">
        <v>7006.66</v>
      </c>
      <c r="BR174">
        <v>2020</v>
      </c>
      <c r="BS174" t="s">
        <v>123</v>
      </c>
      <c r="BT174">
        <v>7569.18</v>
      </c>
    </row>
    <row r="175" spans="1:72" x14ac:dyDescent="0.2">
      <c r="A175" t="s">
        <v>642</v>
      </c>
      <c r="B175" t="s">
        <v>3094</v>
      </c>
      <c r="C175" t="s">
        <v>3018</v>
      </c>
      <c r="D175">
        <f>IF(TYPE="R",40,IF(ISNA(INDEX(Categories!D:E,MATCH(GROUPTYPE,Categories!D:D,0),2)),0,INDEX(Categories!D:E,MATCH(GROUPTYPE,Categories!D:D,0),2)))</f>
        <v>13</v>
      </c>
      <c r="E175" t="str">
        <f>IF(TYPE="R","Retained Earnings",IF(ISNA(INDEX(Categories!D:F,MATCH(GLCATCODE,Categories!E:E,0),3)),0,INDEX(Categories!D:F,MATCH(GLCATCODE,Categories!E:E,0),3)))</f>
        <v>Cost and Expenses</v>
      </c>
      <c r="F175" t="s">
        <v>238</v>
      </c>
      <c r="G175" t="s">
        <v>2087</v>
      </c>
      <c r="H175" t="s">
        <v>3087</v>
      </c>
      <c r="I175" t="s">
        <v>2893</v>
      </c>
      <c r="J175" t="s">
        <v>2876</v>
      </c>
      <c r="K175" t="s">
        <v>2876</v>
      </c>
      <c r="L175" t="s">
        <v>2876</v>
      </c>
      <c r="M175" t="s">
        <v>2876</v>
      </c>
      <c r="N175" t="s">
        <v>2876</v>
      </c>
      <c r="O175" t="s">
        <v>2876</v>
      </c>
      <c r="P175" t="s">
        <v>2876</v>
      </c>
      <c r="Q175" t="s">
        <v>2877</v>
      </c>
      <c r="R175" t="s">
        <v>2948</v>
      </c>
      <c r="S175">
        <f>VLOOKUP(ACCOUNTEXSEG,Sheet6!$A$2:$C$4000,3,TRUE)</f>
        <v>183.57</v>
      </c>
      <c r="T175">
        <f>IF(ACCTTYPE="I",0,OPENBALN)</f>
        <v>0</v>
      </c>
      <c r="U175">
        <v>35.61</v>
      </c>
      <c r="V175">
        <v>33.31</v>
      </c>
      <c r="W175">
        <v>35.61</v>
      </c>
      <c r="X175">
        <v>34.46</v>
      </c>
      <c r="Y175" s="179">
        <v>35.61</v>
      </c>
      <c r="Z175">
        <v>34.46</v>
      </c>
      <c r="AA175">
        <v>35.61</v>
      </c>
      <c r="AB175">
        <v>35.61</v>
      </c>
      <c r="AC175">
        <v>35.19</v>
      </c>
      <c r="AD175">
        <v>37.619999999999997</v>
      </c>
      <c r="AE175">
        <v>36.4</v>
      </c>
      <c r="AF175">
        <v>37.619999999999997</v>
      </c>
      <c r="AG175">
        <v>37.619999999999997</v>
      </c>
      <c r="AH175">
        <v>35.950000000000003</v>
      </c>
      <c r="AI175">
        <v>35.950000000000003</v>
      </c>
      <c r="AJ175">
        <v>35.950000000000003</v>
      </c>
      <c r="AK175">
        <v>35.950000000000003</v>
      </c>
      <c r="AL175">
        <v>35.950000000000003</v>
      </c>
      <c r="AM175">
        <v>35.950000000000003</v>
      </c>
      <c r="AN175">
        <v>35.61</v>
      </c>
      <c r="AO175">
        <v>35.950000000000003</v>
      </c>
      <c r="AP175">
        <v>35.950000000000003</v>
      </c>
      <c r="AQ175">
        <v>35.950000000000003</v>
      </c>
      <c r="AR175">
        <v>35.950000000000003</v>
      </c>
      <c r="AS175">
        <v>35.950000000000003</v>
      </c>
      <c r="AT175">
        <v>35.950000000000003</v>
      </c>
      <c r="AU175" s="179">
        <v>31.43</v>
      </c>
      <c r="AV175">
        <v>28.39</v>
      </c>
      <c r="AW175">
        <v>31.43</v>
      </c>
      <c r="AX175">
        <v>30.41</v>
      </c>
      <c r="AY175">
        <v>31.43</v>
      </c>
      <c r="AZ175">
        <v>30.41</v>
      </c>
      <c r="BA175">
        <v>31.43</v>
      </c>
      <c r="BB175">
        <v>31.43</v>
      </c>
      <c r="BC175">
        <v>33.31</v>
      </c>
      <c r="BD175">
        <v>35.61</v>
      </c>
      <c r="BE175">
        <v>34.46</v>
      </c>
      <c r="BF175">
        <v>35.61</v>
      </c>
      <c r="BG175">
        <v>35.61</v>
      </c>
      <c r="BH175">
        <v>22.941875</v>
      </c>
      <c r="BI175">
        <v>22.114374999999999</v>
      </c>
      <c r="BJ175">
        <v>20.708749999999998</v>
      </c>
      <c r="BK175">
        <v>19.41</v>
      </c>
      <c r="BL175">
        <v>26.94125</v>
      </c>
      <c r="BM175" t="s">
        <v>2879</v>
      </c>
      <c r="BN175">
        <v>20190701</v>
      </c>
      <c r="BO175">
        <v>218.05</v>
      </c>
      <c r="BP175" t="s">
        <v>238</v>
      </c>
      <c r="BQ175">
        <v>201.85</v>
      </c>
      <c r="BR175">
        <v>2020</v>
      </c>
      <c r="BS175" t="s">
        <v>123</v>
      </c>
      <c r="BT175">
        <v>218.05</v>
      </c>
    </row>
    <row r="176" spans="1:72" x14ac:dyDescent="0.2">
      <c r="A176" t="s">
        <v>643</v>
      </c>
      <c r="B176" t="s">
        <v>3095</v>
      </c>
      <c r="C176" t="s">
        <v>3018</v>
      </c>
      <c r="D176">
        <f>IF(TYPE="R",40,IF(ISNA(INDEX(Categories!D:E,MATCH(GROUPTYPE,Categories!D:D,0),2)),0,INDEX(Categories!D:E,MATCH(GROUPTYPE,Categories!D:D,0),2)))</f>
        <v>13</v>
      </c>
      <c r="E176" t="str">
        <f>IF(TYPE="R","Retained Earnings",IF(ISNA(INDEX(Categories!D:F,MATCH(GLCATCODE,Categories!E:E,0),3)),0,INDEX(Categories!D:F,MATCH(GLCATCODE,Categories!E:E,0),3)))</f>
        <v>Cost and Expenses</v>
      </c>
      <c r="F176" t="s">
        <v>238</v>
      </c>
      <c r="G176" t="s">
        <v>2088</v>
      </c>
      <c r="H176" t="s">
        <v>3087</v>
      </c>
      <c r="I176" t="s">
        <v>2895</v>
      </c>
      <c r="J176" t="s">
        <v>2876</v>
      </c>
      <c r="K176" t="s">
        <v>2876</v>
      </c>
      <c r="L176" t="s">
        <v>2876</v>
      </c>
      <c r="M176" t="s">
        <v>2876</v>
      </c>
      <c r="N176" t="s">
        <v>2876</v>
      </c>
      <c r="O176" t="s">
        <v>2876</v>
      </c>
      <c r="P176" t="s">
        <v>2876</v>
      </c>
      <c r="Q176" t="s">
        <v>2877</v>
      </c>
      <c r="R176" t="s">
        <v>2948</v>
      </c>
      <c r="S176">
        <f>VLOOKUP(ACCOUNTEXSEG,Sheet6!$A$2:$C$4000,3,TRUE)</f>
        <v>413.08</v>
      </c>
      <c r="T176">
        <f>IF(ACCTTYPE="I",0,OPENBALN)</f>
        <v>0</v>
      </c>
      <c r="U176">
        <v>80.14</v>
      </c>
      <c r="V176">
        <v>74.97</v>
      </c>
      <c r="W176">
        <v>80.14</v>
      </c>
      <c r="X176">
        <v>77.55</v>
      </c>
      <c r="Y176" s="179">
        <v>80.14</v>
      </c>
      <c r="Z176">
        <v>77.55</v>
      </c>
      <c r="AA176">
        <v>80.14</v>
      </c>
      <c r="AB176">
        <v>80.14</v>
      </c>
      <c r="AC176">
        <v>79.2</v>
      </c>
      <c r="AD176">
        <v>84.66</v>
      </c>
      <c r="AE176">
        <v>81.93</v>
      </c>
      <c r="AF176">
        <v>84.66</v>
      </c>
      <c r="AG176">
        <v>84.66</v>
      </c>
      <c r="AH176">
        <v>79.37</v>
      </c>
      <c r="AI176">
        <v>79.37</v>
      </c>
      <c r="AJ176">
        <v>79.37</v>
      </c>
      <c r="AK176">
        <v>79.37</v>
      </c>
      <c r="AL176">
        <v>79.37</v>
      </c>
      <c r="AM176">
        <v>79.37</v>
      </c>
      <c r="AN176">
        <v>80.14</v>
      </c>
      <c r="AO176">
        <v>79.37</v>
      </c>
      <c r="AP176">
        <v>79.37</v>
      </c>
      <c r="AQ176">
        <v>79.37</v>
      </c>
      <c r="AR176">
        <v>79.37</v>
      </c>
      <c r="AS176">
        <v>79.37</v>
      </c>
      <c r="AT176">
        <v>79.37</v>
      </c>
      <c r="AU176" s="179">
        <v>70.72</v>
      </c>
      <c r="AV176">
        <v>63.88</v>
      </c>
      <c r="AW176">
        <v>70.72</v>
      </c>
      <c r="AX176">
        <v>68.44</v>
      </c>
      <c r="AY176">
        <v>70.72</v>
      </c>
      <c r="AZ176">
        <v>68.44</v>
      </c>
      <c r="BA176">
        <v>70.72</v>
      </c>
      <c r="BB176">
        <v>70.72</v>
      </c>
      <c r="BC176">
        <v>74.97</v>
      </c>
      <c r="BD176">
        <v>80.14</v>
      </c>
      <c r="BE176">
        <v>77.55</v>
      </c>
      <c r="BF176">
        <v>80.14</v>
      </c>
      <c r="BG176">
        <v>80.14</v>
      </c>
      <c r="BH176">
        <v>51.625</v>
      </c>
      <c r="BI176">
        <v>49.766874999999999</v>
      </c>
      <c r="BJ176">
        <v>46.598750000000003</v>
      </c>
      <c r="BK176">
        <v>43.678125000000001</v>
      </c>
      <c r="BL176">
        <v>59.575625000000002</v>
      </c>
      <c r="BM176" t="s">
        <v>2879</v>
      </c>
      <c r="BN176">
        <v>20190701</v>
      </c>
      <c r="BO176">
        <v>490.73</v>
      </c>
      <c r="BP176" t="s">
        <v>238</v>
      </c>
      <c r="BQ176">
        <v>454.24</v>
      </c>
      <c r="BR176">
        <v>2020</v>
      </c>
      <c r="BS176" t="s">
        <v>123</v>
      </c>
      <c r="BT176">
        <v>490.73</v>
      </c>
    </row>
    <row r="177" spans="1:72" x14ac:dyDescent="0.2">
      <c r="A177" t="s">
        <v>644</v>
      </c>
      <c r="B177" t="s">
        <v>3096</v>
      </c>
      <c r="C177" t="s">
        <v>3018</v>
      </c>
      <c r="D177">
        <f>IF(TYPE="R",40,IF(ISNA(INDEX(Categories!D:E,MATCH(GROUPTYPE,Categories!D:D,0),2)),0,INDEX(Categories!D:E,MATCH(GROUPTYPE,Categories!D:D,0),2)))</f>
        <v>13</v>
      </c>
      <c r="E177" t="str">
        <f>IF(TYPE="R","Retained Earnings",IF(ISNA(INDEX(Categories!D:F,MATCH(GLCATCODE,Categories!E:E,0),3)),0,INDEX(Categories!D:F,MATCH(GLCATCODE,Categories!E:E,0),3)))</f>
        <v>Cost and Expenses</v>
      </c>
      <c r="F177" t="s">
        <v>238</v>
      </c>
      <c r="G177" t="s">
        <v>2089</v>
      </c>
      <c r="H177" t="s">
        <v>3087</v>
      </c>
      <c r="I177" t="s">
        <v>2897</v>
      </c>
      <c r="J177" t="s">
        <v>2876</v>
      </c>
      <c r="K177" t="s">
        <v>2876</v>
      </c>
      <c r="L177" t="s">
        <v>2876</v>
      </c>
      <c r="M177" t="s">
        <v>2876</v>
      </c>
      <c r="N177" t="s">
        <v>2876</v>
      </c>
      <c r="O177" t="s">
        <v>2876</v>
      </c>
      <c r="P177" t="s">
        <v>2876</v>
      </c>
      <c r="Q177" t="s">
        <v>2877</v>
      </c>
      <c r="R177" t="s">
        <v>2948</v>
      </c>
      <c r="S177">
        <f>VLOOKUP(ACCOUNTEXSEG,Sheet6!$A$2:$C$4000,3,TRUE)</f>
        <v>5580.46</v>
      </c>
      <c r="T177">
        <f>IF(ACCTTYPE="I",0,OPENBALN)</f>
        <v>0</v>
      </c>
      <c r="U177">
        <v>1082.6199999999999</v>
      </c>
      <c r="V177">
        <v>1012.78</v>
      </c>
      <c r="W177">
        <v>1082.6199999999999</v>
      </c>
      <c r="X177">
        <v>1047.7</v>
      </c>
      <c r="Y177" s="179">
        <v>1082.6199999999999</v>
      </c>
      <c r="Z177">
        <v>1047.7</v>
      </c>
      <c r="AA177">
        <v>1082.6199999999999</v>
      </c>
      <c r="AB177">
        <v>1082.6199999999999</v>
      </c>
      <c r="AC177">
        <v>1069.8800000000001</v>
      </c>
      <c r="AD177">
        <v>1143.67</v>
      </c>
      <c r="AE177">
        <v>1106.78</v>
      </c>
      <c r="AF177">
        <v>1143.67</v>
      </c>
      <c r="AG177">
        <v>1143.67</v>
      </c>
      <c r="AH177">
        <v>1072.28</v>
      </c>
      <c r="AI177">
        <v>1072.28</v>
      </c>
      <c r="AJ177">
        <v>1072.28</v>
      </c>
      <c r="AK177">
        <v>1072.28</v>
      </c>
      <c r="AL177">
        <v>1072.28</v>
      </c>
      <c r="AM177">
        <v>1072.28</v>
      </c>
      <c r="AN177">
        <v>1082.6199999999999</v>
      </c>
      <c r="AO177">
        <v>1072.28</v>
      </c>
      <c r="AP177">
        <v>1072.28</v>
      </c>
      <c r="AQ177">
        <v>1072.28</v>
      </c>
      <c r="AR177">
        <v>1072.28</v>
      </c>
      <c r="AS177">
        <v>1072.28</v>
      </c>
      <c r="AT177">
        <v>1072.28</v>
      </c>
      <c r="AU177" s="179">
        <v>955.43</v>
      </c>
      <c r="AV177">
        <v>862.97</v>
      </c>
      <c r="AW177">
        <v>955.43</v>
      </c>
      <c r="AX177">
        <v>924.61</v>
      </c>
      <c r="AY177">
        <v>955.43</v>
      </c>
      <c r="AZ177">
        <v>924.61</v>
      </c>
      <c r="BA177">
        <v>955.43</v>
      </c>
      <c r="BB177">
        <v>955.43</v>
      </c>
      <c r="BC177">
        <v>1012.78</v>
      </c>
      <c r="BD177">
        <v>1082.6199999999999</v>
      </c>
      <c r="BE177">
        <v>1047.7</v>
      </c>
      <c r="BF177">
        <v>1082.6199999999999</v>
      </c>
      <c r="BG177">
        <v>1082.6199999999999</v>
      </c>
      <c r="BH177">
        <v>697.43375000000003</v>
      </c>
      <c r="BI177">
        <v>672.28937499999995</v>
      </c>
      <c r="BJ177">
        <v>629.53499999999997</v>
      </c>
      <c r="BK177">
        <v>590.06687499999998</v>
      </c>
      <c r="BL177">
        <v>804.85625000000005</v>
      </c>
      <c r="BM177" t="s">
        <v>2879</v>
      </c>
      <c r="BN177">
        <v>20190701</v>
      </c>
      <c r="BO177">
        <v>6629.24</v>
      </c>
      <c r="BP177" t="s">
        <v>238</v>
      </c>
      <c r="BQ177">
        <v>6136.58</v>
      </c>
      <c r="BR177">
        <v>2020</v>
      </c>
      <c r="BS177" t="s">
        <v>123</v>
      </c>
      <c r="BT177">
        <v>6629.24</v>
      </c>
    </row>
    <row r="178" spans="1:72" x14ac:dyDescent="0.2">
      <c r="A178" t="s">
        <v>1024</v>
      </c>
      <c r="B178" t="s">
        <v>3097</v>
      </c>
      <c r="C178" t="s">
        <v>3018</v>
      </c>
      <c r="D178">
        <f>IF(TYPE="R",40,IF(ISNA(INDEX(Categories!D:E,MATCH(GROUPTYPE,Categories!D:D,0),2)),0,INDEX(Categories!D:E,MATCH(GROUPTYPE,Categories!D:D,0),2)))</f>
        <v>13</v>
      </c>
      <c r="E178" t="str">
        <f>IF(TYPE="R","Retained Earnings",IF(ISNA(INDEX(Categories!D:F,MATCH(GLCATCODE,Categories!E:E,0),3)),0,INDEX(Categories!D:F,MATCH(GLCATCODE,Categories!E:E,0),3)))</f>
        <v>Cost and Expenses</v>
      </c>
      <c r="F178" t="s">
        <v>238</v>
      </c>
      <c r="G178" t="s">
        <v>2090</v>
      </c>
      <c r="H178" t="s">
        <v>3087</v>
      </c>
      <c r="I178" t="s">
        <v>2905</v>
      </c>
      <c r="J178" t="s">
        <v>2876</v>
      </c>
      <c r="K178" t="s">
        <v>2876</v>
      </c>
      <c r="L178" t="s">
        <v>2876</v>
      </c>
      <c r="M178" t="s">
        <v>2876</v>
      </c>
      <c r="N178" t="s">
        <v>2876</v>
      </c>
      <c r="O178" t="s">
        <v>2876</v>
      </c>
      <c r="P178" t="s">
        <v>2876</v>
      </c>
      <c r="Q178" t="s">
        <v>2877</v>
      </c>
      <c r="R178" t="s">
        <v>2948</v>
      </c>
      <c r="S178">
        <f>VLOOKUP(ACCOUNTEXSEG,Sheet6!$A$2:$C$4000,3,TRUE)</f>
        <v>1.07</v>
      </c>
      <c r="T178">
        <f>IF(ACCTTYPE="I",0,OPENBALN)</f>
        <v>0</v>
      </c>
      <c r="U178">
        <v>0.16</v>
      </c>
      <c r="V178">
        <v>0.15</v>
      </c>
      <c r="W178">
        <v>0.16</v>
      </c>
      <c r="X178">
        <v>0.15</v>
      </c>
      <c r="Y178" s="179">
        <v>0.16</v>
      </c>
      <c r="Z178">
        <v>0.15</v>
      </c>
      <c r="AA178">
        <v>0.16</v>
      </c>
      <c r="AB178">
        <v>0.16</v>
      </c>
      <c r="AC178">
        <v>0.2</v>
      </c>
      <c r="AD178">
        <v>0.22</v>
      </c>
      <c r="AE178">
        <v>0.21</v>
      </c>
      <c r="AF178">
        <v>0.22</v>
      </c>
      <c r="AG178">
        <v>0.22</v>
      </c>
      <c r="AH178">
        <v>0.16</v>
      </c>
      <c r="AI178">
        <v>0.16</v>
      </c>
      <c r="AJ178">
        <v>0.16</v>
      </c>
      <c r="AK178">
        <v>0.16</v>
      </c>
      <c r="AL178">
        <v>0.16</v>
      </c>
      <c r="AM178">
        <v>0.16</v>
      </c>
      <c r="AN178">
        <v>0.16</v>
      </c>
      <c r="AO178">
        <v>0.16</v>
      </c>
      <c r="AP178">
        <v>0.16</v>
      </c>
      <c r="AQ178">
        <v>0.16</v>
      </c>
      <c r="AR178">
        <v>0.16</v>
      </c>
      <c r="AS178">
        <v>0.16</v>
      </c>
      <c r="AT178">
        <v>0.16</v>
      </c>
      <c r="AU178" s="179">
        <v>0.18</v>
      </c>
      <c r="AV178">
        <v>0.16</v>
      </c>
      <c r="AW178">
        <v>0.18</v>
      </c>
      <c r="AX178">
        <v>0.18</v>
      </c>
      <c r="AY178">
        <v>0.18</v>
      </c>
      <c r="AZ178">
        <v>0.18</v>
      </c>
      <c r="BA178">
        <v>0.18</v>
      </c>
      <c r="BB178">
        <v>0.18</v>
      </c>
      <c r="BC178">
        <v>0.15</v>
      </c>
      <c r="BD178">
        <v>0.16</v>
      </c>
      <c r="BE178">
        <v>0.15</v>
      </c>
      <c r="BF178">
        <v>0.16</v>
      </c>
      <c r="BG178">
        <v>0.16</v>
      </c>
      <c r="BH178">
        <v>0.14199999999999999</v>
      </c>
      <c r="BI178">
        <v>0.14199999999999999</v>
      </c>
      <c r="BJ178">
        <v>0.14000000000000001</v>
      </c>
      <c r="BK178">
        <v>0.14066600000000001</v>
      </c>
      <c r="BL178">
        <v>0.128</v>
      </c>
      <c r="BM178" t="s">
        <v>2879</v>
      </c>
      <c r="BN178">
        <v>20190701</v>
      </c>
      <c r="BO178">
        <v>1.17</v>
      </c>
      <c r="BP178" t="s">
        <v>238</v>
      </c>
      <c r="BQ178">
        <v>0.98</v>
      </c>
      <c r="BR178">
        <v>2020</v>
      </c>
      <c r="BS178" t="s">
        <v>123</v>
      </c>
      <c r="BT178">
        <v>1.17</v>
      </c>
    </row>
    <row r="179" spans="1:72" x14ac:dyDescent="0.2">
      <c r="A179" t="s">
        <v>1025</v>
      </c>
      <c r="B179" t="s">
        <v>3098</v>
      </c>
      <c r="C179" t="s">
        <v>3018</v>
      </c>
      <c r="D179">
        <f>IF(TYPE="R",40,IF(ISNA(INDEX(Categories!D:E,MATCH(GROUPTYPE,Categories!D:D,0),2)),0,INDEX(Categories!D:E,MATCH(GROUPTYPE,Categories!D:D,0),2)))</f>
        <v>13</v>
      </c>
      <c r="E179" t="str">
        <f>IF(TYPE="R","Retained Earnings",IF(ISNA(INDEX(Categories!D:F,MATCH(GLCATCODE,Categories!E:E,0),3)),0,INDEX(Categories!D:F,MATCH(GLCATCODE,Categories!E:E,0),3)))</f>
        <v>Cost and Expenses</v>
      </c>
      <c r="F179" t="s">
        <v>238</v>
      </c>
      <c r="G179" t="s">
        <v>2091</v>
      </c>
      <c r="H179" t="s">
        <v>3087</v>
      </c>
      <c r="I179" t="s">
        <v>2907</v>
      </c>
      <c r="J179" t="s">
        <v>2876</v>
      </c>
      <c r="K179" t="s">
        <v>2876</v>
      </c>
      <c r="L179" t="s">
        <v>2876</v>
      </c>
      <c r="M179" t="s">
        <v>2876</v>
      </c>
      <c r="N179" t="s">
        <v>2876</v>
      </c>
      <c r="O179" t="s">
        <v>2876</v>
      </c>
      <c r="P179" t="s">
        <v>2876</v>
      </c>
      <c r="Q179" t="s">
        <v>2877</v>
      </c>
      <c r="R179" t="s">
        <v>2948</v>
      </c>
      <c r="S179">
        <f>VLOOKUP(ACCOUNTEXSEG,Sheet6!$A$2:$C$4000,3,TRUE)</f>
        <v>3.34</v>
      </c>
      <c r="T179">
        <f>IF(ACCTTYPE="I",0,OPENBALN)</f>
        <v>0</v>
      </c>
      <c r="U179">
        <v>0.48</v>
      </c>
      <c r="V179">
        <v>0.45</v>
      </c>
      <c r="W179">
        <v>0.48</v>
      </c>
      <c r="X179">
        <v>0.47</v>
      </c>
      <c r="Y179" s="179">
        <v>0.48</v>
      </c>
      <c r="Z179">
        <v>0.47</v>
      </c>
      <c r="AA179">
        <v>0.48</v>
      </c>
      <c r="AB179">
        <v>0.48</v>
      </c>
      <c r="AC179">
        <v>0.63</v>
      </c>
      <c r="AD179">
        <v>0.67</v>
      </c>
      <c r="AE179">
        <v>0.65</v>
      </c>
      <c r="AF179">
        <v>0.67</v>
      </c>
      <c r="AG179">
        <v>0.67</v>
      </c>
      <c r="AH179">
        <v>0.49</v>
      </c>
      <c r="AI179">
        <v>0.49</v>
      </c>
      <c r="AJ179">
        <v>0.49</v>
      </c>
      <c r="AK179">
        <v>0.49</v>
      </c>
      <c r="AL179">
        <v>0.49</v>
      </c>
      <c r="AM179">
        <v>0.49</v>
      </c>
      <c r="AN179">
        <v>0.48</v>
      </c>
      <c r="AO179">
        <v>0.49</v>
      </c>
      <c r="AP179">
        <v>0.49</v>
      </c>
      <c r="AQ179">
        <v>0.49</v>
      </c>
      <c r="AR179">
        <v>0.49</v>
      </c>
      <c r="AS179">
        <v>0.49</v>
      </c>
      <c r="AT179">
        <v>0.49</v>
      </c>
      <c r="AU179" s="179">
        <v>0.56000000000000005</v>
      </c>
      <c r="AV179">
        <v>0.51</v>
      </c>
      <c r="AW179">
        <v>0.56000000000000005</v>
      </c>
      <c r="AX179">
        <v>0.55000000000000004</v>
      </c>
      <c r="AY179">
        <v>0.56000000000000005</v>
      </c>
      <c r="AZ179">
        <v>0.55000000000000004</v>
      </c>
      <c r="BA179">
        <v>0.56000000000000005</v>
      </c>
      <c r="BB179">
        <v>0.56000000000000005</v>
      </c>
      <c r="BC179">
        <v>0.45</v>
      </c>
      <c r="BD179">
        <v>0.48</v>
      </c>
      <c r="BE179">
        <v>0.47</v>
      </c>
      <c r="BF179">
        <v>0.48</v>
      </c>
      <c r="BG179">
        <v>0.48</v>
      </c>
      <c r="BH179">
        <v>0.442</v>
      </c>
      <c r="BI179">
        <v>0.442666</v>
      </c>
      <c r="BJ179">
        <v>0.434</v>
      </c>
      <c r="BK179">
        <v>0.438666</v>
      </c>
      <c r="BL179">
        <v>0.39133299999999999</v>
      </c>
      <c r="BM179" t="s">
        <v>2879</v>
      </c>
      <c r="BN179">
        <v>20190701</v>
      </c>
      <c r="BO179">
        <v>3.58</v>
      </c>
      <c r="BP179" t="s">
        <v>238</v>
      </c>
      <c r="BQ179">
        <v>3</v>
      </c>
      <c r="BR179">
        <v>2020</v>
      </c>
      <c r="BS179" t="s">
        <v>123</v>
      </c>
      <c r="BT179">
        <v>3.58</v>
      </c>
    </row>
    <row r="180" spans="1:72" x14ac:dyDescent="0.2">
      <c r="A180" t="s">
        <v>1026</v>
      </c>
      <c r="B180" t="s">
        <v>3099</v>
      </c>
      <c r="C180" t="s">
        <v>3018</v>
      </c>
      <c r="D180">
        <f>IF(TYPE="R",40,IF(ISNA(INDEX(Categories!D:E,MATCH(GROUPTYPE,Categories!D:D,0),2)),0,INDEX(Categories!D:E,MATCH(GROUPTYPE,Categories!D:D,0),2)))</f>
        <v>13</v>
      </c>
      <c r="E180" t="str">
        <f>IF(TYPE="R","Retained Earnings",IF(ISNA(INDEX(Categories!D:F,MATCH(GLCATCODE,Categories!E:E,0),3)),0,INDEX(Categories!D:F,MATCH(GLCATCODE,Categories!E:E,0),3)))</f>
        <v>Cost and Expenses</v>
      </c>
      <c r="F180" t="s">
        <v>238</v>
      </c>
      <c r="G180" t="s">
        <v>2092</v>
      </c>
      <c r="H180" t="s">
        <v>3087</v>
      </c>
      <c r="I180" t="s">
        <v>2909</v>
      </c>
      <c r="J180" t="s">
        <v>2876</v>
      </c>
      <c r="K180" t="s">
        <v>2876</v>
      </c>
      <c r="L180" t="s">
        <v>2876</v>
      </c>
      <c r="M180" t="s">
        <v>2876</v>
      </c>
      <c r="N180" t="s">
        <v>2876</v>
      </c>
      <c r="O180" t="s">
        <v>2876</v>
      </c>
      <c r="P180" t="s">
        <v>2876</v>
      </c>
      <c r="Q180" t="s">
        <v>2877</v>
      </c>
      <c r="R180" t="s">
        <v>2948</v>
      </c>
      <c r="S180">
        <f>VLOOKUP(ACCOUNTEXSEG,Sheet6!$A$2:$C$4000,3,TRUE)</f>
        <v>3.78</v>
      </c>
      <c r="T180">
        <f>IF(ACCTTYPE="I",0,OPENBALN)</f>
        <v>0</v>
      </c>
      <c r="U180">
        <v>0.55000000000000004</v>
      </c>
      <c r="V180">
        <v>0.51</v>
      </c>
      <c r="W180">
        <v>0.55000000000000004</v>
      </c>
      <c r="X180">
        <v>0.53</v>
      </c>
      <c r="Y180" s="179">
        <v>0.55000000000000004</v>
      </c>
      <c r="Z180">
        <v>0.53</v>
      </c>
      <c r="AA180">
        <v>0.55000000000000004</v>
      </c>
      <c r="AB180">
        <v>0.55000000000000004</v>
      </c>
      <c r="AC180">
        <v>0.71</v>
      </c>
      <c r="AD180">
        <v>0.76</v>
      </c>
      <c r="AE180">
        <v>0.74</v>
      </c>
      <c r="AF180">
        <v>0.76</v>
      </c>
      <c r="AG180">
        <v>0.76</v>
      </c>
      <c r="AH180">
        <v>0.55000000000000004</v>
      </c>
      <c r="AI180">
        <v>0.55000000000000004</v>
      </c>
      <c r="AJ180">
        <v>0.55000000000000004</v>
      </c>
      <c r="AK180">
        <v>0.55000000000000004</v>
      </c>
      <c r="AL180">
        <v>0.55000000000000004</v>
      </c>
      <c r="AM180">
        <v>0.55000000000000004</v>
      </c>
      <c r="AN180">
        <v>0.55000000000000004</v>
      </c>
      <c r="AO180">
        <v>0.55000000000000004</v>
      </c>
      <c r="AP180">
        <v>0.55000000000000004</v>
      </c>
      <c r="AQ180">
        <v>0.55000000000000004</v>
      </c>
      <c r="AR180">
        <v>0.55000000000000004</v>
      </c>
      <c r="AS180">
        <v>0.55000000000000004</v>
      </c>
      <c r="AT180">
        <v>0.55000000000000004</v>
      </c>
      <c r="AU180" s="179">
        <v>0.64</v>
      </c>
      <c r="AV180">
        <v>0.57999999999999996</v>
      </c>
      <c r="AW180">
        <v>0.64</v>
      </c>
      <c r="AX180">
        <v>0.62</v>
      </c>
      <c r="AY180">
        <v>0.64</v>
      </c>
      <c r="AZ180">
        <v>0.62</v>
      </c>
      <c r="BA180">
        <v>0.64</v>
      </c>
      <c r="BB180">
        <v>0.64</v>
      </c>
      <c r="BC180">
        <v>0.51</v>
      </c>
      <c r="BD180">
        <v>0.55000000000000004</v>
      </c>
      <c r="BE180">
        <v>0.53</v>
      </c>
      <c r="BF180">
        <v>0.55000000000000004</v>
      </c>
      <c r="BG180">
        <v>0.55000000000000004</v>
      </c>
      <c r="BH180">
        <v>0.50133300000000003</v>
      </c>
      <c r="BI180">
        <v>0.5</v>
      </c>
      <c r="BJ180">
        <v>0.49333300000000002</v>
      </c>
      <c r="BK180">
        <v>0.496</v>
      </c>
      <c r="BL180">
        <v>0.44</v>
      </c>
      <c r="BM180" t="s">
        <v>2879</v>
      </c>
      <c r="BN180">
        <v>20190701</v>
      </c>
      <c r="BO180">
        <v>4.07</v>
      </c>
      <c r="BP180" t="s">
        <v>238</v>
      </c>
      <c r="BQ180">
        <v>3.42</v>
      </c>
      <c r="BR180">
        <v>2020</v>
      </c>
      <c r="BS180" t="s">
        <v>123</v>
      </c>
      <c r="BT180">
        <v>4.07</v>
      </c>
    </row>
    <row r="181" spans="1:72" x14ac:dyDescent="0.2">
      <c r="A181" t="s">
        <v>645</v>
      </c>
      <c r="B181" t="s">
        <v>3100</v>
      </c>
      <c r="C181" t="s">
        <v>3018</v>
      </c>
      <c r="D181">
        <f>IF(TYPE="R",40,IF(ISNA(INDEX(Categories!D:E,MATCH(GROUPTYPE,Categories!D:D,0),2)),0,INDEX(Categories!D:E,MATCH(GROUPTYPE,Categories!D:D,0),2)))</f>
        <v>13</v>
      </c>
      <c r="E181" t="str">
        <f>IF(TYPE="R","Retained Earnings",IF(ISNA(INDEX(Categories!D:F,MATCH(GLCATCODE,Categories!E:E,0),3)),0,INDEX(Categories!D:F,MATCH(GLCATCODE,Categories!E:E,0),3)))</f>
        <v>Cost and Expenses</v>
      </c>
      <c r="F181" t="s">
        <v>238</v>
      </c>
      <c r="G181" t="s">
        <v>2093</v>
      </c>
      <c r="H181" t="s">
        <v>3101</v>
      </c>
      <c r="I181" t="s">
        <v>2875</v>
      </c>
      <c r="J181" t="s">
        <v>2876</v>
      </c>
      <c r="K181" t="s">
        <v>2876</v>
      </c>
      <c r="L181" t="s">
        <v>2876</v>
      </c>
      <c r="M181" t="s">
        <v>2876</v>
      </c>
      <c r="N181" t="s">
        <v>2876</v>
      </c>
      <c r="O181" t="s">
        <v>2876</v>
      </c>
      <c r="P181" t="s">
        <v>2876</v>
      </c>
      <c r="Q181" t="s">
        <v>2877</v>
      </c>
      <c r="R181" t="s">
        <v>2948</v>
      </c>
      <c r="S181">
        <f>VLOOKUP(ACCOUNTEXSEG,Sheet6!$A$2:$C$4000,3,TRUE)</f>
        <v>787.64</v>
      </c>
      <c r="T181">
        <f>IF(ACCTTYPE="I",0,OPENBALN)</f>
        <v>0</v>
      </c>
      <c r="U181">
        <v>114.08</v>
      </c>
      <c r="V181">
        <v>106.72</v>
      </c>
      <c r="W181">
        <v>114.08</v>
      </c>
      <c r="X181">
        <v>110.4</v>
      </c>
      <c r="Y181" s="179">
        <v>114.08</v>
      </c>
      <c r="Z181">
        <v>110.4</v>
      </c>
      <c r="AA181">
        <v>114.08</v>
      </c>
      <c r="AB181">
        <v>114.08</v>
      </c>
      <c r="AC181">
        <v>148.11000000000001</v>
      </c>
      <c r="AD181">
        <v>158.33000000000001</v>
      </c>
      <c r="AE181">
        <v>153.22</v>
      </c>
      <c r="AF181">
        <v>158.33000000000001</v>
      </c>
      <c r="AG181">
        <v>158.33000000000001</v>
      </c>
      <c r="AH181">
        <v>120.89</v>
      </c>
      <c r="AI181">
        <v>120.89</v>
      </c>
      <c r="AJ181">
        <v>120.89</v>
      </c>
      <c r="AK181">
        <v>120.89</v>
      </c>
      <c r="AL181">
        <v>120.89</v>
      </c>
      <c r="AM181">
        <v>120.89</v>
      </c>
      <c r="AN181">
        <v>114.08</v>
      </c>
      <c r="AO181">
        <v>120.89</v>
      </c>
      <c r="AP181">
        <v>120.89</v>
      </c>
      <c r="AQ181">
        <v>120.89</v>
      </c>
      <c r="AR181">
        <v>120.89</v>
      </c>
      <c r="AS181">
        <v>120.89</v>
      </c>
      <c r="AT181">
        <v>120.89</v>
      </c>
      <c r="AU181" s="179">
        <v>133.27000000000001</v>
      </c>
      <c r="AV181">
        <v>120.37</v>
      </c>
      <c r="AW181">
        <v>133.27000000000001</v>
      </c>
      <c r="AX181">
        <v>128.97</v>
      </c>
      <c r="AY181">
        <v>133.27000000000001</v>
      </c>
      <c r="AZ181">
        <v>128.97</v>
      </c>
      <c r="BA181">
        <v>133.27000000000001</v>
      </c>
      <c r="BB181">
        <v>133.27000000000001</v>
      </c>
      <c r="BC181">
        <v>106.72</v>
      </c>
      <c r="BD181">
        <v>114.08</v>
      </c>
      <c r="BE181">
        <v>110.4</v>
      </c>
      <c r="BF181">
        <v>114.08</v>
      </c>
      <c r="BG181">
        <v>114.08</v>
      </c>
      <c r="BH181">
        <v>97.86</v>
      </c>
      <c r="BI181">
        <v>97.798749999999998</v>
      </c>
      <c r="BJ181">
        <v>96.16</v>
      </c>
      <c r="BK181">
        <v>96.816874999999996</v>
      </c>
      <c r="BL181">
        <v>90.241874999999993</v>
      </c>
      <c r="BM181" t="s">
        <v>2879</v>
      </c>
      <c r="BN181">
        <v>20190701</v>
      </c>
      <c r="BO181">
        <v>846.15</v>
      </c>
      <c r="BP181" t="s">
        <v>238</v>
      </c>
      <c r="BQ181">
        <v>711.82</v>
      </c>
      <c r="BR181">
        <v>2020</v>
      </c>
      <c r="BS181" t="s">
        <v>123</v>
      </c>
      <c r="BT181">
        <v>846.15</v>
      </c>
    </row>
    <row r="182" spans="1:72" x14ac:dyDescent="0.2">
      <c r="A182" t="s">
        <v>646</v>
      </c>
      <c r="B182" t="s">
        <v>3102</v>
      </c>
      <c r="C182" t="s">
        <v>3018</v>
      </c>
      <c r="D182">
        <f>IF(TYPE="R",40,IF(ISNA(INDEX(Categories!D:E,MATCH(GROUPTYPE,Categories!D:D,0),2)),0,INDEX(Categories!D:E,MATCH(GROUPTYPE,Categories!D:D,0),2)))</f>
        <v>13</v>
      </c>
      <c r="E182" t="str">
        <f>IF(TYPE="R","Retained Earnings",IF(ISNA(INDEX(Categories!D:F,MATCH(GLCATCODE,Categories!E:E,0),3)),0,INDEX(Categories!D:F,MATCH(GLCATCODE,Categories!E:E,0),3)))</f>
        <v>Cost and Expenses</v>
      </c>
      <c r="F182" t="s">
        <v>238</v>
      </c>
      <c r="G182" t="s">
        <v>2094</v>
      </c>
      <c r="H182" t="s">
        <v>3101</v>
      </c>
      <c r="I182" t="s">
        <v>2881</v>
      </c>
      <c r="J182" t="s">
        <v>2876</v>
      </c>
      <c r="K182" t="s">
        <v>2876</v>
      </c>
      <c r="L182" t="s">
        <v>2876</v>
      </c>
      <c r="M182" t="s">
        <v>2876</v>
      </c>
      <c r="N182" t="s">
        <v>2876</v>
      </c>
      <c r="O182" t="s">
        <v>2876</v>
      </c>
      <c r="P182" t="s">
        <v>2876</v>
      </c>
      <c r="Q182" t="s">
        <v>2877</v>
      </c>
      <c r="R182" t="s">
        <v>2948</v>
      </c>
      <c r="S182">
        <f>VLOOKUP(ACCOUNTEXSEG,Sheet6!$A$2:$C$4000,3,TRUE)</f>
        <v>770.2</v>
      </c>
      <c r="T182">
        <f>IF(ACCTTYPE="I",0,OPENBALN)</f>
        <v>0</v>
      </c>
      <c r="U182">
        <v>111.55</v>
      </c>
      <c r="V182">
        <v>104.36</v>
      </c>
      <c r="W182">
        <v>111.55</v>
      </c>
      <c r="X182">
        <v>107.95</v>
      </c>
      <c r="Y182" s="179">
        <v>111.55</v>
      </c>
      <c r="Z182">
        <v>107.95</v>
      </c>
      <c r="AA182">
        <v>111.55</v>
      </c>
      <c r="AB182">
        <v>111.55</v>
      </c>
      <c r="AC182">
        <v>144.83000000000001</v>
      </c>
      <c r="AD182">
        <v>154.82</v>
      </c>
      <c r="AE182">
        <v>149.83000000000001</v>
      </c>
      <c r="AF182">
        <v>154.82</v>
      </c>
      <c r="AG182">
        <v>154.82</v>
      </c>
      <c r="AH182">
        <v>118.21</v>
      </c>
      <c r="AI182">
        <v>118.21</v>
      </c>
      <c r="AJ182">
        <v>118.21</v>
      </c>
      <c r="AK182">
        <v>118.21</v>
      </c>
      <c r="AL182">
        <v>118.21</v>
      </c>
      <c r="AM182">
        <v>118.21</v>
      </c>
      <c r="AN182">
        <v>111.55</v>
      </c>
      <c r="AO182">
        <v>118.21</v>
      </c>
      <c r="AP182">
        <v>118.21</v>
      </c>
      <c r="AQ182">
        <v>118.21</v>
      </c>
      <c r="AR182">
        <v>118.21</v>
      </c>
      <c r="AS182">
        <v>118.21</v>
      </c>
      <c r="AT182">
        <v>118.21</v>
      </c>
      <c r="AU182" s="179">
        <v>130.32</v>
      </c>
      <c r="AV182">
        <v>117.7</v>
      </c>
      <c r="AW182">
        <v>130.32</v>
      </c>
      <c r="AX182">
        <v>126.11</v>
      </c>
      <c r="AY182">
        <v>130.32</v>
      </c>
      <c r="AZ182">
        <v>126.11</v>
      </c>
      <c r="BA182">
        <v>130.32</v>
      </c>
      <c r="BB182">
        <v>130.32</v>
      </c>
      <c r="BC182">
        <v>104.36</v>
      </c>
      <c r="BD182">
        <v>111.55</v>
      </c>
      <c r="BE182">
        <v>107.95</v>
      </c>
      <c r="BF182">
        <v>111.55</v>
      </c>
      <c r="BG182">
        <v>111.55</v>
      </c>
      <c r="BH182">
        <v>95.692499999999995</v>
      </c>
      <c r="BI182">
        <v>95.633125000000007</v>
      </c>
      <c r="BJ182">
        <v>94.03125</v>
      </c>
      <c r="BK182">
        <v>94.674374999999998</v>
      </c>
      <c r="BL182">
        <v>88.241249999999994</v>
      </c>
      <c r="BM182" t="s">
        <v>2879</v>
      </c>
      <c r="BN182">
        <v>20190701</v>
      </c>
      <c r="BO182">
        <v>827.4</v>
      </c>
      <c r="BP182" t="s">
        <v>238</v>
      </c>
      <c r="BQ182">
        <v>696.05</v>
      </c>
      <c r="BR182">
        <v>2020</v>
      </c>
      <c r="BS182" t="s">
        <v>123</v>
      </c>
      <c r="BT182">
        <v>827.4</v>
      </c>
    </row>
    <row r="183" spans="1:72" x14ac:dyDescent="0.2">
      <c r="A183" t="s">
        <v>647</v>
      </c>
      <c r="B183" t="s">
        <v>3103</v>
      </c>
      <c r="C183" t="s">
        <v>3018</v>
      </c>
      <c r="D183">
        <f>IF(TYPE="R",40,IF(ISNA(INDEX(Categories!D:E,MATCH(GROUPTYPE,Categories!D:D,0),2)),0,INDEX(Categories!D:E,MATCH(GROUPTYPE,Categories!D:D,0),2)))</f>
        <v>13</v>
      </c>
      <c r="E183" t="str">
        <f>IF(TYPE="R","Retained Earnings",IF(ISNA(INDEX(Categories!D:F,MATCH(GLCATCODE,Categories!E:E,0),3)),0,INDEX(Categories!D:F,MATCH(GLCATCODE,Categories!E:E,0),3)))</f>
        <v>Cost and Expenses</v>
      </c>
      <c r="F183" t="s">
        <v>238</v>
      </c>
      <c r="G183" t="s">
        <v>2095</v>
      </c>
      <c r="H183" t="s">
        <v>3101</v>
      </c>
      <c r="I183" t="s">
        <v>2883</v>
      </c>
      <c r="J183" t="s">
        <v>2876</v>
      </c>
      <c r="K183" t="s">
        <v>2876</v>
      </c>
      <c r="L183" t="s">
        <v>2876</v>
      </c>
      <c r="M183" t="s">
        <v>2876</v>
      </c>
      <c r="N183" t="s">
        <v>2876</v>
      </c>
      <c r="O183" t="s">
        <v>2876</v>
      </c>
      <c r="P183" t="s">
        <v>2876</v>
      </c>
      <c r="Q183" t="s">
        <v>2877</v>
      </c>
      <c r="R183" t="s">
        <v>2948</v>
      </c>
      <c r="S183">
        <f>VLOOKUP(ACCOUNTEXSEG,Sheet6!$A$2:$C$4000,3,TRUE)</f>
        <v>2639.71</v>
      </c>
      <c r="T183">
        <f>IF(ACCTTYPE="I",0,OPENBALN)</f>
        <v>0</v>
      </c>
      <c r="U183">
        <v>382.33</v>
      </c>
      <c r="V183">
        <v>357.66</v>
      </c>
      <c r="W183">
        <v>382.33</v>
      </c>
      <c r="X183">
        <v>370</v>
      </c>
      <c r="Y183" s="179">
        <v>382.33</v>
      </c>
      <c r="Z183">
        <v>370</v>
      </c>
      <c r="AA183">
        <v>382.33</v>
      </c>
      <c r="AB183">
        <v>382.33</v>
      </c>
      <c r="AC183">
        <v>496.39</v>
      </c>
      <c r="AD183">
        <v>530.63</v>
      </c>
      <c r="AE183">
        <v>513.51</v>
      </c>
      <c r="AF183">
        <v>530.63</v>
      </c>
      <c r="AG183">
        <v>530.63</v>
      </c>
      <c r="AH183">
        <v>405.15</v>
      </c>
      <c r="AI183">
        <v>405.15</v>
      </c>
      <c r="AJ183">
        <v>405.15</v>
      </c>
      <c r="AK183">
        <v>405.15</v>
      </c>
      <c r="AL183">
        <v>405.15</v>
      </c>
      <c r="AM183">
        <v>405.15</v>
      </c>
      <c r="AN183">
        <v>382.33</v>
      </c>
      <c r="AO183">
        <v>405.15</v>
      </c>
      <c r="AP183">
        <v>405.15</v>
      </c>
      <c r="AQ183">
        <v>405.15</v>
      </c>
      <c r="AR183">
        <v>405.15</v>
      </c>
      <c r="AS183">
        <v>405.15</v>
      </c>
      <c r="AT183">
        <v>405.15</v>
      </c>
      <c r="AU183" s="179">
        <v>446.64</v>
      </c>
      <c r="AV183">
        <v>403.41</v>
      </c>
      <c r="AW183">
        <v>446.64</v>
      </c>
      <c r="AX183">
        <v>432.23</v>
      </c>
      <c r="AY183">
        <v>446.64</v>
      </c>
      <c r="AZ183">
        <v>432.23</v>
      </c>
      <c r="BA183">
        <v>446.64</v>
      </c>
      <c r="BB183">
        <v>446.64</v>
      </c>
      <c r="BC183">
        <v>357.66</v>
      </c>
      <c r="BD183">
        <v>382.33</v>
      </c>
      <c r="BE183">
        <v>370</v>
      </c>
      <c r="BF183">
        <v>382.33</v>
      </c>
      <c r="BG183">
        <v>382.33</v>
      </c>
      <c r="BH183">
        <v>327.96875</v>
      </c>
      <c r="BI183">
        <v>327.76937500000003</v>
      </c>
      <c r="BJ183">
        <v>322.27875</v>
      </c>
      <c r="BK183">
        <v>324.47500000000002</v>
      </c>
      <c r="BL183">
        <v>302.43624999999997</v>
      </c>
      <c r="BM183" t="s">
        <v>2879</v>
      </c>
      <c r="BN183">
        <v>20190701</v>
      </c>
      <c r="BO183">
        <v>2835.82</v>
      </c>
      <c r="BP183" t="s">
        <v>238</v>
      </c>
      <c r="BQ183">
        <v>2385.6</v>
      </c>
      <c r="BR183">
        <v>2020</v>
      </c>
      <c r="BS183" t="s">
        <v>123</v>
      </c>
      <c r="BT183">
        <v>2835.82</v>
      </c>
    </row>
    <row r="184" spans="1:72" x14ac:dyDescent="0.2">
      <c r="A184" t="s">
        <v>648</v>
      </c>
      <c r="B184" t="s">
        <v>3104</v>
      </c>
      <c r="C184" t="s">
        <v>3018</v>
      </c>
      <c r="D184">
        <f>IF(TYPE="R",40,IF(ISNA(INDEX(Categories!D:E,MATCH(GROUPTYPE,Categories!D:D,0),2)),0,INDEX(Categories!D:E,MATCH(GROUPTYPE,Categories!D:D,0),2)))</f>
        <v>13</v>
      </c>
      <c r="E184" t="str">
        <f>IF(TYPE="R","Retained Earnings",IF(ISNA(INDEX(Categories!D:F,MATCH(GLCATCODE,Categories!E:E,0),3)),0,INDEX(Categories!D:F,MATCH(GLCATCODE,Categories!E:E,0),3)))</f>
        <v>Cost and Expenses</v>
      </c>
      <c r="F184" t="s">
        <v>238</v>
      </c>
      <c r="G184" t="s">
        <v>2096</v>
      </c>
      <c r="H184" t="s">
        <v>3101</v>
      </c>
      <c r="I184" t="s">
        <v>2885</v>
      </c>
      <c r="J184" t="s">
        <v>2876</v>
      </c>
      <c r="K184" t="s">
        <v>2876</v>
      </c>
      <c r="L184" t="s">
        <v>2876</v>
      </c>
      <c r="M184" t="s">
        <v>2876</v>
      </c>
      <c r="N184" t="s">
        <v>2876</v>
      </c>
      <c r="O184" t="s">
        <v>2876</v>
      </c>
      <c r="P184" t="s">
        <v>2876</v>
      </c>
      <c r="Q184" t="s">
        <v>2877</v>
      </c>
      <c r="R184" t="s">
        <v>2948</v>
      </c>
      <c r="S184">
        <f>VLOOKUP(ACCOUNTEXSEG,Sheet6!$A$2:$C$4000,3,TRUE)</f>
        <v>390.19</v>
      </c>
      <c r="T184">
        <f>IF(ACCTTYPE="I",0,OPENBALN)</f>
        <v>0</v>
      </c>
      <c r="U184">
        <v>56.51</v>
      </c>
      <c r="V184">
        <v>52.87</v>
      </c>
      <c r="W184">
        <v>56.51</v>
      </c>
      <c r="X184">
        <v>54.69</v>
      </c>
      <c r="Y184" s="179">
        <v>56.51</v>
      </c>
      <c r="Z184">
        <v>54.69</v>
      </c>
      <c r="AA184">
        <v>56.51</v>
      </c>
      <c r="AB184">
        <v>56.51</v>
      </c>
      <c r="AC184">
        <v>73.38</v>
      </c>
      <c r="AD184">
        <v>78.44</v>
      </c>
      <c r="AE184">
        <v>75.91</v>
      </c>
      <c r="AF184">
        <v>78.44</v>
      </c>
      <c r="AG184">
        <v>78.44</v>
      </c>
      <c r="AH184">
        <v>59.89</v>
      </c>
      <c r="AI184">
        <v>59.89</v>
      </c>
      <c r="AJ184">
        <v>59.89</v>
      </c>
      <c r="AK184">
        <v>59.89</v>
      </c>
      <c r="AL184">
        <v>59.89</v>
      </c>
      <c r="AM184">
        <v>59.89</v>
      </c>
      <c r="AN184">
        <v>56.51</v>
      </c>
      <c r="AO184">
        <v>59.89</v>
      </c>
      <c r="AP184">
        <v>59.89</v>
      </c>
      <c r="AQ184">
        <v>59.89</v>
      </c>
      <c r="AR184">
        <v>59.89</v>
      </c>
      <c r="AS184">
        <v>59.89</v>
      </c>
      <c r="AT184">
        <v>59.89</v>
      </c>
      <c r="AU184" s="179">
        <v>66.02</v>
      </c>
      <c r="AV184">
        <v>59.63</v>
      </c>
      <c r="AW184">
        <v>66.02</v>
      </c>
      <c r="AX184">
        <v>63.89</v>
      </c>
      <c r="AY184">
        <v>66.02</v>
      </c>
      <c r="AZ184">
        <v>63.89</v>
      </c>
      <c r="BA184">
        <v>66.02</v>
      </c>
      <c r="BB184">
        <v>66.02</v>
      </c>
      <c r="BC184">
        <v>52.87</v>
      </c>
      <c r="BD184">
        <v>56.51</v>
      </c>
      <c r="BE184">
        <v>54.69</v>
      </c>
      <c r="BF184">
        <v>56.51</v>
      </c>
      <c r="BG184">
        <v>56.51</v>
      </c>
      <c r="BH184">
        <v>48.478749999999998</v>
      </c>
      <c r="BI184">
        <v>48.448749999999997</v>
      </c>
      <c r="BJ184">
        <v>47.636875000000003</v>
      </c>
      <c r="BK184">
        <v>47.963749999999997</v>
      </c>
      <c r="BL184">
        <v>44.706249999999997</v>
      </c>
      <c r="BM184" t="s">
        <v>2879</v>
      </c>
      <c r="BN184">
        <v>20190701</v>
      </c>
      <c r="BO184">
        <v>419.19</v>
      </c>
      <c r="BP184" t="s">
        <v>238</v>
      </c>
      <c r="BQ184">
        <v>352.62</v>
      </c>
      <c r="BR184">
        <v>2020</v>
      </c>
      <c r="BS184" t="s">
        <v>123</v>
      </c>
      <c r="BT184">
        <v>419.19</v>
      </c>
    </row>
    <row r="185" spans="1:72" x14ac:dyDescent="0.2">
      <c r="A185" t="s">
        <v>649</v>
      </c>
      <c r="B185" t="s">
        <v>3105</v>
      </c>
      <c r="C185" t="s">
        <v>3018</v>
      </c>
      <c r="D185">
        <f>IF(TYPE="R",40,IF(ISNA(INDEX(Categories!D:E,MATCH(GROUPTYPE,Categories!D:D,0),2)),0,INDEX(Categories!D:E,MATCH(GROUPTYPE,Categories!D:D,0),2)))</f>
        <v>13</v>
      </c>
      <c r="E185" t="str">
        <f>IF(TYPE="R","Retained Earnings",IF(ISNA(INDEX(Categories!D:F,MATCH(GLCATCODE,Categories!E:E,0),3)),0,INDEX(Categories!D:F,MATCH(GLCATCODE,Categories!E:E,0),3)))</f>
        <v>Cost and Expenses</v>
      </c>
      <c r="F185" t="s">
        <v>238</v>
      </c>
      <c r="G185" t="s">
        <v>2097</v>
      </c>
      <c r="H185" t="s">
        <v>3101</v>
      </c>
      <c r="I185" t="s">
        <v>2887</v>
      </c>
      <c r="J185" t="s">
        <v>2876</v>
      </c>
      <c r="K185" t="s">
        <v>2876</v>
      </c>
      <c r="L185" t="s">
        <v>2876</v>
      </c>
      <c r="M185" t="s">
        <v>2876</v>
      </c>
      <c r="N185" t="s">
        <v>2876</v>
      </c>
      <c r="O185" t="s">
        <v>2876</v>
      </c>
      <c r="P185" t="s">
        <v>2876</v>
      </c>
      <c r="Q185" t="s">
        <v>2877</v>
      </c>
      <c r="R185" t="s">
        <v>2948</v>
      </c>
      <c r="S185">
        <f>VLOOKUP(ACCOUNTEXSEG,Sheet6!$A$2:$C$4000,3,TRUE)</f>
        <v>196.58</v>
      </c>
      <c r="T185">
        <f>IF(ACCTTYPE="I",0,OPENBALN)</f>
        <v>0</v>
      </c>
      <c r="U185">
        <v>28.47</v>
      </c>
      <c r="V185">
        <v>26.63</v>
      </c>
      <c r="W185">
        <v>28.47</v>
      </c>
      <c r="X185">
        <v>27.55</v>
      </c>
      <c r="Y185" s="179">
        <v>28.47</v>
      </c>
      <c r="Z185">
        <v>27.55</v>
      </c>
      <c r="AA185">
        <v>28.47</v>
      </c>
      <c r="AB185">
        <v>28.47</v>
      </c>
      <c r="AC185">
        <v>36.97</v>
      </c>
      <c r="AD185">
        <v>39.520000000000003</v>
      </c>
      <c r="AE185">
        <v>38.24</v>
      </c>
      <c r="AF185">
        <v>39.520000000000003</v>
      </c>
      <c r="AG185">
        <v>39.520000000000003</v>
      </c>
      <c r="AH185">
        <v>30.17</v>
      </c>
      <c r="AI185">
        <v>30.17</v>
      </c>
      <c r="AJ185">
        <v>30.17</v>
      </c>
      <c r="AK185">
        <v>30.17</v>
      </c>
      <c r="AL185">
        <v>30.17</v>
      </c>
      <c r="AM185">
        <v>30.17</v>
      </c>
      <c r="AN185">
        <v>28.47</v>
      </c>
      <c r="AO185">
        <v>30.17</v>
      </c>
      <c r="AP185">
        <v>30.17</v>
      </c>
      <c r="AQ185">
        <v>30.17</v>
      </c>
      <c r="AR185">
        <v>30.17</v>
      </c>
      <c r="AS185">
        <v>30.17</v>
      </c>
      <c r="AT185">
        <v>30.17</v>
      </c>
      <c r="AU185" s="179">
        <v>33.26</v>
      </c>
      <c r="AV185">
        <v>30.04</v>
      </c>
      <c r="AW185">
        <v>33.26</v>
      </c>
      <c r="AX185">
        <v>32.19</v>
      </c>
      <c r="AY185">
        <v>33.26</v>
      </c>
      <c r="AZ185">
        <v>32.19</v>
      </c>
      <c r="BA185">
        <v>33.26</v>
      </c>
      <c r="BB185">
        <v>33.26</v>
      </c>
      <c r="BC185">
        <v>26.63</v>
      </c>
      <c r="BD185">
        <v>28.47</v>
      </c>
      <c r="BE185">
        <v>27.55</v>
      </c>
      <c r="BF185">
        <v>28.47</v>
      </c>
      <c r="BG185">
        <v>28.47</v>
      </c>
      <c r="BH185">
        <v>24.423749999999998</v>
      </c>
      <c r="BI185">
        <v>24.409375000000001</v>
      </c>
      <c r="BJ185">
        <v>23.998750000000001</v>
      </c>
      <c r="BK185">
        <v>24.162500000000001</v>
      </c>
      <c r="BL185">
        <v>22.521249999999998</v>
      </c>
      <c r="BM185" t="s">
        <v>2879</v>
      </c>
      <c r="BN185">
        <v>20190701</v>
      </c>
      <c r="BO185">
        <v>211.19</v>
      </c>
      <c r="BP185" t="s">
        <v>238</v>
      </c>
      <c r="BQ185">
        <v>177.64</v>
      </c>
      <c r="BR185">
        <v>2020</v>
      </c>
      <c r="BS185" t="s">
        <v>123</v>
      </c>
      <c r="BT185">
        <v>211.19</v>
      </c>
    </row>
    <row r="186" spans="1:72" x14ac:dyDescent="0.2">
      <c r="A186" t="s">
        <v>650</v>
      </c>
      <c r="B186" t="s">
        <v>3106</v>
      </c>
      <c r="C186" t="s">
        <v>3018</v>
      </c>
      <c r="D186">
        <f>IF(TYPE="R",40,IF(ISNA(INDEX(Categories!D:E,MATCH(GROUPTYPE,Categories!D:D,0),2)),0,INDEX(Categories!D:E,MATCH(GROUPTYPE,Categories!D:D,0),2)))</f>
        <v>13</v>
      </c>
      <c r="E186" t="str">
        <f>IF(TYPE="R","Retained Earnings",IF(ISNA(INDEX(Categories!D:F,MATCH(GLCATCODE,Categories!E:E,0),3)),0,INDEX(Categories!D:F,MATCH(GLCATCODE,Categories!E:E,0),3)))</f>
        <v>Cost and Expenses</v>
      </c>
      <c r="F186" t="s">
        <v>238</v>
      </c>
      <c r="G186" t="s">
        <v>2098</v>
      </c>
      <c r="H186" t="s">
        <v>3101</v>
      </c>
      <c r="I186" t="s">
        <v>2889</v>
      </c>
      <c r="J186" t="s">
        <v>2876</v>
      </c>
      <c r="K186" t="s">
        <v>2876</v>
      </c>
      <c r="L186" t="s">
        <v>2876</v>
      </c>
      <c r="M186" t="s">
        <v>2876</v>
      </c>
      <c r="N186" t="s">
        <v>2876</v>
      </c>
      <c r="O186" t="s">
        <v>2876</v>
      </c>
      <c r="P186" t="s">
        <v>2876</v>
      </c>
      <c r="Q186" t="s">
        <v>2877</v>
      </c>
      <c r="R186" t="s">
        <v>2948</v>
      </c>
      <c r="S186">
        <f>VLOOKUP(ACCOUNTEXSEG,Sheet6!$A$2:$C$4000,3,TRUE)</f>
        <v>393.79</v>
      </c>
      <c r="T186">
        <f>IF(ACCTTYPE="I",0,OPENBALN)</f>
        <v>0</v>
      </c>
      <c r="U186">
        <v>57.04</v>
      </c>
      <c r="V186">
        <v>53.36</v>
      </c>
      <c r="W186">
        <v>57.04</v>
      </c>
      <c r="X186">
        <v>55.2</v>
      </c>
      <c r="Y186" s="179">
        <v>57.04</v>
      </c>
      <c r="Z186">
        <v>55.2</v>
      </c>
      <c r="AA186">
        <v>57.04</v>
      </c>
      <c r="AB186">
        <v>57.04</v>
      </c>
      <c r="AC186">
        <v>74.05</v>
      </c>
      <c r="AD186">
        <v>79.16</v>
      </c>
      <c r="AE186">
        <v>76.61</v>
      </c>
      <c r="AF186">
        <v>79.16</v>
      </c>
      <c r="AG186">
        <v>79.16</v>
      </c>
      <c r="AH186">
        <v>60.44</v>
      </c>
      <c r="AI186">
        <v>60.44</v>
      </c>
      <c r="AJ186">
        <v>60.44</v>
      </c>
      <c r="AK186">
        <v>60.44</v>
      </c>
      <c r="AL186">
        <v>60.44</v>
      </c>
      <c r="AM186">
        <v>60.44</v>
      </c>
      <c r="AN186">
        <v>57.04</v>
      </c>
      <c r="AO186">
        <v>60.44</v>
      </c>
      <c r="AP186">
        <v>60.44</v>
      </c>
      <c r="AQ186">
        <v>60.44</v>
      </c>
      <c r="AR186">
        <v>60.44</v>
      </c>
      <c r="AS186">
        <v>60.44</v>
      </c>
      <c r="AT186">
        <v>60.44</v>
      </c>
      <c r="AU186" s="179">
        <v>66.63</v>
      </c>
      <c r="AV186">
        <v>60.18</v>
      </c>
      <c r="AW186">
        <v>66.63</v>
      </c>
      <c r="AX186">
        <v>64.48</v>
      </c>
      <c r="AY186">
        <v>66.63</v>
      </c>
      <c r="AZ186">
        <v>64.48</v>
      </c>
      <c r="BA186">
        <v>66.63</v>
      </c>
      <c r="BB186">
        <v>66.63</v>
      </c>
      <c r="BC186">
        <v>53.36</v>
      </c>
      <c r="BD186">
        <v>57.04</v>
      </c>
      <c r="BE186">
        <v>55.2</v>
      </c>
      <c r="BF186">
        <v>57.04</v>
      </c>
      <c r="BG186">
        <v>57.04</v>
      </c>
      <c r="BH186">
        <v>48.926250000000003</v>
      </c>
      <c r="BI186">
        <v>48.896875000000001</v>
      </c>
      <c r="BJ186">
        <v>48.077500000000001</v>
      </c>
      <c r="BK186">
        <v>48.407499999999999</v>
      </c>
      <c r="BL186">
        <v>45.1175</v>
      </c>
      <c r="BM186" t="s">
        <v>2879</v>
      </c>
      <c r="BN186">
        <v>20190701</v>
      </c>
      <c r="BO186">
        <v>423.06</v>
      </c>
      <c r="BP186" t="s">
        <v>238</v>
      </c>
      <c r="BQ186">
        <v>355.9</v>
      </c>
      <c r="BR186">
        <v>2020</v>
      </c>
      <c r="BS186" t="s">
        <v>123</v>
      </c>
      <c r="BT186">
        <v>423.06</v>
      </c>
    </row>
    <row r="187" spans="1:72" x14ac:dyDescent="0.2">
      <c r="A187" t="s">
        <v>651</v>
      </c>
      <c r="B187" t="s">
        <v>3107</v>
      </c>
      <c r="C187" t="s">
        <v>3018</v>
      </c>
      <c r="D187">
        <f>IF(TYPE="R",40,IF(ISNA(INDEX(Categories!D:E,MATCH(GROUPTYPE,Categories!D:D,0),2)),0,INDEX(Categories!D:E,MATCH(GROUPTYPE,Categories!D:D,0),2)))</f>
        <v>13</v>
      </c>
      <c r="E187" t="str">
        <f>IF(TYPE="R","Retained Earnings",IF(ISNA(INDEX(Categories!D:F,MATCH(GLCATCODE,Categories!E:E,0),3)),0,INDEX(Categories!D:F,MATCH(GLCATCODE,Categories!E:E,0),3)))</f>
        <v>Cost and Expenses</v>
      </c>
      <c r="F187" t="s">
        <v>238</v>
      </c>
      <c r="G187" t="s">
        <v>2099</v>
      </c>
      <c r="H187" t="s">
        <v>3101</v>
      </c>
      <c r="I187" t="s">
        <v>2891</v>
      </c>
      <c r="J187" t="s">
        <v>2876</v>
      </c>
      <c r="K187" t="s">
        <v>2876</v>
      </c>
      <c r="L187" t="s">
        <v>2876</v>
      </c>
      <c r="M187" t="s">
        <v>2876</v>
      </c>
      <c r="N187" t="s">
        <v>2876</v>
      </c>
      <c r="O187" t="s">
        <v>2876</v>
      </c>
      <c r="P187" t="s">
        <v>2876</v>
      </c>
      <c r="Q187" t="s">
        <v>2877</v>
      </c>
      <c r="R187" t="s">
        <v>2948</v>
      </c>
      <c r="S187">
        <f>VLOOKUP(ACCOUNTEXSEG,Sheet6!$A$2:$C$4000,3,TRUE)</f>
        <v>2028.56</v>
      </c>
      <c r="T187">
        <f>IF(ACCTTYPE="I",0,OPENBALN)</f>
        <v>0</v>
      </c>
      <c r="U187">
        <v>293.81</v>
      </c>
      <c r="V187">
        <v>274.85000000000002</v>
      </c>
      <c r="W187">
        <v>293.81</v>
      </c>
      <c r="X187">
        <v>284.33</v>
      </c>
      <c r="Y187" s="179">
        <v>293.81</v>
      </c>
      <c r="Z187">
        <v>284.33</v>
      </c>
      <c r="AA187">
        <v>293.81</v>
      </c>
      <c r="AB187">
        <v>293.81</v>
      </c>
      <c r="AC187">
        <v>381.47</v>
      </c>
      <c r="AD187">
        <v>407.77</v>
      </c>
      <c r="AE187">
        <v>394.62</v>
      </c>
      <c r="AF187">
        <v>407.77</v>
      </c>
      <c r="AG187">
        <v>407.77</v>
      </c>
      <c r="AH187">
        <v>311.33999999999997</v>
      </c>
      <c r="AI187">
        <v>311.33999999999997</v>
      </c>
      <c r="AJ187">
        <v>311.33999999999997</v>
      </c>
      <c r="AK187">
        <v>311.33999999999997</v>
      </c>
      <c r="AL187">
        <v>311.33999999999997</v>
      </c>
      <c r="AM187">
        <v>311.33999999999997</v>
      </c>
      <c r="AN187">
        <v>293.81</v>
      </c>
      <c r="AO187">
        <v>311.33999999999997</v>
      </c>
      <c r="AP187">
        <v>311.33999999999997</v>
      </c>
      <c r="AQ187">
        <v>311.33999999999997</v>
      </c>
      <c r="AR187">
        <v>311.33999999999997</v>
      </c>
      <c r="AS187">
        <v>311.33999999999997</v>
      </c>
      <c r="AT187">
        <v>311.33999999999997</v>
      </c>
      <c r="AU187" s="179">
        <v>343.23</v>
      </c>
      <c r="AV187">
        <v>310.01</v>
      </c>
      <c r="AW187">
        <v>343.23</v>
      </c>
      <c r="AX187">
        <v>332.16</v>
      </c>
      <c r="AY187">
        <v>343.23</v>
      </c>
      <c r="AZ187">
        <v>332.16</v>
      </c>
      <c r="BA187">
        <v>343.23</v>
      </c>
      <c r="BB187">
        <v>343.23</v>
      </c>
      <c r="BC187">
        <v>274.85000000000002</v>
      </c>
      <c r="BD187">
        <v>293.81</v>
      </c>
      <c r="BE187">
        <v>284.33</v>
      </c>
      <c r="BF187">
        <v>293.81</v>
      </c>
      <c r="BG187">
        <v>293.81</v>
      </c>
      <c r="BH187">
        <v>252.03625</v>
      </c>
      <c r="BI187">
        <v>251.88437500000001</v>
      </c>
      <c r="BJ187">
        <v>247.66125</v>
      </c>
      <c r="BK187">
        <v>249.35</v>
      </c>
      <c r="BL187">
        <v>232.40937500000001</v>
      </c>
      <c r="BM187" t="s">
        <v>2879</v>
      </c>
      <c r="BN187">
        <v>20190701</v>
      </c>
      <c r="BO187">
        <v>2179.25</v>
      </c>
      <c r="BP187" t="s">
        <v>238</v>
      </c>
      <c r="BQ187">
        <v>1833.26</v>
      </c>
      <c r="BR187">
        <v>2020</v>
      </c>
      <c r="BS187" t="s">
        <v>123</v>
      </c>
      <c r="BT187">
        <v>2179.25</v>
      </c>
    </row>
    <row r="188" spans="1:72" x14ac:dyDescent="0.2">
      <c r="A188" t="s">
        <v>652</v>
      </c>
      <c r="B188" t="s">
        <v>3108</v>
      </c>
      <c r="C188" t="s">
        <v>3018</v>
      </c>
      <c r="D188">
        <f>IF(TYPE="R",40,IF(ISNA(INDEX(Categories!D:E,MATCH(GROUPTYPE,Categories!D:D,0),2)),0,INDEX(Categories!D:E,MATCH(GROUPTYPE,Categories!D:D,0),2)))</f>
        <v>13</v>
      </c>
      <c r="E188" t="str">
        <f>IF(TYPE="R","Retained Earnings",IF(ISNA(INDEX(Categories!D:F,MATCH(GLCATCODE,Categories!E:E,0),3)),0,INDEX(Categories!D:F,MATCH(GLCATCODE,Categories!E:E,0),3)))</f>
        <v>Cost and Expenses</v>
      </c>
      <c r="F188" t="s">
        <v>238</v>
      </c>
      <c r="G188" t="s">
        <v>2100</v>
      </c>
      <c r="H188" t="s">
        <v>3101</v>
      </c>
      <c r="I188" t="s">
        <v>2893</v>
      </c>
      <c r="J188" t="s">
        <v>2876</v>
      </c>
      <c r="K188" t="s">
        <v>2876</v>
      </c>
      <c r="L188" t="s">
        <v>2876</v>
      </c>
      <c r="M188" t="s">
        <v>2876</v>
      </c>
      <c r="N188" t="s">
        <v>2876</v>
      </c>
      <c r="O188" t="s">
        <v>2876</v>
      </c>
      <c r="P188" t="s">
        <v>2876</v>
      </c>
      <c r="Q188" t="s">
        <v>2877</v>
      </c>
      <c r="R188" t="s">
        <v>2948</v>
      </c>
      <c r="S188">
        <f>VLOOKUP(ACCOUNTEXSEG,Sheet6!$A$2:$C$4000,3,TRUE)</f>
        <v>58.44</v>
      </c>
      <c r="T188">
        <f>IF(ACCTTYPE="I",0,OPENBALN)</f>
        <v>0</v>
      </c>
      <c r="U188">
        <v>8.4600000000000009</v>
      </c>
      <c r="V188">
        <v>7.92</v>
      </c>
      <c r="W188">
        <v>8.4600000000000009</v>
      </c>
      <c r="X188">
        <v>8.19</v>
      </c>
      <c r="Y188" s="179">
        <v>8.4600000000000009</v>
      </c>
      <c r="Z188">
        <v>8.19</v>
      </c>
      <c r="AA188">
        <v>8.4600000000000009</v>
      </c>
      <c r="AB188">
        <v>8.4600000000000009</v>
      </c>
      <c r="AC188">
        <v>10.99</v>
      </c>
      <c r="AD188">
        <v>11.75</v>
      </c>
      <c r="AE188">
        <v>11.37</v>
      </c>
      <c r="AF188">
        <v>11.75</v>
      </c>
      <c r="AG188">
        <v>11.75</v>
      </c>
      <c r="AH188">
        <v>8.9700000000000006</v>
      </c>
      <c r="AI188">
        <v>8.9700000000000006</v>
      </c>
      <c r="AJ188">
        <v>8.9700000000000006</v>
      </c>
      <c r="AK188">
        <v>8.9700000000000006</v>
      </c>
      <c r="AL188">
        <v>8.9700000000000006</v>
      </c>
      <c r="AM188">
        <v>8.9700000000000006</v>
      </c>
      <c r="AN188">
        <v>8.4600000000000009</v>
      </c>
      <c r="AO188">
        <v>8.9700000000000006</v>
      </c>
      <c r="AP188">
        <v>8.9700000000000006</v>
      </c>
      <c r="AQ188">
        <v>8.9700000000000006</v>
      </c>
      <c r="AR188">
        <v>8.9700000000000006</v>
      </c>
      <c r="AS188">
        <v>8.9700000000000006</v>
      </c>
      <c r="AT188">
        <v>8.9700000000000006</v>
      </c>
      <c r="AU188" s="179">
        <v>9.89</v>
      </c>
      <c r="AV188">
        <v>8.93</v>
      </c>
      <c r="AW188">
        <v>9.89</v>
      </c>
      <c r="AX188">
        <v>9.57</v>
      </c>
      <c r="AY188">
        <v>9.89</v>
      </c>
      <c r="AZ188">
        <v>9.57</v>
      </c>
      <c r="BA188">
        <v>9.89</v>
      </c>
      <c r="BB188">
        <v>9.89</v>
      </c>
      <c r="BC188">
        <v>7.92</v>
      </c>
      <c r="BD188">
        <v>8.4600000000000009</v>
      </c>
      <c r="BE188">
        <v>8.19</v>
      </c>
      <c r="BF188">
        <v>8.4600000000000009</v>
      </c>
      <c r="BG188">
        <v>8.4600000000000009</v>
      </c>
      <c r="BH188">
        <v>7.2612500000000004</v>
      </c>
      <c r="BI188">
        <v>7.2549999999999999</v>
      </c>
      <c r="BJ188">
        <v>7.1362500000000004</v>
      </c>
      <c r="BK188">
        <v>7.1843750000000002</v>
      </c>
      <c r="BL188">
        <v>6.6956249999999997</v>
      </c>
      <c r="BM188" t="s">
        <v>2879</v>
      </c>
      <c r="BN188">
        <v>20190701</v>
      </c>
      <c r="BO188">
        <v>62.78</v>
      </c>
      <c r="BP188" t="s">
        <v>238</v>
      </c>
      <c r="BQ188">
        <v>52.81</v>
      </c>
      <c r="BR188">
        <v>2020</v>
      </c>
      <c r="BS188" t="s">
        <v>123</v>
      </c>
      <c r="BT188">
        <v>62.78</v>
      </c>
    </row>
    <row r="189" spans="1:72" x14ac:dyDescent="0.2">
      <c r="A189" t="s">
        <v>653</v>
      </c>
      <c r="B189" t="s">
        <v>3109</v>
      </c>
      <c r="C189" t="s">
        <v>3018</v>
      </c>
      <c r="D189">
        <f>IF(TYPE="R",40,IF(ISNA(INDEX(Categories!D:E,MATCH(GROUPTYPE,Categories!D:D,0),2)),0,INDEX(Categories!D:E,MATCH(GROUPTYPE,Categories!D:D,0),2)))</f>
        <v>13</v>
      </c>
      <c r="E189" t="str">
        <f>IF(TYPE="R","Retained Earnings",IF(ISNA(INDEX(Categories!D:F,MATCH(GLCATCODE,Categories!E:E,0),3)),0,INDEX(Categories!D:F,MATCH(GLCATCODE,Categories!E:E,0),3)))</f>
        <v>Cost and Expenses</v>
      </c>
      <c r="F189" t="s">
        <v>238</v>
      </c>
      <c r="G189" t="s">
        <v>2101</v>
      </c>
      <c r="H189" t="s">
        <v>3101</v>
      </c>
      <c r="I189" t="s">
        <v>2895</v>
      </c>
      <c r="J189" t="s">
        <v>2876</v>
      </c>
      <c r="K189" t="s">
        <v>2876</v>
      </c>
      <c r="L189" t="s">
        <v>2876</v>
      </c>
      <c r="M189" t="s">
        <v>2876</v>
      </c>
      <c r="N189" t="s">
        <v>2876</v>
      </c>
      <c r="O189" t="s">
        <v>2876</v>
      </c>
      <c r="P189" t="s">
        <v>2876</v>
      </c>
      <c r="Q189" t="s">
        <v>2877</v>
      </c>
      <c r="R189" t="s">
        <v>2948</v>
      </c>
      <c r="S189">
        <f>VLOOKUP(ACCOUNTEXSEG,Sheet6!$A$2:$C$4000,3,TRUE)</f>
        <v>131.51</v>
      </c>
      <c r="T189">
        <f>IF(ACCTTYPE="I",0,OPENBALN)</f>
        <v>0</v>
      </c>
      <c r="U189">
        <v>19.05</v>
      </c>
      <c r="V189">
        <v>17.82</v>
      </c>
      <c r="W189">
        <v>19.05</v>
      </c>
      <c r="X189">
        <v>18.43</v>
      </c>
      <c r="Y189" s="179">
        <v>19.05</v>
      </c>
      <c r="Z189">
        <v>18.43</v>
      </c>
      <c r="AA189">
        <v>19.05</v>
      </c>
      <c r="AB189">
        <v>19.05</v>
      </c>
      <c r="AC189">
        <v>24.73</v>
      </c>
      <c r="AD189">
        <v>26.44</v>
      </c>
      <c r="AE189">
        <v>25.58</v>
      </c>
      <c r="AF189">
        <v>26.44</v>
      </c>
      <c r="AG189">
        <v>26.44</v>
      </c>
      <c r="AH189">
        <v>19.8</v>
      </c>
      <c r="AI189">
        <v>19.8</v>
      </c>
      <c r="AJ189">
        <v>19.8</v>
      </c>
      <c r="AK189">
        <v>19.8</v>
      </c>
      <c r="AL189">
        <v>19.8</v>
      </c>
      <c r="AM189">
        <v>19.8</v>
      </c>
      <c r="AN189">
        <v>19.05</v>
      </c>
      <c r="AO189">
        <v>19.8</v>
      </c>
      <c r="AP189">
        <v>19.8</v>
      </c>
      <c r="AQ189">
        <v>19.8</v>
      </c>
      <c r="AR189">
        <v>19.8</v>
      </c>
      <c r="AS189">
        <v>19.8</v>
      </c>
      <c r="AT189">
        <v>19.8</v>
      </c>
      <c r="AU189" s="179">
        <v>22.25</v>
      </c>
      <c r="AV189">
        <v>20.100000000000001</v>
      </c>
      <c r="AW189">
        <v>22.25</v>
      </c>
      <c r="AX189">
        <v>21.53</v>
      </c>
      <c r="AY189">
        <v>22.25</v>
      </c>
      <c r="AZ189">
        <v>21.53</v>
      </c>
      <c r="BA189">
        <v>22.25</v>
      </c>
      <c r="BB189">
        <v>22.25</v>
      </c>
      <c r="BC189">
        <v>17.82</v>
      </c>
      <c r="BD189">
        <v>19.05</v>
      </c>
      <c r="BE189">
        <v>18.43</v>
      </c>
      <c r="BF189">
        <v>19.05</v>
      </c>
      <c r="BG189">
        <v>19.05</v>
      </c>
      <c r="BH189">
        <v>16.338750000000001</v>
      </c>
      <c r="BI189">
        <v>16.329999999999998</v>
      </c>
      <c r="BJ189">
        <v>16.056249999999999</v>
      </c>
      <c r="BK189">
        <v>16.165624999999999</v>
      </c>
      <c r="BL189">
        <v>14.803125</v>
      </c>
      <c r="BM189" t="s">
        <v>2879</v>
      </c>
      <c r="BN189">
        <v>20190701</v>
      </c>
      <c r="BO189">
        <v>141.29</v>
      </c>
      <c r="BP189" t="s">
        <v>238</v>
      </c>
      <c r="BQ189">
        <v>118.85</v>
      </c>
      <c r="BR189">
        <v>2020</v>
      </c>
      <c r="BS189" t="s">
        <v>123</v>
      </c>
      <c r="BT189">
        <v>141.29</v>
      </c>
    </row>
    <row r="190" spans="1:72" x14ac:dyDescent="0.2">
      <c r="A190" t="s">
        <v>654</v>
      </c>
      <c r="B190" t="s">
        <v>3110</v>
      </c>
      <c r="C190" t="s">
        <v>3018</v>
      </c>
      <c r="D190">
        <f>IF(TYPE="R",40,IF(ISNA(INDEX(Categories!D:E,MATCH(GROUPTYPE,Categories!D:D,0),2)),0,INDEX(Categories!D:E,MATCH(GROUPTYPE,Categories!D:D,0),2)))</f>
        <v>13</v>
      </c>
      <c r="E190" t="str">
        <f>IF(TYPE="R","Retained Earnings",IF(ISNA(INDEX(Categories!D:F,MATCH(GLCATCODE,Categories!E:E,0),3)),0,INDEX(Categories!D:F,MATCH(GLCATCODE,Categories!E:E,0),3)))</f>
        <v>Cost and Expenses</v>
      </c>
      <c r="F190" t="s">
        <v>238</v>
      </c>
      <c r="G190" t="s">
        <v>2102</v>
      </c>
      <c r="H190" t="s">
        <v>3101</v>
      </c>
      <c r="I190" t="s">
        <v>2897</v>
      </c>
      <c r="J190" t="s">
        <v>2876</v>
      </c>
      <c r="K190" t="s">
        <v>2876</v>
      </c>
      <c r="L190" t="s">
        <v>2876</v>
      </c>
      <c r="M190" t="s">
        <v>2876</v>
      </c>
      <c r="N190" t="s">
        <v>2876</v>
      </c>
      <c r="O190" t="s">
        <v>2876</v>
      </c>
      <c r="P190" t="s">
        <v>2876</v>
      </c>
      <c r="Q190" t="s">
        <v>2877</v>
      </c>
      <c r="R190" t="s">
        <v>2948</v>
      </c>
      <c r="S190">
        <f>VLOOKUP(ACCOUNTEXSEG,Sheet6!$A$2:$C$4000,3,TRUE)</f>
        <v>1776.66</v>
      </c>
      <c r="T190">
        <f>IF(ACCTTYPE="I",0,OPENBALN)</f>
        <v>0</v>
      </c>
      <c r="U190">
        <v>257.32</v>
      </c>
      <c r="V190">
        <v>240.72</v>
      </c>
      <c r="W190">
        <v>257.32</v>
      </c>
      <c r="X190">
        <v>249.02</v>
      </c>
      <c r="Y190" s="179">
        <v>257.32</v>
      </c>
      <c r="Z190">
        <v>249.02</v>
      </c>
      <c r="AA190">
        <v>257.32</v>
      </c>
      <c r="AB190">
        <v>257.32</v>
      </c>
      <c r="AC190">
        <v>334.1</v>
      </c>
      <c r="AD190">
        <v>357.14</v>
      </c>
      <c r="AE190">
        <v>345.62</v>
      </c>
      <c r="AF190">
        <v>357.14</v>
      </c>
      <c r="AG190">
        <v>357.14</v>
      </c>
      <c r="AH190">
        <v>267.48</v>
      </c>
      <c r="AI190">
        <v>267.48</v>
      </c>
      <c r="AJ190">
        <v>267.48</v>
      </c>
      <c r="AK190">
        <v>267.48</v>
      </c>
      <c r="AL190">
        <v>267.48</v>
      </c>
      <c r="AM190">
        <v>267.48</v>
      </c>
      <c r="AN190">
        <v>257.32</v>
      </c>
      <c r="AO190">
        <v>267.48</v>
      </c>
      <c r="AP190">
        <v>267.48</v>
      </c>
      <c r="AQ190">
        <v>267.48</v>
      </c>
      <c r="AR190">
        <v>267.48</v>
      </c>
      <c r="AS190">
        <v>267.48</v>
      </c>
      <c r="AT190">
        <v>267.48</v>
      </c>
      <c r="AU190" s="179">
        <v>300.61</v>
      </c>
      <c r="AV190">
        <v>271.52</v>
      </c>
      <c r="AW190">
        <v>300.61</v>
      </c>
      <c r="AX190">
        <v>290.91000000000003</v>
      </c>
      <c r="AY190">
        <v>300.61</v>
      </c>
      <c r="AZ190">
        <v>290.91000000000003</v>
      </c>
      <c r="BA190">
        <v>300.61</v>
      </c>
      <c r="BB190">
        <v>300.61</v>
      </c>
      <c r="BC190">
        <v>240.72</v>
      </c>
      <c r="BD190">
        <v>257.32</v>
      </c>
      <c r="BE190">
        <v>249.02</v>
      </c>
      <c r="BF190">
        <v>257.32</v>
      </c>
      <c r="BG190">
        <v>257.32</v>
      </c>
      <c r="BH190">
        <v>220.739375</v>
      </c>
      <c r="BI190">
        <v>220.604375</v>
      </c>
      <c r="BJ190">
        <v>216.90812500000001</v>
      </c>
      <c r="BK190">
        <v>218.38624999999999</v>
      </c>
      <c r="BL190">
        <v>199.97499999999999</v>
      </c>
      <c r="BM190" t="s">
        <v>2879</v>
      </c>
      <c r="BN190">
        <v>20190701</v>
      </c>
      <c r="BO190">
        <v>1908.64</v>
      </c>
      <c r="BP190" t="s">
        <v>238</v>
      </c>
      <c r="BQ190">
        <v>1605.6</v>
      </c>
      <c r="BR190">
        <v>2020</v>
      </c>
      <c r="BS190" t="s">
        <v>123</v>
      </c>
      <c r="BT190">
        <v>1908.64</v>
      </c>
    </row>
    <row r="191" spans="1:72" x14ac:dyDescent="0.2">
      <c r="A191" t="s">
        <v>1027</v>
      </c>
      <c r="B191" t="s">
        <v>3111</v>
      </c>
      <c r="C191" t="s">
        <v>3018</v>
      </c>
      <c r="D191">
        <f>IF(TYPE="R",40,IF(ISNA(INDEX(Categories!D:E,MATCH(GROUPTYPE,Categories!D:D,0),2)),0,INDEX(Categories!D:E,MATCH(GROUPTYPE,Categories!D:D,0),2)))</f>
        <v>13</v>
      </c>
      <c r="E191" t="str">
        <f>IF(TYPE="R","Retained Earnings",IF(ISNA(INDEX(Categories!D:F,MATCH(GLCATCODE,Categories!E:E,0),3)),0,INDEX(Categories!D:F,MATCH(GLCATCODE,Categories!E:E,0),3)))</f>
        <v>Cost and Expenses</v>
      </c>
      <c r="F191" t="s">
        <v>238</v>
      </c>
      <c r="G191" t="s">
        <v>2103</v>
      </c>
      <c r="H191" t="s">
        <v>3101</v>
      </c>
      <c r="I191" t="s">
        <v>2905</v>
      </c>
      <c r="J191" t="s">
        <v>2876</v>
      </c>
      <c r="K191" t="s">
        <v>2876</v>
      </c>
      <c r="L191" t="s">
        <v>2876</v>
      </c>
      <c r="M191" t="s">
        <v>2876</v>
      </c>
      <c r="N191" t="s">
        <v>2876</v>
      </c>
      <c r="O191" t="s">
        <v>2876</v>
      </c>
      <c r="P191" t="s">
        <v>2876</v>
      </c>
      <c r="Q191" t="s">
        <v>2877</v>
      </c>
      <c r="R191" t="s">
        <v>2948</v>
      </c>
      <c r="S191">
        <f>VLOOKUP(ACCOUNTEXSEG,Sheet6!$A$2:$C$4000,3,TRUE)</f>
        <v>3.38</v>
      </c>
      <c r="T191">
        <f>IF(ACCTTYPE="I",0,OPENBALN)</f>
        <v>0</v>
      </c>
      <c r="U191">
        <v>0.65</v>
      </c>
      <c r="V191">
        <v>0.61</v>
      </c>
      <c r="W191">
        <v>0.65</v>
      </c>
      <c r="X191">
        <v>0.63</v>
      </c>
      <c r="Y191" s="179">
        <v>0.65</v>
      </c>
      <c r="Z191">
        <v>0.63</v>
      </c>
      <c r="AA191">
        <v>0.65</v>
      </c>
      <c r="AB191">
        <v>0.65</v>
      </c>
      <c r="AC191">
        <v>0.65</v>
      </c>
      <c r="AD191">
        <v>0.69</v>
      </c>
      <c r="AE191">
        <v>0.67</v>
      </c>
      <c r="AF191">
        <v>0.69</v>
      </c>
      <c r="AG191">
        <v>0.69</v>
      </c>
      <c r="AH191">
        <v>0.63</v>
      </c>
      <c r="AI191">
        <v>0.63</v>
      </c>
      <c r="AJ191">
        <v>0.63</v>
      </c>
      <c r="AK191">
        <v>0.63</v>
      </c>
      <c r="AL191">
        <v>0.63</v>
      </c>
      <c r="AM191">
        <v>0.63</v>
      </c>
      <c r="AN191">
        <v>0.65</v>
      </c>
      <c r="AO191">
        <v>0.63</v>
      </c>
      <c r="AP191">
        <v>0.63</v>
      </c>
      <c r="AQ191">
        <v>0.63</v>
      </c>
      <c r="AR191">
        <v>0.63</v>
      </c>
      <c r="AS191">
        <v>0.63</v>
      </c>
      <c r="AT191">
        <v>0.63</v>
      </c>
      <c r="AU191" s="179">
        <v>0.57999999999999996</v>
      </c>
      <c r="AV191">
        <v>0.52</v>
      </c>
      <c r="AW191">
        <v>0.57999999999999996</v>
      </c>
      <c r="AX191">
        <v>0.56000000000000005</v>
      </c>
      <c r="AY191">
        <v>0.57999999999999996</v>
      </c>
      <c r="AZ191">
        <v>0.56000000000000005</v>
      </c>
      <c r="BA191">
        <v>0.57999999999999996</v>
      </c>
      <c r="BB191">
        <v>0.57999999999999996</v>
      </c>
      <c r="BC191">
        <v>0.61</v>
      </c>
      <c r="BD191">
        <v>0.65</v>
      </c>
      <c r="BE191">
        <v>0.63</v>
      </c>
      <c r="BF191">
        <v>0.65</v>
      </c>
      <c r="BG191">
        <v>0.65</v>
      </c>
      <c r="BH191">
        <v>0.45066600000000001</v>
      </c>
      <c r="BI191">
        <v>0.434</v>
      </c>
      <c r="BJ191">
        <v>0.40666600000000003</v>
      </c>
      <c r="BK191">
        <v>0.38</v>
      </c>
      <c r="BL191">
        <v>0.50533300000000003</v>
      </c>
      <c r="BM191" t="s">
        <v>2879</v>
      </c>
      <c r="BN191">
        <v>20190701</v>
      </c>
      <c r="BO191">
        <v>4</v>
      </c>
      <c r="BP191" t="s">
        <v>238</v>
      </c>
      <c r="BQ191">
        <v>3.7</v>
      </c>
      <c r="BR191">
        <v>2020</v>
      </c>
      <c r="BS191" t="s">
        <v>123</v>
      </c>
      <c r="BT191">
        <v>4</v>
      </c>
    </row>
    <row r="192" spans="1:72" x14ac:dyDescent="0.2">
      <c r="A192" t="s">
        <v>1028</v>
      </c>
      <c r="B192" t="s">
        <v>3112</v>
      </c>
      <c r="C192" t="s">
        <v>3018</v>
      </c>
      <c r="D192">
        <f>IF(TYPE="R",40,IF(ISNA(INDEX(Categories!D:E,MATCH(GROUPTYPE,Categories!D:D,0),2)),0,INDEX(Categories!D:E,MATCH(GROUPTYPE,Categories!D:D,0),2)))</f>
        <v>13</v>
      </c>
      <c r="E192" t="str">
        <f>IF(TYPE="R","Retained Earnings",IF(ISNA(INDEX(Categories!D:F,MATCH(GLCATCODE,Categories!E:E,0),3)),0,INDEX(Categories!D:F,MATCH(GLCATCODE,Categories!E:E,0),3)))</f>
        <v>Cost and Expenses</v>
      </c>
      <c r="F192" t="s">
        <v>238</v>
      </c>
      <c r="G192" t="s">
        <v>2104</v>
      </c>
      <c r="H192" t="s">
        <v>3101</v>
      </c>
      <c r="I192" t="s">
        <v>2907</v>
      </c>
      <c r="J192" t="s">
        <v>2876</v>
      </c>
      <c r="K192" t="s">
        <v>2876</v>
      </c>
      <c r="L192" t="s">
        <v>2876</v>
      </c>
      <c r="M192" t="s">
        <v>2876</v>
      </c>
      <c r="N192" t="s">
        <v>2876</v>
      </c>
      <c r="O192" t="s">
        <v>2876</v>
      </c>
      <c r="P192" t="s">
        <v>2876</v>
      </c>
      <c r="Q192" t="s">
        <v>2877</v>
      </c>
      <c r="R192" t="s">
        <v>2948</v>
      </c>
      <c r="S192">
        <f>VLOOKUP(ACCOUNTEXSEG,Sheet6!$A$2:$C$4000,3,TRUE)</f>
        <v>10.48</v>
      </c>
      <c r="T192">
        <f>IF(ACCTTYPE="I",0,OPENBALN)</f>
        <v>0</v>
      </c>
      <c r="U192">
        <v>2.0299999999999998</v>
      </c>
      <c r="V192">
        <v>1.9</v>
      </c>
      <c r="W192">
        <v>2.0299999999999998</v>
      </c>
      <c r="X192">
        <v>1.97</v>
      </c>
      <c r="Y192" s="179">
        <v>2.0299999999999998</v>
      </c>
      <c r="Z192">
        <v>1.97</v>
      </c>
      <c r="AA192">
        <v>2.0299999999999998</v>
      </c>
      <c r="AB192">
        <v>2.0299999999999998</v>
      </c>
      <c r="AC192">
        <v>2.0099999999999998</v>
      </c>
      <c r="AD192">
        <v>2.15</v>
      </c>
      <c r="AE192">
        <v>2.08</v>
      </c>
      <c r="AF192">
        <v>2.15</v>
      </c>
      <c r="AG192">
        <v>2.15</v>
      </c>
      <c r="AH192">
        <v>1.95</v>
      </c>
      <c r="AI192">
        <v>1.95</v>
      </c>
      <c r="AJ192">
        <v>1.95</v>
      </c>
      <c r="AK192">
        <v>1.95</v>
      </c>
      <c r="AL192">
        <v>1.95</v>
      </c>
      <c r="AM192">
        <v>1.95</v>
      </c>
      <c r="AN192">
        <v>2.0299999999999998</v>
      </c>
      <c r="AO192">
        <v>1.95</v>
      </c>
      <c r="AP192">
        <v>1.95</v>
      </c>
      <c r="AQ192">
        <v>1.95</v>
      </c>
      <c r="AR192">
        <v>1.95</v>
      </c>
      <c r="AS192">
        <v>1.95</v>
      </c>
      <c r="AT192">
        <v>1.95</v>
      </c>
      <c r="AU192" s="179">
        <v>1.79</v>
      </c>
      <c r="AV192">
        <v>1.62</v>
      </c>
      <c r="AW192">
        <v>1.79</v>
      </c>
      <c r="AX192">
        <v>1.74</v>
      </c>
      <c r="AY192">
        <v>1.79</v>
      </c>
      <c r="AZ192">
        <v>1.74</v>
      </c>
      <c r="BA192">
        <v>1.79</v>
      </c>
      <c r="BB192">
        <v>1.79</v>
      </c>
      <c r="BC192">
        <v>1.9</v>
      </c>
      <c r="BD192">
        <v>2.0299999999999998</v>
      </c>
      <c r="BE192">
        <v>1.97</v>
      </c>
      <c r="BF192">
        <v>2.0299999999999998</v>
      </c>
      <c r="BG192">
        <v>2.0299999999999998</v>
      </c>
      <c r="BH192">
        <v>1.396666</v>
      </c>
      <c r="BI192">
        <v>1.3466659999999999</v>
      </c>
      <c r="BJ192">
        <v>1.259333</v>
      </c>
      <c r="BK192">
        <v>1.18</v>
      </c>
      <c r="BL192">
        <v>1.5653330000000001</v>
      </c>
      <c r="BM192" t="s">
        <v>2879</v>
      </c>
      <c r="BN192">
        <v>20190701</v>
      </c>
      <c r="BO192">
        <v>12.45</v>
      </c>
      <c r="BP192" t="s">
        <v>238</v>
      </c>
      <c r="BQ192">
        <v>11.51</v>
      </c>
      <c r="BR192">
        <v>2020</v>
      </c>
      <c r="BS192" t="s">
        <v>123</v>
      </c>
      <c r="BT192">
        <v>12.45</v>
      </c>
    </row>
    <row r="193" spans="1:72" x14ac:dyDescent="0.2">
      <c r="A193" t="s">
        <v>1029</v>
      </c>
      <c r="B193" t="s">
        <v>3113</v>
      </c>
      <c r="C193" t="s">
        <v>3018</v>
      </c>
      <c r="D193">
        <f>IF(TYPE="R",40,IF(ISNA(INDEX(Categories!D:E,MATCH(GROUPTYPE,Categories!D:D,0),2)),0,INDEX(Categories!D:E,MATCH(GROUPTYPE,Categories!D:D,0),2)))</f>
        <v>13</v>
      </c>
      <c r="E193" t="str">
        <f>IF(TYPE="R","Retained Earnings",IF(ISNA(INDEX(Categories!D:F,MATCH(GLCATCODE,Categories!E:E,0),3)),0,INDEX(Categories!D:F,MATCH(GLCATCODE,Categories!E:E,0),3)))</f>
        <v>Cost and Expenses</v>
      </c>
      <c r="F193" t="s">
        <v>238</v>
      </c>
      <c r="G193" t="s">
        <v>2105</v>
      </c>
      <c r="H193" t="s">
        <v>3101</v>
      </c>
      <c r="I193" t="s">
        <v>2909</v>
      </c>
      <c r="J193" t="s">
        <v>2876</v>
      </c>
      <c r="K193" t="s">
        <v>2876</v>
      </c>
      <c r="L193" t="s">
        <v>2876</v>
      </c>
      <c r="M193" t="s">
        <v>2876</v>
      </c>
      <c r="N193" t="s">
        <v>2876</v>
      </c>
      <c r="O193" t="s">
        <v>2876</v>
      </c>
      <c r="P193" t="s">
        <v>2876</v>
      </c>
      <c r="Q193" t="s">
        <v>2877</v>
      </c>
      <c r="R193" t="s">
        <v>2948</v>
      </c>
      <c r="S193">
        <f>VLOOKUP(ACCOUNTEXSEG,Sheet6!$A$2:$C$4000,3,TRUE)</f>
        <v>11.87</v>
      </c>
      <c r="T193">
        <f>IF(ACCTTYPE="I",0,OPENBALN)</f>
        <v>0</v>
      </c>
      <c r="U193">
        <v>2.2999999999999998</v>
      </c>
      <c r="V193">
        <v>2.16</v>
      </c>
      <c r="W193">
        <v>2.2999999999999998</v>
      </c>
      <c r="X193">
        <v>2.23</v>
      </c>
      <c r="Y193" s="179">
        <v>2.2999999999999998</v>
      </c>
      <c r="Z193">
        <v>2.23</v>
      </c>
      <c r="AA193">
        <v>2.2999999999999998</v>
      </c>
      <c r="AB193">
        <v>2.2999999999999998</v>
      </c>
      <c r="AC193">
        <v>2.2799999999999998</v>
      </c>
      <c r="AD193">
        <v>2.4300000000000002</v>
      </c>
      <c r="AE193">
        <v>2.36</v>
      </c>
      <c r="AF193">
        <v>2.4300000000000002</v>
      </c>
      <c r="AG193">
        <v>2.4300000000000002</v>
      </c>
      <c r="AH193">
        <v>2.21</v>
      </c>
      <c r="AI193">
        <v>2.21</v>
      </c>
      <c r="AJ193">
        <v>2.21</v>
      </c>
      <c r="AK193">
        <v>2.21</v>
      </c>
      <c r="AL193">
        <v>2.21</v>
      </c>
      <c r="AM193">
        <v>2.21</v>
      </c>
      <c r="AN193">
        <v>2.2999999999999998</v>
      </c>
      <c r="AO193">
        <v>2.21</v>
      </c>
      <c r="AP193">
        <v>2.21</v>
      </c>
      <c r="AQ193">
        <v>2.21</v>
      </c>
      <c r="AR193">
        <v>2.21</v>
      </c>
      <c r="AS193">
        <v>2.21</v>
      </c>
      <c r="AT193">
        <v>2.21</v>
      </c>
      <c r="AU193" s="179">
        <v>2.0299999999999998</v>
      </c>
      <c r="AV193">
        <v>1.84</v>
      </c>
      <c r="AW193">
        <v>2.0299999999999998</v>
      </c>
      <c r="AX193">
        <v>1.97</v>
      </c>
      <c r="AY193">
        <v>2.0299999999999998</v>
      </c>
      <c r="AZ193">
        <v>1.97</v>
      </c>
      <c r="BA193">
        <v>2.0299999999999998</v>
      </c>
      <c r="BB193">
        <v>2.0299999999999998</v>
      </c>
      <c r="BC193">
        <v>2.16</v>
      </c>
      <c r="BD193">
        <v>2.2999999999999998</v>
      </c>
      <c r="BE193">
        <v>2.23</v>
      </c>
      <c r="BF193">
        <v>2.2999999999999998</v>
      </c>
      <c r="BG193">
        <v>2.2999999999999998</v>
      </c>
      <c r="BH193">
        <v>1.5826659999999999</v>
      </c>
      <c r="BI193">
        <v>1.5266660000000001</v>
      </c>
      <c r="BJ193">
        <v>1.4279999999999999</v>
      </c>
      <c r="BK193">
        <v>1.34</v>
      </c>
      <c r="BL193">
        <v>1.774</v>
      </c>
      <c r="BM193" t="s">
        <v>2879</v>
      </c>
      <c r="BN193">
        <v>20190701</v>
      </c>
      <c r="BO193">
        <v>14.1</v>
      </c>
      <c r="BP193" t="s">
        <v>238</v>
      </c>
      <c r="BQ193">
        <v>13.05</v>
      </c>
      <c r="BR193">
        <v>2020</v>
      </c>
      <c r="BS193" t="s">
        <v>123</v>
      </c>
      <c r="BT193">
        <v>14.1</v>
      </c>
    </row>
    <row r="194" spans="1:72" x14ac:dyDescent="0.2">
      <c r="A194" t="s">
        <v>479</v>
      </c>
      <c r="B194" t="s">
        <v>3114</v>
      </c>
      <c r="C194" t="s">
        <v>3018</v>
      </c>
      <c r="D194">
        <f>IF(TYPE="R",40,IF(ISNA(INDEX(Categories!D:E,MATCH(GROUPTYPE,Categories!D:D,0),2)),0,INDEX(Categories!D:E,MATCH(GROUPTYPE,Categories!D:D,0),2)))</f>
        <v>13</v>
      </c>
      <c r="E194" t="str">
        <f>IF(TYPE="R","Retained Earnings",IF(ISNA(INDEX(Categories!D:F,MATCH(GLCATCODE,Categories!E:E,0),3)),0,INDEX(Categories!D:F,MATCH(GLCATCODE,Categories!E:E,0),3)))</f>
        <v>Cost and Expenses</v>
      </c>
      <c r="F194" t="s">
        <v>238</v>
      </c>
      <c r="G194" t="s">
        <v>2123</v>
      </c>
      <c r="H194" t="s">
        <v>3115</v>
      </c>
      <c r="I194" t="s">
        <v>2881</v>
      </c>
      <c r="J194" t="s">
        <v>2876</v>
      </c>
      <c r="K194" t="s">
        <v>2876</v>
      </c>
      <c r="L194" t="s">
        <v>2876</v>
      </c>
      <c r="M194" t="s">
        <v>2876</v>
      </c>
      <c r="N194" t="s">
        <v>2876</v>
      </c>
      <c r="O194" t="s">
        <v>2876</v>
      </c>
      <c r="P194" t="s">
        <v>2876</v>
      </c>
      <c r="Q194" t="s">
        <v>2877</v>
      </c>
      <c r="R194" t="s">
        <v>2948</v>
      </c>
      <c r="S194">
        <f>VLOOKUP(ACCOUNTEXSEG,Sheet6!$A$2:$C$4000,3,TRUE)</f>
        <v>0</v>
      </c>
      <c r="T194">
        <f>IF(ACCTTYPE="I",0,OPENBALN)</f>
        <v>0</v>
      </c>
      <c r="U194">
        <v>0</v>
      </c>
      <c r="V194">
        <v>0</v>
      </c>
      <c r="W194">
        <v>0</v>
      </c>
      <c r="X194">
        <v>0</v>
      </c>
      <c r="Y194" s="179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 s="179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679.58875</v>
      </c>
      <c r="BL194">
        <v>0</v>
      </c>
      <c r="BM194" t="s">
        <v>2879</v>
      </c>
      <c r="BN194">
        <v>20190701</v>
      </c>
      <c r="BO194">
        <v>0</v>
      </c>
      <c r="BP194" t="s">
        <v>238</v>
      </c>
      <c r="BQ194">
        <v>0</v>
      </c>
      <c r="BR194">
        <v>2020</v>
      </c>
      <c r="BS194" t="s">
        <v>123</v>
      </c>
      <c r="BT194">
        <v>0</v>
      </c>
    </row>
    <row r="195" spans="1:72" x14ac:dyDescent="0.2">
      <c r="A195" t="s">
        <v>1302</v>
      </c>
      <c r="B195" t="s">
        <v>3116</v>
      </c>
      <c r="C195" t="s">
        <v>3018</v>
      </c>
      <c r="D195">
        <f>IF(TYPE="R",40,IF(ISNA(INDEX(Categories!D:E,MATCH(GROUPTYPE,Categories!D:D,0),2)),0,INDEX(Categories!D:E,MATCH(GROUPTYPE,Categories!D:D,0),2)))</f>
        <v>13</v>
      </c>
      <c r="E195" t="str">
        <f>IF(TYPE="R","Retained Earnings",IF(ISNA(INDEX(Categories!D:F,MATCH(GLCATCODE,Categories!E:E,0),3)),0,INDEX(Categories!D:F,MATCH(GLCATCODE,Categories!E:E,0),3)))</f>
        <v>Cost and Expenses</v>
      </c>
      <c r="F195" t="s">
        <v>238</v>
      </c>
      <c r="G195" t="s">
        <v>2132</v>
      </c>
      <c r="H195" t="s">
        <v>3115</v>
      </c>
      <c r="I195" t="s">
        <v>2905</v>
      </c>
      <c r="J195" t="s">
        <v>2876</v>
      </c>
      <c r="K195" t="s">
        <v>2876</v>
      </c>
      <c r="L195" t="s">
        <v>2876</v>
      </c>
      <c r="M195" t="s">
        <v>2876</v>
      </c>
      <c r="N195" t="s">
        <v>2876</v>
      </c>
      <c r="O195" t="s">
        <v>2876</v>
      </c>
      <c r="P195" t="s">
        <v>2876</v>
      </c>
      <c r="Q195" t="s">
        <v>2877</v>
      </c>
      <c r="R195" t="s">
        <v>2948</v>
      </c>
      <c r="S195">
        <f>VLOOKUP(ACCOUNTEXSEG,Sheet6!$A$2:$C$4000,3,TRUE)</f>
        <v>0</v>
      </c>
      <c r="T195">
        <f>IF(ACCTTYPE="I",0,OPENBALN)</f>
        <v>0</v>
      </c>
      <c r="U195">
        <v>0</v>
      </c>
      <c r="V195">
        <v>0</v>
      </c>
      <c r="W195">
        <v>0</v>
      </c>
      <c r="X195">
        <v>0</v>
      </c>
      <c r="Y195" s="179">
        <v>0</v>
      </c>
      <c r="Z195">
        <v>0</v>
      </c>
      <c r="AA195">
        <v>0</v>
      </c>
      <c r="AB195">
        <v>0</v>
      </c>
      <c r="AC195">
        <v>456.98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 s="179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814.71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20</v>
      </c>
      <c r="BK195">
        <v>84.146000000000001</v>
      </c>
      <c r="BL195">
        <v>0</v>
      </c>
      <c r="BM195" t="s">
        <v>2879</v>
      </c>
      <c r="BN195">
        <v>20190701</v>
      </c>
      <c r="BO195">
        <v>456.98</v>
      </c>
      <c r="BP195" t="s">
        <v>238</v>
      </c>
      <c r="BQ195">
        <v>814.71</v>
      </c>
      <c r="BR195">
        <v>2020</v>
      </c>
      <c r="BS195" t="s">
        <v>123</v>
      </c>
      <c r="BT195">
        <v>456.98</v>
      </c>
    </row>
    <row r="196" spans="1:72" x14ac:dyDescent="0.2">
      <c r="A196" t="s">
        <v>1303</v>
      </c>
      <c r="B196" t="s">
        <v>3117</v>
      </c>
      <c r="C196" t="s">
        <v>3018</v>
      </c>
      <c r="D196">
        <f>IF(TYPE="R",40,IF(ISNA(INDEX(Categories!D:E,MATCH(GROUPTYPE,Categories!D:D,0),2)),0,INDEX(Categories!D:E,MATCH(GROUPTYPE,Categories!D:D,0),2)))</f>
        <v>13</v>
      </c>
      <c r="E196" t="str">
        <f>IF(TYPE="R","Retained Earnings",IF(ISNA(INDEX(Categories!D:F,MATCH(GLCATCODE,Categories!E:E,0),3)),0,INDEX(Categories!D:F,MATCH(GLCATCODE,Categories!E:E,0),3)))</f>
        <v>Cost and Expenses</v>
      </c>
      <c r="F196" t="s">
        <v>238</v>
      </c>
      <c r="G196" t="s">
        <v>2133</v>
      </c>
      <c r="H196" t="s">
        <v>3115</v>
      </c>
      <c r="I196" t="s">
        <v>2907</v>
      </c>
      <c r="J196" t="s">
        <v>2876</v>
      </c>
      <c r="K196" t="s">
        <v>2876</v>
      </c>
      <c r="L196" t="s">
        <v>2876</v>
      </c>
      <c r="M196" t="s">
        <v>2876</v>
      </c>
      <c r="N196" t="s">
        <v>2876</v>
      </c>
      <c r="O196" t="s">
        <v>2876</v>
      </c>
      <c r="P196" t="s">
        <v>2876</v>
      </c>
      <c r="Q196" t="s">
        <v>2877</v>
      </c>
      <c r="R196" t="s">
        <v>2948</v>
      </c>
      <c r="S196">
        <f>VLOOKUP(ACCOUNTEXSEG,Sheet6!$A$2:$C$4000,3,TRUE)</f>
        <v>0</v>
      </c>
      <c r="T196">
        <f>IF(ACCTTYPE="I",0,OPENBALN)</f>
        <v>0</v>
      </c>
      <c r="U196">
        <v>0</v>
      </c>
      <c r="V196">
        <v>0</v>
      </c>
      <c r="W196">
        <v>0</v>
      </c>
      <c r="X196">
        <v>0</v>
      </c>
      <c r="Y196" s="179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 s="179">
        <v>0</v>
      </c>
      <c r="AV196">
        <v>0</v>
      </c>
      <c r="AW196">
        <v>0</v>
      </c>
      <c r="AX196">
        <v>0</v>
      </c>
      <c r="AY196">
        <v>2520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168</v>
      </c>
      <c r="BI196">
        <v>67.197333</v>
      </c>
      <c r="BJ196">
        <v>0</v>
      </c>
      <c r="BK196">
        <v>118.514</v>
      </c>
      <c r="BL196">
        <v>0</v>
      </c>
      <c r="BM196" t="s">
        <v>2879</v>
      </c>
      <c r="BN196">
        <v>20190701</v>
      </c>
      <c r="BO196">
        <v>0</v>
      </c>
      <c r="BP196" t="s">
        <v>238</v>
      </c>
      <c r="BQ196">
        <v>0</v>
      </c>
      <c r="BR196">
        <v>2020</v>
      </c>
      <c r="BS196" t="s">
        <v>123</v>
      </c>
      <c r="BT196">
        <v>0</v>
      </c>
    </row>
    <row r="197" spans="1:72" x14ac:dyDescent="0.2">
      <c r="A197" t="s">
        <v>1304</v>
      </c>
      <c r="B197" t="s">
        <v>3118</v>
      </c>
      <c r="C197" t="s">
        <v>3018</v>
      </c>
      <c r="D197">
        <f>IF(TYPE="R",40,IF(ISNA(INDEX(Categories!D:E,MATCH(GROUPTYPE,Categories!D:D,0),2)),0,INDEX(Categories!D:E,MATCH(GROUPTYPE,Categories!D:D,0),2)))</f>
        <v>13</v>
      </c>
      <c r="E197" t="str">
        <f>IF(TYPE="R","Retained Earnings",IF(ISNA(INDEX(Categories!D:F,MATCH(GLCATCODE,Categories!E:E,0),3)),0,INDEX(Categories!D:F,MATCH(GLCATCODE,Categories!E:E,0),3)))</f>
        <v>Cost and Expenses</v>
      </c>
      <c r="F197" t="s">
        <v>238</v>
      </c>
      <c r="G197" t="s">
        <v>2134</v>
      </c>
      <c r="H197" t="s">
        <v>3115</v>
      </c>
      <c r="I197" t="s">
        <v>2909</v>
      </c>
      <c r="J197" t="s">
        <v>2876</v>
      </c>
      <c r="K197" t="s">
        <v>2876</v>
      </c>
      <c r="L197" t="s">
        <v>2876</v>
      </c>
      <c r="M197" t="s">
        <v>2876</v>
      </c>
      <c r="N197" t="s">
        <v>2876</v>
      </c>
      <c r="O197" t="s">
        <v>2876</v>
      </c>
      <c r="P197" t="s">
        <v>2876</v>
      </c>
      <c r="Q197" t="s">
        <v>2877</v>
      </c>
      <c r="R197" t="s">
        <v>2948</v>
      </c>
      <c r="S197">
        <f>VLOOKUP(ACCOUNTEXSEG,Sheet6!$A$2:$C$4000,3,TRUE)</f>
        <v>0</v>
      </c>
      <c r="T197">
        <f>IF(ACCTTYPE="I",0,OPENBALN)</f>
        <v>0</v>
      </c>
      <c r="U197">
        <v>0</v>
      </c>
      <c r="V197">
        <v>0</v>
      </c>
      <c r="W197">
        <v>0</v>
      </c>
      <c r="X197">
        <v>0</v>
      </c>
      <c r="Y197" s="179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 s="179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1499.74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 t="s">
        <v>2879</v>
      </c>
      <c r="BN197">
        <v>20190701</v>
      </c>
      <c r="BO197">
        <v>0</v>
      </c>
      <c r="BP197" t="s">
        <v>238</v>
      </c>
      <c r="BQ197">
        <v>1499.74</v>
      </c>
      <c r="BR197">
        <v>2020</v>
      </c>
      <c r="BS197" t="s">
        <v>123</v>
      </c>
      <c r="BT197">
        <v>0</v>
      </c>
    </row>
    <row r="198" spans="1:72" x14ac:dyDescent="0.2">
      <c r="A198" t="s">
        <v>655</v>
      </c>
      <c r="B198" t="s">
        <v>3119</v>
      </c>
      <c r="C198" t="s">
        <v>3018</v>
      </c>
      <c r="D198">
        <f>IF(TYPE="R",40,IF(ISNA(INDEX(Categories!D:E,MATCH(GROUPTYPE,Categories!D:D,0),2)),0,INDEX(Categories!D:E,MATCH(GROUPTYPE,Categories!D:D,0),2)))</f>
        <v>13</v>
      </c>
      <c r="E198" t="str">
        <f>IF(TYPE="R","Retained Earnings",IF(ISNA(INDEX(Categories!D:F,MATCH(GLCATCODE,Categories!E:E,0),3)),0,INDEX(Categories!D:F,MATCH(GLCATCODE,Categories!E:E,0),3)))</f>
        <v>Cost and Expenses</v>
      </c>
      <c r="F198" t="s">
        <v>238</v>
      </c>
      <c r="G198" t="s">
        <v>2135</v>
      </c>
      <c r="H198" t="s">
        <v>3120</v>
      </c>
      <c r="I198" t="s">
        <v>2875</v>
      </c>
      <c r="J198" t="s">
        <v>2876</v>
      </c>
      <c r="K198" t="s">
        <v>2876</v>
      </c>
      <c r="L198" t="s">
        <v>2876</v>
      </c>
      <c r="M198" t="s">
        <v>2876</v>
      </c>
      <c r="N198" t="s">
        <v>2876</v>
      </c>
      <c r="O198" t="s">
        <v>2876</v>
      </c>
      <c r="P198" t="s">
        <v>2876</v>
      </c>
      <c r="Q198" t="s">
        <v>2877</v>
      </c>
      <c r="R198" t="s">
        <v>2948</v>
      </c>
      <c r="S198">
        <f>VLOOKUP(ACCOUNTEXSEG,Sheet6!$A$2:$C$4000,3,TRUE)</f>
        <v>0</v>
      </c>
      <c r="T198">
        <f>IF(ACCTTYPE="I",0,OPENBALN)</f>
        <v>0</v>
      </c>
      <c r="U198">
        <v>0</v>
      </c>
      <c r="V198">
        <v>0</v>
      </c>
      <c r="W198">
        <v>0</v>
      </c>
      <c r="X198">
        <v>0</v>
      </c>
      <c r="Y198" s="179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 s="179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12.5</v>
      </c>
      <c r="BJ198">
        <v>0</v>
      </c>
      <c r="BK198">
        <v>0</v>
      </c>
      <c r="BL198">
        <v>0</v>
      </c>
      <c r="BM198" t="s">
        <v>2879</v>
      </c>
      <c r="BN198">
        <v>20190701</v>
      </c>
      <c r="BO198">
        <v>0</v>
      </c>
      <c r="BP198" t="s">
        <v>238</v>
      </c>
      <c r="BQ198">
        <v>0</v>
      </c>
      <c r="BR198">
        <v>2020</v>
      </c>
      <c r="BS198" t="s">
        <v>123</v>
      </c>
      <c r="BT198">
        <v>0</v>
      </c>
    </row>
    <row r="199" spans="1:72" x14ac:dyDescent="0.2">
      <c r="A199" t="s">
        <v>656</v>
      </c>
      <c r="B199" t="s">
        <v>3121</v>
      </c>
      <c r="C199" t="s">
        <v>3018</v>
      </c>
      <c r="D199">
        <f>IF(TYPE="R",40,IF(ISNA(INDEX(Categories!D:E,MATCH(GROUPTYPE,Categories!D:D,0),2)),0,INDEX(Categories!D:E,MATCH(GROUPTYPE,Categories!D:D,0),2)))</f>
        <v>13</v>
      </c>
      <c r="E199" t="str">
        <f>IF(TYPE="R","Retained Earnings",IF(ISNA(INDEX(Categories!D:F,MATCH(GLCATCODE,Categories!E:E,0),3)),0,INDEX(Categories!D:F,MATCH(GLCATCODE,Categories!E:E,0),3)))</f>
        <v>Cost and Expenses</v>
      </c>
      <c r="F199" t="s">
        <v>238</v>
      </c>
      <c r="G199" t="s">
        <v>2136</v>
      </c>
      <c r="H199" t="s">
        <v>3120</v>
      </c>
      <c r="I199" t="s">
        <v>2881</v>
      </c>
      <c r="J199" t="s">
        <v>2876</v>
      </c>
      <c r="K199" t="s">
        <v>2876</v>
      </c>
      <c r="L199" t="s">
        <v>2876</v>
      </c>
      <c r="M199" t="s">
        <v>2876</v>
      </c>
      <c r="N199" t="s">
        <v>2876</v>
      </c>
      <c r="O199" t="s">
        <v>2876</v>
      </c>
      <c r="P199" t="s">
        <v>2876</v>
      </c>
      <c r="Q199" t="s">
        <v>2877</v>
      </c>
      <c r="R199" t="s">
        <v>2948</v>
      </c>
      <c r="S199">
        <f>VLOOKUP(ACCOUNTEXSEG,Sheet6!$A$2:$C$4000,3,TRUE)</f>
        <v>0</v>
      </c>
      <c r="T199">
        <f>IF(ACCTTYPE="I",0,OPENBALN)</f>
        <v>0</v>
      </c>
      <c r="U199">
        <v>0</v>
      </c>
      <c r="V199">
        <v>0</v>
      </c>
      <c r="W199">
        <v>0</v>
      </c>
      <c r="X199">
        <v>0</v>
      </c>
      <c r="Y199" s="179">
        <v>0</v>
      </c>
      <c r="Z199">
        <v>800</v>
      </c>
      <c r="AA199">
        <v>0</v>
      </c>
      <c r="AB199">
        <v>0</v>
      </c>
      <c r="AC199">
        <v>600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 s="17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87.5</v>
      </c>
      <c r="BL199">
        <v>0</v>
      </c>
      <c r="BM199" t="s">
        <v>2879</v>
      </c>
      <c r="BN199">
        <v>20190701</v>
      </c>
      <c r="BO199">
        <v>600</v>
      </c>
      <c r="BP199" t="s">
        <v>238</v>
      </c>
      <c r="BQ199">
        <v>0</v>
      </c>
      <c r="BR199">
        <v>2020</v>
      </c>
      <c r="BS199" t="s">
        <v>123</v>
      </c>
      <c r="BT199">
        <v>600</v>
      </c>
    </row>
    <row r="200" spans="1:72" x14ac:dyDescent="0.2">
      <c r="A200" t="s">
        <v>657</v>
      </c>
      <c r="B200" t="s">
        <v>3122</v>
      </c>
      <c r="C200" t="s">
        <v>3018</v>
      </c>
      <c r="D200">
        <f>IF(TYPE="R",40,IF(ISNA(INDEX(Categories!D:E,MATCH(GROUPTYPE,Categories!D:D,0),2)),0,INDEX(Categories!D:E,MATCH(GROUPTYPE,Categories!D:D,0),2)))</f>
        <v>13</v>
      </c>
      <c r="E200" t="str">
        <f>IF(TYPE="R","Retained Earnings",IF(ISNA(INDEX(Categories!D:F,MATCH(GLCATCODE,Categories!E:E,0),3)),0,INDEX(Categories!D:F,MATCH(GLCATCODE,Categories!E:E,0),3)))</f>
        <v>Cost and Expenses</v>
      </c>
      <c r="F200" t="s">
        <v>238</v>
      </c>
      <c r="G200" t="s">
        <v>2137</v>
      </c>
      <c r="H200" t="s">
        <v>3120</v>
      </c>
      <c r="I200" t="s">
        <v>2883</v>
      </c>
      <c r="J200" t="s">
        <v>2876</v>
      </c>
      <c r="K200" t="s">
        <v>2876</v>
      </c>
      <c r="L200" t="s">
        <v>2876</v>
      </c>
      <c r="M200" t="s">
        <v>2876</v>
      </c>
      <c r="N200" t="s">
        <v>2876</v>
      </c>
      <c r="O200" t="s">
        <v>2876</v>
      </c>
      <c r="P200" t="s">
        <v>2876</v>
      </c>
      <c r="Q200" t="s">
        <v>2877</v>
      </c>
      <c r="R200" t="s">
        <v>2948</v>
      </c>
      <c r="S200">
        <f>VLOOKUP(ACCOUNTEXSEG,Sheet6!$A$2:$C$4000,3,TRUE)</f>
        <v>0</v>
      </c>
      <c r="T200">
        <f>IF(ACCTTYPE="I",0,OPENBALN)</f>
        <v>0</v>
      </c>
      <c r="U200">
        <v>0</v>
      </c>
      <c r="V200">
        <v>0</v>
      </c>
      <c r="W200">
        <v>0</v>
      </c>
      <c r="X200">
        <v>0</v>
      </c>
      <c r="Y200" s="179">
        <v>0</v>
      </c>
      <c r="Z200">
        <v>182.5</v>
      </c>
      <c r="AA200">
        <v>600</v>
      </c>
      <c r="AB200">
        <v>0</v>
      </c>
      <c r="AC200">
        <v>700</v>
      </c>
      <c r="AD200">
        <v>0</v>
      </c>
      <c r="AE200">
        <v>550</v>
      </c>
      <c r="AF200">
        <v>0</v>
      </c>
      <c r="AG200">
        <v>0</v>
      </c>
      <c r="AH200">
        <v>0</v>
      </c>
      <c r="AI200">
        <v>666</v>
      </c>
      <c r="AJ200">
        <v>0</v>
      </c>
      <c r="AK200">
        <v>0</v>
      </c>
      <c r="AL200">
        <v>0</v>
      </c>
      <c r="AM200">
        <v>0</v>
      </c>
      <c r="AN200">
        <v>600</v>
      </c>
      <c r="AO200">
        <v>0</v>
      </c>
      <c r="AP200">
        <v>0</v>
      </c>
      <c r="AQ200">
        <v>666</v>
      </c>
      <c r="AR200">
        <v>0</v>
      </c>
      <c r="AS200">
        <v>0</v>
      </c>
      <c r="AT200">
        <v>0</v>
      </c>
      <c r="AU200" s="179">
        <v>0</v>
      </c>
      <c r="AV200">
        <v>0</v>
      </c>
      <c r="AW200">
        <v>0</v>
      </c>
      <c r="AX200">
        <v>0</v>
      </c>
      <c r="AY200">
        <v>0</v>
      </c>
      <c r="AZ200">
        <v>600</v>
      </c>
      <c r="BA200">
        <v>0</v>
      </c>
      <c r="BB200">
        <v>14433.08</v>
      </c>
      <c r="BC200">
        <v>-14433.08</v>
      </c>
      <c r="BD200">
        <v>0</v>
      </c>
      <c r="BE200">
        <v>0</v>
      </c>
      <c r="BF200">
        <v>0</v>
      </c>
      <c r="BG200">
        <v>0</v>
      </c>
      <c r="BH200">
        <v>37.5</v>
      </c>
      <c r="BI200">
        <v>31.25</v>
      </c>
      <c r="BJ200">
        <v>158.139375</v>
      </c>
      <c r="BK200">
        <v>42.1875</v>
      </c>
      <c r="BL200">
        <v>120.75</v>
      </c>
      <c r="BM200" t="s">
        <v>2879</v>
      </c>
      <c r="BN200">
        <v>20190701</v>
      </c>
      <c r="BO200">
        <v>1850</v>
      </c>
      <c r="BP200" t="s">
        <v>238</v>
      </c>
      <c r="BQ200">
        <v>0</v>
      </c>
      <c r="BR200">
        <v>2020</v>
      </c>
      <c r="BS200" t="s">
        <v>123</v>
      </c>
      <c r="BT200">
        <v>1850</v>
      </c>
    </row>
    <row r="201" spans="1:72" x14ac:dyDescent="0.2">
      <c r="A201" t="s">
        <v>658</v>
      </c>
      <c r="B201" t="s">
        <v>3123</v>
      </c>
      <c r="C201" t="s">
        <v>3018</v>
      </c>
      <c r="D201">
        <f>IF(TYPE="R",40,IF(ISNA(INDEX(Categories!D:E,MATCH(GROUPTYPE,Categories!D:D,0),2)),0,INDEX(Categories!D:E,MATCH(GROUPTYPE,Categories!D:D,0),2)))</f>
        <v>13</v>
      </c>
      <c r="E201" t="str">
        <f>IF(TYPE="R","Retained Earnings",IF(ISNA(INDEX(Categories!D:F,MATCH(GLCATCODE,Categories!E:E,0),3)),0,INDEX(Categories!D:F,MATCH(GLCATCODE,Categories!E:E,0),3)))</f>
        <v>Cost and Expenses</v>
      </c>
      <c r="F201" t="s">
        <v>238</v>
      </c>
      <c r="G201" t="s">
        <v>2138</v>
      </c>
      <c r="H201" t="s">
        <v>3120</v>
      </c>
      <c r="I201" t="s">
        <v>2885</v>
      </c>
      <c r="J201" t="s">
        <v>2876</v>
      </c>
      <c r="K201" t="s">
        <v>2876</v>
      </c>
      <c r="L201" t="s">
        <v>2876</v>
      </c>
      <c r="M201" t="s">
        <v>2876</v>
      </c>
      <c r="N201" t="s">
        <v>2876</v>
      </c>
      <c r="O201" t="s">
        <v>2876</v>
      </c>
      <c r="P201" t="s">
        <v>2876</v>
      </c>
      <c r="Q201" t="s">
        <v>2877</v>
      </c>
      <c r="R201" t="s">
        <v>2948</v>
      </c>
      <c r="S201">
        <f>VLOOKUP(ACCOUNTEXSEG,Sheet6!$A$2:$C$4000,3,TRUE)</f>
        <v>0</v>
      </c>
      <c r="T201">
        <f>IF(ACCTTYPE="I",0,OPENBALN)</f>
        <v>0</v>
      </c>
      <c r="U201">
        <v>0</v>
      </c>
      <c r="V201">
        <v>0</v>
      </c>
      <c r="W201">
        <v>0</v>
      </c>
      <c r="X201">
        <v>0</v>
      </c>
      <c r="Y201" s="179">
        <v>0</v>
      </c>
      <c r="Z201">
        <v>0</v>
      </c>
      <c r="AA201">
        <v>0</v>
      </c>
      <c r="AB201">
        <v>0</v>
      </c>
      <c r="AC201">
        <v>0</v>
      </c>
      <c r="AD201">
        <v>325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666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666</v>
      </c>
      <c r="AQ201">
        <v>0</v>
      </c>
      <c r="AR201">
        <v>0</v>
      </c>
      <c r="AS201">
        <v>0</v>
      </c>
      <c r="AT201">
        <v>0</v>
      </c>
      <c r="AU201" s="179">
        <v>0</v>
      </c>
      <c r="AV201">
        <v>0</v>
      </c>
      <c r="AW201">
        <v>0</v>
      </c>
      <c r="AX201">
        <v>315</v>
      </c>
      <c r="AY201">
        <v>550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54.0625</v>
      </c>
      <c r="BI201">
        <v>87.5</v>
      </c>
      <c r="BJ201">
        <v>31.25</v>
      </c>
      <c r="BK201">
        <v>15.625</v>
      </c>
      <c r="BL201">
        <v>83.25</v>
      </c>
      <c r="BM201" t="s">
        <v>2879</v>
      </c>
      <c r="BN201">
        <v>20190701</v>
      </c>
      <c r="BO201">
        <v>325</v>
      </c>
      <c r="BP201" t="s">
        <v>238</v>
      </c>
      <c r="BQ201">
        <v>0</v>
      </c>
      <c r="BR201">
        <v>2020</v>
      </c>
      <c r="BS201" t="s">
        <v>123</v>
      </c>
      <c r="BT201">
        <v>325</v>
      </c>
    </row>
    <row r="202" spans="1:72" x14ac:dyDescent="0.2">
      <c r="A202" t="s">
        <v>659</v>
      </c>
      <c r="B202" t="s">
        <v>3124</v>
      </c>
      <c r="C202" t="s">
        <v>3018</v>
      </c>
      <c r="D202">
        <f>IF(TYPE="R",40,IF(ISNA(INDEX(Categories!D:E,MATCH(GROUPTYPE,Categories!D:D,0),2)),0,INDEX(Categories!D:E,MATCH(GROUPTYPE,Categories!D:D,0),2)))</f>
        <v>13</v>
      </c>
      <c r="E202" t="str">
        <f>IF(TYPE="R","Retained Earnings",IF(ISNA(INDEX(Categories!D:F,MATCH(GLCATCODE,Categories!E:E,0),3)),0,INDEX(Categories!D:F,MATCH(GLCATCODE,Categories!E:E,0),3)))</f>
        <v>Cost and Expenses</v>
      </c>
      <c r="F202" t="s">
        <v>238</v>
      </c>
      <c r="G202" t="s">
        <v>2139</v>
      </c>
      <c r="H202" t="s">
        <v>3120</v>
      </c>
      <c r="I202" t="s">
        <v>2887</v>
      </c>
      <c r="J202" t="s">
        <v>2876</v>
      </c>
      <c r="K202" t="s">
        <v>2876</v>
      </c>
      <c r="L202" t="s">
        <v>2876</v>
      </c>
      <c r="M202" t="s">
        <v>2876</v>
      </c>
      <c r="N202" t="s">
        <v>2876</v>
      </c>
      <c r="O202" t="s">
        <v>2876</v>
      </c>
      <c r="P202" t="s">
        <v>2876</v>
      </c>
      <c r="Q202" t="s">
        <v>2877</v>
      </c>
      <c r="R202" t="s">
        <v>2948</v>
      </c>
      <c r="S202">
        <f>VLOOKUP(ACCOUNTEXSEG,Sheet6!$A$2:$C$4000,3,TRUE)</f>
        <v>0</v>
      </c>
      <c r="T202">
        <f>IF(ACCTTYPE="I",0,OPENBALN)</f>
        <v>0</v>
      </c>
      <c r="U202">
        <v>0</v>
      </c>
      <c r="V202">
        <v>0</v>
      </c>
      <c r="W202">
        <v>632.5</v>
      </c>
      <c r="X202">
        <v>0</v>
      </c>
      <c r="Y202" s="179">
        <v>0</v>
      </c>
      <c r="Z202">
        <v>0</v>
      </c>
      <c r="AA202">
        <v>0</v>
      </c>
      <c r="AB202">
        <v>0</v>
      </c>
      <c r="AC202">
        <v>0</v>
      </c>
      <c r="AD202">
        <v>550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666</v>
      </c>
      <c r="AT202">
        <v>666</v>
      </c>
      <c r="AU202" s="179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34.375</v>
      </c>
      <c r="BJ202">
        <v>44.552500000000002</v>
      </c>
      <c r="BK202">
        <v>0</v>
      </c>
      <c r="BL202">
        <v>41.625</v>
      </c>
      <c r="BM202" t="s">
        <v>2879</v>
      </c>
      <c r="BN202">
        <v>20190701</v>
      </c>
      <c r="BO202">
        <v>550</v>
      </c>
      <c r="BP202" t="s">
        <v>238</v>
      </c>
      <c r="BQ202">
        <v>0</v>
      </c>
      <c r="BR202">
        <v>2020</v>
      </c>
      <c r="BS202" t="s">
        <v>123</v>
      </c>
      <c r="BT202">
        <v>550</v>
      </c>
    </row>
    <row r="203" spans="1:72" x14ac:dyDescent="0.2">
      <c r="A203" t="s">
        <v>660</v>
      </c>
      <c r="B203" t="s">
        <v>3125</v>
      </c>
      <c r="C203" t="s">
        <v>3018</v>
      </c>
      <c r="D203">
        <f>IF(TYPE="R",40,IF(ISNA(INDEX(Categories!D:E,MATCH(GROUPTYPE,Categories!D:D,0),2)),0,INDEX(Categories!D:E,MATCH(GROUPTYPE,Categories!D:D,0),2)))</f>
        <v>13</v>
      </c>
      <c r="E203" t="str">
        <f>IF(TYPE="R","Retained Earnings",IF(ISNA(INDEX(Categories!D:F,MATCH(GLCATCODE,Categories!E:E,0),3)),0,INDEX(Categories!D:F,MATCH(GLCATCODE,Categories!E:E,0),3)))</f>
        <v>Cost and Expenses</v>
      </c>
      <c r="F203" t="s">
        <v>238</v>
      </c>
      <c r="G203" t="s">
        <v>2140</v>
      </c>
      <c r="H203" t="s">
        <v>3120</v>
      </c>
      <c r="I203" t="s">
        <v>2889</v>
      </c>
      <c r="J203" t="s">
        <v>2876</v>
      </c>
      <c r="K203" t="s">
        <v>2876</v>
      </c>
      <c r="L203" t="s">
        <v>2876</v>
      </c>
      <c r="M203" t="s">
        <v>2876</v>
      </c>
      <c r="N203" t="s">
        <v>2876</v>
      </c>
      <c r="O203" t="s">
        <v>2876</v>
      </c>
      <c r="P203" t="s">
        <v>2876</v>
      </c>
      <c r="Q203" t="s">
        <v>2877</v>
      </c>
      <c r="R203" t="s">
        <v>2948</v>
      </c>
      <c r="S203">
        <f>VLOOKUP(ACCOUNTEXSEG,Sheet6!$A$2:$C$4000,3,TRUE)</f>
        <v>0</v>
      </c>
      <c r="T203">
        <f>IF(ACCTTYPE="I",0,OPENBALN)</f>
        <v>0</v>
      </c>
      <c r="U203">
        <v>0</v>
      </c>
      <c r="V203">
        <v>0</v>
      </c>
      <c r="W203">
        <v>0</v>
      </c>
      <c r="X203">
        <v>0</v>
      </c>
      <c r="Y203" s="179">
        <v>0</v>
      </c>
      <c r="Z203">
        <v>0</v>
      </c>
      <c r="AA203">
        <v>0</v>
      </c>
      <c r="AB203">
        <v>0</v>
      </c>
      <c r="AC203">
        <v>600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666</v>
      </c>
      <c r="AS203">
        <v>0</v>
      </c>
      <c r="AT203">
        <v>0</v>
      </c>
      <c r="AU203" s="179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550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454.5625</v>
      </c>
      <c r="BJ203">
        <v>81.25</v>
      </c>
      <c r="BK203">
        <v>0</v>
      </c>
      <c r="BL203">
        <v>41.625</v>
      </c>
      <c r="BM203" t="s">
        <v>2879</v>
      </c>
      <c r="BN203">
        <v>20190701</v>
      </c>
      <c r="BO203">
        <v>600</v>
      </c>
      <c r="BP203" t="s">
        <v>238</v>
      </c>
      <c r="BQ203">
        <v>550</v>
      </c>
      <c r="BR203">
        <v>2020</v>
      </c>
      <c r="BS203" t="s">
        <v>123</v>
      </c>
      <c r="BT203">
        <v>600</v>
      </c>
    </row>
    <row r="204" spans="1:72" x14ac:dyDescent="0.2">
      <c r="A204" t="s">
        <v>661</v>
      </c>
      <c r="B204" t="s">
        <v>3126</v>
      </c>
      <c r="C204" t="s">
        <v>3018</v>
      </c>
      <c r="D204">
        <f>IF(TYPE="R",40,IF(ISNA(INDEX(Categories!D:E,MATCH(GROUPTYPE,Categories!D:D,0),2)),0,INDEX(Categories!D:E,MATCH(GROUPTYPE,Categories!D:D,0),2)))</f>
        <v>13</v>
      </c>
      <c r="E204" t="str">
        <f>IF(TYPE="R","Retained Earnings",IF(ISNA(INDEX(Categories!D:F,MATCH(GLCATCODE,Categories!E:E,0),3)),0,INDEX(Categories!D:F,MATCH(GLCATCODE,Categories!E:E,0),3)))</f>
        <v>Cost and Expenses</v>
      </c>
      <c r="F204" t="s">
        <v>238</v>
      </c>
      <c r="G204" t="s">
        <v>2141</v>
      </c>
      <c r="H204" t="s">
        <v>3120</v>
      </c>
      <c r="I204" t="s">
        <v>2891</v>
      </c>
      <c r="J204" t="s">
        <v>2876</v>
      </c>
      <c r="K204" t="s">
        <v>2876</v>
      </c>
      <c r="L204" t="s">
        <v>2876</v>
      </c>
      <c r="M204" t="s">
        <v>2876</v>
      </c>
      <c r="N204" t="s">
        <v>2876</v>
      </c>
      <c r="O204" t="s">
        <v>2876</v>
      </c>
      <c r="P204" t="s">
        <v>2876</v>
      </c>
      <c r="Q204" t="s">
        <v>2877</v>
      </c>
      <c r="R204" t="s">
        <v>2948</v>
      </c>
      <c r="S204">
        <f>VLOOKUP(ACCOUNTEXSEG,Sheet6!$A$2:$C$4000,3,TRUE)</f>
        <v>1000</v>
      </c>
      <c r="T204">
        <f>IF(ACCTTYPE="I",0,OPENBALN)</f>
        <v>0</v>
      </c>
      <c r="U204">
        <v>2242.5</v>
      </c>
      <c r="V204">
        <v>-660</v>
      </c>
      <c r="W204">
        <v>0</v>
      </c>
      <c r="X204">
        <v>0</v>
      </c>
      <c r="Y204" s="179">
        <v>550</v>
      </c>
      <c r="Z204">
        <v>182.5</v>
      </c>
      <c r="AA204">
        <v>0</v>
      </c>
      <c r="AB204">
        <v>0</v>
      </c>
      <c r="AC204">
        <v>0</v>
      </c>
      <c r="AD204">
        <v>0</v>
      </c>
      <c r="AE204">
        <v>642.5</v>
      </c>
      <c r="AF204">
        <v>600</v>
      </c>
      <c r="AG204">
        <v>600</v>
      </c>
      <c r="AH204">
        <v>0</v>
      </c>
      <c r="AI204">
        <v>666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666</v>
      </c>
      <c r="AR204">
        <v>0</v>
      </c>
      <c r="AS204">
        <v>0</v>
      </c>
      <c r="AT204">
        <v>0</v>
      </c>
      <c r="AU204" s="179">
        <v>600</v>
      </c>
      <c r="AV204">
        <v>0</v>
      </c>
      <c r="AW204">
        <v>0</v>
      </c>
      <c r="AX204">
        <v>450</v>
      </c>
      <c r="AY204">
        <v>715</v>
      </c>
      <c r="AZ204">
        <v>0</v>
      </c>
      <c r="BA204">
        <v>215</v>
      </c>
      <c r="BB204">
        <v>500</v>
      </c>
      <c r="BC204">
        <v>600</v>
      </c>
      <c r="BD204">
        <v>400</v>
      </c>
      <c r="BE204">
        <v>0</v>
      </c>
      <c r="BF204">
        <v>0</v>
      </c>
      <c r="BG204">
        <v>0</v>
      </c>
      <c r="BH204">
        <v>172.8125</v>
      </c>
      <c r="BI204">
        <v>101.875</v>
      </c>
      <c r="BJ204">
        <v>70.326875000000001</v>
      </c>
      <c r="BK204">
        <v>92.650625000000005</v>
      </c>
      <c r="BL204">
        <v>83.25</v>
      </c>
      <c r="BM204" t="s">
        <v>2879</v>
      </c>
      <c r="BN204">
        <v>20190701</v>
      </c>
      <c r="BO204">
        <v>1242.5</v>
      </c>
      <c r="BP204" t="s">
        <v>238</v>
      </c>
      <c r="BQ204">
        <v>1715</v>
      </c>
      <c r="BR204">
        <v>2020</v>
      </c>
      <c r="BS204" t="s">
        <v>123</v>
      </c>
      <c r="BT204">
        <v>1242.5</v>
      </c>
    </row>
    <row r="205" spans="1:72" x14ac:dyDescent="0.2">
      <c r="A205" t="s">
        <v>663</v>
      </c>
      <c r="B205" t="s">
        <v>3127</v>
      </c>
      <c r="C205" t="s">
        <v>3018</v>
      </c>
      <c r="D205">
        <f>IF(TYPE="R",40,IF(ISNA(INDEX(Categories!D:E,MATCH(GROUPTYPE,Categories!D:D,0),2)),0,INDEX(Categories!D:E,MATCH(GROUPTYPE,Categories!D:D,0),2)))</f>
        <v>13</v>
      </c>
      <c r="E205" t="str">
        <f>IF(TYPE="R","Retained Earnings",IF(ISNA(INDEX(Categories!D:F,MATCH(GLCATCODE,Categories!E:E,0),3)),0,INDEX(Categories!D:F,MATCH(GLCATCODE,Categories!E:E,0),3)))</f>
        <v>Cost and Expenses</v>
      </c>
      <c r="F205" t="s">
        <v>238</v>
      </c>
      <c r="G205" t="s">
        <v>2143</v>
      </c>
      <c r="H205" t="s">
        <v>3120</v>
      </c>
      <c r="I205" t="s">
        <v>2895</v>
      </c>
      <c r="J205" t="s">
        <v>2876</v>
      </c>
      <c r="K205" t="s">
        <v>2876</v>
      </c>
      <c r="L205" t="s">
        <v>2876</v>
      </c>
      <c r="M205" t="s">
        <v>2876</v>
      </c>
      <c r="N205" t="s">
        <v>2876</v>
      </c>
      <c r="O205" t="s">
        <v>2876</v>
      </c>
      <c r="P205" t="s">
        <v>2876</v>
      </c>
      <c r="Q205" t="s">
        <v>2877</v>
      </c>
      <c r="R205" t="s">
        <v>2948</v>
      </c>
      <c r="S205">
        <f>VLOOKUP(ACCOUNTEXSEG,Sheet6!$A$2:$C$4000,3,TRUE)</f>
        <v>0</v>
      </c>
      <c r="T205">
        <f>IF(ACCTTYPE="I",0,OPENBALN)</f>
        <v>0</v>
      </c>
      <c r="U205">
        <v>0</v>
      </c>
      <c r="V205">
        <v>0</v>
      </c>
      <c r="W205">
        <v>0</v>
      </c>
      <c r="X205">
        <v>0</v>
      </c>
      <c r="Y205" s="179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 s="179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65.610624999999999</v>
      </c>
      <c r="BL205">
        <v>0</v>
      </c>
      <c r="BM205" t="s">
        <v>2879</v>
      </c>
      <c r="BN205">
        <v>20190701</v>
      </c>
      <c r="BO205">
        <v>0</v>
      </c>
      <c r="BP205" t="s">
        <v>238</v>
      </c>
      <c r="BQ205">
        <v>0</v>
      </c>
      <c r="BR205">
        <v>2020</v>
      </c>
      <c r="BS205" t="s">
        <v>123</v>
      </c>
      <c r="BT205">
        <v>0</v>
      </c>
    </row>
    <row r="206" spans="1:72" x14ac:dyDescent="0.2">
      <c r="A206" t="s">
        <v>664</v>
      </c>
      <c r="B206" t="s">
        <v>3128</v>
      </c>
      <c r="C206" t="s">
        <v>3018</v>
      </c>
      <c r="D206">
        <f>IF(TYPE="R",40,IF(ISNA(INDEX(Categories!D:E,MATCH(GROUPTYPE,Categories!D:D,0),2)),0,INDEX(Categories!D:E,MATCH(GROUPTYPE,Categories!D:D,0),2)))</f>
        <v>13</v>
      </c>
      <c r="E206" t="str">
        <f>IF(TYPE="R","Retained Earnings",IF(ISNA(INDEX(Categories!D:F,MATCH(GLCATCODE,Categories!E:E,0),3)),0,INDEX(Categories!D:F,MATCH(GLCATCODE,Categories!E:E,0),3)))</f>
        <v>Cost and Expenses</v>
      </c>
      <c r="F206" t="s">
        <v>238</v>
      </c>
      <c r="G206" t="s">
        <v>2144</v>
      </c>
      <c r="H206" t="s">
        <v>3120</v>
      </c>
      <c r="I206" t="s">
        <v>2897</v>
      </c>
      <c r="J206" t="s">
        <v>2876</v>
      </c>
      <c r="K206" t="s">
        <v>2876</v>
      </c>
      <c r="L206" t="s">
        <v>2876</v>
      </c>
      <c r="M206" t="s">
        <v>2876</v>
      </c>
      <c r="N206" t="s">
        <v>2876</v>
      </c>
      <c r="O206" t="s">
        <v>2876</v>
      </c>
      <c r="P206" t="s">
        <v>2876</v>
      </c>
      <c r="Q206" t="s">
        <v>2877</v>
      </c>
      <c r="R206" t="s">
        <v>2948</v>
      </c>
      <c r="S206">
        <f>VLOOKUP(ACCOUNTEXSEG,Sheet6!$A$2:$C$4000,3,TRUE)</f>
        <v>1000</v>
      </c>
      <c r="T206">
        <f>IF(ACCTTYPE="I",0,OPENBALN)</f>
        <v>0</v>
      </c>
      <c r="U206">
        <v>0</v>
      </c>
      <c r="V206">
        <v>0</v>
      </c>
      <c r="W206">
        <v>0</v>
      </c>
      <c r="X206">
        <v>0</v>
      </c>
      <c r="Y206" s="179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 s="179">
        <v>0</v>
      </c>
      <c r="AV206">
        <v>215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75.9375</v>
      </c>
      <c r="BI206">
        <v>0</v>
      </c>
      <c r="BJ206">
        <v>0</v>
      </c>
      <c r="BK206">
        <v>0</v>
      </c>
      <c r="BL206">
        <v>0</v>
      </c>
      <c r="BM206" t="s">
        <v>2879</v>
      </c>
      <c r="BN206">
        <v>20190701</v>
      </c>
      <c r="BO206">
        <v>0</v>
      </c>
      <c r="BP206" t="s">
        <v>238</v>
      </c>
      <c r="BQ206">
        <v>0</v>
      </c>
      <c r="BR206">
        <v>2020</v>
      </c>
      <c r="BS206" t="s">
        <v>123</v>
      </c>
      <c r="BT206">
        <v>0</v>
      </c>
    </row>
    <row r="207" spans="1:72" x14ac:dyDescent="0.2">
      <c r="A207" t="s">
        <v>667</v>
      </c>
      <c r="B207" t="s">
        <v>3129</v>
      </c>
      <c r="C207" t="s">
        <v>3018</v>
      </c>
      <c r="D207">
        <f>IF(TYPE="R",40,IF(ISNA(INDEX(Categories!D:E,MATCH(GROUPTYPE,Categories!D:D,0),2)),0,INDEX(Categories!D:E,MATCH(GROUPTYPE,Categories!D:D,0),2)))</f>
        <v>13</v>
      </c>
      <c r="E207" t="str">
        <f>IF(TYPE="R","Retained Earnings",IF(ISNA(INDEX(Categories!D:F,MATCH(GLCATCODE,Categories!E:E,0),3)),0,INDEX(Categories!D:F,MATCH(GLCATCODE,Categories!E:E,0),3)))</f>
        <v>Cost and Expenses</v>
      </c>
      <c r="F207" t="s">
        <v>238</v>
      </c>
      <c r="G207" t="s">
        <v>2153</v>
      </c>
      <c r="H207" t="s">
        <v>3130</v>
      </c>
      <c r="I207" t="s">
        <v>2883</v>
      </c>
      <c r="J207" t="s">
        <v>2876</v>
      </c>
      <c r="K207" t="s">
        <v>2876</v>
      </c>
      <c r="L207" t="s">
        <v>2876</v>
      </c>
      <c r="M207" t="s">
        <v>2876</v>
      </c>
      <c r="N207" t="s">
        <v>2876</v>
      </c>
      <c r="O207" t="s">
        <v>2876</v>
      </c>
      <c r="P207" t="s">
        <v>2876</v>
      </c>
      <c r="Q207" t="s">
        <v>2877</v>
      </c>
      <c r="R207" t="s">
        <v>2948</v>
      </c>
      <c r="S207">
        <f>VLOOKUP(ACCOUNTEXSEG,Sheet6!$A$2:$C$4000,3,TRUE)</f>
        <v>0</v>
      </c>
      <c r="T207">
        <f>IF(ACCTTYPE="I",0,OPENBALN)</f>
        <v>0</v>
      </c>
      <c r="U207">
        <v>0</v>
      </c>
      <c r="V207">
        <v>0</v>
      </c>
      <c r="W207">
        <v>0</v>
      </c>
      <c r="X207">
        <v>0</v>
      </c>
      <c r="Y207" s="179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6663.98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6462.04</v>
      </c>
      <c r="AR207">
        <v>0</v>
      </c>
      <c r="AS207">
        <v>0</v>
      </c>
      <c r="AT207">
        <v>0</v>
      </c>
      <c r="AU207" s="179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11219.67</v>
      </c>
      <c r="BB207">
        <v>0</v>
      </c>
      <c r="BC207">
        <v>14433.08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2628.1812500000001</v>
      </c>
      <c r="BK207">
        <v>0</v>
      </c>
      <c r="BL207">
        <v>820.37625000000003</v>
      </c>
      <c r="BM207" t="s">
        <v>2879</v>
      </c>
      <c r="BN207">
        <v>20190701</v>
      </c>
      <c r="BO207">
        <v>0</v>
      </c>
      <c r="BP207" t="s">
        <v>238</v>
      </c>
      <c r="BQ207">
        <v>25652.75</v>
      </c>
      <c r="BR207">
        <v>2020</v>
      </c>
      <c r="BS207" t="s">
        <v>123</v>
      </c>
      <c r="BT207">
        <v>0</v>
      </c>
    </row>
    <row r="208" spans="1:72" x14ac:dyDescent="0.2">
      <c r="A208" t="s">
        <v>668</v>
      </c>
      <c r="B208" t="s">
        <v>3131</v>
      </c>
      <c r="C208" t="s">
        <v>3018</v>
      </c>
      <c r="D208">
        <f>IF(TYPE="R",40,IF(ISNA(INDEX(Categories!D:E,MATCH(GROUPTYPE,Categories!D:D,0),2)),0,INDEX(Categories!D:E,MATCH(GROUPTYPE,Categories!D:D,0),2)))</f>
        <v>13</v>
      </c>
      <c r="E208" t="str">
        <f>IF(TYPE="R","Retained Earnings",IF(ISNA(INDEX(Categories!D:F,MATCH(GLCATCODE,Categories!E:E,0),3)),0,INDEX(Categories!D:F,MATCH(GLCATCODE,Categories!E:E,0),3)))</f>
        <v>Cost and Expenses</v>
      </c>
      <c r="F208" t="s">
        <v>238</v>
      </c>
      <c r="G208" t="s">
        <v>2154</v>
      </c>
      <c r="H208" t="s">
        <v>3130</v>
      </c>
      <c r="I208" t="s">
        <v>2885</v>
      </c>
      <c r="J208" t="s">
        <v>2876</v>
      </c>
      <c r="K208" t="s">
        <v>2876</v>
      </c>
      <c r="L208" t="s">
        <v>2876</v>
      </c>
      <c r="M208" t="s">
        <v>2876</v>
      </c>
      <c r="N208" t="s">
        <v>2876</v>
      </c>
      <c r="O208" t="s">
        <v>2876</v>
      </c>
      <c r="P208" t="s">
        <v>2876</v>
      </c>
      <c r="Q208" t="s">
        <v>2877</v>
      </c>
      <c r="R208" t="s">
        <v>2948</v>
      </c>
      <c r="S208">
        <f>VLOOKUP(ACCOUNTEXSEG,Sheet6!$A$2:$C$4000,3,TRUE)</f>
        <v>0</v>
      </c>
      <c r="T208">
        <f>IF(ACCTTYPE="I",0,OPENBALN)</f>
        <v>0</v>
      </c>
      <c r="U208">
        <v>0</v>
      </c>
      <c r="V208">
        <v>0</v>
      </c>
      <c r="W208">
        <v>0</v>
      </c>
      <c r="X208">
        <v>0</v>
      </c>
      <c r="Y208" s="179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8485.5499999999993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 s="179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530.34687499999995</v>
      </c>
      <c r="BM208" t="s">
        <v>2879</v>
      </c>
      <c r="BN208">
        <v>20190701</v>
      </c>
      <c r="BO208">
        <v>0</v>
      </c>
      <c r="BP208" t="s">
        <v>238</v>
      </c>
      <c r="BQ208">
        <v>0</v>
      </c>
      <c r="BR208">
        <v>2020</v>
      </c>
      <c r="BS208" t="s">
        <v>123</v>
      </c>
      <c r="BT208">
        <v>0</v>
      </c>
    </row>
    <row r="209" spans="1:72" x14ac:dyDescent="0.2">
      <c r="A209" t="s">
        <v>1311</v>
      </c>
      <c r="B209" t="s">
        <v>3132</v>
      </c>
      <c r="C209" t="s">
        <v>3018</v>
      </c>
      <c r="D209">
        <f>IF(TYPE="R",40,IF(ISNA(INDEX(Categories!D:E,MATCH(GROUPTYPE,Categories!D:D,0),2)),0,INDEX(Categories!D:E,MATCH(GROUPTYPE,Categories!D:D,0),2)))</f>
        <v>13</v>
      </c>
      <c r="E209" t="str">
        <f>IF(TYPE="R","Retained Earnings",IF(ISNA(INDEX(Categories!D:F,MATCH(GLCATCODE,Categories!E:E,0),3)),0,INDEX(Categories!D:F,MATCH(GLCATCODE,Categories!E:E,0),3)))</f>
        <v>Cost and Expenses</v>
      </c>
      <c r="F209" t="s">
        <v>238</v>
      </c>
      <c r="G209" t="s">
        <v>2155</v>
      </c>
      <c r="H209" t="s">
        <v>3130</v>
      </c>
      <c r="I209" t="s">
        <v>2887</v>
      </c>
      <c r="J209" t="s">
        <v>2876</v>
      </c>
      <c r="K209" t="s">
        <v>2876</v>
      </c>
      <c r="L209" t="s">
        <v>2876</v>
      </c>
      <c r="M209" t="s">
        <v>2876</v>
      </c>
      <c r="N209" t="s">
        <v>2876</v>
      </c>
      <c r="O209" t="s">
        <v>2876</v>
      </c>
      <c r="P209" t="s">
        <v>2876</v>
      </c>
      <c r="Q209" t="s">
        <v>2877</v>
      </c>
      <c r="R209" t="s">
        <v>2948</v>
      </c>
      <c r="S209">
        <f>VLOOKUP(ACCOUNTEXSEG,Sheet6!$A$2:$C$4000,3,TRUE)</f>
        <v>0</v>
      </c>
      <c r="T209">
        <f>IF(ACCTTYPE="I",0,OPENBALN)</f>
        <v>0</v>
      </c>
      <c r="U209">
        <v>0</v>
      </c>
      <c r="V209">
        <v>0</v>
      </c>
      <c r="W209">
        <v>0</v>
      </c>
      <c r="X209">
        <v>0</v>
      </c>
      <c r="Y209" s="17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2656.43</v>
      </c>
      <c r="AT209">
        <v>2656.43</v>
      </c>
      <c r="AU209" s="17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166.02687499999999</v>
      </c>
      <c r="BM209" t="s">
        <v>2879</v>
      </c>
      <c r="BN209">
        <v>20190701</v>
      </c>
      <c r="BO209">
        <v>0</v>
      </c>
      <c r="BP209" t="s">
        <v>238</v>
      </c>
      <c r="BQ209">
        <v>0</v>
      </c>
      <c r="BR209">
        <v>2020</v>
      </c>
      <c r="BS209" t="s">
        <v>123</v>
      </c>
      <c r="BT209">
        <v>0</v>
      </c>
    </row>
    <row r="210" spans="1:72" x14ac:dyDescent="0.2">
      <c r="A210" t="s">
        <v>669</v>
      </c>
      <c r="B210" t="s">
        <v>3133</v>
      </c>
      <c r="C210" t="s">
        <v>3018</v>
      </c>
      <c r="D210">
        <f>IF(TYPE="R",40,IF(ISNA(INDEX(Categories!D:E,MATCH(GROUPTYPE,Categories!D:D,0),2)),0,INDEX(Categories!D:E,MATCH(GROUPTYPE,Categories!D:D,0),2)))</f>
        <v>13</v>
      </c>
      <c r="E210" t="str">
        <f>IF(TYPE="R","Retained Earnings",IF(ISNA(INDEX(Categories!D:F,MATCH(GLCATCODE,Categories!E:E,0),3)),0,INDEX(Categories!D:F,MATCH(GLCATCODE,Categories!E:E,0),3)))</f>
        <v>Cost and Expenses</v>
      </c>
      <c r="F210" t="s">
        <v>238</v>
      </c>
      <c r="G210" t="s">
        <v>2156</v>
      </c>
      <c r="H210" t="s">
        <v>3130</v>
      </c>
      <c r="I210" t="s">
        <v>2889</v>
      </c>
      <c r="J210" t="s">
        <v>2876</v>
      </c>
      <c r="K210" t="s">
        <v>2876</v>
      </c>
      <c r="L210" t="s">
        <v>2876</v>
      </c>
      <c r="M210" t="s">
        <v>2876</v>
      </c>
      <c r="N210" t="s">
        <v>2876</v>
      </c>
      <c r="O210" t="s">
        <v>2876</v>
      </c>
      <c r="P210" t="s">
        <v>2876</v>
      </c>
      <c r="Q210" t="s">
        <v>2877</v>
      </c>
      <c r="R210" t="s">
        <v>2948</v>
      </c>
      <c r="S210">
        <f>VLOOKUP(ACCOUNTEXSEG,Sheet6!$A$2:$C$4000,3,TRUE)</f>
        <v>0</v>
      </c>
      <c r="T210">
        <f>IF(ACCTTYPE="I",0,OPENBALN)</f>
        <v>0</v>
      </c>
      <c r="U210">
        <v>0</v>
      </c>
      <c r="V210">
        <v>0</v>
      </c>
      <c r="W210">
        <v>0</v>
      </c>
      <c r="X210">
        <v>0</v>
      </c>
      <c r="Y210" s="179">
        <v>0</v>
      </c>
      <c r="Z210">
        <v>0</v>
      </c>
      <c r="AA210">
        <v>0</v>
      </c>
      <c r="AB210">
        <v>4410.87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4533.32</v>
      </c>
      <c r="AS210">
        <v>0</v>
      </c>
      <c r="AT210">
        <v>0</v>
      </c>
      <c r="AU210" s="179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710.66937499999995</v>
      </c>
      <c r="BK210">
        <v>0</v>
      </c>
      <c r="BL210">
        <v>283.33249999999998</v>
      </c>
      <c r="BM210" t="s">
        <v>2879</v>
      </c>
      <c r="BN210">
        <v>20190701</v>
      </c>
      <c r="BO210">
        <v>4410.87</v>
      </c>
      <c r="BP210" t="s">
        <v>238</v>
      </c>
      <c r="BQ210">
        <v>0</v>
      </c>
      <c r="BR210">
        <v>2020</v>
      </c>
      <c r="BS210" t="s">
        <v>123</v>
      </c>
      <c r="BT210">
        <v>4410.87</v>
      </c>
    </row>
    <row r="211" spans="1:72" x14ac:dyDescent="0.2">
      <c r="A211" t="s">
        <v>670</v>
      </c>
      <c r="B211" t="s">
        <v>3134</v>
      </c>
      <c r="C211" t="s">
        <v>3018</v>
      </c>
      <c r="D211">
        <f>IF(TYPE="R",40,IF(ISNA(INDEX(Categories!D:E,MATCH(GROUPTYPE,Categories!D:D,0),2)),0,INDEX(Categories!D:E,MATCH(GROUPTYPE,Categories!D:D,0),2)))</f>
        <v>13</v>
      </c>
      <c r="E211" t="str">
        <f>IF(TYPE="R","Retained Earnings",IF(ISNA(INDEX(Categories!D:F,MATCH(GLCATCODE,Categories!E:E,0),3)),0,INDEX(Categories!D:F,MATCH(GLCATCODE,Categories!E:E,0),3)))</f>
        <v>Cost and Expenses</v>
      </c>
      <c r="F211" t="s">
        <v>238</v>
      </c>
      <c r="G211" t="s">
        <v>2157</v>
      </c>
      <c r="H211" t="s">
        <v>3130</v>
      </c>
      <c r="I211" t="s">
        <v>2891</v>
      </c>
      <c r="J211" t="s">
        <v>2876</v>
      </c>
      <c r="K211" t="s">
        <v>2876</v>
      </c>
      <c r="L211" t="s">
        <v>2876</v>
      </c>
      <c r="M211" t="s">
        <v>2876</v>
      </c>
      <c r="N211" t="s">
        <v>2876</v>
      </c>
      <c r="O211" t="s">
        <v>2876</v>
      </c>
      <c r="P211" t="s">
        <v>2876</v>
      </c>
      <c r="Q211" t="s">
        <v>2877</v>
      </c>
      <c r="R211" t="s">
        <v>2948</v>
      </c>
      <c r="S211">
        <f>VLOOKUP(ACCOUNTEXSEG,Sheet6!$A$2:$C$4000,3,TRUE)</f>
        <v>0</v>
      </c>
      <c r="T211">
        <f>IF(ACCTTYPE="I",0,OPENBALN)</f>
        <v>0</v>
      </c>
      <c r="U211">
        <v>0</v>
      </c>
      <c r="V211">
        <v>69121.5</v>
      </c>
      <c r="W211">
        <v>3113.04</v>
      </c>
      <c r="X211">
        <v>0</v>
      </c>
      <c r="Y211" s="179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3296.96</v>
      </c>
      <c r="AG211">
        <v>3296.96</v>
      </c>
      <c r="AH211">
        <v>0</v>
      </c>
      <c r="AI211">
        <v>18780.650000000001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7319.46</v>
      </c>
      <c r="AR211">
        <v>0</v>
      </c>
      <c r="AS211">
        <v>0</v>
      </c>
      <c r="AT211">
        <v>0</v>
      </c>
      <c r="AU211" s="179">
        <v>0</v>
      </c>
      <c r="AV211">
        <v>50665.9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3166.6187500000001</v>
      </c>
      <c r="BI211">
        <v>993.09812499999998</v>
      </c>
      <c r="BJ211">
        <v>1228.014375</v>
      </c>
      <c r="BK211">
        <v>2165.640625</v>
      </c>
      <c r="BL211">
        <v>1631.256875</v>
      </c>
      <c r="BM211" t="s">
        <v>2879</v>
      </c>
      <c r="BN211">
        <v>20190701</v>
      </c>
      <c r="BO211">
        <v>3296.96</v>
      </c>
      <c r="BP211" t="s">
        <v>238</v>
      </c>
      <c r="BQ211">
        <v>0</v>
      </c>
      <c r="BR211">
        <v>2020</v>
      </c>
      <c r="BS211" t="s">
        <v>123</v>
      </c>
      <c r="BT211">
        <v>3296.96</v>
      </c>
    </row>
    <row r="212" spans="1:72" x14ac:dyDescent="0.2">
      <c r="A212" t="s">
        <v>1313</v>
      </c>
      <c r="B212" t="s">
        <v>3135</v>
      </c>
      <c r="C212" t="s">
        <v>3018</v>
      </c>
      <c r="D212">
        <f>IF(TYPE="R",40,IF(ISNA(INDEX(Categories!D:E,MATCH(GROUPTYPE,Categories!D:D,0),2)),0,INDEX(Categories!D:E,MATCH(GROUPTYPE,Categories!D:D,0),2)))</f>
        <v>13</v>
      </c>
      <c r="E212" t="str">
        <f>IF(TYPE="R","Retained Earnings",IF(ISNA(INDEX(Categories!D:F,MATCH(GLCATCODE,Categories!E:E,0),3)),0,INDEX(Categories!D:F,MATCH(GLCATCODE,Categories!E:E,0),3)))</f>
        <v>Cost and Expenses</v>
      </c>
      <c r="F212" t="s">
        <v>238</v>
      </c>
      <c r="G212" t="s">
        <v>2161</v>
      </c>
      <c r="H212" t="s">
        <v>3130</v>
      </c>
      <c r="I212" t="s">
        <v>2905</v>
      </c>
      <c r="J212" t="s">
        <v>2876</v>
      </c>
      <c r="K212" t="s">
        <v>2876</v>
      </c>
      <c r="L212" t="s">
        <v>2876</v>
      </c>
      <c r="M212" t="s">
        <v>2876</v>
      </c>
      <c r="N212" t="s">
        <v>2876</v>
      </c>
      <c r="O212" t="s">
        <v>2876</v>
      </c>
      <c r="P212" t="s">
        <v>2876</v>
      </c>
      <c r="Q212" t="s">
        <v>2877</v>
      </c>
      <c r="R212" t="s">
        <v>2948</v>
      </c>
      <c r="S212">
        <f>VLOOKUP(ACCOUNTEXSEG,Sheet6!$A$2:$C$4000,3,TRUE)</f>
        <v>0</v>
      </c>
      <c r="T212">
        <f>IF(ACCTTYPE="I",0,OPENBALN)</f>
        <v>0</v>
      </c>
      <c r="U212">
        <v>0</v>
      </c>
      <c r="V212">
        <v>0</v>
      </c>
      <c r="W212">
        <v>0</v>
      </c>
      <c r="X212">
        <v>0</v>
      </c>
      <c r="Y212" s="179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2500</v>
      </c>
      <c r="AP212">
        <v>0</v>
      </c>
      <c r="AQ212">
        <v>0</v>
      </c>
      <c r="AR212">
        <v>0</v>
      </c>
      <c r="AS212">
        <v>0</v>
      </c>
      <c r="AT212">
        <v>0</v>
      </c>
      <c r="AU212" s="179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166.66666599999999</v>
      </c>
      <c r="BM212" t="s">
        <v>2879</v>
      </c>
      <c r="BN212">
        <v>20190701</v>
      </c>
      <c r="BO212">
        <v>0</v>
      </c>
      <c r="BP212" t="s">
        <v>238</v>
      </c>
      <c r="BQ212">
        <v>0</v>
      </c>
      <c r="BR212">
        <v>2020</v>
      </c>
      <c r="BS212" t="s">
        <v>123</v>
      </c>
      <c r="BT212">
        <v>0</v>
      </c>
    </row>
    <row r="213" spans="1:72" x14ac:dyDescent="0.2">
      <c r="A213" t="s">
        <v>1314</v>
      </c>
      <c r="B213" t="s">
        <v>3136</v>
      </c>
      <c r="C213" t="s">
        <v>3018</v>
      </c>
      <c r="D213">
        <f>IF(TYPE="R",40,IF(ISNA(INDEX(Categories!D:E,MATCH(GROUPTYPE,Categories!D:D,0),2)),0,INDEX(Categories!D:E,MATCH(GROUPTYPE,Categories!D:D,0),2)))</f>
        <v>13</v>
      </c>
      <c r="E213" t="str">
        <f>IF(TYPE="R","Retained Earnings",IF(ISNA(INDEX(Categories!D:F,MATCH(GLCATCODE,Categories!E:E,0),3)),0,INDEX(Categories!D:F,MATCH(GLCATCODE,Categories!E:E,0),3)))</f>
        <v>Cost and Expenses</v>
      </c>
      <c r="F213" t="s">
        <v>238</v>
      </c>
      <c r="G213" t="s">
        <v>2162</v>
      </c>
      <c r="H213" t="s">
        <v>3130</v>
      </c>
      <c r="I213" t="s">
        <v>2907</v>
      </c>
      <c r="J213" t="s">
        <v>2876</v>
      </c>
      <c r="K213" t="s">
        <v>2876</v>
      </c>
      <c r="L213" t="s">
        <v>2876</v>
      </c>
      <c r="M213" t="s">
        <v>2876</v>
      </c>
      <c r="N213" t="s">
        <v>2876</v>
      </c>
      <c r="O213" t="s">
        <v>2876</v>
      </c>
      <c r="P213" t="s">
        <v>2876</v>
      </c>
      <c r="Q213" t="s">
        <v>2877</v>
      </c>
      <c r="R213" t="s">
        <v>2948</v>
      </c>
      <c r="S213">
        <f>VLOOKUP(ACCOUNTEXSEG,Sheet6!$A$2:$C$4000,3,TRUE)</f>
        <v>0</v>
      </c>
      <c r="T213">
        <f>IF(ACCTTYPE="I",0,OPENBALN)</f>
        <v>0</v>
      </c>
      <c r="U213">
        <v>0</v>
      </c>
      <c r="V213">
        <v>0</v>
      </c>
      <c r="W213">
        <v>0</v>
      </c>
      <c r="X213">
        <v>0</v>
      </c>
      <c r="Y213" s="179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 s="179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14.655333000000001</v>
      </c>
      <c r="BK213">
        <v>94.411332999999999</v>
      </c>
      <c r="BL213">
        <v>0</v>
      </c>
      <c r="BM213" t="s">
        <v>2879</v>
      </c>
      <c r="BN213">
        <v>20190701</v>
      </c>
      <c r="BO213">
        <v>0</v>
      </c>
      <c r="BP213" t="s">
        <v>238</v>
      </c>
      <c r="BQ213">
        <v>0</v>
      </c>
      <c r="BR213">
        <v>2020</v>
      </c>
      <c r="BS213" t="s">
        <v>123</v>
      </c>
      <c r="BT213">
        <v>0</v>
      </c>
    </row>
    <row r="214" spans="1:72" x14ac:dyDescent="0.2">
      <c r="A214" t="s">
        <v>1315</v>
      </c>
      <c r="B214" t="s">
        <v>3137</v>
      </c>
      <c r="C214" t="s">
        <v>3018</v>
      </c>
      <c r="D214">
        <f>IF(TYPE="R",40,IF(ISNA(INDEX(Categories!D:E,MATCH(GROUPTYPE,Categories!D:D,0),2)),0,INDEX(Categories!D:E,MATCH(GROUPTYPE,Categories!D:D,0),2)))</f>
        <v>13</v>
      </c>
      <c r="E214" t="str">
        <f>IF(TYPE="R","Retained Earnings",IF(ISNA(INDEX(Categories!D:F,MATCH(GLCATCODE,Categories!E:E,0),3)),0,INDEX(Categories!D:F,MATCH(GLCATCODE,Categories!E:E,0),3)))</f>
        <v>Cost and Expenses</v>
      </c>
      <c r="F214" t="s">
        <v>238</v>
      </c>
      <c r="G214" t="s">
        <v>2163</v>
      </c>
      <c r="H214" t="s">
        <v>3130</v>
      </c>
      <c r="I214" t="s">
        <v>2909</v>
      </c>
      <c r="J214" t="s">
        <v>2876</v>
      </c>
      <c r="K214" t="s">
        <v>2876</v>
      </c>
      <c r="L214" t="s">
        <v>2876</v>
      </c>
      <c r="M214" t="s">
        <v>2876</v>
      </c>
      <c r="N214" t="s">
        <v>2876</v>
      </c>
      <c r="O214" t="s">
        <v>2876</v>
      </c>
      <c r="P214" t="s">
        <v>2876</v>
      </c>
      <c r="Q214" t="s">
        <v>2877</v>
      </c>
      <c r="R214" t="s">
        <v>2948</v>
      </c>
      <c r="S214">
        <f>VLOOKUP(ACCOUNTEXSEG,Sheet6!$A$2:$C$4000,3,TRUE)</f>
        <v>0</v>
      </c>
      <c r="T214">
        <f>IF(ACCTTYPE="I",0,OPENBALN)</f>
        <v>0</v>
      </c>
      <c r="U214">
        <v>0</v>
      </c>
      <c r="V214">
        <v>0</v>
      </c>
      <c r="W214">
        <v>0</v>
      </c>
      <c r="X214">
        <v>0</v>
      </c>
      <c r="Y214" s="179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2640</v>
      </c>
      <c r="AG214">
        <v>2640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 s="179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242.67599999999999</v>
      </c>
      <c r="BK214">
        <v>0</v>
      </c>
      <c r="BL214">
        <v>0</v>
      </c>
      <c r="BM214" t="s">
        <v>2879</v>
      </c>
      <c r="BN214">
        <v>20190701</v>
      </c>
      <c r="BO214">
        <v>2640</v>
      </c>
      <c r="BP214" t="s">
        <v>238</v>
      </c>
      <c r="BQ214">
        <v>0</v>
      </c>
      <c r="BR214">
        <v>2020</v>
      </c>
      <c r="BS214" t="s">
        <v>123</v>
      </c>
      <c r="BT214">
        <v>2640</v>
      </c>
    </row>
    <row r="215" spans="1:72" x14ac:dyDescent="0.2">
      <c r="A215" t="s">
        <v>675</v>
      </c>
      <c r="B215" t="s">
        <v>3138</v>
      </c>
      <c r="C215" t="s">
        <v>3018</v>
      </c>
      <c r="D215">
        <f>IF(TYPE="R",40,IF(ISNA(INDEX(Categories!D:E,MATCH(GROUPTYPE,Categories!D:D,0),2)),0,INDEX(Categories!D:E,MATCH(GROUPTYPE,Categories!D:D,0),2)))</f>
        <v>13</v>
      </c>
      <c r="E215" t="str">
        <f>IF(TYPE="R","Retained Earnings",IF(ISNA(INDEX(Categories!D:F,MATCH(GLCATCODE,Categories!E:E,0),3)),0,INDEX(Categories!D:F,MATCH(GLCATCODE,Categories!E:E,0),3)))</f>
        <v>Cost and Expenses</v>
      </c>
      <c r="F215" t="s">
        <v>238</v>
      </c>
      <c r="G215" t="s">
        <v>2182</v>
      </c>
      <c r="H215" t="s">
        <v>3139</v>
      </c>
      <c r="I215" t="s">
        <v>2883</v>
      </c>
      <c r="J215" t="s">
        <v>2876</v>
      </c>
      <c r="K215" t="s">
        <v>2876</v>
      </c>
      <c r="L215" t="s">
        <v>2876</v>
      </c>
      <c r="M215" t="s">
        <v>2876</v>
      </c>
      <c r="N215" t="s">
        <v>2876</v>
      </c>
      <c r="O215" t="s">
        <v>2876</v>
      </c>
      <c r="P215" t="s">
        <v>2876</v>
      </c>
      <c r="Q215" t="s">
        <v>2877</v>
      </c>
      <c r="R215" t="s">
        <v>2948</v>
      </c>
      <c r="S215">
        <f>VLOOKUP(ACCOUNTEXSEG,Sheet6!$A$2:$C$4000,3,TRUE)</f>
        <v>0</v>
      </c>
      <c r="T215">
        <f>IF(ACCTTYPE="I",0,OPENBALN)</f>
        <v>0</v>
      </c>
      <c r="U215">
        <v>0</v>
      </c>
      <c r="V215">
        <v>0</v>
      </c>
      <c r="W215">
        <v>0</v>
      </c>
      <c r="X215">
        <v>0</v>
      </c>
      <c r="Y215" s="179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 s="179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1.1000000000000001</v>
      </c>
      <c r="BK215">
        <v>1.619375</v>
      </c>
      <c r="BL215">
        <v>0</v>
      </c>
      <c r="BM215" t="s">
        <v>2879</v>
      </c>
      <c r="BN215">
        <v>20190701</v>
      </c>
      <c r="BO215">
        <v>0</v>
      </c>
      <c r="BP215" t="s">
        <v>238</v>
      </c>
      <c r="BQ215">
        <v>0</v>
      </c>
      <c r="BR215">
        <v>2020</v>
      </c>
      <c r="BS215" t="s">
        <v>123</v>
      </c>
      <c r="BT215">
        <v>0</v>
      </c>
    </row>
    <row r="216" spans="1:72" x14ac:dyDescent="0.2">
      <c r="A216" t="s">
        <v>679</v>
      </c>
      <c r="B216" t="s">
        <v>3140</v>
      </c>
      <c r="C216" t="s">
        <v>3018</v>
      </c>
      <c r="D216">
        <f>IF(TYPE="R",40,IF(ISNA(INDEX(Categories!D:E,MATCH(GROUPTYPE,Categories!D:D,0),2)),0,INDEX(Categories!D:E,MATCH(GROUPTYPE,Categories!D:D,0),2)))</f>
        <v>13</v>
      </c>
      <c r="E216" t="str">
        <f>IF(TYPE="R","Retained Earnings",IF(ISNA(INDEX(Categories!D:F,MATCH(GLCATCODE,Categories!E:E,0),3)),0,INDEX(Categories!D:F,MATCH(GLCATCODE,Categories!E:E,0),3)))</f>
        <v>Cost and Expenses</v>
      </c>
      <c r="F216" t="s">
        <v>238</v>
      </c>
      <c r="G216" t="s">
        <v>2186</v>
      </c>
      <c r="H216" t="s">
        <v>3139</v>
      </c>
      <c r="I216" t="s">
        <v>2891</v>
      </c>
      <c r="J216" t="s">
        <v>2876</v>
      </c>
      <c r="K216" t="s">
        <v>2876</v>
      </c>
      <c r="L216" t="s">
        <v>2876</v>
      </c>
      <c r="M216" t="s">
        <v>2876</v>
      </c>
      <c r="N216" t="s">
        <v>2876</v>
      </c>
      <c r="O216" t="s">
        <v>2876</v>
      </c>
      <c r="P216" t="s">
        <v>2876</v>
      </c>
      <c r="Q216" t="s">
        <v>2877</v>
      </c>
      <c r="R216" t="s">
        <v>2948</v>
      </c>
      <c r="S216">
        <f>VLOOKUP(ACCOUNTEXSEG,Sheet6!$A$2:$C$4000,3,TRUE)</f>
        <v>0</v>
      </c>
      <c r="T216">
        <f>IF(ACCTTYPE="I",0,OPENBALN)</f>
        <v>0</v>
      </c>
      <c r="U216">
        <v>0</v>
      </c>
      <c r="V216">
        <v>0</v>
      </c>
      <c r="W216">
        <v>0</v>
      </c>
      <c r="X216">
        <v>0</v>
      </c>
      <c r="Y216" s="179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 s="179">
        <v>0</v>
      </c>
      <c r="AV216">
        <v>0</v>
      </c>
      <c r="AW216">
        <v>15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0.9375</v>
      </c>
      <c r="BI216">
        <v>0</v>
      </c>
      <c r="BJ216">
        <v>0</v>
      </c>
      <c r="BK216">
        <v>0</v>
      </c>
      <c r="BL216">
        <v>0</v>
      </c>
      <c r="BM216" t="s">
        <v>2879</v>
      </c>
      <c r="BN216">
        <v>20190701</v>
      </c>
      <c r="BO216">
        <v>0</v>
      </c>
      <c r="BP216" t="s">
        <v>238</v>
      </c>
      <c r="BQ216">
        <v>0</v>
      </c>
      <c r="BR216">
        <v>2020</v>
      </c>
      <c r="BS216" t="s">
        <v>123</v>
      </c>
      <c r="BT216">
        <v>0</v>
      </c>
    </row>
    <row r="217" spans="1:72" x14ac:dyDescent="0.2">
      <c r="A217" t="s">
        <v>1341</v>
      </c>
      <c r="B217" t="s">
        <v>3141</v>
      </c>
      <c r="C217" t="s">
        <v>3018</v>
      </c>
      <c r="D217">
        <f>IF(TYPE="R",40,IF(ISNA(INDEX(Categories!D:E,MATCH(GROUPTYPE,Categories!D:D,0),2)),0,INDEX(Categories!D:E,MATCH(GROUPTYPE,Categories!D:D,0),2)))</f>
        <v>13</v>
      </c>
      <c r="E217" t="str">
        <f>IF(TYPE="R","Retained Earnings",IF(ISNA(INDEX(Categories!D:F,MATCH(GLCATCODE,Categories!E:E,0),3)),0,INDEX(Categories!D:F,MATCH(GLCATCODE,Categories!E:E,0),3)))</f>
        <v>Cost and Expenses</v>
      </c>
      <c r="F217" t="s">
        <v>238</v>
      </c>
      <c r="G217" t="s">
        <v>2202</v>
      </c>
      <c r="H217" t="s">
        <v>3142</v>
      </c>
      <c r="I217" t="s">
        <v>2891</v>
      </c>
      <c r="J217" t="s">
        <v>2876</v>
      </c>
      <c r="K217" t="s">
        <v>2876</v>
      </c>
      <c r="L217" t="s">
        <v>2876</v>
      </c>
      <c r="M217" t="s">
        <v>2876</v>
      </c>
      <c r="N217" t="s">
        <v>2876</v>
      </c>
      <c r="O217" t="s">
        <v>2876</v>
      </c>
      <c r="P217" t="s">
        <v>2876</v>
      </c>
      <c r="Q217" t="s">
        <v>2877</v>
      </c>
      <c r="R217" t="s">
        <v>2948</v>
      </c>
      <c r="S217">
        <f>VLOOKUP(ACCOUNTEXSEG,Sheet6!$A$2:$C$4000,3,TRUE)</f>
        <v>0</v>
      </c>
      <c r="T217">
        <f>IF(ACCTTYPE="I",0,OPENBALN)</f>
        <v>0</v>
      </c>
      <c r="U217">
        <v>0</v>
      </c>
      <c r="V217">
        <v>0</v>
      </c>
      <c r="W217">
        <v>0</v>
      </c>
      <c r="X217">
        <v>0</v>
      </c>
      <c r="Y217" s="179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 s="179">
        <v>0</v>
      </c>
      <c r="AV217">
        <v>0</v>
      </c>
      <c r="AW217">
        <v>7036.36</v>
      </c>
      <c r="AX217">
        <v>0</v>
      </c>
      <c r="AY217">
        <v>500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471.02249999999998</v>
      </c>
      <c r="BI217">
        <v>0</v>
      </c>
      <c r="BJ217">
        <v>0</v>
      </c>
      <c r="BK217">
        <v>0</v>
      </c>
      <c r="BL217">
        <v>0</v>
      </c>
      <c r="BM217" t="s">
        <v>2879</v>
      </c>
      <c r="BN217">
        <v>20190701</v>
      </c>
      <c r="BO217">
        <v>0</v>
      </c>
      <c r="BP217" t="s">
        <v>238</v>
      </c>
      <c r="BQ217">
        <v>0</v>
      </c>
      <c r="BR217">
        <v>2020</v>
      </c>
      <c r="BS217" t="s">
        <v>123</v>
      </c>
      <c r="BT217">
        <v>0</v>
      </c>
    </row>
    <row r="218" spans="1:72" x14ac:dyDescent="0.2">
      <c r="A218" t="s">
        <v>1344</v>
      </c>
      <c r="B218" t="s">
        <v>3143</v>
      </c>
      <c r="C218" t="s">
        <v>3018</v>
      </c>
      <c r="D218">
        <f>IF(TYPE="R",40,IF(ISNA(INDEX(Categories!D:E,MATCH(GROUPTYPE,Categories!D:D,0),2)),0,INDEX(Categories!D:E,MATCH(GROUPTYPE,Categories!D:D,0),2)))</f>
        <v>13</v>
      </c>
      <c r="E218" t="str">
        <f>IF(TYPE="R","Retained Earnings",IF(ISNA(INDEX(Categories!D:F,MATCH(GLCATCODE,Categories!E:E,0),3)),0,INDEX(Categories!D:F,MATCH(GLCATCODE,Categories!E:E,0),3)))</f>
        <v>Cost and Expenses</v>
      </c>
      <c r="F218" t="s">
        <v>238</v>
      </c>
      <c r="G218" t="s">
        <v>2205</v>
      </c>
      <c r="H218" t="s">
        <v>3142</v>
      </c>
      <c r="I218" t="s">
        <v>2897</v>
      </c>
      <c r="J218" t="s">
        <v>2876</v>
      </c>
      <c r="K218" t="s">
        <v>2876</v>
      </c>
      <c r="L218" t="s">
        <v>2876</v>
      </c>
      <c r="M218" t="s">
        <v>2876</v>
      </c>
      <c r="N218" t="s">
        <v>2876</v>
      </c>
      <c r="O218" t="s">
        <v>2876</v>
      </c>
      <c r="P218" t="s">
        <v>2876</v>
      </c>
      <c r="Q218" t="s">
        <v>2877</v>
      </c>
      <c r="R218" t="s">
        <v>2948</v>
      </c>
      <c r="S218">
        <f>VLOOKUP(ACCOUNTEXSEG,Sheet6!$A$2:$C$4000,3,TRUE)</f>
        <v>0</v>
      </c>
      <c r="T218">
        <f>IF(ACCTTYPE="I",0,OPENBALN)</f>
        <v>0</v>
      </c>
      <c r="U218">
        <v>0</v>
      </c>
      <c r="V218">
        <v>0</v>
      </c>
      <c r="W218">
        <v>0</v>
      </c>
      <c r="X218">
        <v>0</v>
      </c>
      <c r="Y218" s="179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 s="179">
        <v>0</v>
      </c>
      <c r="AV218">
        <v>0</v>
      </c>
      <c r="AW218">
        <v>3536.36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221.02250000000001</v>
      </c>
      <c r="BI218">
        <v>0</v>
      </c>
      <c r="BJ218">
        <v>0</v>
      </c>
      <c r="BK218">
        <v>0</v>
      </c>
      <c r="BL218">
        <v>0</v>
      </c>
      <c r="BM218" t="s">
        <v>2879</v>
      </c>
      <c r="BN218">
        <v>20190701</v>
      </c>
      <c r="BO218">
        <v>0</v>
      </c>
      <c r="BP218" t="s">
        <v>238</v>
      </c>
      <c r="BQ218">
        <v>0</v>
      </c>
      <c r="BR218">
        <v>2020</v>
      </c>
      <c r="BS218" t="s">
        <v>123</v>
      </c>
      <c r="BT218">
        <v>0</v>
      </c>
    </row>
    <row r="219" spans="1:72" x14ac:dyDescent="0.2">
      <c r="A219" t="s">
        <v>687</v>
      </c>
      <c r="B219" t="s">
        <v>3144</v>
      </c>
      <c r="C219" t="s">
        <v>3145</v>
      </c>
      <c r="D219">
        <f>IF(TYPE="R",40,IF(ISNA(INDEX(Categories!D:E,MATCH(GROUPTYPE,Categories!D:D,0),2)),0,INDEX(Categories!D:E,MATCH(GROUPTYPE,Categories!D:D,0),2)))</f>
        <v>13</v>
      </c>
      <c r="E219" t="str">
        <f>IF(TYPE="R","Retained Earnings",IF(ISNA(INDEX(Categories!D:F,MATCH(GLCATCODE,Categories!E:E,0),3)),0,INDEX(Categories!D:F,MATCH(GLCATCODE,Categories!E:E,0),3)))</f>
        <v>Cost and Expenses</v>
      </c>
      <c r="F219" t="s">
        <v>238</v>
      </c>
      <c r="G219" t="s">
        <v>2230</v>
      </c>
      <c r="H219" t="s">
        <v>3146</v>
      </c>
      <c r="I219" t="s">
        <v>2883</v>
      </c>
      <c r="J219" t="s">
        <v>2876</v>
      </c>
      <c r="K219" t="s">
        <v>2876</v>
      </c>
      <c r="L219" t="s">
        <v>2876</v>
      </c>
      <c r="M219" t="s">
        <v>2876</v>
      </c>
      <c r="N219" t="s">
        <v>2876</v>
      </c>
      <c r="O219" t="s">
        <v>2876</v>
      </c>
      <c r="P219" t="s">
        <v>2876</v>
      </c>
      <c r="Q219" t="s">
        <v>2877</v>
      </c>
      <c r="R219" t="s">
        <v>2948</v>
      </c>
      <c r="S219">
        <f>VLOOKUP(ACCOUNTEXSEG,Sheet6!$A$2:$C$4000,3,TRUE)</f>
        <v>0</v>
      </c>
      <c r="T219">
        <f>IF(ACCTTYPE="I",0,OPENBALN)</f>
        <v>0</v>
      </c>
      <c r="U219">
        <v>0</v>
      </c>
      <c r="V219">
        <v>0</v>
      </c>
      <c r="W219">
        <v>0</v>
      </c>
      <c r="X219">
        <v>0</v>
      </c>
      <c r="Y219" s="17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 s="179">
        <v>0</v>
      </c>
      <c r="AV219">
        <v>-0.02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-1.25E-3</v>
      </c>
      <c r="BI219">
        <v>0</v>
      </c>
      <c r="BJ219">
        <v>0</v>
      </c>
      <c r="BK219">
        <v>0</v>
      </c>
      <c r="BL219">
        <v>0</v>
      </c>
      <c r="BM219" t="s">
        <v>2879</v>
      </c>
      <c r="BN219">
        <v>20190701</v>
      </c>
      <c r="BO219">
        <v>0</v>
      </c>
      <c r="BP219" t="s">
        <v>238</v>
      </c>
      <c r="BQ219">
        <v>0</v>
      </c>
      <c r="BR219">
        <v>2020</v>
      </c>
      <c r="BS219" t="s">
        <v>124</v>
      </c>
      <c r="BT219">
        <v>0</v>
      </c>
    </row>
    <row r="220" spans="1:72" x14ac:dyDescent="0.2">
      <c r="A220" t="s">
        <v>691</v>
      </c>
      <c r="B220" t="s">
        <v>3147</v>
      </c>
      <c r="C220" t="s">
        <v>3145</v>
      </c>
      <c r="D220">
        <f>IF(TYPE="R",40,IF(ISNA(INDEX(Categories!D:E,MATCH(GROUPTYPE,Categories!D:D,0),2)),0,INDEX(Categories!D:E,MATCH(GROUPTYPE,Categories!D:D,0),2)))</f>
        <v>13</v>
      </c>
      <c r="E220" t="str">
        <f>IF(TYPE="R","Retained Earnings",IF(ISNA(INDEX(Categories!D:F,MATCH(GLCATCODE,Categories!E:E,0),3)),0,INDEX(Categories!D:F,MATCH(GLCATCODE,Categories!E:E,0),3)))</f>
        <v>Cost and Expenses</v>
      </c>
      <c r="F220" t="s">
        <v>238</v>
      </c>
      <c r="G220" t="s">
        <v>2238</v>
      </c>
      <c r="H220" t="s">
        <v>3146</v>
      </c>
      <c r="I220" t="s">
        <v>2899</v>
      </c>
      <c r="J220" t="s">
        <v>2876</v>
      </c>
      <c r="K220" t="s">
        <v>2876</v>
      </c>
      <c r="L220" t="s">
        <v>2876</v>
      </c>
      <c r="M220" t="s">
        <v>2876</v>
      </c>
      <c r="N220" t="s">
        <v>2876</v>
      </c>
      <c r="O220" t="s">
        <v>2876</v>
      </c>
      <c r="P220" t="s">
        <v>2876</v>
      </c>
      <c r="Q220" t="s">
        <v>2877</v>
      </c>
      <c r="R220" t="s">
        <v>2948</v>
      </c>
      <c r="S220">
        <f>VLOOKUP(ACCOUNTEXSEG,Sheet6!$A$2:$C$4000,3,TRUE)</f>
        <v>122.04</v>
      </c>
      <c r="T220">
        <f>IF(ACCTTYPE="I",0,OPENBALN)</f>
        <v>0</v>
      </c>
      <c r="U220">
        <v>342.87</v>
      </c>
      <c r="V220">
        <v>142.44999999999999</v>
      </c>
      <c r="W220">
        <v>210.57</v>
      </c>
      <c r="X220">
        <v>144.19999999999999</v>
      </c>
      <c r="Y220" s="179">
        <v>88.33</v>
      </c>
      <c r="Z220">
        <v>109.29</v>
      </c>
      <c r="AA220">
        <v>109.97</v>
      </c>
      <c r="AB220">
        <v>142.02000000000001</v>
      </c>
      <c r="AC220">
        <v>146.1</v>
      </c>
      <c r="AD220">
        <v>139.61000000000001</v>
      </c>
      <c r="AE220">
        <v>130.83000000000001</v>
      </c>
      <c r="AF220">
        <v>132.69999999999999</v>
      </c>
      <c r="AG220">
        <v>132.69999999999999</v>
      </c>
      <c r="AH220">
        <v>109.76</v>
      </c>
      <c r="AI220">
        <v>109.76</v>
      </c>
      <c r="AJ220">
        <v>109.76</v>
      </c>
      <c r="AK220">
        <v>109.76</v>
      </c>
      <c r="AL220">
        <v>109.76</v>
      </c>
      <c r="AM220">
        <v>109.76</v>
      </c>
      <c r="AN220">
        <v>109.97</v>
      </c>
      <c r="AO220">
        <v>109.76</v>
      </c>
      <c r="AP220">
        <v>109.76</v>
      </c>
      <c r="AQ220">
        <v>109.76</v>
      </c>
      <c r="AR220">
        <v>109.76</v>
      </c>
      <c r="AS220">
        <v>109.76</v>
      </c>
      <c r="AT220">
        <v>109.76</v>
      </c>
      <c r="AU220" s="179">
        <v>20.72</v>
      </c>
      <c r="AV220">
        <v>51.54</v>
      </c>
      <c r="AW220">
        <v>42.97</v>
      </c>
      <c r="AX220">
        <v>58.88</v>
      </c>
      <c r="AY220">
        <v>46.78</v>
      </c>
      <c r="AZ220">
        <v>47.42</v>
      </c>
      <c r="BA220">
        <v>47.42</v>
      </c>
      <c r="BB220">
        <v>46.15</v>
      </c>
      <c r="BC220">
        <v>45.83</v>
      </c>
      <c r="BD220">
        <v>44.28</v>
      </c>
      <c r="BE220">
        <v>44.28</v>
      </c>
      <c r="BF220">
        <v>51.41</v>
      </c>
      <c r="BG220">
        <v>51.41</v>
      </c>
      <c r="BH220">
        <v>24.396875000000001</v>
      </c>
      <c r="BI220">
        <v>18.170000000000002</v>
      </c>
      <c r="BJ220">
        <v>36.456249999999997</v>
      </c>
      <c r="BK220">
        <v>28.979375000000001</v>
      </c>
      <c r="BL220">
        <v>82.333124999999995</v>
      </c>
      <c r="BM220" t="s">
        <v>2879</v>
      </c>
      <c r="BN220">
        <v>20190701</v>
      </c>
      <c r="BO220">
        <v>801.23</v>
      </c>
      <c r="BP220" t="s">
        <v>238</v>
      </c>
      <c r="BQ220">
        <v>279.37</v>
      </c>
      <c r="BR220">
        <v>2020</v>
      </c>
      <c r="BS220" t="s">
        <v>124</v>
      </c>
      <c r="BT220">
        <v>801.23</v>
      </c>
    </row>
    <row r="221" spans="1:72" x14ac:dyDescent="0.2">
      <c r="A221" t="s">
        <v>692</v>
      </c>
      <c r="B221" t="s">
        <v>3148</v>
      </c>
      <c r="C221" t="s">
        <v>3145</v>
      </c>
      <c r="D221">
        <f>IF(TYPE="R",40,IF(ISNA(INDEX(Categories!D:E,MATCH(GROUPTYPE,Categories!D:D,0),2)),0,INDEX(Categories!D:E,MATCH(GROUPTYPE,Categories!D:D,0),2)))</f>
        <v>13</v>
      </c>
      <c r="E221" t="str">
        <f>IF(TYPE="R","Retained Earnings",IF(ISNA(INDEX(Categories!D:F,MATCH(GLCATCODE,Categories!E:E,0),3)),0,INDEX(Categories!D:F,MATCH(GLCATCODE,Categories!E:E,0),3)))</f>
        <v>Cost and Expenses</v>
      </c>
      <c r="F221" t="s">
        <v>238</v>
      </c>
      <c r="G221" t="s">
        <v>2244</v>
      </c>
      <c r="H221" t="s">
        <v>3149</v>
      </c>
      <c r="I221" t="s">
        <v>2875</v>
      </c>
      <c r="J221" t="s">
        <v>2876</v>
      </c>
      <c r="K221" t="s">
        <v>2876</v>
      </c>
      <c r="L221" t="s">
        <v>2876</v>
      </c>
      <c r="M221" t="s">
        <v>2876</v>
      </c>
      <c r="N221" t="s">
        <v>2876</v>
      </c>
      <c r="O221" t="s">
        <v>2876</v>
      </c>
      <c r="P221" t="s">
        <v>2876</v>
      </c>
      <c r="Q221" t="s">
        <v>2877</v>
      </c>
      <c r="R221" t="s">
        <v>2948</v>
      </c>
      <c r="S221">
        <f>VLOOKUP(ACCOUNTEXSEG,Sheet6!$A$2:$C$4000,3,TRUE)</f>
        <v>652.98</v>
      </c>
      <c r="T221">
        <f>IF(ACCTTYPE="I",0,OPENBALN)</f>
        <v>0</v>
      </c>
      <c r="U221">
        <v>162.44</v>
      </c>
      <c r="V221">
        <v>157.84</v>
      </c>
      <c r="W221">
        <v>158.33000000000001</v>
      </c>
      <c r="X221">
        <v>154.1</v>
      </c>
      <c r="Y221" s="179">
        <v>129.30000000000001</v>
      </c>
      <c r="Z221">
        <v>152.03</v>
      </c>
      <c r="AA221">
        <v>151.81</v>
      </c>
      <c r="AB221">
        <v>154.38</v>
      </c>
      <c r="AC221">
        <v>158.46</v>
      </c>
      <c r="AD221">
        <v>151.97</v>
      </c>
      <c r="AE221">
        <v>152.1</v>
      </c>
      <c r="AF221">
        <v>152.33000000000001</v>
      </c>
      <c r="AG221">
        <v>152.33000000000001</v>
      </c>
      <c r="AH221">
        <v>156.94</v>
      </c>
      <c r="AI221">
        <v>156.94</v>
      </c>
      <c r="AJ221">
        <v>156.94</v>
      </c>
      <c r="AK221">
        <v>156.94</v>
      </c>
      <c r="AL221">
        <v>156.94</v>
      </c>
      <c r="AM221">
        <v>156.94</v>
      </c>
      <c r="AN221">
        <v>151.81</v>
      </c>
      <c r="AO221">
        <v>156.94</v>
      </c>
      <c r="AP221">
        <v>156.94</v>
      </c>
      <c r="AQ221">
        <v>156.94</v>
      </c>
      <c r="AR221">
        <v>156.94</v>
      </c>
      <c r="AS221">
        <v>156.94</v>
      </c>
      <c r="AT221">
        <v>156.94</v>
      </c>
      <c r="AU221" s="179">
        <v>105.83</v>
      </c>
      <c r="AV221">
        <v>178.08</v>
      </c>
      <c r="AW221">
        <v>148.80000000000001</v>
      </c>
      <c r="AX221">
        <v>164.71</v>
      </c>
      <c r="AY221">
        <v>152.61000000000001</v>
      </c>
      <c r="AZ221">
        <v>153.25</v>
      </c>
      <c r="BA221">
        <v>153.25</v>
      </c>
      <c r="BB221">
        <v>151.97999999999999</v>
      </c>
      <c r="BC221">
        <v>151.66</v>
      </c>
      <c r="BD221">
        <v>150.11000000000001</v>
      </c>
      <c r="BE221">
        <v>150.11000000000001</v>
      </c>
      <c r="BF221">
        <v>157.24</v>
      </c>
      <c r="BG221">
        <v>157.24</v>
      </c>
      <c r="BH221">
        <v>97.266249999999999</v>
      </c>
      <c r="BI221">
        <v>76.123750000000001</v>
      </c>
      <c r="BJ221">
        <v>130.87687500000001</v>
      </c>
      <c r="BK221">
        <v>110.99312500000001</v>
      </c>
      <c r="BL221">
        <v>117.38437500000001</v>
      </c>
      <c r="BM221" t="s">
        <v>2879</v>
      </c>
      <c r="BN221">
        <v>20190701</v>
      </c>
      <c r="BO221">
        <v>921.05</v>
      </c>
      <c r="BP221" t="s">
        <v>238</v>
      </c>
      <c r="BQ221">
        <v>914.35</v>
      </c>
      <c r="BR221">
        <v>2020</v>
      </c>
      <c r="BS221" t="s">
        <v>124</v>
      </c>
      <c r="BT221">
        <v>921.05</v>
      </c>
    </row>
    <row r="222" spans="1:72" x14ac:dyDescent="0.2">
      <c r="A222" t="s">
        <v>693</v>
      </c>
      <c r="B222" t="s">
        <v>3150</v>
      </c>
      <c r="C222" t="s">
        <v>3145</v>
      </c>
      <c r="D222">
        <f>IF(TYPE="R",40,IF(ISNA(INDEX(Categories!D:E,MATCH(GROUPTYPE,Categories!D:D,0),2)),0,INDEX(Categories!D:E,MATCH(GROUPTYPE,Categories!D:D,0),2)))</f>
        <v>13</v>
      </c>
      <c r="E222" t="str">
        <f>IF(TYPE="R","Retained Earnings",IF(ISNA(INDEX(Categories!D:F,MATCH(GLCATCODE,Categories!E:E,0),3)),0,INDEX(Categories!D:F,MATCH(GLCATCODE,Categories!E:E,0),3)))</f>
        <v>Cost and Expenses</v>
      </c>
      <c r="F222" t="s">
        <v>238</v>
      </c>
      <c r="G222" t="s">
        <v>2245</v>
      </c>
      <c r="H222" t="s">
        <v>3149</v>
      </c>
      <c r="I222" t="s">
        <v>2881</v>
      </c>
      <c r="J222" t="s">
        <v>2876</v>
      </c>
      <c r="K222" t="s">
        <v>2876</v>
      </c>
      <c r="L222" t="s">
        <v>2876</v>
      </c>
      <c r="M222" t="s">
        <v>2876</v>
      </c>
      <c r="N222" t="s">
        <v>2876</v>
      </c>
      <c r="O222" t="s">
        <v>2876</v>
      </c>
      <c r="P222" t="s">
        <v>2876</v>
      </c>
      <c r="Q222" t="s">
        <v>2877</v>
      </c>
      <c r="R222" t="s">
        <v>2948</v>
      </c>
      <c r="S222">
        <f>VLOOKUP(ACCOUNTEXSEG,Sheet6!$A$2:$C$4000,3,TRUE)</f>
        <v>18</v>
      </c>
      <c r="T222">
        <f>IF(ACCTTYPE="I",0,OPENBALN)</f>
        <v>0</v>
      </c>
      <c r="U222">
        <v>56.61</v>
      </c>
      <c r="V222">
        <v>52</v>
      </c>
      <c r="W222">
        <v>52.49</v>
      </c>
      <c r="X222">
        <v>48.28</v>
      </c>
      <c r="Y222" s="179">
        <v>23.48</v>
      </c>
      <c r="Z222">
        <v>46.2</v>
      </c>
      <c r="AA222">
        <v>45.07</v>
      </c>
      <c r="AB222">
        <v>47.65</v>
      </c>
      <c r="AC222">
        <v>51.72</v>
      </c>
      <c r="AD222">
        <v>45.21</v>
      </c>
      <c r="AE222">
        <v>46.28</v>
      </c>
      <c r="AF222">
        <v>46.49</v>
      </c>
      <c r="AG222">
        <v>46.49</v>
      </c>
      <c r="AH222">
        <v>48.96</v>
      </c>
      <c r="AI222">
        <v>48.96</v>
      </c>
      <c r="AJ222">
        <v>48.96</v>
      </c>
      <c r="AK222">
        <v>48.96</v>
      </c>
      <c r="AL222">
        <v>48.96</v>
      </c>
      <c r="AM222">
        <v>48.96</v>
      </c>
      <c r="AN222">
        <v>45.07</v>
      </c>
      <c r="AO222">
        <v>48.96</v>
      </c>
      <c r="AP222">
        <v>48.96</v>
      </c>
      <c r="AQ222">
        <v>48.96</v>
      </c>
      <c r="AR222">
        <v>48.96</v>
      </c>
      <c r="AS222">
        <v>48.96</v>
      </c>
      <c r="AT222">
        <v>48.96</v>
      </c>
      <c r="AU222" s="179">
        <v>0</v>
      </c>
      <c r="AV222">
        <v>72.25</v>
      </c>
      <c r="AW222">
        <v>42.98</v>
      </c>
      <c r="AX222">
        <v>58.9</v>
      </c>
      <c r="AY222">
        <v>46.77</v>
      </c>
      <c r="AZ222">
        <v>47.42</v>
      </c>
      <c r="BA222">
        <v>48.46</v>
      </c>
      <c r="BB222">
        <v>46.14</v>
      </c>
      <c r="BC222">
        <v>45.83</v>
      </c>
      <c r="BD222">
        <v>44.31</v>
      </c>
      <c r="BE222">
        <v>48.13</v>
      </c>
      <c r="BF222">
        <v>58.53</v>
      </c>
      <c r="BG222">
        <v>58.53</v>
      </c>
      <c r="BH222">
        <v>17.895</v>
      </c>
      <c r="BI222">
        <v>26.748750000000001</v>
      </c>
      <c r="BJ222">
        <v>14.234999999999999</v>
      </c>
      <c r="BK222">
        <v>14.24375</v>
      </c>
      <c r="BL222">
        <v>36.476875</v>
      </c>
      <c r="BM222" t="s">
        <v>2879</v>
      </c>
      <c r="BN222">
        <v>20190701</v>
      </c>
      <c r="BO222">
        <v>282.42</v>
      </c>
      <c r="BP222" t="s">
        <v>238</v>
      </c>
      <c r="BQ222">
        <v>291.39999999999998</v>
      </c>
      <c r="BR222">
        <v>2020</v>
      </c>
      <c r="BS222" t="s">
        <v>124</v>
      </c>
      <c r="BT222">
        <v>282.42</v>
      </c>
    </row>
    <row r="223" spans="1:72" x14ac:dyDescent="0.2">
      <c r="A223" t="s">
        <v>694</v>
      </c>
      <c r="B223" t="s">
        <v>3151</v>
      </c>
      <c r="C223" t="s">
        <v>3145</v>
      </c>
      <c r="D223">
        <f>IF(TYPE="R",40,IF(ISNA(INDEX(Categories!D:E,MATCH(GROUPTYPE,Categories!D:D,0),2)),0,INDEX(Categories!D:E,MATCH(GROUPTYPE,Categories!D:D,0),2)))</f>
        <v>13</v>
      </c>
      <c r="E223" t="str">
        <f>IF(TYPE="R","Retained Earnings",IF(ISNA(INDEX(Categories!D:F,MATCH(GLCATCODE,Categories!E:E,0),3)),0,INDEX(Categories!D:F,MATCH(GLCATCODE,Categories!E:E,0),3)))</f>
        <v>Cost and Expenses</v>
      </c>
      <c r="F223" t="s">
        <v>238</v>
      </c>
      <c r="G223" t="s">
        <v>2246</v>
      </c>
      <c r="H223" t="s">
        <v>3149</v>
      </c>
      <c r="I223" t="s">
        <v>2883</v>
      </c>
      <c r="J223" t="s">
        <v>2876</v>
      </c>
      <c r="K223" t="s">
        <v>2876</v>
      </c>
      <c r="L223" t="s">
        <v>2876</v>
      </c>
      <c r="M223" t="s">
        <v>2876</v>
      </c>
      <c r="N223" t="s">
        <v>2876</v>
      </c>
      <c r="O223" t="s">
        <v>2876</v>
      </c>
      <c r="P223" t="s">
        <v>2876</v>
      </c>
      <c r="Q223" t="s">
        <v>2877</v>
      </c>
      <c r="R223" t="s">
        <v>2948</v>
      </c>
      <c r="S223">
        <f>VLOOKUP(ACCOUNTEXSEG,Sheet6!$A$2:$C$4000,3,TRUE)</f>
        <v>2352.62</v>
      </c>
      <c r="T223">
        <f>IF(ACCTTYPE="I",0,OPENBALN)</f>
        <v>0</v>
      </c>
      <c r="U223">
        <v>249.26</v>
      </c>
      <c r="V223">
        <v>248.29</v>
      </c>
      <c r="W223">
        <v>316.39999999999998</v>
      </c>
      <c r="X223">
        <v>250.05</v>
      </c>
      <c r="Y223" s="179">
        <v>194.14</v>
      </c>
      <c r="Z223">
        <v>215.13</v>
      </c>
      <c r="AA223">
        <v>214.91</v>
      </c>
      <c r="AB223">
        <v>246.95</v>
      </c>
      <c r="AC223">
        <v>251.03</v>
      </c>
      <c r="AD223">
        <v>244.54</v>
      </c>
      <c r="AE223">
        <v>236.64</v>
      </c>
      <c r="AF223">
        <v>238.55</v>
      </c>
      <c r="AG223">
        <v>238.55</v>
      </c>
      <c r="AH223">
        <v>273.69</v>
      </c>
      <c r="AI223">
        <v>273.69</v>
      </c>
      <c r="AJ223">
        <v>273.69</v>
      </c>
      <c r="AK223">
        <v>273.69</v>
      </c>
      <c r="AL223">
        <v>273.69</v>
      </c>
      <c r="AM223">
        <v>273.69</v>
      </c>
      <c r="AN223">
        <v>214.91</v>
      </c>
      <c r="AO223">
        <v>273.69</v>
      </c>
      <c r="AP223">
        <v>273.69</v>
      </c>
      <c r="AQ223">
        <v>273.69</v>
      </c>
      <c r="AR223">
        <v>273.69</v>
      </c>
      <c r="AS223">
        <v>273.69</v>
      </c>
      <c r="AT223">
        <v>273.69</v>
      </c>
      <c r="AU223" s="179">
        <v>373.52</v>
      </c>
      <c r="AV223">
        <v>166.18</v>
      </c>
      <c r="AW223">
        <v>276.69</v>
      </c>
      <c r="AX223">
        <v>292.60000000000002</v>
      </c>
      <c r="AY223">
        <v>280.5</v>
      </c>
      <c r="AZ223">
        <v>281.14</v>
      </c>
      <c r="BA223">
        <v>281.14</v>
      </c>
      <c r="BB223">
        <v>279.87</v>
      </c>
      <c r="BC223">
        <v>279.55</v>
      </c>
      <c r="BD223">
        <v>276.10000000000002</v>
      </c>
      <c r="BE223">
        <v>170.27</v>
      </c>
      <c r="BF223">
        <v>428.44</v>
      </c>
      <c r="BG223">
        <v>428.44</v>
      </c>
      <c r="BH223">
        <v>251.453125</v>
      </c>
      <c r="BI223">
        <v>135.05687499999999</v>
      </c>
      <c r="BJ223">
        <v>181.296875</v>
      </c>
      <c r="BK223">
        <v>146.90437499999999</v>
      </c>
      <c r="BL223">
        <v>201.59375</v>
      </c>
      <c r="BM223" t="s">
        <v>2879</v>
      </c>
      <c r="BN223">
        <v>20190701</v>
      </c>
      <c r="BO223">
        <v>1432.62</v>
      </c>
      <c r="BP223" t="s">
        <v>238</v>
      </c>
      <c r="BQ223">
        <v>1715.37</v>
      </c>
      <c r="BR223">
        <v>2020</v>
      </c>
      <c r="BS223" t="s">
        <v>124</v>
      </c>
      <c r="BT223">
        <v>1432.62</v>
      </c>
    </row>
    <row r="224" spans="1:72" x14ac:dyDescent="0.2">
      <c r="A224" t="s">
        <v>696</v>
      </c>
      <c r="B224" t="s">
        <v>3152</v>
      </c>
      <c r="C224" t="s">
        <v>3145</v>
      </c>
      <c r="D224">
        <f>IF(TYPE="R",40,IF(ISNA(INDEX(Categories!D:E,MATCH(GROUPTYPE,Categories!D:D,0),2)),0,INDEX(Categories!D:E,MATCH(GROUPTYPE,Categories!D:D,0),2)))</f>
        <v>13</v>
      </c>
      <c r="E224" t="str">
        <f>IF(TYPE="R","Retained Earnings",IF(ISNA(INDEX(Categories!D:F,MATCH(GLCATCODE,Categories!E:E,0),3)),0,INDEX(Categories!D:F,MATCH(GLCATCODE,Categories!E:E,0),3)))</f>
        <v>Cost and Expenses</v>
      </c>
      <c r="F224" t="s">
        <v>238</v>
      </c>
      <c r="G224" t="s">
        <v>2249</v>
      </c>
      <c r="H224" t="s">
        <v>3149</v>
      </c>
      <c r="I224" t="s">
        <v>2889</v>
      </c>
      <c r="J224" t="s">
        <v>2876</v>
      </c>
      <c r="K224" t="s">
        <v>2876</v>
      </c>
      <c r="L224" t="s">
        <v>2876</v>
      </c>
      <c r="M224" t="s">
        <v>2876</v>
      </c>
      <c r="N224" t="s">
        <v>2876</v>
      </c>
      <c r="O224" t="s">
        <v>2876</v>
      </c>
      <c r="P224" t="s">
        <v>2876</v>
      </c>
      <c r="Q224" t="s">
        <v>2877</v>
      </c>
      <c r="R224" t="s">
        <v>2948</v>
      </c>
      <c r="S224">
        <f>VLOOKUP(ACCOUNTEXSEG,Sheet6!$A$2:$C$4000,3,TRUE)</f>
        <v>1551.42</v>
      </c>
      <c r="T224">
        <f>IF(ACCTTYPE="I",0,OPENBALN)</f>
        <v>0</v>
      </c>
      <c r="U224">
        <v>254.98</v>
      </c>
      <c r="V224">
        <v>248.29</v>
      </c>
      <c r="W224">
        <v>316.39999999999998</v>
      </c>
      <c r="X224">
        <v>250.05</v>
      </c>
      <c r="Y224" s="179">
        <v>194.14</v>
      </c>
      <c r="Z224">
        <v>215.13</v>
      </c>
      <c r="AA224">
        <v>214.91</v>
      </c>
      <c r="AB224">
        <v>246.95</v>
      </c>
      <c r="AC224">
        <v>251.03</v>
      </c>
      <c r="AD224">
        <v>244.54</v>
      </c>
      <c r="AE224">
        <v>236.64</v>
      </c>
      <c r="AF224">
        <v>238.55</v>
      </c>
      <c r="AG224">
        <v>238.55</v>
      </c>
      <c r="AH224">
        <v>274.18</v>
      </c>
      <c r="AI224">
        <v>274.18</v>
      </c>
      <c r="AJ224">
        <v>274.18</v>
      </c>
      <c r="AK224">
        <v>274.18</v>
      </c>
      <c r="AL224">
        <v>274.18</v>
      </c>
      <c r="AM224">
        <v>274.18</v>
      </c>
      <c r="AN224">
        <v>214.91</v>
      </c>
      <c r="AO224">
        <v>274.18</v>
      </c>
      <c r="AP224">
        <v>274.18</v>
      </c>
      <c r="AQ224">
        <v>274.18</v>
      </c>
      <c r="AR224">
        <v>274.18</v>
      </c>
      <c r="AS224">
        <v>274.18</v>
      </c>
      <c r="AT224">
        <v>274.18</v>
      </c>
      <c r="AU224" s="179">
        <v>254.44</v>
      </c>
      <c r="AV224">
        <v>285.26</v>
      </c>
      <c r="AW224">
        <v>276.69</v>
      </c>
      <c r="AX224">
        <v>292.60000000000002</v>
      </c>
      <c r="AY224">
        <v>280.5</v>
      </c>
      <c r="AZ224">
        <v>281.14</v>
      </c>
      <c r="BA224">
        <v>281.14</v>
      </c>
      <c r="BB224">
        <v>279.87</v>
      </c>
      <c r="BC224">
        <v>279.55</v>
      </c>
      <c r="BD224">
        <v>276.10000000000002</v>
      </c>
      <c r="BE224">
        <v>276.10000000000002</v>
      </c>
      <c r="BF224">
        <v>322.62</v>
      </c>
      <c r="BG224">
        <v>322.62</v>
      </c>
      <c r="BH224">
        <v>201.37812500000001</v>
      </c>
      <c r="BI224">
        <v>85.313749999999999</v>
      </c>
      <c r="BJ224">
        <v>73.323125000000005</v>
      </c>
      <c r="BK224">
        <v>181.34937500000001</v>
      </c>
      <c r="BL224">
        <v>201.93062499999999</v>
      </c>
      <c r="BM224" t="s">
        <v>2879</v>
      </c>
      <c r="BN224">
        <v>20190701</v>
      </c>
      <c r="BO224">
        <v>1432.62</v>
      </c>
      <c r="BP224" t="s">
        <v>238</v>
      </c>
      <c r="BQ224">
        <v>1715.38</v>
      </c>
      <c r="BR224">
        <v>2020</v>
      </c>
      <c r="BS224" t="s">
        <v>124</v>
      </c>
      <c r="BT224">
        <v>1432.62</v>
      </c>
    </row>
    <row r="225" spans="1:72" x14ac:dyDescent="0.2">
      <c r="A225" t="s">
        <v>697</v>
      </c>
      <c r="B225" t="s">
        <v>3153</v>
      </c>
      <c r="C225" t="s">
        <v>3145</v>
      </c>
      <c r="D225">
        <f>IF(TYPE="R",40,IF(ISNA(INDEX(Categories!D:E,MATCH(GROUPTYPE,Categories!D:D,0),2)),0,INDEX(Categories!D:E,MATCH(GROUPTYPE,Categories!D:D,0),2)))</f>
        <v>13</v>
      </c>
      <c r="E225" t="str">
        <f>IF(TYPE="R","Retained Earnings",IF(ISNA(INDEX(Categories!D:F,MATCH(GLCATCODE,Categories!E:E,0),3)),0,INDEX(Categories!D:F,MATCH(GLCATCODE,Categories!E:E,0),3)))</f>
        <v>Cost and Expenses</v>
      </c>
      <c r="F225" t="s">
        <v>238</v>
      </c>
      <c r="G225" t="s">
        <v>2250</v>
      </c>
      <c r="H225" t="s">
        <v>3149</v>
      </c>
      <c r="I225" t="s">
        <v>2891</v>
      </c>
      <c r="J225" t="s">
        <v>2876</v>
      </c>
      <c r="K225" t="s">
        <v>2876</v>
      </c>
      <c r="L225" t="s">
        <v>2876</v>
      </c>
      <c r="M225" t="s">
        <v>2876</v>
      </c>
      <c r="N225" t="s">
        <v>2876</v>
      </c>
      <c r="O225" t="s">
        <v>2876</v>
      </c>
      <c r="P225" t="s">
        <v>2876</v>
      </c>
      <c r="Q225" t="s">
        <v>2877</v>
      </c>
      <c r="R225" t="s">
        <v>2948</v>
      </c>
      <c r="S225">
        <f>VLOOKUP(ACCOUNTEXSEG,Sheet6!$A$2:$C$4000,3,TRUE)</f>
        <v>1699.96</v>
      </c>
      <c r="T225">
        <f>IF(ACCTTYPE="I",0,OPENBALN)</f>
        <v>0</v>
      </c>
      <c r="U225">
        <v>254.98</v>
      </c>
      <c r="V225">
        <v>248.29</v>
      </c>
      <c r="W225">
        <v>316.39999999999998</v>
      </c>
      <c r="X225">
        <v>250.05</v>
      </c>
      <c r="Y225" s="179">
        <v>194.14</v>
      </c>
      <c r="Z225">
        <v>215.13</v>
      </c>
      <c r="AA225">
        <v>214.91</v>
      </c>
      <c r="AB225">
        <v>246.95</v>
      </c>
      <c r="AC225">
        <v>251.03</v>
      </c>
      <c r="AD225">
        <v>244.54</v>
      </c>
      <c r="AE225">
        <v>236.64</v>
      </c>
      <c r="AF225">
        <v>238.55</v>
      </c>
      <c r="AG225">
        <v>238.55</v>
      </c>
      <c r="AH225">
        <v>274.51</v>
      </c>
      <c r="AI225">
        <v>274.51</v>
      </c>
      <c r="AJ225">
        <v>274.51</v>
      </c>
      <c r="AK225">
        <v>274.51</v>
      </c>
      <c r="AL225">
        <v>274.51</v>
      </c>
      <c r="AM225">
        <v>274.51</v>
      </c>
      <c r="AN225">
        <v>214.91</v>
      </c>
      <c r="AO225">
        <v>274.51</v>
      </c>
      <c r="AP225">
        <v>274.51</v>
      </c>
      <c r="AQ225">
        <v>274.51</v>
      </c>
      <c r="AR225">
        <v>274.51</v>
      </c>
      <c r="AS225">
        <v>274.51</v>
      </c>
      <c r="AT225">
        <v>274.51</v>
      </c>
      <c r="AU225" s="179">
        <v>254.44</v>
      </c>
      <c r="AV225">
        <v>285.26</v>
      </c>
      <c r="AW225">
        <v>276.69</v>
      </c>
      <c r="AX225">
        <v>292.60000000000002</v>
      </c>
      <c r="AY225">
        <v>280.5</v>
      </c>
      <c r="AZ225">
        <v>281.14</v>
      </c>
      <c r="BA225">
        <v>281.32</v>
      </c>
      <c r="BB225">
        <v>279.87</v>
      </c>
      <c r="BC225">
        <v>279.55</v>
      </c>
      <c r="BD225">
        <v>276.10000000000002</v>
      </c>
      <c r="BE225">
        <v>279.77</v>
      </c>
      <c r="BF225">
        <v>322.62</v>
      </c>
      <c r="BG225">
        <v>322.62</v>
      </c>
      <c r="BH225">
        <v>210.66187500000001</v>
      </c>
      <c r="BI225">
        <v>152.27437499999999</v>
      </c>
      <c r="BJ225">
        <v>169.55375000000001</v>
      </c>
      <c r="BK225">
        <v>204.90062499999999</v>
      </c>
      <c r="BL225">
        <v>202.1575</v>
      </c>
      <c r="BM225" t="s">
        <v>2879</v>
      </c>
      <c r="BN225">
        <v>20190701</v>
      </c>
      <c r="BO225">
        <v>1432.62</v>
      </c>
      <c r="BP225" t="s">
        <v>238</v>
      </c>
      <c r="BQ225">
        <v>1719.23</v>
      </c>
      <c r="BR225">
        <v>2020</v>
      </c>
      <c r="BS225" t="s">
        <v>124</v>
      </c>
      <c r="BT225">
        <v>1432.62</v>
      </c>
    </row>
    <row r="226" spans="1:72" x14ac:dyDescent="0.2">
      <c r="A226" t="s">
        <v>698</v>
      </c>
      <c r="B226" t="s">
        <v>3154</v>
      </c>
      <c r="C226" t="s">
        <v>3145</v>
      </c>
      <c r="D226">
        <f>IF(TYPE="R",40,IF(ISNA(INDEX(Categories!D:E,MATCH(GROUPTYPE,Categories!D:D,0),2)),0,INDEX(Categories!D:E,MATCH(GROUPTYPE,Categories!D:D,0),2)))</f>
        <v>13</v>
      </c>
      <c r="E226" t="str">
        <f>IF(TYPE="R","Retained Earnings",IF(ISNA(INDEX(Categories!D:F,MATCH(GLCATCODE,Categories!E:E,0),3)),0,INDEX(Categories!D:F,MATCH(GLCATCODE,Categories!E:E,0),3)))</f>
        <v>Cost and Expenses</v>
      </c>
      <c r="F226" t="s">
        <v>238</v>
      </c>
      <c r="G226" t="s">
        <v>2253</v>
      </c>
      <c r="H226" t="s">
        <v>3149</v>
      </c>
      <c r="I226" t="s">
        <v>2897</v>
      </c>
      <c r="J226" t="s">
        <v>2876</v>
      </c>
      <c r="K226" t="s">
        <v>2876</v>
      </c>
      <c r="L226" t="s">
        <v>2876</v>
      </c>
      <c r="M226" t="s">
        <v>2876</v>
      </c>
      <c r="N226" t="s">
        <v>2876</v>
      </c>
      <c r="O226" t="s">
        <v>2876</v>
      </c>
      <c r="P226" t="s">
        <v>2876</v>
      </c>
      <c r="Q226" t="s">
        <v>2877</v>
      </c>
      <c r="R226" t="s">
        <v>2948</v>
      </c>
      <c r="S226">
        <f>VLOOKUP(ACCOUNTEXSEG,Sheet6!$A$2:$C$4000,3,TRUE)</f>
        <v>1808.79</v>
      </c>
      <c r="T226">
        <f>IF(ACCTTYPE="I",0,OPENBALN)</f>
        <v>0</v>
      </c>
      <c r="U226">
        <v>251.41</v>
      </c>
      <c r="V226">
        <v>248.29</v>
      </c>
      <c r="W226">
        <v>316.39999999999998</v>
      </c>
      <c r="X226">
        <v>250.05</v>
      </c>
      <c r="Y226" s="179">
        <v>194.14</v>
      </c>
      <c r="Z226">
        <v>215.13</v>
      </c>
      <c r="AA226">
        <v>214.91</v>
      </c>
      <c r="AB226">
        <v>246.95</v>
      </c>
      <c r="AC226">
        <v>251.03</v>
      </c>
      <c r="AD226">
        <v>244.54</v>
      </c>
      <c r="AE226">
        <v>236.64</v>
      </c>
      <c r="AF226">
        <v>238.55</v>
      </c>
      <c r="AG226">
        <v>238.55</v>
      </c>
      <c r="AH226">
        <v>266.07</v>
      </c>
      <c r="AI226">
        <v>266.07</v>
      </c>
      <c r="AJ226">
        <v>266.07</v>
      </c>
      <c r="AK226">
        <v>266.07</v>
      </c>
      <c r="AL226">
        <v>266.07</v>
      </c>
      <c r="AM226">
        <v>266.07</v>
      </c>
      <c r="AN226">
        <v>214.91</v>
      </c>
      <c r="AO226">
        <v>266.07</v>
      </c>
      <c r="AP226">
        <v>266.07</v>
      </c>
      <c r="AQ226">
        <v>266.07</v>
      </c>
      <c r="AR226">
        <v>266.07</v>
      </c>
      <c r="AS226">
        <v>266.07</v>
      </c>
      <c r="AT226">
        <v>266.07</v>
      </c>
      <c r="AU226" s="179">
        <v>292.95</v>
      </c>
      <c r="AV226">
        <v>246.77</v>
      </c>
      <c r="AW226">
        <v>276.7</v>
      </c>
      <c r="AX226">
        <v>292.61</v>
      </c>
      <c r="AY226">
        <v>280.51</v>
      </c>
      <c r="AZ226">
        <v>281.16000000000003</v>
      </c>
      <c r="BA226">
        <v>281.16000000000003</v>
      </c>
      <c r="BB226">
        <v>279.88</v>
      </c>
      <c r="BC226">
        <v>279.56</v>
      </c>
      <c r="BD226">
        <v>276.11</v>
      </c>
      <c r="BE226">
        <v>285.18</v>
      </c>
      <c r="BF226">
        <v>315.47000000000003</v>
      </c>
      <c r="BG226">
        <v>315.47000000000003</v>
      </c>
      <c r="BH226">
        <v>217.46812499999999</v>
      </c>
      <c r="BI226">
        <v>115.550625</v>
      </c>
      <c r="BJ226">
        <v>133.29499999999999</v>
      </c>
      <c r="BK226">
        <v>137.14375000000001</v>
      </c>
      <c r="BL226">
        <v>196.35499999999999</v>
      </c>
      <c r="BM226" t="s">
        <v>2879</v>
      </c>
      <c r="BN226">
        <v>20190701</v>
      </c>
      <c r="BO226">
        <v>1432.62</v>
      </c>
      <c r="BP226" t="s">
        <v>238</v>
      </c>
      <c r="BQ226">
        <v>1717.36</v>
      </c>
      <c r="BR226">
        <v>2020</v>
      </c>
      <c r="BS226" t="s">
        <v>124</v>
      </c>
      <c r="BT226">
        <v>1432.62</v>
      </c>
    </row>
    <row r="227" spans="1:72" x14ac:dyDescent="0.2">
      <c r="A227" t="s">
        <v>699</v>
      </c>
      <c r="B227" t="s">
        <v>3155</v>
      </c>
      <c r="C227" t="s">
        <v>3156</v>
      </c>
      <c r="D227">
        <f>IF(TYPE="R",40,IF(ISNA(INDEX(Categories!D:E,MATCH(GROUPTYPE,Categories!D:D,0),2)),0,INDEX(Categories!D:E,MATCH(GROUPTYPE,Categories!D:D,0),2)))</f>
        <v>13</v>
      </c>
      <c r="E227" t="str">
        <f>IF(TYPE="R","Retained Earnings",IF(ISNA(INDEX(Categories!D:F,MATCH(GLCATCODE,Categories!E:E,0),3)),0,INDEX(Categories!D:F,MATCH(GLCATCODE,Categories!E:E,0),3)))</f>
        <v>Cost and Expenses</v>
      </c>
      <c r="F227" t="s">
        <v>238</v>
      </c>
      <c r="G227" t="s">
        <v>2257</v>
      </c>
      <c r="H227" t="s">
        <v>3157</v>
      </c>
      <c r="I227" t="s">
        <v>2875</v>
      </c>
      <c r="J227" t="s">
        <v>2876</v>
      </c>
      <c r="K227" t="s">
        <v>2876</v>
      </c>
      <c r="L227" t="s">
        <v>2876</v>
      </c>
      <c r="M227" t="s">
        <v>2876</v>
      </c>
      <c r="N227" t="s">
        <v>2876</v>
      </c>
      <c r="O227" t="s">
        <v>2876</v>
      </c>
      <c r="P227" t="s">
        <v>2876</v>
      </c>
      <c r="Q227" t="s">
        <v>2877</v>
      </c>
      <c r="R227" t="s">
        <v>2948</v>
      </c>
      <c r="S227">
        <f>VLOOKUP(ACCOUNTEXSEG,Sheet6!$A$2:$C$4000,3,TRUE)</f>
        <v>0</v>
      </c>
      <c r="T227">
        <f>IF(ACCTTYPE="I",0,OPENBALN)</f>
        <v>0</v>
      </c>
      <c r="U227">
        <v>0</v>
      </c>
      <c r="V227">
        <v>0</v>
      </c>
      <c r="W227">
        <v>6670.51</v>
      </c>
      <c r="X227">
        <v>0</v>
      </c>
      <c r="Y227" s="179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-6670.51</v>
      </c>
      <c r="AG227">
        <v>-6670.51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 s="179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 t="s">
        <v>2879</v>
      </c>
      <c r="BN227">
        <v>20190701</v>
      </c>
      <c r="BO227">
        <v>-6670.51</v>
      </c>
      <c r="BP227" t="s">
        <v>238</v>
      </c>
      <c r="BQ227">
        <v>0</v>
      </c>
      <c r="BR227">
        <v>2020</v>
      </c>
      <c r="BS227" t="s">
        <v>126</v>
      </c>
      <c r="BT227">
        <v>-6670.51</v>
      </c>
    </row>
    <row r="228" spans="1:72" x14ac:dyDescent="0.2">
      <c r="A228" t="s">
        <v>701</v>
      </c>
      <c r="B228" t="s">
        <v>3158</v>
      </c>
      <c r="C228" t="s">
        <v>3156</v>
      </c>
      <c r="D228">
        <f>IF(TYPE="R",40,IF(ISNA(INDEX(Categories!D:E,MATCH(GROUPTYPE,Categories!D:D,0),2)),0,INDEX(Categories!D:E,MATCH(GROUPTYPE,Categories!D:D,0),2)))</f>
        <v>13</v>
      </c>
      <c r="E228" t="str">
        <f>IF(TYPE="R","Retained Earnings",IF(ISNA(INDEX(Categories!D:F,MATCH(GLCATCODE,Categories!E:E,0),3)),0,INDEX(Categories!D:F,MATCH(GLCATCODE,Categories!E:E,0),3)))</f>
        <v>Cost and Expenses</v>
      </c>
      <c r="F228" t="s">
        <v>238</v>
      </c>
      <c r="G228" t="s">
        <v>2259</v>
      </c>
      <c r="H228" t="s">
        <v>3157</v>
      </c>
      <c r="I228" t="s">
        <v>2883</v>
      </c>
      <c r="J228" t="s">
        <v>2876</v>
      </c>
      <c r="K228" t="s">
        <v>2876</v>
      </c>
      <c r="L228" t="s">
        <v>2876</v>
      </c>
      <c r="M228" t="s">
        <v>2876</v>
      </c>
      <c r="N228" t="s">
        <v>2876</v>
      </c>
      <c r="O228" t="s">
        <v>2876</v>
      </c>
      <c r="P228" t="s">
        <v>2876</v>
      </c>
      <c r="Q228" t="s">
        <v>2877</v>
      </c>
      <c r="R228" t="s">
        <v>2948</v>
      </c>
      <c r="S228">
        <f>VLOOKUP(ACCOUNTEXSEG,Sheet6!$A$2:$C$4000,3,TRUE)</f>
        <v>2693.46</v>
      </c>
      <c r="T228">
        <f>IF(ACCTTYPE="I",0,OPENBALN)</f>
        <v>0</v>
      </c>
      <c r="U228">
        <v>0</v>
      </c>
      <c r="V228">
        <v>0</v>
      </c>
      <c r="W228">
        <v>0</v>
      </c>
      <c r="X228">
        <v>0</v>
      </c>
      <c r="Y228" s="179">
        <v>0</v>
      </c>
      <c r="Z228">
        <v>0</v>
      </c>
      <c r="AA228">
        <v>2441.85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2500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2441.85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 s="179">
        <v>0</v>
      </c>
      <c r="AV228">
        <v>0</v>
      </c>
      <c r="AW228">
        <v>0</v>
      </c>
      <c r="AX228">
        <v>0</v>
      </c>
      <c r="AY228">
        <v>0</v>
      </c>
      <c r="AZ228">
        <v>2230.04</v>
      </c>
      <c r="BA228">
        <v>-2693.46</v>
      </c>
      <c r="BB228">
        <v>551.12</v>
      </c>
      <c r="BC228">
        <v>0</v>
      </c>
      <c r="BD228">
        <v>0</v>
      </c>
      <c r="BE228">
        <v>0</v>
      </c>
      <c r="BF228">
        <v>2441.84</v>
      </c>
      <c r="BG228">
        <v>2441.84</v>
      </c>
      <c r="BH228">
        <v>307.71875</v>
      </c>
      <c r="BI228">
        <v>506.55374999999998</v>
      </c>
      <c r="BJ228">
        <v>126.08750000000001</v>
      </c>
      <c r="BK228">
        <v>95.165000000000006</v>
      </c>
      <c r="BL228">
        <v>308.86562500000002</v>
      </c>
      <c r="BM228" t="s">
        <v>2879</v>
      </c>
      <c r="BN228">
        <v>20190701</v>
      </c>
      <c r="BO228">
        <v>2441.85</v>
      </c>
      <c r="BP228" t="s">
        <v>238</v>
      </c>
      <c r="BQ228">
        <v>299.5</v>
      </c>
      <c r="BR228">
        <v>2020</v>
      </c>
      <c r="BS228" t="s">
        <v>126</v>
      </c>
      <c r="BT228">
        <v>2441.85</v>
      </c>
    </row>
    <row r="229" spans="1:72" x14ac:dyDescent="0.2">
      <c r="A229" t="s">
        <v>702</v>
      </c>
      <c r="B229" t="s">
        <v>3159</v>
      </c>
      <c r="C229" t="s">
        <v>3156</v>
      </c>
      <c r="D229">
        <f>IF(TYPE="R",40,IF(ISNA(INDEX(Categories!D:E,MATCH(GROUPTYPE,Categories!D:D,0),2)),0,INDEX(Categories!D:E,MATCH(GROUPTYPE,Categories!D:D,0),2)))</f>
        <v>13</v>
      </c>
      <c r="E229" t="str">
        <f>IF(TYPE="R","Retained Earnings",IF(ISNA(INDEX(Categories!D:F,MATCH(GLCATCODE,Categories!E:E,0),3)),0,INDEX(Categories!D:F,MATCH(GLCATCODE,Categories!E:E,0),3)))</f>
        <v>Cost and Expenses</v>
      </c>
      <c r="F229" t="s">
        <v>238</v>
      </c>
      <c r="G229" t="s">
        <v>2260</v>
      </c>
      <c r="H229" t="s">
        <v>3157</v>
      </c>
      <c r="I229" t="s">
        <v>2885</v>
      </c>
      <c r="J229" t="s">
        <v>2876</v>
      </c>
      <c r="K229" t="s">
        <v>2876</v>
      </c>
      <c r="L229" t="s">
        <v>2876</v>
      </c>
      <c r="M229" t="s">
        <v>2876</v>
      </c>
      <c r="N229" t="s">
        <v>2876</v>
      </c>
      <c r="O229" t="s">
        <v>2876</v>
      </c>
      <c r="P229" t="s">
        <v>2876</v>
      </c>
      <c r="Q229" t="s">
        <v>2877</v>
      </c>
      <c r="R229" t="s">
        <v>2948</v>
      </c>
      <c r="S229">
        <f>VLOOKUP(ACCOUNTEXSEG,Sheet6!$A$2:$C$4000,3,TRUE)</f>
        <v>0</v>
      </c>
      <c r="T229">
        <f>IF(ACCTTYPE="I",0,OPENBALN)</f>
        <v>0</v>
      </c>
      <c r="U229">
        <v>0</v>
      </c>
      <c r="V229">
        <v>0</v>
      </c>
      <c r="W229">
        <v>0</v>
      </c>
      <c r="X229">
        <v>0</v>
      </c>
      <c r="Y229" s="179">
        <v>0</v>
      </c>
      <c r="Z229">
        <v>0</v>
      </c>
      <c r="AA229">
        <v>4115.8599999999997</v>
      </c>
      <c r="AB229">
        <v>0</v>
      </c>
      <c r="AC229">
        <v>0</v>
      </c>
      <c r="AD229">
        <v>0</v>
      </c>
      <c r="AE229">
        <v>-496.9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4115.8599999999997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 s="17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257.24124999999998</v>
      </c>
      <c r="BM229" t="s">
        <v>2879</v>
      </c>
      <c r="BN229">
        <v>20190701</v>
      </c>
      <c r="BO229">
        <v>3618.96</v>
      </c>
      <c r="BP229" t="s">
        <v>238</v>
      </c>
      <c r="BQ229">
        <v>0</v>
      </c>
      <c r="BR229">
        <v>2020</v>
      </c>
      <c r="BS229" t="s">
        <v>126</v>
      </c>
      <c r="BT229">
        <v>3618.96</v>
      </c>
    </row>
    <row r="230" spans="1:72" x14ac:dyDescent="0.2">
      <c r="A230" t="s">
        <v>1383</v>
      </c>
      <c r="B230" t="s">
        <v>3160</v>
      </c>
      <c r="C230" t="s">
        <v>3156</v>
      </c>
      <c r="D230">
        <f>IF(TYPE="R",40,IF(ISNA(INDEX(Categories!D:E,MATCH(GROUPTYPE,Categories!D:D,0),2)),0,INDEX(Categories!D:E,MATCH(GROUPTYPE,Categories!D:D,0),2)))</f>
        <v>13</v>
      </c>
      <c r="E230" t="str">
        <f>IF(TYPE="R","Retained Earnings",IF(ISNA(INDEX(Categories!D:F,MATCH(GLCATCODE,Categories!E:E,0),3)),0,INDEX(Categories!D:F,MATCH(GLCATCODE,Categories!E:E,0),3)))</f>
        <v>Cost and Expenses</v>
      </c>
      <c r="F230" t="s">
        <v>238</v>
      </c>
      <c r="G230" t="s">
        <v>2261</v>
      </c>
      <c r="H230" t="s">
        <v>3157</v>
      </c>
      <c r="I230" t="s">
        <v>2887</v>
      </c>
      <c r="J230" t="s">
        <v>2876</v>
      </c>
      <c r="K230" t="s">
        <v>2876</v>
      </c>
      <c r="L230" t="s">
        <v>2876</v>
      </c>
      <c r="M230" t="s">
        <v>2876</v>
      </c>
      <c r="N230" t="s">
        <v>2876</v>
      </c>
      <c r="O230" t="s">
        <v>2876</v>
      </c>
      <c r="P230" t="s">
        <v>2876</v>
      </c>
      <c r="Q230" t="s">
        <v>2877</v>
      </c>
      <c r="R230" t="s">
        <v>2948</v>
      </c>
      <c r="S230">
        <f>VLOOKUP(ACCOUNTEXSEG,Sheet6!$A$2:$C$4000,3,TRUE)</f>
        <v>0</v>
      </c>
      <c r="T230">
        <f>IF(ACCTTYPE="I",0,OPENBALN)</f>
        <v>0</v>
      </c>
      <c r="U230">
        <v>0</v>
      </c>
      <c r="V230">
        <v>0</v>
      </c>
      <c r="W230">
        <v>0</v>
      </c>
      <c r="X230">
        <v>0</v>
      </c>
      <c r="Y230" s="179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2000</v>
      </c>
      <c r="AR230">
        <v>0</v>
      </c>
      <c r="AS230">
        <v>0</v>
      </c>
      <c r="AT230">
        <v>0</v>
      </c>
      <c r="AU230" s="179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125</v>
      </c>
      <c r="BM230" t="s">
        <v>2879</v>
      </c>
      <c r="BN230">
        <v>20190701</v>
      </c>
      <c r="BO230">
        <v>0</v>
      </c>
      <c r="BP230" t="s">
        <v>238</v>
      </c>
      <c r="BQ230">
        <v>0</v>
      </c>
      <c r="BR230">
        <v>2020</v>
      </c>
      <c r="BS230" t="s">
        <v>126</v>
      </c>
      <c r="BT230">
        <v>0</v>
      </c>
    </row>
    <row r="231" spans="1:72" x14ac:dyDescent="0.2">
      <c r="A231" t="s">
        <v>703</v>
      </c>
      <c r="B231" t="s">
        <v>3161</v>
      </c>
      <c r="C231" t="s">
        <v>3156</v>
      </c>
      <c r="D231">
        <f>IF(TYPE="R",40,IF(ISNA(INDEX(Categories!D:E,MATCH(GROUPTYPE,Categories!D:D,0),2)),0,INDEX(Categories!D:E,MATCH(GROUPTYPE,Categories!D:D,0),2)))</f>
        <v>13</v>
      </c>
      <c r="E231" t="str">
        <f>IF(TYPE="R","Retained Earnings",IF(ISNA(INDEX(Categories!D:F,MATCH(GLCATCODE,Categories!E:E,0),3)),0,INDEX(Categories!D:F,MATCH(GLCATCODE,Categories!E:E,0),3)))</f>
        <v>Cost and Expenses</v>
      </c>
      <c r="F231" t="s">
        <v>238</v>
      </c>
      <c r="G231" t="s">
        <v>2262</v>
      </c>
      <c r="H231" t="s">
        <v>3157</v>
      </c>
      <c r="I231" t="s">
        <v>2889</v>
      </c>
      <c r="J231" t="s">
        <v>2876</v>
      </c>
      <c r="K231" t="s">
        <v>2876</v>
      </c>
      <c r="L231" t="s">
        <v>2876</v>
      </c>
      <c r="M231" t="s">
        <v>2876</v>
      </c>
      <c r="N231" t="s">
        <v>2876</v>
      </c>
      <c r="O231" t="s">
        <v>2876</v>
      </c>
      <c r="P231" t="s">
        <v>2876</v>
      </c>
      <c r="Q231" t="s">
        <v>2877</v>
      </c>
      <c r="R231" t="s">
        <v>2948</v>
      </c>
      <c r="S231">
        <f>VLOOKUP(ACCOUNTEXSEG,Sheet6!$A$2:$C$4000,3,TRUE)</f>
        <v>2834.44</v>
      </c>
      <c r="T231">
        <f>IF(ACCTTYPE="I",0,OPENBALN)</f>
        <v>0</v>
      </c>
      <c r="U231">
        <v>0</v>
      </c>
      <c r="V231">
        <v>0</v>
      </c>
      <c r="W231">
        <v>0</v>
      </c>
      <c r="X231">
        <v>0</v>
      </c>
      <c r="Y231" s="179">
        <v>0</v>
      </c>
      <c r="Z231">
        <v>0</v>
      </c>
      <c r="AA231">
        <v>2441.85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2500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2441.85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 s="179">
        <v>0</v>
      </c>
      <c r="AV231">
        <v>0</v>
      </c>
      <c r="AW231">
        <v>0</v>
      </c>
      <c r="AX231">
        <v>0</v>
      </c>
      <c r="AY231">
        <v>0</v>
      </c>
      <c r="AZ231">
        <v>2230.0300000000002</v>
      </c>
      <c r="BA231">
        <v>-1264</v>
      </c>
      <c r="BB231">
        <v>551.13</v>
      </c>
      <c r="BC231">
        <v>0</v>
      </c>
      <c r="BD231">
        <v>0</v>
      </c>
      <c r="BE231">
        <v>0</v>
      </c>
      <c r="BF231">
        <v>2441.85</v>
      </c>
      <c r="BG231">
        <v>2441.85</v>
      </c>
      <c r="BH231">
        <v>316.52937500000002</v>
      </c>
      <c r="BI231">
        <v>327.05874999999997</v>
      </c>
      <c r="BJ231">
        <v>0</v>
      </c>
      <c r="BK231">
        <v>89.744375000000005</v>
      </c>
      <c r="BL231">
        <v>308.86562500000002</v>
      </c>
      <c r="BM231" t="s">
        <v>2879</v>
      </c>
      <c r="BN231">
        <v>20190701</v>
      </c>
      <c r="BO231">
        <v>2441.85</v>
      </c>
      <c r="BP231" t="s">
        <v>238</v>
      </c>
      <c r="BQ231">
        <v>1728.98</v>
      </c>
      <c r="BR231">
        <v>2020</v>
      </c>
      <c r="BS231" t="s">
        <v>126</v>
      </c>
      <c r="BT231">
        <v>2441.85</v>
      </c>
    </row>
    <row r="232" spans="1:72" x14ac:dyDescent="0.2">
      <c r="A232" t="s">
        <v>704</v>
      </c>
      <c r="B232" t="s">
        <v>3162</v>
      </c>
      <c r="C232" t="s">
        <v>3156</v>
      </c>
      <c r="D232">
        <f>IF(TYPE="R",40,IF(ISNA(INDEX(Categories!D:E,MATCH(GROUPTYPE,Categories!D:D,0),2)),0,INDEX(Categories!D:E,MATCH(GROUPTYPE,Categories!D:D,0),2)))</f>
        <v>13</v>
      </c>
      <c r="E232" t="str">
        <f>IF(TYPE="R","Retained Earnings",IF(ISNA(INDEX(Categories!D:F,MATCH(GLCATCODE,Categories!E:E,0),3)),0,INDEX(Categories!D:F,MATCH(GLCATCODE,Categories!E:E,0),3)))</f>
        <v>Cost and Expenses</v>
      </c>
      <c r="F232" t="s">
        <v>238</v>
      </c>
      <c r="G232" t="s">
        <v>2263</v>
      </c>
      <c r="H232" t="s">
        <v>3157</v>
      </c>
      <c r="I232" t="s">
        <v>2891</v>
      </c>
      <c r="J232" t="s">
        <v>2876</v>
      </c>
      <c r="K232" t="s">
        <v>2876</v>
      </c>
      <c r="L232" t="s">
        <v>2876</v>
      </c>
      <c r="M232" t="s">
        <v>2876</v>
      </c>
      <c r="N232" t="s">
        <v>2876</v>
      </c>
      <c r="O232" t="s">
        <v>2876</v>
      </c>
      <c r="P232" t="s">
        <v>2876</v>
      </c>
      <c r="Q232" t="s">
        <v>2877</v>
      </c>
      <c r="R232" t="s">
        <v>2948</v>
      </c>
      <c r="S232">
        <f>VLOOKUP(ACCOUNTEXSEG,Sheet6!$A$2:$C$4000,3,TRUE)</f>
        <v>3935.97</v>
      </c>
      <c r="T232">
        <f>IF(ACCTTYPE="I",0,OPENBALN)</f>
        <v>0</v>
      </c>
      <c r="U232">
        <v>0</v>
      </c>
      <c r="V232">
        <v>0</v>
      </c>
      <c r="W232">
        <v>0</v>
      </c>
      <c r="X232">
        <v>0</v>
      </c>
      <c r="Y232" s="179">
        <v>0</v>
      </c>
      <c r="Z232">
        <v>0</v>
      </c>
      <c r="AA232">
        <v>3028.72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2500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3028.72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 s="179">
        <v>0</v>
      </c>
      <c r="AV232">
        <v>0</v>
      </c>
      <c r="AW232">
        <v>0</v>
      </c>
      <c r="AX232">
        <v>0</v>
      </c>
      <c r="AY232">
        <v>0</v>
      </c>
      <c r="AZ232">
        <v>2230.0300000000002</v>
      </c>
      <c r="BA232">
        <v>-2693.46</v>
      </c>
      <c r="BB232">
        <v>551.12</v>
      </c>
      <c r="BC232">
        <v>0</v>
      </c>
      <c r="BD232">
        <v>0</v>
      </c>
      <c r="BE232">
        <v>0</v>
      </c>
      <c r="BF232">
        <v>2441.85</v>
      </c>
      <c r="BG232">
        <v>2441.85</v>
      </c>
      <c r="BH232">
        <v>385.375</v>
      </c>
      <c r="BI232">
        <v>563.13062500000001</v>
      </c>
      <c r="BJ232">
        <v>229.23875000000001</v>
      </c>
      <c r="BK232">
        <v>56.619374999999998</v>
      </c>
      <c r="BL232">
        <v>345.54500000000002</v>
      </c>
      <c r="BM232" t="s">
        <v>2879</v>
      </c>
      <c r="BN232">
        <v>20190701</v>
      </c>
      <c r="BO232">
        <v>3028.72</v>
      </c>
      <c r="BP232" t="s">
        <v>238</v>
      </c>
      <c r="BQ232">
        <v>299.51</v>
      </c>
      <c r="BR232">
        <v>2020</v>
      </c>
      <c r="BS232" t="s">
        <v>126</v>
      </c>
      <c r="BT232">
        <v>3028.72</v>
      </c>
    </row>
    <row r="233" spans="1:72" x14ac:dyDescent="0.2">
      <c r="A233" t="s">
        <v>1385</v>
      </c>
      <c r="B233" t="s">
        <v>3163</v>
      </c>
      <c r="C233" t="s">
        <v>3156</v>
      </c>
      <c r="D233">
        <f>IF(TYPE="R",40,IF(ISNA(INDEX(Categories!D:E,MATCH(GROUPTYPE,Categories!D:D,0),2)),0,INDEX(Categories!D:E,MATCH(GROUPTYPE,Categories!D:D,0),2)))</f>
        <v>13</v>
      </c>
      <c r="E233" t="str">
        <f>IF(TYPE="R","Retained Earnings",IF(ISNA(INDEX(Categories!D:F,MATCH(GLCATCODE,Categories!E:E,0),3)),0,INDEX(Categories!D:F,MATCH(GLCATCODE,Categories!E:E,0),3)))</f>
        <v>Cost and Expenses</v>
      </c>
      <c r="F233" t="s">
        <v>238</v>
      </c>
      <c r="G233" t="s">
        <v>2267</v>
      </c>
      <c r="H233" t="s">
        <v>3157</v>
      </c>
      <c r="I233" t="s">
        <v>2899</v>
      </c>
      <c r="J233" t="s">
        <v>2876</v>
      </c>
      <c r="K233" t="s">
        <v>2876</v>
      </c>
      <c r="L233" t="s">
        <v>2876</v>
      </c>
      <c r="M233" t="s">
        <v>2876</v>
      </c>
      <c r="N233" t="s">
        <v>2876</v>
      </c>
      <c r="O233" t="s">
        <v>2876</v>
      </c>
      <c r="P233" t="s">
        <v>2876</v>
      </c>
      <c r="Q233" t="s">
        <v>2877</v>
      </c>
      <c r="R233" t="s">
        <v>2948</v>
      </c>
      <c r="S233">
        <f>VLOOKUP(ACCOUNTEXSEG,Sheet6!$A$2:$C$4000,3,TRUE)</f>
        <v>0</v>
      </c>
      <c r="T233">
        <f>IF(ACCTTYPE="I",0,OPENBALN)</f>
        <v>0</v>
      </c>
      <c r="U233">
        <v>0</v>
      </c>
      <c r="V233">
        <v>0</v>
      </c>
      <c r="W233">
        <v>0</v>
      </c>
      <c r="X233">
        <v>0</v>
      </c>
      <c r="Y233" s="179">
        <v>0</v>
      </c>
      <c r="Z233">
        <v>0</v>
      </c>
      <c r="AA233">
        <v>0</v>
      </c>
      <c r="AB233">
        <v>0</v>
      </c>
      <c r="AC233">
        <v>515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 s="179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 t="s">
        <v>2879</v>
      </c>
      <c r="BN233">
        <v>20190701</v>
      </c>
      <c r="BO233">
        <v>515</v>
      </c>
      <c r="BP233" t="s">
        <v>238</v>
      </c>
      <c r="BQ233">
        <v>0</v>
      </c>
      <c r="BR233">
        <v>2020</v>
      </c>
      <c r="BS233" t="s">
        <v>126</v>
      </c>
      <c r="BT233">
        <v>515</v>
      </c>
    </row>
    <row r="234" spans="1:72" x14ac:dyDescent="0.2">
      <c r="A234" t="s">
        <v>1387</v>
      </c>
      <c r="B234" t="s">
        <v>3164</v>
      </c>
      <c r="C234" t="s">
        <v>3156</v>
      </c>
      <c r="D234">
        <f>IF(TYPE="R",40,IF(ISNA(INDEX(Categories!D:E,MATCH(GROUPTYPE,Categories!D:D,0),2)),0,INDEX(Categories!D:E,MATCH(GROUPTYPE,Categories!D:D,0),2)))</f>
        <v>13</v>
      </c>
      <c r="E234" t="str">
        <f>IF(TYPE="R","Retained Earnings",IF(ISNA(INDEX(Categories!D:F,MATCH(GLCATCODE,Categories!E:E,0),3)),0,INDEX(Categories!D:F,MATCH(GLCATCODE,Categories!E:E,0),3)))</f>
        <v>Cost and Expenses</v>
      </c>
      <c r="F234" t="s">
        <v>238</v>
      </c>
      <c r="G234" t="s">
        <v>2269</v>
      </c>
      <c r="H234" t="s">
        <v>3157</v>
      </c>
      <c r="I234" t="s">
        <v>2903</v>
      </c>
      <c r="J234" t="s">
        <v>2876</v>
      </c>
      <c r="K234" t="s">
        <v>2876</v>
      </c>
      <c r="L234" t="s">
        <v>2876</v>
      </c>
      <c r="M234" t="s">
        <v>2876</v>
      </c>
      <c r="N234" t="s">
        <v>2876</v>
      </c>
      <c r="O234" t="s">
        <v>2876</v>
      </c>
      <c r="P234" t="s">
        <v>2876</v>
      </c>
      <c r="Q234" t="s">
        <v>2877</v>
      </c>
      <c r="R234" t="s">
        <v>2948</v>
      </c>
      <c r="S234">
        <f>VLOOKUP(ACCOUNTEXSEG,Sheet6!$A$2:$C$4000,3,TRUE)</f>
        <v>0</v>
      </c>
      <c r="T234">
        <f>IF(ACCTTYPE="I",0,OPENBALN)</f>
        <v>0</v>
      </c>
      <c r="U234">
        <v>0</v>
      </c>
      <c r="V234">
        <v>0</v>
      </c>
      <c r="W234">
        <v>0</v>
      </c>
      <c r="X234">
        <v>0</v>
      </c>
      <c r="Y234" s="179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 s="179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142.045625</v>
      </c>
      <c r="BL234">
        <v>0</v>
      </c>
      <c r="BM234" t="s">
        <v>2879</v>
      </c>
      <c r="BN234">
        <v>20190701</v>
      </c>
      <c r="BO234">
        <v>0</v>
      </c>
      <c r="BP234" t="s">
        <v>238</v>
      </c>
      <c r="BQ234">
        <v>0</v>
      </c>
      <c r="BR234">
        <v>2020</v>
      </c>
      <c r="BS234" t="s">
        <v>126</v>
      </c>
      <c r="BT234">
        <v>0</v>
      </c>
    </row>
    <row r="235" spans="1:72" x14ac:dyDescent="0.2">
      <c r="A235" t="s">
        <v>1030</v>
      </c>
      <c r="B235" t="s">
        <v>3165</v>
      </c>
      <c r="C235" t="s">
        <v>3156</v>
      </c>
      <c r="D235">
        <f>IF(TYPE="R",40,IF(ISNA(INDEX(Categories!D:E,MATCH(GROUPTYPE,Categories!D:D,0),2)),0,INDEX(Categories!D:E,MATCH(GROUPTYPE,Categories!D:D,0),2)))</f>
        <v>13</v>
      </c>
      <c r="E235" t="str">
        <f>IF(TYPE="R","Retained Earnings",IF(ISNA(INDEX(Categories!D:F,MATCH(GLCATCODE,Categories!E:E,0),3)),0,INDEX(Categories!D:F,MATCH(GLCATCODE,Categories!E:E,0),3)))</f>
        <v>Cost and Expenses</v>
      </c>
      <c r="F235" t="s">
        <v>238</v>
      </c>
      <c r="G235" t="s">
        <v>2270</v>
      </c>
      <c r="H235" t="s">
        <v>3157</v>
      </c>
      <c r="I235" t="s">
        <v>2905</v>
      </c>
      <c r="J235" t="s">
        <v>2876</v>
      </c>
      <c r="K235" t="s">
        <v>2876</v>
      </c>
      <c r="L235" t="s">
        <v>2876</v>
      </c>
      <c r="M235" t="s">
        <v>2876</v>
      </c>
      <c r="N235" t="s">
        <v>2876</v>
      </c>
      <c r="O235" t="s">
        <v>2876</v>
      </c>
      <c r="P235" t="s">
        <v>2876</v>
      </c>
      <c r="Q235" t="s">
        <v>2877</v>
      </c>
      <c r="R235" t="s">
        <v>2948</v>
      </c>
      <c r="S235">
        <f>VLOOKUP(ACCOUNTEXSEG,Sheet6!$A$2:$C$4000,3,TRUE)</f>
        <v>0</v>
      </c>
      <c r="T235">
        <f>IF(ACCTTYPE="I",0,OPENBALN)</f>
        <v>0</v>
      </c>
      <c r="U235">
        <v>0</v>
      </c>
      <c r="V235">
        <v>0</v>
      </c>
      <c r="W235">
        <v>0</v>
      </c>
      <c r="X235">
        <v>0</v>
      </c>
      <c r="Y235" s="179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 s="179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11.672000000000001</v>
      </c>
      <c r="BK235">
        <v>7.782</v>
      </c>
      <c r="BL235">
        <v>0</v>
      </c>
      <c r="BM235" t="s">
        <v>2879</v>
      </c>
      <c r="BN235">
        <v>20190701</v>
      </c>
      <c r="BO235">
        <v>0</v>
      </c>
      <c r="BP235" t="s">
        <v>238</v>
      </c>
      <c r="BQ235">
        <v>0</v>
      </c>
      <c r="BR235">
        <v>2020</v>
      </c>
      <c r="BS235" t="s">
        <v>126</v>
      </c>
      <c r="BT235">
        <v>0</v>
      </c>
    </row>
    <row r="236" spans="1:72" x14ac:dyDescent="0.2">
      <c r="A236" t="s">
        <v>1031</v>
      </c>
      <c r="B236" t="s">
        <v>3166</v>
      </c>
      <c r="C236" t="s">
        <v>3156</v>
      </c>
      <c r="D236">
        <f>IF(TYPE="R",40,IF(ISNA(INDEX(Categories!D:E,MATCH(GROUPTYPE,Categories!D:D,0),2)),0,INDEX(Categories!D:E,MATCH(GROUPTYPE,Categories!D:D,0),2)))</f>
        <v>13</v>
      </c>
      <c r="E236" t="str">
        <f>IF(TYPE="R","Retained Earnings",IF(ISNA(INDEX(Categories!D:F,MATCH(GLCATCODE,Categories!E:E,0),3)),0,INDEX(Categories!D:F,MATCH(GLCATCODE,Categories!E:E,0),3)))</f>
        <v>Cost and Expenses</v>
      </c>
      <c r="F236" t="s">
        <v>238</v>
      </c>
      <c r="G236" t="s">
        <v>2271</v>
      </c>
      <c r="H236" t="s">
        <v>3157</v>
      </c>
      <c r="I236" t="s">
        <v>2907</v>
      </c>
      <c r="J236" t="s">
        <v>2876</v>
      </c>
      <c r="K236" t="s">
        <v>2876</v>
      </c>
      <c r="L236" t="s">
        <v>2876</v>
      </c>
      <c r="M236" t="s">
        <v>2876</v>
      </c>
      <c r="N236" t="s">
        <v>2876</v>
      </c>
      <c r="O236" t="s">
        <v>2876</v>
      </c>
      <c r="P236" t="s">
        <v>2876</v>
      </c>
      <c r="Q236" t="s">
        <v>2877</v>
      </c>
      <c r="R236" t="s">
        <v>2948</v>
      </c>
      <c r="S236">
        <f>VLOOKUP(ACCOUNTEXSEG,Sheet6!$A$2:$C$4000,3,TRUE)</f>
        <v>0</v>
      </c>
      <c r="T236">
        <f>IF(ACCTTYPE="I",0,OPENBALN)</f>
        <v>0</v>
      </c>
      <c r="U236">
        <v>0</v>
      </c>
      <c r="V236">
        <v>0</v>
      </c>
      <c r="W236">
        <v>0</v>
      </c>
      <c r="X236">
        <v>0</v>
      </c>
      <c r="Y236" s="179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 s="179">
        <v>0</v>
      </c>
      <c r="AV236">
        <v>0</v>
      </c>
      <c r="AW236">
        <v>0</v>
      </c>
      <c r="AX236">
        <v>0</v>
      </c>
      <c r="AY236">
        <v>1000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66.666666000000006</v>
      </c>
      <c r="BI236">
        <v>0</v>
      </c>
      <c r="BJ236">
        <v>82.208665999999994</v>
      </c>
      <c r="BK236">
        <v>20.72</v>
      </c>
      <c r="BL236">
        <v>0</v>
      </c>
      <c r="BM236" t="s">
        <v>2879</v>
      </c>
      <c r="BN236">
        <v>20190701</v>
      </c>
      <c r="BO236">
        <v>0</v>
      </c>
      <c r="BP236" t="s">
        <v>238</v>
      </c>
      <c r="BQ236">
        <v>0</v>
      </c>
      <c r="BR236">
        <v>2020</v>
      </c>
      <c r="BS236" t="s">
        <v>126</v>
      </c>
      <c r="BT236">
        <v>0</v>
      </c>
    </row>
    <row r="237" spans="1:72" x14ac:dyDescent="0.2">
      <c r="A237" t="s">
        <v>1032</v>
      </c>
      <c r="B237" t="s">
        <v>3167</v>
      </c>
      <c r="C237" t="s">
        <v>3156</v>
      </c>
      <c r="D237">
        <f>IF(TYPE="R",40,IF(ISNA(INDEX(Categories!D:E,MATCH(GROUPTYPE,Categories!D:D,0),2)),0,INDEX(Categories!D:E,MATCH(GROUPTYPE,Categories!D:D,0),2)))</f>
        <v>13</v>
      </c>
      <c r="E237" t="str">
        <f>IF(TYPE="R","Retained Earnings",IF(ISNA(INDEX(Categories!D:F,MATCH(GLCATCODE,Categories!E:E,0),3)),0,INDEX(Categories!D:F,MATCH(GLCATCODE,Categories!E:E,0),3)))</f>
        <v>Cost and Expenses</v>
      </c>
      <c r="F237" t="s">
        <v>238</v>
      </c>
      <c r="G237" t="s">
        <v>2272</v>
      </c>
      <c r="H237" t="s">
        <v>3157</v>
      </c>
      <c r="I237" t="s">
        <v>2909</v>
      </c>
      <c r="J237" t="s">
        <v>2876</v>
      </c>
      <c r="K237" t="s">
        <v>2876</v>
      </c>
      <c r="L237" t="s">
        <v>2876</v>
      </c>
      <c r="M237" t="s">
        <v>2876</v>
      </c>
      <c r="N237" t="s">
        <v>2876</v>
      </c>
      <c r="O237" t="s">
        <v>2876</v>
      </c>
      <c r="P237" t="s">
        <v>2876</v>
      </c>
      <c r="Q237" t="s">
        <v>2877</v>
      </c>
      <c r="R237" t="s">
        <v>2948</v>
      </c>
      <c r="S237">
        <f>VLOOKUP(ACCOUNTEXSEG,Sheet6!$A$2:$C$4000,3,TRUE)</f>
        <v>0</v>
      </c>
      <c r="T237">
        <f>IF(ACCTTYPE="I",0,OPENBALN)</f>
        <v>0</v>
      </c>
      <c r="U237">
        <v>0</v>
      </c>
      <c r="V237">
        <v>0</v>
      </c>
      <c r="W237">
        <v>0</v>
      </c>
      <c r="X237">
        <v>0</v>
      </c>
      <c r="Y237" s="179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 s="179">
        <v>1499.4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99.96</v>
      </c>
      <c r="BI237">
        <v>0</v>
      </c>
      <c r="BJ237">
        <v>79.517332999999994</v>
      </c>
      <c r="BK237">
        <v>25.7</v>
      </c>
      <c r="BL237">
        <v>0</v>
      </c>
      <c r="BM237" t="s">
        <v>2879</v>
      </c>
      <c r="BN237">
        <v>20190701</v>
      </c>
      <c r="BO237">
        <v>0</v>
      </c>
      <c r="BP237" t="s">
        <v>238</v>
      </c>
      <c r="BQ237">
        <v>0</v>
      </c>
      <c r="BR237">
        <v>2020</v>
      </c>
      <c r="BS237" t="s">
        <v>126</v>
      </c>
      <c r="BT237">
        <v>0</v>
      </c>
    </row>
    <row r="238" spans="1:72" x14ac:dyDescent="0.2">
      <c r="A238" t="s">
        <v>707</v>
      </c>
      <c r="B238" t="s">
        <v>3168</v>
      </c>
      <c r="C238" t="s">
        <v>3169</v>
      </c>
      <c r="D238">
        <f>IF(TYPE="R",40,IF(ISNA(INDEX(Categories!D:E,MATCH(GROUPTYPE,Categories!D:D,0),2)),0,INDEX(Categories!D:E,MATCH(GROUPTYPE,Categories!D:D,0),2)))</f>
        <v>13</v>
      </c>
      <c r="E238" t="str">
        <f>IF(TYPE="R","Retained Earnings",IF(ISNA(INDEX(Categories!D:F,MATCH(GLCATCODE,Categories!E:E,0),3)),0,INDEX(Categories!D:F,MATCH(GLCATCODE,Categories!E:E,0),3)))</f>
        <v>Cost and Expenses</v>
      </c>
      <c r="F238" t="s">
        <v>238</v>
      </c>
      <c r="G238" t="s">
        <v>2273</v>
      </c>
      <c r="H238" t="s">
        <v>3170</v>
      </c>
      <c r="I238" t="s">
        <v>2875</v>
      </c>
      <c r="J238" t="s">
        <v>2876</v>
      </c>
      <c r="K238" t="s">
        <v>2876</v>
      </c>
      <c r="L238" t="s">
        <v>2876</v>
      </c>
      <c r="M238" t="s">
        <v>2876</v>
      </c>
      <c r="N238" t="s">
        <v>2876</v>
      </c>
      <c r="O238" t="s">
        <v>2876</v>
      </c>
      <c r="P238" t="s">
        <v>2876</v>
      </c>
      <c r="Q238" t="s">
        <v>2877</v>
      </c>
      <c r="R238" t="s">
        <v>2948</v>
      </c>
      <c r="S238">
        <f>VLOOKUP(ACCOUNTEXSEG,Sheet6!$A$2:$C$4000,3,TRUE)</f>
        <v>0</v>
      </c>
      <c r="T238">
        <f>IF(ACCTTYPE="I",0,OPENBALN)</f>
        <v>0</v>
      </c>
      <c r="U238">
        <v>0</v>
      </c>
      <c r="V238">
        <v>0</v>
      </c>
      <c r="W238">
        <v>0</v>
      </c>
      <c r="X238">
        <v>0</v>
      </c>
      <c r="Y238" s="179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317.55</v>
      </c>
      <c r="AI238">
        <v>317.55</v>
      </c>
      <c r="AJ238">
        <v>317.55</v>
      </c>
      <c r="AK238">
        <v>317.55</v>
      </c>
      <c r="AL238">
        <v>317.55</v>
      </c>
      <c r="AM238">
        <v>317.55</v>
      </c>
      <c r="AN238">
        <v>0</v>
      </c>
      <c r="AO238">
        <v>317.55</v>
      </c>
      <c r="AP238">
        <v>317.55</v>
      </c>
      <c r="AQ238">
        <v>317.55</v>
      </c>
      <c r="AR238">
        <v>317.55</v>
      </c>
      <c r="AS238">
        <v>317.55</v>
      </c>
      <c r="AT238">
        <v>317.55</v>
      </c>
      <c r="AU238" s="179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992.62</v>
      </c>
      <c r="BB238">
        <v>0</v>
      </c>
      <c r="BC238">
        <v>0</v>
      </c>
      <c r="BD238">
        <v>0</v>
      </c>
      <c r="BE238">
        <v>2818</v>
      </c>
      <c r="BF238">
        <v>0</v>
      </c>
      <c r="BG238">
        <v>0</v>
      </c>
      <c r="BH238">
        <v>0</v>
      </c>
      <c r="BI238">
        <v>0</v>
      </c>
      <c r="BJ238">
        <v>14.6875</v>
      </c>
      <c r="BK238">
        <v>54.323749999999997</v>
      </c>
      <c r="BL238">
        <v>218.31562500000001</v>
      </c>
      <c r="BM238" t="s">
        <v>2879</v>
      </c>
      <c r="BN238">
        <v>20190701</v>
      </c>
      <c r="BO238">
        <v>0</v>
      </c>
      <c r="BP238" t="s">
        <v>238</v>
      </c>
      <c r="BQ238">
        <v>3810.62</v>
      </c>
      <c r="BR238">
        <v>2020</v>
      </c>
      <c r="BS238" t="s">
        <v>14</v>
      </c>
      <c r="BT238">
        <v>0</v>
      </c>
    </row>
    <row r="239" spans="1:72" x14ac:dyDescent="0.2">
      <c r="A239" t="s">
        <v>708</v>
      </c>
      <c r="B239" t="s">
        <v>3171</v>
      </c>
      <c r="C239" t="s">
        <v>3169</v>
      </c>
      <c r="D239">
        <f>IF(TYPE="R",40,IF(ISNA(INDEX(Categories!D:E,MATCH(GROUPTYPE,Categories!D:D,0),2)),0,INDEX(Categories!D:E,MATCH(GROUPTYPE,Categories!D:D,0),2)))</f>
        <v>13</v>
      </c>
      <c r="E239" t="str">
        <f>IF(TYPE="R","Retained Earnings",IF(ISNA(INDEX(Categories!D:F,MATCH(GLCATCODE,Categories!E:E,0),3)),0,INDEX(Categories!D:F,MATCH(GLCATCODE,Categories!E:E,0),3)))</f>
        <v>Cost and Expenses</v>
      </c>
      <c r="F239" t="s">
        <v>238</v>
      </c>
      <c r="G239" t="s">
        <v>2274</v>
      </c>
      <c r="H239" t="s">
        <v>3170</v>
      </c>
      <c r="I239" t="s">
        <v>2881</v>
      </c>
      <c r="J239" t="s">
        <v>2876</v>
      </c>
      <c r="K239" t="s">
        <v>2876</v>
      </c>
      <c r="L239" t="s">
        <v>2876</v>
      </c>
      <c r="M239" t="s">
        <v>2876</v>
      </c>
      <c r="N239" t="s">
        <v>2876</v>
      </c>
      <c r="O239" t="s">
        <v>2876</v>
      </c>
      <c r="P239" t="s">
        <v>2876</v>
      </c>
      <c r="Q239" t="s">
        <v>2877</v>
      </c>
      <c r="R239" t="s">
        <v>2948</v>
      </c>
      <c r="S239">
        <f>VLOOKUP(ACCOUNTEXSEG,Sheet6!$A$2:$C$4000,3,TRUE)</f>
        <v>2047.02</v>
      </c>
      <c r="T239">
        <f>IF(ACCTTYPE="I",0,OPENBALN)</f>
        <v>0</v>
      </c>
      <c r="U239">
        <v>176</v>
      </c>
      <c r="V239">
        <v>456</v>
      </c>
      <c r="W239">
        <v>176</v>
      </c>
      <c r="X239">
        <v>0</v>
      </c>
      <c r="Y239" s="179">
        <v>0</v>
      </c>
      <c r="Z239">
        <v>176</v>
      </c>
      <c r="AA239">
        <v>0</v>
      </c>
      <c r="AB239">
        <v>0</v>
      </c>
      <c r="AC239">
        <v>0</v>
      </c>
      <c r="AD239">
        <v>3281.88</v>
      </c>
      <c r="AE239">
        <v>0</v>
      </c>
      <c r="AF239">
        <v>0</v>
      </c>
      <c r="AG239">
        <v>0</v>
      </c>
      <c r="AH239">
        <v>544.11</v>
      </c>
      <c r="AI239">
        <v>544.11</v>
      </c>
      <c r="AJ239">
        <v>544.11</v>
      </c>
      <c r="AK239">
        <v>544.11</v>
      </c>
      <c r="AL239">
        <v>544.11</v>
      </c>
      <c r="AM239">
        <v>544.11</v>
      </c>
      <c r="AN239">
        <v>0</v>
      </c>
      <c r="AO239">
        <v>544.11</v>
      </c>
      <c r="AP239">
        <v>544.11</v>
      </c>
      <c r="AQ239">
        <v>544.11</v>
      </c>
      <c r="AR239">
        <v>544.11</v>
      </c>
      <c r="AS239">
        <v>544.11</v>
      </c>
      <c r="AT239">
        <v>544.11</v>
      </c>
      <c r="AU239" s="179">
        <v>0</v>
      </c>
      <c r="AV239">
        <v>760.42</v>
      </c>
      <c r="AW239">
        <v>0</v>
      </c>
      <c r="AX239">
        <v>0</v>
      </c>
      <c r="AY239">
        <v>4090.91</v>
      </c>
      <c r="AZ239">
        <v>0</v>
      </c>
      <c r="BA239">
        <v>1479.86</v>
      </c>
      <c r="BB239">
        <v>3578.55</v>
      </c>
      <c r="BC239">
        <v>0</v>
      </c>
      <c r="BD239">
        <v>0</v>
      </c>
      <c r="BE239">
        <v>0</v>
      </c>
      <c r="BF239">
        <v>176</v>
      </c>
      <c r="BG239">
        <v>176</v>
      </c>
      <c r="BH239">
        <v>431.14687500000002</v>
      </c>
      <c r="BI239">
        <v>817.52</v>
      </c>
      <c r="BJ239">
        <v>811.010625</v>
      </c>
      <c r="BK239">
        <v>502.06124999999997</v>
      </c>
      <c r="BL239">
        <v>374.075625</v>
      </c>
      <c r="BM239" t="s">
        <v>2879</v>
      </c>
      <c r="BN239">
        <v>20190701</v>
      </c>
      <c r="BO239">
        <v>3281.88</v>
      </c>
      <c r="BP239" t="s">
        <v>238</v>
      </c>
      <c r="BQ239">
        <v>5234.41</v>
      </c>
      <c r="BR239">
        <v>2020</v>
      </c>
      <c r="BS239" t="s">
        <v>14</v>
      </c>
      <c r="BT239">
        <v>3281.88</v>
      </c>
    </row>
    <row r="240" spans="1:72" x14ac:dyDescent="0.2">
      <c r="A240" t="s">
        <v>709</v>
      </c>
      <c r="B240" t="s">
        <v>3172</v>
      </c>
      <c r="C240" t="s">
        <v>3169</v>
      </c>
      <c r="D240">
        <f>IF(TYPE="R",40,IF(ISNA(INDEX(Categories!D:E,MATCH(GROUPTYPE,Categories!D:D,0),2)),0,INDEX(Categories!D:E,MATCH(GROUPTYPE,Categories!D:D,0),2)))</f>
        <v>13</v>
      </c>
      <c r="E240" t="str">
        <f>IF(TYPE="R","Retained Earnings",IF(ISNA(INDEX(Categories!D:F,MATCH(GLCATCODE,Categories!E:E,0),3)),0,INDEX(Categories!D:F,MATCH(GLCATCODE,Categories!E:E,0),3)))</f>
        <v>Cost and Expenses</v>
      </c>
      <c r="F240" t="s">
        <v>238</v>
      </c>
      <c r="G240" t="s">
        <v>2275</v>
      </c>
      <c r="H240" t="s">
        <v>3170</v>
      </c>
      <c r="I240" t="s">
        <v>2883</v>
      </c>
      <c r="J240" t="s">
        <v>2876</v>
      </c>
      <c r="K240" t="s">
        <v>2876</v>
      </c>
      <c r="L240" t="s">
        <v>2876</v>
      </c>
      <c r="M240" t="s">
        <v>2876</v>
      </c>
      <c r="N240" t="s">
        <v>2876</v>
      </c>
      <c r="O240" t="s">
        <v>2876</v>
      </c>
      <c r="P240" t="s">
        <v>2876</v>
      </c>
      <c r="Q240" t="s">
        <v>2877</v>
      </c>
      <c r="R240" t="s">
        <v>2948</v>
      </c>
      <c r="S240">
        <f>VLOOKUP(ACCOUNTEXSEG,Sheet6!$A$2:$C$4000,3,TRUE)</f>
        <v>5783.65</v>
      </c>
      <c r="T240">
        <f>IF(ACCTTYPE="I",0,OPENBALN)</f>
        <v>0</v>
      </c>
      <c r="U240">
        <v>2244.1799999999998</v>
      </c>
      <c r="V240">
        <v>0</v>
      </c>
      <c r="W240">
        <v>1464.71</v>
      </c>
      <c r="X240">
        <v>300</v>
      </c>
      <c r="Y240" s="179">
        <v>0</v>
      </c>
      <c r="Z240">
        <v>510</v>
      </c>
      <c r="AA240">
        <v>0</v>
      </c>
      <c r="AB240">
        <v>0</v>
      </c>
      <c r="AC240">
        <v>840</v>
      </c>
      <c r="AD240">
        <v>650</v>
      </c>
      <c r="AE240">
        <v>530.4</v>
      </c>
      <c r="AF240">
        <v>918</v>
      </c>
      <c r="AG240">
        <v>918</v>
      </c>
      <c r="AH240">
        <v>629.63</v>
      </c>
      <c r="AI240">
        <v>629.63</v>
      </c>
      <c r="AJ240">
        <v>629.63</v>
      </c>
      <c r="AK240">
        <v>629.63</v>
      </c>
      <c r="AL240">
        <v>629.63</v>
      </c>
      <c r="AM240">
        <v>629.63</v>
      </c>
      <c r="AN240">
        <v>0</v>
      </c>
      <c r="AO240">
        <v>629.63</v>
      </c>
      <c r="AP240">
        <v>629.63</v>
      </c>
      <c r="AQ240">
        <v>629.63</v>
      </c>
      <c r="AR240">
        <v>629.63</v>
      </c>
      <c r="AS240">
        <v>629.63</v>
      </c>
      <c r="AT240">
        <v>629.63</v>
      </c>
      <c r="AU240" s="179">
        <v>0</v>
      </c>
      <c r="AV240">
        <v>0</v>
      </c>
      <c r="AW240">
        <v>0</v>
      </c>
      <c r="AX240">
        <v>0</v>
      </c>
      <c r="AY240">
        <v>1328.76</v>
      </c>
      <c r="AZ240">
        <v>0</v>
      </c>
      <c r="BA240">
        <v>176</v>
      </c>
      <c r="BB240">
        <v>0</v>
      </c>
      <c r="BC240">
        <v>0</v>
      </c>
      <c r="BD240">
        <v>656.03</v>
      </c>
      <c r="BE240">
        <v>125.04</v>
      </c>
      <c r="BF240">
        <v>2079.59</v>
      </c>
      <c r="BG240">
        <v>2079.59</v>
      </c>
      <c r="BH240">
        <v>444.52562499999999</v>
      </c>
      <c r="BI240">
        <v>144.33625000000001</v>
      </c>
      <c r="BJ240">
        <v>1452.2993750000001</v>
      </c>
      <c r="BK240">
        <v>854.48312499999997</v>
      </c>
      <c r="BL240">
        <v>432.87062500000002</v>
      </c>
      <c r="BM240" t="s">
        <v>2879</v>
      </c>
      <c r="BN240">
        <v>20190701</v>
      </c>
      <c r="BO240">
        <v>2938.4</v>
      </c>
      <c r="BP240" t="s">
        <v>238</v>
      </c>
      <c r="BQ240">
        <v>3036.66</v>
      </c>
      <c r="BR240">
        <v>2020</v>
      </c>
      <c r="BS240" t="s">
        <v>14</v>
      </c>
      <c r="BT240">
        <v>2938.4</v>
      </c>
    </row>
    <row r="241" spans="1:72" x14ac:dyDescent="0.2">
      <c r="A241" t="s">
        <v>710</v>
      </c>
      <c r="B241" t="s">
        <v>3173</v>
      </c>
      <c r="C241" t="s">
        <v>3169</v>
      </c>
      <c r="D241">
        <f>IF(TYPE="R",40,IF(ISNA(INDEX(Categories!D:E,MATCH(GROUPTYPE,Categories!D:D,0),2)),0,INDEX(Categories!D:E,MATCH(GROUPTYPE,Categories!D:D,0),2)))</f>
        <v>13</v>
      </c>
      <c r="E241" t="str">
        <f>IF(TYPE="R","Retained Earnings",IF(ISNA(INDEX(Categories!D:F,MATCH(GLCATCODE,Categories!E:E,0),3)),0,INDEX(Categories!D:F,MATCH(GLCATCODE,Categories!E:E,0),3)))</f>
        <v>Cost and Expenses</v>
      </c>
      <c r="F241" t="s">
        <v>238</v>
      </c>
      <c r="G241" t="s">
        <v>2276</v>
      </c>
      <c r="H241" t="s">
        <v>3170</v>
      </c>
      <c r="I241" t="s">
        <v>2885</v>
      </c>
      <c r="J241" t="s">
        <v>2876</v>
      </c>
      <c r="K241" t="s">
        <v>2876</v>
      </c>
      <c r="L241" t="s">
        <v>2876</v>
      </c>
      <c r="M241" t="s">
        <v>2876</v>
      </c>
      <c r="N241" t="s">
        <v>2876</v>
      </c>
      <c r="O241" t="s">
        <v>2876</v>
      </c>
      <c r="P241" t="s">
        <v>2876</v>
      </c>
      <c r="Q241" t="s">
        <v>2877</v>
      </c>
      <c r="R241" t="s">
        <v>2948</v>
      </c>
      <c r="S241">
        <f>VLOOKUP(ACCOUNTEXSEG,Sheet6!$A$2:$C$4000,3,TRUE)</f>
        <v>835</v>
      </c>
      <c r="T241">
        <f>IF(ACCTTYPE="I",0,OPENBALN)</f>
        <v>0</v>
      </c>
      <c r="U241">
        <v>0</v>
      </c>
      <c r="V241">
        <v>0</v>
      </c>
      <c r="W241">
        <v>1160</v>
      </c>
      <c r="X241">
        <v>0</v>
      </c>
      <c r="Y241" s="179">
        <v>0</v>
      </c>
      <c r="Z241">
        <v>0</v>
      </c>
      <c r="AA241">
        <v>0</v>
      </c>
      <c r="AB241">
        <v>0</v>
      </c>
      <c r="AC241">
        <v>660</v>
      </c>
      <c r="AD241">
        <v>220</v>
      </c>
      <c r="AE241">
        <v>0</v>
      </c>
      <c r="AF241">
        <v>0</v>
      </c>
      <c r="AG241">
        <v>0</v>
      </c>
      <c r="AH241">
        <v>96.67</v>
      </c>
      <c r="AI241">
        <v>96.67</v>
      </c>
      <c r="AJ241">
        <v>96.67</v>
      </c>
      <c r="AK241">
        <v>96.67</v>
      </c>
      <c r="AL241">
        <v>96.67</v>
      </c>
      <c r="AM241">
        <v>96.67</v>
      </c>
      <c r="AN241">
        <v>0</v>
      </c>
      <c r="AO241">
        <v>96.67</v>
      </c>
      <c r="AP241">
        <v>96.67</v>
      </c>
      <c r="AQ241">
        <v>96.67</v>
      </c>
      <c r="AR241">
        <v>96.67</v>
      </c>
      <c r="AS241">
        <v>96.67</v>
      </c>
      <c r="AT241">
        <v>96.67</v>
      </c>
      <c r="AU241" s="179">
        <v>0</v>
      </c>
      <c r="AV241">
        <v>340</v>
      </c>
      <c r="AW241">
        <v>0</v>
      </c>
      <c r="AX241">
        <v>0</v>
      </c>
      <c r="AY241">
        <v>0</v>
      </c>
      <c r="AZ241">
        <v>665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115</v>
      </c>
      <c r="BI241">
        <v>38.125</v>
      </c>
      <c r="BJ241">
        <v>278.39375000000001</v>
      </c>
      <c r="BK241">
        <v>37.8125</v>
      </c>
      <c r="BL241">
        <v>66.460624999999993</v>
      </c>
      <c r="BM241" t="s">
        <v>2879</v>
      </c>
      <c r="BN241">
        <v>20190701</v>
      </c>
      <c r="BO241">
        <v>880</v>
      </c>
      <c r="BP241" t="s">
        <v>238</v>
      </c>
      <c r="BQ241">
        <v>0</v>
      </c>
      <c r="BR241">
        <v>2020</v>
      </c>
      <c r="BS241" t="s">
        <v>14</v>
      </c>
      <c r="BT241">
        <v>880</v>
      </c>
    </row>
    <row r="242" spans="1:72" x14ac:dyDescent="0.2">
      <c r="A242" t="s">
        <v>1388</v>
      </c>
      <c r="B242" t="s">
        <v>3174</v>
      </c>
      <c r="C242" t="s">
        <v>3169</v>
      </c>
      <c r="D242">
        <f>IF(TYPE="R",40,IF(ISNA(INDEX(Categories!D:E,MATCH(GROUPTYPE,Categories!D:D,0),2)),0,INDEX(Categories!D:E,MATCH(GROUPTYPE,Categories!D:D,0),2)))</f>
        <v>13</v>
      </c>
      <c r="E242" t="str">
        <f>IF(TYPE="R","Retained Earnings",IF(ISNA(INDEX(Categories!D:F,MATCH(GLCATCODE,Categories!E:E,0),3)),0,INDEX(Categories!D:F,MATCH(GLCATCODE,Categories!E:E,0),3)))</f>
        <v>Cost and Expenses</v>
      </c>
      <c r="F242" t="s">
        <v>238</v>
      </c>
      <c r="G242" t="s">
        <v>2277</v>
      </c>
      <c r="H242" t="s">
        <v>3170</v>
      </c>
      <c r="I242" t="s">
        <v>2887</v>
      </c>
      <c r="J242" t="s">
        <v>2876</v>
      </c>
      <c r="K242" t="s">
        <v>2876</v>
      </c>
      <c r="L242" t="s">
        <v>2876</v>
      </c>
      <c r="M242" t="s">
        <v>2876</v>
      </c>
      <c r="N242" t="s">
        <v>2876</v>
      </c>
      <c r="O242" t="s">
        <v>2876</v>
      </c>
      <c r="P242" t="s">
        <v>2876</v>
      </c>
      <c r="Q242" t="s">
        <v>2877</v>
      </c>
      <c r="R242" t="s">
        <v>2948</v>
      </c>
      <c r="S242">
        <f>VLOOKUP(ACCOUNTEXSEG,Sheet6!$A$2:$C$4000,3,TRUE)</f>
        <v>0</v>
      </c>
      <c r="T242">
        <f>IF(ACCTTYPE="I",0,OPENBALN)</f>
        <v>0</v>
      </c>
      <c r="U242">
        <v>0</v>
      </c>
      <c r="V242">
        <v>0</v>
      </c>
      <c r="W242">
        <v>0</v>
      </c>
      <c r="X242">
        <v>0</v>
      </c>
      <c r="Y242" s="179">
        <v>0</v>
      </c>
      <c r="Z242">
        <v>0</v>
      </c>
      <c r="AA242">
        <v>0</v>
      </c>
      <c r="AB242">
        <v>176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 s="179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 t="s">
        <v>2879</v>
      </c>
      <c r="BN242">
        <v>20190701</v>
      </c>
      <c r="BO242">
        <v>176</v>
      </c>
      <c r="BP242" t="s">
        <v>238</v>
      </c>
      <c r="BQ242">
        <v>0</v>
      </c>
      <c r="BR242">
        <v>2020</v>
      </c>
      <c r="BS242" t="s">
        <v>14</v>
      </c>
      <c r="BT242">
        <v>176</v>
      </c>
    </row>
    <row r="243" spans="1:72" x14ac:dyDescent="0.2">
      <c r="A243" t="s">
        <v>711</v>
      </c>
      <c r="B243" t="s">
        <v>3175</v>
      </c>
      <c r="C243" t="s">
        <v>3169</v>
      </c>
      <c r="D243">
        <f>IF(TYPE="R",40,IF(ISNA(INDEX(Categories!D:E,MATCH(GROUPTYPE,Categories!D:D,0),2)),0,INDEX(Categories!D:E,MATCH(GROUPTYPE,Categories!D:D,0),2)))</f>
        <v>13</v>
      </c>
      <c r="E243" t="str">
        <f>IF(TYPE="R","Retained Earnings",IF(ISNA(INDEX(Categories!D:F,MATCH(GLCATCODE,Categories!E:E,0),3)),0,INDEX(Categories!D:F,MATCH(GLCATCODE,Categories!E:E,0),3)))</f>
        <v>Cost and Expenses</v>
      </c>
      <c r="F243" t="s">
        <v>238</v>
      </c>
      <c r="G243" t="s">
        <v>2278</v>
      </c>
      <c r="H243" t="s">
        <v>3170</v>
      </c>
      <c r="I243" t="s">
        <v>2889</v>
      </c>
      <c r="J243" t="s">
        <v>2876</v>
      </c>
      <c r="K243" t="s">
        <v>2876</v>
      </c>
      <c r="L243" t="s">
        <v>2876</v>
      </c>
      <c r="M243" t="s">
        <v>2876</v>
      </c>
      <c r="N243" t="s">
        <v>2876</v>
      </c>
      <c r="O243" t="s">
        <v>2876</v>
      </c>
      <c r="P243" t="s">
        <v>2876</v>
      </c>
      <c r="Q243" t="s">
        <v>2877</v>
      </c>
      <c r="R243" t="s">
        <v>2948</v>
      </c>
      <c r="S243">
        <f>VLOOKUP(ACCOUNTEXSEG,Sheet6!$A$2:$C$4000,3,TRUE)</f>
        <v>921</v>
      </c>
      <c r="T243">
        <f>IF(ACCTTYPE="I",0,OPENBALN)</f>
        <v>0</v>
      </c>
      <c r="U243">
        <v>0</v>
      </c>
      <c r="V243">
        <v>0</v>
      </c>
      <c r="W243">
        <v>0</v>
      </c>
      <c r="X243">
        <v>0</v>
      </c>
      <c r="Y243" s="179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37.880000000000003</v>
      </c>
      <c r="AI243">
        <v>37.880000000000003</v>
      </c>
      <c r="AJ243">
        <v>37.880000000000003</v>
      </c>
      <c r="AK243">
        <v>37.880000000000003</v>
      </c>
      <c r="AL243">
        <v>37.880000000000003</v>
      </c>
      <c r="AM243">
        <v>37.880000000000003</v>
      </c>
      <c r="AN243">
        <v>0</v>
      </c>
      <c r="AO243">
        <v>37.880000000000003</v>
      </c>
      <c r="AP243">
        <v>37.880000000000003</v>
      </c>
      <c r="AQ243">
        <v>37.880000000000003</v>
      </c>
      <c r="AR243">
        <v>37.880000000000003</v>
      </c>
      <c r="AS243">
        <v>37.880000000000003</v>
      </c>
      <c r="AT243">
        <v>37.880000000000003</v>
      </c>
      <c r="AU243" s="179">
        <v>0</v>
      </c>
      <c r="AV243">
        <v>0</v>
      </c>
      <c r="AW243">
        <v>774.88</v>
      </c>
      <c r="AX243">
        <v>0</v>
      </c>
      <c r="AY243">
        <v>1348.61</v>
      </c>
      <c r="AZ243">
        <v>0</v>
      </c>
      <c r="BA243">
        <v>0</v>
      </c>
      <c r="BB243">
        <v>454.54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190.28062499999999</v>
      </c>
      <c r="BI243">
        <v>320.84312499999999</v>
      </c>
      <c r="BJ243">
        <v>219.606875</v>
      </c>
      <c r="BK243">
        <v>17.1875</v>
      </c>
      <c r="BL243">
        <v>26.0425</v>
      </c>
      <c r="BM243" t="s">
        <v>2879</v>
      </c>
      <c r="BN243">
        <v>20190701</v>
      </c>
      <c r="BO243">
        <v>0</v>
      </c>
      <c r="BP243" t="s">
        <v>238</v>
      </c>
      <c r="BQ243">
        <v>454.54</v>
      </c>
      <c r="BR243">
        <v>2020</v>
      </c>
      <c r="BS243" t="s">
        <v>14</v>
      </c>
      <c r="BT243">
        <v>0</v>
      </c>
    </row>
    <row r="244" spans="1:72" x14ac:dyDescent="0.2">
      <c r="A244" t="s">
        <v>712</v>
      </c>
      <c r="B244" t="s">
        <v>3176</v>
      </c>
      <c r="C244" t="s">
        <v>3169</v>
      </c>
      <c r="D244">
        <f>IF(TYPE="R",40,IF(ISNA(INDEX(Categories!D:E,MATCH(GROUPTYPE,Categories!D:D,0),2)),0,INDEX(Categories!D:E,MATCH(GROUPTYPE,Categories!D:D,0),2)))</f>
        <v>13</v>
      </c>
      <c r="E244" t="str">
        <f>IF(TYPE="R","Retained Earnings",IF(ISNA(INDEX(Categories!D:F,MATCH(GLCATCODE,Categories!E:E,0),3)),0,INDEX(Categories!D:F,MATCH(GLCATCODE,Categories!E:E,0),3)))</f>
        <v>Cost and Expenses</v>
      </c>
      <c r="F244" t="s">
        <v>238</v>
      </c>
      <c r="G244" t="s">
        <v>2279</v>
      </c>
      <c r="H244" t="s">
        <v>3170</v>
      </c>
      <c r="I244" t="s">
        <v>2891</v>
      </c>
      <c r="J244" t="s">
        <v>2876</v>
      </c>
      <c r="K244" t="s">
        <v>2876</v>
      </c>
      <c r="L244" t="s">
        <v>2876</v>
      </c>
      <c r="M244" t="s">
        <v>2876</v>
      </c>
      <c r="N244" t="s">
        <v>2876</v>
      </c>
      <c r="O244" t="s">
        <v>2876</v>
      </c>
      <c r="P244" t="s">
        <v>2876</v>
      </c>
      <c r="Q244" t="s">
        <v>2877</v>
      </c>
      <c r="R244" t="s">
        <v>2948</v>
      </c>
      <c r="S244">
        <f>VLOOKUP(ACCOUNTEXSEG,Sheet6!$A$2:$C$4000,3,TRUE)</f>
        <v>34340.230000000003</v>
      </c>
      <c r="T244">
        <f>IF(ACCTTYPE="I",0,OPENBALN)</f>
        <v>0</v>
      </c>
      <c r="U244">
        <v>728.49</v>
      </c>
      <c r="V244">
        <v>11336</v>
      </c>
      <c r="W244">
        <v>19113.36</v>
      </c>
      <c r="X244">
        <v>0</v>
      </c>
      <c r="Y244" s="179">
        <v>9882.39</v>
      </c>
      <c r="Z244">
        <v>4946.5</v>
      </c>
      <c r="AA244">
        <v>20300.849999999999</v>
      </c>
      <c r="AB244">
        <v>7343.68</v>
      </c>
      <c r="AC244">
        <v>455</v>
      </c>
      <c r="AD244">
        <v>0</v>
      </c>
      <c r="AE244">
        <v>6779.93</v>
      </c>
      <c r="AF244">
        <v>8387.49</v>
      </c>
      <c r="AG244">
        <v>8387.49</v>
      </c>
      <c r="AH244">
        <v>5121.33</v>
      </c>
      <c r="AI244">
        <v>5121.33</v>
      </c>
      <c r="AJ244">
        <v>5121.33</v>
      </c>
      <c r="AK244">
        <v>5121.33</v>
      </c>
      <c r="AL244">
        <v>5121.33</v>
      </c>
      <c r="AM244">
        <v>5121.33</v>
      </c>
      <c r="AN244">
        <v>20300.849999999999</v>
      </c>
      <c r="AO244">
        <v>19621.330000000002</v>
      </c>
      <c r="AP244">
        <v>5121.33</v>
      </c>
      <c r="AQ244">
        <v>11121.33</v>
      </c>
      <c r="AR244">
        <v>5121.33</v>
      </c>
      <c r="AS244">
        <v>5121.33</v>
      </c>
      <c r="AT244">
        <v>5121.33</v>
      </c>
      <c r="AU244" s="179">
        <v>4923.0600000000004</v>
      </c>
      <c r="AV244">
        <v>925.65</v>
      </c>
      <c r="AW244">
        <v>0</v>
      </c>
      <c r="AX244">
        <v>569.5</v>
      </c>
      <c r="AY244">
        <v>4603.54</v>
      </c>
      <c r="AZ244">
        <v>102</v>
      </c>
      <c r="BA244">
        <v>11292.61</v>
      </c>
      <c r="BB244">
        <v>6114.13</v>
      </c>
      <c r="BC244">
        <v>2705.44</v>
      </c>
      <c r="BD244">
        <v>8295.82</v>
      </c>
      <c r="BE244">
        <v>1749.22</v>
      </c>
      <c r="BF244">
        <v>656</v>
      </c>
      <c r="BG244">
        <v>656</v>
      </c>
      <c r="BH244">
        <v>2841.4987500000002</v>
      </c>
      <c r="BI244">
        <v>6988.8581249999997</v>
      </c>
      <c r="BJ244">
        <v>5894.14</v>
      </c>
      <c r="BK244">
        <v>4938.453125</v>
      </c>
      <c r="BL244">
        <v>6070.9674999999997</v>
      </c>
      <c r="BM244" t="s">
        <v>2879</v>
      </c>
      <c r="BN244">
        <v>20190701</v>
      </c>
      <c r="BO244">
        <v>43266.95</v>
      </c>
      <c r="BP244" t="s">
        <v>238</v>
      </c>
      <c r="BQ244">
        <v>30813.22</v>
      </c>
      <c r="BR244">
        <v>2020</v>
      </c>
      <c r="BS244" t="s">
        <v>14</v>
      </c>
      <c r="BT244">
        <v>43266.95</v>
      </c>
    </row>
    <row r="245" spans="1:72" x14ac:dyDescent="0.2">
      <c r="A245" t="s">
        <v>713</v>
      </c>
      <c r="B245" t="s">
        <v>3177</v>
      </c>
      <c r="C245" t="s">
        <v>3169</v>
      </c>
      <c r="D245">
        <f>IF(TYPE="R",40,IF(ISNA(INDEX(Categories!D:E,MATCH(GROUPTYPE,Categories!D:D,0),2)),0,INDEX(Categories!D:E,MATCH(GROUPTYPE,Categories!D:D,0),2)))</f>
        <v>13</v>
      </c>
      <c r="E245" t="str">
        <f>IF(TYPE="R","Retained Earnings",IF(ISNA(INDEX(Categories!D:F,MATCH(GLCATCODE,Categories!E:E,0),3)),0,INDEX(Categories!D:F,MATCH(GLCATCODE,Categories!E:E,0),3)))</f>
        <v>Cost and Expenses</v>
      </c>
      <c r="F245" t="s">
        <v>238</v>
      </c>
      <c r="G245" t="s">
        <v>2282</v>
      </c>
      <c r="H245" t="s">
        <v>3170</v>
      </c>
      <c r="I245" t="s">
        <v>2897</v>
      </c>
      <c r="J245" t="s">
        <v>2876</v>
      </c>
      <c r="K245" t="s">
        <v>2876</v>
      </c>
      <c r="L245" t="s">
        <v>2876</v>
      </c>
      <c r="M245" t="s">
        <v>2876</v>
      </c>
      <c r="N245" t="s">
        <v>2876</v>
      </c>
      <c r="O245" t="s">
        <v>2876</v>
      </c>
      <c r="P245" t="s">
        <v>2876</v>
      </c>
      <c r="Q245" t="s">
        <v>2877</v>
      </c>
      <c r="R245" t="s">
        <v>2948</v>
      </c>
      <c r="S245">
        <f>VLOOKUP(ACCOUNTEXSEG,Sheet6!$A$2:$C$4000,3,TRUE)</f>
        <v>2377.4899999999998</v>
      </c>
      <c r="T245">
        <f>IF(ACCTTYPE="I",0,OPENBALN)</f>
        <v>0</v>
      </c>
      <c r="U245">
        <v>0</v>
      </c>
      <c r="V245">
        <v>0</v>
      </c>
      <c r="W245">
        <v>2507.94</v>
      </c>
      <c r="X245">
        <v>0</v>
      </c>
      <c r="Y245" s="179">
        <v>0</v>
      </c>
      <c r="Z245">
        <v>0</v>
      </c>
      <c r="AA245">
        <v>795.3</v>
      </c>
      <c r="AB245">
        <v>0</v>
      </c>
      <c r="AC245">
        <v>0</v>
      </c>
      <c r="AD245">
        <v>0</v>
      </c>
      <c r="AE245">
        <v>1219.2</v>
      </c>
      <c r="AF245">
        <v>8953.3700000000008</v>
      </c>
      <c r="AG245">
        <v>8953.3700000000008</v>
      </c>
      <c r="AH245">
        <v>287.36</v>
      </c>
      <c r="AI245">
        <v>287.36</v>
      </c>
      <c r="AJ245">
        <v>287.36</v>
      </c>
      <c r="AK245">
        <v>287.36</v>
      </c>
      <c r="AL245">
        <v>287.36</v>
      </c>
      <c r="AM245">
        <v>287.36</v>
      </c>
      <c r="AN245">
        <v>795.3</v>
      </c>
      <c r="AO245">
        <v>287.36</v>
      </c>
      <c r="AP245">
        <v>287.36</v>
      </c>
      <c r="AQ245">
        <v>287.36</v>
      </c>
      <c r="AR245">
        <v>287.36</v>
      </c>
      <c r="AS245">
        <v>287.36</v>
      </c>
      <c r="AT245">
        <v>287.36</v>
      </c>
      <c r="AU245" s="179">
        <v>810.33</v>
      </c>
      <c r="AV245">
        <v>5321.79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840</v>
      </c>
      <c r="BG245">
        <v>840</v>
      </c>
      <c r="BH245">
        <v>531.85062500000004</v>
      </c>
      <c r="BI245">
        <v>142.03125</v>
      </c>
      <c r="BJ245">
        <v>1527.555625</v>
      </c>
      <c r="BK245">
        <v>572.84562500000004</v>
      </c>
      <c r="BL245">
        <v>247.26625000000001</v>
      </c>
      <c r="BM245" t="s">
        <v>2879</v>
      </c>
      <c r="BN245">
        <v>20190701</v>
      </c>
      <c r="BO245">
        <v>10967.87</v>
      </c>
      <c r="BP245" t="s">
        <v>238</v>
      </c>
      <c r="BQ245">
        <v>840</v>
      </c>
      <c r="BR245">
        <v>2020</v>
      </c>
      <c r="BS245" t="s">
        <v>14</v>
      </c>
      <c r="BT245">
        <v>10967.87</v>
      </c>
    </row>
    <row r="246" spans="1:72" x14ac:dyDescent="0.2">
      <c r="A246" t="s">
        <v>716</v>
      </c>
      <c r="B246" t="s">
        <v>3178</v>
      </c>
      <c r="C246" t="s">
        <v>3169</v>
      </c>
      <c r="D246">
        <f>IF(TYPE="R",40,IF(ISNA(INDEX(Categories!D:E,MATCH(GROUPTYPE,Categories!D:D,0),2)),0,INDEX(Categories!D:E,MATCH(GROUPTYPE,Categories!D:D,0),2)))</f>
        <v>13</v>
      </c>
      <c r="E246" t="str">
        <f>IF(TYPE="R","Retained Earnings",IF(ISNA(INDEX(Categories!D:F,MATCH(GLCATCODE,Categories!E:E,0),3)),0,INDEX(Categories!D:F,MATCH(GLCATCODE,Categories!E:E,0),3)))</f>
        <v>Cost and Expenses</v>
      </c>
      <c r="F246" t="s">
        <v>238</v>
      </c>
      <c r="G246" t="s">
        <v>2289</v>
      </c>
      <c r="H246" t="s">
        <v>3179</v>
      </c>
      <c r="I246" t="s">
        <v>2875</v>
      </c>
      <c r="J246" t="s">
        <v>2876</v>
      </c>
      <c r="K246" t="s">
        <v>2876</v>
      </c>
      <c r="L246" t="s">
        <v>2876</v>
      </c>
      <c r="M246" t="s">
        <v>2876</v>
      </c>
      <c r="N246" t="s">
        <v>2876</v>
      </c>
      <c r="O246" t="s">
        <v>2876</v>
      </c>
      <c r="P246" t="s">
        <v>2876</v>
      </c>
      <c r="Q246" t="s">
        <v>2877</v>
      </c>
      <c r="R246" t="s">
        <v>2948</v>
      </c>
      <c r="S246">
        <f>VLOOKUP(ACCOUNTEXSEG,Sheet6!$A$2:$C$4000,3,TRUE)</f>
        <v>476</v>
      </c>
      <c r="T246">
        <f>IF(ACCTTYPE="I",0,OPENBALN)</f>
        <v>0</v>
      </c>
      <c r="U246">
        <v>0</v>
      </c>
      <c r="V246">
        <v>0</v>
      </c>
      <c r="W246">
        <v>0</v>
      </c>
      <c r="X246">
        <v>0</v>
      </c>
      <c r="Y246" s="179">
        <v>504.5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504.5</v>
      </c>
      <c r="AF246">
        <v>0</v>
      </c>
      <c r="AG246">
        <v>0</v>
      </c>
      <c r="AH246">
        <v>86.15</v>
      </c>
      <c r="AI246">
        <v>77.819999999999993</v>
      </c>
      <c r="AJ246">
        <v>86.15</v>
      </c>
      <c r="AK246">
        <v>83.37</v>
      </c>
      <c r="AL246">
        <v>86.15</v>
      </c>
      <c r="AM246">
        <v>83.37</v>
      </c>
      <c r="AN246">
        <v>0</v>
      </c>
      <c r="AO246">
        <v>86.15</v>
      </c>
      <c r="AP246">
        <v>83.37</v>
      </c>
      <c r="AQ246">
        <v>86.15</v>
      </c>
      <c r="AR246">
        <v>83.37</v>
      </c>
      <c r="AS246">
        <v>86.15</v>
      </c>
      <c r="AT246">
        <v>86.15</v>
      </c>
      <c r="AU246" s="179">
        <v>0</v>
      </c>
      <c r="AV246">
        <v>0</v>
      </c>
      <c r="AW246">
        <v>0</v>
      </c>
      <c r="AX246">
        <v>490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490</v>
      </c>
      <c r="BF246">
        <v>0</v>
      </c>
      <c r="BG246">
        <v>0</v>
      </c>
      <c r="BH246">
        <v>60.375</v>
      </c>
      <c r="BI246">
        <v>58.59375</v>
      </c>
      <c r="BJ246">
        <v>56.8125</v>
      </c>
      <c r="BK246">
        <v>55.134999999999998</v>
      </c>
      <c r="BL246">
        <v>58.012500000000003</v>
      </c>
      <c r="BM246" t="s">
        <v>2879</v>
      </c>
      <c r="BN246">
        <v>20190701</v>
      </c>
      <c r="BO246">
        <v>504.5</v>
      </c>
      <c r="BP246" t="s">
        <v>238</v>
      </c>
      <c r="BQ246">
        <v>490</v>
      </c>
      <c r="BR246">
        <v>2020</v>
      </c>
      <c r="BS246" t="s">
        <v>14</v>
      </c>
      <c r="BT246">
        <v>504.5</v>
      </c>
    </row>
    <row r="247" spans="1:72" x14ac:dyDescent="0.2">
      <c r="A247" t="s">
        <v>717</v>
      </c>
      <c r="B247" t="s">
        <v>3180</v>
      </c>
      <c r="C247" t="s">
        <v>3169</v>
      </c>
      <c r="D247">
        <f>IF(TYPE="R",40,IF(ISNA(INDEX(Categories!D:E,MATCH(GROUPTYPE,Categories!D:D,0),2)),0,INDEX(Categories!D:E,MATCH(GROUPTYPE,Categories!D:D,0),2)))</f>
        <v>13</v>
      </c>
      <c r="E247" t="str">
        <f>IF(TYPE="R","Retained Earnings",IF(ISNA(INDEX(Categories!D:F,MATCH(GLCATCODE,Categories!E:E,0),3)),0,INDEX(Categories!D:F,MATCH(GLCATCODE,Categories!E:E,0),3)))</f>
        <v>Cost and Expenses</v>
      </c>
      <c r="F247" t="s">
        <v>238</v>
      </c>
      <c r="G247" t="s">
        <v>2290</v>
      </c>
      <c r="H247" t="s">
        <v>3179</v>
      </c>
      <c r="I247" t="s">
        <v>2881</v>
      </c>
      <c r="J247" t="s">
        <v>2876</v>
      </c>
      <c r="K247" t="s">
        <v>2876</v>
      </c>
      <c r="L247" t="s">
        <v>2876</v>
      </c>
      <c r="M247" t="s">
        <v>2876</v>
      </c>
      <c r="N247" t="s">
        <v>2876</v>
      </c>
      <c r="O247" t="s">
        <v>2876</v>
      </c>
      <c r="P247" t="s">
        <v>2876</v>
      </c>
      <c r="Q247" t="s">
        <v>2877</v>
      </c>
      <c r="R247" t="s">
        <v>2948</v>
      </c>
      <c r="S247">
        <f>VLOOKUP(ACCOUNTEXSEG,Sheet6!$A$2:$C$4000,3,TRUE)</f>
        <v>2719.5</v>
      </c>
      <c r="T247">
        <f>IF(ACCTTYPE="I",0,OPENBALN)</f>
        <v>0</v>
      </c>
      <c r="U247">
        <v>478.42</v>
      </c>
      <c r="V247">
        <v>478.42</v>
      </c>
      <c r="W247">
        <v>478.42</v>
      </c>
      <c r="X247">
        <v>478.42</v>
      </c>
      <c r="Y247" s="179">
        <v>478.42</v>
      </c>
      <c r="Z247">
        <v>478.42</v>
      </c>
      <c r="AA247">
        <v>478.42</v>
      </c>
      <c r="AB247">
        <v>478.42</v>
      </c>
      <c r="AC247">
        <v>478.42</v>
      </c>
      <c r="AD247">
        <v>478.42</v>
      </c>
      <c r="AE247">
        <v>956.8</v>
      </c>
      <c r="AF247">
        <v>480.24</v>
      </c>
      <c r="AG247">
        <v>480.24</v>
      </c>
      <c r="AH247">
        <v>486.8</v>
      </c>
      <c r="AI247">
        <v>486.8</v>
      </c>
      <c r="AJ247">
        <v>486.8</v>
      </c>
      <c r="AK247">
        <v>486.8</v>
      </c>
      <c r="AL247">
        <v>486.8</v>
      </c>
      <c r="AM247">
        <v>486.8</v>
      </c>
      <c r="AN247">
        <v>478.42</v>
      </c>
      <c r="AO247">
        <v>486.8</v>
      </c>
      <c r="AP247">
        <v>486.8</v>
      </c>
      <c r="AQ247">
        <v>486.8</v>
      </c>
      <c r="AR247">
        <v>486.8</v>
      </c>
      <c r="AS247">
        <v>486.8</v>
      </c>
      <c r="AT247">
        <v>486.8</v>
      </c>
      <c r="AU247" s="179">
        <v>464.5</v>
      </c>
      <c r="AV247">
        <v>929</v>
      </c>
      <c r="AW247">
        <v>464.5</v>
      </c>
      <c r="AX247">
        <v>464.5</v>
      </c>
      <c r="AY247">
        <v>0</v>
      </c>
      <c r="AZ247">
        <v>464.5</v>
      </c>
      <c r="BA247">
        <v>464.5</v>
      </c>
      <c r="BB247">
        <v>464.5</v>
      </c>
      <c r="BC247">
        <v>464.5</v>
      </c>
      <c r="BD247">
        <v>464.5</v>
      </c>
      <c r="BE247">
        <v>464.5</v>
      </c>
      <c r="BF247">
        <v>478.38</v>
      </c>
      <c r="BG247">
        <v>478.38</v>
      </c>
      <c r="BH247">
        <v>344.15625</v>
      </c>
      <c r="BI247">
        <v>306.6875</v>
      </c>
      <c r="BJ247">
        <v>324.83249999999998</v>
      </c>
      <c r="BK247">
        <v>340.91750000000002</v>
      </c>
      <c r="BL247">
        <v>364.57625000000002</v>
      </c>
      <c r="BM247" t="s">
        <v>2879</v>
      </c>
      <c r="BN247">
        <v>20190701</v>
      </c>
      <c r="BO247">
        <v>3350.72</v>
      </c>
      <c r="BP247" t="s">
        <v>238</v>
      </c>
      <c r="BQ247">
        <v>2800.88</v>
      </c>
      <c r="BR247">
        <v>2020</v>
      </c>
      <c r="BS247" t="s">
        <v>14</v>
      </c>
      <c r="BT247">
        <v>3350.72</v>
      </c>
    </row>
    <row r="248" spans="1:72" x14ac:dyDescent="0.2">
      <c r="A248" t="s">
        <v>718</v>
      </c>
      <c r="B248" t="s">
        <v>3181</v>
      </c>
      <c r="C248" t="s">
        <v>3169</v>
      </c>
      <c r="D248">
        <f>IF(TYPE="R",40,IF(ISNA(INDEX(Categories!D:E,MATCH(GROUPTYPE,Categories!D:D,0),2)),0,INDEX(Categories!D:E,MATCH(GROUPTYPE,Categories!D:D,0),2)))</f>
        <v>13</v>
      </c>
      <c r="E248" t="str">
        <f>IF(TYPE="R","Retained Earnings",IF(ISNA(INDEX(Categories!D:F,MATCH(GLCATCODE,Categories!E:E,0),3)),0,INDEX(Categories!D:F,MATCH(GLCATCODE,Categories!E:E,0),3)))</f>
        <v>Cost and Expenses</v>
      </c>
      <c r="F248" t="s">
        <v>238</v>
      </c>
      <c r="G248" t="s">
        <v>2291</v>
      </c>
      <c r="H248" t="s">
        <v>3179</v>
      </c>
      <c r="I248" t="s">
        <v>2883</v>
      </c>
      <c r="J248" t="s">
        <v>2876</v>
      </c>
      <c r="K248" t="s">
        <v>2876</v>
      </c>
      <c r="L248" t="s">
        <v>2876</v>
      </c>
      <c r="M248" t="s">
        <v>2876</v>
      </c>
      <c r="N248" t="s">
        <v>2876</v>
      </c>
      <c r="O248" t="s">
        <v>2876</v>
      </c>
      <c r="P248" t="s">
        <v>2876</v>
      </c>
      <c r="Q248" t="s">
        <v>2877</v>
      </c>
      <c r="R248" t="s">
        <v>2948</v>
      </c>
      <c r="S248">
        <f>VLOOKUP(ACCOUNTEXSEG,Sheet6!$A$2:$C$4000,3,TRUE)</f>
        <v>8880.2199999999993</v>
      </c>
      <c r="T248">
        <f>IF(ACCTTYPE="I",0,OPENBALN)</f>
        <v>0</v>
      </c>
      <c r="U248">
        <v>1562.33</v>
      </c>
      <c r="V248">
        <v>1562.33</v>
      </c>
      <c r="W248">
        <v>1562.33</v>
      </c>
      <c r="X248">
        <v>2120.13</v>
      </c>
      <c r="Y248" s="179">
        <v>1562.33</v>
      </c>
      <c r="Z248">
        <v>3124.66</v>
      </c>
      <c r="AA248">
        <v>0</v>
      </c>
      <c r="AB248">
        <v>1562.33</v>
      </c>
      <c r="AC248">
        <v>0</v>
      </c>
      <c r="AD248">
        <v>1562.27</v>
      </c>
      <c r="AE248">
        <v>3124.7</v>
      </c>
      <c r="AF248">
        <v>1562.33</v>
      </c>
      <c r="AG248">
        <v>1562.33</v>
      </c>
      <c r="AH248">
        <v>1805.63</v>
      </c>
      <c r="AI248">
        <v>1630.89</v>
      </c>
      <c r="AJ248">
        <v>1805.63</v>
      </c>
      <c r="AK248">
        <v>1747.38</v>
      </c>
      <c r="AL248">
        <v>1805.63</v>
      </c>
      <c r="AM248">
        <v>1747.38</v>
      </c>
      <c r="AN248">
        <v>0</v>
      </c>
      <c r="AO248">
        <v>1805.63</v>
      </c>
      <c r="AP248">
        <v>1747.38</v>
      </c>
      <c r="AQ248">
        <v>1805.63</v>
      </c>
      <c r="AR248">
        <v>1747.38</v>
      </c>
      <c r="AS248">
        <v>1805.63</v>
      </c>
      <c r="AT248">
        <v>1805.63</v>
      </c>
      <c r="AU248" s="179">
        <v>1516.83</v>
      </c>
      <c r="AV248">
        <v>3033.66</v>
      </c>
      <c r="AW248">
        <v>1516.83</v>
      </c>
      <c r="AX248">
        <v>1516.83</v>
      </c>
      <c r="AY248">
        <v>0</v>
      </c>
      <c r="AZ248">
        <v>1516.83</v>
      </c>
      <c r="BA248">
        <v>1516.83</v>
      </c>
      <c r="BB248">
        <v>1516.83</v>
      </c>
      <c r="BC248">
        <v>1516.83</v>
      </c>
      <c r="BD248">
        <v>1516.83</v>
      </c>
      <c r="BE248">
        <v>1516.83</v>
      </c>
      <c r="BF248">
        <v>1562.37</v>
      </c>
      <c r="BG248">
        <v>1562.37</v>
      </c>
      <c r="BH248">
        <v>1123.825</v>
      </c>
      <c r="BI248">
        <v>1001.415625</v>
      </c>
      <c r="BJ248">
        <v>1124.75</v>
      </c>
      <c r="BK248">
        <v>1040.99875</v>
      </c>
      <c r="BL248">
        <v>1215.8868749999999</v>
      </c>
      <c r="BM248" t="s">
        <v>2879</v>
      </c>
      <c r="BN248">
        <v>20190701</v>
      </c>
      <c r="BO248">
        <v>7811.63</v>
      </c>
      <c r="BP248" t="s">
        <v>238</v>
      </c>
      <c r="BQ248">
        <v>9146.52</v>
      </c>
      <c r="BR248">
        <v>2020</v>
      </c>
      <c r="BS248" t="s">
        <v>14</v>
      </c>
      <c r="BT248">
        <v>7811.63</v>
      </c>
    </row>
    <row r="249" spans="1:72" x14ac:dyDescent="0.2">
      <c r="A249" t="s">
        <v>719</v>
      </c>
      <c r="B249" t="s">
        <v>3182</v>
      </c>
      <c r="C249" t="s">
        <v>3169</v>
      </c>
      <c r="D249">
        <f>IF(TYPE="R",40,IF(ISNA(INDEX(Categories!D:E,MATCH(GROUPTYPE,Categories!D:D,0),2)),0,INDEX(Categories!D:E,MATCH(GROUPTYPE,Categories!D:D,0),2)))</f>
        <v>13</v>
      </c>
      <c r="E249" t="str">
        <f>IF(TYPE="R","Retained Earnings",IF(ISNA(INDEX(Categories!D:F,MATCH(GLCATCODE,Categories!E:E,0),3)),0,INDEX(Categories!D:F,MATCH(GLCATCODE,Categories!E:E,0),3)))</f>
        <v>Cost and Expenses</v>
      </c>
      <c r="F249" t="s">
        <v>238</v>
      </c>
      <c r="G249" t="s">
        <v>2292</v>
      </c>
      <c r="H249" t="s">
        <v>3179</v>
      </c>
      <c r="I249" t="s">
        <v>2885</v>
      </c>
      <c r="J249" t="s">
        <v>2876</v>
      </c>
      <c r="K249" t="s">
        <v>2876</v>
      </c>
      <c r="L249" t="s">
        <v>2876</v>
      </c>
      <c r="M249" t="s">
        <v>2876</v>
      </c>
      <c r="N249" t="s">
        <v>2876</v>
      </c>
      <c r="O249" t="s">
        <v>2876</v>
      </c>
      <c r="P249" t="s">
        <v>2876</v>
      </c>
      <c r="Q249" t="s">
        <v>2877</v>
      </c>
      <c r="R249" t="s">
        <v>2948</v>
      </c>
      <c r="S249">
        <f>VLOOKUP(ACCOUNTEXSEG,Sheet6!$A$2:$C$4000,3,TRUE)</f>
        <v>1660</v>
      </c>
      <c r="T249">
        <f>IF(ACCTTYPE="I",0,OPENBALN)</f>
        <v>0</v>
      </c>
      <c r="U249">
        <v>415</v>
      </c>
      <c r="V249">
        <v>0</v>
      </c>
      <c r="W249">
        <v>0</v>
      </c>
      <c r="X249">
        <v>415</v>
      </c>
      <c r="Y249" s="179">
        <v>0</v>
      </c>
      <c r="Z249">
        <v>830</v>
      </c>
      <c r="AA249">
        <v>0</v>
      </c>
      <c r="AB249">
        <v>0</v>
      </c>
      <c r="AC249">
        <v>415</v>
      </c>
      <c r="AD249">
        <v>0</v>
      </c>
      <c r="AE249">
        <v>415</v>
      </c>
      <c r="AF249">
        <v>0</v>
      </c>
      <c r="AG249">
        <v>0</v>
      </c>
      <c r="AH249">
        <v>249.35</v>
      </c>
      <c r="AI249">
        <v>249.35</v>
      </c>
      <c r="AJ249">
        <v>249.35</v>
      </c>
      <c r="AK249">
        <v>249.35</v>
      </c>
      <c r="AL249">
        <v>249.35</v>
      </c>
      <c r="AM249">
        <v>249.35</v>
      </c>
      <c r="AN249">
        <v>0</v>
      </c>
      <c r="AO249">
        <v>249.35</v>
      </c>
      <c r="AP249">
        <v>249.35</v>
      </c>
      <c r="AQ249">
        <v>249.35</v>
      </c>
      <c r="AR249">
        <v>249.35</v>
      </c>
      <c r="AS249">
        <v>249.35</v>
      </c>
      <c r="AT249">
        <v>249.35</v>
      </c>
      <c r="AU249" s="179">
        <v>0</v>
      </c>
      <c r="AV249">
        <v>0</v>
      </c>
      <c r="AW249">
        <v>415</v>
      </c>
      <c r="AX249">
        <v>0</v>
      </c>
      <c r="AY249">
        <v>415</v>
      </c>
      <c r="AZ249">
        <v>0</v>
      </c>
      <c r="BA249">
        <v>415</v>
      </c>
      <c r="BB249">
        <v>0</v>
      </c>
      <c r="BC249">
        <v>415</v>
      </c>
      <c r="BD249">
        <v>0</v>
      </c>
      <c r="BE249">
        <v>415</v>
      </c>
      <c r="BF249">
        <v>0</v>
      </c>
      <c r="BG249">
        <v>0</v>
      </c>
      <c r="BH249">
        <v>155.625</v>
      </c>
      <c r="BI249">
        <v>103.75</v>
      </c>
      <c r="BJ249">
        <v>155.625</v>
      </c>
      <c r="BK249">
        <v>126.25</v>
      </c>
      <c r="BL249">
        <v>171.42812499999999</v>
      </c>
      <c r="BM249" t="s">
        <v>2879</v>
      </c>
      <c r="BN249">
        <v>20190701</v>
      </c>
      <c r="BO249">
        <v>830</v>
      </c>
      <c r="BP249" t="s">
        <v>238</v>
      </c>
      <c r="BQ249">
        <v>1245</v>
      </c>
      <c r="BR249">
        <v>2020</v>
      </c>
      <c r="BS249" t="s">
        <v>14</v>
      </c>
      <c r="BT249">
        <v>830</v>
      </c>
    </row>
    <row r="250" spans="1:72" x14ac:dyDescent="0.2">
      <c r="A250" t="s">
        <v>720</v>
      </c>
      <c r="B250" t="s">
        <v>3183</v>
      </c>
      <c r="C250" t="s">
        <v>3169</v>
      </c>
      <c r="D250">
        <f>IF(TYPE="R",40,IF(ISNA(INDEX(Categories!D:E,MATCH(GROUPTYPE,Categories!D:D,0),2)),0,INDEX(Categories!D:E,MATCH(GROUPTYPE,Categories!D:D,0),2)))</f>
        <v>13</v>
      </c>
      <c r="E250" t="str">
        <f>IF(TYPE="R","Retained Earnings",IF(ISNA(INDEX(Categories!D:F,MATCH(GLCATCODE,Categories!E:E,0),3)),0,INDEX(Categories!D:F,MATCH(GLCATCODE,Categories!E:E,0),3)))</f>
        <v>Cost and Expenses</v>
      </c>
      <c r="F250" t="s">
        <v>238</v>
      </c>
      <c r="G250" t="s">
        <v>2294</v>
      </c>
      <c r="H250" t="s">
        <v>3179</v>
      </c>
      <c r="I250" t="s">
        <v>2889</v>
      </c>
      <c r="J250" t="s">
        <v>2876</v>
      </c>
      <c r="K250" t="s">
        <v>2876</v>
      </c>
      <c r="L250" t="s">
        <v>2876</v>
      </c>
      <c r="M250" t="s">
        <v>2876</v>
      </c>
      <c r="N250" t="s">
        <v>2876</v>
      </c>
      <c r="O250" t="s">
        <v>2876</v>
      </c>
      <c r="P250" t="s">
        <v>2876</v>
      </c>
      <c r="Q250" t="s">
        <v>2877</v>
      </c>
      <c r="R250" t="s">
        <v>2948</v>
      </c>
      <c r="S250">
        <f>VLOOKUP(ACCOUNTEXSEG,Sheet6!$A$2:$C$4000,3,TRUE)</f>
        <v>2760.25</v>
      </c>
      <c r="T250">
        <f>IF(ACCTTYPE="I",0,OPENBALN)</f>
        <v>0</v>
      </c>
      <c r="U250">
        <v>485.67</v>
      </c>
      <c r="V250">
        <v>485.67</v>
      </c>
      <c r="W250">
        <v>485.67</v>
      </c>
      <c r="X250">
        <v>485.67</v>
      </c>
      <c r="Y250" s="179">
        <v>485.67</v>
      </c>
      <c r="Z250">
        <v>485.67</v>
      </c>
      <c r="AA250">
        <v>485.67</v>
      </c>
      <c r="AB250">
        <v>485.67</v>
      </c>
      <c r="AC250">
        <v>485.67</v>
      </c>
      <c r="AD250">
        <v>485.67</v>
      </c>
      <c r="AE250">
        <v>971.3</v>
      </c>
      <c r="AF250">
        <v>485.67</v>
      </c>
      <c r="AG250">
        <v>485.67</v>
      </c>
      <c r="AH250">
        <v>494.16</v>
      </c>
      <c r="AI250">
        <v>494.16</v>
      </c>
      <c r="AJ250">
        <v>494.16</v>
      </c>
      <c r="AK250">
        <v>494.16</v>
      </c>
      <c r="AL250">
        <v>494.16</v>
      </c>
      <c r="AM250">
        <v>494.16</v>
      </c>
      <c r="AN250">
        <v>485.67</v>
      </c>
      <c r="AO250">
        <v>494.16</v>
      </c>
      <c r="AP250">
        <v>494.16</v>
      </c>
      <c r="AQ250">
        <v>494.16</v>
      </c>
      <c r="AR250">
        <v>494.16</v>
      </c>
      <c r="AS250">
        <v>494.16</v>
      </c>
      <c r="AT250">
        <v>494.16</v>
      </c>
      <c r="AU250" s="179">
        <v>471.5</v>
      </c>
      <c r="AV250">
        <v>943</v>
      </c>
      <c r="AW250">
        <v>471.5</v>
      </c>
      <c r="AX250">
        <v>471.5</v>
      </c>
      <c r="AY250">
        <v>0</v>
      </c>
      <c r="AZ250">
        <v>471.5</v>
      </c>
      <c r="BA250">
        <v>471.5</v>
      </c>
      <c r="BB250">
        <v>471.5</v>
      </c>
      <c r="BC250">
        <v>471.5</v>
      </c>
      <c r="BD250">
        <v>471.5</v>
      </c>
      <c r="BE250">
        <v>471.5</v>
      </c>
      <c r="BF250">
        <v>485.63</v>
      </c>
      <c r="BG250">
        <v>485.63</v>
      </c>
      <c r="BH250">
        <v>349.328125</v>
      </c>
      <c r="BI250">
        <v>311.265625</v>
      </c>
      <c r="BJ250">
        <v>329.66750000000002</v>
      </c>
      <c r="BK250">
        <v>319.875</v>
      </c>
      <c r="BL250">
        <v>370.08937500000002</v>
      </c>
      <c r="BM250" t="s">
        <v>2879</v>
      </c>
      <c r="BN250">
        <v>20190701</v>
      </c>
      <c r="BO250">
        <v>3399.65</v>
      </c>
      <c r="BP250" t="s">
        <v>238</v>
      </c>
      <c r="BQ250">
        <v>2843.13</v>
      </c>
      <c r="BR250">
        <v>2020</v>
      </c>
      <c r="BS250" t="s">
        <v>14</v>
      </c>
      <c r="BT250">
        <v>3399.65</v>
      </c>
    </row>
    <row r="251" spans="1:72" x14ac:dyDescent="0.2">
      <c r="A251" t="s">
        <v>721</v>
      </c>
      <c r="B251" t="s">
        <v>3184</v>
      </c>
      <c r="C251" t="s">
        <v>3169</v>
      </c>
      <c r="D251">
        <f>IF(TYPE="R",40,IF(ISNA(INDEX(Categories!D:E,MATCH(GROUPTYPE,Categories!D:D,0),2)),0,INDEX(Categories!D:E,MATCH(GROUPTYPE,Categories!D:D,0),2)))</f>
        <v>13</v>
      </c>
      <c r="E251" t="str">
        <f>IF(TYPE="R","Retained Earnings",IF(ISNA(INDEX(Categories!D:F,MATCH(GLCATCODE,Categories!E:E,0),3)),0,INDEX(Categories!D:F,MATCH(GLCATCODE,Categories!E:E,0),3)))</f>
        <v>Cost and Expenses</v>
      </c>
      <c r="F251" t="s">
        <v>238</v>
      </c>
      <c r="G251" t="s">
        <v>2295</v>
      </c>
      <c r="H251" t="s">
        <v>3179</v>
      </c>
      <c r="I251" t="s">
        <v>2891</v>
      </c>
      <c r="J251" t="s">
        <v>2876</v>
      </c>
      <c r="K251" t="s">
        <v>2876</v>
      </c>
      <c r="L251" t="s">
        <v>2876</v>
      </c>
      <c r="M251" t="s">
        <v>2876</v>
      </c>
      <c r="N251" t="s">
        <v>2876</v>
      </c>
      <c r="O251" t="s">
        <v>2876</v>
      </c>
      <c r="P251" t="s">
        <v>2876</v>
      </c>
      <c r="Q251" t="s">
        <v>2877</v>
      </c>
      <c r="R251" t="s">
        <v>2948</v>
      </c>
      <c r="S251">
        <f>VLOOKUP(ACCOUNTEXSEG,Sheet6!$A$2:$C$4000,3,TRUE)</f>
        <v>13435.91</v>
      </c>
      <c r="T251">
        <f>IF(ACCTTYPE="I",0,OPENBALN)</f>
        <v>0</v>
      </c>
      <c r="U251">
        <v>1551.67</v>
      </c>
      <c r="V251">
        <v>1551.67</v>
      </c>
      <c r="W251">
        <v>1551.63</v>
      </c>
      <c r="X251">
        <v>1551.67</v>
      </c>
      <c r="Y251" s="179">
        <v>1795.19</v>
      </c>
      <c r="Z251">
        <v>1551.67</v>
      </c>
      <c r="AA251">
        <v>1551.67</v>
      </c>
      <c r="AB251">
        <v>1551.67</v>
      </c>
      <c r="AC251">
        <v>3114</v>
      </c>
      <c r="AD251">
        <v>0</v>
      </c>
      <c r="AE251">
        <v>1551.67</v>
      </c>
      <c r="AF251">
        <v>1551.67</v>
      </c>
      <c r="AG251">
        <v>1551.67</v>
      </c>
      <c r="AH251">
        <v>2421.67</v>
      </c>
      <c r="AI251">
        <v>2421.67</v>
      </c>
      <c r="AJ251">
        <v>2421.67</v>
      </c>
      <c r="AK251">
        <v>2421.67</v>
      </c>
      <c r="AL251">
        <v>2421.67</v>
      </c>
      <c r="AM251">
        <v>2421.67</v>
      </c>
      <c r="AN251">
        <v>1551.67</v>
      </c>
      <c r="AO251">
        <v>1551.67</v>
      </c>
      <c r="AP251">
        <v>1551.67</v>
      </c>
      <c r="AQ251">
        <v>1551.67</v>
      </c>
      <c r="AR251">
        <v>2421.67</v>
      </c>
      <c r="AS251">
        <v>2421.67</v>
      </c>
      <c r="AT251">
        <v>2421.67</v>
      </c>
      <c r="AU251" s="179">
        <v>1435</v>
      </c>
      <c r="AV251">
        <v>1435</v>
      </c>
      <c r="AW251">
        <v>3835</v>
      </c>
      <c r="AX251">
        <v>1435</v>
      </c>
      <c r="AY251">
        <v>-3365</v>
      </c>
      <c r="AZ251">
        <v>4185</v>
      </c>
      <c r="BA251">
        <v>1551.66</v>
      </c>
      <c r="BB251">
        <v>1551.66</v>
      </c>
      <c r="BC251">
        <v>0</v>
      </c>
      <c r="BD251">
        <v>1551.66</v>
      </c>
      <c r="BE251">
        <v>1551.66</v>
      </c>
      <c r="BF251">
        <v>1551.67</v>
      </c>
      <c r="BG251">
        <v>1551.67</v>
      </c>
      <c r="BH251">
        <v>1399.744375</v>
      </c>
      <c r="BI251">
        <v>1954.681875</v>
      </c>
      <c r="BJ251">
        <v>1720.2175</v>
      </c>
      <c r="BK251">
        <v>1467</v>
      </c>
      <c r="BL251">
        <v>1598.7525000000001</v>
      </c>
      <c r="BM251" t="s">
        <v>2879</v>
      </c>
      <c r="BN251">
        <v>20190701</v>
      </c>
      <c r="BO251">
        <v>9320.68</v>
      </c>
      <c r="BP251" t="s">
        <v>238</v>
      </c>
      <c r="BQ251">
        <v>7758.31</v>
      </c>
      <c r="BR251">
        <v>2020</v>
      </c>
      <c r="BS251" t="s">
        <v>14</v>
      </c>
      <c r="BT251">
        <v>9320.68</v>
      </c>
    </row>
    <row r="252" spans="1:72" x14ac:dyDescent="0.2">
      <c r="A252" t="s">
        <v>1397</v>
      </c>
      <c r="B252" t="s">
        <v>3185</v>
      </c>
      <c r="C252" t="s">
        <v>3169</v>
      </c>
      <c r="D252">
        <f>IF(TYPE="R",40,IF(ISNA(INDEX(Categories!D:E,MATCH(GROUPTYPE,Categories!D:D,0),2)),0,INDEX(Categories!D:E,MATCH(GROUPTYPE,Categories!D:D,0),2)))</f>
        <v>13</v>
      </c>
      <c r="E252" t="str">
        <f>IF(TYPE="R","Retained Earnings",IF(ISNA(INDEX(Categories!D:F,MATCH(GLCATCODE,Categories!E:E,0),3)),0,INDEX(Categories!D:F,MATCH(GLCATCODE,Categories!E:E,0),3)))</f>
        <v>Cost and Expenses</v>
      </c>
      <c r="F252" t="s">
        <v>238</v>
      </c>
      <c r="G252" t="s">
        <v>2297</v>
      </c>
      <c r="H252" t="s">
        <v>3179</v>
      </c>
      <c r="I252" t="s">
        <v>2895</v>
      </c>
      <c r="J252" t="s">
        <v>2876</v>
      </c>
      <c r="K252" t="s">
        <v>2876</v>
      </c>
      <c r="L252" t="s">
        <v>2876</v>
      </c>
      <c r="M252" t="s">
        <v>2876</v>
      </c>
      <c r="N252" t="s">
        <v>2876</v>
      </c>
      <c r="O252" t="s">
        <v>2876</v>
      </c>
      <c r="P252" t="s">
        <v>2876</v>
      </c>
      <c r="Q252" t="s">
        <v>2877</v>
      </c>
      <c r="R252" t="s">
        <v>2948</v>
      </c>
      <c r="S252">
        <f>VLOOKUP(ACCOUNTEXSEG,Sheet6!$A$2:$C$4000,3,TRUE)</f>
        <v>405.1</v>
      </c>
      <c r="T252">
        <f>IF(ACCTTYPE="I",0,OPENBALN)</f>
        <v>0</v>
      </c>
      <c r="U252">
        <v>0</v>
      </c>
      <c r="V252">
        <v>0</v>
      </c>
      <c r="W252">
        <v>0</v>
      </c>
      <c r="X252">
        <v>0</v>
      </c>
      <c r="Y252" s="179">
        <v>-1.1399999999999999</v>
      </c>
      <c r="Z252">
        <v>-1.1399999999999999</v>
      </c>
      <c r="AA252">
        <v>-1.1399999999999999</v>
      </c>
      <c r="AB252">
        <v>-1.1399999999999999</v>
      </c>
      <c r="AC252">
        <v>-1.1399999999999999</v>
      </c>
      <c r="AD252">
        <v>-1.1399999999999999</v>
      </c>
      <c r="AE252">
        <v>-1.1399999999999999</v>
      </c>
      <c r="AF252">
        <v>-1.1399999999999999</v>
      </c>
      <c r="AG252">
        <v>-1.1399999999999999</v>
      </c>
      <c r="AH252">
        <v>-0.19</v>
      </c>
      <c r="AI252">
        <v>-0.19</v>
      </c>
      <c r="AJ252">
        <v>-0.19</v>
      </c>
      <c r="AK252">
        <v>-0.19</v>
      </c>
      <c r="AL252">
        <v>-0.19</v>
      </c>
      <c r="AM252">
        <v>-0.19</v>
      </c>
      <c r="AN252">
        <v>-1.1399999999999999</v>
      </c>
      <c r="AO252">
        <v>-0.19</v>
      </c>
      <c r="AP252">
        <v>-0.19</v>
      </c>
      <c r="AQ252">
        <v>-0.19</v>
      </c>
      <c r="AR252">
        <v>-0.19</v>
      </c>
      <c r="AS252">
        <v>-0.19</v>
      </c>
      <c r="AT252">
        <v>-0.19</v>
      </c>
      <c r="AU252" s="179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25.318750000000001</v>
      </c>
      <c r="BI252">
        <v>0</v>
      </c>
      <c r="BJ252">
        <v>48.927500000000002</v>
      </c>
      <c r="BK252">
        <v>65.326250000000002</v>
      </c>
      <c r="BL252">
        <v>-0.201875</v>
      </c>
      <c r="BM252" t="s">
        <v>2879</v>
      </c>
      <c r="BN252">
        <v>20190701</v>
      </c>
      <c r="BO252">
        <v>-6.84</v>
      </c>
      <c r="BP252" t="s">
        <v>238</v>
      </c>
      <c r="BQ252">
        <v>0</v>
      </c>
      <c r="BR252">
        <v>2020</v>
      </c>
      <c r="BS252" t="s">
        <v>14</v>
      </c>
      <c r="BT252">
        <v>-6.84</v>
      </c>
    </row>
    <row r="253" spans="1:72" x14ac:dyDescent="0.2">
      <c r="A253" t="s">
        <v>722</v>
      </c>
      <c r="B253" t="s">
        <v>3186</v>
      </c>
      <c r="C253" t="s">
        <v>3169</v>
      </c>
      <c r="D253">
        <f>IF(TYPE="R",40,IF(ISNA(INDEX(Categories!D:E,MATCH(GROUPTYPE,Categories!D:D,0),2)),0,INDEX(Categories!D:E,MATCH(GROUPTYPE,Categories!D:D,0),2)))</f>
        <v>13</v>
      </c>
      <c r="E253" t="str">
        <f>IF(TYPE="R","Retained Earnings",IF(ISNA(INDEX(Categories!D:F,MATCH(GLCATCODE,Categories!E:E,0),3)),0,INDEX(Categories!D:F,MATCH(GLCATCODE,Categories!E:E,0),3)))</f>
        <v>Cost and Expenses</v>
      </c>
      <c r="F253" t="s">
        <v>238</v>
      </c>
      <c r="G253" t="s">
        <v>2298</v>
      </c>
      <c r="H253" t="s">
        <v>3179</v>
      </c>
      <c r="I253" t="s">
        <v>2897</v>
      </c>
      <c r="J253" t="s">
        <v>2876</v>
      </c>
      <c r="K253" t="s">
        <v>2876</v>
      </c>
      <c r="L253" t="s">
        <v>2876</v>
      </c>
      <c r="M253" t="s">
        <v>2876</v>
      </c>
      <c r="N253" t="s">
        <v>2876</v>
      </c>
      <c r="O253" t="s">
        <v>2876</v>
      </c>
      <c r="P253" t="s">
        <v>2876</v>
      </c>
      <c r="Q253" t="s">
        <v>2877</v>
      </c>
      <c r="R253" t="s">
        <v>2948</v>
      </c>
      <c r="S253">
        <f>VLOOKUP(ACCOUNTEXSEG,Sheet6!$A$2:$C$4000,3,TRUE)</f>
        <v>6867</v>
      </c>
      <c r="T253">
        <f>IF(ACCTTYPE="I",0,OPENBALN)</f>
        <v>0</v>
      </c>
      <c r="U253">
        <v>0</v>
      </c>
      <c r="V253">
        <v>1173.25</v>
      </c>
      <c r="W253">
        <v>1173.25</v>
      </c>
      <c r="X253">
        <v>1173.25</v>
      </c>
      <c r="Y253" s="179">
        <v>1173.25</v>
      </c>
      <c r="Z253">
        <v>1173.25</v>
      </c>
      <c r="AA253">
        <v>1173.25</v>
      </c>
      <c r="AB253">
        <v>1173.25</v>
      </c>
      <c r="AC253">
        <v>1173.25</v>
      </c>
      <c r="AD253">
        <v>1173.25</v>
      </c>
      <c r="AE253">
        <v>1173.25</v>
      </c>
      <c r="AF253">
        <v>1173.25</v>
      </c>
      <c r="AG253">
        <v>1173.25</v>
      </c>
      <c r="AH253">
        <v>1128.98</v>
      </c>
      <c r="AI253">
        <v>1019.73</v>
      </c>
      <c r="AJ253">
        <v>1128.98</v>
      </c>
      <c r="AK253">
        <v>1092.56</v>
      </c>
      <c r="AL253">
        <v>1128.98</v>
      </c>
      <c r="AM253">
        <v>1092.56</v>
      </c>
      <c r="AN253">
        <v>1173.25</v>
      </c>
      <c r="AO253">
        <v>1128.98</v>
      </c>
      <c r="AP253">
        <v>1092.56</v>
      </c>
      <c r="AQ253">
        <v>1128.98</v>
      </c>
      <c r="AR253">
        <v>1092.56</v>
      </c>
      <c r="AS253">
        <v>1128.98</v>
      </c>
      <c r="AT253">
        <v>1128.98</v>
      </c>
      <c r="AU253" s="179">
        <v>1144.5</v>
      </c>
      <c r="AV253">
        <v>1144.5</v>
      </c>
      <c r="AW253">
        <v>0</v>
      </c>
      <c r="AX253">
        <v>2317.7399999999998</v>
      </c>
      <c r="AY253">
        <v>1173.24</v>
      </c>
      <c r="AZ253">
        <v>1173.24</v>
      </c>
      <c r="BA253">
        <v>1173.24</v>
      </c>
      <c r="BB253">
        <v>1173.24</v>
      </c>
      <c r="BC253">
        <v>1173.24</v>
      </c>
      <c r="BD253">
        <v>1173.24</v>
      </c>
      <c r="BE253">
        <v>1173.24</v>
      </c>
      <c r="BF253">
        <v>1173.25</v>
      </c>
      <c r="BG253">
        <v>1173.25</v>
      </c>
      <c r="BH253">
        <v>863.76374999999996</v>
      </c>
      <c r="BI253">
        <v>840.89250000000004</v>
      </c>
      <c r="BJ253">
        <v>749.26312499999995</v>
      </c>
      <c r="BK253">
        <v>793.03125</v>
      </c>
      <c r="BL253">
        <v>833.56875000000002</v>
      </c>
      <c r="BM253" t="s">
        <v>2879</v>
      </c>
      <c r="BN253">
        <v>20190701</v>
      </c>
      <c r="BO253">
        <v>7039.5</v>
      </c>
      <c r="BP253" t="s">
        <v>238</v>
      </c>
      <c r="BQ253">
        <v>7039.45</v>
      </c>
      <c r="BR253">
        <v>2020</v>
      </c>
      <c r="BS253" t="s">
        <v>14</v>
      </c>
      <c r="BT253">
        <v>7039.5</v>
      </c>
    </row>
    <row r="254" spans="1:72" x14ac:dyDescent="0.2">
      <c r="A254" t="s">
        <v>723</v>
      </c>
      <c r="B254" t="s">
        <v>3187</v>
      </c>
      <c r="C254" t="s">
        <v>3169</v>
      </c>
      <c r="D254">
        <f>IF(TYPE="R",40,IF(ISNA(INDEX(Categories!D:E,MATCH(GROUPTYPE,Categories!D:D,0),2)),0,INDEX(Categories!D:E,MATCH(GROUPTYPE,Categories!D:D,0),2)))</f>
        <v>13</v>
      </c>
      <c r="E254" t="str">
        <f>IF(TYPE="R","Retained Earnings",IF(ISNA(INDEX(Categories!D:F,MATCH(GLCATCODE,Categories!E:E,0),3)),0,INDEX(Categories!D:F,MATCH(GLCATCODE,Categories!E:E,0),3)))</f>
        <v>Cost and Expenses</v>
      </c>
      <c r="F254" t="s">
        <v>238</v>
      </c>
      <c r="G254" t="s">
        <v>2302</v>
      </c>
      <c r="H254" t="s">
        <v>3188</v>
      </c>
      <c r="I254" t="s">
        <v>2875</v>
      </c>
      <c r="J254" t="s">
        <v>2876</v>
      </c>
      <c r="K254" t="s">
        <v>2876</v>
      </c>
      <c r="L254" t="s">
        <v>2876</v>
      </c>
      <c r="M254" t="s">
        <v>2876</v>
      </c>
      <c r="N254" t="s">
        <v>2876</v>
      </c>
      <c r="O254" t="s">
        <v>2876</v>
      </c>
      <c r="P254" t="s">
        <v>2876</v>
      </c>
      <c r="Q254" t="s">
        <v>2877</v>
      </c>
      <c r="R254" t="s">
        <v>2948</v>
      </c>
      <c r="S254">
        <f>VLOOKUP(ACCOUNTEXSEG,Sheet6!$A$2:$C$4000,3,TRUE)</f>
        <v>595.91</v>
      </c>
      <c r="T254">
        <f>IF(ACCTTYPE="I",0,OPENBALN)</f>
        <v>0</v>
      </c>
      <c r="U254">
        <v>0</v>
      </c>
      <c r="V254">
        <v>0</v>
      </c>
      <c r="W254">
        <v>0</v>
      </c>
      <c r="X254">
        <v>0</v>
      </c>
      <c r="Y254" s="179">
        <v>0</v>
      </c>
      <c r="Z254">
        <v>0</v>
      </c>
      <c r="AA254">
        <v>0</v>
      </c>
      <c r="AB254">
        <v>0</v>
      </c>
      <c r="AC254">
        <v>1498.75</v>
      </c>
      <c r="AD254">
        <v>1137</v>
      </c>
      <c r="AE254">
        <v>0</v>
      </c>
      <c r="AF254">
        <v>240</v>
      </c>
      <c r="AG254">
        <v>240</v>
      </c>
      <c r="AH254">
        <v>152.62</v>
      </c>
      <c r="AI254">
        <v>152.62</v>
      </c>
      <c r="AJ254">
        <v>152.62</v>
      </c>
      <c r="AK254">
        <v>152.62</v>
      </c>
      <c r="AL254">
        <v>152.62</v>
      </c>
      <c r="AM254">
        <v>152.62</v>
      </c>
      <c r="AN254">
        <v>0</v>
      </c>
      <c r="AO254">
        <v>152.62</v>
      </c>
      <c r="AP254">
        <v>152.62</v>
      </c>
      <c r="AQ254">
        <v>152.62</v>
      </c>
      <c r="AR254">
        <v>152.62</v>
      </c>
      <c r="AS254">
        <v>152.62</v>
      </c>
      <c r="AT254">
        <v>152.62</v>
      </c>
      <c r="AU254" s="179">
        <v>1529.09</v>
      </c>
      <c r="AV254">
        <v>220</v>
      </c>
      <c r="AW254">
        <v>900.17</v>
      </c>
      <c r="AX254">
        <v>0</v>
      </c>
      <c r="AY254">
        <v>227.27</v>
      </c>
      <c r="AZ254">
        <v>0</v>
      </c>
      <c r="BA254">
        <v>1280</v>
      </c>
      <c r="BB254">
        <v>0</v>
      </c>
      <c r="BC254">
        <v>498.07</v>
      </c>
      <c r="BD254">
        <v>0</v>
      </c>
      <c r="BE254">
        <v>0</v>
      </c>
      <c r="BF254">
        <v>0</v>
      </c>
      <c r="BG254">
        <v>0</v>
      </c>
      <c r="BH254">
        <v>217.0275</v>
      </c>
      <c r="BI254">
        <v>26.038125000000001</v>
      </c>
      <c r="BJ254">
        <v>89.94</v>
      </c>
      <c r="BK254">
        <v>18.550625</v>
      </c>
      <c r="BL254">
        <v>104.92625</v>
      </c>
      <c r="BM254" t="s">
        <v>2879</v>
      </c>
      <c r="BN254">
        <v>20190701</v>
      </c>
      <c r="BO254">
        <v>2875.75</v>
      </c>
      <c r="BP254" t="s">
        <v>238</v>
      </c>
      <c r="BQ254">
        <v>1778.07</v>
      </c>
      <c r="BR254">
        <v>2020</v>
      </c>
      <c r="BS254" t="s">
        <v>14</v>
      </c>
      <c r="BT254">
        <v>2875.75</v>
      </c>
    </row>
    <row r="255" spans="1:72" x14ac:dyDescent="0.2">
      <c r="A255" t="s">
        <v>724</v>
      </c>
      <c r="B255" t="s">
        <v>3189</v>
      </c>
      <c r="C255" t="s">
        <v>3169</v>
      </c>
      <c r="D255">
        <f>IF(TYPE="R",40,IF(ISNA(INDEX(Categories!D:E,MATCH(GROUPTYPE,Categories!D:D,0),2)),0,INDEX(Categories!D:E,MATCH(GROUPTYPE,Categories!D:D,0),2)))</f>
        <v>13</v>
      </c>
      <c r="E255" t="str">
        <f>IF(TYPE="R","Retained Earnings",IF(ISNA(INDEX(Categories!D:F,MATCH(GLCATCODE,Categories!E:E,0),3)),0,INDEX(Categories!D:F,MATCH(GLCATCODE,Categories!E:E,0),3)))</f>
        <v>Cost and Expenses</v>
      </c>
      <c r="F255" t="s">
        <v>238</v>
      </c>
      <c r="G255" t="s">
        <v>2303</v>
      </c>
      <c r="H255" t="s">
        <v>3188</v>
      </c>
      <c r="I255" t="s">
        <v>2881</v>
      </c>
      <c r="J255" t="s">
        <v>2876</v>
      </c>
      <c r="K255" t="s">
        <v>2876</v>
      </c>
      <c r="L255" t="s">
        <v>2876</v>
      </c>
      <c r="M255" t="s">
        <v>2876</v>
      </c>
      <c r="N255" t="s">
        <v>2876</v>
      </c>
      <c r="O255" t="s">
        <v>2876</v>
      </c>
      <c r="P255" t="s">
        <v>2876</v>
      </c>
      <c r="Q255" t="s">
        <v>2877</v>
      </c>
      <c r="R255" t="s">
        <v>2948</v>
      </c>
      <c r="S255">
        <f>VLOOKUP(ACCOUNTEXSEG,Sheet6!$A$2:$C$4000,3,TRUE)</f>
        <v>4080</v>
      </c>
      <c r="T255">
        <f>IF(ACCTTYPE="I",0,OPENBALN)</f>
        <v>0</v>
      </c>
      <c r="U255">
        <v>0</v>
      </c>
      <c r="V255">
        <v>57.23</v>
      </c>
      <c r="W255">
        <v>23.09</v>
      </c>
      <c r="X255">
        <v>0</v>
      </c>
      <c r="Y255" s="179">
        <v>0</v>
      </c>
      <c r="Z255">
        <v>41.9</v>
      </c>
      <c r="AA255">
        <v>0</v>
      </c>
      <c r="AB255">
        <v>0</v>
      </c>
      <c r="AC255">
        <v>0</v>
      </c>
      <c r="AD255">
        <v>151.5</v>
      </c>
      <c r="AE255">
        <v>47.27</v>
      </c>
      <c r="AF255">
        <v>88.36</v>
      </c>
      <c r="AG255">
        <v>88.36</v>
      </c>
      <c r="AH255">
        <v>500</v>
      </c>
      <c r="AI255">
        <v>500</v>
      </c>
      <c r="AJ255">
        <v>500</v>
      </c>
      <c r="AK255">
        <v>500</v>
      </c>
      <c r="AL255">
        <v>500</v>
      </c>
      <c r="AM255">
        <v>500</v>
      </c>
      <c r="AN255">
        <v>0</v>
      </c>
      <c r="AO255">
        <v>500</v>
      </c>
      <c r="AP255">
        <v>500</v>
      </c>
      <c r="AQ255">
        <v>500</v>
      </c>
      <c r="AR255">
        <v>500</v>
      </c>
      <c r="AS255">
        <v>500</v>
      </c>
      <c r="AT255">
        <v>500</v>
      </c>
      <c r="AU255" s="179">
        <v>0</v>
      </c>
      <c r="AV255">
        <v>0</v>
      </c>
      <c r="AW255">
        <v>372.69</v>
      </c>
      <c r="AX255">
        <v>0</v>
      </c>
      <c r="AY255">
        <v>0</v>
      </c>
      <c r="AZ255">
        <v>1540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374.54312499999997</v>
      </c>
      <c r="BI255">
        <v>8.125</v>
      </c>
      <c r="BJ255">
        <v>6.0431249999999999</v>
      </c>
      <c r="BK255">
        <v>459.21249999999998</v>
      </c>
      <c r="BL255">
        <v>343.75</v>
      </c>
      <c r="BM255" t="s">
        <v>2879</v>
      </c>
      <c r="BN255">
        <v>20190701</v>
      </c>
      <c r="BO255">
        <v>287.13</v>
      </c>
      <c r="BP255" t="s">
        <v>238</v>
      </c>
      <c r="BQ255">
        <v>0</v>
      </c>
      <c r="BR255">
        <v>2020</v>
      </c>
      <c r="BS255" t="s">
        <v>14</v>
      </c>
      <c r="BT255">
        <v>287.13</v>
      </c>
    </row>
    <row r="256" spans="1:72" x14ac:dyDescent="0.2">
      <c r="A256" t="s">
        <v>725</v>
      </c>
      <c r="B256" t="s">
        <v>3190</v>
      </c>
      <c r="C256" t="s">
        <v>3169</v>
      </c>
      <c r="D256">
        <f>IF(TYPE="R",40,IF(ISNA(INDEX(Categories!D:E,MATCH(GROUPTYPE,Categories!D:D,0),2)),0,INDEX(Categories!D:E,MATCH(GROUPTYPE,Categories!D:D,0),2)))</f>
        <v>13</v>
      </c>
      <c r="E256" t="str">
        <f>IF(TYPE="R","Retained Earnings",IF(ISNA(INDEX(Categories!D:F,MATCH(GLCATCODE,Categories!E:E,0),3)),0,INDEX(Categories!D:F,MATCH(GLCATCODE,Categories!E:E,0),3)))</f>
        <v>Cost and Expenses</v>
      </c>
      <c r="F256" t="s">
        <v>238</v>
      </c>
      <c r="G256" t="s">
        <v>2304</v>
      </c>
      <c r="H256" t="s">
        <v>3188</v>
      </c>
      <c r="I256" t="s">
        <v>2883</v>
      </c>
      <c r="J256" t="s">
        <v>2876</v>
      </c>
      <c r="K256" t="s">
        <v>2876</v>
      </c>
      <c r="L256" t="s">
        <v>2876</v>
      </c>
      <c r="M256" t="s">
        <v>2876</v>
      </c>
      <c r="N256" t="s">
        <v>2876</v>
      </c>
      <c r="O256" t="s">
        <v>2876</v>
      </c>
      <c r="P256" t="s">
        <v>2876</v>
      </c>
      <c r="Q256" t="s">
        <v>2877</v>
      </c>
      <c r="R256" t="s">
        <v>2948</v>
      </c>
      <c r="S256">
        <f>VLOOKUP(ACCOUNTEXSEG,Sheet6!$A$2:$C$4000,3,TRUE)</f>
        <v>7036.41</v>
      </c>
      <c r="T256">
        <f>IF(ACCTTYPE="I",0,OPENBALN)</f>
        <v>0</v>
      </c>
      <c r="U256">
        <v>0</v>
      </c>
      <c r="V256">
        <v>95.77</v>
      </c>
      <c r="W256">
        <v>872.73</v>
      </c>
      <c r="X256">
        <v>0</v>
      </c>
      <c r="Y256" s="179">
        <v>0</v>
      </c>
      <c r="Z256">
        <v>5.59</v>
      </c>
      <c r="AA256">
        <v>82.73</v>
      </c>
      <c r="AB256">
        <v>0</v>
      </c>
      <c r="AC256">
        <v>47.95</v>
      </c>
      <c r="AD256">
        <v>0</v>
      </c>
      <c r="AE256">
        <v>273.45</v>
      </c>
      <c r="AF256">
        <v>49.5</v>
      </c>
      <c r="AG256">
        <v>49.5</v>
      </c>
      <c r="AH256">
        <v>635.46</v>
      </c>
      <c r="AI256">
        <v>635.46</v>
      </c>
      <c r="AJ256">
        <v>635.46</v>
      </c>
      <c r="AK256">
        <v>635.46</v>
      </c>
      <c r="AL256">
        <v>635.46</v>
      </c>
      <c r="AM256">
        <v>635.46</v>
      </c>
      <c r="AN256">
        <v>82.73</v>
      </c>
      <c r="AO256">
        <v>635.46</v>
      </c>
      <c r="AP256">
        <v>635.46</v>
      </c>
      <c r="AQ256">
        <v>635.46</v>
      </c>
      <c r="AR256">
        <v>635.46</v>
      </c>
      <c r="AS256">
        <v>635.46</v>
      </c>
      <c r="AT256">
        <v>635.46</v>
      </c>
      <c r="AU256" s="179">
        <v>0</v>
      </c>
      <c r="AV256">
        <v>21.36</v>
      </c>
      <c r="AW256">
        <v>0</v>
      </c>
      <c r="AX256">
        <v>2611</v>
      </c>
      <c r="AY256">
        <v>100</v>
      </c>
      <c r="AZ256">
        <v>2760.1</v>
      </c>
      <c r="BA256">
        <v>135.13</v>
      </c>
      <c r="BB256">
        <v>1135.32</v>
      </c>
      <c r="BC256">
        <v>2269.59</v>
      </c>
      <c r="BD256">
        <v>943.62</v>
      </c>
      <c r="BE256">
        <v>1821.26</v>
      </c>
      <c r="BF256">
        <v>346.46</v>
      </c>
      <c r="BG256">
        <v>346.46</v>
      </c>
      <c r="BH256">
        <v>783.05437500000005</v>
      </c>
      <c r="BI256">
        <v>444.67500000000001</v>
      </c>
      <c r="BJ256">
        <v>671.01625000000001</v>
      </c>
      <c r="BK256">
        <v>273.05874999999997</v>
      </c>
      <c r="BL256">
        <v>442.049375</v>
      </c>
      <c r="BM256" t="s">
        <v>2879</v>
      </c>
      <c r="BN256">
        <v>20190701</v>
      </c>
      <c r="BO256">
        <v>453.63</v>
      </c>
      <c r="BP256" t="s">
        <v>238</v>
      </c>
      <c r="BQ256">
        <v>6651.38</v>
      </c>
      <c r="BR256">
        <v>2020</v>
      </c>
      <c r="BS256" t="s">
        <v>14</v>
      </c>
      <c r="BT256">
        <v>453.63</v>
      </c>
    </row>
    <row r="257" spans="1:72" x14ac:dyDescent="0.2">
      <c r="A257" t="s">
        <v>726</v>
      </c>
      <c r="B257" t="s">
        <v>3191</v>
      </c>
      <c r="C257" t="s">
        <v>3169</v>
      </c>
      <c r="D257">
        <f>IF(TYPE="R",40,IF(ISNA(INDEX(Categories!D:E,MATCH(GROUPTYPE,Categories!D:D,0),2)),0,INDEX(Categories!D:E,MATCH(GROUPTYPE,Categories!D:D,0),2)))</f>
        <v>13</v>
      </c>
      <c r="E257" t="str">
        <f>IF(TYPE="R","Retained Earnings",IF(ISNA(INDEX(Categories!D:F,MATCH(GLCATCODE,Categories!E:E,0),3)),0,INDEX(Categories!D:F,MATCH(GLCATCODE,Categories!E:E,0),3)))</f>
        <v>Cost and Expenses</v>
      </c>
      <c r="F257" t="s">
        <v>238</v>
      </c>
      <c r="G257" t="s">
        <v>2305</v>
      </c>
      <c r="H257" t="s">
        <v>3188</v>
      </c>
      <c r="I257" t="s">
        <v>2885</v>
      </c>
      <c r="J257" t="s">
        <v>2876</v>
      </c>
      <c r="K257" t="s">
        <v>2876</v>
      </c>
      <c r="L257" t="s">
        <v>2876</v>
      </c>
      <c r="M257" t="s">
        <v>2876</v>
      </c>
      <c r="N257" t="s">
        <v>2876</v>
      </c>
      <c r="O257" t="s">
        <v>2876</v>
      </c>
      <c r="P257" t="s">
        <v>2876</v>
      </c>
      <c r="Q257" t="s">
        <v>2877</v>
      </c>
      <c r="R257" t="s">
        <v>2948</v>
      </c>
      <c r="S257">
        <f>VLOOKUP(ACCOUNTEXSEG,Sheet6!$A$2:$C$4000,3,TRUE)</f>
        <v>0</v>
      </c>
      <c r="T257">
        <f>IF(ACCTTYPE="I",0,OPENBALN)</f>
        <v>0</v>
      </c>
      <c r="U257">
        <v>231</v>
      </c>
      <c r="V257">
        <v>0</v>
      </c>
      <c r="W257">
        <v>0</v>
      </c>
      <c r="X257">
        <v>0</v>
      </c>
      <c r="Y257" s="179">
        <v>0</v>
      </c>
      <c r="Z257">
        <v>45</v>
      </c>
      <c r="AA257">
        <v>427.27</v>
      </c>
      <c r="AB257">
        <v>0</v>
      </c>
      <c r="AC257">
        <v>0</v>
      </c>
      <c r="AD257">
        <v>0</v>
      </c>
      <c r="AE257">
        <v>283.64</v>
      </c>
      <c r="AF257">
        <v>0</v>
      </c>
      <c r="AG257">
        <v>0</v>
      </c>
      <c r="AH257">
        <v>416.67</v>
      </c>
      <c r="AI257">
        <v>416.67</v>
      </c>
      <c r="AJ257">
        <v>416.67</v>
      </c>
      <c r="AK257">
        <v>416.67</v>
      </c>
      <c r="AL257">
        <v>416.67</v>
      </c>
      <c r="AM257">
        <v>416.67</v>
      </c>
      <c r="AN257">
        <v>427.27</v>
      </c>
      <c r="AO257">
        <v>416.67</v>
      </c>
      <c r="AP257">
        <v>416.67</v>
      </c>
      <c r="AQ257">
        <v>416.67</v>
      </c>
      <c r="AR257">
        <v>416.67</v>
      </c>
      <c r="AS257">
        <v>416.67</v>
      </c>
      <c r="AT257">
        <v>416.67</v>
      </c>
      <c r="AU257" s="179">
        <v>0</v>
      </c>
      <c r="AV257">
        <v>0</v>
      </c>
      <c r="AW257">
        <v>120</v>
      </c>
      <c r="AX257">
        <v>0</v>
      </c>
      <c r="AY257">
        <v>0</v>
      </c>
      <c r="AZ257">
        <v>37.450000000000003</v>
      </c>
      <c r="BA257">
        <v>0</v>
      </c>
      <c r="BB257">
        <v>0</v>
      </c>
      <c r="BC257">
        <v>1476.36</v>
      </c>
      <c r="BD257">
        <v>14.68</v>
      </c>
      <c r="BE257">
        <v>0</v>
      </c>
      <c r="BF257">
        <v>0</v>
      </c>
      <c r="BG257">
        <v>0</v>
      </c>
      <c r="BH257">
        <v>9.8406249999999993</v>
      </c>
      <c r="BI257">
        <v>180.59</v>
      </c>
      <c r="BJ257">
        <v>71.608125000000001</v>
      </c>
      <c r="BK257">
        <v>58.067500000000003</v>
      </c>
      <c r="BL257">
        <v>313.16500000000002</v>
      </c>
      <c r="BM257" t="s">
        <v>2879</v>
      </c>
      <c r="BN257">
        <v>20190701</v>
      </c>
      <c r="BO257">
        <v>710.91</v>
      </c>
      <c r="BP257" t="s">
        <v>238</v>
      </c>
      <c r="BQ257">
        <v>1491.04</v>
      </c>
      <c r="BR257">
        <v>2020</v>
      </c>
      <c r="BS257" t="s">
        <v>14</v>
      </c>
      <c r="BT257">
        <v>710.91</v>
      </c>
    </row>
    <row r="258" spans="1:72" x14ac:dyDescent="0.2">
      <c r="A258" t="s">
        <v>727</v>
      </c>
      <c r="B258" t="s">
        <v>3192</v>
      </c>
      <c r="C258" t="s">
        <v>3169</v>
      </c>
      <c r="D258">
        <f>IF(TYPE="R",40,IF(ISNA(INDEX(Categories!D:E,MATCH(GROUPTYPE,Categories!D:D,0),2)),0,INDEX(Categories!D:E,MATCH(GROUPTYPE,Categories!D:D,0),2)))</f>
        <v>13</v>
      </c>
      <c r="E258" t="str">
        <f>IF(TYPE="R","Retained Earnings",IF(ISNA(INDEX(Categories!D:F,MATCH(GLCATCODE,Categories!E:E,0),3)),0,INDEX(Categories!D:F,MATCH(GLCATCODE,Categories!E:E,0),3)))</f>
        <v>Cost and Expenses</v>
      </c>
      <c r="F258" t="s">
        <v>238</v>
      </c>
      <c r="G258" t="s">
        <v>2306</v>
      </c>
      <c r="H258" t="s">
        <v>3188</v>
      </c>
      <c r="I258" t="s">
        <v>2887</v>
      </c>
      <c r="J258" t="s">
        <v>2876</v>
      </c>
      <c r="K258" t="s">
        <v>2876</v>
      </c>
      <c r="L258" t="s">
        <v>2876</v>
      </c>
      <c r="M258" t="s">
        <v>2876</v>
      </c>
      <c r="N258" t="s">
        <v>2876</v>
      </c>
      <c r="O258" t="s">
        <v>2876</v>
      </c>
      <c r="P258" t="s">
        <v>2876</v>
      </c>
      <c r="Q258" t="s">
        <v>2877</v>
      </c>
      <c r="R258" t="s">
        <v>2948</v>
      </c>
      <c r="S258">
        <f>VLOOKUP(ACCOUNTEXSEG,Sheet6!$A$2:$C$4000,3,TRUE)</f>
        <v>0</v>
      </c>
      <c r="T258">
        <f>IF(ACCTTYPE="I",0,OPENBALN)</f>
        <v>0</v>
      </c>
      <c r="U258">
        <v>0</v>
      </c>
      <c r="V258">
        <v>12.27</v>
      </c>
      <c r="W258">
        <v>0</v>
      </c>
      <c r="X258">
        <v>0</v>
      </c>
      <c r="Y258" s="179">
        <v>0</v>
      </c>
      <c r="Z258">
        <v>0</v>
      </c>
      <c r="AA258">
        <v>0</v>
      </c>
      <c r="AB258">
        <v>0</v>
      </c>
      <c r="AC258">
        <v>45.45</v>
      </c>
      <c r="AD258">
        <v>2593.19</v>
      </c>
      <c r="AE258">
        <v>245.45</v>
      </c>
      <c r="AF258">
        <v>2828.81</v>
      </c>
      <c r="AG258">
        <v>2828.81</v>
      </c>
      <c r="AH258">
        <v>166.67</v>
      </c>
      <c r="AI258">
        <v>166.67</v>
      </c>
      <c r="AJ258">
        <v>166.67</v>
      </c>
      <c r="AK258">
        <v>166.67</v>
      </c>
      <c r="AL258">
        <v>166.67</v>
      </c>
      <c r="AM258">
        <v>166.67</v>
      </c>
      <c r="AN258">
        <v>0</v>
      </c>
      <c r="AO258">
        <v>166.67</v>
      </c>
      <c r="AP258">
        <v>166.67</v>
      </c>
      <c r="AQ258">
        <v>166.67</v>
      </c>
      <c r="AR258">
        <v>166.67</v>
      </c>
      <c r="AS258">
        <v>166.67</v>
      </c>
      <c r="AT258">
        <v>166.67</v>
      </c>
      <c r="AU258" s="179">
        <v>0</v>
      </c>
      <c r="AV258">
        <v>50.91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1780</v>
      </c>
      <c r="BF258">
        <v>0</v>
      </c>
      <c r="BG258">
        <v>0</v>
      </c>
      <c r="BH258">
        <v>3.1818749999999998</v>
      </c>
      <c r="BI258">
        <v>0</v>
      </c>
      <c r="BJ258">
        <v>84.573750000000004</v>
      </c>
      <c r="BK258">
        <v>0</v>
      </c>
      <c r="BL258">
        <v>114.58562499999999</v>
      </c>
      <c r="BM258" t="s">
        <v>2879</v>
      </c>
      <c r="BN258">
        <v>20190701</v>
      </c>
      <c r="BO258">
        <v>5712.9</v>
      </c>
      <c r="BP258" t="s">
        <v>238</v>
      </c>
      <c r="BQ258">
        <v>1780</v>
      </c>
      <c r="BR258">
        <v>2020</v>
      </c>
      <c r="BS258" t="s">
        <v>14</v>
      </c>
      <c r="BT258">
        <v>5712.9</v>
      </c>
    </row>
    <row r="259" spans="1:72" x14ac:dyDescent="0.2">
      <c r="A259" t="s">
        <v>728</v>
      </c>
      <c r="B259" t="s">
        <v>3193</v>
      </c>
      <c r="C259" t="s">
        <v>3169</v>
      </c>
      <c r="D259">
        <f>IF(TYPE="R",40,IF(ISNA(INDEX(Categories!D:E,MATCH(GROUPTYPE,Categories!D:D,0),2)),0,INDEX(Categories!D:E,MATCH(GROUPTYPE,Categories!D:D,0),2)))</f>
        <v>13</v>
      </c>
      <c r="E259" t="str">
        <f>IF(TYPE="R","Retained Earnings",IF(ISNA(INDEX(Categories!D:F,MATCH(GLCATCODE,Categories!E:E,0),3)),0,INDEX(Categories!D:F,MATCH(GLCATCODE,Categories!E:E,0),3)))</f>
        <v>Cost and Expenses</v>
      </c>
      <c r="F259" t="s">
        <v>238</v>
      </c>
      <c r="G259" t="s">
        <v>2307</v>
      </c>
      <c r="H259" t="s">
        <v>3188</v>
      </c>
      <c r="I259" t="s">
        <v>2889</v>
      </c>
      <c r="J259" t="s">
        <v>2876</v>
      </c>
      <c r="K259" t="s">
        <v>2876</v>
      </c>
      <c r="L259" t="s">
        <v>2876</v>
      </c>
      <c r="M259" t="s">
        <v>2876</v>
      </c>
      <c r="N259" t="s">
        <v>2876</v>
      </c>
      <c r="O259" t="s">
        <v>2876</v>
      </c>
      <c r="P259" t="s">
        <v>2876</v>
      </c>
      <c r="Q259" t="s">
        <v>2877</v>
      </c>
      <c r="R259" t="s">
        <v>2948</v>
      </c>
      <c r="S259">
        <f>VLOOKUP(ACCOUNTEXSEG,Sheet6!$A$2:$C$4000,3,TRUE)</f>
        <v>1282.45</v>
      </c>
      <c r="T259">
        <f>IF(ACCTTYPE="I",0,OPENBALN)</f>
        <v>0</v>
      </c>
      <c r="U259">
        <v>0</v>
      </c>
      <c r="V259">
        <v>18.32</v>
      </c>
      <c r="W259">
        <v>82.73</v>
      </c>
      <c r="X259">
        <v>0</v>
      </c>
      <c r="Y259" s="179">
        <v>0</v>
      </c>
      <c r="Z259">
        <v>0</v>
      </c>
      <c r="AA259">
        <v>107.5</v>
      </c>
      <c r="AB259">
        <v>0</v>
      </c>
      <c r="AC259">
        <v>0</v>
      </c>
      <c r="AD259">
        <v>0</v>
      </c>
      <c r="AE259">
        <v>115</v>
      </c>
      <c r="AF259">
        <v>0</v>
      </c>
      <c r="AG259">
        <v>0</v>
      </c>
      <c r="AH259">
        <v>104.6</v>
      </c>
      <c r="AI259">
        <v>104.6</v>
      </c>
      <c r="AJ259">
        <v>104.6</v>
      </c>
      <c r="AK259">
        <v>104.6</v>
      </c>
      <c r="AL259">
        <v>104.6</v>
      </c>
      <c r="AM259">
        <v>104.6</v>
      </c>
      <c r="AN259">
        <v>107.5</v>
      </c>
      <c r="AO259">
        <v>104.6</v>
      </c>
      <c r="AP259">
        <v>104.6</v>
      </c>
      <c r="AQ259">
        <v>104.6</v>
      </c>
      <c r="AR259">
        <v>104.6</v>
      </c>
      <c r="AS259">
        <v>104.6</v>
      </c>
      <c r="AT259">
        <v>104.6</v>
      </c>
      <c r="AU259" s="179">
        <v>0</v>
      </c>
      <c r="AV259">
        <v>0</v>
      </c>
      <c r="AW259">
        <v>802.27</v>
      </c>
      <c r="AX259">
        <v>1095.4000000000001</v>
      </c>
      <c r="AY259">
        <v>0</v>
      </c>
      <c r="AZ259">
        <v>500</v>
      </c>
      <c r="BA259">
        <v>786.37</v>
      </c>
      <c r="BB259">
        <v>0</v>
      </c>
      <c r="BC259">
        <v>0</v>
      </c>
      <c r="BD259">
        <v>0</v>
      </c>
      <c r="BE259">
        <v>256.36</v>
      </c>
      <c r="BF259">
        <v>111.36</v>
      </c>
      <c r="BG259">
        <v>111.36</v>
      </c>
      <c r="BH259">
        <v>230.00749999999999</v>
      </c>
      <c r="BI259">
        <v>124.104375</v>
      </c>
      <c r="BJ259">
        <v>275.5575</v>
      </c>
      <c r="BK259">
        <v>0</v>
      </c>
      <c r="BL259">
        <v>78.631249999999994</v>
      </c>
      <c r="BM259" t="s">
        <v>2879</v>
      </c>
      <c r="BN259">
        <v>20190701</v>
      </c>
      <c r="BO259">
        <v>222.5</v>
      </c>
      <c r="BP259" t="s">
        <v>238</v>
      </c>
      <c r="BQ259">
        <v>1154.0899999999999</v>
      </c>
      <c r="BR259">
        <v>2020</v>
      </c>
      <c r="BS259" t="s">
        <v>14</v>
      </c>
      <c r="BT259">
        <v>222.5</v>
      </c>
    </row>
    <row r="260" spans="1:72" x14ac:dyDescent="0.2">
      <c r="A260" t="s">
        <v>729</v>
      </c>
      <c r="B260" t="s">
        <v>3194</v>
      </c>
      <c r="C260" t="s">
        <v>3169</v>
      </c>
      <c r="D260">
        <f>IF(TYPE="R",40,IF(ISNA(INDEX(Categories!D:E,MATCH(GROUPTYPE,Categories!D:D,0),2)),0,INDEX(Categories!D:E,MATCH(GROUPTYPE,Categories!D:D,0),2)))</f>
        <v>13</v>
      </c>
      <c r="E260" t="str">
        <f>IF(TYPE="R","Retained Earnings",IF(ISNA(INDEX(Categories!D:F,MATCH(GLCATCODE,Categories!E:E,0),3)),0,INDEX(Categories!D:F,MATCH(GLCATCODE,Categories!E:E,0),3)))</f>
        <v>Cost and Expenses</v>
      </c>
      <c r="F260" t="s">
        <v>238</v>
      </c>
      <c r="G260" t="s">
        <v>2308</v>
      </c>
      <c r="H260" t="s">
        <v>3188</v>
      </c>
      <c r="I260" t="s">
        <v>2891</v>
      </c>
      <c r="J260" t="s">
        <v>2876</v>
      </c>
      <c r="K260" t="s">
        <v>2876</v>
      </c>
      <c r="L260" t="s">
        <v>2876</v>
      </c>
      <c r="M260" t="s">
        <v>2876</v>
      </c>
      <c r="N260" t="s">
        <v>2876</v>
      </c>
      <c r="O260" t="s">
        <v>2876</v>
      </c>
      <c r="P260" t="s">
        <v>2876</v>
      </c>
      <c r="Q260" t="s">
        <v>2877</v>
      </c>
      <c r="R260" t="s">
        <v>2948</v>
      </c>
      <c r="S260">
        <f>VLOOKUP(ACCOUNTEXSEG,Sheet6!$A$2:$C$4000,3,TRUE)</f>
        <v>2090.42</v>
      </c>
      <c r="T260">
        <f>IF(ACCTTYPE="I",0,OPENBALN)</f>
        <v>0</v>
      </c>
      <c r="U260">
        <v>0</v>
      </c>
      <c r="V260">
        <v>242.25</v>
      </c>
      <c r="W260">
        <v>166.54</v>
      </c>
      <c r="X260">
        <v>0</v>
      </c>
      <c r="Y260" s="179">
        <v>2403.66</v>
      </c>
      <c r="Z260">
        <v>38.46</v>
      </c>
      <c r="AA260">
        <v>402.91</v>
      </c>
      <c r="AB260">
        <v>0</v>
      </c>
      <c r="AC260">
        <v>173.64</v>
      </c>
      <c r="AD260">
        <v>0</v>
      </c>
      <c r="AE260">
        <v>0</v>
      </c>
      <c r="AF260">
        <v>165.73</v>
      </c>
      <c r="AG260">
        <v>165.73</v>
      </c>
      <c r="AH260">
        <v>830.89</v>
      </c>
      <c r="AI260">
        <v>830.89</v>
      </c>
      <c r="AJ260">
        <v>830.89</v>
      </c>
      <c r="AK260">
        <v>830.89</v>
      </c>
      <c r="AL260">
        <v>830.89</v>
      </c>
      <c r="AM260">
        <v>830.89</v>
      </c>
      <c r="AN260">
        <v>402.91</v>
      </c>
      <c r="AO260">
        <v>830.89</v>
      </c>
      <c r="AP260">
        <v>830.89</v>
      </c>
      <c r="AQ260">
        <v>830.89</v>
      </c>
      <c r="AR260">
        <v>830.89</v>
      </c>
      <c r="AS260">
        <v>830.89</v>
      </c>
      <c r="AT260">
        <v>830.89</v>
      </c>
      <c r="AU260" s="179">
        <v>2083.4299999999998</v>
      </c>
      <c r="AV260">
        <v>1249.54</v>
      </c>
      <c r="AW260">
        <v>2384.58</v>
      </c>
      <c r="AX260">
        <v>1340</v>
      </c>
      <c r="AY260">
        <v>3066.45</v>
      </c>
      <c r="AZ260">
        <v>802.71</v>
      </c>
      <c r="BA260">
        <v>3869.34</v>
      </c>
      <c r="BB260">
        <v>-2218.5</v>
      </c>
      <c r="BC260">
        <v>0</v>
      </c>
      <c r="BD260">
        <v>273.32</v>
      </c>
      <c r="BE260">
        <v>7240</v>
      </c>
      <c r="BF260">
        <v>448.32</v>
      </c>
      <c r="BG260">
        <v>448.32</v>
      </c>
      <c r="BH260">
        <v>813.57062499999995</v>
      </c>
      <c r="BI260">
        <v>198.65687500000001</v>
      </c>
      <c r="BJ260">
        <v>1095.151875</v>
      </c>
      <c r="BK260">
        <v>622.28</v>
      </c>
      <c r="BL260">
        <v>596.41875000000005</v>
      </c>
      <c r="BM260" t="s">
        <v>2879</v>
      </c>
      <c r="BN260">
        <v>20190701</v>
      </c>
      <c r="BO260">
        <v>742.28</v>
      </c>
      <c r="BP260" t="s">
        <v>238</v>
      </c>
      <c r="BQ260">
        <v>9612.48</v>
      </c>
      <c r="BR260">
        <v>2020</v>
      </c>
      <c r="BS260" t="s">
        <v>14</v>
      </c>
      <c r="BT260">
        <v>742.28</v>
      </c>
    </row>
    <row r="261" spans="1:72" x14ac:dyDescent="0.2">
      <c r="A261" t="s">
        <v>730</v>
      </c>
      <c r="B261" t="s">
        <v>3195</v>
      </c>
      <c r="C261" t="s">
        <v>3169</v>
      </c>
      <c r="D261">
        <f>IF(TYPE="R",40,IF(ISNA(INDEX(Categories!D:E,MATCH(GROUPTYPE,Categories!D:D,0),2)),0,INDEX(Categories!D:E,MATCH(GROUPTYPE,Categories!D:D,0),2)))</f>
        <v>13</v>
      </c>
      <c r="E261" t="str">
        <f>IF(TYPE="R","Retained Earnings",IF(ISNA(INDEX(Categories!D:F,MATCH(GLCATCODE,Categories!E:E,0),3)),0,INDEX(Categories!D:F,MATCH(GLCATCODE,Categories!E:E,0),3)))</f>
        <v>Cost and Expenses</v>
      </c>
      <c r="F261" t="s">
        <v>238</v>
      </c>
      <c r="G261" t="s">
        <v>2309</v>
      </c>
      <c r="H261" t="s">
        <v>3188</v>
      </c>
      <c r="I261" t="s">
        <v>2893</v>
      </c>
      <c r="J261" t="s">
        <v>2876</v>
      </c>
      <c r="K261" t="s">
        <v>2876</v>
      </c>
      <c r="L261" t="s">
        <v>2876</v>
      </c>
      <c r="M261" t="s">
        <v>2876</v>
      </c>
      <c r="N261" t="s">
        <v>2876</v>
      </c>
      <c r="O261" t="s">
        <v>2876</v>
      </c>
      <c r="P261" t="s">
        <v>2876</v>
      </c>
      <c r="Q261" t="s">
        <v>2877</v>
      </c>
      <c r="R261" t="s">
        <v>2948</v>
      </c>
      <c r="S261">
        <f>VLOOKUP(ACCOUNTEXSEG,Sheet6!$A$2:$C$4000,3,TRUE)</f>
        <v>0</v>
      </c>
      <c r="T261">
        <f>IF(ACCTTYPE="I",0,OPENBALN)</f>
        <v>0</v>
      </c>
      <c r="U261">
        <v>0</v>
      </c>
      <c r="V261">
        <v>0</v>
      </c>
      <c r="W261">
        <v>0</v>
      </c>
      <c r="X261">
        <v>0</v>
      </c>
      <c r="Y261" s="179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3000</v>
      </c>
      <c r="AQ261">
        <v>0</v>
      </c>
      <c r="AR261">
        <v>0</v>
      </c>
      <c r="AS261">
        <v>0</v>
      </c>
      <c r="AT261">
        <v>0</v>
      </c>
      <c r="AU261" s="179">
        <v>13900</v>
      </c>
      <c r="AV261">
        <v>-8380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345</v>
      </c>
      <c r="BI261">
        <v>0</v>
      </c>
      <c r="BJ261">
        <v>80</v>
      </c>
      <c r="BK261">
        <v>0</v>
      </c>
      <c r="BL261">
        <v>187.5</v>
      </c>
      <c r="BM261" t="s">
        <v>2879</v>
      </c>
      <c r="BN261">
        <v>20190701</v>
      </c>
      <c r="BO261">
        <v>0</v>
      </c>
      <c r="BP261" t="s">
        <v>238</v>
      </c>
      <c r="BQ261">
        <v>0</v>
      </c>
      <c r="BR261">
        <v>2020</v>
      </c>
      <c r="BS261" t="s">
        <v>14</v>
      </c>
      <c r="BT261">
        <v>0</v>
      </c>
    </row>
    <row r="262" spans="1:72" x14ac:dyDescent="0.2">
      <c r="A262" t="s">
        <v>731</v>
      </c>
      <c r="B262" t="s">
        <v>3196</v>
      </c>
      <c r="C262" t="s">
        <v>3169</v>
      </c>
      <c r="D262">
        <f>IF(TYPE="R",40,IF(ISNA(INDEX(Categories!D:E,MATCH(GROUPTYPE,Categories!D:D,0),2)),0,INDEX(Categories!D:E,MATCH(GROUPTYPE,Categories!D:D,0),2)))</f>
        <v>13</v>
      </c>
      <c r="E262" t="str">
        <f>IF(TYPE="R","Retained Earnings",IF(ISNA(INDEX(Categories!D:F,MATCH(GLCATCODE,Categories!E:E,0),3)),0,INDEX(Categories!D:F,MATCH(GLCATCODE,Categories!E:E,0),3)))</f>
        <v>Cost and Expenses</v>
      </c>
      <c r="F262" t="s">
        <v>238</v>
      </c>
      <c r="G262" t="s">
        <v>2310</v>
      </c>
      <c r="H262" t="s">
        <v>3188</v>
      </c>
      <c r="I262" t="s">
        <v>2895</v>
      </c>
      <c r="J262" t="s">
        <v>2876</v>
      </c>
      <c r="K262" t="s">
        <v>2876</v>
      </c>
      <c r="L262" t="s">
        <v>2876</v>
      </c>
      <c r="M262" t="s">
        <v>2876</v>
      </c>
      <c r="N262" t="s">
        <v>2876</v>
      </c>
      <c r="O262" t="s">
        <v>2876</v>
      </c>
      <c r="P262" t="s">
        <v>2876</v>
      </c>
      <c r="Q262" t="s">
        <v>2877</v>
      </c>
      <c r="R262" t="s">
        <v>2948</v>
      </c>
      <c r="S262">
        <f>VLOOKUP(ACCOUNTEXSEG,Sheet6!$A$2:$C$4000,3,TRUE)</f>
        <v>0</v>
      </c>
      <c r="T262">
        <f>IF(ACCTTYPE="I",0,OPENBALN)</f>
        <v>0</v>
      </c>
      <c r="U262">
        <v>0</v>
      </c>
      <c r="V262">
        <v>0</v>
      </c>
      <c r="W262">
        <v>0</v>
      </c>
      <c r="X262">
        <v>0</v>
      </c>
      <c r="Y262" s="179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 s="179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149.14750000000001</v>
      </c>
      <c r="BL262">
        <v>0</v>
      </c>
      <c r="BM262" t="s">
        <v>2879</v>
      </c>
      <c r="BN262">
        <v>20190701</v>
      </c>
      <c r="BO262">
        <v>0</v>
      </c>
      <c r="BP262" t="s">
        <v>238</v>
      </c>
      <c r="BQ262">
        <v>0</v>
      </c>
      <c r="BR262">
        <v>2020</v>
      </c>
      <c r="BS262" t="s">
        <v>14</v>
      </c>
      <c r="BT262">
        <v>0</v>
      </c>
    </row>
    <row r="263" spans="1:72" x14ac:dyDescent="0.2">
      <c r="A263" t="s">
        <v>732</v>
      </c>
      <c r="B263" t="s">
        <v>3197</v>
      </c>
      <c r="C263" t="s">
        <v>3169</v>
      </c>
      <c r="D263">
        <f>IF(TYPE="R",40,IF(ISNA(INDEX(Categories!D:E,MATCH(GROUPTYPE,Categories!D:D,0),2)),0,INDEX(Categories!D:E,MATCH(GROUPTYPE,Categories!D:D,0),2)))</f>
        <v>13</v>
      </c>
      <c r="E263" t="str">
        <f>IF(TYPE="R","Retained Earnings",IF(ISNA(INDEX(Categories!D:F,MATCH(GLCATCODE,Categories!E:E,0),3)),0,INDEX(Categories!D:F,MATCH(GLCATCODE,Categories!E:E,0),3)))</f>
        <v>Cost and Expenses</v>
      </c>
      <c r="F263" t="s">
        <v>238</v>
      </c>
      <c r="G263" t="s">
        <v>2311</v>
      </c>
      <c r="H263" t="s">
        <v>3188</v>
      </c>
      <c r="I263" t="s">
        <v>2897</v>
      </c>
      <c r="J263" t="s">
        <v>2876</v>
      </c>
      <c r="K263" t="s">
        <v>2876</v>
      </c>
      <c r="L263" t="s">
        <v>2876</v>
      </c>
      <c r="M263" t="s">
        <v>2876</v>
      </c>
      <c r="N263" t="s">
        <v>2876</v>
      </c>
      <c r="O263" t="s">
        <v>2876</v>
      </c>
      <c r="P263" t="s">
        <v>2876</v>
      </c>
      <c r="Q263" t="s">
        <v>2877</v>
      </c>
      <c r="R263" t="s">
        <v>2948</v>
      </c>
      <c r="S263">
        <f>VLOOKUP(ACCOUNTEXSEG,Sheet6!$A$2:$C$4000,3,TRUE)</f>
        <v>0</v>
      </c>
      <c r="T263">
        <f>IF(ACCTTYPE="I",0,OPENBALN)</f>
        <v>0</v>
      </c>
      <c r="U263">
        <v>1353.25</v>
      </c>
      <c r="V263">
        <v>0</v>
      </c>
      <c r="W263">
        <v>0</v>
      </c>
      <c r="X263">
        <v>0</v>
      </c>
      <c r="Y263" s="179">
        <v>0</v>
      </c>
      <c r="Z263">
        <v>0</v>
      </c>
      <c r="AA263">
        <v>0</v>
      </c>
      <c r="AB263">
        <v>0</v>
      </c>
      <c r="AC263">
        <v>0</v>
      </c>
      <c r="AD263">
        <v>232.1</v>
      </c>
      <c r="AE263">
        <v>0</v>
      </c>
      <c r="AF263">
        <v>0</v>
      </c>
      <c r="AG263">
        <v>0</v>
      </c>
      <c r="AH263">
        <v>177.95</v>
      </c>
      <c r="AI263">
        <v>177.95</v>
      </c>
      <c r="AJ263">
        <v>177.95</v>
      </c>
      <c r="AK263">
        <v>177.95</v>
      </c>
      <c r="AL263">
        <v>177.95</v>
      </c>
      <c r="AM263">
        <v>177.95</v>
      </c>
      <c r="AN263">
        <v>0</v>
      </c>
      <c r="AO263">
        <v>177.95</v>
      </c>
      <c r="AP263">
        <v>177.95</v>
      </c>
      <c r="AQ263">
        <v>177.95</v>
      </c>
      <c r="AR263">
        <v>177.95</v>
      </c>
      <c r="AS263">
        <v>177.95</v>
      </c>
      <c r="AT263">
        <v>177.95</v>
      </c>
      <c r="AU263" s="179">
        <v>0</v>
      </c>
      <c r="AV263">
        <v>478.27</v>
      </c>
      <c r="AW263">
        <v>916.87</v>
      </c>
      <c r="AX263">
        <v>0</v>
      </c>
      <c r="AY263">
        <v>422.1</v>
      </c>
      <c r="AZ263">
        <v>0</v>
      </c>
      <c r="BA263">
        <v>540</v>
      </c>
      <c r="BB263">
        <v>0</v>
      </c>
      <c r="BC263">
        <v>0</v>
      </c>
      <c r="BD263">
        <v>0</v>
      </c>
      <c r="BE263">
        <v>180</v>
      </c>
      <c r="BF263">
        <v>0</v>
      </c>
      <c r="BG263">
        <v>0</v>
      </c>
      <c r="BH263">
        <v>113.5775</v>
      </c>
      <c r="BI263">
        <v>46.729374999999997</v>
      </c>
      <c r="BJ263">
        <v>47.125</v>
      </c>
      <c r="BK263">
        <v>25.251249999999999</v>
      </c>
      <c r="BL263">
        <v>122.340625</v>
      </c>
      <c r="BM263" t="s">
        <v>2879</v>
      </c>
      <c r="BN263">
        <v>20190701</v>
      </c>
      <c r="BO263">
        <v>232.1</v>
      </c>
      <c r="BP263" t="s">
        <v>238</v>
      </c>
      <c r="BQ263">
        <v>720</v>
      </c>
      <c r="BR263">
        <v>2020</v>
      </c>
      <c r="BS263" t="s">
        <v>14</v>
      </c>
      <c r="BT263">
        <v>232.1</v>
      </c>
    </row>
    <row r="264" spans="1:72" x14ac:dyDescent="0.2">
      <c r="A264" t="s">
        <v>733</v>
      </c>
      <c r="B264" t="s">
        <v>3198</v>
      </c>
      <c r="C264" t="s">
        <v>3169</v>
      </c>
      <c r="D264">
        <f>IF(TYPE="R",40,IF(ISNA(INDEX(Categories!D:E,MATCH(GROUPTYPE,Categories!D:D,0),2)),0,INDEX(Categories!D:E,MATCH(GROUPTYPE,Categories!D:D,0),2)))</f>
        <v>13</v>
      </c>
      <c r="E264" t="str">
        <f>IF(TYPE="R","Retained Earnings",IF(ISNA(INDEX(Categories!D:F,MATCH(GLCATCODE,Categories!E:E,0),3)),0,INDEX(Categories!D:F,MATCH(GLCATCODE,Categories!E:E,0),3)))</f>
        <v>Cost and Expenses</v>
      </c>
      <c r="F264" t="s">
        <v>238</v>
      </c>
      <c r="G264" t="s">
        <v>2312</v>
      </c>
      <c r="H264" t="s">
        <v>3188</v>
      </c>
      <c r="I264" t="s">
        <v>2899</v>
      </c>
      <c r="J264" t="s">
        <v>2876</v>
      </c>
      <c r="K264" t="s">
        <v>2876</v>
      </c>
      <c r="L264" t="s">
        <v>2876</v>
      </c>
      <c r="M264" t="s">
        <v>2876</v>
      </c>
      <c r="N264" t="s">
        <v>2876</v>
      </c>
      <c r="O264" t="s">
        <v>2876</v>
      </c>
      <c r="P264" t="s">
        <v>2876</v>
      </c>
      <c r="Q264" t="s">
        <v>2877</v>
      </c>
      <c r="R264" t="s">
        <v>2948</v>
      </c>
      <c r="S264">
        <f>VLOOKUP(ACCOUNTEXSEG,Sheet6!$A$2:$C$4000,3,TRUE)</f>
        <v>0</v>
      </c>
      <c r="T264">
        <f>IF(ACCTTYPE="I",0,OPENBALN)</f>
        <v>0</v>
      </c>
      <c r="U264">
        <v>0</v>
      </c>
      <c r="V264">
        <v>0</v>
      </c>
      <c r="W264">
        <v>0</v>
      </c>
      <c r="X264">
        <v>0</v>
      </c>
      <c r="Y264" s="179">
        <v>0</v>
      </c>
      <c r="Z264">
        <v>0</v>
      </c>
      <c r="AA264">
        <v>0</v>
      </c>
      <c r="AB264">
        <v>135</v>
      </c>
      <c r="AC264">
        <v>12.73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 s="179">
        <v>0</v>
      </c>
      <c r="AV264">
        <v>0</v>
      </c>
      <c r="AW264">
        <v>0</v>
      </c>
      <c r="AX264">
        <v>1990</v>
      </c>
      <c r="AY264">
        <v>0</v>
      </c>
      <c r="AZ264">
        <v>32.590000000000003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126.41187499999999</v>
      </c>
      <c r="BI264">
        <v>8.125</v>
      </c>
      <c r="BJ264">
        <v>402.3125</v>
      </c>
      <c r="BK264">
        <v>22.125</v>
      </c>
      <c r="BL264">
        <v>0</v>
      </c>
      <c r="BM264" t="s">
        <v>2879</v>
      </c>
      <c r="BN264">
        <v>20190701</v>
      </c>
      <c r="BO264">
        <v>147.72999999999999</v>
      </c>
      <c r="BP264" t="s">
        <v>238</v>
      </c>
      <c r="BQ264">
        <v>0</v>
      </c>
      <c r="BR264">
        <v>2020</v>
      </c>
      <c r="BS264" t="s">
        <v>14</v>
      </c>
      <c r="BT264">
        <v>147.72999999999999</v>
      </c>
    </row>
    <row r="265" spans="1:72" x14ac:dyDescent="0.2">
      <c r="A265" t="s">
        <v>1033</v>
      </c>
      <c r="B265" t="s">
        <v>3199</v>
      </c>
      <c r="C265" t="s">
        <v>3169</v>
      </c>
      <c r="D265">
        <f>IF(TYPE="R",40,IF(ISNA(INDEX(Categories!D:E,MATCH(GROUPTYPE,Categories!D:D,0),2)),0,INDEX(Categories!D:E,MATCH(GROUPTYPE,Categories!D:D,0),2)))</f>
        <v>13</v>
      </c>
      <c r="E265" t="str">
        <f>IF(TYPE="R","Retained Earnings",IF(ISNA(INDEX(Categories!D:F,MATCH(GLCATCODE,Categories!E:E,0),3)),0,INDEX(Categories!D:F,MATCH(GLCATCODE,Categories!E:E,0),3)))</f>
        <v>Cost and Expenses</v>
      </c>
      <c r="F265" t="s">
        <v>238</v>
      </c>
      <c r="G265" t="s">
        <v>2315</v>
      </c>
      <c r="H265" t="s">
        <v>3188</v>
      </c>
      <c r="I265" t="s">
        <v>2905</v>
      </c>
      <c r="J265" t="s">
        <v>2876</v>
      </c>
      <c r="K265" t="s">
        <v>2876</v>
      </c>
      <c r="L265" t="s">
        <v>2876</v>
      </c>
      <c r="M265" t="s">
        <v>2876</v>
      </c>
      <c r="N265" t="s">
        <v>2876</v>
      </c>
      <c r="O265" t="s">
        <v>2876</v>
      </c>
      <c r="P265" t="s">
        <v>2876</v>
      </c>
      <c r="Q265" t="s">
        <v>2877</v>
      </c>
      <c r="R265" t="s">
        <v>2948</v>
      </c>
      <c r="S265">
        <f>VLOOKUP(ACCOUNTEXSEG,Sheet6!$A$2:$C$4000,3,TRUE)</f>
        <v>0</v>
      </c>
      <c r="T265">
        <f>IF(ACCTTYPE="I",0,OPENBALN)</f>
        <v>0</v>
      </c>
      <c r="U265">
        <v>0</v>
      </c>
      <c r="V265">
        <v>0</v>
      </c>
      <c r="W265">
        <v>0</v>
      </c>
      <c r="X265">
        <v>0</v>
      </c>
      <c r="Y265" s="179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 s="179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49.696666</v>
      </c>
      <c r="BJ265">
        <v>0</v>
      </c>
      <c r="BK265">
        <v>20</v>
      </c>
      <c r="BL265">
        <v>0</v>
      </c>
      <c r="BM265" t="s">
        <v>2879</v>
      </c>
      <c r="BN265">
        <v>20190701</v>
      </c>
      <c r="BO265">
        <v>0</v>
      </c>
      <c r="BP265" t="s">
        <v>238</v>
      </c>
      <c r="BQ265">
        <v>0</v>
      </c>
      <c r="BR265">
        <v>2020</v>
      </c>
      <c r="BS265" t="s">
        <v>14</v>
      </c>
      <c r="BT265">
        <v>0</v>
      </c>
    </row>
    <row r="266" spans="1:72" x14ac:dyDescent="0.2">
      <c r="A266" t="s">
        <v>1401</v>
      </c>
      <c r="B266" t="s">
        <v>3200</v>
      </c>
      <c r="C266" t="s">
        <v>3169</v>
      </c>
      <c r="D266">
        <f>IF(TYPE="R",40,IF(ISNA(INDEX(Categories!D:E,MATCH(GROUPTYPE,Categories!D:D,0),2)),0,INDEX(Categories!D:E,MATCH(GROUPTYPE,Categories!D:D,0),2)))</f>
        <v>13</v>
      </c>
      <c r="E266" t="str">
        <f>IF(TYPE="R","Retained Earnings",IF(ISNA(INDEX(Categories!D:F,MATCH(GLCATCODE,Categories!E:E,0),3)),0,INDEX(Categories!D:F,MATCH(GLCATCODE,Categories!E:E,0),3)))</f>
        <v>Cost and Expenses</v>
      </c>
      <c r="F266" t="s">
        <v>238</v>
      </c>
      <c r="G266" t="s">
        <v>2316</v>
      </c>
      <c r="H266" t="s">
        <v>3188</v>
      </c>
      <c r="I266" t="s">
        <v>2907</v>
      </c>
      <c r="J266" t="s">
        <v>2876</v>
      </c>
      <c r="K266" t="s">
        <v>2876</v>
      </c>
      <c r="L266" t="s">
        <v>2876</v>
      </c>
      <c r="M266" t="s">
        <v>2876</v>
      </c>
      <c r="N266" t="s">
        <v>2876</v>
      </c>
      <c r="O266" t="s">
        <v>2876</v>
      </c>
      <c r="P266" t="s">
        <v>2876</v>
      </c>
      <c r="Q266" t="s">
        <v>2877</v>
      </c>
      <c r="R266" t="s">
        <v>2948</v>
      </c>
      <c r="S266">
        <f>VLOOKUP(ACCOUNTEXSEG,Sheet6!$A$2:$C$4000,3,TRUE)</f>
        <v>0</v>
      </c>
      <c r="T266">
        <f>IF(ACCTTYPE="I",0,OPENBALN)</f>
        <v>0</v>
      </c>
      <c r="U266">
        <v>0</v>
      </c>
      <c r="V266">
        <v>0</v>
      </c>
      <c r="W266">
        <v>0</v>
      </c>
      <c r="X266">
        <v>0</v>
      </c>
      <c r="Y266" s="179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 s="179">
        <v>0</v>
      </c>
      <c r="AV266">
        <v>0</v>
      </c>
      <c r="AW266">
        <v>0</v>
      </c>
      <c r="AX266">
        <v>0</v>
      </c>
      <c r="AY266">
        <v>127.25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8.483333</v>
      </c>
      <c r="BI266">
        <v>0</v>
      </c>
      <c r="BJ266">
        <v>0</v>
      </c>
      <c r="BK266">
        <v>0</v>
      </c>
      <c r="BL266">
        <v>0</v>
      </c>
      <c r="BM266" t="s">
        <v>2879</v>
      </c>
      <c r="BN266">
        <v>20190701</v>
      </c>
      <c r="BO266">
        <v>0</v>
      </c>
      <c r="BP266" t="s">
        <v>238</v>
      </c>
      <c r="BQ266">
        <v>0</v>
      </c>
      <c r="BR266">
        <v>2020</v>
      </c>
      <c r="BS266" t="s">
        <v>14</v>
      </c>
      <c r="BT266">
        <v>0</v>
      </c>
    </row>
    <row r="267" spans="1:72" x14ac:dyDescent="0.2">
      <c r="A267" t="s">
        <v>1034</v>
      </c>
      <c r="B267" t="s">
        <v>3201</v>
      </c>
      <c r="C267" t="s">
        <v>3169</v>
      </c>
      <c r="D267">
        <f>IF(TYPE="R",40,IF(ISNA(INDEX(Categories!D:E,MATCH(GROUPTYPE,Categories!D:D,0),2)),0,INDEX(Categories!D:E,MATCH(GROUPTYPE,Categories!D:D,0),2)))</f>
        <v>13</v>
      </c>
      <c r="E267" t="str">
        <f>IF(TYPE="R","Retained Earnings",IF(ISNA(INDEX(Categories!D:F,MATCH(GLCATCODE,Categories!E:E,0),3)),0,INDEX(Categories!D:F,MATCH(GLCATCODE,Categories!E:E,0),3)))</f>
        <v>Cost and Expenses</v>
      </c>
      <c r="F267" t="s">
        <v>238</v>
      </c>
      <c r="G267" t="s">
        <v>2317</v>
      </c>
      <c r="H267" t="s">
        <v>3188</v>
      </c>
      <c r="I267" t="s">
        <v>2909</v>
      </c>
      <c r="J267" t="s">
        <v>2876</v>
      </c>
      <c r="K267" t="s">
        <v>2876</v>
      </c>
      <c r="L267" t="s">
        <v>2876</v>
      </c>
      <c r="M267" t="s">
        <v>2876</v>
      </c>
      <c r="N267" t="s">
        <v>2876</v>
      </c>
      <c r="O267" t="s">
        <v>2876</v>
      </c>
      <c r="P267" t="s">
        <v>2876</v>
      </c>
      <c r="Q267" t="s">
        <v>2877</v>
      </c>
      <c r="R267" t="s">
        <v>2948</v>
      </c>
      <c r="S267">
        <f>VLOOKUP(ACCOUNTEXSEG,Sheet6!$A$2:$C$4000,3,TRUE)</f>
        <v>0</v>
      </c>
      <c r="T267">
        <f>IF(ACCTTYPE="I",0,OPENBALN)</f>
        <v>0</v>
      </c>
      <c r="U267">
        <v>0</v>
      </c>
      <c r="V267">
        <v>0</v>
      </c>
      <c r="W267">
        <v>0</v>
      </c>
      <c r="X267">
        <v>0</v>
      </c>
      <c r="Y267" s="179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 s="179">
        <v>0</v>
      </c>
      <c r="AV267">
        <v>0</v>
      </c>
      <c r="AW267">
        <v>176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11.733333</v>
      </c>
      <c r="BI267">
        <v>0</v>
      </c>
      <c r="BJ267">
        <v>5.2053330000000004</v>
      </c>
      <c r="BK267">
        <v>0</v>
      </c>
      <c r="BL267">
        <v>0</v>
      </c>
      <c r="BM267" t="s">
        <v>2879</v>
      </c>
      <c r="BN267">
        <v>20190701</v>
      </c>
      <c r="BO267">
        <v>0</v>
      </c>
      <c r="BP267" t="s">
        <v>238</v>
      </c>
      <c r="BQ267">
        <v>0</v>
      </c>
      <c r="BR267">
        <v>2020</v>
      </c>
      <c r="BS267" t="s">
        <v>14</v>
      </c>
      <c r="BT267">
        <v>0</v>
      </c>
    </row>
    <row r="268" spans="1:72" x14ac:dyDescent="0.2">
      <c r="A268" t="s">
        <v>736</v>
      </c>
      <c r="B268" t="s">
        <v>3202</v>
      </c>
      <c r="C268" t="s">
        <v>3169</v>
      </c>
      <c r="D268">
        <f>IF(TYPE="R",40,IF(ISNA(INDEX(Categories!D:E,MATCH(GROUPTYPE,Categories!D:D,0),2)),0,INDEX(Categories!D:E,MATCH(GROUPTYPE,Categories!D:D,0),2)))</f>
        <v>13</v>
      </c>
      <c r="E268" t="str">
        <f>IF(TYPE="R","Retained Earnings",IF(ISNA(INDEX(Categories!D:F,MATCH(GLCATCODE,Categories!E:E,0),3)),0,INDEX(Categories!D:F,MATCH(GLCATCODE,Categories!E:E,0),3)))</f>
        <v>Cost and Expenses</v>
      </c>
      <c r="F268" t="s">
        <v>238</v>
      </c>
      <c r="G268" t="s">
        <v>2318</v>
      </c>
      <c r="H268" t="s">
        <v>3203</v>
      </c>
      <c r="I268" t="s">
        <v>2875</v>
      </c>
      <c r="J268" t="s">
        <v>2876</v>
      </c>
      <c r="K268" t="s">
        <v>2876</v>
      </c>
      <c r="L268" t="s">
        <v>2876</v>
      </c>
      <c r="M268" t="s">
        <v>2876</v>
      </c>
      <c r="N268" t="s">
        <v>2876</v>
      </c>
      <c r="O268" t="s">
        <v>2876</v>
      </c>
      <c r="P268" t="s">
        <v>2876</v>
      </c>
      <c r="Q268" t="s">
        <v>2877</v>
      </c>
      <c r="R268" t="s">
        <v>2948</v>
      </c>
      <c r="S268">
        <f>VLOOKUP(ACCOUNTEXSEG,Sheet6!$A$2:$C$4000,3,TRUE)</f>
        <v>1071.5</v>
      </c>
      <c r="T268">
        <f>IF(ACCTTYPE="I",0,OPENBALN)</f>
        <v>0</v>
      </c>
      <c r="U268">
        <v>0</v>
      </c>
      <c r="V268">
        <v>0</v>
      </c>
      <c r="W268">
        <v>0</v>
      </c>
      <c r="X268">
        <v>0</v>
      </c>
      <c r="Y268" s="179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44.01</v>
      </c>
      <c r="AI268">
        <v>44.01</v>
      </c>
      <c r="AJ268">
        <v>44.01</v>
      </c>
      <c r="AK268">
        <v>44.01</v>
      </c>
      <c r="AL268">
        <v>44.01</v>
      </c>
      <c r="AM268">
        <v>44.01</v>
      </c>
      <c r="AN268">
        <v>0</v>
      </c>
      <c r="AO268">
        <v>44.01</v>
      </c>
      <c r="AP268">
        <v>44.01</v>
      </c>
      <c r="AQ268">
        <v>44.01</v>
      </c>
      <c r="AR268">
        <v>44.01</v>
      </c>
      <c r="AS268">
        <v>44.01</v>
      </c>
      <c r="AT268">
        <v>44.01</v>
      </c>
      <c r="AU268" s="179">
        <v>0</v>
      </c>
      <c r="AV268">
        <v>180</v>
      </c>
      <c r="AW268">
        <v>2702.04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240</v>
      </c>
      <c r="BD268">
        <v>0</v>
      </c>
      <c r="BE268">
        <v>272.73</v>
      </c>
      <c r="BF268">
        <v>0</v>
      </c>
      <c r="BG268">
        <v>0</v>
      </c>
      <c r="BH268">
        <v>247.09625</v>
      </c>
      <c r="BI268">
        <v>0</v>
      </c>
      <c r="BJ268">
        <v>0</v>
      </c>
      <c r="BK268">
        <v>0.96562499999999996</v>
      </c>
      <c r="BL268">
        <v>30.256875000000001</v>
      </c>
      <c r="BM268" t="s">
        <v>2879</v>
      </c>
      <c r="BN268">
        <v>20190701</v>
      </c>
      <c r="BO268">
        <v>0</v>
      </c>
      <c r="BP268" t="s">
        <v>238</v>
      </c>
      <c r="BQ268">
        <v>512.73</v>
      </c>
      <c r="BR268">
        <v>2020</v>
      </c>
      <c r="BS268" t="s">
        <v>14</v>
      </c>
      <c r="BT268">
        <v>0</v>
      </c>
    </row>
    <row r="269" spans="1:72" x14ac:dyDescent="0.2">
      <c r="A269" t="s">
        <v>737</v>
      </c>
      <c r="B269" t="s">
        <v>3204</v>
      </c>
      <c r="C269" t="s">
        <v>3169</v>
      </c>
      <c r="D269">
        <f>IF(TYPE="R",40,IF(ISNA(INDEX(Categories!D:E,MATCH(GROUPTYPE,Categories!D:D,0),2)),0,INDEX(Categories!D:E,MATCH(GROUPTYPE,Categories!D:D,0),2)))</f>
        <v>13</v>
      </c>
      <c r="E269" t="str">
        <f>IF(TYPE="R","Retained Earnings",IF(ISNA(INDEX(Categories!D:F,MATCH(GLCATCODE,Categories!E:E,0),3)),0,INDEX(Categories!D:F,MATCH(GLCATCODE,Categories!E:E,0),3)))</f>
        <v>Cost and Expenses</v>
      </c>
      <c r="F269" t="s">
        <v>238</v>
      </c>
      <c r="G269" t="s">
        <v>2319</v>
      </c>
      <c r="H269" t="s">
        <v>3203</v>
      </c>
      <c r="I269" t="s">
        <v>2881</v>
      </c>
      <c r="J269" t="s">
        <v>2876</v>
      </c>
      <c r="K269" t="s">
        <v>2876</v>
      </c>
      <c r="L269" t="s">
        <v>2876</v>
      </c>
      <c r="M269" t="s">
        <v>2876</v>
      </c>
      <c r="N269" t="s">
        <v>2876</v>
      </c>
      <c r="O269" t="s">
        <v>2876</v>
      </c>
      <c r="P269" t="s">
        <v>2876</v>
      </c>
      <c r="Q269" t="s">
        <v>2877</v>
      </c>
      <c r="R269" t="s">
        <v>2948</v>
      </c>
      <c r="S269">
        <f>VLOOKUP(ACCOUNTEXSEG,Sheet6!$A$2:$C$4000,3,TRUE)</f>
        <v>852.88</v>
      </c>
      <c r="T269">
        <f>IF(ACCTTYPE="I",0,OPENBALN)</f>
        <v>0</v>
      </c>
      <c r="U269">
        <v>70</v>
      </c>
      <c r="V269">
        <v>18</v>
      </c>
      <c r="W269">
        <v>1123.22</v>
      </c>
      <c r="X269">
        <v>0</v>
      </c>
      <c r="Y269" s="179">
        <v>242.35</v>
      </c>
      <c r="Z269">
        <v>175.86</v>
      </c>
      <c r="AA269">
        <v>811.65</v>
      </c>
      <c r="AB269">
        <v>70</v>
      </c>
      <c r="AC269">
        <v>0</v>
      </c>
      <c r="AD269">
        <v>118.64</v>
      </c>
      <c r="AE269">
        <v>192.75</v>
      </c>
      <c r="AF269">
        <v>117.63</v>
      </c>
      <c r="AG269">
        <v>117.63</v>
      </c>
      <c r="AH269">
        <v>166.67</v>
      </c>
      <c r="AI269">
        <v>166.67</v>
      </c>
      <c r="AJ269">
        <v>166.67</v>
      </c>
      <c r="AK269">
        <v>166.67</v>
      </c>
      <c r="AL269">
        <v>166.67</v>
      </c>
      <c r="AM269">
        <v>166.67</v>
      </c>
      <c r="AN269">
        <v>811.65</v>
      </c>
      <c r="AO269">
        <v>166.67</v>
      </c>
      <c r="AP269">
        <v>166.67</v>
      </c>
      <c r="AQ269">
        <v>166.67</v>
      </c>
      <c r="AR269">
        <v>166.67</v>
      </c>
      <c r="AS269">
        <v>166.67</v>
      </c>
      <c r="AT269">
        <v>166.67</v>
      </c>
      <c r="AU269" s="179">
        <v>121.35</v>
      </c>
      <c r="AV269">
        <v>0</v>
      </c>
      <c r="AW269">
        <v>140</v>
      </c>
      <c r="AX269">
        <v>843.35</v>
      </c>
      <c r="AY269">
        <v>0</v>
      </c>
      <c r="AZ269">
        <v>140</v>
      </c>
      <c r="BA269">
        <v>160.87</v>
      </c>
      <c r="BB269">
        <v>70</v>
      </c>
      <c r="BC269">
        <v>70</v>
      </c>
      <c r="BD269">
        <v>70</v>
      </c>
      <c r="BE269">
        <v>0</v>
      </c>
      <c r="BF269">
        <v>0</v>
      </c>
      <c r="BG269">
        <v>0</v>
      </c>
      <c r="BH269">
        <v>131.09875</v>
      </c>
      <c r="BI269">
        <v>127.345</v>
      </c>
      <c r="BJ269">
        <v>104.1925</v>
      </c>
      <c r="BK269">
        <v>83.575000000000003</v>
      </c>
      <c r="BL269">
        <v>165.31375</v>
      </c>
      <c r="BM269" t="s">
        <v>2879</v>
      </c>
      <c r="BN269">
        <v>20190701</v>
      </c>
      <c r="BO269">
        <v>1310.67</v>
      </c>
      <c r="BP269" t="s">
        <v>238</v>
      </c>
      <c r="BQ269">
        <v>370.87</v>
      </c>
      <c r="BR269">
        <v>2020</v>
      </c>
      <c r="BS269" t="s">
        <v>14</v>
      </c>
      <c r="BT269">
        <v>1310.67</v>
      </c>
    </row>
    <row r="270" spans="1:72" x14ac:dyDescent="0.2">
      <c r="A270" t="s">
        <v>738</v>
      </c>
      <c r="B270" t="s">
        <v>3205</v>
      </c>
      <c r="C270" t="s">
        <v>3169</v>
      </c>
      <c r="D270">
        <f>IF(TYPE="R",40,IF(ISNA(INDEX(Categories!D:E,MATCH(GROUPTYPE,Categories!D:D,0),2)),0,INDEX(Categories!D:E,MATCH(GROUPTYPE,Categories!D:D,0),2)))</f>
        <v>13</v>
      </c>
      <c r="E270" t="str">
        <f>IF(TYPE="R","Retained Earnings",IF(ISNA(INDEX(Categories!D:F,MATCH(GLCATCODE,Categories!E:E,0),3)),0,INDEX(Categories!D:F,MATCH(GLCATCODE,Categories!E:E,0),3)))</f>
        <v>Cost and Expenses</v>
      </c>
      <c r="F270" t="s">
        <v>238</v>
      </c>
      <c r="G270" t="s">
        <v>2320</v>
      </c>
      <c r="H270" t="s">
        <v>3203</v>
      </c>
      <c r="I270" t="s">
        <v>2883</v>
      </c>
      <c r="J270" t="s">
        <v>2876</v>
      </c>
      <c r="K270" t="s">
        <v>2876</v>
      </c>
      <c r="L270" t="s">
        <v>2876</v>
      </c>
      <c r="M270" t="s">
        <v>2876</v>
      </c>
      <c r="N270" t="s">
        <v>2876</v>
      </c>
      <c r="O270" t="s">
        <v>2876</v>
      </c>
      <c r="P270" t="s">
        <v>2876</v>
      </c>
      <c r="Q270" t="s">
        <v>2877</v>
      </c>
      <c r="R270" t="s">
        <v>2948</v>
      </c>
      <c r="S270">
        <f>VLOOKUP(ACCOUNTEXSEG,Sheet6!$A$2:$C$4000,3,TRUE)</f>
        <v>1686.12</v>
      </c>
      <c r="T270">
        <f>IF(ACCTTYPE="I",0,OPENBALN)</f>
        <v>0</v>
      </c>
      <c r="U270">
        <v>0</v>
      </c>
      <c r="V270">
        <v>951.97</v>
      </c>
      <c r="W270">
        <v>234.65</v>
      </c>
      <c r="X270">
        <v>0</v>
      </c>
      <c r="Y270" s="179">
        <v>0</v>
      </c>
      <c r="Z270">
        <v>0</v>
      </c>
      <c r="AA270">
        <v>1202.5999999999999</v>
      </c>
      <c r="AB270">
        <v>0</v>
      </c>
      <c r="AC270">
        <v>0</v>
      </c>
      <c r="AD270">
        <v>0</v>
      </c>
      <c r="AE270">
        <v>157.5</v>
      </c>
      <c r="AF270">
        <v>769.92</v>
      </c>
      <c r="AG270">
        <v>769.92</v>
      </c>
      <c r="AH270">
        <v>256.31</v>
      </c>
      <c r="AI270">
        <v>256.31</v>
      </c>
      <c r="AJ270">
        <v>256.31</v>
      </c>
      <c r="AK270">
        <v>256.31</v>
      </c>
      <c r="AL270">
        <v>256.31</v>
      </c>
      <c r="AM270">
        <v>256.31</v>
      </c>
      <c r="AN270">
        <v>1202.5999999999999</v>
      </c>
      <c r="AO270">
        <v>256.31</v>
      </c>
      <c r="AP270">
        <v>256.31</v>
      </c>
      <c r="AQ270">
        <v>256.31</v>
      </c>
      <c r="AR270">
        <v>256.31</v>
      </c>
      <c r="AS270">
        <v>256.31</v>
      </c>
      <c r="AT270">
        <v>256.31</v>
      </c>
      <c r="AU270" s="179">
        <v>0</v>
      </c>
      <c r="AV270">
        <v>0</v>
      </c>
      <c r="AW270">
        <v>0</v>
      </c>
      <c r="AX270">
        <v>1297.9100000000001</v>
      </c>
      <c r="AY270">
        <v>0</v>
      </c>
      <c r="AZ270">
        <v>906.67</v>
      </c>
      <c r="BA270">
        <v>0</v>
      </c>
      <c r="BB270">
        <v>115</v>
      </c>
      <c r="BC270">
        <v>1172.3399999999999</v>
      </c>
      <c r="BD270">
        <v>0</v>
      </c>
      <c r="BE270">
        <v>601.72</v>
      </c>
      <c r="BF270">
        <v>0</v>
      </c>
      <c r="BG270">
        <v>0</v>
      </c>
      <c r="BH270">
        <v>243.16874999999999</v>
      </c>
      <c r="BI270">
        <v>227.32124999999999</v>
      </c>
      <c r="BJ270">
        <v>148.09187499999999</v>
      </c>
      <c r="BK270">
        <v>70.375</v>
      </c>
      <c r="BL270">
        <v>251.37562500000001</v>
      </c>
      <c r="BM270" t="s">
        <v>2879</v>
      </c>
      <c r="BN270">
        <v>20190701</v>
      </c>
      <c r="BO270">
        <v>2130.02</v>
      </c>
      <c r="BP270" t="s">
        <v>238</v>
      </c>
      <c r="BQ270">
        <v>1889.06</v>
      </c>
      <c r="BR270">
        <v>2020</v>
      </c>
      <c r="BS270" t="s">
        <v>14</v>
      </c>
      <c r="BT270">
        <v>2130.02</v>
      </c>
    </row>
    <row r="271" spans="1:72" x14ac:dyDescent="0.2">
      <c r="A271" t="s">
        <v>739</v>
      </c>
      <c r="B271" t="s">
        <v>3206</v>
      </c>
      <c r="C271" t="s">
        <v>3169</v>
      </c>
      <c r="D271">
        <f>IF(TYPE="R",40,IF(ISNA(INDEX(Categories!D:E,MATCH(GROUPTYPE,Categories!D:D,0),2)),0,INDEX(Categories!D:E,MATCH(GROUPTYPE,Categories!D:D,0),2)))</f>
        <v>13</v>
      </c>
      <c r="E271" t="str">
        <f>IF(TYPE="R","Retained Earnings",IF(ISNA(INDEX(Categories!D:F,MATCH(GLCATCODE,Categories!E:E,0),3)),0,INDEX(Categories!D:F,MATCH(GLCATCODE,Categories!E:E,0),3)))</f>
        <v>Cost and Expenses</v>
      </c>
      <c r="F271" t="s">
        <v>238</v>
      </c>
      <c r="G271" t="s">
        <v>2321</v>
      </c>
      <c r="H271" t="s">
        <v>3203</v>
      </c>
      <c r="I271" t="s">
        <v>2885</v>
      </c>
      <c r="J271" t="s">
        <v>2876</v>
      </c>
      <c r="K271" t="s">
        <v>2876</v>
      </c>
      <c r="L271" t="s">
        <v>2876</v>
      </c>
      <c r="M271" t="s">
        <v>2876</v>
      </c>
      <c r="N271" t="s">
        <v>2876</v>
      </c>
      <c r="O271" t="s">
        <v>2876</v>
      </c>
      <c r="P271" t="s">
        <v>2876</v>
      </c>
      <c r="Q271" t="s">
        <v>2877</v>
      </c>
      <c r="R271" t="s">
        <v>2948</v>
      </c>
      <c r="S271">
        <f>VLOOKUP(ACCOUNTEXSEG,Sheet6!$A$2:$C$4000,3,TRUE)</f>
        <v>1063.98</v>
      </c>
      <c r="T271">
        <f>IF(ACCTTYPE="I",0,OPENBALN)</f>
        <v>0</v>
      </c>
      <c r="U271">
        <v>0</v>
      </c>
      <c r="V271">
        <v>0</v>
      </c>
      <c r="W271">
        <v>0</v>
      </c>
      <c r="X271">
        <v>0</v>
      </c>
      <c r="Y271" s="179">
        <v>0</v>
      </c>
      <c r="Z271">
        <v>0</v>
      </c>
      <c r="AA271">
        <v>420</v>
      </c>
      <c r="AB271">
        <v>0</v>
      </c>
      <c r="AC271">
        <v>127.5</v>
      </c>
      <c r="AD271">
        <v>37.5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420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 s="179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66.498750000000001</v>
      </c>
      <c r="BI271">
        <v>16.196249999999999</v>
      </c>
      <c r="BJ271">
        <v>25.243124999999999</v>
      </c>
      <c r="BK271">
        <v>86.887500000000003</v>
      </c>
      <c r="BL271">
        <v>26.25</v>
      </c>
      <c r="BM271" t="s">
        <v>2879</v>
      </c>
      <c r="BN271">
        <v>20190701</v>
      </c>
      <c r="BO271">
        <v>585</v>
      </c>
      <c r="BP271" t="s">
        <v>238</v>
      </c>
      <c r="BQ271">
        <v>0</v>
      </c>
      <c r="BR271">
        <v>2020</v>
      </c>
      <c r="BS271" t="s">
        <v>14</v>
      </c>
      <c r="BT271">
        <v>585</v>
      </c>
    </row>
    <row r="272" spans="1:72" x14ac:dyDescent="0.2">
      <c r="A272" t="s">
        <v>740</v>
      </c>
      <c r="B272" t="s">
        <v>3207</v>
      </c>
      <c r="C272" t="s">
        <v>3169</v>
      </c>
      <c r="D272">
        <f>IF(TYPE="R",40,IF(ISNA(INDEX(Categories!D:E,MATCH(GROUPTYPE,Categories!D:D,0),2)),0,INDEX(Categories!D:E,MATCH(GROUPTYPE,Categories!D:D,0),2)))</f>
        <v>13</v>
      </c>
      <c r="E272" t="str">
        <f>IF(TYPE="R","Retained Earnings",IF(ISNA(INDEX(Categories!D:F,MATCH(GLCATCODE,Categories!E:E,0),3)),0,INDEX(Categories!D:F,MATCH(GLCATCODE,Categories!E:E,0),3)))</f>
        <v>Cost and Expenses</v>
      </c>
      <c r="F272" t="s">
        <v>238</v>
      </c>
      <c r="G272" t="s">
        <v>2322</v>
      </c>
      <c r="H272" t="s">
        <v>3203</v>
      </c>
      <c r="I272" t="s">
        <v>2887</v>
      </c>
      <c r="J272" t="s">
        <v>2876</v>
      </c>
      <c r="K272" t="s">
        <v>2876</v>
      </c>
      <c r="L272" t="s">
        <v>2876</v>
      </c>
      <c r="M272" t="s">
        <v>2876</v>
      </c>
      <c r="N272" t="s">
        <v>2876</v>
      </c>
      <c r="O272" t="s">
        <v>2876</v>
      </c>
      <c r="P272" t="s">
        <v>2876</v>
      </c>
      <c r="Q272" t="s">
        <v>2877</v>
      </c>
      <c r="R272" t="s">
        <v>2948</v>
      </c>
      <c r="S272">
        <f>VLOOKUP(ACCOUNTEXSEG,Sheet6!$A$2:$C$4000,3,TRUE)</f>
        <v>0</v>
      </c>
      <c r="T272">
        <f>IF(ACCTTYPE="I",0,OPENBALN)</f>
        <v>0</v>
      </c>
      <c r="U272">
        <v>0</v>
      </c>
      <c r="V272">
        <v>0</v>
      </c>
      <c r="W272">
        <v>0</v>
      </c>
      <c r="X272">
        <v>0</v>
      </c>
      <c r="Y272" s="179">
        <v>1313.58</v>
      </c>
      <c r="Z272">
        <v>0</v>
      </c>
      <c r="AA272">
        <v>0</v>
      </c>
      <c r="AB272">
        <v>0</v>
      </c>
      <c r="AC272">
        <v>1200.21</v>
      </c>
      <c r="AD272">
        <v>0</v>
      </c>
      <c r="AE272">
        <v>0</v>
      </c>
      <c r="AF272">
        <v>0</v>
      </c>
      <c r="AG272">
        <v>0</v>
      </c>
      <c r="AH272">
        <v>83.33</v>
      </c>
      <c r="AI272">
        <v>83.33</v>
      </c>
      <c r="AJ272">
        <v>83.33</v>
      </c>
      <c r="AK272">
        <v>83.33</v>
      </c>
      <c r="AL272">
        <v>83.33</v>
      </c>
      <c r="AM272">
        <v>83.33</v>
      </c>
      <c r="AN272">
        <v>0</v>
      </c>
      <c r="AO272">
        <v>83.33</v>
      </c>
      <c r="AP272">
        <v>83.33</v>
      </c>
      <c r="AQ272">
        <v>83.33</v>
      </c>
      <c r="AR272">
        <v>83.33</v>
      </c>
      <c r="AS272">
        <v>83.33</v>
      </c>
      <c r="AT272">
        <v>83.33</v>
      </c>
      <c r="AU272" s="179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3670</v>
      </c>
      <c r="BF272">
        <v>0</v>
      </c>
      <c r="BG272">
        <v>0</v>
      </c>
      <c r="BH272">
        <v>0</v>
      </c>
      <c r="BI272">
        <v>19.797499999999999</v>
      </c>
      <c r="BJ272">
        <v>55.625</v>
      </c>
      <c r="BK272">
        <v>22.34375</v>
      </c>
      <c r="BL272">
        <v>57.289375</v>
      </c>
      <c r="BM272" t="s">
        <v>2879</v>
      </c>
      <c r="BN272">
        <v>20190701</v>
      </c>
      <c r="BO272">
        <v>1200.21</v>
      </c>
      <c r="BP272" t="s">
        <v>238</v>
      </c>
      <c r="BQ272">
        <v>3670</v>
      </c>
      <c r="BR272">
        <v>2020</v>
      </c>
      <c r="BS272" t="s">
        <v>14</v>
      </c>
      <c r="BT272">
        <v>1200.21</v>
      </c>
    </row>
    <row r="273" spans="1:72" x14ac:dyDescent="0.2">
      <c r="A273" t="s">
        <v>741</v>
      </c>
      <c r="B273" t="s">
        <v>3208</v>
      </c>
      <c r="C273" t="s">
        <v>3169</v>
      </c>
      <c r="D273">
        <f>IF(TYPE="R",40,IF(ISNA(INDEX(Categories!D:E,MATCH(GROUPTYPE,Categories!D:D,0),2)),0,INDEX(Categories!D:E,MATCH(GROUPTYPE,Categories!D:D,0),2)))</f>
        <v>13</v>
      </c>
      <c r="E273" t="str">
        <f>IF(TYPE="R","Retained Earnings",IF(ISNA(INDEX(Categories!D:F,MATCH(GLCATCODE,Categories!E:E,0),3)),0,INDEX(Categories!D:F,MATCH(GLCATCODE,Categories!E:E,0),3)))</f>
        <v>Cost and Expenses</v>
      </c>
      <c r="F273" t="s">
        <v>238</v>
      </c>
      <c r="G273" t="s">
        <v>2323</v>
      </c>
      <c r="H273" t="s">
        <v>3203</v>
      </c>
      <c r="I273" t="s">
        <v>2889</v>
      </c>
      <c r="J273" t="s">
        <v>2876</v>
      </c>
      <c r="K273" t="s">
        <v>2876</v>
      </c>
      <c r="L273" t="s">
        <v>2876</v>
      </c>
      <c r="M273" t="s">
        <v>2876</v>
      </c>
      <c r="N273" t="s">
        <v>2876</v>
      </c>
      <c r="O273" t="s">
        <v>2876</v>
      </c>
      <c r="P273" t="s">
        <v>2876</v>
      </c>
      <c r="Q273" t="s">
        <v>2877</v>
      </c>
      <c r="R273" t="s">
        <v>2948</v>
      </c>
      <c r="S273">
        <f>VLOOKUP(ACCOUNTEXSEG,Sheet6!$A$2:$C$4000,3,TRUE)</f>
        <v>322.64</v>
      </c>
      <c r="T273">
        <f>IF(ACCTTYPE="I",0,OPENBALN)</f>
        <v>0</v>
      </c>
      <c r="U273">
        <v>0</v>
      </c>
      <c r="V273">
        <v>0</v>
      </c>
      <c r="W273">
        <v>0</v>
      </c>
      <c r="X273">
        <v>0</v>
      </c>
      <c r="Y273" s="179">
        <v>0</v>
      </c>
      <c r="Z273">
        <v>0</v>
      </c>
      <c r="AA273">
        <v>82.82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284.35000000000002</v>
      </c>
      <c r="AI273">
        <v>284.35000000000002</v>
      </c>
      <c r="AJ273">
        <v>284.35000000000002</v>
      </c>
      <c r="AK273">
        <v>284.35000000000002</v>
      </c>
      <c r="AL273">
        <v>284.35000000000002</v>
      </c>
      <c r="AM273">
        <v>284.35000000000002</v>
      </c>
      <c r="AN273">
        <v>82.82</v>
      </c>
      <c r="AO273">
        <v>284.35000000000002</v>
      </c>
      <c r="AP273">
        <v>284.35000000000002</v>
      </c>
      <c r="AQ273">
        <v>284.35000000000002</v>
      </c>
      <c r="AR273">
        <v>284.35000000000002</v>
      </c>
      <c r="AS273">
        <v>284.35000000000002</v>
      </c>
      <c r="AT273">
        <v>284.35000000000002</v>
      </c>
      <c r="AU273" s="179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2409.2600000000002</v>
      </c>
      <c r="BB273">
        <v>143.72999999999999</v>
      </c>
      <c r="BC273">
        <v>273.25</v>
      </c>
      <c r="BD273">
        <v>0</v>
      </c>
      <c r="BE273">
        <v>0</v>
      </c>
      <c r="BF273">
        <v>586</v>
      </c>
      <c r="BG273">
        <v>586</v>
      </c>
      <c r="BH273">
        <v>20.164999999999999</v>
      </c>
      <c r="BI273">
        <v>53.371250000000003</v>
      </c>
      <c r="BJ273">
        <v>682.82187499999998</v>
      </c>
      <c r="BK273">
        <v>0</v>
      </c>
      <c r="BL273">
        <v>200.666875</v>
      </c>
      <c r="BM273" t="s">
        <v>2879</v>
      </c>
      <c r="BN273">
        <v>20190701</v>
      </c>
      <c r="BO273">
        <v>82.82</v>
      </c>
      <c r="BP273" t="s">
        <v>238</v>
      </c>
      <c r="BQ273">
        <v>3412.24</v>
      </c>
      <c r="BR273">
        <v>2020</v>
      </c>
      <c r="BS273" t="s">
        <v>14</v>
      </c>
      <c r="BT273">
        <v>82.82</v>
      </c>
    </row>
    <row r="274" spans="1:72" x14ac:dyDescent="0.2">
      <c r="A274" t="s">
        <v>742</v>
      </c>
      <c r="B274" t="s">
        <v>3209</v>
      </c>
      <c r="C274" t="s">
        <v>3169</v>
      </c>
      <c r="D274">
        <f>IF(TYPE="R",40,IF(ISNA(INDEX(Categories!D:E,MATCH(GROUPTYPE,Categories!D:D,0),2)),0,INDEX(Categories!D:E,MATCH(GROUPTYPE,Categories!D:D,0),2)))</f>
        <v>13</v>
      </c>
      <c r="E274" t="str">
        <f>IF(TYPE="R","Retained Earnings",IF(ISNA(INDEX(Categories!D:F,MATCH(GLCATCODE,Categories!E:E,0),3)),0,INDEX(Categories!D:F,MATCH(GLCATCODE,Categories!E:E,0),3)))</f>
        <v>Cost and Expenses</v>
      </c>
      <c r="F274" t="s">
        <v>238</v>
      </c>
      <c r="G274" t="s">
        <v>2324</v>
      </c>
      <c r="H274" t="s">
        <v>3203</v>
      </c>
      <c r="I274" t="s">
        <v>2891</v>
      </c>
      <c r="J274" t="s">
        <v>2876</v>
      </c>
      <c r="K274" t="s">
        <v>2876</v>
      </c>
      <c r="L274" t="s">
        <v>2876</v>
      </c>
      <c r="M274" t="s">
        <v>2876</v>
      </c>
      <c r="N274" t="s">
        <v>2876</v>
      </c>
      <c r="O274" t="s">
        <v>2876</v>
      </c>
      <c r="P274" t="s">
        <v>2876</v>
      </c>
      <c r="Q274" t="s">
        <v>2877</v>
      </c>
      <c r="R274" t="s">
        <v>2948</v>
      </c>
      <c r="S274">
        <f>VLOOKUP(ACCOUNTEXSEG,Sheet6!$A$2:$C$4000,3,TRUE)</f>
        <v>6412.24</v>
      </c>
      <c r="T274">
        <f>IF(ACCTTYPE="I",0,OPENBALN)</f>
        <v>0</v>
      </c>
      <c r="U274">
        <v>0</v>
      </c>
      <c r="V274">
        <v>1705.58</v>
      </c>
      <c r="W274">
        <v>0</v>
      </c>
      <c r="X274">
        <v>0</v>
      </c>
      <c r="Y274" s="179">
        <v>0</v>
      </c>
      <c r="Z274">
        <v>797.77</v>
      </c>
      <c r="AA274">
        <v>170</v>
      </c>
      <c r="AB274">
        <v>0</v>
      </c>
      <c r="AC274">
        <v>0</v>
      </c>
      <c r="AD274">
        <v>1800</v>
      </c>
      <c r="AE274">
        <v>1093.1099999999999</v>
      </c>
      <c r="AF274">
        <v>0</v>
      </c>
      <c r="AG274">
        <v>0</v>
      </c>
      <c r="AH274">
        <v>298.7</v>
      </c>
      <c r="AI274">
        <v>298.7</v>
      </c>
      <c r="AJ274">
        <v>298.7</v>
      </c>
      <c r="AK274">
        <v>298.7</v>
      </c>
      <c r="AL274">
        <v>298.7</v>
      </c>
      <c r="AM274">
        <v>298.7</v>
      </c>
      <c r="AN274">
        <v>170</v>
      </c>
      <c r="AO274">
        <v>298.7</v>
      </c>
      <c r="AP274">
        <v>298.7</v>
      </c>
      <c r="AQ274">
        <v>298.7</v>
      </c>
      <c r="AR274">
        <v>5298.7</v>
      </c>
      <c r="AS274">
        <v>298.7</v>
      </c>
      <c r="AT274">
        <v>298.7</v>
      </c>
      <c r="AU274" s="179">
        <v>97</v>
      </c>
      <c r="AV274">
        <v>889.97</v>
      </c>
      <c r="AW274">
        <v>0</v>
      </c>
      <c r="AX274">
        <v>136.6</v>
      </c>
      <c r="AY274">
        <v>863.17</v>
      </c>
      <c r="AZ274">
        <v>3651.44</v>
      </c>
      <c r="BA274">
        <v>1169.3399999999999</v>
      </c>
      <c r="BB274">
        <v>0</v>
      </c>
      <c r="BC274">
        <v>195</v>
      </c>
      <c r="BD274">
        <v>0</v>
      </c>
      <c r="BE274">
        <v>115</v>
      </c>
      <c r="BF274">
        <v>0</v>
      </c>
      <c r="BG274">
        <v>0</v>
      </c>
      <c r="BH274">
        <v>753.15125</v>
      </c>
      <c r="BI274">
        <v>408.81937499999998</v>
      </c>
      <c r="BJ274">
        <v>69.796875</v>
      </c>
      <c r="BK274">
        <v>108.89812499999999</v>
      </c>
      <c r="BL274">
        <v>528.48125000000005</v>
      </c>
      <c r="BM274" t="s">
        <v>2879</v>
      </c>
      <c r="BN274">
        <v>20190701</v>
      </c>
      <c r="BO274">
        <v>3063.11</v>
      </c>
      <c r="BP274" t="s">
        <v>238</v>
      </c>
      <c r="BQ274">
        <v>1479.34</v>
      </c>
      <c r="BR274">
        <v>2020</v>
      </c>
      <c r="BS274" t="s">
        <v>14</v>
      </c>
      <c r="BT274">
        <v>3063.11</v>
      </c>
    </row>
    <row r="275" spans="1:72" x14ac:dyDescent="0.2">
      <c r="A275" t="s">
        <v>744</v>
      </c>
      <c r="B275" t="s">
        <v>3210</v>
      </c>
      <c r="C275" t="s">
        <v>3169</v>
      </c>
      <c r="D275">
        <f>IF(TYPE="R",40,IF(ISNA(INDEX(Categories!D:E,MATCH(GROUPTYPE,Categories!D:D,0),2)),0,INDEX(Categories!D:E,MATCH(GROUPTYPE,Categories!D:D,0),2)))</f>
        <v>13</v>
      </c>
      <c r="E275" t="str">
        <f>IF(TYPE="R","Retained Earnings",IF(ISNA(INDEX(Categories!D:F,MATCH(GLCATCODE,Categories!E:E,0),3)),0,INDEX(Categories!D:F,MATCH(GLCATCODE,Categories!E:E,0),3)))</f>
        <v>Cost and Expenses</v>
      </c>
      <c r="F275" t="s">
        <v>238</v>
      </c>
      <c r="G275" t="s">
        <v>2327</v>
      </c>
      <c r="H275" t="s">
        <v>3203</v>
      </c>
      <c r="I275" t="s">
        <v>2897</v>
      </c>
      <c r="J275" t="s">
        <v>2876</v>
      </c>
      <c r="K275" t="s">
        <v>2876</v>
      </c>
      <c r="L275" t="s">
        <v>2876</v>
      </c>
      <c r="M275" t="s">
        <v>2876</v>
      </c>
      <c r="N275" t="s">
        <v>2876</v>
      </c>
      <c r="O275" t="s">
        <v>2876</v>
      </c>
      <c r="P275" t="s">
        <v>2876</v>
      </c>
      <c r="Q275" t="s">
        <v>2877</v>
      </c>
      <c r="R275" t="s">
        <v>2948</v>
      </c>
      <c r="S275">
        <f>VLOOKUP(ACCOUNTEXSEG,Sheet6!$A$2:$C$4000,3,TRUE)</f>
        <v>0</v>
      </c>
      <c r="T275">
        <f>IF(ACCTTYPE="I",0,OPENBALN)</f>
        <v>0</v>
      </c>
      <c r="U275">
        <v>0</v>
      </c>
      <c r="V275">
        <v>0</v>
      </c>
      <c r="W275">
        <v>0</v>
      </c>
      <c r="X275">
        <v>0</v>
      </c>
      <c r="Y275" s="179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 s="179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45.625</v>
      </c>
      <c r="BK275">
        <v>0</v>
      </c>
      <c r="BL275">
        <v>0</v>
      </c>
      <c r="BM275" t="s">
        <v>2879</v>
      </c>
      <c r="BN275">
        <v>20190701</v>
      </c>
      <c r="BO275">
        <v>0</v>
      </c>
      <c r="BP275" t="s">
        <v>238</v>
      </c>
      <c r="BQ275">
        <v>0</v>
      </c>
      <c r="BR275">
        <v>2020</v>
      </c>
      <c r="BS275" t="s">
        <v>14</v>
      </c>
      <c r="BT275">
        <v>0</v>
      </c>
    </row>
    <row r="276" spans="1:72" x14ac:dyDescent="0.2">
      <c r="A276" t="s">
        <v>745</v>
      </c>
      <c r="B276" t="s">
        <v>3211</v>
      </c>
      <c r="C276" t="s">
        <v>3169</v>
      </c>
      <c r="D276">
        <f>IF(TYPE="R",40,IF(ISNA(INDEX(Categories!D:E,MATCH(GROUPTYPE,Categories!D:D,0),2)),0,INDEX(Categories!D:E,MATCH(GROUPTYPE,Categories!D:D,0),2)))</f>
        <v>13</v>
      </c>
      <c r="E276" t="str">
        <f>IF(TYPE="R","Retained Earnings",IF(ISNA(INDEX(Categories!D:F,MATCH(GLCATCODE,Categories!E:E,0),3)),0,INDEX(Categories!D:F,MATCH(GLCATCODE,Categories!E:E,0),3)))</f>
        <v>Cost and Expenses</v>
      </c>
      <c r="F276" t="s">
        <v>238</v>
      </c>
      <c r="G276" t="s">
        <v>2328</v>
      </c>
      <c r="H276" t="s">
        <v>3203</v>
      </c>
      <c r="I276" t="s">
        <v>2899</v>
      </c>
      <c r="J276" t="s">
        <v>2876</v>
      </c>
      <c r="K276" t="s">
        <v>2876</v>
      </c>
      <c r="L276" t="s">
        <v>2876</v>
      </c>
      <c r="M276" t="s">
        <v>2876</v>
      </c>
      <c r="N276" t="s">
        <v>2876</v>
      </c>
      <c r="O276" t="s">
        <v>2876</v>
      </c>
      <c r="P276" t="s">
        <v>2876</v>
      </c>
      <c r="Q276" t="s">
        <v>2877</v>
      </c>
      <c r="R276" t="s">
        <v>2948</v>
      </c>
      <c r="S276">
        <f>VLOOKUP(ACCOUNTEXSEG,Sheet6!$A$2:$C$4000,3,TRUE)</f>
        <v>0</v>
      </c>
      <c r="T276">
        <f>IF(ACCTTYPE="I",0,OPENBALN)</f>
        <v>0</v>
      </c>
      <c r="U276">
        <v>0</v>
      </c>
      <c r="V276">
        <v>0</v>
      </c>
      <c r="W276">
        <v>0</v>
      </c>
      <c r="X276">
        <v>0</v>
      </c>
      <c r="Y276" s="179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 s="179">
        <v>0</v>
      </c>
      <c r="AV276">
        <v>0</v>
      </c>
      <c r="AW276">
        <v>0</v>
      </c>
      <c r="AX276">
        <v>1740.59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108.78687499999999</v>
      </c>
      <c r="BI276">
        <v>18.09375</v>
      </c>
      <c r="BJ276">
        <v>13.75</v>
      </c>
      <c r="BK276">
        <v>0</v>
      </c>
      <c r="BL276">
        <v>0</v>
      </c>
      <c r="BM276" t="s">
        <v>2879</v>
      </c>
      <c r="BN276">
        <v>20190701</v>
      </c>
      <c r="BO276">
        <v>0</v>
      </c>
      <c r="BP276" t="s">
        <v>238</v>
      </c>
      <c r="BQ276">
        <v>0</v>
      </c>
      <c r="BR276">
        <v>2020</v>
      </c>
      <c r="BS276" t="s">
        <v>14</v>
      </c>
      <c r="BT276">
        <v>0</v>
      </c>
    </row>
    <row r="277" spans="1:72" x14ac:dyDescent="0.2">
      <c r="A277" t="s">
        <v>746</v>
      </c>
      <c r="B277" t="s">
        <v>3212</v>
      </c>
      <c r="C277" t="s">
        <v>3169</v>
      </c>
      <c r="D277">
        <f>IF(TYPE="R",40,IF(ISNA(INDEX(Categories!D:E,MATCH(GROUPTYPE,Categories!D:D,0),2)),0,INDEX(Categories!D:E,MATCH(GROUPTYPE,Categories!D:D,0),2)))</f>
        <v>13</v>
      </c>
      <c r="E277" t="str">
        <f>IF(TYPE="R","Retained Earnings",IF(ISNA(INDEX(Categories!D:F,MATCH(GLCATCODE,Categories!E:E,0),3)),0,INDEX(Categories!D:F,MATCH(GLCATCODE,Categories!E:E,0),3)))</f>
        <v>Cost and Expenses</v>
      </c>
      <c r="F277" t="s">
        <v>238</v>
      </c>
      <c r="G277" t="s">
        <v>2330</v>
      </c>
      <c r="H277" t="s">
        <v>3203</v>
      </c>
      <c r="I277" t="s">
        <v>2903</v>
      </c>
      <c r="J277" t="s">
        <v>2876</v>
      </c>
      <c r="K277" t="s">
        <v>2876</v>
      </c>
      <c r="L277" t="s">
        <v>2876</v>
      </c>
      <c r="M277" t="s">
        <v>2876</v>
      </c>
      <c r="N277" t="s">
        <v>2876</v>
      </c>
      <c r="O277" t="s">
        <v>2876</v>
      </c>
      <c r="P277" t="s">
        <v>2876</v>
      </c>
      <c r="Q277" t="s">
        <v>2877</v>
      </c>
      <c r="R277" t="s">
        <v>2948</v>
      </c>
      <c r="S277">
        <f>VLOOKUP(ACCOUNTEXSEG,Sheet6!$A$2:$C$4000,3,TRUE)</f>
        <v>0</v>
      </c>
      <c r="T277">
        <f>IF(ACCTTYPE="I",0,OPENBALN)</f>
        <v>0</v>
      </c>
      <c r="U277">
        <v>0</v>
      </c>
      <c r="V277">
        <v>0</v>
      </c>
      <c r="W277">
        <v>0</v>
      </c>
      <c r="X277">
        <v>0</v>
      </c>
      <c r="Y277" s="179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 s="179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26.5</v>
      </c>
      <c r="BL277">
        <v>0</v>
      </c>
      <c r="BM277" t="s">
        <v>2879</v>
      </c>
      <c r="BN277">
        <v>20190701</v>
      </c>
      <c r="BO277">
        <v>0</v>
      </c>
      <c r="BP277" t="s">
        <v>238</v>
      </c>
      <c r="BQ277">
        <v>0</v>
      </c>
      <c r="BR277">
        <v>2020</v>
      </c>
      <c r="BS277" t="s">
        <v>14</v>
      </c>
      <c r="BT277">
        <v>0</v>
      </c>
    </row>
    <row r="278" spans="1:72" x14ac:dyDescent="0.2">
      <c r="A278" t="s">
        <v>747</v>
      </c>
      <c r="B278" t="s">
        <v>3213</v>
      </c>
      <c r="C278" t="s">
        <v>3169</v>
      </c>
      <c r="D278">
        <f>IF(TYPE="R",40,IF(ISNA(INDEX(Categories!D:E,MATCH(GROUPTYPE,Categories!D:D,0),2)),0,INDEX(Categories!D:E,MATCH(GROUPTYPE,Categories!D:D,0),2)))</f>
        <v>13</v>
      </c>
      <c r="E278" t="str">
        <f>IF(TYPE="R","Retained Earnings",IF(ISNA(INDEX(Categories!D:F,MATCH(GLCATCODE,Categories!E:E,0),3)),0,INDEX(Categories!D:F,MATCH(GLCATCODE,Categories!E:E,0),3)))</f>
        <v>Cost and Expenses</v>
      </c>
      <c r="F278" t="s">
        <v>238</v>
      </c>
      <c r="G278" t="s">
        <v>2334</v>
      </c>
      <c r="H278" t="s">
        <v>3214</v>
      </c>
      <c r="I278" t="s">
        <v>2875</v>
      </c>
      <c r="J278" t="s">
        <v>2876</v>
      </c>
      <c r="K278" t="s">
        <v>2876</v>
      </c>
      <c r="L278" t="s">
        <v>2876</v>
      </c>
      <c r="M278" t="s">
        <v>2876</v>
      </c>
      <c r="N278" t="s">
        <v>2876</v>
      </c>
      <c r="O278" t="s">
        <v>2876</v>
      </c>
      <c r="P278" t="s">
        <v>2876</v>
      </c>
      <c r="Q278" t="s">
        <v>2877</v>
      </c>
      <c r="R278" t="s">
        <v>2948</v>
      </c>
      <c r="S278">
        <f>VLOOKUP(ACCOUNTEXSEG,Sheet6!$A$2:$C$4000,3,TRUE)</f>
        <v>2391.98</v>
      </c>
      <c r="T278">
        <f>IF(ACCTTYPE="I",0,OPENBALN)</f>
        <v>0</v>
      </c>
      <c r="U278">
        <v>-2598.11</v>
      </c>
      <c r="V278">
        <v>600.47</v>
      </c>
      <c r="W278">
        <v>612.63</v>
      </c>
      <c r="X278">
        <v>592.87</v>
      </c>
      <c r="Y278" s="179">
        <v>376.49</v>
      </c>
      <c r="Z278">
        <v>374.58</v>
      </c>
      <c r="AA278">
        <v>386.38</v>
      </c>
      <c r="AB278">
        <v>584.28</v>
      </c>
      <c r="AC278">
        <v>582.33000000000004</v>
      </c>
      <c r="AD278">
        <v>601.74</v>
      </c>
      <c r="AE278">
        <v>58.52</v>
      </c>
      <c r="AF278">
        <v>60.47</v>
      </c>
      <c r="AG278">
        <v>60.47</v>
      </c>
      <c r="AH278">
        <v>345.44</v>
      </c>
      <c r="AI278">
        <v>312.01</v>
      </c>
      <c r="AJ278">
        <v>345.44</v>
      </c>
      <c r="AK278">
        <v>334.3</v>
      </c>
      <c r="AL278">
        <v>345.44</v>
      </c>
      <c r="AM278">
        <v>334.3</v>
      </c>
      <c r="AN278">
        <v>386.38</v>
      </c>
      <c r="AO278">
        <v>345.44</v>
      </c>
      <c r="AP278">
        <v>334.3</v>
      </c>
      <c r="AQ278">
        <v>345.44</v>
      </c>
      <c r="AR278">
        <v>334.3</v>
      </c>
      <c r="AS278">
        <v>345.44</v>
      </c>
      <c r="AT278">
        <v>345.44</v>
      </c>
      <c r="AU278" s="179">
        <v>1645.43</v>
      </c>
      <c r="AV278">
        <v>790.73</v>
      </c>
      <c r="AW278">
        <v>905.78</v>
      </c>
      <c r="AX278">
        <v>54.73</v>
      </c>
      <c r="AY278">
        <v>580.36</v>
      </c>
      <c r="AZ278">
        <v>578.54</v>
      </c>
      <c r="BA278">
        <v>598.55999999999995</v>
      </c>
      <c r="BB278">
        <v>583.01</v>
      </c>
      <c r="BC278">
        <v>581.1</v>
      </c>
      <c r="BD278">
        <v>1181.55</v>
      </c>
      <c r="BE278">
        <v>563.64</v>
      </c>
      <c r="BF278">
        <v>600.47</v>
      </c>
      <c r="BG278">
        <v>600.47</v>
      </c>
      <c r="BH278">
        <v>434.22187500000001</v>
      </c>
      <c r="BI278">
        <v>449.91312499999998</v>
      </c>
      <c r="BJ278">
        <v>423.54124999999999</v>
      </c>
      <c r="BK278">
        <v>422.87187499999999</v>
      </c>
      <c r="BL278">
        <v>256.76437499999997</v>
      </c>
      <c r="BM278" t="s">
        <v>2879</v>
      </c>
      <c r="BN278">
        <v>20190701</v>
      </c>
      <c r="BO278">
        <v>2273.7199999999998</v>
      </c>
      <c r="BP278" t="s">
        <v>238</v>
      </c>
      <c r="BQ278">
        <v>4108.33</v>
      </c>
      <c r="BR278">
        <v>2020</v>
      </c>
      <c r="BS278" t="s">
        <v>14</v>
      </c>
      <c r="BT278">
        <v>2273.7199999999998</v>
      </c>
    </row>
    <row r="279" spans="1:72" x14ac:dyDescent="0.2">
      <c r="A279" t="s">
        <v>748</v>
      </c>
      <c r="B279" t="s">
        <v>3215</v>
      </c>
      <c r="C279" t="s">
        <v>3169</v>
      </c>
      <c r="D279">
        <f>IF(TYPE="R",40,IF(ISNA(INDEX(Categories!D:E,MATCH(GROUPTYPE,Categories!D:D,0),2)),0,INDEX(Categories!D:E,MATCH(GROUPTYPE,Categories!D:D,0),2)))</f>
        <v>13</v>
      </c>
      <c r="E279" t="str">
        <f>IF(TYPE="R","Retained Earnings",IF(ISNA(INDEX(Categories!D:F,MATCH(GLCATCODE,Categories!E:E,0),3)),0,INDEX(Categories!D:F,MATCH(GLCATCODE,Categories!E:E,0),3)))</f>
        <v>Cost and Expenses</v>
      </c>
      <c r="F279" t="s">
        <v>238</v>
      </c>
      <c r="G279" t="s">
        <v>2336</v>
      </c>
      <c r="H279" t="s">
        <v>3214</v>
      </c>
      <c r="I279" t="s">
        <v>2883</v>
      </c>
      <c r="J279" t="s">
        <v>2876</v>
      </c>
      <c r="K279" t="s">
        <v>2876</v>
      </c>
      <c r="L279" t="s">
        <v>2876</v>
      </c>
      <c r="M279" t="s">
        <v>2876</v>
      </c>
      <c r="N279" t="s">
        <v>2876</v>
      </c>
      <c r="O279" t="s">
        <v>2876</v>
      </c>
      <c r="P279" t="s">
        <v>2876</v>
      </c>
      <c r="Q279" t="s">
        <v>2877</v>
      </c>
      <c r="R279" t="s">
        <v>2948</v>
      </c>
      <c r="S279">
        <f>VLOOKUP(ACCOUNTEXSEG,Sheet6!$A$2:$C$4000,3,TRUE)</f>
        <v>1222.29</v>
      </c>
      <c r="T279">
        <f>IF(ACCTTYPE="I",0,OPENBALN)</f>
        <v>0</v>
      </c>
      <c r="U279">
        <v>83.32</v>
      </c>
      <c r="V279">
        <v>83.32</v>
      </c>
      <c r="W279">
        <v>83.32</v>
      </c>
      <c r="X279">
        <v>80.63</v>
      </c>
      <c r="Y279" s="179">
        <v>83.32</v>
      </c>
      <c r="Z279">
        <v>870.63</v>
      </c>
      <c r="AA279">
        <v>82.34</v>
      </c>
      <c r="AB279">
        <v>85.08</v>
      </c>
      <c r="AC279">
        <v>82.34</v>
      </c>
      <c r="AD279">
        <v>85.08</v>
      </c>
      <c r="AE279">
        <v>82.34</v>
      </c>
      <c r="AF279">
        <v>85.08</v>
      </c>
      <c r="AG279">
        <v>85.08</v>
      </c>
      <c r="AH279">
        <v>150.87</v>
      </c>
      <c r="AI279">
        <v>136.27000000000001</v>
      </c>
      <c r="AJ279">
        <v>150.87</v>
      </c>
      <c r="AK279">
        <v>146</v>
      </c>
      <c r="AL279">
        <v>150.87</v>
      </c>
      <c r="AM279">
        <v>146</v>
      </c>
      <c r="AN279">
        <v>82.34</v>
      </c>
      <c r="AO279">
        <v>150.87</v>
      </c>
      <c r="AP279">
        <v>146</v>
      </c>
      <c r="AQ279">
        <v>150.87</v>
      </c>
      <c r="AR279">
        <v>146</v>
      </c>
      <c r="AS279">
        <v>150.87</v>
      </c>
      <c r="AT279">
        <v>150.87</v>
      </c>
      <c r="AU279" s="179">
        <v>79.540000000000006</v>
      </c>
      <c r="AV279">
        <v>71.849999999999994</v>
      </c>
      <c r="AW279">
        <v>79.540000000000006</v>
      </c>
      <c r="AX279">
        <v>76.98</v>
      </c>
      <c r="AY279">
        <v>79.540000000000006</v>
      </c>
      <c r="AZ279">
        <v>76.98</v>
      </c>
      <c r="BA279">
        <v>80.63</v>
      </c>
      <c r="BB279">
        <v>83.32</v>
      </c>
      <c r="BC279">
        <v>80.63</v>
      </c>
      <c r="BD279">
        <v>83.32</v>
      </c>
      <c r="BE279">
        <v>80.63</v>
      </c>
      <c r="BF279">
        <v>83.32</v>
      </c>
      <c r="BG279">
        <v>83.32</v>
      </c>
      <c r="BH279">
        <v>105.42</v>
      </c>
      <c r="BI279">
        <v>85.321875000000006</v>
      </c>
      <c r="BJ279">
        <v>100.9325</v>
      </c>
      <c r="BK279">
        <v>54.936875000000001</v>
      </c>
      <c r="BL279">
        <v>106.739375</v>
      </c>
      <c r="BM279" t="s">
        <v>2879</v>
      </c>
      <c r="BN279">
        <v>20190701</v>
      </c>
      <c r="BO279">
        <v>502.26</v>
      </c>
      <c r="BP279" t="s">
        <v>238</v>
      </c>
      <c r="BQ279">
        <v>491.85</v>
      </c>
      <c r="BR279">
        <v>2020</v>
      </c>
      <c r="BS279" t="s">
        <v>14</v>
      </c>
      <c r="BT279">
        <v>502.26</v>
      </c>
    </row>
    <row r="280" spans="1:72" x14ac:dyDescent="0.2">
      <c r="A280" t="s">
        <v>749</v>
      </c>
      <c r="B280" t="s">
        <v>3216</v>
      </c>
      <c r="C280" t="s">
        <v>3169</v>
      </c>
      <c r="D280">
        <f>IF(TYPE="R",40,IF(ISNA(INDEX(Categories!D:E,MATCH(GROUPTYPE,Categories!D:D,0),2)),0,INDEX(Categories!D:E,MATCH(GROUPTYPE,Categories!D:D,0),2)))</f>
        <v>13</v>
      </c>
      <c r="E280" t="str">
        <f>IF(TYPE="R","Retained Earnings",IF(ISNA(INDEX(Categories!D:F,MATCH(GLCATCODE,Categories!E:E,0),3)),0,INDEX(Categories!D:F,MATCH(GLCATCODE,Categories!E:E,0),3)))</f>
        <v>Cost and Expenses</v>
      </c>
      <c r="F280" t="s">
        <v>238</v>
      </c>
      <c r="G280" t="s">
        <v>2339</v>
      </c>
      <c r="H280" t="s">
        <v>3214</v>
      </c>
      <c r="I280" t="s">
        <v>2889</v>
      </c>
      <c r="J280" t="s">
        <v>2876</v>
      </c>
      <c r="K280" t="s">
        <v>2876</v>
      </c>
      <c r="L280" t="s">
        <v>2876</v>
      </c>
      <c r="M280" t="s">
        <v>2876</v>
      </c>
      <c r="N280" t="s">
        <v>2876</v>
      </c>
      <c r="O280" t="s">
        <v>2876</v>
      </c>
      <c r="P280" t="s">
        <v>2876</v>
      </c>
      <c r="Q280" t="s">
        <v>2877</v>
      </c>
      <c r="R280" t="s">
        <v>2948</v>
      </c>
      <c r="S280">
        <f>VLOOKUP(ACCOUNTEXSEG,Sheet6!$A$2:$C$4000,3,TRUE)</f>
        <v>333.84</v>
      </c>
      <c r="T280">
        <f>IF(ACCTTYPE="I",0,OPENBALN)</f>
        <v>0</v>
      </c>
      <c r="U280">
        <v>59.2</v>
      </c>
      <c r="V280">
        <v>59.2</v>
      </c>
      <c r="W280">
        <v>59.2</v>
      </c>
      <c r="X280">
        <v>57.29</v>
      </c>
      <c r="Y280" s="179">
        <v>59.2</v>
      </c>
      <c r="Z280">
        <v>57.29</v>
      </c>
      <c r="AA280">
        <v>58.52</v>
      </c>
      <c r="AB280">
        <v>60.47</v>
      </c>
      <c r="AC280">
        <v>58.52</v>
      </c>
      <c r="AD280">
        <v>60.47</v>
      </c>
      <c r="AE280">
        <v>58.52</v>
      </c>
      <c r="AF280">
        <v>60.47</v>
      </c>
      <c r="AG280">
        <v>60.47</v>
      </c>
      <c r="AH280">
        <v>59.52</v>
      </c>
      <c r="AI280">
        <v>53.76</v>
      </c>
      <c r="AJ280">
        <v>59.52</v>
      </c>
      <c r="AK280">
        <v>57.6</v>
      </c>
      <c r="AL280">
        <v>59.52</v>
      </c>
      <c r="AM280">
        <v>57.6</v>
      </c>
      <c r="AN280">
        <v>58.52</v>
      </c>
      <c r="AO280">
        <v>59.52</v>
      </c>
      <c r="AP280">
        <v>57.6</v>
      </c>
      <c r="AQ280">
        <v>59.52</v>
      </c>
      <c r="AR280">
        <v>57.6</v>
      </c>
      <c r="AS280">
        <v>59.52</v>
      </c>
      <c r="AT280">
        <v>59.52</v>
      </c>
      <c r="AU280" s="179">
        <v>56.55</v>
      </c>
      <c r="AV280">
        <v>51.08</v>
      </c>
      <c r="AW280">
        <v>56.55</v>
      </c>
      <c r="AX280">
        <v>54.73</v>
      </c>
      <c r="AY280">
        <v>56.55</v>
      </c>
      <c r="AZ280">
        <v>54.73</v>
      </c>
      <c r="BA280">
        <v>57.29</v>
      </c>
      <c r="BB280">
        <v>59.2</v>
      </c>
      <c r="BC280">
        <v>57.29</v>
      </c>
      <c r="BD280">
        <v>59.2</v>
      </c>
      <c r="BE280">
        <v>57.29</v>
      </c>
      <c r="BF280">
        <v>59.2</v>
      </c>
      <c r="BG280">
        <v>59.2</v>
      </c>
      <c r="BH280">
        <v>41.501874999999998</v>
      </c>
      <c r="BI280">
        <v>53.854374999999997</v>
      </c>
      <c r="BJ280">
        <v>39.748750000000001</v>
      </c>
      <c r="BK280">
        <v>39.061875000000001</v>
      </c>
      <c r="BL280">
        <v>43.737499999999997</v>
      </c>
      <c r="BM280" t="s">
        <v>2879</v>
      </c>
      <c r="BN280">
        <v>20190701</v>
      </c>
      <c r="BO280">
        <v>356.97</v>
      </c>
      <c r="BP280" t="s">
        <v>238</v>
      </c>
      <c r="BQ280">
        <v>349.47</v>
      </c>
      <c r="BR280">
        <v>2020</v>
      </c>
      <c r="BS280" t="s">
        <v>14</v>
      </c>
      <c r="BT280">
        <v>356.97</v>
      </c>
    </row>
    <row r="281" spans="1:72" x14ac:dyDescent="0.2">
      <c r="A281" t="s">
        <v>750</v>
      </c>
      <c r="B281" t="s">
        <v>3217</v>
      </c>
      <c r="C281" t="s">
        <v>3169</v>
      </c>
      <c r="D281">
        <f>IF(TYPE="R",40,IF(ISNA(INDEX(Categories!D:E,MATCH(GROUPTYPE,Categories!D:D,0),2)),0,INDEX(Categories!D:E,MATCH(GROUPTYPE,Categories!D:D,0),2)))</f>
        <v>13</v>
      </c>
      <c r="E281" t="str">
        <f>IF(TYPE="R","Retained Earnings",IF(ISNA(INDEX(Categories!D:F,MATCH(GLCATCODE,Categories!E:E,0),3)),0,INDEX(Categories!D:F,MATCH(GLCATCODE,Categories!E:E,0),3)))</f>
        <v>Cost and Expenses</v>
      </c>
      <c r="F281" t="s">
        <v>238</v>
      </c>
      <c r="G281" t="s">
        <v>2340</v>
      </c>
      <c r="H281" t="s">
        <v>3214</v>
      </c>
      <c r="I281" t="s">
        <v>2891</v>
      </c>
      <c r="J281" t="s">
        <v>2876</v>
      </c>
      <c r="K281" t="s">
        <v>2876</v>
      </c>
      <c r="L281" t="s">
        <v>2876</v>
      </c>
      <c r="M281" t="s">
        <v>2876</v>
      </c>
      <c r="N281" t="s">
        <v>2876</v>
      </c>
      <c r="O281" t="s">
        <v>2876</v>
      </c>
      <c r="P281" t="s">
        <v>2876</v>
      </c>
      <c r="Q281" t="s">
        <v>2877</v>
      </c>
      <c r="R281" t="s">
        <v>2948</v>
      </c>
      <c r="S281">
        <f>VLOOKUP(ACCOUNTEXSEG,Sheet6!$A$2:$C$4000,3,TRUE)</f>
        <v>469.56</v>
      </c>
      <c r="T281">
        <f>IF(ACCTTYPE="I",0,OPENBALN)</f>
        <v>0</v>
      </c>
      <c r="U281">
        <v>83.32</v>
      </c>
      <c r="V281">
        <v>83.32</v>
      </c>
      <c r="W281">
        <v>83.32</v>
      </c>
      <c r="X281">
        <v>80.63</v>
      </c>
      <c r="Y281" s="179">
        <v>83.32</v>
      </c>
      <c r="Z281">
        <v>80.63</v>
      </c>
      <c r="AA281">
        <v>82.34</v>
      </c>
      <c r="AB281">
        <v>85.08</v>
      </c>
      <c r="AC281">
        <v>82.34</v>
      </c>
      <c r="AD281">
        <v>85.08</v>
      </c>
      <c r="AE281">
        <v>82.34</v>
      </c>
      <c r="AF281">
        <v>85.08</v>
      </c>
      <c r="AG281">
        <v>85.08</v>
      </c>
      <c r="AH281">
        <v>83.78</v>
      </c>
      <c r="AI281">
        <v>75.67</v>
      </c>
      <c r="AJ281">
        <v>83.78</v>
      </c>
      <c r="AK281">
        <v>81.069999999999993</v>
      </c>
      <c r="AL281">
        <v>83.78</v>
      </c>
      <c r="AM281">
        <v>81.069999999999993</v>
      </c>
      <c r="AN281">
        <v>82.34</v>
      </c>
      <c r="AO281">
        <v>83.78</v>
      </c>
      <c r="AP281">
        <v>81.069999999999993</v>
      </c>
      <c r="AQ281">
        <v>83.78</v>
      </c>
      <c r="AR281">
        <v>81.069999999999993</v>
      </c>
      <c r="AS281">
        <v>83.78</v>
      </c>
      <c r="AT281">
        <v>83.78</v>
      </c>
      <c r="AU281" s="179">
        <v>79.540000000000006</v>
      </c>
      <c r="AV281">
        <v>71.849999999999994</v>
      </c>
      <c r="AW281">
        <v>79.540000000000006</v>
      </c>
      <c r="AX281">
        <v>76.98</v>
      </c>
      <c r="AY281">
        <v>79.540000000000006</v>
      </c>
      <c r="AZ281">
        <v>76.98</v>
      </c>
      <c r="BA281">
        <v>80.63</v>
      </c>
      <c r="BB281">
        <v>83.32</v>
      </c>
      <c r="BC281">
        <v>80.63</v>
      </c>
      <c r="BD281">
        <v>83.32</v>
      </c>
      <c r="BE281">
        <v>80.63</v>
      </c>
      <c r="BF281">
        <v>83.32</v>
      </c>
      <c r="BG281">
        <v>83.32</v>
      </c>
      <c r="BH281">
        <v>58.374375000000001</v>
      </c>
      <c r="BI281">
        <v>132.21437499999999</v>
      </c>
      <c r="BJ281">
        <v>55.875624999999999</v>
      </c>
      <c r="BK281">
        <v>54.936875000000001</v>
      </c>
      <c r="BL281">
        <v>61.560625000000002</v>
      </c>
      <c r="BM281" t="s">
        <v>2879</v>
      </c>
      <c r="BN281">
        <v>20190701</v>
      </c>
      <c r="BO281">
        <v>502.26</v>
      </c>
      <c r="BP281" t="s">
        <v>238</v>
      </c>
      <c r="BQ281">
        <v>491.85</v>
      </c>
      <c r="BR281">
        <v>2020</v>
      </c>
      <c r="BS281" t="s">
        <v>14</v>
      </c>
      <c r="BT281">
        <v>502.26</v>
      </c>
    </row>
    <row r="282" spans="1:72" x14ac:dyDescent="0.2">
      <c r="A282" t="s">
        <v>751</v>
      </c>
      <c r="B282" t="s">
        <v>3218</v>
      </c>
      <c r="C282" t="s">
        <v>3169</v>
      </c>
      <c r="D282">
        <f>IF(TYPE="R",40,IF(ISNA(INDEX(Categories!D:E,MATCH(GROUPTYPE,Categories!D:D,0),2)),0,INDEX(Categories!D:E,MATCH(GROUPTYPE,Categories!D:D,0),2)))</f>
        <v>13</v>
      </c>
      <c r="E282" t="str">
        <f>IF(TYPE="R","Retained Earnings",IF(ISNA(INDEX(Categories!D:F,MATCH(GLCATCODE,Categories!E:E,0),3)),0,INDEX(Categories!D:F,MATCH(GLCATCODE,Categories!E:E,0),3)))</f>
        <v>Cost and Expenses</v>
      </c>
      <c r="F282" t="s">
        <v>238</v>
      </c>
      <c r="G282" t="s">
        <v>2343</v>
      </c>
      <c r="H282" t="s">
        <v>3214</v>
      </c>
      <c r="I282" t="s">
        <v>2897</v>
      </c>
      <c r="J282" t="s">
        <v>2876</v>
      </c>
      <c r="K282" t="s">
        <v>2876</v>
      </c>
      <c r="L282" t="s">
        <v>2876</v>
      </c>
      <c r="M282" t="s">
        <v>2876</v>
      </c>
      <c r="N282" t="s">
        <v>2876</v>
      </c>
      <c r="O282" t="s">
        <v>2876</v>
      </c>
      <c r="P282" t="s">
        <v>2876</v>
      </c>
      <c r="Q282" t="s">
        <v>2877</v>
      </c>
      <c r="R282" t="s">
        <v>2948</v>
      </c>
      <c r="S282">
        <f>VLOOKUP(ACCOUNTEXSEG,Sheet6!$A$2:$C$4000,3,TRUE)</f>
        <v>333.84</v>
      </c>
      <c r="T282">
        <f>IF(ACCTTYPE="I",0,OPENBALN)</f>
        <v>0</v>
      </c>
      <c r="U282">
        <v>59.2</v>
      </c>
      <c r="V282">
        <v>59.2</v>
      </c>
      <c r="W282">
        <v>59.2</v>
      </c>
      <c r="X282">
        <v>57.29</v>
      </c>
      <c r="Y282" s="179">
        <v>59.2</v>
      </c>
      <c r="Z282">
        <v>57.29</v>
      </c>
      <c r="AA282">
        <v>58.52</v>
      </c>
      <c r="AB282">
        <v>60.47</v>
      </c>
      <c r="AC282">
        <v>58.52</v>
      </c>
      <c r="AD282">
        <v>60.47</v>
      </c>
      <c r="AE282">
        <v>58.52</v>
      </c>
      <c r="AF282">
        <v>60.47</v>
      </c>
      <c r="AG282">
        <v>60.47</v>
      </c>
      <c r="AH282">
        <v>59.52</v>
      </c>
      <c r="AI282">
        <v>53.76</v>
      </c>
      <c r="AJ282">
        <v>59.52</v>
      </c>
      <c r="AK282">
        <v>57.6</v>
      </c>
      <c r="AL282">
        <v>59.52</v>
      </c>
      <c r="AM282">
        <v>57.6</v>
      </c>
      <c r="AN282">
        <v>58.52</v>
      </c>
      <c r="AO282">
        <v>59.52</v>
      </c>
      <c r="AP282">
        <v>57.6</v>
      </c>
      <c r="AQ282">
        <v>59.52</v>
      </c>
      <c r="AR282">
        <v>57.6</v>
      </c>
      <c r="AS282">
        <v>59.52</v>
      </c>
      <c r="AT282">
        <v>59.52</v>
      </c>
      <c r="AU282" s="179">
        <v>56.55</v>
      </c>
      <c r="AV282">
        <v>51.08</v>
      </c>
      <c r="AW282">
        <v>56.55</v>
      </c>
      <c r="AX282">
        <v>54.73</v>
      </c>
      <c r="AY282">
        <v>56.55</v>
      </c>
      <c r="AZ282">
        <v>54.73</v>
      </c>
      <c r="BA282">
        <v>57.29</v>
      </c>
      <c r="BB282">
        <v>59.2</v>
      </c>
      <c r="BC282">
        <v>57.29</v>
      </c>
      <c r="BD282">
        <v>59.2</v>
      </c>
      <c r="BE282">
        <v>57.29</v>
      </c>
      <c r="BF282">
        <v>59.2</v>
      </c>
      <c r="BG282">
        <v>59.2</v>
      </c>
      <c r="BH282">
        <v>41.501874999999998</v>
      </c>
      <c r="BI282">
        <v>67.735624999999999</v>
      </c>
      <c r="BJ282">
        <v>39.748750000000001</v>
      </c>
      <c r="BK282">
        <v>39.061875000000001</v>
      </c>
      <c r="BL282">
        <v>43.737499999999997</v>
      </c>
      <c r="BM282" t="s">
        <v>2879</v>
      </c>
      <c r="BN282">
        <v>20190701</v>
      </c>
      <c r="BO282">
        <v>356.97</v>
      </c>
      <c r="BP282" t="s">
        <v>238</v>
      </c>
      <c r="BQ282">
        <v>349.47</v>
      </c>
      <c r="BR282">
        <v>2020</v>
      </c>
      <c r="BS282" t="s">
        <v>14</v>
      </c>
      <c r="BT282">
        <v>356.97</v>
      </c>
    </row>
    <row r="283" spans="1:72" x14ac:dyDescent="0.2">
      <c r="A283" t="s">
        <v>752</v>
      </c>
      <c r="B283" t="s">
        <v>3219</v>
      </c>
      <c r="C283" t="s">
        <v>3169</v>
      </c>
      <c r="D283">
        <f>IF(TYPE="R",40,IF(ISNA(INDEX(Categories!D:E,MATCH(GROUPTYPE,Categories!D:D,0),2)),0,INDEX(Categories!D:E,MATCH(GROUPTYPE,Categories!D:D,0),2)))</f>
        <v>13</v>
      </c>
      <c r="E283" t="str">
        <f>IF(TYPE="R","Retained Earnings",IF(ISNA(INDEX(Categories!D:F,MATCH(GLCATCODE,Categories!E:E,0),3)),0,INDEX(Categories!D:F,MATCH(GLCATCODE,Categories!E:E,0),3)))</f>
        <v>Cost and Expenses</v>
      </c>
      <c r="F283" t="s">
        <v>238</v>
      </c>
      <c r="G283" t="s">
        <v>2348</v>
      </c>
      <c r="H283" t="s">
        <v>3220</v>
      </c>
      <c r="I283" t="s">
        <v>2881</v>
      </c>
      <c r="J283" t="s">
        <v>2876</v>
      </c>
      <c r="K283" t="s">
        <v>2876</v>
      </c>
      <c r="L283" t="s">
        <v>2876</v>
      </c>
      <c r="M283" t="s">
        <v>2876</v>
      </c>
      <c r="N283" t="s">
        <v>2876</v>
      </c>
      <c r="O283" t="s">
        <v>2876</v>
      </c>
      <c r="P283" t="s">
        <v>2876</v>
      </c>
      <c r="Q283" t="s">
        <v>2877</v>
      </c>
      <c r="R283" t="s">
        <v>2948</v>
      </c>
      <c r="S283">
        <f>VLOOKUP(ACCOUNTEXSEG,Sheet6!$A$2:$C$4000,3,TRUE)</f>
        <v>919.83</v>
      </c>
      <c r="T283">
        <f>IF(ACCTTYPE="I",0,OPENBALN)</f>
        <v>0</v>
      </c>
      <c r="U283">
        <v>188.84</v>
      </c>
      <c r="V283">
        <v>188.84</v>
      </c>
      <c r="W283">
        <v>196.75</v>
      </c>
      <c r="X283">
        <v>190.4</v>
      </c>
      <c r="Y283" s="179">
        <v>368.04</v>
      </c>
      <c r="Z283">
        <v>186.22</v>
      </c>
      <c r="AA283">
        <v>192.42</v>
      </c>
      <c r="AB283">
        <v>186.22</v>
      </c>
      <c r="AC283">
        <v>186.22</v>
      </c>
      <c r="AD283">
        <v>192.42</v>
      </c>
      <c r="AE283">
        <v>180.01</v>
      </c>
      <c r="AF283">
        <v>192.42</v>
      </c>
      <c r="AG283">
        <v>192.42</v>
      </c>
      <c r="AH283">
        <v>212.38</v>
      </c>
      <c r="AI283">
        <v>191.83</v>
      </c>
      <c r="AJ283">
        <v>212.38</v>
      </c>
      <c r="AK283">
        <v>205.53</v>
      </c>
      <c r="AL283">
        <v>212.38</v>
      </c>
      <c r="AM283">
        <v>205.53</v>
      </c>
      <c r="AN283">
        <v>192.42</v>
      </c>
      <c r="AO283">
        <v>212.38</v>
      </c>
      <c r="AP283">
        <v>205.53</v>
      </c>
      <c r="AQ283">
        <v>212.38</v>
      </c>
      <c r="AR283">
        <v>205.53</v>
      </c>
      <c r="AS283">
        <v>212.38</v>
      </c>
      <c r="AT283">
        <v>212.38</v>
      </c>
      <c r="AU283" s="179">
        <v>188.84</v>
      </c>
      <c r="AV283">
        <v>170.08</v>
      </c>
      <c r="AW283">
        <v>195.28</v>
      </c>
      <c r="AX283">
        <v>188.98</v>
      </c>
      <c r="AY283">
        <v>182.75</v>
      </c>
      <c r="AZ283">
        <v>182.75</v>
      </c>
      <c r="BA283">
        <v>188.84</v>
      </c>
      <c r="BB283">
        <v>182.75</v>
      </c>
      <c r="BC283">
        <v>182.75</v>
      </c>
      <c r="BD283">
        <v>188.84</v>
      </c>
      <c r="BE283">
        <v>176.65</v>
      </c>
      <c r="BF283">
        <v>188.84</v>
      </c>
      <c r="BG283">
        <v>188.84</v>
      </c>
      <c r="BH283">
        <v>126.781875</v>
      </c>
      <c r="BI283">
        <v>153.13124999999999</v>
      </c>
      <c r="BJ283">
        <v>166.37687500000001</v>
      </c>
      <c r="BK283">
        <v>134.52000000000001</v>
      </c>
      <c r="BL283">
        <v>155.04062500000001</v>
      </c>
      <c r="BM283" t="s">
        <v>2879</v>
      </c>
      <c r="BN283">
        <v>20190701</v>
      </c>
      <c r="BO283">
        <v>1129.71</v>
      </c>
      <c r="BP283" t="s">
        <v>238</v>
      </c>
      <c r="BQ283">
        <v>1108.67</v>
      </c>
      <c r="BR283">
        <v>2020</v>
      </c>
      <c r="BS283" t="s">
        <v>14</v>
      </c>
      <c r="BT283">
        <v>1129.71</v>
      </c>
    </row>
    <row r="284" spans="1:72" x14ac:dyDescent="0.2">
      <c r="A284" t="s">
        <v>753</v>
      </c>
      <c r="B284" t="s">
        <v>3221</v>
      </c>
      <c r="C284" t="s">
        <v>3169</v>
      </c>
      <c r="D284">
        <f>IF(TYPE="R",40,IF(ISNA(INDEX(Categories!D:E,MATCH(GROUPTYPE,Categories!D:D,0),2)),0,INDEX(Categories!D:E,MATCH(GROUPTYPE,Categories!D:D,0),2)))</f>
        <v>13</v>
      </c>
      <c r="E284" t="str">
        <f>IF(TYPE="R","Retained Earnings",IF(ISNA(INDEX(Categories!D:F,MATCH(GLCATCODE,Categories!E:E,0),3)),0,INDEX(Categories!D:F,MATCH(GLCATCODE,Categories!E:E,0),3)))</f>
        <v>Cost and Expenses</v>
      </c>
      <c r="F284" t="s">
        <v>238</v>
      </c>
      <c r="G284" t="s">
        <v>2349</v>
      </c>
      <c r="H284" t="s">
        <v>3220</v>
      </c>
      <c r="I284" t="s">
        <v>2883</v>
      </c>
      <c r="J284" t="s">
        <v>2876</v>
      </c>
      <c r="K284" t="s">
        <v>2876</v>
      </c>
      <c r="L284" t="s">
        <v>2876</v>
      </c>
      <c r="M284" t="s">
        <v>2876</v>
      </c>
      <c r="N284" t="s">
        <v>2876</v>
      </c>
      <c r="O284" t="s">
        <v>2876</v>
      </c>
      <c r="P284" t="s">
        <v>2876</v>
      </c>
      <c r="Q284" t="s">
        <v>2877</v>
      </c>
      <c r="R284" t="s">
        <v>2948</v>
      </c>
      <c r="S284">
        <f>VLOOKUP(ACCOUNTEXSEG,Sheet6!$A$2:$C$4000,3,TRUE)</f>
        <v>1347.51</v>
      </c>
      <c r="T284">
        <f>IF(ACCTTYPE="I",0,OPENBALN)</f>
        <v>0</v>
      </c>
      <c r="U284">
        <v>230.36</v>
      </c>
      <c r="V284">
        <v>230.36</v>
      </c>
      <c r="W284">
        <v>220.48</v>
      </c>
      <c r="X284">
        <v>220.48</v>
      </c>
      <c r="Y284" s="179">
        <v>227.83</v>
      </c>
      <c r="Z284">
        <v>215.5</v>
      </c>
      <c r="AA284">
        <v>230.36</v>
      </c>
      <c r="AB284">
        <v>222.93</v>
      </c>
      <c r="AC284">
        <v>215.5</v>
      </c>
      <c r="AD284">
        <v>230.36</v>
      </c>
      <c r="AE284">
        <v>222.93</v>
      </c>
      <c r="AF284">
        <v>225.43</v>
      </c>
      <c r="AG284">
        <v>225.43</v>
      </c>
      <c r="AH284">
        <v>235.32</v>
      </c>
      <c r="AI284">
        <v>212.55</v>
      </c>
      <c r="AJ284">
        <v>235.32</v>
      </c>
      <c r="AK284">
        <v>227.73</v>
      </c>
      <c r="AL284">
        <v>235.32</v>
      </c>
      <c r="AM284">
        <v>227.73</v>
      </c>
      <c r="AN284">
        <v>230.36</v>
      </c>
      <c r="AO284">
        <v>235.32</v>
      </c>
      <c r="AP284">
        <v>227.73</v>
      </c>
      <c r="AQ284">
        <v>235.32</v>
      </c>
      <c r="AR284">
        <v>227.73</v>
      </c>
      <c r="AS284">
        <v>235.32</v>
      </c>
      <c r="AT284">
        <v>235.32</v>
      </c>
      <c r="AU284" s="179">
        <v>232.95</v>
      </c>
      <c r="AV284">
        <v>210.41</v>
      </c>
      <c r="AW284">
        <v>220.48</v>
      </c>
      <c r="AX284">
        <v>220.48</v>
      </c>
      <c r="AY284">
        <v>227.83</v>
      </c>
      <c r="AZ284">
        <v>215.5</v>
      </c>
      <c r="BA284">
        <v>230.36</v>
      </c>
      <c r="BB284">
        <v>891.72</v>
      </c>
      <c r="BC284">
        <v>0</v>
      </c>
      <c r="BD284">
        <v>0</v>
      </c>
      <c r="BE284">
        <v>0</v>
      </c>
      <c r="BF284">
        <v>222.93</v>
      </c>
      <c r="BG284">
        <v>222.93</v>
      </c>
      <c r="BH284">
        <v>167.19749999999999</v>
      </c>
      <c r="BI284">
        <v>167.34562500000001</v>
      </c>
      <c r="BJ284">
        <v>194.19749999999999</v>
      </c>
      <c r="BK284">
        <v>167.19749999999999</v>
      </c>
      <c r="BL284">
        <v>172.859375</v>
      </c>
      <c r="BM284" t="s">
        <v>2879</v>
      </c>
      <c r="BN284">
        <v>20190701</v>
      </c>
      <c r="BO284">
        <v>1347.51</v>
      </c>
      <c r="BP284" t="s">
        <v>238</v>
      </c>
      <c r="BQ284">
        <v>1345.01</v>
      </c>
      <c r="BR284">
        <v>2020</v>
      </c>
      <c r="BS284" t="s">
        <v>14</v>
      </c>
      <c r="BT284">
        <v>1347.51</v>
      </c>
    </row>
    <row r="285" spans="1:72" x14ac:dyDescent="0.2">
      <c r="A285" t="s">
        <v>754</v>
      </c>
      <c r="B285" t="s">
        <v>3222</v>
      </c>
      <c r="C285" t="s">
        <v>3169</v>
      </c>
      <c r="D285">
        <f>IF(TYPE="R",40,IF(ISNA(INDEX(Categories!D:E,MATCH(GROUPTYPE,Categories!D:D,0),2)),0,INDEX(Categories!D:E,MATCH(GROUPTYPE,Categories!D:D,0),2)))</f>
        <v>13</v>
      </c>
      <c r="E285" t="str">
        <f>IF(TYPE="R","Retained Earnings",IF(ISNA(INDEX(Categories!D:F,MATCH(GLCATCODE,Categories!E:E,0),3)),0,INDEX(Categories!D:F,MATCH(GLCATCODE,Categories!E:E,0),3)))</f>
        <v>Cost and Expenses</v>
      </c>
      <c r="F285" t="s">
        <v>238</v>
      </c>
      <c r="G285" t="s">
        <v>2350</v>
      </c>
      <c r="H285" t="s">
        <v>3220</v>
      </c>
      <c r="I285" t="s">
        <v>2885</v>
      </c>
      <c r="J285" t="s">
        <v>2876</v>
      </c>
      <c r="K285" t="s">
        <v>2876</v>
      </c>
      <c r="L285" t="s">
        <v>2876</v>
      </c>
      <c r="M285" t="s">
        <v>2876</v>
      </c>
      <c r="N285" t="s">
        <v>2876</v>
      </c>
      <c r="O285" t="s">
        <v>2876</v>
      </c>
      <c r="P285" t="s">
        <v>2876</v>
      </c>
      <c r="Q285" t="s">
        <v>2877</v>
      </c>
      <c r="R285" t="s">
        <v>2948</v>
      </c>
      <c r="S285">
        <f>VLOOKUP(ACCOUNTEXSEG,Sheet6!$A$2:$C$4000,3,TRUE)</f>
        <v>767.91</v>
      </c>
      <c r="T285">
        <f>IF(ACCTTYPE="I",0,OPENBALN)</f>
        <v>0</v>
      </c>
      <c r="U285">
        <v>197.82</v>
      </c>
      <c r="V285">
        <v>197.82</v>
      </c>
      <c r="W285">
        <v>189.34</v>
      </c>
      <c r="X285">
        <v>189.34</v>
      </c>
      <c r="Y285" s="179">
        <v>195.65</v>
      </c>
      <c r="Z285">
        <v>175.64</v>
      </c>
      <c r="AA285">
        <v>187.75</v>
      </c>
      <c r="AB285">
        <v>187.75</v>
      </c>
      <c r="AC285">
        <v>185.06</v>
      </c>
      <c r="AD285">
        <v>197.82</v>
      </c>
      <c r="AE285">
        <v>191.44</v>
      </c>
      <c r="AF285">
        <v>193.59</v>
      </c>
      <c r="AG285">
        <v>193.59</v>
      </c>
      <c r="AH285">
        <v>217.45</v>
      </c>
      <c r="AI285">
        <v>196.4</v>
      </c>
      <c r="AJ285">
        <v>217.45</v>
      </c>
      <c r="AK285">
        <v>210.43</v>
      </c>
      <c r="AL285">
        <v>217.45</v>
      </c>
      <c r="AM285">
        <v>210.43</v>
      </c>
      <c r="AN285">
        <v>187.75</v>
      </c>
      <c r="AO285">
        <v>217.45</v>
      </c>
      <c r="AP285">
        <v>210.43</v>
      </c>
      <c r="AQ285">
        <v>217.45</v>
      </c>
      <c r="AR285">
        <v>210.43</v>
      </c>
      <c r="AS285">
        <v>217.45</v>
      </c>
      <c r="AT285">
        <v>217.45</v>
      </c>
      <c r="AU285" s="179">
        <v>200.04</v>
      </c>
      <c r="AV285">
        <v>180.68</v>
      </c>
      <c r="AW285">
        <v>189.34</v>
      </c>
      <c r="AX285">
        <v>189.34</v>
      </c>
      <c r="AY285">
        <v>384.99</v>
      </c>
      <c r="AZ285">
        <v>384.99</v>
      </c>
      <c r="BA285">
        <v>391.3</v>
      </c>
      <c r="BB285">
        <v>634.65</v>
      </c>
      <c r="BC285">
        <v>60.33</v>
      </c>
      <c r="BD285">
        <v>62.34</v>
      </c>
      <c r="BE285">
        <v>0</v>
      </c>
      <c r="BF285">
        <v>191.44</v>
      </c>
      <c r="BG285">
        <v>191.44</v>
      </c>
      <c r="BH285">
        <v>143.580625</v>
      </c>
      <c r="BI285">
        <v>131.66125</v>
      </c>
      <c r="BJ285">
        <v>140.59812500000001</v>
      </c>
      <c r="BK285">
        <v>139.52937499999999</v>
      </c>
      <c r="BL285">
        <v>158.16062500000001</v>
      </c>
      <c r="BM285" t="s">
        <v>2879</v>
      </c>
      <c r="BN285">
        <v>20190701</v>
      </c>
      <c r="BO285">
        <v>1143.4100000000001</v>
      </c>
      <c r="BP285" t="s">
        <v>238</v>
      </c>
      <c r="BQ285">
        <v>1340.06</v>
      </c>
      <c r="BR285">
        <v>2020</v>
      </c>
      <c r="BS285" t="s">
        <v>14</v>
      </c>
      <c r="BT285">
        <v>1143.4100000000001</v>
      </c>
    </row>
    <row r="286" spans="1:72" x14ac:dyDescent="0.2">
      <c r="A286" t="s">
        <v>1416</v>
      </c>
      <c r="B286" t="s">
        <v>3223</v>
      </c>
      <c r="C286" t="s">
        <v>3169</v>
      </c>
      <c r="D286">
        <f>IF(TYPE="R",40,IF(ISNA(INDEX(Categories!D:E,MATCH(GROUPTYPE,Categories!D:D,0),2)),0,INDEX(Categories!D:E,MATCH(GROUPTYPE,Categories!D:D,0),2)))</f>
        <v>13</v>
      </c>
      <c r="E286" t="str">
        <f>IF(TYPE="R","Retained Earnings",IF(ISNA(INDEX(Categories!D:F,MATCH(GLCATCODE,Categories!E:E,0),3)),0,INDEX(Categories!D:F,MATCH(GLCATCODE,Categories!E:E,0),3)))</f>
        <v>Cost and Expenses</v>
      </c>
      <c r="F286" t="s">
        <v>238</v>
      </c>
      <c r="G286" t="s">
        <v>2351</v>
      </c>
      <c r="H286" t="s">
        <v>3220</v>
      </c>
      <c r="I286" t="s">
        <v>2887</v>
      </c>
      <c r="J286" t="s">
        <v>2876</v>
      </c>
      <c r="K286" t="s">
        <v>2876</v>
      </c>
      <c r="L286" t="s">
        <v>2876</v>
      </c>
      <c r="M286" t="s">
        <v>2876</v>
      </c>
      <c r="N286" t="s">
        <v>2876</v>
      </c>
      <c r="O286" t="s">
        <v>2876</v>
      </c>
      <c r="P286" t="s">
        <v>2876</v>
      </c>
      <c r="Q286" t="s">
        <v>2877</v>
      </c>
      <c r="R286" t="s">
        <v>2948</v>
      </c>
      <c r="S286">
        <f>VLOOKUP(ACCOUNTEXSEG,Sheet6!$A$2:$C$4000,3,TRUE)</f>
        <v>0</v>
      </c>
      <c r="T286">
        <f>IF(ACCTTYPE="I",0,OPENBALN)</f>
        <v>0</v>
      </c>
      <c r="U286">
        <v>0</v>
      </c>
      <c r="V286">
        <v>0</v>
      </c>
      <c r="W286">
        <v>0</v>
      </c>
      <c r="X286">
        <v>0</v>
      </c>
      <c r="Y286" s="179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 s="179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65</v>
      </c>
      <c r="BJ286">
        <v>0</v>
      </c>
      <c r="BK286">
        <v>0</v>
      </c>
      <c r="BL286">
        <v>0</v>
      </c>
      <c r="BM286" t="s">
        <v>2879</v>
      </c>
      <c r="BN286">
        <v>20190701</v>
      </c>
      <c r="BO286">
        <v>0</v>
      </c>
      <c r="BP286" t="s">
        <v>238</v>
      </c>
      <c r="BQ286">
        <v>0</v>
      </c>
      <c r="BR286">
        <v>2020</v>
      </c>
      <c r="BS286" t="s">
        <v>14</v>
      </c>
      <c r="BT286">
        <v>0</v>
      </c>
    </row>
    <row r="287" spans="1:72" x14ac:dyDescent="0.2">
      <c r="A287" t="s">
        <v>755</v>
      </c>
      <c r="B287" t="s">
        <v>3224</v>
      </c>
      <c r="C287" t="s">
        <v>3169</v>
      </c>
      <c r="D287">
        <f>IF(TYPE="R",40,IF(ISNA(INDEX(Categories!D:E,MATCH(GROUPTYPE,Categories!D:D,0),2)),0,INDEX(Categories!D:E,MATCH(GROUPTYPE,Categories!D:D,0),2)))</f>
        <v>13</v>
      </c>
      <c r="E287" t="str">
        <f>IF(TYPE="R","Retained Earnings",IF(ISNA(INDEX(Categories!D:F,MATCH(GLCATCODE,Categories!E:E,0),3)),0,INDEX(Categories!D:F,MATCH(GLCATCODE,Categories!E:E,0),3)))</f>
        <v>Cost and Expenses</v>
      </c>
      <c r="F287" t="s">
        <v>238</v>
      </c>
      <c r="G287" t="s">
        <v>2352</v>
      </c>
      <c r="H287" t="s">
        <v>3220</v>
      </c>
      <c r="I287" t="s">
        <v>2889</v>
      </c>
      <c r="J287" t="s">
        <v>2876</v>
      </c>
      <c r="K287" t="s">
        <v>2876</v>
      </c>
      <c r="L287" t="s">
        <v>2876</v>
      </c>
      <c r="M287" t="s">
        <v>2876</v>
      </c>
      <c r="N287" t="s">
        <v>2876</v>
      </c>
      <c r="O287" t="s">
        <v>2876</v>
      </c>
      <c r="P287" t="s">
        <v>2876</v>
      </c>
      <c r="Q287" t="s">
        <v>2877</v>
      </c>
      <c r="R287" t="s">
        <v>2948</v>
      </c>
      <c r="S287">
        <f>VLOOKUP(ACCOUNTEXSEG,Sheet6!$A$2:$C$4000,3,TRUE)</f>
        <v>1078.79</v>
      </c>
      <c r="T287">
        <f>IF(ACCTTYPE="I",0,OPENBALN)</f>
        <v>0</v>
      </c>
      <c r="U287">
        <v>173.63</v>
      </c>
      <c r="V287">
        <v>173.63</v>
      </c>
      <c r="W287">
        <v>180.91</v>
      </c>
      <c r="X287">
        <v>175.07</v>
      </c>
      <c r="Y287" s="179">
        <v>145.24</v>
      </c>
      <c r="Z287">
        <v>145.24</v>
      </c>
      <c r="AA287">
        <v>145.24</v>
      </c>
      <c r="AB287">
        <v>259.69</v>
      </c>
      <c r="AC287">
        <v>259.69</v>
      </c>
      <c r="AD287">
        <v>0</v>
      </c>
      <c r="AE287">
        <v>165.52</v>
      </c>
      <c r="AF287">
        <v>176.93</v>
      </c>
      <c r="AG287">
        <v>176.93</v>
      </c>
      <c r="AH287">
        <v>176.1</v>
      </c>
      <c r="AI287">
        <v>159.06</v>
      </c>
      <c r="AJ287">
        <v>176.1</v>
      </c>
      <c r="AK287">
        <v>170.42</v>
      </c>
      <c r="AL287">
        <v>176.1</v>
      </c>
      <c r="AM287">
        <v>170.42</v>
      </c>
      <c r="AN287">
        <v>145.24</v>
      </c>
      <c r="AO287">
        <v>176.1</v>
      </c>
      <c r="AP287">
        <v>170.42</v>
      </c>
      <c r="AQ287">
        <v>176.1</v>
      </c>
      <c r="AR287">
        <v>170.42</v>
      </c>
      <c r="AS287">
        <v>176.1</v>
      </c>
      <c r="AT287">
        <v>176.1</v>
      </c>
      <c r="AU287" s="179">
        <v>127.22</v>
      </c>
      <c r="AV287">
        <v>156.38999999999999</v>
      </c>
      <c r="AW287">
        <v>179.55</v>
      </c>
      <c r="AX287">
        <v>173.76</v>
      </c>
      <c r="AY287">
        <v>168.03</v>
      </c>
      <c r="AZ287">
        <v>168.03</v>
      </c>
      <c r="BA287">
        <v>173.63</v>
      </c>
      <c r="BB287">
        <v>168.03</v>
      </c>
      <c r="BC287">
        <v>168.03</v>
      </c>
      <c r="BD287">
        <v>173.63</v>
      </c>
      <c r="BE287">
        <v>162.43</v>
      </c>
      <c r="BF287">
        <v>173.63</v>
      </c>
      <c r="BG287">
        <v>173.63</v>
      </c>
      <c r="BH287">
        <v>128.235625</v>
      </c>
      <c r="BI287">
        <v>128.00187500000001</v>
      </c>
      <c r="BJ287">
        <v>153.29374999999999</v>
      </c>
      <c r="BK287">
        <v>120.73</v>
      </c>
      <c r="BL287">
        <v>127.66125</v>
      </c>
      <c r="BM287" t="s">
        <v>2879</v>
      </c>
      <c r="BN287">
        <v>20190701</v>
      </c>
      <c r="BO287">
        <v>1007.07</v>
      </c>
      <c r="BP287" t="s">
        <v>238</v>
      </c>
      <c r="BQ287">
        <v>1019.38</v>
      </c>
      <c r="BR287">
        <v>2020</v>
      </c>
      <c r="BS287" t="s">
        <v>14</v>
      </c>
      <c r="BT287">
        <v>1007.07</v>
      </c>
    </row>
    <row r="288" spans="1:72" x14ac:dyDescent="0.2">
      <c r="A288" t="s">
        <v>756</v>
      </c>
      <c r="B288" t="s">
        <v>3225</v>
      </c>
      <c r="C288" t="s">
        <v>3169</v>
      </c>
      <c r="D288">
        <f>IF(TYPE="R",40,IF(ISNA(INDEX(Categories!D:E,MATCH(GROUPTYPE,Categories!D:D,0),2)),0,INDEX(Categories!D:E,MATCH(GROUPTYPE,Categories!D:D,0),2)))</f>
        <v>13</v>
      </c>
      <c r="E288" t="str">
        <f>IF(TYPE="R","Retained Earnings",IF(ISNA(INDEX(Categories!D:F,MATCH(GLCATCODE,Categories!E:E,0),3)),0,INDEX(Categories!D:F,MATCH(GLCATCODE,Categories!E:E,0),3)))</f>
        <v>Cost and Expenses</v>
      </c>
      <c r="F288" t="s">
        <v>238</v>
      </c>
      <c r="G288" t="s">
        <v>2353</v>
      </c>
      <c r="H288" t="s">
        <v>3220</v>
      </c>
      <c r="I288" t="s">
        <v>2891</v>
      </c>
      <c r="J288" t="s">
        <v>2876</v>
      </c>
      <c r="K288" t="s">
        <v>2876</v>
      </c>
      <c r="L288" t="s">
        <v>2876</v>
      </c>
      <c r="M288" t="s">
        <v>2876</v>
      </c>
      <c r="N288" t="s">
        <v>2876</v>
      </c>
      <c r="O288" t="s">
        <v>2876</v>
      </c>
      <c r="P288" t="s">
        <v>2876</v>
      </c>
      <c r="Q288" t="s">
        <v>2877</v>
      </c>
      <c r="R288" t="s">
        <v>2948</v>
      </c>
      <c r="S288">
        <f>VLOOKUP(ACCOUNTEXSEG,Sheet6!$A$2:$C$4000,3,TRUE)</f>
        <v>1097.3499999999999</v>
      </c>
      <c r="T288">
        <f>IF(ACCTTYPE="I",0,OPENBALN)</f>
        <v>0</v>
      </c>
      <c r="U288">
        <v>189.34</v>
      </c>
      <c r="V288">
        <v>189.34</v>
      </c>
      <c r="W288">
        <v>292.02999999999997</v>
      </c>
      <c r="X288">
        <v>0</v>
      </c>
      <c r="Y288" s="179">
        <v>183.23</v>
      </c>
      <c r="Z288">
        <v>183.23</v>
      </c>
      <c r="AA288">
        <v>189.34</v>
      </c>
      <c r="AB288">
        <v>183.23</v>
      </c>
      <c r="AC288">
        <v>183.23</v>
      </c>
      <c r="AD288">
        <v>189.34</v>
      </c>
      <c r="AE288">
        <v>177.12</v>
      </c>
      <c r="AF288">
        <v>189.34</v>
      </c>
      <c r="AG288">
        <v>189.34</v>
      </c>
      <c r="AH288">
        <v>196.05</v>
      </c>
      <c r="AI288">
        <v>177.08</v>
      </c>
      <c r="AJ288">
        <v>196.05</v>
      </c>
      <c r="AK288">
        <v>189.73</v>
      </c>
      <c r="AL288">
        <v>196.05</v>
      </c>
      <c r="AM288">
        <v>189.73</v>
      </c>
      <c r="AN288">
        <v>189.34</v>
      </c>
      <c r="AO288">
        <v>196.05</v>
      </c>
      <c r="AP288">
        <v>189.73</v>
      </c>
      <c r="AQ288">
        <v>196.05</v>
      </c>
      <c r="AR288">
        <v>189.73</v>
      </c>
      <c r="AS288">
        <v>196.05</v>
      </c>
      <c r="AT288">
        <v>196.05</v>
      </c>
      <c r="AU288" s="179">
        <v>186.91</v>
      </c>
      <c r="AV288">
        <v>168.34</v>
      </c>
      <c r="AW288">
        <v>193.28</v>
      </c>
      <c r="AX288">
        <v>187.05</v>
      </c>
      <c r="AY288">
        <v>180.88</v>
      </c>
      <c r="AZ288">
        <v>180.88</v>
      </c>
      <c r="BA288">
        <v>186.91</v>
      </c>
      <c r="BB288">
        <v>277.89999999999998</v>
      </c>
      <c r="BC288">
        <v>277.89999999999998</v>
      </c>
      <c r="BD288">
        <v>94.75</v>
      </c>
      <c r="BE288">
        <v>177.12</v>
      </c>
      <c r="BF288">
        <v>189.34</v>
      </c>
      <c r="BG288">
        <v>189.34</v>
      </c>
      <c r="BH288">
        <v>137.168125</v>
      </c>
      <c r="BI288">
        <v>136.93875</v>
      </c>
      <c r="BJ288">
        <v>165.58937499999999</v>
      </c>
      <c r="BK288">
        <v>133.425625</v>
      </c>
      <c r="BL288">
        <v>143.85249999999999</v>
      </c>
      <c r="BM288" t="s">
        <v>2879</v>
      </c>
      <c r="BN288">
        <v>20190701</v>
      </c>
      <c r="BO288">
        <v>1111.5999999999999</v>
      </c>
      <c r="BP288" t="s">
        <v>238</v>
      </c>
      <c r="BQ288">
        <v>1203.92</v>
      </c>
      <c r="BR288">
        <v>2020</v>
      </c>
      <c r="BS288" t="s">
        <v>14</v>
      </c>
      <c r="BT288">
        <v>1111.5999999999999</v>
      </c>
    </row>
    <row r="289" spans="1:72" x14ac:dyDescent="0.2">
      <c r="A289" t="s">
        <v>758</v>
      </c>
      <c r="B289" t="s">
        <v>3226</v>
      </c>
      <c r="C289" t="s">
        <v>3169</v>
      </c>
      <c r="D289">
        <f>IF(TYPE="R",40,IF(ISNA(INDEX(Categories!D:E,MATCH(GROUPTYPE,Categories!D:D,0),2)),0,INDEX(Categories!D:E,MATCH(GROUPTYPE,Categories!D:D,0),2)))</f>
        <v>13</v>
      </c>
      <c r="E289" t="str">
        <f>IF(TYPE="R","Retained Earnings",IF(ISNA(INDEX(Categories!D:F,MATCH(GLCATCODE,Categories!E:E,0),3)),0,INDEX(Categories!D:F,MATCH(GLCATCODE,Categories!E:E,0),3)))</f>
        <v>Cost and Expenses</v>
      </c>
      <c r="F289" t="s">
        <v>238</v>
      </c>
      <c r="G289" t="s">
        <v>2360</v>
      </c>
      <c r="H289" t="s">
        <v>3227</v>
      </c>
      <c r="I289" t="s">
        <v>2875</v>
      </c>
      <c r="J289" t="s">
        <v>2876</v>
      </c>
      <c r="K289" t="s">
        <v>2876</v>
      </c>
      <c r="L289" t="s">
        <v>2876</v>
      </c>
      <c r="M289" t="s">
        <v>2876</v>
      </c>
      <c r="N289" t="s">
        <v>2876</v>
      </c>
      <c r="O289" t="s">
        <v>2876</v>
      </c>
      <c r="P289" t="s">
        <v>2876</v>
      </c>
      <c r="Q289" t="s">
        <v>2877</v>
      </c>
      <c r="R289" t="s">
        <v>2948</v>
      </c>
      <c r="S289">
        <f>VLOOKUP(ACCOUNTEXSEG,Sheet6!$A$2:$C$4000,3,TRUE)</f>
        <v>0</v>
      </c>
      <c r="T289">
        <f>IF(ACCTTYPE="I",0,OPENBALN)</f>
        <v>0</v>
      </c>
      <c r="U289">
        <v>3198.58</v>
      </c>
      <c r="V289">
        <v>0</v>
      </c>
      <c r="W289">
        <v>0</v>
      </c>
      <c r="X289">
        <v>0</v>
      </c>
      <c r="Y289" s="17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483.29</v>
      </c>
      <c r="AG289">
        <v>483.29</v>
      </c>
      <c r="AH289">
        <v>279.81</v>
      </c>
      <c r="AI289">
        <v>252.73</v>
      </c>
      <c r="AJ289">
        <v>279.81</v>
      </c>
      <c r="AK289">
        <v>270.77999999999997</v>
      </c>
      <c r="AL289">
        <v>279.81</v>
      </c>
      <c r="AM289">
        <v>270.77999999999997</v>
      </c>
      <c r="AN289">
        <v>0</v>
      </c>
      <c r="AO289">
        <v>279.81</v>
      </c>
      <c r="AP289">
        <v>270.77999999999997</v>
      </c>
      <c r="AQ289">
        <v>279.81</v>
      </c>
      <c r="AR289">
        <v>270.77999999999997</v>
      </c>
      <c r="AS289">
        <v>279.81</v>
      </c>
      <c r="AT289">
        <v>279.81</v>
      </c>
      <c r="AU289" s="17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44.746875000000003</v>
      </c>
      <c r="BK289">
        <v>0</v>
      </c>
      <c r="BL289">
        <v>188.419375</v>
      </c>
      <c r="BM289" t="s">
        <v>2879</v>
      </c>
      <c r="BN289">
        <v>20190701</v>
      </c>
      <c r="BO289">
        <v>483.29</v>
      </c>
      <c r="BP289" t="s">
        <v>238</v>
      </c>
      <c r="BQ289">
        <v>0</v>
      </c>
      <c r="BR289">
        <v>2020</v>
      </c>
      <c r="BS289" t="s">
        <v>14</v>
      </c>
      <c r="BT289">
        <v>483.29</v>
      </c>
    </row>
    <row r="290" spans="1:72" x14ac:dyDescent="0.2">
      <c r="A290" t="s">
        <v>759</v>
      </c>
      <c r="B290" t="s">
        <v>3228</v>
      </c>
      <c r="C290" t="s">
        <v>3169</v>
      </c>
      <c r="D290">
        <f>IF(TYPE="R",40,IF(ISNA(INDEX(Categories!D:E,MATCH(GROUPTYPE,Categories!D:D,0),2)),0,INDEX(Categories!D:E,MATCH(GROUPTYPE,Categories!D:D,0),2)))</f>
        <v>13</v>
      </c>
      <c r="E290" t="str">
        <f>IF(TYPE="R","Retained Earnings",IF(ISNA(INDEX(Categories!D:F,MATCH(GLCATCODE,Categories!E:E,0),3)),0,INDEX(Categories!D:F,MATCH(GLCATCODE,Categories!E:E,0),3)))</f>
        <v>Cost and Expenses</v>
      </c>
      <c r="F290" t="s">
        <v>238</v>
      </c>
      <c r="G290" t="s">
        <v>2361</v>
      </c>
      <c r="H290" t="s">
        <v>3227</v>
      </c>
      <c r="I290" t="s">
        <v>2881</v>
      </c>
      <c r="J290" t="s">
        <v>2876</v>
      </c>
      <c r="K290" t="s">
        <v>2876</v>
      </c>
      <c r="L290" t="s">
        <v>2876</v>
      </c>
      <c r="M290" t="s">
        <v>2876</v>
      </c>
      <c r="N290" t="s">
        <v>2876</v>
      </c>
      <c r="O290" t="s">
        <v>2876</v>
      </c>
      <c r="P290" t="s">
        <v>2876</v>
      </c>
      <c r="Q290" t="s">
        <v>2877</v>
      </c>
      <c r="R290" t="s">
        <v>2948</v>
      </c>
      <c r="S290">
        <f>VLOOKUP(ACCOUNTEXSEG,Sheet6!$A$2:$C$4000,3,TRUE)</f>
        <v>389.02</v>
      </c>
      <c r="T290">
        <f>IF(ACCTTYPE="I",0,OPENBALN)</f>
        <v>0</v>
      </c>
      <c r="U290">
        <v>102.3</v>
      </c>
      <c r="V290">
        <v>102.3</v>
      </c>
      <c r="W290">
        <v>104.6</v>
      </c>
      <c r="X290">
        <v>101.22</v>
      </c>
      <c r="Y290" s="179">
        <v>88.12</v>
      </c>
      <c r="Z290">
        <v>88.12</v>
      </c>
      <c r="AA290">
        <v>91.06</v>
      </c>
      <c r="AB290">
        <v>99</v>
      </c>
      <c r="AC290">
        <v>99</v>
      </c>
      <c r="AD290">
        <v>102.3</v>
      </c>
      <c r="AE290">
        <v>0</v>
      </c>
      <c r="AF290">
        <v>160</v>
      </c>
      <c r="AG290">
        <v>160</v>
      </c>
      <c r="AH290">
        <v>103.86</v>
      </c>
      <c r="AI290">
        <v>93.81</v>
      </c>
      <c r="AJ290">
        <v>103.86</v>
      </c>
      <c r="AK290">
        <v>100.51</v>
      </c>
      <c r="AL290">
        <v>103.86</v>
      </c>
      <c r="AM290">
        <v>100.51</v>
      </c>
      <c r="AN290">
        <v>91.06</v>
      </c>
      <c r="AO290">
        <v>103.86</v>
      </c>
      <c r="AP290">
        <v>100.51</v>
      </c>
      <c r="AQ290">
        <v>103.86</v>
      </c>
      <c r="AR290">
        <v>100.51</v>
      </c>
      <c r="AS290">
        <v>103.86</v>
      </c>
      <c r="AT290">
        <v>103.86</v>
      </c>
      <c r="AU290" s="179">
        <v>300.3</v>
      </c>
      <c r="AV290">
        <v>139.79</v>
      </c>
      <c r="AW290">
        <v>160.51</v>
      </c>
      <c r="AX290">
        <v>0</v>
      </c>
      <c r="AY290">
        <v>99</v>
      </c>
      <c r="AZ290">
        <v>99</v>
      </c>
      <c r="BA290">
        <v>102.3</v>
      </c>
      <c r="BB290">
        <v>99</v>
      </c>
      <c r="BC290">
        <v>99</v>
      </c>
      <c r="BD290">
        <v>102.3</v>
      </c>
      <c r="BE290">
        <v>95.7</v>
      </c>
      <c r="BF290">
        <v>102.3</v>
      </c>
      <c r="BG290">
        <v>102.3</v>
      </c>
      <c r="BH290">
        <v>74.226249999999993</v>
      </c>
      <c r="BI290">
        <v>72.542500000000004</v>
      </c>
      <c r="BJ290">
        <v>72.542500000000004</v>
      </c>
      <c r="BK290">
        <v>72.542500000000004</v>
      </c>
      <c r="BL290">
        <v>75.629374999999996</v>
      </c>
      <c r="BM290" t="s">
        <v>2879</v>
      </c>
      <c r="BN290">
        <v>20190701</v>
      </c>
      <c r="BO290">
        <v>551.36</v>
      </c>
      <c r="BP290" t="s">
        <v>238</v>
      </c>
      <c r="BQ290">
        <v>600.6</v>
      </c>
      <c r="BR290">
        <v>2020</v>
      </c>
      <c r="BS290" t="s">
        <v>14</v>
      </c>
      <c r="BT290">
        <v>551.36</v>
      </c>
    </row>
    <row r="291" spans="1:72" x14ac:dyDescent="0.2">
      <c r="A291" t="s">
        <v>760</v>
      </c>
      <c r="B291" t="s">
        <v>3229</v>
      </c>
      <c r="C291" t="s">
        <v>3169</v>
      </c>
      <c r="D291">
        <f>IF(TYPE="R",40,IF(ISNA(INDEX(Categories!D:E,MATCH(GROUPTYPE,Categories!D:D,0),2)),0,INDEX(Categories!D:E,MATCH(GROUPTYPE,Categories!D:D,0),2)))</f>
        <v>13</v>
      </c>
      <c r="E291" t="str">
        <f>IF(TYPE="R","Retained Earnings",IF(ISNA(INDEX(Categories!D:F,MATCH(GLCATCODE,Categories!E:E,0),3)),0,INDEX(Categories!D:F,MATCH(GLCATCODE,Categories!E:E,0),3)))</f>
        <v>Cost and Expenses</v>
      </c>
      <c r="F291" t="s">
        <v>238</v>
      </c>
      <c r="G291" t="s">
        <v>2362</v>
      </c>
      <c r="H291" t="s">
        <v>3227</v>
      </c>
      <c r="I291" t="s">
        <v>2883</v>
      </c>
      <c r="J291" t="s">
        <v>2876</v>
      </c>
      <c r="K291" t="s">
        <v>2876</v>
      </c>
      <c r="L291" t="s">
        <v>2876</v>
      </c>
      <c r="M291" t="s">
        <v>2876</v>
      </c>
      <c r="N291" t="s">
        <v>2876</v>
      </c>
      <c r="O291" t="s">
        <v>2876</v>
      </c>
      <c r="P291" t="s">
        <v>2876</v>
      </c>
      <c r="Q291" t="s">
        <v>2877</v>
      </c>
      <c r="R291" t="s">
        <v>2948</v>
      </c>
      <c r="S291">
        <f>VLOOKUP(ACCOUNTEXSEG,Sheet6!$A$2:$C$4000,3,TRUE)</f>
        <v>3652.28</v>
      </c>
      <c r="T291">
        <f>IF(ACCTTYPE="I",0,OPENBALN)</f>
        <v>0</v>
      </c>
      <c r="U291">
        <v>960.51</v>
      </c>
      <c r="V291">
        <v>960.51</v>
      </c>
      <c r="W291">
        <v>982.1</v>
      </c>
      <c r="X291">
        <v>950.42</v>
      </c>
      <c r="Y291" s="179">
        <v>874.64</v>
      </c>
      <c r="Z291">
        <v>874.64</v>
      </c>
      <c r="AA291">
        <v>903.8</v>
      </c>
      <c r="AB291">
        <v>929.53</v>
      </c>
      <c r="AC291">
        <v>929.53</v>
      </c>
      <c r="AD291">
        <v>960.51</v>
      </c>
      <c r="AE291">
        <v>0</v>
      </c>
      <c r="AF291">
        <v>1350</v>
      </c>
      <c r="AG291">
        <v>1350</v>
      </c>
      <c r="AH291">
        <v>983.44</v>
      </c>
      <c r="AI291">
        <v>888.27</v>
      </c>
      <c r="AJ291">
        <v>983.44</v>
      </c>
      <c r="AK291">
        <v>951.72</v>
      </c>
      <c r="AL291">
        <v>983.44</v>
      </c>
      <c r="AM291">
        <v>951.72</v>
      </c>
      <c r="AN291">
        <v>903.8</v>
      </c>
      <c r="AO291">
        <v>983.44</v>
      </c>
      <c r="AP291">
        <v>951.72</v>
      </c>
      <c r="AQ291">
        <v>983.44</v>
      </c>
      <c r="AR291">
        <v>951.72</v>
      </c>
      <c r="AS291">
        <v>983.44</v>
      </c>
      <c r="AT291">
        <v>983.44</v>
      </c>
      <c r="AU291" s="179">
        <v>2819.57</v>
      </c>
      <c r="AV291">
        <v>1312.56</v>
      </c>
      <c r="AW291">
        <v>1507.01</v>
      </c>
      <c r="AX291">
        <v>0</v>
      </c>
      <c r="AY291">
        <v>929.53</v>
      </c>
      <c r="AZ291">
        <v>929.53</v>
      </c>
      <c r="BA291">
        <v>960.51</v>
      </c>
      <c r="BB291">
        <v>929.53</v>
      </c>
      <c r="BC291">
        <v>929.53</v>
      </c>
      <c r="BD291">
        <v>960.51</v>
      </c>
      <c r="BE291">
        <v>898.54</v>
      </c>
      <c r="BF291">
        <v>960.51</v>
      </c>
      <c r="BG291">
        <v>960.51</v>
      </c>
      <c r="BH291">
        <v>696.90499999999997</v>
      </c>
      <c r="BI291">
        <v>681.06062499999996</v>
      </c>
      <c r="BJ291">
        <v>681.06062499999996</v>
      </c>
      <c r="BK291">
        <v>681.05937500000005</v>
      </c>
      <c r="BL291">
        <v>718.72437500000001</v>
      </c>
      <c r="BM291" t="s">
        <v>2879</v>
      </c>
      <c r="BN291">
        <v>20190701</v>
      </c>
      <c r="BO291">
        <v>5073.37</v>
      </c>
      <c r="BP291" t="s">
        <v>238</v>
      </c>
      <c r="BQ291">
        <v>5639.13</v>
      </c>
      <c r="BR291">
        <v>2020</v>
      </c>
      <c r="BS291" t="s">
        <v>14</v>
      </c>
      <c r="BT291">
        <v>5073.37</v>
      </c>
    </row>
    <row r="292" spans="1:72" x14ac:dyDescent="0.2">
      <c r="A292" t="s">
        <v>761</v>
      </c>
      <c r="B292" t="s">
        <v>3230</v>
      </c>
      <c r="C292" t="s">
        <v>3169</v>
      </c>
      <c r="D292">
        <f>IF(TYPE="R",40,IF(ISNA(INDEX(Categories!D:E,MATCH(GROUPTYPE,Categories!D:D,0),2)),0,INDEX(Categories!D:E,MATCH(GROUPTYPE,Categories!D:D,0),2)))</f>
        <v>13</v>
      </c>
      <c r="E292" t="str">
        <f>IF(TYPE="R","Retained Earnings",IF(ISNA(INDEX(Categories!D:F,MATCH(GLCATCODE,Categories!E:E,0),3)),0,INDEX(Categories!D:F,MATCH(GLCATCODE,Categories!E:E,0),3)))</f>
        <v>Cost and Expenses</v>
      </c>
      <c r="F292" t="s">
        <v>238</v>
      </c>
      <c r="G292" t="s">
        <v>2363</v>
      </c>
      <c r="H292" t="s">
        <v>3227</v>
      </c>
      <c r="I292" t="s">
        <v>2885</v>
      </c>
      <c r="J292" t="s">
        <v>2876</v>
      </c>
      <c r="K292" t="s">
        <v>2876</v>
      </c>
      <c r="L292" t="s">
        <v>2876</v>
      </c>
      <c r="M292" t="s">
        <v>2876</v>
      </c>
      <c r="N292" t="s">
        <v>2876</v>
      </c>
      <c r="O292" t="s">
        <v>2876</v>
      </c>
      <c r="P292" t="s">
        <v>2876</v>
      </c>
      <c r="Q292" t="s">
        <v>2877</v>
      </c>
      <c r="R292" t="s">
        <v>2948</v>
      </c>
      <c r="S292">
        <f>VLOOKUP(ACCOUNTEXSEG,Sheet6!$A$2:$C$4000,3,TRUE)</f>
        <v>368.86</v>
      </c>
      <c r="T292">
        <f>IF(ACCTTYPE="I",0,OPENBALN)</f>
        <v>0</v>
      </c>
      <c r="U292">
        <v>97</v>
      </c>
      <c r="V292">
        <v>97</v>
      </c>
      <c r="W292">
        <v>99.18</v>
      </c>
      <c r="X292">
        <v>95.98</v>
      </c>
      <c r="Y292" s="179">
        <v>93.87</v>
      </c>
      <c r="Z292">
        <v>93.87</v>
      </c>
      <c r="AA292">
        <v>97</v>
      </c>
      <c r="AB292">
        <v>93.87</v>
      </c>
      <c r="AC292">
        <v>93.87</v>
      </c>
      <c r="AD292">
        <v>97</v>
      </c>
      <c r="AE292">
        <v>0</v>
      </c>
      <c r="AF292">
        <v>200</v>
      </c>
      <c r="AG292">
        <v>200</v>
      </c>
      <c r="AH292">
        <v>100.55</v>
      </c>
      <c r="AI292">
        <v>90.82</v>
      </c>
      <c r="AJ292">
        <v>100.55</v>
      </c>
      <c r="AK292">
        <v>97.3</v>
      </c>
      <c r="AL292">
        <v>100.55</v>
      </c>
      <c r="AM292">
        <v>97.3</v>
      </c>
      <c r="AN292">
        <v>97</v>
      </c>
      <c r="AO292">
        <v>100.55</v>
      </c>
      <c r="AP292">
        <v>97.3</v>
      </c>
      <c r="AQ292">
        <v>100.55</v>
      </c>
      <c r="AR292">
        <v>97.3</v>
      </c>
      <c r="AS292">
        <v>100.55</v>
      </c>
      <c r="AT292">
        <v>100.55</v>
      </c>
      <c r="AU292" s="179">
        <v>284.75</v>
      </c>
      <c r="AV292">
        <v>87.37</v>
      </c>
      <c r="AW292">
        <v>100.31</v>
      </c>
      <c r="AX292">
        <v>97.07</v>
      </c>
      <c r="AY292">
        <v>93.87</v>
      </c>
      <c r="AZ292">
        <v>93.87</v>
      </c>
      <c r="BA292">
        <v>97</v>
      </c>
      <c r="BB292">
        <v>93.87</v>
      </c>
      <c r="BC292">
        <v>93.87</v>
      </c>
      <c r="BD292">
        <v>97</v>
      </c>
      <c r="BE292">
        <v>93.74</v>
      </c>
      <c r="BF292">
        <v>97</v>
      </c>
      <c r="BG292">
        <v>97</v>
      </c>
      <c r="BH292">
        <v>70.381249999999994</v>
      </c>
      <c r="BI292">
        <v>68.782499999999999</v>
      </c>
      <c r="BJ292">
        <v>68.782499999999999</v>
      </c>
      <c r="BK292">
        <v>68.783749999999998</v>
      </c>
      <c r="BL292">
        <v>73.77</v>
      </c>
      <c r="BM292" t="s">
        <v>2879</v>
      </c>
      <c r="BN292">
        <v>20190701</v>
      </c>
      <c r="BO292">
        <v>581.74</v>
      </c>
      <c r="BP292" t="s">
        <v>238</v>
      </c>
      <c r="BQ292">
        <v>572.48</v>
      </c>
      <c r="BR292">
        <v>2020</v>
      </c>
      <c r="BS292" t="s">
        <v>14</v>
      </c>
      <c r="BT292">
        <v>581.74</v>
      </c>
    </row>
    <row r="293" spans="1:72" x14ac:dyDescent="0.2">
      <c r="A293" t="s">
        <v>762</v>
      </c>
      <c r="B293" t="s">
        <v>3231</v>
      </c>
      <c r="C293" t="s">
        <v>3169</v>
      </c>
      <c r="D293">
        <f>IF(TYPE="R",40,IF(ISNA(INDEX(Categories!D:E,MATCH(GROUPTYPE,Categories!D:D,0),2)),0,INDEX(Categories!D:E,MATCH(GROUPTYPE,Categories!D:D,0),2)))</f>
        <v>13</v>
      </c>
      <c r="E293" t="str">
        <f>IF(TYPE="R","Retained Earnings",IF(ISNA(INDEX(Categories!D:F,MATCH(GLCATCODE,Categories!E:E,0),3)),0,INDEX(Categories!D:F,MATCH(GLCATCODE,Categories!E:E,0),3)))</f>
        <v>Cost and Expenses</v>
      </c>
      <c r="F293" t="s">
        <v>238</v>
      </c>
      <c r="G293" t="s">
        <v>2364</v>
      </c>
      <c r="H293" t="s">
        <v>3227</v>
      </c>
      <c r="I293" t="s">
        <v>2887</v>
      </c>
      <c r="J293" t="s">
        <v>2876</v>
      </c>
      <c r="K293" t="s">
        <v>2876</v>
      </c>
      <c r="L293" t="s">
        <v>2876</v>
      </c>
      <c r="M293" t="s">
        <v>2876</v>
      </c>
      <c r="N293" t="s">
        <v>2876</v>
      </c>
      <c r="O293" t="s">
        <v>2876</v>
      </c>
      <c r="P293" t="s">
        <v>2876</v>
      </c>
      <c r="Q293" t="s">
        <v>2877</v>
      </c>
      <c r="R293" t="s">
        <v>2948</v>
      </c>
      <c r="S293">
        <f>VLOOKUP(ACCOUNTEXSEG,Sheet6!$A$2:$C$4000,3,TRUE)</f>
        <v>61</v>
      </c>
      <c r="T293">
        <f>IF(ACCTTYPE="I",0,OPENBALN)</f>
        <v>0</v>
      </c>
      <c r="U293">
        <v>63.14</v>
      </c>
      <c r="V293">
        <v>63.14</v>
      </c>
      <c r="W293">
        <v>64.56</v>
      </c>
      <c r="X293">
        <v>62.48</v>
      </c>
      <c r="Y293" s="179">
        <v>59.51</v>
      </c>
      <c r="Z293">
        <v>59.51</v>
      </c>
      <c r="AA293">
        <v>61.49</v>
      </c>
      <c r="AB293">
        <v>61.1</v>
      </c>
      <c r="AC293">
        <v>61.1</v>
      </c>
      <c r="AD293">
        <v>63.14</v>
      </c>
      <c r="AE293">
        <v>0</v>
      </c>
      <c r="AF293">
        <v>115</v>
      </c>
      <c r="AG293">
        <v>115</v>
      </c>
      <c r="AH293">
        <v>86.56</v>
      </c>
      <c r="AI293">
        <v>78.180000000000007</v>
      </c>
      <c r="AJ293">
        <v>86.56</v>
      </c>
      <c r="AK293">
        <v>83.77</v>
      </c>
      <c r="AL293">
        <v>86.56</v>
      </c>
      <c r="AM293">
        <v>83.77</v>
      </c>
      <c r="AN293">
        <v>61.49</v>
      </c>
      <c r="AO293">
        <v>86.56</v>
      </c>
      <c r="AP293">
        <v>83.77</v>
      </c>
      <c r="AQ293">
        <v>86.56</v>
      </c>
      <c r="AR293">
        <v>83.77</v>
      </c>
      <c r="AS293">
        <v>86.56</v>
      </c>
      <c r="AT293">
        <v>86.56</v>
      </c>
      <c r="AU293" s="179">
        <v>185.35</v>
      </c>
      <c r="AV293">
        <v>0</v>
      </c>
      <c r="AW293">
        <v>0</v>
      </c>
      <c r="AX293">
        <v>0</v>
      </c>
      <c r="AY293">
        <v>61.1</v>
      </c>
      <c r="AZ293">
        <v>0</v>
      </c>
      <c r="BA293">
        <v>0</v>
      </c>
      <c r="BB293">
        <v>163.16999999999999</v>
      </c>
      <c r="BC293">
        <v>163.16999999999999</v>
      </c>
      <c r="BD293">
        <v>168.61</v>
      </c>
      <c r="BE293">
        <v>59.07</v>
      </c>
      <c r="BF293">
        <v>63.14</v>
      </c>
      <c r="BG293">
        <v>63.14</v>
      </c>
      <c r="BH293">
        <v>19.215624999999999</v>
      </c>
      <c r="BI293">
        <v>44.769374999999997</v>
      </c>
      <c r="BJ293">
        <v>44.77</v>
      </c>
      <c r="BK293">
        <v>44.813749999999999</v>
      </c>
      <c r="BL293">
        <v>62.131875000000001</v>
      </c>
      <c r="BM293" t="s">
        <v>2879</v>
      </c>
      <c r="BN293">
        <v>20190701</v>
      </c>
      <c r="BO293">
        <v>361.83</v>
      </c>
      <c r="BP293" t="s">
        <v>238</v>
      </c>
      <c r="BQ293">
        <v>617.16</v>
      </c>
      <c r="BR293">
        <v>2020</v>
      </c>
      <c r="BS293" t="s">
        <v>14</v>
      </c>
      <c r="BT293">
        <v>361.83</v>
      </c>
    </row>
    <row r="294" spans="1:72" x14ac:dyDescent="0.2">
      <c r="A294" t="s">
        <v>763</v>
      </c>
      <c r="B294" t="s">
        <v>3232</v>
      </c>
      <c r="C294" t="s">
        <v>3169</v>
      </c>
      <c r="D294">
        <f>IF(TYPE="R",40,IF(ISNA(INDEX(Categories!D:E,MATCH(GROUPTYPE,Categories!D:D,0),2)),0,INDEX(Categories!D:E,MATCH(GROUPTYPE,Categories!D:D,0),2)))</f>
        <v>13</v>
      </c>
      <c r="E294" t="str">
        <f>IF(TYPE="R","Retained Earnings",IF(ISNA(INDEX(Categories!D:F,MATCH(GLCATCODE,Categories!E:E,0),3)),0,INDEX(Categories!D:F,MATCH(GLCATCODE,Categories!E:E,0),3)))</f>
        <v>Cost and Expenses</v>
      </c>
      <c r="F294" t="s">
        <v>238</v>
      </c>
      <c r="G294" t="s">
        <v>2365</v>
      </c>
      <c r="H294" t="s">
        <v>3227</v>
      </c>
      <c r="I294" t="s">
        <v>2889</v>
      </c>
      <c r="J294" t="s">
        <v>2876</v>
      </c>
      <c r="K294" t="s">
        <v>2876</v>
      </c>
      <c r="L294" t="s">
        <v>2876</v>
      </c>
      <c r="M294" t="s">
        <v>2876</v>
      </c>
      <c r="N294" t="s">
        <v>2876</v>
      </c>
      <c r="O294" t="s">
        <v>2876</v>
      </c>
      <c r="P294" t="s">
        <v>2876</v>
      </c>
      <c r="Q294" t="s">
        <v>2877</v>
      </c>
      <c r="R294" t="s">
        <v>2948</v>
      </c>
      <c r="S294">
        <f>VLOOKUP(ACCOUNTEXSEG,Sheet6!$A$2:$C$4000,3,TRUE)</f>
        <v>3014.78</v>
      </c>
      <c r="T294">
        <f>IF(ACCTTYPE="I",0,OPENBALN)</f>
        <v>0</v>
      </c>
      <c r="U294">
        <v>489.5</v>
      </c>
      <c r="V294">
        <v>489.5</v>
      </c>
      <c r="W294">
        <v>468.51</v>
      </c>
      <c r="X294">
        <v>468.51</v>
      </c>
      <c r="Y294" s="179">
        <v>484.12</v>
      </c>
      <c r="Z294">
        <v>452.89</v>
      </c>
      <c r="AA294">
        <v>484.12</v>
      </c>
      <c r="AB294">
        <v>484.12</v>
      </c>
      <c r="AC294">
        <v>457.92</v>
      </c>
      <c r="AD294">
        <v>489.5</v>
      </c>
      <c r="AE294">
        <v>473.71</v>
      </c>
      <c r="AF294">
        <v>650</v>
      </c>
      <c r="AG294">
        <v>650</v>
      </c>
      <c r="AH294">
        <v>499.6</v>
      </c>
      <c r="AI294">
        <v>451.25</v>
      </c>
      <c r="AJ294">
        <v>499.6</v>
      </c>
      <c r="AK294">
        <v>483.49</v>
      </c>
      <c r="AL294">
        <v>499.6</v>
      </c>
      <c r="AM294">
        <v>483.49</v>
      </c>
      <c r="AN294">
        <v>484.12</v>
      </c>
      <c r="AO294">
        <v>499.6</v>
      </c>
      <c r="AP294">
        <v>483.49</v>
      </c>
      <c r="AQ294">
        <v>499.6</v>
      </c>
      <c r="AR294">
        <v>483.49</v>
      </c>
      <c r="AS294">
        <v>499.6</v>
      </c>
      <c r="AT294">
        <v>499.6</v>
      </c>
      <c r="AU294" s="179">
        <v>495</v>
      </c>
      <c r="AV294">
        <v>503.97</v>
      </c>
      <c r="AW294">
        <v>533.79999999999995</v>
      </c>
      <c r="AX294">
        <v>531.70000000000005</v>
      </c>
      <c r="AY294">
        <v>484.12</v>
      </c>
      <c r="AZ294">
        <v>272.57</v>
      </c>
      <c r="BA294">
        <v>489.5</v>
      </c>
      <c r="BB294">
        <v>473.71</v>
      </c>
      <c r="BC294">
        <v>457.92</v>
      </c>
      <c r="BD294">
        <v>489.5</v>
      </c>
      <c r="BE294">
        <v>473.71</v>
      </c>
      <c r="BF294">
        <v>473.71</v>
      </c>
      <c r="BG294">
        <v>473.71</v>
      </c>
      <c r="BH294">
        <v>364.74624999999997</v>
      </c>
      <c r="BI294">
        <v>350.0575</v>
      </c>
      <c r="BJ294">
        <v>336.49562500000002</v>
      </c>
      <c r="BK294">
        <v>343.27625</v>
      </c>
      <c r="BL294">
        <v>366.68312500000002</v>
      </c>
      <c r="BM294" t="s">
        <v>2879</v>
      </c>
      <c r="BN294">
        <v>20190701</v>
      </c>
      <c r="BO294">
        <v>3039.37</v>
      </c>
      <c r="BP294" t="s">
        <v>238</v>
      </c>
      <c r="BQ294">
        <v>2858.05</v>
      </c>
      <c r="BR294">
        <v>2020</v>
      </c>
      <c r="BS294" t="s">
        <v>14</v>
      </c>
      <c r="BT294">
        <v>3039.37</v>
      </c>
    </row>
    <row r="295" spans="1:72" x14ac:dyDescent="0.2">
      <c r="A295" t="s">
        <v>764</v>
      </c>
      <c r="B295" t="s">
        <v>3233</v>
      </c>
      <c r="C295" t="s">
        <v>3169</v>
      </c>
      <c r="D295">
        <f>IF(TYPE="R",40,IF(ISNA(INDEX(Categories!D:E,MATCH(GROUPTYPE,Categories!D:D,0),2)),0,INDEX(Categories!D:E,MATCH(GROUPTYPE,Categories!D:D,0),2)))</f>
        <v>13</v>
      </c>
      <c r="E295" t="str">
        <f>IF(TYPE="R","Retained Earnings",IF(ISNA(INDEX(Categories!D:F,MATCH(GLCATCODE,Categories!E:E,0),3)),0,INDEX(Categories!D:F,MATCH(GLCATCODE,Categories!E:E,0),3)))</f>
        <v>Cost and Expenses</v>
      </c>
      <c r="F295" t="s">
        <v>238</v>
      </c>
      <c r="G295" t="s">
        <v>2366</v>
      </c>
      <c r="H295" t="s">
        <v>3227</v>
      </c>
      <c r="I295" t="s">
        <v>2891</v>
      </c>
      <c r="J295" t="s">
        <v>2876</v>
      </c>
      <c r="K295" t="s">
        <v>2876</v>
      </c>
      <c r="L295" t="s">
        <v>2876</v>
      </c>
      <c r="M295" t="s">
        <v>2876</v>
      </c>
      <c r="N295" t="s">
        <v>2876</v>
      </c>
      <c r="O295" t="s">
        <v>2876</v>
      </c>
      <c r="P295" t="s">
        <v>2876</v>
      </c>
      <c r="Q295" t="s">
        <v>2877</v>
      </c>
      <c r="R295" t="s">
        <v>2948</v>
      </c>
      <c r="S295">
        <f>VLOOKUP(ACCOUNTEXSEG,Sheet6!$A$2:$C$4000,3,TRUE)</f>
        <v>2745.75</v>
      </c>
      <c r="T295">
        <f>IF(ACCTTYPE="I",0,OPENBALN)</f>
        <v>0</v>
      </c>
      <c r="U295">
        <v>938.08</v>
      </c>
      <c r="V295">
        <v>938.08</v>
      </c>
      <c r="W295">
        <v>938.08</v>
      </c>
      <c r="X295">
        <v>938.08</v>
      </c>
      <c r="Y295" s="179">
        <v>938.08</v>
      </c>
      <c r="Z295">
        <v>0</v>
      </c>
      <c r="AA295">
        <v>962.41</v>
      </c>
      <c r="AB295">
        <v>962.41</v>
      </c>
      <c r="AC295">
        <v>962.41</v>
      </c>
      <c r="AD295">
        <v>962.41</v>
      </c>
      <c r="AE295">
        <v>0</v>
      </c>
      <c r="AF295">
        <v>658.36</v>
      </c>
      <c r="AG295">
        <v>658.36</v>
      </c>
      <c r="AH295">
        <v>902.69</v>
      </c>
      <c r="AI295">
        <v>815.33</v>
      </c>
      <c r="AJ295">
        <v>902.69</v>
      </c>
      <c r="AK295">
        <v>873.57</v>
      </c>
      <c r="AL295">
        <v>902.69</v>
      </c>
      <c r="AM295">
        <v>873.57</v>
      </c>
      <c r="AN295">
        <v>962.41</v>
      </c>
      <c r="AO295">
        <v>902.69</v>
      </c>
      <c r="AP295">
        <v>873.57</v>
      </c>
      <c r="AQ295">
        <v>902.69</v>
      </c>
      <c r="AR295">
        <v>873.57</v>
      </c>
      <c r="AS295">
        <v>902.69</v>
      </c>
      <c r="AT295">
        <v>902.69</v>
      </c>
      <c r="AU295" s="179">
        <v>2745.75</v>
      </c>
      <c r="AV295">
        <v>0</v>
      </c>
      <c r="AW295">
        <v>0</v>
      </c>
      <c r="AX295">
        <v>884.74</v>
      </c>
      <c r="AY295">
        <v>945.76</v>
      </c>
      <c r="AZ295">
        <v>915.25</v>
      </c>
      <c r="BA295">
        <v>938.08</v>
      </c>
      <c r="BB295">
        <v>938.08</v>
      </c>
      <c r="BC295">
        <v>938.08</v>
      </c>
      <c r="BD295">
        <v>938.08</v>
      </c>
      <c r="BE295">
        <v>938.08</v>
      </c>
      <c r="BF295">
        <v>938.08</v>
      </c>
      <c r="BG295">
        <v>938.08</v>
      </c>
      <c r="BH295">
        <v>514.828125</v>
      </c>
      <c r="BI295">
        <v>667.75</v>
      </c>
      <c r="BJ295">
        <v>651.50062500000001</v>
      </c>
      <c r="BK295">
        <v>635.62625000000003</v>
      </c>
      <c r="BL295">
        <v>668.01</v>
      </c>
      <c r="BM295" t="s">
        <v>2879</v>
      </c>
      <c r="BN295">
        <v>20190701</v>
      </c>
      <c r="BO295">
        <v>4508</v>
      </c>
      <c r="BP295" t="s">
        <v>238</v>
      </c>
      <c r="BQ295">
        <v>5628.48</v>
      </c>
      <c r="BR295">
        <v>2020</v>
      </c>
      <c r="BS295" t="s">
        <v>14</v>
      </c>
      <c r="BT295">
        <v>4508</v>
      </c>
    </row>
    <row r="296" spans="1:72" x14ac:dyDescent="0.2">
      <c r="A296" t="s">
        <v>1423</v>
      </c>
      <c r="B296" t="s">
        <v>3234</v>
      </c>
      <c r="C296" t="s">
        <v>3169</v>
      </c>
      <c r="D296">
        <f>IF(TYPE="R",40,IF(ISNA(INDEX(Categories!D:E,MATCH(GROUPTYPE,Categories!D:D,0),2)),0,INDEX(Categories!D:E,MATCH(GROUPTYPE,Categories!D:D,0),2)))</f>
        <v>13</v>
      </c>
      <c r="E296" t="str">
        <f>IF(TYPE="R","Retained Earnings",IF(ISNA(INDEX(Categories!D:F,MATCH(GLCATCODE,Categories!E:E,0),3)),0,INDEX(Categories!D:F,MATCH(GLCATCODE,Categories!E:E,0),3)))</f>
        <v>Cost and Expenses</v>
      </c>
      <c r="F296" t="s">
        <v>238</v>
      </c>
      <c r="G296" t="s">
        <v>2368</v>
      </c>
      <c r="H296" t="s">
        <v>3227</v>
      </c>
      <c r="I296" t="s">
        <v>2895</v>
      </c>
      <c r="J296" t="s">
        <v>2876</v>
      </c>
      <c r="K296" t="s">
        <v>2876</v>
      </c>
      <c r="L296" t="s">
        <v>2876</v>
      </c>
      <c r="M296" t="s">
        <v>2876</v>
      </c>
      <c r="N296" t="s">
        <v>2876</v>
      </c>
      <c r="O296" t="s">
        <v>2876</v>
      </c>
      <c r="P296" t="s">
        <v>2876</v>
      </c>
      <c r="Q296" t="s">
        <v>2877</v>
      </c>
      <c r="R296" t="s">
        <v>2948</v>
      </c>
      <c r="S296">
        <f>VLOOKUP(ACCOUNTEXSEG,Sheet6!$A$2:$C$4000,3,TRUE)</f>
        <v>0</v>
      </c>
      <c r="T296">
        <f>IF(ACCTTYPE="I",0,OPENBALN)</f>
        <v>0</v>
      </c>
      <c r="U296">
        <v>0</v>
      </c>
      <c r="V296">
        <v>0</v>
      </c>
      <c r="W296">
        <v>0</v>
      </c>
      <c r="X296">
        <v>0</v>
      </c>
      <c r="Y296" s="179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233.26</v>
      </c>
      <c r="AG296">
        <v>233.26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 s="179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8.0649999999999995</v>
      </c>
      <c r="BL296">
        <v>0</v>
      </c>
      <c r="BM296" t="s">
        <v>2879</v>
      </c>
      <c r="BN296">
        <v>20190701</v>
      </c>
      <c r="BO296">
        <v>233.26</v>
      </c>
      <c r="BP296" t="s">
        <v>238</v>
      </c>
      <c r="BQ296">
        <v>0</v>
      </c>
      <c r="BR296">
        <v>2020</v>
      </c>
      <c r="BS296" t="s">
        <v>14</v>
      </c>
      <c r="BT296">
        <v>233.26</v>
      </c>
    </row>
    <row r="297" spans="1:72" x14ac:dyDescent="0.2">
      <c r="A297" t="s">
        <v>765</v>
      </c>
      <c r="B297" t="s">
        <v>3235</v>
      </c>
      <c r="C297" t="s">
        <v>3169</v>
      </c>
      <c r="D297">
        <f>IF(TYPE="R",40,IF(ISNA(INDEX(Categories!D:E,MATCH(GROUPTYPE,Categories!D:D,0),2)),0,INDEX(Categories!D:E,MATCH(GROUPTYPE,Categories!D:D,0),2)))</f>
        <v>13</v>
      </c>
      <c r="E297" t="str">
        <f>IF(TYPE="R","Retained Earnings",IF(ISNA(INDEX(Categories!D:F,MATCH(GLCATCODE,Categories!E:E,0),3)),0,INDEX(Categories!D:F,MATCH(GLCATCODE,Categories!E:E,0),3)))</f>
        <v>Cost and Expenses</v>
      </c>
      <c r="F297" t="s">
        <v>238</v>
      </c>
      <c r="G297" t="s">
        <v>2369</v>
      </c>
      <c r="H297" t="s">
        <v>3227</v>
      </c>
      <c r="I297" t="s">
        <v>2897</v>
      </c>
      <c r="J297" t="s">
        <v>2876</v>
      </c>
      <c r="K297" t="s">
        <v>2876</v>
      </c>
      <c r="L297" t="s">
        <v>2876</v>
      </c>
      <c r="M297" t="s">
        <v>2876</v>
      </c>
      <c r="N297" t="s">
        <v>2876</v>
      </c>
      <c r="O297" t="s">
        <v>2876</v>
      </c>
      <c r="P297" t="s">
        <v>2876</v>
      </c>
      <c r="Q297" t="s">
        <v>2877</v>
      </c>
      <c r="R297" t="s">
        <v>2948</v>
      </c>
      <c r="S297">
        <f>VLOOKUP(ACCOUNTEXSEG,Sheet6!$A$2:$C$4000,3,TRUE)</f>
        <v>1922.28</v>
      </c>
      <c r="T297">
        <f>IF(ACCTTYPE="I",0,OPENBALN)</f>
        <v>0</v>
      </c>
      <c r="U297">
        <v>0</v>
      </c>
      <c r="V297">
        <v>0</v>
      </c>
      <c r="W297">
        <v>0</v>
      </c>
      <c r="X297">
        <v>0</v>
      </c>
      <c r="Y297" s="179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866.72</v>
      </c>
      <c r="AG297">
        <v>866.72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 s="179">
        <v>0</v>
      </c>
      <c r="AV297">
        <v>0</v>
      </c>
      <c r="AW297">
        <v>0</v>
      </c>
      <c r="AX297">
        <v>0</v>
      </c>
      <c r="AY297">
        <v>0</v>
      </c>
      <c r="AZ297">
        <v>176.73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131.18812500000001</v>
      </c>
      <c r="BI297">
        <v>463.40625</v>
      </c>
      <c r="BJ297">
        <v>233.12562500000001</v>
      </c>
      <c r="BK297">
        <v>453.52625</v>
      </c>
      <c r="BL297">
        <v>0</v>
      </c>
      <c r="BM297" t="s">
        <v>2879</v>
      </c>
      <c r="BN297">
        <v>20190701</v>
      </c>
      <c r="BO297">
        <v>866.72</v>
      </c>
      <c r="BP297" t="s">
        <v>238</v>
      </c>
      <c r="BQ297">
        <v>0</v>
      </c>
      <c r="BR297">
        <v>2020</v>
      </c>
      <c r="BS297" t="s">
        <v>14</v>
      </c>
      <c r="BT297">
        <v>866.72</v>
      </c>
    </row>
    <row r="298" spans="1:72" x14ac:dyDescent="0.2">
      <c r="A298" t="s">
        <v>766</v>
      </c>
      <c r="B298" t="s">
        <v>3236</v>
      </c>
      <c r="C298" t="s">
        <v>3169</v>
      </c>
      <c r="D298">
        <f>IF(TYPE="R",40,IF(ISNA(INDEX(Categories!D:E,MATCH(GROUPTYPE,Categories!D:D,0),2)),0,INDEX(Categories!D:E,MATCH(GROUPTYPE,Categories!D:D,0),2)))</f>
        <v>13</v>
      </c>
      <c r="E298" t="str">
        <f>IF(TYPE="R","Retained Earnings",IF(ISNA(INDEX(Categories!D:F,MATCH(GLCATCODE,Categories!E:E,0),3)),0,INDEX(Categories!D:F,MATCH(GLCATCODE,Categories!E:E,0),3)))</f>
        <v>Cost and Expenses</v>
      </c>
      <c r="F298" t="s">
        <v>238</v>
      </c>
      <c r="G298" t="s">
        <v>2373</v>
      </c>
      <c r="H298" t="s">
        <v>3237</v>
      </c>
      <c r="I298" t="s">
        <v>2875</v>
      </c>
      <c r="J298" t="s">
        <v>2876</v>
      </c>
      <c r="K298" t="s">
        <v>2876</v>
      </c>
      <c r="L298" t="s">
        <v>2876</v>
      </c>
      <c r="M298" t="s">
        <v>2876</v>
      </c>
      <c r="N298" t="s">
        <v>2876</v>
      </c>
      <c r="O298" t="s">
        <v>2876</v>
      </c>
      <c r="P298" t="s">
        <v>2876</v>
      </c>
      <c r="Q298" t="s">
        <v>2877</v>
      </c>
      <c r="R298" t="s">
        <v>2948</v>
      </c>
      <c r="S298">
        <f>VLOOKUP(ACCOUNTEXSEG,Sheet6!$A$2:$C$4000,3,TRUE)</f>
        <v>12406.42</v>
      </c>
      <c r="T298">
        <f>IF(ACCTTYPE="I",0,OPENBALN)</f>
        <v>0</v>
      </c>
      <c r="U298">
        <v>0</v>
      </c>
      <c r="V298">
        <v>0</v>
      </c>
      <c r="W298">
        <v>0</v>
      </c>
      <c r="X298">
        <v>1202</v>
      </c>
      <c r="Y298" s="179">
        <v>0</v>
      </c>
      <c r="Z298">
        <v>0</v>
      </c>
      <c r="AA298">
        <v>0</v>
      </c>
      <c r="AB298">
        <v>0</v>
      </c>
      <c r="AC298">
        <v>767</v>
      </c>
      <c r="AD298">
        <v>0</v>
      </c>
      <c r="AE298">
        <v>0</v>
      </c>
      <c r="AF298">
        <v>0</v>
      </c>
      <c r="AG298">
        <v>0</v>
      </c>
      <c r="AH298">
        <v>192.27</v>
      </c>
      <c r="AI298">
        <v>192.27</v>
      </c>
      <c r="AJ298">
        <v>192.27</v>
      </c>
      <c r="AK298">
        <v>192.27</v>
      </c>
      <c r="AL298">
        <v>192.27</v>
      </c>
      <c r="AM298">
        <v>192.27</v>
      </c>
      <c r="AN298">
        <v>0</v>
      </c>
      <c r="AO298">
        <v>192.27</v>
      </c>
      <c r="AP298">
        <v>192.27</v>
      </c>
      <c r="AQ298">
        <v>192.27</v>
      </c>
      <c r="AR298">
        <v>192.27</v>
      </c>
      <c r="AS298">
        <v>192.27</v>
      </c>
      <c r="AT298">
        <v>192.27</v>
      </c>
      <c r="AU298" s="179">
        <v>1145</v>
      </c>
      <c r="AV298">
        <v>0</v>
      </c>
      <c r="AW298">
        <v>2521.96</v>
      </c>
      <c r="AX298">
        <v>0</v>
      </c>
      <c r="AY298">
        <v>0</v>
      </c>
      <c r="AZ298">
        <v>795</v>
      </c>
      <c r="BA298">
        <v>0</v>
      </c>
      <c r="BB298">
        <v>228</v>
      </c>
      <c r="BC298">
        <v>810</v>
      </c>
      <c r="BD298">
        <v>0</v>
      </c>
      <c r="BE298">
        <v>0</v>
      </c>
      <c r="BF298">
        <v>0</v>
      </c>
      <c r="BG298">
        <v>0</v>
      </c>
      <c r="BH298">
        <v>1054.2737500000001</v>
      </c>
      <c r="BI298">
        <v>413.92500000000001</v>
      </c>
      <c r="BJ298">
        <v>117.41875</v>
      </c>
      <c r="BK298">
        <v>467.88</v>
      </c>
      <c r="BL298">
        <v>132.18562499999999</v>
      </c>
      <c r="BM298" t="s">
        <v>2879</v>
      </c>
      <c r="BN298">
        <v>20190701</v>
      </c>
      <c r="BO298">
        <v>767</v>
      </c>
      <c r="BP298" t="s">
        <v>238</v>
      </c>
      <c r="BQ298">
        <v>1038</v>
      </c>
      <c r="BR298">
        <v>2020</v>
      </c>
      <c r="BS298" t="s">
        <v>14</v>
      </c>
      <c r="BT298">
        <v>767</v>
      </c>
    </row>
    <row r="299" spans="1:72" x14ac:dyDescent="0.2">
      <c r="A299" t="s">
        <v>767</v>
      </c>
      <c r="B299" t="s">
        <v>3238</v>
      </c>
      <c r="C299" t="s">
        <v>3169</v>
      </c>
      <c r="D299">
        <f>IF(TYPE="R",40,IF(ISNA(INDEX(Categories!D:E,MATCH(GROUPTYPE,Categories!D:D,0),2)),0,INDEX(Categories!D:E,MATCH(GROUPTYPE,Categories!D:D,0),2)))</f>
        <v>13</v>
      </c>
      <c r="E299" t="str">
        <f>IF(TYPE="R","Retained Earnings",IF(ISNA(INDEX(Categories!D:F,MATCH(GLCATCODE,Categories!E:E,0),3)),0,INDEX(Categories!D:F,MATCH(GLCATCODE,Categories!E:E,0),3)))</f>
        <v>Cost and Expenses</v>
      </c>
      <c r="F299" t="s">
        <v>238</v>
      </c>
      <c r="G299" t="s">
        <v>2374</v>
      </c>
      <c r="H299" t="s">
        <v>3237</v>
      </c>
      <c r="I299" t="s">
        <v>2881</v>
      </c>
      <c r="J299" t="s">
        <v>2876</v>
      </c>
      <c r="K299" t="s">
        <v>2876</v>
      </c>
      <c r="L299" t="s">
        <v>2876</v>
      </c>
      <c r="M299" t="s">
        <v>2876</v>
      </c>
      <c r="N299" t="s">
        <v>2876</v>
      </c>
      <c r="O299" t="s">
        <v>2876</v>
      </c>
      <c r="P299" t="s">
        <v>2876</v>
      </c>
      <c r="Q299" t="s">
        <v>2877</v>
      </c>
      <c r="R299" t="s">
        <v>2948</v>
      </c>
      <c r="S299">
        <f>VLOOKUP(ACCOUNTEXSEG,Sheet6!$A$2:$C$4000,3,TRUE)</f>
        <v>1150</v>
      </c>
      <c r="T299">
        <f>IF(ACCTTYPE="I",0,OPENBALN)</f>
        <v>0</v>
      </c>
      <c r="U299">
        <v>0</v>
      </c>
      <c r="V299">
        <v>0</v>
      </c>
      <c r="W299">
        <v>507.5</v>
      </c>
      <c r="X299">
        <v>207.12</v>
      </c>
      <c r="Y299" s="17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61.34</v>
      </c>
      <c r="AI299">
        <v>61.34</v>
      </c>
      <c r="AJ299">
        <v>61.34</v>
      </c>
      <c r="AK299">
        <v>61.34</v>
      </c>
      <c r="AL299">
        <v>61.34</v>
      </c>
      <c r="AM299">
        <v>61.34</v>
      </c>
      <c r="AN299">
        <v>0</v>
      </c>
      <c r="AO299">
        <v>61.34</v>
      </c>
      <c r="AP299">
        <v>61.34</v>
      </c>
      <c r="AQ299">
        <v>61.34</v>
      </c>
      <c r="AR299">
        <v>61.34</v>
      </c>
      <c r="AS299">
        <v>61.34</v>
      </c>
      <c r="AT299">
        <v>61.34</v>
      </c>
      <c r="AU299" s="179">
        <v>1762.5</v>
      </c>
      <c r="AV299">
        <v>0</v>
      </c>
      <c r="AW299">
        <v>0</v>
      </c>
      <c r="AX299">
        <v>0</v>
      </c>
      <c r="AY299">
        <v>1350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266.40625</v>
      </c>
      <c r="BI299">
        <v>46.9375</v>
      </c>
      <c r="BJ299">
        <v>81.038749999999993</v>
      </c>
      <c r="BK299">
        <v>19.09</v>
      </c>
      <c r="BL299">
        <v>42.171250000000001</v>
      </c>
      <c r="BM299" t="s">
        <v>2879</v>
      </c>
      <c r="BN299">
        <v>20190701</v>
      </c>
      <c r="BO299">
        <v>0</v>
      </c>
      <c r="BP299" t="s">
        <v>238</v>
      </c>
      <c r="BQ299">
        <v>0</v>
      </c>
      <c r="BR299">
        <v>2020</v>
      </c>
      <c r="BS299" t="s">
        <v>14</v>
      </c>
      <c r="BT299">
        <v>0</v>
      </c>
    </row>
    <row r="300" spans="1:72" x14ac:dyDescent="0.2">
      <c r="A300" t="s">
        <v>768</v>
      </c>
      <c r="B300" t="s">
        <v>3239</v>
      </c>
      <c r="C300" t="s">
        <v>3169</v>
      </c>
      <c r="D300">
        <f>IF(TYPE="R",40,IF(ISNA(INDEX(Categories!D:E,MATCH(GROUPTYPE,Categories!D:D,0),2)),0,INDEX(Categories!D:E,MATCH(GROUPTYPE,Categories!D:D,0),2)))</f>
        <v>13</v>
      </c>
      <c r="E300" t="str">
        <f>IF(TYPE="R","Retained Earnings",IF(ISNA(INDEX(Categories!D:F,MATCH(GLCATCODE,Categories!E:E,0),3)),0,INDEX(Categories!D:F,MATCH(GLCATCODE,Categories!E:E,0),3)))</f>
        <v>Cost and Expenses</v>
      </c>
      <c r="F300" t="s">
        <v>238</v>
      </c>
      <c r="G300" t="s">
        <v>2375</v>
      </c>
      <c r="H300" t="s">
        <v>3237</v>
      </c>
      <c r="I300" t="s">
        <v>2883</v>
      </c>
      <c r="J300" t="s">
        <v>2876</v>
      </c>
      <c r="K300" t="s">
        <v>2876</v>
      </c>
      <c r="L300" t="s">
        <v>2876</v>
      </c>
      <c r="M300" t="s">
        <v>2876</v>
      </c>
      <c r="N300" t="s">
        <v>2876</v>
      </c>
      <c r="O300" t="s">
        <v>2876</v>
      </c>
      <c r="P300" t="s">
        <v>2876</v>
      </c>
      <c r="Q300" t="s">
        <v>2877</v>
      </c>
      <c r="R300" t="s">
        <v>2948</v>
      </c>
      <c r="S300">
        <f>VLOOKUP(ACCOUNTEXSEG,Sheet6!$A$2:$C$4000,3,TRUE)</f>
        <v>21074.2</v>
      </c>
      <c r="T300">
        <f>IF(ACCTTYPE="I",0,OPENBALN)</f>
        <v>0</v>
      </c>
      <c r="U300">
        <v>1154</v>
      </c>
      <c r="V300">
        <v>0</v>
      </c>
      <c r="W300">
        <v>745</v>
      </c>
      <c r="X300">
        <v>0</v>
      </c>
      <c r="Y300" s="179">
        <v>105</v>
      </c>
      <c r="Z300">
        <v>1190.4000000000001</v>
      </c>
      <c r="AA300">
        <v>3152.2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544.28</v>
      </c>
      <c r="AI300">
        <v>544.28</v>
      </c>
      <c r="AJ300">
        <v>544.28</v>
      </c>
      <c r="AK300">
        <v>544.28</v>
      </c>
      <c r="AL300">
        <v>544.28</v>
      </c>
      <c r="AM300">
        <v>544.28</v>
      </c>
      <c r="AN300">
        <v>3152.2</v>
      </c>
      <c r="AO300">
        <v>544.28</v>
      </c>
      <c r="AP300">
        <v>544.28</v>
      </c>
      <c r="AQ300">
        <v>544.28</v>
      </c>
      <c r="AR300">
        <v>544.28</v>
      </c>
      <c r="AS300">
        <v>544.28</v>
      </c>
      <c r="AT300">
        <v>544.28</v>
      </c>
      <c r="AU300" s="179">
        <v>0</v>
      </c>
      <c r="AV300">
        <v>251</v>
      </c>
      <c r="AW300">
        <v>0</v>
      </c>
      <c r="AX300">
        <v>0</v>
      </c>
      <c r="AY300">
        <v>1325</v>
      </c>
      <c r="AZ300">
        <v>1539</v>
      </c>
      <c r="BA300">
        <v>0</v>
      </c>
      <c r="BB300">
        <v>2596</v>
      </c>
      <c r="BC300">
        <v>741</v>
      </c>
      <c r="BD300">
        <v>0</v>
      </c>
      <c r="BE300">
        <v>0</v>
      </c>
      <c r="BF300">
        <v>0</v>
      </c>
      <c r="BG300">
        <v>0</v>
      </c>
      <c r="BH300">
        <v>1511.825</v>
      </c>
      <c r="BI300">
        <v>360.44125000000003</v>
      </c>
      <c r="BJ300">
        <v>495.38312500000001</v>
      </c>
      <c r="BK300">
        <v>1206.75125</v>
      </c>
      <c r="BL300">
        <v>571.20500000000004</v>
      </c>
      <c r="BM300" t="s">
        <v>2879</v>
      </c>
      <c r="BN300">
        <v>20190701</v>
      </c>
      <c r="BO300">
        <v>3152.2</v>
      </c>
      <c r="BP300" t="s">
        <v>238</v>
      </c>
      <c r="BQ300">
        <v>3337</v>
      </c>
      <c r="BR300">
        <v>2020</v>
      </c>
      <c r="BS300" t="s">
        <v>14</v>
      </c>
      <c r="BT300">
        <v>3152.2</v>
      </c>
    </row>
    <row r="301" spans="1:72" x14ac:dyDescent="0.2">
      <c r="A301" t="s">
        <v>769</v>
      </c>
      <c r="B301" t="s">
        <v>3240</v>
      </c>
      <c r="C301" t="s">
        <v>3169</v>
      </c>
      <c r="D301">
        <f>IF(TYPE="R",40,IF(ISNA(INDEX(Categories!D:E,MATCH(GROUPTYPE,Categories!D:D,0),2)),0,INDEX(Categories!D:E,MATCH(GROUPTYPE,Categories!D:D,0),2)))</f>
        <v>13</v>
      </c>
      <c r="E301" t="str">
        <f>IF(TYPE="R","Retained Earnings",IF(ISNA(INDEX(Categories!D:F,MATCH(GLCATCODE,Categories!E:E,0),3)),0,INDEX(Categories!D:F,MATCH(GLCATCODE,Categories!E:E,0),3)))</f>
        <v>Cost and Expenses</v>
      </c>
      <c r="F301" t="s">
        <v>238</v>
      </c>
      <c r="G301" t="s">
        <v>2376</v>
      </c>
      <c r="H301" t="s">
        <v>3237</v>
      </c>
      <c r="I301" t="s">
        <v>2885</v>
      </c>
      <c r="J301" t="s">
        <v>2876</v>
      </c>
      <c r="K301" t="s">
        <v>2876</v>
      </c>
      <c r="L301" t="s">
        <v>2876</v>
      </c>
      <c r="M301" t="s">
        <v>2876</v>
      </c>
      <c r="N301" t="s">
        <v>2876</v>
      </c>
      <c r="O301" t="s">
        <v>2876</v>
      </c>
      <c r="P301" t="s">
        <v>2876</v>
      </c>
      <c r="Q301" t="s">
        <v>2877</v>
      </c>
      <c r="R301" t="s">
        <v>2948</v>
      </c>
      <c r="S301">
        <f>VLOOKUP(ACCOUNTEXSEG,Sheet6!$A$2:$C$4000,3,TRUE)</f>
        <v>0</v>
      </c>
      <c r="T301">
        <f>IF(ACCTTYPE="I",0,OPENBALN)</f>
        <v>0</v>
      </c>
      <c r="U301">
        <v>0</v>
      </c>
      <c r="V301">
        <v>0</v>
      </c>
      <c r="W301">
        <v>0</v>
      </c>
      <c r="X301">
        <v>0</v>
      </c>
      <c r="Y301" s="179">
        <v>0</v>
      </c>
      <c r="Z301">
        <v>0</v>
      </c>
      <c r="AA301">
        <v>0</v>
      </c>
      <c r="AB301">
        <v>319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69.58</v>
      </c>
      <c r="AI301">
        <v>69.58</v>
      </c>
      <c r="AJ301">
        <v>69.58</v>
      </c>
      <c r="AK301">
        <v>69.58</v>
      </c>
      <c r="AL301">
        <v>69.58</v>
      </c>
      <c r="AM301">
        <v>69.58</v>
      </c>
      <c r="AN301">
        <v>0</v>
      </c>
      <c r="AO301">
        <v>69.58</v>
      </c>
      <c r="AP301">
        <v>69.58</v>
      </c>
      <c r="AQ301">
        <v>69.58</v>
      </c>
      <c r="AR301">
        <v>69.58</v>
      </c>
      <c r="AS301">
        <v>69.58</v>
      </c>
      <c r="AT301">
        <v>69.58</v>
      </c>
      <c r="AU301" s="179">
        <v>630</v>
      </c>
      <c r="AV301">
        <v>0</v>
      </c>
      <c r="AW301">
        <v>0</v>
      </c>
      <c r="AX301">
        <v>1130</v>
      </c>
      <c r="AY301">
        <v>0</v>
      </c>
      <c r="AZ301">
        <v>0</v>
      </c>
      <c r="BA301">
        <v>0</v>
      </c>
      <c r="BB301">
        <v>0</v>
      </c>
      <c r="BC301">
        <v>835</v>
      </c>
      <c r="BD301">
        <v>0</v>
      </c>
      <c r="BE301">
        <v>0</v>
      </c>
      <c r="BF301">
        <v>0</v>
      </c>
      <c r="BG301">
        <v>0</v>
      </c>
      <c r="BH301">
        <v>110</v>
      </c>
      <c r="BI301">
        <v>26.6875</v>
      </c>
      <c r="BJ301">
        <v>76.631249999999994</v>
      </c>
      <c r="BK301">
        <v>77.5</v>
      </c>
      <c r="BL301">
        <v>47.83625</v>
      </c>
      <c r="BM301" t="s">
        <v>2879</v>
      </c>
      <c r="BN301">
        <v>20190701</v>
      </c>
      <c r="BO301">
        <v>319</v>
      </c>
      <c r="BP301" t="s">
        <v>238</v>
      </c>
      <c r="BQ301">
        <v>835</v>
      </c>
      <c r="BR301">
        <v>2020</v>
      </c>
      <c r="BS301" t="s">
        <v>14</v>
      </c>
      <c r="BT301">
        <v>319</v>
      </c>
    </row>
    <row r="302" spans="1:72" x14ac:dyDescent="0.2">
      <c r="A302" t="s">
        <v>770</v>
      </c>
      <c r="B302" t="s">
        <v>3241</v>
      </c>
      <c r="C302" t="s">
        <v>3169</v>
      </c>
      <c r="D302">
        <f>IF(TYPE="R",40,IF(ISNA(INDEX(Categories!D:E,MATCH(GROUPTYPE,Categories!D:D,0),2)),0,INDEX(Categories!D:E,MATCH(GROUPTYPE,Categories!D:D,0),2)))</f>
        <v>13</v>
      </c>
      <c r="E302" t="str">
        <f>IF(TYPE="R","Retained Earnings",IF(ISNA(INDEX(Categories!D:F,MATCH(GLCATCODE,Categories!E:E,0),3)),0,INDEX(Categories!D:F,MATCH(GLCATCODE,Categories!E:E,0),3)))</f>
        <v>Cost and Expenses</v>
      </c>
      <c r="F302" t="s">
        <v>238</v>
      </c>
      <c r="G302" t="s">
        <v>2377</v>
      </c>
      <c r="H302" t="s">
        <v>3237</v>
      </c>
      <c r="I302" t="s">
        <v>2887</v>
      </c>
      <c r="J302" t="s">
        <v>2876</v>
      </c>
      <c r="K302" t="s">
        <v>2876</v>
      </c>
      <c r="L302" t="s">
        <v>2876</v>
      </c>
      <c r="M302" t="s">
        <v>2876</v>
      </c>
      <c r="N302" t="s">
        <v>2876</v>
      </c>
      <c r="O302" t="s">
        <v>2876</v>
      </c>
      <c r="P302" t="s">
        <v>2876</v>
      </c>
      <c r="Q302" t="s">
        <v>2877</v>
      </c>
      <c r="R302" t="s">
        <v>2948</v>
      </c>
      <c r="S302">
        <f>VLOOKUP(ACCOUNTEXSEG,Sheet6!$A$2:$C$4000,3,TRUE)</f>
        <v>229.7</v>
      </c>
      <c r="T302">
        <f>IF(ACCTTYPE="I",0,OPENBALN)</f>
        <v>0</v>
      </c>
      <c r="U302">
        <v>0</v>
      </c>
      <c r="V302">
        <v>0</v>
      </c>
      <c r="W302">
        <v>350</v>
      </c>
      <c r="X302">
        <v>0</v>
      </c>
      <c r="Y302" s="179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83.33</v>
      </c>
      <c r="AI302">
        <v>83.33</v>
      </c>
      <c r="AJ302">
        <v>83.33</v>
      </c>
      <c r="AK302">
        <v>83.33</v>
      </c>
      <c r="AL302">
        <v>83.33</v>
      </c>
      <c r="AM302">
        <v>83.33</v>
      </c>
      <c r="AN302">
        <v>0</v>
      </c>
      <c r="AO302">
        <v>83.33</v>
      </c>
      <c r="AP302">
        <v>83.33</v>
      </c>
      <c r="AQ302">
        <v>83.33</v>
      </c>
      <c r="AR302">
        <v>83.33</v>
      </c>
      <c r="AS302">
        <v>83.33</v>
      </c>
      <c r="AT302">
        <v>83.33</v>
      </c>
      <c r="AU302" s="179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522.5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14.356249999999999</v>
      </c>
      <c r="BI302">
        <v>0</v>
      </c>
      <c r="BJ302">
        <v>0</v>
      </c>
      <c r="BK302">
        <v>12.89625</v>
      </c>
      <c r="BL302">
        <v>57.289375</v>
      </c>
      <c r="BM302" t="s">
        <v>2879</v>
      </c>
      <c r="BN302">
        <v>20190701</v>
      </c>
      <c r="BO302">
        <v>0</v>
      </c>
      <c r="BP302" t="s">
        <v>238</v>
      </c>
      <c r="BQ302">
        <v>522.5</v>
      </c>
      <c r="BR302">
        <v>2020</v>
      </c>
      <c r="BS302" t="s">
        <v>14</v>
      </c>
      <c r="BT302">
        <v>0</v>
      </c>
    </row>
    <row r="303" spans="1:72" x14ac:dyDescent="0.2">
      <c r="A303" t="s">
        <v>771</v>
      </c>
      <c r="B303" t="s">
        <v>3242</v>
      </c>
      <c r="C303" t="s">
        <v>3169</v>
      </c>
      <c r="D303">
        <f>IF(TYPE="R",40,IF(ISNA(INDEX(Categories!D:E,MATCH(GROUPTYPE,Categories!D:D,0),2)),0,INDEX(Categories!D:E,MATCH(GROUPTYPE,Categories!D:D,0),2)))</f>
        <v>13</v>
      </c>
      <c r="E303" t="str">
        <f>IF(TYPE="R","Retained Earnings",IF(ISNA(INDEX(Categories!D:F,MATCH(GLCATCODE,Categories!E:E,0),3)),0,INDEX(Categories!D:F,MATCH(GLCATCODE,Categories!E:E,0),3)))</f>
        <v>Cost and Expenses</v>
      </c>
      <c r="F303" t="s">
        <v>238</v>
      </c>
      <c r="G303" t="s">
        <v>2378</v>
      </c>
      <c r="H303" t="s">
        <v>3237</v>
      </c>
      <c r="I303" t="s">
        <v>2889</v>
      </c>
      <c r="J303" t="s">
        <v>2876</v>
      </c>
      <c r="K303" t="s">
        <v>2876</v>
      </c>
      <c r="L303" t="s">
        <v>2876</v>
      </c>
      <c r="M303" t="s">
        <v>2876</v>
      </c>
      <c r="N303" t="s">
        <v>2876</v>
      </c>
      <c r="O303" t="s">
        <v>2876</v>
      </c>
      <c r="P303" t="s">
        <v>2876</v>
      </c>
      <c r="Q303" t="s">
        <v>2877</v>
      </c>
      <c r="R303" t="s">
        <v>2948</v>
      </c>
      <c r="S303">
        <f>VLOOKUP(ACCOUNTEXSEG,Sheet6!$A$2:$C$4000,3,TRUE)</f>
        <v>13030.7</v>
      </c>
      <c r="T303">
        <f>IF(ACCTTYPE="I",0,OPENBALN)</f>
        <v>0</v>
      </c>
      <c r="U303">
        <v>0</v>
      </c>
      <c r="V303">
        <v>0</v>
      </c>
      <c r="W303">
        <v>645</v>
      </c>
      <c r="X303">
        <v>0</v>
      </c>
      <c r="Y303" s="179">
        <v>0</v>
      </c>
      <c r="Z303">
        <v>0</v>
      </c>
      <c r="AA303">
        <v>1151.5</v>
      </c>
      <c r="AB303">
        <v>65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236.46</v>
      </c>
      <c r="AI303">
        <v>236.46</v>
      </c>
      <c r="AJ303">
        <v>236.46</v>
      </c>
      <c r="AK303">
        <v>236.46</v>
      </c>
      <c r="AL303">
        <v>236.46</v>
      </c>
      <c r="AM303">
        <v>236.46</v>
      </c>
      <c r="AN303">
        <v>1151.5</v>
      </c>
      <c r="AO303">
        <v>236.46</v>
      </c>
      <c r="AP303">
        <v>236.46</v>
      </c>
      <c r="AQ303">
        <v>236.46</v>
      </c>
      <c r="AR303">
        <v>236.46</v>
      </c>
      <c r="AS303">
        <v>236.46</v>
      </c>
      <c r="AT303">
        <v>236.46</v>
      </c>
      <c r="AU303" s="179">
        <v>0</v>
      </c>
      <c r="AV303">
        <v>0</v>
      </c>
      <c r="AW303">
        <v>0</v>
      </c>
      <c r="AX303">
        <v>0</v>
      </c>
      <c r="AY303">
        <v>2545</v>
      </c>
      <c r="AZ303">
        <v>0</v>
      </c>
      <c r="BA303">
        <v>375</v>
      </c>
      <c r="BB303">
        <v>1817.5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973.48125000000005</v>
      </c>
      <c r="BI303">
        <v>101.7375</v>
      </c>
      <c r="BJ303">
        <v>129.90375</v>
      </c>
      <c r="BK303">
        <v>372.5575</v>
      </c>
      <c r="BL303">
        <v>234.535</v>
      </c>
      <c r="BM303" t="s">
        <v>2879</v>
      </c>
      <c r="BN303">
        <v>20190701</v>
      </c>
      <c r="BO303">
        <v>1216.5</v>
      </c>
      <c r="BP303" t="s">
        <v>238</v>
      </c>
      <c r="BQ303">
        <v>2192.5</v>
      </c>
      <c r="BR303">
        <v>2020</v>
      </c>
      <c r="BS303" t="s">
        <v>14</v>
      </c>
      <c r="BT303">
        <v>1216.5</v>
      </c>
    </row>
    <row r="304" spans="1:72" x14ac:dyDescent="0.2">
      <c r="A304" t="s">
        <v>772</v>
      </c>
      <c r="B304" t="s">
        <v>3243</v>
      </c>
      <c r="C304" t="s">
        <v>3169</v>
      </c>
      <c r="D304">
        <f>IF(TYPE="R",40,IF(ISNA(INDEX(Categories!D:E,MATCH(GROUPTYPE,Categories!D:D,0),2)),0,INDEX(Categories!D:E,MATCH(GROUPTYPE,Categories!D:D,0),2)))</f>
        <v>13</v>
      </c>
      <c r="E304" t="str">
        <f>IF(TYPE="R","Retained Earnings",IF(ISNA(INDEX(Categories!D:F,MATCH(GLCATCODE,Categories!E:E,0),3)),0,INDEX(Categories!D:F,MATCH(GLCATCODE,Categories!E:E,0),3)))</f>
        <v>Cost and Expenses</v>
      </c>
      <c r="F304" t="s">
        <v>238</v>
      </c>
      <c r="G304" t="s">
        <v>2379</v>
      </c>
      <c r="H304" t="s">
        <v>3237</v>
      </c>
      <c r="I304" t="s">
        <v>2891</v>
      </c>
      <c r="J304" t="s">
        <v>2876</v>
      </c>
      <c r="K304" t="s">
        <v>2876</v>
      </c>
      <c r="L304" t="s">
        <v>2876</v>
      </c>
      <c r="M304" t="s">
        <v>2876</v>
      </c>
      <c r="N304" t="s">
        <v>2876</v>
      </c>
      <c r="O304" t="s">
        <v>2876</v>
      </c>
      <c r="P304" t="s">
        <v>2876</v>
      </c>
      <c r="Q304" t="s">
        <v>2877</v>
      </c>
      <c r="R304" t="s">
        <v>2948</v>
      </c>
      <c r="S304">
        <f>VLOOKUP(ACCOUNTEXSEG,Sheet6!$A$2:$C$4000,3,TRUE)</f>
        <v>7851.75</v>
      </c>
      <c r="T304">
        <f>IF(ACCTTYPE="I",0,OPENBALN)</f>
        <v>0</v>
      </c>
      <c r="U304">
        <v>0</v>
      </c>
      <c r="V304">
        <v>2131</v>
      </c>
      <c r="W304">
        <v>940</v>
      </c>
      <c r="X304">
        <v>0</v>
      </c>
      <c r="Y304" s="179">
        <v>0</v>
      </c>
      <c r="Z304">
        <v>2085.08</v>
      </c>
      <c r="AA304">
        <v>6464.1</v>
      </c>
      <c r="AB304">
        <v>17640</v>
      </c>
      <c r="AC304">
        <v>720</v>
      </c>
      <c r="AD304">
        <v>1859.24</v>
      </c>
      <c r="AE304">
        <v>375</v>
      </c>
      <c r="AF304">
        <v>5471.5</v>
      </c>
      <c r="AG304">
        <v>5471.5</v>
      </c>
      <c r="AH304">
        <v>903.86</v>
      </c>
      <c r="AI304">
        <v>903.86</v>
      </c>
      <c r="AJ304">
        <v>903.86</v>
      </c>
      <c r="AK304">
        <v>903.86</v>
      </c>
      <c r="AL304">
        <v>903.86</v>
      </c>
      <c r="AM304">
        <v>903.86</v>
      </c>
      <c r="AN304">
        <v>6464.1</v>
      </c>
      <c r="AO304">
        <v>903.86</v>
      </c>
      <c r="AP304">
        <v>18543.86</v>
      </c>
      <c r="AQ304">
        <v>903.86</v>
      </c>
      <c r="AR304">
        <v>903.86</v>
      </c>
      <c r="AS304">
        <v>903.86</v>
      </c>
      <c r="AT304">
        <v>903.86</v>
      </c>
      <c r="AU304" s="179">
        <v>0</v>
      </c>
      <c r="AV304">
        <v>2320</v>
      </c>
      <c r="AW304">
        <v>0</v>
      </c>
      <c r="AX304">
        <v>0</v>
      </c>
      <c r="AY304">
        <v>0</v>
      </c>
      <c r="AZ304">
        <v>0</v>
      </c>
      <c r="BA304">
        <v>2847</v>
      </c>
      <c r="BB304">
        <v>2693.2</v>
      </c>
      <c r="BC304">
        <v>0</v>
      </c>
      <c r="BD304">
        <v>0</v>
      </c>
      <c r="BE304">
        <v>150</v>
      </c>
      <c r="BF304">
        <v>0</v>
      </c>
      <c r="BG304">
        <v>0</v>
      </c>
      <c r="BH304">
        <v>635.734375</v>
      </c>
      <c r="BI304">
        <v>2341.0912499999999</v>
      </c>
      <c r="BJ304">
        <v>616.66250000000002</v>
      </c>
      <c r="BK304">
        <v>1016.03125</v>
      </c>
      <c r="BL304">
        <v>2127.91</v>
      </c>
      <c r="BM304" t="s">
        <v>2879</v>
      </c>
      <c r="BN304">
        <v>20190701</v>
      </c>
      <c r="BO304">
        <v>32529.84</v>
      </c>
      <c r="BP304" t="s">
        <v>238</v>
      </c>
      <c r="BQ304">
        <v>5690.2</v>
      </c>
      <c r="BR304">
        <v>2020</v>
      </c>
      <c r="BS304" t="s">
        <v>14</v>
      </c>
      <c r="BT304">
        <v>32529.84</v>
      </c>
    </row>
    <row r="305" spans="1:72" x14ac:dyDescent="0.2">
      <c r="A305" t="s">
        <v>773</v>
      </c>
      <c r="B305" t="s">
        <v>3244</v>
      </c>
      <c r="C305" t="s">
        <v>3169</v>
      </c>
      <c r="D305">
        <f>IF(TYPE="R",40,IF(ISNA(INDEX(Categories!D:E,MATCH(GROUPTYPE,Categories!D:D,0),2)),0,INDEX(Categories!D:E,MATCH(GROUPTYPE,Categories!D:D,0),2)))</f>
        <v>13</v>
      </c>
      <c r="E305" t="str">
        <f>IF(TYPE="R","Retained Earnings",IF(ISNA(INDEX(Categories!D:F,MATCH(GLCATCODE,Categories!E:E,0),3)),0,INDEX(Categories!D:F,MATCH(GLCATCODE,Categories!E:E,0),3)))</f>
        <v>Cost and Expenses</v>
      </c>
      <c r="F305" t="s">
        <v>238</v>
      </c>
      <c r="G305" t="s">
        <v>2381</v>
      </c>
      <c r="H305" t="s">
        <v>3237</v>
      </c>
      <c r="I305" t="s">
        <v>2895</v>
      </c>
      <c r="J305" t="s">
        <v>2876</v>
      </c>
      <c r="K305" t="s">
        <v>2876</v>
      </c>
      <c r="L305" t="s">
        <v>2876</v>
      </c>
      <c r="M305" t="s">
        <v>2876</v>
      </c>
      <c r="N305" t="s">
        <v>2876</v>
      </c>
      <c r="O305" t="s">
        <v>2876</v>
      </c>
      <c r="P305" t="s">
        <v>2876</v>
      </c>
      <c r="Q305" t="s">
        <v>2877</v>
      </c>
      <c r="R305" t="s">
        <v>2948</v>
      </c>
      <c r="S305">
        <f>VLOOKUP(ACCOUNTEXSEG,Sheet6!$A$2:$C$4000,3,TRUE)</f>
        <v>0</v>
      </c>
      <c r="T305">
        <f>IF(ACCTTYPE="I",0,OPENBALN)</f>
        <v>0</v>
      </c>
      <c r="U305">
        <v>0</v>
      </c>
      <c r="V305">
        <v>0</v>
      </c>
      <c r="W305">
        <v>0</v>
      </c>
      <c r="X305">
        <v>0</v>
      </c>
      <c r="Y305" s="179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 s="179">
        <v>0</v>
      </c>
      <c r="AV305">
        <v>0</v>
      </c>
      <c r="AW305">
        <v>0</v>
      </c>
      <c r="AX305">
        <v>379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23.6875</v>
      </c>
      <c r="BI305">
        <v>0</v>
      </c>
      <c r="BJ305">
        <v>0</v>
      </c>
      <c r="BK305">
        <v>0</v>
      </c>
      <c r="BL305">
        <v>0</v>
      </c>
      <c r="BM305" t="s">
        <v>2879</v>
      </c>
      <c r="BN305">
        <v>20190701</v>
      </c>
      <c r="BO305">
        <v>0</v>
      </c>
      <c r="BP305" t="s">
        <v>238</v>
      </c>
      <c r="BQ305">
        <v>0</v>
      </c>
      <c r="BR305">
        <v>2020</v>
      </c>
      <c r="BS305" t="s">
        <v>14</v>
      </c>
      <c r="BT305">
        <v>0</v>
      </c>
    </row>
    <row r="306" spans="1:72" x14ac:dyDescent="0.2">
      <c r="A306" t="s">
        <v>774</v>
      </c>
      <c r="B306" t="s">
        <v>3245</v>
      </c>
      <c r="C306" t="s">
        <v>3169</v>
      </c>
      <c r="D306">
        <f>IF(TYPE="R",40,IF(ISNA(INDEX(Categories!D:E,MATCH(GROUPTYPE,Categories!D:D,0),2)),0,INDEX(Categories!D:E,MATCH(GROUPTYPE,Categories!D:D,0),2)))</f>
        <v>13</v>
      </c>
      <c r="E306" t="str">
        <f>IF(TYPE="R","Retained Earnings",IF(ISNA(INDEX(Categories!D:F,MATCH(GLCATCODE,Categories!E:E,0),3)),0,INDEX(Categories!D:F,MATCH(GLCATCODE,Categories!E:E,0),3)))</f>
        <v>Cost and Expenses</v>
      </c>
      <c r="F306" t="s">
        <v>238</v>
      </c>
      <c r="G306" t="s">
        <v>2382</v>
      </c>
      <c r="H306" t="s">
        <v>3237</v>
      </c>
      <c r="I306" t="s">
        <v>2897</v>
      </c>
      <c r="J306" t="s">
        <v>2876</v>
      </c>
      <c r="K306" t="s">
        <v>2876</v>
      </c>
      <c r="L306" t="s">
        <v>2876</v>
      </c>
      <c r="M306" t="s">
        <v>2876</v>
      </c>
      <c r="N306" t="s">
        <v>2876</v>
      </c>
      <c r="O306" t="s">
        <v>2876</v>
      </c>
      <c r="P306" t="s">
        <v>2876</v>
      </c>
      <c r="Q306" t="s">
        <v>2877</v>
      </c>
      <c r="R306" t="s">
        <v>2948</v>
      </c>
      <c r="S306">
        <f>VLOOKUP(ACCOUNTEXSEG,Sheet6!$A$2:$C$4000,3,TRUE)</f>
        <v>12245.1</v>
      </c>
      <c r="T306">
        <f>IF(ACCTTYPE="I",0,OPENBALN)</f>
        <v>0</v>
      </c>
      <c r="U306">
        <v>674.49</v>
      </c>
      <c r="V306">
        <v>1808.07</v>
      </c>
      <c r="W306">
        <v>706.89</v>
      </c>
      <c r="X306">
        <v>684.08</v>
      </c>
      <c r="Y306" s="179">
        <v>2827.15</v>
      </c>
      <c r="Z306">
        <v>0</v>
      </c>
      <c r="AA306">
        <v>0</v>
      </c>
      <c r="AB306">
        <v>3720.66</v>
      </c>
      <c r="AC306">
        <v>669.05</v>
      </c>
      <c r="AD306">
        <v>2332.1799999999998</v>
      </c>
      <c r="AE306">
        <v>0</v>
      </c>
      <c r="AF306">
        <v>0</v>
      </c>
      <c r="AG306">
        <v>0</v>
      </c>
      <c r="AH306">
        <v>1878.7</v>
      </c>
      <c r="AI306">
        <v>1878.7</v>
      </c>
      <c r="AJ306">
        <v>1878.7</v>
      </c>
      <c r="AK306">
        <v>1878.7</v>
      </c>
      <c r="AL306">
        <v>1878.7</v>
      </c>
      <c r="AM306">
        <v>1878.7</v>
      </c>
      <c r="AN306">
        <v>0</v>
      </c>
      <c r="AO306">
        <v>1878.7</v>
      </c>
      <c r="AP306">
        <v>1878.7</v>
      </c>
      <c r="AQ306">
        <v>1878.7</v>
      </c>
      <c r="AR306">
        <v>1878.7</v>
      </c>
      <c r="AS306">
        <v>1878.7</v>
      </c>
      <c r="AT306">
        <v>1878.7</v>
      </c>
      <c r="AU306" s="179">
        <v>654.84</v>
      </c>
      <c r="AV306">
        <v>2531.0500000000002</v>
      </c>
      <c r="AW306">
        <v>6293.17</v>
      </c>
      <c r="AX306">
        <v>2719.59</v>
      </c>
      <c r="AY306">
        <v>1089.03</v>
      </c>
      <c r="AZ306">
        <v>1305.47</v>
      </c>
      <c r="BA306">
        <v>2122.69</v>
      </c>
      <c r="BB306">
        <v>5373.17</v>
      </c>
      <c r="BC306">
        <v>1084.73</v>
      </c>
      <c r="BD306">
        <v>674.49</v>
      </c>
      <c r="BE306">
        <v>5914.17</v>
      </c>
      <c r="BF306">
        <v>674.49</v>
      </c>
      <c r="BG306">
        <v>674.49</v>
      </c>
      <c r="BH306">
        <v>1677.390625</v>
      </c>
      <c r="BI306">
        <v>252.34562500000001</v>
      </c>
      <c r="BJ306">
        <v>1227.869375</v>
      </c>
      <c r="BK306">
        <v>495.90312499999999</v>
      </c>
      <c r="BL306">
        <v>1291.60625</v>
      </c>
      <c r="BM306" t="s">
        <v>2879</v>
      </c>
      <c r="BN306">
        <v>20190701</v>
      </c>
      <c r="BO306">
        <v>6721.89</v>
      </c>
      <c r="BP306" t="s">
        <v>238</v>
      </c>
      <c r="BQ306">
        <v>15843.74</v>
      </c>
      <c r="BR306">
        <v>2020</v>
      </c>
      <c r="BS306" t="s">
        <v>14</v>
      </c>
      <c r="BT306">
        <v>6721.89</v>
      </c>
    </row>
    <row r="307" spans="1:72" x14ac:dyDescent="0.2">
      <c r="A307" t="s">
        <v>775</v>
      </c>
      <c r="B307" t="s">
        <v>3246</v>
      </c>
      <c r="C307" t="s">
        <v>3169</v>
      </c>
      <c r="D307">
        <f>IF(TYPE="R",40,IF(ISNA(INDEX(Categories!D:E,MATCH(GROUPTYPE,Categories!D:D,0),2)),0,INDEX(Categories!D:E,MATCH(GROUPTYPE,Categories!D:D,0),2)))</f>
        <v>13</v>
      </c>
      <c r="E307" t="str">
        <f>IF(TYPE="R","Retained Earnings",IF(ISNA(INDEX(Categories!D:F,MATCH(GLCATCODE,Categories!E:E,0),3)),0,INDEX(Categories!D:F,MATCH(GLCATCODE,Categories!E:E,0),3)))</f>
        <v>Cost and Expenses</v>
      </c>
      <c r="F307" t="s">
        <v>238</v>
      </c>
      <c r="G307" t="s">
        <v>2386</v>
      </c>
      <c r="H307" t="s">
        <v>3247</v>
      </c>
      <c r="I307" t="s">
        <v>2875</v>
      </c>
      <c r="J307" t="s">
        <v>2876</v>
      </c>
      <c r="K307" t="s">
        <v>2876</v>
      </c>
      <c r="L307" t="s">
        <v>2876</v>
      </c>
      <c r="M307" t="s">
        <v>2876</v>
      </c>
      <c r="N307" t="s">
        <v>2876</v>
      </c>
      <c r="O307" t="s">
        <v>2876</v>
      </c>
      <c r="P307" t="s">
        <v>2876</v>
      </c>
      <c r="Q307" t="s">
        <v>2877</v>
      </c>
      <c r="R307" t="s">
        <v>2948</v>
      </c>
      <c r="S307">
        <f>VLOOKUP(ACCOUNTEXSEG,Sheet6!$A$2:$C$4000,3,TRUE)</f>
        <v>2076.34</v>
      </c>
      <c r="T307">
        <f>IF(ACCTTYPE="I",0,OPENBALN)</f>
        <v>0</v>
      </c>
      <c r="U307">
        <v>1070.9100000000001</v>
      </c>
      <c r="V307">
        <v>254.54</v>
      </c>
      <c r="W307">
        <v>798.18</v>
      </c>
      <c r="X307">
        <v>0</v>
      </c>
      <c r="Y307" s="179">
        <v>543.64</v>
      </c>
      <c r="Z307">
        <v>934.54</v>
      </c>
      <c r="AA307">
        <v>254.54</v>
      </c>
      <c r="AB307">
        <v>543.64</v>
      </c>
      <c r="AC307">
        <v>254.54</v>
      </c>
      <c r="AD307">
        <v>463.64</v>
      </c>
      <c r="AE307">
        <v>663.63</v>
      </c>
      <c r="AF307">
        <v>254.54</v>
      </c>
      <c r="AG307">
        <v>254.54</v>
      </c>
      <c r="AH307">
        <v>536.69000000000005</v>
      </c>
      <c r="AI307">
        <v>536.69000000000005</v>
      </c>
      <c r="AJ307">
        <v>536.69000000000005</v>
      </c>
      <c r="AK307">
        <v>536.69000000000005</v>
      </c>
      <c r="AL307">
        <v>536.69000000000005</v>
      </c>
      <c r="AM307">
        <v>536.69000000000005</v>
      </c>
      <c r="AN307">
        <v>254.54</v>
      </c>
      <c r="AO307">
        <v>536.69000000000005</v>
      </c>
      <c r="AP307">
        <v>536.69000000000005</v>
      </c>
      <c r="AQ307">
        <v>536.69000000000005</v>
      </c>
      <c r="AR307">
        <v>536.69000000000005</v>
      </c>
      <c r="AS307">
        <v>536.69000000000005</v>
      </c>
      <c r="AT307">
        <v>536.69000000000005</v>
      </c>
      <c r="AU307" s="179">
        <v>236.36</v>
      </c>
      <c r="AV307">
        <v>0</v>
      </c>
      <c r="AW307">
        <v>469.09</v>
      </c>
      <c r="AX307">
        <v>254.54</v>
      </c>
      <c r="AY307">
        <v>254.54</v>
      </c>
      <c r="AZ307">
        <v>543.64</v>
      </c>
      <c r="BA307">
        <v>799.99</v>
      </c>
      <c r="BB307">
        <v>254.54</v>
      </c>
      <c r="BC307">
        <v>463.64</v>
      </c>
      <c r="BD307">
        <v>334.54</v>
      </c>
      <c r="BE307">
        <v>543.64</v>
      </c>
      <c r="BF307">
        <v>254.54</v>
      </c>
      <c r="BG307">
        <v>254.54</v>
      </c>
      <c r="BH307">
        <v>239.65687500000001</v>
      </c>
      <c r="BI307">
        <v>266.70187499999997</v>
      </c>
      <c r="BJ307">
        <v>321.07625000000002</v>
      </c>
      <c r="BK307">
        <v>291.47500000000002</v>
      </c>
      <c r="BL307">
        <v>384.88312500000001</v>
      </c>
      <c r="BM307" t="s">
        <v>2879</v>
      </c>
      <c r="BN307">
        <v>20190701</v>
      </c>
      <c r="BO307">
        <v>2434.5300000000002</v>
      </c>
      <c r="BP307" t="s">
        <v>238</v>
      </c>
      <c r="BQ307">
        <v>2650.89</v>
      </c>
      <c r="BR307">
        <v>2020</v>
      </c>
      <c r="BS307" t="s">
        <v>14</v>
      </c>
      <c r="BT307">
        <v>2434.5300000000002</v>
      </c>
    </row>
    <row r="308" spans="1:72" x14ac:dyDescent="0.2">
      <c r="A308" t="s">
        <v>776</v>
      </c>
      <c r="B308" t="s">
        <v>3248</v>
      </c>
      <c r="C308" t="s">
        <v>3169</v>
      </c>
      <c r="D308">
        <f>IF(TYPE="R",40,IF(ISNA(INDEX(Categories!D:E,MATCH(GROUPTYPE,Categories!D:D,0),2)),0,INDEX(Categories!D:E,MATCH(GROUPTYPE,Categories!D:D,0),2)))</f>
        <v>13</v>
      </c>
      <c r="E308" t="str">
        <f>IF(TYPE="R","Retained Earnings",IF(ISNA(INDEX(Categories!D:F,MATCH(GLCATCODE,Categories!E:E,0),3)),0,INDEX(Categories!D:F,MATCH(GLCATCODE,Categories!E:E,0),3)))</f>
        <v>Cost and Expenses</v>
      </c>
      <c r="F308" t="s">
        <v>238</v>
      </c>
      <c r="G308" t="s">
        <v>2387</v>
      </c>
      <c r="H308" t="s">
        <v>3247</v>
      </c>
      <c r="I308" t="s">
        <v>2881</v>
      </c>
      <c r="J308" t="s">
        <v>2876</v>
      </c>
      <c r="K308" t="s">
        <v>2876</v>
      </c>
      <c r="L308" t="s">
        <v>2876</v>
      </c>
      <c r="M308" t="s">
        <v>2876</v>
      </c>
      <c r="N308" t="s">
        <v>2876</v>
      </c>
      <c r="O308" t="s">
        <v>2876</v>
      </c>
      <c r="P308" t="s">
        <v>2876</v>
      </c>
      <c r="Q308" t="s">
        <v>2877</v>
      </c>
      <c r="R308" t="s">
        <v>2948</v>
      </c>
      <c r="S308">
        <f>VLOOKUP(ACCOUNTEXSEG,Sheet6!$A$2:$C$4000,3,TRUE)</f>
        <v>3581.82</v>
      </c>
      <c r="T308">
        <f>IF(ACCTTYPE="I",0,OPENBALN)</f>
        <v>0</v>
      </c>
      <c r="U308">
        <v>1009.09</v>
      </c>
      <c r="V308">
        <v>1504.54</v>
      </c>
      <c r="W308">
        <v>1081.82</v>
      </c>
      <c r="X308">
        <v>363.64</v>
      </c>
      <c r="Y308" s="179">
        <v>449.09</v>
      </c>
      <c r="Z308">
        <v>0</v>
      </c>
      <c r="AA308">
        <v>1047.28</v>
      </c>
      <c r="AB308">
        <v>826.27</v>
      </c>
      <c r="AC308">
        <v>667.27</v>
      </c>
      <c r="AD308">
        <v>667.27</v>
      </c>
      <c r="AE308">
        <v>0</v>
      </c>
      <c r="AF308">
        <v>1394.54</v>
      </c>
      <c r="AG308">
        <v>1394.54</v>
      </c>
      <c r="AH308">
        <v>550</v>
      </c>
      <c r="AI308">
        <v>550</v>
      </c>
      <c r="AJ308">
        <v>550</v>
      </c>
      <c r="AK308">
        <v>550</v>
      </c>
      <c r="AL308">
        <v>550</v>
      </c>
      <c r="AM308">
        <v>550</v>
      </c>
      <c r="AN308">
        <v>1047.28</v>
      </c>
      <c r="AO308">
        <v>550</v>
      </c>
      <c r="AP308">
        <v>550</v>
      </c>
      <c r="AQ308">
        <v>550</v>
      </c>
      <c r="AR308">
        <v>550</v>
      </c>
      <c r="AS308">
        <v>550</v>
      </c>
      <c r="AT308">
        <v>550</v>
      </c>
      <c r="AU308" s="179">
        <v>0</v>
      </c>
      <c r="AV308">
        <v>1468.18</v>
      </c>
      <c r="AW308">
        <v>570</v>
      </c>
      <c r="AX308">
        <v>609.09</v>
      </c>
      <c r="AY308">
        <v>0</v>
      </c>
      <c r="AZ308">
        <v>1306.17</v>
      </c>
      <c r="BA308">
        <v>622.73</v>
      </c>
      <c r="BB308">
        <v>445.45</v>
      </c>
      <c r="BC308">
        <v>763.64</v>
      </c>
      <c r="BD308">
        <v>0</v>
      </c>
      <c r="BE308">
        <v>904.54</v>
      </c>
      <c r="BF308">
        <v>645.45000000000005</v>
      </c>
      <c r="BG308">
        <v>645.45000000000005</v>
      </c>
      <c r="BH308">
        <v>470.95375000000001</v>
      </c>
      <c r="BI308">
        <v>507.04500000000002</v>
      </c>
      <c r="BJ308">
        <v>478.55437499999999</v>
      </c>
      <c r="BK308">
        <v>495.23874999999998</v>
      </c>
      <c r="BL308">
        <v>443.58</v>
      </c>
      <c r="BM308" t="s">
        <v>2879</v>
      </c>
      <c r="BN308">
        <v>20190701</v>
      </c>
      <c r="BO308">
        <v>4602.63</v>
      </c>
      <c r="BP308" t="s">
        <v>238</v>
      </c>
      <c r="BQ308">
        <v>3381.81</v>
      </c>
      <c r="BR308">
        <v>2020</v>
      </c>
      <c r="BS308" t="s">
        <v>14</v>
      </c>
      <c r="BT308">
        <v>4602.63</v>
      </c>
    </row>
    <row r="309" spans="1:72" x14ac:dyDescent="0.2">
      <c r="A309" t="s">
        <v>1431</v>
      </c>
      <c r="B309" t="s">
        <v>3249</v>
      </c>
      <c r="C309" t="s">
        <v>3169</v>
      </c>
      <c r="D309">
        <f>IF(TYPE="R",40,IF(ISNA(INDEX(Categories!D:E,MATCH(GROUPTYPE,Categories!D:D,0),2)),0,INDEX(Categories!D:E,MATCH(GROUPTYPE,Categories!D:D,0),2)))</f>
        <v>13</v>
      </c>
      <c r="E309" t="str">
        <f>IF(TYPE="R","Retained Earnings",IF(ISNA(INDEX(Categories!D:F,MATCH(GLCATCODE,Categories!E:E,0),3)),0,INDEX(Categories!D:F,MATCH(GLCATCODE,Categories!E:E,0),3)))</f>
        <v>Cost and Expenses</v>
      </c>
      <c r="F309" t="s">
        <v>238</v>
      </c>
      <c r="G309" t="s">
        <v>2388</v>
      </c>
      <c r="H309" t="s">
        <v>3247</v>
      </c>
      <c r="I309" t="s">
        <v>2883</v>
      </c>
      <c r="J309" t="s">
        <v>2876</v>
      </c>
      <c r="K309" t="s">
        <v>2876</v>
      </c>
      <c r="L309" t="s">
        <v>2876</v>
      </c>
      <c r="M309" t="s">
        <v>2876</v>
      </c>
      <c r="N309" t="s">
        <v>2876</v>
      </c>
      <c r="O309" t="s">
        <v>2876</v>
      </c>
      <c r="P309" t="s">
        <v>2876</v>
      </c>
      <c r="Q309" t="s">
        <v>2877</v>
      </c>
      <c r="R309" t="s">
        <v>2948</v>
      </c>
      <c r="S309">
        <f>VLOOKUP(ACCOUNTEXSEG,Sheet6!$A$2:$C$4000,3,TRUE)</f>
        <v>0</v>
      </c>
      <c r="T309">
        <f>IF(ACCTTYPE="I",0,OPENBALN)</f>
        <v>0</v>
      </c>
      <c r="U309">
        <v>0</v>
      </c>
      <c r="V309">
        <v>0</v>
      </c>
      <c r="W309">
        <v>0</v>
      </c>
      <c r="X309">
        <v>0</v>
      </c>
      <c r="Y309" s="17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 s="17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2.2131249999999998</v>
      </c>
      <c r="BL309">
        <v>0</v>
      </c>
      <c r="BM309" t="s">
        <v>2879</v>
      </c>
      <c r="BN309">
        <v>20190701</v>
      </c>
      <c r="BO309">
        <v>0</v>
      </c>
      <c r="BP309" t="s">
        <v>238</v>
      </c>
      <c r="BQ309">
        <v>0</v>
      </c>
      <c r="BR309">
        <v>2020</v>
      </c>
      <c r="BS309" t="s">
        <v>14</v>
      </c>
      <c r="BT309">
        <v>0</v>
      </c>
    </row>
    <row r="310" spans="1:72" x14ac:dyDescent="0.2">
      <c r="A310" t="s">
        <v>777</v>
      </c>
      <c r="B310" t="s">
        <v>3250</v>
      </c>
      <c r="C310" t="s">
        <v>3169</v>
      </c>
      <c r="D310">
        <f>IF(TYPE="R",40,IF(ISNA(INDEX(Categories!D:E,MATCH(GROUPTYPE,Categories!D:D,0),2)),0,INDEX(Categories!D:E,MATCH(GROUPTYPE,Categories!D:D,0),2)))</f>
        <v>13</v>
      </c>
      <c r="E310" t="str">
        <f>IF(TYPE="R","Retained Earnings",IF(ISNA(INDEX(Categories!D:F,MATCH(GLCATCODE,Categories!E:E,0),3)),0,INDEX(Categories!D:F,MATCH(GLCATCODE,Categories!E:E,0),3)))</f>
        <v>Cost and Expenses</v>
      </c>
      <c r="F310" t="s">
        <v>238</v>
      </c>
      <c r="G310" t="s">
        <v>2389</v>
      </c>
      <c r="H310" t="s">
        <v>3247</v>
      </c>
      <c r="I310" t="s">
        <v>2885</v>
      </c>
      <c r="J310" t="s">
        <v>2876</v>
      </c>
      <c r="K310" t="s">
        <v>2876</v>
      </c>
      <c r="L310" t="s">
        <v>2876</v>
      </c>
      <c r="M310" t="s">
        <v>2876</v>
      </c>
      <c r="N310" t="s">
        <v>2876</v>
      </c>
      <c r="O310" t="s">
        <v>2876</v>
      </c>
      <c r="P310" t="s">
        <v>2876</v>
      </c>
      <c r="Q310" t="s">
        <v>2877</v>
      </c>
      <c r="R310" t="s">
        <v>2948</v>
      </c>
      <c r="S310">
        <f>VLOOKUP(ACCOUNTEXSEG,Sheet6!$A$2:$C$4000,3,TRUE)</f>
        <v>337.74</v>
      </c>
      <c r="T310">
        <f>IF(ACCTTYPE="I",0,OPENBALN)</f>
        <v>0</v>
      </c>
      <c r="U310">
        <v>168.18</v>
      </c>
      <c r="V310">
        <v>131.82</v>
      </c>
      <c r="W310">
        <v>131.82</v>
      </c>
      <c r="X310">
        <v>131.82</v>
      </c>
      <c r="Y310" s="179">
        <v>120</v>
      </c>
      <c r="Z310">
        <v>0</v>
      </c>
      <c r="AA310">
        <v>240</v>
      </c>
      <c r="AB310">
        <v>0</v>
      </c>
      <c r="AC310">
        <v>240</v>
      </c>
      <c r="AD310">
        <v>240</v>
      </c>
      <c r="AE310">
        <v>0</v>
      </c>
      <c r="AF310">
        <v>240</v>
      </c>
      <c r="AG310">
        <v>240</v>
      </c>
      <c r="AH310">
        <v>132</v>
      </c>
      <c r="AI310">
        <v>132</v>
      </c>
      <c r="AJ310">
        <v>132</v>
      </c>
      <c r="AK310">
        <v>132</v>
      </c>
      <c r="AL310">
        <v>132</v>
      </c>
      <c r="AM310">
        <v>132</v>
      </c>
      <c r="AN310">
        <v>240</v>
      </c>
      <c r="AO310">
        <v>132</v>
      </c>
      <c r="AP310">
        <v>132</v>
      </c>
      <c r="AQ310">
        <v>132</v>
      </c>
      <c r="AR310">
        <v>132</v>
      </c>
      <c r="AS310">
        <v>132</v>
      </c>
      <c r="AT310">
        <v>132</v>
      </c>
      <c r="AU310" s="179">
        <v>0</v>
      </c>
      <c r="AV310">
        <v>0</v>
      </c>
      <c r="AW310">
        <v>127.27</v>
      </c>
      <c r="AX310">
        <v>63.64</v>
      </c>
      <c r="AY310">
        <v>0</v>
      </c>
      <c r="AZ310">
        <v>0</v>
      </c>
      <c r="BA310">
        <v>63.64</v>
      </c>
      <c r="BB310">
        <v>0</v>
      </c>
      <c r="BC310">
        <v>0</v>
      </c>
      <c r="BD310">
        <v>0</v>
      </c>
      <c r="BE310">
        <v>63.64</v>
      </c>
      <c r="BF310">
        <v>0</v>
      </c>
      <c r="BG310">
        <v>0</v>
      </c>
      <c r="BH310">
        <v>33.040624999999999</v>
      </c>
      <c r="BI310">
        <v>97.727500000000006</v>
      </c>
      <c r="BJ310">
        <v>34.943750000000001</v>
      </c>
      <c r="BK310">
        <v>50.990625000000001</v>
      </c>
      <c r="BL310">
        <v>105.75</v>
      </c>
      <c r="BM310" t="s">
        <v>2879</v>
      </c>
      <c r="BN310">
        <v>20190701</v>
      </c>
      <c r="BO310">
        <v>960</v>
      </c>
      <c r="BP310" t="s">
        <v>238</v>
      </c>
      <c r="BQ310">
        <v>127.28</v>
      </c>
      <c r="BR310">
        <v>2020</v>
      </c>
      <c r="BS310" t="s">
        <v>14</v>
      </c>
      <c r="BT310">
        <v>960</v>
      </c>
    </row>
    <row r="311" spans="1:72" x14ac:dyDescent="0.2">
      <c r="A311" t="s">
        <v>778</v>
      </c>
      <c r="B311" t="s">
        <v>3251</v>
      </c>
      <c r="C311" t="s">
        <v>3169</v>
      </c>
      <c r="D311">
        <f>IF(TYPE="R",40,IF(ISNA(INDEX(Categories!D:E,MATCH(GROUPTYPE,Categories!D:D,0),2)),0,INDEX(Categories!D:E,MATCH(GROUPTYPE,Categories!D:D,0),2)))</f>
        <v>13</v>
      </c>
      <c r="E311" t="str">
        <f>IF(TYPE="R","Retained Earnings",IF(ISNA(INDEX(Categories!D:F,MATCH(GLCATCODE,Categories!E:E,0),3)),0,INDEX(Categories!D:F,MATCH(GLCATCODE,Categories!E:E,0),3)))</f>
        <v>Cost and Expenses</v>
      </c>
      <c r="F311" t="s">
        <v>238</v>
      </c>
      <c r="G311" t="s">
        <v>2391</v>
      </c>
      <c r="H311" t="s">
        <v>3247</v>
      </c>
      <c r="I311" t="s">
        <v>2889</v>
      </c>
      <c r="J311" t="s">
        <v>2876</v>
      </c>
      <c r="K311" t="s">
        <v>2876</v>
      </c>
      <c r="L311" t="s">
        <v>2876</v>
      </c>
      <c r="M311" t="s">
        <v>2876</v>
      </c>
      <c r="N311" t="s">
        <v>2876</v>
      </c>
      <c r="O311" t="s">
        <v>2876</v>
      </c>
      <c r="P311" t="s">
        <v>2876</v>
      </c>
      <c r="Q311" t="s">
        <v>2877</v>
      </c>
      <c r="R311" t="s">
        <v>2948</v>
      </c>
      <c r="S311">
        <f>VLOOKUP(ACCOUNTEXSEG,Sheet6!$A$2:$C$4000,3,TRUE)</f>
        <v>0</v>
      </c>
      <c r="T311">
        <f>IF(ACCTTYPE="I",0,OPENBALN)</f>
        <v>0</v>
      </c>
      <c r="U311">
        <v>0</v>
      </c>
      <c r="V311">
        <v>0</v>
      </c>
      <c r="W311">
        <v>0</v>
      </c>
      <c r="X311">
        <v>0</v>
      </c>
      <c r="Y311" s="179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 s="179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0.21875</v>
      </c>
      <c r="BL311">
        <v>0</v>
      </c>
      <c r="BM311" t="s">
        <v>2879</v>
      </c>
      <c r="BN311">
        <v>20190701</v>
      </c>
      <c r="BO311">
        <v>0</v>
      </c>
      <c r="BP311" t="s">
        <v>238</v>
      </c>
      <c r="BQ311">
        <v>0</v>
      </c>
      <c r="BR311">
        <v>2020</v>
      </c>
      <c r="BS311" t="s">
        <v>14</v>
      </c>
      <c r="BT311">
        <v>0</v>
      </c>
    </row>
    <row r="312" spans="1:72" x14ac:dyDescent="0.2">
      <c r="A312" t="s">
        <v>779</v>
      </c>
      <c r="B312" t="s">
        <v>3252</v>
      </c>
      <c r="C312" t="s">
        <v>3169</v>
      </c>
      <c r="D312">
        <f>IF(TYPE="R",40,IF(ISNA(INDEX(Categories!D:E,MATCH(GROUPTYPE,Categories!D:D,0),2)),0,INDEX(Categories!D:E,MATCH(GROUPTYPE,Categories!D:D,0),2)))</f>
        <v>13</v>
      </c>
      <c r="E312" t="str">
        <f>IF(TYPE="R","Retained Earnings",IF(ISNA(INDEX(Categories!D:F,MATCH(GLCATCODE,Categories!E:E,0),3)),0,INDEX(Categories!D:F,MATCH(GLCATCODE,Categories!E:E,0),3)))</f>
        <v>Cost and Expenses</v>
      </c>
      <c r="F312" t="s">
        <v>238</v>
      </c>
      <c r="G312" t="s">
        <v>2392</v>
      </c>
      <c r="H312" t="s">
        <v>3247</v>
      </c>
      <c r="I312" t="s">
        <v>2891</v>
      </c>
      <c r="J312" t="s">
        <v>2876</v>
      </c>
      <c r="K312" t="s">
        <v>2876</v>
      </c>
      <c r="L312" t="s">
        <v>2876</v>
      </c>
      <c r="M312" t="s">
        <v>2876</v>
      </c>
      <c r="N312" t="s">
        <v>2876</v>
      </c>
      <c r="O312" t="s">
        <v>2876</v>
      </c>
      <c r="P312" t="s">
        <v>2876</v>
      </c>
      <c r="Q312" t="s">
        <v>2877</v>
      </c>
      <c r="R312" t="s">
        <v>2948</v>
      </c>
      <c r="S312">
        <f>VLOOKUP(ACCOUNTEXSEG,Sheet6!$A$2:$C$4000,3,TRUE)</f>
        <v>0</v>
      </c>
      <c r="T312">
        <f>IF(ACCTTYPE="I",0,OPENBALN)</f>
        <v>0</v>
      </c>
      <c r="U312">
        <v>336</v>
      </c>
      <c r="V312">
        <v>0</v>
      </c>
      <c r="W312">
        <v>0</v>
      </c>
      <c r="X312">
        <v>0</v>
      </c>
      <c r="Y312" s="179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28</v>
      </c>
      <c r="AI312">
        <v>28</v>
      </c>
      <c r="AJ312">
        <v>28</v>
      </c>
      <c r="AK312">
        <v>28</v>
      </c>
      <c r="AL312">
        <v>28</v>
      </c>
      <c r="AM312">
        <v>28</v>
      </c>
      <c r="AN312">
        <v>0</v>
      </c>
      <c r="AO312">
        <v>28</v>
      </c>
      <c r="AP312">
        <v>28</v>
      </c>
      <c r="AQ312">
        <v>28</v>
      </c>
      <c r="AR312">
        <v>28</v>
      </c>
      <c r="AS312">
        <v>28</v>
      </c>
      <c r="AT312">
        <v>28</v>
      </c>
      <c r="AU312" s="179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19.25</v>
      </c>
      <c r="BM312" t="s">
        <v>2879</v>
      </c>
      <c r="BN312">
        <v>20190701</v>
      </c>
      <c r="BO312">
        <v>0</v>
      </c>
      <c r="BP312" t="s">
        <v>238</v>
      </c>
      <c r="BQ312">
        <v>0</v>
      </c>
      <c r="BR312">
        <v>2020</v>
      </c>
      <c r="BS312" t="s">
        <v>14</v>
      </c>
      <c r="BT312">
        <v>0</v>
      </c>
    </row>
    <row r="313" spans="1:72" x14ac:dyDescent="0.2">
      <c r="A313" t="s">
        <v>781</v>
      </c>
      <c r="B313" t="s">
        <v>3253</v>
      </c>
      <c r="C313" t="s">
        <v>3169</v>
      </c>
      <c r="D313">
        <f>IF(TYPE="R",40,IF(ISNA(INDEX(Categories!D:E,MATCH(GROUPTYPE,Categories!D:D,0),2)),0,INDEX(Categories!D:E,MATCH(GROUPTYPE,Categories!D:D,0),2)))</f>
        <v>13</v>
      </c>
      <c r="E313" t="str">
        <f>IF(TYPE="R","Retained Earnings",IF(ISNA(INDEX(Categories!D:F,MATCH(GLCATCODE,Categories!E:E,0),3)),0,INDEX(Categories!D:F,MATCH(GLCATCODE,Categories!E:E,0),3)))</f>
        <v>Cost and Expenses</v>
      </c>
      <c r="F313" t="s">
        <v>238</v>
      </c>
      <c r="G313" t="s">
        <v>2395</v>
      </c>
      <c r="H313" t="s">
        <v>3247</v>
      </c>
      <c r="I313" t="s">
        <v>2897</v>
      </c>
      <c r="J313" t="s">
        <v>2876</v>
      </c>
      <c r="K313" t="s">
        <v>2876</v>
      </c>
      <c r="L313" t="s">
        <v>2876</v>
      </c>
      <c r="M313" t="s">
        <v>2876</v>
      </c>
      <c r="N313" t="s">
        <v>2876</v>
      </c>
      <c r="O313" t="s">
        <v>2876</v>
      </c>
      <c r="P313" t="s">
        <v>2876</v>
      </c>
      <c r="Q313" t="s">
        <v>2877</v>
      </c>
      <c r="R313" t="s">
        <v>2948</v>
      </c>
      <c r="S313">
        <f>VLOOKUP(ACCOUNTEXSEG,Sheet6!$A$2:$C$4000,3,TRUE)</f>
        <v>0</v>
      </c>
      <c r="T313">
        <f>IF(ACCTTYPE="I",0,OPENBALN)</f>
        <v>0</v>
      </c>
      <c r="U313">
        <v>-1009.09</v>
      </c>
      <c r="V313">
        <v>0</v>
      </c>
      <c r="W313">
        <v>0</v>
      </c>
      <c r="X313">
        <v>0</v>
      </c>
      <c r="Y313" s="179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 s="179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1009.09</v>
      </c>
      <c r="BG313">
        <v>1009.09</v>
      </c>
      <c r="BH313">
        <v>0</v>
      </c>
      <c r="BI313">
        <v>0</v>
      </c>
      <c r="BJ313">
        <v>0</v>
      </c>
      <c r="BK313">
        <v>0</v>
      </c>
      <c r="BL313">
        <v>0</v>
      </c>
      <c r="BM313" t="s">
        <v>2879</v>
      </c>
      <c r="BN313">
        <v>20190701</v>
      </c>
      <c r="BO313">
        <v>0</v>
      </c>
      <c r="BP313" t="s">
        <v>238</v>
      </c>
      <c r="BQ313">
        <v>1009.09</v>
      </c>
      <c r="BR313">
        <v>2020</v>
      </c>
      <c r="BS313" t="s">
        <v>14</v>
      </c>
      <c r="BT313">
        <v>0</v>
      </c>
    </row>
    <row r="314" spans="1:72" x14ac:dyDescent="0.2">
      <c r="A314" t="s">
        <v>782</v>
      </c>
      <c r="B314" t="s">
        <v>3254</v>
      </c>
      <c r="C314" t="s">
        <v>3169</v>
      </c>
      <c r="D314">
        <f>IF(TYPE="R",40,IF(ISNA(INDEX(Categories!D:E,MATCH(GROUPTYPE,Categories!D:D,0),2)),0,INDEX(Categories!D:E,MATCH(GROUPTYPE,Categories!D:D,0),2)))</f>
        <v>13</v>
      </c>
      <c r="E314" t="str">
        <f>IF(TYPE="R","Retained Earnings",IF(ISNA(INDEX(Categories!D:F,MATCH(GLCATCODE,Categories!E:E,0),3)),0,INDEX(Categories!D:F,MATCH(GLCATCODE,Categories!E:E,0),3)))</f>
        <v>Cost and Expenses</v>
      </c>
      <c r="F314" t="s">
        <v>238</v>
      </c>
      <c r="G314" t="s">
        <v>2396</v>
      </c>
      <c r="H314" t="s">
        <v>3247</v>
      </c>
      <c r="I314" t="s">
        <v>2899</v>
      </c>
      <c r="J314" t="s">
        <v>2876</v>
      </c>
      <c r="K314" t="s">
        <v>2876</v>
      </c>
      <c r="L314" t="s">
        <v>2876</v>
      </c>
      <c r="M314" t="s">
        <v>2876</v>
      </c>
      <c r="N314" t="s">
        <v>2876</v>
      </c>
      <c r="O314" t="s">
        <v>2876</v>
      </c>
      <c r="P314" t="s">
        <v>2876</v>
      </c>
      <c r="Q314" t="s">
        <v>2877</v>
      </c>
      <c r="R314" t="s">
        <v>2948</v>
      </c>
      <c r="S314">
        <f>VLOOKUP(ACCOUNTEXSEG,Sheet6!$A$2:$C$4000,3,TRUE)</f>
        <v>2610.87</v>
      </c>
      <c r="T314">
        <f>IF(ACCTTYPE="I",0,OPENBALN)</f>
        <v>0</v>
      </c>
      <c r="U314">
        <v>0</v>
      </c>
      <c r="V314">
        <v>722.42</v>
      </c>
      <c r="W314">
        <v>0</v>
      </c>
      <c r="X314">
        <v>89.88</v>
      </c>
      <c r="Y314" s="179">
        <v>0</v>
      </c>
      <c r="Z314">
        <v>0</v>
      </c>
      <c r="AA314">
        <v>0</v>
      </c>
      <c r="AB314">
        <v>0</v>
      </c>
      <c r="AC314">
        <v>1400</v>
      </c>
      <c r="AD314">
        <v>143.63999999999999</v>
      </c>
      <c r="AE314">
        <v>0</v>
      </c>
      <c r="AF314">
        <v>0</v>
      </c>
      <c r="AG314">
        <v>0</v>
      </c>
      <c r="AH314">
        <v>194.25</v>
      </c>
      <c r="AI314">
        <v>194.25</v>
      </c>
      <c r="AJ314">
        <v>194.25</v>
      </c>
      <c r="AK314">
        <v>194.25</v>
      </c>
      <c r="AL314">
        <v>194.25</v>
      </c>
      <c r="AM314">
        <v>194.25</v>
      </c>
      <c r="AN314">
        <v>0</v>
      </c>
      <c r="AO314">
        <v>194.25</v>
      </c>
      <c r="AP314">
        <v>194.25</v>
      </c>
      <c r="AQ314">
        <v>194.25</v>
      </c>
      <c r="AR314">
        <v>194.25</v>
      </c>
      <c r="AS314">
        <v>194.25</v>
      </c>
      <c r="AT314">
        <v>194.25</v>
      </c>
      <c r="AU314" s="179">
        <v>0</v>
      </c>
      <c r="AV314">
        <v>0</v>
      </c>
      <c r="AW314">
        <v>467.88</v>
      </c>
      <c r="AX314">
        <v>0</v>
      </c>
      <c r="AY314">
        <v>0</v>
      </c>
      <c r="AZ314">
        <v>0</v>
      </c>
      <c r="BA314">
        <v>0</v>
      </c>
      <c r="BB314">
        <v>1390.91</v>
      </c>
      <c r="BC314">
        <v>0</v>
      </c>
      <c r="BD314">
        <v>0</v>
      </c>
      <c r="BE314">
        <v>1681.82</v>
      </c>
      <c r="BF314">
        <v>0</v>
      </c>
      <c r="BG314">
        <v>0</v>
      </c>
      <c r="BH314">
        <v>192.421875</v>
      </c>
      <c r="BI314">
        <v>262.6825</v>
      </c>
      <c r="BJ314">
        <v>293.14499999999998</v>
      </c>
      <c r="BK314">
        <v>274.25312500000001</v>
      </c>
      <c r="BL314">
        <v>133.546875</v>
      </c>
      <c r="BM314" t="s">
        <v>2879</v>
      </c>
      <c r="BN314">
        <v>20190701</v>
      </c>
      <c r="BO314">
        <v>1543.64</v>
      </c>
      <c r="BP314" t="s">
        <v>238</v>
      </c>
      <c r="BQ314">
        <v>3072.73</v>
      </c>
      <c r="BR314">
        <v>2020</v>
      </c>
      <c r="BS314" t="s">
        <v>14</v>
      </c>
      <c r="BT314">
        <v>1543.64</v>
      </c>
    </row>
    <row r="315" spans="1:72" x14ac:dyDescent="0.2">
      <c r="A315" t="s">
        <v>1454</v>
      </c>
      <c r="B315" t="s">
        <v>3255</v>
      </c>
      <c r="C315" t="s">
        <v>3169</v>
      </c>
      <c r="D315">
        <f>IF(TYPE="R",40,IF(ISNA(INDEX(Categories!D:E,MATCH(GROUPTYPE,Categories!D:D,0),2)),0,INDEX(Categories!D:E,MATCH(GROUPTYPE,Categories!D:D,0),2)))</f>
        <v>13</v>
      </c>
      <c r="E315" t="str">
        <f>IF(TYPE="R","Retained Earnings",IF(ISNA(INDEX(Categories!D:F,MATCH(GLCATCODE,Categories!E:E,0),3)),0,INDEX(Categories!D:F,MATCH(GLCATCODE,Categories!E:E,0),3)))</f>
        <v>Cost and Expenses</v>
      </c>
      <c r="F315" t="s">
        <v>238</v>
      </c>
      <c r="G315" t="s">
        <v>2419</v>
      </c>
      <c r="H315" t="s">
        <v>3256</v>
      </c>
      <c r="I315" t="s">
        <v>2881</v>
      </c>
      <c r="J315" t="s">
        <v>2876</v>
      </c>
      <c r="K315" t="s">
        <v>2876</v>
      </c>
      <c r="L315" t="s">
        <v>2876</v>
      </c>
      <c r="M315" t="s">
        <v>2876</v>
      </c>
      <c r="N315" t="s">
        <v>2876</v>
      </c>
      <c r="O315" t="s">
        <v>2876</v>
      </c>
      <c r="P315" t="s">
        <v>2876</v>
      </c>
      <c r="Q315" t="s">
        <v>2877</v>
      </c>
      <c r="R315" t="s">
        <v>2948</v>
      </c>
      <c r="S315">
        <f>VLOOKUP(ACCOUNTEXSEG,Sheet6!$A$2:$C$4000,3,TRUE)</f>
        <v>0</v>
      </c>
      <c r="T315">
        <f>IF(ACCTTYPE="I",0,OPENBALN)</f>
        <v>0</v>
      </c>
      <c r="U315">
        <v>0</v>
      </c>
      <c r="V315">
        <v>0</v>
      </c>
      <c r="W315">
        <v>0</v>
      </c>
      <c r="X315">
        <v>0</v>
      </c>
      <c r="Y315" s="179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 s="179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57.670625000000001</v>
      </c>
      <c r="BJ315">
        <v>0</v>
      </c>
      <c r="BK315">
        <v>0</v>
      </c>
      <c r="BL315">
        <v>0</v>
      </c>
      <c r="BM315" t="s">
        <v>2879</v>
      </c>
      <c r="BN315">
        <v>20190701</v>
      </c>
      <c r="BO315">
        <v>0</v>
      </c>
      <c r="BP315" t="s">
        <v>238</v>
      </c>
      <c r="BQ315">
        <v>0</v>
      </c>
      <c r="BR315">
        <v>2020</v>
      </c>
      <c r="BS315" t="s">
        <v>14</v>
      </c>
      <c r="BT315">
        <v>0</v>
      </c>
    </row>
    <row r="316" spans="1:72" x14ac:dyDescent="0.2">
      <c r="A316" t="s">
        <v>785</v>
      </c>
      <c r="B316" t="s">
        <v>3257</v>
      </c>
      <c r="C316" t="s">
        <v>3169</v>
      </c>
      <c r="D316">
        <f>IF(TYPE="R",40,IF(ISNA(INDEX(Categories!D:E,MATCH(GROUPTYPE,Categories!D:D,0),2)),0,INDEX(Categories!D:E,MATCH(GROUPTYPE,Categories!D:D,0),2)))</f>
        <v>13</v>
      </c>
      <c r="E316" t="str">
        <f>IF(TYPE="R","Retained Earnings",IF(ISNA(INDEX(Categories!D:F,MATCH(GLCATCODE,Categories!E:E,0),3)),0,INDEX(Categories!D:F,MATCH(GLCATCODE,Categories!E:E,0),3)))</f>
        <v>Cost and Expenses</v>
      </c>
      <c r="F316" t="s">
        <v>238</v>
      </c>
      <c r="G316" t="s">
        <v>2420</v>
      </c>
      <c r="H316" t="s">
        <v>3256</v>
      </c>
      <c r="I316" t="s">
        <v>2883</v>
      </c>
      <c r="J316" t="s">
        <v>2876</v>
      </c>
      <c r="K316" t="s">
        <v>2876</v>
      </c>
      <c r="L316" t="s">
        <v>2876</v>
      </c>
      <c r="M316" t="s">
        <v>2876</v>
      </c>
      <c r="N316" t="s">
        <v>2876</v>
      </c>
      <c r="O316" t="s">
        <v>2876</v>
      </c>
      <c r="P316" t="s">
        <v>2876</v>
      </c>
      <c r="Q316" t="s">
        <v>2877</v>
      </c>
      <c r="R316" t="s">
        <v>2948</v>
      </c>
      <c r="S316">
        <f>VLOOKUP(ACCOUNTEXSEG,Sheet6!$A$2:$C$4000,3,TRUE)</f>
        <v>9496.32</v>
      </c>
      <c r="T316">
        <f>IF(ACCTTYPE="I",0,OPENBALN)</f>
        <v>0</v>
      </c>
      <c r="U316">
        <v>1596.19</v>
      </c>
      <c r="V316">
        <v>1596.19</v>
      </c>
      <c r="W316">
        <v>1649.4</v>
      </c>
      <c r="X316">
        <v>1559.91</v>
      </c>
      <c r="Y316" s="179">
        <v>1667.49</v>
      </c>
      <c r="Z316">
        <v>1613.7</v>
      </c>
      <c r="AA316">
        <v>1600.76</v>
      </c>
      <c r="AB316">
        <v>1654.13</v>
      </c>
      <c r="AC316">
        <v>1600.76</v>
      </c>
      <c r="AD316">
        <v>1600.76</v>
      </c>
      <c r="AE316">
        <v>1600.76</v>
      </c>
      <c r="AF316">
        <v>1654.13</v>
      </c>
      <c r="AG316">
        <v>1654.13</v>
      </c>
      <c r="AH316">
        <v>1678.8</v>
      </c>
      <c r="AI316">
        <v>1516.34</v>
      </c>
      <c r="AJ316">
        <v>1678.8</v>
      </c>
      <c r="AK316">
        <v>1624.65</v>
      </c>
      <c r="AL316">
        <v>1678.8</v>
      </c>
      <c r="AM316">
        <v>1624.65</v>
      </c>
      <c r="AN316">
        <v>1600.76</v>
      </c>
      <c r="AO316">
        <v>1678.8</v>
      </c>
      <c r="AP316">
        <v>1624.65</v>
      </c>
      <c r="AQ316">
        <v>1678.8</v>
      </c>
      <c r="AR316">
        <v>1624.65</v>
      </c>
      <c r="AS316">
        <v>1678.8</v>
      </c>
      <c r="AT316">
        <v>1678.8</v>
      </c>
      <c r="AU316" s="179">
        <v>1583.21</v>
      </c>
      <c r="AV316">
        <v>1477.67</v>
      </c>
      <c r="AW316">
        <v>1635.99</v>
      </c>
      <c r="AX316">
        <v>1527.73</v>
      </c>
      <c r="AY316">
        <v>1633.09</v>
      </c>
      <c r="AZ316">
        <v>1580.41</v>
      </c>
      <c r="BA316">
        <v>1563.05</v>
      </c>
      <c r="BB316">
        <v>1615.15</v>
      </c>
      <c r="BC316">
        <v>1563.05</v>
      </c>
      <c r="BD316">
        <v>1571.44</v>
      </c>
      <c r="BE316">
        <v>1571.44</v>
      </c>
      <c r="BF316">
        <v>1623.83</v>
      </c>
      <c r="BG316">
        <v>1623.83</v>
      </c>
      <c r="BH316">
        <v>1183.4012499999999</v>
      </c>
      <c r="BI316">
        <v>1149.0062499999999</v>
      </c>
      <c r="BJ316">
        <v>1124.8531250000001</v>
      </c>
      <c r="BK316">
        <v>1115.183125</v>
      </c>
      <c r="BL316">
        <v>1230.53125</v>
      </c>
      <c r="BM316" t="s">
        <v>2879</v>
      </c>
      <c r="BN316">
        <v>20190701</v>
      </c>
      <c r="BO316">
        <v>9711.2999999999993</v>
      </c>
      <c r="BP316" t="s">
        <v>238</v>
      </c>
      <c r="BQ316">
        <v>9507.9599999999991</v>
      </c>
      <c r="BR316">
        <v>2020</v>
      </c>
      <c r="BS316" t="s">
        <v>14</v>
      </c>
      <c r="BT316">
        <v>9711.2999999999993</v>
      </c>
    </row>
    <row r="317" spans="1:72" x14ac:dyDescent="0.2">
      <c r="A317" t="s">
        <v>786</v>
      </c>
      <c r="B317" t="s">
        <v>3258</v>
      </c>
      <c r="C317" t="s">
        <v>3169</v>
      </c>
      <c r="D317">
        <f>IF(TYPE="R",40,IF(ISNA(INDEX(Categories!D:E,MATCH(GROUPTYPE,Categories!D:D,0),2)),0,INDEX(Categories!D:E,MATCH(GROUPTYPE,Categories!D:D,0),2)))</f>
        <v>13</v>
      </c>
      <c r="E317" t="str">
        <f>IF(TYPE="R","Retained Earnings",IF(ISNA(INDEX(Categories!D:F,MATCH(GLCATCODE,Categories!E:E,0),3)),0,INDEX(Categories!D:F,MATCH(GLCATCODE,Categories!E:E,0),3)))</f>
        <v>Cost and Expenses</v>
      </c>
      <c r="F317" t="s">
        <v>238</v>
      </c>
      <c r="G317" t="s">
        <v>2423</v>
      </c>
      <c r="H317" t="s">
        <v>3256</v>
      </c>
      <c r="I317" t="s">
        <v>2889</v>
      </c>
      <c r="J317" t="s">
        <v>2876</v>
      </c>
      <c r="K317" t="s">
        <v>2876</v>
      </c>
      <c r="L317" t="s">
        <v>2876</v>
      </c>
      <c r="M317" t="s">
        <v>2876</v>
      </c>
      <c r="N317" t="s">
        <v>2876</v>
      </c>
      <c r="O317" t="s">
        <v>2876</v>
      </c>
      <c r="P317" t="s">
        <v>2876</v>
      </c>
      <c r="Q317" t="s">
        <v>2877</v>
      </c>
      <c r="R317" t="s">
        <v>2948</v>
      </c>
      <c r="S317">
        <f>VLOOKUP(ACCOUNTEXSEG,Sheet6!$A$2:$C$4000,3,TRUE)</f>
        <v>6235.08</v>
      </c>
      <c r="T317">
        <f>IF(ACCTTYPE="I",0,OPENBALN)</f>
        <v>0</v>
      </c>
      <c r="U317">
        <v>1142.99</v>
      </c>
      <c r="V317">
        <v>1142.99</v>
      </c>
      <c r="W317">
        <v>1181.0899999999999</v>
      </c>
      <c r="X317">
        <v>1212.96</v>
      </c>
      <c r="Y317" s="179">
        <v>1296.6199999999999</v>
      </c>
      <c r="Z317">
        <v>1254.79</v>
      </c>
      <c r="AA317">
        <v>1133.1099999999999</v>
      </c>
      <c r="AB317">
        <v>1170.8800000000001</v>
      </c>
      <c r="AC317">
        <v>1133.1099999999999</v>
      </c>
      <c r="AD317">
        <v>1133.1099999999999</v>
      </c>
      <c r="AE317">
        <v>1133.1099999999999</v>
      </c>
      <c r="AF317">
        <v>1170.8800000000001</v>
      </c>
      <c r="AG317">
        <v>1170.8800000000001</v>
      </c>
      <c r="AH317">
        <v>1182.6300000000001</v>
      </c>
      <c r="AI317">
        <v>1182.6300000000001</v>
      </c>
      <c r="AJ317">
        <v>1182.6300000000001</v>
      </c>
      <c r="AK317">
        <v>1182.6300000000001</v>
      </c>
      <c r="AL317">
        <v>1182.6300000000001</v>
      </c>
      <c r="AM317">
        <v>1182.6300000000001</v>
      </c>
      <c r="AN317">
        <v>1133.1099999999999</v>
      </c>
      <c r="AO317">
        <v>1182.6300000000001</v>
      </c>
      <c r="AP317">
        <v>1182.6300000000001</v>
      </c>
      <c r="AQ317">
        <v>1182.6300000000001</v>
      </c>
      <c r="AR317">
        <v>1182.6300000000001</v>
      </c>
      <c r="AS317">
        <v>1182.6300000000001</v>
      </c>
      <c r="AT317">
        <v>1182.6300000000001</v>
      </c>
      <c r="AU317" s="179">
        <v>1100.79</v>
      </c>
      <c r="AV317">
        <v>1027.4000000000001</v>
      </c>
      <c r="AW317">
        <v>1137.49</v>
      </c>
      <c r="AX317">
        <v>1054.76</v>
      </c>
      <c r="AY317">
        <v>1127.52</v>
      </c>
      <c r="AZ317">
        <v>1091.1400000000001</v>
      </c>
      <c r="BA317">
        <v>1079.1400000000001</v>
      </c>
      <c r="BB317">
        <v>1115.1199999999999</v>
      </c>
      <c r="BC317">
        <v>1079.1400000000001</v>
      </c>
      <c r="BD317">
        <v>1079.1400000000001</v>
      </c>
      <c r="BE317">
        <v>1079.1400000000001</v>
      </c>
      <c r="BF317">
        <v>1115.1199999999999</v>
      </c>
      <c r="BG317">
        <v>1115.1199999999999</v>
      </c>
      <c r="BH317">
        <v>798.38625000000002</v>
      </c>
      <c r="BI317">
        <v>754.114375</v>
      </c>
      <c r="BJ317">
        <v>727.38499999999999</v>
      </c>
      <c r="BK317">
        <v>690.72687499999995</v>
      </c>
      <c r="BL317">
        <v>883.87750000000005</v>
      </c>
      <c r="BM317" t="s">
        <v>2879</v>
      </c>
      <c r="BN317">
        <v>20190701</v>
      </c>
      <c r="BO317">
        <v>6874.2</v>
      </c>
      <c r="BP317" t="s">
        <v>238</v>
      </c>
      <c r="BQ317">
        <v>6546.8</v>
      </c>
      <c r="BR317">
        <v>2020</v>
      </c>
      <c r="BS317" t="s">
        <v>14</v>
      </c>
      <c r="BT317">
        <v>6874.2</v>
      </c>
    </row>
    <row r="318" spans="1:72" x14ac:dyDescent="0.2">
      <c r="A318" t="s">
        <v>787</v>
      </c>
      <c r="B318" t="s">
        <v>3259</v>
      </c>
      <c r="C318" t="s">
        <v>3169</v>
      </c>
      <c r="D318">
        <f>IF(TYPE="R",40,IF(ISNA(INDEX(Categories!D:E,MATCH(GROUPTYPE,Categories!D:D,0),2)),0,INDEX(Categories!D:E,MATCH(GROUPTYPE,Categories!D:D,0),2)))</f>
        <v>13</v>
      </c>
      <c r="E318" t="str">
        <f>IF(TYPE="R","Retained Earnings",IF(ISNA(INDEX(Categories!D:F,MATCH(GLCATCODE,Categories!E:E,0),3)),0,INDEX(Categories!D:F,MATCH(GLCATCODE,Categories!E:E,0),3)))</f>
        <v>Cost and Expenses</v>
      </c>
      <c r="F318" t="s">
        <v>238</v>
      </c>
      <c r="G318" t="s">
        <v>2424</v>
      </c>
      <c r="H318" t="s">
        <v>3256</v>
      </c>
      <c r="I318" t="s">
        <v>2891</v>
      </c>
      <c r="J318" t="s">
        <v>2876</v>
      </c>
      <c r="K318" t="s">
        <v>2876</v>
      </c>
      <c r="L318" t="s">
        <v>2876</v>
      </c>
      <c r="M318" t="s">
        <v>2876</v>
      </c>
      <c r="N318" t="s">
        <v>2876</v>
      </c>
      <c r="O318" t="s">
        <v>2876</v>
      </c>
      <c r="P318" t="s">
        <v>2876</v>
      </c>
      <c r="Q318" t="s">
        <v>2877</v>
      </c>
      <c r="R318" t="s">
        <v>2948</v>
      </c>
      <c r="S318">
        <f>VLOOKUP(ACCOUNTEXSEG,Sheet6!$A$2:$C$4000,3,TRUE)</f>
        <v>26598.26</v>
      </c>
      <c r="T318">
        <f>IF(ACCTTYPE="I",0,OPENBALN)</f>
        <v>0</v>
      </c>
      <c r="U318">
        <v>0</v>
      </c>
      <c r="V318">
        <v>0</v>
      </c>
      <c r="W318">
        <v>14470.45</v>
      </c>
      <c r="X318">
        <v>4630.2299999999996</v>
      </c>
      <c r="Y318" s="179">
        <v>4949.55</v>
      </c>
      <c r="Z318">
        <v>4789.8900000000003</v>
      </c>
      <c r="AA318">
        <v>4833.71</v>
      </c>
      <c r="AB318">
        <v>4994.83</v>
      </c>
      <c r="AC318">
        <v>4833.71</v>
      </c>
      <c r="AD318">
        <v>4690.6000000000004</v>
      </c>
      <c r="AE318">
        <v>4690.6000000000004</v>
      </c>
      <c r="AF318">
        <v>4846.96</v>
      </c>
      <c r="AG318">
        <v>4846.96</v>
      </c>
      <c r="AH318">
        <v>4872.6099999999997</v>
      </c>
      <c r="AI318">
        <v>4872.6099999999997</v>
      </c>
      <c r="AJ318">
        <v>4872.6099999999997</v>
      </c>
      <c r="AK318">
        <v>4872.6099999999997</v>
      </c>
      <c r="AL318">
        <v>4872.6099999999997</v>
      </c>
      <c r="AM318">
        <v>4872.6099999999997</v>
      </c>
      <c r="AN318">
        <v>4833.71</v>
      </c>
      <c r="AO318">
        <v>4872.6099999999997</v>
      </c>
      <c r="AP318">
        <v>4872.6099999999997</v>
      </c>
      <c r="AQ318">
        <v>4872.6099999999997</v>
      </c>
      <c r="AR318">
        <v>4872.6099999999997</v>
      </c>
      <c r="AS318">
        <v>4872.6099999999997</v>
      </c>
      <c r="AT318">
        <v>4872.6099999999997</v>
      </c>
      <c r="AU318" s="179">
        <v>4706.99</v>
      </c>
      <c r="AV318">
        <v>4393.1899999999996</v>
      </c>
      <c r="AW318">
        <v>4863.88</v>
      </c>
      <c r="AX318">
        <v>4499.53</v>
      </c>
      <c r="AY318">
        <v>4809.8500000000004</v>
      </c>
      <c r="AZ318">
        <v>4654.6899999999996</v>
      </c>
      <c r="BA318">
        <v>4603.54</v>
      </c>
      <c r="BB318">
        <v>4756.99</v>
      </c>
      <c r="BC318">
        <v>4603.54</v>
      </c>
      <c r="BD318">
        <v>4603.54</v>
      </c>
      <c r="BE318">
        <v>4603.54</v>
      </c>
      <c r="BF318">
        <v>4756.99</v>
      </c>
      <c r="BG318">
        <v>4756.99</v>
      </c>
      <c r="BH318">
        <v>3407.899375</v>
      </c>
      <c r="BI318">
        <v>3341.6237500000002</v>
      </c>
      <c r="BJ318">
        <v>3105.5706249999998</v>
      </c>
      <c r="BK318">
        <v>3013.9362500000002</v>
      </c>
      <c r="BL318">
        <v>3652.0262499999999</v>
      </c>
      <c r="BM318" t="s">
        <v>2879</v>
      </c>
      <c r="BN318">
        <v>20190701</v>
      </c>
      <c r="BO318">
        <v>28890.41</v>
      </c>
      <c r="BP318" t="s">
        <v>238</v>
      </c>
      <c r="BQ318">
        <v>27928.14</v>
      </c>
      <c r="BR318">
        <v>2020</v>
      </c>
      <c r="BS318" t="s">
        <v>14</v>
      </c>
      <c r="BT318">
        <v>28890.41</v>
      </c>
    </row>
    <row r="319" spans="1:72" x14ac:dyDescent="0.2">
      <c r="A319" t="s">
        <v>788</v>
      </c>
      <c r="B319" t="s">
        <v>3260</v>
      </c>
      <c r="C319" t="s">
        <v>3169</v>
      </c>
      <c r="D319">
        <f>IF(TYPE="R",40,IF(ISNA(INDEX(Categories!D:E,MATCH(GROUPTYPE,Categories!D:D,0),2)),0,INDEX(Categories!D:E,MATCH(GROUPTYPE,Categories!D:D,0),2)))</f>
        <v>13</v>
      </c>
      <c r="E319" t="str">
        <f>IF(TYPE="R","Retained Earnings",IF(ISNA(INDEX(Categories!D:F,MATCH(GLCATCODE,Categories!E:E,0),3)),0,INDEX(Categories!D:F,MATCH(GLCATCODE,Categories!E:E,0),3)))</f>
        <v>Cost and Expenses</v>
      </c>
      <c r="F319" t="s">
        <v>238</v>
      </c>
      <c r="G319" t="s">
        <v>2427</v>
      </c>
      <c r="H319" t="s">
        <v>3256</v>
      </c>
      <c r="I319" t="s">
        <v>2897</v>
      </c>
      <c r="J319" t="s">
        <v>2876</v>
      </c>
      <c r="K319" t="s">
        <v>2876</v>
      </c>
      <c r="L319" t="s">
        <v>2876</v>
      </c>
      <c r="M319" t="s">
        <v>2876</v>
      </c>
      <c r="N319" t="s">
        <v>2876</v>
      </c>
      <c r="O319" t="s">
        <v>2876</v>
      </c>
      <c r="P319" t="s">
        <v>2876</v>
      </c>
      <c r="Q319" t="s">
        <v>2877</v>
      </c>
      <c r="R319" t="s">
        <v>2948</v>
      </c>
      <c r="S319">
        <f>VLOOKUP(ACCOUNTEXSEG,Sheet6!$A$2:$C$4000,3,TRUE)</f>
        <v>9288.77</v>
      </c>
      <c r="T319">
        <f>IF(ACCTTYPE="I",0,OPENBALN)</f>
        <v>0</v>
      </c>
      <c r="U319">
        <v>1611.57</v>
      </c>
      <c r="V319">
        <v>1611.57</v>
      </c>
      <c r="W319">
        <v>1841.77</v>
      </c>
      <c r="X319">
        <v>1467.58</v>
      </c>
      <c r="Y319" s="179">
        <v>1993.66</v>
      </c>
      <c r="Z319">
        <v>996.83</v>
      </c>
      <c r="AA319">
        <v>1651.87</v>
      </c>
      <c r="AB319">
        <v>1706.93</v>
      </c>
      <c r="AC319">
        <v>1651.87</v>
      </c>
      <c r="AD319">
        <v>1651.87</v>
      </c>
      <c r="AE319">
        <v>1651.87</v>
      </c>
      <c r="AF319">
        <v>1980.84</v>
      </c>
      <c r="AG319">
        <v>1980.84</v>
      </c>
      <c r="AH319">
        <v>1684.87</v>
      </c>
      <c r="AI319">
        <v>1521.82</v>
      </c>
      <c r="AJ319">
        <v>1684.87</v>
      </c>
      <c r="AK319">
        <v>1630.52</v>
      </c>
      <c r="AL319">
        <v>1684.87</v>
      </c>
      <c r="AM319">
        <v>1630.52</v>
      </c>
      <c r="AN319">
        <v>1651.87</v>
      </c>
      <c r="AO319">
        <v>1684.87</v>
      </c>
      <c r="AP319">
        <v>1630.52</v>
      </c>
      <c r="AQ319">
        <v>1684.87</v>
      </c>
      <c r="AR319">
        <v>1630.52</v>
      </c>
      <c r="AS319">
        <v>1684.87</v>
      </c>
      <c r="AT319">
        <v>1684.87</v>
      </c>
      <c r="AU319" s="179">
        <v>1832.72</v>
      </c>
      <c r="AV319">
        <v>1291.1500000000001</v>
      </c>
      <c r="AW319">
        <v>1525.41</v>
      </c>
      <c r="AX319">
        <v>1497.51</v>
      </c>
      <c r="AY319">
        <v>1600.79</v>
      </c>
      <c r="AZ319">
        <v>1549.15</v>
      </c>
      <c r="BA319">
        <v>1589.88</v>
      </c>
      <c r="BB319">
        <v>1642.87</v>
      </c>
      <c r="BC319">
        <v>1859.56</v>
      </c>
      <c r="BD319">
        <v>1501.51</v>
      </c>
      <c r="BE319">
        <v>1501.51</v>
      </c>
      <c r="BF319">
        <v>1641.92</v>
      </c>
      <c r="BG319">
        <v>1641.92</v>
      </c>
      <c r="BH319">
        <v>1161.59375</v>
      </c>
      <c r="BI319">
        <v>1163.2193749999999</v>
      </c>
      <c r="BJ319">
        <v>1060.16875</v>
      </c>
      <c r="BK319">
        <v>1036.548125</v>
      </c>
      <c r="BL319">
        <v>1237.8118750000001</v>
      </c>
      <c r="BM319" t="s">
        <v>2879</v>
      </c>
      <c r="BN319">
        <v>20190701</v>
      </c>
      <c r="BO319">
        <v>10295.25</v>
      </c>
      <c r="BP319" t="s">
        <v>238</v>
      </c>
      <c r="BQ319">
        <v>9737.25</v>
      </c>
      <c r="BR319">
        <v>2020</v>
      </c>
      <c r="BS319" t="s">
        <v>14</v>
      </c>
      <c r="BT319">
        <v>10295.25</v>
      </c>
    </row>
    <row r="320" spans="1:72" x14ac:dyDescent="0.2">
      <c r="A320" t="s">
        <v>789</v>
      </c>
      <c r="B320" t="s">
        <v>3261</v>
      </c>
      <c r="C320" t="s">
        <v>3169</v>
      </c>
      <c r="D320">
        <f>IF(TYPE="R",40,IF(ISNA(INDEX(Categories!D:E,MATCH(GROUPTYPE,Categories!D:D,0),2)),0,INDEX(Categories!D:E,MATCH(GROUPTYPE,Categories!D:D,0),2)))</f>
        <v>13</v>
      </c>
      <c r="E320" t="str">
        <f>IF(TYPE="R","Retained Earnings",IF(ISNA(INDEX(Categories!D:F,MATCH(GLCATCODE,Categories!E:E,0),3)),0,INDEX(Categories!D:F,MATCH(GLCATCODE,Categories!E:E,0),3)))</f>
        <v>Cost and Expenses</v>
      </c>
      <c r="F320" t="s">
        <v>238</v>
      </c>
      <c r="G320" t="s">
        <v>2433</v>
      </c>
      <c r="H320" t="s">
        <v>3262</v>
      </c>
      <c r="I320" t="s">
        <v>2883</v>
      </c>
      <c r="J320" t="s">
        <v>2876</v>
      </c>
      <c r="K320" t="s">
        <v>2876</v>
      </c>
      <c r="L320" t="s">
        <v>2876</v>
      </c>
      <c r="M320" t="s">
        <v>2876</v>
      </c>
      <c r="N320" t="s">
        <v>2876</v>
      </c>
      <c r="O320" t="s">
        <v>2876</v>
      </c>
      <c r="P320" t="s">
        <v>2876</v>
      </c>
      <c r="Q320" t="s">
        <v>2877</v>
      </c>
      <c r="R320" t="s">
        <v>2948</v>
      </c>
      <c r="S320">
        <f>VLOOKUP(ACCOUNTEXSEG,Sheet6!$A$2:$C$4000,3,TRUE)</f>
        <v>0</v>
      </c>
      <c r="T320">
        <f>IF(ACCTTYPE="I",0,OPENBALN)</f>
        <v>0</v>
      </c>
      <c r="U320">
        <v>0</v>
      </c>
      <c r="V320">
        <v>0</v>
      </c>
      <c r="W320">
        <v>0</v>
      </c>
      <c r="X320">
        <v>0</v>
      </c>
      <c r="Y320" s="179">
        <v>0</v>
      </c>
      <c r="Z320">
        <v>535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 s="179">
        <v>0</v>
      </c>
      <c r="AV320">
        <v>0</v>
      </c>
      <c r="AW320">
        <v>0</v>
      </c>
      <c r="AX320">
        <v>0</v>
      </c>
      <c r="AY320">
        <v>0</v>
      </c>
      <c r="AZ320">
        <v>409</v>
      </c>
      <c r="BA320">
        <v>0</v>
      </c>
      <c r="BB320">
        <v>0</v>
      </c>
      <c r="BC320">
        <v>0</v>
      </c>
      <c r="BD320">
        <v>0</v>
      </c>
      <c r="BE320">
        <v>535</v>
      </c>
      <c r="BF320">
        <v>0</v>
      </c>
      <c r="BG320">
        <v>0</v>
      </c>
      <c r="BH320">
        <v>25.5625</v>
      </c>
      <c r="BI320">
        <v>0</v>
      </c>
      <c r="BJ320">
        <v>0.28375</v>
      </c>
      <c r="BK320">
        <v>0</v>
      </c>
      <c r="BL320">
        <v>0</v>
      </c>
      <c r="BM320" t="s">
        <v>2879</v>
      </c>
      <c r="BN320">
        <v>20190701</v>
      </c>
      <c r="BO320">
        <v>0</v>
      </c>
      <c r="BP320" t="s">
        <v>238</v>
      </c>
      <c r="BQ320">
        <v>535</v>
      </c>
      <c r="BR320">
        <v>2020</v>
      </c>
      <c r="BS320" t="s">
        <v>14</v>
      </c>
      <c r="BT320">
        <v>0</v>
      </c>
    </row>
    <row r="321" spans="1:72" x14ac:dyDescent="0.2">
      <c r="A321" t="s">
        <v>791</v>
      </c>
      <c r="B321" t="s">
        <v>3263</v>
      </c>
      <c r="C321" t="s">
        <v>3169</v>
      </c>
      <c r="D321">
        <f>IF(TYPE="R",40,IF(ISNA(INDEX(Categories!D:E,MATCH(GROUPTYPE,Categories!D:D,0),2)),0,INDEX(Categories!D:E,MATCH(GROUPTYPE,Categories!D:D,0),2)))</f>
        <v>13</v>
      </c>
      <c r="E321" t="str">
        <f>IF(TYPE="R","Retained Earnings",IF(ISNA(INDEX(Categories!D:F,MATCH(GLCATCODE,Categories!E:E,0),3)),0,INDEX(Categories!D:F,MATCH(GLCATCODE,Categories!E:E,0),3)))</f>
        <v>Cost and Expenses</v>
      </c>
      <c r="F321" t="s">
        <v>238</v>
      </c>
      <c r="G321" t="s">
        <v>2437</v>
      </c>
      <c r="H321" t="s">
        <v>3262</v>
      </c>
      <c r="I321" t="s">
        <v>2891</v>
      </c>
      <c r="J321" t="s">
        <v>2876</v>
      </c>
      <c r="K321" t="s">
        <v>2876</v>
      </c>
      <c r="L321" t="s">
        <v>2876</v>
      </c>
      <c r="M321" t="s">
        <v>2876</v>
      </c>
      <c r="N321" t="s">
        <v>2876</v>
      </c>
      <c r="O321" t="s">
        <v>2876</v>
      </c>
      <c r="P321" t="s">
        <v>2876</v>
      </c>
      <c r="Q321" t="s">
        <v>2877</v>
      </c>
      <c r="R321" t="s">
        <v>2948</v>
      </c>
      <c r="S321">
        <f>VLOOKUP(ACCOUNTEXSEG,Sheet6!$A$2:$C$4000,3,TRUE)</f>
        <v>295.5</v>
      </c>
      <c r="T321">
        <f>IF(ACCTTYPE="I",0,OPENBALN)</f>
        <v>0</v>
      </c>
      <c r="U321">
        <v>0</v>
      </c>
      <c r="V321">
        <v>0</v>
      </c>
      <c r="W321">
        <v>0</v>
      </c>
      <c r="X321">
        <v>0</v>
      </c>
      <c r="Y321" s="179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 s="179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18.46875</v>
      </c>
      <c r="BI321">
        <v>28.9375</v>
      </c>
      <c r="BJ321">
        <v>0</v>
      </c>
      <c r="BK321">
        <v>70</v>
      </c>
      <c r="BL321">
        <v>0</v>
      </c>
      <c r="BM321" t="s">
        <v>2879</v>
      </c>
      <c r="BN321">
        <v>20190701</v>
      </c>
      <c r="BO321">
        <v>0</v>
      </c>
      <c r="BP321" t="s">
        <v>238</v>
      </c>
      <c r="BQ321">
        <v>0</v>
      </c>
      <c r="BR321">
        <v>2020</v>
      </c>
      <c r="BS321" t="s">
        <v>14</v>
      </c>
      <c r="BT321">
        <v>0</v>
      </c>
    </row>
    <row r="322" spans="1:72" x14ac:dyDescent="0.2">
      <c r="A322" t="s">
        <v>792</v>
      </c>
      <c r="B322" t="s">
        <v>3264</v>
      </c>
      <c r="C322" t="s">
        <v>3169</v>
      </c>
      <c r="D322">
        <f>IF(TYPE="R",40,IF(ISNA(INDEX(Categories!D:E,MATCH(GROUPTYPE,Categories!D:D,0),2)),0,INDEX(Categories!D:E,MATCH(GROUPTYPE,Categories!D:D,0),2)))</f>
        <v>13</v>
      </c>
      <c r="E322" t="str">
        <f>IF(TYPE="R","Retained Earnings",IF(ISNA(INDEX(Categories!D:F,MATCH(GLCATCODE,Categories!E:E,0),3)),0,INDEX(Categories!D:F,MATCH(GLCATCODE,Categories!E:E,0),3)))</f>
        <v>Cost and Expenses</v>
      </c>
      <c r="F322" t="s">
        <v>238</v>
      </c>
      <c r="G322" t="s">
        <v>2440</v>
      </c>
      <c r="H322" t="s">
        <v>3262</v>
      </c>
      <c r="I322" t="s">
        <v>2897</v>
      </c>
      <c r="J322" t="s">
        <v>2876</v>
      </c>
      <c r="K322" t="s">
        <v>2876</v>
      </c>
      <c r="L322" t="s">
        <v>2876</v>
      </c>
      <c r="M322" t="s">
        <v>2876</v>
      </c>
      <c r="N322" t="s">
        <v>2876</v>
      </c>
      <c r="O322" t="s">
        <v>2876</v>
      </c>
      <c r="P322" t="s">
        <v>2876</v>
      </c>
      <c r="Q322" t="s">
        <v>2877</v>
      </c>
      <c r="R322" t="s">
        <v>2948</v>
      </c>
      <c r="S322">
        <f>VLOOKUP(ACCOUNTEXSEG,Sheet6!$A$2:$C$4000,3,TRUE)</f>
        <v>772</v>
      </c>
      <c r="T322">
        <f>IF(ACCTTYPE="I",0,OPENBALN)</f>
        <v>0</v>
      </c>
      <c r="U322">
        <v>0</v>
      </c>
      <c r="V322">
        <v>0</v>
      </c>
      <c r="W322">
        <v>0</v>
      </c>
      <c r="X322">
        <v>0</v>
      </c>
      <c r="Y322" s="179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 s="179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48.25</v>
      </c>
      <c r="BI322">
        <v>226.5</v>
      </c>
      <c r="BJ322">
        <v>28.9375</v>
      </c>
      <c r="BK322">
        <v>0</v>
      </c>
      <c r="BL322">
        <v>0</v>
      </c>
      <c r="BM322" t="s">
        <v>2879</v>
      </c>
      <c r="BN322">
        <v>20190701</v>
      </c>
      <c r="BO322">
        <v>0</v>
      </c>
      <c r="BP322" t="s">
        <v>238</v>
      </c>
      <c r="BQ322">
        <v>0</v>
      </c>
      <c r="BR322">
        <v>2020</v>
      </c>
      <c r="BS322" t="s">
        <v>14</v>
      </c>
      <c r="BT322">
        <v>0</v>
      </c>
    </row>
    <row r="323" spans="1:72" x14ac:dyDescent="0.2">
      <c r="A323" t="s">
        <v>1470</v>
      </c>
      <c r="B323" t="s">
        <v>3265</v>
      </c>
      <c r="C323" t="s">
        <v>3169</v>
      </c>
      <c r="D323">
        <f>IF(TYPE="R",40,IF(ISNA(INDEX(Categories!D:E,MATCH(GROUPTYPE,Categories!D:D,0),2)),0,INDEX(Categories!D:E,MATCH(GROUPTYPE,Categories!D:D,0),2)))</f>
        <v>13</v>
      </c>
      <c r="E323" t="str">
        <f>IF(TYPE="R","Retained Earnings",IF(ISNA(INDEX(Categories!D:F,MATCH(GLCATCODE,Categories!E:E,0),3)),0,INDEX(Categories!D:F,MATCH(GLCATCODE,Categories!E:E,0),3)))</f>
        <v>Cost and Expenses</v>
      </c>
      <c r="F323" t="s">
        <v>238</v>
      </c>
      <c r="G323" t="s">
        <v>2444</v>
      </c>
      <c r="H323" t="s">
        <v>3266</v>
      </c>
      <c r="I323" t="s">
        <v>2875</v>
      </c>
      <c r="J323" t="s">
        <v>2876</v>
      </c>
      <c r="K323" t="s">
        <v>2876</v>
      </c>
      <c r="L323" t="s">
        <v>2876</v>
      </c>
      <c r="M323" t="s">
        <v>2876</v>
      </c>
      <c r="N323" t="s">
        <v>2876</v>
      </c>
      <c r="O323" t="s">
        <v>2876</v>
      </c>
      <c r="P323" t="s">
        <v>2876</v>
      </c>
      <c r="Q323" t="s">
        <v>2877</v>
      </c>
      <c r="R323" t="s">
        <v>2948</v>
      </c>
      <c r="S323">
        <f>VLOOKUP(ACCOUNTEXSEG,Sheet6!$A$2:$C$4000,3,TRUE)</f>
        <v>0</v>
      </c>
      <c r="T323">
        <f>IF(ACCTTYPE="I",0,OPENBALN)</f>
        <v>0</v>
      </c>
      <c r="U323">
        <v>0</v>
      </c>
      <c r="V323">
        <v>0</v>
      </c>
      <c r="W323">
        <v>0</v>
      </c>
      <c r="X323">
        <v>0</v>
      </c>
      <c r="Y323" s="179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673.1</v>
      </c>
      <c r="AG323">
        <v>673.1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 s="179">
        <v>0</v>
      </c>
      <c r="AV323">
        <v>0</v>
      </c>
      <c r="AW323">
        <v>0</v>
      </c>
      <c r="AX323">
        <v>0</v>
      </c>
      <c r="AY323">
        <v>90.75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5.671875</v>
      </c>
      <c r="BI323">
        <v>0</v>
      </c>
      <c r="BJ323">
        <v>0</v>
      </c>
      <c r="BK323">
        <v>0</v>
      </c>
      <c r="BL323">
        <v>0</v>
      </c>
      <c r="BM323" t="s">
        <v>2879</v>
      </c>
      <c r="BN323">
        <v>20190701</v>
      </c>
      <c r="BO323">
        <v>673.1</v>
      </c>
      <c r="BP323" t="s">
        <v>238</v>
      </c>
      <c r="BQ323">
        <v>0</v>
      </c>
      <c r="BR323">
        <v>2020</v>
      </c>
      <c r="BS323" t="s">
        <v>14</v>
      </c>
      <c r="BT323">
        <v>673.1</v>
      </c>
    </row>
    <row r="324" spans="1:72" x14ac:dyDescent="0.2">
      <c r="A324" t="s">
        <v>1471</v>
      </c>
      <c r="B324" t="s">
        <v>3267</v>
      </c>
      <c r="C324" t="s">
        <v>3169</v>
      </c>
      <c r="D324">
        <f>IF(TYPE="R",40,IF(ISNA(INDEX(Categories!D:E,MATCH(GROUPTYPE,Categories!D:D,0),2)),0,INDEX(Categories!D:E,MATCH(GROUPTYPE,Categories!D:D,0),2)))</f>
        <v>13</v>
      </c>
      <c r="E324" t="str">
        <f>IF(TYPE="R","Retained Earnings",IF(ISNA(INDEX(Categories!D:F,MATCH(GLCATCODE,Categories!E:E,0),3)),0,INDEX(Categories!D:F,MATCH(GLCATCODE,Categories!E:E,0),3)))</f>
        <v>Cost and Expenses</v>
      </c>
      <c r="F324" t="s">
        <v>238</v>
      </c>
      <c r="G324" t="s">
        <v>2445</v>
      </c>
      <c r="H324" t="s">
        <v>3266</v>
      </c>
      <c r="I324" t="s">
        <v>2881</v>
      </c>
      <c r="J324" t="s">
        <v>2876</v>
      </c>
      <c r="K324" t="s">
        <v>2876</v>
      </c>
      <c r="L324" t="s">
        <v>2876</v>
      </c>
      <c r="M324" t="s">
        <v>2876</v>
      </c>
      <c r="N324" t="s">
        <v>2876</v>
      </c>
      <c r="O324" t="s">
        <v>2876</v>
      </c>
      <c r="P324" t="s">
        <v>2876</v>
      </c>
      <c r="Q324" t="s">
        <v>2877</v>
      </c>
      <c r="R324" t="s">
        <v>2948</v>
      </c>
      <c r="S324">
        <f>VLOOKUP(ACCOUNTEXSEG,Sheet6!$A$2:$C$4000,3,TRUE)</f>
        <v>0</v>
      </c>
      <c r="T324">
        <f>IF(ACCTTYPE="I",0,OPENBALN)</f>
        <v>0</v>
      </c>
      <c r="U324">
        <v>0</v>
      </c>
      <c r="V324">
        <v>0</v>
      </c>
      <c r="W324">
        <v>0</v>
      </c>
      <c r="X324">
        <v>0</v>
      </c>
      <c r="Y324" s="179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 s="179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231.05312499999999</v>
      </c>
      <c r="BK324">
        <v>-510.17812500000002</v>
      </c>
      <c r="BL324">
        <v>0</v>
      </c>
      <c r="BM324" t="s">
        <v>2879</v>
      </c>
      <c r="BN324">
        <v>20190701</v>
      </c>
      <c r="BO324">
        <v>0</v>
      </c>
      <c r="BP324" t="s">
        <v>238</v>
      </c>
      <c r="BQ324">
        <v>0</v>
      </c>
      <c r="BR324">
        <v>2020</v>
      </c>
      <c r="BS324" t="s">
        <v>14</v>
      </c>
      <c r="BT324">
        <v>0</v>
      </c>
    </row>
    <row r="325" spans="1:72" x14ac:dyDescent="0.2">
      <c r="A325" t="s">
        <v>793</v>
      </c>
      <c r="B325" t="s">
        <v>3268</v>
      </c>
      <c r="C325" t="s">
        <v>3169</v>
      </c>
      <c r="D325">
        <f>IF(TYPE="R",40,IF(ISNA(INDEX(Categories!D:E,MATCH(GROUPTYPE,Categories!D:D,0),2)),0,INDEX(Categories!D:E,MATCH(GROUPTYPE,Categories!D:D,0),2)))</f>
        <v>13</v>
      </c>
      <c r="E325" t="str">
        <f>IF(TYPE="R","Retained Earnings",IF(ISNA(INDEX(Categories!D:F,MATCH(GLCATCODE,Categories!E:E,0),3)),0,INDEX(Categories!D:F,MATCH(GLCATCODE,Categories!E:E,0),3)))</f>
        <v>Cost and Expenses</v>
      </c>
      <c r="F325" t="s">
        <v>238</v>
      </c>
      <c r="G325" t="s">
        <v>2446</v>
      </c>
      <c r="H325" t="s">
        <v>3266</v>
      </c>
      <c r="I325" t="s">
        <v>2883</v>
      </c>
      <c r="J325" t="s">
        <v>2876</v>
      </c>
      <c r="K325" t="s">
        <v>2876</v>
      </c>
      <c r="L325" t="s">
        <v>2876</v>
      </c>
      <c r="M325" t="s">
        <v>2876</v>
      </c>
      <c r="N325" t="s">
        <v>2876</v>
      </c>
      <c r="O325" t="s">
        <v>2876</v>
      </c>
      <c r="P325" t="s">
        <v>2876</v>
      </c>
      <c r="Q325" t="s">
        <v>2877</v>
      </c>
      <c r="R325" t="s">
        <v>2948</v>
      </c>
      <c r="S325">
        <f>VLOOKUP(ACCOUNTEXSEG,Sheet6!$A$2:$C$4000,3,TRUE)</f>
        <v>0</v>
      </c>
      <c r="T325">
        <f>IF(ACCTTYPE="I",0,OPENBALN)</f>
        <v>0</v>
      </c>
      <c r="U325">
        <v>0</v>
      </c>
      <c r="V325">
        <v>0</v>
      </c>
      <c r="W325">
        <v>0</v>
      </c>
      <c r="X325">
        <v>0</v>
      </c>
      <c r="Y325" s="179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 s="179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167.44312500000001</v>
      </c>
      <c r="BL325">
        <v>0</v>
      </c>
      <c r="BM325" t="s">
        <v>2879</v>
      </c>
      <c r="BN325">
        <v>20190701</v>
      </c>
      <c r="BO325">
        <v>0</v>
      </c>
      <c r="BP325" t="s">
        <v>238</v>
      </c>
      <c r="BQ325">
        <v>0</v>
      </c>
      <c r="BR325">
        <v>2020</v>
      </c>
      <c r="BS325" t="s">
        <v>14</v>
      </c>
      <c r="BT325">
        <v>0</v>
      </c>
    </row>
    <row r="326" spans="1:72" x14ac:dyDescent="0.2">
      <c r="A326" t="s">
        <v>1473</v>
      </c>
      <c r="B326" t="s">
        <v>3269</v>
      </c>
      <c r="C326" t="s">
        <v>3169</v>
      </c>
      <c r="D326">
        <f>IF(TYPE="R",40,IF(ISNA(INDEX(Categories!D:E,MATCH(GROUPTYPE,Categories!D:D,0),2)),0,INDEX(Categories!D:E,MATCH(GROUPTYPE,Categories!D:D,0),2)))</f>
        <v>13</v>
      </c>
      <c r="E326" t="str">
        <f>IF(TYPE="R","Retained Earnings",IF(ISNA(INDEX(Categories!D:F,MATCH(GLCATCODE,Categories!E:E,0),3)),0,INDEX(Categories!D:F,MATCH(GLCATCODE,Categories!E:E,0),3)))</f>
        <v>Cost and Expenses</v>
      </c>
      <c r="F326" t="s">
        <v>238</v>
      </c>
      <c r="G326" t="s">
        <v>2448</v>
      </c>
      <c r="H326" t="s">
        <v>3266</v>
      </c>
      <c r="I326" t="s">
        <v>2887</v>
      </c>
      <c r="J326" t="s">
        <v>2876</v>
      </c>
      <c r="K326" t="s">
        <v>2876</v>
      </c>
      <c r="L326" t="s">
        <v>2876</v>
      </c>
      <c r="M326" t="s">
        <v>2876</v>
      </c>
      <c r="N326" t="s">
        <v>2876</v>
      </c>
      <c r="O326" t="s">
        <v>2876</v>
      </c>
      <c r="P326" t="s">
        <v>2876</v>
      </c>
      <c r="Q326" t="s">
        <v>2877</v>
      </c>
      <c r="R326" t="s">
        <v>2948</v>
      </c>
      <c r="S326">
        <f>VLOOKUP(ACCOUNTEXSEG,Sheet6!$A$2:$C$4000,3,TRUE)</f>
        <v>0</v>
      </c>
      <c r="T326">
        <f>IF(ACCTTYPE="I",0,OPENBALN)</f>
        <v>0</v>
      </c>
      <c r="U326">
        <v>0</v>
      </c>
      <c r="V326">
        <v>0</v>
      </c>
      <c r="W326">
        <v>0</v>
      </c>
      <c r="X326">
        <v>0</v>
      </c>
      <c r="Y326" s="179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 s="179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22.34375</v>
      </c>
      <c r="BL326">
        <v>0</v>
      </c>
      <c r="BM326" t="s">
        <v>2879</v>
      </c>
      <c r="BN326">
        <v>20190701</v>
      </c>
      <c r="BO326">
        <v>0</v>
      </c>
      <c r="BP326" t="s">
        <v>238</v>
      </c>
      <c r="BQ326">
        <v>0</v>
      </c>
      <c r="BR326">
        <v>2020</v>
      </c>
      <c r="BS326" t="s">
        <v>14</v>
      </c>
      <c r="BT326">
        <v>0</v>
      </c>
    </row>
    <row r="327" spans="1:72" x14ac:dyDescent="0.2">
      <c r="A327" t="s">
        <v>796</v>
      </c>
      <c r="B327" t="s">
        <v>3270</v>
      </c>
      <c r="C327" t="s">
        <v>3169</v>
      </c>
      <c r="D327">
        <f>IF(TYPE="R",40,IF(ISNA(INDEX(Categories!D:E,MATCH(GROUPTYPE,Categories!D:D,0),2)),0,INDEX(Categories!D:E,MATCH(GROUPTYPE,Categories!D:D,0),2)))</f>
        <v>13</v>
      </c>
      <c r="E327" t="str">
        <f>IF(TYPE="R","Retained Earnings",IF(ISNA(INDEX(Categories!D:F,MATCH(GLCATCODE,Categories!E:E,0),3)),0,INDEX(Categories!D:F,MATCH(GLCATCODE,Categories!E:E,0),3)))</f>
        <v>Cost and Expenses</v>
      </c>
      <c r="F327" t="s">
        <v>238</v>
      </c>
      <c r="G327" t="s">
        <v>2454</v>
      </c>
      <c r="H327" t="s">
        <v>3266</v>
      </c>
      <c r="I327" t="s">
        <v>2899</v>
      </c>
      <c r="J327" t="s">
        <v>2876</v>
      </c>
      <c r="K327" t="s">
        <v>2876</v>
      </c>
      <c r="L327" t="s">
        <v>2876</v>
      </c>
      <c r="M327" t="s">
        <v>2876</v>
      </c>
      <c r="N327" t="s">
        <v>2876</v>
      </c>
      <c r="O327" t="s">
        <v>2876</v>
      </c>
      <c r="P327" t="s">
        <v>2876</v>
      </c>
      <c r="Q327" t="s">
        <v>2877</v>
      </c>
      <c r="R327" t="s">
        <v>2948</v>
      </c>
      <c r="S327">
        <f>VLOOKUP(ACCOUNTEXSEG,Sheet6!$A$2:$C$4000,3,TRUE)</f>
        <v>0</v>
      </c>
      <c r="T327">
        <f>IF(ACCTTYPE="I",0,OPENBALN)</f>
        <v>0</v>
      </c>
      <c r="U327">
        <v>0</v>
      </c>
      <c r="V327">
        <v>0</v>
      </c>
      <c r="W327">
        <v>0</v>
      </c>
      <c r="X327">
        <v>0</v>
      </c>
      <c r="Y327" s="179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83.33</v>
      </c>
      <c r="AI327">
        <v>83.33</v>
      </c>
      <c r="AJ327">
        <v>83.33</v>
      </c>
      <c r="AK327">
        <v>83.33</v>
      </c>
      <c r="AL327">
        <v>83.33</v>
      </c>
      <c r="AM327">
        <v>83.33</v>
      </c>
      <c r="AN327">
        <v>0</v>
      </c>
      <c r="AO327">
        <v>83.33</v>
      </c>
      <c r="AP327">
        <v>83.33</v>
      </c>
      <c r="AQ327">
        <v>83.33</v>
      </c>
      <c r="AR327">
        <v>83.33</v>
      </c>
      <c r="AS327">
        <v>83.33</v>
      </c>
      <c r="AT327">
        <v>83.33</v>
      </c>
      <c r="AU327" s="179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2.8893749999999998</v>
      </c>
      <c r="BL327">
        <v>57.289375</v>
      </c>
      <c r="BM327" t="s">
        <v>2879</v>
      </c>
      <c r="BN327">
        <v>20190701</v>
      </c>
      <c r="BO327">
        <v>0</v>
      </c>
      <c r="BP327" t="s">
        <v>238</v>
      </c>
      <c r="BQ327">
        <v>0</v>
      </c>
      <c r="BR327">
        <v>2020</v>
      </c>
      <c r="BS327" t="s">
        <v>14</v>
      </c>
      <c r="BT327">
        <v>0</v>
      </c>
    </row>
    <row r="328" spans="1:72" x14ac:dyDescent="0.2">
      <c r="A328" t="s">
        <v>797</v>
      </c>
      <c r="B328" t="s">
        <v>3271</v>
      </c>
      <c r="C328" t="s">
        <v>3169</v>
      </c>
      <c r="D328">
        <f>IF(TYPE="R",40,IF(ISNA(INDEX(Categories!D:E,MATCH(GROUPTYPE,Categories!D:D,0),2)),0,INDEX(Categories!D:E,MATCH(GROUPTYPE,Categories!D:D,0),2)))</f>
        <v>13</v>
      </c>
      <c r="E328" t="str">
        <f>IF(TYPE="R","Retained Earnings",IF(ISNA(INDEX(Categories!D:F,MATCH(GLCATCODE,Categories!E:E,0),3)),0,INDEX(Categories!D:F,MATCH(GLCATCODE,Categories!E:E,0),3)))</f>
        <v>Cost and Expenses</v>
      </c>
      <c r="F328" t="s">
        <v>238</v>
      </c>
      <c r="G328" t="s">
        <v>2455</v>
      </c>
      <c r="H328" t="s">
        <v>3266</v>
      </c>
      <c r="I328" t="s">
        <v>2901</v>
      </c>
      <c r="J328" t="s">
        <v>2876</v>
      </c>
      <c r="K328" t="s">
        <v>2876</v>
      </c>
      <c r="L328" t="s">
        <v>2876</v>
      </c>
      <c r="M328" t="s">
        <v>2876</v>
      </c>
      <c r="N328" t="s">
        <v>2876</v>
      </c>
      <c r="O328" t="s">
        <v>2876</v>
      </c>
      <c r="P328" t="s">
        <v>2876</v>
      </c>
      <c r="Q328" t="s">
        <v>2877</v>
      </c>
      <c r="R328" t="s">
        <v>2948</v>
      </c>
      <c r="S328">
        <f>VLOOKUP(ACCOUNTEXSEG,Sheet6!$A$2:$C$4000,3,TRUE)</f>
        <v>0</v>
      </c>
      <c r="T328">
        <f>IF(ACCTTYPE="I",0,OPENBALN)</f>
        <v>0</v>
      </c>
      <c r="U328">
        <v>0</v>
      </c>
      <c r="V328">
        <v>0</v>
      </c>
      <c r="W328">
        <v>0</v>
      </c>
      <c r="X328">
        <v>0</v>
      </c>
      <c r="Y328" s="179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 s="179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30.540624999999999</v>
      </c>
      <c r="BL328">
        <v>0</v>
      </c>
      <c r="BM328" t="s">
        <v>2879</v>
      </c>
      <c r="BN328">
        <v>20190701</v>
      </c>
      <c r="BO328">
        <v>0</v>
      </c>
      <c r="BP328" t="s">
        <v>238</v>
      </c>
      <c r="BQ328">
        <v>0</v>
      </c>
      <c r="BR328">
        <v>2020</v>
      </c>
      <c r="BS328" t="s">
        <v>14</v>
      </c>
      <c r="BT328">
        <v>0</v>
      </c>
    </row>
    <row r="329" spans="1:72" x14ac:dyDescent="0.2">
      <c r="A329" t="s">
        <v>798</v>
      </c>
      <c r="B329" t="s">
        <v>3272</v>
      </c>
      <c r="C329" t="s">
        <v>3169</v>
      </c>
      <c r="D329">
        <f>IF(TYPE="R",40,IF(ISNA(INDEX(Categories!D:E,MATCH(GROUPTYPE,Categories!D:D,0),2)),0,INDEX(Categories!D:E,MATCH(GROUPTYPE,Categories!D:D,0),2)))</f>
        <v>13</v>
      </c>
      <c r="E329" t="str">
        <f>IF(TYPE="R","Retained Earnings",IF(ISNA(INDEX(Categories!D:F,MATCH(GLCATCODE,Categories!E:E,0),3)),0,INDEX(Categories!D:F,MATCH(GLCATCODE,Categories!E:E,0),3)))</f>
        <v>Cost and Expenses</v>
      </c>
      <c r="F329" t="s">
        <v>238</v>
      </c>
      <c r="G329" t="s">
        <v>2456</v>
      </c>
      <c r="H329" t="s">
        <v>3266</v>
      </c>
      <c r="I329" t="s">
        <v>2903</v>
      </c>
      <c r="J329" t="s">
        <v>2876</v>
      </c>
      <c r="K329" t="s">
        <v>2876</v>
      </c>
      <c r="L329" t="s">
        <v>2876</v>
      </c>
      <c r="M329" t="s">
        <v>2876</v>
      </c>
      <c r="N329" t="s">
        <v>2876</v>
      </c>
      <c r="O329" t="s">
        <v>2876</v>
      </c>
      <c r="P329" t="s">
        <v>2876</v>
      </c>
      <c r="Q329" t="s">
        <v>2877</v>
      </c>
      <c r="R329" t="s">
        <v>2948</v>
      </c>
      <c r="S329">
        <f>VLOOKUP(ACCOUNTEXSEG,Sheet6!$A$2:$C$4000,3,TRUE)</f>
        <v>0</v>
      </c>
      <c r="T329">
        <f>IF(ACCTTYPE="I",0,OPENBALN)</f>
        <v>0</v>
      </c>
      <c r="U329">
        <v>0</v>
      </c>
      <c r="V329">
        <v>0</v>
      </c>
      <c r="W329">
        <v>0</v>
      </c>
      <c r="X329">
        <v>0</v>
      </c>
      <c r="Y329" s="17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 s="17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119.72624999999999</v>
      </c>
      <c r="BL329">
        <v>0</v>
      </c>
      <c r="BM329" t="s">
        <v>2879</v>
      </c>
      <c r="BN329">
        <v>20190701</v>
      </c>
      <c r="BO329">
        <v>0</v>
      </c>
      <c r="BP329" t="s">
        <v>238</v>
      </c>
      <c r="BQ329">
        <v>0</v>
      </c>
      <c r="BR329">
        <v>2020</v>
      </c>
      <c r="BS329" t="s">
        <v>14</v>
      </c>
      <c r="BT329">
        <v>0</v>
      </c>
    </row>
    <row r="330" spans="1:72" x14ac:dyDescent="0.2">
      <c r="A330" t="s">
        <v>800</v>
      </c>
      <c r="B330" t="s">
        <v>3273</v>
      </c>
      <c r="C330" t="s">
        <v>3169</v>
      </c>
      <c r="D330">
        <f>IF(TYPE="R",40,IF(ISNA(INDEX(Categories!D:E,MATCH(GROUPTYPE,Categories!D:D,0),2)),0,INDEX(Categories!D:E,MATCH(GROUPTYPE,Categories!D:D,0),2)))</f>
        <v>13</v>
      </c>
      <c r="E330" t="str">
        <f>IF(TYPE="R","Retained Earnings",IF(ISNA(INDEX(Categories!D:F,MATCH(GLCATCODE,Categories!E:E,0),3)),0,INDEX(Categories!D:F,MATCH(GLCATCODE,Categories!E:E,0),3)))</f>
        <v>Cost and Expenses</v>
      </c>
      <c r="F330" t="s">
        <v>238</v>
      </c>
      <c r="G330" t="s">
        <v>2461</v>
      </c>
      <c r="H330" t="s">
        <v>3274</v>
      </c>
      <c r="I330" t="s">
        <v>2881</v>
      </c>
      <c r="J330" t="s">
        <v>2876</v>
      </c>
      <c r="K330" t="s">
        <v>2876</v>
      </c>
      <c r="L330" t="s">
        <v>2876</v>
      </c>
      <c r="M330" t="s">
        <v>2876</v>
      </c>
      <c r="N330" t="s">
        <v>2876</v>
      </c>
      <c r="O330" t="s">
        <v>2876</v>
      </c>
      <c r="P330" t="s">
        <v>2876</v>
      </c>
      <c r="Q330" t="s">
        <v>2877</v>
      </c>
      <c r="R330" t="s">
        <v>2948</v>
      </c>
      <c r="S330">
        <f>VLOOKUP(ACCOUNTEXSEG,Sheet6!$A$2:$C$4000,3,TRUE)</f>
        <v>689.4</v>
      </c>
      <c r="T330">
        <f>IF(ACCTTYPE="I",0,OPENBALN)</f>
        <v>0</v>
      </c>
      <c r="U330">
        <v>0</v>
      </c>
      <c r="V330">
        <v>0</v>
      </c>
      <c r="W330">
        <v>393.57</v>
      </c>
      <c r="X330">
        <v>0</v>
      </c>
      <c r="Y330" s="179">
        <v>0</v>
      </c>
      <c r="Z330">
        <v>393.57</v>
      </c>
      <c r="AA330">
        <v>0</v>
      </c>
      <c r="AB330">
        <v>0</v>
      </c>
      <c r="AC330">
        <v>401.44</v>
      </c>
      <c r="AD330">
        <v>0</v>
      </c>
      <c r="AE330">
        <v>0</v>
      </c>
      <c r="AF330">
        <v>401.44</v>
      </c>
      <c r="AG330">
        <v>401.44</v>
      </c>
      <c r="AH330">
        <v>135.13</v>
      </c>
      <c r="AI330">
        <v>135.13</v>
      </c>
      <c r="AJ330">
        <v>135.13</v>
      </c>
      <c r="AK330">
        <v>135.13</v>
      </c>
      <c r="AL330">
        <v>135.13</v>
      </c>
      <c r="AM330">
        <v>135.13</v>
      </c>
      <c r="AN330">
        <v>0</v>
      </c>
      <c r="AO330">
        <v>135.13</v>
      </c>
      <c r="AP330">
        <v>135.13</v>
      </c>
      <c r="AQ330">
        <v>135.13</v>
      </c>
      <c r="AR330">
        <v>135.13</v>
      </c>
      <c r="AS330">
        <v>135.13</v>
      </c>
      <c r="AT330">
        <v>135.13</v>
      </c>
      <c r="AU330" s="179">
        <v>608.17999999999995</v>
      </c>
      <c r="AV330">
        <v>119.63</v>
      </c>
      <c r="AW330">
        <v>512.71</v>
      </c>
      <c r="AX330">
        <v>0</v>
      </c>
      <c r="AY330">
        <v>0</v>
      </c>
      <c r="AZ330">
        <v>380.26</v>
      </c>
      <c r="BA330">
        <v>0</v>
      </c>
      <c r="BB330">
        <v>0</v>
      </c>
      <c r="BC330">
        <v>0</v>
      </c>
      <c r="BD330">
        <v>393.57</v>
      </c>
      <c r="BE330">
        <v>0</v>
      </c>
      <c r="BF330">
        <v>393.57</v>
      </c>
      <c r="BG330">
        <v>393.57</v>
      </c>
      <c r="BH330">
        <v>144.38624999999999</v>
      </c>
      <c r="BI330">
        <v>69.263125000000002</v>
      </c>
      <c r="BJ330">
        <v>91.273750000000007</v>
      </c>
      <c r="BK330">
        <v>85.474999999999994</v>
      </c>
      <c r="BL330">
        <v>92.901875000000004</v>
      </c>
      <c r="BM330" t="s">
        <v>2879</v>
      </c>
      <c r="BN330">
        <v>20190701</v>
      </c>
      <c r="BO330">
        <v>802.88</v>
      </c>
      <c r="BP330" t="s">
        <v>238</v>
      </c>
      <c r="BQ330">
        <v>787.14</v>
      </c>
      <c r="BR330">
        <v>2020</v>
      </c>
      <c r="BS330" t="s">
        <v>14</v>
      </c>
      <c r="BT330">
        <v>802.88</v>
      </c>
    </row>
    <row r="331" spans="1:72" x14ac:dyDescent="0.2">
      <c r="A331" t="s">
        <v>1479</v>
      </c>
      <c r="B331" t="s">
        <v>3275</v>
      </c>
      <c r="C331" t="s">
        <v>3169</v>
      </c>
      <c r="D331">
        <f>IF(TYPE="R",40,IF(ISNA(INDEX(Categories!D:E,MATCH(GROUPTYPE,Categories!D:D,0),2)),0,INDEX(Categories!D:E,MATCH(GROUPTYPE,Categories!D:D,0),2)))</f>
        <v>13</v>
      </c>
      <c r="E331" t="str">
        <f>IF(TYPE="R","Retained Earnings",IF(ISNA(INDEX(Categories!D:F,MATCH(GLCATCODE,Categories!E:E,0),3)),0,INDEX(Categories!D:F,MATCH(GLCATCODE,Categories!E:E,0),3)))</f>
        <v>Cost and Expenses</v>
      </c>
      <c r="F331" t="s">
        <v>238</v>
      </c>
      <c r="G331" t="s">
        <v>2462</v>
      </c>
      <c r="H331" t="s">
        <v>3274</v>
      </c>
      <c r="I331" t="s">
        <v>2883</v>
      </c>
      <c r="J331" t="s">
        <v>2876</v>
      </c>
      <c r="K331" t="s">
        <v>2876</v>
      </c>
      <c r="L331" t="s">
        <v>2876</v>
      </c>
      <c r="M331" t="s">
        <v>2876</v>
      </c>
      <c r="N331" t="s">
        <v>2876</v>
      </c>
      <c r="O331" t="s">
        <v>2876</v>
      </c>
      <c r="P331" t="s">
        <v>2876</v>
      </c>
      <c r="Q331" t="s">
        <v>2877</v>
      </c>
      <c r="R331" t="s">
        <v>2948</v>
      </c>
      <c r="S331">
        <f>VLOOKUP(ACCOUNTEXSEG,Sheet6!$A$2:$C$4000,3,TRUE)</f>
        <v>0</v>
      </c>
      <c r="T331">
        <f>IF(ACCTTYPE="I",0,OPENBALN)</f>
        <v>0</v>
      </c>
      <c r="U331">
        <v>0</v>
      </c>
      <c r="V331">
        <v>0</v>
      </c>
      <c r="W331">
        <v>0</v>
      </c>
      <c r="X331">
        <v>0</v>
      </c>
      <c r="Y331" s="179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 s="179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0.54249999999999998</v>
      </c>
      <c r="BL331">
        <v>0</v>
      </c>
      <c r="BM331" t="s">
        <v>2879</v>
      </c>
      <c r="BN331">
        <v>20190701</v>
      </c>
      <c r="BO331">
        <v>0</v>
      </c>
      <c r="BP331" t="s">
        <v>238</v>
      </c>
      <c r="BQ331">
        <v>0</v>
      </c>
      <c r="BR331">
        <v>2020</v>
      </c>
      <c r="BS331" t="s">
        <v>14</v>
      </c>
      <c r="BT331">
        <v>0</v>
      </c>
    </row>
    <row r="332" spans="1:72" x14ac:dyDescent="0.2">
      <c r="A332" t="s">
        <v>801</v>
      </c>
      <c r="B332" t="s">
        <v>3276</v>
      </c>
      <c r="C332" t="s">
        <v>3169</v>
      </c>
      <c r="D332">
        <f>IF(TYPE="R",40,IF(ISNA(INDEX(Categories!D:E,MATCH(GROUPTYPE,Categories!D:D,0),2)),0,INDEX(Categories!D:E,MATCH(GROUPTYPE,Categories!D:D,0),2)))</f>
        <v>13</v>
      </c>
      <c r="E332" t="str">
        <f>IF(TYPE="R","Retained Earnings",IF(ISNA(INDEX(Categories!D:F,MATCH(GLCATCODE,Categories!E:E,0),3)),0,INDEX(Categories!D:F,MATCH(GLCATCODE,Categories!E:E,0),3)))</f>
        <v>Cost and Expenses</v>
      </c>
      <c r="F332" t="s">
        <v>238</v>
      </c>
      <c r="G332" t="s">
        <v>2463</v>
      </c>
      <c r="H332" t="s">
        <v>3274</v>
      </c>
      <c r="I332" t="s">
        <v>2885</v>
      </c>
      <c r="J332" t="s">
        <v>2876</v>
      </c>
      <c r="K332" t="s">
        <v>2876</v>
      </c>
      <c r="L332" t="s">
        <v>2876</v>
      </c>
      <c r="M332" t="s">
        <v>2876</v>
      </c>
      <c r="N332" t="s">
        <v>2876</v>
      </c>
      <c r="O332" t="s">
        <v>2876</v>
      </c>
      <c r="P332" t="s">
        <v>2876</v>
      </c>
      <c r="Q332" t="s">
        <v>2877</v>
      </c>
      <c r="R332" t="s">
        <v>2948</v>
      </c>
      <c r="S332">
        <f>VLOOKUP(ACCOUNTEXSEG,Sheet6!$A$2:$C$4000,3,TRUE)</f>
        <v>0</v>
      </c>
      <c r="T332">
        <f>IF(ACCTTYPE="I",0,OPENBALN)</f>
        <v>0</v>
      </c>
      <c r="U332">
        <v>0</v>
      </c>
      <c r="V332">
        <v>0</v>
      </c>
      <c r="W332">
        <v>0</v>
      </c>
      <c r="X332">
        <v>0</v>
      </c>
      <c r="Y332" s="179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 s="179">
        <v>0</v>
      </c>
      <c r="AV332">
        <v>0</v>
      </c>
      <c r="AW332">
        <v>0</v>
      </c>
      <c r="AX332">
        <v>0</v>
      </c>
      <c r="AY332">
        <v>200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12.5</v>
      </c>
      <c r="BI332">
        <v>0</v>
      </c>
      <c r="BJ332">
        <v>0</v>
      </c>
      <c r="BK332">
        <v>0</v>
      </c>
      <c r="BL332">
        <v>0</v>
      </c>
      <c r="BM332" t="s">
        <v>2879</v>
      </c>
      <c r="BN332">
        <v>20190701</v>
      </c>
      <c r="BO332">
        <v>0</v>
      </c>
      <c r="BP332" t="s">
        <v>238</v>
      </c>
      <c r="BQ332">
        <v>0</v>
      </c>
      <c r="BR332">
        <v>2020</v>
      </c>
      <c r="BS332" t="s">
        <v>14</v>
      </c>
      <c r="BT332">
        <v>0</v>
      </c>
    </row>
    <row r="333" spans="1:72" x14ac:dyDescent="0.2">
      <c r="A333" t="s">
        <v>803</v>
      </c>
      <c r="B333" t="s">
        <v>3277</v>
      </c>
      <c r="C333" t="s">
        <v>3169</v>
      </c>
      <c r="D333">
        <f>IF(TYPE="R",40,IF(ISNA(INDEX(Categories!D:E,MATCH(GROUPTYPE,Categories!D:D,0),2)),0,INDEX(Categories!D:E,MATCH(GROUPTYPE,Categories!D:D,0),2)))</f>
        <v>13</v>
      </c>
      <c r="E333" t="str">
        <f>IF(TYPE="R","Retained Earnings",IF(ISNA(INDEX(Categories!D:F,MATCH(GLCATCODE,Categories!E:E,0),3)),0,INDEX(Categories!D:F,MATCH(GLCATCODE,Categories!E:E,0),3)))</f>
        <v>Cost and Expenses</v>
      </c>
      <c r="F333" t="s">
        <v>238</v>
      </c>
      <c r="G333" t="s">
        <v>2469</v>
      </c>
      <c r="H333" t="s">
        <v>3274</v>
      </c>
      <c r="I333" t="s">
        <v>2897</v>
      </c>
      <c r="J333" t="s">
        <v>2876</v>
      </c>
      <c r="K333" t="s">
        <v>2876</v>
      </c>
      <c r="L333" t="s">
        <v>2876</v>
      </c>
      <c r="M333" t="s">
        <v>2876</v>
      </c>
      <c r="N333" t="s">
        <v>2876</v>
      </c>
      <c r="O333" t="s">
        <v>2876</v>
      </c>
      <c r="P333" t="s">
        <v>2876</v>
      </c>
      <c r="Q333" t="s">
        <v>2877</v>
      </c>
      <c r="R333" t="s">
        <v>2948</v>
      </c>
      <c r="S333">
        <f>VLOOKUP(ACCOUNTEXSEG,Sheet6!$A$2:$C$4000,3,TRUE)</f>
        <v>1200</v>
      </c>
      <c r="T333">
        <f>IF(ACCTTYPE="I",0,OPENBALN)</f>
        <v>0</v>
      </c>
      <c r="U333">
        <v>200</v>
      </c>
      <c r="V333">
        <v>200</v>
      </c>
      <c r="W333">
        <v>200</v>
      </c>
      <c r="X333">
        <v>200</v>
      </c>
      <c r="Y333" s="179">
        <v>200</v>
      </c>
      <c r="Z333">
        <v>200</v>
      </c>
      <c r="AA333">
        <v>200</v>
      </c>
      <c r="AB333">
        <v>200</v>
      </c>
      <c r="AC333">
        <v>200</v>
      </c>
      <c r="AD333">
        <v>200</v>
      </c>
      <c r="AE333">
        <v>200</v>
      </c>
      <c r="AF333">
        <v>200</v>
      </c>
      <c r="AG333">
        <v>200</v>
      </c>
      <c r="AH333">
        <v>200</v>
      </c>
      <c r="AI333">
        <v>200</v>
      </c>
      <c r="AJ333">
        <v>200</v>
      </c>
      <c r="AK333">
        <v>200</v>
      </c>
      <c r="AL333">
        <v>200</v>
      </c>
      <c r="AM333">
        <v>200</v>
      </c>
      <c r="AN333">
        <v>200</v>
      </c>
      <c r="AO333">
        <v>200</v>
      </c>
      <c r="AP333">
        <v>200</v>
      </c>
      <c r="AQ333">
        <v>200</v>
      </c>
      <c r="AR333">
        <v>200</v>
      </c>
      <c r="AS333">
        <v>200</v>
      </c>
      <c r="AT333">
        <v>200</v>
      </c>
      <c r="AU333" s="179">
        <v>200</v>
      </c>
      <c r="AV333">
        <v>200</v>
      </c>
      <c r="AW333">
        <v>200</v>
      </c>
      <c r="AX333">
        <v>200</v>
      </c>
      <c r="AY333">
        <v>200</v>
      </c>
      <c r="AZ333">
        <v>200</v>
      </c>
      <c r="BA333">
        <v>200</v>
      </c>
      <c r="BB333">
        <v>200</v>
      </c>
      <c r="BC333">
        <v>200</v>
      </c>
      <c r="BD333">
        <v>200</v>
      </c>
      <c r="BE333">
        <v>200</v>
      </c>
      <c r="BF333">
        <v>200</v>
      </c>
      <c r="BG333">
        <v>200</v>
      </c>
      <c r="BH333">
        <v>150</v>
      </c>
      <c r="BI333">
        <v>150</v>
      </c>
      <c r="BJ333">
        <v>150</v>
      </c>
      <c r="BK333">
        <v>137.5</v>
      </c>
      <c r="BL333">
        <v>150</v>
      </c>
      <c r="BM333" t="s">
        <v>2879</v>
      </c>
      <c r="BN333">
        <v>20190701</v>
      </c>
      <c r="BO333">
        <v>1200</v>
      </c>
      <c r="BP333" t="s">
        <v>238</v>
      </c>
      <c r="BQ333">
        <v>1200</v>
      </c>
      <c r="BR333">
        <v>2020</v>
      </c>
      <c r="BS333" t="s">
        <v>14</v>
      </c>
      <c r="BT333">
        <v>1200</v>
      </c>
    </row>
    <row r="334" spans="1:72" x14ac:dyDescent="0.2">
      <c r="A334" t="s">
        <v>1483</v>
      </c>
      <c r="B334" t="s">
        <v>3278</v>
      </c>
      <c r="C334" t="s">
        <v>3169</v>
      </c>
      <c r="D334">
        <f>IF(TYPE="R",40,IF(ISNA(INDEX(Categories!D:E,MATCH(GROUPTYPE,Categories!D:D,0),2)),0,INDEX(Categories!D:E,MATCH(GROUPTYPE,Categories!D:D,0),2)))</f>
        <v>13</v>
      </c>
      <c r="E334" t="str">
        <f>IF(TYPE="R","Retained Earnings",IF(ISNA(INDEX(Categories!D:F,MATCH(GLCATCODE,Categories!E:E,0),3)),0,INDEX(Categories!D:F,MATCH(GLCATCODE,Categories!E:E,0),3)))</f>
        <v>Cost and Expenses</v>
      </c>
      <c r="F334" t="s">
        <v>238</v>
      </c>
      <c r="G334" t="s">
        <v>2470</v>
      </c>
      <c r="H334" t="s">
        <v>3274</v>
      </c>
      <c r="I334" t="s">
        <v>2899</v>
      </c>
      <c r="J334" t="s">
        <v>2876</v>
      </c>
      <c r="K334" t="s">
        <v>2876</v>
      </c>
      <c r="L334" t="s">
        <v>2876</v>
      </c>
      <c r="M334" t="s">
        <v>2876</v>
      </c>
      <c r="N334" t="s">
        <v>2876</v>
      </c>
      <c r="O334" t="s">
        <v>2876</v>
      </c>
      <c r="P334" t="s">
        <v>2876</v>
      </c>
      <c r="Q334" t="s">
        <v>2877</v>
      </c>
      <c r="R334" t="s">
        <v>2948</v>
      </c>
      <c r="S334">
        <f>VLOOKUP(ACCOUNTEXSEG,Sheet6!$A$2:$C$4000,3,TRUE)</f>
        <v>382.26</v>
      </c>
      <c r="T334">
        <f>IF(ACCTTYPE="I",0,OPENBALN)</f>
        <v>0</v>
      </c>
      <c r="U334">
        <v>0</v>
      </c>
      <c r="V334">
        <v>0</v>
      </c>
      <c r="W334">
        <v>0</v>
      </c>
      <c r="X334">
        <v>0</v>
      </c>
      <c r="Y334" s="179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 s="179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23.891249999999999</v>
      </c>
      <c r="BI334">
        <v>0</v>
      </c>
      <c r="BJ334">
        <v>0</v>
      </c>
      <c r="BK334">
        <v>0</v>
      </c>
      <c r="BL334">
        <v>0</v>
      </c>
      <c r="BM334" t="s">
        <v>2879</v>
      </c>
      <c r="BN334">
        <v>20190701</v>
      </c>
      <c r="BO334">
        <v>0</v>
      </c>
      <c r="BP334" t="s">
        <v>238</v>
      </c>
      <c r="BQ334">
        <v>0</v>
      </c>
      <c r="BR334">
        <v>2020</v>
      </c>
      <c r="BS334" t="s">
        <v>14</v>
      </c>
      <c r="BT334">
        <v>0</v>
      </c>
    </row>
    <row r="335" spans="1:72" x14ac:dyDescent="0.2">
      <c r="A335" t="s">
        <v>804</v>
      </c>
      <c r="B335" t="s">
        <v>3279</v>
      </c>
      <c r="C335" t="s">
        <v>3169</v>
      </c>
      <c r="D335">
        <f>IF(TYPE="R",40,IF(ISNA(INDEX(Categories!D:E,MATCH(GROUPTYPE,Categories!D:D,0),2)),0,INDEX(Categories!D:E,MATCH(GROUPTYPE,Categories!D:D,0),2)))</f>
        <v>13</v>
      </c>
      <c r="E335" t="str">
        <f>IF(TYPE="R","Retained Earnings",IF(ISNA(INDEX(Categories!D:F,MATCH(GLCATCODE,Categories!E:E,0),3)),0,INDEX(Categories!D:F,MATCH(GLCATCODE,Categories!E:E,0),3)))</f>
        <v>Cost and Expenses</v>
      </c>
      <c r="F335" t="s">
        <v>238</v>
      </c>
      <c r="G335" t="s">
        <v>2476</v>
      </c>
      <c r="H335" t="s">
        <v>3280</v>
      </c>
      <c r="I335" t="s">
        <v>2875</v>
      </c>
      <c r="J335" t="s">
        <v>2876</v>
      </c>
      <c r="K335" t="s">
        <v>2876</v>
      </c>
      <c r="L335" t="s">
        <v>2876</v>
      </c>
      <c r="M335" t="s">
        <v>2876</v>
      </c>
      <c r="N335" t="s">
        <v>2876</v>
      </c>
      <c r="O335" t="s">
        <v>2876</v>
      </c>
      <c r="P335" t="s">
        <v>2876</v>
      </c>
      <c r="Q335" t="s">
        <v>2877</v>
      </c>
      <c r="R335" t="s">
        <v>2948</v>
      </c>
      <c r="S335">
        <f>VLOOKUP(ACCOUNTEXSEG,Sheet6!$A$2:$C$4000,3,TRUE)</f>
        <v>12.64</v>
      </c>
      <c r="T335">
        <f>IF(ACCTTYPE="I",0,OPENBALN)</f>
        <v>0</v>
      </c>
      <c r="U335">
        <v>0</v>
      </c>
      <c r="V335">
        <v>0</v>
      </c>
      <c r="W335">
        <v>0</v>
      </c>
      <c r="X335">
        <v>0</v>
      </c>
      <c r="Y335" s="179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 s="179">
        <v>0</v>
      </c>
      <c r="AV335">
        <v>0</v>
      </c>
      <c r="AW335">
        <v>1370</v>
      </c>
      <c r="AX335">
        <v>0</v>
      </c>
      <c r="AY335">
        <v>0</v>
      </c>
      <c r="AZ335">
        <v>113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93.477500000000006</v>
      </c>
      <c r="BI335">
        <v>0</v>
      </c>
      <c r="BJ335">
        <v>71.875</v>
      </c>
      <c r="BK335">
        <v>5.2525000000000004</v>
      </c>
      <c r="BL335">
        <v>0</v>
      </c>
      <c r="BM335" t="s">
        <v>2879</v>
      </c>
      <c r="BN335">
        <v>20190701</v>
      </c>
      <c r="BO335">
        <v>0</v>
      </c>
      <c r="BP335" t="s">
        <v>238</v>
      </c>
      <c r="BQ335">
        <v>0</v>
      </c>
      <c r="BR335">
        <v>2020</v>
      </c>
      <c r="BS335" t="s">
        <v>14</v>
      </c>
      <c r="BT335">
        <v>0</v>
      </c>
    </row>
    <row r="336" spans="1:72" x14ac:dyDescent="0.2">
      <c r="A336" t="s">
        <v>805</v>
      </c>
      <c r="B336" t="s">
        <v>3281</v>
      </c>
      <c r="C336" t="s">
        <v>3169</v>
      </c>
      <c r="D336">
        <f>IF(TYPE="R",40,IF(ISNA(INDEX(Categories!D:E,MATCH(GROUPTYPE,Categories!D:D,0),2)),0,INDEX(Categories!D:E,MATCH(GROUPTYPE,Categories!D:D,0),2)))</f>
        <v>13</v>
      </c>
      <c r="E336" t="str">
        <f>IF(TYPE="R","Retained Earnings",IF(ISNA(INDEX(Categories!D:F,MATCH(GLCATCODE,Categories!E:E,0),3)),0,INDEX(Categories!D:F,MATCH(GLCATCODE,Categories!E:E,0),3)))</f>
        <v>Cost and Expenses</v>
      </c>
      <c r="F336" t="s">
        <v>238</v>
      </c>
      <c r="G336" t="s">
        <v>2477</v>
      </c>
      <c r="H336" t="s">
        <v>3280</v>
      </c>
      <c r="I336" t="s">
        <v>2881</v>
      </c>
      <c r="J336" t="s">
        <v>2876</v>
      </c>
      <c r="K336" t="s">
        <v>2876</v>
      </c>
      <c r="L336" t="s">
        <v>2876</v>
      </c>
      <c r="M336" t="s">
        <v>2876</v>
      </c>
      <c r="N336" t="s">
        <v>2876</v>
      </c>
      <c r="O336" t="s">
        <v>2876</v>
      </c>
      <c r="P336" t="s">
        <v>2876</v>
      </c>
      <c r="Q336" t="s">
        <v>2877</v>
      </c>
      <c r="R336" t="s">
        <v>2948</v>
      </c>
      <c r="S336">
        <f>VLOOKUP(ACCOUNTEXSEG,Sheet6!$A$2:$C$4000,3,TRUE)</f>
        <v>0</v>
      </c>
      <c r="T336">
        <f>IF(ACCTTYPE="I",0,OPENBALN)</f>
        <v>0</v>
      </c>
      <c r="U336">
        <v>0</v>
      </c>
      <c r="V336">
        <v>5.82</v>
      </c>
      <c r="W336">
        <v>0</v>
      </c>
      <c r="X336">
        <v>0</v>
      </c>
      <c r="Y336" s="179">
        <v>0</v>
      </c>
      <c r="Z336">
        <v>57.45</v>
      </c>
      <c r="AA336">
        <v>0</v>
      </c>
      <c r="AB336">
        <v>0</v>
      </c>
      <c r="AC336">
        <v>0</v>
      </c>
      <c r="AD336">
        <v>353</v>
      </c>
      <c r="AE336">
        <v>0</v>
      </c>
      <c r="AF336">
        <v>0</v>
      </c>
      <c r="AG336">
        <v>0</v>
      </c>
      <c r="AH336">
        <v>71.17</v>
      </c>
      <c r="AI336">
        <v>71.17</v>
      </c>
      <c r="AJ336">
        <v>71.17</v>
      </c>
      <c r="AK336">
        <v>71.17</v>
      </c>
      <c r="AL336">
        <v>71.17</v>
      </c>
      <c r="AM336">
        <v>71.17</v>
      </c>
      <c r="AN336">
        <v>0</v>
      </c>
      <c r="AO336">
        <v>71.17</v>
      </c>
      <c r="AP336">
        <v>71.17</v>
      </c>
      <c r="AQ336">
        <v>71.17</v>
      </c>
      <c r="AR336">
        <v>71.17</v>
      </c>
      <c r="AS336">
        <v>71.17</v>
      </c>
      <c r="AT336">
        <v>71.17</v>
      </c>
      <c r="AU336" s="179">
        <v>0</v>
      </c>
      <c r="AV336">
        <v>4630</v>
      </c>
      <c r="AW336">
        <v>-3102.9</v>
      </c>
      <c r="AX336">
        <v>480</v>
      </c>
      <c r="AY336">
        <v>0</v>
      </c>
      <c r="AZ336">
        <v>0</v>
      </c>
      <c r="BA336">
        <v>288</v>
      </c>
      <c r="BB336">
        <v>10</v>
      </c>
      <c r="BC336">
        <v>0</v>
      </c>
      <c r="BD336">
        <v>199.73</v>
      </c>
      <c r="BE336">
        <v>293</v>
      </c>
      <c r="BF336">
        <v>0</v>
      </c>
      <c r="BG336">
        <v>0</v>
      </c>
      <c r="BH336">
        <v>125.44374999999999</v>
      </c>
      <c r="BI336">
        <v>257.36062500000003</v>
      </c>
      <c r="BJ336">
        <v>215</v>
      </c>
      <c r="BK336">
        <v>177.75</v>
      </c>
      <c r="BL336">
        <v>48.929375</v>
      </c>
      <c r="BM336" t="s">
        <v>2879</v>
      </c>
      <c r="BN336">
        <v>20190701</v>
      </c>
      <c r="BO336">
        <v>353</v>
      </c>
      <c r="BP336" t="s">
        <v>238</v>
      </c>
      <c r="BQ336">
        <v>790.73</v>
      </c>
      <c r="BR336">
        <v>2020</v>
      </c>
      <c r="BS336" t="s">
        <v>14</v>
      </c>
      <c r="BT336">
        <v>353</v>
      </c>
    </row>
    <row r="337" spans="1:72" x14ac:dyDescent="0.2">
      <c r="A337" t="s">
        <v>806</v>
      </c>
      <c r="B337" t="s">
        <v>3282</v>
      </c>
      <c r="C337" t="s">
        <v>3169</v>
      </c>
      <c r="D337">
        <f>IF(TYPE="R",40,IF(ISNA(INDEX(Categories!D:E,MATCH(GROUPTYPE,Categories!D:D,0),2)),0,INDEX(Categories!D:E,MATCH(GROUPTYPE,Categories!D:D,0),2)))</f>
        <v>13</v>
      </c>
      <c r="E337" t="str">
        <f>IF(TYPE="R","Retained Earnings",IF(ISNA(INDEX(Categories!D:F,MATCH(GLCATCODE,Categories!E:E,0),3)),0,INDEX(Categories!D:F,MATCH(GLCATCODE,Categories!E:E,0),3)))</f>
        <v>Cost and Expenses</v>
      </c>
      <c r="F337" t="s">
        <v>238</v>
      </c>
      <c r="G337" t="s">
        <v>2478</v>
      </c>
      <c r="H337" t="s">
        <v>3280</v>
      </c>
      <c r="I337" t="s">
        <v>2883</v>
      </c>
      <c r="J337" t="s">
        <v>2876</v>
      </c>
      <c r="K337" t="s">
        <v>2876</v>
      </c>
      <c r="L337" t="s">
        <v>2876</v>
      </c>
      <c r="M337" t="s">
        <v>2876</v>
      </c>
      <c r="N337" t="s">
        <v>2876</v>
      </c>
      <c r="O337" t="s">
        <v>2876</v>
      </c>
      <c r="P337" t="s">
        <v>2876</v>
      </c>
      <c r="Q337" t="s">
        <v>2877</v>
      </c>
      <c r="R337" t="s">
        <v>2948</v>
      </c>
      <c r="S337">
        <f>VLOOKUP(ACCOUNTEXSEG,Sheet6!$A$2:$C$4000,3,TRUE)</f>
        <v>152</v>
      </c>
      <c r="T337">
        <f>IF(ACCTTYPE="I",0,OPENBALN)</f>
        <v>0</v>
      </c>
      <c r="U337">
        <v>0</v>
      </c>
      <c r="V337">
        <v>0</v>
      </c>
      <c r="W337">
        <v>0</v>
      </c>
      <c r="X337">
        <v>0</v>
      </c>
      <c r="Y337" s="179">
        <v>1149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569.72</v>
      </c>
      <c r="AI337">
        <v>569.72</v>
      </c>
      <c r="AJ337">
        <v>569.72</v>
      </c>
      <c r="AK337">
        <v>569.72</v>
      </c>
      <c r="AL337">
        <v>569.72</v>
      </c>
      <c r="AM337">
        <v>569.72</v>
      </c>
      <c r="AN337">
        <v>0</v>
      </c>
      <c r="AO337">
        <v>569.72</v>
      </c>
      <c r="AP337">
        <v>569.72</v>
      </c>
      <c r="AQ337">
        <v>569.72</v>
      </c>
      <c r="AR337">
        <v>569.72</v>
      </c>
      <c r="AS337">
        <v>569.72</v>
      </c>
      <c r="AT337">
        <v>569.72</v>
      </c>
      <c r="AU337" s="179">
        <v>0</v>
      </c>
      <c r="AV337">
        <v>0</v>
      </c>
      <c r="AW337">
        <v>0</v>
      </c>
      <c r="AX337">
        <v>0</v>
      </c>
      <c r="AY337">
        <v>0</v>
      </c>
      <c r="AZ337">
        <v>45.14</v>
      </c>
      <c r="BA337">
        <v>222</v>
      </c>
      <c r="BB337">
        <v>5254.67</v>
      </c>
      <c r="BC337">
        <v>0</v>
      </c>
      <c r="BD337">
        <v>211</v>
      </c>
      <c r="BE337">
        <v>0</v>
      </c>
      <c r="BF337">
        <v>0</v>
      </c>
      <c r="BG337">
        <v>0</v>
      </c>
      <c r="BH337">
        <v>12.321249999999999</v>
      </c>
      <c r="BI337">
        <v>427.1875</v>
      </c>
      <c r="BJ337">
        <v>427.93875000000003</v>
      </c>
      <c r="BK337">
        <v>52.10125</v>
      </c>
      <c r="BL337">
        <v>391.6825</v>
      </c>
      <c r="BM337" t="s">
        <v>2879</v>
      </c>
      <c r="BN337">
        <v>20190701</v>
      </c>
      <c r="BO337">
        <v>0</v>
      </c>
      <c r="BP337" t="s">
        <v>238</v>
      </c>
      <c r="BQ337">
        <v>5687.67</v>
      </c>
      <c r="BR337">
        <v>2020</v>
      </c>
      <c r="BS337" t="s">
        <v>14</v>
      </c>
      <c r="BT337">
        <v>0</v>
      </c>
    </row>
    <row r="338" spans="1:72" x14ac:dyDescent="0.2">
      <c r="A338" t="s">
        <v>807</v>
      </c>
      <c r="B338" t="s">
        <v>3283</v>
      </c>
      <c r="C338" t="s">
        <v>3169</v>
      </c>
      <c r="D338">
        <f>IF(TYPE="R",40,IF(ISNA(INDEX(Categories!D:E,MATCH(GROUPTYPE,Categories!D:D,0),2)),0,INDEX(Categories!D:E,MATCH(GROUPTYPE,Categories!D:D,0),2)))</f>
        <v>13</v>
      </c>
      <c r="E338" t="str">
        <f>IF(TYPE="R","Retained Earnings",IF(ISNA(INDEX(Categories!D:F,MATCH(GLCATCODE,Categories!E:E,0),3)),0,INDEX(Categories!D:F,MATCH(GLCATCODE,Categories!E:E,0),3)))</f>
        <v>Cost and Expenses</v>
      </c>
      <c r="F338" t="s">
        <v>238</v>
      </c>
      <c r="G338" t="s">
        <v>2479</v>
      </c>
      <c r="H338" t="s">
        <v>3280</v>
      </c>
      <c r="I338" t="s">
        <v>2885</v>
      </c>
      <c r="J338" t="s">
        <v>2876</v>
      </c>
      <c r="K338" t="s">
        <v>2876</v>
      </c>
      <c r="L338" t="s">
        <v>2876</v>
      </c>
      <c r="M338" t="s">
        <v>2876</v>
      </c>
      <c r="N338" t="s">
        <v>2876</v>
      </c>
      <c r="O338" t="s">
        <v>2876</v>
      </c>
      <c r="P338" t="s">
        <v>2876</v>
      </c>
      <c r="Q338" t="s">
        <v>2877</v>
      </c>
      <c r="R338" t="s">
        <v>2948</v>
      </c>
      <c r="S338">
        <f>VLOOKUP(ACCOUNTEXSEG,Sheet6!$A$2:$C$4000,3,TRUE)</f>
        <v>0</v>
      </c>
      <c r="T338">
        <f>IF(ACCTTYPE="I",0,OPENBALN)</f>
        <v>0</v>
      </c>
      <c r="U338">
        <v>0</v>
      </c>
      <c r="V338">
        <v>0</v>
      </c>
      <c r="W338">
        <v>0</v>
      </c>
      <c r="X338">
        <v>821</v>
      </c>
      <c r="Y338" s="179">
        <v>279</v>
      </c>
      <c r="Z338">
        <v>3598.9</v>
      </c>
      <c r="AA338">
        <v>0</v>
      </c>
      <c r="AB338">
        <v>0</v>
      </c>
      <c r="AC338">
        <v>0</v>
      </c>
      <c r="AD338">
        <v>314</v>
      </c>
      <c r="AE338">
        <v>0</v>
      </c>
      <c r="AF338">
        <v>0</v>
      </c>
      <c r="AG338">
        <v>0</v>
      </c>
      <c r="AH338">
        <v>391.58</v>
      </c>
      <c r="AI338">
        <v>391.58</v>
      </c>
      <c r="AJ338">
        <v>391.58</v>
      </c>
      <c r="AK338">
        <v>391.58</v>
      </c>
      <c r="AL338">
        <v>391.58</v>
      </c>
      <c r="AM338">
        <v>391.58</v>
      </c>
      <c r="AN338">
        <v>0</v>
      </c>
      <c r="AO338">
        <v>391.58</v>
      </c>
      <c r="AP338">
        <v>391.58</v>
      </c>
      <c r="AQ338">
        <v>391.58</v>
      </c>
      <c r="AR338">
        <v>391.58</v>
      </c>
      <c r="AS338">
        <v>391.58</v>
      </c>
      <c r="AT338">
        <v>391.58</v>
      </c>
      <c r="AU338" s="179">
        <v>0</v>
      </c>
      <c r="AV338">
        <v>0</v>
      </c>
      <c r="AW338">
        <v>0</v>
      </c>
      <c r="AX338">
        <v>196</v>
      </c>
      <c r="AY338">
        <v>0</v>
      </c>
      <c r="AZ338">
        <v>1349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96.5625</v>
      </c>
      <c r="BI338">
        <v>0</v>
      </c>
      <c r="BJ338">
        <v>37.8125</v>
      </c>
      <c r="BK338">
        <v>0</v>
      </c>
      <c r="BL338">
        <v>269.21125000000001</v>
      </c>
      <c r="BM338" t="s">
        <v>2879</v>
      </c>
      <c r="BN338">
        <v>20190701</v>
      </c>
      <c r="BO338">
        <v>314</v>
      </c>
      <c r="BP338" t="s">
        <v>238</v>
      </c>
      <c r="BQ338">
        <v>0</v>
      </c>
      <c r="BR338">
        <v>2020</v>
      </c>
      <c r="BS338" t="s">
        <v>14</v>
      </c>
      <c r="BT338">
        <v>314</v>
      </c>
    </row>
    <row r="339" spans="1:72" x14ac:dyDescent="0.2">
      <c r="A339" t="s">
        <v>808</v>
      </c>
      <c r="B339" t="s">
        <v>3284</v>
      </c>
      <c r="C339" t="s">
        <v>3169</v>
      </c>
      <c r="D339">
        <f>IF(TYPE="R",40,IF(ISNA(INDEX(Categories!D:E,MATCH(GROUPTYPE,Categories!D:D,0),2)),0,INDEX(Categories!D:E,MATCH(GROUPTYPE,Categories!D:D,0),2)))</f>
        <v>13</v>
      </c>
      <c r="E339" t="str">
        <f>IF(TYPE="R","Retained Earnings",IF(ISNA(INDEX(Categories!D:F,MATCH(GLCATCODE,Categories!E:E,0),3)),0,INDEX(Categories!D:F,MATCH(GLCATCODE,Categories!E:E,0),3)))</f>
        <v>Cost and Expenses</v>
      </c>
      <c r="F339" t="s">
        <v>238</v>
      </c>
      <c r="G339" t="s">
        <v>2480</v>
      </c>
      <c r="H339" t="s">
        <v>3280</v>
      </c>
      <c r="I339" t="s">
        <v>2887</v>
      </c>
      <c r="J339" t="s">
        <v>2876</v>
      </c>
      <c r="K339" t="s">
        <v>2876</v>
      </c>
      <c r="L339" t="s">
        <v>2876</v>
      </c>
      <c r="M339" t="s">
        <v>2876</v>
      </c>
      <c r="N339" t="s">
        <v>2876</v>
      </c>
      <c r="O339" t="s">
        <v>2876</v>
      </c>
      <c r="P339" t="s">
        <v>2876</v>
      </c>
      <c r="Q339" t="s">
        <v>2877</v>
      </c>
      <c r="R339" t="s">
        <v>2948</v>
      </c>
      <c r="S339">
        <f>VLOOKUP(ACCOUNTEXSEG,Sheet6!$A$2:$C$4000,3,TRUE)</f>
        <v>0</v>
      </c>
      <c r="T339">
        <f>IF(ACCTTYPE="I",0,OPENBALN)</f>
        <v>0</v>
      </c>
      <c r="U339">
        <v>0</v>
      </c>
      <c r="V339">
        <v>0</v>
      </c>
      <c r="W339">
        <v>0</v>
      </c>
      <c r="X339">
        <v>0</v>
      </c>
      <c r="Y339" s="17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2442</v>
      </c>
      <c r="AF339">
        <v>0</v>
      </c>
      <c r="AG339">
        <v>0</v>
      </c>
      <c r="AH339">
        <v>166.67</v>
      </c>
      <c r="AI339">
        <v>166.67</v>
      </c>
      <c r="AJ339">
        <v>166.67</v>
      </c>
      <c r="AK339">
        <v>166.67</v>
      </c>
      <c r="AL339">
        <v>166.67</v>
      </c>
      <c r="AM339">
        <v>166.67</v>
      </c>
      <c r="AN339">
        <v>0</v>
      </c>
      <c r="AO339">
        <v>166.67</v>
      </c>
      <c r="AP339">
        <v>166.67</v>
      </c>
      <c r="AQ339">
        <v>166.67</v>
      </c>
      <c r="AR339">
        <v>166.67</v>
      </c>
      <c r="AS339">
        <v>166.67</v>
      </c>
      <c r="AT339">
        <v>166.67</v>
      </c>
      <c r="AU339" s="179">
        <v>1470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91.875</v>
      </c>
      <c r="BI339">
        <v>42.840625000000003</v>
      </c>
      <c r="BJ339">
        <v>0</v>
      </c>
      <c r="BK339">
        <v>0</v>
      </c>
      <c r="BL339">
        <v>114.58562499999999</v>
      </c>
      <c r="BM339" t="s">
        <v>2879</v>
      </c>
      <c r="BN339">
        <v>20190701</v>
      </c>
      <c r="BO339">
        <v>2442</v>
      </c>
      <c r="BP339" t="s">
        <v>238</v>
      </c>
      <c r="BQ339">
        <v>0</v>
      </c>
      <c r="BR339">
        <v>2020</v>
      </c>
      <c r="BS339" t="s">
        <v>14</v>
      </c>
      <c r="BT339">
        <v>2442</v>
      </c>
    </row>
    <row r="340" spans="1:72" x14ac:dyDescent="0.2">
      <c r="A340" t="s">
        <v>809</v>
      </c>
      <c r="B340" t="s">
        <v>3285</v>
      </c>
      <c r="C340" t="s">
        <v>3169</v>
      </c>
      <c r="D340">
        <f>IF(TYPE="R",40,IF(ISNA(INDEX(Categories!D:E,MATCH(GROUPTYPE,Categories!D:D,0),2)),0,INDEX(Categories!D:E,MATCH(GROUPTYPE,Categories!D:D,0),2)))</f>
        <v>13</v>
      </c>
      <c r="E340" t="str">
        <f>IF(TYPE="R","Retained Earnings",IF(ISNA(INDEX(Categories!D:F,MATCH(GLCATCODE,Categories!E:E,0),3)),0,INDEX(Categories!D:F,MATCH(GLCATCODE,Categories!E:E,0),3)))</f>
        <v>Cost and Expenses</v>
      </c>
      <c r="F340" t="s">
        <v>238</v>
      </c>
      <c r="G340" t="s">
        <v>2481</v>
      </c>
      <c r="H340" t="s">
        <v>3280</v>
      </c>
      <c r="I340" t="s">
        <v>2889</v>
      </c>
      <c r="J340" t="s">
        <v>2876</v>
      </c>
      <c r="K340" t="s">
        <v>2876</v>
      </c>
      <c r="L340" t="s">
        <v>2876</v>
      </c>
      <c r="M340" t="s">
        <v>2876</v>
      </c>
      <c r="N340" t="s">
        <v>2876</v>
      </c>
      <c r="O340" t="s">
        <v>2876</v>
      </c>
      <c r="P340" t="s">
        <v>2876</v>
      </c>
      <c r="Q340" t="s">
        <v>2877</v>
      </c>
      <c r="R340" t="s">
        <v>2948</v>
      </c>
      <c r="S340">
        <f>VLOOKUP(ACCOUNTEXSEG,Sheet6!$A$2:$C$4000,3,TRUE)</f>
        <v>789.36</v>
      </c>
      <c r="T340">
        <f>IF(ACCTTYPE="I",0,OPENBALN)</f>
        <v>0</v>
      </c>
      <c r="U340">
        <v>2879</v>
      </c>
      <c r="V340">
        <v>0</v>
      </c>
      <c r="W340">
        <v>0</v>
      </c>
      <c r="X340">
        <v>0</v>
      </c>
      <c r="Y340" s="179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166.67</v>
      </c>
      <c r="AI340">
        <v>166.67</v>
      </c>
      <c r="AJ340">
        <v>166.67</v>
      </c>
      <c r="AK340">
        <v>166.67</v>
      </c>
      <c r="AL340">
        <v>166.67</v>
      </c>
      <c r="AM340">
        <v>166.67</v>
      </c>
      <c r="AN340">
        <v>0</v>
      </c>
      <c r="AO340">
        <v>166.67</v>
      </c>
      <c r="AP340">
        <v>166.67</v>
      </c>
      <c r="AQ340">
        <v>166.67</v>
      </c>
      <c r="AR340">
        <v>166.67</v>
      </c>
      <c r="AS340">
        <v>166.67</v>
      </c>
      <c r="AT340">
        <v>166.67</v>
      </c>
      <c r="AU340" s="179">
        <v>0</v>
      </c>
      <c r="AV340">
        <v>278</v>
      </c>
      <c r="AW340">
        <v>367</v>
      </c>
      <c r="AX340">
        <v>0</v>
      </c>
      <c r="AY340">
        <v>0</v>
      </c>
      <c r="AZ340">
        <v>0</v>
      </c>
      <c r="BA340">
        <v>733.5</v>
      </c>
      <c r="BB340">
        <v>0</v>
      </c>
      <c r="BC340">
        <v>0</v>
      </c>
      <c r="BD340">
        <v>152</v>
      </c>
      <c r="BE340">
        <v>0</v>
      </c>
      <c r="BF340">
        <v>0</v>
      </c>
      <c r="BG340">
        <v>0</v>
      </c>
      <c r="BH340">
        <v>89.647499999999994</v>
      </c>
      <c r="BI340">
        <v>372.1875</v>
      </c>
      <c r="BJ340">
        <v>166.738125</v>
      </c>
      <c r="BK340">
        <v>155.96625</v>
      </c>
      <c r="BL340">
        <v>114.58562499999999</v>
      </c>
      <c r="BM340" t="s">
        <v>2879</v>
      </c>
      <c r="BN340">
        <v>20190701</v>
      </c>
      <c r="BO340">
        <v>0</v>
      </c>
      <c r="BP340" t="s">
        <v>238</v>
      </c>
      <c r="BQ340">
        <v>885.5</v>
      </c>
      <c r="BR340">
        <v>2020</v>
      </c>
      <c r="BS340" t="s">
        <v>14</v>
      </c>
      <c r="BT340">
        <v>0</v>
      </c>
    </row>
    <row r="341" spans="1:72" x14ac:dyDescent="0.2">
      <c r="A341" t="s">
        <v>810</v>
      </c>
      <c r="B341" t="s">
        <v>3286</v>
      </c>
      <c r="C341" t="s">
        <v>3169</v>
      </c>
      <c r="D341">
        <f>IF(TYPE="R",40,IF(ISNA(INDEX(Categories!D:E,MATCH(GROUPTYPE,Categories!D:D,0),2)),0,INDEX(Categories!D:E,MATCH(GROUPTYPE,Categories!D:D,0),2)))</f>
        <v>13</v>
      </c>
      <c r="E341" t="str">
        <f>IF(TYPE="R","Retained Earnings",IF(ISNA(INDEX(Categories!D:F,MATCH(GLCATCODE,Categories!E:E,0),3)),0,INDEX(Categories!D:F,MATCH(GLCATCODE,Categories!E:E,0),3)))</f>
        <v>Cost and Expenses</v>
      </c>
      <c r="F341" t="s">
        <v>238</v>
      </c>
      <c r="G341" t="s">
        <v>2482</v>
      </c>
      <c r="H341" t="s">
        <v>3280</v>
      </c>
      <c r="I341" t="s">
        <v>2891</v>
      </c>
      <c r="J341" t="s">
        <v>2876</v>
      </c>
      <c r="K341" t="s">
        <v>2876</v>
      </c>
      <c r="L341" t="s">
        <v>2876</v>
      </c>
      <c r="M341" t="s">
        <v>2876</v>
      </c>
      <c r="N341" t="s">
        <v>2876</v>
      </c>
      <c r="O341" t="s">
        <v>2876</v>
      </c>
      <c r="P341" t="s">
        <v>2876</v>
      </c>
      <c r="Q341" t="s">
        <v>2877</v>
      </c>
      <c r="R341" t="s">
        <v>2948</v>
      </c>
      <c r="S341">
        <f>VLOOKUP(ACCOUNTEXSEG,Sheet6!$A$2:$C$4000,3,TRUE)</f>
        <v>1935.06</v>
      </c>
      <c r="T341">
        <f>IF(ACCTTYPE="I",0,OPENBALN)</f>
        <v>0</v>
      </c>
      <c r="U341">
        <v>813</v>
      </c>
      <c r="V341">
        <v>264</v>
      </c>
      <c r="W341">
        <v>0</v>
      </c>
      <c r="X341">
        <v>0</v>
      </c>
      <c r="Y341" s="179">
        <v>0</v>
      </c>
      <c r="Z341">
        <v>0</v>
      </c>
      <c r="AA341">
        <v>0</v>
      </c>
      <c r="AB341">
        <v>0</v>
      </c>
      <c r="AC341">
        <v>1516</v>
      </c>
      <c r="AD341">
        <v>0</v>
      </c>
      <c r="AE341">
        <v>369</v>
      </c>
      <c r="AF341">
        <v>492</v>
      </c>
      <c r="AG341">
        <v>492</v>
      </c>
      <c r="AH341">
        <v>336</v>
      </c>
      <c r="AI341">
        <v>336</v>
      </c>
      <c r="AJ341">
        <v>336</v>
      </c>
      <c r="AK341">
        <v>336</v>
      </c>
      <c r="AL341">
        <v>336</v>
      </c>
      <c r="AM341">
        <v>336</v>
      </c>
      <c r="AN341">
        <v>0</v>
      </c>
      <c r="AO341">
        <v>336</v>
      </c>
      <c r="AP341">
        <v>336</v>
      </c>
      <c r="AQ341">
        <v>336</v>
      </c>
      <c r="AR341">
        <v>336</v>
      </c>
      <c r="AS341">
        <v>336</v>
      </c>
      <c r="AT341">
        <v>336</v>
      </c>
      <c r="AU341" s="179">
        <v>1937.51</v>
      </c>
      <c r="AV341">
        <v>7823.13</v>
      </c>
      <c r="AW341">
        <v>367</v>
      </c>
      <c r="AX341">
        <v>0</v>
      </c>
      <c r="AY341">
        <v>694.34</v>
      </c>
      <c r="AZ341">
        <v>0</v>
      </c>
      <c r="BA341">
        <v>323</v>
      </c>
      <c r="BB341">
        <v>0</v>
      </c>
      <c r="BC341">
        <v>1799.41</v>
      </c>
      <c r="BD341">
        <v>150.54</v>
      </c>
      <c r="BE341">
        <v>682</v>
      </c>
      <c r="BF341">
        <v>0</v>
      </c>
      <c r="BG341">
        <v>0</v>
      </c>
      <c r="BH341">
        <v>797.31500000000005</v>
      </c>
      <c r="BI341">
        <v>142.265625</v>
      </c>
      <c r="BJ341">
        <v>1302.889375</v>
      </c>
      <c r="BK341">
        <v>198.12375</v>
      </c>
      <c r="BL341">
        <v>231</v>
      </c>
      <c r="BM341" t="s">
        <v>2879</v>
      </c>
      <c r="BN341">
        <v>20190701</v>
      </c>
      <c r="BO341">
        <v>2377</v>
      </c>
      <c r="BP341" t="s">
        <v>238</v>
      </c>
      <c r="BQ341">
        <v>2954.95</v>
      </c>
      <c r="BR341">
        <v>2020</v>
      </c>
      <c r="BS341" t="s">
        <v>14</v>
      </c>
      <c r="BT341">
        <v>2377</v>
      </c>
    </row>
    <row r="342" spans="1:72" x14ac:dyDescent="0.2">
      <c r="A342" t="s">
        <v>813</v>
      </c>
      <c r="B342" t="s">
        <v>3287</v>
      </c>
      <c r="C342" t="s">
        <v>3169</v>
      </c>
      <c r="D342">
        <f>IF(TYPE="R",40,IF(ISNA(INDEX(Categories!D:E,MATCH(GROUPTYPE,Categories!D:D,0),2)),0,INDEX(Categories!D:E,MATCH(GROUPTYPE,Categories!D:D,0),2)))</f>
        <v>13</v>
      </c>
      <c r="E342" t="str">
        <f>IF(TYPE="R","Retained Earnings",IF(ISNA(INDEX(Categories!D:F,MATCH(GLCATCODE,Categories!E:E,0),3)),0,INDEX(Categories!D:F,MATCH(GLCATCODE,Categories!E:E,0),3)))</f>
        <v>Cost and Expenses</v>
      </c>
      <c r="F342" t="s">
        <v>238</v>
      </c>
      <c r="G342" t="s">
        <v>2485</v>
      </c>
      <c r="H342" t="s">
        <v>3280</v>
      </c>
      <c r="I342" t="s">
        <v>2897</v>
      </c>
      <c r="J342" t="s">
        <v>2876</v>
      </c>
      <c r="K342" t="s">
        <v>2876</v>
      </c>
      <c r="L342" t="s">
        <v>2876</v>
      </c>
      <c r="M342" t="s">
        <v>2876</v>
      </c>
      <c r="N342" t="s">
        <v>2876</v>
      </c>
      <c r="O342" t="s">
        <v>2876</v>
      </c>
      <c r="P342" t="s">
        <v>2876</v>
      </c>
      <c r="Q342" t="s">
        <v>2877</v>
      </c>
      <c r="R342" t="s">
        <v>2948</v>
      </c>
      <c r="S342">
        <f>VLOOKUP(ACCOUNTEXSEG,Sheet6!$A$2:$C$4000,3,TRUE)</f>
        <v>1378</v>
      </c>
      <c r="T342">
        <f>IF(ACCTTYPE="I",0,OPENBALN)</f>
        <v>0</v>
      </c>
      <c r="U342">
        <v>0</v>
      </c>
      <c r="V342">
        <v>0</v>
      </c>
      <c r="W342">
        <v>210</v>
      </c>
      <c r="X342">
        <v>0</v>
      </c>
      <c r="Y342" s="179">
        <v>211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314</v>
      </c>
      <c r="AF342">
        <v>642</v>
      </c>
      <c r="AG342">
        <v>642</v>
      </c>
      <c r="AH342">
        <v>44.5</v>
      </c>
      <c r="AI342">
        <v>44.5</v>
      </c>
      <c r="AJ342">
        <v>44.5</v>
      </c>
      <c r="AK342">
        <v>44.5</v>
      </c>
      <c r="AL342">
        <v>44.5</v>
      </c>
      <c r="AM342">
        <v>44.5</v>
      </c>
      <c r="AN342">
        <v>0</v>
      </c>
      <c r="AO342">
        <v>44.5</v>
      </c>
      <c r="AP342">
        <v>44.5</v>
      </c>
      <c r="AQ342">
        <v>44.5</v>
      </c>
      <c r="AR342">
        <v>44.5</v>
      </c>
      <c r="AS342">
        <v>44.5</v>
      </c>
      <c r="AT342">
        <v>44.5</v>
      </c>
      <c r="AU342" s="179">
        <v>0</v>
      </c>
      <c r="AV342">
        <v>0</v>
      </c>
      <c r="AW342">
        <v>318</v>
      </c>
      <c r="AX342">
        <v>642</v>
      </c>
      <c r="AY342">
        <v>247</v>
      </c>
      <c r="AZ342">
        <v>0</v>
      </c>
      <c r="BA342">
        <v>113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161.5625</v>
      </c>
      <c r="BI342">
        <v>243.875</v>
      </c>
      <c r="BJ342">
        <v>108.59375</v>
      </c>
      <c r="BK342">
        <v>51.5625</v>
      </c>
      <c r="BL342">
        <v>30.59375</v>
      </c>
      <c r="BM342" t="s">
        <v>2879</v>
      </c>
      <c r="BN342">
        <v>20190701</v>
      </c>
      <c r="BO342">
        <v>956</v>
      </c>
      <c r="BP342" t="s">
        <v>238</v>
      </c>
      <c r="BQ342">
        <v>113</v>
      </c>
      <c r="BR342">
        <v>2020</v>
      </c>
      <c r="BS342" t="s">
        <v>14</v>
      </c>
      <c r="BT342">
        <v>956</v>
      </c>
    </row>
    <row r="343" spans="1:72" x14ac:dyDescent="0.2">
      <c r="A343" t="s">
        <v>814</v>
      </c>
      <c r="B343" t="s">
        <v>3288</v>
      </c>
      <c r="C343" t="s">
        <v>3169</v>
      </c>
      <c r="D343">
        <f>IF(TYPE="R",40,IF(ISNA(INDEX(Categories!D:E,MATCH(GROUPTYPE,Categories!D:D,0),2)),0,INDEX(Categories!D:E,MATCH(GROUPTYPE,Categories!D:D,0),2)))</f>
        <v>13</v>
      </c>
      <c r="E343" t="str">
        <f>IF(TYPE="R","Retained Earnings",IF(ISNA(INDEX(Categories!D:F,MATCH(GLCATCODE,Categories!E:E,0),3)),0,INDEX(Categories!D:F,MATCH(GLCATCODE,Categories!E:E,0),3)))</f>
        <v>Cost and Expenses</v>
      </c>
      <c r="F343" t="s">
        <v>238</v>
      </c>
      <c r="G343" t="s">
        <v>2486</v>
      </c>
      <c r="H343" t="s">
        <v>3280</v>
      </c>
      <c r="I343" t="s">
        <v>2899</v>
      </c>
      <c r="J343" t="s">
        <v>2876</v>
      </c>
      <c r="K343" t="s">
        <v>2876</v>
      </c>
      <c r="L343" t="s">
        <v>2876</v>
      </c>
      <c r="M343" t="s">
        <v>2876</v>
      </c>
      <c r="N343" t="s">
        <v>2876</v>
      </c>
      <c r="O343" t="s">
        <v>2876</v>
      </c>
      <c r="P343" t="s">
        <v>2876</v>
      </c>
      <c r="Q343" t="s">
        <v>2877</v>
      </c>
      <c r="R343" t="s">
        <v>2948</v>
      </c>
      <c r="S343">
        <f>VLOOKUP(ACCOUNTEXSEG,Sheet6!$A$2:$C$4000,3,TRUE)</f>
        <v>0</v>
      </c>
      <c r="T343">
        <f>IF(ACCTTYPE="I",0,OPENBALN)</f>
        <v>0</v>
      </c>
      <c r="U343">
        <v>0</v>
      </c>
      <c r="V343">
        <v>0</v>
      </c>
      <c r="W343">
        <v>0</v>
      </c>
      <c r="X343">
        <v>0</v>
      </c>
      <c r="Y343" s="179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 s="179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-141.04249999999999</v>
      </c>
      <c r="BJ343">
        <v>36.375</v>
      </c>
      <c r="BK343">
        <v>0</v>
      </c>
      <c r="BL343">
        <v>0</v>
      </c>
      <c r="BM343" t="s">
        <v>2879</v>
      </c>
      <c r="BN343">
        <v>20190701</v>
      </c>
      <c r="BO343">
        <v>0</v>
      </c>
      <c r="BP343" t="s">
        <v>238</v>
      </c>
      <c r="BQ343">
        <v>0</v>
      </c>
      <c r="BR343">
        <v>2020</v>
      </c>
      <c r="BS343" t="s">
        <v>14</v>
      </c>
      <c r="BT343">
        <v>0</v>
      </c>
    </row>
    <row r="344" spans="1:72" x14ac:dyDescent="0.2">
      <c r="A344" t="s">
        <v>817</v>
      </c>
      <c r="B344" t="s">
        <v>3289</v>
      </c>
      <c r="C344" t="s">
        <v>3169</v>
      </c>
      <c r="D344">
        <f>IF(TYPE="R",40,IF(ISNA(INDEX(Categories!D:E,MATCH(GROUPTYPE,Categories!D:D,0),2)),0,INDEX(Categories!D:E,MATCH(GROUPTYPE,Categories!D:D,0),2)))</f>
        <v>13</v>
      </c>
      <c r="E344" t="str">
        <f>IF(TYPE="R","Retained Earnings",IF(ISNA(INDEX(Categories!D:F,MATCH(GLCATCODE,Categories!E:E,0),3)),0,INDEX(Categories!D:F,MATCH(GLCATCODE,Categories!E:E,0),3)))</f>
        <v>Cost and Expenses</v>
      </c>
      <c r="F344" t="s">
        <v>238</v>
      </c>
      <c r="G344" t="s">
        <v>2493</v>
      </c>
      <c r="H344" t="s">
        <v>3290</v>
      </c>
      <c r="I344" t="s">
        <v>2881</v>
      </c>
      <c r="J344" t="s">
        <v>2876</v>
      </c>
      <c r="K344" t="s">
        <v>2876</v>
      </c>
      <c r="L344" t="s">
        <v>2876</v>
      </c>
      <c r="M344" t="s">
        <v>2876</v>
      </c>
      <c r="N344" t="s">
        <v>2876</v>
      </c>
      <c r="O344" t="s">
        <v>2876</v>
      </c>
      <c r="P344" t="s">
        <v>2876</v>
      </c>
      <c r="Q344" t="s">
        <v>2877</v>
      </c>
      <c r="R344" t="s">
        <v>2948</v>
      </c>
      <c r="S344">
        <f>VLOOKUP(ACCOUNTEXSEG,Sheet6!$A$2:$C$4000,3,TRUE)</f>
        <v>1110</v>
      </c>
      <c r="T344">
        <f>IF(ACCTTYPE="I",0,OPENBALN)</f>
        <v>0</v>
      </c>
      <c r="U344">
        <v>193.02</v>
      </c>
      <c r="V344">
        <v>193.02</v>
      </c>
      <c r="W344">
        <v>193.02</v>
      </c>
      <c r="X344">
        <v>186.8</v>
      </c>
      <c r="Y344" s="179">
        <v>0</v>
      </c>
      <c r="Z344">
        <v>0</v>
      </c>
      <c r="AA344">
        <v>600.20000000000005</v>
      </c>
      <c r="AB344">
        <v>204.46</v>
      </c>
      <c r="AC344">
        <v>197.87</v>
      </c>
      <c r="AD344">
        <v>204.46</v>
      </c>
      <c r="AE344">
        <v>233.41</v>
      </c>
      <c r="AF344">
        <v>0</v>
      </c>
      <c r="AG344">
        <v>0</v>
      </c>
      <c r="AH344">
        <v>228.49</v>
      </c>
      <c r="AI344">
        <v>206.38</v>
      </c>
      <c r="AJ344">
        <v>228.49</v>
      </c>
      <c r="AK344">
        <v>221.12</v>
      </c>
      <c r="AL344">
        <v>228.49</v>
      </c>
      <c r="AM344">
        <v>221.12</v>
      </c>
      <c r="AN344">
        <v>600.20000000000005</v>
      </c>
      <c r="AO344">
        <v>228.49</v>
      </c>
      <c r="AP344">
        <v>221.12</v>
      </c>
      <c r="AQ344">
        <v>228.49</v>
      </c>
      <c r="AR344">
        <v>221.12</v>
      </c>
      <c r="AS344">
        <v>228.49</v>
      </c>
      <c r="AT344">
        <v>228.49</v>
      </c>
      <c r="AU344" s="179">
        <v>160</v>
      </c>
      <c r="AV344">
        <v>0</v>
      </c>
      <c r="AW344">
        <v>220</v>
      </c>
      <c r="AX344">
        <v>35</v>
      </c>
      <c r="AY344">
        <v>0</v>
      </c>
      <c r="AZ344">
        <v>0</v>
      </c>
      <c r="BA344">
        <v>217.5</v>
      </c>
      <c r="BB344">
        <v>0</v>
      </c>
      <c r="BC344">
        <v>921.97</v>
      </c>
      <c r="BD344">
        <v>188.03</v>
      </c>
      <c r="BE344">
        <v>0</v>
      </c>
      <c r="BF344">
        <v>518.59</v>
      </c>
      <c r="BG344">
        <v>518.59</v>
      </c>
      <c r="BH344">
        <v>95.3125</v>
      </c>
      <c r="BI344">
        <v>125.738125</v>
      </c>
      <c r="BJ344">
        <v>172.71875</v>
      </c>
      <c r="BK344">
        <v>93.125</v>
      </c>
      <c r="BL344">
        <v>191.375</v>
      </c>
      <c r="BM344" t="s">
        <v>2879</v>
      </c>
      <c r="BN344">
        <v>20190701</v>
      </c>
      <c r="BO344">
        <v>1440.4</v>
      </c>
      <c r="BP344" t="s">
        <v>238</v>
      </c>
      <c r="BQ344">
        <v>1846.09</v>
      </c>
      <c r="BR344">
        <v>2020</v>
      </c>
      <c r="BS344" t="s">
        <v>14</v>
      </c>
      <c r="BT344">
        <v>1440.4</v>
      </c>
    </row>
    <row r="345" spans="1:72" x14ac:dyDescent="0.2">
      <c r="A345" t="s">
        <v>818</v>
      </c>
      <c r="B345" t="s">
        <v>3291</v>
      </c>
      <c r="C345" t="s">
        <v>3169</v>
      </c>
      <c r="D345">
        <f>IF(TYPE="R",40,IF(ISNA(INDEX(Categories!D:E,MATCH(GROUPTYPE,Categories!D:D,0),2)),0,INDEX(Categories!D:E,MATCH(GROUPTYPE,Categories!D:D,0),2)))</f>
        <v>13</v>
      </c>
      <c r="E345" t="str">
        <f>IF(TYPE="R","Retained Earnings",IF(ISNA(INDEX(Categories!D:F,MATCH(GLCATCODE,Categories!E:E,0),3)),0,INDEX(Categories!D:F,MATCH(GLCATCODE,Categories!E:E,0),3)))</f>
        <v>Cost and Expenses</v>
      </c>
      <c r="F345" t="s">
        <v>238</v>
      </c>
      <c r="G345" t="s">
        <v>2494</v>
      </c>
      <c r="H345" t="s">
        <v>3290</v>
      </c>
      <c r="I345" t="s">
        <v>2883</v>
      </c>
      <c r="J345" t="s">
        <v>2876</v>
      </c>
      <c r="K345" t="s">
        <v>2876</v>
      </c>
      <c r="L345" t="s">
        <v>2876</v>
      </c>
      <c r="M345" t="s">
        <v>2876</v>
      </c>
      <c r="N345" t="s">
        <v>2876</v>
      </c>
      <c r="O345" t="s">
        <v>2876</v>
      </c>
      <c r="P345" t="s">
        <v>2876</v>
      </c>
      <c r="Q345" t="s">
        <v>2877</v>
      </c>
      <c r="R345" t="s">
        <v>2948</v>
      </c>
      <c r="S345">
        <f>VLOOKUP(ACCOUNTEXSEG,Sheet6!$A$2:$C$4000,3,TRUE)</f>
        <v>1886.77</v>
      </c>
      <c r="T345">
        <f>IF(ACCTTYPE="I",0,OPENBALN)</f>
        <v>0</v>
      </c>
      <c r="U345">
        <v>0</v>
      </c>
      <c r="V345">
        <v>411</v>
      </c>
      <c r="W345">
        <v>0</v>
      </c>
      <c r="X345">
        <v>958.63</v>
      </c>
      <c r="Y345" s="179">
        <v>555.37</v>
      </c>
      <c r="Z345">
        <v>290</v>
      </c>
      <c r="AA345">
        <v>406.12</v>
      </c>
      <c r="AB345">
        <v>209.83</v>
      </c>
      <c r="AC345">
        <v>203.06</v>
      </c>
      <c r="AD345">
        <v>0</v>
      </c>
      <c r="AE345">
        <v>3160</v>
      </c>
      <c r="AF345">
        <v>796.09</v>
      </c>
      <c r="AG345">
        <v>796.09</v>
      </c>
      <c r="AH345">
        <v>470.93</v>
      </c>
      <c r="AI345">
        <v>425.35</v>
      </c>
      <c r="AJ345">
        <v>470.93</v>
      </c>
      <c r="AK345">
        <v>455.73</v>
      </c>
      <c r="AL345">
        <v>470.93</v>
      </c>
      <c r="AM345">
        <v>455.73</v>
      </c>
      <c r="AN345">
        <v>406.12</v>
      </c>
      <c r="AO345">
        <v>470.93</v>
      </c>
      <c r="AP345">
        <v>455.73</v>
      </c>
      <c r="AQ345">
        <v>470.93</v>
      </c>
      <c r="AR345">
        <v>455.73</v>
      </c>
      <c r="AS345">
        <v>470.93</v>
      </c>
      <c r="AT345">
        <v>470.93</v>
      </c>
      <c r="AU345" s="179">
        <v>0</v>
      </c>
      <c r="AV345">
        <v>225</v>
      </c>
      <c r="AW345">
        <v>335.27</v>
      </c>
      <c r="AX345">
        <v>335.27</v>
      </c>
      <c r="AY345">
        <v>1113.45</v>
      </c>
      <c r="AZ345">
        <v>0</v>
      </c>
      <c r="BA345">
        <v>2362</v>
      </c>
      <c r="BB345">
        <v>0</v>
      </c>
      <c r="BC345">
        <v>0</v>
      </c>
      <c r="BD345">
        <v>546.6</v>
      </c>
      <c r="BE345">
        <v>259.67</v>
      </c>
      <c r="BF345">
        <v>0</v>
      </c>
      <c r="BG345">
        <v>0</v>
      </c>
      <c r="BH345">
        <v>243.48500000000001</v>
      </c>
      <c r="BI345">
        <v>253.74937499999999</v>
      </c>
      <c r="BJ345">
        <v>326.25</v>
      </c>
      <c r="BK345">
        <v>231.6825</v>
      </c>
      <c r="BL345">
        <v>342.49812500000002</v>
      </c>
      <c r="BM345" t="s">
        <v>2879</v>
      </c>
      <c r="BN345">
        <v>20190701</v>
      </c>
      <c r="BO345">
        <v>4775.1000000000004</v>
      </c>
      <c r="BP345" t="s">
        <v>238</v>
      </c>
      <c r="BQ345">
        <v>3168.27</v>
      </c>
      <c r="BR345">
        <v>2020</v>
      </c>
      <c r="BS345" t="s">
        <v>14</v>
      </c>
      <c r="BT345">
        <v>4775.1000000000004</v>
      </c>
    </row>
    <row r="346" spans="1:72" x14ac:dyDescent="0.2">
      <c r="A346" t="s">
        <v>819</v>
      </c>
      <c r="B346" t="s">
        <v>3292</v>
      </c>
      <c r="C346" t="s">
        <v>3169</v>
      </c>
      <c r="D346">
        <f>IF(TYPE="R",40,IF(ISNA(INDEX(Categories!D:E,MATCH(GROUPTYPE,Categories!D:D,0),2)),0,INDEX(Categories!D:E,MATCH(GROUPTYPE,Categories!D:D,0),2)))</f>
        <v>13</v>
      </c>
      <c r="E346" t="str">
        <f>IF(TYPE="R","Retained Earnings",IF(ISNA(INDEX(Categories!D:F,MATCH(GLCATCODE,Categories!E:E,0),3)),0,INDEX(Categories!D:F,MATCH(GLCATCODE,Categories!E:E,0),3)))</f>
        <v>Cost and Expenses</v>
      </c>
      <c r="F346" t="s">
        <v>238</v>
      </c>
      <c r="G346" t="s">
        <v>2495</v>
      </c>
      <c r="H346" t="s">
        <v>3290</v>
      </c>
      <c r="I346" t="s">
        <v>2885</v>
      </c>
      <c r="J346" t="s">
        <v>2876</v>
      </c>
      <c r="K346" t="s">
        <v>2876</v>
      </c>
      <c r="L346" t="s">
        <v>2876</v>
      </c>
      <c r="M346" t="s">
        <v>2876</v>
      </c>
      <c r="N346" t="s">
        <v>2876</v>
      </c>
      <c r="O346" t="s">
        <v>2876</v>
      </c>
      <c r="P346" t="s">
        <v>2876</v>
      </c>
      <c r="Q346" t="s">
        <v>2877</v>
      </c>
      <c r="R346" t="s">
        <v>2948</v>
      </c>
      <c r="S346">
        <f>VLOOKUP(ACCOUNTEXSEG,Sheet6!$A$2:$C$4000,3,TRUE)</f>
        <v>0</v>
      </c>
      <c r="T346">
        <f>IF(ACCTTYPE="I",0,OPENBALN)</f>
        <v>0</v>
      </c>
      <c r="U346">
        <v>0</v>
      </c>
      <c r="V346">
        <v>0</v>
      </c>
      <c r="W346">
        <v>217.5</v>
      </c>
      <c r="X346">
        <v>0</v>
      </c>
      <c r="Y346" s="179">
        <v>0</v>
      </c>
      <c r="Z346">
        <v>0</v>
      </c>
      <c r="AA346">
        <v>440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101.92</v>
      </c>
      <c r="AI346">
        <v>92.05</v>
      </c>
      <c r="AJ346">
        <v>101.92</v>
      </c>
      <c r="AK346">
        <v>98.63</v>
      </c>
      <c r="AL346">
        <v>101.92</v>
      </c>
      <c r="AM346">
        <v>98.63</v>
      </c>
      <c r="AN346">
        <v>440</v>
      </c>
      <c r="AO346">
        <v>101.92</v>
      </c>
      <c r="AP346">
        <v>98.63</v>
      </c>
      <c r="AQ346">
        <v>101.92</v>
      </c>
      <c r="AR346">
        <v>98.63</v>
      </c>
      <c r="AS346">
        <v>101.92</v>
      </c>
      <c r="AT346">
        <v>101.92</v>
      </c>
      <c r="AU346" s="179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96.130624999999995</v>
      </c>
      <c r="BM346" t="s">
        <v>2879</v>
      </c>
      <c r="BN346">
        <v>20190701</v>
      </c>
      <c r="BO346">
        <v>440</v>
      </c>
      <c r="BP346" t="s">
        <v>238</v>
      </c>
      <c r="BQ346">
        <v>0</v>
      </c>
      <c r="BR346">
        <v>2020</v>
      </c>
      <c r="BS346" t="s">
        <v>14</v>
      </c>
      <c r="BT346">
        <v>440</v>
      </c>
    </row>
    <row r="347" spans="1:72" x14ac:dyDescent="0.2">
      <c r="A347" t="s">
        <v>820</v>
      </c>
      <c r="B347" t="s">
        <v>3293</v>
      </c>
      <c r="C347" t="s">
        <v>3169</v>
      </c>
      <c r="D347">
        <f>IF(TYPE="R",40,IF(ISNA(INDEX(Categories!D:E,MATCH(GROUPTYPE,Categories!D:D,0),2)),0,INDEX(Categories!D:E,MATCH(GROUPTYPE,Categories!D:D,0),2)))</f>
        <v>13</v>
      </c>
      <c r="E347" t="str">
        <f>IF(TYPE="R","Retained Earnings",IF(ISNA(INDEX(Categories!D:F,MATCH(GLCATCODE,Categories!E:E,0),3)),0,INDEX(Categories!D:F,MATCH(GLCATCODE,Categories!E:E,0),3)))</f>
        <v>Cost and Expenses</v>
      </c>
      <c r="F347" t="s">
        <v>238</v>
      </c>
      <c r="G347" t="s">
        <v>2498</v>
      </c>
      <c r="H347" t="s">
        <v>3290</v>
      </c>
      <c r="I347" t="s">
        <v>2891</v>
      </c>
      <c r="J347" t="s">
        <v>2876</v>
      </c>
      <c r="K347" t="s">
        <v>2876</v>
      </c>
      <c r="L347" t="s">
        <v>2876</v>
      </c>
      <c r="M347" t="s">
        <v>2876</v>
      </c>
      <c r="N347" t="s">
        <v>2876</v>
      </c>
      <c r="O347" t="s">
        <v>2876</v>
      </c>
      <c r="P347" t="s">
        <v>2876</v>
      </c>
      <c r="Q347" t="s">
        <v>2877</v>
      </c>
      <c r="R347" t="s">
        <v>2948</v>
      </c>
      <c r="S347">
        <f>VLOOKUP(ACCOUNTEXSEG,Sheet6!$A$2:$C$4000,3,TRUE)</f>
        <v>2530</v>
      </c>
      <c r="T347">
        <f>IF(ACCTTYPE="I",0,OPENBALN)</f>
        <v>0</v>
      </c>
      <c r="U347">
        <v>0</v>
      </c>
      <c r="V347">
        <v>0</v>
      </c>
      <c r="W347">
        <v>0</v>
      </c>
      <c r="X347">
        <v>0</v>
      </c>
      <c r="Y347" s="179">
        <v>0</v>
      </c>
      <c r="Z347">
        <v>145</v>
      </c>
      <c r="AA347">
        <v>1555</v>
      </c>
      <c r="AB347">
        <v>0</v>
      </c>
      <c r="AC347">
        <v>145</v>
      </c>
      <c r="AD347">
        <v>195</v>
      </c>
      <c r="AE347">
        <v>0</v>
      </c>
      <c r="AF347">
        <v>290</v>
      </c>
      <c r="AG347">
        <v>290</v>
      </c>
      <c r="AH347">
        <v>236.57</v>
      </c>
      <c r="AI347">
        <v>213.67</v>
      </c>
      <c r="AJ347">
        <v>236.57</v>
      </c>
      <c r="AK347">
        <v>228.94</v>
      </c>
      <c r="AL347">
        <v>236.57</v>
      </c>
      <c r="AM347">
        <v>228.94</v>
      </c>
      <c r="AN347">
        <v>1555</v>
      </c>
      <c r="AO347">
        <v>236.57</v>
      </c>
      <c r="AP347">
        <v>228.94</v>
      </c>
      <c r="AQ347">
        <v>236.57</v>
      </c>
      <c r="AR347">
        <v>228.94</v>
      </c>
      <c r="AS347">
        <v>236.57</v>
      </c>
      <c r="AT347">
        <v>236.57</v>
      </c>
      <c r="AU347" s="179">
        <v>5355</v>
      </c>
      <c r="AV347">
        <v>0</v>
      </c>
      <c r="AW347">
        <v>1515</v>
      </c>
      <c r="AX347">
        <v>0</v>
      </c>
      <c r="AY347">
        <v>0</v>
      </c>
      <c r="AZ347">
        <v>0</v>
      </c>
      <c r="BA347">
        <v>765</v>
      </c>
      <c r="BB347">
        <v>0</v>
      </c>
      <c r="BC347">
        <v>1544</v>
      </c>
      <c r="BD347">
        <v>250.26</v>
      </c>
      <c r="BE347">
        <v>0</v>
      </c>
      <c r="BF347">
        <v>0</v>
      </c>
      <c r="BG347">
        <v>0</v>
      </c>
      <c r="BH347">
        <v>587.5</v>
      </c>
      <c r="BI347">
        <v>755.22749999999996</v>
      </c>
      <c r="BJ347">
        <v>143.625</v>
      </c>
      <c r="BK347">
        <v>121.9375</v>
      </c>
      <c r="BL347">
        <v>256.49062500000002</v>
      </c>
      <c r="BM347" t="s">
        <v>2879</v>
      </c>
      <c r="BN347">
        <v>20190701</v>
      </c>
      <c r="BO347">
        <v>2185</v>
      </c>
      <c r="BP347" t="s">
        <v>238</v>
      </c>
      <c r="BQ347">
        <v>2559.2600000000002</v>
      </c>
      <c r="BR347">
        <v>2020</v>
      </c>
      <c r="BS347" t="s">
        <v>14</v>
      </c>
      <c r="BT347">
        <v>2185</v>
      </c>
    </row>
    <row r="348" spans="1:72" x14ac:dyDescent="0.2">
      <c r="A348" t="s">
        <v>822</v>
      </c>
      <c r="B348" t="s">
        <v>3294</v>
      </c>
      <c r="C348" t="s">
        <v>3169</v>
      </c>
      <c r="D348">
        <f>IF(TYPE="R",40,IF(ISNA(INDEX(Categories!D:E,MATCH(GROUPTYPE,Categories!D:D,0),2)),0,INDEX(Categories!D:E,MATCH(GROUPTYPE,Categories!D:D,0),2)))</f>
        <v>13</v>
      </c>
      <c r="E348" t="str">
        <f>IF(TYPE="R","Retained Earnings",IF(ISNA(INDEX(Categories!D:F,MATCH(GLCATCODE,Categories!E:E,0),3)),0,INDEX(Categories!D:F,MATCH(GLCATCODE,Categories!E:E,0),3)))</f>
        <v>Cost and Expenses</v>
      </c>
      <c r="F348" t="s">
        <v>238</v>
      </c>
      <c r="G348" t="s">
        <v>2502</v>
      </c>
      <c r="H348" t="s">
        <v>3290</v>
      </c>
      <c r="I348" t="s">
        <v>2899</v>
      </c>
      <c r="J348" t="s">
        <v>2876</v>
      </c>
      <c r="K348" t="s">
        <v>2876</v>
      </c>
      <c r="L348" t="s">
        <v>2876</v>
      </c>
      <c r="M348" t="s">
        <v>2876</v>
      </c>
      <c r="N348" t="s">
        <v>2876</v>
      </c>
      <c r="O348" t="s">
        <v>2876</v>
      </c>
      <c r="P348" t="s">
        <v>2876</v>
      </c>
      <c r="Q348" t="s">
        <v>2877</v>
      </c>
      <c r="R348" t="s">
        <v>2948</v>
      </c>
      <c r="S348">
        <f>VLOOKUP(ACCOUNTEXSEG,Sheet6!$A$2:$C$4000,3,TRUE)</f>
        <v>685</v>
      </c>
      <c r="T348">
        <f>IF(ACCTTYPE="I",0,OPENBALN)</f>
        <v>0</v>
      </c>
      <c r="U348">
        <v>0</v>
      </c>
      <c r="V348">
        <v>0</v>
      </c>
      <c r="W348">
        <v>0</v>
      </c>
      <c r="X348">
        <v>0</v>
      </c>
      <c r="Y348" s="179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 s="179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42.8125</v>
      </c>
      <c r="BI348">
        <v>8.4375</v>
      </c>
      <c r="BJ348">
        <v>0</v>
      </c>
      <c r="BK348">
        <v>0</v>
      </c>
      <c r="BL348">
        <v>0</v>
      </c>
      <c r="BM348" t="s">
        <v>2879</v>
      </c>
      <c r="BN348">
        <v>20190701</v>
      </c>
      <c r="BO348">
        <v>0</v>
      </c>
      <c r="BP348" t="s">
        <v>238</v>
      </c>
      <c r="BQ348">
        <v>0</v>
      </c>
      <c r="BR348">
        <v>2020</v>
      </c>
      <c r="BS348" t="s">
        <v>14</v>
      </c>
      <c r="BT348">
        <v>0</v>
      </c>
    </row>
    <row r="349" spans="1:72" x14ac:dyDescent="0.2">
      <c r="A349" t="s">
        <v>1500</v>
      </c>
      <c r="B349" t="s">
        <v>3295</v>
      </c>
      <c r="C349" t="s">
        <v>3169</v>
      </c>
      <c r="D349">
        <f>IF(TYPE="R",40,IF(ISNA(INDEX(Categories!D:E,MATCH(GROUPTYPE,Categories!D:D,0),2)),0,INDEX(Categories!D:E,MATCH(GROUPTYPE,Categories!D:D,0),2)))</f>
        <v>13</v>
      </c>
      <c r="E349" t="str">
        <f>IF(TYPE="R","Retained Earnings",IF(ISNA(INDEX(Categories!D:F,MATCH(GLCATCODE,Categories!E:E,0),3)),0,INDEX(Categories!D:F,MATCH(GLCATCODE,Categories!E:E,0),3)))</f>
        <v>Cost and Expenses</v>
      </c>
      <c r="F349" t="s">
        <v>238</v>
      </c>
      <c r="G349" t="s">
        <v>2506</v>
      </c>
      <c r="H349" t="s">
        <v>3296</v>
      </c>
      <c r="I349" t="s">
        <v>2875</v>
      </c>
      <c r="J349" t="s">
        <v>2876</v>
      </c>
      <c r="K349" t="s">
        <v>2876</v>
      </c>
      <c r="L349" t="s">
        <v>2876</v>
      </c>
      <c r="M349" t="s">
        <v>2876</v>
      </c>
      <c r="N349" t="s">
        <v>2876</v>
      </c>
      <c r="O349" t="s">
        <v>2876</v>
      </c>
      <c r="P349" t="s">
        <v>2876</v>
      </c>
      <c r="Q349" t="s">
        <v>2877</v>
      </c>
      <c r="R349" t="s">
        <v>2948</v>
      </c>
      <c r="S349">
        <f>VLOOKUP(ACCOUNTEXSEG,Sheet6!$A$2:$C$4000,3,TRUE)</f>
        <v>1521.84</v>
      </c>
      <c r="T349">
        <f>IF(ACCTTYPE="I",0,OPENBALN)</f>
        <v>0</v>
      </c>
      <c r="U349">
        <v>253.64</v>
      </c>
      <c r="V349">
        <v>0</v>
      </c>
      <c r="W349">
        <v>0</v>
      </c>
      <c r="X349">
        <v>0</v>
      </c>
      <c r="Y349" s="17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 s="179">
        <v>253.64</v>
      </c>
      <c r="AV349">
        <v>253.64</v>
      </c>
      <c r="AW349">
        <v>253.64</v>
      </c>
      <c r="AX349">
        <v>253.64</v>
      </c>
      <c r="AY349">
        <v>253.64</v>
      </c>
      <c r="AZ349">
        <v>253.64</v>
      </c>
      <c r="BA349">
        <v>253.64</v>
      </c>
      <c r="BB349">
        <v>253.64</v>
      </c>
      <c r="BC349">
        <v>253.64</v>
      </c>
      <c r="BD349">
        <v>253.64</v>
      </c>
      <c r="BE349">
        <v>253.64</v>
      </c>
      <c r="BF349">
        <v>253.64</v>
      </c>
      <c r="BG349">
        <v>253.64</v>
      </c>
      <c r="BH349">
        <v>190.23</v>
      </c>
      <c r="BI349">
        <v>79.262500000000003</v>
      </c>
      <c r="BJ349">
        <v>15.852499999999999</v>
      </c>
      <c r="BK349">
        <v>0</v>
      </c>
      <c r="BL349">
        <v>0</v>
      </c>
      <c r="BM349" t="s">
        <v>2879</v>
      </c>
      <c r="BN349">
        <v>20190701</v>
      </c>
      <c r="BO349">
        <v>0</v>
      </c>
      <c r="BP349" t="s">
        <v>238</v>
      </c>
      <c r="BQ349">
        <v>1521.84</v>
      </c>
      <c r="BR349">
        <v>2020</v>
      </c>
      <c r="BS349" t="s">
        <v>14</v>
      </c>
      <c r="BT349">
        <v>0</v>
      </c>
    </row>
    <row r="350" spans="1:72" x14ac:dyDescent="0.2">
      <c r="A350" t="s">
        <v>823</v>
      </c>
      <c r="B350" t="s">
        <v>3297</v>
      </c>
      <c r="C350" t="s">
        <v>3169</v>
      </c>
      <c r="D350">
        <f>IF(TYPE="R",40,IF(ISNA(INDEX(Categories!D:E,MATCH(GROUPTYPE,Categories!D:D,0),2)),0,INDEX(Categories!D:E,MATCH(GROUPTYPE,Categories!D:D,0),2)))</f>
        <v>13</v>
      </c>
      <c r="E350" t="str">
        <f>IF(TYPE="R","Retained Earnings",IF(ISNA(INDEX(Categories!D:F,MATCH(GLCATCODE,Categories!E:E,0),3)),0,INDEX(Categories!D:F,MATCH(GLCATCODE,Categories!E:E,0),3)))</f>
        <v>Cost and Expenses</v>
      </c>
      <c r="F350" t="s">
        <v>238</v>
      </c>
      <c r="G350" t="s">
        <v>2507</v>
      </c>
      <c r="H350" t="s">
        <v>3296</v>
      </c>
      <c r="I350" t="s">
        <v>2881</v>
      </c>
      <c r="J350" t="s">
        <v>2876</v>
      </c>
      <c r="K350" t="s">
        <v>2876</v>
      </c>
      <c r="L350" t="s">
        <v>2876</v>
      </c>
      <c r="M350" t="s">
        <v>2876</v>
      </c>
      <c r="N350" t="s">
        <v>2876</v>
      </c>
      <c r="O350" t="s">
        <v>2876</v>
      </c>
      <c r="P350" t="s">
        <v>2876</v>
      </c>
      <c r="Q350" t="s">
        <v>2877</v>
      </c>
      <c r="R350" t="s">
        <v>2948</v>
      </c>
      <c r="S350">
        <f>VLOOKUP(ACCOUNTEXSEG,Sheet6!$A$2:$C$4000,3,TRUE)</f>
        <v>2054.8000000000002</v>
      </c>
      <c r="T350">
        <f>IF(ACCTTYPE="I",0,OPENBALN)</f>
        <v>0</v>
      </c>
      <c r="U350">
        <v>342.47</v>
      </c>
      <c r="V350">
        <v>42.47</v>
      </c>
      <c r="W350">
        <v>43.88</v>
      </c>
      <c r="X350">
        <v>41.05</v>
      </c>
      <c r="Y350" s="179">
        <v>43.88</v>
      </c>
      <c r="Z350">
        <v>42.47</v>
      </c>
      <c r="AA350">
        <v>42</v>
      </c>
      <c r="AB350">
        <v>43.4</v>
      </c>
      <c r="AC350">
        <v>42</v>
      </c>
      <c r="AD350">
        <v>42</v>
      </c>
      <c r="AE350">
        <v>42</v>
      </c>
      <c r="AF350">
        <v>43.4</v>
      </c>
      <c r="AG350">
        <v>43.4</v>
      </c>
      <c r="AH350">
        <v>228.41</v>
      </c>
      <c r="AI350">
        <v>206.31</v>
      </c>
      <c r="AJ350">
        <v>228.41</v>
      </c>
      <c r="AK350">
        <v>221.04</v>
      </c>
      <c r="AL350">
        <v>228.41</v>
      </c>
      <c r="AM350">
        <v>221.04</v>
      </c>
      <c r="AN350">
        <v>42</v>
      </c>
      <c r="AO350">
        <v>228.41</v>
      </c>
      <c r="AP350">
        <v>221.04</v>
      </c>
      <c r="AQ350">
        <v>228.41</v>
      </c>
      <c r="AR350">
        <v>221.04</v>
      </c>
      <c r="AS350">
        <v>228.41</v>
      </c>
      <c r="AT350">
        <v>228.41</v>
      </c>
      <c r="AU350" s="179">
        <v>342.94</v>
      </c>
      <c r="AV350">
        <v>340.08</v>
      </c>
      <c r="AW350">
        <v>344.38</v>
      </c>
      <c r="AX350">
        <v>341.05</v>
      </c>
      <c r="AY350">
        <v>343.88</v>
      </c>
      <c r="AZ350">
        <v>342.47</v>
      </c>
      <c r="BA350">
        <v>342</v>
      </c>
      <c r="BB350">
        <v>343.4</v>
      </c>
      <c r="BC350">
        <v>342</v>
      </c>
      <c r="BD350">
        <v>342</v>
      </c>
      <c r="BE350">
        <v>342</v>
      </c>
      <c r="BF350">
        <v>343.4</v>
      </c>
      <c r="BG350">
        <v>343.4</v>
      </c>
      <c r="BH350">
        <v>256.85000000000002</v>
      </c>
      <c r="BI350">
        <v>247.97499999999999</v>
      </c>
      <c r="BJ350">
        <v>42.637500000000003</v>
      </c>
      <c r="BK350">
        <v>160.47562500000001</v>
      </c>
      <c r="BL350">
        <v>156.43312499999999</v>
      </c>
      <c r="BM350" t="s">
        <v>2879</v>
      </c>
      <c r="BN350">
        <v>20190701</v>
      </c>
      <c r="BO350">
        <v>254.8</v>
      </c>
      <c r="BP350" t="s">
        <v>238</v>
      </c>
      <c r="BQ350">
        <v>2054.8000000000002</v>
      </c>
      <c r="BR350">
        <v>2020</v>
      </c>
      <c r="BS350" t="s">
        <v>14</v>
      </c>
      <c r="BT350">
        <v>254.8</v>
      </c>
    </row>
    <row r="351" spans="1:72" x14ac:dyDescent="0.2">
      <c r="A351" t="s">
        <v>824</v>
      </c>
      <c r="B351" t="s">
        <v>3298</v>
      </c>
      <c r="C351" t="s">
        <v>3169</v>
      </c>
      <c r="D351">
        <f>IF(TYPE="R",40,IF(ISNA(INDEX(Categories!D:E,MATCH(GROUPTYPE,Categories!D:D,0),2)),0,INDEX(Categories!D:E,MATCH(GROUPTYPE,Categories!D:D,0),2)))</f>
        <v>13</v>
      </c>
      <c r="E351" t="str">
        <f>IF(TYPE="R","Retained Earnings",IF(ISNA(INDEX(Categories!D:F,MATCH(GLCATCODE,Categories!E:E,0),3)),0,INDEX(Categories!D:F,MATCH(GLCATCODE,Categories!E:E,0),3)))</f>
        <v>Cost and Expenses</v>
      </c>
      <c r="F351" t="s">
        <v>238</v>
      </c>
      <c r="G351" t="s">
        <v>2508</v>
      </c>
      <c r="H351" t="s">
        <v>3296</v>
      </c>
      <c r="I351" t="s">
        <v>2883</v>
      </c>
      <c r="J351" t="s">
        <v>2876</v>
      </c>
      <c r="K351" t="s">
        <v>2876</v>
      </c>
      <c r="L351" t="s">
        <v>2876</v>
      </c>
      <c r="M351" t="s">
        <v>2876</v>
      </c>
      <c r="N351" t="s">
        <v>2876</v>
      </c>
      <c r="O351" t="s">
        <v>2876</v>
      </c>
      <c r="P351" t="s">
        <v>2876</v>
      </c>
      <c r="Q351" t="s">
        <v>2877</v>
      </c>
      <c r="R351" t="s">
        <v>2948</v>
      </c>
      <c r="S351">
        <f>VLOOKUP(ACCOUNTEXSEG,Sheet6!$A$2:$C$4000,3,TRUE)</f>
        <v>390.02</v>
      </c>
      <c r="T351">
        <f>IF(ACCTTYPE="I",0,OPENBALN)</f>
        <v>0</v>
      </c>
      <c r="U351">
        <v>1854.23</v>
      </c>
      <c r="V351">
        <v>333.32</v>
      </c>
      <c r="W351">
        <v>67.17</v>
      </c>
      <c r="X351">
        <v>195</v>
      </c>
      <c r="Y351" s="179">
        <v>0</v>
      </c>
      <c r="Z351">
        <v>0</v>
      </c>
      <c r="AA351">
        <v>64.290000000000006</v>
      </c>
      <c r="AB351">
        <v>66.430000000000007</v>
      </c>
      <c r="AC351">
        <v>64.290000000000006</v>
      </c>
      <c r="AD351">
        <v>64.290000000000006</v>
      </c>
      <c r="AE351">
        <v>64.290000000000006</v>
      </c>
      <c r="AF351">
        <v>66.430000000000007</v>
      </c>
      <c r="AG351">
        <v>66.430000000000007</v>
      </c>
      <c r="AH351">
        <v>740.18</v>
      </c>
      <c r="AI351">
        <v>668.55</v>
      </c>
      <c r="AJ351">
        <v>740.18</v>
      </c>
      <c r="AK351">
        <v>716.31</v>
      </c>
      <c r="AL351">
        <v>740.18</v>
      </c>
      <c r="AM351">
        <v>716.31</v>
      </c>
      <c r="AN351">
        <v>64.290000000000006</v>
      </c>
      <c r="AO351">
        <v>740.18</v>
      </c>
      <c r="AP351">
        <v>716.31</v>
      </c>
      <c r="AQ351">
        <v>740.18</v>
      </c>
      <c r="AR351">
        <v>716.31</v>
      </c>
      <c r="AS351">
        <v>740.18</v>
      </c>
      <c r="AT351">
        <v>740.18</v>
      </c>
      <c r="AU351" s="179">
        <v>833.91</v>
      </c>
      <c r="AV351">
        <v>829.53</v>
      </c>
      <c r="AW351">
        <v>836.1</v>
      </c>
      <c r="AX351">
        <v>831.01</v>
      </c>
      <c r="AY351">
        <v>835.35</v>
      </c>
      <c r="AZ351">
        <v>833.18</v>
      </c>
      <c r="BA351">
        <v>832.47</v>
      </c>
      <c r="BB351">
        <v>834.61</v>
      </c>
      <c r="BC351">
        <v>832.47</v>
      </c>
      <c r="BD351">
        <v>1585.2</v>
      </c>
      <c r="BE351">
        <v>832.47</v>
      </c>
      <c r="BF351">
        <v>1094.28</v>
      </c>
      <c r="BG351">
        <v>1094.28</v>
      </c>
      <c r="BH351">
        <v>336.81875000000002</v>
      </c>
      <c r="BI351">
        <v>288.80687499999999</v>
      </c>
      <c r="BJ351">
        <v>98.949375000000003</v>
      </c>
      <c r="BK351">
        <v>45.625624999999999</v>
      </c>
      <c r="BL351">
        <v>502.44749999999999</v>
      </c>
      <c r="BM351" t="s">
        <v>2879</v>
      </c>
      <c r="BN351">
        <v>20190701</v>
      </c>
      <c r="BO351">
        <v>390.02</v>
      </c>
      <c r="BP351" t="s">
        <v>238</v>
      </c>
      <c r="BQ351">
        <v>6011.5</v>
      </c>
      <c r="BR351">
        <v>2020</v>
      </c>
      <c r="BS351" t="s">
        <v>14</v>
      </c>
      <c r="BT351">
        <v>390.02</v>
      </c>
    </row>
    <row r="352" spans="1:72" x14ac:dyDescent="0.2">
      <c r="A352" t="s">
        <v>1501</v>
      </c>
      <c r="B352" t="s">
        <v>3299</v>
      </c>
      <c r="C352" t="s">
        <v>3169</v>
      </c>
      <c r="D352">
        <f>IF(TYPE="R",40,IF(ISNA(INDEX(Categories!D:E,MATCH(GROUPTYPE,Categories!D:D,0),2)),0,INDEX(Categories!D:E,MATCH(GROUPTYPE,Categories!D:D,0),2)))</f>
        <v>13</v>
      </c>
      <c r="E352" t="str">
        <f>IF(TYPE="R","Retained Earnings",IF(ISNA(INDEX(Categories!D:F,MATCH(GLCATCODE,Categories!E:E,0),3)),0,INDEX(Categories!D:F,MATCH(GLCATCODE,Categories!E:E,0),3)))</f>
        <v>Cost and Expenses</v>
      </c>
      <c r="F352" t="s">
        <v>238</v>
      </c>
      <c r="G352" t="s">
        <v>2509</v>
      </c>
      <c r="H352" t="s">
        <v>3296</v>
      </c>
      <c r="I352" t="s">
        <v>2885</v>
      </c>
      <c r="J352" t="s">
        <v>2876</v>
      </c>
      <c r="K352" t="s">
        <v>2876</v>
      </c>
      <c r="L352" t="s">
        <v>2876</v>
      </c>
      <c r="M352" t="s">
        <v>2876</v>
      </c>
      <c r="N352" t="s">
        <v>2876</v>
      </c>
      <c r="O352" t="s">
        <v>2876</v>
      </c>
      <c r="P352" t="s">
        <v>2876</v>
      </c>
      <c r="Q352" t="s">
        <v>2877</v>
      </c>
      <c r="R352" t="s">
        <v>2948</v>
      </c>
      <c r="S352">
        <f>VLOOKUP(ACCOUNTEXSEG,Sheet6!$A$2:$C$4000,3,TRUE)</f>
        <v>1096.3800000000001</v>
      </c>
      <c r="T352">
        <f>IF(ACCTTYPE="I",0,OPENBALN)</f>
        <v>0</v>
      </c>
      <c r="U352">
        <v>182.73</v>
      </c>
      <c r="V352">
        <v>0</v>
      </c>
      <c r="W352">
        <v>0</v>
      </c>
      <c r="X352">
        <v>0</v>
      </c>
      <c r="Y352" s="179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111.9</v>
      </c>
      <c r="AI352">
        <v>101.07</v>
      </c>
      <c r="AJ352">
        <v>111.9</v>
      </c>
      <c r="AK352">
        <v>108.29</v>
      </c>
      <c r="AL352">
        <v>111.9</v>
      </c>
      <c r="AM352">
        <v>108.29</v>
      </c>
      <c r="AN352">
        <v>0</v>
      </c>
      <c r="AO352">
        <v>111.9</v>
      </c>
      <c r="AP352">
        <v>108.29</v>
      </c>
      <c r="AQ352">
        <v>111.9</v>
      </c>
      <c r="AR352">
        <v>108.29</v>
      </c>
      <c r="AS352">
        <v>111.9</v>
      </c>
      <c r="AT352">
        <v>111.9</v>
      </c>
      <c r="AU352" s="179">
        <v>182.73</v>
      </c>
      <c r="AV352">
        <v>182.73</v>
      </c>
      <c r="AW352">
        <v>182.73</v>
      </c>
      <c r="AX352">
        <v>182.73</v>
      </c>
      <c r="AY352">
        <v>182.73</v>
      </c>
      <c r="AZ352">
        <v>182.73</v>
      </c>
      <c r="BA352">
        <v>182.73</v>
      </c>
      <c r="BB352">
        <v>182.73</v>
      </c>
      <c r="BC352">
        <v>182.73</v>
      </c>
      <c r="BD352">
        <v>182.73</v>
      </c>
      <c r="BE352">
        <v>182.73</v>
      </c>
      <c r="BF352">
        <v>182.73</v>
      </c>
      <c r="BG352">
        <v>182.73</v>
      </c>
      <c r="BH352">
        <v>137.04750000000001</v>
      </c>
      <c r="BI352">
        <v>57.103124999999999</v>
      </c>
      <c r="BJ352">
        <v>11.420624999999999</v>
      </c>
      <c r="BK352">
        <v>0</v>
      </c>
      <c r="BL352">
        <v>75.351875000000007</v>
      </c>
      <c r="BM352" t="s">
        <v>2879</v>
      </c>
      <c r="BN352">
        <v>20190701</v>
      </c>
      <c r="BO352">
        <v>0</v>
      </c>
      <c r="BP352" t="s">
        <v>238</v>
      </c>
      <c r="BQ352">
        <v>1096.3800000000001</v>
      </c>
      <c r="BR352">
        <v>2020</v>
      </c>
      <c r="BS352" t="s">
        <v>14</v>
      </c>
      <c r="BT352">
        <v>0</v>
      </c>
    </row>
    <row r="353" spans="1:72" x14ac:dyDescent="0.2">
      <c r="A353" t="s">
        <v>825</v>
      </c>
      <c r="B353" t="s">
        <v>3300</v>
      </c>
      <c r="C353" t="s">
        <v>3169</v>
      </c>
      <c r="D353">
        <f>IF(TYPE="R",40,IF(ISNA(INDEX(Categories!D:E,MATCH(GROUPTYPE,Categories!D:D,0),2)),0,INDEX(Categories!D:E,MATCH(GROUPTYPE,Categories!D:D,0),2)))</f>
        <v>13</v>
      </c>
      <c r="E353" t="str">
        <f>IF(TYPE="R","Retained Earnings",IF(ISNA(INDEX(Categories!D:F,MATCH(GLCATCODE,Categories!E:E,0),3)),0,INDEX(Categories!D:F,MATCH(GLCATCODE,Categories!E:E,0),3)))</f>
        <v>Cost and Expenses</v>
      </c>
      <c r="F353" t="s">
        <v>238</v>
      </c>
      <c r="G353" t="s">
        <v>2512</v>
      </c>
      <c r="H353" t="s">
        <v>3296</v>
      </c>
      <c r="I353" t="s">
        <v>2891</v>
      </c>
      <c r="J353" t="s">
        <v>2876</v>
      </c>
      <c r="K353" t="s">
        <v>2876</v>
      </c>
      <c r="L353" t="s">
        <v>2876</v>
      </c>
      <c r="M353" t="s">
        <v>2876</v>
      </c>
      <c r="N353" t="s">
        <v>2876</v>
      </c>
      <c r="O353" t="s">
        <v>2876</v>
      </c>
      <c r="P353" t="s">
        <v>2876</v>
      </c>
      <c r="Q353" t="s">
        <v>2877</v>
      </c>
      <c r="R353" t="s">
        <v>2948</v>
      </c>
      <c r="S353">
        <f>VLOOKUP(ACCOUNTEXSEG,Sheet6!$A$2:$C$4000,3,TRUE)</f>
        <v>1200</v>
      </c>
      <c r="T353">
        <f>IF(ACCTTYPE="I",0,OPENBALN)</f>
        <v>0</v>
      </c>
      <c r="U353">
        <v>468.55</v>
      </c>
      <c r="V353">
        <v>268.55</v>
      </c>
      <c r="W353">
        <v>268.55</v>
      </c>
      <c r="X353">
        <v>259.89</v>
      </c>
      <c r="Y353" s="179">
        <v>0</v>
      </c>
      <c r="Z353">
        <v>525.57000000000005</v>
      </c>
      <c r="AA353">
        <v>1077</v>
      </c>
      <c r="AB353">
        <v>271.55</v>
      </c>
      <c r="AC353">
        <v>262.79000000000002</v>
      </c>
      <c r="AD353">
        <v>271.55</v>
      </c>
      <c r="AE353">
        <v>0</v>
      </c>
      <c r="AF353">
        <v>0</v>
      </c>
      <c r="AG353">
        <v>0</v>
      </c>
      <c r="AH353">
        <v>307.13</v>
      </c>
      <c r="AI353">
        <v>277.41000000000003</v>
      </c>
      <c r="AJ353">
        <v>307.13</v>
      </c>
      <c r="AK353">
        <v>297.22000000000003</v>
      </c>
      <c r="AL353">
        <v>307.13</v>
      </c>
      <c r="AM353">
        <v>297.22000000000003</v>
      </c>
      <c r="AN353">
        <v>1077</v>
      </c>
      <c r="AO353">
        <v>307.13</v>
      </c>
      <c r="AP353">
        <v>297.22000000000003</v>
      </c>
      <c r="AQ353">
        <v>307.13</v>
      </c>
      <c r="AR353">
        <v>297.22000000000003</v>
      </c>
      <c r="AS353">
        <v>307.13</v>
      </c>
      <c r="AT353">
        <v>307.13</v>
      </c>
      <c r="AU353" s="179">
        <v>200</v>
      </c>
      <c r="AV353">
        <v>200</v>
      </c>
      <c r="AW353">
        <v>1486.67</v>
      </c>
      <c r="AX353">
        <v>457.33</v>
      </c>
      <c r="AY353">
        <v>200</v>
      </c>
      <c r="AZ353">
        <v>200</v>
      </c>
      <c r="BA353">
        <v>200</v>
      </c>
      <c r="BB353">
        <v>200</v>
      </c>
      <c r="BC353">
        <v>200</v>
      </c>
      <c r="BD353">
        <v>200</v>
      </c>
      <c r="BE353">
        <v>451.23</v>
      </c>
      <c r="BF353">
        <v>468.55</v>
      </c>
      <c r="BG353">
        <v>468.55</v>
      </c>
      <c r="BH353">
        <v>246.5</v>
      </c>
      <c r="BI353">
        <v>62.5</v>
      </c>
      <c r="BJ353">
        <v>240.43625</v>
      </c>
      <c r="BK353">
        <v>149.793125</v>
      </c>
      <c r="BL353">
        <v>274.12937499999998</v>
      </c>
      <c r="BM353" t="s">
        <v>2879</v>
      </c>
      <c r="BN353">
        <v>20190701</v>
      </c>
      <c r="BO353">
        <v>1882.89</v>
      </c>
      <c r="BP353" t="s">
        <v>238</v>
      </c>
      <c r="BQ353">
        <v>1719.78</v>
      </c>
      <c r="BR353">
        <v>2020</v>
      </c>
      <c r="BS353" t="s">
        <v>14</v>
      </c>
      <c r="BT353">
        <v>1882.89</v>
      </c>
    </row>
    <row r="354" spans="1:72" x14ac:dyDescent="0.2">
      <c r="A354" t="s">
        <v>826</v>
      </c>
      <c r="B354" t="s">
        <v>3301</v>
      </c>
      <c r="C354" t="s">
        <v>3169</v>
      </c>
      <c r="D354">
        <f>IF(TYPE="R",40,IF(ISNA(INDEX(Categories!D:E,MATCH(GROUPTYPE,Categories!D:D,0),2)),0,INDEX(Categories!D:E,MATCH(GROUPTYPE,Categories!D:D,0),2)))</f>
        <v>13</v>
      </c>
      <c r="E354" t="str">
        <f>IF(TYPE="R","Retained Earnings",IF(ISNA(INDEX(Categories!D:F,MATCH(GLCATCODE,Categories!E:E,0),3)),0,INDEX(Categories!D:F,MATCH(GLCATCODE,Categories!E:E,0),3)))</f>
        <v>Cost and Expenses</v>
      </c>
      <c r="F354" t="s">
        <v>238</v>
      </c>
      <c r="G354" t="s">
        <v>2516</v>
      </c>
      <c r="H354" t="s">
        <v>3296</v>
      </c>
      <c r="I354" t="s">
        <v>2899</v>
      </c>
      <c r="J354" t="s">
        <v>2876</v>
      </c>
      <c r="K354" t="s">
        <v>2876</v>
      </c>
      <c r="L354" t="s">
        <v>2876</v>
      </c>
      <c r="M354" t="s">
        <v>2876</v>
      </c>
      <c r="N354" t="s">
        <v>2876</v>
      </c>
      <c r="O354" t="s">
        <v>2876</v>
      </c>
      <c r="P354" t="s">
        <v>2876</v>
      </c>
      <c r="Q354" t="s">
        <v>2877</v>
      </c>
      <c r="R354" t="s">
        <v>2948</v>
      </c>
      <c r="S354">
        <f>VLOOKUP(ACCOUNTEXSEG,Sheet6!$A$2:$C$4000,3,TRUE)</f>
        <v>71.5</v>
      </c>
      <c r="T354">
        <f>IF(ACCTTYPE="I",0,OPENBALN)</f>
        <v>0</v>
      </c>
      <c r="U354">
        <v>34.67</v>
      </c>
      <c r="V354">
        <v>34.67</v>
      </c>
      <c r="W354">
        <v>35.82</v>
      </c>
      <c r="X354">
        <v>0</v>
      </c>
      <c r="Y354" s="179">
        <v>33.909999999999997</v>
      </c>
      <c r="Z354">
        <v>33.909999999999997</v>
      </c>
      <c r="AA354">
        <v>69.33</v>
      </c>
      <c r="AB354">
        <v>35.43</v>
      </c>
      <c r="AC354">
        <v>34.29</v>
      </c>
      <c r="AD354">
        <v>34.29</v>
      </c>
      <c r="AE354">
        <v>34.29</v>
      </c>
      <c r="AF354">
        <v>35.43</v>
      </c>
      <c r="AG354">
        <v>35.43</v>
      </c>
      <c r="AH354">
        <v>32.36</v>
      </c>
      <c r="AI354">
        <v>29.23</v>
      </c>
      <c r="AJ354">
        <v>32.36</v>
      </c>
      <c r="AK354">
        <v>31.31</v>
      </c>
      <c r="AL354">
        <v>32.36</v>
      </c>
      <c r="AM354">
        <v>31.31</v>
      </c>
      <c r="AN354">
        <v>69.33</v>
      </c>
      <c r="AO354">
        <v>32.36</v>
      </c>
      <c r="AP354">
        <v>31.31</v>
      </c>
      <c r="AQ354">
        <v>32.36</v>
      </c>
      <c r="AR354">
        <v>31.31</v>
      </c>
      <c r="AS354">
        <v>32.36</v>
      </c>
      <c r="AT354">
        <v>32.36</v>
      </c>
      <c r="AU354" s="179">
        <v>0</v>
      </c>
      <c r="AV354">
        <v>0</v>
      </c>
      <c r="AW354">
        <v>208</v>
      </c>
      <c r="AX354">
        <v>0</v>
      </c>
      <c r="AY354">
        <v>69.33</v>
      </c>
      <c r="AZ354">
        <v>34.67</v>
      </c>
      <c r="BA354">
        <v>0</v>
      </c>
      <c r="BB354">
        <v>0</v>
      </c>
      <c r="BC354">
        <v>0</v>
      </c>
      <c r="BD354">
        <v>138.66999999999999</v>
      </c>
      <c r="BE354">
        <v>34.1</v>
      </c>
      <c r="BF354">
        <v>35.229999999999997</v>
      </c>
      <c r="BG354">
        <v>35.229999999999997</v>
      </c>
      <c r="BH354">
        <v>23.96875</v>
      </c>
      <c r="BI354">
        <v>8.9375</v>
      </c>
      <c r="BJ354">
        <v>8.9375</v>
      </c>
      <c r="BK354">
        <v>13.40625</v>
      </c>
      <c r="BL354">
        <v>26.122499999999999</v>
      </c>
      <c r="BM354" t="s">
        <v>2879</v>
      </c>
      <c r="BN354">
        <v>20190701</v>
      </c>
      <c r="BO354">
        <v>243.06</v>
      </c>
      <c r="BP354" t="s">
        <v>238</v>
      </c>
      <c r="BQ354">
        <v>208</v>
      </c>
      <c r="BR354">
        <v>2020</v>
      </c>
      <c r="BS354" t="s">
        <v>14</v>
      </c>
      <c r="BT354">
        <v>243.06</v>
      </c>
    </row>
    <row r="355" spans="1:72" x14ac:dyDescent="0.2">
      <c r="A355" t="s">
        <v>827</v>
      </c>
      <c r="B355" t="s">
        <v>3302</v>
      </c>
      <c r="C355" t="s">
        <v>3169</v>
      </c>
      <c r="D355">
        <f>IF(TYPE="R",40,IF(ISNA(INDEX(Categories!D:E,MATCH(GROUPTYPE,Categories!D:D,0),2)),0,INDEX(Categories!D:E,MATCH(GROUPTYPE,Categories!D:D,0),2)))</f>
        <v>13</v>
      </c>
      <c r="E355" t="str">
        <f>IF(TYPE="R","Retained Earnings",IF(ISNA(INDEX(Categories!D:F,MATCH(GLCATCODE,Categories!E:E,0),3)),0,INDEX(Categories!D:F,MATCH(GLCATCODE,Categories!E:E,0),3)))</f>
        <v>Cost and Expenses</v>
      </c>
      <c r="F355" t="s">
        <v>238</v>
      </c>
      <c r="G355" t="s">
        <v>2520</v>
      </c>
      <c r="H355" t="s">
        <v>3303</v>
      </c>
      <c r="I355" t="s">
        <v>2875</v>
      </c>
      <c r="J355" t="s">
        <v>2876</v>
      </c>
      <c r="K355" t="s">
        <v>2876</v>
      </c>
      <c r="L355" t="s">
        <v>2876</v>
      </c>
      <c r="M355" t="s">
        <v>2876</v>
      </c>
      <c r="N355" t="s">
        <v>2876</v>
      </c>
      <c r="O355" t="s">
        <v>2876</v>
      </c>
      <c r="P355" t="s">
        <v>2876</v>
      </c>
      <c r="Q355" t="s">
        <v>2877</v>
      </c>
      <c r="R355" t="s">
        <v>2948</v>
      </c>
      <c r="S355">
        <f>VLOOKUP(ACCOUNTEXSEG,Sheet6!$A$2:$C$4000,3,TRUE)</f>
        <v>0</v>
      </c>
      <c r="T355">
        <f>IF(ACCTTYPE="I",0,OPENBALN)</f>
        <v>0</v>
      </c>
      <c r="U355">
        <v>0</v>
      </c>
      <c r="V355">
        <v>253.64</v>
      </c>
      <c r="W355">
        <v>253.64</v>
      </c>
      <c r="X355">
        <v>253.64</v>
      </c>
      <c r="Y355" s="179">
        <v>253.64</v>
      </c>
      <c r="Z355">
        <v>288.64</v>
      </c>
      <c r="AA355">
        <v>323.64</v>
      </c>
      <c r="AB355">
        <v>253.64</v>
      </c>
      <c r="AC355">
        <v>253.64</v>
      </c>
      <c r="AD355">
        <v>253.64</v>
      </c>
      <c r="AE355">
        <v>253.64</v>
      </c>
      <c r="AF355">
        <v>253.64</v>
      </c>
      <c r="AG355">
        <v>253.64</v>
      </c>
      <c r="AH355">
        <v>256.5</v>
      </c>
      <c r="AI355">
        <v>256.5</v>
      </c>
      <c r="AJ355">
        <v>256.5</v>
      </c>
      <c r="AK355">
        <v>256.5</v>
      </c>
      <c r="AL355">
        <v>256.5</v>
      </c>
      <c r="AM355">
        <v>256.5</v>
      </c>
      <c r="AN355">
        <v>323.64</v>
      </c>
      <c r="AO355">
        <v>256.5</v>
      </c>
      <c r="AP355">
        <v>256.5</v>
      </c>
      <c r="AQ355">
        <v>256.5</v>
      </c>
      <c r="AR355">
        <v>256.5</v>
      </c>
      <c r="AS355">
        <v>256.5</v>
      </c>
      <c r="AT355">
        <v>256.5</v>
      </c>
      <c r="AU355" s="179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110.9675</v>
      </c>
      <c r="BJ355">
        <v>174.3775</v>
      </c>
      <c r="BK355">
        <v>190.23</v>
      </c>
      <c r="BL355">
        <v>196.57124999999999</v>
      </c>
      <c r="BM355" t="s">
        <v>2879</v>
      </c>
      <c r="BN355">
        <v>20190701</v>
      </c>
      <c r="BO355">
        <v>1591.84</v>
      </c>
      <c r="BP355" t="s">
        <v>238</v>
      </c>
      <c r="BQ355">
        <v>0</v>
      </c>
      <c r="BR355">
        <v>2020</v>
      </c>
      <c r="BS355" t="s">
        <v>14</v>
      </c>
      <c r="BT355">
        <v>1591.84</v>
      </c>
    </row>
    <row r="356" spans="1:72" x14ac:dyDescent="0.2">
      <c r="A356" t="s">
        <v>828</v>
      </c>
      <c r="B356" t="s">
        <v>3304</v>
      </c>
      <c r="C356" t="s">
        <v>3169</v>
      </c>
      <c r="D356">
        <f>IF(TYPE="R",40,IF(ISNA(INDEX(Categories!D:E,MATCH(GROUPTYPE,Categories!D:D,0),2)),0,INDEX(Categories!D:E,MATCH(GROUPTYPE,Categories!D:D,0),2)))</f>
        <v>13</v>
      </c>
      <c r="E356" t="str">
        <f>IF(TYPE="R","Retained Earnings",IF(ISNA(INDEX(Categories!D:F,MATCH(GLCATCODE,Categories!E:E,0),3)),0,INDEX(Categories!D:F,MATCH(GLCATCODE,Categories!E:E,0),3)))</f>
        <v>Cost and Expenses</v>
      </c>
      <c r="F356" t="s">
        <v>238</v>
      </c>
      <c r="G356" t="s">
        <v>2521</v>
      </c>
      <c r="H356" t="s">
        <v>3303</v>
      </c>
      <c r="I356" t="s">
        <v>2881</v>
      </c>
      <c r="J356" t="s">
        <v>2876</v>
      </c>
      <c r="K356" t="s">
        <v>2876</v>
      </c>
      <c r="L356" t="s">
        <v>2876</v>
      </c>
      <c r="M356" t="s">
        <v>2876</v>
      </c>
      <c r="N356" t="s">
        <v>2876</v>
      </c>
      <c r="O356" t="s">
        <v>2876</v>
      </c>
      <c r="P356" t="s">
        <v>2876</v>
      </c>
      <c r="Q356" t="s">
        <v>2877</v>
      </c>
      <c r="R356" t="s">
        <v>2948</v>
      </c>
      <c r="S356">
        <f>VLOOKUP(ACCOUNTEXSEG,Sheet6!$A$2:$C$4000,3,TRUE)</f>
        <v>35</v>
      </c>
      <c r="T356">
        <f>IF(ACCTTYPE="I",0,OPENBALN)</f>
        <v>0</v>
      </c>
      <c r="U356">
        <v>0</v>
      </c>
      <c r="V356">
        <v>300</v>
      </c>
      <c r="W356">
        <v>300</v>
      </c>
      <c r="X356">
        <v>300</v>
      </c>
      <c r="Y356" s="179">
        <v>300</v>
      </c>
      <c r="Z356">
        <v>300</v>
      </c>
      <c r="AA356">
        <v>300</v>
      </c>
      <c r="AB356">
        <v>300</v>
      </c>
      <c r="AC356">
        <v>300</v>
      </c>
      <c r="AD356">
        <v>300</v>
      </c>
      <c r="AE356">
        <v>300</v>
      </c>
      <c r="AF356">
        <v>300</v>
      </c>
      <c r="AG356">
        <v>300</v>
      </c>
      <c r="AH356">
        <v>128.75</v>
      </c>
      <c r="AI356">
        <v>128.75</v>
      </c>
      <c r="AJ356">
        <v>128.75</v>
      </c>
      <c r="AK356">
        <v>128.75</v>
      </c>
      <c r="AL356">
        <v>128.75</v>
      </c>
      <c r="AM356">
        <v>128.75</v>
      </c>
      <c r="AN356">
        <v>300</v>
      </c>
      <c r="AO356">
        <v>128.75</v>
      </c>
      <c r="AP356">
        <v>128.75</v>
      </c>
      <c r="AQ356">
        <v>128.75</v>
      </c>
      <c r="AR356">
        <v>128.75</v>
      </c>
      <c r="AS356">
        <v>128.75</v>
      </c>
      <c r="AT356">
        <v>128.75</v>
      </c>
      <c r="AU356" s="179">
        <v>0</v>
      </c>
      <c r="AV356">
        <v>0</v>
      </c>
      <c r="AW356">
        <v>895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58.125</v>
      </c>
      <c r="BI356">
        <v>163.5</v>
      </c>
      <c r="BJ356">
        <v>248.375</v>
      </c>
      <c r="BK356">
        <v>346.5</v>
      </c>
      <c r="BL356">
        <v>107.265625</v>
      </c>
      <c r="BM356" t="s">
        <v>2879</v>
      </c>
      <c r="BN356">
        <v>20190701</v>
      </c>
      <c r="BO356">
        <v>1800</v>
      </c>
      <c r="BP356" t="s">
        <v>238</v>
      </c>
      <c r="BQ356">
        <v>0</v>
      </c>
      <c r="BR356">
        <v>2020</v>
      </c>
      <c r="BS356" t="s">
        <v>14</v>
      </c>
      <c r="BT356">
        <v>1800</v>
      </c>
    </row>
    <row r="357" spans="1:72" x14ac:dyDescent="0.2">
      <c r="A357" t="s">
        <v>829</v>
      </c>
      <c r="B357" t="s">
        <v>3305</v>
      </c>
      <c r="C357" t="s">
        <v>3169</v>
      </c>
      <c r="D357">
        <f>IF(TYPE="R",40,IF(ISNA(INDEX(Categories!D:E,MATCH(GROUPTYPE,Categories!D:D,0),2)),0,INDEX(Categories!D:E,MATCH(GROUPTYPE,Categories!D:D,0),2)))</f>
        <v>13</v>
      </c>
      <c r="E357" t="str">
        <f>IF(TYPE="R","Retained Earnings",IF(ISNA(INDEX(Categories!D:F,MATCH(GLCATCODE,Categories!E:E,0),3)),0,INDEX(Categories!D:F,MATCH(GLCATCODE,Categories!E:E,0),3)))</f>
        <v>Cost and Expenses</v>
      </c>
      <c r="F357" t="s">
        <v>238</v>
      </c>
      <c r="G357" t="s">
        <v>2522</v>
      </c>
      <c r="H357" t="s">
        <v>3303</v>
      </c>
      <c r="I357" t="s">
        <v>2883</v>
      </c>
      <c r="J357" t="s">
        <v>2876</v>
      </c>
      <c r="K357" t="s">
        <v>2876</v>
      </c>
      <c r="L357" t="s">
        <v>2876</v>
      </c>
      <c r="M357" t="s">
        <v>2876</v>
      </c>
      <c r="N357" t="s">
        <v>2876</v>
      </c>
      <c r="O357" t="s">
        <v>2876</v>
      </c>
      <c r="P357" t="s">
        <v>2876</v>
      </c>
      <c r="Q357" t="s">
        <v>2877</v>
      </c>
      <c r="R357" t="s">
        <v>2948</v>
      </c>
      <c r="S357">
        <f>VLOOKUP(ACCOUNTEXSEG,Sheet6!$A$2:$C$4000,3,TRUE)</f>
        <v>4609.08</v>
      </c>
      <c r="T357">
        <f>IF(ACCTTYPE="I",0,OPENBALN)</f>
        <v>0</v>
      </c>
      <c r="U357">
        <v>0</v>
      </c>
      <c r="V357">
        <v>768.18</v>
      </c>
      <c r="W357">
        <v>768.18</v>
      </c>
      <c r="X357">
        <v>768.18</v>
      </c>
      <c r="Y357" s="179">
        <v>768.18</v>
      </c>
      <c r="Z357">
        <v>768.18</v>
      </c>
      <c r="AA357">
        <v>768.18</v>
      </c>
      <c r="AB357">
        <v>768.18</v>
      </c>
      <c r="AC357">
        <v>768.18</v>
      </c>
      <c r="AD357">
        <v>768.18</v>
      </c>
      <c r="AE357">
        <v>768.18</v>
      </c>
      <c r="AF357">
        <v>768.18</v>
      </c>
      <c r="AG357">
        <v>768.18</v>
      </c>
      <c r="AH357">
        <v>332.68</v>
      </c>
      <c r="AI357">
        <v>332.68</v>
      </c>
      <c r="AJ357">
        <v>332.68</v>
      </c>
      <c r="AK357">
        <v>332.68</v>
      </c>
      <c r="AL357">
        <v>332.68</v>
      </c>
      <c r="AM357">
        <v>332.68</v>
      </c>
      <c r="AN357">
        <v>768.18</v>
      </c>
      <c r="AO357">
        <v>332.68</v>
      </c>
      <c r="AP357">
        <v>332.68</v>
      </c>
      <c r="AQ357">
        <v>332.68</v>
      </c>
      <c r="AR357">
        <v>332.68</v>
      </c>
      <c r="AS357">
        <v>332.68</v>
      </c>
      <c r="AT357">
        <v>332.68</v>
      </c>
      <c r="AU357" s="179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35</v>
      </c>
      <c r="BD357">
        <v>0</v>
      </c>
      <c r="BE357">
        <v>0</v>
      </c>
      <c r="BF357">
        <v>0</v>
      </c>
      <c r="BG357">
        <v>0</v>
      </c>
      <c r="BH357">
        <v>288.0675</v>
      </c>
      <c r="BI357">
        <v>336.07875000000001</v>
      </c>
      <c r="BJ357">
        <v>505.42500000000001</v>
      </c>
      <c r="BK357">
        <v>582.69749999999999</v>
      </c>
      <c r="BL357">
        <v>276.72874999999999</v>
      </c>
      <c r="BM357" t="s">
        <v>2879</v>
      </c>
      <c r="BN357">
        <v>20190701</v>
      </c>
      <c r="BO357">
        <v>4609.08</v>
      </c>
      <c r="BP357" t="s">
        <v>238</v>
      </c>
      <c r="BQ357">
        <v>35</v>
      </c>
      <c r="BR357">
        <v>2020</v>
      </c>
      <c r="BS357" t="s">
        <v>14</v>
      </c>
      <c r="BT357">
        <v>4609.08</v>
      </c>
    </row>
    <row r="358" spans="1:72" x14ac:dyDescent="0.2">
      <c r="A358" t="s">
        <v>830</v>
      </c>
      <c r="B358" t="s">
        <v>3306</v>
      </c>
      <c r="C358" t="s">
        <v>3169</v>
      </c>
      <c r="D358">
        <f>IF(TYPE="R",40,IF(ISNA(INDEX(Categories!D:E,MATCH(GROUPTYPE,Categories!D:D,0),2)),0,INDEX(Categories!D:E,MATCH(GROUPTYPE,Categories!D:D,0),2)))</f>
        <v>13</v>
      </c>
      <c r="E358" t="str">
        <f>IF(TYPE="R","Retained Earnings",IF(ISNA(INDEX(Categories!D:F,MATCH(GLCATCODE,Categories!E:E,0),3)),0,INDEX(Categories!D:F,MATCH(GLCATCODE,Categories!E:E,0),3)))</f>
        <v>Cost and Expenses</v>
      </c>
      <c r="F358" t="s">
        <v>238</v>
      </c>
      <c r="G358" t="s">
        <v>2523</v>
      </c>
      <c r="H358" t="s">
        <v>3303</v>
      </c>
      <c r="I358" t="s">
        <v>2885</v>
      </c>
      <c r="J358" t="s">
        <v>2876</v>
      </c>
      <c r="K358" t="s">
        <v>2876</v>
      </c>
      <c r="L358" t="s">
        <v>2876</v>
      </c>
      <c r="M358" t="s">
        <v>2876</v>
      </c>
      <c r="N358" t="s">
        <v>2876</v>
      </c>
      <c r="O358" t="s">
        <v>2876</v>
      </c>
      <c r="P358" t="s">
        <v>2876</v>
      </c>
      <c r="Q358" t="s">
        <v>2877</v>
      </c>
      <c r="R358" t="s">
        <v>2948</v>
      </c>
      <c r="S358">
        <f>VLOOKUP(ACCOUNTEXSEG,Sheet6!$A$2:$C$4000,3,TRUE)</f>
        <v>0</v>
      </c>
      <c r="T358">
        <f>IF(ACCTTYPE="I",0,OPENBALN)</f>
        <v>0</v>
      </c>
      <c r="U358">
        <v>0</v>
      </c>
      <c r="V358">
        <v>182.73</v>
      </c>
      <c r="W358">
        <v>182.73</v>
      </c>
      <c r="X358">
        <v>182.73</v>
      </c>
      <c r="Y358" s="179">
        <v>182.73</v>
      </c>
      <c r="Z358">
        <v>182.73</v>
      </c>
      <c r="AA358">
        <v>182.73</v>
      </c>
      <c r="AB358">
        <v>182.73</v>
      </c>
      <c r="AC358">
        <v>182.73</v>
      </c>
      <c r="AD358">
        <v>182.73</v>
      </c>
      <c r="AE358">
        <v>182.73</v>
      </c>
      <c r="AF358">
        <v>182.73</v>
      </c>
      <c r="AG358">
        <v>182.73</v>
      </c>
      <c r="AH358">
        <v>78.42</v>
      </c>
      <c r="AI358">
        <v>78.42</v>
      </c>
      <c r="AJ358">
        <v>78.42</v>
      </c>
      <c r="AK358">
        <v>78.42</v>
      </c>
      <c r="AL358">
        <v>78.42</v>
      </c>
      <c r="AM358">
        <v>78.42</v>
      </c>
      <c r="AN358">
        <v>182.73</v>
      </c>
      <c r="AO358">
        <v>78.42</v>
      </c>
      <c r="AP358">
        <v>78.42</v>
      </c>
      <c r="AQ358">
        <v>78.42</v>
      </c>
      <c r="AR358">
        <v>78.42</v>
      </c>
      <c r="AS358">
        <v>78.42</v>
      </c>
      <c r="AT358">
        <v>78.42</v>
      </c>
      <c r="AU358" s="179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79.944374999999994</v>
      </c>
      <c r="BJ358">
        <v>125.626875</v>
      </c>
      <c r="BK358">
        <v>142.729375</v>
      </c>
      <c r="BL358">
        <v>65.334374999999994</v>
      </c>
      <c r="BM358" t="s">
        <v>2879</v>
      </c>
      <c r="BN358">
        <v>20190701</v>
      </c>
      <c r="BO358">
        <v>1096.3800000000001</v>
      </c>
      <c r="BP358" t="s">
        <v>238</v>
      </c>
      <c r="BQ358">
        <v>0</v>
      </c>
      <c r="BR358">
        <v>2020</v>
      </c>
      <c r="BS358" t="s">
        <v>14</v>
      </c>
      <c r="BT358">
        <v>1096.3800000000001</v>
      </c>
    </row>
    <row r="359" spans="1:72" x14ac:dyDescent="0.2">
      <c r="A359" t="s">
        <v>1511</v>
      </c>
      <c r="B359" t="s">
        <v>3307</v>
      </c>
      <c r="C359" t="s">
        <v>3169</v>
      </c>
      <c r="D359">
        <f>IF(TYPE="R",40,IF(ISNA(INDEX(Categories!D:E,MATCH(GROUPTYPE,Categories!D:D,0),2)),0,INDEX(Categories!D:E,MATCH(GROUPTYPE,Categories!D:D,0),2)))</f>
        <v>13</v>
      </c>
      <c r="E359" t="str">
        <f>IF(TYPE="R","Retained Earnings",IF(ISNA(INDEX(Categories!D:F,MATCH(GLCATCODE,Categories!E:E,0),3)),0,INDEX(Categories!D:F,MATCH(GLCATCODE,Categories!E:E,0),3)))</f>
        <v>Cost and Expenses</v>
      </c>
      <c r="F359" t="s">
        <v>238</v>
      </c>
      <c r="G359" t="s">
        <v>2525</v>
      </c>
      <c r="H359" t="s">
        <v>3303</v>
      </c>
      <c r="I359" t="s">
        <v>2889</v>
      </c>
      <c r="J359" t="s">
        <v>2876</v>
      </c>
      <c r="K359" t="s">
        <v>2876</v>
      </c>
      <c r="L359" t="s">
        <v>2876</v>
      </c>
      <c r="M359" t="s">
        <v>2876</v>
      </c>
      <c r="N359" t="s">
        <v>2876</v>
      </c>
      <c r="O359" t="s">
        <v>2876</v>
      </c>
      <c r="P359" t="s">
        <v>2876</v>
      </c>
      <c r="Q359" t="s">
        <v>2877</v>
      </c>
      <c r="R359" t="s">
        <v>2948</v>
      </c>
      <c r="S359">
        <f>VLOOKUP(ACCOUNTEXSEG,Sheet6!$A$2:$C$4000,3,TRUE)</f>
        <v>0</v>
      </c>
      <c r="T359">
        <f>IF(ACCTTYPE="I",0,OPENBALN)</f>
        <v>0</v>
      </c>
      <c r="U359">
        <v>0</v>
      </c>
      <c r="V359">
        <v>0</v>
      </c>
      <c r="W359">
        <v>0</v>
      </c>
      <c r="X359">
        <v>0</v>
      </c>
      <c r="Y359" s="17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 s="17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48.011249999999997</v>
      </c>
      <c r="BK359">
        <v>0</v>
      </c>
      <c r="BL359">
        <v>0</v>
      </c>
      <c r="BM359" t="s">
        <v>2879</v>
      </c>
      <c r="BN359">
        <v>20190701</v>
      </c>
      <c r="BO359">
        <v>0</v>
      </c>
      <c r="BP359" t="s">
        <v>238</v>
      </c>
      <c r="BQ359">
        <v>0</v>
      </c>
      <c r="BR359">
        <v>2020</v>
      </c>
      <c r="BS359" t="s">
        <v>14</v>
      </c>
      <c r="BT359">
        <v>0</v>
      </c>
    </row>
    <row r="360" spans="1:72" x14ac:dyDescent="0.2">
      <c r="A360" t="s">
        <v>831</v>
      </c>
      <c r="B360" t="s">
        <v>3308</v>
      </c>
      <c r="C360" t="s">
        <v>3169</v>
      </c>
      <c r="D360">
        <f>IF(TYPE="R",40,IF(ISNA(INDEX(Categories!D:E,MATCH(GROUPTYPE,Categories!D:D,0),2)),0,INDEX(Categories!D:E,MATCH(GROUPTYPE,Categories!D:D,0),2)))</f>
        <v>13</v>
      </c>
      <c r="E360" t="str">
        <f>IF(TYPE="R","Retained Earnings",IF(ISNA(INDEX(Categories!D:F,MATCH(GLCATCODE,Categories!E:E,0),3)),0,INDEX(Categories!D:F,MATCH(GLCATCODE,Categories!E:E,0),3)))</f>
        <v>Cost and Expenses</v>
      </c>
      <c r="F360" t="s">
        <v>238</v>
      </c>
      <c r="G360" t="s">
        <v>2526</v>
      </c>
      <c r="H360" t="s">
        <v>3303</v>
      </c>
      <c r="I360" t="s">
        <v>2891</v>
      </c>
      <c r="J360" t="s">
        <v>2876</v>
      </c>
      <c r="K360" t="s">
        <v>2876</v>
      </c>
      <c r="L360" t="s">
        <v>2876</v>
      </c>
      <c r="M360" t="s">
        <v>2876</v>
      </c>
      <c r="N360" t="s">
        <v>2876</v>
      </c>
      <c r="O360" t="s">
        <v>2876</v>
      </c>
      <c r="P360" t="s">
        <v>2876</v>
      </c>
      <c r="Q360" t="s">
        <v>2877</v>
      </c>
      <c r="R360" t="s">
        <v>2948</v>
      </c>
      <c r="S360">
        <f>VLOOKUP(ACCOUNTEXSEG,Sheet6!$A$2:$C$4000,3,TRUE)</f>
        <v>0</v>
      </c>
      <c r="T360">
        <f>IF(ACCTTYPE="I",0,OPENBALN)</f>
        <v>0</v>
      </c>
      <c r="U360">
        <v>0</v>
      </c>
      <c r="V360">
        <v>200</v>
      </c>
      <c r="W360">
        <v>200</v>
      </c>
      <c r="X360">
        <v>402.86</v>
      </c>
      <c r="Y360" s="179">
        <v>200</v>
      </c>
      <c r="Z360">
        <v>200</v>
      </c>
      <c r="AA360">
        <v>200</v>
      </c>
      <c r="AB360">
        <v>200</v>
      </c>
      <c r="AC360">
        <v>200</v>
      </c>
      <c r="AD360">
        <v>200</v>
      </c>
      <c r="AE360">
        <v>200</v>
      </c>
      <c r="AF360">
        <v>200</v>
      </c>
      <c r="AG360">
        <v>200</v>
      </c>
      <c r="AH360">
        <v>105.23</v>
      </c>
      <c r="AI360">
        <v>95.04</v>
      </c>
      <c r="AJ360">
        <v>105.23</v>
      </c>
      <c r="AK360">
        <v>101.83</v>
      </c>
      <c r="AL360">
        <v>105.23</v>
      </c>
      <c r="AM360">
        <v>101.83</v>
      </c>
      <c r="AN360">
        <v>200</v>
      </c>
      <c r="AO360">
        <v>105.23</v>
      </c>
      <c r="AP360">
        <v>101.83</v>
      </c>
      <c r="AQ360">
        <v>105.23</v>
      </c>
      <c r="AR360">
        <v>101.83</v>
      </c>
      <c r="AS360">
        <v>105.23</v>
      </c>
      <c r="AT360">
        <v>105.23</v>
      </c>
      <c r="AU360" s="179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87.5</v>
      </c>
      <c r="BJ360">
        <v>137.5</v>
      </c>
      <c r="BK360">
        <v>150</v>
      </c>
      <c r="BL360">
        <v>83.358750000000001</v>
      </c>
      <c r="BM360" t="s">
        <v>2879</v>
      </c>
      <c r="BN360">
        <v>20190701</v>
      </c>
      <c r="BO360">
        <v>1200</v>
      </c>
      <c r="BP360" t="s">
        <v>238</v>
      </c>
      <c r="BQ360">
        <v>0</v>
      </c>
      <c r="BR360">
        <v>2020</v>
      </c>
      <c r="BS360" t="s">
        <v>14</v>
      </c>
      <c r="BT360">
        <v>1200</v>
      </c>
    </row>
    <row r="361" spans="1:72" x14ac:dyDescent="0.2">
      <c r="A361" t="s">
        <v>832</v>
      </c>
      <c r="B361" t="s">
        <v>3309</v>
      </c>
      <c r="C361" t="s">
        <v>3169</v>
      </c>
      <c r="D361">
        <f>IF(TYPE="R",40,IF(ISNA(INDEX(Categories!D:E,MATCH(GROUPTYPE,Categories!D:D,0),2)),0,INDEX(Categories!D:E,MATCH(GROUPTYPE,Categories!D:D,0),2)))</f>
        <v>13</v>
      </c>
      <c r="E361" t="str">
        <f>IF(TYPE="R","Retained Earnings",IF(ISNA(INDEX(Categories!D:F,MATCH(GLCATCODE,Categories!E:E,0),3)),0,INDEX(Categories!D:F,MATCH(GLCATCODE,Categories!E:E,0),3)))</f>
        <v>Cost and Expenses</v>
      </c>
      <c r="F361" t="s">
        <v>238</v>
      </c>
      <c r="G361" t="s">
        <v>2530</v>
      </c>
      <c r="H361" t="s">
        <v>3303</v>
      </c>
      <c r="I361" t="s">
        <v>2899</v>
      </c>
      <c r="J361" t="s">
        <v>2876</v>
      </c>
      <c r="K361" t="s">
        <v>2876</v>
      </c>
      <c r="L361" t="s">
        <v>2876</v>
      </c>
      <c r="M361" t="s">
        <v>2876</v>
      </c>
      <c r="N361" t="s">
        <v>2876</v>
      </c>
      <c r="O361" t="s">
        <v>2876</v>
      </c>
      <c r="P361" t="s">
        <v>2876</v>
      </c>
      <c r="Q361" t="s">
        <v>2877</v>
      </c>
      <c r="R361" t="s">
        <v>2948</v>
      </c>
      <c r="S361">
        <f>VLOOKUP(ACCOUNTEXSEG,Sheet6!$A$2:$C$4000,3,TRUE)</f>
        <v>0</v>
      </c>
      <c r="T361">
        <f>IF(ACCTTYPE="I",0,OPENBALN)</f>
        <v>0</v>
      </c>
      <c r="U361">
        <v>0</v>
      </c>
      <c r="V361">
        <v>0</v>
      </c>
      <c r="W361">
        <v>0</v>
      </c>
      <c r="X361">
        <v>0</v>
      </c>
      <c r="Y361" s="179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 s="179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4.46875</v>
      </c>
      <c r="BJ361">
        <v>8.9375</v>
      </c>
      <c r="BK361">
        <v>8.9375</v>
      </c>
      <c r="BL361">
        <v>0</v>
      </c>
      <c r="BM361" t="s">
        <v>2879</v>
      </c>
      <c r="BN361">
        <v>20190701</v>
      </c>
      <c r="BO361">
        <v>0</v>
      </c>
      <c r="BP361" t="s">
        <v>238</v>
      </c>
      <c r="BQ361">
        <v>0</v>
      </c>
      <c r="BR361">
        <v>2020</v>
      </c>
      <c r="BS361" t="s">
        <v>14</v>
      </c>
      <c r="BT361">
        <v>0</v>
      </c>
    </row>
    <row r="362" spans="1:72" x14ac:dyDescent="0.2">
      <c r="A362" t="s">
        <v>1518</v>
      </c>
      <c r="B362" t="s">
        <v>3310</v>
      </c>
      <c r="C362" t="s">
        <v>3311</v>
      </c>
      <c r="D362">
        <f>IF(TYPE="R",40,IF(ISNA(INDEX(Categories!D:E,MATCH(GROUPTYPE,Categories!D:D,0),2)),0,INDEX(Categories!D:E,MATCH(GROUPTYPE,Categories!D:D,0),2)))</f>
        <v>13</v>
      </c>
      <c r="E362" t="str">
        <f>IF(TYPE="R","Retained Earnings",IF(ISNA(INDEX(Categories!D:F,MATCH(GLCATCODE,Categories!E:E,0),3)),0,INDEX(Categories!D:F,MATCH(GLCATCODE,Categories!E:E,0),3)))</f>
        <v>Cost and Expenses</v>
      </c>
      <c r="F362" t="s">
        <v>238</v>
      </c>
      <c r="G362" t="s">
        <v>2534</v>
      </c>
      <c r="H362" t="s">
        <v>3312</v>
      </c>
      <c r="I362" t="s">
        <v>2875</v>
      </c>
      <c r="J362" t="s">
        <v>2876</v>
      </c>
      <c r="K362" t="s">
        <v>2876</v>
      </c>
      <c r="L362" t="s">
        <v>2876</v>
      </c>
      <c r="M362" t="s">
        <v>2876</v>
      </c>
      <c r="N362" t="s">
        <v>2876</v>
      </c>
      <c r="O362" t="s">
        <v>2876</v>
      </c>
      <c r="P362" t="s">
        <v>2876</v>
      </c>
      <c r="Q362" t="s">
        <v>2877</v>
      </c>
      <c r="R362" t="s">
        <v>2948</v>
      </c>
      <c r="S362">
        <f>VLOOKUP(ACCOUNTEXSEG,Sheet6!$A$2:$C$4000,3,TRUE)</f>
        <v>0</v>
      </c>
      <c r="T362">
        <f>IF(ACCTTYPE="I",0,OPENBALN)</f>
        <v>0</v>
      </c>
      <c r="U362">
        <v>0</v>
      </c>
      <c r="V362">
        <v>0</v>
      </c>
      <c r="W362">
        <v>0</v>
      </c>
      <c r="X362">
        <v>0</v>
      </c>
      <c r="Y362" s="179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200</v>
      </c>
      <c r="AG362">
        <v>200</v>
      </c>
      <c r="AH362">
        <v>33.33</v>
      </c>
      <c r="AI362">
        <v>33.33</v>
      </c>
      <c r="AJ362">
        <v>33.33</v>
      </c>
      <c r="AK362">
        <v>33.33</v>
      </c>
      <c r="AL362">
        <v>33.33</v>
      </c>
      <c r="AM362">
        <v>33.33</v>
      </c>
      <c r="AN362">
        <v>0</v>
      </c>
      <c r="AO362">
        <v>33.33</v>
      </c>
      <c r="AP362">
        <v>33.33</v>
      </c>
      <c r="AQ362">
        <v>33.33</v>
      </c>
      <c r="AR362">
        <v>33.33</v>
      </c>
      <c r="AS362">
        <v>33.33</v>
      </c>
      <c r="AT362">
        <v>33.33</v>
      </c>
      <c r="AU362" s="179">
        <v>0</v>
      </c>
      <c r="AV362">
        <v>0</v>
      </c>
      <c r="AW362">
        <v>0</v>
      </c>
      <c r="AX362">
        <v>935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58.4375</v>
      </c>
      <c r="BI362">
        <v>0</v>
      </c>
      <c r="BJ362">
        <v>3.125</v>
      </c>
      <c r="BK362">
        <v>0</v>
      </c>
      <c r="BL362">
        <v>22.914375</v>
      </c>
      <c r="BM362" t="s">
        <v>2879</v>
      </c>
      <c r="BN362">
        <v>20190701</v>
      </c>
      <c r="BO362">
        <v>200</v>
      </c>
      <c r="BP362" t="s">
        <v>238</v>
      </c>
      <c r="BQ362">
        <v>0</v>
      </c>
      <c r="BR362">
        <v>2020</v>
      </c>
      <c r="BS362" t="s">
        <v>15</v>
      </c>
      <c r="BT362">
        <v>200</v>
      </c>
    </row>
    <row r="363" spans="1:72" x14ac:dyDescent="0.2">
      <c r="A363" t="s">
        <v>833</v>
      </c>
      <c r="B363" t="s">
        <v>3313</v>
      </c>
      <c r="C363" t="s">
        <v>3311</v>
      </c>
      <c r="D363">
        <f>IF(TYPE="R",40,IF(ISNA(INDEX(Categories!D:E,MATCH(GROUPTYPE,Categories!D:D,0),2)),0,INDEX(Categories!D:E,MATCH(GROUPTYPE,Categories!D:D,0),2)))</f>
        <v>13</v>
      </c>
      <c r="E363" t="str">
        <f>IF(TYPE="R","Retained Earnings",IF(ISNA(INDEX(Categories!D:F,MATCH(GLCATCODE,Categories!E:E,0),3)),0,INDEX(Categories!D:F,MATCH(GLCATCODE,Categories!E:E,0),3)))</f>
        <v>Cost and Expenses</v>
      </c>
      <c r="F363" t="s">
        <v>238</v>
      </c>
      <c r="G363" t="s">
        <v>2535</v>
      </c>
      <c r="H363" t="s">
        <v>3312</v>
      </c>
      <c r="I363" t="s">
        <v>2881</v>
      </c>
      <c r="J363" t="s">
        <v>2876</v>
      </c>
      <c r="K363" t="s">
        <v>2876</v>
      </c>
      <c r="L363" t="s">
        <v>2876</v>
      </c>
      <c r="M363" t="s">
        <v>2876</v>
      </c>
      <c r="N363" t="s">
        <v>2876</v>
      </c>
      <c r="O363" t="s">
        <v>2876</v>
      </c>
      <c r="P363" t="s">
        <v>2876</v>
      </c>
      <c r="Q363" t="s">
        <v>2877</v>
      </c>
      <c r="R363" t="s">
        <v>2948</v>
      </c>
      <c r="S363">
        <f>VLOOKUP(ACCOUNTEXSEG,Sheet6!$A$2:$C$4000,3,TRUE)</f>
        <v>295.45</v>
      </c>
      <c r="T363">
        <f>IF(ACCTTYPE="I",0,OPENBALN)</f>
        <v>0</v>
      </c>
      <c r="U363">
        <v>0</v>
      </c>
      <c r="V363">
        <v>0</v>
      </c>
      <c r="W363">
        <v>0</v>
      </c>
      <c r="X363">
        <v>0</v>
      </c>
      <c r="Y363" s="179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295.45</v>
      </c>
      <c r="AG363">
        <v>295.45</v>
      </c>
      <c r="AH363">
        <v>25.36</v>
      </c>
      <c r="AI363">
        <v>25.36</v>
      </c>
      <c r="AJ363">
        <v>25.36</v>
      </c>
      <c r="AK363">
        <v>25.36</v>
      </c>
      <c r="AL363">
        <v>25.36</v>
      </c>
      <c r="AM363">
        <v>25.36</v>
      </c>
      <c r="AN363">
        <v>0</v>
      </c>
      <c r="AO363">
        <v>25.36</v>
      </c>
      <c r="AP363">
        <v>25.36</v>
      </c>
      <c r="AQ363">
        <v>25.36</v>
      </c>
      <c r="AR363">
        <v>25.36</v>
      </c>
      <c r="AS363">
        <v>25.36</v>
      </c>
      <c r="AT363">
        <v>25.36</v>
      </c>
      <c r="AU363" s="179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295.45</v>
      </c>
      <c r="BF363">
        <v>0</v>
      </c>
      <c r="BG363">
        <v>0</v>
      </c>
      <c r="BH363">
        <v>18.465624999999999</v>
      </c>
      <c r="BI363">
        <v>0</v>
      </c>
      <c r="BJ363">
        <v>55.965625000000003</v>
      </c>
      <c r="BK363">
        <v>18.465624999999999</v>
      </c>
      <c r="BL363">
        <v>17.434999999999999</v>
      </c>
      <c r="BM363" t="s">
        <v>2879</v>
      </c>
      <c r="BN363">
        <v>20190701</v>
      </c>
      <c r="BO363">
        <v>295.45</v>
      </c>
      <c r="BP363" t="s">
        <v>238</v>
      </c>
      <c r="BQ363">
        <v>295.45</v>
      </c>
      <c r="BR363">
        <v>2020</v>
      </c>
      <c r="BS363" t="s">
        <v>15</v>
      </c>
      <c r="BT363">
        <v>295.45</v>
      </c>
    </row>
    <row r="364" spans="1:72" x14ac:dyDescent="0.2">
      <c r="A364" t="s">
        <v>834</v>
      </c>
      <c r="B364" t="s">
        <v>3314</v>
      </c>
      <c r="C364" t="s">
        <v>3311</v>
      </c>
      <c r="D364">
        <f>IF(TYPE="R",40,IF(ISNA(INDEX(Categories!D:E,MATCH(GROUPTYPE,Categories!D:D,0),2)),0,INDEX(Categories!D:E,MATCH(GROUPTYPE,Categories!D:D,0),2)))</f>
        <v>13</v>
      </c>
      <c r="E364" t="str">
        <f>IF(TYPE="R","Retained Earnings",IF(ISNA(INDEX(Categories!D:F,MATCH(GLCATCODE,Categories!E:E,0),3)),0,INDEX(Categories!D:F,MATCH(GLCATCODE,Categories!E:E,0),3)))</f>
        <v>Cost and Expenses</v>
      </c>
      <c r="F364" t="s">
        <v>238</v>
      </c>
      <c r="G364" t="s">
        <v>2536</v>
      </c>
      <c r="H364" t="s">
        <v>3312</v>
      </c>
      <c r="I364" t="s">
        <v>2883</v>
      </c>
      <c r="J364" t="s">
        <v>2876</v>
      </c>
      <c r="K364" t="s">
        <v>2876</v>
      </c>
      <c r="L364" t="s">
        <v>2876</v>
      </c>
      <c r="M364" t="s">
        <v>2876</v>
      </c>
      <c r="N364" t="s">
        <v>2876</v>
      </c>
      <c r="O364" t="s">
        <v>2876</v>
      </c>
      <c r="P364" t="s">
        <v>2876</v>
      </c>
      <c r="Q364" t="s">
        <v>2877</v>
      </c>
      <c r="R364" t="s">
        <v>2948</v>
      </c>
      <c r="S364">
        <f>VLOOKUP(ACCOUNTEXSEG,Sheet6!$A$2:$C$4000,3,TRUE)</f>
        <v>295.45</v>
      </c>
      <c r="T364">
        <f>IF(ACCTTYPE="I",0,OPENBALN)</f>
        <v>0</v>
      </c>
      <c r="U364">
        <v>0</v>
      </c>
      <c r="V364">
        <v>0</v>
      </c>
      <c r="W364">
        <v>0</v>
      </c>
      <c r="X364">
        <v>0</v>
      </c>
      <c r="Y364" s="179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260</v>
      </c>
      <c r="AG364">
        <v>260</v>
      </c>
      <c r="AH364">
        <v>29.17</v>
      </c>
      <c r="AI364">
        <v>29.17</v>
      </c>
      <c r="AJ364">
        <v>29.17</v>
      </c>
      <c r="AK364">
        <v>29.17</v>
      </c>
      <c r="AL364">
        <v>29.17</v>
      </c>
      <c r="AM364">
        <v>29.17</v>
      </c>
      <c r="AN364">
        <v>0</v>
      </c>
      <c r="AO364">
        <v>29.17</v>
      </c>
      <c r="AP364">
        <v>29.17</v>
      </c>
      <c r="AQ364">
        <v>29.17</v>
      </c>
      <c r="AR364">
        <v>29.17</v>
      </c>
      <c r="AS364">
        <v>29.17</v>
      </c>
      <c r="AT364">
        <v>29.17</v>
      </c>
      <c r="AU364" s="179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100</v>
      </c>
      <c r="BF364">
        <v>0</v>
      </c>
      <c r="BG364">
        <v>0</v>
      </c>
      <c r="BH364">
        <v>18.465624999999999</v>
      </c>
      <c r="BI364">
        <v>0</v>
      </c>
      <c r="BJ364">
        <v>44.715625000000003</v>
      </c>
      <c r="BK364">
        <v>18.465624999999999</v>
      </c>
      <c r="BL364">
        <v>20.054375</v>
      </c>
      <c r="BM364" t="s">
        <v>2879</v>
      </c>
      <c r="BN364">
        <v>20190701</v>
      </c>
      <c r="BO364">
        <v>260</v>
      </c>
      <c r="BP364" t="s">
        <v>238</v>
      </c>
      <c r="BQ364">
        <v>100</v>
      </c>
      <c r="BR364">
        <v>2020</v>
      </c>
      <c r="BS364" t="s">
        <v>15</v>
      </c>
      <c r="BT364">
        <v>260</v>
      </c>
    </row>
    <row r="365" spans="1:72" x14ac:dyDescent="0.2">
      <c r="A365" t="s">
        <v>836</v>
      </c>
      <c r="B365" t="s">
        <v>3315</v>
      </c>
      <c r="C365" t="s">
        <v>3311</v>
      </c>
      <c r="D365">
        <f>IF(TYPE="R",40,IF(ISNA(INDEX(Categories!D:E,MATCH(GROUPTYPE,Categories!D:D,0),2)),0,INDEX(Categories!D:E,MATCH(GROUPTYPE,Categories!D:D,0),2)))</f>
        <v>13</v>
      </c>
      <c r="E365" t="str">
        <f>IF(TYPE="R","Retained Earnings",IF(ISNA(INDEX(Categories!D:F,MATCH(GLCATCODE,Categories!E:E,0),3)),0,INDEX(Categories!D:F,MATCH(GLCATCODE,Categories!E:E,0),3)))</f>
        <v>Cost and Expenses</v>
      </c>
      <c r="F365" t="s">
        <v>238</v>
      </c>
      <c r="G365" t="s">
        <v>2538</v>
      </c>
      <c r="H365" t="s">
        <v>3312</v>
      </c>
      <c r="I365" t="s">
        <v>2887</v>
      </c>
      <c r="J365" t="s">
        <v>2876</v>
      </c>
      <c r="K365" t="s">
        <v>2876</v>
      </c>
      <c r="L365" t="s">
        <v>2876</v>
      </c>
      <c r="M365" t="s">
        <v>2876</v>
      </c>
      <c r="N365" t="s">
        <v>2876</v>
      </c>
      <c r="O365" t="s">
        <v>2876</v>
      </c>
      <c r="P365" t="s">
        <v>2876</v>
      </c>
      <c r="Q365" t="s">
        <v>2877</v>
      </c>
      <c r="R365" t="s">
        <v>2948</v>
      </c>
      <c r="S365">
        <f>VLOOKUP(ACCOUNTEXSEG,Sheet6!$A$2:$C$4000,3,TRUE)</f>
        <v>295.45</v>
      </c>
      <c r="T365">
        <f>IF(ACCTTYPE="I",0,OPENBALN)</f>
        <v>0</v>
      </c>
      <c r="U365">
        <v>0</v>
      </c>
      <c r="V365">
        <v>0</v>
      </c>
      <c r="W365">
        <v>0</v>
      </c>
      <c r="X365">
        <v>0</v>
      </c>
      <c r="Y365" s="179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295.45</v>
      </c>
      <c r="AG365">
        <v>295.45</v>
      </c>
      <c r="AH365">
        <v>25.36</v>
      </c>
      <c r="AI365">
        <v>25.36</v>
      </c>
      <c r="AJ365">
        <v>25.36</v>
      </c>
      <c r="AK365">
        <v>25.36</v>
      </c>
      <c r="AL365">
        <v>25.36</v>
      </c>
      <c r="AM365">
        <v>25.36</v>
      </c>
      <c r="AN365">
        <v>0</v>
      </c>
      <c r="AO365">
        <v>25.36</v>
      </c>
      <c r="AP365">
        <v>25.36</v>
      </c>
      <c r="AQ365">
        <v>25.36</v>
      </c>
      <c r="AR365">
        <v>25.36</v>
      </c>
      <c r="AS365">
        <v>25.36</v>
      </c>
      <c r="AT365">
        <v>25.36</v>
      </c>
      <c r="AU365" s="179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295.45</v>
      </c>
      <c r="BF365">
        <v>0</v>
      </c>
      <c r="BG365">
        <v>0</v>
      </c>
      <c r="BH365">
        <v>18.465624999999999</v>
      </c>
      <c r="BI365">
        <v>0</v>
      </c>
      <c r="BJ365">
        <v>18.465624999999999</v>
      </c>
      <c r="BK365">
        <v>18.465624999999999</v>
      </c>
      <c r="BL365">
        <v>17.434999999999999</v>
      </c>
      <c r="BM365" t="s">
        <v>2879</v>
      </c>
      <c r="BN365">
        <v>20190701</v>
      </c>
      <c r="BO365">
        <v>295.45</v>
      </c>
      <c r="BP365" t="s">
        <v>238</v>
      </c>
      <c r="BQ365">
        <v>295.45</v>
      </c>
      <c r="BR365">
        <v>2020</v>
      </c>
      <c r="BS365" t="s">
        <v>15</v>
      </c>
      <c r="BT365">
        <v>295.45</v>
      </c>
    </row>
    <row r="366" spans="1:72" x14ac:dyDescent="0.2">
      <c r="A366" t="s">
        <v>837</v>
      </c>
      <c r="B366" t="s">
        <v>3316</v>
      </c>
      <c r="C366" t="s">
        <v>3311</v>
      </c>
      <c r="D366">
        <f>IF(TYPE="R",40,IF(ISNA(INDEX(Categories!D:E,MATCH(GROUPTYPE,Categories!D:D,0),2)),0,INDEX(Categories!D:E,MATCH(GROUPTYPE,Categories!D:D,0),2)))</f>
        <v>13</v>
      </c>
      <c r="E366" t="str">
        <f>IF(TYPE="R","Retained Earnings",IF(ISNA(INDEX(Categories!D:F,MATCH(GLCATCODE,Categories!E:E,0),3)),0,INDEX(Categories!D:F,MATCH(GLCATCODE,Categories!E:E,0),3)))</f>
        <v>Cost and Expenses</v>
      </c>
      <c r="F366" t="s">
        <v>238</v>
      </c>
      <c r="G366" t="s">
        <v>2539</v>
      </c>
      <c r="H366" t="s">
        <v>3312</v>
      </c>
      <c r="I366" t="s">
        <v>2889</v>
      </c>
      <c r="J366" t="s">
        <v>2876</v>
      </c>
      <c r="K366" t="s">
        <v>2876</v>
      </c>
      <c r="L366" t="s">
        <v>2876</v>
      </c>
      <c r="M366" t="s">
        <v>2876</v>
      </c>
      <c r="N366" t="s">
        <v>2876</v>
      </c>
      <c r="O366" t="s">
        <v>2876</v>
      </c>
      <c r="P366" t="s">
        <v>2876</v>
      </c>
      <c r="Q366" t="s">
        <v>2877</v>
      </c>
      <c r="R366" t="s">
        <v>2948</v>
      </c>
      <c r="S366">
        <f>VLOOKUP(ACCOUNTEXSEG,Sheet6!$A$2:$C$4000,3,TRUE)</f>
        <v>295.45</v>
      </c>
      <c r="T366">
        <f>IF(ACCTTYPE="I",0,OPENBALN)</f>
        <v>0</v>
      </c>
      <c r="U366">
        <v>0</v>
      </c>
      <c r="V366">
        <v>0</v>
      </c>
      <c r="W366">
        <v>0</v>
      </c>
      <c r="X366">
        <v>0</v>
      </c>
      <c r="Y366" s="179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375.45</v>
      </c>
      <c r="AG366">
        <v>375.45</v>
      </c>
      <c r="AH366">
        <v>25.36</v>
      </c>
      <c r="AI366">
        <v>25.36</v>
      </c>
      <c r="AJ366">
        <v>25.36</v>
      </c>
      <c r="AK366">
        <v>25.36</v>
      </c>
      <c r="AL366">
        <v>25.36</v>
      </c>
      <c r="AM366">
        <v>25.36</v>
      </c>
      <c r="AN366">
        <v>0</v>
      </c>
      <c r="AO366">
        <v>25.36</v>
      </c>
      <c r="AP366">
        <v>25.36</v>
      </c>
      <c r="AQ366">
        <v>25.36</v>
      </c>
      <c r="AR366">
        <v>25.36</v>
      </c>
      <c r="AS366">
        <v>25.36</v>
      </c>
      <c r="AT366">
        <v>25.36</v>
      </c>
      <c r="AU366" s="179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295.45</v>
      </c>
      <c r="BG366">
        <v>295.45</v>
      </c>
      <c r="BH366">
        <v>18.465624999999999</v>
      </c>
      <c r="BI366">
        <v>0</v>
      </c>
      <c r="BJ366">
        <v>18.465624999999999</v>
      </c>
      <c r="BK366">
        <v>18.465624999999999</v>
      </c>
      <c r="BL366">
        <v>17.434999999999999</v>
      </c>
      <c r="BM366" t="s">
        <v>2879</v>
      </c>
      <c r="BN366">
        <v>20190701</v>
      </c>
      <c r="BO366">
        <v>375.45</v>
      </c>
      <c r="BP366" t="s">
        <v>238</v>
      </c>
      <c r="BQ366">
        <v>295.45</v>
      </c>
      <c r="BR366">
        <v>2020</v>
      </c>
      <c r="BS366" t="s">
        <v>15</v>
      </c>
      <c r="BT366">
        <v>375.45</v>
      </c>
    </row>
    <row r="367" spans="1:72" x14ac:dyDescent="0.2">
      <c r="A367" t="s">
        <v>838</v>
      </c>
      <c r="B367" t="s">
        <v>3317</v>
      </c>
      <c r="C367" t="s">
        <v>3311</v>
      </c>
      <c r="D367">
        <f>IF(TYPE="R",40,IF(ISNA(INDEX(Categories!D:E,MATCH(GROUPTYPE,Categories!D:D,0),2)),0,INDEX(Categories!D:E,MATCH(GROUPTYPE,Categories!D:D,0),2)))</f>
        <v>13</v>
      </c>
      <c r="E367" t="str">
        <f>IF(TYPE="R","Retained Earnings",IF(ISNA(INDEX(Categories!D:F,MATCH(GLCATCODE,Categories!E:E,0),3)),0,INDEX(Categories!D:F,MATCH(GLCATCODE,Categories!E:E,0),3)))</f>
        <v>Cost and Expenses</v>
      </c>
      <c r="F367" t="s">
        <v>238</v>
      </c>
      <c r="G367" t="s">
        <v>2540</v>
      </c>
      <c r="H367" t="s">
        <v>3312</v>
      </c>
      <c r="I367" t="s">
        <v>2891</v>
      </c>
      <c r="J367" t="s">
        <v>2876</v>
      </c>
      <c r="K367" t="s">
        <v>2876</v>
      </c>
      <c r="L367" t="s">
        <v>2876</v>
      </c>
      <c r="M367" t="s">
        <v>2876</v>
      </c>
      <c r="N367" t="s">
        <v>2876</v>
      </c>
      <c r="O367" t="s">
        <v>2876</v>
      </c>
      <c r="P367" t="s">
        <v>2876</v>
      </c>
      <c r="Q367" t="s">
        <v>2877</v>
      </c>
      <c r="R367" t="s">
        <v>2948</v>
      </c>
      <c r="S367">
        <f>VLOOKUP(ACCOUNTEXSEG,Sheet6!$A$2:$C$4000,3,TRUE)</f>
        <v>345.45</v>
      </c>
      <c r="T367">
        <f>IF(ACCTTYPE="I",0,OPENBALN)</f>
        <v>0</v>
      </c>
      <c r="U367">
        <v>0</v>
      </c>
      <c r="V367">
        <v>0</v>
      </c>
      <c r="W367">
        <v>106</v>
      </c>
      <c r="X367">
        <v>0</v>
      </c>
      <c r="Y367" s="179">
        <v>0</v>
      </c>
      <c r="Z367">
        <v>0</v>
      </c>
      <c r="AA367">
        <v>0</v>
      </c>
      <c r="AB367">
        <v>0</v>
      </c>
      <c r="AC367">
        <v>1400</v>
      </c>
      <c r="AD367">
        <v>0</v>
      </c>
      <c r="AE367">
        <v>0</v>
      </c>
      <c r="AF367">
        <v>1765.45</v>
      </c>
      <c r="AG367">
        <v>1765.45</v>
      </c>
      <c r="AH367">
        <v>38.75</v>
      </c>
      <c r="AI367">
        <v>38.75</v>
      </c>
      <c r="AJ367">
        <v>38.75</v>
      </c>
      <c r="AK367">
        <v>38.75</v>
      </c>
      <c r="AL367">
        <v>38.75</v>
      </c>
      <c r="AM367">
        <v>38.75</v>
      </c>
      <c r="AN367">
        <v>0</v>
      </c>
      <c r="AO367">
        <v>38.75</v>
      </c>
      <c r="AP367">
        <v>38.75</v>
      </c>
      <c r="AQ367">
        <v>38.75</v>
      </c>
      <c r="AR367">
        <v>38.75</v>
      </c>
      <c r="AS367">
        <v>38.75</v>
      </c>
      <c r="AT367">
        <v>38.75</v>
      </c>
      <c r="AU367" s="179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345.45</v>
      </c>
      <c r="BF367">
        <v>0</v>
      </c>
      <c r="BG367">
        <v>0</v>
      </c>
      <c r="BH367">
        <v>21.590624999999999</v>
      </c>
      <c r="BI367">
        <v>0</v>
      </c>
      <c r="BJ367">
        <v>37.840625000000003</v>
      </c>
      <c r="BK367">
        <v>249.43437499999999</v>
      </c>
      <c r="BL367">
        <v>26.640625</v>
      </c>
      <c r="BM367" t="s">
        <v>2879</v>
      </c>
      <c r="BN367">
        <v>20190701</v>
      </c>
      <c r="BO367">
        <v>3165.45</v>
      </c>
      <c r="BP367" t="s">
        <v>238</v>
      </c>
      <c r="BQ367">
        <v>345.45</v>
      </c>
      <c r="BR367">
        <v>2020</v>
      </c>
      <c r="BS367" t="s">
        <v>15</v>
      </c>
      <c r="BT367">
        <v>3165.45</v>
      </c>
    </row>
    <row r="368" spans="1:72" x14ac:dyDescent="0.2">
      <c r="A368" t="s">
        <v>840</v>
      </c>
      <c r="B368" t="s">
        <v>3318</v>
      </c>
      <c r="C368" t="s">
        <v>3311</v>
      </c>
      <c r="D368">
        <f>IF(TYPE="R",40,IF(ISNA(INDEX(Categories!D:E,MATCH(GROUPTYPE,Categories!D:D,0),2)),0,INDEX(Categories!D:E,MATCH(GROUPTYPE,Categories!D:D,0),2)))</f>
        <v>13</v>
      </c>
      <c r="E368" t="str">
        <f>IF(TYPE="R","Retained Earnings",IF(ISNA(INDEX(Categories!D:F,MATCH(GLCATCODE,Categories!E:E,0),3)),0,INDEX(Categories!D:F,MATCH(GLCATCODE,Categories!E:E,0),3)))</f>
        <v>Cost and Expenses</v>
      </c>
      <c r="F368" t="s">
        <v>238</v>
      </c>
      <c r="G368" t="s">
        <v>2543</v>
      </c>
      <c r="H368" t="s">
        <v>3312</v>
      </c>
      <c r="I368" t="s">
        <v>2897</v>
      </c>
      <c r="J368" t="s">
        <v>2876</v>
      </c>
      <c r="K368" t="s">
        <v>2876</v>
      </c>
      <c r="L368" t="s">
        <v>2876</v>
      </c>
      <c r="M368" t="s">
        <v>2876</v>
      </c>
      <c r="N368" t="s">
        <v>2876</v>
      </c>
      <c r="O368" t="s">
        <v>2876</v>
      </c>
      <c r="P368" t="s">
        <v>2876</v>
      </c>
      <c r="Q368" t="s">
        <v>2877</v>
      </c>
      <c r="R368" t="s">
        <v>2948</v>
      </c>
      <c r="S368">
        <f>VLOOKUP(ACCOUNTEXSEG,Sheet6!$A$2:$C$4000,3,TRUE)</f>
        <v>1135.45</v>
      </c>
      <c r="T368">
        <f>IF(ACCTTYPE="I",0,OPENBALN)</f>
        <v>0</v>
      </c>
      <c r="U368">
        <v>0</v>
      </c>
      <c r="V368">
        <v>0</v>
      </c>
      <c r="W368">
        <v>0</v>
      </c>
      <c r="X368">
        <v>0</v>
      </c>
      <c r="Y368" s="179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445.45</v>
      </c>
      <c r="AG368">
        <v>445.45</v>
      </c>
      <c r="AH368">
        <v>37.119999999999997</v>
      </c>
      <c r="AI368">
        <v>37.119999999999997</v>
      </c>
      <c r="AJ368">
        <v>37.119999999999997</v>
      </c>
      <c r="AK368">
        <v>37.119999999999997</v>
      </c>
      <c r="AL368">
        <v>37.119999999999997</v>
      </c>
      <c r="AM368">
        <v>37.119999999999997</v>
      </c>
      <c r="AN368">
        <v>0</v>
      </c>
      <c r="AO368">
        <v>37.119999999999997</v>
      </c>
      <c r="AP368">
        <v>37.119999999999997</v>
      </c>
      <c r="AQ368">
        <v>37.119999999999997</v>
      </c>
      <c r="AR368">
        <v>37.119999999999997</v>
      </c>
      <c r="AS368">
        <v>37.119999999999997</v>
      </c>
      <c r="AT368">
        <v>37.119999999999997</v>
      </c>
      <c r="AU368" s="179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445.45</v>
      </c>
      <c r="BG368">
        <v>445.45</v>
      </c>
      <c r="BH368">
        <v>70.965625000000003</v>
      </c>
      <c r="BI368">
        <v>55</v>
      </c>
      <c r="BJ368">
        <v>21.590624999999999</v>
      </c>
      <c r="BK368">
        <v>0</v>
      </c>
      <c r="BL368">
        <v>25.52</v>
      </c>
      <c r="BM368" t="s">
        <v>2879</v>
      </c>
      <c r="BN368">
        <v>20190701</v>
      </c>
      <c r="BO368">
        <v>445.45</v>
      </c>
      <c r="BP368" t="s">
        <v>238</v>
      </c>
      <c r="BQ368">
        <v>445.45</v>
      </c>
      <c r="BR368">
        <v>2020</v>
      </c>
      <c r="BS368" t="s">
        <v>15</v>
      </c>
      <c r="BT368">
        <v>445.45</v>
      </c>
    </row>
    <row r="369" spans="1:72" x14ac:dyDescent="0.2">
      <c r="A369" t="s">
        <v>841</v>
      </c>
      <c r="B369" t="s">
        <v>3319</v>
      </c>
      <c r="C369" t="s">
        <v>3311</v>
      </c>
      <c r="D369">
        <f>IF(TYPE="R",40,IF(ISNA(INDEX(Categories!D:E,MATCH(GROUPTYPE,Categories!D:D,0),2)),0,INDEX(Categories!D:E,MATCH(GROUPTYPE,Categories!D:D,0),2)))</f>
        <v>13</v>
      </c>
      <c r="E369" t="str">
        <f>IF(TYPE="R","Retained Earnings",IF(ISNA(INDEX(Categories!D:F,MATCH(GLCATCODE,Categories!E:E,0),3)),0,INDEX(Categories!D:F,MATCH(GLCATCODE,Categories!E:E,0),3)))</f>
        <v>Cost and Expenses</v>
      </c>
      <c r="F369" t="s">
        <v>238</v>
      </c>
      <c r="G369" t="s">
        <v>2550</v>
      </c>
      <c r="H369" t="s">
        <v>3320</v>
      </c>
      <c r="I369" t="s">
        <v>2875</v>
      </c>
      <c r="J369" t="s">
        <v>2876</v>
      </c>
      <c r="K369" t="s">
        <v>2876</v>
      </c>
      <c r="L369" t="s">
        <v>2876</v>
      </c>
      <c r="M369" t="s">
        <v>2876</v>
      </c>
      <c r="N369" t="s">
        <v>2876</v>
      </c>
      <c r="O369" t="s">
        <v>2876</v>
      </c>
      <c r="P369" t="s">
        <v>2876</v>
      </c>
      <c r="Q369" t="s">
        <v>2877</v>
      </c>
      <c r="R369" t="s">
        <v>2948</v>
      </c>
      <c r="S369">
        <f>VLOOKUP(ACCOUNTEXSEG,Sheet6!$A$2:$C$4000,3,TRUE)</f>
        <v>1281.7</v>
      </c>
      <c r="T369">
        <f>IF(ACCTTYPE="I",0,OPENBALN)</f>
        <v>0</v>
      </c>
      <c r="U369">
        <v>0</v>
      </c>
      <c r="V369">
        <v>0</v>
      </c>
      <c r="W369">
        <v>0</v>
      </c>
      <c r="X369">
        <v>0</v>
      </c>
      <c r="Y369" s="17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83.33</v>
      </c>
      <c r="AI369">
        <v>83.33</v>
      </c>
      <c r="AJ369">
        <v>83.33</v>
      </c>
      <c r="AK369">
        <v>83.33</v>
      </c>
      <c r="AL369">
        <v>83.33</v>
      </c>
      <c r="AM369">
        <v>83.33</v>
      </c>
      <c r="AN369">
        <v>0</v>
      </c>
      <c r="AO369">
        <v>83.33</v>
      </c>
      <c r="AP369">
        <v>83.33</v>
      </c>
      <c r="AQ369">
        <v>83.33</v>
      </c>
      <c r="AR369">
        <v>83.33</v>
      </c>
      <c r="AS369">
        <v>83.33</v>
      </c>
      <c r="AT369">
        <v>83.33</v>
      </c>
      <c r="AU369" s="179">
        <v>0</v>
      </c>
      <c r="AV369">
        <v>81.819999999999993</v>
      </c>
      <c r="AW369">
        <v>63.64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68.180000000000007</v>
      </c>
      <c r="BD369">
        <v>0</v>
      </c>
      <c r="BE369">
        <v>0</v>
      </c>
      <c r="BF369">
        <v>0</v>
      </c>
      <c r="BG369">
        <v>0</v>
      </c>
      <c r="BH369">
        <v>89.197500000000005</v>
      </c>
      <c r="BI369">
        <v>3.4087499999999999</v>
      </c>
      <c r="BJ369">
        <v>385.25625000000002</v>
      </c>
      <c r="BK369">
        <v>42.5</v>
      </c>
      <c r="BL369">
        <v>57.289375</v>
      </c>
      <c r="BM369" t="s">
        <v>2879</v>
      </c>
      <c r="BN369">
        <v>20190701</v>
      </c>
      <c r="BO369">
        <v>0</v>
      </c>
      <c r="BP369" t="s">
        <v>238</v>
      </c>
      <c r="BQ369">
        <v>68.180000000000007</v>
      </c>
      <c r="BR369">
        <v>2020</v>
      </c>
      <c r="BS369" t="s">
        <v>15</v>
      </c>
      <c r="BT369">
        <v>0</v>
      </c>
    </row>
    <row r="370" spans="1:72" x14ac:dyDescent="0.2">
      <c r="A370" t="s">
        <v>842</v>
      </c>
      <c r="B370" t="s">
        <v>3321</v>
      </c>
      <c r="C370" t="s">
        <v>3311</v>
      </c>
      <c r="D370">
        <f>IF(TYPE="R",40,IF(ISNA(INDEX(Categories!D:E,MATCH(GROUPTYPE,Categories!D:D,0),2)),0,INDEX(Categories!D:E,MATCH(GROUPTYPE,Categories!D:D,0),2)))</f>
        <v>13</v>
      </c>
      <c r="E370" t="str">
        <f>IF(TYPE="R","Retained Earnings",IF(ISNA(INDEX(Categories!D:F,MATCH(GLCATCODE,Categories!E:E,0),3)),0,INDEX(Categories!D:F,MATCH(GLCATCODE,Categories!E:E,0),3)))</f>
        <v>Cost and Expenses</v>
      </c>
      <c r="F370" t="s">
        <v>238</v>
      </c>
      <c r="G370" t="s">
        <v>2551</v>
      </c>
      <c r="H370" t="s">
        <v>3320</v>
      </c>
      <c r="I370" t="s">
        <v>2881</v>
      </c>
      <c r="J370" t="s">
        <v>2876</v>
      </c>
      <c r="K370" t="s">
        <v>2876</v>
      </c>
      <c r="L370" t="s">
        <v>2876</v>
      </c>
      <c r="M370" t="s">
        <v>2876</v>
      </c>
      <c r="N370" t="s">
        <v>2876</v>
      </c>
      <c r="O370" t="s">
        <v>2876</v>
      </c>
      <c r="P370" t="s">
        <v>2876</v>
      </c>
      <c r="Q370" t="s">
        <v>2877</v>
      </c>
      <c r="R370" t="s">
        <v>2948</v>
      </c>
      <c r="S370">
        <f>VLOOKUP(ACCOUNTEXSEG,Sheet6!$A$2:$C$4000,3,TRUE)</f>
        <v>41.91</v>
      </c>
      <c r="T370">
        <f>IF(ACCTTYPE="I",0,OPENBALN)</f>
        <v>0</v>
      </c>
      <c r="U370">
        <v>0</v>
      </c>
      <c r="V370">
        <v>0</v>
      </c>
      <c r="W370">
        <v>380</v>
      </c>
      <c r="X370">
        <v>0</v>
      </c>
      <c r="Y370" s="179">
        <v>0</v>
      </c>
      <c r="Z370">
        <v>2940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186.12</v>
      </c>
      <c r="AI370">
        <v>186.12</v>
      </c>
      <c r="AJ370">
        <v>186.12</v>
      </c>
      <c r="AK370">
        <v>186.12</v>
      </c>
      <c r="AL370">
        <v>186.12</v>
      </c>
      <c r="AM370">
        <v>186.12</v>
      </c>
      <c r="AN370">
        <v>0</v>
      </c>
      <c r="AO370">
        <v>434.36</v>
      </c>
      <c r="AP370">
        <v>434.36</v>
      </c>
      <c r="AQ370">
        <v>186.12</v>
      </c>
      <c r="AR370">
        <v>186.12</v>
      </c>
      <c r="AS370">
        <v>186.12</v>
      </c>
      <c r="AT370">
        <v>186.12</v>
      </c>
      <c r="AU370" s="179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38.96</v>
      </c>
      <c r="BE370">
        <v>0</v>
      </c>
      <c r="BF370">
        <v>0</v>
      </c>
      <c r="BG370">
        <v>0</v>
      </c>
      <c r="BH370">
        <v>2.6193749999999998</v>
      </c>
      <c r="BI370">
        <v>1.98875</v>
      </c>
      <c r="BJ370">
        <v>0</v>
      </c>
      <c r="BK370">
        <v>0</v>
      </c>
      <c r="BL370">
        <v>158.98750000000001</v>
      </c>
      <c r="BM370" t="s">
        <v>2879</v>
      </c>
      <c r="BN370">
        <v>20190701</v>
      </c>
      <c r="BO370">
        <v>0</v>
      </c>
      <c r="BP370" t="s">
        <v>238</v>
      </c>
      <c r="BQ370">
        <v>38.96</v>
      </c>
      <c r="BR370">
        <v>2020</v>
      </c>
      <c r="BS370" t="s">
        <v>15</v>
      </c>
      <c r="BT370">
        <v>0</v>
      </c>
    </row>
    <row r="371" spans="1:72" x14ac:dyDescent="0.2">
      <c r="A371" t="s">
        <v>1038</v>
      </c>
      <c r="B371" t="s">
        <v>3322</v>
      </c>
      <c r="C371" t="s">
        <v>3311</v>
      </c>
      <c r="D371">
        <f>IF(TYPE="R",40,IF(ISNA(INDEX(Categories!D:E,MATCH(GROUPTYPE,Categories!D:D,0),2)),0,INDEX(Categories!D:E,MATCH(GROUPTYPE,Categories!D:D,0),2)))</f>
        <v>13</v>
      </c>
      <c r="E371" t="str">
        <f>IF(TYPE="R","Retained Earnings",IF(ISNA(INDEX(Categories!D:F,MATCH(GLCATCODE,Categories!E:E,0),3)),0,INDEX(Categories!D:F,MATCH(GLCATCODE,Categories!E:E,0),3)))</f>
        <v>Cost and Expenses</v>
      </c>
      <c r="F371" t="s">
        <v>238</v>
      </c>
      <c r="G371" t="s">
        <v>2552</v>
      </c>
      <c r="H371" t="s">
        <v>3320</v>
      </c>
      <c r="I371" t="s">
        <v>2883</v>
      </c>
      <c r="J371" t="s">
        <v>2876</v>
      </c>
      <c r="K371" t="s">
        <v>2876</v>
      </c>
      <c r="L371" t="s">
        <v>2876</v>
      </c>
      <c r="M371" t="s">
        <v>2876</v>
      </c>
      <c r="N371" t="s">
        <v>2876</v>
      </c>
      <c r="O371" t="s">
        <v>2876</v>
      </c>
      <c r="P371" t="s">
        <v>2876</v>
      </c>
      <c r="Q371" t="s">
        <v>2877</v>
      </c>
      <c r="R371" t="s">
        <v>2948</v>
      </c>
      <c r="S371">
        <f>VLOOKUP(ACCOUNTEXSEG,Sheet6!$A$2:$C$4000,3,TRUE)</f>
        <v>18.27</v>
      </c>
      <c r="T371">
        <f>IF(ACCTTYPE="I",0,OPENBALN)</f>
        <v>0</v>
      </c>
      <c r="U371">
        <v>0</v>
      </c>
      <c r="V371">
        <v>0</v>
      </c>
      <c r="W371">
        <v>0</v>
      </c>
      <c r="X371">
        <v>140.4</v>
      </c>
      <c r="Y371" s="179">
        <v>0</v>
      </c>
      <c r="Z371">
        <v>2032</v>
      </c>
      <c r="AA371">
        <v>0</v>
      </c>
      <c r="AB371">
        <v>1860</v>
      </c>
      <c r="AC371">
        <v>2354.84</v>
      </c>
      <c r="AD371">
        <v>0</v>
      </c>
      <c r="AE371">
        <v>1820</v>
      </c>
      <c r="AF371">
        <v>2200</v>
      </c>
      <c r="AG371">
        <v>2200</v>
      </c>
      <c r="AH371">
        <v>824.04</v>
      </c>
      <c r="AI371">
        <v>915.26</v>
      </c>
      <c r="AJ371">
        <v>915.26</v>
      </c>
      <c r="AK371">
        <v>1009.33</v>
      </c>
      <c r="AL371">
        <v>1009.33</v>
      </c>
      <c r="AM371">
        <v>1009.33</v>
      </c>
      <c r="AN371">
        <v>0</v>
      </c>
      <c r="AO371">
        <v>416.23</v>
      </c>
      <c r="AP371">
        <v>499.18</v>
      </c>
      <c r="AQ371">
        <v>824.04</v>
      </c>
      <c r="AR371">
        <v>824.04</v>
      </c>
      <c r="AS371">
        <v>824.04</v>
      </c>
      <c r="AT371">
        <v>824.04</v>
      </c>
      <c r="AU371" s="179">
        <v>0</v>
      </c>
      <c r="AV371">
        <v>0</v>
      </c>
      <c r="AW371">
        <v>0</v>
      </c>
      <c r="AX371">
        <v>0</v>
      </c>
      <c r="AY371">
        <v>0</v>
      </c>
      <c r="AZ371">
        <v>33.950000000000003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3.2637499999999999</v>
      </c>
      <c r="BI371">
        <v>150.28375</v>
      </c>
      <c r="BJ371">
        <v>74.867500000000007</v>
      </c>
      <c r="BK371">
        <v>0.34937499999999999</v>
      </c>
      <c r="BL371">
        <v>566.88</v>
      </c>
      <c r="BM371" t="s">
        <v>2879</v>
      </c>
      <c r="BN371">
        <v>20190701</v>
      </c>
      <c r="BO371">
        <v>8234.84</v>
      </c>
      <c r="BP371" t="s">
        <v>238</v>
      </c>
      <c r="BQ371">
        <v>0</v>
      </c>
      <c r="BR371">
        <v>2020</v>
      </c>
      <c r="BS371" t="s">
        <v>15</v>
      </c>
      <c r="BT371">
        <v>8234.84</v>
      </c>
    </row>
    <row r="372" spans="1:72" x14ac:dyDescent="0.2">
      <c r="A372" t="s">
        <v>1526</v>
      </c>
      <c r="B372" t="s">
        <v>3323</v>
      </c>
      <c r="C372" t="s">
        <v>3311</v>
      </c>
      <c r="D372">
        <f>IF(TYPE="R",40,IF(ISNA(INDEX(Categories!D:E,MATCH(GROUPTYPE,Categories!D:D,0),2)),0,INDEX(Categories!D:E,MATCH(GROUPTYPE,Categories!D:D,0),2)))</f>
        <v>13</v>
      </c>
      <c r="E372" t="str">
        <f>IF(TYPE="R","Retained Earnings",IF(ISNA(INDEX(Categories!D:F,MATCH(GLCATCODE,Categories!E:E,0),3)),0,INDEX(Categories!D:F,MATCH(GLCATCODE,Categories!E:E,0),3)))</f>
        <v>Cost and Expenses</v>
      </c>
      <c r="F372" t="s">
        <v>238</v>
      </c>
      <c r="G372" t="s">
        <v>2553</v>
      </c>
      <c r="H372" t="s">
        <v>3320</v>
      </c>
      <c r="I372" t="s">
        <v>2885</v>
      </c>
      <c r="J372" t="s">
        <v>2876</v>
      </c>
      <c r="K372" t="s">
        <v>2876</v>
      </c>
      <c r="L372" t="s">
        <v>2876</v>
      </c>
      <c r="M372" t="s">
        <v>2876</v>
      </c>
      <c r="N372" t="s">
        <v>2876</v>
      </c>
      <c r="O372" t="s">
        <v>2876</v>
      </c>
      <c r="P372" t="s">
        <v>2876</v>
      </c>
      <c r="Q372" t="s">
        <v>2877</v>
      </c>
      <c r="R372" t="s">
        <v>2948</v>
      </c>
      <c r="S372">
        <f>VLOOKUP(ACCOUNTEXSEG,Sheet6!$A$2:$C$4000,3,TRUE)</f>
        <v>0</v>
      </c>
      <c r="T372">
        <f>IF(ACCTTYPE="I",0,OPENBALN)</f>
        <v>0</v>
      </c>
      <c r="U372">
        <v>0</v>
      </c>
      <c r="V372">
        <v>0</v>
      </c>
      <c r="W372">
        <v>0</v>
      </c>
      <c r="X372">
        <v>0</v>
      </c>
      <c r="Y372" s="179">
        <v>0</v>
      </c>
      <c r="Z372">
        <v>400</v>
      </c>
      <c r="AA372">
        <v>0</v>
      </c>
      <c r="AB372">
        <v>0</v>
      </c>
      <c r="AC372">
        <v>44.85</v>
      </c>
      <c r="AD372">
        <v>0</v>
      </c>
      <c r="AE372">
        <v>63.64</v>
      </c>
      <c r="AF372">
        <v>0</v>
      </c>
      <c r="AG372">
        <v>0</v>
      </c>
      <c r="AH372">
        <v>505.7</v>
      </c>
      <c r="AI372">
        <v>505.7</v>
      </c>
      <c r="AJ372">
        <v>670.23</v>
      </c>
      <c r="AK372">
        <v>670.23</v>
      </c>
      <c r="AL372">
        <v>670.23</v>
      </c>
      <c r="AM372">
        <v>670.23</v>
      </c>
      <c r="AN372">
        <v>0</v>
      </c>
      <c r="AO372">
        <v>529.66</v>
      </c>
      <c r="AP372">
        <v>578.17999999999995</v>
      </c>
      <c r="AQ372">
        <v>505.7</v>
      </c>
      <c r="AR372">
        <v>505.7</v>
      </c>
      <c r="AS372">
        <v>505.7</v>
      </c>
      <c r="AT372">
        <v>505.7</v>
      </c>
      <c r="AU372" s="179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394.82875000000001</v>
      </c>
      <c r="BM372" t="s">
        <v>2879</v>
      </c>
      <c r="BN372">
        <v>20190701</v>
      </c>
      <c r="BO372">
        <v>108.49</v>
      </c>
      <c r="BP372" t="s">
        <v>238</v>
      </c>
      <c r="BQ372">
        <v>0</v>
      </c>
      <c r="BR372">
        <v>2020</v>
      </c>
      <c r="BS372" t="s">
        <v>15</v>
      </c>
      <c r="BT372">
        <v>108.49</v>
      </c>
    </row>
    <row r="373" spans="1:72" x14ac:dyDescent="0.2">
      <c r="A373" t="s">
        <v>843</v>
      </c>
      <c r="B373" t="s">
        <v>3324</v>
      </c>
      <c r="C373" t="s">
        <v>3311</v>
      </c>
      <c r="D373">
        <f>IF(TYPE="R",40,IF(ISNA(INDEX(Categories!D:E,MATCH(GROUPTYPE,Categories!D:D,0),2)),0,INDEX(Categories!D:E,MATCH(GROUPTYPE,Categories!D:D,0),2)))</f>
        <v>13</v>
      </c>
      <c r="E373" t="str">
        <f>IF(TYPE="R","Retained Earnings",IF(ISNA(INDEX(Categories!D:F,MATCH(GLCATCODE,Categories!E:E,0),3)),0,INDEX(Categories!D:F,MATCH(GLCATCODE,Categories!E:E,0),3)))</f>
        <v>Cost and Expenses</v>
      </c>
      <c r="F373" t="s">
        <v>238</v>
      </c>
      <c r="G373" t="s">
        <v>2554</v>
      </c>
      <c r="H373" t="s">
        <v>3320</v>
      </c>
      <c r="I373" t="s">
        <v>2887</v>
      </c>
      <c r="J373" t="s">
        <v>2876</v>
      </c>
      <c r="K373" t="s">
        <v>2876</v>
      </c>
      <c r="L373" t="s">
        <v>2876</v>
      </c>
      <c r="M373" t="s">
        <v>2876</v>
      </c>
      <c r="N373" t="s">
        <v>2876</v>
      </c>
      <c r="O373" t="s">
        <v>2876</v>
      </c>
      <c r="P373" t="s">
        <v>2876</v>
      </c>
      <c r="Q373" t="s">
        <v>2877</v>
      </c>
      <c r="R373" t="s">
        <v>2948</v>
      </c>
      <c r="S373">
        <f>VLOOKUP(ACCOUNTEXSEG,Sheet6!$A$2:$C$4000,3,TRUE)</f>
        <v>0</v>
      </c>
      <c r="T373">
        <f>IF(ACCTTYPE="I",0,OPENBALN)</f>
        <v>0</v>
      </c>
      <c r="U373">
        <v>0</v>
      </c>
      <c r="V373">
        <v>0</v>
      </c>
      <c r="W373">
        <v>0</v>
      </c>
      <c r="X373">
        <v>0</v>
      </c>
      <c r="Y373" s="179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83.33</v>
      </c>
      <c r="AI373">
        <v>83.33</v>
      </c>
      <c r="AJ373">
        <v>83.33</v>
      </c>
      <c r="AK373">
        <v>83.33</v>
      </c>
      <c r="AL373">
        <v>83.33</v>
      </c>
      <c r="AM373">
        <v>83.33</v>
      </c>
      <c r="AN373">
        <v>0</v>
      </c>
      <c r="AO373">
        <v>83.33</v>
      </c>
      <c r="AP373">
        <v>83.33</v>
      </c>
      <c r="AQ373">
        <v>83.33</v>
      </c>
      <c r="AR373">
        <v>83.33</v>
      </c>
      <c r="AS373">
        <v>83.33</v>
      </c>
      <c r="AT373">
        <v>83.33</v>
      </c>
      <c r="AU373" s="179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57.289375</v>
      </c>
      <c r="BM373" t="s">
        <v>2879</v>
      </c>
      <c r="BN373">
        <v>20190701</v>
      </c>
      <c r="BO373">
        <v>0</v>
      </c>
      <c r="BP373" t="s">
        <v>238</v>
      </c>
      <c r="BQ373">
        <v>0</v>
      </c>
      <c r="BR373">
        <v>2020</v>
      </c>
      <c r="BS373" t="s">
        <v>15</v>
      </c>
      <c r="BT373">
        <v>0</v>
      </c>
    </row>
    <row r="374" spans="1:72" x14ac:dyDescent="0.2">
      <c r="A374" t="s">
        <v>844</v>
      </c>
      <c r="B374" t="s">
        <v>3325</v>
      </c>
      <c r="C374" t="s">
        <v>3311</v>
      </c>
      <c r="D374">
        <f>IF(TYPE="R",40,IF(ISNA(INDEX(Categories!D:E,MATCH(GROUPTYPE,Categories!D:D,0),2)),0,INDEX(Categories!D:E,MATCH(GROUPTYPE,Categories!D:D,0),2)))</f>
        <v>13</v>
      </c>
      <c r="E374" t="str">
        <f>IF(TYPE="R","Retained Earnings",IF(ISNA(INDEX(Categories!D:F,MATCH(GLCATCODE,Categories!E:E,0),3)),0,INDEX(Categories!D:F,MATCH(GLCATCODE,Categories!E:E,0),3)))</f>
        <v>Cost and Expenses</v>
      </c>
      <c r="F374" t="s">
        <v>238</v>
      </c>
      <c r="G374" t="s">
        <v>2555</v>
      </c>
      <c r="H374" t="s">
        <v>3320</v>
      </c>
      <c r="I374" t="s">
        <v>2889</v>
      </c>
      <c r="J374" t="s">
        <v>2876</v>
      </c>
      <c r="K374" t="s">
        <v>2876</v>
      </c>
      <c r="L374" t="s">
        <v>2876</v>
      </c>
      <c r="M374" t="s">
        <v>2876</v>
      </c>
      <c r="N374" t="s">
        <v>2876</v>
      </c>
      <c r="O374" t="s">
        <v>2876</v>
      </c>
      <c r="P374" t="s">
        <v>2876</v>
      </c>
      <c r="Q374" t="s">
        <v>2877</v>
      </c>
      <c r="R374" t="s">
        <v>2948</v>
      </c>
      <c r="S374">
        <f>VLOOKUP(ACCOUNTEXSEG,Sheet6!$A$2:$C$4000,3,TRUE)</f>
        <v>9.73</v>
      </c>
      <c r="T374">
        <f>IF(ACCTTYPE="I",0,OPENBALN)</f>
        <v>0</v>
      </c>
      <c r="U374">
        <v>0</v>
      </c>
      <c r="V374">
        <v>0</v>
      </c>
      <c r="W374">
        <v>0</v>
      </c>
      <c r="X374">
        <v>0</v>
      </c>
      <c r="Y374" s="179">
        <v>1560</v>
      </c>
      <c r="Z374">
        <v>904</v>
      </c>
      <c r="AA374">
        <v>520</v>
      </c>
      <c r="AB374">
        <v>1020</v>
      </c>
      <c r="AC374">
        <v>2401.87</v>
      </c>
      <c r="AD374">
        <v>0</v>
      </c>
      <c r="AE374">
        <v>3250</v>
      </c>
      <c r="AF374">
        <v>1940</v>
      </c>
      <c r="AG374">
        <v>1940</v>
      </c>
      <c r="AH374">
        <v>369.97</v>
      </c>
      <c r="AI374">
        <v>369.97</v>
      </c>
      <c r="AJ374">
        <v>369.97</v>
      </c>
      <c r="AK374">
        <v>369.97</v>
      </c>
      <c r="AL374">
        <v>369.97</v>
      </c>
      <c r="AM374">
        <v>369.97</v>
      </c>
      <c r="AN374">
        <v>520</v>
      </c>
      <c r="AO374">
        <v>552.54999999999995</v>
      </c>
      <c r="AP374">
        <v>552.54999999999995</v>
      </c>
      <c r="AQ374">
        <v>285.13</v>
      </c>
      <c r="AR374">
        <v>369.97</v>
      </c>
      <c r="AS374">
        <v>369.97</v>
      </c>
      <c r="AT374">
        <v>369.97</v>
      </c>
      <c r="AU374" s="179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0.60812500000000003</v>
      </c>
      <c r="BI374">
        <v>-27.90625</v>
      </c>
      <c r="BJ374">
        <v>14.015625</v>
      </c>
      <c r="BK374">
        <v>0</v>
      </c>
      <c r="BL374">
        <v>304.37437499999999</v>
      </c>
      <c r="BM374" t="s">
        <v>2879</v>
      </c>
      <c r="BN374">
        <v>20190701</v>
      </c>
      <c r="BO374">
        <v>9131.8700000000008</v>
      </c>
      <c r="BP374" t="s">
        <v>238</v>
      </c>
      <c r="BQ374">
        <v>0</v>
      </c>
      <c r="BR374">
        <v>2020</v>
      </c>
      <c r="BS374" t="s">
        <v>15</v>
      </c>
      <c r="BT374">
        <v>9131.8700000000008</v>
      </c>
    </row>
    <row r="375" spans="1:72" x14ac:dyDescent="0.2">
      <c r="A375" t="s">
        <v>845</v>
      </c>
      <c r="B375" t="s">
        <v>3326</v>
      </c>
      <c r="C375" t="s">
        <v>3311</v>
      </c>
      <c r="D375">
        <f>IF(TYPE="R",40,IF(ISNA(INDEX(Categories!D:E,MATCH(GROUPTYPE,Categories!D:D,0),2)),0,INDEX(Categories!D:E,MATCH(GROUPTYPE,Categories!D:D,0),2)))</f>
        <v>13</v>
      </c>
      <c r="E375" t="str">
        <f>IF(TYPE="R","Retained Earnings",IF(ISNA(INDEX(Categories!D:F,MATCH(GLCATCODE,Categories!E:E,0),3)),0,INDEX(Categories!D:F,MATCH(GLCATCODE,Categories!E:E,0),3)))</f>
        <v>Cost and Expenses</v>
      </c>
      <c r="F375" t="s">
        <v>238</v>
      </c>
      <c r="G375" t="s">
        <v>2556</v>
      </c>
      <c r="H375" t="s">
        <v>3320</v>
      </c>
      <c r="I375" t="s">
        <v>2891</v>
      </c>
      <c r="J375" t="s">
        <v>2876</v>
      </c>
      <c r="K375" t="s">
        <v>2876</v>
      </c>
      <c r="L375" t="s">
        <v>2876</v>
      </c>
      <c r="M375" t="s">
        <v>2876</v>
      </c>
      <c r="N375" t="s">
        <v>2876</v>
      </c>
      <c r="O375" t="s">
        <v>2876</v>
      </c>
      <c r="P375" t="s">
        <v>2876</v>
      </c>
      <c r="Q375" t="s">
        <v>2877</v>
      </c>
      <c r="R375" t="s">
        <v>2948</v>
      </c>
      <c r="S375">
        <f>VLOOKUP(ACCOUNTEXSEG,Sheet6!$A$2:$C$4000,3,TRUE)</f>
        <v>0</v>
      </c>
      <c r="T375">
        <f>IF(ACCTTYPE="I",0,OPENBALN)</f>
        <v>0</v>
      </c>
      <c r="U375">
        <v>689</v>
      </c>
      <c r="V375">
        <v>2787.45</v>
      </c>
      <c r="W375">
        <v>2046.45</v>
      </c>
      <c r="X375">
        <v>0</v>
      </c>
      <c r="Y375" s="179">
        <v>689</v>
      </c>
      <c r="Z375">
        <v>12230.9</v>
      </c>
      <c r="AA375">
        <v>3082.35</v>
      </c>
      <c r="AB375">
        <v>2583.4499999999998</v>
      </c>
      <c r="AC375">
        <v>3527.15</v>
      </c>
      <c r="AD375">
        <v>1551.67</v>
      </c>
      <c r="AE375">
        <v>4643.45</v>
      </c>
      <c r="AF375">
        <v>2923.45</v>
      </c>
      <c r="AG375">
        <v>2923.45</v>
      </c>
      <c r="AH375">
        <v>3129.14</v>
      </c>
      <c r="AI375">
        <v>2156.86</v>
      </c>
      <c r="AJ375">
        <v>2156.86</v>
      </c>
      <c r="AK375">
        <v>2156.86</v>
      </c>
      <c r="AL375">
        <v>2156.86</v>
      </c>
      <c r="AM375">
        <v>2156.86</v>
      </c>
      <c r="AN375">
        <v>3082.35</v>
      </c>
      <c r="AO375">
        <v>3882.19</v>
      </c>
      <c r="AP375">
        <v>4130.88</v>
      </c>
      <c r="AQ375">
        <v>3129.14</v>
      </c>
      <c r="AR375">
        <v>3129.14</v>
      </c>
      <c r="AS375">
        <v>3129.14</v>
      </c>
      <c r="AT375">
        <v>3129.14</v>
      </c>
      <c r="AU375" s="179">
        <v>0</v>
      </c>
      <c r="AV375">
        <v>525</v>
      </c>
      <c r="AW375">
        <v>0</v>
      </c>
      <c r="AX375">
        <v>0</v>
      </c>
      <c r="AY375">
        <v>654.54999999999995</v>
      </c>
      <c r="AZ375">
        <v>0</v>
      </c>
      <c r="BA375">
        <v>827.35</v>
      </c>
      <c r="BB375">
        <v>654.54999999999995</v>
      </c>
      <c r="BC375">
        <v>1481.35</v>
      </c>
      <c r="BD375">
        <v>108.3</v>
      </c>
      <c r="BE375">
        <v>1701.35</v>
      </c>
      <c r="BF375">
        <v>0</v>
      </c>
      <c r="BG375">
        <v>0</v>
      </c>
      <c r="BH375">
        <v>73.721874999999997</v>
      </c>
      <c r="BI375">
        <v>-85.849374999999995</v>
      </c>
      <c r="BJ375">
        <v>4.21875</v>
      </c>
      <c r="BK375">
        <v>215</v>
      </c>
      <c r="BL375">
        <v>2149.7674999999999</v>
      </c>
      <c r="BM375" t="s">
        <v>2879</v>
      </c>
      <c r="BN375">
        <v>20190701</v>
      </c>
      <c r="BO375">
        <v>18311.52</v>
      </c>
      <c r="BP375" t="s">
        <v>238</v>
      </c>
      <c r="BQ375">
        <v>4772.8999999999996</v>
      </c>
      <c r="BR375">
        <v>2020</v>
      </c>
      <c r="BS375" t="s">
        <v>15</v>
      </c>
      <c r="BT375">
        <v>18311.52</v>
      </c>
    </row>
    <row r="376" spans="1:72" x14ac:dyDescent="0.2">
      <c r="A376" t="s">
        <v>846</v>
      </c>
      <c r="B376" t="s">
        <v>3327</v>
      </c>
      <c r="C376" t="s">
        <v>3311</v>
      </c>
      <c r="D376">
        <f>IF(TYPE="R",40,IF(ISNA(INDEX(Categories!D:E,MATCH(GROUPTYPE,Categories!D:D,0),2)),0,INDEX(Categories!D:E,MATCH(GROUPTYPE,Categories!D:D,0),2)))</f>
        <v>13</v>
      </c>
      <c r="E376" t="str">
        <f>IF(TYPE="R","Retained Earnings",IF(ISNA(INDEX(Categories!D:F,MATCH(GLCATCODE,Categories!E:E,0),3)),0,INDEX(Categories!D:F,MATCH(GLCATCODE,Categories!E:E,0),3)))</f>
        <v>Cost and Expenses</v>
      </c>
      <c r="F376" t="s">
        <v>238</v>
      </c>
      <c r="G376" t="s">
        <v>2560</v>
      </c>
      <c r="H376" t="s">
        <v>3320</v>
      </c>
      <c r="I376" t="s">
        <v>2899</v>
      </c>
      <c r="J376" t="s">
        <v>2876</v>
      </c>
      <c r="K376" t="s">
        <v>2876</v>
      </c>
      <c r="L376" t="s">
        <v>2876</v>
      </c>
      <c r="M376" t="s">
        <v>2876</v>
      </c>
      <c r="N376" t="s">
        <v>2876</v>
      </c>
      <c r="O376" t="s">
        <v>2876</v>
      </c>
      <c r="P376" t="s">
        <v>2876</v>
      </c>
      <c r="Q376" t="s">
        <v>2877</v>
      </c>
      <c r="R376" t="s">
        <v>2948</v>
      </c>
      <c r="S376">
        <f>VLOOKUP(ACCOUNTEXSEG,Sheet6!$A$2:$C$4000,3,TRUE)</f>
        <v>395</v>
      </c>
      <c r="T376">
        <f>IF(ACCTTYPE="I",0,OPENBALN)</f>
        <v>0</v>
      </c>
      <c r="U376">
        <v>0</v>
      </c>
      <c r="V376">
        <v>0</v>
      </c>
      <c r="W376">
        <v>0</v>
      </c>
      <c r="X376">
        <v>0</v>
      </c>
      <c r="Y376" s="179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30.5</v>
      </c>
      <c r="AI376">
        <v>30.5</v>
      </c>
      <c r="AJ376">
        <v>30.5</v>
      </c>
      <c r="AK376">
        <v>30.5</v>
      </c>
      <c r="AL376">
        <v>30.5</v>
      </c>
      <c r="AM376">
        <v>30.5</v>
      </c>
      <c r="AN376">
        <v>0</v>
      </c>
      <c r="AO376">
        <v>30.5</v>
      </c>
      <c r="AP376">
        <v>30.5</v>
      </c>
      <c r="AQ376">
        <v>30.5</v>
      </c>
      <c r="AR376">
        <v>30.5</v>
      </c>
      <c r="AS376">
        <v>30.5</v>
      </c>
      <c r="AT376">
        <v>30.5</v>
      </c>
      <c r="AU376" s="179">
        <v>0</v>
      </c>
      <c r="AV376">
        <v>0</v>
      </c>
      <c r="AW376">
        <v>0</v>
      </c>
      <c r="AX376">
        <v>366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366</v>
      </c>
      <c r="BF376">
        <v>0</v>
      </c>
      <c r="BG376">
        <v>0</v>
      </c>
      <c r="BH376">
        <v>47.5625</v>
      </c>
      <c r="BI376">
        <v>22.875</v>
      </c>
      <c r="BJ376">
        <v>45</v>
      </c>
      <c r="BK376">
        <v>22.125</v>
      </c>
      <c r="BL376">
        <v>20.96875</v>
      </c>
      <c r="BM376" t="s">
        <v>2879</v>
      </c>
      <c r="BN376">
        <v>20190701</v>
      </c>
      <c r="BO376">
        <v>0</v>
      </c>
      <c r="BP376" t="s">
        <v>238</v>
      </c>
      <c r="BQ376">
        <v>366</v>
      </c>
      <c r="BR376">
        <v>2020</v>
      </c>
      <c r="BS376" t="s">
        <v>15</v>
      </c>
      <c r="BT376">
        <v>0</v>
      </c>
    </row>
    <row r="377" spans="1:72" x14ac:dyDescent="0.2">
      <c r="A377" t="s">
        <v>848</v>
      </c>
      <c r="B377" t="s">
        <v>3328</v>
      </c>
      <c r="C377" t="s">
        <v>3311</v>
      </c>
      <c r="D377">
        <f>IF(TYPE="R",40,IF(ISNA(INDEX(Categories!D:E,MATCH(GROUPTYPE,Categories!D:D,0),2)),0,INDEX(Categories!D:E,MATCH(GROUPTYPE,Categories!D:D,0),2)))</f>
        <v>13</v>
      </c>
      <c r="E377" t="str">
        <f>IF(TYPE="R","Retained Earnings",IF(ISNA(INDEX(Categories!D:F,MATCH(GLCATCODE,Categories!E:E,0),3)),0,INDEX(Categories!D:F,MATCH(GLCATCODE,Categories!E:E,0),3)))</f>
        <v>Cost and Expenses</v>
      </c>
      <c r="F377" t="s">
        <v>238</v>
      </c>
      <c r="G377" t="s">
        <v>2562</v>
      </c>
      <c r="H377" t="s">
        <v>3320</v>
      </c>
      <c r="I377" t="s">
        <v>2903</v>
      </c>
      <c r="J377" t="s">
        <v>2876</v>
      </c>
      <c r="K377" t="s">
        <v>2876</v>
      </c>
      <c r="L377" t="s">
        <v>2876</v>
      </c>
      <c r="M377" t="s">
        <v>2876</v>
      </c>
      <c r="N377" t="s">
        <v>2876</v>
      </c>
      <c r="O377" t="s">
        <v>2876</v>
      </c>
      <c r="P377" t="s">
        <v>2876</v>
      </c>
      <c r="Q377" t="s">
        <v>2877</v>
      </c>
      <c r="R377" t="s">
        <v>2948</v>
      </c>
      <c r="S377">
        <f>VLOOKUP(ACCOUNTEXSEG,Sheet6!$A$2:$C$4000,3,TRUE)</f>
        <v>0</v>
      </c>
      <c r="T377">
        <f>IF(ACCTTYPE="I",0,OPENBALN)</f>
        <v>0</v>
      </c>
      <c r="U377">
        <v>0</v>
      </c>
      <c r="V377">
        <v>0</v>
      </c>
      <c r="W377">
        <v>0</v>
      </c>
      <c r="X377">
        <v>0</v>
      </c>
      <c r="Y377" s="179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 s="179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2.7756249999999998</v>
      </c>
      <c r="BL377">
        <v>0</v>
      </c>
      <c r="BM377" t="s">
        <v>2879</v>
      </c>
      <c r="BN377">
        <v>20190701</v>
      </c>
      <c r="BO377">
        <v>0</v>
      </c>
      <c r="BP377" t="s">
        <v>238</v>
      </c>
      <c r="BQ377">
        <v>0</v>
      </c>
      <c r="BR377">
        <v>2020</v>
      </c>
      <c r="BS377" t="s">
        <v>15</v>
      </c>
      <c r="BT377">
        <v>0</v>
      </c>
    </row>
    <row r="378" spans="1:72" x14ac:dyDescent="0.2">
      <c r="A378" t="s">
        <v>849</v>
      </c>
      <c r="B378" t="s">
        <v>3329</v>
      </c>
      <c r="C378" t="s">
        <v>3311</v>
      </c>
      <c r="D378">
        <f>IF(TYPE="R",40,IF(ISNA(INDEX(Categories!D:E,MATCH(GROUPTYPE,Categories!D:D,0),2)),0,INDEX(Categories!D:E,MATCH(GROUPTYPE,Categories!D:D,0),2)))</f>
        <v>13</v>
      </c>
      <c r="E378" t="str">
        <f>IF(TYPE="R","Retained Earnings",IF(ISNA(INDEX(Categories!D:F,MATCH(GLCATCODE,Categories!E:E,0),3)),0,INDEX(Categories!D:F,MATCH(GLCATCODE,Categories!E:E,0),3)))</f>
        <v>Cost and Expenses</v>
      </c>
      <c r="F378" t="s">
        <v>238</v>
      </c>
      <c r="G378" t="s">
        <v>2566</v>
      </c>
      <c r="H378" t="s">
        <v>3330</v>
      </c>
      <c r="I378" t="s">
        <v>2875</v>
      </c>
      <c r="J378" t="s">
        <v>2876</v>
      </c>
      <c r="K378" t="s">
        <v>2876</v>
      </c>
      <c r="L378" t="s">
        <v>2876</v>
      </c>
      <c r="M378" t="s">
        <v>2876</v>
      </c>
      <c r="N378" t="s">
        <v>2876</v>
      </c>
      <c r="O378" t="s">
        <v>2876</v>
      </c>
      <c r="P378" t="s">
        <v>2876</v>
      </c>
      <c r="Q378" t="s">
        <v>2877</v>
      </c>
      <c r="R378" t="s">
        <v>2948</v>
      </c>
      <c r="S378">
        <f>VLOOKUP(ACCOUNTEXSEG,Sheet6!$A$2:$C$4000,3,TRUE)</f>
        <v>3310.44</v>
      </c>
      <c r="T378">
        <f>IF(ACCTTYPE="I",0,OPENBALN)</f>
        <v>0</v>
      </c>
      <c r="U378">
        <v>0</v>
      </c>
      <c r="V378">
        <v>0</v>
      </c>
      <c r="W378">
        <v>0</v>
      </c>
      <c r="X378">
        <v>0</v>
      </c>
      <c r="Y378" s="179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 s="179">
        <v>0</v>
      </c>
      <c r="AV378">
        <v>0</v>
      </c>
      <c r="AW378">
        <v>4513.32</v>
      </c>
      <c r="AX378">
        <v>0</v>
      </c>
      <c r="AY378">
        <v>0</v>
      </c>
      <c r="AZ378">
        <v>2668.7</v>
      </c>
      <c r="BA378">
        <v>0</v>
      </c>
      <c r="BB378">
        <v>0</v>
      </c>
      <c r="BC378">
        <v>790.24</v>
      </c>
      <c r="BD378">
        <v>0</v>
      </c>
      <c r="BE378">
        <v>0</v>
      </c>
      <c r="BF378">
        <v>5136.3500000000004</v>
      </c>
      <c r="BG378">
        <v>5136.3500000000004</v>
      </c>
      <c r="BH378">
        <v>655.77874999999995</v>
      </c>
      <c r="BI378">
        <v>397.48374999999999</v>
      </c>
      <c r="BJ378">
        <v>162.50125</v>
      </c>
      <c r="BK378">
        <v>56.031874999999999</v>
      </c>
      <c r="BL378">
        <v>0</v>
      </c>
      <c r="BM378" t="s">
        <v>2879</v>
      </c>
      <c r="BN378">
        <v>20190701</v>
      </c>
      <c r="BO378">
        <v>0</v>
      </c>
      <c r="BP378" t="s">
        <v>238</v>
      </c>
      <c r="BQ378">
        <v>5926.59</v>
      </c>
      <c r="BR378">
        <v>2020</v>
      </c>
      <c r="BS378" t="s">
        <v>15</v>
      </c>
      <c r="BT378">
        <v>0</v>
      </c>
    </row>
    <row r="379" spans="1:72" x14ac:dyDescent="0.2">
      <c r="A379" t="s">
        <v>850</v>
      </c>
      <c r="B379" t="s">
        <v>3331</v>
      </c>
      <c r="C379" t="s">
        <v>3311</v>
      </c>
      <c r="D379">
        <f>IF(TYPE="R",40,IF(ISNA(INDEX(Categories!D:E,MATCH(GROUPTYPE,Categories!D:D,0),2)),0,INDEX(Categories!D:E,MATCH(GROUPTYPE,Categories!D:D,0),2)))</f>
        <v>13</v>
      </c>
      <c r="E379" t="str">
        <f>IF(TYPE="R","Retained Earnings",IF(ISNA(INDEX(Categories!D:F,MATCH(GLCATCODE,Categories!E:E,0),3)),0,INDEX(Categories!D:F,MATCH(GLCATCODE,Categories!E:E,0),3)))</f>
        <v>Cost and Expenses</v>
      </c>
      <c r="F379" t="s">
        <v>238</v>
      </c>
      <c r="G379" t="s">
        <v>2567</v>
      </c>
      <c r="H379" t="s">
        <v>3330</v>
      </c>
      <c r="I379" t="s">
        <v>2881</v>
      </c>
      <c r="J379" t="s">
        <v>2876</v>
      </c>
      <c r="K379" t="s">
        <v>2876</v>
      </c>
      <c r="L379" t="s">
        <v>2876</v>
      </c>
      <c r="M379" t="s">
        <v>2876</v>
      </c>
      <c r="N379" t="s">
        <v>2876</v>
      </c>
      <c r="O379" t="s">
        <v>2876</v>
      </c>
      <c r="P379" t="s">
        <v>2876</v>
      </c>
      <c r="Q379" t="s">
        <v>2877</v>
      </c>
      <c r="R379" t="s">
        <v>2948</v>
      </c>
      <c r="S379">
        <f>VLOOKUP(ACCOUNTEXSEG,Sheet6!$A$2:$C$4000,3,TRUE)</f>
        <v>19851.64</v>
      </c>
      <c r="T379">
        <f>IF(ACCTTYPE="I",0,OPENBALN)</f>
        <v>0</v>
      </c>
      <c r="U379">
        <v>10268.81</v>
      </c>
      <c r="V379">
        <v>3851.41</v>
      </c>
      <c r="W379">
        <v>3371.52</v>
      </c>
      <c r="X379">
        <v>60.01</v>
      </c>
      <c r="Y379" s="179">
        <v>146.56</v>
      </c>
      <c r="Z379">
        <v>5234.6099999999997</v>
      </c>
      <c r="AA379">
        <v>8241.1200000000008</v>
      </c>
      <c r="AB379">
        <v>4571.82</v>
      </c>
      <c r="AC379">
        <v>571.57000000000005</v>
      </c>
      <c r="AD379">
        <v>5166.3100000000004</v>
      </c>
      <c r="AE379">
        <v>3693</v>
      </c>
      <c r="AF379">
        <v>3926.77</v>
      </c>
      <c r="AG379">
        <v>3926.77</v>
      </c>
      <c r="AH379">
        <v>1107.45</v>
      </c>
      <c r="AI379">
        <v>1107.45</v>
      </c>
      <c r="AJ379">
        <v>1107.45</v>
      </c>
      <c r="AK379">
        <v>1107.45</v>
      </c>
      <c r="AL379">
        <v>1107.45</v>
      </c>
      <c r="AM379">
        <v>1107.45</v>
      </c>
      <c r="AN379">
        <v>8094.56</v>
      </c>
      <c r="AO379">
        <v>1107.45</v>
      </c>
      <c r="AP379">
        <v>1107.45</v>
      </c>
      <c r="AQ379">
        <v>1107.45</v>
      </c>
      <c r="AR379">
        <v>1107.45</v>
      </c>
      <c r="AS379">
        <v>1107.45</v>
      </c>
      <c r="AT379">
        <v>1107.45</v>
      </c>
      <c r="AU379" s="179">
        <v>5691.33</v>
      </c>
      <c r="AV379">
        <v>10879.87</v>
      </c>
      <c r="AW379">
        <v>9135.7099999999991</v>
      </c>
      <c r="AX379">
        <v>3538</v>
      </c>
      <c r="AY379">
        <v>146.56</v>
      </c>
      <c r="AZ379">
        <v>7902.79</v>
      </c>
      <c r="BA379">
        <v>4297.1899999999996</v>
      </c>
      <c r="BB379">
        <v>4467.3100000000004</v>
      </c>
      <c r="BC379">
        <v>141.83000000000001</v>
      </c>
      <c r="BD379">
        <v>6847.34</v>
      </c>
      <c r="BE379">
        <v>141.83000000000001</v>
      </c>
      <c r="BF379">
        <v>146.56</v>
      </c>
      <c r="BG379">
        <v>146.56</v>
      </c>
      <c r="BH379">
        <v>3571.6187500000001</v>
      </c>
      <c r="BI379">
        <v>3422.47</v>
      </c>
      <c r="BJ379">
        <v>2001.40625</v>
      </c>
      <c r="BK379">
        <v>2336.7106250000002</v>
      </c>
      <c r="BL379">
        <v>1267.2818749999999</v>
      </c>
      <c r="BM379" t="s">
        <v>2879</v>
      </c>
      <c r="BN379">
        <v>20190701</v>
      </c>
      <c r="BO379">
        <v>26170.59</v>
      </c>
      <c r="BP379" t="s">
        <v>238</v>
      </c>
      <c r="BQ379">
        <v>16042.06</v>
      </c>
      <c r="BR379">
        <v>2020</v>
      </c>
      <c r="BS379" t="s">
        <v>15</v>
      </c>
      <c r="BT379">
        <v>26170.59</v>
      </c>
    </row>
    <row r="380" spans="1:72" x14ac:dyDescent="0.2">
      <c r="A380" t="s">
        <v>851</v>
      </c>
      <c r="B380" t="s">
        <v>3332</v>
      </c>
      <c r="C380" t="s">
        <v>3311</v>
      </c>
      <c r="D380">
        <f>IF(TYPE="R",40,IF(ISNA(INDEX(Categories!D:E,MATCH(GROUPTYPE,Categories!D:D,0),2)),0,INDEX(Categories!D:E,MATCH(GROUPTYPE,Categories!D:D,0),2)))</f>
        <v>13</v>
      </c>
      <c r="E380" t="str">
        <f>IF(TYPE="R","Retained Earnings",IF(ISNA(INDEX(Categories!D:F,MATCH(GLCATCODE,Categories!E:E,0),3)),0,INDEX(Categories!D:F,MATCH(GLCATCODE,Categories!E:E,0),3)))</f>
        <v>Cost and Expenses</v>
      </c>
      <c r="F380" t="s">
        <v>238</v>
      </c>
      <c r="G380" t="s">
        <v>2568</v>
      </c>
      <c r="H380" t="s">
        <v>3330</v>
      </c>
      <c r="I380" t="s">
        <v>2883</v>
      </c>
      <c r="J380" t="s">
        <v>2876</v>
      </c>
      <c r="K380" t="s">
        <v>2876</v>
      </c>
      <c r="L380" t="s">
        <v>2876</v>
      </c>
      <c r="M380" t="s">
        <v>2876</v>
      </c>
      <c r="N380" t="s">
        <v>2876</v>
      </c>
      <c r="O380" t="s">
        <v>2876</v>
      </c>
      <c r="P380" t="s">
        <v>2876</v>
      </c>
      <c r="Q380" t="s">
        <v>2877</v>
      </c>
      <c r="R380" t="s">
        <v>2948</v>
      </c>
      <c r="S380">
        <f>VLOOKUP(ACCOUNTEXSEG,Sheet6!$A$2:$C$4000,3,TRUE)</f>
        <v>20620.34</v>
      </c>
      <c r="T380">
        <f>IF(ACCTTYPE="I",0,OPENBALN)</f>
        <v>0</v>
      </c>
      <c r="U380">
        <v>10695.79</v>
      </c>
      <c r="V380">
        <v>4001.99</v>
      </c>
      <c r="W380">
        <v>3667.33</v>
      </c>
      <c r="X380">
        <v>331.82</v>
      </c>
      <c r="Y380" s="179">
        <v>5818.18</v>
      </c>
      <c r="Z380">
        <v>1904.52</v>
      </c>
      <c r="AA380">
        <v>2137.6999999999998</v>
      </c>
      <c r="AB380">
        <v>1818.87</v>
      </c>
      <c r="AC380">
        <v>1995.1</v>
      </c>
      <c r="AD380">
        <v>7081.44</v>
      </c>
      <c r="AE380">
        <v>845.9</v>
      </c>
      <c r="AF380">
        <v>0</v>
      </c>
      <c r="AG380">
        <v>0</v>
      </c>
      <c r="AH380">
        <v>4030.13</v>
      </c>
      <c r="AI380">
        <v>4030.13</v>
      </c>
      <c r="AJ380">
        <v>7530.13</v>
      </c>
      <c r="AK380">
        <v>4030.13</v>
      </c>
      <c r="AL380">
        <v>4030.13</v>
      </c>
      <c r="AM380">
        <v>7530.13</v>
      </c>
      <c r="AN380">
        <v>2137.6999999999998</v>
      </c>
      <c r="AO380">
        <v>4030.13</v>
      </c>
      <c r="AP380">
        <v>4030.13</v>
      </c>
      <c r="AQ380">
        <v>4030.13</v>
      </c>
      <c r="AR380">
        <v>4030.13</v>
      </c>
      <c r="AS380">
        <v>7530.13</v>
      </c>
      <c r="AT380">
        <v>7530.13</v>
      </c>
      <c r="AU380" s="179">
        <v>11925.76</v>
      </c>
      <c r="AV380">
        <v>4521.45</v>
      </c>
      <c r="AW380">
        <v>4126.2</v>
      </c>
      <c r="AX380">
        <v>6046.16</v>
      </c>
      <c r="AY380">
        <v>0</v>
      </c>
      <c r="AZ380">
        <v>5218.29</v>
      </c>
      <c r="BA380">
        <v>6910.18</v>
      </c>
      <c r="BB380">
        <v>2895.63</v>
      </c>
      <c r="BC380">
        <v>2969.27</v>
      </c>
      <c r="BD380">
        <v>370.55</v>
      </c>
      <c r="BE380">
        <v>7387.68</v>
      </c>
      <c r="BF380">
        <v>0</v>
      </c>
      <c r="BG380">
        <v>0</v>
      </c>
      <c r="BH380">
        <v>3278.6374999999998</v>
      </c>
      <c r="BI380">
        <v>2886.44625</v>
      </c>
      <c r="BJ380">
        <v>2502.6456250000001</v>
      </c>
      <c r="BK380">
        <v>2265.4518750000002</v>
      </c>
      <c r="BL380">
        <v>3560.5706249999998</v>
      </c>
      <c r="BM380" t="s">
        <v>2879</v>
      </c>
      <c r="BN380">
        <v>20190701</v>
      </c>
      <c r="BO380">
        <v>13879.01</v>
      </c>
      <c r="BP380" t="s">
        <v>238</v>
      </c>
      <c r="BQ380">
        <v>20533.310000000001</v>
      </c>
      <c r="BR380">
        <v>2020</v>
      </c>
      <c r="BS380" t="s">
        <v>15</v>
      </c>
      <c r="BT380">
        <v>13879.01</v>
      </c>
    </row>
    <row r="381" spans="1:72" x14ac:dyDescent="0.2">
      <c r="A381" t="s">
        <v>852</v>
      </c>
      <c r="B381" t="s">
        <v>3333</v>
      </c>
      <c r="C381" t="s">
        <v>3311</v>
      </c>
      <c r="D381">
        <f>IF(TYPE="R",40,IF(ISNA(INDEX(Categories!D:E,MATCH(GROUPTYPE,Categories!D:D,0),2)),0,INDEX(Categories!D:E,MATCH(GROUPTYPE,Categories!D:D,0),2)))</f>
        <v>13</v>
      </c>
      <c r="E381" t="str">
        <f>IF(TYPE="R","Retained Earnings",IF(ISNA(INDEX(Categories!D:F,MATCH(GLCATCODE,Categories!E:E,0),3)),0,INDEX(Categories!D:F,MATCH(GLCATCODE,Categories!E:E,0),3)))</f>
        <v>Cost and Expenses</v>
      </c>
      <c r="F381" t="s">
        <v>238</v>
      </c>
      <c r="G381" t="s">
        <v>2569</v>
      </c>
      <c r="H381" t="s">
        <v>3330</v>
      </c>
      <c r="I381" t="s">
        <v>2885</v>
      </c>
      <c r="J381" t="s">
        <v>2876</v>
      </c>
      <c r="K381" t="s">
        <v>2876</v>
      </c>
      <c r="L381" t="s">
        <v>2876</v>
      </c>
      <c r="M381" t="s">
        <v>2876</v>
      </c>
      <c r="N381" t="s">
        <v>2876</v>
      </c>
      <c r="O381" t="s">
        <v>2876</v>
      </c>
      <c r="P381" t="s">
        <v>2876</v>
      </c>
      <c r="Q381" t="s">
        <v>2877</v>
      </c>
      <c r="R381" t="s">
        <v>2948</v>
      </c>
      <c r="S381">
        <f>VLOOKUP(ACCOUNTEXSEG,Sheet6!$A$2:$C$4000,3,TRUE)</f>
        <v>4171.6099999999997</v>
      </c>
      <c r="T381">
        <f>IF(ACCTTYPE="I",0,OPENBALN)</f>
        <v>0</v>
      </c>
      <c r="U381">
        <v>1028.6600000000001</v>
      </c>
      <c r="V381">
        <v>973.22</v>
      </c>
      <c r="W381">
        <v>751</v>
      </c>
      <c r="X381">
        <v>490.89</v>
      </c>
      <c r="Y381" s="179">
        <v>450.21</v>
      </c>
      <c r="Z381">
        <v>488.22</v>
      </c>
      <c r="AA381">
        <v>607.04</v>
      </c>
      <c r="AB381">
        <v>552.82000000000005</v>
      </c>
      <c r="AC381">
        <v>461.14</v>
      </c>
      <c r="AD381">
        <v>854.91</v>
      </c>
      <c r="AE381">
        <v>540.32000000000005</v>
      </c>
      <c r="AF381">
        <v>609.82000000000005</v>
      </c>
      <c r="AG381">
        <v>609.82000000000005</v>
      </c>
      <c r="AH381">
        <v>1120.94</v>
      </c>
      <c r="AI381">
        <v>1120.94</v>
      </c>
      <c r="AJ381">
        <v>1120.94</v>
      </c>
      <c r="AK381">
        <v>1120.94</v>
      </c>
      <c r="AL381">
        <v>1120.94</v>
      </c>
      <c r="AM381">
        <v>1120.94</v>
      </c>
      <c r="AN381">
        <v>607.04</v>
      </c>
      <c r="AO381">
        <v>1120.94</v>
      </c>
      <c r="AP381">
        <v>1120.94</v>
      </c>
      <c r="AQ381">
        <v>1120.94</v>
      </c>
      <c r="AR381">
        <v>1120.94</v>
      </c>
      <c r="AS381">
        <v>1120.94</v>
      </c>
      <c r="AT381">
        <v>1120.94</v>
      </c>
      <c r="AU381" s="179">
        <v>929.59</v>
      </c>
      <c r="AV381">
        <v>897.19</v>
      </c>
      <c r="AW381">
        <v>796.88</v>
      </c>
      <c r="AX381">
        <v>601.34</v>
      </c>
      <c r="AY381">
        <v>581.83000000000004</v>
      </c>
      <c r="AZ381">
        <v>581.16999999999996</v>
      </c>
      <c r="BA381">
        <v>628.88</v>
      </c>
      <c r="BB381">
        <v>657.91</v>
      </c>
      <c r="BC381">
        <v>575.51</v>
      </c>
      <c r="BD381">
        <v>510.57</v>
      </c>
      <c r="BE381">
        <v>3928.86</v>
      </c>
      <c r="BF381">
        <v>633.87</v>
      </c>
      <c r="BG381">
        <v>633.87</v>
      </c>
      <c r="BH381">
        <v>534.97562500000004</v>
      </c>
      <c r="BI381">
        <v>518.93812500000001</v>
      </c>
      <c r="BJ381">
        <v>544.68812500000001</v>
      </c>
      <c r="BK381">
        <v>478.71875</v>
      </c>
      <c r="BL381">
        <v>808.58624999999995</v>
      </c>
      <c r="BM381" t="s">
        <v>2879</v>
      </c>
      <c r="BN381">
        <v>20190701</v>
      </c>
      <c r="BO381">
        <v>3626.05</v>
      </c>
      <c r="BP381" t="s">
        <v>238</v>
      </c>
      <c r="BQ381">
        <v>6935.6</v>
      </c>
      <c r="BR381">
        <v>2020</v>
      </c>
      <c r="BS381" t="s">
        <v>15</v>
      </c>
      <c r="BT381">
        <v>3626.05</v>
      </c>
    </row>
    <row r="382" spans="1:72" x14ac:dyDescent="0.2">
      <c r="A382" t="s">
        <v>853</v>
      </c>
      <c r="B382" t="s">
        <v>3334</v>
      </c>
      <c r="C382" t="s">
        <v>3311</v>
      </c>
      <c r="D382">
        <f>IF(TYPE="R",40,IF(ISNA(INDEX(Categories!D:E,MATCH(GROUPTYPE,Categories!D:D,0),2)),0,INDEX(Categories!D:E,MATCH(GROUPTYPE,Categories!D:D,0),2)))</f>
        <v>13</v>
      </c>
      <c r="E382" t="str">
        <f>IF(TYPE="R","Retained Earnings",IF(ISNA(INDEX(Categories!D:F,MATCH(GLCATCODE,Categories!E:E,0),3)),0,INDEX(Categories!D:F,MATCH(GLCATCODE,Categories!E:E,0),3)))</f>
        <v>Cost and Expenses</v>
      </c>
      <c r="F382" t="s">
        <v>238</v>
      </c>
      <c r="G382" t="s">
        <v>2570</v>
      </c>
      <c r="H382" t="s">
        <v>3330</v>
      </c>
      <c r="I382" t="s">
        <v>2887</v>
      </c>
      <c r="J382" t="s">
        <v>2876</v>
      </c>
      <c r="K382" t="s">
        <v>2876</v>
      </c>
      <c r="L382" t="s">
        <v>2876</v>
      </c>
      <c r="M382" t="s">
        <v>2876</v>
      </c>
      <c r="N382" t="s">
        <v>2876</v>
      </c>
      <c r="O382" t="s">
        <v>2876</v>
      </c>
      <c r="P382" t="s">
        <v>2876</v>
      </c>
      <c r="Q382" t="s">
        <v>2877</v>
      </c>
      <c r="R382" t="s">
        <v>2948</v>
      </c>
      <c r="S382">
        <f>VLOOKUP(ACCOUNTEXSEG,Sheet6!$A$2:$C$4000,3,TRUE)</f>
        <v>3904.89</v>
      </c>
      <c r="T382">
        <f>IF(ACCTTYPE="I",0,OPENBALN)</f>
        <v>0</v>
      </c>
      <c r="U382">
        <v>629.98</v>
      </c>
      <c r="V382">
        <v>586.04999999999995</v>
      </c>
      <c r="W382">
        <v>599.44000000000005</v>
      </c>
      <c r="X382">
        <v>605.1</v>
      </c>
      <c r="Y382" s="179">
        <v>533.24</v>
      </c>
      <c r="Z382">
        <v>680.04</v>
      </c>
      <c r="AA382">
        <v>672.34</v>
      </c>
      <c r="AB382">
        <v>812.54</v>
      </c>
      <c r="AC382">
        <v>695.17</v>
      </c>
      <c r="AD382">
        <v>474.11</v>
      </c>
      <c r="AE382">
        <v>544.30999999999995</v>
      </c>
      <c r="AF382">
        <v>404.35</v>
      </c>
      <c r="AG382">
        <v>404.35</v>
      </c>
      <c r="AH382">
        <v>641.28</v>
      </c>
      <c r="AI382">
        <v>641.28</v>
      </c>
      <c r="AJ382">
        <v>641.28</v>
      </c>
      <c r="AK382">
        <v>641.28</v>
      </c>
      <c r="AL382">
        <v>641.28</v>
      </c>
      <c r="AM382">
        <v>641.28</v>
      </c>
      <c r="AN382">
        <v>672.34</v>
      </c>
      <c r="AO382">
        <v>641.28</v>
      </c>
      <c r="AP382">
        <v>641.28</v>
      </c>
      <c r="AQ382">
        <v>641.28</v>
      </c>
      <c r="AR382">
        <v>641.28</v>
      </c>
      <c r="AS382">
        <v>641.28</v>
      </c>
      <c r="AT382">
        <v>641.28</v>
      </c>
      <c r="AU382" s="179">
        <v>0</v>
      </c>
      <c r="AV382">
        <v>1305.3599999999999</v>
      </c>
      <c r="AW382">
        <v>816.98</v>
      </c>
      <c r="AX382">
        <v>359.07</v>
      </c>
      <c r="AY382">
        <v>671.9</v>
      </c>
      <c r="AZ382">
        <v>622.58000000000004</v>
      </c>
      <c r="BA382">
        <v>754.67</v>
      </c>
      <c r="BB382">
        <v>840.14</v>
      </c>
      <c r="BC382">
        <v>711.19</v>
      </c>
      <c r="BD382">
        <v>609.71</v>
      </c>
      <c r="BE382">
        <v>612.72</v>
      </c>
      <c r="BF382">
        <v>308.89999999999998</v>
      </c>
      <c r="BG382">
        <v>308.89999999999998</v>
      </c>
      <c r="BH382">
        <v>480.04874999999998</v>
      </c>
      <c r="BI382">
        <v>556.89625000000001</v>
      </c>
      <c r="BJ382">
        <v>348.41</v>
      </c>
      <c r="BK382">
        <v>0</v>
      </c>
      <c r="BL382">
        <v>482.90125</v>
      </c>
      <c r="BM382" t="s">
        <v>2879</v>
      </c>
      <c r="BN382">
        <v>20190701</v>
      </c>
      <c r="BO382">
        <v>3602.82</v>
      </c>
      <c r="BP382" t="s">
        <v>238</v>
      </c>
      <c r="BQ382">
        <v>3837.33</v>
      </c>
      <c r="BR382">
        <v>2020</v>
      </c>
      <c r="BS382" t="s">
        <v>15</v>
      </c>
      <c r="BT382">
        <v>3602.82</v>
      </c>
    </row>
    <row r="383" spans="1:72" x14ac:dyDescent="0.2">
      <c r="A383" t="s">
        <v>854</v>
      </c>
      <c r="B383" t="s">
        <v>3335</v>
      </c>
      <c r="C383" t="s">
        <v>3311</v>
      </c>
      <c r="D383">
        <f>IF(TYPE="R",40,IF(ISNA(INDEX(Categories!D:E,MATCH(GROUPTYPE,Categories!D:D,0),2)),0,INDEX(Categories!D:E,MATCH(GROUPTYPE,Categories!D:D,0),2)))</f>
        <v>13</v>
      </c>
      <c r="E383" t="str">
        <f>IF(TYPE="R","Retained Earnings",IF(ISNA(INDEX(Categories!D:F,MATCH(GLCATCODE,Categories!E:E,0),3)),0,INDEX(Categories!D:F,MATCH(GLCATCODE,Categories!E:E,0),3)))</f>
        <v>Cost and Expenses</v>
      </c>
      <c r="F383" t="s">
        <v>238</v>
      </c>
      <c r="G383" t="s">
        <v>2571</v>
      </c>
      <c r="H383" t="s">
        <v>3330</v>
      </c>
      <c r="I383" t="s">
        <v>2889</v>
      </c>
      <c r="J383" t="s">
        <v>2876</v>
      </c>
      <c r="K383" t="s">
        <v>2876</v>
      </c>
      <c r="L383" t="s">
        <v>2876</v>
      </c>
      <c r="M383" t="s">
        <v>2876</v>
      </c>
      <c r="N383" t="s">
        <v>2876</v>
      </c>
      <c r="O383" t="s">
        <v>2876</v>
      </c>
      <c r="P383" t="s">
        <v>2876</v>
      </c>
      <c r="Q383" t="s">
        <v>2877</v>
      </c>
      <c r="R383" t="s">
        <v>2948</v>
      </c>
      <c r="S383">
        <f>VLOOKUP(ACCOUNTEXSEG,Sheet6!$A$2:$C$4000,3,TRUE)</f>
        <v>7580.84</v>
      </c>
      <c r="T383">
        <f>IF(ACCTTYPE="I",0,OPENBALN)</f>
        <v>0</v>
      </c>
      <c r="U383">
        <v>3699.94</v>
      </c>
      <c r="V383">
        <v>0</v>
      </c>
      <c r="W383">
        <v>0</v>
      </c>
      <c r="X383">
        <v>4251.17</v>
      </c>
      <c r="Y383" s="179">
        <v>0</v>
      </c>
      <c r="Z383">
        <v>0</v>
      </c>
      <c r="AA383">
        <v>4200.83</v>
      </c>
      <c r="AB383">
        <v>0</v>
      </c>
      <c r="AC383">
        <v>0</v>
      </c>
      <c r="AD383">
        <v>3693.39</v>
      </c>
      <c r="AE383">
        <v>0</v>
      </c>
      <c r="AF383">
        <v>0</v>
      </c>
      <c r="AG383">
        <v>0</v>
      </c>
      <c r="AH383">
        <v>1425.65</v>
      </c>
      <c r="AI383">
        <v>1425.65</v>
      </c>
      <c r="AJ383">
        <v>1425.65</v>
      </c>
      <c r="AK383">
        <v>1425.65</v>
      </c>
      <c r="AL383">
        <v>1425.65</v>
      </c>
      <c r="AM383">
        <v>1425.65</v>
      </c>
      <c r="AN383">
        <v>4200.83</v>
      </c>
      <c r="AO383">
        <v>1425.65</v>
      </c>
      <c r="AP383">
        <v>1425.65</v>
      </c>
      <c r="AQ383">
        <v>1425.65</v>
      </c>
      <c r="AR383">
        <v>1425.65</v>
      </c>
      <c r="AS383">
        <v>1425.65</v>
      </c>
      <c r="AT383">
        <v>1425.65</v>
      </c>
      <c r="AU383" s="179">
        <v>1704.49</v>
      </c>
      <c r="AV383">
        <v>3486.99</v>
      </c>
      <c r="AW383">
        <v>0</v>
      </c>
      <c r="AX383">
        <v>3005.99</v>
      </c>
      <c r="AY383">
        <v>0</v>
      </c>
      <c r="AZ383">
        <v>0</v>
      </c>
      <c r="BA383">
        <v>5448.63</v>
      </c>
      <c r="BB383">
        <v>0</v>
      </c>
      <c r="BC383">
        <v>0</v>
      </c>
      <c r="BD383">
        <v>3708.05</v>
      </c>
      <c r="BE383">
        <v>0</v>
      </c>
      <c r="BF383">
        <v>0</v>
      </c>
      <c r="BG383">
        <v>0</v>
      </c>
      <c r="BH383">
        <v>986.14437499999997</v>
      </c>
      <c r="BI383">
        <v>728.71312499999999</v>
      </c>
      <c r="BJ383">
        <v>879.69749999999999</v>
      </c>
      <c r="BK383">
        <v>669.89499999999998</v>
      </c>
      <c r="BL383">
        <v>1242.68625</v>
      </c>
      <c r="BM383" t="s">
        <v>2879</v>
      </c>
      <c r="BN383">
        <v>20190701</v>
      </c>
      <c r="BO383">
        <v>7894.22</v>
      </c>
      <c r="BP383" t="s">
        <v>238</v>
      </c>
      <c r="BQ383">
        <v>9156.68</v>
      </c>
      <c r="BR383">
        <v>2020</v>
      </c>
      <c r="BS383" t="s">
        <v>15</v>
      </c>
      <c r="BT383">
        <v>7894.22</v>
      </c>
    </row>
    <row r="384" spans="1:72" x14ac:dyDescent="0.2">
      <c r="A384" t="s">
        <v>855</v>
      </c>
      <c r="B384" t="s">
        <v>3336</v>
      </c>
      <c r="C384" t="s">
        <v>3311</v>
      </c>
      <c r="D384">
        <f>IF(TYPE="R",40,IF(ISNA(INDEX(Categories!D:E,MATCH(GROUPTYPE,Categories!D:D,0),2)),0,INDEX(Categories!D:E,MATCH(GROUPTYPE,Categories!D:D,0),2)))</f>
        <v>13</v>
      </c>
      <c r="E384" t="str">
        <f>IF(TYPE="R","Retained Earnings",IF(ISNA(INDEX(Categories!D:F,MATCH(GLCATCODE,Categories!E:E,0),3)),0,INDEX(Categories!D:F,MATCH(GLCATCODE,Categories!E:E,0),3)))</f>
        <v>Cost and Expenses</v>
      </c>
      <c r="F384" t="s">
        <v>238</v>
      </c>
      <c r="G384" t="s">
        <v>2572</v>
      </c>
      <c r="H384" t="s">
        <v>3330</v>
      </c>
      <c r="I384" t="s">
        <v>2891</v>
      </c>
      <c r="J384" t="s">
        <v>2876</v>
      </c>
      <c r="K384" t="s">
        <v>2876</v>
      </c>
      <c r="L384" t="s">
        <v>2876</v>
      </c>
      <c r="M384" t="s">
        <v>2876</v>
      </c>
      <c r="N384" t="s">
        <v>2876</v>
      </c>
      <c r="O384" t="s">
        <v>2876</v>
      </c>
      <c r="P384" t="s">
        <v>2876</v>
      </c>
      <c r="Q384" t="s">
        <v>2877</v>
      </c>
      <c r="R384" t="s">
        <v>2948</v>
      </c>
      <c r="S384">
        <f>VLOOKUP(ACCOUNTEXSEG,Sheet6!$A$2:$C$4000,3,TRUE)</f>
        <v>25788.76</v>
      </c>
      <c r="T384">
        <f>IF(ACCTTYPE="I",0,OPENBALN)</f>
        <v>0</v>
      </c>
      <c r="U384">
        <v>8270.9599999999991</v>
      </c>
      <c r="V384">
        <v>7229.13</v>
      </c>
      <c r="W384">
        <v>4679.16</v>
      </c>
      <c r="X384">
        <v>-237.61</v>
      </c>
      <c r="Y384" s="179">
        <v>-2647.81</v>
      </c>
      <c r="Z384">
        <v>1656.96</v>
      </c>
      <c r="AA384">
        <v>623.44000000000005</v>
      </c>
      <c r="AB384">
        <v>325</v>
      </c>
      <c r="AC384">
        <v>909.48</v>
      </c>
      <c r="AD384">
        <v>928.96</v>
      </c>
      <c r="AE384">
        <v>1974.77</v>
      </c>
      <c r="AF384">
        <v>928.96</v>
      </c>
      <c r="AG384">
        <v>928.96</v>
      </c>
      <c r="AH384">
        <v>3106.66</v>
      </c>
      <c r="AI384">
        <v>3106.66</v>
      </c>
      <c r="AJ384">
        <v>3106.66</v>
      </c>
      <c r="AK384">
        <v>3106.66</v>
      </c>
      <c r="AL384">
        <v>3106.66</v>
      </c>
      <c r="AM384">
        <v>3106.66</v>
      </c>
      <c r="AN384">
        <v>19.48</v>
      </c>
      <c r="AO384">
        <v>3106.66</v>
      </c>
      <c r="AP384">
        <v>3106.66</v>
      </c>
      <c r="AQ384">
        <v>3106.66</v>
      </c>
      <c r="AR384">
        <v>3106.66</v>
      </c>
      <c r="AS384">
        <v>3106.66</v>
      </c>
      <c r="AT384">
        <v>3106.66</v>
      </c>
      <c r="AU384" s="179">
        <v>7533.38</v>
      </c>
      <c r="AV384">
        <v>5860.23</v>
      </c>
      <c r="AW384">
        <v>6049.05</v>
      </c>
      <c r="AX384">
        <v>907.62</v>
      </c>
      <c r="AY384">
        <v>878.5</v>
      </c>
      <c r="AZ384">
        <v>1787.48</v>
      </c>
      <c r="BA384">
        <v>928.96</v>
      </c>
      <c r="BB384">
        <v>50.96</v>
      </c>
      <c r="BC384">
        <v>5734.48</v>
      </c>
      <c r="BD384">
        <v>6662.96</v>
      </c>
      <c r="BE384">
        <v>5999.83</v>
      </c>
      <c r="BF384">
        <v>8271.94</v>
      </c>
      <c r="BG384">
        <v>8271.94</v>
      </c>
      <c r="BH384">
        <v>3050.3137499999998</v>
      </c>
      <c r="BI384">
        <v>3643.9693750000001</v>
      </c>
      <c r="BJ384">
        <v>1502.309375</v>
      </c>
      <c r="BK384">
        <v>2192.9875000000002</v>
      </c>
      <c r="BL384">
        <v>2137.0462499999999</v>
      </c>
      <c r="BM384" t="s">
        <v>2879</v>
      </c>
      <c r="BN384">
        <v>20190701</v>
      </c>
      <c r="BO384">
        <v>5690.61</v>
      </c>
      <c r="BP384" t="s">
        <v>238</v>
      </c>
      <c r="BQ384">
        <v>27649.13</v>
      </c>
      <c r="BR384">
        <v>2020</v>
      </c>
      <c r="BS384" t="s">
        <v>15</v>
      </c>
      <c r="BT384">
        <v>5690.61</v>
      </c>
    </row>
    <row r="385" spans="1:72" x14ac:dyDescent="0.2">
      <c r="A385" t="s">
        <v>858</v>
      </c>
      <c r="B385" t="s">
        <v>3337</v>
      </c>
      <c r="C385" t="s">
        <v>3311</v>
      </c>
      <c r="D385">
        <f>IF(TYPE="R",40,IF(ISNA(INDEX(Categories!D:E,MATCH(GROUPTYPE,Categories!D:D,0),2)),0,INDEX(Categories!D:E,MATCH(GROUPTYPE,Categories!D:D,0),2)))</f>
        <v>13</v>
      </c>
      <c r="E385" t="str">
        <f>IF(TYPE="R","Retained Earnings",IF(ISNA(INDEX(Categories!D:F,MATCH(GLCATCODE,Categories!E:E,0),3)),0,INDEX(Categories!D:F,MATCH(GLCATCODE,Categories!E:E,0),3)))</f>
        <v>Cost and Expenses</v>
      </c>
      <c r="F385" t="s">
        <v>238</v>
      </c>
      <c r="G385" t="s">
        <v>2576</v>
      </c>
      <c r="H385" t="s">
        <v>3330</v>
      </c>
      <c r="I385" t="s">
        <v>2899</v>
      </c>
      <c r="J385" t="s">
        <v>2876</v>
      </c>
      <c r="K385" t="s">
        <v>2876</v>
      </c>
      <c r="L385" t="s">
        <v>2876</v>
      </c>
      <c r="M385" t="s">
        <v>2876</v>
      </c>
      <c r="N385" t="s">
        <v>2876</v>
      </c>
      <c r="O385" t="s">
        <v>2876</v>
      </c>
      <c r="P385" t="s">
        <v>2876</v>
      </c>
      <c r="Q385" t="s">
        <v>2877</v>
      </c>
      <c r="R385" t="s">
        <v>2948</v>
      </c>
      <c r="S385">
        <f>VLOOKUP(ACCOUNTEXSEG,Sheet6!$A$2:$C$4000,3,TRUE)</f>
        <v>2241.6</v>
      </c>
      <c r="T385">
        <f>IF(ACCTTYPE="I",0,OPENBALN)</f>
        <v>0</v>
      </c>
      <c r="U385">
        <v>0</v>
      </c>
      <c r="V385">
        <v>0</v>
      </c>
      <c r="W385">
        <v>1045.1400000000001</v>
      </c>
      <c r="X385">
        <v>0</v>
      </c>
      <c r="Y385" s="179">
        <v>1047.6400000000001</v>
      </c>
      <c r="Z385">
        <v>0</v>
      </c>
      <c r="AA385">
        <v>0</v>
      </c>
      <c r="AB385">
        <v>1197.0899999999999</v>
      </c>
      <c r="AC385">
        <v>0</v>
      </c>
      <c r="AD385">
        <v>0</v>
      </c>
      <c r="AE385">
        <v>1069.1400000000001</v>
      </c>
      <c r="AF385">
        <v>0</v>
      </c>
      <c r="AG385">
        <v>0</v>
      </c>
      <c r="AH385">
        <v>292.16000000000003</v>
      </c>
      <c r="AI385">
        <v>292.16000000000003</v>
      </c>
      <c r="AJ385">
        <v>292.16000000000003</v>
      </c>
      <c r="AK385">
        <v>292.16000000000003</v>
      </c>
      <c r="AL385">
        <v>292.16000000000003</v>
      </c>
      <c r="AM385">
        <v>292.16000000000003</v>
      </c>
      <c r="AN385">
        <v>0</v>
      </c>
      <c r="AO385">
        <v>292.16000000000003</v>
      </c>
      <c r="AP385">
        <v>292.16000000000003</v>
      </c>
      <c r="AQ385">
        <v>292.16000000000003</v>
      </c>
      <c r="AR385">
        <v>292.16000000000003</v>
      </c>
      <c r="AS385">
        <v>292.16000000000003</v>
      </c>
      <c r="AT385">
        <v>292.16000000000003</v>
      </c>
      <c r="AU385" s="179">
        <v>0</v>
      </c>
      <c r="AV385">
        <v>976.48</v>
      </c>
      <c r="AW385">
        <v>0</v>
      </c>
      <c r="AX385">
        <v>0</v>
      </c>
      <c r="AY385">
        <v>1360.7</v>
      </c>
      <c r="AZ385">
        <v>0</v>
      </c>
      <c r="BA385">
        <v>0</v>
      </c>
      <c r="BB385">
        <v>1109.3599999999999</v>
      </c>
      <c r="BC385">
        <v>0</v>
      </c>
      <c r="BD385">
        <v>0</v>
      </c>
      <c r="BE385">
        <v>1180.2</v>
      </c>
      <c r="BF385">
        <v>0</v>
      </c>
      <c r="BG385">
        <v>0</v>
      </c>
      <c r="BH385">
        <v>286.17374999999998</v>
      </c>
      <c r="BI385">
        <v>272.72687500000001</v>
      </c>
      <c r="BJ385">
        <v>179.47749999999999</v>
      </c>
      <c r="BK385">
        <v>251.08812499999999</v>
      </c>
      <c r="BL385">
        <v>200.86</v>
      </c>
      <c r="BM385" t="s">
        <v>2879</v>
      </c>
      <c r="BN385">
        <v>20190701</v>
      </c>
      <c r="BO385">
        <v>2266.23</v>
      </c>
      <c r="BP385" t="s">
        <v>238</v>
      </c>
      <c r="BQ385">
        <v>2289.56</v>
      </c>
      <c r="BR385">
        <v>2020</v>
      </c>
      <c r="BS385" t="s">
        <v>15</v>
      </c>
      <c r="BT385">
        <v>2266.23</v>
      </c>
    </row>
    <row r="386" spans="1:72" x14ac:dyDescent="0.2">
      <c r="A386" t="s">
        <v>1536</v>
      </c>
      <c r="B386" t="s">
        <v>3338</v>
      </c>
      <c r="C386" t="s">
        <v>3311</v>
      </c>
      <c r="D386">
        <f>IF(TYPE="R",40,IF(ISNA(INDEX(Categories!D:E,MATCH(GROUPTYPE,Categories!D:D,0),2)),0,INDEX(Categories!D:E,MATCH(GROUPTYPE,Categories!D:D,0),2)))</f>
        <v>13</v>
      </c>
      <c r="E386" t="str">
        <f>IF(TYPE="R","Retained Earnings",IF(ISNA(INDEX(Categories!D:F,MATCH(GLCATCODE,Categories!E:E,0),3)),0,INDEX(Categories!D:F,MATCH(GLCATCODE,Categories!E:E,0),3)))</f>
        <v>Cost and Expenses</v>
      </c>
      <c r="F386" t="s">
        <v>238</v>
      </c>
      <c r="G386" t="s">
        <v>2580</v>
      </c>
      <c r="H386" t="s">
        <v>3330</v>
      </c>
      <c r="I386" t="s">
        <v>2907</v>
      </c>
      <c r="J386" t="s">
        <v>2876</v>
      </c>
      <c r="K386" t="s">
        <v>2876</v>
      </c>
      <c r="L386" t="s">
        <v>2876</v>
      </c>
      <c r="M386" t="s">
        <v>2876</v>
      </c>
      <c r="N386" t="s">
        <v>2876</v>
      </c>
      <c r="O386" t="s">
        <v>2876</v>
      </c>
      <c r="P386" t="s">
        <v>2876</v>
      </c>
      <c r="Q386" t="s">
        <v>2877</v>
      </c>
      <c r="R386" t="s">
        <v>2948</v>
      </c>
      <c r="S386">
        <f>VLOOKUP(ACCOUNTEXSEG,Sheet6!$A$2:$C$4000,3,TRUE)</f>
        <v>0</v>
      </c>
      <c r="T386">
        <f>IF(ACCTTYPE="I",0,OPENBALN)</f>
        <v>0</v>
      </c>
      <c r="U386">
        <v>0</v>
      </c>
      <c r="V386">
        <v>0</v>
      </c>
      <c r="W386">
        <v>0</v>
      </c>
      <c r="X386">
        <v>0</v>
      </c>
      <c r="Y386" s="179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 s="179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10.433332999999999</v>
      </c>
      <c r="BK386">
        <v>0</v>
      </c>
      <c r="BL386">
        <v>0</v>
      </c>
      <c r="BM386" t="s">
        <v>2879</v>
      </c>
      <c r="BN386">
        <v>20190701</v>
      </c>
      <c r="BO386">
        <v>0</v>
      </c>
      <c r="BP386" t="s">
        <v>238</v>
      </c>
      <c r="BQ386">
        <v>0</v>
      </c>
      <c r="BR386">
        <v>2020</v>
      </c>
      <c r="BS386" t="s">
        <v>15</v>
      </c>
      <c r="BT386">
        <v>0</v>
      </c>
    </row>
    <row r="387" spans="1:72" x14ac:dyDescent="0.2">
      <c r="A387" t="s">
        <v>1539</v>
      </c>
      <c r="B387" t="s">
        <v>3339</v>
      </c>
      <c r="C387" t="s">
        <v>3311</v>
      </c>
      <c r="D387">
        <f>IF(TYPE="R",40,IF(ISNA(INDEX(Categories!D:E,MATCH(GROUPTYPE,Categories!D:D,0),2)),0,INDEX(Categories!D:E,MATCH(GROUPTYPE,Categories!D:D,0),2)))</f>
        <v>13</v>
      </c>
      <c r="E387" t="str">
        <f>IF(TYPE="R","Retained Earnings",IF(ISNA(INDEX(Categories!D:F,MATCH(GLCATCODE,Categories!E:E,0),3)),0,INDEX(Categories!D:F,MATCH(GLCATCODE,Categories!E:E,0),3)))</f>
        <v>Cost and Expenses</v>
      </c>
      <c r="F387" t="s">
        <v>238</v>
      </c>
      <c r="G387" t="s">
        <v>2583</v>
      </c>
      <c r="H387" t="s">
        <v>3340</v>
      </c>
      <c r="I387" t="s">
        <v>2881</v>
      </c>
      <c r="J387" t="s">
        <v>2876</v>
      </c>
      <c r="K387" t="s">
        <v>2876</v>
      </c>
      <c r="L387" t="s">
        <v>2876</v>
      </c>
      <c r="M387" t="s">
        <v>2876</v>
      </c>
      <c r="N387" t="s">
        <v>2876</v>
      </c>
      <c r="O387" t="s">
        <v>2876</v>
      </c>
      <c r="P387" t="s">
        <v>2876</v>
      </c>
      <c r="Q387" t="s">
        <v>2877</v>
      </c>
      <c r="R387" t="s">
        <v>2948</v>
      </c>
      <c r="S387">
        <f>VLOOKUP(ACCOUNTEXSEG,Sheet6!$A$2:$C$4000,3,TRUE)</f>
        <v>0</v>
      </c>
      <c r="T387">
        <f>IF(ACCTTYPE="I",0,OPENBALN)</f>
        <v>0</v>
      </c>
      <c r="U387">
        <v>0</v>
      </c>
      <c r="V387">
        <v>0</v>
      </c>
      <c r="W387">
        <v>0</v>
      </c>
      <c r="X387">
        <v>0</v>
      </c>
      <c r="Y387" s="179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 s="179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 t="s">
        <v>2879</v>
      </c>
      <c r="BN387">
        <v>20190701</v>
      </c>
      <c r="BO387">
        <v>0</v>
      </c>
      <c r="BP387" t="s">
        <v>238</v>
      </c>
      <c r="BQ387">
        <v>0</v>
      </c>
      <c r="BR387">
        <v>2020</v>
      </c>
      <c r="BS387" t="s">
        <v>15</v>
      </c>
      <c r="BT387">
        <v>0</v>
      </c>
    </row>
    <row r="388" spans="1:72" x14ac:dyDescent="0.2">
      <c r="A388" t="s">
        <v>859</v>
      </c>
      <c r="B388" t="s">
        <v>3341</v>
      </c>
      <c r="C388" t="s">
        <v>3311</v>
      </c>
      <c r="D388">
        <f>IF(TYPE="R",40,IF(ISNA(INDEX(Categories!D:E,MATCH(GROUPTYPE,Categories!D:D,0),2)),0,INDEX(Categories!D:E,MATCH(GROUPTYPE,Categories!D:D,0),2)))</f>
        <v>13</v>
      </c>
      <c r="E388" t="str">
        <f>IF(TYPE="R","Retained Earnings",IF(ISNA(INDEX(Categories!D:F,MATCH(GLCATCODE,Categories!E:E,0),3)),0,INDEX(Categories!D:F,MATCH(GLCATCODE,Categories!E:E,0),3)))</f>
        <v>Cost and Expenses</v>
      </c>
      <c r="F388" t="s">
        <v>238</v>
      </c>
      <c r="G388" t="s">
        <v>2584</v>
      </c>
      <c r="H388" t="s">
        <v>3340</v>
      </c>
      <c r="I388" t="s">
        <v>2883</v>
      </c>
      <c r="J388" t="s">
        <v>2876</v>
      </c>
      <c r="K388" t="s">
        <v>2876</v>
      </c>
      <c r="L388" t="s">
        <v>2876</v>
      </c>
      <c r="M388" t="s">
        <v>2876</v>
      </c>
      <c r="N388" t="s">
        <v>2876</v>
      </c>
      <c r="O388" t="s">
        <v>2876</v>
      </c>
      <c r="P388" t="s">
        <v>2876</v>
      </c>
      <c r="Q388" t="s">
        <v>2877</v>
      </c>
      <c r="R388" t="s">
        <v>2948</v>
      </c>
      <c r="S388">
        <f>VLOOKUP(ACCOUNTEXSEG,Sheet6!$A$2:$C$4000,3,TRUE)</f>
        <v>13158.39</v>
      </c>
      <c r="T388">
        <f>IF(ACCTTYPE="I",0,OPENBALN)</f>
        <v>0</v>
      </c>
      <c r="U388">
        <v>3214.16</v>
      </c>
      <c r="V388">
        <v>0</v>
      </c>
      <c r="W388">
        <v>0</v>
      </c>
      <c r="X388">
        <v>2273.7399999999998</v>
      </c>
      <c r="Y388" s="179">
        <v>0</v>
      </c>
      <c r="Z388">
        <v>0</v>
      </c>
      <c r="AA388">
        <v>8580.35</v>
      </c>
      <c r="AB388">
        <v>0</v>
      </c>
      <c r="AC388">
        <v>0</v>
      </c>
      <c r="AD388">
        <v>6878.54</v>
      </c>
      <c r="AE388">
        <v>0</v>
      </c>
      <c r="AF388">
        <v>0</v>
      </c>
      <c r="AG388">
        <v>0</v>
      </c>
      <c r="AH388">
        <v>1107.23</v>
      </c>
      <c r="AI388">
        <v>1107.23</v>
      </c>
      <c r="AJ388">
        <v>1107.23</v>
      </c>
      <c r="AK388">
        <v>1107.23</v>
      </c>
      <c r="AL388">
        <v>1107.23</v>
      </c>
      <c r="AM388">
        <v>1107.23</v>
      </c>
      <c r="AN388">
        <v>8580.35</v>
      </c>
      <c r="AO388">
        <v>1107.23</v>
      </c>
      <c r="AP388">
        <v>1107.23</v>
      </c>
      <c r="AQ388">
        <v>1107.23</v>
      </c>
      <c r="AR388">
        <v>1107.23</v>
      </c>
      <c r="AS388">
        <v>1107.23</v>
      </c>
      <c r="AT388">
        <v>1107.23</v>
      </c>
      <c r="AU388" s="179">
        <v>3474.98</v>
      </c>
      <c r="AV388">
        <v>0</v>
      </c>
      <c r="AW388">
        <v>0</v>
      </c>
      <c r="AX388">
        <v>2621.21</v>
      </c>
      <c r="AY388">
        <v>0</v>
      </c>
      <c r="AZ388">
        <v>0</v>
      </c>
      <c r="BA388">
        <v>7262.5</v>
      </c>
      <c r="BB388">
        <v>0</v>
      </c>
      <c r="BC388">
        <v>0</v>
      </c>
      <c r="BD388">
        <v>8687.6299999999992</v>
      </c>
      <c r="BE388">
        <v>0</v>
      </c>
      <c r="BF388">
        <v>0</v>
      </c>
      <c r="BG388">
        <v>0</v>
      </c>
      <c r="BH388">
        <v>1203.4112500000001</v>
      </c>
      <c r="BI388">
        <v>667.88874999999996</v>
      </c>
      <c r="BJ388">
        <v>1169.0675000000001</v>
      </c>
      <c r="BK388">
        <v>975.00187500000004</v>
      </c>
      <c r="BL388">
        <v>1297.4925000000001</v>
      </c>
      <c r="BM388" t="s">
        <v>2879</v>
      </c>
      <c r="BN388">
        <v>20190701</v>
      </c>
      <c r="BO388">
        <v>15458.89</v>
      </c>
      <c r="BP388" t="s">
        <v>238</v>
      </c>
      <c r="BQ388">
        <v>15950.13</v>
      </c>
      <c r="BR388">
        <v>2020</v>
      </c>
      <c r="BS388" t="s">
        <v>15</v>
      </c>
      <c r="BT388">
        <v>15458.89</v>
      </c>
    </row>
    <row r="389" spans="1:72" x14ac:dyDescent="0.2">
      <c r="A389" t="s">
        <v>1542</v>
      </c>
      <c r="B389" t="s">
        <v>3342</v>
      </c>
      <c r="C389" t="s">
        <v>3311</v>
      </c>
      <c r="D389">
        <f>IF(TYPE="R",40,IF(ISNA(INDEX(Categories!D:E,MATCH(GROUPTYPE,Categories!D:D,0),2)),0,INDEX(Categories!D:E,MATCH(GROUPTYPE,Categories!D:D,0),2)))</f>
        <v>13</v>
      </c>
      <c r="E389" t="str">
        <f>IF(TYPE="R","Retained Earnings",IF(ISNA(INDEX(Categories!D:F,MATCH(GLCATCODE,Categories!E:E,0),3)),0,INDEX(Categories!D:F,MATCH(GLCATCODE,Categories!E:E,0),3)))</f>
        <v>Cost and Expenses</v>
      </c>
      <c r="F389" t="s">
        <v>238</v>
      </c>
      <c r="G389" t="s">
        <v>2587</v>
      </c>
      <c r="H389" t="s">
        <v>3340</v>
      </c>
      <c r="I389" t="s">
        <v>2889</v>
      </c>
      <c r="J389" t="s">
        <v>2876</v>
      </c>
      <c r="K389" t="s">
        <v>2876</v>
      </c>
      <c r="L389" t="s">
        <v>2876</v>
      </c>
      <c r="M389" t="s">
        <v>2876</v>
      </c>
      <c r="N389" t="s">
        <v>2876</v>
      </c>
      <c r="O389" t="s">
        <v>2876</v>
      </c>
      <c r="P389" t="s">
        <v>2876</v>
      </c>
      <c r="Q389" t="s">
        <v>2877</v>
      </c>
      <c r="R389" t="s">
        <v>2948</v>
      </c>
      <c r="S389">
        <f>VLOOKUP(ACCOUNTEXSEG,Sheet6!$A$2:$C$4000,3,TRUE)</f>
        <v>0</v>
      </c>
      <c r="T389">
        <f>IF(ACCTTYPE="I",0,OPENBALN)</f>
        <v>0</v>
      </c>
      <c r="U389">
        <v>0</v>
      </c>
      <c r="V389">
        <v>0</v>
      </c>
      <c r="W389">
        <v>0</v>
      </c>
      <c r="X389">
        <v>0</v>
      </c>
      <c r="Y389" s="179">
        <v>1498.51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131.12</v>
      </c>
      <c r="AI389">
        <v>131.12</v>
      </c>
      <c r="AJ389">
        <v>131.12</v>
      </c>
      <c r="AK389">
        <v>131.12</v>
      </c>
      <c r="AL389">
        <v>131.12</v>
      </c>
      <c r="AM389">
        <v>131.12</v>
      </c>
      <c r="AN389">
        <v>0</v>
      </c>
      <c r="AO389">
        <v>131.12</v>
      </c>
      <c r="AP389">
        <v>131.12</v>
      </c>
      <c r="AQ389">
        <v>131.12</v>
      </c>
      <c r="AR389">
        <v>131.12</v>
      </c>
      <c r="AS389">
        <v>131.12</v>
      </c>
      <c r="AT389">
        <v>131.12</v>
      </c>
      <c r="AU389" s="17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0</v>
      </c>
      <c r="BL389">
        <v>90.144999999999996</v>
      </c>
      <c r="BM389" t="s">
        <v>2879</v>
      </c>
      <c r="BN389">
        <v>20190701</v>
      </c>
      <c r="BO389">
        <v>0</v>
      </c>
      <c r="BP389" t="s">
        <v>238</v>
      </c>
      <c r="BQ389">
        <v>0</v>
      </c>
      <c r="BR389">
        <v>2020</v>
      </c>
      <c r="BS389" t="s">
        <v>15</v>
      </c>
      <c r="BT389">
        <v>0</v>
      </c>
    </row>
    <row r="390" spans="1:72" x14ac:dyDescent="0.2">
      <c r="A390" t="s">
        <v>860</v>
      </c>
      <c r="B390" t="s">
        <v>3343</v>
      </c>
      <c r="C390" t="s">
        <v>3311</v>
      </c>
      <c r="D390">
        <f>IF(TYPE="R",40,IF(ISNA(INDEX(Categories!D:E,MATCH(GROUPTYPE,Categories!D:D,0),2)),0,INDEX(Categories!D:E,MATCH(GROUPTYPE,Categories!D:D,0),2)))</f>
        <v>13</v>
      </c>
      <c r="E390" t="str">
        <f>IF(TYPE="R","Retained Earnings",IF(ISNA(INDEX(Categories!D:F,MATCH(GLCATCODE,Categories!E:E,0),3)),0,INDEX(Categories!D:F,MATCH(GLCATCODE,Categories!E:E,0),3)))</f>
        <v>Cost and Expenses</v>
      </c>
      <c r="F390" t="s">
        <v>238</v>
      </c>
      <c r="G390" t="s">
        <v>2588</v>
      </c>
      <c r="H390" t="s">
        <v>3340</v>
      </c>
      <c r="I390" t="s">
        <v>2891</v>
      </c>
      <c r="J390" t="s">
        <v>2876</v>
      </c>
      <c r="K390" t="s">
        <v>2876</v>
      </c>
      <c r="L390" t="s">
        <v>2876</v>
      </c>
      <c r="M390" t="s">
        <v>2876</v>
      </c>
      <c r="N390" t="s">
        <v>2876</v>
      </c>
      <c r="O390" t="s">
        <v>2876</v>
      </c>
      <c r="P390" t="s">
        <v>2876</v>
      </c>
      <c r="Q390" t="s">
        <v>2877</v>
      </c>
      <c r="R390" t="s">
        <v>2948</v>
      </c>
      <c r="S390">
        <f>VLOOKUP(ACCOUNTEXSEG,Sheet6!$A$2:$C$4000,3,TRUE)</f>
        <v>14859.96</v>
      </c>
      <c r="T390">
        <f>IF(ACCTTYPE="I",0,OPENBALN)</f>
        <v>0</v>
      </c>
      <c r="U390">
        <v>891.12</v>
      </c>
      <c r="V390">
        <v>1207.8499999999999</v>
      </c>
      <c r="W390">
        <v>421.58</v>
      </c>
      <c r="X390">
        <v>923.65</v>
      </c>
      <c r="Y390" s="179">
        <v>0</v>
      </c>
      <c r="Z390">
        <v>3174.31</v>
      </c>
      <c r="AA390">
        <v>3596.14</v>
      </c>
      <c r="AB390">
        <v>3508.9</v>
      </c>
      <c r="AC390">
        <v>2792.21</v>
      </c>
      <c r="AD390">
        <v>1270.54</v>
      </c>
      <c r="AE390">
        <v>911.14</v>
      </c>
      <c r="AF390">
        <v>896.89</v>
      </c>
      <c r="AG390">
        <v>896.89</v>
      </c>
      <c r="AH390">
        <v>1908.65</v>
      </c>
      <c r="AI390">
        <v>1908.65</v>
      </c>
      <c r="AJ390">
        <v>1908.65</v>
      </c>
      <c r="AK390">
        <v>1908.65</v>
      </c>
      <c r="AL390">
        <v>1908.65</v>
      </c>
      <c r="AM390">
        <v>1908.65</v>
      </c>
      <c r="AN390">
        <v>3596.14</v>
      </c>
      <c r="AO390">
        <v>1908.65</v>
      </c>
      <c r="AP390">
        <v>1908.65</v>
      </c>
      <c r="AQ390">
        <v>1908.65</v>
      </c>
      <c r="AR390">
        <v>1908.65</v>
      </c>
      <c r="AS390">
        <v>1908.65</v>
      </c>
      <c r="AT390">
        <v>1908.65</v>
      </c>
      <c r="AU390" s="179">
        <v>1483.3</v>
      </c>
      <c r="AV390">
        <v>397.9</v>
      </c>
      <c r="AW390">
        <v>612.79</v>
      </c>
      <c r="AX390">
        <v>1228.98</v>
      </c>
      <c r="AY390">
        <v>1946.32</v>
      </c>
      <c r="AZ390">
        <v>2523.35</v>
      </c>
      <c r="BA390">
        <v>3066.21</v>
      </c>
      <c r="BB390">
        <v>6423.52</v>
      </c>
      <c r="BC390">
        <v>0</v>
      </c>
      <c r="BD390">
        <v>2314.64</v>
      </c>
      <c r="BE390">
        <v>3390.25</v>
      </c>
      <c r="BF390">
        <v>0</v>
      </c>
      <c r="BG390">
        <v>0</v>
      </c>
      <c r="BH390">
        <v>1440.7874999999999</v>
      </c>
      <c r="BI390">
        <v>1766.4243750000001</v>
      </c>
      <c r="BJ390">
        <v>1491.3856249999999</v>
      </c>
      <c r="BK390">
        <v>1456.6468749999999</v>
      </c>
      <c r="BL390">
        <v>1536.9556250000001</v>
      </c>
      <c r="BM390" t="s">
        <v>2879</v>
      </c>
      <c r="BN390">
        <v>20190701</v>
      </c>
      <c r="BO390">
        <v>12975.82</v>
      </c>
      <c r="BP390" t="s">
        <v>238</v>
      </c>
      <c r="BQ390">
        <v>15194.62</v>
      </c>
      <c r="BR390">
        <v>2020</v>
      </c>
      <c r="BS390" t="s">
        <v>15</v>
      </c>
      <c r="BT390">
        <v>12975.82</v>
      </c>
    </row>
    <row r="391" spans="1:72" x14ac:dyDescent="0.2">
      <c r="A391" t="s">
        <v>861</v>
      </c>
      <c r="B391" t="s">
        <v>3344</v>
      </c>
      <c r="C391" t="s">
        <v>3311</v>
      </c>
      <c r="D391">
        <f>IF(TYPE="R",40,IF(ISNA(INDEX(Categories!D:E,MATCH(GROUPTYPE,Categories!D:D,0),2)),0,INDEX(Categories!D:E,MATCH(GROUPTYPE,Categories!D:D,0),2)))</f>
        <v>13</v>
      </c>
      <c r="E391" t="str">
        <f>IF(TYPE="R","Retained Earnings",IF(ISNA(INDEX(Categories!D:F,MATCH(GLCATCODE,Categories!E:E,0),3)),0,INDEX(Categories!D:F,MATCH(GLCATCODE,Categories!E:E,0),3)))</f>
        <v>Cost and Expenses</v>
      </c>
      <c r="F391" t="s">
        <v>238</v>
      </c>
      <c r="G391" t="s">
        <v>2592</v>
      </c>
      <c r="H391" t="s">
        <v>3340</v>
      </c>
      <c r="I391" t="s">
        <v>2899</v>
      </c>
      <c r="J391" t="s">
        <v>2876</v>
      </c>
      <c r="K391" t="s">
        <v>2876</v>
      </c>
      <c r="L391" t="s">
        <v>2876</v>
      </c>
      <c r="M391" t="s">
        <v>2876</v>
      </c>
      <c r="N391" t="s">
        <v>2876</v>
      </c>
      <c r="O391" t="s">
        <v>2876</v>
      </c>
      <c r="P391" t="s">
        <v>2876</v>
      </c>
      <c r="Q391" t="s">
        <v>2877</v>
      </c>
      <c r="R391" t="s">
        <v>2948</v>
      </c>
      <c r="S391">
        <f>VLOOKUP(ACCOUNTEXSEG,Sheet6!$A$2:$C$4000,3,TRUE)</f>
        <v>185.31</v>
      </c>
      <c r="T391">
        <f>IF(ACCTTYPE="I",0,OPENBALN)</f>
        <v>0</v>
      </c>
      <c r="U391">
        <v>81.17</v>
      </c>
      <c r="V391">
        <v>0</v>
      </c>
      <c r="W391">
        <v>0</v>
      </c>
      <c r="X391">
        <v>65.819999999999993</v>
      </c>
      <c r="Y391" s="179">
        <v>0</v>
      </c>
      <c r="Z391">
        <v>0</v>
      </c>
      <c r="AA391">
        <v>61.53</v>
      </c>
      <c r="AB391">
        <v>0</v>
      </c>
      <c r="AC391">
        <v>0</v>
      </c>
      <c r="AD391">
        <v>64.38</v>
      </c>
      <c r="AE391">
        <v>0</v>
      </c>
      <c r="AF391">
        <v>0</v>
      </c>
      <c r="AG391">
        <v>0</v>
      </c>
      <c r="AH391">
        <v>18.5</v>
      </c>
      <c r="AI391">
        <v>18.5</v>
      </c>
      <c r="AJ391">
        <v>18.5</v>
      </c>
      <c r="AK391">
        <v>18.5</v>
      </c>
      <c r="AL391">
        <v>18.5</v>
      </c>
      <c r="AM391">
        <v>18.5</v>
      </c>
      <c r="AN391">
        <v>61.53</v>
      </c>
      <c r="AO391">
        <v>18.5</v>
      </c>
      <c r="AP391">
        <v>18.5</v>
      </c>
      <c r="AQ391">
        <v>18.5</v>
      </c>
      <c r="AR391">
        <v>18.5</v>
      </c>
      <c r="AS391">
        <v>18.5</v>
      </c>
      <c r="AT391">
        <v>18.5</v>
      </c>
      <c r="AU391" s="179">
        <v>84.1</v>
      </c>
      <c r="AV391">
        <v>0</v>
      </c>
      <c r="AW391">
        <v>0</v>
      </c>
      <c r="AX391">
        <v>62.48</v>
      </c>
      <c r="AY391">
        <v>0</v>
      </c>
      <c r="AZ391">
        <v>0</v>
      </c>
      <c r="BA391">
        <v>68.3</v>
      </c>
      <c r="BB391">
        <v>0</v>
      </c>
      <c r="BC391">
        <v>0</v>
      </c>
      <c r="BD391">
        <v>62.24</v>
      </c>
      <c r="BE391">
        <v>0</v>
      </c>
      <c r="BF391">
        <v>0</v>
      </c>
      <c r="BG391">
        <v>0</v>
      </c>
      <c r="BH391">
        <v>20.743124999999999</v>
      </c>
      <c r="BI391">
        <v>16.719374999999999</v>
      </c>
      <c r="BJ391">
        <v>15.00625</v>
      </c>
      <c r="BK391">
        <v>15.561249999999999</v>
      </c>
      <c r="BL391">
        <v>16.564374999999998</v>
      </c>
      <c r="BM391" t="s">
        <v>2879</v>
      </c>
      <c r="BN391">
        <v>20190701</v>
      </c>
      <c r="BO391">
        <v>125.91</v>
      </c>
      <c r="BP391" t="s">
        <v>238</v>
      </c>
      <c r="BQ391">
        <v>130.54</v>
      </c>
      <c r="BR391">
        <v>2020</v>
      </c>
      <c r="BS391" t="s">
        <v>15</v>
      </c>
      <c r="BT391">
        <v>125.91</v>
      </c>
    </row>
    <row r="392" spans="1:72" x14ac:dyDescent="0.2">
      <c r="A392" t="s">
        <v>862</v>
      </c>
      <c r="B392" t="s">
        <v>3345</v>
      </c>
      <c r="C392" t="s">
        <v>3311</v>
      </c>
      <c r="D392">
        <f>IF(TYPE="R",40,IF(ISNA(INDEX(Categories!D:E,MATCH(GROUPTYPE,Categories!D:D,0),2)),0,INDEX(Categories!D:E,MATCH(GROUPTYPE,Categories!D:D,0),2)))</f>
        <v>13</v>
      </c>
      <c r="E392" t="str">
        <f>IF(TYPE="R","Retained Earnings",IF(ISNA(INDEX(Categories!D:F,MATCH(GLCATCODE,Categories!E:E,0),3)),0,INDEX(Categories!D:F,MATCH(GLCATCODE,Categories!E:E,0),3)))</f>
        <v>Cost and Expenses</v>
      </c>
      <c r="F392" t="s">
        <v>238</v>
      </c>
      <c r="G392" t="s">
        <v>2608</v>
      </c>
      <c r="H392" t="s">
        <v>3346</v>
      </c>
      <c r="I392" t="s">
        <v>2899</v>
      </c>
      <c r="J392" t="s">
        <v>2876</v>
      </c>
      <c r="K392" t="s">
        <v>2876</v>
      </c>
      <c r="L392" t="s">
        <v>2876</v>
      </c>
      <c r="M392" t="s">
        <v>2876</v>
      </c>
      <c r="N392" t="s">
        <v>2876</v>
      </c>
      <c r="O392" t="s">
        <v>2876</v>
      </c>
      <c r="P392" t="s">
        <v>2876</v>
      </c>
      <c r="Q392" t="s">
        <v>2877</v>
      </c>
      <c r="R392" t="s">
        <v>2948</v>
      </c>
      <c r="S392">
        <f>VLOOKUP(ACCOUNTEXSEG,Sheet6!$A$2:$C$4000,3,TRUE)</f>
        <v>5126.21</v>
      </c>
      <c r="T392">
        <f>IF(ACCTTYPE="I",0,OPENBALN)</f>
        <v>0</v>
      </c>
      <c r="U392">
        <v>544.08000000000004</v>
      </c>
      <c r="V392">
        <v>272.04000000000002</v>
      </c>
      <c r="W392">
        <v>290.8</v>
      </c>
      <c r="X392">
        <v>281.42</v>
      </c>
      <c r="Y392" s="179">
        <v>290.8</v>
      </c>
      <c r="Z392">
        <v>2842.33</v>
      </c>
      <c r="AA392">
        <v>1904.27</v>
      </c>
      <c r="AB392">
        <v>0</v>
      </c>
      <c r="AC392">
        <v>1125.68</v>
      </c>
      <c r="AD392">
        <v>525.32000000000005</v>
      </c>
      <c r="AE392">
        <v>1294.53</v>
      </c>
      <c r="AF392">
        <v>872.4</v>
      </c>
      <c r="AG392">
        <v>872.4</v>
      </c>
      <c r="AH392">
        <v>803.97</v>
      </c>
      <c r="AI392">
        <v>803.97</v>
      </c>
      <c r="AJ392">
        <v>803.97</v>
      </c>
      <c r="AK392">
        <v>803.97</v>
      </c>
      <c r="AL392">
        <v>803.97</v>
      </c>
      <c r="AM392">
        <v>803.97</v>
      </c>
      <c r="AN392">
        <v>741.07</v>
      </c>
      <c r="AO392">
        <v>803.97</v>
      </c>
      <c r="AP392">
        <v>803.97</v>
      </c>
      <c r="AQ392">
        <v>803.97</v>
      </c>
      <c r="AR392">
        <v>803.97</v>
      </c>
      <c r="AS392">
        <v>803.97</v>
      </c>
      <c r="AT392">
        <v>803.97</v>
      </c>
      <c r="AU392" s="179">
        <v>854.38</v>
      </c>
      <c r="AV392">
        <v>805.68</v>
      </c>
      <c r="AW392">
        <v>892</v>
      </c>
      <c r="AX392">
        <v>829.66</v>
      </c>
      <c r="AY392">
        <v>882.09</v>
      </c>
      <c r="AZ392">
        <v>853.64</v>
      </c>
      <c r="BA392">
        <v>848.63</v>
      </c>
      <c r="BB392">
        <v>872.4</v>
      </c>
      <c r="BC392">
        <v>844.26</v>
      </c>
      <c r="BD392">
        <v>844.26</v>
      </c>
      <c r="BE392">
        <v>844.26</v>
      </c>
      <c r="BF392">
        <v>872.4</v>
      </c>
      <c r="BG392">
        <v>872.4</v>
      </c>
      <c r="BH392">
        <v>640.22874999999999</v>
      </c>
      <c r="BI392">
        <v>463.51125000000002</v>
      </c>
      <c r="BJ392">
        <v>1095.95875</v>
      </c>
      <c r="BK392">
        <v>406.745</v>
      </c>
      <c r="BL392">
        <v>599.04624999999999</v>
      </c>
      <c r="BM392" t="s">
        <v>2879</v>
      </c>
      <c r="BN392">
        <v>20190701</v>
      </c>
      <c r="BO392">
        <v>5722.2</v>
      </c>
      <c r="BP392" t="s">
        <v>238</v>
      </c>
      <c r="BQ392">
        <v>5126.21</v>
      </c>
      <c r="BR392">
        <v>2020</v>
      </c>
      <c r="BS392" t="s">
        <v>15</v>
      </c>
      <c r="BT392">
        <v>5722.2</v>
      </c>
    </row>
    <row r="393" spans="1:72" x14ac:dyDescent="0.2">
      <c r="A393" t="s">
        <v>864</v>
      </c>
      <c r="B393" t="s">
        <v>3347</v>
      </c>
      <c r="C393" t="s">
        <v>3311</v>
      </c>
      <c r="D393">
        <f>IF(TYPE="R",40,IF(ISNA(INDEX(Categories!D:E,MATCH(GROUPTYPE,Categories!D:D,0),2)),0,INDEX(Categories!D:E,MATCH(GROUPTYPE,Categories!D:D,0),2)))</f>
        <v>13</v>
      </c>
      <c r="E393" t="str">
        <f>IF(TYPE="R","Retained Earnings",IF(ISNA(INDEX(Categories!D:F,MATCH(GLCATCODE,Categories!E:E,0),3)),0,INDEX(Categories!D:F,MATCH(GLCATCODE,Categories!E:E,0),3)))</f>
        <v>Cost and Expenses</v>
      </c>
      <c r="F393" t="s">
        <v>238</v>
      </c>
      <c r="G393" t="s">
        <v>2610</v>
      </c>
      <c r="H393" t="s">
        <v>3346</v>
      </c>
      <c r="I393" t="s">
        <v>2903</v>
      </c>
      <c r="J393" t="s">
        <v>2876</v>
      </c>
      <c r="K393" t="s">
        <v>2876</v>
      </c>
      <c r="L393" t="s">
        <v>2876</v>
      </c>
      <c r="M393" t="s">
        <v>2876</v>
      </c>
      <c r="N393" t="s">
        <v>2876</v>
      </c>
      <c r="O393" t="s">
        <v>2876</v>
      </c>
      <c r="P393" t="s">
        <v>2876</v>
      </c>
      <c r="Q393" t="s">
        <v>2877</v>
      </c>
      <c r="R393" t="s">
        <v>2948</v>
      </c>
      <c r="S393">
        <f>VLOOKUP(ACCOUNTEXSEG,Sheet6!$A$2:$C$4000,3,TRUE)</f>
        <v>0</v>
      </c>
      <c r="T393">
        <f>IF(ACCTTYPE="I",0,OPENBALN)</f>
        <v>0</v>
      </c>
      <c r="U393">
        <v>0</v>
      </c>
      <c r="V393">
        <v>0</v>
      </c>
      <c r="W393">
        <v>0</v>
      </c>
      <c r="X393">
        <v>0</v>
      </c>
      <c r="Y393" s="179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 s="179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35.1875</v>
      </c>
      <c r="BL393">
        <v>0</v>
      </c>
      <c r="BM393" t="s">
        <v>2879</v>
      </c>
      <c r="BN393">
        <v>20190701</v>
      </c>
      <c r="BO393">
        <v>0</v>
      </c>
      <c r="BP393" t="s">
        <v>238</v>
      </c>
      <c r="BQ393">
        <v>0</v>
      </c>
      <c r="BR393">
        <v>2020</v>
      </c>
      <c r="BS393" t="s">
        <v>15</v>
      </c>
      <c r="BT393">
        <v>0</v>
      </c>
    </row>
    <row r="394" spans="1:72" x14ac:dyDescent="0.2">
      <c r="A394" t="s">
        <v>865</v>
      </c>
      <c r="B394" t="s">
        <v>3348</v>
      </c>
      <c r="C394" t="s">
        <v>3311</v>
      </c>
      <c r="D394">
        <f>IF(TYPE="R",40,IF(ISNA(INDEX(Categories!D:E,MATCH(GROUPTYPE,Categories!D:D,0),2)),0,INDEX(Categories!D:E,MATCH(GROUPTYPE,Categories!D:D,0),2)))</f>
        <v>13</v>
      </c>
      <c r="E394" t="str">
        <f>IF(TYPE="R","Retained Earnings",IF(ISNA(INDEX(Categories!D:F,MATCH(GLCATCODE,Categories!E:E,0),3)),0,INDEX(Categories!D:F,MATCH(GLCATCODE,Categories!E:E,0),3)))</f>
        <v>Cost and Expenses</v>
      </c>
      <c r="F394" t="s">
        <v>238</v>
      </c>
      <c r="G394" t="s">
        <v>2611</v>
      </c>
      <c r="H394" t="s">
        <v>3346</v>
      </c>
      <c r="I394" t="s">
        <v>2905</v>
      </c>
      <c r="J394" t="s">
        <v>2876</v>
      </c>
      <c r="K394" t="s">
        <v>2876</v>
      </c>
      <c r="L394" t="s">
        <v>2876</v>
      </c>
      <c r="M394" t="s">
        <v>2876</v>
      </c>
      <c r="N394" t="s">
        <v>2876</v>
      </c>
      <c r="O394" t="s">
        <v>2876</v>
      </c>
      <c r="P394" t="s">
        <v>2876</v>
      </c>
      <c r="Q394" t="s">
        <v>2877</v>
      </c>
      <c r="R394" t="s">
        <v>2948</v>
      </c>
      <c r="S394">
        <f>VLOOKUP(ACCOUNTEXSEG,Sheet6!$A$2:$C$4000,3,TRUE)</f>
        <v>0</v>
      </c>
      <c r="T394">
        <f>IF(ACCTTYPE="I",0,OPENBALN)</f>
        <v>0</v>
      </c>
      <c r="U394">
        <v>0</v>
      </c>
      <c r="V394">
        <v>0</v>
      </c>
      <c r="W394">
        <v>0</v>
      </c>
      <c r="X394">
        <v>0</v>
      </c>
      <c r="Y394" s="179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 s="179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-40.576000000000001</v>
      </c>
      <c r="BL394">
        <v>0</v>
      </c>
      <c r="BM394" t="s">
        <v>2879</v>
      </c>
      <c r="BN394">
        <v>20190701</v>
      </c>
      <c r="BO394">
        <v>0</v>
      </c>
      <c r="BP394" t="s">
        <v>238</v>
      </c>
      <c r="BQ394">
        <v>0</v>
      </c>
      <c r="BR394">
        <v>2020</v>
      </c>
      <c r="BS394" t="s">
        <v>15</v>
      </c>
      <c r="BT394">
        <v>0</v>
      </c>
    </row>
    <row r="395" spans="1:72" x14ac:dyDescent="0.2">
      <c r="A395" t="s">
        <v>866</v>
      </c>
      <c r="B395" t="s">
        <v>3349</v>
      </c>
      <c r="C395" t="s">
        <v>3311</v>
      </c>
      <c r="D395">
        <f>IF(TYPE="R",40,IF(ISNA(INDEX(Categories!D:E,MATCH(GROUPTYPE,Categories!D:D,0),2)),0,INDEX(Categories!D:E,MATCH(GROUPTYPE,Categories!D:D,0),2)))</f>
        <v>13</v>
      </c>
      <c r="E395" t="str">
        <f>IF(TYPE="R","Retained Earnings",IF(ISNA(INDEX(Categories!D:F,MATCH(GLCATCODE,Categories!E:E,0),3)),0,INDEX(Categories!D:F,MATCH(GLCATCODE,Categories!E:E,0),3)))</f>
        <v>Cost and Expenses</v>
      </c>
      <c r="F395" t="s">
        <v>238</v>
      </c>
      <c r="G395" t="s">
        <v>2612</v>
      </c>
      <c r="H395" t="s">
        <v>3346</v>
      </c>
      <c r="I395" t="s">
        <v>2907</v>
      </c>
      <c r="J395" t="s">
        <v>2876</v>
      </c>
      <c r="K395" t="s">
        <v>2876</v>
      </c>
      <c r="L395" t="s">
        <v>2876</v>
      </c>
      <c r="M395" t="s">
        <v>2876</v>
      </c>
      <c r="N395" t="s">
        <v>2876</v>
      </c>
      <c r="O395" t="s">
        <v>2876</v>
      </c>
      <c r="P395" t="s">
        <v>2876</v>
      </c>
      <c r="Q395" t="s">
        <v>2877</v>
      </c>
      <c r="R395" t="s">
        <v>2948</v>
      </c>
      <c r="S395">
        <f>VLOOKUP(ACCOUNTEXSEG,Sheet6!$A$2:$C$4000,3,TRUE)</f>
        <v>0</v>
      </c>
      <c r="T395">
        <f>IF(ACCTTYPE="I",0,OPENBALN)</f>
        <v>0</v>
      </c>
      <c r="U395">
        <v>0</v>
      </c>
      <c r="V395">
        <v>0</v>
      </c>
      <c r="W395">
        <v>0</v>
      </c>
      <c r="X395">
        <v>0</v>
      </c>
      <c r="Y395" s="179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 s="179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114.79466600000001</v>
      </c>
      <c r="BL395">
        <v>0</v>
      </c>
      <c r="BM395" t="s">
        <v>2879</v>
      </c>
      <c r="BN395">
        <v>20190701</v>
      </c>
      <c r="BO395">
        <v>0</v>
      </c>
      <c r="BP395" t="s">
        <v>238</v>
      </c>
      <c r="BQ395">
        <v>0</v>
      </c>
      <c r="BR395">
        <v>2020</v>
      </c>
      <c r="BS395" t="s">
        <v>15</v>
      </c>
      <c r="BT395">
        <v>0</v>
      </c>
    </row>
    <row r="396" spans="1:72" x14ac:dyDescent="0.2">
      <c r="A396" t="s">
        <v>867</v>
      </c>
      <c r="B396" t="s">
        <v>3350</v>
      </c>
      <c r="C396" t="s">
        <v>3311</v>
      </c>
      <c r="D396">
        <f>IF(TYPE="R",40,IF(ISNA(INDEX(Categories!D:E,MATCH(GROUPTYPE,Categories!D:D,0),2)),0,INDEX(Categories!D:E,MATCH(GROUPTYPE,Categories!D:D,0),2)))</f>
        <v>13</v>
      </c>
      <c r="E396" t="str">
        <f>IF(TYPE="R","Retained Earnings",IF(ISNA(INDEX(Categories!D:F,MATCH(GLCATCODE,Categories!E:E,0),3)),0,INDEX(Categories!D:F,MATCH(GLCATCODE,Categories!E:E,0),3)))</f>
        <v>Cost and Expenses</v>
      </c>
      <c r="F396" t="s">
        <v>238</v>
      </c>
      <c r="G396" t="s">
        <v>2613</v>
      </c>
      <c r="H396" t="s">
        <v>3346</v>
      </c>
      <c r="I396" t="s">
        <v>2909</v>
      </c>
      <c r="J396" t="s">
        <v>2876</v>
      </c>
      <c r="K396" t="s">
        <v>2876</v>
      </c>
      <c r="L396" t="s">
        <v>2876</v>
      </c>
      <c r="M396" t="s">
        <v>2876</v>
      </c>
      <c r="N396" t="s">
        <v>2876</v>
      </c>
      <c r="O396" t="s">
        <v>2876</v>
      </c>
      <c r="P396" t="s">
        <v>2876</v>
      </c>
      <c r="Q396" t="s">
        <v>2877</v>
      </c>
      <c r="R396" t="s">
        <v>2948</v>
      </c>
      <c r="S396">
        <f>VLOOKUP(ACCOUNTEXSEG,Sheet6!$A$2:$C$4000,3,TRUE)</f>
        <v>0</v>
      </c>
      <c r="T396">
        <f>IF(ACCTTYPE="I",0,OPENBALN)</f>
        <v>0</v>
      </c>
      <c r="U396">
        <v>0</v>
      </c>
      <c r="V396">
        <v>0</v>
      </c>
      <c r="W396">
        <v>0</v>
      </c>
      <c r="X396">
        <v>0</v>
      </c>
      <c r="Y396" s="179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 s="179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-52.220666000000001</v>
      </c>
      <c r="BK396">
        <v>-75.986000000000004</v>
      </c>
      <c r="BL396">
        <v>0</v>
      </c>
      <c r="BM396" t="s">
        <v>2879</v>
      </c>
      <c r="BN396">
        <v>20190701</v>
      </c>
      <c r="BO396">
        <v>0</v>
      </c>
      <c r="BP396" t="s">
        <v>238</v>
      </c>
      <c r="BQ396">
        <v>0</v>
      </c>
      <c r="BR396">
        <v>2020</v>
      </c>
      <c r="BS396" t="s">
        <v>15</v>
      </c>
      <c r="BT396">
        <v>0</v>
      </c>
    </row>
    <row r="397" spans="1:72" x14ac:dyDescent="0.2">
      <c r="A397" t="s">
        <v>868</v>
      </c>
      <c r="B397" t="s">
        <v>3351</v>
      </c>
      <c r="C397" t="s">
        <v>3311</v>
      </c>
      <c r="D397">
        <f>IF(TYPE="R",40,IF(ISNA(INDEX(Categories!D:E,MATCH(GROUPTYPE,Categories!D:D,0),2)),0,INDEX(Categories!D:E,MATCH(GROUPTYPE,Categories!D:D,0),2)))</f>
        <v>13</v>
      </c>
      <c r="E397" t="str">
        <f>IF(TYPE="R","Retained Earnings",IF(ISNA(INDEX(Categories!D:F,MATCH(GLCATCODE,Categories!E:E,0),3)),0,INDEX(Categories!D:F,MATCH(GLCATCODE,Categories!E:E,0),3)))</f>
        <v>Cost and Expenses</v>
      </c>
      <c r="F397" t="s">
        <v>238</v>
      </c>
      <c r="G397" t="s">
        <v>2614</v>
      </c>
      <c r="H397" t="s">
        <v>3352</v>
      </c>
      <c r="I397" t="s">
        <v>2875</v>
      </c>
      <c r="J397" t="s">
        <v>2876</v>
      </c>
      <c r="K397" t="s">
        <v>2876</v>
      </c>
      <c r="L397" t="s">
        <v>2876</v>
      </c>
      <c r="M397" t="s">
        <v>2876</v>
      </c>
      <c r="N397" t="s">
        <v>2876</v>
      </c>
      <c r="O397" t="s">
        <v>2876</v>
      </c>
      <c r="P397" t="s">
        <v>2876</v>
      </c>
      <c r="Q397" t="s">
        <v>2877</v>
      </c>
      <c r="R397" t="s">
        <v>2948</v>
      </c>
      <c r="S397">
        <f>VLOOKUP(ACCOUNTEXSEG,Sheet6!$A$2:$C$4000,3,TRUE)</f>
        <v>20023.650000000001</v>
      </c>
      <c r="T397">
        <f>IF(ACCTTYPE="I",0,OPENBALN)</f>
        <v>0</v>
      </c>
      <c r="U397">
        <v>3524.33</v>
      </c>
      <c r="V397">
        <v>3296.94</v>
      </c>
      <c r="W397">
        <v>3524.33</v>
      </c>
      <c r="X397">
        <v>3410.64</v>
      </c>
      <c r="Y397" s="179">
        <v>3524.33</v>
      </c>
      <c r="Z397">
        <v>3410.57</v>
      </c>
      <c r="AA397">
        <v>3630.05</v>
      </c>
      <c r="AB397">
        <v>3568.29</v>
      </c>
      <c r="AC397">
        <v>3540.17</v>
      </c>
      <c r="AD397">
        <v>3658.18</v>
      </c>
      <c r="AE397">
        <v>3540.17</v>
      </c>
      <c r="AF397">
        <v>3658.18</v>
      </c>
      <c r="AG397">
        <v>3658.18</v>
      </c>
      <c r="AH397">
        <v>3630.05</v>
      </c>
      <c r="AI397">
        <v>3278.76</v>
      </c>
      <c r="AJ397">
        <v>3630.05</v>
      </c>
      <c r="AK397">
        <v>3512.95</v>
      </c>
      <c r="AL397">
        <v>3630.05</v>
      </c>
      <c r="AM397">
        <v>3512.95</v>
      </c>
      <c r="AN397">
        <v>3630.05</v>
      </c>
      <c r="AO397">
        <v>3630.05</v>
      </c>
      <c r="AP397">
        <v>3512.95</v>
      </c>
      <c r="AQ397">
        <v>3630.05</v>
      </c>
      <c r="AR397">
        <v>3512.95</v>
      </c>
      <c r="AS397">
        <v>3630.05</v>
      </c>
      <c r="AT397">
        <v>3630.05</v>
      </c>
      <c r="AU397" s="179">
        <v>3391.99</v>
      </c>
      <c r="AV397">
        <v>3063.73</v>
      </c>
      <c r="AW397">
        <v>3391.99</v>
      </c>
      <c r="AX397">
        <v>3282.56</v>
      </c>
      <c r="AY397">
        <v>3391.99</v>
      </c>
      <c r="AZ397">
        <v>3282.59</v>
      </c>
      <c r="BA397">
        <v>3410.64</v>
      </c>
      <c r="BB397">
        <v>3524.33</v>
      </c>
      <c r="BC397">
        <v>3410.64</v>
      </c>
      <c r="BD397">
        <v>3524.33</v>
      </c>
      <c r="BE397">
        <v>3410.64</v>
      </c>
      <c r="BF397">
        <v>3524.33</v>
      </c>
      <c r="BG397">
        <v>3524.33</v>
      </c>
      <c r="BH397">
        <v>2489.28125</v>
      </c>
      <c r="BI397">
        <v>2501.1156249999999</v>
      </c>
      <c r="BJ397">
        <v>2472.171875</v>
      </c>
      <c r="BK397">
        <v>2395.4906249999999</v>
      </c>
      <c r="BL397">
        <v>2671.3068750000002</v>
      </c>
      <c r="BM397" t="s">
        <v>2879</v>
      </c>
      <c r="BN397">
        <v>20190701</v>
      </c>
      <c r="BO397">
        <v>21595.040000000001</v>
      </c>
      <c r="BP397" t="s">
        <v>238</v>
      </c>
      <c r="BQ397">
        <v>20804.91</v>
      </c>
      <c r="BR397">
        <v>2020</v>
      </c>
      <c r="BS397" t="s">
        <v>15</v>
      </c>
      <c r="BT397">
        <v>21595.040000000001</v>
      </c>
    </row>
    <row r="398" spans="1:72" x14ac:dyDescent="0.2">
      <c r="A398" t="s">
        <v>869</v>
      </c>
      <c r="B398" t="s">
        <v>3353</v>
      </c>
      <c r="C398" t="s">
        <v>3311</v>
      </c>
      <c r="D398">
        <f>IF(TYPE="R",40,IF(ISNA(INDEX(Categories!D:E,MATCH(GROUPTYPE,Categories!D:D,0),2)),0,INDEX(Categories!D:E,MATCH(GROUPTYPE,Categories!D:D,0),2)))</f>
        <v>13</v>
      </c>
      <c r="E398" t="str">
        <f>IF(TYPE="R","Retained Earnings",IF(ISNA(INDEX(Categories!D:F,MATCH(GLCATCODE,Categories!E:E,0),3)),0,INDEX(Categories!D:F,MATCH(GLCATCODE,Categories!E:E,0),3)))</f>
        <v>Cost and Expenses</v>
      </c>
      <c r="F398" t="s">
        <v>238</v>
      </c>
      <c r="G398" t="s">
        <v>2615</v>
      </c>
      <c r="H398" t="s">
        <v>3352</v>
      </c>
      <c r="I398" t="s">
        <v>2881</v>
      </c>
      <c r="J398" t="s">
        <v>2876</v>
      </c>
      <c r="K398" t="s">
        <v>2876</v>
      </c>
      <c r="L398" t="s">
        <v>2876</v>
      </c>
      <c r="M398" t="s">
        <v>2876</v>
      </c>
      <c r="N398" t="s">
        <v>2876</v>
      </c>
      <c r="O398" t="s">
        <v>2876</v>
      </c>
      <c r="P398" t="s">
        <v>2876</v>
      </c>
      <c r="Q398" t="s">
        <v>2877</v>
      </c>
      <c r="R398" t="s">
        <v>2948</v>
      </c>
      <c r="S398">
        <f>VLOOKUP(ACCOUNTEXSEG,Sheet6!$A$2:$C$4000,3,TRUE)</f>
        <v>26224.35</v>
      </c>
      <c r="T398">
        <f>IF(ACCTTYPE="I",0,OPENBALN)</f>
        <v>0</v>
      </c>
      <c r="U398">
        <v>4663.45</v>
      </c>
      <c r="V398">
        <v>4362.58</v>
      </c>
      <c r="W398">
        <v>4663.45</v>
      </c>
      <c r="X398">
        <v>4513.0200000000004</v>
      </c>
      <c r="Y398" s="179">
        <v>4663.45</v>
      </c>
      <c r="Z398">
        <v>4512.9399999999996</v>
      </c>
      <c r="AA398">
        <v>4803.3500000000004</v>
      </c>
      <c r="AB398">
        <v>4633.68</v>
      </c>
      <c r="AC398">
        <v>4641.16</v>
      </c>
      <c r="AD398">
        <v>4795.8599999999997</v>
      </c>
      <c r="AE398">
        <v>4641.16</v>
      </c>
      <c r="AF398">
        <v>4795.8599999999997</v>
      </c>
      <c r="AG398">
        <v>4795.8599999999997</v>
      </c>
      <c r="AH398">
        <v>4803.3500000000004</v>
      </c>
      <c r="AI398">
        <v>4338.51</v>
      </c>
      <c r="AJ398">
        <v>4803.3500000000004</v>
      </c>
      <c r="AK398">
        <v>4648.3999999999996</v>
      </c>
      <c r="AL398">
        <v>4803.3500000000004</v>
      </c>
      <c r="AM398">
        <v>4648.3999999999996</v>
      </c>
      <c r="AN398">
        <v>4803.3500000000004</v>
      </c>
      <c r="AO398">
        <v>4803.3500000000004</v>
      </c>
      <c r="AP398">
        <v>4648.3999999999996</v>
      </c>
      <c r="AQ398">
        <v>4803.3500000000004</v>
      </c>
      <c r="AR398">
        <v>4648.3999999999996</v>
      </c>
      <c r="AS398">
        <v>4803.3500000000004</v>
      </c>
      <c r="AT398">
        <v>4803.3500000000004</v>
      </c>
      <c r="AU398" s="179">
        <v>4442.37</v>
      </c>
      <c r="AV398">
        <v>4012.48</v>
      </c>
      <c r="AW398">
        <v>4442.37</v>
      </c>
      <c r="AX398">
        <v>4299.08</v>
      </c>
      <c r="AY398">
        <v>4442.37</v>
      </c>
      <c r="AZ398">
        <v>4299.08</v>
      </c>
      <c r="BA398">
        <v>4513.0200000000004</v>
      </c>
      <c r="BB398">
        <v>4663.45</v>
      </c>
      <c r="BC398">
        <v>4513.0200000000004</v>
      </c>
      <c r="BD398">
        <v>4663.45</v>
      </c>
      <c r="BE398">
        <v>4513.0200000000004</v>
      </c>
      <c r="BF398">
        <v>4663.45</v>
      </c>
      <c r="BG398">
        <v>4663.45</v>
      </c>
      <c r="BH398">
        <v>3260.1312499999999</v>
      </c>
      <c r="BI398">
        <v>3135.984375</v>
      </c>
      <c r="BJ398">
        <v>3185.7249999999999</v>
      </c>
      <c r="BK398">
        <v>3178.9281249999999</v>
      </c>
      <c r="BL398">
        <v>3534.7224999999999</v>
      </c>
      <c r="BM398" t="s">
        <v>2879</v>
      </c>
      <c r="BN398">
        <v>20190701</v>
      </c>
      <c r="BO398">
        <v>28311.07</v>
      </c>
      <c r="BP398" t="s">
        <v>238</v>
      </c>
      <c r="BQ398">
        <v>27529.41</v>
      </c>
      <c r="BR398">
        <v>2020</v>
      </c>
      <c r="BS398" t="s">
        <v>15</v>
      </c>
      <c r="BT398">
        <v>28311.07</v>
      </c>
    </row>
    <row r="399" spans="1:72" x14ac:dyDescent="0.2">
      <c r="A399" t="s">
        <v>870</v>
      </c>
      <c r="B399" t="s">
        <v>3354</v>
      </c>
      <c r="C399" t="s">
        <v>3311</v>
      </c>
      <c r="D399">
        <f>IF(TYPE="R",40,IF(ISNA(INDEX(Categories!D:E,MATCH(GROUPTYPE,Categories!D:D,0),2)),0,INDEX(Categories!D:E,MATCH(GROUPTYPE,Categories!D:D,0),2)))</f>
        <v>13</v>
      </c>
      <c r="E399" t="str">
        <f>IF(TYPE="R","Retained Earnings",IF(ISNA(INDEX(Categories!D:F,MATCH(GLCATCODE,Categories!E:E,0),3)),0,INDEX(Categories!D:F,MATCH(GLCATCODE,Categories!E:E,0),3)))</f>
        <v>Cost and Expenses</v>
      </c>
      <c r="F399" t="s">
        <v>238</v>
      </c>
      <c r="G399" t="s">
        <v>2616</v>
      </c>
      <c r="H399" t="s">
        <v>3352</v>
      </c>
      <c r="I399" t="s">
        <v>2883</v>
      </c>
      <c r="J399" t="s">
        <v>2876</v>
      </c>
      <c r="K399" t="s">
        <v>2876</v>
      </c>
      <c r="L399" t="s">
        <v>2876</v>
      </c>
      <c r="M399" t="s">
        <v>2876</v>
      </c>
      <c r="N399" t="s">
        <v>2876</v>
      </c>
      <c r="O399" t="s">
        <v>2876</v>
      </c>
      <c r="P399" t="s">
        <v>2876</v>
      </c>
      <c r="Q399" t="s">
        <v>2877</v>
      </c>
      <c r="R399" t="s">
        <v>2948</v>
      </c>
      <c r="S399">
        <f>VLOOKUP(ACCOUNTEXSEG,Sheet6!$A$2:$C$4000,3,TRUE)</f>
        <v>38946.730000000003</v>
      </c>
      <c r="T399">
        <f>IF(ACCTTYPE="I",0,OPENBALN)</f>
        <v>0</v>
      </c>
      <c r="U399">
        <v>6955.68</v>
      </c>
      <c r="V399">
        <v>6506.93</v>
      </c>
      <c r="W399">
        <v>6955.68</v>
      </c>
      <c r="X399">
        <v>6731.31</v>
      </c>
      <c r="Y399" s="179">
        <v>6955.68</v>
      </c>
      <c r="Z399">
        <v>6731.25</v>
      </c>
      <c r="AA399">
        <v>7164.35</v>
      </c>
      <c r="AB399">
        <v>5761.57</v>
      </c>
      <c r="AC399">
        <v>6357</v>
      </c>
      <c r="AD399">
        <v>6568.92</v>
      </c>
      <c r="AE399">
        <v>6357</v>
      </c>
      <c r="AF399">
        <v>6568.92</v>
      </c>
      <c r="AG399">
        <v>6568.92</v>
      </c>
      <c r="AH399">
        <v>7164.35</v>
      </c>
      <c r="AI399">
        <v>6471.02</v>
      </c>
      <c r="AJ399">
        <v>7164.35</v>
      </c>
      <c r="AK399">
        <v>6933.24</v>
      </c>
      <c r="AL399">
        <v>7164.35</v>
      </c>
      <c r="AM399">
        <v>6933.24</v>
      </c>
      <c r="AN399">
        <v>7164.35</v>
      </c>
      <c r="AO399">
        <v>7164.35</v>
      </c>
      <c r="AP399">
        <v>6933.24</v>
      </c>
      <c r="AQ399">
        <v>7164.35</v>
      </c>
      <c r="AR399">
        <v>6933.24</v>
      </c>
      <c r="AS399">
        <v>7164.35</v>
      </c>
      <c r="AT399">
        <v>7164.35</v>
      </c>
      <c r="AU399" s="179">
        <v>6975.68</v>
      </c>
      <c r="AV399">
        <v>6008.55</v>
      </c>
      <c r="AW399">
        <v>6652.31</v>
      </c>
      <c r="AX399">
        <v>6437.72</v>
      </c>
      <c r="AY399">
        <v>6652.31</v>
      </c>
      <c r="AZ399">
        <v>6765.6</v>
      </c>
      <c r="BA399">
        <v>6731.31</v>
      </c>
      <c r="BB399">
        <v>6955.68</v>
      </c>
      <c r="BC399">
        <v>6731.31</v>
      </c>
      <c r="BD399">
        <v>6955.68</v>
      </c>
      <c r="BE399">
        <v>6731.31</v>
      </c>
      <c r="BF399">
        <v>6955.68</v>
      </c>
      <c r="BG399">
        <v>6955.68</v>
      </c>
      <c r="BH399">
        <v>4902.4312499999996</v>
      </c>
      <c r="BI399">
        <v>4697.3937500000002</v>
      </c>
      <c r="BJ399">
        <v>4467.7218750000002</v>
      </c>
      <c r="BK399">
        <v>4436.42875</v>
      </c>
      <c r="BL399">
        <v>5272.1518749999996</v>
      </c>
      <c r="BM399" t="s">
        <v>2879</v>
      </c>
      <c r="BN399">
        <v>20190701</v>
      </c>
      <c r="BO399">
        <v>38777.760000000002</v>
      </c>
      <c r="BP399" t="s">
        <v>238</v>
      </c>
      <c r="BQ399">
        <v>41060.97</v>
      </c>
      <c r="BR399">
        <v>2020</v>
      </c>
      <c r="BS399" t="s">
        <v>15</v>
      </c>
      <c r="BT399">
        <v>38777.760000000002</v>
      </c>
    </row>
    <row r="400" spans="1:72" x14ac:dyDescent="0.2">
      <c r="A400" t="s">
        <v>871</v>
      </c>
      <c r="B400" t="s">
        <v>3355</v>
      </c>
      <c r="C400" t="s">
        <v>3311</v>
      </c>
      <c r="D400">
        <f>IF(TYPE="R",40,IF(ISNA(INDEX(Categories!D:E,MATCH(GROUPTYPE,Categories!D:D,0),2)),0,INDEX(Categories!D:E,MATCH(GROUPTYPE,Categories!D:D,0),2)))</f>
        <v>13</v>
      </c>
      <c r="E400" t="str">
        <f>IF(TYPE="R","Retained Earnings",IF(ISNA(INDEX(Categories!D:F,MATCH(GLCATCODE,Categories!E:E,0),3)),0,INDEX(Categories!D:F,MATCH(GLCATCODE,Categories!E:E,0),3)))</f>
        <v>Cost and Expenses</v>
      </c>
      <c r="F400" t="s">
        <v>238</v>
      </c>
      <c r="G400" t="s">
        <v>2617</v>
      </c>
      <c r="H400" t="s">
        <v>3352</v>
      </c>
      <c r="I400" t="s">
        <v>2885</v>
      </c>
      <c r="J400" t="s">
        <v>2876</v>
      </c>
      <c r="K400" t="s">
        <v>2876</v>
      </c>
      <c r="L400" t="s">
        <v>2876</v>
      </c>
      <c r="M400" t="s">
        <v>2876</v>
      </c>
      <c r="N400" t="s">
        <v>2876</v>
      </c>
      <c r="O400" t="s">
        <v>2876</v>
      </c>
      <c r="P400" t="s">
        <v>2876</v>
      </c>
      <c r="Q400" t="s">
        <v>2877</v>
      </c>
      <c r="R400" t="s">
        <v>2948</v>
      </c>
      <c r="S400">
        <f>VLOOKUP(ACCOUNTEXSEG,Sheet6!$A$2:$C$4000,3,TRUE)</f>
        <v>4857.6000000000004</v>
      </c>
      <c r="T400">
        <f>IF(ACCTTYPE="I",0,OPENBALN)</f>
        <v>0</v>
      </c>
      <c r="U400">
        <v>848.23</v>
      </c>
      <c r="V400">
        <v>793.5</v>
      </c>
      <c r="W400">
        <v>848.23</v>
      </c>
      <c r="X400">
        <v>820.87</v>
      </c>
      <c r="Y400" s="179">
        <v>848.23</v>
      </c>
      <c r="Z400">
        <v>820.84</v>
      </c>
      <c r="AA400">
        <v>822.74</v>
      </c>
      <c r="AB400">
        <v>850.17</v>
      </c>
      <c r="AC400">
        <v>822.74</v>
      </c>
      <c r="AD400">
        <v>850.17</v>
      </c>
      <c r="AE400">
        <v>822.74</v>
      </c>
      <c r="AF400">
        <v>850.17</v>
      </c>
      <c r="AG400">
        <v>850.17</v>
      </c>
      <c r="AH400">
        <v>873.67</v>
      </c>
      <c r="AI400">
        <v>789.13</v>
      </c>
      <c r="AJ400">
        <v>873.67</v>
      </c>
      <c r="AK400">
        <v>845.49</v>
      </c>
      <c r="AL400">
        <v>873.67</v>
      </c>
      <c r="AM400">
        <v>845.49</v>
      </c>
      <c r="AN400">
        <v>822.74</v>
      </c>
      <c r="AO400">
        <v>873.67</v>
      </c>
      <c r="AP400">
        <v>845.49</v>
      </c>
      <c r="AQ400">
        <v>873.67</v>
      </c>
      <c r="AR400">
        <v>845.49</v>
      </c>
      <c r="AS400">
        <v>873.67</v>
      </c>
      <c r="AT400">
        <v>873.67</v>
      </c>
      <c r="AU400" s="179">
        <v>822.87</v>
      </c>
      <c r="AV400">
        <v>743.24</v>
      </c>
      <c r="AW400">
        <v>822.87</v>
      </c>
      <c r="AX400">
        <v>796.33</v>
      </c>
      <c r="AY400">
        <v>822.87</v>
      </c>
      <c r="AZ400">
        <v>796.32</v>
      </c>
      <c r="BA400">
        <v>820.87</v>
      </c>
      <c r="BB400">
        <v>848.23</v>
      </c>
      <c r="BC400">
        <v>820.87</v>
      </c>
      <c r="BD400">
        <v>848.23</v>
      </c>
      <c r="BE400">
        <v>820.87</v>
      </c>
      <c r="BF400">
        <v>848.23</v>
      </c>
      <c r="BG400">
        <v>848.23</v>
      </c>
      <c r="BH400">
        <v>603.88125000000002</v>
      </c>
      <c r="BI400">
        <v>597.15312500000005</v>
      </c>
      <c r="BJ400">
        <v>566.4375</v>
      </c>
      <c r="BK400">
        <v>556.16875000000005</v>
      </c>
      <c r="BL400">
        <v>639.74062500000002</v>
      </c>
      <c r="BM400" t="s">
        <v>2879</v>
      </c>
      <c r="BN400">
        <v>20190701</v>
      </c>
      <c r="BO400">
        <v>5018.7299999999996</v>
      </c>
      <c r="BP400" t="s">
        <v>238</v>
      </c>
      <c r="BQ400">
        <v>5007.3</v>
      </c>
      <c r="BR400">
        <v>2020</v>
      </c>
      <c r="BS400" t="s">
        <v>15</v>
      </c>
      <c r="BT400">
        <v>5018.7299999999996</v>
      </c>
    </row>
    <row r="401" spans="1:72" x14ac:dyDescent="0.2">
      <c r="A401" t="s">
        <v>872</v>
      </c>
      <c r="B401" t="s">
        <v>3356</v>
      </c>
      <c r="C401" t="s">
        <v>3311</v>
      </c>
      <c r="D401">
        <f>IF(TYPE="R",40,IF(ISNA(INDEX(Categories!D:E,MATCH(GROUPTYPE,Categories!D:D,0),2)),0,INDEX(Categories!D:E,MATCH(GROUPTYPE,Categories!D:D,0),2)))</f>
        <v>13</v>
      </c>
      <c r="E401" t="str">
        <f>IF(TYPE="R","Retained Earnings",IF(ISNA(INDEX(Categories!D:F,MATCH(GLCATCODE,Categories!E:E,0),3)),0,INDEX(Categories!D:F,MATCH(GLCATCODE,Categories!E:E,0),3)))</f>
        <v>Cost and Expenses</v>
      </c>
      <c r="F401" t="s">
        <v>238</v>
      </c>
      <c r="G401" t="s">
        <v>2618</v>
      </c>
      <c r="H401" t="s">
        <v>3352</v>
      </c>
      <c r="I401" t="s">
        <v>2887</v>
      </c>
      <c r="J401" t="s">
        <v>2876</v>
      </c>
      <c r="K401" t="s">
        <v>2876</v>
      </c>
      <c r="L401" t="s">
        <v>2876</v>
      </c>
      <c r="M401" t="s">
        <v>2876</v>
      </c>
      <c r="N401" t="s">
        <v>2876</v>
      </c>
      <c r="O401" t="s">
        <v>2876</v>
      </c>
      <c r="P401" t="s">
        <v>2876</v>
      </c>
      <c r="Q401" t="s">
        <v>2877</v>
      </c>
      <c r="R401" t="s">
        <v>2948</v>
      </c>
      <c r="S401">
        <f>VLOOKUP(ACCOUNTEXSEG,Sheet6!$A$2:$C$4000,3,TRUE)</f>
        <v>5749.44</v>
      </c>
      <c r="T401">
        <f>IF(ACCTTYPE="I",0,OPENBALN)</f>
        <v>0</v>
      </c>
      <c r="U401">
        <v>1019.41</v>
      </c>
      <c r="V401">
        <v>953.65</v>
      </c>
      <c r="W401">
        <v>1019.41</v>
      </c>
      <c r="X401">
        <v>986.52</v>
      </c>
      <c r="Y401" s="179">
        <v>1019.41</v>
      </c>
      <c r="Z401">
        <v>986.51</v>
      </c>
      <c r="AA401">
        <v>1049.99</v>
      </c>
      <c r="AB401">
        <v>674.09</v>
      </c>
      <c r="AC401">
        <v>847.91</v>
      </c>
      <c r="AD401">
        <v>876.17</v>
      </c>
      <c r="AE401">
        <v>847.91</v>
      </c>
      <c r="AF401">
        <v>876.17</v>
      </c>
      <c r="AG401">
        <v>876.17</v>
      </c>
      <c r="AH401">
        <v>1049.99</v>
      </c>
      <c r="AI401">
        <v>948.38</v>
      </c>
      <c r="AJ401">
        <v>1049.99</v>
      </c>
      <c r="AK401">
        <v>1016.12</v>
      </c>
      <c r="AL401">
        <v>1049.99</v>
      </c>
      <c r="AM401">
        <v>1016.12</v>
      </c>
      <c r="AN401">
        <v>1049.99</v>
      </c>
      <c r="AO401">
        <v>1049.99</v>
      </c>
      <c r="AP401">
        <v>1016.12</v>
      </c>
      <c r="AQ401">
        <v>1049.99</v>
      </c>
      <c r="AR401">
        <v>1016.12</v>
      </c>
      <c r="AS401">
        <v>1049.99</v>
      </c>
      <c r="AT401">
        <v>1049.99</v>
      </c>
      <c r="AU401" s="179">
        <v>973.94</v>
      </c>
      <c r="AV401">
        <v>879.7</v>
      </c>
      <c r="AW401">
        <v>973.94</v>
      </c>
      <c r="AX401">
        <v>942.54</v>
      </c>
      <c r="AY401">
        <v>973.94</v>
      </c>
      <c r="AZ401">
        <v>942.5</v>
      </c>
      <c r="BA401">
        <v>986.52</v>
      </c>
      <c r="BB401">
        <v>1019.41</v>
      </c>
      <c r="BC401">
        <v>986.52</v>
      </c>
      <c r="BD401">
        <v>1019.41</v>
      </c>
      <c r="BE401">
        <v>986.52</v>
      </c>
      <c r="BF401">
        <v>1019.41</v>
      </c>
      <c r="BG401">
        <v>1019.41</v>
      </c>
      <c r="BH401">
        <v>714.75</v>
      </c>
      <c r="BI401">
        <v>707.58124999999995</v>
      </c>
      <c r="BJ401">
        <v>668.16562499999998</v>
      </c>
      <c r="BK401">
        <v>652.07500000000005</v>
      </c>
      <c r="BL401">
        <v>772.67437500000005</v>
      </c>
      <c r="BM401" t="s">
        <v>2879</v>
      </c>
      <c r="BN401">
        <v>20190701</v>
      </c>
      <c r="BO401">
        <v>5172.24</v>
      </c>
      <c r="BP401" t="s">
        <v>238</v>
      </c>
      <c r="BQ401">
        <v>6017.79</v>
      </c>
      <c r="BR401">
        <v>2020</v>
      </c>
      <c r="BS401" t="s">
        <v>15</v>
      </c>
      <c r="BT401">
        <v>5172.24</v>
      </c>
    </row>
    <row r="402" spans="1:72" x14ac:dyDescent="0.2">
      <c r="A402" t="s">
        <v>873</v>
      </c>
      <c r="B402" t="s">
        <v>3357</v>
      </c>
      <c r="C402" t="s">
        <v>3311</v>
      </c>
      <c r="D402">
        <f>IF(TYPE="R",40,IF(ISNA(INDEX(Categories!D:E,MATCH(GROUPTYPE,Categories!D:D,0),2)),0,INDEX(Categories!D:E,MATCH(GROUPTYPE,Categories!D:D,0),2)))</f>
        <v>13</v>
      </c>
      <c r="E402" t="str">
        <f>IF(TYPE="R","Retained Earnings",IF(ISNA(INDEX(Categories!D:F,MATCH(GLCATCODE,Categories!E:E,0),3)),0,INDEX(Categories!D:F,MATCH(GLCATCODE,Categories!E:E,0),3)))</f>
        <v>Cost and Expenses</v>
      </c>
      <c r="F402" t="s">
        <v>238</v>
      </c>
      <c r="G402" t="s">
        <v>2619</v>
      </c>
      <c r="H402" t="s">
        <v>3352</v>
      </c>
      <c r="I402" t="s">
        <v>2889</v>
      </c>
      <c r="J402" t="s">
        <v>2876</v>
      </c>
      <c r="K402" t="s">
        <v>2876</v>
      </c>
      <c r="L402" t="s">
        <v>2876</v>
      </c>
      <c r="M402" t="s">
        <v>2876</v>
      </c>
      <c r="N402" t="s">
        <v>2876</v>
      </c>
      <c r="O402" t="s">
        <v>2876</v>
      </c>
      <c r="P402" t="s">
        <v>2876</v>
      </c>
      <c r="Q402" t="s">
        <v>2877</v>
      </c>
      <c r="R402" t="s">
        <v>2948</v>
      </c>
      <c r="S402">
        <f>VLOOKUP(ACCOUNTEXSEG,Sheet6!$A$2:$C$4000,3,TRUE)</f>
        <v>16047.09</v>
      </c>
      <c r="T402">
        <f>IF(ACCTTYPE="I",0,OPENBALN)</f>
        <v>0</v>
      </c>
      <c r="U402">
        <v>2811.38</v>
      </c>
      <c r="V402">
        <v>2630.02</v>
      </c>
      <c r="W402">
        <v>2811.38</v>
      </c>
      <c r="X402">
        <v>2720.71</v>
      </c>
      <c r="Y402" s="179">
        <v>2811.38</v>
      </c>
      <c r="Z402">
        <v>2720.76</v>
      </c>
      <c r="AA402">
        <v>2895.74</v>
      </c>
      <c r="AB402">
        <v>2748.42</v>
      </c>
      <c r="AC402">
        <v>2775.82</v>
      </c>
      <c r="AD402">
        <v>2868.34</v>
      </c>
      <c r="AE402">
        <v>2775.82</v>
      </c>
      <c r="AF402">
        <v>2868.34</v>
      </c>
      <c r="AG402">
        <v>2868.34</v>
      </c>
      <c r="AH402">
        <v>2895.74</v>
      </c>
      <c r="AI402">
        <v>2615.5</v>
      </c>
      <c r="AJ402">
        <v>2895.74</v>
      </c>
      <c r="AK402">
        <v>2802.33</v>
      </c>
      <c r="AL402">
        <v>2895.74</v>
      </c>
      <c r="AM402">
        <v>2802.33</v>
      </c>
      <c r="AN402">
        <v>2895.74</v>
      </c>
      <c r="AO402">
        <v>2895.74</v>
      </c>
      <c r="AP402">
        <v>2802.33</v>
      </c>
      <c r="AQ402">
        <v>2895.74</v>
      </c>
      <c r="AR402">
        <v>2802.33</v>
      </c>
      <c r="AS402">
        <v>2895.74</v>
      </c>
      <c r="AT402">
        <v>2895.74</v>
      </c>
      <c r="AU402" s="179">
        <v>2718.35</v>
      </c>
      <c r="AV402">
        <v>2455.29</v>
      </c>
      <c r="AW402">
        <v>2718.35</v>
      </c>
      <c r="AX402">
        <v>2630.68</v>
      </c>
      <c r="AY402">
        <v>2718.35</v>
      </c>
      <c r="AZ402">
        <v>2630.74</v>
      </c>
      <c r="BA402">
        <v>2720.71</v>
      </c>
      <c r="BB402">
        <v>2811.38</v>
      </c>
      <c r="BC402">
        <v>2720.71</v>
      </c>
      <c r="BD402">
        <v>2811.38</v>
      </c>
      <c r="BE402">
        <v>2720.71</v>
      </c>
      <c r="BF402">
        <v>2811.38</v>
      </c>
      <c r="BG402">
        <v>2811.38</v>
      </c>
      <c r="BH402">
        <v>1994.9281249999999</v>
      </c>
      <c r="BI402">
        <v>1955.7562499999999</v>
      </c>
      <c r="BJ402">
        <v>1936.3656249999999</v>
      </c>
      <c r="BK402">
        <v>1884.243125</v>
      </c>
      <c r="BL402">
        <v>2130.9375</v>
      </c>
      <c r="BM402" t="s">
        <v>2879</v>
      </c>
      <c r="BN402">
        <v>20190701</v>
      </c>
      <c r="BO402">
        <v>16932.48</v>
      </c>
      <c r="BP402" t="s">
        <v>238</v>
      </c>
      <c r="BQ402">
        <v>16596.27</v>
      </c>
      <c r="BR402">
        <v>2020</v>
      </c>
      <c r="BS402" t="s">
        <v>15</v>
      </c>
      <c r="BT402">
        <v>16932.48</v>
      </c>
    </row>
    <row r="403" spans="1:72" x14ac:dyDescent="0.2">
      <c r="A403" t="s">
        <v>874</v>
      </c>
      <c r="B403" t="s">
        <v>3358</v>
      </c>
      <c r="C403" t="s">
        <v>3311</v>
      </c>
      <c r="D403">
        <f>IF(TYPE="R",40,IF(ISNA(INDEX(Categories!D:E,MATCH(GROUPTYPE,Categories!D:D,0),2)),0,INDEX(Categories!D:E,MATCH(GROUPTYPE,Categories!D:D,0),2)))</f>
        <v>13</v>
      </c>
      <c r="E403" t="str">
        <f>IF(TYPE="R","Retained Earnings",IF(ISNA(INDEX(Categories!D:F,MATCH(GLCATCODE,Categories!E:E,0),3)),0,INDEX(Categories!D:F,MATCH(GLCATCODE,Categories!E:E,0),3)))</f>
        <v>Cost and Expenses</v>
      </c>
      <c r="F403" t="s">
        <v>238</v>
      </c>
      <c r="G403" t="s">
        <v>2620</v>
      </c>
      <c r="H403" t="s">
        <v>3352</v>
      </c>
      <c r="I403" t="s">
        <v>2891</v>
      </c>
      <c r="J403" t="s">
        <v>2876</v>
      </c>
      <c r="K403" t="s">
        <v>2876</v>
      </c>
      <c r="L403" t="s">
        <v>2876</v>
      </c>
      <c r="M403" t="s">
        <v>2876</v>
      </c>
      <c r="N403" t="s">
        <v>2876</v>
      </c>
      <c r="O403" t="s">
        <v>2876</v>
      </c>
      <c r="P403" t="s">
        <v>2876</v>
      </c>
      <c r="Q403" t="s">
        <v>2877</v>
      </c>
      <c r="R403" t="s">
        <v>2948</v>
      </c>
      <c r="S403">
        <f>VLOOKUP(ACCOUNTEXSEG,Sheet6!$A$2:$C$4000,3,TRUE)</f>
        <v>58960.83</v>
      </c>
      <c r="T403">
        <f>IF(ACCTTYPE="I",0,OPENBALN)</f>
        <v>0</v>
      </c>
      <c r="U403">
        <v>10614.15</v>
      </c>
      <c r="V403">
        <v>9929.35</v>
      </c>
      <c r="W403">
        <v>10614.15</v>
      </c>
      <c r="X403">
        <v>10271.74</v>
      </c>
      <c r="Y403" s="179">
        <v>10614.15</v>
      </c>
      <c r="Z403">
        <v>10271.790000000001</v>
      </c>
      <c r="AA403">
        <v>10932.57</v>
      </c>
      <c r="AB403">
        <v>11243.18</v>
      </c>
      <c r="AC403">
        <v>10906.11</v>
      </c>
      <c r="AD403">
        <v>11269.63</v>
      </c>
      <c r="AE403">
        <v>10906.11</v>
      </c>
      <c r="AF403">
        <v>11269.63</v>
      </c>
      <c r="AG403">
        <v>11269.63</v>
      </c>
      <c r="AH403">
        <v>10932.57</v>
      </c>
      <c r="AI403">
        <v>9874.58</v>
      </c>
      <c r="AJ403">
        <v>10932.57</v>
      </c>
      <c r="AK403">
        <v>10579.91</v>
      </c>
      <c r="AL403">
        <v>10932.57</v>
      </c>
      <c r="AM403">
        <v>10579.91</v>
      </c>
      <c r="AN403">
        <v>10932.57</v>
      </c>
      <c r="AO403">
        <v>10932.57</v>
      </c>
      <c r="AP403">
        <v>10579.91</v>
      </c>
      <c r="AQ403">
        <v>10932.57</v>
      </c>
      <c r="AR403">
        <v>10579.91</v>
      </c>
      <c r="AS403">
        <v>10932.57</v>
      </c>
      <c r="AT403">
        <v>10932.57</v>
      </c>
      <c r="AU403" s="179">
        <v>9987.9</v>
      </c>
      <c r="AV403">
        <v>9021.33</v>
      </c>
      <c r="AW403">
        <v>9987.9</v>
      </c>
      <c r="AX403">
        <v>9665.7099999999991</v>
      </c>
      <c r="AY403">
        <v>9987.9</v>
      </c>
      <c r="AZ403">
        <v>9665.73</v>
      </c>
      <c r="BA403">
        <v>10271.74</v>
      </c>
      <c r="BB403">
        <v>10614.15</v>
      </c>
      <c r="BC403">
        <v>10271.74</v>
      </c>
      <c r="BD403">
        <v>10614.15</v>
      </c>
      <c r="BE403">
        <v>10271.74</v>
      </c>
      <c r="BF403">
        <v>10614.15</v>
      </c>
      <c r="BG403">
        <v>10614.15</v>
      </c>
      <c r="BH403">
        <v>7329.8312500000002</v>
      </c>
      <c r="BI403">
        <v>7197.7124999999996</v>
      </c>
      <c r="BJ403">
        <v>7725.95</v>
      </c>
      <c r="BK403">
        <v>7435.7624999999998</v>
      </c>
      <c r="BL403">
        <v>8045.1381250000004</v>
      </c>
      <c r="BM403" t="s">
        <v>2879</v>
      </c>
      <c r="BN403">
        <v>20190701</v>
      </c>
      <c r="BO403">
        <v>66527.23</v>
      </c>
      <c r="BP403" t="s">
        <v>238</v>
      </c>
      <c r="BQ403">
        <v>62657.67</v>
      </c>
      <c r="BR403">
        <v>2020</v>
      </c>
      <c r="BS403" t="s">
        <v>15</v>
      </c>
      <c r="BT403">
        <v>66527.23</v>
      </c>
    </row>
    <row r="404" spans="1:72" x14ac:dyDescent="0.2">
      <c r="A404" t="s">
        <v>875</v>
      </c>
      <c r="B404" t="s">
        <v>3359</v>
      </c>
      <c r="C404" t="s">
        <v>3311</v>
      </c>
      <c r="D404">
        <f>IF(TYPE="R",40,IF(ISNA(INDEX(Categories!D:E,MATCH(GROUPTYPE,Categories!D:D,0),2)),0,INDEX(Categories!D:E,MATCH(GROUPTYPE,Categories!D:D,0),2)))</f>
        <v>13</v>
      </c>
      <c r="E404" t="str">
        <f>IF(TYPE="R","Retained Earnings",IF(ISNA(INDEX(Categories!D:F,MATCH(GLCATCODE,Categories!E:E,0),3)),0,INDEX(Categories!D:F,MATCH(GLCATCODE,Categories!E:E,0),3)))</f>
        <v>Cost and Expenses</v>
      </c>
      <c r="F404" t="s">
        <v>238</v>
      </c>
      <c r="G404" t="s">
        <v>2621</v>
      </c>
      <c r="H404" t="s">
        <v>3352</v>
      </c>
      <c r="I404" t="s">
        <v>2893</v>
      </c>
      <c r="J404" t="s">
        <v>2876</v>
      </c>
      <c r="K404" t="s">
        <v>2876</v>
      </c>
      <c r="L404" t="s">
        <v>2876</v>
      </c>
      <c r="M404" t="s">
        <v>2876</v>
      </c>
      <c r="N404" t="s">
        <v>2876</v>
      </c>
      <c r="O404" t="s">
        <v>2876</v>
      </c>
      <c r="P404" t="s">
        <v>2876</v>
      </c>
      <c r="Q404" t="s">
        <v>2877</v>
      </c>
      <c r="R404" t="s">
        <v>2948</v>
      </c>
      <c r="S404">
        <f>VLOOKUP(ACCOUNTEXSEG,Sheet6!$A$2:$C$4000,3,TRUE)</f>
        <v>8437.9500000000007</v>
      </c>
      <c r="T404">
        <f>IF(ACCTTYPE="I",0,OPENBALN)</f>
        <v>0</v>
      </c>
      <c r="U404">
        <v>1569.64</v>
      </c>
      <c r="V404">
        <v>1468.37</v>
      </c>
      <c r="W404">
        <v>1569.64</v>
      </c>
      <c r="X404">
        <v>1519.01</v>
      </c>
      <c r="Y404" s="179">
        <v>1569.64</v>
      </c>
      <c r="Z404">
        <v>1518.95</v>
      </c>
      <c r="AA404">
        <v>1616.73</v>
      </c>
      <c r="AB404">
        <v>1785.03</v>
      </c>
      <c r="AC404">
        <v>1673</v>
      </c>
      <c r="AD404">
        <v>1728.77</v>
      </c>
      <c r="AE404">
        <v>1673</v>
      </c>
      <c r="AF404">
        <v>1728.77</v>
      </c>
      <c r="AG404">
        <v>1728.77</v>
      </c>
      <c r="AH404">
        <v>1616.73</v>
      </c>
      <c r="AI404">
        <v>1460.27</v>
      </c>
      <c r="AJ404">
        <v>1616.73</v>
      </c>
      <c r="AK404">
        <v>1564.57</v>
      </c>
      <c r="AL404">
        <v>1616.73</v>
      </c>
      <c r="AM404">
        <v>1564.57</v>
      </c>
      <c r="AN404">
        <v>1616.73</v>
      </c>
      <c r="AO404">
        <v>1616.73</v>
      </c>
      <c r="AP404">
        <v>1564.57</v>
      </c>
      <c r="AQ404">
        <v>1616.73</v>
      </c>
      <c r="AR404">
        <v>1564.57</v>
      </c>
      <c r="AS404">
        <v>1616.73</v>
      </c>
      <c r="AT404">
        <v>1616.73</v>
      </c>
      <c r="AU404" s="179">
        <v>1429.38</v>
      </c>
      <c r="AV404">
        <v>1291.05</v>
      </c>
      <c r="AW404">
        <v>1429.38</v>
      </c>
      <c r="AX404">
        <v>1383.27</v>
      </c>
      <c r="AY404">
        <v>1429.38</v>
      </c>
      <c r="AZ404">
        <v>1383.24</v>
      </c>
      <c r="BA404">
        <v>1519.01</v>
      </c>
      <c r="BB404">
        <v>1569.64</v>
      </c>
      <c r="BC404">
        <v>1519.01</v>
      </c>
      <c r="BD404">
        <v>1569.64</v>
      </c>
      <c r="BE404">
        <v>1519.01</v>
      </c>
      <c r="BF404">
        <v>1569.64</v>
      </c>
      <c r="BG404">
        <v>1569.64</v>
      </c>
      <c r="BH404">
        <v>1048.9781250000001</v>
      </c>
      <c r="BI404">
        <v>954.57500000000005</v>
      </c>
      <c r="BJ404">
        <v>865.96562500000005</v>
      </c>
      <c r="BK404">
        <v>865.78437499999995</v>
      </c>
      <c r="BL404">
        <v>1189.72875</v>
      </c>
      <c r="BM404" t="s">
        <v>2879</v>
      </c>
      <c r="BN404">
        <v>20190701</v>
      </c>
      <c r="BO404">
        <v>10205.299999999999</v>
      </c>
      <c r="BP404" t="s">
        <v>238</v>
      </c>
      <c r="BQ404">
        <v>9265.9500000000007</v>
      </c>
      <c r="BR404">
        <v>2020</v>
      </c>
      <c r="BS404" t="s">
        <v>15</v>
      </c>
      <c r="BT404">
        <v>10205.299999999999</v>
      </c>
    </row>
    <row r="405" spans="1:72" x14ac:dyDescent="0.2">
      <c r="A405" t="s">
        <v>876</v>
      </c>
      <c r="B405" t="s">
        <v>3360</v>
      </c>
      <c r="C405" t="s">
        <v>3311</v>
      </c>
      <c r="D405">
        <f>IF(TYPE="R",40,IF(ISNA(INDEX(Categories!D:E,MATCH(GROUPTYPE,Categories!D:D,0),2)),0,INDEX(Categories!D:E,MATCH(GROUPTYPE,Categories!D:D,0),2)))</f>
        <v>13</v>
      </c>
      <c r="E405" t="str">
        <f>IF(TYPE="R","Retained Earnings",IF(ISNA(INDEX(Categories!D:F,MATCH(GLCATCODE,Categories!E:E,0),3)),0,INDEX(Categories!D:F,MATCH(GLCATCODE,Categories!E:E,0),3)))</f>
        <v>Cost and Expenses</v>
      </c>
      <c r="F405" t="s">
        <v>238</v>
      </c>
      <c r="G405" t="s">
        <v>2622</v>
      </c>
      <c r="H405" t="s">
        <v>3352</v>
      </c>
      <c r="I405" t="s">
        <v>2895</v>
      </c>
      <c r="J405" t="s">
        <v>2876</v>
      </c>
      <c r="K405" t="s">
        <v>2876</v>
      </c>
      <c r="L405" t="s">
        <v>2876</v>
      </c>
      <c r="M405" t="s">
        <v>2876</v>
      </c>
      <c r="N405" t="s">
        <v>2876</v>
      </c>
      <c r="O405" t="s">
        <v>2876</v>
      </c>
      <c r="P405" t="s">
        <v>2876</v>
      </c>
      <c r="Q405" t="s">
        <v>2877</v>
      </c>
      <c r="R405" t="s">
        <v>2948</v>
      </c>
      <c r="S405">
        <f>VLOOKUP(ACCOUNTEXSEG,Sheet6!$A$2:$C$4000,3,TRUE)</f>
        <v>2515.38</v>
      </c>
      <c r="T405">
        <f>IF(ACCTTYPE="I",0,OPENBALN)</f>
        <v>0</v>
      </c>
      <c r="U405">
        <v>468.21</v>
      </c>
      <c r="V405">
        <v>438</v>
      </c>
      <c r="W405">
        <v>468.21</v>
      </c>
      <c r="X405">
        <v>453.1</v>
      </c>
      <c r="Y405" s="179">
        <v>468.21</v>
      </c>
      <c r="Z405">
        <v>453.09</v>
      </c>
      <c r="AA405">
        <v>473.18</v>
      </c>
      <c r="AB405">
        <v>541.5</v>
      </c>
      <c r="AC405">
        <v>499.02</v>
      </c>
      <c r="AD405">
        <v>515.66</v>
      </c>
      <c r="AE405">
        <v>499.02</v>
      </c>
      <c r="AF405">
        <v>515.66</v>
      </c>
      <c r="AG405">
        <v>515.66</v>
      </c>
      <c r="AH405">
        <v>473.18</v>
      </c>
      <c r="AI405">
        <v>473.18</v>
      </c>
      <c r="AJ405">
        <v>473.18</v>
      </c>
      <c r="AK405">
        <v>473.18</v>
      </c>
      <c r="AL405">
        <v>473.18</v>
      </c>
      <c r="AM405">
        <v>473.18</v>
      </c>
      <c r="AN405">
        <v>473.18</v>
      </c>
      <c r="AO405">
        <v>473.18</v>
      </c>
      <c r="AP405">
        <v>473.18</v>
      </c>
      <c r="AQ405">
        <v>473.18</v>
      </c>
      <c r="AR405">
        <v>473.18</v>
      </c>
      <c r="AS405">
        <v>473.18</v>
      </c>
      <c r="AT405">
        <v>473.18</v>
      </c>
      <c r="AU405" s="179">
        <v>426.1</v>
      </c>
      <c r="AV405">
        <v>384.87</v>
      </c>
      <c r="AW405">
        <v>426.1</v>
      </c>
      <c r="AX405">
        <v>412.36</v>
      </c>
      <c r="AY405">
        <v>426.1</v>
      </c>
      <c r="AZ405">
        <v>412.34</v>
      </c>
      <c r="BA405">
        <v>453.1</v>
      </c>
      <c r="BB405">
        <v>468.21</v>
      </c>
      <c r="BC405">
        <v>453.1</v>
      </c>
      <c r="BD405">
        <v>468.21</v>
      </c>
      <c r="BE405">
        <v>453.1</v>
      </c>
      <c r="BF405">
        <v>468.21</v>
      </c>
      <c r="BG405">
        <v>468.21</v>
      </c>
      <c r="BH405">
        <v>312.703125</v>
      </c>
      <c r="BI405">
        <v>312.55312500000002</v>
      </c>
      <c r="BJ405">
        <v>249.96875</v>
      </c>
      <c r="BK405">
        <v>249.91562500000001</v>
      </c>
      <c r="BL405">
        <v>354.88499999999999</v>
      </c>
      <c r="BM405" t="s">
        <v>2879</v>
      </c>
      <c r="BN405">
        <v>20190701</v>
      </c>
      <c r="BO405">
        <v>3044.04</v>
      </c>
      <c r="BP405" t="s">
        <v>238</v>
      </c>
      <c r="BQ405">
        <v>2763.93</v>
      </c>
      <c r="BR405">
        <v>2020</v>
      </c>
      <c r="BS405" t="s">
        <v>15</v>
      </c>
      <c r="BT405">
        <v>3044.04</v>
      </c>
    </row>
    <row r="406" spans="1:72" x14ac:dyDescent="0.2">
      <c r="A406" t="s">
        <v>877</v>
      </c>
      <c r="B406" t="s">
        <v>3361</v>
      </c>
      <c r="C406" t="s">
        <v>3311</v>
      </c>
      <c r="D406">
        <f>IF(TYPE="R",40,IF(ISNA(INDEX(Categories!D:E,MATCH(GROUPTYPE,Categories!D:D,0),2)),0,INDEX(Categories!D:E,MATCH(GROUPTYPE,Categories!D:D,0),2)))</f>
        <v>13</v>
      </c>
      <c r="E406" t="str">
        <f>IF(TYPE="R","Retained Earnings",IF(ISNA(INDEX(Categories!D:F,MATCH(GLCATCODE,Categories!E:E,0),3)),0,INDEX(Categories!D:F,MATCH(GLCATCODE,Categories!E:E,0),3)))</f>
        <v>Cost and Expenses</v>
      </c>
      <c r="F406" t="s">
        <v>238</v>
      </c>
      <c r="G406" t="s">
        <v>2623</v>
      </c>
      <c r="H406" t="s">
        <v>3352</v>
      </c>
      <c r="I406" t="s">
        <v>2897</v>
      </c>
      <c r="J406" t="s">
        <v>2876</v>
      </c>
      <c r="K406" t="s">
        <v>2876</v>
      </c>
      <c r="L406" t="s">
        <v>2876</v>
      </c>
      <c r="M406" t="s">
        <v>2876</v>
      </c>
      <c r="N406" t="s">
        <v>2876</v>
      </c>
      <c r="O406" t="s">
        <v>2876</v>
      </c>
      <c r="P406" t="s">
        <v>2876</v>
      </c>
      <c r="Q406" t="s">
        <v>2877</v>
      </c>
      <c r="R406" t="s">
        <v>2948</v>
      </c>
      <c r="S406">
        <f>VLOOKUP(ACCOUNTEXSEG,Sheet6!$A$2:$C$4000,3,TRUE)</f>
        <v>6468.09</v>
      </c>
      <c r="T406">
        <f>IF(ACCTTYPE="I",0,OPENBALN)</f>
        <v>0</v>
      </c>
      <c r="U406">
        <v>1122.57</v>
      </c>
      <c r="V406">
        <v>1050.1500000000001</v>
      </c>
      <c r="W406">
        <v>1122.57</v>
      </c>
      <c r="X406">
        <v>1086.3599999999999</v>
      </c>
      <c r="Y406" s="179">
        <v>1122.57</v>
      </c>
      <c r="Z406">
        <v>1086.3399999999999</v>
      </c>
      <c r="AA406">
        <v>1156.25</v>
      </c>
      <c r="AB406">
        <v>1058.75</v>
      </c>
      <c r="AC406">
        <v>1089.3399999999999</v>
      </c>
      <c r="AD406">
        <v>1125.6500000000001</v>
      </c>
      <c r="AE406">
        <v>1089.3399999999999</v>
      </c>
      <c r="AF406">
        <v>1125.6500000000001</v>
      </c>
      <c r="AG406">
        <v>1125.6500000000001</v>
      </c>
      <c r="AH406">
        <v>1156.25</v>
      </c>
      <c r="AI406">
        <v>1044.3499999999999</v>
      </c>
      <c r="AJ406">
        <v>1156.25</v>
      </c>
      <c r="AK406">
        <v>1118.95</v>
      </c>
      <c r="AL406">
        <v>1156.25</v>
      </c>
      <c r="AM406">
        <v>1118.95</v>
      </c>
      <c r="AN406">
        <v>1156.25</v>
      </c>
      <c r="AO406">
        <v>1156.25</v>
      </c>
      <c r="AP406">
        <v>1118.95</v>
      </c>
      <c r="AQ406">
        <v>1156.25</v>
      </c>
      <c r="AR406">
        <v>1118.95</v>
      </c>
      <c r="AS406">
        <v>1156.25</v>
      </c>
      <c r="AT406">
        <v>1156.25</v>
      </c>
      <c r="AU406" s="179">
        <v>1095.69</v>
      </c>
      <c r="AV406">
        <v>989.65</v>
      </c>
      <c r="AW406">
        <v>1095.69</v>
      </c>
      <c r="AX406">
        <v>1060.3399999999999</v>
      </c>
      <c r="AY406">
        <v>1095.69</v>
      </c>
      <c r="AZ406">
        <v>1060.3499999999999</v>
      </c>
      <c r="BA406">
        <v>1086.3599999999999</v>
      </c>
      <c r="BB406">
        <v>1122.57</v>
      </c>
      <c r="BC406">
        <v>1086.3599999999999</v>
      </c>
      <c r="BD406">
        <v>1122.57</v>
      </c>
      <c r="BE406">
        <v>1086.3599999999999</v>
      </c>
      <c r="BF406">
        <v>1122.57</v>
      </c>
      <c r="BG406">
        <v>1122.57</v>
      </c>
      <c r="BH406">
        <v>804.09375</v>
      </c>
      <c r="BI406">
        <v>752.22812499999998</v>
      </c>
      <c r="BJ406">
        <v>682.953125</v>
      </c>
      <c r="BK406">
        <v>672.18124999999998</v>
      </c>
      <c r="BL406">
        <v>850.86874999999998</v>
      </c>
      <c r="BM406" t="s">
        <v>2879</v>
      </c>
      <c r="BN406">
        <v>20190701</v>
      </c>
      <c r="BO406">
        <v>6644.98</v>
      </c>
      <c r="BP406" t="s">
        <v>238</v>
      </c>
      <c r="BQ406">
        <v>6626.79</v>
      </c>
      <c r="BR406">
        <v>2020</v>
      </c>
      <c r="BS406" t="s">
        <v>15</v>
      </c>
      <c r="BT406">
        <v>6644.98</v>
      </c>
    </row>
    <row r="407" spans="1:72" x14ac:dyDescent="0.2">
      <c r="A407" t="s">
        <v>878</v>
      </c>
      <c r="B407" t="s">
        <v>3362</v>
      </c>
      <c r="C407" t="s">
        <v>3311</v>
      </c>
      <c r="D407">
        <f>IF(TYPE="R",40,IF(ISNA(INDEX(Categories!D:E,MATCH(GROUPTYPE,Categories!D:D,0),2)),0,INDEX(Categories!D:E,MATCH(GROUPTYPE,Categories!D:D,0),2)))</f>
        <v>13</v>
      </c>
      <c r="E407" t="str">
        <f>IF(TYPE="R","Retained Earnings",IF(ISNA(INDEX(Categories!D:F,MATCH(GLCATCODE,Categories!E:E,0),3)),0,INDEX(Categories!D:F,MATCH(GLCATCODE,Categories!E:E,0),3)))</f>
        <v>Cost and Expenses</v>
      </c>
      <c r="F407" t="s">
        <v>238</v>
      </c>
      <c r="G407" t="s">
        <v>2624</v>
      </c>
      <c r="H407" t="s">
        <v>3352</v>
      </c>
      <c r="I407" t="s">
        <v>2899</v>
      </c>
      <c r="J407" t="s">
        <v>2876</v>
      </c>
      <c r="K407" t="s">
        <v>2876</v>
      </c>
      <c r="L407" t="s">
        <v>2876</v>
      </c>
      <c r="M407" t="s">
        <v>2876</v>
      </c>
      <c r="N407" t="s">
        <v>2876</v>
      </c>
      <c r="O407" t="s">
        <v>2876</v>
      </c>
      <c r="P407" t="s">
        <v>2876</v>
      </c>
      <c r="Q407" t="s">
        <v>2877</v>
      </c>
      <c r="R407" t="s">
        <v>2948</v>
      </c>
      <c r="S407">
        <f>VLOOKUP(ACCOUNTEXSEG,Sheet6!$A$2:$C$4000,3,TRUE)</f>
        <v>1530</v>
      </c>
      <c r="T407">
        <f>IF(ACCTTYPE="I",0,OPENBALN)</f>
        <v>0</v>
      </c>
      <c r="U407">
        <v>238.47</v>
      </c>
      <c r="V407">
        <v>223.08</v>
      </c>
      <c r="W407">
        <v>238.47</v>
      </c>
      <c r="X407">
        <v>230.77</v>
      </c>
      <c r="Y407" s="179">
        <v>238.47</v>
      </c>
      <c r="Z407">
        <v>230.77</v>
      </c>
      <c r="AA407">
        <v>245.62</v>
      </c>
      <c r="AB407">
        <v>224.91</v>
      </c>
      <c r="AC407">
        <v>231.41</v>
      </c>
      <c r="AD407">
        <v>239.12</v>
      </c>
      <c r="AE407">
        <v>231.41</v>
      </c>
      <c r="AF407">
        <v>239.12</v>
      </c>
      <c r="AG407">
        <v>239.12</v>
      </c>
      <c r="AH407">
        <v>245.62</v>
      </c>
      <c r="AI407">
        <v>221.85</v>
      </c>
      <c r="AJ407">
        <v>245.62</v>
      </c>
      <c r="AK407">
        <v>237.7</v>
      </c>
      <c r="AL407">
        <v>245.62</v>
      </c>
      <c r="AM407">
        <v>237.7</v>
      </c>
      <c r="AN407">
        <v>245.62</v>
      </c>
      <c r="AO407">
        <v>245.62</v>
      </c>
      <c r="AP407">
        <v>237.7</v>
      </c>
      <c r="AQ407">
        <v>245.62</v>
      </c>
      <c r="AR407">
        <v>237.7</v>
      </c>
      <c r="AS407">
        <v>245.62</v>
      </c>
      <c r="AT407">
        <v>245.62</v>
      </c>
      <c r="AU407" s="179">
        <v>259.18</v>
      </c>
      <c r="AV407">
        <v>234.1</v>
      </c>
      <c r="AW407">
        <v>259.18</v>
      </c>
      <c r="AX407">
        <v>250.82</v>
      </c>
      <c r="AY407">
        <v>259.18</v>
      </c>
      <c r="AZ407">
        <v>250.84</v>
      </c>
      <c r="BA407">
        <v>230.77</v>
      </c>
      <c r="BB407">
        <v>238.47</v>
      </c>
      <c r="BC407">
        <v>230.77</v>
      </c>
      <c r="BD407">
        <v>238.47</v>
      </c>
      <c r="BE407">
        <v>230.77</v>
      </c>
      <c r="BF407">
        <v>238.47</v>
      </c>
      <c r="BG407">
        <v>238.47</v>
      </c>
      <c r="BH407">
        <v>190.20625000000001</v>
      </c>
      <c r="BI407">
        <v>175.46875</v>
      </c>
      <c r="BJ407">
        <v>190.02500000000001</v>
      </c>
      <c r="BK407">
        <v>193.10312500000001</v>
      </c>
      <c r="BL407">
        <v>180.74937499999999</v>
      </c>
      <c r="BM407" t="s">
        <v>2879</v>
      </c>
      <c r="BN407">
        <v>20190701</v>
      </c>
      <c r="BO407">
        <v>1411.59</v>
      </c>
      <c r="BP407" t="s">
        <v>238</v>
      </c>
      <c r="BQ407">
        <v>1407.72</v>
      </c>
      <c r="BR407">
        <v>2020</v>
      </c>
      <c r="BS407" t="s">
        <v>15</v>
      </c>
      <c r="BT407">
        <v>1411.59</v>
      </c>
    </row>
    <row r="408" spans="1:72" x14ac:dyDescent="0.2">
      <c r="A408" t="s">
        <v>880</v>
      </c>
      <c r="B408" t="s">
        <v>3363</v>
      </c>
      <c r="C408" t="s">
        <v>3311</v>
      </c>
      <c r="D408">
        <f>IF(TYPE="R",40,IF(ISNA(INDEX(Categories!D:E,MATCH(GROUPTYPE,Categories!D:D,0),2)),0,INDEX(Categories!D:E,MATCH(GROUPTYPE,Categories!D:D,0),2)))</f>
        <v>13</v>
      </c>
      <c r="E408" t="str">
        <f>IF(TYPE="R","Retained Earnings",IF(ISNA(INDEX(Categories!D:F,MATCH(GLCATCODE,Categories!E:E,0),3)),0,INDEX(Categories!D:F,MATCH(GLCATCODE,Categories!E:E,0),3)))</f>
        <v>Cost and Expenses</v>
      </c>
      <c r="F408" t="s">
        <v>238</v>
      </c>
      <c r="G408" t="s">
        <v>2626</v>
      </c>
      <c r="H408" t="s">
        <v>3352</v>
      </c>
      <c r="I408" t="s">
        <v>2903</v>
      </c>
      <c r="J408" t="s">
        <v>2876</v>
      </c>
      <c r="K408" t="s">
        <v>2876</v>
      </c>
      <c r="L408" t="s">
        <v>2876</v>
      </c>
      <c r="M408" t="s">
        <v>2876</v>
      </c>
      <c r="N408" t="s">
        <v>2876</v>
      </c>
      <c r="O408" t="s">
        <v>2876</v>
      </c>
      <c r="P408" t="s">
        <v>2876</v>
      </c>
      <c r="Q408" t="s">
        <v>2877</v>
      </c>
      <c r="R408" t="s">
        <v>2948</v>
      </c>
      <c r="S408">
        <f>VLOOKUP(ACCOUNTEXSEG,Sheet6!$A$2:$C$4000,3,TRUE)</f>
        <v>0</v>
      </c>
      <c r="T408">
        <f>IF(ACCTTYPE="I",0,OPENBALN)</f>
        <v>0</v>
      </c>
      <c r="U408">
        <v>0</v>
      </c>
      <c r="V408">
        <v>0</v>
      </c>
      <c r="W408">
        <v>0</v>
      </c>
      <c r="X408">
        <v>0</v>
      </c>
      <c r="Y408" s="179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 s="179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116.2225</v>
      </c>
      <c r="BL408">
        <v>0</v>
      </c>
      <c r="BM408" t="s">
        <v>2879</v>
      </c>
      <c r="BN408">
        <v>20190701</v>
      </c>
      <c r="BO408">
        <v>0</v>
      </c>
      <c r="BP408" t="s">
        <v>238</v>
      </c>
      <c r="BQ408">
        <v>0</v>
      </c>
      <c r="BR408">
        <v>2020</v>
      </c>
      <c r="BS408" t="s">
        <v>15</v>
      </c>
      <c r="BT408">
        <v>0</v>
      </c>
    </row>
    <row r="409" spans="1:72" x14ac:dyDescent="0.2">
      <c r="A409" t="s">
        <v>1040</v>
      </c>
      <c r="B409" t="s">
        <v>3364</v>
      </c>
      <c r="C409" t="s">
        <v>3311</v>
      </c>
      <c r="D409">
        <f>IF(TYPE="R",40,IF(ISNA(INDEX(Categories!D:E,MATCH(GROUPTYPE,Categories!D:D,0),2)),0,INDEX(Categories!D:E,MATCH(GROUPTYPE,Categories!D:D,0),2)))</f>
        <v>13</v>
      </c>
      <c r="E409" t="str">
        <f>IF(TYPE="R","Retained Earnings",IF(ISNA(INDEX(Categories!D:F,MATCH(GLCATCODE,Categories!E:E,0),3)),0,INDEX(Categories!D:F,MATCH(GLCATCODE,Categories!E:E,0),3)))</f>
        <v>Cost and Expenses</v>
      </c>
      <c r="F409" t="s">
        <v>238</v>
      </c>
      <c r="G409" t="s">
        <v>2627</v>
      </c>
      <c r="H409" t="s">
        <v>3352</v>
      </c>
      <c r="I409" t="s">
        <v>2905</v>
      </c>
      <c r="J409" t="s">
        <v>2876</v>
      </c>
      <c r="K409" t="s">
        <v>2876</v>
      </c>
      <c r="L409" t="s">
        <v>2876</v>
      </c>
      <c r="M409" t="s">
        <v>2876</v>
      </c>
      <c r="N409" t="s">
        <v>2876</v>
      </c>
      <c r="O409" t="s">
        <v>2876</v>
      </c>
      <c r="P409" t="s">
        <v>2876</v>
      </c>
      <c r="Q409" t="s">
        <v>2877</v>
      </c>
      <c r="R409" t="s">
        <v>2948</v>
      </c>
      <c r="S409">
        <f>VLOOKUP(ACCOUNTEXSEG,Sheet6!$A$2:$C$4000,3,TRUE)</f>
        <v>0</v>
      </c>
      <c r="T409">
        <f>IF(ACCTTYPE="I",0,OPENBALN)</f>
        <v>0</v>
      </c>
      <c r="U409">
        <v>0</v>
      </c>
      <c r="V409">
        <v>0</v>
      </c>
      <c r="W409">
        <v>0</v>
      </c>
      <c r="X409">
        <v>0</v>
      </c>
      <c r="Y409" s="179">
        <v>0</v>
      </c>
      <c r="Z409">
        <v>-346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 s="17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48.166665999999999</v>
      </c>
      <c r="BL409">
        <v>0</v>
      </c>
      <c r="BM409" t="s">
        <v>2879</v>
      </c>
      <c r="BN409">
        <v>20190701</v>
      </c>
      <c r="BO409">
        <v>0</v>
      </c>
      <c r="BP409" t="s">
        <v>238</v>
      </c>
      <c r="BQ409">
        <v>0</v>
      </c>
      <c r="BR409">
        <v>2020</v>
      </c>
      <c r="BS409" t="s">
        <v>15</v>
      </c>
      <c r="BT409">
        <v>0</v>
      </c>
    </row>
    <row r="410" spans="1:72" x14ac:dyDescent="0.2">
      <c r="A410" t="s">
        <v>1041</v>
      </c>
      <c r="B410" t="s">
        <v>3365</v>
      </c>
      <c r="C410" t="s">
        <v>3311</v>
      </c>
      <c r="D410">
        <f>IF(TYPE="R",40,IF(ISNA(INDEX(Categories!D:E,MATCH(GROUPTYPE,Categories!D:D,0),2)),0,INDEX(Categories!D:E,MATCH(GROUPTYPE,Categories!D:D,0),2)))</f>
        <v>13</v>
      </c>
      <c r="E410" t="str">
        <f>IF(TYPE="R","Retained Earnings",IF(ISNA(INDEX(Categories!D:F,MATCH(GLCATCODE,Categories!E:E,0),3)),0,INDEX(Categories!D:F,MATCH(GLCATCODE,Categories!E:E,0),3)))</f>
        <v>Cost and Expenses</v>
      </c>
      <c r="F410" t="s">
        <v>238</v>
      </c>
      <c r="G410" t="s">
        <v>2628</v>
      </c>
      <c r="H410" t="s">
        <v>3352</v>
      </c>
      <c r="I410" t="s">
        <v>2907</v>
      </c>
      <c r="J410" t="s">
        <v>2876</v>
      </c>
      <c r="K410" t="s">
        <v>2876</v>
      </c>
      <c r="L410" t="s">
        <v>2876</v>
      </c>
      <c r="M410" t="s">
        <v>2876</v>
      </c>
      <c r="N410" t="s">
        <v>2876</v>
      </c>
      <c r="O410" t="s">
        <v>2876</v>
      </c>
      <c r="P410" t="s">
        <v>2876</v>
      </c>
      <c r="Q410" t="s">
        <v>2877</v>
      </c>
      <c r="R410" t="s">
        <v>2948</v>
      </c>
      <c r="S410">
        <f>VLOOKUP(ACCOUNTEXSEG,Sheet6!$A$2:$C$4000,3,TRUE)</f>
        <v>0</v>
      </c>
      <c r="T410">
        <f>IF(ACCTTYPE="I",0,OPENBALN)</f>
        <v>0</v>
      </c>
      <c r="U410">
        <v>0</v>
      </c>
      <c r="V410">
        <v>0</v>
      </c>
      <c r="W410">
        <v>0</v>
      </c>
      <c r="X410">
        <v>0</v>
      </c>
      <c r="Y410" s="179">
        <v>0</v>
      </c>
      <c r="Z410">
        <v>-496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 s="179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 t="s">
        <v>2879</v>
      </c>
      <c r="BN410">
        <v>20190701</v>
      </c>
      <c r="BO410">
        <v>0</v>
      </c>
      <c r="BP410" t="s">
        <v>238</v>
      </c>
      <c r="BQ410">
        <v>0</v>
      </c>
      <c r="BR410">
        <v>2020</v>
      </c>
      <c r="BS410" t="s">
        <v>15</v>
      </c>
      <c r="BT410">
        <v>0</v>
      </c>
    </row>
    <row r="411" spans="1:72" x14ac:dyDescent="0.2">
      <c r="A411" t="s">
        <v>1042</v>
      </c>
      <c r="B411" t="s">
        <v>3366</v>
      </c>
      <c r="C411" t="s">
        <v>3311</v>
      </c>
      <c r="D411">
        <f>IF(TYPE="R",40,IF(ISNA(INDEX(Categories!D:E,MATCH(GROUPTYPE,Categories!D:D,0),2)),0,INDEX(Categories!D:E,MATCH(GROUPTYPE,Categories!D:D,0),2)))</f>
        <v>13</v>
      </c>
      <c r="E411" t="str">
        <f>IF(TYPE="R","Retained Earnings",IF(ISNA(INDEX(Categories!D:F,MATCH(GLCATCODE,Categories!E:E,0),3)),0,INDEX(Categories!D:F,MATCH(GLCATCODE,Categories!E:E,0),3)))</f>
        <v>Cost and Expenses</v>
      </c>
      <c r="F411" t="s">
        <v>238</v>
      </c>
      <c r="G411" t="s">
        <v>2629</v>
      </c>
      <c r="H411" t="s">
        <v>3352</v>
      </c>
      <c r="I411" t="s">
        <v>2909</v>
      </c>
      <c r="J411" t="s">
        <v>2876</v>
      </c>
      <c r="K411" t="s">
        <v>2876</v>
      </c>
      <c r="L411" t="s">
        <v>2876</v>
      </c>
      <c r="M411" t="s">
        <v>2876</v>
      </c>
      <c r="N411" t="s">
        <v>2876</v>
      </c>
      <c r="O411" t="s">
        <v>2876</v>
      </c>
      <c r="P411" t="s">
        <v>2876</v>
      </c>
      <c r="Q411" t="s">
        <v>2877</v>
      </c>
      <c r="R411" t="s">
        <v>2948</v>
      </c>
      <c r="S411">
        <f>VLOOKUP(ACCOUNTEXSEG,Sheet6!$A$2:$C$4000,3,TRUE)</f>
        <v>0</v>
      </c>
      <c r="T411">
        <f>IF(ACCTTYPE="I",0,OPENBALN)</f>
        <v>0</v>
      </c>
      <c r="U411">
        <v>0</v>
      </c>
      <c r="V411">
        <v>0</v>
      </c>
      <c r="W411">
        <v>0</v>
      </c>
      <c r="X411">
        <v>0</v>
      </c>
      <c r="Y411" s="179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 s="179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49.021332999999998</v>
      </c>
      <c r="BK411">
        <v>66.653333000000003</v>
      </c>
      <c r="BL411">
        <v>0</v>
      </c>
      <c r="BM411" t="s">
        <v>2879</v>
      </c>
      <c r="BN411">
        <v>20190701</v>
      </c>
      <c r="BO411">
        <v>0</v>
      </c>
      <c r="BP411" t="s">
        <v>238</v>
      </c>
      <c r="BQ411">
        <v>0</v>
      </c>
      <c r="BR411">
        <v>2020</v>
      </c>
      <c r="BS411" t="s">
        <v>15</v>
      </c>
      <c r="BT411">
        <v>0</v>
      </c>
    </row>
    <row r="412" spans="1:72" x14ac:dyDescent="0.2">
      <c r="A412" t="s">
        <v>881</v>
      </c>
      <c r="B412" t="s">
        <v>3367</v>
      </c>
      <c r="C412" t="s">
        <v>3311</v>
      </c>
      <c r="D412">
        <f>IF(TYPE="R",40,IF(ISNA(INDEX(Categories!D:E,MATCH(GROUPTYPE,Categories!D:D,0),2)),0,INDEX(Categories!D:E,MATCH(GROUPTYPE,Categories!D:D,0),2)))</f>
        <v>13</v>
      </c>
      <c r="E412" t="str">
        <f>IF(TYPE="R","Retained Earnings",IF(ISNA(INDEX(Categories!D:F,MATCH(GLCATCODE,Categories!E:E,0),3)),0,INDEX(Categories!D:F,MATCH(GLCATCODE,Categories!E:E,0),3)))</f>
        <v>Cost and Expenses</v>
      </c>
      <c r="F412" t="s">
        <v>238</v>
      </c>
      <c r="G412" t="s">
        <v>2630</v>
      </c>
      <c r="H412" t="s">
        <v>3368</v>
      </c>
      <c r="I412" t="s">
        <v>2875</v>
      </c>
      <c r="J412" t="s">
        <v>2876</v>
      </c>
      <c r="K412" t="s">
        <v>2876</v>
      </c>
      <c r="L412" t="s">
        <v>2876</v>
      </c>
      <c r="M412" t="s">
        <v>2876</v>
      </c>
      <c r="N412" t="s">
        <v>2876</v>
      </c>
      <c r="O412" t="s">
        <v>2876</v>
      </c>
      <c r="P412" t="s">
        <v>2876</v>
      </c>
      <c r="Q412" t="s">
        <v>2877</v>
      </c>
      <c r="R412" t="s">
        <v>2948</v>
      </c>
      <c r="S412">
        <f>VLOOKUP(ACCOUNTEXSEG,Sheet6!$A$2:$C$4000,3,TRUE)</f>
        <v>2878.79</v>
      </c>
      <c r="T412">
        <f>IF(ACCTTYPE="I",0,OPENBALN)</f>
        <v>0</v>
      </c>
      <c r="U412">
        <v>444.99</v>
      </c>
      <c r="V412">
        <v>416.28</v>
      </c>
      <c r="W412">
        <v>444.99</v>
      </c>
      <c r="X412">
        <v>430.64</v>
      </c>
      <c r="Y412" s="179">
        <v>444.99</v>
      </c>
      <c r="Z412">
        <v>444.97</v>
      </c>
      <c r="AA412">
        <v>458.34</v>
      </c>
      <c r="AB412">
        <v>488.18</v>
      </c>
      <c r="AC412">
        <v>465.5</v>
      </c>
      <c r="AD412">
        <v>481.02</v>
      </c>
      <c r="AE412">
        <v>465.5</v>
      </c>
      <c r="AF412">
        <v>481.02</v>
      </c>
      <c r="AG412">
        <v>481.02</v>
      </c>
      <c r="AH412">
        <v>458.34</v>
      </c>
      <c r="AI412">
        <v>413.98</v>
      </c>
      <c r="AJ412">
        <v>458.34</v>
      </c>
      <c r="AK412">
        <v>443.55</v>
      </c>
      <c r="AL412">
        <v>458.34</v>
      </c>
      <c r="AM412">
        <v>443.55</v>
      </c>
      <c r="AN412">
        <v>458.34</v>
      </c>
      <c r="AO412">
        <v>458.34</v>
      </c>
      <c r="AP412">
        <v>443.55</v>
      </c>
      <c r="AQ412">
        <v>458.34</v>
      </c>
      <c r="AR412">
        <v>443.55</v>
      </c>
      <c r="AS412">
        <v>458.34</v>
      </c>
      <c r="AT412">
        <v>458.34</v>
      </c>
      <c r="AU412" s="179">
        <v>414.88</v>
      </c>
      <c r="AV412">
        <v>374.73</v>
      </c>
      <c r="AW412">
        <v>414.88</v>
      </c>
      <c r="AX412">
        <v>401.5</v>
      </c>
      <c r="AY412">
        <v>414.88</v>
      </c>
      <c r="AZ412">
        <v>401.49</v>
      </c>
      <c r="BA412">
        <v>430.64</v>
      </c>
      <c r="BB412">
        <v>430.64</v>
      </c>
      <c r="BC412">
        <v>430.64</v>
      </c>
      <c r="BD412">
        <v>444.99</v>
      </c>
      <c r="BE412">
        <v>430.64</v>
      </c>
      <c r="BF412">
        <v>444.99</v>
      </c>
      <c r="BG412">
        <v>444.99</v>
      </c>
      <c r="BH412">
        <v>331.32187499999998</v>
      </c>
      <c r="BI412">
        <v>298.948125</v>
      </c>
      <c r="BJ412">
        <v>358.52375000000001</v>
      </c>
      <c r="BK412">
        <v>326.890625</v>
      </c>
      <c r="BL412">
        <v>337.28500000000003</v>
      </c>
      <c r="BM412" t="s">
        <v>2879</v>
      </c>
      <c r="BN412">
        <v>20190701</v>
      </c>
      <c r="BO412">
        <v>2839.56</v>
      </c>
      <c r="BP412" t="s">
        <v>238</v>
      </c>
      <c r="BQ412">
        <v>2612.54</v>
      </c>
      <c r="BR412">
        <v>2020</v>
      </c>
      <c r="BS412" t="s">
        <v>15</v>
      </c>
      <c r="BT412">
        <v>2839.56</v>
      </c>
    </row>
    <row r="413" spans="1:72" x14ac:dyDescent="0.2">
      <c r="A413" t="s">
        <v>882</v>
      </c>
      <c r="B413" t="s">
        <v>3369</v>
      </c>
      <c r="C413" t="s">
        <v>3311</v>
      </c>
      <c r="D413">
        <f>IF(TYPE="R",40,IF(ISNA(INDEX(Categories!D:E,MATCH(GROUPTYPE,Categories!D:D,0),2)),0,INDEX(Categories!D:E,MATCH(GROUPTYPE,Categories!D:D,0),2)))</f>
        <v>13</v>
      </c>
      <c r="E413" t="str">
        <f>IF(TYPE="R","Retained Earnings",IF(ISNA(INDEX(Categories!D:F,MATCH(GLCATCODE,Categories!E:E,0),3)),0,INDEX(Categories!D:F,MATCH(GLCATCODE,Categories!E:E,0),3)))</f>
        <v>Cost and Expenses</v>
      </c>
      <c r="F413" t="s">
        <v>238</v>
      </c>
      <c r="G413" t="s">
        <v>2631</v>
      </c>
      <c r="H413" t="s">
        <v>3368</v>
      </c>
      <c r="I413" t="s">
        <v>2881</v>
      </c>
      <c r="J413" t="s">
        <v>2876</v>
      </c>
      <c r="K413" t="s">
        <v>2876</v>
      </c>
      <c r="L413" t="s">
        <v>2876</v>
      </c>
      <c r="M413" t="s">
        <v>2876</v>
      </c>
      <c r="N413" t="s">
        <v>2876</v>
      </c>
      <c r="O413" t="s">
        <v>2876</v>
      </c>
      <c r="P413" t="s">
        <v>2876</v>
      </c>
      <c r="Q413" t="s">
        <v>2877</v>
      </c>
      <c r="R413" t="s">
        <v>2948</v>
      </c>
      <c r="S413">
        <f>VLOOKUP(ACCOUNTEXSEG,Sheet6!$A$2:$C$4000,3,TRUE)</f>
        <v>5124.32</v>
      </c>
      <c r="T413">
        <f>IF(ACCTTYPE="I",0,OPENBALN)</f>
        <v>0</v>
      </c>
      <c r="U413">
        <v>796.37</v>
      </c>
      <c r="V413">
        <v>744.99</v>
      </c>
      <c r="W413">
        <v>796.37</v>
      </c>
      <c r="X413">
        <v>770.68</v>
      </c>
      <c r="Y413" s="179">
        <v>796.37</v>
      </c>
      <c r="Z413">
        <v>796.36</v>
      </c>
      <c r="AA413">
        <v>820.26</v>
      </c>
      <c r="AB413">
        <v>873.98</v>
      </c>
      <c r="AC413">
        <v>833.23</v>
      </c>
      <c r="AD413">
        <v>861.01</v>
      </c>
      <c r="AE413">
        <v>833.23</v>
      </c>
      <c r="AF413">
        <v>861.01</v>
      </c>
      <c r="AG413">
        <v>861.01</v>
      </c>
      <c r="AH413">
        <v>820.26</v>
      </c>
      <c r="AI413">
        <v>740.88</v>
      </c>
      <c r="AJ413">
        <v>820.26</v>
      </c>
      <c r="AK413">
        <v>793.8</v>
      </c>
      <c r="AL413">
        <v>820.26</v>
      </c>
      <c r="AM413">
        <v>793.8</v>
      </c>
      <c r="AN413">
        <v>820.26</v>
      </c>
      <c r="AO413">
        <v>820.26</v>
      </c>
      <c r="AP413">
        <v>793.8</v>
      </c>
      <c r="AQ413">
        <v>820.26</v>
      </c>
      <c r="AR413">
        <v>793.8</v>
      </c>
      <c r="AS413">
        <v>820.26</v>
      </c>
      <c r="AT413">
        <v>820.26</v>
      </c>
      <c r="AU413" s="179">
        <v>740.82</v>
      </c>
      <c r="AV413">
        <v>669.13</v>
      </c>
      <c r="AW413">
        <v>740.82</v>
      </c>
      <c r="AX413">
        <v>716.92</v>
      </c>
      <c r="AY413">
        <v>740.82</v>
      </c>
      <c r="AZ413">
        <v>716.92</v>
      </c>
      <c r="BA413">
        <v>770.68</v>
      </c>
      <c r="BB413">
        <v>770.68</v>
      </c>
      <c r="BC413">
        <v>770.68</v>
      </c>
      <c r="BD413">
        <v>796.37</v>
      </c>
      <c r="BE413">
        <v>770.68</v>
      </c>
      <c r="BF413">
        <v>796.37</v>
      </c>
      <c r="BG413">
        <v>796.37</v>
      </c>
      <c r="BH413">
        <v>590.609375</v>
      </c>
      <c r="BI413">
        <v>525.50562500000001</v>
      </c>
      <c r="BJ413">
        <v>607.79124999999999</v>
      </c>
      <c r="BK413">
        <v>536.33124999999995</v>
      </c>
      <c r="BL413">
        <v>603.61874999999998</v>
      </c>
      <c r="BM413" t="s">
        <v>2879</v>
      </c>
      <c r="BN413">
        <v>20190701</v>
      </c>
      <c r="BO413">
        <v>5082.72</v>
      </c>
      <c r="BP413" t="s">
        <v>238</v>
      </c>
      <c r="BQ413">
        <v>4675.46</v>
      </c>
      <c r="BR413">
        <v>2020</v>
      </c>
      <c r="BS413" t="s">
        <v>15</v>
      </c>
      <c r="BT413">
        <v>5082.72</v>
      </c>
    </row>
    <row r="414" spans="1:72" x14ac:dyDescent="0.2">
      <c r="A414" t="s">
        <v>883</v>
      </c>
      <c r="B414" t="s">
        <v>3370</v>
      </c>
      <c r="C414" t="s">
        <v>3311</v>
      </c>
      <c r="D414">
        <f>IF(TYPE="R",40,IF(ISNA(INDEX(Categories!D:E,MATCH(GROUPTYPE,Categories!D:D,0),2)),0,INDEX(Categories!D:E,MATCH(GROUPTYPE,Categories!D:D,0),2)))</f>
        <v>13</v>
      </c>
      <c r="E414" t="str">
        <f>IF(TYPE="R","Retained Earnings",IF(ISNA(INDEX(Categories!D:F,MATCH(GLCATCODE,Categories!E:E,0),3)),0,INDEX(Categories!D:F,MATCH(GLCATCODE,Categories!E:E,0),3)))</f>
        <v>Cost and Expenses</v>
      </c>
      <c r="F414" t="s">
        <v>238</v>
      </c>
      <c r="G414" t="s">
        <v>2632</v>
      </c>
      <c r="H414" t="s">
        <v>3368</v>
      </c>
      <c r="I414" t="s">
        <v>2883</v>
      </c>
      <c r="J414" t="s">
        <v>2876</v>
      </c>
      <c r="K414" t="s">
        <v>2876</v>
      </c>
      <c r="L414" t="s">
        <v>2876</v>
      </c>
      <c r="M414" t="s">
        <v>2876</v>
      </c>
      <c r="N414" t="s">
        <v>2876</v>
      </c>
      <c r="O414" t="s">
        <v>2876</v>
      </c>
      <c r="P414" t="s">
        <v>2876</v>
      </c>
      <c r="Q414" t="s">
        <v>2877</v>
      </c>
      <c r="R414" t="s">
        <v>2948</v>
      </c>
      <c r="S414">
        <f>VLOOKUP(ACCOUNTEXSEG,Sheet6!$A$2:$C$4000,3,TRUE)</f>
        <v>4255.3500000000004</v>
      </c>
      <c r="T414">
        <f>IF(ACCTTYPE="I",0,OPENBALN)</f>
        <v>0</v>
      </c>
      <c r="U414">
        <v>659.09</v>
      </c>
      <c r="V414">
        <v>616.55999999999995</v>
      </c>
      <c r="W414">
        <v>659.09</v>
      </c>
      <c r="X414">
        <v>637.82000000000005</v>
      </c>
      <c r="Y414" s="179">
        <v>659.09</v>
      </c>
      <c r="Z414">
        <v>659.09</v>
      </c>
      <c r="AA414">
        <v>678.86</v>
      </c>
      <c r="AB414">
        <v>725.43</v>
      </c>
      <c r="AC414">
        <v>690.63</v>
      </c>
      <c r="AD414">
        <v>713.66</v>
      </c>
      <c r="AE414">
        <v>690.63</v>
      </c>
      <c r="AF414">
        <v>713.66</v>
      </c>
      <c r="AG414">
        <v>713.66</v>
      </c>
      <c r="AH414">
        <v>678.86</v>
      </c>
      <c r="AI414">
        <v>613.16</v>
      </c>
      <c r="AJ414">
        <v>678.86</v>
      </c>
      <c r="AK414">
        <v>656.96</v>
      </c>
      <c r="AL414">
        <v>678.86</v>
      </c>
      <c r="AM414">
        <v>656.96</v>
      </c>
      <c r="AN414">
        <v>678.86</v>
      </c>
      <c r="AO414">
        <v>678.86</v>
      </c>
      <c r="AP414">
        <v>656.96</v>
      </c>
      <c r="AQ414">
        <v>678.86</v>
      </c>
      <c r="AR414">
        <v>656.96</v>
      </c>
      <c r="AS414">
        <v>678.86</v>
      </c>
      <c r="AT414">
        <v>678.86</v>
      </c>
      <c r="AU414" s="179">
        <v>615.04</v>
      </c>
      <c r="AV414">
        <v>555.52</v>
      </c>
      <c r="AW414">
        <v>615.04</v>
      </c>
      <c r="AX414">
        <v>595.20000000000005</v>
      </c>
      <c r="AY414">
        <v>615.04</v>
      </c>
      <c r="AZ414">
        <v>221.23</v>
      </c>
      <c r="BA414">
        <v>637.82000000000005</v>
      </c>
      <c r="BB414">
        <v>637.82000000000005</v>
      </c>
      <c r="BC414">
        <v>637.82000000000005</v>
      </c>
      <c r="BD414">
        <v>659.09</v>
      </c>
      <c r="BE414">
        <v>637.82000000000005</v>
      </c>
      <c r="BF414">
        <v>659.09</v>
      </c>
      <c r="BG414">
        <v>659.09</v>
      </c>
      <c r="BH414">
        <v>467.02625</v>
      </c>
      <c r="BI414">
        <v>435.56812500000001</v>
      </c>
      <c r="BJ414">
        <v>520.34124999999995</v>
      </c>
      <c r="BK414">
        <v>463.55937499999999</v>
      </c>
      <c r="BL414">
        <v>499.56375000000003</v>
      </c>
      <c r="BM414" t="s">
        <v>2879</v>
      </c>
      <c r="BN414">
        <v>20190701</v>
      </c>
      <c r="BO414">
        <v>4212.87</v>
      </c>
      <c r="BP414" t="s">
        <v>238</v>
      </c>
      <c r="BQ414">
        <v>3869.46</v>
      </c>
      <c r="BR414">
        <v>2020</v>
      </c>
      <c r="BS414" t="s">
        <v>15</v>
      </c>
      <c r="BT414">
        <v>4212.87</v>
      </c>
    </row>
    <row r="415" spans="1:72" x14ac:dyDescent="0.2">
      <c r="A415" t="s">
        <v>884</v>
      </c>
      <c r="B415" t="s">
        <v>3371</v>
      </c>
      <c r="C415" t="s">
        <v>3311</v>
      </c>
      <c r="D415">
        <f>IF(TYPE="R",40,IF(ISNA(INDEX(Categories!D:E,MATCH(GROUPTYPE,Categories!D:D,0),2)),0,INDEX(Categories!D:E,MATCH(GROUPTYPE,Categories!D:D,0),2)))</f>
        <v>13</v>
      </c>
      <c r="E415" t="str">
        <f>IF(TYPE="R","Retained Earnings",IF(ISNA(INDEX(Categories!D:F,MATCH(GLCATCODE,Categories!E:E,0),3)),0,INDEX(Categories!D:F,MATCH(GLCATCODE,Categories!E:E,0),3)))</f>
        <v>Cost and Expenses</v>
      </c>
      <c r="F415" t="s">
        <v>238</v>
      </c>
      <c r="G415" t="s">
        <v>2633</v>
      </c>
      <c r="H415" t="s">
        <v>3368</v>
      </c>
      <c r="I415" t="s">
        <v>2885</v>
      </c>
      <c r="J415" t="s">
        <v>2876</v>
      </c>
      <c r="K415" t="s">
        <v>2876</v>
      </c>
      <c r="L415" t="s">
        <v>2876</v>
      </c>
      <c r="M415" t="s">
        <v>2876</v>
      </c>
      <c r="N415" t="s">
        <v>2876</v>
      </c>
      <c r="O415" t="s">
        <v>2876</v>
      </c>
      <c r="P415" t="s">
        <v>2876</v>
      </c>
      <c r="Q415" t="s">
        <v>2877</v>
      </c>
      <c r="R415" t="s">
        <v>2948</v>
      </c>
      <c r="S415">
        <f>VLOOKUP(ACCOUNTEXSEG,Sheet6!$A$2:$C$4000,3,TRUE)</f>
        <v>2985.63</v>
      </c>
      <c r="T415">
        <f>IF(ACCTTYPE="I",0,OPENBALN)</f>
        <v>0</v>
      </c>
      <c r="U415">
        <v>453.5</v>
      </c>
      <c r="V415">
        <v>424.24</v>
      </c>
      <c r="W415">
        <v>453.5</v>
      </c>
      <c r="X415">
        <v>438.87</v>
      </c>
      <c r="Y415" s="179">
        <v>453.5</v>
      </c>
      <c r="Z415">
        <v>453.46</v>
      </c>
      <c r="AA415">
        <v>467.1</v>
      </c>
      <c r="AB415">
        <v>666.52</v>
      </c>
      <c r="AC415">
        <v>557.52</v>
      </c>
      <c r="AD415">
        <v>576.1</v>
      </c>
      <c r="AE415">
        <v>557.52</v>
      </c>
      <c r="AF415">
        <v>576.1</v>
      </c>
      <c r="AG415">
        <v>576.1</v>
      </c>
      <c r="AH415">
        <v>467.1</v>
      </c>
      <c r="AI415">
        <v>421.9</v>
      </c>
      <c r="AJ415">
        <v>467.1</v>
      </c>
      <c r="AK415">
        <v>452.03</v>
      </c>
      <c r="AL415">
        <v>467.1</v>
      </c>
      <c r="AM415">
        <v>452.03</v>
      </c>
      <c r="AN415">
        <v>467.1</v>
      </c>
      <c r="AO415">
        <v>467.1</v>
      </c>
      <c r="AP415">
        <v>452.03</v>
      </c>
      <c r="AQ415">
        <v>467.1</v>
      </c>
      <c r="AR415">
        <v>452.03</v>
      </c>
      <c r="AS415">
        <v>467.1</v>
      </c>
      <c r="AT415">
        <v>467.1</v>
      </c>
      <c r="AU415" s="179">
        <v>431.31</v>
      </c>
      <c r="AV415">
        <v>389.57</v>
      </c>
      <c r="AW415">
        <v>431.31</v>
      </c>
      <c r="AX415">
        <v>417.4</v>
      </c>
      <c r="AY415">
        <v>431.31</v>
      </c>
      <c r="AZ415">
        <v>417.38</v>
      </c>
      <c r="BA415">
        <v>438.87</v>
      </c>
      <c r="BB415">
        <v>438.87</v>
      </c>
      <c r="BC415">
        <v>438.87</v>
      </c>
      <c r="BD415">
        <v>453.5</v>
      </c>
      <c r="BE415">
        <v>438.87</v>
      </c>
      <c r="BF415">
        <v>453.5</v>
      </c>
      <c r="BG415">
        <v>453.5</v>
      </c>
      <c r="BH415">
        <v>343.99437499999999</v>
      </c>
      <c r="BI415">
        <v>307.92250000000001</v>
      </c>
      <c r="BJ415">
        <v>342.39937500000002</v>
      </c>
      <c r="BK415">
        <v>308.68437499999999</v>
      </c>
      <c r="BL415">
        <v>343.73250000000002</v>
      </c>
      <c r="BM415" t="s">
        <v>2879</v>
      </c>
      <c r="BN415">
        <v>20190701</v>
      </c>
      <c r="BO415">
        <v>3400.86</v>
      </c>
      <c r="BP415" t="s">
        <v>238</v>
      </c>
      <c r="BQ415">
        <v>2662.48</v>
      </c>
      <c r="BR415">
        <v>2020</v>
      </c>
      <c r="BS415" t="s">
        <v>15</v>
      </c>
      <c r="BT415">
        <v>3400.86</v>
      </c>
    </row>
    <row r="416" spans="1:72" x14ac:dyDescent="0.2">
      <c r="A416" t="s">
        <v>885</v>
      </c>
      <c r="B416" t="s">
        <v>3372</v>
      </c>
      <c r="C416" t="s">
        <v>3311</v>
      </c>
      <c r="D416">
        <f>IF(TYPE="R",40,IF(ISNA(INDEX(Categories!D:E,MATCH(GROUPTYPE,Categories!D:D,0),2)),0,INDEX(Categories!D:E,MATCH(GROUPTYPE,Categories!D:D,0),2)))</f>
        <v>13</v>
      </c>
      <c r="E416" t="str">
        <f>IF(TYPE="R","Retained Earnings",IF(ISNA(INDEX(Categories!D:F,MATCH(GLCATCODE,Categories!E:E,0),3)),0,INDEX(Categories!D:F,MATCH(GLCATCODE,Categories!E:E,0),3)))</f>
        <v>Cost and Expenses</v>
      </c>
      <c r="F416" t="s">
        <v>238</v>
      </c>
      <c r="G416" t="s">
        <v>2634</v>
      </c>
      <c r="H416" t="s">
        <v>3368</v>
      </c>
      <c r="I416" t="s">
        <v>2887</v>
      </c>
      <c r="J416" t="s">
        <v>2876</v>
      </c>
      <c r="K416" t="s">
        <v>2876</v>
      </c>
      <c r="L416" t="s">
        <v>2876</v>
      </c>
      <c r="M416" t="s">
        <v>2876</v>
      </c>
      <c r="N416" t="s">
        <v>2876</v>
      </c>
      <c r="O416" t="s">
        <v>2876</v>
      </c>
      <c r="P416" t="s">
        <v>2876</v>
      </c>
      <c r="Q416" t="s">
        <v>2877</v>
      </c>
      <c r="R416" t="s">
        <v>2948</v>
      </c>
      <c r="S416">
        <f>VLOOKUP(ACCOUNTEXSEG,Sheet6!$A$2:$C$4000,3,TRUE)</f>
        <v>924.35</v>
      </c>
      <c r="T416">
        <f>IF(ACCTTYPE="I",0,OPENBALN)</f>
        <v>0</v>
      </c>
      <c r="U416">
        <v>146.38</v>
      </c>
      <c r="V416">
        <v>136.94</v>
      </c>
      <c r="W416">
        <v>146.38</v>
      </c>
      <c r="X416">
        <v>141.66</v>
      </c>
      <c r="Y416" s="179">
        <v>146.38</v>
      </c>
      <c r="Z416">
        <v>146.36000000000001</v>
      </c>
      <c r="AA416">
        <v>150.77000000000001</v>
      </c>
      <c r="AB416">
        <v>160.59</v>
      </c>
      <c r="AC416">
        <v>153.13</v>
      </c>
      <c r="AD416">
        <v>158.22999999999999</v>
      </c>
      <c r="AE416">
        <v>153.13</v>
      </c>
      <c r="AF416">
        <v>158.22999999999999</v>
      </c>
      <c r="AG416">
        <v>158.22999999999999</v>
      </c>
      <c r="AH416">
        <v>150.77000000000001</v>
      </c>
      <c r="AI416">
        <v>136.18</v>
      </c>
      <c r="AJ416">
        <v>150.77000000000001</v>
      </c>
      <c r="AK416">
        <v>145.91</v>
      </c>
      <c r="AL416">
        <v>150.77000000000001</v>
      </c>
      <c r="AM416">
        <v>145.91</v>
      </c>
      <c r="AN416">
        <v>150.77000000000001</v>
      </c>
      <c r="AO416">
        <v>150.77000000000001</v>
      </c>
      <c r="AP416">
        <v>145.91</v>
      </c>
      <c r="AQ416">
        <v>150.77000000000001</v>
      </c>
      <c r="AR416">
        <v>145.91</v>
      </c>
      <c r="AS416">
        <v>150.77000000000001</v>
      </c>
      <c r="AT416">
        <v>150.77000000000001</v>
      </c>
      <c r="AU416" s="179">
        <v>133.36000000000001</v>
      </c>
      <c r="AV416">
        <v>120.46</v>
      </c>
      <c r="AW416">
        <v>133.36000000000001</v>
      </c>
      <c r="AX416">
        <v>129.06</v>
      </c>
      <c r="AY416">
        <v>133.36000000000001</v>
      </c>
      <c r="AZ416">
        <v>129.08000000000001</v>
      </c>
      <c r="BA416">
        <v>141.66</v>
      </c>
      <c r="BB416">
        <v>141.66</v>
      </c>
      <c r="BC416">
        <v>141.66</v>
      </c>
      <c r="BD416">
        <v>146.38</v>
      </c>
      <c r="BE416">
        <v>141.66</v>
      </c>
      <c r="BF416">
        <v>146.38</v>
      </c>
      <c r="BG416">
        <v>146.38</v>
      </c>
      <c r="BH416">
        <v>106.439375</v>
      </c>
      <c r="BI416">
        <v>95.783749999999998</v>
      </c>
      <c r="BJ416">
        <v>112.485</v>
      </c>
      <c r="BK416">
        <v>99.396874999999994</v>
      </c>
      <c r="BL416">
        <v>110.950625</v>
      </c>
      <c r="BM416" t="s">
        <v>2879</v>
      </c>
      <c r="BN416">
        <v>20190701</v>
      </c>
      <c r="BO416">
        <v>934.08</v>
      </c>
      <c r="BP416" t="s">
        <v>238</v>
      </c>
      <c r="BQ416">
        <v>859.4</v>
      </c>
      <c r="BR416">
        <v>2020</v>
      </c>
      <c r="BS416" t="s">
        <v>15</v>
      </c>
      <c r="BT416">
        <v>934.08</v>
      </c>
    </row>
    <row r="417" spans="1:72" x14ac:dyDescent="0.2">
      <c r="A417" t="s">
        <v>886</v>
      </c>
      <c r="B417" t="s">
        <v>3373</v>
      </c>
      <c r="C417" t="s">
        <v>3311</v>
      </c>
      <c r="D417">
        <f>IF(TYPE="R",40,IF(ISNA(INDEX(Categories!D:E,MATCH(GROUPTYPE,Categories!D:D,0),2)),0,INDEX(Categories!D:E,MATCH(GROUPTYPE,Categories!D:D,0),2)))</f>
        <v>13</v>
      </c>
      <c r="E417" t="str">
        <f>IF(TYPE="R","Retained Earnings",IF(ISNA(INDEX(Categories!D:F,MATCH(GLCATCODE,Categories!E:E,0),3)),0,INDEX(Categories!D:F,MATCH(GLCATCODE,Categories!E:E,0),3)))</f>
        <v>Cost and Expenses</v>
      </c>
      <c r="F417" t="s">
        <v>238</v>
      </c>
      <c r="G417" t="s">
        <v>2635</v>
      </c>
      <c r="H417" t="s">
        <v>3368</v>
      </c>
      <c r="I417" t="s">
        <v>2889</v>
      </c>
      <c r="J417" t="s">
        <v>2876</v>
      </c>
      <c r="K417" t="s">
        <v>2876</v>
      </c>
      <c r="L417" t="s">
        <v>2876</v>
      </c>
      <c r="M417" t="s">
        <v>2876</v>
      </c>
      <c r="N417" t="s">
        <v>2876</v>
      </c>
      <c r="O417" t="s">
        <v>2876</v>
      </c>
      <c r="P417" t="s">
        <v>2876</v>
      </c>
      <c r="Q417" t="s">
        <v>2877</v>
      </c>
      <c r="R417" t="s">
        <v>2948</v>
      </c>
      <c r="S417">
        <f>VLOOKUP(ACCOUNTEXSEG,Sheet6!$A$2:$C$4000,3,TRUE)</f>
        <v>1592.46</v>
      </c>
      <c r="T417">
        <f>IF(ACCTTYPE="I",0,OPENBALN)</f>
        <v>0</v>
      </c>
      <c r="U417">
        <v>247.91</v>
      </c>
      <c r="V417">
        <v>231.91</v>
      </c>
      <c r="W417">
        <v>247.91</v>
      </c>
      <c r="X417">
        <v>239.91</v>
      </c>
      <c r="Y417" s="179">
        <v>247.91</v>
      </c>
      <c r="Z417">
        <v>2950.84</v>
      </c>
      <c r="AA417">
        <v>491.8</v>
      </c>
      <c r="AB417">
        <v>35.979999999999997</v>
      </c>
      <c r="AC417">
        <v>259.57</v>
      </c>
      <c r="AD417">
        <v>268.22000000000003</v>
      </c>
      <c r="AE417">
        <v>259.57</v>
      </c>
      <c r="AF417">
        <v>268.22000000000003</v>
      </c>
      <c r="AG417">
        <v>268.22000000000003</v>
      </c>
      <c r="AH417">
        <v>491.8</v>
      </c>
      <c r="AI417">
        <v>444.2</v>
      </c>
      <c r="AJ417">
        <v>491.8</v>
      </c>
      <c r="AK417">
        <v>475.93</v>
      </c>
      <c r="AL417">
        <v>491.8</v>
      </c>
      <c r="AM417">
        <v>475.93</v>
      </c>
      <c r="AN417">
        <v>491.8</v>
      </c>
      <c r="AO417">
        <v>491.8</v>
      </c>
      <c r="AP417">
        <v>475.93</v>
      </c>
      <c r="AQ417">
        <v>491.8</v>
      </c>
      <c r="AR417">
        <v>475.93</v>
      </c>
      <c r="AS417">
        <v>491.8</v>
      </c>
      <c r="AT417">
        <v>491.8</v>
      </c>
      <c r="AU417" s="179">
        <v>230.2</v>
      </c>
      <c r="AV417">
        <v>207.92</v>
      </c>
      <c r="AW417">
        <v>230.2</v>
      </c>
      <c r="AX417">
        <v>222.77</v>
      </c>
      <c r="AY417">
        <v>230.2</v>
      </c>
      <c r="AZ417">
        <v>222.75</v>
      </c>
      <c r="BA417">
        <v>239.91</v>
      </c>
      <c r="BB417">
        <v>239.91</v>
      </c>
      <c r="BC417">
        <v>239.91</v>
      </c>
      <c r="BD417">
        <v>247.91</v>
      </c>
      <c r="BE417">
        <v>239.91</v>
      </c>
      <c r="BF417">
        <v>247.91</v>
      </c>
      <c r="BG417">
        <v>247.91</v>
      </c>
      <c r="BH417">
        <v>183.53125</v>
      </c>
      <c r="BI417">
        <v>163.08562499999999</v>
      </c>
      <c r="BJ417">
        <v>190.61750000000001</v>
      </c>
      <c r="BK417">
        <v>170.58125000000001</v>
      </c>
      <c r="BL417">
        <v>361.90750000000003</v>
      </c>
      <c r="BM417" t="s">
        <v>2879</v>
      </c>
      <c r="BN417">
        <v>20190701</v>
      </c>
      <c r="BO417">
        <v>1583.36</v>
      </c>
      <c r="BP417" t="s">
        <v>238</v>
      </c>
      <c r="BQ417">
        <v>1455.46</v>
      </c>
      <c r="BR417">
        <v>2020</v>
      </c>
      <c r="BS417" t="s">
        <v>15</v>
      </c>
      <c r="BT417">
        <v>1583.36</v>
      </c>
    </row>
    <row r="418" spans="1:72" x14ac:dyDescent="0.2">
      <c r="A418" t="s">
        <v>887</v>
      </c>
      <c r="B418" t="s">
        <v>3374</v>
      </c>
      <c r="C418" t="s">
        <v>3311</v>
      </c>
      <c r="D418">
        <f>IF(TYPE="R",40,IF(ISNA(INDEX(Categories!D:E,MATCH(GROUPTYPE,Categories!D:D,0),2)),0,INDEX(Categories!D:E,MATCH(GROUPTYPE,Categories!D:D,0),2)))</f>
        <v>13</v>
      </c>
      <c r="E418" t="str">
        <f>IF(TYPE="R","Retained Earnings",IF(ISNA(INDEX(Categories!D:F,MATCH(GLCATCODE,Categories!E:E,0),3)),0,INDEX(Categories!D:F,MATCH(GLCATCODE,Categories!E:E,0),3)))</f>
        <v>Cost and Expenses</v>
      </c>
      <c r="F418" t="s">
        <v>238</v>
      </c>
      <c r="G418" t="s">
        <v>2636</v>
      </c>
      <c r="H418" t="s">
        <v>3368</v>
      </c>
      <c r="I418" t="s">
        <v>2891</v>
      </c>
      <c r="J418" t="s">
        <v>2876</v>
      </c>
      <c r="K418" t="s">
        <v>2876</v>
      </c>
      <c r="L418" t="s">
        <v>2876</v>
      </c>
      <c r="M418" t="s">
        <v>2876</v>
      </c>
      <c r="N418" t="s">
        <v>2876</v>
      </c>
      <c r="O418" t="s">
        <v>2876</v>
      </c>
      <c r="P418" t="s">
        <v>2876</v>
      </c>
      <c r="Q418" t="s">
        <v>2877</v>
      </c>
      <c r="R418" t="s">
        <v>2948</v>
      </c>
      <c r="S418">
        <f>VLOOKUP(ACCOUNTEXSEG,Sheet6!$A$2:$C$4000,3,TRUE)</f>
        <v>9655.4</v>
      </c>
      <c r="T418">
        <f>IF(ACCTTYPE="I",0,OPENBALN)</f>
        <v>0</v>
      </c>
      <c r="U418">
        <v>1491.59</v>
      </c>
      <c r="V418">
        <v>1395.36</v>
      </c>
      <c r="W418">
        <v>1491.59</v>
      </c>
      <c r="X418">
        <v>1443.48</v>
      </c>
      <c r="Y418" s="179">
        <v>1491.59</v>
      </c>
      <c r="Z418">
        <v>1491.59</v>
      </c>
      <c r="AA418">
        <v>1536.34</v>
      </c>
      <c r="AB418">
        <v>1642.6</v>
      </c>
      <c r="AC418">
        <v>1563.41</v>
      </c>
      <c r="AD418">
        <v>1615.53</v>
      </c>
      <c r="AE418">
        <v>1563.41</v>
      </c>
      <c r="AF418">
        <v>1615.53</v>
      </c>
      <c r="AG418">
        <v>1615.53</v>
      </c>
      <c r="AH418">
        <v>1536.34</v>
      </c>
      <c r="AI418">
        <v>1387.66</v>
      </c>
      <c r="AJ418">
        <v>1536.34</v>
      </c>
      <c r="AK418">
        <v>1486.78</v>
      </c>
      <c r="AL418">
        <v>1536.34</v>
      </c>
      <c r="AM418">
        <v>1486.78</v>
      </c>
      <c r="AN418">
        <v>1536.34</v>
      </c>
      <c r="AO418">
        <v>1536.34</v>
      </c>
      <c r="AP418">
        <v>1486.78</v>
      </c>
      <c r="AQ418">
        <v>1536.34</v>
      </c>
      <c r="AR418">
        <v>1486.78</v>
      </c>
      <c r="AS418">
        <v>1536.34</v>
      </c>
      <c r="AT418">
        <v>1536.34</v>
      </c>
      <c r="AU418" s="179">
        <v>1394.66</v>
      </c>
      <c r="AV418">
        <v>1259.7</v>
      </c>
      <c r="AW418">
        <v>1394.66</v>
      </c>
      <c r="AX418">
        <v>1349.67</v>
      </c>
      <c r="AY418">
        <v>1394.66</v>
      </c>
      <c r="AZ418">
        <v>1349.7</v>
      </c>
      <c r="BA418">
        <v>1443.48</v>
      </c>
      <c r="BB418">
        <v>1443.48</v>
      </c>
      <c r="BC418">
        <v>1443.48</v>
      </c>
      <c r="BD418">
        <v>1491.59</v>
      </c>
      <c r="BE418">
        <v>1443.48</v>
      </c>
      <c r="BF418">
        <v>1491.59</v>
      </c>
      <c r="BG418">
        <v>1491.59</v>
      </c>
      <c r="BH418">
        <v>1112.403125</v>
      </c>
      <c r="BI418">
        <v>996.515625</v>
      </c>
      <c r="BJ418">
        <v>1126.1031250000001</v>
      </c>
      <c r="BK418">
        <v>999.34062500000005</v>
      </c>
      <c r="BL418">
        <v>1130.5725</v>
      </c>
      <c r="BM418" t="s">
        <v>2879</v>
      </c>
      <c r="BN418">
        <v>20190701</v>
      </c>
      <c r="BO418">
        <v>9536.82</v>
      </c>
      <c r="BP418" t="s">
        <v>238</v>
      </c>
      <c r="BQ418">
        <v>8757.1</v>
      </c>
      <c r="BR418">
        <v>2020</v>
      </c>
      <c r="BS418" t="s">
        <v>15</v>
      </c>
      <c r="BT418">
        <v>9536.82</v>
      </c>
    </row>
    <row r="419" spans="1:72" x14ac:dyDescent="0.2">
      <c r="A419" t="s">
        <v>888</v>
      </c>
      <c r="B419" t="s">
        <v>3375</v>
      </c>
      <c r="C419" t="s">
        <v>3311</v>
      </c>
      <c r="D419">
        <f>IF(TYPE="R",40,IF(ISNA(INDEX(Categories!D:E,MATCH(GROUPTYPE,Categories!D:D,0),2)),0,INDEX(Categories!D:E,MATCH(GROUPTYPE,Categories!D:D,0),2)))</f>
        <v>13</v>
      </c>
      <c r="E419" t="str">
        <f>IF(TYPE="R","Retained Earnings",IF(ISNA(INDEX(Categories!D:F,MATCH(GLCATCODE,Categories!E:E,0),3)),0,INDEX(Categories!D:F,MATCH(GLCATCODE,Categories!E:E,0),3)))</f>
        <v>Cost and Expenses</v>
      </c>
      <c r="F419" t="s">
        <v>238</v>
      </c>
      <c r="G419" t="s">
        <v>2637</v>
      </c>
      <c r="H419" t="s">
        <v>3368</v>
      </c>
      <c r="I419" t="s">
        <v>2893</v>
      </c>
      <c r="J419" t="s">
        <v>2876</v>
      </c>
      <c r="K419" t="s">
        <v>2876</v>
      </c>
      <c r="L419" t="s">
        <v>2876</v>
      </c>
      <c r="M419" t="s">
        <v>2876</v>
      </c>
      <c r="N419" t="s">
        <v>2876</v>
      </c>
      <c r="O419" t="s">
        <v>2876</v>
      </c>
      <c r="P419" t="s">
        <v>2876</v>
      </c>
      <c r="Q419" t="s">
        <v>2877</v>
      </c>
      <c r="R419" t="s">
        <v>2948</v>
      </c>
      <c r="S419">
        <f>VLOOKUP(ACCOUNTEXSEG,Sheet6!$A$2:$C$4000,3,TRUE)</f>
        <v>1411.98</v>
      </c>
      <c r="T419">
        <f>IF(ACCTTYPE="I",0,OPENBALN)</f>
        <v>0</v>
      </c>
      <c r="U419">
        <v>225.06</v>
      </c>
      <c r="V419">
        <v>210.54</v>
      </c>
      <c r="W419">
        <v>225.06</v>
      </c>
      <c r="X419">
        <v>217.8</v>
      </c>
      <c r="Y419" s="179">
        <v>225.06</v>
      </c>
      <c r="Z419">
        <v>225.11</v>
      </c>
      <c r="AA419">
        <v>231.82</v>
      </c>
      <c r="AB419">
        <v>247.27</v>
      </c>
      <c r="AC419">
        <v>235.62</v>
      </c>
      <c r="AD419">
        <v>243.47</v>
      </c>
      <c r="AE419">
        <v>235.62</v>
      </c>
      <c r="AF419">
        <v>243.47</v>
      </c>
      <c r="AG419">
        <v>243.47</v>
      </c>
      <c r="AH419">
        <v>231.82</v>
      </c>
      <c r="AI419">
        <v>209.38</v>
      </c>
      <c r="AJ419">
        <v>231.82</v>
      </c>
      <c r="AK419">
        <v>224.34</v>
      </c>
      <c r="AL419">
        <v>231.82</v>
      </c>
      <c r="AM419">
        <v>224.34</v>
      </c>
      <c r="AN419">
        <v>231.82</v>
      </c>
      <c r="AO419">
        <v>231.82</v>
      </c>
      <c r="AP419">
        <v>224.34</v>
      </c>
      <c r="AQ419">
        <v>231.82</v>
      </c>
      <c r="AR419">
        <v>224.34</v>
      </c>
      <c r="AS419">
        <v>231.82</v>
      </c>
      <c r="AT419">
        <v>231.82</v>
      </c>
      <c r="AU419" s="179">
        <v>205.37</v>
      </c>
      <c r="AV419">
        <v>185.49</v>
      </c>
      <c r="AW419">
        <v>205.37</v>
      </c>
      <c r="AX419">
        <v>198.74</v>
      </c>
      <c r="AY419">
        <v>205.37</v>
      </c>
      <c r="AZ419">
        <v>198.73</v>
      </c>
      <c r="BA419">
        <v>217.8</v>
      </c>
      <c r="BB419">
        <v>217.8</v>
      </c>
      <c r="BC419">
        <v>217.8</v>
      </c>
      <c r="BD419">
        <v>225.06</v>
      </c>
      <c r="BE419">
        <v>217.8</v>
      </c>
      <c r="BF419">
        <v>225.06</v>
      </c>
      <c r="BG419">
        <v>225.06</v>
      </c>
      <c r="BH419">
        <v>163.19062500000001</v>
      </c>
      <c r="BI419">
        <v>139.793125</v>
      </c>
      <c r="BJ419">
        <v>161.36000000000001</v>
      </c>
      <c r="BK419">
        <v>141.25312500000001</v>
      </c>
      <c r="BL419">
        <v>170.5925</v>
      </c>
      <c r="BM419" t="s">
        <v>2879</v>
      </c>
      <c r="BN419">
        <v>20190701</v>
      </c>
      <c r="BO419">
        <v>1437.27</v>
      </c>
      <c r="BP419" t="s">
        <v>238</v>
      </c>
      <c r="BQ419">
        <v>1321.32</v>
      </c>
      <c r="BR419">
        <v>2020</v>
      </c>
      <c r="BS419" t="s">
        <v>15</v>
      </c>
      <c r="BT419">
        <v>1437.27</v>
      </c>
    </row>
    <row r="420" spans="1:72" x14ac:dyDescent="0.2">
      <c r="A420" t="s">
        <v>889</v>
      </c>
      <c r="B420" t="s">
        <v>3376</v>
      </c>
      <c r="C420" t="s">
        <v>3311</v>
      </c>
      <c r="D420">
        <f>IF(TYPE="R",40,IF(ISNA(INDEX(Categories!D:E,MATCH(GROUPTYPE,Categories!D:D,0),2)),0,INDEX(Categories!D:E,MATCH(GROUPTYPE,Categories!D:D,0),2)))</f>
        <v>13</v>
      </c>
      <c r="E420" t="str">
        <f>IF(TYPE="R","Retained Earnings",IF(ISNA(INDEX(Categories!D:F,MATCH(GLCATCODE,Categories!E:E,0),3)),0,INDEX(Categories!D:F,MATCH(GLCATCODE,Categories!E:E,0),3)))</f>
        <v>Cost and Expenses</v>
      </c>
      <c r="F420" t="s">
        <v>238</v>
      </c>
      <c r="G420" t="s">
        <v>2638</v>
      </c>
      <c r="H420" t="s">
        <v>3368</v>
      </c>
      <c r="I420" t="s">
        <v>2895</v>
      </c>
      <c r="J420" t="s">
        <v>2876</v>
      </c>
      <c r="K420" t="s">
        <v>2876</v>
      </c>
      <c r="L420" t="s">
        <v>2876</v>
      </c>
      <c r="M420" t="s">
        <v>2876</v>
      </c>
      <c r="N420" t="s">
        <v>2876</v>
      </c>
      <c r="O420" t="s">
        <v>2876</v>
      </c>
      <c r="P420" t="s">
        <v>2876</v>
      </c>
      <c r="Q420" t="s">
        <v>2877</v>
      </c>
      <c r="R420" t="s">
        <v>2948</v>
      </c>
      <c r="S420">
        <f>VLOOKUP(ACCOUNTEXSEG,Sheet6!$A$2:$C$4000,3,TRUE)</f>
        <v>682.13</v>
      </c>
      <c r="T420">
        <f>IF(ACCTTYPE="I",0,OPENBALN)</f>
        <v>0</v>
      </c>
      <c r="U420">
        <v>105.77</v>
      </c>
      <c r="V420">
        <v>98.95</v>
      </c>
      <c r="W420">
        <v>105.77</v>
      </c>
      <c r="X420">
        <v>102.36</v>
      </c>
      <c r="Y420" s="179">
        <v>105.77</v>
      </c>
      <c r="Z420">
        <v>105.75</v>
      </c>
      <c r="AA420">
        <v>106.89</v>
      </c>
      <c r="AB420">
        <v>117.91</v>
      </c>
      <c r="AC420">
        <v>110.55</v>
      </c>
      <c r="AD420">
        <v>114.24</v>
      </c>
      <c r="AE420">
        <v>110.55</v>
      </c>
      <c r="AF420">
        <v>114.24</v>
      </c>
      <c r="AG420">
        <v>114.24</v>
      </c>
      <c r="AH420">
        <v>106.89</v>
      </c>
      <c r="AI420">
        <v>106.89</v>
      </c>
      <c r="AJ420">
        <v>106.89</v>
      </c>
      <c r="AK420">
        <v>106.89</v>
      </c>
      <c r="AL420">
        <v>106.89</v>
      </c>
      <c r="AM420">
        <v>106.89</v>
      </c>
      <c r="AN420">
        <v>106.89</v>
      </c>
      <c r="AO420">
        <v>106.89</v>
      </c>
      <c r="AP420">
        <v>106.89</v>
      </c>
      <c r="AQ420">
        <v>106.89</v>
      </c>
      <c r="AR420">
        <v>106.89</v>
      </c>
      <c r="AS420">
        <v>106.89</v>
      </c>
      <c r="AT420">
        <v>106.89</v>
      </c>
      <c r="AU420" s="179">
        <v>98.6</v>
      </c>
      <c r="AV420">
        <v>89.06</v>
      </c>
      <c r="AW420">
        <v>98.6</v>
      </c>
      <c r="AX420">
        <v>95.42</v>
      </c>
      <c r="AY420">
        <v>98.6</v>
      </c>
      <c r="AZ420">
        <v>95.45</v>
      </c>
      <c r="BA420">
        <v>102.36</v>
      </c>
      <c r="BB420">
        <v>102.36</v>
      </c>
      <c r="BC420">
        <v>102.36</v>
      </c>
      <c r="BD420">
        <v>105.77</v>
      </c>
      <c r="BE420">
        <v>102.36</v>
      </c>
      <c r="BF420">
        <v>105.77</v>
      </c>
      <c r="BG420">
        <v>105.77</v>
      </c>
      <c r="BH420">
        <v>78.616249999999994</v>
      </c>
      <c r="BI420">
        <v>70.273124999999993</v>
      </c>
      <c r="BJ420">
        <v>78.120625000000004</v>
      </c>
      <c r="BK420">
        <v>68.421875</v>
      </c>
      <c r="BL420">
        <v>80.167500000000004</v>
      </c>
      <c r="BM420" t="s">
        <v>2879</v>
      </c>
      <c r="BN420">
        <v>20190701</v>
      </c>
      <c r="BO420">
        <v>674.38</v>
      </c>
      <c r="BP420" t="s">
        <v>238</v>
      </c>
      <c r="BQ420">
        <v>620.98</v>
      </c>
      <c r="BR420">
        <v>2020</v>
      </c>
      <c r="BS420" t="s">
        <v>15</v>
      </c>
      <c r="BT420">
        <v>674.38</v>
      </c>
    </row>
    <row r="421" spans="1:72" x14ac:dyDescent="0.2">
      <c r="A421" t="s">
        <v>890</v>
      </c>
      <c r="B421" t="s">
        <v>3377</v>
      </c>
      <c r="C421" t="s">
        <v>3311</v>
      </c>
      <c r="D421">
        <f>IF(TYPE="R",40,IF(ISNA(INDEX(Categories!D:E,MATCH(GROUPTYPE,Categories!D:D,0),2)),0,INDEX(Categories!D:E,MATCH(GROUPTYPE,Categories!D:D,0),2)))</f>
        <v>13</v>
      </c>
      <c r="E421" t="str">
        <f>IF(TYPE="R","Retained Earnings",IF(ISNA(INDEX(Categories!D:F,MATCH(GLCATCODE,Categories!E:E,0),3)),0,INDEX(Categories!D:F,MATCH(GLCATCODE,Categories!E:E,0),3)))</f>
        <v>Cost and Expenses</v>
      </c>
      <c r="F421" t="s">
        <v>238</v>
      </c>
      <c r="G421" t="s">
        <v>2639</v>
      </c>
      <c r="H421" t="s">
        <v>3368</v>
      </c>
      <c r="I421" t="s">
        <v>2897</v>
      </c>
      <c r="J421" t="s">
        <v>2876</v>
      </c>
      <c r="K421" t="s">
        <v>2876</v>
      </c>
      <c r="L421" t="s">
        <v>2876</v>
      </c>
      <c r="M421" t="s">
        <v>2876</v>
      </c>
      <c r="N421" t="s">
        <v>2876</v>
      </c>
      <c r="O421" t="s">
        <v>2876</v>
      </c>
      <c r="P421" t="s">
        <v>2876</v>
      </c>
      <c r="Q421" t="s">
        <v>2877</v>
      </c>
      <c r="R421" t="s">
        <v>2948</v>
      </c>
      <c r="S421">
        <f>VLOOKUP(ACCOUNTEXSEG,Sheet6!$A$2:$C$4000,3,TRUE)</f>
        <v>1144.75</v>
      </c>
      <c r="T421">
        <f>IF(ACCTTYPE="I",0,OPENBALN)</f>
        <v>0</v>
      </c>
      <c r="U421">
        <v>169.37</v>
      </c>
      <c r="V421">
        <v>158.44999999999999</v>
      </c>
      <c r="W421">
        <v>169.37</v>
      </c>
      <c r="X421">
        <v>163.91</v>
      </c>
      <c r="Y421" s="179">
        <v>169.37</v>
      </c>
      <c r="Z421">
        <v>169.4</v>
      </c>
      <c r="AA421">
        <v>174.46</v>
      </c>
      <c r="AB421">
        <v>185.55</v>
      </c>
      <c r="AC421">
        <v>177.05</v>
      </c>
      <c r="AD421">
        <v>182.96</v>
      </c>
      <c r="AE421">
        <v>177.05</v>
      </c>
      <c r="AF421">
        <v>182.96</v>
      </c>
      <c r="AG421">
        <v>182.96</v>
      </c>
      <c r="AH421">
        <v>174.46</v>
      </c>
      <c r="AI421">
        <v>157.57</v>
      </c>
      <c r="AJ421">
        <v>174.46</v>
      </c>
      <c r="AK421">
        <v>168.83</v>
      </c>
      <c r="AL421">
        <v>174.46</v>
      </c>
      <c r="AM421">
        <v>168.83</v>
      </c>
      <c r="AN421">
        <v>174.46</v>
      </c>
      <c r="AO421">
        <v>174.46</v>
      </c>
      <c r="AP421">
        <v>168.83</v>
      </c>
      <c r="AQ421">
        <v>174.46</v>
      </c>
      <c r="AR421">
        <v>168.83</v>
      </c>
      <c r="AS421">
        <v>174.46</v>
      </c>
      <c r="AT421">
        <v>174.46</v>
      </c>
      <c r="AU421" s="179">
        <v>155.36000000000001</v>
      </c>
      <c r="AV421">
        <v>140.32</v>
      </c>
      <c r="AW421">
        <v>155.36000000000001</v>
      </c>
      <c r="AX421">
        <v>150.35</v>
      </c>
      <c r="AY421">
        <v>155.36000000000001</v>
      </c>
      <c r="AZ421">
        <v>150.33000000000001</v>
      </c>
      <c r="BA421">
        <v>163.91</v>
      </c>
      <c r="BB421">
        <v>163.91</v>
      </c>
      <c r="BC421">
        <v>163.91</v>
      </c>
      <c r="BD421">
        <v>169.37</v>
      </c>
      <c r="BE421">
        <v>163.91</v>
      </c>
      <c r="BF421">
        <v>169.37</v>
      </c>
      <c r="BG421">
        <v>169.37</v>
      </c>
      <c r="BH421">
        <v>128.239375</v>
      </c>
      <c r="BI421">
        <v>159.01249999999999</v>
      </c>
      <c r="BJ421">
        <v>188.82499999999999</v>
      </c>
      <c r="BK421">
        <v>165.50312500000001</v>
      </c>
      <c r="BL421">
        <v>128.38187500000001</v>
      </c>
      <c r="BM421" t="s">
        <v>2879</v>
      </c>
      <c r="BN421">
        <v>20190701</v>
      </c>
      <c r="BO421">
        <v>1080.03</v>
      </c>
      <c r="BP421" t="s">
        <v>238</v>
      </c>
      <c r="BQ421">
        <v>994.38</v>
      </c>
      <c r="BR421">
        <v>2020</v>
      </c>
      <c r="BS421" t="s">
        <v>15</v>
      </c>
      <c r="BT421">
        <v>1080.03</v>
      </c>
    </row>
    <row r="422" spans="1:72" x14ac:dyDescent="0.2">
      <c r="A422" t="s">
        <v>891</v>
      </c>
      <c r="B422" t="s">
        <v>3378</v>
      </c>
      <c r="C422" t="s">
        <v>3311</v>
      </c>
      <c r="D422">
        <f>IF(TYPE="R",40,IF(ISNA(INDEX(Categories!D:E,MATCH(GROUPTYPE,Categories!D:D,0),2)),0,INDEX(Categories!D:E,MATCH(GROUPTYPE,Categories!D:D,0),2)))</f>
        <v>13</v>
      </c>
      <c r="E422" t="str">
        <f>IF(TYPE="R","Retained Earnings",IF(ISNA(INDEX(Categories!D:F,MATCH(GLCATCODE,Categories!E:E,0),3)),0,INDEX(Categories!D:F,MATCH(GLCATCODE,Categories!E:E,0),3)))</f>
        <v>Cost and Expenses</v>
      </c>
      <c r="F422" t="s">
        <v>238</v>
      </c>
      <c r="G422" t="s">
        <v>2640</v>
      </c>
      <c r="H422" t="s">
        <v>3368</v>
      </c>
      <c r="I422" t="s">
        <v>2899</v>
      </c>
      <c r="J422" t="s">
        <v>2876</v>
      </c>
      <c r="K422" t="s">
        <v>2876</v>
      </c>
      <c r="L422" t="s">
        <v>2876</v>
      </c>
      <c r="M422" t="s">
        <v>2876</v>
      </c>
      <c r="N422" t="s">
        <v>2876</v>
      </c>
      <c r="O422" t="s">
        <v>2876</v>
      </c>
      <c r="P422" t="s">
        <v>2876</v>
      </c>
      <c r="Q422" t="s">
        <v>2877</v>
      </c>
      <c r="R422" t="s">
        <v>2948</v>
      </c>
      <c r="S422">
        <f>VLOOKUP(ACCOUNTEXSEG,Sheet6!$A$2:$C$4000,3,TRUE)</f>
        <v>160.4</v>
      </c>
      <c r="T422">
        <f>IF(ACCTTYPE="I",0,OPENBALN)</f>
        <v>0</v>
      </c>
      <c r="U422">
        <v>19.510000000000002</v>
      </c>
      <c r="V422">
        <v>18.25</v>
      </c>
      <c r="W422">
        <v>19.510000000000002</v>
      </c>
      <c r="X422">
        <v>18.88</v>
      </c>
      <c r="Y422" s="179">
        <v>19.510000000000002</v>
      </c>
      <c r="Z422">
        <v>18.88</v>
      </c>
      <c r="AA422">
        <v>20.04</v>
      </c>
      <c r="AB422">
        <v>24.27</v>
      </c>
      <c r="AC422">
        <v>21.79</v>
      </c>
      <c r="AD422">
        <v>22.52</v>
      </c>
      <c r="AE422">
        <v>21.79</v>
      </c>
      <c r="AF422">
        <v>22.52</v>
      </c>
      <c r="AG422">
        <v>22.52</v>
      </c>
      <c r="AH422">
        <v>20.04</v>
      </c>
      <c r="AI422">
        <v>18.100000000000001</v>
      </c>
      <c r="AJ422">
        <v>20.04</v>
      </c>
      <c r="AK422">
        <v>19.39</v>
      </c>
      <c r="AL422">
        <v>20.04</v>
      </c>
      <c r="AM422">
        <v>19.39</v>
      </c>
      <c r="AN422">
        <v>20.04</v>
      </c>
      <c r="AO422">
        <v>20.04</v>
      </c>
      <c r="AP422">
        <v>19.39</v>
      </c>
      <c r="AQ422">
        <v>20.04</v>
      </c>
      <c r="AR422">
        <v>19.39</v>
      </c>
      <c r="AS422">
        <v>20.04</v>
      </c>
      <c r="AT422">
        <v>20.04</v>
      </c>
      <c r="AU422" s="179">
        <v>19.2</v>
      </c>
      <c r="AV422">
        <v>17.34</v>
      </c>
      <c r="AW422">
        <v>19.2</v>
      </c>
      <c r="AX422">
        <v>18.579999999999998</v>
      </c>
      <c r="AY422">
        <v>19.2</v>
      </c>
      <c r="AZ422">
        <v>18.579999999999998</v>
      </c>
      <c r="BA422">
        <v>18.88</v>
      </c>
      <c r="BB422">
        <v>18.88</v>
      </c>
      <c r="BC422">
        <v>18.88</v>
      </c>
      <c r="BD422">
        <v>19.510000000000002</v>
      </c>
      <c r="BE422">
        <v>18.88</v>
      </c>
      <c r="BF422">
        <v>19.510000000000002</v>
      </c>
      <c r="BG422">
        <v>19.510000000000002</v>
      </c>
      <c r="BH422">
        <v>17.03125</v>
      </c>
      <c r="BI422">
        <v>13.49375</v>
      </c>
      <c r="BJ422">
        <v>19.199375</v>
      </c>
      <c r="BK422">
        <v>270.11500000000001</v>
      </c>
      <c r="BL422">
        <v>14.74625</v>
      </c>
      <c r="BM422" t="s">
        <v>2879</v>
      </c>
      <c r="BN422">
        <v>20190701</v>
      </c>
      <c r="BO422">
        <v>132.93</v>
      </c>
      <c r="BP422" t="s">
        <v>238</v>
      </c>
      <c r="BQ422">
        <v>114.54</v>
      </c>
      <c r="BR422">
        <v>2020</v>
      </c>
      <c r="BS422" t="s">
        <v>15</v>
      </c>
      <c r="BT422">
        <v>132.93</v>
      </c>
    </row>
    <row r="423" spans="1:72" x14ac:dyDescent="0.2">
      <c r="A423" t="s">
        <v>892</v>
      </c>
      <c r="B423" t="s">
        <v>3379</v>
      </c>
      <c r="C423" t="s">
        <v>3311</v>
      </c>
      <c r="D423">
        <f>IF(TYPE="R",40,IF(ISNA(INDEX(Categories!D:E,MATCH(GROUPTYPE,Categories!D:D,0),2)),0,INDEX(Categories!D:E,MATCH(GROUPTYPE,Categories!D:D,0),2)))</f>
        <v>13</v>
      </c>
      <c r="E423" t="str">
        <f>IF(TYPE="R","Retained Earnings",IF(ISNA(INDEX(Categories!D:F,MATCH(GLCATCODE,Categories!E:E,0),3)),0,INDEX(Categories!D:F,MATCH(GLCATCODE,Categories!E:E,0),3)))</f>
        <v>Cost and Expenses</v>
      </c>
      <c r="F423" t="s">
        <v>238</v>
      </c>
      <c r="G423" t="s">
        <v>2641</v>
      </c>
      <c r="H423" t="s">
        <v>3368</v>
      </c>
      <c r="I423" t="s">
        <v>2901</v>
      </c>
      <c r="J423" t="s">
        <v>2876</v>
      </c>
      <c r="K423" t="s">
        <v>2876</v>
      </c>
      <c r="L423" t="s">
        <v>2876</v>
      </c>
      <c r="M423" t="s">
        <v>2876</v>
      </c>
      <c r="N423" t="s">
        <v>2876</v>
      </c>
      <c r="O423" t="s">
        <v>2876</v>
      </c>
      <c r="P423" t="s">
        <v>2876</v>
      </c>
      <c r="Q423" t="s">
        <v>2877</v>
      </c>
      <c r="R423" t="s">
        <v>2948</v>
      </c>
      <c r="S423">
        <f>VLOOKUP(ACCOUNTEXSEG,Sheet6!$A$2:$C$4000,3,TRUE)</f>
        <v>0</v>
      </c>
      <c r="T423">
        <f>IF(ACCTTYPE="I",0,OPENBALN)</f>
        <v>0</v>
      </c>
      <c r="U423">
        <v>0</v>
      </c>
      <c r="V423">
        <v>0</v>
      </c>
      <c r="W423">
        <v>0</v>
      </c>
      <c r="X423">
        <v>0</v>
      </c>
      <c r="Y423" s="179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 s="179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0</v>
      </c>
      <c r="BL423">
        <v>0</v>
      </c>
      <c r="BM423" t="s">
        <v>2879</v>
      </c>
      <c r="BN423">
        <v>20190701</v>
      </c>
      <c r="BO423">
        <v>0</v>
      </c>
      <c r="BP423" t="s">
        <v>238</v>
      </c>
      <c r="BQ423">
        <v>0</v>
      </c>
      <c r="BR423">
        <v>2020</v>
      </c>
      <c r="BS423" t="s">
        <v>15</v>
      </c>
      <c r="BT423">
        <v>0</v>
      </c>
    </row>
    <row r="424" spans="1:72" x14ac:dyDescent="0.2">
      <c r="A424" t="s">
        <v>893</v>
      </c>
      <c r="B424" t="s">
        <v>3380</v>
      </c>
      <c r="C424" t="s">
        <v>3311</v>
      </c>
      <c r="D424">
        <f>IF(TYPE="R",40,IF(ISNA(INDEX(Categories!D:E,MATCH(GROUPTYPE,Categories!D:D,0),2)),0,INDEX(Categories!D:E,MATCH(GROUPTYPE,Categories!D:D,0),2)))</f>
        <v>13</v>
      </c>
      <c r="E424" t="str">
        <f>IF(TYPE="R","Retained Earnings",IF(ISNA(INDEX(Categories!D:F,MATCH(GLCATCODE,Categories!E:E,0),3)),0,INDEX(Categories!D:F,MATCH(GLCATCODE,Categories!E:E,0),3)))</f>
        <v>Cost and Expenses</v>
      </c>
      <c r="F424" t="s">
        <v>238</v>
      </c>
      <c r="G424" t="s">
        <v>2642</v>
      </c>
      <c r="H424" t="s">
        <v>3368</v>
      </c>
      <c r="I424" t="s">
        <v>2903</v>
      </c>
      <c r="J424" t="s">
        <v>2876</v>
      </c>
      <c r="K424" t="s">
        <v>2876</v>
      </c>
      <c r="L424" t="s">
        <v>2876</v>
      </c>
      <c r="M424" t="s">
        <v>2876</v>
      </c>
      <c r="N424" t="s">
        <v>2876</v>
      </c>
      <c r="O424" t="s">
        <v>2876</v>
      </c>
      <c r="P424" t="s">
        <v>2876</v>
      </c>
      <c r="Q424" t="s">
        <v>2877</v>
      </c>
      <c r="R424" t="s">
        <v>2948</v>
      </c>
      <c r="S424">
        <f>VLOOKUP(ACCOUNTEXSEG,Sheet6!$A$2:$C$4000,3,TRUE)</f>
        <v>0</v>
      </c>
      <c r="T424">
        <f>IF(ACCTTYPE="I",0,OPENBALN)</f>
        <v>0</v>
      </c>
      <c r="U424">
        <v>0</v>
      </c>
      <c r="V424">
        <v>0</v>
      </c>
      <c r="W424">
        <v>0</v>
      </c>
      <c r="X424">
        <v>0</v>
      </c>
      <c r="Y424" s="179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 s="179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-32.870624999999997</v>
      </c>
      <c r="BL424">
        <v>0</v>
      </c>
      <c r="BM424" t="s">
        <v>2879</v>
      </c>
      <c r="BN424">
        <v>20190701</v>
      </c>
      <c r="BO424">
        <v>0</v>
      </c>
      <c r="BP424" t="s">
        <v>238</v>
      </c>
      <c r="BQ424">
        <v>0</v>
      </c>
      <c r="BR424">
        <v>2020</v>
      </c>
      <c r="BS424" t="s">
        <v>15</v>
      </c>
      <c r="BT424">
        <v>0</v>
      </c>
    </row>
    <row r="425" spans="1:72" x14ac:dyDescent="0.2">
      <c r="A425" t="s">
        <v>894</v>
      </c>
      <c r="B425" t="s">
        <v>3381</v>
      </c>
      <c r="C425" t="s">
        <v>3311</v>
      </c>
      <c r="D425">
        <f>IF(TYPE="R",40,IF(ISNA(INDEX(Categories!D:E,MATCH(GROUPTYPE,Categories!D:D,0),2)),0,INDEX(Categories!D:E,MATCH(GROUPTYPE,Categories!D:D,0),2)))</f>
        <v>13</v>
      </c>
      <c r="E425" t="str">
        <f>IF(TYPE="R","Retained Earnings",IF(ISNA(INDEX(Categories!D:F,MATCH(GLCATCODE,Categories!E:E,0),3)),0,INDEX(Categories!D:F,MATCH(GLCATCODE,Categories!E:E,0),3)))</f>
        <v>Cost and Expenses</v>
      </c>
      <c r="F425" t="s">
        <v>238</v>
      </c>
      <c r="G425" t="s">
        <v>2646</v>
      </c>
      <c r="H425" t="s">
        <v>3382</v>
      </c>
      <c r="I425" t="s">
        <v>2875</v>
      </c>
      <c r="J425" t="s">
        <v>2876</v>
      </c>
      <c r="K425" t="s">
        <v>2876</v>
      </c>
      <c r="L425" t="s">
        <v>2876</v>
      </c>
      <c r="M425" t="s">
        <v>2876</v>
      </c>
      <c r="N425" t="s">
        <v>2876</v>
      </c>
      <c r="O425" t="s">
        <v>2876</v>
      </c>
      <c r="P425" t="s">
        <v>2876</v>
      </c>
      <c r="Q425" t="s">
        <v>2877</v>
      </c>
      <c r="R425" t="s">
        <v>2948</v>
      </c>
      <c r="S425">
        <f>VLOOKUP(ACCOUNTEXSEG,Sheet6!$A$2:$C$4000,3,TRUE)</f>
        <v>4263.93</v>
      </c>
      <c r="T425">
        <f>IF(ACCTTYPE="I",0,OPENBALN)</f>
        <v>0</v>
      </c>
      <c r="U425">
        <v>860.47</v>
      </c>
      <c r="V425">
        <v>831.79</v>
      </c>
      <c r="W425">
        <v>889.16</v>
      </c>
      <c r="X425">
        <v>0</v>
      </c>
      <c r="Y425" s="179">
        <v>0</v>
      </c>
      <c r="Z425">
        <v>2298.14</v>
      </c>
      <c r="AA425">
        <v>471.5</v>
      </c>
      <c r="AB425">
        <v>487.21</v>
      </c>
      <c r="AC425">
        <v>471.5</v>
      </c>
      <c r="AD425">
        <v>617.28</v>
      </c>
      <c r="AE425">
        <v>617.28</v>
      </c>
      <c r="AF425">
        <v>637.86</v>
      </c>
      <c r="AG425">
        <v>637.86</v>
      </c>
      <c r="AH425">
        <v>745.31</v>
      </c>
      <c r="AI425">
        <v>673.18</v>
      </c>
      <c r="AJ425">
        <v>745.31</v>
      </c>
      <c r="AK425">
        <v>721.27</v>
      </c>
      <c r="AL425">
        <v>745.31</v>
      </c>
      <c r="AM425">
        <v>721.27</v>
      </c>
      <c r="AN425">
        <v>471.5</v>
      </c>
      <c r="AO425">
        <v>745.31</v>
      </c>
      <c r="AP425">
        <v>721.27</v>
      </c>
      <c r="AQ425">
        <v>745.31</v>
      </c>
      <c r="AR425">
        <v>721.27</v>
      </c>
      <c r="AS425">
        <v>745.31</v>
      </c>
      <c r="AT425">
        <v>745.31</v>
      </c>
      <c r="AU425" s="179">
        <v>0</v>
      </c>
      <c r="AV425">
        <v>1540.83</v>
      </c>
      <c r="AW425">
        <v>823.55</v>
      </c>
      <c r="AX425">
        <v>777.09</v>
      </c>
      <c r="AY425">
        <v>830.68</v>
      </c>
      <c r="AZ425">
        <v>803.88</v>
      </c>
      <c r="BA425">
        <v>762.73</v>
      </c>
      <c r="BB425">
        <v>788.15</v>
      </c>
      <c r="BC425">
        <v>762.73</v>
      </c>
      <c r="BD425">
        <v>843.06</v>
      </c>
      <c r="BE425">
        <v>843.06</v>
      </c>
      <c r="BF425">
        <v>871.16</v>
      </c>
      <c r="BG425">
        <v>871.16</v>
      </c>
      <c r="BH425">
        <v>564.99749999999995</v>
      </c>
      <c r="BI425">
        <v>523.42062499999997</v>
      </c>
      <c r="BJ425">
        <v>510.28125</v>
      </c>
      <c r="BK425">
        <v>554.93875000000003</v>
      </c>
      <c r="BL425">
        <v>531.35125000000005</v>
      </c>
      <c r="BM425" t="s">
        <v>2879</v>
      </c>
      <c r="BN425">
        <v>20190701</v>
      </c>
      <c r="BO425">
        <v>3302.63</v>
      </c>
      <c r="BP425" t="s">
        <v>238</v>
      </c>
      <c r="BQ425">
        <v>4870.8900000000003</v>
      </c>
      <c r="BR425">
        <v>2020</v>
      </c>
      <c r="BS425" t="s">
        <v>15</v>
      </c>
      <c r="BT425">
        <v>3302.63</v>
      </c>
    </row>
    <row r="426" spans="1:72" x14ac:dyDescent="0.2">
      <c r="A426" t="s">
        <v>895</v>
      </c>
      <c r="B426" t="s">
        <v>3383</v>
      </c>
      <c r="C426" t="s">
        <v>3311</v>
      </c>
      <c r="D426">
        <f>IF(TYPE="R",40,IF(ISNA(INDEX(Categories!D:E,MATCH(GROUPTYPE,Categories!D:D,0),2)),0,INDEX(Categories!D:E,MATCH(GROUPTYPE,Categories!D:D,0),2)))</f>
        <v>13</v>
      </c>
      <c r="E426" t="str">
        <f>IF(TYPE="R","Retained Earnings",IF(ISNA(INDEX(Categories!D:F,MATCH(GLCATCODE,Categories!E:E,0),3)),0,INDEX(Categories!D:F,MATCH(GLCATCODE,Categories!E:E,0),3)))</f>
        <v>Cost and Expenses</v>
      </c>
      <c r="F426" t="s">
        <v>238</v>
      </c>
      <c r="G426" t="s">
        <v>2647</v>
      </c>
      <c r="H426" t="s">
        <v>3382</v>
      </c>
      <c r="I426" t="s">
        <v>2881</v>
      </c>
      <c r="J426" t="s">
        <v>2876</v>
      </c>
      <c r="K426" t="s">
        <v>2876</v>
      </c>
      <c r="L426" t="s">
        <v>2876</v>
      </c>
      <c r="M426" t="s">
        <v>2876</v>
      </c>
      <c r="N426" t="s">
        <v>2876</v>
      </c>
      <c r="O426" t="s">
        <v>2876</v>
      </c>
      <c r="P426" t="s">
        <v>2876</v>
      </c>
      <c r="Q426" t="s">
        <v>2877</v>
      </c>
      <c r="R426" t="s">
        <v>2948</v>
      </c>
      <c r="S426">
        <f>VLOOKUP(ACCOUNTEXSEG,Sheet6!$A$2:$C$4000,3,TRUE)</f>
        <v>8617.01</v>
      </c>
      <c r="T426">
        <f>IF(ACCTTYPE="I",0,OPENBALN)</f>
        <v>0</v>
      </c>
      <c r="U426">
        <v>1459.49</v>
      </c>
      <c r="V426">
        <v>1410.84</v>
      </c>
      <c r="W426">
        <v>1508.14</v>
      </c>
      <c r="X426">
        <v>1370.15</v>
      </c>
      <c r="Y426" s="179">
        <v>1464.64</v>
      </c>
      <c r="Z426">
        <v>1417.4</v>
      </c>
      <c r="AA426">
        <v>969.01</v>
      </c>
      <c r="AB426">
        <v>1001.31</v>
      </c>
      <c r="AC426">
        <v>969.01</v>
      </c>
      <c r="AD426">
        <v>1002.89</v>
      </c>
      <c r="AE426">
        <v>1002.89</v>
      </c>
      <c r="AF426">
        <v>1036.32</v>
      </c>
      <c r="AG426">
        <v>1036.32</v>
      </c>
      <c r="AH426">
        <v>1325.99</v>
      </c>
      <c r="AI426">
        <v>1197.6600000000001</v>
      </c>
      <c r="AJ426">
        <v>1325.99</v>
      </c>
      <c r="AK426">
        <v>1283.21</v>
      </c>
      <c r="AL426">
        <v>1325.99</v>
      </c>
      <c r="AM426">
        <v>1283.21</v>
      </c>
      <c r="AN426">
        <v>969.01</v>
      </c>
      <c r="AO426">
        <v>1325.99</v>
      </c>
      <c r="AP426">
        <v>1283.21</v>
      </c>
      <c r="AQ426">
        <v>1325.99</v>
      </c>
      <c r="AR426">
        <v>1283.21</v>
      </c>
      <c r="AS426">
        <v>1325.99</v>
      </c>
      <c r="AT426">
        <v>1325.99</v>
      </c>
      <c r="AU426" s="179">
        <v>1459.29</v>
      </c>
      <c r="AV426">
        <v>1362</v>
      </c>
      <c r="AW426">
        <v>1507.93</v>
      </c>
      <c r="AX426">
        <v>1344.58</v>
      </c>
      <c r="AY426">
        <v>1437.31</v>
      </c>
      <c r="AZ426">
        <v>1390.94</v>
      </c>
      <c r="BA426">
        <v>1431.35</v>
      </c>
      <c r="BB426">
        <v>1479.06</v>
      </c>
      <c r="BC426">
        <v>1431.35</v>
      </c>
      <c r="BD426">
        <v>1442.21</v>
      </c>
      <c r="BE426">
        <v>1442.21</v>
      </c>
      <c r="BF426">
        <v>1490.29</v>
      </c>
      <c r="BG426">
        <v>1490.29</v>
      </c>
      <c r="BH426">
        <v>1069.9412500000001</v>
      </c>
      <c r="BI426">
        <v>1059.92875</v>
      </c>
      <c r="BJ426">
        <v>946.37562500000001</v>
      </c>
      <c r="BK426">
        <v>1183.525625</v>
      </c>
      <c r="BL426">
        <v>953.46562500000005</v>
      </c>
      <c r="BM426" t="s">
        <v>2879</v>
      </c>
      <c r="BN426">
        <v>20190701</v>
      </c>
      <c r="BO426">
        <v>5981.43</v>
      </c>
      <c r="BP426" t="s">
        <v>238</v>
      </c>
      <c r="BQ426">
        <v>8716.4699999999993</v>
      </c>
      <c r="BR426">
        <v>2020</v>
      </c>
      <c r="BS426" t="s">
        <v>15</v>
      </c>
      <c r="BT426">
        <v>5981.43</v>
      </c>
    </row>
    <row r="427" spans="1:72" x14ac:dyDescent="0.2">
      <c r="A427" t="s">
        <v>896</v>
      </c>
      <c r="B427" t="s">
        <v>3384</v>
      </c>
      <c r="C427" t="s">
        <v>3311</v>
      </c>
      <c r="D427">
        <f>IF(TYPE="R",40,IF(ISNA(INDEX(Categories!D:E,MATCH(GROUPTYPE,Categories!D:D,0),2)),0,INDEX(Categories!D:E,MATCH(GROUPTYPE,Categories!D:D,0),2)))</f>
        <v>13</v>
      </c>
      <c r="E427" t="str">
        <f>IF(TYPE="R","Retained Earnings",IF(ISNA(INDEX(Categories!D:F,MATCH(GLCATCODE,Categories!E:E,0),3)),0,INDEX(Categories!D:F,MATCH(GLCATCODE,Categories!E:E,0),3)))</f>
        <v>Cost and Expenses</v>
      </c>
      <c r="F427" t="s">
        <v>238</v>
      </c>
      <c r="G427" t="s">
        <v>2648</v>
      </c>
      <c r="H427" t="s">
        <v>3382</v>
      </c>
      <c r="I427" t="s">
        <v>2883</v>
      </c>
      <c r="J427" t="s">
        <v>2876</v>
      </c>
      <c r="K427" t="s">
        <v>2876</v>
      </c>
      <c r="L427" t="s">
        <v>2876</v>
      </c>
      <c r="M427" t="s">
        <v>2876</v>
      </c>
      <c r="N427" t="s">
        <v>2876</v>
      </c>
      <c r="O427" t="s">
        <v>2876</v>
      </c>
      <c r="P427" t="s">
        <v>2876</v>
      </c>
      <c r="Q427" t="s">
        <v>2877</v>
      </c>
      <c r="R427" t="s">
        <v>2948</v>
      </c>
      <c r="S427">
        <f>VLOOKUP(ACCOUNTEXSEG,Sheet6!$A$2:$C$4000,3,TRUE)</f>
        <v>7917.61</v>
      </c>
      <c r="T427">
        <f>IF(ACCTTYPE="I",0,OPENBALN)</f>
        <v>0</v>
      </c>
      <c r="U427">
        <v>1626.56</v>
      </c>
      <c r="V427">
        <v>1572.34</v>
      </c>
      <c r="W427">
        <v>1680.78</v>
      </c>
      <c r="X427">
        <v>1497.85</v>
      </c>
      <c r="Y427" s="179">
        <v>1601.15</v>
      </c>
      <c r="Z427">
        <v>1549.51</v>
      </c>
      <c r="AA427">
        <v>823.27</v>
      </c>
      <c r="AB427">
        <v>850.71</v>
      </c>
      <c r="AC427">
        <v>823.27</v>
      </c>
      <c r="AD427">
        <v>787.17</v>
      </c>
      <c r="AE427">
        <v>787.17</v>
      </c>
      <c r="AF427">
        <v>813.41</v>
      </c>
      <c r="AG427">
        <v>813.41</v>
      </c>
      <c r="AH427">
        <v>1333.02</v>
      </c>
      <c r="AI427">
        <v>1204.02</v>
      </c>
      <c r="AJ427">
        <v>1333.02</v>
      </c>
      <c r="AK427">
        <v>1290.02</v>
      </c>
      <c r="AL427">
        <v>1333.02</v>
      </c>
      <c r="AM427">
        <v>1290.02</v>
      </c>
      <c r="AN427">
        <v>823.27</v>
      </c>
      <c r="AO427">
        <v>1333.02</v>
      </c>
      <c r="AP427">
        <v>1290.02</v>
      </c>
      <c r="AQ427">
        <v>1333.02</v>
      </c>
      <c r="AR427">
        <v>1290.02</v>
      </c>
      <c r="AS427">
        <v>1333.02</v>
      </c>
      <c r="AT427">
        <v>1333.02</v>
      </c>
      <c r="AU427" s="179">
        <v>1526.38</v>
      </c>
      <c r="AV427">
        <v>1424.62</v>
      </c>
      <c r="AW427">
        <v>1577.26</v>
      </c>
      <c r="AX427">
        <v>1439.85</v>
      </c>
      <c r="AY427">
        <v>1539.15</v>
      </c>
      <c r="AZ427">
        <v>1489.51</v>
      </c>
      <c r="BA427">
        <v>1361.39</v>
      </c>
      <c r="BB427">
        <v>1406.77</v>
      </c>
      <c r="BC427">
        <v>1361.39</v>
      </c>
      <c r="BD427">
        <v>1246.6400000000001</v>
      </c>
      <c r="BE427">
        <v>1246.6400000000001</v>
      </c>
      <c r="BF427">
        <v>1288.19</v>
      </c>
      <c r="BG427">
        <v>1288.19</v>
      </c>
      <c r="BH427">
        <v>1057.1487500000001</v>
      </c>
      <c r="BI427">
        <v>1047.3518750000001</v>
      </c>
      <c r="BJ427">
        <v>1064.085</v>
      </c>
      <c r="BK427">
        <v>1092.7406249999999</v>
      </c>
      <c r="BL427">
        <v>949.09312499999999</v>
      </c>
      <c r="BM427" t="s">
        <v>2879</v>
      </c>
      <c r="BN427">
        <v>20190701</v>
      </c>
      <c r="BO427">
        <v>4885</v>
      </c>
      <c r="BP427" t="s">
        <v>238</v>
      </c>
      <c r="BQ427">
        <v>7911.02</v>
      </c>
      <c r="BR427">
        <v>2020</v>
      </c>
      <c r="BS427" t="s">
        <v>15</v>
      </c>
      <c r="BT427">
        <v>4885</v>
      </c>
    </row>
    <row r="428" spans="1:72" x14ac:dyDescent="0.2">
      <c r="A428" t="s">
        <v>897</v>
      </c>
      <c r="B428" t="s">
        <v>3385</v>
      </c>
      <c r="C428" t="s">
        <v>3311</v>
      </c>
      <c r="D428">
        <f>IF(TYPE="R",40,IF(ISNA(INDEX(Categories!D:E,MATCH(GROUPTYPE,Categories!D:D,0),2)),0,INDEX(Categories!D:E,MATCH(GROUPTYPE,Categories!D:D,0),2)))</f>
        <v>13</v>
      </c>
      <c r="E428" t="str">
        <f>IF(TYPE="R","Retained Earnings",IF(ISNA(INDEX(Categories!D:F,MATCH(GLCATCODE,Categories!E:E,0),3)),0,INDEX(Categories!D:F,MATCH(GLCATCODE,Categories!E:E,0),3)))</f>
        <v>Cost and Expenses</v>
      </c>
      <c r="F428" t="s">
        <v>238</v>
      </c>
      <c r="G428" t="s">
        <v>2649</v>
      </c>
      <c r="H428" t="s">
        <v>3382</v>
      </c>
      <c r="I428" t="s">
        <v>2885</v>
      </c>
      <c r="J428" t="s">
        <v>2876</v>
      </c>
      <c r="K428" t="s">
        <v>2876</v>
      </c>
      <c r="L428" t="s">
        <v>2876</v>
      </c>
      <c r="M428" t="s">
        <v>2876</v>
      </c>
      <c r="N428" t="s">
        <v>2876</v>
      </c>
      <c r="O428" t="s">
        <v>2876</v>
      </c>
      <c r="P428" t="s">
        <v>2876</v>
      </c>
      <c r="Q428" t="s">
        <v>2877</v>
      </c>
      <c r="R428" t="s">
        <v>2948</v>
      </c>
      <c r="S428">
        <f>VLOOKUP(ACCOUNTEXSEG,Sheet6!$A$2:$C$4000,3,TRUE)</f>
        <v>5038.16</v>
      </c>
      <c r="T428">
        <f>IF(ACCTTYPE="I",0,OPENBALN)</f>
        <v>0</v>
      </c>
      <c r="U428">
        <v>794.04</v>
      </c>
      <c r="V428">
        <v>767.57</v>
      </c>
      <c r="W428">
        <v>820.51</v>
      </c>
      <c r="X428">
        <v>746.68</v>
      </c>
      <c r="Y428" s="179">
        <v>798.17</v>
      </c>
      <c r="Z428">
        <v>772.42</v>
      </c>
      <c r="AA428">
        <v>466.33</v>
      </c>
      <c r="AB428">
        <v>481.88</v>
      </c>
      <c r="AC428">
        <v>466.33</v>
      </c>
      <c r="AD428">
        <v>473.98</v>
      </c>
      <c r="AE428">
        <v>473.98</v>
      </c>
      <c r="AF428">
        <v>489.78</v>
      </c>
      <c r="AG428">
        <v>489.78</v>
      </c>
      <c r="AH428">
        <v>733.89</v>
      </c>
      <c r="AI428">
        <v>662.86</v>
      </c>
      <c r="AJ428">
        <v>733.89</v>
      </c>
      <c r="AK428">
        <v>710.21</v>
      </c>
      <c r="AL428">
        <v>733.89</v>
      </c>
      <c r="AM428">
        <v>710.21</v>
      </c>
      <c r="AN428">
        <v>466.33</v>
      </c>
      <c r="AO428">
        <v>733.89</v>
      </c>
      <c r="AP428">
        <v>710.21</v>
      </c>
      <c r="AQ428">
        <v>733.89</v>
      </c>
      <c r="AR428">
        <v>710.21</v>
      </c>
      <c r="AS428">
        <v>733.89</v>
      </c>
      <c r="AT428">
        <v>733.89</v>
      </c>
      <c r="AU428" s="179">
        <v>852.5</v>
      </c>
      <c r="AV428">
        <v>795.66</v>
      </c>
      <c r="AW428">
        <v>880.91</v>
      </c>
      <c r="AX428">
        <v>821.44</v>
      </c>
      <c r="AY428">
        <v>878.09</v>
      </c>
      <c r="AZ428">
        <v>849.76</v>
      </c>
      <c r="BA428">
        <v>829.65</v>
      </c>
      <c r="BB428">
        <v>857.3</v>
      </c>
      <c r="BC428">
        <v>829.65</v>
      </c>
      <c r="BD428">
        <v>786.27</v>
      </c>
      <c r="BE428">
        <v>786.27</v>
      </c>
      <c r="BF428">
        <v>812.48</v>
      </c>
      <c r="BG428">
        <v>812.48</v>
      </c>
      <c r="BH428">
        <v>632.28250000000003</v>
      </c>
      <c r="BI428">
        <v>605.46</v>
      </c>
      <c r="BJ428">
        <v>568.04624999999999</v>
      </c>
      <c r="BK428">
        <v>621.61249999999995</v>
      </c>
      <c r="BL428">
        <v>523.33562500000005</v>
      </c>
      <c r="BM428" t="s">
        <v>2879</v>
      </c>
      <c r="BN428">
        <v>20190701</v>
      </c>
      <c r="BO428">
        <v>2852.28</v>
      </c>
      <c r="BP428" t="s">
        <v>238</v>
      </c>
      <c r="BQ428">
        <v>4901.62</v>
      </c>
      <c r="BR428">
        <v>2020</v>
      </c>
      <c r="BS428" t="s">
        <v>15</v>
      </c>
      <c r="BT428">
        <v>2852.28</v>
      </c>
    </row>
    <row r="429" spans="1:72" x14ac:dyDescent="0.2">
      <c r="A429" t="s">
        <v>898</v>
      </c>
      <c r="B429" t="s">
        <v>3386</v>
      </c>
      <c r="C429" t="s">
        <v>3311</v>
      </c>
      <c r="D429">
        <f>IF(TYPE="R",40,IF(ISNA(INDEX(Categories!D:E,MATCH(GROUPTYPE,Categories!D:D,0),2)),0,INDEX(Categories!D:E,MATCH(GROUPTYPE,Categories!D:D,0),2)))</f>
        <v>13</v>
      </c>
      <c r="E429" t="str">
        <f>IF(TYPE="R","Retained Earnings",IF(ISNA(INDEX(Categories!D:F,MATCH(GLCATCODE,Categories!E:E,0),3)),0,INDEX(Categories!D:F,MATCH(GLCATCODE,Categories!E:E,0),3)))</f>
        <v>Cost and Expenses</v>
      </c>
      <c r="F429" t="s">
        <v>238</v>
      </c>
      <c r="G429" t="s">
        <v>2650</v>
      </c>
      <c r="H429" t="s">
        <v>3382</v>
      </c>
      <c r="I429" t="s">
        <v>2887</v>
      </c>
      <c r="J429" t="s">
        <v>2876</v>
      </c>
      <c r="K429" t="s">
        <v>2876</v>
      </c>
      <c r="L429" t="s">
        <v>2876</v>
      </c>
      <c r="M429" t="s">
        <v>2876</v>
      </c>
      <c r="N429" t="s">
        <v>2876</v>
      </c>
      <c r="O429" t="s">
        <v>2876</v>
      </c>
      <c r="P429" t="s">
        <v>2876</v>
      </c>
      <c r="Q429" t="s">
        <v>2877</v>
      </c>
      <c r="R429" t="s">
        <v>2948</v>
      </c>
      <c r="S429">
        <f>VLOOKUP(ACCOUNTEXSEG,Sheet6!$A$2:$C$4000,3,TRUE)</f>
        <v>1474.02</v>
      </c>
      <c r="T429">
        <f>IF(ACCTTYPE="I",0,OPENBALN)</f>
        <v>0</v>
      </c>
      <c r="U429">
        <v>429.6</v>
      </c>
      <c r="V429">
        <v>415.28</v>
      </c>
      <c r="W429">
        <v>443.92</v>
      </c>
      <c r="X429">
        <v>451.57</v>
      </c>
      <c r="Y429" s="179">
        <v>482.71</v>
      </c>
      <c r="Z429">
        <v>467.13</v>
      </c>
      <c r="AA429">
        <v>276.32</v>
      </c>
      <c r="AB429">
        <v>285.52999999999997</v>
      </c>
      <c r="AC429">
        <v>276.32</v>
      </c>
      <c r="AD429">
        <v>319.08</v>
      </c>
      <c r="AE429">
        <v>319.08</v>
      </c>
      <c r="AF429">
        <v>329.72</v>
      </c>
      <c r="AG429">
        <v>329.72</v>
      </c>
      <c r="AH429">
        <v>326.83999999999997</v>
      </c>
      <c r="AI429">
        <v>295.20999999999998</v>
      </c>
      <c r="AJ429">
        <v>326.83999999999997</v>
      </c>
      <c r="AK429">
        <v>316.29000000000002</v>
      </c>
      <c r="AL429">
        <v>326.83999999999997</v>
      </c>
      <c r="AM429">
        <v>316.29000000000002</v>
      </c>
      <c r="AN429">
        <v>276.32</v>
      </c>
      <c r="AO429">
        <v>326.83999999999997</v>
      </c>
      <c r="AP429">
        <v>316.29000000000002</v>
      </c>
      <c r="AQ429">
        <v>326.83999999999997</v>
      </c>
      <c r="AR429">
        <v>316.29000000000002</v>
      </c>
      <c r="AS429">
        <v>326.83999999999997</v>
      </c>
      <c r="AT429">
        <v>326.83999999999997</v>
      </c>
      <c r="AU429" s="179">
        <v>236.47</v>
      </c>
      <c r="AV429">
        <v>220.71</v>
      </c>
      <c r="AW429">
        <v>244.35</v>
      </c>
      <c r="AX429">
        <v>304.23</v>
      </c>
      <c r="AY429">
        <v>325.20999999999998</v>
      </c>
      <c r="AZ429">
        <v>314.72000000000003</v>
      </c>
      <c r="BA429">
        <v>256.73</v>
      </c>
      <c r="BB429">
        <v>265.29000000000002</v>
      </c>
      <c r="BC429">
        <v>256.73</v>
      </c>
      <c r="BD429">
        <v>266</v>
      </c>
      <c r="BE429">
        <v>266</v>
      </c>
      <c r="BF429">
        <v>274.86</v>
      </c>
      <c r="BG429">
        <v>274.86</v>
      </c>
      <c r="BH429">
        <v>194.981875</v>
      </c>
      <c r="BI429">
        <v>232.40125</v>
      </c>
      <c r="BJ429">
        <v>186.28625</v>
      </c>
      <c r="BK429">
        <v>233.448125</v>
      </c>
      <c r="BL429">
        <v>237.358125</v>
      </c>
      <c r="BM429" t="s">
        <v>2879</v>
      </c>
      <c r="BN429">
        <v>20190701</v>
      </c>
      <c r="BO429">
        <v>1806.05</v>
      </c>
      <c r="BP429" t="s">
        <v>238</v>
      </c>
      <c r="BQ429">
        <v>1585.61</v>
      </c>
      <c r="BR429">
        <v>2020</v>
      </c>
      <c r="BS429" t="s">
        <v>15</v>
      </c>
      <c r="BT429">
        <v>1806.05</v>
      </c>
    </row>
    <row r="430" spans="1:72" x14ac:dyDescent="0.2">
      <c r="A430" t="s">
        <v>899</v>
      </c>
      <c r="B430" t="s">
        <v>3387</v>
      </c>
      <c r="C430" t="s">
        <v>3311</v>
      </c>
      <c r="D430">
        <f>IF(TYPE="R",40,IF(ISNA(INDEX(Categories!D:E,MATCH(GROUPTYPE,Categories!D:D,0),2)),0,INDEX(Categories!D:E,MATCH(GROUPTYPE,Categories!D:D,0),2)))</f>
        <v>13</v>
      </c>
      <c r="E430" t="str">
        <f>IF(TYPE="R","Retained Earnings",IF(ISNA(INDEX(Categories!D:F,MATCH(GLCATCODE,Categories!E:E,0),3)),0,INDEX(Categories!D:F,MATCH(GLCATCODE,Categories!E:E,0),3)))</f>
        <v>Cost and Expenses</v>
      </c>
      <c r="F430" t="s">
        <v>238</v>
      </c>
      <c r="G430" t="s">
        <v>2651</v>
      </c>
      <c r="H430" t="s">
        <v>3382</v>
      </c>
      <c r="I430" t="s">
        <v>2889</v>
      </c>
      <c r="J430" t="s">
        <v>2876</v>
      </c>
      <c r="K430" t="s">
        <v>2876</v>
      </c>
      <c r="L430" t="s">
        <v>2876</v>
      </c>
      <c r="M430" t="s">
        <v>2876</v>
      </c>
      <c r="N430" t="s">
        <v>2876</v>
      </c>
      <c r="O430" t="s">
        <v>2876</v>
      </c>
      <c r="P430" t="s">
        <v>2876</v>
      </c>
      <c r="Q430" t="s">
        <v>2877</v>
      </c>
      <c r="R430" t="s">
        <v>2948</v>
      </c>
      <c r="S430">
        <f>VLOOKUP(ACCOUNTEXSEG,Sheet6!$A$2:$C$4000,3,TRUE)</f>
        <v>2893.86</v>
      </c>
      <c r="T430">
        <f>IF(ACCTTYPE="I",0,OPENBALN)</f>
        <v>0</v>
      </c>
      <c r="U430">
        <v>617.65</v>
      </c>
      <c r="V430">
        <v>597.05999999999995</v>
      </c>
      <c r="W430">
        <v>638.23</v>
      </c>
      <c r="X430">
        <v>627.85</v>
      </c>
      <c r="Y430" s="179">
        <v>671.15</v>
      </c>
      <c r="Z430">
        <v>649.51</v>
      </c>
      <c r="AA430">
        <v>412.06</v>
      </c>
      <c r="AB430">
        <v>425.8</v>
      </c>
      <c r="AC430">
        <v>412.06</v>
      </c>
      <c r="AD430">
        <v>551.96</v>
      </c>
      <c r="AE430">
        <v>551.96</v>
      </c>
      <c r="AF430">
        <v>570.36</v>
      </c>
      <c r="AG430">
        <v>570.36</v>
      </c>
      <c r="AH430">
        <v>629.24</v>
      </c>
      <c r="AI430">
        <v>568.35</v>
      </c>
      <c r="AJ430">
        <v>629.24</v>
      </c>
      <c r="AK430">
        <v>608.95000000000005</v>
      </c>
      <c r="AL430">
        <v>629.24</v>
      </c>
      <c r="AM430">
        <v>608.95000000000005</v>
      </c>
      <c r="AN430">
        <v>412.06</v>
      </c>
      <c r="AO430">
        <v>629.24</v>
      </c>
      <c r="AP430">
        <v>608.95000000000005</v>
      </c>
      <c r="AQ430">
        <v>629.24</v>
      </c>
      <c r="AR430">
        <v>608.95000000000005</v>
      </c>
      <c r="AS430">
        <v>629.24</v>
      </c>
      <c r="AT430">
        <v>629.24</v>
      </c>
      <c r="AU430" s="179">
        <v>678.21</v>
      </c>
      <c r="AV430">
        <v>632.99</v>
      </c>
      <c r="AW430">
        <v>700.81</v>
      </c>
      <c r="AX430">
        <v>637.46</v>
      </c>
      <c r="AY430">
        <v>681.42</v>
      </c>
      <c r="AZ430">
        <v>659.43</v>
      </c>
      <c r="BA430">
        <v>742.3</v>
      </c>
      <c r="BB430">
        <v>767.04</v>
      </c>
      <c r="BC430">
        <v>742.3</v>
      </c>
      <c r="BD430">
        <v>718.34</v>
      </c>
      <c r="BE430">
        <v>718.34</v>
      </c>
      <c r="BF430">
        <v>742.28</v>
      </c>
      <c r="BG430">
        <v>742.28</v>
      </c>
      <c r="BH430">
        <v>430.26125000000002</v>
      </c>
      <c r="BI430">
        <v>371.12437499999999</v>
      </c>
      <c r="BJ430">
        <v>412.16312499999998</v>
      </c>
      <c r="BK430">
        <v>446.106875</v>
      </c>
      <c r="BL430">
        <v>449.47812499999998</v>
      </c>
      <c r="BM430" t="s">
        <v>2879</v>
      </c>
      <c r="BN430">
        <v>20190701</v>
      </c>
      <c r="BO430">
        <v>2924.2</v>
      </c>
      <c r="BP430" t="s">
        <v>238</v>
      </c>
      <c r="BQ430">
        <v>4430.6000000000004</v>
      </c>
      <c r="BR430">
        <v>2020</v>
      </c>
      <c r="BS430" t="s">
        <v>15</v>
      </c>
      <c r="BT430">
        <v>2924.2</v>
      </c>
    </row>
    <row r="431" spans="1:72" x14ac:dyDescent="0.2">
      <c r="A431" t="s">
        <v>900</v>
      </c>
      <c r="B431" t="s">
        <v>3388</v>
      </c>
      <c r="C431" t="s">
        <v>3311</v>
      </c>
      <c r="D431">
        <f>IF(TYPE="R",40,IF(ISNA(INDEX(Categories!D:E,MATCH(GROUPTYPE,Categories!D:D,0),2)),0,INDEX(Categories!D:E,MATCH(GROUPTYPE,Categories!D:D,0),2)))</f>
        <v>13</v>
      </c>
      <c r="E431" t="str">
        <f>IF(TYPE="R","Retained Earnings",IF(ISNA(INDEX(Categories!D:F,MATCH(GLCATCODE,Categories!E:E,0),3)),0,INDEX(Categories!D:F,MATCH(GLCATCODE,Categories!E:E,0),3)))</f>
        <v>Cost and Expenses</v>
      </c>
      <c r="F431" t="s">
        <v>238</v>
      </c>
      <c r="G431" t="s">
        <v>2652</v>
      </c>
      <c r="H431" t="s">
        <v>3382</v>
      </c>
      <c r="I431" t="s">
        <v>2891</v>
      </c>
      <c r="J431" t="s">
        <v>2876</v>
      </c>
      <c r="K431" t="s">
        <v>2876</v>
      </c>
      <c r="L431" t="s">
        <v>2876</v>
      </c>
      <c r="M431" t="s">
        <v>2876</v>
      </c>
      <c r="N431" t="s">
        <v>2876</v>
      </c>
      <c r="O431" t="s">
        <v>2876</v>
      </c>
      <c r="P431" t="s">
        <v>2876</v>
      </c>
      <c r="Q431" t="s">
        <v>2877</v>
      </c>
      <c r="R431" t="s">
        <v>2948</v>
      </c>
      <c r="S431">
        <f>VLOOKUP(ACCOUNTEXSEG,Sheet6!$A$2:$C$4000,3,TRUE)</f>
        <v>16228.23</v>
      </c>
      <c r="T431">
        <f>IF(ACCTTYPE="I",0,OPENBALN)</f>
        <v>0</v>
      </c>
      <c r="U431">
        <v>3267.4</v>
      </c>
      <c r="V431">
        <v>3158.49</v>
      </c>
      <c r="W431">
        <v>3376.31</v>
      </c>
      <c r="X431">
        <v>3326.75</v>
      </c>
      <c r="Y431" s="179">
        <v>3556.18</v>
      </c>
      <c r="Z431">
        <v>3441.46</v>
      </c>
      <c r="AA431">
        <v>1968.74</v>
      </c>
      <c r="AB431">
        <v>2034.36</v>
      </c>
      <c r="AC431">
        <v>1968.74</v>
      </c>
      <c r="AD431">
        <v>1853.09</v>
      </c>
      <c r="AE431">
        <v>1853.09</v>
      </c>
      <c r="AF431">
        <v>1914.86</v>
      </c>
      <c r="AG431">
        <v>1914.86</v>
      </c>
      <c r="AH431">
        <v>3123.44</v>
      </c>
      <c r="AI431">
        <v>2821.17</v>
      </c>
      <c r="AJ431">
        <v>3123.44</v>
      </c>
      <c r="AK431">
        <v>3022.69</v>
      </c>
      <c r="AL431">
        <v>3123.44</v>
      </c>
      <c r="AM431">
        <v>3022.69</v>
      </c>
      <c r="AN431">
        <v>1968.74</v>
      </c>
      <c r="AO431">
        <v>3123.44</v>
      </c>
      <c r="AP431">
        <v>3022.69</v>
      </c>
      <c r="AQ431">
        <v>3123.44</v>
      </c>
      <c r="AR431">
        <v>3022.69</v>
      </c>
      <c r="AS431">
        <v>3123.44</v>
      </c>
      <c r="AT431">
        <v>3123.44</v>
      </c>
      <c r="AU431" s="179">
        <v>2816.11</v>
      </c>
      <c r="AV431">
        <v>2628.37</v>
      </c>
      <c r="AW431">
        <v>2909.98</v>
      </c>
      <c r="AX431">
        <v>3241.45</v>
      </c>
      <c r="AY431">
        <v>3464.99</v>
      </c>
      <c r="AZ431">
        <v>3353.22</v>
      </c>
      <c r="BA431">
        <v>3383.93</v>
      </c>
      <c r="BB431">
        <v>3496.73</v>
      </c>
      <c r="BC431">
        <v>3383.93</v>
      </c>
      <c r="BD431">
        <v>3452</v>
      </c>
      <c r="BE431">
        <v>3452</v>
      </c>
      <c r="BF431">
        <v>3567.07</v>
      </c>
      <c r="BG431">
        <v>3567.07</v>
      </c>
      <c r="BH431">
        <v>2165.1468749999999</v>
      </c>
      <c r="BI431">
        <v>2184.535625</v>
      </c>
      <c r="BJ431">
        <v>2151.703125</v>
      </c>
      <c r="BK431">
        <v>2367.91</v>
      </c>
      <c r="BL431">
        <v>2226.3318749999999</v>
      </c>
      <c r="BM431" t="s">
        <v>2879</v>
      </c>
      <c r="BN431">
        <v>20190701</v>
      </c>
      <c r="BO431">
        <v>11592.88</v>
      </c>
      <c r="BP431" t="s">
        <v>238</v>
      </c>
      <c r="BQ431">
        <v>20735.66</v>
      </c>
      <c r="BR431">
        <v>2020</v>
      </c>
      <c r="BS431" t="s">
        <v>15</v>
      </c>
      <c r="BT431">
        <v>11592.88</v>
      </c>
    </row>
    <row r="432" spans="1:72" x14ac:dyDescent="0.2">
      <c r="A432" t="s">
        <v>901</v>
      </c>
      <c r="B432" t="s">
        <v>3389</v>
      </c>
      <c r="C432" t="s">
        <v>3311</v>
      </c>
      <c r="D432">
        <f>IF(TYPE="R",40,IF(ISNA(INDEX(Categories!D:E,MATCH(GROUPTYPE,Categories!D:D,0),2)),0,INDEX(Categories!D:E,MATCH(GROUPTYPE,Categories!D:D,0),2)))</f>
        <v>13</v>
      </c>
      <c r="E432" t="str">
        <f>IF(TYPE="R","Retained Earnings",IF(ISNA(INDEX(Categories!D:F,MATCH(GLCATCODE,Categories!E:E,0),3)),0,INDEX(Categories!D:F,MATCH(GLCATCODE,Categories!E:E,0),3)))</f>
        <v>Cost and Expenses</v>
      </c>
      <c r="F432" t="s">
        <v>238</v>
      </c>
      <c r="G432" t="s">
        <v>2653</v>
      </c>
      <c r="H432" t="s">
        <v>3382</v>
      </c>
      <c r="I432" t="s">
        <v>2893</v>
      </c>
      <c r="J432" t="s">
        <v>2876</v>
      </c>
      <c r="K432" t="s">
        <v>2876</v>
      </c>
      <c r="L432" t="s">
        <v>2876</v>
      </c>
      <c r="M432" t="s">
        <v>2876</v>
      </c>
      <c r="N432" t="s">
        <v>2876</v>
      </c>
      <c r="O432" t="s">
        <v>2876</v>
      </c>
      <c r="P432" t="s">
        <v>2876</v>
      </c>
      <c r="Q432" t="s">
        <v>2877</v>
      </c>
      <c r="R432" t="s">
        <v>2948</v>
      </c>
      <c r="S432">
        <f>VLOOKUP(ACCOUNTEXSEG,Sheet6!$A$2:$C$4000,3,TRUE)</f>
        <v>1967.3</v>
      </c>
      <c r="T432">
        <f>IF(ACCTTYPE="I",0,OPENBALN)</f>
        <v>0</v>
      </c>
      <c r="U432">
        <v>345.61</v>
      </c>
      <c r="V432">
        <v>334.09</v>
      </c>
      <c r="W432">
        <v>357.13</v>
      </c>
      <c r="X432">
        <v>473.76</v>
      </c>
      <c r="Y432" s="179">
        <v>506.44</v>
      </c>
      <c r="Z432">
        <v>490.1</v>
      </c>
      <c r="AA432">
        <v>212.38</v>
      </c>
      <c r="AB432">
        <v>219.46</v>
      </c>
      <c r="AC432">
        <v>212.38</v>
      </c>
      <c r="AD432">
        <v>212.39</v>
      </c>
      <c r="AE432">
        <v>212.39</v>
      </c>
      <c r="AF432">
        <v>219.47</v>
      </c>
      <c r="AG432">
        <v>219.47</v>
      </c>
      <c r="AH432">
        <v>350.4</v>
      </c>
      <c r="AI432">
        <v>316.49</v>
      </c>
      <c r="AJ432">
        <v>350.4</v>
      </c>
      <c r="AK432">
        <v>339.09</v>
      </c>
      <c r="AL432">
        <v>350.4</v>
      </c>
      <c r="AM432">
        <v>339.09</v>
      </c>
      <c r="AN432">
        <v>212.38</v>
      </c>
      <c r="AO432">
        <v>350.4</v>
      </c>
      <c r="AP432">
        <v>339.09</v>
      </c>
      <c r="AQ432">
        <v>350.4</v>
      </c>
      <c r="AR432">
        <v>339.09</v>
      </c>
      <c r="AS432">
        <v>350.4</v>
      </c>
      <c r="AT432">
        <v>350.4</v>
      </c>
      <c r="AU432" s="179">
        <v>332.18</v>
      </c>
      <c r="AV432">
        <v>310.04000000000002</v>
      </c>
      <c r="AW432">
        <v>343.26</v>
      </c>
      <c r="AX432">
        <v>321.88</v>
      </c>
      <c r="AY432">
        <v>344.08</v>
      </c>
      <c r="AZ432">
        <v>332.99</v>
      </c>
      <c r="BA432">
        <v>341.77</v>
      </c>
      <c r="BB432">
        <v>353.16</v>
      </c>
      <c r="BC432">
        <v>341.77</v>
      </c>
      <c r="BD432">
        <v>342.92</v>
      </c>
      <c r="BE432">
        <v>342.92</v>
      </c>
      <c r="BF432">
        <v>354.35</v>
      </c>
      <c r="BG432">
        <v>354.35</v>
      </c>
      <c r="BH432">
        <v>246.983125</v>
      </c>
      <c r="BI432">
        <v>230.24375000000001</v>
      </c>
      <c r="BJ432">
        <v>216.90312499999999</v>
      </c>
      <c r="BK432">
        <v>226.02125000000001</v>
      </c>
      <c r="BL432">
        <v>249.22687500000001</v>
      </c>
      <c r="BM432" t="s">
        <v>2879</v>
      </c>
      <c r="BN432">
        <v>20190701</v>
      </c>
      <c r="BO432">
        <v>1288.47</v>
      </c>
      <c r="BP432" t="s">
        <v>238</v>
      </c>
      <c r="BQ432">
        <v>2076.89</v>
      </c>
      <c r="BR432">
        <v>2020</v>
      </c>
      <c r="BS432" t="s">
        <v>15</v>
      </c>
      <c r="BT432">
        <v>1288.47</v>
      </c>
    </row>
    <row r="433" spans="1:72" x14ac:dyDescent="0.2">
      <c r="A433" t="s">
        <v>902</v>
      </c>
      <c r="B433" t="s">
        <v>3390</v>
      </c>
      <c r="C433" t="s">
        <v>3311</v>
      </c>
      <c r="D433">
        <f>IF(TYPE="R",40,IF(ISNA(INDEX(Categories!D:E,MATCH(GROUPTYPE,Categories!D:D,0),2)),0,INDEX(Categories!D:E,MATCH(GROUPTYPE,Categories!D:D,0),2)))</f>
        <v>13</v>
      </c>
      <c r="E433" t="str">
        <f>IF(TYPE="R","Retained Earnings",IF(ISNA(INDEX(Categories!D:F,MATCH(GLCATCODE,Categories!E:E,0),3)),0,INDEX(Categories!D:F,MATCH(GLCATCODE,Categories!E:E,0),3)))</f>
        <v>Cost and Expenses</v>
      </c>
      <c r="F433" t="s">
        <v>238</v>
      </c>
      <c r="G433" t="s">
        <v>2654</v>
      </c>
      <c r="H433" t="s">
        <v>3382</v>
      </c>
      <c r="I433" t="s">
        <v>2895</v>
      </c>
      <c r="J433" t="s">
        <v>2876</v>
      </c>
      <c r="K433" t="s">
        <v>2876</v>
      </c>
      <c r="L433" t="s">
        <v>2876</v>
      </c>
      <c r="M433" t="s">
        <v>2876</v>
      </c>
      <c r="N433" t="s">
        <v>2876</v>
      </c>
      <c r="O433" t="s">
        <v>2876</v>
      </c>
      <c r="P433" t="s">
        <v>2876</v>
      </c>
      <c r="Q433" t="s">
        <v>2877</v>
      </c>
      <c r="R433" t="s">
        <v>2948</v>
      </c>
      <c r="S433">
        <f>VLOOKUP(ACCOUNTEXSEG,Sheet6!$A$2:$C$4000,3,TRUE)</f>
        <v>1945.43</v>
      </c>
      <c r="T433">
        <f>IF(ACCTTYPE="I",0,OPENBALN)</f>
        <v>0</v>
      </c>
      <c r="U433">
        <v>297.27</v>
      </c>
      <c r="V433">
        <v>287.36</v>
      </c>
      <c r="W433">
        <v>307.18</v>
      </c>
      <c r="X433">
        <v>318.14999999999998</v>
      </c>
      <c r="Y433" s="179">
        <v>340.09</v>
      </c>
      <c r="Z433">
        <v>329.11</v>
      </c>
      <c r="AA433">
        <v>154.74</v>
      </c>
      <c r="AB433">
        <v>159.9</v>
      </c>
      <c r="AC433">
        <v>154.74</v>
      </c>
      <c r="AD433">
        <v>197.43</v>
      </c>
      <c r="AE433">
        <v>197.43</v>
      </c>
      <c r="AF433">
        <v>204.01</v>
      </c>
      <c r="AG433">
        <v>204.01</v>
      </c>
      <c r="AH433">
        <v>275.14999999999998</v>
      </c>
      <c r="AI433">
        <v>275.14999999999998</v>
      </c>
      <c r="AJ433">
        <v>275.14999999999998</v>
      </c>
      <c r="AK433">
        <v>275.14999999999998</v>
      </c>
      <c r="AL433">
        <v>275.14999999999998</v>
      </c>
      <c r="AM433">
        <v>275.14999999999998</v>
      </c>
      <c r="AN433">
        <v>154.74</v>
      </c>
      <c r="AO433">
        <v>275.14999999999998</v>
      </c>
      <c r="AP433">
        <v>275.14999999999998</v>
      </c>
      <c r="AQ433">
        <v>275.14999999999998</v>
      </c>
      <c r="AR433">
        <v>275.14999999999998</v>
      </c>
      <c r="AS433">
        <v>275.14999999999998</v>
      </c>
      <c r="AT433">
        <v>275.14999999999998</v>
      </c>
      <c r="AU433" s="179">
        <v>312.74</v>
      </c>
      <c r="AV433">
        <v>291.89</v>
      </c>
      <c r="AW433">
        <v>323.17</v>
      </c>
      <c r="AX433">
        <v>314.16000000000003</v>
      </c>
      <c r="AY433">
        <v>335.83</v>
      </c>
      <c r="AZ433">
        <v>324.99</v>
      </c>
      <c r="BA433">
        <v>305.58999999999997</v>
      </c>
      <c r="BB433">
        <v>315.77</v>
      </c>
      <c r="BC433">
        <v>305.58999999999997</v>
      </c>
      <c r="BD433">
        <v>284.38</v>
      </c>
      <c r="BE433">
        <v>284.38</v>
      </c>
      <c r="BF433">
        <v>293.86</v>
      </c>
      <c r="BG433">
        <v>293.86</v>
      </c>
      <c r="BH433">
        <v>240.513125</v>
      </c>
      <c r="BI433">
        <v>200.33750000000001</v>
      </c>
      <c r="BJ433">
        <v>178.52312499999999</v>
      </c>
      <c r="BK433">
        <v>187.91312500000001</v>
      </c>
      <c r="BL433">
        <v>198.83687499999999</v>
      </c>
      <c r="BM433" t="s">
        <v>2879</v>
      </c>
      <c r="BN433">
        <v>20190701</v>
      </c>
      <c r="BO433">
        <v>1068.25</v>
      </c>
      <c r="BP433" t="s">
        <v>238</v>
      </c>
      <c r="BQ433">
        <v>1789.57</v>
      </c>
      <c r="BR433">
        <v>2020</v>
      </c>
      <c r="BS433" t="s">
        <v>15</v>
      </c>
      <c r="BT433">
        <v>1068.25</v>
      </c>
    </row>
    <row r="434" spans="1:72" x14ac:dyDescent="0.2">
      <c r="A434" t="s">
        <v>903</v>
      </c>
      <c r="B434" t="s">
        <v>3391</v>
      </c>
      <c r="C434" t="s">
        <v>3311</v>
      </c>
      <c r="D434">
        <f>IF(TYPE="R",40,IF(ISNA(INDEX(Categories!D:E,MATCH(GROUPTYPE,Categories!D:D,0),2)),0,INDEX(Categories!D:E,MATCH(GROUPTYPE,Categories!D:D,0),2)))</f>
        <v>13</v>
      </c>
      <c r="E434" t="str">
        <f>IF(TYPE="R","Retained Earnings",IF(ISNA(INDEX(Categories!D:F,MATCH(GLCATCODE,Categories!E:E,0),3)),0,INDEX(Categories!D:F,MATCH(GLCATCODE,Categories!E:E,0),3)))</f>
        <v>Cost and Expenses</v>
      </c>
      <c r="F434" t="s">
        <v>238</v>
      </c>
      <c r="G434" t="s">
        <v>2655</v>
      </c>
      <c r="H434" t="s">
        <v>3382</v>
      </c>
      <c r="I434" t="s">
        <v>2897</v>
      </c>
      <c r="J434" t="s">
        <v>2876</v>
      </c>
      <c r="K434" t="s">
        <v>2876</v>
      </c>
      <c r="L434" t="s">
        <v>2876</v>
      </c>
      <c r="M434" t="s">
        <v>2876</v>
      </c>
      <c r="N434" t="s">
        <v>2876</v>
      </c>
      <c r="O434" t="s">
        <v>2876</v>
      </c>
      <c r="P434" t="s">
        <v>2876</v>
      </c>
      <c r="Q434" t="s">
        <v>2877</v>
      </c>
      <c r="R434" t="s">
        <v>2948</v>
      </c>
      <c r="S434">
        <f>VLOOKUP(ACCOUNTEXSEG,Sheet6!$A$2:$C$4000,3,TRUE)</f>
        <v>4205.22</v>
      </c>
      <c r="T434">
        <f>IF(ACCTTYPE="I",0,OPENBALN)</f>
        <v>0</v>
      </c>
      <c r="U434">
        <v>712.29</v>
      </c>
      <c r="V434">
        <v>688.54</v>
      </c>
      <c r="W434">
        <v>736.03</v>
      </c>
      <c r="X434">
        <v>599.46</v>
      </c>
      <c r="Y434" s="179">
        <v>640.79999999999995</v>
      </c>
      <c r="Z434">
        <v>620.14</v>
      </c>
      <c r="AA434">
        <v>536.69000000000005</v>
      </c>
      <c r="AB434">
        <v>554.58000000000004</v>
      </c>
      <c r="AC434">
        <v>536.69000000000005</v>
      </c>
      <c r="AD434">
        <v>573.16999999999996</v>
      </c>
      <c r="AE434">
        <v>573.16999999999996</v>
      </c>
      <c r="AF434">
        <v>592.28</v>
      </c>
      <c r="AG434">
        <v>592.28</v>
      </c>
      <c r="AH434">
        <v>627.88</v>
      </c>
      <c r="AI434">
        <v>567.11</v>
      </c>
      <c r="AJ434">
        <v>627.88</v>
      </c>
      <c r="AK434">
        <v>607.62</v>
      </c>
      <c r="AL434">
        <v>627.88</v>
      </c>
      <c r="AM434">
        <v>607.62</v>
      </c>
      <c r="AN434">
        <v>536.69000000000005</v>
      </c>
      <c r="AO434">
        <v>627.88</v>
      </c>
      <c r="AP434">
        <v>607.62</v>
      </c>
      <c r="AQ434">
        <v>627.88</v>
      </c>
      <c r="AR434">
        <v>607.62</v>
      </c>
      <c r="AS434">
        <v>627.88</v>
      </c>
      <c r="AT434">
        <v>627.88</v>
      </c>
      <c r="AU434" s="179">
        <v>710.17</v>
      </c>
      <c r="AV434">
        <v>662.83</v>
      </c>
      <c r="AW434">
        <v>733.85</v>
      </c>
      <c r="AX434">
        <v>594.16999999999996</v>
      </c>
      <c r="AY434">
        <v>635.15</v>
      </c>
      <c r="AZ434">
        <v>614.66999999999996</v>
      </c>
      <c r="BA434">
        <v>695.54</v>
      </c>
      <c r="BB434">
        <v>718.72</v>
      </c>
      <c r="BC434">
        <v>695.54</v>
      </c>
      <c r="BD434">
        <v>694.64</v>
      </c>
      <c r="BE434">
        <v>694.64</v>
      </c>
      <c r="BF434">
        <v>717.8</v>
      </c>
      <c r="BG434">
        <v>717.8</v>
      </c>
      <c r="BH434">
        <v>509.75375000000003</v>
      </c>
      <c r="BI434">
        <v>498.32687499999997</v>
      </c>
      <c r="BJ434">
        <v>468.78687500000001</v>
      </c>
      <c r="BK434">
        <v>534.94749999999999</v>
      </c>
      <c r="BL434">
        <v>456.34750000000003</v>
      </c>
      <c r="BM434" t="s">
        <v>2879</v>
      </c>
      <c r="BN434">
        <v>20190701</v>
      </c>
      <c r="BO434">
        <v>3366.58</v>
      </c>
      <c r="BP434" t="s">
        <v>238</v>
      </c>
      <c r="BQ434">
        <v>4216.88</v>
      </c>
      <c r="BR434">
        <v>2020</v>
      </c>
      <c r="BS434" t="s">
        <v>15</v>
      </c>
      <c r="BT434">
        <v>3366.58</v>
      </c>
    </row>
    <row r="435" spans="1:72" x14ac:dyDescent="0.2">
      <c r="A435" t="s">
        <v>904</v>
      </c>
      <c r="B435" t="s">
        <v>3392</v>
      </c>
      <c r="C435" t="s">
        <v>3311</v>
      </c>
      <c r="D435">
        <f>IF(TYPE="R",40,IF(ISNA(INDEX(Categories!D:E,MATCH(GROUPTYPE,Categories!D:D,0),2)),0,INDEX(Categories!D:E,MATCH(GROUPTYPE,Categories!D:D,0),2)))</f>
        <v>13</v>
      </c>
      <c r="E435" t="str">
        <f>IF(TYPE="R","Retained Earnings",IF(ISNA(INDEX(Categories!D:F,MATCH(GLCATCODE,Categories!E:E,0),3)),0,INDEX(Categories!D:F,MATCH(GLCATCODE,Categories!E:E,0),3)))</f>
        <v>Cost and Expenses</v>
      </c>
      <c r="F435" t="s">
        <v>238</v>
      </c>
      <c r="G435" t="s">
        <v>2656</v>
      </c>
      <c r="H435" t="s">
        <v>3382</v>
      </c>
      <c r="I435" t="s">
        <v>2899</v>
      </c>
      <c r="J435" t="s">
        <v>2876</v>
      </c>
      <c r="K435" t="s">
        <v>2876</v>
      </c>
      <c r="L435" t="s">
        <v>2876</v>
      </c>
      <c r="M435" t="s">
        <v>2876</v>
      </c>
      <c r="N435" t="s">
        <v>2876</v>
      </c>
      <c r="O435" t="s">
        <v>2876</v>
      </c>
      <c r="P435" t="s">
        <v>2876</v>
      </c>
      <c r="Q435" t="s">
        <v>2877</v>
      </c>
      <c r="R435" t="s">
        <v>2948</v>
      </c>
      <c r="S435">
        <f>VLOOKUP(ACCOUNTEXSEG,Sheet6!$A$2:$C$4000,3,TRUE)</f>
        <v>676.71</v>
      </c>
      <c r="T435">
        <f>IF(ACCTTYPE="I",0,OPENBALN)</f>
        <v>0</v>
      </c>
      <c r="U435">
        <v>110.78</v>
      </c>
      <c r="V435">
        <v>107.08</v>
      </c>
      <c r="W435">
        <v>114.47</v>
      </c>
      <c r="X435">
        <v>104.18</v>
      </c>
      <c r="Y435" s="179">
        <v>111.37</v>
      </c>
      <c r="Z435">
        <v>116.78</v>
      </c>
      <c r="AA435">
        <v>95.46</v>
      </c>
      <c r="AB435">
        <v>98.64</v>
      </c>
      <c r="AC435">
        <v>95.46</v>
      </c>
      <c r="AD435">
        <v>95.47</v>
      </c>
      <c r="AE435">
        <v>95.47</v>
      </c>
      <c r="AF435">
        <v>98.65</v>
      </c>
      <c r="AG435">
        <v>98.65</v>
      </c>
      <c r="AH435">
        <v>101.61</v>
      </c>
      <c r="AI435">
        <v>91.78</v>
      </c>
      <c r="AJ435">
        <v>101.61</v>
      </c>
      <c r="AK435">
        <v>98.33</v>
      </c>
      <c r="AL435">
        <v>101.61</v>
      </c>
      <c r="AM435">
        <v>98.33</v>
      </c>
      <c r="AN435">
        <v>95.46</v>
      </c>
      <c r="AO435">
        <v>101.61</v>
      </c>
      <c r="AP435">
        <v>98.33</v>
      </c>
      <c r="AQ435">
        <v>101.61</v>
      </c>
      <c r="AR435">
        <v>98.33</v>
      </c>
      <c r="AS435">
        <v>101.61</v>
      </c>
      <c r="AT435">
        <v>101.61</v>
      </c>
      <c r="AU435" s="179">
        <v>114.06</v>
      </c>
      <c r="AV435">
        <v>106.45</v>
      </c>
      <c r="AW435">
        <v>117.86</v>
      </c>
      <c r="AX435">
        <v>109.03</v>
      </c>
      <c r="AY435">
        <v>116.55</v>
      </c>
      <c r="AZ435">
        <v>112.78</v>
      </c>
      <c r="BA435">
        <v>109.56</v>
      </c>
      <c r="BB435">
        <v>113.21</v>
      </c>
      <c r="BC435">
        <v>109.56</v>
      </c>
      <c r="BD435">
        <v>109.56</v>
      </c>
      <c r="BE435">
        <v>109.56</v>
      </c>
      <c r="BF435">
        <v>113.21</v>
      </c>
      <c r="BG435">
        <v>113.21</v>
      </c>
      <c r="BH435">
        <v>84.59</v>
      </c>
      <c r="BI435">
        <v>64.449375000000003</v>
      </c>
      <c r="BJ435">
        <v>173.22</v>
      </c>
      <c r="BK435">
        <v>99.997500000000002</v>
      </c>
      <c r="BL435">
        <v>74.388750000000002</v>
      </c>
      <c r="BM435" t="s">
        <v>2879</v>
      </c>
      <c r="BN435">
        <v>20190701</v>
      </c>
      <c r="BO435">
        <v>579.15</v>
      </c>
      <c r="BP435" t="s">
        <v>238</v>
      </c>
      <c r="BQ435">
        <v>664.66</v>
      </c>
      <c r="BR435">
        <v>2020</v>
      </c>
      <c r="BS435" t="s">
        <v>15</v>
      </c>
      <c r="BT435">
        <v>579.15</v>
      </c>
    </row>
    <row r="436" spans="1:72" x14ac:dyDescent="0.2">
      <c r="A436" t="s">
        <v>906</v>
      </c>
      <c r="B436" t="s">
        <v>3393</v>
      </c>
      <c r="C436" t="s">
        <v>3311</v>
      </c>
      <c r="D436">
        <f>IF(TYPE="R",40,IF(ISNA(INDEX(Categories!D:E,MATCH(GROUPTYPE,Categories!D:D,0),2)),0,INDEX(Categories!D:E,MATCH(GROUPTYPE,Categories!D:D,0),2)))</f>
        <v>13</v>
      </c>
      <c r="E436" t="str">
        <f>IF(TYPE="R","Retained Earnings",IF(ISNA(INDEX(Categories!D:F,MATCH(GLCATCODE,Categories!E:E,0),3)),0,INDEX(Categories!D:F,MATCH(GLCATCODE,Categories!E:E,0),3)))</f>
        <v>Cost and Expenses</v>
      </c>
      <c r="F436" t="s">
        <v>238</v>
      </c>
      <c r="G436" t="s">
        <v>2658</v>
      </c>
      <c r="H436" t="s">
        <v>3382</v>
      </c>
      <c r="I436" t="s">
        <v>2903</v>
      </c>
      <c r="J436" t="s">
        <v>2876</v>
      </c>
      <c r="K436" t="s">
        <v>2876</v>
      </c>
      <c r="L436" t="s">
        <v>2876</v>
      </c>
      <c r="M436" t="s">
        <v>2876</v>
      </c>
      <c r="N436" t="s">
        <v>2876</v>
      </c>
      <c r="O436" t="s">
        <v>2876</v>
      </c>
      <c r="P436" t="s">
        <v>2876</v>
      </c>
      <c r="Q436" t="s">
        <v>2877</v>
      </c>
      <c r="R436" t="s">
        <v>2948</v>
      </c>
      <c r="S436">
        <f>VLOOKUP(ACCOUNTEXSEG,Sheet6!$A$2:$C$4000,3,TRUE)</f>
        <v>0</v>
      </c>
      <c r="T436">
        <f>IF(ACCTTYPE="I",0,OPENBALN)</f>
        <v>0</v>
      </c>
      <c r="U436">
        <v>0</v>
      </c>
      <c r="V436">
        <v>0</v>
      </c>
      <c r="W436">
        <v>0</v>
      </c>
      <c r="X436">
        <v>0</v>
      </c>
      <c r="Y436" s="179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 s="179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38.090000000000003</v>
      </c>
      <c r="BL436">
        <v>0</v>
      </c>
      <c r="BM436" t="s">
        <v>2879</v>
      </c>
      <c r="BN436">
        <v>20190701</v>
      </c>
      <c r="BO436">
        <v>0</v>
      </c>
      <c r="BP436" t="s">
        <v>238</v>
      </c>
      <c r="BQ436">
        <v>0</v>
      </c>
      <c r="BR436">
        <v>2020</v>
      </c>
      <c r="BS436" t="s">
        <v>15</v>
      </c>
      <c r="BT436">
        <v>0</v>
      </c>
    </row>
    <row r="437" spans="1:72" x14ac:dyDescent="0.2">
      <c r="A437" t="s">
        <v>907</v>
      </c>
      <c r="B437" t="s">
        <v>3394</v>
      </c>
      <c r="C437" t="s">
        <v>3311</v>
      </c>
      <c r="D437">
        <f>IF(TYPE="R",40,IF(ISNA(INDEX(Categories!D:E,MATCH(GROUPTYPE,Categories!D:D,0),2)),0,INDEX(Categories!D:E,MATCH(GROUPTYPE,Categories!D:D,0),2)))</f>
        <v>13</v>
      </c>
      <c r="E437" t="str">
        <f>IF(TYPE="R","Retained Earnings",IF(ISNA(INDEX(Categories!D:F,MATCH(GLCATCODE,Categories!E:E,0),3)),0,INDEX(Categories!D:F,MATCH(GLCATCODE,Categories!E:E,0),3)))</f>
        <v>Cost and Expenses</v>
      </c>
      <c r="F437" t="s">
        <v>238</v>
      </c>
      <c r="G437" t="s">
        <v>2659</v>
      </c>
      <c r="H437" t="s">
        <v>3382</v>
      </c>
      <c r="I437" t="s">
        <v>2905</v>
      </c>
      <c r="J437" t="s">
        <v>2876</v>
      </c>
      <c r="K437" t="s">
        <v>2876</v>
      </c>
      <c r="L437" t="s">
        <v>2876</v>
      </c>
      <c r="M437" t="s">
        <v>2876</v>
      </c>
      <c r="N437" t="s">
        <v>2876</v>
      </c>
      <c r="O437" t="s">
        <v>2876</v>
      </c>
      <c r="P437" t="s">
        <v>2876</v>
      </c>
      <c r="Q437" t="s">
        <v>2877</v>
      </c>
      <c r="R437" t="s">
        <v>2948</v>
      </c>
      <c r="S437">
        <f>VLOOKUP(ACCOUNTEXSEG,Sheet6!$A$2:$C$4000,3,TRUE)</f>
        <v>0</v>
      </c>
      <c r="T437">
        <f>IF(ACCTTYPE="I",0,OPENBALN)</f>
        <v>0</v>
      </c>
      <c r="U437">
        <v>0</v>
      </c>
      <c r="V437">
        <v>0</v>
      </c>
      <c r="W437">
        <v>0</v>
      </c>
      <c r="X437">
        <v>0</v>
      </c>
      <c r="Y437" s="179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 s="179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16.403333</v>
      </c>
      <c r="BK437">
        <v>0</v>
      </c>
      <c r="BL437">
        <v>0</v>
      </c>
      <c r="BM437" t="s">
        <v>2879</v>
      </c>
      <c r="BN437">
        <v>20190701</v>
      </c>
      <c r="BO437">
        <v>0</v>
      </c>
      <c r="BP437" t="s">
        <v>238</v>
      </c>
      <c r="BQ437">
        <v>0</v>
      </c>
      <c r="BR437">
        <v>2020</v>
      </c>
      <c r="BS437" t="s">
        <v>15</v>
      </c>
      <c r="BT437">
        <v>0</v>
      </c>
    </row>
    <row r="438" spans="1:72" x14ac:dyDescent="0.2">
      <c r="A438" t="s">
        <v>909</v>
      </c>
      <c r="B438" t="s">
        <v>3395</v>
      </c>
      <c r="C438" t="s">
        <v>3311</v>
      </c>
      <c r="D438">
        <f>IF(TYPE="R",40,IF(ISNA(INDEX(Categories!D:E,MATCH(GROUPTYPE,Categories!D:D,0),2)),0,INDEX(Categories!D:E,MATCH(GROUPTYPE,Categories!D:D,0),2)))</f>
        <v>13</v>
      </c>
      <c r="E438" t="str">
        <f>IF(TYPE="R","Retained Earnings",IF(ISNA(INDEX(Categories!D:F,MATCH(GLCATCODE,Categories!E:E,0),3)),0,INDEX(Categories!D:F,MATCH(GLCATCODE,Categories!E:E,0),3)))</f>
        <v>Cost and Expenses</v>
      </c>
      <c r="F438" t="s">
        <v>238</v>
      </c>
      <c r="G438" t="s">
        <v>2661</v>
      </c>
      <c r="H438" t="s">
        <v>3382</v>
      </c>
      <c r="I438" t="s">
        <v>2909</v>
      </c>
      <c r="J438" t="s">
        <v>2876</v>
      </c>
      <c r="K438" t="s">
        <v>2876</v>
      </c>
      <c r="L438" t="s">
        <v>2876</v>
      </c>
      <c r="M438" t="s">
        <v>2876</v>
      </c>
      <c r="N438" t="s">
        <v>2876</v>
      </c>
      <c r="O438" t="s">
        <v>2876</v>
      </c>
      <c r="P438" t="s">
        <v>2876</v>
      </c>
      <c r="Q438" t="s">
        <v>2877</v>
      </c>
      <c r="R438" t="s">
        <v>2948</v>
      </c>
      <c r="S438">
        <f>VLOOKUP(ACCOUNTEXSEG,Sheet6!$A$2:$C$4000,3,TRUE)</f>
        <v>0</v>
      </c>
      <c r="T438">
        <f>IF(ACCTTYPE="I",0,OPENBALN)</f>
        <v>0</v>
      </c>
      <c r="U438">
        <v>0</v>
      </c>
      <c r="V438">
        <v>0</v>
      </c>
      <c r="W438">
        <v>0</v>
      </c>
      <c r="X438">
        <v>0</v>
      </c>
      <c r="Y438" s="179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 s="179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12.276666000000001</v>
      </c>
      <c r="BK438">
        <v>0</v>
      </c>
      <c r="BL438">
        <v>0</v>
      </c>
      <c r="BM438" t="s">
        <v>2879</v>
      </c>
      <c r="BN438">
        <v>20190701</v>
      </c>
      <c r="BO438">
        <v>0</v>
      </c>
      <c r="BP438" t="s">
        <v>238</v>
      </c>
      <c r="BQ438">
        <v>0</v>
      </c>
      <c r="BR438">
        <v>2020</v>
      </c>
      <c r="BS438" t="s">
        <v>15</v>
      </c>
      <c r="BT438">
        <v>0</v>
      </c>
    </row>
    <row r="439" spans="1:72" x14ac:dyDescent="0.2">
      <c r="A439" t="s">
        <v>910</v>
      </c>
      <c r="B439" t="s">
        <v>3396</v>
      </c>
      <c r="C439" t="s">
        <v>3397</v>
      </c>
      <c r="D439">
        <f>IF(TYPE="R",40,IF(ISNA(INDEX(Categories!D:E,MATCH(GROUPTYPE,Categories!D:D,0),2)),0,INDEX(Categories!D:E,MATCH(GROUPTYPE,Categories!D:D,0),2)))</f>
        <v>20</v>
      </c>
      <c r="E439" t="str">
        <f>IF(TYPE="R","Retained Earnings",IF(ISNA(INDEX(Categories!D:F,MATCH(GLCATCODE,Categories!E:E,0),3)),0,INDEX(Categories!D:F,MATCH(GLCATCODE,Categories!E:E,0),3)))</f>
        <v>Current Assets</v>
      </c>
      <c r="F439" t="s">
        <v>239</v>
      </c>
      <c r="G439" t="s">
        <v>2665</v>
      </c>
      <c r="H439" t="s">
        <v>3398</v>
      </c>
      <c r="I439" t="s">
        <v>3399</v>
      </c>
      <c r="J439" t="s">
        <v>2876</v>
      </c>
      <c r="K439" t="s">
        <v>2876</v>
      </c>
      <c r="L439" t="s">
        <v>2876</v>
      </c>
      <c r="M439" t="s">
        <v>2876</v>
      </c>
      <c r="N439" t="s">
        <v>2876</v>
      </c>
      <c r="O439" t="s">
        <v>2876</v>
      </c>
      <c r="P439" t="s">
        <v>2876</v>
      </c>
      <c r="Q439" t="s">
        <v>2877</v>
      </c>
      <c r="R439" t="s">
        <v>2948</v>
      </c>
      <c r="S439">
        <f>VLOOKUP(ACCOUNTEXSEG,Sheet6!$A$2:$C$4000,3,TRUE)</f>
        <v>279662.92</v>
      </c>
      <c r="T439">
        <f>IF(ACCTTYPE="I",0,OPENBALN)</f>
        <v>718510.61</v>
      </c>
      <c r="U439">
        <v>215216</v>
      </c>
      <c r="V439">
        <v>-437092.67</v>
      </c>
      <c r="W439">
        <v>90441.21</v>
      </c>
      <c r="X439">
        <v>707.46</v>
      </c>
      <c r="Y439" s="179">
        <v>-41519.35</v>
      </c>
      <c r="Z439">
        <v>251690.38</v>
      </c>
      <c r="AA439">
        <v>-58282.45</v>
      </c>
      <c r="AB439">
        <v>126883.28</v>
      </c>
      <c r="AC439">
        <v>-143302.62</v>
      </c>
      <c r="AD439">
        <v>-194944.04</v>
      </c>
      <c r="AE439">
        <v>167689.65</v>
      </c>
      <c r="AF439">
        <v>-182289.35</v>
      </c>
      <c r="AG439">
        <v>-182289.35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 s="179">
        <v>144614.89000000001</v>
      </c>
      <c r="AV439">
        <v>-286511.65000000002</v>
      </c>
      <c r="AW439">
        <v>401402.08</v>
      </c>
      <c r="AX439">
        <v>-191637.46</v>
      </c>
      <c r="AY439">
        <v>-128639.72</v>
      </c>
      <c r="AZ439">
        <v>201615.56</v>
      </c>
      <c r="BA439">
        <v>51314.7</v>
      </c>
      <c r="BB439">
        <v>-172570.01</v>
      </c>
      <c r="BC439">
        <v>18313.939999999999</v>
      </c>
      <c r="BD439">
        <v>145090.65</v>
      </c>
      <c r="BE439">
        <v>-599.48</v>
      </c>
      <c r="BF439">
        <v>256454.19</v>
      </c>
      <c r="BG439">
        <v>256454.19</v>
      </c>
      <c r="BH439">
        <v>52563.327499999999</v>
      </c>
      <c r="BI439">
        <v>127672.7625</v>
      </c>
      <c r="BJ439">
        <v>81615.518750000003</v>
      </c>
      <c r="BK439">
        <v>42175.418749999997</v>
      </c>
      <c r="BL439">
        <v>0</v>
      </c>
      <c r="BM439" t="s">
        <v>2879</v>
      </c>
      <c r="BN439">
        <v>20190701</v>
      </c>
      <c r="BO439">
        <v>513708.11</v>
      </c>
      <c r="BP439" t="s">
        <v>239</v>
      </c>
      <c r="BQ439">
        <v>718510.61</v>
      </c>
      <c r="BR439">
        <v>2020</v>
      </c>
      <c r="BS439" t="s">
        <v>357</v>
      </c>
      <c r="BT439">
        <v>513708.11</v>
      </c>
    </row>
    <row r="440" spans="1:72" x14ac:dyDescent="0.2">
      <c r="A440" t="s">
        <v>1569</v>
      </c>
      <c r="B440" t="s">
        <v>3400</v>
      </c>
      <c r="C440" t="s">
        <v>3397</v>
      </c>
      <c r="D440">
        <f>IF(TYPE="R",40,IF(ISNA(INDEX(Categories!D:E,MATCH(GROUPTYPE,Categories!D:D,0),2)),0,INDEX(Categories!D:E,MATCH(GROUPTYPE,Categories!D:D,0),2)))</f>
        <v>20</v>
      </c>
      <c r="E440" t="str">
        <f>IF(TYPE="R","Retained Earnings",IF(ISNA(INDEX(Categories!D:F,MATCH(GLCATCODE,Categories!E:E,0),3)),0,INDEX(Categories!D:F,MATCH(GLCATCODE,Categories!E:E,0),3)))</f>
        <v>Current Assets</v>
      </c>
      <c r="F440" t="s">
        <v>239</v>
      </c>
      <c r="G440" t="s">
        <v>2668</v>
      </c>
      <c r="H440" t="s">
        <v>3401</v>
      </c>
      <c r="I440" t="s">
        <v>3399</v>
      </c>
      <c r="J440" t="s">
        <v>2876</v>
      </c>
      <c r="K440" t="s">
        <v>2876</v>
      </c>
      <c r="L440" t="s">
        <v>2876</v>
      </c>
      <c r="M440" t="s">
        <v>2876</v>
      </c>
      <c r="N440" t="s">
        <v>2876</v>
      </c>
      <c r="O440" t="s">
        <v>2876</v>
      </c>
      <c r="P440" t="s">
        <v>2876</v>
      </c>
      <c r="Q440" t="s">
        <v>2877</v>
      </c>
      <c r="R440" t="s">
        <v>2948</v>
      </c>
      <c r="S440">
        <f>VLOOKUP(ACCOUNTEXSEG,Sheet6!$A$2:$C$4000,3,TRUE)</f>
        <v>0</v>
      </c>
      <c r="T440">
        <f>IF(ACCTTYPE="I",0,OPENBALN)</f>
        <v>0</v>
      </c>
      <c r="U440">
        <v>0</v>
      </c>
      <c r="V440">
        <v>0</v>
      </c>
      <c r="W440">
        <v>0</v>
      </c>
      <c r="X440">
        <v>0</v>
      </c>
      <c r="Y440" s="179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 s="179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 t="s">
        <v>2879</v>
      </c>
      <c r="BN440">
        <v>20190701</v>
      </c>
      <c r="BO440">
        <v>0</v>
      </c>
      <c r="BP440" t="s">
        <v>239</v>
      </c>
      <c r="BQ440">
        <v>0</v>
      </c>
      <c r="BR440">
        <v>2020</v>
      </c>
      <c r="BS440" t="s">
        <v>357</v>
      </c>
      <c r="BT440">
        <v>0</v>
      </c>
    </row>
    <row r="441" spans="1:72" x14ac:dyDescent="0.2">
      <c r="A441" t="s">
        <v>911</v>
      </c>
      <c r="B441" t="s">
        <v>3402</v>
      </c>
      <c r="C441" t="s">
        <v>3403</v>
      </c>
      <c r="D441">
        <f>IF(TYPE="R",40,IF(ISNA(INDEX(Categories!D:E,MATCH(GROUPTYPE,Categories!D:D,0),2)),0,INDEX(Categories!D:E,MATCH(GROUPTYPE,Categories!D:D,0),2)))</f>
        <v>20</v>
      </c>
      <c r="E441" t="str">
        <f>IF(TYPE="R","Retained Earnings",IF(ISNA(INDEX(Categories!D:F,MATCH(GLCATCODE,Categories!E:E,0),3)),0,INDEX(Categories!D:F,MATCH(GLCATCODE,Categories!E:E,0),3)))</f>
        <v>Current Assets</v>
      </c>
      <c r="F441" t="s">
        <v>239</v>
      </c>
      <c r="G441" t="s">
        <v>2669</v>
      </c>
      <c r="H441" t="s">
        <v>3404</v>
      </c>
      <c r="I441" t="s">
        <v>3399</v>
      </c>
      <c r="J441" t="s">
        <v>2876</v>
      </c>
      <c r="K441" t="s">
        <v>2876</v>
      </c>
      <c r="L441" t="s">
        <v>2876</v>
      </c>
      <c r="M441" t="s">
        <v>2876</v>
      </c>
      <c r="N441" t="s">
        <v>2876</v>
      </c>
      <c r="O441" t="s">
        <v>2876</v>
      </c>
      <c r="P441" t="s">
        <v>2876</v>
      </c>
      <c r="Q441" t="s">
        <v>2877</v>
      </c>
      <c r="R441" t="s">
        <v>2948</v>
      </c>
      <c r="S441">
        <f>VLOOKUP(ACCOUNTEXSEG,Sheet6!$A$2:$C$4000,3,TRUE)</f>
        <v>-109026.98</v>
      </c>
      <c r="T441">
        <f>IF(ACCTTYPE="I",0,OPENBALN)</f>
        <v>-272136.14</v>
      </c>
      <c r="U441">
        <v>-28808.78</v>
      </c>
      <c r="V441">
        <v>4915.38</v>
      </c>
      <c r="W441">
        <v>153317.96</v>
      </c>
      <c r="X441">
        <v>86037.95</v>
      </c>
      <c r="Y441" s="179">
        <v>67102</v>
      </c>
      <c r="Z441">
        <v>-12452.16</v>
      </c>
      <c r="AA441">
        <v>-37841.230000000003</v>
      </c>
      <c r="AB441">
        <v>-24614.52</v>
      </c>
      <c r="AC441">
        <v>32818.06</v>
      </c>
      <c r="AD441">
        <v>28392.33</v>
      </c>
      <c r="AE441">
        <v>-2402.66</v>
      </c>
      <c r="AF441">
        <v>25574.78</v>
      </c>
      <c r="AG441">
        <v>25574.78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 s="179">
        <v>-35533.14</v>
      </c>
      <c r="AV441">
        <v>58206.9</v>
      </c>
      <c r="AW441">
        <v>-229761.69</v>
      </c>
      <c r="AX441">
        <v>-23970.31</v>
      </c>
      <c r="AY441">
        <v>35268.76</v>
      </c>
      <c r="AZ441">
        <v>581.32000000000005</v>
      </c>
      <c r="BA441">
        <v>-41166.720000000001</v>
      </c>
      <c r="BB441">
        <v>-29362.97</v>
      </c>
      <c r="BC441">
        <v>75039.61</v>
      </c>
      <c r="BD441">
        <v>-32512.560000000001</v>
      </c>
      <c r="BE441">
        <v>87679.14</v>
      </c>
      <c r="BF441">
        <v>-27577.5</v>
      </c>
      <c r="BG441">
        <v>-27577.5</v>
      </c>
      <c r="BH441">
        <v>-38029.392500000002</v>
      </c>
      <c r="BI441">
        <v>-28769.422500000001</v>
      </c>
      <c r="BJ441">
        <v>-28208.083750000002</v>
      </c>
      <c r="BK441">
        <v>-23875.056250000001</v>
      </c>
      <c r="BL441">
        <v>0</v>
      </c>
      <c r="BM441" t="s">
        <v>2879</v>
      </c>
      <c r="BN441">
        <v>20190701</v>
      </c>
      <c r="BO441">
        <v>19902.97</v>
      </c>
      <c r="BP441" t="s">
        <v>239</v>
      </c>
      <c r="BQ441">
        <v>-272136.14</v>
      </c>
      <c r="BR441">
        <v>2020</v>
      </c>
      <c r="BS441" t="s">
        <v>358</v>
      </c>
      <c r="BT441">
        <v>19902.97</v>
      </c>
    </row>
    <row r="442" spans="1:72" x14ac:dyDescent="0.2">
      <c r="A442" t="s">
        <v>912</v>
      </c>
      <c r="B442" t="s">
        <v>3405</v>
      </c>
      <c r="C442" t="s">
        <v>3406</v>
      </c>
      <c r="D442">
        <f>IF(TYPE="R",40,IF(ISNA(INDEX(Categories!D:E,MATCH(GROUPTYPE,Categories!D:D,0),2)),0,INDEX(Categories!D:E,MATCH(GROUPTYPE,Categories!D:D,0),2)))</f>
        <v>20</v>
      </c>
      <c r="E442" t="str">
        <f>IF(TYPE="R","Retained Earnings",IF(ISNA(INDEX(Categories!D:F,MATCH(GLCATCODE,Categories!E:E,0),3)),0,INDEX(Categories!D:F,MATCH(GLCATCODE,Categories!E:E,0),3)))</f>
        <v>Current Assets</v>
      </c>
      <c r="F442" t="s">
        <v>239</v>
      </c>
      <c r="G442" t="s">
        <v>2670</v>
      </c>
      <c r="H442" t="s">
        <v>3407</v>
      </c>
      <c r="I442" t="s">
        <v>3399</v>
      </c>
      <c r="J442" t="s">
        <v>2876</v>
      </c>
      <c r="K442" t="s">
        <v>2876</v>
      </c>
      <c r="L442" t="s">
        <v>2876</v>
      </c>
      <c r="M442" t="s">
        <v>2876</v>
      </c>
      <c r="N442" t="s">
        <v>2876</v>
      </c>
      <c r="O442" t="s">
        <v>2876</v>
      </c>
      <c r="P442" t="s">
        <v>2876</v>
      </c>
      <c r="Q442" t="s">
        <v>2877</v>
      </c>
      <c r="R442" t="s">
        <v>2948</v>
      </c>
      <c r="S442">
        <f>VLOOKUP(ACCOUNTEXSEG,Sheet6!$A$2:$C$4000,3,TRUE)</f>
        <v>900</v>
      </c>
      <c r="T442">
        <f>IF(ACCTTYPE="I",0,OPENBALN)</f>
        <v>900</v>
      </c>
      <c r="U442">
        <v>0</v>
      </c>
      <c r="V442">
        <v>0</v>
      </c>
      <c r="W442">
        <v>0</v>
      </c>
      <c r="X442">
        <v>0</v>
      </c>
      <c r="Y442" s="179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 s="179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112.5</v>
      </c>
      <c r="BI442">
        <v>112.5</v>
      </c>
      <c r="BJ442">
        <v>112.5</v>
      </c>
      <c r="BK442">
        <v>112.5</v>
      </c>
      <c r="BL442">
        <v>0</v>
      </c>
      <c r="BM442" t="s">
        <v>2879</v>
      </c>
      <c r="BN442">
        <v>20190701</v>
      </c>
      <c r="BO442">
        <v>900</v>
      </c>
      <c r="BP442" t="s">
        <v>239</v>
      </c>
      <c r="BQ442">
        <v>900</v>
      </c>
      <c r="BR442">
        <v>2020</v>
      </c>
      <c r="BS442" t="s">
        <v>359</v>
      </c>
      <c r="BT442">
        <v>900</v>
      </c>
    </row>
    <row r="443" spans="1:72" x14ac:dyDescent="0.2">
      <c r="A443" t="s">
        <v>913</v>
      </c>
      <c r="B443" t="s">
        <v>3408</v>
      </c>
      <c r="C443" t="s">
        <v>3406</v>
      </c>
      <c r="D443">
        <f>IF(TYPE="R",40,IF(ISNA(INDEX(Categories!D:E,MATCH(GROUPTYPE,Categories!D:D,0),2)),0,INDEX(Categories!D:E,MATCH(GROUPTYPE,Categories!D:D,0),2)))</f>
        <v>20</v>
      </c>
      <c r="E443" t="str">
        <f>IF(TYPE="R","Retained Earnings",IF(ISNA(INDEX(Categories!D:F,MATCH(GLCATCODE,Categories!E:E,0),3)),0,INDEX(Categories!D:F,MATCH(GLCATCODE,Categories!E:E,0),3)))</f>
        <v>Current Assets</v>
      </c>
      <c r="F443" t="s">
        <v>239</v>
      </c>
      <c r="G443" t="s">
        <v>2671</v>
      </c>
      <c r="H443" t="s">
        <v>3409</v>
      </c>
      <c r="I443" t="s">
        <v>3399</v>
      </c>
      <c r="J443" t="s">
        <v>2876</v>
      </c>
      <c r="K443" t="s">
        <v>2876</v>
      </c>
      <c r="L443" t="s">
        <v>2876</v>
      </c>
      <c r="M443" t="s">
        <v>2876</v>
      </c>
      <c r="N443" t="s">
        <v>2876</v>
      </c>
      <c r="O443" t="s">
        <v>2876</v>
      </c>
      <c r="P443" t="s">
        <v>2876</v>
      </c>
      <c r="Q443" t="s">
        <v>2877</v>
      </c>
      <c r="R443" t="s">
        <v>2948</v>
      </c>
      <c r="S443">
        <f>VLOOKUP(ACCOUNTEXSEG,Sheet6!$A$2:$C$4000,3,TRUE)</f>
        <v>781.75</v>
      </c>
      <c r="T443">
        <f>IF(ACCTTYPE="I",0,OPENBALN)</f>
        <v>781.75</v>
      </c>
      <c r="U443">
        <v>0</v>
      </c>
      <c r="V443">
        <v>0</v>
      </c>
      <c r="W443">
        <v>0</v>
      </c>
      <c r="X443">
        <v>0</v>
      </c>
      <c r="Y443" s="179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 s="179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97.71875</v>
      </c>
      <c r="BI443">
        <v>97.71875</v>
      </c>
      <c r="BJ443">
        <v>97.71875</v>
      </c>
      <c r="BK443">
        <v>97.71875</v>
      </c>
      <c r="BL443">
        <v>0</v>
      </c>
      <c r="BM443" t="s">
        <v>2879</v>
      </c>
      <c r="BN443">
        <v>20190701</v>
      </c>
      <c r="BO443">
        <v>781.75</v>
      </c>
      <c r="BP443" t="s">
        <v>239</v>
      </c>
      <c r="BQ443">
        <v>781.75</v>
      </c>
      <c r="BR443">
        <v>2020</v>
      </c>
      <c r="BS443" t="s">
        <v>359</v>
      </c>
      <c r="BT443">
        <v>781.75</v>
      </c>
    </row>
    <row r="444" spans="1:72" x14ac:dyDescent="0.2">
      <c r="A444" t="s">
        <v>914</v>
      </c>
      <c r="B444" t="s">
        <v>3410</v>
      </c>
      <c r="C444" t="s">
        <v>3406</v>
      </c>
      <c r="D444">
        <f>IF(TYPE="R",40,IF(ISNA(INDEX(Categories!D:E,MATCH(GROUPTYPE,Categories!D:D,0),2)),0,INDEX(Categories!D:E,MATCH(GROUPTYPE,Categories!D:D,0),2)))</f>
        <v>20</v>
      </c>
      <c r="E444" t="str">
        <f>IF(TYPE="R","Retained Earnings",IF(ISNA(INDEX(Categories!D:F,MATCH(GLCATCODE,Categories!E:E,0),3)),0,INDEX(Categories!D:F,MATCH(GLCATCODE,Categories!E:E,0),3)))</f>
        <v>Current Assets</v>
      </c>
      <c r="F444" t="s">
        <v>239</v>
      </c>
      <c r="G444" t="s">
        <v>2672</v>
      </c>
      <c r="H444" t="s">
        <v>3411</v>
      </c>
      <c r="I444" t="s">
        <v>2875</v>
      </c>
      <c r="J444" t="s">
        <v>2876</v>
      </c>
      <c r="K444" t="s">
        <v>2876</v>
      </c>
      <c r="L444" t="s">
        <v>2876</v>
      </c>
      <c r="M444" t="s">
        <v>2876</v>
      </c>
      <c r="N444" t="s">
        <v>2876</v>
      </c>
      <c r="O444" t="s">
        <v>2876</v>
      </c>
      <c r="P444" t="s">
        <v>2876</v>
      </c>
      <c r="Q444" t="s">
        <v>2877</v>
      </c>
      <c r="R444" t="s">
        <v>2948</v>
      </c>
      <c r="S444">
        <f>VLOOKUP(ACCOUNTEXSEG,Sheet6!$A$2:$C$4000,3,TRUE)</f>
        <v>19804.849999999999</v>
      </c>
      <c r="T444">
        <f>IF(ACCTTYPE="I",0,OPENBALN)</f>
        <v>20691.14</v>
      </c>
      <c r="U444">
        <v>-3524.33</v>
      </c>
      <c r="V444">
        <v>-3296.94</v>
      </c>
      <c r="W444">
        <v>-3524.33</v>
      </c>
      <c r="X444">
        <v>-3410.64</v>
      </c>
      <c r="Y444" s="179">
        <v>-3524.33</v>
      </c>
      <c r="Z444">
        <v>-3410.57</v>
      </c>
      <c r="AA444">
        <v>-3630.05</v>
      </c>
      <c r="AB444">
        <v>39385.760000000002</v>
      </c>
      <c r="AC444">
        <v>-3540.17</v>
      </c>
      <c r="AD444">
        <v>-3658.18</v>
      </c>
      <c r="AE444">
        <v>-3540.17</v>
      </c>
      <c r="AF444">
        <v>-3658.18</v>
      </c>
      <c r="AG444">
        <v>-3658.18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 s="179">
        <v>-3391.99</v>
      </c>
      <c r="AV444">
        <v>-3063.73</v>
      </c>
      <c r="AW444">
        <v>-3391.99</v>
      </c>
      <c r="AX444">
        <v>-3282.56</v>
      </c>
      <c r="AY444">
        <v>-3391.99</v>
      </c>
      <c r="AZ444">
        <v>-3282.59</v>
      </c>
      <c r="BA444">
        <v>38085.410000000003</v>
      </c>
      <c r="BB444">
        <v>-3524.33</v>
      </c>
      <c r="BC444">
        <v>-3410.64</v>
      </c>
      <c r="BD444">
        <v>-3524.33</v>
      </c>
      <c r="BE444">
        <v>-3410.64</v>
      </c>
      <c r="BF444">
        <v>-3524.33</v>
      </c>
      <c r="BG444">
        <v>-3524.33</v>
      </c>
      <c r="BH444">
        <v>0</v>
      </c>
      <c r="BI444">
        <v>0</v>
      </c>
      <c r="BJ444">
        <v>0</v>
      </c>
      <c r="BK444">
        <v>0</v>
      </c>
      <c r="BL444">
        <v>0</v>
      </c>
      <c r="BM444" t="s">
        <v>2879</v>
      </c>
      <c r="BN444">
        <v>20190701</v>
      </c>
      <c r="BO444">
        <v>21359.01</v>
      </c>
      <c r="BP444" t="s">
        <v>239</v>
      </c>
      <c r="BQ444">
        <v>20691.14</v>
      </c>
      <c r="BR444">
        <v>2020</v>
      </c>
      <c r="BS444" t="s">
        <v>359</v>
      </c>
      <c r="BT444">
        <v>21359.01</v>
      </c>
    </row>
    <row r="445" spans="1:72" x14ac:dyDescent="0.2">
      <c r="A445" t="s">
        <v>915</v>
      </c>
      <c r="B445" t="s">
        <v>3412</v>
      </c>
      <c r="C445" t="s">
        <v>3406</v>
      </c>
      <c r="D445">
        <f>IF(TYPE="R",40,IF(ISNA(INDEX(Categories!D:E,MATCH(GROUPTYPE,Categories!D:D,0),2)),0,INDEX(Categories!D:E,MATCH(GROUPTYPE,Categories!D:D,0),2)))</f>
        <v>20</v>
      </c>
      <c r="E445" t="str">
        <f>IF(TYPE="R","Retained Earnings",IF(ISNA(INDEX(Categories!D:F,MATCH(GLCATCODE,Categories!E:E,0),3)),0,INDEX(Categories!D:F,MATCH(GLCATCODE,Categories!E:E,0),3)))</f>
        <v>Current Assets</v>
      </c>
      <c r="F445" t="s">
        <v>239</v>
      </c>
      <c r="G445" t="s">
        <v>2673</v>
      </c>
      <c r="H445" t="s">
        <v>3411</v>
      </c>
      <c r="I445" t="s">
        <v>2881</v>
      </c>
      <c r="J445" t="s">
        <v>2876</v>
      </c>
      <c r="K445" t="s">
        <v>2876</v>
      </c>
      <c r="L445" t="s">
        <v>2876</v>
      </c>
      <c r="M445" t="s">
        <v>2876</v>
      </c>
      <c r="N445" t="s">
        <v>2876</v>
      </c>
      <c r="O445" t="s">
        <v>2876</v>
      </c>
      <c r="P445" t="s">
        <v>2876</v>
      </c>
      <c r="Q445" t="s">
        <v>2877</v>
      </c>
      <c r="R445" t="s">
        <v>2948</v>
      </c>
      <c r="S445">
        <f>VLOOKUP(ACCOUNTEXSEG,Sheet6!$A$2:$C$4000,3,TRUE)</f>
        <v>25937.75</v>
      </c>
      <c r="T445">
        <f>IF(ACCTTYPE="I",0,OPENBALN)</f>
        <v>27378.89</v>
      </c>
      <c r="U445">
        <v>-4663.45</v>
      </c>
      <c r="V445">
        <v>-4362.58</v>
      </c>
      <c r="W445">
        <v>-4663.45</v>
      </c>
      <c r="X445">
        <v>-4513.0200000000004</v>
      </c>
      <c r="Y445" s="179">
        <v>-4663.45</v>
      </c>
      <c r="Z445">
        <v>-4512.9399999999996</v>
      </c>
      <c r="AA445">
        <v>-4803.3500000000004</v>
      </c>
      <c r="AB445">
        <v>51679.17</v>
      </c>
      <c r="AC445">
        <v>-4641.16</v>
      </c>
      <c r="AD445">
        <v>-4795.8599999999997</v>
      </c>
      <c r="AE445">
        <v>-4641.16</v>
      </c>
      <c r="AF445">
        <v>-4795.8599999999997</v>
      </c>
      <c r="AG445">
        <v>-4795.8599999999997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 s="179">
        <v>-4442.37</v>
      </c>
      <c r="AV445">
        <v>-4012.48</v>
      </c>
      <c r="AW445">
        <v>-4442.37</v>
      </c>
      <c r="AX445">
        <v>-4299.08</v>
      </c>
      <c r="AY445">
        <v>-4442.37</v>
      </c>
      <c r="AZ445">
        <v>-4299.08</v>
      </c>
      <c r="BA445">
        <v>50395.28</v>
      </c>
      <c r="BB445">
        <v>-4663.45</v>
      </c>
      <c r="BC445">
        <v>-4513.0200000000004</v>
      </c>
      <c r="BD445">
        <v>-4663.45</v>
      </c>
      <c r="BE445">
        <v>-4513.0200000000004</v>
      </c>
      <c r="BF445">
        <v>-4663.45</v>
      </c>
      <c r="BG445">
        <v>-4663.45</v>
      </c>
      <c r="BH445">
        <v>0</v>
      </c>
      <c r="BI445">
        <v>0</v>
      </c>
      <c r="BJ445">
        <v>0</v>
      </c>
      <c r="BK445">
        <v>0</v>
      </c>
      <c r="BL445">
        <v>0</v>
      </c>
      <c r="BM445" t="s">
        <v>2879</v>
      </c>
      <c r="BN445">
        <v>20190701</v>
      </c>
      <c r="BO445">
        <v>28001.78</v>
      </c>
      <c r="BP445" t="s">
        <v>239</v>
      </c>
      <c r="BQ445">
        <v>27378.89</v>
      </c>
      <c r="BR445">
        <v>2020</v>
      </c>
      <c r="BS445" t="s">
        <v>359</v>
      </c>
      <c r="BT445">
        <v>28001.78</v>
      </c>
    </row>
    <row r="446" spans="1:72" x14ac:dyDescent="0.2">
      <c r="A446" t="s">
        <v>916</v>
      </c>
      <c r="B446" t="s">
        <v>3413</v>
      </c>
      <c r="C446" t="s">
        <v>3406</v>
      </c>
      <c r="D446">
        <f>IF(TYPE="R",40,IF(ISNA(INDEX(Categories!D:E,MATCH(GROUPTYPE,Categories!D:D,0),2)),0,INDEX(Categories!D:E,MATCH(GROUPTYPE,Categories!D:D,0),2)))</f>
        <v>20</v>
      </c>
      <c r="E446" t="str">
        <f>IF(TYPE="R","Retained Earnings",IF(ISNA(INDEX(Categories!D:F,MATCH(GLCATCODE,Categories!E:E,0),3)),0,INDEX(Categories!D:F,MATCH(GLCATCODE,Categories!E:E,0),3)))</f>
        <v>Current Assets</v>
      </c>
      <c r="F446" t="s">
        <v>239</v>
      </c>
      <c r="G446" t="s">
        <v>2674</v>
      </c>
      <c r="H446" t="s">
        <v>3411</v>
      </c>
      <c r="I446" t="s">
        <v>2883</v>
      </c>
      <c r="J446" t="s">
        <v>2876</v>
      </c>
      <c r="K446" t="s">
        <v>2876</v>
      </c>
      <c r="L446" t="s">
        <v>2876</v>
      </c>
      <c r="M446" t="s">
        <v>2876</v>
      </c>
      <c r="N446" t="s">
        <v>2876</v>
      </c>
      <c r="O446" t="s">
        <v>2876</v>
      </c>
      <c r="P446" t="s">
        <v>2876</v>
      </c>
      <c r="Q446" t="s">
        <v>2877</v>
      </c>
      <c r="R446" t="s">
        <v>2948</v>
      </c>
      <c r="S446">
        <f>VLOOKUP(ACCOUNTEXSEG,Sheet6!$A$2:$C$4000,3,TRUE)</f>
        <v>38848.97</v>
      </c>
      <c r="T446">
        <f>IF(ACCTTYPE="I",0,OPENBALN)</f>
        <v>40836.53</v>
      </c>
      <c r="U446">
        <v>-6955.68</v>
      </c>
      <c r="V446">
        <v>-6506.93</v>
      </c>
      <c r="W446">
        <v>-6955.68</v>
      </c>
      <c r="X446">
        <v>-6731.31</v>
      </c>
      <c r="Y446" s="179">
        <v>-6955.68</v>
      </c>
      <c r="Z446">
        <v>-6731.25</v>
      </c>
      <c r="AA446">
        <v>-7164.35</v>
      </c>
      <c r="AB446">
        <v>75176.42</v>
      </c>
      <c r="AC446">
        <v>-6733.85</v>
      </c>
      <c r="AD446">
        <v>-6958.33</v>
      </c>
      <c r="AE446">
        <v>-6733.85</v>
      </c>
      <c r="AF446">
        <v>-6958.33</v>
      </c>
      <c r="AG446">
        <v>-6958.33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 s="179">
        <v>-6332.48</v>
      </c>
      <c r="AV446">
        <v>-6008.55</v>
      </c>
      <c r="AW446">
        <v>-6652.31</v>
      </c>
      <c r="AX446">
        <v>-6437.72</v>
      </c>
      <c r="AY446">
        <v>-6652.31</v>
      </c>
      <c r="AZ446">
        <v>-6765.6</v>
      </c>
      <c r="BA446">
        <v>75166.19</v>
      </c>
      <c r="BB446">
        <v>-6955.68</v>
      </c>
      <c r="BC446">
        <v>-6731.31</v>
      </c>
      <c r="BD446">
        <v>-6955.68</v>
      </c>
      <c r="BE446">
        <v>-6731.31</v>
      </c>
      <c r="BF446">
        <v>-6955.68</v>
      </c>
      <c r="BG446">
        <v>-6955.68</v>
      </c>
      <c r="BH446">
        <v>0</v>
      </c>
      <c r="BI446">
        <v>0</v>
      </c>
      <c r="BJ446">
        <v>0</v>
      </c>
      <c r="BK446">
        <v>0</v>
      </c>
      <c r="BL446">
        <v>0</v>
      </c>
      <c r="BM446" t="s">
        <v>2879</v>
      </c>
      <c r="BN446">
        <v>20190701</v>
      </c>
      <c r="BO446">
        <v>40627.71</v>
      </c>
      <c r="BP446" t="s">
        <v>239</v>
      </c>
      <c r="BQ446">
        <v>40836.53</v>
      </c>
      <c r="BR446">
        <v>2020</v>
      </c>
      <c r="BS446" t="s">
        <v>359</v>
      </c>
      <c r="BT446">
        <v>40627.71</v>
      </c>
    </row>
    <row r="447" spans="1:72" x14ac:dyDescent="0.2">
      <c r="A447" t="s">
        <v>917</v>
      </c>
      <c r="B447" t="s">
        <v>3414</v>
      </c>
      <c r="C447" t="s">
        <v>3406</v>
      </c>
      <c r="D447">
        <f>IF(TYPE="R",40,IF(ISNA(INDEX(Categories!D:E,MATCH(GROUPTYPE,Categories!D:D,0),2)),0,INDEX(Categories!D:E,MATCH(GROUPTYPE,Categories!D:D,0),2)))</f>
        <v>20</v>
      </c>
      <c r="E447" t="str">
        <f>IF(TYPE="R","Retained Earnings",IF(ISNA(INDEX(Categories!D:F,MATCH(GLCATCODE,Categories!E:E,0),3)),0,INDEX(Categories!D:F,MATCH(GLCATCODE,Categories!E:E,0),3)))</f>
        <v>Current Assets</v>
      </c>
      <c r="F447" t="s">
        <v>239</v>
      </c>
      <c r="G447" t="s">
        <v>2675</v>
      </c>
      <c r="H447" t="s">
        <v>3411</v>
      </c>
      <c r="I447" t="s">
        <v>2885</v>
      </c>
      <c r="J447" t="s">
        <v>2876</v>
      </c>
      <c r="K447" t="s">
        <v>2876</v>
      </c>
      <c r="L447" t="s">
        <v>2876</v>
      </c>
      <c r="M447" t="s">
        <v>2876</v>
      </c>
      <c r="N447" t="s">
        <v>2876</v>
      </c>
      <c r="O447" t="s">
        <v>2876</v>
      </c>
      <c r="P447" t="s">
        <v>2876</v>
      </c>
      <c r="Q447" t="s">
        <v>2877</v>
      </c>
      <c r="R447" t="s">
        <v>2948</v>
      </c>
      <c r="S447">
        <f>VLOOKUP(ACCOUNTEXSEG,Sheet6!$A$2:$C$4000,3,TRUE)</f>
        <v>4804.5</v>
      </c>
      <c r="T447">
        <f>IF(ACCTTYPE="I",0,OPENBALN)</f>
        <v>4979.8999999999996</v>
      </c>
      <c r="U447">
        <v>-848.23</v>
      </c>
      <c r="V447">
        <v>-793.5</v>
      </c>
      <c r="W447">
        <v>-848.23</v>
      </c>
      <c r="X447">
        <v>-820.87</v>
      </c>
      <c r="Y447" s="179">
        <v>-848.23</v>
      </c>
      <c r="Z447">
        <v>-820.84</v>
      </c>
      <c r="AA447">
        <v>9159.86</v>
      </c>
      <c r="AB447">
        <v>-850.17</v>
      </c>
      <c r="AC447">
        <v>-822.74</v>
      </c>
      <c r="AD447">
        <v>-850.17</v>
      </c>
      <c r="AE447">
        <v>-822.74</v>
      </c>
      <c r="AF447">
        <v>-850.17</v>
      </c>
      <c r="AG447">
        <v>-850.17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 s="179">
        <v>-822.87</v>
      </c>
      <c r="AV447">
        <v>-743.24</v>
      </c>
      <c r="AW447">
        <v>-822.87</v>
      </c>
      <c r="AX447">
        <v>-796.33</v>
      </c>
      <c r="AY447">
        <v>-822.87</v>
      </c>
      <c r="AZ447">
        <v>-796.32</v>
      </c>
      <c r="BA447">
        <v>9166.33</v>
      </c>
      <c r="BB447">
        <v>-848.23</v>
      </c>
      <c r="BC447">
        <v>-820.87</v>
      </c>
      <c r="BD447">
        <v>-848.23</v>
      </c>
      <c r="BE447">
        <v>-820.87</v>
      </c>
      <c r="BF447">
        <v>-848.23</v>
      </c>
      <c r="BG447">
        <v>-848.23</v>
      </c>
      <c r="BH447">
        <v>0</v>
      </c>
      <c r="BI447">
        <v>0</v>
      </c>
      <c r="BJ447">
        <v>0</v>
      </c>
      <c r="BK447">
        <v>0</v>
      </c>
      <c r="BL447">
        <v>0</v>
      </c>
      <c r="BM447" t="s">
        <v>2879</v>
      </c>
      <c r="BN447">
        <v>20190701</v>
      </c>
      <c r="BO447">
        <v>4963.87</v>
      </c>
      <c r="BP447" t="s">
        <v>239</v>
      </c>
      <c r="BQ447">
        <v>4979.8999999999996</v>
      </c>
      <c r="BR447">
        <v>2020</v>
      </c>
      <c r="BS447" t="s">
        <v>359</v>
      </c>
      <c r="BT447">
        <v>4963.87</v>
      </c>
    </row>
    <row r="448" spans="1:72" x14ac:dyDescent="0.2">
      <c r="A448" t="s">
        <v>918</v>
      </c>
      <c r="B448" t="s">
        <v>3415</v>
      </c>
      <c r="C448" t="s">
        <v>3406</v>
      </c>
      <c r="D448">
        <f>IF(TYPE="R",40,IF(ISNA(INDEX(Categories!D:E,MATCH(GROUPTYPE,Categories!D:D,0),2)),0,INDEX(Categories!D:E,MATCH(GROUPTYPE,Categories!D:D,0),2)))</f>
        <v>20</v>
      </c>
      <c r="E448" t="str">
        <f>IF(TYPE="R","Retained Earnings",IF(ISNA(INDEX(Categories!D:F,MATCH(GLCATCODE,Categories!E:E,0),3)),0,INDEX(Categories!D:F,MATCH(GLCATCODE,Categories!E:E,0),3)))</f>
        <v>Current Assets</v>
      </c>
      <c r="F448" t="s">
        <v>239</v>
      </c>
      <c r="G448" t="s">
        <v>2676</v>
      </c>
      <c r="H448" t="s">
        <v>3411</v>
      </c>
      <c r="I448" t="s">
        <v>2887</v>
      </c>
      <c r="J448" t="s">
        <v>2876</v>
      </c>
      <c r="K448" t="s">
        <v>2876</v>
      </c>
      <c r="L448" t="s">
        <v>2876</v>
      </c>
      <c r="M448" t="s">
        <v>2876</v>
      </c>
      <c r="N448" t="s">
        <v>2876</v>
      </c>
      <c r="O448" t="s">
        <v>2876</v>
      </c>
      <c r="P448" t="s">
        <v>2876</v>
      </c>
      <c r="Q448" t="s">
        <v>2877</v>
      </c>
      <c r="R448" t="s">
        <v>2948</v>
      </c>
      <c r="S448">
        <f>VLOOKUP(ACCOUNTEXSEG,Sheet6!$A$2:$C$4000,3,TRUE)</f>
        <v>5686.56</v>
      </c>
      <c r="T448">
        <f>IF(ACCTTYPE="I",0,OPENBALN)</f>
        <v>5984.91</v>
      </c>
      <c r="U448">
        <v>-1019.41</v>
      </c>
      <c r="V448">
        <v>-953.65</v>
      </c>
      <c r="W448">
        <v>-1019.41</v>
      </c>
      <c r="X448">
        <v>-986.52</v>
      </c>
      <c r="Y448" s="179">
        <v>-1019.41</v>
      </c>
      <c r="Z448">
        <v>-986.51</v>
      </c>
      <c r="AA448">
        <v>-1049.99</v>
      </c>
      <c r="AB448">
        <v>11041.25</v>
      </c>
      <c r="AC448">
        <v>-989.23</v>
      </c>
      <c r="AD448">
        <v>-1022.2</v>
      </c>
      <c r="AE448">
        <v>-989.23</v>
      </c>
      <c r="AF448">
        <v>-722.2</v>
      </c>
      <c r="AG448">
        <v>-722.2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 s="179">
        <v>-973.94</v>
      </c>
      <c r="AV448">
        <v>-879.7</v>
      </c>
      <c r="AW448">
        <v>-973.94</v>
      </c>
      <c r="AX448">
        <v>-942.54</v>
      </c>
      <c r="AY448">
        <v>-973.94</v>
      </c>
      <c r="AZ448">
        <v>-942.5</v>
      </c>
      <c r="BA448">
        <v>11016.18</v>
      </c>
      <c r="BB448">
        <v>-1019.41</v>
      </c>
      <c r="BC448">
        <v>-986.52</v>
      </c>
      <c r="BD448">
        <v>-1019.41</v>
      </c>
      <c r="BE448">
        <v>-986.52</v>
      </c>
      <c r="BF448">
        <v>-1019.41</v>
      </c>
      <c r="BG448">
        <v>-1019.41</v>
      </c>
      <c r="BH448">
        <v>0</v>
      </c>
      <c r="BI448">
        <v>0</v>
      </c>
      <c r="BJ448">
        <v>0</v>
      </c>
      <c r="BK448">
        <v>0</v>
      </c>
      <c r="BL448">
        <v>0</v>
      </c>
      <c r="BM448" t="s">
        <v>2879</v>
      </c>
      <c r="BN448">
        <v>20190701</v>
      </c>
      <c r="BO448">
        <v>6268.4</v>
      </c>
      <c r="BP448" t="s">
        <v>239</v>
      </c>
      <c r="BQ448">
        <v>5984.91</v>
      </c>
      <c r="BR448">
        <v>2020</v>
      </c>
      <c r="BS448" t="s">
        <v>359</v>
      </c>
      <c r="BT448">
        <v>6268.4</v>
      </c>
    </row>
    <row r="449" spans="1:72" x14ac:dyDescent="0.2">
      <c r="A449" t="s">
        <v>919</v>
      </c>
      <c r="B449" t="s">
        <v>3416</v>
      </c>
      <c r="C449" t="s">
        <v>3406</v>
      </c>
      <c r="D449">
        <f>IF(TYPE="R",40,IF(ISNA(INDEX(Categories!D:E,MATCH(GROUPTYPE,Categories!D:D,0),2)),0,INDEX(Categories!D:E,MATCH(GROUPTYPE,Categories!D:D,0),2)))</f>
        <v>20</v>
      </c>
      <c r="E449" t="str">
        <f>IF(TYPE="R","Retained Earnings",IF(ISNA(INDEX(Categories!D:F,MATCH(GLCATCODE,Categories!E:E,0),3)),0,INDEX(Categories!D:F,MATCH(GLCATCODE,Categories!E:E,0),3)))</f>
        <v>Current Assets</v>
      </c>
      <c r="F449" t="s">
        <v>239</v>
      </c>
      <c r="G449" t="s">
        <v>2677</v>
      </c>
      <c r="H449" t="s">
        <v>3411</v>
      </c>
      <c r="I449" t="s">
        <v>2889</v>
      </c>
      <c r="J449" t="s">
        <v>2876</v>
      </c>
      <c r="K449" t="s">
        <v>2876</v>
      </c>
      <c r="L449" t="s">
        <v>2876</v>
      </c>
      <c r="M449" t="s">
        <v>2876</v>
      </c>
      <c r="N449" t="s">
        <v>2876</v>
      </c>
      <c r="O449" t="s">
        <v>2876</v>
      </c>
      <c r="P449" t="s">
        <v>2876</v>
      </c>
      <c r="Q449" t="s">
        <v>2877</v>
      </c>
      <c r="R449" t="s">
        <v>2948</v>
      </c>
      <c r="S449">
        <f>VLOOKUP(ACCOUNTEXSEG,Sheet6!$A$2:$C$4000,3,TRUE)</f>
        <v>15871.76</v>
      </c>
      <c r="T449">
        <f>IF(ACCTTYPE="I",0,OPENBALN)</f>
        <v>16505.63</v>
      </c>
      <c r="U449">
        <v>-2811.38</v>
      </c>
      <c r="V449">
        <v>-2630.02</v>
      </c>
      <c r="W449">
        <v>-2811.38</v>
      </c>
      <c r="X449">
        <v>-2720.71</v>
      </c>
      <c r="Y449" s="179">
        <v>-2811.38</v>
      </c>
      <c r="Z449">
        <v>-2720.76</v>
      </c>
      <c r="AA449">
        <v>-2895.74</v>
      </c>
      <c r="AB449">
        <v>30455.72</v>
      </c>
      <c r="AC449">
        <v>-2728.72</v>
      </c>
      <c r="AD449">
        <v>-2819.67</v>
      </c>
      <c r="AE449">
        <v>-2728.72</v>
      </c>
      <c r="AF449">
        <v>-2819.67</v>
      </c>
      <c r="AG449">
        <v>-2819.67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 s="179">
        <v>-2718.35</v>
      </c>
      <c r="AV449">
        <v>-2455.29</v>
      </c>
      <c r="AW449">
        <v>-2718.35</v>
      </c>
      <c r="AX449">
        <v>-2630.68</v>
      </c>
      <c r="AY449">
        <v>-2718.35</v>
      </c>
      <c r="AZ449">
        <v>-2630.74</v>
      </c>
      <c r="BA449">
        <v>30381.19</v>
      </c>
      <c r="BB449">
        <v>-2811.38</v>
      </c>
      <c r="BC449">
        <v>-2720.71</v>
      </c>
      <c r="BD449">
        <v>-2811.38</v>
      </c>
      <c r="BE449">
        <v>-2720.71</v>
      </c>
      <c r="BF449">
        <v>-2811.38</v>
      </c>
      <c r="BG449">
        <v>-2811.38</v>
      </c>
      <c r="BH449">
        <v>0</v>
      </c>
      <c r="BI449">
        <v>0</v>
      </c>
      <c r="BJ449">
        <v>0</v>
      </c>
      <c r="BK449">
        <v>0</v>
      </c>
      <c r="BL449">
        <v>0</v>
      </c>
      <c r="BM449" t="s">
        <v>2879</v>
      </c>
      <c r="BN449">
        <v>20190701</v>
      </c>
      <c r="BO449">
        <v>16463.2</v>
      </c>
      <c r="BP449" t="s">
        <v>239</v>
      </c>
      <c r="BQ449">
        <v>16505.63</v>
      </c>
      <c r="BR449">
        <v>2020</v>
      </c>
      <c r="BS449" t="s">
        <v>359</v>
      </c>
      <c r="BT449">
        <v>16463.2</v>
      </c>
    </row>
    <row r="450" spans="1:72" x14ac:dyDescent="0.2">
      <c r="A450" t="s">
        <v>920</v>
      </c>
      <c r="B450" t="s">
        <v>3417</v>
      </c>
      <c r="C450" t="s">
        <v>3406</v>
      </c>
      <c r="D450">
        <f>IF(TYPE="R",40,IF(ISNA(INDEX(Categories!D:E,MATCH(GROUPTYPE,Categories!D:D,0),2)),0,INDEX(Categories!D:E,MATCH(GROUPTYPE,Categories!D:D,0),2)))</f>
        <v>20</v>
      </c>
      <c r="E450" t="str">
        <f>IF(TYPE="R","Retained Earnings",IF(ISNA(INDEX(Categories!D:F,MATCH(GLCATCODE,Categories!E:E,0),3)),0,INDEX(Categories!D:F,MATCH(GLCATCODE,Categories!E:E,0),3)))</f>
        <v>Current Assets</v>
      </c>
      <c r="F450" t="s">
        <v>239</v>
      </c>
      <c r="G450" t="s">
        <v>2678</v>
      </c>
      <c r="H450" t="s">
        <v>3411</v>
      </c>
      <c r="I450" t="s">
        <v>2891</v>
      </c>
      <c r="J450" t="s">
        <v>2876</v>
      </c>
      <c r="K450" t="s">
        <v>2876</v>
      </c>
      <c r="L450" t="s">
        <v>2876</v>
      </c>
      <c r="M450" t="s">
        <v>2876</v>
      </c>
      <c r="N450" t="s">
        <v>2876</v>
      </c>
      <c r="O450" t="s">
        <v>2876</v>
      </c>
      <c r="P450" t="s">
        <v>2876</v>
      </c>
      <c r="Q450" t="s">
        <v>2877</v>
      </c>
      <c r="R450" t="s">
        <v>2948</v>
      </c>
      <c r="S450">
        <f>VLOOKUP(ACCOUNTEXSEG,Sheet6!$A$2:$C$4000,3,TRUE)</f>
        <v>58316.47</v>
      </c>
      <c r="T450">
        <f>IF(ACCTTYPE="I",0,OPENBALN)</f>
        <v>62315.28</v>
      </c>
      <c r="U450">
        <v>-10614.15</v>
      </c>
      <c r="V450">
        <v>-9929.35</v>
      </c>
      <c r="W450">
        <v>-10614.15</v>
      </c>
      <c r="X450">
        <v>-10271.74</v>
      </c>
      <c r="Y450" s="179">
        <v>-10614.15</v>
      </c>
      <c r="Z450">
        <v>-10271.74</v>
      </c>
      <c r="AA450">
        <v>-10932.57</v>
      </c>
      <c r="AB450">
        <v>116326.5</v>
      </c>
      <c r="AC450">
        <v>-10435.040000000001</v>
      </c>
      <c r="AD450">
        <v>-10782.86</v>
      </c>
      <c r="AE450">
        <v>-10435.040000000001</v>
      </c>
      <c r="AF450">
        <v>-10764.86</v>
      </c>
      <c r="AG450">
        <v>-10764.86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 s="179">
        <v>-9987.9</v>
      </c>
      <c r="AV450">
        <v>-9021.33</v>
      </c>
      <c r="AW450">
        <v>-9987.9</v>
      </c>
      <c r="AX450">
        <v>-9665.7099999999991</v>
      </c>
      <c r="AY450">
        <v>-9987.9</v>
      </c>
      <c r="AZ450">
        <v>-9665.73</v>
      </c>
      <c r="BA450">
        <v>114701.21</v>
      </c>
      <c r="BB450">
        <v>-10614.15</v>
      </c>
      <c r="BC450">
        <v>-10271.74</v>
      </c>
      <c r="BD450">
        <v>-10614.15</v>
      </c>
      <c r="BE450">
        <v>-10271.74</v>
      </c>
      <c r="BF450">
        <v>-10614.15</v>
      </c>
      <c r="BG450">
        <v>-10614.15</v>
      </c>
      <c r="BH450">
        <v>0</v>
      </c>
      <c r="BI450">
        <v>0</v>
      </c>
      <c r="BJ450">
        <v>0</v>
      </c>
      <c r="BK450">
        <v>0</v>
      </c>
      <c r="BL450">
        <v>0</v>
      </c>
      <c r="BM450" t="s">
        <v>2879</v>
      </c>
      <c r="BN450">
        <v>20190701</v>
      </c>
      <c r="BO450">
        <v>62976.13</v>
      </c>
      <c r="BP450" t="s">
        <v>239</v>
      </c>
      <c r="BQ450">
        <v>62315.28</v>
      </c>
      <c r="BR450">
        <v>2020</v>
      </c>
      <c r="BS450" t="s">
        <v>359</v>
      </c>
      <c r="BT450">
        <v>62976.13</v>
      </c>
    </row>
    <row r="451" spans="1:72" x14ac:dyDescent="0.2">
      <c r="A451" t="s">
        <v>921</v>
      </c>
      <c r="B451" t="s">
        <v>3418</v>
      </c>
      <c r="C451" t="s">
        <v>3406</v>
      </c>
      <c r="D451">
        <f>IF(TYPE="R",40,IF(ISNA(INDEX(Categories!D:E,MATCH(GROUPTYPE,Categories!D:D,0),2)),0,INDEX(Categories!D:E,MATCH(GROUPTYPE,Categories!D:D,0),2)))</f>
        <v>20</v>
      </c>
      <c r="E451" t="str">
        <f>IF(TYPE="R","Retained Earnings",IF(ISNA(INDEX(Categories!D:F,MATCH(GLCATCODE,Categories!E:E,0),3)),0,INDEX(Categories!D:F,MATCH(GLCATCODE,Categories!E:E,0),3)))</f>
        <v>Current Assets</v>
      </c>
      <c r="F451" t="s">
        <v>239</v>
      </c>
      <c r="G451" t="s">
        <v>2679</v>
      </c>
      <c r="H451" t="s">
        <v>3411</v>
      </c>
      <c r="I451" t="s">
        <v>2893</v>
      </c>
      <c r="J451" t="s">
        <v>2876</v>
      </c>
      <c r="K451" t="s">
        <v>2876</v>
      </c>
      <c r="L451" t="s">
        <v>2876</v>
      </c>
      <c r="M451" t="s">
        <v>2876</v>
      </c>
      <c r="N451" t="s">
        <v>2876</v>
      </c>
      <c r="O451" t="s">
        <v>2876</v>
      </c>
      <c r="P451" t="s">
        <v>2876</v>
      </c>
      <c r="Q451" t="s">
        <v>2877</v>
      </c>
      <c r="R451" t="s">
        <v>2948</v>
      </c>
      <c r="S451">
        <f>VLOOKUP(ACCOUNTEXSEG,Sheet6!$A$2:$C$4000,3,TRUE)</f>
        <v>8345.7000000000007</v>
      </c>
      <c r="T451">
        <f>IF(ACCTTYPE="I",0,OPENBALN)</f>
        <v>9215.2999999999993</v>
      </c>
      <c r="U451">
        <v>-1569.64</v>
      </c>
      <c r="V451">
        <v>-1468.37</v>
      </c>
      <c r="W451">
        <v>-1569.64</v>
      </c>
      <c r="X451">
        <v>-1519.01</v>
      </c>
      <c r="Y451" s="179">
        <v>-1569.64</v>
      </c>
      <c r="Z451">
        <v>-1519</v>
      </c>
      <c r="AA451">
        <v>-1616.73</v>
      </c>
      <c r="AB451">
        <v>18514.02</v>
      </c>
      <c r="AC451">
        <v>-1673</v>
      </c>
      <c r="AD451">
        <v>-1728.77</v>
      </c>
      <c r="AE451">
        <v>-1673</v>
      </c>
      <c r="AF451">
        <v>-1728.77</v>
      </c>
      <c r="AG451">
        <v>-1728.77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 s="179">
        <v>-1429.38</v>
      </c>
      <c r="AV451">
        <v>-1291.05</v>
      </c>
      <c r="AW451">
        <v>-1429.38</v>
      </c>
      <c r="AX451">
        <v>-1383.27</v>
      </c>
      <c r="AY451">
        <v>-1429.38</v>
      </c>
      <c r="AZ451">
        <v>-1383.24</v>
      </c>
      <c r="BA451">
        <v>16962.240000000002</v>
      </c>
      <c r="BB451">
        <v>-1569.64</v>
      </c>
      <c r="BC451">
        <v>-1519.01</v>
      </c>
      <c r="BD451">
        <v>-1569.64</v>
      </c>
      <c r="BE451">
        <v>-1519.01</v>
      </c>
      <c r="BF451">
        <v>-1569.64</v>
      </c>
      <c r="BG451">
        <v>-1569.64</v>
      </c>
      <c r="BH451">
        <v>0</v>
      </c>
      <c r="BI451">
        <v>0</v>
      </c>
      <c r="BJ451">
        <v>0</v>
      </c>
      <c r="BK451">
        <v>0</v>
      </c>
      <c r="BL451">
        <v>0</v>
      </c>
      <c r="BM451" t="s">
        <v>2879</v>
      </c>
      <c r="BN451">
        <v>20190701</v>
      </c>
      <c r="BO451">
        <v>10093.75</v>
      </c>
      <c r="BP451" t="s">
        <v>239</v>
      </c>
      <c r="BQ451">
        <v>9215.2999999999993</v>
      </c>
      <c r="BR451">
        <v>2020</v>
      </c>
      <c r="BS451" t="s">
        <v>359</v>
      </c>
      <c r="BT451">
        <v>10093.75</v>
      </c>
    </row>
    <row r="452" spans="1:72" x14ac:dyDescent="0.2">
      <c r="A452" t="s">
        <v>922</v>
      </c>
      <c r="B452" t="s">
        <v>3419</v>
      </c>
      <c r="C452" t="s">
        <v>3406</v>
      </c>
      <c r="D452">
        <f>IF(TYPE="R",40,IF(ISNA(INDEX(Categories!D:E,MATCH(GROUPTYPE,Categories!D:D,0),2)),0,INDEX(Categories!D:E,MATCH(GROUPTYPE,Categories!D:D,0),2)))</f>
        <v>20</v>
      </c>
      <c r="E452" t="str">
        <f>IF(TYPE="R","Retained Earnings",IF(ISNA(INDEX(Categories!D:F,MATCH(GLCATCODE,Categories!E:E,0),3)),0,INDEX(Categories!D:F,MATCH(GLCATCODE,Categories!E:E,0),3)))</f>
        <v>Current Assets</v>
      </c>
      <c r="F452" t="s">
        <v>239</v>
      </c>
      <c r="G452" t="s">
        <v>2680</v>
      </c>
      <c r="H452" t="s">
        <v>3411</v>
      </c>
      <c r="I452" t="s">
        <v>2895</v>
      </c>
      <c r="J452" t="s">
        <v>2876</v>
      </c>
      <c r="K452" t="s">
        <v>2876</v>
      </c>
      <c r="L452" t="s">
        <v>2876</v>
      </c>
      <c r="M452" t="s">
        <v>2876</v>
      </c>
      <c r="N452" t="s">
        <v>2876</v>
      </c>
      <c r="O452" t="s">
        <v>2876</v>
      </c>
      <c r="P452" t="s">
        <v>2876</v>
      </c>
      <c r="Q452" t="s">
        <v>2877</v>
      </c>
      <c r="R452" t="s">
        <v>2948</v>
      </c>
      <c r="S452">
        <f>VLOOKUP(ACCOUNTEXSEG,Sheet6!$A$2:$C$4000,3,TRUE)</f>
        <v>2487.87</v>
      </c>
      <c r="T452">
        <f>IF(ACCTTYPE="I",0,OPENBALN)</f>
        <v>2748.82</v>
      </c>
      <c r="U452">
        <v>-468.21</v>
      </c>
      <c r="V452">
        <v>-438</v>
      </c>
      <c r="W452">
        <v>-468.21</v>
      </c>
      <c r="X452">
        <v>-453.1</v>
      </c>
      <c r="Y452" s="179">
        <v>-468.21</v>
      </c>
      <c r="Z452">
        <v>-453.09</v>
      </c>
      <c r="AA452">
        <v>-473.18</v>
      </c>
      <c r="AB452">
        <v>5513.3</v>
      </c>
      <c r="AC452">
        <v>-499.02</v>
      </c>
      <c r="AD452">
        <v>-515.66</v>
      </c>
      <c r="AE452">
        <v>-499.02</v>
      </c>
      <c r="AF452">
        <v>-515.66</v>
      </c>
      <c r="AG452">
        <v>-515.66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 s="179">
        <v>-426.1</v>
      </c>
      <c r="AV452">
        <v>-384.87</v>
      </c>
      <c r="AW452">
        <v>-426.1</v>
      </c>
      <c r="AX452">
        <v>-412.36</v>
      </c>
      <c r="AY452">
        <v>-426.1</v>
      </c>
      <c r="AZ452">
        <v>-412.34</v>
      </c>
      <c r="BA452">
        <v>5059.6499999999996</v>
      </c>
      <c r="BB452">
        <v>-468.21</v>
      </c>
      <c r="BC452">
        <v>-453.1</v>
      </c>
      <c r="BD452">
        <v>-468.21</v>
      </c>
      <c r="BE452">
        <v>-453.1</v>
      </c>
      <c r="BF452">
        <v>-468.21</v>
      </c>
      <c r="BG452">
        <v>-468.21</v>
      </c>
      <c r="BH452">
        <v>0</v>
      </c>
      <c r="BI452">
        <v>0</v>
      </c>
      <c r="BJ452">
        <v>0</v>
      </c>
      <c r="BK452">
        <v>0</v>
      </c>
      <c r="BL452">
        <v>0</v>
      </c>
      <c r="BM452" t="s">
        <v>2879</v>
      </c>
      <c r="BN452">
        <v>20190701</v>
      </c>
      <c r="BO452">
        <v>3010.76</v>
      </c>
      <c r="BP452" t="s">
        <v>239</v>
      </c>
      <c r="BQ452">
        <v>2748.82</v>
      </c>
      <c r="BR452">
        <v>2020</v>
      </c>
      <c r="BS452" t="s">
        <v>359</v>
      </c>
      <c r="BT452">
        <v>3010.76</v>
      </c>
    </row>
    <row r="453" spans="1:72" x14ac:dyDescent="0.2">
      <c r="A453" t="s">
        <v>923</v>
      </c>
      <c r="B453" t="s">
        <v>3420</v>
      </c>
      <c r="C453" t="s">
        <v>3406</v>
      </c>
      <c r="D453">
        <f>IF(TYPE="R",40,IF(ISNA(INDEX(Categories!D:E,MATCH(GROUPTYPE,Categories!D:D,0),2)),0,INDEX(Categories!D:E,MATCH(GROUPTYPE,Categories!D:D,0),2)))</f>
        <v>20</v>
      </c>
      <c r="E453" t="str">
        <f>IF(TYPE="R","Retained Earnings",IF(ISNA(INDEX(Categories!D:F,MATCH(GLCATCODE,Categories!E:E,0),3)),0,INDEX(Categories!D:F,MATCH(GLCATCODE,Categories!E:E,0),3)))</f>
        <v>Current Assets</v>
      </c>
      <c r="F453" t="s">
        <v>239</v>
      </c>
      <c r="G453" t="s">
        <v>2681</v>
      </c>
      <c r="H453" t="s">
        <v>3411</v>
      </c>
      <c r="I453" t="s">
        <v>2897</v>
      </c>
      <c r="J453" t="s">
        <v>2876</v>
      </c>
      <c r="K453" t="s">
        <v>2876</v>
      </c>
      <c r="L453" t="s">
        <v>2876</v>
      </c>
      <c r="M453" t="s">
        <v>2876</v>
      </c>
      <c r="N453" t="s">
        <v>2876</v>
      </c>
      <c r="O453" t="s">
        <v>2876</v>
      </c>
      <c r="P453" t="s">
        <v>2876</v>
      </c>
      <c r="Q453" t="s">
        <v>2877</v>
      </c>
      <c r="R453" t="s">
        <v>2948</v>
      </c>
      <c r="S453">
        <f>VLOOKUP(ACCOUNTEXSEG,Sheet6!$A$2:$C$4000,3,TRUE)</f>
        <v>6397.41</v>
      </c>
      <c r="T453">
        <f>IF(ACCTTYPE="I",0,OPENBALN)</f>
        <v>6590.56</v>
      </c>
      <c r="U453">
        <v>-1122.57</v>
      </c>
      <c r="V453">
        <v>-1050.1500000000001</v>
      </c>
      <c r="W453">
        <v>-1122.57</v>
      </c>
      <c r="X453">
        <v>-1086.3599999999999</v>
      </c>
      <c r="Y453" s="179">
        <v>-1122.57</v>
      </c>
      <c r="Z453">
        <v>-1086.3399999999999</v>
      </c>
      <c r="AA453">
        <v>-1156.25</v>
      </c>
      <c r="AB453">
        <v>12158.6</v>
      </c>
      <c r="AC453">
        <v>-1089.3399999999999</v>
      </c>
      <c r="AD453">
        <v>-1125.6500000000001</v>
      </c>
      <c r="AE453">
        <v>-1089.3399999999999</v>
      </c>
      <c r="AF453">
        <v>-1125.6500000000001</v>
      </c>
      <c r="AG453">
        <v>-1125.6500000000001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 s="179">
        <v>-1095.69</v>
      </c>
      <c r="AV453">
        <v>-989.65</v>
      </c>
      <c r="AW453">
        <v>-1095.69</v>
      </c>
      <c r="AX453">
        <v>-1060.3399999999999</v>
      </c>
      <c r="AY453">
        <v>-1095.69</v>
      </c>
      <c r="AZ453">
        <v>-1060.3499999999999</v>
      </c>
      <c r="BA453">
        <v>12130.99</v>
      </c>
      <c r="BB453">
        <v>-1122.57</v>
      </c>
      <c r="BC453">
        <v>-1086.3599999999999</v>
      </c>
      <c r="BD453">
        <v>-1122.57</v>
      </c>
      <c r="BE453">
        <v>-1086.3599999999999</v>
      </c>
      <c r="BF453">
        <v>-1122.57</v>
      </c>
      <c r="BG453">
        <v>-1122.57</v>
      </c>
      <c r="BH453">
        <v>0</v>
      </c>
      <c r="BI453">
        <v>0</v>
      </c>
      <c r="BJ453">
        <v>0</v>
      </c>
      <c r="BK453">
        <v>0</v>
      </c>
      <c r="BL453">
        <v>0</v>
      </c>
      <c r="BM453" t="s">
        <v>2879</v>
      </c>
      <c r="BN453">
        <v>20190701</v>
      </c>
      <c r="BO453">
        <v>6572.37</v>
      </c>
      <c r="BP453" t="s">
        <v>239</v>
      </c>
      <c r="BQ453">
        <v>6590.56</v>
      </c>
      <c r="BR453">
        <v>2020</v>
      </c>
      <c r="BS453" t="s">
        <v>359</v>
      </c>
      <c r="BT453">
        <v>6572.37</v>
      </c>
    </row>
    <row r="454" spans="1:72" x14ac:dyDescent="0.2">
      <c r="A454" t="s">
        <v>924</v>
      </c>
      <c r="B454" t="s">
        <v>3421</v>
      </c>
      <c r="C454" t="s">
        <v>3406</v>
      </c>
      <c r="D454">
        <f>IF(TYPE="R",40,IF(ISNA(INDEX(Categories!D:E,MATCH(GROUPTYPE,Categories!D:D,0),2)),0,INDEX(Categories!D:E,MATCH(GROUPTYPE,Categories!D:D,0),2)))</f>
        <v>20</v>
      </c>
      <c r="E454" t="str">
        <f>IF(TYPE="R","Retained Earnings",IF(ISNA(INDEX(Categories!D:F,MATCH(GLCATCODE,Categories!E:E,0),3)),0,INDEX(Categories!D:F,MATCH(GLCATCODE,Categories!E:E,0),3)))</f>
        <v>Current Assets</v>
      </c>
      <c r="F454" t="s">
        <v>239</v>
      </c>
      <c r="G454" t="s">
        <v>2682</v>
      </c>
      <c r="H454" t="s">
        <v>3411</v>
      </c>
      <c r="I454" t="s">
        <v>2899</v>
      </c>
      <c r="J454" t="s">
        <v>2876</v>
      </c>
      <c r="K454" t="s">
        <v>2876</v>
      </c>
      <c r="L454" t="s">
        <v>2876</v>
      </c>
      <c r="M454" t="s">
        <v>2876</v>
      </c>
      <c r="N454" t="s">
        <v>2876</v>
      </c>
      <c r="O454" t="s">
        <v>2876</v>
      </c>
      <c r="P454" t="s">
        <v>2876</v>
      </c>
      <c r="Q454" t="s">
        <v>2877</v>
      </c>
      <c r="R454" t="s">
        <v>2948</v>
      </c>
      <c r="S454">
        <f>VLOOKUP(ACCOUNTEXSEG,Sheet6!$A$2:$C$4000,3,TRUE)</f>
        <v>1513.3</v>
      </c>
      <c r="T454">
        <f>IF(ACCTTYPE="I",0,OPENBALN)</f>
        <v>1400.03</v>
      </c>
      <c r="U454">
        <v>-238.47</v>
      </c>
      <c r="V454">
        <v>-223.08</v>
      </c>
      <c r="W454">
        <v>-238.47</v>
      </c>
      <c r="X454">
        <v>-230.77</v>
      </c>
      <c r="Y454" s="179">
        <v>-238.47</v>
      </c>
      <c r="Z454">
        <v>-230.77</v>
      </c>
      <c r="AA454">
        <v>-245.62</v>
      </c>
      <c r="AB454">
        <v>2582.84</v>
      </c>
      <c r="AC454">
        <v>-231.41</v>
      </c>
      <c r="AD454">
        <v>-239.12</v>
      </c>
      <c r="AE454">
        <v>-231.41</v>
      </c>
      <c r="AF454">
        <v>-239.12</v>
      </c>
      <c r="AG454">
        <v>-239.12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 s="179">
        <v>-259.18</v>
      </c>
      <c r="AV454">
        <v>-234.1</v>
      </c>
      <c r="AW454">
        <v>-259.18</v>
      </c>
      <c r="AX454">
        <v>-250.82</v>
      </c>
      <c r="AY454">
        <v>-259.18</v>
      </c>
      <c r="AZ454">
        <v>-250.84</v>
      </c>
      <c r="BA454">
        <v>2576.98</v>
      </c>
      <c r="BB454">
        <v>-238.47</v>
      </c>
      <c r="BC454">
        <v>-230.77</v>
      </c>
      <c r="BD454">
        <v>-238.47</v>
      </c>
      <c r="BE454">
        <v>-230.77</v>
      </c>
      <c r="BF454">
        <v>-238.47</v>
      </c>
      <c r="BG454">
        <v>-238.47</v>
      </c>
      <c r="BH454">
        <v>0</v>
      </c>
      <c r="BI454">
        <v>0</v>
      </c>
      <c r="BJ454">
        <v>0</v>
      </c>
      <c r="BK454">
        <v>0</v>
      </c>
      <c r="BL454">
        <v>0</v>
      </c>
      <c r="BM454" t="s">
        <v>2879</v>
      </c>
      <c r="BN454">
        <v>20190701</v>
      </c>
      <c r="BO454">
        <v>1396.16</v>
      </c>
      <c r="BP454" t="s">
        <v>239</v>
      </c>
      <c r="BQ454">
        <v>1400.03</v>
      </c>
      <c r="BR454">
        <v>2020</v>
      </c>
      <c r="BS454" t="s">
        <v>359</v>
      </c>
      <c r="BT454">
        <v>1396.16</v>
      </c>
    </row>
    <row r="455" spans="1:72" x14ac:dyDescent="0.2">
      <c r="A455" t="s">
        <v>926</v>
      </c>
      <c r="B455" t="s">
        <v>3422</v>
      </c>
      <c r="C455" t="s">
        <v>3406</v>
      </c>
      <c r="D455">
        <f>IF(TYPE="R",40,IF(ISNA(INDEX(Categories!D:E,MATCH(GROUPTYPE,Categories!D:D,0),2)),0,INDEX(Categories!D:E,MATCH(GROUPTYPE,Categories!D:D,0),2)))</f>
        <v>20</v>
      </c>
      <c r="E455" t="str">
        <f>IF(TYPE="R","Retained Earnings",IF(ISNA(INDEX(Categories!D:F,MATCH(GLCATCODE,Categories!E:E,0),3)),0,INDEX(Categories!D:F,MATCH(GLCATCODE,Categories!E:E,0),3)))</f>
        <v>Current Assets</v>
      </c>
      <c r="F455" t="s">
        <v>239</v>
      </c>
      <c r="G455" t="s">
        <v>2684</v>
      </c>
      <c r="H455" t="s">
        <v>3411</v>
      </c>
      <c r="I455" t="s">
        <v>2903</v>
      </c>
      <c r="J455" t="s">
        <v>2876</v>
      </c>
      <c r="K455" t="s">
        <v>2876</v>
      </c>
      <c r="L455" t="s">
        <v>2876</v>
      </c>
      <c r="M455" t="s">
        <v>2876</v>
      </c>
      <c r="N455" t="s">
        <v>2876</v>
      </c>
      <c r="O455" t="s">
        <v>2876</v>
      </c>
      <c r="P455" t="s">
        <v>2876</v>
      </c>
      <c r="Q455" t="s">
        <v>2877</v>
      </c>
      <c r="R455" t="s">
        <v>2948</v>
      </c>
      <c r="S455">
        <f>VLOOKUP(ACCOUNTEXSEG,Sheet6!$A$2:$C$4000,3,TRUE)</f>
        <v>0</v>
      </c>
      <c r="T455">
        <f>IF(ACCTTYPE="I",0,OPENBALN)</f>
        <v>0</v>
      </c>
      <c r="U455">
        <v>0</v>
      </c>
      <c r="V455">
        <v>0</v>
      </c>
      <c r="W455">
        <v>0</v>
      </c>
      <c r="X455">
        <v>0</v>
      </c>
      <c r="Y455" s="179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 s="179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 t="s">
        <v>2879</v>
      </c>
      <c r="BN455">
        <v>20190701</v>
      </c>
      <c r="BO455">
        <v>0</v>
      </c>
      <c r="BP455" t="s">
        <v>239</v>
      </c>
      <c r="BQ455">
        <v>0</v>
      </c>
      <c r="BR455">
        <v>2020</v>
      </c>
      <c r="BS455" t="s">
        <v>359</v>
      </c>
      <c r="BT455">
        <v>0</v>
      </c>
    </row>
    <row r="456" spans="1:72" x14ac:dyDescent="0.2">
      <c r="A456" t="s">
        <v>927</v>
      </c>
      <c r="B456" t="s">
        <v>3423</v>
      </c>
      <c r="C456" t="s">
        <v>3406</v>
      </c>
      <c r="D456">
        <f>IF(TYPE="R",40,IF(ISNA(INDEX(Categories!D:E,MATCH(GROUPTYPE,Categories!D:D,0),2)),0,INDEX(Categories!D:E,MATCH(GROUPTYPE,Categories!D:D,0),2)))</f>
        <v>20</v>
      </c>
      <c r="E456" t="str">
        <f>IF(TYPE="R","Retained Earnings",IF(ISNA(INDEX(Categories!D:F,MATCH(GLCATCODE,Categories!E:E,0),3)),0,INDEX(Categories!D:F,MATCH(GLCATCODE,Categories!E:E,0),3)))</f>
        <v>Current Assets</v>
      </c>
      <c r="F456" t="s">
        <v>239</v>
      </c>
      <c r="G456" t="s">
        <v>2685</v>
      </c>
      <c r="H456" t="s">
        <v>3411</v>
      </c>
      <c r="I456" t="s">
        <v>2905</v>
      </c>
      <c r="J456" t="s">
        <v>2876</v>
      </c>
      <c r="K456" t="s">
        <v>2876</v>
      </c>
      <c r="L456" t="s">
        <v>2876</v>
      </c>
      <c r="M456" t="s">
        <v>2876</v>
      </c>
      <c r="N456" t="s">
        <v>2876</v>
      </c>
      <c r="O456" t="s">
        <v>2876</v>
      </c>
      <c r="P456" t="s">
        <v>2876</v>
      </c>
      <c r="Q456" t="s">
        <v>2877</v>
      </c>
      <c r="R456" t="s">
        <v>2948</v>
      </c>
      <c r="S456">
        <f>VLOOKUP(ACCOUNTEXSEG,Sheet6!$A$2:$C$4000,3,TRUE)</f>
        <v>-346</v>
      </c>
      <c r="T456">
        <f>IF(ACCTTYPE="I",0,OPENBALN)</f>
        <v>-346</v>
      </c>
      <c r="U456">
        <v>0</v>
      </c>
      <c r="V456">
        <v>0</v>
      </c>
      <c r="W456">
        <v>0</v>
      </c>
      <c r="X456">
        <v>0</v>
      </c>
      <c r="Y456" s="179">
        <v>0</v>
      </c>
      <c r="Z456">
        <v>346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 s="179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-43.25</v>
      </c>
      <c r="BI456">
        <v>-43.25</v>
      </c>
      <c r="BJ456">
        <v>0</v>
      </c>
      <c r="BK456">
        <v>0</v>
      </c>
      <c r="BL456">
        <v>0</v>
      </c>
      <c r="BM456" t="s">
        <v>2879</v>
      </c>
      <c r="BN456">
        <v>20190701</v>
      </c>
      <c r="BO456">
        <v>0</v>
      </c>
      <c r="BP456" t="s">
        <v>239</v>
      </c>
      <c r="BQ456">
        <v>-346</v>
      </c>
      <c r="BR456">
        <v>2020</v>
      </c>
      <c r="BS456" t="s">
        <v>359</v>
      </c>
      <c r="BT456">
        <v>0</v>
      </c>
    </row>
    <row r="457" spans="1:72" x14ac:dyDescent="0.2">
      <c r="A457" t="s">
        <v>928</v>
      </c>
      <c r="B457" t="s">
        <v>3424</v>
      </c>
      <c r="C457" t="s">
        <v>3406</v>
      </c>
      <c r="D457">
        <f>IF(TYPE="R",40,IF(ISNA(INDEX(Categories!D:E,MATCH(GROUPTYPE,Categories!D:D,0),2)),0,INDEX(Categories!D:E,MATCH(GROUPTYPE,Categories!D:D,0),2)))</f>
        <v>20</v>
      </c>
      <c r="E457" t="str">
        <f>IF(TYPE="R","Retained Earnings",IF(ISNA(INDEX(Categories!D:F,MATCH(GLCATCODE,Categories!E:E,0),3)),0,INDEX(Categories!D:F,MATCH(GLCATCODE,Categories!E:E,0),3)))</f>
        <v>Current Assets</v>
      </c>
      <c r="F457" t="s">
        <v>239</v>
      </c>
      <c r="G457" t="s">
        <v>2686</v>
      </c>
      <c r="H457" t="s">
        <v>3411</v>
      </c>
      <c r="I457" t="s">
        <v>2907</v>
      </c>
      <c r="J457" t="s">
        <v>2876</v>
      </c>
      <c r="K457" t="s">
        <v>2876</v>
      </c>
      <c r="L457" t="s">
        <v>2876</v>
      </c>
      <c r="M457" t="s">
        <v>2876</v>
      </c>
      <c r="N457" t="s">
        <v>2876</v>
      </c>
      <c r="O457" t="s">
        <v>2876</v>
      </c>
      <c r="P457" t="s">
        <v>2876</v>
      </c>
      <c r="Q457" t="s">
        <v>2877</v>
      </c>
      <c r="R457" t="s">
        <v>2948</v>
      </c>
      <c r="S457">
        <f>VLOOKUP(ACCOUNTEXSEG,Sheet6!$A$2:$C$4000,3,TRUE)</f>
        <v>-496</v>
      </c>
      <c r="T457">
        <f>IF(ACCTTYPE="I",0,OPENBALN)</f>
        <v>-496</v>
      </c>
      <c r="U457">
        <v>0</v>
      </c>
      <c r="V457">
        <v>0</v>
      </c>
      <c r="W457">
        <v>0</v>
      </c>
      <c r="X457">
        <v>0</v>
      </c>
      <c r="Y457" s="179">
        <v>0</v>
      </c>
      <c r="Z457">
        <v>496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 s="179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-62</v>
      </c>
      <c r="BI457">
        <v>-62</v>
      </c>
      <c r="BJ457">
        <v>0</v>
      </c>
      <c r="BK457">
        <v>0</v>
      </c>
      <c r="BL457">
        <v>0</v>
      </c>
      <c r="BM457" t="s">
        <v>2879</v>
      </c>
      <c r="BN457">
        <v>20190701</v>
      </c>
      <c r="BO457">
        <v>0</v>
      </c>
      <c r="BP457" t="s">
        <v>239</v>
      </c>
      <c r="BQ457">
        <v>-496</v>
      </c>
      <c r="BR457">
        <v>2020</v>
      </c>
      <c r="BS457" t="s">
        <v>359</v>
      </c>
      <c r="BT457">
        <v>0</v>
      </c>
    </row>
    <row r="458" spans="1:72" x14ac:dyDescent="0.2">
      <c r="A458" t="s">
        <v>929</v>
      </c>
      <c r="B458" t="s">
        <v>3425</v>
      </c>
      <c r="C458" t="s">
        <v>3406</v>
      </c>
      <c r="D458">
        <f>IF(TYPE="R",40,IF(ISNA(INDEX(Categories!D:E,MATCH(GROUPTYPE,Categories!D:D,0),2)),0,INDEX(Categories!D:E,MATCH(GROUPTYPE,Categories!D:D,0),2)))</f>
        <v>20</v>
      </c>
      <c r="E458" t="str">
        <f>IF(TYPE="R","Retained Earnings",IF(ISNA(INDEX(Categories!D:F,MATCH(GLCATCODE,Categories!E:E,0),3)),0,INDEX(Categories!D:F,MATCH(GLCATCODE,Categories!E:E,0),3)))</f>
        <v>Current Assets</v>
      </c>
      <c r="F458" t="s">
        <v>239</v>
      </c>
      <c r="G458" t="s">
        <v>2687</v>
      </c>
      <c r="H458" t="s">
        <v>3411</v>
      </c>
      <c r="I458" t="s">
        <v>2909</v>
      </c>
      <c r="J458" t="s">
        <v>2876</v>
      </c>
      <c r="K458" t="s">
        <v>2876</v>
      </c>
      <c r="L458" t="s">
        <v>2876</v>
      </c>
      <c r="M458" t="s">
        <v>2876</v>
      </c>
      <c r="N458" t="s">
        <v>2876</v>
      </c>
      <c r="O458" t="s">
        <v>2876</v>
      </c>
      <c r="P458" t="s">
        <v>2876</v>
      </c>
      <c r="Q458" t="s">
        <v>2877</v>
      </c>
      <c r="R458" t="s">
        <v>2948</v>
      </c>
      <c r="S458">
        <f>VLOOKUP(ACCOUNTEXSEG,Sheet6!$A$2:$C$4000,3,TRUE)</f>
        <v>0</v>
      </c>
      <c r="T458">
        <f>IF(ACCTTYPE="I",0,OPENBALN)</f>
        <v>0</v>
      </c>
      <c r="U458">
        <v>0</v>
      </c>
      <c r="V458">
        <v>0</v>
      </c>
      <c r="W458">
        <v>0</v>
      </c>
      <c r="X458">
        <v>0</v>
      </c>
      <c r="Y458" s="179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 s="179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 t="s">
        <v>2879</v>
      </c>
      <c r="BN458">
        <v>20190701</v>
      </c>
      <c r="BO458">
        <v>0</v>
      </c>
      <c r="BP458" t="s">
        <v>239</v>
      </c>
      <c r="BQ458">
        <v>0</v>
      </c>
      <c r="BR458">
        <v>2020</v>
      </c>
      <c r="BS458" t="s">
        <v>359</v>
      </c>
      <c r="BT458">
        <v>0</v>
      </c>
    </row>
    <row r="459" spans="1:72" x14ac:dyDescent="0.2">
      <c r="A459" t="s">
        <v>931</v>
      </c>
      <c r="B459" t="s">
        <v>3426</v>
      </c>
      <c r="C459" t="s">
        <v>3406</v>
      </c>
      <c r="D459">
        <f>IF(TYPE="R",40,IF(ISNA(INDEX(Categories!D:E,MATCH(GROUPTYPE,Categories!D:D,0),2)),0,INDEX(Categories!D:E,MATCH(GROUPTYPE,Categories!D:D,0),2)))</f>
        <v>20</v>
      </c>
      <c r="E459" t="str">
        <f>IF(TYPE="R","Retained Earnings",IF(ISNA(INDEX(Categories!D:F,MATCH(GLCATCODE,Categories!E:E,0),3)),0,INDEX(Categories!D:F,MATCH(GLCATCODE,Categories!E:E,0),3)))</f>
        <v>Current Assets</v>
      </c>
      <c r="F459" t="s">
        <v>239</v>
      </c>
      <c r="G459" t="s">
        <v>2689</v>
      </c>
      <c r="H459" t="s">
        <v>3427</v>
      </c>
      <c r="I459" t="s">
        <v>2875</v>
      </c>
      <c r="J459" t="s">
        <v>2876</v>
      </c>
      <c r="K459" t="s">
        <v>2876</v>
      </c>
      <c r="L459" t="s">
        <v>2876</v>
      </c>
      <c r="M459" t="s">
        <v>2876</v>
      </c>
      <c r="N459" t="s">
        <v>2876</v>
      </c>
      <c r="O459" t="s">
        <v>2876</v>
      </c>
      <c r="P459" t="s">
        <v>2876</v>
      </c>
      <c r="Q459" t="s">
        <v>2877</v>
      </c>
      <c r="R459" t="s">
        <v>2948</v>
      </c>
      <c r="S459">
        <f>VLOOKUP(ACCOUNTEXSEG,Sheet6!$A$2:$C$4000,3,TRUE)</f>
        <v>2422.36</v>
      </c>
      <c r="T459">
        <f>IF(ACCTTYPE="I",0,OPENBALN)</f>
        <v>2626.86</v>
      </c>
      <c r="U459">
        <v>-444.99</v>
      </c>
      <c r="V459">
        <v>-416.28</v>
      </c>
      <c r="W459">
        <v>-444.99</v>
      </c>
      <c r="X459">
        <v>-430.64</v>
      </c>
      <c r="Y459" s="179">
        <v>-444.99</v>
      </c>
      <c r="Z459">
        <v>-444.97</v>
      </c>
      <c r="AA459">
        <v>-458.34</v>
      </c>
      <c r="AB459">
        <v>5159.92</v>
      </c>
      <c r="AC459">
        <v>-465.5</v>
      </c>
      <c r="AD459">
        <v>-481.02</v>
      </c>
      <c r="AE459">
        <v>-465.5</v>
      </c>
      <c r="AF459">
        <v>-481.02</v>
      </c>
      <c r="AG459">
        <v>-481.02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 s="179">
        <v>-414.88</v>
      </c>
      <c r="AV459">
        <v>-374.73</v>
      </c>
      <c r="AW459">
        <v>-414.88</v>
      </c>
      <c r="AX459">
        <v>-401.5</v>
      </c>
      <c r="AY459">
        <v>-414.88</v>
      </c>
      <c r="AZ459">
        <v>-401.49</v>
      </c>
      <c r="BA459">
        <v>4808.76</v>
      </c>
      <c r="BB459">
        <v>-430.64</v>
      </c>
      <c r="BC459">
        <v>-430.64</v>
      </c>
      <c r="BD459">
        <v>-444.99</v>
      </c>
      <c r="BE459">
        <v>-430.64</v>
      </c>
      <c r="BF459">
        <v>-444.99</v>
      </c>
      <c r="BG459">
        <v>-444.99</v>
      </c>
      <c r="BH459">
        <v>0</v>
      </c>
      <c r="BI459">
        <v>0</v>
      </c>
      <c r="BJ459">
        <v>0</v>
      </c>
      <c r="BK459">
        <v>0</v>
      </c>
      <c r="BL459">
        <v>0</v>
      </c>
      <c r="BM459" t="s">
        <v>2879</v>
      </c>
      <c r="BN459">
        <v>20190701</v>
      </c>
      <c r="BO459">
        <v>2808.54</v>
      </c>
      <c r="BP459" t="s">
        <v>239</v>
      </c>
      <c r="BQ459">
        <v>2626.86</v>
      </c>
      <c r="BR459">
        <v>2020</v>
      </c>
      <c r="BS459" t="s">
        <v>359</v>
      </c>
      <c r="BT459">
        <v>2808.54</v>
      </c>
    </row>
    <row r="460" spans="1:72" x14ac:dyDescent="0.2">
      <c r="A460" t="s">
        <v>932</v>
      </c>
      <c r="B460" t="s">
        <v>3428</v>
      </c>
      <c r="C460" t="s">
        <v>3406</v>
      </c>
      <c r="D460">
        <f>IF(TYPE="R",40,IF(ISNA(INDEX(Categories!D:E,MATCH(GROUPTYPE,Categories!D:D,0),2)),0,INDEX(Categories!D:E,MATCH(GROUPTYPE,Categories!D:D,0),2)))</f>
        <v>20</v>
      </c>
      <c r="E460" t="str">
        <f>IF(TYPE="R","Retained Earnings",IF(ISNA(INDEX(Categories!D:F,MATCH(GLCATCODE,Categories!E:E,0),3)),0,INDEX(Categories!D:F,MATCH(GLCATCODE,Categories!E:E,0),3)))</f>
        <v>Current Assets</v>
      </c>
      <c r="F460" t="s">
        <v>239</v>
      </c>
      <c r="G460" t="s">
        <v>2690</v>
      </c>
      <c r="H460" t="s">
        <v>3427</v>
      </c>
      <c r="I460" t="s">
        <v>2881</v>
      </c>
      <c r="J460" t="s">
        <v>2876</v>
      </c>
      <c r="K460" t="s">
        <v>2876</v>
      </c>
      <c r="L460" t="s">
        <v>2876</v>
      </c>
      <c r="M460" t="s">
        <v>2876</v>
      </c>
      <c r="N460" t="s">
        <v>2876</v>
      </c>
      <c r="O460" t="s">
        <v>2876</v>
      </c>
      <c r="P460" t="s">
        <v>2876</v>
      </c>
      <c r="Q460" t="s">
        <v>2877</v>
      </c>
      <c r="R460" t="s">
        <v>2948</v>
      </c>
      <c r="S460">
        <f>VLOOKUP(ACCOUNTEXSEG,Sheet6!$A$2:$C$4000,3,TRUE)</f>
        <v>4325.43</v>
      </c>
      <c r="T460">
        <f>IF(ACCTTYPE="I",0,OPENBALN)</f>
        <v>4701.1400000000003</v>
      </c>
      <c r="U460">
        <v>-796.37</v>
      </c>
      <c r="V460">
        <v>-744.99</v>
      </c>
      <c r="W460">
        <v>-796.37</v>
      </c>
      <c r="X460">
        <v>-770.68</v>
      </c>
      <c r="Y460" s="179">
        <v>-796.37</v>
      </c>
      <c r="Z460">
        <v>-796.36</v>
      </c>
      <c r="AA460">
        <v>-820.26</v>
      </c>
      <c r="AB460">
        <v>9235.92</v>
      </c>
      <c r="AC460">
        <v>-833.23</v>
      </c>
      <c r="AD460">
        <v>-861.01</v>
      </c>
      <c r="AE460">
        <v>-833.23</v>
      </c>
      <c r="AF460">
        <v>-861.01</v>
      </c>
      <c r="AG460">
        <v>-861.01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 s="179">
        <v>-740.82</v>
      </c>
      <c r="AV460">
        <v>-669.13</v>
      </c>
      <c r="AW460">
        <v>-740.82</v>
      </c>
      <c r="AX460">
        <v>-716.92</v>
      </c>
      <c r="AY460">
        <v>-740.82</v>
      </c>
      <c r="AZ460">
        <v>-716.92</v>
      </c>
      <c r="BA460">
        <v>8605.92</v>
      </c>
      <c r="BB460">
        <v>-770.68</v>
      </c>
      <c r="BC460">
        <v>-770.68</v>
      </c>
      <c r="BD460">
        <v>-796.37</v>
      </c>
      <c r="BE460">
        <v>-770.68</v>
      </c>
      <c r="BF460">
        <v>-796.37</v>
      </c>
      <c r="BG460">
        <v>-796.37</v>
      </c>
      <c r="BH460">
        <v>0</v>
      </c>
      <c r="BI460">
        <v>0</v>
      </c>
      <c r="BJ460">
        <v>0</v>
      </c>
      <c r="BK460">
        <v>0</v>
      </c>
      <c r="BL460">
        <v>0</v>
      </c>
      <c r="BM460" t="s">
        <v>2879</v>
      </c>
      <c r="BN460">
        <v>20190701</v>
      </c>
      <c r="BO460">
        <v>5027.18</v>
      </c>
      <c r="BP460" t="s">
        <v>239</v>
      </c>
      <c r="BQ460">
        <v>4701.1400000000003</v>
      </c>
      <c r="BR460">
        <v>2020</v>
      </c>
      <c r="BS460" t="s">
        <v>359</v>
      </c>
      <c r="BT460">
        <v>5027.18</v>
      </c>
    </row>
    <row r="461" spans="1:72" x14ac:dyDescent="0.2">
      <c r="A461" t="s">
        <v>933</v>
      </c>
      <c r="B461" t="s">
        <v>3429</v>
      </c>
      <c r="C461" t="s">
        <v>3406</v>
      </c>
      <c r="D461">
        <f>IF(TYPE="R",40,IF(ISNA(INDEX(Categories!D:E,MATCH(GROUPTYPE,Categories!D:D,0),2)),0,INDEX(Categories!D:E,MATCH(GROUPTYPE,Categories!D:D,0),2)))</f>
        <v>20</v>
      </c>
      <c r="E461" t="str">
        <f>IF(TYPE="R","Retained Earnings",IF(ISNA(INDEX(Categories!D:F,MATCH(GLCATCODE,Categories!E:E,0),3)),0,INDEX(Categories!D:F,MATCH(GLCATCODE,Categories!E:E,0),3)))</f>
        <v>Current Assets</v>
      </c>
      <c r="F461" t="s">
        <v>239</v>
      </c>
      <c r="G461" t="s">
        <v>2691</v>
      </c>
      <c r="H461" t="s">
        <v>3427</v>
      </c>
      <c r="I461" t="s">
        <v>2883</v>
      </c>
      <c r="J461" t="s">
        <v>2876</v>
      </c>
      <c r="K461" t="s">
        <v>2876</v>
      </c>
      <c r="L461" t="s">
        <v>2876</v>
      </c>
      <c r="M461" t="s">
        <v>2876</v>
      </c>
      <c r="N461" t="s">
        <v>2876</v>
      </c>
      <c r="O461" t="s">
        <v>2876</v>
      </c>
      <c r="P461" t="s">
        <v>2876</v>
      </c>
      <c r="Q461" t="s">
        <v>2877</v>
      </c>
      <c r="R461" t="s">
        <v>2948</v>
      </c>
      <c r="S461">
        <f>VLOOKUP(ACCOUNTEXSEG,Sheet6!$A$2:$C$4000,3,TRUE)</f>
        <v>3591.07</v>
      </c>
      <c r="T461">
        <f>IF(ACCTTYPE="I",0,OPENBALN)</f>
        <v>3890.74</v>
      </c>
      <c r="U461">
        <v>-659.09</v>
      </c>
      <c r="V461">
        <v>-616.55999999999995</v>
      </c>
      <c r="W461">
        <v>-659.09</v>
      </c>
      <c r="X461">
        <v>-637.82000000000005</v>
      </c>
      <c r="Y461" s="179">
        <v>-659.09</v>
      </c>
      <c r="Z461">
        <v>-659.09</v>
      </c>
      <c r="AA461">
        <v>-678.86</v>
      </c>
      <c r="AB461">
        <v>7654.27</v>
      </c>
      <c r="AC461">
        <v>-690.63</v>
      </c>
      <c r="AD461">
        <v>15038.34</v>
      </c>
      <c r="AE461">
        <v>-690.63</v>
      </c>
      <c r="AF461">
        <v>-16465.66</v>
      </c>
      <c r="AG461">
        <v>-16465.66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 s="179">
        <v>-615.04</v>
      </c>
      <c r="AV461">
        <v>-555.52</v>
      </c>
      <c r="AW461">
        <v>-615.04</v>
      </c>
      <c r="AX461">
        <v>-595.20000000000005</v>
      </c>
      <c r="AY461">
        <v>-615.04</v>
      </c>
      <c r="AZ461">
        <v>-595.23</v>
      </c>
      <c r="BA461">
        <v>7122.38</v>
      </c>
      <c r="BB461">
        <v>-637.82000000000005</v>
      </c>
      <c r="BC461">
        <v>-637.82000000000005</v>
      </c>
      <c r="BD461">
        <v>-659.09</v>
      </c>
      <c r="BE461">
        <v>-637.82000000000005</v>
      </c>
      <c r="BF461">
        <v>-659.09</v>
      </c>
      <c r="BG461">
        <v>-659.09</v>
      </c>
      <c r="BH461">
        <v>0</v>
      </c>
      <c r="BI461">
        <v>0</v>
      </c>
      <c r="BJ461">
        <v>0</v>
      </c>
      <c r="BK461">
        <v>0</v>
      </c>
      <c r="BL461">
        <v>0</v>
      </c>
      <c r="BM461" t="s">
        <v>2879</v>
      </c>
      <c r="BN461">
        <v>20190701</v>
      </c>
      <c r="BO461">
        <v>4166.83</v>
      </c>
      <c r="BP461" t="s">
        <v>239</v>
      </c>
      <c r="BQ461">
        <v>3890.74</v>
      </c>
      <c r="BR461">
        <v>2020</v>
      </c>
      <c r="BS461" t="s">
        <v>359</v>
      </c>
      <c r="BT461">
        <v>4166.83</v>
      </c>
    </row>
    <row r="462" spans="1:72" x14ac:dyDescent="0.2">
      <c r="A462" t="s">
        <v>934</v>
      </c>
      <c r="B462" t="s">
        <v>3430</v>
      </c>
      <c r="C462" t="s">
        <v>3406</v>
      </c>
      <c r="D462">
        <f>IF(TYPE="R",40,IF(ISNA(INDEX(Categories!D:E,MATCH(GROUPTYPE,Categories!D:D,0),2)),0,INDEX(Categories!D:E,MATCH(GROUPTYPE,Categories!D:D,0),2)))</f>
        <v>20</v>
      </c>
      <c r="E462" t="str">
        <f>IF(TYPE="R","Retained Earnings",IF(ISNA(INDEX(Categories!D:F,MATCH(GLCATCODE,Categories!E:E,0),3)),0,INDEX(Categories!D:F,MATCH(GLCATCODE,Categories!E:E,0),3)))</f>
        <v>Current Assets</v>
      </c>
      <c r="F462" t="s">
        <v>239</v>
      </c>
      <c r="G462" t="s">
        <v>2692</v>
      </c>
      <c r="H462" t="s">
        <v>3427</v>
      </c>
      <c r="I462" t="s">
        <v>2885</v>
      </c>
      <c r="J462" t="s">
        <v>2876</v>
      </c>
      <c r="K462" t="s">
        <v>2876</v>
      </c>
      <c r="L462" t="s">
        <v>2876</v>
      </c>
      <c r="M462" t="s">
        <v>2876</v>
      </c>
      <c r="N462" t="s">
        <v>2876</v>
      </c>
      <c r="O462" t="s">
        <v>2876</v>
      </c>
      <c r="P462" t="s">
        <v>2876</v>
      </c>
      <c r="Q462" t="s">
        <v>2877</v>
      </c>
      <c r="R462" t="s">
        <v>2948</v>
      </c>
      <c r="S462">
        <f>VLOOKUP(ACCOUNTEXSEG,Sheet6!$A$2:$C$4000,3,TRUE)</f>
        <v>2518.2800000000002</v>
      </c>
      <c r="T462">
        <f>IF(ACCTTYPE="I",0,OPENBALN)</f>
        <v>2677.07</v>
      </c>
      <c r="U462">
        <v>-453.5</v>
      </c>
      <c r="V462">
        <v>-424.24</v>
      </c>
      <c r="W462">
        <v>-453.5</v>
      </c>
      <c r="X462">
        <v>-438.87</v>
      </c>
      <c r="Y462" s="179">
        <v>-453.5</v>
      </c>
      <c r="Z462">
        <v>-453.46</v>
      </c>
      <c r="AA462">
        <v>-467.1</v>
      </c>
      <c r="AB462">
        <v>5098.03</v>
      </c>
      <c r="AC462">
        <v>-557.52</v>
      </c>
      <c r="AD462">
        <v>-576.1</v>
      </c>
      <c r="AE462">
        <v>-557.52</v>
      </c>
      <c r="AF462">
        <v>-576.1</v>
      </c>
      <c r="AG462">
        <v>-576.1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 s="179">
        <v>-431.31</v>
      </c>
      <c r="AV462">
        <v>-389.57</v>
      </c>
      <c r="AW462">
        <v>-431.31</v>
      </c>
      <c r="AX462">
        <v>-417.4</v>
      </c>
      <c r="AY462">
        <v>-431.31</v>
      </c>
      <c r="AZ462">
        <v>-417.38</v>
      </c>
      <c r="BA462">
        <v>4900.68</v>
      </c>
      <c r="BB462">
        <v>-438.87</v>
      </c>
      <c r="BC462">
        <v>-438.87</v>
      </c>
      <c r="BD462">
        <v>-453.5</v>
      </c>
      <c r="BE462">
        <v>-438.87</v>
      </c>
      <c r="BF462">
        <v>-453.5</v>
      </c>
      <c r="BG462">
        <v>-453.5</v>
      </c>
      <c r="BH462">
        <v>0</v>
      </c>
      <c r="BI462">
        <v>0</v>
      </c>
      <c r="BJ462">
        <v>0</v>
      </c>
      <c r="BK462">
        <v>0</v>
      </c>
      <c r="BL462">
        <v>0</v>
      </c>
      <c r="BM462" t="s">
        <v>2879</v>
      </c>
      <c r="BN462">
        <v>20190701</v>
      </c>
      <c r="BO462">
        <v>2363.69</v>
      </c>
      <c r="BP462" t="s">
        <v>239</v>
      </c>
      <c r="BQ462">
        <v>2677.07</v>
      </c>
      <c r="BR462">
        <v>2020</v>
      </c>
      <c r="BS462" t="s">
        <v>359</v>
      </c>
      <c r="BT462">
        <v>2363.69</v>
      </c>
    </row>
    <row r="463" spans="1:72" x14ac:dyDescent="0.2">
      <c r="A463" t="s">
        <v>935</v>
      </c>
      <c r="B463" t="s">
        <v>3431</v>
      </c>
      <c r="C463" t="s">
        <v>3406</v>
      </c>
      <c r="D463">
        <f>IF(TYPE="R",40,IF(ISNA(INDEX(Categories!D:E,MATCH(GROUPTYPE,Categories!D:D,0),2)),0,INDEX(Categories!D:E,MATCH(GROUPTYPE,Categories!D:D,0),2)))</f>
        <v>20</v>
      </c>
      <c r="E463" t="str">
        <f>IF(TYPE="R","Retained Earnings",IF(ISNA(INDEX(Categories!D:F,MATCH(GLCATCODE,Categories!E:E,0),3)),0,INDEX(Categories!D:F,MATCH(GLCATCODE,Categories!E:E,0),3)))</f>
        <v>Current Assets</v>
      </c>
      <c r="F463" t="s">
        <v>239</v>
      </c>
      <c r="G463" t="s">
        <v>2693</v>
      </c>
      <c r="H463" t="s">
        <v>3427</v>
      </c>
      <c r="I463" t="s">
        <v>2887</v>
      </c>
      <c r="J463" t="s">
        <v>2876</v>
      </c>
      <c r="K463" t="s">
        <v>2876</v>
      </c>
      <c r="L463" t="s">
        <v>2876</v>
      </c>
      <c r="M463" t="s">
        <v>2876</v>
      </c>
      <c r="N463" t="s">
        <v>2876</v>
      </c>
      <c r="O463" t="s">
        <v>2876</v>
      </c>
      <c r="P463" t="s">
        <v>2876</v>
      </c>
      <c r="Q463" t="s">
        <v>2877</v>
      </c>
      <c r="R463" t="s">
        <v>2948</v>
      </c>
      <c r="S463">
        <f>VLOOKUP(ACCOUNTEXSEG,Sheet6!$A$2:$C$4000,3,TRUE)</f>
        <v>778.68</v>
      </c>
      <c r="T463">
        <f>IF(ACCTTYPE="I",0,OPENBALN)</f>
        <v>864.1</v>
      </c>
      <c r="U463">
        <v>-146.38</v>
      </c>
      <c r="V463">
        <v>-136.94</v>
      </c>
      <c r="W463">
        <v>-146.38</v>
      </c>
      <c r="X463">
        <v>-141.66</v>
      </c>
      <c r="Y463" s="179">
        <v>-146.38</v>
      </c>
      <c r="Z463">
        <v>-146.36000000000001</v>
      </c>
      <c r="AA463">
        <v>-150.77000000000001</v>
      </c>
      <c r="AB463">
        <v>1697.36</v>
      </c>
      <c r="AC463">
        <v>-153.13</v>
      </c>
      <c r="AD463">
        <v>-158.22999999999999</v>
      </c>
      <c r="AE463">
        <v>-153.13</v>
      </c>
      <c r="AF463">
        <v>-158.22999999999999</v>
      </c>
      <c r="AG463">
        <v>-158.22999999999999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 s="179">
        <v>-133.36000000000001</v>
      </c>
      <c r="AV463">
        <v>-120.46</v>
      </c>
      <c r="AW463">
        <v>-133.36000000000001</v>
      </c>
      <c r="AX463">
        <v>-129.06</v>
      </c>
      <c r="AY463">
        <v>-133.36000000000001</v>
      </c>
      <c r="AZ463">
        <v>-129.08000000000001</v>
      </c>
      <c r="BA463">
        <v>1581.84</v>
      </c>
      <c r="BB463">
        <v>-141.66</v>
      </c>
      <c r="BC463">
        <v>-141.66</v>
      </c>
      <c r="BD463">
        <v>-146.38</v>
      </c>
      <c r="BE463">
        <v>-141.66</v>
      </c>
      <c r="BF463">
        <v>-146.38</v>
      </c>
      <c r="BG463">
        <v>-146.38</v>
      </c>
      <c r="BH463">
        <v>0</v>
      </c>
      <c r="BI463">
        <v>0</v>
      </c>
      <c r="BJ463">
        <v>0</v>
      </c>
      <c r="BK463">
        <v>0</v>
      </c>
      <c r="BL463">
        <v>0</v>
      </c>
      <c r="BM463" t="s">
        <v>2879</v>
      </c>
      <c r="BN463">
        <v>20190701</v>
      </c>
      <c r="BO463">
        <v>923.87</v>
      </c>
      <c r="BP463" t="s">
        <v>239</v>
      </c>
      <c r="BQ463">
        <v>864.1</v>
      </c>
      <c r="BR463">
        <v>2020</v>
      </c>
      <c r="BS463" t="s">
        <v>359</v>
      </c>
      <c r="BT463">
        <v>923.87</v>
      </c>
    </row>
    <row r="464" spans="1:72" x14ac:dyDescent="0.2">
      <c r="A464" t="s">
        <v>936</v>
      </c>
      <c r="B464" t="s">
        <v>3432</v>
      </c>
      <c r="C464" t="s">
        <v>3406</v>
      </c>
      <c r="D464">
        <f>IF(TYPE="R",40,IF(ISNA(INDEX(Categories!D:E,MATCH(GROUPTYPE,Categories!D:D,0),2)),0,INDEX(Categories!D:E,MATCH(GROUPTYPE,Categories!D:D,0),2)))</f>
        <v>20</v>
      </c>
      <c r="E464" t="str">
        <f>IF(TYPE="R","Retained Earnings",IF(ISNA(INDEX(Categories!D:F,MATCH(GLCATCODE,Categories!E:E,0),3)),0,INDEX(Categories!D:F,MATCH(GLCATCODE,Categories!E:E,0),3)))</f>
        <v>Current Assets</v>
      </c>
      <c r="F464" t="s">
        <v>239</v>
      </c>
      <c r="G464" t="s">
        <v>2694</v>
      </c>
      <c r="H464" t="s">
        <v>3427</v>
      </c>
      <c r="I464" t="s">
        <v>2889</v>
      </c>
      <c r="J464" t="s">
        <v>2876</v>
      </c>
      <c r="K464" t="s">
        <v>2876</v>
      </c>
      <c r="L464" t="s">
        <v>2876</v>
      </c>
      <c r="M464" t="s">
        <v>2876</v>
      </c>
      <c r="N464" t="s">
        <v>2876</v>
      </c>
      <c r="O464" t="s">
        <v>2876</v>
      </c>
      <c r="P464" t="s">
        <v>2876</v>
      </c>
      <c r="Q464" t="s">
        <v>2877</v>
      </c>
      <c r="R464" t="s">
        <v>2948</v>
      </c>
      <c r="S464">
        <f>VLOOKUP(ACCOUNTEXSEG,Sheet6!$A$2:$C$4000,3,TRUE)</f>
        <v>1344.04</v>
      </c>
      <c r="T464">
        <f>IF(ACCTTYPE="I",0,OPENBALN)</f>
        <v>1463.44</v>
      </c>
      <c r="U464">
        <v>-247.91</v>
      </c>
      <c r="V464">
        <v>-231.91</v>
      </c>
      <c r="W464">
        <v>-247.91</v>
      </c>
      <c r="X464">
        <v>-239.91</v>
      </c>
      <c r="Y464" s="179">
        <v>-247.91</v>
      </c>
      <c r="Z464">
        <v>-247.89</v>
      </c>
      <c r="AA464">
        <v>-491.8</v>
      </c>
      <c r="AB464">
        <v>3113.42</v>
      </c>
      <c r="AC464">
        <v>-259.57</v>
      </c>
      <c r="AD464">
        <v>10898.58</v>
      </c>
      <c r="AE464">
        <v>-259.57</v>
      </c>
      <c r="AF464">
        <v>-268.22000000000003</v>
      </c>
      <c r="AG464">
        <v>-268.22000000000003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 s="179">
        <v>-230.2</v>
      </c>
      <c r="AV464">
        <v>-207.92</v>
      </c>
      <c r="AW464">
        <v>-230.2</v>
      </c>
      <c r="AX464">
        <v>-222.77</v>
      </c>
      <c r="AY464">
        <v>-230.2</v>
      </c>
      <c r="AZ464">
        <v>-222.75</v>
      </c>
      <c r="BA464">
        <v>2678.99</v>
      </c>
      <c r="BB464">
        <v>-239.91</v>
      </c>
      <c r="BC464">
        <v>-239.91</v>
      </c>
      <c r="BD464">
        <v>-247.91</v>
      </c>
      <c r="BE464">
        <v>-239.91</v>
      </c>
      <c r="BF464">
        <v>-247.91</v>
      </c>
      <c r="BG464">
        <v>-247.91</v>
      </c>
      <c r="BH464">
        <v>0</v>
      </c>
      <c r="BI464">
        <v>0</v>
      </c>
      <c r="BJ464">
        <v>0</v>
      </c>
      <c r="BK464">
        <v>0</v>
      </c>
      <c r="BL464">
        <v>0</v>
      </c>
      <c r="BM464" t="s">
        <v>2879</v>
      </c>
      <c r="BN464">
        <v>20190701</v>
      </c>
      <c r="BO464">
        <v>12732.84</v>
      </c>
      <c r="BP464" t="s">
        <v>239</v>
      </c>
      <c r="BQ464">
        <v>1463.44</v>
      </c>
      <c r="BR464">
        <v>2020</v>
      </c>
      <c r="BS464" t="s">
        <v>359</v>
      </c>
      <c r="BT464">
        <v>12732.84</v>
      </c>
    </row>
    <row r="465" spans="1:72" x14ac:dyDescent="0.2">
      <c r="A465" t="s">
        <v>937</v>
      </c>
      <c r="B465" t="s">
        <v>3433</v>
      </c>
      <c r="C465" t="s">
        <v>3406</v>
      </c>
      <c r="D465">
        <f>IF(TYPE="R",40,IF(ISNA(INDEX(Categories!D:E,MATCH(GROUPTYPE,Categories!D:D,0),2)),0,INDEX(Categories!D:E,MATCH(GROUPTYPE,Categories!D:D,0),2)))</f>
        <v>20</v>
      </c>
      <c r="E465" t="str">
        <f>IF(TYPE="R","Retained Earnings",IF(ISNA(INDEX(Categories!D:F,MATCH(GLCATCODE,Categories!E:E,0),3)),0,INDEX(Categories!D:F,MATCH(GLCATCODE,Categories!E:E,0),3)))</f>
        <v>Current Assets</v>
      </c>
      <c r="F465" t="s">
        <v>239</v>
      </c>
      <c r="G465" t="s">
        <v>2695</v>
      </c>
      <c r="H465" t="s">
        <v>3427</v>
      </c>
      <c r="I465" t="s">
        <v>2891</v>
      </c>
      <c r="J465" t="s">
        <v>2876</v>
      </c>
      <c r="K465" t="s">
        <v>2876</v>
      </c>
      <c r="L465" t="s">
        <v>2876</v>
      </c>
      <c r="M465" t="s">
        <v>2876</v>
      </c>
      <c r="N465" t="s">
        <v>2876</v>
      </c>
      <c r="O465" t="s">
        <v>2876</v>
      </c>
      <c r="P465" t="s">
        <v>2876</v>
      </c>
      <c r="Q465" t="s">
        <v>2877</v>
      </c>
      <c r="R465" t="s">
        <v>2948</v>
      </c>
      <c r="S465">
        <f>VLOOKUP(ACCOUNTEXSEG,Sheet6!$A$2:$C$4000,3,TRUE)</f>
        <v>8143.05</v>
      </c>
      <c r="T465">
        <f>IF(ACCTTYPE="I",0,OPENBALN)</f>
        <v>8805.2000000000007</v>
      </c>
      <c r="U465">
        <v>-1491.59</v>
      </c>
      <c r="V465">
        <v>-1395.36</v>
      </c>
      <c r="W465">
        <v>-1491.59</v>
      </c>
      <c r="X465">
        <v>-1443.48</v>
      </c>
      <c r="Y465" s="179">
        <v>-1491.59</v>
      </c>
      <c r="Z465">
        <v>-1491.59</v>
      </c>
      <c r="AA465">
        <v>-1536.34</v>
      </c>
      <c r="AB465">
        <v>17326.8</v>
      </c>
      <c r="AC465">
        <v>-1563.41</v>
      </c>
      <c r="AD465">
        <v>-1615.53</v>
      </c>
      <c r="AE465">
        <v>-1563.41</v>
      </c>
      <c r="AF465">
        <v>-1615.53</v>
      </c>
      <c r="AG465">
        <v>-1615.53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 s="179">
        <v>-1394.66</v>
      </c>
      <c r="AV465">
        <v>-1259.7</v>
      </c>
      <c r="AW465">
        <v>-1394.66</v>
      </c>
      <c r="AX465">
        <v>-1349.67</v>
      </c>
      <c r="AY465">
        <v>-1394.66</v>
      </c>
      <c r="AZ465">
        <v>-1349.7</v>
      </c>
      <c r="BA465">
        <v>16118.82</v>
      </c>
      <c r="BB465">
        <v>-1443.48</v>
      </c>
      <c r="BC465">
        <v>-1443.48</v>
      </c>
      <c r="BD465">
        <v>-1491.59</v>
      </c>
      <c r="BE465">
        <v>-1443.48</v>
      </c>
      <c r="BF465">
        <v>-1491.59</v>
      </c>
      <c r="BG465">
        <v>-1491.59</v>
      </c>
      <c r="BH465">
        <v>0</v>
      </c>
      <c r="BI465">
        <v>0</v>
      </c>
      <c r="BJ465">
        <v>0</v>
      </c>
      <c r="BK465">
        <v>0</v>
      </c>
      <c r="BL465">
        <v>0</v>
      </c>
      <c r="BM465" t="s">
        <v>2879</v>
      </c>
      <c r="BN465">
        <v>20190701</v>
      </c>
      <c r="BO465">
        <v>9432.58</v>
      </c>
      <c r="BP465" t="s">
        <v>239</v>
      </c>
      <c r="BQ465">
        <v>8805.2000000000007</v>
      </c>
      <c r="BR465">
        <v>2020</v>
      </c>
      <c r="BS465" t="s">
        <v>359</v>
      </c>
      <c r="BT465">
        <v>9432.58</v>
      </c>
    </row>
    <row r="466" spans="1:72" x14ac:dyDescent="0.2">
      <c r="A466" t="s">
        <v>938</v>
      </c>
      <c r="B466" t="s">
        <v>3434</v>
      </c>
      <c r="C466" t="s">
        <v>3406</v>
      </c>
      <c r="D466">
        <f>IF(TYPE="R",40,IF(ISNA(INDEX(Categories!D:E,MATCH(GROUPTYPE,Categories!D:D,0),2)),0,INDEX(Categories!D:E,MATCH(GROUPTYPE,Categories!D:D,0),2)))</f>
        <v>20</v>
      </c>
      <c r="E466" t="str">
        <f>IF(TYPE="R","Retained Earnings",IF(ISNA(INDEX(Categories!D:F,MATCH(GLCATCODE,Categories!E:E,0),3)),0,INDEX(Categories!D:F,MATCH(GLCATCODE,Categories!E:E,0),3)))</f>
        <v>Current Assets</v>
      </c>
      <c r="F466" t="s">
        <v>239</v>
      </c>
      <c r="G466" t="s">
        <v>2696</v>
      </c>
      <c r="H466" t="s">
        <v>3427</v>
      </c>
      <c r="I466" t="s">
        <v>2893</v>
      </c>
      <c r="J466" t="s">
        <v>2876</v>
      </c>
      <c r="K466" t="s">
        <v>2876</v>
      </c>
      <c r="L466" t="s">
        <v>2876</v>
      </c>
      <c r="M466" t="s">
        <v>2876</v>
      </c>
      <c r="N466" t="s">
        <v>2876</v>
      </c>
      <c r="O466" t="s">
        <v>2876</v>
      </c>
      <c r="P466" t="s">
        <v>2876</v>
      </c>
      <c r="Q466" t="s">
        <v>2877</v>
      </c>
      <c r="R466" t="s">
        <v>2948</v>
      </c>
      <c r="S466">
        <f>VLOOKUP(ACCOUNTEXSEG,Sheet6!$A$2:$C$4000,3,TRUE)</f>
        <v>1199.07</v>
      </c>
      <c r="T466">
        <f>IF(ACCTTYPE="I",0,OPENBALN)</f>
        <v>1328.63</v>
      </c>
      <c r="U466">
        <v>-225.06</v>
      </c>
      <c r="V466">
        <v>-210.54</v>
      </c>
      <c r="W466">
        <v>-225.06</v>
      </c>
      <c r="X466">
        <v>-217.8</v>
      </c>
      <c r="Y466" s="179">
        <v>-225.06</v>
      </c>
      <c r="Z466">
        <v>-225.11</v>
      </c>
      <c r="AA466">
        <v>-231.82</v>
      </c>
      <c r="AB466">
        <v>2611.58</v>
      </c>
      <c r="AC466">
        <v>-235.62</v>
      </c>
      <c r="AD466">
        <v>-243.47</v>
      </c>
      <c r="AE466">
        <v>-235.62</v>
      </c>
      <c r="AF466">
        <v>-243.47</v>
      </c>
      <c r="AG466">
        <v>-243.47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 s="179">
        <v>-205.37</v>
      </c>
      <c r="AV466">
        <v>-185.49</v>
      </c>
      <c r="AW466">
        <v>-205.37</v>
      </c>
      <c r="AX466">
        <v>-198.74</v>
      </c>
      <c r="AY466">
        <v>-205.37</v>
      </c>
      <c r="AZ466">
        <v>-198.73</v>
      </c>
      <c r="BA466">
        <v>2432.15</v>
      </c>
      <c r="BB466">
        <v>-217.8</v>
      </c>
      <c r="BC466">
        <v>-217.8</v>
      </c>
      <c r="BD466">
        <v>-225.06</v>
      </c>
      <c r="BE466">
        <v>-217.8</v>
      </c>
      <c r="BF466">
        <v>-225.06</v>
      </c>
      <c r="BG466">
        <v>-225.06</v>
      </c>
      <c r="BH466">
        <v>0</v>
      </c>
      <c r="BI466">
        <v>0</v>
      </c>
      <c r="BJ466">
        <v>0</v>
      </c>
      <c r="BK466">
        <v>0</v>
      </c>
      <c r="BL466">
        <v>0</v>
      </c>
      <c r="BM466" t="s">
        <v>2879</v>
      </c>
      <c r="BN466">
        <v>20190701</v>
      </c>
      <c r="BO466">
        <v>1421.58</v>
      </c>
      <c r="BP466" t="s">
        <v>239</v>
      </c>
      <c r="BQ466">
        <v>1328.63</v>
      </c>
      <c r="BR466">
        <v>2020</v>
      </c>
      <c r="BS466" t="s">
        <v>359</v>
      </c>
      <c r="BT466">
        <v>1421.58</v>
      </c>
    </row>
    <row r="467" spans="1:72" x14ac:dyDescent="0.2">
      <c r="A467" t="s">
        <v>939</v>
      </c>
      <c r="B467" t="s">
        <v>3435</v>
      </c>
      <c r="C467" t="s">
        <v>3406</v>
      </c>
      <c r="D467">
        <f>IF(TYPE="R",40,IF(ISNA(INDEX(Categories!D:E,MATCH(GROUPTYPE,Categories!D:D,0),2)),0,INDEX(Categories!D:E,MATCH(GROUPTYPE,Categories!D:D,0),2)))</f>
        <v>20</v>
      </c>
      <c r="E467" t="str">
        <f>IF(TYPE="R","Retained Earnings",IF(ISNA(INDEX(Categories!D:F,MATCH(GLCATCODE,Categories!E:E,0),3)),0,INDEX(Categories!D:F,MATCH(GLCATCODE,Categories!E:E,0),3)))</f>
        <v>Current Assets</v>
      </c>
      <c r="F467" t="s">
        <v>239</v>
      </c>
      <c r="G467" t="s">
        <v>2697</v>
      </c>
      <c r="H467" t="s">
        <v>3427</v>
      </c>
      <c r="I467" t="s">
        <v>2895</v>
      </c>
      <c r="J467" t="s">
        <v>2876</v>
      </c>
      <c r="K467" t="s">
        <v>2876</v>
      </c>
      <c r="L467" t="s">
        <v>2876</v>
      </c>
      <c r="M467" t="s">
        <v>2876</v>
      </c>
      <c r="N467" t="s">
        <v>2876</v>
      </c>
      <c r="O467" t="s">
        <v>2876</v>
      </c>
      <c r="P467" t="s">
        <v>2876</v>
      </c>
      <c r="Q467" t="s">
        <v>2877</v>
      </c>
      <c r="R467" t="s">
        <v>2948</v>
      </c>
      <c r="S467">
        <f>VLOOKUP(ACCOUNTEXSEG,Sheet6!$A$2:$C$4000,3,TRUE)</f>
        <v>575.73</v>
      </c>
      <c r="T467">
        <f>IF(ACCTTYPE="I",0,OPENBALN)</f>
        <v>624.37</v>
      </c>
      <c r="U467">
        <v>-105.77</v>
      </c>
      <c r="V467">
        <v>-98.95</v>
      </c>
      <c r="W467">
        <v>-105.77</v>
      </c>
      <c r="X467">
        <v>-102.36</v>
      </c>
      <c r="Y467" s="179">
        <v>-105.77</v>
      </c>
      <c r="Z467">
        <v>-105.75</v>
      </c>
      <c r="AA467">
        <v>-106.89</v>
      </c>
      <c r="AB467">
        <v>1223.49</v>
      </c>
      <c r="AC467">
        <v>-110.55</v>
      </c>
      <c r="AD467">
        <v>-114.24</v>
      </c>
      <c r="AE467">
        <v>-110.55</v>
      </c>
      <c r="AF467">
        <v>-114.24</v>
      </c>
      <c r="AG467">
        <v>-114.24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 s="179">
        <v>-98.6</v>
      </c>
      <c r="AV467">
        <v>-89.06</v>
      </c>
      <c r="AW467">
        <v>-98.6</v>
      </c>
      <c r="AX467">
        <v>-95.42</v>
      </c>
      <c r="AY467">
        <v>-98.6</v>
      </c>
      <c r="AZ467">
        <v>-95.45</v>
      </c>
      <c r="BA467">
        <v>1142.99</v>
      </c>
      <c r="BB467">
        <v>-102.36</v>
      </c>
      <c r="BC467">
        <v>-102.36</v>
      </c>
      <c r="BD467">
        <v>-105.77</v>
      </c>
      <c r="BE467">
        <v>-102.36</v>
      </c>
      <c r="BF467">
        <v>-105.77</v>
      </c>
      <c r="BG467">
        <v>-105.77</v>
      </c>
      <c r="BH467">
        <v>0</v>
      </c>
      <c r="BI467">
        <v>0</v>
      </c>
      <c r="BJ467">
        <v>0</v>
      </c>
      <c r="BK467">
        <v>0</v>
      </c>
      <c r="BL467">
        <v>0</v>
      </c>
      <c r="BM467" t="s">
        <v>2879</v>
      </c>
      <c r="BN467">
        <v>20190701</v>
      </c>
      <c r="BO467">
        <v>667.02</v>
      </c>
      <c r="BP467" t="s">
        <v>239</v>
      </c>
      <c r="BQ467">
        <v>624.37</v>
      </c>
      <c r="BR467">
        <v>2020</v>
      </c>
      <c r="BS467" t="s">
        <v>359</v>
      </c>
      <c r="BT467">
        <v>667.02</v>
      </c>
    </row>
    <row r="468" spans="1:72" x14ac:dyDescent="0.2">
      <c r="A468" t="s">
        <v>940</v>
      </c>
      <c r="B468" t="s">
        <v>3436</v>
      </c>
      <c r="C468" t="s">
        <v>3406</v>
      </c>
      <c r="D468">
        <f>IF(TYPE="R",40,IF(ISNA(INDEX(Categories!D:E,MATCH(GROUPTYPE,Categories!D:D,0),2)),0,INDEX(Categories!D:E,MATCH(GROUPTYPE,Categories!D:D,0),2)))</f>
        <v>20</v>
      </c>
      <c r="E468" t="str">
        <f>IF(TYPE="R","Retained Earnings",IF(ISNA(INDEX(Categories!D:F,MATCH(GLCATCODE,Categories!E:E,0),3)),0,INDEX(Categories!D:F,MATCH(GLCATCODE,Categories!E:E,0),3)))</f>
        <v>Current Assets</v>
      </c>
      <c r="F468" t="s">
        <v>239</v>
      </c>
      <c r="G468" t="s">
        <v>2698</v>
      </c>
      <c r="H468" t="s">
        <v>3427</v>
      </c>
      <c r="I468" t="s">
        <v>2897</v>
      </c>
      <c r="J468" t="s">
        <v>2876</v>
      </c>
      <c r="K468" t="s">
        <v>2876</v>
      </c>
      <c r="L468" t="s">
        <v>2876</v>
      </c>
      <c r="M468" t="s">
        <v>2876</v>
      </c>
      <c r="N468" t="s">
        <v>2876</v>
      </c>
      <c r="O468" t="s">
        <v>2876</v>
      </c>
      <c r="P468" t="s">
        <v>2876</v>
      </c>
      <c r="Q468" t="s">
        <v>2877</v>
      </c>
      <c r="R468" t="s">
        <v>2948</v>
      </c>
      <c r="S468">
        <f>VLOOKUP(ACCOUNTEXSEG,Sheet6!$A$2:$C$4000,3,TRUE)</f>
        <v>907.08</v>
      </c>
      <c r="T468">
        <f>IF(ACCTTYPE="I",0,OPENBALN)</f>
        <v>999.87</v>
      </c>
      <c r="U468">
        <v>-169.37</v>
      </c>
      <c r="V468">
        <v>-158.44999999999999</v>
      </c>
      <c r="W468">
        <v>-169.37</v>
      </c>
      <c r="X468">
        <v>-163.91</v>
      </c>
      <c r="Y468" s="179">
        <v>-169.37</v>
      </c>
      <c r="Z468">
        <v>-169.4</v>
      </c>
      <c r="AA468">
        <v>-174.46</v>
      </c>
      <c r="AB468">
        <v>1962.7</v>
      </c>
      <c r="AC468">
        <v>-177.05</v>
      </c>
      <c r="AD468">
        <v>-182.96</v>
      </c>
      <c r="AE468">
        <v>-177.05</v>
      </c>
      <c r="AF468">
        <v>-182.96</v>
      </c>
      <c r="AG468">
        <v>-182.96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 s="179">
        <v>-155.36000000000001</v>
      </c>
      <c r="AV468">
        <v>-140.32</v>
      </c>
      <c r="AW468">
        <v>-155.36000000000001</v>
      </c>
      <c r="AX468">
        <v>-150.35</v>
      </c>
      <c r="AY468">
        <v>-155.36000000000001</v>
      </c>
      <c r="AZ468">
        <v>-150.33000000000001</v>
      </c>
      <c r="BA468">
        <v>1830.34</v>
      </c>
      <c r="BB468">
        <v>-163.91</v>
      </c>
      <c r="BC468">
        <v>-163.91</v>
      </c>
      <c r="BD468">
        <v>-169.37</v>
      </c>
      <c r="BE468">
        <v>-163.91</v>
      </c>
      <c r="BF468">
        <v>-169.37</v>
      </c>
      <c r="BG468">
        <v>-169.37</v>
      </c>
      <c r="BH468">
        <v>0</v>
      </c>
      <c r="BI468">
        <v>0</v>
      </c>
      <c r="BJ468">
        <v>0</v>
      </c>
      <c r="BK468">
        <v>0</v>
      </c>
      <c r="BL468">
        <v>0</v>
      </c>
      <c r="BM468" t="s">
        <v>2879</v>
      </c>
      <c r="BN468">
        <v>20190701</v>
      </c>
      <c r="BO468">
        <v>1068.22</v>
      </c>
      <c r="BP468" t="s">
        <v>239</v>
      </c>
      <c r="BQ468">
        <v>999.87</v>
      </c>
      <c r="BR468">
        <v>2020</v>
      </c>
      <c r="BS468" t="s">
        <v>359</v>
      </c>
      <c r="BT468">
        <v>1068.22</v>
      </c>
    </row>
    <row r="469" spans="1:72" x14ac:dyDescent="0.2">
      <c r="A469" t="s">
        <v>941</v>
      </c>
      <c r="B469" t="s">
        <v>3437</v>
      </c>
      <c r="C469" t="s">
        <v>3406</v>
      </c>
      <c r="D469">
        <f>IF(TYPE="R",40,IF(ISNA(INDEX(Categories!D:E,MATCH(GROUPTYPE,Categories!D:D,0),2)),0,INDEX(Categories!D:E,MATCH(GROUPTYPE,Categories!D:D,0),2)))</f>
        <v>20</v>
      </c>
      <c r="E469" t="str">
        <f>IF(TYPE="R","Retained Earnings",IF(ISNA(INDEX(Categories!D:F,MATCH(GLCATCODE,Categories!E:E,0),3)),0,INDEX(Categories!D:F,MATCH(GLCATCODE,Categories!E:E,0),3)))</f>
        <v>Current Assets</v>
      </c>
      <c r="F469" t="s">
        <v>239</v>
      </c>
      <c r="G469" t="s">
        <v>2699</v>
      </c>
      <c r="H469" t="s">
        <v>3427</v>
      </c>
      <c r="I469" t="s">
        <v>2899</v>
      </c>
      <c r="J469" t="s">
        <v>2876</v>
      </c>
      <c r="K469" t="s">
        <v>2876</v>
      </c>
      <c r="L469" t="s">
        <v>2876</v>
      </c>
      <c r="M469" t="s">
        <v>2876</v>
      </c>
      <c r="N469" t="s">
        <v>2876</v>
      </c>
      <c r="O469" t="s">
        <v>2876</v>
      </c>
      <c r="P469" t="s">
        <v>2876</v>
      </c>
      <c r="Q469" t="s">
        <v>2877</v>
      </c>
      <c r="R469" t="s">
        <v>2948</v>
      </c>
      <c r="S469">
        <f>VLOOKUP(ACCOUNTEXSEG,Sheet6!$A$2:$C$4000,3,TRUE)</f>
        <v>-2054.84</v>
      </c>
      <c r="T469">
        <f>IF(ACCTTYPE="I",0,OPENBALN)</f>
        <v>-2051.8000000000002</v>
      </c>
      <c r="U469">
        <v>1997.32</v>
      </c>
      <c r="V469">
        <v>-290.29000000000002</v>
      </c>
      <c r="W469">
        <v>2250.6</v>
      </c>
      <c r="X469">
        <v>-300.3</v>
      </c>
      <c r="Y469" s="179">
        <v>-310.31</v>
      </c>
      <c r="Z469">
        <v>-74.900000000000006</v>
      </c>
      <c r="AA469">
        <v>636.6</v>
      </c>
      <c r="AB469">
        <v>220.08</v>
      </c>
      <c r="AC469">
        <v>-1147.47</v>
      </c>
      <c r="AD469">
        <v>-547.84</v>
      </c>
      <c r="AE469">
        <v>1244.5899999999999</v>
      </c>
      <c r="AF469">
        <v>-894.92</v>
      </c>
      <c r="AG469">
        <v>-894.92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 s="179">
        <v>1687.33</v>
      </c>
      <c r="AV469">
        <v>-823.02</v>
      </c>
      <c r="AW469">
        <v>1649.71</v>
      </c>
      <c r="AX469">
        <v>-848.24</v>
      </c>
      <c r="AY469">
        <v>-901.29</v>
      </c>
      <c r="AZ469">
        <v>-872.22</v>
      </c>
      <c r="BA469">
        <v>1923.1</v>
      </c>
      <c r="BB469">
        <v>-891.28</v>
      </c>
      <c r="BC469">
        <v>-863.14</v>
      </c>
      <c r="BD469">
        <v>1697.14</v>
      </c>
      <c r="BE469">
        <v>-863.14</v>
      </c>
      <c r="BF469">
        <v>-891.91</v>
      </c>
      <c r="BG469">
        <v>-891.91</v>
      </c>
      <c r="BH469">
        <v>-270.32125000000002</v>
      </c>
      <c r="BI469">
        <v>49.798749999999998</v>
      </c>
      <c r="BJ469">
        <v>16.47625</v>
      </c>
      <c r="BK469">
        <v>0</v>
      </c>
      <c r="BL469">
        <v>0</v>
      </c>
      <c r="BM469" t="s">
        <v>2879</v>
      </c>
      <c r="BN469">
        <v>20190701</v>
      </c>
      <c r="BO469">
        <v>731.36</v>
      </c>
      <c r="BP469" t="s">
        <v>239</v>
      </c>
      <c r="BQ469">
        <v>-2051.8000000000002</v>
      </c>
      <c r="BR469">
        <v>2020</v>
      </c>
      <c r="BS469" t="s">
        <v>359</v>
      </c>
      <c r="BT469">
        <v>731.36</v>
      </c>
    </row>
    <row r="470" spans="1:72" x14ac:dyDescent="0.2">
      <c r="A470" t="s">
        <v>943</v>
      </c>
      <c r="B470" t="s">
        <v>3438</v>
      </c>
      <c r="C470" t="s">
        <v>3406</v>
      </c>
      <c r="D470">
        <f>IF(TYPE="R",40,IF(ISNA(INDEX(Categories!D:E,MATCH(GROUPTYPE,Categories!D:D,0),2)),0,INDEX(Categories!D:E,MATCH(GROUPTYPE,Categories!D:D,0),2)))</f>
        <v>20</v>
      </c>
      <c r="E470" t="str">
        <f>IF(TYPE="R","Retained Earnings",IF(ISNA(INDEX(Categories!D:F,MATCH(GLCATCODE,Categories!E:E,0),3)),0,INDEX(Categories!D:F,MATCH(GLCATCODE,Categories!E:E,0),3)))</f>
        <v>Current Assets</v>
      </c>
      <c r="F470" t="s">
        <v>239</v>
      </c>
      <c r="G470" t="s">
        <v>2701</v>
      </c>
      <c r="H470" t="s">
        <v>3427</v>
      </c>
      <c r="I470" t="s">
        <v>2903</v>
      </c>
      <c r="J470" t="s">
        <v>2876</v>
      </c>
      <c r="K470" t="s">
        <v>2876</v>
      </c>
      <c r="L470" t="s">
        <v>2876</v>
      </c>
      <c r="M470" t="s">
        <v>2876</v>
      </c>
      <c r="N470" t="s">
        <v>2876</v>
      </c>
      <c r="O470" t="s">
        <v>2876</v>
      </c>
      <c r="P470" t="s">
        <v>2876</v>
      </c>
      <c r="Q470" t="s">
        <v>2877</v>
      </c>
      <c r="R470" t="s">
        <v>2948</v>
      </c>
      <c r="S470">
        <f>VLOOKUP(ACCOUNTEXSEG,Sheet6!$A$2:$C$4000,3,TRUE)</f>
        <v>0</v>
      </c>
      <c r="T470">
        <f>IF(ACCTTYPE="I",0,OPENBALN)</f>
        <v>0</v>
      </c>
      <c r="U470">
        <v>0</v>
      </c>
      <c r="V470">
        <v>0</v>
      </c>
      <c r="W470">
        <v>0</v>
      </c>
      <c r="X470">
        <v>0</v>
      </c>
      <c r="Y470" s="179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 s="179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0</v>
      </c>
      <c r="BM470" t="s">
        <v>2879</v>
      </c>
      <c r="BN470">
        <v>20190701</v>
      </c>
      <c r="BO470">
        <v>0</v>
      </c>
      <c r="BP470" t="s">
        <v>239</v>
      </c>
      <c r="BQ470">
        <v>0</v>
      </c>
      <c r="BR470">
        <v>2020</v>
      </c>
      <c r="BS470" t="s">
        <v>359</v>
      </c>
      <c r="BT470">
        <v>0</v>
      </c>
    </row>
    <row r="471" spans="1:72" x14ac:dyDescent="0.2">
      <c r="A471" t="s">
        <v>944</v>
      </c>
      <c r="B471" t="s">
        <v>3439</v>
      </c>
      <c r="C471" t="s">
        <v>3406</v>
      </c>
      <c r="D471">
        <f>IF(TYPE="R",40,IF(ISNA(INDEX(Categories!D:E,MATCH(GROUPTYPE,Categories!D:D,0),2)),0,INDEX(Categories!D:E,MATCH(GROUPTYPE,Categories!D:D,0),2)))</f>
        <v>20</v>
      </c>
      <c r="E471" t="str">
        <f>IF(TYPE="R","Retained Earnings",IF(ISNA(INDEX(Categories!D:F,MATCH(GLCATCODE,Categories!E:E,0),3)),0,INDEX(Categories!D:F,MATCH(GLCATCODE,Categories!E:E,0),3)))</f>
        <v>Current Assets</v>
      </c>
      <c r="F471" t="s">
        <v>239</v>
      </c>
      <c r="G471" t="s">
        <v>2702</v>
      </c>
      <c r="H471" t="s">
        <v>3427</v>
      </c>
      <c r="I471" t="s">
        <v>2905</v>
      </c>
      <c r="J471" t="s">
        <v>2876</v>
      </c>
      <c r="K471" t="s">
        <v>2876</v>
      </c>
      <c r="L471" t="s">
        <v>2876</v>
      </c>
      <c r="M471" t="s">
        <v>2876</v>
      </c>
      <c r="N471" t="s">
        <v>2876</v>
      </c>
      <c r="O471" t="s">
        <v>2876</v>
      </c>
      <c r="P471" t="s">
        <v>2876</v>
      </c>
      <c r="Q471" t="s">
        <v>2877</v>
      </c>
      <c r="R471" t="s">
        <v>2948</v>
      </c>
      <c r="S471">
        <f>VLOOKUP(ACCOUNTEXSEG,Sheet6!$A$2:$C$4000,3,TRUE)</f>
        <v>0</v>
      </c>
      <c r="T471">
        <f>IF(ACCTTYPE="I",0,OPENBALN)</f>
        <v>0</v>
      </c>
      <c r="U471">
        <v>0</v>
      </c>
      <c r="V471">
        <v>0</v>
      </c>
      <c r="W471">
        <v>0</v>
      </c>
      <c r="X471">
        <v>0</v>
      </c>
      <c r="Y471" s="179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 s="179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 t="s">
        <v>2879</v>
      </c>
      <c r="BN471">
        <v>20190701</v>
      </c>
      <c r="BO471">
        <v>0</v>
      </c>
      <c r="BP471" t="s">
        <v>239</v>
      </c>
      <c r="BQ471">
        <v>0</v>
      </c>
      <c r="BR471">
        <v>2020</v>
      </c>
      <c r="BS471" t="s">
        <v>359</v>
      </c>
      <c r="BT471">
        <v>0</v>
      </c>
    </row>
    <row r="472" spans="1:72" s="179" customFormat="1" x14ac:dyDescent="0.2">
      <c r="A472" s="179" t="s">
        <v>945</v>
      </c>
      <c r="B472" s="179" t="s">
        <v>3440</v>
      </c>
      <c r="C472" s="179" t="s">
        <v>3406</v>
      </c>
      <c r="D472" s="179">
        <f>IF(TYPE="R",40,IF(ISNA(INDEX(Categories!D:E,MATCH(GROUPTYPE,Categories!D:D,0),2)),0,INDEX(Categories!D:E,MATCH(GROUPTYPE,Categories!D:D,0),2)))</f>
        <v>20</v>
      </c>
      <c r="E472" s="179" t="str">
        <f>IF(TYPE="R","Retained Earnings",IF(ISNA(INDEX(Categories!D:F,MATCH(GLCATCODE,Categories!E:E,0),3)),0,INDEX(Categories!D:F,MATCH(GLCATCODE,Categories!E:E,0),3)))</f>
        <v>Current Assets</v>
      </c>
      <c r="F472" s="179" t="s">
        <v>239</v>
      </c>
      <c r="G472" s="179" t="s">
        <v>2703</v>
      </c>
      <c r="H472" s="179" t="s">
        <v>3427</v>
      </c>
      <c r="I472" s="179" t="s">
        <v>2907</v>
      </c>
      <c r="J472" s="179" t="s">
        <v>2876</v>
      </c>
      <c r="K472" s="179" t="s">
        <v>2876</v>
      </c>
      <c r="L472" s="179" t="s">
        <v>2876</v>
      </c>
      <c r="M472" s="179" t="s">
        <v>2876</v>
      </c>
      <c r="N472" s="179" t="s">
        <v>2876</v>
      </c>
      <c r="O472" s="179" t="s">
        <v>2876</v>
      </c>
      <c r="P472" s="179" t="s">
        <v>2876</v>
      </c>
      <c r="Q472" s="179" t="s">
        <v>2877</v>
      </c>
      <c r="R472" s="179" t="s">
        <v>2948</v>
      </c>
      <c r="S472" s="179">
        <f>VLOOKUP(ACCOUNTEXSEG,Sheet6!$A$2:$C$4000,3,TRUE)</f>
        <v>0</v>
      </c>
      <c r="T472" s="179">
        <f>IF(ACCTTYPE="I",0,OPENBALN)</f>
        <v>0</v>
      </c>
      <c r="U472" s="179">
        <v>0</v>
      </c>
      <c r="V472" s="179">
        <v>0</v>
      </c>
      <c r="W472" s="179">
        <v>0</v>
      </c>
      <c r="X472" s="179">
        <v>0</v>
      </c>
      <c r="Y472" s="179">
        <v>0</v>
      </c>
      <c r="Z472" s="179">
        <v>0</v>
      </c>
      <c r="AA472" s="179">
        <v>0</v>
      </c>
      <c r="AB472" s="179">
        <v>0</v>
      </c>
      <c r="AC472" s="179">
        <v>0</v>
      </c>
      <c r="AD472" s="179">
        <v>0</v>
      </c>
      <c r="AE472" s="179">
        <v>0</v>
      </c>
      <c r="AF472" s="179">
        <v>0</v>
      </c>
      <c r="AG472" s="179">
        <v>0</v>
      </c>
      <c r="AH472" s="179">
        <v>0</v>
      </c>
      <c r="AI472" s="179">
        <v>0</v>
      </c>
      <c r="AJ472" s="179">
        <v>0</v>
      </c>
      <c r="AK472" s="179">
        <v>0</v>
      </c>
      <c r="AL472" s="179">
        <v>0</v>
      </c>
      <c r="AM472" s="179">
        <v>0</v>
      </c>
      <c r="AN472" s="179">
        <v>0</v>
      </c>
      <c r="AO472" s="179">
        <v>0</v>
      </c>
      <c r="AP472" s="179">
        <v>0</v>
      </c>
      <c r="AQ472" s="179">
        <v>0</v>
      </c>
      <c r="AR472" s="179">
        <v>0</v>
      </c>
      <c r="AS472" s="179">
        <v>0</v>
      </c>
      <c r="AT472" s="179">
        <v>0</v>
      </c>
      <c r="AU472" s="179">
        <v>0</v>
      </c>
      <c r="AV472" s="179">
        <v>0</v>
      </c>
      <c r="AW472" s="179">
        <v>0</v>
      </c>
      <c r="AX472" s="179">
        <v>0</v>
      </c>
      <c r="AY472" s="179">
        <v>0</v>
      </c>
      <c r="AZ472" s="179">
        <v>0</v>
      </c>
      <c r="BA472" s="179">
        <v>0</v>
      </c>
      <c r="BB472" s="179">
        <v>0</v>
      </c>
      <c r="BC472" s="179">
        <v>0</v>
      </c>
      <c r="BD472" s="179">
        <v>0</v>
      </c>
      <c r="BE472" s="179">
        <v>0</v>
      </c>
      <c r="BF472" s="179">
        <v>0</v>
      </c>
      <c r="BG472" s="179">
        <v>0</v>
      </c>
      <c r="BH472" s="179">
        <v>0</v>
      </c>
      <c r="BI472" s="179">
        <v>0</v>
      </c>
      <c r="BJ472" s="179">
        <v>0</v>
      </c>
      <c r="BK472" s="179">
        <v>0</v>
      </c>
      <c r="BL472" s="179">
        <v>0</v>
      </c>
      <c r="BM472" s="179" t="s">
        <v>2879</v>
      </c>
      <c r="BN472" s="179">
        <v>20190701</v>
      </c>
      <c r="BO472" s="179">
        <v>0</v>
      </c>
      <c r="BP472" s="179" t="s">
        <v>239</v>
      </c>
      <c r="BQ472" s="179">
        <v>0</v>
      </c>
      <c r="BR472" s="179">
        <v>2020</v>
      </c>
      <c r="BS472" s="179" t="s">
        <v>359</v>
      </c>
      <c r="BT472">
        <v>0</v>
      </c>
    </row>
    <row r="473" spans="1:72" x14ac:dyDescent="0.2">
      <c r="A473" t="s">
        <v>946</v>
      </c>
      <c r="B473" t="s">
        <v>3441</v>
      </c>
      <c r="C473" t="s">
        <v>3406</v>
      </c>
      <c r="D473">
        <f>IF(TYPE="R",40,IF(ISNA(INDEX(Categories!D:E,MATCH(GROUPTYPE,Categories!D:D,0),2)),0,INDEX(Categories!D:E,MATCH(GROUPTYPE,Categories!D:D,0),2)))</f>
        <v>20</v>
      </c>
      <c r="E473" t="str">
        <f>IF(TYPE="R","Retained Earnings",IF(ISNA(INDEX(Categories!D:F,MATCH(GLCATCODE,Categories!E:E,0),3)),0,INDEX(Categories!D:F,MATCH(GLCATCODE,Categories!E:E,0),3)))</f>
        <v>Current Assets</v>
      </c>
      <c r="F473" t="s">
        <v>239</v>
      </c>
      <c r="G473" t="s">
        <v>2704</v>
      </c>
      <c r="H473" t="s">
        <v>3427</v>
      </c>
      <c r="I473" t="s">
        <v>2909</v>
      </c>
      <c r="J473" t="s">
        <v>2876</v>
      </c>
      <c r="K473" t="s">
        <v>2876</v>
      </c>
      <c r="L473" t="s">
        <v>2876</v>
      </c>
      <c r="M473" t="s">
        <v>2876</v>
      </c>
      <c r="N473" t="s">
        <v>2876</v>
      </c>
      <c r="O473" t="s">
        <v>2876</v>
      </c>
      <c r="P473" t="s">
        <v>2876</v>
      </c>
      <c r="Q473" t="s">
        <v>2877</v>
      </c>
      <c r="R473" t="s">
        <v>2948</v>
      </c>
      <c r="S473">
        <f>VLOOKUP(ACCOUNTEXSEG,Sheet6!$A$2:$C$4000,3,TRUE)</f>
        <v>0</v>
      </c>
      <c r="T473">
        <f>IF(ACCTTYPE="I",0,OPENBALN)</f>
        <v>0</v>
      </c>
      <c r="U473">
        <v>0</v>
      </c>
      <c r="V473">
        <v>0</v>
      </c>
      <c r="W473">
        <v>0</v>
      </c>
      <c r="X473">
        <v>0</v>
      </c>
      <c r="Y473" s="179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 s="179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 t="s">
        <v>2879</v>
      </c>
      <c r="BN473">
        <v>20190701</v>
      </c>
      <c r="BO473">
        <v>0</v>
      </c>
      <c r="BP473" t="s">
        <v>239</v>
      </c>
      <c r="BQ473">
        <v>0</v>
      </c>
      <c r="BR473">
        <v>2020</v>
      </c>
      <c r="BS473" t="s">
        <v>359</v>
      </c>
      <c r="BT473">
        <v>0</v>
      </c>
    </row>
    <row r="474" spans="1:72" x14ac:dyDescent="0.2">
      <c r="A474" t="s">
        <v>947</v>
      </c>
      <c r="B474" t="s">
        <v>3442</v>
      </c>
      <c r="C474" t="s">
        <v>3406</v>
      </c>
      <c r="D474">
        <f>IF(TYPE="R",40,IF(ISNA(INDEX(Categories!D:E,MATCH(GROUPTYPE,Categories!D:D,0),2)),0,INDEX(Categories!D:E,MATCH(GROUPTYPE,Categories!D:D,0),2)))</f>
        <v>20</v>
      </c>
      <c r="E474" t="str">
        <f>IF(TYPE="R","Retained Earnings",IF(ISNA(INDEX(Categories!D:F,MATCH(GLCATCODE,Categories!E:E,0),3)),0,INDEX(Categories!D:F,MATCH(GLCATCODE,Categories!E:E,0),3)))</f>
        <v>Current Assets</v>
      </c>
      <c r="F474" t="s">
        <v>239</v>
      </c>
      <c r="G474" t="s">
        <v>2705</v>
      </c>
      <c r="H474" t="s">
        <v>3427</v>
      </c>
      <c r="I474" t="s">
        <v>3399</v>
      </c>
      <c r="J474" t="s">
        <v>2876</v>
      </c>
      <c r="K474" t="s">
        <v>2876</v>
      </c>
      <c r="L474" t="s">
        <v>2876</v>
      </c>
      <c r="M474" t="s">
        <v>2876</v>
      </c>
      <c r="N474" t="s">
        <v>2876</v>
      </c>
      <c r="O474" t="s">
        <v>2876</v>
      </c>
      <c r="P474" t="s">
        <v>2876</v>
      </c>
      <c r="Q474" t="s">
        <v>2877</v>
      </c>
      <c r="R474" t="s">
        <v>2948</v>
      </c>
      <c r="S474">
        <f>VLOOKUP(ACCOUNTEXSEG,Sheet6!$A$2:$C$4000,3,TRUE)</f>
        <v>20258.599999999999</v>
      </c>
      <c r="T474">
        <f>IF(ACCTTYPE="I",0,OPENBALN)</f>
        <v>11421.84</v>
      </c>
      <c r="U474">
        <v>-750.52</v>
      </c>
      <c r="V474">
        <v>-702.1</v>
      </c>
      <c r="W474">
        <v>-750.52</v>
      </c>
      <c r="X474">
        <v>-726.31</v>
      </c>
      <c r="Y474" s="179">
        <v>-750.52</v>
      </c>
      <c r="Z474">
        <v>-6215.57</v>
      </c>
      <c r="AA474">
        <v>-1501.04</v>
      </c>
      <c r="AB474">
        <v>0</v>
      </c>
      <c r="AC474">
        <v>-726.31</v>
      </c>
      <c r="AD474">
        <v>-750.52</v>
      </c>
      <c r="AE474">
        <v>-726.31</v>
      </c>
      <c r="AF474">
        <v>-750.52</v>
      </c>
      <c r="AG474">
        <v>-750.52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 s="179">
        <v>-750.52</v>
      </c>
      <c r="AV474">
        <v>-677.88</v>
      </c>
      <c r="AW474">
        <v>-750.52</v>
      </c>
      <c r="AX474">
        <v>-726.31</v>
      </c>
      <c r="AY474">
        <v>-750.52</v>
      </c>
      <c r="AZ474">
        <v>-726.31</v>
      </c>
      <c r="BA474">
        <v>-750.52</v>
      </c>
      <c r="BB474">
        <v>-750.52</v>
      </c>
      <c r="BC474">
        <v>-726.31</v>
      </c>
      <c r="BD474">
        <v>-750.52</v>
      </c>
      <c r="BE474">
        <v>-726.31</v>
      </c>
      <c r="BF474">
        <v>-750.52</v>
      </c>
      <c r="BG474">
        <v>-750.52</v>
      </c>
      <c r="BH474">
        <v>1984.5675000000001</v>
      </c>
      <c r="BI474">
        <v>3089.1624999999999</v>
      </c>
      <c r="BJ474">
        <v>0</v>
      </c>
      <c r="BK474">
        <v>0</v>
      </c>
      <c r="BL474">
        <v>0</v>
      </c>
      <c r="BM474" t="s">
        <v>2879</v>
      </c>
      <c r="BN474">
        <v>20190701</v>
      </c>
      <c r="BO474">
        <v>-2928.4</v>
      </c>
      <c r="BP474" t="s">
        <v>239</v>
      </c>
      <c r="BQ474">
        <v>11421.84</v>
      </c>
      <c r="BR474">
        <v>2020</v>
      </c>
      <c r="BS474" t="s">
        <v>359</v>
      </c>
      <c r="BT474">
        <v>-2928.4</v>
      </c>
    </row>
    <row r="475" spans="1:72" x14ac:dyDescent="0.2">
      <c r="A475" t="s">
        <v>948</v>
      </c>
      <c r="B475" t="s">
        <v>3443</v>
      </c>
      <c r="C475" t="s">
        <v>3406</v>
      </c>
      <c r="D475">
        <f>IF(TYPE="R",40,IF(ISNA(INDEX(Categories!D:E,MATCH(GROUPTYPE,Categories!D:D,0),2)),0,INDEX(Categories!D:E,MATCH(GROUPTYPE,Categories!D:D,0),2)))</f>
        <v>20</v>
      </c>
      <c r="E475" t="str">
        <f>IF(TYPE="R","Retained Earnings",IF(ISNA(INDEX(Categories!D:F,MATCH(GLCATCODE,Categories!E:E,0),3)),0,INDEX(Categories!D:F,MATCH(GLCATCODE,Categories!E:E,0),3)))</f>
        <v>Current Assets</v>
      </c>
      <c r="F475" t="s">
        <v>239</v>
      </c>
      <c r="G475" t="s">
        <v>2706</v>
      </c>
      <c r="H475" t="s">
        <v>3444</v>
      </c>
      <c r="I475" t="s">
        <v>2875</v>
      </c>
      <c r="J475" t="s">
        <v>2876</v>
      </c>
      <c r="K475" t="s">
        <v>2876</v>
      </c>
      <c r="L475" t="s">
        <v>2876</v>
      </c>
      <c r="M475" t="s">
        <v>2876</v>
      </c>
      <c r="N475" t="s">
        <v>2876</v>
      </c>
      <c r="O475" t="s">
        <v>2876</v>
      </c>
      <c r="P475" t="s">
        <v>2876</v>
      </c>
      <c r="Q475" t="s">
        <v>2877</v>
      </c>
      <c r="R475" t="s">
        <v>2948</v>
      </c>
      <c r="S475">
        <f>VLOOKUP(ACCOUNTEXSEG,Sheet6!$A$2:$C$4000,3,TRUE)</f>
        <v>4364.8999999999996</v>
      </c>
      <c r="T475">
        <f>IF(ACCTTYPE="I",0,OPENBALN)</f>
        <v>4675.6099999999997</v>
      </c>
      <c r="U475">
        <v>-594.04</v>
      </c>
      <c r="V475">
        <v>-555.71</v>
      </c>
      <c r="W475">
        <v>-594.04</v>
      </c>
      <c r="X475">
        <v>-574.87</v>
      </c>
      <c r="Y475" s="179">
        <v>-594.04</v>
      </c>
      <c r="Z475">
        <v>-574.87</v>
      </c>
      <c r="AA475">
        <v>-594.04</v>
      </c>
      <c r="AB475">
        <v>-594.04</v>
      </c>
      <c r="AC475">
        <v>7190.05</v>
      </c>
      <c r="AD475">
        <v>-665.35</v>
      </c>
      <c r="AE475">
        <v>-643.88</v>
      </c>
      <c r="AF475">
        <v>-665.35</v>
      </c>
      <c r="AG475">
        <v>-665.35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 s="179">
        <v>-556.84</v>
      </c>
      <c r="AV475">
        <v>-502.95</v>
      </c>
      <c r="AW475">
        <v>-556.84</v>
      </c>
      <c r="AX475">
        <v>-538.88</v>
      </c>
      <c r="AY475">
        <v>-556.84</v>
      </c>
      <c r="AZ475">
        <v>-538.88</v>
      </c>
      <c r="BA475">
        <v>-556.84</v>
      </c>
      <c r="BB475">
        <v>-556.84</v>
      </c>
      <c r="BC475">
        <v>6438.57</v>
      </c>
      <c r="BD475">
        <v>-594.04</v>
      </c>
      <c r="BE475">
        <v>-574.87</v>
      </c>
      <c r="BF475">
        <v>-594.04</v>
      </c>
      <c r="BG475">
        <v>-594.04</v>
      </c>
      <c r="BH475">
        <v>139.20875000000001</v>
      </c>
      <c r="BI475">
        <v>136.02125000000001</v>
      </c>
      <c r="BJ475">
        <v>129.14250000000001</v>
      </c>
      <c r="BK475">
        <v>121.43625</v>
      </c>
      <c r="BL475">
        <v>0</v>
      </c>
      <c r="BM475" t="s">
        <v>2879</v>
      </c>
      <c r="BN475">
        <v>20190701</v>
      </c>
      <c r="BO475">
        <v>5215.43</v>
      </c>
      <c r="BP475" t="s">
        <v>239</v>
      </c>
      <c r="BQ475">
        <v>4675.6099999999997</v>
      </c>
      <c r="BR475">
        <v>2020</v>
      </c>
      <c r="BS475" t="s">
        <v>359</v>
      </c>
      <c r="BT475">
        <v>5215.43</v>
      </c>
    </row>
    <row r="476" spans="1:72" x14ac:dyDescent="0.2">
      <c r="A476" t="s">
        <v>949</v>
      </c>
      <c r="B476" t="s">
        <v>3445</v>
      </c>
      <c r="C476" t="s">
        <v>3406</v>
      </c>
      <c r="D476">
        <f>IF(TYPE="R",40,IF(ISNA(INDEX(Categories!D:E,MATCH(GROUPTYPE,Categories!D:D,0),2)),0,INDEX(Categories!D:E,MATCH(GROUPTYPE,Categories!D:D,0),2)))</f>
        <v>20</v>
      </c>
      <c r="E476" t="str">
        <f>IF(TYPE="R","Retained Earnings",IF(ISNA(INDEX(Categories!D:F,MATCH(GLCATCODE,Categories!E:E,0),3)),0,INDEX(Categories!D:F,MATCH(GLCATCODE,Categories!E:E,0),3)))</f>
        <v>Current Assets</v>
      </c>
      <c r="F476" t="s">
        <v>239</v>
      </c>
      <c r="G476" t="s">
        <v>2707</v>
      </c>
      <c r="H476" t="s">
        <v>3444</v>
      </c>
      <c r="I476" t="s">
        <v>2881</v>
      </c>
      <c r="J476" t="s">
        <v>2876</v>
      </c>
      <c r="K476" t="s">
        <v>2876</v>
      </c>
      <c r="L476" t="s">
        <v>2876</v>
      </c>
      <c r="M476" t="s">
        <v>2876</v>
      </c>
      <c r="N476" t="s">
        <v>2876</v>
      </c>
      <c r="O476" t="s">
        <v>2876</v>
      </c>
      <c r="P476" t="s">
        <v>2876</v>
      </c>
      <c r="Q476" t="s">
        <v>2877</v>
      </c>
      <c r="R476" t="s">
        <v>2948</v>
      </c>
      <c r="S476">
        <f>VLOOKUP(ACCOUNTEXSEG,Sheet6!$A$2:$C$4000,3,TRUE)</f>
        <v>4268.1400000000003</v>
      </c>
      <c r="T476">
        <f>IF(ACCTTYPE="I",0,OPENBALN)</f>
        <v>4571.97</v>
      </c>
      <c r="U476">
        <v>-580.88</v>
      </c>
      <c r="V476">
        <v>-543.41</v>
      </c>
      <c r="W476">
        <v>-580.88</v>
      </c>
      <c r="X476">
        <v>-562.14</v>
      </c>
      <c r="Y476" s="179">
        <v>-580.88</v>
      </c>
      <c r="Z476">
        <v>-562.14</v>
      </c>
      <c r="AA476">
        <v>-580.88</v>
      </c>
      <c r="AB476">
        <v>-580.88</v>
      </c>
      <c r="AC476">
        <v>7030.81</v>
      </c>
      <c r="AD476">
        <v>-650.61</v>
      </c>
      <c r="AE476">
        <v>-629.63</v>
      </c>
      <c r="AF476">
        <v>-650.61</v>
      </c>
      <c r="AG476">
        <v>-650.61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 s="179">
        <v>-544.51</v>
      </c>
      <c r="AV476">
        <v>-491.81</v>
      </c>
      <c r="AW476">
        <v>-544.51</v>
      </c>
      <c r="AX476">
        <v>-526.94000000000005</v>
      </c>
      <c r="AY476">
        <v>-544.51</v>
      </c>
      <c r="AZ476">
        <v>-526.94000000000005</v>
      </c>
      <c r="BA476">
        <v>-544.51</v>
      </c>
      <c r="BB476">
        <v>-544.51</v>
      </c>
      <c r="BC476">
        <v>6295.97</v>
      </c>
      <c r="BD476">
        <v>-580.88</v>
      </c>
      <c r="BE476">
        <v>-562.14</v>
      </c>
      <c r="BF476">
        <v>-580.88</v>
      </c>
      <c r="BG476">
        <v>-580.88</v>
      </c>
      <c r="BH476">
        <v>136.11500000000001</v>
      </c>
      <c r="BI476">
        <v>133.00125</v>
      </c>
      <c r="BJ476">
        <v>126.2775</v>
      </c>
      <c r="BK476">
        <v>118.745</v>
      </c>
      <c r="BL476">
        <v>0</v>
      </c>
      <c r="BM476" t="s">
        <v>2879</v>
      </c>
      <c r="BN476">
        <v>20190701</v>
      </c>
      <c r="BO476">
        <v>5099.84</v>
      </c>
      <c r="BP476" t="s">
        <v>239</v>
      </c>
      <c r="BQ476">
        <v>4571.97</v>
      </c>
      <c r="BR476">
        <v>2020</v>
      </c>
      <c r="BS476" t="s">
        <v>359</v>
      </c>
      <c r="BT476">
        <v>5099.84</v>
      </c>
    </row>
    <row r="477" spans="1:72" x14ac:dyDescent="0.2">
      <c r="A477" t="s">
        <v>950</v>
      </c>
      <c r="B477" t="s">
        <v>3446</v>
      </c>
      <c r="C477" t="s">
        <v>3406</v>
      </c>
      <c r="D477">
        <f>IF(TYPE="R",40,IF(ISNA(INDEX(Categories!D:E,MATCH(GROUPTYPE,Categories!D:D,0),2)),0,INDEX(Categories!D:E,MATCH(GROUPTYPE,Categories!D:D,0),2)))</f>
        <v>20</v>
      </c>
      <c r="E477" t="str">
        <f>IF(TYPE="R","Retained Earnings",IF(ISNA(INDEX(Categories!D:F,MATCH(GLCATCODE,Categories!E:E,0),3)),0,INDEX(Categories!D:F,MATCH(GLCATCODE,Categories!E:E,0),3)))</f>
        <v>Current Assets</v>
      </c>
      <c r="F477" t="s">
        <v>239</v>
      </c>
      <c r="G477" t="s">
        <v>2708</v>
      </c>
      <c r="H477" t="s">
        <v>3444</v>
      </c>
      <c r="I477" t="s">
        <v>2883</v>
      </c>
      <c r="J477" t="s">
        <v>2876</v>
      </c>
      <c r="K477" t="s">
        <v>2876</v>
      </c>
      <c r="L477" t="s">
        <v>2876</v>
      </c>
      <c r="M477" t="s">
        <v>2876</v>
      </c>
      <c r="N477" t="s">
        <v>2876</v>
      </c>
      <c r="O477" t="s">
        <v>2876</v>
      </c>
      <c r="P477" t="s">
        <v>2876</v>
      </c>
      <c r="Q477" t="s">
        <v>2877</v>
      </c>
      <c r="R477" t="s">
        <v>2948</v>
      </c>
      <c r="S477">
        <f>VLOOKUP(ACCOUNTEXSEG,Sheet6!$A$2:$C$4000,3,TRUE)</f>
        <v>14628.71</v>
      </c>
      <c r="T477">
        <f>IF(ACCTTYPE="I",0,OPENBALN)</f>
        <v>15670.14</v>
      </c>
      <c r="U477">
        <v>-1990.87</v>
      </c>
      <c r="V477">
        <v>-1862.43</v>
      </c>
      <c r="W477">
        <v>-1990.87</v>
      </c>
      <c r="X477">
        <v>-1926.65</v>
      </c>
      <c r="Y477" s="179">
        <v>-1990.87</v>
      </c>
      <c r="Z477">
        <v>-1926.65</v>
      </c>
      <c r="AA477">
        <v>-1990.87</v>
      </c>
      <c r="AB477">
        <v>-1990.87</v>
      </c>
      <c r="AC477">
        <v>24097</v>
      </c>
      <c r="AD477">
        <v>-2229.87</v>
      </c>
      <c r="AE477">
        <v>-2157.94</v>
      </c>
      <c r="AF477">
        <v>-2229.87</v>
      </c>
      <c r="AG477">
        <v>-2229.87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 s="179">
        <v>-1866.21</v>
      </c>
      <c r="AV477">
        <v>-1685.6</v>
      </c>
      <c r="AW477">
        <v>-1866.21</v>
      </c>
      <c r="AX477">
        <v>-1806</v>
      </c>
      <c r="AY477">
        <v>-1866.21</v>
      </c>
      <c r="AZ477">
        <v>-1806</v>
      </c>
      <c r="BA477">
        <v>-1866.21</v>
      </c>
      <c r="BB477">
        <v>-1866.21</v>
      </c>
      <c r="BC477">
        <v>21578.47</v>
      </c>
      <c r="BD477">
        <v>-1990.87</v>
      </c>
      <c r="BE477">
        <v>-1926.65</v>
      </c>
      <c r="BF477">
        <v>-1990.87</v>
      </c>
      <c r="BG477">
        <v>-1990.87</v>
      </c>
      <c r="BH477">
        <v>466.56</v>
      </c>
      <c r="BI477">
        <v>455.87</v>
      </c>
      <c r="BJ477">
        <v>432.82875000000001</v>
      </c>
      <c r="BK477">
        <v>407.02249999999998</v>
      </c>
      <c r="BL477">
        <v>0</v>
      </c>
      <c r="BM477" t="s">
        <v>2879</v>
      </c>
      <c r="BN477">
        <v>20190701</v>
      </c>
      <c r="BO477">
        <v>17479.38</v>
      </c>
      <c r="BP477" t="s">
        <v>239</v>
      </c>
      <c r="BQ477">
        <v>15670.14</v>
      </c>
      <c r="BR477">
        <v>2020</v>
      </c>
      <c r="BS477" t="s">
        <v>359</v>
      </c>
      <c r="BT477">
        <v>17479.38</v>
      </c>
    </row>
    <row r="478" spans="1:72" x14ac:dyDescent="0.2">
      <c r="A478" t="s">
        <v>951</v>
      </c>
      <c r="B478" t="s">
        <v>3447</v>
      </c>
      <c r="C478" t="s">
        <v>3406</v>
      </c>
      <c r="D478">
        <f>IF(TYPE="R",40,IF(ISNA(INDEX(Categories!D:E,MATCH(GROUPTYPE,Categories!D:D,0),2)),0,INDEX(Categories!D:E,MATCH(GROUPTYPE,Categories!D:D,0),2)))</f>
        <v>20</v>
      </c>
      <c r="E478" t="str">
        <f>IF(TYPE="R","Retained Earnings",IF(ISNA(INDEX(Categories!D:F,MATCH(GLCATCODE,Categories!E:E,0),3)),0,INDEX(Categories!D:F,MATCH(GLCATCODE,Categories!E:E,0),3)))</f>
        <v>Current Assets</v>
      </c>
      <c r="F478" t="s">
        <v>239</v>
      </c>
      <c r="G478" t="s">
        <v>2709</v>
      </c>
      <c r="H478" t="s">
        <v>3444</v>
      </c>
      <c r="I478" t="s">
        <v>2885</v>
      </c>
      <c r="J478" t="s">
        <v>2876</v>
      </c>
      <c r="K478" t="s">
        <v>2876</v>
      </c>
      <c r="L478" t="s">
        <v>2876</v>
      </c>
      <c r="M478" t="s">
        <v>2876</v>
      </c>
      <c r="N478" t="s">
        <v>2876</v>
      </c>
      <c r="O478" t="s">
        <v>2876</v>
      </c>
      <c r="P478" t="s">
        <v>2876</v>
      </c>
      <c r="Q478" t="s">
        <v>2877</v>
      </c>
      <c r="R478" t="s">
        <v>2948</v>
      </c>
      <c r="S478">
        <f>VLOOKUP(ACCOUNTEXSEG,Sheet6!$A$2:$C$4000,3,TRUE)</f>
        <v>2162.33</v>
      </c>
      <c r="T478">
        <f>IF(ACCTTYPE="I",0,OPENBALN)</f>
        <v>2316.27</v>
      </c>
      <c r="U478">
        <v>-294.27999999999997</v>
      </c>
      <c r="V478">
        <v>-275.3</v>
      </c>
      <c r="W478">
        <v>-294.27999999999997</v>
      </c>
      <c r="X478">
        <v>-284.79000000000002</v>
      </c>
      <c r="Y478" s="179">
        <v>-294.27999999999997</v>
      </c>
      <c r="Z478">
        <v>-284.79000000000002</v>
      </c>
      <c r="AA478">
        <v>-294.27999999999997</v>
      </c>
      <c r="AB478">
        <v>-294.27999999999997</v>
      </c>
      <c r="AC478">
        <v>3561.95</v>
      </c>
      <c r="AD478">
        <v>-329.62</v>
      </c>
      <c r="AE478">
        <v>-318.99</v>
      </c>
      <c r="AF478">
        <v>-329.62</v>
      </c>
      <c r="AG478">
        <v>-329.62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 s="179">
        <v>-275.86</v>
      </c>
      <c r="AV478">
        <v>-249.16</v>
      </c>
      <c r="AW478">
        <v>-275.86</v>
      </c>
      <c r="AX478">
        <v>-266.95999999999998</v>
      </c>
      <c r="AY478">
        <v>-275.86</v>
      </c>
      <c r="AZ478">
        <v>-266.95999999999998</v>
      </c>
      <c r="BA478">
        <v>-275.86</v>
      </c>
      <c r="BB478">
        <v>-275.86</v>
      </c>
      <c r="BC478">
        <v>3189.67</v>
      </c>
      <c r="BD478">
        <v>-294.27999999999997</v>
      </c>
      <c r="BE478">
        <v>-284.79000000000002</v>
      </c>
      <c r="BF478">
        <v>-294.27999999999997</v>
      </c>
      <c r="BG478">
        <v>-294.27999999999997</v>
      </c>
      <c r="BH478">
        <v>68.958749999999995</v>
      </c>
      <c r="BI478">
        <v>67.378749999999997</v>
      </c>
      <c r="BJ478">
        <v>63.96875</v>
      </c>
      <c r="BK478">
        <v>60.153750000000002</v>
      </c>
      <c r="BL478">
        <v>0</v>
      </c>
      <c r="BM478" t="s">
        <v>2879</v>
      </c>
      <c r="BN478">
        <v>20190701</v>
      </c>
      <c r="BO478">
        <v>2583.71</v>
      </c>
      <c r="BP478" t="s">
        <v>239</v>
      </c>
      <c r="BQ478">
        <v>2316.27</v>
      </c>
      <c r="BR478">
        <v>2020</v>
      </c>
      <c r="BS478" t="s">
        <v>359</v>
      </c>
      <c r="BT478">
        <v>2583.71</v>
      </c>
    </row>
    <row r="479" spans="1:72" x14ac:dyDescent="0.2">
      <c r="A479" t="s">
        <v>952</v>
      </c>
      <c r="B479" t="s">
        <v>3448</v>
      </c>
      <c r="C479" t="s">
        <v>3406</v>
      </c>
      <c r="D479">
        <f>IF(TYPE="R",40,IF(ISNA(INDEX(Categories!D:E,MATCH(GROUPTYPE,Categories!D:D,0),2)),0,INDEX(Categories!D:E,MATCH(GROUPTYPE,Categories!D:D,0),2)))</f>
        <v>20</v>
      </c>
      <c r="E479" t="str">
        <f>IF(TYPE="R","Retained Earnings",IF(ISNA(INDEX(Categories!D:F,MATCH(GLCATCODE,Categories!E:E,0),3)),0,INDEX(Categories!D:F,MATCH(GLCATCODE,Categories!E:E,0),3)))</f>
        <v>Current Assets</v>
      </c>
      <c r="F479" t="s">
        <v>239</v>
      </c>
      <c r="G479" t="s">
        <v>2710</v>
      </c>
      <c r="H479" t="s">
        <v>3444</v>
      </c>
      <c r="I479" t="s">
        <v>2887</v>
      </c>
      <c r="J479" t="s">
        <v>2876</v>
      </c>
      <c r="K479" t="s">
        <v>2876</v>
      </c>
      <c r="L479" t="s">
        <v>2876</v>
      </c>
      <c r="M479" t="s">
        <v>2876</v>
      </c>
      <c r="N479" t="s">
        <v>2876</v>
      </c>
      <c r="O479" t="s">
        <v>2876</v>
      </c>
      <c r="P479" t="s">
        <v>2876</v>
      </c>
      <c r="Q479" t="s">
        <v>2877</v>
      </c>
      <c r="R479" t="s">
        <v>2948</v>
      </c>
      <c r="S479">
        <f>VLOOKUP(ACCOUNTEXSEG,Sheet6!$A$2:$C$4000,3,TRUE)</f>
        <v>1089.48</v>
      </c>
      <c r="T479">
        <f>IF(ACCTTYPE="I",0,OPENBALN)</f>
        <v>1167.08</v>
      </c>
      <c r="U479">
        <v>-148.26</v>
      </c>
      <c r="V479">
        <v>-138.69</v>
      </c>
      <c r="W479">
        <v>-148.26</v>
      </c>
      <c r="X479">
        <v>-143.47</v>
      </c>
      <c r="Y479" s="179">
        <v>-148.26</v>
      </c>
      <c r="Z479">
        <v>-143.47</v>
      </c>
      <c r="AA479">
        <v>-148.26</v>
      </c>
      <c r="AB479">
        <v>-148.26</v>
      </c>
      <c r="AC479">
        <v>1794.48</v>
      </c>
      <c r="AD479">
        <v>-166.06</v>
      </c>
      <c r="AE479">
        <v>-160.69999999999999</v>
      </c>
      <c r="AF479">
        <v>-166.06</v>
      </c>
      <c r="AG479">
        <v>-166.06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 s="179">
        <v>-138.97</v>
      </c>
      <c r="AV479">
        <v>-125.52</v>
      </c>
      <c r="AW479">
        <v>-138.97</v>
      </c>
      <c r="AX479">
        <v>-134.49</v>
      </c>
      <c r="AY479">
        <v>-138.97</v>
      </c>
      <c r="AZ479">
        <v>-134.49</v>
      </c>
      <c r="BA479">
        <v>-138.97</v>
      </c>
      <c r="BB479">
        <v>-138.97</v>
      </c>
      <c r="BC479">
        <v>1606.94</v>
      </c>
      <c r="BD479">
        <v>-148.26</v>
      </c>
      <c r="BE479">
        <v>-143.47</v>
      </c>
      <c r="BF479">
        <v>-148.26</v>
      </c>
      <c r="BG479">
        <v>-148.26</v>
      </c>
      <c r="BH479">
        <v>34.758749999999999</v>
      </c>
      <c r="BI479">
        <v>33.957500000000003</v>
      </c>
      <c r="BJ479">
        <v>32.24</v>
      </c>
      <c r="BK479">
        <v>30.313749999999999</v>
      </c>
      <c r="BL479">
        <v>0</v>
      </c>
      <c r="BM479" t="s">
        <v>2879</v>
      </c>
      <c r="BN479">
        <v>20190701</v>
      </c>
      <c r="BO479">
        <v>1301.81</v>
      </c>
      <c r="BP479" t="s">
        <v>239</v>
      </c>
      <c r="BQ479">
        <v>1167.08</v>
      </c>
      <c r="BR479">
        <v>2020</v>
      </c>
      <c r="BS479" t="s">
        <v>359</v>
      </c>
      <c r="BT479">
        <v>1301.81</v>
      </c>
    </row>
    <row r="480" spans="1:72" x14ac:dyDescent="0.2">
      <c r="A480" t="s">
        <v>953</v>
      </c>
      <c r="B480" t="s">
        <v>3449</v>
      </c>
      <c r="C480" t="s">
        <v>3406</v>
      </c>
      <c r="D480">
        <f>IF(TYPE="R",40,IF(ISNA(INDEX(Categories!D:E,MATCH(GROUPTYPE,Categories!D:D,0),2)),0,INDEX(Categories!D:E,MATCH(GROUPTYPE,Categories!D:D,0),2)))</f>
        <v>20</v>
      </c>
      <c r="E480" t="str">
        <f>IF(TYPE="R","Retained Earnings",IF(ISNA(INDEX(Categories!D:F,MATCH(GLCATCODE,Categories!E:E,0),3)),0,INDEX(Categories!D:F,MATCH(GLCATCODE,Categories!E:E,0),3)))</f>
        <v>Current Assets</v>
      </c>
      <c r="F480" t="s">
        <v>239</v>
      </c>
      <c r="G480" t="s">
        <v>2711</v>
      </c>
      <c r="H480" t="s">
        <v>3444</v>
      </c>
      <c r="I480" t="s">
        <v>2889</v>
      </c>
      <c r="J480" t="s">
        <v>2876</v>
      </c>
      <c r="K480" t="s">
        <v>2876</v>
      </c>
      <c r="L480" t="s">
        <v>2876</v>
      </c>
      <c r="M480" t="s">
        <v>2876</v>
      </c>
      <c r="N480" t="s">
        <v>2876</v>
      </c>
      <c r="O480" t="s">
        <v>2876</v>
      </c>
      <c r="P480" t="s">
        <v>2876</v>
      </c>
      <c r="Q480" t="s">
        <v>2877</v>
      </c>
      <c r="R480" t="s">
        <v>2948</v>
      </c>
      <c r="S480">
        <f>VLOOKUP(ACCOUNTEXSEG,Sheet6!$A$2:$C$4000,3,TRUE)</f>
        <v>2182.39</v>
      </c>
      <c r="T480">
        <f>IF(ACCTTYPE="I",0,OPENBALN)</f>
        <v>2337.75</v>
      </c>
      <c r="U480">
        <v>-297.01</v>
      </c>
      <c r="V480">
        <v>-277.85000000000002</v>
      </c>
      <c r="W480">
        <v>-297.01</v>
      </c>
      <c r="X480">
        <v>-287.43</v>
      </c>
      <c r="Y480" s="179">
        <v>-297.01</v>
      </c>
      <c r="Z480">
        <v>-287.43</v>
      </c>
      <c r="AA480">
        <v>-297.01</v>
      </c>
      <c r="AB480">
        <v>-297.01</v>
      </c>
      <c r="AC480">
        <v>3594.91</v>
      </c>
      <c r="AD480">
        <v>-332.66</v>
      </c>
      <c r="AE480">
        <v>-321.93</v>
      </c>
      <c r="AF480">
        <v>-332.66</v>
      </c>
      <c r="AG480">
        <v>-332.66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 s="179">
        <v>-278.41000000000003</v>
      </c>
      <c r="AV480">
        <v>-251.46</v>
      </c>
      <c r="AW480">
        <v>-278.41000000000003</v>
      </c>
      <c r="AX480">
        <v>-269.43</v>
      </c>
      <c r="AY480">
        <v>-278.41000000000003</v>
      </c>
      <c r="AZ480">
        <v>-269.43</v>
      </c>
      <c r="BA480">
        <v>-278.41000000000003</v>
      </c>
      <c r="BB480">
        <v>-278.41000000000003</v>
      </c>
      <c r="BC480">
        <v>3219.18</v>
      </c>
      <c r="BD480">
        <v>-297.01</v>
      </c>
      <c r="BE480">
        <v>-287.43</v>
      </c>
      <c r="BF480">
        <v>-297.01</v>
      </c>
      <c r="BG480">
        <v>-297.01</v>
      </c>
      <c r="BH480">
        <v>69.605000000000004</v>
      </c>
      <c r="BI480">
        <v>68.010000000000005</v>
      </c>
      <c r="BJ480">
        <v>64.575000000000003</v>
      </c>
      <c r="BK480">
        <v>60.72625</v>
      </c>
      <c r="BL480">
        <v>0</v>
      </c>
      <c r="BM480" t="s">
        <v>2879</v>
      </c>
      <c r="BN480">
        <v>20190701</v>
      </c>
      <c r="BO480">
        <v>2607.65</v>
      </c>
      <c r="BP480" t="s">
        <v>239</v>
      </c>
      <c r="BQ480">
        <v>2337.75</v>
      </c>
      <c r="BR480">
        <v>2020</v>
      </c>
      <c r="BS480" t="s">
        <v>359</v>
      </c>
      <c r="BT480">
        <v>2607.65</v>
      </c>
    </row>
    <row r="481" spans="1:72" x14ac:dyDescent="0.2">
      <c r="A481" t="s">
        <v>954</v>
      </c>
      <c r="B481" t="s">
        <v>3450</v>
      </c>
      <c r="C481" t="s">
        <v>3406</v>
      </c>
      <c r="D481">
        <f>IF(TYPE="R",40,IF(ISNA(INDEX(Categories!D:E,MATCH(GROUPTYPE,Categories!D:D,0),2)),0,INDEX(Categories!D:E,MATCH(GROUPTYPE,Categories!D:D,0),2)))</f>
        <v>20</v>
      </c>
      <c r="E481" t="str">
        <f>IF(TYPE="R","Retained Earnings",IF(ISNA(INDEX(Categories!D:F,MATCH(GLCATCODE,Categories!E:E,0),3)),0,INDEX(Categories!D:F,MATCH(GLCATCODE,Categories!E:E,0),3)))</f>
        <v>Current Assets</v>
      </c>
      <c r="F481" t="s">
        <v>239</v>
      </c>
      <c r="G481" t="s">
        <v>2712</v>
      </c>
      <c r="H481" t="s">
        <v>3444</v>
      </c>
      <c r="I481" t="s">
        <v>2891</v>
      </c>
      <c r="J481" t="s">
        <v>2876</v>
      </c>
      <c r="K481" t="s">
        <v>2876</v>
      </c>
      <c r="L481" t="s">
        <v>2876</v>
      </c>
      <c r="M481" t="s">
        <v>2876</v>
      </c>
      <c r="N481" t="s">
        <v>2876</v>
      </c>
      <c r="O481" t="s">
        <v>2876</v>
      </c>
      <c r="P481" t="s">
        <v>2876</v>
      </c>
      <c r="Q481" t="s">
        <v>2877</v>
      </c>
      <c r="R481" t="s">
        <v>2948</v>
      </c>
      <c r="S481">
        <f>VLOOKUP(ACCOUNTEXSEG,Sheet6!$A$2:$C$4000,3,TRUE)</f>
        <v>11241.85</v>
      </c>
      <c r="T481">
        <f>IF(ACCTTYPE="I",0,OPENBALN)</f>
        <v>12042.21</v>
      </c>
      <c r="U481">
        <v>-1529.93</v>
      </c>
      <c r="V481">
        <v>-1431.22</v>
      </c>
      <c r="W481">
        <v>-1529.93</v>
      </c>
      <c r="X481">
        <v>-1480.58</v>
      </c>
      <c r="Y481" s="179">
        <v>-1529.93</v>
      </c>
      <c r="Z481">
        <v>-1480.58</v>
      </c>
      <c r="AA481">
        <v>-1529.93</v>
      </c>
      <c r="AB481">
        <v>-1529.93</v>
      </c>
      <c r="AC481">
        <v>18517.93</v>
      </c>
      <c r="AD481">
        <v>-1713.6</v>
      </c>
      <c r="AE481">
        <v>-1658.32</v>
      </c>
      <c r="AF481">
        <v>-1713.6</v>
      </c>
      <c r="AG481">
        <v>-1713.6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 s="179">
        <v>-1434.13</v>
      </c>
      <c r="AV481">
        <v>-1295.3399999999999</v>
      </c>
      <c r="AW481">
        <v>-1434.13</v>
      </c>
      <c r="AX481">
        <v>-1387.87</v>
      </c>
      <c r="AY481">
        <v>-1434.13</v>
      </c>
      <c r="AZ481">
        <v>-1387.87</v>
      </c>
      <c r="BA481">
        <v>-1434.13</v>
      </c>
      <c r="BB481">
        <v>-1434.13</v>
      </c>
      <c r="BC481">
        <v>16582.53</v>
      </c>
      <c r="BD481">
        <v>-1529.93</v>
      </c>
      <c r="BE481">
        <v>-1480.58</v>
      </c>
      <c r="BF481">
        <v>-1529.93</v>
      </c>
      <c r="BG481">
        <v>-1529.93</v>
      </c>
      <c r="BH481">
        <v>358.54750000000001</v>
      </c>
      <c r="BI481">
        <v>350.33125000000001</v>
      </c>
      <c r="BJ481">
        <v>332.63125000000002</v>
      </c>
      <c r="BK481">
        <v>312.79500000000002</v>
      </c>
      <c r="BL481">
        <v>0</v>
      </c>
      <c r="BM481" t="s">
        <v>2879</v>
      </c>
      <c r="BN481">
        <v>20190701</v>
      </c>
      <c r="BO481">
        <v>13432.59</v>
      </c>
      <c r="BP481" t="s">
        <v>239</v>
      </c>
      <c r="BQ481">
        <v>12042.21</v>
      </c>
      <c r="BR481">
        <v>2020</v>
      </c>
      <c r="BS481" t="s">
        <v>359</v>
      </c>
      <c r="BT481">
        <v>13432.59</v>
      </c>
    </row>
    <row r="482" spans="1:72" x14ac:dyDescent="0.2">
      <c r="A482" t="s">
        <v>955</v>
      </c>
      <c r="B482" t="s">
        <v>3451</v>
      </c>
      <c r="C482" t="s">
        <v>3406</v>
      </c>
      <c r="D482">
        <f>IF(TYPE="R",40,IF(ISNA(INDEX(Categories!D:E,MATCH(GROUPTYPE,Categories!D:D,0),2)),0,INDEX(Categories!D:E,MATCH(GROUPTYPE,Categories!D:D,0),2)))</f>
        <v>20</v>
      </c>
      <c r="E482" t="str">
        <f>IF(TYPE="R","Retained Earnings",IF(ISNA(INDEX(Categories!D:F,MATCH(GLCATCODE,Categories!E:E,0),3)),0,INDEX(Categories!D:F,MATCH(GLCATCODE,Categories!E:E,0),3)))</f>
        <v>Current Assets</v>
      </c>
      <c r="F482" t="s">
        <v>239</v>
      </c>
      <c r="G482" t="s">
        <v>2713</v>
      </c>
      <c r="H482" t="s">
        <v>3444</v>
      </c>
      <c r="I482" t="s">
        <v>2893</v>
      </c>
      <c r="J482" t="s">
        <v>2876</v>
      </c>
      <c r="K482" t="s">
        <v>2876</v>
      </c>
      <c r="L482" t="s">
        <v>2876</v>
      </c>
      <c r="M482" t="s">
        <v>2876</v>
      </c>
      <c r="N482" t="s">
        <v>2876</v>
      </c>
      <c r="O482" t="s">
        <v>2876</v>
      </c>
      <c r="P482" t="s">
        <v>2876</v>
      </c>
      <c r="Q482" t="s">
        <v>2877</v>
      </c>
      <c r="R482" t="s">
        <v>2948</v>
      </c>
      <c r="S482">
        <f>VLOOKUP(ACCOUNTEXSEG,Sheet6!$A$2:$C$4000,3,TRUE)</f>
        <v>323.62</v>
      </c>
      <c r="T482">
        <f>IF(ACCTTYPE="I",0,OPENBALN)</f>
        <v>346.67</v>
      </c>
      <c r="U482">
        <v>-44.07</v>
      </c>
      <c r="V482">
        <v>-41.23</v>
      </c>
      <c r="W482">
        <v>-44.07</v>
      </c>
      <c r="X482">
        <v>-42.65</v>
      </c>
      <c r="Y482" s="179">
        <v>-44.07</v>
      </c>
      <c r="Z482">
        <v>-42.65</v>
      </c>
      <c r="AA482">
        <v>-44.07</v>
      </c>
      <c r="AB482">
        <v>-44.07</v>
      </c>
      <c r="AC482">
        <v>533.47</v>
      </c>
      <c r="AD482">
        <v>-49.37</v>
      </c>
      <c r="AE482">
        <v>-47.77</v>
      </c>
      <c r="AF482">
        <v>-49.37</v>
      </c>
      <c r="AG482">
        <v>-49.37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 s="179">
        <v>-41.32</v>
      </c>
      <c r="AV482">
        <v>-37.32</v>
      </c>
      <c r="AW482">
        <v>-41.32</v>
      </c>
      <c r="AX482">
        <v>-39.979999999999997</v>
      </c>
      <c r="AY482">
        <v>-41.32</v>
      </c>
      <c r="AZ482">
        <v>-39.979999999999997</v>
      </c>
      <c r="BA482">
        <v>-41.32</v>
      </c>
      <c r="BB482">
        <v>-41.32</v>
      </c>
      <c r="BC482">
        <v>477.72</v>
      </c>
      <c r="BD482">
        <v>-44.07</v>
      </c>
      <c r="BE482">
        <v>-42.65</v>
      </c>
      <c r="BF482">
        <v>-44.07</v>
      </c>
      <c r="BG482">
        <v>-44.07</v>
      </c>
      <c r="BH482">
        <v>10.297499999999999</v>
      </c>
      <c r="BI482">
        <v>10.065</v>
      </c>
      <c r="BJ482">
        <v>9.5549999999999997</v>
      </c>
      <c r="BK482">
        <v>8.99</v>
      </c>
      <c r="BL482">
        <v>0</v>
      </c>
      <c r="BM482" t="s">
        <v>2879</v>
      </c>
      <c r="BN482">
        <v>20190701</v>
      </c>
      <c r="BO482">
        <v>386.75</v>
      </c>
      <c r="BP482" t="s">
        <v>239</v>
      </c>
      <c r="BQ482">
        <v>346.67</v>
      </c>
      <c r="BR482">
        <v>2020</v>
      </c>
      <c r="BS482" t="s">
        <v>359</v>
      </c>
      <c r="BT482">
        <v>386.75</v>
      </c>
    </row>
    <row r="483" spans="1:72" x14ac:dyDescent="0.2">
      <c r="A483" t="s">
        <v>956</v>
      </c>
      <c r="B483" t="s">
        <v>3452</v>
      </c>
      <c r="C483" t="s">
        <v>3406</v>
      </c>
      <c r="D483">
        <f>IF(TYPE="R",40,IF(ISNA(INDEX(Categories!D:E,MATCH(GROUPTYPE,Categories!D:D,0),2)),0,INDEX(Categories!D:E,MATCH(GROUPTYPE,Categories!D:D,0),2)))</f>
        <v>20</v>
      </c>
      <c r="E483" t="str">
        <f>IF(TYPE="R","Retained Earnings",IF(ISNA(INDEX(Categories!D:F,MATCH(GLCATCODE,Categories!E:E,0),3)),0,INDEX(Categories!D:F,MATCH(GLCATCODE,Categories!E:E,0),3)))</f>
        <v>Current Assets</v>
      </c>
      <c r="F483" t="s">
        <v>239</v>
      </c>
      <c r="G483" t="s">
        <v>2714</v>
      </c>
      <c r="H483" t="s">
        <v>3444</v>
      </c>
      <c r="I483" t="s">
        <v>2895</v>
      </c>
      <c r="J483" t="s">
        <v>2876</v>
      </c>
      <c r="K483" t="s">
        <v>2876</v>
      </c>
      <c r="L483" t="s">
        <v>2876</v>
      </c>
      <c r="M483" t="s">
        <v>2876</v>
      </c>
      <c r="N483" t="s">
        <v>2876</v>
      </c>
      <c r="O483" t="s">
        <v>2876</v>
      </c>
      <c r="P483" t="s">
        <v>2876</v>
      </c>
      <c r="Q483" t="s">
        <v>2877</v>
      </c>
      <c r="R483" t="s">
        <v>2948</v>
      </c>
      <c r="S483">
        <f>VLOOKUP(ACCOUNTEXSEG,Sheet6!$A$2:$C$4000,3,TRUE)</f>
        <v>728.71</v>
      </c>
      <c r="T483">
        <f>IF(ACCTTYPE="I",0,OPENBALN)</f>
        <v>780.63</v>
      </c>
      <c r="U483">
        <v>-99.19</v>
      </c>
      <c r="V483">
        <v>-92.79</v>
      </c>
      <c r="W483">
        <v>-99.19</v>
      </c>
      <c r="X483">
        <v>-95.98</v>
      </c>
      <c r="Y483" s="179">
        <v>-99.19</v>
      </c>
      <c r="Z483">
        <v>-95.98</v>
      </c>
      <c r="AA483">
        <v>-99.19</v>
      </c>
      <c r="AB483">
        <v>-99.19</v>
      </c>
      <c r="AC483">
        <v>1200.52</v>
      </c>
      <c r="AD483">
        <v>-111.1</v>
      </c>
      <c r="AE483">
        <v>-107.51</v>
      </c>
      <c r="AF483">
        <v>-111.1</v>
      </c>
      <c r="AG483">
        <v>-111.1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 s="179">
        <v>-92.97</v>
      </c>
      <c r="AV483">
        <v>-83.98</v>
      </c>
      <c r="AW483">
        <v>-92.97</v>
      </c>
      <c r="AX483">
        <v>-89.97</v>
      </c>
      <c r="AY483">
        <v>-92.97</v>
      </c>
      <c r="AZ483">
        <v>-89.97</v>
      </c>
      <c r="BA483">
        <v>-92.97</v>
      </c>
      <c r="BB483">
        <v>-92.97</v>
      </c>
      <c r="BC483">
        <v>1075.05</v>
      </c>
      <c r="BD483">
        <v>-99.19</v>
      </c>
      <c r="BE483">
        <v>-95.98</v>
      </c>
      <c r="BF483">
        <v>-99.19</v>
      </c>
      <c r="BG483">
        <v>-99.19</v>
      </c>
      <c r="BH483">
        <v>23.234999999999999</v>
      </c>
      <c r="BI483">
        <v>22.69875</v>
      </c>
      <c r="BJ483">
        <v>21.556249999999999</v>
      </c>
      <c r="BK483">
        <v>20.268750000000001</v>
      </c>
      <c r="BL483">
        <v>0</v>
      </c>
      <c r="BM483" t="s">
        <v>2879</v>
      </c>
      <c r="BN483">
        <v>20190701</v>
      </c>
      <c r="BO483">
        <v>870.74</v>
      </c>
      <c r="BP483" t="s">
        <v>239</v>
      </c>
      <c r="BQ483">
        <v>780.63</v>
      </c>
      <c r="BR483">
        <v>2020</v>
      </c>
      <c r="BS483" t="s">
        <v>359</v>
      </c>
      <c r="BT483">
        <v>870.74</v>
      </c>
    </row>
    <row r="484" spans="1:72" x14ac:dyDescent="0.2">
      <c r="A484" t="s">
        <v>957</v>
      </c>
      <c r="B484" t="s">
        <v>3453</v>
      </c>
      <c r="C484" t="s">
        <v>3406</v>
      </c>
      <c r="D484">
        <f>IF(TYPE="R",40,IF(ISNA(INDEX(Categories!D:E,MATCH(GROUPTYPE,Categories!D:D,0),2)),0,INDEX(Categories!D:E,MATCH(GROUPTYPE,Categories!D:D,0),2)))</f>
        <v>20</v>
      </c>
      <c r="E484" t="str">
        <f>IF(TYPE="R","Retained Earnings",IF(ISNA(INDEX(Categories!D:F,MATCH(GLCATCODE,Categories!E:E,0),3)),0,INDEX(Categories!D:F,MATCH(GLCATCODE,Categories!E:E,0),3)))</f>
        <v>Current Assets</v>
      </c>
      <c r="F484" t="s">
        <v>239</v>
      </c>
      <c r="G484" t="s">
        <v>2715</v>
      </c>
      <c r="H484" t="s">
        <v>3444</v>
      </c>
      <c r="I484" t="s">
        <v>2897</v>
      </c>
      <c r="J484" t="s">
        <v>2876</v>
      </c>
      <c r="K484" t="s">
        <v>2876</v>
      </c>
      <c r="L484" t="s">
        <v>2876</v>
      </c>
      <c r="M484" t="s">
        <v>2876</v>
      </c>
      <c r="N484" t="s">
        <v>2876</v>
      </c>
      <c r="O484" t="s">
        <v>2876</v>
      </c>
      <c r="P484" t="s">
        <v>2876</v>
      </c>
      <c r="Q484" t="s">
        <v>2877</v>
      </c>
      <c r="R484" t="s">
        <v>2948</v>
      </c>
      <c r="S484">
        <f>VLOOKUP(ACCOUNTEXSEG,Sheet6!$A$2:$C$4000,3,TRUE)</f>
        <v>9845.59</v>
      </c>
      <c r="T484">
        <f>IF(ACCTTYPE="I",0,OPENBALN)</f>
        <v>10546.56</v>
      </c>
      <c r="U484">
        <v>-1339.94</v>
      </c>
      <c r="V484">
        <v>-1253.5</v>
      </c>
      <c r="W484">
        <v>-1339.94</v>
      </c>
      <c r="X484">
        <v>-1296.72</v>
      </c>
      <c r="Y484" s="179">
        <v>-1339.94</v>
      </c>
      <c r="Z484">
        <v>-1296.72</v>
      </c>
      <c r="AA484">
        <v>-1339.94</v>
      </c>
      <c r="AB484">
        <v>-1339.94</v>
      </c>
      <c r="AC484">
        <v>16218.38</v>
      </c>
      <c r="AD484">
        <v>-1500.81</v>
      </c>
      <c r="AE484">
        <v>-1452.4</v>
      </c>
      <c r="AF484">
        <v>-1500.81</v>
      </c>
      <c r="AG484">
        <v>-1500.81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 s="179">
        <v>-1256.04</v>
      </c>
      <c r="AV484">
        <v>-1134.49</v>
      </c>
      <c r="AW484">
        <v>-1256.04</v>
      </c>
      <c r="AX484">
        <v>-1215.52</v>
      </c>
      <c r="AY484">
        <v>-1256.04</v>
      </c>
      <c r="AZ484">
        <v>-1215.52</v>
      </c>
      <c r="BA484">
        <v>-1256.04</v>
      </c>
      <c r="BB484">
        <v>-1256.04</v>
      </c>
      <c r="BC484">
        <v>14523.3</v>
      </c>
      <c r="BD484">
        <v>-1339.94</v>
      </c>
      <c r="BE484">
        <v>-1296.72</v>
      </c>
      <c r="BF484">
        <v>-1339.94</v>
      </c>
      <c r="BG484">
        <v>-1339.94</v>
      </c>
      <c r="BH484">
        <v>313.99250000000001</v>
      </c>
      <c r="BI484">
        <v>306.79624999999999</v>
      </c>
      <c r="BJ484">
        <v>291.28874999999999</v>
      </c>
      <c r="BK484">
        <v>273.92124999999999</v>
      </c>
      <c r="BL484">
        <v>0</v>
      </c>
      <c r="BM484" t="s">
        <v>2879</v>
      </c>
      <c r="BN484">
        <v>20190701</v>
      </c>
      <c r="BO484">
        <v>11764.28</v>
      </c>
      <c r="BP484" t="s">
        <v>239</v>
      </c>
      <c r="BQ484">
        <v>10546.56</v>
      </c>
      <c r="BR484">
        <v>2020</v>
      </c>
      <c r="BS484" t="s">
        <v>359</v>
      </c>
      <c r="BT484">
        <v>11764.28</v>
      </c>
    </row>
    <row r="485" spans="1:72" x14ac:dyDescent="0.2">
      <c r="A485" t="s">
        <v>958</v>
      </c>
      <c r="B485" t="s">
        <v>3454</v>
      </c>
      <c r="C485" t="s">
        <v>3406</v>
      </c>
      <c r="D485">
        <f>IF(TYPE="R",40,IF(ISNA(INDEX(Categories!D:E,MATCH(GROUPTYPE,Categories!D:D,0),2)),0,INDEX(Categories!D:E,MATCH(GROUPTYPE,Categories!D:D,0),2)))</f>
        <v>20</v>
      </c>
      <c r="E485" t="str">
        <f>IF(TYPE="R","Retained Earnings",IF(ISNA(INDEX(Categories!D:F,MATCH(GLCATCODE,Categories!E:E,0),3)),0,INDEX(Categories!D:F,MATCH(GLCATCODE,Categories!E:E,0),3)))</f>
        <v>Current Assets</v>
      </c>
      <c r="F485" t="s">
        <v>239</v>
      </c>
      <c r="G485" t="s">
        <v>2716</v>
      </c>
      <c r="H485" t="s">
        <v>3444</v>
      </c>
      <c r="I485" t="s">
        <v>2899</v>
      </c>
      <c r="J485" t="s">
        <v>2876</v>
      </c>
      <c r="K485" t="s">
        <v>2876</v>
      </c>
      <c r="L485" t="s">
        <v>2876</v>
      </c>
      <c r="M485" t="s">
        <v>2876</v>
      </c>
      <c r="N485" t="s">
        <v>2876</v>
      </c>
      <c r="O485" t="s">
        <v>2876</v>
      </c>
      <c r="P485" t="s">
        <v>2876</v>
      </c>
      <c r="Q485" t="s">
        <v>2877</v>
      </c>
      <c r="R485" t="s">
        <v>2948</v>
      </c>
      <c r="S485">
        <f>VLOOKUP(ACCOUNTEXSEG,Sheet6!$A$2:$C$4000,3,TRUE)</f>
        <v>-1388.8</v>
      </c>
      <c r="T485">
        <f>IF(ACCTTYPE="I",0,OPENBALN)</f>
        <v>-4519.04</v>
      </c>
      <c r="U485">
        <v>-268.36</v>
      </c>
      <c r="V485">
        <v>-251.04</v>
      </c>
      <c r="W485">
        <v>-268.36</v>
      </c>
      <c r="X485">
        <v>-259.7</v>
      </c>
      <c r="Y485" s="179">
        <v>-268.36</v>
      </c>
      <c r="Z485">
        <v>5834.86</v>
      </c>
      <c r="AA485">
        <v>-268.36</v>
      </c>
      <c r="AB485">
        <v>-268.36</v>
      </c>
      <c r="AC485">
        <v>3147.71</v>
      </c>
      <c r="AD485">
        <v>-291.27999999999997</v>
      </c>
      <c r="AE485">
        <v>-281.88</v>
      </c>
      <c r="AF485">
        <v>-291.27999999999997</v>
      </c>
      <c r="AG485">
        <v>-291.27999999999997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 s="179">
        <v>-266.92</v>
      </c>
      <c r="AV485">
        <v>-241.09</v>
      </c>
      <c r="AW485">
        <v>-266.92</v>
      </c>
      <c r="AX485">
        <v>-258.31</v>
      </c>
      <c r="AY485">
        <v>-266.92</v>
      </c>
      <c r="AZ485">
        <v>-258.31</v>
      </c>
      <c r="BA485">
        <v>-266.92</v>
      </c>
      <c r="BB485">
        <v>-266.92</v>
      </c>
      <c r="BC485">
        <v>-241.51</v>
      </c>
      <c r="BD485">
        <v>-268.36</v>
      </c>
      <c r="BE485">
        <v>-259.7</v>
      </c>
      <c r="BF485">
        <v>-268.36</v>
      </c>
      <c r="BG485">
        <v>-268.36</v>
      </c>
      <c r="BH485">
        <v>-368.40875</v>
      </c>
      <c r="BI485">
        <v>17.087499999999999</v>
      </c>
      <c r="BJ485">
        <v>28.971250000000001</v>
      </c>
      <c r="BK485">
        <v>72.665000000000006</v>
      </c>
      <c r="BL485">
        <v>0</v>
      </c>
      <c r="BM485" t="s">
        <v>2879</v>
      </c>
      <c r="BN485">
        <v>20190701</v>
      </c>
      <c r="BO485">
        <v>1746.55</v>
      </c>
      <c r="BP485" t="s">
        <v>239</v>
      </c>
      <c r="BQ485">
        <v>-4519.04</v>
      </c>
      <c r="BR485">
        <v>2020</v>
      </c>
      <c r="BS485" t="s">
        <v>359</v>
      </c>
      <c r="BT485">
        <v>1746.55</v>
      </c>
    </row>
    <row r="486" spans="1:72" x14ac:dyDescent="0.2">
      <c r="A486" t="s">
        <v>959</v>
      </c>
      <c r="B486" t="s">
        <v>3455</v>
      </c>
      <c r="C486" t="s">
        <v>3406</v>
      </c>
      <c r="D486">
        <f>IF(TYPE="R",40,IF(ISNA(INDEX(Categories!D:E,MATCH(GROUPTYPE,Categories!D:D,0),2)),0,INDEX(Categories!D:E,MATCH(GROUPTYPE,Categories!D:D,0),2)))</f>
        <v>20</v>
      </c>
      <c r="E486" t="str">
        <f>IF(TYPE="R","Retained Earnings",IF(ISNA(INDEX(Categories!D:F,MATCH(GLCATCODE,Categories!E:E,0),3)),0,INDEX(Categories!D:F,MATCH(GLCATCODE,Categories!E:E,0),3)))</f>
        <v>Current Assets</v>
      </c>
      <c r="F486" t="s">
        <v>239</v>
      </c>
      <c r="G486" t="s">
        <v>2717</v>
      </c>
      <c r="H486" t="s">
        <v>3444</v>
      </c>
      <c r="I486" t="s">
        <v>2901</v>
      </c>
      <c r="J486" t="s">
        <v>2876</v>
      </c>
      <c r="K486" t="s">
        <v>2876</v>
      </c>
      <c r="L486" t="s">
        <v>2876</v>
      </c>
      <c r="M486" t="s">
        <v>2876</v>
      </c>
      <c r="N486" t="s">
        <v>2876</v>
      </c>
      <c r="O486" t="s">
        <v>2876</v>
      </c>
      <c r="P486" t="s">
        <v>2876</v>
      </c>
      <c r="Q486" t="s">
        <v>2877</v>
      </c>
      <c r="R486" t="s">
        <v>2948</v>
      </c>
      <c r="S486">
        <f>VLOOKUP(ACCOUNTEXSEG,Sheet6!$A$2:$C$4000,3,TRUE)</f>
        <v>0</v>
      </c>
      <c r="T486">
        <f>IF(ACCTTYPE="I",0,OPENBALN)</f>
        <v>0</v>
      </c>
      <c r="U486">
        <v>0</v>
      </c>
      <c r="V486">
        <v>0</v>
      </c>
      <c r="W486">
        <v>0</v>
      </c>
      <c r="X486">
        <v>0</v>
      </c>
      <c r="Y486" s="179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 s="179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 t="s">
        <v>2879</v>
      </c>
      <c r="BN486">
        <v>20190701</v>
      </c>
      <c r="BO486">
        <v>0</v>
      </c>
      <c r="BP486" t="s">
        <v>239</v>
      </c>
      <c r="BQ486">
        <v>0</v>
      </c>
      <c r="BR486">
        <v>2020</v>
      </c>
      <c r="BS486" t="s">
        <v>359</v>
      </c>
      <c r="BT486">
        <v>0</v>
      </c>
    </row>
    <row r="487" spans="1:72" x14ac:dyDescent="0.2">
      <c r="A487" t="s">
        <v>960</v>
      </c>
      <c r="B487" t="s">
        <v>3456</v>
      </c>
      <c r="C487" t="s">
        <v>3406</v>
      </c>
      <c r="D487">
        <f>IF(TYPE="R",40,IF(ISNA(INDEX(Categories!D:E,MATCH(GROUPTYPE,Categories!D:D,0),2)),0,INDEX(Categories!D:E,MATCH(GROUPTYPE,Categories!D:D,0),2)))</f>
        <v>20</v>
      </c>
      <c r="E487" t="str">
        <f>IF(TYPE="R","Retained Earnings",IF(ISNA(INDEX(Categories!D:F,MATCH(GLCATCODE,Categories!E:E,0),3)),0,INDEX(Categories!D:F,MATCH(GLCATCODE,Categories!E:E,0),3)))</f>
        <v>Current Assets</v>
      </c>
      <c r="F487" t="s">
        <v>239</v>
      </c>
      <c r="G487" t="s">
        <v>2718</v>
      </c>
      <c r="H487" t="s">
        <v>3444</v>
      </c>
      <c r="I487" t="s">
        <v>2903</v>
      </c>
      <c r="J487" t="s">
        <v>2876</v>
      </c>
      <c r="K487" t="s">
        <v>2876</v>
      </c>
      <c r="L487" t="s">
        <v>2876</v>
      </c>
      <c r="M487" t="s">
        <v>2876</v>
      </c>
      <c r="N487" t="s">
        <v>2876</v>
      </c>
      <c r="O487" t="s">
        <v>2876</v>
      </c>
      <c r="P487" t="s">
        <v>2876</v>
      </c>
      <c r="Q487" t="s">
        <v>2877</v>
      </c>
      <c r="R487" t="s">
        <v>2948</v>
      </c>
      <c r="S487">
        <f>VLOOKUP(ACCOUNTEXSEG,Sheet6!$A$2:$C$4000,3,TRUE)</f>
        <v>0</v>
      </c>
      <c r="T487">
        <f>IF(ACCTTYPE="I",0,OPENBALN)</f>
        <v>0</v>
      </c>
      <c r="U487">
        <v>0</v>
      </c>
      <c r="V487">
        <v>0</v>
      </c>
      <c r="W487">
        <v>0</v>
      </c>
      <c r="X487">
        <v>0</v>
      </c>
      <c r="Y487" s="179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 s="179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 t="s">
        <v>2879</v>
      </c>
      <c r="BN487">
        <v>20190701</v>
      </c>
      <c r="BO487">
        <v>0</v>
      </c>
      <c r="BP487" t="s">
        <v>239</v>
      </c>
      <c r="BQ487">
        <v>0</v>
      </c>
      <c r="BR487">
        <v>2020</v>
      </c>
      <c r="BS487" t="s">
        <v>359</v>
      </c>
      <c r="BT487">
        <v>0</v>
      </c>
    </row>
    <row r="488" spans="1:72" x14ac:dyDescent="0.2">
      <c r="A488" t="s">
        <v>1043</v>
      </c>
      <c r="B488" t="s">
        <v>3457</v>
      </c>
      <c r="C488" t="s">
        <v>3406</v>
      </c>
      <c r="D488">
        <f>IF(TYPE="R",40,IF(ISNA(INDEX(Categories!D:E,MATCH(GROUPTYPE,Categories!D:D,0),2)),0,INDEX(Categories!D:E,MATCH(GROUPTYPE,Categories!D:D,0),2)))</f>
        <v>20</v>
      </c>
      <c r="E488" t="str">
        <f>IF(TYPE="R","Retained Earnings",IF(ISNA(INDEX(Categories!D:F,MATCH(GLCATCODE,Categories!E:E,0),3)),0,INDEX(Categories!D:F,MATCH(GLCATCODE,Categories!E:E,0),3)))</f>
        <v>Current Assets</v>
      </c>
      <c r="F488" t="s">
        <v>239</v>
      </c>
      <c r="G488" t="s">
        <v>2719</v>
      </c>
      <c r="H488" t="s">
        <v>3444</v>
      </c>
      <c r="I488" t="s">
        <v>2905</v>
      </c>
      <c r="J488" t="s">
        <v>2876</v>
      </c>
      <c r="K488" t="s">
        <v>2876</v>
      </c>
      <c r="L488" t="s">
        <v>2876</v>
      </c>
      <c r="M488" t="s">
        <v>2876</v>
      </c>
      <c r="N488" t="s">
        <v>2876</v>
      </c>
      <c r="O488" t="s">
        <v>2876</v>
      </c>
      <c r="P488" t="s">
        <v>2876</v>
      </c>
      <c r="Q488" t="s">
        <v>2877</v>
      </c>
      <c r="R488" t="s">
        <v>2948</v>
      </c>
      <c r="S488">
        <f>VLOOKUP(ACCOUNTEXSEG,Sheet6!$A$2:$C$4000,3,TRUE)</f>
        <v>24.04</v>
      </c>
      <c r="T488">
        <f>IF(ACCTTYPE="I",0,OPENBALN)</f>
        <v>44.54</v>
      </c>
      <c r="U488">
        <v>-0.81</v>
      </c>
      <c r="V488">
        <v>-0.76</v>
      </c>
      <c r="W488">
        <v>-0.81</v>
      </c>
      <c r="X488">
        <v>-0.78</v>
      </c>
      <c r="Y488" s="179">
        <v>-0.81</v>
      </c>
      <c r="Z488">
        <v>-0.78</v>
      </c>
      <c r="AA488">
        <v>-0.81</v>
      </c>
      <c r="AB488">
        <v>-0.81</v>
      </c>
      <c r="AC488">
        <v>9.8000000000000007</v>
      </c>
      <c r="AD488">
        <v>-0.91</v>
      </c>
      <c r="AE488">
        <v>-0.88</v>
      </c>
      <c r="AF488">
        <v>-0.91</v>
      </c>
      <c r="AG488">
        <v>-0.91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 s="179">
        <v>-0.76</v>
      </c>
      <c r="AV488">
        <v>-0.68</v>
      </c>
      <c r="AW488">
        <v>-0.76</v>
      </c>
      <c r="AX488">
        <v>-0.74</v>
      </c>
      <c r="AY488">
        <v>-0.76</v>
      </c>
      <c r="AZ488">
        <v>-0.74</v>
      </c>
      <c r="BA488">
        <v>-0.76</v>
      </c>
      <c r="BB488">
        <v>-0.76</v>
      </c>
      <c r="BC488">
        <v>28.86</v>
      </c>
      <c r="BD488">
        <v>-0.81</v>
      </c>
      <c r="BE488">
        <v>-0.78</v>
      </c>
      <c r="BF488">
        <v>-0.81</v>
      </c>
      <c r="BG488">
        <v>-0.81</v>
      </c>
      <c r="BH488">
        <v>2.4500000000000002</v>
      </c>
      <c r="BI488">
        <v>0.1</v>
      </c>
      <c r="BJ488">
        <v>9.1249999999999998E-2</v>
      </c>
      <c r="BK488">
        <v>417.70875000000001</v>
      </c>
      <c r="BL488">
        <v>0</v>
      </c>
      <c r="BM488" t="s">
        <v>2879</v>
      </c>
      <c r="BN488">
        <v>20190701</v>
      </c>
      <c r="BO488">
        <v>45.27</v>
      </c>
      <c r="BP488" t="s">
        <v>239</v>
      </c>
      <c r="BQ488">
        <v>44.54</v>
      </c>
      <c r="BR488">
        <v>2020</v>
      </c>
      <c r="BS488" t="s">
        <v>359</v>
      </c>
      <c r="BT488">
        <v>45.27</v>
      </c>
    </row>
    <row r="489" spans="1:72" x14ac:dyDescent="0.2">
      <c r="A489" t="s">
        <v>1044</v>
      </c>
      <c r="B489" t="s">
        <v>3458</v>
      </c>
      <c r="C489" t="s">
        <v>3406</v>
      </c>
      <c r="D489">
        <f>IF(TYPE="R",40,IF(ISNA(INDEX(Categories!D:E,MATCH(GROUPTYPE,Categories!D:D,0),2)),0,INDEX(Categories!D:E,MATCH(GROUPTYPE,Categories!D:D,0),2)))</f>
        <v>20</v>
      </c>
      <c r="E489" t="str">
        <f>IF(TYPE="R","Retained Earnings",IF(ISNA(INDEX(Categories!D:F,MATCH(GLCATCODE,Categories!E:E,0),3)),0,INDEX(Categories!D:F,MATCH(GLCATCODE,Categories!E:E,0),3)))</f>
        <v>Current Assets</v>
      </c>
      <c r="F489" t="s">
        <v>239</v>
      </c>
      <c r="G489" t="s">
        <v>2720</v>
      </c>
      <c r="H489" t="s">
        <v>3444</v>
      </c>
      <c r="I489" t="s">
        <v>2907</v>
      </c>
      <c r="J489" t="s">
        <v>2876</v>
      </c>
      <c r="K489" t="s">
        <v>2876</v>
      </c>
      <c r="L489" t="s">
        <v>2876</v>
      </c>
      <c r="M489" t="s">
        <v>2876</v>
      </c>
      <c r="N489" t="s">
        <v>2876</v>
      </c>
      <c r="O489" t="s">
        <v>2876</v>
      </c>
      <c r="P489" t="s">
        <v>2876</v>
      </c>
      <c r="Q489" t="s">
        <v>2877</v>
      </c>
      <c r="R489" t="s">
        <v>2948</v>
      </c>
      <c r="S489">
        <f>VLOOKUP(ACCOUNTEXSEG,Sheet6!$A$2:$C$4000,3,TRUE)</f>
        <v>172.2</v>
      </c>
      <c r="T489">
        <f>IF(ACCTTYPE="I",0,OPENBALN)</f>
        <v>177.52</v>
      </c>
      <c r="U489">
        <v>-2.5099999999999998</v>
      </c>
      <c r="V489">
        <v>-2.35</v>
      </c>
      <c r="W489">
        <v>-2.5099999999999998</v>
      </c>
      <c r="X489">
        <v>-2.44</v>
      </c>
      <c r="Y489" s="179">
        <v>-2.5099999999999998</v>
      </c>
      <c r="Z489">
        <v>-2.44</v>
      </c>
      <c r="AA489">
        <v>-2.5099999999999998</v>
      </c>
      <c r="AB489">
        <v>-2.5099999999999998</v>
      </c>
      <c r="AC489">
        <v>30.44</v>
      </c>
      <c r="AD489">
        <v>-2.82</v>
      </c>
      <c r="AE489">
        <v>-2.73</v>
      </c>
      <c r="AF489">
        <v>-2.82</v>
      </c>
      <c r="AG489">
        <v>-2.82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 s="179">
        <v>-2.35</v>
      </c>
      <c r="AV489">
        <v>-2.13</v>
      </c>
      <c r="AW489">
        <v>-2.35</v>
      </c>
      <c r="AX489">
        <v>-2.29</v>
      </c>
      <c r="AY489">
        <v>-2.35</v>
      </c>
      <c r="AZ489">
        <v>-2.29</v>
      </c>
      <c r="BA489">
        <v>-2.35</v>
      </c>
      <c r="BB489">
        <v>-2.35</v>
      </c>
      <c r="BC489">
        <v>31.24</v>
      </c>
      <c r="BD489">
        <v>-2.5099999999999998</v>
      </c>
      <c r="BE489">
        <v>-2.44</v>
      </c>
      <c r="BF489">
        <v>-2.5099999999999998</v>
      </c>
      <c r="BG489">
        <v>-2.5099999999999998</v>
      </c>
      <c r="BH489">
        <v>19.805</v>
      </c>
      <c r="BI489">
        <v>19.327500000000001</v>
      </c>
      <c r="BJ489">
        <v>19.30125</v>
      </c>
      <c r="BK489">
        <v>19.265000000000001</v>
      </c>
      <c r="BL489">
        <v>0</v>
      </c>
      <c r="BM489" t="s">
        <v>2879</v>
      </c>
      <c r="BN489">
        <v>20190701</v>
      </c>
      <c r="BO489">
        <v>179.81</v>
      </c>
      <c r="BP489" t="s">
        <v>239</v>
      </c>
      <c r="BQ489">
        <v>177.52</v>
      </c>
      <c r="BR489">
        <v>2020</v>
      </c>
      <c r="BS489" t="s">
        <v>359</v>
      </c>
      <c r="BT489">
        <v>179.81</v>
      </c>
    </row>
    <row r="490" spans="1:72" x14ac:dyDescent="0.2">
      <c r="A490" t="s">
        <v>1045</v>
      </c>
      <c r="B490" t="s">
        <v>3459</v>
      </c>
      <c r="C490" t="s">
        <v>3406</v>
      </c>
      <c r="D490">
        <f>IF(TYPE="R",40,IF(ISNA(INDEX(Categories!D:E,MATCH(GROUPTYPE,Categories!D:D,0),2)),0,INDEX(Categories!D:E,MATCH(GROUPTYPE,Categories!D:D,0),2)))</f>
        <v>20</v>
      </c>
      <c r="E490" t="str">
        <f>IF(TYPE="R","Retained Earnings",IF(ISNA(INDEX(Categories!D:F,MATCH(GLCATCODE,Categories!E:E,0),3)),0,INDEX(Categories!D:F,MATCH(GLCATCODE,Categories!E:E,0),3)))</f>
        <v>Current Assets</v>
      </c>
      <c r="F490" t="s">
        <v>239</v>
      </c>
      <c r="G490" t="s">
        <v>2721</v>
      </c>
      <c r="H490" t="s">
        <v>3444</v>
      </c>
      <c r="I490" t="s">
        <v>2909</v>
      </c>
      <c r="J490" t="s">
        <v>2876</v>
      </c>
      <c r="K490" t="s">
        <v>2876</v>
      </c>
      <c r="L490" t="s">
        <v>2876</v>
      </c>
      <c r="M490" t="s">
        <v>2876</v>
      </c>
      <c r="N490" t="s">
        <v>2876</v>
      </c>
      <c r="O490" t="s">
        <v>2876</v>
      </c>
      <c r="P490" t="s">
        <v>2876</v>
      </c>
      <c r="Q490" t="s">
        <v>2877</v>
      </c>
      <c r="R490" t="s">
        <v>2948</v>
      </c>
      <c r="S490">
        <f>VLOOKUP(ACCOUNTEXSEG,Sheet6!$A$2:$C$4000,3,TRUE)</f>
        <v>3330.43</v>
      </c>
      <c r="T490">
        <f>IF(ACCTTYPE="I",0,OPENBALN)</f>
        <v>6458.02</v>
      </c>
      <c r="U490">
        <v>-2.85</v>
      </c>
      <c r="V490">
        <v>-2.67</v>
      </c>
      <c r="W490">
        <v>-2.85</v>
      </c>
      <c r="X490">
        <v>-2.76</v>
      </c>
      <c r="Y490" s="179">
        <v>-2.85</v>
      </c>
      <c r="Z490">
        <v>-6097.32</v>
      </c>
      <c r="AA490">
        <v>-2.85</v>
      </c>
      <c r="AB490">
        <v>-2.85</v>
      </c>
      <c r="AC490">
        <v>34.53</v>
      </c>
      <c r="AD490">
        <v>-3.19</v>
      </c>
      <c r="AE490">
        <v>-3.1</v>
      </c>
      <c r="AF490">
        <v>-3.19</v>
      </c>
      <c r="AG490">
        <v>-3.19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 s="179">
        <v>-2.67</v>
      </c>
      <c r="AV490">
        <v>-2.42</v>
      </c>
      <c r="AW490">
        <v>-2.67</v>
      </c>
      <c r="AX490">
        <v>-2.59</v>
      </c>
      <c r="AY490">
        <v>-2.67</v>
      </c>
      <c r="AZ490">
        <v>-2.59</v>
      </c>
      <c r="BA490">
        <v>-2.67</v>
      </c>
      <c r="BB490">
        <v>-2.67</v>
      </c>
      <c r="BC490">
        <v>3157</v>
      </c>
      <c r="BD490">
        <v>-2.85</v>
      </c>
      <c r="BE490">
        <v>-2.76</v>
      </c>
      <c r="BF490">
        <v>-2.85</v>
      </c>
      <c r="BG490">
        <v>-2.85</v>
      </c>
      <c r="BH490">
        <v>414.35250000000002</v>
      </c>
      <c r="BI490">
        <v>26.487500000000001</v>
      </c>
      <c r="BJ490">
        <v>26.452500000000001</v>
      </c>
      <c r="BK490">
        <v>26.41375</v>
      </c>
      <c r="BL490">
        <v>0</v>
      </c>
      <c r="BM490" t="s">
        <v>2879</v>
      </c>
      <c r="BN490">
        <v>20190701</v>
      </c>
      <c r="BO490">
        <v>366.07</v>
      </c>
      <c r="BP490" t="s">
        <v>239</v>
      </c>
      <c r="BQ490">
        <v>6458.02</v>
      </c>
      <c r="BR490">
        <v>2020</v>
      </c>
      <c r="BS490" t="s">
        <v>359</v>
      </c>
      <c r="BT490">
        <v>366.07</v>
      </c>
    </row>
    <row r="491" spans="1:72" x14ac:dyDescent="0.2">
      <c r="A491" t="s">
        <v>961</v>
      </c>
      <c r="B491" t="s">
        <v>3460</v>
      </c>
      <c r="C491" t="s">
        <v>3406</v>
      </c>
      <c r="D491">
        <f>IF(TYPE="R",40,IF(ISNA(INDEX(Categories!D:E,MATCH(GROUPTYPE,Categories!D:D,0),2)),0,INDEX(Categories!D:E,MATCH(GROUPTYPE,Categories!D:D,0),2)))</f>
        <v>20</v>
      </c>
      <c r="E491" t="str">
        <f>IF(TYPE="R","Retained Earnings",IF(ISNA(INDEX(Categories!D:F,MATCH(GLCATCODE,Categories!E:E,0),3)),0,INDEX(Categories!D:F,MATCH(GLCATCODE,Categories!E:E,0),3)))</f>
        <v>Current Assets</v>
      </c>
      <c r="F491" t="s">
        <v>239</v>
      </c>
      <c r="G491" t="s">
        <v>2722</v>
      </c>
      <c r="H491" t="s">
        <v>3444</v>
      </c>
      <c r="I491" t="s">
        <v>3399</v>
      </c>
      <c r="J491" t="s">
        <v>2876</v>
      </c>
      <c r="K491" t="s">
        <v>2876</v>
      </c>
      <c r="L491" t="s">
        <v>2876</v>
      </c>
      <c r="M491" t="s">
        <v>2876</v>
      </c>
      <c r="N491" t="s">
        <v>2876</v>
      </c>
      <c r="O491" t="s">
        <v>2876</v>
      </c>
      <c r="P491" t="s">
        <v>2876</v>
      </c>
      <c r="Q491" t="s">
        <v>2877</v>
      </c>
      <c r="R491" t="s">
        <v>2948</v>
      </c>
      <c r="S491">
        <f>VLOOKUP(ACCOUNTEXSEG,Sheet6!$A$2:$C$4000,3,TRUE)</f>
        <v>0.02</v>
      </c>
      <c r="T491">
        <f>IF(ACCTTYPE="I",0,OPENBALN)</f>
        <v>0.02</v>
      </c>
      <c r="U491">
        <v>0</v>
      </c>
      <c r="V491">
        <v>0</v>
      </c>
      <c r="W491">
        <v>0</v>
      </c>
      <c r="X491">
        <v>0</v>
      </c>
      <c r="Y491" s="179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 s="179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2.5000000000000001E-3</v>
      </c>
      <c r="BI491">
        <v>2.5000000000000001E-3</v>
      </c>
      <c r="BJ491">
        <v>2.5000000000000001E-3</v>
      </c>
      <c r="BK491">
        <v>0</v>
      </c>
      <c r="BL491">
        <v>0</v>
      </c>
      <c r="BM491" t="s">
        <v>2879</v>
      </c>
      <c r="BN491">
        <v>20190701</v>
      </c>
      <c r="BO491">
        <v>0.02</v>
      </c>
      <c r="BP491" t="s">
        <v>239</v>
      </c>
      <c r="BQ491">
        <v>0.02</v>
      </c>
      <c r="BR491">
        <v>2020</v>
      </c>
      <c r="BS491" t="s">
        <v>359</v>
      </c>
      <c r="BT491">
        <v>0.02</v>
      </c>
    </row>
    <row r="492" spans="1:72" x14ac:dyDescent="0.2">
      <c r="A492" t="s">
        <v>962</v>
      </c>
      <c r="B492" t="s">
        <v>3461</v>
      </c>
      <c r="C492" t="s">
        <v>3406</v>
      </c>
      <c r="D492">
        <f>IF(TYPE="R",40,IF(ISNA(INDEX(Categories!D:E,MATCH(GROUPTYPE,Categories!D:D,0),2)),0,INDEX(Categories!D:E,MATCH(GROUPTYPE,Categories!D:D,0),2)))</f>
        <v>20</v>
      </c>
      <c r="E492" t="str">
        <f>IF(TYPE="R","Retained Earnings",IF(ISNA(INDEX(Categories!D:F,MATCH(GLCATCODE,Categories!E:E,0),3)),0,INDEX(Categories!D:F,MATCH(GLCATCODE,Categories!E:E,0),3)))</f>
        <v>Current Assets</v>
      </c>
      <c r="F492" t="s">
        <v>239</v>
      </c>
      <c r="G492" t="s">
        <v>2723</v>
      </c>
      <c r="H492" t="s">
        <v>3462</v>
      </c>
      <c r="I492" t="s">
        <v>2875</v>
      </c>
      <c r="J492" t="s">
        <v>2876</v>
      </c>
      <c r="K492" t="s">
        <v>2876</v>
      </c>
      <c r="L492" t="s">
        <v>2876</v>
      </c>
      <c r="M492" t="s">
        <v>2876</v>
      </c>
      <c r="N492" t="s">
        <v>2876</v>
      </c>
      <c r="O492" t="s">
        <v>2876</v>
      </c>
      <c r="P492" t="s">
        <v>2876</v>
      </c>
      <c r="Q492" t="s">
        <v>2877</v>
      </c>
      <c r="R492" t="s">
        <v>2948</v>
      </c>
      <c r="S492">
        <f>VLOOKUP(ACCOUNTEXSEG,Sheet6!$A$2:$C$4000,3,TRUE)</f>
        <v>-0.09</v>
      </c>
      <c r="T492">
        <f>IF(ACCTTYPE="I",0,OPENBALN)</f>
        <v>0</v>
      </c>
      <c r="U492">
        <v>1720.95</v>
      </c>
      <c r="V492">
        <v>-831.79</v>
      </c>
      <c r="W492">
        <v>-889.16</v>
      </c>
      <c r="X492">
        <v>0</v>
      </c>
      <c r="Y492" s="179">
        <v>2298.14</v>
      </c>
      <c r="Z492">
        <v>-2298.14</v>
      </c>
      <c r="AA492">
        <v>958.71</v>
      </c>
      <c r="AB492">
        <v>-487.21</v>
      </c>
      <c r="AC492">
        <v>-471.5</v>
      </c>
      <c r="AD492">
        <v>1255.1500000000001</v>
      </c>
      <c r="AE492">
        <v>-617.28</v>
      </c>
      <c r="AF492">
        <v>-637.86</v>
      </c>
      <c r="AG492">
        <v>-637.86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 s="179">
        <v>0</v>
      </c>
      <c r="AV492">
        <v>823.64</v>
      </c>
      <c r="AW492">
        <v>-823.55</v>
      </c>
      <c r="AX492">
        <v>1634.56</v>
      </c>
      <c r="AY492">
        <v>-830.68</v>
      </c>
      <c r="AZ492">
        <v>-803.88</v>
      </c>
      <c r="BA492">
        <v>1550.88</v>
      </c>
      <c r="BB492">
        <v>-788.15</v>
      </c>
      <c r="BC492">
        <v>-762.73</v>
      </c>
      <c r="BD492">
        <v>1714.22</v>
      </c>
      <c r="BE492">
        <v>-843.06</v>
      </c>
      <c r="BF492">
        <v>-871.16</v>
      </c>
      <c r="BG492">
        <v>-871.16</v>
      </c>
      <c r="BH492">
        <v>0</v>
      </c>
      <c r="BI492">
        <v>0</v>
      </c>
      <c r="BJ492">
        <v>0</v>
      </c>
      <c r="BK492">
        <v>0</v>
      </c>
      <c r="BL492">
        <v>0</v>
      </c>
      <c r="BM492" t="s">
        <v>2879</v>
      </c>
      <c r="BN492">
        <v>20190701</v>
      </c>
      <c r="BO492">
        <v>0.01</v>
      </c>
      <c r="BP492" t="s">
        <v>239</v>
      </c>
      <c r="BQ492">
        <v>0</v>
      </c>
      <c r="BR492">
        <v>2020</v>
      </c>
      <c r="BS492" t="s">
        <v>359</v>
      </c>
      <c r="BT492">
        <v>0.01</v>
      </c>
    </row>
    <row r="493" spans="1:72" x14ac:dyDescent="0.2">
      <c r="A493" t="s">
        <v>963</v>
      </c>
      <c r="B493" t="s">
        <v>3463</v>
      </c>
      <c r="C493" t="s">
        <v>3406</v>
      </c>
      <c r="D493">
        <f>IF(TYPE="R",40,IF(ISNA(INDEX(Categories!D:E,MATCH(GROUPTYPE,Categories!D:D,0),2)),0,INDEX(Categories!D:E,MATCH(GROUPTYPE,Categories!D:D,0),2)))</f>
        <v>20</v>
      </c>
      <c r="E493" t="str">
        <f>IF(TYPE="R","Retained Earnings",IF(ISNA(INDEX(Categories!D:F,MATCH(GLCATCODE,Categories!E:E,0),3)),0,INDEX(Categories!D:F,MATCH(GLCATCODE,Categories!E:E,0),3)))</f>
        <v>Current Assets</v>
      </c>
      <c r="F493" t="s">
        <v>239</v>
      </c>
      <c r="G493" t="s">
        <v>2724</v>
      </c>
      <c r="H493" t="s">
        <v>3462</v>
      </c>
      <c r="I493" t="s">
        <v>2881</v>
      </c>
      <c r="J493" t="s">
        <v>2876</v>
      </c>
      <c r="K493" t="s">
        <v>2876</v>
      </c>
      <c r="L493" t="s">
        <v>2876</v>
      </c>
      <c r="M493" t="s">
        <v>2876</v>
      </c>
      <c r="N493" t="s">
        <v>2876</v>
      </c>
      <c r="O493" t="s">
        <v>2876</v>
      </c>
      <c r="P493" t="s">
        <v>2876</v>
      </c>
      <c r="Q493" t="s">
        <v>2877</v>
      </c>
      <c r="R493" t="s">
        <v>2948</v>
      </c>
      <c r="S493">
        <f>VLOOKUP(ACCOUNTEXSEG,Sheet6!$A$2:$C$4000,3,TRUE)</f>
        <v>0</v>
      </c>
      <c r="T493">
        <f>IF(ACCTTYPE="I",0,OPENBALN)</f>
        <v>0</v>
      </c>
      <c r="U493">
        <v>2918.98</v>
      </c>
      <c r="V493">
        <v>-1410.84</v>
      </c>
      <c r="W493">
        <v>-1508.14</v>
      </c>
      <c r="X493">
        <v>2882.04</v>
      </c>
      <c r="Y493" s="179">
        <v>-1464.64</v>
      </c>
      <c r="Z493">
        <v>-1417.4</v>
      </c>
      <c r="AA493">
        <v>1970.32</v>
      </c>
      <c r="AB493">
        <v>-1001.31</v>
      </c>
      <c r="AC493">
        <v>-969.01</v>
      </c>
      <c r="AD493">
        <v>2039.22</v>
      </c>
      <c r="AE493">
        <v>-1002.89</v>
      </c>
      <c r="AF493">
        <v>-1036.32</v>
      </c>
      <c r="AG493">
        <v>-1036.32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 s="179">
        <v>2869.94</v>
      </c>
      <c r="AV493">
        <v>-1362</v>
      </c>
      <c r="AW493">
        <v>-1507.93</v>
      </c>
      <c r="AX493">
        <v>2828.24</v>
      </c>
      <c r="AY493">
        <v>-1437.31</v>
      </c>
      <c r="AZ493">
        <v>-1390.94</v>
      </c>
      <c r="BA493">
        <v>2910.4</v>
      </c>
      <c r="BB493">
        <v>-1479.06</v>
      </c>
      <c r="BC493">
        <v>-1431.35</v>
      </c>
      <c r="BD493">
        <v>2932.51</v>
      </c>
      <c r="BE493">
        <v>-1442.21</v>
      </c>
      <c r="BF493">
        <v>-1490.29</v>
      </c>
      <c r="BG493">
        <v>-1490.29</v>
      </c>
      <c r="BH493">
        <v>0</v>
      </c>
      <c r="BI493">
        <v>0</v>
      </c>
      <c r="BJ493">
        <v>0</v>
      </c>
      <c r="BK493">
        <v>0</v>
      </c>
      <c r="BL493">
        <v>0</v>
      </c>
      <c r="BM493" t="s">
        <v>2879</v>
      </c>
      <c r="BN493">
        <v>20190701</v>
      </c>
      <c r="BO493">
        <v>0.01</v>
      </c>
      <c r="BP493" t="s">
        <v>239</v>
      </c>
      <c r="BQ493">
        <v>0</v>
      </c>
      <c r="BR493">
        <v>2020</v>
      </c>
      <c r="BS493" t="s">
        <v>359</v>
      </c>
      <c r="BT493">
        <v>0.01</v>
      </c>
    </row>
    <row r="494" spans="1:72" x14ac:dyDescent="0.2">
      <c r="A494" t="s">
        <v>964</v>
      </c>
      <c r="B494" t="s">
        <v>3464</v>
      </c>
      <c r="C494" t="s">
        <v>3406</v>
      </c>
      <c r="D494">
        <f>IF(TYPE="R",40,IF(ISNA(INDEX(Categories!D:E,MATCH(GROUPTYPE,Categories!D:D,0),2)),0,INDEX(Categories!D:E,MATCH(GROUPTYPE,Categories!D:D,0),2)))</f>
        <v>20</v>
      </c>
      <c r="E494" t="str">
        <f>IF(TYPE="R","Retained Earnings",IF(ISNA(INDEX(Categories!D:F,MATCH(GLCATCODE,Categories!E:E,0),3)),0,INDEX(Categories!D:F,MATCH(GLCATCODE,Categories!E:E,0),3)))</f>
        <v>Current Assets</v>
      </c>
      <c r="F494" t="s">
        <v>239</v>
      </c>
      <c r="G494" t="s">
        <v>2725</v>
      </c>
      <c r="H494" t="s">
        <v>3462</v>
      </c>
      <c r="I494" t="s">
        <v>2883</v>
      </c>
      <c r="J494" t="s">
        <v>2876</v>
      </c>
      <c r="K494" t="s">
        <v>2876</v>
      </c>
      <c r="L494" t="s">
        <v>2876</v>
      </c>
      <c r="M494" t="s">
        <v>2876</v>
      </c>
      <c r="N494" t="s">
        <v>2876</v>
      </c>
      <c r="O494" t="s">
        <v>2876</v>
      </c>
      <c r="P494" t="s">
        <v>2876</v>
      </c>
      <c r="Q494" t="s">
        <v>2877</v>
      </c>
      <c r="R494" t="s">
        <v>2948</v>
      </c>
      <c r="S494">
        <f>VLOOKUP(ACCOUNTEXSEG,Sheet6!$A$2:$C$4000,3,TRUE)</f>
        <v>0</v>
      </c>
      <c r="T494">
        <f>IF(ACCTTYPE="I",0,OPENBALN)</f>
        <v>-0.01</v>
      </c>
      <c r="U494">
        <v>3253.13</v>
      </c>
      <c r="V494">
        <v>-1572.34</v>
      </c>
      <c r="W494">
        <v>-1680.78</v>
      </c>
      <c r="X494">
        <v>3150.66</v>
      </c>
      <c r="Y494" s="179">
        <v>-1601.15</v>
      </c>
      <c r="Z494">
        <v>-1549.51</v>
      </c>
      <c r="AA494">
        <v>1673.97</v>
      </c>
      <c r="AB494">
        <v>-850.71</v>
      </c>
      <c r="AC494">
        <v>-823.27</v>
      </c>
      <c r="AD494">
        <v>1600.59</v>
      </c>
      <c r="AE494">
        <v>-787.17</v>
      </c>
      <c r="AF494">
        <v>-813.41</v>
      </c>
      <c r="AG494">
        <v>-813.41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 s="179">
        <v>3001.89</v>
      </c>
      <c r="AV494">
        <v>-1424.62</v>
      </c>
      <c r="AW494">
        <v>-1577.26</v>
      </c>
      <c r="AX494">
        <v>3028.65</v>
      </c>
      <c r="AY494">
        <v>-1539.15</v>
      </c>
      <c r="AZ494">
        <v>-1489.51</v>
      </c>
      <c r="BA494">
        <v>2768.15</v>
      </c>
      <c r="BB494">
        <v>-1406.77</v>
      </c>
      <c r="BC494">
        <v>-1361.39</v>
      </c>
      <c r="BD494">
        <v>2534.83</v>
      </c>
      <c r="BE494">
        <v>-1246.6400000000001</v>
      </c>
      <c r="BF494">
        <v>-1288.19</v>
      </c>
      <c r="BG494">
        <v>-1288.19</v>
      </c>
      <c r="BH494">
        <v>0</v>
      </c>
      <c r="BI494">
        <v>0</v>
      </c>
      <c r="BJ494">
        <v>0</v>
      </c>
      <c r="BK494">
        <v>0</v>
      </c>
      <c r="BL494">
        <v>0</v>
      </c>
      <c r="BM494" t="s">
        <v>2879</v>
      </c>
      <c r="BN494">
        <v>20190701</v>
      </c>
      <c r="BO494">
        <v>0</v>
      </c>
      <c r="BP494" t="s">
        <v>239</v>
      </c>
      <c r="BQ494">
        <v>-0.01</v>
      </c>
      <c r="BR494">
        <v>2020</v>
      </c>
      <c r="BS494" t="s">
        <v>359</v>
      </c>
      <c r="BT494">
        <v>0</v>
      </c>
    </row>
    <row r="495" spans="1:72" x14ac:dyDescent="0.2">
      <c r="A495" t="s">
        <v>965</v>
      </c>
      <c r="B495" t="s">
        <v>3465</v>
      </c>
      <c r="C495" t="s">
        <v>3406</v>
      </c>
      <c r="D495">
        <f>IF(TYPE="R",40,IF(ISNA(INDEX(Categories!D:E,MATCH(GROUPTYPE,Categories!D:D,0),2)),0,INDEX(Categories!D:E,MATCH(GROUPTYPE,Categories!D:D,0),2)))</f>
        <v>20</v>
      </c>
      <c r="E495" t="str">
        <f>IF(TYPE="R","Retained Earnings",IF(ISNA(INDEX(Categories!D:F,MATCH(GLCATCODE,Categories!E:E,0),3)),0,INDEX(Categories!D:F,MATCH(GLCATCODE,Categories!E:E,0),3)))</f>
        <v>Current Assets</v>
      </c>
      <c r="F495" t="s">
        <v>239</v>
      </c>
      <c r="G495" t="s">
        <v>2726</v>
      </c>
      <c r="H495" t="s">
        <v>3462</v>
      </c>
      <c r="I495" t="s">
        <v>2885</v>
      </c>
      <c r="J495" t="s">
        <v>2876</v>
      </c>
      <c r="K495" t="s">
        <v>2876</v>
      </c>
      <c r="L495" t="s">
        <v>2876</v>
      </c>
      <c r="M495" t="s">
        <v>2876</v>
      </c>
      <c r="N495" t="s">
        <v>2876</v>
      </c>
      <c r="O495" t="s">
        <v>2876</v>
      </c>
      <c r="P495" t="s">
        <v>2876</v>
      </c>
      <c r="Q495" t="s">
        <v>2877</v>
      </c>
      <c r="R495" t="s">
        <v>2948</v>
      </c>
      <c r="S495">
        <f>VLOOKUP(ACCOUNTEXSEG,Sheet6!$A$2:$C$4000,3,TRUE)</f>
        <v>0</v>
      </c>
      <c r="T495">
        <f>IF(ACCTTYPE="I",0,OPENBALN)</f>
        <v>0</v>
      </c>
      <c r="U495">
        <v>1588.08</v>
      </c>
      <c r="V495">
        <v>-767.57</v>
      </c>
      <c r="W495">
        <v>-820.51</v>
      </c>
      <c r="X495">
        <v>1570.59</v>
      </c>
      <c r="Y495" s="179">
        <v>-798.17</v>
      </c>
      <c r="Z495">
        <v>-772.42</v>
      </c>
      <c r="AA495">
        <v>948.21</v>
      </c>
      <c r="AB495">
        <v>-481.88</v>
      </c>
      <c r="AC495">
        <v>-466.33</v>
      </c>
      <c r="AD495">
        <v>963.77</v>
      </c>
      <c r="AE495">
        <v>-473.98</v>
      </c>
      <c r="AF495">
        <v>-489.78</v>
      </c>
      <c r="AG495">
        <v>-489.78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 s="179">
        <v>1676.57</v>
      </c>
      <c r="AV495">
        <v>-795.66</v>
      </c>
      <c r="AW495">
        <v>-880.91</v>
      </c>
      <c r="AX495">
        <v>1727.85</v>
      </c>
      <c r="AY495">
        <v>-878.09</v>
      </c>
      <c r="AZ495">
        <v>-849.76</v>
      </c>
      <c r="BA495">
        <v>1686.94</v>
      </c>
      <c r="BB495">
        <v>-857.3</v>
      </c>
      <c r="BC495">
        <v>-829.65</v>
      </c>
      <c r="BD495">
        <v>1598.76</v>
      </c>
      <c r="BE495">
        <v>-786.27</v>
      </c>
      <c r="BF495">
        <v>-812.48</v>
      </c>
      <c r="BG495">
        <v>-812.48</v>
      </c>
      <c r="BH495">
        <v>0</v>
      </c>
      <c r="BI495">
        <v>0</v>
      </c>
      <c r="BJ495">
        <v>0</v>
      </c>
      <c r="BK495">
        <v>0</v>
      </c>
      <c r="BL495">
        <v>0</v>
      </c>
      <c r="BM495" t="s">
        <v>2879</v>
      </c>
      <c r="BN495">
        <v>20190701</v>
      </c>
      <c r="BO495">
        <v>0.01</v>
      </c>
      <c r="BP495" t="s">
        <v>239</v>
      </c>
      <c r="BQ495">
        <v>0</v>
      </c>
      <c r="BR495">
        <v>2020</v>
      </c>
      <c r="BS495" t="s">
        <v>359</v>
      </c>
      <c r="BT495">
        <v>0.01</v>
      </c>
    </row>
    <row r="496" spans="1:72" x14ac:dyDescent="0.2">
      <c r="A496" t="s">
        <v>966</v>
      </c>
      <c r="B496" t="s">
        <v>3466</v>
      </c>
      <c r="C496" t="s">
        <v>3406</v>
      </c>
      <c r="D496">
        <f>IF(TYPE="R",40,IF(ISNA(INDEX(Categories!D:E,MATCH(GROUPTYPE,Categories!D:D,0),2)),0,INDEX(Categories!D:E,MATCH(GROUPTYPE,Categories!D:D,0),2)))</f>
        <v>20</v>
      </c>
      <c r="E496" t="str">
        <f>IF(TYPE="R","Retained Earnings",IF(ISNA(INDEX(Categories!D:F,MATCH(GLCATCODE,Categories!E:E,0),3)),0,INDEX(Categories!D:F,MATCH(GLCATCODE,Categories!E:E,0),3)))</f>
        <v>Current Assets</v>
      </c>
      <c r="F496" t="s">
        <v>239</v>
      </c>
      <c r="G496" t="s">
        <v>2727</v>
      </c>
      <c r="H496" t="s">
        <v>3462</v>
      </c>
      <c r="I496" t="s">
        <v>2887</v>
      </c>
      <c r="J496" t="s">
        <v>2876</v>
      </c>
      <c r="K496" t="s">
        <v>2876</v>
      </c>
      <c r="L496" t="s">
        <v>2876</v>
      </c>
      <c r="M496" t="s">
        <v>2876</v>
      </c>
      <c r="N496" t="s">
        <v>2876</v>
      </c>
      <c r="O496" t="s">
        <v>2876</v>
      </c>
      <c r="P496" t="s">
        <v>2876</v>
      </c>
      <c r="Q496" t="s">
        <v>2877</v>
      </c>
      <c r="R496" t="s">
        <v>2948</v>
      </c>
      <c r="S496">
        <f>VLOOKUP(ACCOUNTEXSEG,Sheet6!$A$2:$C$4000,3,TRUE)</f>
        <v>0.01</v>
      </c>
      <c r="T496">
        <f>IF(ACCTTYPE="I",0,OPENBALN)</f>
        <v>0</v>
      </c>
      <c r="U496">
        <v>859.19</v>
      </c>
      <c r="V496">
        <v>-415.28</v>
      </c>
      <c r="W496">
        <v>-443.92</v>
      </c>
      <c r="X496">
        <v>949.85</v>
      </c>
      <c r="Y496" s="179">
        <v>-482.71</v>
      </c>
      <c r="Z496">
        <v>-467.13</v>
      </c>
      <c r="AA496">
        <v>561.85</v>
      </c>
      <c r="AB496">
        <v>-285.52999999999997</v>
      </c>
      <c r="AC496">
        <v>-276.32</v>
      </c>
      <c r="AD496">
        <v>648.80999999999995</v>
      </c>
      <c r="AE496">
        <v>-319.08</v>
      </c>
      <c r="AF496">
        <v>-329.72</v>
      </c>
      <c r="AG496">
        <v>-329.72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 s="179">
        <v>465.05</v>
      </c>
      <c r="AV496">
        <v>-220.71</v>
      </c>
      <c r="AW496">
        <v>-244.35</v>
      </c>
      <c r="AX496">
        <v>639.92999999999995</v>
      </c>
      <c r="AY496">
        <v>-325.20999999999998</v>
      </c>
      <c r="AZ496">
        <v>-314.72000000000003</v>
      </c>
      <c r="BA496">
        <v>522.02</v>
      </c>
      <c r="BB496">
        <v>-265.29000000000002</v>
      </c>
      <c r="BC496">
        <v>-256.73</v>
      </c>
      <c r="BD496">
        <v>540.86</v>
      </c>
      <c r="BE496">
        <v>-266</v>
      </c>
      <c r="BF496">
        <v>-274.86</v>
      </c>
      <c r="BG496">
        <v>-274.86</v>
      </c>
      <c r="BH496">
        <v>0</v>
      </c>
      <c r="BI496">
        <v>0</v>
      </c>
      <c r="BJ496">
        <v>0</v>
      </c>
      <c r="BK496">
        <v>0</v>
      </c>
      <c r="BL496">
        <v>0</v>
      </c>
      <c r="BM496" t="s">
        <v>2879</v>
      </c>
      <c r="BN496">
        <v>20190701</v>
      </c>
      <c r="BO496">
        <v>0.01</v>
      </c>
      <c r="BP496" t="s">
        <v>239</v>
      </c>
      <c r="BQ496">
        <v>0</v>
      </c>
      <c r="BR496">
        <v>2020</v>
      </c>
      <c r="BS496" t="s">
        <v>359</v>
      </c>
      <c r="BT496">
        <v>0.01</v>
      </c>
    </row>
    <row r="497" spans="1:72" x14ac:dyDescent="0.2">
      <c r="A497" t="s">
        <v>967</v>
      </c>
      <c r="B497" t="s">
        <v>3467</v>
      </c>
      <c r="C497" t="s">
        <v>3406</v>
      </c>
      <c r="D497">
        <f>IF(TYPE="R",40,IF(ISNA(INDEX(Categories!D:E,MATCH(GROUPTYPE,Categories!D:D,0),2)),0,INDEX(Categories!D:E,MATCH(GROUPTYPE,Categories!D:D,0),2)))</f>
        <v>20</v>
      </c>
      <c r="E497" t="str">
        <f>IF(TYPE="R","Retained Earnings",IF(ISNA(INDEX(Categories!D:F,MATCH(GLCATCODE,Categories!E:E,0),3)),0,INDEX(Categories!D:F,MATCH(GLCATCODE,Categories!E:E,0),3)))</f>
        <v>Current Assets</v>
      </c>
      <c r="F497" t="s">
        <v>239</v>
      </c>
      <c r="G497" t="s">
        <v>2728</v>
      </c>
      <c r="H497" t="s">
        <v>3462</v>
      </c>
      <c r="I497" t="s">
        <v>2889</v>
      </c>
      <c r="J497" t="s">
        <v>2876</v>
      </c>
      <c r="K497" t="s">
        <v>2876</v>
      </c>
      <c r="L497" t="s">
        <v>2876</v>
      </c>
      <c r="M497" t="s">
        <v>2876</v>
      </c>
      <c r="N497" t="s">
        <v>2876</v>
      </c>
      <c r="O497" t="s">
        <v>2876</v>
      </c>
      <c r="P497" t="s">
        <v>2876</v>
      </c>
      <c r="Q497" t="s">
        <v>2877</v>
      </c>
      <c r="R497" t="s">
        <v>2948</v>
      </c>
      <c r="S497">
        <f>VLOOKUP(ACCOUNTEXSEG,Sheet6!$A$2:$C$4000,3,TRUE)</f>
        <v>0</v>
      </c>
      <c r="T497">
        <f>IF(ACCTTYPE="I",0,OPENBALN)</f>
        <v>0</v>
      </c>
      <c r="U497">
        <v>1235.29</v>
      </c>
      <c r="V497">
        <v>-597.05999999999995</v>
      </c>
      <c r="W497">
        <v>-638.23</v>
      </c>
      <c r="X497">
        <v>1320.66</v>
      </c>
      <c r="Y497" s="179">
        <v>-671.15</v>
      </c>
      <c r="Z497">
        <v>-649.51</v>
      </c>
      <c r="AA497">
        <v>837.87</v>
      </c>
      <c r="AB497">
        <v>-425.8</v>
      </c>
      <c r="AC497">
        <v>-412.06</v>
      </c>
      <c r="AD497">
        <v>1122.3</v>
      </c>
      <c r="AE497">
        <v>-551.96</v>
      </c>
      <c r="AF497">
        <v>-570.36</v>
      </c>
      <c r="AG497">
        <v>-570.36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 s="179">
        <v>1333.8</v>
      </c>
      <c r="AV497">
        <v>-632.99</v>
      </c>
      <c r="AW497">
        <v>-700.81</v>
      </c>
      <c r="AX497">
        <v>1340.85</v>
      </c>
      <c r="AY497">
        <v>-681.42</v>
      </c>
      <c r="AZ497">
        <v>-659.43</v>
      </c>
      <c r="BA497">
        <v>1509.34</v>
      </c>
      <c r="BB497">
        <v>-767.04</v>
      </c>
      <c r="BC497">
        <v>-742.3</v>
      </c>
      <c r="BD497">
        <v>1460.62</v>
      </c>
      <c r="BE497">
        <v>-718.34</v>
      </c>
      <c r="BF497">
        <v>-742.28</v>
      </c>
      <c r="BG497">
        <v>-742.28</v>
      </c>
      <c r="BH497">
        <v>0</v>
      </c>
      <c r="BI497">
        <v>0</v>
      </c>
      <c r="BJ497">
        <v>0</v>
      </c>
      <c r="BK497">
        <v>0</v>
      </c>
      <c r="BL497">
        <v>0</v>
      </c>
      <c r="BM497" t="s">
        <v>2879</v>
      </c>
      <c r="BN497">
        <v>20190701</v>
      </c>
      <c r="BO497">
        <v>-0.01</v>
      </c>
      <c r="BP497" t="s">
        <v>239</v>
      </c>
      <c r="BQ497">
        <v>0</v>
      </c>
      <c r="BR497">
        <v>2020</v>
      </c>
      <c r="BS497" t="s">
        <v>359</v>
      </c>
      <c r="BT497">
        <v>-0.01</v>
      </c>
    </row>
    <row r="498" spans="1:72" x14ac:dyDescent="0.2">
      <c r="A498" t="s">
        <v>968</v>
      </c>
      <c r="B498" t="s">
        <v>3468</v>
      </c>
      <c r="C498" t="s">
        <v>3406</v>
      </c>
      <c r="D498">
        <f>IF(TYPE="R",40,IF(ISNA(INDEX(Categories!D:E,MATCH(GROUPTYPE,Categories!D:D,0),2)),0,INDEX(Categories!D:E,MATCH(GROUPTYPE,Categories!D:D,0),2)))</f>
        <v>20</v>
      </c>
      <c r="E498" t="str">
        <f>IF(TYPE="R","Retained Earnings",IF(ISNA(INDEX(Categories!D:F,MATCH(GLCATCODE,Categories!E:E,0),3)),0,INDEX(Categories!D:F,MATCH(GLCATCODE,Categories!E:E,0),3)))</f>
        <v>Current Assets</v>
      </c>
      <c r="F498" t="s">
        <v>239</v>
      </c>
      <c r="G498" t="s">
        <v>2729</v>
      </c>
      <c r="H498" t="s">
        <v>3462</v>
      </c>
      <c r="I498" t="s">
        <v>2891</v>
      </c>
      <c r="J498" t="s">
        <v>2876</v>
      </c>
      <c r="K498" t="s">
        <v>2876</v>
      </c>
      <c r="L498" t="s">
        <v>2876</v>
      </c>
      <c r="M498" t="s">
        <v>2876</v>
      </c>
      <c r="N498" t="s">
        <v>2876</v>
      </c>
      <c r="O498" t="s">
        <v>2876</v>
      </c>
      <c r="P498" t="s">
        <v>2876</v>
      </c>
      <c r="Q498" t="s">
        <v>2877</v>
      </c>
      <c r="R498" t="s">
        <v>2948</v>
      </c>
      <c r="S498">
        <f>VLOOKUP(ACCOUNTEXSEG,Sheet6!$A$2:$C$4000,3,TRUE)</f>
        <v>0</v>
      </c>
      <c r="T498">
        <f>IF(ACCTTYPE="I",0,OPENBALN)</f>
        <v>0</v>
      </c>
      <c r="U498">
        <v>6534.8</v>
      </c>
      <c r="V498">
        <v>-3158.49</v>
      </c>
      <c r="W498">
        <v>-3376.31</v>
      </c>
      <c r="X498">
        <v>6997.64</v>
      </c>
      <c r="Y498" s="179">
        <v>-3556.18</v>
      </c>
      <c r="Z498">
        <v>-3441.46</v>
      </c>
      <c r="AA498">
        <v>4003.1</v>
      </c>
      <c r="AB498">
        <v>-2034.36</v>
      </c>
      <c r="AC498">
        <v>-1968.74</v>
      </c>
      <c r="AD498">
        <v>3767.95</v>
      </c>
      <c r="AE498">
        <v>-1853.09</v>
      </c>
      <c r="AF498">
        <v>-1914.86</v>
      </c>
      <c r="AG498">
        <v>-1914.86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 s="179">
        <v>5538.34</v>
      </c>
      <c r="AV498">
        <v>-2628.37</v>
      </c>
      <c r="AW498">
        <v>-2909.98</v>
      </c>
      <c r="AX498">
        <v>6818.22</v>
      </c>
      <c r="AY498">
        <v>-3464.99</v>
      </c>
      <c r="AZ498">
        <v>-3353.22</v>
      </c>
      <c r="BA498">
        <v>6880.65</v>
      </c>
      <c r="BB498">
        <v>-3496.73</v>
      </c>
      <c r="BC498">
        <v>-3383.93</v>
      </c>
      <c r="BD498">
        <v>7019.08</v>
      </c>
      <c r="BE498">
        <v>-3452</v>
      </c>
      <c r="BF498">
        <v>-3567.07</v>
      </c>
      <c r="BG498">
        <v>-3567.07</v>
      </c>
      <c r="BH498">
        <v>0</v>
      </c>
      <c r="BI498">
        <v>0</v>
      </c>
      <c r="BJ498">
        <v>0</v>
      </c>
      <c r="BK498">
        <v>0</v>
      </c>
      <c r="BL498">
        <v>0</v>
      </c>
      <c r="BM498" t="s">
        <v>2879</v>
      </c>
      <c r="BN498">
        <v>20190701</v>
      </c>
      <c r="BO498">
        <v>0</v>
      </c>
      <c r="BP498" t="s">
        <v>239</v>
      </c>
      <c r="BQ498">
        <v>0</v>
      </c>
      <c r="BR498">
        <v>2020</v>
      </c>
      <c r="BS498" t="s">
        <v>359</v>
      </c>
      <c r="BT498">
        <v>0</v>
      </c>
    </row>
    <row r="499" spans="1:72" x14ac:dyDescent="0.2">
      <c r="A499" t="s">
        <v>969</v>
      </c>
      <c r="B499" t="s">
        <v>3469</v>
      </c>
      <c r="C499" t="s">
        <v>3406</v>
      </c>
      <c r="D499">
        <f>IF(TYPE="R",40,IF(ISNA(INDEX(Categories!D:E,MATCH(GROUPTYPE,Categories!D:D,0),2)),0,INDEX(Categories!D:E,MATCH(GROUPTYPE,Categories!D:D,0),2)))</f>
        <v>20</v>
      </c>
      <c r="E499" t="str">
        <f>IF(TYPE="R","Retained Earnings",IF(ISNA(INDEX(Categories!D:F,MATCH(GLCATCODE,Categories!E:E,0),3)),0,INDEX(Categories!D:F,MATCH(GLCATCODE,Categories!E:E,0),3)))</f>
        <v>Current Assets</v>
      </c>
      <c r="F499" t="s">
        <v>239</v>
      </c>
      <c r="G499" t="s">
        <v>2730</v>
      </c>
      <c r="H499" t="s">
        <v>3462</v>
      </c>
      <c r="I499" t="s">
        <v>2893</v>
      </c>
      <c r="J499" t="s">
        <v>2876</v>
      </c>
      <c r="K499" t="s">
        <v>2876</v>
      </c>
      <c r="L499" t="s">
        <v>2876</v>
      </c>
      <c r="M499" t="s">
        <v>2876</v>
      </c>
      <c r="N499" t="s">
        <v>2876</v>
      </c>
      <c r="O499" t="s">
        <v>2876</v>
      </c>
      <c r="P499" t="s">
        <v>2876</v>
      </c>
      <c r="Q499" t="s">
        <v>2877</v>
      </c>
      <c r="R499" t="s">
        <v>2948</v>
      </c>
      <c r="S499">
        <f>VLOOKUP(ACCOUNTEXSEG,Sheet6!$A$2:$C$4000,3,TRUE)</f>
        <v>-0.01</v>
      </c>
      <c r="T499">
        <f>IF(ACCTTYPE="I",0,OPENBALN)</f>
        <v>0</v>
      </c>
      <c r="U499">
        <v>691.23</v>
      </c>
      <c r="V499">
        <v>-334.09</v>
      </c>
      <c r="W499">
        <v>-357.13</v>
      </c>
      <c r="X499">
        <v>996.53</v>
      </c>
      <c r="Y499" s="179">
        <v>-506.44</v>
      </c>
      <c r="Z499">
        <v>-490.1</v>
      </c>
      <c r="AA499">
        <v>431.85</v>
      </c>
      <c r="AB499">
        <v>-219.46</v>
      </c>
      <c r="AC499">
        <v>-212.38</v>
      </c>
      <c r="AD499">
        <v>431.84</v>
      </c>
      <c r="AE499">
        <v>-212.39</v>
      </c>
      <c r="AF499">
        <v>-219.47</v>
      </c>
      <c r="AG499">
        <v>-219.47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 s="179">
        <v>653.29999999999995</v>
      </c>
      <c r="AV499">
        <v>-310.04000000000002</v>
      </c>
      <c r="AW499">
        <v>-343.26</v>
      </c>
      <c r="AX499">
        <v>677.08</v>
      </c>
      <c r="AY499">
        <v>-344.08</v>
      </c>
      <c r="AZ499">
        <v>-332.99</v>
      </c>
      <c r="BA499">
        <v>694.94</v>
      </c>
      <c r="BB499">
        <v>-353.16</v>
      </c>
      <c r="BC499">
        <v>-341.77</v>
      </c>
      <c r="BD499">
        <v>697.26</v>
      </c>
      <c r="BE499">
        <v>-342.92</v>
      </c>
      <c r="BF499">
        <v>-354.35</v>
      </c>
      <c r="BG499">
        <v>-354.35</v>
      </c>
      <c r="BH499">
        <v>0</v>
      </c>
      <c r="BI499">
        <v>0</v>
      </c>
      <c r="BJ499">
        <v>0</v>
      </c>
      <c r="BK499">
        <v>0</v>
      </c>
      <c r="BL499">
        <v>0</v>
      </c>
      <c r="BM499" t="s">
        <v>2879</v>
      </c>
      <c r="BN499">
        <v>20190701</v>
      </c>
      <c r="BO499">
        <v>-0.01</v>
      </c>
      <c r="BP499" t="s">
        <v>239</v>
      </c>
      <c r="BQ499">
        <v>0</v>
      </c>
      <c r="BR499">
        <v>2020</v>
      </c>
      <c r="BS499" t="s">
        <v>359</v>
      </c>
      <c r="BT499">
        <v>-0.01</v>
      </c>
    </row>
    <row r="500" spans="1:72" x14ac:dyDescent="0.2">
      <c r="A500" t="s">
        <v>970</v>
      </c>
      <c r="B500" t="s">
        <v>3470</v>
      </c>
      <c r="C500" t="s">
        <v>3406</v>
      </c>
      <c r="D500">
        <f>IF(TYPE="R",40,IF(ISNA(INDEX(Categories!D:E,MATCH(GROUPTYPE,Categories!D:D,0),2)),0,INDEX(Categories!D:E,MATCH(GROUPTYPE,Categories!D:D,0),2)))</f>
        <v>20</v>
      </c>
      <c r="E500" t="str">
        <f>IF(TYPE="R","Retained Earnings",IF(ISNA(INDEX(Categories!D:F,MATCH(GLCATCODE,Categories!E:E,0),3)),0,INDEX(Categories!D:F,MATCH(GLCATCODE,Categories!E:E,0),3)))</f>
        <v>Current Assets</v>
      </c>
      <c r="F500" t="s">
        <v>239</v>
      </c>
      <c r="G500" t="s">
        <v>2731</v>
      </c>
      <c r="H500" t="s">
        <v>3462</v>
      </c>
      <c r="I500" t="s">
        <v>2895</v>
      </c>
      <c r="J500" t="s">
        <v>2876</v>
      </c>
      <c r="K500" t="s">
        <v>2876</v>
      </c>
      <c r="L500" t="s">
        <v>2876</v>
      </c>
      <c r="M500" t="s">
        <v>2876</v>
      </c>
      <c r="N500" t="s">
        <v>2876</v>
      </c>
      <c r="O500" t="s">
        <v>2876</v>
      </c>
      <c r="P500" t="s">
        <v>2876</v>
      </c>
      <c r="Q500" t="s">
        <v>2877</v>
      </c>
      <c r="R500" t="s">
        <v>2948</v>
      </c>
      <c r="S500">
        <f>VLOOKUP(ACCOUNTEXSEG,Sheet6!$A$2:$C$4000,3,TRUE)</f>
        <v>0</v>
      </c>
      <c r="T500">
        <f>IF(ACCTTYPE="I",0,OPENBALN)</f>
        <v>0</v>
      </c>
      <c r="U500">
        <v>594.53</v>
      </c>
      <c r="V500">
        <v>-287.36</v>
      </c>
      <c r="W500">
        <v>-307.18</v>
      </c>
      <c r="X500">
        <v>669.21</v>
      </c>
      <c r="Y500" s="179">
        <v>-340.09</v>
      </c>
      <c r="Z500">
        <v>-329.11</v>
      </c>
      <c r="AA500">
        <v>314.63</v>
      </c>
      <c r="AB500">
        <v>-159.9</v>
      </c>
      <c r="AC500">
        <v>-154.74</v>
      </c>
      <c r="AD500">
        <v>401.45</v>
      </c>
      <c r="AE500">
        <v>-197.43</v>
      </c>
      <c r="AF500">
        <v>-204.01</v>
      </c>
      <c r="AG500">
        <v>-204.01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 s="179">
        <v>615.05999999999995</v>
      </c>
      <c r="AV500">
        <v>-291.89</v>
      </c>
      <c r="AW500">
        <v>-323.17</v>
      </c>
      <c r="AX500">
        <v>660.82</v>
      </c>
      <c r="AY500">
        <v>-335.83</v>
      </c>
      <c r="AZ500">
        <v>-324.99</v>
      </c>
      <c r="BA500">
        <v>621.36</v>
      </c>
      <c r="BB500">
        <v>-315.77</v>
      </c>
      <c r="BC500">
        <v>-305.58999999999997</v>
      </c>
      <c r="BD500">
        <v>578.24</v>
      </c>
      <c r="BE500">
        <v>-284.38</v>
      </c>
      <c r="BF500">
        <v>-293.86</v>
      </c>
      <c r="BG500">
        <v>-293.86</v>
      </c>
      <c r="BH500">
        <v>0</v>
      </c>
      <c r="BI500">
        <v>0</v>
      </c>
      <c r="BJ500">
        <v>0</v>
      </c>
      <c r="BK500">
        <v>0</v>
      </c>
      <c r="BL500">
        <v>0</v>
      </c>
      <c r="BM500" t="s">
        <v>2879</v>
      </c>
      <c r="BN500">
        <v>20190701</v>
      </c>
      <c r="BO500">
        <v>0</v>
      </c>
      <c r="BP500" t="s">
        <v>239</v>
      </c>
      <c r="BQ500">
        <v>0</v>
      </c>
      <c r="BR500">
        <v>2020</v>
      </c>
      <c r="BS500" t="s">
        <v>359</v>
      </c>
      <c r="BT500">
        <v>0</v>
      </c>
    </row>
    <row r="501" spans="1:72" x14ac:dyDescent="0.2">
      <c r="A501" t="s">
        <v>971</v>
      </c>
      <c r="B501" t="s">
        <v>3471</v>
      </c>
      <c r="C501" t="s">
        <v>3406</v>
      </c>
      <c r="D501">
        <f>IF(TYPE="R",40,IF(ISNA(INDEX(Categories!D:E,MATCH(GROUPTYPE,Categories!D:D,0),2)),0,INDEX(Categories!D:E,MATCH(GROUPTYPE,Categories!D:D,0),2)))</f>
        <v>20</v>
      </c>
      <c r="E501" t="str">
        <f>IF(TYPE="R","Retained Earnings",IF(ISNA(INDEX(Categories!D:F,MATCH(GLCATCODE,Categories!E:E,0),3)),0,INDEX(Categories!D:F,MATCH(GLCATCODE,Categories!E:E,0),3)))</f>
        <v>Current Assets</v>
      </c>
      <c r="F501" t="s">
        <v>239</v>
      </c>
      <c r="G501" t="s">
        <v>2732</v>
      </c>
      <c r="H501" t="s">
        <v>3462</v>
      </c>
      <c r="I501" t="s">
        <v>2897</v>
      </c>
      <c r="J501" t="s">
        <v>2876</v>
      </c>
      <c r="K501" t="s">
        <v>2876</v>
      </c>
      <c r="L501" t="s">
        <v>2876</v>
      </c>
      <c r="M501" t="s">
        <v>2876</v>
      </c>
      <c r="N501" t="s">
        <v>2876</v>
      </c>
      <c r="O501" t="s">
        <v>2876</v>
      </c>
      <c r="P501" t="s">
        <v>2876</v>
      </c>
      <c r="Q501" t="s">
        <v>2877</v>
      </c>
      <c r="R501" t="s">
        <v>2948</v>
      </c>
      <c r="S501">
        <f>VLOOKUP(ACCOUNTEXSEG,Sheet6!$A$2:$C$4000,3,TRUE)</f>
        <v>0</v>
      </c>
      <c r="T501">
        <f>IF(ACCTTYPE="I",0,OPENBALN)</f>
        <v>0</v>
      </c>
      <c r="U501">
        <v>1424.57</v>
      </c>
      <c r="V501">
        <v>-688.54</v>
      </c>
      <c r="W501">
        <v>-736.03</v>
      </c>
      <c r="X501">
        <v>1260.94</v>
      </c>
      <c r="Y501" s="179">
        <v>-640.79999999999995</v>
      </c>
      <c r="Z501">
        <v>-620.14</v>
      </c>
      <c r="AA501">
        <v>1091.26</v>
      </c>
      <c r="AB501">
        <v>-554.58000000000004</v>
      </c>
      <c r="AC501">
        <v>-536.69000000000005</v>
      </c>
      <c r="AD501">
        <v>1165.46</v>
      </c>
      <c r="AE501">
        <v>-573.16999999999996</v>
      </c>
      <c r="AF501">
        <v>-592.28</v>
      </c>
      <c r="AG501">
        <v>-592.28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 s="179">
        <v>1396.68</v>
      </c>
      <c r="AV501">
        <v>-662.83</v>
      </c>
      <c r="AW501">
        <v>-733.85</v>
      </c>
      <c r="AX501">
        <v>1249.82</v>
      </c>
      <c r="AY501">
        <v>-635.15</v>
      </c>
      <c r="AZ501">
        <v>-614.66999999999996</v>
      </c>
      <c r="BA501">
        <v>1414.26</v>
      </c>
      <c r="BB501">
        <v>-718.72</v>
      </c>
      <c r="BC501">
        <v>-695.54</v>
      </c>
      <c r="BD501">
        <v>1412.44</v>
      </c>
      <c r="BE501">
        <v>-694.64</v>
      </c>
      <c r="BF501">
        <v>-717.8</v>
      </c>
      <c r="BG501">
        <v>-717.8</v>
      </c>
      <c r="BH501">
        <v>0</v>
      </c>
      <c r="BI501">
        <v>0</v>
      </c>
      <c r="BJ501">
        <v>0</v>
      </c>
      <c r="BK501">
        <v>0</v>
      </c>
      <c r="BL501">
        <v>0</v>
      </c>
      <c r="BM501" t="s">
        <v>2879</v>
      </c>
      <c r="BN501">
        <v>20190701</v>
      </c>
      <c r="BO501">
        <v>0</v>
      </c>
      <c r="BP501" t="s">
        <v>239</v>
      </c>
      <c r="BQ501">
        <v>0</v>
      </c>
      <c r="BR501">
        <v>2020</v>
      </c>
      <c r="BS501" t="s">
        <v>359</v>
      </c>
      <c r="BT501">
        <v>0</v>
      </c>
    </row>
    <row r="502" spans="1:72" x14ac:dyDescent="0.2">
      <c r="A502" t="s">
        <v>972</v>
      </c>
      <c r="B502" t="s">
        <v>3472</v>
      </c>
      <c r="C502" t="s">
        <v>3406</v>
      </c>
      <c r="D502">
        <f>IF(TYPE="R",40,IF(ISNA(INDEX(Categories!D:E,MATCH(GROUPTYPE,Categories!D:D,0),2)),0,INDEX(Categories!D:E,MATCH(GROUPTYPE,Categories!D:D,0),2)))</f>
        <v>20</v>
      </c>
      <c r="E502" t="str">
        <f>IF(TYPE="R","Retained Earnings",IF(ISNA(INDEX(Categories!D:F,MATCH(GLCATCODE,Categories!E:E,0),3)),0,INDEX(Categories!D:F,MATCH(GLCATCODE,Categories!E:E,0),3)))</f>
        <v>Current Assets</v>
      </c>
      <c r="F502" t="s">
        <v>239</v>
      </c>
      <c r="G502" t="s">
        <v>2733</v>
      </c>
      <c r="H502" t="s">
        <v>3462</v>
      </c>
      <c r="I502" t="s">
        <v>2899</v>
      </c>
      <c r="J502" t="s">
        <v>2876</v>
      </c>
      <c r="K502" t="s">
        <v>2876</v>
      </c>
      <c r="L502" t="s">
        <v>2876</v>
      </c>
      <c r="M502" t="s">
        <v>2876</v>
      </c>
      <c r="N502" t="s">
        <v>2876</v>
      </c>
      <c r="O502" t="s">
        <v>2876</v>
      </c>
      <c r="P502" t="s">
        <v>2876</v>
      </c>
      <c r="Q502" t="s">
        <v>2877</v>
      </c>
      <c r="R502" t="s">
        <v>2948</v>
      </c>
      <c r="S502">
        <f>VLOOKUP(ACCOUNTEXSEG,Sheet6!$A$2:$C$4000,3,TRUE)</f>
        <v>0.01</v>
      </c>
      <c r="T502">
        <f>IF(ACCTTYPE="I",0,OPENBALN)</f>
        <v>0</v>
      </c>
      <c r="U502">
        <v>221.55</v>
      </c>
      <c r="V502">
        <v>-107.08</v>
      </c>
      <c r="W502">
        <v>-114.47</v>
      </c>
      <c r="X502">
        <v>228.15</v>
      </c>
      <c r="Y502" s="179">
        <v>-111.37</v>
      </c>
      <c r="Z502">
        <v>-116.78</v>
      </c>
      <c r="AA502">
        <v>194.11</v>
      </c>
      <c r="AB502">
        <v>-98.64</v>
      </c>
      <c r="AC502">
        <v>-95.46</v>
      </c>
      <c r="AD502">
        <v>194.1</v>
      </c>
      <c r="AE502">
        <v>-95.47</v>
      </c>
      <c r="AF502">
        <v>-98.65</v>
      </c>
      <c r="AG502">
        <v>-98.65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 s="179">
        <v>224.3</v>
      </c>
      <c r="AV502">
        <v>-106.45</v>
      </c>
      <c r="AW502">
        <v>-117.86</v>
      </c>
      <c r="AX502">
        <v>229.33</v>
      </c>
      <c r="AY502">
        <v>-116.55</v>
      </c>
      <c r="AZ502">
        <v>-112.78</v>
      </c>
      <c r="BA502">
        <v>222.77</v>
      </c>
      <c r="BB502">
        <v>-113.21</v>
      </c>
      <c r="BC502">
        <v>-109.56</v>
      </c>
      <c r="BD502">
        <v>222.77</v>
      </c>
      <c r="BE502">
        <v>-109.56</v>
      </c>
      <c r="BF502">
        <v>-113.21</v>
      </c>
      <c r="BG502">
        <v>-113.21</v>
      </c>
      <c r="BH502">
        <v>0</v>
      </c>
      <c r="BI502">
        <v>0</v>
      </c>
      <c r="BJ502">
        <v>0</v>
      </c>
      <c r="BK502">
        <v>0</v>
      </c>
      <c r="BL502">
        <v>0</v>
      </c>
      <c r="BM502" t="s">
        <v>2879</v>
      </c>
      <c r="BN502">
        <v>20190701</v>
      </c>
      <c r="BO502">
        <v>-0.01</v>
      </c>
      <c r="BP502" t="s">
        <v>239</v>
      </c>
      <c r="BQ502">
        <v>0</v>
      </c>
      <c r="BR502">
        <v>2020</v>
      </c>
      <c r="BS502" t="s">
        <v>359</v>
      </c>
      <c r="BT502">
        <v>-0.01</v>
      </c>
    </row>
    <row r="503" spans="1:72" x14ac:dyDescent="0.2">
      <c r="A503" t="s">
        <v>973</v>
      </c>
      <c r="B503" t="s">
        <v>3473</v>
      </c>
      <c r="C503" t="s">
        <v>3406</v>
      </c>
      <c r="D503">
        <f>IF(TYPE="R",40,IF(ISNA(INDEX(Categories!D:E,MATCH(GROUPTYPE,Categories!D:D,0),2)),0,INDEX(Categories!D:E,MATCH(GROUPTYPE,Categories!D:D,0),2)))</f>
        <v>20</v>
      </c>
      <c r="E503" t="str">
        <f>IF(TYPE="R","Retained Earnings",IF(ISNA(INDEX(Categories!D:F,MATCH(GLCATCODE,Categories!E:E,0),3)),0,INDEX(Categories!D:F,MATCH(GLCATCODE,Categories!E:E,0),3)))</f>
        <v>Current Assets</v>
      </c>
      <c r="F503" t="s">
        <v>239</v>
      </c>
      <c r="G503" t="s">
        <v>2734</v>
      </c>
      <c r="H503" t="s">
        <v>3462</v>
      </c>
      <c r="I503" t="s">
        <v>2901</v>
      </c>
      <c r="J503" t="s">
        <v>2876</v>
      </c>
      <c r="K503" t="s">
        <v>2876</v>
      </c>
      <c r="L503" t="s">
        <v>2876</v>
      </c>
      <c r="M503" t="s">
        <v>2876</v>
      </c>
      <c r="N503" t="s">
        <v>2876</v>
      </c>
      <c r="O503" t="s">
        <v>2876</v>
      </c>
      <c r="P503" t="s">
        <v>2876</v>
      </c>
      <c r="Q503" t="s">
        <v>2877</v>
      </c>
      <c r="R503" t="s">
        <v>2948</v>
      </c>
      <c r="S503">
        <f>VLOOKUP(ACCOUNTEXSEG,Sheet6!$A$2:$C$4000,3,TRUE)</f>
        <v>0</v>
      </c>
      <c r="T503">
        <f>IF(ACCTTYPE="I",0,OPENBALN)</f>
        <v>0</v>
      </c>
      <c r="U503">
        <v>0</v>
      </c>
      <c r="V503">
        <v>0</v>
      </c>
      <c r="W503">
        <v>0</v>
      </c>
      <c r="X503">
        <v>0</v>
      </c>
      <c r="Y503" s="179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 s="179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 t="s">
        <v>2879</v>
      </c>
      <c r="BN503">
        <v>20190701</v>
      </c>
      <c r="BO503">
        <v>0</v>
      </c>
      <c r="BP503" t="s">
        <v>239</v>
      </c>
      <c r="BQ503">
        <v>0</v>
      </c>
      <c r="BR503">
        <v>2020</v>
      </c>
      <c r="BS503" t="s">
        <v>359</v>
      </c>
      <c r="BT503">
        <v>0</v>
      </c>
    </row>
    <row r="504" spans="1:72" x14ac:dyDescent="0.2">
      <c r="A504" t="s">
        <v>974</v>
      </c>
      <c r="B504" t="s">
        <v>3474</v>
      </c>
      <c r="C504" t="s">
        <v>3406</v>
      </c>
      <c r="D504">
        <f>IF(TYPE="R",40,IF(ISNA(INDEX(Categories!D:E,MATCH(GROUPTYPE,Categories!D:D,0),2)),0,INDEX(Categories!D:E,MATCH(GROUPTYPE,Categories!D:D,0),2)))</f>
        <v>20</v>
      </c>
      <c r="E504" t="str">
        <f>IF(TYPE="R","Retained Earnings",IF(ISNA(INDEX(Categories!D:F,MATCH(GLCATCODE,Categories!E:E,0),3)),0,INDEX(Categories!D:F,MATCH(GLCATCODE,Categories!E:E,0),3)))</f>
        <v>Current Assets</v>
      </c>
      <c r="F504" t="s">
        <v>239</v>
      </c>
      <c r="G504" t="s">
        <v>2735</v>
      </c>
      <c r="H504" t="s">
        <v>3462</v>
      </c>
      <c r="I504" t="s">
        <v>2903</v>
      </c>
      <c r="J504" t="s">
        <v>2876</v>
      </c>
      <c r="K504" t="s">
        <v>2876</v>
      </c>
      <c r="L504" t="s">
        <v>2876</v>
      </c>
      <c r="M504" t="s">
        <v>2876</v>
      </c>
      <c r="N504" t="s">
        <v>2876</v>
      </c>
      <c r="O504" t="s">
        <v>2876</v>
      </c>
      <c r="P504" t="s">
        <v>2876</v>
      </c>
      <c r="Q504" t="s">
        <v>2877</v>
      </c>
      <c r="R504" t="s">
        <v>2948</v>
      </c>
      <c r="S504">
        <f>VLOOKUP(ACCOUNTEXSEG,Sheet6!$A$2:$C$4000,3,TRUE)</f>
        <v>0</v>
      </c>
      <c r="T504">
        <f>IF(ACCTTYPE="I",0,OPENBALN)</f>
        <v>0</v>
      </c>
      <c r="U504">
        <v>0</v>
      </c>
      <c r="V504">
        <v>0</v>
      </c>
      <c r="W504">
        <v>0</v>
      </c>
      <c r="X504">
        <v>0</v>
      </c>
      <c r="Y504" s="179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 s="179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 t="s">
        <v>2879</v>
      </c>
      <c r="BN504">
        <v>20190701</v>
      </c>
      <c r="BO504">
        <v>0</v>
      </c>
      <c r="BP504" t="s">
        <v>239</v>
      </c>
      <c r="BQ504">
        <v>0</v>
      </c>
      <c r="BR504">
        <v>2020</v>
      </c>
      <c r="BS504" t="s">
        <v>359</v>
      </c>
      <c r="BT504">
        <v>0</v>
      </c>
    </row>
    <row r="505" spans="1:72" x14ac:dyDescent="0.2">
      <c r="A505" t="s">
        <v>975</v>
      </c>
      <c r="B505" t="s">
        <v>3475</v>
      </c>
      <c r="C505" t="s">
        <v>3406</v>
      </c>
      <c r="D505">
        <f>IF(TYPE="R",40,IF(ISNA(INDEX(Categories!D:E,MATCH(GROUPTYPE,Categories!D:D,0),2)),0,INDEX(Categories!D:E,MATCH(GROUPTYPE,Categories!D:D,0),2)))</f>
        <v>20</v>
      </c>
      <c r="E505" t="str">
        <f>IF(TYPE="R","Retained Earnings",IF(ISNA(INDEX(Categories!D:F,MATCH(GLCATCODE,Categories!E:E,0),3)),0,INDEX(Categories!D:F,MATCH(GLCATCODE,Categories!E:E,0),3)))</f>
        <v>Current Assets</v>
      </c>
      <c r="F505" t="s">
        <v>239</v>
      </c>
      <c r="G505" t="s">
        <v>2736</v>
      </c>
      <c r="H505" t="s">
        <v>3462</v>
      </c>
      <c r="I505" t="s">
        <v>2905</v>
      </c>
      <c r="J505" t="s">
        <v>2876</v>
      </c>
      <c r="K505" t="s">
        <v>2876</v>
      </c>
      <c r="L505" t="s">
        <v>2876</v>
      </c>
      <c r="M505" t="s">
        <v>2876</v>
      </c>
      <c r="N505" t="s">
        <v>2876</v>
      </c>
      <c r="O505" t="s">
        <v>2876</v>
      </c>
      <c r="P505" t="s">
        <v>2876</v>
      </c>
      <c r="Q505" t="s">
        <v>2877</v>
      </c>
      <c r="R505" t="s">
        <v>2948</v>
      </c>
      <c r="S505">
        <f>VLOOKUP(ACCOUNTEXSEG,Sheet6!$A$2:$C$4000,3,TRUE)</f>
        <v>0</v>
      </c>
      <c r="T505">
        <f>IF(ACCTTYPE="I",0,OPENBALN)</f>
        <v>0</v>
      </c>
      <c r="U505">
        <v>0</v>
      </c>
      <c r="V505">
        <v>0</v>
      </c>
      <c r="W505">
        <v>0</v>
      </c>
      <c r="X505">
        <v>0</v>
      </c>
      <c r="Y505" s="179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 s="179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22.087499999999999</v>
      </c>
      <c r="BL505">
        <v>0</v>
      </c>
      <c r="BM505" t="s">
        <v>2879</v>
      </c>
      <c r="BN505">
        <v>20190701</v>
      </c>
      <c r="BO505">
        <v>0</v>
      </c>
      <c r="BP505" t="s">
        <v>239</v>
      </c>
      <c r="BQ505">
        <v>0</v>
      </c>
      <c r="BR505">
        <v>2020</v>
      </c>
      <c r="BS505" t="s">
        <v>359</v>
      </c>
      <c r="BT505">
        <v>0</v>
      </c>
    </row>
    <row r="506" spans="1:72" x14ac:dyDescent="0.2">
      <c r="A506" t="s">
        <v>979</v>
      </c>
      <c r="B506" t="s">
        <v>3476</v>
      </c>
      <c r="C506" t="s">
        <v>3406</v>
      </c>
      <c r="D506">
        <f>IF(TYPE="R",40,IF(ISNA(INDEX(Categories!D:E,MATCH(GROUPTYPE,Categories!D:D,0),2)),0,INDEX(Categories!D:E,MATCH(GROUPTYPE,Categories!D:D,0),2)))</f>
        <v>20</v>
      </c>
      <c r="E506" t="str">
        <f>IF(TYPE="R","Retained Earnings",IF(ISNA(INDEX(Categories!D:F,MATCH(GLCATCODE,Categories!E:E,0),3)),0,INDEX(Categories!D:F,MATCH(GLCATCODE,Categories!E:E,0),3)))</f>
        <v>Current Assets</v>
      </c>
      <c r="F506" t="s">
        <v>239</v>
      </c>
      <c r="G506" t="s">
        <v>2740</v>
      </c>
      <c r="H506" t="s">
        <v>3477</v>
      </c>
      <c r="I506" t="s">
        <v>2875</v>
      </c>
      <c r="J506" t="s">
        <v>2876</v>
      </c>
      <c r="K506" t="s">
        <v>2876</v>
      </c>
      <c r="L506" t="s">
        <v>2876</v>
      </c>
      <c r="M506" t="s">
        <v>2876</v>
      </c>
      <c r="N506" t="s">
        <v>2876</v>
      </c>
      <c r="O506" t="s">
        <v>2876</v>
      </c>
      <c r="P506" t="s">
        <v>2876</v>
      </c>
      <c r="Q506" t="s">
        <v>2877</v>
      </c>
      <c r="R506" t="s">
        <v>2948</v>
      </c>
      <c r="S506">
        <f>VLOOKUP(ACCOUNTEXSEG,Sheet6!$A$2:$C$4000,3,TRUE)</f>
        <v>330.1</v>
      </c>
      <c r="T506">
        <f>IF(ACCTTYPE="I",0,OPENBALN)</f>
        <v>307.60000000000002</v>
      </c>
      <c r="U506">
        <v>-600.47</v>
      </c>
      <c r="V506">
        <v>988.41</v>
      </c>
      <c r="W506">
        <v>-612.63</v>
      </c>
      <c r="X506">
        <v>-592.87</v>
      </c>
      <c r="Y506" s="179">
        <v>1212.3900000000001</v>
      </c>
      <c r="Z506">
        <v>-374.58</v>
      </c>
      <c r="AA506">
        <v>323.62</v>
      </c>
      <c r="AB506">
        <v>1004.6</v>
      </c>
      <c r="AC506">
        <v>-582.33000000000004</v>
      </c>
      <c r="AD506">
        <v>-601.74</v>
      </c>
      <c r="AE506">
        <v>-58.52</v>
      </c>
      <c r="AF506">
        <v>-60.47</v>
      </c>
      <c r="AG506">
        <v>-60.47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 s="179">
        <v>-56.55</v>
      </c>
      <c r="AV506">
        <v>798.15</v>
      </c>
      <c r="AW506">
        <v>-905.78</v>
      </c>
      <c r="AX506">
        <v>-54.73</v>
      </c>
      <c r="AY506">
        <v>1008.52</v>
      </c>
      <c r="AZ506">
        <v>-578.54</v>
      </c>
      <c r="BA506">
        <v>98.44</v>
      </c>
      <c r="BB506">
        <v>1005.87</v>
      </c>
      <c r="BC506">
        <v>-581.1</v>
      </c>
      <c r="BD506">
        <v>-1181.55</v>
      </c>
      <c r="BE506">
        <v>1025.24</v>
      </c>
      <c r="BF506">
        <v>-600.47</v>
      </c>
      <c r="BG506">
        <v>-600.47</v>
      </c>
      <c r="BH506">
        <v>67.646249999999995</v>
      </c>
      <c r="BI506">
        <v>65.364999999999995</v>
      </c>
      <c r="BJ506">
        <v>65.367500000000007</v>
      </c>
      <c r="BK506">
        <v>65.37</v>
      </c>
      <c r="BL506">
        <v>0</v>
      </c>
      <c r="BM506" t="s">
        <v>2879</v>
      </c>
      <c r="BN506">
        <v>20190701</v>
      </c>
      <c r="BO506">
        <v>353.01</v>
      </c>
      <c r="BP506" t="s">
        <v>239</v>
      </c>
      <c r="BQ506">
        <v>307.60000000000002</v>
      </c>
      <c r="BR506">
        <v>2020</v>
      </c>
      <c r="BS506" t="s">
        <v>359</v>
      </c>
      <c r="BT506">
        <v>353.01</v>
      </c>
    </row>
    <row r="507" spans="1:72" x14ac:dyDescent="0.2">
      <c r="A507" t="s">
        <v>980</v>
      </c>
      <c r="B507" t="s">
        <v>3478</v>
      </c>
      <c r="C507" t="s">
        <v>3406</v>
      </c>
      <c r="D507">
        <f>IF(TYPE="R",40,IF(ISNA(INDEX(Categories!D:E,MATCH(GROUPTYPE,Categories!D:D,0),2)),0,INDEX(Categories!D:E,MATCH(GROUPTYPE,Categories!D:D,0),2)))</f>
        <v>20</v>
      </c>
      <c r="E507" t="str">
        <f>IF(TYPE="R","Retained Earnings",IF(ISNA(INDEX(Categories!D:F,MATCH(GLCATCODE,Categories!E:E,0),3)),0,INDEX(Categories!D:F,MATCH(GLCATCODE,Categories!E:E,0),3)))</f>
        <v>Current Assets</v>
      </c>
      <c r="F507" t="s">
        <v>239</v>
      </c>
      <c r="G507" t="s">
        <v>2741</v>
      </c>
      <c r="H507" t="s">
        <v>3477</v>
      </c>
      <c r="I507" t="s">
        <v>2881</v>
      </c>
      <c r="J507" t="s">
        <v>2876</v>
      </c>
      <c r="K507" t="s">
        <v>2876</v>
      </c>
      <c r="L507" t="s">
        <v>2876</v>
      </c>
      <c r="M507" t="s">
        <v>2876</v>
      </c>
      <c r="N507" t="s">
        <v>2876</v>
      </c>
      <c r="O507" t="s">
        <v>2876</v>
      </c>
      <c r="P507" t="s">
        <v>2876</v>
      </c>
      <c r="Q507" t="s">
        <v>2877</v>
      </c>
      <c r="R507" t="s">
        <v>2948</v>
      </c>
      <c r="S507">
        <f>VLOOKUP(ACCOUNTEXSEG,Sheet6!$A$2:$C$4000,3,TRUE)</f>
        <v>188.69</v>
      </c>
      <c r="T507">
        <f>IF(ACCTTYPE="I",0,OPENBALN)</f>
        <v>1044.3699999999999</v>
      </c>
      <c r="U507">
        <v>165.63</v>
      </c>
      <c r="V507">
        <v>-226.33</v>
      </c>
      <c r="W507">
        <v>-538.25</v>
      </c>
      <c r="X507">
        <v>172.79</v>
      </c>
      <c r="Y507" s="179">
        <v>-17.920000000000002</v>
      </c>
      <c r="Z507">
        <v>-316.81</v>
      </c>
      <c r="AA507">
        <v>973.58</v>
      </c>
      <c r="AB507">
        <v>-232.78</v>
      </c>
      <c r="AC507">
        <v>-525.09</v>
      </c>
      <c r="AD507">
        <v>151.08000000000001</v>
      </c>
      <c r="AE507">
        <v>-222.01</v>
      </c>
      <c r="AF507">
        <v>-235.82</v>
      </c>
      <c r="AG507">
        <v>-235.82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 s="179">
        <v>702.03</v>
      </c>
      <c r="AV507">
        <v>-169.28</v>
      </c>
      <c r="AW507">
        <v>-532.62</v>
      </c>
      <c r="AX507">
        <v>451.7</v>
      </c>
      <c r="AY507">
        <v>-25.33</v>
      </c>
      <c r="AZ507">
        <v>-324.22000000000003</v>
      </c>
      <c r="BA507">
        <v>348.59</v>
      </c>
      <c r="BB507">
        <v>-24.85</v>
      </c>
      <c r="BC507">
        <v>-135.72</v>
      </c>
      <c r="BD507">
        <v>160.56</v>
      </c>
      <c r="BE507">
        <v>-14.05</v>
      </c>
      <c r="BF507">
        <v>418.87</v>
      </c>
      <c r="BG507">
        <v>418.87</v>
      </c>
      <c r="BH507">
        <v>36.371250000000003</v>
      </c>
      <c r="BI507">
        <v>12.34</v>
      </c>
      <c r="BJ507">
        <v>135.01374999999999</v>
      </c>
      <c r="BK507">
        <v>35.263750000000002</v>
      </c>
      <c r="BL507">
        <v>0</v>
      </c>
      <c r="BM507" t="s">
        <v>2879</v>
      </c>
      <c r="BN507">
        <v>20190701</v>
      </c>
      <c r="BO507">
        <v>192.44</v>
      </c>
      <c r="BP507" t="s">
        <v>239</v>
      </c>
      <c r="BQ507">
        <v>1044.3699999999999</v>
      </c>
      <c r="BR507">
        <v>2020</v>
      </c>
      <c r="BS507" t="s">
        <v>359</v>
      </c>
      <c r="BT507">
        <v>192.44</v>
      </c>
    </row>
    <row r="508" spans="1:72" x14ac:dyDescent="0.2">
      <c r="A508" t="s">
        <v>981</v>
      </c>
      <c r="B508" t="s">
        <v>3479</v>
      </c>
      <c r="C508" t="s">
        <v>3406</v>
      </c>
      <c r="D508">
        <f>IF(TYPE="R",40,IF(ISNA(INDEX(Categories!D:E,MATCH(GROUPTYPE,Categories!D:D,0),2)),0,INDEX(Categories!D:E,MATCH(GROUPTYPE,Categories!D:D,0),2)))</f>
        <v>20</v>
      </c>
      <c r="E508" t="str">
        <f>IF(TYPE="R","Retained Earnings",IF(ISNA(INDEX(Categories!D:F,MATCH(GLCATCODE,Categories!E:E,0),3)),0,INDEX(Categories!D:F,MATCH(GLCATCODE,Categories!E:E,0),3)))</f>
        <v>Current Assets</v>
      </c>
      <c r="F508" t="s">
        <v>239</v>
      </c>
      <c r="G508" t="s">
        <v>2742</v>
      </c>
      <c r="H508" t="s">
        <v>3477</v>
      </c>
      <c r="I508" t="s">
        <v>2883</v>
      </c>
      <c r="J508" t="s">
        <v>2876</v>
      </c>
      <c r="K508" t="s">
        <v>2876</v>
      </c>
      <c r="L508" t="s">
        <v>2876</v>
      </c>
      <c r="M508" t="s">
        <v>2876</v>
      </c>
      <c r="N508" t="s">
        <v>2876</v>
      </c>
      <c r="O508" t="s">
        <v>2876</v>
      </c>
      <c r="P508" t="s">
        <v>2876</v>
      </c>
      <c r="Q508" t="s">
        <v>2877</v>
      </c>
      <c r="R508" t="s">
        <v>2948</v>
      </c>
      <c r="S508">
        <f>VLOOKUP(ACCOUNTEXSEG,Sheet6!$A$2:$C$4000,3,TRUE)</f>
        <v>907.74</v>
      </c>
      <c r="T508">
        <f>IF(ACCTTYPE="I",0,OPENBALN)</f>
        <v>2414.7600000000002</v>
      </c>
      <c r="U508">
        <v>1779.87</v>
      </c>
      <c r="V508">
        <v>284.66000000000003</v>
      </c>
      <c r="W508">
        <v>-3002.47</v>
      </c>
      <c r="X508">
        <v>2295.0300000000002</v>
      </c>
      <c r="Y508" s="179">
        <v>369.71</v>
      </c>
      <c r="Z508">
        <v>2071.1799999999998</v>
      </c>
      <c r="AA508">
        <v>-1274.67</v>
      </c>
      <c r="AB508">
        <v>320.43</v>
      </c>
      <c r="AC508">
        <v>1760.17</v>
      </c>
      <c r="AD508">
        <v>-2746</v>
      </c>
      <c r="AE508">
        <v>-1301.53</v>
      </c>
      <c r="AF508">
        <v>2824.58</v>
      </c>
      <c r="AG508">
        <v>2824.58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 s="179">
        <v>2930.43</v>
      </c>
      <c r="AV508">
        <v>1371.52</v>
      </c>
      <c r="AW508">
        <v>-3846.21</v>
      </c>
      <c r="AX508">
        <v>2712.94</v>
      </c>
      <c r="AY508">
        <v>204.75</v>
      </c>
      <c r="AZ508">
        <v>-2867.42</v>
      </c>
      <c r="BA508">
        <v>3018.39</v>
      </c>
      <c r="BB508">
        <v>-97.79</v>
      </c>
      <c r="BC508">
        <v>2129.1999999999998</v>
      </c>
      <c r="BD508">
        <v>-2224.89</v>
      </c>
      <c r="BE508">
        <v>613.79</v>
      </c>
      <c r="BF508">
        <v>-2437.69</v>
      </c>
      <c r="BG508">
        <v>-2437.69</v>
      </c>
      <c r="BH508">
        <v>176.71875</v>
      </c>
      <c r="BI508">
        <v>172.66249999999999</v>
      </c>
      <c r="BJ508">
        <v>743.71500000000003</v>
      </c>
      <c r="BK508">
        <v>172.96375</v>
      </c>
      <c r="BL508">
        <v>0</v>
      </c>
      <c r="BM508" t="s">
        <v>2879</v>
      </c>
      <c r="BN508">
        <v>20190701</v>
      </c>
      <c r="BO508">
        <v>5795.72</v>
      </c>
      <c r="BP508" t="s">
        <v>239</v>
      </c>
      <c r="BQ508">
        <v>2414.7600000000002</v>
      </c>
      <c r="BR508">
        <v>2020</v>
      </c>
      <c r="BS508" t="s">
        <v>359</v>
      </c>
      <c r="BT508">
        <v>5795.72</v>
      </c>
    </row>
    <row r="509" spans="1:72" x14ac:dyDescent="0.2">
      <c r="A509" t="s">
        <v>982</v>
      </c>
      <c r="B509" t="s">
        <v>3480</v>
      </c>
      <c r="C509" t="s">
        <v>3406</v>
      </c>
      <c r="D509">
        <f>IF(TYPE="R",40,IF(ISNA(INDEX(Categories!D:E,MATCH(GROUPTYPE,Categories!D:D,0),2)),0,INDEX(Categories!D:E,MATCH(GROUPTYPE,Categories!D:D,0),2)))</f>
        <v>20</v>
      </c>
      <c r="E509" t="str">
        <f>IF(TYPE="R","Retained Earnings",IF(ISNA(INDEX(Categories!D:F,MATCH(GLCATCODE,Categories!E:E,0),3)),0,INDEX(Categories!D:F,MATCH(GLCATCODE,Categories!E:E,0),3)))</f>
        <v>Current Assets</v>
      </c>
      <c r="F509" t="s">
        <v>239</v>
      </c>
      <c r="G509" t="s">
        <v>2743</v>
      </c>
      <c r="H509" t="s">
        <v>3477</v>
      </c>
      <c r="I509" t="s">
        <v>2885</v>
      </c>
      <c r="J509" t="s">
        <v>2876</v>
      </c>
      <c r="K509" t="s">
        <v>2876</v>
      </c>
      <c r="L509" t="s">
        <v>2876</v>
      </c>
      <c r="M509" t="s">
        <v>2876</v>
      </c>
      <c r="N509" t="s">
        <v>2876</v>
      </c>
      <c r="O509" t="s">
        <v>2876</v>
      </c>
      <c r="P509" t="s">
        <v>2876</v>
      </c>
      <c r="Q509" t="s">
        <v>2877</v>
      </c>
      <c r="R509" t="s">
        <v>2948</v>
      </c>
      <c r="S509">
        <f>VLOOKUP(ACCOUNTEXSEG,Sheet6!$A$2:$C$4000,3,TRUE)</f>
        <v>955.02</v>
      </c>
      <c r="T509">
        <f>IF(ACCTTYPE="I",0,OPENBALN)</f>
        <v>476.89</v>
      </c>
      <c r="U509">
        <v>-294.82</v>
      </c>
      <c r="V509">
        <v>564.25</v>
      </c>
      <c r="W509">
        <v>-288.52</v>
      </c>
      <c r="X509">
        <v>-285.32</v>
      </c>
      <c r="Y509" s="179">
        <v>569.54999999999995</v>
      </c>
      <c r="Z509">
        <v>-269.51</v>
      </c>
      <c r="AA509">
        <v>-284.75</v>
      </c>
      <c r="AB509">
        <v>577.45000000000005</v>
      </c>
      <c r="AC509">
        <v>-278.93</v>
      </c>
      <c r="AD509">
        <v>-294.82</v>
      </c>
      <c r="AE509">
        <v>382.88</v>
      </c>
      <c r="AF509">
        <v>-193.59</v>
      </c>
      <c r="AG509">
        <v>-193.59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 s="179">
        <v>-200.04</v>
      </c>
      <c r="AV509">
        <v>591.02</v>
      </c>
      <c r="AW509">
        <v>-289.64999999999998</v>
      </c>
      <c r="AX509">
        <v>-286.41000000000003</v>
      </c>
      <c r="AY509">
        <v>380.21</v>
      </c>
      <c r="AZ509">
        <v>-478.86</v>
      </c>
      <c r="BA509">
        <v>-488.3</v>
      </c>
      <c r="BB509">
        <v>130.55000000000001</v>
      </c>
      <c r="BC509">
        <v>-154.19999999999999</v>
      </c>
      <c r="BD509">
        <v>-159.34</v>
      </c>
      <c r="BE509">
        <v>765.33</v>
      </c>
      <c r="BF509">
        <v>-288.44</v>
      </c>
      <c r="BG509">
        <v>-288.44</v>
      </c>
      <c r="BH509">
        <v>83.911249999999995</v>
      </c>
      <c r="BI509">
        <v>83.502499999999998</v>
      </c>
      <c r="BJ509">
        <v>59.664999999999999</v>
      </c>
      <c r="BK509">
        <v>59.331249999999997</v>
      </c>
      <c r="BL509">
        <v>0</v>
      </c>
      <c r="BM509" t="s">
        <v>2879</v>
      </c>
      <c r="BN509">
        <v>20190701</v>
      </c>
      <c r="BO509">
        <v>380.76</v>
      </c>
      <c r="BP509" t="s">
        <v>239</v>
      </c>
      <c r="BQ509">
        <v>476.89</v>
      </c>
      <c r="BR509">
        <v>2020</v>
      </c>
      <c r="BS509" t="s">
        <v>359</v>
      </c>
      <c r="BT509">
        <v>380.76</v>
      </c>
    </row>
    <row r="510" spans="1:72" x14ac:dyDescent="0.2">
      <c r="A510" t="s">
        <v>983</v>
      </c>
      <c r="B510" t="s">
        <v>3481</v>
      </c>
      <c r="C510" t="s">
        <v>3406</v>
      </c>
      <c r="D510">
        <f>IF(TYPE="R",40,IF(ISNA(INDEX(Categories!D:E,MATCH(GROUPTYPE,Categories!D:D,0),2)),0,INDEX(Categories!D:E,MATCH(GROUPTYPE,Categories!D:D,0),2)))</f>
        <v>20</v>
      </c>
      <c r="E510" t="str">
        <f>IF(TYPE="R","Retained Earnings",IF(ISNA(INDEX(Categories!D:F,MATCH(GLCATCODE,Categories!E:E,0),3)),0,INDEX(Categories!D:F,MATCH(GLCATCODE,Categories!E:E,0),3)))</f>
        <v>Current Assets</v>
      </c>
      <c r="F510" t="s">
        <v>239</v>
      </c>
      <c r="G510" t="s">
        <v>2744</v>
      </c>
      <c r="H510" t="s">
        <v>3477</v>
      </c>
      <c r="I510" t="s">
        <v>2887</v>
      </c>
      <c r="J510" t="s">
        <v>2876</v>
      </c>
      <c r="K510" t="s">
        <v>2876</v>
      </c>
      <c r="L510" t="s">
        <v>2876</v>
      </c>
      <c r="M510" t="s">
        <v>2876</v>
      </c>
      <c r="N510" t="s">
        <v>2876</v>
      </c>
      <c r="O510" t="s">
        <v>2876</v>
      </c>
      <c r="P510" t="s">
        <v>2876</v>
      </c>
      <c r="Q510" t="s">
        <v>2877</v>
      </c>
      <c r="R510" t="s">
        <v>2948</v>
      </c>
      <c r="S510">
        <f>VLOOKUP(ACCOUNTEXSEG,Sheet6!$A$2:$C$4000,3,TRUE)</f>
        <v>-0.01</v>
      </c>
      <c r="T510">
        <f>IF(ACCTTYPE="I",0,OPENBALN)</f>
        <v>63.13</v>
      </c>
      <c r="U510">
        <v>-63.14</v>
      </c>
      <c r="V510">
        <v>122.21</v>
      </c>
      <c r="W510">
        <v>-64.56</v>
      </c>
      <c r="X510">
        <v>-62.48</v>
      </c>
      <c r="Y510" s="179">
        <v>125.84</v>
      </c>
      <c r="Z510">
        <v>-59.51</v>
      </c>
      <c r="AA510">
        <v>-61.49</v>
      </c>
      <c r="AB510">
        <v>124.25</v>
      </c>
      <c r="AC510">
        <v>-61.1</v>
      </c>
      <c r="AD510">
        <v>-63.14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 s="179">
        <v>0</v>
      </c>
      <c r="AV510">
        <v>185.35</v>
      </c>
      <c r="AW510">
        <v>0</v>
      </c>
      <c r="AX510">
        <v>0</v>
      </c>
      <c r="AY510">
        <v>124.25</v>
      </c>
      <c r="AZ510">
        <v>0</v>
      </c>
      <c r="BA510">
        <v>0</v>
      </c>
      <c r="BB510">
        <v>22.18</v>
      </c>
      <c r="BC510">
        <v>-163.16999999999999</v>
      </c>
      <c r="BD510">
        <v>-168.61</v>
      </c>
      <c r="BE510">
        <v>126.28</v>
      </c>
      <c r="BF510">
        <v>-63.14</v>
      </c>
      <c r="BG510">
        <v>-63.14</v>
      </c>
      <c r="BH510">
        <v>38.698749999999997</v>
      </c>
      <c r="BI510">
        <v>7.6237500000000002</v>
      </c>
      <c r="BJ510">
        <v>7.6224999999999996</v>
      </c>
      <c r="BK510">
        <v>7.6224999999999996</v>
      </c>
      <c r="BL510">
        <v>0</v>
      </c>
      <c r="BM510" t="s">
        <v>2879</v>
      </c>
      <c r="BN510">
        <v>20190701</v>
      </c>
      <c r="BO510">
        <v>0.01</v>
      </c>
      <c r="BP510" t="s">
        <v>239</v>
      </c>
      <c r="BQ510">
        <v>63.13</v>
      </c>
      <c r="BR510">
        <v>2020</v>
      </c>
      <c r="BS510" t="s">
        <v>359</v>
      </c>
      <c r="BT510">
        <v>0.01</v>
      </c>
    </row>
    <row r="511" spans="1:72" x14ac:dyDescent="0.2">
      <c r="A511" t="s">
        <v>984</v>
      </c>
      <c r="B511" t="s">
        <v>3482</v>
      </c>
      <c r="C511" t="s">
        <v>3406</v>
      </c>
      <c r="D511">
        <f>IF(TYPE="R",40,IF(ISNA(INDEX(Categories!D:E,MATCH(GROUPTYPE,Categories!D:D,0),2)),0,INDEX(Categories!D:E,MATCH(GROUPTYPE,Categories!D:D,0),2)))</f>
        <v>20</v>
      </c>
      <c r="E511" t="str">
        <f>IF(TYPE="R","Retained Earnings",IF(ISNA(INDEX(Categories!D:F,MATCH(GLCATCODE,Categories!E:E,0),3)),0,INDEX(Categories!D:F,MATCH(GLCATCODE,Categories!E:E,0),3)))</f>
        <v>Current Assets</v>
      </c>
      <c r="F511" t="s">
        <v>239</v>
      </c>
      <c r="G511" t="s">
        <v>2745</v>
      </c>
      <c r="H511" t="s">
        <v>3477</v>
      </c>
      <c r="I511" t="s">
        <v>2889</v>
      </c>
      <c r="J511" t="s">
        <v>2876</v>
      </c>
      <c r="K511" t="s">
        <v>2876</v>
      </c>
      <c r="L511" t="s">
        <v>2876</v>
      </c>
      <c r="M511" t="s">
        <v>2876</v>
      </c>
      <c r="N511" t="s">
        <v>2876</v>
      </c>
      <c r="O511" t="s">
        <v>2876</v>
      </c>
      <c r="P511" t="s">
        <v>2876</v>
      </c>
      <c r="Q511" t="s">
        <v>2877</v>
      </c>
      <c r="R511" t="s">
        <v>2948</v>
      </c>
      <c r="S511">
        <f>VLOOKUP(ACCOUNTEXSEG,Sheet6!$A$2:$C$4000,3,TRUE)</f>
        <v>1399.51</v>
      </c>
      <c r="T511">
        <f>IF(ACCTTYPE="I",0,OPENBALN)</f>
        <v>1468.68</v>
      </c>
      <c r="U511">
        <v>2083.0300000000002</v>
      </c>
      <c r="V511">
        <v>-1865.32</v>
      </c>
      <c r="W511">
        <v>-297.95999999999998</v>
      </c>
      <c r="X511">
        <v>2199.31</v>
      </c>
      <c r="Y511" s="179">
        <v>-1985.18</v>
      </c>
      <c r="Z511">
        <v>2948.03</v>
      </c>
      <c r="AA511">
        <v>-591.61</v>
      </c>
      <c r="AB511">
        <v>-1975.16</v>
      </c>
      <c r="AC511">
        <v>2949</v>
      </c>
      <c r="AD511">
        <v>-1163.7</v>
      </c>
      <c r="AE511">
        <v>-1830.86</v>
      </c>
      <c r="AF511">
        <v>2126.8000000000002</v>
      </c>
      <c r="AG511">
        <v>2126.8000000000002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 s="179">
        <v>1995.82</v>
      </c>
      <c r="AV511">
        <v>-1738.84</v>
      </c>
      <c r="AW511">
        <v>-486.25</v>
      </c>
      <c r="AX511">
        <v>1968.17</v>
      </c>
      <c r="AY511">
        <v>-1836.22</v>
      </c>
      <c r="AZ511">
        <v>-165.33</v>
      </c>
      <c r="BA511">
        <v>2680.56</v>
      </c>
      <c r="BB511">
        <v>-1816.06</v>
      </c>
      <c r="BC511">
        <v>2932.18</v>
      </c>
      <c r="BD511">
        <v>-1291.77</v>
      </c>
      <c r="BE511">
        <v>-1772.57</v>
      </c>
      <c r="BF511">
        <v>-400.52</v>
      </c>
      <c r="BG511">
        <v>-400.52</v>
      </c>
      <c r="BH511">
        <v>142.10749999999999</v>
      </c>
      <c r="BI511">
        <v>142.52250000000001</v>
      </c>
      <c r="BJ511">
        <v>522.58749999999998</v>
      </c>
      <c r="BK511">
        <v>137.63999999999999</v>
      </c>
      <c r="BL511">
        <v>0</v>
      </c>
      <c r="BM511" t="s">
        <v>2879</v>
      </c>
      <c r="BN511">
        <v>20190701</v>
      </c>
      <c r="BO511">
        <v>4065.06</v>
      </c>
      <c r="BP511" t="s">
        <v>239</v>
      </c>
      <c r="BQ511">
        <v>1468.68</v>
      </c>
      <c r="BR511">
        <v>2020</v>
      </c>
      <c r="BS511" t="s">
        <v>359</v>
      </c>
      <c r="BT511">
        <v>4065.06</v>
      </c>
    </row>
    <row r="512" spans="1:72" x14ac:dyDescent="0.2">
      <c r="A512" t="s">
        <v>985</v>
      </c>
      <c r="B512" t="s">
        <v>3483</v>
      </c>
      <c r="C512" t="s">
        <v>3406</v>
      </c>
      <c r="D512">
        <f>IF(TYPE="R",40,IF(ISNA(INDEX(Categories!D:E,MATCH(GROUPTYPE,Categories!D:D,0),2)),0,INDEX(Categories!D:E,MATCH(GROUPTYPE,Categories!D:D,0),2)))</f>
        <v>20</v>
      </c>
      <c r="E512" t="str">
        <f>IF(TYPE="R","Retained Earnings",IF(ISNA(INDEX(Categories!D:F,MATCH(GLCATCODE,Categories!E:E,0),3)),0,INDEX(Categories!D:F,MATCH(GLCATCODE,Categories!E:E,0),3)))</f>
        <v>Current Assets</v>
      </c>
      <c r="F512" t="s">
        <v>239</v>
      </c>
      <c r="G512" t="s">
        <v>2746</v>
      </c>
      <c r="H512" t="s">
        <v>3477</v>
      </c>
      <c r="I512" t="s">
        <v>2891</v>
      </c>
      <c r="J512" t="s">
        <v>2876</v>
      </c>
      <c r="K512" t="s">
        <v>2876</v>
      </c>
      <c r="L512" t="s">
        <v>2876</v>
      </c>
      <c r="M512" t="s">
        <v>2876</v>
      </c>
      <c r="N512" t="s">
        <v>2876</v>
      </c>
      <c r="O512" t="s">
        <v>2876</v>
      </c>
      <c r="P512" t="s">
        <v>2876</v>
      </c>
      <c r="Q512" t="s">
        <v>2877</v>
      </c>
      <c r="R512" t="s">
        <v>2948</v>
      </c>
      <c r="S512">
        <f>VLOOKUP(ACCOUNTEXSEG,Sheet6!$A$2:$C$4000,3,TRUE)</f>
        <v>651.32000000000005</v>
      </c>
      <c r="T512">
        <f>IF(ACCTTYPE="I",0,OPENBALN)</f>
        <v>1726.7</v>
      </c>
      <c r="U512">
        <v>14.59</v>
      </c>
      <c r="V512">
        <v>-248.62</v>
      </c>
      <c r="W512">
        <v>-744.68</v>
      </c>
      <c r="X512">
        <v>9954.7199999999993</v>
      </c>
      <c r="Y512" s="179">
        <v>-5459.62</v>
      </c>
      <c r="Z512">
        <v>10685.94</v>
      </c>
      <c r="AA512">
        <v>-3822.14</v>
      </c>
      <c r="AB512">
        <v>-5534.69</v>
      </c>
      <c r="AC512">
        <v>-5362.07</v>
      </c>
      <c r="AD512">
        <v>9547.39</v>
      </c>
      <c r="AE512">
        <v>-4950.0600000000004</v>
      </c>
      <c r="AF512">
        <v>9533.65</v>
      </c>
      <c r="AG512">
        <v>9533.65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 s="179">
        <v>9539.2999999999993</v>
      </c>
      <c r="AV512">
        <v>-4633.38</v>
      </c>
      <c r="AW512">
        <v>-4879.37</v>
      </c>
      <c r="AX512">
        <v>11352.86</v>
      </c>
      <c r="AY512">
        <v>-6016.03</v>
      </c>
      <c r="AZ512">
        <v>-5827.8</v>
      </c>
      <c r="BA512">
        <v>10629.79</v>
      </c>
      <c r="BB512">
        <v>-5118.21</v>
      </c>
      <c r="BC512">
        <v>9002</v>
      </c>
      <c r="BD512">
        <v>-4131.0600000000004</v>
      </c>
      <c r="BE512">
        <v>-3544.52</v>
      </c>
      <c r="BF512">
        <v>-5298.2</v>
      </c>
      <c r="BG512">
        <v>-5298.2</v>
      </c>
      <c r="BH512">
        <v>23.362500000000001</v>
      </c>
      <c r="BI512">
        <v>23.36375</v>
      </c>
      <c r="BJ512">
        <v>1606.135</v>
      </c>
      <c r="BK512">
        <v>322.74874999999997</v>
      </c>
      <c r="BL512">
        <v>0</v>
      </c>
      <c r="BM512" t="s">
        <v>2879</v>
      </c>
      <c r="BN512">
        <v>20190701</v>
      </c>
      <c r="BO512">
        <v>15341.11</v>
      </c>
      <c r="BP512" t="s">
        <v>239</v>
      </c>
      <c r="BQ512">
        <v>1726.7</v>
      </c>
      <c r="BR512">
        <v>2020</v>
      </c>
      <c r="BS512" t="s">
        <v>359</v>
      </c>
      <c r="BT512">
        <v>15341.11</v>
      </c>
    </row>
    <row r="513" spans="1:72" x14ac:dyDescent="0.2">
      <c r="A513" t="s">
        <v>1571</v>
      </c>
      <c r="B513" t="s">
        <v>3484</v>
      </c>
      <c r="C513" t="s">
        <v>3406</v>
      </c>
      <c r="D513">
        <f>IF(TYPE="R",40,IF(ISNA(INDEX(Categories!D:E,MATCH(GROUPTYPE,Categories!D:D,0),2)),0,INDEX(Categories!D:E,MATCH(GROUPTYPE,Categories!D:D,0),2)))</f>
        <v>20</v>
      </c>
      <c r="E513" t="str">
        <f>IF(TYPE="R","Retained Earnings",IF(ISNA(INDEX(Categories!D:F,MATCH(GLCATCODE,Categories!E:E,0),3)),0,INDEX(Categories!D:F,MATCH(GLCATCODE,Categories!E:E,0),3)))</f>
        <v>Current Assets</v>
      </c>
      <c r="F513" t="s">
        <v>239</v>
      </c>
      <c r="G513" t="s">
        <v>2748</v>
      </c>
      <c r="H513" t="s">
        <v>3477</v>
      </c>
      <c r="I513" t="s">
        <v>2895</v>
      </c>
      <c r="J513" t="s">
        <v>2876</v>
      </c>
      <c r="K513" t="s">
        <v>2876</v>
      </c>
      <c r="L513" t="s">
        <v>2876</v>
      </c>
      <c r="M513" t="s">
        <v>2876</v>
      </c>
      <c r="N513" t="s">
        <v>2876</v>
      </c>
      <c r="O513" t="s">
        <v>2876</v>
      </c>
      <c r="P513" t="s">
        <v>2876</v>
      </c>
      <c r="Q513" t="s">
        <v>2877</v>
      </c>
      <c r="R513" t="s">
        <v>2948</v>
      </c>
      <c r="S513">
        <f>VLOOKUP(ACCOUNTEXSEG,Sheet6!$A$2:$C$4000,3,TRUE)</f>
        <v>0</v>
      </c>
      <c r="T513">
        <f>IF(ACCTTYPE="I",0,OPENBALN)</f>
        <v>0</v>
      </c>
      <c r="U513">
        <v>0</v>
      </c>
      <c r="V513">
        <v>0</v>
      </c>
      <c r="W513">
        <v>0</v>
      </c>
      <c r="X513">
        <v>0</v>
      </c>
      <c r="Y513" s="179">
        <v>1.1399999999999999</v>
      </c>
      <c r="Z513">
        <v>1.1399999999999999</v>
      </c>
      <c r="AA513">
        <v>1.1399999999999999</v>
      </c>
      <c r="AB513">
        <v>1.1399999999999999</v>
      </c>
      <c r="AC513">
        <v>1.1399999999999999</v>
      </c>
      <c r="AD513">
        <v>1.1399999999999999</v>
      </c>
      <c r="AE513">
        <v>1.1399999999999999</v>
      </c>
      <c r="AF513">
        <v>1.1399999999999999</v>
      </c>
      <c r="AG513">
        <v>1.1399999999999999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 s="179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0</v>
      </c>
      <c r="BL513">
        <v>0</v>
      </c>
      <c r="BM513" t="s">
        <v>2879</v>
      </c>
      <c r="BN513">
        <v>20190701</v>
      </c>
      <c r="BO513">
        <v>9.1199999999999992</v>
      </c>
      <c r="BP513" t="s">
        <v>239</v>
      </c>
      <c r="BQ513">
        <v>0</v>
      </c>
      <c r="BR513">
        <v>2020</v>
      </c>
      <c r="BS513" t="s">
        <v>359</v>
      </c>
      <c r="BT513">
        <v>9.1199999999999992</v>
      </c>
    </row>
    <row r="514" spans="1:72" x14ac:dyDescent="0.2">
      <c r="A514" t="s">
        <v>986</v>
      </c>
      <c r="B514" t="s">
        <v>3485</v>
      </c>
      <c r="C514" t="s">
        <v>3406</v>
      </c>
      <c r="D514">
        <f>IF(TYPE="R",40,IF(ISNA(INDEX(Categories!D:E,MATCH(GROUPTYPE,Categories!D:D,0),2)),0,INDEX(Categories!D:E,MATCH(GROUPTYPE,Categories!D:D,0),2)))</f>
        <v>20</v>
      </c>
      <c r="E514" t="str">
        <f>IF(TYPE="R","Retained Earnings",IF(ISNA(INDEX(Categories!D:F,MATCH(GLCATCODE,Categories!E:E,0),3)),0,INDEX(Categories!D:F,MATCH(GLCATCODE,Categories!E:E,0),3)))</f>
        <v>Current Assets</v>
      </c>
      <c r="F514" t="s">
        <v>239</v>
      </c>
      <c r="G514" t="s">
        <v>2749</v>
      </c>
      <c r="H514" t="s">
        <v>3477</v>
      </c>
      <c r="I514" t="s">
        <v>2897</v>
      </c>
      <c r="J514" t="s">
        <v>2876</v>
      </c>
      <c r="K514" t="s">
        <v>2876</v>
      </c>
      <c r="L514" t="s">
        <v>2876</v>
      </c>
      <c r="M514" t="s">
        <v>2876</v>
      </c>
      <c r="N514" t="s">
        <v>2876</v>
      </c>
      <c r="O514" t="s">
        <v>2876</v>
      </c>
      <c r="P514" t="s">
        <v>2876</v>
      </c>
      <c r="Q514" t="s">
        <v>2877</v>
      </c>
      <c r="R514" t="s">
        <v>2948</v>
      </c>
      <c r="S514">
        <f>VLOOKUP(ACCOUNTEXSEG,Sheet6!$A$2:$C$4000,3,TRUE)</f>
        <v>1251.6400000000001</v>
      </c>
      <c r="T514">
        <f>IF(ACCTTYPE="I",0,OPENBALN)</f>
        <v>1202.74</v>
      </c>
      <c r="U514">
        <v>2209.31</v>
      </c>
      <c r="V514">
        <v>-315.81</v>
      </c>
      <c r="W514">
        <v>-2334.89</v>
      </c>
      <c r="X514">
        <v>2345.62</v>
      </c>
      <c r="Y514" s="179">
        <v>-23.41</v>
      </c>
      <c r="Z514">
        <v>3956.55</v>
      </c>
      <c r="AA514">
        <v>-1000.39</v>
      </c>
      <c r="AB514">
        <v>-407</v>
      </c>
      <c r="AC514">
        <v>2631.23</v>
      </c>
      <c r="AD514">
        <v>-2403.69</v>
      </c>
      <c r="AE514">
        <v>-1710.39</v>
      </c>
      <c r="AF514">
        <v>2969.36</v>
      </c>
      <c r="AG514">
        <v>2969.36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 s="179">
        <v>2101.9299999999998</v>
      </c>
      <c r="AV514">
        <v>-96.38</v>
      </c>
      <c r="AW514">
        <v>-1991.08</v>
      </c>
      <c r="AX514">
        <v>2171.84</v>
      </c>
      <c r="AY514">
        <v>-1657.34</v>
      </c>
      <c r="AZ514">
        <v>-1106.1199999999999</v>
      </c>
      <c r="BA514">
        <v>3197.96</v>
      </c>
      <c r="BB514">
        <v>-374.84</v>
      </c>
      <c r="BC514">
        <v>2254.67</v>
      </c>
      <c r="BD514">
        <v>-2235.1999999999998</v>
      </c>
      <c r="BE514">
        <v>-209.82</v>
      </c>
      <c r="BF514">
        <v>-2104.52</v>
      </c>
      <c r="BG514">
        <v>-2104.52</v>
      </c>
      <c r="BH514">
        <v>84.311250000000001</v>
      </c>
      <c r="BI514">
        <v>33.0625</v>
      </c>
      <c r="BJ514">
        <v>558.8175</v>
      </c>
      <c r="BK514">
        <v>210.73124999999999</v>
      </c>
      <c r="BL514">
        <v>0</v>
      </c>
      <c r="BM514" t="s">
        <v>2879</v>
      </c>
      <c r="BN514">
        <v>20190701</v>
      </c>
      <c r="BO514">
        <v>7119.23</v>
      </c>
      <c r="BP514" t="s">
        <v>239</v>
      </c>
      <c r="BQ514">
        <v>1202.74</v>
      </c>
      <c r="BR514">
        <v>2020</v>
      </c>
      <c r="BS514" t="s">
        <v>359</v>
      </c>
      <c r="BT514">
        <v>7119.23</v>
      </c>
    </row>
    <row r="515" spans="1:72" x14ac:dyDescent="0.2">
      <c r="A515" t="s">
        <v>987</v>
      </c>
      <c r="B515" t="s">
        <v>3486</v>
      </c>
      <c r="C515" t="s">
        <v>3406</v>
      </c>
      <c r="D515">
        <f>IF(TYPE="R",40,IF(ISNA(INDEX(Categories!D:E,MATCH(GROUPTYPE,Categories!D:D,0),2)),0,INDEX(Categories!D:E,MATCH(GROUPTYPE,Categories!D:D,0),2)))</f>
        <v>20</v>
      </c>
      <c r="E515" t="str">
        <f>IF(TYPE="R","Retained Earnings",IF(ISNA(INDEX(Categories!D:F,MATCH(GLCATCODE,Categories!E:E,0),3)),0,INDEX(Categories!D:F,MATCH(GLCATCODE,Categories!E:E,0),3)))</f>
        <v>Current Assets</v>
      </c>
      <c r="F515" t="s">
        <v>239</v>
      </c>
      <c r="G515" t="s">
        <v>2750</v>
      </c>
      <c r="H515" t="s">
        <v>3477</v>
      </c>
      <c r="I515" t="s">
        <v>2899</v>
      </c>
      <c r="J515" t="s">
        <v>2876</v>
      </c>
      <c r="K515" t="s">
        <v>2876</v>
      </c>
      <c r="L515" t="s">
        <v>2876</v>
      </c>
      <c r="M515" t="s">
        <v>2876</v>
      </c>
      <c r="N515" t="s">
        <v>2876</v>
      </c>
      <c r="O515" t="s">
        <v>2876</v>
      </c>
      <c r="P515" t="s">
        <v>2876</v>
      </c>
      <c r="Q515" t="s">
        <v>2877</v>
      </c>
      <c r="R515" t="s">
        <v>2948</v>
      </c>
      <c r="S515">
        <f>VLOOKUP(ACCOUNTEXSEG,Sheet6!$A$2:$C$4000,3,TRUE)</f>
        <v>-4799.9799999999996</v>
      </c>
      <c r="T515">
        <f>IF(ACCTTYPE="I",0,OPENBALN)</f>
        <v>104.02</v>
      </c>
      <c r="U515">
        <v>-34.67</v>
      </c>
      <c r="V515">
        <v>-34.67</v>
      </c>
      <c r="W515">
        <v>-35.82</v>
      </c>
      <c r="X515">
        <v>0</v>
      </c>
      <c r="Y515" s="179">
        <v>70.09</v>
      </c>
      <c r="Z515">
        <v>70.09</v>
      </c>
      <c r="AA515">
        <v>-69.33</v>
      </c>
      <c r="AB515">
        <v>-35.43</v>
      </c>
      <c r="AC515">
        <v>-34.29</v>
      </c>
      <c r="AD515">
        <v>69.709999999999994</v>
      </c>
      <c r="AE515">
        <v>-34.29</v>
      </c>
      <c r="AF515">
        <v>68.569999999999993</v>
      </c>
      <c r="AG515">
        <v>68.569999999999993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 s="179">
        <v>0</v>
      </c>
      <c r="AV515">
        <v>0</v>
      </c>
      <c r="AW515">
        <v>0</v>
      </c>
      <c r="AX515">
        <v>0</v>
      </c>
      <c r="AY515">
        <v>4834.67</v>
      </c>
      <c r="AZ515">
        <v>-34.67</v>
      </c>
      <c r="BA515">
        <v>0</v>
      </c>
      <c r="BB515">
        <v>0</v>
      </c>
      <c r="BC515">
        <v>0</v>
      </c>
      <c r="BD515">
        <v>69.33</v>
      </c>
      <c r="BE515">
        <v>-34.1</v>
      </c>
      <c r="BF515">
        <v>68.77</v>
      </c>
      <c r="BG515">
        <v>68.77</v>
      </c>
      <c r="BH515">
        <v>2.5000000000000001E-3</v>
      </c>
      <c r="BI515">
        <v>-599.99749999999995</v>
      </c>
      <c r="BJ515">
        <v>2.5000000000000001E-3</v>
      </c>
      <c r="BK515">
        <v>2.5000000000000001E-3</v>
      </c>
      <c r="BL515">
        <v>0</v>
      </c>
      <c r="BM515" t="s">
        <v>2879</v>
      </c>
      <c r="BN515">
        <v>20190701</v>
      </c>
      <c r="BO515">
        <v>103.98</v>
      </c>
      <c r="BP515" t="s">
        <v>239</v>
      </c>
      <c r="BQ515">
        <v>104.02</v>
      </c>
      <c r="BR515">
        <v>2020</v>
      </c>
      <c r="BS515" t="s">
        <v>359</v>
      </c>
      <c r="BT515">
        <v>103.98</v>
      </c>
    </row>
    <row r="516" spans="1:72" x14ac:dyDescent="0.2">
      <c r="A516" t="s">
        <v>989</v>
      </c>
      <c r="B516" t="s">
        <v>3487</v>
      </c>
      <c r="C516" t="s">
        <v>3406</v>
      </c>
      <c r="D516">
        <f>IF(TYPE="R",40,IF(ISNA(INDEX(Categories!D:E,MATCH(GROUPTYPE,Categories!D:D,0),2)),0,INDEX(Categories!D:E,MATCH(GROUPTYPE,Categories!D:D,0),2)))</f>
        <v>20</v>
      </c>
      <c r="E516" t="str">
        <f>IF(TYPE="R","Retained Earnings",IF(ISNA(INDEX(Categories!D:F,MATCH(GLCATCODE,Categories!E:E,0),3)),0,INDEX(Categories!D:F,MATCH(GLCATCODE,Categories!E:E,0),3)))</f>
        <v>Current Assets</v>
      </c>
      <c r="F516" t="s">
        <v>239</v>
      </c>
      <c r="G516" t="s">
        <v>2757</v>
      </c>
      <c r="H516" t="s">
        <v>3488</v>
      </c>
      <c r="I516" t="s">
        <v>3399</v>
      </c>
      <c r="J516" t="s">
        <v>2876</v>
      </c>
      <c r="K516" t="s">
        <v>2876</v>
      </c>
      <c r="L516" t="s">
        <v>2876</v>
      </c>
      <c r="M516" t="s">
        <v>2876</v>
      </c>
      <c r="N516" t="s">
        <v>2876</v>
      </c>
      <c r="O516" t="s">
        <v>2876</v>
      </c>
      <c r="P516" t="s">
        <v>2876</v>
      </c>
      <c r="Q516" t="s">
        <v>2877</v>
      </c>
      <c r="R516" t="s">
        <v>2948</v>
      </c>
      <c r="S516">
        <f>VLOOKUP(ACCOUNTEXSEG,Sheet6!$A$2:$C$4000,3,TRUE)</f>
        <v>-374</v>
      </c>
      <c r="T516">
        <f>IF(ACCTTYPE="I",0,OPENBALN)</f>
        <v>0</v>
      </c>
      <c r="U516">
        <v>0</v>
      </c>
      <c r="V516">
        <v>0</v>
      </c>
      <c r="W516">
        <v>0</v>
      </c>
      <c r="X516">
        <v>0</v>
      </c>
      <c r="Y516" s="179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 s="179">
        <v>0</v>
      </c>
      <c r="AV516">
        <v>0</v>
      </c>
      <c r="AW516">
        <v>0</v>
      </c>
      <c r="AX516">
        <v>0</v>
      </c>
      <c r="AY516">
        <v>0</v>
      </c>
      <c r="AZ516">
        <v>374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-46.75</v>
      </c>
      <c r="BJ516">
        <v>-282.08499999999998</v>
      </c>
      <c r="BK516">
        <v>0</v>
      </c>
      <c r="BL516">
        <v>0</v>
      </c>
      <c r="BM516" t="s">
        <v>2879</v>
      </c>
      <c r="BN516">
        <v>20190701</v>
      </c>
      <c r="BO516">
        <v>0</v>
      </c>
      <c r="BP516" t="s">
        <v>239</v>
      </c>
      <c r="BQ516">
        <v>0</v>
      </c>
      <c r="BR516">
        <v>2020</v>
      </c>
      <c r="BS516" t="s">
        <v>359</v>
      </c>
      <c r="BT516">
        <v>0</v>
      </c>
    </row>
    <row r="517" spans="1:72" x14ac:dyDescent="0.2">
      <c r="A517" t="s">
        <v>432</v>
      </c>
      <c r="B517" t="s">
        <v>3489</v>
      </c>
      <c r="C517" t="s">
        <v>3406</v>
      </c>
      <c r="D517">
        <f>IF(TYPE="R",40,IF(ISNA(INDEX(Categories!D:E,MATCH(GROUPTYPE,Categories!D:D,0),2)),0,INDEX(Categories!D:E,MATCH(GROUPTYPE,Categories!D:D,0),2)))</f>
        <v>20</v>
      </c>
      <c r="E517" t="str">
        <f>IF(TYPE="R","Retained Earnings",IF(ISNA(INDEX(Categories!D:F,MATCH(GLCATCODE,Categories!E:E,0),3)),0,INDEX(Categories!D:F,MATCH(GLCATCODE,Categories!E:E,0),3)))</f>
        <v>Current Assets</v>
      </c>
      <c r="F517" t="s">
        <v>239</v>
      </c>
      <c r="G517" t="s">
        <v>2759</v>
      </c>
      <c r="H517" t="s">
        <v>3488</v>
      </c>
      <c r="I517" t="s">
        <v>3490</v>
      </c>
      <c r="J517" t="s">
        <v>2876</v>
      </c>
      <c r="K517" t="s">
        <v>2876</v>
      </c>
      <c r="L517" t="s">
        <v>2876</v>
      </c>
      <c r="M517" t="s">
        <v>2876</v>
      </c>
      <c r="N517" t="s">
        <v>2876</v>
      </c>
      <c r="O517" t="s">
        <v>2876</v>
      </c>
      <c r="P517" t="s">
        <v>2876</v>
      </c>
      <c r="Q517" t="s">
        <v>2877</v>
      </c>
      <c r="R517" t="s">
        <v>2948</v>
      </c>
      <c r="S517">
        <f>VLOOKUP(ACCOUNTEXSEG,Sheet6!$A$2:$C$4000,3,TRUE)</f>
        <v>1095.5899999999999</v>
      </c>
      <c r="T517">
        <f>IF(ACCTTYPE="I",0,OPENBALN)</f>
        <v>0</v>
      </c>
      <c r="U517">
        <v>0</v>
      </c>
      <c r="V517">
        <v>0</v>
      </c>
      <c r="W517">
        <v>0</v>
      </c>
      <c r="X517">
        <v>0</v>
      </c>
      <c r="Y517" s="179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 s="179">
        <v>0</v>
      </c>
      <c r="AV517">
        <v>0</v>
      </c>
      <c r="AW517">
        <v>0</v>
      </c>
      <c r="AX517">
        <v>0</v>
      </c>
      <c r="AY517">
        <v>0</v>
      </c>
      <c r="AZ517">
        <v>-1095.5899999999999</v>
      </c>
      <c r="BA517">
        <v>2150</v>
      </c>
      <c r="BB517">
        <v>0</v>
      </c>
      <c r="BC517">
        <v>0</v>
      </c>
      <c r="BD517">
        <v>0</v>
      </c>
      <c r="BE517">
        <v>-2150</v>
      </c>
      <c r="BF517">
        <v>0</v>
      </c>
      <c r="BG517">
        <v>0</v>
      </c>
      <c r="BH517">
        <v>0</v>
      </c>
      <c r="BI517">
        <v>136.94874999999999</v>
      </c>
      <c r="BJ517">
        <v>12.545</v>
      </c>
      <c r="BK517">
        <v>0</v>
      </c>
      <c r="BL517">
        <v>0</v>
      </c>
      <c r="BM517" t="s">
        <v>2879</v>
      </c>
      <c r="BN517">
        <v>20190701</v>
      </c>
      <c r="BO517">
        <v>0</v>
      </c>
      <c r="BP517" t="s">
        <v>239</v>
      </c>
      <c r="BQ517">
        <v>0</v>
      </c>
      <c r="BR517">
        <v>2020</v>
      </c>
      <c r="BS517" t="s">
        <v>359</v>
      </c>
      <c r="BT517">
        <v>0</v>
      </c>
    </row>
    <row r="518" spans="1:72" x14ac:dyDescent="0.2">
      <c r="A518" t="s">
        <v>433</v>
      </c>
      <c r="B518" t="s">
        <v>3491</v>
      </c>
      <c r="C518" t="s">
        <v>3406</v>
      </c>
      <c r="D518">
        <f>IF(TYPE="R",40,IF(ISNA(INDEX(Categories!D:E,MATCH(GROUPTYPE,Categories!D:D,0),2)),0,INDEX(Categories!D:E,MATCH(GROUPTYPE,Categories!D:D,0),2)))</f>
        <v>20</v>
      </c>
      <c r="E518" t="str">
        <f>IF(TYPE="R","Retained Earnings",IF(ISNA(INDEX(Categories!D:F,MATCH(GLCATCODE,Categories!E:E,0),3)),0,INDEX(Categories!D:F,MATCH(GLCATCODE,Categories!E:E,0),3)))</f>
        <v>Current Assets</v>
      </c>
      <c r="F518" t="s">
        <v>239</v>
      </c>
      <c r="G518" t="s">
        <v>2760</v>
      </c>
      <c r="H518" t="s">
        <v>3488</v>
      </c>
      <c r="I518" t="s">
        <v>3492</v>
      </c>
      <c r="J518" t="s">
        <v>2876</v>
      </c>
      <c r="K518" t="s">
        <v>2876</v>
      </c>
      <c r="L518" t="s">
        <v>2876</v>
      </c>
      <c r="M518" t="s">
        <v>2876</v>
      </c>
      <c r="N518" t="s">
        <v>2876</v>
      </c>
      <c r="O518" t="s">
        <v>2876</v>
      </c>
      <c r="P518" t="s">
        <v>2876</v>
      </c>
      <c r="Q518" t="s">
        <v>2877</v>
      </c>
      <c r="R518" t="s">
        <v>2948</v>
      </c>
      <c r="S518">
        <f>VLOOKUP(ACCOUNTEXSEG,Sheet6!$A$2:$C$4000,3,TRUE)</f>
        <v>-2461.9</v>
      </c>
      <c r="T518">
        <f>IF(ACCTTYPE="I",0,OPENBALN)</f>
        <v>0</v>
      </c>
      <c r="U518">
        <v>0</v>
      </c>
      <c r="V518">
        <v>0</v>
      </c>
      <c r="W518">
        <v>1772.85</v>
      </c>
      <c r="X518">
        <v>-1772.85</v>
      </c>
      <c r="Y518" s="179">
        <v>16727.939999999999</v>
      </c>
      <c r="Z518">
        <v>-16054.84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-673.1</v>
      </c>
      <c r="AG518">
        <v>-673.1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 s="179">
        <v>0</v>
      </c>
      <c r="AV518">
        <v>-946.99</v>
      </c>
      <c r="AW518">
        <v>0</v>
      </c>
      <c r="AX518">
        <v>-17081.32</v>
      </c>
      <c r="AY518">
        <v>0</v>
      </c>
      <c r="AZ518">
        <v>20490.21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4801.5375000000004</v>
      </c>
      <c r="BJ518">
        <v>5235.7049999999999</v>
      </c>
      <c r="BK518">
        <v>0</v>
      </c>
      <c r="BL518">
        <v>0</v>
      </c>
      <c r="BM518" t="s">
        <v>2879</v>
      </c>
      <c r="BN518">
        <v>20190701</v>
      </c>
      <c r="BO518">
        <v>0</v>
      </c>
      <c r="BP518" t="s">
        <v>239</v>
      </c>
      <c r="BQ518">
        <v>0</v>
      </c>
      <c r="BR518">
        <v>2020</v>
      </c>
      <c r="BS518" t="s">
        <v>359</v>
      </c>
      <c r="BT518">
        <v>0</v>
      </c>
    </row>
    <row r="519" spans="1:72" x14ac:dyDescent="0.2">
      <c r="A519" t="s">
        <v>434</v>
      </c>
      <c r="B519" t="s">
        <v>3493</v>
      </c>
      <c r="C519" t="s">
        <v>3494</v>
      </c>
      <c r="D519">
        <f>IF(TYPE="R",40,IF(ISNA(INDEX(Categories!D:E,MATCH(GROUPTYPE,Categories!D:D,0),2)),0,INDEX(Categories!D:E,MATCH(GROUPTYPE,Categories!D:D,0),2)))</f>
        <v>26</v>
      </c>
      <c r="E519" t="str">
        <f>IF(TYPE="R","Retained Earnings",IF(ISNA(INDEX(Categories!D:F,MATCH(GLCATCODE,Categories!E:E,0),3)),0,INDEX(Categories!D:F,MATCH(GLCATCODE,Categories!E:E,0),3)))</f>
        <v>Other Assets</v>
      </c>
      <c r="F519" t="s">
        <v>239</v>
      </c>
      <c r="G519" t="s">
        <v>2761</v>
      </c>
      <c r="H519" t="s">
        <v>3495</v>
      </c>
      <c r="I519" t="s">
        <v>3496</v>
      </c>
      <c r="J519" t="s">
        <v>2876</v>
      </c>
      <c r="K519" t="s">
        <v>2876</v>
      </c>
      <c r="L519" t="s">
        <v>2876</v>
      </c>
      <c r="M519" t="s">
        <v>2876</v>
      </c>
      <c r="N519" t="s">
        <v>2876</v>
      </c>
      <c r="O519" t="s">
        <v>2876</v>
      </c>
      <c r="P519" t="s">
        <v>2876</v>
      </c>
      <c r="Q519" t="s">
        <v>2877</v>
      </c>
      <c r="R519" t="s">
        <v>2948</v>
      </c>
      <c r="S519">
        <f>VLOOKUP(ACCOUNTEXSEG,Sheet6!$A$2:$C$4000,3,TRUE)</f>
        <v>19950</v>
      </c>
      <c r="T519">
        <f>IF(ACCTTYPE="I",0,OPENBALN)</f>
        <v>42476</v>
      </c>
      <c r="U519">
        <v>0</v>
      </c>
      <c r="V519">
        <v>0</v>
      </c>
      <c r="W519">
        <v>0</v>
      </c>
      <c r="X519">
        <v>0</v>
      </c>
      <c r="Y519" s="179">
        <v>0</v>
      </c>
      <c r="Z519">
        <v>-42476</v>
      </c>
      <c r="AA519">
        <v>0</v>
      </c>
      <c r="AB519">
        <v>0</v>
      </c>
      <c r="AC519">
        <v>30000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 s="179">
        <v>0</v>
      </c>
      <c r="AV519">
        <v>10000</v>
      </c>
      <c r="AW519">
        <v>0</v>
      </c>
      <c r="AX519">
        <v>0</v>
      </c>
      <c r="AY519">
        <v>10500</v>
      </c>
      <c r="AZ519">
        <v>-40450</v>
      </c>
      <c r="BA519">
        <v>0</v>
      </c>
      <c r="BB519">
        <v>10476</v>
      </c>
      <c r="BC519">
        <v>0</v>
      </c>
      <c r="BD519">
        <v>0</v>
      </c>
      <c r="BE519">
        <v>22000</v>
      </c>
      <c r="BF519">
        <v>10000</v>
      </c>
      <c r="BG519">
        <v>10000</v>
      </c>
      <c r="BH519">
        <v>0</v>
      </c>
      <c r="BI519">
        <v>0</v>
      </c>
      <c r="BJ519">
        <v>0</v>
      </c>
      <c r="BK519">
        <v>0</v>
      </c>
      <c r="BL519">
        <v>0</v>
      </c>
      <c r="BM519" t="s">
        <v>2879</v>
      </c>
      <c r="BN519">
        <v>20190701</v>
      </c>
      <c r="BO519">
        <v>30000</v>
      </c>
      <c r="BP519" t="s">
        <v>239</v>
      </c>
      <c r="BQ519">
        <v>42476</v>
      </c>
      <c r="BR519">
        <v>2020</v>
      </c>
      <c r="BS519" t="s">
        <v>361</v>
      </c>
      <c r="BT519">
        <v>30000</v>
      </c>
    </row>
    <row r="520" spans="1:72" x14ac:dyDescent="0.2">
      <c r="A520" t="s">
        <v>435</v>
      </c>
      <c r="B520" t="s">
        <v>3497</v>
      </c>
      <c r="C520" t="s">
        <v>3494</v>
      </c>
      <c r="D520">
        <f>IF(TYPE="R",40,IF(ISNA(INDEX(Categories!D:E,MATCH(GROUPTYPE,Categories!D:D,0),2)),0,INDEX(Categories!D:E,MATCH(GROUPTYPE,Categories!D:D,0),2)))</f>
        <v>26</v>
      </c>
      <c r="E520" t="str">
        <f>IF(TYPE="R","Retained Earnings",IF(ISNA(INDEX(Categories!D:F,MATCH(GLCATCODE,Categories!E:E,0),3)),0,INDEX(Categories!D:F,MATCH(GLCATCODE,Categories!E:E,0),3)))</f>
        <v>Other Assets</v>
      </c>
      <c r="F520" t="s">
        <v>239</v>
      </c>
      <c r="G520" t="s">
        <v>2762</v>
      </c>
      <c r="H520" t="s">
        <v>3495</v>
      </c>
      <c r="I520" t="s">
        <v>3498</v>
      </c>
      <c r="J520" t="s">
        <v>2876</v>
      </c>
      <c r="K520" t="s">
        <v>2876</v>
      </c>
      <c r="L520" t="s">
        <v>2876</v>
      </c>
      <c r="M520" t="s">
        <v>2876</v>
      </c>
      <c r="N520" t="s">
        <v>2876</v>
      </c>
      <c r="O520" t="s">
        <v>2876</v>
      </c>
      <c r="P520" t="s">
        <v>2876</v>
      </c>
      <c r="Q520" t="s">
        <v>2877</v>
      </c>
      <c r="R520" t="s">
        <v>2948</v>
      </c>
      <c r="S520">
        <f>VLOOKUP(ACCOUNTEXSEG,Sheet6!$A$2:$C$4000,3,TRUE)</f>
        <v>41391.480000000003</v>
      </c>
      <c r="T520">
        <f>IF(ACCTTYPE="I",0,OPENBALN)</f>
        <v>41391.480000000003</v>
      </c>
      <c r="U520">
        <v>6898.58</v>
      </c>
      <c r="V520">
        <v>6898.58</v>
      </c>
      <c r="W520">
        <v>6898.58</v>
      </c>
      <c r="X520">
        <v>6898.58</v>
      </c>
      <c r="Y520" s="179">
        <v>6898.58</v>
      </c>
      <c r="Z520">
        <v>-75884.38</v>
      </c>
      <c r="AA520">
        <v>6898.58</v>
      </c>
      <c r="AB520">
        <v>6898.58</v>
      </c>
      <c r="AC520">
        <v>6898.58</v>
      </c>
      <c r="AD520">
        <v>6898.58</v>
      </c>
      <c r="AE520">
        <v>6898.58</v>
      </c>
      <c r="AF520">
        <v>6898.58</v>
      </c>
      <c r="AG520">
        <v>6898.58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 s="179">
        <v>6898.58</v>
      </c>
      <c r="AV520">
        <v>6898.58</v>
      </c>
      <c r="AW520">
        <v>6898.58</v>
      </c>
      <c r="AX520">
        <v>6898.58</v>
      </c>
      <c r="AY520">
        <v>6898.58</v>
      </c>
      <c r="AZ520">
        <v>-75884.38</v>
      </c>
      <c r="BA520">
        <v>6898.58</v>
      </c>
      <c r="BB520">
        <v>6898.58</v>
      </c>
      <c r="BC520">
        <v>6898.58</v>
      </c>
      <c r="BD520">
        <v>6898.58</v>
      </c>
      <c r="BE520">
        <v>6898.58</v>
      </c>
      <c r="BF520">
        <v>6898.58</v>
      </c>
      <c r="BG520">
        <v>6898.58</v>
      </c>
      <c r="BH520">
        <v>0</v>
      </c>
      <c r="BI520">
        <v>0</v>
      </c>
      <c r="BJ520">
        <v>39613.352500000001</v>
      </c>
      <c r="BK520">
        <v>30027.977500000001</v>
      </c>
      <c r="BL520">
        <v>0</v>
      </c>
      <c r="BM520" t="s">
        <v>2879</v>
      </c>
      <c r="BN520">
        <v>20190701</v>
      </c>
      <c r="BO520">
        <v>41391.480000000003</v>
      </c>
      <c r="BP520" t="s">
        <v>239</v>
      </c>
      <c r="BQ520">
        <v>41391.480000000003</v>
      </c>
      <c r="BR520">
        <v>2020</v>
      </c>
      <c r="BS520" t="s">
        <v>361</v>
      </c>
      <c r="BT520">
        <v>41391.480000000003</v>
      </c>
    </row>
    <row r="521" spans="1:72" x14ac:dyDescent="0.2">
      <c r="A521" t="s">
        <v>480</v>
      </c>
      <c r="B521" t="s">
        <v>3499</v>
      </c>
      <c r="C521" t="s">
        <v>3494</v>
      </c>
      <c r="D521">
        <f>IF(TYPE="R",40,IF(ISNA(INDEX(Categories!D:E,MATCH(GROUPTYPE,Categories!D:D,0),2)),0,INDEX(Categories!D:E,MATCH(GROUPTYPE,Categories!D:D,0),2)))</f>
        <v>26</v>
      </c>
      <c r="E521" t="str">
        <f>IF(TYPE="R","Retained Earnings",IF(ISNA(INDEX(Categories!D:F,MATCH(GLCATCODE,Categories!E:E,0),3)),0,INDEX(Categories!D:F,MATCH(GLCATCODE,Categories!E:E,0),3)))</f>
        <v>Other Assets</v>
      </c>
      <c r="F521" t="s">
        <v>239</v>
      </c>
      <c r="G521" t="s">
        <v>2765</v>
      </c>
      <c r="H521" t="s">
        <v>3495</v>
      </c>
      <c r="I521" t="s">
        <v>3500</v>
      </c>
      <c r="J521" t="s">
        <v>2876</v>
      </c>
      <c r="K521" t="s">
        <v>2876</v>
      </c>
      <c r="L521" t="s">
        <v>2876</v>
      </c>
      <c r="M521" t="s">
        <v>2876</v>
      </c>
      <c r="N521" t="s">
        <v>2876</v>
      </c>
      <c r="O521" t="s">
        <v>2876</v>
      </c>
      <c r="P521" t="s">
        <v>2876</v>
      </c>
      <c r="Q521" t="s">
        <v>2877</v>
      </c>
      <c r="R521" t="s">
        <v>2948</v>
      </c>
      <c r="S521">
        <f>VLOOKUP(ACCOUNTEXSEG,Sheet6!$A$2:$C$4000,3,TRUE)</f>
        <v>4684172.13</v>
      </c>
      <c r="T521">
        <f>IF(ACCTTYPE="I",0,OPENBALN)</f>
        <v>5124220.1900000004</v>
      </c>
      <c r="U521">
        <v>100000</v>
      </c>
      <c r="V521">
        <v>200000</v>
      </c>
      <c r="W521">
        <v>50000</v>
      </c>
      <c r="X521">
        <v>100000</v>
      </c>
      <c r="Y521" s="179">
        <v>165000</v>
      </c>
      <c r="Z521">
        <v>-5739220.1900000004</v>
      </c>
      <c r="AA521">
        <v>200000</v>
      </c>
      <c r="AB521">
        <v>100000</v>
      </c>
      <c r="AC521">
        <v>150000</v>
      </c>
      <c r="AD521">
        <v>500000</v>
      </c>
      <c r="AE521">
        <v>0</v>
      </c>
      <c r="AF521">
        <v>510000</v>
      </c>
      <c r="AG521">
        <v>510000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 s="179">
        <v>225000</v>
      </c>
      <c r="AV521">
        <v>200000</v>
      </c>
      <c r="AW521">
        <v>120000</v>
      </c>
      <c r="AX521">
        <v>-1587611.6</v>
      </c>
      <c r="AY521">
        <v>200000</v>
      </c>
      <c r="AZ521">
        <v>607659.66</v>
      </c>
      <c r="BA521">
        <v>200000</v>
      </c>
      <c r="BB521">
        <v>175000</v>
      </c>
      <c r="BC521">
        <v>100000</v>
      </c>
      <c r="BD521">
        <v>0</v>
      </c>
      <c r="BE521">
        <v>50000</v>
      </c>
      <c r="BF521">
        <v>150000</v>
      </c>
      <c r="BG521">
        <v>150000</v>
      </c>
      <c r="BH521">
        <v>556152.52375000005</v>
      </c>
      <c r="BI521">
        <v>375521.51624999999</v>
      </c>
      <c r="BJ521">
        <v>960403.60499999998</v>
      </c>
      <c r="BK521">
        <v>822309.16</v>
      </c>
      <c r="BL521">
        <v>0</v>
      </c>
      <c r="BM521" t="s">
        <v>2879</v>
      </c>
      <c r="BN521">
        <v>20190701</v>
      </c>
      <c r="BO521">
        <v>1460000</v>
      </c>
      <c r="BP521" t="s">
        <v>239</v>
      </c>
      <c r="BQ521">
        <v>5124220.1900000004</v>
      </c>
      <c r="BR521">
        <v>2020</v>
      </c>
      <c r="BS521" t="s">
        <v>361</v>
      </c>
      <c r="BT521">
        <v>1460000</v>
      </c>
    </row>
    <row r="522" spans="1:72" x14ac:dyDescent="0.2">
      <c r="A522" t="s">
        <v>436</v>
      </c>
      <c r="B522" t="s">
        <v>3501</v>
      </c>
      <c r="C522" t="s">
        <v>3494</v>
      </c>
      <c r="D522">
        <f>IF(TYPE="R",40,IF(ISNA(INDEX(Categories!D:E,MATCH(GROUPTYPE,Categories!D:D,0),2)),0,INDEX(Categories!D:E,MATCH(GROUPTYPE,Categories!D:D,0),2)))</f>
        <v>26</v>
      </c>
      <c r="E522" t="str">
        <f>IF(TYPE="R","Retained Earnings",IF(ISNA(INDEX(Categories!D:F,MATCH(GLCATCODE,Categories!E:E,0),3)),0,INDEX(Categories!D:F,MATCH(GLCATCODE,Categories!E:E,0),3)))</f>
        <v>Other Assets</v>
      </c>
      <c r="F522" t="s">
        <v>239</v>
      </c>
      <c r="G522" t="s">
        <v>2766</v>
      </c>
      <c r="H522" t="s">
        <v>3495</v>
      </c>
      <c r="I522" t="s">
        <v>3502</v>
      </c>
      <c r="J522" t="s">
        <v>2876</v>
      </c>
      <c r="K522" t="s">
        <v>2876</v>
      </c>
      <c r="L522" t="s">
        <v>2876</v>
      </c>
      <c r="M522" t="s">
        <v>2876</v>
      </c>
      <c r="N522" t="s">
        <v>2876</v>
      </c>
      <c r="O522" t="s">
        <v>2876</v>
      </c>
      <c r="P522" t="s">
        <v>2876</v>
      </c>
      <c r="Q522" t="s">
        <v>2877</v>
      </c>
      <c r="R522" t="s">
        <v>2948</v>
      </c>
      <c r="S522">
        <f>VLOOKUP(ACCOUNTEXSEG,Sheet6!$A$2:$C$4000,3,TRUE)</f>
        <v>90000</v>
      </c>
      <c r="T522">
        <f>IF(ACCTTYPE="I",0,OPENBALN)</f>
        <v>284365</v>
      </c>
      <c r="U522">
        <v>0</v>
      </c>
      <c r="V522">
        <v>60000</v>
      </c>
      <c r="W522">
        <v>0</v>
      </c>
      <c r="X522">
        <v>50000</v>
      </c>
      <c r="Y522" s="179">
        <v>0</v>
      </c>
      <c r="Z522">
        <v>-394365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 s="179">
        <v>10000</v>
      </c>
      <c r="AV522">
        <v>0</v>
      </c>
      <c r="AW522">
        <v>10000</v>
      </c>
      <c r="AX522">
        <v>-109500</v>
      </c>
      <c r="AY522">
        <v>0</v>
      </c>
      <c r="AZ522">
        <v>-500</v>
      </c>
      <c r="BA522">
        <v>10000</v>
      </c>
      <c r="BB522">
        <v>62365</v>
      </c>
      <c r="BC522">
        <v>154000</v>
      </c>
      <c r="BD522">
        <v>50000</v>
      </c>
      <c r="BE522">
        <v>0</v>
      </c>
      <c r="BF522">
        <v>8000</v>
      </c>
      <c r="BG522">
        <v>8000</v>
      </c>
      <c r="BH522">
        <v>0</v>
      </c>
      <c r="BI522">
        <v>0</v>
      </c>
      <c r="BJ522">
        <v>0</v>
      </c>
      <c r="BK522">
        <v>0</v>
      </c>
      <c r="BL522">
        <v>0</v>
      </c>
      <c r="BM522" t="s">
        <v>2879</v>
      </c>
      <c r="BN522">
        <v>20190701</v>
      </c>
      <c r="BO522">
        <v>0</v>
      </c>
      <c r="BP522" t="s">
        <v>239</v>
      </c>
      <c r="BQ522">
        <v>284365</v>
      </c>
      <c r="BR522">
        <v>2020</v>
      </c>
      <c r="BS522" t="s">
        <v>361</v>
      </c>
      <c r="BT522">
        <v>0</v>
      </c>
    </row>
    <row r="523" spans="1:72" x14ac:dyDescent="0.2">
      <c r="A523" t="s">
        <v>437</v>
      </c>
      <c r="B523" t="s">
        <v>3503</v>
      </c>
      <c r="C523" t="s">
        <v>3494</v>
      </c>
      <c r="D523">
        <f>IF(TYPE="R",40,IF(ISNA(INDEX(Categories!D:E,MATCH(GROUPTYPE,Categories!D:D,0),2)),0,INDEX(Categories!D:E,MATCH(GROUPTYPE,Categories!D:D,0),2)))</f>
        <v>26</v>
      </c>
      <c r="E523" t="str">
        <f>IF(TYPE="R","Retained Earnings",IF(ISNA(INDEX(Categories!D:F,MATCH(GLCATCODE,Categories!E:E,0),3)),0,INDEX(Categories!D:F,MATCH(GLCATCODE,Categories!E:E,0),3)))</f>
        <v>Other Assets</v>
      </c>
      <c r="F523" t="s">
        <v>239</v>
      </c>
      <c r="G523" t="s">
        <v>2767</v>
      </c>
      <c r="H523" t="s">
        <v>3495</v>
      </c>
      <c r="I523" t="s">
        <v>3504</v>
      </c>
      <c r="J523" t="s">
        <v>2876</v>
      </c>
      <c r="K523" t="s">
        <v>2876</v>
      </c>
      <c r="L523" t="s">
        <v>2876</v>
      </c>
      <c r="M523" t="s">
        <v>2876</v>
      </c>
      <c r="N523" t="s">
        <v>2876</v>
      </c>
      <c r="O523" t="s">
        <v>2876</v>
      </c>
      <c r="P523" t="s">
        <v>2876</v>
      </c>
      <c r="Q523" t="s">
        <v>2877</v>
      </c>
      <c r="R523" t="s">
        <v>2948</v>
      </c>
      <c r="S523">
        <f>VLOOKUP(ACCOUNTEXSEG,Sheet6!$A$2:$C$4000,3,TRUE)</f>
        <v>0</v>
      </c>
      <c r="T523">
        <f>IF(ACCTTYPE="I",0,OPENBALN)</f>
        <v>0</v>
      </c>
      <c r="U523">
        <v>0</v>
      </c>
      <c r="V523">
        <v>0</v>
      </c>
      <c r="W523">
        <v>0</v>
      </c>
      <c r="X523">
        <v>0</v>
      </c>
      <c r="Y523" s="179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 s="179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  <c r="BJ523">
        <v>143034.13250000001</v>
      </c>
      <c r="BK523">
        <v>129909.13250000001</v>
      </c>
      <c r="BL523">
        <v>0</v>
      </c>
      <c r="BM523" t="s">
        <v>2879</v>
      </c>
      <c r="BN523">
        <v>20190701</v>
      </c>
      <c r="BO523">
        <v>0</v>
      </c>
      <c r="BP523" t="s">
        <v>239</v>
      </c>
      <c r="BQ523">
        <v>0</v>
      </c>
      <c r="BR523">
        <v>2020</v>
      </c>
      <c r="BS523" t="s">
        <v>361</v>
      </c>
      <c r="BT523">
        <v>0</v>
      </c>
    </row>
    <row r="524" spans="1:72" x14ac:dyDescent="0.2">
      <c r="A524" t="s">
        <v>438</v>
      </c>
      <c r="B524" t="s">
        <v>3505</v>
      </c>
      <c r="C524" t="s">
        <v>3494</v>
      </c>
      <c r="D524">
        <f>IF(TYPE="R",40,IF(ISNA(INDEX(Categories!D:E,MATCH(GROUPTYPE,Categories!D:D,0),2)),0,INDEX(Categories!D:E,MATCH(GROUPTYPE,Categories!D:D,0),2)))</f>
        <v>26</v>
      </c>
      <c r="E524" t="str">
        <f>IF(TYPE="R","Retained Earnings",IF(ISNA(INDEX(Categories!D:F,MATCH(GLCATCODE,Categories!E:E,0),3)),0,INDEX(Categories!D:F,MATCH(GLCATCODE,Categories!E:E,0),3)))</f>
        <v>Other Assets</v>
      </c>
      <c r="F524" t="s">
        <v>239</v>
      </c>
      <c r="G524" t="s">
        <v>2769</v>
      </c>
      <c r="H524" t="s">
        <v>3495</v>
      </c>
      <c r="I524" t="s">
        <v>3506</v>
      </c>
      <c r="J524" t="s">
        <v>2876</v>
      </c>
      <c r="K524" t="s">
        <v>2876</v>
      </c>
      <c r="L524" t="s">
        <v>2876</v>
      </c>
      <c r="M524" t="s">
        <v>2876</v>
      </c>
      <c r="N524" t="s">
        <v>2876</v>
      </c>
      <c r="O524" t="s">
        <v>2876</v>
      </c>
      <c r="P524" t="s">
        <v>2876</v>
      </c>
      <c r="Q524" t="s">
        <v>2877</v>
      </c>
      <c r="R524" t="s">
        <v>2948</v>
      </c>
      <c r="S524">
        <f>VLOOKUP(ACCOUNTEXSEG,Sheet6!$A$2:$C$4000,3,TRUE)</f>
        <v>102417</v>
      </c>
      <c r="T524">
        <f>IF(ACCTTYPE="I",0,OPENBALN)</f>
        <v>121120</v>
      </c>
      <c r="U524">
        <v>230000</v>
      </c>
      <c r="V524">
        <v>150000</v>
      </c>
      <c r="W524">
        <v>0</v>
      </c>
      <c r="X524">
        <v>0</v>
      </c>
      <c r="Y524" s="179">
        <v>30000</v>
      </c>
      <c r="Z524">
        <v>-531120</v>
      </c>
      <c r="AA524">
        <v>25000</v>
      </c>
      <c r="AB524">
        <v>173000</v>
      </c>
      <c r="AC524">
        <v>40000</v>
      </c>
      <c r="AD524">
        <v>30000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 s="179">
        <v>15000</v>
      </c>
      <c r="AV524">
        <v>50000</v>
      </c>
      <c r="AW524">
        <v>0</v>
      </c>
      <c r="AX524">
        <v>-165417</v>
      </c>
      <c r="AY524">
        <v>71000</v>
      </c>
      <c r="AZ524">
        <v>-73000</v>
      </c>
      <c r="BA524">
        <v>0</v>
      </c>
      <c r="BB524">
        <v>53120</v>
      </c>
      <c r="BC524">
        <v>0</v>
      </c>
      <c r="BD524">
        <v>0</v>
      </c>
      <c r="BE524">
        <v>56000</v>
      </c>
      <c r="BF524">
        <v>12000</v>
      </c>
      <c r="BG524">
        <v>12000</v>
      </c>
      <c r="BH524">
        <v>0</v>
      </c>
      <c r="BI524">
        <v>0</v>
      </c>
      <c r="BJ524">
        <v>0</v>
      </c>
      <c r="BK524">
        <v>0</v>
      </c>
      <c r="BL524">
        <v>0</v>
      </c>
      <c r="BM524" t="s">
        <v>2879</v>
      </c>
      <c r="BN524">
        <v>20190701</v>
      </c>
      <c r="BO524">
        <v>268000</v>
      </c>
      <c r="BP524" t="s">
        <v>239</v>
      </c>
      <c r="BQ524">
        <v>121120</v>
      </c>
      <c r="BR524">
        <v>2020</v>
      </c>
      <c r="BS524" t="s">
        <v>361</v>
      </c>
      <c r="BT524">
        <v>268000</v>
      </c>
    </row>
    <row r="525" spans="1:72" x14ac:dyDescent="0.2">
      <c r="A525" t="s">
        <v>439</v>
      </c>
      <c r="B525" t="s">
        <v>3507</v>
      </c>
      <c r="C525" t="s">
        <v>3494</v>
      </c>
      <c r="D525">
        <f>IF(TYPE="R",40,IF(ISNA(INDEX(Categories!D:E,MATCH(GROUPTYPE,Categories!D:D,0),2)),0,INDEX(Categories!D:E,MATCH(GROUPTYPE,Categories!D:D,0),2)))</f>
        <v>26</v>
      </c>
      <c r="E525" t="str">
        <f>IF(TYPE="R","Retained Earnings",IF(ISNA(INDEX(Categories!D:F,MATCH(GLCATCODE,Categories!E:E,0),3)),0,INDEX(Categories!D:F,MATCH(GLCATCODE,Categories!E:E,0),3)))</f>
        <v>Other Assets</v>
      </c>
      <c r="F525" t="s">
        <v>239</v>
      </c>
      <c r="G525" t="s">
        <v>2771</v>
      </c>
      <c r="H525" t="s">
        <v>3495</v>
      </c>
      <c r="I525" t="s">
        <v>3508</v>
      </c>
      <c r="J525" t="s">
        <v>2876</v>
      </c>
      <c r="K525" t="s">
        <v>2876</v>
      </c>
      <c r="L525" t="s">
        <v>2876</v>
      </c>
      <c r="M525" t="s">
        <v>2876</v>
      </c>
      <c r="N525" t="s">
        <v>2876</v>
      </c>
      <c r="O525" t="s">
        <v>2876</v>
      </c>
      <c r="P525" t="s">
        <v>2876</v>
      </c>
      <c r="Q525" t="s">
        <v>2877</v>
      </c>
      <c r="R525" t="s">
        <v>2948</v>
      </c>
      <c r="S525">
        <f>VLOOKUP(ACCOUNTEXSEG,Sheet6!$A$2:$C$4000,3,TRUE)</f>
        <v>50000</v>
      </c>
      <c r="T525">
        <f>IF(ACCTTYPE="I",0,OPENBALN)</f>
        <v>75000</v>
      </c>
      <c r="U525">
        <v>0</v>
      </c>
      <c r="V525">
        <v>0</v>
      </c>
      <c r="W525">
        <v>0</v>
      </c>
      <c r="X525">
        <v>0</v>
      </c>
      <c r="Y525" s="179">
        <v>50000</v>
      </c>
      <c r="Z525">
        <v>-125000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 s="179">
        <v>0</v>
      </c>
      <c r="AV525">
        <v>0</v>
      </c>
      <c r="AW525">
        <v>0</v>
      </c>
      <c r="AX525">
        <v>30000</v>
      </c>
      <c r="AY525">
        <v>0</v>
      </c>
      <c r="AZ525">
        <v>-80000</v>
      </c>
      <c r="BA525">
        <v>0</v>
      </c>
      <c r="BB525">
        <v>0</v>
      </c>
      <c r="BC525">
        <v>0</v>
      </c>
      <c r="BD525">
        <v>75000</v>
      </c>
      <c r="BE525">
        <v>0</v>
      </c>
      <c r="BF525">
        <v>0</v>
      </c>
      <c r="BG525">
        <v>0</v>
      </c>
      <c r="BH525">
        <v>0</v>
      </c>
      <c r="BI525">
        <v>0</v>
      </c>
      <c r="BJ525">
        <v>43863.467499999999</v>
      </c>
      <c r="BK525">
        <v>30113.467499999999</v>
      </c>
      <c r="BL525">
        <v>0</v>
      </c>
      <c r="BM525" t="s">
        <v>2879</v>
      </c>
      <c r="BN525">
        <v>20190701</v>
      </c>
      <c r="BO525">
        <v>0</v>
      </c>
      <c r="BP525" t="s">
        <v>239</v>
      </c>
      <c r="BQ525">
        <v>75000</v>
      </c>
      <c r="BR525">
        <v>2020</v>
      </c>
      <c r="BS525" t="s">
        <v>361</v>
      </c>
      <c r="BT525">
        <v>0</v>
      </c>
    </row>
    <row r="526" spans="1:72" x14ac:dyDescent="0.2">
      <c r="A526" t="s">
        <v>440</v>
      </c>
      <c r="B526" t="s">
        <v>3509</v>
      </c>
      <c r="C526" t="s">
        <v>3494</v>
      </c>
      <c r="D526">
        <f>IF(TYPE="R",40,IF(ISNA(INDEX(Categories!D:E,MATCH(GROUPTYPE,Categories!D:D,0),2)),0,INDEX(Categories!D:E,MATCH(GROUPTYPE,Categories!D:D,0),2)))</f>
        <v>26</v>
      </c>
      <c r="E526" t="str">
        <f>IF(TYPE="R","Retained Earnings",IF(ISNA(INDEX(Categories!D:F,MATCH(GLCATCODE,Categories!E:E,0),3)),0,INDEX(Categories!D:F,MATCH(GLCATCODE,Categories!E:E,0),3)))</f>
        <v>Other Assets</v>
      </c>
      <c r="F526" t="s">
        <v>239</v>
      </c>
      <c r="G526" t="s">
        <v>2772</v>
      </c>
      <c r="H526" t="s">
        <v>3495</v>
      </c>
      <c r="I526" t="s">
        <v>3510</v>
      </c>
      <c r="J526" t="s">
        <v>2876</v>
      </c>
      <c r="K526" t="s">
        <v>2876</v>
      </c>
      <c r="L526" t="s">
        <v>2876</v>
      </c>
      <c r="M526" t="s">
        <v>2876</v>
      </c>
      <c r="N526" t="s">
        <v>2876</v>
      </c>
      <c r="O526" t="s">
        <v>2876</v>
      </c>
      <c r="P526" t="s">
        <v>2876</v>
      </c>
      <c r="Q526" t="s">
        <v>2877</v>
      </c>
      <c r="R526" t="s">
        <v>2948</v>
      </c>
      <c r="S526">
        <f>VLOOKUP(ACCOUNTEXSEG,Sheet6!$A$2:$C$4000,3,TRUE)</f>
        <v>500</v>
      </c>
      <c r="T526">
        <f>IF(ACCTTYPE="I",0,OPENBALN)</f>
        <v>677</v>
      </c>
      <c r="U526">
        <v>200</v>
      </c>
      <c r="V526">
        <v>0</v>
      </c>
      <c r="W526">
        <v>0</v>
      </c>
      <c r="X526">
        <v>0</v>
      </c>
      <c r="Y526" s="179">
        <v>0</v>
      </c>
      <c r="Z526">
        <v>-877</v>
      </c>
      <c r="AA526">
        <v>280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 s="179">
        <v>0</v>
      </c>
      <c r="AV526">
        <v>50</v>
      </c>
      <c r="AW526">
        <v>0</v>
      </c>
      <c r="AX526">
        <v>0</v>
      </c>
      <c r="AY526">
        <v>200</v>
      </c>
      <c r="AZ526">
        <v>-750</v>
      </c>
      <c r="BA526">
        <v>0</v>
      </c>
      <c r="BB526">
        <v>477</v>
      </c>
      <c r="BC526">
        <v>0</v>
      </c>
      <c r="BD526">
        <v>0</v>
      </c>
      <c r="BE526">
        <v>200</v>
      </c>
      <c r="BF526">
        <v>0</v>
      </c>
      <c r="BG526">
        <v>0</v>
      </c>
      <c r="BH526">
        <v>0</v>
      </c>
      <c r="BI526">
        <v>0</v>
      </c>
      <c r="BJ526">
        <v>29719.991249999999</v>
      </c>
      <c r="BK526">
        <v>2293.9987500000002</v>
      </c>
      <c r="BL526">
        <v>0</v>
      </c>
      <c r="BM526" t="s">
        <v>2879</v>
      </c>
      <c r="BN526">
        <v>20190701</v>
      </c>
      <c r="BO526">
        <v>280</v>
      </c>
      <c r="BP526" t="s">
        <v>239</v>
      </c>
      <c r="BQ526">
        <v>677</v>
      </c>
      <c r="BR526">
        <v>2020</v>
      </c>
      <c r="BS526" t="s">
        <v>361</v>
      </c>
      <c r="BT526">
        <v>280</v>
      </c>
    </row>
    <row r="527" spans="1:72" x14ac:dyDescent="0.2">
      <c r="A527" t="s">
        <v>441</v>
      </c>
      <c r="B527" t="s">
        <v>3511</v>
      </c>
      <c r="C527" t="s">
        <v>3494</v>
      </c>
      <c r="D527">
        <f>IF(TYPE="R",40,IF(ISNA(INDEX(Categories!D:E,MATCH(GROUPTYPE,Categories!D:D,0),2)),0,INDEX(Categories!D:E,MATCH(GROUPTYPE,Categories!D:D,0),2)))</f>
        <v>26</v>
      </c>
      <c r="E527" t="str">
        <f>IF(TYPE="R","Retained Earnings",IF(ISNA(INDEX(Categories!D:F,MATCH(GLCATCODE,Categories!E:E,0),3)),0,INDEX(Categories!D:F,MATCH(GLCATCODE,Categories!E:E,0),3)))</f>
        <v>Other Assets</v>
      </c>
      <c r="F527" t="s">
        <v>239</v>
      </c>
      <c r="G527" t="s">
        <v>2773</v>
      </c>
      <c r="H527" t="s">
        <v>3495</v>
      </c>
      <c r="I527" t="s">
        <v>3512</v>
      </c>
      <c r="J527" t="s">
        <v>2876</v>
      </c>
      <c r="K527" t="s">
        <v>2876</v>
      </c>
      <c r="L527" t="s">
        <v>2876</v>
      </c>
      <c r="M527" t="s">
        <v>2876</v>
      </c>
      <c r="N527" t="s">
        <v>2876</v>
      </c>
      <c r="O527" t="s">
        <v>2876</v>
      </c>
      <c r="P527" t="s">
        <v>2876</v>
      </c>
      <c r="Q527" t="s">
        <v>2877</v>
      </c>
      <c r="R527" t="s">
        <v>2948</v>
      </c>
      <c r="S527">
        <f>VLOOKUP(ACCOUNTEXSEG,Sheet6!$A$2:$C$4000,3,TRUE)</f>
        <v>0</v>
      </c>
      <c r="T527">
        <f>IF(ACCTTYPE="I",0,OPENBALN)</f>
        <v>100000</v>
      </c>
      <c r="U527">
        <v>0</v>
      </c>
      <c r="V527">
        <v>100000</v>
      </c>
      <c r="W527">
        <v>50000</v>
      </c>
      <c r="X527">
        <v>0</v>
      </c>
      <c r="Y527" s="179">
        <v>0</v>
      </c>
      <c r="Z527">
        <v>-250000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 s="179">
        <v>200000</v>
      </c>
      <c r="AV527">
        <v>0</v>
      </c>
      <c r="AW527">
        <v>100000</v>
      </c>
      <c r="AX527">
        <v>100000</v>
      </c>
      <c r="AY527">
        <v>0</v>
      </c>
      <c r="AZ527">
        <v>-400000</v>
      </c>
      <c r="BA527">
        <v>0</v>
      </c>
      <c r="BB527">
        <v>100000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  <c r="BJ527">
        <v>314618.12375000003</v>
      </c>
      <c r="BK527">
        <v>250243.12375</v>
      </c>
      <c r="BL527">
        <v>0</v>
      </c>
      <c r="BM527" t="s">
        <v>2879</v>
      </c>
      <c r="BN527">
        <v>20190701</v>
      </c>
      <c r="BO527">
        <v>0</v>
      </c>
      <c r="BP527" t="s">
        <v>239</v>
      </c>
      <c r="BQ527">
        <v>100000</v>
      </c>
      <c r="BR527">
        <v>2020</v>
      </c>
      <c r="BS527" t="s">
        <v>361</v>
      </c>
      <c r="BT527">
        <v>0</v>
      </c>
    </row>
    <row r="528" spans="1:72" x14ac:dyDescent="0.2">
      <c r="A528" t="s">
        <v>442</v>
      </c>
      <c r="B528" t="s">
        <v>3513</v>
      </c>
      <c r="C528" t="s">
        <v>3494</v>
      </c>
      <c r="D528">
        <f>IF(TYPE="R",40,IF(ISNA(INDEX(Categories!D:E,MATCH(GROUPTYPE,Categories!D:D,0),2)),0,INDEX(Categories!D:E,MATCH(GROUPTYPE,Categories!D:D,0),2)))</f>
        <v>26</v>
      </c>
      <c r="E528" t="str">
        <f>IF(TYPE="R","Retained Earnings",IF(ISNA(INDEX(Categories!D:F,MATCH(GLCATCODE,Categories!E:E,0),3)),0,INDEX(Categories!D:F,MATCH(GLCATCODE,Categories!E:E,0),3)))</f>
        <v>Other Assets</v>
      </c>
      <c r="F528" t="s">
        <v>239</v>
      </c>
      <c r="G528" t="s">
        <v>2774</v>
      </c>
      <c r="H528" t="s">
        <v>3495</v>
      </c>
      <c r="I528" t="s">
        <v>3514</v>
      </c>
      <c r="J528" t="s">
        <v>2876</v>
      </c>
      <c r="K528" t="s">
        <v>2876</v>
      </c>
      <c r="L528" t="s">
        <v>2876</v>
      </c>
      <c r="M528" t="s">
        <v>2876</v>
      </c>
      <c r="N528" t="s">
        <v>2876</v>
      </c>
      <c r="O528" t="s">
        <v>2876</v>
      </c>
      <c r="P528" t="s">
        <v>2876</v>
      </c>
      <c r="Q528" t="s">
        <v>2877</v>
      </c>
      <c r="R528" t="s">
        <v>2948</v>
      </c>
      <c r="S528">
        <f>VLOOKUP(ACCOUNTEXSEG,Sheet6!$A$2:$C$4000,3,TRUE)</f>
        <v>0</v>
      </c>
      <c r="T528">
        <f>IF(ACCTTYPE="I",0,OPENBALN)</f>
        <v>0</v>
      </c>
      <c r="U528">
        <v>0</v>
      </c>
      <c r="V528">
        <v>0</v>
      </c>
      <c r="W528">
        <v>0</v>
      </c>
      <c r="X528">
        <v>0</v>
      </c>
      <c r="Y528" s="179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 s="179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  <c r="BJ528">
        <v>100647.72749999999</v>
      </c>
      <c r="BK528">
        <v>100647.72749999999</v>
      </c>
      <c r="BL528">
        <v>0</v>
      </c>
      <c r="BM528" t="s">
        <v>2879</v>
      </c>
      <c r="BN528">
        <v>20190701</v>
      </c>
      <c r="BO528">
        <v>0</v>
      </c>
      <c r="BP528" t="s">
        <v>239</v>
      </c>
      <c r="BQ528">
        <v>0</v>
      </c>
      <c r="BR528">
        <v>2020</v>
      </c>
      <c r="BS528" t="s">
        <v>361</v>
      </c>
      <c r="BT528">
        <v>0</v>
      </c>
    </row>
    <row r="529" spans="1:72" x14ac:dyDescent="0.2">
      <c r="A529" t="s">
        <v>3515</v>
      </c>
      <c r="B529" t="s">
        <v>3516</v>
      </c>
      <c r="C529" t="s">
        <v>3494</v>
      </c>
      <c r="D529">
        <f>IF(TYPE="R",40,IF(ISNA(INDEX(Categories!D:E,MATCH(GROUPTYPE,Categories!D:D,0),2)),0,INDEX(Categories!D:E,MATCH(GROUPTYPE,Categories!D:D,0),2)))</f>
        <v>26</v>
      </c>
      <c r="E529" t="str">
        <f>IF(TYPE="R","Retained Earnings",IF(ISNA(INDEX(Categories!D:F,MATCH(GLCATCODE,Categories!E:E,0),3)),0,INDEX(Categories!D:F,MATCH(GLCATCODE,Categories!E:E,0),3)))</f>
        <v>Other Assets</v>
      </c>
      <c r="F529" t="s">
        <v>239</v>
      </c>
      <c r="G529" t="s">
        <v>2775</v>
      </c>
      <c r="H529" t="s">
        <v>3495</v>
      </c>
      <c r="I529" t="s">
        <v>3517</v>
      </c>
      <c r="J529" t="s">
        <v>2876</v>
      </c>
      <c r="K529" t="s">
        <v>2876</v>
      </c>
      <c r="L529" t="s">
        <v>2876</v>
      </c>
      <c r="M529" t="s">
        <v>2876</v>
      </c>
      <c r="N529" t="s">
        <v>2876</v>
      </c>
      <c r="O529" t="s">
        <v>2876</v>
      </c>
      <c r="P529" t="s">
        <v>2876</v>
      </c>
      <c r="Q529" t="s">
        <v>2877</v>
      </c>
      <c r="R529" t="s">
        <v>2948</v>
      </c>
      <c r="S529">
        <f>VLOOKUP(ACCOUNTEXSEG,Sheet6!$A$2:$C$4000,3,TRUE)</f>
        <v>0</v>
      </c>
      <c r="T529">
        <f>IF(ACCTTYPE="I",0,OPENBALN)</f>
        <v>0</v>
      </c>
      <c r="U529">
        <v>5000</v>
      </c>
      <c r="V529">
        <v>-5000</v>
      </c>
      <c r="W529">
        <v>1000</v>
      </c>
      <c r="X529">
        <v>0</v>
      </c>
      <c r="Y529" s="179">
        <v>0</v>
      </c>
      <c r="Z529">
        <v>-1000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 s="179">
        <v>0</v>
      </c>
      <c r="AV529">
        <v>0</v>
      </c>
      <c r="AW529">
        <v>0</v>
      </c>
      <c r="AX529">
        <v>12000</v>
      </c>
      <c r="AY529">
        <v>0</v>
      </c>
      <c r="AZ529">
        <v>-12000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  <c r="BJ529">
        <v>1250</v>
      </c>
      <c r="BK529">
        <v>0</v>
      </c>
      <c r="BL529">
        <v>0</v>
      </c>
      <c r="BM529" t="s">
        <v>2879</v>
      </c>
      <c r="BN529">
        <v>20190701</v>
      </c>
      <c r="BO529">
        <v>0</v>
      </c>
      <c r="BP529" t="s">
        <v>239</v>
      </c>
      <c r="BQ529">
        <v>0</v>
      </c>
      <c r="BR529">
        <v>2020</v>
      </c>
      <c r="BS529" t="s">
        <v>361</v>
      </c>
      <c r="BT529">
        <v>0</v>
      </c>
    </row>
    <row r="530" spans="1:72" x14ac:dyDescent="0.2">
      <c r="A530" t="s">
        <v>443</v>
      </c>
      <c r="B530" t="s">
        <v>3518</v>
      </c>
      <c r="C530" t="s">
        <v>3519</v>
      </c>
      <c r="D530">
        <f>IF(TYPE="R",40,IF(ISNA(INDEX(Categories!D:E,MATCH(GROUPTYPE,Categories!D:D,0),2)),0,INDEX(Categories!D:E,MATCH(GROUPTYPE,Categories!D:D,0),2)))</f>
        <v>26</v>
      </c>
      <c r="E530" t="str">
        <f>IF(TYPE="R","Retained Earnings",IF(ISNA(INDEX(Categories!D:F,MATCH(GLCATCODE,Categories!E:E,0),3)),0,INDEX(Categories!D:F,MATCH(GLCATCODE,Categories!E:E,0),3)))</f>
        <v>Other Assets</v>
      </c>
      <c r="F530" t="s">
        <v>239</v>
      </c>
      <c r="G530" t="s">
        <v>2802</v>
      </c>
      <c r="H530" t="s">
        <v>3520</v>
      </c>
      <c r="I530" t="s">
        <v>3521</v>
      </c>
      <c r="J530" t="s">
        <v>2876</v>
      </c>
      <c r="K530" t="s">
        <v>2876</v>
      </c>
      <c r="L530" t="s">
        <v>2876</v>
      </c>
      <c r="M530" t="s">
        <v>2876</v>
      </c>
      <c r="N530" t="s">
        <v>2876</v>
      </c>
      <c r="O530" t="s">
        <v>2876</v>
      </c>
      <c r="P530" t="s">
        <v>2876</v>
      </c>
      <c r="Q530" t="s">
        <v>2877</v>
      </c>
      <c r="R530" t="s">
        <v>2948</v>
      </c>
      <c r="S530">
        <f>VLOOKUP(ACCOUNTEXSEG,Sheet6!$A$2:$C$4000,3,TRUE)</f>
        <v>19615</v>
      </c>
      <c r="T530">
        <f>IF(ACCTTYPE="I",0,OPENBALN)</f>
        <v>0</v>
      </c>
      <c r="U530">
        <v>0</v>
      </c>
      <c r="V530">
        <v>0</v>
      </c>
      <c r="W530">
        <v>0</v>
      </c>
      <c r="X530">
        <v>0</v>
      </c>
      <c r="Y530" s="179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 s="179">
        <v>0</v>
      </c>
      <c r="AV530">
        <v>10000</v>
      </c>
      <c r="AW530">
        <v>0</v>
      </c>
      <c r="AX530">
        <v>-29615</v>
      </c>
      <c r="AY530">
        <v>20952</v>
      </c>
      <c r="AZ530">
        <v>-20952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  <c r="BJ530">
        <v>0</v>
      </c>
      <c r="BK530">
        <v>0</v>
      </c>
      <c r="BL530">
        <v>0</v>
      </c>
      <c r="BM530" t="s">
        <v>2879</v>
      </c>
      <c r="BN530">
        <v>20190701</v>
      </c>
      <c r="BO530">
        <v>0</v>
      </c>
      <c r="BP530" t="s">
        <v>239</v>
      </c>
      <c r="BQ530">
        <v>0</v>
      </c>
      <c r="BR530">
        <v>2020</v>
      </c>
      <c r="BS530" t="s">
        <v>362</v>
      </c>
      <c r="BT530">
        <v>0</v>
      </c>
    </row>
    <row r="531" spans="1:72" x14ac:dyDescent="0.2">
      <c r="A531" t="s">
        <v>444</v>
      </c>
      <c r="B531" t="s">
        <v>3522</v>
      </c>
      <c r="C531" t="s">
        <v>3519</v>
      </c>
      <c r="D531">
        <f>IF(TYPE="R",40,IF(ISNA(INDEX(Categories!D:E,MATCH(GROUPTYPE,Categories!D:D,0),2)),0,INDEX(Categories!D:E,MATCH(GROUPTYPE,Categories!D:D,0),2)))</f>
        <v>26</v>
      </c>
      <c r="E531" t="str">
        <f>IF(TYPE="R","Retained Earnings",IF(ISNA(INDEX(Categories!D:F,MATCH(GLCATCODE,Categories!E:E,0),3)),0,INDEX(Categories!D:F,MATCH(GLCATCODE,Categories!E:E,0),3)))</f>
        <v>Other Assets</v>
      </c>
      <c r="F531" t="s">
        <v>239</v>
      </c>
      <c r="G531" t="s">
        <v>2803</v>
      </c>
      <c r="H531" t="s">
        <v>3520</v>
      </c>
      <c r="I531" t="s">
        <v>3523</v>
      </c>
      <c r="J531" t="s">
        <v>2876</v>
      </c>
      <c r="K531" t="s">
        <v>2876</v>
      </c>
      <c r="L531" t="s">
        <v>2876</v>
      </c>
      <c r="M531" t="s">
        <v>2876</v>
      </c>
      <c r="N531" t="s">
        <v>2876</v>
      </c>
      <c r="O531" t="s">
        <v>2876</v>
      </c>
      <c r="P531" t="s">
        <v>2876</v>
      </c>
      <c r="Q531" t="s">
        <v>2877</v>
      </c>
      <c r="R531" t="s">
        <v>2948</v>
      </c>
      <c r="S531">
        <f>VLOOKUP(ACCOUNTEXSEG,Sheet6!$A$2:$C$4000,3,TRUE)</f>
        <v>159315</v>
      </c>
      <c r="T531">
        <f>IF(ACCTTYPE="I",0,OPENBALN)</f>
        <v>172414</v>
      </c>
      <c r="U531">
        <v>90000</v>
      </c>
      <c r="V531">
        <v>0</v>
      </c>
      <c r="W531">
        <v>0</v>
      </c>
      <c r="X531">
        <v>0</v>
      </c>
      <c r="Y531" s="179">
        <v>0</v>
      </c>
      <c r="Z531">
        <v>-262414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 s="179">
        <v>0</v>
      </c>
      <c r="AV531">
        <v>80000</v>
      </c>
      <c r="AW531">
        <v>0</v>
      </c>
      <c r="AX531">
        <v>0</v>
      </c>
      <c r="AY531">
        <v>82000</v>
      </c>
      <c r="AZ531">
        <v>-321315</v>
      </c>
      <c r="BA531">
        <v>0</v>
      </c>
      <c r="BB531">
        <v>82414</v>
      </c>
      <c r="BC531">
        <v>0</v>
      </c>
      <c r="BD531">
        <v>0</v>
      </c>
      <c r="BE531">
        <v>90000</v>
      </c>
      <c r="BF531">
        <v>0</v>
      </c>
      <c r="BG531">
        <v>0</v>
      </c>
      <c r="BH531">
        <v>0</v>
      </c>
      <c r="BI531">
        <v>0</v>
      </c>
      <c r="BJ531">
        <v>0</v>
      </c>
      <c r="BK531">
        <v>0</v>
      </c>
      <c r="BL531">
        <v>0</v>
      </c>
      <c r="BM531" t="s">
        <v>2879</v>
      </c>
      <c r="BN531">
        <v>20190701</v>
      </c>
      <c r="BO531">
        <v>0</v>
      </c>
      <c r="BP531" t="s">
        <v>239</v>
      </c>
      <c r="BQ531">
        <v>172414</v>
      </c>
      <c r="BR531">
        <v>2020</v>
      </c>
      <c r="BS531" t="s">
        <v>362</v>
      </c>
      <c r="BT531">
        <v>0</v>
      </c>
    </row>
    <row r="532" spans="1:72" x14ac:dyDescent="0.2">
      <c r="A532" t="s">
        <v>990</v>
      </c>
      <c r="B532" t="s">
        <v>3524</v>
      </c>
      <c r="C532" t="s">
        <v>3525</v>
      </c>
      <c r="D532">
        <f>IF(TYPE="R",40,IF(ISNA(INDEX(Categories!D:E,MATCH(GROUPTYPE,Categories!D:D,0),2)),0,INDEX(Categories!D:E,MATCH(GROUPTYPE,Categories!D:D,0),2)))</f>
        <v>28</v>
      </c>
      <c r="E532" t="str">
        <f>IF(TYPE="R","Retained Earnings",IF(ISNA(INDEX(Categories!D:F,MATCH(GLCATCODE,Categories!E:E,0),3)),0,INDEX(Categories!D:F,MATCH(GLCATCODE,Categories!E:E,0),3)))</f>
        <v>Current Liabilities</v>
      </c>
      <c r="F532" t="s">
        <v>239</v>
      </c>
      <c r="G532" t="s">
        <v>2804</v>
      </c>
      <c r="H532" t="s">
        <v>3526</v>
      </c>
      <c r="I532" t="s">
        <v>3399</v>
      </c>
      <c r="J532" t="s">
        <v>2876</v>
      </c>
      <c r="K532" t="s">
        <v>2876</v>
      </c>
      <c r="L532" t="s">
        <v>2876</v>
      </c>
      <c r="M532" t="s">
        <v>2876</v>
      </c>
      <c r="N532" t="s">
        <v>2876</v>
      </c>
      <c r="O532" t="s">
        <v>2876</v>
      </c>
      <c r="P532" t="s">
        <v>2876</v>
      </c>
      <c r="Q532" t="s">
        <v>2877</v>
      </c>
      <c r="R532" t="s">
        <v>2878</v>
      </c>
      <c r="S532">
        <f>VLOOKUP(ACCOUNTEXSEG,Sheet6!$A$2:$C$4000,3,TRUE)</f>
        <v>-216222.91</v>
      </c>
      <c r="T532">
        <f>IF(ACCTTYPE="I",0,OPENBALN)</f>
        <v>-230351.3</v>
      </c>
      <c r="U532">
        <v>-9835.4</v>
      </c>
      <c r="V532">
        <v>117345.41</v>
      </c>
      <c r="W532">
        <v>11173.69</v>
      </c>
      <c r="X532">
        <v>16304.11</v>
      </c>
      <c r="Y532" s="179">
        <v>56054.080000000002</v>
      </c>
      <c r="Z532">
        <v>-13150.26</v>
      </c>
      <c r="AA532">
        <v>-25889.93</v>
      </c>
      <c r="AB532">
        <v>-490656.79</v>
      </c>
      <c r="AC532">
        <v>264466.31</v>
      </c>
      <c r="AD532">
        <v>-71668.460000000006</v>
      </c>
      <c r="AE532">
        <v>131307.10999999999</v>
      </c>
      <c r="AF532">
        <v>-86555.72</v>
      </c>
      <c r="AG532">
        <v>-86555.72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 s="179">
        <v>-31437.19</v>
      </c>
      <c r="AV532">
        <v>101774.55</v>
      </c>
      <c r="AW532">
        <v>-23260.959999999999</v>
      </c>
      <c r="AX532">
        <v>9854.6200000000008</v>
      </c>
      <c r="AY532">
        <v>118951.86</v>
      </c>
      <c r="AZ532">
        <v>21525.3</v>
      </c>
      <c r="BA532">
        <v>-479539.07</v>
      </c>
      <c r="BB532">
        <v>93851.31</v>
      </c>
      <c r="BC532">
        <v>70868.89</v>
      </c>
      <c r="BD532">
        <v>31971.14</v>
      </c>
      <c r="BE532">
        <v>53037.35</v>
      </c>
      <c r="BF532">
        <v>18273.810000000001</v>
      </c>
      <c r="BG532">
        <v>18273.810000000001</v>
      </c>
      <c r="BH532">
        <v>-2351.8412499999999</v>
      </c>
      <c r="BI532">
        <v>-2097.8362499999998</v>
      </c>
      <c r="BJ532">
        <v>-4260.4324999999999</v>
      </c>
      <c r="BK532">
        <v>2186.6837500000001</v>
      </c>
      <c r="BL532">
        <v>0</v>
      </c>
      <c r="BM532" t="s">
        <v>2879</v>
      </c>
      <c r="BN532">
        <v>20190701</v>
      </c>
      <c r="BO532">
        <v>-331457.15000000002</v>
      </c>
      <c r="BP532" t="s">
        <v>239</v>
      </c>
      <c r="BQ532">
        <v>-230351.3</v>
      </c>
      <c r="BR532">
        <v>2020</v>
      </c>
      <c r="BS532" t="s">
        <v>363</v>
      </c>
      <c r="BT532">
        <v>-331457.15000000002</v>
      </c>
    </row>
    <row r="533" spans="1:72" x14ac:dyDescent="0.2">
      <c r="A533" t="s">
        <v>991</v>
      </c>
      <c r="B533" t="s">
        <v>3527</v>
      </c>
      <c r="C533" t="s">
        <v>3528</v>
      </c>
      <c r="D533">
        <f>IF(TYPE="R",40,IF(ISNA(INDEX(Categories!D:E,MATCH(GROUPTYPE,Categories!D:D,0),2)),0,INDEX(Categories!D:E,MATCH(GROUPTYPE,Categories!D:D,0),2)))</f>
        <v>28</v>
      </c>
      <c r="E533" t="str">
        <f>IF(TYPE="R","Retained Earnings",IF(ISNA(INDEX(Categories!D:F,MATCH(GLCATCODE,Categories!E:E,0),3)),0,INDEX(Categories!D:F,MATCH(GLCATCODE,Categories!E:E,0),3)))</f>
        <v>Current Liabilities</v>
      </c>
      <c r="F533" t="s">
        <v>239</v>
      </c>
      <c r="G533" t="s">
        <v>2805</v>
      </c>
      <c r="H533" t="s">
        <v>3529</v>
      </c>
      <c r="I533" t="s">
        <v>3399</v>
      </c>
      <c r="J533" t="s">
        <v>2876</v>
      </c>
      <c r="K533" t="s">
        <v>2876</v>
      </c>
      <c r="L533" t="s">
        <v>2876</v>
      </c>
      <c r="M533" t="s">
        <v>2876</v>
      </c>
      <c r="N533" t="s">
        <v>2876</v>
      </c>
      <c r="O533" t="s">
        <v>2876</v>
      </c>
      <c r="P533" t="s">
        <v>2876</v>
      </c>
      <c r="Q533" t="s">
        <v>2877</v>
      </c>
      <c r="R533" t="s">
        <v>2878</v>
      </c>
      <c r="S533">
        <f>VLOOKUP(ACCOUNTEXSEG,Sheet6!$A$2:$C$4000,3,TRUE)</f>
        <v>-4612.32</v>
      </c>
      <c r="T533">
        <f>IF(ACCTTYPE="I",0,OPENBALN)</f>
        <v>-4612.32</v>
      </c>
      <c r="U533">
        <v>-7388</v>
      </c>
      <c r="V533">
        <v>0</v>
      </c>
      <c r="W533">
        <v>158.87</v>
      </c>
      <c r="X533">
        <v>3733.36</v>
      </c>
      <c r="Y533" s="179">
        <v>3495.77</v>
      </c>
      <c r="Z533">
        <v>-1151.8800000000001</v>
      </c>
      <c r="AA533">
        <v>1151.8800000000001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 s="179">
        <v>-261.18</v>
      </c>
      <c r="AV533">
        <v>261.18</v>
      </c>
      <c r="AW533">
        <v>0</v>
      </c>
      <c r="AX533">
        <v>0</v>
      </c>
      <c r="AY533">
        <v>0</v>
      </c>
      <c r="AZ533">
        <v>4172</v>
      </c>
      <c r="BA533">
        <v>0</v>
      </c>
      <c r="BB533">
        <v>-4172</v>
      </c>
      <c r="BC533">
        <v>0</v>
      </c>
      <c r="BD533">
        <v>-4127</v>
      </c>
      <c r="BE533">
        <v>4127</v>
      </c>
      <c r="BF533">
        <v>0</v>
      </c>
      <c r="BG533">
        <v>0</v>
      </c>
      <c r="BH533">
        <v>-55.04</v>
      </c>
      <c r="BI533">
        <v>0</v>
      </c>
      <c r="BJ533">
        <v>-583.1875</v>
      </c>
      <c r="BK533">
        <v>-224.89625000000001</v>
      </c>
      <c r="BL533">
        <v>0</v>
      </c>
      <c r="BM533" t="s">
        <v>2879</v>
      </c>
      <c r="BN533">
        <v>20190701</v>
      </c>
      <c r="BO533">
        <v>-4612.32</v>
      </c>
      <c r="BP533" t="s">
        <v>239</v>
      </c>
      <c r="BQ533">
        <v>-4612.32</v>
      </c>
      <c r="BR533">
        <v>2020</v>
      </c>
      <c r="BS533" t="s">
        <v>364</v>
      </c>
      <c r="BT533">
        <v>-4612.32</v>
      </c>
    </row>
    <row r="534" spans="1:72" x14ac:dyDescent="0.2">
      <c r="A534" t="s">
        <v>992</v>
      </c>
      <c r="B534" t="s">
        <v>3530</v>
      </c>
      <c r="C534" t="s">
        <v>3528</v>
      </c>
      <c r="D534">
        <f>IF(TYPE="R",40,IF(ISNA(INDEX(Categories!D:E,MATCH(GROUPTYPE,Categories!D:D,0),2)),0,INDEX(Categories!D:E,MATCH(GROUPTYPE,Categories!D:D,0),2)))</f>
        <v>28</v>
      </c>
      <c r="E534" t="str">
        <f>IF(TYPE="R","Retained Earnings",IF(ISNA(INDEX(Categories!D:F,MATCH(GLCATCODE,Categories!E:E,0),3)),0,INDEX(Categories!D:F,MATCH(GLCATCODE,Categories!E:E,0),3)))</f>
        <v>Current Liabilities</v>
      </c>
      <c r="F534" t="s">
        <v>239</v>
      </c>
      <c r="G534" t="s">
        <v>2806</v>
      </c>
      <c r="H534" t="s">
        <v>3531</v>
      </c>
      <c r="I534" t="s">
        <v>3399</v>
      </c>
      <c r="J534" t="s">
        <v>2876</v>
      </c>
      <c r="K534" t="s">
        <v>2876</v>
      </c>
      <c r="L534" t="s">
        <v>2876</v>
      </c>
      <c r="M534" t="s">
        <v>2876</v>
      </c>
      <c r="N534" t="s">
        <v>2876</v>
      </c>
      <c r="O534" t="s">
        <v>2876</v>
      </c>
      <c r="P534" t="s">
        <v>2876</v>
      </c>
      <c r="Q534" t="s">
        <v>2877</v>
      </c>
      <c r="R534" t="s">
        <v>2878</v>
      </c>
      <c r="S534">
        <f>VLOOKUP(ACCOUNTEXSEG,Sheet6!$A$2:$C$4000,3,TRUE)</f>
        <v>298556.02</v>
      </c>
      <c r="T534">
        <f>IF(ACCTTYPE="I",0,OPENBALN)</f>
        <v>467059.01</v>
      </c>
      <c r="U534">
        <v>13028.25</v>
      </c>
      <c r="V534">
        <v>17579.97</v>
      </c>
      <c r="W534">
        <v>14994.44</v>
      </c>
      <c r="X534">
        <v>10435.11</v>
      </c>
      <c r="Y534" s="179">
        <v>12285.18</v>
      </c>
      <c r="Z534">
        <v>11835.52</v>
      </c>
      <c r="AA534">
        <v>20494.439999999999</v>
      </c>
      <c r="AB534">
        <v>11927.92</v>
      </c>
      <c r="AC534">
        <v>9636.36</v>
      </c>
      <c r="AD534">
        <v>11649.4</v>
      </c>
      <c r="AE534">
        <v>8018.73</v>
      </c>
      <c r="AF534">
        <v>19623.27</v>
      </c>
      <c r="AG534">
        <v>19623.27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 s="179">
        <v>16697.21</v>
      </c>
      <c r="AV534">
        <v>14316.91</v>
      </c>
      <c r="AW534">
        <v>13746.74</v>
      </c>
      <c r="AX534">
        <v>19583.97</v>
      </c>
      <c r="AY534">
        <v>9936.0400000000009</v>
      </c>
      <c r="AZ534">
        <v>10091.07</v>
      </c>
      <c r="BA534">
        <v>19442.11</v>
      </c>
      <c r="BB534">
        <v>16074.14</v>
      </c>
      <c r="BC534">
        <v>12494.95</v>
      </c>
      <c r="BD534">
        <v>11538.88</v>
      </c>
      <c r="BE534">
        <v>14971.74</v>
      </c>
      <c r="BF534">
        <v>9609.23</v>
      </c>
      <c r="BG534">
        <v>9609.23</v>
      </c>
      <c r="BH534">
        <v>47865.995000000003</v>
      </c>
      <c r="BI534">
        <v>28165.373749999999</v>
      </c>
      <c r="BJ534">
        <v>9856.9</v>
      </c>
      <c r="BK534">
        <v>23813.873749999999</v>
      </c>
      <c r="BL534">
        <v>0</v>
      </c>
      <c r="BM534" t="s">
        <v>2879</v>
      </c>
      <c r="BN534">
        <v>20190701</v>
      </c>
      <c r="BO534">
        <v>628567.6</v>
      </c>
      <c r="BP534" t="s">
        <v>239</v>
      </c>
      <c r="BQ534">
        <v>467059.01</v>
      </c>
      <c r="BR534">
        <v>2020</v>
      </c>
      <c r="BS534" t="s">
        <v>364</v>
      </c>
      <c r="BT534">
        <v>628567.6</v>
      </c>
    </row>
    <row r="535" spans="1:72" x14ac:dyDescent="0.2">
      <c r="A535" t="s">
        <v>993</v>
      </c>
      <c r="B535" t="s">
        <v>3532</v>
      </c>
      <c r="C535" t="s">
        <v>3528</v>
      </c>
      <c r="D535">
        <f>IF(TYPE="R",40,IF(ISNA(INDEX(Categories!D:E,MATCH(GROUPTYPE,Categories!D:D,0),2)),0,INDEX(Categories!D:E,MATCH(GROUPTYPE,Categories!D:D,0),2)))</f>
        <v>28</v>
      </c>
      <c r="E535" t="str">
        <f>IF(TYPE="R","Retained Earnings",IF(ISNA(INDEX(Categories!D:F,MATCH(GLCATCODE,Categories!E:E,0),3)),0,INDEX(Categories!D:F,MATCH(GLCATCODE,Categories!E:E,0),3)))</f>
        <v>Current Liabilities</v>
      </c>
      <c r="F535" t="s">
        <v>239</v>
      </c>
      <c r="G535" t="s">
        <v>2807</v>
      </c>
      <c r="H535" t="s">
        <v>3533</v>
      </c>
      <c r="I535" t="s">
        <v>3399</v>
      </c>
      <c r="J535" t="s">
        <v>2876</v>
      </c>
      <c r="K535" t="s">
        <v>2876</v>
      </c>
      <c r="L535" t="s">
        <v>2876</v>
      </c>
      <c r="M535" t="s">
        <v>2876</v>
      </c>
      <c r="N535" t="s">
        <v>2876</v>
      </c>
      <c r="O535" t="s">
        <v>2876</v>
      </c>
      <c r="P535" t="s">
        <v>2876</v>
      </c>
      <c r="Q535" t="s">
        <v>2877</v>
      </c>
      <c r="R535" t="s">
        <v>2878</v>
      </c>
      <c r="S535">
        <f>VLOOKUP(ACCOUNTEXSEG,Sheet6!$A$2:$C$4000,3,TRUE)</f>
        <v>-1086226.68</v>
      </c>
      <c r="T535">
        <f>IF(ACCTTYPE="I",0,OPENBALN)</f>
        <v>-1672462.34</v>
      </c>
      <c r="U535">
        <v>-70604.639999999999</v>
      </c>
      <c r="V535">
        <v>-43679.22</v>
      </c>
      <c r="W535">
        <v>-47431.31</v>
      </c>
      <c r="X535">
        <v>-43879.33</v>
      </c>
      <c r="Y535" s="179">
        <v>-42188.9</v>
      </c>
      <c r="Z535">
        <v>-42526.35</v>
      </c>
      <c r="AA535">
        <v>-40164.79</v>
      </c>
      <c r="AB535">
        <v>-42851.55</v>
      </c>
      <c r="AC535">
        <v>-43635.54</v>
      </c>
      <c r="AD535">
        <v>-40010.870000000003</v>
      </c>
      <c r="AE535">
        <v>-41816.79</v>
      </c>
      <c r="AF535">
        <v>-43927.07</v>
      </c>
      <c r="AG535">
        <v>-43927.07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 s="179">
        <v>-67192.62</v>
      </c>
      <c r="AV535">
        <v>-41841.699999999997</v>
      </c>
      <c r="AW535">
        <v>-47846.83</v>
      </c>
      <c r="AX535">
        <v>-45603.35</v>
      </c>
      <c r="AY535">
        <v>-47181.17</v>
      </c>
      <c r="AZ535">
        <v>-46802.86</v>
      </c>
      <c r="BA535">
        <v>-47784.87</v>
      </c>
      <c r="BB535">
        <v>-50020.82</v>
      </c>
      <c r="BC535">
        <v>-50515.87</v>
      </c>
      <c r="BD535">
        <v>-45719.39</v>
      </c>
      <c r="BE535">
        <v>-47279.14</v>
      </c>
      <c r="BF535">
        <v>-48447.040000000001</v>
      </c>
      <c r="BG535">
        <v>-48447.040000000001</v>
      </c>
      <c r="BH535">
        <v>-172836.90125</v>
      </c>
      <c r="BI535">
        <v>-105171.57375</v>
      </c>
      <c r="BJ535">
        <v>-35440.787499999999</v>
      </c>
      <c r="BK535">
        <v>-100960.08375000001</v>
      </c>
      <c r="BL535">
        <v>0</v>
      </c>
      <c r="BM535" t="s">
        <v>2879</v>
      </c>
      <c r="BN535">
        <v>20190701</v>
      </c>
      <c r="BO535">
        <v>-2215178.7000000002</v>
      </c>
      <c r="BP535" t="s">
        <v>239</v>
      </c>
      <c r="BQ535">
        <v>-1672462.34</v>
      </c>
      <c r="BR535">
        <v>2020</v>
      </c>
      <c r="BS535" t="s">
        <v>364</v>
      </c>
      <c r="BT535">
        <v>-2215178.7000000002</v>
      </c>
    </row>
    <row r="536" spans="1:72" x14ac:dyDescent="0.2">
      <c r="A536" t="s">
        <v>994</v>
      </c>
      <c r="B536" t="s">
        <v>3534</v>
      </c>
      <c r="C536" t="s">
        <v>3528</v>
      </c>
      <c r="D536">
        <f>IF(TYPE="R",40,IF(ISNA(INDEX(Categories!D:E,MATCH(GROUPTYPE,Categories!D:D,0),2)),0,INDEX(Categories!D:E,MATCH(GROUPTYPE,Categories!D:D,0),2)))</f>
        <v>28</v>
      </c>
      <c r="E536" t="str">
        <f>IF(TYPE="R","Retained Earnings",IF(ISNA(INDEX(Categories!D:F,MATCH(GLCATCODE,Categories!E:E,0),3)),0,INDEX(Categories!D:F,MATCH(GLCATCODE,Categories!E:E,0),3)))</f>
        <v>Current Liabilities</v>
      </c>
      <c r="F536" t="s">
        <v>239</v>
      </c>
      <c r="G536" t="s">
        <v>2808</v>
      </c>
      <c r="H536" t="s">
        <v>3535</v>
      </c>
      <c r="I536" t="s">
        <v>3399</v>
      </c>
      <c r="J536" t="s">
        <v>2876</v>
      </c>
      <c r="K536" t="s">
        <v>2876</v>
      </c>
      <c r="L536" t="s">
        <v>2876</v>
      </c>
      <c r="M536" t="s">
        <v>2876</v>
      </c>
      <c r="N536" t="s">
        <v>2876</v>
      </c>
      <c r="O536" t="s">
        <v>2876</v>
      </c>
      <c r="P536" t="s">
        <v>2876</v>
      </c>
      <c r="Q536" t="s">
        <v>2877</v>
      </c>
      <c r="R536" t="s">
        <v>2878</v>
      </c>
      <c r="S536">
        <f>VLOOKUP(ACCOUNTEXSEG,Sheet6!$A$2:$C$4000,3,TRUE)</f>
        <v>612401.48</v>
      </c>
      <c r="T536">
        <f>IF(ACCTTYPE="I",0,OPENBALN)</f>
        <v>964143.48</v>
      </c>
      <c r="U536">
        <v>0</v>
      </c>
      <c r="V536">
        <v>97607</v>
      </c>
      <c r="W536">
        <v>0</v>
      </c>
      <c r="X536">
        <v>85591</v>
      </c>
      <c r="Y536" s="179">
        <v>0</v>
      </c>
      <c r="Z536">
        <v>0</v>
      </c>
      <c r="AA536">
        <v>84408</v>
      </c>
      <c r="AB536">
        <v>0</v>
      </c>
      <c r="AC536">
        <v>0</v>
      </c>
      <c r="AD536">
        <v>0</v>
      </c>
      <c r="AE536">
        <v>75095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 s="179">
        <v>0</v>
      </c>
      <c r="AV536">
        <v>81774</v>
      </c>
      <c r="AW536">
        <v>0</v>
      </c>
      <c r="AX536">
        <v>108536</v>
      </c>
      <c r="AY536">
        <v>0</v>
      </c>
      <c r="AZ536">
        <v>0</v>
      </c>
      <c r="BA536">
        <v>85709</v>
      </c>
      <c r="BB536">
        <v>0</v>
      </c>
      <c r="BC536">
        <v>0</v>
      </c>
      <c r="BD536">
        <v>75723</v>
      </c>
      <c r="BE536">
        <v>0</v>
      </c>
      <c r="BF536">
        <v>0</v>
      </c>
      <c r="BG536">
        <v>0</v>
      </c>
      <c r="BH536">
        <v>100338.935</v>
      </c>
      <c r="BI536">
        <v>58250.06</v>
      </c>
      <c r="BJ536">
        <v>11216.934999999999</v>
      </c>
      <c r="BK536">
        <v>55490.146249999998</v>
      </c>
      <c r="BL536">
        <v>0</v>
      </c>
      <c r="BM536" t="s">
        <v>2879</v>
      </c>
      <c r="BN536">
        <v>20190701</v>
      </c>
      <c r="BO536">
        <v>1306844.48</v>
      </c>
      <c r="BP536" t="s">
        <v>239</v>
      </c>
      <c r="BQ536">
        <v>964143.48</v>
      </c>
      <c r="BR536">
        <v>2020</v>
      </c>
      <c r="BS536" t="s">
        <v>364</v>
      </c>
      <c r="BT536">
        <v>1306844.48</v>
      </c>
    </row>
    <row r="537" spans="1:72" x14ac:dyDescent="0.2">
      <c r="A537" t="s">
        <v>995</v>
      </c>
      <c r="B537" t="s">
        <v>3536</v>
      </c>
      <c r="C537" t="s">
        <v>3537</v>
      </c>
      <c r="D537">
        <f>IF(TYPE="R",40,IF(ISNA(INDEX(Categories!D:E,MATCH(GROUPTYPE,Categories!D:D,0),2)),0,INDEX(Categories!D:E,MATCH(GROUPTYPE,Categories!D:D,0),2)))</f>
        <v>28</v>
      </c>
      <c r="E537" t="str">
        <f>IF(TYPE="R","Retained Earnings",IF(ISNA(INDEX(Categories!D:F,MATCH(GLCATCODE,Categories!E:E,0),3)),0,INDEX(Categories!D:F,MATCH(GLCATCODE,Categories!E:E,0),3)))</f>
        <v>Current Liabilities</v>
      </c>
      <c r="F537" t="s">
        <v>239</v>
      </c>
      <c r="G537" t="s">
        <v>2809</v>
      </c>
      <c r="H537" t="s">
        <v>3538</v>
      </c>
      <c r="I537" t="s">
        <v>3399</v>
      </c>
      <c r="J537" t="s">
        <v>2876</v>
      </c>
      <c r="K537" t="s">
        <v>2876</v>
      </c>
      <c r="L537" t="s">
        <v>2876</v>
      </c>
      <c r="M537" t="s">
        <v>2876</v>
      </c>
      <c r="N537" t="s">
        <v>2876</v>
      </c>
      <c r="O537" t="s">
        <v>2876</v>
      </c>
      <c r="P537" t="s">
        <v>2876</v>
      </c>
      <c r="Q537" t="s">
        <v>2877</v>
      </c>
      <c r="R537" t="s">
        <v>2878</v>
      </c>
      <c r="S537">
        <f>VLOOKUP(ACCOUNTEXSEG,Sheet6!$A$2:$C$4000,3,TRUE)</f>
        <v>-16010</v>
      </c>
      <c r="T537">
        <f>IF(ACCTTYPE="I",0,OPENBALN)</f>
        <v>-19220</v>
      </c>
      <c r="U537">
        <v>0</v>
      </c>
      <c r="V537">
        <v>-150</v>
      </c>
      <c r="W537">
        <v>0</v>
      </c>
      <c r="X537">
        <v>0</v>
      </c>
      <c r="Y537" s="179">
        <v>0</v>
      </c>
      <c r="Z537">
        <v>-90</v>
      </c>
      <c r="AA537">
        <v>0</v>
      </c>
      <c r="AB537">
        <v>0</v>
      </c>
      <c r="AC537">
        <v>0</v>
      </c>
      <c r="AD537">
        <v>120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 s="179">
        <v>0</v>
      </c>
      <c r="AV537">
        <v>0</v>
      </c>
      <c r="AW537">
        <v>-180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-90</v>
      </c>
      <c r="BE537">
        <v>-2940</v>
      </c>
      <c r="BF537">
        <v>0</v>
      </c>
      <c r="BG537">
        <v>0</v>
      </c>
      <c r="BH537">
        <v>-2023.75</v>
      </c>
      <c r="BI537">
        <v>-1971.25</v>
      </c>
      <c r="BJ537">
        <v>-1663.75</v>
      </c>
      <c r="BK537">
        <v>-1690</v>
      </c>
      <c r="BL537">
        <v>0</v>
      </c>
      <c r="BM537" t="s">
        <v>2879</v>
      </c>
      <c r="BN537">
        <v>20190701</v>
      </c>
      <c r="BO537">
        <v>-19340</v>
      </c>
      <c r="BP537" t="s">
        <v>239</v>
      </c>
      <c r="BQ537">
        <v>-19220</v>
      </c>
      <c r="BR537">
        <v>2020</v>
      </c>
      <c r="BS537" t="s">
        <v>365</v>
      </c>
      <c r="BT537">
        <v>-19340</v>
      </c>
    </row>
    <row r="538" spans="1:72" x14ac:dyDescent="0.2">
      <c r="A538" t="s">
        <v>996</v>
      </c>
      <c r="B538" t="s">
        <v>3539</v>
      </c>
      <c r="C538" t="s">
        <v>3537</v>
      </c>
      <c r="D538">
        <f>IF(TYPE="R",40,IF(ISNA(INDEX(Categories!D:E,MATCH(GROUPTYPE,Categories!D:D,0),2)),0,INDEX(Categories!D:E,MATCH(GROUPTYPE,Categories!D:D,0),2)))</f>
        <v>28</v>
      </c>
      <c r="E538" t="str">
        <f>IF(TYPE="R","Retained Earnings",IF(ISNA(INDEX(Categories!D:F,MATCH(GLCATCODE,Categories!E:E,0),3)),0,INDEX(Categories!D:F,MATCH(GLCATCODE,Categories!E:E,0),3)))</f>
        <v>Current Liabilities</v>
      </c>
      <c r="F538" t="s">
        <v>239</v>
      </c>
      <c r="G538" t="s">
        <v>2810</v>
      </c>
      <c r="H538" t="s">
        <v>3540</v>
      </c>
      <c r="I538" t="s">
        <v>3399</v>
      </c>
      <c r="J538" t="s">
        <v>2876</v>
      </c>
      <c r="K538" t="s">
        <v>2876</v>
      </c>
      <c r="L538" t="s">
        <v>2876</v>
      </c>
      <c r="M538" t="s">
        <v>2876</v>
      </c>
      <c r="N538" t="s">
        <v>2876</v>
      </c>
      <c r="O538" t="s">
        <v>2876</v>
      </c>
      <c r="P538" t="s">
        <v>2876</v>
      </c>
      <c r="Q538" t="s">
        <v>2877</v>
      </c>
      <c r="R538" t="s">
        <v>2878</v>
      </c>
      <c r="S538">
        <f>VLOOKUP(ACCOUNTEXSEG,Sheet6!$A$2:$C$4000,3,TRUE)</f>
        <v>-1850</v>
      </c>
      <c r="T538">
        <f>IF(ACCTTYPE="I",0,OPENBALN)</f>
        <v>-1850</v>
      </c>
      <c r="U538">
        <v>0</v>
      </c>
      <c r="V538">
        <v>0</v>
      </c>
      <c r="W538">
        <v>0</v>
      </c>
      <c r="X538">
        <v>-300</v>
      </c>
      <c r="Y538" s="179">
        <v>0</v>
      </c>
      <c r="Z538">
        <v>0</v>
      </c>
      <c r="AA538">
        <v>0</v>
      </c>
      <c r="AB538">
        <v>0</v>
      </c>
      <c r="AC538">
        <v>0</v>
      </c>
      <c r="AD538">
        <v>-100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 s="179">
        <v>0</v>
      </c>
      <c r="AV538">
        <v>0</v>
      </c>
      <c r="AW538">
        <v>0</v>
      </c>
      <c r="AX538">
        <v>0</v>
      </c>
      <c r="AY538">
        <v>0</v>
      </c>
      <c r="AZ538">
        <v>100</v>
      </c>
      <c r="BA538">
        <v>0</v>
      </c>
      <c r="BB538">
        <v>0</v>
      </c>
      <c r="BC538">
        <v>0</v>
      </c>
      <c r="BD538">
        <v>-100</v>
      </c>
      <c r="BE538">
        <v>0</v>
      </c>
      <c r="BF538">
        <v>0</v>
      </c>
      <c r="BG538">
        <v>0</v>
      </c>
      <c r="BH538">
        <v>-218.75</v>
      </c>
      <c r="BI538">
        <v>-206.25</v>
      </c>
      <c r="BJ538">
        <v>-181.25</v>
      </c>
      <c r="BK538">
        <v>-306.25</v>
      </c>
      <c r="BL538">
        <v>0</v>
      </c>
      <c r="BM538" t="s">
        <v>2879</v>
      </c>
      <c r="BN538">
        <v>20190701</v>
      </c>
      <c r="BO538">
        <v>-2250</v>
      </c>
      <c r="BP538" t="s">
        <v>239</v>
      </c>
      <c r="BQ538">
        <v>-1850</v>
      </c>
      <c r="BR538">
        <v>2020</v>
      </c>
      <c r="BS538" t="s">
        <v>365</v>
      </c>
      <c r="BT538">
        <v>-2250</v>
      </c>
    </row>
    <row r="539" spans="1:72" x14ac:dyDescent="0.2">
      <c r="A539" t="s">
        <v>997</v>
      </c>
      <c r="B539" t="s">
        <v>3541</v>
      </c>
      <c r="C539" t="s">
        <v>3537</v>
      </c>
      <c r="D539">
        <f>IF(TYPE="R",40,IF(ISNA(INDEX(Categories!D:E,MATCH(GROUPTYPE,Categories!D:D,0),2)),0,INDEX(Categories!D:E,MATCH(GROUPTYPE,Categories!D:D,0),2)))</f>
        <v>28</v>
      </c>
      <c r="E539" t="str">
        <f>IF(TYPE="R","Retained Earnings",IF(ISNA(INDEX(Categories!D:F,MATCH(GLCATCODE,Categories!E:E,0),3)),0,INDEX(Categories!D:F,MATCH(GLCATCODE,Categories!E:E,0),3)))</f>
        <v>Current Liabilities</v>
      </c>
      <c r="F539" t="s">
        <v>239</v>
      </c>
      <c r="G539" t="s">
        <v>2811</v>
      </c>
      <c r="H539" t="s">
        <v>3542</v>
      </c>
      <c r="I539" t="s">
        <v>3399</v>
      </c>
      <c r="J539" t="s">
        <v>2876</v>
      </c>
      <c r="K539" t="s">
        <v>2876</v>
      </c>
      <c r="L539" t="s">
        <v>2876</v>
      </c>
      <c r="M539" t="s">
        <v>2876</v>
      </c>
      <c r="N539" t="s">
        <v>2876</v>
      </c>
      <c r="O539" t="s">
        <v>2876</v>
      </c>
      <c r="P539" t="s">
        <v>2876</v>
      </c>
      <c r="Q539" t="s">
        <v>2877</v>
      </c>
      <c r="R539" t="s">
        <v>2878</v>
      </c>
      <c r="S539">
        <f>VLOOKUP(ACCOUNTEXSEG,Sheet6!$A$2:$C$4000,3,TRUE)</f>
        <v>-6250</v>
      </c>
      <c r="T539">
        <f>IF(ACCTTYPE="I",0,OPENBALN)</f>
        <v>-6250</v>
      </c>
      <c r="U539">
        <v>0</v>
      </c>
      <c r="V539">
        <v>0</v>
      </c>
      <c r="W539">
        <v>0</v>
      </c>
      <c r="X539">
        <v>0</v>
      </c>
      <c r="Y539" s="179">
        <v>0</v>
      </c>
      <c r="Z539">
        <v>0</v>
      </c>
      <c r="AA539">
        <v>0</v>
      </c>
      <c r="AB539">
        <v>0</v>
      </c>
      <c r="AC539">
        <v>-1930.3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 s="17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-781.25</v>
      </c>
      <c r="BI539">
        <v>-781.25</v>
      </c>
      <c r="BJ539">
        <v>-781.25</v>
      </c>
      <c r="BK539">
        <v>-781.25</v>
      </c>
      <c r="BL539">
        <v>0</v>
      </c>
      <c r="BM539" t="s">
        <v>2879</v>
      </c>
      <c r="BN539">
        <v>20190701</v>
      </c>
      <c r="BO539">
        <v>-8180.3</v>
      </c>
      <c r="BP539" t="s">
        <v>239</v>
      </c>
      <c r="BQ539">
        <v>-6250</v>
      </c>
      <c r="BR539">
        <v>2020</v>
      </c>
      <c r="BS539" t="s">
        <v>365</v>
      </c>
      <c r="BT539">
        <v>-8180.3</v>
      </c>
    </row>
    <row r="540" spans="1:72" x14ac:dyDescent="0.2">
      <c r="A540" t="s">
        <v>998</v>
      </c>
      <c r="B540" t="s">
        <v>3543</v>
      </c>
      <c r="C540" t="s">
        <v>3537</v>
      </c>
      <c r="D540">
        <f>IF(TYPE="R",40,IF(ISNA(INDEX(Categories!D:E,MATCH(GROUPTYPE,Categories!D:D,0),2)),0,INDEX(Categories!D:E,MATCH(GROUPTYPE,Categories!D:D,0),2)))</f>
        <v>28</v>
      </c>
      <c r="E540" t="str">
        <f>IF(TYPE="R","Retained Earnings",IF(ISNA(INDEX(Categories!D:F,MATCH(GLCATCODE,Categories!E:E,0),3)),0,INDEX(Categories!D:F,MATCH(GLCATCODE,Categories!E:E,0),3)))</f>
        <v>Current Liabilities</v>
      </c>
      <c r="F540" t="s">
        <v>239</v>
      </c>
      <c r="G540" t="s">
        <v>2812</v>
      </c>
      <c r="H540" t="s">
        <v>3544</v>
      </c>
      <c r="I540" t="s">
        <v>3399</v>
      </c>
      <c r="J540" t="s">
        <v>2876</v>
      </c>
      <c r="K540" t="s">
        <v>2876</v>
      </c>
      <c r="L540" t="s">
        <v>2876</v>
      </c>
      <c r="M540" t="s">
        <v>2876</v>
      </c>
      <c r="N540" t="s">
        <v>2876</v>
      </c>
      <c r="O540" t="s">
        <v>2876</v>
      </c>
      <c r="P540" t="s">
        <v>2876</v>
      </c>
      <c r="Q540" t="s">
        <v>2877</v>
      </c>
      <c r="R540" t="s">
        <v>2878</v>
      </c>
      <c r="S540">
        <f>VLOOKUP(ACCOUNTEXSEG,Sheet6!$A$2:$C$4000,3,TRUE)</f>
        <v>0.08</v>
      </c>
      <c r="T540">
        <f>IF(ACCTTYPE="I",0,OPENBALN)</f>
        <v>0.06</v>
      </c>
      <c r="U540">
        <v>-228465.32</v>
      </c>
      <c r="V540">
        <v>20769.580000000002</v>
      </c>
      <c r="W540">
        <v>20769.580000000002</v>
      </c>
      <c r="X540">
        <v>20769.580000000002</v>
      </c>
      <c r="Y540" s="179">
        <v>20769.580000000002</v>
      </c>
      <c r="Z540">
        <v>20769.580000000002</v>
      </c>
      <c r="AA540">
        <v>20769.580000000002</v>
      </c>
      <c r="AB540">
        <v>20769.580000000002</v>
      </c>
      <c r="AC540">
        <v>20769.580000000002</v>
      </c>
      <c r="AD540">
        <v>20769.580000000002</v>
      </c>
      <c r="AE540">
        <v>20769.580000000002</v>
      </c>
      <c r="AF540">
        <v>20769.46</v>
      </c>
      <c r="AG540">
        <v>20769.46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 s="179">
        <v>-221810.84</v>
      </c>
      <c r="AV540">
        <v>20164.62</v>
      </c>
      <c r="AW540">
        <v>20164.62</v>
      </c>
      <c r="AX540">
        <v>20164.62</v>
      </c>
      <c r="AY540">
        <v>20164.62</v>
      </c>
      <c r="AZ540">
        <v>20164.62</v>
      </c>
      <c r="BA540">
        <v>20164.62</v>
      </c>
      <c r="BB540">
        <v>20164.62</v>
      </c>
      <c r="BC540">
        <v>20164.62</v>
      </c>
      <c r="BD540">
        <v>20164.62</v>
      </c>
      <c r="BE540">
        <v>20164.62</v>
      </c>
      <c r="BF540">
        <v>20164.62</v>
      </c>
      <c r="BG540">
        <v>20164.62</v>
      </c>
      <c r="BH540">
        <v>-15123.4575</v>
      </c>
      <c r="BI540">
        <v>-14682.9575</v>
      </c>
      <c r="BJ540">
        <v>-14255.6775</v>
      </c>
      <c r="BK540">
        <v>-13841.094999999999</v>
      </c>
      <c r="BL540">
        <v>0</v>
      </c>
      <c r="BM540" t="s">
        <v>2879</v>
      </c>
      <c r="BN540">
        <v>20190701</v>
      </c>
      <c r="BO540">
        <v>0</v>
      </c>
      <c r="BP540" t="s">
        <v>239</v>
      </c>
      <c r="BQ540">
        <v>0.06</v>
      </c>
      <c r="BR540">
        <v>2020</v>
      </c>
      <c r="BS540" t="s">
        <v>365</v>
      </c>
      <c r="BT540">
        <v>0</v>
      </c>
    </row>
    <row r="541" spans="1:72" x14ac:dyDescent="0.2">
      <c r="A541" t="s">
        <v>445</v>
      </c>
      <c r="B541" t="s">
        <v>3493</v>
      </c>
      <c r="C541" t="s">
        <v>3545</v>
      </c>
      <c r="D541">
        <f>IF(TYPE="R",40,IF(ISNA(INDEX(Categories!D:E,MATCH(GROUPTYPE,Categories!D:D,0),2)),0,INDEX(Categories!D:E,MATCH(GROUPTYPE,Categories!D:D,0),2)))</f>
        <v>28</v>
      </c>
      <c r="E541" t="str">
        <f>IF(TYPE="R","Retained Earnings",IF(ISNA(INDEX(Categories!D:F,MATCH(GLCATCODE,Categories!E:E,0),3)),0,INDEX(Categories!D:F,MATCH(GLCATCODE,Categories!E:E,0),3)))</f>
        <v>Current Liabilities</v>
      </c>
      <c r="F541" t="s">
        <v>239</v>
      </c>
      <c r="G541" t="s">
        <v>2826</v>
      </c>
      <c r="H541" t="s">
        <v>3546</v>
      </c>
      <c r="I541" t="s">
        <v>3496</v>
      </c>
      <c r="J541" t="s">
        <v>2876</v>
      </c>
      <c r="K541" t="s">
        <v>2876</v>
      </c>
      <c r="L541" t="s">
        <v>2876</v>
      </c>
      <c r="M541" t="s">
        <v>2876</v>
      </c>
      <c r="N541" t="s">
        <v>2876</v>
      </c>
      <c r="O541" t="s">
        <v>2876</v>
      </c>
      <c r="P541" t="s">
        <v>2876</v>
      </c>
      <c r="Q541" t="s">
        <v>2877</v>
      </c>
      <c r="R541" t="s">
        <v>2878</v>
      </c>
      <c r="S541">
        <f>VLOOKUP(ACCOUNTEXSEG,Sheet6!$A$2:$C$4000,3,TRUE)</f>
        <v>-209948.96</v>
      </c>
      <c r="T541">
        <f>IF(ACCTTYPE="I",0,OPENBALN)</f>
        <v>-209076.6</v>
      </c>
      <c r="U541">
        <v>0</v>
      </c>
      <c r="V541">
        <v>0</v>
      </c>
      <c r="W541">
        <v>0</v>
      </c>
      <c r="X541">
        <v>0</v>
      </c>
      <c r="Y541" s="179">
        <v>0</v>
      </c>
      <c r="Z541">
        <v>209076.6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 s="179">
        <v>0</v>
      </c>
      <c r="AV541">
        <v>0</v>
      </c>
      <c r="AW541">
        <v>0</v>
      </c>
      <c r="AX541">
        <v>0</v>
      </c>
      <c r="AY541">
        <v>0</v>
      </c>
      <c r="AZ541">
        <v>872.36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-26134.575000000001</v>
      </c>
      <c r="BI541">
        <v>-26243.62</v>
      </c>
      <c r="BJ541">
        <v>-151552.01624999999</v>
      </c>
      <c r="BK541">
        <v>-131113.95499999999</v>
      </c>
      <c r="BL541">
        <v>0</v>
      </c>
      <c r="BM541" t="s">
        <v>2879</v>
      </c>
      <c r="BN541">
        <v>20190701</v>
      </c>
      <c r="BO541">
        <v>0</v>
      </c>
      <c r="BP541" t="s">
        <v>239</v>
      </c>
      <c r="BQ541">
        <v>-209076.6</v>
      </c>
      <c r="BR541">
        <v>2020</v>
      </c>
      <c r="BS541" t="s">
        <v>367</v>
      </c>
      <c r="BT541">
        <v>0</v>
      </c>
    </row>
    <row r="542" spans="1:72" x14ac:dyDescent="0.2">
      <c r="A542" t="s">
        <v>481</v>
      </c>
      <c r="B542" t="s">
        <v>3499</v>
      </c>
      <c r="C542" t="s">
        <v>3545</v>
      </c>
      <c r="D542">
        <f>IF(TYPE="R",40,IF(ISNA(INDEX(Categories!D:E,MATCH(GROUPTYPE,Categories!D:D,0),2)),0,INDEX(Categories!D:E,MATCH(GROUPTYPE,Categories!D:D,0),2)))</f>
        <v>28</v>
      </c>
      <c r="E542" t="str">
        <f>IF(TYPE="R","Retained Earnings",IF(ISNA(INDEX(Categories!D:F,MATCH(GLCATCODE,Categories!E:E,0),3)),0,INDEX(Categories!D:F,MATCH(GLCATCODE,Categories!E:E,0),3)))</f>
        <v>Current Liabilities</v>
      </c>
      <c r="F542" t="s">
        <v>239</v>
      </c>
      <c r="G542" t="s">
        <v>2830</v>
      </c>
      <c r="H542" t="s">
        <v>3546</v>
      </c>
      <c r="I542" t="s">
        <v>3500</v>
      </c>
      <c r="J542" t="s">
        <v>2876</v>
      </c>
      <c r="K542" t="s">
        <v>2876</v>
      </c>
      <c r="L542" t="s">
        <v>2876</v>
      </c>
      <c r="M542" t="s">
        <v>2876</v>
      </c>
      <c r="N542" t="s">
        <v>2876</v>
      </c>
      <c r="O542" t="s">
        <v>2876</v>
      </c>
      <c r="P542" t="s">
        <v>2876</v>
      </c>
      <c r="Q542" t="s">
        <v>2877</v>
      </c>
      <c r="R542" t="s">
        <v>2878</v>
      </c>
      <c r="S542">
        <f>VLOOKUP(ACCOUNTEXSEG,Sheet6!$A$2:$C$4000,3,TRUE)</f>
        <v>-86374.12</v>
      </c>
      <c r="T542">
        <f>IF(ACCTTYPE="I",0,OPENBALN)</f>
        <v>-90329.59</v>
      </c>
      <c r="U542">
        <v>-1274.4000000000001</v>
      </c>
      <c r="V542">
        <v>-816.3</v>
      </c>
      <c r="W542">
        <v>-1157.8399999999999</v>
      </c>
      <c r="X542">
        <v>-817.63</v>
      </c>
      <c r="Y542" s="179">
        <v>-488.52</v>
      </c>
      <c r="Z542">
        <v>-276637.89</v>
      </c>
      <c r="AA542">
        <v>-960.74</v>
      </c>
      <c r="AB542">
        <v>-1539.66</v>
      </c>
      <c r="AC542">
        <v>-95321.29</v>
      </c>
      <c r="AD542">
        <v>-785.8</v>
      </c>
      <c r="AE542">
        <v>-746.62</v>
      </c>
      <c r="AF542">
        <v>-756.57</v>
      </c>
      <c r="AG542">
        <v>-756.57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 s="179">
        <v>-701.97</v>
      </c>
      <c r="AV542">
        <v>-1237.3499999999999</v>
      </c>
      <c r="AW542">
        <v>-812.37</v>
      </c>
      <c r="AX542">
        <v>88202.06</v>
      </c>
      <c r="AY542">
        <v>-929.77</v>
      </c>
      <c r="AZ542">
        <v>1853.52</v>
      </c>
      <c r="BA542">
        <v>-844.74</v>
      </c>
      <c r="BB542">
        <v>-834.61</v>
      </c>
      <c r="BC542">
        <v>-85734.32</v>
      </c>
      <c r="BD542">
        <v>-813.96</v>
      </c>
      <c r="BE542">
        <v>-955.56</v>
      </c>
      <c r="BF542">
        <v>-1146.4000000000001</v>
      </c>
      <c r="BG542">
        <v>-1146.4000000000001</v>
      </c>
      <c r="BH542">
        <v>0</v>
      </c>
      <c r="BI542">
        <v>0</v>
      </c>
      <c r="BJ542">
        <v>0</v>
      </c>
      <c r="BK542">
        <v>0</v>
      </c>
      <c r="BL542">
        <v>0</v>
      </c>
      <c r="BM542" t="s">
        <v>2879</v>
      </c>
      <c r="BN542">
        <v>20190701</v>
      </c>
      <c r="BO542">
        <v>-471632.85</v>
      </c>
      <c r="BP542" t="s">
        <v>239</v>
      </c>
      <c r="BQ542">
        <v>-90329.59</v>
      </c>
      <c r="BR542">
        <v>2020</v>
      </c>
      <c r="BS542" t="s">
        <v>367</v>
      </c>
      <c r="BT542">
        <v>-471632.85</v>
      </c>
    </row>
    <row r="543" spans="1:72" x14ac:dyDescent="0.2">
      <c r="A543" t="s">
        <v>447</v>
      </c>
      <c r="B543" t="s">
        <v>3501</v>
      </c>
      <c r="C543" t="s">
        <v>3545</v>
      </c>
      <c r="D543">
        <f>IF(TYPE="R",40,IF(ISNA(INDEX(Categories!D:E,MATCH(GROUPTYPE,Categories!D:D,0),2)),0,INDEX(Categories!D:E,MATCH(GROUPTYPE,Categories!D:D,0),2)))</f>
        <v>28</v>
      </c>
      <c r="E543" t="str">
        <f>IF(TYPE="R","Retained Earnings",IF(ISNA(INDEX(Categories!D:F,MATCH(GLCATCODE,Categories!E:E,0),3)),0,INDEX(Categories!D:F,MATCH(GLCATCODE,Categories!E:E,0),3)))</f>
        <v>Current Liabilities</v>
      </c>
      <c r="F543" t="s">
        <v>239</v>
      </c>
      <c r="G543" t="s">
        <v>2831</v>
      </c>
      <c r="H543" t="s">
        <v>3546</v>
      </c>
      <c r="I543" t="s">
        <v>3502</v>
      </c>
      <c r="J543" t="s">
        <v>2876</v>
      </c>
      <c r="K543" t="s">
        <v>2876</v>
      </c>
      <c r="L543" t="s">
        <v>2876</v>
      </c>
      <c r="M543" t="s">
        <v>2876</v>
      </c>
      <c r="N543" t="s">
        <v>2876</v>
      </c>
      <c r="O543" t="s">
        <v>2876</v>
      </c>
      <c r="P543" t="s">
        <v>2876</v>
      </c>
      <c r="Q543" t="s">
        <v>2877</v>
      </c>
      <c r="R543" t="s">
        <v>2878</v>
      </c>
      <c r="S543">
        <f>VLOOKUP(ACCOUNTEXSEG,Sheet6!$A$2:$C$4000,3,TRUE)</f>
        <v>-1364968.47</v>
      </c>
      <c r="T543">
        <f>IF(ACCTTYPE="I",0,OPENBALN)</f>
        <v>-2246430.25</v>
      </c>
      <c r="U543">
        <v>0</v>
      </c>
      <c r="V543">
        <v>0</v>
      </c>
      <c r="W543">
        <v>0</v>
      </c>
      <c r="X543">
        <v>0</v>
      </c>
      <c r="Y543" s="179">
        <v>0</v>
      </c>
      <c r="Z543">
        <v>2246430.25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 s="179">
        <v>0</v>
      </c>
      <c r="AV543">
        <v>0</v>
      </c>
      <c r="AW543">
        <v>0</v>
      </c>
      <c r="AX543">
        <v>110000</v>
      </c>
      <c r="AY543">
        <v>0</v>
      </c>
      <c r="AZ543">
        <v>-985033.09</v>
      </c>
      <c r="BA543">
        <v>0</v>
      </c>
      <c r="BB543">
        <v>0</v>
      </c>
      <c r="BC543">
        <v>0</v>
      </c>
      <c r="BD543">
        <v>0</v>
      </c>
      <c r="BE543">
        <v>-6428.69</v>
      </c>
      <c r="BF543">
        <v>0</v>
      </c>
      <c r="BG543">
        <v>0</v>
      </c>
      <c r="BH543">
        <v>-280000.19500000001</v>
      </c>
      <c r="BI543">
        <v>-170621.05875</v>
      </c>
      <c r="BJ543">
        <v>-539328.98124999995</v>
      </c>
      <c r="BK543">
        <v>-460498.19624999998</v>
      </c>
      <c r="BL543">
        <v>0</v>
      </c>
      <c r="BM543" t="s">
        <v>2879</v>
      </c>
      <c r="BN543">
        <v>20190701</v>
      </c>
      <c r="BO543">
        <v>0</v>
      </c>
      <c r="BP543" t="s">
        <v>239</v>
      </c>
      <c r="BQ543">
        <v>-2246430.25</v>
      </c>
      <c r="BR543">
        <v>2020</v>
      </c>
      <c r="BS543" t="s">
        <v>367</v>
      </c>
      <c r="BT543">
        <v>0</v>
      </c>
    </row>
    <row r="544" spans="1:72" x14ac:dyDescent="0.2">
      <c r="A544" t="s">
        <v>1622</v>
      </c>
      <c r="B544" t="s">
        <v>3503</v>
      </c>
      <c r="C544" t="s">
        <v>3545</v>
      </c>
      <c r="D544">
        <f>IF(TYPE="R",40,IF(ISNA(INDEX(Categories!D:E,MATCH(GROUPTYPE,Categories!D:D,0),2)),0,INDEX(Categories!D:E,MATCH(GROUPTYPE,Categories!D:D,0),2)))</f>
        <v>28</v>
      </c>
      <c r="E544" t="str">
        <f>IF(TYPE="R","Retained Earnings",IF(ISNA(INDEX(Categories!D:F,MATCH(GLCATCODE,Categories!E:E,0),3)),0,INDEX(Categories!D:F,MATCH(GLCATCODE,Categories!E:E,0),3)))</f>
        <v>Current Liabilities</v>
      </c>
      <c r="F544" t="s">
        <v>239</v>
      </c>
      <c r="G544" t="s">
        <v>2832</v>
      </c>
      <c r="H544" t="s">
        <v>3546</v>
      </c>
      <c r="I544" t="s">
        <v>3504</v>
      </c>
      <c r="J544" t="s">
        <v>2876</v>
      </c>
      <c r="K544" t="s">
        <v>2876</v>
      </c>
      <c r="L544" t="s">
        <v>2876</v>
      </c>
      <c r="M544" t="s">
        <v>2876</v>
      </c>
      <c r="N544" t="s">
        <v>2876</v>
      </c>
      <c r="O544" t="s">
        <v>2876</v>
      </c>
      <c r="P544" t="s">
        <v>2876</v>
      </c>
      <c r="Q544" t="s">
        <v>2877</v>
      </c>
      <c r="R544" t="s">
        <v>2878</v>
      </c>
      <c r="S544">
        <f>VLOOKUP(ACCOUNTEXSEG,Sheet6!$A$2:$C$4000,3,TRUE)</f>
        <v>0</v>
      </c>
      <c r="T544">
        <f>IF(ACCTTYPE="I",0,OPENBALN)</f>
        <v>0</v>
      </c>
      <c r="U544">
        <v>0</v>
      </c>
      <c r="V544">
        <v>0</v>
      </c>
      <c r="W544">
        <v>0</v>
      </c>
      <c r="X544">
        <v>0</v>
      </c>
      <c r="Y544" s="179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 s="179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  <c r="BJ544">
        <v>0</v>
      </c>
      <c r="BK544">
        <v>0</v>
      </c>
      <c r="BL544">
        <v>0</v>
      </c>
      <c r="BM544" t="s">
        <v>2879</v>
      </c>
      <c r="BN544">
        <v>20190701</v>
      </c>
      <c r="BO544">
        <v>0</v>
      </c>
      <c r="BP544" t="s">
        <v>239</v>
      </c>
      <c r="BQ544">
        <v>0</v>
      </c>
      <c r="BR544">
        <v>2020</v>
      </c>
      <c r="BS544" t="s">
        <v>367</v>
      </c>
      <c r="BT544">
        <v>0</v>
      </c>
    </row>
    <row r="545" spans="1:72" x14ac:dyDescent="0.2">
      <c r="A545" t="s">
        <v>448</v>
      </c>
      <c r="B545" t="s">
        <v>3505</v>
      </c>
      <c r="C545" t="s">
        <v>3545</v>
      </c>
      <c r="D545">
        <f>IF(TYPE="R",40,IF(ISNA(INDEX(Categories!D:E,MATCH(GROUPTYPE,Categories!D:D,0),2)),0,INDEX(Categories!D:E,MATCH(GROUPTYPE,Categories!D:D,0),2)))</f>
        <v>28</v>
      </c>
      <c r="E545" t="str">
        <f>IF(TYPE="R","Retained Earnings",IF(ISNA(INDEX(Categories!D:F,MATCH(GLCATCODE,Categories!E:E,0),3)),0,INDEX(Categories!D:F,MATCH(GLCATCODE,Categories!E:E,0),3)))</f>
        <v>Current Liabilities</v>
      </c>
      <c r="F545" t="s">
        <v>239</v>
      </c>
      <c r="G545" t="s">
        <v>2834</v>
      </c>
      <c r="H545" t="s">
        <v>3546</v>
      </c>
      <c r="I545" t="s">
        <v>3506</v>
      </c>
      <c r="J545" t="s">
        <v>2876</v>
      </c>
      <c r="K545" t="s">
        <v>2876</v>
      </c>
      <c r="L545" t="s">
        <v>2876</v>
      </c>
      <c r="M545" t="s">
        <v>2876</v>
      </c>
      <c r="N545" t="s">
        <v>2876</v>
      </c>
      <c r="O545" t="s">
        <v>2876</v>
      </c>
      <c r="P545" t="s">
        <v>2876</v>
      </c>
      <c r="Q545" t="s">
        <v>2877</v>
      </c>
      <c r="R545" t="s">
        <v>2878</v>
      </c>
      <c r="S545">
        <f>VLOOKUP(ACCOUNTEXSEG,Sheet6!$A$2:$C$4000,3,TRUE)</f>
        <v>-1920517.79</v>
      </c>
      <c r="T545">
        <f>IF(ACCTTYPE="I",0,OPENBALN)</f>
        <v>-1717032.11</v>
      </c>
      <c r="U545">
        <v>0</v>
      </c>
      <c r="V545">
        <v>0</v>
      </c>
      <c r="W545">
        <v>0</v>
      </c>
      <c r="X545">
        <v>0</v>
      </c>
      <c r="Y545" s="179">
        <v>0</v>
      </c>
      <c r="Z545">
        <v>1717032.11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 s="179">
        <v>0</v>
      </c>
      <c r="AV545">
        <v>0</v>
      </c>
      <c r="AW545">
        <v>0</v>
      </c>
      <c r="AX545">
        <v>1920517.79</v>
      </c>
      <c r="AY545">
        <v>0</v>
      </c>
      <c r="AZ545">
        <v>-1717032.11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-214629.01375000001</v>
      </c>
      <c r="BI545">
        <v>-240064.72375</v>
      </c>
      <c r="BJ545">
        <v>-964893.92249999999</v>
      </c>
      <c r="BK545">
        <v>-760893.6</v>
      </c>
      <c r="BL545">
        <v>0</v>
      </c>
      <c r="BM545" t="s">
        <v>2879</v>
      </c>
      <c r="BN545">
        <v>20190701</v>
      </c>
      <c r="BO545">
        <v>0</v>
      </c>
      <c r="BP545" t="s">
        <v>239</v>
      </c>
      <c r="BQ545">
        <v>-1717032.11</v>
      </c>
      <c r="BR545">
        <v>2020</v>
      </c>
      <c r="BS545" t="s">
        <v>367</v>
      </c>
      <c r="BT545">
        <v>0</v>
      </c>
    </row>
    <row r="546" spans="1:72" x14ac:dyDescent="0.2">
      <c r="A546" t="s">
        <v>1625</v>
      </c>
      <c r="B546" t="s">
        <v>3507</v>
      </c>
      <c r="C546" t="s">
        <v>3545</v>
      </c>
      <c r="D546">
        <f>IF(TYPE="R",40,IF(ISNA(INDEX(Categories!D:E,MATCH(GROUPTYPE,Categories!D:D,0),2)),0,INDEX(Categories!D:E,MATCH(GROUPTYPE,Categories!D:D,0),2)))</f>
        <v>28</v>
      </c>
      <c r="E546" t="str">
        <f>IF(TYPE="R","Retained Earnings",IF(ISNA(INDEX(Categories!D:F,MATCH(GLCATCODE,Categories!E:E,0),3)),0,INDEX(Categories!D:F,MATCH(GLCATCODE,Categories!E:E,0),3)))</f>
        <v>Current Liabilities</v>
      </c>
      <c r="F546" t="s">
        <v>239</v>
      </c>
      <c r="G546" t="s">
        <v>2836</v>
      </c>
      <c r="H546" t="s">
        <v>3546</v>
      </c>
      <c r="I546" t="s">
        <v>3508</v>
      </c>
      <c r="J546" t="s">
        <v>2876</v>
      </c>
      <c r="K546" t="s">
        <v>2876</v>
      </c>
      <c r="L546" t="s">
        <v>2876</v>
      </c>
      <c r="M546" t="s">
        <v>2876</v>
      </c>
      <c r="N546" t="s">
        <v>2876</v>
      </c>
      <c r="O546" t="s">
        <v>2876</v>
      </c>
      <c r="P546" t="s">
        <v>2876</v>
      </c>
      <c r="Q546" t="s">
        <v>2877</v>
      </c>
      <c r="R546" t="s">
        <v>2878</v>
      </c>
      <c r="S546">
        <f>VLOOKUP(ACCOUNTEXSEG,Sheet6!$A$2:$C$4000,3,TRUE)</f>
        <v>0</v>
      </c>
      <c r="T546">
        <f>IF(ACCTTYPE="I",0,OPENBALN)</f>
        <v>0</v>
      </c>
      <c r="U546">
        <v>0</v>
      </c>
      <c r="V546">
        <v>0</v>
      </c>
      <c r="W546">
        <v>0</v>
      </c>
      <c r="X546">
        <v>0</v>
      </c>
      <c r="Y546" s="179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 s="179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  <c r="BJ546">
        <v>0</v>
      </c>
      <c r="BK546">
        <v>0</v>
      </c>
      <c r="BL546">
        <v>0</v>
      </c>
      <c r="BM546" t="s">
        <v>2879</v>
      </c>
      <c r="BN546">
        <v>20190701</v>
      </c>
      <c r="BO546">
        <v>0</v>
      </c>
      <c r="BP546" t="s">
        <v>239</v>
      </c>
      <c r="BQ546">
        <v>0</v>
      </c>
      <c r="BR546">
        <v>2020</v>
      </c>
      <c r="BS546" t="s">
        <v>367</v>
      </c>
      <c r="BT546">
        <v>0</v>
      </c>
    </row>
    <row r="547" spans="1:72" x14ac:dyDescent="0.2">
      <c r="A547" t="s">
        <v>449</v>
      </c>
      <c r="B547" t="s">
        <v>3509</v>
      </c>
      <c r="C547" t="s">
        <v>3545</v>
      </c>
      <c r="D547">
        <f>IF(TYPE="R",40,IF(ISNA(INDEX(Categories!D:E,MATCH(GROUPTYPE,Categories!D:D,0),2)),0,INDEX(Categories!D:E,MATCH(GROUPTYPE,Categories!D:D,0),2)))</f>
        <v>28</v>
      </c>
      <c r="E547" t="str">
        <f>IF(TYPE="R","Retained Earnings",IF(ISNA(INDEX(Categories!D:F,MATCH(GLCATCODE,Categories!E:E,0),3)),0,INDEX(Categories!D:F,MATCH(GLCATCODE,Categories!E:E,0),3)))</f>
        <v>Current Liabilities</v>
      </c>
      <c r="F547" t="s">
        <v>239</v>
      </c>
      <c r="G547" t="s">
        <v>2837</v>
      </c>
      <c r="H547" t="s">
        <v>3546</v>
      </c>
      <c r="I547" t="s">
        <v>3510</v>
      </c>
      <c r="J547" t="s">
        <v>2876</v>
      </c>
      <c r="K547" t="s">
        <v>2876</v>
      </c>
      <c r="L547" t="s">
        <v>2876</v>
      </c>
      <c r="M547" t="s">
        <v>2876</v>
      </c>
      <c r="N547" t="s">
        <v>2876</v>
      </c>
      <c r="O547" t="s">
        <v>2876</v>
      </c>
      <c r="P547" t="s">
        <v>2876</v>
      </c>
      <c r="Q547" t="s">
        <v>2877</v>
      </c>
      <c r="R547" t="s">
        <v>2878</v>
      </c>
      <c r="S547">
        <f>VLOOKUP(ACCOUNTEXSEG,Sheet6!$A$2:$C$4000,3,TRUE)</f>
        <v>-69083.02</v>
      </c>
      <c r="T547">
        <f>IF(ACCTTYPE="I",0,OPENBALN)</f>
        <v>-70486.41</v>
      </c>
      <c r="U547">
        <v>0</v>
      </c>
      <c r="V547">
        <v>0</v>
      </c>
      <c r="W547">
        <v>0</v>
      </c>
      <c r="X547">
        <v>0</v>
      </c>
      <c r="Y547" s="179">
        <v>0</v>
      </c>
      <c r="Z547">
        <v>70486.41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 s="179">
        <v>0</v>
      </c>
      <c r="AV547">
        <v>0</v>
      </c>
      <c r="AW547">
        <v>0</v>
      </c>
      <c r="AX547">
        <v>0</v>
      </c>
      <c r="AY547">
        <v>0</v>
      </c>
      <c r="AZ547">
        <v>-1403.39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-8810.8012500000004</v>
      </c>
      <c r="BI547">
        <v>-8635.3775000000005</v>
      </c>
      <c r="BJ547">
        <v>-5073.4449999999997</v>
      </c>
      <c r="BK547">
        <v>1866.90625</v>
      </c>
      <c r="BL547">
        <v>0</v>
      </c>
      <c r="BM547" t="s">
        <v>2879</v>
      </c>
      <c r="BN547">
        <v>20190701</v>
      </c>
      <c r="BO547">
        <v>0</v>
      </c>
      <c r="BP547" t="s">
        <v>239</v>
      </c>
      <c r="BQ547">
        <v>-70486.41</v>
      </c>
      <c r="BR547">
        <v>2020</v>
      </c>
      <c r="BS547" t="s">
        <v>367</v>
      </c>
      <c r="BT547">
        <v>0</v>
      </c>
    </row>
    <row r="548" spans="1:72" x14ac:dyDescent="0.2">
      <c r="A548" t="s">
        <v>1626</v>
      </c>
      <c r="B548" t="s">
        <v>3518</v>
      </c>
      <c r="C548" t="s">
        <v>3547</v>
      </c>
      <c r="D548">
        <f>IF(TYPE="R",40,IF(ISNA(INDEX(Categories!D:E,MATCH(GROUPTYPE,Categories!D:D,0),2)),0,INDEX(Categories!D:E,MATCH(GROUPTYPE,Categories!D:D,0),2)))</f>
        <v>28</v>
      </c>
      <c r="E548" t="str">
        <f>IF(TYPE="R","Retained Earnings",IF(ISNA(INDEX(Categories!D:F,MATCH(GLCATCODE,Categories!E:E,0),3)),0,INDEX(Categories!D:F,MATCH(GLCATCODE,Categories!E:E,0),3)))</f>
        <v>Current Liabilities</v>
      </c>
      <c r="F548" t="s">
        <v>239</v>
      </c>
      <c r="G548" t="s">
        <v>2839</v>
      </c>
      <c r="H548" t="s">
        <v>3548</v>
      </c>
      <c r="I548" t="s">
        <v>3521</v>
      </c>
      <c r="J548" t="s">
        <v>2876</v>
      </c>
      <c r="K548" t="s">
        <v>2876</v>
      </c>
      <c r="L548" t="s">
        <v>2876</v>
      </c>
      <c r="M548" t="s">
        <v>2876</v>
      </c>
      <c r="N548" t="s">
        <v>2876</v>
      </c>
      <c r="O548" t="s">
        <v>2876</v>
      </c>
      <c r="P548" t="s">
        <v>2876</v>
      </c>
      <c r="Q548" t="s">
        <v>2877</v>
      </c>
      <c r="R548" t="s">
        <v>2878</v>
      </c>
      <c r="S548">
        <f>VLOOKUP(ACCOUNTEXSEG,Sheet6!$A$2:$C$4000,3,TRUE)</f>
        <v>0</v>
      </c>
      <c r="T548">
        <f>IF(ACCTTYPE="I",0,OPENBALN)</f>
        <v>0</v>
      </c>
      <c r="U548">
        <v>0</v>
      </c>
      <c r="V548">
        <v>0</v>
      </c>
      <c r="W548">
        <v>0</v>
      </c>
      <c r="X548">
        <v>0</v>
      </c>
      <c r="Y548" s="179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 s="179">
        <v>0</v>
      </c>
      <c r="AV548">
        <v>0</v>
      </c>
      <c r="AW548">
        <v>0</v>
      </c>
      <c r="AX548">
        <v>0</v>
      </c>
      <c r="AY548">
        <v>-546.28</v>
      </c>
      <c r="AZ548">
        <v>546.28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0</v>
      </c>
      <c r="BI548">
        <v>0</v>
      </c>
      <c r="BJ548">
        <v>0</v>
      </c>
      <c r="BK548">
        <v>0</v>
      </c>
      <c r="BL548">
        <v>0</v>
      </c>
      <c r="BM548" t="s">
        <v>2879</v>
      </c>
      <c r="BN548">
        <v>20190701</v>
      </c>
      <c r="BO548">
        <v>0</v>
      </c>
      <c r="BP548" t="s">
        <v>239</v>
      </c>
      <c r="BQ548">
        <v>0</v>
      </c>
      <c r="BR548">
        <v>2020</v>
      </c>
      <c r="BS548" t="s">
        <v>368</v>
      </c>
      <c r="BT548">
        <v>0</v>
      </c>
    </row>
    <row r="549" spans="1:72" x14ac:dyDescent="0.2">
      <c r="A549" t="s">
        <v>451</v>
      </c>
      <c r="B549" t="s">
        <v>3522</v>
      </c>
      <c r="C549" t="s">
        <v>3547</v>
      </c>
      <c r="D549">
        <f>IF(TYPE="R",40,IF(ISNA(INDEX(Categories!D:E,MATCH(GROUPTYPE,Categories!D:D,0),2)),0,INDEX(Categories!D:E,MATCH(GROUPTYPE,Categories!D:D,0),2)))</f>
        <v>28</v>
      </c>
      <c r="E549" t="str">
        <f>IF(TYPE="R","Retained Earnings",IF(ISNA(INDEX(Categories!D:F,MATCH(GLCATCODE,Categories!E:E,0),3)),0,INDEX(Categories!D:F,MATCH(GLCATCODE,Categories!E:E,0),3)))</f>
        <v>Current Liabilities</v>
      </c>
      <c r="F549" t="s">
        <v>239</v>
      </c>
      <c r="G549" t="s">
        <v>2840</v>
      </c>
      <c r="H549" t="s">
        <v>3548</v>
      </c>
      <c r="I549" t="s">
        <v>3523</v>
      </c>
      <c r="J549" t="s">
        <v>2876</v>
      </c>
      <c r="K549" t="s">
        <v>2876</v>
      </c>
      <c r="L549" t="s">
        <v>2876</v>
      </c>
      <c r="M549" t="s">
        <v>2876</v>
      </c>
      <c r="N549" t="s">
        <v>2876</v>
      </c>
      <c r="O549" t="s">
        <v>2876</v>
      </c>
      <c r="P549" t="s">
        <v>2876</v>
      </c>
      <c r="Q549" t="s">
        <v>2877</v>
      </c>
      <c r="R549" t="s">
        <v>2878</v>
      </c>
      <c r="S549">
        <f>VLOOKUP(ACCOUNTEXSEG,Sheet6!$A$2:$C$4000,3,TRUE)</f>
        <v>0</v>
      </c>
      <c r="T549">
        <f>IF(ACCTTYPE="I",0,OPENBALN)</f>
        <v>0</v>
      </c>
      <c r="U549">
        <v>0</v>
      </c>
      <c r="V549">
        <v>0</v>
      </c>
      <c r="W549">
        <v>0</v>
      </c>
      <c r="X549">
        <v>0</v>
      </c>
      <c r="Y549" s="17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 s="17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  <c r="BJ549">
        <v>0</v>
      </c>
      <c r="BK549">
        <v>0</v>
      </c>
      <c r="BL549">
        <v>0</v>
      </c>
      <c r="BM549" t="s">
        <v>2879</v>
      </c>
      <c r="BN549">
        <v>20190701</v>
      </c>
      <c r="BO549">
        <v>0</v>
      </c>
      <c r="BP549" t="s">
        <v>239</v>
      </c>
      <c r="BQ549">
        <v>0</v>
      </c>
      <c r="BR549">
        <v>2020</v>
      </c>
      <c r="BS549" t="s">
        <v>368</v>
      </c>
      <c r="BT549">
        <v>0</v>
      </c>
    </row>
    <row r="550" spans="1:72" x14ac:dyDescent="0.2">
      <c r="A550" t="s">
        <v>999</v>
      </c>
      <c r="B550" t="s">
        <v>3549</v>
      </c>
      <c r="C550" t="s">
        <v>3550</v>
      </c>
      <c r="D550">
        <f>IF(TYPE="R",40,IF(ISNA(INDEX(Categories!D:E,MATCH(GROUPTYPE,Categories!D:D,0),2)),0,INDEX(Categories!D:E,MATCH(GROUPTYPE,Categories!D:D,0),2)))</f>
        <v>40</v>
      </c>
      <c r="E550" t="str">
        <f>IF(TYPE="R","Retained Earnings",IF(ISNA(INDEX(Categories!D:F,MATCH(GLCATCODE,Categories!E:E,0),3)),0,INDEX(Categories!D:F,MATCH(GLCATCODE,Categories!E:E,0),3)))</f>
        <v>Retained Earnings</v>
      </c>
      <c r="F550" t="s">
        <v>202</v>
      </c>
      <c r="G550" t="s">
        <v>2841</v>
      </c>
      <c r="H550" t="s">
        <v>3551</v>
      </c>
      <c r="I550" t="s">
        <v>3399</v>
      </c>
      <c r="J550" t="s">
        <v>2876</v>
      </c>
      <c r="K550" t="s">
        <v>2876</v>
      </c>
      <c r="L550" t="s">
        <v>2876</v>
      </c>
      <c r="M550" t="s">
        <v>2876</v>
      </c>
      <c r="N550" t="s">
        <v>2876</v>
      </c>
      <c r="O550" t="s">
        <v>2876</v>
      </c>
      <c r="P550" t="s">
        <v>2876</v>
      </c>
      <c r="Q550" t="s">
        <v>2877</v>
      </c>
      <c r="R550" t="s">
        <v>2878</v>
      </c>
      <c r="S550">
        <f>VLOOKUP(ACCOUNTEXSEG,Sheet6!$A$2:$C$4000,3,TRUE)</f>
        <v>-26400385.48</v>
      </c>
      <c r="T550">
        <f>IF(ACCTTYPE="I",0,OPENBALN)</f>
        <v>-29703828.690000001</v>
      </c>
      <c r="U550">
        <v>0</v>
      </c>
      <c r="V550">
        <v>0</v>
      </c>
      <c r="W550">
        <v>0</v>
      </c>
      <c r="X550">
        <v>0</v>
      </c>
      <c r="Y550" s="179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 s="179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-3300048.1850000001</v>
      </c>
      <c r="BI550">
        <v>-2854483.4049999998</v>
      </c>
      <c r="BJ550">
        <v>-2428129.3937499998</v>
      </c>
      <c r="BK550">
        <v>-2010576.33</v>
      </c>
      <c r="BL550">
        <v>0</v>
      </c>
      <c r="BM550" t="s">
        <v>2879</v>
      </c>
      <c r="BN550">
        <v>20190701</v>
      </c>
      <c r="BO550">
        <v>-33293333.870000001</v>
      </c>
      <c r="BP550" t="s">
        <v>202</v>
      </c>
      <c r="BQ550">
        <v>-29703828.690000001</v>
      </c>
      <c r="BR550">
        <v>2020</v>
      </c>
      <c r="BS550" t="s">
        <v>369</v>
      </c>
      <c r="BT550">
        <v>-33293333.870000001</v>
      </c>
    </row>
    <row r="551" spans="1:72" x14ac:dyDescent="0.2">
      <c r="A551" t="s">
        <v>1001</v>
      </c>
      <c r="B551" t="s">
        <v>3552</v>
      </c>
      <c r="C551" t="s">
        <v>3550</v>
      </c>
      <c r="D551">
        <f>IF(TYPE="R",40,IF(ISNA(INDEX(Categories!D:E,MATCH(GROUPTYPE,Categories!D:D,0),2)),0,INDEX(Categories!D:E,MATCH(GROUPTYPE,Categories!D:D,0),2)))</f>
        <v>40</v>
      </c>
      <c r="E551" t="str">
        <f>IF(TYPE="R","Retained Earnings",IF(ISNA(INDEX(Categories!D:F,MATCH(GLCATCODE,Categories!E:E,0),3)),0,INDEX(Categories!D:F,MATCH(GLCATCODE,Categories!E:E,0),3)))</f>
        <v>Retained Earnings</v>
      </c>
      <c r="F551" t="s">
        <v>202</v>
      </c>
      <c r="G551" t="s">
        <v>2843</v>
      </c>
      <c r="H551" t="s">
        <v>3553</v>
      </c>
      <c r="I551" t="s">
        <v>3399</v>
      </c>
      <c r="J551" t="s">
        <v>2876</v>
      </c>
      <c r="K551" t="s">
        <v>2876</v>
      </c>
      <c r="L551" t="s">
        <v>2876</v>
      </c>
      <c r="M551" t="s">
        <v>2876</v>
      </c>
      <c r="N551" t="s">
        <v>2876</v>
      </c>
      <c r="O551" t="s">
        <v>2876</v>
      </c>
      <c r="P551" t="s">
        <v>2876</v>
      </c>
      <c r="Q551" t="s">
        <v>2877</v>
      </c>
      <c r="R551" t="s">
        <v>2878</v>
      </c>
      <c r="S551">
        <f>VLOOKUP(ACCOUNTEXSEG,Sheet6!$A$2:$C$4000,3,TRUE)</f>
        <v>-1</v>
      </c>
      <c r="T551">
        <f>IF(ACCTTYPE="I",0,OPENBALN)</f>
        <v>-1</v>
      </c>
      <c r="U551">
        <v>0</v>
      </c>
      <c r="V551">
        <v>0</v>
      </c>
      <c r="W551">
        <v>0</v>
      </c>
      <c r="X551">
        <v>0</v>
      </c>
      <c r="Y551" s="179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 s="179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-0.125</v>
      </c>
      <c r="BI551">
        <v>-0.125</v>
      </c>
      <c r="BJ551">
        <v>-0.125</v>
      </c>
      <c r="BK551">
        <v>-0.125</v>
      </c>
      <c r="BL551">
        <v>0</v>
      </c>
      <c r="BM551" t="s">
        <v>2879</v>
      </c>
      <c r="BN551">
        <v>20190701</v>
      </c>
      <c r="BO551">
        <v>-1</v>
      </c>
      <c r="BP551" t="s">
        <v>202</v>
      </c>
      <c r="BQ551">
        <v>-1</v>
      </c>
      <c r="BR551">
        <v>2020</v>
      </c>
      <c r="BS551" t="s">
        <v>369</v>
      </c>
      <c r="BT551">
        <v>-1</v>
      </c>
    </row>
    <row r="552" spans="1:72" x14ac:dyDescent="0.2">
      <c r="A552" t="s">
        <v>1002</v>
      </c>
      <c r="B552" t="s">
        <v>3554</v>
      </c>
      <c r="C552" t="s">
        <v>3550</v>
      </c>
      <c r="D552">
        <f>IF(TYPE="R",40,IF(ISNA(INDEX(Categories!D:E,MATCH(GROUPTYPE,Categories!D:D,0),2)),0,INDEX(Categories!D:E,MATCH(GROUPTYPE,Categories!D:D,0),2)))</f>
        <v>40</v>
      </c>
      <c r="E552" t="str">
        <f>IF(TYPE="R","Retained Earnings",IF(ISNA(INDEX(Categories!D:F,MATCH(GLCATCODE,Categories!E:E,0),3)),0,INDEX(Categories!D:F,MATCH(GLCATCODE,Categories!E:E,0),3)))</f>
        <v>Retained Earnings</v>
      </c>
      <c r="F552" t="s">
        <v>202</v>
      </c>
      <c r="G552" t="s">
        <v>2844</v>
      </c>
      <c r="H552" t="s">
        <v>3555</v>
      </c>
      <c r="I552" t="s">
        <v>3556</v>
      </c>
      <c r="J552" t="s">
        <v>2876</v>
      </c>
      <c r="K552" t="s">
        <v>2876</v>
      </c>
      <c r="L552" t="s">
        <v>2876</v>
      </c>
      <c r="M552" t="s">
        <v>2876</v>
      </c>
      <c r="N552" t="s">
        <v>2876</v>
      </c>
      <c r="O552" t="s">
        <v>2876</v>
      </c>
      <c r="P552" t="s">
        <v>2876</v>
      </c>
      <c r="Q552" t="s">
        <v>2877</v>
      </c>
      <c r="R552" t="s">
        <v>2878</v>
      </c>
      <c r="S552">
        <f>VLOOKUP(ACCOUNTEXSEG,Sheet6!$A$2:$C$4000,3,TRUE)</f>
        <v>724954.34</v>
      </c>
      <c r="T552">
        <f>IF(ACCTTYPE="I",0,OPENBALN)</f>
        <v>724954.34</v>
      </c>
      <c r="U552">
        <v>0</v>
      </c>
      <c r="V552">
        <v>0</v>
      </c>
      <c r="W552">
        <v>0</v>
      </c>
      <c r="X552">
        <v>0</v>
      </c>
      <c r="Y552" s="179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 s="179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90619.292499999996</v>
      </c>
      <c r="BI552">
        <v>90619.292499999996</v>
      </c>
      <c r="BJ552">
        <v>90619.292499999996</v>
      </c>
      <c r="BK552">
        <v>90619.292499999996</v>
      </c>
      <c r="BL552">
        <v>0</v>
      </c>
      <c r="BM552" t="s">
        <v>2879</v>
      </c>
      <c r="BN552">
        <v>20190701</v>
      </c>
      <c r="BO552">
        <v>724954.34</v>
      </c>
      <c r="BP552" t="s">
        <v>202</v>
      </c>
      <c r="BQ552">
        <v>724954.34</v>
      </c>
      <c r="BR552">
        <v>2020</v>
      </c>
      <c r="BS552" t="s">
        <v>369</v>
      </c>
      <c r="BT552">
        <v>724954.34</v>
      </c>
    </row>
    <row r="553" spans="1:72" x14ac:dyDescent="0.2">
      <c r="A553" t="s">
        <v>1003</v>
      </c>
      <c r="B553" t="s">
        <v>3557</v>
      </c>
      <c r="C553" t="s">
        <v>3550</v>
      </c>
      <c r="D553">
        <f>IF(TYPE="R",40,IF(ISNA(INDEX(Categories!D:E,MATCH(GROUPTYPE,Categories!D:D,0),2)),0,INDEX(Categories!D:E,MATCH(GROUPTYPE,Categories!D:D,0),2)))</f>
        <v>40</v>
      </c>
      <c r="E553" t="str">
        <f>IF(TYPE="R","Retained Earnings",IF(ISNA(INDEX(Categories!D:F,MATCH(GLCATCODE,Categories!E:E,0),3)),0,INDEX(Categories!D:F,MATCH(GLCATCODE,Categories!E:E,0),3)))</f>
        <v>Retained Earnings</v>
      </c>
      <c r="F553" t="s">
        <v>202</v>
      </c>
      <c r="G553" t="s">
        <v>2845</v>
      </c>
      <c r="H553" t="s">
        <v>3555</v>
      </c>
      <c r="I553" t="s">
        <v>2875</v>
      </c>
      <c r="J553" t="s">
        <v>2876</v>
      </c>
      <c r="K553" t="s">
        <v>2876</v>
      </c>
      <c r="L553" t="s">
        <v>2876</v>
      </c>
      <c r="M553" t="s">
        <v>2876</v>
      </c>
      <c r="N553" t="s">
        <v>2876</v>
      </c>
      <c r="O553" t="s">
        <v>2876</v>
      </c>
      <c r="P553" t="s">
        <v>2876</v>
      </c>
      <c r="Q553" t="s">
        <v>2877</v>
      </c>
      <c r="R553" t="s">
        <v>2878</v>
      </c>
      <c r="S553">
        <f>VLOOKUP(ACCOUNTEXSEG,Sheet6!$A$2:$C$4000,3,TRUE)</f>
        <v>26904.61</v>
      </c>
      <c r="T553">
        <f>IF(ACCTTYPE="I",0,OPENBALN)</f>
        <v>35457.129999999997</v>
      </c>
      <c r="U553">
        <v>0</v>
      </c>
      <c r="V553">
        <v>0</v>
      </c>
      <c r="W553">
        <v>0</v>
      </c>
      <c r="X553">
        <v>0</v>
      </c>
      <c r="Y553" s="179">
        <v>0</v>
      </c>
      <c r="Z553">
        <v>149740.48000000001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 s="179">
        <v>0</v>
      </c>
      <c r="AV553">
        <v>0</v>
      </c>
      <c r="AW553">
        <v>0</v>
      </c>
      <c r="AX553">
        <v>0</v>
      </c>
      <c r="AY553">
        <v>0</v>
      </c>
      <c r="AZ553">
        <v>8552.52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4432.1412499999997</v>
      </c>
      <c r="BI553">
        <v>3363.0762500000001</v>
      </c>
      <c r="BJ553">
        <v>8670.6550000000007</v>
      </c>
      <c r="BK553">
        <v>12493.1075</v>
      </c>
      <c r="BL553">
        <v>0</v>
      </c>
      <c r="BM553" t="s">
        <v>2879</v>
      </c>
      <c r="BN553">
        <v>20190701</v>
      </c>
      <c r="BO553">
        <v>185197.61</v>
      </c>
      <c r="BP553" t="s">
        <v>202</v>
      </c>
      <c r="BQ553">
        <v>35457.129999999997</v>
      </c>
      <c r="BR553">
        <v>2020</v>
      </c>
      <c r="BS553" t="s">
        <v>369</v>
      </c>
      <c r="BT553">
        <v>185197.61</v>
      </c>
    </row>
    <row r="554" spans="1:72" x14ac:dyDescent="0.2">
      <c r="A554" t="s">
        <v>1004</v>
      </c>
      <c r="B554" t="s">
        <v>3558</v>
      </c>
      <c r="C554" t="s">
        <v>3550</v>
      </c>
      <c r="D554">
        <f>IF(TYPE="R",40,IF(ISNA(INDEX(Categories!D:E,MATCH(GROUPTYPE,Categories!D:D,0),2)),0,INDEX(Categories!D:E,MATCH(GROUPTYPE,Categories!D:D,0),2)))</f>
        <v>40</v>
      </c>
      <c r="E554" t="str">
        <f>IF(TYPE="R","Retained Earnings",IF(ISNA(INDEX(Categories!D:F,MATCH(GLCATCODE,Categories!E:E,0),3)),0,INDEX(Categories!D:F,MATCH(GLCATCODE,Categories!E:E,0),3)))</f>
        <v>Retained Earnings</v>
      </c>
      <c r="F554" t="s">
        <v>202</v>
      </c>
      <c r="G554" t="s">
        <v>2846</v>
      </c>
      <c r="H554" t="s">
        <v>3555</v>
      </c>
      <c r="I554" t="s">
        <v>2881</v>
      </c>
      <c r="J554" t="s">
        <v>2876</v>
      </c>
      <c r="K554" t="s">
        <v>2876</v>
      </c>
      <c r="L554" t="s">
        <v>2876</v>
      </c>
      <c r="M554" t="s">
        <v>2876</v>
      </c>
      <c r="N554" t="s">
        <v>2876</v>
      </c>
      <c r="O554" t="s">
        <v>2876</v>
      </c>
      <c r="P554" t="s">
        <v>2876</v>
      </c>
      <c r="Q554" t="s">
        <v>2877</v>
      </c>
      <c r="R554" t="s">
        <v>2878</v>
      </c>
      <c r="S554">
        <f>VLOOKUP(ACCOUNTEXSEG,Sheet6!$A$2:$C$4000,3,TRUE)</f>
        <v>4072256.53</v>
      </c>
      <c r="T554">
        <f>IF(ACCTTYPE="I",0,OPENBALN)</f>
        <v>4623197</v>
      </c>
      <c r="U554">
        <v>0</v>
      </c>
      <c r="V554">
        <v>0</v>
      </c>
      <c r="W554">
        <v>0</v>
      </c>
      <c r="X554">
        <v>0</v>
      </c>
      <c r="Y554" s="179">
        <v>0</v>
      </c>
      <c r="Z554">
        <v>547091.84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 s="179">
        <v>0</v>
      </c>
      <c r="AV554">
        <v>0</v>
      </c>
      <c r="AW554">
        <v>0</v>
      </c>
      <c r="AX554">
        <v>0</v>
      </c>
      <c r="AY554">
        <v>0</v>
      </c>
      <c r="AZ554">
        <v>550940.47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577899.625</v>
      </c>
      <c r="BI554">
        <v>509032.06624999997</v>
      </c>
      <c r="BJ554">
        <v>441732.26374999998</v>
      </c>
      <c r="BK554">
        <v>373191.71750000003</v>
      </c>
      <c r="BL554">
        <v>0</v>
      </c>
      <c r="BM554" t="s">
        <v>2879</v>
      </c>
      <c r="BN554">
        <v>20190701</v>
      </c>
      <c r="BO554">
        <v>5170288.84</v>
      </c>
      <c r="BP554" t="s">
        <v>202</v>
      </c>
      <c r="BQ554">
        <v>4623197</v>
      </c>
      <c r="BR554">
        <v>2020</v>
      </c>
      <c r="BS554" t="s">
        <v>369</v>
      </c>
      <c r="BT554">
        <v>5170288.84</v>
      </c>
    </row>
    <row r="555" spans="1:72" x14ac:dyDescent="0.2">
      <c r="A555" t="s">
        <v>1005</v>
      </c>
      <c r="B555" t="s">
        <v>3559</v>
      </c>
      <c r="C555" t="s">
        <v>3550</v>
      </c>
      <c r="D555">
        <f>IF(TYPE="R",40,IF(ISNA(INDEX(Categories!D:E,MATCH(GROUPTYPE,Categories!D:D,0),2)),0,INDEX(Categories!D:E,MATCH(GROUPTYPE,Categories!D:D,0),2)))</f>
        <v>40</v>
      </c>
      <c r="E555" t="str">
        <f>IF(TYPE="R","Retained Earnings",IF(ISNA(INDEX(Categories!D:F,MATCH(GLCATCODE,Categories!E:E,0),3)),0,INDEX(Categories!D:F,MATCH(GLCATCODE,Categories!E:E,0),3)))</f>
        <v>Retained Earnings</v>
      </c>
      <c r="F555" t="s">
        <v>202</v>
      </c>
      <c r="G555" t="s">
        <v>2847</v>
      </c>
      <c r="H555" t="s">
        <v>3555</v>
      </c>
      <c r="I555" t="s">
        <v>2883</v>
      </c>
      <c r="J555" t="s">
        <v>2876</v>
      </c>
      <c r="K555" t="s">
        <v>2876</v>
      </c>
      <c r="L555" t="s">
        <v>2876</v>
      </c>
      <c r="M555" t="s">
        <v>2876</v>
      </c>
      <c r="N555" t="s">
        <v>2876</v>
      </c>
      <c r="O555" t="s">
        <v>2876</v>
      </c>
      <c r="P555" t="s">
        <v>2876</v>
      </c>
      <c r="Q555" t="s">
        <v>2877</v>
      </c>
      <c r="R555" t="s">
        <v>2878</v>
      </c>
      <c r="S555">
        <f>VLOOKUP(ACCOUNTEXSEG,Sheet6!$A$2:$C$4000,3,TRUE)</f>
        <v>3659839.4</v>
      </c>
      <c r="T555">
        <f>IF(ACCTTYPE="I",0,OPENBALN)</f>
        <v>3993728.79</v>
      </c>
      <c r="U555">
        <v>0</v>
      </c>
      <c r="V555">
        <v>0</v>
      </c>
      <c r="W555">
        <v>0</v>
      </c>
      <c r="X555">
        <v>0</v>
      </c>
      <c r="Y555" s="179">
        <v>0</v>
      </c>
      <c r="Z555">
        <v>412169.74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 s="179">
        <v>0</v>
      </c>
      <c r="AV555">
        <v>0</v>
      </c>
      <c r="AW555">
        <v>0</v>
      </c>
      <c r="AX555">
        <v>0</v>
      </c>
      <c r="AY555">
        <v>0</v>
      </c>
      <c r="AZ555">
        <v>333889.39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499216.09875</v>
      </c>
      <c r="BI555">
        <v>457479.92499999999</v>
      </c>
      <c r="BJ555">
        <v>403331.99249999999</v>
      </c>
      <c r="BK555">
        <v>365600.86749999999</v>
      </c>
      <c r="BL555">
        <v>0</v>
      </c>
      <c r="BM555" t="s">
        <v>2879</v>
      </c>
      <c r="BN555">
        <v>20190701</v>
      </c>
      <c r="BO555">
        <v>4405898.53</v>
      </c>
      <c r="BP555" t="s">
        <v>202</v>
      </c>
      <c r="BQ555">
        <v>3993728.79</v>
      </c>
      <c r="BR555">
        <v>2020</v>
      </c>
      <c r="BS555" t="s">
        <v>369</v>
      </c>
      <c r="BT555">
        <v>4405898.53</v>
      </c>
    </row>
    <row r="556" spans="1:72" x14ac:dyDescent="0.2">
      <c r="A556" t="s">
        <v>1006</v>
      </c>
      <c r="B556" t="s">
        <v>3560</v>
      </c>
      <c r="C556" t="s">
        <v>3550</v>
      </c>
      <c r="D556">
        <f>IF(TYPE="R",40,IF(ISNA(INDEX(Categories!D:E,MATCH(GROUPTYPE,Categories!D:D,0),2)),0,INDEX(Categories!D:E,MATCH(GROUPTYPE,Categories!D:D,0),2)))</f>
        <v>40</v>
      </c>
      <c r="E556" t="str">
        <f>IF(TYPE="R","Retained Earnings",IF(ISNA(INDEX(Categories!D:F,MATCH(GLCATCODE,Categories!E:E,0),3)),0,INDEX(Categories!D:F,MATCH(GLCATCODE,Categories!E:E,0),3)))</f>
        <v>Retained Earnings</v>
      </c>
      <c r="F556" t="s">
        <v>202</v>
      </c>
      <c r="G556" t="s">
        <v>2848</v>
      </c>
      <c r="H556" t="s">
        <v>3555</v>
      </c>
      <c r="I556" t="s">
        <v>2885</v>
      </c>
      <c r="J556" t="s">
        <v>2876</v>
      </c>
      <c r="K556" t="s">
        <v>2876</v>
      </c>
      <c r="L556" t="s">
        <v>2876</v>
      </c>
      <c r="M556" t="s">
        <v>2876</v>
      </c>
      <c r="N556" t="s">
        <v>2876</v>
      </c>
      <c r="O556" t="s">
        <v>2876</v>
      </c>
      <c r="P556" t="s">
        <v>2876</v>
      </c>
      <c r="Q556" t="s">
        <v>2877</v>
      </c>
      <c r="R556" t="s">
        <v>2878</v>
      </c>
      <c r="S556">
        <f>VLOOKUP(ACCOUNTEXSEG,Sheet6!$A$2:$C$4000,3,TRUE)</f>
        <v>2882661.95</v>
      </c>
      <c r="T556">
        <f>IF(ACCTTYPE="I",0,OPENBALN)</f>
        <v>3273584.78</v>
      </c>
      <c r="U556">
        <v>0</v>
      </c>
      <c r="V556">
        <v>0</v>
      </c>
      <c r="W556">
        <v>0</v>
      </c>
      <c r="X556">
        <v>0</v>
      </c>
      <c r="Y556" s="179">
        <v>0</v>
      </c>
      <c r="Z556">
        <v>337785.99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 s="179">
        <v>0</v>
      </c>
      <c r="AV556">
        <v>0</v>
      </c>
      <c r="AW556">
        <v>0</v>
      </c>
      <c r="AX556">
        <v>0</v>
      </c>
      <c r="AY556">
        <v>0</v>
      </c>
      <c r="AZ556">
        <v>390922.83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409198.09749999997</v>
      </c>
      <c r="BI556">
        <v>360332.74375000002</v>
      </c>
      <c r="BJ556">
        <v>312777.88874999998</v>
      </c>
      <c r="BK556">
        <v>265702.1275</v>
      </c>
      <c r="BL556">
        <v>0</v>
      </c>
      <c r="BM556" t="s">
        <v>2879</v>
      </c>
      <c r="BN556">
        <v>20190701</v>
      </c>
      <c r="BO556">
        <v>3611370.77</v>
      </c>
      <c r="BP556" t="s">
        <v>202</v>
      </c>
      <c r="BQ556">
        <v>3273584.78</v>
      </c>
      <c r="BR556">
        <v>2020</v>
      </c>
      <c r="BS556" t="s">
        <v>369</v>
      </c>
      <c r="BT556">
        <v>3611370.77</v>
      </c>
    </row>
    <row r="557" spans="1:72" x14ac:dyDescent="0.2">
      <c r="A557" t="s">
        <v>1007</v>
      </c>
      <c r="B557" t="s">
        <v>3561</v>
      </c>
      <c r="C557" t="s">
        <v>3550</v>
      </c>
      <c r="D557">
        <f>IF(TYPE="R",40,IF(ISNA(INDEX(Categories!D:E,MATCH(GROUPTYPE,Categories!D:D,0),2)),0,INDEX(Categories!D:E,MATCH(GROUPTYPE,Categories!D:D,0),2)))</f>
        <v>40</v>
      </c>
      <c r="E557" t="str">
        <f>IF(TYPE="R","Retained Earnings",IF(ISNA(INDEX(Categories!D:F,MATCH(GLCATCODE,Categories!E:E,0),3)),0,INDEX(Categories!D:F,MATCH(GLCATCODE,Categories!E:E,0),3)))</f>
        <v>Retained Earnings</v>
      </c>
      <c r="F557" t="s">
        <v>202</v>
      </c>
      <c r="G557" t="s">
        <v>2849</v>
      </c>
      <c r="H557" t="s">
        <v>3555</v>
      </c>
      <c r="I557" t="s">
        <v>2887</v>
      </c>
      <c r="J557" t="s">
        <v>2876</v>
      </c>
      <c r="K557" t="s">
        <v>2876</v>
      </c>
      <c r="L557" t="s">
        <v>2876</v>
      </c>
      <c r="M557" t="s">
        <v>2876</v>
      </c>
      <c r="N557" t="s">
        <v>2876</v>
      </c>
      <c r="O557" t="s">
        <v>2876</v>
      </c>
      <c r="P557" t="s">
        <v>2876</v>
      </c>
      <c r="Q557" t="s">
        <v>2877</v>
      </c>
      <c r="R557" t="s">
        <v>2878</v>
      </c>
      <c r="S557">
        <f>VLOOKUP(ACCOUNTEXSEG,Sheet6!$A$2:$C$4000,3,TRUE)</f>
        <v>654167.05000000005</v>
      </c>
      <c r="T557">
        <f>IF(ACCTTYPE="I",0,OPENBALN)</f>
        <v>762515.28</v>
      </c>
      <c r="U557">
        <v>0</v>
      </c>
      <c r="V557">
        <v>0</v>
      </c>
      <c r="W557">
        <v>0</v>
      </c>
      <c r="X557">
        <v>0</v>
      </c>
      <c r="Y557" s="179">
        <v>0</v>
      </c>
      <c r="Z557">
        <v>31194.240000000002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 s="179">
        <v>0</v>
      </c>
      <c r="AV557">
        <v>0</v>
      </c>
      <c r="AW557">
        <v>0</v>
      </c>
      <c r="AX557">
        <v>0</v>
      </c>
      <c r="AY557">
        <v>0</v>
      </c>
      <c r="AZ557">
        <v>108348.23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95314.41</v>
      </c>
      <c r="BI557">
        <v>81770.881250000006</v>
      </c>
      <c r="BJ557">
        <v>68935.615000000005</v>
      </c>
      <c r="BK557">
        <v>60756.011250000003</v>
      </c>
      <c r="BL557">
        <v>0</v>
      </c>
      <c r="BM557" t="s">
        <v>2879</v>
      </c>
      <c r="BN557">
        <v>20190701</v>
      </c>
      <c r="BO557">
        <v>793709.52</v>
      </c>
      <c r="BP557" t="s">
        <v>202</v>
      </c>
      <c r="BQ557">
        <v>762515.28</v>
      </c>
      <c r="BR557">
        <v>2020</v>
      </c>
      <c r="BS557" t="s">
        <v>369</v>
      </c>
      <c r="BT557">
        <v>793709.52</v>
      </c>
    </row>
    <row r="558" spans="1:72" x14ac:dyDescent="0.2">
      <c r="A558" t="s">
        <v>1008</v>
      </c>
      <c r="B558" t="s">
        <v>3562</v>
      </c>
      <c r="C558" t="s">
        <v>3550</v>
      </c>
      <c r="D558">
        <f>IF(TYPE="R",40,IF(ISNA(INDEX(Categories!D:E,MATCH(GROUPTYPE,Categories!D:D,0),2)),0,INDEX(Categories!D:E,MATCH(GROUPTYPE,Categories!D:D,0),2)))</f>
        <v>40</v>
      </c>
      <c r="E558" t="str">
        <f>IF(TYPE="R","Retained Earnings",IF(ISNA(INDEX(Categories!D:F,MATCH(GLCATCODE,Categories!E:E,0),3)),0,INDEX(Categories!D:F,MATCH(GLCATCODE,Categories!E:E,0),3)))</f>
        <v>Retained Earnings</v>
      </c>
      <c r="F558" t="s">
        <v>202</v>
      </c>
      <c r="G558" t="s">
        <v>2850</v>
      </c>
      <c r="H558" t="s">
        <v>3555</v>
      </c>
      <c r="I558" t="s">
        <v>2889</v>
      </c>
      <c r="J558" t="s">
        <v>2876</v>
      </c>
      <c r="K558" t="s">
        <v>2876</v>
      </c>
      <c r="L558" t="s">
        <v>2876</v>
      </c>
      <c r="M558" t="s">
        <v>2876</v>
      </c>
      <c r="N558" t="s">
        <v>2876</v>
      </c>
      <c r="O558" t="s">
        <v>2876</v>
      </c>
      <c r="P558" t="s">
        <v>2876</v>
      </c>
      <c r="Q558" t="s">
        <v>2877</v>
      </c>
      <c r="R558" t="s">
        <v>2878</v>
      </c>
      <c r="S558">
        <f>VLOOKUP(ACCOUNTEXSEG,Sheet6!$A$2:$C$4000,3,TRUE)</f>
        <v>1572297.93</v>
      </c>
      <c r="T558">
        <f>IF(ACCTTYPE="I",0,OPENBALN)</f>
        <v>1752240.92</v>
      </c>
      <c r="U558">
        <v>0</v>
      </c>
      <c r="V558">
        <v>0</v>
      </c>
      <c r="W558">
        <v>0</v>
      </c>
      <c r="X558">
        <v>0</v>
      </c>
      <c r="Y558" s="179">
        <v>0</v>
      </c>
      <c r="Z558">
        <v>135883.07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 s="179">
        <v>0</v>
      </c>
      <c r="AV558">
        <v>0</v>
      </c>
      <c r="AW558">
        <v>0</v>
      </c>
      <c r="AX558">
        <v>0</v>
      </c>
      <c r="AY558">
        <v>0</v>
      </c>
      <c r="AZ558">
        <v>179942.99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219030.11499999999</v>
      </c>
      <c r="BI558">
        <v>196537.24124999999</v>
      </c>
      <c r="BJ558">
        <v>175530.71124999999</v>
      </c>
      <c r="BK558">
        <v>163466.565</v>
      </c>
      <c r="BL558">
        <v>0</v>
      </c>
      <c r="BM558" t="s">
        <v>2879</v>
      </c>
      <c r="BN558">
        <v>20190701</v>
      </c>
      <c r="BO558">
        <v>1888123.99</v>
      </c>
      <c r="BP558" t="s">
        <v>202</v>
      </c>
      <c r="BQ558">
        <v>1752240.92</v>
      </c>
      <c r="BR558">
        <v>2020</v>
      </c>
      <c r="BS558" t="s">
        <v>369</v>
      </c>
      <c r="BT558">
        <v>1888123.99</v>
      </c>
    </row>
    <row r="559" spans="1:72" x14ac:dyDescent="0.2">
      <c r="A559" t="s">
        <v>1009</v>
      </c>
      <c r="B559" t="s">
        <v>3563</v>
      </c>
      <c r="C559" t="s">
        <v>3550</v>
      </c>
      <c r="D559">
        <f>IF(TYPE="R",40,IF(ISNA(INDEX(Categories!D:E,MATCH(GROUPTYPE,Categories!D:D,0),2)),0,INDEX(Categories!D:E,MATCH(GROUPTYPE,Categories!D:D,0),2)))</f>
        <v>40</v>
      </c>
      <c r="E559" t="str">
        <f>IF(TYPE="R","Retained Earnings",IF(ISNA(INDEX(Categories!D:F,MATCH(GLCATCODE,Categories!E:E,0),3)),0,INDEX(Categories!D:F,MATCH(GLCATCODE,Categories!E:E,0),3)))</f>
        <v>Retained Earnings</v>
      </c>
      <c r="F559" t="s">
        <v>202</v>
      </c>
      <c r="G559" t="s">
        <v>2851</v>
      </c>
      <c r="H559" t="s">
        <v>3555</v>
      </c>
      <c r="I559" t="s">
        <v>2891</v>
      </c>
      <c r="J559" t="s">
        <v>2876</v>
      </c>
      <c r="K559" t="s">
        <v>2876</v>
      </c>
      <c r="L559" t="s">
        <v>2876</v>
      </c>
      <c r="M559" t="s">
        <v>2876</v>
      </c>
      <c r="N559" t="s">
        <v>2876</v>
      </c>
      <c r="O559" t="s">
        <v>2876</v>
      </c>
      <c r="P559" t="s">
        <v>2876</v>
      </c>
      <c r="Q559" t="s">
        <v>2877</v>
      </c>
      <c r="R559" t="s">
        <v>2878</v>
      </c>
      <c r="S559">
        <f>VLOOKUP(ACCOUNTEXSEG,Sheet6!$A$2:$C$4000,3,TRUE)</f>
        <v>4392940.1100000003</v>
      </c>
      <c r="T559">
        <f>IF(ACCTTYPE="I",0,OPENBALN)</f>
        <v>5060476.49</v>
      </c>
      <c r="U559">
        <v>0</v>
      </c>
      <c r="V559">
        <v>0</v>
      </c>
      <c r="W559">
        <v>0</v>
      </c>
      <c r="X559">
        <v>0</v>
      </c>
      <c r="Y559" s="179">
        <v>0</v>
      </c>
      <c r="Z559">
        <v>995147.43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 s="179">
        <v>0</v>
      </c>
      <c r="AV559">
        <v>0</v>
      </c>
      <c r="AW559">
        <v>0</v>
      </c>
      <c r="AX559">
        <v>0</v>
      </c>
      <c r="AY559">
        <v>0</v>
      </c>
      <c r="AZ559">
        <v>667536.38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632559.56125000003</v>
      </c>
      <c r="BI559">
        <v>549117.51375000004</v>
      </c>
      <c r="BJ559">
        <v>444188.65500000003</v>
      </c>
      <c r="BK559">
        <v>321653.5675</v>
      </c>
      <c r="BL559">
        <v>0</v>
      </c>
      <c r="BM559" t="s">
        <v>2879</v>
      </c>
      <c r="BN559">
        <v>20190701</v>
      </c>
      <c r="BO559">
        <v>6055623.9199999999</v>
      </c>
      <c r="BP559" t="s">
        <v>202</v>
      </c>
      <c r="BQ559">
        <v>5060476.49</v>
      </c>
      <c r="BR559">
        <v>2020</v>
      </c>
      <c r="BS559" t="s">
        <v>369</v>
      </c>
      <c r="BT559">
        <v>6055623.9199999999</v>
      </c>
    </row>
    <row r="560" spans="1:72" x14ac:dyDescent="0.2">
      <c r="A560" t="s">
        <v>1010</v>
      </c>
      <c r="B560" t="s">
        <v>3564</v>
      </c>
      <c r="C560" t="s">
        <v>3550</v>
      </c>
      <c r="D560">
        <f>IF(TYPE="R",40,IF(ISNA(INDEX(Categories!D:E,MATCH(GROUPTYPE,Categories!D:D,0),2)),0,INDEX(Categories!D:E,MATCH(GROUPTYPE,Categories!D:D,0),2)))</f>
        <v>40</v>
      </c>
      <c r="E560" t="str">
        <f>IF(TYPE="R","Retained Earnings",IF(ISNA(INDEX(Categories!D:F,MATCH(GLCATCODE,Categories!E:E,0),3)),0,INDEX(Categories!D:F,MATCH(GLCATCODE,Categories!E:E,0),3)))</f>
        <v>Retained Earnings</v>
      </c>
      <c r="F560" t="s">
        <v>202</v>
      </c>
      <c r="G560" t="s">
        <v>2852</v>
      </c>
      <c r="H560" t="s">
        <v>3555</v>
      </c>
      <c r="I560" t="s">
        <v>2893</v>
      </c>
      <c r="J560" t="s">
        <v>2876</v>
      </c>
      <c r="K560" t="s">
        <v>2876</v>
      </c>
      <c r="L560" t="s">
        <v>2876</v>
      </c>
      <c r="M560" t="s">
        <v>2876</v>
      </c>
      <c r="N560" t="s">
        <v>2876</v>
      </c>
      <c r="O560" t="s">
        <v>2876</v>
      </c>
      <c r="P560" t="s">
        <v>2876</v>
      </c>
      <c r="Q560" t="s">
        <v>2877</v>
      </c>
      <c r="R560" t="s">
        <v>2878</v>
      </c>
      <c r="S560">
        <f>VLOOKUP(ACCOUNTEXSEG,Sheet6!$A$2:$C$4000,3,TRUE)</f>
        <v>1563752.19</v>
      </c>
      <c r="T560">
        <f>IF(ACCTTYPE="I",0,OPENBALN)</f>
        <v>1772828.79</v>
      </c>
      <c r="U560">
        <v>0</v>
      </c>
      <c r="V560">
        <v>0</v>
      </c>
      <c r="W560">
        <v>0</v>
      </c>
      <c r="X560">
        <v>0</v>
      </c>
      <c r="Y560" s="179">
        <v>0</v>
      </c>
      <c r="Z560">
        <v>179352.78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 s="179">
        <v>0</v>
      </c>
      <c r="AV560">
        <v>0</v>
      </c>
      <c r="AW560">
        <v>0</v>
      </c>
      <c r="AX560">
        <v>0</v>
      </c>
      <c r="AY560">
        <v>0</v>
      </c>
      <c r="AZ560">
        <v>209076.6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221603.59875</v>
      </c>
      <c r="BI560">
        <v>195469.02374999999</v>
      </c>
      <c r="BJ560">
        <v>169225.40375</v>
      </c>
      <c r="BK560">
        <v>143836.3425</v>
      </c>
      <c r="BL560">
        <v>0</v>
      </c>
      <c r="BM560" t="s">
        <v>2879</v>
      </c>
      <c r="BN560">
        <v>20190701</v>
      </c>
      <c r="BO560">
        <v>1952181.57</v>
      </c>
      <c r="BP560" t="s">
        <v>202</v>
      </c>
      <c r="BQ560">
        <v>1772828.79</v>
      </c>
      <c r="BR560">
        <v>2020</v>
      </c>
      <c r="BS560" t="s">
        <v>369</v>
      </c>
      <c r="BT560">
        <v>1952181.57</v>
      </c>
    </row>
    <row r="561" spans="1:72" x14ac:dyDescent="0.2">
      <c r="A561" t="s">
        <v>1011</v>
      </c>
      <c r="B561" t="s">
        <v>3565</v>
      </c>
      <c r="C561" t="s">
        <v>3550</v>
      </c>
      <c r="D561">
        <f>IF(TYPE="R",40,IF(ISNA(INDEX(Categories!D:E,MATCH(GROUPTYPE,Categories!D:D,0),2)),0,INDEX(Categories!D:E,MATCH(GROUPTYPE,Categories!D:D,0),2)))</f>
        <v>40</v>
      </c>
      <c r="E561" t="str">
        <f>IF(TYPE="R","Retained Earnings",IF(ISNA(INDEX(Categories!D:F,MATCH(GLCATCODE,Categories!E:E,0),3)),0,INDEX(Categories!D:F,MATCH(GLCATCODE,Categories!E:E,0),3)))</f>
        <v>Retained Earnings</v>
      </c>
      <c r="F561" t="s">
        <v>202</v>
      </c>
      <c r="G561" t="s">
        <v>2853</v>
      </c>
      <c r="H561" t="s">
        <v>3555</v>
      </c>
      <c r="I561" t="s">
        <v>2895</v>
      </c>
      <c r="J561" t="s">
        <v>2876</v>
      </c>
      <c r="K561" t="s">
        <v>2876</v>
      </c>
      <c r="L561" t="s">
        <v>2876</v>
      </c>
      <c r="M561" t="s">
        <v>2876</v>
      </c>
      <c r="N561" t="s">
        <v>2876</v>
      </c>
      <c r="O561" t="s">
        <v>2876</v>
      </c>
      <c r="P561" t="s">
        <v>2876</v>
      </c>
      <c r="Q561" t="s">
        <v>2877</v>
      </c>
      <c r="R561" t="s">
        <v>2878</v>
      </c>
      <c r="S561">
        <f>VLOOKUP(ACCOUNTEXSEG,Sheet6!$A$2:$C$4000,3,TRUE)</f>
        <v>152870.39000000001</v>
      </c>
      <c r="T561">
        <f>IF(ACCTTYPE="I",0,OPENBALN)</f>
        <v>223356.79999999999</v>
      </c>
      <c r="U561">
        <v>0</v>
      </c>
      <c r="V561">
        <v>0</v>
      </c>
      <c r="W561">
        <v>0</v>
      </c>
      <c r="X561">
        <v>0</v>
      </c>
      <c r="Y561" s="179">
        <v>0</v>
      </c>
      <c r="Z561">
        <v>51264.639999999999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 s="179">
        <v>0</v>
      </c>
      <c r="AV561">
        <v>0</v>
      </c>
      <c r="AW561">
        <v>0</v>
      </c>
      <c r="AX561">
        <v>0</v>
      </c>
      <c r="AY561">
        <v>0</v>
      </c>
      <c r="AZ561">
        <v>70486.41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27919.599999999999</v>
      </c>
      <c r="BI561">
        <v>19108.798750000002</v>
      </c>
      <c r="BJ561">
        <v>10473.421249999999</v>
      </c>
      <c r="BK561">
        <v>5399.9762499999997</v>
      </c>
      <c r="BL561">
        <v>0</v>
      </c>
      <c r="BM561" t="s">
        <v>2879</v>
      </c>
      <c r="BN561">
        <v>20190701</v>
      </c>
      <c r="BO561">
        <v>274621.44</v>
      </c>
      <c r="BP561" t="s">
        <v>202</v>
      </c>
      <c r="BQ561">
        <v>223356.79999999999</v>
      </c>
      <c r="BR561">
        <v>2020</v>
      </c>
      <c r="BS561" t="s">
        <v>369</v>
      </c>
      <c r="BT561">
        <v>274621.44</v>
      </c>
    </row>
    <row r="562" spans="1:72" x14ac:dyDescent="0.2">
      <c r="A562" t="s">
        <v>1012</v>
      </c>
      <c r="B562" t="s">
        <v>3566</v>
      </c>
      <c r="C562" t="s">
        <v>3550</v>
      </c>
      <c r="D562">
        <f>IF(TYPE="R",40,IF(ISNA(INDEX(Categories!D:E,MATCH(GROUPTYPE,Categories!D:D,0),2)),0,INDEX(Categories!D:E,MATCH(GROUPTYPE,Categories!D:D,0),2)))</f>
        <v>40</v>
      </c>
      <c r="E562" t="str">
        <f>IF(TYPE="R","Retained Earnings",IF(ISNA(INDEX(Categories!D:F,MATCH(GLCATCODE,Categories!E:E,0),3)),0,INDEX(Categories!D:F,MATCH(GLCATCODE,Categories!E:E,0),3)))</f>
        <v>Retained Earnings</v>
      </c>
      <c r="F562" t="s">
        <v>202</v>
      </c>
      <c r="G562" t="s">
        <v>2854</v>
      </c>
      <c r="H562" t="s">
        <v>3555</v>
      </c>
      <c r="I562" t="s">
        <v>2897</v>
      </c>
      <c r="J562" t="s">
        <v>2876</v>
      </c>
      <c r="K562" t="s">
        <v>2876</v>
      </c>
      <c r="L562" t="s">
        <v>2876</v>
      </c>
      <c r="M562" t="s">
        <v>2876</v>
      </c>
      <c r="N562" t="s">
        <v>2876</v>
      </c>
      <c r="O562" t="s">
        <v>2876</v>
      </c>
      <c r="P562" t="s">
        <v>2876</v>
      </c>
      <c r="Q562" t="s">
        <v>2877</v>
      </c>
      <c r="R562" t="s">
        <v>2878</v>
      </c>
      <c r="S562">
        <f>VLOOKUP(ACCOUNTEXSEG,Sheet6!$A$2:$C$4000,3,TRUE)</f>
        <v>6041571.6399999997</v>
      </c>
      <c r="T562">
        <f>IF(ACCTTYPE="I",0,OPENBALN)</f>
        <v>6749235.3899999997</v>
      </c>
      <c r="U562">
        <v>0</v>
      </c>
      <c r="V562">
        <v>0</v>
      </c>
      <c r="W562">
        <v>0</v>
      </c>
      <c r="X562">
        <v>0</v>
      </c>
      <c r="Y562" s="179">
        <v>0</v>
      </c>
      <c r="Z562">
        <v>657238.25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 s="179">
        <v>0</v>
      </c>
      <c r="AV562">
        <v>0</v>
      </c>
      <c r="AW562">
        <v>0</v>
      </c>
      <c r="AX562">
        <v>0</v>
      </c>
      <c r="AY562">
        <v>0</v>
      </c>
      <c r="AZ562">
        <v>707663.75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843654.42374999996</v>
      </c>
      <c r="BI562">
        <v>755196.45499999996</v>
      </c>
      <c r="BJ562">
        <v>658421.01375000004</v>
      </c>
      <c r="BK562">
        <v>562083.83499999996</v>
      </c>
      <c r="BL562">
        <v>0</v>
      </c>
      <c r="BM562" t="s">
        <v>2879</v>
      </c>
      <c r="BN562">
        <v>20190701</v>
      </c>
      <c r="BO562">
        <v>7406473.6399999997</v>
      </c>
      <c r="BP562" t="s">
        <v>202</v>
      </c>
      <c r="BQ562">
        <v>6749235.3899999997</v>
      </c>
      <c r="BR562">
        <v>2020</v>
      </c>
      <c r="BS562" t="s">
        <v>369</v>
      </c>
      <c r="BT562">
        <v>7406473.6399999997</v>
      </c>
    </row>
    <row r="563" spans="1:72" x14ac:dyDescent="0.2">
      <c r="A563" t="s">
        <v>1013</v>
      </c>
      <c r="B563" t="s">
        <v>3567</v>
      </c>
      <c r="C563" t="s">
        <v>3550</v>
      </c>
      <c r="D563">
        <f>IF(TYPE="R",40,IF(ISNA(INDEX(Categories!D:E,MATCH(GROUPTYPE,Categories!D:D,0),2)),0,INDEX(Categories!D:E,MATCH(GROUPTYPE,Categories!D:D,0),2)))</f>
        <v>40</v>
      </c>
      <c r="E563" t="str">
        <f>IF(TYPE="R","Retained Earnings",IF(ISNA(INDEX(Categories!D:F,MATCH(GLCATCODE,Categories!E:E,0),3)),0,INDEX(Categories!D:F,MATCH(GLCATCODE,Categories!E:E,0),3)))</f>
        <v>Retained Earnings</v>
      </c>
      <c r="F563" t="s">
        <v>202</v>
      </c>
      <c r="G563" t="s">
        <v>2855</v>
      </c>
      <c r="H563" t="s">
        <v>3555</v>
      </c>
      <c r="I563" t="s">
        <v>2899</v>
      </c>
      <c r="J563" t="s">
        <v>2876</v>
      </c>
      <c r="K563" t="s">
        <v>2876</v>
      </c>
      <c r="L563" t="s">
        <v>2876</v>
      </c>
      <c r="M563" t="s">
        <v>2876</v>
      </c>
      <c r="N563" t="s">
        <v>2876</v>
      </c>
      <c r="O563" t="s">
        <v>2876</v>
      </c>
      <c r="P563" t="s">
        <v>2876</v>
      </c>
      <c r="Q563" t="s">
        <v>2877</v>
      </c>
      <c r="R563" t="s">
        <v>2878</v>
      </c>
      <c r="S563">
        <f>VLOOKUP(ACCOUNTEXSEG,Sheet6!$A$2:$C$4000,3,TRUE)</f>
        <v>380750.9</v>
      </c>
      <c r="T563">
        <f>IF(ACCTTYPE="I",0,OPENBALN)</f>
        <v>423948.05</v>
      </c>
      <c r="U563">
        <v>0</v>
      </c>
      <c r="V563">
        <v>0</v>
      </c>
      <c r="W563">
        <v>0</v>
      </c>
      <c r="X563">
        <v>0</v>
      </c>
      <c r="Y563" s="179">
        <v>0</v>
      </c>
      <c r="Z563">
        <v>53248.41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 s="179">
        <v>0</v>
      </c>
      <c r="AV563">
        <v>0</v>
      </c>
      <c r="AW563">
        <v>0</v>
      </c>
      <c r="AX563">
        <v>0</v>
      </c>
      <c r="AY563">
        <v>0</v>
      </c>
      <c r="AZ563">
        <v>43197.15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52993.506249999999</v>
      </c>
      <c r="BI563">
        <v>47593.862500000003</v>
      </c>
      <c r="BJ563">
        <v>40667.815000000002</v>
      </c>
      <c r="BK563">
        <v>37040.511250000003</v>
      </c>
      <c r="BL563">
        <v>0</v>
      </c>
      <c r="BM563" t="s">
        <v>2879</v>
      </c>
      <c r="BN563">
        <v>20190701</v>
      </c>
      <c r="BO563">
        <v>477196.46</v>
      </c>
      <c r="BP563" t="s">
        <v>202</v>
      </c>
      <c r="BQ563">
        <v>423948.05</v>
      </c>
      <c r="BR563">
        <v>2020</v>
      </c>
      <c r="BS563" t="s">
        <v>369</v>
      </c>
      <c r="BT563">
        <v>477196.46</v>
      </c>
    </row>
    <row r="564" spans="1:72" x14ac:dyDescent="0.2">
      <c r="A564" t="s">
        <v>1014</v>
      </c>
      <c r="B564" t="s">
        <v>3568</v>
      </c>
      <c r="C564" t="s">
        <v>3550</v>
      </c>
      <c r="D564">
        <f>IF(TYPE="R",40,IF(ISNA(INDEX(Categories!D:E,MATCH(GROUPTYPE,Categories!D:D,0),2)),0,INDEX(Categories!D:E,MATCH(GROUPTYPE,Categories!D:D,0),2)))</f>
        <v>40</v>
      </c>
      <c r="E564" t="str">
        <f>IF(TYPE="R","Retained Earnings",IF(ISNA(INDEX(Categories!D:F,MATCH(GLCATCODE,Categories!E:E,0),3)),0,INDEX(Categories!D:F,MATCH(GLCATCODE,Categories!E:E,0),3)))</f>
        <v>Retained Earnings</v>
      </c>
      <c r="F564" t="s">
        <v>202</v>
      </c>
      <c r="G564" t="s">
        <v>2856</v>
      </c>
      <c r="H564" t="s">
        <v>3555</v>
      </c>
      <c r="I564" t="s">
        <v>2901</v>
      </c>
      <c r="J564" t="s">
        <v>2876</v>
      </c>
      <c r="K564" t="s">
        <v>2876</v>
      </c>
      <c r="L564" t="s">
        <v>2876</v>
      </c>
      <c r="M564" t="s">
        <v>2876</v>
      </c>
      <c r="N564" t="s">
        <v>2876</v>
      </c>
      <c r="O564" t="s">
        <v>2876</v>
      </c>
      <c r="P564" t="s">
        <v>2876</v>
      </c>
      <c r="Q564" t="s">
        <v>2877</v>
      </c>
      <c r="R564" t="s">
        <v>2878</v>
      </c>
      <c r="S564">
        <f>VLOOKUP(ACCOUNTEXSEG,Sheet6!$A$2:$C$4000,3,TRUE)</f>
        <v>84578.72</v>
      </c>
      <c r="T564">
        <f>IF(ACCTTYPE="I",0,OPENBALN)</f>
        <v>84578.72</v>
      </c>
      <c r="U564">
        <v>0</v>
      </c>
      <c r="V564">
        <v>0</v>
      </c>
      <c r="W564">
        <v>0</v>
      </c>
      <c r="X564">
        <v>0</v>
      </c>
      <c r="Y564" s="179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 s="179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10572.34</v>
      </c>
      <c r="BI564">
        <v>10572.34</v>
      </c>
      <c r="BJ564">
        <v>10572.34</v>
      </c>
      <c r="BK564">
        <v>10572.34</v>
      </c>
      <c r="BL564">
        <v>0</v>
      </c>
      <c r="BM564" t="s">
        <v>2879</v>
      </c>
      <c r="BN564">
        <v>20190701</v>
      </c>
      <c r="BO564">
        <v>84578.72</v>
      </c>
      <c r="BP564" t="s">
        <v>202</v>
      </c>
      <c r="BQ564">
        <v>84578.72</v>
      </c>
      <c r="BR564">
        <v>2020</v>
      </c>
      <c r="BS564" t="s">
        <v>369</v>
      </c>
      <c r="BT564">
        <v>84578.72</v>
      </c>
    </row>
    <row r="565" spans="1:72" x14ac:dyDescent="0.2">
      <c r="A565" t="s">
        <v>1015</v>
      </c>
      <c r="B565" t="s">
        <v>3569</v>
      </c>
      <c r="C565" t="s">
        <v>3550</v>
      </c>
      <c r="D565">
        <f>IF(TYPE="R",40,IF(ISNA(INDEX(Categories!D:E,MATCH(GROUPTYPE,Categories!D:D,0),2)),0,INDEX(Categories!D:E,MATCH(GROUPTYPE,Categories!D:D,0),2)))</f>
        <v>40</v>
      </c>
      <c r="E565" t="str">
        <f>IF(TYPE="R","Retained Earnings",IF(ISNA(INDEX(Categories!D:F,MATCH(GLCATCODE,Categories!E:E,0),3)),0,INDEX(Categories!D:F,MATCH(GLCATCODE,Categories!E:E,0),3)))</f>
        <v>Retained Earnings</v>
      </c>
      <c r="F565" t="s">
        <v>202</v>
      </c>
      <c r="G565" t="s">
        <v>2857</v>
      </c>
      <c r="H565" t="s">
        <v>3555</v>
      </c>
      <c r="I565" t="s">
        <v>2903</v>
      </c>
      <c r="J565" t="s">
        <v>2876</v>
      </c>
      <c r="K565" t="s">
        <v>2876</v>
      </c>
      <c r="L565" t="s">
        <v>2876</v>
      </c>
      <c r="M565" t="s">
        <v>2876</v>
      </c>
      <c r="N565" t="s">
        <v>2876</v>
      </c>
      <c r="O565" t="s">
        <v>2876</v>
      </c>
      <c r="P565" t="s">
        <v>2876</v>
      </c>
      <c r="Q565" t="s">
        <v>2877</v>
      </c>
      <c r="R565" t="s">
        <v>2878</v>
      </c>
      <c r="S565">
        <f>VLOOKUP(ACCOUNTEXSEG,Sheet6!$A$2:$C$4000,3,TRUE)</f>
        <v>103020.33</v>
      </c>
      <c r="T565">
        <f>IF(ACCTTYPE="I",0,OPENBALN)</f>
        <v>103020.33</v>
      </c>
      <c r="U565">
        <v>0</v>
      </c>
      <c r="V565">
        <v>0</v>
      </c>
      <c r="W565">
        <v>0</v>
      </c>
      <c r="X565">
        <v>0</v>
      </c>
      <c r="Y565" s="179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 s="179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12877.54125</v>
      </c>
      <c r="BI565">
        <v>12877.54125</v>
      </c>
      <c r="BJ565">
        <v>12877.54125</v>
      </c>
      <c r="BK565">
        <v>12877.54125</v>
      </c>
      <c r="BL565">
        <v>0</v>
      </c>
      <c r="BM565" t="s">
        <v>2879</v>
      </c>
      <c r="BN565">
        <v>20190701</v>
      </c>
      <c r="BO565">
        <v>103020.33</v>
      </c>
      <c r="BP565" t="s">
        <v>202</v>
      </c>
      <c r="BQ565">
        <v>103020.33</v>
      </c>
      <c r="BR565">
        <v>2020</v>
      </c>
      <c r="BS565" t="s">
        <v>369</v>
      </c>
      <c r="BT565">
        <v>103020.33</v>
      </c>
    </row>
    <row r="566" spans="1:72" x14ac:dyDescent="0.2">
      <c r="A566" t="s">
        <v>1046</v>
      </c>
      <c r="B566" t="s">
        <v>3570</v>
      </c>
      <c r="C566" t="s">
        <v>3550</v>
      </c>
      <c r="D566">
        <f>IF(TYPE="R",40,IF(ISNA(INDEX(Categories!D:E,MATCH(GROUPTYPE,Categories!D:D,0),2)),0,INDEX(Categories!D:E,MATCH(GROUPTYPE,Categories!D:D,0),2)))</f>
        <v>40</v>
      </c>
      <c r="E566" t="str">
        <f>IF(TYPE="R","Retained Earnings",IF(ISNA(INDEX(Categories!D:F,MATCH(GLCATCODE,Categories!E:E,0),3)),0,INDEX(Categories!D:F,MATCH(GLCATCODE,Categories!E:E,0),3)))</f>
        <v>Retained Earnings</v>
      </c>
      <c r="F566" t="s">
        <v>202</v>
      </c>
      <c r="G566" t="s">
        <v>2858</v>
      </c>
      <c r="H566" t="s">
        <v>3555</v>
      </c>
      <c r="I566" t="s">
        <v>2905</v>
      </c>
      <c r="J566" t="s">
        <v>2876</v>
      </c>
      <c r="K566" t="s">
        <v>2876</v>
      </c>
      <c r="L566" t="s">
        <v>2876</v>
      </c>
      <c r="M566" t="s">
        <v>2876</v>
      </c>
      <c r="N566" t="s">
        <v>2876</v>
      </c>
      <c r="O566" t="s">
        <v>2876</v>
      </c>
      <c r="P566" t="s">
        <v>2876</v>
      </c>
      <c r="Q566" t="s">
        <v>2877</v>
      </c>
      <c r="R566" t="s">
        <v>2878</v>
      </c>
      <c r="S566">
        <f>VLOOKUP(ACCOUNTEXSEG,Sheet6!$A$2:$C$4000,3,TRUE)</f>
        <v>10669.24</v>
      </c>
      <c r="T566">
        <f>IF(ACCTTYPE="I",0,OPENBALN)</f>
        <v>16619.560000000001</v>
      </c>
      <c r="U566">
        <v>0</v>
      </c>
      <c r="V566">
        <v>0</v>
      </c>
      <c r="W566">
        <v>0</v>
      </c>
      <c r="X566">
        <v>0</v>
      </c>
      <c r="Y566" s="179">
        <v>0</v>
      </c>
      <c r="Z566">
        <v>4707.2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 s="179">
        <v>0</v>
      </c>
      <c r="AV566">
        <v>0</v>
      </c>
      <c r="AW566">
        <v>0</v>
      </c>
      <c r="AX566">
        <v>0</v>
      </c>
      <c r="AY566">
        <v>0</v>
      </c>
      <c r="AZ566">
        <v>5950.32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2077.4450000000002</v>
      </c>
      <c r="BI566">
        <v>1333.655</v>
      </c>
      <c r="BJ566">
        <v>752.875</v>
      </c>
      <c r="BK566">
        <v>291.52999999999997</v>
      </c>
      <c r="BL566">
        <v>0</v>
      </c>
      <c r="BM566" t="s">
        <v>2879</v>
      </c>
      <c r="BN566">
        <v>20190701</v>
      </c>
      <c r="BO566">
        <v>21326.76</v>
      </c>
      <c r="BP566" t="s">
        <v>202</v>
      </c>
      <c r="BQ566">
        <v>16619.560000000001</v>
      </c>
      <c r="BR566">
        <v>2020</v>
      </c>
      <c r="BS566" t="s">
        <v>369</v>
      </c>
      <c r="BT566">
        <v>21326.76</v>
      </c>
    </row>
    <row r="567" spans="1:72" x14ac:dyDescent="0.2">
      <c r="A567" t="s">
        <v>1047</v>
      </c>
      <c r="B567" t="s">
        <v>3571</v>
      </c>
      <c r="C567" t="s">
        <v>3550</v>
      </c>
      <c r="D567">
        <f>IF(TYPE="R",40,IF(ISNA(INDEX(Categories!D:E,MATCH(GROUPTYPE,Categories!D:D,0),2)),0,INDEX(Categories!D:E,MATCH(GROUPTYPE,Categories!D:D,0),2)))</f>
        <v>40</v>
      </c>
      <c r="E567" t="str">
        <f>IF(TYPE="R","Retained Earnings",IF(ISNA(INDEX(Categories!D:F,MATCH(GLCATCODE,Categories!E:E,0),3)),0,INDEX(Categories!D:F,MATCH(GLCATCODE,Categories!E:E,0),3)))</f>
        <v>Retained Earnings</v>
      </c>
      <c r="F567" t="s">
        <v>202</v>
      </c>
      <c r="G567" t="s">
        <v>2859</v>
      </c>
      <c r="H567" t="s">
        <v>3555</v>
      </c>
      <c r="I567" t="s">
        <v>2907</v>
      </c>
      <c r="J567" t="s">
        <v>2876</v>
      </c>
      <c r="K567" t="s">
        <v>2876</v>
      </c>
      <c r="L567" t="s">
        <v>2876</v>
      </c>
      <c r="M567" t="s">
        <v>2876</v>
      </c>
      <c r="N567" t="s">
        <v>2876</v>
      </c>
      <c r="O567" t="s">
        <v>2876</v>
      </c>
      <c r="P567" t="s">
        <v>2876</v>
      </c>
      <c r="Q567" t="s">
        <v>2877</v>
      </c>
      <c r="R567" t="s">
        <v>2878</v>
      </c>
      <c r="S567">
        <f>VLOOKUP(ACCOUNTEXSEG,Sheet6!$A$2:$C$4000,3,TRUE)</f>
        <v>26003.66</v>
      </c>
      <c r="T567">
        <f>IF(ACCTTYPE="I",0,OPENBALN)</f>
        <v>36283.18</v>
      </c>
      <c r="U567">
        <v>0</v>
      </c>
      <c r="V567">
        <v>0</v>
      </c>
      <c r="W567">
        <v>0</v>
      </c>
      <c r="X567">
        <v>0</v>
      </c>
      <c r="Y567" s="179">
        <v>0</v>
      </c>
      <c r="Z567">
        <v>13745.33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 s="179">
        <v>0</v>
      </c>
      <c r="AV567">
        <v>0</v>
      </c>
      <c r="AW567">
        <v>0</v>
      </c>
      <c r="AX567">
        <v>0</v>
      </c>
      <c r="AY567">
        <v>0</v>
      </c>
      <c r="AZ567">
        <v>10279.52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4535.3975</v>
      </c>
      <c r="BI567">
        <v>3250.4575</v>
      </c>
      <c r="BJ567">
        <v>1796.57375</v>
      </c>
      <c r="BK567">
        <v>364.32</v>
      </c>
      <c r="BL567">
        <v>0</v>
      </c>
      <c r="BM567" t="s">
        <v>2879</v>
      </c>
      <c r="BN567">
        <v>20190701</v>
      </c>
      <c r="BO567">
        <v>50028.51</v>
      </c>
      <c r="BP567" t="s">
        <v>202</v>
      </c>
      <c r="BQ567">
        <v>36283.18</v>
      </c>
      <c r="BR567">
        <v>2020</v>
      </c>
      <c r="BS567" t="s">
        <v>369</v>
      </c>
      <c r="BT567">
        <v>50028.51</v>
      </c>
    </row>
    <row r="568" spans="1:72" x14ac:dyDescent="0.2">
      <c r="A568" t="s">
        <v>1048</v>
      </c>
      <c r="B568" t="s">
        <v>3572</v>
      </c>
      <c r="C568" t="s">
        <v>3550</v>
      </c>
      <c r="D568">
        <f>IF(TYPE="R",40,IF(ISNA(INDEX(Categories!D:E,MATCH(GROUPTYPE,Categories!D:D,0),2)),0,INDEX(Categories!D:E,MATCH(GROUPTYPE,Categories!D:D,0),2)))</f>
        <v>40</v>
      </c>
      <c r="E568" t="str">
        <f>IF(TYPE="R","Retained Earnings",IF(ISNA(INDEX(Categories!D:F,MATCH(GLCATCODE,Categories!E:E,0),3)),0,INDEX(Categories!D:F,MATCH(GLCATCODE,Categories!E:E,0),3)))</f>
        <v>Retained Earnings</v>
      </c>
      <c r="F568" t="s">
        <v>202</v>
      </c>
      <c r="G568" t="s">
        <v>2860</v>
      </c>
      <c r="H568" t="s">
        <v>3555</v>
      </c>
      <c r="I568" t="s">
        <v>2909</v>
      </c>
      <c r="J568" t="s">
        <v>2876</v>
      </c>
      <c r="K568" t="s">
        <v>2876</v>
      </c>
      <c r="L568" t="s">
        <v>2876</v>
      </c>
      <c r="M568" t="s">
        <v>2876</v>
      </c>
      <c r="N568" t="s">
        <v>2876</v>
      </c>
      <c r="O568" t="s">
        <v>2876</v>
      </c>
      <c r="P568" t="s">
        <v>2876</v>
      </c>
      <c r="Q568" t="s">
        <v>2877</v>
      </c>
      <c r="R568" t="s">
        <v>2878</v>
      </c>
      <c r="S568">
        <f>VLOOKUP(ACCOUNTEXSEG,Sheet6!$A$2:$C$4000,3,TRUE)</f>
        <v>50446.38</v>
      </c>
      <c r="T568">
        <f>IF(ACCTTYPE="I",0,OPENBALN)</f>
        <v>67103.03</v>
      </c>
      <c r="U568">
        <v>0</v>
      </c>
      <c r="V568">
        <v>0</v>
      </c>
      <c r="W568">
        <v>0</v>
      </c>
      <c r="X568">
        <v>0</v>
      </c>
      <c r="Y568" s="179">
        <v>0</v>
      </c>
      <c r="Z568">
        <v>21636.89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 s="179">
        <v>0</v>
      </c>
      <c r="AV568">
        <v>0</v>
      </c>
      <c r="AW568">
        <v>0</v>
      </c>
      <c r="AX568">
        <v>0</v>
      </c>
      <c r="AY568">
        <v>0</v>
      </c>
      <c r="AZ568">
        <v>16656.650000000001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8387.8787499999999</v>
      </c>
      <c r="BI568">
        <v>6305.7974999999997</v>
      </c>
      <c r="BJ568">
        <v>3821.8337499999998</v>
      </c>
      <c r="BK568">
        <v>2092.2275</v>
      </c>
      <c r="BL568">
        <v>0</v>
      </c>
      <c r="BM568" t="s">
        <v>2879</v>
      </c>
      <c r="BN568">
        <v>20190701</v>
      </c>
      <c r="BO568">
        <v>88739.92</v>
      </c>
      <c r="BP568" t="s">
        <v>202</v>
      </c>
      <c r="BQ568">
        <v>67103.03</v>
      </c>
      <c r="BR568">
        <v>2020</v>
      </c>
      <c r="BS568" t="s">
        <v>369</v>
      </c>
      <c r="BT568">
        <v>88739.92</v>
      </c>
    </row>
  </sheetData>
  <phoneticPr fontId="0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>
    <outlinePr summaryBelow="0"/>
  </sheetPr>
  <dimension ref="A1:IV166"/>
  <sheetViews>
    <sheetView showGridLines="0" workbookViewId="0">
      <pane ySplit="5" topLeftCell="A6" activePane="bottomLeft" state="frozen"/>
      <selection pane="bottomLeft"/>
    </sheetView>
  </sheetViews>
  <sheetFormatPr defaultRowHeight="12.75" outlineLevelRow="1" x14ac:dyDescent="0.2"/>
  <cols>
    <col min="1" max="1" width="1.28515625" style="155" customWidth="1"/>
    <col min="2" max="2" width="2.7109375" style="155" customWidth="1"/>
    <col min="3" max="3" width="113.28515625" style="155" customWidth="1"/>
    <col min="4" max="4" width="1.42578125" style="155" customWidth="1"/>
    <col min="5" max="51" width="9.140625" style="155"/>
    <col min="52" max="52" width="9.140625" style="156"/>
    <col min="53" max="16384" width="9.140625" style="155"/>
  </cols>
  <sheetData>
    <row r="1" spans="2:4" s="153" customFormat="1" ht="6.75" customHeight="1" x14ac:dyDescent="0.2"/>
    <row r="2" spans="2:4" s="154" customFormat="1" ht="69.75" customHeight="1" x14ac:dyDescent="0.2">
      <c r="B2" s="153"/>
      <c r="C2" s="153"/>
      <c r="D2" s="153"/>
    </row>
    <row r="3" spans="2:4" s="154" customFormat="1" ht="114" customHeight="1" x14ac:dyDescent="0.25">
      <c r="B3" s="153"/>
      <c r="C3" s="171" t="s">
        <v>353</v>
      </c>
      <c r="D3" s="153"/>
    </row>
    <row r="4" spans="2:4" ht="18" customHeight="1" x14ac:dyDescent="0.25">
      <c r="B4" s="153"/>
      <c r="C4" s="158"/>
      <c r="D4" s="153"/>
    </row>
    <row r="5" spans="2:4" ht="6" customHeight="1" x14ac:dyDescent="0.25">
      <c r="B5" s="153"/>
      <c r="C5" s="169"/>
      <c r="D5" s="153"/>
    </row>
    <row r="6" spans="2:4" ht="15" collapsed="1" x14ac:dyDescent="0.25">
      <c r="B6" s="153"/>
      <c r="C6" s="159" t="s">
        <v>48</v>
      </c>
      <c r="D6" s="153"/>
    </row>
    <row r="7" spans="2:4" hidden="1" outlineLevel="1" x14ac:dyDescent="0.2">
      <c r="B7" s="153"/>
      <c r="C7" s="160"/>
      <c r="D7" s="153"/>
    </row>
    <row r="8" spans="2:4" hidden="1" outlineLevel="1" x14ac:dyDescent="0.2">
      <c r="B8" s="153"/>
      <c r="C8" s="161" t="s">
        <v>49</v>
      </c>
      <c r="D8" s="153"/>
    </row>
    <row r="9" spans="2:4" hidden="1" outlineLevel="1" x14ac:dyDescent="0.2">
      <c r="B9" s="153"/>
      <c r="C9" s="160" t="s">
        <v>50</v>
      </c>
      <c r="D9" s="153"/>
    </row>
    <row r="10" spans="2:4" hidden="1" outlineLevel="1" x14ac:dyDescent="0.2">
      <c r="B10" s="153"/>
      <c r="C10" s="160" t="s">
        <v>339</v>
      </c>
      <c r="D10" s="153"/>
    </row>
    <row r="11" spans="2:4" hidden="1" outlineLevel="1" x14ac:dyDescent="0.2">
      <c r="B11" s="153"/>
      <c r="C11" s="160" t="s">
        <v>51</v>
      </c>
      <c r="D11" s="153"/>
    </row>
    <row r="12" spans="2:4" hidden="1" outlineLevel="1" x14ac:dyDescent="0.2">
      <c r="B12" s="153"/>
      <c r="C12" s="160" t="s">
        <v>186</v>
      </c>
      <c r="D12" s="153"/>
    </row>
    <row r="13" spans="2:4" x14ac:dyDescent="0.2">
      <c r="B13" s="153"/>
      <c r="C13" s="160"/>
      <c r="D13" s="153"/>
    </row>
    <row r="14" spans="2:4" ht="15" x14ac:dyDescent="0.25">
      <c r="B14" s="153"/>
      <c r="C14" s="159" t="s">
        <v>253</v>
      </c>
      <c r="D14" s="153"/>
    </row>
    <row r="15" spans="2:4" x14ac:dyDescent="0.2">
      <c r="B15" s="153"/>
      <c r="C15" s="162" t="s">
        <v>290</v>
      </c>
      <c r="D15" s="153"/>
    </row>
    <row r="16" spans="2:4" x14ac:dyDescent="0.2">
      <c r="B16" s="153"/>
      <c r="C16" s="162" t="s">
        <v>291</v>
      </c>
      <c r="D16" s="153"/>
    </row>
    <row r="17" spans="1:256" x14ac:dyDescent="0.2">
      <c r="B17" s="153"/>
      <c r="C17" s="162" t="s">
        <v>292</v>
      </c>
      <c r="D17" s="153"/>
    </row>
    <row r="18" spans="1:256" ht="4.5" customHeight="1" x14ac:dyDescent="0.2">
      <c r="B18" s="153"/>
      <c r="C18" s="162"/>
      <c r="D18" s="153"/>
    </row>
    <row r="19" spans="1:256" x14ac:dyDescent="0.2">
      <c r="B19" s="153"/>
      <c r="C19" s="162" t="s">
        <v>293</v>
      </c>
      <c r="D19" s="153"/>
    </row>
    <row r="20" spans="1:256" x14ac:dyDescent="0.2">
      <c r="B20" s="153"/>
      <c r="C20" s="162" t="s">
        <v>294</v>
      </c>
      <c r="D20" s="153"/>
    </row>
    <row r="21" spans="1:256" s="157" customFormat="1" ht="14.25" customHeight="1" x14ac:dyDescent="0.2">
      <c r="A21" s="155"/>
      <c r="B21" s="170"/>
      <c r="C21" s="163"/>
      <c r="D21" s="170"/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5"/>
      <c r="AS21" s="155"/>
      <c r="AT21" s="155"/>
      <c r="AU21" s="155"/>
      <c r="AV21" s="155"/>
      <c r="AW21" s="155"/>
      <c r="AX21" s="155"/>
      <c r="AY21" s="155"/>
      <c r="AZ21" s="156"/>
      <c r="BA21" s="155"/>
      <c r="BB21" s="155"/>
      <c r="BC21" s="155"/>
      <c r="BD21" s="155"/>
      <c r="BE21" s="155"/>
      <c r="BF21" s="155"/>
      <c r="BG21" s="155"/>
      <c r="BH21" s="155"/>
      <c r="BI21" s="155"/>
      <c r="BJ21" s="155"/>
      <c r="BK21" s="155"/>
      <c r="BL21" s="155"/>
      <c r="BM21" s="155"/>
      <c r="BN21" s="155"/>
      <c r="BO21" s="155"/>
      <c r="BP21" s="155"/>
      <c r="BQ21" s="155"/>
      <c r="BR21" s="155"/>
      <c r="BS21" s="155"/>
      <c r="BT21" s="155"/>
      <c r="BU21" s="155"/>
      <c r="BV21" s="155"/>
      <c r="BW21" s="155"/>
      <c r="BX21" s="155"/>
      <c r="BY21" s="155"/>
      <c r="BZ21" s="155"/>
      <c r="CA21" s="155"/>
      <c r="CB21" s="155"/>
      <c r="CC21" s="155"/>
      <c r="CD21" s="155"/>
      <c r="CE21" s="155"/>
      <c r="CF21" s="155"/>
      <c r="CG21" s="155"/>
      <c r="CH21" s="155"/>
      <c r="CI21" s="155"/>
      <c r="CJ21" s="155"/>
      <c r="CK21" s="155"/>
      <c r="CL21" s="155"/>
      <c r="CM21" s="155"/>
      <c r="CN21" s="155"/>
      <c r="CO21" s="155"/>
      <c r="CP21" s="155"/>
      <c r="CQ21" s="155"/>
      <c r="CR21" s="155"/>
      <c r="CS21" s="155"/>
      <c r="CT21" s="155"/>
      <c r="CU21" s="155"/>
      <c r="CV21" s="155"/>
      <c r="CW21" s="155"/>
      <c r="CX21" s="155"/>
      <c r="CY21" s="155"/>
      <c r="CZ21" s="155"/>
      <c r="DA21" s="155"/>
      <c r="DB21" s="155"/>
      <c r="DC21" s="155"/>
      <c r="DD21" s="155"/>
      <c r="DE21" s="155"/>
      <c r="DF21" s="155"/>
      <c r="DG21" s="155"/>
      <c r="DH21" s="155"/>
      <c r="DI21" s="155"/>
      <c r="DJ21" s="155"/>
      <c r="DK21" s="155"/>
      <c r="DL21" s="155"/>
      <c r="DM21" s="155"/>
      <c r="DN21" s="155"/>
      <c r="DO21" s="155"/>
      <c r="DP21" s="155"/>
      <c r="DQ21" s="155"/>
      <c r="DR21" s="155"/>
      <c r="DS21" s="155"/>
      <c r="DT21" s="155"/>
      <c r="DU21" s="155"/>
      <c r="DV21" s="155"/>
      <c r="DW21" s="155"/>
      <c r="DX21" s="155"/>
      <c r="DY21" s="155"/>
      <c r="DZ21" s="155"/>
      <c r="EA21" s="155"/>
      <c r="EB21" s="155"/>
      <c r="EC21" s="155"/>
      <c r="ED21" s="155"/>
      <c r="EE21" s="155"/>
      <c r="EF21" s="155"/>
      <c r="EG21" s="155"/>
      <c r="EH21" s="155"/>
      <c r="EI21" s="155"/>
      <c r="EJ21" s="155"/>
      <c r="EK21" s="155"/>
      <c r="EL21" s="155"/>
      <c r="EM21" s="155"/>
      <c r="EN21" s="155"/>
      <c r="EO21" s="155"/>
      <c r="EP21" s="155"/>
      <c r="EQ21" s="155"/>
      <c r="ER21" s="155"/>
      <c r="ES21" s="155"/>
      <c r="ET21" s="155"/>
      <c r="EU21" s="155"/>
      <c r="EV21" s="155"/>
      <c r="EW21" s="155"/>
      <c r="EX21" s="155"/>
      <c r="EY21" s="155"/>
      <c r="EZ21" s="155"/>
      <c r="FA21" s="155"/>
      <c r="FB21" s="155"/>
      <c r="FC21" s="155"/>
      <c r="FD21" s="155"/>
      <c r="FE21" s="155"/>
      <c r="FF21" s="155"/>
      <c r="FG21" s="155"/>
      <c r="FH21" s="155"/>
      <c r="FI21" s="155"/>
      <c r="FJ21" s="155"/>
      <c r="FK21" s="155"/>
      <c r="FL21" s="155"/>
      <c r="FM21" s="155"/>
      <c r="FN21" s="155"/>
      <c r="FO21" s="155"/>
      <c r="FP21" s="155"/>
      <c r="FQ21" s="155"/>
      <c r="FR21" s="155"/>
      <c r="FS21" s="155"/>
      <c r="FT21" s="155"/>
      <c r="FU21" s="155"/>
      <c r="FV21" s="155"/>
      <c r="FW21" s="155"/>
      <c r="FX21" s="155"/>
      <c r="FY21" s="155"/>
      <c r="FZ21" s="155"/>
      <c r="GA21" s="155"/>
      <c r="GB21" s="155"/>
      <c r="GC21" s="155"/>
      <c r="GD21" s="155"/>
      <c r="GE21" s="155"/>
      <c r="GF21" s="155"/>
      <c r="GG21" s="155"/>
      <c r="GH21" s="155"/>
      <c r="GI21" s="155"/>
      <c r="GJ21" s="155"/>
      <c r="GK21" s="155"/>
      <c r="GL21" s="155"/>
      <c r="GM21" s="155"/>
      <c r="GN21" s="155"/>
      <c r="GO21" s="155"/>
      <c r="GP21" s="155"/>
      <c r="GQ21" s="155"/>
      <c r="GR21" s="155"/>
      <c r="GS21" s="155"/>
      <c r="GT21" s="155"/>
      <c r="GU21" s="155"/>
      <c r="GV21" s="155"/>
      <c r="GW21" s="155"/>
      <c r="GX21" s="155"/>
      <c r="GY21" s="155"/>
      <c r="GZ21" s="155"/>
      <c r="HA21" s="155"/>
      <c r="HB21" s="155"/>
      <c r="HC21" s="155"/>
      <c r="HD21" s="155"/>
      <c r="HE21" s="155"/>
      <c r="HF21" s="155"/>
      <c r="HG21" s="155"/>
      <c r="HH21" s="155"/>
      <c r="HI21" s="155"/>
      <c r="HJ21" s="155"/>
      <c r="HK21" s="155"/>
      <c r="HL21" s="155"/>
      <c r="HM21" s="155"/>
      <c r="HN21" s="155"/>
      <c r="HO21" s="155"/>
      <c r="HP21" s="155"/>
      <c r="HQ21" s="155"/>
      <c r="HR21" s="155"/>
      <c r="HS21" s="155"/>
      <c r="HT21" s="155"/>
      <c r="HU21" s="155"/>
      <c r="HV21" s="155"/>
      <c r="HW21" s="155"/>
      <c r="HX21" s="155"/>
      <c r="HY21" s="155"/>
      <c r="HZ21" s="155"/>
      <c r="IA21" s="155"/>
      <c r="IB21" s="155"/>
      <c r="IC21" s="155"/>
      <c r="ID21" s="155"/>
      <c r="IE21" s="155"/>
      <c r="IF21" s="155"/>
      <c r="IG21" s="155"/>
      <c r="IH21" s="155"/>
      <c r="II21" s="155"/>
      <c r="IJ21" s="155"/>
      <c r="IK21" s="155"/>
      <c r="IL21" s="155"/>
      <c r="IM21" s="155"/>
      <c r="IN21" s="155"/>
      <c r="IO21" s="155"/>
      <c r="IP21" s="155"/>
      <c r="IQ21" s="155"/>
      <c r="IR21" s="155"/>
      <c r="IS21" s="155"/>
      <c r="IT21" s="155"/>
      <c r="IU21" s="155"/>
      <c r="IV21" s="155"/>
    </row>
    <row r="22" spans="1:256" s="157" customFormat="1" ht="14.25" customHeight="1" x14ac:dyDescent="0.25">
      <c r="A22" s="155"/>
      <c r="B22" s="170"/>
      <c r="C22" s="152" t="s">
        <v>336</v>
      </c>
      <c r="D22" s="170"/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5"/>
      <c r="AS22" s="155"/>
      <c r="AT22" s="155"/>
      <c r="AU22" s="155"/>
      <c r="AV22" s="155"/>
      <c r="AW22" s="155"/>
      <c r="AX22" s="155"/>
      <c r="AY22" s="155"/>
      <c r="AZ22" s="156"/>
      <c r="BA22" s="155"/>
      <c r="BB22" s="155"/>
      <c r="BC22" s="155"/>
      <c r="BD22" s="155"/>
      <c r="BE22" s="155"/>
      <c r="BF22" s="155"/>
      <c r="BG22" s="155"/>
      <c r="BH22" s="155"/>
      <c r="BI22" s="155"/>
      <c r="BJ22" s="155"/>
      <c r="BK22" s="155"/>
      <c r="BL22" s="155"/>
      <c r="BM22" s="155"/>
      <c r="BN22" s="155"/>
      <c r="BO22" s="155"/>
      <c r="BP22" s="155"/>
      <c r="BQ22" s="155"/>
      <c r="BR22" s="155"/>
      <c r="BS22" s="155"/>
      <c r="BT22" s="155"/>
      <c r="BU22" s="155"/>
      <c r="BV22" s="155"/>
      <c r="BW22" s="155"/>
      <c r="BX22" s="155"/>
      <c r="BY22" s="155"/>
      <c r="BZ22" s="155"/>
      <c r="CA22" s="155"/>
      <c r="CB22" s="155"/>
      <c r="CC22" s="155"/>
      <c r="CD22" s="155"/>
      <c r="CE22" s="155"/>
      <c r="CF22" s="155"/>
      <c r="CG22" s="155"/>
      <c r="CH22" s="155"/>
      <c r="CI22" s="155"/>
      <c r="CJ22" s="155"/>
      <c r="CK22" s="155"/>
      <c r="CL22" s="155"/>
      <c r="CM22" s="155"/>
      <c r="CN22" s="155"/>
      <c r="CO22" s="155"/>
      <c r="CP22" s="155"/>
      <c r="CQ22" s="155"/>
      <c r="CR22" s="155"/>
      <c r="CS22" s="155"/>
      <c r="CT22" s="155"/>
      <c r="CU22" s="155"/>
      <c r="CV22" s="155"/>
      <c r="CW22" s="155"/>
      <c r="CX22" s="155"/>
      <c r="CY22" s="155"/>
      <c r="CZ22" s="155"/>
      <c r="DA22" s="155"/>
      <c r="DB22" s="155"/>
      <c r="DC22" s="155"/>
      <c r="DD22" s="155"/>
      <c r="DE22" s="155"/>
      <c r="DF22" s="155"/>
      <c r="DG22" s="155"/>
      <c r="DH22" s="155"/>
      <c r="DI22" s="155"/>
      <c r="DJ22" s="155"/>
      <c r="DK22" s="155"/>
      <c r="DL22" s="155"/>
      <c r="DM22" s="155"/>
      <c r="DN22" s="155"/>
      <c r="DO22" s="155"/>
      <c r="DP22" s="155"/>
      <c r="DQ22" s="155"/>
      <c r="DR22" s="155"/>
      <c r="DS22" s="155"/>
      <c r="DT22" s="155"/>
      <c r="DU22" s="155"/>
      <c r="DV22" s="155"/>
      <c r="DW22" s="155"/>
      <c r="DX22" s="155"/>
      <c r="DY22" s="155"/>
      <c r="DZ22" s="155"/>
      <c r="EA22" s="155"/>
      <c r="EB22" s="155"/>
      <c r="EC22" s="155"/>
      <c r="ED22" s="155"/>
      <c r="EE22" s="155"/>
      <c r="EF22" s="155"/>
      <c r="EG22" s="155"/>
      <c r="EH22" s="155"/>
      <c r="EI22" s="155"/>
      <c r="EJ22" s="155"/>
      <c r="EK22" s="155"/>
      <c r="EL22" s="155"/>
      <c r="EM22" s="155"/>
      <c r="EN22" s="155"/>
      <c r="EO22" s="155"/>
      <c r="EP22" s="155"/>
      <c r="EQ22" s="155"/>
      <c r="ER22" s="155"/>
      <c r="ES22" s="155"/>
      <c r="ET22" s="155"/>
      <c r="EU22" s="155"/>
      <c r="EV22" s="155"/>
      <c r="EW22" s="155"/>
      <c r="EX22" s="155"/>
      <c r="EY22" s="155"/>
      <c r="EZ22" s="155"/>
      <c r="FA22" s="155"/>
      <c r="FB22" s="155"/>
      <c r="FC22" s="155"/>
      <c r="FD22" s="155"/>
      <c r="FE22" s="155"/>
      <c r="FF22" s="155"/>
      <c r="FG22" s="155"/>
      <c r="FH22" s="155"/>
      <c r="FI22" s="155"/>
      <c r="FJ22" s="155"/>
      <c r="FK22" s="155"/>
      <c r="FL22" s="155"/>
      <c r="FM22" s="155"/>
      <c r="FN22" s="155"/>
      <c r="FO22" s="155"/>
      <c r="FP22" s="155"/>
      <c r="FQ22" s="155"/>
      <c r="FR22" s="155"/>
      <c r="FS22" s="155"/>
      <c r="FT22" s="155"/>
      <c r="FU22" s="155"/>
      <c r="FV22" s="155"/>
      <c r="FW22" s="155"/>
      <c r="FX22" s="155"/>
      <c r="FY22" s="155"/>
      <c r="FZ22" s="155"/>
      <c r="GA22" s="155"/>
      <c r="GB22" s="155"/>
      <c r="GC22" s="155"/>
      <c r="GD22" s="155"/>
      <c r="GE22" s="155"/>
      <c r="GF22" s="155"/>
      <c r="GG22" s="155"/>
      <c r="GH22" s="155"/>
      <c r="GI22" s="155"/>
      <c r="GJ22" s="155"/>
      <c r="GK22" s="155"/>
      <c r="GL22" s="155"/>
      <c r="GM22" s="155"/>
      <c r="GN22" s="155"/>
      <c r="GO22" s="155"/>
      <c r="GP22" s="155"/>
      <c r="GQ22" s="155"/>
      <c r="GR22" s="155"/>
      <c r="GS22" s="155"/>
      <c r="GT22" s="155"/>
      <c r="GU22" s="155"/>
      <c r="GV22" s="155"/>
      <c r="GW22" s="155"/>
      <c r="GX22" s="155"/>
      <c r="GY22" s="155"/>
      <c r="GZ22" s="155"/>
      <c r="HA22" s="155"/>
      <c r="HB22" s="155"/>
      <c r="HC22" s="155"/>
      <c r="HD22" s="155"/>
      <c r="HE22" s="155"/>
      <c r="HF22" s="155"/>
      <c r="HG22" s="155"/>
      <c r="HH22" s="155"/>
      <c r="HI22" s="155"/>
      <c r="HJ22" s="155"/>
      <c r="HK22" s="155"/>
      <c r="HL22" s="155"/>
      <c r="HM22" s="155"/>
      <c r="HN22" s="155"/>
      <c r="HO22" s="155"/>
      <c r="HP22" s="155"/>
      <c r="HQ22" s="155"/>
      <c r="HR22" s="155"/>
      <c r="HS22" s="155"/>
      <c r="HT22" s="155"/>
      <c r="HU22" s="155"/>
      <c r="HV22" s="155"/>
      <c r="HW22" s="155"/>
      <c r="HX22" s="155"/>
      <c r="HY22" s="155"/>
      <c r="HZ22" s="155"/>
      <c r="IA22" s="155"/>
      <c r="IB22" s="155"/>
      <c r="IC22" s="155"/>
      <c r="ID22" s="155"/>
      <c r="IE22" s="155"/>
      <c r="IF22" s="155"/>
      <c r="IG22" s="155"/>
      <c r="IH22" s="155"/>
      <c r="II22" s="155"/>
      <c r="IJ22" s="155"/>
      <c r="IK22" s="155"/>
      <c r="IL22" s="155"/>
      <c r="IM22" s="155"/>
      <c r="IN22" s="155"/>
      <c r="IO22" s="155"/>
      <c r="IP22" s="155"/>
      <c r="IQ22" s="155"/>
      <c r="IR22" s="155"/>
      <c r="IS22" s="155"/>
      <c r="IT22" s="155"/>
      <c r="IU22" s="155"/>
      <c r="IV22" s="155"/>
    </row>
    <row r="23" spans="1:256" s="157" customFormat="1" ht="14.25" customHeight="1" x14ac:dyDescent="0.25">
      <c r="A23" s="155"/>
      <c r="B23" s="170"/>
      <c r="C23" s="152" t="s">
        <v>337</v>
      </c>
      <c r="D23" s="170"/>
      <c r="E23" s="155"/>
      <c r="F23" s="155"/>
      <c r="G23" s="155"/>
      <c r="H23" s="155"/>
      <c r="I23" s="155"/>
      <c r="J23" s="155"/>
      <c r="K23" s="155"/>
      <c r="L23" s="155"/>
      <c r="M23" s="155"/>
      <c r="N23" s="155"/>
      <c r="O23" s="155"/>
      <c r="P23" s="155"/>
      <c r="Q23" s="155"/>
      <c r="R23" s="155"/>
      <c r="S23" s="155"/>
      <c r="T23" s="155"/>
      <c r="U23" s="155"/>
      <c r="V23" s="155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5"/>
      <c r="AS23" s="155"/>
      <c r="AT23" s="155"/>
      <c r="AU23" s="155"/>
      <c r="AV23" s="155"/>
      <c r="AW23" s="155"/>
      <c r="AX23" s="155"/>
      <c r="AY23" s="155"/>
      <c r="AZ23" s="156"/>
      <c r="BA23" s="155"/>
      <c r="BB23" s="155"/>
      <c r="BC23" s="155"/>
      <c r="BD23" s="155"/>
      <c r="BE23" s="155"/>
      <c r="BF23" s="155"/>
      <c r="BG23" s="155"/>
      <c r="BH23" s="155"/>
      <c r="BI23" s="155"/>
      <c r="BJ23" s="155"/>
      <c r="BK23" s="155"/>
      <c r="BL23" s="155"/>
      <c r="BM23" s="155"/>
      <c r="BN23" s="155"/>
      <c r="BO23" s="155"/>
      <c r="BP23" s="155"/>
      <c r="BQ23" s="155"/>
      <c r="BR23" s="155"/>
      <c r="BS23" s="155"/>
      <c r="BT23" s="155"/>
      <c r="BU23" s="155"/>
      <c r="BV23" s="155"/>
      <c r="BW23" s="155"/>
      <c r="BX23" s="155"/>
      <c r="BY23" s="155"/>
      <c r="BZ23" s="155"/>
      <c r="CA23" s="155"/>
      <c r="CB23" s="155"/>
      <c r="CC23" s="155"/>
      <c r="CD23" s="155"/>
      <c r="CE23" s="155"/>
      <c r="CF23" s="155"/>
      <c r="CG23" s="155"/>
      <c r="CH23" s="155"/>
      <c r="CI23" s="155"/>
      <c r="CJ23" s="155"/>
      <c r="CK23" s="155"/>
      <c r="CL23" s="155"/>
      <c r="CM23" s="155"/>
      <c r="CN23" s="155"/>
      <c r="CO23" s="155"/>
      <c r="CP23" s="155"/>
      <c r="CQ23" s="155"/>
      <c r="CR23" s="155"/>
      <c r="CS23" s="155"/>
      <c r="CT23" s="155"/>
      <c r="CU23" s="155"/>
      <c r="CV23" s="155"/>
      <c r="CW23" s="155"/>
      <c r="CX23" s="155"/>
      <c r="CY23" s="155"/>
      <c r="CZ23" s="155"/>
      <c r="DA23" s="155"/>
      <c r="DB23" s="155"/>
      <c r="DC23" s="155"/>
      <c r="DD23" s="155"/>
      <c r="DE23" s="155"/>
      <c r="DF23" s="155"/>
      <c r="DG23" s="155"/>
      <c r="DH23" s="155"/>
      <c r="DI23" s="155"/>
      <c r="DJ23" s="155"/>
      <c r="DK23" s="155"/>
      <c r="DL23" s="155"/>
      <c r="DM23" s="155"/>
      <c r="DN23" s="155"/>
      <c r="DO23" s="155"/>
      <c r="DP23" s="155"/>
      <c r="DQ23" s="155"/>
      <c r="DR23" s="155"/>
      <c r="DS23" s="155"/>
      <c r="DT23" s="155"/>
      <c r="DU23" s="155"/>
      <c r="DV23" s="155"/>
      <c r="DW23" s="155"/>
      <c r="DX23" s="155"/>
      <c r="DY23" s="155"/>
      <c r="DZ23" s="155"/>
      <c r="EA23" s="155"/>
      <c r="EB23" s="155"/>
      <c r="EC23" s="155"/>
      <c r="ED23" s="155"/>
      <c r="EE23" s="155"/>
      <c r="EF23" s="155"/>
      <c r="EG23" s="155"/>
      <c r="EH23" s="155"/>
      <c r="EI23" s="155"/>
      <c r="EJ23" s="155"/>
      <c r="EK23" s="155"/>
      <c r="EL23" s="155"/>
      <c r="EM23" s="155"/>
      <c r="EN23" s="155"/>
      <c r="EO23" s="155"/>
      <c r="EP23" s="155"/>
      <c r="EQ23" s="155"/>
      <c r="ER23" s="155"/>
      <c r="ES23" s="155"/>
      <c r="ET23" s="155"/>
      <c r="EU23" s="155"/>
      <c r="EV23" s="155"/>
      <c r="EW23" s="155"/>
      <c r="EX23" s="155"/>
      <c r="EY23" s="155"/>
      <c r="EZ23" s="155"/>
      <c r="FA23" s="155"/>
      <c r="FB23" s="155"/>
      <c r="FC23" s="155"/>
      <c r="FD23" s="155"/>
      <c r="FE23" s="155"/>
      <c r="FF23" s="155"/>
      <c r="FG23" s="155"/>
      <c r="FH23" s="155"/>
      <c r="FI23" s="155"/>
      <c r="FJ23" s="155"/>
      <c r="FK23" s="155"/>
      <c r="FL23" s="155"/>
      <c r="FM23" s="155"/>
      <c r="FN23" s="155"/>
      <c r="FO23" s="155"/>
      <c r="FP23" s="155"/>
      <c r="FQ23" s="155"/>
      <c r="FR23" s="155"/>
      <c r="FS23" s="155"/>
      <c r="FT23" s="155"/>
      <c r="FU23" s="155"/>
      <c r="FV23" s="155"/>
      <c r="FW23" s="155"/>
      <c r="FX23" s="155"/>
      <c r="FY23" s="155"/>
      <c r="FZ23" s="155"/>
      <c r="GA23" s="155"/>
      <c r="GB23" s="155"/>
      <c r="GC23" s="155"/>
      <c r="GD23" s="155"/>
      <c r="GE23" s="155"/>
      <c r="GF23" s="155"/>
      <c r="GG23" s="155"/>
      <c r="GH23" s="155"/>
      <c r="GI23" s="155"/>
      <c r="GJ23" s="155"/>
      <c r="GK23" s="155"/>
      <c r="GL23" s="155"/>
      <c r="GM23" s="155"/>
      <c r="GN23" s="155"/>
      <c r="GO23" s="155"/>
      <c r="GP23" s="155"/>
      <c r="GQ23" s="155"/>
      <c r="GR23" s="155"/>
      <c r="GS23" s="155"/>
      <c r="GT23" s="155"/>
      <c r="GU23" s="155"/>
      <c r="GV23" s="155"/>
      <c r="GW23" s="155"/>
      <c r="GX23" s="155"/>
      <c r="GY23" s="155"/>
      <c r="GZ23" s="155"/>
      <c r="HA23" s="155"/>
      <c r="HB23" s="155"/>
      <c r="HC23" s="155"/>
      <c r="HD23" s="155"/>
      <c r="HE23" s="155"/>
      <c r="HF23" s="155"/>
      <c r="HG23" s="155"/>
      <c r="HH23" s="155"/>
      <c r="HI23" s="155"/>
      <c r="HJ23" s="155"/>
      <c r="HK23" s="155"/>
      <c r="HL23" s="155"/>
      <c r="HM23" s="155"/>
      <c r="HN23" s="155"/>
      <c r="HO23" s="155"/>
      <c r="HP23" s="155"/>
      <c r="HQ23" s="155"/>
      <c r="HR23" s="155"/>
      <c r="HS23" s="155"/>
      <c r="HT23" s="155"/>
      <c r="HU23" s="155"/>
      <c r="HV23" s="155"/>
      <c r="HW23" s="155"/>
      <c r="HX23" s="155"/>
      <c r="HY23" s="155"/>
      <c r="HZ23" s="155"/>
      <c r="IA23" s="155"/>
      <c r="IB23" s="155"/>
      <c r="IC23" s="155"/>
      <c r="ID23" s="155"/>
      <c r="IE23" s="155"/>
      <c r="IF23" s="155"/>
      <c r="IG23" s="155"/>
      <c r="IH23" s="155"/>
      <c r="II23" s="155"/>
      <c r="IJ23" s="155"/>
      <c r="IK23" s="155"/>
      <c r="IL23" s="155"/>
      <c r="IM23" s="155"/>
      <c r="IN23" s="155"/>
      <c r="IO23" s="155"/>
      <c r="IP23" s="155"/>
      <c r="IQ23" s="155"/>
      <c r="IR23" s="155"/>
      <c r="IS23" s="155"/>
      <c r="IT23" s="155"/>
      <c r="IU23" s="155"/>
      <c r="IV23" s="155"/>
    </row>
    <row r="24" spans="1:256" s="157" customFormat="1" ht="14.25" customHeight="1" x14ac:dyDescent="0.25">
      <c r="A24" s="155"/>
      <c r="B24" s="170"/>
      <c r="C24" s="152" t="s">
        <v>338</v>
      </c>
      <c r="D24" s="170"/>
      <c r="E24" s="155"/>
      <c r="F24" s="155"/>
      <c r="G24" s="155"/>
      <c r="H24" s="155"/>
      <c r="I24" s="155"/>
      <c r="J24" s="155"/>
      <c r="K24" s="155"/>
      <c r="L24" s="155"/>
      <c r="M24" s="155"/>
      <c r="N24" s="155"/>
      <c r="O24" s="155"/>
      <c r="P24" s="155"/>
      <c r="Q24" s="155"/>
      <c r="R24" s="155"/>
      <c r="S24" s="155"/>
      <c r="T24" s="155"/>
      <c r="U24" s="155"/>
      <c r="V24" s="155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5"/>
      <c r="AS24" s="155"/>
      <c r="AT24" s="155"/>
      <c r="AU24" s="155"/>
      <c r="AV24" s="155"/>
      <c r="AW24" s="155"/>
      <c r="AX24" s="155"/>
      <c r="AY24" s="155"/>
      <c r="AZ24" s="156"/>
      <c r="BA24" s="155"/>
      <c r="BB24" s="155"/>
      <c r="BC24" s="155"/>
      <c r="BD24" s="155"/>
      <c r="BE24" s="155"/>
      <c r="BF24" s="155"/>
      <c r="BG24" s="155"/>
      <c r="BH24" s="155"/>
      <c r="BI24" s="155"/>
      <c r="BJ24" s="155"/>
      <c r="BK24" s="155"/>
      <c r="BL24" s="155"/>
      <c r="BM24" s="155"/>
      <c r="BN24" s="155"/>
      <c r="BO24" s="155"/>
      <c r="BP24" s="155"/>
      <c r="BQ24" s="155"/>
      <c r="BR24" s="155"/>
      <c r="BS24" s="155"/>
      <c r="BT24" s="155"/>
      <c r="BU24" s="155"/>
      <c r="BV24" s="155"/>
      <c r="BW24" s="155"/>
      <c r="BX24" s="155"/>
      <c r="BY24" s="155"/>
      <c r="BZ24" s="155"/>
      <c r="CA24" s="155"/>
      <c r="CB24" s="155"/>
      <c r="CC24" s="155"/>
      <c r="CD24" s="155"/>
      <c r="CE24" s="155"/>
      <c r="CF24" s="155"/>
      <c r="CG24" s="155"/>
      <c r="CH24" s="155"/>
      <c r="CI24" s="155"/>
      <c r="CJ24" s="155"/>
      <c r="CK24" s="155"/>
      <c r="CL24" s="155"/>
      <c r="CM24" s="155"/>
      <c r="CN24" s="155"/>
      <c r="CO24" s="155"/>
      <c r="CP24" s="155"/>
      <c r="CQ24" s="155"/>
      <c r="CR24" s="155"/>
      <c r="CS24" s="155"/>
      <c r="CT24" s="155"/>
      <c r="CU24" s="155"/>
      <c r="CV24" s="155"/>
      <c r="CW24" s="155"/>
      <c r="CX24" s="155"/>
      <c r="CY24" s="155"/>
      <c r="CZ24" s="155"/>
      <c r="DA24" s="155"/>
      <c r="DB24" s="155"/>
      <c r="DC24" s="155"/>
      <c r="DD24" s="155"/>
      <c r="DE24" s="155"/>
      <c r="DF24" s="155"/>
      <c r="DG24" s="155"/>
      <c r="DH24" s="155"/>
      <c r="DI24" s="155"/>
      <c r="DJ24" s="155"/>
      <c r="DK24" s="155"/>
      <c r="DL24" s="155"/>
      <c r="DM24" s="155"/>
      <c r="DN24" s="155"/>
      <c r="DO24" s="155"/>
      <c r="DP24" s="155"/>
      <c r="DQ24" s="155"/>
      <c r="DR24" s="155"/>
      <c r="DS24" s="155"/>
      <c r="DT24" s="155"/>
      <c r="DU24" s="155"/>
      <c r="DV24" s="155"/>
      <c r="DW24" s="155"/>
      <c r="DX24" s="155"/>
      <c r="DY24" s="155"/>
      <c r="DZ24" s="155"/>
      <c r="EA24" s="155"/>
      <c r="EB24" s="155"/>
      <c r="EC24" s="155"/>
      <c r="ED24" s="155"/>
      <c r="EE24" s="155"/>
      <c r="EF24" s="155"/>
      <c r="EG24" s="155"/>
      <c r="EH24" s="155"/>
      <c r="EI24" s="155"/>
      <c r="EJ24" s="155"/>
      <c r="EK24" s="155"/>
      <c r="EL24" s="155"/>
      <c r="EM24" s="155"/>
      <c r="EN24" s="155"/>
      <c r="EO24" s="155"/>
      <c r="EP24" s="155"/>
      <c r="EQ24" s="155"/>
      <c r="ER24" s="155"/>
      <c r="ES24" s="155"/>
      <c r="ET24" s="155"/>
      <c r="EU24" s="155"/>
      <c r="EV24" s="155"/>
      <c r="EW24" s="155"/>
      <c r="EX24" s="155"/>
      <c r="EY24" s="155"/>
      <c r="EZ24" s="155"/>
      <c r="FA24" s="155"/>
      <c r="FB24" s="155"/>
      <c r="FC24" s="155"/>
      <c r="FD24" s="155"/>
      <c r="FE24" s="155"/>
      <c r="FF24" s="155"/>
      <c r="FG24" s="155"/>
      <c r="FH24" s="155"/>
      <c r="FI24" s="155"/>
      <c r="FJ24" s="155"/>
      <c r="FK24" s="155"/>
      <c r="FL24" s="155"/>
      <c r="FM24" s="155"/>
      <c r="FN24" s="155"/>
      <c r="FO24" s="155"/>
      <c r="FP24" s="155"/>
      <c r="FQ24" s="155"/>
      <c r="FR24" s="155"/>
      <c r="FS24" s="155"/>
      <c r="FT24" s="155"/>
      <c r="FU24" s="155"/>
      <c r="FV24" s="155"/>
      <c r="FW24" s="155"/>
      <c r="FX24" s="155"/>
      <c r="FY24" s="155"/>
      <c r="FZ24" s="155"/>
      <c r="GA24" s="155"/>
      <c r="GB24" s="155"/>
      <c r="GC24" s="155"/>
      <c r="GD24" s="155"/>
      <c r="GE24" s="155"/>
      <c r="GF24" s="155"/>
      <c r="GG24" s="155"/>
      <c r="GH24" s="155"/>
      <c r="GI24" s="155"/>
      <c r="GJ24" s="155"/>
      <c r="GK24" s="155"/>
      <c r="GL24" s="155"/>
      <c r="GM24" s="155"/>
      <c r="GN24" s="155"/>
      <c r="GO24" s="155"/>
      <c r="GP24" s="155"/>
      <c r="GQ24" s="155"/>
      <c r="GR24" s="155"/>
      <c r="GS24" s="155"/>
      <c r="GT24" s="155"/>
      <c r="GU24" s="155"/>
      <c r="GV24" s="155"/>
      <c r="GW24" s="155"/>
      <c r="GX24" s="155"/>
      <c r="GY24" s="155"/>
      <c r="GZ24" s="155"/>
      <c r="HA24" s="155"/>
      <c r="HB24" s="155"/>
      <c r="HC24" s="155"/>
      <c r="HD24" s="155"/>
      <c r="HE24" s="155"/>
      <c r="HF24" s="155"/>
      <c r="HG24" s="155"/>
      <c r="HH24" s="155"/>
      <c r="HI24" s="155"/>
      <c r="HJ24" s="155"/>
      <c r="HK24" s="155"/>
      <c r="HL24" s="155"/>
      <c r="HM24" s="155"/>
      <c r="HN24" s="155"/>
      <c r="HO24" s="155"/>
      <c r="HP24" s="155"/>
      <c r="HQ24" s="155"/>
      <c r="HR24" s="155"/>
      <c r="HS24" s="155"/>
      <c r="HT24" s="155"/>
      <c r="HU24" s="155"/>
      <c r="HV24" s="155"/>
      <c r="HW24" s="155"/>
      <c r="HX24" s="155"/>
      <c r="HY24" s="155"/>
      <c r="HZ24" s="155"/>
      <c r="IA24" s="155"/>
      <c r="IB24" s="155"/>
      <c r="IC24" s="155"/>
      <c r="ID24" s="155"/>
      <c r="IE24" s="155"/>
      <c r="IF24" s="155"/>
      <c r="IG24" s="155"/>
      <c r="IH24" s="155"/>
      <c r="II24" s="155"/>
      <c r="IJ24" s="155"/>
      <c r="IK24" s="155"/>
      <c r="IL24" s="155"/>
      <c r="IM24" s="155"/>
      <c r="IN24" s="155"/>
      <c r="IO24" s="155"/>
      <c r="IP24" s="155"/>
      <c r="IQ24" s="155"/>
      <c r="IR24" s="155"/>
      <c r="IS24" s="155"/>
      <c r="IT24" s="155"/>
      <c r="IU24" s="155"/>
      <c r="IV24" s="155"/>
    </row>
    <row r="25" spans="1:256" ht="7.5" customHeight="1" x14ac:dyDescent="0.2">
      <c r="B25" s="153"/>
      <c r="C25" s="160"/>
      <c r="D25" s="153"/>
    </row>
    <row r="26" spans="1:256" x14ac:dyDescent="0.2">
      <c r="B26" s="153"/>
      <c r="C26" s="162" t="s">
        <v>340</v>
      </c>
      <c r="D26" s="153"/>
    </row>
    <row r="27" spans="1:256" x14ac:dyDescent="0.2">
      <c r="B27" s="153"/>
      <c r="C27" s="162" t="s">
        <v>295</v>
      </c>
      <c r="D27" s="153"/>
    </row>
    <row r="28" spans="1:256" x14ac:dyDescent="0.2">
      <c r="B28" s="153"/>
      <c r="C28" s="162" t="s">
        <v>296</v>
      </c>
      <c r="D28" s="153"/>
    </row>
    <row r="29" spans="1:256" x14ac:dyDescent="0.2">
      <c r="B29" s="153"/>
      <c r="C29" s="162" t="s">
        <v>297</v>
      </c>
      <c r="D29" s="153"/>
    </row>
    <row r="30" spans="1:256" x14ac:dyDescent="0.2">
      <c r="B30" s="153"/>
      <c r="C30" s="162" t="s">
        <v>298</v>
      </c>
      <c r="D30" s="153"/>
    </row>
    <row r="31" spans="1:256" x14ac:dyDescent="0.2">
      <c r="B31" s="153"/>
      <c r="C31" s="164" t="s">
        <v>299</v>
      </c>
      <c r="D31" s="153"/>
    </row>
    <row r="32" spans="1:256" ht="15.75" customHeight="1" x14ac:dyDescent="0.2">
      <c r="B32" s="153"/>
      <c r="C32" s="162" t="s">
        <v>341</v>
      </c>
      <c r="D32" s="153"/>
    </row>
    <row r="33" spans="2:4" ht="8.25" customHeight="1" x14ac:dyDescent="0.2">
      <c r="B33" s="153"/>
      <c r="C33" s="162"/>
      <c r="D33" s="153"/>
    </row>
    <row r="34" spans="2:4" x14ac:dyDescent="0.2">
      <c r="B34" s="153"/>
      <c r="C34" s="162" t="s">
        <v>300</v>
      </c>
      <c r="D34" s="153"/>
    </row>
    <row r="35" spans="2:4" x14ac:dyDescent="0.2">
      <c r="B35" s="153"/>
      <c r="C35" s="162" t="s">
        <v>301</v>
      </c>
      <c r="D35" s="153"/>
    </row>
    <row r="36" spans="2:4" ht="15" customHeight="1" x14ac:dyDescent="0.2">
      <c r="B36" s="153"/>
      <c r="C36" s="162" t="s">
        <v>302</v>
      </c>
      <c r="D36" s="153"/>
    </row>
    <row r="37" spans="2:4" ht="15" customHeight="1" x14ac:dyDescent="0.2">
      <c r="B37" s="153"/>
      <c r="C37" s="162" t="s">
        <v>303</v>
      </c>
      <c r="D37" s="153"/>
    </row>
    <row r="38" spans="2:4" ht="15" customHeight="1" x14ac:dyDescent="0.2">
      <c r="B38" s="153"/>
      <c r="C38" s="162" t="s">
        <v>304</v>
      </c>
      <c r="D38" s="153"/>
    </row>
    <row r="39" spans="2:4" ht="15" customHeight="1" x14ac:dyDescent="0.2">
      <c r="B39" s="153"/>
      <c r="C39" s="162" t="s">
        <v>305</v>
      </c>
      <c r="D39" s="153"/>
    </row>
    <row r="40" spans="2:4" ht="15" customHeight="1" x14ac:dyDescent="0.2">
      <c r="B40" s="153"/>
      <c r="C40" s="165" t="s">
        <v>306</v>
      </c>
      <c r="D40" s="153"/>
    </row>
    <row r="41" spans="2:4" x14ac:dyDescent="0.2">
      <c r="B41" s="153"/>
      <c r="C41" s="164" t="s">
        <v>307</v>
      </c>
      <c r="D41" s="153"/>
    </row>
    <row r="42" spans="2:4" x14ac:dyDescent="0.2">
      <c r="B42" s="153"/>
      <c r="C42" s="164" t="s">
        <v>308</v>
      </c>
      <c r="D42" s="153"/>
    </row>
    <row r="43" spans="2:4" ht="15" customHeight="1" x14ac:dyDescent="0.2">
      <c r="B43" s="153"/>
      <c r="C43" s="165" t="s">
        <v>309</v>
      </c>
      <c r="D43" s="153"/>
    </row>
    <row r="44" spans="2:4" x14ac:dyDescent="0.2">
      <c r="B44" s="153"/>
      <c r="C44" s="162" t="s">
        <v>310</v>
      </c>
      <c r="D44" s="153"/>
    </row>
    <row r="45" spans="2:4" x14ac:dyDescent="0.2">
      <c r="B45" s="153"/>
      <c r="C45" s="162" t="s">
        <v>311</v>
      </c>
      <c r="D45" s="153"/>
    </row>
    <row r="46" spans="2:4" x14ac:dyDescent="0.2">
      <c r="B46" s="153"/>
      <c r="C46" s="164" t="s">
        <v>312</v>
      </c>
      <c r="D46" s="153"/>
    </row>
    <row r="47" spans="2:4" x14ac:dyDescent="0.2">
      <c r="B47" s="153"/>
      <c r="C47" s="164" t="s">
        <v>313</v>
      </c>
      <c r="D47" s="153"/>
    </row>
    <row r="48" spans="2:4" ht="9.75" customHeight="1" x14ac:dyDescent="0.2">
      <c r="B48" s="153"/>
      <c r="C48" s="160"/>
      <c r="D48" s="153"/>
    </row>
    <row r="49" spans="2:4" ht="15" collapsed="1" x14ac:dyDescent="0.25">
      <c r="B49" s="153"/>
      <c r="C49" s="159" t="s">
        <v>187</v>
      </c>
      <c r="D49" s="153"/>
    </row>
    <row r="50" spans="2:4" ht="15.75" hidden="1" customHeight="1" outlineLevel="1" x14ac:dyDescent="0.2">
      <c r="B50" s="153"/>
      <c r="C50" s="160" t="s">
        <v>342</v>
      </c>
      <c r="D50" s="153"/>
    </row>
    <row r="51" spans="2:4" hidden="1" outlineLevel="1" x14ac:dyDescent="0.2">
      <c r="B51" s="153"/>
      <c r="C51" s="160"/>
      <c r="D51" s="153"/>
    </row>
    <row r="52" spans="2:4" hidden="1" outlineLevel="1" x14ac:dyDescent="0.2">
      <c r="B52" s="153"/>
      <c r="C52" s="160" t="s">
        <v>52</v>
      </c>
      <c r="D52" s="153"/>
    </row>
    <row r="53" spans="2:4" hidden="1" outlineLevel="1" x14ac:dyDescent="0.2">
      <c r="B53" s="153"/>
      <c r="C53" s="160" t="s">
        <v>53</v>
      </c>
      <c r="D53" s="153"/>
    </row>
    <row r="54" spans="2:4" hidden="1" outlineLevel="1" x14ac:dyDescent="0.2">
      <c r="B54" s="153"/>
      <c r="C54" s="160"/>
      <c r="D54" s="153"/>
    </row>
    <row r="55" spans="2:4" hidden="1" outlineLevel="1" x14ac:dyDescent="0.2">
      <c r="B55" s="153"/>
      <c r="C55" s="160" t="s">
        <v>54</v>
      </c>
      <c r="D55" s="153"/>
    </row>
    <row r="56" spans="2:4" hidden="1" outlineLevel="1" x14ac:dyDescent="0.2">
      <c r="B56" s="153"/>
      <c r="C56" s="160" t="s">
        <v>55</v>
      </c>
      <c r="D56" s="153"/>
    </row>
    <row r="57" spans="2:4" hidden="1" outlineLevel="1" x14ac:dyDescent="0.2">
      <c r="B57" s="153"/>
      <c r="C57" s="160" t="s">
        <v>188</v>
      </c>
      <c r="D57" s="153"/>
    </row>
    <row r="58" spans="2:4" hidden="1" outlineLevel="1" x14ac:dyDescent="0.2">
      <c r="B58" s="153"/>
      <c r="C58" s="165" t="s">
        <v>189</v>
      </c>
      <c r="D58" s="153"/>
    </row>
    <row r="59" spans="2:4" hidden="1" outlineLevel="1" x14ac:dyDescent="0.2">
      <c r="B59" s="153"/>
      <c r="C59" s="162"/>
      <c r="D59" s="153"/>
    </row>
    <row r="60" spans="2:4" hidden="1" outlineLevel="1" x14ac:dyDescent="0.2">
      <c r="B60" s="153"/>
      <c r="C60" s="160" t="s">
        <v>190</v>
      </c>
      <c r="D60" s="153"/>
    </row>
    <row r="61" spans="2:4" hidden="1" outlineLevel="1" x14ac:dyDescent="0.2">
      <c r="B61" s="153"/>
      <c r="C61" s="160" t="s">
        <v>343</v>
      </c>
      <c r="D61" s="153"/>
    </row>
    <row r="62" spans="2:4" hidden="1" outlineLevel="1" x14ac:dyDescent="0.2">
      <c r="B62" s="153"/>
      <c r="C62" s="166" t="s">
        <v>191</v>
      </c>
      <c r="D62" s="153"/>
    </row>
    <row r="63" spans="2:4" ht="18" hidden="1" customHeight="1" outlineLevel="1" x14ac:dyDescent="0.2">
      <c r="B63" s="153"/>
      <c r="C63" s="160" t="s">
        <v>56</v>
      </c>
      <c r="D63" s="153"/>
    </row>
    <row r="64" spans="2:4" ht="13.5" hidden="1" customHeight="1" outlineLevel="1" x14ac:dyDescent="0.2">
      <c r="B64" s="153"/>
      <c r="C64" s="160" t="s">
        <v>57</v>
      </c>
      <c r="D64" s="153"/>
    </row>
    <row r="65" spans="2:4" hidden="1" outlineLevel="1" x14ac:dyDescent="0.2">
      <c r="B65" s="153"/>
      <c r="C65" s="160"/>
      <c r="D65" s="153"/>
    </row>
    <row r="66" spans="2:4" hidden="1" outlineLevel="1" x14ac:dyDescent="0.2">
      <c r="B66" s="153"/>
      <c r="C66" s="160" t="s">
        <v>192</v>
      </c>
      <c r="D66" s="153"/>
    </row>
    <row r="67" spans="2:4" hidden="1" outlineLevel="1" x14ac:dyDescent="0.2">
      <c r="B67" s="153"/>
      <c r="C67" s="160" t="s">
        <v>273</v>
      </c>
      <c r="D67" s="153"/>
    </row>
    <row r="68" spans="2:4" hidden="1" outlineLevel="1" x14ac:dyDescent="0.2">
      <c r="B68" s="153"/>
      <c r="C68" s="167" t="s">
        <v>58</v>
      </c>
      <c r="D68" s="153"/>
    </row>
    <row r="69" spans="2:4" hidden="1" outlineLevel="1" x14ac:dyDescent="0.2">
      <c r="B69" s="153"/>
      <c r="C69" s="161"/>
      <c r="D69" s="153"/>
    </row>
    <row r="70" spans="2:4" hidden="1" outlineLevel="1" x14ac:dyDescent="0.2">
      <c r="B70" s="153"/>
      <c r="C70" s="161" t="s">
        <v>344</v>
      </c>
      <c r="D70" s="153"/>
    </row>
    <row r="71" spans="2:4" hidden="1" outlineLevel="1" x14ac:dyDescent="0.2">
      <c r="B71" s="153"/>
      <c r="C71" s="160"/>
      <c r="D71" s="153"/>
    </row>
    <row r="72" spans="2:4" ht="9" customHeight="1" x14ac:dyDescent="0.2">
      <c r="B72" s="153"/>
      <c r="C72" s="160"/>
      <c r="D72" s="153"/>
    </row>
    <row r="73" spans="2:4" ht="15" collapsed="1" x14ac:dyDescent="0.25">
      <c r="B73" s="153"/>
      <c r="C73" s="159" t="s">
        <v>254</v>
      </c>
      <c r="D73" s="153"/>
    </row>
    <row r="74" spans="2:4" hidden="1" outlineLevel="1" x14ac:dyDescent="0.2">
      <c r="B74" s="153"/>
      <c r="C74" s="160" t="s">
        <v>0</v>
      </c>
      <c r="D74" s="153"/>
    </row>
    <row r="75" spans="2:4" hidden="1" outlineLevel="1" x14ac:dyDescent="0.2">
      <c r="B75" s="153"/>
      <c r="C75" s="160" t="s">
        <v>1</v>
      </c>
      <c r="D75" s="153"/>
    </row>
    <row r="76" spans="2:4" hidden="1" outlineLevel="1" x14ac:dyDescent="0.2">
      <c r="B76" s="153"/>
      <c r="C76" s="160" t="s">
        <v>2</v>
      </c>
      <c r="D76" s="153"/>
    </row>
    <row r="77" spans="2:4" hidden="1" outlineLevel="1" x14ac:dyDescent="0.2">
      <c r="B77" s="153"/>
      <c r="C77" s="160" t="s">
        <v>3</v>
      </c>
      <c r="D77" s="153"/>
    </row>
    <row r="78" spans="2:4" hidden="1" outlineLevel="1" x14ac:dyDescent="0.2">
      <c r="B78" s="153"/>
      <c r="C78" s="160" t="s">
        <v>314</v>
      </c>
      <c r="D78" s="153"/>
    </row>
    <row r="79" spans="2:4" hidden="1" outlineLevel="1" x14ac:dyDescent="0.2">
      <c r="B79" s="153"/>
      <c r="C79" s="164" t="s">
        <v>4</v>
      </c>
      <c r="D79" s="153"/>
    </row>
    <row r="80" spans="2:4" hidden="1" outlineLevel="1" x14ac:dyDescent="0.2">
      <c r="B80" s="153"/>
      <c r="C80" s="164" t="s">
        <v>5</v>
      </c>
      <c r="D80" s="153"/>
    </row>
    <row r="81" spans="2:4" hidden="1" outlineLevel="1" x14ac:dyDescent="0.2">
      <c r="B81" s="153"/>
      <c r="C81" s="164"/>
      <c r="D81" s="153"/>
    </row>
    <row r="82" spans="2:4" hidden="1" outlineLevel="1" x14ac:dyDescent="0.2">
      <c r="B82" s="153"/>
      <c r="C82" s="160" t="s">
        <v>315</v>
      </c>
      <c r="D82" s="153"/>
    </row>
    <row r="83" spans="2:4" hidden="1" outlineLevel="1" x14ac:dyDescent="0.2">
      <c r="B83" s="153"/>
      <c r="C83" s="164" t="s">
        <v>316</v>
      </c>
      <c r="D83" s="153"/>
    </row>
    <row r="84" spans="2:4" hidden="1" outlineLevel="1" x14ac:dyDescent="0.2">
      <c r="B84" s="153"/>
      <c r="C84" s="164" t="s">
        <v>5</v>
      </c>
      <c r="D84" s="153"/>
    </row>
    <row r="85" spans="2:4" ht="19.5" hidden="1" customHeight="1" outlineLevel="1" x14ac:dyDescent="0.2">
      <c r="B85" s="153"/>
      <c r="C85" s="161" t="s">
        <v>6</v>
      </c>
      <c r="D85" s="153"/>
    </row>
    <row r="86" spans="2:4" hidden="1" outlineLevel="1" x14ac:dyDescent="0.2">
      <c r="B86" s="153"/>
      <c r="C86" s="161" t="s">
        <v>7</v>
      </c>
      <c r="D86" s="153"/>
    </row>
    <row r="87" spans="2:4" hidden="1" outlineLevel="1" x14ac:dyDescent="0.2">
      <c r="B87" s="153"/>
      <c r="C87" s="161" t="s">
        <v>8</v>
      </c>
      <c r="D87" s="153"/>
    </row>
    <row r="88" spans="2:4" ht="18.75" hidden="1" customHeight="1" outlineLevel="1" x14ac:dyDescent="0.2">
      <c r="B88" s="153"/>
      <c r="C88" s="160" t="s">
        <v>345</v>
      </c>
      <c r="D88" s="153"/>
    </row>
    <row r="89" spans="2:4" ht="8.25" customHeight="1" x14ac:dyDescent="0.2">
      <c r="B89" s="153"/>
      <c r="C89" s="160"/>
      <c r="D89" s="153"/>
    </row>
    <row r="90" spans="2:4" ht="15" collapsed="1" x14ac:dyDescent="0.25">
      <c r="B90" s="153"/>
      <c r="C90" s="168" t="s">
        <v>193</v>
      </c>
      <c r="D90" s="153"/>
    </row>
    <row r="91" spans="2:4" ht="7.5" hidden="1" customHeight="1" outlineLevel="1" x14ac:dyDescent="0.2">
      <c r="B91" s="153"/>
      <c r="C91" s="161"/>
      <c r="D91" s="153"/>
    </row>
    <row r="92" spans="2:4" hidden="1" outlineLevel="1" x14ac:dyDescent="0.2">
      <c r="B92" s="153"/>
      <c r="C92" s="164" t="s">
        <v>317</v>
      </c>
      <c r="D92" s="153"/>
    </row>
    <row r="93" spans="2:4" hidden="1" outlineLevel="1" x14ac:dyDescent="0.2">
      <c r="B93" s="153"/>
      <c r="C93" s="164" t="s">
        <v>318</v>
      </c>
      <c r="D93" s="153"/>
    </row>
    <row r="94" spans="2:4" ht="15" hidden="1" customHeight="1" outlineLevel="1" x14ac:dyDescent="0.2">
      <c r="B94" s="153"/>
      <c r="C94" s="164" t="s">
        <v>194</v>
      </c>
      <c r="D94" s="153"/>
    </row>
    <row r="95" spans="2:4" ht="15" hidden="1" customHeight="1" outlineLevel="1" x14ac:dyDescent="0.2">
      <c r="B95" s="153"/>
      <c r="C95" s="164" t="s">
        <v>165</v>
      </c>
      <c r="D95" s="153"/>
    </row>
    <row r="96" spans="2:4" ht="15" hidden="1" customHeight="1" outlineLevel="1" x14ac:dyDescent="0.2">
      <c r="B96" s="153"/>
      <c r="C96" s="164" t="s">
        <v>166</v>
      </c>
      <c r="D96" s="153"/>
    </row>
    <row r="97" spans="2:4" ht="8.25" customHeight="1" x14ac:dyDescent="0.2">
      <c r="B97" s="153"/>
      <c r="C97" s="161"/>
      <c r="D97" s="153"/>
    </row>
    <row r="98" spans="2:4" ht="15" collapsed="1" x14ac:dyDescent="0.25">
      <c r="B98" s="153"/>
      <c r="C98" s="159" t="s">
        <v>59</v>
      </c>
      <c r="D98" s="153"/>
    </row>
    <row r="99" spans="2:4" ht="15" hidden="1" customHeight="1" outlineLevel="1" x14ac:dyDescent="0.2">
      <c r="B99" s="153"/>
      <c r="C99" s="160" t="s">
        <v>195</v>
      </c>
      <c r="D99" s="153"/>
    </row>
    <row r="100" spans="2:4" hidden="1" outlineLevel="1" x14ac:dyDescent="0.2">
      <c r="B100" s="153"/>
      <c r="C100" s="160" t="s">
        <v>274</v>
      </c>
      <c r="D100" s="153"/>
    </row>
    <row r="101" spans="2:4" hidden="1" outlineLevel="1" x14ac:dyDescent="0.2">
      <c r="B101" s="153"/>
      <c r="C101" s="160" t="s">
        <v>275</v>
      </c>
      <c r="D101" s="153"/>
    </row>
    <row r="102" spans="2:4" hidden="1" outlineLevel="1" x14ac:dyDescent="0.2">
      <c r="B102" s="153"/>
      <c r="C102" s="160" t="s">
        <v>196</v>
      </c>
      <c r="D102" s="153"/>
    </row>
    <row r="103" spans="2:4" ht="19.5" hidden="1" customHeight="1" outlineLevel="1" x14ac:dyDescent="0.2">
      <c r="B103" s="153"/>
      <c r="C103" s="162" t="s">
        <v>346</v>
      </c>
      <c r="D103" s="153"/>
    </row>
    <row r="104" spans="2:4" hidden="1" outlineLevel="1" x14ac:dyDescent="0.2">
      <c r="B104" s="153"/>
      <c r="C104" s="162" t="s">
        <v>197</v>
      </c>
      <c r="D104" s="153"/>
    </row>
    <row r="105" spans="2:4" hidden="1" outlineLevel="1" x14ac:dyDescent="0.2">
      <c r="B105" s="153"/>
      <c r="C105" s="162" t="s">
        <v>198</v>
      </c>
      <c r="D105" s="153"/>
    </row>
    <row r="106" spans="2:4" ht="21.75" hidden="1" customHeight="1" outlineLevel="1" x14ac:dyDescent="0.2">
      <c r="B106" s="153"/>
      <c r="C106" s="160" t="s">
        <v>60</v>
      </c>
      <c r="D106" s="153"/>
    </row>
    <row r="107" spans="2:4" hidden="1" outlineLevel="1" x14ac:dyDescent="0.2">
      <c r="B107" s="153"/>
      <c r="C107" s="160" t="s">
        <v>347</v>
      </c>
      <c r="D107" s="153"/>
    </row>
    <row r="108" spans="2:4" hidden="1" outlineLevel="1" x14ac:dyDescent="0.2">
      <c r="B108" s="153"/>
      <c r="C108" s="160"/>
      <c r="D108" s="153"/>
    </row>
    <row r="109" spans="2:4" hidden="1" outlineLevel="1" x14ac:dyDescent="0.2">
      <c r="B109" s="153"/>
      <c r="C109" s="160" t="s">
        <v>61</v>
      </c>
      <c r="D109" s="153"/>
    </row>
    <row r="110" spans="2:4" ht="7.5" hidden="1" customHeight="1" outlineLevel="1" x14ac:dyDescent="0.2">
      <c r="B110" s="153"/>
      <c r="C110" s="160"/>
      <c r="D110" s="153"/>
    </row>
    <row r="111" spans="2:4" ht="14.25" hidden="1" customHeight="1" outlineLevel="1" x14ac:dyDescent="0.2">
      <c r="B111" s="153"/>
      <c r="C111" s="160" t="s">
        <v>348</v>
      </c>
      <c r="D111" s="153"/>
    </row>
    <row r="112" spans="2:4" ht="14.25" hidden="1" customHeight="1" outlineLevel="1" x14ac:dyDescent="0.2">
      <c r="B112" s="153"/>
      <c r="C112" s="160" t="s">
        <v>210</v>
      </c>
      <c r="D112" s="153"/>
    </row>
    <row r="113" spans="2:4" ht="14.25" hidden="1" customHeight="1" outlineLevel="1" x14ac:dyDescent="0.2">
      <c r="B113" s="153"/>
      <c r="C113" s="160" t="s">
        <v>211</v>
      </c>
      <c r="D113" s="153"/>
    </row>
    <row r="114" spans="2:4" ht="14.25" hidden="1" customHeight="1" outlineLevel="1" x14ac:dyDescent="0.2">
      <c r="B114" s="153"/>
      <c r="C114" s="160" t="s">
        <v>319</v>
      </c>
      <c r="D114" s="153"/>
    </row>
    <row r="115" spans="2:4" hidden="1" outlineLevel="1" x14ac:dyDescent="0.2">
      <c r="B115" s="153"/>
      <c r="C115" s="160" t="s">
        <v>320</v>
      </c>
      <c r="D115" s="153"/>
    </row>
    <row r="116" spans="2:4" hidden="1" outlineLevel="1" x14ac:dyDescent="0.2">
      <c r="B116" s="153"/>
      <c r="C116" s="160" t="s">
        <v>321</v>
      </c>
      <c r="D116" s="153"/>
    </row>
    <row r="117" spans="2:4" ht="18.75" hidden="1" customHeight="1" outlineLevel="1" x14ac:dyDescent="0.2">
      <c r="B117" s="153"/>
      <c r="C117" s="160" t="s">
        <v>212</v>
      </c>
      <c r="D117" s="153"/>
    </row>
    <row r="118" spans="2:4" ht="14.25" hidden="1" customHeight="1" outlineLevel="1" x14ac:dyDescent="0.2">
      <c r="B118" s="153"/>
      <c r="C118" s="164" t="s">
        <v>213</v>
      </c>
      <c r="D118" s="153"/>
    </row>
    <row r="119" spans="2:4" ht="14.25" hidden="1" customHeight="1" outlineLevel="1" x14ac:dyDescent="0.2">
      <c r="B119" s="153"/>
      <c r="C119" s="160" t="s">
        <v>214</v>
      </c>
      <c r="D119" s="153"/>
    </row>
    <row r="120" spans="2:4" ht="14.25" hidden="1" customHeight="1" outlineLevel="1" x14ac:dyDescent="0.2">
      <c r="B120" s="153"/>
      <c r="C120" s="164" t="s">
        <v>215</v>
      </c>
      <c r="D120" s="153"/>
    </row>
    <row r="121" spans="2:4" ht="14.25" hidden="1" customHeight="1" outlineLevel="1" x14ac:dyDescent="0.2">
      <c r="B121" s="153"/>
      <c r="C121" s="165" t="s">
        <v>216</v>
      </c>
      <c r="D121" s="153"/>
    </row>
    <row r="122" spans="2:4" ht="14.25" hidden="1" customHeight="1" outlineLevel="1" x14ac:dyDescent="0.2">
      <c r="B122" s="153"/>
      <c r="C122" s="165" t="s">
        <v>217</v>
      </c>
      <c r="D122" s="153"/>
    </row>
    <row r="123" spans="2:4" ht="14.25" hidden="1" customHeight="1" outlineLevel="1" x14ac:dyDescent="0.2">
      <c r="B123" s="153"/>
      <c r="C123" s="165"/>
      <c r="D123" s="153"/>
    </row>
    <row r="124" spans="2:4" ht="14.25" hidden="1" customHeight="1" outlineLevel="1" x14ac:dyDescent="0.2">
      <c r="B124" s="153"/>
      <c r="C124" s="162" t="s">
        <v>349</v>
      </c>
      <c r="D124" s="153"/>
    </row>
    <row r="125" spans="2:4" ht="14.25" hidden="1" customHeight="1" outlineLevel="1" x14ac:dyDescent="0.2">
      <c r="B125" s="153"/>
      <c r="C125" s="164" t="s">
        <v>218</v>
      </c>
      <c r="D125" s="153"/>
    </row>
    <row r="126" spans="2:4" ht="14.25" hidden="1" customHeight="1" outlineLevel="1" x14ac:dyDescent="0.2">
      <c r="B126" s="153"/>
      <c r="C126" s="164" t="s">
        <v>219</v>
      </c>
      <c r="D126" s="153"/>
    </row>
    <row r="127" spans="2:4" ht="14.25" hidden="1" customHeight="1" outlineLevel="1" x14ac:dyDescent="0.2">
      <c r="B127" s="153"/>
      <c r="C127" s="164" t="s">
        <v>220</v>
      </c>
      <c r="D127" s="153"/>
    </row>
    <row r="128" spans="2:4" ht="14.25" hidden="1" customHeight="1" outlineLevel="1" x14ac:dyDescent="0.2">
      <c r="B128" s="153"/>
      <c r="C128" s="164" t="s">
        <v>221</v>
      </c>
      <c r="D128" s="153"/>
    </row>
    <row r="129" spans="2:4" hidden="1" outlineLevel="1" x14ac:dyDescent="0.2">
      <c r="B129" s="153"/>
      <c r="C129" s="165"/>
      <c r="D129" s="153"/>
    </row>
    <row r="130" spans="2:4" ht="10.5" customHeight="1" x14ac:dyDescent="0.2">
      <c r="B130" s="153"/>
      <c r="C130" s="165"/>
      <c r="D130" s="153"/>
    </row>
    <row r="131" spans="2:4" ht="15" collapsed="1" x14ac:dyDescent="0.25">
      <c r="B131" s="153"/>
      <c r="C131" s="168" t="s">
        <v>62</v>
      </c>
      <c r="D131" s="153"/>
    </row>
    <row r="132" spans="2:4" ht="15" hidden="1" customHeight="1" outlineLevel="1" x14ac:dyDescent="0.2">
      <c r="B132" s="153"/>
      <c r="C132" s="165" t="s">
        <v>63</v>
      </c>
      <c r="D132" s="153"/>
    </row>
    <row r="133" spans="2:4" hidden="1" outlineLevel="1" x14ac:dyDescent="0.2">
      <c r="B133" s="153"/>
      <c r="C133" s="165" t="s">
        <v>199</v>
      </c>
      <c r="D133" s="153"/>
    </row>
    <row r="134" spans="2:4" hidden="1" outlineLevel="1" x14ac:dyDescent="0.2">
      <c r="B134" s="153"/>
      <c r="C134" s="165" t="s">
        <v>276</v>
      </c>
      <c r="D134" s="153"/>
    </row>
    <row r="135" spans="2:4" hidden="1" outlineLevel="1" x14ac:dyDescent="0.2">
      <c r="B135" s="153"/>
      <c r="C135" s="165" t="s">
        <v>200</v>
      </c>
      <c r="D135" s="153"/>
    </row>
    <row r="136" spans="2:4" hidden="1" outlineLevel="1" x14ac:dyDescent="0.2">
      <c r="B136" s="153"/>
      <c r="C136" s="165" t="s">
        <v>350</v>
      </c>
      <c r="D136" s="153"/>
    </row>
    <row r="137" spans="2:4" ht="17.25" hidden="1" customHeight="1" outlineLevel="1" x14ac:dyDescent="0.2">
      <c r="B137" s="153"/>
      <c r="C137" s="165" t="s">
        <v>64</v>
      </c>
      <c r="D137" s="153"/>
    </row>
    <row r="138" spans="2:4" hidden="1" outlineLevel="1" x14ac:dyDescent="0.2">
      <c r="B138" s="153"/>
      <c r="C138" s="165" t="s">
        <v>351</v>
      </c>
      <c r="D138" s="153"/>
    </row>
    <row r="139" spans="2:4" hidden="1" outlineLevel="1" x14ac:dyDescent="0.2">
      <c r="B139" s="153"/>
      <c r="C139" s="165" t="s">
        <v>65</v>
      </c>
      <c r="D139" s="153"/>
    </row>
    <row r="140" spans="2:4" ht="10.5" customHeight="1" x14ac:dyDescent="0.2">
      <c r="B140" s="153"/>
      <c r="C140" s="160"/>
      <c r="D140" s="153"/>
    </row>
    <row r="141" spans="2:4" ht="15" collapsed="1" x14ac:dyDescent="0.25">
      <c r="B141" s="153"/>
      <c r="C141" s="168" t="s">
        <v>9</v>
      </c>
      <c r="D141" s="153"/>
    </row>
    <row r="142" spans="2:4" ht="15" hidden="1" customHeight="1" outlineLevel="1" x14ac:dyDescent="0.2">
      <c r="B142" s="153"/>
      <c r="C142" s="165" t="s">
        <v>157</v>
      </c>
      <c r="D142" s="153"/>
    </row>
    <row r="143" spans="2:4" ht="14.25" hidden="1" customHeight="1" outlineLevel="1" x14ac:dyDescent="0.2">
      <c r="B143" s="153"/>
      <c r="C143" s="162" t="s">
        <v>158</v>
      </c>
      <c r="D143" s="153"/>
    </row>
    <row r="144" spans="2:4" ht="15.75" hidden="1" customHeight="1" outlineLevel="1" x14ac:dyDescent="0.2">
      <c r="B144" s="153"/>
      <c r="C144" s="165" t="s">
        <v>322</v>
      </c>
      <c r="D144" s="153"/>
    </row>
    <row r="145" spans="2:4" hidden="1" outlineLevel="1" x14ac:dyDescent="0.2">
      <c r="B145" s="153"/>
      <c r="C145" s="165" t="s">
        <v>323</v>
      </c>
      <c r="D145" s="153"/>
    </row>
    <row r="146" spans="2:4" ht="17.25" hidden="1" customHeight="1" outlineLevel="1" x14ac:dyDescent="0.2">
      <c r="B146" s="153"/>
      <c r="C146" s="165" t="s">
        <v>159</v>
      </c>
      <c r="D146" s="153"/>
    </row>
    <row r="147" spans="2:4" ht="14.25" hidden="1" customHeight="1" outlineLevel="1" x14ac:dyDescent="0.2">
      <c r="B147" s="153"/>
      <c r="C147" s="162" t="s">
        <v>160</v>
      </c>
      <c r="D147" s="153"/>
    </row>
    <row r="148" spans="2:4" ht="14.25" hidden="1" customHeight="1" outlineLevel="1" x14ac:dyDescent="0.2">
      <c r="B148" s="153"/>
      <c r="C148" s="162" t="s">
        <v>161</v>
      </c>
      <c r="D148" s="153"/>
    </row>
    <row r="149" spans="2:4" ht="14.25" hidden="1" customHeight="1" outlineLevel="1" x14ac:dyDescent="0.2">
      <c r="B149" s="153"/>
      <c r="C149" s="162" t="s">
        <v>162</v>
      </c>
      <c r="D149" s="153"/>
    </row>
    <row r="150" spans="2:4" ht="18.75" hidden="1" customHeight="1" outlineLevel="1" x14ac:dyDescent="0.2">
      <c r="B150" s="153"/>
      <c r="C150" s="165" t="s">
        <v>324</v>
      </c>
      <c r="D150" s="153"/>
    </row>
    <row r="151" spans="2:4" ht="14.25" hidden="1" customHeight="1" outlineLevel="1" x14ac:dyDescent="0.2">
      <c r="B151" s="153"/>
      <c r="C151" s="162" t="s">
        <v>325</v>
      </c>
      <c r="D151" s="153"/>
    </row>
    <row r="152" spans="2:4" ht="13.5" hidden="1" customHeight="1" outlineLevel="1" x14ac:dyDescent="0.2">
      <c r="B152" s="153"/>
      <c r="C152" s="162" t="s">
        <v>326</v>
      </c>
      <c r="D152" s="153"/>
    </row>
    <row r="153" spans="2:4" ht="20.25" hidden="1" customHeight="1" outlineLevel="1" x14ac:dyDescent="0.25">
      <c r="B153" s="153"/>
      <c r="C153" s="168" t="s">
        <v>163</v>
      </c>
      <c r="D153" s="153"/>
    </row>
    <row r="154" spans="2:4" ht="15" hidden="1" outlineLevel="1" x14ac:dyDescent="0.25">
      <c r="B154" s="153"/>
      <c r="C154" s="168" t="s">
        <v>164</v>
      </c>
      <c r="D154" s="153"/>
    </row>
    <row r="155" spans="2:4" ht="10.5" customHeight="1" x14ac:dyDescent="0.2">
      <c r="B155" s="153"/>
      <c r="C155" s="160"/>
      <c r="D155" s="153"/>
    </row>
    <row r="156" spans="2:4" ht="15" collapsed="1" x14ac:dyDescent="0.25">
      <c r="B156" s="153"/>
      <c r="C156" s="168" t="s">
        <v>277</v>
      </c>
      <c r="D156" s="153"/>
    </row>
    <row r="157" spans="2:4" hidden="1" outlineLevel="1" x14ac:dyDescent="0.2">
      <c r="B157" s="153"/>
      <c r="C157" s="164" t="s">
        <v>317</v>
      </c>
      <c r="D157" s="153"/>
    </row>
    <row r="158" spans="2:4" hidden="1" outlineLevel="1" x14ac:dyDescent="0.2">
      <c r="B158" s="153"/>
      <c r="C158" s="164" t="s">
        <v>318</v>
      </c>
      <c r="D158" s="153"/>
    </row>
    <row r="159" spans="2:4" ht="14.25" hidden="1" customHeight="1" outlineLevel="1" x14ac:dyDescent="0.2">
      <c r="B159" s="153"/>
      <c r="C159" s="164" t="s">
        <v>201</v>
      </c>
      <c r="D159" s="153"/>
    </row>
    <row r="160" spans="2:4" ht="14.25" hidden="1" customHeight="1" outlineLevel="1" x14ac:dyDescent="0.2">
      <c r="B160" s="153"/>
      <c r="C160" s="164" t="s">
        <v>165</v>
      </c>
      <c r="D160" s="153"/>
    </row>
    <row r="161" spans="2:4" ht="14.25" hidden="1" customHeight="1" outlineLevel="1" x14ac:dyDescent="0.2">
      <c r="B161" s="153"/>
      <c r="C161" s="164" t="s">
        <v>166</v>
      </c>
      <c r="D161" s="153"/>
    </row>
    <row r="162" spans="2:4" hidden="1" outlineLevel="1" x14ac:dyDescent="0.2">
      <c r="B162" s="153"/>
      <c r="C162" s="160"/>
      <c r="D162" s="153"/>
    </row>
    <row r="163" spans="2:4" hidden="1" outlineLevel="1" x14ac:dyDescent="0.2">
      <c r="B163" s="153"/>
      <c r="C163" s="161" t="s">
        <v>352</v>
      </c>
      <c r="D163" s="153"/>
    </row>
    <row r="164" spans="2:4" hidden="1" outlineLevel="1" x14ac:dyDescent="0.2">
      <c r="B164" s="153"/>
      <c r="C164" s="160"/>
      <c r="D164" s="153"/>
    </row>
    <row r="165" spans="2:4" ht="8.25" customHeight="1" x14ac:dyDescent="0.2">
      <c r="B165" s="153"/>
      <c r="C165" s="160"/>
      <c r="D165" s="153"/>
    </row>
    <row r="166" spans="2:4" ht="8.25" customHeight="1" x14ac:dyDescent="0.2">
      <c r="B166" s="153"/>
      <c r="C166" s="160"/>
      <c r="D166" s="153"/>
    </row>
  </sheetData>
  <phoneticPr fontId="36" type="noConversion"/>
  <printOptions horizontalCentered="1"/>
  <pageMargins left="0.15748031496062992" right="0.15748031496062992" top="0.6692913385826772" bottom="0.78740157480314965" header="0.31496062992125984" footer="0.51181102362204722"/>
  <pageSetup paperSize="9" scale="80" orientation="portrait" verticalDpi="300" r:id="rId1"/>
  <headerFooter alignWithMargins="0">
    <oddFooter>Page &amp;P of &amp;N</oddFooter>
  </headerFooter>
  <rowBreaks count="1" manualBreakCount="1">
    <brk id="97" min="1" max="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B1:BA38"/>
  <sheetViews>
    <sheetView showGridLines="0" workbookViewId="0">
      <selection activeCell="D17" sqref="D17"/>
    </sheetView>
  </sheetViews>
  <sheetFormatPr defaultRowHeight="12.75" x14ac:dyDescent="0.2"/>
  <cols>
    <col min="1" max="1" width="4.7109375" style="3" customWidth="1"/>
    <col min="2" max="2" width="4" style="3" customWidth="1"/>
    <col min="3" max="7" width="11.7109375" style="3" customWidth="1"/>
    <col min="8" max="12" width="8.42578125" style="3" customWidth="1"/>
    <col min="13" max="13" width="0.5703125" style="3" customWidth="1"/>
    <col min="14" max="51" width="9.140625" style="3"/>
    <col min="52" max="53" width="9.140625" style="21"/>
    <col min="54" max="16384" width="9.140625" style="3"/>
  </cols>
  <sheetData>
    <row r="1" spans="2:53" ht="9" customHeight="1" thickBot="1" x14ac:dyDescent="0.25"/>
    <row r="2" spans="2:53" ht="5.25" customHeight="1" x14ac:dyDescent="0.2">
      <c r="B2" s="37"/>
      <c r="C2" s="38"/>
      <c r="D2" s="38"/>
      <c r="E2" s="38"/>
      <c r="F2" s="38"/>
      <c r="G2" s="38"/>
      <c r="H2" s="38"/>
      <c r="I2" s="38"/>
      <c r="J2" s="38"/>
      <c r="K2" s="38"/>
      <c r="L2" s="38"/>
      <c r="M2" s="39"/>
    </row>
    <row r="3" spans="2:53" ht="5.25" customHeight="1" x14ac:dyDescent="0.2">
      <c r="B3" s="40"/>
      <c r="C3" s="41"/>
      <c r="D3" s="41"/>
      <c r="E3" s="41"/>
      <c r="F3" s="41"/>
      <c r="G3" s="41"/>
      <c r="H3" s="41"/>
      <c r="I3" s="41"/>
      <c r="J3" s="41"/>
      <c r="K3" s="41"/>
      <c r="L3" s="41"/>
      <c r="M3" s="42"/>
    </row>
    <row r="4" spans="2:53" ht="25.5" customHeight="1" x14ac:dyDescent="0.45">
      <c r="B4" s="129"/>
      <c r="C4" s="292" t="str">
        <f>TRIM(Sheet1!$BM$2)</f>
        <v>GLOBAL INTERTRADE PROPERTY MANAGEMENT PTY LTD</v>
      </c>
      <c r="D4" s="292"/>
      <c r="E4" s="292"/>
      <c r="F4" s="292"/>
      <c r="G4" s="292"/>
      <c r="H4" s="292"/>
      <c r="I4" s="292"/>
      <c r="J4" s="292"/>
      <c r="K4" s="292"/>
      <c r="L4" s="292"/>
      <c r="M4" s="130"/>
    </row>
    <row r="5" spans="2:53" ht="6" customHeight="1" x14ac:dyDescent="0.35">
      <c r="B5" s="4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42"/>
    </row>
    <row r="6" spans="2:53" ht="15.75" customHeight="1" x14ac:dyDescent="0.25">
      <c r="B6" s="296" t="s">
        <v>267</v>
      </c>
      <c r="C6" s="297"/>
      <c r="D6" s="297"/>
      <c r="E6" s="297"/>
      <c r="F6" s="297"/>
      <c r="G6" s="297"/>
      <c r="H6" s="297"/>
      <c r="I6" s="297"/>
      <c r="J6" s="297"/>
      <c r="K6" s="297"/>
      <c r="L6" s="297"/>
      <c r="M6" s="42"/>
    </row>
    <row r="7" spans="2:53" ht="6" customHeight="1" x14ac:dyDescent="0.2">
      <c r="B7" s="40"/>
      <c r="C7" s="41"/>
      <c r="D7" s="41"/>
      <c r="E7" s="120"/>
      <c r="F7" s="10"/>
      <c r="G7" s="10"/>
      <c r="H7" s="121"/>
      <c r="I7" s="121"/>
      <c r="J7" s="121"/>
      <c r="K7" s="121"/>
      <c r="L7" s="121"/>
      <c r="M7" s="42"/>
    </row>
    <row r="8" spans="2:53" ht="6" customHeight="1" x14ac:dyDescent="0.2">
      <c r="B8" s="40"/>
      <c r="C8" s="41"/>
      <c r="D8" s="41"/>
      <c r="E8" s="41"/>
      <c r="F8" s="41"/>
      <c r="G8" s="41"/>
      <c r="H8" s="41"/>
      <c r="I8" s="41"/>
      <c r="J8" s="41"/>
      <c r="K8" s="41"/>
      <c r="L8" s="41"/>
      <c r="M8" s="42"/>
    </row>
    <row r="9" spans="2:53" s="131" customFormat="1" x14ac:dyDescent="0.2">
      <c r="B9" s="122" t="s">
        <v>255</v>
      </c>
      <c r="C9" s="123" t="s">
        <v>331</v>
      </c>
      <c r="D9" s="124"/>
      <c r="E9" s="124"/>
      <c r="F9" s="124"/>
      <c r="G9" s="124"/>
      <c r="H9" s="124"/>
      <c r="I9" s="124"/>
      <c r="J9" s="124"/>
      <c r="K9" s="124"/>
      <c r="L9" s="124"/>
      <c r="M9" s="125"/>
      <c r="AZ9" s="132"/>
      <c r="BA9" s="132"/>
    </row>
    <row r="10" spans="2:53" ht="12.75" customHeight="1" x14ac:dyDescent="0.2">
      <c r="B10" s="126"/>
      <c r="C10" s="123"/>
      <c r="D10" s="41"/>
      <c r="E10" s="41"/>
      <c r="F10" s="41"/>
      <c r="G10" s="41"/>
      <c r="H10" s="41"/>
      <c r="I10" s="41"/>
      <c r="J10" s="41"/>
      <c r="K10" s="41"/>
      <c r="L10" s="41"/>
      <c r="M10" s="42"/>
    </row>
    <row r="11" spans="2:53" s="131" customFormat="1" x14ac:dyDescent="0.2">
      <c r="B11" s="122" t="s">
        <v>256</v>
      </c>
      <c r="C11" s="123" t="s">
        <v>332</v>
      </c>
      <c r="D11" s="124"/>
      <c r="E11" s="124"/>
      <c r="F11" s="124"/>
      <c r="G11" s="124"/>
      <c r="H11" s="124"/>
      <c r="I11" s="124"/>
      <c r="J11" s="124"/>
      <c r="K11" s="124"/>
      <c r="L11" s="124"/>
      <c r="M11" s="125"/>
      <c r="AZ11" s="132"/>
      <c r="BA11" s="132"/>
    </row>
    <row r="12" spans="2:53" ht="12.75" customHeight="1" x14ac:dyDescent="0.2">
      <c r="B12" s="126"/>
      <c r="C12" s="123"/>
      <c r="D12" s="41"/>
      <c r="E12" s="41"/>
      <c r="F12" s="41"/>
      <c r="G12" s="41"/>
      <c r="H12" s="41"/>
      <c r="I12" s="41"/>
      <c r="J12" s="41"/>
      <c r="K12" s="41"/>
      <c r="L12" s="41"/>
      <c r="M12" s="42"/>
    </row>
    <row r="13" spans="2:53" s="131" customFormat="1" x14ac:dyDescent="0.2">
      <c r="B13" s="122" t="s">
        <v>257</v>
      </c>
      <c r="C13" s="123" t="s">
        <v>174</v>
      </c>
      <c r="D13" s="124"/>
      <c r="E13" s="124"/>
      <c r="F13" s="124"/>
      <c r="G13" s="124"/>
      <c r="H13" s="124"/>
      <c r="I13" s="124"/>
      <c r="J13" s="124"/>
      <c r="K13" s="124"/>
      <c r="L13" s="124"/>
      <c r="M13" s="125"/>
      <c r="AZ13" s="132"/>
      <c r="BA13" s="132"/>
    </row>
    <row r="14" spans="2:53" ht="12.75" customHeight="1" x14ac:dyDescent="0.2">
      <c r="B14" s="126"/>
      <c r="C14" s="123"/>
      <c r="D14" s="41"/>
      <c r="E14" s="41"/>
      <c r="F14" s="41"/>
      <c r="G14" s="41"/>
      <c r="H14" s="41"/>
      <c r="I14" s="41"/>
      <c r="J14" s="41"/>
      <c r="K14" s="41"/>
      <c r="L14" s="41"/>
      <c r="M14" s="42"/>
    </row>
    <row r="15" spans="2:53" s="131" customFormat="1" x14ac:dyDescent="0.2">
      <c r="B15" s="122" t="s">
        <v>258</v>
      </c>
      <c r="C15" s="123" t="s">
        <v>333</v>
      </c>
      <c r="D15" s="124"/>
      <c r="E15" s="124"/>
      <c r="F15" s="124"/>
      <c r="G15" s="124"/>
      <c r="H15" s="124"/>
      <c r="I15" s="124"/>
      <c r="J15" s="124"/>
      <c r="K15" s="124"/>
      <c r="L15" s="124"/>
      <c r="M15" s="125"/>
      <c r="AZ15" s="132"/>
      <c r="BA15" s="132"/>
    </row>
    <row r="16" spans="2:53" ht="12.75" customHeight="1" x14ac:dyDescent="0.2">
      <c r="B16" s="126"/>
      <c r="C16" s="123"/>
      <c r="D16" s="41"/>
      <c r="E16" s="41"/>
      <c r="F16" s="41"/>
      <c r="G16" s="41"/>
      <c r="H16" s="41"/>
      <c r="I16" s="41"/>
      <c r="J16" s="41"/>
      <c r="K16" s="41"/>
      <c r="L16" s="41"/>
      <c r="M16" s="42"/>
    </row>
    <row r="17" spans="2:53" s="131" customFormat="1" x14ac:dyDescent="0.2">
      <c r="B17" s="122" t="s">
        <v>259</v>
      </c>
      <c r="C17" s="123" t="s">
        <v>175</v>
      </c>
      <c r="D17" s="124"/>
      <c r="E17" s="124"/>
      <c r="F17" s="124"/>
      <c r="G17" s="124"/>
      <c r="H17" s="124"/>
      <c r="I17" s="124"/>
      <c r="J17" s="124"/>
      <c r="K17" s="124"/>
      <c r="L17" s="124"/>
      <c r="M17" s="125"/>
      <c r="AZ17" s="132"/>
      <c r="BA17" s="132"/>
    </row>
    <row r="18" spans="2:53" ht="12.75" customHeight="1" x14ac:dyDescent="0.2">
      <c r="B18" s="126"/>
      <c r="C18" s="123"/>
      <c r="D18" s="41"/>
      <c r="E18" s="41"/>
      <c r="F18" s="41"/>
      <c r="G18" s="41"/>
      <c r="H18" s="41"/>
      <c r="I18" s="41"/>
      <c r="J18" s="41"/>
      <c r="K18" s="41"/>
      <c r="L18" s="41"/>
      <c r="M18" s="42"/>
    </row>
    <row r="19" spans="2:53" s="131" customFormat="1" x14ac:dyDescent="0.2">
      <c r="B19" s="122" t="s">
        <v>260</v>
      </c>
      <c r="C19" s="123" t="s">
        <v>176</v>
      </c>
      <c r="D19" s="124"/>
      <c r="E19" s="124"/>
      <c r="F19" s="127"/>
      <c r="G19" s="124"/>
      <c r="H19" s="124"/>
      <c r="I19" s="124"/>
      <c r="J19" s="124"/>
      <c r="K19" s="124"/>
      <c r="L19" s="124"/>
      <c r="M19" s="125"/>
      <c r="AZ19" s="132"/>
      <c r="BA19" s="132"/>
    </row>
    <row r="20" spans="2:53" ht="12.75" customHeight="1" x14ac:dyDescent="0.2">
      <c r="B20" s="126"/>
      <c r="C20" s="128"/>
      <c r="D20" s="41"/>
      <c r="E20" s="41"/>
      <c r="F20" s="44"/>
      <c r="G20" s="41"/>
      <c r="H20" s="41"/>
      <c r="I20" s="41"/>
      <c r="J20" s="41"/>
      <c r="K20" s="41"/>
      <c r="L20" s="41"/>
      <c r="M20" s="42"/>
    </row>
    <row r="21" spans="2:53" s="131" customFormat="1" x14ac:dyDescent="0.2">
      <c r="B21" s="295" t="s">
        <v>261</v>
      </c>
      <c r="C21" s="123" t="s">
        <v>177</v>
      </c>
      <c r="D21" s="124"/>
      <c r="E21" s="124"/>
      <c r="F21" s="127"/>
      <c r="G21" s="124"/>
      <c r="H21" s="124"/>
      <c r="I21" s="124"/>
      <c r="J21" s="124"/>
      <c r="K21" s="124"/>
      <c r="L21" s="124"/>
      <c r="M21" s="125"/>
      <c r="AZ21" s="132"/>
      <c r="BA21" s="132"/>
    </row>
    <row r="22" spans="2:53" ht="9.75" customHeight="1" x14ac:dyDescent="0.2">
      <c r="B22" s="295"/>
      <c r="C22" s="123" t="s">
        <v>178</v>
      </c>
      <c r="D22" s="41"/>
      <c r="E22" s="41"/>
      <c r="F22" s="44"/>
      <c r="G22" s="41"/>
      <c r="H22" s="41"/>
      <c r="I22" s="41"/>
      <c r="J22" s="41"/>
      <c r="K22" s="41"/>
      <c r="L22" s="41"/>
      <c r="M22" s="42"/>
    </row>
    <row r="23" spans="2:53" ht="12.75" customHeight="1" x14ac:dyDescent="0.2">
      <c r="B23" s="126"/>
      <c r="C23" s="123"/>
      <c r="D23" s="41"/>
      <c r="E23" s="41"/>
      <c r="F23" s="44"/>
      <c r="G23" s="41"/>
      <c r="H23" s="41"/>
      <c r="I23" s="41"/>
      <c r="J23" s="41"/>
      <c r="K23" s="41"/>
      <c r="L23" s="41"/>
      <c r="M23" s="42"/>
    </row>
    <row r="24" spans="2:53" s="131" customFormat="1" x14ac:dyDescent="0.2">
      <c r="B24" s="122" t="s">
        <v>262</v>
      </c>
      <c r="C24" s="123" t="s">
        <v>179</v>
      </c>
      <c r="D24" s="124"/>
      <c r="E24" s="124"/>
      <c r="F24" s="127"/>
      <c r="G24" s="124"/>
      <c r="H24" s="124"/>
      <c r="I24" s="124"/>
      <c r="J24" s="124"/>
      <c r="K24" s="124"/>
      <c r="L24" s="124"/>
      <c r="M24" s="125"/>
      <c r="AZ24" s="132"/>
      <c r="BA24" s="132"/>
    </row>
    <row r="25" spans="2:53" ht="12.75" customHeight="1" x14ac:dyDescent="0.2">
      <c r="B25" s="126"/>
      <c r="C25" s="128"/>
      <c r="D25" s="41"/>
      <c r="E25" s="41"/>
      <c r="F25" s="44"/>
      <c r="G25" s="41"/>
      <c r="H25" s="41"/>
      <c r="I25" s="41"/>
      <c r="J25" s="41"/>
      <c r="K25" s="41"/>
      <c r="L25" s="41"/>
      <c r="M25" s="42"/>
    </row>
    <row r="26" spans="2:53" s="131" customFormat="1" x14ac:dyDescent="0.2">
      <c r="B26" s="295" t="s">
        <v>263</v>
      </c>
      <c r="C26" s="123" t="s">
        <v>66</v>
      </c>
      <c r="D26" s="124"/>
      <c r="E26" s="124"/>
      <c r="F26" s="127"/>
      <c r="G26" s="124"/>
      <c r="H26" s="124"/>
      <c r="I26" s="124"/>
      <c r="J26" s="124"/>
      <c r="K26" s="124"/>
      <c r="L26" s="124"/>
      <c r="M26" s="125"/>
      <c r="AZ26" s="132"/>
      <c r="BA26" s="132"/>
    </row>
    <row r="27" spans="2:53" ht="9.75" customHeight="1" x14ac:dyDescent="0.2">
      <c r="B27" s="295"/>
      <c r="C27" s="123" t="s">
        <v>178</v>
      </c>
      <c r="D27" s="41"/>
      <c r="E27" s="41"/>
      <c r="F27" s="41"/>
      <c r="G27" s="41"/>
      <c r="H27" s="41"/>
      <c r="I27" s="41"/>
      <c r="J27" s="41"/>
      <c r="K27" s="41"/>
      <c r="L27" s="41"/>
      <c r="M27" s="42"/>
    </row>
    <row r="28" spans="2:53" ht="12.75" customHeight="1" x14ac:dyDescent="0.2">
      <c r="B28" s="126"/>
      <c r="C28" s="123"/>
      <c r="D28" s="41"/>
      <c r="E28" s="41"/>
      <c r="F28" s="41"/>
      <c r="G28" s="41"/>
      <c r="H28" s="41"/>
      <c r="I28" s="41"/>
      <c r="J28" s="41"/>
      <c r="K28" s="41"/>
      <c r="L28" s="41"/>
      <c r="M28" s="42"/>
    </row>
    <row r="29" spans="2:53" s="131" customFormat="1" x14ac:dyDescent="0.2">
      <c r="B29" s="122" t="s">
        <v>264</v>
      </c>
      <c r="C29" s="123" t="s">
        <v>180</v>
      </c>
      <c r="D29" s="124"/>
      <c r="E29" s="124"/>
      <c r="F29" s="124"/>
      <c r="G29" s="124"/>
      <c r="H29" s="124"/>
      <c r="I29" s="124"/>
      <c r="J29" s="124"/>
      <c r="K29" s="124"/>
      <c r="L29" s="124"/>
      <c r="M29" s="125"/>
      <c r="AZ29" s="132"/>
      <c r="BA29" s="132"/>
    </row>
    <row r="30" spans="2:53" ht="12.75" customHeight="1" x14ac:dyDescent="0.2">
      <c r="B30" s="126"/>
      <c r="C30" s="128"/>
      <c r="D30" s="41"/>
      <c r="E30" s="41"/>
      <c r="F30" s="41"/>
      <c r="G30" s="41"/>
      <c r="H30" s="41"/>
      <c r="I30" s="41"/>
      <c r="J30" s="41"/>
      <c r="K30" s="41"/>
      <c r="L30" s="41"/>
      <c r="M30" s="42"/>
    </row>
    <row r="31" spans="2:53" s="131" customFormat="1" x14ac:dyDescent="0.2">
      <c r="B31" s="122" t="s">
        <v>265</v>
      </c>
      <c r="C31" s="123" t="s">
        <v>181</v>
      </c>
      <c r="D31" s="124"/>
      <c r="E31" s="124"/>
      <c r="F31" s="124"/>
      <c r="G31" s="124"/>
      <c r="H31" s="124"/>
      <c r="I31" s="124"/>
      <c r="J31" s="124"/>
      <c r="K31" s="124"/>
      <c r="L31" s="124"/>
      <c r="M31" s="125"/>
      <c r="AZ31" s="132"/>
      <c r="BA31" s="132"/>
    </row>
    <row r="32" spans="2:53" ht="12.75" customHeight="1" x14ac:dyDescent="0.2">
      <c r="B32" s="126"/>
      <c r="C32" s="123"/>
      <c r="D32" s="41"/>
      <c r="E32" s="41"/>
      <c r="F32" s="41"/>
      <c r="G32" s="41"/>
      <c r="H32" s="41"/>
      <c r="I32" s="41"/>
      <c r="J32" s="41"/>
      <c r="K32" s="41"/>
      <c r="L32" s="41"/>
      <c r="M32" s="42"/>
    </row>
    <row r="33" spans="2:53" s="131" customFormat="1" ht="13.5" customHeight="1" x14ac:dyDescent="0.2">
      <c r="B33" s="122" t="s">
        <v>266</v>
      </c>
      <c r="C33" s="123" t="s">
        <v>11</v>
      </c>
      <c r="D33" s="124"/>
      <c r="E33" s="124"/>
      <c r="F33" s="124"/>
      <c r="G33" s="124"/>
      <c r="H33" s="124"/>
      <c r="I33" s="124"/>
      <c r="J33" s="124"/>
      <c r="K33" s="124"/>
      <c r="L33" s="124"/>
      <c r="M33" s="125"/>
      <c r="AZ33" s="132"/>
      <c r="BA33" s="132"/>
    </row>
    <row r="34" spans="2:53" ht="15" customHeight="1" x14ac:dyDescent="0.2">
      <c r="B34" s="40"/>
      <c r="C34" s="43"/>
      <c r="D34" s="41"/>
      <c r="E34" s="41"/>
      <c r="F34" s="41"/>
      <c r="G34" s="41"/>
      <c r="H34" s="41"/>
      <c r="I34" s="41"/>
      <c r="J34" s="41"/>
      <c r="K34" s="41"/>
      <c r="L34" s="41"/>
      <c r="M34" s="42"/>
    </row>
    <row r="35" spans="2:53" ht="15" customHeight="1" thickBot="1" x14ac:dyDescent="0.3">
      <c r="B35" s="45"/>
      <c r="C35" s="46"/>
      <c r="D35" s="46"/>
      <c r="E35" s="46"/>
      <c r="F35" s="46"/>
      <c r="G35" s="46"/>
      <c r="H35" s="46"/>
      <c r="I35" s="46"/>
      <c r="J35" s="293"/>
      <c r="K35" s="293"/>
      <c r="L35" s="293"/>
      <c r="M35" s="294"/>
    </row>
    <row r="36" spans="2:53" x14ac:dyDescent="0.2">
      <c r="B36" s="41"/>
      <c r="C36" s="41"/>
      <c r="D36" s="41"/>
      <c r="E36" s="41"/>
      <c r="F36" s="41"/>
      <c r="G36" s="41"/>
      <c r="H36" s="41"/>
      <c r="I36" s="41"/>
      <c r="J36" s="41"/>
      <c r="K36" s="41"/>
    </row>
    <row r="37" spans="2:53" x14ac:dyDescent="0.2">
      <c r="B37" s="41"/>
      <c r="C37" s="41"/>
      <c r="D37" s="41"/>
      <c r="E37" s="41"/>
      <c r="F37" s="41"/>
      <c r="G37" s="41"/>
      <c r="H37" s="41"/>
      <c r="I37" s="41"/>
      <c r="J37" s="41"/>
      <c r="K37" s="41"/>
    </row>
    <row r="38" spans="2:53" x14ac:dyDescent="0.2">
      <c r="B38" s="41"/>
      <c r="C38" s="41"/>
      <c r="D38" s="41"/>
      <c r="E38" s="41"/>
      <c r="F38" s="41"/>
      <c r="G38" s="41"/>
      <c r="H38" s="41"/>
      <c r="I38" s="41"/>
      <c r="J38" s="41"/>
      <c r="K38" s="41"/>
    </row>
  </sheetData>
  <mergeCells count="5">
    <mergeCell ref="C4:L4"/>
    <mergeCell ref="J35:M35"/>
    <mergeCell ref="B21:B22"/>
    <mergeCell ref="B26:B27"/>
    <mergeCell ref="B6:L6"/>
  </mergeCells>
  <phoneticPr fontId="0" type="noConversion"/>
  <pageMargins left="0.35433070866141736" right="0.35433070866141736" top="0.98425196850393704" bottom="0.98425196850393704" header="0.51181102362204722" footer="0.51181102362204722"/>
  <pageSetup paperSize="9" scale="85" orientation="portrait" horizontalDpi="300" verticalDpi="300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9217" r:id="rId4" name="cmdLayout1I">
          <controlPr defaultSize="0" print="0" autoLine="0" r:id="rId5">
            <anchor moveWithCells="1">
              <from>
                <xdr:col>7</xdr:col>
                <xdr:colOff>114300</xdr:colOff>
                <xdr:row>7</xdr:row>
                <xdr:rowOff>38100</xdr:rowOff>
              </from>
              <to>
                <xdr:col>9</xdr:col>
                <xdr:colOff>247650</xdr:colOff>
                <xdr:row>9</xdr:row>
                <xdr:rowOff>76200</xdr:rowOff>
              </to>
            </anchor>
          </controlPr>
        </control>
      </mc:Choice>
      <mc:Fallback>
        <control shapeId="9217" r:id="rId4" name="cmdLayout1I"/>
      </mc:Fallback>
    </mc:AlternateContent>
    <mc:AlternateContent xmlns:mc="http://schemas.openxmlformats.org/markup-compatibility/2006">
      <mc:Choice Requires="x14">
        <control shapeId="9218" r:id="rId6" name="cmdLayout2I">
          <controlPr defaultSize="0" print="0" autoLine="0" r:id="rId7">
            <anchor moveWithCells="1">
              <from>
                <xdr:col>7</xdr:col>
                <xdr:colOff>114300</xdr:colOff>
                <xdr:row>9</xdr:row>
                <xdr:rowOff>114300</xdr:rowOff>
              </from>
              <to>
                <xdr:col>9</xdr:col>
                <xdr:colOff>247650</xdr:colOff>
                <xdr:row>11</xdr:row>
                <xdr:rowOff>66675</xdr:rowOff>
              </to>
            </anchor>
          </controlPr>
        </control>
      </mc:Choice>
      <mc:Fallback>
        <control shapeId="9218" r:id="rId6" name="cmdLayout2I"/>
      </mc:Fallback>
    </mc:AlternateContent>
    <mc:AlternateContent xmlns:mc="http://schemas.openxmlformats.org/markup-compatibility/2006">
      <mc:Choice Requires="x14">
        <control shapeId="9219" r:id="rId8" name="cmdLayout4I">
          <controlPr defaultSize="0" print="0" autoLine="0" r:id="rId9">
            <anchor moveWithCells="1">
              <from>
                <xdr:col>7</xdr:col>
                <xdr:colOff>114300</xdr:colOff>
                <xdr:row>13</xdr:row>
                <xdr:rowOff>114300</xdr:rowOff>
              </from>
              <to>
                <xdr:col>9</xdr:col>
                <xdr:colOff>247650</xdr:colOff>
                <xdr:row>15</xdr:row>
                <xdr:rowOff>66675</xdr:rowOff>
              </to>
            </anchor>
          </controlPr>
        </control>
      </mc:Choice>
      <mc:Fallback>
        <control shapeId="9219" r:id="rId8" name="cmdLayout4I"/>
      </mc:Fallback>
    </mc:AlternateContent>
    <mc:AlternateContent xmlns:mc="http://schemas.openxmlformats.org/markup-compatibility/2006">
      <mc:Choice Requires="x14">
        <control shapeId="9220" r:id="rId10" name="cmdLayout5I">
          <controlPr defaultSize="0" print="0" autoLine="0" r:id="rId11">
            <anchor moveWithCells="1">
              <from>
                <xdr:col>7</xdr:col>
                <xdr:colOff>114300</xdr:colOff>
                <xdr:row>15</xdr:row>
                <xdr:rowOff>104775</xdr:rowOff>
              </from>
              <to>
                <xdr:col>9</xdr:col>
                <xdr:colOff>247650</xdr:colOff>
                <xdr:row>17</xdr:row>
                <xdr:rowOff>57150</xdr:rowOff>
              </to>
            </anchor>
          </controlPr>
        </control>
      </mc:Choice>
      <mc:Fallback>
        <control shapeId="9220" r:id="rId10" name="cmdLayout5I"/>
      </mc:Fallback>
    </mc:AlternateContent>
    <mc:AlternateContent xmlns:mc="http://schemas.openxmlformats.org/markup-compatibility/2006">
      <mc:Choice Requires="x14">
        <control shapeId="9221" r:id="rId12" name="cmdLayout6I">
          <controlPr defaultSize="0" print="0" autoLine="0" r:id="rId13">
            <anchor moveWithCells="1">
              <from>
                <xdr:col>7</xdr:col>
                <xdr:colOff>114300</xdr:colOff>
                <xdr:row>17</xdr:row>
                <xdr:rowOff>114300</xdr:rowOff>
              </from>
              <to>
                <xdr:col>9</xdr:col>
                <xdr:colOff>247650</xdr:colOff>
                <xdr:row>19</xdr:row>
                <xdr:rowOff>66675</xdr:rowOff>
              </to>
            </anchor>
          </controlPr>
        </control>
      </mc:Choice>
      <mc:Fallback>
        <control shapeId="9221" r:id="rId12" name="cmdLayout6I"/>
      </mc:Fallback>
    </mc:AlternateContent>
    <mc:AlternateContent xmlns:mc="http://schemas.openxmlformats.org/markup-compatibility/2006">
      <mc:Choice Requires="x14">
        <control shapeId="9222" r:id="rId14" name="cmdLayout3I">
          <controlPr defaultSize="0" print="0" autoLine="0" r:id="rId15">
            <anchor moveWithCells="1">
              <from>
                <xdr:col>7</xdr:col>
                <xdr:colOff>114300</xdr:colOff>
                <xdr:row>11</xdr:row>
                <xdr:rowOff>114300</xdr:rowOff>
              </from>
              <to>
                <xdr:col>9</xdr:col>
                <xdr:colOff>247650</xdr:colOff>
                <xdr:row>13</xdr:row>
                <xdr:rowOff>66675</xdr:rowOff>
              </to>
            </anchor>
          </controlPr>
        </control>
      </mc:Choice>
      <mc:Fallback>
        <control shapeId="9222" r:id="rId14" name="cmdLayout3I"/>
      </mc:Fallback>
    </mc:AlternateContent>
    <mc:AlternateContent xmlns:mc="http://schemas.openxmlformats.org/markup-compatibility/2006">
      <mc:Choice Requires="x14">
        <control shapeId="9223" r:id="rId16" name="cmdLayout2B">
          <controlPr defaultSize="0" autoLine="0" r:id="rId17">
            <anchor moveWithCells="1">
              <from>
                <xdr:col>9</xdr:col>
                <xdr:colOff>400050</xdr:colOff>
                <xdr:row>9</xdr:row>
                <xdr:rowOff>114300</xdr:rowOff>
              </from>
              <to>
                <xdr:col>11</xdr:col>
                <xdr:colOff>533400</xdr:colOff>
                <xdr:row>11</xdr:row>
                <xdr:rowOff>66675</xdr:rowOff>
              </to>
            </anchor>
          </controlPr>
        </control>
      </mc:Choice>
      <mc:Fallback>
        <control shapeId="9223" r:id="rId16" name="cmdLayout2B"/>
      </mc:Fallback>
    </mc:AlternateContent>
    <mc:AlternateContent xmlns:mc="http://schemas.openxmlformats.org/markup-compatibility/2006">
      <mc:Choice Requires="x14">
        <control shapeId="9224" r:id="rId18" name="cmdLayout6B">
          <controlPr defaultSize="0" autoLine="0" r:id="rId19">
            <anchor moveWithCells="1">
              <from>
                <xdr:col>9</xdr:col>
                <xdr:colOff>390525</xdr:colOff>
                <xdr:row>17</xdr:row>
                <xdr:rowOff>114300</xdr:rowOff>
              </from>
              <to>
                <xdr:col>11</xdr:col>
                <xdr:colOff>523875</xdr:colOff>
                <xdr:row>19</xdr:row>
                <xdr:rowOff>66675</xdr:rowOff>
              </to>
            </anchor>
          </controlPr>
        </control>
      </mc:Choice>
      <mc:Fallback>
        <control shapeId="9224" r:id="rId18" name="cmdLayout6B"/>
      </mc:Fallback>
    </mc:AlternateContent>
    <mc:AlternateContent xmlns:mc="http://schemas.openxmlformats.org/markup-compatibility/2006">
      <mc:Choice Requires="x14">
        <control shapeId="9225" r:id="rId20" name="cmdLayout10B">
          <controlPr defaultSize="0" autoLine="0" r:id="rId21">
            <anchor moveWithCells="1">
              <from>
                <xdr:col>9</xdr:col>
                <xdr:colOff>381000</xdr:colOff>
                <xdr:row>27</xdr:row>
                <xdr:rowOff>114300</xdr:rowOff>
              </from>
              <to>
                <xdr:col>11</xdr:col>
                <xdr:colOff>514350</xdr:colOff>
                <xdr:row>29</xdr:row>
                <xdr:rowOff>66675</xdr:rowOff>
              </to>
            </anchor>
          </controlPr>
        </control>
      </mc:Choice>
      <mc:Fallback>
        <control shapeId="9225" r:id="rId20" name="cmdLayout10B"/>
      </mc:Fallback>
    </mc:AlternateContent>
    <mc:AlternateContent xmlns:mc="http://schemas.openxmlformats.org/markup-compatibility/2006">
      <mc:Choice Requires="x14">
        <control shapeId="9226" r:id="rId22" name="cmdLayout4B">
          <controlPr defaultSize="0" autoLine="0" r:id="rId23">
            <anchor moveWithCells="1">
              <from>
                <xdr:col>9</xdr:col>
                <xdr:colOff>400050</xdr:colOff>
                <xdr:row>13</xdr:row>
                <xdr:rowOff>114300</xdr:rowOff>
              </from>
              <to>
                <xdr:col>11</xdr:col>
                <xdr:colOff>533400</xdr:colOff>
                <xdr:row>15</xdr:row>
                <xdr:rowOff>66675</xdr:rowOff>
              </to>
            </anchor>
          </controlPr>
        </control>
      </mc:Choice>
      <mc:Fallback>
        <control shapeId="9226" r:id="rId22" name="cmdLayout4B"/>
      </mc:Fallback>
    </mc:AlternateContent>
    <mc:AlternateContent xmlns:mc="http://schemas.openxmlformats.org/markup-compatibility/2006">
      <mc:Choice Requires="x14">
        <control shapeId="9227" r:id="rId24" name="cmdLayout7I">
          <controlPr defaultSize="0" print="0" autoLine="0" r:id="rId25">
            <anchor moveWithCells="1">
              <from>
                <xdr:col>7</xdr:col>
                <xdr:colOff>114300</xdr:colOff>
                <xdr:row>20</xdr:row>
                <xdr:rowOff>19050</xdr:rowOff>
              </from>
              <to>
                <xdr:col>9</xdr:col>
                <xdr:colOff>247650</xdr:colOff>
                <xdr:row>22</xdr:row>
                <xdr:rowOff>9525</xdr:rowOff>
              </to>
            </anchor>
          </controlPr>
        </control>
      </mc:Choice>
      <mc:Fallback>
        <control shapeId="9227" r:id="rId24" name="cmdLayout7I"/>
      </mc:Fallback>
    </mc:AlternateContent>
    <mc:AlternateContent xmlns:mc="http://schemas.openxmlformats.org/markup-compatibility/2006">
      <mc:Choice Requires="x14">
        <control shapeId="9228" r:id="rId26" name="cmdLayout8I">
          <controlPr defaultSize="0" print="0" autoLine="0" r:id="rId27">
            <anchor moveWithCells="1">
              <from>
                <xdr:col>7</xdr:col>
                <xdr:colOff>114300</xdr:colOff>
                <xdr:row>22</xdr:row>
                <xdr:rowOff>114300</xdr:rowOff>
              </from>
              <to>
                <xdr:col>9</xdr:col>
                <xdr:colOff>247650</xdr:colOff>
                <xdr:row>24</xdr:row>
                <xdr:rowOff>66675</xdr:rowOff>
              </to>
            </anchor>
          </controlPr>
        </control>
      </mc:Choice>
      <mc:Fallback>
        <control shapeId="9228" r:id="rId26" name="cmdLayout8I"/>
      </mc:Fallback>
    </mc:AlternateContent>
    <mc:AlternateContent xmlns:mc="http://schemas.openxmlformats.org/markup-compatibility/2006">
      <mc:Choice Requires="x14">
        <control shapeId="9229" r:id="rId28" name="cmdLayout9I">
          <controlPr defaultSize="0" print="0" autoLine="0" r:id="rId29">
            <anchor moveWithCells="1">
              <from>
                <xdr:col>7</xdr:col>
                <xdr:colOff>114300</xdr:colOff>
                <xdr:row>25</xdr:row>
                <xdr:rowOff>19050</xdr:rowOff>
              </from>
              <to>
                <xdr:col>9</xdr:col>
                <xdr:colOff>247650</xdr:colOff>
                <xdr:row>27</xdr:row>
                <xdr:rowOff>9525</xdr:rowOff>
              </to>
            </anchor>
          </controlPr>
        </control>
      </mc:Choice>
      <mc:Fallback>
        <control shapeId="9229" r:id="rId28" name="cmdLayout9I"/>
      </mc:Fallback>
    </mc:AlternateContent>
    <mc:AlternateContent xmlns:mc="http://schemas.openxmlformats.org/markup-compatibility/2006">
      <mc:Choice Requires="x14">
        <control shapeId="9230" r:id="rId30" name="cmdLayout11I">
          <controlPr defaultSize="0" print="0" autoLine="0" r:id="rId31">
            <anchor moveWithCells="1">
              <from>
                <xdr:col>7</xdr:col>
                <xdr:colOff>114300</xdr:colOff>
                <xdr:row>29</xdr:row>
                <xdr:rowOff>114300</xdr:rowOff>
              </from>
              <to>
                <xdr:col>9</xdr:col>
                <xdr:colOff>247650</xdr:colOff>
                <xdr:row>31</xdr:row>
                <xdr:rowOff>66675</xdr:rowOff>
              </to>
            </anchor>
          </controlPr>
        </control>
      </mc:Choice>
      <mc:Fallback>
        <control shapeId="9230" r:id="rId30" name="cmdLayout11I"/>
      </mc:Fallback>
    </mc:AlternateContent>
    <mc:AlternateContent xmlns:mc="http://schemas.openxmlformats.org/markup-compatibility/2006">
      <mc:Choice Requires="x14">
        <control shapeId="9231" r:id="rId32" name="cmdLayout12I">
          <controlPr defaultSize="0" print="0" autoLine="0" r:id="rId33">
            <anchor moveWithCells="1">
              <from>
                <xdr:col>7</xdr:col>
                <xdr:colOff>114300</xdr:colOff>
                <xdr:row>31</xdr:row>
                <xdr:rowOff>114300</xdr:rowOff>
              </from>
              <to>
                <xdr:col>9</xdr:col>
                <xdr:colOff>247650</xdr:colOff>
                <xdr:row>33</xdr:row>
                <xdr:rowOff>57150</xdr:rowOff>
              </to>
            </anchor>
          </controlPr>
        </control>
      </mc:Choice>
      <mc:Fallback>
        <control shapeId="9231" r:id="rId32" name="cmdLayout12I"/>
      </mc:Fallback>
    </mc:AlternateContent>
  </control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/>
  <dimension ref="A1:K25"/>
  <sheetViews>
    <sheetView workbookViewId="0">
      <selection activeCell="C2" sqref="C2"/>
    </sheetView>
  </sheetViews>
  <sheetFormatPr defaultRowHeight="12.75" x14ac:dyDescent="0.2"/>
  <cols>
    <col min="1" max="1" width="10.85546875" customWidth="1"/>
    <col min="2" max="2" width="10.7109375" bestFit="1" customWidth="1"/>
    <col min="3" max="3" width="10.5703125" customWidth="1"/>
    <col min="4" max="4" width="15.5703125" customWidth="1"/>
    <col min="6" max="6" width="10.7109375" customWidth="1"/>
  </cols>
  <sheetData>
    <row r="1" spans="1:11" x14ac:dyDescent="0.2">
      <c r="A1" s="36" t="s">
        <v>31</v>
      </c>
      <c r="B1" s="36" t="s">
        <v>32</v>
      </c>
      <c r="C1" s="36" t="s">
        <v>33</v>
      </c>
      <c r="D1" s="36" t="s">
        <v>34</v>
      </c>
      <c r="E1" s="36" t="s">
        <v>28</v>
      </c>
      <c r="F1" s="36" t="s">
        <v>35</v>
      </c>
      <c r="G1" s="36" t="s">
        <v>67</v>
      </c>
      <c r="H1" s="36" t="s">
        <v>68</v>
      </c>
      <c r="I1" s="36" t="s">
        <v>17</v>
      </c>
      <c r="J1" s="36" t="s">
        <v>18</v>
      </c>
      <c r="K1" s="36" t="s">
        <v>19</v>
      </c>
    </row>
    <row r="2" spans="1:11" x14ac:dyDescent="0.2">
      <c r="A2" s="49" t="s">
        <v>115</v>
      </c>
      <c r="B2" t="s">
        <v>36</v>
      </c>
      <c r="C2">
        <f t="shared" ref="C2:C13" si="0">Param_Year</f>
        <v>2020</v>
      </c>
      <c r="D2" t="str">
        <f t="shared" ref="D2:D13" si="1">B2&amp;" "&amp;$C2</f>
        <v>January 2020</v>
      </c>
      <c r="E2">
        <v>1</v>
      </c>
      <c r="F2" t="str">
        <f>LEFT($B2,3)&amp;" "&amp;RIGHT($C2,2)</f>
        <v>Jan 20</v>
      </c>
      <c r="G2">
        <f>C2-1</f>
        <v>2019</v>
      </c>
      <c r="H2" t="str">
        <f>LEFT(F2,3)&amp;" "&amp;RIGHT(G2,2)</f>
        <v>Jan 19</v>
      </c>
    </row>
    <row r="3" spans="1:11" x14ac:dyDescent="0.2">
      <c r="A3" s="49" t="s">
        <v>116</v>
      </c>
      <c r="B3" t="s">
        <v>37</v>
      </c>
      <c r="C3">
        <f t="shared" si="0"/>
        <v>2020</v>
      </c>
      <c r="D3" t="str">
        <f t="shared" si="1"/>
        <v>February 2020</v>
      </c>
      <c r="E3">
        <v>2</v>
      </c>
      <c r="F3" t="str">
        <f t="shared" ref="F3:F13" si="2">LEFT($B3,3)&amp;" "&amp;RIGHT($C3,2)</f>
        <v>Feb 20</v>
      </c>
      <c r="G3">
        <f t="shared" ref="G3:G13" si="3">C3-1</f>
        <v>2019</v>
      </c>
      <c r="H3" t="str">
        <f t="shared" ref="H3:H13" si="4">LEFT(F3,3)&amp;" "&amp;RIGHT(G3,2)</f>
        <v>Feb 19</v>
      </c>
    </row>
    <row r="4" spans="1:11" x14ac:dyDescent="0.2">
      <c r="A4" s="49" t="s">
        <v>117</v>
      </c>
      <c r="B4" t="s">
        <v>38</v>
      </c>
      <c r="C4">
        <f t="shared" si="0"/>
        <v>2020</v>
      </c>
      <c r="D4" t="str">
        <f t="shared" si="1"/>
        <v>March 2020</v>
      </c>
      <c r="E4">
        <v>3</v>
      </c>
      <c r="F4" t="str">
        <f t="shared" si="2"/>
        <v>Mar 20</v>
      </c>
      <c r="G4">
        <f t="shared" si="3"/>
        <v>2019</v>
      </c>
      <c r="H4" t="str">
        <f t="shared" si="4"/>
        <v>Mar 19</v>
      </c>
    </row>
    <row r="5" spans="1:11" x14ac:dyDescent="0.2">
      <c r="A5" s="49" t="s">
        <v>118</v>
      </c>
      <c r="B5" t="s">
        <v>39</v>
      </c>
      <c r="C5">
        <f t="shared" si="0"/>
        <v>2020</v>
      </c>
      <c r="D5" t="str">
        <f t="shared" si="1"/>
        <v>April 2020</v>
      </c>
      <c r="E5">
        <v>4</v>
      </c>
      <c r="F5" t="str">
        <f t="shared" si="2"/>
        <v>Apr 20</v>
      </c>
      <c r="G5">
        <f t="shared" si="3"/>
        <v>2019</v>
      </c>
      <c r="H5" t="str">
        <f t="shared" si="4"/>
        <v>Apr 19</v>
      </c>
    </row>
    <row r="6" spans="1:11" x14ac:dyDescent="0.2">
      <c r="A6" s="49" t="s">
        <v>119</v>
      </c>
      <c r="B6" t="s">
        <v>40</v>
      </c>
      <c r="C6">
        <f t="shared" si="0"/>
        <v>2020</v>
      </c>
      <c r="D6" t="str">
        <f t="shared" si="1"/>
        <v>May 2020</v>
      </c>
      <c r="E6">
        <v>5</v>
      </c>
      <c r="F6" t="str">
        <f t="shared" si="2"/>
        <v>May 20</v>
      </c>
      <c r="G6">
        <f t="shared" si="3"/>
        <v>2019</v>
      </c>
      <c r="H6" t="str">
        <f t="shared" si="4"/>
        <v>May 19</v>
      </c>
    </row>
    <row r="7" spans="1:11" x14ac:dyDescent="0.2">
      <c r="A7" s="49" t="s">
        <v>120</v>
      </c>
      <c r="B7" t="s">
        <v>41</v>
      </c>
      <c r="C7">
        <f t="shared" si="0"/>
        <v>2020</v>
      </c>
      <c r="D7" t="str">
        <f t="shared" si="1"/>
        <v>June 2020</v>
      </c>
      <c r="E7">
        <v>6</v>
      </c>
      <c r="F7" t="str">
        <f t="shared" si="2"/>
        <v>Jun 20</v>
      </c>
      <c r="G7">
        <f t="shared" si="3"/>
        <v>2019</v>
      </c>
      <c r="H7" t="str">
        <f t="shared" si="4"/>
        <v>Jun 19</v>
      </c>
    </row>
    <row r="8" spans="1:11" x14ac:dyDescent="0.2">
      <c r="A8" s="49" t="s">
        <v>121</v>
      </c>
      <c r="B8" t="s">
        <v>42</v>
      </c>
      <c r="C8">
        <f t="shared" si="0"/>
        <v>2020</v>
      </c>
      <c r="D8" t="str">
        <f t="shared" si="1"/>
        <v>July 2020</v>
      </c>
      <c r="E8">
        <v>7</v>
      </c>
      <c r="F8" t="str">
        <f t="shared" si="2"/>
        <v>Jul 20</v>
      </c>
      <c r="G8">
        <f t="shared" si="3"/>
        <v>2019</v>
      </c>
      <c r="H8" t="str">
        <f t="shared" si="4"/>
        <v>Jul 19</v>
      </c>
    </row>
    <row r="9" spans="1:11" x14ac:dyDescent="0.2">
      <c r="A9" s="49" t="s">
        <v>122</v>
      </c>
      <c r="B9" t="s">
        <v>43</v>
      </c>
      <c r="C9">
        <f t="shared" si="0"/>
        <v>2020</v>
      </c>
      <c r="D9" t="str">
        <f t="shared" si="1"/>
        <v>August 2020</v>
      </c>
      <c r="E9">
        <v>8</v>
      </c>
      <c r="F9" t="str">
        <f t="shared" si="2"/>
        <v>Aug 20</v>
      </c>
      <c r="G9">
        <f t="shared" si="3"/>
        <v>2019</v>
      </c>
      <c r="H9" t="str">
        <f t="shared" si="4"/>
        <v>Aug 19</v>
      </c>
    </row>
    <row r="10" spans="1:11" x14ac:dyDescent="0.2">
      <c r="A10" s="49" t="s">
        <v>123</v>
      </c>
      <c r="B10" t="s">
        <v>44</v>
      </c>
      <c r="C10">
        <f t="shared" si="0"/>
        <v>2020</v>
      </c>
      <c r="D10" t="str">
        <f t="shared" si="1"/>
        <v>September 2020</v>
      </c>
      <c r="E10">
        <v>9</v>
      </c>
      <c r="F10" t="str">
        <f t="shared" si="2"/>
        <v>Sep 20</v>
      </c>
      <c r="G10">
        <f t="shared" si="3"/>
        <v>2019</v>
      </c>
      <c r="H10" t="str">
        <f t="shared" si="4"/>
        <v>Sep 19</v>
      </c>
    </row>
    <row r="11" spans="1:11" x14ac:dyDescent="0.2">
      <c r="A11" s="49" t="s">
        <v>124</v>
      </c>
      <c r="B11" t="s">
        <v>45</v>
      </c>
      <c r="C11">
        <f t="shared" si="0"/>
        <v>2020</v>
      </c>
      <c r="D11" t="str">
        <f t="shared" si="1"/>
        <v>October 2020</v>
      </c>
      <c r="E11">
        <v>10</v>
      </c>
      <c r="F11" t="str">
        <f t="shared" si="2"/>
        <v>Oct 20</v>
      </c>
      <c r="G11">
        <f t="shared" si="3"/>
        <v>2019</v>
      </c>
      <c r="H11" t="str">
        <f t="shared" si="4"/>
        <v>Oct 19</v>
      </c>
    </row>
    <row r="12" spans="1:11" x14ac:dyDescent="0.2">
      <c r="A12" s="49" t="s">
        <v>125</v>
      </c>
      <c r="B12" t="s">
        <v>46</v>
      </c>
      <c r="C12">
        <f t="shared" si="0"/>
        <v>2020</v>
      </c>
      <c r="D12" t="str">
        <f t="shared" si="1"/>
        <v>November 2020</v>
      </c>
      <c r="E12">
        <v>11</v>
      </c>
      <c r="F12" t="str">
        <f t="shared" si="2"/>
        <v>Nov 20</v>
      </c>
      <c r="G12">
        <f t="shared" si="3"/>
        <v>2019</v>
      </c>
      <c r="H12" t="str">
        <f t="shared" si="4"/>
        <v>Nov 19</v>
      </c>
    </row>
    <row r="13" spans="1:11" x14ac:dyDescent="0.2">
      <c r="A13" s="49" t="s">
        <v>126</v>
      </c>
      <c r="B13" t="s">
        <v>47</v>
      </c>
      <c r="C13">
        <f t="shared" si="0"/>
        <v>2020</v>
      </c>
      <c r="D13" t="str">
        <f t="shared" si="1"/>
        <v>December 2020</v>
      </c>
      <c r="E13">
        <v>12</v>
      </c>
      <c r="F13" t="str">
        <f t="shared" si="2"/>
        <v>Dec 20</v>
      </c>
      <c r="G13">
        <f t="shared" si="3"/>
        <v>2019</v>
      </c>
      <c r="H13" t="str">
        <f t="shared" si="4"/>
        <v>Dec 19</v>
      </c>
      <c r="I13">
        <f>VLOOKUP(12,E:G,3,0)-1</f>
        <v>2018</v>
      </c>
      <c r="J13">
        <f>I13-1</f>
        <v>2017</v>
      </c>
      <c r="K13">
        <f>J13-1</f>
        <v>2016</v>
      </c>
    </row>
    <row r="14" spans="1:11" x14ac:dyDescent="0.2">
      <c r="A14" s="49"/>
    </row>
    <row r="15" spans="1:11" x14ac:dyDescent="0.2">
      <c r="A15" s="49"/>
    </row>
    <row r="16" spans="1:11" x14ac:dyDescent="0.2">
      <c r="A16" s="49"/>
    </row>
    <row r="17" spans="1:4" x14ac:dyDescent="0.2">
      <c r="A17" s="49"/>
    </row>
    <row r="18" spans="1:4" x14ac:dyDescent="0.2">
      <c r="A18" s="49"/>
    </row>
    <row r="19" spans="1:4" x14ac:dyDescent="0.2">
      <c r="A19" s="49"/>
    </row>
    <row r="20" spans="1:4" x14ac:dyDescent="0.2">
      <c r="A20" s="49"/>
    </row>
    <row r="21" spans="1:4" x14ac:dyDescent="0.2">
      <c r="A21" s="9"/>
      <c r="B21" s="9"/>
      <c r="C21" s="9"/>
      <c r="D21" s="9"/>
    </row>
    <row r="22" spans="1:4" x14ac:dyDescent="0.2">
      <c r="A22" s="47"/>
      <c r="B22" s="9"/>
      <c r="C22" s="9"/>
      <c r="D22" s="9"/>
    </row>
    <row r="23" spans="1:4" x14ac:dyDescent="0.2">
      <c r="A23" s="47"/>
      <c r="B23" s="9"/>
      <c r="C23" s="9"/>
      <c r="D23" s="48"/>
    </row>
    <row r="24" spans="1:4" x14ac:dyDescent="0.2">
      <c r="A24" s="47"/>
      <c r="B24" s="9"/>
      <c r="C24" s="9"/>
      <c r="D24" s="9"/>
    </row>
    <row r="25" spans="1:4" x14ac:dyDescent="0.2">
      <c r="A25" s="9"/>
      <c r="B25" s="9"/>
      <c r="C25" s="9"/>
      <c r="D25" s="9"/>
    </row>
  </sheetData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43"/>
  <dimension ref="A1:D54"/>
  <sheetViews>
    <sheetView workbookViewId="0">
      <selection activeCell="F43" sqref="F43"/>
    </sheetView>
  </sheetViews>
  <sheetFormatPr defaultRowHeight="12.75" x14ac:dyDescent="0.2"/>
  <cols>
    <col min="1" max="1" width="16.28515625" customWidth="1"/>
    <col min="2" max="2" width="15.28515625" customWidth="1"/>
  </cols>
  <sheetData>
    <row r="1" spans="1:4" x14ac:dyDescent="0.2">
      <c r="A1" s="11" t="s">
        <v>379</v>
      </c>
      <c r="B1">
        <f>IFERROR(INDEX(Lookup!#REF!,MATCH($A26,Lookup!#REF!,0)),0)</f>
        <v>0</v>
      </c>
      <c r="C1">
        <f>IFERROR(INDEX(Lookup!#REF!,MATCH($A26,Lookup!#REF!,0)),0)</f>
        <v>0</v>
      </c>
      <c r="D1">
        <f>IFERROR(INDEX(Lookup!#REF!,MATCH($A26,Lookup!#REF!,0)),0)</f>
        <v>0</v>
      </c>
    </row>
    <row r="2" spans="1:4" x14ac:dyDescent="0.2">
      <c r="A2" s="11" t="s">
        <v>380</v>
      </c>
      <c r="B2">
        <f>IFERROR(INDEX(Lookup!#REF!,MATCH($A27,Lookup!#REF!,0)),0)</f>
        <v>0</v>
      </c>
      <c r="C2">
        <f>IFERROR(INDEX(Lookup!#REF!,MATCH($A27,Lookup!#REF!,0)),0)</f>
        <v>0</v>
      </c>
      <c r="D2">
        <f>IFERROR(INDEX(Lookup!#REF!,MATCH($A27,Lookup!#REF!,0)),0)</f>
        <v>0</v>
      </c>
    </row>
    <row r="3" spans="1:4" x14ac:dyDescent="0.2">
      <c r="A3" s="11" t="s">
        <v>381</v>
      </c>
      <c r="B3">
        <f>IFERROR(INDEX(Lookup!#REF!,MATCH($A28,Lookup!#REF!,0)),0)</f>
        <v>0</v>
      </c>
      <c r="C3">
        <f>IFERROR(INDEX(Lookup!#REF!,MATCH($A28,Lookup!#REF!,0)),0)</f>
        <v>0</v>
      </c>
      <c r="D3">
        <f>IFERROR(INDEX(Lookup!#REF!,MATCH($A28,Lookup!#REF!,0)),0)</f>
        <v>0</v>
      </c>
    </row>
    <row r="4" spans="1:4" x14ac:dyDescent="0.2">
      <c r="A4" s="11" t="s">
        <v>382</v>
      </c>
      <c r="B4">
        <f>IFERROR(INDEX(Lookup!#REF!,MATCH($A29,Lookup!#REF!,0)),0)</f>
        <v>0</v>
      </c>
      <c r="C4">
        <f>IFERROR(INDEX(Lookup!#REF!,MATCH($A29,Lookup!#REF!,0)),0)</f>
        <v>0</v>
      </c>
      <c r="D4">
        <f>IFERROR(INDEX(Lookup!#REF!,MATCH($A29,Lookup!#REF!,0)),0)</f>
        <v>0</v>
      </c>
    </row>
    <row r="5" spans="1:4" x14ac:dyDescent="0.2">
      <c r="A5" s="11" t="s">
        <v>383</v>
      </c>
      <c r="B5">
        <f>IFERROR(INDEX(Lookup!#REF!,MATCH($A30,Lookup!#REF!,0)),0)</f>
        <v>0</v>
      </c>
      <c r="C5">
        <f>IFERROR(INDEX(Lookup!#REF!,MATCH($A30,Lookup!#REF!,0)),0)</f>
        <v>0</v>
      </c>
      <c r="D5">
        <f>IFERROR(INDEX(Lookup!#REF!,MATCH($A30,Lookup!#REF!,0)),0)</f>
        <v>0</v>
      </c>
    </row>
    <row r="6" spans="1:4" x14ac:dyDescent="0.2">
      <c r="A6" s="11" t="s">
        <v>384</v>
      </c>
      <c r="B6">
        <f>IFERROR(INDEX(Lookup!#REF!,MATCH($A31,Lookup!#REF!,0)),0)</f>
        <v>0</v>
      </c>
      <c r="C6">
        <f>IFERROR(INDEX(Lookup!#REF!,MATCH($A31,Lookup!#REF!,0)),0)</f>
        <v>0</v>
      </c>
      <c r="D6">
        <f>IFERROR(INDEX(Lookup!#REF!,MATCH($A31,Lookup!#REF!,0)),0)</f>
        <v>0</v>
      </c>
    </row>
    <row r="7" spans="1:4" x14ac:dyDescent="0.2">
      <c r="A7" s="11" t="s">
        <v>385</v>
      </c>
      <c r="B7">
        <f>IFERROR(INDEX(Lookup!#REF!,MATCH($A32,Lookup!#REF!,0)),0)</f>
        <v>0</v>
      </c>
      <c r="C7">
        <f>IFERROR(INDEX(Lookup!#REF!,MATCH($A32,Lookup!#REF!,0)),0)</f>
        <v>0</v>
      </c>
      <c r="D7">
        <f>IFERROR(INDEX(Lookup!#REF!,MATCH($A32,Lookup!#REF!,0)),0)</f>
        <v>0</v>
      </c>
    </row>
    <row r="8" spans="1:4" x14ac:dyDescent="0.2">
      <c r="A8" s="11" t="s">
        <v>386</v>
      </c>
      <c r="B8">
        <f>IFERROR(INDEX(Lookup!#REF!,MATCH($A33,Lookup!#REF!,0)),0)</f>
        <v>0</v>
      </c>
      <c r="C8">
        <f>IFERROR(INDEX(Lookup!#REF!,MATCH($A33,Lookup!#REF!,0)),0)</f>
        <v>0</v>
      </c>
      <c r="D8">
        <f>IFERROR(INDEX(Lookup!#REF!,MATCH($A33,Lookup!#REF!,0)),0)</f>
        <v>0</v>
      </c>
    </row>
    <row r="9" spans="1:4" x14ac:dyDescent="0.2">
      <c r="A9" s="11" t="s">
        <v>387</v>
      </c>
      <c r="B9">
        <f>IFERROR(INDEX(Lookup!#REF!,MATCH($A34,Lookup!#REF!,0)),0)</f>
        <v>0</v>
      </c>
      <c r="C9">
        <f>IFERROR(INDEX(Lookup!#REF!,MATCH($A34,Lookup!#REF!,0)),0)</f>
        <v>0</v>
      </c>
      <c r="D9">
        <f>IFERROR(INDEX(Lookup!#REF!,MATCH($A34,Lookup!#REF!,0)),0)</f>
        <v>0</v>
      </c>
    </row>
    <row r="10" spans="1:4" x14ac:dyDescent="0.2">
      <c r="A10" s="11" t="s">
        <v>388</v>
      </c>
      <c r="B10">
        <f>IFERROR(INDEX(Lookup!#REF!,MATCH($A35,Lookup!#REF!,0)),0)</f>
        <v>0</v>
      </c>
      <c r="C10">
        <f>IFERROR(INDEX(Lookup!#REF!,MATCH($A35,Lookup!#REF!,0)),0)</f>
        <v>0</v>
      </c>
      <c r="D10">
        <f>IFERROR(INDEX(Lookup!#REF!,MATCH($A35,Lookup!#REF!,0)),0)</f>
        <v>0</v>
      </c>
    </row>
    <row r="11" spans="1:4" x14ac:dyDescent="0.2">
      <c r="A11" s="11" t="s">
        <v>389</v>
      </c>
      <c r="B11">
        <f>IFERROR(INDEX(Lookup!#REF!,MATCH($A36,Lookup!#REF!,0)),0)</f>
        <v>0</v>
      </c>
      <c r="C11">
        <f>IFERROR(INDEX(Lookup!#REF!,MATCH($A36,Lookup!#REF!,0)),0)</f>
        <v>0</v>
      </c>
      <c r="D11">
        <f>IFERROR(INDEX(Lookup!#REF!,MATCH($A36,Lookup!#REF!,0)),0)</f>
        <v>0</v>
      </c>
    </row>
    <row r="12" spans="1:4" x14ac:dyDescent="0.2">
      <c r="A12" s="11" t="s">
        <v>390</v>
      </c>
      <c r="B12">
        <f>IFERROR(INDEX(Lookup!#REF!,MATCH($A37,Lookup!#REF!,0)),0)</f>
        <v>0</v>
      </c>
      <c r="C12">
        <f>IFERROR(INDEX(Lookup!#REF!,MATCH($A37,Lookup!#REF!,0)),0)</f>
        <v>0</v>
      </c>
      <c r="D12">
        <f>IFERROR(INDEX(Lookup!#REF!,MATCH($A37,Lookup!#REF!,0)),0)</f>
        <v>0</v>
      </c>
    </row>
    <row r="13" spans="1:4" x14ac:dyDescent="0.2">
      <c r="A13" s="11" t="s">
        <v>391</v>
      </c>
      <c r="B13">
        <f>IFERROR(INDEX(Lookup!#REF!,MATCH($A38,Lookup!#REF!,0)),0)</f>
        <v>0</v>
      </c>
      <c r="C13">
        <f>IFERROR(INDEX(Lookup!#REF!,MATCH($A38,Lookup!#REF!,0)),0)</f>
        <v>0</v>
      </c>
      <c r="D13">
        <f>IFERROR(INDEX(Lookup!#REF!,MATCH($A38,Lookup!#REF!,0)),0)</f>
        <v>0</v>
      </c>
    </row>
    <row r="14" spans="1:4" x14ac:dyDescent="0.2">
      <c r="A14" s="11" t="s">
        <v>392</v>
      </c>
      <c r="B14">
        <f>IFERROR(INDEX(Lookup!#REF!,MATCH($A39,Lookup!#REF!,0)),0)</f>
        <v>0</v>
      </c>
      <c r="C14">
        <f>IFERROR(INDEX(Lookup!#REF!,MATCH($A39,Lookup!#REF!,0)),0)</f>
        <v>0</v>
      </c>
      <c r="D14">
        <f>IFERROR(INDEX(Lookup!#REF!,MATCH($A39,Lookup!#REF!,0)),0)</f>
        <v>0</v>
      </c>
    </row>
    <row r="15" spans="1:4" x14ac:dyDescent="0.2">
      <c r="A15" s="11" t="s">
        <v>393</v>
      </c>
      <c r="B15">
        <f>IFERROR(INDEX(Lookup!#REF!,MATCH($A40,Lookup!#REF!,0)),0)</f>
        <v>0</v>
      </c>
      <c r="C15">
        <f>IFERROR(INDEX(Lookup!#REF!,MATCH($A40,Lookup!#REF!,0)),0)</f>
        <v>0</v>
      </c>
      <c r="D15">
        <f>IFERROR(INDEX(Lookup!#REF!,MATCH($A40,Lookup!#REF!,0)),0)</f>
        <v>0</v>
      </c>
    </row>
    <row r="16" spans="1:4" x14ac:dyDescent="0.2">
      <c r="A16" s="11" t="s">
        <v>394</v>
      </c>
      <c r="B16">
        <f>IFERROR(INDEX(Lookup!#REF!,MATCH($A41,Lookup!#REF!,0)),0)</f>
        <v>0</v>
      </c>
      <c r="C16">
        <f>IFERROR(INDEX(Lookup!#REF!,MATCH($A41,Lookup!#REF!,0)),0)</f>
        <v>0</v>
      </c>
      <c r="D16">
        <f>IFERROR(INDEX(Lookup!#REF!,MATCH($A41,Lookup!#REF!,0)),0)</f>
        <v>0</v>
      </c>
    </row>
    <row r="17" spans="1:4" x14ac:dyDescent="0.2">
      <c r="A17" s="11" t="s">
        <v>395</v>
      </c>
      <c r="B17">
        <f>IFERROR(INDEX(Lookup!#REF!,MATCH($A42,Lookup!#REF!,0)),0)</f>
        <v>0</v>
      </c>
      <c r="C17">
        <f>IFERROR(INDEX(Lookup!#REF!,MATCH($A42,Lookup!#REF!,0)),0)</f>
        <v>0</v>
      </c>
      <c r="D17">
        <f>IFERROR(INDEX(Lookup!#REF!,MATCH($A42,Lookup!#REF!,0)),0)</f>
        <v>0</v>
      </c>
    </row>
    <row r="18" spans="1:4" x14ac:dyDescent="0.2">
      <c r="A18" s="11" t="s">
        <v>396</v>
      </c>
      <c r="B18">
        <f>IFERROR(INDEX(Lookup!#REF!,MATCH($A43,Lookup!#REF!,0)),0)</f>
        <v>0</v>
      </c>
      <c r="C18">
        <f>IFERROR(INDEX(Lookup!#REF!,MATCH($A43,Lookup!#REF!,0)),0)</f>
        <v>0</v>
      </c>
      <c r="D18">
        <f>IFERROR(INDEX(Lookup!#REF!,MATCH($A43,Lookup!#REF!,0)),0)</f>
        <v>0</v>
      </c>
    </row>
    <row r="19" spans="1:4" x14ac:dyDescent="0.2">
      <c r="A19" s="11" t="s">
        <v>397</v>
      </c>
      <c r="B19">
        <f>IFERROR(INDEX(Lookup!#REF!,MATCH($A44,Lookup!#REF!,0)),0)</f>
        <v>0</v>
      </c>
      <c r="C19">
        <f>IFERROR(INDEX(Lookup!#REF!,MATCH($A44,Lookup!#REF!,0)),0)</f>
        <v>0</v>
      </c>
      <c r="D19">
        <f>IFERROR(INDEX(Lookup!#REF!,MATCH($A44,Lookup!#REF!,0)),0)</f>
        <v>0</v>
      </c>
    </row>
    <row r="20" spans="1:4" x14ac:dyDescent="0.2">
      <c r="A20" s="11" t="s">
        <v>398</v>
      </c>
      <c r="B20">
        <f>IFERROR(INDEX(Lookup!#REF!,MATCH($A45,Lookup!#REF!,0)),0)</f>
        <v>0</v>
      </c>
      <c r="C20">
        <f>IFERROR(INDEX(Lookup!#REF!,MATCH($A45,Lookup!#REF!,0)),0)</f>
        <v>0</v>
      </c>
      <c r="D20">
        <f>IFERROR(INDEX(Lookup!#REF!,MATCH($A45,Lookup!#REF!,0)),0)</f>
        <v>0</v>
      </c>
    </row>
    <row r="21" spans="1:4" x14ac:dyDescent="0.2">
      <c r="A21" s="11" t="s">
        <v>399</v>
      </c>
      <c r="B21">
        <f>IFERROR(INDEX(Lookup!#REF!,MATCH($A46,Lookup!#REF!,0)),0)</f>
        <v>0</v>
      </c>
      <c r="C21">
        <f>IFERROR(INDEX(Lookup!#REF!,MATCH($A46,Lookup!#REF!,0)),0)</f>
        <v>0</v>
      </c>
      <c r="D21">
        <f>IFERROR(INDEX(Lookup!#REF!,MATCH($A46,Lookup!#REF!,0)),0)</f>
        <v>0</v>
      </c>
    </row>
    <row r="22" spans="1:4" x14ac:dyDescent="0.2">
      <c r="A22" s="11" t="s">
        <v>400</v>
      </c>
      <c r="B22">
        <f>IFERROR(INDEX(Lookup!#REF!,MATCH($A47,Lookup!#REF!,0)),0)</f>
        <v>0</v>
      </c>
      <c r="C22">
        <f>IFERROR(INDEX(Lookup!#REF!,MATCH($A47,Lookup!#REF!,0)),0)</f>
        <v>0</v>
      </c>
      <c r="D22">
        <f>IFERROR(INDEX(Lookup!#REF!,MATCH($A47,Lookup!#REF!,0)),0)</f>
        <v>0</v>
      </c>
    </row>
    <row r="23" spans="1:4" x14ac:dyDescent="0.2">
      <c r="A23" s="11" t="s">
        <v>401</v>
      </c>
      <c r="B23">
        <f>IFERROR(INDEX(Lookup!#REF!,MATCH($A48,Lookup!#REF!,0)),0)</f>
        <v>0</v>
      </c>
      <c r="C23">
        <f>IFERROR(INDEX(Lookup!#REF!,MATCH($A48,Lookup!#REF!,0)),0)</f>
        <v>0</v>
      </c>
      <c r="D23">
        <f>IFERROR(INDEX(Lookup!#REF!,MATCH($A48,Lookup!#REF!,0)),0)</f>
        <v>0</v>
      </c>
    </row>
    <row r="24" spans="1:4" x14ac:dyDescent="0.2">
      <c r="A24" s="11" t="s">
        <v>402</v>
      </c>
      <c r="B24">
        <f>IFERROR(INDEX(Lookup!#REF!,MATCH($A49,Lookup!#REF!,0)),0)</f>
        <v>0</v>
      </c>
      <c r="C24">
        <f>IFERROR(INDEX(Lookup!#REF!,MATCH($A49,Lookup!#REF!,0)),0)</f>
        <v>0</v>
      </c>
      <c r="D24">
        <f>IFERROR(INDEX(Lookup!#REF!,MATCH($A49,Lookup!#REF!,0)),0)</f>
        <v>0</v>
      </c>
    </row>
    <row r="25" spans="1:4" x14ac:dyDescent="0.2">
      <c r="A25" s="11" t="s">
        <v>403</v>
      </c>
      <c r="B25">
        <f>IFERROR(INDEX(Lookup!#REF!,MATCH($A50,Lookup!#REF!,0)),0)</f>
        <v>0</v>
      </c>
      <c r="C25">
        <f>IFERROR(INDEX(Lookup!#REF!,MATCH($A50,Lookup!#REF!,0)),0)</f>
        <v>0</v>
      </c>
      <c r="D25">
        <f>IFERROR(INDEX(Lookup!#REF!,MATCH($A50,Lookup!#REF!,0)),0)</f>
        <v>0</v>
      </c>
    </row>
    <row r="26" spans="1:4" x14ac:dyDescent="0.2">
      <c r="A26" s="11" t="s">
        <v>404</v>
      </c>
      <c r="B26">
        <f>IFERROR(INDEX(Lookup!#REF!,MATCH($A51,Lookup!#REF!,0)),0)</f>
        <v>0</v>
      </c>
      <c r="C26">
        <f>IFERROR(INDEX(Lookup!#REF!,MATCH($A51,Lookup!#REF!,0)),0)</f>
        <v>0</v>
      </c>
      <c r="D26">
        <f>IFERROR(INDEX(Lookup!#REF!,MATCH($A51,Lookup!#REF!,0)),0)</f>
        <v>0</v>
      </c>
    </row>
    <row r="27" spans="1:4" x14ac:dyDescent="0.2">
      <c r="A27" s="11" t="s">
        <v>405</v>
      </c>
      <c r="B27">
        <f>IFERROR(INDEX(Lookup!#REF!,MATCH($A52,Lookup!#REF!,0)),0)</f>
        <v>0</v>
      </c>
      <c r="C27">
        <f>IFERROR(INDEX(Lookup!#REF!,MATCH($A52,Lookup!#REF!,0)),0)</f>
        <v>0</v>
      </c>
      <c r="D27">
        <f>IFERROR(INDEX(Lookup!#REF!,MATCH($A52,Lookup!#REF!,0)),0)</f>
        <v>0</v>
      </c>
    </row>
    <row r="28" spans="1:4" x14ac:dyDescent="0.2">
      <c r="A28" s="11" t="s">
        <v>406</v>
      </c>
      <c r="B28">
        <f>IFERROR(INDEX(Lookup!#REF!,MATCH($A53,Lookup!#REF!,0)),0)</f>
        <v>0</v>
      </c>
      <c r="C28">
        <f>IFERROR(INDEX(Lookup!#REF!,MATCH($A53,Lookup!#REF!,0)),0)</f>
        <v>0</v>
      </c>
      <c r="D28">
        <f>IFERROR(INDEX(Lookup!#REF!,MATCH($A53,Lookup!#REF!,0)),0)</f>
        <v>0</v>
      </c>
    </row>
    <row r="29" spans="1:4" x14ac:dyDescent="0.2">
      <c r="A29" s="11" t="s">
        <v>407</v>
      </c>
      <c r="B29">
        <f>IFERROR(INDEX(Lookup!#REF!,MATCH($A54,Lookup!#REF!,0)),0)</f>
        <v>0</v>
      </c>
      <c r="C29">
        <f>IFERROR(INDEX(Lookup!#REF!,MATCH($A54,Lookup!#REF!,0)),0)</f>
        <v>0</v>
      </c>
      <c r="D29">
        <f>IFERROR(INDEX(Lookup!#REF!,MATCH($A54,Lookup!#REF!,0)),0)</f>
        <v>0</v>
      </c>
    </row>
    <row r="30" spans="1:4" x14ac:dyDescent="0.2">
      <c r="A30" s="11" t="s">
        <v>408</v>
      </c>
      <c r="B30">
        <f>IFERROR(INDEX(Lookup!#REF!,MATCH($A55,Lookup!#REF!,0)),0)</f>
        <v>0</v>
      </c>
      <c r="C30">
        <f>IFERROR(INDEX(Lookup!#REF!,MATCH($A55,Lookup!#REF!,0)),0)</f>
        <v>0</v>
      </c>
      <c r="D30">
        <f>IFERROR(INDEX(Lookup!#REF!,MATCH($A55,Lookup!#REF!,0)),0)</f>
        <v>0</v>
      </c>
    </row>
    <row r="31" spans="1:4" x14ac:dyDescent="0.2">
      <c r="A31" s="11" t="s">
        <v>409</v>
      </c>
      <c r="B31">
        <f>IFERROR(INDEX(Lookup!#REF!,MATCH($A56,Lookup!#REF!,0)),0)</f>
        <v>0</v>
      </c>
      <c r="C31">
        <f>IFERROR(INDEX(Lookup!#REF!,MATCH($A56,Lookup!#REF!,0)),0)</f>
        <v>0</v>
      </c>
      <c r="D31">
        <f>IFERROR(INDEX(Lookup!#REF!,MATCH($A56,Lookup!#REF!,0)),0)</f>
        <v>0</v>
      </c>
    </row>
    <row r="32" spans="1:4" x14ac:dyDescent="0.2">
      <c r="A32" s="11" t="s">
        <v>410</v>
      </c>
      <c r="B32">
        <f>IFERROR(INDEX(Lookup!#REF!,MATCH($A57,Lookup!#REF!,0)),0)</f>
        <v>0</v>
      </c>
      <c r="C32">
        <f>IFERROR(INDEX(Lookup!#REF!,MATCH($A57,Lookup!#REF!,0)),0)</f>
        <v>0</v>
      </c>
      <c r="D32">
        <f>IFERROR(INDEX(Lookup!#REF!,MATCH($A57,Lookup!#REF!,0)),0)</f>
        <v>0</v>
      </c>
    </row>
    <row r="33" spans="1:4" x14ac:dyDescent="0.2">
      <c r="A33" s="11" t="s">
        <v>411</v>
      </c>
      <c r="B33">
        <f>IFERROR(INDEX(Lookup!#REF!,MATCH($A58,Lookup!#REF!,0)),0)</f>
        <v>0</v>
      </c>
      <c r="C33">
        <f>IFERROR(INDEX(Lookup!#REF!,MATCH($A58,Lookup!#REF!,0)),0)</f>
        <v>0</v>
      </c>
      <c r="D33">
        <f>IFERROR(INDEX(Lookup!#REF!,MATCH($A58,Lookup!#REF!,0)),0)</f>
        <v>0</v>
      </c>
    </row>
    <row r="34" spans="1:4" x14ac:dyDescent="0.2">
      <c r="A34" s="11" t="s">
        <v>412</v>
      </c>
      <c r="B34">
        <f>IFERROR(INDEX(Lookup!#REF!,MATCH($A59,Lookup!#REF!,0)),0)</f>
        <v>0</v>
      </c>
      <c r="C34">
        <f>IFERROR(INDEX(Lookup!#REF!,MATCH($A59,Lookup!#REF!,0)),0)</f>
        <v>0</v>
      </c>
      <c r="D34">
        <f>IFERROR(INDEX(Lookup!#REF!,MATCH($A59,Lookup!#REF!,0)),0)</f>
        <v>0</v>
      </c>
    </row>
    <row r="35" spans="1:4" x14ac:dyDescent="0.2">
      <c r="A35" s="11" t="s">
        <v>413</v>
      </c>
      <c r="B35">
        <f>IFERROR(INDEX(Lookup!#REF!,MATCH($A60,Lookup!#REF!,0)),0)</f>
        <v>0</v>
      </c>
      <c r="C35">
        <f>IFERROR(INDEX(Lookup!#REF!,MATCH($A60,Lookup!#REF!,0)),0)</f>
        <v>0</v>
      </c>
      <c r="D35">
        <f>IFERROR(INDEX(Lookup!#REF!,MATCH($A60,Lookup!#REF!,0)),0)</f>
        <v>0</v>
      </c>
    </row>
    <row r="36" spans="1:4" x14ac:dyDescent="0.2">
      <c r="A36" s="11" t="s">
        <v>414</v>
      </c>
      <c r="B36">
        <f>IFERROR(INDEX(Lookup!#REF!,MATCH($A61,Lookup!#REF!,0)),0)</f>
        <v>0</v>
      </c>
      <c r="C36">
        <f>IFERROR(INDEX(Lookup!#REF!,MATCH($A61,Lookup!#REF!,0)),0)</f>
        <v>0</v>
      </c>
      <c r="D36">
        <f>IFERROR(INDEX(Lookup!#REF!,MATCH($A61,Lookup!#REF!,0)),0)</f>
        <v>0</v>
      </c>
    </row>
    <row r="37" spans="1:4" x14ac:dyDescent="0.2">
      <c r="A37" s="11" t="s">
        <v>415</v>
      </c>
      <c r="B37">
        <f>IFERROR(INDEX(Lookup!#REF!,MATCH($A62,Lookup!#REF!,0)),0)</f>
        <v>0</v>
      </c>
      <c r="C37">
        <f>IFERROR(INDEX(Lookup!#REF!,MATCH($A62,Lookup!#REF!,0)),0)</f>
        <v>0</v>
      </c>
      <c r="D37">
        <f>IFERROR(INDEX(Lookup!#REF!,MATCH($A62,Lookup!#REF!,0)),0)</f>
        <v>0</v>
      </c>
    </row>
    <row r="38" spans="1:4" x14ac:dyDescent="0.2">
      <c r="A38" s="11" t="s">
        <v>416</v>
      </c>
      <c r="B38">
        <f>IFERROR(INDEX(Lookup!#REF!,MATCH($A63,Lookup!#REF!,0)),0)</f>
        <v>0</v>
      </c>
      <c r="C38">
        <f>IFERROR(INDEX(Lookup!#REF!,MATCH($A63,Lookup!#REF!,0)),0)</f>
        <v>0</v>
      </c>
      <c r="D38">
        <f>IFERROR(INDEX(Lookup!#REF!,MATCH($A63,Lookup!#REF!,0)),0)</f>
        <v>0</v>
      </c>
    </row>
    <row r="39" spans="1:4" x14ac:dyDescent="0.2">
      <c r="A39" s="11" t="s">
        <v>417</v>
      </c>
      <c r="B39">
        <f>IFERROR(INDEX(Lookup!#REF!,MATCH($A64,Lookup!#REF!,0)),0)</f>
        <v>0</v>
      </c>
      <c r="C39">
        <f>IFERROR(INDEX(Lookup!#REF!,MATCH($A64,Lookup!#REF!,0)),0)</f>
        <v>0</v>
      </c>
      <c r="D39">
        <f>IFERROR(INDEX(Lookup!#REF!,MATCH($A64,Lookup!#REF!,0)),0)</f>
        <v>0</v>
      </c>
    </row>
    <row r="40" spans="1:4" x14ac:dyDescent="0.2">
      <c r="A40" s="11" t="s">
        <v>418</v>
      </c>
      <c r="B40">
        <f>IFERROR(INDEX(Lookup!#REF!,MATCH($A65,Lookup!#REF!,0)),0)</f>
        <v>0</v>
      </c>
      <c r="C40">
        <f>IFERROR(INDEX(Lookup!#REF!,MATCH($A65,Lookup!#REF!,0)),0)</f>
        <v>0</v>
      </c>
      <c r="D40">
        <f>IFERROR(INDEX(Lookup!#REF!,MATCH($A65,Lookup!#REF!,0)),0)</f>
        <v>0</v>
      </c>
    </row>
    <row r="41" spans="1:4" x14ac:dyDescent="0.2">
      <c r="A41" s="11" t="s">
        <v>419</v>
      </c>
      <c r="B41">
        <f>IFERROR(INDEX(Lookup!#REF!,MATCH($A66,Lookup!#REF!,0)),0)</f>
        <v>0</v>
      </c>
      <c r="C41">
        <f>IFERROR(INDEX(Lookup!#REF!,MATCH($A66,Lookup!#REF!,0)),0)</f>
        <v>0</v>
      </c>
      <c r="D41">
        <f>IFERROR(INDEX(Lookup!#REF!,MATCH($A66,Lookup!#REF!,0)),0)</f>
        <v>0</v>
      </c>
    </row>
    <row r="42" spans="1:4" x14ac:dyDescent="0.2">
      <c r="A42" s="11" t="s">
        <v>420</v>
      </c>
      <c r="B42">
        <f>IFERROR(INDEX(Lookup!#REF!,MATCH($A67,Lookup!#REF!,0)),0)</f>
        <v>0</v>
      </c>
      <c r="C42">
        <f>IFERROR(INDEX(Lookup!#REF!,MATCH($A67,Lookup!#REF!,0)),0)</f>
        <v>0</v>
      </c>
      <c r="D42">
        <f>IFERROR(INDEX(Lookup!#REF!,MATCH($A67,Lookup!#REF!,0)),0)</f>
        <v>0</v>
      </c>
    </row>
    <row r="43" spans="1:4" x14ac:dyDescent="0.2">
      <c r="A43" s="11" t="s">
        <v>421</v>
      </c>
      <c r="B43">
        <f>IFERROR(INDEX(Lookup!#REF!,MATCH($A68,Lookup!#REF!,0)),0)</f>
        <v>0</v>
      </c>
      <c r="C43">
        <f>IFERROR(INDEX(Lookup!#REF!,MATCH($A68,Lookup!#REF!,0)),0)</f>
        <v>0</v>
      </c>
      <c r="D43">
        <f>IFERROR(INDEX(Lookup!#REF!,MATCH($A68,Lookup!#REF!,0)),0)</f>
        <v>0</v>
      </c>
    </row>
    <row r="44" spans="1:4" x14ac:dyDescent="0.2">
      <c r="A44" s="11" t="s">
        <v>422</v>
      </c>
      <c r="B44">
        <f>IFERROR(INDEX(Lookup!#REF!,MATCH($A69,Lookup!#REF!,0)),0)</f>
        <v>0</v>
      </c>
      <c r="C44">
        <f>IFERROR(INDEX(Lookup!#REF!,MATCH($A69,Lookup!#REF!,0)),0)</f>
        <v>0</v>
      </c>
      <c r="D44">
        <f>IFERROR(INDEX(Lookup!#REF!,MATCH($A69,Lookup!#REF!,0)),0)</f>
        <v>0</v>
      </c>
    </row>
    <row r="45" spans="1:4" x14ac:dyDescent="0.2">
      <c r="A45" s="11" t="s">
        <v>423</v>
      </c>
      <c r="B45">
        <f>IFERROR(INDEX(Lookup!#REF!,MATCH($A70,Lookup!#REF!,0)),0)</f>
        <v>0</v>
      </c>
      <c r="C45">
        <f>IFERROR(INDEX(Lookup!#REF!,MATCH($A70,Lookup!#REF!,0)),0)</f>
        <v>0</v>
      </c>
      <c r="D45">
        <f>IFERROR(INDEX(Lookup!#REF!,MATCH($A70,Lookup!#REF!,0)),0)</f>
        <v>0</v>
      </c>
    </row>
    <row r="46" spans="1:4" x14ac:dyDescent="0.2">
      <c r="A46" s="11" t="s">
        <v>424</v>
      </c>
      <c r="B46">
        <f>IFERROR(INDEX(Lookup!#REF!,MATCH($A71,Lookup!#REF!,0)),0)</f>
        <v>0</v>
      </c>
      <c r="C46">
        <f>IFERROR(INDEX(Lookup!#REF!,MATCH($A71,Lookup!#REF!,0)),0)</f>
        <v>0</v>
      </c>
      <c r="D46">
        <f>IFERROR(INDEX(Lookup!#REF!,MATCH($A71,Lookup!#REF!,0)),0)</f>
        <v>0</v>
      </c>
    </row>
    <row r="47" spans="1:4" x14ac:dyDescent="0.2">
      <c r="A47" s="11" t="s">
        <v>425</v>
      </c>
      <c r="B47">
        <f>IFERROR(INDEX(Lookup!#REF!,MATCH($A72,Lookup!#REF!,0)),0)</f>
        <v>0</v>
      </c>
      <c r="C47">
        <f>IFERROR(INDEX(Lookup!#REF!,MATCH($A72,Lookup!#REF!,0)),0)</f>
        <v>0</v>
      </c>
      <c r="D47">
        <f>IFERROR(INDEX(Lookup!#REF!,MATCH($A72,Lookup!#REF!,0)),0)</f>
        <v>0</v>
      </c>
    </row>
    <row r="48" spans="1:4" x14ac:dyDescent="0.2">
      <c r="A48" s="11" t="s">
        <v>426</v>
      </c>
      <c r="B48">
        <f>IFERROR(INDEX(Lookup!#REF!,MATCH($A73,Lookup!#REF!,0)),0)</f>
        <v>0</v>
      </c>
      <c r="C48">
        <f>IFERROR(INDEX(Lookup!#REF!,MATCH($A73,Lookup!#REF!,0)),0)</f>
        <v>0</v>
      </c>
      <c r="D48">
        <f>IFERROR(INDEX(Lookup!#REF!,MATCH($A73,Lookup!#REF!,0)),0)</f>
        <v>0</v>
      </c>
    </row>
    <row r="49" spans="1:4" x14ac:dyDescent="0.2">
      <c r="A49" s="11" t="s">
        <v>427</v>
      </c>
      <c r="B49">
        <f>IFERROR(INDEX(Lookup!#REF!,MATCH($A74,Lookup!#REF!,0)),0)</f>
        <v>0</v>
      </c>
      <c r="C49">
        <f>IFERROR(INDEX(Lookup!#REF!,MATCH($A74,Lookup!#REF!,0)),0)</f>
        <v>0</v>
      </c>
      <c r="D49">
        <f>IFERROR(INDEX(Lookup!#REF!,MATCH($A74,Lookup!#REF!,0)),0)</f>
        <v>0</v>
      </c>
    </row>
    <row r="50" spans="1:4" x14ac:dyDescent="0.2">
      <c r="A50" s="11" t="s">
        <v>428</v>
      </c>
      <c r="B50">
        <f>IFERROR(INDEX(Lookup!#REF!,MATCH($A75,Lookup!#REF!,0)),0)</f>
        <v>0</v>
      </c>
      <c r="C50">
        <f>IFERROR(INDEX(Lookup!#REF!,MATCH($A75,Lookup!#REF!,0)),0)</f>
        <v>0</v>
      </c>
      <c r="D50">
        <f>IFERROR(INDEX(Lookup!#REF!,MATCH($A75,Lookup!#REF!,0)),0)</f>
        <v>0</v>
      </c>
    </row>
    <row r="51" spans="1:4" x14ac:dyDescent="0.2">
      <c r="A51" s="11" t="s">
        <v>429</v>
      </c>
      <c r="B51">
        <f>IFERROR(INDEX(Lookup!#REF!,MATCH($A76,Lookup!#REF!,0)),0)</f>
        <v>0</v>
      </c>
      <c r="C51">
        <f>IFERROR(INDEX(Lookup!#REF!,MATCH($A76,Lookup!#REF!,0)),0)</f>
        <v>0</v>
      </c>
      <c r="D51">
        <f>IFERROR(INDEX(Lookup!#REF!,MATCH($A76,Lookup!#REF!,0)),0)</f>
        <v>0</v>
      </c>
    </row>
    <row r="52" spans="1:4" x14ac:dyDescent="0.2">
      <c r="A52" s="11" t="s">
        <v>430</v>
      </c>
      <c r="B52">
        <f>IFERROR(INDEX(Lookup!#REF!,MATCH($A77,Lookup!#REF!,0)),0)</f>
        <v>0</v>
      </c>
      <c r="C52">
        <f>IFERROR(INDEX(Lookup!#REF!,MATCH($A77,Lookup!#REF!,0)),0)</f>
        <v>0</v>
      </c>
      <c r="D52">
        <f>IFERROR(INDEX(Lookup!#REF!,MATCH($A77,Lookup!#REF!,0)),0)</f>
        <v>0</v>
      </c>
    </row>
    <row r="54" spans="1:4" x14ac:dyDescent="0.2">
      <c r="B54">
        <f>SUM(B1:B53)</f>
        <v>0</v>
      </c>
      <c r="C54">
        <f t="shared" ref="C54:D54" si="0">SUM(C1:C53)</f>
        <v>0</v>
      </c>
      <c r="D54">
        <f t="shared" si="0"/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54"/>
  <dimension ref="A4:Q1615"/>
  <sheetViews>
    <sheetView topLeftCell="A1149" zoomScaleNormal="100" workbookViewId="0">
      <selection activeCell="N907" sqref="N907"/>
    </sheetView>
  </sheetViews>
  <sheetFormatPr defaultRowHeight="12.75" x14ac:dyDescent="0.2"/>
  <cols>
    <col min="1" max="1" width="10" style="182" bestFit="1" customWidth="1"/>
    <col min="2" max="2" width="9.140625" style="182"/>
    <col min="3" max="3" width="48" style="182" bestFit="1" customWidth="1"/>
    <col min="4" max="5" width="11.28515625" style="206" bestFit="1" customWidth="1"/>
    <col min="6" max="6" width="13.85546875" style="206" bestFit="1" customWidth="1"/>
    <col min="7" max="7" width="11.5703125" style="182" bestFit="1" customWidth="1"/>
    <col min="8" max="8" width="9.140625" style="182"/>
    <col min="9" max="10" width="12.85546875" style="206" bestFit="1" customWidth="1"/>
    <col min="11" max="11" width="13.85546875" style="206" bestFit="1" customWidth="1"/>
    <col min="12" max="12" width="11.5703125" style="182" bestFit="1" customWidth="1"/>
    <col min="13" max="14" width="9.140625" style="182"/>
    <col min="15" max="15" width="9.140625" style="182" hidden="1" customWidth="1"/>
    <col min="16" max="16384" width="9.140625" style="182"/>
  </cols>
  <sheetData>
    <row r="4" spans="1:15" ht="23.25" x14ac:dyDescent="0.35">
      <c r="C4" s="194"/>
      <c r="D4" s="298" t="s">
        <v>452</v>
      </c>
      <c r="E4" s="299"/>
      <c r="F4" s="299"/>
      <c r="G4" s="299"/>
      <c r="H4" s="299"/>
      <c r="I4" s="299"/>
      <c r="J4" s="299"/>
      <c r="K4" s="299"/>
      <c r="L4" s="300"/>
    </row>
    <row r="5" spans="1:15" x14ac:dyDescent="0.2">
      <c r="C5" s="194"/>
      <c r="D5" s="301" t="s">
        <v>453</v>
      </c>
      <c r="E5" s="302"/>
      <c r="F5" s="302"/>
      <c r="G5" s="302"/>
      <c r="H5" s="302"/>
      <c r="I5" s="302"/>
      <c r="J5" s="302"/>
      <c r="K5" s="302"/>
      <c r="L5" s="303"/>
    </row>
    <row r="6" spans="1:15" x14ac:dyDescent="0.2">
      <c r="C6" s="194"/>
      <c r="D6" s="304" t="str">
        <f>"For The Year Ending "&amp;Lookup!A1</f>
        <v>For The Year Ending December 2020</v>
      </c>
      <c r="E6" s="305"/>
      <c r="F6" s="305"/>
      <c r="G6" s="305"/>
      <c r="H6" s="305"/>
      <c r="I6" s="305"/>
      <c r="J6" s="305"/>
      <c r="K6" s="305"/>
      <c r="L6" s="306"/>
    </row>
    <row r="7" spans="1:15" x14ac:dyDescent="0.2">
      <c r="C7" s="194"/>
      <c r="D7" s="237"/>
      <c r="E7" s="236"/>
      <c r="F7" s="236"/>
      <c r="G7" s="196"/>
      <c r="H7" s="235"/>
      <c r="I7" s="234"/>
      <c r="J7" s="234"/>
      <c r="K7" s="234"/>
      <c r="L7" s="233"/>
    </row>
    <row r="8" spans="1:15" x14ac:dyDescent="0.2">
      <c r="C8" s="194"/>
      <c r="D8" s="232" t="s">
        <v>454</v>
      </c>
      <c r="E8" s="229" t="s">
        <v>26</v>
      </c>
      <c r="F8" s="229" t="s">
        <v>455</v>
      </c>
      <c r="G8" s="231" t="s">
        <v>26</v>
      </c>
      <c r="H8" s="230"/>
      <c r="I8" s="229" t="s">
        <v>454</v>
      </c>
      <c r="J8" s="229" t="s">
        <v>26</v>
      </c>
      <c r="K8" s="229" t="s">
        <v>455</v>
      </c>
      <c r="L8" s="228" t="s">
        <v>26</v>
      </c>
    </row>
    <row r="9" spans="1:15" x14ac:dyDescent="0.2">
      <c r="C9" s="194"/>
      <c r="D9" s="227" t="s">
        <v>28</v>
      </c>
      <c r="E9" s="224" t="s">
        <v>28</v>
      </c>
      <c r="F9" s="224" t="s">
        <v>28</v>
      </c>
      <c r="G9" s="226" t="s">
        <v>456</v>
      </c>
      <c r="H9" s="225"/>
      <c r="I9" s="224" t="s">
        <v>457</v>
      </c>
      <c r="J9" s="224" t="s">
        <v>457</v>
      </c>
      <c r="K9" s="224" t="s">
        <v>457</v>
      </c>
      <c r="L9" s="223" t="s">
        <v>456</v>
      </c>
    </row>
    <row r="10" spans="1:15" x14ac:dyDescent="0.2">
      <c r="A10" s="222"/>
      <c r="C10" s="208" t="s">
        <v>1053</v>
      </c>
    </row>
    <row r="11" spans="1:15" x14ac:dyDescent="0.2">
      <c r="A11" s="182" t="str">
        <f>+'01'!A2</f>
        <v>10100-A01</v>
      </c>
      <c r="C11" s="182" t="str">
        <f>IFERROR(LEFT(IFERROR(INDEX(Sheet5!$C$2:$C$1300,MATCH($A11,Sheet5!$A$2:$A$1300,0)),"-"),FIND(",",IFERROR(INDEX(Sheet5!$C$2:$C$1300,MATCH($A11,Sheet5!$A$2:$A$1300,0)),"-"),1)-1),IFERROR(INDEX(Sheet5!$C$2:$C$1300,MATCH($A11,Sheet5!$A$2:$A$1300,0)),"-"))</f>
        <v xml:space="preserve">Rental Income-6 Circuit Dr                                  </v>
      </c>
      <c r="D11" s="206">
        <f>IFERROR(INDEX(Lookup!$BG$9:$BG$3000,MATCH($A11,Lookup!$A$9:$A$3000,0)),0)</f>
        <v>22916.67</v>
      </c>
      <c r="E11" s="206">
        <f>IFERROR(INDEX(Lookup!$BF$9:$BF$3000,MATCH($A11,Lookup!$A$9:$A$3000,0)),0)</f>
        <v>26354.17</v>
      </c>
      <c r="F11" s="206">
        <f>IFERROR(INDEX(Lookup!$BE$9:$BE$3000,MATCH($A11,Lookup!$A$9:$A$3000,0)),0)</f>
        <v>26354.17</v>
      </c>
      <c r="G11" s="207"/>
      <c r="H11" s="207"/>
      <c r="I11" s="206">
        <f>IFERROR(INDEX(Lookup!$BJ$9:$BJ$3000,MATCH($A11,Lookup!$A$9:$A$3000,0)),0)</f>
        <v>194149.68999999994</v>
      </c>
      <c r="J11" s="206">
        <f>IFERROR(INDEX(Lookup!$BI$9:$BI$3000,MATCH($A11,Lookup!$A$9:$A$3000,0)),0)</f>
        <v>316250.03999999986</v>
      </c>
      <c r="K11" s="206">
        <f>IFERROR(INDEX(Lookup!$BH$9:$BH$3000,MATCH($A11,Lookup!$A$9:$A$3000,0)),0)</f>
        <v>312812.53999999992</v>
      </c>
      <c r="L11" s="206">
        <f>K11-J11</f>
        <v>-3437.4999999999418</v>
      </c>
      <c r="O11" s="182">
        <f t="shared" ref="O11:O42" si="0">+IF(A11&gt;0,1,0)</f>
        <v>1</v>
      </c>
    </row>
    <row r="12" spans="1:15" x14ac:dyDescent="0.2">
      <c r="A12" s="182" t="str">
        <f>+'01'!A3</f>
        <v>10100-A02</v>
      </c>
      <c r="C12" s="182" t="str">
        <f>IFERROR(LEFT(IFERROR(INDEX(Sheet5!$C$2:$C$1300,MATCH($A12,Sheet5!$A$2:$A$1300,0)),"-"),FIND(",",IFERROR(INDEX(Sheet5!$C$2:$C$1300,MATCH($A12,Sheet5!$A$2:$A$1300,0)),"-"),1)-1),IFERROR(INDEX(Sheet5!$C$2:$C$1300,MATCH($A12,Sheet5!$A$2:$A$1300,0)),"-"))</f>
        <v xml:space="preserve">Rental Income-200 East Tce                                  </v>
      </c>
      <c r="D12" s="206">
        <f>IFERROR(INDEX(Lookup!$BG$9:$BG$3000,MATCH($A12,Lookup!$A$9:$A$3000,0)),0)</f>
        <v>58285.52</v>
      </c>
      <c r="E12" s="206">
        <f>IFERROR(INDEX(Lookup!$BF$9:$BF$3000,MATCH($A12,Lookup!$A$9:$A$3000,0)),0)</f>
        <v>44097.86</v>
      </c>
      <c r="F12" s="206">
        <f>IFERROR(INDEX(Lookup!$BE$9:$BE$3000,MATCH($A12,Lookup!$A$9:$A$3000,0)),0)</f>
        <v>44097.8</v>
      </c>
      <c r="G12" s="207"/>
      <c r="H12" s="207"/>
      <c r="I12" s="206">
        <f>IFERROR(INDEX(Lookup!$BJ$9:$BJ$3000,MATCH($A12,Lookup!$A$9:$A$3000,0)),0)</f>
        <v>698802.72000000009</v>
      </c>
      <c r="J12" s="206">
        <f>IFERROR(INDEX(Lookup!$BI$9:$BI$3000,MATCH($A12,Lookup!$A$9:$A$3000,0)),0)</f>
        <v>498775.10999999993</v>
      </c>
      <c r="K12" s="206">
        <f>IFERROR(INDEX(Lookup!$BH$9:$BH$3000,MATCH($A12,Lookup!$A$9:$A$3000,0)),0)</f>
        <v>559194.75</v>
      </c>
      <c r="L12" s="206">
        <f t="shared" ref="L12:L75" si="1">K12-J12</f>
        <v>60419.640000000072</v>
      </c>
      <c r="O12" s="182">
        <f t="shared" si="0"/>
        <v>1</v>
      </c>
    </row>
    <row r="13" spans="1:15" x14ac:dyDescent="0.2">
      <c r="A13" s="182" t="str">
        <f>+'01'!A4</f>
        <v>10100-A03</v>
      </c>
      <c r="C13" s="182" t="str">
        <f>IFERROR(LEFT(IFERROR(INDEX(Sheet5!$C$2:$C$1300,MATCH($A13,Sheet5!$A$2:$A$1300,0)),"-"),FIND(",",IFERROR(INDEX(Sheet5!$C$2:$C$1300,MATCH($A13,Sheet5!$A$2:$A$1300,0)),"-"),1)-1),IFERROR(INDEX(Sheet5!$C$2:$C$1300,MATCH($A13,Sheet5!$A$2:$A$1300,0)),"-"))</f>
        <v xml:space="preserve">Rental Income-33 Franklin St                                </v>
      </c>
      <c r="D13" s="206">
        <f>IFERROR(INDEX(Lookup!$BG$9:$BG$3000,MATCH($A13,Lookup!$A$9:$A$3000,0)),0)</f>
        <v>57408.42</v>
      </c>
      <c r="E13" s="206">
        <f>IFERROR(INDEX(Lookup!$BF$9:$BF$3000,MATCH($A13,Lookup!$A$9:$A$3000,0)),0)</f>
        <v>35671.79</v>
      </c>
      <c r="F13" s="206">
        <f>IFERROR(INDEX(Lookup!$BE$9:$BE$3000,MATCH($A13,Lookup!$A$9:$A$3000,0)),0)</f>
        <v>26701.96</v>
      </c>
      <c r="G13" s="207"/>
      <c r="H13" s="207"/>
      <c r="I13" s="206">
        <f>IFERROR(INDEX(Lookup!$BJ$9:$BJ$3000,MATCH($A13,Lookup!$A$9:$A$3000,0)),0)</f>
        <v>566023.97</v>
      </c>
      <c r="J13" s="206">
        <f>IFERROR(INDEX(Lookup!$BI$9:$BI$3000,MATCH($A13,Lookup!$A$9:$A$3000,0)),0)</f>
        <v>509326.4499999999</v>
      </c>
      <c r="K13" s="206">
        <f>IFERROR(INDEX(Lookup!$BH$9:$BH$3000,MATCH($A13,Lookup!$A$9:$A$3000,0)),0)</f>
        <v>582830.89999999979</v>
      </c>
      <c r="L13" s="206">
        <f t="shared" si="1"/>
        <v>73504.449999999895</v>
      </c>
      <c r="O13" s="182">
        <f t="shared" si="0"/>
        <v>1</v>
      </c>
    </row>
    <row r="14" spans="1:15" x14ac:dyDescent="0.2">
      <c r="A14" s="182" t="str">
        <f>+'01'!A5</f>
        <v>10100-A04</v>
      </c>
      <c r="C14" s="182" t="str">
        <f>IFERROR(LEFT(IFERROR(INDEX(Sheet5!$C$2:$C$1300,MATCH($A14,Sheet5!$A$2:$A$1300,0)),"-"),FIND(",",IFERROR(INDEX(Sheet5!$C$2:$C$1300,MATCH($A14,Sheet5!$A$2:$A$1300,0)),"-"),1)-1),IFERROR(INDEX(Sheet5!$C$2:$C$1300,MATCH($A14,Sheet5!$A$2:$A$1300,0)),"-"))</f>
        <v xml:space="preserve">Rental Income-174 Fullarton Rd                              </v>
      </c>
      <c r="D14" s="206">
        <f>IFERROR(INDEX(Lookup!$BG$9:$BG$3000,MATCH($A14,Lookup!$A$9:$A$3000,0)),0)</f>
        <v>31447.57</v>
      </c>
      <c r="E14" s="206">
        <f>IFERROR(INDEX(Lookup!$BF$9:$BF$3000,MATCH($A14,Lookup!$A$9:$A$3000,0)),0)</f>
        <v>22933.02</v>
      </c>
      <c r="F14" s="206">
        <f>IFERROR(INDEX(Lookup!$BE$9:$BE$3000,MATCH($A14,Lookup!$A$9:$A$3000,0)),0)</f>
        <v>20687.349999999999</v>
      </c>
      <c r="G14" s="207"/>
      <c r="H14" s="207"/>
      <c r="I14" s="206">
        <f>IFERROR(INDEX(Lookup!$BJ$9:$BJ$3000,MATCH($A14,Lookup!$A$9:$A$3000,0)),0)</f>
        <v>412286.72000000009</v>
      </c>
      <c r="J14" s="206">
        <f>IFERROR(INDEX(Lookup!$BI$9:$BI$3000,MATCH($A14,Lookup!$A$9:$A$3000,0)),0)</f>
        <v>299219.58</v>
      </c>
      <c r="K14" s="206">
        <f>IFERROR(INDEX(Lookup!$BH$9:$BH$3000,MATCH($A14,Lookup!$A$9:$A$3000,0)),0)</f>
        <v>264142.24000000005</v>
      </c>
      <c r="L14" s="206">
        <f t="shared" si="1"/>
        <v>-35077.339999999967</v>
      </c>
      <c r="N14" s="197"/>
      <c r="O14" s="182">
        <f t="shared" si="0"/>
        <v>1</v>
      </c>
    </row>
    <row r="15" spans="1:15" x14ac:dyDescent="0.2">
      <c r="A15" s="182" t="str">
        <f>+'01'!A6</f>
        <v>10100-A05</v>
      </c>
      <c r="C15" s="182" t="str">
        <f>IFERROR(LEFT(IFERROR(INDEX(Sheet5!$C$2:$C$1300,MATCH($A15,Sheet5!$A$2:$A$1300,0)),"-"),FIND(",",IFERROR(INDEX(Sheet5!$C$2:$C$1300,MATCH($A15,Sheet5!$A$2:$A$1300,0)),"-"),1)-1),IFERROR(INDEX(Sheet5!$C$2:$C$1300,MATCH($A15,Sheet5!$A$2:$A$1300,0)),"-"))</f>
        <v xml:space="preserve">Rental Income-26a Grote St                                  </v>
      </c>
      <c r="D15" s="206">
        <f>IFERROR(INDEX(Lookup!$BG$9:$BG$3000,MATCH($A15,Lookup!$A$9:$A$3000,0)),0)</f>
        <v>5853.4</v>
      </c>
      <c r="E15" s="206">
        <f>IFERROR(INDEX(Lookup!$BF$9:$BF$3000,MATCH($A15,Lookup!$A$9:$A$3000,0)),0)</f>
        <v>10867.56</v>
      </c>
      <c r="F15" s="206">
        <f>IFERROR(INDEX(Lookup!$BE$9:$BE$3000,MATCH($A15,Lookup!$A$9:$A$3000,0)),0)</f>
        <v>8744.2000000000007</v>
      </c>
      <c r="G15" s="207"/>
      <c r="H15" s="207"/>
      <c r="I15" s="206">
        <f>IFERROR(INDEX(Lookup!$BJ$9:$BJ$3000,MATCH($A15,Lookup!$A$9:$A$3000,0)),0)</f>
        <v>114421.35</v>
      </c>
      <c r="J15" s="206">
        <f>IFERROR(INDEX(Lookup!$BI$9:$BI$3000,MATCH($A15,Lookup!$A$9:$A$3000,0)),0)</f>
        <v>117294</v>
      </c>
      <c r="K15" s="206">
        <f>IFERROR(INDEX(Lookup!$BH$9:$BH$3000,MATCH($A15,Lookup!$A$9:$A$3000,0)),0)</f>
        <v>63283.989999999991</v>
      </c>
      <c r="L15" s="206">
        <f t="shared" si="1"/>
        <v>-54010.010000000009</v>
      </c>
      <c r="O15" s="182">
        <f t="shared" si="0"/>
        <v>1</v>
      </c>
    </row>
    <row r="16" spans="1:15" x14ac:dyDescent="0.2">
      <c r="A16" s="182" t="str">
        <f>+'01'!A7</f>
        <v>10100-A06</v>
      </c>
      <c r="C16" s="182" t="str">
        <f>IFERROR(LEFT(IFERROR(INDEX(Sheet5!$C$2:$C$1300,MATCH($A16,Sheet5!$A$2:$A$1300,0)),"-"),FIND(",",IFERROR(INDEX(Sheet5!$C$2:$C$1300,MATCH($A16,Sheet5!$A$2:$A$1300,0)),"-"),1)-1),IFERROR(INDEX(Sheet5!$C$2:$C$1300,MATCH($A16,Sheet5!$A$2:$A$1300,0)),"-"))</f>
        <v xml:space="preserve">Rental Income-31 Franklin St                                </v>
      </c>
      <c r="D16" s="206">
        <f>IFERROR(INDEX(Lookup!$BG$9:$BG$3000,MATCH($A16,Lookup!$A$9:$A$3000,0)),0)</f>
        <v>24116.53</v>
      </c>
      <c r="E16" s="206">
        <f>IFERROR(INDEX(Lookup!$BF$9:$BF$3000,MATCH($A16,Lookup!$A$9:$A$3000,0)),0)</f>
        <v>18754.03</v>
      </c>
      <c r="F16" s="206">
        <f>IFERROR(INDEX(Lookup!$BE$9:$BE$3000,MATCH($A16,Lookup!$A$9:$A$3000,0)),0)</f>
        <v>15104.04</v>
      </c>
      <c r="G16" s="207"/>
      <c r="H16" s="207"/>
      <c r="I16" s="206">
        <f>IFERROR(INDEX(Lookup!$BJ$9:$BJ$3000,MATCH($A16,Lookup!$A$9:$A$3000,0)),0)</f>
        <v>297234.93000000005</v>
      </c>
      <c r="J16" s="206">
        <f>IFERROR(INDEX(Lookup!$BI$9:$BI$3000,MATCH($A16,Lookup!$A$9:$A$3000,0)),0)</f>
        <v>210448.37</v>
      </c>
      <c r="K16" s="206">
        <f>IFERROR(INDEX(Lookup!$BH$9:$BH$3000,MATCH($A16,Lookup!$A$9:$A$3000,0)),0)</f>
        <v>193987.74000000002</v>
      </c>
      <c r="L16" s="206">
        <f t="shared" si="1"/>
        <v>-16460.629999999976</v>
      </c>
      <c r="O16" s="182">
        <f t="shared" si="0"/>
        <v>1</v>
      </c>
    </row>
    <row r="17" spans="1:15" x14ac:dyDescent="0.2">
      <c r="A17" s="182" t="str">
        <f>+'01'!A8</f>
        <v>10100-A07</v>
      </c>
      <c r="C17" s="182" t="str">
        <f>IFERROR(LEFT(IFERROR(INDEX(Sheet5!$C$2:$C$1300,MATCH($A17,Sheet5!$A$2:$A$1300,0)),"-"),FIND(",",IFERROR(INDEX(Sheet5!$C$2:$C$1300,MATCH($A17,Sheet5!$A$2:$A$1300,0)),"-"),1)-1),IFERROR(INDEX(Sheet5!$C$2:$C$1300,MATCH($A17,Sheet5!$A$2:$A$1300,0)),"-"))</f>
        <v xml:space="preserve">Rental Income-25 Franklin St                                </v>
      </c>
      <c r="D17" s="206">
        <f>IFERROR(INDEX(Lookup!$BG$9:$BG$3000,MATCH($A17,Lookup!$A$9:$A$3000,0)),0)</f>
        <v>117170.77</v>
      </c>
      <c r="E17" s="206">
        <f>IFERROR(INDEX(Lookup!$BF$9:$BF$3000,MATCH($A17,Lookup!$A$9:$A$3000,0)),0)</f>
        <v>128558.83</v>
      </c>
      <c r="F17" s="206">
        <f>IFERROR(INDEX(Lookup!$BE$9:$BE$3000,MATCH($A17,Lookup!$A$9:$A$3000,0)),0)</f>
        <v>129873.02</v>
      </c>
      <c r="G17" s="207"/>
      <c r="H17" s="207"/>
      <c r="I17" s="206">
        <f>IFERROR(INDEX(Lookup!$BJ$9:$BJ$3000,MATCH($A17,Lookup!$A$9:$A$3000,0)),0)</f>
        <v>1497512.16</v>
      </c>
      <c r="J17" s="206">
        <f>IFERROR(INDEX(Lookup!$BI$9:$BI$3000,MATCH($A17,Lookup!$A$9:$A$3000,0)),0)</f>
        <v>1349557.2900000003</v>
      </c>
      <c r="K17" s="206">
        <f>IFERROR(INDEX(Lookup!$BH$9:$BH$3000,MATCH($A17,Lookup!$A$9:$A$3000,0)),0)</f>
        <v>1548434.07</v>
      </c>
      <c r="L17" s="206">
        <f t="shared" si="1"/>
        <v>198876.7799999998</v>
      </c>
      <c r="O17" s="182">
        <f t="shared" si="0"/>
        <v>1</v>
      </c>
    </row>
    <row r="18" spans="1:15" x14ac:dyDescent="0.2">
      <c r="A18" s="182" t="str">
        <f>+'01'!A9</f>
        <v>10100-A08</v>
      </c>
      <c r="C18" s="182" t="str">
        <f>IFERROR(LEFT(IFERROR(INDEX(Sheet5!$C$2:$C$1300,MATCH($A18,Sheet5!$A$2:$A$1300,0)),"-"),FIND(",",IFERROR(INDEX(Sheet5!$C$2:$C$1300,MATCH($A18,Sheet5!$A$2:$A$1300,0)),"-"),1)-1),IFERROR(INDEX(Sheet5!$C$2:$C$1300,MATCH($A18,Sheet5!$A$2:$A$1300,0)),"-"))</f>
        <v xml:space="preserve">Rental Income-23 Frankin St                                 </v>
      </c>
      <c r="D18" s="206">
        <f>IFERROR(INDEX(Lookup!$BG$9:$BG$3000,MATCH($A18,Lookup!$A$9:$A$3000,0)),0)</f>
        <v>20164.62</v>
      </c>
      <c r="E18" s="206">
        <f>IFERROR(INDEX(Lookup!$BF$9:$BF$3000,MATCH($A18,Lookup!$A$9:$A$3000,0)),0)</f>
        <v>20769.580000000002</v>
      </c>
      <c r="F18" s="206">
        <f>IFERROR(INDEX(Lookup!$BE$9:$BE$3000,MATCH($A18,Lookup!$A$9:$A$3000,0)),0)</f>
        <v>20769.46</v>
      </c>
      <c r="G18" s="207"/>
      <c r="H18" s="207"/>
      <c r="I18" s="206">
        <f>IFERROR(INDEX(Lookup!$BJ$9:$BJ$3000,MATCH($A18,Lookup!$A$9:$A$3000,0)),0)</f>
        <v>241975.43999999997</v>
      </c>
      <c r="J18" s="206">
        <f>IFERROR(INDEX(Lookup!$BI$9:$BI$3000,MATCH($A18,Lookup!$A$9:$A$3000,0)),0)</f>
        <v>201990.30000000005</v>
      </c>
      <c r="K18" s="206">
        <f>IFERROR(INDEX(Lookup!$BH$9:$BH$3000,MATCH($A18,Lookup!$A$9:$A$3000,0)),0)</f>
        <v>249234.84000000005</v>
      </c>
      <c r="L18" s="206">
        <f t="shared" si="1"/>
        <v>47244.540000000008</v>
      </c>
      <c r="O18" s="182">
        <f t="shared" si="0"/>
        <v>1</v>
      </c>
    </row>
    <row r="19" spans="1:15" x14ac:dyDescent="0.2">
      <c r="A19" s="182" t="str">
        <f>+'01'!A10</f>
        <v>10100-A09</v>
      </c>
      <c r="C19" s="182" t="str">
        <f>IFERROR(LEFT(IFERROR(INDEX(Sheet5!$C$2:$C$1300,MATCH($A19,Sheet5!$A$2:$A$1300,0)),"-"),FIND(",",IFERROR(INDEX(Sheet5!$C$2:$C$1300,MATCH($A19,Sheet5!$A$2:$A$1300,0)),"-"),1)-1),IFERROR(INDEX(Sheet5!$C$2:$C$1300,MATCH($A19,Sheet5!$A$2:$A$1300,0)),"-"))</f>
        <v xml:space="preserve">Rental Income-11 Franklin St                                </v>
      </c>
      <c r="D19" s="206">
        <f>IFERROR(INDEX(Lookup!$BG$9:$BG$3000,MATCH($A19,Lookup!$A$9:$A$3000,0)),0)</f>
        <v>7030.4</v>
      </c>
      <c r="E19" s="206">
        <f>IFERROR(INDEX(Lookup!$BF$9:$BF$3000,MATCH($A19,Lookup!$A$9:$A$3000,0)),0)</f>
        <v>7311.63</v>
      </c>
      <c r="F19" s="206">
        <f>IFERROR(INDEX(Lookup!$BE$9:$BE$3000,MATCH($A19,Lookup!$A$9:$A$3000,0)),0)</f>
        <v>7311.63</v>
      </c>
      <c r="G19" s="207"/>
      <c r="H19" s="207"/>
      <c r="I19" s="206">
        <f>IFERROR(INDEX(Lookup!$BJ$9:$BJ$3000,MATCH($A19,Lookup!$A$9:$A$3000,0)),0)</f>
        <v>83578.09</v>
      </c>
      <c r="J19" s="206">
        <f>IFERROR(INDEX(Lookup!$BI$9:$BI$3000,MATCH($A19,Lookup!$A$9:$A$3000,0)),0)</f>
        <v>87739.560000000012</v>
      </c>
      <c r="K19" s="206">
        <f>IFERROR(INDEX(Lookup!$BH$9:$BH$3000,MATCH($A19,Lookup!$A$9:$A$3000,0)),0)</f>
        <v>64960.979999999989</v>
      </c>
      <c r="L19" s="206">
        <f t="shared" si="1"/>
        <v>-22778.580000000024</v>
      </c>
      <c r="O19" s="182">
        <f t="shared" si="0"/>
        <v>1</v>
      </c>
    </row>
    <row r="20" spans="1:15" x14ac:dyDescent="0.2">
      <c r="A20" s="182" t="str">
        <f>+'01'!A11</f>
        <v>10100-A10</v>
      </c>
      <c r="C20" s="182" t="str">
        <f>IFERROR(LEFT(IFERROR(INDEX(Sheet5!$C$2:$C$1300,MATCH($A20,Sheet5!$A$2:$A$1300,0)),"-"),FIND(",",IFERROR(INDEX(Sheet5!$C$2:$C$1300,MATCH($A20,Sheet5!$A$2:$A$1300,0)),"-"),1)-1),IFERROR(INDEX(Sheet5!$C$2:$C$1300,MATCH($A20,Sheet5!$A$2:$A$1300,0)),"-"))</f>
        <v xml:space="preserve">Rental Income-15 Franklin St                                </v>
      </c>
      <c r="D20" s="206">
        <f>IFERROR(INDEX(Lookup!$BG$9:$BG$3000,MATCH($A20,Lookup!$A$9:$A$3000,0)),0)</f>
        <v>42404.67</v>
      </c>
      <c r="E20" s="206">
        <f>IFERROR(INDEX(Lookup!$BF$9:$BF$3000,MATCH($A20,Lookup!$A$9:$A$3000,0)),0)</f>
        <v>44525.25</v>
      </c>
      <c r="F20" s="206">
        <f>IFERROR(INDEX(Lookup!$BE$9:$BE$3000,MATCH($A20,Lookup!$A$9:$A$3000,0)),0)</f>
        <v>44525.25</v>
      </c>
      <c r="G20" s="207"/>
      <c r="H20" s="207"/>
      <c r="I20" s="206">
        <f>IFERROR(INDEX(Lookup!$BJ$9:$BJ$3000,MATCH($A20,Lookup!$A$9:$A$3000,0)),0)</f>
        <v>508856.03999999986</v>
      </c>
      <c r="J20" s="206">
        <f>IFERROR(INDEX(Lookup!$BI$9:$BI$3000,MATCH($A20,Lookup!$A$9:$A$3000,0)),0)</f>
        <v>534303</v>
      </c>
      <c r="K20" s="206">
        <f>IFERROR(INDEX(Lookup!$BH$9:$BH$3000,MATCH($A20,Lookup!$A$9:$A$3000,0)),0)</f>
        <v>534303</v>
      </c>
      <c r="L20" s="206">
        <f t="shared" si="1"/>
        <v>0</v>
      </c>
      <c r="O20" s="182">
        <f t="shared" si="0"/>
        <v>1</v>
      </c>
    </row>
    <row r="21" spans="1:15" x14ac:dyDescent="0.2">
      <c r="A21" s="182" t="str">
        <f>+'01'!A12</f>
        <v>10100-A11</v>
      </c>
      <c r="C21" s="182" t="str">
        <f>IFERROR(LEFT(IFERROR(INDEX(Sheet5!$C$2:$C$1300,MATCH($A21,Sheet5!$A$2:$A$1300,0)),"-"),FIND(",",IFERROR(INDEX(Sheet5!$C$2:$C$1300,MATCH($A21,Sheet5!$A$2:$A$1300,0)),"-"),1)-1),IFERROR(INDEX(Sheet5!$C$2:$C$1300,MATCH($A21,Sheet5!$A$2:$A$1300,0)),"-"))</f>
        <v xml:space="preserve">Rental Income-25 Hutt St                                    </v>
      </c>
      <c r="D21" s="206">
        <f>IFERROR(INDEX(Lookup!$BG$9:$BG$3000,MATCH($A21,Lookup!$A$9:$A$3000,0)),0)</f>
        <v>6898.58</v>
      </c>
      <c r="E21" s="206">
        <f>IFERROR(INDEX(Lookup!$BF$9:$BF$3000,MATCH($A21,Lookup!$A$9:$A$3000,0)),0)</f>
        <v>6898.58</v>
      </c>
      <c r="F21" s="206">
        <f>IFERROR(INDEX(Lookup!$BE$9:$BE$3000,MATCH($A21,Lookup!$A$9:$A$3000,0)),0)</f>
        <v>6898.58</v>
      </c>
      <c r="G21" s="207"/>
      <c r="H21" s="207"/>
      <c r="I21" s="206">
        <f>IFERROR(INDEX(Lookup!$BJ$9:$BJ$3000,MATCH($A21,Lookup!$A$9:$A$3000,0)),0)</f>
        <v>82782.960000000006</v>
      </c>
      <c r="J21" s="206">
        <f>IFERROR(INDEX(Lookup!$BI$9:$BI$3000,MATCH($A21,Lookup!$A$9:$A$3000,0)),0)</f>
        <v>82782.960000000006</v>
      </c>
      <c r="K21" s="206">
        <f>IFERROR(INDEX(Lookup!$BH$9:$BH$3000,MATCH($A21,Lookup!$A$9:$A$3000,0)),0)</f>
        <v>82782.960000000006</v>
      </c>
      <c r="L21" s="206">
        <f t="shared" si="1"/>
        <v>0</v>
      </c>
      <c r="O21" s="182">
        <f t="shared" si="0"/>
        <v>1</v>
      </c>
    </row>
    <row r="22" spans="1:15" x14ac:dyDescent="0.2">
      <c r="A22" s="182" t="str">
        <f>+'01'!A13</f>
        <v>10100-A12</v>
      </c>
      <c r="C22" s="182" t="str">
        <f>IFERROR(LEFT(IFERROR(INDEX(Sheet5!$C$2:$C$1300,MATCH($A22,Sheet5!$A$2:$A$1300,0)),"-"),FIND(",",IFERROR(INDEX(Sheet5!$C$2:$C$1300,MATCH($A22,Sheet5!$A$2:$A$1300,0)),"-"),1)-1),IFERROR(INDEX(Sheet5!$C$2:$C$1300,MATCH($A22,Sheet5!$A$2:$A$1300,0)),"-"))</f>
        <v xml:space="preserve">Rental Income-A27 188 Carrington                            </v>
      </c>
      <c r="D22" s="206">
        <f>IFERROR(INDEX(Lookup!$BG$9:$BG$3000,MATCH($A22,Lookup!$A$9:$A$3000,0)),0)</f>
        <v>0</v>
      </c>
      <c r="E22" s="206">
        <f>IFERROR(INDEX(Lookup!$BF$9:$BF$3000,MATCH($A22,Lookup!$A$9:$A$3000,0)),0)</f>
        <v>0</v>
      </c>
      <c r="F22" s="206">
        <f>IFERROR(INDEX(Lookup!$BE$9:$BE$3000,MATCH($A22,Lookup!$A$9:$A$3000,0)),0)</f>
        <v>0</v>
      </c>
      <c r="G22" s="207"/>
      <c r="H22" s="207"/>
      <c r="I22" s="206">
        <f>IFERROR(INDEX(Lookup!$BJ$9:$BJ$3000,MATCH($A22,Lookup!$A$9:$A$3000,0)),0)</f>
        <v>0</v>
      </c>
      <c r="J22" s="206">
        <f>IFERROR(INDEX(Lookup!$BI$9:$BI$3000,MATCH($A22,Lookup!$A$9:$A$3000,0)),0)</f>
        <v>0</v>
      </c>
      <c r="K22" s="206">
        <f>IFERROR(INDEX(Lookup!$BH$9:$BH$3000,MATCH($A22,Lookup!$A$9:$A$3000,0)),0)</f>
        <v>0</v>
      </c>
      <c r="L22" s="206">
        <f t="shared" si="1"/>
        <v>0</v>
      </c>
      <c r="O22" s="182">
        <f t="shared" si="0"/>
        <v>1</v>
      </c>
    </row>
    <row r="23" spans="1:15" x14ac:dyDescent="0.2">
      <c r="A23" s="182" t="str">
        <f>+'01'!A14</f>
        <v>10100-A13</v>
      </c>
      <c r="C23" s="182" t="str">
        <f>IFERROR(LEFT(IFERROR(INDEX(Sheet5!$C$2:$C$1300,MATCH($A23,Sheet5!$A$2:$A$1300,0)),"-"),FIND(",",IFERROR(INDEX(Sheet5!$C$2:$C$1300,MATCH($A23,Sheet5!$A$2:$A$1300,0)),"-"),1)-1),IFERROR(INDEX(Sheet5!$C$2:$C$1300,MATCH($A23,Sheet5!$A$2:$A$1300,0)),"-"))</f>
        <v xml:space="preserve">Rental Income-B25 188 Carrington                            </v>
      </c>
      <c r="D23" s="206">
        <f>IFERROR(INDEX(Lookup!$BG$9:$BG$3000,MATCH($A23,Lookup!$A$9:$A$3000,0)),0)</f>
        <v>0</v>
      </c>
      <c r="E23" s="206">
        <f>IFERROR(INDEX(Lookup!$BF$9:$BF$3000,MATCH($A23,Lookup!$A$9:$A$3000,0)),0)</f>
        <v>0</v>
      </c>
      <c r="F23" s="206">
        <f>IFERROR(INDEX(Lookup!$BE$9:$BE$3000,MATCH($A23,Lookup!$A$9:$A$3000,0)),0)</f>
        <v>0</v>
      </c>
      <c r="G23" s="207"/>
      <c r="H23" s="207"/>
      <c r="I23" s="206">
        <f>IFERROR(INDEX(Lookup!$BJ$9:$BJ$3000,MATCH($A23,Lookup!$A$9:$A$3000,0)),0)</f>
        <v>0</v>
      </c>
      <c r="J23" s="206">
        <f>IFERROR(INDEX(Lookup!$BI$9:$BI$3000,MATCH($A23,Lookup!$A$9:$A$3000,0)),0)</f>
        <v>0</v>
      </c>
      <c r="K23" s="206">
        <f>IFERROR(INDEX(Lookup!$BH$9:$BH$3000,MATCH($A23,Lookup!$A$9:$A$3000,0)),0)</f>
        <v>0</v>
      </c>
      <c r="L23" s="206">
        <f t="shared" si="1"/>
        <v>0</v>
      </c>
      <c r="O23" s="182">
        <f t="shared" si="0"/>
        <v>1</v>
      </c>
    </row>
    <row r="24" spans="1:15" x14ac:dyDescent="0.2">
      <c r="A24" s="182" t="str">
        <f>+'01'!A15</f>
        <v>10100-A14</v>
      </c>
      <c r="C24" s="182" t="str">
        <f>IFERROR(LEFT(IFERROR(INDEX(Sheet5!$C$2:$C$1300,MATCH($A24,Sheet5!$A$2:$A$1300,0)),"-"),FIND(",",IFERROR(INDEX(Sheet5!$C$2:$C$1300,MATCH($A24,Sheet5!$A$2:$A$1300,0)),"-"),1)-1),IFERROR(INDEX(Sheet5!$C$2:$C$1300,MATCH($A24,Sheet5!$A$2:$A$1300,0)),"-"))</f>
        <v xml:space="preserve">Rental Income-120 Queen Road                                </v>
      </c>
      <c r="D24" s="206">
        <f>IFERROR(INDEX(Lookup!$BG$9:$BG$3000,MATCH($A24,Lookup!$A$9:$A$3000,0)),0)</f>
        <v>714.87</v>
      </c>
      <c r="E24" s="206">
        <f>IFERROR(INDEX(Lookup!$BF$9:$BF$3000,MATCH($A24,Lookup!$A$9:$A$3000,0)),0)</f>
        <v>714.58</v>
      </c>
      <c r="F24" s="206">
        <f>IFERROR(INDEX(Lookup!$BE$9:$BE$3000,MATCH($A24,Lookup!$A$9:$A$3000,0)),0)</f>
        <v>464.67</v>
      </c>
      <c r="G24" s="207"/>
      <c r="H24" s="207"/>
      <c r="I24" s="206">
        <f>IFERROR(INDEX(Lookup!$BJ$9:$BJ$3000,MATCH($A24,Lookup!$A$9:$A$3000,0)),0)</f>
        <v>8293.14</v>
      </c>
      <c r="J24" s="206">
        <f>IFERROR(INDEX(Lookup!$BI$9:$BI$3000,MATCH($A24,Lookup!$A$9:$A$3000,0)),0)</f>
        <v>7860.42</v>
      </c>
      <c r="K24" s="206">
        <f>IFERROR(INDEX(Lookup!$BH$9:$BH$3000,MATCH($A24,Lookup!$A$9:$A$3000,0)),0)</f>
        <v>4753.8700000000008</v>
      </c>
      <c r="L24" s="206">
        <f t="shared" si="1"/>
        <v>-3106.5499999999993</v>
      </c>
      <c r="O24" s="182">
        <f t="shared" si="0"/>
        <v>1</v>
      </c>
    </row>
    <row r="25" spans="1:15" x14ac:dyDescent="0.2">
      <c r="A25" s="182" t="str">
        <f>+'01'!A16</f>
        <v>10100-A15</v>
      </c>
      <c r="C25" s="182" t="str">
        <f>IFERROR(LEFT(IFERROR(INDEX(Sheet5!$C$2:$C$1300,MATCH($A25,Sheet5!$A$2:$A$1300,0)),"-"),FIND(",",IFERROR(INDEX(Sheet5!$C$2:$C$1300,MATCH($A25,Sheet5!$A$2:$A$1300,0)),"-"),1)-1),IFERROR(INDEX(Sheet5!$C$2:$C$1300,MATCH($A25,Sheet5!$A$2:$A$1300,0)),"-"))</f>
        <v xml:space="preserve">Rental Income-236 Queen Road                                </v>
      </c>
      <c r="D25" s="206">
        <f>IFERROR(INDEX(Lookup!$BG$9:$BG$3000,MATCH($A25,Lookup!$A$9:$A$3000,0)),0)</f>
        <v>1400</v>
      </c>
      <c r="E25" s="206">
        <f>IFERROR(INDEX(Lookup!$BF$9:$BF$3000,MATCH($A25,Lookup!$A$9:$A$3000,0)),0)</f>
        <v>1434.97</v>
      </c>
      <c r="F25" s="206">
        <f>IFERROR(INDEX(Lookup!$BE$9:$BE$3000,MATCH($A25,Lookup!$A$9:$A$3000,0)),0)</f>
        <v>0</v>
      </c>
      <c r="G25" s="207"/>
      <c r="H25" s="207"/>
      <c r="I25" s="206">
        <f>IFERROR(INDEX(Lookup!$BJ$9:$BJ$3000,MATCH($A25,Lookup!$A$9:$A$3000,0)),0)</f>
        <v>15399.95</v>
      </c>
      <c r="J25" s="206">
        <f>IFERROR(INDEX(Lookup!$BI$9:$BI$3000,MATCH($A25,Lookup!$A$9:$A$3000,0)),0)</f>
        <v>17305.749999999996</v>
      </c>
      <c r="K25" s="206">
        <f>IFERROR(INDEX(Lookup!$BH$9:$BH$3000,MATCH($A25,Lookup!$A$9:$A$3000,0)),0)</f>
        <v>15715</v>
      </c>
      <c r="L25" s="206">
        <f t="shared" si="1"/>
        <v>-1590.7499999999964</v>
      </c>
      <c r="O25" s="182">
        <f t="shared" si="0"/>
        <v>1</v>
      </c>
    </row>
    <row r="26" spans="1:15" x14ac:dyDescent="0.2">
      <c r="A26" s="182" t="str">
        <f>+'01'!A17</f>
        <v>10100-A16</v>
      </c>
      <c r="C26" s="182" t="str">
        <f>IFERROR(LEFT(IFERROR(INDEX(Sheet5!$C$2:$C$1300,MATCH($A26,Sheet5!$A$2:$A$1300,0)),"-"),FIND(",",IFERROR(INDEX(Sheet5!$C$2:$C$1300,MATCH($A26,Sheet5!$A$2:$A$1300,0)),"-"),1)-1),IFERROR(INDEX(Sheet5!$C$2:$C$1300,MATCH($A26,Sheet5!$A$2:$A$1300,0)),"-"))</f>
        <v xml:space="preserve">Rental Income-534 Queen Road                                </v>
      </c>
      <c r="D26" s="206">
        <f>IFERROR(INDEX(Lookup!$BG$9:$BG$3000,MATCH($A26,Lookup!$A$9:$A$3000,0)),0)</f>
        <v>2082.96</v>
      </c>
      <c r="E26" s="206">
        <f>IFERROR(INDEX(Lookup!$BF$9:$BF$3000,MATCH($A26,Lookup!$A$9:$A$3000,0)),0)</f>
        <v>2082.92</v>
      </c>
      <c r="F26" s="206">
        <f>IFERROR(INDEX(Lookup!$BE$9:$BE$3000,MATCH($A26,Lookup!$A$9:$A$3000,0)),0)</f>
        <v>2083</v>
      </c>
      <c r="G26" s="207"/>
      <c r="H26" s="207"/>
      <c r="I26" s="206">
        <f>IFERROR(INDEX(Lookup!$BJ$9:$BJ$3000,MATCH($A26,Lookup!$A$9:$A$3000,0)),0)</f>
        <v>29161.439999999991</v>
      </c>
      <c r="J26" s="206">
        <f>IFERROR(INDEX(Lookup!$BI$9:$BI$3000,MATCH($A26,Lookup!$A$9:$A$3000,0)),0)</f>
        <v>25195.389999999992</v>
      </c>
      <c r="K26" s="206">
        <f>IFERROR(INDEX(Lookup!$BH$9:$BH$3000,MATCH($A26,Lookup!$A$9:$A$3000,0)),0)</f>
        <v>24995.599999999999</v>
      </c>
      <c r="L26" s="206">
        <f t="shared" si="1"/>
        <v>-199.7899999999936</v>
      </c>
      <c r="O26" s="182">
        <f t="shared" si="0"/>
        <v>1</v>
      </c>
    </row>
    <row r="27" spans="1:15" x14ac:dyDescent="0.2">
      <c r="A27" s="182" t="str">
        <f>+'01'!A18</f>
        <v>10120-A01</v>
      </c>
      <c r="C27" s="182" t="str">
        <f>IFERROR(LEFT(IFERROR(INDEX(Sheet5!$C$2:$C$1300,MATCH($A27,Sheet5!$A$2:$A$1300,0)),"-"),FIND(",",IFERROR(INDEX(Sheet5!$C$2:$C$1300,MATCH($A27,Sheet5!$A$2:$A$1300,0)),"-"),1)-1),IFERROR(INDEX(Sheet5!$C$2:$C$1300,MATCH($A27,Sheet5!$A$2:$A$1300,0)),"-"))</f>
        <v xml:space="preserve">Car Parking Rental-6 Circuit Dr                             </v>
      </c>
      <c r="D27" s="206">
        <f>IFERROR(INDEX(Lookup!$BG$9:$BG$3000,MATCH($A27,Lookup!$A$9:$A$3000,0)),0)</f>
        <v>0</v>
      </c>
      <c r="E27" s="206">
        <f>IFERROR(INDEX(Lookup!$BF$9:$BF$3000,MATCH($A27,Lookup!$A$9:$A$3000,0)),0)</f>
        <v>0</v>
      </c>
      <c r="F27" s="206">
        <f>IFERROR(INDEX(Lookup!$BE$9:$BE$3000,MATCH($A27,Lookup!$A$9:$A$3000,0)),0)</f>
        <v>0</v>
      </c>
      <c r="G27" s="207"/>
      <c r="H27" s="207"/>
      <c r="I27" s="206">
        <f>IFERROR(INDEX(Lookup!$BJ$9:$BJ$3000,MATCH($A27,Lookup!$A$9:$A$3000,0)),0)</f>
        <v>0</v>
      </c>
      <c r="J27" s="206">
        <f>IFERROR(INDEX(Lookup!$BI$9:$BI$3000,MATCH($A27,Lookup!$A$9:$A$3000,0)),0)</f>
        <v>0</v>
      </c>
      <c r="K27" s="206">
        <f>IFERROR(INDEX(Lookup!$BH$9:$BH$3000,MATCH($A27,Lookup!$A$9:$A$3000,0)),0)</f>
        <v>0</v>
      </c>
      <c r="L27" s="206">
        <f t="shared" si="1"/>
        <v>0</v>
      </c>
      <c r="O27" s="182">
        <f t="shared" si="0"/>
        <v>1</v>
      </c>
    </row>
    <row r="28" spans="1:15" x14ac:dyDescent="0.2">
      <c r="A28" s="182" t="str">
        <f>+'01'!A19</f>
        <v>10120-A02</v>
      </c>
      <c r="C28" s="182" t="str">
        <f>IFERROR(LEFT(IFERROR(INDEX(Sheet5!$C$2:$C$1300,MATCH($A28,Sheet5!$A$2:$A$1300,0)),"-"),FIND(",",IFERROR(INDEX(Sheet5!$C$2:$C$1300,MATCH($A28,Sheet5!$A$2:$A$1300,0)),"-"),1)-1),IFERROR(INDEX(Sheet5!$C$2:$C$1300,MATCH($A28,Sheet5!$A$2:$A$1300,0)),"-"))</f>
        <v xml:space="preserve">Car Parking Rental-200 East Tce                             </v>
      </c>
      <c r="D28" s="206">
        <f>IFERROR(INDEX(Lookup!$BG$9:$BG$3000,MATCH($A28,Lookup!$A$9:$A$3000,0)),0)</f>
        <v>4113.96</v>
      </c>
      <c r="E28" s="206">
        <f>IFERROR(INDEX(Lookup!$BF$9:$BF$3000,MATCH($A28,Lookup!$A$9:$A$3000,0)),0)</f>
        <v>3552.85</v>
      </c>
      <c r="F28" s="206">
        <f>IFERROR(INDEX(Lookup!$BE$9:$BE$3000,MATCH($A28,Lookup!$A$9:$A$3000,0)),0)</f>
        <v>3552.83</v>
      </c>
      <c r="G28" s="207"/>
      <c r="H28" s="207"/>
      <c r="I28" s="206">
        <f>IFERROR(INDEX(Lookup!$BJ$9:$BJ$3000,MATCH($A28,Lookup!$A$9:$A$3000,0)),0)</f>
        <v>49337.88</v>
      </c>
      <c r="J28" s="206">
        <f>IFERROR(INDEX(Lookup!$BI$9:$BI$3000,MATCH($A28,Lookup!$A$9:$A$3000,0)),0)</f>
        <v>41771.19999999999</v>
      </c>
      <c r="K28" s="206">
        <f>IFERROR(INDEX(Lookup!$BH$9:$BH$3000,MATCH($A28,Lookup!$A$9:$A$3000,0)),0)</f>
        <v>42316.860000000008</v>
      </c>
      <c r="L28" s="206">
        <f t="shared" si="1"/>
        <v>545.66000000001804</v>
      </c>
      <c r="O28" s="182">
        <f t="shared" si="0"/>
        <v>1</v>
      </c>
    </row>
    <row r="29" spans="1:15" x14ac:dyDescent="0.2">
      <c r="A29" s="182" t="str">
        <f>+'01'!A20</f>
        <v>10120-A03</v>
      </c>
      <c r="C29" s="182" t="str">
        <f>IFERROR(LEFT(IFERROR(INDEX(Sheet5!$C$2:$C$1300,MATCH($A29,Sheet5!$A$2:$A$1300,0)),"-"),FIND(",",IFERROR(INDEX(Sheet5!$C$2:$C$1300,MATCH($A29,Sheet5!$A$2:$A$1300,0)),"-"),1)-1),IFERROR(INDEX(Sheet5!$C$2:$C$1300,MATCH($A29,Sheet5!$A$2:$A$1300,0)),"-"))</f>
        <v xml:space="preserve">Car Parking Rental-33 Franklin St                           </v>
      </c>
      <c r="D29" s="206">
        <f>IFERROR(INDEX(Lookup!$BG$9:$BG$3000,MATCH($A29,Lookup!$A$9:$A$3000,0)),0)</f>
        <v>10374.629999999999</v>
      </c>
      <c r="E29" s="206">
        <f>IFERROR(INDEX(Lookup!$BF$9:$BF$3000,MATCH($A29,Lookup!$A$9:$A$3000,0)),0)</f>
        <v>6305.69</v>
      </c>
      <c r="F29" s="206">
        <f>IFERROR(INDEX(Lookup!$BE$9:$BE$3000,MATCH($A29,Lookup!$A$9:$A$3000,0)),0)</f>
        <v>7710.14</v>
      </c>
      <c r="G29" s="207"/>
      <c r="H29" s="207"/>
      <c r="I29" s="206">
        <f>IFERROR(INDEX(Lookup!$BJ$9:$BJ$3000,MATCH($A29,Lookup!$A$9:$A$3000,0)),0)</f>
        <v>109678.70000000001</v>
      </c>
      <c r="J29" s="206">
        <f>IFERROR(INDEX(Lookup!$BI$9:$BI$3000,MATCH($A29,Lookup!$A$9:$A$3000,0)),0)</f>
        <v>81424.72</v>
      </c>
      <c r="K29" s="206">
        <f>IFERROR(INDEX(Lookup!$BH$9:$BH$3000,MATCH($A29,Lookup!$A$9:$A$3000,0)),0)</f>
        <v>97290.43</v>
      </c>
      <c r="L29" s="206">
        <f t="shared" si="1"/>
        <v>15865.709999999992</v>
      </c>
      <c r="O29" s="182">
        <f t="shared" si="0"/>
        <v>1</v>
      </c>
    </row>
    <row r="30" spans="1:15" x14ac:dyDescent="0.2">
      <c r="A30" s="182" t="str">
        <f>+'01'!A21</f>
        <v>10120-A04</v>
      </c>
      <c r="C30" s="182" t="str">
        <f>IFERROR(LEFT(IFERROR(INDEX(Sheet5!$C$2:$C$1300,MATCH($A30,Sheet5!$A$2:$A$1300,0)),"-"),FIND(",",IFERROR(INDEX(Sheet5!$C$2:$C$1300,MATCH($A30,Sheet5!$A$2:$A$1300,0)),"-"),1)-1),IFERROR(INDEX(Sheet5!$C$2:$C$1300,MATCH($A30,Sheet5!$A$2:$A$1300,0)),"-"))</f>
        <v xml:space="preserve">Car Parking Rental-174 Fullarton Rd                         </v>
      </c>
      <c r="D30" s="206">
        <f>IFERROR(INDEX(Lookup!$BG$9:$BG$3000,MATCH($A30,Lookup!$A$9:$A$3000,0)),0)</f>
        <v>4510.8500000000004</v>
      </c>
      <c r="E30" s="206">
        <f>IFERROR(INDEX(Lookup!$BF$9:$BF$3000,MATCH($A30,Lookup!$A$9:$A$3000,0)),0)</f>
        <v>3428.59</v>
      </c>
      <c r="F30" s="206">
        <f>IFERROR(INDEX(Lookup!$BE$9:$BE$3000,MATCH($A30,Lookup!$A$9:$A$3000,0)),0)</f>
        <v>3239.4</v>
      </c>
      <c r="G30" s="207"/>
      <c r="H30" s="207"/>
      <c r="I30" s="206">
        <f>IFERROR(INDEX(Lookup!$BJ$9:$BJ$3000,MATCH($A30,Lookup!$A$9:$A$3000,0)),0)</f>
        <v>55161.169999999991</v>
      </c>
      <c r="J30" s="206">
        <f>IFERROR(INDEX(Lookup!$BI$9:$BI$3000,MATCH($A30,Lookup!$A$9:$A$3000,0)),0)</f>
        <v>44398.899999999994</v>
      </c>
      <c r="K30" s="206">
        <f>IFERROR(INDEX(Lookup!$BH$9:$BH$3000,MATCH($A30,Lookup!$A$9:$A$3000,0)),0)</f>
        <v>40358.06</v>
      </c>
      <c r="L30" s="206">
        <f t="shared" si="1"/>
        <v>-4040.8399999999965</v>
      </c>
      <c r="O30" s="182">
        <f t="shared" si="0"/>
        <v>1</v>
      </c>
    </row>
    <row r="31" spans="1:15" x14ac:dyDescent="0.2">
      <c r="A31" s="182" t="str">
        <f>+'01'!A22</f>
        <v>10120-A05</v>
      </c>
      <c r="C31" s="182" t="str">
        <f>IFERROR(LEFT(IFERROR(INDEX(Sheet5!$C$2:$C$1300,MATCH($A31,Sheet5!$A$2:$A$1300,0)),"-"),FIND(",",IFERROR(INDEX(Sheet5!$C$2:$C$1300,MATCH($A31,Sheet5!$A$2:$A$1300,0)),"-"),1)-1),IFERROR(INDEX(Sheet5!$C$2:$C$1300,MATCH($A31,Sheet5!$A$2:$A$1300,0)),"-"))</f>
        <v xml:space="preserve">Car Parking Rental-26a Grote St                             </v>
      </c>
      <c r="D31" s="206">
        <f>IFERROR(INDEX(Lookup!$BG$9:$BG$3000,MATCH($A31,Lookup!$A$9:$A$3000,0)),0)</f>
        <v>0</v>
      </c>
      <c r="E31" s="206">
        <f>IFERROR(INDEX(Lookup!$BF$9:$BF$3000,MATCH($A31,Lookup!$A$9:$A$3000,0)),0)</f>
        <v>0</v>
      </c>
      <c r="F31" s="206">
        <f>IFERROR(INDEX(Lookup!$BE$9:$BE$3000,MATCH($A31,Lookup!$A$9:$A$3000,0)),0)</f>
        <v>0</v>
      </c>
      <c r="G31" s="207"/>
      <c r="H31" s="207"/>
      <c r="I31" s="206">
        <f>IFERROR(INDEX(Lookup!$BJ$9:$BJ$3000,MATCH($A31,Lookup!$A$9:$A$3000,0)),0)</f>
        <v>0</v>
      </c>
      <c r="J31" s="206">
        <f>IFERROR(INDEX(Lookup!$BI$9:$BI$3000,MATCH($A31,Lookup!$A$9:$A$3000,0)),0)</f>
        <v>0</v>
      </c>
      <c r="K31" s="206">
        <f>IFERROR(INDEX(Lookup!$BH$9:$BH$3000,MATCH($A31,Lookup!$A$9:$A$3000,0)),0)</f>
        <v>0</v>
      </c>
      <c r="L31" s="206">
        <f t="shared" si="1"/>
        <v>0</v>
      </c>
      <c r="O31" s="182">
        <f t="shared" si="0"/>
        <v>1</v>
      </c>
    </row>
    <row r="32" spans="1:15" x14ac:dyDescent="0.2">
      <c r="A32" s="182" t="str">
        <f>+'01'!A23</f>
        <v>10120-A06</v>
      </c>
      <c r="C32" s="182" t="str">
        <f>IFERROR(LEFT(IFERROR(INDEX(Sheet5!$C$2:$C$1300,MATCH($A32,Sheet5!$A$2:$A$1300,0)),"-"),FIND(",",IFERROR(INDEX(Sheet5!$C$2:$C$1300,MATCH($A32,Sheet5!$A$2:$A$1300,0)),"-"),1)-1),IFERROR(INDEX(Sheet5!$C$2:$C$1300,MATCH($A32,Sheet5!$A$2:$A$1300,0)),"-"))</f>
        <v xml:space="preserve">Car Parking Rental-31 Franklin St                           </v>
      </c>
      <c r="D32" s="206">
        <f>IFERROR(INDEX(Lookup!$BG$9:$BG$3000,MATCH($A32,Lookup!$A$9:$A$3000,0)),0)</f>
        <v>0</v>
      </c>
      <c r="E32" s="206">
        <f>IFERROR(INDEX(Lookup!$BF$9:$BF$3000,MATCH($A32,Lookup!$A$9:$A$3000,0)),0)</f>
        <v>0</v>
      </c>
      <c r="F32" s="206">
        <f>IFERROR(INDEX(Lookup!$BE$9:$BE$3000,MATCH($A32,Lookup!$A$9:$A$3000,0)),0)</f>
        <v>0</v>
      </c>
      <c r="G32" s="207"/>
      <c r="H32" s="207"/>
      <c r="I32" s="206">
        <f>IFERROR(INDEX(Lookup!$BJ$9:$BJ$3000,MATCH($A32,Lookup!$A$9:$A$3000,0)),0)</f>
        <v>0</v>
      </c>
      <c r="J32" s="206">
        <f>IFERROR(INDEX(Lookup!$BI$9:$BI$3000,MATCH($A32,Lookup!$A$9:$A$3000,0)),0)</f>
        <v>0</v>
      </c>
      <c r="K32" s="206">
        <f>IFERROR(INDEX(Lookup!$BH$9:$BH$3000,MATCH($A32,Lookup!$A$9:$A$3000,0)),0)</f>
        <v>0</v>
      </c>
      <c r="L32" s="206">
        <f t="shared" si="1"/>
        <v>0</v>
      </c>
      <c r="O32" s="182">
        <f t="shared" si="0"/>
        <v>1</v>
      </c>
    </row>
    <row r="33" spans="1:15" x14ac:dyDescent="0.2">
      <c r="A33" s="182" t="str">
        <f>+'01'!A24</f>
        <v>10120-A07</v>
      </c>
      <c r="C33" s="182" t="str">
        <f>IFERROR(LEFT(IFERROR(INDEX(Sheet5!$C$2:$C$1300,MATCH($A33,Sheet5!$A$2:$A$1300,0)),"-"),FIND(",",IFERROR(INDEX(Sheet5!$C$2:$C$1300,MATCH($A33,Sheet5!$A$2:$A$1300,0)),"-"),1)-1),IFERROR(INDEX(Sheet5!$C$2:$C$1300,MATCH($A33,Sheet5!$A$2:$A$1300,0)),"-"))</f>
        <v xml:space="preserve">Car Parking Rental-25 Franklin St                           </v>
      </c>
      <c r="D33" s="206">
        <f>IFERROR(INDEX(Lookup!$BG$9:$BG$3000,MATCH($A33,Lookup!$A$9:$A$3000,0)),0)</f>
        <v>0</v>
      </c>
      <c r="E33" s="206">
        <f>IFERROR(INDEX(Lookup!$BF$9:$BF$3000,MATCH($A33,Lookup!$A$9:$A$3000,0)),0)</f>
        <v>0</v>
      </c>
      <c r="F33" s="206">
        <f>IFERROR(INDEX(Lookup!$BE$9:$BE$3000,MATCH($A33,Lookup!$A$9:$A$3000,0)),0)</f>
        <v>0</v>
      </c>
      <c r="G33" s="207"/>
      <c r="H33" s="207"/>
      <c r="I33" s="206">
        <f>IFERROR(INDEX(Lookup!$BJ$9:$BJ$3000,MATCH($A33,Lookup!$A$9:$A$3000,0)),0)</f>
        <v>0</v>
      </c>
      <c r="J33" s="206">
        <f>IFERROR(INDEX(Lookup!$BI$9:$BI$3000,MATCH($A33,Lookup!$A$9:$A$3000,0)),0)</f>
        <v>0</v>
      </c>
      <c r="K33" s="206">
        <f>IFERROR(INDEX(Lookup!$BH$9:$BH$3000,MATCH($A33,Lookup!$A$9:$A$3000,0)),0)</f>
        <v>0</v>
      </c>
      <c r="L33" s="206">
        <f t="shared" si="1"/>
        <v>0</v>
      </c>
      <c r="O33" s="182">
        <f t="shared" si="0"/>
        <v>1</v>
      </c>
    </row>
    <row r="34" spans="1:15" x14ac:dyDescent="0.2">
      <c r="A34" s="182" t="str">
        <f>+'01'!A25</f>
        <v>10120-A08</v>
      </c>
      <c r="C34" s="182" t="str">
        <f>IFERROR(LEFT(IFERROR(INDEX(Sheet5!$C$2:$C$1300,MATCH($A34,Sheet5!$A$2:$A$1300,0)),"-"),FIND(",",IFERROR(INDEX(Sheet5!$C$2:$C$1300,MATCH($A34,Sheet5!$A$2:$A$1300,0)),"-"),1)-1),IFERROR(INDEX(Sheet5!$C$2:$C$1300,MATCH($A34,Sheet5!$A$2:$A$1300,0)),"-"))</f>
        <v xml:space="preserve">Car Parking Rental-23 Frankin St                            </v>
      </c>
      <c r="D34" s="206">
        <f>IFERROR(INDEX(Lookup!$BG$9:$BG$3000,MATCH($A34,Lookup!$A$9:$A$3000,0)),0)</f>
        <v>0</v>
      </c>
      <c r="E34" s="206">
        <f>IFERROR(INDEX(Lookup!$BF$9:$BF$3000,MATCH($A34,Lookup!$A$9:$A$3000,0)),0)</f>
        <v>0</v>
      </c>
      <c r="F34" s="206">
        <f>IFERROR(INDEX(Lookup!$BE$9:$BE$3000,MATCH($A34,Lookup!$A$9:$A$3000,0)),0)</f>
        <v>0</v>
      </c>
      <c r="G34" s="207"/>
      <c r="H34" s="207"/>
      <c r="I34" s="206">
        <f>IFERROR(INDEX(Lookup!$BJ$9:$BJ$3000,MATCH($A34,Lookup!$A$9:$A$3000,0)),0)</f>
        <v>0</v>
      </c>
      <c r="J34" s="206">
        <f>IFERROR(INDEX(Lookup!$BI$9:$BI$3000,MATCH($A34,Lookup!$A$9:$A$3000,0)),0)</f>
        <v>0</v>
      </c>
      <c r="K34" s="206">
        <f>IFERROR(INDEX(Lookup!$BH$9:$BH$3000,MATCH($A34,Lookup!$A$9:$A$3000,0)),0)</f>
        <v>0</v>
      </c>
      <c r="L34" s="206">
        <f t="shared" si="1"/>
        <v>0</v>
      </c>
      <c r="O34" s="182">
        <f t="shared" si="0"/>
        <v>1</v>
      </c>
    </row>
    <row r="35" spans="1:15" x14ac:dyDescent="0.2">
      <c r="A35" s="182" t="str">
        <f>+'01'!A26</f>
        <v>10120-A09</v>
      </c>
      <c r="C35" s="182" t="str">
        <f>IFERROR(LEFT(IFERROR(INDEX(Sheet5!$C$2:$C$1300,MATCH($A35,Sheet5!$A$2:$A$1300,0)),"-"),FIND(",",IFERROR(INDEX(Sheet5!$C$2:$C$1300,MATCH($A35,Sheet5!$A$2:$A$1300,0)),"-"),1)-1),IFERROR(INDEX(Sheet5!$C$2:$C$1300,MATCH($A35,Sheet5!$A$2:$A$1300,0)),"-"))</f>
        <v xml:space="preserve">Car Parking Rental-11 Franklin St                           </v>
      </c>
      <c r="D35" s="206">
        <f>IFERROR(INDEX(Lookup!$BG$9:$BG$3000,MATCH($A35,Lookup!$A$9:$A$3000,0)),0)</f>
        <v>0</v>
      </c>
      <c r="E35" s="206">
        <f>IFERROR(INDEX(Lookup!$BF$9:$BF$3000,MATCH($A35,Lookup!$A$9:$A$3000,0)),0)</f>
        <v>0</v>
      </c>
      <c r="F35" s="206">
        <f>IFERROR(INDEX(Lookup!$BE$9:$BE$3000,MATCH($A35,Lookup!$A$9:$A$3000,0)),0)</f>
        <v>0</v>
      </c>
      <c r="G35" s="207"/>
      <c r="H35" s="207"/>
      <c r="I35" s="206">
        <f>IFERROR(INDEX(Lookup!$BJ$9:$BJ$3000,MATCH($A35,Lookup!$A$9:$A$3000,0)),0)</f>
        <v>0</v>
      </c>
      <c r="J35" s="206">
        <f>IFERROR(INDEX(Lookup!$BI$9:$BI$3000,MATCH($A35,Lookup!$A$9:$A$3000,0)),0)</f>
        <v>0</v>
      </c>
      <c r="K35" s="206">
        <f>IFERROR(INDEX(Lookup!$BH$9:$BH$3000,MATCH($A35,Lookup!$A$9:$A$3000,0)),0)</f>
        <v>0</v>
      </c>
      <c r="L35" s="206">
        <f t="shared" si="1"/>
        <v>0</v>
      </c>
      <c r="O35" s="182">
        <f t="shared" si="0"/>
        <v>1</v>
      </c>
    </row>
    <row r="36" spans="1:15" x14ac:dyDescent="0.2">
      <c r="A36" s="182" t="str">
        <f>+'01'!A27</f>
        <v>10120-A10</v>
      </c>
      <c r="C36" s="182" t="str">
        <f>IFERROR(LEFT(IFERROR(INDEX(Sheet5!$C$2:$C$1300,MATCH($A36,Sheet5!$A$2:$A$1300,0)),"-"),FIND(",",IFERROR(INDEX(Sheet5!$C$2:$C$1300,MATCH($A36,Sheet5!$A$2:$A$1300,0)),"-"),1)-1),IFERROR(INDEX(Sheet5!$C$2:$C$1300,MATCH($A36,Sheet5!$A$2:$A$1300,0)),"-"))</f>
        <v xml:space="preserve">Car Parking Rental-15 Franklin St                           </v>
      </c>
      <c r="D36" s="206">
        <f>IFERROR(INDEX(Lookup!$BG$9:$BG$3000,MATCH($A36,Lookup!$A$9:$A$3000,0)),0)</f>
        <v>0</v>
      </c>
      <c r="E36" s="206">
        <f>IFERROR(INDEX(Lookup!$BF$9:$BF$3000,MATCH($A36,Lookup!$A$9:$A$3000,0)),0)</f>
        <v>0</v>
      </c>
      <c r="F36" s="206">
        <f>IFERROR(INDEX(Lookup!$BE$9:$BE$3000,MATCH($A36,Lookup!$A$9:$A$3000,0)),0)</f>
        <v>0</v>
      </c>
      <c r="G36" s="207"/>
      <c r="H36" s="207"/>
      <c r="I36" s="206">
        <f>IFERROR(INDEX(Lookup!$BJ$9:$BJ$3000,MATCH($A36,Lookup!$A$9:$A$3000,0)),0)</f>
        <v>0</v>
      </c>
      <c r="J36" s="206">
        <f>IFERROR(INDEX(Lookup!$BI$9:$BI$3000,MATCH($A36,Lookup!$A$9:$A$3000,0)),0)</f>
        <v>0</v>
      </c>
      <c r="K36" s="206">
        <f>IFERROR(INDEX(Lookup!$BH$9:$BH$3000,MATCH($A36,Lookup!$A$9:$A$3000,0)),0)</f>
        <v>0</v>
      </c>
      <c r="L36" s="206">
        <f t="shared" si="1"/>
        <v>0</v>
      </c>
      <c r="O36" s="182">
        <f t="shared" si="0"/>
        <v>1</v>
      </c>
    </row>
    <row r="37" spans="1:15" x14ac:dyDescent="0.2">
      <c r="A37" s="182" t="str">
        <f>+'01'!A28</f>
        <v>10120-A14</v>
      </c>
      <c r="C37" s="182" t="str">
        <f>IFERROR(LEFT(IFERROR(INDEX(Sheet5!$C$2:$C$1300,MATCH($A37,Sheet5!$A$2:$A$1300,0)),"-"),FIND(",",IFERROR(INDEX(Sheet5!$C$2:$C$1300,MATCH($A37,Sheet5!$A$2:$A$1300,0)),"-"),1)-1),IFERROR(INDEX(Sheet5!$C$2:$C$1300,MATCH($A37,Sheet5!$A$2:$A$1300,0)),"-"))</f>
        <v xml:space="preserve">Car Parking Rental-120 Queen Road                           </v>
      </c>
      <c r="D37" s="206">
        <f>IFERROR(INDEX(Lookup!$BG$9:$BG$3000,MATCH($A37,Lookup!$A$9:$A$3000,0)),0)</f>
        <v>0</v>
      </c>
      <c r="E37" s="206">
        <f>IFERROR(INDEX(Lookup!$BF$9:$BF$3000,MATCH($A37,Lookup!$A$9:$A$3000,0)),0)</f>
        <v>0</v>
      </c>
      <c r="F37" s="206">
        <f>IFERROR(INDEX(Lookup!$BE$9:$BE$3000,MATCH($A37,Lookup!$A$9:$A$3000,0)),0)</f>
        <v>0</v>
      </c>
      <c r="G37" s="207"/>
      <c r="H37" s="207"/>
      <c r="I37" s="206">
        <f>IFERROR(INDEX(Lookup!$BJ$9:$BJ$3000,MATCH($A37,Lookup!$A$9:$A$3000,0)),0)</f>
        <v>0</v>
      </c>
      <c r="J37" s="206">
        <f>IFERROR(INDEX(Lookup!$BI$9:$BI$3000,MATCH($A37,Lookup!$A$9:$A$3000,0)),0)</f>
        <v>0</v>
      </c>
      <c r="K37" s="206">
        <f>IFERROR(INDEX(Lookup!$BH$9:$BH$3000,MATCH($A37,Lookup!$A$9:$A$3000,0)),0)</f>
        <v>0</v>
      </c>
      <c r="L37" s="206">
        <f t="shared" si="1"/>
        <v>0</v>
      </c>
      <c r="O37" s="182">
        <f t="shared" si="0"/>
        <v>1</v>
      </c>
    </row>
    <row r="38" spans="1:15" x14ac:dyDescent="0.2">
      <c r="A38" s="182" t="str">
        <f>+'01'!A29</f>
        <v>10120-A15</v>
      </c>
      <c r="C38" s="182" t="str">
        <f>IFERROR(LEFT(IFERROR(INDEX(Sheet5!$C$2:$C$1300,MATCH($A38,Sheet5!$A$2:$A$1300,0)),"-"),FIND(",",IFERROR(INDEX(Sheet5!$C$2:$C$1300,MATCH($A38,Sheet5!$A$2:$A$1300,0)),"-"),1)-1),IFERROR(INDEX(Sheet5!$C$2:$C$1300,MATCH($A38,Sheet5!$A$2:$A$1300,0)),"-"))</f>
        <v xml:space="preserve">Car Parking Rental-236 Queen Road                           </v>
      </c>
      <c r="D38" s="206">
        <f>IFERROR(INDEX(Lookup!$BG$9:$BG$3000,MATCH($A38,Lookup!$A$9:$A$3000,0)),0)</f>
        <v>0</v>
      </c>
      <c r="E38" s="206">
        <f>IFERROR(INDEX(Lookup!$BF$9:$BF$3000,MATCH($A38,Lookup!$A$9:$A$3000,0)),0)</f>
        <v>0</v>
      </c>
      <c r="F38" s="206">
        <f>IFERROR(INDEX(Lookup!$BE$9:$BE$3000,MATCH($A38,Lookup!$A$9:$A$3000,0)),0)</f>
        <v>0</v>
      </c>
      <c r="G38" s="207"/>
      <c r="H38" s="207"/>
      <c r="I38" s="206">
        <f>IFERROR(INDEX(Lookup!$BJ$9:$BJ$3000,MATCH($A38,Lookup!$A$9:$A$3000,0)),0)</f>
        <v>0</v>
      </c>
      <c r="J38" s="206">
        <f>IFERROR(INDEX(Lookup!$BI$9:$BI$3000,MATCH($A38,Lookup!$A$9:$A$3000,0)),0)</f>
        <v>0</v>
      </c>
      <c r="K38" s="206">
        <f>IFERROR(INDEX(Lookup!$BH$9:$BH$3000,MATCH($A38,Lookup!$A$9:$A$3000,0)),0)</f>
        <v>0</v>
      </c>
      <c r="L38" s="206">
        <f t="shared" si="1"/>
        <v>0</v>
      </c>
      <c r="O38" s="182">
        <f t="shared" si="0"/>
        <v>1</v>
      </c>
    </row>
    <row r="39" spans="1:15" x14ac:dyDescent="0.2">
      <c r="A39" s="182" t="str">
        <f>+'01'!A30</f>
        <v>10120-A16</v>
      </c>
      <c r="C39" s="182" t="str">
        <f>IFERROR(LEFT(IFERROR(INDEX(Sheet5!$C$2:$C$1300,MATCH($A39,Sheet5!$A$2:$A$1300,0)),"-"),FIND(",",IFERROR(INDEX(Sheet5!$C$2:$C$1300,MATCH($A39,Sheet5!$A$2:$A$1300,0)),"-"),1)-1),IFERROR(INDEX(Sheet5!$C$2:$C$1300,MATCH($A39,Sheet5!$A$2:$A$1300,0)),"-"))</f>
        <v xml:space="preserve">Car Parking Rental-534 Queen Road                           </v>
      </c>
      <c r="D39" s="206">
        <f>IFERROR(INDEX(Lookup!$BG$9:$BG$3000,MATCH($A39,Lookup!$A$9:$A$3000,0)),0)</f>
        <v>0</v>
      </c>
      <c r="E39" s="206">
        <f>IFERROR(INDEX(Lookup!$BF$9:$BF$3000,MATCH($A39,Lookup!$A$9:$A$3000,0)),0)</f>
        <v>0</v>
      </c>
      <c r="F39" s="206">
        <f>IFERROR(INDEX(Lookup!$BE$9:$BE$3000,MATCH($A39,Lookup!$A$9:$A$3000,0)),0)</f>
        <v>0</v>
      </c>
      <c r="G39" s="207"/>
      <c r="H39" s="207"/>
      <c r="I39" s="206">
        <f>IFERROR(INDEX(Lookup!$BJ$9:$BJ$3000,MATCH($A39,Lookup!$A$9:$A$3000,0)),0)</f>
        <v>0</v>
      </c>
      <c r="J39" s="206">
        <f>IFERROR(INDEX(Lookup!$BI$9:$BI$3000,MATCH($A39,Lookup!$A$9:$A$3000,0)),0)</f>
        <v>0</v>
      </c>
      <c r="K39" s="206">
        <f>IFERROR(INDEX(Lookup!$BH$9:$BH$3000,MATCH($A39,Lookup!$A$9:$A$3000,0)),0)</f>
        <v>0</v>
      </c>
      <c r="L39" s="206">
        <f t="shared" si="1"/>
        <v>0</v>
      </c>
      <c r="O39" s="182">
        <f t="shared" si="0"/>
        <v>1</v>
      </c>
    </row>
    <row r="40" spans="1:15" x14ac:dyDescent="0.2">
      <c r="A40" s="182" t="str">
        <f>+'01'!A31</f>
        <v>10140-A01</v>
      </c>
      <c r="C40" s="182" t="str">
        <f>IFERROR(LEFT(IFERROR(INDEX(Sheet5!$C$2:$C$1300,MATCH($A40,Sheet5!$A$2:$A$1300,0)),"-"),FIND(",",IFERROR(INDEX(Sheet5!$C$2:$C$1300,MATCH($A40,Sheet5!$A$2:$A$1300,0)),"-"),1)-1),IFERROR(INDEX(Sheet5!$C$2:$C$1300,MATCH($A40,Sheet5!$A$2:$A$1300,0)),"-"))</f>
        <v xml:space="preserve">Outgoings Recoveries-6 Circuit Dr                           </v>
      </c>
      <c r="D40" s="206">
        <f>IFERROR(INDEX(Lookup!$BG$9:$BG$3000,MATCH($A40,Lookup!$A$9:$A$3000,0)),0)</f>
        <v>0</v>
      </c>
      <c r="E40" s="206">
        <f>IFERROR(INDEX(Lookup!$BF$9:$BF$3000,MATCH($A40,Lookup!$A$9:$A$3000,0)),0)</f>
        <v>220.93</v>
      </c>
      <c r="F40" s="206">
        <f>IFERROR(INDEX(Lookup!$BE$9:$BE$3000,MATCH($A40,Lookup!$A$9:$A$3000,0)),0)</f>
        <v>0</v>
      </c>
      <c r="G40" s="207"/>
      <c r="H40" s="207"/>
      <c r="I40" s="206">
        <f>IFERROR(INDEX(Lookup!$BJ$9:$BJ$3000,MATCH($A40,Lookup!$A$9:$A$3000,0)),0)</f>
        <v>0</v>
      </c>
      <c r="J40" s="206">
        <f>IFERROR(INDEX(Lookup!$BI$9:$BI$3000,MATCH($A40,Lookup!$A$9:$A$3000,0)),0)</f>
        <v>2430.23</v>
      </c>
      <c r="K40" s="206">
        <f>IFERROR(INDEX(Lookup!$BH$9:$BH$3000,MATCH($A40,Lookup!$A$9:$A$3000,0)),0)</f>
        <v>0</v>
      </c>
      <c r="L40" s="206">
        <f t="shared" si="1"/>
        <v>-2430.23</v>
      </c>
      <c r="O40" s="182">
        <f t="shared" si="0"/>
        <v>1</v>
      </c>
    </row>
    <row r="41" spans="1:15" x14ac:dyDescent="0.2">
      <c r="A41" s="182" t="str">
        <f>+'01'!A32</f>
        <v>10140-A02</v>
      </c>
      <c r="C41" s="182" t="str">
        <f>IFERROR(LEFT(IFERROR(INDEX(Sheet5!$C$2:$C$1300,MATCH($A41,Sheet5!$A$2:$A$1300,0)),"-"),FIND(",",IFERROR(INDEX(Sheet5!$C$2:$C$1300,MATCH($A41,Sheet5!$A$2:$A$1300,0)),"-"),1)-1),IFERROR(INDEX(Sheet5!$C$2:$C$1300,MATCH($A41,Sheet5!$A$2:$A$1300,0)),"-"))</f>
        <v xml:space="preserve">Outgoings Recoveries-200 East Tce                           </v>
      </c>
      <c r="D41" s="206">
        <f>IFERROR(INDEX(Lookup!$BG$9:$BG$3000,MATCH($A41,Lookup!$A$9:$A$3000,0)),0)</f>
        <v>6647.3</v>
      </c>
      <c r="E41" s="206">
        <f>IFERROR(INDEX(Lookup!$BF$9:$BF$3000,MATCH($A41,Lookup!$A$9:$A$3000,0)),0)</f>
        <v>5920.26</v>
      </c>
      <c r="F41" s="206">
        <f>IFERROR(INDEX(Lookup!$BE$9:$BE$3000,MATCH($A41,Lookup!$A$9:$A$3000,0)),0)</f>
        <v>6401.91</v>
      </c>
      <c r="G41" s="207"/>
      <c r="H41" s="207"/>
      <c r="I41" s="206">
        <f>IFERROR(INDEX(Lookup!$BJ$9:$BJ$3000,MATCH($A41,Lookup!$A$9:$A$3000,0)),0)</f>
        <v>76221.89</v>
      </c>
      <c r="J41" s="206">
        <f>IFERROR(INDEX(Lookup!$BI$9:$BI$3000,MATCH($A41,Lookup!$A$9:$A$3000,0)),0)</f>
        <v>71247.990000000005</v>
      </c>
      <c r="K41" s="206">
        <f>IFERROR(INDEX(Lookup!$BH$9:$BH$3000,MATCH($A41,Lookup!$A$9:$A$3000,0)),0)</f>
        <v>68021.23</v>
      </c>
      <c r="L41" s="206">
        <f t="shared" si="1"/>
        <v>-3226.7600000000093</v>
      </c>
      <c r="O41" s="182">
        <f t="shared" si="0"/>
        <v>1</v>
      </c>
    </row>
    <row r="42" spans="1:15" x14ac:dyDescent="0.2">
      <c r="A42" s="182" t="str">
        <f>+'01'!A33</f>
        <v>10140-A03</v>
      </c>
      <c r="C42" s="182" t="str">
        <f>IFERROR(LEFT(IFERROR(INDEX(Sheet5!$C$2:$C$1300,MATCH($A42,Sheet5!$A$2:$A$1300,0)),"-"),FIND(",",IFERROR(INDEX(Sheet5!$C$2:$C$1300,MATCH($A42,Sheet5!$A$2:$A$1300,0)),"-"),1)-1),IFERROR(INDEX(Sheet5!$C$2:$C$1300,MATCH($A42,Sheet5!$A$2:$A$1300,0)),"-"))</f>
        <v xml:space="preserve">Outgoings Recoveries-33 Franklin St                         </v>
      </c>
      <c r="D42" s="206">
        <f>IFERROR(INDEX(Lookup!$BG$9:$BG$3000,MATCH($A42,Lookup!$A$9:$A$3000,0)),0)</f>
        <v>8526.74</v>
      </c>
      <c r="E42" s="206">
        <f>IFERROR(INDEX(Lookup!$BF$9:$BF$3000,MATCH($A42,Lookup!$A$9:$A$3000,0)),0)</f>
        <v>6469</v>
      </c>
      <c r="F42" s="206">
        <f>IFERROR(INDEX(Lookup!$BE$9:$BE$3000,MATCH($A42,Lookup!$A$9:$A$3000,0)),0)</f>
        <v>5428.34</v>
      </c>
      <c r="G42" s="207"/>
      <c r="H42" s="207"/>
      <c r="I42" s="206">
        <f>IFERROR(INDEX(Lookup!$BJ$9:$BJ$3000,MATCH($A42,Lookup!$A$9:$A$3000,0)),0)</f>
        <v>88206.51</v>
      </c>
      <c r="J42" s="206">
        <f>IFERROR(INDEX(Lookup!$BI$9:$BI$3000,MATCH($A42,Lookup!$A$9:$A$3000,0)),0)</f>
        <v>83759.08</v>
      </c>
      <c r="K42" s="206">
        <f>IFERROR(INDEX(Lookup!$BH$9:$BH$3000,MATCH($A42,Lookup!$A$9:$A$3000,0)),0)</f>
        <v>71915.259999999995</v>
      </c>
      <c r="L42" s="206">
        <f t="shared" si="1"/>
        <v>-11843.820000000007</v>
      </c>
      <c r="O42" s="182">
        <f t="shared" si="0"/>
        <v>1</v>
      </c>
    </row>
    <row r="43" spans="1:15" x14ac:dyDescent="0.2">
      <c r="A43" s="182" t="str">
        <f>+'01'!A34</f>
        <v>10140-A04</v>
      </c>
      <c r="C43" s="182" t="str">
        <f>IFERROR(LEFT(IFERROR(INDEX(Sheet5!$C$2:$C$1300,MATCH($A43,Sheet5!$A$2:$A$1300,0)),"-"),FIND(",",IFERROR(INDEX(Sheet5!$C$2:$C$1300,MATCH($A43,Sheet5!$A$2:$A$1300,0)),"-"),1)-1),IFERROR(INDEX(Sheet5!$C$2:$C$1300,MATCH($A43,Sheet5!$A$2:$A$1300,0)),"-"))</f>
        <v xml:space="preserve">Outgoings Recoveries-174 Fullarton Rd                       </v>
      </c>
      <c r="D43" s="206">
        <f>IFERROR(INDEX(Lookup!$BG$9:$BG$3000,MATCH($A43,Lookup!$A$9:$A$3000,0)),0)</f>
        <v>3211.44</v>
      </c>
      <c r="E43" s="206">
        <f>IFERROR(INDEX(Lookup!$BF$9:$BF$3000,MATCH($A43,Lookup!$A$9:$A$3000,0)),0)</f>
        <v>2966.99</v>
      </c>
      <c r="F43" s="206">
        <f>IFERROR(INDEX(Lookup!$BE$9:$BE$3000,MATCH($A43,Lookup!$A$9:$A$3000,0)),0)</f>
        <v>2117.34</v>
      </c>
      <c r="G43" s="207"/>
      <c r="H43" s="207"/>
      <c r="I43" s="206">
        <f>IFERROR(INDEX(Lookup!$BJ$9:$BJ$3000,MATCH($A43,Lookup!$A$9:$A$3000,0)),0)</f>
        <v>44614.879999999997</v>
      </c>
      <c r="J43" s="206">
        <f>IFERROR(INDEX(Lookup!$BI$9:$BI$3000,MATCH($A43,Lookup!$A$9:$A$3000,0)),0)</f>
        <v>38440.439999999995</v>
      </c>
      <c r="K43" s="206">
        <f>IFERROR(INDEX(Lookup!$BH$9:$BH$3000,MATCH($A43,Lookup!$A$9:$A$3000,0)),0)</f>
        <v>28871.880000000005</v>
      </c>
      <c r="L43" s="206">
        <f t="shared" si="1"/>
        <v>-9568.5599999999904</v>
      </c>
      <c r="O43" s="182">
        <f t="shared" ref="O43:O74" si="2">+IF(A43&gt;0,1,0)</f>
        <v>1</v>
      </c>
    </row>
    <row r="44" spans="1:15" x14ac:dyDescent="0.2">
      <c r="A44" s="182" t="str">
        <f>+'01'!A35</f>
        <v>10140-A05</v>
      </c>
      <c r="C44" s="182" t="str">
        <f>IFERROR(LEFT(IFERROR(INDEX(Sheet5!$C$2:$C$1300,MATCH($A44,Sheet5!$A$2:$A$1300,0)),"-"),FIND(",",IFERROR(INDEX(Sheet5!$C$2:$C$1300,MATCH($A44,Sheet5!$A$2:$A$1300,0)),"-"),1)-1),IFERROR(INDEX(Sheet5!$C$2:$C$1300,MATCH($A44,Sheet5!$A$2:$A$1300,0)),"-"))</f>
        <v xml:space="preserve">Outgoings Recoveries-26a Grote St                           </v>
      </c>
      <c r="D44" s="206">
        <f>IFERROR(INDEX(Lookup!$BG$9:$BG$3000,MATCH($A44,Lookup!$A$9:$A$3000,0)),0)</f>
        <v>0</v>
      </c>
      <c r="E44" s="206">
        <f>IFERROR(INDEX(Lookup!$BF$9:$BF$3000,MATCH($A44,Lookup!$A$9:$A$3000,0)),0)</f>
        <v>0</v>
      </c>
      <c r="F44" s="206">
        <f>IFERROR(INDEX(Lookup!$BE$9:$BE$3000,MATCH($A44,Lookup!$A$9:$A$3000,0)),0)</f>
        <v>0</v>
      </c>
      <c r="G44" s="207"/>
      <c r="H44" s="207"/>
      <c r="I44" s="206">
        <f>IFERROR(INDEX(Lookup!$BJ$9:$BJ$3000,MATCH($A44,Lookup!$A$9:$A$3000,0)),0)</f>
        <v>0</v>
      </c>
      <c r="J44" s="206">
        <f>IFERROR(INDEX(Lookup!$BI$9:$BI$3000,MATCH($A44,Lookup!$A$9:$A$3000,0)),0)</f>
        <v>0</v>
      </c>
      <c r="K44" s="206">
        <f>IFERROR(INDEX(Lookup!$BH$9:$BH$3000,MATCH($A44,Lookup!$A$9:$A$3000,0)),0)</f>
        <v>0</v>
      </c>
      <c r="L44" s="206">
        <f t="shared" si="1"/>
        <v>0</v>
      </c>
      <c r="O44" s="182">
        <f t="shared" si="2"/>
        <v>1</v>
      </c>
    </row>
    <row r="45" spans="1:15" x14ac:dyDescent="0.2">
      <c r="A45" s="182" t="str">
        <f>+'01'!A36</f>
        <v>10140-A06</v>
      </c>
      <c r="C45" s="182" t="str">
        <f>IFERROR(LEFT(IFERROR(INDEX(Sheet5!$C$2:$C$1300,MATCH($A45,Sheet5!$A$2:$A$1300,0)),"-"),FIND(",",IFERROR(INDEX(Sheet5!$C$2:$C$1300,MATCH($A45,Sheet5!$A$2:$A$1300,0)),"-"),1)-1),IFERROR(INDEX(Sheet5!$C$2:$C$1300,MATCH($A45,Sheet5!$A$2:$A$1300,0)),"-"))</f>
        <v xml:space="preserve">Outgoings Recoveries-31 Franklin St                         </v>
      </c>
      <c r="D45" s="206">
        <f>IFERROR(INDEX(Lookup!$BG$9:$BG$3000,MATCH($A45,Lookup!$A$9:$A$3000,0)),0)</f>
        <v>2874.42</v>
      </c>
      <c r="E45" s="206">
        <f>IFERROR(INDEX(Lookup!$BF$9:$BF$3000,MATCH($A45,Lookup!$A$9:$A$3000,0)),0)</f>
        <v>3013.8</v>
      </c>
      <c r="F45" s="206">
        <f>IFERROR(INDEX(Lookup!$BE$9:$BE$3000,MATCH($A45,Lookup!$A$9:$A$3000,0)),0)</f>
        <v>1825.53</v>
      </c>
      <c r="G45" s="207"/>
      <c r="H45" s="207"/>
      <c r="I45" s="206">
        <f>IFERROR(INDEX(Lookup!$BJ$9:$BJ$3000,MATCH($A45,Lookup!$A$9:$A$3000,0)),0)</f>
        <v>32025.85</v>
      </c>
      <c r="J45" s="206">
        <f>IFERROR(INDEX(Lookup!$BI$9:$BI$3000,MATCH($A45,Lookup!$A$9:$A$3000,0)),0)</f>
        <v>32059.48</v>
      </c>
      <c r="K45" s="206">
        <f>IFERROR(INDEX(Lookup!$BH$9:$BH$3000,MATCH($A45,Lookup!$A$9:$A$3000,0)),0)</f>
        <v>18487.559999999998</v>
      </c>
      <c r="L45" s="206">
        <f t="shared" si="1"/>
        <v>-13571.920000000002</v>
      </c>
      <c r="O45" s="182">
        <f t="shared" si="2"/>
        <v>1</v>
      </c>
    </row>
    <row r="46" spans="1:15" x14ac:dyDescent="0.2">
      <c r="A46" s="182" t="str">
        <f>+'01'!A37</f>
        <v>10140-A07</v>
      </c>
      <c r="C46" s="182" t="str">
        <f>IFERROR(LEFT(IFERROR(INDEX(Sheet5!$C$2:$C$1300,MATCH($A46,Sheet5!$A$2:$A$1300,0)),"-"),FIND(",",IFERROR(INDEX(Sheet5!$C$2:$C$1300,MATCH($A46,Sheet5!$A$2:$A$1300,0)),"-"),1)-1),IFERROR(INDEX(Sheet5!$C$2:$C$1300,MATCH($A46,Sheet5!$A$2:$A$1300,0)),"-"))</f>
        <v xml:space="preserve">Outgoings Recoveries-25 Franklin St                         </v>
      </c>
      <c r="D46" s="206">
        <f>IFERROR(INDEX(Lookup!$BG$9:$BG$3000,MATCH($A46,Lookup!$A$9:$A$3000,0)),0)</f>
        <v>14220.25</v>
      </c>
      <c r="E46" s="206">
        <f>IFERROR(INDEX(Lookup!$BF$9:$BF$3000,MATCH($A46,Lookup!$A$9:$A$3000,0)),0)</f>
        <v>18521.060000000001</v>
      </c>
      <c r="F46" s="206">
        <f>IFERROR(INDEX(Lookup!$BE$9:$BE$3000,MATCH($A46,Lookup!$A$9:$A$3000,0)),0)</f>
        <v>13816.12</v>
      </c>
      <c r="G46" s="207"/>
      <c r="H46" s="207"/>
      <c r="I46" s="206">
        <f>IFERROR(INDEX(Lookup!$BJ$9:$BJ$3000,MATCH($A46,Lookup!$A$9:$A$3000,0)),0)</f>
        <v>177043.00000000003</v>
      </c>
      <c r="J46" s="206">
        <f>IFERROR(INDEX(Lookup!$BI$9:$BI$3000,MATCH($A46,Lookup!$A$9:$A$3000,0)),0)</f>
        <v>183327.68</v>
      </c>
      <c r="K46" s="206">
        <f>IFERROR(INDEX(Lookup!$BH$9:$BH$3000,MATCH($A46,Lookup!$A$9:$A$3000,0)),0)</f>
        <v>144450.88</v>
      </c>
      <c r="L46" s="206">
        <f t="shared" si="1"/>
        <v>-38876.799999999988</v>
      </c>
      <c r="O46" s="182">
        <f t="shared" si="2"/>
        <v>1</v>
      </c>
    </row>
    <row r="47" spans="1:15" x14ac:dyDescent="0.2">
      <c r="A47" s="182" t="str">
        <f>+'01'!A38</f>
        <v>10140-A08</v>
      </c>
      <c r="C47" s="182" t="str">
        <f>IFERROR(LEFT(IFERROR(INDEX(Sheet5!$C$2:$C$1300,MATCH($A47,Sheet5!$A$2:$A$1300,0)),"-"),FIND(",",IFERROR(INDEX(Sheet5!$C$2:$C$1300,MATCH($A47,Sheet5!$A$2:$A$1300,0)),"-"),1)-1),IFERROR(INDEX(Sheet5!$C$2:$C$1300,MATCH($A47,Sheet5!$A$2:$A$1300,0)),"-"))</f>
        <v xml:space="preserve">Outgoings Recoveries-23 Frankin St                          </v>
      </c>
      <c r="D47" s="206">
        <f>IFERROR(INDEX(Lookup!$BG$9:$BG$3000,MATCH($A47,Lookup!$A$9:$A$3000,0)),0)</f>
        <v>0</v>
      </c>
      <c r="E47" s="206">
        <f>IFERROR(INDEX(Lookup!$BF$9:$BF$3000,MATCH($A47,Lookup!$A$9:$A$3000,0)),0)</f>
        <v>0</v>
      </c>
      <c r="F47" s="206">
        <f>IFERROR(INDEX(Lookup!$BE$9:$BE$3000,MATCH($A47,Lookup!$A$9:$A$3000,0)),0)</f>
        <v>0</v>
      </c>
      <c r="G47" s="207"/>
      <c r="H47" s="207"/>
      <c r="I47" s="206">
        <f>IFERROR(INDEX(Lookup!$BJ$9:$BJ$3000,MATCH($A47,Lookup!$A$9:$A$3000,0)),0)</f>
        <v>0</v>
      </c>
      <c r="J47" s="206">
        <f>IFERROR(INDEX(Lookup!$BI$9:$BI$3000,MATCH($A47,Lookup!$A$9:$A$3000,0)),0)</f>
        <v>0</v>
      </c>
      <c r="K47" s="206">
        <f>IFERROR(INDEX(Lookup!$BH$9:$BH$3000,MATCH($A47,Lookup!$A$9:$A$3000,0)),0)</f>
        <v>118</v>
      </c>
      <c r="L47" s="206">
        <f t="shared" si="1"/>
        <v>118</v>
      </c>
      <c r="O47" s="182">
        <f t="shared" si="2"/>
        <v>1</v>
      </c>
    </row>
    <row r="48" spans="1:15" x14ac:dyDescent="0.2">
      <c r="A48" s="182" t="str">
        <f>+'01'!A39</f>
        <v>10140-A09</v>
      </c>
      <c r="C48" s="182" t="str">
        <f>IFERROR(LEFT(IFERROR(INDEX(Sheet5!$C$2:$C$1300,MATCH($A48,Sheet5!$A$2:$A$1300,0)),"-"),FIND(",",IFERROR(INDEX(Sheet5!$C$2:$C$1300,MATCH($A48,Sheet5!$A$2:$A$1300,0)),"-"),1)-1),IFERROR(INDEX(Sheet5!$C$2:$C$1300,MATCH($A48,Sheet5!$A$2:$A$1300,0)),"-"))</f>
        <v xml:space="preserve">Outgoings Recoveries-11 Franklin St                         </v>
      </c>
      <c r="D48" s="206">
        <f>IFERROR(INDEX(Lookup!$BG$9:$BG$3000,MATCH($A48,Lookup!$A$9:$A$3000,0)),0)</f>
        <v>0</v>
      </c>
      <c r="E48" s="206">
        <f>IFERROR(INDEX(Lookup!$BF$9:$BF$3000,MATCH($A48,Lookup!$A$9:$A$3000,0)),0)</f>
        <v>317.13</v>
      </c>
      <c r="F48" s="206">
        <f>IFERROR(INDEX(Lookup!$BE$9:$BE$3000,MATCH($A48,Lookup!$A$9:$A$3000,0)),0)</f>
        <v>0</v>
      </c>
      <c r="G48" s="207"/>
      <c r="H48" s="207"/>
      <c r="I48" s="206">
        <f>IFERROR(INDEX(Lookup!$BJ$9:$BJ$3000,MATCH($A48,Lookup!$A$9:$A$3000,0)),0)</f>
        <v>1216.08</v>
      </c>
      <c r="J48" s="206">
        <f>IFERROR(INDEX(Lookup!$BI$9:$BI$3000,MATCH($A48,Lookup!$A$9:$A$3000,0)),0)</f>
        <v>3488.4300000000007</v>
      </c>
      <c r="K48" s="206">
        <f>IFERROR(INDEX(Lookup!$BH$9:$BH$3000,MATCH($A48,Lookup!$A$9:$A$3000,0)),0)</f>
        <v>3624.32</v>
      </c>
      <c r="L48" s="206">
        <f t="shared" si="1"/>
        <v>135.88999999999942</v>
      </c>
      <c r="O48" s="182">
        <f t="shared" si="2"/>
        <v>1</v>
      </c>
    </row>
    <row r="49" spans="1:15" x14ac:dyDescent="0.2">
      <c r="A49" s="182" t="str">
        <f>+'01'!A40</f>
        <v>10140-A10</v>
      </c>
      <c r="C49" s="182" t="str">
        <f>IFERROR(LEFT(IFERROR(INDEX(Sheet5!$C$2:$C$1300,MATCH($A49,Sheet5!$A$2:$A$1300,0)),"-"),FIND(",",IFERROR(INDEX(Sheet5!$C$2:$C$1300,MATCH($A49,Sheet5!$A$2:$A$1300,0)),"-"),1)-1),IFERROR(INDEX(Sheet5!$C$2:$C$1300,MATCH($A49,Sheet5!$A$2:$A$1300,0)),"-"))</f>
        <v xml:space="preserve">Outgoings Recoveries-15 Franklin St                         </v>
      </c>
      <c r="D49" s="206">
        <f>IFERROR(INDEX(Lookup!$BG$9:$BG$3000,MATCH($A49,Lookup!$A$9:$A$3000,0)),0)</f>
        <v>20193.580000000002</v>
      </c>
      <c r="E49" s="206">
        <f>IFERROR(INDEX(Lookup!$BF$9:$BF$3000,MATCH($A49,Lookup!$A$9:$A$3000,0)),0)</f>
        <v>20284.599999999999</v>
      </c>
      <c r="F49" s="206">
        <f>IFERROR(INDEX(Lookup!$BE$9:$BE$3000,MATCH($A49,Lookup!$A$9:$A$3000,0)),0)</f>
        <v>20879.2</v>
      </c>
      <c r="G49" s="207"/>
      <c r="H49" s="207"/>
      <c r="I49" s="206">
        <f>IFERROR(INDEX(Lookup!$BJ$9:$BJ$3000,MATCH($A49,Lookup!$A$9:$A$3000,0)),0)</f>
        <v>260627.34000000003</v>
      </c>
      <c r="J49" s="206">
        <f>IFERROR(INDEX(Lookup!$BI$9:$BI$3000,MATCH($A49,Lookup!$A$9:$A$3000,0)),0)</f>
        <v>243744.84000000003</v>
      </c>
      <c r="K49" s="206">
        <f>IFERROR(INDEX(Lookup!$BH$9:$BH$3000,MATCH($A49,Lookup!$A$9:$A$3000,0)),0)</f>
        <v>240450.8</v>
      </c>
      <c r="L49" s="206">
        <f t="shared" si="1"/>
        <v>-3294.0400000000373</v>
      </c>
      <c r="O49" s="182">
        <f t="shared" si="2"/>
        <v>1</v>
      </c>
    </row>
    <row r="50" spans="1:15" x14ac:dyDescent="0.2">
      <c r="A50" s="182" t="str">
        <f>+'01'!A41</f>
        <v>10140-A14</v>
      </c>
      <c r="C50" s="182" t="str">
        <f>IFERROR(LEFT(IFERROR(INDEX(Sheet5!$C$2:$C$1300,MATCH($A50,Sheet5!$A$2:$A$1300,0)),"-"),FIND(",",IFERROR(INDEX(Sheet5!$C$2:$C$1300,MATCH($A50,Sheet5!$A$2:$A$1300,0)),"-"),1)-1),IFERROR(INDEX(Sheet5!$C$2:$C$1300,MATCH($A50,Sheet5!$A$2:$A$1300,0)),"-"))</f>
        <v xml:space="preserve">Outgoings Recoveries-120 Queen Road                         </v>
      </c>
      <c r="D50" s="206">
        <f>IFERROR(INDEX(Lookup!$BG$9:$BG$3000,MATCH($A50,Lookup!$A$9:$A$3000,0)),0)</f>
        <v>0</v>
      </c>
      <c r="E50" s="206">
        <f>IFERROR(INDEX(Lookup!$BF$9:$BF$3000,MATCH($A50,Lookup!$A$9:$A$3000,0)),0)</f>
        <v>0</v>
      </c>
      <c r="F50" s="206">
        <f>IFERROR(INDEX(Lookup!$BE$9:$BE$3000,MATCH($A50,Lookup!$A$9:$A$3000,0)),0)</f>
        <v>0</v>
      </c>
      <c r="G50" s="207"/>
      <c r="H50" s="207"/>
      <c r="I50" s="206">
        <f>IFERROR(INDEX(Lookup!$BJ$9:$BJ$3000,MATCH($A50,Lookup!$A$9:$A$3000,0)),0)</f>
        <v>0</v>
      </c>
      <c r="J50" s="206">
        <f>IFERROR(INDEX(Lookup!$BI$9:$BI$3000,MATCH($A50,Lookup!$A$9:$A$3000,0)),0)</f>
        <v>0</v>
      </c>
      <c r="K50" s="206">
        <f>IFERROR(INDEX(Lookup!$BH$9:$BH$3000,MATCH($A50,Lookup!$A$9:$A$3000,0)),0)</f>
        <v>0</v>
      </c>
      <c r="L50" s="206">
        <f t="shared" si="1"/>
        <v>0</v>
      </c>
      <c r="O50" s="182">
        <f t="shared" si="2"/>
        <v>1</v>
      </c>
    </row>
    <row r="51" spans="1:15" x14ac:dyDescent="0.2">
      <c r="A51" s="182" t="str">
        <f>+'01'!A42</f>
        <v>10140-A15</v>
      </c>
      <c r="C51" s="182" t="str">
        <f>IFERROR(LEFT(IFERROR(INDEX(Sheet5!$C$2:$C$1300,MATCH($A51,Sheet5!$A$2:$A$1300,0)),"-"),FIND(",",IFERROR(INDEX(Sheet5!$C$2:$C$1300,MATCH($A51,Sheet5!$A$2:$A$1300,0)),"-"),1)-1),IFERROR(INDEX(Sheet5!$C$2:$C$1300,MATCH($A51,Sheet5!$A$2:$A$1300,0)),"-"))</f>
        <v xml:space="preserve">Outgoings Recoveries-236 Queen Road                         </v>
      </c>
      <c r="D51" s="206">
        <f>IFERROR(INDEX(Lookup!$BG$9:$BG$3000,MATCH($A51,Lookup!$A$9:$A$3000,0)),0)</f>
        <v>0</v>
      </c>
      <c r="E51" s="206">
        <f>IFERROR(INDEX(Lookup!$BF$9:$BF$3000,MATCH($A51,Lookup!$A$9:$A$3000,0)),0)</f>
        <v>0</v>
      </c>
      <c r="F51" s="206">
        <f>IFERROR(INDEX(Lookup!$BE$9:$BE$3000,MATCH($A51,Lookup!$A$9:$A$3000,0)),0)</f>
        <v>0</v>
      </c>
      <c r="G51" s="207"/>
      <c r="H51" s="207"/>
      <c r="I51" s="206">
        <f>IFERROR(INDEX(Lookup!$BJ$9:$BJ$3000,MATCH($A51,Lookup!$A$9:$A$3000,0)),0)</f>
        <v>0</v>
      </c>
      <c r="J51" s="206">
        <f>IFERROR(INDEX(Lookup!$BI$9:$BI$3000,MATCH($A51,Lookup!$A$9:$A$3000,0)),0)</f>
        <v>0</v>
      </c>
      <c r="K51" s="206">
        <f>IFERROR(INDEX(Lookup!$BH$9:$BH$3000,MATCH($A51,Lookup!$A$9:$A$3000,0)),0)</f>
        <v>0</v>
      </c>
      <c r="L51" s="206">
        <f t="shared" si="1"/>
        <v>0</v>
      </c>
      <c r="O51" s="182">
        <f t="shared" si="2"/>
        <v>1</v>
      </c>
    </row>
    <row r="52" spans="1:15" x14ac:dyDescent="0.2">
      <c r="A52" s="182" t="str">
        <f>+'01'!A43</f>
        <v>10140-A16</v>
      </c>
      <c r="C52" s="182" t="str">
        <f>IFERROR(LEFT(IFERROR(INDEX(Sheet5!$C$2:$C$1300,MATCH($A52,Sheet5!$A$2:$A$1300,0)),"-"),FIND(",",IFERROR(INDEX(Sheet5!$C$2:$C$1300,MATCH($A52,Sheet5!$A$2:$A$1300,0)),"-"),1)-1),IFERROR(INDEX(Sheet5!$C$2:$C$1300,MATCH($A52,Sheet5!$A$2:$A$1300,0)),"-"))</f>
        <v xml:space="preserve">Outgoings Recoveries-534 Queen Road                         </v>
      </c>
      <c r="D52" s="206">
        <f>IFERROR(INDEX(Lookup!$BG$9:$BG$3000,MATCH($A52,Lookup!$A$9:$A$3000,0)),0)</f>
        <v>0</v>
      </c>
      <c r="E52" s="206">
        <f>IFERROR(INDEX(Lookup!$BF$9:$BF$3000,MATCH($A52,Lookup!$A$9:$A$3000,0)),0)</f>
        <v>0</v>
      </c>
      <c r="F52" s="206">
        <f>IFERROR(INDEX(Lookup!$BE$9:$BE$3000,MATCH($A52,Lookup!$A$9:$A$3000,0)),0)</f>
        <v>0</v>
      </c>
      <c r="G52" s="207"/>
      <c r="H52" s="207"/>
      <c r="I52" s="206">
        <f>IFERROR(INDEX(Lookup!$BJ$9:$BJ$3000,MATCH($A52,Lookup!$A$9:$A$3000,0)),0)</f>
        <v>0</v>
      </c>
      <c r="J52" s="206">
        <f>IFERROR(INDEX(Lookup!$BI$9:$BI$3000,MATCH($A52,Lookup!$A$9:$A$3000,0)),0)</f>
        <v>0</v>
      </c>
      <c r="K52" s="206">
        <f>IFERROR(INDEX(Lookup!$BH$9:$BH$3000,MATCH($A52,Lookup!$A$9:$A$3000,0)),0)</f>
        <v>0</v>
      </c>
      <c r="L52" s="206">
        <f t="shared" si="1"/>
        <v>0</v>
      </c>
      <c r="O52" s="182">
        <f t="shared" si="2"/>
        <v>1</v>
      </c>
    </row>
    <row r="53" spans="1:15" x14ac:dyDescent="0.2">
      <c r="A53" s="182" t="str">
        <f>+'01'!A44</f>
        <v>10160-A01</v>
      </c>
      <c r="C53" s="182" t="str">
        <f>IFERROR(LEFT(IFERROR(INDEX(Sheet5!$C$2:$C$1300,MATCH($A53,Sheet5!$A$2:$A$1300,0)),"-"),FIND(",",IFERROR(INDEX(Sheet5!$C$2:$C$1300,MATCH($A53,Sheet5!$A$2:$A$1300,0)),"-"),1)-1),IFERROR(INDEX(Sheet5!$C$2:$C$1300,MATCH($A53,Sheet5!$A$2:$A$1300,0)),"-"))</f>
        <v xml:space="preserve">Outgoing - Electricity-6 Circuit Dr                         </v>
      </c>
      <c r="D53" s="206">
        <f>IFERROR(INDEX(Lookup!$BG$9:$BG$3000,MATCH($A53,Lookup!$A$9:$A$3000,0)),0)</f>
        <v>0</v>
      </c>
      <c r="E53" s="206">
        <f>IFERROR(INDEX(Lookup!$BF$9:$BF$3000,MATCH($A53,Lookup!$A$9:$A$3000,0)),0)</f>
        <v>1514.45</v>
      </c>
      <c r="F53" s="206">
        <f>IFERROR(INDEX(Lookup!$BE$9:$BE$3000,MATCH($A53,Lookup!$A$9:$A$3000,0)),0)</f>
        <v>0</v>
      </c>
      <c r="G53" s="207"/>
      <c r="H53" s="207"/>
      <c r="I53" s="206">
        <f>IFERROR(INDEX(Lookup!$BJ$9:$BJ$3000,MATCH($A53,Lookup!$A$9:$A$3000,0)),0)</f>
        <v>8711.24</v>
      </c>
      <c r="J53" s="206">
        <f>IFERROR(INDEX(Lookup!$BI$9:$BI$3000,MATCH($A53,Lookup!$A$9:$A$3000,0)),0)</f>
        <v>21503.030000000002</v>
      </c>
      <c r="K53" s="206">
        <f>IFERROR(INDEX(Lookup!$BH$9:$BH$3000,MATCH($A53,Lookup!$A$9:$A$3000,0)),0)</f>
        <v>20574.39</v>
      </c>
      <c r="L53" s="206">
        <f t="shared" si="1"/>
        <v>-928.64000000000306</v>
      </c>
      <c r="O53" s="182">
        <f t="shared" si="2"/>
        <v>1</v>
      </c>
    </row>
    <row r="54" spans="1:15" x14ac:dyDescent="0.2">
      <c r="A54" s="182" t="str">
        <f>+'01'!A45</f>
        <v>10160-A02</v>
      </c>
      <c r="C54" s="182" t="str">
        <f>IFERROR(LEFT(IFERROR(INDEX(Sheet5!$C$2:$C$1300,MATCH($A54,Sheet5!$A$2:$A$1300,0)),"-"),FIND(",",IFERROR(INDEX(Sheet5!$C$2:$C$1300,MATCH($A54,Sheet5!$A$2:$A$1300,0)),"-"),1)-1),IFERROR(INDEX(Sheet5!$C$2:$C$1300,MATCH($A54,Sheet5!$A$2:$A$1300,0)),"-"))</f>
        <v xml:space="preserve">Outgoing - Electricity-200 East Tce                         </v>
      </c>
      <c r="D54" s="206">
        <f>IFERROR(INDEX(Lookup!$BG$9:$BG$3000,MATCH($A54,Lookup!$A$9:$A$3000,0)),0)</f>
        <v>0</v>
      </c>
      <c r="E54" s="206">
        <f>IFERROR(INDEX(Lookup!$BF$9:$BF$3000,MATCH($A54,Lookup!$A$9:$A$3000,0)),0)</f>
        <v>1245.75</v>
      </c>
      <c r="F54" s="206">
        <f>IFERROR(INDEX(Lookup!$BE$9:$BE$3000,MATCH($A54,Lookup!$A$9:$A$3000,0)),0)</f>
        <v>0</v>
      </c>
      <c r="G54" s="207"/>
      <c r="H54" s="207"/>
      <c r="I54" s="206">
        <f>IFERROR(INDEX(Lookup!$BJ$9:$BJ$3000,MATCH($A54,Lookup!$A$9:$A$3000,0)),0)</f>
        <v>12977.490000000002</v>
      </c>
      <c r="J54" s="206">
        <f>IFERROR(INDEX(Lookup!$BI$9:$BI$3000,MATCH($A54,Lookup!$A$9:$A$3000,0)),0)</f>
        <v>17471.059999999998</v>
      </c>
      <c r="K54" s="206">
        <f>IFERROR(INDEX(Lookup!$BH$9:$BH$3000,MATCH($A54,Lookup!$A$9:$A$3000,0)),0)</f>
        <v>8636.1299999999992</v>
      </c>
      <c r="L54" s="206">
        <f t="shared" si="1"/>
        <v>-8834.9299999999985</v>
      </c>
      <c r="O54" s="182">
        <f t="shared" si="2"/>
        <v>1</v>
      </c>
    </row>
    <row r="55" spans="1:15" x14ac:dyDescent="0.2">
      <c r="A55" s="182" t="str">
        <f>+'01'!A46</f>
        <v>10160-A03</v>
      </c>
      <c r="C55" s="182" t="str">
        <f>IFERROR(LEFT(IFERROR(INDEX(Sheet5!$C$2:$C$1300,MATCH($A55,Sheet5!$A$2:$A$1300,0)),"-"),FIND(",",IFERROR(INDEX(Sheet5!$C$2:$C$1300,MATCH($A55,Sheet5!$A$2:$A$1300,0)),"-"),1)-1),IFERROR(INDEX(Sheet5!$C$2:$C$1300,MATCH($A55,Sheet5!$A$2:$A$1300,0)),"-"))</f>
        <v xml:space="preserve">Outgoing - Electricity-33 Franklin St                       </v>
      </c>
      <c r="D55" s="206">
        <f>IFERROR(INDEX(Lookup!$BG$9:$BG$3000,MATCH($A55,Lookup!$A$9:$A$3000,0)),0)</f>
        <v>14879.29</v>
      </c>
      <c r="E55" s="206">
        <f>IFERROR(INDEX(Lookup!$BF$9:$BF$3000,MATCH($A55,Lookup!$A$9:$A$3000,0)),0)</f>
        <v>5670.48</v>
      </c>
      <c r="F55" s="206">
        <f>IFERROR(INDEX(Lookup!$BE$9:$BE$3000,MATCH($A55,Lookup!$A$9:$A$3000,0)),0)</f>
        <v>9933.9599999999991</v>
      </c>
      <c r="G55" s="207"/>
      <c r="H55" s="207"/>
      <c r="I55" s="206">
        <f>IFERROR(INDEX(Lookup!$BJ$9:$BJ$3000,MATCH($A55,Lookup!$A$9:$A$3000,0)),0)</f>
        <v>61651.1</v>
      </c>
      <c r="J55" s="206">
        <f>IFERROR(INDEX(Lookup!$BI$9:$BI$3000,MATCH($A55,Lookup!$A$9:$A$3000,0)),0)</f>
        <v>62915.279999999984</v>
      </c>
      <c r="K55" s="206">
        <f>IFERROR(INDEX(Lookup!$BH$9:$BH$3000,MATCH($A55,Lookup!$A$9:$A$3000,0)),0)</f>
        <v>66510.959999999992</v>
      </c>
      <c r="L55" s="206">
        <f t="shared" si="1"/>
        <v>3595.6800000000076</v>
      </c>
      <c r="O55" s="182">
        <f t="shared" si="2"/>
        <v>1</v>
      </c>
    </row>
    <row r="56" spans="1:15" x14ac:dyDescent="0.2">
      <c r="A56" s="182" t="str">
        <f>+'01'!A47</f>
        <v>10160-A04</v>
      </c>
      <c r="C56" s="182" t="str">
        <f>IFERROR(LEFT(IFERROR(INDEX(Sheet5!$C$2:$C$1300,MATCH($A56,Sheet5!$A$2:$A$1300,0)),"-"),FIND(",",IFERROR(INDEX(Sheet5!$C$2:$C$1300,MATCH($A56,Sheet5!$A$2:$A$1300,0)),"-"),1)-1),IFERROR(INDEX(Sheet5!$C$2:$C$1300,MATCH($A56,Sheet5!$A$2:$A$1300,0)),"-"))</f>
        <v xml:space="preserve">Outgoing - Electricity-174 Fullarton Rd                     </v>
      </c>
      <c r="D56" s="206">
        <f>IFERROR(INDEX(Lookup!$BG$9:$BG$3000,MATCH($A56,Lookup!$A$9:$A$3000,0)),0)</f>
        <v>0</v>
      </c>
      <c r="E56" s="206">
        <f>IFERROR(INDEX(Lookup!$BF$9:$BF$3000,MATCH($A56,Lookup!$A$9:$A$3000,0)),0)</f>
        <v>0</v>
      </c>
      <c r="F56" s="206">
        <f>IFERROR(INDEX(Lookup!$BE$9:$BE$3000,MATCH($A56,Lookup!$A$9:$A$3000,0)),0)</f>
        <v>0</v>
      </c>
      <c r="G56" s="207"/>
      <c r="H56" s="207"/>
      <c r="I56" s="206">
        <f>IFERROR(INDEX(Lookup!$BJ$9:$BJ$3000,MATCH($A56,Lookup!$A$9:$A$3000,0)),0)</f>
        <v>0</v>
      </c>
      <c r="J56" s="206">
        <f>IFERROR(INDEX(Lookup!$BI$9:$BI$3000,MATCH($A56,Lookup!$A$9:$A$3000,0)),0)</f>
        <v>0</v>
      </c>
      <c r="K56" s="206">
        <f>IFERROR(INDEX(Lookup!$BH$9:$BH$3000,MATCH($A56,Lookup!$A$9:$A$3000,0)),0)</f>
        <v>0</v>
      </c>
      <c r="L56" s="206">
        <f t="shared" si="1"/>
        <v>0</v>
      </c>
      <c r="O56" s="182">
        <f t="shared" si="2"/>
        <v>1</v>
      </c>
    </row>
    <row r="57" spans="1:15" x14ac:dyDescent="0.2">
      <c r="A57" s="182" t="str">
        <f>+'01'!A48</f>
        <v>10160-A05</v>
      </c>
      <c r="C57" s="182" t="str">
        <f>IFERROR(LEFT(IFERROR(INDEX(Sheet5!$C$2:$C$1300,MATCH($A57,Sheet5!$A$2:$A$1300,0)),"-"),FIND(",",IFERROR(INDEX(Sheet5!$C$2:$C$1300,MATCH($A57,Sheet5!$A$2:$A$1300,0)),"-"),1)-1),IFERROR(INDEX(Sheet5!$C$2:$C$1300,MATCH($A57,Sheet5!$A$2:$A$1300,0)),"-"))</f>
        <v xml:space="preserve">Outgoing - Electricity-26a Grote St                         </v>
      </c>
      <c r="D57" s="206">
        <f>IFERROR(INDEX(Lookup!$BG$9:$BG$3000,MATCH($A57,Lookup!$A$9:$A$3000,0)),0)</f>
        <v>326.93</v>
      </c>
      <c r="E57" s="206">
        <f>IFERROR(INDEX(Lookup!$BF$9:$BF$3000,MATCH($A57,Lookup!$A$9:$A$3000,0)),0)</f>
        <v>464.62</v>
      </c>
      <c r="F57" s="206">
        <f>IFERROR(INDEX(Lookup!$BE$9:$BE$3000,MATCH($A57,Lookup!$A$9:$A$3000,0)),0)</f>
        <v>318.94</v>
      </c>
      <c r="G57" s="207"/>
      <c r="H57" s="207"/>
      <c r="I57" s="206">
        <f>IFERROR(INDEX(Lookup!$BJ$9:$BJ$3000,MATCH($A57,Lookup!$A$9:$A$3000,0)),0)</f>
        <v>8218.4599999999991</v>
      </c>
      <c r="J57" s="206">
        <f>IFERROR(INDEX(Lookup!$BI$9:$BI$3000,MATCH($A57,Lookup!$A$9:$A$3000,0)),0)</f>
        <v>5809.869999999999</v>
      </c>
      <c r="K57" s="206">
        <f>IFERROR(INDEX(Lookup!$BH$9:$BH$3000,MATCH($A57,Lookup!$A$9:$A$3000,0)),0)</f>
        <v>4649.07</v>
      </c>
      <c r="L57" s="206">
        <f t="shared" si="1"/>
        <v>-1160.7999999999993</v>
      </c>
      <c r="O57" s="182">
        <f t="shared" si="2"/>
        <v>1</v>
      </c>
    </row>
    <row r="58" spans="1:15" x14ac:dyDescent="0.2">
      <c r="A58" s="182" t="str">
        <f>+'01'!A49</f>
        <v>10160-A06</v>
      </c>
      <c r="C58" s="182" t="str">
        <f>IFERROR(LEFT(IFERROR(INDEX(Sheet5!$C$2:$C$1300,MATCH($A58,Sheet5!$A$2:$A$1300,0)),"-"),FIND(",",IFERROR(INDEX(Sheet5!$C$2:$C$1300,MATCH($A58,Sheet5!$A$2:$A$1300,0)),"-"),1)-1),IFERROR(INDEX(Sheet5!$C$2:$C$1300,MATCH($A58,Sheet5!$A$2:$A$1300,0)),"-"))</f>
        <v xml:space="preserve">Outgoing - Electricity-31 Franklin St                       </v>
      </c>
      <c r="D58" s="206">
        <f>IFERROR(INDEX(Lookup!$BG$9:$BG$3000,MATCH($A58,Lookup!$A$9:$A$3000,0)),0)</f>
        <v>7116.87</v>
      </c>
      <c r="E58" s="206">
        <f>IFERROR(INDEX(Lookup!$BF$9:$BF$3000,MATCH($A58,Lookup!$A$9:$A$3000,0)),0)</f>
        <v>855.65</v>
      </c>
      <c r="F58" s="206">
        <f>IFERROR(INDEX(Lookup!$BE$9:$BE$3000,MATCH($A58,Lookup!$A$9:$A$3000,0)),0)</f>
        <v>1960.51</v>
      </c>
      <c r="G58" s="207"/>
      <c r="H58" s="207"/>
      <c r="I58" s="206">
        <f>IFERROR(INDEX(Lookup!$BJ$9:$BJ$3000,MATCH($A58,Lookup!$A$9:$A$3000,0)),0)</f>
        <v>28498.719999999998</v>
      </c>
      <c r="J58" s="206">
        <f>IFERROR(INDEX(Lookup!$BI$9:$BI$3000,MATCH($A58,Lookup!$A$9:$A$3000,0)),0)</f>
        <v>9568.9499999999989</v>
      </c>
      <c r="K58" s="206">
        <f>IFERROR(INDEX(Lookup!$BH$9:$BH$3000,MATCH($A58,Lookup!$A$9:$A$3000,0)),0)</f>
        <v>5943.25</v>
      </c>
      <c r="L58" s="206">
        <f t="shared" si="1"/>
        <v>-3625.6999999999989</v>
      </c>
      <c r="O58" s="182">
        <f t="shared" si="2"/>
        <v>1</v>
      </c>
    </row>
    <row r="59" spans="1:15" x14ac:dyDescent="0.2">
      <c r="A59" s="182" t="str">
        <f>+'01'!A50</f>
        <v>10160-A07</v>
      </c>
      <c r="C59" s="182" t="str">
        <f>IFERROR(LEFT(IFERROR(INDEX(Sheet5!$C$2:$C$1300,MATCH($A59,Sheet5!$A$2:$A$1300,0)),"-"),FIND(",",IFERROR(INDEX(Sheet5!$C$2:$C$1300,MATCH($A59,Sheet5!$A$2:$A$1300,0)),"-"),1)-1),IFERROR(INDEX(Sheet5!$C$2:$C$1300,MATCH($A59,Sheet5!$A$2:$A$1300,0)),"-"))</f>
        <v xml:space="preserve">Outgoing - Electricity-25 Franklin St                       </v>
      </c>
      <c r="D59" s="206">
        <f>IFERROR(INDEX(Lookup!$BG$9:$BG$3000,MATCH($A59,Lookup!$A$9:$A$3000,0)),0)</f>
        <v>10794.36</v>
      </c>
      <c r="E59" s="206">
        <f>IFERROR(INDEX(Lookup!$BF$9:$BF$3000,MATCH($A59,Lookup!$A$9:$A$3000,0)),0)</f>
        <v>10869.39</v>
      </c>
      <c r="F59" s="206">
        <f>IFERROR(INDEX(Lookup!$BE$9:$BE$3000,MATCH($A59,Lookup!$A$9:$A$3000,0)),0)</f>
        <v>9840.84</v>
      </c>
      <c r="G59" s="207"/>
      <c r="H59" s="207"/>
      <c r="I59" s="206">
        <f>IFERROR(INDEX(Lookup!$BJ$9:$BJ$3000,MATCH($A59,Lookup!$A$9:$A$3000,0)),0)</f>
        <v>158149.08000000002</v>
      </c>
      <c r="J59" s="206">
        <f>IFERROR(INDEX(Lookup!$BI$9:$BI$3000,MATCH($A59,Lookup!$A$9:$A$3000,0)),0)</f>
        <v>124118.59999999999</v>
      </c>
      <c r="K59" s="206">
        <f>IFERROR(INDEX(Lookup!$BH$9:$BH$3000,MATCH($A59,Lookup!$A$9:$A$3000,0)),0)</f>
        <v>110864.94</v>
      </c>
      <c r="L59" s="206">
        <f t="shared" si="1"/>
        <v>-13253.659999999989</v>
      </c>
      <c r="O59" s="182">
        <f t="shared" si="2"/>
        <v>1</v>
      </c>
    </row>
    <row r="60" spans="1:15" x14ac:dyDescent="0.2">
      <c r="A60" s="182" t="str">
        <f>+'01'!A51</f>
        <v>10160-A08</v>
      </c>
      <c r="C60" s="182" t="str">
        <f>IFERROR(LEFT(IFERROR(INDEX(Sheet5!$C$2:$C$1300,MATCH($A60,Sheet5!$A$2:$A$1300,0)),"-"),FIND(",",IFERROR(INDEX(Sheet5!$C$2:$C$1300,MATCH($A60,Sheet5!$A$2:$A$1300,0)),"-"),1)-1),IFERROR(INDEX(Sheet5!$C$2:$C$1300,MATCH($A60,Sheet5!$A$2:$A$1300,0)),"-"))</f>
        <v xml:space="preserve">Outgoing - Electricity-23 Frankin St                        </v>
      </c>
      <c r="D60" s="206">
        <f>IFERROR(INDEX(Lookup!$BG$9:$BG$3000,MATCH($A60,Lookup!$A$9:$A$3000,0)),0)</f>
        <v>0</v>
      </c>
      <c r="E60" s="206">
        <f>IFERROR(INDEX(Lookup!$BF$9:$BF$3000,MATCH($A60,Lookup!$A$9:$A$3000,0)),0)</f>
        <v>0</v>
      </c>
      <c r="F60" s="206">
        <f>IFERROR(INDEX(Lookup!$BE$9:$BE$3000,MATCH($A60,Lookup!$A$9:$A$3000,0)),0)</f>
        <v>0</v>
      </c>
      <c r="G60" s="207"/>
      <c r="H60" s="207"/>
      <c r="I60" s="206">
        <f>IFERROR(INDEX(Lookup!$BJ$9:$BJ$3000,MATCH($A60,Lookup!$A$9:$A$3000,0)),0)</f>
        <v>0</v>
      </c>
      <c r="J60" s="206">
        <f>IFERROR(INDEX(Lookup!$BI$9:$BI$3000,MATCH($A60,Lookup!$A$9:$A$3000,0)),0)</f>
        <v>0</v>
      </c>
      <c r="K60" s="206">
        <f>IFERROR(INDEX(Lookup!$BH$9:$BH$3000,MATCH($A60,Lookup!$A$9:$A$3000,0)),0)</f>
        <v>0</v>
      </c>
      <c r="L60" s="206">
        <f t="shared" si="1"/>
        <v>0</v>
      </c>
      <c r="O60" s="182">
        <f t="shared" si="2"/>
        <v>1</v>
      </c>
    </row>
    <row r="61" spans="1:15" x14ac:dyDescent="0.2">
      <c r="A61" s="182" t="str">
        <f>+'01'!A52</f>
        <v>10160-A09</v>
      </c>
      <c r="C61" s="182" t="str">
        <f>IFERROR(LEFT(IFERROR(INDEX(Sheet5!$C$2:$C$1300,MATCH($A61,Sheet5!$A$2:$A$1300,0)),"-"),FIND(",",IFERROR(INDEX(Sheet5!$C$2:$C$1300,MATCH($A61,Sheet5!$A$2:$A$1300,0)),"-"),1)-1),IFERROR(INDEX(Sheet5!$C$2:$C$1300,MATCH($A61,Sheet5!$A$2:$A$1300,0)),"-"))</f>
        <v xml:space="preserve">Outgoing - Electricity-11 Franklin St                       </v>
      </c>
      <c r="D61" s="206">
        <f>IFERROR(INDEX(Lookup!$BG$9:$BG$3000,MATCH($A61,Lookup!$A$9:$A$3000,0)),0)</f>
        <v>0</v>
      </c>
      <c r="E61" s="206">
        <f>IFERROR(INDEX(Lookup!$BF$9:$BF$3000,MATCH($A61,Lookup!$A$9:$A$3000,0)),0)</f>
        <v>0</v>
      </c>
      <c r="F61" s="206">
        <f>IFERROR(INDEX(Lookup!$BE$9:$BE$3000,MATCH($A61,Lookup!$A$9:$A$3000,0)),0)</f>
        <v>0</v>
      </c>
      <c r="G61" s="207"/>
      <c r="H61" s="207"/>
      <c r="I61" s="206">
        <f>IFERROR(INDEX(Lookup!$BJ$9:$BJ$3000,MATCH($A61,Lookup!$A$9:$A$3000,0)),0)</f>
        <v>0</v>
      </c>
      <c r="J61" s="206">
        <f>IFERROR(INDEX(Lookup!$BI$9:$BI$3000,MATCH($A61,Lookup!$A$9:$A$3000,0)),0)</f>
        <v>0</v>
      </c>
      <c r="K61" s="206">
        <f>IFERROR(INDEX(Lookup!$BH$9:$BH$3000,MATCH($A61,Lookup!$A$9:$A$3000,0)),0)</f>
        <v>0</v>
      </c>
      <c r="L61" s="206">
        <f t="shared" si="1"/>
        <v>0</v>
      </c>
      <c r="O61" s="182">
        <f t="shared" si="2"/>
        <v>1</v>
      </c>
    </row>
    <row r="62" spans="1:15" x14ac:dyDescent="0.2">
      <c r="A62" s="182" t="str">
        <f>+'01'!A53</f>
        <v>10160-A10</v>
      </c>
      <c r="C62" s="182" t="str">
        <f>IFERROR(LEFT(IFERROR(INDEX(Sheet5!$C$2:$C$1300,MATCH($A62,Sheet5!$A$2:$A$1300,0)),"-"),FIND(",",IFERROR(INDEX(Sheet5!$C$2:$C$1300,MATCH($A62,Sheet5!$A$2:$A$1300,0)),"-"),1)-1),IFERROR(INDEX(Sheet5!$C$2:$C$1300,MATCH($A62,Sheet5!$A$2:$A$1300,0)),"-"))</f>
        <v xml:space="preserve">Outgoing - Electricity-15 Franklin St                       </v>
      </c>
      <c r="D62" s="206">
        <f>IFERROR(INDEX(Lookup!$BG$9:$BG$3000,MATCH($A62,Lookup!$A$9:$A$3000,0)),0)</f>
        <v>0</v>
      </c>
      <c r="E62" s="206">
        <f>IFERROR(INDEX(Lookup!$BF$9:$BF$3000,MATCH($A62,Lookup!$A$9:$A$3000,0)),0)</f>
        <v>0</v>
      </c>
      <c r="F62" s="206">
        <f>IFERROR(INDEX(Lookup!$BE$9:$BE$3000,MATCH($A62,Lookup!$A$9:$A$3000,0)),0)</f>
        <v>0</v>
      </c>
      <c r="G62" s="207"/>
      <c r="H62" s="207"/>
      <c r="I62" s="206">
        <f>IFERROR(INDEX(Lookup!$BJ$9:$BJ$3000,MATCH($A62,Lookup!$A$9:$A$3000,0)),0)</f>
        <v>0</v>
      </c>
      <c r="J62" s="206">
        <f>IFERROR(INDEX(Lookup!$BI$9:$BI$3000,MATCH($A62,Lookup!$A$9:$A$3000,0)),0)</f>
        <v>0</v>
      </c>
      <c r="K62" s="206">
        <f>IFERROR(INDEX(Lookup!$BH$9:$BH$3000,MATCH($A62,Lookup!$A$9:$A$3000,0)),0)</f>
        <v>0</v>
      </c>
      <c r="L62" s="206">
        <f t="shared" si="1"/>
        <v>0</v>
      </c>
      <c r="O62" s="182">
        <f t="shared" si="2"/>
        <v>1</v>
      </c>
    </row>
    <row r="63" spans="1:15" x14ac:dyDescent="0.2">
      <c r="A63" s="182" t="str">
        <f>+'01'!A54</f>
        <v>10160-A14</v>
      </c>
      <c r="C63" s="182" t="str">
        <f>IFERROR(LEFT(IFERROR(INDEX(Sheet5!$C$2:$C$1300,MATCH($A63,Sheet5!$A$2:$A$1300,0)),"-"),FIND(",",IFERROR(INDEX(Sheet5!$C$2:$C$1300,MATCH($A63,Sheet5!$A$2:$A$1300,0)),"-"),1)-1),IFERROR(INDEX(Sheet5!$C$2:$C$1300,MATCH($A63,Sheet5!$A$2:$A$1300,0)),"-"))</f>
        <v xml:space="preserve">Outgoing - Electricity-120 Queen Road                       </v>
      </c>
      <c r="D63" s="206">
        <f>IFERROR(INDEX(Lookup!$BG$9:$BG$3000,MATCH($A63,Lookup!$A$9:$A$3000,0)),0)</f>
        <v>0</v>
      </c>
      <c r="E63" s="206">
        <f>IFERROR(INDEX(Lookup!$BF$9:$BF$3000,MATCH($A63,Lookup!$A$9:$A$3000,0)),0)</f>
        <v>0</v>
      </c>
      <c r="F63" s="206">
        <f>IFERROR(INDEX(Lookup!$BE$9:$BE$3000,MATCH($A63,Lookup!$A$9:$A$3000,0)),0)</f>
        <v>0</v>
      </c>
      <c r="G63" s="207"/>
      <c r="H63" s="207"/>
      <c r="I63" s="206">
        <f>IFERROR(INDEX(Lookup!$BJ$9:$BJ$3000,MATCH($A63,Lookup!$A$9:$A$3000,0)),0)</f>
        <v>0</v>
      </c>
      <c r="J63" s="206">
        <f>IFERROR(INDEX(Lookup!$BI$9:$BI$3000,MATCH($A63,Lookup!$A$9:$A$3000,0)),0)</f>
        <v>0</v>
      </c>
      <c r="K63" s="206">
        <f>IFERROR(INDEX(Lookup!$BH$9:$BH$3000,MATCH($A63,Lookup!$A$9:$A$3000,0)),0)</f>
        <v>0</v>
      </c>
      <c r="L63" s="206">
        <f t="shared" si="1"/>
        <v>0</v>
      </c>
      <c r="O63" s="182">
        <f t="shared" si="2"/>
        <v>1</v>
      </c>
    </row>
    <row r="64" spans="1:15" x14ac:dyDescent="0.2">
      <c r="A64" s="182" t="str">
        <f>+'01'!A55</f>
        <v>10160-A15</v>
      </c>
      <c r="C64" s="182" t="str">
        <f>IFERROR(LEFT(IFERROR(INDEX(Sheet5!$C$2:$C$1300,MATCH($A64,Sheet5!$A$2:$A$1300,0)),"-"),FIND(",",IFERROR(INDEX(Sheet5!$C$2:$C$1300,MATCH($A64,Sheet5!$A$2:$A$1300,0)),"-"),1)-1),IFERROR(INDEX(Sheet5!$C$2:$C$1300,MATCH($A64,Sheet5!$A$2:$A$1300,0)),"-"))</f>
        <v xml:space="preserve">Outgoing - Electricity-236 Queen Road                       </v>
      </c>
      <c r="D64" s="206">
        <f>IFERROR(INDEX(Lookup!$BG$9:$BG$3000,MATCH($A64,Lookup!$A$9:$A$3000,0)),0)</f>
        <v>0</v>
      </c>
      <c r="E64" s="206">
        <f>IFERROR(INDEX(Lookup!$BF$9:$BF$3000,MATCH($A64,Lookup!$A$9:$A$3000,0)),0)</f>
        <v>0</v>
      </c>
      <c r="F64" s="206">
        <f>IFERROR(INDEX(Lookup!$BE$9:$BE$3000,MATCH($A64,Lookup!$A$9:$A$3000,0)),0)</f>
        <v>0</v>
      </c>
      <c r="G64" s="207"/>
      <c r="H64" s="207"/>
      <c r="I64" s="206">
        <f>IFERROR(INDEX(Lookup!$BJ$9:$BJ$3000,MATCH($A64,Lookup!$A$9:$A$3000,0)),0)</f>
        <v>0</v>
      </c>
      <c r="J64" s="206">
        <f>IFERROR(INDEX(Lookup!$BI$9:$BI$3000,MATCH($A64,Lookup!$A$9:$A$3000,0)),0)</f>
        <v>0</v>
      </c>
      <c r="K64" s="206">
        <f>IFERROR(INDEX(Lookup!$BH$9:$BH$3000,MATCH($A64,Lookup!$A$9:$A$3000,0)),0)</f>
        <v>0</v>
      </c>
      <c r="L64" s="206">
        <f t="shared" si="1"/>
        <v>0</v>
      </c>
      <c r="O64" s="182">
        <f t="shared" si="2"/>
        <v>1</v>
      </c>
    </row>
    <row r="65" spans="1:15" x14ac:dyDescent="0.2">
      <c r="A65" s="182" t="str">
        <f>+'01'!A56</f>
        <v>10160-A16</v>
      </c>
      <c r="C65" s="182" t="str">
        <f>IFERROR(LEFT(IFERROR(INDEX(Sheet5!$C$2:$C$1300,MATCH($A65,Sheet5!$A$2:$A$1300,0)),"-"),FIND(",",IFERROR(INDEX(Sheet5!$C$2:$C$1300,MATCH($A65,Sheet5!$A$2:$A$1300,0)),"-"),1)-1),IFERROR(INDEX(Sheet5!$C$2:$C$1300,MATCH($A65,Sheet5!$A$2:$A$1300,0)),"-"))</f>
        <v xml:space="preserve">Outgoing - Electricity-534 Queen Road                       </v>
      </c>
      <c r="D65" s="206">
        <f>IFERROR(INDEX(Lookup!$BG$9:$BG$3000,MATCH($A65,Lookup!$A$9:$A$3000,0)),0)</f>
        <v>0</v>
      </c>
      <c r="E65" s="206">
        <f>IFERROR(INDEX(Lookup!$BF$9:$BF$3000,MATCH($A65,Lookup!$A$9:$A$3000,0)),0)</f>
        <v>0</v>
      </c>
      <c r="F65" s="206">
        <f>IFERROR(INDEX(Lookup!$BE$9:$BE$3000,MATCH($A65,Lookup!$A$9:$A$3000,0)),0)</f>
        <v>0</v>
      </c>
      <c r="G65" s="207"/>
      <c r="H65" s="207"/>
      <c r="I65" s="206">
        <f>IFERROR(INDEX(Lookup!$BJ$9:$BJ$3000,MATCH($A65,Lookup!$A$9:$A$3000,0)),0)</f>
        <v>0</v>
      </c>
      <c r="J65" s="206">
        <f>IFERROR(INDEX(Lookup!$BI$9:$BI$3000,MATCH($A65,Lookup!$A$9:$A$3000,0)),0)</f>
        <v>0</v>
      </c>
      <c r="K65" s="206">
        <f>IFERROR(INDEX(Lookup!$BH$9:$BH$3000,MATCH($A65,Lookup!$A$9:$A$3000,0)),0)</f>
        <v>0</v>
      </c>
      <c r="L65" s="206">
        <f t="shared" si="1"/>
        <v>0</v>
      </c>
      <c r="O65" s="182">
        <f t="shared" si="2"/>
        <v>1</v>
      </c>
    </row>
    <row r="66" spans="1:15" x14ac:dyDescent="0.2">
      <c r="A66" s="182" t="str">
        <f>+'01'!A57</f>
        <v>10180-A01</v>
      </c>
      <c r="C66" s="182" t="str">
        <f>IFERROR(LEFT(IFERROR(INDEX(Sheet5!$C$2:$C$1300,MATCH($A66,Sheet5!$A$2:$A$1300,0)),"-"),FIND(",",IFERROR(INDEX(Sheet5!$C$2:$C$1300,MATCH($A66,Sheet5!$A$2:$A$1300,0)),"-"),1)-1),IFERROR(INDEX(Sheet5!$C$2:$C$1300,MATCH($A66,Sheet5!$A$2:$A$1300,0)),"-"))</f>
        <v xml:space="preserve">Outgoing - Other-6 Circuit Dr                               </v>
      </c>
      <c r="D66" s="206">
        <f>IFERROR(INDEX(Lookup!$BG$9:$BG$3000,MATCH($A66,Lookup!$A$9:$A$3000,0)),0)</f>
        <v>1818.18</v>
      </c>
      <c r="E66" s="206">
        <f>IFERROR(INDEX(Lookup!$BF$9:$BF$3000,MATCH($A66,Lookup!$A$9:$A$3000,0)),0)</f>
        <v>308.36</v>
      </c>
      <c r="F66" s="206">
        <f>IFERROR(INDEX(Lookup!$BE$9:$BE$3000,MATCH($A66,Lookup!$A$9:$A$3000,0)),0)</f>
        <v>0</v>
      </c>
      <c r="G66" s="207"/>
      <c r="H66" s="207"/>
      <c r="I66" s="206">
        <f>IFERROR(INDEX(Lookup!$BJ$9:$BJ$3000,MATCH($A66,Lookup!$A$9:$A$3000,0)),0)</f>
        <v>1978.18</v>
      </c>
      <c r="J66" s="206">
        <f>IFERROR(INDEX(Lookup!$BI$9:$BI$3000,MATCH($A66,Lookup!$A$9:$A$3000,0)),0)</f>
        <v>3735.9600000000009</v>
      </c>
      <c r="K66" s="206">
        <f>IFERROR(INDEX(Lookup!$BH$9:$BH$3000,MATCH($A66,Lookup!$A$9:$A$3000,0)),0)</f>
        <v>3251.59</v>
      </c>
      <c r="L66" s="206">
        <f t="shared" si="1"/>
        <v>-484.3700000000008</v>
      </c>
      <c r="O66" s="182">
        <f t="shared" si="2"/>
        <v>1</v>
      </c>
    </row>
    <row r="67" spans="1:15" x14ac:dyDescent="0.2">
      <c r="A67" s="182" t="str">
        <f>+'01'!A58</f>
        <v>10180-A02</v>
      </c>
      <c r="C67" s="182" t="str">
        <f>IFERROR(LEFT(IFERROR(INDEX(Sheet5!$C$2:$C$1300,MATCH($A67,Sheet5!$A$2:$A$1300,0)),"-"),FIND(",",IFERROR(INDEX(Sheet5!$C$2:$C$1300,MATCH($A67,Sheet5!$A$2:$A$1300,0)),"-"),1)-1),IFERROR(INDEX(Sheet5!$C$2:$C$1300,MATCH($A67,Sheet5!$A$2:$A$1300,0)),"-"))</f>
        <v xml:space="preserve">Outgoing - Other-200 East Tce                               </v>
      </c>
      <c r="D67" s="206">
        <f>IFERROR(INDEX(Lookup!$BG$9:$BG$3000,MATCH($A67,Lookup!$A$9:$A$3000,0)),0)</f>
        <v>35</v>
      </c>
      <c r="E67" s="206">
        <f>IFERROR(INDEX(Lookup!$BF$9:$BF$3000,MATCH($A67,Lookup!$A$9:$A$3000,0)),0)</f>
        <v>42.86</v>
      </c>
      <c r="F67" s="206">
        <f>IFERROR(INDEX(Lookup!$BE$9:$BE$3000,MATCH($A67,Lookup!$A$9:$A$3000,0)),0)</f>
        <v>176.55</v>
      </c>
      <c r="G67" s="207"/>
      <c r="H67" s="207"/>
      <c r="I67" s="206">
        <f>IFERROR(INDEX(Lookup!$BJ$9:$BJ$3000,MATCH($A67,Lookup!$A$9:$A$3000,0)),0)</f>
        <v>248.44</v>
      </c>
      <c r="J67" s="206">
        <f>IFERROR(INDEX(Lookup!$BI$9:$BI$3000,MATCH($A67,Lookup!$A$9:$A$3000,0)),0)</f>
        <v>471.46000000000009</v>
      </c>
      <c r="K67" s="206">
        <f>IFERROR(INDEX(Lookup!$BH$9:$BH$3000,MATCH($A67,Lookup!$A$9:$A$3000,0)),0)</f>
        <v>5539.88</v>
      </c>
      <c r="L67" s="206">
        <f t="shared" si="1"/>
        <v>5068.42</v>
      </c>
      <c r="O67" s="182">
        <f t="shared" si="2"/>
        <v>1</v>
      </c>
    </row>
    <row r="68" spans="1:15" x14ac:dyDescent="0.2">
      <c r="A68" s="182" t="str">
        <f>+'01'!A59</f>
        <v>10180-A03</v>
      </c>
      <c r="C68" s="182" t="str">
        <f>IFERROR(LEFT(IFERROR(INDEX(Sheet5!$C$2:$C$1300,MATCH($A68,Sheet5!$A$2:$A$1300,0)),"-"),FIND(",",IFERROR(INDEX(Sheet5!$C$2:$C$1300,MATCH($A68,Sheet5!$A$2:$A$1300,0)),"-"),1)-1),IFERROR(INDEX(Sheet5!$C$2:$C$1300,MATCH($A68,Sheet5!$A$2:$A$1300,0)),"-"))</f>
        <v xml:space="preserve">Outgoing - Other-33 Franklin St                             </v>
      </c>
      <c r="D68" s="206">
        <f>IFERROR(INDEX(Lookup!$BG$9:$BG$3000,MATCH($A68,Lookup!$A$9:$A$3000,0)),0)</f>
        <v>0</v>
      </c>
      <c r="E68" s="206">
        <f>IFERROR(INDEX(Lookup!$BF$9:$BF$3000,MATCH($A68,Lookup!$A$9:$A$3000,0)),0)</f>
        <v>821.07</v>
      </c>
      <c r="F68" s="206">
        <f>IFERROR(INDEX(Lookup!$BE$9:$BE$3000,MATCH($A68,Lookup!$A$9:$A$3000,0)),0)</f>
        <v>15752</v>
      </c>
      <c r="G68" s="207"/>
      <c r="H68" s="207"/>
      <c r="I68" s="206">
        <f>IFERROR(INDEX(Lookup!$BJ$9:$BJ$3000,MATCH($A68,Lookup!$A$9:$A$3000,0)),0)</f>
        <v>20253.099999999999</v>
      </c>
      <c r="J68" s="206">
        <f>IFERROR(INDEX(Lookup!$BI$9:$BI$3000,MATCH($A68,Lookup!$A$9:$A$3000,0)),0)</f>
        <v>9106.41</v>
      </c>
      <c r="K68" s="206">
        <f>IFERROR(INDEX(Lookup!$BH$9:$BH$3000,MATCH($A68,Lookup!$A$9:$A$3000,0)),0)</f>
        <v>17737.46</v>
      </c>
      <c r="L68" s="206">
        <f t="shared" si="1"/>
        <v>8631.0499999999993</v>
      </c>
      <c r="O68" s="182">
        <f t="shared" si="2"/>
        <v>1</v>
      </c>
    </row>
    <row r="69" spans="1:15" x14ac:dyDescent="0.2">
      <c r="A69" s="182" t="str">
        <f>+'01'!A60</f>
        <v>10180-A04</v>
      </c>
      <c r="C69" s="182" t="str">
        <f>IFERROR(LEFT(IFERROR(INDEX(Sheet5!$C$2:$C$1300,MATCH($A69,Sheet5!$A$2:$A$1300,0)),"-"),FIND(",",IFERROR(INDEX(Sheet5!$C$2:$C$1300,MATCH($A69,Sheet5!$A$2:$A$1300,0)),"-"),1)-1),IFERROR(INDEX(Sheet5!$C$2:$C$1300,MATCH($A69,Sheet5!$A$2:$A$1300,0)),"-"))</f>
        <v xml:space="preserve">Outgoing - Other-174 Fullarton Rd                           </v>
      </c>
      <c r="D69" s="206">
        <f>IFERROR(INDEX(Lookup!$BG$9:$BG$3000,MATCH($A69,Lookup!$A$9:$A$3000,0)),0)</f>
        <v>0</v>
      </c>
      <c r="E69" s="206">
        <f>IFERROR(INDEX(Lookup!$BF$9:$BF$3000,MATCH($A69,Lookup!$A$9:$A$3000,0)),0)</f>
        <v>0</v>
      </c>
      <c r="F69" s="206">
        <f>IFERROR(INDEX(Lookup!$BE$9:$BE$3000,MATCH($A69,Lookup!$A$9:$A$3000,0)),0)</f>
        <v>0</v>
      </c>
      <c r="G69" s="207"/>
      <c r="H69" s="207"/>
      <c r="I69" s="206">
        <f>IFERROR(INDEX(Lookup!$BJ$9:$BJ$3000,MATCH($A69,Lookup!$A$9:$A$3000,0)),0)</f>
        <v>0</v>
      </c>
      <c r="J69" s="206">
        <f>IFERROR(INDEX(Lookup!$BI$9:$BI$3000,MATCH($A69,Lookup!$A$9:$A$3000,0)),0)</f>
        <v>0</v>
      </c>
      <c r="K69" s="206">
        <f>IFERROR(INDEX(Lookup!$BH$9:$BH$3000,MATCH($A69,Lookup!$A$9:$A$3000,0)),0)</f>
        <v>0</v>
      </c>
      <c r="L69" s="206">
        <f t="shared" si="1"/>
        <v>0</v>
      </c>
      <c r="O69" s="182">
        <f t="shared" si="2"/>
        <v>1</v>
      </c>
    </row>
    <row r="70" spans="1:15" x14ac:dyDescent="0.2">
      <c r="A70" s="182" t="str">
        <f>+'01'!A61</f>
        <v>10180-A05</v>
      </c>
      <c r="C70" s="182" t="str">
        <f>IFERROR(LEFT(IFERROR(INDEX(Sheet5!$C$2:$C$1300,MATCH($A70,Sheet5!$A$2:$A$1300,0)),"-"),FIND(",",IFERROR(INDEX(Sheet5!$C$2:$C$1300,MATCH($A70,Sheet5!$A$2:$A$1300,0)),"-"),1)-1),IFERROR(INDEX(Sheet5!$C$2:$C$1300,MATCH($A70,Sheet5!$A$2:$A$1300,0)),"-"))</f>
        <v xml:space="preserve">Outgoing - Other-26a Grote St                               </v>
      </c>
      <c r="D70" s="206">
        <f>IFERROR(INDEX(Lookup!$BG$9:$BG$3000,MATCH($A70,Lookup!$A$9:$A$3000,0)),0)</f>
        <v>0</v>
      </c>
      <c r="E70" s="206">
        <f>IFERROR(INDEX(Lookup!$BF$9:$BF$3000,MATCH($A70,Lookup!$A$9:$A$3000,0)),0)</f>
        <v>0</v>
      </c>
      <c r="F70" s="206">
        <f>IFERROR(INDEX(Lookup!$BE$9:$BE$3000,MATCH($A70,Lookup!$A$9:$A$3000,0)),0)</f>
        <v>0</v>
      </c>
      <c r="G70" s="207"/>
      <c r="H70" s="207"/>
      <c r="I70" s="206">
        <f>IFERROR(INDEX(Lookup!$BJ$9:$BJ$3000,MATCH($A70,Lookup!$A$9:$A$3000,0)),0)</f>
        <v>0</v>
      </c>
      <c r="J70" s="206">
        <f>IFERROR(INDEX(Lookup!$BI$9:$BI$3000,MATCH($A70,Lookup!$A$9:$A$3000,0)),0)</f>
        <v>660</v>
      </c>
      <c r="K70" s="206">
        <f>IFERROR(INDEX(Lookup!$BH$9:$BH$3000,MATCH($A70,Lookup!$A$9:$A$3000,0)),0)</f>
        <v>660</v>
      </c>
      <c r="L70" s="206">
        <f t="shared" si="1"/>
        <v>0</v>
      </c>
      <c r="O70" s="182">
        <f t="shared" si="2"/>
        <v>1</v>
      </c>
    </row>
    <row r="71" spans="1:15" x14ac:dyDescent="0.2">
      <c r="A71" s="182" t="str">
        <f>+'01'!A62</f>
        <v>10180-A06</v>
      </c>
      <c r="C71" s="182" t="str">
        <f>IFERROR(LEFT(IFERROR(INDEX(Sheet5!$C$2:$C$1300,MATCH($A71,Sheet5!$A$2:$A$1300,0)),"-"),FIND(",",IFERROR(INDEX(Sheet5!$C$2:$C$1300,MATCH($A71,Sheet5!$A$2:$A$1300,0)),"-"),1)-1),IFERROR(INDEX(Sheet5!$C$2:$C$1300,MATCH($A71,Sheet5!$A$2:$A$1300,0)),"-"))</f>
        <v xml:space="preserve">Outgoing - Other-31 Franklin St                             </v>
      </c>
      <c r="D71" s="206">
        <f>IFERROR(INDEX(Lookup!$BG$9:$BG$3000,MATCH($A71,Lookup!$A$9:$A$3000,0)),0)</f>
        <v>0</v>
      </c>
      <c r="E71" s="206">
        <f>IFERROR(INDEX(Lookup!$BF$9:$BF$3000,MATCH($A71,Lookup!$A$9:$A$3000,0)),0)</f>
        <v>305.75</v>
      </c>
      <c r="F71" s="206">
        <f>IFERROR(INDEX(Lookup!$BE$9:$BE$3000,MATCH($A71,Lookup!$A$9:$A$3000,0)),0)</f>
        <v>0</v>
      </c>
      <c r="G71" s="207"/>
      <c r="H71" s="207"/>
      <c r="I71" s="206">
        <f>IFERROR(INDEX(Lookup!$BJ$9:$BJ$3000,MATCH($A71,Lookup!$A$9:$A$3000,0)),0)</f>
        <v>2383.3199999999997</v>
      </c>
      <c r="J71" s="206">
        <f>IFERROR(INDEX(Lookup!$BI$9:$BI$3000,MATCH($A71,Lookup!$A$9:$A$3000,0)),0)</f>
        <v>3363.25</v>
      </c>
      <c r="K71" s="206">
        <f>IFERROR(INDEX(Lookup!$BH$9:$BH$3000,MATCH($A71,Lookup!$A$9:$A$3000,0)),0)</f>
        <v>4176.1100000000006</v>
      </c>
      <c r="L71" s="206">
        <f t="shared" si="1"/>
        <v>812.86000000000058</v>
      </c>
      <c r="O71" s="182">
        <f t="shared" si="2"/>
        <v>1</v>
      </c>
    </row>
    <row r="72" spans="1:15" x14ac:dyDescent="0.2">
      <c r="A72" s="182" t="str">
        <f>+'01'!A63</f>
        <v>10180-A07</v>
      </c>
      <c r="C72" s="182" t="str">
        <f>IFERROR(LEFT(IFERROR(INDEX(Sheet5!$C$2:$C$1300,MATCH($A72,Sheet5!$A$2:$A$1300,0)),"-"),FIND(",",IFERROR(INDEX(Sheet5!$C$2:$C$1300,MATCH($A72,Sheet5!$A$2:$A$1300,0)),"-"),1)-1),IFERROR(INDEX(Sheet5!$C$2:$C$1300,MATCH($A72,Sheet5!$A$2:$A$1300,0)),"-"))</f>
        <v xml:space="preserve">Outgoing - Other-25 Franklin St                             </v>
      </c>
      <c r="D72" s="206">
        <f>IFERROR(INDEX(Lookup!$BG$9:$BG$3000,MATCH($A72,Lookup!$A$9:$A$3000,0)),0)</f>
        <v>2841.47</v>
      </c>
      <c r="E72" s="206">
        <f>IFERROR(INDEX(Lookup!$BF$9:$BF$3000,MATCH($A72,Lookup!$A$9:$A$3000,0)),0)</f>
        <v>1113.02</v>
      </c>
      <c r="F72" s="206">
        <f>IFERROR(INDEX(Lookup!$BE$9:$BE$3000,MATCH($A72,Lookup!$A$9:$A$3000,0)),0)</f>
        <v>3848.44</v>
      </c>
      <c r="G72" s="207"/>
      <c r="H72" s="207"/>
      <c r="I72" s="206">
        <f>IFERROR(INDEX(Lookup!$BJ$9:$BJ$3000,MATCH($A72,Lookup!$A$9:$A$3000,0)),0)</f>
        <v>18495.34</v>
      </c>
      <c r="J72" s="206">
        <f>IFERROR(INDEX(Lookup!$BI$9:$BI$3000,MATCH($A72,Lookup!$A$9:$A$3000,0)),0)</f>
        <v>12358.090000000002</v>
      </c>
      <c r="K72" s="206">
        <f>IFERROR(INDEX(Lookup!$BH$9:$BH$3000,MATCH($A72,Lookup!$A$9:$A$3000,0)),0)</f>
        <v>11277.33</v>
      </c>
      <c r="L72" s="206">
        <f t="shared" si="1"/>
        <v>-1080.760000000002</v>
      </c>
      <c r="O72" s="182">
        <f t="shared" si="2"/>
        <v>1</v>
      </c>
    </row>
    <row r="73" spans="1:15" x14ac:dyDescent="0.2">
      <c r="A73" s="182" t="str">
        <f>+'01'!A64</f>
        <v>10180-A08</v>
      </c>
      <c r="C73" s="182" t="str">
        <f>IFERROR(LEFT(IFERROR(INDEX(Sheet5!$C$2:$C$1300,MATCH($A73,Sheet5!$A$2:$A$1300,0)),"-"),FIND(",",IFERROR(INDEX(Sheet5!$C$2:$C$1300,MATCH($A73,Sheet5!$A$2:$A$1300,0)),"-"),1)-1),IFERROR(INDEX(Sheet5!$C$2:$C$1300,MATCH($A73,Sheet5!$A$2:$A$1300,0)),"-"))</f>
        <v xml:space="preserve">Outgoing - Other-23 Frankin St                              </v>
      </c>
      <c r="D73" s="206">
        <f>IFERROR(INDEX(Lookup!$BG$9:$BG$3000,MATCH($A73,Lookup!$A$9:$A$3000,0)),0)</f>
        <v>0</v>
      </c>
      <c r="E73" s="206">
        <f>IFERROR(INDEX(Lookup!$BF$9:$BF$3000,MATCH($A73,Lookup!$A$9:$A$3000,0)),0)</f>
        <v>0</v>
      </c>
      <c r="F73" s="206">
        <f>IFERROR(INDEX(Lookup!$BE$9:$BE$3000,MATCH($A73,Lookup!$A$9:$A$3000,0)),0)</f>
        <v>0</v>
      </c>
      <c r="G73" s="207"/>
      <c r="H73" s="207"/>
      <c r="I73" s="206">
        <f>IFERROR(INDEX(Lookup!$BJ$9:$BJ$3000,MATCH($A73,Lookup!$A$9:$A$3000,0)),0)</f>
        <v>0</v>
      </c>
      <c r="J73" s="206">
        <f>IFERROR(INDEX(Lookup!$BI$9:$BI$3000,MATCH($A73,Lookup!$A$9:$A$3000,0)),0)</f>
        <v>0</v>
      </c>
      <c r="K73" s="206">
        <f>IFERROR(INDEX(Lookup!$BH$9:$BH$3000,MATCH($A73,Lookup!$A$9:$A$3000,0)),0)</f>
        <v>0</v>
      </c>
      <c r="L73" s="206">
        <f t="shared" si="1"/>
        <v>0</v>
      </c>
      <c r="O73" s="182">
        <f t="shared" si="2"/>
        <v>1</v>
      </c>
    </row>
    <row r="74" spans="1:15" x14ac:dyDescent="0.2">
      <c r="A74" s="182" t="str">
        <f>+'01'!A65</f>
        <v>10180-A09</v>
      </c>
      <c r="C74" s="182" t="str">
        <f>IFERROR(LEFT(IFERROR(INDEX(Sheet5!$C$2:$C$1300,MATCH($A74,Sheet5!$A$2:$A$1300,0)),"-"),FIND(",",IFERROR(INDEX(Sheet5!$C$2:$C$1300,MATCH($A74,Sheet5!$A$2:$A$1300,0)),"-"),1)-1),IFERROR(INDEX(Sheet5!$C$2:$C$1300,MATCH($A74,Sheet5!$A$2:$A$1300,0)),"-"))</f>
        <v xml:space="preserve">Outgoing - Other-11 Franklin St                             </v>
      </c>
      <c r="D74" s="206">
        <f>IFERROR(INDEX(Lookup!$BG$9:$BG$3000,MATCH($A74,Lookup!$A$9:$A$3000,0)),0)</f>
        <v>0</v>
      </c>
      <c r="E74" s="206">
        <f>IFERROR(INDEX(Lookup!$BF$9:$BF$3000,MATCH($A74,Lookup!$A$9:$A$3000,0)),0)</f>
        <v>65.33</v>
      </c>
      <c r="F74" s="206">
        <f>IFERROR(INDEX(Lookup!$BE$9:$BE$3000,MATCH($A74,Lookup!$A$9:$A$3000,0)),0)</f>
        <v>0</v>
      </c>
      <c r="G74" s="207"/>
      <c r="H74" s="207"/>
      <c r="I74" s="206">
        <f>IFERROR(INDEX(Lookup!$BJ$9:$BJ$3000,MATCH($A74,Lookup!$A$9:$A$3000,0)),0)</f>
        <v>0</v>
      </c>
      <c r="J74" s="206">
        <f>IFERROR(INDEX(Lookup!$BI$9:$BI$3000,MATCH($A74,Lookup!$A$9:$A$3000,0)),0)</f>
        <v>718.63000000000011</v>
      </c>
      <c r="K74" s="206">
        <f>IFERROR(INDEX(Lookup!$BH$9:$BH$3000,MATCH($A74,Lookup!$A$9:$A$3000,0)),0)</f>
        <v>0</v>
      </c>
      <c r="L74" s="206">
        <f t="shared" si="1"/>
        <v>-718.63000000000011</v>
      </c>
      <c r="O74" s="182">
        <f t="shared" si="2"/>
        <v>1</v>
      </c>
    </row>
    <row r="75" spans="1:15" x14ac:dyDescent="0.2">
      <c r="A75" s="182" t="str">
        <f>+'01'!A66</f>
        <v>10180-A10</v>
      </c>
      <c r="C75" s="182" t="str">
        <f>IFERROR(LEFT(IFERROR(INDEX(Sheet5!$C$2:$C$1300,MATCH($A75,Sheet5!$A$2:$A$1300,0)),"-"),FIND(",",IFERROR(INDEX(Sheet5!$C$2:$C$1300,MATCH($A75,Sheet5!$A$2:$A$1300,0)),"-"),1)-1),IFERROR(INDEX(Sheet5!$C$2:$C$1300,MATCH($A75,Sheet5!$A$2:$A$1300,0)),"-"))</f>
        <v xml:space="preserve">Outgoing - Other-15 Franklin St                             </v>
      </c>
      <c r="D75" s="206">
        <f>IFERROR(INDEX(Lookup!$BG$9:$BG$3000,MATCH($A75,Lookup!$A$9:$A$3000,0)),0)</f>
        <v>0</v>
      </c>
      <c r="E75" s="206">
        <f>IFERROR(INDEX(Lookup!$BF$9:$BF$3000,MATCH($A75,Lookup!$A$9:$A$3000,0)),0)</f>
        <v>0</v>
      </c>
      <c r="F75" s="206">
        <f>IFERROR(INDEX(Lookup!$BE$9:$BE$3000,MATCH($A75,Lookup!$A$9:$A$3000,0)),0)</f>
        <v>0</v>
      </c>
      <c r="G75" s="207"/>
      <c r="H75" s="207"/>
      <c r="I75" s="206">
        <f>IFERROR(INDEX(Lookup!$BJ$9:$BJ$3000,MATCH($A75,Lookup!$A$9:$A$3000,0)),0)</f>
        <v>0</v>
      </c>
      <c r="J75" s="206">
        <f>IFERROR(INDEX(Lookup!$BI$9:$BI$3000,MATCH($A75,Lookup!$A$9:$A$3000,0)),0)</f>
        <v>0</v>
      </c>
      <c r="K75" s="206">
        <f>IFERROR(INDEX(Lookup!$BH$9:$BH$3000,MATCH($A75,Lookup!$A$9:$A$3000,0)),0)</f>
        <v>0</v>
      </c>
      <c r="L75" s="206">
        <f t="shared" si="1"/>
        <v>0</v>
      </c>
      <c r="O75" s="182">
        <f t="shared" ref="O75:O90" si="3">+IF(A75&gt;0,1,0)</f>
        <v>1</v>
      </c>
    </row>
    <row r="76" spans="1:15" x14ac:dyDescent="0.2">
      <c r="A76" s="182" t="str">
        <f>+'01'!A67</f>
        <v>10180-A14</v>
      </c>
      <c r="C76" s="182" t="str">
        <f>IFERROR(LEFT(IFERROR(INDEX(Sheet5!$C$2:$C$1300,MATCH($A76,Sheet5!$A$2:$A$1300,0)),"-"),FIND(",",IFERROR(INDEX(Sheet5!$C$2:$C$1300,MATCH($A76,Sheet5!$A$2:$A$1300,0)),"-"),1)-1),IFERROR(INDEX(Sheet5!$C$2:$C$1300,MATCH($A76,Sheet5!$A$2:$A$1300,0)),"-"))</f>
        <v xml:space="preserve">Outgoing - Other-120 Queen Road                             </v>
      </c>
      <c r="D76" s="206">
        <f>IFERROR(INDEX(Lookup!$BG$9:$BG$3000,MATCH($A76,Lookup!$A$9:$A$3000,0)),0)</f>
        <v>0</v>
      </c>
      <c r="E76" s="206">
        <f>IFERROR(INDEX(Lookup!$BF$9:$BF$3000,MATCH($A76,Lookup!$A$9:$A$3000,0)),0)</f>
        <v>0</v>
      </c>
      <c r="F76" s="206">
        <f>IFERROR(INDEX(Lookup!$BE$9:$BE$3000,MATCH($A76,Lookup!$A$9:$A$3000,0)),0)</f>
        <v>0</v>
      </c>
      <c r="G76" s="207"/>
      <c r="H76" s="207"/>
      <c r="I76" s="206">
        <f>IFERROR(INDEX(Lookup!$BJ$9:$BJ$3000,MATCH($A76,Lookup!$A$9:$A$3000,0)),0)</f>
        <v>0</v>
      </c>
      <c r="J76" s="206">
        <f>IFERROR(INDEX(Lookup!$BI$9:$BI$3000,MATCH($A76,Lookup!$A$9:$A$3000,0)),0)</f>
        <v>0</v>
      </c>
      <c r="K76" s="206">
        <f>IFERROR(INDEX(Lookup!$BH$9:$BH$3000,MATCH($A76,Lookup!$A$9:$A$3000,0)),0)</f>
        <v>0</v>
      </c>
      <c r="L76" s="206">
        <f t="shared" ref="L76:L90" si="4">K76-J76</f>
        <v>0</v>
      </c>
      <c r="O76" s="182">
        <f t="shared" si="3"/>
        <v>1</v>
      </c>
    </row>
    <row r="77" spans="1:15" x14ac:dyDescent="0.2">
      <c r="A77" s="182" t="str">
        <f>+'01'!A68</f>
        <v>10180-A15</v>
      </c>
      <c r="C77" s="182" t="str">
        <f>IFERROR(LEFT(IFERROR(INDEX(Sheet5!$C$2:$C$1300,MATCH($A77,Sheet5!$A$2:$A$1300,0)),"-"),FIND(",",IFERROR(INDEX(Sheet5!$C$2:$C$1300,MATCH($A77,Sheet5!$A$2:$A$1300,0)),"-"),1)-1),IFERROR(INDEX(Sheet5!$C$2:$C$1300,MATCH($A77,Sheet5!$A$2:$A$1300,0)),"-"))</f>
        <v xml:space="preserve">Outgoing - Other-236 Queen Road                             </v>
      </c>
      <c r="D77" s="206">
        <f>IFERROR(INDEX(Lookup!$BG$9:$BG$3000,MATCH($A77,Lookup!$A$9:$A$3000,0)),0)</f>
        <v>0</v>
      </c>
      <c r="E77" s="206">
        <f>IFERROR(INDEX(Lookup!$BF$9:$BF$3000,MATCH($A77,Lookup!$A$9:$A$3000,0)),0)</f>
        <v>0</v>
      </c>
      <c r="F77" s="206">
        <f>IFERROR(INDEX(Lookup!$BE$9:$BE$3000,MATCH($A77,Lookup!$A$9:$A$3000,0)),0)</f>
        <v>0</v>
      </c>
      <c r="G77" s="207"/>
      <c r="H77" s="207"/>
      <c r="I77" s="206">
        <f>IFERROR(INDEX(Lookup!$BJ$9:$BJ$3000,MATCH($A77,Lookup!$A$9:$A$3000,0)),0)</f>
        <v>557.35</v>
      </c>
      <c r="J77" s="206">
        <f>IFERROR(INDEX(Lookup!$BI$9:$BI$3000,MATCH($A77,Lookup!$A$9:$A$3000,0)),0)</f>
        <v>0</v>
      </c>
      <c r="K77" s="206">
        <f>IFERROR(INDEX(Lookup!$BH$9:$BH$3000,MATCH($A77,Lookup!$A$9:$A$3000,0)),0)</f>
        <v>0</v>
      </c>
      <c r="L77" s="206">
        <f t="shared" si="4"/>
        <v>0</v>
      </c>
      <c r="O77" s="182">
        <f t="shared" si="3"/>
        <v>1</v>
      </c>
    </row>
    <row r="78" spans="1:15" x14ac:dyDescent="0.2">
      <c r="A78" s="182" t="str">
        <f>+'01'!A69</f>
        <v>10180-A16</v>
      </c>
      <c r="C78" s="182" t="str">
        <f>IFERROR(LEFT(IFERROR(INDEX(Sheet5!$C$2:$C$1300,MATCH($A78,Sheet5!$A$2:$A$1300,0)),"-"),FIND(",",IFERROR(INDEX(Sheet5!$C$2:$C$1300,MATCH($A78,Sheet5!$A$2:$A$1300,0)),"-"),1)-1),IFERROR(INDEX(Sheet5!$C$2:$C$1300,MATCH($A78,Sheet5!$A$2:$A$1300,0)),"-"))</f>
        <v xml:space="preserve">Outgoing - Other-534 Queen Road                             </v>
      </c>
      <c r="D78" s="206">
        <f>IFERROR(INDEX(Lookup!$BG$9:$BG$3000,MATCH($A78,Lookup!$A$9:$A$3000,0)),0)</f>
        <v>0</v>
      </c>
      <c r="E78" s="206">
        <f>IFERROR(INDEX(Lookup!$BF$9:$BF$3000,MATCH($A78,Lookup!$A$9:$A$3000,0)),0)</f>
        <v>0</v>
      </c>
      <c r="F78" s="206">
        <f>IFERROR(INDEX(Lookup!$BE$9:$BE$3000,MATCH($A78,Lookup!$A$9:$A$3000,0)),0)</f>
        <v>0</v>
      </c>
      <c r="G78" s="207"/>
      <c r="H78" s="207"/>
      <c r="I78" s="206">
        <f>IFERROR(INDEX(Lookup!$BJ$9:$BJ$3000,MATCH($A78,Lookup!$A$9:$A$3000,0)),0)</f>
        <v>0</v>
      </c>
      <c r="J78" s="206">
        <f>IFERROR(INDEX(Lookup!$BI$9:$BI$3000,MATCH($A78,Lookup!$A$9:$A$3000,0)),0)</f>
        <v>0</v>
      </c>
      <c r="K78" s="206">
        <f>IFERROR(INDEX(Lookup!$BH$9:$BH$3000,MATCH($A78,Lookup!$A$9:$A$3000,0)),0)</f>
        <v>0</v>
      </c>
      <c r="L78" s="206">
        <f t="shared" si="4"/>
        <v>0</v>
      </c>
      <c r="O78" s="182">
        <f t="shared" si="3"/>
        <v>1</v>
      </c>
    </row>
    <row r="79" spans="1:15" hidden="1" x14ac:dyDescent="0.2">
      <c r="A79" s="182">
        <f>+'01'!A70</f>
        <v>0</v>
      </c>
      <c r="C79" s="182" t="str">
        <f>IFERROR(LEFT(IFERROR(INDEX(Sheet5!$C$2:$C$1300,MATCH($A79,Sheet5!$A$2:$A$1300,0)),"-"),FIND(",",IFERROR(INDEX(Sheet5!$C$2:$C$1300,MATCH($A79,Sheet5!$A$2:$A$1300,0)),"-"),1)-1),IFERROR(INDEX(Sheet5!$C$2:$C$1300,MATCH($A79,Sheet5!$A$2:$A$1300,0)),"-"))</f>
        <v>-</v>
      </c>
      <c r="D79" s="206">
        <f>IFERROR(INDEX(Lookup!$BG$9:$BG$3000,MATCH($A79,Lookup!$A$9:$A$3000,0)),0)</f>
        <v>0</v>
      </c>
      <c r="E79" s="206">
        <f>IFERROR(INDEX(Lookup!#REF!,MATCH($A79,Sheet5!$A$2:$A$1300,0)),0)</f>
        <v>0</v>
      </c>
      <c r="F79" s="206">
        <f>IFERROR(INDEX(Lookup!#REF!,MATCH($A79,Sheet5!$A$2:$A$1300,0)),0)</f>
        <v>0</v>
      </c>
      <c r="G79" s="207"/>
      <c r="H79" s="207"/>
      <c r="I79" s="206">
        <f>IFERROR(INDEX(Lookup!#REF!,MATCH($A79,Sheet5!$A$2:$A$1300,0)),0)</f>
        <v>0</v>
      </c>
      <c r="J79" s="206">
        <f>IFERROR(INDEX(Lookup!#REF!,MATCH($A79,Sheet5!$A$2:$A$1300,0)),0)</f>
        <v>0</v>
      </c>
      <c r="K79" s="206">
        <f>IFERROR(INDEX(Lookup!$BH$9:$BH$3000,MATCH($A79,Lookup!$A$9:$A$3000,0)),0)</f>
        <v>0</v>
      </c>
      <c r="L79" s="206">
        <f t="shared" si="4"/>
        <v>0</v>
      </c>
      <c r="O79" s="182">
        <f t="shared" si="3"/>
        <v>0</v>
      </c>
    </row>
    <row r="80" spans="1:15" hidden="1" x14ac:dyDescent="0.2">
      <c r="A80" s="182">
        <f>+'01'!A71</f>
        <v>0</v>
      </c>
      <c r="C80" s="182" t="str">
        <f>IFERROR(LEFT(IFERROR(INDEX(Sheet5!$C$2:$C$1300,MATCH($A80,Sheet5!$A$2:$A$1300,0)),"-"),FIND(",",IFERROR(INDEX(Sheet5!$C$2:$C$1300,MATCH($A80,Sheet5!$A$2:$A$1300,0)),"-"),1)-1),IFERROR(INDEX(Sheet5!$C$2:$C$1300,MATCH($A80,Sheet5!$A$2:$A$1300,0)),"-"))</f>
        <v>-</v>
      </c>
      <c r="D80" s="206">
        <f>IFERROR(INDEX(Lookup!$BG$9:$BG$3000,MATCH($A80,Lookup!$A$9:$A$3000,0)),0)</f>
        <v>0</v>
      </c>
      <c r="E80" s="206">
        <f>IFERROR(INDEX(Lookup!#REF!,MATCH($A80,Sheet5!$A$2:$A$1300,0)),0)</f>
        <v>0</v>
      </c>
      <c r="F80" s="206">
        <f>IFERROR(INDEX(Lookup!#REF!,MATCH($A80,Sheet5!$A$2:$A$1300,0)),0)</f>
        <v>0</v>
      </c>
      <c r="G80" s="207"/>
      <c r="H80" s="207"/>
      <c r="I80" s="206">
        <f>IFERROR(INDEX(Lookup!#REF!,MATCH($A80,Sheet5!$A$2:$A$1300,0)),0)</f>
        <v>0</v>
      </c>
      <c r="J80" s="206">
        <f>IFERROR(INDEX(Lookup!#REF!,MATCH($A80,Sheet5!$A$2:$A$1300,0)),0)</f>
        <v>0</v>
      </c>
      <c r="K80" s="206">
        <f>IFERROR(INDEX(Lookup!$BH$9:$BH$3000,MATCH($A80,Lookup!$A$9:$A$3000,0)),0)</f>
        <v>0</v>
      </c>
      <c r="L80" s="206">
        <f t="shared" si="4"/>
        <v>0</v>
      </c>
      <c r="O80" s="182">
        <f t="shared" si="3"/>
        <v>0</v>
      </c>
    </row>
    <row r="81" spans="1:15" hidden="1" x14ac:dyDescent="0.2">
      <c r="A81" s="182">
        <f>+'01'!A72</f>
        <v>0</v>
      </c>
      <c r="C81" s="182" t="str">
        <f>IFERROR(LEFT(IFERROR(INDEX(Sheet5!$C$2:$C$1300,MATCH($A81,Sheet5!$A$2:$A$1300,0)),"-"),FIND(",",IFERROR(INDEX(Sheet5!$C$2:$C$1300,MATCH($A81,Sheet5!$A$2:$A$1300,0)),"-"),1)-1),IFERROR(INDEX(Sheet5!$C$2:$C$1300,MATCH($A81,Sheet5!$A$2:$A$1300,0)),"-"))</f>
        <v>-</v>
      </c>
      <c r="D81" s="206">
        <f>IFERROR(INDEX(Lookup!$BG$9:$BG$3000,MATCH($A81,Lookup!$A$9:$A$3000,0)),0)</f>
        <v>0</v>
      </c>
      <c r="E81" s="206">
        <f>IFERROR(INDEX(Lookup!#REF!,MATCH($A81,Sheet5!$A$2:$A$1300,0)),0)</f>
        <v>0</v>
      </c>
      <c r="F81" s="206">
        <f>IFERROR(INDEX(Lookup!#REF!,MATCH($A81,Sheet5!$A$2:$A$1300,0)),0)</f>
        <v>0</v>
      </c>
      <c r="G81" s="207"/>
      <c r="H81" s="207"/>
      <c r="I81" s="206">
        <f>IFERROR(INDEX(Lookup!#REF!,MATCH($A81,Sheet5!$A$2:$A$1300,0)),0)</f>
        <v>0</v>
      </c>
      <c r="J81" s="206">
        <f>IFERROR(INDEX(Lookup!#REF!,MATCH($A81,Sheet5!$A$2:$A$1300,0)),0)</f>
        <v>0</v>
      </c>
      <c r="K81" s="206">
        <f>IFERROR(INDEX(Lookup!$BH$9:$BH$3000,MATCH($A81,Lookup!$A$9:$A$3000,0)),0)</f>
        <v>0</v>
      </c>
      <c r="L81" s="206">
        <f t="shared" si="4"/>
        <v>0</v>
      </c>
      <c r="O81" s="182">
        <f t="shared" si="3"/>
        <v>0</v>
      </c>
    </row>
    <row r="82" spans="1:15" hidden="1" x14ac:dyDescent="0.2">
      <c r="A82" s="182">
        <f>+'01'!A73</f>
        <v>0</v>
      </c>
      <c r="C82" s="182" t="str">
        <f>IFERROR(LEFT(IFERROR(INDEX(Sheet5!$C$2:$C$1300,MATCH($A82,Sheet5!$A$2:$A$1300,0)),"-"),FIND(",",IFERROR(INDEX(Sheet5!$C$2:$C$1300,MATCH($A82,Sheet5!$A$2:$A$1300,0)),"-"),1)-1),IFERROR(INDEX(Sheet5!$C$2:$C$1300,MATCH($A82,Sheet5!$A$2:$A$1300,0)),"-"))</f>
        <v>-</v>
      </c>
      <c r="D82" s="206">
        <f>IFERROR(INDEX(Lookup!$BG$9:$BG$3000,MATCH($A82,Lookup!$A$9:$A$3000,0)),0)</f>
        <v>0</v>
      </c>
      <c r="E82" s="206">
        <f>IFERROR(INDEX(Lookup!#REF!,MATCH($A82,Sheet5!$A$2:$A$1300,0)),0)</f>
        <v>0</v>
      </c>
      <c r="F82" s="206">
        <f>IFERROR(INDEX(Lookup!#REF!,MATCH($A82,Sheet5!$A$2:$A$1300,0)),0)</f>
        <v>0</v>
      </c>
      <c r="G82" s="207"/>
      <c r="H82" s="207"/>
      <c r="I82" s="206">
        <f>IFERROR(INDEX(Lookup!#REF!,MATCH($A82,Sheet5!$A$2:$A$1300,0)),0)</f>
        <v>0</v>
      </c>
      <c r="J82" s="206">
        <f>IFERROR(INDEX(Lookup!#REF!,MATCH($A82,Sheet5!$A$2:$A$1300,0)),0)</f>
        <v>0</v>
      </c>
      <c r="K82" s="206">
        <f>IFERROR(INDEX(Lookup!$BH$9:$BH$3000,MATCH($A82,Lookup!$A$9:$A$3000,0)),0)</f>
        <v>0</v>
      </c>
      <c r="L82" s="206">
        <f t="shared" si="4"/>
        <v>0</v>
      </c>
      <c r="O82" s="182">
        <f t="shared" si="3"/>
        <v>0</v>
      </c>
    </row>
    <row r="83" spans="1:15" hidden="1" x14ac:dyDescent="0.2">
      <c r="A83" s="182">
        <f>+'01'!A74</f>
        <v>0</v>
      </c>
      <c r="C83" s="182" t="str">
        <f>IFERROR(LEFT(IFERROR(INDEX(Sheet5!$C$2:$C$1300,MATCH($A83,Sheet5!$A$2:$A$1300,0)),"-"),FIND(",",IFERROR(INDEX(Sheet5!$C$2:$C$1300,MATCH($A83,Sheet5!$A$2:$A$1300,0)),"-"),1)-1),IFERROR(INDEX(Sheet5!$C$2:$C$1300,MATCH($A83,Sheet5!$A$2:$A$1300,0)),"-"))</f>
        <v>-</v>
      </c>
      <c r="D83" s="206">
        <f>IFERROR(INDEX(Lookup!$BG$9:$BG$3000,MATCH($A83,Lookup!$A$9:$A$3000,0)),0)</f>
        <v>0</v>
      </c>
      <c r="E83" s="206">
        <f>IFERROR(INDEX(Lookup!#REF!,MATCH($A83,Sheet5!$A$2:$A$1300,0)),0)</f>
        <v>0</v>
      </c>
      <c r="F83" s="206">
        <f>IFERROR(INDEX(Lookup!#REF!,MATCH($A83,Sheet5!$A$2:$A$1300,0)),0)</f>
        <v>0</v>
      </c>
      <c r="G83" s="207"/>
      <c r="H83" s="207"/>
      <c r="I83" s="206">
        <f>IFERROR(INDEX(Lookup!#REF!,MATCH($A83,Sheet5!$A$2:$A$1300,0)),0)</f>
        <v>0</v>
      </c>
      <c r="J83" s="206">
        <f>IFERROR(INDEX(Lookup!#REF!,MATCH($A83,Sheet5!$A$2:$A$1300,0)),0)</f>
        <v>0</v>
      </c>
      <c r="K83" s="206">
        <f>IFERROR(INDEX(Lookup!$BH$9:$BH$3000,MATCH($A83,Lookup!$A$9:$A$3000,0)),0)</f>
        <v>0</v>
      </c>
      <c r="L83" s="206">
        <f t="shared" si="4"/>
        <v>0</v>
      </c>
      <c r="O83" s="182">
        <f t="shared" si="3"/>
        <v>0</v>
      </c>
    </row>
    <row r="84" spans="1:15" hidden="1" x14ac:dyDescent="0.2">
      <c r="A84" s="182">
        <f>+'01'!A75</f>
        <v>0</v>
      </c>
      <c r="C84" s="182" t="str">
        <f>IFERROR(LEFT(IFERROR(INDEX(Sheet5!$C$2:$C$1300,MATCH($A84,Sheet5!$A$2:$A$1300,0)),"-"),FIND(",",IFERROR(INDEX(Sheet5!$C$2:$C$1300,MATCH($A84,Sheet5!$A$2:$A$1300,0)),"-"),1)-1),IFERROR(INDEX(Sheet5!$C$2:$C$1300,MATCH($A84,Sheet5!$A$2:$A$1300,0)),"-"))</f>
        <v>-</v>
      </c>
      <c r="D84" s="206">
        <f>IFERROR(INDEX(Lookup!$BG$9:$BG$3000,MATCH($A84,Lookup!$A$9:$A$3000,0)),0)</f>
        <v>0</v>
      </c>
      <c r="E84" s="206">
        <f>IFERROR(INDEX(Lookup!#REF!,MATCH($A84,Sheet5!$A$2:$A$1300,0)),0)</f>
        <v>0</v>
      </c>
      <c r="F84" s="206">
        <f>IFERROR(INDEX(Lookup!#REF!,MATCH($A84,Sheet5!$A$2:$A$1300,0)),0)</f>
        <v>0</v>
      </c>
      <c r="G84" s="207"/>
      <c r="H84" s="207"/>
      <c r="I84" s="206">
        <f>IFERROR(INDEX(Lookup!#REF!,MATCH($A84,Sheet5!$A$2:$A$1300,0)),0)</f>
        <v>0</v>
      </c>
      <c r="J84" s="206">
        <f>IFERROR(INDEX(Lookup!#REF!,MATCH($A84,Sheet5!$A$2:$A$1300,0)),0)</f>
        <v>0</v>
      </c>
      <c r="K84" s="206">
        <f>IFERROR(INDEX(Lookup!$BH$9:$BH$3000,MATCH($A84,Lookup!$A$9:$A$3000,0)),0)</f>
        <v>0</v>
      </c>
      <c r="L84" s="206">
        <f t="shared" si="4"/>
        <v>0</v>
      </c>
      <c r="O84" s="182">
        <f t="shared" si="3"/>
        <v>0</v>
      </c>
    </row>
    <row r="85" spans="1:15" hidden="1" x14ac:dyDescent="0.2">
      <c r="A85" s="182">
        <f>+'01'!A76</f>
        <v>0</v>
      </c>
      <c r="C85" s="182" t="str">
        <f>IFERROR(LEFT(IFERROR(INDEX(Sheet5!$C$2:$C$1300,MATCH($A85,Sheet5!$A$2:$A$1300,0)),"-"),FIND(",",IFERROR(INDEX(Sheet5!$C$2:$C$1300,MATCH($A85,Sheet5!$A$2:$A$1300,0)),"-"),1)-1),IFERROR(INDEX(Sheet5!$C$2:$C$1300,MATCH($A85,Sheet5!$A$2:$A$1300,0)),"-"))</f>
        <v>-</v>
      </c>
      <c r="D85" s="206">
        <f>IFERROR(INDEX(Lookup!$BG$9:$BG$3000,MATCH($A85,Lookup!$A$9:$A$3000,0)),0)</f>
        <v>0</v>
      </c>
      <c r="E85" s="206">
        <f>IFERROR(INDEX(Lookup!#REF!,MATCH($A85,Sheet5!$A$2:$A$1300,0)),0)</f>
        <v>0</v>
      </c>
      <c r="F85" s="206">
        <f>IFERROR(INDEX(Lookup!#REF!,MATCH($A85,Sheet5!$A$2:$A$1300,0)),0)</f>
        <v>0</v>
      </c>
      <c r="G85" s="207"/>
      <c r="H85" s="207"/>
      <c r="I85" s="206">
        <f>IFERROR(INDEX(Lookup!#REF!,MATCH($A85,Sheet5!$A$2:$A$1300,0)),0)</f>
        <v>0</v>
      </c>
      <c r="J85" s="206">
        <f>IFERROR(INDEX(Lookup!#REF!,MATCH($A85,Sheet5!$A$2:$A$1300,0)),0)</f>
        <v>0</v>
      </c>
      <c r="K85" s="206">
        <f>IFERROR(INDEX(Lookup!$BH$9:$BH$3000,MATCH($A85,Lookup!$A$9:$A$3000,0)),0)</f>
        <v>0</v>
      </c>
      <c r="L85" s="206">
        <f t="shared" si="4"/>
        <v>0</v>
      </c>
      <c r="O85" s="182">
        <f t="shared" si="3"/>
        <v>0</v>
      </c>
    </row>
    <row r="86" spans="1:15" hidden="1" x14ac:dyDescent="0.2">
      <c r="A86" s="182">
        <f>+'01'!A77</f>
        <v>0</v>
      </c>
      <c r="C86" s="182" t="str">
        <f>IFERROR(LEFT(IFERROR(INDEX(Sheet5!$C$2:$C$1300,MATCH($A86,Sheet5!$A$2:$A$1300,0)),"-"),FIND(",",IFERROR(INDEX(Sheet5!$C$2:$C$1300,MATCH($A86,Sheet5!$A$2:$A$1300,0)),"-"),1)-1),IFERROR(INDEX(Sheet5!$C$2:$C$1300,MATCH($A86,Sheet5!$A$2:$A$1300,0)),"-"))</f>
        <v>-</v>
      </c>
      <c r="D86" s="206">
        <f>IFERROR(INDEX(Lookup!$BG$9:$BG$3000,MATCH($A86,Lookup!$A$9:$A$3000,0)),0)</f>
        <v>0</v>
      </c>
      <c r="E86" s="206">
        <f>IFERROR(INDEX(Lookup!#REF!,MATCH($A86,Sheet5!$A$2:$A$1300,0)),0)</f>
        <v>0</v>
      </c>
      <c r="F86" s="206">
        <f>IFERROR(INDEX(Lookup!#REF!,MATCH($A86,Sheet5!$A$2:$A$1300,0)),0)</f>
        <v>0</v>
      </c>
      <c r="G86" s="207"/>
      <c r="H86" s="207"/>
      <c r="I86" s="206">
        <f>IFERROR(INDEX(Lookup!#REF!,MATCH($A86,Sheet5!$A$2:$A$1300,0)),0)</f>
        <v>0</v>
      </c>
      <c r="J86" s="206">
        <f>IFERROR(INDEX(Lookup!#REF!,MATCH($A86,Sheet5!$A$2:$A$1300,0)),0)</f>
        <v>0</v>
      </c>
      <c r="K86" s="206">
        <f>IFERROR(INDEX(Lookup!$BH$9:$BH$3000,MATCH($A86,Lookup!$A$9:$A$3000,0)),0)</f>
        <v>0</v>
      </c>
      <c r="L86" s="206">
        <f t="shared" si="4"/>
        <v>0</v>
      </c>
      <c r="O86" s="182">
        <f t="shared" si="3"/>
        <v>0</v>
      </c>
    </row>
    <row r="87" spans="1:15" hidden="1" x14ac:dyDescent="0.2">
      <c r="A87" s="182">
        <f>+'01'!A78</f>
        <v>0</v>
      </c>
      <c r="C87" s="182" t="str">
        <f>IFERROR(LEFT(IFERROR(INDEX(Sheet5!$C$2:$C$1300,MATCH($A87,Sheet5!$A$2:$A$1300,0)),"-"),FIND(",",IFERROR(INDEX(Sheet5!$C$2:$C$1300,MATCH($A87,Sheet5!$A$2:$A$1300,0)),"-"),1)-1),IFERROR(INDEX(Sheet5!$C$2:$C$1300,MATCH($A87,Sheet5!$A$2:$A$1300,0)),"-"))</f>
        <v>-</v>
      </c>
      <c r="D87" s="206">
        <f>IFERROR(INDEX(Lookup!$BG$9:$BG$3000,MATCH($A87,Lookup!$A$9:$A$3000,0)),0)</f>
        <v>0</v>
      </c>
      <c r="E87" s="206">
        <f>IFERROR(INDEX(Lookup!#REF!,MATCH($A87,Sheet5!$A$2:$A$1300,0)),0)</f>
        <v>0</v>
      </c>
      <c r="F87" s="206">
        <f>IFERROR(INDEX(Lookup!#REF!,MATCH($A87,Sheet5!$A$2:$A$1300,0)),0)</f>
        <v>0</v>
      </c>
      <c r="G87" s="207"/>
      <c r="H87" s="207"/>
      <c r="I87" s="206">
        <f>IFERROR(INDEX(Lookup!#REF!,MATCH($A87,Sheet5!$A$2:$A$1300,0)),0)</f>
        <v>0</v>
      </c>
      <c r="J87" s="206">
        <f>IFERROR(INDEX(Lookup!#REF!,MATCH($A87,Sheet5!$A$2:$A$1300,0)),0)</f>
        <v>0</v>
      </c>
      <c r="K87" s="206">
        <f>IFERROR(INDEX(Lookup!$BH$9:$BH$3000,MATCH($A87,Lookup!$A$9:$A$3000,0)),0)</f>
        <v>0</v>
      </c>
      <c r="L87" s="206">
        <f t="shared" si="4"/>
        <v>0</v>
      </c>
      <c r="O87" s="182">
        <f t="shared" si="3"/>
        <v>0</v>
      </c>
    </row>
    <row r="88" spans="1:15" hidden="1" x14ac:dyDescent="0.2">
      <c r="A88" s="182">
        <f>+'01'!A79</f>
        <v>0</v>
      </c>
      <c r="C88" s="182" t="str">
        <f>IFERROR(LEFT(IFERROR(INDEX(Sheet5!$C$2:$C$1300,MATCH($A88,Sheet5!$A$2:$A$1300,0)),"-"),FIND(",",IFERROR(INDEX(Sheet5!$C$2:$C$1300,MATCH($A88,Sheet5!$A$2:$A$1300,0)),"-"),1)-1),IFERROR(INDEX(Sheet5!$C$2:$C$1300,MATCH($A88,Sheet5!$A$2:$A$1300,0)),"-"))</f>
        <v>-</v>
      </c>
      <c r="D88" s="206">
        <f>IFERROR(INDEX(Lookup!$BG$9:$BG$3000,MATCH($A88,Lookup!$A$9:$A$3000,0)),0)</f>
        <v>0</v>
      </c>
      <c r="E88" s="206">
        <f>IFERROR(INDEX(Lookup!#REF!,MATCH($A88,Sheet5!$A$2:$A$1300,0)),0)</f>
        <v>0</v>
      </c>
      <c r="F88" s="206">
        <f>IFERROR(INDEX(Lookup!#REF!,MATCH($A88,Sheet5!$A$2:$A$1300,0)),0)</f>
        <v>0</v>
      </c>
      <c r="G88" s="207"/>
      <c r="H88" s="207"/>
      <c r="I88" s="206">
        <f>IFERROR(INDEX(Lookup!#REF!,MATCH($A88,Sheet5!$A$2:$A$1300,0)),0)</f>
        <v>0</v>
      </c>
      <c r="J88" s="206">
        <f>IFERROR(INDEX(Lookup!#REF!,MATCH($A88,Sheet5!$A$2:$A$1300,0)),0)</f>
        <v>0</v>
      </c>
      <c r="K88" s="206">
        <f>IFERROR(INDEX(Lookup!$BH$9:$BH$3000,MATCH($A88,Lookup!$A$9:$A$3000,0)),0)</f>
        <v>0</v>
      </c>
      <c r="L88" s="206">
        <f t="shared" si="4"/>
        <v>0</v>
      </c>
      <c r="O88" s="182">
        <f t="shared" si="3"/>
        <v>0</v>
      </c>
    </row>
    <row r="89" spans="1:15" hidden="1" x14ac:dyDescent="0.2">
      <c r="A89" s="182">
        <f>+'01'!A80</f>
        <v>0</v>
      </c>
      <c r="C89" s="182" t="str">
        <f>IFERROR(LEFT(IFERROR(INDEX(Sheet5!$C$2:$C$1300,MATCH($A89,Sheet5!$A$2:$A$1300,0)),"-"),FIND(",",IFERROR(INDEX(Sheet5!$C$2:$C$1300,MATCH($A89,Sheet5!$A$2:$A$1300,0)),"-"),1)-1),IFERROR(INDEX(Sheet5!$C$2:$C$1300,MATCH($A89,Sheet5!$A$2:$A$1300,0)),"-"))</f>
        <v>-</v>
      </c>
      <c r="D89" s="206">
        <f>IFERROR(INDEX(Lookup!$BG$9:$BG$3000,MATCH($A89,Lookup!$A$9:$A$3000,0)),0)</f>
        <v>0</v>
      </c>
      <c r="E89" s="206">
        <f>IFERROR(INDEX(Lookup!#REF!,MATCH($A89,Sheet5!$A$2:$A$1300,0)),0)</f>
        <v>0</v>
      </c>
      <c r="F89" s="206">
        <f>IFERROR(INDEX(Lookup!#REF!,MATCH($A89,Sheet5!$A$2:$A$1300,0)),0)</f>
        <v>0</v>
      </c>
      <c r="G89" s="207"/>
      <c r="H89" s="207"/>
      <c r="I89" s="206">
        <f>IFERROR(INDEX(Lookup!#REF!,MATCH($A89,Sheet5!$A$2:$A$1300,0)),0)</f>
        <v>0</v>
      </c>
      <c r="J89" s="206">
        <f>IFERROR(INDEX(Lookup!#REF!,MATCH($A89,Sheet5!$A$2:$A$1300,0)),0)</f>
        <v>0</v>
      </c>
      <c r="K89" s="206">
        <f>IFERROR(INDEX(Lookup!$BH$9:$BH$3000,MATCH($A89,Lookup!$A$9:$A$3000,0)),0)</f>
        <v>0</v>
      </c>
      <c r="L89" s="206">
        <f t="shared" si="4"/>
        <v>0</v>
      </c>
      <c r="O89" s="182">
        <f t="shared" si="3"/>
        <v>0</v>
      </c>
    </row>
    <row r="90" spans="1:15" hidden="1" x14ac:dyDescent="0.2">
      <c r="C90" s="182" t="str">
        <f>IFERROR(LEFT(IFERROR(INDEX(Sheet5!$C$2:$C$1300,MATCH($A90,Sheet5!$A$2:$A$1300,0)),"-"),FIND(",",IFERROR(INDEX(Sheet5!$C$2:$C$1300,MATCH($A90,Sheet5!$A$2:$A$1300,0)),"-"),1)-1),IFERROR(INDEX(Sheet5!$C$2:$C$1300,MATCH($A90,Sheet5!$A$2:$A$1300,0)),"-"))</f>
        <v>-</v>
      </c>
      <c r="D90" s="206">
        <f>IFERROR(INDEX(Lookup!$BG$9:$BG$3000,MATCH($A90,Lookup!$A$9:$A$3000,0)),0)</f>
        <v>0</v>
      </c>
      <c r="E90" s="206">
        <f>IFERROR(INDEX(Lookup!#REF!,MATCH($A90,Sheet5!$A$2:$A$1300,0)),0)</f>
        <v>0</v>
      </c>
      <c r="F90" s="206">
        <f>IFERROR(INDEX(Lookup!#REF!,MATCH($A90,Sheet5!$A$2:$A$1300,0)),0)</f>
        <v>0</v>
      </c>
      <c r="G90" s="207"/>
      <c r="H90" s="207"/>
      <c r="I90" s="206">
        <f>IFERROR(INDEX(Lookup!#REF!,MATCH($A90,Sheet5!$A$2:$A$1300,0)),0)</f>
        <v>0</v>
      </c>
      <c r="J90" s="206">
        <f>IFERROR(INDEX(Lookup!#REF!,MATCH($A90,Sheet5!$A$2:$A$1300,0)),0)</f>
        <v>0</v>
      </c>
      <c r="K90" s="206">
        <f>IFERROR(INDEX(Lookup!$BH$9:$BH$3000,MATCH($A90,Lookup!$A$9:$A$3000,0)),0)</f>
        <v>0</v>
      </c>
      <c r="L90" s="206">
        <f t="shared" si="4"/>
        <v>0</v>
      </c>
      <c r="O90" s="182">
        <f t="shared" si="3"/>
        <v>0</v>
      </c>
    </row>
    <row r="91" spans="1:15" x14ac:dyDescent="0.2">
      <c r="G91" s="207"/>
      <c r="H91" s="207"/>
      <c r="L91" s="206"/>
      <c r="O91" s="182">
        <v>1</v>
      </c>
    </row>
    <row r="92" spans="1:15" x14ac:dyDescent="0.2">
      <c r="A92" s="221"/>
      <c r="B92" s="221"/>
      <c r="C92" s="214" t="s">
        <v>460</v>
      </c>
      <c r="D92" s="212">
        <f>SUM(D11:D90)</f>
        <v>510380.24999999994</v>
      </c>
      <c r="E92" s="212">
        <f>SUM(E11:E90)</f>
        <v>465252.4</v>
      </c>
      <c r="F92" s="212">
        <f>SUM(F11:F90)</f>
        <v>460417.18000000017</v>
      </c>
      <c r="G92" s="220"/>
      <c r="H92" s="220"/>
      <c r="I92" s="212">
        <f>SUM(I11:I90)</f>
        <v>5966733.7199999979</v>
      </c>
      <c r="J92" s="212">
        <f>SUM(J11:J90)</f>
        <v>5355941.8000000007</v>
      </c>
      <c r="K92" s="212">
        <f>SUM(K11:K90)</f>
        <v>5517158.8699999982</v>
      </c>
      <c r="L92" s="212">
        <f>SUM(L11:L90)</f>
        <v>161217.06999999989</v>
      </c>
      <c r="O92" s="182">
        <v>1</v>
      </c>
    </row>
    <row r="93" spans="1:15" x14ac:dyDescent="0.2">
      <c r="C93" s="208" t="s">
        <v>1050</v>
      </c>
      <c r="D93" s="218"/>
      <c r="G93" s="207"/>
      <c r="H93" s="207"/>
      <c r="L93" s="206"/>
      <c r="O93" s="182">
        <v>1</v>
      </c>
    </row>
    <row r="94" spans="1:15" x14ac:dyDescent="0.2">
      <c r="A94" s="182" t="str">
        <f>+'02'!A2</f>
        <v>12100-A01</v>
      </c>
      <c r="C94" s="182" t="str">
        <f>IFERROR(LEFT(IFERROR(INDEX(Sheet5!$C$2:$C$1300,MATCH($A94,Sheet5!$A$2:$A$1300,0)),"-"),FIND(",",IFERROR(INDEX(Sheet5!$C$2:$C$1300,MATCH($A94,Sheet5!$A$2:$A$1300,0)),"-"),1)-1),IFERROR(INDEX(Sheet5!$C$2:$C$1300,MATCH($A94,Sheet5!$A$2:$A$1300,0)),"-"))</f>
        <v xml:space="preserve">Electricity - On charge-6 Circuit Dr                        </v>
      </c>
      <c r="D94" s="206">
        <f>IFERROR(INDEX(Lookup!$BG$9:$BG$3000,MATCH($A94,Lookup!$A$9:$A$3000,0)),0)</f>
        <v>0</v>
      </c>
      <c r="E94" s="206">
        <f>IFERROR(INDEX(Lookup!$BF$9:$BF$3000,MATCH($A94,Lookup!$A$9:$A$3000,0)),0)</f>
        <v>1514.45</v>
      </c>
      <c r="F94" s="206">
        <f>IFERROR(INDEX(Lookup!$BE$9:$BE$3000,MATCH($A94,Lookup!$A$9:$A$3000,0)),0)</f>
        <v>4726.5</v>
      </c>
      <c r="G94" s="207"/>
      <c r="H94" s="207"/>
      <c r="I94" s="206">
        <f>IFERROR(INDEX(Lookup!$BJ$9:$BJ$3000,MATCH($A94,Lookup!$A$9:$A$3000,0)),0)</f>
        <v>3160.96</v>
      </c>
      <c r="J94" s="206">
        <f>IFERROR(INDEX(Lookup!$BI$9:$BI$3000,MATCH($A94,Lookup!$A$9:$A$3000,0)),0)</f>
        <v>16658.950000000004</v>
      </c>
      <c r="K94" s="206">
        <f>IFERROR(INDEX(Lookup!$BH$9:$BH$3000,MATCH($A94,Lookup!$A$9:$A$3000,0)),0)</f>
        <v>21191.82</v>
      </c>
      <c r="L94" s="206">
        <f t="shared" ref="L94:L157" si="5">K94-J94</f>
        <v>4532.8699999999953</v>
      </c>
      <c r="O94" s="182">
        <f t="shared" ref="O94:O125" si="6">+IF(A94&gt;0,1,0)</f>
        <v>1</v>
      </c>
    </row>
    <row r="95" spans="1:15" x14ac:dyDescent="0.2">
      <c r="A95" s="182" t="str">
        <f>+'02'!A3</f>
        <v>12100-A02</v>
      </c>
      <c r="C95" s="182" t="str">
        <f>IFERROR(LEFT(IFERROR(INDEX(Sheet5!$C$2:$C$1300,MATCH($A95,Sheet5!$A$2:$A$1300,0)),"-"),FIND(",",IFERROR(INDEX(Sheet5!$C$2:$C$1300,MATCH($A95,Sheet5!$A$2:$A$1300,0)),"-"),1)-1),IFERROR(INDEX(Sheet5!$C$2:$C$1300,MATCH($A95,Sheet5!$A$2:$A$1300,0)),"-"))</f>
        <v xml:space="preserve">Electricity - On charge-200 East Tce                        </v>
      </c>
      <c r="D95" s="206">
        <f>IFERROR(INDEX(Lookup!$BG$9:$BG$3000,MATCH($A95,Lookup!$A$9:$A$3000,0)),0)</f>
        <v>0</v>
      </c>
      <c r="E95" s="206">
        <f>IFERROR(INDEX(Lookup!$BF$9:$BF$3000,MATCH($A95,Lookup!$A$9:$A$3000,0)),0)</f>
        <v>1245.75</v>
      </c>
      <c r="F95" s="206">
        <f>IFERROR(INDEX(Lookup!$BE$9:$BE$3000,MATCH($A95,Lookup!$A$9:$A$3000,0)),0)</f>
        <v>0</v>
      </c>
      <c r="G95" s="207"/>
      <c r="H95" s="207"/>
      <c r="I95" s="206">
        <f>IFERROR(INDEX(Lookup!$BJ$9:$BJ$3000,MATCH($A95,Lookup!$A$9:$A$3000,0)),0)</f>
        <v>14684.77</v>
      </c>
      <c r="J95" s="206">
        <f>IFERROR(INDEX(Lookup!$BI$9:$BI$3000,MATCH($A95,Lookup!$A$9:$A$3000,0)),0)</f>
        <v>13703.25</v>
      </c>
      <c r="K95" s="206">
        <f>IFERROR(INDEX(Lookup!$BH$9:$BH$3000,MATCH($A95,Lookup!$A$9:$A$3000,0)),0)</f>
        <v>12530.330000000002</v>
      </c>
      <c r="L95" s="206">
        <f t="shared" si="5"/>
        <v>-1172.9199999999983</v>
      </c>
      <c r="O95" s="182">
        <f t="shared" si="6"/>
        <v>1</v>
      </c>
    </row>
    <row r="96" spans="1:15" x14ac:dyDescent="0.2">
      <c r="A96" s="182" t="str">
        <f>+'02'!A4</f>
        <v>12100-A03</v>
      </c>
      <c r="C96" s="182" t="str">
        <f>IFERROR(LEFT(IFERROR(INDEX(Sheet5!$C$2:$C$1300,MATCH($A96,Sheet5!$A$2:$A$1300,0)),"-"),FIND(",",IFERROR(INDEX(Sheet5!$C$2:$C$1300,MATCH($A96,Sheet5!$A$2:$A$1300,0)),"-"),1)-1),IFERROR(INDEX(Sheet5!$C$2:$C$1300,MATCH($A96,Sheet5!$A$2:$A$1300,0)),"-"))</f>
        <v xml:space="preserve">Electricity - On charge-33 Franklin St                      </v>
      </c>
      <c r="D96" s="206">
        <f>IFERROR(INDEX(Lookup!$BG$9:$BG$3000,MATCH($A96,Lookup!$A$9:$A$3000,0)),0)</f>
        <v>0</v>
      </c>
      <c r="E96" s="206">
        <f>IFERROR(INDEX(Lookup!$BF$9:$BF$3000,MATCH($A96,Lookup!$A$9:$A$3000,0)),0)</f>
        <v>5670.48</v>
      </c>
      <c r="F96" s="206">
        <f>IFERROR(INDEX(Lookup!$BE$9:$BE$3000,MATCH($A96,Lookup!$A$9:$A$3000,0)),0)</f>
        <v>0</v>
      </c>
      <c r="G96" s="207"/>
      <c r="H96" s="207"/>
      <c r="I96" s="206">
        <f>IFERROR(INDEX(Lookup!$BJ$9:$BJ$3000,MATCH($A96,Lookup!$A$9:$A$3000,0)),0)</f>
        <v>66437.87999999999</v>
      </c>
      <c r="J96" s="206">
        <f>IFERROR(INDEX(Lookup!$BI$9:$BI$3000,MATCH($A96,Lookup!$A$9:$A$3000,0)),0)</f>
        <v>76236.989999999976</v>
      </c>
      <c r="K96" s="206">
        <f>IFERROR(INDEX(Lookup!$BH$9:$BH$3000,MATCH($A96,Lookup!$A$9:$A$3000,0)),0)</f>
        <v>63916.88</v>
      </c>
      <c r="L96" s="206">
        <f t="shared" si="5"/>
        <v>-12320.109999999979</v>
      </c>
      <c r="O96" s="182">
        <f t="shared" si="6"/>
        <v>1</v>
      </c>
    </row>
    <row r="97" spans="1:15" x14ac:dyDescent="0.2">
      <c r="A97" s="182" t="str">
        <f>+'02'!A5</f>
        <v>12100-A04</v>
      </c>
      <c r="C97" s="182" t="str">
        <f>IFERROR(LEFT(IFERROR(INDEX(Sheet5!$C$2:$C$1300,MATCH($A97,Sheet5!$A$2:$A$1300,0)),"-"),FIND(",",IFERROR(INDEX(Sheet5!$C$2:$C$1300,MATCH($A97,Sheet5!$A$2:$A$1300,0)),"-"),1)-1),IFERROR(INDEX(Sheet5!$C$2:$C$1300,MATCH($A97,Sheet5!$A$2:$A$1300,0)),"-"))</f>
        <v xml:space="preserve">Electricity - On charge-174 Fullarton Rd                    </v>
      </c>
      <c r="D97" s="206">
        <f>IFERROR(INDEX(Lookup!$BG$9:$BG$3000,MATCH($A97,Lookup!$A$9:$A$3000,0)),0)</f>
        <v>0</v>
      </c>
      <c r="E97" s="206">
        <f>IFERROR(INDEX(Lookup!$BF$9:$BF$3000,MATCH($A97,Lookup!$A$9:$A$3000,0)),0)</f>
        <v>0</v>
      </c>
      <c r="F97" s="206">
        <f>IFERROR(INDEX(Lookup!$BE$9:$BE$3000,MATCH($A97,Lookup!$A$9:$A$3000,0)),0)</f>
        <v>0</v>
      </c>
      <c r="G97" s="207"/>
      <c r="H97" s="207"/>
      <c r="I97" s="206">
        <f>IFERROR(INDEX(Lookup!$BJ$9:$BJ$3000,MATCH($A97,Lookup!$A$9:$A$3000,0)),0)</f>
        <v>0</v>
      </c>
      <c r="J97" s="206">
        <f>IFERROR(INDEX(Lookup!$BI$9:$BI$3000,MATCH($A97,Lookup!$A$9:$A$3000,0)),0)</f>
        <v>0</v>
      </c>
      <c r="K97" s="206">
        <f>IFERROR(INDEX(Lookup!$BH$9:$BH$3000,MATCH($A97,Lookup!$A$9:$A$3000,0)),0)</f>
        <v>0</v>
      </c>
      <c r="L97" s="206">
        <f t="shared" si="5"/>
        <v>0</v>
      </c>
      <c r="O97" s="182">
        <f t="shared" si="6"/>
        <v>1</v>
      </c>
    </row>
    <row r="98" spans="1:15" x14ac:dyDescent="0.2">
      <c r="A98" s="182" t="str">
        <f>+'02'!A6</f>
        <v>12100-A05</v>
      </c>
      <c r="C98" s="182" t="str">
        <f>IFERROR(LEFT(IFERROR(INDEX(Sheet5!$C$2:$C$1300,MATCH($A98,Sheet5!$A$2:$A$1300,0)),"-"),FIND(",",IFERROR(INDEX(Sheet5!$C$2:$C$1300,MATCH($A98,Sheet5!$A$2:$A$1300,0)),"-"),1)-1),IFERROR(INDEX(Sheet5!$C$2:$C$1300,MATCH($A98,Sheet5!$A$2:$A$1300,0)),"-"))</f>
        <v xml:space="preserve">Electricity - On charge-26a Grote St                        </v>
      </c>
      <c r="D98" s="206">
        <f>IFERROR(INDEX(Lookup!$BG$9:$BG$3000,MATCH($A98,Lookup!$A$9:$A$3000,0)),0)</f>
        <v>0</v>
      </c>
      <c r="E98" s="206">
        <f>IFERROR(INDEX(Lookup!$BF$9:$BF$3000,MATCH($A98,Lookup!$A$9:$A$3000,0)),0)</f>
        <v>0</v>
      </c>
      <c r="F98" s="206">
        <f>IFERROR(INDEX(Lookup!$BE$9:$BE$3000,MATCH($A98,Lookup!$A$9:$A$3000,0)),0)</f>
        <v>0</v>
      </c>
      <c r="G98" s="207"/>
      <c r="H98" s="207"/>
      <c r="I98" s="206">
        <f>IFERROR(INDEX(Lookup!$BJ$9:$BJ$3000,MATCH($A98,Lookup!$A$9:$A$3000,0)),0)</f>
        <v>0</v>
      </c>
      <c r="J98" s="206">
        <f>IFERROR(INDEX(Lookup!$BI$9:$BI$3000,MATCH($A98,Lookup!$A$9:$A$3000,0)),0)</f>
        <v>0</v>
      </c>
      <c r="K98" s="206">
        <f>IFERROR(INDEX(Lookup!$BH$9:$BH$3000,MATCH($A98,Lookup!$A$9:$A$3000,0)),0)</f>
        <v>0</v>
      </c>
      <c r="L98" s="206">
        <f t="shared" si="5"/>
        <v>0</v>
      </c>
      <c r="O98" s="182">
        <f t="shared" si="6"/>
        <v>1</v>
      </c>
    </row>
    <row r="99" spans="1:15" x14ac:dyDescent="0.2">
      <c r="A99" s="182" t="str">
        <f>+'02'!A7</f>
        <v>12100-A06</v>
      </c>
      <c r="C99" s="182" t="str">
        <f>IFERROR(LEFT(IFERROR(INDEX(Sheet5!$C$2:$C$1300,MATCH($A99,Sheet5!$A$2:$A$1300,0)),"-"),FIND(",",IFERROR(INDEX(Sheet5!$C$2:$C$1300,MATCH($A99,Sheet5!$A$2:$A$1300,0)),"-"),1)-1),IFERROR(INDEX(Sheet5!$C$2:$C$1300,MATCH($A99,Sheet5!$A$2:$A$1300,0)),"-"))</f>
        <v xml:space="preserve">Electricity - On charge-31 Franklin St                      </v>
      </c>
      <c r="D99" s="206">
        <f>IFERROR(INDEX(Lookup!$BG$9:$BG$3000,MATCH($A99,Lookup!$A$9:$A$3000,0)),0)</f>
        <v>1225.3699999999999</v>
      </c>
      <c r="E99" s="206">
        <f>IFERROR(INDEX(Lookup!$BF$9:$BF$3000,MATCH($A99,Lookup!$A$9:$A$3000,0)),0)</f>
        <v>855.65</v>
      </c>
      <c r="F99" s="206">
        <f>IFERROR(INDEX(Lookup!$BE$9:$BE$3000,MATCH($A99,Lookup!$A$9:$A$3000,0)),0)</f>
        <v>0</v>
      </c>
      <c r="G99" s="207"/>
      <c r="H99" s="207"/>
      <c r="I99" s="206">
        <f>IFERROR(INDEX(Lookup!$BJ$9:$BJ$3000,MATCH($A99,Lookup!$A$9:$A$3000,0)),0)</f>
        <v>19725.239999999998</v>
      </c>
      <c r="J99" s="206">
        <f>IFERROR(INDEX(Lookup!$BI$9:$BI$3000,MATCH($A99,Lookup!$A$9:$A$3000,0)),0)</f>
        <v>9603.0499999999975</v>
      </c>
      <c r="K99" s="206">
        <f>IFERROR(INDEX(Lookup!$BH$9:$BH$3000,MATCH($A99,Lookup!$A$9:$A$3000,0)),0)</f>
        <v>4148.55</v>
      </c>
      <c r="L99" s="206">
        <f t="shared" si="5"/>
        <v>-5454.4999999999973</v>
      </c>
      <c r="O99" s="182">
        <f t="shared" si="6"/>
        <v>1</v>
      </c>
    </row>
    <row r="100" spans="1:15" x14ac:dyDescent="0.2">
      <c r="A100" s="182" t="str">
        <f>+'02'!A8</f>
        <v>12100-A07</v>
      </c>
      <c r="C100" s="182" t="str">
        <f>IFERROR(LEFT(IFERROR(INDEX(Sheet5!$C$2:$C$1300,MATCH($A100,Sheet5!$A$2:$A$1300,0)),"-"),FIND(",",IFERROR(INDEX(Sheet5!$C$2:$C$1300,MATCH($A100,Sheet5!$A$2:$A$1300,0)),"-"),1)-1),IFERROR(INDEX(Sheet5!$C$2:$C$1300,MATCH($A100,Sheet5!$A$2:$A$1300,0)),"-"))</f>
        <v xml:space="preserve">Electricity - On charge-25 Franklin St                      </v>
      </c>
      <c r="D100" s="206">
        <f>IFERROR(INDEX(Lookup!$BG$9:$BG$3000,MATCH($A100,Lookup!$A$9:$A$3000,0)),0)</f>
        <v>10759.36</v>
      </c>
      <c r="E100" s="206">
        <f>IFERROR(INDEX(Lookup!$BF$9:$BF$3000,MATCH($A100,Lookup!$A$9:$A$3000,0)),0)</f>
        <v>10869.39</v>
      </c>
      <c r="F100" s="206">
        <f>IFERROR(INDEX(Lookup!$BE$9:$BE$3000,MATCH($A100,Lookup!$A$9:$A$3000,0)),0)</f>
        <v>7368.76</v>
      </c>
      <c r="G100" s="207"/>
      <c r="H100" s="207"/>
      <c r="I100" s="206">
        <f>IFERROR(INDEX(Lookup!$BJ$9:$BJ$3000,MATCH($A100,Lookup!$A$9:$A$3000,0)),0)</f>
        <v>138799.53000000003</v>
      </c>
      <c r="J100" s="206">
        <f>IFERROR(INDEX(Lookup!$BI$9:$BI$3000,MATCH($A100,Lookup!$A$9:$A$3000,0)),0)</f>
        <v>118198.51</v>
      </c>
      <c r="K100" s="206">
        <f>IFERROR(INDEX(Lookup!$BH$9:$BH$3000,MATCH($A100,Lookup!$A$9:$A$3000,0)),0)</f>
        <v>85248.719999999987</v>
      </c>
      <c r="L100" s="206">
        <f t="shared" si="5"/>
        <v>-32949.790000000008</v>
      </c>
      <c r="O100" s="182">
        <f t="shared" si="6"/>
        <v>1</v>
      </c>
    </row>
    <row r="101" spans="1:15" x14ac:dyDescent="0.2">
      <c r="A101" s="182" t="str">
        <f>+'02'!A9</f>
        <v>12100-A08</v>
      </c>
      <c r="C101" s="182" t="str">
        <f>IFERROR(LEFT(IFERROR(INDEX(Sheet5!$C$2:$C$1300,MATCH($A101,Sheet5!$A$2:$A$1300,0)),"-"),FIND(",",IFERROR(INDEX(Sheet5!$C$2:$C$1300,MATCH($A101,Sheet5!$A$2:$A$1300,0)),"-"),1)-1),IFERROR(INDEX(Sheet5!$C$2:$C$1300,MATCH($A101,Sheet5!$A$2:$A$1300,0)),"-"))</f>
        <v xml:space="preserve">Electricity - On charge-23 Frankin St                       </v>
      </c>
      <c r="D101" s="206">
        <f>IFERROR(INDEX(Lookup!$BG$9:$BG$3000,MATCH($A101,Lookup!$A$9:$A$3000,0)),0)</f>
        <v>0</v>
      </c>
      <c r="E101" s="206">
        <f>IFERROR(INDEX(Lookup!$BF$9:$BF$3000,MATCH($A101,Lookup!$A$9:$A$3000,0)),0)</f>
        <v>0</v>
      </c>
      <c r="F101" s="206">
        <f>IFERROR(INDEX(Lookup!$BE$9:$BE$3000,MATCH($A101,Lookup!$A$9:$A$3000,0)),0)</f>
        <v>0</v>
      </c>
      <c r="G101" s="207"/>
      <c r="H101" s="207"/>
      <c r="I101" s="206">
        <f>IFERROR(INDEX(Lookup!$BJ$9:$BJ$3000,MATCH($A101,Lookup!$A$9:$A$3000,0)),0)</f>
        <v>0</v>
      </c>
      <c r="J101" s="206">
        <f>IFERROR(INDEX(Lookup!$BI$9:$BI$3000,MATCH($A101,Lookup!$A$9:$A$3000,0)),0)</f>
        <v>0</v>
      </c>
      <c r="K101" s="206">
        <f>IFERROR(INDEX(Lookup!$BH$9:$BH$3000,MATCH($A101,Lookup!$A$9:$A$3000,0)),0)</f>
        <v>0</v>
      </c>
      <c r="L101" s="206">
        <f t="shared" si="5"/>
        <v>0</v>
      </c>
      <c r="O101" s="182">
        <f t="shared" si="6"/>
        <v>1</v>
      </c>
    </row>
    <row r="102" spans="1:15" x14ac:dyDescent="0.2">
      <c r="A102" s="182" t="str">
        <f>+'02'!A10</f>
        <v>12100-A09</v>
      </c>
      <c r="C102" s="182" t="str">
        <f>IFERROR(LEFT(IFERROR(INDEX(Sheet5!$C$2:$C$1300,MATCH($A102,Sheet5!$A$2:$A$1300,0)),"-"),FIND(",",IFERROR(INDEX(Sheet5!$C$2:$C$1300,MATCH($A102,Sheet5!$A$2:$A$1300,0)),"-"),1)-1),IFERROR(INDEX(Sheet5!$C$2:$C$1300,MATCH($A102,Sheet5!$A$2:$A$1300,0)),"-"))</f>
        <v xml:space="preserve">Electricity - On charge-11 Franklin St                      </v>
      </c>
      <c r="D102" s="206">
        <f>IFERROR(INDEX(Lookup!$BG$9:$BG$3000,MATCH($A102,Lookup!$A$9:$A$3000,0)),0)</f>
        <v>0</v>
      </c>
      <c r="E102" s="206">
        <f>IFERROR(INDEX(Lookup!$BF$9:$BF$3000,MATCH($A102,Lookup!$A$9:$A$3000,0)),0)</f>
        <v>352.58</v>
      </c>
      <c r="F102" s="206">
        <f>IFERROR(INDEX(Lookup!$BE$9:$BE$3000,MATCH($A102,Lookup!$A$9:$A$3000,0)),0)</f>
        <v>0</v>
      </c>
      <c r="G102" s="207"/>
      <c r="H102" s="207"/>
      <c r="I102" s="206">
        <f>IFERROR(INDEX(Lookup!$BJ$9:$BJ$3000,MATCH($A102,Lookup!$A$9:$A$3000,0)),0)</f>
        <v>0</v>
      </c>
      <c r="J102" s="206">
        <f>IFERROR(INDEX(Lookup!$BI$9:$BI$3000,MATCH($A102,Lookup!$A$9:$A$3000,0)),0)</f>
        <v>4283.4799999999996</v>
      </c>
      <c r="K102" s="206">
        <f>IFERROR(INDEX(Lookup!$BH$9:$BH$3000,MATCH($A102,Lookup!$A$9:$A$3000,0)),0)</f>
        <v>0</v>
      </c>
      <c r="L102" s="206">
        <f t="shared" si="5"/>
        <v>-4283.4799999999996</v>
      </c>
      <c r="O102" s="182">
        <f t="shared" si="6"/>
        <v>1</v>
      </c>
    </row>
    <row r="103" spans="1:15" x14ac:dyDescent="0.2">
      <c r="A103" s="182" t="str">
        <f>+'02'!A11</f>
        <v>12100-A10</v>
      </c>
      <c r="C103" s="182" t="str">
        <f>IFERROR(LEFT(IFERROR(INDEX(Sheet5!$C$2:$C$1300,MATCH($A103,Sheet5!$A$2:$A$1300,0)),"-"),FIND(",",IFERROR(INDEX(Sheet5!$C$2:$C$1300,MATCH($A103,Sheet5!$A$2:$A$1300,0)),"-"),1)-1),IFERROR(INDEX(Sheet5!$C$2:$C$1300,MATCH($A103,Sheet5!$A$2:$A$1300,0)),"-"))</f>
        <v xml:space="preserve">Electricity - On charge-15 Franklin St                      </v>
      </c>
      <c r="D103" s="206">
        <f>IFERROR(INDEX(Lookup!$BG$9:$BG$3000,MATCH($A103,Lookup!$A$9:$A$3000,0)),0)</f>
        <v>0</v>
      </c>
      <c r="E103" s="206">
        <f>IFERROR(INDEX(Lookup!$BF$9:$BF$3000,MATCH($A103,Lookup!$A$9:$A$3000,0)),0)</f>
        <v>0</v>
      </c>
      <c r="F103" s="206">
        <f>IFERROR(INDEX(Lookup!$BE$9:$BE$3000,MATCH($A103,Lookup!$A$9:$A$3000,0)),0)</f>
        <v>0</v>
      </c>
      <c r="G103" s="207"/>
      <c r="H103" s="207"/>
      <c r="I103" s="206">
        <f>IFERROR(INDEX(Lookup!$BJ$9:$BJ$3000,MATCH($A103,Lookup!$A$9:$A$3000,0)),0)</f>
        <v>0</v>
      </c>
      <c r="J103" s="206">
        <f>IFERROR(INDEX(Lookup!$BI$9:$BI$3000,MATCH($A103,Lookup!$A$9:$A$3000,0)),0)</f>
        <v>0</v>
      </c>
      <c r="K103" s="206">
        <f>IFERROR(INDEX(Lookup!$BH$9:$BH$3000,MATCH($A103,Lookup!$A$9:$A$3000,0)),0)</f>
        <v>0</v>
      </c>
      <c r="L103" s="206">
        <f t="shared" si="5"/>
        <v>0</v>
      </c>
      <c r="O103" s="182">
        <f t="shared" si="6"/>
        <v>1</v>
      </c>
    </row>
    <row r="104" spans="1:15" x14ac:dyDescent="0.2">
      <c r="A104" s="182" t="str">
        <f>+'02'!A12</f>
        <v>12100-A14</v>
      </c>
      <c r="C104" s="182" t="str">
        <f>IFERROR(LEFT(IFERROR(INDEX(Sheet5!$C$2:$C$1300,MATCH($A104,Sheet5!$A$2:$A$1300,0)),"-"),FIND(",",IFERROR(INDEX(Sheet5!$C$2:$C$1300,MATCH($A104,Sheet5!$A$2:$A$1300,0)),"-"),1)-1),IFERROR(INDEX(Sheet5!$C$2:$C$1300,MATCH($A104,Sheet5!$A$2:$A$1300,0)),"-"))</f>
        <v xml:space="preserve">Electricity - On charge-120 Queen Road                      </v>
      </c>
      <c r="D104" s="206">
        <f>IFERROR(INDEX(Lookup!$BG$9:$BG$3000,MATCH($A104,Lookup!$A$9:$A$3000,0)),0)</f>
        <v>0</v>
      </c>
      <c r="E104" s="206">
        <f>IFERROR(INDEX(Lookup!$BF$9:$BF$3000,MATCH($A104,Lookup!$A$9:$A$3000,0)),0)</f>
        <v>0</v>
      </c>
      <c r="F104" s="206">
        <f>IFERROR(INDEX(Lookup!$BE$9:$BE$3000,MATCH($A104,Lookup!$A$9:$A$3000,0)),0)</f>
        <v>0</v>
      </c>
      <c r="G104" s="207"/>
      <c r="H104" s="207"/>
      <c r="I104" s="206">
        <f>IFERROR(INDEX(Lookup!$BJ$9:$BJ$3000,MATCH($A104,Lookup!$A$9:$A$3000,0)),0)</f>
        <v>0</v>
      </c>
      <c r="J104" s="206">
        <f>IFERROR(INDEX(Lookup!$BI$9:$BI$3000,MATCH($A104,Lookup!$A$9:$A$3000,0)),0)</f>
        <v>0</v>
      </c>
      <c r="K104" s="206">
        <f>IFERROR(INDEX(Lookup!$BH$9:$BH$3000,MATCH($A104,Lookup!$A$9:$A$3000,0)),0)</f>
        <v>0</v>
      </c>
      <c r="L104" s="206">
        <f t="shared" si="5"/>
        <v>0</v>
      </c>
      <c r="O104" s="182">
        <f t="shared" si="6"/>
        <v>1</v>
      </c>
    </row>
    <row r="105" spans="1:15" x14ac:dyDescent="0.2">
      <c r="A105" s="182" t="str">
        <f>+'02'!A13</f>
        <v>12100-A15</v>
      </c>
      <c r="C105" s="182" t="str">
        <f>IFERROR(LEFT(IFERROR(INDEX(Sheet5!$C$2:$C$1300,MATCH($A105,Sheet5!$A$2:$A$1300,0)),"-"),FIND(",",IFERROR(INDEX(Sheet5!$C$2:$C$1300,MATCH($A105,Sheet5!$A$2:$A$1300,0)),"-"),1)-1),IFERROR(INDEX(Sheet5!$C$2:$C$1300,MATCH($A105,Sheet5!$A$2:$A$1300,0)),"-"))</f>
        <v xml:space="preserve">Electricity - On charge-236 Queen Road                      </v>
      </c>
      <c r="D105" s="206">
        <f>IFERROR(INDEX(Lookup!$BG$9:$BG$3000,MATCH($A105,Lookup!$A$9:$A$3000,0)),0)</f>
        <v>0</v>
      </c>
      <c r="E105" s="206">
        <f>IFERROR(INDEX(Lookup!$BF$9:$BF$3000,MATCH($A105,Lookup!$A$9:$A$3000,0)),0)</f>
        <v>0</v>
      </c>
      <c r="F105" s="206">
        <f>IFERROR(INDEX(Lookup!$BE$9:$BE$3000,MATCH($A105,Lookup!$A$9:$A$3000,0)),0)</f>
        <v>0</v>
      </c>
      <c r="G105" s="207"/>
      <c r="H105" s="207"/>
      <c r="I105" s="206">
        <f>IFERROR(INDEX(Lookup!$BJ$9:$BJ$3000,MATCH($A105,Lookup!$A$9:$A$3000,0)),0)</f>
        <v>0</v>
      </c>
      <c r="J105" s="206">
        <f>IFERROR(INDEX(Lookup!$BI$9:$BI$3000,MATCH($A105,Lookup!$A$9:$A$3000,0)),0)</f>
        <v>0</v>
      </c>
      <c r="K105" s="206">
        <f>IFERROR(INDEX(Lookup!$BH$9:$BH$3000,MATCH($A105,Lookup!$A$9:$A$3000,0)),0)</f>
        <v>0</v>
      </c>
      <c r="L105" s="206">
        <f t="shared" si="5"/>
        <v>0</v>
      </c>
      <c r="O105" s="182">
        <f t="shared" si="6"/>
        <v>1</v>
      </c>
    </row>
    <row r="106" spans="1:15" x14ac:dyDescent="0.2">
      <c r="A106" s="182" t="str">
        <f>+'02'!A14</f>
        <v>12100-A16</v>
      </c>
      <c r="C106" s="182" t="str">
        <f>IFERROR(LEFT(IFERROR(INDEX(Sheet5!$C$2:$C$1300,MATCH($A106,Sheet5!$A$2:$A$1300,0)),"-"),FIND(",",IFERROR(INDEX(Sheet5!$C$2:$C$1300,MATCH($A106,Sheet5!$A$2:$A$1300,0)),"-"),1)-1),IFERROR(INDEX(Sheet5!$C$2:$C$1300,MATCH($A106,Sheet5!$A$2:$A$1300,0)),"-"))</f>
        <v xml:space="preserve">Electricity - On charge-534 Queen Road                      </v>
      </c>
      <c r="D106" s="206">
        <f>IFERROR(INDEX(Lookup!$BG$9:$BG$3000,MATCH($A106,Lookup!$A$9:$A$3000,0)),0)</f>
        <v>0</v>
      </c>
      <c r="E106" s="206">
        <f>IFERROR(INDEX(Lookup!$BF$9:$BF$3000,MATCH($A106,Lookup!$A$9:$A$3000,0)),0)</f>
        <v>0</v>
      </c>
      <c r="F106" s="206">
        <f>IFERROR(INDEX(Lookup!$BE$9:$BE$3000,MATCH($A106,Lookup!$A$9:$A$3000,0)),0)</f>
        <v>0</v>
      </c>
      <c r="G106" s="207"/>
      <c r="H106" s="207"/>
      <c r="I106" s="206">
        <f>IFERROR(INDEX(Lookup!$BJ$9:$BJ$3000,MATCH($A106,Lookup!$A$9:$A$3000,0)),0)</f>
        <v>0</v>
      </c>
      <c r="J106" s="206">
        <f>IFERROR(INDEX(Lookup!$BI$9:$BI$3000,MATCH($A106,Lookup!$A$9:$A$3000,0)),0)</f>
        <v>0</v>
      </c>
      <c r="K106" s="206">
        <f>IFERROR(INDEX(Lookup!$BH$9:$BH$3000,MATCH($A106,Lookup!$A$9:$A$3000,0)),0)</f>
        <v>0</v>
      </c>
      <c r="L106" s="206">
        <f t="shared" si="5"/>
        <v>0</v>
      </c>
      <c r="O106" s="182">
        <f t="shared" si="6"/>
        <v>1</v>
      </c>
    </row>
    <row r="107" spans="1:15" x14ac:dyDescent="0.2">
      <c r="A107" s="182" t="str">
        <f>+'02'!A15</f>
        <v>12120-A01</v>
      </c>
      <c r="C107" s="182" t="str">
        <f>IFERROR(LEFT(IFERROR(INDEX(Sheet5!$C$2:$C$1300,MATCH($A107,Sheet5!$A$2:$A$1300,0)),"-"),FIND(",",IFERROR(INDEX(Sheet5!$C$2:$C$1300,MATCH($A107,Sheet5!$A$2:$A$1300,0)),"-"),1)-1),IFERROR(INDEX(Sheet5!$C$2:$C$1300,MATCH($A107,Sheet5!$A$2:$A$1300,0)),"-"))</f>
        <v xml:space="preserve">Cleaning - Common-6 Circuit Dr                              </v>
      </c>
      <c r="D107" s="206">
        <f>IFERROR(INDEX(Lookup!$BG$9:$BG$3000,MATCH($A107,Lookup!$A$9:$A$3000,0)),0)</f>
        <v>0</v>
      </c>
      <c r="E107" s="206">
        <f>IFERROR(INDEX(Lookup!$BF$9:$BF$3000,MATCH($A107,Lookup!$A$9:$A$3000,0)),0)</f>
        <v>0</v>
      </c>
      <c r="F107" s="206">
        <f>IFERROR(INDEX(Lookup!$BE$9:$BE$3000,MATCH($A107,Lookup!$A$9:$A$3000,0)),0)</f>
        <v>0</v>
      </c>
      <c r="G107" s="207"/>
      <c r="H107" s="207"/>
      <c r="I107" s="206">
        <f>IFERROR(INDEX(Lookup!$BJ$9:$BJ$3000,MATCH($A107,Lookup!$A$9:$A$3000,0)),0)</f>
        <v>0</v>
      </c>
      <c r="J107" s="206">
        <f>IFERROR(INDEX(Lookup!$BI$9:$BI$3000,MATCH($A107,Lookup!$A$9:$A$3000,0)),0)</f>
        <v>0</v>
      </c>
      <c r="K107" s="206">
        <f>IFERROR(INDEX(Lookup!$BH$9:$BH$3000,MATCH($A107,Lookup!$A$9:$A$3000,0)),0)</f>
        <v>0</v>
      </c>
      <c r="L107" s="206">
        <f t="shared" si="5"/>
        <v>0</v>
      </c>
      <c r="O107" s="182">
        <f t="shared" si="6"/>
        <v>1</v>
      </c>
    </row>
    <row r="108" spans="1:15" x14ac:dyDescent="0.2">
      <c r="A108" s="182" t="str">
        <f>+'02'!A16</f>
        <v>12120-A02</v>
      </c>
      <c r="C108" s="182" t="str">
        <f>IFERROR(LEFT(IFERROR(INDEX(Sheet5!$C$2:$C$1300,MATCH($A108,Sheet5!$A$2:$A$1300,0)),"-"),FIND(",",IFERROR(INDEX(Sheet5!$C$2:$C$1300,MATCH($A108,Sheet5!$A$2:$A$1300,0)),"-"),1)-1),IFERROR(INDEX(Sheet5!$C$2:$C$1300,MATCH($A108,Sheet5!$A$2:$A$1300,0)),"-"))</f>
        <v xml:space="preserve">Cleaning - Common-200 East Tce                              </v>
      </c>
      <c r="D108" s="206">
        <f>IFERROR(INDEX(Lookup!$BG$9:$BG$3000,MATCH($A108,Lookup!$A$9:$A$3000,0)),0)</f>
        <v>2429.1799999999998</v>
      </c>
      <c r="E108" s="206">
        <f>IFERROR(INDEX(Lookup!$BF$9:$BF$3000,MATCH($A108,Lookup!$A$9:$A$3000,0)),0)</f>
        <v>2353.19</v>
      </c>
      <c r="F108" s="206">
        <f>IFERROR(INDEX(Lookup!$BE$9:$BE$3000,MATCH($A108,Lookup!$A$9:$A$3000,0)),0)</f>
        <v>2417.92</v>
      </c>
      <c r="G108" s="207"/>
      <c r="H108" s="207"/>
      <c r="I108" s="206">
        <f>IFERROR(INDEX(Lookup!$BJ$9:$BJ$3000,MATCH($A108,Lookup!$A$9:$A$3000,0)),0)</f>
        <v>29814.429999999997</v>
      </c>
      <c r="J108" s="206">
        <f>IFERROR(INDEX(Lookup!$BI$9:$BI$3000,MATCH($A108,Lookup!$A$9:$A$3000,0)),0)</f>
        <v>30598.109999999997</v>
      </c>
      <c r="K108" s="206">
        <f>IFERROR(INDEX(Lookup!$BH$9:$BH$3000,MATCH($A108,Lookup!$A$9:$A$3000,0)),0)</f>
        <v>32542.21</v>
      </c>
      <c r="L108" s="206">
        <f t="shared" si="5"/>
        <v>1944.1000000000022</v>
      </c>
      <c r="O108" s="182">
        <f t="shared" si="6"/>
        <v>1</v>
      </c>
    </row>
    <row r="109" spans="1:15" x14ac:dyDescent="0.2">
      <c r="A109" s="182" t="str">
        <f>+'02'!A17</f>
        <v>12120-A03</v>
      </c>
      <c r="C109" s="182" t="str">
        <f>IFERROR(LEFT(IFERROR(INDEX(Sheet5!$C$2:$C$1300,MATCH($A109,Sheet5!$A$2:$A$1300,0)),"-"),FIND(",",IFERROR(INDEX(Sheet5!$C$2:$C$1300,MATCH($A109,Sheet5!$A$2:$A$1300,0)),"-"),1)-1),IFERROR(INDEX(Sheet5!$C$2:$C$1300,MATCH($A109,Sheet5!$A$2:$A$1300,0)),"-"))</f>
        <v xml:space="preserve">Cleaning - Common-33 Franklin St                            </v>
      </c>
      <c r="D109" s="206">
        <f>IFERROR(INDEX(Lookup!$BG$9:$BG$3000,MATCH($A109,Lookup!$A$9:$A$3000,0)),0)</f>
        <v>3564.09</v>
      </c>
      <c r="E109" s="206">
        <f>IFERROR(INDEX(Lookup!$BF$9:$BF$3000,MATCH($A109,Lookup!$A$9:$A$3000,0)),0)</f>
        <v>1985.4</v>
      </c>
      <c r="F109" s="206">
        <f>IFERROR(INDEX(Lookup!$BE$9:$BE$3000,MATCH($A109,Lookup!$A$9:$A$3000,0)),0)</f>
        <v>15067.38</v>
      </c>
      <c r="G109" s="207"/>
      <c r="H109" s="207"/>
      <c r="I109" s="206">
        <f>IFERROR(INDEX(Lookup!$BJ$9:$BJ$3000,MATCH($A109,Lookup!$A$9:$A$3000,0)),0)</f>
        <v>39213.449999999997</v>
      </c>
      <c r="J109" s="206">
        <f>IFERROR(INDEX(Lookup!$BI$9:$BI$3000,MATCH($A109,Lookup!$A$9:$A$3000,0)),0)</f>
        <v>31847.730000000003</v>
      </c>
      <c r="K109" s="206">
        <f>IFERROR(INDEX(Lookup!$BH$9:$BH$3000,MATCH($A109,Lookup!$A$9:$A$3000,0)),0)</f>
        <v>54474.86</v>
      </c>
      <c r="L109" s="206">
        <f t="shared" si="5"/>
        <v>22627.129999999997</v>
      </c>
      <c r="O109" s="182">
        <f t="shared" si="6"/>
        <v>1</v>
      </c>
    </row>
    <row r="110" spans="1:15" x14ac:dyDescent="0.2">
      <c r="A110" s="182" t="str">
        <f>+'02'!A18</f>
        <v>12120-A04</v>
      </c>
      <c r="C110" s="182" t="str">
        <f>IFERROR(LEFT(IFERROR(INDEX(Sheet5!$C$2:$C$1300,MATCH($A110,Sheet5!$A$2:$A$1300,0)),"-"),FIND(",",IFERROR(INDEX(Sheet5!$C$2:$C$1300,MATCH($A110,Sheet5!$A$2:$A$1300,0)),"-"),1)-1),IFERROR(INDEX(Sheet5!$C$2:$C$1300,MATCH($A110,Sheet5!$A$2:$A$1300,0)),"-"))</f>
        <v xml:space="preserve">Cleaning - Common-174 Fullarton Rd                          </v>
      </c>
      <c r="D110" s="206">
        <f>IFERROR(INDEX(Lookup!$BG$9:$BG$3000,MATCH($A110,Lookup!$A$9:$A$3000,0)),0)</f>
        <v>1303.45</v>
      </c>
      <c r="E110" s="206">
        <f>IFERROR(INDEX(Lookup!$BF$9:$BF$3000,MATCH($A110,Lookup!$A$9:$A$3000,0)),0)</f>
        <v>1370.38</v>
      </c>
      <c r="F110" s="206">
        <f>IFERROR(INDEX(Lookup!$BE$9:$BE$3000,MATCH($A110,Lookup!$A$9:$A$3000,0)),0)</f>
        <v>5519.34</v>
      </c>
      <c r="G110" s="207"/>
      <c r="H110" s="207"/>
      <c r="I110" s="206">
        <f>IFERROR(INDEX(Lookup!$BJ$9:$BJ$3000,MATCH($A110,Lookup!$A$9:$A$3000,0)),0)</f>
        <v>14320.53</v>
      </c>
      <c r="J110" s="206">
        <f>IFERROR(INDEX(Lookup!$BI$9:$BI$3000,MATCH($A110,Lookup!$A$9:$A$3000,0)),0)</f>
        <v>19681.950000000004</v>
      </c>
      <c r="K110" s="206">
        <f>IFERROR(INDEX(Lookup!$BH$9:$BH$3000,MATCH($A110,Lookup!$A$9:$A$3000,0)),0)</f>
        <v>23811.05</v>
      </c>
      <c r="L110" s="206">
        <f t="shared" si="5"/>
        <v>4129.0999999999949</v>
      </c>
      <c r="O110" s="182">
        <f t="shared" si="6"/>
        <v>1</v>
      </c>
    </row>
    <row r="111" spans="1:15" x14ac:dyDescent="0.2">
      <c r="A111" s="182" t="str">
        <f>+'02'!A19</f>
        <v>12120-A05</v>
      </c>
      <c r="C111" s="182" t="str">
        <f>IFERROR(LEFT(IFERROR(INDEX(Sheet5!$C$2:$C$1300,MATCH($A111,Sheet5!$A$2:$A$1300,0)),"-"),FIND(",",IFERROR(INDEX(Sheet5!$C$2:$C$1300,MATCH($A111,Sheet5!$A$2:$A$1300,0)),"-"),1)-1),IFERROR(INDEX(Sheet5!$C$2:$C$1300,MATCH($A111,Sheet5!$A$2:$A$1300,0)),"-"))</f>
        <v xml:space="preserve">Cleaning - Common-26a Grote St                              </v>
      </c>
      <c r="D111" s="206">
        <f>IFERROR(INDEX(Lookup!$BG$9:$BG$3000,MATCH($A111,Lookup!$A$9:$A$3000,0)),0)</f>
        <v>0</v>
      </c>
      <c r="E111" s="206">
        <f>IFERROR(INDEX(Lookup!$BF$9:$BF$3000,MATCH($A111,Lookup!$A$9:$A$3000,0)),0)</f>
        <v>0</v>
      </c>
      <c r="F111" s="206">
        <f>IFERROR(INDEX(Lookup!$BE$9:$BE$3000,MATCH($A111,Lookup!$A$9:$A$3000,0)),0)</f>
        <v>0</v>
      </c>
      <c r="G111" s="207"/>
      <c r="H111" s="207"/>
      <c r="I111" s="206">
        <f>IFERROR(INDEX(Lookup!$BJ$9:$BJ$3000,MATCH($A111,Lookup!$A$9:$A$3000,0)),0)</f>
        <v>0</v>
      </c>
      <c r="J111" s="206">
        <f>IFERROR(INDEX(Lookup!$BI$9:$BI$3000,MATCH($A111,Lookup!$A$9:$A$3000,0)),0)</f>
        <v>0</v>
      </c>
      <c r="K111" s="206">
        <f>IFERROR(INDEX(Lookup!$BH$9:$BH$3000,MATCH($A111,Lookup!$A$9:$A$3000,0)),0)</f>
        <v>320</v>
      </c>
      <c r="L111" s="206">
        <f t="shared" si="5"/>
        <v>320</v>
      </c>
      <c r="O111" s="182">
        <f t="shared" si="6"/>
        <v>1</v>
      </c>
    </row>
    <row r="112" spans="1:15" x14ac:dyDescent="0.2">
      <c r="A112" s="182" t="str">
        <f>+'02'!A20</f>
        <v>12120-A06</v>
      </c>
      <c r="C112" s="182" t="str">
        <f>IFERROR(LEFT(IFERROR(INDEX(Sheet5!$C$2:$C$1300,MATCH($A112,Sheet5!$A$2:$A$1300,0)),"-"),FIND(",",IFERROR(INDEX(Sheet5!$C$2:$C$1300,MATCH($A112,Sheet5!$A$2:$A$1300,0)),"-"),1)-1),IFERROR(INDEX(Sheet5!$C$2:$C$1300,MATCH($A112,Sheet5!$A$2:$A$1300,0)),"-"))</f>
        <v xml:space="preserve">Cleaning - Common-31 Franklin St                            </v>
      </c>
      <c r="D112" s="206">
        <f>IFERROR(INDEX(Lookup!$BG$9:$BG$3000,MATCH($A112,Lookup!$A$9:$A$3000,0)),0)</f>
        <v>1029.46</v>
      </c>
      <c r="E112" s="206">
        <f>IFERROR(INDEX(Lookup!$BF$9:$BF$3000,MATCH($A112,Lookup!$A$9:$A$3000,0)),0)</f>
        <v>802.91</v>
      </c>
      <c r="F112" s="206">
        <f>IFERROR(INDEX(Lookup!$BE$9:$BE$3000,MATCH($A112,Lookup!$A$9:$A$3000,0)),0)</f>
        <v>1841.81</v>
      </c>
      <c r="G112" s="207"/>
      <c r="H112" s="207"/>
      <c r="I112" s="206">
        <f>IFERROR(INDEX(Lookup!$BJ$9:$BJ$3000,MATCH($A112,Lookup!$A$9:$A$3000,0)),0)</f>
        <v>9211.39</v>
      </c>
      <c r="J112" s="206">
        <f>IFERROR(INDEX(Lookup!$BI$9:$BI$3000,MATCH($A112,Lookup!$A$9:$A$3000,0)),0)</f>
        <v>10578.189999999999</v>
      </c>
      <c r="K112" s="206">
        <f>IFERROR(INDEX(Lookup!$BH$9:$BH$3000,MATCH($A112,Lookup!$A$9:$A$3000,0)),0)</f>
        <v>11732.880000000001</v>
      </c>
      <c r="L112" s="206">
        <f t="shared" si="5"/>
        <v>1154.6900000000023</v>
      </c>
      <c r="O112" s="182">
        <f t="shared" si="6"/>
        <v>1</v>
      </c>
    </row>
    <row r="113" spans="1:15" x14ac:dyDescent="0.2">
      <c r="A113" s="182" t="str">
        <f>+'02'!A21</f>
        <v>12120-A07</v>
      </c>
      <c r="C113" s="182" t="str">
        <f>IFERROR(LEFT(IFERROR(INDEX(Sheet5!$C$2:$C$1300,MATCH($A113,Sheet5!$A$2:$A$1300,0)),"-"),FIND(",",IFERROR(INDEX(Sheet5!$C$2:$C$1300,MATCH($A113,Sheet5!$A$2:$A$1300,0)),"-"),1)-1),IFERROR(INDEX(Sheet5!$C$2:$C$1300,MATCH($A113,Sheet5!$A$2:$A$1300,0)),"-"))</f>
        <v xml:space="preserve">Cleaning - Common-25 Franklin St                            </v>
      </c>
      <c r="D113" s="206">
        <f>IFERROR(INDEX(Lookup!$BG$9:$BG$3000,MATCH($A113,Lookup!$A$9:$A$3000,0)),0)</f>
        <v>6370.18</v>
      </c>
      <c r="E113" s="206">
        <f>IFERROR(INDEX(Lookup!$BF$9:$BF$3000,MATCH($A113,Lookup!$A$9:$A$3000,0)),0)</f>
        <v>6281.46</v>
      </c>
      <c r="F113" s="206">
        <f>IFERROR(INDEX(Lookup!$BE$9:$BE$3000,MATCH($A113,Lookup!$A$9:$A$3000,0)),0)</f>
        <v>23910.75</v>
      </c>
      <c r="G113" s="207"/>
      <c r="H113" s="207"/>
      <c r="I113" s="206">
        <f>IFERROR(INDEX(Lookup!$BJ$9:$BJ$3000,MATCH($A113,Lookup!$A$9:$A$3000,0)),0)</f>
        <v>80106.489999999991</v>
      </c>
      <c r="J113" s="206">
        <f>IFERROR(INDEX(Lookup!$BI$9:$BI$3000,MATCH($A113,Lookup!$A$9:$A$3000,0)),0)</f>
        <v>73034.250000000015</v>
      </c>
      <c r="K113" s="206">
        <f>IFERROR(INDEX(Lookup!$BH$9:$BH$3000,MATCH($A113,Lookup!$A$9:$A$3000,0)),0)</f>
        <v>91898.529999999984</v>
      </c>
      <c r="L113" s="206">
        <f t="shared" si="5"/>
        <v>18864.27999999997</v>
      </c>
      <c r="O113" s="182">
        <f t="shared" si="6"/>
        <v>1</v>
      </c>
    </row>
    <row r="114" spans="1:15" x14ac:dyDescent="0.2">
      <c r="A114" s="182" t="str">
        <f>+'02'!A22</f>
        <v>12120-A08</v>
      </c>
      <c r="C114" s="182" t="str">
        <f>IFERROR(LEFT(IFERROR(INDEX(Sheet5!$C$2:$C$1300,MATCH($A114,Sheet5!$A$2:$A$1300,0)),"-"),FIND(",",IFERROR(INDEX(Sheet5!$C$2:$C$1300,MATCH($A114,Sheet5!$A$2:$A$1300,0)),"-"),1)-1),IFERROR(INDEX(Sheet5!$C$2:$C$1300,MATCH($A114,Sheet5!$A$2:$A$1300,0)),"-"))</f>
        <v xml:space="preserve">Cleaning - Common-23 Frankin St                             </v>
      </c>
      <c r="D114" s="206">
        <f>IFERROR(INDEX(Lookup!$BG$9:$BG$3000,MATCH($A114,Lookup!$A$9:$A$3000,0)),0)</f>
        <v>0</v>
      </c>
      <c r="E114" s="206">
        <f>IFERROR(INDEX(Lookup!$BF$9:$BF$3000,MATCH($A114,Lookup!$A$9:$A$3000,0)),0)</f>
        <v>0</v>
      </c>
      <c r="F114" s="206">
        <f>IFERROR(INDEX(Lookup!$BE$9:$BE$3000,MATCH($A114,Lookup!$A$9:$A$3000,0)),0)</f>
        <v>0</v>
      </c>
      <c r="G114" s="207"/>
      <c r="H114" s="207"/>
      <c r="I114" s="206">
        <f>IFERROR(INDEX(Lookup!$BJ$9:$BJ$3000,MATCH($A114,Lookup!$A$9:$A$3000,0)),0)</f>
        <v>0</v>
      </c>
      <c r="J114" s="206">
        <f>IFERROR(INDEX(Lookup!$BI$9:$BI$3000,MATCH($A114,Lookup!$A$9:$A$3000,0)),0)</f>
        <v>0</v>
      </c>
      <c r="K114" s="206">
        <f>IFERROR(INDEX(Lookup!$BH$9:$BH$3000,MATCH($A114,Lookup!$A$9:$A$3000,0)),0)</f>
        <v>0</v>
      </c>
      <c r="L114" s="206">
        <f t="shared" si="5"/>
        <v>0</v>
      </c>
      <c r="O114" s="182">
        <f t="shared" si="6"/>
        <v>1</v>
      </c>
    </row>
    <row r="115" spans="1:15" x14ac:dyDescent="0.2">
      <c r="A115" s="182" t="str">
        <f>+'02'!A23</f>
        <v>12120-A09</v>
      </c>
      <c r="C115" s="182" t="str">
        <f>IFERROR(LEFT(IFERROR(INDEX(Sheet5!$C$2:$C$1300,MATCH($A115,Sheet5!$A$2:$A$1300,0)),"-"),FIND(",",IFERROR(INDEX(Sheet5!$C$2:$C$1300,MATCH($A115,Sheet5!$A$2:$A$1300,0)),"-"),1)-1),IFERROR(INDEX(Sheet5!$C$2:$C$1300,MATCH($A115,Sheet5!$A$2:$A$1300,0)),"-"))</f>
        <v xml:space="preserve">Cleaning - Common-11 Franklin St                            </v>
      </c>
      <c r="D115" s="206">
        <f>IFERROR(INDEX(Lookup!$BG$9:$BG$3000,MATCH($A115,Lookup!$A$9:$A$3000,0)),0)</f>
        <v>0</v>
      </c>
      <c r="E115" s="206">
        <f>IFERROR(INDEX(Lookup!$BF$9:$BF$3000,MATCH($A115,Lookup!$A$9:$A$3000,0)),0)</f>
        <v>0</v>
      </c>
      <c r="F115" s="206">
        <f>IFERROR(INDEX(Lookup!$BE$9:$BE$3000,MATCH($A115,Lookup!$A$9:$A$3000,0)),0)</f>
        <v>0</v>
      </c>
      <c r="G115" s="207"/>
      <c r="H115" s="207"/>
      <c r="I115" s="206">
        <f>IFERROR(INDEX(Lookup!$BJ$9:$BJ$3000,MATCH($A115,Lookup!$A$9:$A$3000,0)),0)</f>
        <v>0</v>
      </c>
      <c r="J115" s="206">
        <f>IFERROR(INDEX(Lookup!$BI$9:$BI$3000,MATCH($A115,Lookup!$A$9:$A$3000,0)),0)</f>
        <v>0</v>
      </c>
      <c r="K115" s="206">
        <f>IFERROR(INDEX(Lookup!$BH$9:$BH$3000,MATCH($A115,Lookup!$A$9:$A$3000,0)),0)</f>
        <v>0</v>
      </c>
      <c r="L115" s="206">
        <f t="shared" si="5"/>
        <v>0</v>
      </c>
      <c r="O115" s="182">
        <f t="shared" si="6"/>
        <v>1</v>
      </c>
    </row>
    <row r="116" spans="1:15" x14ac:dyDescent="0.2">
      <c r="A116" s="182" t="str">
        <f>+'02'!A24</f>
        <v>12120-A10</v>
      </c>
      <c r="C116" s="182" t="str">
        <f>IFERROR(LEFT(IFERROR(INDEX(Sheet5!$C$2:$C$1300,MATCH($A116,Sheet5!$A$2:$A$1300,0)),"-"),FIND(",",IFERROR(INDEX(Sheet5!$C$2:$C$1300,MATCH($A116,Sheet5!$A$2:$A$1300,0)),"-"),1)-1),IFERROR(INDEX(Sheet5!$C$2:$C$1300,MATCH($A116,Sheet5!$A$2:$A$1300,0)),"-"))</f>
        <v xml:space="preserve">Cleaning - Common-15 Franklin St                            </v>
      </c>
      <c r="D116" s="206">
        <f>IFERROR(INDEX(Lookup!$BG$9:$BG$3000,MATCH($A116,Lookup!$A$9:$A$3000,0)),0)</f>
        <v>0</v>
      </c>
      <c r="E116" s="206">
        <f>IFERROR(INDEX(Lookup!$BF$9:$BF$3000,MATCH($A116,Lookup!$A$9:$A$3000,0)),0)</f>
        <v>0</v>
      </c>
      <c r="F116" s="206">
        <f>IFERROR(INDEX(Lookup!$BE$9:$BE$3000,MATCH($A116,Lookup!$A$9:$A$3000,0)),0)</f>
        <v>0</v>
      </c>
      <c r="G116" s="207"/>
      <c r="H116" s="207"/>
      <c r="I116" s="206">
        <f>IFERROR(INDEX(Lookup!$BJ$9:$BJ$3000,MATCH($A116,Lookup!$A$9:$A$3000,0)),0)</f>
        <v>0</v>
      </c>
      <c r="J116" s="206">
        <f>IFERROR(INDEX(Lookup!$BI$9:$BI$3000,MATCH($A116,Lookup!$A$9:$A$3000,0)),0)</f>
        <v>0</v>
      </c>
      <c r="K116" s="206">
        <f>IFERROR(INDEX(Lookup!$BH$9:$BH$3000,MATCH($A116,Lookup!$A$9:$A$3000,0)),0)</f>
        <v>0</v>
      </c>
      <c r="L116" s="206">
        <f t="shared" si="5"/>
        <v>0</v>
      </c>
      <c r="O116" s="182">
        <f t="shared" si="6"/>
        <v>1</v>
      </c>
    </row>
    <row r="117" spans="1:15" x14ac:dyDescent="0.2">
      <c r="A117" s="182" t="str">
        <f>+'02'!A25</f>
        <v>12120-A14</v>
      </c>
      <c r="C117" s="182" t="str">
        <f>IFERROR(LEFT(IFERROR(INDEX(Sheet5!$C$2:$C$1300,MATCH($A117,Sheet5!$A$2:$A$1300,0)),"-"),FIND(",",IFERROR(INDEX(Sheet5!$C$2:$C$1300,MATCH($A117,Sheet5!$A$2:$A$1300,0)),"-"),1)-1),IFERROR(INDEX(Sheet5!$C$2:$C$1300,MATCH($A117,Sheet5!$A$2:$A$1300,0)),"-"))</f>
        <v xml:space="preserve">Cleaning - Common-120 Queen Road                            </v>
      </c>
      <c r="D117" s="206">
        <f>IFERROR(INDEX(Lookup!$BG$9:$BG$3000,MATCH($A117,Lookup!$A$9:$A$3000,0)),0)</f>
        <v>0</v>
      </c>
      <c r="E117" s="206">
        <f>IFERROR(INDEX(Lookup!$BF$9:$BF$3000,MATCH($A117,Lookup!$A$9:$A$3000,0)),0)</f>
        <v>0</v>
      </c>
      <c r="F117" s="206">
        <f>IFERROR(INDEX(Lookup!$BE$9:$BE$3000,MATCH($A117,Lookup!$A$9:$A$3000,0)),0)</f>
        <v>0</v>
      </c>
      <c r="G117" s="207"/>
      <c r="H117" s="207"/>
      <c r="I117" s="206">
        <f>IFERROR(INDEX(Lookup!$BJ$9:$BJ$3000,MATCH($A117,Lookup!$A$9:$A$3000,0)),0)</f>
        <v>0</v>
      </c>
      <c r="J117" s="206">
        <f>IFERROR(INDEX(Lookup!$BI$9:$BI$3000,MATCH($A117,Lookup!$A$9:$A$3000,0)),0)</f>
        <v>0</v>
      </c>
      <c r="K117" s="206">
        <f>IFERROR(INDEX(Lookup!$BH$9:$BH$3000,MATCH($A117,Lookup!$A$9:$A$3000,0)),0)</f>
        <v>0</v>
      </c>
      <c r="L117" s="206">
        <f t="shared" si="5"/>
        <v>0</v>
      </c>
      <c r="O117" s="182">
        <f t="shared" si="6"/>
        <v>1</v>
      </c>
    </row>
    <row r="118" spans="1:15" x14ac:dyDescent="0.2">
      <c r="A118" s="182" t="str">
        <f>+'02'!A26</f>
        <v>12120-A15</v>
      </c>
      <c r="C118" s="182" t="str">
        <f>IFERROR(LEFT(IFERROR(INDEX(Sheet5!$C$2:$C$1300,MATCH($A118,Sheet5!$A$2:$A$1300,0)),"-"),FIND(",",IFERROR(INDEX(Sheet5!$C$2:$C$1300,MATCH($A118,Sheet5!$A$2:$A$1300,0)),"-"),1)-1),IFERROR(INDEX(Sheet5!$C$2:$C$1300,MATCH($A118,Sheet5!$A$2:$A$1300,0)),"-"))</f>
        <v xml:space="preserve">Cleaning - Common-236 Queen Road                            </v>
      </c>
      <c r="D118" s="206">
        <f>IFERROR(INDEX(Lookup!$BG$9:$BG$3000,MATCH($A118,Lookup!$A$9:$A$3000,0)),0)</f>
        <v>0</v>
      </c>
      <c r="E118" s="206">
        <f>IFERROR(INDEX(Lookup!$BF$9:$BF$3000,MATCH($A118,Lookup!$A$9:$A$3000,0)),0)</f>
        <v>0</v>
      </c>
      <c r="F118" s="206">
        <f>IFERROR(INDEX(Lookup!$BE$9:$BE$3000,MATCH($A118,Lookup!$A$9:$A$3000,0)),0)</f>
        <v>0</v>
      </c>
      <c r="G118" s="207"/>
      <c r="H118" s="207"/>
      <c r="I118" s="206">
        <f>IFERROR(INDEX(Lookup!$BJ$9:$BJ$3000,MATCH($A118,Lookup!$A$9:$A$3000,0)),0)</f>
        <v>0</v>
      </c>
      <c r="J118" s="206">
        <f>IFERROR(INDEX(Lookup!$BI$9:$BI$3000,MATCH($A118,Lookup!$A$9:$A$3000,0)),0)</f>
        <v>0</v>
      </c>
      <c r="K118" s="206">
        <f>IFERROR(INDEX(Lookup!$BH$9:$BH$3000,MATCH($A118,Lookup!$A$9:$A$3000,0)),0)</f>
        <v>0</v>
      </c>
      <c r="L118" s="206">
        <f t="shared" si="5"/>
        <v>0</v>
      </c>
      <c r="O118" s="182">
        <f t="shared" si="6"/>
        <v>1</v>
      </c>
    </row>
    <row r="119" spans="1:15" x14ac:dyDescent="0.2">
      <c r="A119" s="182" t="str">
        <f>+'02'!A27</f>
        <v>12120-A16</v>
      </c>
      <c r="C119" s="182" t="str">
        <f>IFERROR(LEFT(IFERROR(INDEX(Sheet5!$C$2:$C$1300,MATCH($A119,Sheet5!$A$2:$A$1300,0)),"-"),FIND(",",IFERROR(INDEX(Sheet5!$C$2:$C$1300,MATCH($A119,Sheet5!$A$2:$A$1300,0)),"-"),1)-1),IFERROR(INDEX(Sheet5!$C$2:$C$1300,MATCH($A119,Sheet5!$A$2:$A$1300,0)),"-"))</f>
        <v xml:space="preserve">Cleaning - Common-534 Queen Road                            </v>
      </c>
      <c r="D119" s="206">
        <f>IFERROR(INDEX(Lookup!$BG$9:$BG$3000,MATCH($A119,Lookup!$A$9:$A$3000,0)),0)</f>
        <v>0</v>
      </c>
      <c r="E119" s="206">
        <f>IFERROR(INDEX(Lookup!$BF$9:$BF$3000,MATCH($A119,Lookup!$A$9:$A$3000,0)),0)</f>
        <v>0</v>
      </c>
      <c r="F119" s="206">
        <f>IFERROR(INDEX(Lookup!$BE$9:$BE$3000,MATCH($A119,Lookup!$A$9:$A$3000,0)),0)</f>
        <v>0</v>
      </c>
      <c r="G119" s="207"/>
      <c r="H119" s="207"/>
      <c r="I119" s="206">
        <f>IFERROR(INDEX(Lookup!$BJ$9:$BJ$3000,MATCH($A119,Lookup!$A$9:$A$3000,0)),0)</f>
        <v>0</v>
      </c>
      <c r="J119" s="206">
        <f>IFERROR(INDEX(Lookup!$BI$9:$BI$3000,MATCH($A119,Lookup!$A$9:$A$3000,0)),0)</f>
        <v>0</v>
      </c>
      <c r="K119" s="206">
        <f>IFERROR(INDEX(Lookup!$BH$9:$BH$3000,MATCH($A119,Lookup!$A$9:$A$3000,0)),0)</f>
        <v>0</v>
      </c>
      <c r="L119" s="206">
        <f t="shared" si="5"/>
        <v>0</v>
      </c>
      <c r="O119" s="182">
        <f t="shared" si="6"/>
        <v>1</v>
      </c>
    </row>
    <row r="120" spans="1:15" x14ac:dyDescent="0.2">
      <c r="A120" s="182" t="str">
        <f>+'02'!A28</f>
        <v>12140-A01</v>
      </c>
      <c r="C120" s="182" t="str">
        <f>IFERROR(LEFT(IFERROR(INDEX(Sheet5!$C$2:$C$1300,MATCH($A120,Sheet5!$A$2:$A$1300,0)),"-"),FIND(",",IFERROR(INDEX(Sheet5!$C$2:$C$1300,MATCH($A120,Sheet5!$A$2:$A$1300,0)),"-"),1)-1),IFERROR(INDEX(Sheet5!$C$2:$C$1300,MATCH($A120,Sheet5!$A$2:$A$1300,0)),"-"))</f>
        <v xml:space="preserve">Cleaning - Contract-6 Circuit Dr                            </v>
      </c>
      <c r="D120" s="206">
        <f>IFERROR(INDEX(Lookup!$BG$9:$BG$3000,MATCH($A120,Lookup!$A$9:$A$3000,0)),0)</f>
        <v>0</v>
      </c>
      <c r="E120" s="206">
        <f>IFERROR(INDEX(Lookup!$BF$9:$BF$3000,MATCH($A120,Lookup!$A$9:$A$3000,0)),0)</f>
        <v>0</v>
      </c>
      <c r="F120" s="206">
        <f>IFERROR(INDEX(Lookup!$BE$9:$BE$3000,MATCH($A120,Lookup!$A$9:$A$3000,0)),0)</f>
        <v>0</v>
      </c>
      <c r="G120" s="207"/>
      <c r="H120" s="207"/>
      <c r="I120" s="206">
        <f>IFERROR(INDEX(Lookup!$BJ$9:$BJ$3000,MATCH($A120,Lookup!$A$9:$A$3000,0)),0)</f>
        <v>0</v>
      </c>
      <c r="J120" s="206">
        <f>IFERROR(INDEX(Lookup!$BI$9:$BI$3000,MATCH($A120,Lookup!$A$9:$A$3000,0)),0)</f>
        <v>0</v>
      </c>
      <c r="K120" s="206">
        <f>IFERROR(INDEX(Lookup!$BH$9:$BH$3000,MATCH($A120,Lookup!$A$9:$A$3000,0)),0)</f>
        <v>0</v>
      </c>
      <c r="L120" s="206">
        <f t="shared" si="5"/>
        <v>0</v>
      </c>
      <c r="O120" s="182">
        <f t="shared" si="6"/>
        <v>1</v>
      </c>
    </row>
    <row r="121" spans="1:15" x14ac:dyDescent="0.2">
      <c r="A121" s="182" t="str">
        <f>+'02'!A29</f>
        <v>12140-A02</v>
      </c>
      <c r="C121" s="182" t="str">
        <f>IFERROR(LEFT(IFERROR(INDEX(Sheet5!$C$2:$C$1300,MATCH($A121,Sheet5!$A$2:$A$1300,0)),"-"),FIND(",",IFERROR(INDEX(Sheet5!$C$2:$C$1300,MATCH($A121,Sheet5!$A$2:$A$1300,0)),"-"),1)-1),IFERROR(INDEX(Sheet5!$C$2:$C$1300,MATCH($A121,Sheet5!$A$2:$A$1300,0)),"-"))</f>
        <v xml:space="preserve">Cleaning - Contract-200 East Tce                            </v>
      </c>
      <c r="D121" s="206">
        <f>IFERROR(INDEX(Lookup!$BG$9:$BG$3000,MATCH($A121,Lookup!$A$9:$A$3000,0)),0)</f>
        <v>3877.77</v>
      </c>
      <c r="E121" s="206">
        <f>IFERROR(INDEX(Lookup!$BF$9:$BF$3000,MATCH($A121,Lookup!$A$9:$A$3000,0)),0)</f>
        <v>3174.69</v>
      </c>
      <c r="F121" s="206">
        <f>IFERROR(INDEX(Lookup!$BE$9:$BE$3000,MATCH($A121,Lookup!$A$9:$A$3000,0)),0)</f>
        <v>3539.7</v>
      </c>
      <c r="G121" s="207"/>
      <c r="H121" s="207"/>
      <c r="I121" s="206">
        <f>IFERROR(INDEX(Lookup!$BJ$9:$BJ$3000,MATCH($A121,Lookup!$A$9:$A$3000,0)),0)</f>
        <v>44669.32</v>
      </c>
      <c r="J121" s="206">
        <f>IFERROR(INDEX(Lookup!$BI$9:$BI$3000,MATCH($A121,Lookup!$A$9:$A$3000,0)),0)</f>
        <v>42278.19</v>
      </c>
      <c r="K121" s="206">
        <f>IFERROR(INDEX(Lookup!$BH$9:$BH$3000,MATCH($A121,Lookup!$A$9:$A$3000,0)),0)</f>
        <v>47416.989999999991</v>
      </c>
      <c r="L121" s="206">
        <f t="shared" si="5"/>
        <v>5138.7999999999884</v>
      </c>
      <c r="O121" s="182">
        <f t="shared" si="6"/>
        <v>1</v>
      </c>
    </row>
    <row r="122" spans="1:15" x14ac:dyDescent="0.2">
      <c r="A122" s="182" t="str">
        <f>+'02'!A30</f>
        <v>12140-A03</v>
      </c>
      <c r="C122" s="182" t="str">
        <f>IFERROR(LEFT(IFERROR(INDEX(Sheet5!$C$2:$C$1300,MATCH($A122,Sheet5!$A$2:$A$1300,0)),"-"),FIND(",",IFERROR(INDEX(Sheet5!$C$2:$C$1300,MATCH($A122,Sheet5!$A$2:$A$1300,0)),"-"),1)-1),IFERROR(INDEX(Sheet5!$C$2:$C$1300,MATCH($A122,Sheet5!$A$2:$A$1300,0)),"-"))</f>
        <v xml:space="preserve">Cleaning - Contract-33 Franklin St                          </v>
      </c>
      <c r="D122" s="206">
        <f>IFERROR(INDEX(Lookup!$BG$9:$BG$3000,MATCH($A122,Lookup!$A$9:$A$3000,0)),0)</f>
        <v>4867.91</v>
      </c>
      <c r="E122" s="206">
        <f>IFERROR(INDEX(Lookup!$BF$9:$BF$3000,MATCH($A122,Lookup!$A$9:$A$3000,0)),0)</f>
        <v>3981.47</v>
      </c>
      <c r="F122" s="206">
        <f>IFERROR(INDEX(Lookup!$BE$9:$BE$3000,MATCH($A122,Lookup!$A$9:$A$3000,0)),0)</f>
        <v>3772.35</v>
      </c>
      <c r="G122" s="207"/>
      <c r="H122" s="207"/>
      <c r="I122" s="206">
        <f>IFERROR(INDEX(Lookup!$BJ$9:$BJ$3000,MATCH($A122,Lookup!$A$9:$A$3000,0)),0)</f>
        <v>51856.650000000009</v>
      </c>
      <c r="J122" s="206">
        <f>IFERROR(INDEX(Lookup!$BI$9:$BI$3000,MATCH($A122,Lookup!$A$9:$A$3000,0)),0)</f>
        <v>55862.94</v>
      </c>
      <c r="K122" s="206">
        <f>IFERROR(INDEX(Lookup!$BH$9:$BH$3000,MATCH($A122,Lookup!$A$9:$A$3000,0)),0)</f>
        <v>43466.559999999998</v>
      </c>
      <c r="L122" s="206">
        <f t="shared" si="5"/>
        <v>-12396.380000000005</v>
      </c>
      <c r="O122" s="182">
        <f t="shared" si="6"/>
        <v>1</v>
      </c>
    </row>
    <row r="123" spans="1:15" x14ac:dyDescent="0.2">
      <c r="A123" s="182" t="str">
        <f>+'02'!A31</f>
        <v>12140-A04</v>
      </c>
      <c r="C123" s="182" t="str">
        <f>IFERROR(LEFT(IFERROR(INDEX(Sheet5!$C$2:$C$1300,MATCH($A123,Sheet5!$A$2:$A$1300,0)),"-"),FIND(",",IFERROR(INDEX(Sheet5!$C$2:$C$1300,MATCH($A123,Sheet5!$A$2:$A$1300,0)),"-"),1)-1),IFERROR(INDEX(Sheet5!$C$2:$C$1300,MATCH($A123,Sheet5!$A$2:$A$1300,0)),"-"))</f>
        <v xml:space="preserve">Cleaning - Contract-174 Fullarton Rd                        </v>
      </c>
      <c r="D123" s="206">
        <f>IFERROR(INDEX(Lookup!$BG$9:$BG$3000,MATCH($A123,Lookup!$A$9:$A$3000,0)),0)</f>
        <v>2004.72</v>
      </c>
      <c r="E123" s="206">
        <f>IFERROR(INDEX(Lookup!$BF$9:$BF$3000,MATCH($A123,Lookup!$A$9:$A$3000,0)),0)</f>
        <v>1519.29</v>
      </c>
      <c r="F123" s="206">
        <f>IFERROR(INDEX(Lookup!$BE$9:$BE$3000,MATCH($A123,Lookup!$A$9:$A$3000,0)),0)</f>
        <v>5682.63</v>
      </c>
      <c r="G123" s="207"/>
      <c r="H123" s="207"/>
      <c r="I123" s="206">
        <f>IFERROR(INDEX(Lookup!$BJ$9:$BJ$3000,MATCH($A123,Lookup!$A$9:$A$3000,0)),0)</f>
        <v>24394.380000000005</v>
      </c>
      <c r="J123" s="206">
        <f>IFERROR(INDEX(Lookup!$BI$9:$BI$3000,MATCH($A123,Lookup!$A$9:$A$3000,0)),0)</f>
        <v>21687.780000000002</v>
      </c>
      <c r="K123" s="206">
        <f>IFERROR(INDEX(Lookup!$BH$9:$BH$3000,MATCH($A123,Lookup!$A$9:$A$3000,0)),0)</f>
        <v>22160.58</v>
      </c>
      <c r="L123" s="206">
        <f t="shared" si="5"/>
        <v>472.79999999999927</v>
      </c>
      <c r="O123" s="182">
        <f t="shared" si="6"/>
        <v>1</v>
      </c>
    </row>
    <row r="124" spans="1:15" x14ac:dyDescent="0.2">
      <c r="A124" s="182" t="str">
        <f>+'02'!A32</f>
        <v>12140-A05</v>
      </c>
      <c r="C124" s="182" t="str">
        <f>IFERROR(LEFT(IFERROR(INDEX(Sheet5!$C$2:$C$1300,MATCH($A124,Sheet5!$A$2:$A$1300,0)),"-"),FIND(",",IFERROR(INDEX(Sheet5!$C$2:$C$1300,MATCH($A124,Sheet5!$A$2:$A$1300,0)),"-"),1)-1),IFERROR(INDEX(Sheet5!$C$2:$C$1300,MATCH($A124,Sheet5!$A$2:$A$1300,0)),"-"))</f>
        <v xml:space="preserve">Cleaning - Contract-26a Grote St                            </v>
      </c>
      <c r="D124" s="206">
        <f>IFERROR(INDEX(Lookup!$BG$9:$BG$3000,MATCH($A124,Lookup!$A$9:$A$3000,0)),0)</f>
        <v>0</v>
      </c>
      <c r="E124" s="206">
        <f>IFERROR(INDEX(Lookup!$BF$9:$BF$3000,MATCH($A124,Lookup!$A$9:$A$3000,0)),0)</f>
        <v>0</v>
      </c>
      <c r="F124" s="206">
        <f>IFERROR(INDEX(Lookup!$BE$9:$BE$3000,MATCH($A124,Lookup!$A$9:$A$3000,0)),0)</f>
        <v>0</v>
      </c>
      <c r="G124" s="207"/>
      <c r="H124" s="207"/>
      <c r="I124" s="206">
        <f>IFERROR(INDEX(Lookup!$BJ$9:$BJ$3000,MATCH($A124,Lookup!$A$9:$A$3000,0)),0)</f>
        <v>0</v>
      </c>
      <c r="J124" s="206">
        <f>IFERROR(INDEX(Lookup!$BI$9:$BI$3000,MATCH($A124,Lookup!$A$9:$A$3000,0)),0)</f>
        <v>0</v>
      </c>
      <c r="K124" s="206">
        <f>IFERROR(INDEX(Lookup!$BH$9:$BH$3000,MATCH($A124,Lookup!$A$9:$A$3000,0)),0)</f>
        <v>0</v>
      </c>
      <c r="L124" s="206">
        <f t="shared" si="5"/>
        <v>0</v>
      </c>
      <c r="O124" s="182">
        <f t="shared" si="6"/>
        <v>1</v>
      </c>
    </row>
    <row r="125" spans="1:15" x14ac:dyDescent="0.2">
      <c r="A125" s="182" t="str">
        <f>+'02'!A33</f>
        <v>12140-A06</v>
      </c>
      <c r="C125" s="182" t="str">
        <f>IFERROR(LEFT(IFERROR(INDEX(Sheet5!$C$2:$C$1300,MATCH($A125,Sheet5!$A$2:$A$1300,0)),"-"),FIND(",",IFERROR(INDEX(Sheet5!$C$2:$C$1300,MATCH($A125,Sheet5!$A$2:$A$1300,0)),"-"),1)-1),IFERROR(INDEX(Sheet5!$C$2:$C$1300,MATCH($A125,Sheet5!$A$2:$A$1300,0)),"-"))</f>
        <v xml:space="preserve">Cleaning - Contract-31 Franklin St                          </v>
      </c>
      <c r="D125" s="206">
        <f>IFERROR(INDEX(Lookup!$BG$9:$BG$3000,MATCH($A125,Lookup!$A$9:$A$3000,0)),0)</f>
        <v>1174.3499999999999</v>
      </c>
      <c r="E125" s="206">
        <f>IFERROR(INDEX(Lookup!$BF$9:$BF$3000,MATCH($A125,Lookup!$A$9:$A$3000,0)),0)</f>
        <v>1662.71</v>
      </c>
      <c r="F125" s="206">
        <f>IFERROR(INDEX(Lookup!$BE$9:$BE$3000,MATCH($A125,Lookup!$A$9:$A$3000,0)),0)</f>
        <v>1060.23</v>
      </c>
      <c r="G125" s="207"/>
      <c r="H125" s="207"/>
      <c r="I125" s="206">
        <f>IFERROR(INDEX(Lookup!$BJ$9:$BJ$3000,MATCH($A125,Lookup!$A$9:$A$3000,0)),0)</f>
        <v>20744.889999999996</v>
      </c>
      <c r="J125" s="206">
        <f>IFERROR(INDEX(Lookup!$BI$9:$BI$3000,MATCH($A125,Lookup!$A$9:$A$3000,0)),0)</f>
        <v>18663.469999999998</v>
      </c>
      <c r="K125" s="206">
        <f>IFERROR(INDEX(Lookup!$BH$9:$BH$3000,MATCH($A125,Lookup!$A$9:$A$3000,0)),0)</f>
        <v>9659.23</v>
      </c>
      <c r="L125" s="206">
        <f t="shared" si="5"/>
        <v>-9004.239999999998</v>
      </c>
      <c r="O125" s="182">
        <f t="shared" si="6"/>
        <v>1</v>
      </c>
    </row>
    <row r="126" spans="1:15" x14ac:dyDescent="0.2">
      <c r="A126" s="182" t="str">
        <f>+'02'!A34</f>
        <v>12140-A07</v>
      </c>
      <c r="C126" s="182" t="str">
        <f>IFERROR(LEFT(IFERROR(INDEX(Sheet5!$C$2:$C$1300,MATCH($A126,Sheet5!$A$2:$A$1300,0)),"-"),FIND(",",IFERROR(INDEX(Sheet5!$C$2:$C$1300,MATCH($A126,Sheet5!$A$2:$A$1300,0)),"-"),1)-1),IFERROR(INDEX(Sheet5!$C$2:$C$1300,MATCH($A126,Sheet5!$A$2:$A$1300,0)),"-"))</f>
        <v xml:space="preserve">Cleaning - Contract-25 Franklin St                          </v>
      </c>
      <c r="D126" s="206">
        <f>IFERROR(INDEX(Lookup!$BG$9:$BG$3000,MATCH($A126,Lookup!$A$9:$A$3000,0)),0)</f>
        <v>6914.14</v>
      </c>
      <c r="E126" s="206">
        <f>IFERROR(INDEX(Lookup!$BF$9:$BF$3000,MATCH($A126,Lookup!$A$9:$A$3000,0)),0)</f>
        <v>10179.49</v>
      </c>
      <c r="F126" s="206">
        <f>IFERROR(INDEX(Lookup!$BE$9:$BE$3000,MATCH($A126,Lookup!$A$9:$A$3000,0)),0)</f>
        <v>20720.37</v>
      </c>
      <c r="G126" s="207"/>
      <c r="H126" s="207"/>
      <c r="I126" s="206">
        <f>IFERROR(INDEX(Lookup!$BJ$9:$BJ$3000,MATCH($A126,Lookup!$A$9:$A$3000,0)),0)</f>
        <v>96924.419999999984</v>
      </c>
      <c r="J126" s="206">
        <f>IFERROR(INDEX(Lookup!$BI$9:$BI$3000,MATCH($A126,Lookup!$A$9:$A$3000,0)),0)</f>
        <v>106464.33000000002</v>
      </c>
      <c r="K126" s="206">
        <f>IFERROR(INDEX(Lookup!$BH$9:$BH$3000,MATCH($A126,Lookup!$A$9:$A$3000,0)),0)</f>
        <v>76909.26999999999</v>
      </c>
      <c r="L126" s="206">
        <f t="shared" si="5"/>
        <v>-29555.060000000027</v>
      </c>
      <c r="O126" s="182">
        <f t="shared" ref="O126:O157" si="7">+IF(A126&gt;0,1,0)</f>
        <v>1</v>
      </c>
    </row>
    <row r="127" spans="1:15" x14ac:dyDescent="0.2">
      <c r="A127" s="182" t="str">
        <f>+'02'!A35</f>
        <v>12140-A08</v>
      </c>
      <c r="C127" s="182" t="str">
        <f>IFERROR(LEFT(IFERROR(INDEX(Sheet5!$C$2:$C$1300,MATCH($A127,Sheet5!$A$2:$A$1300,0)),"-"),FIND(",",IFERROR(INDEX(Sheet5!$C$2:$C$1300,MATCH($A127,Sheet5!$A$2:$A$1300,0)),"-"),1)-1),IFERROR(INDEX(Sheet5!$C$2:$C$1300,MATCH($A127,Sheet5!$A$2:$A$1300,0)),"-"))</f>
        <v xml:space="preserve">Cleaning - Contract-23 Frankin St                           </v>
      </c>
      <c r="D127" s="206">
        <f>IFERROR(INDEX(Lookup!$BG$9:$BG$3000,MATCH($A127,Lookup!$A$9:$A$3000,0)),0)</f>
        <v>0</v>
      </c>
      <c r="E127" s="206">
        <f>IFERROR(INDEX(Lookup!$BF$9:$BF$3000,MATCH($A127,Lookup!$A$9:$A$3000,0)),0)</f>
        <v>0</v>
      </c>
      <c r="F127" s="206">
        <f>IFERROR(INDEX(Lookup!$BE$9:$BE$3000,MATCH($A127,Lookup!$A$9:$A$3000,0)),0)</f>
        <v>0</v>
      </c>
      <c r="G127" s="207"/>
      <c r="H127" s="207"/>
      <c r="I127" s="206">
        <f>IFERROR(INDEX(Lookup!$BJ$9:$BJ$3000,MATCH($A127,Lookup!$A$9:$A$3000,0)),0)</f>
        <v>0</v>
      </c>
      <c r="J127" s="206">
        <f>IFERROR(INDEX(Lookup!$BI$9:$BI$3000,MATCH($A127,Lookup!$A$9:$A$3000,0)),0)</f>
        <v>0</v>
      </c>
      <c r="K127" s="206">
        <f>IFERROR(INDEX(Lookup!$BH$9:$BH$3000,MATCH($A127,Lookup!$A$9:$A$3000,0)),0)</f>
        <v>0</v>
      </c>
      <c r="L127" s="206">
        <f t="shared" si="5"/>
        <v>0</v>
      </c>
      <c r="O127" s="182">
        <f t="shared" si="7"/>
        <v>1</v>
      </c>
    </row>
    <row r="128" spans="1:15" x14ac:dyDescent="0.2">
      <c r="A128" s="182" t="str">
        <f>+'02'!A36</f>
        <v>12140-A09</v>
      </c>
      <c r="C128" s="182" t="str">
        <f>IFERROR(LEFT(IFERROR(INDEX(Sheet5!$C$2:$C$1300,MATCH($A128,Sheet5!$A$2:$A$1300,0)),"-"),FIND(",",IFERROR(INDEX(Sheet5!$C$2:$C$1300,MATCH($A128,Sheet5!$A$2:$A$1300,0)),"-"),1)-1),IFERROR(INDEX(Sheet5!$C$2:$C$1300,MATCH($A128,Sheet5!$A$2:$A$1300,0)),"-"))</f>
        <v xml:space="preserve">Cleaning - Contract-11 Franklin St                          </v>
      </c>
      <c r="D128" s="206">
        <f>IFERROR(INDEX(Lookup!$BG$9:$BG$3000,MATCH($A128,Lookup!$A$9:$A$3000,0)),0)</f>
        <v>0</v>
      </c>
      <c r="E128" s="206">
        <f>IFERROR(INDEX(Lookup!$BF$9:$BF$3000,MATCH($A128,Lookup!$A$9:$A$3000,0)),0)</f>
        <v>0</v>
      </c>
      <c r="F128" s="206">
        <f>IFERROR(INDEX(Lookup!$BE$9:$BE$3000,MATCH($A128,Lookup!$A$9:$A$3000,0)),0)</f>
        <v>0</v>
      </c>
      <c r="G128" s="207"/>
      <c r="H128" s="207"/>
      <c r="I128" s="206">
        <f>IFERROR(INDEX(Lookup!$BJ$9:$BJ$3000,MATCH($A128,Lookup!$A$9:$A$3000,0)),0)</f>
        <v>0</v>
      </c>
      <c r="J128" s="206">
        <f>IFERROR(INDEX(Lookup!$BI$9:$BI$3000,MATCH($A128,Lookup!$A$9:$A$3000,0)),0)</f>
        <v>0</v>
      </c>
      <c r="K128" s="206">
        <f>IFERROR(INDEX(Lookup!$BH$9:$BH$3000,MATCH($A128,Lookup!$A$9:$A$3000,0)),0)</f>
        <v>0</v>
      </c>
      <c r="L128" s="206">
        <f t="shared" si="5"/>
        <v>0</v>
      </c>
      <c r="O128" s="182">
        <f t="shared" si="7"/>
        <v>1</v>
      </c>
    </row>
    <row r="129" spans="1:15" x14ac:dyDescent="0.2">
      <c r="A129" s="182" t="str">
        <f>+'02'!A37</f>
        <v>12140-A10</v>
      </c>
      <c r="C129" s="182" t="str">
        <f>IFERROR(LEFT(IFERROR(INDEX(Sheet5!$C$2:$C$1300,MATCH($A129,Sheet5!$A$2:$A$1300,0)),"-"),FIND(",",IFERROR(INDEX(Sheet5!$C$2:$C$1300,MATCH($A129,Sheet5!$A$2:$A$1300,0)),"-"),1)-1),IFERROR(INDEX(Sheet5!$C$2:$C$1300,MATCH($A129,Sheet5!$A$2:$A$1300,0)),"-"))</f>
        <v xml:space="preserve">Cleaning - Contract-15 Franklin St                          </v>
      </c>
      <c r="D129" s="206">
        <f>IFERROR(INDEX(Lookup!$BG$9:$BG$3000,MATCH($A129,Lookup!$A$9:$A$3000,0)),0)</f>
        <v>0</v>
      </c>
      <c r="E129" s="206">
        <f>IFERROR(INDEX(Lookup!$BF$9:$BF$3000,MATCH($A129,Lookup!$A$9:$A$3000,0)),0)</f>
        <v>0</v>
      </c>
      <c r="F129" s="206">
        <f>IFERROR(INDEX(Lookup!$BE$9:$BE$3000,MATCH($A129,Lookup!$A$9:$A$3000,0)),0)</f>
        <v>0</v>
      </c>
      <c r="G129" s="207"/>
      <c r="H129" s="207"/>
      <c r="I129" s="206">
        <f>IFERROR(INDEX(Lookup!$BJ$9:$BJ$3000,MATCH($A129,Lookup!$A$9:$A$3000,0)),0)</f>
        <v>0</v>
      </c>
      <c r="J129" s="206">
        <f>IFERROR(INDEX(Lookup!$BI$9:$BI$3000,MATCH($A129,Lookup!$A$9:$A$3000,0)),0)</f>
        <v>0</v>
      </c>
      <c r="K129" s="206">
        <f>IFERROR(INDEX(Lookup!$BH$9:$BH$3000,MATCH($A129,Lookup!$A$9:$A$3000,0)),0)</f>
        <v>0</v>
      </c>
      <c r="L129" s="206">
        <f t="shared" si="5"/>
        <v>0</v>
      </c>
      <c r="O129" s="182">
        <f t="shared" si="7"/>
        <v>1</v>
      </c>
    </row>
    <row r="130" spans="1:15" x14ac:dyDescent="0.2">
      <c r="A130" s="182" t="str">
        <f>+'02'!A38</f>
        <v>12140-A14</v>
      </c>
      <c r="C130" s="182" t="str">
        <f>IFERROR(LEFT(IFERROR(INDEX(Sheet5!$C$2:$C$1300,MATCH($A130,Sheet5!$A$2:$A$1300,0)),"-"),FIND(",",IFERROR(INDEX(Sheet5!$C$2:$C$1300,MATCH($A130,Sheet5!$A$2:$A$1300,0)),"-"),1)-1),IFERROR(INDEX(Sheet5!$C$2:$C$1300,MATCH($A130,Sheet5!$A$2:$A$1300,0)),"-"))</f>
        <v xml:space="preserve">Cleaning - Contract-120 Queen Road                          </v>
      </c>
      <c r="D130" s="206">
        <f>IFERROR(INDEX(Lookup!$BG$9:$BG$3000,MATCH($A130,Lookup!$A$9:$A$3000,0)),0)</f>
        <v>0</v>
      </c>
      <c r="E130" s="206">
        <f>IFERROR(INDEX(Lookup!$BF$9:$BF$3000,MATCH($A130,Lookup!$A$9:$A$3000,0)),0)</f>
        <v>0</v>
      </c>
      <c r="F130" s="206">
        <f>IFERROR(INDEX(Lookup!$BE$9:$BE$3000,MATCH($A130,Lookup!$A$9:$A$3000,0)),0)</f>
        <v>0</v>
      </c>
      <c r="G130" s="207"/>
      <c r="H130" s="207"/>
      <c r="I130" s="206">
        <f>IFERROR(INDEX(Lookup!$BJ$9:$BJ$3000,MATCH($A130,Lookup!$A$9:$A$3000,0)),0)</f>
        <v>0</v>
      </c>
      <c r="J130" s="206">
        <f>IFERROR(INDEX(Lookup!$BI$9:$BI$3000,MATCH($A130,Lookup!$A$9:$A$3000,0)),0)</f>
        <v>0</v>
      </c>
      <c r="K130" s="206">
        <f>IFERROR(INDEX(Lookup!$BH$9:$BH$3000,MATCH($A130,Lookup!$A$9:$A$3000,0)),0)</f>
        <v>0</v>
      </c>
      <c r="L130" s="206">
        <f t="shared" si="5"/>
        <v>0</v>
      </c>
      <c r="O130" s="182">
        <f t="shared" si="7"/>
        <v>1</v>
      </c>
    </row>
    <row r="131" spans="1:15" x14ac:dyDescent="0.2">
      <c r="A131" s="182" t="str">
        <f>+'02'!A39</f>
        <v>12140-A15</v>
      </c>
      <c r="C131" s="182" t="str">
        <f>IFERROR(LEFT(IFERROR(INDEX(Sheet5!$C$2:$C$1300,MATCH($A131,Sheet5!$A$2:$A$1300,0)),"-"),FIND(",",IFERROR(INDEX(Sheet5!$C$2:$C$1300,MATCH($A131,Sheet5!$A$2:$A$1300,0)),"-"),1)-1),IFERROR(INDEX(Sheet5!$C$2:$C$1300,MATCH($A131,Sheet5!$A$2:$A$1300,0)),"-"))</f>
        <v xml:space="preserve">Cleaning - Contract-236 Queen Road                          </v>
      </c>
      <c r="D131" s="206">
        <f>IFERROR(INDEX(Lookup!$BG$9:$BG$3000,MATCH($A131,Lookup!$A$9:$A$3000,0)),0)</f>
        <v>0</v>
      </c>
      <c r="E131" s="206">
        <f>IFERROR(INDEX(Lookup!$BF$9:$BF$3000,MATCH($A131,Lookup!$A$9:$A$3000,0)),0)</f>
        <v>0</v>
      </c>
      <c r="F131" s="206">
        <f>IFERROR(INDEX(Lookup!$BE$9:$BE$3000,MATCH($A131,Lookup!$A$9:$A$3000,0)),0)</f>
        <v>0</v>
      </c>
      <c r="G131" s="207"/>
      <c r="H131" s="207"/>
      <c r="I131" s="206">
        <f>IFERROR(INDEX(Lookup!$BJ$9:$BJ$3000,MATCH($A131,Lookup!$A$9:$A$3000,0)),0)</f>
        <v>0</v>
      </c>
      <c r="J131" s="206">
        <f>IFERROR(INDEX(Lookup!$BI$9:$BI$3000,MATCH($A131,Lookup!$A$9:$A$3000,0)),0)</f>
        <v>0</v>
      </c>
      <c r="K131" s="206">
        <f>IFERROR(INDEX(Lookup!$BH$9:$BH$3000,MATCH($A131,Lookup!$A$9:$A$3000,0)),0)</f>
        <v>0</v>
      </c>
      <c r="L131" s="206">
        <f t="shared" si="5"/>
        <v>0</v>
      </c>
      <c r="O131" s="182">
        <f t="shared" si="7"/>
        <v>1</v>
      </c>
    </row>
    <row r="132" spans="1:15" x14ac:dyDescent="0.2">
      <c r="A132" s="182" t="str">
        <f>+'02'!A40</f>
        <v>12140-A16</v>
      </c>
      <c r="C132" s="182" t="str">
        <f>IFERROR(LEFT(IFERROR(INDEX(Sheet5!$C$2:$C$1300,MATCH($A132,Sheet5!$A$2:$A$1300,0)),"-"),FIND(",",IFERROR(INDEX(Sheet5!$C$2:$C$1300,MATCH($A132,Sheet5!$A$2:$A$1300,0)),"-"),1)-1),IFERROR(INDEX(Sheet5!$C$2:$C$1300,MATCH($A132,Sheet5!$A$2:$A$1300,0)),"-"))</f>
        <v xml:space="preserve">Cleaning - Contract-534 Queen Road                          </v>
      </c>
      <c r="D132" s="206">
        <f>IFERROR(INDEX(Lookup!$BG$9:$BG$3000,MATCH($A132,Lookup!$A$9:$A$3000,0)),0)</f>
        <v>0</v>
      </c>
      <c r="E132" s="206">
        <f>IFERROR(INDEX(Lookup!$BF$9:$BF$3000,MATCH($A132,Lookup!$A$9:$A$3000,0)),0)</f>
        <v>0</v>
      </c>
      <c r="F132" s="206">
        <f>IFERROR(INDEX(Lookup!$BE$9:$BE$3000,MATCH($A132,Lookup!$A$9:$A$3000,0)),0)</f>
        <v>0</v>
      </c>
      <c r="G132" s="207"/>
      <c r="H132" s="207"/>
      <c r="I132" s="206">
        <f>IFERROR(INDEX(Lookup!$BJ$9:$BJ$3000,MATCH($A132,Lookup!$A$9:$A$3000,0)),0)</f>
        <v>0</v>
      </c>
      <c r="J132" s="206">
        <f>IFERROR(INDEX(Lookup!$BI$9:$BI$3000,MATCH($A132,Lookup!$A$9:$A$3000,0)),0)</f>
        <v>0</v>
      </c>
      <c r="K132" s="206">
        <f>IFERROR(INDEX(Lookup!$BH$9:$BH$3000,MATCH($A132,Lookup!$A$9:$A$3000,0)),0)</f>
        <v>0</v>
      </c>
      <c r="L132" s="206">
        <f t="shared" si="5"/>
        <v>0</v>
      </c>
      <c r="O132" s="182">
        <f t="shared" si="7"/>
        <v>1</v>
      </c>
    </row>
    <row r="133" spans="1:15" x14ac:dyDescent="0.2">
      <c r="A133" s="182" t="str">
        <f>+'02'!A41</f>
        <v>12160-A01</v>
      </c>
      <c r="C133" s="182" t="str">
        <f>IFERROR(LEFT(IFERROR(INDEX(Sheet5!$C$2:$C$1300,MATCH($A133,Sheet5!$A$2:$A$1300,0)),"-"),FIND(",",IFERROR(INDEX(Sheet5!$C$2:$C$1300,MATCH($A133,Sheet5!$A$2:$A$1300,0)),"-"),1)-1),IFERROR(INDEX(Sheet5!$C$2:$C$1300,MATCH($A133,Sheet5!$A$2:$A$1300,0)),"-"))</f>
        <v xml:space="preserve">Cleaning - Toiletries-6 Circuit Dr                          </v>
      </c>
      <c r="D133" s="206">
        <f>IFERROR(INDEX(Lookup!$BG$9:$BG$3000,MATCH($A133,Lookup!$A$9:$A$3000,0)),0)</f>
        <v>0</v>
      </c>
      <c r="E133" s="206">
        <f>IFERROR(INDEX(Lookup!$BF$9:$BF$3000,MATCH($A133,Lookup!$A$9:$A$3000,0)),0)</f>
        <v>0</v>
      </c>
      <c r="F133" s="206">
        <f>IFERROR(INDEX(Lookup!$BE$9:$BE$3000,MATCH($A133,Lookup!$A$9:$A$3000,0)),0)</f>
        <v>0</v>
      </c>
      <c r="G133" s="207"/>
      <c r="H133" s="207"/>
      <c r="I133" s="206">
        <f>IFERROR(INDEX(Lookup!$BJ$9:$BJ$3000,MATCH($A133,Lookup!$A$9:$A$3000,0)),0)</f>
        <v>0</v>
      </c>
      <c r="J133" s="206">
        <f>IFERROR(INDEX(Lookup!$BI$9:$BI$3000,MATCH($A133,Lookup!$A$9:$A$3000,0)),0)</f>
        <v>0</v>
      </c>
      <c r="K133" s="206">
        <f>IFERROR(INDEX(Lookup!$BH$9:$BH$3000,MATCH($A133,Lookup!$A$9:$A$3000,0)),0)</f>
        <v>0</v>
      </c>
      <c r="L133" s="206">
        <f t="shared" si="5"/>
        <v>0</v>
      </c>
      <c r="O133" s="182">
        <f t="shared" si="7"/>
        <v>1</v>
      </c>
    </row>
    <row r="134" spans="1:15" x14ac:dyDescent="0.2">
      <c r="A134" s="182" t="str">
        <f>+'02'!A42</f>
        <v>12160-A02</v>
      </c>
      <c r="C134" s="182" t="str">
        <f>IFERROR(LEFT(IFERROR(INDEX(Sheet5!$C$2:$C$1300,MATCH($A134,Sheet5!$A$2:$A$1300,0)),"-"),FIND(",",IFERROR(INDEX(Sheet5!$C$2:$C$1300,MATCH($A134,Sheet5!$A$2:$A$1300,0)),"-"),1)-1),IFERROR(INDEX(Sheet5!$C$2:$C$1300,MATCH($A134,Sheet5!$A$2:$A$1300,0)),"-"))</f>
        <v xml:space="preserve">Cleaning - Toiletries-200 East Tce                          </v>
      </c>
      <c r="D134" s="206">
        <f>IFERROR(INDEX(Lookup!$BG$9:$BG$3000,MATCH($A134,Lookup!$A$9:$A$3000,0)),0)</f>
        <v>1002</v>
      </c>
      <c r="E134" s="206">
        <f>IFERROR(INDEX(Lookup!$BF$9:$BF$3000,MATCH($A134,Lookup!$A$9:$A$3000,0)),0)</f>
        <v>392.38</v>
      </c>
      <c r="F134" s="206">
        <f>IFERROR(INDEX(Lookup!$BE$9:$BE$3000,MATCH($A134,Lookup!$A$9:$A$3000,0)),0)</f>
        <v>0</v>
      </c>
      <c r="G134" s="207"/>
      <c r="H134" s="207"/>
      <c r="I134" s="206">
        <f>IFERROR(INDEX(Lookup!$BJ$9:$BJ$3000,MATCH($A134,Lookup!$A$9:$A$3000,0)),0)</f>
        <v>6394.49</v>
      </c>
      <c r="J134" s="206">
        <f>IFERROR(INDEX(Lookup!$BI$9:$BI$3000,MATCH($A134,Lookup!$A$9:$A$3000,0)),0)</f>
        <v>4737.76</v>
      </c>
      <c r="K134" s="206">
        <f>IFERROR(INDEX(Lookup!$BH$9:$BH$3000,MATCH($A134,Lookup!$A$9:$A$3000,0)),0)</f>
        <v>2009.9</v>
      </c>
      <c r="L134" s="206">
        <f t="shared" si="5"/>
        <v>-2727.86</v>
      </c>
      <c r="O134" s="182">
        <f t="shared" si="7"/>
        <v>1</v>
      </c>
    </row>
    <row r="135" spans="1:15" x14ac:dyDescent="0.2">
      <c r="A135" s="182" t="str">
        <f>+'02'!A43</f>
        <v>12160-A03</v>
      </c>
      <c r="C135" s="182" t="str">
        <f>IFERROR(LEFT(IFERROR(INDEX(Sheet5!$C$2:$C$1300,MATCH($A135,Sheet5!$A$2:$A$1300,0)),"-"),FIND(",",IFERROR(INDEX(Sheet5!$C$2:$C$1300,MATCH($A135,Sheet5!$A$2:$A$1300,0)),"-"),1)-1),IFERROR(INDEX(Sheet5!$C$2:$C$1300,MATCH($A135,Sheet5!$A$2:$A$1300,0)),"-"))</f>
        <v xml:space="preserve">Cleaning - Toiletries-33 Franklin St                        </v>
      </c>
      <c r="D135" s="206">
        <f>IFERROR(INDEX(Lookup!$BG$9:$BG$3000,MATCH($A135,Lookup!$A$9:$A$3000,0)),0)</f>
        <v>378.6</v>
      </c>
      <c r="E135" s="206">
        <f>IFERROR(INDEX(Lookup!$BF$9:$BF$3000,MATCH($A135,Lookup!$A$9:$A$3000,0)),0)</f>
        <v>502.12</v>
      </c>
      <c r="F135" s="206">
        <f>IFERROR(INDEX(Lookup!$BE$9:$BE$3000,MATCH($A135,Lookup!$A$9:$A$3000,0)),0)</f>
        <v>620.4</v>
      </c>
      <c r="G135" s="207"/>
      <c r="H135" s="207"/>
      <c r="I135" s="206">
        <f>IFERROR(INDEX(Lookup!$BJ$9:$BJ$3000,MATCH($A135,Lookup!$A$9:$A$3000,0)),0)</f>
        <v>5265.7900000000009</v>
      </c>
      <c r="J135" s="206">
        <f>IFERROR(INDEX(Lookup!$BI$9:$BI$3000,MATCH($A135,Lookup!$A$9:$A$3000,0)),0)</f>
        <v>7325.4799999999987</v>
      </c>
      <c r="K135" s="206">
        <f>IFERROR(INDEX(Lookup!$BH$9:$BH$3000,MATCH($A135,Lookup!$A$9:$A$3000,0)),0)</f>
        <v>4406.8099999999995</v>
      </c>
      <c r="L135" s="206">
        <f t="shared" si="5"/>
        <v>-2918.6699999999992</v>
      </c>
      <c r="O135" s="182">
        <f t="shared" si="7"/>
        <v>1</v>
      </c>
    </row>
    <row r="136" spans="1:15" x14ac:dyDescent="0.2">
      <c r="A136" s="182" t="str">
        <f>+'02'!A44</f>
        <v>12160-A04</v>
      </c>
      <c r="C136" s="182" t="str">
        <f>IFERROR(LEFT(IFERROR(INDEX(Sheet5!$C$2:$C$1300,MATCH($A136,Sheet5!$A$2:$A$1300,0)),"-"),FIND(",",IFERROR(INDEX(Sheet5!$C$2:$C$1300,MATCH($A136,Sheet5!$A$2:$A$1300,0)),"-"),1)-1),IFERROR(INDEX(Sheet5!$C$2:$C$1300,MATCH($A136,Sheet5!$A$2:$A$1300,0)),"-"))</f>
        <v xml:space="preserve">Cleaning - Toiletries-174 Fullarton Rd                      </v>
      </c>
      <c r="D136" s="206">
        <f>IFERROR(INDEX(Lookup!$BG$9:$BG$3000,MATCH($A136,Lookup!$A$9:$A$3000,0)),0)</f>
        <v>422.4</v>
      </c>
      <c r="E136" s="206">
        <f>IFERROR(INDEX(Lookup!$BF$9:$BF$3000,MATCH($A136,Lookup!$A$9:$A$3000,0)),0)</f>
        <v>77.319999999999993</v>
      </c>
      <c r="F136" s="206">
        <f>IFERROR(INDEX(Lookup!$BE$9:$BE$3000,MATCH($A136,Lookup!$A$9:$A$3000,0)),0)</f>
        <v>322.2</v>
      </c>
      <c r="G136" s="207"/>
      <c r="H136" s="207"/>
      <c r="I136" s="206">
        <f>IFERROR(INDEX(Lookup!$BJ$9:$BJ$3000,MATCH($A136,Lookup!$A$9:$A$3000,0)),0)</f>
        <v>3621.4</v>
      </c>
      <c r="J136" s="206">
        <f>IFERROR(INDEX(Lookup!$BI$9:$BI$3000,MATCH($A136,Lookup!$A$9:$A$3000,0)),0)</f>
        <v>1295.07</v>
      </c>
      <c r="K136" s="206">
        <f>IFERROR(INDEX(Lookup!$BH$9:$BH$3000,MATCH($A136,Lookup!$A$9:$A$3000,0)),0)</f>
        <v>2396.4699999999993</v>
      </c>
      <c r="L136" s="206">
        <f t="shared" si="5"/>
        <v>1101.3999999999994</v>
      </c>
      <c r="O136" s="182">
        <f t="shared" si="7"/>
        <v>1</v>
      </c>
    </row>
    <row r="137" spans="1:15" x14ac:dyDescent="0.2">
      <c r="A137" s="182" t="str">
        <f>+'02'!A45</f>
        <v>12160-A05</v>
      </c>
      <c r="C137" s="182" t="str">
        <f>IFERROR(LEFT(IFERROR(INDEX(Sheet5!$C$2:$C$1300,MATCH($A137,Sheet5!$A$2:$A$1300,0)),"-"),FIND(",",IFERROR(INDEX(Sheet5!$C$2:$C$1300,MATCH($A137,Sheet5!$A$2:$A$1300,0)),"-"),1)-1),IFERROR(INDEX(Sheet5!$C$2:$C$1300,MATCH($A137,Sheet5!$A$2:$A$1300,0)),"-"))</f>
        <v xml:space="preserve">Cleaning - Toiletries-26a Grote St                          </v>
      </c>
      <c r="D137" s="206">
        <f>IFERROR(INDEX(Lookup!$BG$9:$BG$3000,MATCH($A137,Lookup!$A$9:$A$3000,0)),0)</f>
        <v>0</v>
      </c>
      <c r="E137" s="206">
        <f>IFERROR(INDEX(Lookup!$BF$9:$BF$3000,MATCH($A137,Lookup!$A$9:$A$3000,0)),0)</f>
        <v>0</v>
      </c>
      <c r="F137" s="206">
        <f>IFERROR(INDEX(Lookup!$BE$9:$BE$3000,MATCH($A137,Lookup!$A$9:$A$3000,0)),0)</f>
        <v>0</v>
      </c>
      <c r="G137" s="207"/>
      <c r="H137" s="207"/>
      <c r="I137" s="206">
        <f>IFERROR(INDEX(Lookup!$BJ$9:$BJ$3000,MATCH($A137,Lookup!$A$9:$A$3000,0)),0)</f>
        <v>0</v>
      </c>
      <c r="J137" s="206">
        <f>IFERROR(INDEX(Lookup!$BI$9:$BI$3000,MATCH($A137,Lookup!$A$9:$A$3000,0)),0)</f>
        <v>0</v>
      </c>
      <c r="K137" s="206">
        <f>IFERROR(INDEX(Lookup!$BH$9:$BH$3000,MATCH($A137,Lookup!$A$9:$A$3000,0)),0)</f>
        <v>0</v>
      </c>
      <c r="L137" s="206">
        <f t="shared" si="5"/>
        <v>0</v>
      </c>
      <c r="O137" s="182">
        <f t="shared" si="7"/>
        <v>1</v>
      </c>
    </row>
    <row r="138" spans="1:15" x14ac:dyDescent="0.2">
      <c r="A138" s="182" t="str">
        <f>+'02'!A46</f>
        <v>12160-A06</v>
      </c>
      <c r="C138" s="182" t="str">
        <f>IFERROR(LEFT(IFERROR(INDEX(Sheet5!$C$2:$C$1300,MATCH($A138,Sheet5!$A$2:$A$1300,0)),"-"),FIND(",",IFERROR(INDEX(Sheet5!$C$2:$C$1300,MATCH($A138,Sheet5!$A$2:$A$1300,0)),"-"),1)-1),IFERROR(INDEX(Sheet5!$C$2:$C$1300,MATCH($A138,Sheet5!$A$2:$A$1300,0)),"-"))</f>
        <v xml:space="preserve">Cleaning - Toiletries-31 Franklin St                        </v>
      </c>
      <c r="D138" s="206">
        <f>IFERROR(INDEX(Lookup!$BG$9:$BG$3000,MATCH($A138,Lookup!$A$9:$A$3000,0)),0)</f>
        <v>288</v>
      </c>
      <c r="E138" s="206">
        <f>IFERROR(INDEX(Lookup!$BF$9:$BF$3000,MATCH($A138,Lookup!$A$9:$A$3000,0)),0)</f>
        <v>548.17999999999995</v>
      </c>
      <c r="F138" s="206">
        <f>IFERROR(INDEX(Lookup!$BE$9:$BE$3000,MATCH($A138,Lookup!$A$9:$A$3000,0)),0)</f>
        <v>423</v>
      </c>
      <c r="G138" s="207"/>
      <c r="H138" s="207"/>
      <c r="I138" s="206">
        <f>IFERROR(INDEX(Lookup!$BJ$9:$BJ$3000,MATCH($A138,Lookup!$A$9:$A$3000,0)),0)</f>
        <v>4375.43</v>
      </c>
      <c r="J138" s="206">
        <f>IFERROR(INDEX(Lookup!$BI$9:$BI$3000,MATCH($A138,Lookup!$A$9:$A$3000,0)),0)</f>
        <v>6633.1900000000005</v>
      </c>
      <c r="K138" s="206">
        <f>IFERROR(INDEX(Lookup!$BH$9:$BH$3000,MATCH($A138,Lookup!$A$9:$A$3000,0)),0)</f>
        <v>3833.34</v>
      </c>
      <c r="L138" s="206">
        <f t="shared" si="5"/>
        <v>-2799.8500000000004</v>
      </c>
      <c r="O138" s="182">
        <f t="shared" si="7"/>
        <v>1</v>
      </c>
    </row>
    <row r="139" spans="1:15" x14ac:dyDescent="0.2">
      <c r="A139" s="182" t="str">
        <f>+'02'!A47</f>
        <v>12160-A07</v>
      </c>
      <c r="C139" s="182" t="str">
        <f>IFERROR(LEFT(IFERROR(INDEX(Sheet5!$C$2:$C$1300,MATCH($A139,Sheet5!$A$2:$A$1300,0)),"-"),FIND(",",IFERROR(INDEX(Sheet5!$C$2:$C$1300,MATCH($A139,Sheet5!$A$2:$A$1300,0)),"-"),1)-1),IFERROR(INDEX(Sheet5!$C$2:$C$1300,MATCH($A139,Sheet5!$A$2:$A$1300,0)),"-"))</f>
        <v xml:space="preserve">Cleaning - Toiletries-25 Franklin St                        </v>
      </c>
      <c r="D139" s="206">
        <f>IFERROR(INDEX(Lookup!$BG$9:$BG$3000,MATCH($A139,Lookup!$A$9:$A$3000,0)),0)</f>
        <v>2209.9</v>
      </c>
      <c r="E139" s="206">
        <f>IFERROR(INDEX(Lookup!$BF$9:$BF$3000,MATCH($A139,Lookup!$A$9:$A$3000,0)),0)</f>
        <v>2060.11</v>
      </c>
      <c r="F139" s="206">
        <f>IFERROR(INDEX(Lookup!$BE$9:$BE$3000,MATCH($A139,Lookup!$A$9:$A$3000,0)),0)</f>
        <v>1626</v>
      </c>
      <c r="G139" s="207"/>
      <c r="H139" s="207"/>
      <c r="I139" s="206">
        <f>IFERROR(INDEX(Lookup!$BJ$9:$BJ$3000,MATCH($A139,Lookup!$A$9:$A$3000,0)),0)</f>
        <v>18823.46</v>
      </c>
      <c r="J139" s="206">
        <f>IFERROR(INDEX(Lookup!$BI$9:$BI$3000,MATCH($A139,Lookup!$A$9:$A$3000,0)),0)</f>
        <v>21597.280000000002</v>
      </c>
      <c r="K139" s="206">
        <f>IFERROR(INDEX(Lookup!$BH$9:$BH$3000,MATCH($A139,Lookup!$A$9:$A$3000,0)),0)</f>
        <v>10405.15</v>
      </c>
      <c r="L139" s="206">
        <f t="shared" si="5"/>
        <v>-11192.130000000003</v>
      </c>
      <c r="O139" s="182">
        <f t="shared" si="7"/>
        <v>1</v>
      </c>
    </row>
    <row r="140" spans="1:15" x14ac:dyDescent="0.2">
      <c r="A140" s="182" t="str">
        <f>+'02'!A48</f>
        <v>12160-A08</v>
      </c>
      <c r="C140" s="182" t="str">
        <f>IFERROR(LEFT(IFERROR(INDEX(Sheet5!$C$2:$C$1300,MATCH($A140,Sheet5!$A$2:$A$1300,0)),"-"),FIND(",",IFERROR(INDEX(Sheet5!$C$2:$C$1300,MATCH($A140,Sheet5!$A$2:$A$1300,0)),"-"),1)-1),IFERROR(INDEX(Sheet5!$C$2:$C$1300,MATCH($A140,Sheet5!$A$2:$A$1300,0)),"-"))</f>
        <v xml:space="preserve">Cleaning - Toiletries-23 Frankin St                         </v>
      </c>
      <c r="D140" s="206">
        <f>IFERROR(INDEX(Lookup!$BG$9:$BG$3000,MATCH($A140,Lookup!$A$9:$A$3000,0)),0)</f>
        <v>0</v>
      </c>
      <c r="E140" s="206">
        <f>IFERROR(INDEX(Lookup!$BF$9:$BF$3000,MATCH($A140,Lookup!$A$9:$A$3000,0)),0)</f>
        <v>0</v>
      </c>
      <c r="F140" s="206">
        <f>IFERROR(INDEX(Lookup!$BE$9:$BE$3000,MATCH($A140,Lookup!$A$9:$A$3000,0)),0)</f>
        <v>0</v>
      </c>
      <c r="G140" s="207"/>
      <c r="H140" s="207"/>
      <c r="I140" s="206">
        <f>IFERROR(INDEX(Lookup!$BJ$9:$BJ$3000,MATCH($A140,Lookup!$A$9:$A$3000,0)),0)</f>
        <v>0</v>
      </c>
      <c r="J140" s="206">
        <f>IFERROR(INDEX(Lookup!$BI$9:$BI$3000,MATCH($A140,Lookup!$A$9:$A$3000,0)),0)</f>
        <v>0</v>
      </c>
      <c r="K140" s="206">
        <f>IFERROR(INDEX(Lookup!$BH$9:$BH$3000,MATCH($A140,Lookup!$A$9:$A$3000,0)),0)</f>
        <v>0</v>
      </c>
      <c r="L140" s="206">
        <f t="shared" si="5"/>
        <v>0</v>
      </c>
      <c r="O140" s="182">
        <f t="shared" si="7"/>
        <v>1</v>
      </c>
    </row>
    <row r="141" spans="1:15" x14ac:dyDescent="0.2">
      <c r="A141" s="182" t="str">
        <f>+'02'!A49</f>
        <v>12160-A09</v>
      </c>
      <c r="C141" s="182" t="str">
        <f>IFERROR(LEFT(IFERROR(INDEX(Sheet5!$C$2:$C$1300,MATCH($A141,Sheet5!$A$2:$A$1300,0)),"-"),FIND(",",IFERROR(INDEX(Sheet5!$C$2:$C$1300,MATCH($A141,Sheet5!$A$2:$A$1300,0)),"-"),1)-1),IFERROR(INDEX(Sheet5!$C$2:$C$1300,MATCH($A141,Sheet5!$A$2:$A$1300,0)),"-"))</f>
        <v xml:space="preserve">Cleaning - Toiletries-11 Franklin St                        </v>
      </c>
      <c r="D141" s="206">
        <f>IFERROR(INDEX(Lookup!$BG$9:$BG$3000,MATCH($A141,Lookup!$A$9:$A$3000,0)),0)</f>
        <v>0</v>
      </c>
      <c r="E141" s="206">
        <f>IFERROR(INDEX(Lookup!$BF$9:$BF$3000,MATCH($A141,Lookup!$A$9:$A$3000,0)),0)</f>
        <v>0</v>
      </c>
      <c r="F141" s="206">
        <f>IFERROR(INDEX(Lookup!$BE$9:$BE$3000,MATCH($A141,Lookup!$A$9:$A$3000,0)),0)</f>
        <v>0</v>
      </c>
      <c r="G141" s="207"/>
      <c r="H141" s="207"/>
      <c r="I141" s="206">
        <f>IFERROR(INDEX(Lookup!$BJ$9:$BJ$3000,MATCH($A141,Lookup!$A$9:$A$3000,0)),0)</f>
        <v>0</v>
      </c>
      <c r="J141" s="206">
        <f>IFERROR(INDEX(Lookup!$BI$9:$BI$3000,MATCH($A141,Lookup!$A$9:$A$3000,0)),0)</f>
        <v>0</v>
      </c>
      <c r="K141" s="206">
        <f>IFERROR(INDEX(Lookup!$BH$9:$BH$3000,MATCH($A141,Lookup!$A$9:$A$3000,0)),0)</f>
        <v>0</v>
      </c>
      <c r="L141" s="206">
        <f t="shared" si="5"/>
        <v>0</v>
      </c>
      <c r="O141" s="182">
        <f t="shared" si="7"/>
        <v>1</v>
      </c>
    </row>
    <row r="142" spans="1:15" x14ac:dyDescent="0.2">
      <c r="A142" s="182" t="str">
        <f>+'02'!A50</f>
        <v>12160-A10</v>
      </c>
      <c r="C142" s="182" t="str">
        <f>IFERROR(LEFT(IFERROR(INDEX(Sheet5!$C$2:$C$1300,MATCH($A142,Sheet5!$A$2:$A$1300,0)),"-"),FIND(",",IFERROR(INDEX(Sheet5!$C$2:$C$1300,MATCH($A142,Sheet5!$A$2:$A$1300,0)),"-"),1)-1),IFERROR(INDEX(Sheet5!$C$2:$C$1300,MATCH($A142,Sheet5!$A$2:$A$1300,0)),"-"))</f>
        <v xml:space="preserve">Cleaning - Toiletries-15 Franklin St                        </v>
      </c>
      <c r="D142" s="206">
        <f>IFERROR(INDEX(Lookup!$BG$9:$BG$3000,MATCH($A142,Lookup!$A$9:$A$3000,0)),0)</f>
        <v>0</v>
      </c>
      <c r="E142" s="206">
        <f>IFERROR(INDEX(Lookup!$BF$9:$BF$3000,MATCH($A142,Lookup!$A$9:$A$3000,0)),0)</f>
        <v>0</v>
      </c>
      <c r="F142" s="206">
        <f>IFERROR(INDEX(Lookup!$BE$9:$BE$3000,MATCH($A142,Lookup!$A$9:$A$3000,0)),0)</f>
        <v>0</v>
      </c>
      <c r="G142" s="207"/>
      <c r="H142" s="207"/>
      <c r="I142" s="206">
        <f>IFERROR(INDEX(Lookup!$BJ$9:$BJ$3000,MATCH($A142,Lookup!$A$9:$A$3000,0)),0)</f>
        <v>0</v>
      </c>
      <c r="J142" s="206">
        <f>IFERROR(INDEX(Lookup!$BI$9:$BI$3000,MATCH($A142,Lookup!$A$9:$A$3000,0)),0)</f>
        <v>0</v>
      </c>
      <c r="K142" s="206">
        <f>IFERROR(INDEX(Lookup!$BH$9:$BH$3000,MATCH($A142,Lookup!$A$9:$A$3000,0)),0)</f>
        <v>0</v>
      </c>
      <c r="L142" s="206">
        <f t="shared" si="5"/>
        <v>0</v>
      </c>
      <c r="O142" s="182">
        <f t="shared" si="7"/>
        <v>1</v>
      </c>
    </row>
    <row r="143" spans="1:15" x14ac:dyDescent="0.2">
      <c r="A143" s="182" t="str">
        <f>+'02'!A51</f>
        <v>12160-A14</v>
      </c>
      <c r="C143" s="182" t="str">
        <f>IFERROR(LEFT(IFERROR(INDEX(Sheet5!$C$2:$C$1300,MATCH($A143,Sheet5!$A$2:$A$1300,0)),"-"),FIND(",",IFERROR(INDEX(Sheet5!$C$2:$C$1300,MATCH($A143,Sheet5!$A$2:$A$1300,0)),"-"),1)-1),IFERROR(INDEX(Sheet5!$C$2:$C$1300,MATCH($A143,Sheet5!$A$2:$A$1300,0)),"-"))</f>
        <v xml:space="preserve">Cleaning - Toiletries-120 Queen Road                        </v>
      </c>
      <c r="D143" s="206">
        <f>IFERROR(INDEX(Lookup!$BG$9:$BG$3000,MATCH($A143,Lookup!$A$9:$A$3000,0)),0)</f>
        <v>0</v>
      </c>
      <c r="E143" s="206">
        <f>IFERROR(INDEX(Lookup!$BF$9:$BF$3000,MATCH($A143,Lookup!$A$9:$A$3000,0)),0)</f>
        <v>0</v>
      </c>
      <c r="F143" s="206">
        <f>IFERROR(INDEX(Lookup!$BE$9:$BE$3000,MATCH($A143,Lookup!$A$9:$A$3000,0)),0)</f>
        <v>0</v>
      </c>
      <c r="G143" s="207"/>
      <c r="H143" s="207"/>
      <c r="I143" s="206">
        <f>IFERROR(INDEX(Lookup!$BJ$9:$BJ$3000,MATCH($A143,Lookup!$A$9:$A$3000,0)),0)</f>
        <v>0</v>
      </c>
      <c r="J143" s="206">
        <f>IFERROR(INDEX(Lookup!$BI$9:$BI$3000,MATCH($A143,Lookup!$A$9:$A$3000,0)),0)</f>
        <v>0</v>
      </c>
      <c r="K143" s="206">
        <f>IFERROR(INDEX(Lookup!$BH$9:$BH$3000,MATCH($A143,Lookup!$A$9:$A$3000,0)),0)</f>
        <v>0</v>
      </c>
      <c r="L143" s="206">
        <f t="shared" si="5"/>
        <v>0</v>
      </c>
      <c r="O143" s="182">
        <f t="shared" si="7"/>
        <v>1</v>
      </c>
    </row>
    <row r="144" spans="1:15" x14ac:dyDescent="0.2">
      <c r="A144" s="182" t="str">
        <f>+'02'!A52</f>
        <v>12160-A15</v>
      </c>
      <c r="C144" s="182" t="str">
        <f>IFERROR(LEFT(IFERROR(INDEX(Sheet5!$C$2:$C$1300,MATCH($A144,Sheet5!$A$2:$A$1300,0)),"-"),FIND(",",IFERROR(INDEX(Sheet5!$C$2:$C$1300,MATCH($A144,Sheet5!$A$2:$A$1300,0)),"-"),1)-1),IFERROR(INDEX(Sheet5!$C$2:$C$1300,MATCH($A144,Sheet5!$A$2:$A$1300,0)),"-"))</f>
        <v xml:space="preserve">Cleaning - Toiletries-236 Queen Road                        </v>
      </c>
      <c r="D144" s="206">
        <f>IFERROR(INDEX(Lookup!$BG$9:$BG$3000,MATCH($A144,Lookup!$A$9:$A$3000,0)),0)</f>
        <v>0</v>
      </c>
      <c r="E144" s="206">
        <f>IFERROR(INDEX(Lookup!$BF$9:$BF$3000,MATCH($A144,Lookup!$A$9:$A$3000,0)),0)</f>
        <v>0</v>
      </c>
      <c r="F144" s="206">
        <f>IFERROR(INDEX(Lookup!$BE$9:$BE$3000,MATCH($A144,Lookup!$A$9:$A$3000,0)),0)</f>
        <v>0</v>
      </c>
      <c r="G144" s="207"/>
      <c r="H144" s="207"/>
      <c r="I144" s="206">
        <f>IFERROR(INDEX(Lookup!$BJ$9:$BJ$3000,MATCH($A144,Lookup!$A$9:$A$3000,0)),0)</f>
        <v>0</v>
      </c>
      <c r="J144" s="206">
        <f>IFERROR(INDEX(Lookup!$BI$9:$BI$3000,MATCH($A144,Lookup!$A$9:$A$3000,0)),0)</f>
        <v>0</v>
      </c>
      <c r="K144" s="206">
        <f>IFERROR(INDEX(Lookup!$BH$9:$BH$3000,MATCH($A144,Lookup!$A$9:$A$3000,0)),0)</f>
        <v>0</v>
      </c>
      <c r="L144" s="206">
        <f t="shared" si="5"/>
        <v>0</v>
      </c>
      <c r="O144" s="182">
        <f t="shared" si="7"/>
        <v>1</v>
      </c>
    </row>
    <row r="145" spans="1:15" x14ac:dyDescent="0.2">
      <c r="A145" s="182" t="str">
        <f>+'02'!A53</f>
        <v>12160-A16</v>
      </c>
      <c r="C145" s="182" t="str">
        <f>IFERROR(LEFT(IFERROR(INDEX(Sheet5!$C$2:$C$1300,MATCH($A145,Sheet5!$A$2:$A$1300,0)),"-"),FIND(",",IFERROR(INDEX(Sheet5!$C$2:$C$1300,MATCH($A145,Sheet5!$A$2:$A$1300,0)),"-"),1)-1),IFERROR(INDEX(Sheet5!$C$2:$C$1300,MATCH($A145,Sheet5!$A$2:$A$1300,0)),"-"))</f>
        <v xml:space="preserve">Cleaning - Toiletries-534 Queen Road                        </v>
      </c>
      <c r="D145" s="206">
        <f>IFERROR(INDEX(Lookup!$BG$9:$BG$3000,MATCH($A145,Lookup!$A$9:$A$3000,0)),0)</f>
        <v>0</v>
      </c>
      <c r="E145" s="206">
        <f>IFERROR(INDEX(Lookup!$BF$9:$BF$3000,MATCH($A145,Lookup!$A$9:$A$3000,0)),0)</f>
        <v>0</v>
      </c>
      <c r="F145" s="206">
        <f>IFERROR(INDEX(Lookup!$BE$9:$BE$3000,MATCH($A145,Lookup!$A$9:$A$3000,0)),0)</f>
        <v>0</v>
      </c>
      <c r="G145" s="207"/>
      <c r="H145" s="207"/>
      <c r="I145" s="206">
        <f>IFERROR(INDEX(Lookup!$BJ$9:$BJ$3000,MATCH($A145,Lookup!$A$9:$A$3000,0)),0)</f>
        <v>0</v>
      </c>
      <c r="J145" s="206">
        <f>IFERROR(INDEX(Lookup!$BI$9:$BI$3000,MATCH($A145,Lookup!$A$9:$A$3000,0)),0)</f>
        <v>0</v>
      </c>
      <c r="K145" s="206">
        <f>IFERROR(INDEX(Lookup!$BH$9:$BH$3000,MATCH($A145,Lookup!$A$9:$A$3000,0)),0)</f>
        <v>0</v>
      </c>
      <c r="L145" s="206">
        <f t="shared" si="5"/>
        <v>0</v>
      </c>
      <c r="O145" s="182">
        <f t="shared" si="7"/>
        <v>1</v>
      </c>
    </row>
    <row r="146" spans="1:15" x14ac:dyDescent="0.2">
      <c r="A146" s="182" t="str">
        <f>+'02'!A54</f>
        <v>12180-A01</v>
      </c>
      <c r="C146" s="182" t="str">
        <f>IFERROR(LEFT(IFERROR(INDEX(Sheet5!$C$2:$C$1300,MATCH($A146,Sheet5!$A$2:$A$1300,0)),"-"),FIND(",",IFERROR(INDEX(Sheet5!$C$2:$C$1300,MATCH($A146,Sheet5!$A$2:$A$1300,0)),"-"),1)-1),IFERROR(INDEX(Sheet5!$C$2:$C$1300,MATCH($A146,Sheet5!$A$2:$A$1300,0)),"-"))</f>
        <v xml:space="preserve">Outgoing - Other-6 Circuit Dr                               </v>
      </c>
      <c r="D146" s="206">
        <f>IFERROR(INDEX(Lookup!$BG$9:$BG$3000,MATCH($A146,Lookup!$A$9:$A$3000,0)),0)</f>
        <v>0</v>
      </c>
      <c r="E146" s="206">
        <f>IFERROR(INDEX(Lookup!$BF$9:$BF$3000,MATCH($A146,Lookup!$A$9:$A$3000,0)),0)</f>
        <v>220.93</v>
      </c>
      <c r="F146" s="206">
        <f>IFERROR(INDEX(Lookup!$BE$9:$BE$3000,MATCH($A146,Lookup!$A$9:$A$3000,0)),0)</f>
        <v>0</v>
      </c>
      <c r="G146" s="207"/>
      <c r="H146" s="207"/>
      <c r="I146" s="206">
        <f>IFERROR(INDEX(Lookup!$BJ$9:$BJ$3000,MATCH($A146,Lookup!$A$9:$A$3000,0)),0)</f>
        <v>1178.1799999999998</v>
      </c>
      <c r="J146" s="206">
        <f>IFERROR(INDEX(Lookup!$BI$9:$BI$3000,MATCH($A146,Lookup!$A$9:$A$3000,0)),0)</f>
        <v>3535.7299999999991</v>
      </c>
      <c r="K146" s="206">
        <f>IFERROR(INDEX(Lookup!$BH$9:$BH$3000,MATCH($A146,Lookup!$A$9:$A$3000,0)),0)</f>
        <v>2658.5</v>
      </c>
      <c r="L146" s="206">
        <f t="shared" si="5"/>
        <v>-877.22999999999911</v>
      </c>
      <c r="O146" s="182">
        <f t="shared" si="7"/>
        <v>1</v>
      </c>
    </row>
    <row r="147" spans="1:15" x14ac:dyDescent="0.2">
      <c r="A147" s="182" t="str">
        <f>+'02'!A55</f>
        <v>12180-A02</v>
      </c>
      <c r="C147" s="182" t="str">
        <f>IFERROR(LEFT(IFERROR(INDEX(Sheet5!$C$2:$C$1300,MATCH($A147,Sheet5!$A$2:$A$1300,0)),"-"),FIND(",",IFERROR(INDEX(Sheet5!$C$2:$C$1300,MATCH($A147,Sheet5!$A$2:$A$1300,0)),"-"),1)-1),IFERROR(INDEX(Sheet5!$C$2:$C$1300,MATCH($A147,Sheet5!$A$2:$A$1300,0)),"-"))</f>
        <v xml:space="preserve">Outgoing - Other - 200 East Tce                             </v>
      </c>
      <c r="D147" s="206">
        <f>IFERROR(INDEX(Lookup!$BG$9:$BG$3000,MATCH($A147,Lookup!$A$9:$A$3000,0)),0)</f>
        <v>160</v>
      </c>
      <c r="E147" s="206">
        <f>IFERROR(INDEX(Lookup!$BF$9:$BF$3000,MATCH($A147,Lookup!$A$9:$A$3000,0)),0)</f>
        <v>42.86</v>
      </c>
      <c r="F147" s="206">
        <f>IFERROR(INDEX(Lookup!$BE$9:$BE$3000,MATCH($A147,Lookup!$A$9:$A$3000,0)),0)</f>
        <v>0</v>
      </c>
      <c r="G147" s="207"/>
      <c r="H147" s="207"/>
      <c r="I147" s="206">
        <f>IFERROR(INDEX(Lookup!$BJ$9:$BJ$3000,MATCH($A147,Lookup!$A$9:$A$3000,0)),0)</f>
        <v>408.43</v>
      </c>
      <c r="J147" s="206">
        <f>IFERROR(INDEX(Lookup!$BI$9:$BI$3000,MATCH($A147,Lookup!$A$9:$A$3000,0)),0)</f>
        <v>851.46000000000015</v>
      </c>
      <c r="K147" s="206">
        <f>IFERROR(INDEX(Lookup!$BH$9:$BH$3000,MATCH($A147,Lookup!$A$9:$A$3000,0)),0)</f>
        <v>876.81999999999994</v>
      </c>
      <c r="L147" s="206">
        <f t="shared" si="5"/>
        <v>25.359999999999786</v>
      </c>
      <c r="O147" s="182">
        <f t="shared" si="7"/>
        <v>1</v>
      </c>
    </row>
    <row r="148" spans="1:15" x14ac:dyDescent="0.2">
      <c r="A148" s="182" t="str">
        <f>+'02'!A56</f>
        <v>12180-A03</v>
      </c>
      <c r="C148" s="182" t="str">
        <f>IFERROR(LEFT(IFERROR(INDEX(Sheet5!$C$2:$C$1300,MATCH($A148,Sheet5!$A$2:$A$1300,0)),"-"),FIND(",",IFERROR(INDEX(Sheet5!$C$2:$C$1300,MATCH($A148,Sheet5!$A$2:$A$1300,0)),"-"),1)-1),IFERROR(INDEX(Sheet5!$C$2:$C$1300,MATCH($A148,Sheet5!$A$2:$A$1300,0)),"-"))</f>
        <v xml:space="preserve">Outgoing - Other - 33 Franklin St                           </v>
      </c>
      <c r="D148" s="206">
        <f>IFERROR(INDEX(Lookup!$BG$9:$BG$3000,MATCH($A148,Lookup!$A$9:$A$3000,0)),0)</f>
        <v>0</v>
      </c>
      <c r="E148" s="206">
        <f>IFERROR(INDEX(Lookup!$BF$9:$BF$3000,MATCH($A148,Lookup!$A$9:$A$3000,0)),0)</f>
        <v>821.07</v>
      </c>
      <c r="F148" s="206">
        <f>IFERROR(INDEX(Lookup!$BE$9:$BE$3000,MATCH($A148,Lookup!$A$9:$A$3000,0)),0)</f>
        <v>15752</v>
      </c>
      <c r="G148" s="207"/>
      <c r="H148" s="207"/>
      <c r="I148" s="206">
        <f>IFERROR(INDEX(Lookup!$BJ$9:$BJ$3000,MATCH($A148,Lookup!$A$9:$A$3000,0)),0)</f>
        <v>14363.95</v>
      </c>
      <c r="J148" s="206">
        <f>IFERROR(INDEX(Lookup!$BI$9:$BI$3000,MATCH($A148,Lookup!$A$9:$A$3000,0)),0)</f>
        <v>9106.41</v>
      </c>
      <c r="K148" s="206">
        <f>IFERROR(INDEX(Lookup!$BH$9:$BH$3000,MATCH($A148,Lookup!$A$9:$A$3000,0)),0)</f>
        <v>16795.25</v>
      </c>
      <c r="L148" s="206">
        <f t="shared" si="5"/>
        <v>7688.84</v>
      </c>
      <c r="O148" s="182">
        <f t="shared" si="7"/>
        <v>1</v>
      </c>
    </row>
    <row r="149" spans="1:15" x14ac:dyDescent="0.2">
      <c r="A149" s="182" t="str">
        <f>+'02'!A57</f>
        <v>12180-A04</v>
      </c>
      <c r="C149" s="182" t="str">
        <f>IFERROR(LEFT(IFERROR(INDEX(Sheet5!$C$2:$C$1300,MATCH($A149,Sheet5!$A$2:$A$1300,0)),"-"),FIND(",",IFERROR(INDEX(Sheet5!$C$2:$C$1300,MATCH($A149,Sheet5!$A$2:$A$1300,0)),"-"),1)-1),IFERROR(INDEX(Sheet5!$C$2:$C$1300,MATCH($A149,Sheet5!$A$2:$A$1300,0)),"-"))</f>
        <v xml:space="preserve">Outgoing - Other - 174 Fullarton Rd                         </v>
      </c>
      <c r="D149" s="206">
        <f>IFERROR(INDEX(Lookup!$BG$9:$BG$3000,MATCH($A149,Lookup!$A$9:$A$3000,0)),0)</f>
        <v>0</v>
      </c>
      <c r="E149" s="206">
        <f>IFERROR(INDEX(Lookup!$BF$9:$BF$3000,MATCH($A149,Lookup!$A$9:$A$3000,0)),0)</f>
        <v>0</v>
      </c>
      <c r="F149" s="206">
        <f>IFERROR(INDEX(Lookup!$BE$9:$BE$3000,MATCH($A149,Lookup!$A$9:$A$3000,0)),0)</f>
        <v>0</v>
      </c>
      <c r="G149" s="207"/>
      <c r="H149" s="207"/>
      <c r="I149" s="206">
        <f>IFERROR(INDEX(Lookup!$BJ$9:$BJ$3000,MATCH($A149,Lookup!$A$9:$A$3000,0)),0)</f>
        <v>0</v>
      </c>
      <c r="J149" s="206">
        <f>IFERROR(INDEX(Lookup!$BI$9:$BI$3000,MATCH($A149,Lookup!$A$9:$A$3000,0)),0)</f>
        <v>0</v>
      </c>
      <c r="K149" s="206">
        <f>IFERROR(INDEX(Lookup!$BH$9:$BH$3000,MATCH($A149,Lookup!$A$9:$A$3000,0)),0)</f>
        <v>0</v>
      </c>
      <c r="L149" s="206">
        <f t="shared" si="5"/>
        <v>0</v>
      </c>
      <c r="O149" s="182">
        <f t="shared" si="7"/>
        <v>1</v>
      </c>
    </row>
    <row r="150" spans="1:15" x14ac:dyDescent="0.2">
      <c r="A150" s="182" t="str">
        <f>+'02'!A58</f>
        <v>12180-A05</v>
      </c>
      <c r="C150" s="182" t="str">
        <f>IFERROR(LEFT(IFERROR(INDEX(Sheet5!$C$2:$C$1300,MATCH($A150,Sheet5!$A$2:$A$1300,0)),"-"),FIND(",",IFERROR(INDEX(Sheet5!$C$2:$C$1300,MATCH($A150,Sheet5!$A$2:$A$1300,0)),"-"),1)-1),IFERROR(INDEX(Sheet5!$C$2:$C$1300,MATCH($A150,Sheet5!$A$2:$A$1300,0)),"-"))</f>
        <v xml:space="preserve">Outgoing - Other - 26a Grote St                             </v>
      </c>
      <c r="D150" s="206">
        <f>IFERROR(INDEX(Lookup!$BG$9:$BG$3000,MATCH($A150,Lookup!$A$9:$A$3000,0)),0)</f>
        <v>0</v>
      </c>
      <c r="E150" s="206">
        <f>IFERROR(INDEX(Lookup!$BF$9:$BF$3000,MATCH($A150,Lookup!$A$9:$A$3000,0)),0)</f>
        <v>51.5</v>
      </c>
      <c r="F150" s="206">
        <f>IFERROR(INDEX(Lookup!$BE$9:$BE$3000,MATCH($A150,Lookup!$A$9:$A$3000,0)),0)</f>
        <v>0</v>
      </c>
      <c r="G150" s="207"/>
      <c r="H150" s="207"/>
      <c r="I150" s="206">
        <f>IFERROR(INDEX(Lookup!$BJ$9:$BJ$3000,MATCH($A150,Lookup!$A$9:$A$3000,0)),0)</f>
        <v>0</v>
      </c>
      <c r="J150" s="206">
        <f>IFERROR(INDEX(Lookup!$BI$9:$BI$3000,MATCH($A150,Lookup!$A$9:$A$3000,0)),0)</f>
        <v>566.5</v>
      </c>
      <c r="K150" s="206">
        <f>IFERROR(INDEX(Lookup!$BH$9:$BH$3000,MATCH($A150,Lookup!$A$9:$A$3000,0)),0)</f>
        <v>600</v>
      </c>
      <c r="L150" s="206">
        <f t="shared" si="5"/>
        <v>33.5</v>
      </c>
      <c r="O150" s="182">
        <f t="shared" si="7"/>
        <v>1</v>
      </c>
    </row>
    <row r="151" spans="1:15" x14ac:dyDescent="0.2">
      <c r="A151" s="182" t="str">
        <f>+'02'!A59</f>
        <v>12180-A06</v>
      </c>
      <c r="C151" s="182" t="str">
        <f>IFERROR(LEFT(IFERROR(INDEX(Sheet5!$C$2:$C$1300,MATCH($A151,Sheet5!$A$2:$A$1300,0)),"-"),FIND(",",IFERROR(INDEX(Sheet5!$C$2:$C$1300,MATCH($A151,Sheet5!$A$2:$A$1300,0)),"-"),1)-1),IFERROR(INDEX(Sheet5!$C$2:$C$1300,MATCH($A151,Sheet5!$A$2:$A$1300,0)),"-"))</f>
        <v xml:space="preserve">Outgoing - Other - 31 Franklin Street                       </v>
      </c>
      <c r="D151" s="206">
        <f>IFERROR(INDEX(Lookup!$BG$9:$BG$3000,MATCH($A151,Lookup!$A$9:$A$3000,0)),0)</f>
        <v>430</v>
      </c>
      <c r="E151" s="206">
        <f>IFERROR(INDEX(Lookup!$BF$9:$BF$3000,MATCH($A151,Lookup!$A$9:$A$3000,0)),0)</f>
        <v>305.75</v>
      </c>
      <c r="F151" s="206">
        <f>IFERROR(INDEX(Lookup!$BE$9:$BE$3000,MATCH($A151,Lookup!$A$9:$A$3000,0)),0)</f>
        <v>0</v>
      </c>
      <c r="G151" s="207"/>
      <c r="H151" s="207"/>
      <c r="I151" s="206">
        <f>IFERROR(INDEX(Lookup!$BJ$9:$BJ$3000,MATCH($A151,Lookup!$A$9:$A$3000,0)),0)</f>
        <v>3633.71</v>
      </c>
      <c r="J151" s="206">
        <f>IFERROR(INDEX(Lookup!$BI$9:$BI$3000,MATCH($A151,Lookup!$A$9:$A$3000,0)),0)</f>
        <v>4419.6099999999997</v>
      </c>
      <c r="K151" s="206">
        <f>IFERROR(INDEX(Lookup!$BH$9:$BH$3000,MATCH($A151,Lookup!$A$9:$A$3000,0)),0)</f>
        <v>3555.72</v>
      </c>
      <c r="L151" s="206">
        <f t="shared" si="5"/>
        <v>-863.88999999999987</v>
      </c>
      <c r="O151" s="182">
        <f t="shared" si="7"/>
        <v>1</v>
      </c>
    </row>
    <row r="152" spans="1:15" x14ac:dyDescent="0.2">
      <c r="A152" s="182" t="str">
        <f>+'02'!A60</f>
        <v>12180-A07</v>
      </c>
      <c r="C152" s="182" t="str">
        <f>IFERROR(LEFT(IFERROR(INDEX(Sheet5!$C$2:$C$1300,MATCH($A152,Sheet5!$A$2:$A$1300,0)),"-"),FIND(",",IFERROR(INDEX(Sheet5!$C$2:$C$1300,MATCH($A152,Sheet5!$A$2:$A$1300,0)),"-"),1)-1),IFERROR(INDEX(Sheet5!$C$2:$C$1300,MATCH($A152,Sheet5!$A$2:$A$1300,0)),"-"))</f>
        <v xml:space="preserve">Outgoing - Other - 25 Franklin St                           </v>
      </c>
      <c r="D152" s="206">
        <f>IFERROR(INDEX(Lookup!$BG$9:$BG$3000,MATCH($A152,Lookup!$A$9:$A$3000,0)),0)</f>
        <v>372.1</v>
      </c>
      <c r="E152" s="206">
        <f>IFERROR(INDEX(Lookup!$BF$9:$BF$3000,MATCH($A152,Lookup!$A$9:$A$3000,0)),0)</f>
        <v>1113.02</v>
      </c>
      <c r="F152" s="206">
        <f>IFERROR(INDEX(Lookup!$BE$9:$BE$3000,MATCH($A152,Lookup!$A$9:$A$3000,0)),0)</f>
        <v>1297.5899999999999</v>
      </c>
      <c r="G152" s="207"/>
      <c r="H152" s="207"/>
      <c r="I152" s="206">
        <f>IFERROR(INDEX(Lookup!$BJ$9:$BJ$3000,MATCH($A152,Lookup!$A$9:$A$3000,0)),0)</f>
        <v>15617.48</v>
      </c>
      <c r="J152" s="206">
        <f>IFERROR(INDEX(Lookup!$BI$9:$BI$3000,MATCH($A152,Lookup!$A$9:$A$3000,0)),0)</f>
        <v>14115.720000000003</v>
      </c>
      <c r="K152" s="206">
        <f>IFERROR(INDEX(Lookup!$BH$9:$BH$3000,MATCH($A152,Lookup!$A$9:$A$3000,0)),0)</f>
        <v>11969.14</v>
      </c>
      <c r="L152" s="206">
        <f t="shared" si="5"/>
        <v>-2146.5800000000036</v>
      </c>
      <c r="O152" s="182">
        <f t="shared" si="7"/>
        <v>1</v>
      </c>
    </row>
    <row r="153" spans="1:15" x14ac:dyDescent="0.2">
      <c r="A153" s="182" t="str">
        <f>+'02'!A61</f>
        <v>12180-A08</v>
      </c>
      <c r="C153" s="182" t="str">
        <f>IFERROR(LEFT(IFERROR(INDEX(Sheet5!$C$2:$C$1300,MATCH($A153,Sheet5!$A$2:$A$1300,0)),"-"),FIND(",",IFERROR(INDEX(Sheet5!$C$2:$C$1300,MATCH($A153,Sheet5!$A$2:$A$1300,0)),"-"),1)-1),IFERROR(INDEX(Sheet5!$C$2:$C$1300,MATCH($A153,Sheet5!$A$2:$A$1300,0)),"-"))</f>
        <v xml:space="preserve">Outgoing - Other - 23 Frankin St                            </v>
      </c>
      <c r="D153" s="206">
        <f>IFERROR(INDEX(Lookup!$BG$9:$BG$3000,MATCH($A153,Lookup!$A$9:$A$3000,0)),0)</f>
        <v>0</v>
      </c>
      <c r="E153" s="206">
        <f>IFERROR(INDEX(Lookup!$BF$9:$BF$3000,MATCH($A153,Lookup!$A$9:$A$3000,0)),0)</f>
        <v>0</v>
      </c>
      <c r="F153" s="206">
        <f>IFERROR(INDEX(Lookup!$BE$9:$BE$3000,MATCH($A153,Lookup!$A$9:$A$3000,0)),0)</f>
        <v>0</v>
      </c>
      <c r="G153" s="207"/>
      <c r="H153" s="207"/>
      <c r="I153" s="206">
        <f>IFERROR(INDEX(Lookup!$BJ$9:$BJ$3000,MATCH($A153,Lookup!$A$9:$A$3000,0)),0)</f>
        <v>0</v>
      </c>
      <c r="J153" s="206">
        <f>IFERROR(INDEX(Lookup!$BI$9:$BI$3000,MATCH($A153,Lookup!$A$9:$A$3000,0)),0)</f>
        <v>0</v>
      </c>
      <c r="K153" s="206">
        <f>IFERROR(INDEX(Lookup!$BH$9:$BH$3000,MATCH($A153,Lookup!$A$9:$A$3000,0)),0)</f>
        <v>118</v>
      </c>
      <c r="L153" s="206">
        <f t="shared" si="5"/>
        <v>118</v>
      </c>
      <c r="O153" s="182">
        <f t="shared" si="7"/>
        <v>1</v>
      </c>
    </row>
    <row r="154" spans="1:15" x14ac:dyDescent="0.2">
      <c r="A154" s="182" t="str">
        <f>+'02'!A62</f>
        <v>12180-A09</v>
      </c>
      <c r="C154" s="182" t="str">
        <f>IFERROR(LEFT(IFERROR(INDEX(Sheet5!$C$2:$C$1300,MATCH($A154,Sheet5!$A$2:$A$1300,0)),"-"),FIND(",",IFERROR(INDEX(Sheet5!$C$2:$C$1300,MATCH($A154,Sheet5!$A$2:$A$1300,0)),"-"),1)-1),IFERROR(INDEX(Sheet5!$C$2:$C$1300,MATCH($A154,Sheet5!$A$2:$A$1300,0)),"-"))</f>
        <v xml:space="preserve">Outgoing - Other - 11 Franklin St                           </v>
      </c>
      <c r="D154" s="206">
        <f>IFERROR(INDEX(Lookup!$BG$9:$BG$3000,MATCH($A154,Lookup!$A$9:$A$3000,0)),0)</f>
        <v>0</v>
      </c>
      <c r="E154" s="206">
        <f>IFERROR(INDEX(Lookup!$BF$9:$BF$3000,MATCH($A154,Lookup!$A$9:$A$3000,0)),0)</f>
        <v>0</v>
      </c>
      <c r="F154" s="206">
        <f>IFERROR(INDEX(Lookup!$BE$9:$BE$3000,MATCH($A154,Lookup!$A$9:$A$3000,0)),0)</f>
        <v>0</v>
      </c>
      <c r="G154" s="207"/>
      <c r="H154" s="207"/>
      <c r="I154" s="206">
        <f>IFERROR(INDEX(Lookup!$BJ$9:$BJ$3000,MATCH($A154,Lookup!$A$9:$A$3000,0)),0)</f>
        <v>1620.4</v>
      </c>
      <c r="J154" s="206">
        <f>IFERROR(INDEX(Lookup!$BI$9:$BI$3000,MATCH($A154,Lookup!$A$9:$A$3000,0)),0)</f>
        <v>0</v>
      </c>
      <c r="K154" s="206">
        <f>IFERROR(INDEX(Lookup!$BH$9:$BH$3000,MATCH($A154,Lookup!$A$9:$A$3000,0)),0)</f>
        <v>3624.35</v>
      </c>
      <c r="L154" s="206">
        <f t="shared" si="5"/>
        <v>3624.35</v>
      </c>
      <c r="O154" s="182">
        <f t="shared" si="7"/>
        <v>1</v>
      </c>
    </row>
    <row r="155" spans="1:15" x14ac:dyDescent="0.2">
      <c r="A155" s="182" t="str">
        <f>+'02'!A63</f>
        <v>12180-A10</v>
      </c>
      <c r="C155" s="182" t="str">
        <f>IFERROR(LEFT(IFERROR(INDEX(Sheet5!$C$2:$C$1300,MATCH($A155,Sheet5!$A$2:$A$1300,0)),"-"),FIND(",",IFERROR(INDEX(Sheet5!$C$2:$C$1300,MATCH($A155,Sheet5!$A$2:$A$1300,0)),"-"),1)-1),IFERROR(INDEX(Sheet5!$C$2:$C$1300,MATCH($A155,Sheet5!$A$2:$A$1300,0)),"-"))</f>
        <v xml:space="preserve">Outgoing - Other - 15 Franklin St                           </v>
      </c>
      <c r="D155" s="206">
        <f>IFERROR(INDEX(Lookup!$BG$9:$BG$3000,MATCH($A155,Lookup!$A$9:$A$3000,0)),0)</f>
        <v>0</v>
      </c>
      <c r="E155" s="206">
        <f>IFERROR(INDEX(Lookup!$BF$9:$BF$3000,MATCH($A155,Lookup!$A$9:$A$3000,0)),0)</f>
        <v>0</v>
      </c>
      <c r="F155" s="206">
        <f>IFERROR(INDEX(Lookup!$BE$9:$BE$3000,MATCH($A155,Lookup!$A$9:$A$3000,0)),0)</f>
        <v>0</v>
      </c>
      <c r="G155" s="207"/>
      <c r="H155" s="207"/>
      <c r="I155" s="206">
        <f>IFERROR(INDEX(Lookup!$BJ$9:$BJ$3000,MATCH($A155,Lookup!$A$9:$A$3000,0)),0)</f>
        <v>0</v>
      </c>
      <c r="J155" s="206">
        <f>IFERROR(INDEX(Lookup!$BI$9:$BI$3000,MATCH($A155,Lookup!$A$9:$A$3000,0)),0)</f>
        <v>0</v>
      </c>
      <c r="K155" s="206">
        <f>IFERROR(INDEX(Lookup!$BH$9:$BH$3000,MATCH($A155,Lookup!$A$9:$A$3000,0)),0)</f>
        <v>0</v>
      </c>
      <c r="L155" s="206">
        <f t="shared" si="5"/>
        <v>0</v>
      </c>
      <c r="O155" s="182">
        <f t="shared" si="7"/>
        <v>1</v>
      </c>
    </row>
    <row r="156" spans="1:15" x14ac:dyDescent="0.2">
      <c r="A156" s="182" t="str">
        <f>+'02'!A64</f>
        <v>12180-A14</v>
      </c>
      <c r="C156" s="182" t="str">
        <f>IFERROR(LEFT(IFERROR(INDEX(Sheet5!$C$2:$C$1300,MATCH($A156,Sheet5!$A$2:$A$1300,0)),"-"),FIND(",",IFERROR(INDEX(Sheet5!$C$2:$C$1300,MATCH($A156,Sheet5!$A$2:$A$1300,0)),"-"),1)-1),IFERROR(INDEX(Sheet5!$C$2:$C$1300,MATCH($A156,Sheet5!$A$2:$A$1300,0)),"-"))</f>
        <v xml:space="preserve">Outgoing - Other - 120 Queen Road                           </v>
      </c>
      <c r="D156" s="206">
        <f>IFERROR(INDEX(Lookup!$BG$9:$BG$3000,MATCH($A156,Lookup!$A$9:$A$3000,0)),0)</f>
        <v>0</v>
      </c>
      <c r="E156" s="206">
        <f>IFERROR(INDEX(Lookup!$BF$9:$BF$3000,MATCH($A156,Lookup!$A$9:$A$3000,0)),0)</f>
        <v>0</v>
      </c>
      <c r="F156" s="206">
        <f>IFERROR(INDEX(Lookup!$BE$9:$BE$3000,MATCH($A156,Lookup!$A$9:$A$3000,0)),0)</f>
        <v>0</v>
      </c>
      <c r="G156" s="207"/>
      <c r="H156" s="207"/>
      <c r="I156" s="206">
        <f>IFERROR(INDEX(Lookup!$BJ$9:$BJ$3000,MATCH($A156,Lookup!$A$9:$A$3000,0)),0)</f>
        <v>0</v>
      </c>
      <c r="J156" s="206">
        <f>IFERROR(INDEX(Lookup!$BI$9:$BI$3000,MATCH($A156,Lookup!$A$9:$A$3000,0)),0)</f>
        <v>0</v>
      </c>
      <c r="K156" s="206">
        <f>IFERROR(INDEX(Lookup!$BH$9:$BH$3000,MATCH($A156,Lookup!$A$9:$A$3000,0)),0)</f>
        <v>0</v>
      </c>
      <c r="L156" s="206">
        <f t="shared" si="5"/>
        <v>0</v>
      </c>
      <c r="O156" s="182">
        <f t="shared" si="7"/>
        <v>1</v>
      </c>
    </row>
    <row r="157" spans="1:15" x14ac:dyDescent="0.2">
      <c r="A157" s="182" t="str">
        <f>+'02'!A65</f>
        <v>12180-A15</v>
      </c>
      <c r="C157" s="182" t="str">
        <f>IFERROR(LEFT(IFERROR(INDEX(Sheet5!$C$2:$C$1300,MATCH($A157,Sheet5!$A$2:$A$1300,0)),"-"),FIND(",",IFERROR(INDEX(Sheet5!$C$2:$C$1300,MATCH($A157,Sheet5!$A$2:$A$1300,0)),"-"),1)-1),IFERROR(INDEX(Sheet5!$C$2:$C$1300,MATCH($A157,Sheet5!$A$2:$A$1300,0)),"-"))</f>
        <v xml:space="preserve">Outgoing - Other - 236 Queen Road                           </v>
      </c>
      <c r="D157" s="206">
        <f>IFERROR(INDEX(Lookup!$BG$9:$BG$3000,MATCH($A157,Lookup!$A$9:$A$3000,0)),0)</f>
        <v>0</v>
      </c>
      <c r="E157" s="206">
        <f>IFERROR(INDEX(Lookup!$BF$9:$BF$3000,MATCH($A157,Lookup!$A$9:$A$3000,0)),0)</f>
        <v>0</v>
      </c>
      <c r="F157" s="206">
        <f>IFERROR(INDEX(Lookup!$BE$9:$BE$3000,MATCH($A157,Lookup!$A$9:$A$3000,0)),0)</f>
        <v>0</v>
      </c>
      <c r="G157" s="207"/>
      <c r="H157" s="207"/>
      <c r="I157" s="206">
        <f>IFERROR(INDEX(Lookup!$BJ$9:$BJ$3000,MATCH($A157,Lookup!$A$9:$A$3000,0)),0)</f>
        <v>0</v>
      </c>
      <c r="J157" s="206">
        <f>IFERROR(INDEX(Lookup!$BI$9:$BI$3000,MATCH($A157,Lookup!$A$9:$A$3000,0)),0)</f>
        <v>0</v>
      </c>
      <c r="K157" s="206">
        <f>IFERROR(INDEX(Lookup!$BH$9:$BH$3000,MATCH($A157,Lookup!$A$9:$A$3000,0)),0)</f>
        <v>0</v>
      </c>
      <c r="L157" s="206">
        <f t="shared" si="5"/>
        <v>0</v>
      </c>
      <c r="O157" s="182">
        <f t="shared" si="7"/>
        <v>1</v>
      </c>
    </row>
    <row r="158" spans="1:15" x14ac:dyDescent="0.2">
      <c r="A158" s="182" t="str">
        <f>+'02'!A66</f>
        <v>12180-A16</v>
      </c>
      <c r="C158" s="182" t="str">
        <f>IFERROR(LEFT(IFERROR(INDEX(Sheet5!$C$2:$C$1300,MATCH($A158,Sheet5!$A$2:$A$1300,0)),"-"),FIND(",",IFERROR(INDEX(Sheet5!$C$2:$C$1300,MATCH($A158,Sheet5!$A$2:$A$1300,0)),"-"),1)-1),IFERROR(INDEX(Sheet5!$C$2:$C$1300,MATCH($A158,Sheet5!$A$2:$A$1300,0)),"-"))</f>
        <v xml:space="preserve">Outgoing - Other - 534 Queen Road                           </v>
      </c>
      <c r="D158" s="206">
        <f>IFERROR(INDEX(Lookup!$BG$9:$BG$3000,MATCH($A158,Lookup!$A$9:$A$3000,0)),0)</f>
        <v>0</v>
      </c>
      <c r="E158" s="206">
        <f>IFERROR(INDEX(Lookup!$BF$9:$BF$3000,MATCH($A158,Lookup!$A$9:$A$3000,0)),0)</f>
        <v>0</v>
      </c>
      <c r="F158" s="206">
        <f>IFERROR(INDEX(Lookup!$BE$9:$BE$3000,MATCH($A158,Lookup!$A$9:$A$3000,0)),0)</f>
        <v>0</v>
      </c>
      <c r="G158" s="207"/>
      <c r="H158" s="207"/>
      <c r="I158" s="206">
        <f>IFERROR(INDEX(Lookup!$BJ$9:$BJ$3000,MATCH($A158,Lookup!$A$9:$A$3000,0)),0)</f>
        <v>0</v>
      </c>
      <c r="J158" s="206">
        <f>IFERROR(INDEX(Lookup!$BI$9:$BI$3000,MATCH($A158,Lookup!$A$9:$A$3000,0)),0)</f>
        <v>0</v>
      </c>
      <c r="K158" s="206">
        <f>IFERROR(INDEX(Lookup!$BH$9:$BH$3000,MATCH($A158,Lookup!$A$9:$A$3000,0)),0)</f>
        <v>0</v>
      </c>
      <c r="L158" s="206">
        <f t="shared" ref="L158:L166" si="8">K158-J158</f>
        <v>0</v>
      </c>
      <c r="O158" s="182">
        <f t="shared" ref="O158:O166" si="9">+IF(A158&gt;0,1,0)</f>
        <v>1</v>
      </c>
    </row>
    <row r="159" spans="1:15" hidden="1" x14ac:dyDescent="0.2">
      <c r="A159" s="182">
        <f>+'02'!A67</f>
        <v>0</v>
      </c>
      <c r="C159" s="182" t="str">
        <f>IFERROR(LEFT(IFERROR(INDEX(Sheet5!$C$2:$C$1300,MATCH($A159,Sheet5!$A$2:$A$1300,0)),"-"),FIND(",",IFERROR(INDEX(Sheet5!$C$2:$C$1300,MATCH($A159,Sheet5!$A$2:$A$1300,0)),"-"),1)-1),IFERROR(INDEX(Sheet5!$C$2:$C$1300,MATCH($A159,Sheet5!$A$2:$A$1300,0)),"-"))</f>
        <v>-</v>
      </c>
      <c r="D159" s="206">
        <f>IFERROR(INDEX(Lookup!$BG$9:$BG$3000,MATCH($A159,Lookup!$A$9:$A$3000,0)),0)</f>
        <v>0</v>
      </c>
      <c r="E159" s="206">
        <f>IFERROR(INDEX(Lookup!$BF$9:$BF$3000,MATCH($A159,Lookup!$A$9:$A$3000,0)),0)</f>
        <v>0</v>
      </c>
      <c r="F159" s="206">
        <f>IFERROR(INDEX(Lookup!$BE$9:$BE$3000,MATCH($A159,Lookup!$A$9:$A$3000,0)),0)</f>
        <v>0</v>
      </c>
      <c r="G159" s="207"/>
      <c r="H159" s="207"/>
      <c r="I159" s="206">
        <f>IFERROR(INDEX(Lookup!$BJ$9:$BJ$3000,MATCH($A159,Lookup!$A$9:$A$3000,0)),0)</f>
        <v>0</v>
      </c>
      <c r="J159" s="206">
        <f>IFERROR(INDEX(Lookup!$BI$9:$BI$3000,MATCH($A159,Lookup!$A$9:$A$3000,0)),0)</f>
        <v>0</v>
      </c>
      <c r="K159" s="206">
        <f>IFERROR(INDEX(Lookup!$BH$9:$BH$3000,MATCH($A159,Lookup!$A$9:$A$3000,0)),0)</f>
        <v>0</v>
      </c>
      <c r="L159" s="206">
        <f t="shared" si="8"/>
        <v>0</v>
      </c>
      <c r="O159" s="182">
        <f t="shared" si="9"/>
        <v>0</v>
      </c>
    </row>
    <row r="160" spans="1:15" hidden="1" x14ac:dyDescent="0.2">
      <c r="A160" s="182">
        <f>+'02'!A68</f>
        <v>0</v>
      </c>
      <c r="C160" s="182" t="str">
        <f>IFERROR(LEFT(IFERROR(INDEX(Sheet5!$C$2:$C$1300,MATCH($A160,Sheet5!$A$2:$A$1300,0)),"-"),FIND(",",IFERROR(INDEX(Sheet5!$C$2:$C$1300,MATCH($A160,Sheet5!$A$2:$A$1300,0)),"-"),1)-1),IFERROR(INDEX(Sheet5!$C$2:$C$1300,MATCH($A160,Sheet5!$A$2:$A$1300,0)),"-"))</f>
        <v>-</v>
      </c>
      <c r="D160" s="206">
        <f>IFERROR(INDEX(Lookup!$BG$9:$BG$3000,MATCH($A160,Lookup!$A$9:$A$3000,0)),0)</f>
        <v>0</v>
      </c>
      <c r="E160" s="206">
        <f>IFERROR(INDEX(Lookup!$BF$9:$BF$3000,MATCH($A160,Lookup!$A$9:$A$3000,0)),0)</f>
        <v>0</v>
      </c>
      <c r="F160" s="206">
        <f>IFERROR(INDEX(Lookup!$BE$9:$BE$3000,MATCH($A160,Lookup!$A$9:$A$3000,0)),0)</f>
        <v>0</v>
      </c>
      <c r="G160" s="207"/>
      <c r="H160" s="207"/>
      <c r="I160" s="206">
        <f>IFERROR(INDEX(Lookup!$BJ$9:$BJ$3000,MATCH($A160,Lookup!$A$9:$A$3000,0)),0)</f>
        <v>0</v>
      </c>
      <c r="J160" s="206">
        <f>IFERROR(INDEX(Lookup!$BI$9:$BI$3000,MATCH($A160,Lookup!$A$9:$A$3000,0)),0)</f>
        <v>0</v>
      </c>
      <c r="K160" s="206">
        <f>IFERROR(INDEX(Lookup!$BH$9:$BH$3000,MATCH($A160,Lookup!$A$9:$A$3000,0)),0)</f>
        <v>0</v>
      </c>
      <c r="L160" s="206">
        <f t="shared" si="8"/>
        <v>0</v>
      </c>
      <c r="O160" s="182">
        <f t="shared" si="9"/>
        <v>0</v>
      </c>
    </row>
    <row r="161" spans="1:15" hidden="1" x14ac:dyDescent="0.2">
      <c r="A161" s="182">
        <f>+'02'!A69</f>
        <v>0</v>
      </c>
      <c r="C161" s="182" t="str">
        <f>IFERROR(LEFT(IFERROR(INDEX(Sheet5!$C$2:$C$1300,MATCH($A161,Sheet5!$A$2:$A$1300,0)),"-"),FIND(",",IFERROR(INDEX(Sheet5!$C$2:$C$1300,MATCH($A161,Sheet5!$A$2:$A$1300,0)),"-"),1)-1),IFERROR(INDEX(Sheet5!$C$2:$C$1300,MATCH($A161,Sheet5!$A$2:$A$1300,0)),"-"))</f>
        <v>-</v>
      </c>
      <c r="D161" s="206">
        <f>IFERROR(INDEX(Lookup!$BG$9:$BG$3000,MATCH($A161,Lookup!$A$9:$A$3000,0)),0)</f>
        <v>0</v>
      </c>
      <c r="E161" s="206">
        <f>IFERROR(INDEX(Lookup!$BF$9:$BF$3000,MATCH($A161,Lookup!$A$9:$A$3000,0)),0)</f>
        <v>0</v>
      </c>
      <c r="F161" s="206">
        <f>IFERROR(INDEX(Lookup!$BE$9:$BE$3000,MATCH($A161,Lookup!$A$9:$A$3000,0)),0)</f>
        <v>0</v>
      </c>
      <c r="G161" s="207"/>
      <c r="H161" s="207"/>
      <c r="I161" s="206">
        <f>IFERROR(INDEX(Lookup!$BJ$9:$BJ$3000,MATCH($A161,Lookup!$A$9:$A$3000,0)),0)</f>
        <v>0</v>
      </c>
      <c r="J161" s="206">
        <f>IFERROR(INDEX(Lookup!$BI$9:$BI$3000,MATCH($A161,Lookup!$A$9:$A$3000,0)),0)</f>
        <v>0</v>
      </c>
      <c r="K161" s="206">
        <f>IFERROR(INDEX(Lookup!$BH$9:$BH$3000,MATCH($A161,Lookup!$A$9:$A$3000,0)),0)</f>
        <v>0</v>
      </c>
      <c r="L161" s="206">
        <f t="shared" si="8"/>
        <v>0</v>
      </c>
      <c r="O161" s="182">
        <f t="shared" si="9"/>
        <v>0</v>
      </c>
    </row>
    <row r="162" spans="1:15" hidden="1" x14ac:dyDescent="0.2">
      <c r="A162" s="182">
        <f>+'02'!A70</f>
        <v>0</v>
      </c>
      <c r="C162" s="182" t="str">
        <f>IFERROR(LEFT(IFERROR(INDEX(Sheet5!$C$2:$C$1300,MATCH($A162,Sheet5!$A$2:$A$1300,0)),"-"),FIND(",",IFERROR(INDEX(Sheet5!$C$2:$C$1300,MATCH($A162,Sheet5!$A$2:$A$1300,0)),"-"),1)-1),IFERROR(INDEX(Sheet5!$C$2:$C$1300,MATCH($A162,Sheet5!$A$2:$A$1300,0)),"-"))</f>
        <v>-</v>
      </c>
      <c r="D162" s="206">
        <f>IFERROR(INDEX(Lookup!$BG$9:$BG$3000,MATCH($A162,Lookup!$A$9:$A$3000,0)),0)</f>
        <v>0</v>
      </c>
      <c r="E162" s="206">
        <f>IFERROR(INDEX(Lookup!$BF$9:$BF$3000,MATCH($A162,Lookup!$A$9:$A$3000,0)),0)</f>
        <v>0</v>
      </c>
      <c r="F162" s="206">
        <f>IFERROR(INDEX(Lookup!$BE$9:$BE$3000,MATCH($A162,Lookup!$A$9:$A$3000,0)),0)</f>
        <v>0</v>
      </c>
      <c r="G162" s="207"/>
      <c r="H162" s="207"/>
      <c r="I162" s="206">
        <f>IFERROR(INDEX(Lookup!$BJ$9:$BJ$3000,MATCH($A162,Lookup!$A$9:$A$3000,0)),0)</f>
        <v>0</v>
      </c>
      <c r="J162" s="206">
        <f>IFERROR(INDEX(Lookup!$BI$9:$BI$3000,MATCH($A162,Lookup!$A$9:$A$3000,0)),0)</f>
        <v>0</v>
      </c>
      <c r="K162" s="206">
        <f>IFERROR(INDEX(Lookup!$BH$9:$BH$3000,MATCH($A162,Lookup!$A$9:$A$3000,0)),0)</f>
        <v>0</v>
      </c>
      <c r="L162" s="206">
        <f t="shared" si="8"/>
        <v>0</v>
      </c>
      <c r="O162" s="182">
        <f t="shared" si="9"/>
        <v>0</v>
      </c>
    </row>
    <row r="163" spans="1:15" hidden="1" x14ac:dyDescent="0.2">
      <c r="A163" s="182">
        <f>+'02'!A71</f>
        <v>0</v>
      </c>
      <c r="C163" s="182" t="str">
        <f>IFERROR(LEFT(IFERROR(INDEX(Sheet5!$C$2:$C$1300,MATCH($A163,Sheet5!$A$2:$A$1300,0)),"-"),FIND(",",IFERROR(INDEX(Sheet5!$C$2:$C$1300,MATCH($A163,Sheet5!$A$2:$A$1300,0)),"-"),1)-1),IFERROR(INDEX(Sheet5!$C$2:$C$1300,MATCH($A163,Sheet5!$A$2:$A$1300,0)),"-"))</f>
        <v>-</v>
      </c>
      <c r="D163" s="206">
        <f>IFERROR(INDEX(Lookup!$BG$9:$BG$3000,MATCH($A163,Lookup!$A$9:$A$3000,0)),0)</f>
        <v>0</v>
      </c>
      <c r="E163" s="206">
        <f>IFERROR(INDEX(Lookup!$BF$9:$BF$3000,MATCH($A163,Lookup!$A$9:$A$3000,0)),0)</f>
        <v>0</v>
      </c>
      <c r="F163" s="206">
        <f>IFERROR(INDEX(Lookup!$BE$9:$BE$3000,MATCH($A163,Lookup!$A$9:$A$3000,0)),0)</f>
        <v>0</v>
      </c>
      <c r="G163" s="207"/>
      <c r="H163" s="207"/>
      <c r="I163" s="206">
        <f>IFERROR(INDEX(Lookup!$BJ$9:$BJ$3000,MATCH($A163,Lookup!$A$9:$A$3000,0)),0)</f>
        <v>0</v>
      </c>
      <c r="J163" s="206">
        <f>IFERROR(INDEX(Lookup!$BI$9:$BI$3000,MATCH($A163,Lookup!$A$9:$A$3000,0)),0)</f>
        <v>0</v>
      </c>
      <c r="K163" s="206">
        <f>IFERROR(INDEX(Lookup!$BH$9:$BH$3000,MATCH($A163,Lookup!$A$9:$A$3000,0)),0)</f>
        <v>0</v>
      </c>
      <c r="L163" s="206">
        <f t="shared" si="8"/>
        <v>0</v>
      </c>
      <c r="O163" s="182">
        <f t="shared" si="9"/>
        <v>0</v>
      </c>
    </row>
    <row r="164" spans="1:15" hidden="1" x14ac:dyDescent="0.2">
      <c r="A164" s="182">
        <f>+'02'!A72</f>
        <v>0</v>
      </c>
      <c r="C164" s="182" t="str">
        <f>IFERROR(LEFT(IFERROR(INDEX(Sheet5!$C$2:$C$1300,MATCH($A164,Sheet5!$A$2:$A$1300,0)),"-"),FIND(",",IFERROR(INDEX(Sheet5!$C$2:$C$1300,MATCH($A164,Sheet5!$A$2:$A$1300,0)),"-"),1)-1),IFERROR(INDEX(Sheet5!$C$2:$C$1300,MATCH($A164,Sheet5!$A$2:$A$1300,0)),"-"))</f>
        <v>-</v>
      </c>
      <c r="D164" s="206">
        <f>IFERROR(INDEX(Lookup!$BG$9:$BG$3000,MATCH($A164,Lookup!$A$9:$A$3000,0)),0)</f>
        <v>0</v>
      </c>
      <c r="E164" s="206">
        <f>IFERROR(INDEX(Lookup!$BF$9:$BF$3000,MATCH($A164,Lookup!$A$9:$A$3000,0)),0)</f>
        <v>0</v>
      </c>
      <c r="F164" s="206">
        <f>IFERROR(INDEX(Lookup!$BE$9:$BE$3000,MATCH($A164,Lookup!$A$9:$A$3000,0)),0)</f>
        <v>0</v>
      </c>
      <c r="G164" s="207"/>
      <c r="H164" s="207"/>
      <c r="I164" s="206">
        <f>IFERROR(INDEX(Lookup!$BJ$9:$BJ$3000,MATCH($A164,Lookup!$A$9:$A$3000,0)),0)</f>
        <v>0</v>
      </c>
      <c r="J164" s="206">
        <f>IFERROR(INDEX(Lookup!$BI$9:$BI$3000,MATCH($A164,Lookup!$A$9:$A$3000,0)),0)</f>
        <v>0</v>
      </c>
      <c r="K164" s="206">
        <f>IFERROR(INDEX(Lookup!$BH$9:$BH$3000,MATCH($A164,Lookup!$A$9:$A$3000,0)),0)</f>
        <v>0</v>
      </c>
      <c r="L164" s="206">
        <f t="shared" si="8"/>
        <v>0</v>
      </c>
      <c r="O164" s="182">
        <f t="shared" si="9"/>
        <v>0</v>
      </c>
    </row>
    <row r="165" spans="1:15" hidden="1" x14ac:dyDescent="0.2">
      <c r="A165" s="182">
        <f>+'02'!A73</f>
        <v>0</v>
      </c>
      <c r="C165" s="182" t="str">
        <f>IFERROR(LEFT(IFERROR(INDEX(Sheet5!$C$2:$C$1300,MATCH($A165,Sheet5!$A$2:$A$1300,0)),"-"),FIND(",",IFERROR(INDEX(Sheet5!$C$2:$C$1300,MATCH($A165,Sheet5!$A$2:$A$1300,0)),"-"),1)-1),IFERROR(INDEX(Sheet5!$C$2:$C$1300,MATCH($A165,Sheet5!$A$2:$A$1300,0)),"-"))</f>
        <v>-</v>
      </c>
      <c r="D165" s="206">
        <f>IFERROR(INDEX(Lookup!$BG$9:$BG$3000,MATCH($A165,Lookup!$A$9:$A$3000,0)),0)</f>
        <v>0</v>
      </c>
      <c r="E165" s="206">
        <f>IFERROR(INDEX(Lookup!$BF$9:$BF$3000,MATCH($A165,Lookup!$A$9:$A$3000,0)),0)</f>
        <v>0</v>
      </c>
      <c r="F165" s="206">
        <f>IFERROR(INDEX(Lookup!$BE$9:$BE$3000,MATCH($A165,Lookup!$A$9:$A$3000,0)),0)</f>
        <v>0</v>
      </c>
      <c r="G165" s="207"/>
      <c r="H165" s="207"/>
      <c r="I165" s="206">
        <f>IFERROR(INDEX(Lookup!$BJ$9:$BJ$3000,MATCH($A165,Lookup!$A$9:$A$3000,0)),0)</f>
        <v>0</v>
      </c>
      <c r="J165" s="206">
        <f>IFERROR(INDEX(Lookup!$BI$9:$BI$3000,MATCH($A165,Lookup!$A$9:$A$3000,0)),0)</f>
        <v>0</v>
      </c>
      <c r="K165" s="206">
        <f>IFERROR(INDEX(Lookup!$BH$9:$BH$3000,MATCH($A165,Lookup!$A$9:$A$3000,0)),0)</f>
        <v>0</v>
      </c>
      <c r="L165" s="206">
        <f t="shared" si="8"/>
        <v>0</v>
      </c>
      <c r="O165" s="182">
        <f t="shared" si="9"/>
        <v>0</v>
      </c>
    </row>
    <row r="166" spans="1:15" hidden="1" x14ac:dyDescent="0.2">
      <c r="A166" s="182">
        <f>+'02'!A74</f>
        <v>0</v>
      </c>
      <c r="C166" s="182" t="str">
        <f>IFERROR(LEFT(IFERROR(INDEX(Sheet5!$C$2:$C$1300,MATCH($A166,Sheet5!$A$2:$A$1300,0)),"-"),FIND(",",IFERROR(INDEX(Sheet5!$C$2:$C$1300,MATCH($A166,Sheet5!$A$2:$A$1300,0)),"-"),1)-1),IFERROR(INDEX(Sheet5!$C$2:$C$1300,MATCH($A166,Sheet5!$A$2:$A$1300,0)),"-"))</f>
        <v>-</v>
      </c>
      <c r="D166" s="206">
        <f>IFERROR(INDEX(Lookup!$BG$9:$BG$3000,MATCH($A166,Lookup!$A$9:$A$3000,0)),0)</f>
        <v>0</v>
      </c>
      <c r="E166" s="206">
        <f>IFERROR(INDEX(Lookup!$BF$9:$BF$3000,MATCH($A166,Lookup!$A$9:$A$3000,0)),0)</f>
        <v>0</v>
      </c>
      <c r="F166" s="206">
        <f>IFERROR(INDEX(Lookup!$BE$9:$BE$3000,MATCH($A166,Lookup!$A$9:$A$3000,0)),0)</f>
        <v>0</v>
      </c>
      <c r="G166" s="207"/>
      <c r="H166" s="207"/>
      <c r="I166" s="206">
        <f>IFERROR(INDEX(Lookup!$BJ$9:$BJ$3000,MATCH($A166,Lookup!$A$9:$A$3000,0)),0)</f>
        <v>0</v>
      </c>
      <c r="J166" s="206">
        <f>IFERROR(INDEX(Lookup!$BI$9:$BI$3000,MATCH($A166,Lookup!$A$9:$A$3000,0)),0)</f>
        <v>0</v>
      </c>
      <c r="K166" s="206">
        <f>IFERROR(INDEX(Lookup!$BH$9:$BH$3000,MATCH($A166,Lookup!$A$9:$A$3000,0)),0)</f>
        <v>0</v>
      </c>
      <c r="L166" s="206">
        <f t="shared" si="8"/>
        <v>0</v>
      </c>
      <c r="O166" s="182">
        <f t="shared" si="9"/>
        <v>0</v>
      </c>
    </row>
    <row r="167" spans="1:15" x14ac:dyDescent="0.2">
      <c r="G167" s="207"/>
      <c r="H167" s="207"/>
      <c r="L167" s="206"/>
      <c r="O167" s="182">
        <v>1</v>
      </c>
    </row>
    <row r="168" spans="1:15" x14ac:dyDescent="0.2">
      <c r="A168" s="221"/>
      <c r="B168" s="221"/>
      <c r="C168" s="214" t="s">
        <v>1051</v>
      </c>
      <c r="D168" s="212">
        <f>SUM(D94:D166)</f>
        <v>50782.98</v>
      </c>
      <c r="E168" s="212">
        <f>SUM(E94:E166)</f>
        <v>59954.530000000006</v>
      </c>
      <c r="F168" s="212">
        <f>SUM(F94:F166)</f>
        <v>115668.92999999998</v>
      </c>
      <c r="G168" s="220"/>
      <c r="H168" s="220"/>
      <c r="I168" s="212">
        <f>SUM(I94:I166)</f>
        <v>729367.05000000016</v>
      </c>
      <c r="J168" s="212">
        <f>SUM(J94:J166)</f>
        <v>723565.37999999977</v>
      </c>
      <c r="K168" s="212">
        <f>SUM(K94:K166)</f>
        <v>664677.90999999992</v>
      </c>
      <c r="L168" s="212">
        <f>SUM(L94:L166)</f>
        <v>-58887.470000000052</v>
      </c>
      <c r="O168" s="182">
        <v>1</v>
      </c>
    </row>
    <row r="169" spans="1:15" hidden="1" x14ac:dyDescent="0.2">
      <c r="C169" s="197"/>
      <c r="D169" s="218"/>
      <c r="E169" s="218"/>
      <c r="F169" s="218"/>
      <c r="G169" s="219"/>
      <c r="H169" s="219"/>
      <c r="I169" s="218"/>
      <c r="J169" s="218"/>
      <c r="K169" s="218"/>
      <c r="L169" s="218"/>
      <c r="O169" s="182">
        <v>0</v>
      </c>
    </row>
    <row r="170" spans="1:15" hidden="1" x14ac:dyDescent="0.2">
      <c r="A170" s="182">
        <f>+'03'!A2</f>
        <v>0</v>
      </c>
      <c r="C170" s="182" t="str">
        <f>IFERROR(LEFT(IFERROR(INDEX(Sheet5!$C$2:$C$1300,MATCH($A170,Sheet5!$A$2:$A$1300,0)),"-"),FIND(",",IFERROR(INDEX(Sheet5!$C$2:$C$1300,MATCH($A170,Sheet5!$A$2:$A$1300,0)),"-"),1)-1),IFERROR(INDEX(Sheet5!$C$2:$C$1300,MATCH($A170,Sheet5!$A$2:$A$1300,0)),"-"))</f>
        <v>-</v>
      </c>
      <c r="D170" s="206">
        <f>IFERROR(INDEX(Lookup!$BG$9:$BG$3000,MATCH($A170,Lookup!$A$9:$A$3000,0)),0)</f>
        <v>0</v>
      </c>
      <c r="E170" s="206">
        <f>IFERROR(INDEX(Lookup!$BF$9:$BF$3000,MATCH($A170,Lookup!$A$9:$A$3000,0)),0)</f>
        <v>0</v>
      </c>
      <c r="F170" s="206">
        <f>IFERROR(INDEX(Lookup!$BE$9:$BE$3000,MATCH($A170,Lookup!$A$9:$A$3000,0)),0)</f>
        <v>0</v>
      </c>
      <c r="G170" s="207"/>
      <c r="H170" s="207"/>
      <c r="I170" s="206">
        <f>IFERROR(INDEX(Lookup!$BJ$9:$BJ$3000,MATCH($A170,Lookup!$A$9:$A$3000,0)),0)</f>
        <v>0</v>
      </c>
      <c r="J170" s="206">
        <f>IFERROR(INDEX(Lookup!$BI$9:$BI$3000,MATCH($A170,Lookup!$A$9:$A$3000,0)),0)</f>
        <v>0</v>
      </c>
      <c r="K170" s="206">
        <f>IFERROR(INDEX(Lookup!$BH$9:$BH$3000,MATCH($A170,Lookup!$A$9:$A$3000,0)),0)</f>
        <v>0</v>
      </c>
      <c r="L170" s="206">
        <f>IFERROR(INDEX(Lookup!$BH$9:$BH$3000,MATCH($A170,Lookup!$A$9:$A$3000,0)),0)</f>
        <v>0</v>
      </c>
      <c r="O170" s="182">
        <f t="shared" ref="O170:O217" si="10">+IF(A170&gt;0,1,0)</f>
        <v>0</v>
      </c>
    </row>
    <row r="171" spans="1:15" hidden="1" x14ac:dyDescent="0.2">
      <c r="A171" s="182">
        <f>+'03'!A3</f>
        <v>0</v>
      </c>
      <c r="C171" s="182" t="str">
        <f>IFERROR(LEFT(IFERROR(INDEX(Sheet5!$C$2:$C$1300,MATCH($A171,Sheet5!$A$2:$A$1300,0)),"-"),FIND(",",IFERROR(INDEX(Sheet5!$C$2:$C$1300,MATCH($A171,Sheet5!$A$2:$A$1300,0)),"-"),1)-1),IFERROR(INDEX(Sheet5!$C$2:$C$1300,MATCH($A171,Sheet5!$A$2:$A$1300,0)),"-"))</f>
        <v>-</v>
      </c>
      <c r="D171" s="206">
        <f>IFERROR(INDEX(Lookup!$BG$9:$BG$3000,MATCH($A171,Lookup!$A$9:$A$3000,0)),0)</f>
        <v>0</v>
      </c>
      <c r="E171" s="206">
        <f>IFERROR(INDEX(Lookup!$BF$9:$BF$3000,MATCH($A171,Lookup!$A$9:$A$3000,0)),0)</f>
        <v>0</v>
      </c>
      <c r="F171" s="206">
        <f>IFERROR(INDEX(Lookup!$BE$9:$BE$3000,MATCH($A171,Lookup!$A$9:$A$3000,0)),0)</f>
        <v>0</v>
      </c>
      <c r="G171" s="207"/>
      <c r="H171" s="207"/>
      <c r="I171" s="206">
        <f>IFERROR(INDEX(Lookup!$BJ$9:$BJ$3000,MATCH($A171,Lookup!$A$9:$A$3000,0)),0)</f>
        <v>0</v>
      </c>
      <c r="J171" s="206">
        <f>IFERROR(INDEX(Lookup!$BI$9:$BI$3000,MATCH($A171,Lookup!$A$9:$A$3000,0)),0)</f>
        <v>0</v>
      </c>
      <c r="K171" s="206">
        <f>IFERROR(INDEX(Lookup!$BH$9:$BH$3000,MATCH($A171,Lookup!$A$9:$A$3000,0)),0)</f>
        <v>0</v>
      </c>
      <c r="L171" s="206">
        <f>IFERROR(INDEX(Lookup!$BH$9:$BH$3000,MATCH($A171,Lookup!$A$9:$A$3000,0)),0)</f>
        <v>0</v>
      </c>
      <c r="O171" s="182">
        <f t="shared" si="10"/>
        <v>0</v>
      </c>
    </row>
    <row r="172" spans="1:15" hidden="1" x14ac:dyDescent="0.2">
      <c r="A172" s="182">
        <f>+'03'!A4</f>
        <v>0</v>
      </c>
      <c r="C172" s="182" t="str">
        <f>IFERROR(LEFT(IFERROR(INDEX(Sheet5!$C$2:$C$1300,MATCH($A172,Sheet5!$A$2:$A$1300,0)),"-"),FIND(",",IFERROR(INDEX(Sheet5!$C$2:$C$1300,MATCH($A172,Sheet5!$A$2:$A$1300,0)),"-"),1)-1),IFERROR(INDEX(Sheet5!$C$2:$C$1300,MATCH($A172,Sheet5!$A$2:$A$1300,0)),"-"))</f>
        <v>-</v>
      </c>
      <c r="D172" s="206">
        <f>IFERROR(INDEX(Lookup!$BG$9:$BG$3000,MATCH($A172,Lookup!$A$9:$A$3000,0)),0)</f>
        <v>0</v>
      </c>
      <c r="E172" s="206">
        <f>IFERROR(INDEX(Lookup!$BF$9:$BF$3000,MATCH($A172,Lookup!$A$9:$A$3000,0)),0)</f>
        <v>0</v>
      </c>
      <c r="F172" s="206">
        <f>IFERROR(INDEX(Lookup!$BE$9:$BE$3000,MATCH($A172,Lookup!$A$9:$A$3000,0)),0)</f>
        <v>0</v>
      </c>
      <c r="G172" s="207"/>
      <c r="H172" s="207"/>
      <c r="I172" s="206">
        <f>IFERROR(INDEX(Lookup!$BJ$9:$BJ$3000,MATCH($A172,Lookup!$A$9:$A$3000,0)),0)</f>
        <v>0</v>
      </c>
      <c r="J172" s="206">
        <f>IFERROR(INDEX(Lookup!$BI$9:$BI$3000,MATCH($A172,Lookup!$A$9:$A$3000,0)),0)</f>
        <v>0</v>
      </c>
      <c r="K172" s="206">
        <f>IFERROR(INDEX(Lookup!$BH$9:$BH$3000,MATCH($A172,Lookup!$A$9:$A$3000,0)),0)</f>
        <v>0</v>
      </c>
      <c r="L172" s="206">
        <f>IFERROR(INDEX(Lookup!$BH$9:$BH$3000,MATCH($A172,Lookup!$A$9:$A$3000,0)),0)</f>
        <v>0</v>
      </c>
      <c r="O172" s="182">
        <f t="shared" si="10"/>
        <v>0</v>
      </c>
    </row>
    <row r="173" spans="1:15" hidden="1" x14ac:dyDescent="0.2">
      <c r="A173" s="182">
        <f>+'03'!A5</f>
        <v>0</v>
      </c>
      <c r="C173" s="182" t="str">
        <f>IFERROR(LEFT(IFERROR(INDEX(Sheet5!$C$2:$C$1300,MATCH($A173,Sheet5!$A$2:$A$1300,0)),"-"),FIND(",",IFERROR(INDEX(Sheet5!$C$2:$C$1300,MATCH($A173,Sheet5!$A$2:$A$1300,0)),"-"),1)-1),IFERROR(INDEX(Sheet5!$C$2:$C$1300,MATCH($A173,Sheet5!$A$2:$A$1300,0)),"-"))</f>
        <v>-</v>
      </c>
      <c r="D173" s="206">
        <f>IFERROR(INDEX(Lookup!$BG$9:$BG$3000,MATCH($A173,Lookup!$A$9:$A$3000,0)),0)</f>
        <v>0</v>
      </c>
      <c r="E173" s="206">
        <f>IFERROR(INDEX(Lookup!$BF$9:$BF$3000,MATCH($A173,Lookup!$A$9:$A$3000,0)),0)</f>
        <v>0</v>
      </c>
      <c r="F173" s="206">
        <f>IFERROR(INDEX(Lookup!$BE$9:$BE$3000,MATCH($A173,Lookup!$A$9:$A$3000,0)),0)</f>
        <v>0</v>
      </c>
      <c r="G173" s="207"/>
      <c r="H173" s="207"/>
      <c r="I173" s="206">
        <f>IFERROR(INDEX(Lookup!$BJ$9:$BJ$3000,MATCH($A173,Lookup!$A$9:$A$3000,0)),0)</f>
        <v>0</v>
      </c>
      <c r="J173" s="206">
        <f>IFERROR(INDEX(Lookup!$BI$9:$BI$3000,MATCH($A173,Lookup!$A$9:$A$3000,0)),0)</f>
        <v>0</v>
      </c>
      <c r="K173" s="206">
        <f>IFERROR(INDEX(Lookup!$BH$9:$BH$3000,MATCH($A173,Lookup!$A$9:$A$3000,0)),0)</f>
        <v>0</v>
      </c>
      <c r="L173" s="206">
        <f>IFERROR(INDEX(Lookup!$BH$9:$BH$3000,MATCH($A173,Lookup!$A$9:$A$3000,0)),0)</f>
        <v>0</v>
      </c>
      <c r="O173" s="182">
        <f t="shared" si="10"/>
        <v>0</v>
      </c>
    </row>
    <row r="174" spans="1:15" hidden="1" x14ac:dyDescent="0.2">
      <c r="A174" s="182">
        <f>+'03'!A6</f>
        <v>0</v>
      </c>
      <c r="C174" s="182" t="str">
        <f>IFERROR(LEFT(IFERROR(INDEX(Sheet5!$C$2:$C$1300,MATCH($A174,Sheet5!$A$2:$A$1300,0)),"-"),FIND(",",IFERROR(INDEX(Sheet5!$C$2:$C$1300,MATCH($A174,Sheet5!$A$2:$A$1300,0)),"-"),1)-1),IFERROR(INDEX(Sheet5!$C$2:$C$1300,MATCH($A174,Sheet5!$A$2:$A$1300,0)),"-"))</f>
        <v>-</v>
      </c>
      <c r="D174" s="206">
        <f>IFERROR(INDEX(Lookup!$BG$9:$BG$3000,MATCH($A174,Lookup!$A$9:$A$3000,0)),0)</f>
        <v>0</v>
      </c>
      <c r="E174" s="206">
        <f>IFERROR(INDEX(Lookup!$BF$9:$BF$3000,MATCH($A174,Lookup!$A$9:$A$3000,0)),0)</f>
        <v>0</v>
      </c>
      <c r="F174" s="206">
        <f>IFERROR(INDEX(Lookup!$BE$9:$BE$3000,MATCH($A174,Lookup!$A$9:$A$3000,0)),0)</f>
        <v>0</v>
      </c>
      <c r="G174" s="207"/>
      <c r="H174" s="207"/>
      <c r="I174" s="206">
        <f>IFERROR(INDEX(Lookup!$BJ$9:$BJ$3000,MATCH($A174,Lookup!$A$9:$A$3000,0)),0)</f>
        <v>0</v>
      </c>
      <c r="J174" s="206">
        <f>IFERROR(INDEX(Lookup!$BI$9:$BI$3000,MATCH($A174,Lookup!$A$9:$A$3000,0)),0)</f>
        <v>0</v>
      </c>
      <c r="K174" s="206">
        <f>IFERROR(INDEX(Lookup!$BH$9:$BH$3000,MATCH($A174,Lookup!$A$9:$A$3000,0)),0)</f>
        <v>0</v>
      </c>
      <c r="L174" s="206">
        <f>IFERROR(INDEX(Lookup!$BH$9:$BH$3000,MATCH($A174,Lookup!$A$9:$A$3000,0)),0)</f>
        <v>0</v>
      </c>
      <c r="O174" s="182">
        <f t="shared" si="10"/>
        <v>0</v>
      </c>
    </row>
    <row r="175" spans="1:15" hidden="1" x14ac:dyDescent="0.2">
      <c r="A175" s="182">
        <f>+'03'!A7</f>
        <v>0</v>
      </c>
      <c r="C175" s="182" t="str">
        <f>IFERROR(LEFT(IFERROR(INDEX(Sheet5!$C$2:$C$1300,MATCH($A175,Sheet5!$A$2:$A$1300,0)),"-"),FIND(",",IFERROR(INDEX(Sheet5!$C$2:$C$1300,MATCH($A175,Sheet5!$A$2:$A$1300,0)),"-"),1)-1),IFERROR(INDEX(Sheet5!$C$2:$C$1300,MATCH($A175,Sheet5!$A$2:$A$1300,0)),"-"))</f>
        <v>-</v>
      </c>
      <c r="D175" s="206">
        <f>IFERROR(INDEX(Lookup!$BG$9:$BG$3000,MATCH($A175,Lookup!$A$9:$A$3000,0)),0)</f>
        <v>0</v>
      </c>
      <c r="E175" s="206">
        <f>IFERROR(INDEX(Lookup!$BF$9:$BF$3000,MATCH($A175,Lookup!$A$9:$A$3000,0)),0)</f>
        <v>0</v>
      </c>
      <c r="F175" s="206">
        <f>IFERROR(INDEX(Lookup!$BE$9:$BE$3000,MATCH($A175,Lookup!$A$9:$A$3000,0)),0)</f>
        <v>0</v>
      </c>
      <c r="G175" s="207"/>
      <c r="H175" s="207"/>
      <c r="I175" s="206">
        <f>IFERROR(INDEX(Lookup!$BJ$9:$BJ$3000,MATCH($A175,Lookup!$A$9:$A$3000,0)),0)</f>
        <v>0</v>
      </c>
      <c r="J175" s="206">
        <f>IFERROR(INDEX(Lookup!$BI$9:$BI$3000,MATCH($A175,Lookup!$A$9:$A$3000,0)),0)</f>
        <v>0</v>
      </c>
      <c r="K175" s="206">
        <f>IFERROR(INDEX(Lookup!$BH$9:$BH$3000,MATCH($A175,Lookup!$A$9:$A$3000,0)),0)</f>
        <v>0</v>
      </c>
      <c r="L175" s="206">
        <f>IFERROR(INDEX(Lookup!$BH$9:$BH$3000,MATCH($A175,Lookup!$A$9:$A$3000,0)),0)</f>
        <v>0</v>
      </c>
      <c r="O175" s="182">
        <f t="shared" si="10"/>
        <v>0</v>
      </c>
    </row>
    <row r="176" spans="1:15" hidden="1" x14ac:dyDescent="0.2">
      <c r="A176" s="182">
        <f>+'03'!A8</f>
        <v>0</v>
      </c>
      <c r="C176" s="182" t="str">
        <f>IFERROR(LEFT(IFERROR(INDEX(Sheet5!$C$2:$C$1300,MATCH($A176,Sheet5!$A$2:$A$1300,0)),"-"),FIND(",",IFERROR(INDEX(Sheet5!$C$2:$C$1300,MATCH($A176,Sheet5!$A$2:$A$1300,0)),"-"),1)-1),IFERROR(INDEX(Sheet5!$C$2:$C$1300,MATCH($A176,Sheet5!$A$2:$A$1300,0)),"-"))</f>
        <v>-</v>
      </c>
      <c r="D176" s="206">
        <f>IFERROR(INDEX(Lookup!$BG$9:$BG$3000,MATCH($A176,Lookup!$A$9:$A$3000,0)),0)</f>
        <v>0</v>
      </c>
      <c r="E176" s="206">
        <f>IFERROR(INDEX(Lookup!$BF$9:$BF$3000,MATCH($A176,Lookup!$A$9:$A$3000,0)),0)</f>
        <v>0</v>
      </c>
      <c r="F176" s="206">
        <f>IFERROR(INDEX(Lookup!$BE$9:$BE$3000,MATCH($A176,Lookup!$A$9:$A$3000,0)),0)</f>
        <v>0</v>
      </c>
      <c r="G176" s="207"/>
      <c r="H176" s="207"/>
      <c r="I176" s="206">
        <f>IFERROR(INDEX(Lookup!$BJ$9:$BJ$3000,MATCH($A176,Lookup!$A$9:$A$3000,0)),0)</f>
        <v>0</v>
      </c>
      <c r="J176" s="206">
        <f>IFERROR(INDEX(Lookup!$BI$9:$BI$3000,MATCH($A176,Lookup!$A$9:$A$3000,0)),0)</f>
        <v>0</v>
      </c>
      <c r="K176" s="206">
        <f>IFERROR(INDEX(Lookup!$BH$9:$BH$3000,MATCH($A176,Lookup!$A$9:$A$3000,0)),0)</f>
        <v>0</v>
      </c>
      <c r="L176" s="206">
        <f>IFERROR(INDEX(Lookup!$BH$9:$BH$3000,MATCH($A176,Lookup!$A$9:$A$3000,0)),0)</f>
        <v>0</v>
      </c>
      <c r="O176" s="182">
        <f t="shared" si="10"/>
        <v>0</v>
      </c>
    </row>
    <row r="177" spans="1:15" hidden="1" x14ac:dyDescent="0.2">
      <c r="A177" s="182">
        <f>+'03'!A9</f>
        <v>0</v>
      </c>
      <c r="C177" s="182" t="str">
        <f>IFERROR(LEFT(IFERROR(INDEX(Sheet5!$C$2:$C$1300,MATCH($A177,Sheet5!$A$2:$A$1300,0)),"-"),FIND(",",IFERROR(INDEX(Sheet5!$C$2:$C$1300,MATCH($A177,Sheet5!$A$2:$A$1300,0)),"-"),1)-1),IFERROR(INDEX(Sheet5!$C$2:$C$1300,MATCH($A177,Sheet5!$A$2:$A$1300,0)),"-"))</f>
        <v>-</v>
      </c>
      <c r="D177" s="206">
        <f>IFERROR(INDEX(Lookup!$BG$9:$BG$3000,MATCH($A177,Lookup!$A$9:$A$3000,0)),0)</f>
        <v>0</v>
      </c>
      <c r="E177" s="206">
        <f>IFERROR(INDEX(Lookup!$BF$9:$BF$3000,MATCH($A177,Lookup!$A$9:$A$3000,0)),0)</f>
        <v>0</v>
      </c>
      <c r="F177" s="206">
        <f>IFERROR(INDEX(Lookup!$BE$9:$BE$3000,MATCH($A177,Lookup!$A$9:$A$3000,0)),0)</f>
        <v>0</v>
      </c>
      <c r="G177" s="207"/>
      <c r="H177" s="207"/>
      <c r="I177" s="206">
        <f>IFERROR(INDEX(Lookup!$BJ$9:$BJ$3000,MATCH($A177,Lookup!$A$9:$A$3000,0)),0)</f>
        <v>0</v>
      </c>
      <c r="J177" s="206">
        <f>IFERROR(INDEX(Lookup!$BI$9:$BI$3000,MATCH($A177,Lookup!$A$9:$A$3000,0)),0)</f>
        <v>0</v>
      </c>
      <c r="K177" s="206">
        <f>IFERROR(INDEX(Lookup!$BH$9:$BH$3000,MATCH($A177,Lookup!$A$9:$A$3000,0)),0)</f>
        <v>0</v>
      </c>
      <c r="L177" s="206">
        <f>IFERROR(INDEX(Lookup!$BH$9:$BH$3000,MATCH($A177,Lookup!$A$9:$A$3000,0)),0)</f>
        <v>0</v>
      </c>
      <c r="O177" s="182">
        <f t="shared" si="10"/>
        <v>0</v>
      </c>
    </row>
    <row r="178" spans="1:15" hidden="1" x14ac:dyDescent="0.2">
      <c r="A178" s="182">
        <f>+'03'!A10</f>
        <v>0</v>
      </c>
      <c r="C178" s="182" t="str">
        <f>IFERROR(LEFT(IFERROR(INDEX(Sheet5!$C$2:$C$1300,MATCH($A178,Sheet5!$A$2:$A$1300,0)),"-"),FIND(",",IFERROR(INDEX(Sheet5!$C$2:$C$1300,MATCH($A178,Sheet5!$A$2:$A$1300,0)),"-"),1)-1),IFERROR(INDEX(Sheet5!$C$2:$C$1300,MATCH($A178,Sheet5!$A$2:$A$1300,0)),"-"))</f>
        <v>-</v>
      </c>
      <c r="D178" s="206">
        <f>IFERROR(INDEX(Lookup!$BG$9:$BG$3000,MATCH($A178,Lookup!$A$9:$A$3000,0)),0)</f>
        <v>0</v>
      </c>
      <c r="E178" s="206">
        <f>IFERROR(INDEX(Lookup!$BF$9:$BF$3000,MATCH($A178,Lookup!$A$9:$A$3000,0)),0)</f>
        <v>0</v>
      </c>
      <c r="F178" s="206">
        <f>IFERROR(INDEX(Lookup!$BE$9:$BE$3000,MATCH($A178,Lookup!$A$9:$A$3000,0)),0)</f>
        <v>0</v>
      </c>
      <c r="G178" s="207"/>
      <c r="H178" s="207"/>
      <c r="I178" s="206">
        <f>IFERROR(INDEX(Lookup!$BJ$9:$BJ$3000,MATCH($A178,Lookup!$A$9:$A$3000,0)),0)</f>
        <v>0</v>
      </c>
      <c r="J178" s="206">
        <f>IFERROR(INDEX(Lookup!$BI$9:$BI$3000,MATCH($A178,Lookup!$A$9:$A$3000,0)),0)</f>
        <v>0</v>
      </c>
      <c r="K178" s="206">
        <f>IFERROR(INDEX(Lookup!$BH$9:$BH$3000,MATCH($A178,Lookup!$A$9:$A$3000,0)),0)</f>
        <v>0</v>
      </c>
      <c r="L178" s="206">
        <f>IFERROR(INDEX(Lookup!$BH$9:$BH$3000,MATCH($A178,Lookup!$A$9:$A$3000,0)),0)</f>
        <v>0</v>
      </c>
      <c r="O178" s="182">
        <f t="shared" si="10"/>
        <v>0</v>
      </c>
    </row>
    <row r="179" spans="1:15" hidden="1" x14ac:dyDescent="0.2">
      <c r="A179" s="182">
        <f>+'03'!A11</f>
        <v>0</v>
      </c>
      <c r="C179" s="182" t="str">
        <f>IFERROR(LEFT(IFERROR(INDEX(Sheet5!$C$2:$C$1300,MATCH($A179,Sheet5!$A$2:$A$1300,0)),"-"),FIND(",",IFERROR(INDEX(Sheet5!$C$2:$C$1300,MATCH($A179,Sheet5!$A$2:$A$1300,0)),"-"),1)-1),IFERROR(INDEX(Sheet5!$C$2:$C$1300,MATCH($A179,Sheet5!$A$2:$A$1300,0)),"-"))</f>
        <v>-</v>
      </c>
      <c r="D179" s="206">
        <f>IFERROR(INDEX(Lookup!$BG$9:$BG$3000,MATCH($A179,Lookup!$A$9:$A$3000,0)),0)</f>
        <v>0</v>
      </c>
      <c r="E179" s="206">
        <f>IFERROR(INDEX(Lookup!$BF$9:$BF$3000,MATCH($A179,Lookup!$A$9:$A$3000,0)),0)</f>
        <v>0</v>
      </c>
      <c r="F179" s="206">
        <f>IFERROR(INDEX(Lookup!$BE$9:$BE$3000,MATCH($A179,Lookup!$A$9:$A$3000,0)),0)</f>
        <v>0</v>
      </c>
      <c r="G179" s="207"/>
      <c r="H179" s="207"/>
      <c r="I179" s="206">
        <f>IFERROR(INDEX(Lookup!$BJ$9:$BJ$3000,MATCH($A179,Lookup!$A$9:$A$3000,0)),0)</f>
        <v>0</v>
      </c>
      <c r="J179" s="206">
        <f>IFERROR(INDEX(Lookup!$BI$9:$BI$3000,MATCH($A179,Lookup!$A$9:$A$3000,0)),0)</f>
        <v>0</v>
      </c>
      <c r="K179" s="206">
        <f>IFERROR(INDEX(Lookup!$BH$9:$BH$3000,MATCH($A179,Lookup!$A$9:$A$3000,0)),0)</f>
        <v>0</v>
      </c>
      <c r="L179" s="206">
        <f>IFERROR(INDEX(Lookup!$BH$9:$BH$3000,MATCH($A179,Lookup!$A$9:$A$3000,0)),0)</f>
        <v>0</v>
      </c>
      <c r="O179" s="182">
        <f t="shared" si="10"/>
        <v>0</v>
      </c>
    </row>
    <row r="180" spans="1:15" hidden="1" x14ac:dyDescent="0.2">
      <c r="A180" s="182">
        <f>+'03'!A12</f>
        <v>0</v>
      </c>
      <c r="C180" s="182" t="str">
        <f>IFERROR(LEFT(IFERROR(INDEX(Sheet5!$C$2:$C$1300,MATCH($A180,Sheet5!$A$2:$A$1300,0)),"-"),FIND(",",IFERROR(INDEX(Sheet5!$C$2:$C$1300,MATCH($A180,Sheet5!$A$2:$A$1300,0)),"-"),1)-1),IFERROR(INDEX(Sheet5!$C$2:$C$1300,MATCH($A180,Sheet5!$A$2:$A$1300,0)),"-"))</f>
        <v>-</v>
      </c>
      <c r="D180" s="206">
        <f>IFERROR(INDEX(Lookup!$BG$9:$BG$3000,MATCH($A180,Lookup!$A$9:$A$3000,0)),0)</f>
        <v>0</v>
      </c>
      <c r="E180" s="206">
        <f>IFERROR(INDEX(Lookup!$BF$9:$BF$3000,MATCH($A180,Lookup!$A$9:$A$3000,0)),0)</f>
        <v>0</v>
      </c>
      <c r="F180" s="206">
        <f>IFERROR(INDEX(Lookup!$BE$9:$BE$3000,MATCH($A180,Lookup!$A$9:$A$3000,0)),0)</f>
        <v>0</v>
      </c>
      <c r="G180" s="207"/>
      <c r="H180" s="207"/>
      <c r="I180" s="206">
        <f>IFERROR(INDEX(Lookup!$BJ$9:$BJ$3000,MATCH($A180,Lookup!$A$9:$A$3000,0)),0)</f>
        <v>0</v>
      </c>
      <c r="J180" s="206">
        <f>IFERROR(INDEX(Lookup!$BI$9:$BI$3000,MATCH($A180,Lookup!$A$9:$A$3000,0)),0)</f>
        <v>0</v>
      </c>
      <c r="K180" s="206">
        <f>IFERROR(INDEX(Lookup!$BH$9:$BH$3000,MATCH($A180,Lookup!$A$9:$A$3000,0)),0)</f>
        <v>0</v>
      </c>
      <c r="L180" s="206">
        <f>IFERROR(INDEX(Lookup!$BH$9:$BH$3000,MATCH($A180,Lookup!$A$9:$A$3000,0)),0)</f>
        <v>0</v>
      </c>
      <c r="O180" s="182">
        <f t="shared" si="10"/>
        <v>0</v>
      </c>
    </row>
    <row r="181" spans="1:15" hidden="1" x14ac:dyDescent="0.2">
      <c r="A181" s="182">
        <f>+'03'!A13</f>
        <v>0</v>
      </c>
      <c r="C181" s="182" t="str">
        <f>IFERROR(LEFT(IFERROR(INDEX(Sheet5!$C$2:$C$1300,MATCH($A181,Sheet5!$A$2:$A$1300,0)),"-"),FIND(",",IFERROR(INDEX(Sheet5!$C$2:$C$1300,MATCH($A181,Sheet5!$A$2:$A$1300,0)),"-"),1)-1),IFERROR(INDEX(Sheet5!$C$2:$C$1300,MATCH($A181,Sheet5!$A$2:$A$1300,0)),"-"))</f>
        <v>-</v>
      </c>
      <c r="D181" s="206">
        <f>IFERROR(INDEX(Lookup!$BG$9:$BG$3000,MATCH($A181,Lookup!$A$9:$A$3000,0)),0)</f>
        <v>0</v>
      </c>
      <c r="E181" s="206">
        <f>IFERROR(INDEX(Lookup!$BF$9:$BF$3000,MATCH($A181,Lookup!$A$9:$A$3000,0)),0)</f>
        <v>0</v>
      </c>
      <c r="F181" s="206">
        <f>IFERROR(INDEX(Lookup!$BE$9:$BE$3000,MATCH($A181,Lookup!$A$9:$A$3000,0)),0)</f>
        <v>0</v>
      </c>
      <c r="G181" s="207"/>
      <c r="H181" s="207"/>
      <c r="I181" s="206">
        <f>IFERROR(INDEX(Lookup!$BJ$9:$BJ$3000,MATCH($A181,Lookup!$A$9:$A$3000,0)),0)</f>
        <v>0</v>
      </c>
      <c r="J181" s="206">
        <f>IFERROR(INDEX(Lookup!$BI$9:$BI$3000,MATCH($A181,Lookup!$A$9:$A$3000,0)),0)</f>
        <v>0</v>
      </c>
      <c r="K181" s="206">
        <f>IFERROR(INDEX(Lookup!$BH$9:$BH$3000,MATCH($A181,Lookup!$A$9:$A$3000,0)),0)</f>
        <v>0</v>
      </c>
      <c r="L181" s="206">
        <f>IFERROR(INDEX(Lookup!$BH$9:$BH$3000,MATCH($A181,Lookup!$A$9:$A$3000,0)),0)</f>
        <v>0</v>
      </c>
      <c r="O181" s="182">
        <f t="shared" si="10"/>
        <v>0</v>
      </c>
    </row>
    <row r="182" spans="1:15" hidden="1" x14ac:dyDescent="0.2">
      <c r="A182" s="182">
        <f>+'03'!A14</f>
        <v>0</v>
      </c>
      <c r="C182" s="182" t="str">
        <f>IFERROR(LEFT(IFERROR(INDEX(Sheet5!$C$2:$C$1300,MATCH($A182,Sheet5!$A$2:$A$1300,0)),"-"),FIND(",",IFERROR(INDEX(Sheet5!$C$2:$C$1300,MATCH($A182,Sheet5!$A$2:$A$1300,0)),"-"),1)-1),IFERROR(INDEX(Sheet5!$C$2:$C$1300,MATCH($A182,Sheet5!$A$2:$A$1300,0)),"-"))</f>
        <v>-</v>
      </c>
      <c r="D182" s="206">
        <f>IFERROR(INDEX(Lookup!$BG$9:$BG$3000,MATCH($A182,Lookup!$A$9:$A$3000,0)),0)</f>
        <v>0</v>
      </c>
      <c r="E182" s="206">
        <f>IFERROR(INDEX(Lookup!$BF$9:$BF$3000,MATCH($A182,Lookup!$A$9:$A$3000,0)),0)</f>
        <v>0</v>
      </c>
      <c r="F182" s="206">
        <f>IFERROR(INDEX(Lookup!$BE$9:$BE$3000,MATCH($A182,Lookup!$A$9:$A$3000,0)),0)</f>
        <v>0</v>
      </c>
      <c r="G182" s="207"/>
      <c r="H182" s="207"/>
      <c r="I182" s="206">
        <f>IFERROR(INDEX(Lookup!$BJ$9:$BJ$3000,MATCH($A182,Lookup!$A$9:$A$3000,0)),0)</f>
        <v>0</v>
      </c>
      <c r="J182" s="206">
        <f>IFERROR(INDEX(Lookup!$BI$9:$BI$3000,MATCH($A182,Lookup!$A$9:$A$3000,0)),0)</f>
        <v>0</v>
      </c>
      <c r="K182" s="206">
        <f>IFERROR(INDEX(Lookup!$BH$9:$BH$3000,MATCH($A182,Lookup!$A$9:$A$3000,0)),0)</f>
        <v>0</v>
      </c>
      <c r="L182" s="206">
        <f>IFERROR(INDEX(Lookup!$BH$9:$BH$3000,MATCH($A182,Lookup!$A$9:$A$3000,0)),0)</f>
        <v>0</v>
      </c>
      <c r="O182" s="182">
        <f t="shared" si="10"/>
        <v>0</v>
      </c>
    </row>
    <row r="183" spans="1:15" hidden="1" x14ac:dyDescent="0.2">
      <c r="A183" s="182">
        <f>+'03'!A15</f>
        <v>0</v>
      </c>
      <c r="C183" s="182" t="str">
        <f>IFERROR(LEFT(IFERROR(INDEX(Sheet5!$C$2:$C$1300,MATCH($A183,Sheet5!$A$2:$A$1300,0)),"-"),FIND(",",IFERROR(INDEX(Sheet5!$C$2:$C$1300,MATCH($A183,Sheet5!$A$2:$A$1300,0)),"-"),1)-1),IFERROR(INDEX(Sheet5!$C$2:$C$1300,MATCH($A183,Sheet5!$A$2:$A$1300,0)),"-"))</f>
        <v>-</v>
      </c>
      <c r="D183" s="206">
        <f>IFERROR(INDEX(Lookup!$BG$9:$BG$3000,MATCH($A183,Lookup!$A$9:$A$3000,0)),0)</f>
        <v>0</v>
      </c>
      <c r="E183" s="206">
        <f>IFERROR(INDEX(Lookup!$BF$9:$BF$3000,MATCH($A183,Lookup!$A$9:$A$3000,0)),0)</f>
        <v>0</v>
      </c>
      <c r="F183" s="206">
        <f>IFERROR(INDEX(Lookup!$BE$9:$BE$3000,MATCH($A183,Lookup!$A$9:$A$3000,0)),0)</f>
        <v>0</v>
      </c>
      <c r="G183" s="207"/>
      <c r="H183" s="207"/>
      <c r="I183" s="206">
        <f>IFERROR(INDEX(Lookup!$BJ$9:$BJ$3000,MATCH($A183,Lookup!$A$9:$A$3000,0)),0)</f>
        <v>0</v>
      </c>
      <c r="J183" s="206">
        <f>IFERROR(INDEX(Lookup!$BI$9:$BI$3000,MATCH($A183,Lookup!$A$9:$A$3000,0)),0)</f>
        <v>0</v>
      </c>
      <c r="K183" s="206">
        <f>IFERROR(INDEX(Lookup!$BH$9:$BH$3000,MATCH($A183,Lookup!$A$9:$A$3000,0)),0)</f>
        <v>0</v>
      </c>
      <c r="L183" s="206">
        <f>IFERROR(INDEX(Lookup!$BH$9:$BH$3000,MATCH($A183,Lookup!$A$9:$A$3000,0)),0)</f>
        <v>0</v>
      </c>
      <c r="O183" s="182">
        <f t="shared" si="10"/>
        <v>0</v>
      </c>
    </row>
    <row r="184" spans="1:15" hidden="1" x14ac:dyDescent="0.2">
      <c r="A184" s="182">
        <f>+'03'!A16</f>
        <v>0</v>
      </c>
      <c r="C184" s="182" t="str">
        <f>IFERROR(LEFT(IFERROR(INDEX(Sheet5!$C$2:$C$1300,MATCH($A184,Sheet5!$A$2:$A$1300,0)),"-"),FIND(",",IFERROR(INDEX(Sheet5!$C$2:$C$1300,MATCH($A184,Sheet5!$A$2:$A$1300,0)),"-"),1)-1),IFERROR(INDEX(Sheet5!$C$2:$C$1300,MATCH($A184,Sheet5!$A$2:$A$1300,0)),"-"))</f>
        <v>-</v>
      </c>
      <c r="D184" s="206">
        <f>IFERROR(INDEX(Lookup!$BG$9:$BG$3000,MATCH($A184,Lookup!$A$9:$A$3000,0)),0)</f>
        <v>0</v>
      </c>
      <c r="E184" s="206">
        <f>IFERROR(INDEX(Lookup!$BF$9:$BF$3000,MATCH($A184,Lookup!$A$9:$A$3000,0)),0)</f>
        <v>0</v>
      </c>
      <c r="F184" s="206">
        <f>IFERROR(INDEX(Lookup!$BE$9:$BE$3000,MATCH($A184,Lookup!$A$9:$A$3000,0)),0)</f>
        <v>0</v>
      </c>
      <c r="G184" s="207"/>
      <c r="H184" s="207"/>
      <c r="I184" s="206">
        <f>IFERROR(INDEX(Lookup!$BJ$9:$BJ$3000,MATCH($A184,Lookup!$A$9:$A$3000,0)),0)</f>
        <v>0</v>
      </c>
      <c r="J184" s="206">
        <f>IFERROR(INDEX(Lookup!$BI$9:$BI$3000,MATCH($A184,Lookup!$A$9:$A$3000,0)),0)</f>
        <v>0</v>
      </c>
      <c r="K184" s="206">
        <f>IFERROR(INDEX(Lookup!$BH$9:$BH$3000,MATCH($A184,Lookup!$A$9:$A$3000,0)),0)</f>
        <v>0</v>
      </c>
      <c r="L184" s="206">
        <f>IFERROR(INDEX(Lookup!$BH$9:$BH$3000,MATCH($A184,Lookup!$A$9:$A$3000,0)),0)</f>
        <v>0</v>
      </c>
      <c r="O184" s="182">
        <f t="shared" si="10"/>
        <v>0</v>
      </c>
    </row>
    <row r="185" spans="1:15" hidden="1" x14ac:dyDescent="0.2">
      <c r="A185" s="182">
        <f>+'03'!A17</f>
        <v>0</v>
      </c>
      <c r="C185" s="182" t="str">
        <f>IFERROR(LEFT(IFERROR(INDEX(Sheet5!$C$2:$C$1300,MATCH($A185,Sheet5!$A$2:$A$1300,0)),"-"),FIND(",",IFERROR(INDEX(Sheet5!$C$2:$C$1300,MATCH($A185,Sheet5!$A$2:$A$1300,0)),"-"),1)-1),IFERROR(INDEX(Sheet5!$C$2:$C$1300,MATCH($A185,Sheet5!$A$2:$A$1300,0)),"-"))</f>
        <v>-</v>
      </c>
      <c r="D185" s="206">
        <f>IFERROR(INDEX(Lookup!$BG$9:$BG$3000,MATCH($A185,Lookup!$A$9:$A$3000,0)),0)</f>
        <v>0</v>
      </c>
      <c r="E185" s="206">
        <f>IFERROR(INDEX(Lookup!$BF$9:$BF$3000,MATCH($A185,Lookup!$A$9:$A$3000,0)),0)</f>
        <v>0</v>
      </c>
      <c r="F185" s="206">
        <f>IFERROR(INDEX(Lookup!$BE$9:$BE$3000,MATCH($A185,Lookup!$A$9:$A$3000,0)),0)</f>
        <v>0</v>
      </c>
      <c r="G185" s="207"/>
      <c r="H185" s="207"/>
      <c r="I185" s="206">
        <f>IFERROR(INDEX(Lookup!$BJ$9:$BJ$3000,MATCH($A185,Lookup!$A$9:$A$3000,0)),0)</f>
        <v>0</v>
      </c>
      <c r="J185" s="206">
        <f>IFERROR(INDEX(Lookup!$BI$9:$BI$3000,MATCH($A185,Lookup!$A$9:$A$3000,0)),0)</f>
        <v>0</v>
      </c>
      <c r="K185" s="206">
        <f>IFERROR(INDEX(Lookup!$BH$9:$BH$3000,MATCH($A185,Lookup!$A$9:$A$3000,0)),0)</f>
        <v>0</v>
      </c>
      <c r="L185" s="206">
        <f>IFERROR(INDEX(Lookup!$BH$9:$BH$3000,MATCH($A185,Lookup!$A$9:$A$3000,0)),0)</f>
        <v>0</v>
      </c>
      <c r="O185" s="182">
        <f t="shared" si="10"/>
        <v>0</v>
      </c>
    </row>
    <row r="186" spans="1:15" hidden="1" x14ac:dyDescent="0.2">
      <c r="A186" s="182">
        <f>+'03'!A18</f>
        <v>0</v>
      </c>
      <c r="C186" s="182" t="str">
        <f>IFERROR(LEFT(IFERROR(INDEX(Sheet5!$C$2:$C$1300,MATCH($A186,Sheet5!$A$2:$A$1300,0)),"-"),FIND(",",IFERROR(INDEX(Sheet5!$C$2:$C$1300,MATCH($A186,Sheet5!$A$2:$A$1300,0)),"-"),1)-1),IFERROR(INDEX(Sheet5!$C$2:$C$1300,MATCH($A186,Sheet5!$A$2:$A$1300,0)),"-"))</f>
        <v>-</v>
      </c>
      <c r="D186" s="206">
        <f>IFERROR(INDEX(Lookup!$BG$9:$BG$3000,MATCH($A186,Lookup!$A$9:$A$3000,0)),0)</f>
        <v>0</v>
      </c>
      <c r="E186" s="206">
        <f>IFERROR(INDEX(Lookup!$BF$9:$BF$3000,MATCH($A186,Lookup!$A$9:$A$3000,0)),0)</f>
        <v>0</v>
      </c>
      <c r="F186" s="206">
        <f>IFERROR(INDEX(Lookup!$BE$9:$BE$3000,MATCH($A186,Lookup!$A$9:$A$3000,0)),0)</f>
        <v>0</v>
      </c>
      <c r="G186" s="207"/>
      <c r="H186" s="207"/>
      <c r="I186" s="206">
        <f>IFERROR(INDEX(Lookup!$BJ$9:$BJ$3000,MATCH($A186,Lookup!$A$9:$A$3000,0)),0)</f>
        <v>0</v>
      </c>
      <c r="J186" s="206">
        <f>IFERROR(INDEX(Lookup!$BI$9:$BI$3000,MATCH($A186,Lookup!$A$9:$A$3000,0)),0)</f>
        <v>0</v>
      </c>
      <c r="K186" s="206">
        <f>IFERROR(INDEX(Lookup!$BH$9:$BH$3000,MATCH($A186,Lookup!$A$9:$A$3000,0)),0)</f>
        <v>0</v>
      </c>
      <c r="L186" s="206">
        <f>IFERROR(INDEX(Lookup!$BH$9:$BH$3000,MATCH($A186,Lookup!$A$9:$A$3000,0)),0)</f>
        <v>0</v>
      </c>
      <c r="O186" s="182">
        <f t="shared" si="10"/>
        <v>0</v>
      </c>
    </row>
    <row r="187" spans="1:15" hidden="1" x14ac:dyDescent="0.2">
      <c r="A187" s="182">
        <f>+'03'!A19</f>
        <v>0</v>
      </c>
      <c r="C187" s="182" t="str">
        <f>IFERROR(LEFT(IFERROR(INDEX(Sheet5!$C$2:$C$1300,MATCH($A187,Sheet5!$A$2:$A$1300,0)),"-"),FIND(",",IFERROR(INDEX(Sheet5!$C$2:$C$1300,MATCH($A187,Sheet5!$A$2:$A$1300,0)),"-"),1)-1),IFERROR(INDEX(Sheet5!$C$2:$C$1300,MATCH($A187,Sheet5!$A$2:$A$1300,0)),"-"))</f>
        <v>-</v>
      </c>
      <c r="D187" s="206">
        <f>IFERROR(INDEX(Lookup!$BG$9:$BG$3000,MATCH($A187,Lookup!$A$9:$A$3000,0)),0)</f>
        <v>0</v>
      </c>
      <c r="E187" s="206">
        <f>IFERROR(INDEX(Lookup!$BF$9:$BF$3000,MATCH($A187,Lookup!$A$9:$A$3000,0)),0)</f>
        <v>0</v>
      </c>
      <c r="F187" s="206">
        <f>IFERROR(INDEX(Lookup!$BE$9:$BE$3000,MATCH($A187,Lookup!$A$9:$A$3000,0)),0)</f>
        <v>0</v>
      </c>
      <c r="G187" s="207"/>
      <c r="H187" s="207"/>
      <c r="I187" s="206">
        <f>IFERROR(INDEX(Lookup!$BJ$9:$BJ$3000,MATCH($A187,Lookup!$A$9:$A$3000,0)),0)</f>
        <v>0</v>
      </c>
      <c r="J187" s="206">
        <f>IFERROR(INDEX(Lookup!$BI$9:$BI$3000,MATCH($A187,Lookup!$A$9:$A$3000,0)),0)</f>
        <v>0</v>
      </c>
      <c r="K187" s="206">
        <f>IFERROR(INDEX(Lookup!$BH$9:$BH$3000,MATCH($A187,Lookup!$A$9:$A$3000,0)),0)</f>
        <v>0</v>
      </c>
      <c r="L187" s="206">
        <f>IFERROR(INDEX(Lookup!$BH$9:$BH$3000,MATCH($A187,Lookup!$A$9:$A$3000,0)),0)</f>
        <v>0</v>
      </c>
      <c r="O187" s="182">
        <f t="shared" si="10"/>
        <v>0</v>
      </c>
    </row>
    <row r="188" spans="1:15" hidden="1" x14ac:dyDescent="0.2">
      <c r="A188" s="182">
        <f>+'03'!A20</f>
        <v>0</v>
      </c>
      <c r="C188" s="182" t="str">
        <f>IFERROR(LEFT(IFERROR(INDEX(Sheet5!$C$2:$C$1300,MATCH($A188,Sheet5!$A$2:$A$1300,0)),"-"),FIND(",",IFERROR(INDEX(Sheet5!$C$2:$C$1300,MATCH($A188,Sheet5!$A$2:$A$1300,0)),"-"),1)-1),IFERROR(INDEX(Sheet5!$C$2:$C$1300,MATCH($A188,Sheet5!$A$2:$A$1300,0)),"-"))</f>
        <v>-</v>
      </c>
      <c r="D188" s="206">
        <f>IFERROR(INDEX(Lookup!$BG$9:$BG$3000,MATCH($A188,Lookup!$A$9:$A$3000,0)),0)</f>
        <v>0</v>
      </c>
      <c r="E188" s="206">
        <f>IFERROR(INDEX(Lookup!$BF$9:$BF$3000,MATCH($A188,Lookup!$A$9:$A$3000,0)),0)</f>
        <v>0</v>
      </c>
      <c r="F188" s="206">
        <f>IFERROR(INDEX(Lookup!$BE$9:$BE$3000,MATCH($A188,Lookup!$A$9:$A$3000,0)),0)</f>
        <v>0</v>
      </c>
      <c r="G188" s="207"/>
      <c r="H188" s="207"/>
      <c r="I188" s="206">
        <f>IFERROR(INDEX(Lookup!$BJ$9:$BJ$3000,MATCH($A188,Lookup!$A$9:$A$3000,0)),0)</f>
        <v>0</v>
      </c>
      <c r="J188" s="206">
        <f>IFERROR(INDEX(Lookup!$BI$9:$BI$3000,MATCH($A188,Lookup!$A$9:$A$3000,0)),0)</f>
        <v>0</v>
      </c>
      <c r="K188" s="206">
        <f>IFERROR(INDEX(Lookup!$BH$9:$BH$3000,MATCH($A188,Lookup!$A$9:$A$3000,0)),0)</f>
        <v>0</v>
      </c>
      <c r="L188" s="206">
        <f>IFERROR(INDEX(Lookup!$BH$9:$BH$3000,MATCH($A188,Lookup!$A$9:$A$3000,0)),0)</f>
        <v>0</v>
      </c>
      <c r="O188" s="182">
        <f t="shared" si="10"/>
        <v>0</v>
      </c>
    </row>
    <row r="189" spans="1:15" hidden="1" x14ac:dyDescent="0.2">
      <c r="A189" s="182">
        <f>+'03'!A21</f>
        <v>0</v>
      </c>
      <c r="C189" s="182" t="str">
        <f>IFERROR(LEFT(IFERROR(INDEX(Sheet5!$C$2:$C$1300,MATCH($A189,Sheet5!$A$2:$A$1300,0)),"-"),FIND(",",IFERROR(INDEX(Sheet5!$C$2:$C$1300,MATCH($A189,Sheet5!$A$2:$A$1300,0)),"-"),1)-1),IFERROR(INDEX(Sheet5!$C$2:$C$1300,MATCH($A189,Sheet5!$A$2:$A$1300,0)),"-"))</f>
        <v>-</v>
      </c>
      <c r="D189" s="206">
        <f>IFERROR(INDEX(Lookup!$BG$9:$BG$3000,MATCH($A189,Lookup!$A$9:$A$3000,0)),0)</f>
        <v>0</v>
      </c>
      <c r="E189" s="206">
        <f>IFERROR(INDEX(Lookup!$BF$9:$BF$3000,MATCH($A189,Lookup!$A$9:$A$3000,0)),0)</f>
        <v>0</v>
      </c>
      <c r="F189" s="206">
        <f>IFERROR(INDEX(Lookup!$BE$9:$BE$3000,MATCH($A189,Lookup!$A$9:$A$3000,0)),0)</f>
        <v>0</v>
      </c>
      <c r="G189" s="207"/>
      <c r="H189" s="207"/>
      <c r="I189" s="206">
        <f>IFERROR(INDEX(Lookup!$BJ$9:$BJ$3000,MATCH($A189,Lookup!$A$9:$A$3000,0)),0)</f>
        <v>0</v>
      </c>
      <c r="J189" s="206">
        <f>IFERROR(INDEX(Lookup!$BI$9:$BI$3000,MATCH($A189,Lookup!$A$9:$A$3000,0)),0)</f>
        <v>0</v>
      </c>
      <c r="K189" s="206">
        <f>IFERROR(INDEX(Lookup!$BH$9:$BH$3000,MATCH($A189,Lookup!$A$9:$A$3000,0)),0)</f>
        <v>0</v>
      </c>
      <c r="L189" s="206">
        <f>IFERROR(INDEX(Lookup!$BH$9:$BH$3000,MATCH($A189,Lookup!$A$9:$A$3000,0)),0)</f>
        <v>0</v>
      </c>
      <c r="O189" s="182">
        <f t="shared" si="10"/>
        <v>0</v>
      </c>
    </row>
    <row r="190" spans="1:15" hidden="1" x14ac:dyDescent="0.2">
      <c r="A190" s="182">
        <f>+'03'!A22</f>
        <v>0</v>
      </c>
      <c r="C190" s="182" t="str">
        <f>IFERROR(LEFT(IFERROR(INDEX(Sheet5!$C$2:$C$1300,MATCH($A190,Sheet5!$A$2:$A$1300,0)),"-"),FIND(",",IFERROR(INDEX(Sheet5!$C$2:$C$1300,MATCH($A190,Sheet5!$A$2:$A$1300,0)),"-"),1)-1),IFERROR(INDEX(Sheet5!$C$2:$C$1300,MATCH($A190,Sheet5!$A$2:$A$1300,0)),"-"))</f>
        <v>-</v>
      </c>
      <c r="D190" s="206">
        <f>IFERROR(INDEX(Lookup!$BG$9:$BG$3000,MATCH($A190,Lookup!$A$9:$A$3000,0)),0)</f>
        <v>0</v>
      </c>
      <c r="E190" s="206">
        <f>IFERROR(INDEX(Lookup!$BF$9:$BF$3000,MATCH($A190,Lookup!$A$9:$A$3000,0)),0)</f>
        <v>0</v>
      </c>
      <c r="F190" s="206">
        <f>IFERROR(INDEX(Lookup!$BE$9:$BE$3000,MATCH($A190,Lookup!$A$9:$A$3000,0)),0)</f>
        <v>0</v>
      </c>
      <c r="G190" s="207"/>
      <c r="H190" s="207"/>
      <c r="I190" s="206">
        <f>IFERROR(INDEX(Lookup!$BJ$9:$BJ$3000,MATCH($A190,Lookup!$A$9:$A$3000,0)),0)</f>
        <v>0</v>
      </c>
      <c r="J190" s="206">
        <f>IFERROR(INDEX(Lookup!$BI$9:$BI$3000,MATCH($A190,Lookup!$A$9:$A$3000,0)),0)</f>
        <v>0</v>
      </c>
      <c r="K190" s="206">
        <f>IFERROR(INDEX(Lookup!$BH$9:$BH$3000,MATCH($A190,Lookup!$A$9:$A$3000,0)),0)</f>
        <v>0</v>
      </c>
      <c r="L190" s="206">
        <f>IFERROR(INDEX(Lookup!$BH$9:$BH$3000,MATCH($A190,Lookup!$A$9:$A$3000,0)),0)</f>
        <v>0</v>
      </c>
      <c r="O190" s="182">
        <f t="shared" si="10"/>
        <v>0</v>
      </c>
    </row>
    <row r="191" spans="1:15" hidden="1" x14ac:dyDescent="0.2">
      <c r="A191" s="182">
        <f>+'03'!A23</f>
        <v>0</v>
      </c>
      <c r="C191" s="182" t="str">
        <f>IFERROR(LEFT(IFERROR(INDEX(Sheet5!$C$2:$C$1300,MATCH($A191,Sheet5!$A$2:$A$1300,0)),"-"),FIND(",",IFERROR(INDEX(Sheet5!$C$2:$C$1300,MATCH($A191,Sheet5!$A$2:$A$1300,0)),"-"),1)-1),IFERROR(INDEX(Sheet5!$C$2:$C$1300,MATCH($A191,Sheet5!$A$2:$A$1300,0)),"-"))</f>
        <v>-</v>
      </c>
      <c r="D191" s="206">
        <f>IFERROR(INDEX(Lookup!$BG$9:$BG$3000,MATCH($A191,Lookup!$A$9:$A$3000,0)),0)</f>
        <v>0</v>
      </c>
      <c r="E191" s="206">
        <f>IFERROR(INDEX(Lookup!$BF$9:$BF$3000,MATCH($A191,Lookup!$A$9:$A$3000,0)),0)</f>
        <v>0</v>
      </c>
      <c r="F191" s="206">
        <f>IFERROR(INDEX(Lookup!$BE$9:$BE$3000,MATCH($A191,Lookup!$A$9:$A$3000,0)),0)</f>
        <v>0</v>
      </c>
      <c r="G191" s="207"/>
      <c r="H191" s="207"/>
      <c r="I191" s="206">
        <f>IFERROR(INDEX(Lookup!$BJ$9:$BJ$3000,MATCH($A191,Lookup!$A$9:$A$3000,0)),0)</f>
        <v>0</v>
      </c>
      <c r="J191" s="206">
        <f>IFERROR(INDEX(Lookup!$BI$9:$BI$3000,MATCH($A191,Lookup!$A$9:$A$3000,0)),0)</f>
        <v>0</v>
      </c>
      <c r="K191" s="206">
        <f>IFERROR(INDEX(Lookup!$BH$9:$BH$3000,MATCH($A191,Lookup!$A$9:$A$3000,0)),0)</f>
        <v>0</v>
      </c>
      <c r="L191" s="206">
        <f>IFERROR(INDEX(Lookup!$BH$9:$BH$3000,MATCH($A191,Lookup!$A$9:$A$3000,0)),0)</f>
        <v>0</v>
      </c>
      <c r="O191" s="182">
        <f t="shared" si="10"/>
        <v>0</v>
      </c>
    </row>
    <row r="192" spans="1:15" hidden="1" x14ac:dyDescent="0.2">
      <c r="A192" s="182">
        <f>+'03'!A24</f>
        <v>0</v>
      </c>
      <c r="C192" s="182" t="str">
        <f>IFERROR(LEFT(IFERROR(INDEX(Sheet5!$C$2:$C$1300,MATCH($A192,Sheet5!$A$2:$A$1300,0)),"-"),FIND(",",IFERROR(INDEX(Sheet5!$C$2:$C$1300,MATCH($A192,Sheet5!$A$2:$A$1300,0)),"-"),1)-1),IFERROR(INDEX(Sheet5!$C$2:$C$1300,MATCH($A192,Sheet5!$A$2:$A$1300,0)),"-"))</f>
        <v>-</v>
      </c>
      <c r="D192" s="206">
        <f>IFERROR(INDEX(Lookup!$BG$9:$BG$3000,MATCH($A192,Lookup!$A$9:$A$3000,0)),0)</f>
        <v>0</v>
      </c>
      <c r="E192" s="206">
        <f>IFERROR(INDEX(Lookup!$BF$9:$BF$3000,MATCH($A192,Lookup!$A$9:$A$3000,0)),0)</f>
        <v>0</v>
      </c>
      <c r="F192" s="206">
        <f>IFERROR(INDEX(Lookup!$BE$9:$BE$3000,MATCH($A192,Lookup!$A$9:$A$3000,0)),0)</f>
        <v>0</v>
      </c>
      <c r="G192" s="207"/>
      <c r="H192" s="207"/>
      <c r="I192" s="206">
        <f>IFERROR(INDEX(Lookup!$BJ$9:$BJ$3000,MATCH($A192,Lookup!$A$9:$A$3000,0)),0)</f>
        <v>0</v>
      </c>
      <c r="J192" s="206">
        <f>IFERROR(INDEX(Lookup!$BI$9:$BI$3000,MATCH($A192,Lookup!$A$9:$A$3000,0)),0)</f>
        <v>0</v>
      </c>
      <c r="K192" s="206">
        <f>IFERROR(INDEX(Lookup!$BH$9:$BH$3000,MATCH($A192,Lookup!$A$9:$A$3000,0)),0)</f>
        <v>0</v>
      </c>
      <c r="L192" s="206">
        <f>IFERROR(INDEX(Lookup!$BH$9:$BH$3000,MATCH($A192,Lookup!$A$9:$A$3000,0)),0)</f>
        <v>0</v>
      </c>
      <c r="O192" s="182">
        <f t="shared" si="10"/>
        <v>0</v>
      </c>
    </row>
    <row r="193" spans="1:15" hidden="1" x14ac:dyDescent="0.2">
      <c r="A193" s="182">
        <f>+'03'!A25</f>
        <v>0</v>
      </c>
      <c r="C193" s="182" t="str">
        <f>IFERROR(LEFT(IFERROR(INDEX(Sheet5!$C$2:$C$1300,MATCH($A193,Sheet5!$A$2:$A$1300,0)),"-"),FIND(",",IFERROR(INDEX(Sheet5!$C$2:$C$1300,MATCH($A193,Sheet5!$A$2:$A$1300,0)),"-"),1)-1),IFERROR(INDEX(Sheet5!$C$2:$C$1300,MATCH($A193,Sheet5!$A$2:$A$1300,0)),"-"))</f>
        <v>-</v>
      </c>
      <c r="D193" s="206">
        <f>IFERROR(INDEX(Lookup!$BG$9:$BG$3000,MATCH($A193,Lookup!$A$9:$A$3000,0)),0)</f>
        <v>0</v>
      </c>
      <c r="E193" s="206">
        <f>IFERROR(INDEX(Lookup!$BF$9:$BF$3000,MATCH($A193,Lookup!$A$9:$A$3000,0)),0)</f>
        <v>0</v>
      </c>
      <c r="F193" s="206">
        <f>IFERROR(INDEX(Lookup!$BE$9:$BE$3000,MATCH($A193,Lookup!$A$9:$A$3000,0)),0)</f>
        <v>0</v>
      </c>
      <c r="G193" s="207"/>
      <c r="H193" s="207"/>
      <c r="I193" s="206">
        <f>IFERROR(INDEX(Lookup!$BJ$9:$BJ$3000,MATCH($A193,Lookup!$A$9:$A$3000,0)),0)</f>
        <v>0</v>
      </c>
      <c r="J193" s="206">
        <f>IFERROR(INDEX(Lookup!$BI$9:$BI$3000,MATCH($A193,Lookup!$A$9:$A$3000,0)),0)</f>
        <v>0</v>
      </c>
      <c r="K193" s="206">
        <f>IFERROR(INDEX(Lookup!$BH$9:$BH$3000,MATCH($A193,Lookup!$A$9:$A$3000,0)),0)</f>
        <v>0</v>
      </c>
      <c r="L193" s="206">
        <f>IFERROR(INDEX(Lookup!$BH$9:$BH$3000,MATCH($A193,Lookup!$A$9:$A$3000,0)),0)</f>
        <v>0</v>
      </c>
      <c r="O193" s="182">
        <f t="shared" si="10"/>
        <v>0</v>
      </c>
    </row>
    <row r="194" spans="1:15" hidden="1" x14ac:dyDescent="0.2">
      <c r="A194" s="182">
        <f>+'03'!A26</f>
        <v>0</v>
      </c>
      <c r="C194" s="182" t="str">
        <f>IFERROR(LEFT(IFERROR(INDEX(Sheet5!$C$2:$C$1300,MATCH($A194,Sheet5!$A$2:$A$1300,0)),"-"),FIND(",",IFERROR(INDEX(Sheet5!$C$2:$C$1300,MATCH($A194,Sheet5!$A$2:$A$1300,0)),"-"),1)-1),IFERROR(INDEX(Sheet5!$C$2:$C$1300,MATCH($A194,Sheet5!$A$2:$A$1300,0)),"-"))</f>
        <v>-</v>
      </c>
      <c r="D194" s="206">
        <f>IFERROR(INDEX(Lookup!$BG$9:$BG$3000,MATCH($A194,Lookup!$A$9:$A$3000,0)),0)</f>
        <v>0</v>
      </c>
      <c r="E194" s="206">
        <f>IFERROR(INDEX(Lookup!$BF$9:$BF$3000,MATCH($A194,Lookup!$A$9:$A$3000,0)),0)</f>
        <v>0</v>
      </c>
      <c r="F194" s="206">
        <f>IFERROR(INDEX(Lookup!$BE$9:$BE$3000,MATCH($A194,Lookup!$A$9:$A$3000,0)),0)</f>
        <v>0</v>
      </c>
      <c r="G194" s="207"/>
      <c r="H194" s="207"/>
      <c r="I194" s="206">
        <f>IFERROR(INDEX(Lookup!$BJ$9:$BJ$3000,MATCH($A194,Lookup!$A$9:$A$3000,0)),0)</f>
        <v>0</v>
      </c>
      <c r="J194" s="206">
        <f>IFERROR(INDEX(Lookup!$BI$9:$BI$3000,MATCH($A194,Lookup!$A$9:$A$3000,0)),0)</f>
        <v>0</v>
      </c>
      <c r="K194" s="206">
        <f>IFERROR(INDEX(Lookup!$BH$9:$BH$3000,MATCH($A194,Lookup!$A$9:$A$3000,0)),0)</f>
        <v>0</v>
      </c>
      <c r="L194" s="206">
        <f>IFERROR(INDEX(Lookup!$BH$9:$BH$3000,MATCH($A194,Lookup!$A$9:$A$3000,0)),0)</f>
        <v>0</v>
      </c>
      <c r="O194" s="182">
        <f t="shared" si="10"/>
        <v>0</v>
      </c>
    </row>
    <row r="195" spans="1:15" hidden="1" x14ac:dyDescent="0.2">
      <c r="A195" s="182">
        <f>+'03'!A27</f>
        <v>0</v>
      </c>
      <c r="C195" s="182" t="str">
        <f>IFERROR(LEFT(IFERROR(INDEX(Sheet5!$C$2:$C$1300,MATCH($A195,Sheet5!$A$2:$A$1300,0)),"-"),FIND(",",IFERROR(INDEX(Sheet5!$C$2:$C$1300,MATCH($A195,Sheet5!$A$2:$A$1300,0)),"-"),1)-1),IFERROR(INDEX(Sheet5!$C$2:$C$1300,MATCH($A195,Sheet5!$A$2:$A$1300,0)),"-"))</f>
        <v>-</v>
      </c>
      <c r="D195" s="206">
        <f>IFERROR(INDEX(Lookup!$BG$9:$BG$3000,MATCH($A195,Lookup!$A$9:$A$3000,0)),0)</f>
        <v>0</v>
      </c>
      <c r="E195" s="206">
        <f>IFERROR(INDEX(Lookup!$BF$9:$BF$3000,MATCH($A195,Lookup!$A$9:$A$3000,0)),0)</f>
        <v>0</v>
      </c>
      <c r="F195" s="206">
        <f>IFERROR(INDEX(Lookup!$BE$9:$BE$3000,MATCH($A195,Lookup!$A$9:$A$3000,0)),0)</f>
        <v>0</v>
      </c>
      <c r="G195" s="207"/>
      <c r="H195" s="207"/>
      <c r="I195" s="206">
        <f>IFERROR(INDEX(Lookup!$BJ$9:$BJ$3000,MATCH($A195,Lookup!$A$9:$A$3000,0)),0)</f>
        <v>0</v>
      </c>
      <c r="J195" s="206">
        <f>IFERROR(INDEX(Lookup!$BI$9:$BI$3000,MATCH($A195,Lookup!$A$9:$A$3000,0)),0)</f>
        <v>0</v>
      </c>
      <c r="K195" s="206">
        <f>IFERROR(INDEX(Lookup!$BH$9:$BH$3000,MATCH($A195,Lookup!$A$9:$A$3000,0)),0)</f>
        <v>0</v>
      </c>
      <c r="L195" s="206">
        <f>IFERROR(INDEX(Lookup!$BH$9:$BH$3000,MATCH($A195,Lookup!$A$9:$A$3000,0)),0)</f>
        <v>0</v>
      </c>
      <c r="O195" s="182">
        <f t="shared" si="10"/>
        <v>0</v>
      </c>
    </row>
    <row r="196" spans="1:15" hidden="1" x14ac:dyDescent="0.2">
      <c r="A196" s="182">
        <f>+'03'!A28</f>
        <v>0</v>
      </c>
      <c r="C196" s="182" t="str">
        <f>IFERROR(LEFT(IFERROR(INDEX(Sheet5!$C$2:$C$1300,MATCH($A196,Sheet5!$A$2:$A$1300,0)),"-"),FIND(",",IFERROR(INDEX(Sheet5!$C$2:$C$1300,MATCH($A196,Sheet5!$A$2:$A$1300,0)),"-"),1)-1),IFERROR(INDEX(Sheet5!$C$2:$C$1300,MATCH($A196,Sheet5!$A$2:$A$1300,0)),"-"))</f>
        <v>-</v>
      </c>
      <c r="D196" s="206">
        <f>IFERROR(INDEX(Lookup!$BG$9:$BG$3000,MATCH($A196,Lookup!$A$9:$A$3000,0)),0)</f>
        <v>0</v>
      </c>
      <c r="E196" s="206">
        <f>IFERROR(INDEX(Lookup!$BF$9:$BF$3000,MATCH($A196,Lookup!$A$9:$A$3000,0)),0)</f>
        <v>0</v>
      </c>
      <c r="F196" s="206">
        <f>IFERROR(INDEX(Lookup!$BE$9:$BE$3000,MATCH($A196,Lookup!$A$9:$A$3000,0)),0)</f>
        <v>0</v>
      </c>
      <c r="G196" s="207"/>
      <c r="H196" s="207"/>
      <c r="I196" s="206">
        <f>IFERROR(INDEX(Lookup!$BJ$9:$BJ$3000,MATCH($A196,Lookup!$A$9:$A$3000,0)),0)</f>
        <v>0</v>
      </c>
      <c r="J196" s="206">
        <f>IFERROR(INDEX(Lookup!$BI$9:$BI$3000,MATCH($A196,Lookup!$A$9:$A$3000,0)),0)</f>
        <v>0</v>
      </c>
      <c r="K196" s="206">
        <f>IFERROR(INDEX(Lookup!$BH$9:$BH$3000,MATCH($A196,Lookup!$A$9:$A$3000,0)),0)</f>
        <v>0</v>
      </c>
      <c r="L196" s="206">
        <f>IFERROR(INDEX(Lookup!$BH$9:$BH$3000,MATCH($A196,Lookup!$A$9:$A$3000,0)),0)</f>
        <v>0</v>
      </c>
      <c r="O196" s="182">
        <f t="shared" si="10"/>
        <v>0</v>
      </c>
    </row>
    <row r="197" spans="1:15" hidden="1" x14ac:dyDescent="0.2">
      <c r="A197" s="182">
        <f>+'03'!A29</f>
        <v>0</v>
      </c>
      <c r="C197" s="182" t="str">
        <f>IFERROR(LEFT(IFERROR(INDEX(Sheet5!$C$2:$C$1300,MATCH($A197,Sheet5!$A$2:$A$1300,0)),"-"),FIND(",",IFERROR(INDEX(Sheet5!$C$2:$C$1300,MATCH($A197,Sheet5!$A$2:$A$1300,0)),"-"),1)-1),IFERROR(INDEX(Sheet5!$C$2:$C$1300,MATCH($A197,Sheet5!$A$2:$A$1300,0)),"-"))</f>
        <v>-</v>
      </c>
      <c r="D197" s="206">
        <f>IFERROR(INDEX(Lookup!$BG$9:$BG$3000,MATCH($A197,Lookup!$A$9:$A$3000,0)),0)</f>
        <v>0</v>
      </c>
      <c r="E197" s="206">
        <f>IFERROR(INDEX(Lookup!$BF$9:$BF$3000,MATCH($A197,Lookup!$A$9:$A$3000,0)),0)</f>
        <v>0</v>
      </c>
      <c r="F197" s="206">
        <f>IFERROR(INDEX(Lookup!$BE$9:$BE$3000,MATCH($A197,Lookup!$A$9:$A$3000,0)),0)</f>
        <v>0</v>
      </c>
      <c r="G197" s="207"/>
      <c r="H197" s="207"/>
      <c r="I197" s="206">
        <f>IFERROR(INDEX(Lookup!$BJ$9:$BJ$3000,MATCH($A197,Lookup!$A$9:$A$3000,0)),0)</f>
        <v>0</v>
      </c>
      <c r="J197" s="206">
        <f>IFERROR(INDEX(Lookup!$BI$9:$BI$3000,MATCH($A197,Lookup!$A$9:$A$3000,0)),0)</f>
        <v>0</v>
      </c>
      <c r="K197" s="206">
        <f>IFERROR(INDEX(Lookup!$BH$9:$BH$3000,MATCH($A197,Lookup!$A$9:$A$3000,0)),0)</f>
        <v>0</v>
      </c>
      <c r="L197" s="206">
        <f>IFERROR(INDEX(Lookup!$BH$9:$BH$3000,MATCH($A197,Lookup!$A$9:$A$3000,0)),0)</f>
        <v>0</v>
      </c>
      <c r="O197" s="182">
        <f t="shared" si="10"/>
        <v>0</v>
      </c>
    </row>
    <row r="198" spans="1:15" hidden="1" x14ac:dyDescent="0.2">
      <c r="G198" s="207"/>
      <c r="H198" s="207"/>
      <c r="L198" s="206"/>
      <c r="O198" s="182">
        <f t="shared" si="10"/>
        <v>0</v>
      </c>
    </row>
    <row r="199" spans="1:15" hidden="1" x14ac:dyDescent="0.2">
      <c r="C199" s="208" t="s">
        <v>1016</v>
      </c>
      <c r="D199" s="209">
        <f>SUM(D170:D197)</f>
        <v>0</v>
      </c>
      <c r="E199" s="209">
        <f>SUM(E170:E197)</f>
        <v>0</v>
      </c>
      <c r="F199" s="209">
        <f>SUM(F170:F197)</f>
        <v>0</v>
      </c>
      <c r="G199" s="211"/>
      <c r="H199" s="211"/>
      <c r="I199" s="209">
        <f>SUM(I170:I197)</f>
        <v>0</v>
      </c>
      <c r="J199" s="209">
        <f>SUM(J170:J197)</f>
        <v>0</v>
      </c>
      <c r="K199" s="209">
        <f>SUM(K170:K197)</f>
        <v>0</v>
      </c>
      <c r="L199" s="209">
        <f>SUM(L170:L197)</f>
        <v>0</v>
      </c>
      <c r="M199" s="208"/>
      <c r="N199" s="208"/>
      <c r="O199" s="182">
        <f t="shared" si="10"/>
        <v>0</v>
      </c>
    </row>
    <row r="200" spans="1:15" hidden="1" x14ac:dyDescent="0.2">
      <c r="C200" s="197"/>
      <c r="D200" s="218"/>
      <c r="E200" s="218"/>
      <c r="F200" s="218"/>
      <c r="G200" s="219"/>
      <c r="H200" s="219"/>
      <c r="I200" s="218"/>
      <c r="J200" s="218"/>
      <c r="K200" s="218"/>
      <c r="L200" s="218"/>
      <c r="O200" s="182">
        <f t="shared" si="10"/>
        <v>0</v>
      </c>
    </row>
    <row r="201" spans="1:15" hidden="1" x14ac:dyDescent="0.2">
      <c r="A201" s="182">
        <f>'04'!A2</f>
        <v>0</v>
      </c>
      <c r="C201" s="182" t="str">
        <f>IFERROR(LEFT(IFERROR(INDEX(Sheet5!$C$2:$C$1300,MATCH($A201,Sheet5!$A$2:$A$1300,0)),"-"),FIND(",",IFERROR(INDEX(Sheet5!$C$2:$C$1300,MATCH($A201,Sheet5!$A$2:$A$1300,0)),"-"),1)-1),IFERROR(INDEX(Sheet5!$C$2:$C$1300,MATCH($A201,Sheet5!$A$2:$A$1300,0)),"-"))</f>
        <v>-</v>
      </c>
      <c r="D201" s="206">
        <f>IFERROR(INDEX(Lookup!$BG$9:$BG$3000,MATCH($A201,Lookup!$A$9:$A$3000,0)),0)</f>
        <v>0</v>
      </c>
      <c r="E201" s="206">
        <f>IFERROR(INDEX(Lookup!$BF$9:$BF$3000,MATCH($A201,Lookup!$A$9:$A$3000,0)),0)</f>
        <v>0</v>
      </c>
      <c r="F201" s="206">
        <f>IFERROR(INDEX(Lookup!$BE$9:$BE$3000,MATCH($A201,Lookup!$A$9:$A$3000,0)),0)</f>
        <v>0</v>
      </c>
      <c r="G201" s="207"/>
      <c r="H201" s="207"/>
      <c r="I201" s="206">
        <f>IFERROR(INDEX(Lookup!$BJ$9:$BJ$3000,MATCH($A201,Lookup!$A$9:$A$3000,0)),0)</f>
        <v>0</v>
      </c>
      <c r="J201" s="206">
        <f>IFERROR(INDEX(Lookup!$BI$9:$BI$3000,MATCH($A201,Lookup!$A$9:$A$3000,0)),0)</f>
        <v>0</v>
      </c>
      <c r="K201" s="206">
        <f>IFERROR(INDEX(Lookup!$BH$9:$BH$3000,MATCH($A201,Lookup!$A$9:$A$3000,0)),0)</f>
        <v>0</v>
      </c>
      <c r="L201" s="206">
        <f>IFERROR(INDEX(Lookup!$BH$9:$BH$3000,MATCH($A201,Lookup!$A$9:$A$3000,0)),0)</f>
        <v>0</v>
      </c>
      <c r="O201" s="182">
        <f t="shared" si="10"/>
        <v>0</v>
      </c>
    </row>
    <row r="202" spans="1:15" hidden="1" x14ac:dyDescent="0.2">
      <c r="A202" s="182">
        <f>'04'!A3</f>
        <v>0</v>
      </c>
      <c r="C202" s="182" t="str">
        <f>IFERROR(LEFT(IFERROR(INDEX(Sheet5!$C$2:$C$1300,MATCH($A202,Sheet5!$A$2:$A$1300,0)),"-"),FIND(",",IFERROR(INDEX(Sheet5!$C$2:$C$1300,MATCH($A202,Sheet5!$A$2:$A$1300,0)),"-"),1)-1),IFERROR(INDEX(Sheet5!$C$2:$C$1300,MATCH($A202,Sheet5!$A$2:$A$1300,0)),"-"))</f>
        <v>-</v>
      </c>
      <c r="D202" s="206">
        <f>IFERROR(INDEX(Lookup!$BG$9:$BG$3000,MATCH($A202,Lookup!$A$9:$A$3000,0)),0)</f>
        <v>0</v>
      </c>
      <c r="E202" s="206">
        <f>IFERROR(INDEX(Lookup!$BF$9:$BF$3000,MATCH($A202,Lookup!$A$9:$A$3000,0)),0)</f>
        <v>0</v>
      </c>
      <c r="F202" s="206">
        <f>IFERROR(INDEX(Lookup!$BE$9:$BE$3000,MATCH($A202,Lookup!$A$9:$A$3000,0)),0)</f>
        <v>0</v>
      </c>
      <c r="G202" s="207"/>
      <c r="H202" s="207"/>
      <c r="I202" s="206">
        <f>IFERROR(INDEX(Lookup!$BJ$9:$BJ$3000,MATCH($A202,Lookup!$A$9:$A$3000,0)),0)</f>
        <v>0</v>
      </c>
      <c r="J202" s="206">
        <f>IFERROR(INDEX(Lookup!$BI$9:$BI$3000,MATCH($A202,Lookup!$A$9:$A$3000,0)),0)</f>
        <v>0</v>
      </c>
      <c r="K202" s="206">
        <f>IFERROR(INDEX(Lookup!$BH$9:$BH$3000,MATCH($A202,Lookup!$A$9:$A$3000,0)),0)</f>
        <v>0</v>
      </c>
      <c r="L202" s="206">
        <f>IFERROR(INDEX(Lookup!$BH$9:$BH$3000,MATCH($A202,Lookup!$A$9:$A$3000,0)),0)</f>
        <v>0</v>
      </c>
      <c r="O202" s="182">
        <f t="shared" si="10"/>
        <v>0</v>
      </c>
    </row>
    <row r="203" spans="1:15" hidden="1" x14ac:dyDescent="0.2">
      <c r="A203" s="182">
        <f>'04'!A4</f>
        <v>0</v>
      </c>
      <c r="C203" s="182" t="str">
        <f>IFERROR(LEFT(IFERROR(INDEX(Sheet5!$C$2:$C$1300,MATCH($A203,Sheet5!$A$2:$A$1300,0)),"-"),FIND(",",IFERROR(INDEX(Sheet5!$C$2:$C$1300,MATCH($A203,Sheet5!$A$2:$A$1300,0)),"-"),1)-1),IFERROR(INDEX(Sheet5!$C$2:$C$1300,MATCH($A203,Sheet5!$A$2:$A$1300,0)),"-"))</f>
        <v>-</v>
      </c>
      <c r="D203" s="206">
        <f>IFERROR(INDEX(Lookup!$BG$9:$BG$3000,MATCH($A203,Lookup!$A$9:$A$3000,0)),0)</f>
        <v>0</v>
      </c>
      <c r="E203" s="206">
        <f>IFERROR(INDEX(Lookup!$BF$9:$BF$3000,MATCH($A203,Lookup!$A$9:$A$3000,0)),0)</f>
        <v>0</v>
      </c>
      <c r="F203" s="206">
        <f>IFERROR(INDEX(Lookup!$BE$9:$BE$3000,MATCH($A203,Lookup!$A$9:$A$3000,0)),0)</f>
        <v>0</v>
      </c>
      <c r="G203" s="207"/>
      <c r="H203" s="207"/>
      <c r="I203" s="206">
        <f>IFERROR(INDEX(Lookup!$BJ$9:$BJ$3000,MATCH($A203,Lookup!$A$9:$A$3000,0)),0)</f>
        <v>0</v>
      </c>
      <c r="J203" s="206">
        <f>IFERROR(INDEX(Lookup!$BI$9:$BI$3000,MATCH($A203,Lookup!$A$9:$A$3000,0)),0)</f>
        <v>0</v>
      </c>
      <c r="K203" s="206">
        <f>IFERROR(INDEX(Lookup!$BH$9:$BH$3000,MATCH($A203,Lookup!$A$9:$A$3000,0)),0)</f>
        <v>0</v>
      </c>
      <c r="L203" s="206">
        <f>IFERROR(INDEX(Lookup!$BH$9:$BH$3000,MATCH($A203,Lookup!$A$9:$A$3000,0)),0)</f>
        <v>0</v>
      </c>
      <c r="O203" s="182">
        <f t="shared" si="10"/>
        <v>0</v>
      </c>
    </row>
    <row r="204" spans="1:15" hidden="1" x14ac:dyDescent="0.2">
      <c r="A204" s="182">
        <f>'04'!A5</f>
        <v>0</v>
      </c>
      <c r="C204" s="182" t="str">
        <f>IFERROR(LEFT(IFERROR(INDEX(Sheet5!$C$2:$C$1300,MATCH($A204,Sheet5!$A$2:$A$1300,0)),"-"),FIND(",",IFERROR(INDEX(Sheet5!$C$2:$C$1300,MATCH($A204,Sheet5!$A$2:$A$1300,0)),"-"),1)-1),IFERROR(INDEX(Sheet5!$C$2:$C$1300,MATCH($A204,Sheet5!$A$2:$A$1300,0)),"-"))</f>
        <v>-</v>
      </c>
      <c r="D204" s="206">
        <f>IFERROR(INDEX(Lookup!$BG$9:$BG$3000,MATCH($A204,Lookup!$A$9:$A$3000,0)),0)</f>
        <v>0</v>
      </c>
      <c r="E204" s="206">
        <f>IFERROR(INDEX(Lookup!$BF$9:$BF$3000,MATCH($A204,Lookup!$A$9:$A$3000,0)),0)</f>
        <v>0</v>
      </c>
      <c r="F204" s="206">
        <f>IFERROR(INDEX(Lookup!$BE$9:$BE$3000,MATCH($A204,Lookup!$A$9:$A$3000,0)),0)</f>
        <v>0</v>
      </c>
      <c r="G204" s="207"/>
      <c r="H204" s="207"/>
      <c r="I204" s="206">
        <f>IFERROR(INDEX(Lookup!$BJ$9:$BJ$3000,MATCH($A204,Lookup!$A$9:$A$3000,0)),0)</f>
        <v>0</v>
      </c>
      <c r="J204" s="206">
        <f>IFERROR(INDEX(Lookup!$BI$9:$BI$3000,MATCH($A204,Lookup!$A$9:$A$3000,0)),0)</f>
        <v>0</v>
      </c>
      <c r="K204" s="206">
        <f>IFERROR(INDEX(Lookup!$BH$9:$BH$3000,MATCH($A204,Lookup!$A$9:$A$3000,0)),0)</f>
        <v>0</v>
      </c>
      <c r="L204" s="206">
        <f>IFERROR(INDEX(Lookup!$BH$9:$BH$3000,MATCH($A204,Lookup!$A$9:$A$3000,0)),0)</f>
        <v>0</v>
      </c>
      <c r="O204" s="182">
        <f t="shared" si="10"/>
        <v>0</v>
      </c>
    </row>
    <row r="205" spans="1:15" hidden="1" x14ac:dyDescent="0.2">
      <c r="A205" s="182">
        <f>'04'!A6</f>
        <v>0</v>
      </c>
      <c r="C205" s="182" t="str">
        <f>IFERROR(LEFT(IFERROR(INDEX(Sheet5!$C$2:$C$1300,MATCH($A205,Sheet5!$A$2:$A$1300,0)),"-"),FIND(",",IFERROR(INDEX(Sheet5!$C$2:$C$1300,MATCH($A205,Sheet5!$A$2:$A$1300,0)),"-"),1)-1),IFERROR(INDEX(Sheet5!$C$2:$C$1300,MATCH($A205,Sheet5!$A$2:$A$1300,0)),"-"))</f>
        <v>-</v>
      </c>
      <c r="D205" s="206">
        <f>IFERROR(INDEX(Lookup!$BG$9:$BG$3000,MATCH($A205,Lookup!$A$9:$A$3000,0)),0)</f>
        <v>0</v>
      </c>
      <c r="E205" s="206">
        <f>IFERROR(INDEX(Lookup!$BF$9:$BF$3000,MATCH($A205,Lookup!$A$9:$A$3000,0)),0)</f>
        <v>0</v>
      </c>
      <c r="F205" s="206">
        <f>IFERROR(INDEX(Lookup!$BE$9:$BE$3000,MATCH($A205,Lookup!$A$9:$A$3000,0)),0)</f>
        <v>0</v>
      </c>
      <c r="G205" s="207"/>
      <c r="H205" s="207"/>
      <c r="I205" s="206">
        <f>IFERROR(INDEX(Lookup!$BJ$9:$BJ$3000,MATCH($A205,Lookup!$A$9:$A$3000,0)),0)</f>
        <v>0</v>
      </c>
      <c r="J205" s="206">
        <f>IFERROR(INDEX(Lookup!$BI$9:$BI$3000,MATCH($A205,Lookup!$A$9:$A$3000,0)),0)</f>
        <v>0</v>
      </c>
      <c r="K205" s="206">
        <f>IFERROR(INDEX(Lookup!$BH$9:$BH$3000,MATCH($A205,Lookup!$A$9:$A$3000,0)),0)</f>
        <v>0</v>
      </c>
      <c r="L205" s="206">
        <f>IFERROR(INDEX(Lookup!$BH$9:$BH$3000,MATCH($A205,Lookup!$A$9:$A$3000,0)),0)</f>
        <v>0</v>
      </c>
      <c r="O205" s="182">
        <f t="shared" si="10"/>
        <v>0</v>
      </c>
    </row>
    <row r="206" spans="1:15" hidden="1" x14ac:dyDescent="0.2">
      <c r="A206" s="182">
        <f>'04'!A7</f>
        <v>0</v>
      </c>
      <c r="C206" s="182" t="str">
        <f>IFERROR(LEFT(IFERROR(INDEX(Sheet5!$C$2:$C$1300,MATCH($A206,Sheet5!$A$2:$A$1300,0)),"-"),FIND(",",IFERROR(INDEX(Sheet5!$C$2:$C$1300,MATCH($A206,Sheet5!$A$2:$A$1300,0)),"-"),1)-1),IFERROR(INDEX(Sheet5!$C$2:$C$1300,MATCH($A206,Sheet5!$A$2:$A$1300,0)),"-"))</f>
        <v>-</v>
      </c>
      <c r="D206" s="206">
        <f>IFERROR(INDEX(Lookup!$BG$9:$BG$3000,MATCH($A206,Lookup!$A$9:$A$3000,0)),0)</f>
        <v>0</v>
      </c>
      <c r="E206" s="206">
        <f>IFERROR(INDEX(Lookup!$BF$9:$BF$3000,MATCH($A206,Lookup!$A$9:$A$3000,0)),0)</f>
        <v>0</v>
      </c>
      <c r="F206" s="206">
        <f>IFERROR(INDEX(Lookup!$BE$9:$BE$3000,MATCH($A206,Lookup!$A$9:$A$3000,0)),0)</f>
        <v>0</v>
      </c>
      <c r="G206" s="207"/>
      <c r="H206" s="207"/>
      <c r="I206" s="206">
        <f>IFERROR(INDEX(Lookup!$BJ$9:$BJ$3000,MATCH($A206,Lookup!$A$9:$A$3000,0)),0)</f>
        <v>0</v>
      </c>
      <c r="J206" s="206">
        <f>IFERROR(INDEX(Lookup!$BI$9:$BI$3000,MATCH($A206,Lookup!$A$9:$A$3000,0)),0)</f>
        <v>0</v>
      </c>
      <c r="K206" s="206">
        <f>IFERROR(INDEX(Lookup!$BH$9:$BH$3000,MATCH($A206,Lookup!$A$9:$A$3000,0)),0)</f>
        <v>0</v>
      </c>
      <c r="L206" s="206">
        <f>IFERROR(INDEX(Lookup!$BH$9:$BH$3000,MATCH($A206,Lookup!$A$9:$A$3000,0)),0)</f>
        <v>0</v>
      </c>
      <c r="O206" s="182">
        <f t="shared" si="10"/>
        <v>0</v>
      </c>
    </row>
    <row r="207" spans="1:15" hidden="1" x14ac:dyDescent="0.2">
      <c r="A207" s="182">
        <f>'04'!A8</f>
        <v>0</v>
      </c>
      <c r="C207" s="182" t="str">
        <f>IFERROR(LEFT(IFERROR(INDEX(Sheet5!$C$2:$C$1300,MATCH($A207,Sheet5!$A$2:$A$1300,0)),"-"),FIND(",",IFERROR(INDEX(Sheet5!$C$2:$C$1300,MATCH($A207,Sheet5!$A$2:$A$1300,0)),"-"),1)-1),IFERROR(INDEX(Sheet5!$C$2:$C$1300,MATCH($A207,Sheet5!$A$2:$A$1300,0)),"-"))</f>
        <v>-</v>
      </c>
      <c r="D207" s="206">
        <f>IFERROR(INDEX(Lookup!$BG$9:$BG$3000,MATCH($A207,Lookup!$A$9:$A$3000,0)),0)</f>
        <v>0</v>
      </c>
      <c r="E207" s="206">
        <f>IFERROR(INDEX(Lookup!$BF$9:$BF$3000,MATCH($A207,Lookup!$A$9:$A$3000,0)),0)</f>
        <v>0</v>
      </c>
      <c r="F207" s="206">
        <f>IFERROR(INDEX(Lookup!$BE$9:$BE$3000,MATCH($A207,Lookup!$A$9:$A$3000,0)),0)</f>
        <v>0</v>
      </c>
      <c r="G207" s="207"/>
      <c r="H207" s="207"/>
      <c r="I207" s="206">
        <f>IFERROR(INDEX(Lookup!$BJ$9:$BJ$3000,MATCH($A207,Lookup!$A$9:$A$3000,0)),0)</f>
        <v>0</v>
      </c>
      <c r="J207" s="206">
        <f>IFERROR(INDEX(Lookup!$BI$9:$BI$3000,MATCH($A207,Lookup!$A$9:$A$3000,0)),0)</f>
        <v>0</v>
      </c>
      <c r="K207" s="206">
        <f>IFERROR(INDEX(Lookup!$BH$9:$BH$3000,MATCH($A207,Lookup!$A$9:$A$3000,0)),0)</f>
        <v>0</v>
      </c>
      <c r="L207" s="206">
        <f>IFERROR(INDEX(Lookup!$BH$9:$BH$3000,MATCH($A207,Lookup!$A$9:$A$3000,0)),0)</f>
        <v>0</v>
      </c>
      <c r="O207" s="182">
        <f t="shared" si="10"/>
        <v>0</v>
      </c>
    </row>
    <row r="208" spans="1:15" hidden="1" x14ac:dyDescent="0.2">
      <c r="A208" s="182">
        <f>'04'!A9</f>
        <v>0</v>
      </c>
      <c r="C208" s="182" t="str">
        <f>IFERROR(LEFT(IFERROR(INDEX(Sheet5!$C$2:$C$1300,MATCH($A208,Sheet5!$A$2:$A$1300,0)),"-"),FIND(",",IFERROR(INDEX(Sheet5!$C$2:$C$1300,MATCH($A208,Sheet5!$A$2:$A$1300,0)),"-"),1)-1),IFERROR(INDEX(Sheet5!$C$2:$C$1300,MATCH($A208,Sheet5!$A$2:$A$1300,0)),"-"))</f>
        <v>-</v>
      </c>
      <c r="D208" s="206">
        <f>IFERROR(INDEX(Lookup!$BG$9:$BG$3000,MATCH($A208,Lookup!$A$9:$A$3000,0)),0)</f>
        <v>0</v>
      </c>
      <c r="E208" s="206">
        <f>IFERROR(INDEX(Lookup!$BF$9:$BF$3000,MATCH($A208,Lookup!$A$9:$A$3000,0)),0)</f>
        <v>0</v>
      </c>
      <c r="F208" s="206">
        <f>IFERROR(INDEX(Lookup!$BE$9:$BE$3000,MATCH($A208,Lookup!$A$9:$A$3000,0)),0)</f>
        <v>0</v>
      </c>
      <c r="G208" s="207"/>
      <c r="H208" s="207"/>
      <c r="I208" s="206">
        <f>IFERROR(INDEX(Lookup!$BJ$9:$BJ$3000,MATCH($A208,Lookup!$A$9:$A$3000,0)),0)</f>
        <v>0</v>
      </c>
      <c r="J208" s="206">
        <f>IFERROR(INDEX(Lookup!$BI$9:$BI$3000,MATCH($A208,Lookup!$A$9:$A$3000,0)),0)</f>
        <v>0</v>
      </c>
      <c r="K208" s="206">
        <f>IFERROR(INDEX(Lookup!$BH$9:$BH$3000,MATCH($A208,Lookup!$A$9:$A$3000,0)),0)</f>
        <v>0</v>
      </c>
      <c r="L208" s="206">
        <f>IFERROR(INDEX(Lookup!$BH$9:$BH$3000,MATCH($A208,Lookup!$A$9:$A$3000,0)),0)</f>
        <v>0</v>
      </c>
      <c r="O208" s="182">
        <f t="shared" si="10"/>
        <v>0</v>
      </c>
    </row>
    <row r="209" spans="1:15" hidden="1" x14ac:dyDescent="0.2">
      <c r="A209" s="182">
        <f>'04'!A10</f>
        <v>0</v>
      </c>
      <c r="C209" s="182" t="str">
        <f>IFERROR(LEFT(IFERROR(INDEX(Sheet5!$C$2:$C$1300,MATCH($A209,Sheet5!$A$2:$A$1300,0)),"-"),FIND(",",IFERROR(INDEX(Sheet5!$C$2:$C$1300,MATCH($A209,Sheet5!$A$2:$A$1300,0)),"-"),1)-1),IFERROR(INDEX(Sheet5!$C$2:$C$1300,MATCH($A209,Sheet5!$A$2:$A$1300,0)),"-"))</f>
        <v>-</v>
      </c>
      <c r="D209" s="206">
        <f>IFERROR(INDEX(Lookup!$BG$9:$BG$3000,MATCH($A209,Lookup!$A$9:$A$3000,0)),0)</f>
        <v>0</v>
      </c>
      <c r="E209" s="206">
        <f>IFERROR(INDEX(Lookup!$BF$9:$BF$3000,MATCH($A209,Lookup!$A$9:$A$3000,0)),0)</f>
        <v>0</v>
      </c>
      <c r="F209" s="206">
        <f>IFERROR(INDEX(Lookup!$BE$9:$BE$3000,MATCH($A209,Lookup!$A$9:$A$3000,0)),0)</f>
        <v>0</v>
      </c>
      <c r="G209" s="207"/>
      <c r="H209" s="207"/>
      <c r="I209" s="206">
        <f>IFERROR(INDEX(Lookup!$BJ$9:$BJ$3000,MATCH($A209,Lookup!$A$9:$A$3000,0)),0)</f>
        <v>0</v>
      </c>
      <c r="J209" s="206">
        <f>IFERROR(INDEX(Lookup!$BI$9:$BI$3000,MATCH($A209,Lookup!$A$9:$A$3000,0)),0)</f>
        <v>0</v>
      </c>
      <c r="K209" s="206">
        <f>IFERROR(INDEX(Lookup!$BH$9:$BH$3000,MATCH($A209,Lookup!$A$9:$A$3000,0)),0)</f>
        <v>0</v>
      </c>
      <c r="L209" s="206">
        <f>IFERROR(INDEX(Lookup!$BH$9:$BH$3000,MATCH($A209,Lookup!$A$9:$A$3000,0)),0)</f>
        <v>0</v>
      </c>
      <c r="O209" s="182">
        <f t="shared" si="10"/>
        <v>0</v>
      </c>
    </row>
    <row r="210" spans="1:15" hidden="1" x14ac:dyDescent="0.2">
      <c r="A210" s="182">
        <f>'04'!A11</f>
        <v>0</v>
      </c>
      <c r="C210" s="182" t="str">
        <f>IFERROR(LEFT(IFERROR(INDEX(Sheet5!$C$2:$C$1300,MATCH($A210,Sheet5!$A$2:$A$1300,0)),"-"),FIND(",",IFERROR(INDEX(Sheet5!$C$2:$C$1300,MATCH($A210,Sheet5!$A$2:$A$1300,0)),"-"),1)-1),IFERROR(INDEX(Sheet5!$C$2:$C$1300,MATCH($A210,Sheet5!$A$2:$A$1300,0)),"-"))</f>
        <v>-</v>
      </c>
      <c r="D210" s="206">
        <f>IFERROR(INDEX(Lookup!$BG$9:$BG$3000,MATCH($A210,Lookup!$A$9:$A$3000,0)),0)</f>
        <v>0</v>
      </c>
      <c r="E210" s="206">
        <f>IFERROR(INDEX(Lookup!$BF$9:$BF$3000,MATCH($A210,Lookup!$A$9:$A$3000,0)),0)</f>
        <v>0</v>
      </c>
      <c r="F210" s="206">
        <f>IFERROR(INDEX(Lookup!$BE$9:$BE$3000,MATCH($A210,Lookup!$A$9:$A$3000,0)),0)</f>
        <v>0</v>
      </c>
      <c r="G210" s="207"/>
      <c r="H210" s="207"/>
      <c r="I210" s="206">
        <f>IFERROR(INDEX(Lookup!$BJ$9:$BJ$3000,MATCH($A210,Lookup!$A$9:$A$3000,0)),0)</f>
        <v>0</v>
      </c>
      <c r="J210" s="206">
        <f>IFERROR(INDEX(Lookup!$BI$9:$BI$3000,MATCH($A210,Lookup!$A$9:$A$3000,0)),0)</f>
        <v>0</v>
      </c>
      <c r="K210" s="206">
        <f>IFERROR(INDEX(Lookup!$BH$9:$BH$3000,MATCH($A210,Lookup!$A$9:$A$3000,0)),0)</f>
        <v>0</v>
      </c>
      <c r="L210" s="206">
        <f>IFERROR(INDEX(Lookup!$BH$9:$BH$3000,MATCH($A210,Lookup!$A$9:$A$3000,0)),0)</f>
        <v>0</v>
      </c>
      <c r="O210" s="182">
        <f t="shared" si="10"/>
        <v>0</v>
      </c>
    </row>
    <row r="211" spans="1:15" hidden="1" x14ac:dyDescent="0.2">
      <c r="A211" s="182">
        <f>'04'!A12</f>
        <v>0</v>
      </c>
      <c r="C211" s="182" t="str">
        <f>IFERROR(LEFT(IFERROR(INDEX(Sheet5!$C$2:$C$1300,MATCH($A211,Sheet5!$A$2:$A$1300,0)),"-"),FIND(",",IFERROR(INDEX(Sheet5!$C$2:$C$1300,MATCH($A211,Sheet5!$A$2:$A$1300,0)),"-"),1)-1),IFERROR(INDEX(Sheet5!$C$2:$C$1300,MATCH($A211,Sheet5!$A$2:$A$1300,0)),"-"))</f>
        <v>-</v>
      </c>
      <c r="D211" s="206">
        <f>IFERROR(INDEX(Lookup!$BG$9:$BG$3000,MATCH($A211,Lookup!$A$9:$A$3000,0)),0)</f>
        <v>0</v>
      </c>
      <c r="E211" s="206">
        <f>IFERROR(INDEX(Lookup!$BF$9:$BF$3000,MATCH($A211,Lookup!$A$9:$A$3000,0)),0)</f>
        <v>0</v>
      </c>
      <c r="F211" s="206">
        <f>IFERROR(INDEX(Lookup!$BE$9:$BE$3000,MATCH($A211,Lookup!$A$9:$A$3000,0)),0)</f>
        <v>0</v>
      </c>
      <c r="G211" s="207"/>
      <c r="H211" s="207"/>
      <c r="I211" s="206">
        <f>IFERROR(INDEX(Lookup!$BJ$9:$BJ$3000,MATCH($A211,Lookup!$A$9:$A$3000,0)),0)</f>
        <v>0</v>
      </c>
      <c r="J211" s="206">
        <f>IFERROR(INDEX(Lookup!$BI$9:$BI$3000,MATCH($A211,Lookup!$A$9:$A$3000,0)),0)</f>
        <v>0</v>
      </c>
      <c r="K211" s="206">
        <f>IFERROR(INDEX(Lookup!$BH$9:$BH$3000,MATCH($A211,Lookup!$A$9:$A$3000,0)),0)</f>
        <v>0</v>
      </c>
      <c r="L211" s="206">
        <f>IFERROR(INDEX(Lookup!$BH$9:$BH$3000,MATCH($A211,Lookup!$A$9:$A$3000,0)),0)</f>
        <v>0</v>
      </c>
      <c r="O211" s="182">
        <f t="shared" si="10"/>
        <v>0</v>
      </c>
    </row>
    <row r="212" spans="1:15" hidden="1" x14ac:dyDescent="0.2">
      <c r="A212" s="182">
        <f>'04'!A13</f>
        <v>0</v>
      </c>
      <c r="C212" s="182" t="str">
        <f>IFERROR(LEFT(IFERROR(INDEX(Sheet5!$C$2:$C$1300,MATCH($A212,Sheet5!$A$2:$A$1300,0)),"-"),FIND(",",IFERROR(INDEX(Sheet5!$C$2:$C$1300,MATCH($A212,Sheet5!$A$2:$A$1300,0)),"-"),1)-1),IFERROR(INDEX(Sheet5!$C$2:$C$1300,MATCH($A212,Sheet5!$A$2:$A$1300,0)),"-"))</f>
        <v>-</v>
      </c>
      <c r="D212" s="206">
        <f>IFERROR(INDEX(Lookup!$BG$9:$BG$3000,MATCH($A212,Lookup!$A$9:$A$3000,0)),0)</f>
        <v>0</v>
      </c>
      <c r="E212" s="206">
        <f>IFERROR(INDEX(Lookup!$BF$9:$BF$3000,MATCH($A212,Lookup!$A$9:$A$3000,0)),0)</f>
        <v>0</v>
      </c>
      <c r="F212" s="206">
        <f>IFERROR(INDEX(Lookup!$BE$9:$BE$3000,MATCH($A212,Lookup!$A$9:$A$3000,0)),0)</f>
        <v>0</v>
      </c>
      <c r="G212" s="207"/>
      <c r="H212" s="207"/>
      <c r="I212" s="206">
        <f>IFERROR(INDEX(Lookup!$BJ$9:$BJ$3000,MATCH($A212,Lookup!$A$9:$A$3000,0)),0)</f>
        <v>0</v>
      </c>
      <c r="J212" s="206">
        <f>IFERROR(INDEX(Lookup!$BI$9:$BI$3000,MATCH($A212,Lookup!$A$9:$A$3000,0)),0)</f>
        <v>0</v>
      </c>
      <c r="K212" s="206">
        <f>IFERROR(INDEX(Lookup!$BH$9:$BH$3000,MATCH($A212,Lookup!$A$9:$A$3000,0)),0)</f>
        <v>0</v>
      </c>
      <c r="L212" s="206">
        <f>IFERROR(INDEX(Lookup!$BH$9:$BH$3000,MATCH($A212,Lookup!$A$9:$A$3000,0)),0)</f>
        <v>0</v>
      </c>
      <c r="O212" s="182">
        <f t="shared" si="10"/>
        <v>0</v>
      </c>
    </row>
    <row r="213" spans="1:15" hidden="1" x14ac:dyDescent="0.2">
      <c r="A213" s="182">
        <f>'04'!A14</f>
        <v>0</v>
      </c>
      <c r="C213" s="182" t="str">
        <f>IFERROR(LEFT(IFERROR(INDEX(Sheet5!$C$2:$C$1300,MATCH($A213,Sheet5!$A$2:$A$1300,0)),"-"),FIND(",",IFERROR(INDEX(Sheet5!$C$2:$C$1300,MATCH($A213,Sheet5!$A$2:$A$1300,0)),"-"),1)-1),IFERROR(INDEX(Sheet5!$C$2:$C$1300,MATCH($A213,Sheet5!$A$2:$A$1300,0)),"-"))</f>
        <v>-</v>
      </c>
      <c r="D213" s="206">
        <f>IFERROR(INDEX(Lookup!$BG$9:$BG$3000,MATCH($A213,Lookup!$A$9:$A$3000,0)),0)</f>
        <v>0</v>
      </c>
      <c r="E213" s="206">
        <f>IFERROR(INDEX(Lookup!$BF$9:$BF$3000,MATCH($A213,Lookup!$A$9:$A$3000,0)),0)</f>
        <v>0</v>
      </c>
      <c r="F213" s="206">
        <f>IFERROR(INDEX(Lookup!$BE$9:$BE$3000,MATCH($A213,Lookup!$A$9:$A$3000,0)),0)</f>
        <v>0</v>
      </c>
      <c r="G213" s="207"/>
      <c r="H213" s="207"/>
      <c r="I213" s="206">
        <f>IFERROR(INDEX(Lookup!$BJ$9:$BJ$3000,MATCH($A213,Lookup!$A$9:$A$3000,0)),0)</f>
        <v>0</v>
      </c>
      <c r="J213" s="206">
        <f>IFERROR(INDEX(Lookup!$BI$9:$BI$3000,MATCH($A213,Lookup!$A$9:$A$3000,0)),0)</f>
        <v>0</v>
      </c>
      <c r="K213" s="206">
        <f>IFERROR(INDEX(Lookup!$BH$9:$BH$3000,MATCH($A213,Lookup!$A$9:$A$3000,0)),0)</f>
        <v>0</v>
      </c>
      <c r="L213" s="206">
        <f>IFERROR(INDEX(Lookup!$BH$9:$BH$3000,MATCH($A213,Lookup!$A$9:$A$3000,0)),0)</f>
        <v>0</v>
      </c>
      <c r="O213" s="182">
        <f t="shared" si="10"/>
        <v>0</v>
      </c>
    </row>
    <row r="214" spans="1:15" hidden="1" x14ac:dyDescent="0.2">
      <c r="A214" s="182">
        <f>'04'!A15</f>
        <v>0</v>
      </c>
      <c r="C214" s="182" t="str">
        <f>IFERROR(LEFT(IFERROR(INDEX(Sheet5!$C$2:$C$1300,MATCH($A214,Sheet5!$A$2:$A$1300,0)),"-"),FIND(",",IFERROR(INDEX(Sheet5!$C$2:$C$1300,MATCH($A214,Sheet5!$A$2:$A$1300,0)),"-"),1)-1),IFERROR(INDEX(Sheet5!$C$2:$C$1300,MATCH($A214,Sheet5!$A$2:$A$1300,0)),"-"))</f>
        <v>-</v>
      </c>
      <c r="D214" s="206">
        <f>IFERROR(INDEX(Lookup!$BG$9:$BG$3000,MATCH($A214,Lookup!$A$9:$A$3000,0)),0)</f>
        <v>0</v>
      </c>
      <c r="E214" s="206">
        <f>IFERROR(INDEX(Lookup!$BF$9:$BF$3000,MATCH($A214,Lookup!$A$9:$A$3000,0)),0)</f>
        <v>0</v>
      </c>
      <c r="F214" s="206">
        <f>IFERROR(INDEX(Lookup!$BE$9:$BE$3000,MATCH($A214,Lookup!$A$9:$A$3000,0)),0)</f>
        <v>0</v>
      </c>
      <c r="G214" s="207"/>
      <c r="H214" s="207"/>
      <c r="I214" s="206">
        <f>IFERROR(INDEX(Lookup!$BJ$9:$BJ$3000,MATCH($A214,Lookup!$A$9:$A$3000,0)),0)</f>
        <v>0</v>
      </c>
      <c r="J214" s="206">
        <f>IFERROR(INDEX(Lookup!$BI$9:$BI$3000,MATCH($A214,Lookup!$A$9:$A$3000,0)),0)</f>
        <v>0</v>
      </c>
      <c r="K214" s="206">
        <f>IFERROR(INDEX(Lookup!$BH$9:$BH$3000,MATCH($A214,Lookup!$A$9:$A$3000,0)),0)</f>
        <v>0</v>
      </c>
      <c r="L214" s="206">
        <f>IFERROR(INDEX(Lookup!$BH$9:$BH$3000,MATCH($A214,Lookup!$A$9:$A$3000,0)),0)</f>
        <v>0</v>
      </c>
      <c r="O214" s="182">
        <f t="shared" si="10"/>
        <v>0</v>
      </c>
    </row>
    <row r="215" spans="1:15" hidden="1" x14ac:dyDescent="0.2">
      <c r="A215" s="182">
        <f>'04'!A16</f>
        <v>0</v>
      </c>
      <c r="C215" s="182" t="str">
        <f>IFERROR(LEFT(IFERROR(INDEX(Sheet5!$C$2:$C$1300,MATCH($A215,Sheet5!$A$2:$A$1300,0)),"-"),FIND(",",IFERROR(INDEX(Sheet5!$C$2:$C$1300,MATCH($A215,Sheet5!$A$2:$A$1300,0)),"-"),1)-1),IFERROR(INDEX(Sheet5!$C$2:$C$1300,MATCH($A215,Sheet5!$A$2:$A$1300,0)),"-"))</f>
        <v>-</v>
      </c>
      <c r="D215" s="206">
        <f>IFERROR(INDEX(Lookup!$BG$9:$BG$3000,MATCH($A215,Lookup!$A$9:$A$3000,0)),0)</f>
        <v>0</v>
      </c>
      <c r="E215" s="206">
        <f>IFERROR(INDEX(Lookup!$BF$9:$BF$3000,MATCH($A215,Lookup!$A$9:$A$3000,0)),0)</f>
        <v>0</v>
      </c>
      <c r="F215" s="206">
        <f>IFERROR(INDEX(Lookup!$BE$9:$BE$3000,MATCH($A215,Lookup!$A$9:$A$3000,0)),0)</f>
        <v>0</v>
      </c>
      <c r="G215" s="207"/>
      <c r="H215" s="207"/>
      <c r="I215" s="206">
        <f>IFERROR(INDEX(Lookup!$BJ$9:$BJ$3000,MATCH($A215,Lookup!$A$9:$A$3000,0)),0)</f>
        <v>0</v>
      </c>
      <c r="J215" s="206">
        <f>IFERROR(INDEX(Lookup!$BI$9:$BI$3000,MATCH($A215,Lookup!$A$9:$A$3000,0)),0)</f>
        <v>0</v>
      </c>
      <c r="K215" s="206">
        <f>IFERROR(INDEX(Lookup!$BH$9:$BH$3000,MATCH($A215,Lookup!$A$9:$A$3000,0)),0)</f>
        <v>0</v>
      </c>
      <c r="L215" s="206">
        <f>IFERROR(INDEX(Lookup!$BH$9:$BH$3000,MATCH($A215,Lookup!$A$9:$A$3000,0)),0)</f>
        <v>0</v>
      </c>
      <c r="O215" s="182">
        <f t="shared" si="10"/>
        <v>0</v>
      </c>
    </row>
    <row r="216" spans="1:15" hidden="1" x14ac:dyDescent="0.2">
      <c r="A216" s="182">
        <f>'04'!A17</f>
        <v>0</v>
      </c>
      <c r="C216" s="182" t="str">
        <f>IFERROR(LEFT(IFERROR(INDEX(Sheet5!$C$2:$C$1300,MATCH($A216,Sheet5!$A$2:$A$1300,0)),"-"),FIND(",",IFERROR(INDEX(Sheet5!$C$2:$C$1300,MATCH($A216,Sheet5!$A$2:$A$1300,0)),"-"),1)-1),IFERROR(INDEX(Sheet5!$C$2:$C$1300,MATCH($A216,Sheet5!$A$2:$A$1300,0)),"-"))</f>
        <v>-</v>
      </c>
      <c r="D216" s="206">
        <f>IFERROR(INDEX(Lookup!$BG$9:$BG$3000,MATCH($A216,Lookup!$A$9:$A$3000,0)),0)</f>
        <v>0</v>
      </c>
      <c r="E216" s="206">
        <f>IFERROR(INDEX(Lookup!$BF$9:$BF$3000,MATCH($A216,Lookup!$A$9:$A$3000,0)),0)</f>
        <v>0</v>
      </c>
      <c r="F216" s="206">
        <f>IFERROR(INDEX(Lookup!$BE$9:$BE$3000,MATCH($A216,Lookup!$A$9:$A$3000,0)),0)</f>
        <v>0</v>
      </c>
      <c r="G216" s="207"/>
      <c r="H216" s="207"/>
      <c r="I216" s="206">
        <f>IFERROR(INDEX(Lookup!$BJ$9:$BJ$3000,MATCH($A216,Lookup!$A$9:$A$3000,0)),0)</f>
        <v>0</v>
      </c>
      <c r="J216" s="206">
        <f>IFERROR(INDEX(Lookup!$BI$9:$BI$3000,MATCH($A216,Lookup!$A$9:$A$3000,0)),0)</f>
        <v>0</v>
      </c>
      <c r="K216" s="206">
        <f>IFERROR(INDEX(Lookup!$BH$9:$BH$3000,MATCH($A216,Lookup!$A$9:$A$3000,0)),0)</f>
        <v>0</v>
      </c>
      <c r="L216" s="206">
        <f>IFERROR(INDEX(Lookup!$BH$9:$BH$3000,MATCH($A216,Lookup!$A$9:$A$3000,0)),0)</f>
        <v>0</v>
      </c>
      <c r="O216" s="182">
        <f t="shared" si="10"/>
        <v>0</v>
      </c>
    </row>
    <row r="217" spans="1:15" hidden="1" x14ac:dyDescent="0.2">
      <c r="C217" s="208" t="s">
        <v>1016</v>
      </c>
      <c r="D217" s="209">
        <f>SUM(D201:D216)</f>
        <v>0</v>
      </c>
      <c r="E217" s="209">
        <f>SUM(E201:E216)</f>
        <v>0</v>
      </c>
      <c r="F217" s="209">
        <f>SUM(F201:F216)</f>
        <v>0</v>
      </c>
      <c r="G217" s="211"/>
      <c r="H217" s="211"/>
      <c r="I217" s="209">
        <f>SUM(I201:I216)</f>
        <v>0</v>
      </c>
      <c r="J217" s="209">
        <f>SUM(J201:J216)</f>
        <v>0</v>
      </c>
      <c r="K217" s="209">
        <f>SUM(K201:K216)</f>
        <v>0</v>
      </c>
      <c r="L217" s="209">
        <f>SUM(L201:L216)</f>
        <v>0</v>
      </c>
      <c r="O217" s="182">
        <f t="shared" si="10"/>
        <v>0</v>
      </c>
    </row>
    <row r="218" spans="1:15" x14ac:dyDescent="0.2">
      <c r="A218" s="214"/>
      <c r="B218" s="214"/>
      <c r="C218" s="214" t="s">
        <v>1052</v>
      </c>
      <c r="D218" s="212">
        <f>D92-D168</f>
        <v>459597.26999999996</v>
      </c>
      <c r="E218" s="212">
        <f>E92-E168</f>
        <v>405297.87</v>
      </c>
      <c r="F218" s="212">
        <f>F92-F168</f>
        <v>344748.25000000017</v>
      </c>
      <c r="G218" s="213"/>
      <c r="H218" s="213"/>
      <c r="I218" s="212">
        <f>I92-I168</f>
        <v>5237366.6699999981</v>
      </c>
      <c r="J218" s="212">
        <f>J92-J168</f>
        <v>4632376.4200000009</v>
      </c>
      <c r="K218" s="212">
        <f>K92-K168</f>
        <v>4852480.9599999981</v>
      </c>
      <c r="L218" s="212">
        <f>L92-L168</f>
        <v>220104.53999999995</v>
      </c>
      <c r="O218" s="182">
        <v>1</v>
      </c>
    </row>
    <row r="219" spans="1:15" x14ac:dyDescent="0.2">
      <c r="C219" s="208" t="s">
        <v>268</v>
      </c>
      <c r="D219" s="218"/>
      <c r="E219" s="218"/>
      <c r="F219" s="218"/>
      <c r="G219" s="219"/>
      <c r="H219" s="219"/>
      <c r="I219" s="218"/>
      <c r="J219" s="218"/>
      <c r="K219" s="218"/>
      <c r="L219" s="218"/>
      <c r="O219" s="182">
        <v>1</v>
      </c>
    </row>
    <row r="220" spans="1:15" x14ac:dyDescent="0.2">
      <c r="A220" s="182" t="str">
        <f>+'05'!A2</f>
        <v>15200-A01</v>
      </c>
      <c r="C220" s="182" t="str">
        <f>IFERROR(LEFT(IFERROR(INDEX(Sheet5!$C$2:$C$1300,MATCH($A220,Sheet5!$A$2:$A$1300,0)),"-"),FIND(",",IFERROR(INDEX(Sheet5!$C$2:$C$1300,MATCH($A220,Sheet5!$A$2:$A$1300,0)),"-"),1)-1),IFERROR(INDEX(Sheet5!$C$2:$C$1300,MATCH($A220,Sheet5!$A$2:$A$1300,0)),"-"))</f>
        <v xml:space="preserve">Other Income-6 Circuit Dr                                   </v>
      </c>
      <c r="D220" s="206">
        <f>IFERROR(INDEX(Lookup!$BG$9:$BG$3000,MATCH($A220,Lookup!$A$9:$A$3000,0)),0)</f>
        <v>0</v>
      </c>
      <c r="E220" s="206">
        <f>IFERROR(INDEX(Lookup!$BF$9:$BF$3000,MATCH($A220,Lookup!$A$9:$A$3000,0)),0)</f>
        <v>0</v>
      </c>
      <c r="F220" s="206">
        <f>IFERROR(INDEX(Lookup!$BE$9:$BE$3000,MATCH($A220,Lookup!$A$9:$A$3000,0)),0)</f>
        <v>0</v>
      </c>
      <c r="G220" s="207"/>
      <c r="H220" s="207"/>
      <c r="I220" s="206">
        <f>IFERROR(INDEX(Lookup!$BJ$9:$BJ$3000,MATCH($A220,Lookup!$A$9:$A$3000,0)),0)</f>
        <v>0</v>
      </c>
      <c r="J220" s="206">
        <f>IFERROR(INDEX(Lookup!$BI$9:$BI$3000,MATCH($A220,Lookup!$A$9:$A$3000,0)),0)</f>
        <v>0</v>
      </c>
      <c r="K220" s="206">
        <f>IFERROR(INDEX(Lookup!$BH$9:$BH$3000,MATCH($A220,Lookup!$A$9:$A$3000,0)),0)</f>
        <v>0</v>
      </c>
      <c r="L220" s="206">
        <f t="shared" ref="L220:L276" si="11">K220-J220</f>
        <v>0</v>
      </c>
      <c r="O220" s="182">
        <f t="shared" ref="O220:O258" si="12">+IF(A220&gt;0,1,0)</f>
        <v>1</v>
      </c>
    </row>
    <row r="221" spans="1:15" x14ac:dyDescent="0.2">
      <c r="A221" s="182" t="str">
        <f>+'05'!A3</f>
        <v>15200-A02</v>
      </c>
      <c r="C221" s="182" t="str">
        <f>IFERROR(LEFT(IFERROR(INDEX(Sheet5!$C$2:$C$1300,MATCH($A221,Sheet5!$A$2:$A$1300,0)),"-"),FIND(",",IFERROR(INDEX(Sheet5!$C$2:$C$1300,MATCH($A221,Sheet5!$A$2:$A$1300,0)),"-"),1)-1),IFERROR(INDEX(Sheet5!$C$2:$C$1300,MATCH($A221,Sheet5!$A$2:$A$1300,0)),"-"))</f>
        <v xml:space="preserve">Other Income-200 East Tce                                   </v>
      </c>
      <c r="D221" s="206">
        <f>IFERROR(INDEX(Lookup!$BG$9:$BG$3000,MATCH($A221,Lookup!$A$9:$A$3000,0)),0)</f>
        <v>0</v>
      </c>
      <c r="E221" s="206">
        <f>IFERROR(INDEX(Lookup!$BF$9:$BF$3000,MATCH($A221,Lookup!$A$9:$A$3000,0)),0)</f>
        <v>0</v>
      </c>
      <c r="F221" s="206">
        <f>IFERROR(INDEX(Lookup!$BE$9:$BE$3000,MATCH($A221,Lookup!$A$9:$A$3000,0)),0)</f>
        <v>0</v>
      </c>
      <c r="G221" s="207"/>
      <c r="H221" s="207"/>
      <c r="I221" s="206">
        <f>IFERROR(INDEX(Lookup!$BJ$9:$BJ$3000,MATCH($A221,Lookup!$A$9:$A$3000,0)),0)</f>
        <v>0</v>
      </c>
      <c r="J221" s="206">
        <f>IFERROR(INDEX(Lookup!$BI$9:$BI$3000,MATCH($A221,Lookup!$A$9:$A$3000,0)),0)</f>
        <v>0</v>
      </c>
      <c r="K221" s="206">
        <f>IFERROR(INDEX(Lookup!$BH$9:$BH$3000,MATCH($A221,Lookup!$A$9:$A$3000,0)),0)</f>
        <v>0</v>
      </c>
      <c r="L221" s="206">
        <f t="shared" si="11"/>
        <v>0</v>
      </c>
      <c r="O221" s="182">
        <f t="shared" si="12"/>
        <v>1</v>
      </c>
    </row>
    <row r="222" spans="1:15" x14ac:dyDescent="0.2">
      <c r="A222" s="182" t="str">
        <f>+'05'!A4</f>
        <v>15200-A03</v>
      </c>
      <c r="C222" s="182" t="str">
        <f>IFERROR(LEFT(IFERROR(INDEX(Sheet5!$C$2:$C$1300,MATCH($A222,Sheet5!$A$2:$A$1300,0)),"-"),FIND(",",IFERROR(INDEX(Sheet5!$C$2:$C$1300,MATCH($A222,Sheet5!$A$2:$A$1300,0)),"-"),1)-1),IFERROR(INDEX(Sheet5!$C$2:$C$1300,MATCH($A222,Sheet5!$A$2:$A$1300,0)),"-"))</f>
        <v xml:space="preserve">Other Income-33 Franklin St                                 </v>
      </c>
      <c r="D222" s="206">
        <f>IFERROR(INDEX(Lookup!$BG$9:$BG$3000,MATCH($A222,Lookup!$A$9:$A$3000,0)),0)</f>
        <v>0</v>
      </c>
      <c r="E222" s="206">
        <f>IFERROR(INDEX(Lookup!$BF$9:$BF$3000,MATCH($A222,Lookup!$A$9:$A$3000,0)),0)</f>
        <v>0</v>
      </c>
      <c r="F222" s="206">
        <f>IFERROR(INDEX(Lookup!$BE$9:$BE$3000,MATCH($A222,Lookup!$A$9:$A$3000,0)),0)</f>
        <v>0</v>
      </c>
      <c r="G222" s="207"/>
      <c r="H222" s="207"/>
      <c r="I222" s="206">
        <f>IFERROR(INDEX(Lookup!$BJ$9:$BJ$3000,MATCH($A222,Lookup!$A$9:$A$3000,0)),0)</f>
        <v>0</v>
      </c>
      <c r="J222" s="206">
        <f>IFERROR(INDEX(Lookup!$BI$9:$BI$3000,MATCH($A222,Lookup!$A$9:$A$3000,0)),0)</f>
        <v>0</v>
      </c>
      <c r="K222" s="206">
        <f>IFERROR(INDEX(Lookup!$BH$9:$BH$3000,MATCH($A222,Lookup!$A$9:$A$3000,0)),0)</f>
        <v>0</v>
      </c>
      <c r="L222" s="206">
        <f t="shared" si="11"/>
        <v>0</v>
      </c>
      <c r="O222" s="182">
        <f t="shared" si="12"/>
        <v>1</v>
      </c>
    </row>
    <row r="223" spans="1:15" x14ac:dyDescent="0.2">
      <c r="A223" s="182" t="str">
        <f>+'05'!A5</f>
        <v>15200-A04</v>
      </c>
      <c r="C223" s="182" t="str">
        <f>IFERROR(LEFT(IFERROR(INDEX(Sheet5!$C$2:$C$1300,MATCH($A223,Sheet5!$A$2:$A$1300,0)),"-"),FIND(",",IFERROR(INDEX(Sheet5!$C$2:$C$1300,MATCH($A223,Sheet5!$A$2:$A$1300,0)),"-"),1)-1),IFERROR(INDEX(Sheet5!$C$2:$C$1300,MATCH($A223,Sheet5!$A$2:$A$1300,0)),"-"))</f>
        <v xml:space="preserve">Other Income-174 Fullarton Rd                               </v>
      </c>
      <c r="D223" s="206">
        <f>IFERROR(INDEX(Lookup!$BG$9:$BG$3000,MATCH($A223,Lookup!$A$9:$A$3000,0)),0)</f>
        <v>0</v>
      </c>
      <c r="E223" s="206">
        <f>IFERROR(INDEX(Lookup!$BF$9:$BF$3000,MATCH($A223,Lookup!$A$9:$A$3000,0)),0)</f>
        <v>0</v>
      </c>
      <c r="F223" s="206">
        <f>IFERROR(INDEX(Lookup!$BE$9:$BE$3000,MATCH($A223,Lookup!$A$9:$A$3000,0)),0)</f>
        <v>0</v>
      </c>
      <c r="G223" s="207"/>
      <c r="H223" s="207"/>
      <c r="I223" s="206">
        <f>IFERROR(INDEX(Lookup!$BJ$9:$BJ$3000,MATCH($A223,Lookup!$A$9:$A$3000,0)),0)</f>
        <v>0</v>
      </c>
      <c r="J223" s="206">
        <f>IFERROR(INDEX(Lookup!$BI$9:$BI$3000,MATCH($A223,Lookup!$A$9:$A$3000,0)),0)</f>
        <v>0</v>
      </c>
      <c r="K223" s="206">
        <f>IFERROR(INDEX(Lookup!$BH$9:$BH$3000,MATCH($A223,Lookup!$A$9:$A$3000,0)),0)</f>
        <v>0</v>
      </c>
      <c r="L223" s="206">
        <f t="shared" si="11"/>
        <v>0</v>
      </c>
      <c r="O223" s="182">
        <f t="shared" si="12"/>
        <v>1</v>
      </c>
    </row>
    <row r="224" spans="1:15" x14ac:dyDescent="0.2">
      <c r="A224" s="182" t="str">
        <f>+'05'!A6</f>
        <v>15200-A05</v>
      </c>
      <c r="C224" s="182" t="str">
        <f>IFERROR(LEFT(IFERROR(INDEX(Sheet5!$C$2:$C$1300,MATCH($A224,Sheet5!$A$2:$A$1300,0)),"-"),FIND(",",IFERROR(INDEX(Sheet5!$C$2:$C$1300,MATCH($A224,Sheet5!$A$2:$A$1300,0)),"-"),1)-1),IFERROR(INDEX(Sheet5!$C$2:$C$1300,MATCH($A224,Sheet5!$A$2:$A$1300,0)),"-"))</f>
        <v xml:space="preserve">Other Income-26a Grote St                                   </v>
      </c>
      <c r="D224" s="206">
        <f>IFERROR(INDEX(Lookup!$BG$9:$BG$3000,MATCH($A224,Lookup!$A$9:$A$3000,0)),0)</f>
        <v>0</v>
      </c>
      <c r="E224" s="206">
        <f>IFERROR(INDEX(Lookup!$BF$9:$BF$3000,MATCH($A224,Lookup!$A$9:$A$3000,0)),0)</f>
        <v>0</v>
      </c>
      <c r="F224" s="206">
        <f>IFERROR(INDEX(Lookup!$BE$9:$BE$3000,MATCH($A224,Lookup!$A$9:$A$3000,0)),0)</f>
        <v>0</v>
      </c>
      <c r="G224" s="207"/>
      <c r="H224" s="207"/>
      <c r="I224" s="206">
        <f>IFERROR(INDEX(Lookup!$BJ$9:$BJ$3000,MATCH($A224,Lookup!$A$9:$A$3000,0)),0)</f>
        <v>0</v>
      </c>
      <c r="J224" s="206">
        <f>IFERROR(INDEX(Lookup!$BI$9:$BI$3000,MATCH($A224,Lookup!$A$9:$A$3000,0)),0)</f>
        <v>0</v>
      </c>
      <c r="K224" s="206">
        <f>IFERROR(INDEX(Lookup!$BH$9:$BH$3000,MATCH($A224,Lookup!$A$9:$A$3000,0)),0)</f>
        <v>0</v>
      </c>
      <c r="L224" s="206">
        <f t="shared" si="11"/>
        <v>0</v>
      </c>
      <c r="O224" s="182">
        <f t="shared" si="12"/>
        <v>1</v>
      </c>
    </row>
    <row r="225" spans="1:15" x14ac:dyDescent="0.2">
      <c r="A225" s="182" t="str">
        <f>+'05'!A7</f>
        <v>15200-A06</v>
      </c>
      <c r="C225" s="182" t="str">
        <f>IFERROR(LEFT(IFERROR(INDEX(Sheet5!$C$2:$C$1300,MATCH($A225,Sheet5!$A$2:$A$1300,0)),"-"),FIND(",",IFERROR(INDEX(Sheet5!$C$2:$C$1300,MATCH($A225,Sheet5!$A$2:$A$1300,0)),"-"),1)-1),IFERROR(INDEX(Sheet5!$C$2:$C$1300,MATCH($A225,Sheet5!$A$2:$A$1300,0)),"-"))</f>
        <v xml:space="preserve">Other Income-31 Franklin St                                 </v>
      </c>
      <c r="D225" s="206">
        <f>IFERROR(INDEX(Lookup!$BG$9:$BG$3000,MATCH($A225,Lookup!$A$9:$A$3000,0)),0)</f>
        <v>0</v>
      </c>
      <c r="E225" s="206">
        <f>IFERROR(INDEX(Lookup!$BF$9:$BF$3000,MATCH($A225,Lookup!$A$9:$A$3000,0)),0)</f>
        <v>0</v>
      </c>
      <c r="F225" s="206">
        <f>IFERROR(INDEX(Lookup!$BE$9:$BE$3000,MATCH($A225,Lookup!$A$9:$A$3000,0)),0)</f>
        <v>0</v>
      </c>
      <c r="G225" s="207"/>
      <c r="H225" s="207"/>
      <c r="I225" s="206">
        <f>IFERROR(INDEX(Lookup!$BJ$9:$BJ$3000,MATCH($A225,Lookup!$A$9:$A$3000,0)),0)</f>
        <v>0</v>
      </c>
      <c r="J225" s="206">
        <f>IFERROR(INDEX(Lookup!$BI$9:$BI$3000,MATCH($A225,Lookup!$A$9:$A$3000,0)),0)</f>
        <v>0</v>
      </c>
      <c r="K225" s="206">
        <f>IFERROR(INDEX(Lookup!$BH$9:$BH$3000,MATCH($A225,Lookup!$A$9:$A$3000,0)),0)</f>
        <v>0</v>
      </c>
      <c r="L225" s="206">
        <f t="shared" si="11"/>
        <v>0</v>
      </c>
      <c r="O225" s="182">
        <f t="shared" si="12"/>
        <v>1</v>
      </c>
    </row>
    <row r="226" spans="1:15" x14ac:dyDescent="0.2">
      <c r="A226" s="182" t="str">
        <f>+'05'!A8</f>
        <v>15200-A07</v>
      </c>
      <c r="C226" s="182" t="str">
        <f>IFERROR(LEFT(IFERROR(INDEX(Sheet5!$C$2:$C$1300,MATCH($A226,Sheet5!$A$2:$A$1300,0)),"-"),FIND(",",IFERROR(INDEX(Sheet5!$C$2:$C$1300,MATCH($A226,Sheet5!$A$2:$A$1300,0)),"-"),1)-1),IFERROR(INDEX(Sheet5!$C$2:$C$1300,MATCH($A226,Sheet5!$A$2:$A$1300,0)),"-"))</f>
        <v xml:space="preserve">Other Income-25 Franklin St                                 </v>
      </c>
      <c r="D226" s="206">
        <f>IFERROR(INDEX(Lookup!$BG$9:$BG$3000,MATCH($A226,Lookup!$A$9:$A$3000,0)),0)</f>
        <v>0</v>
      </c>
      <c r="E226" s="206">
        <f>IFERROR(INDEX(Lookup!$BF$9:$BF$3000,MATCH($A226,Lookup!$A$9:$A$3000,0)),0)</f>
        <v>0</v>
      </c>
      <c r="F226" s="206">
        <f>IFERROR(INDEX(Lookup!$BE$9:$BE$3000,MATCH($A226,Lookup!$A$9:$A$3000,0)),0)</f>
        <v>0</v>
      </c>
      <c r="G226" s="207"/>
      <c r="H226" s="207"/>
      <c r="I226" s="206">
        <f>IFERROR(INDEX(Lookup!$BJ$9:$BJ$3000,MATCH($A226,Lookup!$A$9:$A$3000,0)),0)</f>
        <v>0</v>
      </c>
      <c r="J226" s="206">
        <f>IFERROR(INDEX(Lookup!$BI$9:$BI$3000,MATCH($A226,Lookup!$A$9:$A$3000,0)),0)</f>
        <v>0</v>
      </c>
      <c r="K226" s="206">
        <f>IFERROR(INDEX(Lookup!$BH$9:$BH$3000,MATCH($A226,Lookup!$A$9:$A$3000,0)),0)</f>
        <v>0</v>
      </c>
      <c r="L226" s="206">
        <f t="shared" si="11"/>
        <v>0</v>
      </c>
      <c r="O226" s="182">
        <f t="shared" si="12"/>
        <v>1</v>
      </c>
    </row>
    <row r="227" spans="1:15" x14ac:dyDescent="0.2">
      <c r="A227" s="182" t="str">
        <f>+'05'!A9</f>
        <v>15200-A08</v>
      </c>
      <c r="C227" s="182" t="str">
        <f>IFERROR(LEFT(IFERROR(INDEX(Sheet5!$C$2:$C$1300,MATCH($A227,Sheet5!$A$2:$A$1300,0)),"-"),FIND(",",IFERROR(INDEX(Sheet5!$C$2:$C$1300,MATCH($A227,Sheet5!$A$2:$A$1300,0)),"-"),1)-1),IFERROR(INDEX(Sheet5!$C$2:$C$1300,MATCH($A227,Sheet5!$A$2:$A$1300,0)),"-"))</f>
        <v xml:space="preserve">Other Income-23 Frankin St                                  </v>
      </c>
      <c r="D227" s="206">
        <f>IFERROR(INDEX(Lookup!$BG$9:$BG$3000,MATCH($A227,Lookup!$A$9:$A$3000,0)),0)</f>
        <v>0</v>
      </c>
      <c r="E227" s="206">
        <f>IFERROR(INDEX(Lookup!$BF$9:$BF$3000,MATCH($A227,Lookup!$A$9:$A$3000,0)),0)</f>
        <v>0</v>
      </c>
      <c r="F227" s="206">
        <f>IFERROR(INDEX(Lookup!$BE$9:$BE$3000,MATCH($A227,Lookup!$A$9:$A$3000,0)),0)</f>
        <v>0</v>
      </c>
      <c r="G227" s="207"/>
      <c r="H227" s="207"/>
      <c r="I227" s="206">
        <f>IFERROR(INDEX(Lookup!$BJ$9:$BJ$3000,MATCH($A227,Lookup!$A$9:$A$3000,0)),0)</f>
        <v>0</v>
      </c>
      <c r="J227" s="206">
        <f>IFERROR(INDEX(Lookup!$BI$9:$BI$3000,MATCH($A227,Lookup!$A$9:$A$3000,0)),0)</f>
        <v>0</v>
      </c>
      <c r="K227" s="206">
        <f>IFERROR(INDEX(Lookup!$BH$9:$BH$3000,MATCH($A227,Lookup!$A$9:$A$3000,0)),0)</f>
        <v>0</v>
      </c>
      <c r="L227" s="206">
        <f t="shared" si="11"/>
        <v>0</v>
      </c>
      <c r="O227" s="182">
        <f t="shared" si="12"/>
        <v>1</v>
      </c>
    </row>
    <row r="228" spans="1:15" x14ac:dyDescent="0.2">
      <c r="A228" s="182" t="str">
        <f>+'05'!A10</f>
        <v>15200-A09</v>
      </c>
      <c r="C228" s="182" t="str">
        <f>IFERROR(LEFT(IFERROR(INDEX(Sheet5!$C$2:$C$1300,MATCH($A228,Sheet5!$A$2:$A$1300,0)),"-"),FIND(",",IFERROR(INDEX(Sheet5!$C$2:$C$1300,MATCH($A228,Sheet5!$A$2:$A$1300,0)),"-"),1)-1),IFERROR(INDEX(Sheet5!$C$2:$C$1300,MATCH($A228,Sheet5!$A$2:$A$1300,0)),"-"))</f>
        <v xml:space="preserve">Other Income-11 Franklin St                                 </v>
      </c>
      <c r="D228" s="206">
        <f>IFERROR(INDEX(Lookup!$BG$9:$BG$3000,MATCH($A228,Lookup!$A$9:$A$3000,0)),0)</f>
        <v>0</v>
      </c>
      <c r="E228" s="206">
        <f>IFERROR(INDEX(Lookup!$BF$9:$BF$3000,MATCH($A228,Lookup!$A$9:$A$3000,0)),0)</f>
        <v>0</v>
      </c>
      <c r="F228" s="206">
        <f>IFERROR(INDEX(Lookup!$BE$9:$BE$3000,MATCH($A228,Lookup!$A$9:$A$3000,0)),0)</f>
        <v>0</v>
      </c>
      <c r="G228" s="207"/>
      <c r="H228" s="207"/>
      <c r="I228" s="206">
        <f>IFERROR(INDEX(Lookup!$BJ$9:$BJ$3000,MATCH($A228,Lookup!$A$9:$A$3000,0)),0)</f>
        <v>0</v>
      </c>
      <c r="J228" s="206">
        <f>IFERROR(INDEX(Lookup!$BI$9:$BI$3000,MATCH($A228,Lookup!$A$9:$A$3000,0)),0)</f>
        <v>0</v>
      </c>
      <c r="K228" s="206">
        <f>IFERROR(INDEX(Lookup!$BH$9:$BH$3000,MATCH($A228,Lookup!$A$9:$A$3000,0)),0)</f>
        <v>0</v>
      </c>
      <c r="L228" s="206">
        <f t="shared" si="11"/>
        <v>0</v>
      </c>
      <c r="O228" s="182">
        <f t="shared" si="12"/>
        <v>1</v>
      </c>
    </row>
    <row r="229" spans="1:15" x14ac:dyDescent="0.2">
      <c r="A229" s="182" t="str">
        <f>+'05'!A11</f>
        <v>15200-A10</v>
      </c>
      <c r="C229" s="182" t="str">
        <f>IFERROR(LEFT(IFERROR(INDEX(Sheet5!$C$2:$C$1300,MATCH($A229,Sheet5!$A$2:$A$1300,0)),"-"),FIND(",",IFERROR(INDEX(Sheet5!$C$2:$C$1300,MATCH($A229,Sheet5!$A$2:$A$1300,0)),"-"),1)-1),IFERROR(INDEX(Sheet5!$C$2:$C$1300,MATCH($A229,Sheet5!$A$2:$A$1300,0)),"-"))</f>
        <v xml:space="preserve">Other Income-15 Franklin St                                 </v>
      </c>
      <c r="D229" s="206">
        <f>IFERROR(INDEX(Lookup!$BG$9:$BG$3000,MATCH($A229,Lookup!$A$9:$A$3000,0)),0)</f>
        <v>0</v>
      </c>
      <c r="E229" s="206">
        <f>IFERROR(INDEX(Lookup!$BF$9:$BF$3000,MATCH($A229,Lookup!$A$9:$A$3000,0)),0)</f>
        <v>0</v>
      </c>
      <c r="F229" s="206">
        <f>IFERROR(INDEX(Lookup!$BE$9:$BE$3000,MATCH($A229,Lookup!$A$9:$A$3000,0)),0)</f>
        <v>0</v>
      </c>
      <c r="G229" s="207"/>
      <c r="H229" s="207"/>
      <c r="I229" s="206">
        <f>IFERROR(INDEX(Lookup!$BJ$9:$BJ$3000,MATCH($A229,Lookup!$A$9:$A$3000,0)),0)</f>
        <v>0</v>
      </c>
      <c r="J229" s="206">
        <f>IFERROR(INDEX(Lookup!$BI$9:$BI$3000,MATCH($A229,Lookup!$A$9:$A$3000,0)),0)</f>
        <v>0</v>
      </c>
      <c r="K229" s="206">
        <f>IFERROR(INDEX(Lookup!$BH$9:$BH$3000,MATCH($A229,Lookup!$A$9:$A$3000,0)),0)</f>
        <v>0</v>
      </c>
      <c r="L229" s="206">
        <f t="shared" si="11"/>
        <v>0</v>
      </c>
      <c r="O229" s="182">
        <f t="shared" si="12"/>
        <v>1</v>
      </c>
    </row>
    <row r="230" spans="1:15" x14ac:dyDescent="0.2">
      <c r="A230" s="182" t="str">
        <f>+'05'!A12</f>
        <v>15200-A11</v>
      </c>
      <c r="C230" s="182" t="str">
        <f>IFERROR(LEFT(IFERROR(INDEX(Sheet5!$C$2:$C$1300,MATCH($A230,Sheet5!$A$2:$A$1300,0)),"-"),FIND(",",IFERROR(INDEX(Sheet5!$C$2:$C$1300,MATCH($A230,Sheet5!$A$2:$A$1300,0)),"-"),1)-1),IFERROR(INDEX(Sheet5!$C$2:$C$1300,MATCH($A230,Sheet5!$A$2:$A$1300,0)),"-"))</f>
        <v xml:space="preserve">Other Income-25 Hutt St                                     </v>
      </c>
      <c r="D230" s="206">
        <f>IFERROR(INDEX(Lookup!$BG$9:$BG$3000,MATCH($A230,Lookup!$A$9:$A$3000,0)),0)</f>
        <v>0</v>
      </c>
      <c r="E230" s="206">
        <f>IFERROR(INDEX(Lookup!$BF$9:$BF$3000,MATCH($A230,Lookup!$A$9:$A$3000,0)),0)</f>
        <v>0</v>
      </c>
      <c r="F230" s="206">
        <f>IFERROR(INDEX(Lookup!$BE$9:$BE$3000,MATCH($A230,Lookup!$A$9:$A$3000,0)),0)</f>
        <v>0</v>
      </c>
      <c r="G230" s="207"/>
      <c r="H230" s="207"/>
      <c r="I230" s="206">
        <f>IFERROR(INDEX(Lookup!$BJ$9:$BJ$3000,MATCH($A230,Lookup!$A$9:$A$3000,0)),0)</f>
        <v>0</v>
      </c>
      <c r="J230" s="206">
        <f>IFERROR(INDEX(Lookup!$BI$9:$BI$3000,MATCH($A230,Lookup!$A$9:$A$3000,0)),0)</f>
        <v>0</v>
      </c>
      <c r="K230" s="206">
        <f>IFERROR(INDEX(Lookup!$BH$9:$BH$3000,MATCH($A230,Lookup!$A$9:$A$3000,0)),0)</f>
        <v>0</v>
      </c>
      <c r="L230" s="206">
        <f t="shared" si="11"/>
        <v>0</v>
      </c>
      <c r="O230" s="182">
        <f t="shared" si="12"/>
        <v>1</v>
      </c>
    </row>
    <row r="231" spans="1:15" x14ac:dyDescent="0.2">
      <c r="A231" s="182" t="str">
        <f>+'05'!A13</f>
        <v>15200-A12</v>
      </c>
      <c r="C231" s="182" t="str">
        <f>IFERROR(LEFT(IFERROR(INDEX(Sheet5!$C$2:$C$1300,MATCH($A231,Sheet5!$A$2:$A$1300,0)),"-"),FIND(",",IFERROR(INDEX(Sheet5!$C$2:$C$1300,MATCH($A231,Sheet5!$A$2:$A$1300,0)),"-"),1)-1),IFERROR(INDEX(Sheet5!$C$2:$C$1300,MATCH($A231,Sheet5!$A$2:$A$1300,0)),"-"))</f>
        <v xml:space="preserve">Other Income-A27 188 Carrington                             </v>
      </c>
      <c r="D231" s="206">
        <f>IFERROR(INDEX(Lookup!$BG$9:$BG$3000,MATCH($A231,Lookup!$A$9:$A$3000,0)),0)</f>
        <v>0</v>
      </c>
      <c r="E231" s="206">
        <f>IFERROR(INDEX(Lookup!$BF$9:$BF$3000,MATCH($A231,Lookup!$A$9:$A$3000,0)),0)</f>
        <v>0</v>
      </c>
      <c r="F231" s="206">
        <f>IFERROR(INDEX(Lookup!$BE$9:$BE$3000,MATCH($A231,Lookup!$A$9:$A$3000,0)),0)</f>
        <v>0</v>
      </c>
      <c r="G231" s="207"/>
      <c r="H231" s="207"/>
      <c r="I231" s="206">
        <f>IFERROR(INDEX(Lookup!$BJ$9:$BJ$3000,MATCH($A231,Lookup!$A$9:$A$3000,0)),0)</f>
        <v>0</v>
      </c>
      <c r="J231" s="206">
        <f>IFERROR(INDEX(Lookup!$BI$9:$BI$3000,MATCH($A231,Lookup!$A$9:$A$3000,0)),0)</f>
        <v>0</v>
      </c>
      <c r="K231" s="206">
        <f>IFERROR(INDEX(Lookup!$BH$9:$BH$3000,MATCH($A231,Lookup!$A$9:$A$3000,0)),0)</f>
        <v>0</v>
      </c>
      <c r="L231" s="206">
        <f t="shared" si="11"/>
        <v>0</v>
      </c>
      <c r="O231" s="182">
        <f t="shared" si="12"/>
        <v>1</v>
      </c>
    </row>
    <row r="232" spans="1:15" x14ac:dyDescent="0.2">
      <c r="A232" s="182" t="str">
        <f>+'05'!A14</f>
        <v>15200-A13</v>
      </c>
      <c r="C232" s="182" t="str">
        <f>IFERROR(LEFT(IFERROR(INDEX(Sheet5!$C$2:$C$1300,MATCH($A232,Sheet5!$A$2:$A$1300,0)),"-"),FIND(",",IFERROR(INDEX(Sheet5!$C$2:$C$1300,MATCH($A232,Sheet5!$A$2:$A$1300,0)),"-"),1)-1),IFERROR(INDEX(Sheet5!$C$2:$C$1300,MATCH($A232,Sheet5!$A$2:$A$1300,0)),"-"))</f>
        <v xml:space="preserve">Other Income-B25 188 Carrington                             </v>
      </c>
      <c r="D232" s="206">
        <f>IFERROR(INDEX(Lookup!$BG$9:$BG$3000,MATCH($A232,Lookup!$A$9:$A$3000,0)),0)</f>
        <v>0</v>
      </c>
      <c r="E232" s="206">
        <f>IFERROR(INDEX(Lookup!$BF$9:$BF$3000,MATCH($A232,Lookup!$A$9:$A$3000,0)),0)</f>
        <v>0</v>
      </c>
      <c r="F232" s="206">
        <f>IFERROR(INDEX(Lookup!$BE$9:$BE$3000,MATCH($A232,Lookup!$A$9:$A$3000,0)),0)</f>
        <v>0</v>
      </c>
      <c r="G232" s="207"/>
      <c r="H232" s="207"/>
      <c r="I232" s="206">
        <f>IFERROR(INDEX(Lookup!$BJ$9:$BJ$3000,MATCH($A232,Lookup!$A$9:$A$3000,0)),0)</f>
        <v>0</v>
      </c>
      <c r="J232" s="206">
        <f>IFERROR(INDEX(Lookup!$BI$9:$BI$3000,MATCH($A232,Lookup!$A$9:$A$3000,0)),0)</f>
        <v>0</v>
      </c>
      <c r="K232" s="206">
        <f>IFERROR(INDEX(Lookup!$BH$9:$BH$3000,MATCH($A232,Lookup!$A$9:$A$3000,0)),0)</f>
        <v>0</v>
      </c>
      <c r="L232" s="206">
        <f t="shared" si="11"/>
        <v>0</v>
      </c>
      <c r="O232" s="182">
        <f t="shared" si="12"/>
        <v>1</v>
      </c>
    </row>
    <row r="233" spans="1:15" x14ac:dyDescent="0.2">
      <c r="A233" s="182" t="str">
        <f>+'05'!A15</f>
        <v>15200-A14</v>
      </c>
      <c r="C233" s="182" t="str">
        <f>IFERROR(LEFT(IFERROR(INDEX(Sheet5!$C$2:$C$1300,MATCH($A233,Sheet5!$A$2:$A$1300,0)),"-"),FIND(",",IFERROR(INDEX(Sheet5!$C$2:$C$1300,MATCH($A233,Sheet5!$A$2:$A$1300,0)),"-"),1)-1),IFERROR(INDEX(Sheet5!$C$2:$C$1300,MATCH($A233,Sheet5!$A$2:$A$1300,0)),"-"))</f>
        <v xml:space="preserve">Other Income-120 Queen Road                                 </v>
      </c>
      <c r="D233" s="206">
        <f>IFERROR(INDEX(Lookup!$BG$9:$BG$3000,MATCH($A233,Lookup!$A$9:$A$3000,0)),0)</f>
        <v>0</v>
      </c>
      <c r="E233" s="206">
        <f>IFERROR(INDEX(Lookup!$BF$9:$BF$3000,MATCH($A233,Lookup!$A$9:$A$3000,0)),0)</f>
        <v>0</v>
      </c>
      <c r="F233" s="206">
        <f>IFERROR(INDEX(Lookup!$BE$9:$BE$3000,MATCH($A233,Lookup!$A$9:$A$3000,0)),0)</f>
        <v>0</v>
      </c>
      <c r="G233" s="207"/>
      <c r="H233" s="207"/>
      <c r="I233" s="206">
        <f>IFERROR(INDEX(Lookup!$BJ$9:$BJ$3000,MATCH($A233,Lookup!$A$9:$A$3000,0)),0)</f>
        <v>0</v>
      </c>
      <c r="J233" s="206">
        <f>IFERROR(INDEX(Lookup!$BI$9:$BI$3000,MATCH($A233,Lookup!$A$9:$A$3000,0)),0)</f>
        <v>0</v>
      </c>
      <c r="K233" s="206">
        <f>IFERROR(INDEX(Lookup!$BH$9:$BH$3000,MATCH($A233,Lookup!$A$9:$A$3000,0)),0)</f>
        <v>0</v>
      </c>
      <c r="L233" s="206">
        <f t="shared" si="11"/>
        <v>0</v>
      </c>
      <c r="O233" s="182">
        <f t="shared" si="12"/>
        <v>1</v>
      </c>
    </row>
    <row r="234" spans="1:15" x14ac:dyDescent="0.2">
      <c r="A234" s="182" t="str">
        <f>+'05'!A16</f>
        <v>15200-A15</v>
      </c>
      <c r="C234" s="182" t="str">
        <f>IFERROR(LEFT(IFERROR(INDEX(Sheet5!$C$2:$C$1300,MATCH($A234,Sheet5!$A$2:$A$1300,0)),"-"),FIND(",",IFERROR(INDEX(Sheet5!$C$2:$C$1300,MATCH($A234,Sheet5!$A$2:$A$1300,0)),"-"),1)-1),IFERROR(INDEX(Sheet5!$C$2:$C$1300,MATCH($A234,Sheet5!$A$2:$A$1300,0)),"-"))</f>
        <v xml:space="preserve">Other Income-236 Queen Road                                 </v>
      </c>
      <c r="D234" s="206">
        <f>IFERROR(INDEX(Lookup!$BG$9:$BG$3000,MATCH($A234,Lookup!$A$9:$A$3000,0)),0)</f>
        <v>0</v>
      </c>
      <c r="E234" s="206">
        <f>IFERROR(INDEX(Lookup!$BF$9:$BF$3000,MATCH($A234,Lookup!$A$9:$A$3000,0)),0)</f>
        <v>0</v>
      </c>
      <c r="F234" s="206">
        <f>IFERROR(INDEX(Lookup!$BE$9:$BE$3000,MATCH($A234,Lookup!$A$9:$A$3000,0)),0)</f>
        <v>0</v>
      </c>
      <c r="G234" s="207"/>
      <c r="H234" s="207"/>
      <c r="I234" s="206">
        <f>IFERROR(INDEX(Lookup!$BJ$9:$BJ$3000,MATCH($A234,Lookup!$A$9:$A$3000,0)),0)</f>
        <v>0</v>
      </c>
      <c r="J234" s="206">
        <f>IFERROR(INDEX(Lookup!$BI$9:$BI$3000,MATCH($A234,Lookup!$A$9:$A$3000,0)),0)</f>
        <v>0</v>
      </c>
      <c r="K234" s="206">
        <f>IFERROR(INDEX(Lookup!$BH$9:$BH$3000,MATCH($A234,Lookup!$A$9:$A$3000,0)),0)</f>
        <v>0</v>
      </c>
      <c r="L234" s="206">
        <f t="shared" si="11"/>
        <v>0</v>
      </c>
      <c r="O234" s="182">
        <f t="shared" si="12"/>
        <v>1</v>
      </c>
    </row>
    <row r="235" spans="1:15" x14ac:dyDescent="0.2">
      <c r="A235" s="182" t="str">
        <f>+'05'!A17</f>
        <v>15200-A16</v>
      </c>
      <c r="C235" s="182" t="str">
        <f>IFERROR(LEFT(IFERROR(INDEX(Sheet5!$C$2:$C$1300,MATCH($A235,Sheet5!$A$2:$A$1300,0)),"-"),FIND(",",IFERROR(INDEX(Sheet5!$C$2:$C$1300,MATCH($A235,Sheet5!$A$2:$A$1300,0)),"-"),1)-1),IFERROR(INDEX(Sheet5!$C$2:$C$1300,MATCH($A235,Sheet5!$A$2:$A$1300,0)),"-"))</f>
        <v xml:space="preserve">Other Income-534 Queen Road                                 </v>
      </c>
      <c r="D235" s="206">
        <f>IFERROR(INDEX(Lookup!$BG$9:$BG$3000,MATCH($A235,Lookup!$A$9:$A$3000,0)),0)</f>
        <v>0</v>
      </c>
      <c r="E235" s="206">
        <f>IFERROR(INDEX(Lookup!$BF$9:$BF$3000,MATCH($A235,Lookup!$A$9:$A$3000,0)),0)</f>
        <v>0</v>
      </c>
      <c r="F235" s="206">
        <f>IFERROR(INDEX(Lookup!$BE$9:$BE$3000,MATCH($A235,Lookup!$A$9:$A$3000,0)),0)</f>
        <v>0</v>
      </c>
      <c r="G235" s="207"/>
      <c r="H235" s="207"/>
      <c r="I235" s="206">
        <f>IFERROR(INDEX(Lookup!$BJ$9:$BJ$3000,MATCH($A235,Lookup!$A$9:$A$3000,0)),0)</f>
        <v>0</v>
      </c>
      <c r="J235" s="206">
        <f>IFERROR(INDEX(Lookup!$BI$9:$BI$3000,MATCH($A235,Lookup!$A$9:$A$3000,0)),0)</f>
        <v>0</v>
      </c>
      <c r="K235" s="206">
        <f>IFERROR(INDEX(Lookup!$BH$9:$BH$3000,MATCH($A235,Lookup!$A$9:$A$3000,0)),0)</f>
        <v>0</v>
      </c>
      <c r="L235" s="206">
        <f t="shared" si="11"/>
        <v>0</v>
      </c>
      <c r="O235" s="182">
        <f t="shared" si="12"/>
        <v>1</v>
      </c>
    </row>
    <row r="236" spans="1:15" x14ac:dyDescent="0.2">
      <c r="A236" s="182" t="str">
        <f>+'06'!A2</f>
        <v>16100-A01</v>
      </c>
      <c r="C236" s="182" t="str">
        <f>IFERROR(LEFT(IFERROR(INDEX(Sheet5!$C$2:$C$1300,MATCH($A236,Sheet5!$A$2:$A$1300,0)),"-"),FIND(",",IFERROR(INDEX(Sheet5!$C$2:$C$1300,MATCH($A236,Sheet5!$A$2:$A$1300,0)),"-"),1)-1),IFERROR(INDEX(Sheet5!$C$2:$C$1300,MATCH($A236,Sheet5!$A$2:$A$1300,0)),"-"))</f>
        <v xml:space="preserve">Interest Received-6 Circuit Dr                              </v>
      </c>
      <c r="D236" s="206">
        <f>IFERROR(INDEX(Lookup!$BG$9:$BG$3000,MATCH($A236,Lookup!$A$9:$A$3000,0)),0)</f>
        <v>0</v>
      </c>
      <c r="E236" s="206">
        <f>IFERROR(INDEX(Lookup!$BF$9:$BF$3000,MATCH($A236,Lookup!$A$9:$A$3000,0)),0)</f>
        <v>0</v>
      </c>
      <c r="F236" s="206">
        <f>IFERROR(INDEX(Lookup!$BE$9:$BE$3000,MATCH($A236,Lookup!$A$9:$A$3000,0)),0)</f>
        <v>0</v>
      </c>
      <c r="G236" s="207"/>
      <c r="H236" s="207"/>
      <c r="I236" s="206">
        <f>IFERROR(INDEX(Lookup!$BJ$9:$BJ$3000,MATCH($A236,Lookup!$A$9:$A$3000,0)),0)</f>
        <v>0</v>
      </c>
      <c r="J236" s="206">
        <f>IFERROR(INDEX(Lookup!$BI$9:$BI$3000,MATCH($A236,Lookup!$A$9:$A$3000,0)),0)</f>
        <v>0</v>
      </c>
      <c r="K236" s="206">
        <f>IFERROR(INDEX(Lookup!$BH$9:$BH$3000,MATCH($A236,Lookup!$A$9:$A$3000,0)),0)</f>
        <v>0</v>
      </c>
      <c r="L236" s="206">
        <f t="shared" si="11"/>
        <v>0</v>
      </c>
      <c r="O236" s="182">
        <f t="shared" si="12"/>
        <v>1</v>
      </c>
    </row>
    <row r="237" spans="1:15" x14ac:dyDescent="0.2">
      <c r="A237" s="182" t="str">
        <f>+'06'!A3</f>
        <v>16100-A02</v>
      </c>
      <c r="C237" s="182" t="str">
        <f>IFERROR(LEFT(IFERROR(INDEX(Sheet5!$C$2:$C$1300,MATCH($A237,Sheet5!$A$2:$A$1300,0)),"-"),FIND(",",IFERROR(INDEX(Sheet5!$C$2:$C$1300,MATCH($A237,Sheet5!$A$2:$A$1300,0)),"-"),1)-1),IFERROR(INDEX(Sheet5!$C$2:$C$1300,MATCH($A237,Sheet5!$A$2:$A$1300,0)),"-"))</f>
        <v xml:space="preserve">Interest Received-200 East Tce                              </v>
      </c>
      <c r="D237" s="206">
        <f>IFERROR(INDEX(Lookup!$BG$9:$BG$3000,MATCH($A237,Lookup!$A$9:$A$3000,0)),0)</f>
        <v>0</v>
      </c>
      <c r="E237" s="206">
        <f>IFERROR(INDEX(Lookup!$BF$9:$BF$3000,MATCH($A237,Lookup!$A$9:$A$3000,0)),0)</f>
        <v>0</v>
      </c>
      <c r="F237" s="206">
        <f>IFERROR(INDEX(Lookup!$BE$9:$BE$3000,MATCH($A237,Lookup!$A$9:$A$3000,0)),0)</f>
        <v>0</v>
      </c>
      <c r="G237" s="207"/>
      <c r="H237" s="207"/>
      <c r="I237" s="206">
        <f>IFERROR(INDEX(Lookup!$BJ$9:$BJ$3000,MATCH($A237,Lookup!$A$9:$A$3000,0)),0)</f>
        <v>0</v>
      </c>
      <c r="J237" s="206">
        <f>IFERROR(INDEX(Lookup!$BI$9:$BI$3000,MATCH($A237,Lookup!$A$9:$A$3000,0)),0)</f>
        <v>0</v>
      </c>
      <c r="K237" s="206">
        <f>IFERROR(INDEX(Lookup!$BH$9:$BH$3000,MATCH($A237,Lookup!$A$9:$A$3000,0)),0)</f>
        <v>0</v>
      </c>
      <c r="L237" s="206">
        <f t="shared" si="11"/>
        <v>0</v>
      </c>
      <c r="O237" s="182">
        <f t="shared" si="12"/>
        <v>1</v>
      </c>
    </row>
    <row r="238" spans="1:15" x14ac:dyDescent="0.2">
      <c r="A238" s="182" t="str">
        <f>+'06'!A4</f>
        <v>16100-A03</v>
      </c>
      <c r="C238" s="182" t="str">
        <f>IFERROR(LEFT(IFERROR(INDEX(Sheet5!$C$2:$C$1300,MATCH($A238,Sheet5!$A$2:$A$1300,0)),"-"),FIND(",",IFERROR(INDEX(Sheet5!$C$2:$C$1300,MATCH($A238,Sheet5!$A$2:$A$1300,0)),"-"),1)-1),IFERROR(INDEX(Sheet5!$C$2:$C$1300,MATCH($A238,Sheet5!$A$2:$A$1300,0)),"-"))</f>
        <v xml:space="preserve">Interest Received-33 Franklin St                            </v>
      </c>
      <c r="D238" s="206">
        <f>IFERROR(INDEX(Lookup!$BG$9:$BG$3000,MATCH($A238,Lookup!$A$9:$A$3000,0)),0)</f>
        <v>0</v>
      </c>
      <c r="E238" s="206">
        <f>IFERROR(INDEX(Lookup!$BF$9:$BF$3000,MATCH($A238,Lookup!$A$9:$A$3000,0)),0)</f>
        <v>0</v>
      </c>
      <c r="F238" s="206">
        <f>IFERROR(INDEX(Lookup!$BE$9:$BE$3000,MATCH($A238,Lookup!$A$9:$A$3000,0)),0)</f>
        <v>0</v>
      </c>
      <c r="G238" s="207"/>
      <c r="H238" s="207"/>
      <c r="I238" s="206">
        <f>IFERROR(INDEX(Lookup!$BJ$9:$BJ$3000,MATCH($A238,Lookup!$A$9:$A$3000,0)),0)</f>
        <v>0</v>
      </c>
      <c r="J238" s="206">
        <f>IFERROR(INDEX(Lookup!$BI$9:$BI$3000,MATCH($A238,Lookup!$A$9:$A$3000,0)),0)</f>
        <v>0</v>
      </c>
      <c r="K238" s="206">
        <f>IFERROR(INDEX(Lookup!$BH$9:$BH$3000,MATCH($A238,Lookup!$A$9:$A$3000,0)),0)</f>
        <v>0</v>
      </c>
      <c r="L238" s="206">
        <f t="shared" si="11"/>
        <v>0</v>
      </c>
      <c r="O238" s="182">
        <f t="shared" si="12"/>
        <v>1</v>
      </c>
    </row>
    <row r="239" spans="1:15" x14ac:dyDescent="0.2">
      <c r="A239" s="182" t="str">
        <f>+'06'!A5</f>
        <v>16100-A04</v>
      </c>
      <c r="C239" s="182" t="str">
        <f>IFERROR(LEFT(IFERROR(INDEX(Sheet5!$C$2:$C$1300,MATCH($A239,Sheet5!$A$2:$A$1300,0)),"-"),FIND(",",IFERROR(INDEX(Sheet5!$C$2:$C$1300,MATCH($A239,Sheet5!$A$2:$A$1300,0)),"-"),1)-1),IFERROR(INDEX(Sheet5!$C$2:$C$1300,MATCH($A239,Sheet5!$A$2:$A$1300,0)),"-"))</f>
        <v xml:space="preserve">Interest Received-174 Fullarton Rd                          </v>
      </c>
      <c r="D239" s="206">
        <f>IFERROR(INDEX(Lookup!$BG$9:$BG$3000,MATCH($A239,Lookup!$A$9:$A$3000,0)),0)</f>
        <v>0</v>
      </c>
      <c r="E239" s="206">
        <f>IFERROR(INDEX(Lookup!$BF$9:$BF$3000,MATCH($A239,Lookup!$A$9:$A$3000,0)),0)</f>
        <v>0</v>
      </c>
      <c r="F239" s="206">
        <f>IFERROR(INDEX(Lookup!$BE$9:$BE$3000,MATCH($A239,Lookup!$A$9:$A$3000,0)),0)</f>
        <v>0</v>
      </c>
      <c r="G239" s="207"/>
      <c r="H239" s="207"/>
      <c r="I239" s="206">
        <f>IFERROR(INDEX(Lookup!$BJ$9:$BJ$3000,MATCH($A239,Lookup!$A$9:$A$3000,0)),0)</f>
        <v>0</v>
      </c>
      <c r="J239" s="206">
        <f>IFERROR(INDEX(Lookup!$BI$9:$BI$3000,MATCH($A239,Lookup!$A$9:$A$3000,0)),0)</f>
        <v>0</v>
      </c>
      <c r="K239" s="206">
        <f>IFERROR(INDEX(Lookup!$BH$9:$BH$3000,MATCH($A239,Lookup!$A$9:$A$3000,0)),0)</f>
        <v>0</v>
      </c>
      <c r="L239" s="206">
        <f t="shared" si="11"/>
        <v>0</v>
      </c>
      <c r="O239" s="182">
        <f t="shared" si="12"/>
        <v>1</v>
      </c>
    </row>
    <row r="240" spans="1:15" x14ac:dyDescent="0.2">
      <c r="A240" s="182" t="str">
        <f>+'06'!A6</f>
        <v>16100-A05</v>
      </c>
      <c r="C240" s="182" t="str">
        <f>IFERROR(LEFT(IFERROR(INDEX(Sheet5!$C$2:$C$1300,MATCH($A240,Sheet5!$A$2:$A$1300,0)),"-"),FIND(",",IFERROR(INDEX(Sheet5!$C$2:$C$1300,MATCH($A240,Sheet5!$A$2:$A$1300,0)),"-"),1)-1),IFERROR(INDEX(Sheet5!$C$2:$C$1300,MATCH($A240,Sheet5!$A$2:$A$1300,0)),"-"))</f>
        <v xml:space="preserve">Interest Received-26a Grote St                              </v>
      </c>
      <c r="D240" s="206">
        <f>IFERROR(INDEX(Lookup!$BG$9:$BG$3000,MATCH($A240,Lookup!$A$9:$A$3000,0)),0)</f>
        <v>0</v>
      </c>
      <c r="E240" s="206">
        <f>IFERROR(INDEX(Lookup!$BF$9:$BF$3000,MATCH($A240,Lookup!$A$9:$A$3000,0)),0)</f>
        <v>0</v>
      </c>
      <c r="F240" s="206">
        <f>IFERROR(INDEX(Lookup!$BE$9:$BE$3000,MATCH($A240,Lookup!$A$9:$A$3000,0)),0)</f>
        <v>0</v>
      </c>
      <c r="G240" s="207"/>
      <c r="H240" s="207"/>
      <c r="I240" s="206">
        <f>IFERROR(INDEX(Lookup!$BJ$9:$BJ$3000,MATCH($A240,Lookup!$A$9:$A$3000,0)),0)</f>
        <v>0</v>
      </c>
      <c r="J240" s="206">
        <f>IFERROR(INDEX(Lookup!$BI$9:$BI$3000,MATCH($A240,Lookup!$A$9:$A$3000,0)),0)</f>
        <v>0</v>
      </c>
      <c r="K240" s="206">
        <f>IFERROR(INDEX(Lookup!$BH$9:$BH$3000,MATCH($A240,Lookup!$A$9:$A$3000,0)),0)</f>
        <v>0</v>
      </c>
      <c r="L240" s="206">
        <f t="shared" si="11"/>
        <v>0</v>
      </c>
      <c r="O240" s="182">
        <f t="shared" si="12"/>
        <v>1</v>
      </c>
    </row>
    <row r="241" spans="1:17" x14ac:dyDescent="0.2">
      <c r="A241" s="182" t="str">
        <f>+'06'!A7</f>
        <v>16100-A06</v>
      </c>
      <c r="C241" s="182" t="str">
        <f>IFERROR(LEFT(IFERROR(INDEX(Sheet5!$C$2:$C$1300,MATCH($A241,Sheet5!$A$2:$A$1300,0)),"-"),FIND(",",IFERROR(INDEX(Sheet5!$C$2:$C$1300,MATCH($A241,Sheet5!$A$2:$A$1300,0)),"-"),1)-1),IFERROR(INDEX(Sheet5!$C$2:$C$1300,MATCH($A241,Sheet5!$A$2:$A$1300,0)),"-"))</f>
        <v xml:space="preserve">Interest Received-31 Franklin St                            </v>
      </c>
      <c r="D241" s="206">
        <f>IFERROR(INDEX(Lookup!$BG$9:$BG$3000,MATCH($A241,Lookup!$A$9:$A$3000,0)),0)</f>
        <v>0</v>
      </c>
      <c r="E241" s="206">
        <f>IFERROR(INDEX(Lookup!$BF$9:$BF$3000,MATCH($A241,Lookup!$A$9:$A$3000,0)),0)</f>
        <v>0</v>
      </c>
      <c r="F241" s="206">
        <f>IFERROR(INDEX(Lookup!$BE$9:$BE$3000,MATCH($A241,Lookup!$A$9:$A$3000,0)),0)</f>
        <v>0</v>
      </c>
      <c r="G241" s="207"/>
      <c r="H241" s="207"/>
      <c r="I241" s="206">
        <f>IFERROR(INDEX(Lookup!$BJ$9:$BJ$3000,MATCH($A241,Lookup!$A$9:$A$3000,0)),0)</f>
        <v>0</v>
      </c>
      <c r="J241" s="206">
        <f>IFERROR(INDEX(Lookup!$BI$9:$BI$3000,MATCH($A241,Lookup!$A$9:$A$3000,0)),0)</f>
        <v>0</v>
      </c>
      <c r="K241" s="206">
        <f>IFERROR(INDEX(Lookup!$BH$9:$BH$3000,MATCH($A241,Lookup!$A$9:$A$3000,0)),0)</f>
        <v>0</v>
      </c>
      <c r="L241" s="206">
        <f t="shared" si="11"/>
        <v>0</v>
      </c>
      <c r="O241" s="182">
        <f t="shared" si="12"/>
        <v>1</v>
      </c>
    </row>
    <row r="242" spans="1:17" x14ac:dyDescent="0.2">
      <c r="A242" s="182" t="str">
        <f>+'06'!A8</f>
        <v>16100-A07</v>
      </c>
      <c r="C242" s="182" t="str">
        <f>IFERROR(LEFT(IFERROR(INDEX(Sheet5!$C$2:$C$1300,MATCH($A242,Sheet5!$A$2:$A$1300,0)),"-"),FIND(",",IFERROR(INDEX(Sheet5!$C$2:$C$1300,MATCH($A242,Sheet5!$A$2:$A$1300,0)),"-"),1)-1),IFERROR(INDEX(Sheet5!$C$2:$C$1300,MATCH($A242,Sheet5!$A$2:$A$1300,0)),"-"))</f>
        <v xml:space="preserve">Interest Received-25 Franklin St                            </v>
      </c>
      <c r="D242" s="206">
        <f>IFERROR(INDEX(Lookup!$BG$9:$BG$3000,MATCH($A242,Lookup!$A$9:$A$3000,0)),0)</f>
        <v>0</v>
      </c>
      <c r="E242" s="206">
        <f>IFERROR(INDEX(Lookup!$BF$9:$BF$3000,MATCH($A242,Lookup!$A$9:$A$3000,0)),0)</f>
        <v>0</v>
      </c>
      <c r="F242" s="206">
        <f>IFERROR(INDEX(Lookup!$BE$9:$BE$3000,MATCH($A242,Lookup!$A$9:$A$3000,0)),0)</f>
        <v>0</v>
      </c>
      <c r="G242" s="207"/>
      <c r="H242" s="207"/>
      <c r="I242" s="206">
        <f>IFERROR(INDEX(Lookup!$BJ$9:$BJ$3000,MATCH($A242,Lookup!$A$9:$A$3000,0)),0)</f>
        <v>0</v>
      </c>
      <c r="J242" s="206">
        <f>IFERROR(INDEX(Lookup!$BI$9:$BI$3000,MATCH($A242,Lookup!$A$9:$A$3000,0)),0)</f>
        <v>0</v>
      </c>
      <c r="K242" s="206">
        <f>IFERROR(INDEX(Lookup!$BH$9:$BH$3000,MATCH($A242,Lookup!$A$9:$A$3000,0)),0)</f>
        <v>0</v>
      </c>
      <c r="L242" s="206">
        <f t="shared" si="11"/>
        <v>0</v>
      </c>
      <c r="O242" s="182">
        <f t="shared" si="12"/>
        <v>1</v>
      </c>
    </row>
    <row r="243" spans="1:17" x14ac:dyDescent="0.2">
      <c r="A243" s="182" t="str">
        <f>+'06'!A9</f>
        <v>16100-A08</v>
      </c>
      <c r="C243" s="182" t="str">
        <f>IFERROR(LEFT(IFERROR(INDEX(Sheet5!$C$2:$C$1300,MATCH($A243,Sheet5!$A$2:$A$1300,0)),"-"),FIND(",",IFERROR(INDEX(Sheet5!$C$2:$C$1300,MATCH($A243,Sheet5!$A$2:$A$1300,0)),"-"),1)-1),IFERROR(INDEX(Sheet5!$C$2:$C$1300,MATCH($A243,Sheet5!$A$2:$A$1300,0)),"-"))</f>
        <v xml:space="preserve">Interest Received-23 Frankin St                             </v>
      </c>
      <c r="D243" s="206">
        <f>IFERROR(INDEX(Lookup!$BG$9:$BG$3000,MATCH($A243,Lookup!$A$9:$A$3000,0)),0)</f>
        <v>0</v>
      </c>
      <c r="E243" s="206">
        <f>IFERROR(INDEX(Lookup!$BF$9:$BF$3000,MATCH($A243,Lookup!$A$9:$A$3000,0)),0)</f>
        <v>0</v>
      </c>
      <c r="F243" s="206">
        <f>IFERROR(INDEX(Lookup!$BE$9:$BE$3000,MATCH($A243,Lookup!$A$9:$A$3000,0)),0)</f>
        <v>0</v>
      </c>
      <c r="G243" s="207"/>
      <c r="H243" s="207"/>
      <c r="I243" s="206">
        <f>IFERROR(INDEX(Lookup!$BJ$9:$BJ$3000,MATCH($A243,Lookup!$A$9:$A$3000,0)),0)</f>
        <v>0</v>
      </c>
      <c r="J243" s="206">
        <f>IFERROR(INDEX(Lookup!$BI$9:$BI$3000,MATCH($A243,Lookup!$A$9:$A$3000,0)),0)</f>
        <v>0</v>
      </c>
      <c r="K243" s="206">
        <f>IFERROR(INDEX(Lookup!$BH$9:$BH$3000,MATCH($A243,Lookup!$A$9:$A$3000,0)),0)</f>
        <v>0</v>
      </c>
      <c r="L243" s="206">
        <f t="shared" si="11"/>
        <v>0</v>
      </c>
      <c r="O243" s="182">
        <f t="shared" si="12"/>
        <v>1</v>
      </c>
    </row>
    <row r="244" spans="1:17" x14ac:dyDescent="0.2">
      <c r="A244" s="182" t="str">
        <f>+'06'!A10</f>
        <v>16100-A09</v>
      </c>
      <c r="C244" s="182" t="str">
        <f>IFERROR(LEFT(IFERROR(INDEX(Sheet5!$C$2:$C$1300,MATCH($A244,Sheet5!$A$2:$A$1300,0)),"-"),FIND(",",IFERROR(INDEX(Sheet5!$C$2:$C$1300,MATCH($A244,Sheet5!$A$2:$A$1300,0)),"-"),1)-1),IFERROR(INDEX(Sheet5!$C$2:$C$1300,MATCH($A244,Sheet5!$A$2:$A$1300,0)),"-"))</f>
        <v xml:space="preserve">Interest Received-11 Franklin St                            </v>
      </c>
      <c r="D244" s="206">
        <f>IFERROR(INDEX(Lookup!$BG$9:$BG$3000,MATCH($A244,Lookup!$A$9:$A$3000,0)),0)</f>
        <v>0</v>
      </c>
      <c r="E244" s="206">
        <f>IFERROR(INDEX(Lookup!$BF$9:$BF$3000,MATCH($A244,Lookup!$A$9:$A$3000,0)),0)</f>
        <v>0</v>
      </c>
      <c r="F244" s="206">
        <f>IFERROR(INDEX(Lookup!$BE$9:$BE$3000,MATCH($A244,Lookup!$A$9:$A$3000,0)),0)</f>
        <v>0</v>
      </c>
      <c r="G244" s="207"/>
      <c r="H244" s="207"/>
      <c r="I244" s="206">
        <f>IFERROR(INDEX(Lookup!$BJ$9:$BJ$3000,MATCH($A244,Lookup!$A$9:$A$3000,0)),0)</f>
        <v>0</v>
      </c>
      <c r="J244" s="206">
        <f>IFERROR(INDEX(Lookup!$BI$9:$BI$3000,MATCH($A244,Lookup!$A$9:$A$3000,0)),0)</f>
        <v>0</v>
      </c>
      <c r="K244" s="206">
        <f>IFERROR(INDEX(Lookup!$BH$9:$BH$3000,MATCH($A244,Lookup!$A$9:$A$3000,0)),0)</f>
        <v>0</v>
      </c>
      <c r="L244" s="206">
        <f t="shared" si="11"/>
        <v>0</v>
      </c>
      <c r="O244" s="182">
        <f t="shared" si="12"/>
        <v>1</v>
      </c>
    </row>
    <row r="245" spans="1:17" x14ac:dyDescent="0.2">
      <c r="A245" s="182" t="str">
        <f>+'06'!A11</f>
        <v>16100-A10</v>
      </c>
      <c r="C245" s="182" t="str">
        <f>IFERROR(LEFT(IFERROR(INDEX(Sheet5!$C$2:$C$1300,MATCH($A245,Sheet5!$A$2:$A$1300,0)),"-"),FIND(",",IFERROR(INDEX(Sheet5!$C$2:$C$1300,MATCH($A245,Sheet5!$A$2:$A$1300,0)),"-"),1)-1),IFERROR(INDEX(Sheet5!$C$2:$C$1300,MATCH($A245,Sheet5!$A$2:$A$1300,0)),"-"))</f>
        <v xml:space="preserve">Interest Received-15 Franklin St                            </v>
      </c>
      <c r="D245" s="206">
        <f>IFERROR(INDEX(Lookup!$BG$9:$BG$3000,MATCH($A245,Lookup!$A$9:$A$3000,0)),0)</f>
        <v>0</v>
      </c>
      <c r="E245" s="206">
        <f>IFERROR(INDEX(Lookup!$BF$9:$BF$3000,MATCH($A245,Lookup!$A$9:$A$3000,0)),0)</f>
        <v>0</v>
      </c>
      <c r="F245" s="206">
        <f>IFERROR(INDEX(Lookup!$BE$9:$BE$3000,MATCH($A245,Lookup!$A$9:$A$3000,0)),0)</f>
        <v>0</v>
      </c>
      <c r="G245" s="207"/>
      <c r="H245" s="207"/>
      <c r="I245" s="206">
        <f>IFERROR(INDEX(Lookup!$BJ$9:$BJ$3000,MATCH($A245,Lookup!$A$9:$A$3000,0)),0)</f>
        <v>0</v>
      </c>
      <c r="J245" s="206">
        <f>IFERROR(INDEX(Lookup!$BI$9:$BI$3000,MATCH($A245,Lookup!$A$9:$A$3000,0)),0)</f>
        <v>0</v>
      </c>
      <c r="K245" s="206">
        <f>IFERROR(INDEX(Lookup!$BH$9:$BH$3000,MATCH($A245,Lookup!$A$9:$A$3000,0)),0)</f>
        <v>0</v>
      </c>
      <c r="L245" s="206">
        <f t="shared" si="11"/>
        <v>0</v>
      </c>
      <c r="O245" s="182">
        <f t="shared" si="12"/>
        <v>1</v>
      </c>
    </row>
    <row r="246" spans="1:17" x14ac:dyDescent="0.2">
      <c r="A246" s="182" t="str">
        <f>+'06'!A12</f>
        <v>16100-A11</v>
      </c>
      <c r="C246" s="182" t="str">
        <f>IFERROR(LEFT(IFERROR(INDEX(Sheet5!$C$2:$C$1300,MATCH($A246,Sheet5!$A$2:$A$1300,0)),"-"),FIND(",",IFERROR(INDEX(Sheet5!$C$2:$C$1300,MATCH($A246,Sheet5!$A$2:$A$1300,0)),"-"),1)-1),IFERROR(INDEX(Sheet5!$C$2:$C$1300,MATCH($A246,Sheet5!$A$2:$A$1300,0)),"-"))</f>
        <v xml:space="preserve">Interest Received-25 Hutt St                                </v>
      </c>
      <c r="D246" s="206">
        <f>IFERROR(INDEX(Lookup!$BG$9:$BG$3000,MATCH($A246,Lookup!$A$9:$A$3000,0)),0)</f>
        <v>0</v>
      </c>
      <c r="E246" s="206">
        <f>IFERROR(INDEX(Lookup!$BF$9:$BF$3000,MATCH($A246,Lookup!$A$9:$A$3000,0)),0)</f>
        <v>0</v>
      </c>
      <c r="F246" s="206">
        <f>IFERROR(INDEX(Lookup!$BE$9:$BE$3000,MATCH($A246,Lookup!$A$9:$A$3000,0)),0)</f>
        <v>0</v>
      </c>
      <c r="G246" s="207"/>
      <c r="H246" s="207"/>
      <c r="I246" s="206">
        <f>IFERROR(INDEX(Lookup!$BJ$9:$BJ$3000,MATCH($A246,Lookup!$A$9:$A$3000,0)),0)</f>
        <v>0</v>
      </c>
      <c r="J246" s="206">
        <f>IFERROR(INDEX(Lookup!$BI$9:$BI$3000,MATCH($A246,Lookup!$A$9:$A$3000,0)),0)</f>
        <v>0</v>
      </c>
      <c r="K246" s="206">
        <f>IFERROR(INDEX(Lookup!$BH$9:$BH$3000,MATCH($A246,Lookup!$A$9:$A$3000,0)),0)</f>
        <v>0</v>
      </c>
      <c r="L246" s="206">
        <f t="shared" si="11"/>
        <v>0</v>
      </c>
      <c r="O246" s="182">
        <f t="shared" si="12"/>
        <v>1</v>
      </c>
    </row>
    <row r="247" spans="1:17" x14ac:dyDescent="0.2">
      <c r="A247" s="182" t="str">
        <f>+'06'!A13</f>
        <v>16100-A12</v>
      </c>
      <c r="C247" s="182" t="str">
        <f>IFERROR(LEFT(IFERROR(INDEX(Sheet5!$C$2:$C$1300,MATCH($A247,Sheet5!$A$2:$A$1300,0)),"-"),FIND(",",IFERROR(INDEX(Sheet5!$C$2:$C$1300,MATCH($A247,Sheet5!$A$2:$A$1300,0)),"-"),1)-1),IFERROR(INDEX(Sheet5!$C$2:$C$1300,MATCH($A247,Sheet5!$A$2:$A$1300,0)),"-"))</f>
        <v xml:space="preserve">Interest Received-A27 188 Carrington                        </v>
      </c>
      <c r="D247" s="206">
        <f>IFERROR(INDEX(Lookup!$BG$9:$BG$3000,MATCH($A247,Lookup!$A$9:$A$3000,0)),0)</f>
        <v>0</v>
      </c>
      <c r="E247" s="206">
        <f>IFERROR(INDEX(Lookup!$BF$9:$BF$3000,MATCH($A247,Lookup!$A$9:$A$3000,0)),0)</f>
        <v>0</v>
      </c>
      <c r="F247" s="206">
        <f>IFERROR(INDEX(Lookup!$BE$9:$BE$3000,MATCH($A247,Lookup!$A$9:$A$3000,0)),0)</f>
        <v>0</v>
      </c>
      <c r="G247" s="207"/>
      <c r="H247" s="207"/>
      <c r="I247" s="206">
        <f>IFERROR(INDEX(Lookup!$BJ$9:$BJ$3000,MATCH($A247,Lookup!$A$9:$A$3000,0)),0)</f>
        <v>0</v>
      </c>
      <c r="J247" s="206">
        <f>IFERROR(INDEX(Lookup!$BI$9:$BI$3000,MATCH($A247,Lookup!$A$9:$A$3000,0)),0)</f>
        <v>0</v>
      </c>
      <c r="K247" s="206">
        <f>IFERROR(INDEX(Lookup!$BH$9:$BH$3000,MATCH($A247,Lookup!$A$9:$A$3000,0)),0)</f>
        <v>0</v>
      </c>
      <c r="L247" s="206">
        <f t="shared" si="11"/>
        <v>0</v>
      </c>
      <c r="O247" s="182">
        <f t="shared" si="12"/>
        <v>1</v>
      </c>
    </row>
    <row r="248" spans="1:17" x14ac:dyDescent="0.2">
      <c r="A248" s="182" t="str">
        <f>+'06'!A14</f>
        <v>16100-A13</v>
      </c>
      <c r="C248" s="182" t="str">
        <f>IFERROR(LEFT(IFERROR(INDEX(Sheet5!$C$2:$C$1300,MATCH($A248,Sheet5!$A$2:$A$1300,0)),"-"),FIND(",",IFERROR(INDEX(Sheet5!$C$2:$C$1300,MATCH($A248,Sheet5!$A$2:$A$1300,0)),"-"),1)-1),IFERROR(INDEX(Sheet5!$C$2:$C$1300,MATCH($A248,Sheet5!$A$2:$A$1300,0)),"-"))</f>
        <v xml:space="preserve">Interest Received-B25 188 Carrington                        </v>
      </c>
      <c r="D248" s="206">
        <f>IFERROR(INDEX(Lookup!$BG$9:$BG$3000,MATCH($A248,Lookup!$A$9:$A$3000,0)),0)</f>
        <v>0</v>
      </c>
      <c r="E248" s="206">
        <f>IFERROR(INDEX(Lookup!$BF$9:$BF$3000,MATCH($A248,Lookup!$A$9:$A$3000,0)),0)</f>
        <v>0</v>
      </c>
      <c r="F248" s="206">
        <f>IFERROR(INDEX(Lookup!$BE$9:$BE$3000,MATCH($A248,Lookup!$A$9:$A$3000,0)),0)</f>
        <v>0</v>
      </c>
      <c r="G248" s="207"/>
      <c r="H248" s="207"/>
      <c r="I248" s="206">
        <f>IFERROR(INDEX(Lookup!$BJ$9:$BJ$3000,MATCH($A248,Lookup!$A$9:$A$3000,0)),0)</f>
        <v>0</v>
      </c>
      <c r="J248" s="206">
        <f>IFERROR(INDEX(Lookup!$BI$9:$BI$3000,MATCH($A248,Lookup!$A$9:$A$3000,0)),0)</f>
        <v>0</v>
      </c>
      <c r="K248" s="206">
        <f>IFERROR(INDEX(Lookup!$BH$9:$BH$3000,MATCH($A248,Lookup!$A$9:$A$3000,0)),0)</f>
        <v>0</v>
      </c>
      <c r="L248" s="206">
        <f t="shared" si="11"/>
        <v>0</v>
      </c>
      <c r="O248" s="182">
        <f t="shared" si="12"/>
        <v>1</v>
      </c>
    </row>
    <row r="249" spans="1:17" x14ac:dyDescent="0.2">
      <c r="A249" s="182" t="str">
        <f>+'06'!A15</f>
        <v>16100-A14</v>
      </c>
      <c r="C249" s="182" t="str">
        <f>IFERROR(LEFT(IFERROR(INDEX(Sheet5!$C$2:$C$1300,MATCH($A249,Sheet5!$A$2:$A$1300,0)),"-"),FIND(",",IFERROR(INDEX(Sheet5!$C$2:$C$1300,MATCH($A249,Sheet5!$A$2:$A$1300,0)),"-"),1)-1),IFERROR(INDEX(Sheet5!$C$2:$C$1300,MATCH($A249,Sheet5!$A$2:$A$1300,0)),"-"))</f>
        <v xml:space="preserve">Interest Received-120 Queen Road                            </v>
      </c>
      <c r="D249" s="206">
        <f>IFERROR(INDEX(Lookup!$BG$9:$BG$3000,MATCH($A249,Lookup!$A$9:$A$3000,0)),0)</f>
        <v>0</v>
      </c>
      <c r="E249" s="206">
        <f>IFERROR(INDEX(Lookup!$BF$9:$BF$3000,MATCH($A249,Lookup!$A$9:$A$3000,0)),0)</f>
        <v>0</v>
      </c>
      <c r="F249" s="206">
        <f>IFERROR(INDEX(Lookup!$BE$9:$BE$3000,MATCH($A249,Lookup!$A$9:$A$3000,0)),0)</f>
        <v>0</v>
      </c>
      <c r="G249" s="207"/>
      <c r="H249" s="207"/>
      <c r="I249" s="206">
        <f>IFERROR(INDEX(Lookup!$BJ$9:$BJ$3000,MATCH($A249,Lookup!$A$9:$A$3000,0)),0)</f>
        <v>0</v>
      </c>
      <c r="J249" s="206">
        <f>IFERROR(INDEX(Lookup!$BI$9:$BI$3000,MATCH($A249,Lookup!$A$9:$A$3000,0)),0)</f>
        <v>0</v>
      </c>
      <c r="K249" s="206">
        <f>IFERROR(INDEX(Lookup!$BH$9:$BH$3000,MATCH($A249,Lookup!$A$9:$A$3000,0)),0)</f>
        <v>0</v>
      </c>
      <c r="L249" s="206">
        <f t="shared" si="11"/>
        <v>0</v>
      </c>
      <c r="O249" s="182">
        <f t="shared" si="12"/>
        <v>1</v>
      </c>
      <c r="Q249" s="197"/>
    </row>
    <row r="250" spans="1:17" x14ac:dyDescent="0.2">
      <c r="A250" s="182" t="str">
        <f>+'06'!A16</f>
        <v>16100-A15</v>
      </c>
      <c r="C250" s="182" t="str">
        <f>IFERROR(LEFT(IFERROR(INDEX(Sheet5!$C$2:$C$1300,MATCH($A250,Sheet5!$A$2:$A$1300,0)),"-"),FIND(",",IFERROR(INDEX(Sheet5!$C$2:$C$1300,MATCH($A250,Sheet5!$A$2:$A$1300,0)),"-"),1)-1),IFERROR(INDEX(Sheet5!$C$2:$C$1300,MATCH($A250,Sheet5!$A$2:$A$1300,0)),"-"))</f>
        <v xml:space="preserve">Interest Received-236 Queen Road                            </v>
      </c>
      <c r="D250" s="206">
        <f>IFERROR(INDEX(Lookup!$BG$9:$BG$3000,MATCH($A250,Lookup!$A$9:$A$3000,0)),0)</f>
        <v>0</v>
      </c>
      <c r="E250" s="206">
        <f>IFERROR(INDEX(Lookup!$BF$9:$BF$3000,MATCH($A250,Lookup!$A$9:$A$3000,0)),0)</f>
        <v>0</v>
      </c>
      <c r="F250" s="206">
        <f>IFERROR(INDEX(Lookup!$BE$9:$BE$3000,MATCH($A250,Lookup!$A$9:$A$3000,0)),0)</f>
        <v>0</v>
      </c>
      <c r="G250" s="207"/>
      <c r="H250" s="207"/>
      <c r="I250" s="206">
        <f>IFERROR(INDEX(Lookup!$BJ$9:$BJ$3000,MATCH($A250,Lookup!$A$9:$A$3000,0)),0)</f>
        <v>0</v>
      </c>
      <c r="J250" s="206">
        <f>IFERROR(INDEX(Lookup!$BI$9:$BI$3000,MATCH($A250,Lookup!$A$9:$A$3000,0)),0)</f>
        <v>0</v>
      </c>
      <c r="K250" s="206">
        <f>IFERROR(INDEX(Lookup!$BH$9:$BH$3000,MATCH($A250,Lookup!$A$9:$A$3000,0)),0)</f>
        <v>0</v>
      </c>
      <c r="L250" s="206">
        <f t="shared" si="11"/>
        <v>0</v>
      </c>
      <c r="O250" s="182">
        <f t="shared" si="12"/>
        <v>1</v>
      </c>
    </row>
    <row r="251" spans="1:17" x14ac:dyDescent="0.2">
      <c r="A251" s="182" t="str">
        <f>+'06'!A17</f>
        <v>16100-A16</v>
      </c>
      <c r="C251" s="182" t="str">
        <f>IFERROR(LEFT(IFERROR(INDEX(Sheet5!$C$2:$C$1300,MATCH($A251,Sheet5!$A$2:$A$1300,0)),"-"),FIND(",",IFERROR(INDEX(Sheet5!$C$2:$C$1300,MATCH($A251,Sheet5!$A$2:$A$1300,0)),"-"),1)-1),IFERROR(INDEX(Sheet5!$C$2:$C$1300,MATCH($A251,Sheet5!$A$2:$A$1300,0)),"-"))</f>
        <v xml:space="preserve">Interest Received-534 Queen Road                            </v>
      </c>
      <c r="D251" s="206">
        <f>IFERROR(INDEX(Lookup!$BG$9:$BG$3000,MATCH($A251,Lookup!$A$9:$A$3000,0)),0)</f>
        <v>0</v>
      </c>
      <c r="E251" s="206">
        <f>IFERROR(INDEX(Lookup!$BF$9:$BF$3000,MATCH($A251,Lookup!$A$9:$A$3000,0)),0)</f>
        <v>0</v>
      </c>
      <c r="F251" s="206">
        <f>IFERROR(INDEX(Lookup!$BE$9:$BE$3000,MATCH($A251,Lookup!$A$9:$A$3000,0)),0)</f>
        <v>0</v>
      </c>
      <c r="G251" s="207"/>
      <c r="H251" s="207"/>
      <c r="I251" s="206">
        <f>IFERROR(INDEX(Lookup!$BJ$9:$BJ$3000,MATCH($A251,Lookup!$A$9:$A$3000,0)),0)</f>
        <v>0</v>
      </c>
      <c r="J251" s="206">
        <f>IFERROR(INDEX(Lookup!$BI$9:$BI$3000,MATCH($A251,Lookup!$A$9:$A$3000,0)),0)</f>
        <v>0</v>
      </c>
      <c r="K251" s="206">
        <f>IFERROR(INDEX(Lookup!$BH$9:$BH$3000,MATCH($A251,Lookup!$A$9:$A$3000,0)),0)</f>
        <v>0</v>
      </c>
      <c r="L251" s="206">
        <f t="shared" si="11"/>
        <v>0</v>
      </c>
      <c r="O251" s="182">
        <f t="shared" si="12"/>
        <v>1</v>
      </c>
    </row>
    <row r="252" spans="1:17" hidden="1" x14ac:dyDescent="0.2">
      <c r="A252" s="182">
        <f>+'06'!A18</f>
        <v>0</v>
      </c>
      <c r="C252" s="182" t="str">
        <f>IFERROR(LEFT(IFERROR(INDEX(Sheet5!$C$2:$C$1300,MATCH($A252,Sheet5!$A$2:$A$1300,0)),"-"),FIND(",",IFERROR(INDEX(Sheet5!$C$2:$C$1300,MATCH($A252,Sheet5!$A$2:$A$1300,0)),"-"),1)-1),IFERROR(INDEX(Sheet5!$C$2:$C$1300,MATCH($A252,Sheet5!$A$2:$A$1300,0)),"-"))</f>
        <v>-</v>
      </c>
      <c r="D252" s="206">
        <f>IFERROR(INDEX(Lookup!$BG$9:$BG$3000,MATCH($A252,Lookup!$A$9:$A$3000,0)),0)</f>
        <v>0</v>
      </c>
      <c r="E252" s="206">
        <f>IFERROR(INDEX(Lookup!$BF$9:$BF$3000,MATCH($A252,Lookup!$A$9:$A$3000,0)),0)</f>
        <v>0</v>
      </c>
      <c r="F252" s="206">
        <f>IFERROR(INDEX(Lookup!$BE$9:$BE$3000,MATCH($A252,Lookup!$A$9:$A$3000,0)),0)</f>
        <v>0</v>
      </c>
      <c r="G252" s="207"/>
      <c r="H252" s="207"/>
      <c r="I252" s="206">
        <f>IFERROR(INDEX(Lookup!$BJ$9:$BJ$3000,MATCH($A252,Lookup!$A$9:$A$3000,0)),0)</f>
        <v>0</v>
      </c>
      <c r="J252" s="206">
        <f>IFERROR(INDEX(Lookup!$BI$9:$BI$3000,MATCH($A252,Lookup!$A$9:$A$3000,0)),0)</f>
        <v>0</v>
      </c>
      <c r="K252" s="206">
        <f>IFERROR(INDEX(Lookup!$BH$9:$BH$3000,MATCH($A252,Lookup!$A$9:$A$3000,0)),0)</f>
        <v>0</v>
      </c>
      <c r="L252" s="206">
        <f t="shared" si="11"/>
        <v>0</v>
      </c>
      <c r="O252" s="182">
        <f t="shared" si="12"/>
        <v>0</v>
      </c>
    </row>
    <row r="253" spans="1:17" hidden="1" x14ac:dyDescent="0.2">
      <c r="A253" s="182">
        <f>+'06'!A19</f>
        <v>0</v>
      </c>
      <c r="C253" s="182" t="str">
        <f>IFERROR(LEFT(IFERROR(INDEX(Sheet5!$C$2:$C$1300,MATCH($A253,Sheet5!$A$2:$A$1300,0)),"-"),FIND(",",IFERROR(INDEX(Sheet5!$C$2:$C$1300,MATCH($A253,Sheet5!$A$2:$A$1300,0)),"-"),1)-1),IFERROR(INDEX(Sheet5!$C$2:$C$1300,MATCH($A253,Sheet5!$A$2:$A$1300,0)),"-"))</f>
        <v>-</v>
      </c>
      <c r="D253" s="206">
        <f>IFERROR(INDEX(Lookup!$BG$9:$BG$3000,MATCH($A253,Lookup!$A$9:$A$3000,0)),0)</f>
        <v>0</v>
      </c>
      <c r="E253" s="206">
        <f>IFERROR(INDEX(Lookup!$BF$9:$BF$3000,MATCH($A253,Lookup!$A$9:$A$3000,0)),0)</f>
        <v>0</v>
      </c>
      <c r="F253" s="206">
        <f>IFERROR(INDEX(Lookup!$BE$9:$BE$3000,MATCH($A253,Lookup!$A$9:$A$3000,0)),0)</f>
        <v>0</v>
      </c>
      <c r="G253" s="207"/>
      <c r="H253" s="207"/>
      <c r="I253" s="206">
        <f>IFERROR(INDEX(Lookup!$BJ$9:$BJ$3000,MATCH($A253,Lookup!$A$9:$A$3000,0)),0)</f>
        <v>0</v>
      </c>
      <c r="J253" s="206">
        <f>IFERROR(INDEX(Lookup!$BI$9:$BI$3000,MATCH($A253,Lookup!$A$9:$A$3000,0)),0)</f>
        <v>0</v>
      </c>
      <c r="K253" s="206">
        <f>IFERROR(INDEX(Lookup!$BH$9:$BH$3000,MATCH($A253,Lookup!$A$9:$A$3000,0)),0)</f>
        <v>0</v>
      </c>
      <c r="L253" s="206">
        <f t="shared" si="11"/>
        <v>0</v>
      </c>
      <c r="O253" s="182">
        <f t="shared" si="12"/>
        <v>0</v>
      </c>
    </row>
    <row r="254" spans="1:17" hidden="1" x14ac:dyDescent="0.2">
      <c r="A254" s="182">
        <f>+'06'!A20</f>
        <v>0</v>
      </c>
      <c r="C254" s="182" t="str">
        <f>IFERROR(LEFT(IFERROR(INDEX(Sheet5!$C$2:$C$1300,MATCH($A254,Sheet5!$A$2:$A$1300,0)),"-"),FIND(",",IFERROR(INDEX(Sheet5!$C$2:$C$1300,MATCH($A254,Sheet5!$A$2:$A$1300,0)),"-"),1)-1),IFERROR(INDEX(Sheet5!$C$2:$C$1300,MATCH($A254,Sheet5!$A$2:$A$1300,0)),"-"))</f>
        <v>-</v>
      </c>
      <c r="D254" s="206">
        <f>IFERROR(INDEX(Lookup!$BG$9:$BG$3000,MATCH($A254,Lookup!$A$9:$A$3000,0)),0)</f>
        <v>0</v>
      </c>
      <c r="E254" s="206">
        <f>IFERROR(INDEX(Lookup!$BF$9:$BF$3000,MATCH($A254,Lookup!$A$9:$A$3000,0)),0)</f>
        <v>0</v>
      </c>
      <c r="F254" s="206">
        <f>IFERROR(INDEX(Lookup!$BE$9:$BE$3000,MATCH($A254,Lookup!$A$9:$A$3000,0)),0)</f>
        <v>0</v>
      </c>
      <c r="G254" s="207"/>
      <c r="H254" s="207"/>
      <c r="I254" s="206">
        <f>IFERROR(INDEX(Lookup!$BJ$9:$BJ$3000,MATCH($A254,Lookup!$A$9:$A$3000,0)),0)</f>
        <v>0</v>
      </c>
      <c r="J254" s="206">
        <f>IFERROR(INDEX(Lookup!$BI$9:$BI$3000,MATCH($A254,Lookup!$A$9:$A$3000,0)),0)</f>
        <v>0</v>
      </c>
      <c r="K254" s="206">
        <f>IFERROR(INDEX(Lookup!$BH$9:$BH$3000,MATCH($A254,Lookup!$A$9:$A$3000,0)),0)</f>
        <v>0</v>
      </c>
      <c r="L254" s="206">
        <f t="shared" ref="L254:L258" si="13">K254-J254</f>
        <v>0</v>
      </c>
      <c r="O254" s="182">
        <f t="shared" si="12"/>
        <v>0</v>
      </c>
    </row>
    <row r="255" spans="1:17" hidden="1" x14ac:dyDescent="0.2">
      <c r="A255" s="182">
        <f>+'06'!A21</f>
        <v>0</v>
      </c>
      <c r="C255" s="182" t="str">
        <f>IFERROR(LEFT(IFERROR(INDEX(Sheet5!$C$2:$C$1300,MATCH($A255,Sheet5!$A$2:$A$1300,0)),"-"),FIND(",",IFERROR(INDEX(Sheet5!$C$2:$C$1300,MATCH($A255,Sheet5!$A$2:$A$1300,0)),"-"),1)-1),IFERROR(INDEX(Sheet5!$C$2:$C$1300,MATCH($A255,Sheet5!$A$2:$A$1300,0)),"-"))</f>
        <v>-</v>
      </c>
      <c r="D255" s="206">
        <f>IFERROR(INDEX(Lookup!$BG$9:$BG$3000,MATCH($A255,Lookup!$A$9:$A$3000,0)),0)</f>
        <v>0</v>
      </c>
      <c r="E255" s="206">
        <f>IFERROR(INDEX(Lookup!$BF$9:$BF$3000,MATCH($A255,Lookup!$A$9:$A$3000,0)),0)</f>
        <v>0</v>
      </c>
      <c r="F255" s="206">
        <f>IFERROR(INDEX(Lookup!$BE$9:$BE$3000,MATCH($A255,Lookup!$A$9:$A$3000,0)),0)</f>
        <v>0</v>
      </c>
      <c r="G255" s="207"/>
      <c r="H255" s="207"/>
      <c r="I255" s="206">
        <f>IFERROR(INDEX(Lookup!$BJ$9:$BJ$3000,MATCH($A255,Lookup!$A$9:$A$3000,0)),0)</f>
        <v>0</v>
      </c>
      <c r="J255" s="206">
        <f>IFERROR(INDEX(Lookup!$BI$9:$BI$3000,MATCH($A255,Lookup!$A$9:$A$3000,0)),0)</f>
        <v>0</v>
      </c>
      <c r="K255" s="206">
        <f>IFERROR(INDEX(Lookup!$BH$9:$BH$3000,MATCH($A255,Lookup!$A$9:$A$3000,0)),0)</f>
        <v>0</v>
      </c>
      <c r="L255" s="206">
        <f t="shared" si="13"/>
        <v>0</v>
      </c>
      <c r="O255" s="182">
        <f t="shared" si="12"/>
        <v>0</v>
      </c>
    </row>
    <row r="256" spans="1:17" hidden="1" x14ac:dyDescent="0.2">
      <c r="A256" s="182">
        <f>+'06'!A22</f>
        <v>0</v>
      </c>
      <c r="C256" s="182" t="str">
        <f>IFERROR(LEFT(IFERROR(INDEX(Sheet5!$C$2:$C$1300,MATCH($A256,Sheet5!$A$2:$A$1300,0)),"-"),FIND(",",IFERROR(INDEX(Sheet5!$C$2:$C$1300,MATCH($A256,Sheet5!$A$2:$A$1300,0)),"-"),1)-1),IFERROR(INDEX(Sheet5!$C$2:$C$1300,MATCH($A256,Sheet5!$A$2:$A$1300,0)),"-"))</f>
        <v>-</v>
      </c>
      <c r="D256" s="206">
        <f>IFERROR(INDEX(Lookup!$BG$9:$BG$3000,MATCH($A256,Lookup!$A$9:$A$3000,0)),0)</f>
        <v>0</v>
      </c>
      <c r="E256" s="206">
        <f>IFERROR(INDEX(Lookup!$BF$9:$BF$3000,MATCH($A256,Lookup!$A$9:$A$3000,0)),0)</f>
        <v>0</v>
      </c>
      <c r="F256" s="206">
        <f>IFERROR(INDEX(Lookup!$BE$9:$BE$3000,MATCH($A256,Lookup!$A$9:$A$3000,0)),0)</f>
        <v>0</v>
      </c>
      <c r="G256" s="207"/>
      <c r="H256" s="207"/>
      <c r="I256" s="206">
        <f>IFERROR(INDEX(Lookup!$BJ$9:$BJ$3000,MATCH($A256,Lookup!$A$9:$A$3000,0)),0)</f>
        <v>0</v>
      </c>
      <c r="J256" s="206">
        <f>IFERROR(INDEX(Lookup!$BI$9:$BI$3000,MATCH($A256,Lookup!$A$9:$A$3000,0)),0)</f>
        <v>0</v>
      </c>
      <c r="K256" s="206">
        <f>IFERROR(INDEX(Lookup!$BH$9:$BH$3000,MATCH($A256,Lookup!$A$9:$A$3000,0)),0)</f>
        <v>0</v>
      </c>
      <c r="L256" s="206">
        <f t="shared" si="13"/>
        <v>0</v>
      </c>
      <c r="O256" s="182">
        <f t="shared" si="12"/>
        <v>0</v>
      </c>
    </row>
    <row r="257" spans="1:15" hidden="1" x14ac:dyDescent="0.2">
      <c r="A257" s="182">
        <f>+'06'!A23</f>
        <v>0</v>
      </c>
      <c r="C257" s="182" t="str">
        <f>IFERROR(LEFT(IFERROR(INDEX(Sheet5!$C$2:$C$1300,MATCH($A257,Sheet5!$A$2:$A$1300,0)),"-"),FIND(",",IFERROR(INDEX(Sheet5!$C$2:$C$1300,MATCH($A257,Sheet5!$A$2:$A$1300,0)),"-"),1)-1),IFERROR(INDEX(Sheet5!$C$2:$C$1300,MATCH($A257,Sheet5!$A$2:$A$1300,0)),"-"))</f>
        <v>-</v>
      </c>
      <c r="D257" s="206">
        <f>IFERROR(INDEX(Lookup!$BG$9:$BG$3000,MATCH($A257,Lookup!$A$9:$A$3000,0)),0)</f>
        <v>0</v>
      </c>
      <c r="E257" s="206">
        <f>IFERROR(INDEX(Lookup!$BF$9:$BF$3000,MATCH($A257,Lookup!$A$9:$A$3000,0)),0)</f>
        <v>0</v>
      </c>
      <c r="F257" s="206">
        <f>IFERROR(INDEX(Lookup!$BE$9:$BE$3000,MATCH($A257,Lookup!$A$9:$A$3000,0)),0)</f>
        <v>0</v>
      </c>
      <c r="G257" s="207"/>
      <c r="H257" s="207"/>
      <c r="I257" s="206">
        <f>IFERROR(INDEX(Lookup!$BJ$9:$BJ$3000,MATCH($A257,Lookup!$A$9:$A$3000,0)),0)</f>
        <v>0</v>
      </c>
      <c r="J257" s="206">
        <f>IFERROR(INDEX(Lookup!$BI$9:$BI$3000,MATCH($A257,Lookup!$A$9:$A$3000,0)),0)</f>
        <v>0</v>
      </c>
      <c r="K257" s="206">
        <f>IFERROR(INDEX(Lookup!$BH$9:$BH$3000,MATCH($A257,Lookup!$A$9:$A$3000,0)),0)</f>
        <v>0</v>
      </c>
      <c r="L257" s="206">
        <f t="shared" si="13"/>
        <v>0</v>
      </c>
      <c r="O257" s="182">
        <f t="shared" si="12"/>
        <v>0</v>
      </c>
    </row>
    <row r="258" spans="1:15" hidden="1" x14ac:dyDescent="0.2">
      <c r="A258" s="182">
        <f>+'06'!A24</f>
        <v>0</v>
      </c>
      <c r="C258" s="182" t="str">
        <f>IFERROR(LEFT(IFERROR(INDEX(Sheet5!$C$2:$C$1300,MATCH($A258,Sheet5!$A$2:$A$1300,0)),"-"),FIND(",",IFERROR(INDEX(Sheet5!$C$2:$C$1300,MATCH($A258,Sheet5!$A$2:$A$1300,0)),"-"),1)-1),IFERROR(INDEX(Sheet5!$C$2:$C$1300,MATCH($A258,Sheet5!$A$2:$A$1300,0)),"-"))</f>
        <v>-</v>
      </c>
      <c r="D258" s="206">
        <f>IFERROR(INDEX(Lookup!$BG$9:$BG$3000,MATCH($A258,Lookup!$A$9:$A$3000,0)),0)</f>
        <v>0</v>
      </c>
      <c r="E258" s="206">
        <f>IFERROR(INDEX(Lookup!$BF$9:$BF$3000,MATCH($A258,Lookup!$A$9:$A$3000,0)),0)</f>
        <v>0</v>
      </c>
      <c r="F258" s="206">
        <f>IFERROR(INDEX(Lookup!$BE$9:$BE$3000,MATCH($A258,Lookup!$A$9:$A$3000,0)),0)</f>
        <v>0</v>
      </c>
      <c r="G258" s="207"/>
      <c r="H258" s="207"/>
      <c r="I258" s="206">
        <f>IFERROR(INDEX(Lookup!$BJ$9:$BJ$3000,MATCH($A258,Lookup!$A$9:$A$3000,0)),0)</f>
        <v>0</v>
      </c>
      <c r="J258" s="206">
        <f>IFERROR(INDEX(Lookup!$BI$9:$BI$3000,MATCH($A258,Lookup!$A$9:$A$3000,0)),0)</f>
        <v>0</v>
      </c>
      <c r="K258" s="206">
        <f>IFERROR(INDEX(Lookup!$BH$9:$BH$3000,MATCH($A258,Lookup!$A$9:$A$3000,0)),0)</f>
        <v>0</v>
      </c>
      <c r="L258" s="206">
        <f t="shared" si="13"/>
        <v>0</v>
      </c>
      <c r="O258" s="182">
        <f t="shared" si="12"/>
        <v>0</v>
      </c>
    </row>
    <row r="259" spans="1:15" x14ac:dyDescent="0.2">
      <c r="A259" s="214"/>
      <c r="B259" s="214"/>
      <c r="C259" s="214" t="s">
        <v>1060</v>
      </c>
      <c r="D259" s="212">
        <f>SUM(D220:D258)</f>
        <v>0</v>
      </c>
      <c r="E259" s="212">
        <f>SUM(E220:E258)</f>
        <v>0</v>
      </c>
      <c r="F259" s="212">
        <f>SUM(F220:F258)</f>
        <v>0</v>
      </c>
      <c r="G259" s="213"/>
      <c r="H259" s="213"/>
      <c r="I259" s="212">
        <f>SUM(I220:I258)</f>
        <v>0</v>
      </c>
      <c r="J259" s="212">
        <f>SUM(J220:J258)</f>
        <v>0</v>
      </c>
      <c r="K259" s="212">
        <f>SUM(K220:K258)</f>
        <v>0</v>
      </c>
      <c r="L259" s="212">
        <f>SUM(L220:L258)</f>
        <v>0</v>
      </c>
      <c r="O259" s="182">
        <v>1</v>
      </c>
    </row>
    <row r="260" spans="1:15" x14ac:dyDescent="0.2">
      <c r="L260" s="206"/>
      <c r="O260" s="182">
        <v>1</v>
      </c>
    </row>
    <row r="261" spans="1:15" hidden="1" x14ac:dyDescent="0.2">
      <c r="A261" s="182">
        <f>+'07'!A2</f>
        <v>0</v>
      </c>
      <c r="C261" s="182" t="str">
        <f>IFERROR(LEFT(IFERROR(INDEX(Sheet5!$C$2:$C$1300,MATCH($A261,Sheet5!$A$2:$A$1300,0)),"-"),FIND(",",IFERROR(INDEX(Sheet5!$C$2:$C$1300,MATCH($A261,Sheet5!$A$2:$A$1300,0)),"-"),1)-1),IFERROR(INDEX(Sheet5!$C$2:$C$1300,MATCH($A261,Sheet5!$A$2:$A$1300,0)),"-"))</f>
        <v>-</v>
      </c>
      <c r="D261" s="206">
        <f>IFERROR(INDEX(Lookup!$BG$9:$BG$3000,MATCH($A261,Lookup!$A$9:$A$3000,0)),0)</f>
        <v>0</v>
      </c>
      <c r="E261" s="206">
        <f>IFERROR(INDEX(Lookup!$BF$9:$BF$3000,MATCH($A261,Lookup!$A$9:$A$3000,0)),0)</f>
        <v>0</v>
      </c>
      <c r="F261" s="206">
        <f>IFERROR(INDEX(Lookup!$BE$9:$BE$3000,MATCH($A261,Lookup!$A$9:$A$3000,0)),0)</f>
        <v>0</v>
      </c>
      <c r="G261" s="207"/>
      <c r="H261" s="207"/>
      <c r="I261" s="206">
        <f>IFERROR(INDEX(Lookup!$BJ$9:$BJ$3000,MATCH($A261,Lookup!$A$9:$A$3000,0)),0)</f>
        <v>0</v>
      </c>
      <c r="J261" s="206">
        <f>IFERROR(INDEX(Lookup!$BI$9:$BI$3000,MATCH($A261,Lookup!$A$9:$A$3000,0)),0)</f>
        <v>0</v>
      </c>
      <c r="K261" s="206">
        <f>IFERROR(INDEX(Lookup!$BH$9:$BH$3000,MATCH($A261,Lookup!$A$9:$A$3000,0)),0)</f>
        <v>0</v>
      </c>
      <c r="L261" s="206">
        <f t="shared" si="11"/>
        <v>0</v>
      </c>
      <c r="O261" s="182">
        <f t="shared" ref="O261:O299" si="14">+IF(A261&gt;0,1,0)</f>
        <v>0</v>
      </c>
    </row>
    <row r="262" spans="1:15" hidden="1" x14ac:dyDescent="0.2">
      <c r="A262" s="182">
        <f>+'07'!A3</f>
        <v>0</v>
      </c>
      <c r="C262" s="182" t="str">
        <f>IFERROR(LEFT(IFERROR(INDEX(Sheet5!$C$2:$C$1300,MATCH($A262,Sheet5!$A$2:$A$1300,0)),"-"),FIND(",",IFERROR(INDEX(Sheet5!$C$2:$C$1300,MATCH($A262,Sheet5!$A$2:$A$1300,0)),"-"),1)-1),IFERROR(INDEX(Sheet5!$C$2:$C$1300,MATCH($A262,Sheet5!$A$2:$A$1300,0)),"-"))</f>
        <v>-</v>
      </c>
      <c r="D262" s="206">
        <f>IFERROR(INDEX(Lookup!$BG$9:$BG$3000,MATCH($A262,Lookup!$A$9:$A$3000,0)),0)</f>
        <v>0</v>
      </c>
      <c r="E262" s="206">
        <f>IFERROR(INDEX(Lookup!$BF$9:$BF$3000,MATCH($A262,Lookup!$A$9:$A$3000,0)),0)</f>
        <v>0</v>
      </c>
      <c r="F262" s="206">
        <f>IFERROR(INDEX(Lookup!$BE$9:$BE$3000,MATCH($A262,Lookup!$A$9:$A$3000,0)),0)</f>
        <v>0</v>
      </c>
      <c r="G262" s="207"/>
      <c r="H262" s="207"/>
      <c r="I262" s="206">
        <f>IFERROR(INDEX(Lookup!$BJ$9:$BJ$3000,MATCH($A262,Lookup!$A$9:$A$3000,0)),0)</f>
        <v>0</v>
      </c>
      <c r="J262" s="206">
        <f>IFERROR(INDEX(Lookup!$BI$9:$BI$3000,MATCH($A262,Lookup!$A$9:$A$3000,0)),0)</f>
        <v>0</v>
      </c>
      <c r="K262" s="206">
        <f>IFERROR(INDEX(Lookup!$BH$9:$BH$3000,MATCH($A262,Lookup!$A$9:$A$3000,0)),0)</f>
        <v>0</v>
      </c>
      <c r="L262" s="206">
        <f t="shared" si="11"/>
        <v>0</v>
      </c>
      <c r="O262" s="182">
        <f t="shared" si="14"/>
        <v>0</v>
      </c>
    </row>
    <row r="263" spans="1:15" hidden="1" x14ac:dyDescent="0.2">
      <c r="A263" s="182">
        <f>+'07'!A4</f>
        <v>0</v>
      </c>
      <c r="C263" s="182" t="str">
        <f>IFERROR(LEFT(IFERROR(INDEX(Sheet5!$C$2:$C$1300,MATCH($A263,Sheet5!$A$2:$A$1300,0)),"-"),FIND(",",IFERROR(INDEX(Sheet5!$C$2:$C$1300,MATCH($A263,Sheet5!$A$2:$A$1300,0)),"-"),1)-1),IFERROR(INDEX(Sheet5!$C$2:$C$1300,MATCH($A263,Sheet5!$A$2:$A$1300,0)),"-"))</f>
        <v>-</v>
      </c>
      <c r="D263" s="206">
        <f>IFERROR(INDEX(Lookup!$BG$9:$BG$3000,MATCH($A263,Lookup!$A$9:$A$3000,0)),0)</f>
        <v>0</v>
      </c>
      <c r="E263" s="206">
        <f>IFERROR(INDEX(Lookup!$BF$9:$BF$3000,MATCH($A263,Lookup!$A$9:$A$3000,0)),0)</f>
        <v>0</v>
      </c>
      <c r="F263" s="206">
        <f>IFERROR(INDEX(Lookup!$BE$9:$BE$3000,MATCH($A263,Lookup!$A$9:$A$3000,0)),0)</f>
        <v>0</v>
      </c>
      <c r="G263" s="207"/>
      <c r="H263" s="207"/>
      <c r="I263" s="206">
        <f>IFERROR(INDEX(Lookup!$BJ$9:$BJ$3000,MATCH($A263,Lookup!$A$9:$A$3000,0)),0)</f>
        <v>0</v>
      </c>
      <c r="J263" s="206">
        <f>IFERROR(INDEX(Lookup!$BI$9:$BI$3000,MATCH($A263,Lookup!$A$9:$A$3000,0)),0)</f>
        <v>0</v>
      </c>
      <c r="K263" s="206">
        <f>IFERROR(INDEX(Lookup!$BH$9:$BH$3000,MATCH($A263,Lookup!$A$9:$A$3000,0)),0)</f>
        <v>0</v>
      </c>
      <c r="L263" s="206">
        <f t="shared" si="11"/>
        <v>0</v>
      </c>
      <c r="O263" s="182">
        <f t="shared" si="14"/>
        <v>0</v>
      </c>
    </row>
    <row r="264" spans="1:15" hidden="1" x14ac:dyDescent="0.2">
      <c r="A264" s="182">
        <f>+'07'!A5</f>
        <v>0</v>
      </c>
      <c r="C264" s="182" t="str">
        <f>IFERROR(LEFT(IFERROR(INDEX(Sheet5!$C$2:$C$1300,MATCH($A264,Sheet5!$A$2:$A$1300,0)),"-"),FIND(",",IFERROR(INDEX(Sheet5!$C$2:$C$1300,MATCH($A264,Sheet5!$A$2:$A$1300,0)),"-"),1)-1),IFERROR(INDEX(Sheet5!$C$2:$C$1300,MATCH($A264,Sheet5!$A$2:$A$1300,0)),"-"))</f>
        <v>-</v>
      </c>
      <c r="D264" s="206">
        <f>IFERROR(INDEX(Lookup!$BG$9:$BG$3000,MATCH($A264,Lookup!$A$9:$A$3000,0)),0)</f>
        <v>0</v>
      </c>
      <c r="E264" s="206">
        <f>IFERROR(INDEX(Lookup!$BF$9:$BF$3000,MATCH($A264,Lookup!$A$9:$A$3000,0)),0)</f>
        <v>0</v>
      </c>
      <c r="F264" s="206">
        <f>IFERROR(INDEX(Lookup!$BE$9:$BE$3000,MATCH($A264,Lookup!$A$9:$A$3000,0)),0)</f>
        <v>0</v>
      </c>
      <c r="G264" s="207"/>
      <c r="H264" s="207"/>
      <c r="I264" s="206">
        <f>IFERROR(INDEX(Lookup!$BJ$9:$BJ$3000,MATCH($A264,Lookup!$A$9:$A$3000,0)),0)</f>
        <v>0</v>
      </c>
      <c r="J264" s="206">
        <f>IFERROR(INDEX(Lookup!$BI$9:$BI$3000,MATCH($A264,Lookup!$A$9:$A$3000,0)),0)</f>
        <v>0</v>
      </c>
      <c r="K264" s="206">
        <f>IFERROR(INDEX(Lookup!$BH$9:$BH$3000,MATCH($A264,Lookup!$A$9:$A$3000,0)),0)</f>
        <v>0</v>
      </c>
      <c r="L264" s="206">
        <f t="shared" si="11"/>
        <v>0</v>
      </c>
      <c r="O264" s="182">
        <f t="shared" si="14"/>
        <v>0</v>
      </c>
    </row>
    <row r="265" spans="1:15" hidden="1" x14ac:dyDescent="0.2">
      <c r="A265" s="182">
        <f>+'07'!A6</f>
        <v>0</v>
      </c>
      <c r="C265" s="182" t="str">
        <f>IFERROR(LEFT(IFERROR(INDEX(Sheet5!$C$2:$C$1300,MATCH($A265,Sheet5!$A$2:$A$1300,0)),"-"),FIND(",",IFERROR(INDEX(Sheet5!$C$2:$C$1300,MATCH($A265,Sheet5!$A$2:$A$1300,0)),"-"),1)-1),IFERROR(INDEX(Sheet5!$C$2:$C$1300,MATCH($A265,Sheet5!$A$2:$A$1300,0)),"-"))</f>
        <v>-</v>
      </c>
      <c r="D265" s="206">
        <f>IFERROR(INDEX(Lookup!$BG$9:$BG$3000,MATCH($A265,Lookup!$A$9:$A$3000,0)),0)</f>
        <v>0</v>
      </c>
      <c r="E265" s="206">
        <f>IFERROR(INDEX(Lookup!$BF$9:$BF$3000,MATCH($A265,Lookup!$A$9:$A$3000,0)),0)</f>
        <v>0</v>
      </c>
      <c r="F265" s="206">
        <f>IFERROR(INDEX(Lookup!$BE$9:$BE$3000,MATCH($A265,Lookup!$A$9:$A$3000,0)),0)</f>
        <v>0</v>
      </c>
      <c r="G265" s="207"/>
      <c r="H265" s="207"/>
      <c r="I265" s="206">
        <f>IFERROR(INDEX(Lookup!$BJ$9:$BJ$3000,MATCH($A265,Lookup!$A$9:$A$3000,0)),0)</f>
        <v>0</v>
      </c>
      <c r="J265" s="206">
        <f>IFERROR(INDEX(Lookup!$BI$9:$BI$3000,MATCH($A265,Lookup!$A$9:$A$3000,0)),0)</f>
        <v>0</v>
      </c>
      <c r="K265" s="206">
        <f>IFERROR(INDEX(Lookup!$BH$9:$BH$3000,MATCH($A265,Lookup!$A$9:$A$3000,0)),0)</f>
        <v>0</v>
      </c>
      <c r="L265" s="206">
        <f t="shared" si="11"/>
        <v>0</v>
      </c>
      <c r="O265" s="182">
        <f t="shared" si="14"/>
        <v>0</v>
      </c>
    </row>
    <row r="266" spans="1:15" hidden="1" x14ac:dyDescent="0.2">
      <c r="A266" s="182">
        <f>+'07'!A7</f>
        <v>0</v>
      </c>
      <c r="C266" s="182" t="str">
        <f>IFERROR(LEFT(IFERROR(INDEX(Sheet5!$C$2:$C$1300,MATCH($A266,Sheet5!$A$2:$A$1300,0)),"-"),FIND(",",IFERROR(INDEX(Sheet5!$C$2:$C$1300,MATCH($A266,Sheet5!$A$2:$A$1300,0)),"-"),1)-1),IFERROR(INDEX(Sheet5!$C$2:$C$1300,MATCH($A266,Sheet5!$A$2:$A$1300,0)),"-"))</f>
        <v>-</v>
      </c>
      <c r="D266" s="206">
        <f>IFERROR(INDEX(Lookup!$BG$9:$BG$3000,MATCH($A266,Lookup!$A$9:$A$3000,0)),0)</f>
        <v>0</v>
      </c>
      <c r="E266" s="206">
        <f>IFERROR(INDEX(Lookup!$BF$9:$BF$3000,MATCH($A266,Lookup!$A$9:$A$3000,0)),0)</f>
        <v>0</v>
      </c>
      <c r="F266" s="206">
        <f>IFERROR(INDEX(Lookup!$BE$9:$BE$3000,MATCH($A266,Lookup!$A$9:$A$3000,0)),0)</f>
        <v>0</v>
      </c>
      <c r="G266" s="207"/>
      <c r="H266" s="207"/>
      <c r="I266" s="206">
        <f>IFERROR(INDEX(Lookup!$BJ$9:$BJ$3000,MATCH($A266,Lookup!$A$9:$A$3000,0)),0)</f>
        <v>0</v>
      </c>
      <c r="J266" s="206">
        <f>IFERROR(INDEX(Lookup!$BI$9:$BI$3000,MATCH($A266,Lookup!$A$9:$A$3000,0)),0)</f>
        <v>0</v>
      </c>
      <c r="K266" s="206">
        <f>IFERROR(INDEX(Lookup!$BH$9:$BH$3000,MATCH($A266,Lookup!$A$9:$A$3000,0)),0)</f>
        <v>0</v>
      </c>
      <c r="L266" s="206">
        <f t="shared" si="11"/>
        <v>0</v>
      </c>
      <c r="O266" s="182">
        <f t="shared" si="14"/>
        <v>0</v>
      </c>
    </row>
    <row r="267" spans="1:15" hidden="1" x14ac:dyDescent="0.2">
      <c r="A267" s="182">
        <f>+'07'!A8</f>
        <v>0</v>
      </c>
      <c r="C267" s="182" t="str">
        <f>IFERROR(LEFT(IFERROR(INDEX(Sheet5!$C$2:$C$1300,MATCH($A267,Sheet5!$A$2:$A$1300,0)),"-"),FIND(",",IFERROR(INDEX(Sheet5!$C$2:$C$1300,MATCH($A267,Sheet5!$A$2:$A$1300,0)),"-"),1)-1),IFERROR(INDEX(Sheet5!$C$2:$C$1300,MATCH($A267,Sheet5!$A$2:$A$1300,0)),"-"))</f>
        <v>-</v>
      </c>
      <c r="D267" s="206">
        <f>IFERROR(INDEX(Lookup!$BG$9:$BG$3000,MATCH($A267,Lookup!$A$9:$A$3000,0)),0)</f>
        <v>0</v>
      </c>
      <c r="E267" s="206">
        <f>IFERROR(INDEX(Lookup!$BF$9:$BF$3000,MATCH($A267,Lookup!$A$9:$A$3000,0)),0)</f>
        <v>0</v>
      </c>
      <c r="F267" s="206">
        <f>IFERROR(INDEX(Lookup!$BE$9:$BE$3000,MATCH($A267,Lookup!$A$9:$A$3000,0)),0)</f>
        <v>0</v>
      </c>
      <c r="G267" s="207"/>
      <c r="H267" s="207"/>
      <c r="I267" s="206">
        <f>IFERROR(INDEX(Lookup!$BJ$9:$BJ$3000,MATCH($A267,Lookup!$A$9:$A$3000,0)),0)</f>
        <v>0</v>
      </c>
      <c r="J267" s="206">
        <f>IFERROR(INDEX(Lookup!$BI$9:$BI$3000,MATCH($A267,Lookup!$A$9:$A$3000,0)),0)</f>
        <v>0</v>
      </c>
      <c r="K267" s="206">
        <f>IFERROR(INDEX(Lookup!$BH$9:$BH$3000,MATCH($A267,Lookup!$A$9:$A$3000,0)),0)</f>
        <v>0</v>
      </c>
      <c r="L267" s="206">
        <f t="shared" si="11"/>
        <v>0</v>
      </c>
      <c r="O267" s="182">
        <f t="shared" si="14"/>
        <v>0</v>
      </c>
    </row>
    <row r="268" spans="1:15" hidden="1" x14ac:dyDescent="0.2">
      <c r="A268" s="182">
        <f>+'07'!A9</f>
        <v>0</v>
      </c>
      <c r="C268" s="182" t="str">
        <f>IFERROR(LEFT(IFERROR(INDEX(Sheet5!$C$2:$C$1300,MATCH($A268,Sheet5!$A$2:$A$1300,0)),"-"),FIND(",",IFERROR(INDEX(Sheet5!$C$2:$C$1300,MATCH($A268,Sheet5!$A$2:$A$1300,0)),"-"),1)-1),IFERROR(INDEX(Sheet5!$C$2:$C$1300,MATCH($A268,Sheet5!$A$2:$A$1300,0)),"-"))</f>
        <v>-</v>
      </c>
      <c r="D268" s="206">
        <f>IFERROR(INDEX(Lookup!$BG$9:$BG$3000,MATCH($A268,Lookup!$A$9:$A$3000,0)),0)</f>
        <v>0</v>
      </c>
      <c r="E268" s="206">
        <f>IFERROR(INDEX(Lookup!$BF$9:$BF$3000,MATCH($A268,Lookup!$A$9:$A$3000,0)),0)</f>
        <v>0</v>
      </c>
      <c r="F268" s="206">
        <f>IFERROR(INDEX(Lookup!$BE$9:$BE$3000,MATCH($A268,Lookup!$A$9:$A$3000,0)),0)</f>
        <v>0</v>
      </c>
      <c r="G268" s="207"/>
      <c r="H268" s="207"/>
      <c r="I268" s="206">
        <f>IFERROR(INDEX(Lookup!$BJ$9:$BJ$3000,MATCH($A268,Lookup!$A$9:$A$3000,0)),0)</f>
        <v>0</v>
      </c>
      <c r="J268" s="206">
        <f>IFERROR(INDEX(Lookup!$BI$9:$BI$3000,MATCH($A268,Lookup!$A$9:$A$3000,0)),0)</f>
        <v>0</v>
      </c>
      <c r="K268" s="206">
        <f>IFERROR(INDEX(Lookup!$BH$9:$BH$3000,MATCH($A268,Lookup!$A$9:$A$3000,0)),0)</f>
        <v>0</v>
      </c>
      <c r="L268" s="206">
        <f t="shared" si="11"/>
        <v>0</v>
      </c>
      <c r="O268" s="182">
        <f t="shared" si="14"/>
        <v>0</v>
      </c>
    </row>
    <row r="269" spans="1:15" hidden="1" x14ac:dyDescent="0.2">
      <c r="A269" s="182">
        <f>+'07'!A10</f>
        <v>0</v>
      </c>
      <c r="C269" s="182" t="str">
        <f>IFERROR(LEFT(IFERROR(INDEX(Sheet5!$C$2:$C$1300,MATCH($A269,Sheet5!$A$2:$A$1300,0)),"-"),FIND(",",IFERROR(INDEX(Sheet5!$C$2:$C$1300,MATCH($A269,Sheet5!$A$2:$A$1300,0)),"-"),1)-1),IFERROR(INDEX(Sheet5!$C$2:$C$1300,MATCH($A269,Sheet5!$A$2:$A$1300,0)),"-"))</f>
        <v>-</v>
      </c>
      <c r="D269" s="206">
        <f>IFERROR(INDEX(Lookup!$BG$9:$BG$3000,MATCH($A269,Lookup!$A$9:$A$3000,0)),0)</f>
        <v>0</v>
      </c>
      <c r="E269" s="206">
        <f>IFERROR(INDEX(Lookup!$BF$9:$BF$3000,MATCH($A269,Lookup!$A$9:$A$3000,0)),0)</f>
        <v>0</v>
      </c>
      <c r="F269" s="206">
        <f>IFERROR(INDEX(Lookup!$BE$9:$BE$3000,MATCH($A269,Lookup!$A$9:$A$3000,0)),0)</f>
        <v>0</v>
      </c>
      <c r="G269" s="207"/>
      <c r="H269" s="207"/>
      <c r="I269" s="206">
        <f>IFERROR(INDEX(Lookup!$BJ$9:$BJ$3000,MATCH($A269,Lookup!$A$9:$A$3000,0)),0)</f>
        <v>0</v>
      </c>
      <c r="J269" s="206">
        <f>IFERROR(INDEX(Lookup!$BI$9:$BI$3000,MATCH($A269,Lookup!$A$9:$A$3000,0)),0)</f>
        <v>0</v>
      </c>
      <c r="K269" s="206">
        <f>IFERROR(INDEX(Lookup!$BH$9:$BH$3000,MATCH($A269,Lookup!$A$9:$A$3000,0)),0)</f>
        <v>0</v>
      </c>
      <c r="L269" s="206">
        <f t="shared" si="11"/>
        <v>0</v>
      </c>
      <c r="O269" s="182">
        <f t="shared" si="14"/>
        <v>0</v>
      </c>
    </row>
    <row r="270" spans="1:15" hidden="1" x14ac:dyDescent="0.2">
      <c r="A270" s="182">
        <f>+'07'!A11</f>
        <v>0</v>
      </c>
      <c r="C270" s="182" t="str">
        <f>IFERROR(LEFT(IFERROR(INDEX(Sheet5!$C$2:$C$1300,MATCH($A270,Sheet5!$A$2:$A$1300,0)),"-"),FIND(",",IFERROR(INDEX(Sheet5!$C$2:$C$1300,MATCH($A270,Sheet5!$A$2:$A$1300,0)),"-"),1)-1),IFERROR(INDEX(Sheet5!$C$2:$C$1300,MATCH($A270,Sheet5!$A$2:$A$1300,0)),"-"))</f>
        <v>-</v>
      </c>
      <c r="D270" s="206">
        <f>IFERROR(INDEX(Lookup!$BG$9:$BG$3000,MATCH($A270,Lookup!$A$9:$A$3000,0)),0)</f>
        <v>0</v>
      </c>
      <c r="E270" s="206">
        <f>IFERROR(INDEX(Lookup!$BF$9:$BF$3000,MATCH($A270,Lookup!$A$9:$A$3000,0)),0)</f>
        <v>0</v>
      </c>
      <c r="F270" s="206">
        <f>IFERROR(INDEX(Lookup!$BE$9:$BE$3000,MATCH($A270,Lookup!$A$9:$A$3000,0)),0)</f>
        <v>0</v>
      </c>
      <c r="G270" s="207"/>
      <c r="H270" s="207"/>
      <c r="I270" s="206">
        <f>IFERROR(INDEX(Lookup!$BJ$9:$BJ$3000,MATCH($A270,Lookup!$A$9:$A$3000,0)),0)</f>
        <v>0</v>
      </c>
      <c r="J270" s="206">
        <f>IFERROR(INDEX(Lookup!$BI$9:$BI$3000,MATCH($A270,Lookup!$A$9:$A$3000,0)),0)</f>
        <v>0</v>
      </c>
      <c r="K270" s="206">
        <f>IFERROR(INDEX(Lookup!$BH$9:$BH$3000,MATCH($A270,Lookup!$A$9:$A$3000,0)),0)</f>
        <v>0</v>
      </c>
      <c r="L270" s="206">
        <f t="shared" si="11"/>
        <v>0</v>
      </c>
      <c r="O270" s="182">
        <f t="shared" si="14"/>
        <v>0</v>
      </c>
    </row>
    <row r="271" spans="1:15" hidden="1" x14ac:dyDescent="0.2">
      <c r="A271" s="182">
        <f>+'07'!A12</f>
        <v>0</v>
      </c>
      <c r="C271" s="182" t="str">
        <f>IFERROR(LEFT(IFERROR(INDEX(Sheet5!$C$2:$C$1300,MATCH($A271,Sheet5!$A$2:$A$1300,0)),"-"),FIND(",",IFERROR(INDEX(Sheet5!$C$2:$C$1300,MATCH($A271,Sheet5!$A$2:$A$1300,0)),"-"),1)-1),IFERROR(INDEX(Sheet5!$C$2:$C$1300,MATCH($A271,Sheet5!$A$2:$A$1300,0)),"-"))</f>
        <v>-</v>
      </c>
      <c r="D271" s="206">
        <f>IFERROR(INDEX(Lookup!$BG$9:$BG$3000,MATCH($A271,Lookup!$A$9:$A$3000,0)),0)</f>
        <v>0</v>
      </c>
      <c r="E271" s="206">
        <f>IFERROR(INDEX(Lookup!$BF$9:$BF$3000,MATCH($A271,Lookup!$A$9:$A$3000,0)),0)</f>
        <v>0</v>
      </c>
      <c r="F271" s="206">
        <f>IFERROR(INDEX(Lookup!$BE$9:$BE$3000,MATCH($A271,Lookup!$A$9:$A$3000,0)),0)</f>
        <v>0</v>
      </c>
      <c r="G271" s="207"/>
      <c r="H271" s="207"/>
      <c r="I271" s="206">
        <f>IFERROR(INDEX(Lookup!$BJ$9:$BJ$3000,MATCH($A271,Lookup!$A$9:$A$3000,0)),0)</f>
        <v>0</v>
      </c>
      <c r="J271" s="206">
        <f>IFERROR(INDEX(Lookup!$BI$9:$BI$3000,MATCH($A271,Lookup!$A$9:$A$3000,0)),0)</f>
        <v>0</v>
      </c>
      <c r="K271" s="206">
        <f>IFERROR(INDEX(Lookup!$BH$9:$BH$3000,MATCH($A271,Lookup!$A$9:$A$3000,0)),0)</f>
        <v>0</v>
      </c>
      <c r="L271" s="206">
        <f t="shared" si="11"/>
        <v>0</v>
      </c>
      <c r="O271" s="182">
        <f t="shared" si="14"/>
        <v>0</v>
      </c>
    </row>
    <row r="272" spans="1:15" hidden="1" x14ac:dyDescent="0.2">
      <c r="A272" s="182">
        <f>+'07'!A13</f>
        <v>0</v>
      </c>
      <c r="C272" s="182" t="str">
        <f>IFERROR(LEFT(IFERROR(INDEX(Sheet5!$C$2:$C$1300,MATCH($A272,Sheet5!$A$2:$A$1300,0)),"-"),FIND(",",IFERROR(INDEX(Sheet5!$C$2:$C$1300,MATCH($A272,Sheet5!$A$2:$A$1300,0)),"-"),1)-1),IFERROR(INDEX(Sheet5!$C$2:$C$1300,MATCH($A272,Sheet5!$A$2:$A$1300,0)),"-"))</f>
        <v>-</v>
      </c>
      <c r="D272" s="206">
        <f>IFERROR(INDEX(Lookup!$BG$9:$BG$3000,MATCH($A272,Lookup!$A$9:$A$3000,0)),0)</f>
        <v>0</v>
      </c>
      <c r="E272" s="206">
        <f>IFERROR(INDEX(Lookup!$BF$9:$BF$3000,MATCH($A272,Lookup!$A$9:$A$3000,0)),0)</f>
        <v>0</v>
      </c>
      <c r="F272" s="206">
        <f>IFERROR(INDEX(Lookup!$BE$9:$BE$3000,MATCH($A272,Lookup!$A$9:$A$3000,0)),0)</f>
        <v>0</v>
      </c>
      <c r="G272" s="207"/>
      <c r="H272" s="207"/>
      <c r="I272" s="206">
        <f>IFERROR(INDEX(Lookup!$BJ$9:$BJ$3000,MATCH($A272,Lookup!$A$9:$A$3000,0)),0)</f>
        <v>0</v>
      </c>
      <c r="J272" s="206">
        <f>IFERROR(INDEX(Lookup!$BI$9:$BI$3000,MATCH($A272,Lookup!$A$9:$A$3000,0)),0)</f>
        <v>0</v>
      </c>
      <c r="K272" s="206">
        <f>IFERROR(INDEX(Lookup!$BH$9:$BH$3000,MATCH($A272,Lookup!$A$9:$A$3000,0)),0)</f>
        <v>0</v>
      </c>
      <c r="L272" s="206">
        <f t="shared" si="11"/>
        <v>0</v>
      </c>
      <c r="O272" s="182">
        <f t="shared" si="14"/>
        <v>0</v>
      </c>
    </row>
    <row r="273" spans="1:15" hidden="1" x14ac:dyDescent="0.2">
      <c r="A273" s="182">
        <f>+'07'!A14</f>
        <v>0</v>
      </c>
      <c r="C273" s="182" t="str">
        <f>IFERROR(LEFT(IFERROR(INDEX(Sheet5!$C$2:$C$1300,MATCH($A273,Sheet5!$A$2:$A$1300,0)),"-"),FIND(",",IFERROR(INDEX(Sheet5!$C$2:$C$1300,MATCH($A273,Sheet5!$A$2:$A$1300,0)),"-"),1)-1),IFERROR(INDEX(Sheet5!$C$2:$C$1300,MATCH($A273,Sheet5!$A$2:$A$1300,0)),"-"))</f>
        <v>-</v>
      </c>
      <c r="D273" s="206">
        <f>IFERROR(INDEX(Lookup!$BG$9:$BG$3000,MATCH($A273,Lookup!$A$9:$A$3000,0)),0)</f>
        <v>0</v>
      </c>
      <c r="E273" s="206">
        <f>IFERROR(INDEX(Lookup!$BF$9:$BF$3000,MATCH($A273,Lookup!$A$9:$A$3000,0)),0)</f>
        <v>0</v>
      </c>
      <c r="F273" s="206">
        <f>IFERROR(INDEX(Lookup!$BE$9:$BE$3000,MATCH($A273,Lookup!$A$9:$A$3000,0)),0)</f>
        <v>0</v>
      </c>
      <c r="G273" s="207"/>
      <c r="H273" s="207"/>
      <c r="I273" s="206">
        <f>IFERROR(INDEX(Lookup!$BJ$9:$BJ$3000,MATCH($A273,Lookup!$A$9:$A$3000,0)),0)</f>
        <v>0</v>
      </c>
      <c r="J273" s="206">
        <f>IFERROR(INDEX(Lookup!$BI$9:$BI$3000,MATCH($A273,Lookup!$A$9:$A$3000,0)),0)</f>
        <v>0</v>
      </c>
      <c r="K273" s="206">
        <f>IFERROR(INDEX(Lookup!$BH$9:$BH$3000,MATCH($A273,Lookup!$A$9:$A$3000,0)),0)</f>
        <v>0</v>
      </c>
      <c r="L273" s="206">
        <f t="shared" si="11"/>
        <v>0</v>
      </c>
      <c r="O273" s="182">
        <f t="shared" si="14"/>
        <v>0</v>
      </c>
    </row>
    <row r="274" spans="1:15" hidden="1" x14ac:dyDescent="0.2">
      <c r="A274" s="182">
        <f>+'07'!A15</f>
        <v>0</v>
      </c>
      <c r="C274" s="182" t="str">
        <f>IFERROR(LEFT(IFERROR(INDEX(Sheet5!$C$2:$C$1300,MATCH($A274,Sheet5!$A$2:$A$1300,0)),"-"),FIND(",",IFERROR(INDEX(Sheet5!$C$2:$C$1300,MATCH($A274,Sheet5!$A$2:$A$1300,0)),"-"),1)-1),IFERROR(INDEX(Sheet5!$C$2:$C$1300,MATCH($A274,Sheet5!$A$2:$A$1300,0)),"-"))</f>
        <v>-</v>
      </c>
      <c r="D274" s="206">
        <f>IFERROR(INDEX(Lookup!$BG$9:$BG$3000,MATCH($A274,Lookup!$A$9:$A$3000,0)),0)</f>
        <v>0</v>
      </c>
      <c r="E274" s="206">
        <f>IFERROR(INDEX(Lookup!$BF$9:$BF$3000,MATCH($A274,Lookup!$A$9:$A$3000,0)),0)</f>
        <v>0</v>
      </c>
      <c r="F274" s="206">
        <f>IFERROR(INDEX(Lookup!$BE$9:$BE$3000,MATCH($A274,Lookup!$A$9:$A$3000,0)),0)</f>
        <v>0</v>
      </c>
      <c r="G274" s="207"/>
      <c r="H274" s="207"/>
      <c r="I274" s="206">
        <f>IFERROR(INDEX(Lookup!$BJ$9:$BJ$3000,MATCH($A274,Lookup!$A$9:$A$3000,0)),0)</f>
        <v>0</v>
      </c>
      <c r="J274" s="206">
        <f>IFERROR(INDEX(Lookup!$BI$9:$BI$3000,MATCH($A274,Lookup!$A$9:$A$3000,0)),0)</f>
        <v>0</v>
      </c>
      <c r="K274" s="206">
        <f>IFERROR(INDEX(Lookup!$BH$9:$BH$3000,MATCH($A274,Lookup!$A$9:$A$3000,0)),0)</f>
        <v>0</v>
      </c>
      <c r="L274" s="206">
        <f t="shared" si="11"/>
        <v>0</v>
      </c>
      <c r="O274" s="182">
        <f t="shared" si="14"/>
        <v>0</v>
      </c>
    </row>
    <row r="275" spans="1:15" hidden="1" x14ac:dyDescent="0.2">
      <c r="A275" s="182">
        <f>+'07'!A16</f>
        <v>0</v>
      </c>
      <c r="C275" s="182" t="str">
        <f>IFERROR(LEFT(IFERROR(INDEX(Sheet5!$C$2:$C$1300,MATCH($A275,Sheet5!$A$2:$A$1300,0)),"-"),FIND(",",IFERROR(INDEX(Sheet5!$C$2:$C$1300,MATCH($A275,Sheet5!$A$2:$A$1300,0)),"-"),1)-1),IFERROR(INDEX(Sheet5!$C$2:$C$1300,MATCH($A275,Sheet5!$A$2:$A$1300,0)),"-"))</f>
        <v>-</v>
      </c>
      <c r="D275" s="206">
        <f>IFERROR(INDEX(Lookup!$BG$9:$BG$3000,MATCH($A275,Lookup!$A$9:$A$3000,0)),0)</f>
        <v>0</v>
      </c>
      <c r="E275" s="206">
        <f>IFERROR(INDEX(Lookup!$BF$9:$BF$3000,MATCH($A275,Lookup!$A$9:$A$3000,0)),0)</f>
        <v>0</v>
      </c>
      <c r="F275" s="206">
        <f>IFERROR(INDEX(Lookup!$BE$9:$BE$3000,MATCH($A275,Lookup!$A$9:$A$3000,0)),0)</f>
        <v>0</v>
      </c>
      <c r="G275" s="207"/>
      <c r="H275" s="207"/>
      <c r="I275" s="206">
        <f>IFERROR(INDEX(Lookup!$BJ$9:$BJ$3000,MATCH($A275,Lookup!$A$9:$A$3000,0)),0)</f>
        <v>0</v>
      </c>
      <c r="J275" s="206">
        <f>IFERROR(INDEX(Lookup!$BI$9:$BI$3000,MATCH($A275,Lookup!$A$9:$A$3000,0)),0)</f>
        <v>0</v>
      </c>
      <c r="K275" s="206">
        <f>IFERROR(INDEX(Lookup!$BH$9:$BH$3000,MATCH($A275,Lookup!$A$9:$A$3000,0)),0)</f>
        <v>0</v>
      </c>
      <c r="L275" s="206">
        <f t="shared" si="11"/>
        <v>0</v>
      </c>
      <c r="O275" s="182">
        <f t="shared" si="14"/>
        <v>0</v>
      </c>
    </row>
    <row r="276" spans="1:15" hidden="1" x14ac:dyDescent="0.2">
      <c r="A276" s="182">
        <f>+'07'!A17</f>
        <v>0</v>
      </c>
      <c r="C276" s="182" t="str">
        <f>IFERROR(LEFT(IFERROR(INDEX(Sheet5!$C$2:$C$1300,MATCH($A276,Sheet5!$A$2:$A$1300,0)),"-"),FIND(",",IFERROR(INDEX(Sheet5!$C$2:$C$1300,MATCH($A276,Sheet5!$A$2:$A$1300,0)),"-"),1)-1),IFERROR(INDEX(Sheet5!$C$2:$C$1300,MATCH($A276,Sheet5!$A$2:$A$1300,0)),"-"))</f>
        <v>-</v>
      </c>
      <c r="D276" s="206">
        <f>IFERROR(INDEX(Lookup!$BG$9:$BG$3000,MATCH($A276,Lookup!$A$9:$A$3000,0)),0)</f>
        <v>0</v>
      </c>
      <c r="E276" s="206">
        <f>IFERROR(INDEX(Lookup!$BF$9:$BF$3000,MATCH($A276,Lookup!$A$9:$A$3000,0)),0)</f>
        <v>0</v>
      </c>
      <c r="F276" s="206">
        <f>IFERROR(INDEX(Lookup!$BE$9:$BE$3000,MATCH($A276,Lookup!$A$9:$A$3000,0)),0)</f>
        <v>0</v>
      </c>
      <c r="G276" s="207"/>
      <c r="H276" s="207"/>
      <c r="I276" s="206">
        <f>IFERROR(INDEX(Lookup!$BJ$9:$BJ$3000,MATCH($A276,Lookup!$A$9:$A$3000,0)),0)</f>
        <v>0</v>
      </c>
      <c r="J276" s="206">
        <f>IFERROR(INDEX(Lookup!$BI$9:$BI$3000,MATCH($A276,Lookup!$A$9:$A$3000,0)),0)</f>
        <v>0</v>
      </c>
      <c r="K276" s="206">
        <f>IFERROR(INDEX(Lookup!$BH$9:$BH$3000,MATCH($A276,Lookup!$A$9:$A$3000,0)),0)</f>
        <v>0</v>
      </c>
      <c r="L276" s="206">
        <f t="shared" si="11"/>
        <v>0</v>
      </c>
      <c r="O276" s="182">
        <f t="shared" si="14"/>
        <v>0</v>
      </c>
    </row>
    <row r="277" spans="1:15" hidden="1" x14ac:dyDescent="0.2">
      <c r="A277" s="214"/>
      <c r="B277" s="214"/>
      <c r="C277" s="214" t="s">
        <v>1063</v>
      </c>
      <c r="D277" s="212">
        <f>SUM(D261:D276)</f>
        <v>0</v>
      </c>
      <c r="E277" s="212">
        <f>SUM(E261:E276)</f>
        <v>0</v>
      </c>
      <c r="F277" s="212">
        <f>SUM(F261:F276)</f>
        <v>0</v>
      </c>
      <c r="G277" s="213"/>
      <c r="H277" s="213"/>
      <c r="I277" s="212">
        <f>SUM(I261:I276)</f>
        <v>0</v>
      </c>
      <c r="J277" s="212">
        <f>SUM(J261:J276)</f>
        <v>0</v>
      </c>
      <c r="K277" s="212">
        <f>SUM(K261:K276)</f>
        <v>0</v>
      </c>
      <c r="L277" s="212">
        <f>SUM(L261:L276)</f>
        <v>0</v>
      </c>
      <c r="O277" s="182">
        <f t="shared" si="14"/>
        <v>0</v>
      </c>
    </row>
    <row r="278" spans="1:15" hidden="1" x14ac:dyDescent="0.2">
      <c r="C278" s="208" t="s">
        <v>1054</v>
      </c>
      <c r="L278" s="206"/>
      <c r="O278" s="182">
        <f t="shared" si="14"/>
        <v>0</v>
      </c>
    </row>
    <row r="279" spans="1:15" x14ac:dyDescent="0.2">
      <c r="A279" s="182" t="str">
        <f>+'08'!A2</f>
        <v>21100-A01</v>
      </c>
      <c r="C279" s="182" t="str">
        <f>IFERROR(LEFT(IFERROR(INDEX(Sheet5!$C$2:$C$1300,MATCH($A279,Sheet5!$A$2:$A$1300,0)),"-"),FIND(",",IFERROR(INDEX(Sheet5!$C$2:$C$1300,MATCH($A279,Sheet5!$A$2:$A$1300,0)),"-"),1)-1),IFERROR(INDEX(Sheet5!$C$2:$C$1300,MATCH($A279,Sheet5!$A$2:$A$1300,0)),"-"))</f>
        <v xml:space="preserve">Management Fee - Gobal Intertrade-6 Circuit Dr              </v>
      </c>
      <c r="D279" s="206">
        <f>IFERROR(INDEX(Lookup!$BG$9:$BG$3000,MATCH($A279,Lookup!$A$9:$A$3000,0)),0)</f>
        <v>0</v>
      </c>
      <c r="E279" s="206">
        <f>IFERROR(INDEX(Lookup!$BF$9:$BF$3000,MATCH($A279,Lookup!$A$9:$A$3000,0)),0)</f>
        <v>0</v>
      </c>
      <c r="F279" s="206">
        <f>IFERROR(INDEX(Lookup!$BE$9:$BE$3000,MATCH($A279,Lookup!$A$9:$A$3000,0)),0)</f>
        <v>0</v>
      </c>
      <c r="G279" s="207"/>
      <c r="H279" s="207"/>
      <c r="I279" s="206">
        <f>IFERROR(INDEX(Lookup!$BJ$9:$BJ$3000,MATCH($A279,Lookup!$A$9:$A$3000,0)),0)</f>
        <v>0</v>
      </c>
      <c r="J279" s="206">
        <f>IFERROR(INDEX(Lookup!$BI$9:$BI$3000,MATCH($A279,Lookup!$A$9:$A$3000,0)),0)</f>
        <v>0</v>
      </c>
      <c r="K279" s="206">
        <f>IFERROR(INDEX(Lookup!$BH$9:$BH$3000,MATCH($A279,Lookup!$A$9:$A$3000,0)),0)</f>
        <v>0</v>
      </c>
      <c r="L279" s="206">
        <f t="shared" ref="L279:L299" si="15">K279-J279</f>
        <v>0</v>
      </c>
      <c r="O279" s="182">
        <f t="shared" si="14"/>
        <v>1</v>
      </c>
    </row>
    <row r="280" spans="1:15" x14ac:dyDescent="0.2">
      <c r="A280" s="182" t="str">
        <f>+'08'!A3</f>
        <v>21100-A02</v>
      </c>
      <c r="C280" s="182" t="str">
        <f>IFERROR(LEFT(IFERROR(INDEX(Sheet5!$C$2:$C$1300,MATCH($A280,Sheet5!$A$2:$A$1300,0)),"-"),FIND(",",IFERROR(INDEX(Sheet5!$C$2:$C$1300,MATCH($A280,Sheet5!$A$2:$A$1300,0)),"-"),1)-1),IFERROR(INDEX(Sheet5!$C$2:$C$1300,MATCH($A280,Sheet5!$A$2:$A$1300,0)),"-"))</f>
        <v xml:space="preserve">Management Fee - Gobal Intertrade-200 East Tce              </v>
      </c>
      <c r="D280" s="206">
        <f>IFERROR(INDEX(Lookup!$BG$9:$BG$3000,MATCH($A280,Lookup!$A$9:$A$3000,0)),0)</f>
        <v>0</v>
      </c>
      <c r="E280" s="206">
        <f>IFERROR(INDEX(Lookup!$BF$9:$BF$3000,MATCH($A280,Lookup!$A$9:$A$3000,0)),0)</f>
        <v>0</v>
      </c>
      <c r="F280" s="206">
        <f>IFERROR(INDEX(Lookup!$BE$9:$BE$3000,MATCH($A280,Lookup!$A$9:$A$3000,0)),0)</f>
        <v>0</v>
      </c>
      <c r="G280" s="207"/>
      <c r="H280" s="207"/>
      <c r="I280" s="206">
        <f>IFERROR(INDEX(Lookup!$BJ$9:$BJ$3000,MATCH($A280,Lookup!$A$9:$A$3000,0)),0)</f>
        <v>0</v>
      </c>
      <c r="J280" s="206">
        <f>IFERROR(INDEX(Lookup!$BI$9:$BI$3000,MATCH($A280,Lookup!$A$9:$A$3000,0)),0)</f>
        <v>0</v>
      </c>
      <c r="K280" s="206">
        <f>IFERROR(INDEX(Lookup!$BH$9:$BH$3000,MATCH($A280,Lookup!$A$9:$A$3000,0)),0)</f>
        <v>0</v>
      </c>
      <c r="L280" s="206">
        <f t="shared" si="15"/>
        <v>0</v>
      </c>
      <c r="O280" s="182">
        <f t="shared" si="14"/>
        <v>1</v>
      </c>
    </row>
    <row r="281" spans="1:15" x14ac:dyDescent="0.2">
      <c r="A281" s="182" t="str">
        <f>+'08'!A4</f>
        <v>21100-A03</v>
      </c>
      <c r="C281" s="182" t="str">
        <f>IFERROR(LEFT(IFERROR(INDEX(Sheet5!$C$2:$C$1300,MATCH($A281,Sheet5!$A$2:$A$1300,0)),"-"),FIND(",",IFERROR(INDEX(Sheet5!$C$2:$C$1300,MATCH($A281,Sheet5!$A$2:$A$1300,0)),"-"),1)-1),IFERROR(INDEX(Sheet5!$C$2:$C$1300,MATCH($A281,Sheet5!$A$2:$A$1300,0)),"-"))</f>
        <v xml:space="preserve">Management Fee - Gobal Intertrade-33 Franklin St            </v>
      </c>
      <c r="D281" s="206">
        <f>IFERROR(INDEX(Lookup!$BG$9:$BG$3000,MATCH($A281,Lookup!$A$9:$A$3000,0)),0)</f>
        <v>0</v>
      </c>
      <c r="E281" s="206">
        <f>IFERROR(INDEX(Lookup!$BF$9:$BF$3000,MATCH($A281,Lookup!$A$9:$A$3000,0)),0)</f>
        <v>0</v>
      </c>
      <c r="F281" s="206">
        <f>IFERROR(INDEX(Lookup!$BE$9:$BE$3000,MATCH($A281,Lookup!$A$9:$A$3000,0)),0)</f>
        <v>0</v>
      </c>
      <c r="G281" s="207"/>
      <c r="H281" s="207"/>
      <c r="I281" s="206">
        <f>IFERROR(INDEX(Lookup!$BJ$9:$BJ$3000,MATCH($A281,Lookup!$A$9:$A$3000,0)),0)</f>
        <v>0</v>
      </c>
      <c r="J281" s="206">
        <f>IFERROR(INDEX(Lookup!$BI$9:$BI$3000,MATCH($A281,Lookup!$A$9:$A$3000,0)),0)</f>
        <v>0</v>
      </c>
      <c r="K281" s="206">
        <f>IFERROR(INDEX(Lookup!$BH$9:$BH$3000,MATCH($A281,Lookup!$A$9:$A$3000,0)),0)</f>
        <v>0</v>
      </c>
      <c r="L281" s="206">
        <f t="shared" si="15"/>
        <v>0</v>
      </c>
      <c r="O281" s="182">
        <f t="shared" si="14"/>
        <v>1</v>
      </c>
    </row>
    <row r="282" spans="1:15" x14ac:dyDescent="0.2">
      <c r="A282" s="182" t="str">
        <f>+'08'!A5</f>
        <v>21100-A04</v>
      </c>
      <c r="C282" s="182" t="str">
        <f>IFERROR(LEFT(IFERROR(INDEX(Sheet5!$C$2:$C$1300,MATCH($A282,Sheet5!$A$2:$A$1300,0)),"-"),FIND(",",IFERROR(INDEX(Sheet5!$C$2:$C$1300,MATCH($A282,Sheet5!$A$2:$A$1300,0)),"-"),1)-1),IFERROR(INDEX(Sheet5!$C$2:$C$1300,MATCH($A282,Sheet5!$A$2:$A$1300,0)),"-"))</f>
        <v xml:space="preserve">Management Fee - Gobal Intertrade-174 Fullarton Rd          </v>
      </c>
      <c r="D282" s="206">
        <f>IFERROR(INDEX(Lookup!$BG$9:$BG$3000,MATCH($A282,Lookup!$A$9:$A$3000,0)),0)</f>
        <v>0</v>
      </c>
      <c r="E282" s="206">
        <f>IFERROR(INDEX(Lookup!$BF$9:$BF$3000,MATCH($A282,Lookup!$A$9:$A$3000,0)),0)</f>
        <v>0</v>
      </c>
      <c r="F282" s="206">
        <f>IFERROR(INDEX(Lookup!$BE$9:$BE$3000,MATCH($A282,Lookup!$A$9:$A$3000,0)),0)</f>
        <v>0</v>
      </c>
      <c r="G282" s="207"/>
      <c r="H282" s="207"/>
      <c r="I282" s="206">
        <f>IFERROR(INDEX(Lookup!$BJ$9:$BJ$3000,MATCH($A282,Lookup!$A$9:$A$3000,0)),0)</f>
        <v>0</v>
      </c>
      <c r="J282" s="206">
        <f>IFERROR(INDEX(Lookup!$BI$9:$BI$3000,MATCH($A282,Lookup!$A$9:$A$3000,0)),0)</f>
        <v>0</v>
      </c>
      <c r="K282" s="206">
        <f>IFERROR(INDEX(Lookup!$BH$9:$BH$3000,MATCH($A282,Lookup!$A$9:$A$3000,0)),0)</f>
        <v>0</v>
      </c>
      <c r="L282" s="206">
        <f t="shared" si="15"/>
        <v>0</v>
      </c>
      <c r="O282" s="182">
        <f t="shared" si="14"/>
        <v>1</v>
      </c>
    </row>
    <row r="283" spans="1:15" x14ac:dyDescent="0.2">
      <c r="A283" s="182" t="str">
        <f>+'08'!A6</f>
        <v>21100-A05</v>
      </c>
      <c r="C283" s="182" t="str">
        <f>IFERROR(LEFT(IFERROR(INDEX(Sheet5!$C$2:$C$1300,MATCH($A283,Sheet5!$A$2:$A$1300,0)),"-"),FIND(",",IFERROR(INDEX(Sheet5!$C$2:$C$1300,MATCH($A283,Sheet5!$A$2:$A$1300,0)),"-"),1)-1),IFERROR(INDEX(Sheet5!$C$2:$C$1300,MATCH($A283,Sheet5!$A$2:$A$1300,0)),"-"))</f>
        <v xml:space="preserve">Management Fee - Gobal Intertrade-26a Grote St              </v>
      </c>
      <c r="D283" s="206">
        <f>IFERROR(INDEX(Lookup!$BG$9:$BG$3000,MATCH($A283,Lookup!$A$9:$A$3000,0)),0)</f>
        <v>0</v>
      </c>
      <c r="E283" s="206">
        <f>IFERROR(INDEX(Lookup!$BF$9:$BF$3000,MATCH($A283,Lookup!$A$9:$A$3000,0)),0)</f>
        <v>0</v>
      </c>
      <c r="F283" s="206">
        <f>IFERROR(INDEX(Lookup!$BE$9:$BE$3000,MATCH($A283,Lookup!$A$9:$A$3000,0)),0)</f>
        <v>0</v>
      </c>
      <c r="G283" s="207"/>
      <c r="H283" s="207"/>
      <c r="I283" s="206">
        <f>IFERROR(INDEX(Lookup!$BJ$9:$BJ$3000,MATCH($A283,Lookup!$A$9:$A$3000,0)),0)</f>
        <v>0</v>
      </c>
      <c r="J283" s="206">
        <f>IFERROR(INDEX(Lookup!$BI$9:$BI$3000,MATCH($A283,Lookup!$A$9:$A$3000,0)),0)</f>
        <v>0</v>
      </c>
      <c r="K283" s="206">
        <f>IFERROR(INDEX(Lookup!$BH$9:$BH$3000,MATCH($A283,Lookup!$A$9:$A$3000,0)),0)</f>
        <v>0</v>
      </c>
      <c r="L283" s="206">
        <f t="shared" si="15"/>
        <v>0</v>
      </c>
      <c r="O283" s="182">
        <f t="shared" si="14"/>
        <v>1</v>
      </c>
    </row>
    <row r="284" spans="1:15" x14ac:dyDescent="0.2">
      <c r="A284" s="182" t="str">
        <f>+'08'!A7</f>
        <v>21100-A06</v>
      </c>
      <c r="C284" s="182" t="str">
        <f>IFERROR(LEFT(IFERROR(INDEX(Sheet5!$C$2:$C$1300,MATCH($A284,Sheet5!$A$2:$A$1300,0)),"-"),FIND(",",IFERROR(INDEX(Sheet5!$C$2:$C$1300,MATCH($A284,Sheet5!$A$2:$A$1300,0)),"-"),1)-1),IFERROR(INDEX(Sheet5!$C$2:$C$1300,MATCH($A284,Sheet5!$A$2:$A$1300,0)),"-"))</f>
        <v xml:space="preserve">Management Fee - Gobal Intertrade-31 Franklin St            </v>
      </c>
      <c r="D284" s="206">
        <f>IFERROR(INDEX(Lookup!$BG$9:$BG$3000,MATCH($A284,Lookup!$A$9:$A$3000,0)),0)</f>
        <v>0</v>
      </c>
      <c r="E284" s="206">
        <f>IFERROR(INDEX(Lookup!$BF$9:$BF$3000,MATCH($A284,Lookup!$A$9:$A$3000,0)),0)</f>
        <v>0</v>
      </c>
      <c r="F284" s="206">
        <f>IFERROR(INDEX(Lookup!$BE$9:$BE$3000,MATCH($A284,Lookup!$A$9:$A$3000,0)),0)</f>
        <v>0</v>
      </c>
      <c r="G284" s="207"/>
      <c r="H284" s="207"/>
      <c r="I284" s="206">
        <f>IFERROR(INDEX(Lookup!$BJ$9:$BJ$3000,MATCH($A284,Lookup!$A$9:$A$3000,0)),0)</f>
        <v>0</v>
      </c>
      <c r="J284" s="206">
        <f>IFERROR(INDEX(Lookup!$BI$9:$BI$3000,MATCH($A284,Lookup!$A$9:$A$3000,0)),0)</f>
        <v>0</v>
      </c>
      <c r="K284" s="206">
        <f>IFERROR(INDEX(Lookup!$BH$9:$BH$3000,MATCH($A284,Lookup!$A$9:$A$3000,0)),0)</f>
        <v>0</v>
      </c>
      <c r="L284" s="206">
        <f t="shared" si="15"/>
        <v>0</v>
      </c>
      <c r="O284" s="182">
        <f t="shared" si="14"/>
        <v>1</v>
      </c>
    </row>
    <row r="285" spans="1:15" x14ac:dyDescent="0.2">
      <c r="A285" s="182" t="str">
        <f>+'08'!A8</f>
        <v>21100-A07</v>
      </c>
      <c r="C285" s="182" t="str">
        <f>IFERROR(LEFT(IFERROR(INDEX(Sheet5!$C$2:$C$1300,MATCH($A285,Sheet5!$A$2:$A$1300,0)),"-"),FIND(",",IFERROR(INDEX(Sheet5!$C$2:$C$1300,MATCH($A285,Sheet5!$A$2:$A$1300,0)),"-"),1)-1),IFERROR(INDEX(Sheet5!$C$2:$C$1300,MATCH($A285,Sheet5!$A$2:$A$1300,0)),"-"))</f>
        <v xml:space="preserve">Management Fee - Gobal Intertrade-25 Franklin St            </v>
      </c>
      <c r="D285" s="206">
        <f>IFERROR(INDEX(Lookup!$BG$9:$BG$3000,MATCH($A285,Lookup!$A$9:$A$3000,0)),0)</f>
        <v>0</v>
      </c>
      <c r="E285" s="206">
        <f>IFERROR(INDEX(Lookup!$BF$9:$BF$3000,MATCH($A285,Lookup!$A$9:$A$3000,0)),0)</f>
        <v>0</v>
      </c>
      <c r="F285" s="206">
        <f>IFERROR(INDEX(Lookup!$BE$9:$BE$3000,MATCH($A285,Lookup!$A$9:$A$3000,0)),0)</f>
        <v>0</v>
      </c>
      <c r="G285" s="207"/>
      <c r="H285" s="207"/>
      <c r="I285" s="206">
        <f>IFERROR(INDEX(Lookup!$BJ$9:$BJ$3000,MATCH($A285,Lookup!$A$9:$A$3000,0)),0)</f>
        <v>0</v>
      </c>
      <c r="J285" s="206">
        <f>IFERROR(INDEX(Lookup!$BI$9:$BI$3000,MATCH($A285,Lookup!$A$9:$A$3000,0)),0)</f>
        <v>0</v>
      </c>
      <c r="K285" s="206">
        <f>IFERROR(INDEX(Lookup!$BH$9:$BH$3000,MATCH($A285,Lookup!$A$9:$A$3000,0)),0)</f>
        <v>0</v>
      </c>
      <c r="L285" s="206">
        <f t="shared" si="15"/>
        <v>0</v>
      </c>
      <c r="O285" s="182">
        <f t="shared" si="14"/>
        <v>1</v>
      </c>
    </row>
    <row r="286" spans="1:15" x14ac:dyDescent="0.2">
      <c r="A286" s="182" t="str">
        <f>+'08'!A9</f>
        <v>21100-A08</v>
      </c>
      <c r="C286" s="182" t="str">
        <f>IFERROR(LEFT(IFERROR(INDEX(Sheet5!$C$2:$C$1300,MATCH($A286,Sheet5!$A$2:$A$1300,0)),"-"),FIND(",",IFERROR(INDEX(Sheet5!$C$2:$C$1300,MATCH($A286,Sheet5!$A$2:$A$1300,0)),"-"),1)-1),IFERROR(INDEX(Sheet5!$C$2:$C$1300,MATCH($A286,Sheet5!$A$2:$A$1300,0)),"-"))</f>
        <v xml:space="preserve">Management Fee - Gobal Intertrade-23 Frankin St             </v>
      </c>
      <c r="D286" s="206">
        <f>IFERROR(INDEX(Lookup!$BG$9:$BG$3000,MATCH($A286,Lookup!$A$9:$A$3000,0)),0)</f>
        <v>0</v>
      </c>
      <c r="E286" s="206">
        <f>IFERROR(INDEX(Lookup!$BF$9:$BF$3000,MATCH($A286,Lookup!$A$9:$A$3000,0)),0)</f>
        <v>0</v>
      </c>
      <c r="F286" s="206">
        <f>IFERROR(INDEX(Lookup!$BE$9:$BE$3000,MATCH($A286,Lookup!$A$9:$A$3000,0)),0)</f>
        <v>0</v>
      </c>
      <c r="G286" s="207"/>
      <c r="H286" s="207"/>
      <c r="I286" s="206">
        <f>IFERROR(INDEX(Lookup!$BJ$9:$BJ$3000,MATCH($A286,Lookup!$A$9:$A$3000,0)),0)</f>
        <v>0</v>
      </c>
      <c r="J286" s="206">
        <f>IFERROR(INDEX(Lookup!$BI$9:$BI$3000,MATCH($A286,Lookup!$A$9:$A$3000,0)),0)</f>
        <v>0</v>
      </c>
      <c r="K286" s="206">
        <f>IFERROR(INDEX(Lookup!$BH$9:$BH$3000,MATCH($A286,Lookup!$A$9:$A$3000,0)),0)</f>
        <v>0</v>
      </c>
      <c r="L286" s="206">
        <f t="shared" si="15"/>
        <v>0</v>
      </c>
      <c r="O286" s="182">
        <f t="shared" si="14"/>
        <v>1</v>
      </c>
    </row>
    <row r="287" spans="1:15" x14ac:dyDescent="0.2">
      <c r="A287" s="182" t="str">
        <f>+'08'!A10</f>
        <v>21100-A09</v>
      </c>
      <c r="C287" s="182" t="str">
        <f>IFERROR(LEFT(IFERROR(INDEX(Sheet5!$C$2:$C$1300,MATCH($A287,Sheet5!$A$2:$A$1300,0)),"-"),FIND(",",IFERROR(INDEX(Sheet5!$C$2:$C$1300,MATCH($A287,Sheet5!$A$2:$A$1300,0)),"-"),1)-1),IFERROR(INDEX(Sheet5!$C$2:$C$1300,MATCH($A287,Sheet5!$A$2:$A$1300,0)),"-"))</f>
        <v xml:space="preserve">Management Fee - Gobal Intertrade-11 Franklin St            </v>
      </c>
      <c r="D287" s="206">
        <f>IFERROR(INDEX(Lookup!$BG$9:$BG$3000,MATCH($A287,Lookup!$A$9:$A$3000,0)),0)</f>
        <v>0</v>
      </c>
      <c r="E287" s="206">
        <f>IFERROR(INDEX(Lookup!$BF$9:$BF$3000,MATCH($A287,Lookup!$A$9:$A$3000,0)),0)</f>
        <v>0</v>
      </c>
      <c r="F287" s="206">
        <f>IFERROR(INDEX(Lookup!$BE$9:$BE$3000,MATCH($A287,Lookup!$A$9:$A$3000,0)),0)</f>
        <v>0</v>
      </c>
      <c r="G287" s="207"/>
      <c r="H287" s="207"/>
      <c r="I287" s="206">
        <f>IFERROR(INDEX(Lookup!$BJ$9:$BJ$3000,MATCH($A287,Lookup!$A$9:$A$3000,0)),0)</f>
        <v>0</v>
      </c>
      <c r="J287" s="206">
        <f>IFERROR(INDEX(Lookup!$BI$9:$BI$3000,MATCH($A287,Lookup!$A$9:$A$3000,0)),0)</f>
        <v>0</v>
      </c>
      <c r="K287" s="206">
        <f>IFERROR(INDEX(Lookup!$BH$9:$BH$3000,MATCH($A287,Lookup!$A$9:$A$3000,0)),0)</f>
        <v>0</v>
      </c>
      <c r="L287" s="206">
        <f t="shared" si="15"/>
        <v>0</v>
      </c>
      <c r="O287" s="182">
        <f t="shared" si="14"/>
        <v>1</v>
      </c>
    </row>
    <row r="288" spans="1:15" x14ac:dyDescent="0.2">
      <c r="A288" s="182" t="str">
        <f>+'08'!A11</f>
        <v>21100-A10</v>
      </c>
      <c r="C288" s="182" t="str">
        <f>IFERROR(LEFT(IFERROR(INDEX(Sheet5!$C$2:$C$1300,MATCH($A288,Sheet5!$A$2:$A$1300,0)),"-"),FIND(",",IFERROR(INDEX(Sheet5!$C$2:$C$1300,MATCH($A288,Sheet5!$A$2:$A$1300,0)),"-"),1)-1),IFERROR(INDEX(Sheet5!$C$2:$C$1300,MATCH($A288,Sheet5!$A$2:$A$1300,0)),"-"))</f>
        <v xml:space="preserve">Management Fee - Gobal Intertrade-15 Franklin St            </v>
      </c>
      <c r="D288" s="206">
        <f>IFERROR(INDEX(Lookup!$BG$9:$BG$3000,MATCH($A288,Lookup!$A$9:$A$3000,0)),0)</f>
        <v>0</v>
      </c>
      <c r="E288" s="206">
        <f>IFERROR(INDEX(Lookup!$BF$9:$BF$3000,MATCH($A288,Lookup!$A$9:$A$3000,0)),0)</f>
        <v>0</v>
      </c>
      <c r="F288" s="206">
        <f>IFERROR(INDEX(Lookup!$BE$9:$BE$3000,MATCH($A288,Lookup!$A$9:$A$3000,0)),0)</f>
        <v>0</v>
      </c>
      <c r="G288" s="207"/>
      <c r="H288" s="207"/>
      <c r="I288" s="206">
        <f>IFERROR(INDEX(Lookup!$BJ$9:$BJ$3000,MATCH($A288,Lookup!$A$9:$A$3000,0)),0)</f>
        <v>0</v>
      </c>
      <c r="J288" s="206">
        <f>IFERROR(INDEX(Lookup!$BI$9:$BI$3000,MATCH($A288,Lookup!$A$9:$A$3000,0)),0)</f>
        <v>0</v>
      </c>
      <c r="K288" s="206">
        <f>IFERROR(INDEX(Lookup!$BH$9:$BH$3000,MATCH($A288,Lookup!$A$9:$A$3000,0)),0)</f>
        <v>0</v>
      </c>
      <c r="L288" s="206">
        <f t="shared" si="15"/>
        <v>0</v>
      </c>
      <c r="O288" s="182">
        <f t="shared" si="14"/>
        <v>1</v>
      </c>
    </row>
    <row r="289" spans="1:15" x14ac:dyDescent="0.2">
      <c r="A289" s="182" t="str">
        <f>+'08'!A12</f>
        <v>21100-A11</v>
      </c>
      <c r="C289" s="182" t="str">
        <f>IFERROR(LEFT(IFERROR(INDEX(Sheet5!$C$2:$C$1300,MATCH($A289,Sheet5!$A$2:$A$1300,0)),"-"),FIND(",",IFERROR(INDEX(Sheet5!$C$2:$C$1300,MATCH($A289,Sheet5!$A$2:$A$1300,0)),"-"),1)-1),IFERROR(INDEX(Sheet5!$C$2:$C$1300,MATCH($A289,Sheet5!$A$2:$A$1300,0)),"-"))</f>
        <v xml:space="preserve">Management Fee - Gobal Intertrade-25 Hutt St                </v>
      </c>
      <c r="D289" s="206">
        <f>IFERROR(INDEX(Lookup!$BG$9:$BG$3000,MATCH($A289,Lookup!$A$9:$A$3000,0)),0)</f>
        <v>0</v>
      </c>
      <c r="E289" s="206">
        <f>IFERROR(INDEX(Lookup!$BF$9:$BF$3000,MATCH($A289,Lookup!$A$9:$A$3000,0)),0)</f>
        <v>0</v>
      </c>
      <c r="F289" s="206">
        <f>IFERROR(INDEX(Lookup!$BE$9:$BE$3000,MATCH($A289,Lookup!$A$9:$A$3000,0)),0)</f>
        <v>0</v>
      </c>
      <c r="G289" s="207"/>
      <c r="H289" s="207"/>
      <c r="I289" s="206">
        <f>IFERROR(INDEX(Lookup!$BJ$9:$BJ$3000,MATCH($A289,Lookup!$A$9:$A$3000,0)),0)</f>
        <v>0</v>
      </c>
      <c r="J289" s="206">
        <f>IFERROR(INDEX(Lookup!$BI$9:$BI$3000,MATCH($A289,Lookup!$A$9:$A$3000,0)),0)</f>
        <v>0</v>
      </c>
      <c r="K289" s="206">
        <f>IFERROR(INDEX(Lookup!$BH$9:$BH$3000,MATCH($A289,Lookup!$A$9:$A$3000,0)),0)</f>
        <v>0</v>
      </c>
      <c r="L289" s="206">
        <f t="shared" si="15"/>
        <v>0</v>
      </c>
      <c r="O289" s="182">
        <f t="shared" si="14"/>
        <v>1</v>
      </c>
    </row>
    <row r="290" spans="1:15" x14ac:dyDescent="0.2">
      <c r="A290" s="182" t="str">
        <f>+'08'!A13</f>
        <v>21100-A12</v>
      </c>
      <c r="C290" s="182" t="str">
        <f>IFERROR(LEFT(IFERROR(INDEX(Sheet5!$C$2:$C$1300,MATCH($A290,Sheet5!$A$2:$A$1300,0)),"-"),FIND(",",IFERROR(INDEX(Sheet5!$C$2:$C$1300,MATCH($A290,Sheet5!$A$2:$A$1300,0)),"-"),1)-1),IFERROR(INDEX(Sheet5!$C$2:$C$1300,MATCH($A290,Sheet5!$A$2:$A$1300,0)),"-"))</f>
        <v xml:space="preserve">Management Fee - Gobal Intertrade-A27 188 Carrington        </v>
      </c>
      <c r="D290" s="206">
        <f>IFERROR(INDEX(Lookup!$BG$9:$BG$3000,MATCH($A290,Lookup!$A$9:$A$3000,0)),0)</f>
        <v>0</v>
      </c>
      <c r="E290" s="206">
        <f>IFERROR(INDEX(Lookup!$BF$9:$BF$3000,MATCH($A290,Lookup!$A$9:$A$3000,0)),0)</f>
        <v>0</v>
      </c>
      <c r="F290" s="206">
        <f>IFERROR(INDEX(Lookup!$BE$9:$BE$3000,MATCH($A290,Lookup!$A$9:$A$3000,0)),0)</f>
        <v>0</v>
      </c>
      <c r="G290" s="207"/>
      <c r="H290" s="207"/>
      <c r="I290" s="206">
        <f>IFERROR(INDEX(Lookup!$BJ$9:$BJ$3000,MATCH($A290,Lookup!$A$9:$A$3000,0)),0)</f>
        <v>0</v>
      </c>
      <c r="J290" s="206">
        <f>IFERROR(INDEX(Lookup!$BI$9:$BI$3000,MATCH($A290,Lookup!$A$9:$A$3000,0)),0)</f>
        <v>0</v>
      </c>
      <c r="K290" s="206">
        <f>IFERROR(INDEX(Lookup!$BH$9:$BH$3000,MATCH($A290,Lookup!$A$9:$A$3000,0)),0)</f>
        <v>0</v>
      </c>
      <c r="L290" s="206">
        <f t="shared" si="15"/>
        <v>0</v>
      </c>
      <c r="O290" s="182">
        <f t="shared" si="14"/>
        <v>1</v>
      </c>
    </row>
    <row r="291" spans="1:15" x14ac:dyDescent="0.2">
      <c r="A291" s="182" t="str">
        <f>+'08'!A14</f>
        <v>21100-A13</v>
      </c>
      <c r="C291" s="182" t="str">
        <f>IFERROR(LEFT(IFERROR(INDEX(Sheet5!$C$2:$C$1300,MATCH($A291,Sheet5!$A$2:$A$1300,0)),"-"),FIND(",",IFERROR(INDEX(Sheet5!$C$2:$C$1300,MATCH($A291,Sheet5!$A$2:$A$1300,0)),"-"),1)-1),IFERROR(INDEX(Sheet5!$C$2:$C$1300,MATCH($A291,Sheet5!$A$2:$A$1300,0)),"-"))</f>
        <v xml:space="preserve">Management Fee - Gobal Intertrade-B25 188 Carrington        </v>
      </c>
      <c r="D291" s="206">
        <f>IFERROR(INDEX(Lookup!$BG$9:$BG$3000,MATCH($A291,Lookup!$A$9:$A$3000,0)),0)</f>
        <v>0</v>
      </c>
      <c r="E291" s="206">
        <f>IFERROR(INDEX(Lookup!$BF$9:$BF$3000,MATCH($A291,Lookup!$A$9:$A$3000,0)),0)</f>
        <v>0</v>
      </c>
      <c r="F291" s="206">
        <f>IFERROR(INDEX(Lookup!$BE$9:$BE$3000,MATCH($A291,Lookup!$A$9:$A$3000,0)),0)</f>
        <v>0</v>
      </c>
      <c r="G291" s="207"/>
      <c r="H291" s="207"/>
      <c r="I291" s="206">
        <f>IFERROR(INDEX(Lookup!$BJ$9:$BJ$3000,MATCH($A291,Lookup!$A$9:$A$3000,0)),0)</f>
        <v>0</v>
      </c>
      <c r="J291" s="206">
        <f>IFERROR(INDEX(Lookup!$BI$9:$BI$3000,MATCH($A291,Lookup!$A$9:$A$3000,0)),0)</f>
        <v>0</v>
      </c>
      <c r="K291" s="206">
        <f>IFERROR(INDEX(Lookup!$BH$9:$BH$3000,MATCH($A291,Lookup!$A$9:$A$3000,0)),0)</f>
        <v>0</v>
      </c>
      <c r="L291" s="206">
        <f t="shared" si="15"/>
        <v>0</v>
      </c>
      <c r="O291" s="182">
        <f t="shared" si="14"/>
        <v>1</v>
      </c>
    </row>
    <row r="292" spans="1:15" x14ac:dyDescent="0.2">
      <c r="A292" s="182" t="str">
        <f>+'08'!A15</f>
        <v>21160-A12</v>
      </c>
      <c r="C292" s="182" t="str">
        <f>IFERROR(LEFT(IFERROR(INDEX(Sheet5!$C$2:$C$1300,MATCH($A292,Sheet5!$A$2:$A$1300,0)),"-"),FIND(",",IFERROR(INDEX(Sheet5!$C$2:$C$1300,MATCH($A292,Sheet5!$A$2:$A$1300,0)),"-"),1)-1),IFERROR(INDEX(Sheet5!$C$2:$C$1300,MATCH($A292,Sheet5!$A$2:$A$1300,0)),"-"))</f>
        <v xml:space="preserve">Management Fee - Windsor Apart-A27 188 Carrington           </v>
      </c>
      <c r="D292" s="206">
        <f>IFERROR(INDEX(Lookup!$BG$9:$BG$3000,MATCH($A292,Lookup!$A$9:$A$3000,0)),0)</f>
        <v>0</v>
      </c>
      <c r="E292" s="206">
        <f>IFERROR(INDEX(Lookup!$BF$9:$BF$3000,MATCH($A292,Lookup!$A$9:$A$3000,0)),0)</f>
        <v>0</v>
      </c>
      <c r="F292" s="206">
        <f>IFERROR(INDEX(Lookup!$BE$9:$BE$3000,MATCH($A292,Lookup!$A$9:$A$3000,0)),0)</f>
        <v>0</v>
      </c>
      <c r="G292" s="207"/>
      <c r="H292" s="207"/>
      <c r="I292" s="206">
        <f>IFERROR(INDEX(Lookup!$BJ$9:$BJ$3000,MATCH($A292,Lookup!$A$9:$A$3000,0)),0)</f>
        <v>0</v>
      </c>
      <c r="J292" s="206">
        <f>IFERROR(INDEX(Lookup!$BI$9:$BI$3000,MATCH($A292,Lookup!$A$9:$A$3000,0)),0)</f>
        <v>0</v>
      </c>
      <c r="K292" s="206">
        <f>IFERROR(INDEX(Lookup!$BH$9:$BH$3000,MATCH($A292,Lookup!$A$9:$A$3000,0)),0)</f>
        <v>0</v>
      </c>
      <c r="L292" s="206">
        <f t="shared" si="15"/>
        <v>0</v>
      </c>
      <c r="O292" s="182">
        <f t="shared" si="14"/>
        <v>1</v>
      </c>
    </row>
    <row r="293" spans="1:15" x14ac:dyDescent="0.2">
      <c r="A293" s="182" t="str">
        <f>+'08'!A16</f>
        <v>21160-A13</v>
      </c>
      <c r="C293" s="182" t="str">
        <f>IFERROR(LEFT(IFERROR(INDEX(Sheet5!$C$2:$C$1300,MATCH($A293,Sheet5!$A$2:$A$1300,0)),"-"),FIND(",",IFERROR(INDEX(Sheet5!$C$2:$C$1300,MATCH($A293,Sheet5!$A$2:$A$1300,0)),"-"),1)-1),IFERROR(INDEX(Sheet5!$C$2:$C$1300,MATCH($A293,Sheet5!$A$2:$A$1300,0)),"-"))</f>
        <v xml:space="preserve">Management Fee - Windsor Apart-B25 188 Carrington           </v>
      </c>
      <c r="D293" s="206">
        <f>IFERROR(INDEX(Lookup!$BG$9:$BG$3000,MATCH($A293,Lookup!$A$9:$A$3000,0)),0)</f>
        <v>0</v>
      </c>
      <c r="E293" s="206">
        <f>IFERROR(INDEX(Lookup!$BF$9:$BF$3000,MATCH($A293,Lookup!$A$9:$A$3000,0)),0)</f>
        <v>0</v>
      </c>
      <c r="F293" s="206">
        <f>IFERROR(INDEX(Lookup!$BE$9:$BE$3000,MATCH($A293,Lookup!$A$9:$A$3000,0)),0)</f>
        <v>0</v>
      </c>
      <c r="G293" s="207"/>
      <c r="H293" s="207"/>
      <c r="I293" s="206">
        <f>IFERROR(INDEX(Lookup!$BJ$9:$BJ$3000,MATCH($A293,Lookup!$A$9:$A$3000,0)),0)</f>
        <v>0</v>
      </c>
      <c r="J293" s="206">
        <f>IFERROR(INDEX(Lookup!$BI$9:$BI$3000,MATCH($A293,Lookup!$A$9:$A$3000,0)),0)</f>
        <v>0</v>
      </c>
      <c r="K293" s="206">
        <f>IFERROR(INDEX(Lookup!$BH$9:$BH$3000,MATCH($A293,Lookup!$A$9:$A$3000,0)),0)</f>
        <v>0</v>
      </c>
      <c r="L293" s="206">
        <f t="shared" si="15"/>
        <v>0</v>
      </c>
      <c r="O293" s="182">
        <f t="shared" si="14"/>
        <v>1</v>
      </c>
    </row>
    <row r="294" spans="1:15" x14ac:dyDescent="0.2">
      <c r="A294" s="182" t="str">
        <f>+'08'!A17</f>
        <v>21160-A14</v>
      </c>
      <c r="C294" s="182" t="str">
        <f>IFERROR(LEFT(IFERROR(INDEX(Sheet5!$C$2:$C$1300,MATCH($A294,Sheet5!$A$2:$A$1300,0)),"-"),FIND(",",IFERROR(INDEX(Sheet5!$C$2:$C$1300,MATCH($A294,Sheet5!$A$2:$A$1300,0)),"-"),1)-1),IFERROR(INDEX(Sheet5!$C$2:$C$1300,MATCH($A294,Sheet5!$A$2:$A$1300,0)),"-"))</f>
        <v xml:space="preserve">Management Fee - 120 Queen Road                             </v>
      </c>
      <c r="D294" s="206">
        <f>IFERROR(INDEX(Lookup!$BG$9:$BG$3000,MATCH($A294,Lookup!$A$9:$A$3000,0)),0)</f>
        <v>42.5</v>
      </c>
      <c r="E294" s="206">
        <f>IFERROR(INDEX(Lookup!$BF$9:$BF$3000,MATCH($A294,Lookup!$A$9:$A$3000,0)),0)</f>
        <v>101.75</v>
      </c>
      <c r="F294" s="206">
        <f>IFERROR(INDEX(Lookup!$BE$9:$BE$3000,MATCH($A294,Lookup!$A$9:$A$3000,0)),0)</f>
        <v>27.46</v>
      </c>
      <c r="G294" s="207"/>
      <c r="H294" s="207"/>
      <c r="I294" s="206">
        <f>IFERROR(INDEX(Lookup!$BJ$9:$BJ$3000,MATCH($A294,Lookup!$A$9:$A$3000,0)),0)</f>
        <v>1756.74</v>
      </c>
      <c r="J294" s="206">
        <f>IFERROR(INDEX(Lookup!$BI$9:$BI$3000,MATCH($A294,Lookup!$A$9:$A$3000,0)),0)</f>
        <v>1633.4299999999998</v>
      </c>
      <c r="K294" s="206">
        <f>IFERROR(INDEX(Lookup!$BH$9:$BH$3000,MATCH($A294,Lookup!$A$9:$A$3000,0)),0)</f>
        <v>1560.3899999999999</v>
      </c>
      <c r="L294" s="206">
        <f t="shared" si="15"/>
        <v>-73.039999999999964</v>
      </c>
      <c r="O294" s="182">
        <f t="shared" si="14"/>
        <v>1</v>
      </c>
    </row>
    <row r="295" spans="1:15" x14ac:dyDescent="0.2">
      <c r="A295" s="182" t="str">
        <f>+'08'!A18</f>
        <v>21160-A15</v>
      </c>
      <c r="C295" s="182" t="str">
        <f>IFERROR(LEFT(IFERROR(INDEX(Sheet5!$C$2:$C$1300,MATCH($A295,Sheet5!$A$2:$A$1300,0)),"-"),FIND(",",IFERROR(INDEX(Sheet5!$C$2:$C$1300,MATCH($A295,Sheet5!$A$2:$A$1300,0)),"-"),1)-1),IFERROR(INDEX(Sheet5!$C$2:$C$1300,MATCH($A295,Sheet5!$A$2:$A$1300,0)),"-"))</f>
        <v xml:space="preserve">Management Fee - 236 Queen Road                             </v>
      </c>
      <c r="D295" s="206">
        <f>IFERROR(INDEX(Lookup!$BG$9:$BG$3000,MATCH($A295,Lookup!$A$9:$A$3000,0)),0)</f>
        <v>89</v>
      </c>
      <c r="E295" s="206">
        <f>IFERROR(INDEX(Lookup!$BF$9:$BF$3000,MATCH($A295,Lookup!$A$9:$A$3000,0)),0)</f>
        <v>307.10000000000002</v>
      </c>
      <c r="F295" s="206">
        <f>IFERROR(INDEX(Lookup!$BE$9:$BE$3000,MATCH($A295,Lookup!$A$9:$A$3000,0)),0)</f>
        <v>0</v>
      </c>
      <c r="G295" s="207"/>
      <c r="H295" s="207"/>
      <c r="I295" s="206">
        <f>IFERROR(INDEX(Lookup!$BJ$9:$BJ$3000,MATCH($A295,Lookup!$A$9:$A$3000,0)),0)</f>
        <v>2101.9300000000003</v>
      </c>
      <c r="J295" s="206">
        <f>IFERROR(INDEX(Lookup!$BI$9:$BI$3000,MATCH($A295,Lookup!$A$9:$A$3000,0)),0)</f>
        <v>3560.2699999999995</v>
      </c>
      <c r="K295" s="206">
        <f>IFERROR(INDEX(Lookup!$BH$9:$BH$3000,MATCH($A295,Lookup!$A$9:$A$3000,0)),0)</f>
        <v>3078.12</v>
      </c>
      <c r="L295" s="206">
        <f t="shared" si="15"/>
        <v>-482.14999999999964</v>
      </c>
      <c r="O295" s="182">
        <f t="shared" si="14"/>
        <v>1</v>
      </c>
    </row>
    <row r="296" spans="1:15" x14ac:dyDescent="0.2">
      <c r="A296" s="182" t="str">
        <f>+'08'!A19</f>
        <v>21160-A16</v>
      </c>
      <c r="C296" s="182" t="str">
        <f>IFERROR(LEFT(IFERROR(INDEX(Sheet5!$C$2:$C$1300,MATCH($A296,Sheet5!$A$2:$A$1300,0)),"-"),FIND(",",IFERROR(INDEX(Sheet5!$C$2:$C$1300,MATCH($A296,Sheet5!$A$2:$A$1300,0)),"-"),1)-1),IFERROR(INDEX(Sheet5!$C$2:$C$1300,MATCH($A296,Sheet5!$A$2:$A$1300,0)),"-"))</f>
        <v xml:space="preserve">Management Fee - 534 Queen Road                             </v>
      </c>
      <c r="D296" s="206">
        <f>IFERROR(INDEX(Lookup!$BG$9:$BG$3000,MATCH($A296,Lookup!$A$9:$A$3000,0)),0)</f>
        <v>129.97999999999999</v>
      </c>
      <c r="E296" s="206">
        <f>IFERROR(INDEX(Lookup!$BF$9:$BF$3000,MATCH($A296,Lookup!$A$9:$A$3000,0)),0)</f>
        <v>316.24</v>
      </c>
      <c r="F296" s="206">
        <f>IFERROR(INDEX(Lookup!$BE$9:$BE$3000,MATCH($A296,Lookup!$A$9:$A$3000,0)),0)</f>
        <v>121.83</v>
      </c>
      <c r="G296" s="207"/>
      <c r="H296" s="207"/>
      <c r="I296" s="206">
        <f>IFERROR(INDEX(Lookup!$BJ$9:$BJ$3000,MATCH($A296,Lookup!$A$9:$A$3000,0)),0)</f>
        <v>4991.6799999999994</v>
      </c>
      <c r="J296" s="206">
        <f>IFERROR(INDEX(Lookup!$BI$9:$BI$3000,MATCH($A296,Lookup!$A$9:$A$3000,0)),0)</f>
        <v>4274.369999999999</v>
      </c>
      <c r="K296" s="206">
        <f>IFERROR(INDEX(Lookup!$BH$9:$BH$3000,MATCH($A296,Lookup!$A$9:$A$3000,0)),0)</f>
        <v>4121.9800000000005</v>
      </c>
      <c r="L296" s="206">
        <f t="shared" si="15"/>
        <v>-152.38999999999851</v>
      </c>
      <c r="O296" s="182">
        <f t="shared" si="14"/>
        <v>1</v>
      </c>
    </row>
    <row r="297" spans="1:15" hidden="1" x14ac:dyDescent="0.2">
      <c r="A297" s="182">
        <f>+'08'!A20</f>
        <v>0</v>
      </c>
      <c r="C297" s="182" t="str">
        <f>IFERROR(LEFT(IFERROR(INDEX(Sheet5!$C$2:$C$1300,MATCH($A297,Sheet5!$A$2:$A$1300,0)),"-"),FIND(",",IFERROR(INDEX(Sheet5!$C$2:$C$1300,MATCH($A297,Sheet5!$A$2:$A$1300,0)),"-"),1)-1),IFERROR(INDEX(Sheet5!$C$2:$C$1300,MATCH($A297,Sheet5!$A$2:$A$1300,0)),"-"))</f>
        <v>-</v>
      </c>
      <c r="D297" s="206">
        <f>IFERROR(INDEX(Lookup!$BG$9:$BG$3000,MATCH($A297,Lookup!$A$9:$A$3000,0)),0)</f>
        <v>0</v>
      </c>
      <c r="E297" s="206">
        <f>IFERROR(INDEX(Lookup!$BF$9:$BF$3000,MATCH($A297,Lookup!$A$9:$A$3000,0)),0)</f>
        <v>0</v>
      </c>
      <c r="F297" s="206">
        <f>IFERROR(INDEX(Lookup!$BE$9:$BE$3000,MATCH($A297,Lookup!$A$9:$A$3000,0)),0)</f>
        <v>0</v>
      </c>
      <c r="G297" s="207"/>
      <c r="H297" s="207"/>
      <c r="I297" s="206">
        <f>IFERROR(INDEX(Lookup!$BJ$9:$BJ$3000,MATCH($A297,Lookup!$A$9:$A$3000,0)),0)</f>
        <v>0</v>
      </c>
      <c r="J297" s="206">
        <f>IFERROR(INDEX(Lookup!$BI$9:$BI$3000,MATCH($A297,Lookup!$A$9:$A$3000,0)),0)</f>
        <v>0</v>
      </c>
      <c r="K297" s="206">
        <f>IFERROR(INDEX(Lookup!$BH$9:$BH$3000,MATCH($A297,Lookup!$A$9:$A$3000,0)),0)</f>
        <v>0</v>
      </c>
      <c r="L297" s="206">
        <f t="shared" si="15"/>
        <v>0</v>
      </c>
      <c r="O297" s="182">
        <f t="shared" si="14"/>
        <v>0</v>
      </c>
    </row>
    <row r="298" spans="1:15" hidden="1" x14ac:dyDescent="0.2">
      <c r="A298" s="182">
        <f>+'08'!A21</f>
        <v>0</v>
      </c>
      <c r="C298" s="182" t="str">
        <f>IFERROR(LEFT(IFERROR(INDEX(Sheet5!$C$2:$C$1300,MATCH($A298,Sheet5!$A$2:$A$1300,0)),"-"),FIND(",",IFERROR(INDEX(Sheet5!$C$2:$C$1300,MATCH($A298,Sheet5!$A$2:$A$1300,0)),"-"),1)-1),IFERROR(INDEX(Sheet5!$C$2:$C$1300,MATCH($A298,Sheet5!$A$2:$A$1300,0)),"-"))</f>
        <v>-</v>
      </c>
      <c r="D298" s="206">
        <f>IFERROR(INDEX(Lookup!$BG$9:$BG$3000,MATCH($A298,Lookup!$A$9:$A$3000,0)),0)</f>
        <v>0</v>
      </c>
      <c r="E298" s="206">
        <f>IFERROR(INDEX(Lookup!$BF$9:$BF$3000,MATCH($A298,Lookup!$A$9:$A$3000,0)),0)</f>
        <v>0</v>
      </c>
      <c r="F298" s="206">
        <f>IFERROR(INDEX(Lookup!$BE$9:$BE$3000,MATCH($A298,Lookup!$A$9:$A$3000,0)),0)</f>
        <v>0</v>
      </c>
      <c r="G298" s="207"/>
      <c r="H298" s="207"/>
      <c r="I298" s="206">
        <f>IFERROR(INDEX(Lookup!$BJ$9:$BJ$3000,MATCH($A298,Lookup!$A$9:$A$3000,0)),0)</f>
        <v>0</v>
      </c>
      <c r="J298" s="206">
        <f>IFERROR(INDEX(Lookup!$BI$9:$BI$3000,MATCH($A298,Lookup!$A$9:$A$3000,0)),0)</f>
        <v>0</v>
      </c>
      <c r="K298" s="206">
        <f>IFERROR(INDEX(Lookup!$BH$9:$BH$3000,MATCH($A298,Lookup!$A$9:$A$3000,0)),0)</f>
        <v>0</v>
      </c>
      <c r="L298" s="206">
        <f t="shared" si="15"/>
        <v>0</v>
      </c>
      <c r="O298" s="182">
        <f t="shared" si="14"/>
        <v>0</v>
      </c>
    </row>
    <row r="299" spans="1:15" hidden="1" x14ac:dyDescent="0.2">
      <c r="A299" s="182">
        <f>+'08'!A22</f>
        <v>0</v>
      </c>
      <c r="C299" s="182" t="str">
        <f>IFERROR(LEFT(IFERROR(INDEX(Sheet5!$C$2:$C$1300,MATCH($A299,Sheet5!$A$2:$A$1300,0)),"-"),FIND(",",IFERROR(INDEX(Sheet5!$C$2:$C$1300,MATCH($A299,Sheet5!$A$2:$A$1300,0)),"-"),1)-1),IFERROR(INDEX(Sheet5!$C$2:$C$1300,MATCH($A299,Sheet5!$A$2:$A$1300,0)),"-"))</f>
        <v>-</v>
      </c>
      <c r="D299" s="206">
        <f>IFERROR(INDEX(Lookup!$BG$9:$BG$3000,MATCH($A299,Lookup!$A$9:$A$3000,0)),0)</f>
        <v>0</v>
      </c>
      <c r="E299" s="206">
        <f>IFERROR(INDEX(Lookup!$BF$9:$BF$3000,MATCH($A299,Lookup!$A$9:$A$3000,0)),0)</f>
        <v>0</v>
      </c>
      <c r="F299" s="206">
        <f>IFERROR(INDEX(Lookup!$BE$9:$BE$3000,MATCH($A299,Lookup!$A$9:$A$3000,0)),0)</f>
        <v>0</v>
      </c>
      <c r="G299" s="207"/>
      <c r="H299" s="207"/>
      <c r="I299" s="206">
        <f>IFERROR(INDEX(Lookup!$BJ$9:$BJ$3000,MATCH($A299,Lookup!$A$9:$A$3000,0)),0)</f>
        <v>0</v>
      </c>
      <c r="J299" s="206">
        <f>IFERROR(INDEX(Lookup!$BI$9:$BI$3000,MATCH($A299,Lookup!$A$9:$A$3000,0)),0)</f>
        <v>0</v>
      </c>
      <c r="K299" s="206">
        <f>IFERROR(INDEX(Lookup!$BH$9:$BH$3000,MATCH($A299,Lookup!$A$9:$A$3000,0)),0)</f>
        <v>0</v>
      </c>
      <c r="L299" s="206">
        <f t="shared" si="15"/>
        <v>0</v>
      </c>
      <c r="O299" s="182">
        <f t="shared" si="14"/>
        <v>0</v>
      </c>
    </row>
    <row r="300" spans="1:15" hidden="1" x14ac:dyDescent="0.2">
      <c r="A300" s="182">
        <f>+'08'!A23</f>
        <v>0</v>
      </c>
      <c r="C300" s="182" t="str">
        <f>IFERROR(LEFT(IFERROR(INDEX(Sheet5!$C$2:$C$1300,MATCH($A300,Sheet5!$A$2:$A$1300,0)),"-"),FIND(",",IFERROR(INDEX(Sheet5!$C$2:$C$1300,MATCH($A300,Sheet5!$A$2:$A$1300,0)),"-"),1)-1),IFERROR(INDEX(Sheet5!$C$2:$C$1300,MATCH($A300,Sheet5!$A$2:$A$1300,0)),"-"))</f>
        <v>-</v>
      </c>
      <c r="D300" s="206">
        <f>IFERROR(INDEX(Lookup!$BG$9:$BG$3000,MATCH($A300,Lookup!$A$9:$A$3000,0)),0)</f>
        <v>0</v>
      </c>
      <c r="E300" s="206">
        <f>IFERROR(INDEX(Lookup!$BF$9:$BF$3000,MATCH($A300,Lookup!$A$9:$A$3000,0)),0)</f>
        <v>0</v>
      </c>
      <c r="F300" s="206">
        <f>IFERROR(INDEX(Lookup!$BE$9:$BE$3000,MATCH($A300,Lookup!$A$9:$A$3000,0)),0)</f>
        <v>0</v>
      </c>
      <c r="G300" s="207"/>
      <c r="H300" s="207"/>
      <c r="I300" s="206">
        <f>IFERROR(INDEX(Lookup!$BJ$9:$BJ$3000,MATCH($A300,Lookup!$A$9:$A$3000,0)),0)</f>
        <v>0</v>
      </c>
      <c r="J300" s="206">
        <f>IFERROR(INDEX(Lookup!$BI$9:$BI$3000,MATCH($A300,Lookup!$A$9:$A$3000,0)),0)</f>
        <v>0</v>
      </c>
      <c r="K300" s="206">
        <f>IFERROR(INDEX(Lookup!$BH$9:$BH$3000,MATCH($A300,Lookup!$A$9:$A$3000,0)),0)</f>
        <v>0</v>
      </c>
      <c r="L300" s="206">
        <f t="shared" ref="L300:L305" si="16">K300-J300</f>
        <v>0</v>
      </c>
      <c r="O300" s="182">
        <f t="shared" ref="O300:O305" si="17">+IF(A300&gt;0,1,0)</f>
        <v>0</v>
      </c>
    </row>
    <row r="301" spans="1:15" hidden="1" x14ac:dyDescent="0.2">
      <c r="A301" s="182">
        <f>+'08'!A24</f>
        <v>0</v>
      </c>
      <c r="C301" s="182" t="str">
        <f>IFERROR(LEFT(IFERROR(INDEX(Sheet5!$C$2:$C$1300,MATCH($A301,Sheet5!$A$2:$A$1300,0)),"-"),FIND(",",IFERROR(INDEX(Sheet5!$C$2:$C$1300,MATCH($A301,Sheet5!$A$2:$A$1300,0)),"-"),1)-1),IFERROR(INDEX(Sheet5!$C$2:$C$1300,MATCH($A301,Sheet5!$A$2:$A$1300,0)),"-"))</f>
        <v>-</v>
      </c>
      <c r="D301" s="206">
        <f>IFERROR(INDEX(Lookup!$BG$9:$BG$3000,MATCH($A301,Lookup!$A$9:$A$3000,0)),0)</f>
        <v>0</v>
      </c>
      <c r="E301" s="206">
        <f>IFERROR(INDEX(Lookup!$BF$9:$BF$3000,MATCH($A301,Lookup!$A$9:$A$3000,0)),0)</f>
        <v>0</v>
      </c>
      <c r="F301" s="206">
        <f>IFERROR(INDEX(Lookup!$BE$9:$BE$3000,MATCH($A301,Lookup!$A$9:$A$3000,0)),0)</f>
        <v>0</v>
      </c>
      <c r="G301" s="207"/>
      <c r="H301" s="207"/>
      <c r="I301" s="206">
        <f>IFERROR(INDEX(Lookup!$BJ$9:$BJ$3000,MATCH($A301,Lookup!$A$9:$A$3000,0)),0)</f>
        <v>0</v>
      </c>
      <c r="J301" s="206">
        <f>IFERROR(INDEX(Lookup!$BI$9:$BI$3000,MATCH($A301,Lookup!$A$9:$A$3000,0)),0)</f>
        <v>0</v>
      </c>
      <c r="K301" s="206">
        <f>IFERROR(INDEX(Lookup!$BH$9:$BH$3000,MATCH($A301,Lookup!$A$9:$A$3000,0)),0)</f>
        <v>0</v>
      </c>
      <c r="L301" s="206">
        <f t="shared" si="16"/>
        <v>0</v>
      </c>
      <c r="O301" s="182">
        <f t="shared" si="17"/>
        <v>0</v>
      </c>
    </row>
    <row r="302" spans="1:15" hidden="1" x14ac:dyDescent="0.2">
      <c r="A302" s="182">
        <f>+'08'!A25</f>
        <v>0</v>
      </c>
      <c r="C302" s="182" t="str">
        <f>IFERROR(LEFT(IFERROR(INDEX(Sheet5!$C$2:$C$1300,MATCH($A302,Sheet5!$A$2:$A$1300,0)),"-"),FIND(",",IFERROR(INDEX(Sheet5!$C$2:$C$1300,MATCH($A302,Sheet5!$A$2:$A$1300,0)),"-"),1)-1),IFERROR(INDEX(Sheet5!$C$2:$C$1300,MATCH($A302,Sheet5!$A$2:$A$1300,0)),"-"))</f>
        <v>-</v>
      </c>
      <c r="D302" s="206">
        <f>IFERROR(INDEX(Lookup!$BG$9:$BG$3000,MATCH($A302,Lookup!$A$9:$A$3000,0)),0)</f>
        <v>0</v>
      </c>
      <c r="E302" s="206">
        <f>IFERROR(INDEX(Lookup!$BF$9:$BF$3000,MATCH($A302,Lookup!$A$9:$A$3000,0)),0)</f>
        <v>0</v>
      </c>
      <c r="F302" s="206">
        <f>IFERROR(INDEX(Lookup!$BE$9:$BE$3000,MATCH($A302,Lookup!$A$9:$A$3000,0)),0)</f>
        <v>0</v>
      </c>
      <c r="G302" s="207"/>
      <c r="H302" s="207"/>
      <c r="I302" s="206">
        <f>IFERROR(INDEX(Lookup!$BJ$9:$BJ$3000,MATCH($A302,Lookup!$A$9:$A$3000,0)),0)</f>
        <v>0</v>
      </c>
      <c r="J302" s="206">
        <f>IFERROR(INDEX(Lookup!$BI$9:$BI$3000,MATCH($A302,Lookup!$A$9:$A$3000,0)),0)</f>
        <v>0</v>
      </c>
      <c r="K302" s="206">
        <f>IFERROR(INDEX(Lookup!$BH$9:$BH$3000,MATCH($A302,Lookup!$A$9:$A$3000,0)),0)</f>
        <v>0</v>
      </c>
      <c r="L302" s="206">
        <f t="shared" si="16"/>
        <v>0</v>
      </c>
      <c r="O302" s="182">
        <f t="shared" si="17"/>
        <v>0</v>
      </c>
    </row>
    <row r="303" spans="1:15" hidden="1" x14ac:dyDescent="0.2">
      <c r="A303" s="182">
        <f>+'08'!A26</f>
        <v>0</v>
      </c>
      <c r="C303" s="182" t="str">
        <f>IFERROR(LEFT(IFERROR(INDEX(Sheet5!$C$2:$C$1300,MATCH($A303,Sheet5!$A$2:$A$1300,0)),"-"),FIND(",",IFERROR(INDEX(Sheet5!$C$2:$C$1300,MATCH($A303,Sheet5!$A$2:$A$1300,0)),"-"),1)-1),IFERROR(INDEX(Sheet5!$C$2:$C$1300,MATCH($A303,Sheet5!$A$2:$A$1300,0)),"-"))</f>
        <v>-</v>
      </c>
      <c r="D303" s="206">
        <f>IFERROR(INDEX(Lookup!$BG$9:$BG$3000,MATCH($A303,Lookup!$A$9:$A$3000,0)),0)</f>
        <v>0</v>
      </c>
      <c r="E303" s="206">
        <f>IFERROR(INDEX(Lookup!$BF$9:$BF$3000,MATCH($A303,Lookup!$A$9:$A$3000,0)),0)</f>
        <v>0</v>
      </c>
      <c r="F303" s="206">
        <f>IFERROR(INDEX(Lookup!$BE$9:$BE$3000,MATCH($A303,Lookup!$A$9:$A$3000,0)),0)</f>
        <v>0</v>
      </c>
      <c r="G303" s="207"/>
      <c r="H303" s="207"/>
      <c r="I303" s="206">
        <f>IFERROR(INDEX(Lookup!$BJ$9:$BJ$3000,MATCH($A303,Lookup!$A$9:$A$3000,0)),0)</f>
        <v>0</v>
      </c>
      <c r="J303" s="206">
        <f>IFERROR(INDEX(Lookup!$BI$9:$BI$3000,MATCH($A303,Lookup!$A$9:$A$3000,0)),0)</f>
        <v>0</v>
      </c>
      <c r="K303" s="206">
        <f>IFERROR(INDEX(Lookup!$BH$9:$BH$3000,MATCH($A303,Lookup!$A$9:$A$3000,0)),0)</f>
        <v>0</v>
      </c>
      <c r="L303" s="206">
        <f t="shared" si="16"/>
        <v>0</v>
      </c>
      <c r="O303" s="182">
        <f t="shared" si="17"/>
        <v>0</v>
      </c>
    </row>
    <row r="304" spans="1:15" hidden="1" x14ac:dyDescent="0.2">
      <c r="A304" s="182">
        <f>+'08'!A27</f>
        <v>0</v>
      </c>
      <c r="C304" s="182" t="str">
        <f>IFERROR(LEFT(IFERROR(INDEX(Sheet5!$C$2:$C$1300,MATCH($A304,Sheet5!$A$2:$A$1300,0)),"-"),FIND(",",IFERROR(INDEX(Sheet5!$C$2:$C$1300,MATCH($A304,Sheet5!$A$2:$A$1300,0)),"-"),1)-1),IFERROR(INDEX(Sheet5!$C$2:$C$1300,MATCH($A304,Sheet5!$A$2:$A$1300,0)),"-"))</f>
        <v>-</v>
      </c>
      <c r="D304" s="206">
        <f>IFERROR(INDEX(Lookup!$BG$9:$BG$3000,MATCH($A304,Lookup!$A$9:$A$3000,0)),0)</f>
        <v>0</v>
      </c>
      <c r="E304" s="206">
        <f>IFERROR(INDEX(Lookup!$BF$9:$BF$3000,MATCH($A304,Lookup!$A$9:$A$3000,0)),0)</f>
        <v>0</v>
      </c>
      <c r="F304" s="206">
        <f>IFERROR(INDEX(Lookup!$BE$9:$BE$3000,MATCH($A304,Lookup!$A$9:$A$3000,0)),0)</f>
        <v>0</v>
      </c>
      <c r="G304" s="207"/>
      <c r="H304" s="207"/>
      <c r="I304" s="206">
        <f>IFERROR(INDEX(Lookup!$BJ$9:$BJ$3000,MATCH($A304,Lookup!$A$9:$A$3000,0)),0)</f>
        <v>0</v>
      </c>
      <c r="J304" s="206">
        <f>IFERROR(INDEX(Lookup!$BI$9:$BI$3000,MATCH($A304,Lookup!$A$9:$A$3000,0)),0)</f>
        <v>0</v>
      </c>
      <c r="K304" s="206">
        <f>IFERROR(INDEX(Lookup!$BH$9:$BH$3000,MATCH($A304,Lookup!$A$9:$A$3000,0)),0)</f>
        <v>0</v>
      </c>
      <c r="L304" s="206">
        <f t="shared" si="16"/>
        <v>0</v>
      </c>
      <c r="O304" s="182">
        <f t="shared" si="17"/>
        <v>0</v>
      </c>
    </row>
    <row r="305" spans="1:15" hidden="1" x14ac:dyDescent="0.2">
      <c r="A305" s="182">
        <f>+'08'!A28</f>
        <v>0</v>
      </c>
      <c r="C305" s="182" t="str">
        <f>IFERROR(LEFT(IFERROR(INDEX(Sheet5!$C$2:$C$1300,MATCH($A305,Sheet5!$A$2:$A$1300,0)),"-"),FIND(",",IFERROR(INDEX(Sheet5!$C$2:$C$1300,MATCH($A305,Sheet5!$A$2:$A$1300,0)),"-"),1)-1),IFERROR(INDEX(Sheet5!$C$2:$C$1300,MATCH($A305,Sheet5!$A$2:$A$1300,0)),"-"))</f>
        <v>-</v>
      </c>
      <c r="D305" s="206">
        <f>IFERROR(INDEX(Lookup!$BG$9:$BG$3000,MATCH($A305,Lookup!$A$9:$A$3000,0)),0)</f>
        <v>0</v>
      </c>
      <c r="E305" s="206">
        <f>IFERROR(INDEX(Lookup!$BF$9:$BF$3000,MATCH($A305,Lookup!$A$9:$A$3000,0)),0)</f>
        <v>0</v>
      </c>
      <c r="F305" s="206">
        <f>IFERROR(INDEX(Lookup!$BE$9:$BE$3000,MATCH($A305,Lookup!$A$9:$A$3000,0)),0)</f>
        <v>0</v>
      </c>
      <c r="G305" s="207"/>
      <c r="H305" s="207"/>
      <c r="I305" s="206">
        <f>IFERROR(INDEX(Lookup!$BJ$9:$BJ$3000,MATCH($A305,Lookup!$A$9:$A$3000,0)),0)</f>
        <v>0</v>
      </c>
      <c r="J305" s="206">
        <f>IFERROR(INDEX(Lookup!$BI$9:$BI$3000,MATCH($A305,Lookup!$A$9:$A$3000,0)),0)</f>
        <v>0</v>
      </c>
      <c r="K305" s="206">
        <f>IFERROR(INDEX(Lookup!$BH$9:$BH$3000,MATCH($A305,Lookup!$A$9:$A$3000,0)),0)</f>
        <v>0</v>
      </c>
      <c r="L305" s="206">
        <f t="shared" si="16"/>
        <v>0</v>
      </c>
      <c r="O305" s="182">
        <f t="shared" si="17"/>
        <v>0</v>
      </c>
    </row>
    <row r="306" spans="1:15" x14ac:dyDescent="0.2">
      <c r="A306" s="214"/>
      <c r="B306" s="214"/>
      <c r="C306" s="214" t="s">
        <v>1062</v>
      </c>
      <c r="D306" s="212">
        <f>SUM(D279:D305)</f>
        <v>261.48</v>
      </c>
      <c r="E306" s="212">
        <f t="shared" ref="E306:L306" si="18">SUM(E279:E305)</f>
        <v>725.09</v>
      </c>
      <c r="F306" s="212">
        <f t="shared" si="18"/>
        <v>149.29</v>
      </c>
      <c r="G306" s="212"/>
      <c r="H306" s="212"/>
      <c r="I306" s="212">
        <f t="shared" si="18"/>
        <v>8850.3499999999985</v>
      </c>
      <c r="J306" s="212">
        <f t="shared" si="18"/>
        <v>9468.0699999999979</v>
      </c>
      <c r="K306" s="212">
        <f t="shared" si="18"/>
        <v>8760.4900000000016</v>
      </c>
      <c r="L306" s="212">
        <f t="shared" si="18"/>
        <v>-707.57999999999811</v>
      </c>
      <c r="O306" s="182">
        <v>1</v>
      </c>
    </row>
    <row r="307" spans="1:15" x14ac:dyDescent="0.2">
      <c r="L307" s="206"/>
      <c r="O307" s="182">
        <v>1</v>
      </c>
    </row>
    <row r="308" spans="1:15" x14ac:dyDescent="0.2">
      <c r="A308" s="182" t="str">
        <f>+'09'!A2</f>
        <v>22100-A01</v>
      </c>
      <c r="C308" s="182" t="str">
        <f>IFERROR(LEFT(IFERROR(INDEX(Sheet5!$C$2:$C$1300,MATCH($A308,Sheet5!$A$2:$A$1300,0)),"-"),FIND(",",IFERROR(INDEX(Sheet5!$C$2:$C$1300,MATCH($A308,Sheet5!$A$2:$A$1300,0)),"-"),1)-1),IFERROR(INDEX(Sheet5!$C$2:$C$1300,MATCH($A308,Sheet5!$A$2:$A$1300,0)),"-"))</f>
        <v xml:space="preserve">Accountancy - Corporate-6 Circuit Dr                        </v>
      </c>
      <c r="D308" s="206">
        <f>IFERROR(INDEX(Lookup!$BG$9:$BG$3000,MATCH($A308,Lookup!$A$9:$A$3000,0)),0)</f>
        <v>0</v>
      </c>
      <c r="E308" s="206">
        <f>IFERROR(INDEX(Lookup!$BF$9:$BF$3000,MATCH($A308,Lookup!$A$9:$A$3000,0)),0)</f>
        <v>0</v>
      </c>
      <c r="F308" s="206">
        <f>IFERROR(INDEX(Lookup!$BE$9:$BE$3000,MATCH($A308,Lookup!$A$9:$A$3000,0)),0)</f>
        <v>0</v>
      </c>
      <c r="G308" s="207"/>
      <c r="H308" s="207"/>
      <c r="I308" s="206">
        <f>IFERROR(INDEX(Lookup!$BJ$9:$BJ$3000,MATCH($A308,Lookup!$A$9:$A$3000,0)),0)</f>
        <v>0</v>
      </c>
      <c r="J308" s="206">
        <f>IFERROR(INDEX(Lookup!$BI$9:$BI$3000,MATCH($A308,Lookup!$A$9:$A$3000,0)),0)</f>
        <v>0</v>
      </c>
      <c r="K308" s="206">
        <f>IFERROR(INDEX(Lookup!$BH$9:$BH$3000,MATCH($A308,Lookup!$A$9:$A$3000,0)),0)</f>
        <v>0</v>
      </c>
      <c r="L308" s="206">
        <f t="shared" ref="L308:L371" si="19">K308-J308</f>
        <v>0</v>
      </c>
      <c r="O308" s="182">
        <f t="shared" ref="O308:O371" si="20">+IF(A308&gt;0,1,0)</f>
        <v>1</v>
      </c>
    </row>
    <row r="309" spans="1:15" x14ac:dyDescent="0.2">
      <c r="A309" s="182" t="str">
        <f>+'09'!A3</f>
        <v>22100-A02</v>
      </c>
      <c r="C309" s="182" t="str">
        <f>IFERROR(LEFT(IFERROR(INDEX(Sheet5!$C$2:$C$1300,MATCH($A309,Sheet5!$A$2:$A$1300,0)),"-"),FIND(",",IFERROR(INDEX(Sheet5!$C$2:$C$1300,MATCH($A309,Sheet5!$A$2:$A$1300,0)),"-"),1)-1),IFERROR(INDEX(Sheet5!$C$2:$C$1300,MATCH($A309,Sheet5!$A$2:$A$1300,0)),"-"))</f>
        <v xml:space="preserve">Accountancy - Corporate-200 East Tce                        </v>
      </c>
      <c r="D309" s="206">
        <f>IFERROR(INDEX(Lookup!$BG$9:$BG$3000,MATCH($A309,Lookup!$A$9:$A$3000,0)),0)</f>
        <v>0</v>
      </c>
      <c r="E309" s="206">
        <f>IFERROR(INDEX(Lookup!$BF$9:$BF$3000,MATCH($A309,Lookup!$A$9:$A$3000,0)),0)</f>
        <v>0</v>
      </c>
      <c r="F309" s="206">
        <f>IFERROR(INDEX(Lookup!$BE$9:$BE$3000,MATCH($A309,Lookup!$A$9:$A$3000,0)),0)</f>
        <v>0</v>
      </c>
      <c r="G309" s="207"/>
      <c r="H309" s="207"/>
      <c r="I309" s="206">
        <f>IFERROR(INDEX(Lookup!$BJ$9:$BJ$3000,MATCH($A309,Lookup!$A$9:$A$3000,0)),0)</f>
        <v>0</v>
      </c>
      <c r="J309" s="206">
        <f>IFERROR(INDEX(Lookup!$BI$9:$BI$3000,MATCH($A309,Lookup!$A$9:$A$3000,0)),0)</f>
        <v>0</v>
      </c>
      <c r="K309" s="206">
        <f>IFERROR(INDEX(Lookup!$BH$9:$BH$3000,MATCH($A309,Lookup!$A$9:$A$3000,0)),0)</f>
        <v>0</v>
      </c>
      <c r="L309" s="206">
        <f t="shared" si="19"/>
        <v>0</v>
      </c>
      <c r="O309" s="182">
        <f t="shared" si="20"/>
        <v>1</v>
      </c>
    </row>
    <row r="310" spans="1:15" x14ac:dyDescent="0.2">
      <c r="A310" s="182" t="str">
        <f>+'09'!A4</f>
        <v>22100-A03</v>
      </c>
      <c r="C310" s="182" t="str">
        <f>IFERROR(LEFT(IFERROR(INDEX(Sheet5!$C$2:$C$1300,MATCH($A310,Sheet5!$A$2:$A$1300,0)),"-"),FIND(",",IFERROR(INDEX(Sheet5!$C$2:$C$1300,MATCH($A310,Sheet5!$A$2:$A$1300,0)),"-"),1)-1),IFERROR(INDEX(Sheet5!$C$2:$C$1300,MATCH($A310,Sheet5!$A$2:$A$1300,0)),"-"))</f>
        <v xml:space="preserve">Accountancy - Corporate-33 Franklin St                      </v>
      </c>
      <c r="D310" s="206">
        <f>IFERROR(INDEX(Lookup!$BG$9:$BG$3000,MATCH($A310,Lookup!$A$9:$A$3000,0)),0)</f>
        <v>0</v>
      </c>
      <c r="E310" s="206">
        <f>IFERROR(INDEX(Lookup!$BF$9:$BF$3000,MATCH($A310,Lookup!$A$9:$A$3000,0)),0)</f>
        <v>0</v>
      </c>
      <c r="F310" s="206">
        <f>IFERROR(INDEX(Lookup!$BE$9:$BE$3000,MATCH($A310,Lookup!$A$9:$A$3000,0)),0)</f>
        <v>0</v>
      </c>
      <c r="G310" s="207"/>
      <c r="H310" s="207"/>
      <c r="I310" s="206">
        <f>IFERROR(INDEX(Lookup!$BJ$9:$BJ$3000,MATCH($A310,Lookup!$A$9:$A$3000,0)),0)</f>
        <v>0</v>
      </c>
      <c r="J310" s="206">
        <f>IFERROR(INDEX(Lookup!$BI$9:$BI$3000,MATCH($A310,Lookup!$A$9:$A$3000,0)),0)</f>
        <v>0</v>
      </c>
      <c r="K310" s="206">
        <f>IFERROR(INDEX(Lookup!$BH$9:$BH$3000,MATCH($A310,Lookup!$A$9:$A$3000,0)),0)</f>
        <v>0</v>
      </c>
      <c r="L310" s="206">
        <f t="shared" si="19"/>
        <v>0</v>
      </c>
      <c r="O310" s="182">
        <f t="shared" si="20"/>
        <v>1</v>
      </c>
    </row>
    <row r="311" spans="1:15" x14ac:dyDescent="0.2">
      <c r="A311" s="182" t="str">
        <f>+'09'!A5</f>
        <v>22100-A04</v>
      </c>
      <c r="C311" s="182" t="str">
        <f>IFERROR(LEFT(IFERROR(INDEX(Sheet5!$C$2:$C$1300,MATCH($A311,Sheet5!$A$2:$A$1300,0)),"-"),FIND(",",IFERROR(INDEX(Sheet5!$C$2:$C$1300,MATCH($A311,Sheet5!$A$2:$A$1300,0)),"-"),1)-1),IFERROR(INDEX(Sheet5!$C$2:$C$1300,MATCH($A311,Sheet5!$A$2:$A$1300,0)),"-"))</f>
        <v xml:space="preserve">Accountancy - Corporate-174 Fullarton Rd                    </v>
      </c>
      <c r="D311" s="206">
        <f>IFERROR(INDEX(Lookup!$BG$9:$BG$3000,MATCH($A311,Lookup!$A$9:$A$3000,0)),0)</f>
        <v>0</v>
      </c>
      <c r="E311" s="206">
        <f>IFERROR(INDEX(Lookup!$BF$9:$BF$3000,MATCH($A311,Lookup!$A$9:$A$3000,0)),0)</f>
        <v>0</v>
      </c>
      <c r="F311" s="206">
        <f>IFERROR(INDEX(Lookup!$BE$9:$BE$3000,MATCH($A311,Lookup!$A$9:$A$3000,0)),0)</f>
        <v>0</v>
      </c>
      <c r="G311" s="207"/>
      <c r="H311" s="207"/>
      <c r="I311" s="206">
        <f>IFERROR(INDEX(Lookup!$BJ$9:$BJ$3000,MATCH($A311,Lookup!$A$9:$A$3000,0)),0)</f>
        <v>0</v>
      </c>
      <c r="J311" s="206">
        <f>IFERROR(INDEX(Lookup!$BI$9:$BI$3000,MATCH($A311,Lookup!$A$9:$A$3000,0)),0)</f>
        <v>0</v>
      </c>
      <c r="K311" s="206">
        <f>IFERROR(INDEX(Lookup!$BH$9:$BH$3000,MATCH($A311,Lookup!$A$9:$A$3000,0)),0)</f>
        <v>0</v>
      </c>
      <c r="L311" s="206">
        <f t="shared" si="19"/>
        <v>0</v>
      </c>
      <c r="O311" s="182">
        <f t="shared" si="20"/>
        <v>1</v>
      </c>
    </row>
    <row r="312" spans="1:15" x14ac:dyDescent="0.2">
      <c r="A312" s="182" t="str">
        <f>+'09'!A6</f>
        <v>22100-A05</v>
      </c>
      <c r="C312" s="182" t="str">
        <f>IFERROR(LEFT(IFERROR(INDEX(Sheet5!$C$2:$C$1300,MATCH($A312,Sheet5!$A$2:$A$1300,0)),"-"),FIND(",",IFERROR(INDEX(Sheet5!$C$2:$C$1300,MATCH($A312,Sheet5!$A$2:$A$1300,0)),"-"),1)-1),IFERROR(INDEX(Sheet5!$C$2:$C$1300,MATCH($A312,Sheet5!$A$2:$A$1300,0)),"-"))</f>
        <v xml:space="preserve">Accountancy - Corporate-26a Grote St                        </v>
      </c>
      <c r="D312" s="206">
        <f>IFERROR(INDEX(Lookup!$BG$9:$BG$3000,MATCH($A312,Lookup!$A$9:$A$3000,0)),0)</f>
        <v>0</v>
      </c>
      <c r="E312" s="206">
        <f>IFERROR(INDEX(Lookup!$BF$9:$BF$3000,MATCH($A312,Lookup!$A$9:$A$3000,0)),0)</f>
        <v>0</v>
      </c>
      <c r="F312" s="206">
        <f>IFERROR(INDEX(Lookup!$BE$9:$BE$3000,MATCH($A312,Lookup!$A$9:$A$3000,0)),0)</f>
        <v>0</v>
      </c>
      <c r="G312" s="207"/>
      <c r="H312" s="207"/>
      <c r="I312" s="206">
        <f>IFERROR(INDEX(Lookup!$BJ$9:$BJ$3000,MATCH($A312,Lookup!$A$9:$A$3000,0)),0)</f>
        <v>0</v>
      </c>
      <c r="J312" s="206">
        <f>IFERROR(INDEX(Lookup!$BI$9:$BI$3000,MATCH($A312,Lookup!$A$9:$A$3000,0)),0)</f>
        <v>0</v>
      </c>
      <c r="K312" s="206">
        <f>IFERROR(INDEX(Lookup!$BH$9:$BH$3000,MATCH($A312,Lookup!$A$9:$A$3000,0)),0)</f>
        <v>0</v>
      </c>
      <c r="L312" s="206">
        <f t="shared" si="19"/>
        <v>0</v>
      </c>
      <c r="O312" s="182">
        <f t="shared" si="20"/>
        <v>1</v>
      </c>
    </row>
    <row r="313" spans="1:15" x14ac:dyDescent="0.2">
      <c r="A313" s="182" t="str">
        <f>+'09'!A7</f>
        <v>22100-A06</v>
      </c>
      <c r="C313" s="182" t="str">
        <f>IFERROR(LEFT(IFERROR(INDEX(Sheet5!$C$2:$C$1300,MATCH($A313,Sheet5!$A$2:$A$1300,0)),"-"),FIND(",",IFERROR(INDEX(Sheet5!$C$2:$C$1300,MATCH($A313,Sheet5!$A$2:$A$1300,0)),"-"),1)-1),IFERROR(INDEX(Sheet5!$C$2:$C$1300,MATCH($A313,Sheet5!$A$2:$A$1300,0)),"-"))</f>
        <v xml:space="preserve">Accountancy - Corporate-31 Franklin St                      </v>
      </c>
      <c r="D313" s="206">
        <f>IFERROR(INDEX(Lookup!$BG$9:$BG$3000,MATCH($A313,Lookup!$A$9:$A$3000,0)),0)</f>
        <v>0</v>
      </c>
      <c r="E313" s="206">
        <f>IFERROR(INDEX(Lookup!$BF$9:$BF$3000,MATCH($A313,Lookup!$A$9:$A$3000,0)),0)</f>
        <v>0</v>
      </c>
      <c r="F313" s="206">
        <f>IFERROR(INDEX(Lookup!$BE$9:$BE$3000,MATCH($A313,Lookup!$A$9:$A$3000,0)),0)</f>
        <v>0</v>
      </c>
      <c r="G313" s="207"/>
      <c r="H313" s="207"/>
      <c r="I313" s="206">
        <f>IFERROR(INDEX(Lookup!$BJ$9:$BJ$3000,MATCH($A313,Lookup!$A$9:$A$3000,0)),0)</f>
        <v>0</v>
      </c>
      <c r="J313" s="206">
        <f>IFERROR(INDEX(Lookup!$BI$9:$BI$3000,MATCH($A313,Lookup!$A$9:$A$3000,0)),0)</f>
        <v>0</v>
      </c>
      <c r="K313" s="206">
        <f>IFERROR(INDEX(Lookup!$BH$9:$BH$3000,MATCH($A313,Lookup!$A$9:$A$3000,0)),0)</f>
        <v>0</v>
      </c>
      <c r="L313" s="206">
        <f t="shared" si="19"/>
        <v>0</v>
      </c>
      <c r="O313" s="182">
        <f t="shared" si="20"/>
        <v>1</v>
      </c>
    </row>
    <row r="314" spans="1:15" x14ac:dyDescent="0.2">
      <c r="A314" s="182" t="str">
        <f>+'09'!A8</f>
        <v>22100-A07</v>
      </c>
      <c r="C314" s="182" t="str">
        <f>IFERROR(LEFT(IFERROR(INDEX(Sheet5!$C$2:$C$1300,MATCH($A314,Sheet5!$A$2:$A$1300,0)),"-"),FIND(",",IFERROR(INDEX(Sheet5!$C$2:$C$1300,MATCH($A314,Sheet5!$A$2:$A$1300,0)),"-"),1)-1),IFERROR(INDEX(Sheet5!$C$2:$C$1300,MATCH($A314,Sheet5!$A$2:$A$1300,0)),"-"))</f>
        <v xml:space="preserve">Accountancy - Corporate-25 Franklin St                      </v>
      </c>
      <c r="D314" s="206">
        <f>IFERROR(INDEX(Lookup!$BG$9:$BG$3000,MATCH($A314,Lookup!$A$9:$A$3000,0)),0)</f>
        <v>0</v>
      </c>
      <c r="E314" s="206">
        <f>IFERROR(INDEX(Lookup!$BF$9:$BF$3000,MATCH($A314,Lookup!$A$9:$A$3000,0)),0)</f>
        <v>0</v>
      </c>
      <c r="F314" s="206">
        <f>IFERROR(INDEX(Lookup!$BE$9:$BE$3000,MATCH($A314,Lookup!$A$9:$A$3000,0)),0)</f>
        <v>0</v>
      </c>
      <c r="G314" s="207"/>
      <c r="H314" s="207"/>
      <c r="I314" s="206">
        <f>IFERROR(INDEX(Lookup!$BJ$9:$BJ$3000,MATCH($A314,Lookup!$A$9:$A$3000,0)),0)</f>
        <v>0</v>
      </c>
      <c r="J314" s="206">
        <f>IFERROR(INDEX(Lookup!$BI$9:$BI$3000,MATCH($A314,Lookup!$A$9:$A$3000,0)),0)</f>
        <v>0</v>
      </c>
      <c r="K314" s="206">
        <f>IFERROR(INDEX(Lookup!$BH$9:$BH$3000,MATCH($A314,Lookup!$A$9:$A$3000,0)),0)</f>
        <v>0</v>
      </c>
      <c r="L314" s="206">
        <f t="shared" si="19"/>
        <v>0</v>
      </c>
      <c r="O314" s="182">
        <f t="shared" si="20"/>
        <v>1</v>
      </c>
    </row>
    <row r="315" spans="1:15" x14ac:dyDescent="0.2">
      <c r="A315" s="182" t="str">
        <f>+'09'!A9</f>
        <v>22100-A08</v>
      </c>
      <c r="C315" s="182" t="str">
        <f>IFERROR(LEFT(IFERROR(INDEX(Sheet5!$C$2:$C$1300,MATCH($A315,Sheet5!$A$2:$A$1300,0)),"-"),FIND(",",IFERROR(INDEX(Sheet5!$C$2:$C$1300,MATCH($A315,Sheet5!$A$2:$A$1300,0)),"-"),1)-1),IFERROR(INDEX(Sheet5!$C$2:$C$1300,MATCH($A315,Sheet5!$A$2:$A$1300,0)),"-"))</f>
        <v xml:space="preserve">Accountancy - Corporate-23 Frankin St                       </v>
      </c>
      <c r="D315" s="206">
        <f>IFERROR(INDEX(Lookup!$BG$9:$BG$3000,MATCH($A315,Lookup!$A$9:$A$3000,0)),0)</f>
        <v>0</v>
      </c>
      <c r="E315" s="206">
        <f>IFERROR(INDEX(Lookup!$BF$9:$BF$3000,MATCH($A315,Lookup!$A$9:$A$3000,0)),0)</f>
        <v>0</v>
      </c>
      <c r="F315" s="206">
        <f>IFERROR(INDEX(Lookup!$BE$9:$BE$3000,MATCH($A315,Lookup!$A$9:$A$3000,0)),0)</f>
        <v>0</v>
      </c>
      <c r="G315" s="207"/>
      <c r="H315" s="207"/>
      <c r="I315" s="206">
        <f>IFERROR(INDEX(Lookup!$BJ$9:$BJ$3000,MATCH($A315,Lookup!$A$9:$A$3000,0)),0)</f>
        <v>0</v>
      </c>
      <c r="J315" s="206">
        <f>IFERROR(INDEX(Lookup!$BI$9:$BI$3000,MATCH($A315,Lookup!$A$9:$A$3000,0)),0)</f>
        <v>0</v>
      </c>
      <c r="K315" s="206">
        <f>IFERROR(INDEX(Lookup!$BH$9:$BH$3000,MATCH($A315,Lookup!$A$9:$A$3000,0)),0)</f>
        <v>0</v>
      </c>
      <c r="L315" s="206">
        <f t="shared" si="19"/>
        <v>0</v>
      </c>
      <c r="O315" s="182">
        <f t="shared" si="20"/>
        <v>1</v>
      </c>
    </row>
    <row r="316" spans="1:15" x14ac:dyDescent="0.2">
      <c r="A316" s="182" t="str">
        <f>+'09'!A10</f>
        <v>22100-A09</v>
      </c>
      <c r="C316" s="182" t="str">
        <f>IFERROR(LEFT(IFERROR(INDEX(Sheet5!$C$2:$C$1300,MATCH($A316,Sheet5!$A$2:$A$1300,0)),"-"),FIND(",",IFERROR(INDEX(Sheet5!$C$2:$C$1300,MATCH($A316,Sheet5!$A$2:$A$1300,0)),"-"),1)-1),IFERROR(INDEX(Sheet5!$C$2:$C$1300,MATCH($A316,Sheet5!$A$2:$A$1300,0)),"-"))</f>
        <v xml:space="preserve">Accountancy - Corporate-11 Franklin St                      </v>
      </c>
      <c r="D316" s="206">
        <f>IFERROR(INDEX(Lookup!$BG$9:$BG$3000,MATCH($A316,Lookup!$A$9:$A$3000,0)),0)</f>
        <v>0</v>
      </c>
      <c r="E316" s="206">
        <f>IFERROR(INDEX(Lookup!$BF$9:$BF$3000,MATCH($A316,Lookup!$A$9:$A$3000,0)),0)</f>
        <v>0</v>
      </c>
      <c r="F316" s="206">
        <f>IFERROR(INDEX(Lookup!$BE$9:$BE$3000,MATCH($A316,Lookup!$A$9:$A$3000,0)),0)</f>
        <v>0</v>
      </c>
      <c r="G316" s="207"/>
      <c r="H316" s="207"/>
      <c r="I316" s="206">
        <f>IFERROR(INDEX(Lookup!$BJ$9:$BJ$3000,MATCH($A316,Lookup!$A$9:$A$3000,0)),0)</f>
        <v>0</v>
      </c>
      <c r="J316" s="206">
        <f>IFERROR(INDEX(Lookup!$BI$9:$BI$3000,MATCH($A316,Lookup!$A$9:$A$3000,0)),0)</f>
        <v>0</v>
      </c>
      <c r="K316" s="206">
        <f>IFERROR(INDEX(Lookup!$BH$9:$BH$3000,MATCH($A316,Lookup!$A$9:$A$3000,0)),0)</f>
        <v>0</v>
      </c>
      <c r="L316" s="206">
        <f t="shared" si="19"/>
        <v>0</v>
      </c>
      <c r="O316" s="182">
        <f t="shared" si="20"/>
        <v>1</v>
      </c>
    </row>
    <row r="317" spans="1:15" x14ac:dyDescent="0.2">
      <c r="A317" s="182" t="str">
        <f>+'09'!A11</f>
        <v>22100-A10</v>
      </c>
      <c r="C317" s="182" t="str">
        <f>IFERROR(LEFT(IFERROR(INDEX(Sheet5!$C$2:$C$1300,MATCH($A317,Sheet5!$A$2:$A$1300,0)),"-"),FIND(",",IFERROR(INDEX(Sheet5!$C$2:$C$1300,MATCH($A317,Sheet5!$A$2:$A$1300,0)),"-"),1)-1),IFERROR(INDEX(Sheet5!$C$2:$C$1300,MATCH($A317,Sheet5!$A$2:$A$1300,0)),"-"))</f>
        <v xml:space="preserve">Accountancy - Corporate-15 Franklin St                      </v>
      </c>
      <c r="D317" s="206">
        <f>IFERROR(INDEX(Lookup!$BG$9:$BG$3000,MATCH($A317,Lookup!$A$9:$A$3000,0)),0)</f>
        <v>0</v>
      </c>
      <c r="E317" s="206">
        <f>IFERROR(INDEX(Lookup!$BF$9:$BF$3000,MATCH($A317,Lookup!$A$9:$A$3000,0)),0)</f>
        <v>0</v>
      </c>
      <c r="F317" s="206">
        <f>IFERROR(INDEX(Lookup!$BE$9:$BE$3000,MATCH($A317,Lookup!$A$9:$A$3000,0)),0)</f>
        <v>0</v>
      </c>
      <c r="G317" s="207"/>
      <c r="H317" s="207"/>
      <c r="I317" s="206">
        <f>IFERROR(INDEX(Lookup!$BJ$9:$BJ$3000,MATCH($A317,Lookup!$A$9:$A$3000,0)),0)</f>
        <v>0</v>
      </c>
      <c r="J317" s="206">
        <f>IFERROR(INDEX(Lookup!$BI$9:$BI$3000,MATCH($A317,Lookup!$A$9:$A$3000,0)),0)</f>
        <v>0</v>
      </c>
      <c r="K317" s="206">
        <f>IFERROR(INDEX(Lookup!$BH$9:$BH$3000,MATCH($A317,Lookup!$A$9:$A$3000,0)),0)</f>
        <v>0</v>
      </c>
      <c r="L317" s="206">
        <f t="shared" si="19"/>
        <v>0</v>
      </c>
      <c r="O317" s="182">
        <f t="shared" si="20"/>
        <v>1</v>
      </c>
    </row>
    <row r="318" spans="1:15" x14ac:dyDescent="0.2">
      <c r="A318" s="182" t="str">
        <f>+'09'!A12</f>
        <v>22100-A11</v>
      </c>
      <c r="C318" s="182" t="str">
        <f>IFERROR(LEFT(IFERROR(INDEX(Sheet5!$C$2:$C$1300,MATCH($A318,Sheet5!$A$2:$A$1300,0)),"-"),FIND(",",IFERROR(INDEX(Sheet5!$C$2:$C$1300,MATCH($A318,Sheet5!$A$2:$A$1300,0)),"-"),1)-1),IFERROR(INDEX(Sheet5!$C$2:$C$1300,MATCH($A318,Sheet5!$A$2:$A$1300,0)),"-"))</f>
        <v xml:space="preserve">Accountancy - Corporate-25 Hutt St                          </v>
      </c>
      <c r="D318" s="206">
        <f>IFERROR(INDEX(Lookup!$BG$9:$BG$3000,MATCH($A318,Lookup!$A$9:$A$3000,0)),0)</f>
        <v>0</v>
      </c>
      <c r="E318" s="206">
        <f>IFERROR(INDEX(Lookup!$BF$9:$BF$3000,MATCH($A318,Lookup!$A$9:$A$3000,0)),0)</f>
        <v>0</v>
      </c>
      <c r="F318" s="206">
        <f>IFERROR(INDEX(Lookup!$BE$9:$BE$3000,MATCH($A318,Lookup!$A$9:$A$3000,0)),0)</f>
        <v>0</v>
      </c>
      <c r="G318" s="207"/>
      <c r="H318" s="207"/>
      <c r="I318" s="206">
        <f>IFERROR(INDEX(Lookup!$BJ$9:$BJ$3000,MATCH($A318,Lookup!$A$9:$A$3000,0)),0)</f>
        <v>0</v>
      </c>
      <c r="J318" s="206">
        <f>IFERROR(INDEX(Lookup!$BI$9:$BI$3000,MATCH($A318,Lookup!$A$9:$A$3000,0)),0)</f>
        <v>0</v>
      </c>
      <c r="K318" s="206">
        <f>IFERROR(INDEX(Lookup!$BH$9:$BH$3000,MATCH($A318,Lookup!$A$9:$A$3000,0)),0)</f>
        <v>0</v>
      </c>
      <c r="L318" s="206">
        <f t="shared" si="19"/>
        <v>0</v>
      </c>
      <c r="O318" s="182">
        <f t="shared" si="20"/>
        <v>1</v>
      </c>
    </row>
    <row r="319" spans="1:15" x14ac:dyDescent="0.2">
      <c r="A319" s="182" t="str">
        <f>+'09'!A13</f>
        <v>22100-A12</v>
      </c>
      <c r="C319" s="182" t="str">
        <f>IFERROR(LEFT(IFERROR(INDEX(Sheet5!$C$2:$C$1300,MATCH($A319,Sheet5!$A$2:$A$1300,0)),"-"),FIND(",",IFERROR(INDEX(Sheet5!$C$2:$C$1300,MATCH($A319,Sheet5!$A$2:$A$1300,0)),"-"),1)-1),IFERROR(INDEX(Sheet5!$C$2:$C$1300,MATCH($A319,Sheet5!$A$2:$A$1300,0)),"-"))</f>
        <v xml:space="preserve">Accountancy - Corporate-A27 188 Carrington                  </v>
      </c>
      <c r="D319" s="206">
        <f>IFERROR(INDEX(Lookup!$BG$9:$BG$3000,MATCH($A319,Lookup!$A$9:$A$3000,0)),0)</f>
        <v>0</v>
      </c>
      <c r="E319" s="206">
        <f>IFERROR(INDEX(Lookup!$BF$9:$BF$3000,MATCH($A319,Lookup!$A$9:$A$3000,0)),0)</f>
        <v>0</v>
      </c>
      <c r="F319" s="206">
        <f>IFERROR(INDEX(Lookup!$BE$9:$BE$3000,MATCH($A319,Lookup!$A$9:$A$3000,0)),0)</f>
        <v>0</v>
      </c>
      <c r="G319" s="207"/>
      <c r="H319" s="207"/>
      <c r="I319" s="206">
        <f>IFERROR(INDEX(Lookup!$BJ$9:$BJ$3000,MATCH($A319,Lookup!$A$9:$A$3000,0)),0)</f>
        <v>0</v>
      </c>
      <c r="J319" s="206">
        <f>IFERROR(INDEX(Lookup!$BI$9:$BI$3000,MATCH($A319,Lookup!$A$9:$A$3000,0)),0)</f>
        <v>0</v>
      </c>
      <c r="K319" s="206">
        <f>IFERROR(INDEX(Lookup!$BH$9:$BH$3000,MATCH($A319,Lookup!$A$9:$A$3000,0)),0)</f>
        <v>0</v>
      </c>
      <c r="L319" s="206">
        <f t="shared" si="19"/>
        <v>0</v>
      </c>
      <c r="O319" s="182">
        <f t="shared" si="20"/>
        <v>1</v>
      </c>
    </row>
    <row r="320" spans="1:15" x14ac:dyDescent="0.2">
      <c r="A320" s="182" t="str">
        <f>+'09'!A14</f>
        <v>22100-A13</v>
      </c>
      <c r="C320" s="182" t="str">
        <f>IFERROR(LEFT(IFERROR(INDEX(Sheet5!$C$2:$C$1300,MATCH($A320,Sheet5!$A$2:$A$1300,0)),"-"),FIND(",",IFERROR(INDEX(Sheet5!$C$2:$C$1300,MATCH($A320,Sheet5!$A$2:$A$1300,0)),"-"),1)-1),IFERROR(INDEX(Sheet5!$C$2:$C$1300,MATCH($A320,Sheet5!$A$2:$A$1300,0)),"-"))</f>
        <v xml:space="preserve">Accountancy - Corporate-B25 188 Carrington                  </v>
      </c>
      <c r="D320" s="206">
        <f>IFERROR(INDEX(Lookup!$BG$9:$BG$3000,MATCH($A320,Lookup!$A$9:$A$3000,0)),0)</f>
        <v>0</v>
      </c>
      <c r="E320" s="206">
        <f>IFERROR(INDEX(Lookup!$BF$9:$BF$3000,MATCH($A320,Lookup!$A$9:$A$3000,0)),0)</f>
        <v>0</v>
      </c>
      <c r="F320" s="206">
        <f>IFERROR(INDEX(Lookup!$BE$9:$BE$3000,MATCH($A320,Lookup!$A$9:$A$3000,0)),0)</f>
        <v>0</v>
      </c>
      <c r="G320" s="207"/>
      <c r="H320" s="207"/>
      <c r="I320" s="206">
        <f>IFERROR(INDEX(Lookup!$BJ$9:$BJ$3000,MATCH($A320,Lookup!$A$9:$A$3000,0)),0)</f>
        <v>0</v>
      </c>
      <c r="J320" s="206">
        <f>IFERROR(INDEX(Lookup!$BI$9:$BI$3000,MATCH($A320,Lookup!$A$9:$A$3000,0)),0)</f>
        <v>0</v>
      </c>
      <c r="K320" s="206">
        <f>IFERROR(INDEX(Lookup!$BH$9:$BH$3000,MATCH($A320,Lookup!$A$9:$A$3000,0)),0)</f>
        <v>0</v>
      </c>
      <c r="L320" s="206">
        <f t="shared" si="19"/>
        <v>0</v>
      </c>
      <c r="O320" s="182">
        <f t="shared" si="20"/>
        <v>1</v>
      </c>
    </row>
    <row r="321" spans="1:15" x14ac:dyDescent="0.2">
      <c r="A321" s="182" t="str">
        <f>+'09'!A15</f>
        <v>22100-A14</v>
      </c>
      <c r="C321" s="182" t="str">
        <f>IFERROR(LEFT(IFERROR(INDEX(Sheet5!$C$2:$C$1300,MATCH($A321,Sheet5!$A$2:$A$1300,0)),"-"),FIND(",",IFERROR(INDEX(Sheet5!$C$2:$C$1300,MATCH($A321,Sheet5!$A$2:$A$1300,0)),"-"),1)-1),IFERROR(INDEX(Sheet5!$C$2:$C$1300,MATCH($A321,Sheet5!$A$2:$A$1300,0)),"-"))</f>
        <v xml:space="preserve">Accountancy - Corporate-120 Queen Road                      </v>
      </c>
      <c r="D321" s="206">
        <f>IFERROR(INDEX(Lookup!$BG$9:$BG$3000,MATCH($A321,Lookup!$A$9:$A$3000,0)),0)</f>
        <v>0</v>
      </c>
      <c r="E321" s="206">
        <f>IFERROR(INDEX(Lookup!$BF$9:$BF$3000,MATCH($A321,Lookup!$A$9:$A$3000,0)),0)</f>
        <v>0</v>
      </c>
      <c r="F321" s="206">
        <f>IFERROR(INDEX(Lookup!$BE$9:$BE$3000,MATCH($A321,Lookup!$A$9:$A$3000,0)),0)</f>
        <v>0</v>
      </c>
      <c r="G321" s="207"/>
      <c r="H321" s="207"/>
      <c r="I321" s="206">
        <f>IFERROR(INDEX(Lookup!$BJ$9:$BJ$3000,MATCH($A321,Lookup!$A$9:$A$3000,0)),0)</f>
        <v>0</v>
      </c>
      <c r="J321" s="206">
        <f>IFERROR(INDEX(Lookup!$BI$9:$BI$3000,MATCH($A321,Lookup!$A$9:$A$3000,0)),0)</f>
        <v>0</v>
      </c>
      <c r="K321" s="206">
        <f>IFERROR(INDEX(Lookup!$BH$9:$BH$3000,MATCH($A321,Lookup!$A$9:$A$3000,0)),0)</f>
        <v>0</v>
      </c>
      <c r="L321" s="206">
        <f t="shared" si="19"/>
        <v>0</v>
      </c>
      <c r="O321" s="182">
        <f t="shared" si="20"/>
        <v>1</v>
      </c>
    </row>
    <row r="322" spans="1:15" x14ac:dyDescent="0.2">
      <c r="A322" s="182" t="str">
        <f>+'09'!A16</f>
        <v>22100-A15</v>
      </c>
      <c r="C322" s="182" t="str">
        <f>IFERROR(LEFT(IFERROR(INDEX(Sheet5!$C$2:$C$1300,MATCH($A322,Sheet5!$A$2:$A$1300,0)),"-"),FIND(",",IFERROR(INDEX(Sheet5!$C$2:$C$1300,MATCH($A322,Sheet5!$A$2:$A$1300,0)),"-"),1)-1),IFERROR(INDEX(Sheet5!$C$2:$C$1300,MATCH($A322,Sheet5!$A$2:$A$1300,0)),"-"))</f>
        <v xml:space="preserve">Accountancy - Corporate-236 Queen Road                      </v>
      </c>
      <c r="D322" s="206">
        <f>IFERROR(INDEX(Lookup!$BG$9:$BG$3000,MATCH($A322,Lookup!$A$9:$A$3000,0)),0)</f>
        <v>0</v>
      </c>
      <c r="E322" s="206">
        <f>IFERROR(INDEX(Lookup!$BF$9:$BF$3000,MATCH($A322,Lookup!$A$9:$A$3000,0)),0)</f>
        <v>0</v>
      </c>
      <c r="F322" s="206">
        <f>IFERROR(INDEX(Lookup!$BE$9:$BE$3000,MATCH($A322,Lookup!$A$9:$A$3000,0)),0)</f>
        <v>0</v>
      </c>
      <c r="G322" s="207"/>
      <c r="H322" s="207"/>
      <c r="I322" s="206">
        <f>IFERROR(INDEX(Lookup!$BJ$9:$BJ$3000,MATCH($A322,Lookup!$A$9:$A$3000,0)),0)</f>
        <v>0</v>
      </c>
      <c r="J322" s="206">
        <f>IFERROR(INDEX(Lookup!$BI$9:$BI$3000,MATCH($A322,Lookup!$A$9:$A$3000,0)),0)</f>
        <v>0</v>
      </c>
      <c r="K322" s="206">
        <f>IFERROR(INDEX(Lookup!$BH$9:$BH$3000,MATCH($A322,Lookup!$A$9:$A$3000,0)),0)</f>
        <v>0</v>
      </c>
      <c r="L322" s="206">
        <f t="shared" si="19"/>
        <v>0</v>
      </c>
      <c r="O322" s="182">
        <f t="shared" si="20"/>
        <v>1</v>
      </c>
    </row>
    <row r="323" spans="1:15" x14ac:dyDescent="0.2">
      <c r="A323" s="182" t="str">
        <f>+'09'!A17</f>
        <v>22100-A16</v>
      </c>
      <c r="C323" s="182" t="str">
        <f>IFERROR(LEFT(IFERROR(INDEX(Sheet5!$C$2:$C$1300,MATCH($A323,Sheet5!$A$2:$A$1300,0)),"-"),FIND(",",IFERROR(INDEX(Sheet5!$C$2:$C$1300,MATCH($A323,Sheet5!$A$2:$A$1300,0)),"-"),1)-1),IFERROR(INDEX(Sheet5!$C$2:$C$1300,MATCH($A323,Sheet5!$A$2:$A$1300,0)),"-"))</f>
        <v xml:space="preserve">Accountancy - Corporate-534 Queen Road                      </v>
      </c>
      <c r="D323" s="206">
        <f>IFERROR(INDEX(Lookup!$BG$9:$BG$3000,MATCH($A323,Lookup!$A$9:$A$3000,0)),0)</f>
        <v>0</v>
      </c>
      <c r="E323" s="206">
        <f>IFERROR(INDEX(Lookup!$BF$9:$BF$3000,MATCH($A323,Lookup!$A$9:$A$3000,0)),0)</f>
        <v>0</v>
      </c>
      <c r="F323" s="206">
        <f>IFERROR(INDEX(Lookup!$BE$9:$BE$3000,MATCH($A323,Lookup!$A$9:$A$3000,0)),0)</f>
        <v>0</v>
      </c>
      <c r="G323" s="207"/>
      <c r="H323" s="207"/>
      <c r="I323" s="206">
        <f>IFERROR(INDEX(Lookup!$BJ$9:$BJ$3000,MATCH($A323,Lookup!$A$9:$A$3000,0)),0)</f>
        <v>0</v>
      </c>
      <c r="J323" s="206">
        <f>IFERROR(INDEX(Lookup!$BI$9:$BI$3000,MATCH($A323,Lookup!$A$9:$A$3000,0)),0)</f>
        <v>0</v>
      </c>
      <c r="K323" s="206">
        <f>IFERROR(INDEX(Lookup!$BH$9:$BH$3000,MATCH($A323,Lookup!$A$9:$A$3000,0)),0)</f>
        <v>0</v>
      </c>
      <c r="L323" s="206">
        <f t="shared" si="19"/>
        <v>0</v>
      </c>
      <c r="O323" s="182">
        <f t="shared" si="20"/>
        <v>1</v>
      </c>
    </row>
    <row r="324" spans="1:15" x14ac:dyDescent="0.2">
      <c r="A324" s="182" t="str">
        <f>+'09'!A18</f>
        <v>22120-A01</v>
      </c>
      <c r="C324" s="182" t="str">
        <f>IFERROR(LEFT(IFERROR(INDEX(Sheet5!$C$2:$C$1300,MATCH($A324,Sheet5!$A$2:$A$1300,0)),"-"),FIND(",",IFERROR(INDEX(Sheet5!$C$2:$C$1300,MATCH($A324,Sheet5!$A$2:$A$1300,0)),"-"),1)-1),IFERROR(INDEX(Sheet5!$C$2:$C$1300,MATCH($A324,Sheet5!$A$2:$A$1300,0)),"-"))</f>
        <v xml:space="preserve">Accountancy - Other-6 Circuit Dr                            </v>
      </c>
      <c r="D324" s="206">
        <f>IFERROR(INDEX(Lookup!$BG$9:$BG$3000,MATCH($A324,Lookup!$A$9:$A$3000,0)),0)</f>
        <v>0</v>
      </c>
      <c r="E324" s="206">
        <f>IFERROR(INDEX(Lookup!$BF$9:$BF$3000,MATCH($A324,Lookup!$A$9:$A$3000,0)),0)</f>
        <v>0</v>
      </c>
      <c r="F324" s="206">
        <f>IFERROR(INDEX(Lookup!$BE$9:$BE$3000,MATCH($A324,Lookup!$A$9:$A$3000,0)),0)</f>
        <v>0</v>
      </c>
      <c r="G324" s="207"/>
      <c r="H324" s="207"/>
      <c r="I324" s="206">
        <f>IFERROR(INDEX(Lookup!$BJ$9:$BJ$3000,MATCH($A324,Lookup!$A$9:$A$3000,0)),0)</f>
        <v>0</v>
      </c>
      <c r="J324" s="206">
        <f>IFERROR(INDEX(Lookup!$BI$9:$BI$3000,MATCH($A324,Lookup!$A$9:$A$3000,0)),0)</f>
        <v>0</v>
      </c>
      <c r="K324" s="206">
        <f>IFERROR(INDEX(Lookup!$BH$9:$BH$3000,MATCH($A324,Lookup!$A$9:$A$3000,0)),0)</f>
        <v>0</v>
      </c>
      <c r="L324" s="206">
        <f t="shared" si="19"/>
        <v>0</v>
      </c>
      <c r="O324" s="182">
        <f t="shared" si="20"/>
        <v>1</v>
      </c>
    </row>
    <row r="325" spans="1:15" x14ac:dyDescent="0.2">
      <c r="A325" s="182" t="str">
        <f>+'09'!A19</f>
        <v>22120-A02</v>
      </c>
      <c r="C325" s="182" t="str">
        <f>IFERROR(LEFT(IFERROR(INDEX(Sheet5!$C$2:$C$1300,MATCH($A325,Sheet5!$A$2:$A$1300,0)),"-"),FIND(",",IFERROR(INDEX(Sheet5!$C$2:$C$1300,MATCH($A325,Sheet5!$A$2:$A$1300,0)),"-"),1)-1),IFERROR(INDEX(Sheet5!$C$2:$C$1300,MATCH($A325,Sheet5!$A$2:$A$1300,0)),"-"))</f>
        <v xml:space="preserve">Accountancy - Other-200 East Tce                            </v>
      </c>
      <c r="D325" s="206">
        <f>IFERROR(INDEX(Lookup!$BG$9:$BG$3000,MATCH($A325,Lookup!$A$9:$A$3000,0)),0)</f>
        <v>0</v>
      </c>
      <c r="E325" s="206">
        <f>IFERROR(INDEX(Lookup!$BF$9:$BF$3000,MATCH($A325,Lookup!$A$9:$A$3000,0)),0)</f>
        <v>0</v>
      </c>
      <c r="F325" s="206">
        <f>IFERROR(INDEX(Lookup!$BE$9:$BE$3000,MATCH($A325,Lookup!$A$9:$A$3000,0)),0)</f>
        <v>0</v>
      </c>
      <c r="G325" s="207"/>
      <c r="H325" s="207"/>
      <c r="I325" s="206">
        <f>IFERROR(INDEX(Lookup!$BJ$9:$BJ$3000,MATCH($A325,Lookup!$A$9:$A$3000,0)),0)</f>
        <v>0</v>
      </c>
      <c r="J325" s="206">
        <f>IFERROR(INDEX(Lookup!$BI$9:$BI$3000,MATCH($A325,Lookup!$A$9:$A$3000,0)),0)</f>
        <v>0</v>
      </c>
      <c r="K325" s="206">
        <f>IFERROR(INDEX(Lookup!$BH$9:$BH$3000,MATCH($A325,Lookup!$A$9:$A$3000,0)),0)</f>
        <v>0</v>
      </c>
      <c r="L325" s="206">
        <f t="shared" si="19"/>
        <v>0</v>
      </c>
      <c r="O325" s="182">
        <f t="shared" si="20"/>
        <v>1</v>
      </c>
    </row>
    <row r="326" spans="1:15" x14ac:dyDescent="0.2">
      <c r="A326" s="182" t="str">
        <f>+'09'!A20</f>
        <v>22120-A03</v>
      </c>
      <c r="C326" s="182" t="str">
        <f>IFERROR(LEFT(IFERROR(INDEX(Sheet5!$C$2:$C$1300,MATCH($A326,Sheet5!$A$2:$A$1300,0)),"-"),FIND(",",IFERROR(INDEX(Sheet5!$C$2:$C$1300,MATCH($A326,Sheet5!$A$2:$A$1300,0)),"-"),1)-1),IFERROR(INDEX(Sheet5!$C$2:$C$1300,MATCH($A326,Sheet5!$A$2:$A$1300,0)),"-"))</f>
        <v xml:space="preserve">Accountancy - Other-33 Franklin St                          </v>
      </c>
      <c r="D326" s="206">
        <f>IFERROR(INDEX(Lookup!$BG$9:$BG$3000,MATCH($A326,Lookup!$A$9:$A$3000,0)),0)</f>
        <v>0</v>
      </c>
      <c r="E326" s="206">
        <f>IFERROR(INDEX(Lookup!$BF$9:$BF$3000,MATCH($A326,Lookup!$A$9:$A$3000,0)),0)</f>
        <v>0</v>
      </c>
      <c r="F326" s="206">
        <f>IFERROR(INDEX(Lookup!$BE$9:$BE$3000,MATCH($A326,Lookup!$A$9:$A$3000,0)),0)</f>
        <v>0</v>
      </c>
      <c r="G326" s="207"/>
      <c r="H326" s="207"/>
      <c r="I326" s="206">
        <f>IFERROR(INDEX(Lookup!$BJ$9:$BJ$3000,MATCH($A326,Lookup!$A$9:$A$3000,0)),0)</f>
        <v>0</v>
      </c>
      <c r="J326" s="206">
        <f>IFERROR(INDEX(Lookup!$BI$9:$BI$3000,MATCH($A326,Lookup!$A$9:$A$3000,0)),0)</f>
        <v>0</v>
      </c>
      <c r="K326" s="206">
        <f>IFERROR(INDEX(Lookup!$BH$9:$BH$3000,MATCH($A326,Lookup!$A$9:$A$3000,0)),0)</f>
        <v>0</v>
      </c>
      <c r="L326" s="206">
        <f t="shared" si="19"/>
        <v>0</v>
      </c>
      <c r="O326" s="182">
        <f t="shared" si="20"/>
        <v>1</v>
      </c>
    </row>
    <row r="327" spans="1:15" x14ac:dyDescent="0.2">
      <c r="A327" s="182" t="str">
        <f>+'09'!A21</f>
        <v>22120-A04</v>
      </c>
      <c r="C327" s="182" t="str">
        <f>IFERROR(LEFT(IFERROR(INDEX(Sheet5!$C$2:$C$1300,MATCH($A327,Sheet5!$A$2:$A$1300,0)),"-"),FIND(",",IFERROR(INDEX(Sheet5!$C$2:$C$1300,MATCH($A327,Sheet5!$A$2:$A$1300,0)),"-"),1)-1),IFERROR(INDEX(Sheet5!$C$2:$C$1300,MATCH($A327,Sheet5!$A$2:$A$1300,0)),"-"))</f>
        <v xml:space="preserve">Accountancy - Other-174 Fullarton Rd                        </v>
      </c>
      <c r="D327" s="206">
        <f>IFERROR(INDEX(Lookup!$BG$9:$BG$3000,MATCH($A327,Lookup!$A$9:$A$3000,0)),0)</f>
        <v>0</v>
      </c>
      <c r="E327" s="206">
        <f>IFERROR(INDEX(Lookup!$BF$9:$BF$3000,MATCH($A327,Lookup!$A$9:$A$3000,0)),0)</f>
        <v>0</v>
      </c>
      <c r="F327" s="206">
        <f>IFERROR(INDEX(Lookup!$BE$9:$BE$3000,MATCH($A327,Lookup!$A$9:$A$3000,0)),0)</f>
        <v>0</v>
      </c>
      <c r="G327" s="207"/>
      <c r="H327" s="207"/>
      <c r="I327" s="206">
        <f>IFERROR(INDEX(Lookup!$BJ$9:$BJ$3000,MATCH($A327,Lookup!$A$9:$A$3000,0)),0)</f>
        <v>0</v>
      </c>
      <c r="J327" s="206">
        <f>IFERROR(INDEX(Lookup!$BI$9:$BI$3000,MATCH($A327,Lookup!$A$9:$A$3000,0)),0)</f>
        <v>0</v>
      </c>
      <c r="K327" s="206">
        <f>IFERROR(INDEX(Lookup!$BH$9:$BH$3000,MATCH($A327,Lookup!$A$9:$A$3000,0)),0)</f>
        <v>0</v>
      </c>
      <c r="L327" s="206">
        <f t="shared" si="19"/>
        <v>0</v>
      </c>
      <c r="O327" s="182">
        <f t="shared" si="20"/>
        <v>1</v>
      </c>
    </row>
    <row r="328" spans="1:15" x14ac:dyDescent="0.2">
      <c r="A328" s="182" t="str">
        <f>+'09'!A22</f>
        <v>22120-A05</v>
      </c>
      <c r="C328" s="182" t="str">
        <f>IFERROR(LEFT(IFERROR(INDEX(Sheet5!$C$2:$C$1300,MATCH($A328,Sheet5!$A$2:$A$1300,0)),"-"),FIND(",",IFERROR(INDEX(Sheet5!$C$2:$C$1300,MATCH($A328,Sheet5!$A$2:$A$1300,0)),"-"),1)-1),IFERROR(INDEX(Sheet5!$C$2:$C$1300,MATCH($A328,Sheet5!$A$2:$A$1300,0)),"-"))</f>
        <v xml:space="preserve">Accountancy - Other-26a Grote St                            </v>
      </c>
      <c r="D328" s="206">
        <f>IFERROR(INDEX(Lookup!$BG$9:$BG$3000,MATCH($A328,Lookup!$A$9:$A$3000,0)),0)</f>
        <v>0</v>
      </c>
      <c r="E328" s="206">
        <f>IFERROR(INDEX(Lookup!$BF$9:$BF$3000,MATCH($A328,Lookup!$A$9:$A$3000,0)),0)</f>
        <v>0</v>
      </c>
      <c r="F328" s="206">
        <f>IFERROR(INDEX(Lookup!$BE$9:$BE$3000,MATCH($A328,Lookup!$A$9:$A$3000,0)),0)</f>
        <v>0</v>
      </c>
      <c r="G328" s="207"/>
      <c r="H328" s="207"/>
      <c r="I328" s="206">
        <f>IFERROR(INDEX(Lookup!$BJ$9:$BJ$3000,MATCH($A328,Lookup!$A$9:$A$3000,0)),0)</f>
        <v>0</v>
      </c>
      <c r="J328" s="206">
        <f>IFERROR(INDEX(Lookup!$BI$9:$BI$3000,MATCH($A328,Lookup!$A$9:$A$3000,0)),0)</f>
        <v>0</v>
      </c>
      <c r="K328" s="206">
        <f>IFERROR(INDEX(Lookup!$BH$9:$BH$3000,MATCH($A328,Lookup!$A$9:$A$3000,0)),0)</f>
        <v>0</v>
      </c>
      <c r="L328" s="206">
        <f t="shared" si="19"/>
        <v>0</v>
      </c>
      <c r="O328" s="182">
        <f t="shared" si="20"/>
        <v>1</v>
      </c>
    </row>
    <row r="329" spans="1:15" x14ac:dyDescent="0.2">
      <c r="A329" s="182" t="str">
        <f>+'09'!A23</f>
        <v>22120-A06</v>
      </c>
      <c r="C329" s="182" t="str">
        <f>IFERROR(LEFT(IFERROR(INDEX(Sheet5!$C$2:$C$1300,MATCH($A329,Sheet5!$A$2:$A$1300,0)),"-"),FIND(",",IFERROR(INDEX(Sheet5!$C$2:$C$1300,MATCH($A329,Sheet5!$A$2:$A$1300,0)),"-"),1)-1),IFERROR(INDEX(Sheet5!$C$2:$C$1300,MATCH($A329,Sheet5!$A$2:$A$1300,0)),"-"))</f>
        <v xml:space="preserve">Accountancy - Other-31 Franklin St                          </v>
      </c>
      <c r="D329" s="206">
        <f>IFERROR(INDEX(Lookup!$BG$9:$BG$3000,MATCH($A329,Lookup!$A$9:$A$3000,0)),0)</f>
        <v>0</v>
      </c>
      <c r="E329" s="206">
        <f>IFERROR(INDEX(Lookup!$BF$9:$BF$3000,MATCH($A329,Lookup!$A$9:$A$3000,0)),0)</f>
        <v>0</v>
      </c>
      <c r="F329" s="206">
        <f>IFERROR(INDEX(Lookup!$BE$9:$BE$3000,MATCH($A329,Lookup!$A$9:$A$3000,0)),0)</f>
        <v>0</v>
      </c>
      <c r="G329" s="207"/>
      <c r="H329" s="207"/>
      <c r="I329" s="206">
        <f>IFERROR(INDEX(Lookup!$BJ$9:$BJ$3000,MATCH($A329,Lookup!$A$9:$A$3000,0)),0)</f>
        <v>0</v>
      </c>
      <c r="J329" s="206">
        <f>IFERROR(INDEX(Lookup!$BI$9:$BI$3000,MATCH($A329,Lookup!$A$9:$A$3000,0)),0)</f>
        <v>0</v>
      </c>
      <c r="K329" s="206">
        <f>IFERROR(INDEX(Lookup!$BH$9:$BH$3000,MATCH($A329,Lookup!$A$9:$A$3000,0)),0)</f>
        <v>0</v>
      </c>
      <c r="L329" s="206">
        <f t="shared" si="19"/>
        <v>0</v>
      </c>
      <c r="O329" s="182">
        <f t="shared" si="20"/>
        <v>1</v>
      </c>
    </row>
    <row r="330" spans="1:15" x14ac:dyDescent="0.2">
      <c r="A330" s="182" t="str">
        <f>+'09'!A24</f>
        <v>22120-A07</v>
      </c>
      <c r="C330" s="182" t="str">
        <f>IFERROR(LEFT(IFERROR(INDEX(Sheet5!$C$2:$C$1300,MATCH($A330,Sheet5!$A$2:$A$1300,0)),"-"),FIND(",",IFERROR(INDEX(Sheet5!$C$2:$C$1300,MATCH($A330,Sheet5!$A$2:$A$1300,0)),"-"),1)-1),IFERROR(INDEX(Sheet5!$C$2:$C$1300,MATCH($A330,Sheet5!$A$2:$A$1300,0)),"-"))</f>
        <v xml:space="preserve">Accountancy - Other-25 Franklin St                          </v>
      </c>
      <c r="D330" s="206">
        <f>IFERROR(INDEX(Lookup!$BG$9:$BG$3000,MATCH($A330,Lookup!$A$9:$A$3000,0)),0)</f>
        <v>0</v>
      </c>
      <c r="E330" s="206">
        <f>IFERROR(INDEX(Lookup!$BF$9:$BF$3000,MATCH($A330,Lookup!$A$9:$A$3000,0)),0)</f>
        <v>0</v>
      </c>
      <c r="F330" s="206">
        <f>IFERROR(INDEX(Lookup!$BE$9:$BE$3000,MATCH($A330,Lookup!$A$9:$A$3000,0)),0)</f>
        <v>0</v>
      </c>
      <c r="G330" s="207"/>
      <c r="H330" s="207"/>
      <c r="I330" s="206">
        <f>IFERROR(INDEX(Lookup!$BJ$9:$BJ$3000,MATCH($A330,Lookup!$A$9:$A$3000,0)),0)</f>
        <v>0</v>
      </c>
      <c r="J330" s="206">
        <f>IFERROR(INDEX(Lookup!$BI$9:$BI$3000,MATCH($A330,Lookup!$A$9:$A$3000,0)),0)</f>
        <v>0</v>
      </c>
      <c r="K330" s="206">
        <f>IFERROR(INDEX(Lookup!$BH$9:$BH$3000,MATCH($A330,Lookup!$A$9:$A$3000,0)),0)</f>
        <v>0</v>
      </c>
      <c r="L330" s="206">
        <f t="shared" si="19"/>
        <v>0</v>
      </c>
      <c r="O330" s="182">
        <f t="shared" si="20"/>
        <v>1</v>
      </c>
    </row>
    <row r="331" spans="1:15" x14ac:dyDescent="0.2">
      <c r="A331" s="182" t="str">
        <f>+'09'!A25</f>
        <v>22120-A08</v>
      </c>
      <c r="C331" s="182" t="str">
        <f>IFERROR(LEFT(IFERROR(INDEX(Sheet5!$C$2:$C$1300,MATCH($A331,Sheet5!$A$2:$A$1300,0)),"-"),FIND(",",IFERROR(INDEX(Sheet5!$C$2:$C$1300,MATCH($A331,Sheet5!$A$2:$A$1300,0)),"-"),1)-1),IFERROR(INDEX(Sheet5!$C$2:$C$1300,MATCH($A331,Sheet5!$A$2:$A$1300,0)),"-"))</f>
        <v xml:space="preserve">Accountancy - Other-23 Frankin St                           </v>
      </c>
      <c r="D331" s="206">
        <f>IFERROR(INDEX(Lookup!$BG$9:$BG$3000,MATCH($A331,Lookup!$A$9:$A$3000,0)),0)</f>
        <v>0</v>
      </c>
      <c r="E331" s="206">
        <f>IFERROR(INDEX(Lookup!$BF$9:$BF$3000,MATCH($A331,Lookup!$A$9:$A$3000,0)),0)</f>
        <v>0</v>
      </c>
      <c r="F331" s="206">
        <f>IFERROR(INDEX(Lookup!$BE$9:$BE$3000,MATCH($A331,Lookup!$A$9:$A$3000,0)),0)</f>
        <v>0</v>
      </c>
      <c r="G331" s="207"/>
      <c r="H331" s="207"/>
      <c r="I331" s="206">
        <f>IFERROR(INDEX(Lookup!$BJ$9:$BJ$3000,MATCH($A331,Lookup!$A$9:$A$3000,0)),0)</f>
        <v>0</v>
      </c>
      <c r="J331" s="206">
        <f>IFERROR(INDEX(Lookup!$BI$9:$BI$3000,MATCH($A331,Lookup!$A$9:$A$3000,0)),0)</f>
        <v>0</v>
      </c>
      <c r="K331" s="206">
        <f>IFERROR(INDEX(Lookup!$BH$9:$BH$3000,MATCH($A331,Lookup!$A$9:$A$3000,0)),0)</f>
        <v>0</v>
      </c>
      <c r="L331" s="206">
        <f t="shared" si="19"/>
        <v>0</v>
      </c>
      <c r="O331" s="182">
        <f t="shared" si="20"/>
        <v>1</v>
      </c>
    </row>
    <row r="332" spans="1:15" x14ac:dyDescent="0.2">
      <c r="A332" s="182" t="str">
        <f>+'09'!A26</f>
        <v>22120-A09</v>
      </c>
      <c r="C332" s="182" t="str">
        <f>IFERROR(LEFT(IFERROR(INDEX(Sheet5!$C$2:$C$1300,MATCH($A332,Sheet5!$A$2:$A$1300,0)),"-"),FIND(",",IFERROR(INDEX(Sheet5!$C$2:$C$1300,MATCH($A332,Sheet5!$A$2:$A$1300,0)),"-"),1)-1),IFERROR(INDEX(Sheet5!$C$2:$C$1300,MATCH($A332,Sheet5!$A$2:$A$1300,0)),"-"))</f>
        <v xml:space="preserve">Accountancy - Other-11 Franklin St                          </v>
      </c>
      <c r="D332" s="206">
        <f>IFERROR(INDEX(Lookup!$BG$9:$BG$3000,MATCH($A332,Lookup!$A$9:$A$3000,0)),0)</f>
        <v>0</v>
      </c>
      <c r="E332" s="206">
        <f>IFERROR(INDEX(Lookup!$BF$9:$BF$3000,MATCH($A332,Lookup!$A$9:$A$3000,0)),0)</f>
        <v>0</v>
      </c>
      <c r="F332" s="206">
        <f>IFERROR(INDEX(Lookup!$BE$9:$BE$3000,MATCH($A332,Lookup!$A$9:$A$3000,0)),0)</f>
        <v>0</v>
      </c>
      <c r="G332" s="207"/>
      <c r="H332" s="207"/>
      <c r="I332" s="206">
        <f>IFERROR(INDEX(Lookup!$BJ$9:$BJ$3000,MATCH($A332,Lookup!$A$9:$A$3000,0)),0)</f>
        <v>0</v>
      </c>
      <c r="J332" s="206">
        <f>IFERROR(INDEX(Lookup!$BI$9:$BI$3000,MATCH($A332,Lookup!$A$9:$A$3000,0)),0)</f>
        <v>0</v>
      </c>
      <c r="K332" s="206">
        <f>IFERROR(INDEX(Lookup!$BH$9:$BH$3000,MATCH($A332,Lookup!$A$9:$A$3000,0)),0)</f>
        <v>0</v>
      </c>
      <c r="L332" s="206">
        <f t="shared" si="19"/>
        <v>0</v>
      </c>
      <c r="O332" s="182">
        <f t="shared" si="20"/>
        <v>1</v>
      </c>
    </row>
    <row r="333" spans="1:15" x14ac:dyDescent="0.2">
      <c r="A333" s="182" t="str">
        <f>+'09'!A27</f>
        <v>22120-A10</v>
      </c>
      <c r="C333" s="182" t="str">
        <f>IFERROR(LEFT(IFERROR(INDEX(Sheet5!$C$2:$C$1300,MATCH($A333,Sheet5!$A$2:$A$1300,0)),"-"),FIND(",",IFERROR(INDEX(Sheet5!$C$2:$C$1300,MATCH($A333,Sheet5!$A$2:$A$1300,0)),"-"),1)-1),IFERROR(INDEX(Sheet5!$C$2:$C$1300,MATCH($A333,Sheet5!$A$2:$A$1300,0)),"-"))</f>
        <v xml:space="preserve">Accountancy - Other-15 Franklin St                          </v>
      </c>
      <c r="D333" s="206">
        <f>IFERROR(INDEX(Lookup!$BG$9:$BG$3000,MATCH($A333,Lookup!$A$9:$A$3000,0)),0)</f>
        <v>0</v>
      </c>
      <c r="E333" s="206">
        <f>IFERROR(INDEX(Lookup!$BF$9:$BF$3000,MATCH($A333,Lookup!$A$9:$A$3000,0)),0)</f>
        <v>0</v>
      </c>
      <c r="F333" s="206">
        <f>IFERROR(INDEX(Lookup!$BE$9:$BE$3000,MATCH($A333,Lookup!$A$9:$A$3000,0)),0)</f>
        <v>0</v>
      </c>
      <c r="G333" s="207"/>
      <c r="H333" s="207"/>
      <c r="I333" s="206">
        <f>IFERROR(INDEX(Lookup!$BJ$9:$BJ$3000,MATCH($A333,Lookup!$A$9:$A$3000,0)),0)</f>
        <v>0</v>
      </c>
      <c r="J333" s="206">
        <f>IFERROR(INDEX(Lookup!$BI$9:$BI$3000,MATCH($A333,Lookup!$A$9:$A$3000,0)),0)</f>
        <v>0</v>
      </c>
      <c r="K333" s="206">
        <f>IFERROR(INDEX(Lookup!$BH$9:$BH$3000,MATCH($A333,Lookup!$A$9:$A$3000,0)),0)</f>
        <v>0</v>
      </c>
      <c r="L333" s="206">
        <f t="shared" si="19"/>
        <v>0</v>
      </c>
      <c r="O333" s="182">
        <f t="shared" si="20"/>
        <v>1</v>
      </c>
    </row>
    <row r="334" spans="1:15" x14ac:dyDescent="0.2">
      <c r="A334" s="182" t="str">
        <f>+'09'!A28</f>
        <v>22120-A11</v>
      </c>
      <c r="C334" s="182" t="str">
        <f>IFERROR(LEFT(IFERROR(INDEX(Sheet5!$C$2:$C$1300,MATCH($A334,Sheet5!$A$2:$A$1300,0)),"-"),FIND(",",IFERROR(INDEX(Sheet5!$C$2:$C$1300,MATCH($A334,Sheet5!$A$2:$A$1300,0)),"-"),1)-1),IFERROR(INDEX(Sheet5!$C$2:$C$1300,MATCH($A334,Sheet5!$A$2:$A$1300,0)),"-"))</f>
        <v xml:space="preserve">Accountancy - Other-25 Hutt St                              </v>
      </c>
      <c r="D334" s="206">
        <f>IFERROR(INDEX(Lookup!$BG$9:$BG$3000,MATCH($A334,Lookup!$A$9:$A$3000,0)),0)</f>
        <v>0</v>
      </c>
      <c r="E334" s="206">
        <f>IFERROR(INDEX(Lookup!$BF$9:$BF$3000,MATCH($A334,Lookup!$A$9:$A$3000,0)),0)</f>
        <v>0</v>
      </c>
      <c r="F334" s="206">
        <f>IFERROR(INDEX(Lookup!$BE$9:$BE$3000,MATCH($A334,Lookup!$A$9:$A$3000,0)),0)</f>
        <v>0</v>
      </c>
      <c r="G334" s="207"/>
      <c r="H334" s="207"/>
      <c r="I334" s="206">
        <f>IFERROR(INDEX(Lookup!$BJ$9:$BJ$3000,MATCH($A334,Lookup!$A$9:$A$3000,0)),0)</f>
        <v>0</v>
      </c>
      <c r="J334" s="206">
        <f>IFERROR(INDEX(Lookup!$BI$9:$BI$3000,MATCH($A334,Lookup!$A$9:$A$3000,0)),0)</f>
        <v>0</v>
      </c>
      <c r="K334" s="206">
        <f>IFERROR(INDEX(Lookup!$BH$9:$BH$3000,MATCH($A334,Lookup!$A$9:$A$3000,0)),0)</f>
        <v>0</v>
      </c>
      <c r="L334" s="206">
        <f t="shared" si="19"/>
        <v>0</v>
      </c>
      <c r="O334" s="182">
        <f t="shared" si="20"/>
        <v>1</v>
      </c>
    </row>
    <row r="335" spans="1:15" x14ac:dyDescent="0.2">
      <c r="A335" s="182" t="str">
        <f>+'09'!A29</f>
        <v>22120-A12</v>
      </c>
      <c r="C335" s="182" t="str">
        <f>IFERROR(LEFT(IFERROR(INDEX(Sheet5!$C$2:$C$1300,MATCH($A335,Sheet5!$A$2:$A$1300,0)),"-"),FIND(",",IFERROR(INDEX(Sheet5!$C$2:$C$1300,MATCH($A335,Sheet5!$A$2:$A$1300,0)),"-"),1)-1),IFERROR(INDEX(Sheet5!$C$2:$C$1300,MATCH($A335,Sheet5!$A$2:$A$1300,0)),"-"))</f>
        <v xml:space="preserve">Accountancy - Other-A27 188 Carrington                      </v>
      </c>
      <c r="D335" s="206">
        <f>IFERROR(INDEX(Lookup!$BG$9:$BG$3000,MATCH($A335,Lookup!$A$9:$A$3000,0)),0)</f>
        <v>0</v>
      </c>
      <c r="E335" s="206">
        <f>IFERROR(INDEX(Lookup!$BF$9:$BF$3000,MATCH($A335,Lookup!$A$9:$A$3000,0)),0)</f>
        <v>0</v>
      </c>
      <c r="F335" s="206">
        <f>IFERROR(INDEX(Lookup!$BE$9:$BE$3000,MATCH($A335,Lookup!$A$9:$A$3000,0)),0)</f>
        <v>0</v>
      </c>
      <c r="G335" s="207"/>
      <c r="H335" s="207"/>
      <c r="I335" s="206">
        <f>IFERROR(INDEX(Lookup!$BJ$9:$BJ$3000,MATCH($A335,Lookup!$A$9:$A$3000,0)),0)</f>
        <v>0</v>
      </c>
      <c r="J335" s="206">
        <f>IFERROR(INDEX(Lookup!$BI$9:$BI$3000,MATCH($A335,Lookup!$A$9:$A$3000,0)),0)</f>
        <v>0</v>
      </c>
      <c r="K335" s="206">
        <f>IFERROR(INDEX(Lookup!$BH$9:$BH$3000,MATCH($A335,Lookup!$A$9:$A$3000,0)),0)</f>
        <v>0</v>
      </c>
      <c r="L335" s="206">
        <f t="shared" si="19"/>
        <v>0</v>
      </c>
      <c r="O335" s="182">
        <f t="shared" si="20"/>
        <v>1</v>
      </c>
    </row>
    <row r="336" spans="1:15" x14ac:dyDescent="0.2">
      <c r="A336" s="182" t="str">
        <f>+'09'!A30</f>
        <v>22120-A13</v>
      </c>
      <c r="C336" s="182" t="str">
        <f>IFERROR(LEFT(IFERROR(INDEX(Sheet5!$C$2:$C$1300,MATCH($A336,Sheet5!$A$2:$A$1300,0)),"-"),FIND(",",IFERROR(INDEX(Sheet5!$C$2:$C$1300,MATCH($A336,Sheet5!$A$2:$A$1300,0)),"-"),1)-1),IFERROR(INDEX(Sheet5!$C$2:$C$1300,MATCH($A336,Sheet5!$A$2:$A$1300,0)),"-"))</f>
        <v xml:space="preserve">Accountancy - Other-B25 188 Carrington                      </v>
      </c>
      <c r="D336" s="206">
        <f>IFERROR(INDEX(Lookup!$BG$9:$BG$3000,MATCH($A336,Lookup!$A$9:$A$3000,0)),0)</f>
        <v>0</v>
      </c>
      <c r="E336" s="206">
        <f>IFERROR(INDEX(Lookup!$BF$9:$BF$3000,MATCH($A336,Lookup!$A$9:$A$3000,0)),0)</f>
        <v>0</v>
      </c>
      <c r="F336" s="206">
        <f>IFERROR(INDEX(Lookup!$BE$9:$BE$3000,MATCH($A336,Lookup!$A$9:$A$3000,0)),0)</f>
        <v>0</v>
      </c>
      <c r="G336" s="207"/>
      <c r="H336" s="207"/>
      <c r="I336" s="206">
        <f>IFERROR(INDEX(Lookup!$BJ$9:$BJ$3000,MATCH($A336,Lookup!$A$9:$A$3000,0)),0)</f>
        <v>0</v>
      </c>
      <c r="J336" s="206">
        <f>IFERROR(INDEX(Lookup!$BI$9:$BI$3000,MATCH($A336,Lookup!$A$9:$A$3000,0)),0)</f>
        <v>0</v>
      </c>
      <c r="K336" s="206">
        <f>IFERROR(INDEX(Lookup!$BH$9:$BH$3000,MATCH($A336,Lookup!$A$9:$A$3000,0)),0)</f>
        <v>0</v>
      </c>
      <c r="L336" s="206">
        <f t="shared" si="19"/>
        <v>0</v>
      </c>
      <c r="O336" s="182">
        <f t="shared" si="20"/>
        <v>1</v>
      </c>
    </row>
    <row r="337" spans="1:15" x14ac:dyDescent="0.2">
      <c r="A337" s="182" t="str">
        <f>+'09'!A31</f>
        <v>22120-A14</v>
      </c>
      <c r="C337" s="182" t="str">
        <f>IFERROR(LEFT(IFERROR(INDEX(Sheet5!$C$2:$C$1300,MATCH($A337,Sheet5!$A$2:$A$1300,0)),"-"),FIND(",",IFERROR(INDEX(Sheet5!$C$2:$C$1300,MATCH($A337,Sheet5!$A$2:$A$1300,0)),"-"),1)-1),IFERROR(INDEX(Sheet5!$C$2:$C$1300,MATCH($A337,Sheet5!$A$2:$A$1300,0)),"-"))</f>
        <v xml:space="preserve">Accountancy - Other-120 Queen Road                          </v>
      </c>
      <c r="D337" s="206">
        <f>IFERROR(INDEX(Lookup!$BG$9:$BG$3000,MATCH($A337,Lookup!$A$9:$A$3000,0)),0)</f>
        <v>0</v>
      </c>
      <c r="E337" s="206">
        <f>IFERROR(INDEX(Lookup!$BF$9:$BF$3000,MATCH($A337,Lookup!$A$9:$A$3000,0)),0)</f>
        <v>0</v>
      </c>
      <c r="F337" s="206">
        <f>IFERROR(INDEX(Lookup!$BE$9:$BE$3000,MATCH($A337,Lookup!$A$9:$A$3000,0)),0)</f>
        <v>0</v>
      </c>
      <c r="G337" s="207"/>
      <c r="H337" s="207"/>
      <c r="I337" s="206">
        <f>IFERROR(INDEX(Lookup!$BJ$9:$BJ$3000,MATCH($A337,Lookup!$A$9:$A$3000,0)),0)</f>
        <v>0</v>
      </c>
      <c r="J337" s="206">
        <f>IFERROR(INDEX(Lookup!$BI$9:$BI$3000,MATCH($A337,Lookup!$A$9:$A$3000,0)),0)</f>
        <v>0</v>
      </c>
      <c r="K337" s="206">
        <f>IFERROR(INDEX(Lookup!$BH$9:$BH$3000,MATCH($A337,Lookup!$A$9:$A$3000,0)),0)</f>
        <v>0</v>
      </c>
      <c r="L337" s="206">
        <f t="shared" si="19"/>
        <v>0</v>
      </c>
      <c r="O337" s="182">
        <f t="shared" si="20"/>
        <v>1</v>
      </c>
    </row>
    <row r="338" spans="1:15" x14ac:dyDescent="0.2">
      <c r="A338" s="182" t="str">
        <f>+'09'!A32</f>
        <v>22120-A15</v>
      </c>
      <c r="C338" s="182" t="str">
        <f>IFERROR(LEFT(IFERROR(INDEX(Sheet5!$C$2:$C$1300,MATCH($A338,Sheet5!$A$2:$A$1300,0)),"-"),FIND(",",IFERROR(INDEX(Sheet5!$C$2:$C$1300,MATCH($A338,Sheet5!$A$2:$A$1300,0)),"-"),1)-1),IFERROR(INDEX(Sheet5!$C$2:$C$1300,MATCH($A338,Sheet5!$A$2:$A$1300,0)),"-"))</f>
        <v xml:space="preserve">Accountancy - Other-236 Queen Road                          </v>
      </c>
      <c r="D338" s="206">
        <f>IFERROR(INDEX(Lookup!$BG$9:$BG$3000,MATCH($A338,Lookup!$A$9:$A$3000,0)),0)</f>
        <v>0</v>
      </c>
      <c r="E338" s="206">
        <f>IFERROR(INDEX(Lookup!$BF$9:$BF$3000,MATCH($A338,Lookup!$A$9:$A$3000,0)),0)</f>
        <v>0</v>
      </c>
      <c r="F338" s="206">
        <f>IFERROR(INDEX(Lookup!$BE$9:$BE$3000,MATCH($A338,Lookup!$A$9:$A$3000,0)),0)</f>
        <v>0</v>
      </c>
      <c r="G338" s="207"/>
      <c r="H338" s="207"/>
      <c r="I338" s="206">
        <f>IFERROR(INDEX(Lookup!$BJ$9:$BJ$3000,MATCH($A338,Lookup!$A$9:$A$3000,0)),0)</f>
        <v>0</v>
      </c>
      <c r="J338" s="206">
        <f>IFERROR(INDEX(Lookup!$BI$9:$BI$3000,MATCH($A338,Lookup!$A$9:$A$3000,0)),0)</f>
        <v>0</v>
      </c>
      <c r="K338" s="206">
        <f>IFERROR(INDEX(Lookup!$BH$9:$BH$3000,MATCH($A338,Lookup!$A$9:$A$3000,0)),0)</f>
        <v>0</v>
      </c>
      <c r="L338" s="206">
        <f t="shared" si="19"/>
        <v>0</v>
      </c>
      <c r="O338" s="182">
        <f t="shared" si="20"/>
        <v>1</v>
      </c>
    </row>
    <row r="339" spans="1:15" x14ac:dyDescent="0.2">
      <c r="A339" s="182" t="str">
        <f>+'09'!A33</f>
        <v>22120-A16</v>
      </c>
      <c r="C339" s="182" t="str">
        <f>IFERROR(LEFT(IFERROR(INDEX(Sheet5!$C$2:$C$1300,MATCH($A339,Sheet5!$A$2:$A$1300,0)),"-"),FIND(",",IFERROR(INDEX(Sheet5!$C$2:$C$1300,MATCH($A339,Sheet5!$A$2:$A$1300,0)),"-"),1)-1),IFERROR(INDEX(Sheet5!$C$2:$C$1300,MATCH($A339,Sheet5!$A$2:$A$1300,0)),"-"))</f>
        <v xml:space="preserve">Accountancy - Other-534 Queen Road                          </v>
      </c>
      <c r="D339" s="206">
        <f>IFERROR(INDEX(Lookup!$BG$9:$BG$3000,MATCH($A339,Lookup!$A$9:$A$3000,0)),0)</f>
        <v>0</v>
      </c>
      <c r="E339" s="206">
        <f>IFERROR(INDEX(Lookup!$BF$9:$BF$3000,MATCH($A339,Lookup!$A$9:$A$3000,0)),0)</f>
        <v>0</v>
      </c>
      <c r="F339" s="206">
        <f>IFERROR(INDEX(Lookup!$BE$9:$BE$3000,MATCH($A339,Lookup!$A$9:$A$3000,0)),0)</f>
        <v>0</v>
      </c>
      <c r="G339" s="207"/>
      <c r="H339" s="207"/>
      <c r="I339" s="206">
        <f>IFERROR(INDEX(Lookup!$BJ$9:$BJ$3000,MATCH($A339,Lookup!$A$9:$A$3000,0)),0)</f>
        <v>0</v>
      </c>
      <c r="J339" s="206">
        <f>IFERROR(INDEX(Lookup!$BI$9:$BI$3000,MATCH($A339,Lookup!$A$9:$A$3000,0)),0)</f>
        <v>0</v>
      </c>
      <c r="K339" s="206">
        <f>IFERROR(INDEX(Lookup!$BH$9:$BH$3000,MATCH($A339,Lookup!$A$9:$A$3000,0)),0)</f>
        <v>0</v>
      </c>
      <c r="L339" s="206">
        <f t="shared" si="19"/>
        <v>0</v>
      </c>
      <c r="O339" s="182">
        <f t="shared" si="20"/>
        <v>1</v>
      </c>
    </row>
    <row r="340" spans="1:15" x14ac:dyDescent="0.2">
      <c r="A340" s="182" t="str">
        <f>+'09'!A34</f>
        <v>22140-A01</v>
      </c>
      <c r="C340" s="182" t="str">
        <f>IFERROR(LEFT(IFERROR(INDEX(Sheet5!$C$2:$C$1300,MATCH($A340,Sheet5!$A$2:$A$1300,0)),"-"),FIND(",",IFERROR(INDEX(Sheet5!$C$2:$C$1300,MATCH($A340,Sheet5!$A$2:$A$1300,0)),"-"),1)-1),IFERROR(INDEX(Sheet5!$C$2:$C$1300,MATCH($A340,Sheet5!$A$2:$A$1300,0)),"-"))</f>
        <v xml:space="preserve">Audit Fees-6 Circuit Dr                                     </v>
      </c>
      <c r="D340" s="206">
        <f>IFERROR(INDEX(Lookup!$BG$9:$BG$3000,MATCH($A340,Lookup!$A$9:$A$3000,0)),0)</f>
        <v>0</v>
      </c>
      <c r="E340" s="206">
        <f>IFERROR(INDEX(Lookup!$BF$9:$BF$3000,MATCH($A340,Lookup!$A$9:$A$3000,0)),0)</f>
        <v>0</v>
      </c>
      <c r="F340" s="206">
        <f>IFERROR(INDEX(Lookup!$BE$9:$BE$3000,MATCH($A340,Lookup!$A$9:$A$3000,0)),0)</f>
        <v>0</v>
      </c>
      <c r="G340" s="207"/>
      <c r="H340" s="207"/>
      <c r="I340" s="206">
        <f>IFERROR(INDEX(Lookup!$BJ$9:$BJ$3000,MATCH($A340,Lookup!$A$9:$A$3000,0)),0)</f>
        <v>0</v>
      </c>
      <c r="J340" s="206">
        <f>IFERROR(INDEX(Lookup!$BI$9:$BI$3000,MATCH($A340,Lookup!$A$9:$A$3000,0)),0)</f>
        <v>0</v>
      </c>
      <c r="K340" s="206">
        <f>IFERROR(INDEX(Lookup!$BH$9:$BH$3000,MATCH($A340,Lookup!$A$9:$A$3000,0)),0)</f>
        <v>0</v>
      </c>
      <c r="L340" s="206">
        <f t="shared" si="19"/>
        <v>0</v>
      </c>
      <c r="O340" s="182">
        <f t="shared" si="20"/>
        <v>1</v>
      </c>
    </row>
    <row r="341" spans="1:15" x14ac:dyDescent="0.2">
      <c r="A341" s="182" t="str">
        <f>+'09'!A35</f>
        <v>22140-A02</v>
      </c>
      <c r="C341" s="182" t="str">
        <f>IFERROR(LEFT(IFERROR(INDEX(Sheet5!$C$2:$C$1300,MATCH($A341,Sheet5!$A$2:$A$1300,0)),"-"),FIND(",",IFERROR(INDEX(Sheet5!$C$2:$C$1300,MATCH($A341,Sheet5!$A$2:$A$1300,0)),"-"),1)-1),IFERROR(INDEX(Sheet5!$C$2:$C$1300,MATCH($A341,Sheet5!$A$2:$A$1300,0)),"-"))</f>
        <v xml:space="preserve">Audit Fees-200 East Tce                                     </v>
      </c>
      <c r="D341" s="206">
        <f>IFERROR(INDEX(Lookup!$BG$9:$BG$3000,MATCH($A341,Lookup!$A$9:$A$3000,0)),0)</f>
        <v>0</v>
      </c>
      <c r="E341" s="206">
        <f>IFERROR(INDEX(Lookup!$BF$9:$BF$3000,MATCH($A341,Lookup!$A$9:$A$3000,0)),0)</f>
        <v>0</v>
      </c>
      <c r="F341" s="206">
        <f>IFERROR(INDEX(Lookup!$BE$9:$BE$3000,MATCH($A341,Lookup!$A$9:$A$3000,0)),0)</f>
        <v>0</v>
      </c>
      <c r="G341" s="207"/>
      <c r="H341" s="207"/>
      <c r="I341" s="206">
        <f>IFERROR(INDEX(Lookup!$BJ$9:$BJ$3000,MATCH($A341,Lookup!$A$9:$A$3000,0)),0)</f>
        <v>0</v>
      </c>
      <c r="J341" s="206">
        <f>IFERROR(INDEX(Lookup!$BI$9:$BI$3000,MATCH($A341,Lookup!$A$9:$A$3000,0)),0)</f>
        <v>0</v>
      </c>
      <c r="K341" s="206">
        <f>IFERROR(INDEX(Lookup!$BH$9:$BH$3000,MATCH($A341,Lookup!$A$9:$A$3000,0)),0)</f>
        <v>0</v>
      </c>
      <c r="L341" s="206">
        <f t="shared" si="19"/>
        <v>0</v>
      </c>
      <c r="O341" s="182">
        <f t="shared" si="20"/>
        <v>1</v>
      </c>
    </row>
    <row r="342" spans="1:15" x14ac:dyDescent="0.2">
      <c r="A342" s="182" t="str">
        <f>+'09'!A36</f>
        <v>22140-A03</v>
      </c>
      <c r="C342" s="182" t="str">
        <f>IFERROR(LEFT(IFERROR(INDEX(Sheet5!$C$2:$C$1300,MATCH($A342,Sheet5!$A$2:$A$1300,0)),"-"),FIND(",",IFERROR(INDEX(Sheet5!$C$2:$C$1300,MATCH($A342,Sheet5!$A$2:$A$1300,0)),"-"),1)-1),IFERROR(INDEX(Sheet5!$C$2:$C$1300,MATCH($A342,Sheet5!$A$2:$A$1300,0)),"-"))</f>
        <v xml:space="preserve">Audit Fees-33 Franklin St                                   </v>
      </c>
      <c r="D342" s="206">
        <f>IFERROR(INDEX(Lookup!$BG$9:$BG$3000,MATCH($A342,Lookup!$A$9:$A$3000,0)),0)</f>
        <v>0</v>
      </c>
      <c r="E342" s="206">
        <f>IFERROR(INDEX(Lookup!$BF$9:$BF$3000,MATCH($A342,Lookup!$A$9:$A$3000,0)),0)</f>
        <v>0</v>
      </c>
      <c r="F342" s="206">
        <f>IFERROR(INDEX(Lookup!$BE$9:$BE$3000,MATCH($A342,Lookup!$A$9:$A$3000,0)),0)</f>
        <v>0</v>
      </c>
      <c r="G342" s="207"/>
      <c r="H342" s="207"/>
      <c r="I342" s="206">
        <f>IFERROR(INDEX(Lookup!$BJ$9:$BJ$3000,MATCH($A342,Lookup!$A$9:$A$3000,0)),0)</f>
        <v>0</v>
      </c>
      <c r="J342" s="206">
        <f>IFERROR(INDEX(Lookup!$BI$9:$BI$3000,MATCH($A342,Lookup!$A$9:$A$3000,0)),0)</f>
        <v>0</v>
      </c>
      <c r="K342" s="206">
        <f>IFERROR(INDEX(Lookup!$BH$9:$BH$3000,MATCH($A342,Lookup!$A$9:$A$3000,0)),0)</f>
        <v>0</v>
      </c>
      <c r="L342" s="206">
        <f t="shared" si="19"/>
        <v>0</v>
      </c>
      <c r="O342" s="182">
        <f t="shared" si="20"/>
        <v>1</v>
      </c>
    </row>
    <row r="343" spans="1:15" x14ac:dyDescent="0.2">
      <c r="A343" s="182" t="str">
        <f>+'09'!A37</f>
        <v>22140-A04</v>
      </c>
      <c r="C343" s="182" t="str">
        <f>IFERROR(LEFT(IFERROR(INDEX(Sheet5!$C$2:$C$1300,MATCH($A343,Sheet5!$A$2:$A$1300,0)),"-"),FIND(",",IFERROR(INDEX(Sheet5!$C$2:$C$1300,MATCH($A343,Sheet5!$A$2:$A$1300,0)),"-"),1)-1),IFERROR(INDEX(Sheet5!$C$2:$C$1300,MATCH($A343,Sheet5!$A$2:$A$1300,0)),"-"))</f>
        <v xml:space="preserve">Audit Fees-174 Fullarton Rd                                 </v>
      </c>
      <c r="D343" s="206">
        <f>IFERROR(INDEX(Lookup!$BG$9:$BG$3000,MATCH($A343,Lookup!$A$9:$A$3000,0)),0)</f>
        <v>0</v>
      </c>
      <c r="E343" s="206">
        <f>IFERROR(INDEX(Lookup!$BF$9:$BF$3000,MATCH($A343,Lookup!$A$9:$A$3000,0)),0)</f>
        <v>0</v>
      </c>
      <c r="F343" s="206">
        <f>IFERROR(INDEX(Lookup!$BE$9:$BE$3000,MATCH($A343,Lookup!$A$9:$A$3000,0)),0)</f>
        <v>0</v>
      </c>
      <c r="G343" s="207"/>
      <c r="H343" s="207"/>
      <c r="I343" s="206">
        <f>IFERROR(INDEX(Lookup!$BJ$9:$BJ$3000,MATCH($A343,Lookup!$A$9:$A$3000,0)),0)</f>
        <v>0</v>
      </c>
      <c r="J343" s="206">
        <f>IFERROR(INDEX(Lookup!$BI$9:$BI$3000,MATCH($A343,Lookup!$A$9:$A$3000,0)),0)</f>
        <v>0</v>
      </c>
      <c r="K343" s="206">
        <f>IFERROR(INDEX(Lookup!$BH$9:$BH$3000,MATCH($A343,Lookup!$A$9:$A$3000,0)),0)</f>
        <v>0</v>
      </c>
      <c r="L343" s="206">
        <f t="shared" si="19"/>
        <v>0</v>
      </c>
      <c r="O343" s="182">
        <f t="shared" si="20"/>
        <v>1</v>
      </c>
    </row>
    <row r="344" spans="1:15" x14ac:dyDescent="0.2">
      <c r="A344" s="182" t="str">
        <f>+'09'!A38</f>
        <v>22140-A05</v>
      </c>
      <c r="C344" s="182" t="str">
        <f>IFERROR(LEFT(IFERROR(INDEX(Sheet5!$C$2:$C$1300,MATCH($A344,Sheet5!$A$2:$A$1300,0)),"-"),FIND(",",IFERROR(INDEX(Sheet5!$C$2:$C$1300,MATCH($A344,Sheet5!$A$2:$A$1300,0)),"-"),1)-1),IFERROR(INDEX(Sheet5!$C$2:$C$1300,MATCH($A344,Sheet5!$A$2:$A$1300,0)),"-"))</f>
        <v xml:space="preserve">Audit Fees-26a Grote St                                     </v>
      </c>
      <c r="D344" s="206">
        <f>IFERROR(INDEX(Lookup!$BG$9:$BG$3000,MATCH($A344,Lookup!$A$9:$A$3000,0)),0)</f>
        <v>0</v>
      </c>
      <c r="E344" s="206">
        <f>IFERROR(INDEX(Lookup!$BF$9:$BF$3000,MATCH($A344,Lookup!$A$9:$A$3000,0)),0)</f>
        <v>0</v>
      </c>
      <c r="F344" s="206">
        <f>IFERROR(INDEX(Lookup!$BE$9:$BE$3000,MATCH($A344,Lookup!$A$9:$A$3000,0)),0)</f>
        <v>0</v>
      </c>
      <c r="G344" s="207"/>
      <c r="H344" s="207"/>
      <c r="I344" s="206">
        <f>IFERROR(INDEX(Lookup!$BJ$9:$BJ$3000,MATCH($A344,Lookup!$A$9:$A$3000,0)),0)</f>
        <v>0</v>
      </c>
      <c r="J344" s="206">
        <f>IFERROR(INDEX(Lookup!$BI$9:$BI$3000,MATCH($A344,Lookup!$A$9:$A$3000,0)),0)</f>
        <v>0</v>
      </c>
      <c r="K344" s="206">
        <f>IFERROR(INDEX(Lookup!$BH$9:$BH$3000,MATCH($A344,Lookup!$A$9:$A$3000,0)),0)</f>
        <v>0</v>
      </c>
      <c r="L344" s="206">
        <f t="shared" si="19"/>
        <v>0</v>
      </c>
      <c r="O344" s="182">
        <f t="shared" si="20"/>
        <v>1</v>
      </c>
    </row>
    <row r="345" spans="1:15" x14ac:dyDescent="0.2">
      <c r="A345" s="182" t="str">
        <f>+'09'!A39</f>
        <v>22140-A06</v>
      </c>
      <c r="C345" s="182" t="str">
        <f>IFERROR(LEFT(IFERROR(INDEX(Sheet5!$C$2:$C$1300,MATCH($A345,Sheet5!$A$2:$A$1300,0)),"-"),FIND(",",IFERROR(INDEX(Sheet5!$C$2:$C$1300,MATCH($A345,Sheet5!$A$2:$A$1300,0)),"-"),1)-1),IFERROR(INDEX(Sheet5!$C$2:$C$1300,MATCH($A345,Sheet5!$A$2:$A$1300,0)),"-"))</f>
        <v xml:space="preserve">Audit Fees-31 Franklin St                                   </v>
      </c>
      <c r="D345" s="206">
        <f>IFERROR(INDEX(Lookup!$BG$9:$BG$3000,MATCH($A345,Lookup!$A$9:$A$3000,0)),0)</f>
        <v>0</v>
      </c>
      <c r="E345" s="206">
        <f>IFERROR(INDEX(Lookup!$BF$9:$BF$3000,MATCH($A345,Lookup!$A$9:$A$3000,0)),0)</f>
        <v>0</v>
      </c>
      <c r="F345" s="206">
        <f>IFERROR(INDEX(Lookup!$BE$9:$BE$3000,MATCH($A345,Lookup!$A$9:$A$3000,0)),0)</f>
        <v>0</v>
      </c>
      <c r="G345" s="207"/>
      <c r="H345" s="207"/>
      <c r="I345" s="206">
        <f>IFERROR(INDEX(Lookup!$BJ$9:$BJ$3000,MATCH($A345,Lookup!$A$9:$A$3000,0)),0)</f>
        <v>0</v>
      </c>
      <c r="J345" s="206">
        <f>IFERROR(INDEX(Lookup!$BI$9:$BI$3000,MATCH($A345,Lookup!$A$9:$A$3000,0)),0)</f>
        <v>0</v>
      </c>
      <c r="K345" s="206">
        <f>IFERROR(INDEX(Lookup!$BH$9:$BH$3000,MATCH($A345,Lookup!$A$9:$A$3000,0)),0)</f>
        <v>0</v>
      </c>
      <c r="L345" s="206">
        <f t="shared" si="19"/>
        <v>0</v>
      </c>
      <c r="O345" s="182">
        <f t="shared" si="20"/>
        <v>1</v>
      </c>
    </row>
    <row r="346" spans="1:15" x14ac:dyDescent="0.2">
      <c r="A346" s="182" t="str">
        <f>+'09'!A40</f>
        <v>22140-A07</v>
      </c>
      <c r="C346" s="182" t="str">
        <f>IFERROR(LEFT(IFERROR(INDEX(Sheet5!$C$2:$C$1300,MATCH($A346,Sheet5!$A$2:$A$1300,0)),"-"),FIND(",",IFERROR(INDEX(Sheet5!$C$2:$C$1300,MATCH($A346,Sheet5!$A$2:$A$1300,0)),"-"),1)-1),IFERROR(INDEX(Sheet5!$C$2:$C$1300,MATCH($A346,Sheet5!$A$2:$A$1300,0)),"-"))</f>
        <v xml:space="preserve">Audit Fees-25 Franklin St                                   </v>
      </c>
      <c r="D346" s="206">
        <f>IFERROR(INDEX(Lookup!$BG$9:$BG$3000,MATCH($A346,Lookup!$A$9:$A$3000,0)),0)</f>
        <v>0</v>
      </c>
      <c r="E346" s="206">
        <f>IFERROR(INDEX(Lookup!$BF$9:$BF$3000,MATCH($A346,Lookup!$A$9:$A$3000,0)),0)</f>
        <v>0</v>
      </c>
      <c r="F346" s="206">
        <f>IFERROR(INDEX(Lookup!$BE$9:$BE$3000,MATCH($A346,Lookup!$A$9:$A$3000,0)),0)</f>
        <v>0</v>
      </c>
      <c r="G346" s="207"/>
      <c r="H346" s="207"/>
      <c r="I346" s="206">
        <f>IFERROR(INDEX(Lookup!$BJ$9:$BJ$3000,MATCH($A346,Lookup!$A$9:$A$3000,0)),0)</f>
        <v>0</v>
      </c>
      <c r="J346" s="206">
        <f>IFERROR(INDEX(Lookup!$BI$9:$BI$3000,MATCH($A346,Lookup!$A$9:$A$3000,0)),0)</f>
        <v>0</v>
      </c>
      <c r="K346" s="206">
        <f>IFERROR(INDEX(Lookup!$BH$9:$BH$3000,MATCH($A346,Lookup!$A$9:$A$3000,0)),0)</f>
        <v>0</v>
      </c>
      <c r="L346" s="206">
        <f t="shared" si="19"/>
        <v>0</v>
      </c>
      <c r="O346" s="182">
        <f t="shared" si="20"/>
        <v>1</v>
      </c>
    </row>
    <row r="347" spans="1:15" x14ac:dyDescent="0.2">
      <c r="A347" s="182" t="str">
        <f>+'09'!A41</f>
        <v>22140-A08</v>
      </c>
      <c r="C347" s="182" t="str">
        <f>IFERROR(LEFT(IFERROR(INDEX(Sheet5!$C$2:$C$1300,MATCH($A347,Sheet5!$A$2:$A$1300,0)),"-"),FIND(",",IFERROR(INDEX(Sheet5!$C$2:$C$1300,MATCH($A347,Sheet5!$A$2:$A$1300,0)),"-"),1)-1),IFERROR(INDEX(Sheet5!$C$2:$C$1300,MATCH($A347,Sheet5!$A$2:$A$1300,0)),"-"))</f>
        <v xml:space="preserve">Audit Fees-23 Frankin St                                    </v>
      </c>
      <c r="D347" s="206">
        <f>IFERROR(INDEX(Lookup!$BG$9:$BG$3000,MATCH($A347,Lookup!$A$9:$A$3000,0)),0)</f>
        <v>0</v>
      </c>
      <c r="E347" s="206">
        <f>IFERROR(INDEX(Lookup!$BF$9:$BF$3000,MATCH($A347,Lookup!$A$9:$A$3000,0)),0)</f>
        <v>0</v>
      </c>
      <c r="F347" s="206">
        <f>IFERROR(INDEX(Lookup!$BE$9:$BE$3000,MATCH($A347,Lookup!$A$9:$A$3000,0)),0)</f>
        <v>0</v>
      </c>
      <c r="G347" s="207"/>
      <c r="H347" s="207"/>
      <c r="I347" s="206">
        <f>IFERROR(INDEX(Lookup!$BJ$9:$BJ$3000,MATCH($A347,Lookup!$A$9:$A$3000,0)),0)</f>
        <v>0</v>
      </c>
      <c r="J347" s="206">
        <f>IFERROR(INDEX(Lookup!$BI$9:$BI$3000,MATCH($A347,Lookup!$A$9:$A$3000,0)),0)</f>
        <v>0</v>
      </c>
      <c r="K347" s="206">
        <f>IFERROR(INDEX(Lookup!$BH$9:$BH$3000,MATCH($A347,Lookup!$A$9:$A$3000,0)),0)</f>
        <v>0</v>
      </c>
      <c r="L347" s="206">
        <f t="shared" si="19"/>
        <v>0</v>
      </c>
      <c r="O347" s="182">
        <f t="shared" si="20"/>
        <v>1</v>
      </c>
    </row>
    <row r="348" spans="1:15" x14ac:dyDescent="0.2">
      <c r="A348" s="182" t="str">
        <f>+'09'!A42</f>
        <v>22140-A09</v>
      </c>
      <c r="C348" s="182" t="str">
        <f>IFERROR(LEFT(IFERROR(INDEX(Sheet5!$C$2:$C$1300,MATCH($A348,Sheet5!$A$2:$A$1300,0)),"-"),FIND(",",IFERROR(INDEX(Sheet5!$C$2:$C$1300,MATCH($A348,Sheet5!$A$2:$A$1300,0)),"-"),1)-1),IFERROR(INDEX(Sheet5!$C$2:$C$1300,MATCH($A348,Sheet5!$A$2:$A$1300,0)),"-"))</f>
        <v xml:space="preserve">Audit Fees-11 Franklin St                                   </v>
      </c>
      <c r="D348" s="206">
        <f>IFERROR(INDEX(Lookup!$BG$9:$BG$3000,MATCH($A348,Lookup!$A$9:$A$3000,0)),0)</f>
        <v>0</v>
      </c>
      <c r="E348" s="206">
        <f>IFERROR(INDEX(Lookup!$BF$9:$BF$3000,MATCH($A348,Lookup!$A$9:$A$3000,0)),0)</f>
        <v>0</v>
      </c>
      <c r="F348" s="206">
        <f>IFERROR(INDEX(Lookup!$BE$9:$BE$3000,MATCH($A348,Lookup!$A$9:$A$3000,0)),0)</f>
        <v>0</v>
      </c>
      <c r="G348" s="207"/>
      <c r="H348" s="207"/>
      <c r="I348" s="206">
        <f>IFERROR(INDEX(Lookup!$BJ$9:$BJ$3000,MATCH($A348,Lookup!$A$9:$A$3000,0)),0)</f>
        <v>0</v>
      </c>
      <c r="J348" s="206">
        <f>IFERROR(INDEX(Lookup!$BI$9:$BI$3000,MATCH($A348,Lookup!$A$9:$A$3000,0)),0)</f>
        <v>0</v>
      </c>
      <c r="K348" s="206">
        <f>IFERROR(INDEX(Lookup!$BH$9:$BH$3000,MATCH($A348,Lookup!$A$9:$A$3000,0)),0)</f>
        <v>0</v>
      </c>
      <c r="L348" s="206">
        <f t="shared" si="19"/>
        <v>0</v>
      </c>
      <c r="O348" s="182">
        <f t="shared" si="20"/>
        <v>1</v>
      </c>
    </row>
    <row r="349" spans="1:15" x14ac:dyDescent="0.2">
      <c r="A349" s="182" t="str">
        <f>+'09'!A43</f>
        <v>22140-A10</v>
      </c>
      <c r="C349" s="182" t="str">
        <f>IFERROR(LEFT(IFERROR(INDEX(Sheet5!$C$2:$C$1300,MATCH($A349,Sheet5!$A$2:$A$1300,0)),"-"),FIND(",",IFERROR(INDEX(Sheet5!$C$2:$C$1300,MATCH($A349,Sheet5!$A$2:$A$1300,0)),"-"),1)-1),IFERROR(INDEX(Sheet5!$C$2:$C$1300,MATCH($A349,Sheet5!$A$2:$A$1300,0)),"-"))</f>
        <v xml:space="preserve">Audit Fees-15 Franklin St                                   </v>
      </c>
      <c r="D349" s="206">
        <f>IFERROR(INDEX(Lookup!$BG$9:$BG$3000,MATCH($A349,Lookup!$A$9:$A$3000,0)),0)</f>
        <v>0</v>
      </c>
      <c r="E349" s="206">
        <f>IFERROR(INDEX(Lookup!$BF$9:$BF$3000,MATCH($A349,Lookup!$A$9:$A$3000,0)),0)</f>
        <v>0</v>
      </c>
      <c r="F349" s="206">
        <f>IFERROR(INDEX(Lookup!$BE$9:$BE$3000,MATCH($A349,Lookup!$A$9:$A$3000,0)),0)</f>
        <v>0</v>
      </c>
      <c r="G349" s="207"/>
      <c r="H349" s="207"/>
      <c r="I349" s="206">
        <f>IFERROR(INDEX(Lookup!$BJ$9:$BJ$3000,MATCH($A349,Lookup!$A$9:$A$3000,0)),0)</f>
        <v>0</v>
      </c>
      <c r="J349" s="206">
        <f>IFERROR(INDEX(Lookup!$BI$9:$BI$3000,MATCH($A349,Lookup!$A$9:$A$3000,0)),0)</f>
        <v>0</v>
      </c>
      <c r="K349" s="206">
        <f>IFERROR(INDEX(Lookup!$BH$9:$BH$3000,MATCH($A349,Lookup!$A$9:$A$3000,0)),0)</f>
        <v>0</v>
      </c>
      <c r="L349" s="206">
        <f t="shared" si="19"/>
        <v>0</v>
      </c>
      <c r="O349" s="182">
        <f t="shared" si="20"/>
        <v>1</v>
      </c>
    </row>
    <row r="350" spans="1:15" x14ac:dyDescent="0.2">
      <c r="A350" s="182" t="str">
        <f>+'09'!A44</f>
        <v>22140-A11</v>
      </c>
      <c r="C350" s="182" t="str">
        <f>IFERROR(LEFT(IFERROR(INDEX(Sheet5!$C$2:$C$1300,MATCH($A350,Sheet5!$A$2:$A$1300,0)),"-"),FIND(",",IFERROR(INDEX(Sheet5!$C$2:$C$1300,MATCH($A350,Sheet5!$A$2:$A$1300,0)),"-"),1)-1),IFERROR(INDEX(Sheet5!$C$2:$C$1300,MATCH($A350,Sheet5!$A$2:$A$1300,0)),"-"))</f>
        <v xml:space="preserve">Audit Fees-25 Hutt St                                       </v>
      </c>
      <c r="D350" s="206">
        <f>IFERROR(INDEX(Lookup!$BG$9:$BG$3000,MATCH($A350,Lookup!$A$9:$A$3000,0)),0)</f>
        <v>0</v>
      </c>
      <c r="E350" s="206">
        <f>IFERROR(INDEX(Lookup!$BF$9:$BF$3000,MATCH($A350,Lookup!$A$9:$A$3000,0)),0)</f>
        <v>0</v>
      </c>
      <c r="F350" s="206">
        <f>IFERROR(INDEX(Lookup!$BE$9:$BE$3000,MATCH($A350,Lookup!$A$9:$A$3000,0)),0)</f>
        <v>0</v>
      </c>
      <c r="G350" s="207"/>
      <c r="H350" s="207"/>
      <c r="I350" s="206">
        <f>IFERROR(INDEX(Lookup!$BJ$9:$BJ$3000,MATCH($A350,Lookup!$A$9:$A$3000,0)),0)</f>
        <v>0</v>
      </c>
      <c r="J350" s="206">
        <f>IFERROR(INDEX(Lookup!$BI$9:$BI$3000,MATCH($A350,Lookup!$A$9:$A$3000,0)),0)</f>
        <v>0</v>
      </c>
      <c r="K350" s="206">
        <f>IFERROR(INDEX(Lookup!$BH$9:$BH$3000,MATCH($A350,Lookup!$A$9:$A$3000,0)),0)</f>
        <v>0</v>
      </c>
      <c r="L350" s="206">
        <f t="shared" si="19"/>
        <v>0</v>
      </c>
      <c r="O350" s="182">
        <f t="shared" si="20"/>
        <v>1</v>
      </c>
    </row>
    <row r="351" spans="1:15" x14ac:dyDescent="0.2">
      <c r="A351" s="182" t="str">
        <f>+'09'!A45</f>
        <v>22140-A12</v>
      </c>
      <c r="C351" s="182" t="str">
        <f>IFERROR(LEFT(IFERROR(INDEX(Sheet5!$C$2:$C$1300,MATCH($A351,Sheet5!$A$2:$A$1300,0)),"-"),FIND(",",IFERROR(INDEX(Sheet5!$C$2:$C$1300,MATCH($A351,Sheet5!$A$2:$A$1300,0)),"-"),1)-1),IFERROR(INDEX(Sheet5!$C$2:$C$1300,MATCH($A351,Sheet5!$A$2:$A$1300,0)),"-"))</f>
        <v xml:space="preserve">Audit Fees-A27 188 Carrington                               </v>
      </c>
      <c r="D351" s="206">
        <f>IFERROR(INDEX(Lookup!$BG$9:$BG$3000,MATCH($A351,Lookup!$A$9:$A$3000,0)),0)</f>
        <v>0</v>
      </c>
      <c r="E351" s="206">
        <f>IFERROR(INDEX(Lookup!$BF$9:$BF$3000,MATCH($A351,Lookup!$A$9:$A$3000,0)),0)</f>
        <v>0</v>
      </c>
      <c r="F351" s="206">
        <f>IFERROR(INDEX(Lookup!$BE$9:$BE$3000,MATCH($A351,Lookup!$A$9:$A$3000,0)),0)</f>
        <v>0</v>
      </c>
      <c r="G351" s="207"/>
      <c r="H351" s="207"/>
      <c r="I351" s="206">
        <f>IFERROR(INDEX(Lookup!$BJ$9:$BJ$3000,MATCH($A351,Lookup!$A$9:$A$3000,0)),0)</f>
        <v>0</v>
      </c>
      <c r="J351" s="206">
        <f>IFERROR(INDEX(Lookup!$BI$9:$BI$3000,MATCH($A351,Lookup!$A$9:$A$3000,0)),0)</f>
        <v>0</v>
      </c>
      <c r="K351" s="206">
        <f>IFERROR(INDEX(Lookup!$BH$9:$BH$3000,MATCH($A351,Lookup!$A$9:$A$3000,0)),0)</f>
        <v>0</v>
      </c>
      <c r="L351" s="206">
        <f t="shared" si="19"/>
        <v>0</v>
      </c>
      <c r="O351" s="182">
        <f t="shared" si="20"/>
        <v>1</v>
      </c>
    </row>
    <row r="352" spans="1:15" x14ac:dyDescent="0.2">
      <c r="A352" s="182" t="str">
        <f>+'09'!A46</f>
        <v>22140-A13</v>
      </c>
      <c r="C352" s="182" t="str">
        <f>IFERROR(LEFT(IFERROR(INDEX(Sheet5!$C$2:$C$1300,MATCH($A352,Sheet5!$A$2:$A$1300,0)),"-"),FIND(",",IFERROR(INDEX(Sheet5!$C$2:$C$1300,MATCH($A352,Sheet5!$A$2:$A$1300,0)),"-"),1)-1),IFERROR(INDEX(Sheet5!$C$2:$C$1300,MATCH($A352,Sheet5!$A$2:$A$1300,0)),"-"))</f>
        <v xml:space="preserve">Audit Fees-B25 188 Carrington                               </v>
      </c>
      <c r="D352" s="206">
        <f>IFERROR(INDEX(Lookup!$BG$9:$BG$3000,MATCH($A352,Lookup!$A$9:$A$3000,0)),0)</f>
        <v>0</v>
      </c>
      <c r="E352" s="206">
        <f>IFERROR(INDEX(Lookup!$BF$9:$BF$3000,MATCH($A352,Lookup!$A$9:$A$3000,0)),0)</f>
        <v>0</v>
      </c>
      <c r="F352" s="206">
        <f>IFERROR(INDEX(Lookup!$BE$9:$BE$3000,MATCH($A352,Lookup!$A$9:$A$3000,0)),0)</f>
        <v>0</v>
      </c>
      <c r="G352" s="207"/>
      <c r="H352" s="207"/>
      <c r="I352" s="206">
        <f>IFERROR(INDEX(Lookup!$BJ$9:$BJ$3000,MATCH($A352,Lookup!$A$9:$A$3000,0)),0)</f>
        <v>0</v>
      </c>
      <c r="J352" s="206">
        <f>IFERROR(INDEX(Lookup!$BI$9:$BI$3000,MATCH($A352,Lookup!$A$9:$A$3000,0)),0)</f>
        <v>0</v>
      </c>
      <c r="K352" s="206">
        <f>IFERROR(INDEX(Lookup!$BH$9:$BH$3000,MATCH($A352,Lookup!$A$9:$A$3000,0)),0)</f>
        <v>0</v>
      </c>
      <c r="L352" s="206">
        <f t="shared" si="19"/>
        <v>0</v>
      </c>
      <c r="O352" s="182">
        <f t="shared" si="20"/>
        <v>1</v>
      </c>
    </row>
    <row r="353" spans="1:15" x14ac:dyDescent="0.2">
      <c r="A353" s="182" t="str">
        <f>+'09'!A47</f>
        <v>22140-A14</v>
      </c>
      <c r="C353" s="182" t="str">
        <f>IFERROR(LEFT(IFERROR(INDEX(Sheet5!$C$2:$C$1300,MATCH($A353,Sheet5!$A$2:$A$1300,0)),"-"),FIND(",",IFERROR(INDEX(Sheet5!$C$2:$C$1300,MATCH($A353,Sheet5!$A$2:$A$1300,0)),"-"),1)-1),IFERROR(INDEX(Sheet5!$C$2:$C$1300,MATCH($A353,Sheet5!$A$2:$A$1300,0)),"-"))</f>
        <v xml:space="preserve">Audit Fees-120 Queen Road                                   </v>
      </c>
      <c r="D353" s="206">
        <f>IFERROR(INDEX(Lookup!$BG$9:$BG$3000,MATCH($A353,Lookup!$A$9:$A$3000,0)),0)</f>
        <v>0</v>
      </c>
      <c r="E353" s="206">
        <f>IFERROR(INDEX(Lookup!$BF$9:$BF$3000,MATCH($A353,Lookup!$A$9:$A$3000,0)),0)</f>
        <v>0</v>
      </c>
      <c r="F353" s="206">
        <f>IFERROR(INDEX(Lookup!$BE$9:$BE$3000,MATCH($A353,Lookup!$A$9:$A$3000,0)),0)</f>
        <v>0</v>
      </c>
      <c r="G353" s="207"/>
      <c r="H353" s="207"/>
      <c r="I353" s="206">
        <f>IFERROR(INDEX(Lookup!$BJ$9:$BJ$3000,MATCH($A353,Lookup!$A$9:$A$3000,0)),0)</f>
        <v>0</v>
      </c>
      <c r="J353" s="206">
        <f>IFERROR(INDEX(Lookup!$BI$9:$BI$3000,MATCH($A353,Lookup!$A$9:$A$3000,0)),0)</f>
        <v>0</v>
      </c>
      <c r="K353" s="206">
        <f>IFERROR(INDEX(Lookup!$BH$9:$BH$3000,MATCH($A353,Lookup!$A$9:$A$3000,0)),0)</f>
        <v>0</v>
      </c>
      <c r="L353" s="206">
        <f t="shared" si="19"/>
        <v>0</v>
      </c>
      <c r="O353" s="182">
        <f t="shared" si="20"/>
        <v>1</v>
      </c>
    </row>
    <row r="354" spans="1:15" x14ac:dyDescent="0.2">
      <c r="A354" s="182" t="str">
        <f>+'09'!A48</f>
        <v>22140-A15</v>
      </c>
      <c r="C354" s="182" t="str">
        <f>IFERROR(LEFT(IFERROR(INDEX(Sheet5!$C$2:$C$1300,MATCH($A354,Sheet5!$A$2:$A$1300,0)),"-"),FIND(",",IFERROR(INDEX(Sheet5!$C$2:$C$1300,MATCH($A354,Sheet5!$A$2:$A$1300,0)),"-"),1)-1),IFERROR(INDEX(Sheet5!$C$2:$C$1300,MATCH($A354,Sheet5!$A$2:$A$1300,0)),"-"))</f>
        <v xml:space="preserve">Audit Fees-236 Queen Road                                   </v>
      </c>
      <c r="D354" s="206">
        <f>IFERROR(INDEX(Lookup!$BG$9:$BG$3000,MATCH($A354,Lookup!$A$9:$A$3000,0)),0)</f>
        <v>0</v>
      </c>
      <c r="E354" s="206">
        <f>IFERROR(INDEX(Lookup!$BF$9:$BF$3000,MATCH($A354,Lookup!$A$9:$A$3000,0)),0)</f>
        <v>0</v>
      </c>
      <c r="F354" s="206">
        <f>IFERROR(INDEX(Lookup!$BE$9:$BE$3000,MATCH($A354,Lookup!$A$9:$A$3000,0)),0)</f>
        <v>0</v>
      </c>
      <c r="G354" s="207"/>
      <c r="H354" s="207"/>
      <c r="I354" s="206">
        <f>IFERROR(INDEX(Lookup!$BJ$9:$BJ$3000,MATCH($A354,Lookup!$A$9:$A$3000,0)),0)</f>
        <v>0</v>
      </c>
      <c r="J354" s="206">
        <f>IFERROR(INDEX(Lookup!$BI$9:$BI$3000,MATCH($A354,Lookup!$A$9:$A$3000,0)),0)</f>
        <v>0</v>
      </c>
      <c r="K354" s="206">
        <f>IFERROR(INDEX(Lookup!$BH$9:$BH$3000,MATCH($A354,Lookup!$A$9:$A$3000,0)),0)</f>
        <v>0</v>
      </c>
      <c r="L354" s="206">
        <f t="shared" si="19"/>
        <v>0</v>
      </c>
      <c r="O354" s="182">
        <f t="shared" si="20"/>
        <v>1</v>
      </c>
    </row>
    <row r="355" spans="1:15" x14ac:dyDescent="0.2">
      <c r="A355" s="182" t="str">
        <f>+'09'!A49</f>
        <v>22140-A16</v>
      </c>
      <c r="C355" s="182" t="str">
        <f>IFERROR(LEFT(IFERROR(INDEX(Sheet5!$C$2:$C$1300,MATCH($A355,Sheet5!$A$2:$A$1300,0)),"-"),FIND(",",IFERROR(INDEX(Sheet5!$C$2:$C$1300,MATCH($A355,Sheet5!$A$2:$A$1300,0)),"-"),1)-1),IFERROR(INDEX(Sheet5!$C$2:$C$1300,MATCH($A355,Sheet5!$A$2:$A$1300,0)),"-"))</f>
        <v xml:space="preserve">Audit Fees-534 Queen Road                                   </v>
      </c>
      <c r="D355" s="206">
        <f>IFERROR(INDEX(Lookup!$BG$9:$BG$3000,MATCH($A355,Lookup!$A$9:$A$3000,0)),0)</f>
        <v>0</v>
      </c>
      <c r="E355" s="206">
        <f>IFERROR(INDEX(Lookup!$BF$9:$BF$3000,MATCH($A355,Lookup!$A$9:$A$3000,0)),0)</f>
        <v>0</v>
      </c>
      <c r="F355" s="206">
        <f>IFERROR(INDEX(Lookup!$BE$9:$BE$3000,MATCH($A355,Lookup!$A$9:$A$3000,0)),0)</f>
        <v>0</v>
      </c>
      <c r="G355" s="207"/>
      <c r="H355" s="207"/>
      <c r="I355" s="206">
        <f>IFERROR(INDEX(Lookup!$BJ$9:$BJ$3000,MATCH($A355,Lookup!$A$9:$A$3000,0)),0)</f>
        <v>0</v>
      </c>
      <c r="J355" s="206">
        <f>IFERROR(INDEX(Lookup!$BI$9:$BI$3000,MATCH($A355,Lookup!$A$9:$A$3000,0)),0)</f>
        <v>0</v>
      </c>
      <c r="K355" s="206">
        <f>IFERROR(INDEX(Lookup!$BH$9:$BH$3000,MATCH($A355,Lookup!$A$9:$A$3000,0)),0)</f>
        <v>0</v>
      </c>
      <c r="L355" s="206">
        <f t="shared" si="19"/>
        <v>0</v>
      </c>
      <c r="O355" s="182">
        <f t="shared" si="20"/>
        <v>1</v>
      </c>
    </row>
    <row r="356" spans="1:15" x14ac:dyDescent="0.2">
      <c r="A356" s="182" t="str">
        <f>+'09'!A50</f>
        <v>22160-A01</v>
      </c>
      <c r="C356" s="182" t="str">
        <f>IFERROR(LEFT(IFERROR(INDEX(Sheet5!$C$2:$C$1300,MATCH($A356,Sheet5!$A$2:$A$1300,0)),"-"),FIND(",",IFERROR(INDEX(Sheet5!$C$2:$C$1300,MATCH($A356,Sheet5!$A$2:$A$1300,0)),"-"),1)-1),IFERROR(INDEX(Sheet5!$C$2:$C$1300,MATCH($A356,Sheet5!$A$2:$A$1300,0)),"-"))</f>
        <v xml:space="preserve">Bad Debts-6 Circuit Dr                                      </v>
      </c>
      <c r="D356" s="206">
        <f>IFERROR(INDEX(Lookup!$BG$9:$BG$3000,MATCH($A356,Lookup!$A$9:$A$3000,0)),0)</f>
        <v>0</v>
      </c>
      <c r="E356" s="206">
        <f>IFERROR(INDEX(Lookup!$BF$9:$BF$3000,MATCH($A356,Lookup!$A$9:$A$3000,0)),0)</f>
        <v>0</v>
      </c>
      <c r="F356" s="206">
        <f>IFERROR(INDEX(Lookup!$BE$9:$BE$3000,MATCH($A356,Lookup!$A$9:$A$3000,0)),0)</f>
        <v>0</v>
      </c>
      <c r="G356" s="207"/>
      <c r="H356" s="207"/>
      <c r="I356" s="206">
        <f>IFERROR(INDEX(Lookup!$BJ$9:$BJ$3000,MATCH($A356,Lookup!$A$9:$A$3000,0)),0)</f>
        <v>0</v>
      </c>
      <c r="J356" s="206">
        <f>IFERROR(INDEX(Lookup!$BI$9:$BI$3000,MATCH($A356,Lookup!$A$9:$A$3000,0)),0)</f>
        <v>0</v>
      </c>
      <c r="K356" s="206">
        <f>IFERROR(INDEX(Lookup!$BH$9:$BH$3000,MATCH($A356,Lookup!$A$9:$A$3000,0)),0)</f>
        <v>0</v>
      </c>
      <c r="L356" s="206">
        <f t="shared" si="19"/>
        <v>0</v>
      </c>
      <c r="O356" s="182">
        <f t="shared" si="20"/>
        <v>1</v>
      </c>
    </row>
    <row r="357" spans="1:15" x14ac:dyDescent="0.2">
      <c r="A357" s="182" t="str">
        <f>+'09'!A51</f>
        <v>22160-A02</v>
      </c>
      <c r="C357" s="182" t="str">
        <f>IFERROR(LEFT(IFERROR(INDEX(Sheet5!$C$2:$C$1300,MATCH($A357,Sheet5!$A$2:$A$1300,0)),"-"),FIND(",",IFERROR(INDEX(Sheet5!$C$2:$C$1300,MATCH($A357,Sheet5!$A$2:$A$1300,0)),"-"),1)-1),IFERROR(INDEX(Sheet5!$C$2:$C$1300,MATCH($A357,Sheet5!$A$2:$A$1300,0)),"-"))</f>
        <v xml:space="preserve">Bad Debts-200 East Tce                                      </v>
      </c>
      <c r="D357" s="206">
        <f>IFERROR(INDEX(Lookup!$BG$9:$BG$3000,MATCH($A357,Lookup!$A$9:$A$3000,0)),0)</f>
        <v>0</v>
      </c>
      <c r="E357" s="206">
        <f>IFERROR(INDEX(Lookup!$BF$9:$BF$3000,MATCH($A357,Lookup!$A$9:$A$3000,0)),0)</f>
        <v>0</v>
      </c>
      <c r="F357" s="206">
        <f>IFERROR(INDEX(Lookup!$BE$9:$BE$3000,MATCH($A357,Lookup!$A$9:$A$3000,0)),0)</f>
        <v>0</v>
      </c>
      <c r="G357" s="207"/>
      <c r="H357" s="207"/>
      <c r="I357" s="206">
        <f>IFERROR(INDEX(Lookup!$BJ$9:$BJ$3000,MATCH($A357,Lookup!$A$9:$A$3000,0)),0)</f>
        <v>0</v>
      </c>
      <c r="J357" s="206">
        <f>IFERROR(INDEX(Lookup!$BI$9:$BI$3000,MATCH($A357,Lookup!$A$9:$A$3000,0)),0)</f>
        <v>0</v>
      </c>
      <c r="K357" s="206">
        <f>IFERROR(INDEX(Lookup!$BH$9:$BH$3000,MATCH($A357,Lookup!$A$9:$A$3000,0)),0)</f>
        <v>0</v>
      </c>
      <c r="L357" s="206">
        <f t="shared" si="19"/>
        <v>0</v>
      </c>
      <c r="O357" s="182">
        <f t="shared" si="20"/>
        <v>1</v>
      </c>
    </row>
    <row r="358" spans="1:15" x14ac:dyDescent="0.2">
      <c r="A358" s="182" t="str">
        <f>+'09'!A52</f>
        <v>22160-A03</v>
      </c>
      <c r="C358" s="182" t="str">
        <f>IFERROR(LEFT(IFERROR(INDEX(Sheet5!$C$2:$C$1300,MATCH($A358,Sheet5!$A$2:$A$1300,0)),"-"),FIND(",",IFERROR(INDEX(Sheet5!$C$2:$C$1300,MATCH($A358,Sheet5!$A$2:$A$1300,0)),"-"),1)-1),IFERROR(INDEX(Sheet5!$C$2:$C$1300,MATCH($A358,Sheet5!$A$2:$A$1300,0)),"-"))</f>
        <v xml:space="preserve">Bad Debts-33 Franklin St                                    </v>
      </c>
      <c r="D358" s="206">
        <f>IFERROR(INDEX(Lookup!$BG$9:$BG$3000,MATCH($A358,Lookup!$A$9:$A$3000,0)),0)</f>
        <v>0</v>
      </c>
      <c r="E358" s="206">
        <f>IFERROR(INDEX(Lookup!$BF$9:$BF$3000,MATCH($A358,Lookup!$A$9:$A$3000,0)),0)</f>
        <v>0</v>
      </c>
      <c r="F358" s="206">
        <f>IFERROR(INDEX(Lookup!$BE$9:$BE$3000,MATCH($A358,Lookup!$A$9:$A$3000,0)),0)</f>
        <v>0</v>
      </c>
      <c r="G358" s="207"/>
      <c r="H358" s="207"/>
      <c r="I358" s="206">
        <f>IFERROR(INDEX(Lookup!$BJ$9:$BJ$3000,MATCH($A358,Lookup!$A$9:$A$3000,0)),0)</f>
        <v>25</v>
      </c>
      <c r="J358" s="206">
        <f>IFERROR(INDEX(Lookup!$BI$9:$BI$3000,MATCH($A358,Lookup!$A$9:$A$3000,0)),0)</f>
        <v>0</v>
      </c>
      <c r="K358" s="206">
        <f>IFERROR(INDEX(Lookup!$BH$9:$BH$3000,MATCH($A358,Lookup!$A$9:$A$3000,0)),0)</f>
        <v>0</v>
      </c>
      <c r="L358" s="206">
        <f t="shared" si="19"/>
        <v>0</v>
      </c>
      <c r="O358" s="182">
        <f t="shared" si="20"/>
        <v>1</v>
      </c>
    </row>
    <row r="359" spans="1:15" x14ac:dyDescent="0.2">
      <c r="A359" s="182" t="str">
        <f>+'09'!A53</f>
        <v>22160-A04</v>
      </c>
      <c r="C359" s="182" t="str">
        <f>IFERROR(LEFT(IFERROR(INDEX(Sheet5!$C$2:$C$1300,MATCH($A359,Sheet5!$A$2:$A$1300,0)),"-"),FIND(",",IFERROR(INDEX(Sheet5!$C$2:$C$1300,MATCH($A359,Sheet5!$A$2:$A$1300,0)),"-"),1)-1),IFERROR(INDEX(Sheet5!$C$2:$C$1300,MATCH($A359,Sheet5!$A$2:$A$1300,0)),"-"))</f>
        <v xml:space="preserve">Bad Debts-174 Fullarton Rd                                  </v>
      </c>
      <c r="D359" s="206">
        <f>IFERROR(INDEX(Lookup!$BG$9:$BG$3000,MATCH($A359,Lookup!$A$9:$A$3000,0)),0)</f>
        <v>0</v>
      </c>
      <c r="E359" s="206">
        <f>IFERROR(INDEX(Lookup!$BF$9:$BF$3000,MATCH($A359,Lookup!$A$9:$A$3000,0)),0)</f>
        <v>0</v>
      </c>
      <c r="F359" s="206">
        <f>IFERROR(INDEX(Lookup!$BE$9:$BE$3000,MATCH($A359,Lookup!$A$9:$A$3000,0)),0)</f>
        <v>0</v>
      </c>
      <c r="G359" s="207"/>
      <c r="H359" s="207"/>
      <c r="I359" s="206">
        <f>IFERROR(INDEX(Lookup!$BJ$9:$BJ$3000,MATCH($A359,Lookup!$A$9:$A$3000,0)),0)</f>
        <v>0</v>
      </c>
      <c r="J359" s="206">
        <f>IFERROR(INDEX(Lookup!$BI$9:$BI$3000,MATCH($A359,Lookup!$A$9:$A$3000,0)),0)</f>
        <v>0</v>
      </c>
      <c r="K359" s="206">
        <f>IFERROR(INDEX(Lookup!$BH$9:$BH$3000,MATCH($A359,Lookup!$A$9:$A$3000,0)),0)</f>
        <v>0</v>
      </c>
      <c r="L359" s="206">
        <f t="shared" si="19"/>
        <v>0</v>
      </c>
      <c r="O359" s="182">
        <f t="shared" si="20"/>
        <v>1</v>
      </c>
    </row>
    <row r="360" spans="1:15" x14ac:dyDescent="0.2">
      <c r="A360" s="182" t="str">
        <f>+'09'!A54</f>
        <v>22160-A05</v>
      </c>
      <c r="C360" s="182" t="str">
        <f>IFERROR(LEFT(IFERROR(INDEX(Sheet5!$C$2:$C$1300,MATCH($A360,Sheet5!$A$2:$A$1300,0)),"-"),FIND(",",IFERROR(INDEX(Sheet5!$C$2:$C$1300,MATCH($A360,Sheet5!$A$2:$A$1300,0)),"-"),1)-1),IFERROR(INDEX(Sheet5!$C$2:$C$1300,MATCH($A360,Sheet5!$A$2:$A$1300,0)),"-"))</f>
        <v xml:space="preserve">Bad Debts-26a Grote St                                      </v>
      </c>
      <c r="D360" s="206">
        <f>IFERROR(INDEX(Lookup!$BG$9:$BG$3000,MATCH($A360,Lookup!$A$9:$A$3000,0)),0)</f>
        <v>0</v>
      </c>
      <c r="E360" s="206">
        <f>IFERROR(INDEX(Lookup!$BF$9:$BF$3000,MATCH($A360,Lookup!$A$9:$A$3000,0)),0)</f>
        <v>0</v>
      </c>
      <c r="F360" s="206">
        <f>IFERROR(INDEX(Lookup!$BE$9:$BE$3000,MATCH($A360,Lookup!$A$9:$A$3000,0)),0)</f>
        <v>0</v>
      </c>
      <c r="G360" s="207"/>
      <c r="H360" s="207"/>
      <c r="I360" s="206">
        <f>IFERROR(INDEX(Lookup!$BJ$9:$BJ$3000,MATCH($A360,Lookup!$A$9:$A$3000,0)),0)</f>
        <v>0</v>
      </c>
      <c r="J360" s="206">
        <f>IFERROR(INDEX(Lookup!$BI$9:$BI$3000,MATCH($A360,Lookup!$A$9:$A$3000,0)),0)</f>
        <v>0</v>
      </c>
      <c r="K360" s="206">
        <f>IFERROR(INDEX(Lookup!$BH$9:$BH$3000,MATCH($A360,Lookup!$A$9:$A$3000,0)),0)</f>
        <v>0</v>
      </c>
      <c r="L360" s="206">
        <f t="shared" si="19"/>
        <v>0</v>
      </c>
      <c r="O360" s="182">
        <f t="shared" si="20"/>
        <v>1</v>
      </c>
    </row>
    <row r="361" spans="1:15" x14ac:dyDescent="0.2">
      <c r="A361" s="182" t="str">
        <f>+'09'!A55</f>
        <v>22160-A06</v>
      </c>
      <c r="C361" s="182" t="str">
        <f>IFERROR(LEFT(IFERROR(INDEX(Sheet5!$C$2:$C$1300,MATCH($A361,Sheet5!$A$2:$A$1300,0)),"-"),FIND(",",IFERROR(INDEX(Sheet5!$C$2:$C$1300,MATCH($A361,Sheet5!$A$2:$A$1300,0)),"-"),1)-1),IFERROR(INDEX(Sheet5!$C$2:$C$1300,MATCH($A361,Sheet5!$A$2:$A$1300,0)),"-"))</f>
        <v xml:space="preserve">Bad Debts-31 Franklin St                                    </v>
      </c>
      <c r="D361" s="206">
        <f>IFERROR(INDEX(Lookup!$BG$9:$BG$3000,MATCH($A361,Lookup!$A$9:$A$3000,0)),0)</f>
        <v>0</v>
      </c>
      <c r="E361" s="206">
        <f>IFERROR(INDEX(Lookup!$BF$9:$BF$3000,MATCH($A361,Lookup!$A$9:$A$3000,0)),0)</f>
        <v>0</v>
      </c>
      <c r="F361" s="206">
        <f>IFERROR(INDEX(Lookup!$BE$9:$BE$3000,MATCH($A361,Lookup!$A$9:$A$3000,0)),0)</f>
        <v>0</v>
      </c>
      <c r="G361" s="207"/>
      <c r="H361" s="207"/>
      <c r="I361" s="206">
        <f>IFERROR(INDEX(Lookup!$BJ$9:$BJ$3000,MATCH($A361,Lookup!$A$9:$A$3000,0)),0)</f>
        <v>0</v>
      </c>
      <c r="J361" s="206">
        <f>IFERROR(INDEX(Lookup!$BI$9:$BI$3000,MATCH($A361,Lookup!$A$9:$A$3000,0)),0)</f>
        <v>0</v>
      </c>
      <c r="K361" s="206">
        <f>IFERROR(INDEX(Lookup!$BH$9:$BH$3000,MATCH($A361,Lookup!$A$9:$A$3000,0)),0)</f>
        <v>0</v>
      </c>
      <c r="L361" s="206">
        <f t="shared" si="19"/>
        <v>0</v>
      </c>
      <c r="O361" s="182">
        <f t="shared" si="20"/>
        <v>1</v>
      </c>
    </row>
    <row r="362" spans="1:15" x14ac:dyDescent="0.2">
      <c r="A362" s="182" t="str">
        <f>+'09'!A56</f>
        <v>22160-A07</v>
      </c>
      <c r="C362" s="182" t="str">
        <f>IFERROR(LEFT(IFERROR(INDEX(Sheet5!$C$2:$C$1300,MATCH($A362,Sheet5!$A$2:$A$1300,0)),"-"),FIND(",",IFERROR(INDEX(Sheet5!$C$2:$C$1300,MATCH($A362,Sheet5!$A$2:$A$1300,0)),"-"),1)-1),IFERROR(INDEX(Sheet5!$C$2:$C$1300,MATCH($A362,Sheet5!$A$2:$A$1300,0)),"-"))</f>
        <v xml:space="preserve">Bad Debts-25 Franklin St                                    </v>
      </c>
      <c r="D362" s="206">
        <f>IFERROR(INDEX(Lookup!$BG$9:$BG$3000,MATCH($A362,Lookup!$A$9:$A$3000,0)),0)</f>
        <v>0</v>
      </c>
      <c r="E362" s="206">
        <f>IFERROR(INDEX(Lookup!$BF$9:$BF$3000,MATCH($A362,Lookup!$A$9:$A$3000,0)),0)</f>
        <v>0</v>
      </c>
      <c r="F362" s="206">
        <f>IFERROR(INDEX(Lookup!$BE$9:$BE$3000,MATCH($A362,Lookup!$A$9:$A$3000,0)),0)</f>
        <v>0</v>
      </c>
      <c r="G362" s="207"/>
      <c r="H362" s="207"/>
      <c r="I362" s="206">
        <f>IFERROR(INDEX(Lookup!$BJ$9:$BJ$3000,MATCH($A362,Lookup!$A$9:$A$3000,0)),0)</f>
        <v>0</v>
      </c>
      <c r="J362" s="206">
        <f>IFERROR(INDEX(Lookup!$BI$9:$BI$3000,MATCH($A362,Lookup!$A$9:$A$3000,0)),0)</f>
        <v>0</v>
      </c>
      <c r="K362" s="206">
        <f>IFERROR(INDEX(Lookup!$BH$9:$BH$3000,MATCH($A362,Lookup!$A$9:$A$3000,0)),0)</f>
        <v>0</v>
      </c>
      <c r="L362" s="206">
        <f t="shared" si="19"/>
        <v>0</v>
      </c>
      <c r="O362" s="182">
        <f t="shared" si="20"/>
        <v>1</v>
      </c>
    </row>
    <row r="363" spans="1:15" x14ac:dyDescent="0.2">
      <c r="A363" s="182" t="str">
        <f>+'09'!A57</f>
        <v>22160-A08</v>
      </c>
      <c r="C363" s="182" t="str">
        <f>IFERROR(LEFT(IFERROR(INDEX(Sheet5!$C$2:$C$1300,MATCH($A363,Sheet5!$A$2:$A$1300,0)),"-"),FIND(",",IFERROR(INDEX(Sheet5!$C$2:$C$1300,MATCH($A363,Sheet5!$A$2:$A$1300,0)),"-"),1)-1),IFERROR(INDEX(Sheet5!$C$2:$C$1300,MATCH($A363,Sheet5!$A$2:$A$1300,0)),"-"))</f>
        <v xml:space="preserve">Bad Debts-23 Frankin St                                     </v>
      </c>
      <c r="D363" s="206">
        <f>IFERROR(INDEX(Lookup!$BG$9:$BG$3000,MATCH($A363,Lookup!$A$9:$A$3000,0)),0)</f>
        <v>0</v>
      </c>
      <c r="E363" s="206">
        <f>IFERROR(INDEX(Lookup!$BF$9:$BF$3000,MATCH($A363,Lookup!$A$9:$A$3000,0)),0)</f>
        <v>0</v>
      </c>
      <c r="F363" s="206">
        <f>IFERROR(INDEX(Lookup!$BE$9:$BE$3000,MATCH($A363,Lookup!$A$9:$A$3000,0)),0)</f>
        <v>0</v>
      </c>
      <c r="G363" s="207"/>
      <c r="H363" s="207"/>
      <c r="I363" s="206">
        <f>IFERROR(INDEX(Lookup!$BJ$9:$BJ$3000,MATCH($A363,Lookup!$A$9:$A$3000,0)),0)</f>
        <v>0</v>
      </c>
      <c r="J363" s="206">
        <f>IFERROR(INDEX(Lookup!$BI$9:$BI$3000,MATCH($A363,Lookup!$A$9:$A$3000,0)),0)</f>
        <v>0</v>
      </c>
      <c r="K363" s="206">
        <f>IFERROR(INDEX(Lookup!$BH$9:$BH$3000,MATCH($A363,Lookup!$A$9:$A$3000,0)),0)</f>
        <v>0</v>
      </c>
      <c r="L363" s="206">
        <f t="shared" si="19"/>
        <v>0</v>
      </c>
      <c r="O363" s="182">
        <f t="shared" si="20"/>
        <v>1</v>
      </c>
    </row>
    <row r="364" spans="1:15" x14ac:dyDescent="0.2">
      <c r="A364" s="182" t="str">
        <f>+'09'!A58</f>
        <v>22160-A09</v>
      </c>
      <c r="C364" s="182" t="str">
        <f>IFERROR(LEFT(IFERROR(INDEX(Sheet5!$C$2:$C$1300,MATCH($A364,Sheet5!$A$2:$A$1300,0)),"-"),FIND(",",IFERROR(INDEX(Sheet5!$C$2:$C$1300,MATCH($A364,Sheet5!$A$2:$A$1300,0)),"-"),1)-1),IFERROR(INDEX(Sheet5!$C$2:$C$1300,MATCH($A364,Sheet5!$A$2:$A$1300,0)),"-"))</f>
        <v xml:space="preserve">Bad Debts-11 Franklin St                                    </v>
      </c>
      <c r="D364" s="206">
        <f>IFERROR(INDEX(Lookup!$BG$9:$BG$3000,MATCH($A364,Lookup!$A$9:$A$3000,0)),0)</f>
        <v>0</v>
      </c>
      <c r="E364" s="206">
        <f>IFERROR(INDEX(Lookup!$BF$9:$BF$3000,MATCH($A364,Lookup!$A$9:$A$3000,0)),0)</f>
        <v>0</v>
      </c>
      <c r="F364" s="206">
        <f>IFERROR(INDEX(Lookup!$BE$9:$BE$3000,MATCH($A364,Lookup!$A$9:$A$3000,0)),0)</f>
        <v>0</v>
      </c>
      <c r="G364" s="207"/>
      <c r="H364" s="207"/>
      <c r="I364" s="206">
        <f>IFERROR(INDEX(Lookup!$BJ$9:$BJ$3000,MATCH($A364,Lookup!$A$9:$A$3000,0)),0)</f>
        <v>0</v>
      </c>
      <c r="J364" s="206">
        <f>IFERROR(INDEX(Lookup!$BI$9:$BI$3000,MATCH($A364,Lookup!$A$9:$A$3000,0)),0)</f>
        <v>0</v>
      </c>
      <c r="K364" s="206">
        <f>IFERROR(INDEX(Lookup!$BH$9:$BH$3000,MATCH($A364,Lookup!$A$9:$A$3000,0)),0)</f>
        <v>0</v>
      </c>
      <c r="L364" s="206">
        <f t="shared" si="19"/>
        <v>0</v>
      </c>
      <c r="O364" s="182">
        <f t="shared" si="20"/>
        <v>1</v>
      </c>
    </row>
    <row r="365" spans="1:15" x14ac:dyDescent="0.2">
      <c r="A365" s="182" t="str">
        <f>+'09'!A59</f>
        <v>22160-A10</v>
      </c>
      <c r="C365" s="182" t="str">
        <f>IFERROR(LEFT(IFERROR(INDEX(Sheet5!$C$2:$C$1300,MATCH($A365,Sheet5!$A$2:$A$1300,0)),"-"),FIND(",",IFERROR(INDEX(Sheet5!$C$2:$C$1300,MATCH($A365,Sheet5!$A$2:$A$1300,0)),"-"),1)-1),IFERROR(INDEX(Sheet5!$C$2:$C$1300,MATCH($A365,Sheet5!$A$2:$A$1300,0)),"-"))</f>
        <v xml:space="preserve">Bad Debts-15 Franklin St                                    </v>
      </c>
      <c r="D365" s="206">
        <f>IFERROR(INDEX(Lookup!$BG$9:$BG$3000,MATCH($A365,Lookup!$A$9:$A$3000,0)),0)</f>
        <v>0</v>
      </c>
      <c r="E365" s="206">
        <f>IFERROR(INDEX(Lookup!$BF$9:$BF$3000,MATCH($A365,Lookup!$A$9:$A$3000,0)),0)</f>
        <v>0</v>
      </c>
      <c r="F365" s="206">
        <f>IFERROR(INDEX(Lookup!$BE$9:$BE$3000,MATCH($A365,Lookup!$A$9:$A$3000,0)),0)</f>
        <v>0</v>
      </c>
      <c r="G365" s="207"/>
      <c r="H365" s="207"/>
      <c r="I365" s="206">
        <f>IFERROR(INDEX(Lookup!$BJ$9:$BJ$3000,MATCH($A365,Lookup!$A$9:$A$3000,0)),0)</f>
        <v>0</v>
      </c>
      <c r="J365" s="206">
        <f>IFERROR(INDEX(Lookup!$BI$9:$BI$3000,MATCH($A365,Lookup!$A$9:$A$3000,0)),0)</f>
        <v>0</v>
      </c>
      <c r="K365" s="206">
        <f>IFERROR(INDEX(Lookup!$BH$9:$BH$3000,MATCH($A365,Lookup!$A$9:$A$3000,0)),0)</f>
        <v>0</v>
      </c>
      <c r="L365" s="206">
        <f t="shared" si="19"/>
        <v>0</v>
      </c>
      <c r="O365" s="182">
        <f t="shared" si="20"/>
        <v>1</v>
      </c>
    </row>
    <row r="366" spans="1:15" x14ac:dyDescent="0.2">
      <c r="A366" s="182" t="str">
        <f>+'09'!A60</f>
        <v>22160-A11</v>
      </c>
      <c r="C366" s="182" t="str">
        <f>IFERROR(LEFT(IFERROR(INDEX(Sheet5!$C$2:$C$1300,MATCH($A366,Sheet5!$A$2:$A$1300,0)),"-"),FIND(",",IFERROR(INDEX(Sheet5!$C$2:$C$1300,MATCH($A366,Sheet5!$A$2:$A$1300,0)),"-"),1)-1),IFERROR(INDEX(Sheet5!$C$2:$C$1300,MATCH($A366,Sheet5!$A$2:$A$1300,0)),"-"))</f>
        <v xml:space="preserve">Bad Debts-25 Hutt St                                        </v>
      </c>
      <c r="D366" s="206">
        <f>IFERROR(INDEX(Lookup!$BG$9:$BG$3000,MATCH($A366,Lookup!$A$9:$A$3000,0)),0)</f>
        <v>0</v>
      </c>
      <c r="E366" s="206">
        <f>IFERROR(INDEX(Lookup!$BF$9:$BF$3000,MATCH($A366,Lookup!$A$9:$A$3000,0)),0)</f>
        <v>0</v>
      </c>
      <c r="F366" s="206">
        <f>IFERROR(INDEX(Lookup!$BE$9:$BE$3000,MATCH($A366,Lookup!$A$9:$A$3000,0)),0)</f>
        <v>0</v>
      </c>
      <c r="G366" s="207"/>
      <c r="H366" s="207"/>
      <c r="I366" s="206">
        <f>IFERROR(INDEX(Lookup!$BJ$9:$BJ$3000,MATCH($A366,Lookup!$A$9:$A$3000,0)),0)</f>
        <v>0</v>
      </c>
      <c r="J366" s="206">
        <f>IFERROR(INDEX(Lookup!$BI$9:$BI$3000,MATCH($A366,Lookup!$A$9:$A$3000,0)),0)</f>
        <v>0</v>
      </c>
      <c r="K366" s="206">
        <f>IFERROR(INDEX(Lookup!$BH$9:$BH$3000,MATCH($A366,Lookup!$A$9:$A$3000,0)),0)</f>
        <v>0</v>
      </c>
      <c r="L366" s="206">
        <f t="shared" si="19"/>
        <v>0</v>
      </c>
      <c r="O366" s="182">
        <f t="shared" si="20"/>
        <v>1</v>
      </c>
    </row>
    <row r="367" spans="1:15" x14ac:dyDescent="0.2">
      <c r="A367" s="182" t="str">
        <f>+'09'!A61</f>
        <v>22160-A12</v>
      </c>
      <c r="C367" s="182" t="str">
        <f>IFERROR(LEFT(IFERROR(INDEX(Sheet5!$C$2:$C$1300,MATCH($A367,Sheet5!$A$2:$A$1300,0)),"-"),FIND(",",IFERROR(INDEX(Sheet5!$C$2:$C$1300,MATCH($A367,Sheet5!$A$2:$A$1300,0)),"-"),1)-1),IFERROR(INDEX(Sheet5!$C$2:$C$1300,MATCH($A367,Sheet5!$A$2:$A$1300,0)),"-"))</f>
        <v xml:space="preserve">Bad Debts-A27 188 Carrington                                </v>
      </c>
      <c r="D367" s="206">
        <f>IFERROR(INDEX(Lookup!$BG$9:$BG$3000,MATCH($A367,Lookup!$A$9:$A$3000,0)),0)</f>
        <v>0</v>
      </c>
      <c r="E367" s="206">
        <f>IFERROR(INDEX(Lookup!$BF$9:$BF$3000,MATCH($A367,Lookup!$A$9:$A$3000,0)),0)</f>
        <v>0</v>
      </c>
      <c r="F367" s="206">
        <f>IFERROR(INDEX(Lookup!$BE$9:$BE$3000,MATCH($A367,Lookup!$A$9:$A$3000,0)),0)</f>
        <v>0</v>
      </c>
      <c r="G367" s="207"/>
      <c r="H367" s="207"/>
      <c r="I367" s="206">
        <f>IFERROR(INDEX(Lookup!$BJ$9:$BJ$3000,MATCH($A367,Lookup!$A$9:$A$3000,0)),0)</f>
        <v>0</v>
      </c>
      <c r="J367" s="206">
        <f>IFERROR(INDEX(Lookup!$BI$9:$BI$3000,MATCH($A367,Lookup!$A$9:$A$3000,0)),0)</f>
        <v>0</v>
      </c>
      <c r="K367" s="206">
        <f>IFERROR(INDEX(Lookup!$BH$9:$BH$3000,MATCH($A367,Lookup!$A$9:$A$3000,0)),0)</f>
        <v>0</v>
      </c>
      <c r="L367" s="206">
        <f t="shared" si="19"/>
        <v>0</v>
      </c>
      <c r="O367" s="182">
        <f t="shared" si="20"/>
        <v>1</v>
      </c>
    </row>
    <row r="368" spans="1:15" x14ac:dyDescent="0.2">
      <c r="A368" s="182" t="str">
        <f>+'09'!A62</f>
        <v>22160-A13</v>
      </c>
      <c r="C368" s="182" t="str">
        <f>IFERROR(LEFT(IFERROR(INDEX(Sheet5!$C$2:$C$1300,MATCH($A368,Sheet5!$A$2:$A$1300,0)),"-"),FIND(",",IFERROR(INDEX(Sheet5!$C$2:$C$1300,MATCH($A368,Sheet5!$A$2:$A$1300,0)),"-"),1)-1),IFERROR(INDEX(Sheet5!$C$2:$C$1300,MATCH($A368,Sheet5!$A$2:$A$1300,0)),"-"))</f>
        <v xml:space="preserve">Bad Debts-B25 188 Carrington                                </v>
      </c>
      <c r="D368" s="206">
        <f>IFERROR(INDEX(Lookup!$BG$9:$BG$3000,MATCH($A368,Lookup!$A$9:$A$3000,0)),0)</f>
        <v>0</v>
      </c>
      <c r="E368" s="206">
        <f>IFERROR(INDEX(Lookup!$BF$9:$BF$3000,MATCH($A368,Lookup!$A$9:$A$3000,0)),0)</f>
        <v>0</v>
      </c>
      <c r="F368" s="206">
        <f>IFERROR(INDEX(Lookup!$BE$9:$BE$3000,MATCH($A368,Lookup!$A$9:$A$3000,0)),0)</f>
        <v>0</v>
      </c>
      <c r="G368" s="207"/>
      <c r="H368" s="207"/>
      <c r="I368" s="206">
        <f>IFERROR(INDEX(Lookup!$BJ$9:$BJ$3000,MATCH($A368,Lookup!$A$9:$A$3000,0)),0)</f>
        <v>0</v>
      </c>
      <c r="J368" s="206">
        <f>IFERROR(INDEX(Lookup!$BI$9:$BI$3000,MATCH($A368,Lookup!$A$9:$A$3000,0)),0)</f>
        <v>0</v>
      </c>
      <c r="K368" s="206">
        <f>IFERROR(INDEX(Lookup!$BH$9:$BH$3000,MATCH($A368,Lookup!$A$9:$A$3000,0)),0)</f>
        <v>0</v>
      </c>
      <c r="L368" s="206">
        <f t="shared" si="19"/>
        <v>0</v>
      </c>
      <c r="O368" s="182">
        <f t="shared" si="20"/>
        <v>1</v>
      </c>
    </row>
    <row r="369" spans="1:15" x14ac:dyDescent="0.2">
      <c r="A369" s="182" t="str">
        <f>+'09'!A63</f>
        <v>22160-A14</v>
      </c>
      <c r="C369" s="182" t="str">
        <f>IFERROR(LEFT(IFERROR(INDEX(Sheet5!$C$2:$C$1300,MATCH($A369,Sheet5!$A$2:$A$1300,0)),"-"),FIND(",",IFERROR(INDEX(Sheet5!$C$2:$C$1300,MATCH($A369,Sheet5!$A$2:$A$1300,0)),"-"),1)-1),IFERROR(INDEX(Sheet5!$C$2:$C$1300,MATCH($A369,Sheet5!$A$2:$A$1300,0)),"-"))</f>
        <v xml:space="preserve">Bad Debts-120 Queen Road                                    </v>
      </c>
      <c r="D369" s="206">
        <f>IFERROR(INDEX(Lookup!$BG$9:$BG$3000,MATCH($A369,Lookup!$A$9:$A$3000,0)),0)</f>
        <v>0</v>
      </c>
      <c r="E369" s="206">
        <f>IFERROR(INDEX(Lookup!$BF$9:$BF$3000,MATCH($A369,Lookup!$A$9:$A$3000,0)),0)</f>
        <v>0</v>
      </c>
      <c r="F369" s="206">
        <f>IFERROR(INDEX(Lookup!$BE$9:$BE$3000,MATCH($A369,Lookup!$A$9:$A$3000,0)),0)</f>
        <v>0</v>
      </c>
      <c r="G369" s="207"/>
      <c r="H369" s="207"/>
      <c r="I369" s="206">
        <f>IFERROR(INDEX(Lookup!$BJ$9:$BJ$3000,MATCH($A369,Lookup!$A$9:$A$3000,0)),0)</f>
        <v>0</v>
      </c>
      <c r="J369" s="206">
        <f>IFERROR(INDEX(Lookup!$BI$9:$BI$3000,MATCH($A369,Lookup!$A$9:$A$3000,0)),0)</f>
        <v>0</v>
      </c>
      <c r="K369" s="206">
        <f>IFERROR(INDEX(Lookup!$BH$9:$BH$3000,MATCH($A369,Lookup!$A$9:$A$3000,0)),0)</f>
        <v>0</v>
      </c>
      <c r="L369" s="206">
        <f t="shared" si="19"/>
        <v>0</v>
      </c>
      <c r="O369" s="182">
        <f t="shared" si="20"/>
        <v>1</v>
      </c>
    </row>
    <row r="370" spans="1:15" x14ac:dyDescent="0.2">
      <c r="A370" s="182" t="str">
        <f>+'09'!A64</f>
        <v>22160-A15</v>
      </c>
      <c r="C370" s="182" t="str">
        <f>IFERROR(LEFT(IFERROR(INDEX(Sheet5!$C$2:$C$1300,MATCH($A370,Sheet5!$A$2:$A$1300,0)),"-"),FIND(",",IFERROR(INDEX(Sheet5!$C$2:$C$1300,MATCH($A370,Sheet5!$A$2:$A$1300,0)),"-"),1)-1),IFERROR(INDEX(Sheet5!$C$2:$C$1300,MATCH($A370,Sheet5!$A$2:$A$1300,0)),"-"))</f>
        <v xml:space="preserve">Bad Debts-236 Queen Road                                    </v>
      </c>
      <c r="D370" s="206">
        <f>IFERROR(INDEX(Lookup!$BG$9:$BG$3000,MATCH($A370,Lookup!$A$9:$A$3000,0)),0)</f>
        <v>0</v>
      </c>
      <c r="E370" s="206">
        <f>IFERROR(INDEX(Lookup!$BF$9:$BF$3000,MATCH($A370,Lookup!$A$9:$A$3000,0)),0)</f>
        <v>0</v>
      </c>
      <c r="F370" s="206">
        <f>IFERROR(INDEX(Lookup!$BE$9:$BE$3000,MATCH($A370,Lookup!$A$9:$A$3000,0)),0)</f>
        <v>0</v>
      </c>
      <c r="G370" s="207"/>
      <c r="H370" s="207"/>
      <c r="I370" s="206">
        <f>IFERROR(INDEX(Lookup!$BJ$9:$BJ$3000,MATCH($A370,Lookup!$A$9:$A$3000,0)),0)</f>
        <v>0</v>
      </c>
      <c r="J370" s="206">
        <f>IFERROR(INDEX(Lookup!$BI$9:$BI$3000,MATCH($A370,Lookup!$A$9:$A$3000,0)),0)</f>
        <v>0</v>
      </c>
      <c r="K370" s="206">
        <f>IFERROR(INDEX(Lookup!$BH$9:$BH$3000,MATCH($A370,Lookup!$A$9:$A$3000,0)),0)</f>
        <v>0</v>
      </c>
      <c r="L370" s="206">
        <f t="shared" si="19"/>
        <v>0</v>
      </c>
      <c r="O370" s="182">
        <f t="shared" si="20"/>
        <v>1</v>
      </c>
    </row>
    <row r="371" spans="1:15" x14ac:dyDescent="0.2">
      <c r="A371" s="182" t="str">
        <f>+'09'!A65</f>
        <v>22160-A16</v>
      </c>
      <c r="C371" s="182" t="str">
        <f>IFERROR(LEFT(IFERROR(INDEX(Sheet5!$C$2:$C$1300,MATCH($A371,Sheet5!$A$2:$A$1300,0)),"-"),FIND(",",IFERROR(INDEX(Sheet5!$C$2:$C$1300,MATCH($A371,Sheet5!$A$2:$A$1300,0)),"-"),1)-1),IFERROR(INDEX(Sheet5!$C$2:$C$1300,MATCH($A371,Sheet5!$A$2:$A$1300,0)),"-"))</f>
        <v xml:space="preserve">Bad Debts-534 Queen Road                                    </v>
      </c>
      <c r="D371" s="206">
        <f>IFERROR(INDEX(Lookup!$BG$9:$BG$3000,MATCH($A371,Lookup!$A$9:$A$3000,0)),0)</f>
        <v>0</v>
      </c>
      <c r="E371" s="206">
        <f>IFERROR(INDEX(Lookup!$BF$9:$BF$3000,MATCH($A371,Lookup!$A$9:$A$3000,0)),0)</f>
        <v>0</v>
      </c>
      <c r="F371" s="206">
        <f>IFERROR(INDEX(Lookup!$BE$9:$BE$3000,MATCH($A371,Lookup!$A$9:$A$3000,0)),0)</f>
        <v>0</v>
      </c>
      <c r="G371" s="207"/>
      <c r="H371" s="207"/>
      <c r="I371" s="206">
        <f>IFERROR(INDEX(Lookup!$BJ$9:$BJ$3000,MATCH($A371,Lookup!$A$9:$A$3000,0)),0)</f>
        <v>0</v>
      </c>
      <c r="J371" s="206">
        <f>IFERROR(INDEX(Lookup!$BI$9:$BI$3000,MATCH($A371,Lookup!$A$9:$A$3000,0)),0)</f>
        <v>0</v>
      </c>
      <c r="K371" s="206">
        <f>IFERROR(INDEX(Lookup!$BH$9:$BH$3000,MATCH($A371,Lookup!$A$9:$A$3000,0)),0)</f>
        <v>0</v>
      </c>
      <c r="L371" s="206">
        <f t="shared" si="19"/>
        <v>0</v>
      </c>
      <c r="O371" s="182">
        <f t="shared" si="20"/>
        <v>1</v>
      </c>
    </row>
    <row r="372" spans="1:15" x14ac:dyDescent="0.2">
      <c r="A372" s="182" t="str">
        <f>+'09'!A66</f>
        <v>22180-A01</v>
      </c>
      <c r="C372" s="182" t="str">
        <f>IFERROR(LEFT(IFERROR(INDEX(Sheet5!$C$2:$C$1300,MATCH($A372,Sheet5!$A$2:$A$1300,0)),"-"),FIND(",",IFERROR(INDEX(Sheet5!$C$2:$C$1300,MATCH($A372,Sheet5!$A$2:$A$1300,0)),"-"),1)-1),IFERROR(INDEX(Sheet5!$C$2:$C$1300,MATCH($A372,Sheet5!$A$2:$A$1300,0)),"-"))</f>
        <v xml:space="preserve">Bank Fees &amp; Charges-6 Circuit Dr                            </v>
      </c>
      <c r="D372" s="206">
        <f>IFERROR(INDEX(Lookup!$BG$9:$BG$3000,MATCH($A372,Lookup!$A$9:$A$3000,0)),0)</f>
        <v>0.38</v>
      </c>
      <c r="E372" s="206">
        <f>IFERROR(INDEX(Lookup!$BF$9:$BF$3000,MATCH($A372,Lookup!$A$9:$A$3000,0)),0)</f>
        <v>0</v>
      </c>
      <c r="F372" s="206">
        <f>IFERROR(INDEX(Lookup!$BE$9:$BE$3000,MATCH($A372,Lookup!$A$9:$A$3000,0)),0)</f>
        <v>0.15</v>
      </c>
      <c r="G372" s="207"/>
      <c r="H372" s="207"/>
      <c r="I372" s="206">
        <f>IFERROR(INDEX(Lookup!$BJ$9:$BJ$3000,MATCH($A372,Lookup!$A$9:$A$3000,0)),0)</f>
        <v>6.15</v>
      </c>
      <c r="J372" s="206">
        <f>IFERROR(INDEX(Lookup!$BI$9:$BI$3000,MATCH($A372,Lookup!$A$9:$A$3000,0)),0)</f>
        <v>0.35</v>
      </c>
      <c r="K372" s="206">
        <f>IFERROR(INDEX(Lookup!$BH$9:$BH$3000,MATCH($A372,Lookup!$A$9:$A$3000,0)),0)</f>
        <v>4.3600000000000003</v>
      </c>
      <c r="L372" s="206">
        <f t="shared" ref="L372:L435" si="21">K372-J372</f>
        <v>4.0100000000000007</v>
      </c>
      <c r="O372" s="182">
        <f t="shared" ref="O372:O435" si="22">+IF(A372&gt;0,1,0)</f>
        <v>1</v>
      </c>
    </row>
    <row r="373" spans="1:15" x14ac:dyDescent="0.2">
      <c r="A373" s="182" t="str">
        <f>+'09'!A67</f>
        <v>22180-A02</v>
      </c>
      <c r="C373" s="182" t="str">
        <f>IFERROR(LEFT(IFERROR(INDEX(Sheet5!$C$2:$C$1300,MATCH($A373,Sheet5!$A$2:$A$1300,0)),"-"),FIND(",",IFERROR(INDEX(Sheet5!$C$2:$C$1300,MATCH($A373,Sheet5!$A$2:$A$1300,0)),"-"),1)-1),IFERROR(INDEX(Sheet5!$C$2:$C$1300,MATCH($A373,Sheet5!$A$2:$A$1300,0)),"-"))</f>
        <v xml:space="preserve">Bank Fees &amp; Charges-200 East Tce                            </v>
      </c>
      <c r="D373" s="206">
        <f>IFERROR(INDEX(Lookup!$BG$9:$BG$3000,MATCH($A373,Lookup!$A$9:$A$3000,0)),0)</f>
        <v>0.38</v>
      </c>
      <c r="E373" s="206">
        <f>IFERROR(INDEX(Lookup!$BF$9:$BF$3000,MATCH($A373,Lookup!$A$9:$A$3000,0)),0)</f>
        <v>0</v>
      </c>
      <c r="F373" s="206">
        <f>IFERROR(INDEX(Lookup!$BE$9:$BE$3000,MATCH($A373,Lookup!$A$9:$A$3000,0)),0)</f>
        <v>0.15</v>
      </c>
      <c r="G373" s="207"/>
      <c r="H373" s="207"/>
      <c r="I373" s="206">
        <f>IFERROR(INDEX(Lookup!$BJ$9:$BJ$3000,MATCH($A373,Lookup!$A$9:$A$3000,0)),0)</f>
        <v>6.1099999999999994</v>
      </c>
      <c r="J373" s="206">
        <f>IFERROR(INDEX(Lookup!$BI$9:$BI$3000,MATCH($A373,Lookup!$A$9:$A$3000,0)),0)</f>
        <v>0.35</v>
      </c>
      <c r="K373" s="206">
        <f>IFERROR(INDEX(Lookup!$BH$9:$BH$3000,MATCH($A373,Lookup!$A$9:$A$3000,0)),0)</f>
        <v>4.3600000000000003</v>
      </c>
      <c r="L373" s="206">
        <f t="shared" si="21"/>
        <v>4.0100000000000007</v>
      </c>
      <c r="O373" s="182">
        <f t="shared" si="22"/>
        <v>1</v>
      </c>
    </row>
    <row r="374" spans="1:15" x14ac:dyDescent="0.2">
      <c r="A374" s="182" t="str">
        <f>+'09'!A68</f>
        <v>22180-A03</v>
      </c>
      <c r="C374" s="182" t="str">
        <f>IFERROR(LEFT(IFERROR(INDEX(Sheet5!$C$2:$C$1300,MATCH($A374,Sheet5!$A$2:$A$1300,0)),"-"),FIND(",",IFERROR(INDEX(Sheet5!$C$2:$C$1300,MATCH($A374,Sheet5!$A$2:$A$1300,0)),"-"),1)-1),IFERROR(INDEX(Sheet5!$C$2:$C$1300,MATCH($A374,Sheet5!$A$2:$A$1300,0)),"-"))</f>
        <v xml:space="preserve">Bank Fees &amp; Charges-33 Franklin St                          </v>
      </c>
      <c r="D374" s="206">
        <f>IFERROR(INDEX(Lookup!$BG$9:$BG$3000,MATCH($A374,Lookup!$A$9:$A$3000,0)),0)</f>
        <v>0.38</v>
      </c>
      <c r="E374" s="206">
        <f>IFERROR(INDEX(Lookup!$BF$9:$BF$3000,MATCH($A374,Lookup!$A$9:$A$3000,0)),0)</f>
        <v>0</v>
      </c>
      <c r="F374" s="206">
        <f>IFERROR(INDEX(Lookup!$BE$9:$BE$3000,MATCH($A374,Lookup!$A$9:$A$3000,0)),0)</f>
        <v>0.15</v>
      </c>
      <c r="G374" s="207"/>
      <c r="H374" s="207"/>
      <c r="I374" s="206">
        <f>IFERROR(INDEX(Lookup!$BJ$9:$BJ$3000,MATCH($A374,Lookup!$A$9:$A$3000,0)),0)</f>
        <v>6.05</v>
      </c>
      <c r="J374" s="206">
        <f>IFERROR(INDEX(Lookup!$BI$9:$BI$3000,MATCH($A374,Lookup!$A$9:$A$3000,0)),0)</f>
        <v>0.3</v>
      </c>
      <c r="K374" s="206">
        <f>IFERROR(INDEX(Lookup!$BH$9:$BH$3000,MATCH($A374,Lookup!$A$9:$A$3000,0)),0)</f>
        <v>4.3000000000000007</v>
      </c>
      <c r="L374" s="206">
        <f t="shared" si="21"/>
        <v>4.0000000000000009</v>
      </c>
      <c r="O374" s="182">
        <f t="shared" si="22"/>
        <v>1</v>
      </c>
    </row>
    <row r="375" spans="1:15" x14ac:dyDescent="0.2">
      <c r="A375" s="182" t="str">
        <f>+'09'!A69</f>
        <v>22180-A04</v>
      </c>
      <c r="C375" s="182" t="str">
        <f>IFERROR(LEFT(IFERROR(INDEX(Sheet5!$C$2:$C$1300,MATCH($A375,Sheet5!$A$2:$A$1300,0)),"-"),FIND(",",IFERROR(INDEX(Sheet5!$C$2:$C$1300,MATCH($A375,Sheet5!$A$2:$A$1300,0)),"-"),1)-1),IFERROR(INDEX(Sheet5!$C$2:$C$1300,MATCH($A375,Sheet5!$A$2:$A$1300,0)),"-"))</f>
        <v xml:space="preserve">Bank Fees &amp; Charges-174 Fullarton Rd                        </v>
      </c>
      <c r="D375" s="206">
        <f>IFERROR(INDEX(Lookup!$BG$9:$BG$3000,MATCH($A375,Lookup!$A$9:$A$3000,0)),0)</f>
        <v>0.38</v>
      </c>
      <c r="E375" s="206">
        <f>IFERROR(INDEX(Lookup!$BF$9:$BF$3000,MATCH($A375,Lookup!$A$9:$A$3000,0)),0)</f>
        <v>0</v>
      </c>
      <c r="F375" s="206">
        <f>IFERROR(INDEX(Lookup!$BE$9:$BE$3000,MATCH($A375,Lookup!$A$9:$A$3000,0)),0)</f>
        <v>0.15</v>
      </c>
      <c r="G375" s="207"/>
      <c r="H375" s="207"/>
      <c r="I375" s="206">
        <f>IFERROR(INDEX(Lookup!$BJ$9:$BJ$3000,MATCH($A375,Lookup!$A$9:$A$3000,0)),0)</f>
        <v>6.04</v>
      </c>
      <c r="J375" s="206">
        <f>IFERROR(INDEX(Lookup!$BI$9:$BI$3000,MATCH($A375,Lookup!$A$9:$A$3000,0)),0)</f>
        <v>0.3</v>
      </c>
      <c r="K375" s="206">
        <f>IFERROR(INDEX(Lookup!$BH$9:$BH$3000,MATCH($A375,Lookup!$A$9:$A$3000,0)),0)</f>
        <v>4.3000000000000007</v>
      </c>
      <c r="L375" s="206">
        <f t="shared" si="21"/>
        <v>4.0000000000000009</v>
      </c>
      <c r="O375" s="182">
        <f t="shared" si="22"/>
        <v>1</v>
      </c>
    </row>
    <row r="376" spans="1:15" x14ac:dyDescent="0.2">
      <c r="A376" s="182" t="str">
        <f>+'09'!A70</f>
        <v>22180-A05</v>
      </c>
      <c r="C376" s="182" t="str">
        <f>IFERROR(LEFT(IFERROR(INDEX(Sheet5!$C$2:$C$1300,MATCH($A376,Sheet5!$A$2:$A$1300,0)),"-"),FIND(",",IFERROR(INDEX(Sheet5!$C$2:$C$1300,MATCH($A376,Sheet5!$A$2:$A$1300,0)),"-"),1)-1),IFERROR(INDEX(Sheet5!$C$2:$C$1300,MATCH($A376,Sheet5!$A$2:$A$1300,0)),"-"))</f>
        <v xml:space="preserve">Bank Fees &amp; Charges-26a Grote St                            </v>
      </c>
      <c r="D376" s="206">
        <f>IFERROR(INDEX(Lookup!$BG$9:$BG$3000,MATCH($A376,Lookup!$A$9:$A$3000,0)),0)</f>
        <v>0.38</v>
      </c>
      <c r="E376" s="206">
        <f>IFERROR(INDEX(Lookup!$BF$9:$BF$3000,MATCH($A376,Lookup!$A$9:$A$3000,0)),0)</f>
        <v>0</v>
      </c>
      <c r="F376" s="206">
        <f>IFERROR(INDEX(Lookup!$BE$9:$BE$3000,MATCH($A376,Lookup!$A$9:$A$3000,0)),0)</f>
        <v>0.12</v>
      </c>
      <c r="G376" s="207"/>
      <c r="H376" s="207"/>
      <c r="I376" s="206">
        <f>IFERROR(INDEX(Lookup!$BJ$9:$BJ$3000,MATCH($A376,Lookup!$A$9:$A$3000,0)),0)</f>
        <v>5.9899999999999993</v>
      </c>
      <c r="J376" s="206">
        <f>IFERROR(INDEX(Lookup!$BI$9:$BI$3000,MATCH($A376,Lookup!$A$9:$A$3000,0)),0)</f>
        <v>0.3</v>
      </c>
      <c r="K376" s="206">
        <f>IFERROR(INDEX(Lookup!$BH$9:$BH$3000,MATCH($A376,Lookup!$A$9:$A$3000,0)),0)</f>
        <v>4.21</v>
      </c>
      <c r="L376" s="206">
        <f t="shared" si="21"/>
        <v>3.91</v>
      </c>
      <c r="O376" s="182">
        <f t="shared" si="22"/>
        <v>1</v>
      </c>
    </row>
    <row r="377" spans="1:15" x14ac:dyDescent="0.2">
      <c r="A377" s="182" t="str">
        <f>+'09'!A71</f>
        <v>22180-A06</v>
      </c>
      <c r="C377" s="182" t="str">
        <f>IFERROR(LEFT(IFERROR(INDEX(Sheet5!$C$2:$C$1300,MATCH($A377,Sheet5!$A$2:$A$1300,0)),"-"),FIND(",",IFERROR(INDEX(Sheet5!$C$2:$C$1300,MATCH($A377,Sheet5!$A$2:$A$1300,0)),"-"),1)-1),IFERROR(INDEX(Sheet5!$C$2:$C$1300,MATCH($A377,Sheet5!$A$2:$A$1300,0)),"-"))</f>
        <v xml:space="preserve">Bank Fees &amp; Charges-31 Franklin St                          </v>
      </c>
      <c r="D377" s="206">
        <f>IFERROR(INDEX(Lookup!$BG$9:$BG$3000,MATCH($A377,Lookup!$A$9:$A$3000,0)),0)</f>
        <v>0.38</v>
      </c>
      <c r="E377" s="206">
        <f>IFERROR(INDEX(Lookup!$BF$9:$BF$3000,MATCH($A377,Lookup!$A$9:$A$3000,0)),0)</f>
        <v>0</v>
      </c>
      <c r="F377" s="206">
        <f>IFERROR(INDEX(Lookup!$BE$9:$BE$3000,MATCH($A377,Lookup!$A$9:$A$3000,0)),0)</f>
        <v>0.12</v>
      </c>
      <c r="G377" s="207"/>
      <c r="H377" s="207"/>
      <c r="I377" s="206">
        <f>IFERROR(INDEX(Lookup!$BJ$9:$BJ$3000,MATCH($A377,Lookup!$A$9:$A$3000,0)),0)</f>
        <v>5.97</v>
      </c>
      <c r="J377" s="206">
        <f>IFERROR(INDEX(Lookup!$BI$9:$BI$3000,MATCH($A377,Lookup!$A$9:$A$3000,0)),0)</f>
        <v>0.3</v>
      </c>
      <c r="K377" s="206">
        <f>IFERROR(INDEX(Lookup!$BH$9:$BH$3000,MATCH($A377,Lookup!$A$9:$A$3000,0)),0)</f>
        <v>4.21</v>
      </c>
      <c r="L377" s="206">
        <f t="shared" si="21"/>
        <v>3.91</v>
      </c>
      <c r="O377" s="182">
        <f t="shared" si="22"/>
        <v>1</v>
      </c>
    </row>
    <row r="378" spans="1:15" x14ac:dyDescent="0.2">
      <c r="A378" s="182" t="str">
        <f>+'09'!A72</f>
        <v>22180-A07</v>
      </c>
      <c r="C378" s="182" t="str">
        <f>IFERROR(LEFT(IFERROR(INDEX(Sheet5!$C$2:$C$1300,MATCH($A378,Sheet5!$A$2:$A$1300,0)),"-"),FIND(",",IFERROR(INDEX(Sheet5!$C$2:$C$1300,MATCH($A378,Sheet5!$A$2:$A$1300,0)),"-"),1)-1),IFERROR(INDEX(Sheet5!$C$2:$C$1300,MATCH($A378,Sheet5!$A$2:$A$1300,0)),"-"))</f>
        <v xml:space="preserve">Bank Fees &amp; Charges-25 Franklin St                          </v>
      </c>
      <c r="D378" s="206">
        <f>IFERROR(INDEX(Lookup!$BG$9:$BG$3000,MATCH($A378,Lookup!$A$9:$A$3000,0)),0)</f>
        <v>0.38</v>
      </c>
      <c r="E378" s="206">
        <f>IFERROR(INDEX(Lookup!$BF$9:$BF$3000,MATCH($A378,Lookup!$A$9:$A$3000,0)),0)</f>
        <v>0</v>
      </c>
      <c r="F378" s="206">
        <f>IFERROR(INDEX(Lookup!$BE$9:$BE$3000,MATCH($A378,Lookup!$A$9:$A$3000,0)),0)</f>
        <v>0.12</v>
      </c>
      <c r="G378" s="207"/>
      <c r="H378" s="207"/>
      <c r="I378" s="206">
        <f>IFERROR(INDEX(Lookup!$BJ$9:$BJ$3000,MATCH($A378,Lookup!$A$9:$A$3000,0)),0)</f>
        <v>5.97</v>
      </c>
      <c r="J378" s="206">
        <f>IFERROR(INDEX(Lookup!$BI$9:$BI$3000,MATCH($A378,Lookup!$A$9:$A$3000,0)),0)</f>
        <v>0.3</v>
      </c>
      <c r="K378" s="206">
        <f>IFERROR(INDEX(Lookup!$BH$9:$BH$3000,MATCH($A378,Lookup!$A$9:$A$3000,0)),0)</f>
        <v>4.1900000000000004</v>
      </c>
      <c r="L378" s="206">
        <f t="shared" si="21"/>
        <v>3.8900000000000006</v>
      </c>
      <c r="O378" s="182">
        <f t="shared" si="22"/>
        <v>1</v>
      </c>
    </row>
    <row r="379" spans="1:15" x14ac:dyDescent="0.2">
      <c r="A379" s="182" t="str">
        <f>+'09'!A73</f>
        <v>22180-A08</v>
      </c>
      <c r="C379" s="182" t="str">
        <f>IFERROR(LEFT(IFERROR(INDEX(Sheet5!$C$2:$C$1300,MATCH($A379,Sheet5!$A$2:$A$1300,0)),"-"),FIND(",",IFERROR(INDEX(Sheet5!$C$2:$C$1300,MATCH($A379,Sheet5!$A$2:$A$1300,0)),"-"),1)-1),IFERROR(INDEX(Sheet5!$C$2:$C$1300,MATCH($A379,Sheet5!$A$2:$A$1300,0)),"-"))</f>
        <v xml:space="preserve">Bank Fees &amp; Charges-23 Frankin St                           </v>
      </c>
      <c r="D379" s="206">
        <f>IFERROR(INDEX(Lookup!$BG$9:$BG$3000,MATCH($A379,Lookup!$A$9:$A$3000,0)),0)</f>
        <v>0.38</v>
      </c>
      <c r="E379" s="206">
        <f>IFERROR(INDEX(Lookup!$BF$9:$BF$3000,MATCH($A379,Lookup!$A$9:$A$3000,0)),0)</f>
        <v>0</v>
      </c>
      <c r="F379" s="206">
        <f>IFERROR(INDEX(Lookup!$BE$9:$BE$3000,MATCH($A379,Lookup!$A$9:$A$3000,0)),0)</f>
        <v>0.12</v>
      </c>
      <c r="G379" s="207"/>
      <c r="H379" s="207"/>
      <c r="I379" s="206">
        <f>IFERROR(INDEX(Lookup!$BJ$9:$BJ$3000,MATCH($A379,Lookup!$A$9:$A$3000,0)),0)</f>
        <v>5.97</v>
      </c>
      <c r="J379" s="206">
        <f>IFERROR(INDEX(Lookup!$BI$9:$BI$3000,MATCH($A379,Lookup!$A$9:$A$3000,0)),0)</f>
        <v>0.3</v>
      </c>
      <c r="K379" s="206">
        <f>IFERROR(INDEX(Lookup!$BH$9:$BH$3000,MATCH($A379,Lookup!$A$9:$A$3000,0)),0)</f>
        <v>4.1399999999999997</v>
      </c>
      <c r="L379" s="206">
        <f t="shared" si="21"/>
        <v>3.84</v>
      </c>
      <c r="O379" s="182">
        <f t="shared" si="22"/>
        <v>1</v>
      </c>
    </row>
    <row r="380" spans="1:15" x14ac:dyDescent="0.2">
      <c r="A380" s="182" t="str">
        <f>+'09'!A74</f>
        <v>22180-A09</v>
      </c>
      <c r="C380" s="182" t="str">
        <f>IFERROR(LEFT(IFERROR(INDEX(Sheet5!$C$2:$C$1300,MATCH($A380,Sheet5!$A$2:$A$1300,0)),"-"),FIND(",",IFERROR(INDEX(Sheet5!$C$2:$C$1300,MATCH($A380,Sheet5!$A$2:$A$1300,0)),"-"),1)-1),IFERROR(INDEX(Sheet5!$C$2:$C$1300,MATCH($A380,Sheet5!$A$2:$A$1300,0)),"-"))</f>
        <v xml:space="preserve">Bank Fees &amp; Charges-11 Franklin St                          </v>
      </c>
      <c r="D380" s="206">
        <f>IFERROR(INDEX(Lookup!$BG$9:$BG$3000,MATCH($A380,Lookup!$A$9:$A$3000,0)),0)</f>
        <v>0.4</v>
      </c>
      <c r="E380" s="206">
        <f>IFERROR(INDEX(Lookup!$BF$9:$BF$3000,MATCH($A380,Lookup!$A$9:$A$3000,0)),0)</f>
        <v>0.4</v>
      </c>
      <c r="F380" s="206">
        <f>IFERROR(INDEX(Lookup!$BE$9:$BE$3000,MATCH($A380,Lookup!$A$9:$A$3000,0)),0)</f>
        <v>0.12</v>
      </c>
      <c r="G380" s="207"/>
      <c r="H380" s="207"/>
      <c r="I380" s="206">
        <f>IFERROR(INDEX(Lookup!$BJ$9:$BJ$3000,MATCH($A380,Lookup!$A$9:$A$3000,0)),0)</f>
        <v>5.99</v>
      </c>
      <c r="J380" s="206">
        <f>IFERROR(INDEX(Lookup!$BI$9:$BI$3000,MATCH($A380,Lookup!$A$9:$A$3000,0)),0)</f>
        <v>4.7</v>
      </c>
      <c r="K380" s="206">
        <f>IFERROR(INDEX(Lookup!$BH$9:$BH$3000,MATCH($A380,Lookup!$A$9:$A$3000,0)),0)</f>
        <v>4.1399999999999997</v>
      </c>
      <c r="L380" s="206">
        <f t="shared" si="21"/>
        <v>-0.5600000000000005</v>
      </c>
      <c r="O380" s="182">
        <f t="shared" si="22"/>
        <v>1</v>
      </c>
    </row>
    <row r="381" spans="1:15" x14ac:dyDescent="0.2">
      <c r="A381" s="182" t="str">
        <f>+'09'!A75</f>
        <v>22180-A10</v>
      </c>
      <c r="C381" s="182" t="str">
        <f>IFERROR(LEFT(IFERROR(INDEX(Sheet5!$C$2:$C$1300,MATCH($A381,Sheet5!$A$2:$A$1300,0)),"-"),FIND(",",IFERROR(INDEX(Sheet5!$C$2:$C$1300,MATCH($A381,Sheet5!$A$2:$A$1300,0)),"-"),1)-1),IFERROR(INDEX(Sheet5!$C$2:$C$1300,MATCH($A381,Sheet5!$A$2:$A$1300,0)),"-"))</f>
        <v xml:space="preserve">Bank Fees &amp; Charges-15 Franklin St                          </v>
      </c>
      <c r="D381" s="206">
        <f>IFERROR(INDEX(Lookup!$BG$9:$BG$3000,MATCH($A381,Lookup!$A$9:$A$3000,0)),0)</f>
        <v>0.38</v>
      </c>
      <c r="E381" s="206">
        <f>IFERROR(INDEX(Lookup!$BF$9:$BF$3000,MATCH($A381,Lookup!$A$9:$A$3000,0)),0)</f>
        <v>0.4</v>
      </c>
      <c r="F381" s="206">
        <f>IFERROR(INDEX(Lookup!$BE$9:$BE$3000,MATCH($A381,Lookup!$A$9:$A$3000,0)),0)</f>
        <v>0.12</v>
      </c>
      <c r="G381" s="207"/>
      <c r="H381" s="207"/>
      <c r="I381" s="206">
        <f>IFERROR(INDEX(Lookup!$BJ$9:$BJ$3000,MATCH($A381,Lookup!$A$9:$A$3000,0)),0)</f>
        <v>5.97</v>
      </c>
      <c r="J381" s="206">
        <f>IFERROR(INDEX(Lookup!$BI$9:$BI$3000,MATCH($A381,Lookup!$A$9:$A$3000,0)),0)</f>
        <v>4.7</v>
      </c>
      <c r="K381" s="206">
        <f>IFERROR(INDEX(Lookup!$BH$9:$BH$3000,MATCH($A381,Lookup!$A$9:$A$3000,0)),0)</f>
        <v>4.1399999999999997</v>
      </c>
      <c r="L381" s="206">
        <f t="shared" si="21"/>
        <v>-0.5600000000000005</v>
      </c>
      <c r="O381" s="182">
        <f t="shared" si="22"/>
        <v>1</v>
      </c>
    </row>
    <row r="382" spans="1:15" x14ac:dyDescent="0.2">
      <c r="A382" s="182" t="str">
        <f>+'09'!A76</f>
        <v>22180-A11</v>
      </c>
      <c r="C382" s="182" t="str">
        <f>IFERROR(LEFT(IFERROR(INDEX(Sheet5!$C$2:$C$1300,MATCH($A382,Sheet5!$A$2:$A$1300,0)),"-"),FIND(",",IFERROR(INDEX(Sheet5!$C$2:$C$1300,MATCH($A382,Sheet5!$A$2:$A$1300,0)),"-"),1)-1),IFERROR(INDEX(Sheet5!$C$2:$C$1300,MATCH($A382,Sheet5!$A$2:$A$1300,0)),"-"))</f>
        <v xml:space="preserve">Bank Fees &amp; Charges-25 Hutt St                              </v>
      </c>
      <c r="D382" s="206">
        <f>IFERROR(INDEX(Lookup!$BG$9:$BG$3000,MATCH($A382,Lookup!$A$9:$A$3000,0)),0)</f>
        <v>0.38</v>
      </c>
      <c r="E382" s="206">
        <f>IFERROR(INDEX(Lookup!$BF$9:$BF$3000,MATCH($A382,Lookup!$A$9:$A$3000,0)),0)</f>
        <v>0</v>
      </c>
      <c r="F382" s="206">
        <f>IFERROR(INDEX(Lookup!$BE$9:$BE$3000,MATCH($A382,Lookup!$A$9:$A$3000,0)),0)</f>
        <v>0.12</v>
      </c>
      <c r="G382" s="207"/>
      <c r="H382" s="207"/>
      <c r="I382" s="206">
        <f>IFERROR(INDEX(Lookup!$BJ$9:$BJ$3000,MATCH($A382,Lookup!$A$9:$A$3000,0)),0)</f>
        <v>5.9799999999999995</v>
      </c>
      <c r="J382" s="206">
        <f>IFERROR(INDEX(Lookup!$BI$9:$BI$3000,MATCH($A382,Lookup!$A$9:$A$3000,0)),0)</f>
        <v>0.3</v>
      </c>
      <c r="K382" s="206">
        <f>IFERROR(INDEX(Lookup!$BH$9:$BH$3000,MATCH($A382,Lookup!$A$9:$A$3000,0)),0)</f>
        <v>4.1499999999999995</v>
      </c>
      <c r="L382" s="206">
        <f t="shared" si="21"/>
        <v>3.8499999999999996</v>
      </c>
      <c r="O382" s="182">
        <f t="shared" si="22"/>
        <v>1</v>
      </c>
    </row>
    <row r="383" spans="1:15" x14ac:dyDescent="0.2">
      <c r="A383" s="182" t="str">
        <f>+'09'!A77</f>
        <v>22180-A12</v>
      </c>
      <c r="C383" s="182" t="str">
        <f>IFERROR(LEFT(IFERROR(INDEX(Sheet5!$C$2:$C$1300,MATCH($A383,Sheet5!$A$2:$A$1300,0)),"-"),FIND(",",IFERROR(INDEX(Sheet5!$C$2:$C$1300,MATCH($A383,Sheet5!$A$2:$A$1300,0)),"-"),1)-1),IFERROR(INDEX(Sheet5!$C$2:$C$1300,MATCH($A383,Sheet5!$A$2:$A$1300,0)),"-"))</f>
        <v xml:space="preserve">Bank Fees &amp; Charges-A27 188 Carrington                      </v>
      </c>
      <c r="D383" s="206">
        <f>IFERROR(INDEX(Lookup!$BG$9:$BG$3000,MATCH($A383,Lookup!$A$9:$A$3000,0)),0)</f>
        <v>0</v>
      </c>
      <c r="E383" s="206">
        <f>IFERROR(INDEX(Lookup!$BF$9:$BF$3000,MATCH($A383,Lookup!$A$9:$A$3000,0)),0)</f>
        <v>0</v>
      </c>
      <c r="F383" s="206">
        <f>IFERROR(INDEX(Lookup!$BE$9:$BE$3000,MATCH($A383,Lookup!$A$9:$A$3000,0)),0)</f>
        <v>0</v>
      </c>
      <c r="G383" s="207"/>
      <c r="H383" s="207"/>
      <c r="I383" s="206">
        <f>IFERROR(INDEX(Lookup!$BJ$9:$BJ$3000,MATCH($A383,Lookup!$A$9:$A$3000,0)),0)</f>
        <v>0</v>
      </c>
      <c r="J383" s="206">
        <f>IFERROR(INDEX(Lookup!$BI$9:$BI$3000,MATCH($A383,Lookup!$A$9:$A$3000,0)),0)</f>
        <v>0</v>
      </c>
      <c r="K383" s="206">
        <f>IFERROR(INDEX(Lookup!$BH$9:$BH$3000,MATCH($A383,Lookup!$A$9:$A$3000,0)),0)</f>
        <v>0</v>
      </c>
      <c r="L383" s="206">
        <f t="shared" si="21"/>
        <v>0</v>
      </c>
      <c r="O383" s="182">
        <f t="shared" si="22"/>
        <v>1</v>
      </c>
    </row>
    <row r="384" spans="1:15" x14ac:dyDescent="0.2">
      <c r="A384" s="182" t="str">
        <f>+'09'!A78</f>
        <v>22180-A13</v>
      </c>
      <c r="C384" s="182" t="str">
        <f>IFERROR(LEFT(IFERROR(INDEX(Sheet5!$C$2:$C$1300,MATCH($A384,Sheet5!$A$2:$A$1300,0)),"-"),FIND(",",IFERROR(INDEX(Sheet5!$C$2:$C$1300,MATCH($A384,Sheet5!$A$2:$A$1300,0)),"-"),1)-1),IFERROR(INDEX(Sheet5!$C$2:$C$1300,MATCH($A384,Sheet5!$A$2:$A$1300,0)),"-"))</f>
        <v xml:space="preserve">Bank Fees &amp; Charges-B25 188 Carrington                      </v>
      </c>
      <c r="D384" s="206">
        <f>IFERROR(INDEX(Lookup!$BG$9:$BG$3000,MATCH($A384,Lookup!$A$9:$A$3000,0)),0)</f>
        <v>0</v>
      </c>
      <c r="E384" s="206">
        <f>IFERROR(INDEX(Lookup!$BF$9:$BF$3000,MATCH($A384,Lookup!$A$9:$A$3000,0)),0)</f>
        <v>0</v>
      </c>
      <c r="F384" s="206">
        <f>IFERROR(INDEX(Lookup!$BE$9:$BE$3000,MATCH($A384,Lookup!$A$9:$A$3000,0)),0)</f>
        <v>0</v>
      </c>
      <c r="G384" s="207"/>
      <c r="H384" s="207"/>
      <c r="I384" s="206">
        <f>IFERROR(INDEX(Lookup!$BJ$9:$BJ$3000,MATCH($A384,Lookup!$A$9:$A$3000,0)),0)</f>
        <v>0</v>
      </c>
      <c r="J384" s="206">
        <f>IFERROR(INDEX(Lookup!$BI$9:$BI$3000,MATCH($A384,Lookup!$A$9:$A$3000,0)),0)</f>
        <v>0</v>
      </c>
      <c r="K384" s="206">
        <f>IFERROR(INDEX(Lookup!$BH$9:$BH$3000,MATCH($A384,Lookup!$A$9:$A$3000,0)),0)</f>
        <v>0</v>
      </c>
      <c r="L384" s="206">
        <f t="shared" si="21"/>
        <v>0</v>
      </c>
      <c r="O384" s="182">
        <f t="shared" si="22"/>
        <v>1</v>
      </c>
    </row>
    <row r="385" spans="1:15" x14ac:dyDescent="0.2">
      <c r="A385" s="182" t="str">
        <f>+'09'!A79</f>
        <v>22180-A14</v>
      </c>
      <c r="C385" s="182" t="str">
        <f>IFERROR(LEFT(IFERROR(INDEX(Sheet5!$C$2:$C$1300,MATCH($A385,Sheet5!$A$2:$A$1300,0)),"-"),FIND(",",IFERROR(INDEX(Sheet5!$C$2:$C$1300,MATCH($A385,Sheet5!$A$2:$A$1300,0)),"-"),1)-1),IFERROR(INDEX(Sheet5!$C$2:$C$1300,MATCH($A385,Sheet5!$A$2:$A$1300,0)),"-"))</f>
        <v xml:space="preserve">Bank Fees &amp; Charges-120 Queen Road                          </v>
      </c>
      <c r="D385" s="206">
        <f>IFERROR(INDEX(Lookup!$BG$9:$BG$3000,MATCH($A385,Lookup!$A$9:$A$3000,0)),0)</f>
        <v>0.4</v>
      </c>
      <c r="E385" s="206">
        <f>IFERROR(INDEX(Lookup!$BF$9:$BF$3000,MATCH($A385,Lookup!$A$9:$A$3000,0)),0)</f>
        <v>0.41</v>
      </c>
      <c r="F385" s="206">
        <f>IFERROR(INDEX(Lookup!$BE$9:$BE$3000,MATCH($A385,Lookup!$A$9:$A$3000,0)),0)</f>
        <v>0.12</v>
      </c>
      <c r="G385" s="207"/>
      <c r="H385" s="207"/>
      <c r="I385" s="206">
        <f>IFERROR(INDEX(Lookup!$BJ$9:$BJ$3000,MATCH($A385,Lookup!$A$9:$A$3000,0)),0)</f>
        <v>6</v>
      </c>
      <c r="J385" s="206">
        <f>IFERROR(INDEX(Lookup!$BI$9:$BI$3000,MATCH($A385,Lookup!$A$9:$A$3000,0)),0)</f>
        <v>4.8100000000000005</v>
      </c>
      <c r="K385" s="206">
        <f>IFERROR(INDEX(Lookup!$BH$9:$BH$3000,MATCH($A385,Lookup!$A$9:$A$3000,0)),0)</f>
        <v>4.21</v>
      </c>
      <c r="L385" s="206">
        <f t="shared" si="21"/>
        <v>-0.60000000000000053</v>
      </c>
      <c r="O385" s="182">
        <f t="shared" si="22"/>
        <v>1</v>
      </c>
    </row>
    <row r="386" spans="1:15" x14ac:dyDescent="0.2">
      <c r="A386" s="182" t="str">
        <f>+'09'!A80</f>
        <v>22180-A15</v>
      </c>
      <c r="C386" s="182" t="str">
        <f>IFERROR(LEFT(IFERROR(INDEX(Sheet5!$C$2:$C$1300,MATCH($A386,Sheet5!$A$2:$A$1300,0)),"-"),FIND(",",IFERROR(INDEX(Sheet5!$C$2:$C$1300,MATCH($A386,Sheet5!$A$2:$A$1300,0)),"-"),1)-1),IFERROR(INDEX(Sheet5!$C$2:$C$1300,MATCH($A386,Sheet5!$A$2:$A$1300,0)),"-"))</f>
        <v xml:space="preserve">Bank Fees &amp; Charges-236 Queen Road                          </v>
      </c>
      <c r="D386" s="206">
        <f>IFERROR(INDEX(Lookup!$BG$9:$BG$3000,MATCH($A386,Lookup!$A$9:$A$3000,0)),0)</f>
        <v>0.4</v>
      </c>
      <c r="E386" s="206">
        <f>IFERROR(INDEX(Lookup!$BF$9:$BF$3000,MATCH($A386,Lookup!$A$9:$A$3000,0)),0)</f>
        <v>0.41</v>
      </c>
      <c r="F386" s="206">
        <f>IFERROR(INDEX(Lookup!$BE$9:$BE$3000,MATCH($A386,Lookup!$A$9:$A$3000,0)),0)</f>
        <v>0.12</v>
      </c>
      <c r="G386" s="207"/>
      <c r="H386" s="207"/>
      <c r="I386" s="206">
        <f>IFERROR(INDEX(Lookup!$BJ$9:$BJ$3000,MATCH($A386,Lookup!$A$9:$A$3000,0)),0)</f>
        <v>6</v>
      </c>
      <c r="J386" s="206">
        <f>IFERROR(INDEX(Lookup!$BI$9:$BI$3000,MATCH($A386,Lookup!$A$9:$A$3000,0)),0)</f>
        <v>4.8100000000000005</v>
      </c>
      <c r="K386" s="206">
        <f>IFERROR(INDEX(Lookup!$BH$9:$BH$3000,MATCH($A386,Lookup!$A$9:$A$3000,0)),0)</f>
        <v>4.21</v>
      </c>
      <c r="L386" s="206">
        <f t="shared" si="21"/>
        <v>-0.60000000000000053</v>
      </c>
      <c r="O386" s="182">
        <f t="shared" si="22"/>
        <v>1</v>
      </c>
    </row>
    <row r="387" spans="1:15" x14ac:dyDescent="0.2">
      <c r="A387" s="182" t="str">
        <f>+'09'!A81</f>
        <v>22180-A16</v>
      </c>
      <c r="C387" s="182" t="str">
        <f>IFERROR(LEFT(IFERROR(INDEX(Sheet5!$C$2:$C$1300,MATCH($A387,Sheet5!$A$2:$A$1300,0)),"-"),FIND(",",IFERROR(INDEX(Sheet5!$C$2:$C$1300,MATCH($A387,Sheet5!$A$2:$A$1300,0)),"-"),1)-1),IFERROR(INDEX(Sheet5!$C$2:$C$1300,MATCH($A387,Sheet5!$A$2:$A$1300,0)),"-"))</f>
        <v xml:space="preserve">Bank Fees &amp; Charges-534 Queen Road                          </v>
      </c>
      <c r="D387" s="206">
        <f>IFERROR(INDEX(Lookup!$BG$9:$BG$3000,MATCH($A387,Lookup!$A$9:$A$3000,0)),0)</f>
        <v>0.4</v>
      </c>
      <c r="E387" s="206">
        <f>IFERROR(INDEX(Lookup!$BF$9:$BF$3000,MATCH($A387,Lookup!$A$9:$A$3000,0)),0)</f>
        <v>0.41</v>
      </c>
      <c r="F387" s="206">
        <f>IFERROR(INDEX(Lookup!$BE$9:$BE$3000,MATCH($A387,Lookup!$A$9:$A$3000,0)),0)</f>
        <v>0.12</v>
      </c>
      <c r="G387" s="207"/>
      <c r="H387" s="207"/>
      <c r="I387" s="206">
        <f>IFERROR(INDEX(Lookup!$BJ$9:$BJ$3000,MATCH($A387,Lookup!$A$9:$A$3000,0)),0)</f>
        <v>6.0100000000000007</v>
      </c>
      <c r="J387" s="206">
        <f>IFERROR(INDEX(Lookup!$BI$9:$BI$3000,MATCH($A387,Lookup!$A$9:$A$3000,0)),0)</f>
        <v>4.8100000000000005</v>
      </c>
      <c r="K387" s="206">
        <f>IFERROR(INDEX(Lookup!$BH$9:$BH$3000,MATCH($A387,Lookup!$A$9:$A$3000,0)),0)</f>
        <v>4.28</v>
      </c>
      <c r="L387" s="206">
        <f t="shared" si="21"/>
        <v>-0.53000000000000025</v>
      </c>
      <c r="O387" s="182">
        <f t="shared" si="22"/>
        <v>1</v>
      </c>
    </row>
    <row r="388" spans="1:15" x14ac:dyDescent="0.2">
      <c r="A388" s="182" t="str">
        <f>+'09'!A82</f>
        <v>22180-Z00</v>
      </c>
      <c r="C388" s="182" t="str">
        <f>IFERROR(LEFT(IFERROR(INDEX(Sheet5!$C$2:$C$1300,MATCH($A388,Sheet5!$A$2:$A$1300,0)),"-"),FIND(",",IFERROR(INDEX(Sheet5!$C$2:$C$1300,MATCH($A388,Sheet5!$A$2:$A$1300,0)),"-"),1)-1),IFERROR(INDEX(Sheet5!$C$2:$C$1300,MATCH($A388,Sheet5!$A$2:$A$1300,0)),"-"))</f>
        <v xml:space="preserve">Bank Fees - Allocation                                      </v>
      </c>
      <c r="D388" s="206">
        <f>IFERROR(INDEX(Lookup!$BG$9:$BG$3000,MATCH($A388,Lookup!$A$9:$A$3000,0)),0)</f>
        <v>0</v>
      </c>
      <c r="E388" s="206">
        <f>IFERROR(INDEX(Lookup!$BF$9:$BF$3000,MATCH($A388,Lookup!$A$9:$A$3000,0)),0)</f>
        <v>0</v>
      </c>
      <c r="F388" s="206">
        <f>IFERROR(INDEX(Lookup!$BE$9:$BE$3000,MATCH($A388,Lookup!$A$9:$A$3000,0)),0)</f>
        <v>0</v>
      </c>
      <c r="G388" s="207"/>
      <c r="H388" s="207"/>
      <c r="I388" s="206">
        <f>IFERROR(INDEX(Lookup!$BJ$9:$BJ$3000,MATCH($A388,Lookup!$A$9:$A$3000,0)),0)</f>
        <v>0</v>
      </c>
      <c r="J388" s="206">
        <f>IFERROR(INDEX(Lookup!$BI$9:$BI$3000,MATCH($A388,Lookup!$A$9:$A$3000,0)),0)</f>
        <v>0</v>
      </c>
      <c r="K388" s="206">
        <f>IFERROR(INDEX(Lookup!$BH$9:$BH$3000,MATCH($A388,Lookup!$A$9:$A$3000,0)),0)</f>
        <v>0</v>
      </c>
      <c r="L388" s="206">
        <f t="shared" si="21"/>
        <v>0</v>
      </c>
      <c r="O388" s="182">
        <f t="shared" si="22"/>
        <v>1</v>
      </c>
    </row>
    <row r="389" spans="1:15" x14ac:dyDescent="0.2">
      <c r="A389" s="182" t="str">
        <f>+'09'!A83</f>
        <v>22220-A01</v>
      </c>
      <c r="C389" s="182" t="str">
        <f>IFERROR(LEFT(IFERROR(INDEX(Sheet5!$C$2:$C$1300,MATCH($A389,Sheet5!$A$2:$A$1300,0)),"-"),FIND(",",IFERROR(INDEX(Sheet5!$C$2:$C$1300,MATCH($A389,Sheet5!$A$2:$A$1300,0)),"-"),1)-1),IFERROR(INDEX(Sheet5!$C$2:$C$1300,MATCH($A389,Sheet5!$A$2:$A$1300,0)),"-"))</f>
        <v xml:space="preserve">Consultancy Fees-6 Circuit Dr                               </v>
      </c>
      <c r="D389" s="206">
        <f>IFERROR(INDEX(Lookup!$BG$9:$BG$3000,MATCH($A389,Lookup!$A$9:$A$3000,0)),0)</f>
        <v>1854.54</v>
      </c>
      <c r="E389" s="206">
        <f>IFERROR(INDEX(Lookup!$BF$9:$BF$3000,MATCH($A389,Lookup!$A$9:$A$3000,0)),0)</f>
        <v>0</v>
      </c>
      <c r="F389" s="206">
        <f>IFERROR(INDEX(Lookup!$BE$9:$BE$3000,MATCH($A389,Lookup!$A$9:$A$3000,0)),0)</f>
        <v>0</v>
      </c>
      <c r="G389" s="207"/>
      <c r="H389" s="207"/>
      <c r="I389" s="206">
        <f>IFERROR(INDEX(Lookup!$BJ$9:$BJ$3000,MATCH($A389,Lookup!$A$9:$A$3000,0)),0)</f>
        <v>9154.5400000000009</v>
      </c>
      <c r="J389" s="206">
        <f>IFERROR(INDEX(Lookup!$BI$9:$BI$3000,MATCH($A389,Lookup!$A$9:$A$3000,0)),0)</f>
        <v>0</v>
      </c>
      <c r="K389" s="206">
        <f>IFERROR(INDEX(Lookup!$BH$9:$BH$3000,MATCH($A389,Lookup!$A$9:$A$3000,0)),0)</f>
        <v>900</v>
      </c>
      <c r="L389" s="206">
        <f t="shared" si="21"/>
        <v>900</v>
      </c>
      <c r="O389" s="182">
        <f t="shared" si="22"/>
        <v>1</v>
      </c>
    </row>
    <row r="390" spans="1:15" x14ac:dyDescent="0.2">
      <c r="A390" s="182" t="str">
        <f>+'09'!A84</f>
        <v>22220-A02</v>
      </c>
      <c r="C390" s="182" t="str">
        <f>IFERROR(LEFT(IFERROR(INDEX(Sheet5!$C$2:$C$1300,MATCH($A390,Sheet5!$A$2:$A$1300,0)),"-"),FIND(",",IFERROR(INDEX(Sheet5!$C$2:$C$1300,MATCH($A390,Sheet5!$A$2:$A$1300,0)),"-"),1)-1),IFERROR(INDEX(Sheet5!$C$2:$C$1300,MATCH($A390,Sheet5!$A$2:$A$1300,0)),"-"))</f>
        <v xml:space="preserve">Consultancy Fees-200 East Tce                               </v>
      </c>
      <c r="D390" s="206">
        <f>IFERROR(INDEX(Lookup!$BG$9:$BG$3000,MATCH($A390,Lookup!$A$9:$A$3000,0)),0)</f>
        <v>0</v>
      </c>
      <c r="E390" s="206">
        <f>IFERROR(INDEX(Lookup!$BF$9:$BF$3000,MATCH($A390,Lookup!$A$9:$A$3000,0)),0)</f>
        <v>0</v>
      </c>
      <c r="F390" s="206">
        <f>IFERROR(INDEX(Lookup!$BE$9:$BE$3000,MATCH($A390,Lookup!$A$9:$A$3000,0)),0)</f>
        <v>0</v>
      </c>
      <c r="G390" s="207"/>
      <c r="H390" s="207"/>
      <c r="I390" s="206">
        <f>IFERROR(INDEX(Lookup!$BJ$9:$BJ$3000,MATCH($A390,Lookup!$A$9:$A$3000,0)),0)</f>
        <v>0</v>
      </c>
      <c r="J390" s="206">
        <f>IFERROR(INDEX(Lookup!$BI$9:$BI$3000,MATCH($A390,Lookup!$A$9:$A$3000,0)),0)</f>
        <v>0</v>
      </c>
      <c r="K390" s="206">
        <f>IFERROR(INDEX(Lookup!$BH$9:$BH$3000,MATCH($A390,Lookup!$A$9:$A$3000,0)),0)</f>
        <v>795</v>
      </c>
      <c r="L390" s="206">
        <f t="shared" si="21"/>
        <v>795</v>
      </c>
      <c r="O390" s="182">
        <f t="shared" si="22"/>
        <v>1</v>
      </c>
    </row>
    <row r="391" spans="1:15" x14ac:dyDescent="0.2">
      <c r="A391" s="182" t="str">
        <f>+'09'!A85</f>
        <v>22220-A03</v>
      </c>
      <c r="C391" s="182" t="str">
        <f>IFERROR(LEFT(IFERROR(INDEX(Sheet5!$C$2:$C$1300,MATCH($A391,Sheet5!$A$2:$A$1300,0)),"-"),FIND(",",IFERROR(INDEX(Sheet5!$C$2:$C$1300,MATCH($A391,Sheet5!$A$2:$A$1300,0)),"-"),1)-1),IFERROR(INDEX(Sheet5!$C$2:$C$1300,MATCH($A391,Sheet5!$A$2:$A$1300,0)),"-"))</f>
        <v xml:space="preserve">Consultancy Fees-33 Franklin St                             </v>
      </c>
      <c r="D391" s="206">
        <f>IFERROR(INDEX(Lookup!$BG$9:$BG$3000,MATCH($A391,Lookup!$A$9:$A$3000,0)),0)</f>
        <v>0</v>
      </c>
      <c r="E391" s="206">
        <f>IFERROR(INDEX(Lookup!$BF$9:$BF$3000,MATCH($A391,Lookup!$A$9:$A$3000,0)),0)</f>
        <v>0</v>
      </c>
      <c r="F391" s="206">
        <f>IFERROR(INDEX(Lookup!$BE$9:$BE$3000,MATCH($A391,Lookup!$A$9:$A$3000,0)),0)</f>
        <v>0</v>
      </c>
      <c r="G391" s="207"/>
      <c r="H391" s="207"/>
      <c r="I391" s="206">
        <f>IFERROR(INDEX(Lookup!$BJ$9:$BJ$3000,MATCH($A391,Lookup!$A$9:$A$3000,0)),0)</f>
        <v>0</v>
      </c>
      <c r="J391" s="206">
        <f>IFERROR(INDEX(Lookup!$BI$9:$BI$3000,MATCH($A391,Lookup!$A$9:$A$3000,0)),0)</f>
        <v>0</v>
      </c>
      <c r="K391" s="206">
        <f>IFERROR(INDEX(Lookup!$BH$9:$BH$3000,MATCH($A391,Lookup!$A$9:$A$3000,0)),0)</f>
        <v>0</v>
      </c>
      <c r="L391" s="206">
        <f t="shared" si="21"/>
        <v>0</v>
      </c>
      <c r="O391" s="182">
        <f t="shared" si="22"/>
        <v>1</v>
      </c>
    </row>
    <row r="392" spans="1:15" x14ac:dyDescent="0.2">
      <c r="A392" s="182" t="str">
        <f>+'09'!A86</f>
        <v>22220-A04</v>
      </c>
      <c r="C392" s="182" t="str">
        <f>IFERROR(LEFT(IFERROR(INDEX(Sheet5!$C$2:$C$1300,MATCH($A392,Sheet5!$A$2:$A$1300,0)),"-"),FIND(",",IFERROR(INDEX(Sheet5!$C$2:$C$1300,MATCH($A392,Sheet5!$A$2:$A$1300,0)),"-"),1)-1),IFERROR(INDEX(Sheet5!$C$2:$C$1300,MATCH($A392,Sheet5!$A$2:$A$1300,0)),"-"))</f>
        <v xml:space="preserve">Consultancy Fees-174 Fullarton Rd                           </v>
      </c>
      <c r="D392" s="206">
        <f>IFERROR(INDEX(Lookup!$BG$9:$BG$3000,MATCH($A392,Lookup!$A$9:$A$3000,0)),0)</f>
        <v>0</v>
      </c>
      <c r="E392" s="206">
        <f>IFERROR(INDEX(Lookup!$BF$9:$BF$3000,MATCH($A392,Lookup!$A$9:$A$3000,0)),0)</f>
        <v>0</v>
      </c>
      <c r="F392" s="206">
        <f>IFERROR(INDEX(Lookup!$BE$9:$BE$3000,MATCH($A392,Lookup!$A$9:$A$3000,0)),0)</f>
        <v>0</v>
      </c>
      <c r="G392" s="207"/>
      <c r="H392" s="207"/>
      <c r="I392" s="206">
        <f>IFERROR(INDEX(Lookup!$BJ$9:$BJ$3000,MATCH($A392,Lookup!$A$9:$A$3000,0)),0)</f>
        <v>0</v>
      </c>
      <c r="J392" s="206">
        <f>IFERROR(INDEX(Lookup!$BI$9:$BI$3000,MATCH($A392,Lookup!$A$9:$A$3000,0)),0)</f>
        <v>0</v>
      </c>
      <c r="K392" s="206">
        <f>IFERROR(INDEX(Lookup!$BH$9:$BH$3000,MATCH($A392,Lookup!$A$9:$A$3000,0)),0)</f>
        <v>0</v>
      </c>
      <c r="L392" s="206">
        <f t="shared" si="21"/>
        <v>0</v>
      </c>
      <c r="O392" s="182">
        <f t="shared" si="22"/>
        <v>1</v>
      </c>
    </row>
    <row r="393" spans="1:15" x14ac:dyDescent="0.2">
      <c r="A393" s="182" t="str">
        <f>+'09'!A87</f>
        <v>22220-A05</v>
      </c>
      <c r="C393" s="182" t="str">
        <f>IFERROR(LEFT(IFERROR(INDEX(Sheet5!$C$2:$C$1300,MATCH($A393,Sheet5!$A$2:$A$1300,0)),"-"),FIND(",",IFERROR(INDEX(Sheet5!$C$2:$C$1300,MATCH($A393,Sheet5!$A$2:$A$1300,0)),"-"),1)-1),IFERROR(INDEX(Sheet5!$C$2:$C$1300,MATCH($A393,Sheet5!$A$2:$A$1300,0)),"-"))</f>
        <v xml:space="preserve">Consultancy Fees-26a Grote St                               </v>
      </c>
      <c r="D393" s="206">
        <f>IFERROR(INDEX(Lookup!$BG$9:$BG$3000,MATCH($A393,Lookup!$A$9:$A$3000,0)),0)</f>
        <v>0</v>
      </c>
      <c r="E393" s="206">
        <f>IFERROR(INDEX(Lookup!$BF$9:$BF$3000,MATCH($A393,Lookup!$A$9:$A$3000,0)),0)</f>
        <v>0</v>
      </c>
      <c r="F393" s="206">
        <f>IFERROR(INDEX(Lookup!$BE$9:$BE$3000,MATCH($A393,Lookup!$A$9:$A$3000,0)),0)</f>
        <v>0</v>
      </c>
      <c r="G393" s="207"/>
      <c r="H393" s="207"/>
      <c r="I393" s="206">
        <f>IFERROR(INDEX(Lookup!$BJ$9:$BJ$3000,MATCH($A393,Lookup!$A$9:$A$3000,0)),0)</f>
        <v>0</v>
      </c>
      <c r="J393" s="206">
        <f>IFERROR(INDEX(Lookup!$BI$9:$BI$3000,MATCH($A393,Lookup!$A$9:$A$3000,0)),0)</f>
        <v>0</v>
      </c>
      <c r="K393" s="206">
        <f>IFERROR(INDEX(Lookup!$BH$9:$BH$3000,MATCH($A393,Lookup!$A$9:$A$3000,0)),0)</f>
        <v>0</v>
      </c>
      <c r="L393" s="206">
        <f t="shared" si="21"/>
        <v>0</v>
      </c>
      <c r="O393" s="182">
        <f t="shared" si="22"/>
        <v>1</v>
      </c>
    </row>
    <row r="394" spans="1:15" x14ac:dyDescent="0.2">
      <c r="A394" s="182" t="str">
        <f>+'09'!A88</f>
        <v>22220-A06</v>
      </c>
      <c r="C394" s="182" t="str">
        <f>IFERROR(LEFT(IFERROR(INDEX(Sheet5!$C$2:$C$1300,MATCH($A394,Sheet5!$A$2:$A$1300,0)),"-"),FIND(",",IFERROR(INDEX(Sheet5!$C$2:$C$1300,MATCH($A394,Sheet5!$A$2:$A$1300,0)),"-"),1)-1),IFERROR(INDEX(Sheet5!$C$2:$C$1300,MATCH($A394,Sheet5!$A$2:$A$1300,0)),"-"))</f>
        <v xml:space="preserve">Consultancy Fees-31 Franklin St                             </v>
      </c>
      <c r="D394" s="206">
        <f>IFERROR(INDEX(Lookup!$BG$9:$BG$3000,MATCH($A394,Lookup!$A$9:$A$3000,0)),0)</f>
        <v>0</v>
      </c>
      <c r="E394" s="206">
        <f>IFERROR(INDEX(Lookup!$BF$9:$BF$3000,MATCH($A394,Lookup!$A$9:$A$3000,0)),0)</f>
        <v>0</v>
      </c>
      <c r="F394" s="206">
        <f>IFERROR(INDEX(Lookup!$BE$9:$BE$3000,MATCH($A394,Lookup!$A$9:$A$3000,0)),0)</f>
        <v>0</v>
      </c>
      <c r="G394" s="207"/>
      <c r="H394" s="207"/>
      <c r="I394" s="206">
        <f>IFERROR(INDEX(Lookup!$BJ$9:$BJ$3000,MATCH($A394,Lookup!$A$9:$A$3000,0)),0)</f>
        <v>0</v>
      </c>
      <c r="J394" s="206">
        <f>IFERROR(INDEX(Lookup!$BI$9:$BI$3000,MATCH($A394,Lookup!$A$9:$A$3000,0)),0)</f>
        <v>0</v>
      </c>
      <c r="K394" s="206">
        <f>IFERROR(INDEX(Lookup!$BH$9:$BH$3000,MATCH($A394,Lookup!$A$9:$A$3000,0)),0)</f>
        <v>550</v>
      </c>
      <c r="L394" s="206">
        <f t="shared" si="21"/>
        <v>550</v>
      </c>
      <c r="O394" s="182">
        <f t="shared" si="22"/>
        <v>1</v>
      </c>
    </row>
    <row r="395" spans="1:15" x14ac:dyDescent="0.2">
      <c r="A395" s="182" t="str">
        <f>+'09'!A89</f>
        <v>22220-A07</v>
      </c>
      <c r="C395" s="182" t="str">
        <f>IFERROR(LEFT(IFERROR(INDEX(Sheet5!$C$2:$C$1300,MATCH($A395,Sheet5!$A$2:$A$1300,0)),"-"),FIND(",",IFERROR(INDEX(Sheet5!$C$2:$C$1300,MATCH($A395,Sheet5!$A$2:$A$1300,0)),"-"),1)-1),IFERROR(INDEX(Sheet5!$C$2:$C$1300,MATCH($A395,Sheet5!$A$2:$A$1300,0)),"-"))</f>
        <v xml:space="preserve">Consultancy Fees-25 Franklin St                             </v>
      </c>
      <c r="D395" s="206">
        <f>IFERROR(INDEX(Lookup!$BG$9:$BG$3000,MATCH($A395,Lookup!$A$9:$A$3000,0)),0)</f>
        <v>0</v>
      </c>
      <c r="E395" s="206">
        <f>IFERROR(INDEX(Lookup!$BF$9:$BF$3000,MATCH($A395,Lookup!$A$9:$A$3000,0)),0)</f>
        <v>0</v>
      </c>
      <c r="F395" s="206">
        <f>IFERROR(INDEX(Lookup!$BE$9:$BE$3000,MATCH($A395,Lookup!$A$9:$A$3000,0)),0)</f>
        <v>0</v>
      </c>
      <c r="G395" s="207"/>
      <c r="H395" s="207"/>
      <c r="I395" s="206">
        <f>IFERROR(INDEX(Lookup!$BJ$9:$BJ$3000,MATCH($A395,Lookup!$A$9:$A$3000,0)),0)</f>
        <v>0</v>
      </c>
      <c r="J395" s="206">
        <f>IFERROR(INDEX(Lookup!$BI$9:$BI$3000,MATCH($A395,Lookup!$A$9:$A$3000,0)),0)</f>
        <v>0</v>
      </c>
      <c r="K395" s="206">
        <f>IFERROR(INDEX(Lookup!$BH$9:$BH$3000,MATCH($A395,Lookup!$A$9:$A$3000,0)),0)</f>
        <v>962.41</v>
      </c>
      <c r="L395" s="206">
        <f t="shared" si="21"/>
        <v>962.41</v>
      </c>
      <c r="O395" s="182">
        <f t="shared" si="22"/>
        <v>1</v>
      </c>
    </row>
    <row r="396" spans="1:15" x14ac:dyDescent="0.2">
      <c r="A396" s="182" t="str">
        <f>+'09'!A90</f>
        <v>22220-A08</v>
      </c>
      <c r="C396" s="182" t="str">
        <f>IFERROR(LEFT(IFERROR(INDEX(Sheet5!$C$2:$C$1300,MATCH($A396,Sheet5!$A$2:$A$1300,0)),"-"),FIND(",",IFERROR(INDEX(Sheet5!$C$2:$C$1300,MATCH($A396,Sheet5!$A$2:$A$1300,0)),"-"),1)-1),IFERROR(INDEX(Sheet5!$C$2:$C$1300,MATCH($A396,Sheet5!$A$2:$A$1300,0)),"-"))</f>
        <v xml:space="preserve">Consultancy Fees-23 Frankin St                              </v>
      </c>
      <c r="D396" s="206">
        <f>IFERROR(INDEX(Lookup!$BG$9:$BG$3000,MATCH($A396,Lookup!$A$9:$A$3000,0)),0)</f>
        <v>0</v>
      </c>
      <c r="E396" s="206">
        <f>IFERROR(INDEX(Lookup!$BF$9:$BF$3000,MATCH($A396,Lookup!$A$9:$A$3000,0)),0)</f>
        <v>0</v>
      </c>
      <c r="F396" s="206">
        <f>IFERROR(INDEX(Lookup!$BE$9:$BE$3000,MATCH($A396,Lookup!$A$9:$A$3000,0)),0)</f>
        <v>0</v>
      </c>
      <c r="G396" s="207"/>
      <c r="H396" s="207"/>
      <c r="I396" s="206">
        <f>IFERROR(INDEX(Lookup!$BJ$9:$BJ$3000,MATCH($A396,Lookup!$A$9:$A$3000,0)),0)</f>
        <v>0</v>
      </c>
      <c r="J396" s="206">
        <f>IFERROR(INDEX(Lookup!$BI$9:$BI$3000,MATCH($A396,Lookup!$A$9:$A$3000,0)),0)</f>
        <v>0</v>
      </c>
      <c r="K396" s="206">
        <f>IFERROR(INDEX(Lookup!$BH$9:$BH$3000,MATCH($A396,Lookup!$A$9:$A$3000,0)),0)</f>
        <v>0</v>
      </c>
      <c r="L396" s="206">
        <f t="shared" si="21"/>
        <v>0</v>
      </c>
      <c r="O396" s="182">
        <f t="shared" si="22"/>
        <v>1</v>
      </c>
    </row>
    <row r="397" spans="1:15" x14ac:dyDescent="0.2">
      <c r="A397" s="182" t="str">
        <f>+'09'!A91</f>
        <v>22220-A09</v>
      </c>
      <c r="C397" s="182" t="str">
        <f>IFERROR(LEFT(IFERROR(INDEX(Sheet5!$C$2:$C$1300,MATCH($A397,Sheet5!$A$2:$A$1300,0)),"-"),FIND(",",IFERROR(INDEX(Sheet5!$C$2:$C$1300,MATCH($A397,Sheet5!$A$2:$A$1300,0)),"-"),1)-1),IFERROR(INDEX(Sheet5!$C$2:$C$1300,MATCH($A397,Sheet5!$A$2:$A$1300,0)),"-"))</f>
        <v xml:space="preserve">Consultancy Fees-11 Franklin St                             </v>
      </c>
      <c r="D397" s="206">
        <f>IFERROR(INDEX(Lookup!$BG$9:$BG$3000,MATCH($A397,Lookup!$A$9:$A$3000,0)),0)</f>
        <v>0</v>
      </c>
      <c r="E397" s="206">
        <f>IFERROR(INDEX(Lookup!$BF$9:$BF$3000,MATCH($A397,Lookup!$A$9:$A$3000,0)),0)</f>
        <v>0</v>
      </c>
      <c r="F397" s="206">
        <f>IFERROR(INDEX(Lookup!$BE$9:$BE$3000,MATCH($A397,Lookup!$A$9:$A$3000,0)),0)</f>
        <v>0</v>
      </c>
      <c r="G397" s="207"/>
      <c r="H397" s="207"/>
      <c r="I397" s="206">
        <f>IFERROR(INDEX(Lookup!$BJ$9:$BJ$3000,MATCH($A397,Lookup!$A$9:$A$3000,0)),0)</f>
        <v>0</v>
      </c>
      <c r="J397" s="206">
        <f>IFERROR(INDEX(Lookup!$BI$9:$BI$3000,MATCH($A397,Lookup!$A$9:$A$3000,0)),0)</f>
        <v>0</v>
      </c>
      <c r="K397" s="206">
        <f>IFERROR(INDEX(Lookup!$BH$9:$BH$3000,MATCH($A397,Lookup!$A$9:$A$3000,0)),0)</f>
        <v>0</v>
      </c>
      <c r="L397" s="206">
        <f t="shared" si="21"/>
        <v>0</v>
      </c>
      <c r="O397" s="182">
        <f t="shared" si="22"/>
        <v>1</v>
      </c>
    </row>
    <row r="398" spans="1:15" x14ac:dyDescent="0.2">
      <c r="A398" s="182" t="str">
        <f>+'09'!A92</f>
        <v>22220-A10</v>
      </c>
      <c r="C398" s="182" t="str">
        <f>IFERROR(LEFT(IFERROR(INDEX(Sheet5!$C$2:$C$1300,MATCH($A398,Sheet5!$A$2:$A$1300,0)),"-"),FIND(",",IFERROR(INDEX(Sheet5!$C$2:$C$1300,MATCH($A398,Sheet5!$A$2:$A$1300,0)),"-"),1)-1),IFERROR(INDEX(Sheet5!$C$2:$C$1300,MATCH($A398,Sheet5!$A$2:$A$1300,0)),"-"))</f>
        <v xml:space="preserve">Consultancy Fees-15 Franklin St                             </v>
      </c>
      <c r="D398" s="206">
        <f>IFERROR(INDEX(Lookup!$BG$9:$BG$3000,MATCH($A398,Lookup!$A$9:$A$3000,0)),0)</f>
        <v>0</v>
      </c>
      <c r="E398" s="206">
        <f>IFERROR(INDEX(Lookup!$BF$9:$BF$3000,MATCH($A398,Lookup!$A$9:$A$3000,0)),0)</f>
        <v>0</v>
      </c>
      <c r="F398" s="206">
        <f>IFERROR(INDEX(Lookup!$BE$9:$BE$3000,MATCH($A398,Lookup!$A$9:$A$3000,0)),0)</f>
        <v>0</v>
      </c>
      <c r="G398" s="207"/>
      <c r="H398" s="207"/>
      <c r="I398" s="206">
        <f>IFERROR(INDEX(Lookup!$BJ$9:$BJ$3000,MATCH($A398,Lookup!$A$9:$A$3000,0)),0)</f>
        <v>3113.3</v>
      </c>
      <c r="J398" s="206">
        <f>IFERROR(INDEX(Lookup!$BI$9:$BI$3000,MATCH($A398,Lookup!$A$9:$A$3000,0)),0)</f>
        <v>0</v>
      </c>
      <c r="K398" s="206">
        <f>IFERROR(INDEX(Lookup!$BH$9:$BH$3000,MATCH($A398,Lookup!$A$9:$A$3000,0)),0)</f>
        <v>0</v>
      </c>
      <c r="L398" s="206">
        <f t="shared" si="21"/>
        <v>0</v>
      </c>
      <c r="O398" s="182">
        <f t="shared" si="22"/>
        <v>1</v>
      </c>
    </row>
    <row r="399" spans="1:15" x14ac:dyDescent="0.2">
      <c r="A399" s="182" t="str">
        <f>+'09'!A93</f>
        <v>22220-A11</v>
      </c>
      <c r="C399" s="182" t="str">
        <f>IFERROR(LEFT(IFERROR(INDEX(Sheet5!$C$2:$C$1300,MATCH($A399,Sheet5!$A$2:$A$1300,0)),"-"),FIND(",",IFERROR(INDEX(Sheet5!$C$2:$C$1300,MATCH($A399,Sheet5!$A$2:$A$1300,0)),"-"),1)-1),IFERROR(INDEX(Sheet5!$C$2:$C$1300,MATCH($A399,Sheet5!$A$2:$A$1300,0)),"-"))</f>
        <v xml:space="preserve">Consultancy Fees-25 Hutt St                                 </v>
      </c>
      <c r="D399" s="206">
        <f>IFERROR(INDEX(Lookup!$BG$9:$BG$3000,MATCH($A399,Lookup!$A$9:$A$3000,0)),0)</f>
        <v>0</v>
      </c>
      <c r="E399" s="206">
        <f>IFERROR(INDEX(Lookup!$BF$9:$BF$3000,MATCH($A399,Lookup!$A$9:$A$3000,0)),0)</f>
        <v>0</v>
      </c>
      <c r="F399" s="206">
        <f>IFERROR(INDEX(Lookup!$BE$9:$BE$3000,MATCH($A399,Lookup!$A$9:$A$3000,0)),0)</f>
        <v>0</v>
      </c>
      <c r="G399" s="207"/>
      <c r="H399" s="207"/>
      <c r="I399" s="206">
        <f>IFERROR(INDEX(Lookup!$BJ$9:$BJ$3000,MATCH($A399,Lookup!$A$9:$A$3000,0)),0)</f>
        <v>0</v>
      </c>
      <c r="J399" s="206">
        <f>IFERROR(INDEX(Lookup!$BI$9:$BI$3000,MATCH($A399,Lookup!$A$9:$A$3000,0)),0)</f>
        <v>0</v>
      </c>
      <c r="K399" s="206">
        <f>IFERROR(INDEX(Lookup!$BH$9:$BH$3000,MATCH($A399,Lookup!$A$9:$A$3000,0)),0)</f>
        <v>0</v>
      </c>
      <c r="L399" s="206">
        <f t="shared" si="21"/>
        <v>0</v>
      </c>
      <c r="O399" s="182">
        <f t="shared" si="22"/>
        <v>1</v>
      </c>
    </row>
    <row r="400" spans="1:15" x14ac:dyDescent="0.2">
      <c r="A400" s="182" t="str">
        <f>+'09'!A94</f>
        <v>22220-A12</v>
      </c>
      <c r="C400" s="182" t="str">
        <f>IFERROR(LEFT(IFERROR(INDEX(Sheet5!$C$2:$C$1300,MATCH($A400,Sheet5!$A$2:$A$1300,0)),"-"),FIND(",",IFERROR(INDEX(Sheet5!$C$2:$C$1300,MATCH($A400,Sheet5!$A$2:$A$1300,0)),"-"),1)-1),IFERROR(INDEX(Sheet5!$C$2:$C$1300,MATCH($A400,Sheet5!$A$2:$A$1300,0)),"-"))</f>
        <v xml:space="preserve">Consultancy Fees-A27 188 Carrington                         </v>
      </c>
      <c r="D400" s="206">
        <f>IFERROR(INDEX(Lookup!$BG$9:$BG$3000,MATCH($A400,Lookup!$A$9:$A$3000,0)),0)</f>
        <v>0</v>
      </c>
      <c r="E400" s="206">
        <f>IFERROR(INDEX(Lookup!$BF$9:$BF$3000,MATCH($A400,Lookup!$A$9:$A$3000,0)),0)</f>
        <v>0</v>
      </c>
      <c r="F400" s="206">
        <f>IFERROR(INDEX(Lookup!$BE$9:$BE$3000,MATCH($A400,Lookup!$A$9:$A$3000,0)),0)</f>
        <v>0</v>
      </c>
      <c r="G400" s="207"/>
      <c r="H400" s="207"/>
      <c r="I400" s="206">
        <f>IFERROR(INDEX(Lookup!$BJ$9:$BJ$3000,MATCH($A400,Lookup!$A$9:$A$3000,0)),0)</f>
        <v>0</v>
      </c>
      <c r="J400" s="206">
        <f>IFERROR(INDEX(Lookup!$BI$9:$BI$3000,MATCH($A400,Lookup!$A$9:$A$3000,0)),0)</f>
        <v>0</v>
      </c>
      <c r="K400" s="206">
        <f>IFERROR(INDEX(Lookup!$BH$9:$BH$3000,MATCH($A400,Lookup!$A$9:$A$3000,0)),0)</f>
        <v>0</v>
      </c>
      <c r="L400" s="206">
        <f t="shared" si="21"/>
        <v>0</v>
      </c>
      <c r="O400" s="182">
        <f t="shared" si="22"/>
        <v>1</v>
      </c>
    </row>
    <row r="401" spans="1:15" x14ac:dyDescent="0.2">
      <c r="A401" s="182" t="str">
        <f>+'09'!A95</f>
        <v>22220-A13</v>
      </c>
      <c r="C401" s="182" t="str">
        <f>IFERROR(LEFT(IFERROR(INDEX(Sheet5!$C$2:$C$1300,MATCH($A401,Sheet5!$A$2:$A$1300,0)),"-"),FIND(",",IFERROR(INDEX(Sheet5!$C$2:$C$1300,MATCH($A401,Sheet5!$A$2:$A$1300,0)),"-"),1)-1),IFERROR(INDEX(Sheet5!$C$2:$C$1300,MATCH($A401,Sheet5!$A$2:$A$1300,0)),"-"))</f>
        <v xml:space="preserve">Consultancy Fees-B25 188 Carrington                         </v>
      </c>
      <c r="D401" s="206">
        <f>IFERROR(INDEX(Lookup!$BG$9:$BG$3000,MATCH($A401,Lookup!$A$9:$A$3000,0)),0)</f>
        <v>0</v>
      </c>
      <c r="E401" s="206">
        <f>IFERROR(INDEX(Lookup!$BF$9:$BF$3000,MATCH($A401,Lookup!$A$9:$A$3000,0)),0)</f>
        <v>0</v>
      </c>
      <c r="F401" s="206">
        <f>IFERROR(INDEX(Lookup!$BE$9:$BE$3000,MATCH($A401,Lookup!$A$9:$A$3000,0)),0)</f>
        <v>0</v>
      </c>
      <c r="G401" s="207"/>
      <c r="H401" s="207"/>
      <c r="I401" s="206">
        <f>IFERROR(INDEX(Lookup!$BJ$9:$BJ$3000,MATCH($A401,Lookup!$A$9:$A$3000,0)),0)</f>
        <v>0</v>
      </c>
      <c r="J401" s="206">
        <f>IFERROR(INDEX(Lookup!$BI$9:$BI$3000,MATCH($A401,Lookup!$A$9:$A$3000,0)),0)</f>
        <v>0</v>
      </c>
      <c r="K401" s="206">
        <f>IFERROR(INDEX(Lookup!$BH$9:$BH$3000,MATCH($A401,Lookup!$A$9:$A$3000,0)),0)</f>
        <v>0</v>
      </c>
      <c r="L401" s="206">
        <f t="shared" si="21"/>
        <v>0</v>
      </c>
      <c r="O401" s="182">
        <f t="shared" si="22"/>
        <v>1</v>
      </c>
    </row>
    <row r="402" spans="1:15" x14ac:dyDescent="0.2">
      <c r="A402" s="182" t="str">
        <f>+'09'!A96</f>
        <v>22220-A14</v>
      </c>
      <c r="C402" s="182" t="str">
        <f>IFERROR(LEFT(IFERROR(INDEX(Sheet5!$C$2:$C$1300,MATCH($A402,Sheet5!$A$2:$A$1300,0)),"-"),FIND(",",IFERROR(INDEX(Sheet5!$C$2:$C$1300,MATCH($A402,Sheet5!$A$2:$A$1300,0)),"-"),1)-1),IFERROR(INDEX(Sheet5!$C$2:$C$1300,MATCH($A402,Sheet5!$A$2:$A$1300,0)),"-"))</f>
        <v xml:space="preserve">Consultancy Fees-120 Queen Road                             </v>
      </c>
      <c r="D402" s="206">
        <f>IFERROR(INDEX(Lookup!$BG$9:$BG$3000,MATCH($A402,Lookup!$A$9:$A$3000,0)),0)</f>
        <v>0</v>
      </c>
      <c r="E402" s="206">
        <f>IFERROR(INDEX(Lookup!$BF$9:$BF$3000,MATCH($A402,Lookup!$A$9:$A$3000,0)),0)</f>
        <v>0</v>
      </c>
      <c r="F402" s="206">
        <f>IFERROR(INDEX(Lookup!$BE$9:$BE$3000,MATCH($A402,Lookup!$A$9:$A$3000,0)),0)</f>
        <v>0</v>
      </c>
      <c r="G402" s="207"/>
      <c r="H402" s="207"/>
      <c r="I402" s="206">
        <f>IFERROR(INDEX(Lookup!$BJ$9:$BJ$3000,MATCH($A402,Lookup!$A$9:$A$3000,0)),0)</f>
        <v>0</v>
      </c>
      <c r="J402" s="206">
        <f>IFERROR(INDEX(Lookup!$BI$9:$BI$3000,MATCH($A402,Lookup!$A$9:$A$3000,0)),0)</f>
        <v>0</v>
      </c>
      <c r="K402" s="206">
        <f>IFERROR(INDEX(Lookup!$BH$9:$BH$3000,MATCH($A402,Lookup!$A$9:$A$3000,0)),0)</f>
        <v>0</v>
      </c>
      <c r="L402" s="206">
        <f t="shared" si="21"/>
        <v>0</v>
      </c>
      <c r="O402" s="182">
        <f t="shared" si="22"/>
        <v>1</v>
      </c>
    </row>
    <row r="403" spans="1:15" x14ac:dyDescent="0.2">
      <c r="A403" s="182" t="str">
        <f>+'09'!A97</f>
        <v>22220-A15</v>
      </c>
      <c r="C403" s="182" t="str">
        <f>IFERROR(LEFT(IFERROR(INDEX(Sheet5!$C$2:$C$1300,MATCH($A403,Sheet5!$A$2:$A$1300,0)),"-"),FIND(",",IFERROR(INDEX(Sheet5!$C$2:$C$1300,MATCH($A403,Sheet5!$A$2:$A$1300,0)),"-"),1)-1),IFERROR(INDEX(Sheet5!$C$2:$C$1300,MATCH($A403,Sheet5!$A$2:$A$1300,0)),"-"))</f>
        <v xml:space="preserve">Consultancy Fees-236 Queen Road                             </v>
      </c>
      <c r="D403" s="206">
        <f>IFERROR(INDEX(Lookup!$BG$9:$BG$3000,MATCH($A403,Lookup!$A$9:$A$3000,0)),0)</f>
        <v>0</v>
      </c>
      <c r="E403" s="206">
        <f>IFERROR(INDEX(Lookup!$BF$9:$BF$3000,MATCH($A403,Lookup!$A$9:$A$3000,0)),0)</f>
        <v>0</v>
      </c>
      <c r="F403" s="206">
        <f>IFERROR(INDEX(Lookup!$BE$9:$BE$3000,MATCH($A403,Lookup!$A$9:$A$3000,0)),0)</f>
        <v>0</v>
      </c>
      <c r="G403" s="207"/>
      <c r="H403" s="207"/>
      <c r="I403" s="206">
        <f>IFERROR(INDEX(Lookup!$BJ$9:$BJ$3000,MATCH($A403,Lookup!$A$9:$A$3000,0)),0)</f>
        <v>0</v>
      </c>
      <c r="J403" s="206">
        <f>IFERROR(INDEX(Lookup!$BI$9:$BI$3000,MATCH($A403,Lookup!$A$9:$A$3000,0)),0)</f>
        <v>0</v>
      </c>
      <c r="K403" s="206">
        <f>IFERROR(INDEX(Lookup!$BH$9:$BH$3000,MATCH($A403,Lookup!$A$9:$A$3000,0)),0)</f>
        <v>0</v>
      </c>
      <c r="L403" s="206">
        <f t="shared" si="21"/>
        <v>0</v>
      </c>
      <c r="O403" s="182">
        <f t="shared" si="22"/>
        <v>1</v>
      </c>
    </row>
    <row r="404" spans="1:15" x14ac:dyDescent="0.2">
      <c r="A404" s="182" t="str">
        <f>+'09'!A98</f>
        <v>22220-A16</v>
      </c>
      <c r="C404" s="182" t="str">
        <f>IFERROR(LEFT(IFERROR(INDEX(Sheet5!$C$2:$C$1300,MATCH($A404,Sheet5!$A$2:$A$1300,0)),"-"),FIND(",",IFERROR(INDEX(Sheet5!$C$2:$C$1300,MATCH($A404,Sheet5!$A$2:$A$1300,0)),"-"),1)-1),IFERROR(INDEX(Sheet5!$C$2:$C$1300,MATCH($A404,Sheet5!$A$2:$A$1300,0)),"-"))</f>
        <v xml:space="preserve">Consultancy Fees-534 Queen Road                             </v>
      </c>
      <c r="D404" s="206">
        <f>IFERROR(INDEX(Lookup!$BG$9:$BG$3000,MATCH($A404,Lookup!$A$9:$A$3000,0)),0)</f>
        <v>0</v>
      </c>
      <c r="E404" s="206">
        <f>IFERROR(INDEX(Lookup!$BF$9:$BF$3000,MATCH($A404,Lookup!$A$9:$A$3000,0)),0)</f>
        <v>0</v>
      </c>
      <c r="F404" s="206">
        <f>IFERROR(INDEX(Lookup!$BE$9:$BE$3000,MATCH($A404,Lookup!$A$9:$A$3000,0)),0)</f>
        <v>0</v>
      </c>
      <c r="G404" s="207"/>
      <c r="H404" s="207"/>
      <c r="I404" s="206">
        <f>IFERROR(INDEX(Lookup!$BJ$9:$BJ$3000,MATCH($A404,Lookup!$A$9:$A$3000,0)),0)</f>
        <v>0</v>
      </c>
      <c r="J404" s="206">
        <f>IFERROR(INDEX(Lookup!$BI$9:$BI$3000,MATCH($A404,Lookup!$A$9:$A$3000,0)),0)</f>
        <v>0</v>
      </c>
      <c r="K404" s="206">
        <f>IFERROR(INDEX(Lookup!$BH$9:$BH$3000,MATCH($A404,Lookup!$A$9:$A$3000,0)),0)</f>
        <v>0</v>
      </c>
      <c r="L404" s="206">
        <f t="shared" si="21"/>
        <v>0</v>
      </c>
      <c r="O404" s="182">
        <f t="shared" si="22"/>
        <v>1</v>
      </c>
    </row>
    <row r="405" spans="1:15" x14ac:dyDescent="0.2">
      <c r="A405" s="182" t="str">
        <f>+'09'!A99</f>
        <v>22240-A01</v>
      </c>
      <c r="C405" s="182" t="str">
        <f>IFERROR(LEFT(IFERROR(INDEX(Sheet5!$C$2:$C$1300,MATCH($A405,Sheet5!$A$2:$A$1300,0)),"-"),FIND(",",IFERROR(INDEX(Sheet5!$C$2:$C$1300,MATCH($A405,Sheet5!$A$2:$A$1300,0)),"-"),1)-1),IFERROR(INDEX(Sheet5!$C$2:$C$1300,MATCH($A405,Sheet5!$A$2:$A$1300,0)),"-"))</f>
        <v xml:space="preserve">Contractors-6 Circuit Dr                                    </v>
      </c>
      <c r="D405" s="206">
        <f>IFERROR(INDEX(Lookup!$BG$9:$BG$3000,MATCH($A405,Lookup!$A$9:$A$3000,0)),0)</f>
        <v>0</v>
      </c>
      <c r="E405" s="206">
        <f>IFERROR(INDEX(Lookup!$BF$9:$BF$3000,MATCH($A405,Lookup!$A$9:$A$3000,0)),0)</f>
        <v>0</v>
      </c>
      <c r="F405" s="206">
        <f>IFERROR(INDEX(Lookup!$BE$9:$BE$3000,MATCH($A405,Lookup!$A$9:$A$3000,0)),0)</f>
        <v>0</v>
      </c>
      <c r="G405" s="207"/>
      <c r="H405" s="207"/>
      <c r="I405" s="206">
        <f>IFERROR(INDEX(Lookup!$BJ$9:$BJ$3000,MATCH($A405,Lookup!$A$9:$A$3000,0)),0)</f>
        <v>0</v>
      </c>
      <c r="J405" s="206">
        <f>IFERROR(INDEX(Lookup!$BI$9:$BI$3000,MATCH($A405,Lookup!$A$9:$A$3000,0)),0)</f>
        <v>0</v>
      </c>
      <c r="K405" s="206">
        <f>IFERROR(INDEX(Lookup!$BH$9:$BH$3000,MATCH($A405,Lookup!$A$9:$A$3000,0)),0)</f>
        <v>0</v>
      </c>
      <c r="L405" s="206">
        <f t="shared" si="21"/>
        <v>0</v>
      </c>
      <c r="O405" s="182">
        <f t="shared" si="22"/>
        <v>1</v>
      </c>
    </row>
    <row r="406" spans="1:15" x14ac:dyDescent="0.2">
      <c r="A406" s="182" t="str">
        <f>+'09'!A100</f>
        <v>22240-A02</v>
      </c>
      <c r="C406" s="182" t="str">
        <f>IFERROR(LEFT(IFERROR(INDEX(Sheet5!$C$2:$C$1300,MATCH($A406,Sheet5!$A$2:$A$1300,0)),"-"),FIND(",",IFERROR(INDEX(Sheet5!$C$2:$C$1300,MATCH($A406,Sheet5!$A$2:$A$1300,0)),"-"),1)-1),IFERROR(INDEX(Sheet5!$C$2:$C$1300,MATCH($A406,Sheet5!$A$2:$A$1300,0)),"-"))</f>
        <v xml:space="preserve">Contractors-200 East Tce                                    </v>
      </c>
      <c r="D406" s="206">
        <f>IFERROR(INDEX(Lookup!$BG$9:$BG$3000,MATCH($A406,Lookup!$A$9:$A$3000,0)),0)</f>
        <v>0</v>
      </c>
      <c r="E406" s="206">
        <f>IFERROR(INDEX(Lookup!$BF$9:$BF$3000,MATCH($A406,Lookup!$A$9:$A$3000,0)),0)</f>
        <v>0</v>
      </c>
      <c r="F406" s="206">
        <f>IFERROR(INDEX(Lookup!$BE$9:$BE$3000,MATCH($A406,Lookup!$A$9:$A$3000,0)),0)</f>
        <v>0</v>
      </c>
      <c r="G406" s="207"/>
      <c r="H406" s="207"/>
      <c r="I406" s="206">
        <f>IFERROR(INDEX(Lookup!$BJ$9:$BJ$3000,MATCH($A406,Lookup!$A$9:$A$3000,0)),0)</f>
        <v>89</v>
      </c>
      <c r="J406" s="206">
        <f>IFERROR(INDEX(Lookup!$BI$9:$BI$3000,MATCH($A406,Lookup!$A$9:$A$3000,0)),0)</f>
        <v>0</v>
      </c>
      <c r="K406" s="206">
        <f>IFERROR(INDEX(Lookup!$BH$9:$BH$3000,MATCH($A406,Lookup!$A$9:$A$3000,0)),0)</f>
        <v>0</v>
      </c>
      <c r="L406" s="206">
        <f t="shared" si="21"/>
        <v>0</v>
      </c>
      <c r="O406" s="182">
        <f t="shared" si="22"/>
        <v>1</v>
      </c>
    </row>
    <row r="407" spans="1:15" x14ac:dyDescent="0.2">
      <c r="A407" s="182" t="str">
        <f>+'09'!A101</f>
        <v>22240-A03</v>
      </c>
      <c r="C407" s="182" t="str">
        <f>IFERROR(LEFT(IFERROR(INDEX(Sheet5!$C$2:$C$1300,MATCH($A407,Sheet5!$A$2:$A$1300,0)),"-"),FIND(",",IFERROR(INDEX(Sheet5!$C$2:$C$1300,MATCH($A407,Sheet5!$A$2:$A$1300,0)),"-"),1)-1),IFERROR(INDEX(Sheet5!$C$2:$C$1300,MATCH($A407,Sheet5!$A$2:$A$1300,0)),"-"))</f>
        <v xml:space="preserve">Contractors-33 Franklin St                                  </v>
      </c>
      <c r="D407" s="206">
        <f>IFERROR(INDEX(Lookup!$BG$9:$BG$3000,MATCH($A407,Lookup!$A$9:$A$3000,0)),0)</f>
        <v>0</v>
      </c>
      <c r="E407" s="206">
        <f>IFERROR(INDEX(Lookup!$BF$9:$BF$3000,MATCH($A407,Lookup!$A$9:$A$3000,0)),0)</f>
        <v>0</v>
      </c>
      <c r="F407" s="206">
        <f>IFERROR(INDEX(Lookup!$BE$9:$BE$3000,MATCH($A407,Lookup!$A$9:$A$3000,0)),0)</f>
        <v>0</v>
      </c>
      <c r="G407" s="207"/>
      <c r="H407" s="207"/>
      <c r="I407" s="206">
        <f>IFERROR(INDEX(Lookup!$BJ$9:$BJ$3000,MATCH($A407,Lookup!$A$9:$A$3000,0)),0)</f>
        <v>0</v>
      </c>
      <c r="J407" s="206">
        <f>IFERROR(INDEX(Lookup!$BI$9:$BI$3000,MATCH($A407,Lookup!$A$9:$A$3000,0)),0)</f>
        <v>0</v>
      </c>
      <c r="K407" s="206">
        <f>IFERROR(INDEX(Lookup!$BH$9:$BH$3000,MATCH($A407,Lookup!$A$9:$A$3000,0)),0)</f>
        <v>0</v>
      </c>
      <c r="L407" s="206">
        <f t="shared" si="21"/>
        <v>0</v>
      </c>
      <c r="O407" s="182">
        <f t="shared" si="22"/>
        <v>1</v>
      </c>
    </row>
    <row r="408" spans="1:15" x14ac:dyDescent="0.2">
      <c r="A408" s="182" t="str">
        <f>+'09'!A102</f>
        <v>22240-A04</v>
      </c>
      <c r="C408" s="182" t="str">
        <f>IFERROR(LEFT(IFERROR(INDEX(Sheet5!$C$2:$C$1300,MATCH($A408,Sheet5!$A$2:$A$1300,0)),"-"),FIND(",",IFERROR(INDEX(Sheet5!$C$2:$C$1300,MATCH($A408,Sheet5!$A$2:$A$1300,0)),"-"),1)-1),IFERROR(INDEX(Sheet5!$C$2:$C$1300,MATCH($A408,Sheet5!$A$2:$A$1300,0)),"-"))</f>
        <v xml:space="preserve">Contractors-174 Fullarton Rd                                </v>
      </c>
      <c r="D408" s="206">
        <f>IFERROR(INDEX(Lookup!$BG$9:$BG$3000,MATCH($A408,Lookup!$A$9:$A$3000,0)),0)</f>
        <v>0</v>
      </c>
      <c r="E408" s="206">
        <f>IFERROR(INDEX(Lookup!$BF$9:$BF$3000,MATCH($A408,Lookup!$A$9:$A$3000,0)),0)</f>
        <v>0</v>
      </c>
      <c r="F408" s="206">
        <f>IFERROR(INDEX(Lookup!$BE$9:$BE$3000,MATCH($A408,Lookup!$A$9:$A$3000,0)),0)</f>
        <v>0</v>
      </c>
      <c r="G408" s="207"/>
      <c r="H408" s="207"/>
      <c r="I408" s="206">
        <f>IFERROR(INDEX(Lookup!$BJ$9:$BJ$3000,MATCH($A408,Lookup!$A$9:$A$3000,0)),0)</f>
        <v>0</v>
      </c>
      <c r="J408" s="206">
        <f>IFERROR(INDEX(Lookup!$BI$9:$BI$3000,MATCH($A408,Lookup!$A$9:$A$3000,0)),0)</f>
        <v>0</v>
      </c>
      <c r="K408" s="206">
        <f>IFERROR(INDEX(Lookup!$BH$9:$BH$3000,MATCH($A408,Lookup!$A$9:$A$3000,0)),0)</f>
        <v>0</v>
      </c>
      <c r="L408" s="206">
        <f t="shared" si="21"/>
        <v>0</v>
      </c>
      <c r="O408" s="182">
        <f t="shared" si="22"/>
        <v>1</v>
      </c>
    </row>
    <row r="409" spans="1:15" x14ac:dyDescent="0.2">
      <c r="A409" s="182" t="str">
        <f>+'09'!A103</f>
        <v>22240-A05</v>
      </c>
      <c r="C409" s="182" t="str">
        <f>IFERROR(LEFT(IFERROR(INDEX(Sheet5!$C$2:$C$1300,MATCH($A409,Sheet5!$A$2:$A$1300,0)),"-"),FIND(",",IFERROR(INDEX(Sheet5!$C$2:$C$1300,MATCH($A409,Sheet5!$A$2:$A$1300,0)),"-"),1)-1),IFERROR(INDEX(Sheet5!$C$2:$C$1300,MATCH($A409,Sheet5!$A$2:$A$1300,0)),"-"))</f>
        <v xml:space="preserve">Contractors-26a Grote St                                    </v>
      </c>
      <c r="D409" s="206">
        <f>IFERROR(INDEX(Lookup!$BG$9:$BG$3000,MATCH($A409,Lookup!$A$9:$A$3000,0)),0)</f>
        <v>0</v>
      </c>
      <c r="E409" s="206">
        <f>IFERROR(INDEX(Lookup!$BF$9:$BF$3000,MATCH($A409,Lookup!$A$9:$A$3000,0)),0)</f>
        <v>0</v>
      </c>
      <c r="F409" s="206">
        <f>IFERROR(INDEX(Lookup!$BE$9:$BE$3000,MATCH($A409,Lookup!$A$9:$A$3000,0)),0)</f>
        <v>0</v>
      </c>
      <c r="G409" s="207"/>
      <c r="H409" s="207"/>
      <c r="I409" s="206">
        <f>IFERROR(INDEX(Lookup!$BJ$9:$BJ$3000,MATCH($A409,Lookup!$A$9:$A$3000,0)),0)</f>
        <v>0</v>
      </c>
      <c r="J409" s="206">
        <f>IFERROR(INDEX(Lookup!$BI$9:$BI$3000,MATCH($A409,Lookup!$A$9:$A$3000,0)),0)</f>
        <v>0</v>
      </c>
      <c r="K409" s="206">
        <f>IFERROR(INDEX(Lookup!$BH$9:$BH$3000,MATCH($A409,Lookup!$A$9:$A$3000,0)),0)</f>
        <v>0</v>
      </c>
      <c r="L409" s="206">
        <f t="shared" si="21"/>
        <v>0</v>
      </c>
      <c r="O409" s="182">
        <f t="shared" si="22"/>
        <v>1</v>
      </c>
    </row>
    <row r="410" spans="1:15" x14ac:dyDescent="0.2">
      <c r="A410" s="182" t="str">
        <f>+'09'!A104</f>
        <v>22240-A06</v>
      </c>
      <c r="C410" s="182" t="str">
        <f>IFERROR(LEFT(IFERROR(INDEX(Sheet5!$C$2:$C$1300,MATCH($A410,Sheet5!$A$2:$A$1300,0)),"-"),FIND(",",IFERROR(INDEX(Sheet5!$C$2:$C$1300,MATCH($A410,Sheet5!$A$2:$A$1300,0)),"-"),1)-1),IFERROR(INDEX(Sheet5!$C$2:$C$1300,MATCH($A410,Sheet5!$A$2:$A$1300,0)),"-"))</f>
        <v xml:space="preserve">Contractors-31 Franklin St                                  </v>
      </c>
      <c r="D410" s="206">
        <f>IFERROR(INDEX(Lookup!$BG$9:$BG$3000,MATCH($A410,Lookup!$A$9:$A$3000,0)),0)</f>
        <v>0</v>
      </c>
      <c r="E410" s="206">
        <f>IFERROR(INDEX(Lookup!$BF$9:$BF$3000,MATCH($A410,Lookup!$A$9:$A$3000,0)),0)</f>
        <v>0</v>
      </c>
      <c r="F410" s="206">
        <f>IFERROR(INDEX(Lookup!$BE$9:$BE$3000,MATCH($A410,Lookup!$A$9:$A$3000,0)),0)</f>
        <v>0</v>
      </c>
      <c r="G410" s="207"/>
      <c r="H410" s="207"/>
      <c r="I410" s="206">
        <f>IFERROR(INDEX(Lookup!$BJ$9:$BJ$3000,MATCH($A410,Lookup!$A$9:$A$3000,0)),0)</f>
        <v>0</v>
      </c>
      <c r="J410" s="206">
        <f>IFERROR(INDEX(Lookup!$BI$9:$BI$3000,MATCH($A410,Lookup!$A$9:$A$3000,0)),0)</f>
        <v>0</v>
      </c>
      <c r="K410" s="206">
        <f>IFERROR(INDEX(Lookup!$BH$9:$BH$3000,MATCH($A410,Lookup!$A$9:$A$3000,0)),0)</f>
        <v>0</v>
      </c>
      <c r="L410" s="206">
        <f t="shared" si="21"/>
        <v>0</v>
      </c>
      <c r="O410" s="182">
        <f t="shared" si="22"/>
        <v>1</v>
      </c>
    </row>
    <row r="411" spans="1:15" x14ac:dyDescent="0.2">
      <c r="A411" s="182" t="str">
        <f>+'09'!A105</f>
        <v>22240-A07</v>
      </c>
      <c r="C411" s="182" t="str">
        <f>IFERROR(LEFT(IFERROR(INDEX(Sheet5!$C$2:$C$1300,MATCH($A411,Sheet5!$A$2:$A$1300,0)),"-"),FIND(",",IFERROR(INDEX(Sheet5!$C$2:$C$1300,MATCH($A411,Sheet5!$A$2:$A$1300,0)),"-"),1)-1),IFERROR(INDEX(Sheet5!$C$2:$C$1300,MATCH($A411,Sheet5!$A$2:$A$1300,0)),"-"))</f>
        <v xml:space="preserve">Contractors-25 Franklin St                                  </v>
      </c>
      <c r="D411" s="206">
        <f>IFERROR(INDEX(Lookup!$BG$9:$BG$3000,MATCH($A411,Lookup!$A$9:$A$3000,0)),0)</f>
        <v>178</v>
      </c>
      <c r="E411" s="206">
        <f>IFERROR(INDEX(Lookup!$BF$9:$BF$3000,MATCH($A411,Lookup!$A$9:$A$3000,0)),0)</f>
        <v>91.67</v>
      </c>
      <c r="F411" s="206">
        <f>IFERROR(INDEX(Lookup!$BE$9:$BE$3000,MATCH($A411,Lookup!$A$9:$A$3000,0)),0)</f>
        <v>178</v>
      </c>
      <c r="G411" s="207"/>
      <c r="H411" s="207"/>
      <c r="I411" s="206">
        <f>IFERROR(INDEX(Lookup!$BJ$9:$BJ$3000,MATCH($A411,Lookup!$A$9:$A$3000,0)),0)</f>
        <v>979</v>
      </c>
      <c r="J411" s="206">
        <f>IFERROR(INDEX(Lookup!$BI$9:$BI$3000,MATCH($A411,Lookup!$A$9:$A$3000,0)),0)</f>
        <v>1097.3699999999999</v>
      </c>
      <c r="K411" s="206">
        <f>IFERROR(INDEX(Lookup!$BH$9:$BH$3000,MATCH($A411,Lookup!$A$9:$A$3000,0)),0)</f>
        <v>1068</v>
      </c>
      <c r="L411" s="206">
        <f t="shared" si="21"/>
        <v>-29.369999999999891</v>
      </c>
      <c r="O411" s="182">
        <f t="shared" si="22"/>
        <v>1</v>
      </c>
    </row>
    <row r="412" spans="1:15" x14ac:dyDescent="0.2">
      <c r="A412" s="182" t="str">
        <f>+'09'!A106</f>
        <v>22240-A08</v>
      </c>
      <c r="C412" s="182" t="str">
        <f>IFERROR(LEFT(IFERROR(INDEX(Sheet5!$C$2:$C$1300,MATCH($A412,Sheet5!$A$2:$A$1300,0)),"-"),FIND(",",IFERROR(INDEX(Sheet5!$C$2:$C$1300,MATCH($A412,Sheet5!$A$2:$A$1300,0)),"-"),1)-1),IFERROR(INDEX(Sheet5!$C$2:$C$1300,MATCH($A412,Sheet5!$A$2:$A$1300,0)),"-"))</f>
        <v xml:space="preserve">Contractors-23 Frankin St                                   </v>
      </c>
      <c r="D412" s="206">
        <f>IFERROR(INDEX(Lookup!$BG$9:$BG$3000,MATCH($A412,Lookup!$A$9:$A$3000,0)),0)</f>
        <v>0</v>
      </c>
      <c r="E412" s="206">
        <f>IFERROR(INDEX(Lookup!$BF$9:$BF$3000,MATCH($A412,Lookup!$A$9:$A$3000,0)),0)</f>
        <v>0</v>
      </c>
      <c r="F412" s="206">
        <f>IFERROR(INDEX(Lookup!$BE$9:$BE$3000,MATCH($A412,Lookup!$A$9:$A$3000,0)),0)</f>
        <v>0</v>
      </c>
      <c r="G412" s="207"/>
      <c r="H412" s="207"/>
      <c r="I412" s="206">
        <f>IFERROR(INDEX(Lookup!$BJ$9:$BJ$3000,MATCH($A412,Lookup!$A$9:$A$3000,0)),0)</f>
        <v>0</v>
      </c>
      <c r="J412" s="206">
        <f>IFERROR(INDEX(Lookup!$BI$9:$BI$3000,MATCH($A412,Lookup!$A$9:$A$3000,0)),0)</f>
        <v>0</v>
      </c>
      <c r="K412" s="206">
        <f>IFERROR(INDEX(Lookup!$BH$9:$BH$3000,MATCH($A412,Lookup!$A$9:$A$3000,0)),0)</f>
        <v>0</v>
      </c>
      <c r="L412" s="206">
        <f t="shared" si="21"/>
        <v>0</v>
      </c>
      <c r="O412" s="182">
        <f t="shared" si="22"/>
        <v>1</v>
      </c>
    </row>
    <row r="413" spans="1:15" x14ac:dyDescent="0.2">
      <c r="A413" s="182" t="str">
        <f>+'09'!A107</f>
        <v>22240-A09</v>
      </c>
      <c r="C413" s="182" t="str">
        <f>IFERROR(LEFT(IFERROR(INDEX(Sheet5!$C$2:$C$1300,MATCH($A413,Sheet5!$A$2:$A$1300,0)),"-"),FIND(",",IFERROR(INDEX(Sheet5!$C$2:$C$1300,MATCH($A413,Sheet5!$A$2:$A$1300,0)),"-"),1)-1),IFERROR(INDEX(Sheet5!$C$2:$C$1300,MATCH($A413,Sheet5!$A$2:$A$1300,0)),"-"))</f>
        <v xml:space="preserve">Contractors-11 Franklin St                                  </v>
      </c>
      <c r="D413" s="206">
        <f>IFERROR(INDEX(Lookup!$BG$9:$BG$3000,MATCH($A413,Lookup!$A$9:$A$3000,0)),0)</f>
        <v>0</v>
      </c>
      <c r="E413" s="206">
        <f>IFERROR(INDEX(Lookup!$BF$9:$BF$3000,MATCH($A413,Lookup!$A$9:$A$3000,0)),0)</f>
        <v>0</v>
      </c>
      <c r="F413" s="206">
        <f>IFERROR(INDEX(Lookup!$BE$9:$BE$3000,MATCH($A413,Lookup!$A$9:$A$3000,0)),0)</f>
        <v>0</v>
      </c>
      <c r="G413" s="207"/>
      <c r="H413" s="207"/>
      <c r="I413" s="206">
        <f>IFERROR(INDEX(Lookup!$BJ$9:$BJ$3000,MATCH($A413,Lookup!$A$9:$A$3000,0)),0)</f>
        <v>0</v>
      </c>
      <c r="J413" s="206">
        <f>IFERROR(INDEX(Lookup!$BI$9:$BI$3000,MATCH($A413,Lookup!$A$9:$A$3000,0)),0)</f>
        <v>0</v>
      </c>
      <c r="K413" s="206">
        <f>IFERROR(INDEX(Lookup!$BH$9:$BH$3000,MATCH($A413,Lookup!$A$9:$A$3000,0)),0)</f>
        <v>0</v>
      </c>
      <c r="L413" s="206">
        <f t="shared" si="21"/>
        <v>0</v>
      </c>
      <c r="O413" s="182">
        <f t="shared" si="22"/>
        <v>1</v>
      </c>
    </row>
    <row r="414" spans="1:15" x14ac:dyDescent="0.2">
      <c r="A414" s="182" t="str">
        <f>+'09'!A108</f>
        <v>22240-A10</v>
      </c>
      <c r="C414" s="182" t="str">
        <f>IFERROR(LEFT(IFERROR(INDEX(Sheet5!$C$2:$C$1300,MATCH($A414,Sheet5!$A$2:$A$1300,0)),"-"),FIND(",",IFERROR(INDEX(Sheet5!$C$2:$C$1300,MATCH($A414,Sheet5!$A$2:$A$1300,0)),"-"),1)-1),IFERROR(INDEX(Sheet5!$C$2:$C$1300,MATCH($A414,Sheet5!$A$2:$A$1300,0)),"-"))</f>
        <v xml:space="preserve">Contractors-15 Franklin St                                  </v>
      </c>
      <c r="D414" s="206">
        <f>IFERROR(INDEX(Lookup!$BG$9:$BG$3000,MATCH($A414,Lookup!$A$9:$A$3000,0)),0)</f>
        <v>0</v>
      </c>
      <c r="E414" s="206">
        <f>IFERROR(INDEX(Lookup!$BF$9:$BF$3000,MATCH($A414,Lookup!$A$9:$A$3000,0)),0)</f>
        <v>0</v>
      </c>
      <c r="F414" s="206">
        <f>IFERROR(INDEX(Lookup!$BE$9:$BE$3000,MATCH($A414,Lookup!$A$9:$A$3000,0)),0)</f>
        <v>0</v>
      </c>
      <c r="G414" s="207"/>
      <c r="H414" s="207"/>
      <c r="I414" s="206">
        <f>IFERROR(INDEX(Lookup!$BJ$9:$BJ$3000,MATCH($A414,Lookup!$A$9:$A$3000,0)),0)</f>
        <v>0</v>
      </c>
      <c r="J414" s="206">
        <f>IFERROR(INDEX(Lookup!$BI$9:$BI$3000,MATCH($A414,Lookup!$A$9:$A$3000,0)),0)</f>
        <v>0</v>
      </c>
      <c r="K414" s="206">
        <f>IFERROR(INDEX(Lookup!$BH$9:$BH$3000,MATCH($A414,Lookup!$A$9:$A$3000,0)),0)</f>
        <v>0</v>
      </c>
      <c r="L414" s="206">
        <f t="shared" si="21"/>
        <v>0</v>
      </c>
      <c r="O414" s="182">
        <f t="shared" si="22"/>
        <v>1</v>
      </c>
    </row>
    <row r="415" spans="1:15" x14ac:dyDescent="0.2">
      <c r="A415" s="182" t="str">
        <f>+'09'!A109</f>
        <v>22240-A11</v>
      </c>
      <c r="C415" s="182" t="str">
        <f>IFERROR(LEFT(IFERROR(INDEX(Sheet5!$C$2:$C$1300,MATCH($A415,Sheet5!$A$2:$A$1300,0)),"-"),FIND(",",IFERROR(INDEX(Sheet5!$C$2:$C$1300,MATCH($A415,Sheet5!$A$2:$A$1300,0)),"-"),1)-1),IFERROR(INDEX(Sheet5!$C$2:$C$1300,MATCH($A415,Sheet5!$A$2:$A$1300,0)),"-"))</f>
        <v xml:space="preserve">Contractors-25 Hutt St                                      </v>
      </c>
      <c r="D415" s="206">
        <f>IFERROR(INDEX(Lookup!$BG$9:$BG$3000,MATCH($A415,Lookup!$A$9:$A$3000,0)),0)</f>
        <v>0</v>
      </c>
      <c r="E415" s="206">
        <f>IFERROR(INDEX(Lookup!$BF$9:$BF$3000,MATCH($A415,Lookup!$A$9:$A$3000,0)),0)</f>
        <v>0</v>
      </c>
      <c r="F415" s="206">
        <f>IFERROR(INDEX(Lookup!$BE$9:$BE$3000,MATCH($A415,Lookup!$A$9:$A$3000,0)),0)</f>
        <v>0</v>
      </c>
      <c r="G415" s="207"/>
      <c r="H415" s="207"/>
      <c r="I415" s="206">
        <f>IFERROR(INDEX(Lookup!$BJ$9:$BJ$3000,MATCH($A415,Lookup!$A$9:$A$3000,0)),0)</f>
        <v>162.5</v>
      </c>
      <c r="J415" s="206">
        <f>IFERROR(INDEX(Lookup!$BI$9:$BI$3000,MATCH($A415,Lookup!$A$9:$A$3000,0)),0)</f>
        <v>0</v>
      </c>
      <c r="K415" s="206">
        <f>IFERROR(INDEX(Lookup!$BH$9:$BH$3000,MATCH($A415,Lookup!$A$9:$A$3000,0)),0)</f>
        <v>1152.72</v>
      </c>
      <c r="L415" s="206">
        <f t="shared" si="21"/>
        <v>1152.72</v>
      </c>
      <c r="O415" s="182">
        <f t="shared" si="22"/>
        <v>1</v>
      </c>
    </row>
    <row r="416" spans="1:15" x14ac:dyDescent="0.2">
      <c r="A416" s="182" t="str">
        <f>+'09'!A110</f>
        <v>22240-A12</v>
      </c>
      <c r="C416" s="182" t="str">
        <f>IFERROR(LEFT(IFERROR(INDEX(Sheet5!$C$2:$C$1300,MATCH($A416,Sheet5!$A$2:$A$1300,0)),"-"),FIND(",",IFERROR(INDEX(Sheet5!$C$2:$C$1300,MATCH($A416,Sheet5!$A$2:$A$1300,0)),"-"),1)-1),IFERROR(INDEX(Sheet5!$C$2:$C$1300,MATCH($A416,Sheet5!$A$2:$A$1300,0)),"-"))</f>
        <v xml:space="preserve">Contractors-A27 188 Carrington                              </v>
      </c>
      <c r="D416" s="206">
        <f>IFERROR(INDEX(Lookup!$BG$9:$BG$3000,MATCH($A416,Lookup!$A$9:$A$3000,0)),0)</f>
        <v>0</v>
      </c>
      <c r="E416" s="206">
        <f>IFERROR(INDEX(Lookup!$BF$9:$BF$3000,MATCH($A416,Lookup!$A$9:$A$3000,0)),0)</f>
        <v>0</v>
      </c>
      <c r="F416" s="206">
        <f>IFERROR(INDEX(Lookup!$BE$9:$BE$3000,MATCH($A416,Lookup!$A$9:$A$3000,0)),0)</f>
        <v>0</v>
      </c>
      <c r="G416" s="207"/>
      <c r="H416" s="207"/>
      <c r="I416" s="206">
        <f>IFERROR(INDEX(Lookup!$BJ$9:$BJ$3000,MATCH($A416,Lookup!$A$9:$A$3000,0)),0)</f>
        <v>0</v>
      </c>
      <c r="J416" s="206">
        <f>IFERROR(INDEX(Lookup!$BI$9:$BI$3000,MATCH($A416,Lookup!$A$9:$A$3000,0)),0)</f>
        <v>0</v>
      </c>
      <c r="K416" s="206">
        <f>IFERROR(INDEX(Lookup!$BH$9:$BH$3000,MATCH($A416,Lookup!$A$9:$A$3000,0)),0)</f>
        <v>0</v>
      </c>
      <c r="L416" s="206">
        <f t="shared" si="21"/>
        <v>0</v>
      </c>
      <c r="O416" s="182">
        <f t="shared" si="22"/>
        <v>1</v>
      </c>
    </row>
    <row r="417" spans="1:15" x14ac:dyDescent="0.2">
      <c r="A417" s="182" t="str">
        <f>+'09'!A111</f>
        <v>22240-A13</v>
      </c>
      <c r="C417" s="182" t="str">
        <f>IFERROR(LEFT(IFERROR(INDEX(Sheet5!$C$2:$C$1300,MATCH($A417,Sheet5!$A$2:$A$1300,0)),"-"),FIND(",",IFERROR(INDEX(Sheet5!$C$2:$C$1300,MATCH($A417,Sheet5!$A$2:$A$1300,0)),"-"),1)-1),IFERROR(INDEX(Sheet5!$C$2:$C$1300,MATCH($A417,Sheet5!$A$2:$A$1300,0)),"-"))</f>
        <v xml:space="preserve">Contractors-B25 188 Carrington                              </v>
      </c>
      <c r="D417" s="206">
        <f>IFERROR(INDEX(Lookup!$BG$9:$BG$3000,MATCH($A417,Lookup!$A$9:$A$3000,0)),0)</f>
        <v>0</v>
      </c>
      <c r="E417" s="206">
        <f>IFERROR(INDEX(Lookup!$BF$9:$BF$3000,MATCH($A417,Lookup!$A$9:$A$3000,0)),0)</f>
        <v>0</v>
      </c>
      <c r="F417" s="206">
        <f>IFERROR(INDEX(Lookup!$BE$9:$BE$3000,MATCH($A417,Lookup!$A$9:$A$3000,0)),0)</f>
        <v>0</v>
      </c>
      <c r="G417" s="207"/>
      <c r="H417" s="207"/>
      <c r="I417" s="206">
        <f>IFERROR(INDEX(Lookup!$BJ$9:$BJ$3000,MATCH($A417,Lookup!$A$9:$A$3000,0)),0)</f>
        <v>0</v>
      </c>
      <c r="J417" s="206">
        <f>IFERROR(INDEX(Lookup!$BI$9:$BI$3000,MATCH($A417,Lookup!$A$9:$A$3000,0)),0)</f>
        <v>0</v>
      </c>
      <c r="K417" s="206">
        <f>IFERROR(INDEX(Lookup!$BH$9:$BH$3000,MATCH($A417,Lookup!$A$9:$A$3000,0)),0)</f>
        <v>0</v>
      </c>
      <c r="L417" s="206">
        <f t="shared" si="21"/>
        <v>0</v>
      </c>
      <c r="O417" s="182">
        <f t="shared" si="22"/>
        <v>1</v>
      </c>
    </row>
    <row r="418" spans="1:15" x14ac:dyDescent="0.2">
      <c r="A418" s="182" t="str">
        <f>+'09'!A112</f>
        <v>22240-A14</v>
      </c>
      <c r="C418" s="182" t="str">
        <f>IFERROR(LEFT(IFERROR(INDEX(Sheet5!$C$2:$C$1300,MATCH($A418,Sheet5!$A$2:$A$1300,0)),"-"),FIND(",",IFERROR(INDEX(Sheet5!$C$2:$C$1300,MATCH($A418,Sheet5!$A$2:$A$1300,0)),"-"),1)-1),IFERROR(INDEX(Sheet5!$C$2:$C$1300,MATCH($A418,Sheet5!$A$2:$A$1300,0)),"-"))</f>
        <v xml:space="preserve">Contractors-120 Queen Road                                  </v>
      </c>
      <c r="D418" s="206">
        <f>IFERROR(INDEX(Lookup!$BG$9:$BG$3000,MATCH($A418,Lookup!$A$9:$A$3000,0)),0)</f>
        <v>0</v>
      </c>
      <c r="E418" s="206">
        <f>IFERROR(INDEX(Lookup!$BF$9:$BF$3000,MATCH($A418,Lookup!$A$9:$A$3000,0)),0)</f>
        <v>0</v>
      </c>
      <c r="F418" s="206">
        <f>IFERROR(INDEX(Lookup!$BE$9:$BE$3000,MATCH($A418,Lookup!$A$9:$A$3000,0)),0)</f>
        <v>0</v>
      </c>
      <c r="G418" s="207"/>
      <c r="H418" s="207"/>
      <c r="I418" s="206">
        <f>IFERROR(INDEX(Lookup!$BJ$9:$BJ$3000,MATCH($A418,Lookup!$A$9:$A$3000,0)),0)</f>
        <v>0</v>
      </c>
      <c r="J418" s="206">
        <f>IFERROR(INDEX(Lookup!$BI$9:$BI$3000,MATCH($A418,Lookup!$A$9:$A$3000,0)),0)</f>
        <v>0</v>
      </c>
      <c r="K418" s="206">
        <f>IFERROR(INDEX(Lookup!$BH$9:$BH$3000,MATCH($A418,Lookup!$A$9:$A$3000,0)),0)</f>
        <v>0</v>
      </c>
      <c r="L418" s="206">
        <f t="shared" si="21"/>
        <v>0</v>
      </c>
      <c r="O418" s="182">
        <f t="shared" si="22"/>
        <v>1</v>
      </c>
    </row>
    <row r="419" spans="1:15" x14ac:dyDescent="0.2">
      <c r="A419" s="182" t="str">
        <f>+'09'!A113</f>
        <v>22240-A15</v>
      </c>
      <c r="C419" s="182" t="str">
        <f>IFERROR(LEFT(IFERROR(INDEX(Sheet5!$C$2:$C$1300,MATCH($A419,Sheet5!$A$2:$A$1300,0)),"-"),FIND(",",IFERROR(INDEX(Sheet5!$C$2:$C$1300,MATCH($A419,Sheet5!$A$2:$A$1300,0)),"-"),1)-1),IFERROR(INDEX(Sheet5!$C$2:$C$1300,MATCH($A419,Sheet5!$A$2:$A$1300,0)),"-"))</f>
        <v xml:space="preserve">Contractors-236 Queen Road                                  </v>
      </c>
      <c r="D419" s="206">
        <f>IFERROR(INDEX(Lookup!$BG$9:$BG$3000,MATCH($A419,Lookup!$A$9:$A$3000,0)),0)</f>
        <v>0</v>
      </c>
      <c r="E419" s="206">
        <f>IFERROR(INDEX(Lookup!$BF$9:$BF$3000,MATCH($A419,Lookup!$A$9:$A$3000,0)),0)</f>
        <v>0</v>
      </c>
      <c r="F419" s="206">
        <f>IFERROR(INDEX(Lookup!$BE$9:$BE$3000,MATCH($A419,Lookup!$A$9:$A$3000,0)),0)</f>
        <v>0</v>
      </c>
      <c r="G419" s="207"/>
      <c r="H419" s="207"/>
      <c r="I419" s="206">
        <f>IFERROR(INDEX(Lookup!$BJ$9:$BJ$3000,MATCH($A419,Lookup!$A$9:$A$3000,0)),0)</f>
        <v>0</v>
      </c>
      <c r="J419" s="206">
        <f>IFERROR(INDEX(Lookup!$BI$9:$BI$3000,MATCH($A419,Lookup!$A$9:$A$3000,0)),0)</f>
        <v>0</v>
      </c>
      <c r="K419" s="206">
        <f>IFERROR(INDEX(Lookup!$BH$9:$BH$3000,MATCH($A419,Lookup!$A$9:$A$3000,0)),0)</f>
        <v>0</v>
      </c>
      <c r="L419" s="206">
        <f t="shared" si="21"/>
        <v>0</v>
      </c>
      <c r="O419" s="182">
        <f t="shared" si="22"/>
        <v>1</v>
      </c>
    </row>
    <row r="420" spans="1:15" x14ac:dyDescent="0.2">
      <c r="A420" s="182" t="str">
        <f>+'09'!A114</f>
        <v>22240-A16</v>
      </c>
      <c r="C420" s="182" t="str">
        <f>IFERROR(LEFT(IFERROR(INDEX(Sheet5!$C$2:$C$1300,MATCH($A420,Sheet5!$A$2:$A$1300,0)),"-"),FIND(",",IFERROR(INDEX(Sheet5!$C$2:$C$1300,MATCH($A420,Sheet5!$A$2:$A$1300,0)),"-"),1)-1),IFERROR(INDEX(Sheet5!$C$2:$C$1300,MATCH($A420,Sheet5!$A$2:$A$1300,0)),"-"))</f>
        <v xml:space="preserve">Contractors-534 Queen Road                                  </v>
      </c>
      <c r="D420" s="206">
        <f>IFERROR(INDEX(Lookup!$BG$9:$BG$3000,MATCH($A420,Lookup!$A$9:$A$3000,0)),0)</f>
        <v>0</v>
      </c>
      <c r="E420" s="206">
        <f>IFERROR(INDEX(Lookup!$BF$9:$BF$3000,MATCH($A420,Lookup!$A$9:$A$3000,0)),0)</f>
        <v>0</v>
      </c>
      <c r="F420" s="206">
        <f>IFERROR(INDEX(Lookup!$BE$9:$BE$3000,MATCH($A420,Lookup!$A$9:$A$3000,0)),0)</f>
        <v>0</v>
      </c>
      <c r="G420" s="207"/>
      <c r="H420" s="207"/>
      <c r="I420" s="206">
        <f>IFERROR(INDEX(Lookup!$BJ$9:$BJ$3000,MATCH($A420,Lookup!$A$9:$A$3000,0)),0)</f>
        <v>0</v>
      </c>
      <c r="J420" s="206">
        <f>IFERROR(INDEX(Lookup!$BI$9:$BI$3000,MATCH($A420,Lookup!$A$9:$A$3000,0)),0)</f>
        <v>0</v>
      </c>
      <c r="K420" s="206">
        <f>IFERROR(INDEX(Lookup!$BH$9:$BH$3000,MATCH($A420,Lookup!$A$9:$A$3000,0)),0)</f>
        <v>0</v>
      </c>
      <c r="L420" s="206">
        <f t="shared" si="21"/>
        <v>0</v>
      </c>
      <c r="O420" s="182">
        <f t="shared" si="22"/>
        <v>1</v>
      </c>
    </row>
    <row r="421" spans="1:15" x14ac:dyDescent="0.2">
      <c r="A421" s="182" t="str">
        <f>+'09'!A115</f>
        <v>22260-A01</v>
      </c>
      <c r="C421" s="182" t="str">
        <f>IFERROR(LEFT(IFERROR(INDEX(Sheet5!$C$2:$C$1300,MATCH($A421,Sheet5!$A$2:$A$1300,0)),"-"),FIND(",",IFERROR(INDEX(Sheet5!$C$2:$C$1300,MATCH($A421,Sheet5!$A$2:$A$1300,0)),"-"),1)-1),IFERROR(INDEX(Sheet5!$C$2:$C$1300,MATCH($A421,Sheet5!$A$2:$A$1300,0)),"-"))</f>
        <v xml:space="preserve">Courier / Freight / Removalist-6 Circuit Dr                 </v>
      </c>
      <c r="D421" s="206">
        <f>IFERROR(INDEX(Lookup!$BG$9:$BG$3000,MATCH($A421,Lookup!$A$9:$A$3000,0)),0)</f>
        <v>0</v>
      </c>
      <c r="E421" s="206">
        <f>IFERROR(INDEX(Lookup!$BF$9:$BF$3000,MATCH($A421,Lookup!$A$9:$A$3000,0)),0)</f>
        <v>0</v>
      </c>
      <c r="F421" s="206">
        <f>IFERROR(INDEX(Lookup!$BE$9:$BE$3000,MATCH($A421,Lookup!$A$9:$A$3000,0)),0)</f>
        <v>0</v>
      </c>
      <c r="G421" s="207"/>
      <c r="H421" s="207"/>
      <c r="I421" s="206">
        <f>IFERROR(INDEX(Lookup!$BJ$9:$BJ$3000,MATCH($A421,Lookup!$A$9:$A$3000,0)),0)</f>
        <v>0</v>
      </c>
      <c r="J421" s="206">
        <f>IFERROR(INDEX(Lookup!$BI$9:$BI$3000,MATCH($A421,Lookup!$A$9:$A$3000,0)),0)</f>
        <v>0</v>
      </c>
      <c r="K421" s="206">
        <f>IFERROR(INDEX(Lookup!$BH$9:$BH$3000,MATCH($A421,Lookup!$A$9:$A$3000,0)),0)</f>
        <v>0</v>
      </c>
      <c r="L421" s="206">
        <f t="shared" si="21"/>
        <v>0</v>
      </c>
      <c r="O421" s="182">
        <f t="shared" si="22"/>
        <v>1</v>
      </c>
    </row>
    <row r="422" spans="1:15" x14ac:dyDescent="0.2">
      <c r="A422" s="182" t="str">
        <f>+'09'!A116</f>
        <v>22260-A02</v>
      </c>
      <c r="C422" s="182" t="str">
        <f>IFERROR(LEFT(IFERROR(INDEX(Sheet5!$C$2:$C$1300,MATCH($A422,Sheet5!$A$2:$A$1300,0)),"-"),FIND(",",IFERROR(INDEX(Sheet5!$C$2:$C$1300,MATCH($A422,Sheet5!$A$2:$A$1300,0)),"-"),1)-1),IFERROR(INDEX(Sheet5!$C$2:$C$1300,MATCH($A422,Sheet5!$A$2:$A$1300,0)),"-"))</f>
        <v xml:space="preserve">Courier / Freight / Removalist-200 East Tce                 </v>
      </c>
      <c r="D422" s="206">
        <f>IFERROR(INDEX(Lookup!$BG$9:$BG$3000,MATCH($A422,Lookup!$A$9:$A$3000,0)),0)</f>
        <v>0</v>
      </c>
      <c r="E422" s="206">
        <f>IFERROR(INDEX(Lookup!$BF$9:$BF$3000,MATCH($A422,Lookup!$A$9:$A$3000,0)),0)</f>
        <v>0</v>
      </c>
      <c r="F422" s="206">
        <f>IFERROR(INDEX(Lookup!$BE$9:$BE$3000,MATCH($A422,Lookup!$A$9:$A$3000,0)),0)</f>
        <v>0</v>
      </c>
      <c r="G422" s="207"/>
      <c r="H422" s="207"/>
      <c r="I422" s="206">
        <f>IFERROR(INDEX(Lookup!$BJ$9:$BJ$3000,MATCH($A422,Lookup!$A$9:$A$3000,0)),0)</f>
        <v>0</v>
      </c>
      <c r="J422" s="206">
        <f>IFERROR(INDEX(Lookup!$BI$9:$BI$3000,MATCH($A422,Lookup!$A$9:$A$3000,0)),0)</f>
        <v>0</v>
      </c>
      <c r="K422" s="206">
        <f>IFERROR(INDEX(Lookup!$BH$9:$BH$3000,MATCH($A422,Lookup!$A$9:$A$3000,0)),0)</f>
        <v>0</v>
      </c>
      <c r="L422" s="206">
        <f t="shared" si="21"/>
        <v>0</v>
      </c>
      <c r="O422" s="182">
        <f t="shared" si="22"/>
        <v>1</v>
      </c>
    </row>
    <row r="423" spans="1:15" x14ac:dyDescent="0.2">
      <c r="A423" s="182" t="str">
        <f>+'09'!A117</f>
        <v>22260-A03</v>
      </c>
      <c r="C423" s="182" t="str">
        <f>IFERROR(LEFT(IFERROR(INDEX(Sheet5!$C$2:$C$1300,MATCH($A423,Sheet5!$A$2:$A$1300,0)),"-"),FIND(",",IFERROR(INDEX(Sheet5!$C$2:$C$1300,MATCH($A423,Sheet5!$A$2:$A$1300,0)),"-"),1)-1),IFERROR(INDEX(Sheet5!$C$2:$C$1300,MATCH($A423,Sheet5!$A$2:$A$1300,0)),"-"))</f>
        <v xml:space="preserve">Courier / Freight / Removalist-33 Franklin St               </v>
      </c>
      <c r="D423" s="206">
        <f>IFERROR(INDEX(Lookup!$BG$9:$BG$3000,MATCH($A423,Lookup!$A$9:$A$3000,0)),0)</f>
        <v>0</v>
      </c>
      <c r="E423" s="206">
        <f>IFERROR(INDEX(Lookup!$BF$9:$BF$3000,MATCH($A423,Lookup!$A$9:$A$3000,0)),0)</f>
        <v>0</v>
      </c>
      <c r="F423" s="206">
        <f>IFERROR(INDEX(Lookup!$BE$9:$BE$3000,MATCH($A423,Lookup!$A$9:$A$3000,0)),0)</f>
        <v>0</v>
      </c>
      <c r="G423" s="207"/>
      <c r="H423" s="207"/>
      <c r="I423" s="206">
        <f>IFERROR(INDEX(Lookup!$BJ$9:$BJ$3000,MATCH($A423,Lookup!$A$9:$A$3000,0)),0)</f>
        <v>0</v>
      </c>
      <c r="J423" s="206">
        <f>IFERROR(INDEX(Lookup!$BI$9:$BI$3000,MATCH($A423,Lookup!$A$9:$A$3000,0)),0)</f>
        <v>0</v>
      </c>
      <c r="K423" s="206">
        <f>IFERROR(INDEX(Lookup!$BH$9:$BH$3000,MATCH($A423,Lookup!$A$9:$A$3000,0)),0)</f>
        <v>0</v>
      </c>
      <c r="L423" s="206">
        <f t="shared" si="21"/>
        <v>0</v>
      </c>
      <c r="O423" s="182">
        <f t="shared" si="22"/>
        <v>1</v>
      </c>
    </row>
    <row r="424" spans="1:15" x14ac:dyDescent="0.2">
      <c r="A424" s="182" t="str">
        <f>+'09'!A118</f>
        <v>22260-A04</v>
      </c>
      <c r="C424" s="182" t="str">
        <f>IFERROR(LEFT(IFERROR(INDEX(Sheet5!$C$2:$C$1300,MATCH($A424,Sheet5!$A$2:$A$1300,0)),"-"),FIND(",",IFERROR(INDEX(Sheet5!$C$2:$C$1300,MATCH($A424,Sheet5!$A$2:$A$1300,0)),"-"),1)-1),IFERROR(INDEX(Sheet5!$C$2:$C$1300,MATCH($A424,Sheet5!$A$2:$A$1300,0)),"-"))</f>
        <v xml:space="preserve">Courier / Freight / Removalist-174 Fullarton Rd             </v>
      </c>
      <c r="D424" s="206">
        <f>IFERROR(INDEX(Lookup!$BG$9:$BG$3000,MATCH($A424,Lookup!$A$9:$A$3000,0)),0)</f>
        <v>0</v>
      </c>
      <c r="E424" s="206">
        <f>IFERROR(INDEX(Lookup!$BF$9:$BF$3000,MATCH($A424,Lookup!$A$9:$A$3000,0)),0)</f>
        <v>0</v>
      </c>
      <c r="F424" s="206">
        <f>IFERROR(INDEX(Lookup!$BE$9:$BE$3000,MATCH($A424,Lookup!$A$9:$A$3000,0)),0)</f>
        <v>0</v>
      </c>
      <c r="G424" s="207"/>
      <c r="H424" s="207"/>
      <c r="I424" s="206">
        <f>IFERROR(INDEX(Lookup!$BJ$9:$BJ$3000,MATCH($A424,Lookup!$A$9:$A$3000,0)),0)</f>
        <v>0</v>
      </c>
      <c r="J424" s="206">
        <f>IFERROR(INDEX(Lookup!$BI$9:$BI$3000,MATCH($A424,Lookup!$A$9:$A$3000,0)),0)</f>
        <v>0</v>
      </c>
      <c r="K424" s="206">
        <f>IFERROR(INDEX(Lookup!$BH$9:$BH$3000,MATCH($A424,Lookup!$A$9:$A$3000,0)),0)</f>
        <v>0</v>
      </c>
      <c r="L424" s="206">
        <f t="shared" si="21"/>
        <v>0</v>
      </c>
      <c r="O424" s="182">
        <f t="shared" si="22"/>
        <v>1</v>
      </c>
    </row>
    <row r="425" spans="1:15" x14ac:dyDescent="0.2">
      <c r="A425" s="182" t="str">
        <f>+'09'!A119</f>
        <v>22260-A05</v>
      </c>
      <c r="C425" s="182" t="str">
        <f>IFERROR(LEFT(IFERROR(INDEX(Sheet5!$C$2:$C$1300,MATCH($A425,Sheet5!$A$2:$A$1300,0)),"-"),FIND(",",IFERROR(INDEX(Sheet5!$C$2:$C$1300,MATCH($A425,Sheet5!$A$2:$A$1300,0)),"-"),1)-1),IFERROR(INDEX(Sheet5!$C$2:$C$1300,MATCH($A425,Sheet5!$A$2:$A$1300,0)),"-"))</f>
        <v xml:space="preserve">Courier / Freight / Removalist-26a Grote St                 </v>
      </c>
      <c r="D425" s="206">
        <f>IFERROR(INDEX(Lookup!$BG$9:$BG$3000,MATCH($A425,Lookup!$A$9:$A$3000,0)),0)</f>
        <v>0</v>
      </c>
      <c r="E425" s="206">
        <f>IFERROR(INDEX(Lookup!$BF$9:$BF$3000,MATCH($A425,Lookup!$A$9:$A$3000,0)),0)</f>
        <v>0</v>
      </c>
      <c r="F425" s="206">
        <f>IFERROR(INDEX(Lookup!$BE$9:$BE$3000,MATCH($A425,Lookup!$A$9:$A$3000,0)),0)</f>
        <v>0</v>
      </c>
      <c r="G425" s="207"/>
      <c r="H425" s="207"/>
      <c r="I425" s="206">
        <f>IFERROR(INDEX(Lookup!$BJ$9:$BJ$3000,MATCH($A425,Lookup!$A$9:$A$3000,0)),0)</f>
        <v>0</v>
      </c>
      <c r="J425" s="206">
        <f>IFERROR(INDEX(Lookup!$BI$9:$BI$3000,MATCH($A425,Lookup!$A$9:$A$3000,0)),0)</f>
        <v>0</v>
      </c>
      <c r="K425" s="206">
        <f>IFERROR(INDEX(Lookup!$BH$9:$BH$3000,MATCH($A425,Lookup!$A$9:$A$3000,0)),0)</f>
        <v>0</v>
      </c>
      <c r="L425" s="206">
        <f t="shared" si="21"/>
        <v>0</v>
      </c>
      <c r="O425" s="182">
        <f t="shared" si="22"/>
        <v>1</v>
      </c>
    </row>
    <row r="426" spans="1:15" x14ac:dyDescent="0.2">
      <c r="A426" s="182" t="str">
        <f>+'09'!A120</f>
        <v>22260-A06</v>
      </c>
      <c r="C426" s="182" t="str">
        <f>IFERROR(LEFT(IFERROR(INDEX(Sheet5!$C$2:$C$1300,MATCH($A426,Sheet5!$A$2:$A$1300,0)),"-"),FIND(",",IFERROR(INDEX(Sheet5!$C$2:$C$1300,MATCH($A426,Sheet5!$A$2:$A$1300,0)),"-"),1)-1),IFERROR(INDEX(Sheet5!$C$2:$C$1300,MATCH($A426,Sheet5!$A$2:$A$1300,0)),"-"))</f>
        <v xml:space="preserve">Courier / Freight / Removalist-31 Franklin St               </v>
      </c>
      <c r="D426" s="206">
        <f>IFERROR(INDEX(Lookup!$BG$9:$BG$3000,MATCH($A426,Lookup!$A$9:$A$3000,0)),0)</f>
        <v>0</v>
      </c>
      <c r="E426" s="206">
        <f>IFERROR(INDEX(Lookup!$BF$9:$BF$3000,MATCH($A426,Lookup!$A$9:$A$3000,0)),0)</f>
        <v>0</v>
      </c>
      <c r="F426" s="206">
        <f>IFERROR(INDEX(Lookup!$BE$9:$BE$3000,MATCH($A426,Lookup!$A$9:$A$3000,0)),0)</f>
        <v>0</v>
      </c>
      <c r="G426" s="207"/>
      <c r="H426" s="207"/>
      <c r="I426" s="206">
        <f>IFERROR(INDEX(Lookup!$BJ$9:$BJ$3000,MATCH($A426,Lookup!$A$9:$A$3000,0)),0)</f>
        <v>0</v>
      </c>
      <c r="J426" s="206">
        <f>IFERROR(INDEX(Lookup!$BI$9:$BI$3000,MATCH($A426,Lookup!$A$9:$A$3000,0)),0)</f>
        <v>0</v>
      </c>
      <c r="K426" s="206">
        <f>IFERROR(INDEX(Lookup!$BH$9:$BH$3000,MATCH($A426,Lookup!$A$9:$A$3000,0)),0)</f>
        <v>0</v>
      </c>
      <c r="L426" s="206">
        <f t="shared" si="21"/>
        <v>0</v>
      </c>
      <c r="O426" s="182">
        <f t="shared" si="22"/>
        <v>1</v>
      </c>
    </row>
    <row r="427" spans="1:15" x14ac:dyDescent="0.2">
      <c r="A427" s="182" t="str">
        <f>+'09'!A121</f>
        <v>22260-A07</v>
      </c>
      <c r="C427" s="182" t="str">
        <f>IFERROR(LEFT(IFERROR(INDEX(Sheet5!$C$2:$C$1300,MATCH($A427,Sheet5!$A$2:$A$1300,0)),"-"),FIND(",",IFERROR(INDEX(Sheet5!$C$2:$C$1300,MATCH($A427,Sheet5!$A$2:$A$1300,0)),"-"),1)-1),IFERROR(INDEX(Sheet5!$C$2:$C$1300,MATCH($A427,Sheet5!$A$2:$A$1300,0)),"-"))</f>
        <v xml:space="preserve">Courier / Freight / Removalist-25 Franklin St               </v>
      </c>
      <c r="D427" s="206">
        <f>IFERROR(INDEX(Lookup!$BG$9:$BG$3000,MATCH($A427,Lookup!$A$9:$A$3000,0)),0)</f>
        <v>0</v>
      </c>
      <c r="E427" s="206">
        <f>IFERROR(INDEX(Lookup!$BF$9:$BF$3000,MATCH($A427,Lookup!$A$9:$A$3000,0)),0)</f>
        <v>0</v>
      </c>
      <c r="F427" s="206">
        <f>IFERROR(INDEX(Lookup!$BE$9:$BE$3000,MATCH($A427,Lookup!$A$9:$A$3000,0)),0)</f>
        <v>0</v>
      </c>
      <c r="G427" s="207"/>
      <c r="H427" s="207"/>
      <c r="I427" s="206">
        <f>IFERROR(INDEX(Lookup!$BJ$9:$BJ$3000,MATCH($A427,Lookup!$A$9:$A$3000,0)),0)</f>
        <v>0</v>
      </c>
      <c r="J427" s="206">
        <f>IFERROR(INDEX(Lookup!$BI$9:$BI$3000,MATCH($A427,Lookup!$A$9:$A$3000,0)),0)</f>
        <v>0</v>
      </c>
      <c r="K427" s="206">
        <f>IFERROR(INDEX(Lookup!$BH$9:$BH$3000,MATCH($A427,Lookup!$A$9:$A$3000,0)),0)</f>
        <v>0</v>
      </c>
      <c r="L427" s="206">
        <f t="shared" si="21"/>
        <v>0</v>
      </c>
      <c r="O427" s="182">
        <f t="shared" si="22"/>
        <v>1</v>
      </c>
    </row>
    <row r="428" spans="1:15" x14ac:dyDescent="0.2">
      <c r="A428" s="182" t="str">
        <f>+'09'!A122</f>
        <v>22260-A08</v>
      </c>
      <c r="C428" s="182" t="str">
        <f>IFERROR(LEFT(IFERROR(INDEX(Sheet5!$C$2:$C$1300,MATCH($A428,Sheet5!$A$2:$A$1300,0)),"-"),FIND(",",IFERROR(INDEX(Sheet5!$C$2:$C$1300,MATCH($A428,Sheet5!$A$2:$A$1300,0)),"-"),1)-1),IFERROR(INDEX(Sheet5!$C$2:$C$1300,MATCH($A428,Sheet5!$A$2:$A$1300,0)),"-"))</f>
        <v xml:space="preserve">Courier / Freight / Removalist-23 Frankin St                </v>
      </c>
      <c r="D428" s="206">
        <f>IFERROR(INDEX(Lookup!$BG$9:$BG$3000,MATCH($A428,Lookup!$A$9:$A$3000,0)),0)</f>
        <v>0</v>
      </c>
      <c r="E428" s="206">
        <f>IFERROR(INDEX(Lookup!$BF$9:$BF$3000,MATCH($A428,Lookup!$A$9:$A$3000,0)),0)</f>
        <v>0</v>
      </c>
      <c r="F428" s="206">
        <f>IFERROR(INDEX(Lookup!$BE$9:$BE$3000,MATCH($A428,Lookup!$A$9:$A$3000,0)),0)</f>
        <v>0</v>
      </c>
      <c r="G428" s="207"/>
      <c r="H428" s="207"/>
      <c r="I428" s="206">
        <f>IFERROR(INDEX(Lookup!$BJ$9:$BJ$3000,MATCH($A428,Lookup!$A$9:$A$3000,0)),0)</f>
        <v>0</v>
      </c>
      <c r="J428" s="206">
        <f>IFERROR(INDEX(Lookup!$BI$9:$BI$3000,MATCH($A428,Lookup!$A$9:$A$3000,0)),0)</f>
        <v>0</v>
      </c>
      <c r="K428" s="206">
        <f>IFERROR(INDEX(Lookup!$BH$9:$BH$3000,MATCH($A428,Lookup!$A$9:$A$3000,0)),0)</f>
        <v>0</v>
      </c>
      <c r="L428" s="206">
        <f t="shared" si="21"/>
        <v>0</v>
      </c>
      <c r="O428" s="182">
        <f t="shared" si="22"/>
        <v>1</v>
      </c>
    </row>
    <row r="429" spans="1:15" x14ac:dyDescent="0.2">
      <c r="A429" s="182" t="str">
        <f>+'09'!A123</f>
        <v>22260-A09</v>
      </c>
      <c r="C429" s="182" t="str">
        <f>IFERROR(LEFT(IFERROR(INDEX(Sheet5!$C$2:$C$1300,MATCH($A429,Sheet5!$A$2:$A$1300,0)),"-"),FIND(",",IFERROR(INDEX(Sheet5!$C$2:$C$1300,MATCH($A429,Sheet5!$A$2:$A$1300,0)),"-"),1)-1),IFERROR(INDEX(Sheet5!$C$2:$C$1300,MATCH($A429,Sheet5!$A$2:$A$1300,0)),"-"))</f>
        <v xml:space="preserve">Courier / Freight / Removalist-11 Franklin St               </v>
      </c>
      <c r="D429" s="206">
        <f>IFERROR(INDEX(Lookup!$BG$9:$BG$3000,MATCH($A429,Lookup!$A$9:$A$3000,0)),0)</f>
        <v>0</v>
      </c>
      <c r="E429" s="206">
        <f>IFERROR(INDEX(Lookup!$BF$9:$BF$3000,MATCH($A429,Lookup!$A$9:$A$3000,0)),0)</f>
        <v>0</v>
      </c>
      <c r="F429" s="206">
        <f>IFERROR(INDEX(Lookup!$BE$9:$BE$3000,MATCH($A429,Lookup!$A$9:$A$3000,0)),0)</f>
        <v>0</v>
      </c>
      <c r="G429" s="207"/>
      <c r="H429" s="207"/>
      <c r="I429" s="206">
        <f>IFERROR(INDEX(Lookup!$BJ$9:$BJ$3000,MATCH($A429,Lookup!$A$9:$A$3000,0)),0)</f>
        <v>0</v>
      </c>
      <c r="J429" s="206">
        <f>IFERROR(INDEX(Lookup!$BI$9:$BI$3000,MATCH($A429,Lookup!$A$9:$A$3000,0)),0)</f>
        <v>0</v>
      </c>
      <c r="K429" s="206">
        <f>IFERROR(INDEX(Lookup!$BH$9:$BH$3000,MATCH($A429,Lookup!$A$9:$A$3000,0)),0)</f>
        <v>0</v>
      </c>
      <c r="L429" s="206">
        <f t="shared" si="21"/>
        <v>0</v>
      </c>
      <c r="O429" s="182">
        <f t="shared" si="22"/>
        <v>1</v>
      </c>
    </row>
    <row r="430" spans="1:15" x14ac:dyDescent="0.2">
      <c r="A430" s="182" t="str">
        <f>+'09'!A124</f>
        <v>22260-A10</v>
      </c>
      <c r="C430" s="182" t="str">
        <f>IFERROR(LEFT(IFERROR(INDEX(Sheet5!$C$2:$C$1300,MATCH($A430,Sheet5!$A$2:$A$1300,0)),"-"),FIND(",",IFERROR(INDEX(Sheet5!$C$2:$C$1300,MATCH($A430,Sheet5!$A$2:$A$1300,0)),"-"),1)-1),IFERROR(INDEX(Sheet5!$C$2:$C$1300,MATCH($A430,Sheet5!$A$2:$A$1300,0)),"-"))</f>
        <v xml:space="preserve">Courier / Freight / Removalist-15 Franklin St               </v>
      </c>
      <c r="D430" s="206">
        <f>IFERROR(INDEX(Lookup!$BG$9:$BG$3000,MATCH($A430,Lookup!$A$9:$A$3000,0)),0)</f>
        <v>0</v>
      </c>
      <c r="E430" s="206">
        <f>IFERROR(INDEX(Lookup!$BF$9:$BF$3000,MATCH($A430,Lookup!$A$9:$A$3000,0)),0)</f>
        <v>0</v>
      </c>
      <c r="F430" s="206">
        <f>IFERROR(INDEX(Lookup!$BE$9:$BE$3000,MATCH($A430,Lookup!$A$9:$A$3000,0)),0)</f>
        <v>0</v>
      </c>
      <c r="G430" s="207"/>
      <c r="H430" s="207"/>
      <c r="I430" s="206">
        <f>IFERROR(INDEX(Lookup!$BJ$9:$BJ$3000,MATCH($A430,Lookup!$A$9:$A$3000,0)),0)</f>
        <v>0</v>
      </c>
      <c r="J430" s="206">
        <f>IFERROR(INDEX(Lookup!$BI$9:$BI$3000,MATCH($A430,Lookup!$A$9:$A$3000,0)),0)</f>
        <v>0</v>
      </c>
      <c r="K430" s="206">
        <f>IFERROR(INDEX(Lookup!$BH$9:$BH$3000,MATCH($A430,Lookup!$A$9:$A$3000,0)),0)</f>
        <v>0</v>
      </c>
      <c r="L430" s="206">
        <f t="shared" si="21"/>
        <v>0</v>
      </c>
      <c r="O430" s="182">
        <f t="shared" si="22"/>
        <v>1</v>
      </c>
    </row>
    <row r="431" spans="1:15" x14ac:dyDescent="0.2">
      <c r="A431" s="182" t="str">
        <f>+'09'!A125</f>
        <v>22260-A11</v>
      </c>
      <c r="C431" s="182" t="str">
        <f>IFERROR(LEFT(IFERROR(INDEX(Sheet5!$C$2:$C$1300,MATCH($A431,Sheet5!$A$2:$A$1300,0)),"-"),FIND(",",IFERROR(INDEX(Sheet5!$C$2:$C$1300,MATCH($A431,Sheet5!$A$2:$A$1300,0)),"-"),1)-1),IFERROR(INDEX(Sheet5!$C$2:$C$1300,MATCH($A431,Sheet5!$A$2:$A$1300,0)),"-"))</f>
        <v xml:space="preserve">Courier / Freight / Removalist-25 Hutt St                   </v>
      </c>
      <c r="D431" s="206">
        <f>IFERROR(INDEX(Lookup!$BG$9:$BG$3000,MATCH($A431,Lookup!$A$9:$A$3000,0)),0)</f>
        <v>0</v>
      </c>
      <c r="E431" s="206">
        <f>IFERROR(INDEX(Lookup!$BF$9:$BF$3000,MATCH($A431,Lookup!$A$9:$A$3000,0)),0)</f>
        <v>0</v>
      </c>
      <c r="F431" s="206">
        <f>IFERROR(INDEX(Lookup!$BE$9:$BE$3000,MATCH($A431,Lookup!$A$9:$A$3000,0)),0)</f>
        <v>0</v>
      </c>
      <c r="G431" s="207"/>
      <c r="H431" s="207"/>
      <c r="I431" s="206">
        <f>IFERROR(INDEX(Lookup!$BJ$9:$BJ$3000,MATCH($A431,Lookup!$A$9:$A$3000,0)),0)</f>
        <v>0</v>
      </c>
      <c r="J431" s="206">
        <f>IFERROR(INDEX(Lookup!$BI$9:$BI$3000,MATCH($A431,Lookup!$A$9:$A$3000,0)),0)</f>
        <v>0</v>
      </c>
      <c r="K431" s="206">
        <f>IFERROR(INDEX(Lookup!$BH$9:$BH$3000,MATCH($A431,Lookup!$A$9:$A$3000,0)),0)</f>
        <v>0</v>
      </c>
      <c r="L431" s="206">
        <f t="shared" si="21"/>
        <v>0</v>
      </c>
      <c r="O431" s="182">
        <f t="shared" si="22"/>
        <v>1</v>
      </c>
    </row>
    <row r="432" spans="1:15" x14ac:dyDescent="0.2">
      <c r="A432" s="182" t="str">
        <f>+'09'!A126</f>
        <v>22260-A12</v>
      </c>
      <c r="C432" s="182" t="str">
        <f>IFERROR(LEFT(IFERROR(INDEX(Sheet5!$C$2:$C$1300,MATCH($A432,Sheet5!$A$2:$A$1300,0)),"-"),FIND(",",IFERROR(INDEX(Sheet5!$C$2:$C$1300,MATCH($A432,Sheet5!$A$2:$A$1300,0)),"-"),1)-1),IFERROR(INDEX(Sheet5!$C$2:$C$1300,MATCH($A432,Sheet5!$A$2:$A$1300,0)),"-"))</f>
        <v xml:space="preserve">Courier / Freight / Removalist-A27 188 Carrington           </v>
      </c>
      <c r="D432" s="206">
        <f>IFERROR(INDEX(Lookup!$BG$9:$BG$3000,MATCH($A432,Lookup!$A$9:$A$3000,0)),0)</f>
        <v>0</v>
      </c>
      <c r="E432" s="206">
        <f>IFERROR(INDEX(Lookup!$BF$9:$BF$3000,MATCH($A432,Lookup!$A$9:$A$3000,0)),0)</f>
        <v>0</v>
      </c>
      <c r="F432" s="206">
        <f>IFERROR(INDEX(Lookup!$BE$9:$BE$3000,MATCH($A432,Lookup!$A$9:$A$3000,0)),0)</f>
        <v>0</v>
      </c>
      <c r="G432" s="207"/>
      <c r="H432" s="207"/>
      <c r="I432" s="206">
        <f>IFERROR(INDEX(Lookup!$BJ$9:$BJ$3000,MATCH($A432,Lookup!$A$9:$A$3000,0)),0)</f>
        <v>0</v>
      </c>
      <c r="J432" s="206">
        <f>IFERROR(INDEX(Lookup!$BI$9:$BI$3000,MATCH($A432,Lookup!$A$9:$A$3000,0)),0)</f>
        <v>0</v>
      </c>
      <c r="K432" s="206">
        <f>IFERROR(INDEX(Lookup!$BH$9:$BH$3000,MATCH($A432,Lookup!$A$9:$A$3000,0)),0)</f>
        <v>0</v>
      </c>
      <c r="L432" s="206">
        <f t="shared" si="21"/>
        <v>0</v>
      </c>
      <c r="O432" s="182">
        <f t="shared" si="22"/>
        <v>1</v>
      </c>
    </row>
    <row r="433" spans="1:15" x14ac:dyDescent="0.2">
      <c r="A433" s="182" t="str">
        <f>+'09'!A127</f>
        <v>22260-A13</v>
      </c>
      <c r="C433" s="182" t="str">
        <f>IFERROR(LEFT(IFERROR(INDEX(Sheet5!$C$2:$C$1300,MATCH($A433,Sheet5!$A$2:$A$1300,0)),"-"),FIND(",",IFERROR(INDEX(Sheet5!$C$2:$C$1300,MATCH($A433,Sheet5!$A$2:$A$1300,0)),"-"),1)-1),IFERROR(INDEX(Sheet5!$C$2:$C$1300,MATCH($A433,Sheet5!$A$2:$A$1300,0)),"-"))</f>
        <v xml:space="preserve">Courier / Freight / Removalist-B25 188 Carrington           </v>
      </c>
      <c r="D433" s="206">
        <f>IFERROR(INDEX(Lookup!$BG$9:$BG$3000,MATCH($A433,Lookup!$A$9:$A$3000,0)),0)</f>
        <v>0</v>
      </c>
      <c r="E433" s="206">
        <f>IFERROR(INDEX(Lookup!$BF$9:$BF$3000,MATCH($A433,Lookup!$A$9:$A$3000,0)),0)</f>
        <v>0</v>
      </c>
      <c r="F433" s="206">
        <f>IFERROR(INDEX(Lookup!$BE$9:$BE$3000,MATCH($A433,Lookup!$A$9:$A$3000,0)),0)</f>
        <v>0</v>
      </c>
      <c r="G433" s="207"/>
      <c r="H433" s="207"/>
      <c r="I433" s="206">
        <f>IFERROR(INDEX(Lookup!$BJ$9:$BJ$3000,MATCH($A433,Lookup!$A$9:$A$3000,0)),0)</f>
        <v>0</v>
      </c>
      <c r="J433" s="206">
        <f>IFERROR(INDEX(Lookup!$BI$9:$BI$3000,MATCH($A433,Lookup!$A$9:$A$3000,0)),0)</f>
        <v>0</v>
      </c>
      <c r="K433" s="206">
        <f>IFERROR(INDEX(Lookup!$BH$9:$BH$3000,MATCH($A433,Lookup!$A$9:$A$3000,0)),0)</f>
        <v>0</v>
      </c>
      <c r="L433" s="206">
        <f t="shared" si="21"/>
        <v>0</v>
      </c>
      <c r="O433" s="182">
        <f t="shared" si="22"/>
        <v>1</v>
      </c>
    </row>
    <row r="434" spans="1:15" x14ac:dyDescent="0.2">
      <c r="A434" s="182" t="str">
        <f>+'09'!A128</f>
        <v>22260-A14</v>
      </c>
      <c r="C434" s="182" t="str">
        <f>IFERROR(LEFT(IFERROR(INDEX(Sheet5!$C$2:$C$1300,MATCH($A434,Sheet5!$A$2:$A$1300,0)),"-"),FIND(",",IFERROR(INDEX(Sheet5!$C$2:$C$1300,MATCH($A434,Sheet5!$A$2:$A$1300,0)),"-"),1)-1),IFERROR(INDEX(Sheet5!$C$2:$C$1300,MATCH($A434,Sheet5!$A$2:$A$1300,0)),"-"))</f>
        <v xml:space="preserve">Courier / Freight / Removalist-120 Queen Road               </v>
      </c>
      <c r="D434" s="206">
        <f>IFERROR(INDEX(Lookup!$BG$9:$BG$3000,MATCH($A434,Lookup!$A$9:$A$3000,0)),0)</f>
        <v>0</v>
      </c>
      <c r="E434" s="206">
        <f>IFERROR(INDEX(Lookup!$BF$9:$BF$3000,MATCH($A434,Lookup!$A$9:$A$3000,0)),0)</f>
        <v>0</v>
      </c>
      <c r="F434" s="206">
        <f>IFERROR(INDEX(Lookup!$BE$9:$BE$3000,MATCH($A434,Lookup!$A$9:$A$3000,0)),0)</f>
        <v>0</v>
      </c>
      <c r="G434" s="207"/>
      <c r="H434" s="207"/>
      <c r="I434" s="206">
        <f>IFERROR(INDEX(Lookup!$BJ$9:$BJ$3000,MATCH($A434,Lookup!$A$9:$A$3000,0)),0)</f>
        <v>0</v>
      </c>
      <c r="J434" s="206">
        <f>IFERROR(INDEX(Lookup!$BI$9:$BI$3000,MATCH($A434,Lookup!$A$9:$A$3000,0)),0)</f>
        <v>0</v>
      </c>
      <c r="K434" s="206">
        <f>IFERROR(INDEX(Lookup!$BH$9:$BH$3000,MATCH($A434,Lookup!$A$9:$A$3000,0)),0)</f>
        <v>0</v>
      </c>
      <c r="L434" s="206">
        <f t="shared" si="21"/>
        <v>0</v>
      </c>
      <c r="O434" s="182">
        <f t="shared" si="22"/>
        <v>1</v>
      </c>
    </row>
    <row r="435" spans="1:15" x14ac:dyDescent="0.2">
      <c r="A435" s="182" t="str">
        <f>+'09'!A129</f>
        <v>22260-A15</v>
      </c>
      <c r="C435" s="182" t="str">
        <f>IFERROR(LEFT(IFERROR(INDEX(Sheet5!$C$2:$C$1300,MATCH($A435,Sheet5!$A$2:$A$1300,0)),"-"),FIND(",",IFERROR(INDEX(Sheet5!$C$2:$C$1300,MATCH($A435,Sheet5!$A$2:$A$1300,0)),"-"),1)-1),IFERROR(INDEX(Sheet5!$C$2:$C$1300,MATCH($A435,Sheet5!$A$2:$A$1300,0)),"-"))</f>
        <v xml:space="preserve">Courier / Freight / Removalist-236 Queen Road               </v>
      </c>
      <c r="D435" s="206">
        <f>IFERROR(INDEX(Lookup!$BG$9:$BG$3000,MATCH($A435,Lookup!$A$9:$A$3000,0)),0)</f>
        <v>0</v>
      </c>
      <c r="E435" s="206">
        <f>IFERROR(INDEX(Lookup!$BF$9:$BF$3000,MATCH($A435,Lookup!$A$9:$A$3000,0)),0)</f>
        <v>0</v>
      </c>
      <c r="F435" s="206">
        <f>IFERROR(INDEX(Lookup!$BE$9:$BE$3000,MATCH($A435,Lookup!$A$9:$A$3000,0)),0)</f>
        <v>0</v>
      </c>
      <c r="G435" s="207"/>
      <c r="H435" s="207"/>
      <c r="I435" s="206">
        <f>IFERROR(INDEX(Lookup!$BJ$9:$BJ$3000,MATCH($A435,Lookup!$A$9:$A$3000,0)),0)</f>
        <v>0</v>
      </c>
      <c r="J435" s="206">
        <f>IFERROR(INDEX(Lookup!$BI$9:$BI$3000,MATCH($A435,Lookup!$A$9:$A$3000,0)),0)</f>
        <v>0</v>
      </c>
      <c r="K435" s="206">
        <f>IFERROR(INDEX(Lookup!$BH$9:$BH$3000,MATCH($A435,Lookup!$A$9:$A$3000,0)),0)</f>
        <v>0</v>
      </c>
      <c r="L435" s="206">
        <f t="shared" si="21"/>
        <v>0</v>
      </c>
      <c r="O435" s="182">
        <f t="shared" si="22"/>
        <v>1</v>
      </c>
    </row>
    <row r="436" spans="1:15" x14ac:dyDescent="0.2">
      <c r="A436" s="182" t="str">
        <f>+'09'!A130</f>
        <v>22260-A16</v>
      </c>
      <c r="C436" s="182" t="str">
        <f>IFERROR(LEFT(IFERROR(INDEX(Sheet5!$C$2:$C$1300,MATCH($A436,Sheet5!$A$2:$A$1300,0)),"-"),FIND(",",IFERROR(INDEX(Sheet5!$C$2:$C$1300,MATCH($A436,Sheet5!$A$2:$A$1300,0)),"-"),1)-1),IFERROR(INDEX(Sheet5!$C$2:$C$1300,MATCH($A436,Sheet5!$A$2:$A$1300,0)),"-"))</f>
        <v xml:space="preserve">Courier / Freight / Removalist-534 Queen Road               </v>
      </c>
      <c r="D436" s="206">
        <f>IFERROR(INDEX(Lookup!$BG$9:$BG$3000,MATCH($A436,Lookup!$A$9:$A$3000,0)),0)</f>
        <v>0</v>
      </c>
      <c r="E436" s="206">
        <f>IFERROR(INDEX(Lookup!$BF$9:$BF$3000,MATCH($A436,Lookup!$A$9:$A$3000,0)),0)</f>
        <v>0</v>
      </c>
      <c r="F436" s="206">
        <f>IFERROR(INDEX(Lookup!$BE$9:$BE$3000,MATCH($A436,Lookup!$A$9:$A$3000,0)),0)</f>
        <v>0</v>
      </c>
      <c r="G436" s="207"/>
      <c r="H436" s="207"/>
      <c r="I436" s="206">
        <f>IFERROR(INDEX(Lookup!$BJ$9:$BJ$3000,MATCH($A436,Lookup!$A$9:$A$3000,0)),0)</f>
        <v>0</v>
      </c>
      <c r="J436" s="206">
        <f>IFERROR(INDEX(Lookup!$BI$9:$BI$3000,MATCH($A436,Lookup!$A$9:$A$3000,0)),0)</f>
        <v>0</v>
      </c>
      <c r="K436" s="206">
        <f>IFERROR(INDEX(Lookup!$BH$9:$BH$3000,MATCH($A436,Lookup!$A$9:$A$3000,0)),0)</f>
        <v>0</v>
      </c>
      <c r="L436" s="206">
        <f t="shared" ref="L436:L499" si="23">K436-J436</f>
        <v>0</v>
      </c>
      <c r="O436" s="182">
        <f t="shared" ref="O436:O499" si="24">+IF(A436&gt;0,1,0)</f>
        <v>1</v>
      </c>
    </row>
    <row r="437" spans="1:15" x14ac:dyDescent="0.2">
      <c r="A437" s="182" t="str">
        <f>+'09'!A131</f>
        <v>22320-A01</v>
      </c>
      <c r="C437" s="182" t="str">
        <f>IFERROR(LEFT(IFERROR(INDEX(Sheet5!$C$2:$C$1300,MATCH($A437,Sheet5!$A$2:$A$1300,0)),"-"),FIND(",",IFERROR(INDEX(Sheet5!$C$2:$C$1300,MATCH($A437,Sheet5!$A$2:$A$1300,0)),"-"),1)-1),IFERROR(INDEX(Sheet5!$C$2:$C$1300,MATCH($A437,Sheet5!$A$2:$A$1300,0)),"-"))</f>
        <v xml:space="preserve">Dues and Subs-6 Circuit Dr                                  </v>
      </c>
      <c r="D437" s="206">
        <f>IFERROR(INDEX(Lookup!$BG$9:$BG$3000,MATCH($A437,Lookup!$A$9:$A$3000,0)),0)</f>
        <v>0</v>
      </c>
      <c r="E437" s="206">
        <f>IFERROR(INDEX(Lookup!$BF$9:$BF$3000,MATCH($A437,Lookup!$A$9:$A$3000,0)),0)</f>
        <v>0</v>
      </c>
      <c r="F437" s="206">
        <f>IFERROR(INDEX(Lookup!$BE$9:$BE$3000,MATCH($A437,Lookup!$A$9:$A$3000,0)),0)</f>
        <v>0</v>
      </c>
      <c r="G437" s="207"/>
      <c r="H437" s="207"/>
      <c r="I437" s="206">
        <f>IFERROR(INDEX(Lookup!$BJ$9:$BJ$3000,MATCH($A437,Lookup!$A$9:$A$3000,0)),0)</f>
        <v>0</v>
      </c>
      <c r="J437" s="206">
        <f>IFERROR(INDEX(Lookup!$BI$9:$BI$3000,MATCH($A437,Lookup!$A$9:$A$3000,0)),0)</f>
        <v>0</v>
      </c>
      <c r="K437" s="206">
        <f>IFERROR(INDEX(Lookup!$BH$9:$BH$3000,MATCH($A437,Lookup!$A$9:$A$3000,0)),0)</f>
        <v>0</v>
      </c>
      <c r="L437" s="206">
        <f t="shared" si="23"/>
        <v>0</v>
      </c>
      <c r="O437" s="182">
        <f t="shared" si="24"/>
        <v>1</v>
      </c>
    </row>
    <row r="438" spans="1:15" x14ac:dyDescent="0.2">
      <c r="A438" s="182" t="str">
        <f>+'09'!A132</f>
        <v>22320-A02</v>
      </c>
      <c r="C438" s="182" t="str">
        <f>IFERROR(LEFT(IFERROR(INDEX(Sheet5!$C$2:$C$1300,MATCH($A438,Sheet5!$A$2:$A$1300,0)),"-"),FIND(",",IFERROR(INDEX(Sheet5!$C$2:$C$1300,MATCH($A438,Sheet5!$A$2:$A$1300,0)),"-"),1)-1),IFERROR(INDEX(Sheet5!$C$2:$C$1300,MATCH($A438,Sheet5!$A$2:$A$1300,0)),"-"))</f>
        <v xml:space="preserve">Dues and Subs-200 East Tce                                  </v>
      </c>
      <c r="D438" s="206">
        <f>IFERROR(INDEX(Lookup!$BG$9:$BG$3000,MATCH($A438,Lookup!$A$9:$A$3000,0)),0)</f>
        <v>0</v>
      </c>
      <c r="E438" s="206">
        <f>IFERROR(INDEX(Lookup!$BF$9:$BF$3000,MATCH($A438,Lookup!$A$9:$A$3000,0)),0)</f>
        <v>0</v>
      </c>
      <c r="F438" s="206">
        <f>IFERROR(INDEX(Lookup!$BE$9:$BE$3000,MATCH($A438,Lookup!$A$9:$A$3000,0)),0)</f>
        <v>0</v>
      </c>
      <c r="G438" s="207"/>
      <c r="H438" s="207"/>
      <c r="I438" s="206">
        <f>IFERROR(INDEX(Lookup!$BJ$9:$BJ$3000,MATCH($A438,Lookup!$A$9:$A$3000,0)),0)</f>
        <v>0</v>
      </c>
      <c r="J438" s="206">
        <f>IFERROR(INDEX(Lookup!$BI$9:$BI$3000,MATCH($A438,Lookup!$A$9:$A$3000,0)),0)</f>
        <v>0</v>
      </c>
      <c r="K438" s="206">
        <f>IFERROR(INDEX(Lookup!$BH$9:$BH$3000,MATCH($A438,Lookup!$A$9:$A$3000,0)),0)</f>
        <v>0</v>
      </c>
      <c r="L438" s="206">
        <f t="shared" si="23"/>
        <v>0</v>
      </c>
      <c r="O438" s="182">
        <f t="shared" si="24"/>
        <v>1</v>
      </c>
    </row>
    <row r="439" spans="1:15" x14ac:dyDescent="0.2">
      <c r="A439" s="182" t="str">
        <f>+'09'!A133</f>
        <v>22320-A03</v>
      </c>
      <c r="C439" s="182" t="str">
        <f>IFERROR(LEFT(IFERROR(INDEX(Sheet5!$C$2:$C$1300,MATCH($A439,Sheet5!$A$2:$A$1300,0)),"-"),FIND(",",IFERROR(INDEX(Sheet5!$C$2:$C$1300,MATCH($A439,Sheet5!$A$2:$A$1300,0)),"-"),1)-1),IFERROR(INDEX(Sheet5!$C$2:$C$1300,MATCH($A439,Sheet5!$A$2:$A$1300,0)),"-"))</f>
        <v xml:space="preserve">Dues and Subs-33 Franklin St                                </v>
      </c>
      <c r="D439" s="206">
        <f>IFERROR(INDEX(Lookup!$BG$9:$BG$3000,MATCH($A439,Lookup!$A$9:$A$3000,0)),0)</f>
        <v>0</v>
      </c>
      <c r="E439" s="206">
        <f>IFERROR(INDEX(Lookup!$BF$9:$BF$3000,MATCH($A439,Lookup!$A$9:$A$3000,0)),0)</f>
        <v>0</v>
      </c>
      <c r="F439" s="206">
        <f>IFERROR(INDEX(Lookup!$BE$9:$BE$3000,MATCH($A439,Lookup!$A$9:$A$3000,0)),0)</f>
        <v>0</v>
      </c>
      <c r="G439" s="207"/>
      <c r="H439" s="207"/>
      <c r="I439" s="206">
        <f>IFERROR(INDEX(Lookup!$BJ$9:$BJ$3000,MATCH($A439,Lookup!$A$9:$A$3000,0)),0)</f>
        <v>0</v>
      </c>
      <c r="J439" s="206">
        <f>IFERROR(INDEX(Lookup!$BI$9:$BI$3000,MATCH($A439,Lookup!$A$9:$A$3000,0)),0)</f>
        <v>0</v>
      </c>
      <c r="K439" s="206">
        <f>IFERROR(INDEX(Lookup!$BH$9:$BH$3000,MATCH($A439,Lookup!$A$9:$A$3000,0)),0)</f>
        <v>0</v>
      </c>
      <c r="L439" s="206">
        <f t="shared" si="23"/>
        <v>0</v>
      </c>
      <c r="O439" s="182">
        <f t="shared" si="24"/>
        <v>1</v>
      </c>
    </row>
    <row r="440" spans="1:15" x14ac:dyDescent="0.2">
      <c r="A440" s="182" t="str">
        <f>+'09'!A134</f>
        <v>22320-A04</v>
      </c>
      <c r="C440" s="182" t="str">
        <f>IFERROR(LEFT(IFERROR(INDEX(Sheet5!$C$2:$C$1300,MATCH($A440,Sheet5!$A$2:$A$1300,0)),"-"),FIND(",",IFERROR(INDEX(Sheet5!$C$2:$C$1300,MATCH($A440,Sheet5!$A$2:$A$1300,0)),"-"),1)-1),IFERROR(INDEX(Sheet5!$C$2:$C$1300,MATCH($A440,Sheet5!$A$2:$A$1300,0)),"-"))</f>
        <v xml:space="preserve">Dues and Subs-174 Fullarton Rd                              </v>
      </c>
      <c r="D440" s="206">
        <f>IFERROR(INDEX(Lookup!$BG$9:$BG$3000,MATCH($A440,Lookup!$A$9:$A$3000,0)),0)</f>
        <v>0</v>
      </c>
      <c r="E440" s="206">
        <f>IFERROR(INDEX(Lookup!$BF$9:$BF$3000,MATCH($A440,Lookup!$A$9:$A$3000,0)),0)</f>
        <v>0</v>
      </c>
      <c r="F440" s="206">
        <f>IFERROR(INDEX(Lookup!$BE$9:$BE$3000,MATCH($A440,Lookup!$A$9:$A$3000,0)),0)</f>
        <v>0</v>
      </c>
      <c r="G440" s="207"/>
      <c r="H440" s="207"/>
      <c r="I440" s="206">
        <f>IFERROR(INDEX(Lookup!$BJ$9:$BJ$3000,MATCH($A440,Lookup!$A$9:$A$3000,0)),0)</f>
        <v>0</v>
      </c>
      <c r="J440" s="206">
        <f>IFERROR(INDEX(Lookup!$BI$9:$BI$3000,MATCH($A440,Lookup!$A$9:$A$3000,0)),0)</f>
        <v>0</v>
      </c>
      <c r="K440" s="206">
        <f>IFERROR(INDEX(Lookup!$BH$9:$BH$3000,MATCH($A440,Lookup!$A$9:$A$3000,0)),0)</f>
        <v>0</v>
      </c>
      <c r="L440" s="206">
        <f t="shared" si="23"/>
        <v>0</v>
      </c>
      <c r="O440" s="182">
        <f t="shared" si="24"/>
        <v>1</v>
      </c>
    </row>
    <row r="441" spans="1:15" x14ac:dyDescent="0.2">
      <c r="A441" s="182" t="str">
        <f>+'09'!A135</f>
        <v>22320-A05</v>
      </c>
      <c r="C441" s="182" t="str">
        <f>IFERROR(LEFT(IFERROR(INDEX(Sheet5!$C$2:$C$1300,MATCH($A441,Sheet5!$A$2:$A$1300,0)),"-"),FIND(",",IFERROR(INDEX(Sheet5!$C$2:$C$1300,MATCH($A441,Sheet5!$A$2:$A$1300,0)),"-"),1)-1),IFERROR(INDEX(Sheet5!$C$2:$C$1300,MATCH($A441,Sheet5!$A$2:$A$1300,0)),"-"))</f>
        <v xml:space="preserve">Dues and Subs-26a Grote St                                  </v>
      </c>
      <c r="D441" s="206">
        <f>IFERROR(INDEX(Lookup!$BG$9:$BG$3000,MATCH($A441,Lookup!$A$9:$A$3000,0)),0)</f>
        <v>0</v>
      </c>
      <c r="E441" s="206">
        <f>IFERROR(INDEX(Lookup!$BF$9:$BF$3000,MATCH($A441,Lookup!$A$9:$A$3000,0)),0)</f>
        <v>0</v>
      </c>
      <c r="F441" s="206">
        <f>IFERROR(INDEX(Lookup!$BE$9:$BE$3000,MATCH($A441,Lookup!$A$9:$A$3000,0)),0)</f>
        <v>0</v>
      </c>
      <c r="G441" s="207"/>
      <c r="H441" s="207"/>
      <c r="I441" s="206">
        <f>IFERROR(INDEX(Lookup!$BJ$9:$BJ$3000,MATCH($A441,Lookup!$A$9:$A$3000,0)),0)</f>
        <v>0</v>
      </c>
      <c r="J441" s="206">
        <f>IFERROR(INDEX(Lookup!$BI$9:$BI$3000,MATCH($A441,Lookup!$A$9:$A$3000,0)),0)</f>
        <v>0</v>
      </c>
      <c r="K441" s="206">
        <f>IFERROR(INDEX(Lookup!$BH$9:$BH$3000,MATCH($A441,Lookup!$A$9:$A$3000,0)),0)</f>
        <v>0</v>
      </c>
      <c r="L441" s="206">
        <f t="shared" si="23"/>
        <v>0</v>
      </c>
      <c r="O441" s="182">
        <f t="shared" si="24"/>
        <v>1</v>
      </c>
    </row>
    <row r="442" spans="1:15" x14ac:dyDescent="0.2">
      <c r="A442" s="182" t="str">
        <f>+'09'!A136</f>
        <v>22320-A06</v>
      </c>
      <c r="C442" s="182" t="str">
        <f>IFERROR(LEFT(IFERROR(INDEX(Sheet5!$C$2:$C$1300,MATCH($A442,Sheet5!$A$2:$A$1300,0)),"-"),FIND(",",IFERROR(INDEX(Sheet5!$C$2:$C$1300,MATCH($A442,Sheet5!$A$2:$A$1300,0)),"-"),1)-1),IFERROR(INDEX(Sheet5!$C$2:$C$1300,MATCH($A442,Sheet5!$A$2:$A$1300,0)),"-"))</f>
        <v xml:space="preserve">Dues and Subs-31 Franklin St                                </v>
      </c>
      <c r="D442" s="206">
        <f>IFERROR(INDEX(Lookup!$BG$9:$BG$3000,MATCH($A442,Lookup!$A$9:$A$3000,0)),0)</f>
        <v>0</v>
      </c>
      <c r="E442" s="206">
        <f>IFERROR(INDEX(Lookup!$BF$9:$BF$3000,MATCH($A442,Lookup!$A$9:$A$3000,0)),0)</f>
        <v>0</v>
      </c>
      <c r="F442" s="206">
        <f>IFERROR(INDEX(Lookup!$BE$9:$BE$3000,MATCH($A442,Lookup!$A$9:$A$3000,0)),0)</f>
        <v>0</v>
      </c>
      <c r="G442" s="207"/>
      <c r="H442" s="207"/>
      <c r="I442" s="206">
        <f>IFERROR(INDEX(Lookup!$BJ$9:$BJ$3000,MATCH($A442,Lookup!$A$9:$A$3000,0)),0)</f>
        <v>0</v>
      </c>
      <c r="J442" s="206">
        <f>IFERROR(INDEX(Lookup!$BI$9:$BI$3000,MATCH($A442,Lookup!$A$9:$A$3000,0)),0)</f>
        <v>0</v>
      </c>
      <c r="K442" s="206">
        <f>IFERROR(INDEX(Lookup!$BH$9:$BH$3000,MATCH($A442,Lookup!$A$9:$A$3000,0)),0)</f>
        <v>0</v>
      </c>
      <c r="L442" s="206">
        <f t="shared" si="23"/>
        <v>0</v>
      </c>
      <c r="O442" s="182">
        <f t="shared" si="24"/>
        <v>1</v>
      </c>
    </row>
    <row r="443" spans="1:15" x14ac:dyDescent="0.2">
      <c r="A443" s="182" t="str">
        <f>+'09'!A137</f>
        <v>22320-A07</v>
      </c>
      <c r="C443" s="182" t="str">
        <f>IFERROR(LEFT(IFERROR(INDEX(Sheet5!$C$2:$C$1300,MATCH($A443,Sheet5!$A$2:$A$1300,0)),"-"),FIND(",",IFERROR(INDEX(Sheet5!$C$2:$C$1300,MATCH($A443,Sheet5!$A$2:$A$1300,0)),"-"),1)-1),IFERROR(INDEX(Sheet5!$C$2:$C$1300,MATCH($A443,Sheet5!$A$2:$A$1300,0)),"-"))</f>
        <v xml:space="preserve">Dues and Subs-25 Franklin St                                </v>
      </c>
      <c r="D443" s="206">
        <f>IFERROR(INDEX(Lookup!$BG$9:$BG$3000,MATCH($A443,Lookup!$A$9:$A$3000,0)),0)</f>
        <v>0</v>
      </c>
      <c r="E443" s="206">
        <f>IFERROR(INDEX(Lookup!$BF$9:$BF$3000,MATCH($A443,Lookup!$A$9:$A$3000,0)),0)</f>
        <v>0</v>
      </c>
      <c r="F443" s="206">
        <f>IFERROR(INDEX(Lookup!$BE$9:$BE$3000,MATCH($A443,Lookup!$A$9:$A$3000,0)),0)</f>
        <v>0</v>
      </c>
      <c r="G443" s="207"/>
      <c r="H443" s="207"/>
      <c r="I443" s="206">
        <f>IFERROR(INDEX(Lookup!$BJ$9:$BJ$3000,MATCH($A443,Lookup!$A$9:$A$3000,0)),0)</f>
        <v>0</v>
      </c>
      <c r="J443" s="206">
        <f>IFERROR(INDEX(Lookup!$BI$9:$BI$3000,MATCH($A443,Lookup!$A$9:$A$3000,0)),0)</f>
        <v>0</v>
      </c>
      <c r="K443" s="206">
        <f>IFERROR(INDEX(Lookup!$BH$9:$BH$3000,MATCH($A443,Lookup!$A$9:$A$3000,0)),0)</f>
        <v>0</v>
      </c>
      <c r="L443" s="206">
        <f t="shared" si="23"/>
        <v>0</v>
      </c>
      <c r="O443" s="182">
        <f t="shared" si="24"/>
        <v>1</v>
      </c>
    </row>
    <row r="444" spans="1:15" x14ac:dyDescent="0.2">
      <c r="A444" s="182" t="str">
        <f>+'09'!A138</f>
        <v>22320-A08</v>
      </c>
      <c r="C444" s="182" t="str">
        <f>IFERROR(LEFT(IFERROR(INDEX(Sheet5!$C$2:$C$1300,MATCH($A444,Sheet5!$A$2:$A$1300,0)),"-"),FIND(",",IFERROR(INDEX(Sheet5!$C$2:$C$1300,MATCH($A444,Sheet5!$A$2:$A$1300,0)),"-"),1)-1),IFERROR(INDEX(Sheet5!$C$2:$C$1300,MATCH($A444,Sheet5!$A$2:$A$1300,0)),"-"))</f>
        <v xml:space="preserve">Dues and Subs-23 Frankin St                                 </v>
      </c>
      <c r="D444" s="206">
        <f>IFERROR(INDEX(Lookup!$BG$9:$BG$3000,MATCH($A444,Lookup!$A$9:$A$3000,0)),0)</f>
        <v>0</v>
      </c>
      <c r="E444" s="206">
        <f>IFERROR(INDEX(Lookup!$BF$9:$BF$3000,MATCH($A444,Lookup!$A$9:$A$3000,0)),0)</f>
        <v>0</v>
      </c>
      <c r="F444" s="206">
        <f>IFERROR(INDEX(Lookup!$BE$9:$BE$3000,MATCH($A444,Lookup!$A$9:$A$3000,0)),0)</f>
        <v>0</v>
      </c>
      <c r="G444" s="207"/>
      <c r="H444" s="207"/>
      <c r="I444" s="206">
        <f>IFERROR(INDEX(Lookup!$BJ$9:$BJ$3000,MATCH($A444,Lookup!$A$9:$A$3000,0)),0)</f>
        <v>0</v>
      </c>
      <c r="J444" s="206">
        <f>IFERROR(INDEX(Lookup!$BI$9:$BI$3000,MATCH($A444,Lookup!$A$9:$A$3000,0)),0)</f>
        <v>0</v>
      </c>
      <c r="K444" s="206">
        <f>IFERROR(INDEX(Lookup!$BH$9:$BH$3000,MATCH($A444,Lookup!$A$9:$A$3000,0)),0)</f>
        <v>0</v>
      </c>
      <c r="L444" s="206">
        <f t="shared" si="23"/>
        <v>0</v>
      </c>
      <c r="O444" s="182">
        <f t="shared" si="24"/>
        <v>1</v>
      </c>
    </row>
    <row r="445" spans="1:15" x14ac:dyDescent="0.2">
      <c r="A445" s="182" t="str">
        <f>+'09'!A139</f>
        <v>22320-A09</v>
      </c>
      <c r="C445" s="182" t="str">
        <f>IFERROR(LEFT(IFERROR(INDEX(Sheet5!$C$2:$C$1300,MATCH($A445,Sheet5!$A$2:$A$1300,0)),"-"),FIND(",",IFERROR(INDEX(Sheet5!$C$2:$C$1300,MATCH($A445,Sheet5!$A$2:$A$1300,0)),"-"),1)-1),IFERROR(INDEX(Sheet5!$C$2:$C$1300,MATCH($A445,Sheet5!$A$2:$A$1300,0)),"-"))</f>
        <v xml:space="preserve">Dues and Subs-11 Franklin St                                </v>
      </c>
      <c r="D445" s="206">
        <f>IFERROR(INDEX(Lookup!$BG$9:$BG$3000,MATCH($A445,Lookup!$A$9:$A$3000,0)),0)</f>
        <v>0</v>
      </c>
      <c r="E445" s="206">
        <f>IFERROR(INDEX(Lookup!$BF$9:$BF$3000,MATCH($A445,Lookup!$A$9:$A$3000,0)),0)</f>
        <v>0</v>
      </c>
      <c r="F445" s="206">
        <f>IFERROR(INDEX(Lookup!$BE$9:$BE$3000,MATCH($A445,Lookup!$A$9:$A$3000,0)),0)</f>
        <v>0</v>
      </c>
      <c r="G445" s="207"/>
      <c r="H445" s="207"/>
      <c r="I445" s="206">
        <f>IFERROR(INDEX(Lookup!$BJ$9:$BJ$3000,MATCH($A445,Lookup!$A$9:$A$3000,0)),0)</f>
        <v>0</v>
      </c>
      <c r="J445" s="206">
        <f>IFERROR(INDEX(Lookup!$BI$9:$BI$3000,MATCH($A445,Lookup!$A$9:$A$3000,0)),0)</f>
        <v>0</v>
      </c>
      <c r="K445" s="206">
        <f>IFERROR(INDEX(Lookup!$BH$9:$BH$3000,MATCH($A445,Lookup!$A$9:$A$3000,0)),0)</f>
        <v>0</v>
      </c>
      <c r="L445" s="206">
        <f t="shared" si="23"/>
        <v>0</v>
      </c>
      <c r="O445" s="182">
        <f t="shared" si="24"/>
        <v>1</v>
      </c>
    </row>
    <row r="446" spans="1:15" x14ac:dyDescent="0.2">
      <c r="A446" s="182" t="str">
        <f>+'09'!A140</f>
        <v>22320-A10</v>
      </c>
      <c r="C446" s="182" t="str">
        <f>IFERROR(LEFT(IFERROR(INDEX(Sheet5!$C$2:$C$1300,MATCH($A446,Sheet5!$A$2:$A$1300,0)),"-"),FIND(",",IFERROR(INDEX(Sheet5!$C$2:$C$1300,MATCH($A446,Sheet5!$A$2:$A$1300,0)),"-"),1)-1),IFERROR(INDEX(Sheet5!$C$2:$C$1300,MATCH($A446,Sheet5!$A$2:$A$1300,0)),"-"))</f>
        <v xml:space="preserve">Dues and Subs-15 Franklin St                                </v>
      </c>
      <c r="D446" s="206">
        <f>IFERROR(INDEX(Lookup!$BG$9:$BG$3000,MATCH($A446,Lookup!$A$9:$A$3000,0)),0)</f>
        <v>0</v>
      </c>
      <c r="E446" s="206">
        <f>IFERROR(INDEX(Lookup!$BF$9:$BF$3000,MATCH($A446,Lookup!$A$9:$A$3000,0)),0)</f>
        <v>0</v>
      </c>
      <c r="F446" s="206">
        <f>IFERROR(INDEX(Lookup!$BE$9:$BE$3000,MATCH($A446,Lookup!$A$9:$A$3000,0)),0)</f>
        <v>0</v>
      </c>
      <c r="G446" s="207"/>
      <c r="H446" s="207"/>
      <c r="I446" s="206">
        <f>IFERROR(INDEX(Lookup!$BJ$9:$BJ$3000,MATCH($A446,Lookup!$A$9:$A$3000,0)),0)</f>
        <v>0</v>
      </c>
      <c r="J446" s="206">
        <f>IFERROR(INDEX(Lookup!$BI$9:$BI$3000,MATCH($A446,Lookup!$A$9:$A$3000,0)),0)</f>
        <v>0</v>
      </c>
      <c r="K446" s="206">
        <f>IFERROR(INDEX(Lookup!$BH$9:$BH$3000,MATCH($A446,Lookup!$A$9:$A$3000,0)),0)</f>
        <v>0</v>
      </c>
      <c r="L446" s="206">
        <f t="shared" si="23"/>
        <v>0</v>
      </c>
      <c r="O446" s="182">
        <f t="shared" si="24"/>
        <v>1</v>
      </c>
    </row>
    <row r="447" spans="1:15" x14ac:dyDescent="0.2">
      <c r="A447" s="182" t="str">
        <f>+'09'!A141</f>
        <v>22320-A11</v>
      </c>
      <c r="C447" s="182" t="str">
        <f>IFERROR(LEFT(IFERROR(INDEX(Sheet5!$C$2:$C$1300,MATCH($A447,Sheet5!$A$2:$A$1300,0)),"-"),FIND(",",IFERROR(INDEX(Sheet5!$C$2:$C$1300,MATCH($A447,Sheet5!$A$2:$A$1300,0)),"-"),1)-1),IFERROR(INDEX(Sheet5!$C$2:$C$1300,MATCH($A447,Sheet5!$A$2:$A$1300,0)),"-"))</f>
        <v xml:space="preserve">Dues and Subs-25 Hutt St                                    </v>
      </c>
      <c r="D447" s="206">
        <f>IFERROR(INDEX(Lookup!$BG$9:$BG$3000,MATCH($A447,Lookup!$A$9:$A$3000,0)),0)</f>
        <v>0</v>
      </c>
      <c r="E447" s="206">
        <f>IFERROR(INDEX(Lookup!$BF$9:$BF$3000,MATCH($A447,Lookup!$A$9:$A$3000,0)),0)</f>
        <v>0</v>
      </c>
      <c r="F447" s="206">
        <f>IFERROR(INDEX(Lookup!$BE$9:$BE$3000,MATCH($A447,Lookup!$A$9:$A$3000,0)),0)</f>
        <v>0</v>
      </c>
      <c r="G447" s="207"/>
      <c r="H447" s="207"/>
      <c r="I447" s="206">
        <f>IFERROR(INDEX(Lookup!$BJ$9:$BJ$3000,MATCH($A447,Lookup!$A$9:$A$3000,0)),0)</f>
        <v>0</v>
      </c>
      <c r="J447" s="206">
        <f>IFERROR(INDEX(Lookup!$BI$9:$BI$3000,MATCH($A447,Lookup!$A$9:$A$3000,0)),0)</f>
        <v>0</v>
      </c>
      <c r="K447" s="206">
        <f>IFERROR(INDEX(Lookup!$BH$9:$BH$3000,MATCH($A447,Lookup!$A$9:$A$3000,0)),0)</f>
        <v>0</v>
      </c>
      <c r="L447" s="206">
        <f t="shared" si="23"/>
        <v>0</v>
      </c>
      <c r="O447" s="182">
        <f t="shared" si="24"/>
        <v>1</v>
      </c>
    </row>
    <row r="448" spans="1:15" x14ac:dyDescent="0.2">
      <c r="A448" s="182" t="str">
        <f>+'09'!A142</f>
        <v>22320-A12</v>
      </c>
      <c r="C448" s="182" t="str">
        <f>IFERROR(LEFT(IFERROR(INDEX(Sheet5!$C$2:$C$1300,MATCH($A448,Sheet5!$A$2:$A$1300,0)),"-"),FIND(",",IFERROR(INDEX(Sheet5!$C$2:$C$1300,MATCH($A448,Sheet5!$A$2:$A$1300,0)),"-"),1)-1),IFERROR(INDEX(Sheet5!$C$2:$C$1300,MATCH($A448,Sheet5!$A$2:$A$1300,0)),"-"))</f>
        <v xml:space="preserve">Dues and Subs-A27 188 Carrington                            </v>
      </c>
      <c r="D448" s="206">
        <f>IFERROR(INDEX(Lookup!$BG$9:$BG$3000,MATCH($A448,Lookup!$A$9:$A$3000,0)),0)</f>
        <v>0</v>
      </c>
      <c r="E448" s="206">
        <f>IFERROR(INDEX(Lookup!$BF$9:$BF$3000,MATCH($A448,Lookup!$A$9:$A$3000,0)),0)</f>
        <v>0</v>
      </c>
      <c r="F448" s="206">
        <f>IFERROR(INDEX(Lookup!$BE$9:$BE$3000,MATCH($A448,Lookup!$A$9:$A$3000,0)),0)</f>
        <v>0</v>
      </c>
      <c r="G448" s="207"/>
      <c r="H448" s="207"/>
      <c r="I448" s="206">
        <f>IFERROR(INDEX(Lookup!$BJ$9:$BJ$3000,MATCH($A448,Lookup!$A$9:$A$3000,0)),0)</f>
        <v>0</v>
      </c>
      <c r="J448" s="206">
        <f>IFERROR(INDEX(Lookup!$BI$9:$BI$3000,MATCH($A448,Lookup!$A$9:$A$3000,0)),0)</f>
        <v>0</v>
      </c>
      <c r="K448" s="206">
        <f>IFERROR(INDEX(Lookup!$BH$9:$BH$3000,MATCH($A448,Lookup!$A$9:$A$3000,0)),0)</f>
        <v>0</v>
      </c>
      <c r="L448" s="206">
        <f t="shared" si="23"/>
        <v>0</v>
      </c>
      <c r="O448" s="182">
        <f t="shared" si="24"/>
        <v>1</v>
      </c>
    </row>
    <row r="449" spans="1:15" x14ac:dyDescent="0.2">
      <c r="A449" s="182" t="str">
        <f>+'09'!A143</f>
        <v>22320-A13</v>
      </c>
      <c r="C449" s="182" t="str">
        <f>IFERROR(LEFT(IFERROR(INDEX(Sheet5!$C$2:$C$1300,MATCH($A449,Sheet5!$A$2:$A$1300,0)),"-"),FIND(",",IFERROR(INDEX(Sheet5!$C$2:$C$1300,MATCH($A449,Sheet5!$A$2:$A$1300,0)),"-"),1)-1),IFERROR(INDEX(Sheet5!$C$2:$C$1300,MATCH($A449,Sheet5!$A$2:$A$1300,0)),"-"))</f>
        <v xml:space="preserve">Dues and Subs-B25 188 Carrington                            </v>
      </c>
      <c r="D449" s="206">
        <f>IFERROR(INDEX(Lookup!$BG$9:$BG$3000,MATCH($A449,Lookup!$A$9:$A$3000,0)),0)</f>
        <v>0</v>
      </c>
      <c r="E449" s="206">
        <f>IFERROR(INDEX(Lookup!$BF$9:$BF$3000,MATCH($A449,Lookup!$A$9:$A$3000,0)),0)</f>
        <v>0</v>
      </c>
      <c r="F449" s="206">
        <f>IFERROR(INDEX(Lookup!$BE$9:$BE$3000,MATCH($A449,Lookup!$A$9:$A$3000,0)),0)</f>
        <v>0</v>
      </c>
      <c r="G449" s="207"/>
      <c r="H449" s="207"/>
      <c r="I449" s="206">
        <f>IFERROR(INDEX(Lookup!$BJ$9:$BJ$3000,MATCH($A449,Lookup!$A$9:$A$3000,0)),0)</f>
        <v>0</v>
      </c>
      <c r="J449" s="206">
        <f>IFERROR(INDEX(Lookup!$BI$9:$BI$3000,MATCH($A449,Lookup!$A$9:$A$3000,0)),0)</f>
        <v>0</v>
      </c>
      <c r="K449" s="206">
        <f>IFERROR(INDEX(Lookup!$BH$9:$BH$3000,MATCH($A449,Lookup!$A$9:$A$3000,0)),0)</f>
        <v>0</v>
      </c>
      <c r="L449" s="206">
        <f t="shared" si="23"/>
        <v>0</v>
      </c>
      <c r="O449" s="182">
        <f t="shared" si="24"/>
        <v>1</v>
      </c>
    </row>
    <row r="450" spans="1:15" x14ac:dyDescent="0.2">
      <c r="A450" s="182" t="str">
        <f>+'09'!A144</f>
        <v>22320-A14</v>
      </c>
      <c r="C450" s="182" t="str">
        <f>IFERROR(LEFT(IFERROR(INDEX(Sheet5!$C$2:$C$1300,MATCH($A450,Sheet5!$A$2:$A$1300,0)),"-"),FIND(",",IFERROR(INDEX(Sheet5!$C$2:$C$1300,MATCH($A450,Sheet5!$A$2:$A$1300,0)),"-"),1)-1),IFERROR(INDEX(Sheet5!$C$2:$C$1300,MATCH($A450,Sheet5!$A$2:$A$1300,0)),"-"))</f>
        <v xml:space="preserve">Dues and Subs-120 Queen Road                                </v>
      </c>
      <c r="D450" s="206">
        <f>IFERROR(INDEX(Lookup!$BG$9:$BG$3000,MATCH($A450,Lookup!$A$9:$A$3000,0)),0)</f>
        <v>0</v>
      </c>
      <c r="E450" s="206">
        <f>IFERROR(INDEX(Lookup!$BF$9:$BF$3000,MATCH($A450,Lookup!$A$9:$A$3000,0)),0)</f>
        <v>0</v>
      </c>
      <c r="F450" s="206">
        <f>IFERROR(INDEX(Lookup!$BE$9:$BE$3000,MATCH($A450,Lookup!$A$9:$A$3000,0)),0)</f>
        <v>0</v>
      </c>
      <c r="G450" s="207"/>
      <c r="H450" s="207"/>
      <c r="I450" s="206">
        <f>IFERROR(INDEX(Lookup!$BJ$9:$BJ$3000,MATCH($A450,Lookup!$A$9:$A$3000,0)),0)</f>
        <v>0</v>
      </c>
      <c r="J450" s="206">
        <f>IFERROR(INDEX(Lookup!$BI$9:$BI$3000,MATCH($A450,Lookup!$A$9:$A$3000,0)),0)</f>
        <v>0</v>
      </c>
      <c r="K450" s="206">
        <f>IFERROR(INDEX(Lookup!$BH$9:$BH$3000,MATCH($A450,Lookup!$A$9:$A$3000,0)),0)</f>
        <v>0</v>
      </c>
      <c r="L450" s="206">
        <f t="shared" si="23"/>
        <v>0</v>
      </c>
      <c r="O450" s="182">
        <f t="shared" si="24"/>
        <v>1</v>
      </c>
    </row>
    <row r="451" spans="1:15" x14ac:dyDescent="0.2">
      <c r="A451" s="182" t="str">
        <f>+'09'!A145</f>
        <v>22320-A15</v>
      </c>
      <c r="C451" s="182" t="str">
        <f>IFERROR(LEFT(IFERROR(INDEX(Sheet5!$C$2:$C$1300,MATCH($A451,Sheet5!$A$2:$A$1300,0)),"-"),FIND(",",IFERROR(INDEX(Sheet5!$C$2:$C$1300,MATCH($A451,Sheet5!$A$2:$A$1300,0)),"-"),1)-1),IFERROR(INDEX(Sheet5!$C$2:$C$1300,MATCH($A451,Sheet5!$A$2:$A$1300,0)),"-"))</f>
        <v xml:space="preserve">Dues and Subs-236 Queen Road                                </v>
      </c>
      <c r="D451" s="206">
        <f>IFERROR(INDEX(Lookup!$BG$9:$BG$3000,MATCH($A451,Lookup!$A$9:$A$3000,0)),0)</f>
        <v>0</v>
      </c>
      <c r="E451" s="206">
        <f>IFERROR(INDEX(Lookup!$BF$9:$BF$3000,MATCH($A451,Lookup!$A$9:$A$3000,0)),0)</f>
        <v>0</v>
      </c>
      <c r="F451" s="206">
        <f>IFERROR(INDEX(Lookup!$BE$9:$BE$3000,MATCH($A451,Lookup!$A$9:$A$3000,0)),0)</f>
        <v>0</v>
      </c>
      <c r="G451" s="207"/>
      <c r="H451" s="207"/>
      <c r="I451" s="206">
        <f>IFERROR(INDEX(Lookup!$BJ$9:$BJ$3000,MATCH($A451,Lookup!$A$9:$A$3000,0)),0)</f>
        <v>0</v>
      </c>
      <c r="J451" s="206">
        <f>IFERROR(INDEX(Lookup!$BI$9:$BI$3000,MATCH($A451,Lookup!$A$9:$A$3000,0)),0)</f>
        <v>0</v>
      </c>
      <c r="K451" s="206">
        <f>IFERROR(INDEX(Lookup!$BH$9:$BH$3000,MATCH($A451,Lookup!$A$9:$A$3000,0)),0)</f>
        <v>0</v>
      </c>
      <c r="L451" s="206">
        <f t="shared" si="23"/>
        <v>0</v>
      </c>
      <c r="O451" s="182">
        <f t="shared" si="24"/>
        <v>1</v>
      </c>
    </row>
    <row r="452" spans="1:15" x14ac:dyDescent="0.2">
      <c r="A452" s="182" t="str">
        <f>+'09'!A146</f>
        <v>22320-A16</v>
      </c>
      <c r="C452" s="182" t="str">
        <f>IFERROR(LEFT(IFERROR(INDEX(Sheet5!$C$2:$C$1300,MATCH($A452,Sheet5!$A$2:$A$1300,0)),"-"),FIND(",",IFERROR(INDEX(Sheet5!$C$2:$C$1300,MATCH($A452,Sheet5!$A$2:$A$1300,0)),"-"),1)-1),IFERROR(INDEX(Sheet5!$C$2:$C$1300,MATCH($A452,Sheet5!$A$2:$A$1300,0)),"-"))</f>
        <v xml:space="preserve">Dues and Subs-534 Queen Road                                </v>
      </c>
      <c r="D452" s="206">
        <f>IFERROR(INDEX(Lookup!$BG$9:$BG$3000,MATCH($A452,Lookup!$A$9:$A$3000,0)),0)</f>
        <v>0</v>
      </c>
      <c r="E452" s="206">
        <f>IFERROR(INDEX(Lookup!$BF$9:$BF$3000,MATCH($A452,Lookup!$A$9:$A$3000,0)),0)</f>
        <v>0</v>
      </c>
      <c r="F452" s="206">
        <f>IFERROR(INDEX(Lookup!$BE$9:$BE$3000,MATCH($A452,Lookup!$A$9:$A$3000,0)),0)</f>
        <v>0</v>
      </c>
      <c r="G452" s="207"/>
      <c r="H452" s="207"/>
      <c r="I452" s="206">
        <f>IFERROR(INDEX(Lookup!$BJ$9:$BJ$3000,MATCH($A452,Lookup!$A$9:$A$3000,0)),0)</f>
        <v>0</v>
      </c>
      <c r="J452" s="206">
        <f>IFERROR(INDEX(Lookup!$BI$9:$BI$3000,MATCH($A452,Lookup!$A$9:$A$3000,0)),0)</f>
        <v>0</v>
      </c>
      <c r="K452" s="206">
        <f>IFERROR(INDEX(Lookup!$BH$9:$BH$3000,MATCH($A452,Lookup!$A$9:$A$3000,0)),0)</f>
        <v>0</v>
      </c>
      <c r="L452" s="206">
        <f t="shared" si="23"/>
        <v>0</v>
      </c>
      <c r="O452" s="182">
        <f t="shared" si="24"/>
        <v>1</v>
      </c>
    </row>
    <row r="453" spans="1:15" x14ac:dyDescent="0.2">
      <c r="A453" s="182" t="str">
        <f>+'09'!A147</f>
        <v>22340-A00</v>
      </c>
      <c r="C453" s="182" t="str">
        <f>IFERROR(LEFT(IFERROR(INDEX(Sheet5!$C$2:$C$1300,MATCH($A453,Sheet5!$A$2:$A$1300,0)),"-"),FIND(",",IFERROR(INDEX(Sheet5!$C$2:$C$1300,MATCH($A453,Sheet5!$A$2:$A$1300,0)),"-"),1)-1),IFERROR(INDEX(Sheet5!$C$2:$C$1300,MATCH($A453,Sheet5!$A$2:$A$1300,0)),"-"))</f>
        <v xml:space="preserve">Fees &amp; Charges - REALLOCATE                                 </v>
      </c>
      <c r="D453" s="206">
        <f>IFERROR(INDEX(Lookup!$BG$9:$BG$3000,MATCH($A453,Lookup!$A$9:$A$3000,0)),0)</f>
        <v>0</v>
      </c>
      <c r="E453" s="206">
        <f>IFERROR(INDEX(Lookup!$BF$9:$BF$3000,MATCH($A453,Lookup!$A$9:$A$3000,0)),0)</f>
        <v>0</v>
      </c>
      <c r="F453" s="206">
        <f>IFERROR(INDEX(Lookup!$BE$9:$BE$3000,MATCH($A453,Lookup!$A$9:$A$3000,0)),0)</f>
        <v>0</v>
      </c>
      <c r="G453" s="207"/>
      <c r="H453" s="207"/>
      <c r="I453" s="206">
        <f>IFERROR(INDEX(Lookup!$BJ$9:$BJ$3000,MATCH($A453,Lookup!$A$9:$A$3000,0)),0)</f>
        <v>0</v>
      </c>
      <c r="J453" s="206">
        <f>IFERROR(INDEX(Lookup!$BI$9:$BI$3000,MATCH($A453,Lookup!$A$9:$A$3000,0)),0)</f>
        <v>0</v>
      </c>
      <c r="K453" s="206">
        <f>IFERROR(INDEX(Lookup!$BH$9:$BH$3000,MATCH($A453,Lookup!$A$9:$A$3000,0)),0)</f>
        <v>0</v>
      </c>
      <c r="L453" s="206">
        <f t="shared" si="23"/>
        <v>0</v>
      </c>
      <c r="O453" s="182">
        <f t="shared" si="24"/>
        <v>1</v>
      </c>
    </row>
    <row r="454" spans="1:15" x14ac:dyDescent="0.2">
      <c r="A454" s="182" t="str">
        <f>+'09'!A148</f>
        <v>22340-A01</v>
      </c>
      <c r="C454" s="182" t="str">
        <f>IFERROR(LEFT(IFERROR(INDEX(Sheet5!$C$2:$C$1300,MATCH($A454,Sheet5!$A$2:$A$1300,0)),"-"),FIND(",",IFERROR(INDEX(Sheet5!$C$2:$C$1300,MATCH($A454,Sheet5!$A$2:$A$1300,0)),"-"),1)-1),IFERROR(INDEX(Sheet5!$C$2:$C$1300,MATCH($A454,Sheet5!$A$2:$A$1300,0)),"-"))</f>
        <v xml:space="preserve">Fees &amp; Charges-6 Circuit Dr                                 </v>
      </c>
      <c r="D454" s="206">
        <f>IFERROR(INDEX(Lookup!$BG$9:$BG$3000,MATCH($A454,Lookup!$A$9:$A$3000,0)),0)</f>
        <v>0</v>
      </c>
      <c r="E454" s="206">
        <f>IFERROR(INDEX(Lookup!$BF$9:$BF$3000,MATCH($A454,Lookup!$A$9:$A$3000,0)),0)</f>
        <v>1.59</v>
      </c>
      <c r="F454" s="206">
        <f>IFERROR(INDEX(Lookup!$BE$9:$BE$3000,MATCH($A454,Lookup!$A$9:$A$3000,0)),0)</f>
        <v>0</v>
      </c>
      <c r="G454" s="207"/>
      <c r="H454" s="207"/>
      <c r="I454" s="206">
        <f>IFERROR(INDEX(Lookup!$BJ$9:$BJ$3000,MATCH($A454,Lookup!$A$9:$A$3000,0)),0)</f>
        <v>18.8</v>
      </c>
      <c r="J454" s="206">
        <f>IFERROR(INDEX(Lookup!$BI$9:$BI$3000,MATCH($A454,Lookup!$A$9:$A$3000,0)),0)</f>
        <v>17.490000000000002</v>
      </c>
      <c r="K454" s="206">
        <f>IFERROR(INDEX(Lookup!$BH$9:$BH$3000,MATCH($A454,Lookup!$A$9:$A$3000,0)),0)</f>
        <v>19.07</v>
      </c>
      <c r="L454" s="206">
        <f t="shared" si="23"/>
        <v>1.5799999999999983</v>
      </c>
      <c r="O454" s="182">
        <f t="shared" si="24"/>
        <v>1</v>
      </c>
    </row>
    <row r="455" spans="1:15" x14ac:dyDescent="0.2">
      <c r="A455" s="182" t="str">
        <f>+'09'!A149</f>
        <v>22340-A02</v>
      </c>
      <c r="C455" s="182" t="str">
        <f>IFERROR(LEFT(IFERROR(INDEX(Sheet5!$C$2:$C$1300,MATCH($A455,Sheet5!$A$2:$A$1300,0)),"-"),FIND(",",IFERROR(INDEX(Sheet5!$C$2:$C$1300,MATCH($A455,Sheet5!$A$2:$A$1300,0)),"-"),1)-1),IFERROR(INDEX(Sheet5!$C$2:$C$1300,MATCH($A455,Sheet5!$A$2:$A$1300,0)),"-"))</f>
        <v xml:space="preserve">Fees &amp; Charges-200 East Tce                                 </v>
      </c>
      <c r="D455" s="206">
        <f>IFERROR(INDEX(Lookup!$BG$9:$BG$3000,MATCH($A455,Lookup!$A$9:$A$3000,0)),0)</f>
        <v>0</v>
      </c>
      <c r="E455" s="206">
        <f>IFERROR(INDEX(Lookup!$BF$9:$BF$3000,MATCH($A455,Lookup!$A$9:$A$3000,0)),0)</f>
        <v>1.59</v>
      </c>
      <c r="F455" s="206">
        <f>IFERROR(INDEX(Lookup!$BE$9:$BE$3000,MATCH($A455,Lookup!$A$9:$A$3000,0)),0)</f>
        <v>0</v>
      </c>
      <c r="G455" s="207"/>
      <c r="H455" s="207"/>
      <c r="I455" s="206">
        <f>IFERROR(INDEX(Lookup!$BJ$9:$BJ$3000,MATCH($A455,Lookup!$A$9:$A$3000,0)),0)</f>
        <v>18.8</v>
      </c>
      <c r="J455" s="206">
        <f>IFERROR(INDEX(Lookup!$BI$9:$BI$3000,MATCH($A455,Lookup!$A$9:$A$3000,0)),0)</f>
        <v>17.490000000000002</v>
      </c>
      <c r="K455" s="206">
        <f>IFERROR(INDEX(Lookup!$BH$9:$BH$3000,MATCH($A455,Lookup!$A$9:$A$3000,0)),0)</f>
        <v>19.07</v>
      </c>
      <c r="L455" s="206">
        <f t="shared" si="23"/>
        <v>1.5799999999999983</v>
      </c>
      <c r="O455" s="182">
        <f t="shared" si="24"/>
        <v>1</v>
      </c>
    </row>
    <row r="456" spans="1:15" x14ac:dyDescent="0.2">
      <c r="A456" s="182" t="str">
        <f>+'09'!A150</f>
        <v>22340-A03</v>
      </c>
      <c r="C456" s="182" t="str">
        <f>IFERROR(LEFT(IFERROR(INDEX(Sheet5!$C$2:$C$1300,MATCH($A456,Sheet5!$A$2:$A$1300,0)),"-"),FIND(",",IFERROR(INDEX(Sheet5!$C$2:$C$1300,MATCH($A456,Sheet5!$A$2:$A$1300,0)),"-"),1)-1),IFERROR(INDEX(Sheet5!$C$2:$C$1300,MATCH($A456,Sheet5!$A$2:$A$1300,0)),"-"))</f>
        <v xml:space="preserve">Fees &amp; Charges-33 Franklin St                               </v>
      </c>
      <c r="D456" s="206">
        <f>IFERROR(INDEX(Lookup!$BG$9:$BG$3000,MATCH($A456,Lookup!$A$9:$A$3000,0)),0)</f>
        <v>0</v>
      </c>
      <c r="E456" s="206">
        <f>IFERROR(INDEX(Lookup!$BF$9:$BF$3000,MATCH($A456,Lookup!$A$9:$A$3000,0)),0)</f>
        <v>1.59</v>
      </c>
      <c r="F456" s="206">
        <f>IFERROR(INDEX(Lookup!$BE$9:$BE$3000,MATCH($A456,Lookup!$A$9:$A$3000,0)),0)</f>
        <v>0</v>
      </c>
      <c r="G456" s="207"/>
      <c r="H456" s="207"/>
      <c r="I456" s="206">
        <f>IFERROR(INDEX(Lookup!$BJ$9:$BJ$3000,MATCH($A456,Lookup!$A$9:$A$3000,0)),0)</f>
        <v>18.8</v>
      </c>
      <c r="J456" s="206">
        <f>IFERROR(INDEX(Lookup!$BI$9:$BI$3000,MATCH($A456,Lookup!$A$9:$A$3000,0)),0)</f>
        <v>17.490000000000002</v>
      </c>
      <c r="K456" s="206">
        <f>IFERROR(INDEX(Lookup!$BH$9:$BH$3000,MATCH($A456,Lookup!$A$9:$A$3000,0)),0)</f>
        <v>19.07</v>
      </c>
      <c r="L456" s="206">
        <f t="shared" si="23"/>
        <v>1.5799999999999983</v>
      </c>
      <c r="O456" s="182">
        <f t="shared" si="24"/>
        <v>1</v>
      </c>
    </row>
    <row r="457" spans="1:15" x14ac:dyDescent="0.2">
      <c r="A457" s="182" t="str">
        <f>+'09'!A151</f>
        <v>22340-A04</v>
      </c>
      <c r="C457" s="182" t="str">
        <f>IFERROR(LEFT(IFERROR(INDEX(Sheet5!$C$2:$C$1300,MATCH($A457,Sheet5!$A$2:$A$1300,0)),"-"),FIND(",",IFERROR(INDEX(Sheet5!$C$2:$C$1300,MATCH($A457,Sheet5!$A$2:$A$1300,0)),"-"),1)-1),IFERROR(INDEX(Sheet5!$C$2:$C$1300,MATCH($A457,Sheet5!$A$2:$A$1300,0)),"-"))</f>
        <v xml:space="preserve">Fees &amp; Charges-174 Fullarton Rd                             </v>
      </c>
      <c r="D457" s="206">
        <f>IFERROR(INDEX(Lookup!$BG$9:$BG$3000,MATCH($A457,Lookup!$A$9:$A$3000,0)),0)</f>
        <v>0</v>
      </c>
      <c r="E457" s="206">
        <f>IFERROR(INDEX(Lookup!$BF$9:$BF$3000,MATCH($A457,Lookup!$A$9:$A$3000,0)),0)</f>
        <v>1.59</v>
      </c>
      <c r="F457" s="206">
        <f>IFERROR(INDEX(Lookup!$BE$9:$BE$3000,MATCH($A457,Lookup!$A$9:$A$3000,0)),0)</f>
        <v>0</v>
      </c>
      <c r="G457" s="207"/>
      <c r="H457" s="207"/>
      <c r="I457" s="206">
        <f>IFERROR(INDEX(Lookup!$BJ$9:$BJ$3000,MATCH($A457,Lookup!$A$9:$A$3000,0)),0)</f>
        <v>18.8</v>
      </c>
      <c r="J457" s="206">
        <f>IFERROR(INDEX(Lookup!$BI$9:$BI$3000,MATCH($A457,Lookup!$A$9:$A$3000,0)),0)</f>
        <v>17.490000000000002</v>
      </c>
      <c r="K457" s="206">
        <f>IFERROR(INDEX(Lookup!$BH$9:$BH$3000,MATCH($A457,Lookup!$A$9:$A$3000,0)),0)</f>
        <v>19.07</v>
      </c>
      <c r="L457" s="206">
        <f t="shared" si="23"/>
        <v>1.5799999999999983</v>
      </c>
      <c r="O457" s="182">
        <f t="shared" si="24"/>
        <v>1</v>
      </c>
    </row>
    <row r="458" spans="1:15" x14ac:dyDescent="0.2">
      <c r="A458" s="182" t="str">
        <f>+'09'!A152</f>
        <v>22340-A05</v>
      </c>
      <c r="C458" s="182" t="str">
        <f>IFERROR(LEFT(IFERROR(INDEX(Sheet5!$C$2:$C$1300,MATCH($A458,Sheet5!$A$2:$A$1300,0)),"-"),FIND(",",IFERROR(INDEX(Sheet5!$C$2:$C$1300,MATCH($A458,Sheet5!$A$2:$A$1300,0)),"-"),1)-1),IFERROR(INDEX(Sheet5!$C$2:$C$1300,MATCH($A458,Sheet5!$A$2:$A$1300,0)),"-"))</f>
        <v xml:space="preserve">Fees &amp; Charges-26a Grote St                                 </v>
      </c>
      <c r="D458" s="206">
        <f>IFERROR(INDEX(Lookup!$BG$9:$BG$3000,MATCH($A458,Lookup!$A$9:$A$3000,0)),0)</f>
        <v>0</v>
      </c>
      <c r="E458" s="206">
        <f>IFERROR(INDEX(Lookup!$BF$9:$BF$3000,MATCH($A458,Lookup!$A$9:$A$3000,0)),0)</f>
        <v>1.59</v>
      </c>
      <c r="F458" s="206">
        <f>IFERROR(INDEX(Lookup!$BE$9:$BE$3000,MATCH($A458,Lookup!$A$9:$A$3000,0)),0)</f>
        <v>0</v>
      </c>
      <c r="G458" s="207"/>
      <c r="H458" s="207"/>
      <c r="I458" s="206">
        <f>IFERROR(INDEX(Lookup!$BJ$9:$BJ$3000,MATCH($A458,Lookup!$A$9:$A$3000,0)),0)</f>
        <v>18.78</v>
      </c>
      <c r="J458" s="206">
        <f>IFERROR(INDEX(Lookup!$BI$9:$BI$3000,MATCH($A458,Lookup!$A$9:$A$3000,0)),0)</f>
        <v>17.490000000000002</v>
      </c>
      <c r="K458" s="206">
        <f>IFERROR(INDEX(Lookup!$BH$9:$BH$3000,MATCH($A458,Lookup!$A$9:$A$3000,0)),0)</f>
        <v>19.07</v>
      </c>
      <c r="L458" s="206">
        <f t="shared" si="23"/>
        <v>1.5799999999999983</v>
      </c>
      <c r="O458" s="182">
        <f t="shared" si="24"/>
        <v>1</v>
      </c>
    </row>
    <row r="459" spans="1:15" x14ac:dyDescent="0.2">
      <c r="A459" s="182" t="str">
        <f>+'09'!A153</f>
        <v>22340-A06</v>
      </c>
      <c r="C459" s="182" t="str">
        <f>IFERROR(LEFT(IFERROR(INDEX(Sheet5!$C$2:$C$1300,MATCH($A459,Sheet5!$A$2:$A$1300,0)),"-"),FIND(",",IFERROR(INDEX(Sheet5!$C$2:$C$1300,MATCH($A459,Sheet5!$A$2:$A$1300,0)),"-"),1)-1),IFERROR(INDEX(Sheet5!$C$2:$C$1300,MATCH($A459,Sheet5!$A$2:$A$1300,0)),"-"))</f>
        <v xml:space="preserve">Fees &amp; Charges-31 Franklin St                               </v>
      </c>
      <c r="D459" s="206">
        <f>IFERROR(INDEX(Lookup!$BG$9:$BG$3000,MATCH($A459,Lookup!$A$9:$A$3000,0)),0)</f>
        <v>0</v>
      </c>
      <c r="E459" s="206">
        <f>IFERROR(INDEX(Lookup!$BF$9:$BF$3000,MATCH($A459,Lookup!$A$9:$A$3000,0)),0)</f>
        <v>1.59</v>
      </c>
      <c r="F459" s="206">
        <f>IFERROR(INDEX(Lookup!$BE$9:$BE$3000,MATCH($A459,Lookup!$A$9:$A$3000,0)),0)</f>
        <v>0</v>
      </c>
      <c r="G459" s="207"/>
      <c r="H459" s="207"/>
      <c r="I459" s="206">
        <f>IFERROR(INDEX(Lookup!$BJ$9:$BJ$3000,MATCH($A459,Lookup!$A$9:$A$3000,0)),0)</f>
        <v>18.78</v>
      </c>
      <c r="J459" s="206">
        <f>IFERROR(INDEX(Lookup!$BI$9:$BI$3000,MATCH($A459,Lookup!$A$9:$A$3000,0)),0)</f>
        <v>17.490000000000002</v>
      </c>
      <c r="K459" s="206">
        <f>IFERROR(INDEX(Lookup!$BH$9:$BH$3000,MATCH($A459,Lookup!$A$9:$A$3000,0)),0)</f>
        <v>19.079999999999998</v>
      </c>
      <c r="L459" s="206">
        <f t="shared" si="23"/>
        <v>1.5899999999999963</v>
      </c>
      <c r="O459" s="182">
        <f t="shared" si="24"/>
        <v>1</v>
      </c>
    </row>
    <row r="460" spans="1:15" x14ac:dyDescent="0.2">
      <c r="A460" s="182" t="str">
        <f>+'09'!A154</f>
        <v>22340-A07</v>
      </c>
      <c r="C460" s="182" t="str">
        <f>IFERROR(LEFT(IFERROR(INDEX(Sheet5!$C$2:$C$1300,MATCH($A460,Sheet5!$A$2:$A$1300,0)),"-"),FIND(",",IFERROR(INDEX(Sheet5!$C$2:$C$1300,MATCH($A460,Sheet5!$A$2:$A$1300,0)),"-"),1)-1),IFERROR(INDEX(Sheet5!$C$2:$C$1300,MATCH($A460,Sheet5!$A$2:$A$1300,0)),"-"))</f>
        <v xml:space="preserve">Fees &amp; Charges-25 Franklin St                               </v>
      </c>
      <c r="D460" s="206">
        <f>IFERROR(INDEX(Lookup!$BG$9:$BG$3000,MATCH($A460,Lookup!$A$9:$A$3000,0)),0)</f>
        <v>0</v>
      </c>
      <c r="E460" s="206">
        <f>IFERROR(INDEX(Lookup!$BF$9:$BF$3000,MATCH($A460,Lookup!$A$9:$A$3000,0)),0)</f>
        <v>1.59</v>
      </c>
      <c r="F460" s="206">
        <f>IFERROR(INDEX(Lookup!$BE$9:$BE$3000,MATCH($A460,Lookup!$A$9:$A$3000,0)),0)</f>
        <v>0</v>
      </c>
      <c r="G460" s="207"/>
      <c r="H460" s="207"/>
      <c r="I460" s="206">
        <f>IFERROR(INDEX(Lookup!$BJ$9:$BJ$3000,MATCH($A460,Lookup!$A$9:$A$3000,0)),0)</f>
        <v>18.78</v>
      </c>
      <c r="J460" s="206">
        <f>IFERROR(INDEX(Lookup!$BI$9:$BI$3000,MATCH($A460,Lookup!$A$9:$A$3000,0)),0)</f>
        <v>17.490000000000002</v>
      </c>
      <c r="K460" s="206">
        <f>IFERROR(INDEX(Lookup!$BH$9:$BH$3000,MATCH($A460,Lookup!$A$9:$A$3000,0)),0)</f>
        <v>19.07</v>
      </c>
      <c r="L460" s="206">
        <f t="shared" si="23"/>
        <v>1.5799999999999983</v>
      </c>
      <c r="O460" s="182">
        <f t="shared" si="24"/>
        <v>1</v>
      </c>
    </row>
    <row r="461" spans="1:15" x14ac:dyDescent="0.2">
      <c r="A461" s="182" t="str">
        <f>+'09'!A155</f>
        <v>22340-A08</v>
      </c>
      <c r="C461" s="182" t="str">
        <f>IFERROR(LEFT(IFERROR(INDEX(Sheet5!$C$2:$C$1300,MATCH($A461,Sheet5!$A$2:$A$1300,0)),"-"),FIND(",",IFERROR(INDEX(Sheet5!$C$2:$C$1300,MATCH($A461,Sheet5!$A$2:$A$1300,0)),"-"),1)-1),IFERROR(INDEX(Sheet5!$C$2:$C$1300,MATCH($A461,Sheet5!$A$2:$A$1300,0)),"-"))</f>
        <v xml:space="preserve">Fees &amp; Charges-23 Frankin St                                </v>
      </c>
      <c r="D461" s="206">
        <f>IFERROR(INDEX(Lookup!$BG$9:$BG$3000,MATCH($A461,Lookup!$A$9:$A$3000,0)),0)</f>
        <v>0</v>
      </c>
      <c r="E461" s="206">
        <f>IFERROR(INDEX(Lookup!$BF$9:$BF$3000,MATCH($A461,Lookup!$A$9:$A$3000,0)),0)</f>
        <v>1.59</v>
      </c>
      <c r="F461" s="206">
        <f>IFERROR(INDEX(Lookup!$BE$9:$BE$3000,MATCH($A461,Lookup!$A$9:$A$3000,0)),0)</f>
        <v>0</v>
      </c>
      <c r="G461" s="207"/>
      <c r="H461" s="207"/>
      <c r="I461" s="206">
        <f>IFERROR(INDEX(Lookup!$BJ$9:$BJ$3000,MATCH($A461,Lookup!$A$9:$A$3000,0)),0)</f>
        <v>18.78</v>
      </c>
      <c r="J461" s="206">
        <f>IFERROR(INDEX(Lookup!$BI$9:$BI$3000,MATCH($A461,Lookup!$A$9:$A$3000,0)),0)</f>
        <v>17.490000000000002</v>
      </c>
      <c r="K461" s="206">
        <f>IFERROR(INDEX(Lookup!$BH$9:$BH$3000,MATCH($A461,Lookup!$A$9:$A$3000,0)),0)</f>
        <v>19.07</v>
      </c>
      <c r="L461" s="206">
        <f t="shared" si="23"/>
        <v>1.5799999999999983</v>
      </c>
      <c r="O461" s="182">
        <f t="shared" si="24"/>
        <v>1</v>
      </c>
    </row>
    <row r="462" spans="1:15" x14ac:dyDescent="0.2">
      <c r="A462" s="182" t="str">
        <f>+'09'!A156</f>
        <v>22340-A09</v>
      </c>
      <c r="C462" s="182" t="str">
        <f>IFERROR(LEFT(IFERROR(INDEX(Sheet5!$C$2:$C$1300,MATCH($A462,Sheet5!$A$2:$A$1300,0)),"-"),FIND(",",IFERROR(INDEX(Sheet5!$C$2:$C$1300,MATCH($A462,Sheet5!$A$2:$A$1300,0)),"-"),1)-1),IFERROR(INDEX(Sheet5!$C$2:$C$1300,MATCH($A462,Sheet5!$A$2:$A$1300,0)),"-"))</f>
        <v xml:space="preserve">Fees &amp; Charges-11 Franklin St                               </v>
      </c>
      <c r="D462" s="206">
        <f>IFERROR(INDEX(Lookup!$BG$9:$BG$3000,MATCH($A462,Lookup!$A$9:$A$3000,0)),0)</f>
        <v>0</v>
      </c>
      <c r="E462" s="206">
        <f>IFERROR(INDEX(Lookup!$BF$9:$BF$3000,MATCH($A462,Lookup!$A$9:$A$3000,0)),0)</f>
        <v>1.59</v>
      </c>
      <c r="F462" s="206">
        <f>IFERROR(INDEX(Lookup!$BE$9:$BE$3000,MATCH($A462,Lookup!$A$9:$A$3000,0)),0)</f>
        <v>0</v>
      </c>
      <c r="G462" s="207"/>
      <c r="H462" s="207"/>
      <c r="I462" s="206">
        <f>IFERROR(INDEX(Lookup!$BJ$9:$BJ$3000,MATCH($A462,Lookup!$A$9:$A$3000,0)),0)</f>
        <v>18.78</v>
      </c>
      <c r="J462" s="206">
        <f>IFERROR(INDEX(Lookup!$BI$9:$BI$3000,MATCH($A462,Lookup!$A$9:$A$3000,0)),0)</f>
        <v>17.490000000000002</v>
      </c>
      <c r="K462" s="206">
        <f>IFERROR(INDEX(Lookup!$BH$9:$BH$3000,MATCH($A462,Lookup!$A$9:$A$3000,0)),0)</f>
        <v>19.07</v>
      </c>
      <c r="L462" s="206">
        <f t="shared" si="23"/>
        <v>1.5799999999999983</v>
      </c>
      <c r="O462" s="182">
        <f t="shared" si="24"/>
        <v>1</v>
      </c>
    </row>
    <row r="463" spans="1:15" x14ac:dyDescent="0.2">
      <c r="A463" s="182" t="str">
        <f>+'09'!A157</f>
        <v>22340-A10</v>
      </c>
      <c r="C463" s="182" t="str">
        <f>IFERROR(LEFT(IFERROR(INDEX(Sheet5!$C$2:$C$1300,MATCH($A463,Sheet5!$A$2:$A$1300,0)),"-"),FIND(",",IFERROR(INDEX(Sheet5!$C$2:$C$1300,MATCH($A463,Sheet5!$A$2:$A$1300,0)),"-"),1)-1),IFERROR(INDEX(Sheet5!$C$2:$C$1300,MATCH($A463,Sheet5!$A$2:$A$1300,0)),"-"))</f>
        <v xml:space="preserve">Fees &amp; Charges-15 Franklin St                               </v>
      </c>
      <c r="D463" s="206">
        <f>IFERROR(INDEX(Lookup!$BG$9:$BG$3000,MATCH($A463,Lookup!$A$9:$A$3000,0)),0)</f>
        <v>0</v>
      </c>
      <c r="E463" s="206">
        <f>IFERROR(INDEX(Lookup!$BF$9:$BF$3000,MATCH($A463,Lookup!$A$9:$A$3000,0)),0)</f>
        <v>1.59</v>
      </c>
      <c r="F463" s="206">
        <f>IFERROR(INDEX(Lookup!$BE$9:$BE$3000,MATCH($A463,Lookup!$A$9:$A$3000,0)),0)</f>
        <v>0</v>
      </c>
      <c r="G463" s="207"/>
      <c r="H463" s="207"/>
      <c r="I463" s="206">
        <f>IFERROR(INDEX(Lookup!$BJ$9:$BJ$3000,MATCH($A463,Lookup!$A$9:$A$3000,0)),0)</f>
        <v>18.78</v>
      </c>
      <c r="J463" s="206">
        <f>IFERROR(INDEX(Lookup!$BI$9:$BI$3000,MATCH($A463,Lookup!$A$9:$A$3000,0)),0)</f>
        <v>17.490000000000002</v>
      </c>
      <c r="K463" s="206">
        <f>IFERROR(INDEX(Lookup!$BH$9:$BH$3000,MATCH($A463,Lookup!$A$9:$A$3000,0)),0)</f>
        <v>19.07</v>
      </c>
      <c r="L463" s="206">
        <f t="shared" si="23"/>
        <v>1.5799999999999983</v>
      </c>
      <c r="O463" s="182">
        <f t="shared" si="24"/>
        <v>1</v>
      </c>
    </row>
    <row r="464" spans="1:15" x14ac:dyDescent="0.2">
      <c r="A464" s="182" t="str">
        <f>+'09'!A158</f>
        <v>22340-A11</v>
      </c>
      <c r="C464" s="182" t="str">
        <f>IFERROR(LEFT(IFERROR(INDEX(Sheet5!$C$2:$C$1300,MATCH($A464,Sheet5!$A$2:$A$1300,0)),"-"),FIND(",",IFERROR(INDEX(Sheet5!$C$2:$C$1300,MATCH($A464,Sheet5!$A$2:$A$1300,0)),"-"),1)-1),IFERROR(INDEX(Sheet5!$C$2:$C$1300,MATCH($A464,Sheet5!$A$2:$A$1300,0)),"-"))</f>
        <v xml:space="preserve">Fees &amp; Charges-25 Hutt St                                   </v>
      </c>
      <c r="D464" s="206">
        <f>IFERROR(INDEX(Lookup!$BG$9:$BG$3000,MATCH($A464,Lookup!$A$9:$A$3000,0)),0)</f>
        <v>0</v>
      </c>
      <c r="E464" s="206">
        <f>IFERROR(INDEX(Lookup!$BF$9:$BF$3000,MATCH($A464,Lookup!$A$9:$A$3000,0)),0)</f>
        <v>1.59</v>
      </c>
      <c r="F464" s="206">
        <f>IFERROR(INDEX(Lookup!$BE$9:$BE$3000,MATCH($A464,Lookup!$A$9:$A$3000,0)),0)</f>
        <v>0</v>
      </c>
      <c r="G464" s="207"/>
      <c r="H464" s="207"/>
      <c r="I464" s="206">
        <f>IFERROR(INDEX(Lookup!$BJ$9:$BJ$3000,MATCH($A464,Lookup!$A$9:$A$3000,0)),0)</f>
        <v>18.78</v>
      </c>
      <c r="J464" s="206">
        <f>IFERROR(INDEX(Lookup!$BI$9:$BI$3000,MATCH($A464,Lookup!$A$9:$A$3000,0)),0)</f>
        <v>17.490000000000002</v>
      </c>
      <c r="K464" s="206">
        <f>IFERROR(INDEX(Lookup!$BH$9:$BH$3000,MATCH($A464,Lookup!$A$9:$A$3000,0)),0)</f>
        <v>19.079999999999998</v>
      </c>
      <c r="L464" s="206">
        <f t="shared" si="23"/>
        <v>1.5899999999999963</v>
      </c>
      <c r="O464" s="182">
        <f t="shared" si="24"/>
        <v>1</v>
      </c>
    </row>
    <row r="465" spans="1:15" x14ac:dyDescent="0.2">
      <c r="A465" s="182" t="str">
        <f>+'09'!A159</f>
        <v>22340-A12</v>
      </c>
      <c r="C465" s="182" t="str">
        <f>IFERROR(LEFT(IFERROR(INDEX(Sheet5!$C$2:$C$1300,MATCH($A465,Sheet5!$A$2:$A$1300,0)),"-"),FIND(",",IFERROR(INDEX(Sheet5!$C$2:$C$1300,MATCH($A465,Sheet5!$A$2:$A$1300,0)),"-"),1)-1),IFERROR(INDEX(Sheet5!$C$2:$C$1300,MATCH($A465,Sheet5!$A$2:$A$1300,0)),"-"))</f>
        <v xml:space="preserve">Fees &amp; Charges-A27 188 Carrington                           </v>
      </c>
      <c r="D465" s="206">
        <f>IFERROR(INDEX(Lookup!$BG$9:$BG$3000,MATCH($A465,Lookup!$A$9:$A$3000,0)),0)</f>
        <v>0</v>
      </c>
      <c r="E465" s="206">
        <f>IFERROR(INDEX(Lookup!$BF$9:$BF$3000,MATCH($A465,Lookup!$A$9:$A$3000,0)),0)</f>
        <v>0</v>
      </c>
      <c r="F465" s="206">
        <f>IFERROR(INDEX(Lookup!$BE$9:$BE$3000,MATCH($A465,Lookup!$A$9:$A$3000,0)),0)</f>
        <v>0</v>
      </c>
      <c r="G465" s="207"/>
      <c r="H465" s="207"/>
      <c r="I465" s="206">
        <f>IFERROR(INDEX(Lookup!$BJ$9:$BJ$3000,MATCH($A465,Lookup!$A$9:$A$3000,0)),0)</f>
        <v>0</v>
      </c>
      <c r="J465" s="206">
        <f>IFERROR(INDEX(Lookup!$BI$9:$BI$3000,MATCH($A465,Lookup!$A$9:$A$3000,0)),0)</f>
        <v>0</v>
      </c>
      <c r="K465" s="206">
        <f>IFERROR(INDEX(Lookup!$BH$9:$BH$3000,MATCH($A465,Lookup!$A$9:$A$3000,0)),0)</f>
        <v>0</v>
      </c>
      <c r="L465" s="206">
        <f t="shared" si="23"/>
        <v>0</v>
      </c>
      <c r="O465" s="182">
        <f t="shared" si="24"/>
        <v>1</v>
      </c>
    </row>
    <row r="466" spans="1:15" x14ac:dyDescent="0.2">
      <c r="A466" s="182" t="str">
        <f>+'09'!A160</f>
        <v>22340-A13</v>
      </c>
      <c r="C466" s="182" t="str">
        <f>IFERROR(LEFT(IFERROR(INDEX(Sheet5!$C$2:$C$1300,MATCH($A466,Sheet5!$A$2:$A$1300,0)),"-"),FIND(",",IFERROR(INDEX(Sheet5!$C$2:$C$1300,MATCH($A466,Sheet5!$A$2:$A$1300,0)),"-"),1)-1),IFERROR(INDEX(Sheet5!$C$2:$C$1300,MATCH($A466,Sheet5!$A$2:$A$1300,0)),"-"))</f>
        <v xml:space="preserve">Fees &amp; Charges-B25 188 Carrington                           </v>
      </c>
      <c r="D466" s="206">
        <f>IFERROR(INDEX(Lookup!$BG$9:$BG$3000,MATCH($A466,Lookup!$A$9:$A$3000,0)),0)</f>
        <v>0</v>
      </c>
      <c r="E466" s="206">
        <f>IFERROR(INDEX(Lookup!$BF$9:$BF$3000,MATCH($A466,Lookup!$A$9:$A$3000,0)),0)</f>
        <v>0</v>
      </c>
      <c r="F466" s="206">
        <f>IFERROR(INDEX(Lookup!$BE$9:$BE$3000,MATCH($A466,Lookup!$A$9:$A$3000,0)),0)</f>
        <v>0</v>
      </c>
      <c r="G466" s="207"/>
      <c r="H466" s="207"/>
      <c r="I466" s="206">
        <f>IFERROR(INDEX(Lookup!$BJ$9:$BJ$3000,MATCH($A466,Lookup!$A$9:$A$3000,0)),0)</f>
        <v>0</v>
      </c>
      <c r="J466" s="206">
        <f>IFERROR(INDEX(Lookup!$BI$9:$BI$3000,MATCH($A466,Lookup!$A$9:$A$3000,0)),0)</f>
        <v>0</v>
      </c>
      <c r="K466" s="206">
        <f>IFERROR(INDEX(Lookup!$BH$9:$BH$3000,MATCH($A466,Lookup!$A$9:$A$3000,0)),0)</f>
        <v>0</v>
      </c>
      <c r="L466" s="206">
        <f t="shared" si="23"/>
        <v>0</v>
      </c>
      <c r="O466" s="182">
        <f t="shared" si="24"/>
        <v>1</v>
      </c>
    </row>
    <row r="467" spans="1:15" x14ac:dyDescent="0.2">
      <c r="A467" s="182" t="str">
        <f>+'09'!A161</f>
        <v>22340-A14</v>
      </c>
      <c r="C467" s="182" t="str">
        <f>IFERROR(LEFT(IFERROR(INDEX(Sheet5!$C$2:$C$1300,MATCH($A467,Sheet5!$A$2:$A$1300,0)),"-"),FIND(",",IFERROR(INDEX(Sheet5!$C$2:$C$1300,MATCH($A467,Sheet5!$A$2:$A$1300,0)),"-"),1)-1),IFERROR(INDEX(Sheet5!$C$2:$C$1300,MATCH($A467,Sheet5!$A$2:$A$1300,0)),"-"))</f>
        <v xml:space="preserve">Fees &amp; Charges-120 Queen Road                               </v>
      </c>
      <c r="D467" s="206">
        <f>IFERROR(INDEX(Lookup!$BG$9:$BG$3000,MATCH($A467,Lookup!$A$9:$A$3000,0)),0)</f>
        <v>0</v>
      </c>
      <c r="E467" s="206">
        <f>IFERROR(INDEX(Lookup!$BF$9:$BF$3000,MATCH($A467,Lookup!$A$9:$A$3000,0)),0)</f>
        <v>1.59</v>
      </c>
      <c r="F467" s="206">
        <f>IFERROR(INDEX(Lookup!$BE$9:$BE$3000,MATCH($A467,Lookup!$A$9:$A$3000,0)),0)</f>
        <v>0</v>
      </c>
      <c r="G467" s="207"/>
      <c r="H467" s="207"/>
      <c r="I467" s="206">
        <f>IFERROR(INDEX(Lookup!$BJ$9:$BJ$3000,MATCH($A467,Lookup!$A$9:$A$3000,0)),0)</f>
        <v>18.78</v>
      </c>
      <c r="J467" s="206">
        <f>IFERROR(INDEX(Lookup!$BI$9:$BI$3000,MATCH($A467,Lookup!$A$9:$A$3000,0)),0)</f>
        <v>17.490000000000002</v>
      </c>
      <c r="K467" s="206">
        <f>IFERROR(INDEX(Lookup!$BH$9:$BH$3000,MATCH($A467,Lookup!$A$9:$A$3000,0)),0)</f>
        <v>19.07</v>
      </c>
      <c r="L467" s="206">
        <f t="shared" si="23"/>
        <v>1.5799999999999983</v>
      </c>
      <c r="O467" s="182">
        <f t="shared" si="24"/>
        <v>1</v>
      </c>
    </row>
    <row r="468" spans="1:15" x14ac:dyDescent="0.2">
      <c r="A468" s="182" t="str">
        <f>+'09'!A162</f>
        <v>22340-A15</v>
      </c>
      <c r="C468" s="182" t="str">
        <f>IFERROR(LEFT(IFERROR(INDEX(Sheet5!$C$2:$C$1300,MATCH($A468,Sheet5!$A$2:$A$1300,0)),"-"),FIND(",",IFERROR(INDEX(Sheet5!$C$2:$C$1300,MATCH($A468,Sheet5!$A$2:$A$1300,0)),"-"),1)-1),IFERROR(INDEX(Sheet5!$C$2:$C$1300,MATCH($A468,Sheet5!$A$2:$A$1300,0)),"-"))</f>
        <v xml:space="preserve">Fees &amp; Charges-236 Queen Road                               </v>
      </c>
      <c r="D468" s="206">
        <f>IFERROR(INDEX(Lookup!$BG$9:$BG$3000,MATCH($A468,Lookup!$A$9:$A$3000,0)),0)</f>
        <v>0</v>
      </c>
      <c r="E468" s="206">
        <f>IFERROR(INDEX(Lookup!$BF$9:$BF$3000,MATCH($A468,Lookup!$A$9:$A$3000,0)),0)</f>
        <v>1.59</v>
      </c>
      <c r="F468" s="206">
        <f>IFERROR(INDEX(Lookup!$BE$9:$BE$3000,MATCH($A468,Lookup!$A$9:$A$3000,0)),0)</f>
        <v>0</v>
      </c>
      <c r="G468" s="207"/>
      <c r="H468" s="207"/>
      <c r="I468" s="206">
        <f>IFERROR(INDEX(Lookup!$BJ$9:$BJ$3000,MATCH($A468,Lookup!$A$9:$A$3000,0)),0)</f>
        <v>18.78</v>
      </c>
      <c r="J468" s="206">
        <f>IFERROR(INDEX(Lookup!$BI$9:$BI$3000,MATCH($A468,Lookup!$A$9:$A$3000,0)),0)</f>
        <v>17.490000000000002</v>
      </c>
      <c r="K468" s="206">
        <f>IFERROR(INDEX(Lookup!$BH$9:$BH$3000,MATCH($A468,Lookup!$A$9:$A$3000,0)),0)</f>
        <v>19.07</v>
      </c>
      <c r="L468" s="206">
        <f t="shared" si="23"/>
        <v>1.5799999999999983</v>
      </c>
      <c r="O468" s="182">
        <f t="shared" si="24"/>
        <v>1</v>
      </c>
    </row>
    <row r="469" spans="1:15" x14ac:dyDescent="0.2">
      <c r="A469" s="182" t="str">
        <f>+'09'!A163</f>
        <v>22340-A16</v>
      </c>
      <c r="C469" s="182" t="str">
        <f>IFERROR(LEFT(IFERROR(INDEX(Sheet5!$C$2:$C$1300,MATCH($A469,Sheet5!$A$2:$A$1300,0)),"-"),FIND(",",IFERROR(INDEX(Sheet5!$C$2:$C$1300,MATCH($A469,Sheet5!$A$2:$A$1300,0)),"-"),1)-1),IFERROR(INDEX(Sheet5!$C$2:$C$1300,MATCH($A469,Sheet5!$A$2:$A$1300,0)),"-"))</f>
        <v xml:space="preserve">Fees &amp; Charges-534 Queen Road                               </v>
      </c>
      <c r="D469" s="206">
        <f>IFERROR(INDEX(Lookup!$BG$9:$BG$3000,MATCH($A469,Lookup!$A$9:$A$3000,0)),0)</f>
        <v>0</v>
      </c>
      <c r="E469" s="206">
        <f>IFERROR(INDEX(Lookup!$BF$9:$BF$3000,MATCH($A469,Lookup!$A$9:$A$3000,0)),0)</f>
        <v>1.59</v>
      </c>
      <c r="F469" s="206">
        <f>IFERROR(INDEX(Lookup!$BE$9:$BE$3000,MATCH($A469,Lookup!$A$9:$A$3000,0)),0)</f>
        <v>0</v>
      </c>
      <c r="G469" s="207"/>
      <c r="H469" s="207"/>
      <c r="I469" s="206">
        <f>IFERROR(INDEX(Lookup!$BJ$9:$BJ$3000,MATCH($A469,Lookup!$A$9:$A$3000,0)),0)</f>
        <v>18.78</v>
      </c>
      <c r="J469" s="206">
        <f>IFERROR(INDEX(Lookup!$BI$9:$BI$3000,MATCH($A469,Lookup!$A$9:$A$3000,0)),0)</f>
        <v>17.490000000000002</v>
      </c>
      <c r="K469" s="206">
        <f>IFERROR(INDEX(Lookup!$BH$9:$BH$3000,MATCH($A469,Lookup!$A$9:$A$3000,0)),0)</f>
        <v>19.07</v>
      </c>
      <c r="L469" s="206">
        <f t="shared" si="23"/>
        <v>1.5799999999999983</v>
      </c>
      <c r="O469" s="182">
        <f t="shared" si="24"/>
        <v>1</v>
      </c>
    </row>
    <row r="470" spans="1:15" x14ac:dyDescent="0.2">
      <c r="A470" s="182" t="str">
        <f>+'09'!A164</f>
        <v>22360-A11</v>
      </c>
      <c r="C470" s="182" t="str">
        <f>IFERROR(LEFT(IFERROR(INDEX(Sheet5!$C$2:$C$1300,MATCH($A470,Sheet5!$A$2:$A$1300,0)),"-"),FIND(",",IFERROR(INDEX(Sheet5!$C$2:$C$1300,MATCH($A470,Sheet5!$A$2:$A$1300,0)),"-"),1)-1),IFERROR(INDEX(Sheet5!$C$2:$C$1300,MATCH($A470,Sheet5!$A$2:$A$1300,0)),"-"))</f>
        <v xml:space="preserve">Flowers &amp; Decorations-25 Hutt St                            </v>
      </c>
      <c r="D470" s="206">
        <f>IFERROR(INDEX(Lookup!$BG$9:$BG$3000,MATCH($A470,Lookup!$A$9:$A$3000,0)),0)</f>
        <v>0</v>
      </c>
      <c r="E470" s="206">
        <f>IFERROR(INDEX(Lookup!$BF$9:$BF$3000,MATCH($A470,Lookup!$A$9:$A$3000,0)),0)</f>
        <v>0</v>
      </c>
      <c r="F470" s="206">
        <f>IFERROR(INDEX(Lookup!$BE$9:$BE$3000,MATCH($A470,Lookup!$A$9:$A$3000,0)),0)</f>
        <v>0</v>
      </c>
      <c r="G470" s="207"/>
      <c r="H470" s="207"/>
      <c r="I470" s="206">
        <f>IFERROR(INDEX(Lookup!$BJ$9:$BJ$3000,MATCH($A470,Lookup!$A$9:$A$3000,0)),0)</f>
        <v>2859.07</v>
      </c>
      <c r="J470" s="206">
        <f>IFERROR(INDEX(Lookup!$BI$9:$BI$3000,MATCH($A470,Lookup!$A$9:$A$3000,0)),0)</f>
        <v>0</v>
      </c>
      <c r="K470" s="206">
        <f>IFERROR(INDEX(Lookup!$BH$9:$BH$3000,MATCH($A470,Lookup!$A$9:$A$3000,0)),0)</f>
        <v>0</v>
      </c>
      <c r="L470" s="206">
        <f t="shared" si="23"/>
        <v>0</v>
      </c>
      <c r="O470" s="182">
        <f t="shared" si="24"/>
        <v>1</v>
      </c>
    </row>
    <row r="471" spans="1:15" x14ac:dyDescent="0.2">
      <c r="A471" s="182" t="str">
        <f>+'09'!A165</f>
        <v>22400-A01</v>
      </c>
      <c r="C471" s="182" t="str">
        <f>IFERROR(LEFT(IFERROR(INDEX(Sheet5!$C$2:$C$1300,MATCH($A471,Sheet5!$A$2:$A$1300,0)),"-"),FIND(",",IFERROR(INDEX(Sheet5!$C$2:$C$1300,MATCH($A471,Sheet5!$A$2:$A$1300,0)),"-"),1)-1),IFERROR(INDEX(Sheet5!$C$2:$C$1300,MATCH($A471,Sheet5!$A$2:$A$1300,0)),"-"))</f>
        <v xml:space="preserve">General Expenses-6 Circuit Dr                               </v>
      </c>
      <c r="D471" s="206">
        <f>IFERROR(INDEX(Lookup!$BG$9:$BG$3000,MATCH($A471,Lookup!$A$9:$A$3000,0)),0)</f>
        <v>0</v>
      </c>
      <c r="E471" s="206">
        <f>IFERROR(INDEX(Lookup!$BF$9:$BF$3000,MATCH($A471,Lookup!$A$9:$A$3000,0)),0)</f>
        <v>0</v>
      </c>
      <c r="F471" s="206">
        <f>IFERROR(INDEX(Lookup!$BE$9:$BE$3000,MATCH($A471,Lookup!$A$9:$A$3000,0)),0)</f>
        <v>0</v>
      </c>
      <c r="G471" s="207"/>
      <c r="H471" s="207"/>
      <c r="I471" s="206">
        <f>IFERROR(INDEX(Lookup!$BJ$9:$BJ$3000,MATCH($A471,Lookup!$A$9:$A$3000,0)),0)</f>
        <v>0</v>
      </c>
      <c r="J471" s="206">
        <f>IFERROR(INDEX(Lookup!$BI$9:$BI$3000,MATCH($A471,Lookup!$A$9:$A$3000,0)),0)</f>
        <v>0</v>
      </c>
      <c r="K471" s="206">
        <f>IFERROR(INDEX(Lookup!$BH$9:$BH$3000,MATCH($A471,Lookup!$A$9:$A$3000,0)),0)</f>
        <v>0</v>
      </c>
      <c r="L471" s="206">
        <f t="shared" si="23"/>
        <v>0</v>
      </c>
      <c r="O471" s="182">
        <f t="shared" si="24"/>
        <v>1</v>
      </c>
    </row>
    <row r="472" spans="1:15" x14ac:dyDescent="0.2">
      <c r="A472" s="182" t="str">
        <f>+'09'!A166</f>
        <v>22400-A02</v>
      </c>
      <c r="C472" s="182" t="str">
        <f>IFERROR(LEFT(IFERROR(INDEX(Sheet5!$C$2:$C$1300,MATCH($A472,Sheet5!$A$2:$A$1300,0)),"-"),FIND(",",IFERROR(INDEX(Sheet5!$C$2:$C$1300,MATCH($A472,Sheet5!$A$2:$A$1300,0)),"-"),1)-1),IFERROR(INDEX(Sheet5!$C$2:$C$1300,MATCH($A472,Sheet5!$A$2:$A$1300,0)),"-"))</f>
        <v xml:space="preserve">General Expenses-200 East Tce                               </v>
      </c>
      <c r="D472" s="206">
        <f>IFERROR(INDEX(Lookup!$BG$9:$BG$3000,MATCH($A472,Lookup!$A$9:$A$3000,0)),0)</f>
        <v>0</v>
      </c>
      <c r="E472" s="206">
        <f>IFERROR(INDEX(Lookup!$BF$9:$BF$3000,MATCH($A472,Lookup!$A$9:$A$3000,0)),0)</f>
        <v>0</v>
      </c>
      <c r="F472" s="206">
        <f>IFERROR(INDEX(Lookup!$BE$9:$BE$3000,MATCH($A472,Lookup!$A$9:$A$3000,0)),0)</f>
        <v>0</v>
      </c>
      <c r="G472" s="207"/>
      <c r="H472" s="207"/>
      <c r="I472" s="206">
        <f>IFERROR(INDEX(Lookup!$BJ$9:$BJ$3000,MATCH($A472,Lookup!$A$9:$A$3000,0)),0)</f>
        <v>0</v>
      </c>
      <c r="J472" s="206">
        <f>IFERROR(INDEX(Lookup!$BI$9:$BI$3000,MATCH($A472,Lookup!$A$9:$A$3000,0)),0)</f>
        <v>0</v>
      </c>
      <c r="K472" s="206">
        <f>IFERROR(INDEX(Lookup!$BH$9:$BH$3000,MATCH($A472,Lookup!$A$9:$A$3000,0)),0)</f>
        <v>0</v>
      </c>
      <c r="L472" s="206">
        <f t="shared" si="23"/>
        <v>0</v>
      </c>
      <c r="O472" s="182">
        <f t="shared" si="24"/>
        <v>1</v>
      </c>
    </row>
    <row r="473" spans="1:15" x14ac:dyDescent="0.2">
      <c r="A473" s="182" t="str">
        <f>+'09'!A167</f>
        <v>22400-A03</v>
      </c>
      <c r="C473" s="182" t="str">
        <f>IFERROR(LEFT(IFERROR(INDEX(Sheet5!$C$2:$C$1300,MATCH($A473,Sheet5!$A$2:$A$1300,0)),"-"),FIND(",",IFERROR(INDEX(Sheet5!$C$2:$C$1300,MATCH($A473,Sheet5!$A$2:$A$1300,0)),"-"),1)-1),IFERROR(INDEX(Sheet5!$C$2:$C$1300,MATCH($A473,Sheet5!$A$2:$A$1300,0)),"-"))</f>
        <v xml:space="preserve">General Expenses-33 Franklin St                             </v>
      </c>
      <c r="D473" s="206">
        <f>IFERROR(INDEX(Lookup!$BG$9:$BG$3000,MATCH($A473,Lookup!$A$9:$A$3000,0)),0)</f>
        <v>0</v>
      </c>
      <c r="E473" s="206">
        <f>IFERROR(INDEX(Lookup!$BF$9:$BF$3000,MATCH($A473,Lookup!$A$9:$A$3000,0)),0)</f>
        <v>0</v>
      </c>
      <c r="F473" s="206">
        <f>IFERROR(INDEX(Lookup!$BE$9:$BE$3000,MATCH($A473,Lookup!$A$9:$A$3000,0)),0)</f>
        <v>0</v>
      </c>
      <c r="G473" s="207"/>
      <c r="H473" s="207"/>
      <c r="I473" s="206">
        <f>IFERROR(INDEX(Lookup!$BJ$9:$BJ$3000,MATCH($A473,Lookup!$A$9:$A$3000,0)),0)</f>
        <v>196.72</v>
      </c>
      <c r="J473" s="206">
        <f>IFERROR(INDEX(Lookup!$BI$9:$BI$3000,MATCH($A473,Lookup!$A$9:$A$3000,0)),0)</f>
        <v>0</v>
      </c>
      <c r="K473" s="206">
        <f>IFERROR(INDEX(Lookup!$BH$9:$BH$3000,MATCH($A473,Lookup!$A$9:$A$3000,0)),0)</f>
        <v>0</v>
      </c>
      <c r="L473" s="206">
        <f t="shared" si="23"/>
        <v>0</v>
      </c>
      <c r="O473" s="182">
        <f t="shared" si="24"/>
        <v>1</v>
      </c>
    </row>
    <row r="474" spans="1:15" x14ac:dyDescent="0.2">
      <c r="A474" s="182" t="str">
        <f>+'09'!A168</f>
        <v>22400-A04</v>
      </c>
      <c r="C474" s="182" t="str">
        <f>IFERROR(LEFT(IFERROR(INDEX(Sheet5!$C$2:$C$1300,MATCH($A474,Sheet5!$A$2:$A$1300,0)),"-"),FIND(",",IFERROR(INDEX(Sheet5!$C$2:$C$1300,MATCH($A474,Sheet5!$A$2:$A$1300,0)),"-"),1)-1),IFERROR(INDEX(Sheet5!$C$2:$C$1300,MATCH($A474,Sheet5!$A$2:$A$1300,0)),"-"))</f>
        <v xml:space="preserve">General Expenses-174 Fullarton Rd                           </v>
      </c>
      <c r="D474" s="206">
        <f>IFERROR(INDEX(Lookup!$BG$9:$BG$3000,MATCH($A474,Lookup!$A$9:$A$3000,0)),0)</f>
        <v>0</v>
      </c>
      <c r="E474" s="206">
        <f>IFERROR(INDEX(Lookup!$BF$9:$BF$3000,MATCH($A474,Lookup!$A$9:$A$3000,0)),0)</f>
        <v>0</v>
      </c>
      <c r="F474" s="206">
        <f>IFERROR(INDEX(Lookup!$BE$9:$BE$3000,MATCH($A474,Lookup!$A$9:$A$3000,0)),0)</f>
        <v>0</v>
      </c>
      <c r="G474" s="207"/>
      <c r="H474" s="207"/>
      <c r="I474" s="206">
        <f>IFERROR(INDEX(Lookup!$BJ$9:$BJ$3000,MATCH($A474,Lookup!$A$9:$A$3000,0)),0)</f>
        <v>0</v>
      </c>
      <c r="J474" s="206">
        <f>IFERROR(INDEX(Lookup!$BI$9:$BI$3000,MATCH($A474,Lookup!$A$9:$A$3000,0)),0)</f>
        <v>0</v>
      </c>
      <c r="K474" s="206">
        <f>IFERROR(INDEX(Lookup!$BH$9:$BH$3000,MATCH($A474,Lookup!$A$9:$A$3000,0)),0)</f>
        <v>0</v>
      </c>
      <c r="L474" s="206">
        <f t="shared" si="23"/>
        <v>0</v>
      </c>
      <c r="O474" s="182">
        <f t="shared" si="24"/>
        <v>1</v>
      </c>
    </row>
    <row r="475" spans="1:15" x14ac:dyDescent="0.2">
      <c r="A475" s="182" t="str">
        <f>+'09'!A169</f>
        <v>22400-A05</v>
      </c>
      <c r="C475" s="182" t="str">
        <f>IFERROR(LEFT(IFERROR(INDEX(Sheet5!$C$2:$C$1300,MATCH($A475,Sheet5!$A$2:$A$1300,0)),"-"),FIND(",",IFERROR(INDEX(Sheet5!$C$2:$C$1300,MATCH($A475,Sheet5!$A$2:$A$1300,0)),"-"),1)-1),IFERROR(INDEX(Sheet5!$C$2:$C$1300,MATCH($A475,Sheet5!$A$2:$A$1300,0)),"-"))</f>
        <v xml:space="preserve">General Expenses-26a Grote St                               </v>
      </c>
      <c r="D475" s="206">
        <f>IFERROR(INDEX(Lookup!$BG$9:$BG$3000,MATCH($A475,Lookup!$A$9:$A$3000,0)),0)</f>
        <v>0</v>
      </c>
      <c r="E475" s="206">
        <f>IFERROR(INDEX(Lookup!$BF$9:$BF$3000,MATCH($A475,Lookup!$A$9:$A$3000,0)),0)</f>
        <v>0</v>
      </c>
      <c r="F475" s="206">
        <f>IFERROR(INDEX(Lookup!$BE$9:$BE$3000,MATCH($A475,Lookup!$A$9:$A$3000,0)),0)</f>
        <v>0</v>
      </c>
      <c r="G475" s="207"/>
      <c r="H475" s="207"/>
      <c r="I475" s="206">
        <f>IFERROR(INDEX(Lookup!$BJ$9:$BJ$3000,MATCH($A475,Lookup!$A$9:$A$3000,0)),0)</f>
        <v>0</v>
      </c>
      <c r="J475" s="206">
        <f>IFERROR(INDEX(Lookup!$BI$9:$BI$3000,MATCH($A475,Lookup!$A$9:$A$3000,0)),0)</f>
        <v>0</v>
      </c>
      <c r="K475" s="206">
        <f>IFERROR(INDEX(Lookup!$BH$9:$BH$3000,MATCH($A475,Lookup!$A$9:$A$3000,0)),0)</f>
        <v>0</v>
      </c>
      <c r="L475" s="206">
        <f t="shared" si="23"/>
        <v>0</v>
      </c>
      <c r="O475" s="182">
        <f t="shared" si="24"/>
        <v>1</v>
      </c>
    </row>
    <row r="476" spans="1:15" x14ac:dyDescent="0.2">
      <c r="A476" s="182" t="str">
        <f>+'09'!A170</f>
        <v>22400-A06</v>
      </c>
      <c r="C476" s="182" t="str">
        <f>IFERROR(LEFT(IFERROR(INDEX(Sheet5!$C$2:$C$1300,MATCH($A476,Sheet5!$A$2:$A$1300,0)),"-"),FIND(",",IFERROR(INDEX(Sheet5!$C$2:$C$1300,MATCH($A476,Sheet5!$A$2:$A$1300,0)),"-"),1)-1),IFERROR(INDEX(Sheet5!$C$2:$C$1300,MATCH($A476,Sheet5!$A$2:$A$1300,0)),"-"))</f>
        <v xml:space="preserve">General Expenses-31 Franklin St                             </v>
      </c>
      <c r="D476" s="206">
        <f>IFERROR(INDEX(Lookup!$BG$9:$BG$3000,MATCH($A476,Lookup!$A$9:$A$3000,0)),0)</f>
        <v>0</v>
      </c>
      <c r="E476" s="206">
        <f>IFERROR(INDEX(Lookup!$BF$9:$BF$3000,MATCH($A476,Lookup!$A$9:$A$3000,0)),0)</f>
        <v>0</v>
      </c>
      <c r="F476" s="206">
        <f>IFERROR(INDEX(Lookup!$BE$9:$BE$3000,MATCH($A476,Lookup!$A$9:$A$3000,0)),0)</f>
        <v>0</v>
      </c>
      <c r="G476" s="207"/>
      <c r="H476" s="207"/>
      <c r="I476" s="206">
        <f>IFERROR(INDEX(Lookup!$BJ$9:$BJ$3000,MATCH($A476,Lookup!$A$9:$A$3000,0)),0)</f>
        <v>0</v>
      </c>
      <c r="J476" s="206">
        <f>IFERROR(INDEX(Lookup!$BI$9:$BI$3000,MATCH($A476,Lookup!$A$9:$A$3000,0)),0)</f>
        <v>0</v>
      </c>
      <c r="K476" s="206">
        <f>IFERROR(INDEX(Lookup!$BH$9:$BH$3000,MATCH($A476,Lookup!$A$9:$A$3000,0)),0)</f>
        <v>0</v>
      </c>
      <c r="L476" s="206">
        <f t="shared" si="23"/>
        <v>0</v>
      </c>
      <c r="O476" s="182">
        <f t="shared" si="24"/>
        <v>1</v>
      </c>
    </row>
    <row r="477" spans="1:15" x14ac:dyDescent="0.2">
      <c r="A477" s="182" t="str">
        <f>+'09'!A171</f>
        <v>22400-A07</v>
      </c>
      <c r="C477" s="182" t="str">
        <f>IFERROR(LEFT(IFERROR(INDEX(Sheet5!$C$2:$C$1300,MATCH($A477,Sheet5!$A$2:$A$1300,0)),"-"),FIND(",",IFERROR(INDEX(Sheet5!$C$2:$C$1300,MATCH($A477,Sheet5!$A$2:$A$1300,0)),"-"),1)-1),IFERROR(INDEX(Sheet5!$C$2:$C$1300,MATCH($A477,Sheet5!$A$2:$A$1300,0)),"-"))</f>
        <v xml:space="preserve">General Expenses-25 Franklin St                             </v>
      </c>
      <c r="D477" s="206">
        <f>IFERROR(INDEX(Lookup!$BG$9:$BG$3000,MATCH($A477,Lookup!$A$9:$A$3000,0)),0)</f>
        <v>0</v>
      </c>
      <c r="E477" s="206">
        <f>IFERROR(INDEX(Lookup!$BF$9:$BF$3000,MATCH($A477,Lookup!$A$9:$A$3000,0)),0)</f>
        <v>0</v>
      </c>
      <c r="F477" s="206">
        <f>IFERROR(INDEX(Lookup!$BE$9:$BE$3000,MATCH($A477,Lookup!$A$9:$A$3000,0)),0)</f>
        <v>0</v>
      </c>
      <c r="G477" s="207"/>
      <c r="H477" s="207"/>
      <c r="I477" s="206">
        <f>IFERROR(INDEX(Lookup!$BJ$9:$BJ$3000,MATCH($A477,Lookup!$A$9:$A$3000,0)),0)</f>
        <v>181.82</v>
      </c>
      <c r="J477" s="206">
        <f>IFERROR(INDEX(Lookup!$BI$9:$BI$3000,MATCH($A477,Lookup!$A$9:$A$3000,0)),0)</f>
        <v>0</v>
      </c>
      <c r="K477" s="206">
        <f>IFERROR(INDEX(Lookup!$BH$9:$BH$3000,MATCH($A477,Lookup!$A$9:$A$3000,0)),0)</f>
        <v>0</v>
      </c>
      <c r="L477" s="206">
        <f t="shared" si="23"/>
        <v>0</v>
      </c>
      <c r="O477" s="182">
        <f t="shared" si="24"/>
        <v>1</v>
      </c>
    </row>
    <row r="478" spans="1:15" x14ac:dyDescent="0.2">
      <c r="A478" s="182" t="str">
        <f>+'09'!A172</f>
        <v>22400-A08</v>
      </c>
      <c r="C478" s="182" t="str">
        <f>IFERROR(LEFT(IFERROR(INDEX(Sheet5!$C$2:$C$1300,MATCH($A478,Sheet5!$A$2:$A$1300,0)),"-"),FIND(",",IFERROR(INDEX(Sheet5!$C$2:$C$1300,MATCH($A478,Sheet5!$A$2:$A$1300,0)),"-"),1)-1),IFERROR(INDEX(Sheet5!$C$2:$C$1300,MATCH($A478,Sheet5!$A$2:$A$1300,0)),"-"))</f>
        <v xml:space="preserve">General Expenses-23 Frankin St                              </v>
      </c>
      <c r="D478" s="206">
        <f>IFERROR(INDEX(Lookup!$BG$9:$BG$3000,MATCH($A478,Lookup!$A$9:$A$3000,0)),0)</f>
        <v>0</v>
      </c>
      <c r="E478" s="206">
        <f>IFERROR(INDEX(Lookup!$BF$9:$BF$3000,MATCH($A478,Lookup!$A$9:$A$3000,0)),0)</f>
        <v>0</v>
      </c>
      <c r="F478" s="206">
        <f>IFERROR(INDEX(Lookup!$BE$9:$BE$3000,MATCH($A478,Lookup!$A$9:$A$3000,0)),0)</f>
        <v>0</v>
      </c>
      <c r="G478" s="207"/>
      <c r="H478" s="207"/>
      <c r="I478" s="206">
        <f>IFERROR(INDEX(Lookup!$BJ$9:$BJ$3000,MATCH($A478,Lookup!$A$9:$A$3000,0)),0)</f>
        <v>0</v>
      </c>
      <c r="J478" s="206">
        <f>IFERROR(INDEX(Lookup!$BI$9:$BI$3000,MATCH($A478,Lookup!$A$9:$A$3000,0)),0)</f>
        <v>0</v>
      </c>
      <c r="K478" s="206">
        <f>IFERROR(INDEX(Lookup!$BH$9:$BH$3000,MATCH($A478,Lookup!$A$9:$A$3000,0)),0)</f>
        <v>0</v>
      </c>
      <c r="L478" s="206">
        <f t="shared" si="23"/>
        <v>0</v>
      </c>
      <c r="O478" s="182">
        <f t="shared" si="24"/>
        <v>1</v>
      </c>
    </row>
    <row r="479" spans="1:15" x14ac:dyDescent="0.2">
      <c r="A479" s="182" t="str">
        <f>+'09'!A173</f>
        <v>22400-A09</v>
      </c>
      <c r="C479" s="182" t="str">
        <f>IFERROR(LEFT(IFERROR(INDEX(Sheet5!$C$2:$C$1300,MATCH($A479,Sheet5!$A$2:$A$1300,0)),"-"),FIND(",",IFERROR(INDEX(Sheet5!$C$2:$C$1300,MATCH($A479,Sheet5!$A$2:$A$1300,0)),"-"),1)-1),IFERROR(INDEX(Sheet5!$C$2:$C$1300,MATCH($A479,Sheet5!$A$2:$A$1300,0)),"-"))</f>
        <v xml:space="preserve">General Expenses-11 Franklin St                             </v>
      </c>
      <c r="D479" s="206">
        <f>IFERROR(INDEX(Lookup!$BG$9:$BG$3000,MATCH($A479,Lookup!$A$9:$A$3000,0)),0)</f>
        <v>0</v>
      </c>
      <c r="E479" s="206">
        <f>IFERROR(INDEX(Lookup!$BF$9:$BF$3000,MATCH($A479,Lookup!$A$9:$A$3000,0)),0)</f>
        <v>0</v>
      </c>
      <c r="F479" s="206">
        <f>IFERROR(INDEX(Lookup!$BE$9:$BE$3000,MATCH($A479,Lookup!$A$9:$A$3000,0)),0)</f>
        <v>0</v>
      </c>
      <c r="G479" s="207"/>
      <c r="H479" s="207"/>
      <c r="I479" s="206">
        <f>IFERROR(INDEX(Lookup!$BJ$9:$BJ$3000,MATCH($A479,Lookup!$A$9:$A$3000,0)),0)</f>
        <v>0</v>
      </c>
      <c r="J479" s="206">
        <f>IFERROR(INDEX(Lookup!$BI$9:$BI$3000,MATCH($A479,Lookup!$A$9:$A$3000,0)),0)</f>
        <v>0</v>
      </c>
      <c r="K479" s="206">
        <f>IFERROR(INDEX(Lookup!$BH$9:$BH$3000,MATCH($A479,Lookup!$A$9:$A$3000,0)),0)</f>
        <v>0</v>
      </c>
      <c r="L479" s="206">
        <f t="shared" si="23"/>
        <v>0</v>
      </c>
      <c r="O479" s="182">
        <f t="shared" si="24"/>
        <v>1</v>
      </c>
    </row>
    <row r="480" spans="1:15" x14ac:dyDescent="0.2">
      <c r="A480" s="182" t="str">
        <f>+'09'!A174</f>
        <v>22400-A10</v>
      </c>
      <c r="C480" s="182" t="str">
        <f>IFERROR(LEFT(IFERROR(INDEX(Sheet5!$C$2:$C$1300,MATCH($A480,Sheet5!$A$2:$A$1300,0)),"-"),FIND(",",IFERROR(INDEX(Sheet5!$C$2:$C$1300,MATCH($A480,Sheet5!$A$2:$A$1300,0)),"-"),1)-1),IFERROR(INDEX(Sheet5!$C$2:$C$1300,MATCH($A480,Sheet5!$A$2:$A$1300,0)),"-"))</f>
        <v xml:space="preserve">General Expenses-15 Franklin St                             </v>
      </c>
      <c r="D480" s="206">
        <f>IFERROR(INDEX(Lookup!$BG$9:$BG$3000,MATCH($A480,Lookup!$A$9:$A$3000,0)),0)</f>
        <v>0</v>
      </c>
      <c r="E480" s="206">
        <f>IFERROR(INDEX(Lookup!$BF$9:$BF$3000,MATCH($A480,Lookup!$A$9:$A$3000,0)),0)</f>
        <v>0</v>
      </c>
      <c r="F480" s="206">
        <f>IFERROR(INDEX(Lookup!$BE$9:$BE$3000,MATCH($A480,Lookup!$A$9:$A$3000,0)),0)</f>
        <v>0</v>
      </c>
      <c r="G480" s="207"/>
      <c r="H480" s="207"/>
      <c r="I480" s="206">
        <f>IFERROR(INDEX(Lookup!$BJ$9:$BJ$3000,MATCH($A480,Lookup!$A$9:$A$3000,0)),0)</f>
        <v>0</v>
      </c>
      <c r="J480" s="206">
        <f>IFERROR(INDEX(Lookup!$BI$9:$BI$3000,MATCH($A480,Lookup!$A$9:$A$3000,0)),0)</f>
        <v>0</v>
      </c>
      <c r="K480" s="206">
        <f>IFERROR(INDEX(Lookup!$BH$9:$BH$3000,MATCH($A480,Lookup!$A$9:$A$3000,0)),0)</f>
        <v>110.95</v>
      </c>
      <c r="L480" s="206">
        <f t="shared" si="23"/>
        <v>110.95</v>
      </c>
      <c r="O480" s="182">
        <f t="shared" si="24"/>
        <v>1</v>
      </c>
    </row>
    <row r="481" spans="1:15" x14ac:dyDescent="0.2">
      <c r="A481" s="182" t="str">
        <f>+'09'!A175</f>
        <v>22400-A11</v>
      </c>
      <c r="C481" s="182" t="str">
        <f>IFERROR(LEFT(IFERROR(INDEX(Sheet5!$C$2:$C$1300,MATCH($A481,Sheet5!$A$2:$A$1300,0)),"-"),FIND(",",IFERROR(INDEX(Sheet5!$C$2:$C$1300,MATCH($A481,Sheet5!$A$2:$A$1300,0)),"-"),1)-1),IFERROR(INDEX(Sheet5!$C$2:$C$1300,MATCH($A481,Sheet5!$A$2:$A$1300,0)),"-"))</f>
        <v xml:space="preserve">General Expenses-25 Hutt St                                 </v>
      </c>
      <c r="D481" s="206">
        <f>IFERROR(INDEX(Lookup!$BG$9:$BG$3000,MATCH($A481,Lookup!$A$9:$A$3000,0)),0)</f>
        <v>110.95</v>
      </c>
      <c r="E481" s="206">
        <f>IFERROR(INDEX(Lookup!$BF$9:$BF$3000,MATCH($A481,Lookup!$A$9:$A$3000,0)),0)</f>
        <v>78.430000000000007</v>
      </c>
      <c r="F481" s="206">
        <f>IFERROR(INDEX(Lookup!$BE$9:$BE$3000,MATCH($A481,Lookup!$A$9:$A$3000,0)),0)</f>
        <v>110.95</v>
      </c>
      <c r="G481" s="207"/>
      <c r="H481" s="207"/>
      <c r="I481" s="206">
        <f>IFERROR(INDEX(Lookup!$BJ$9:$BJ$3000,MATCH($A481,Lookup!$A$9:$A$3000,0)),0)</f>
        <v>2154.38</v>
      </c>
      <c r="J481" s="206">
        <f>IFERROR(INDEX(Lookup!$BI$9:$BI$3000,MATCH($A481,Lookup!$A$9:$A$3000,0)),0)</f>
        <v>973.68000000000029</v>
      </c>
      <c r="K481" s="206">
        <f>IFERROR(INDEX(Lookup!$BH$9:$BH$3000,MATCH($A481,Lookup!$A$9:$A$3000,0)),0)</f>
        <v>1957.4100000000003</v>
      </c>
      <c r="L481" s="206">
        <f t="shared" si="23"/>
        <v>983.73</v>
      </c>
      <c r="O481" s="182">
        <f t="shared" si="24"/>
        <v>1</v>
      </c>
    </row>
    <row r="482" spans="1:15" x14ac:dyDescent="0.2">
      <c r="A482" s="182" t="str">
        <f>+'09'!A176</f>
        <v>22400-A12</v>
      </c>
      <c r="C482" s="182" t="str">
        <f>IFERROR(LEFT(IFERROR(INDEX(Sheet5!$C$2:$C$1300,MATCH($A482,Sheet5!$A$2:$A$1300,0)),"-"),FIND(",",IFERROR(INDEX(Sheet5!$C$2:$C$1300,MATCH($A482,Sheet5!$A$2:$A$1300,0)),"-"),1)-1),IFERROR(INDEX(Sheet5!$C$2:$C$1300,MATCH($A482,Sheet5!$A$2:$A$1300,0)),"-"))</f>
        <v xml:space="preserve">General Expenses-A27 188 Carrington                         </v>
      </c>
      <c r="D482" s="206">
        <f>IFERROR(INDEX(Lookup!$BG$9:$BG$3000,MATCH($A482,Lookup!$A$9:$A$3000,0)),0)</f>
        <v>0</v>
      </c>
      <c r="E482" s="206">
        <f>IFERROR(INDEX(Lookup!$BF$9:$BF$3000,MATCH($A482,Lookup!$A$9:$A$3000,0)),0)</f>
        <v>0</v>
      </c>
      <c r="F482" s="206">
        <f>IFERROR(INDEX(Lookup!$BE$9:$BE$3000,MATCH($A482,Lookup!$A$9:$A$3000,0)),0)</f>
        <v>0</v>
      </c>
      <c r="G482" s="207"/>
      <c r="H482" s="207"/>
      <c r="I482" s="206">
        <f>IFERROR(INDEX(Lookup!$BJ$9:$BJ$3000,MATCH($A482,Lookup!$A$9:$A$3000,0)),0)</f>
        <v>0</v>
      </c>
      <c r="J482" s="206">
        <f>IFERROR(INDEX(Lookup!$BI$9:$BI$3000,MATCH($A482,Lookup!$A$9:$A$3000,0)),0)</f>
        <v>0</v>
      </c>
      <c r="K482" s="206">
        <f>IFERROR(INDEX(Lookup!$BH$9:$BH$3000,MATCH($A482,Lookup!$A$9:$A$3000,0)),0)</f>
        <v>0</v>
      </c>
      <c r="L482" s="206">
        <f t="shared" si="23"/>
        <v>0</v>
      </c>
      <c r="O482" s="182">
        <f t="shared" si="24"/>
        <v>1</v>
      </c>
    </row>
    <row r="483" spans="1:15" x14ac:dyDescent="0.2">
      <c r="A483" s="182" t="str">
        <f>+'09'!A177</f>
        <v>22400-A13</v>
      </c>
      <c r="C483" s="182" t="str">
        <f>IFERROR(LEFT(IFERROR(INDEX(Sheet5!$C$2:$C$1300,MATCH($A483,Sheet5!$A$2:$A$1300,0)),"-"),FIND(",",IFERROR(INDEX(Sheet5!$C$2:$C$1300,MATCH($A483,Sheet5!$A$2:$A$1300,0)),"-"),1)-1),IFERROR(INDEX(Sheet5!$C$2:$C$1300,MATCH($A483,Sheet5!$A$2:$A$1300,0)),"-"))</f>
        <v xml:space="preserve">General Expenses-B25 188 Carrington                         </v>
      </c>
      <c r="D483" s="206">
        <f>IFERROR(INDEX(Lookup!$BG$9:$BG$3000,MATCH($A483,Lookup!$A$9:$A$3000,0)),0)</f>
        <v>0</v>
      </c>
      <c r="E483" s="206">
        <f>IFERROR(INDEX(Lookup!$BF$9:$BF$3000,MATCH($A483,Lookup!$A$9:$A$3000,0)),0)</f>
        <v>0</v>
      </c>
      <c r="F483" s="206">
        <f>IFERROR(INDEX(Lookup!$BE$9:$BE$3000,MATCH($A483,Lookup!$A$9:$A$3000,0)),0)</f>
        <v>0</v>
      </c>
      <c r="G483" s="207"/>
      <c r="H483" s="207"/>
      <c r="I483" s="206">
        <f>IFERROR(INDEX(Lookup!$BJ$9:$BJ$3000,MATCH($A483,Lookup!$A$9:$A$3000,0)),0)</f>
        <v>0</v>
      </c>
      <c r="J483" s="206">
        <f>IFERROR(INDEX(Lookup!$BI$9:$BI$3000,MATCH($A483,Lookup!$A$9:$A$3000,0)),0)</f>
        <v>0</v>
      </c>
      <c r="K483" s="206">
        <f>IFERROR(INDEX(Lookup!$BH$9:$BH$3000,MATCH($A483,Lookup!$A$9:$A$3000,0)),0)</f>
        <v>0</v>
      </c>
      <c r="L483" s="206">
        <f t="shared" si="23"/>
        <v>0</v>
      </c>
      <c r="O483" s="182">
        <f t="shared" si="24"/>
        <v>1</v>
      </c>
    </row>
    <row r="484" spans="1:15" x14ac:dyDescent="0.2">
      <c r="A484" s="182" t="str">
        <f>+'09'!A178</f>
        <v>22400-A14</v>
      </c>
      <c r="C484" s="182" t="str">
        <f>IFERROR(LEFT(IFERROR(INDEX(Sheet5!$C$2:$C$1300,MATCH($A484,Sheet5!$A$2:$A$1300,0)),"-"),FIND(",",IFERROR(INDEX(Sheet5!$C$2:$C$1300,MATCH($A484,Sheet5!$A$2:$A$1300,0)),"-"),1)-1),IFERROR(INDEX(Sheet5!$C$2:$C$1300,MATCH($A484,Sheet5!$A$2:$A$1300,0)),"-"))</f>
        <v xml:space="preserve">General Expenses-120 Queen Road                             </v>
      </c>
      <c r="D484" s="206">
        <f>IFERROR(INDEX(Lookup!$BG$9:$BG$3000,MATCH($A484,Lookup!$A$9:$A$3000,0)),0)</f>
        <v>0</v>
      </c>
      <c r="E484" s="206">
        <f>IFERROR(INDEX(Lookup!$BF$9:$BF$3000,MATCH($A484,Lookup!$A$9:$A$3000,0)),0)</f>
        <v>0</v>
      </c>
      <c r="F484" s="206">
        <f>IFERROR(INDEX(Lookup!$BE$9:$BE$3000,MATCH($A484,Lookup!$A$9:$A$3000,0)),0)</f>
        <v>0</v>
      </c>
      <c r="G484" s="207"/>
      <c r="H484" s="207"/>
      <c r="I484" s="206">
        <f>IFERROR(INDEX(Lookup!$BJ$9:$BJ$3000,MATCH($A484,Lookup!$A$9:$A$3000,0)),0)</f>
        <v>0</v>
      </c>
      <c r="J484" s="206">
        <f>IFERROR(INDEX(Lookup!$BI$9:$BI$3000,MATCH($A484,Lookup!$A$9:$A$3000,0)),0)</f>
        <v>0</v>
      </c>
      <c r="K484" s="206">
        <f>IFERROR(INDEX(Lookup!$BH$9:$BH$3000,MATCH($A484,Lookup!$A$9:$A$3000,0)),0)</f>
        <v>0</v>
      </c>
      <c r="L484" s="206">
        <f t="shared" si="23"/>
        <v>0</v>
      </c>
      <c r="O484" s="182">
        <f t="shared" si="24"/>
        <v>1</v>
      </c>
    </row>
    <row r="485" spans="1:15" x14ac:dyDescent="0.2">
      <c r="A485" s="182" t="str">
        <f>+'09'!A179</f>
        <v>22400-A15</v>
      </c>
      <c r="C485" s="182" t="str">
        <f>IFERROR(LEFT(IFERROR(INDEX(Sheet5!$C$2:$C$1300,MATCH($A485,Sheet5!$A$2:$A$1300,0)),"-"),FIND(",",IFERROR(INDEX(Sheet5!$C$2:$C$1300,MATCH($A485,Sheet5!$A$2:$A$1300,0)),"-"),1)-1),IFERROR(INDEX(Sheet5!$C$2:$C$1300,MATCH($A485,Sheet5!$A$2:$A$1300,0)),"-"))</f>
        <v xml:space="preserve">General Expenses-236 Queen Road                             </v>
      </c>
      <c r="D485" s="206">
        <f>IFERROR(INDEX(Lookup!$BG$9:$BG$3000,MATCH($A485,Lookup!$A$9:$A$3000,0)),0)</f>
        <v>0</v>
      </c>
      <c r="E485" s="206">
        <f>IFERROR(INDEX(Lookup!$BF$9:$BF$3000,MATCH($A485,Lookup!$A$9:$A$3000,0)),0)</f>
        <v>0</v>
      </c>
      <c r="F485" s="206">
        <f>IFERROR(INDEX(Lookup!$BE$9:$BE$3000,MATCH($A485,Lookup!$A$9:$A$3000,0)),0)</f>
        <v>0</v>
      </c>
      <c r="G485" s="207"/>
      <c r="H485" s="207"/>
      <c r="I485" s="206">
        <f>IFERROR(INDEX(Lookup!$BJ$9:$BJ$3000,MATCH($A485,Lookup!$A$9:$A$3000,0)),0)</f>
        <v>0</v>
      </c>
      <c r="J485" s="206">
        <f>IFERROR(INDEX(Lookup!$BI$9:$BI$3000,MATCH($A485,Lookup!$A$9:$A$3000,0)),0)</f>
        <v>0</v>
      </c>
      <c r="K485" s="206">
        <f>IFERROR(INDEX(Lookup!$BH$9:$BH$3000,MATCH($A485,Lookup!$A$9:$A$3000,0)),0)</f>
        <v>0</v>
      </c>
      <c r="L485" s="206">
        <f t="shared" si="23"/>
        <v>0</v>
      </c>
      <c r="O485" s="182">
        <f t="shared" si="24"/>
        <v>1</v>
      </c>
    </row>
    <row r="486" spans="1:15" x14ac:dyDescent="0.2">
      <c r="A486" s="182" t="str">
        <f>+'09'!A180</f>
        <v>22400-A16</v>
      </c>
      <c r="C486" s="182" t="str">
        <f>IFERROR(LEFT(IFERROR(INDEX(Sheet5!$C$2:$C$1300,MATCH($A486,Sheet5!$A$2:$A$1300,0)),"-"),FIND(",",IFERROR(INDEX(Sheet5!$C$2:$C$1300,MATCH($A486,Sheet5!$A$2:$A$1300,0)),"-"),1)-1),IFERROR(INDEX(Sheet5!$C$2:$C$1300,MATCH($A486,Sheet5!$A$2:$A$1300,0)),"-"))</f>
        <v xml:space="preserve">General Expenses-534 Queen Road                             </v>
      </c>
      <c r="D486" s="206">
        <f>IFERROR(INDEX(Lookup!$BG$9:$BG$3000,MATCH($A486,Lookup!$A$9:$A$3000,0)),0)</f>
        <v>0</v>
      </c>
      <c r="E486" s="206">
        <f>IFERROR(INDEX(Lookup!$BF$9:$BF$3000,MATCH($A486,Lookup!$A$9:$A$3000,0)),0)</f>
        <v>0</v>
      </c>
      <c r="F486" s="206">
        <f>IFERROR(INDEX(Lookup!$BE$9:$BE$3000,MATCH($A486,Lookup!$A$9:$A$3000,0)),0)</f>
        <v>0</v>
      </c>
      <c r="G486" s="207"/>
      <c r="H486" s="207"/>
      <c r="I486" s="206">
        <f>IFERROR(INDEX(Lookup!$BJ$9:$BJ$3000,MATCH($A486,Lookup!$A$9:$A$3000,0)),0)</f>
        <v>0</v>
      </c>
      <c r="J486" s="206">
        <f>IFERROR(INDEX(Lookup!$BI$9:$BI$3000,MATCH($A486,Lookup!$A$9:$A$3000,0)),0)</f>
        <v>0</v>
      </c>
      <c r="K486" s="206">
        <f>IFERROR(INDEX(Lookup!$BH$9:$BH$3000,MATCH($A486,Lookup!$A$9:$A$3000,0)),0)</f>
        <v>0</v>
      </c>
      <c r="L486" s="206">
        <f t="shared" si="23"/>
        <v>0</v>
      </c>
      <c r="O486" s="182">
        <f t="shared" si="24"/>
        <v>1</v>
      </c>
    </row>
    <row r="487" spans="1:15" x14ac:dyDescent="0.2">
      <c r="A487" s="182" t="str">
        <f>+'09'!A181</f>
        <v>22480-A11</v>
      </c>
      <c r="C487" s="182" t="str">
        <f>IFERROR(LEFT(IFERROR(INDEX(Sheet5!$C$2:$C$1300,MATCH($A487,Sheet5!$A$2:$A$1300,0)),"-"),FIND(",",IFERROR(INDEX(Sheet5!$C$2:$C$1300,MATCH($A487,Sheet5!$A$2:$A$1300,0)),"-"),1)-1),IFERROR(INDEX(Sheet5!$C$2:$C$1300,MATCH($A487,Sheet5!$A$2:$A$1300,0)),"-"))</f>
        <v xml:space="preserve">Insurance - Domestic-25 Hutt St                             </v>
      </c>
      <c r="D487" s="206">
        <f>IFERROR(INDEX(Lookup!$BG$9:$BG$3000,MATCH($A487,Lookup!$A$9:$A$3000,0)),0)</f>
        <v>268.36</v>
      </c>
      <c r="E487" s="206">
        <f>IFERROR(INDEX(Lookup!$BF$9:$BF$3000,MATCH($A487,Lookup!$A$9:$A$3000,0)),0)</f>
        <v>276.22000000000003</v>
      </c>
      <c r="F487" s="206">
        <f>IFERROR(INDEX(Lookup!$BE$9:$BE$3000,MATCH($A487,Lookup!$A$9:$A$3000,0)),0)</f>
        <v>291.27999999999997</v>
      </c>
      <c r="G487" s="207"/>
      <c r="H487" s="207"/>
      <c r="I487" s="206">
        <f>IFERROR(INDEX(Lookup!$BJ$9:$BJ$3000,MATCH($A487,Lookup!$A$9:$A$3000,0)),0)</f>
        <v>3139.77</v>
      </c>
      <c r="J487" s="206">
        <f>IFERROR(INDEX(Lookup!$BI$9:$BI$3000,MATCH($A487,Lookup!$A$9:$A$3000,0)),0)</f>
        <v>3306.7800000000016</v>
      </c>
      <c r="K487" s="206">
        <f>IFERROR(INDEX(Lookup!$BH$9:$BH$3000,MATCH($A487,Lookup!$A$9:$A$3000,0)),0)</f>
        <v>3249.17</v>
      </c>
      <c r="L487" s="206">
        <f t="shared" si="23"/>
        <v>-57.610000000001492</v>
      </c>
      <c r="O487" s="182">
        <f t="shared" si="24"/>
        <v>1</v>
      </c>
    </row>
    <row r="488" spans="1:15" x14ac:dyDescent="0.2">
      <c r="A488" s="182" t="str">
        <f>+'09'!A182</f>
        <v>22480-A12</v>
      </c>
      <c r="C488" s="182" t="str">
        <f>IFERROR(LEFT(IFERROR(INDEX(Sheet5!$C$2:$C$1300,MATCH($A488,Sheet5!$A$2:$A$1300,0)),"-"),FIND(",",IFERROR(INDEX(Sheet5!$C$2:$C$1300,MATCH($A488,Sheet5!$A$2:$A$1300,0)),"-"),1)-1),IFERROR(INDEX(Sheet5!$C$2:$C$1300,MATCH($A488,Sheet5!$A$2:$A$1300,0)),"-"))</f>
        <v xml:space="preserve">Insurance - Domestic-A27 188 Carrington                     </v>
      </c>
      <c r="D488" s="206">
        <f>IFERROR(INDEX(Lookup!$BG$9:$BG$3000,MATCH($A488,Lookup!$A$9:$A$3000,0)),0)</f>
        <v>0</v>
      </c>
      <c r="E488" s="206">
        <f>IFERROR(INDEX(Lookup!$BF$9:$BF$3000,MATCH($A488,Lookup!$A$9:$A$3000,0)),0)</f>
        <v>0</v>
      </c>
      <c r="F488" s="206">
        <f>IFERROR(INDEX(Lookup!$BE$9:$BE$3000,MATCH($A488,Lookup!$A$9:$A$3000,0)),0)</f>
        <v>0</v>
      </c>
      <c r="G488" s="207"/>
      <c r="H488" s="207"/>
      <c r="I488" s="206">
        <f>IFERROR(INDEX(Lookup!$BJ$9:$BJ$3000,MATCH($A488,Lookup!$A$9:$A$3000,0)),0)</f>
        <v>0</v>
      </c>
      <c r="J488" s="206">
        <f>IFERROR(INDEX(Lookup!$BI$9:$BI$3000,MATCH($A488,Lookup!$A$9:$A$3000,0)),0)</f>
        <v>0</v>
      </c>
      <c r="K488" s="206">
        <f>IFERROR(INDEX(Lookup!$BH$9:$BH$3000,MATCH($A488,Lookup!$A$9:$A$3000,0)),0)</f>
        <v>0</v>
      </c>
      <c r="L488" s="206">
        <f t="shared" si="23"/>
        <v>0</v>
      </c>
      <c r="O488" s="182">
        <f t="shared" si="24"/>
        <v>1</v>
      </c>
    </row>
    <row r="489" spans="1:15" x14ac:dyDescent="0.2">
      <c r="A489" s="182" t="str">
        <f>+'09'!A183</f>
        <v>22480-A13</v>
      </c>
      <c r="C489" s="182" t="str">
        <f>IFERROR(LEFT(IFERROR(INDEX(Sheet5!$C$2:$C$1300,MATCH($A489,Sheet5!$A$2:$A$1300,0)),"-"),FIND(",",IFERROR(INDEX(Sheet5!$C$2:$C$1300,MATCH($A489,Sheet5!$A$2:$A$1300,0)),"-"),1)-1),IFERROR(INDEX(Sheet5!$C$2:$C$1300,MATCH($A489,Sheet5!$A$2:$A$1300,0)),"-"))</f>
        <v xml:space="preserve">Insurance - Domestic-B25 188 Carrington                     </v>
      </c>
      <c r="D489" s="206">
        <f>IFERROR(INDEX(Lookup!$BG$9:$BG$3000,MATCH($A489,Lookup!$A$9:$A$3000,0)),0)</f>
        <v>0</v>
      </c>
      <c r="E489" s="206">
        <f>IFERROR(INDEX(Lookup!$BF$9:$BF$3000,MATCH($A489,Lookup!$A$9:$A$3000,0)),0)</f>
        <v>0</v>
      </c>
      <c r="F489" s="206">
        <f>IFERROR(INDEX(Lookup!$BE$9:$BE$3000,MATCH($A489,Lookup!$A$9:$A$3000,0)),0)</f>
        <v>0</v>
      </c>
      <c r="G489" s="207"/>
      <c r="H489" s="207"/>
      <c r="I489" s="206">
        <f>IFERROR(INDEX(Lookup!$BJ$9:$BJ$3000,MATCH($A489,Lookup!$A$9:$A$3000,0)),0)</f>
        <v>0</v>
      </c>
      <c r="J489" s="206">
        <f>IFERROR(INDEX(Lookup!$BI$9:$BI$3000,MATCH($A489,Lookup!$A$9:$A$3000,0)),0)</f>
        <v>0</v>
      </c>
      <c r="K489" s="206">
        <f>IFERROR(INDEX(Lookup!$BH$9:$BH$3000,MATCH($A489,Lookup!$A$9:$A$3000,0)),0)</f>
        <v>0</v>
      </c>
      <c r="L489" s="206">
        <f t="shared" si="23"/>
        <v>0</v>
      </c>
      <c r="O489" s="182">
        <f t="shared" si="24"/>
        <v>1</v>
      </c>
    </row>
    <row r="490" spans="1:15" x14ac:dyDescent="0.2">
      <c r="A490" s="182" t="str">
        <f>+'09'!A184</f>
        <v>22500-A01</v>
      </c>
      <c r="C490" s="182" t="str">
        <f>IFERROR(LEFT(IFERROR(INDEX(Sheet5!$C$2:$C$1300,MATCH($A490,Sheet5!$A$2:$A$1300,0)),"-"),FIND(",",IFERROR(INDEX(Sheet5!$C$2:$C$1300,MATCH($A490,Sheet5!$A$2:$A$1300,0)),"-"),1)-1),IFERROR(INDEX(Sheet5!$C$2:$C$1300,MATCH($A490,Sheet5!$A$2:$A$1300,0)),"-"))</f>
        <v xml:space="preserve">Insurance - ISR-6 Circuit Dr                                </v>
      </c>
      <c r="D490" s="206">
        <f>IFERROR(INDEX(Lookup!$BG$9:$BG$3000,MATCH($A490,Lookup!$A$9:$A$3000,0)),0)</f>
        <v>479.96</v>
      </c>
      <c r="E490" s="206">
        <f>IFERROR(INDEX(Lookup!$BF$9:$BF$3000,MATCH($A490,Lookup!$A$9:$A$3000,0)),0)</f>
        <v>484.6</v>
      </c>
      <c r="F490" s="206">
        <f>IFERROR(INDEX(Lookup!$BE$9:$BE$3000,MATCH($A490,Lookup!$A$9:$A$3000,0)),0)</f>
        <v>507.02</v>
      </c>
      <c r="G490" s="207"/>
      <c r="H490" s="207"/>
      <c r="I490" s="206">
        <f>IFERROR(INDEX(Lookup!$BJ$9:$BJ$3000,MATCH($A490,Lookup!$A$9:$A$3000,0)),0)</f>
        <v>5193.630000000001</v>
      </c>
      <c r="J490" s="206">
        <f>IFERROR(INDEX(Lookup!$BI$9:$BI$3000,MATCH($A490,Lookup!$A$9:$A$3000,0)),0)</f>
        <v>5810.5600000000013</v>
      </c>
      <c r="K490" s="206">
        <f>IFERROR(INDEX(Lookup!$BH$9:$BH$3000,MATCH($A490,Lookup!$A$9:$A$3000,0)),0)</f>
        <v>5756.7400000000016</v>
      </c>
      <c r="L490" s="206">
        <f t="shared" si="23"/>
        <v>-53.819999999999709</v>
      </c>
      <c r="O490" s="182">
        <f t="shared" si="24"/>
        <v>1</v>
      </c>
    </row>
    <row r="491" spans="1:15" x14ac:dyDescent="0.2">
      <c r="A491" s="182" t="str">
        <f>+'09'!A185</f>
        <v>22500-A02</v>
      </c>
      <c r="C491" s="182" t="str">
        <f>IFERROR(LEFT(IFERROR(INDEX(Sheet5!$C$2:$C$1300,MATCH($A491,Sheet5!$A$2:$A$1300,0)),"-"),FIND(",",IFERROR(INDEX(Sheet5!$C$2:$C$1300,MATCH($A491,Sheet5!$A$2:$A$1300,0)),"-"),1)-1),IFERROR(INDEX(Sheet5!$C$2:$C$1300,MATCH($A491,Sheet5!$A$2:$A$1300,0)),"-"))</f>
        <v xml:space="preserve">Insurance - ISR-200 East Tce                                </v>
      </c>
      <c r="D491" s="206">
        <f>IFERROR(INDEX(Lookup!$BG$9:$BG$3000,MATCH($A491,Lookup!$A$9:$A$3000,0)),0)</f>
        <v>469.33</v>
      </c>
      <c r="E491" s="206">
        <f>IFERROR(INDEX(Lookup!$BF$9:$BF$3000,MATCH($A491,Lookup!$A$9:$A$3000,0)),0)</f>
        <v>473.87</v>
      </c>
      <c r="F491" s="206">
        <f>IFERROR(INDEX(Lookup!$BE$9:$BE$3000,MATCH($A491,Lookup!$A$9:$A$3000,0)),0)</f>
        <v>495.79</v>
      </c>
      <c r="G491" s="207"/>
      <c r="H491" s="207"/>
      <c r="I491" s="206">
        <f>IFERROR(INDEX(Lookup!$BJ$9:$BJ$3000,MATCH($A491,Lookup!$A$9:$A$3000,0)),0)</f>
        <v>5078.62</v>
      </c>
      <c r="J491" s="206">
        <f>IFERROR(INDEX(Lookup!$BI$9:$BI$3000,MATCH($A491,Lookup!$A$9:$A$3000,0)),0)</f>
        <v>5681.9</v>
      </c>
      <c r="K491" s="206">
        <f>IFERROR(INDEX(Lookup!$BH$9:$BH$3000,MATCH($A491,Lookup!$A$9:$A$3000,0)),0)</f>
        <v>5629.26</v>
      </c>
      <c r="L491" s="206">
        <f t="shared" si="23"/>
        <v>-52.639999999999418</v>
      </c>
      <c r="O491" s="182">
        <f t="shared" si="24"/>
        <v>1</v>
      </c>
    </row>
    <row r="492" spans="1:15" x14ac:dyDescent="0.2">
      <c r="A492" s="182" t="str">
        <f>+'09'!A186</f>
        <v>22500-A03</v>
      </c>
      <c r="C492" s="182" t="str">
        <f>IFERROR(LEFT(IFERROR(INDEX(Sheet5!$C$2:$C$1300,MATCH($A492,Sheet5!$A$2:$A$1300,0)),"-"),FIND(",",IFERROR(INDEX(Sheet5!$C$2:$C$1300,MATCH($A492,Sheet5!$A$2:$A$1300,0)),"-"),1)-1),IFERROR(INDEX(Sheet5!$C$2:$C$1300,MATCH($A492,Sheet5!$A$2:$A$1300,0)),"-"))</f>
        <v xml:space="preserve">Insurance - ISR-33 Franklin St                              </v>
      </c>
      <c r="D492" s="206">
        <f>IFERROR(INDEX(Lookup!$BG$9:$BG$3000,MATCH($A492,Lookup!$A$9:$A$3000,0)),0)</f>
        <v>1608.54</v>
      </c>
      <c r="E492" s="206">
        <f>IFERROR(INDEX(Lookup!$BF$9:$BF$3000,MATCH($A492,Lookup!$A$9:$A$3000,0)),0)</f>
        <v>1624.12</v>
      </c>
      <c r="F492" s="206">
        <f>IFERROR(INDEX(Lookup!$BE$9:$BE$3000,MATCH($A492,Lookup!$A$9:$A$3000,0)),0)</f>
        <v>1699.24</v>
      </c>
      <c r="G492" s="207"/>
      <c r="H492" s="207"/>
      <c r="I492" s="206">
        <f>IFERROR(INDEX(Lookup!$BJ$9:$BJ$3000,MATCH($A492,Lookup!$A$9:$A$3000,0)),0)</f>
        <v>17406.079999999998</v>
      </c>
      <c r="J492" s="206">
        <f>IFERROR(INDEX(Lookup!$BI$9:$BI$3000,MATCH($A492,Lookup!$A$9:$A$3000,0)),0)</f>
        <v>19473.859999999993</v>
      </c>
      <c r="K492" s="206">
        <f>IFERROR(INDEX(Lookup!$BH$9:$BH$3000,MATCH($A492,Lookup!$A$9:$A$3000,0)),0)</f>
        <v>19293.29</v>
      </c>
      <c r="L492" s="206">
        <f t="shared" si="23"/>
        <v>-180.56999999999243</v>
      </c>
      <c r="O492" s="182">
        <f t="shared" si="24"/>
        <v>1</v>
      </c>
    </row>
    <row r="493" spans="1:15" x14ac:dyDescent="0.2">
      <c r="A493" s="182" t="str">
        <f>+'09'!A187</f>
        <v>22500-A04</v>
      </c>
      <c r="C493" s="182" t="str">
        <f>IFERROR(LEFT(IFERROR(INDEX(Sheet5!$C$2:$C$1300,MATCH($A493,Sheet5!$A$2:$A$1300,0)),"-"),FIND(",",IFERROR(INDEX(Sheet5!$C$2:$C$1300,MATCH($A493,Sheet5!$A$2:$A$1300,0)),"-"),1)-1),IFERROR(INDEX(Sheet5!$C$2:$C$1300,MATCH($A493,Sheet5!$A$2:$A$1300,0)),"-"))</f>
        <v xml:space="preserve">Insurance - ISR-174 Fullarton Rd                            </v>
      </c>
      <c r="D493" s="206">
        <f>IFERROR(INDEX(Lookup!$BG$9:$BG$3000,MATCH($A493,Lookup!$A$9:$A$3000,0)),0)</f>
        <v>237.77</v>
      </c>
      <c r="E493" s="206">
        <f>IFERROR(INDEX(Lookup!$BF$9:$BF$3000,MATCH($A493,Lookup!$A$9:$A$3000,0)),0)</f>
        <v>240.07</v>
      </c>
      <c r="F493" s="206">
        <f>IFERROR(INDEX(Lookup!$BE$9:$BE$3000,MATCH($A493,Lookup!$A$9:$A$3000,0)),0)</f>
        <v>251.18</v>
      </c>
      <c r="G493" s="207"/>
      <c r="H493" s="207"/>
      <c r="I493" s="206">
        <f>IFERROR(INDEX(Lookup!$BJ$9:$BJ$3000,MATCH($A493,Lookup!$A$9:$A$3000,0)),0)</f>
        <v>2572.94</v>
      </c>
      <c r="J493" s="206">
        <f>IFERROR(INDEX(Lookup!$BI$9:$BI$3000,MATCH($A493,Lookup!$A$9:$A$3000,0)),0)</f>
        <v>2878.5400000000004</v>
      </c>
      <c r="K493" s="206">
        <f>IFERROR(INDEX(Lookup!$BH$9:$BH$3000,MATCH($A493,Lookup!$A$9:$A$3000,0)),0)</f>
        <v>2851.8899999999994</v>
      </c>
      <c r="L493" s="206">
        <f t="shared" si="23"/>
        <v>-26.650000000001</v>
      </c>
      <c r="O493" s="182">
        <f t="shared" si="24"/>
        <v>1</v>
      </c>
    </row>
    <row r="494" spans="1:15" x14ac:dyDescent="0.2">
      <c r="A494" s="182" t="str">
        <f>+'09'!A188</f>
        <v>22500-A05</v>
      </c>
      <c r="C494" s="182" t="str">
        <f>IFERROR(LEFT(IFERROR(INDEX(Sheet5!$C$2:$C$1300,MATCH($A494,Sheet5!$A$2:$A$1300,0)),"-"),FIND(",",IFERROR(INDEX(Sheet5!$C$2:$C$1300,MATCH($A494,Sheet5!$A$2:$A$1300,0)),"-"),1)-1),IFERROR(INDEX(Sheet5!$C$2:$C$1300,MATCH($A494,Sheet5!$A$2:$A$1300,0)),"-"))</f>
        <v xml:space="preserve">Insurance - ISR-26a Grote St                                </v>
      </c>
      <c r="D494" s="206">
        <f>IFERROR(INDEX(Lookup!$BG$9:$BG$3000,MATCH($A494,Lookup!$A$9:$A$3000,0)),0)</f>
        <v>119.79</v>
      </c>
      <c r="E494" s="206">
        <f>IFERROR(INDEX(Lookup!$BF$9:$BF$3000,MATCH($A494,Lookup!$A$9:$A$3000,0)),0)</f>
        <v>120.95</v>
      </c>
      <c r="F494" s="206">
        <f>IFERROR(INDEX(Lookup!$BE$9:$BE$3000,MATCH($A494,Lookup!$A$9:$A$3000,0)),0)</f>
        <v>126.54</v>
      </c>
      <c r="G494" s="207"/>
      <c r="H494" s="207"/>
      <c r="I494" s="206">
        <f>IFERROR(INDEX(Lookup!$BJ$9:$BJ$3000,MATCH($A494,Lookup!$A$9:$A$3000,0)),0)</f>
        <v>1296.19</v>
      </c>
      <c r="J494" s="206">
        <f>IFERROR(INDEX(Lookup!$BI$9:$BI$3000,MATCH($A494,Lookup!$A$9:$A$3000,0)),0)</f>
        <v>1450.2400000000002</v>
      </c>
      <c r="K494" s="206">
        <f>IFERROR(INDEX(Lookup!$BH$9:$BH$3000,MATCH($A494,Lookup!$A$9:$A$3000,0)),0)</f>
        <v>1436.77</v>
      </c>
      <c r="L494" s="206">
        <f t="shared" si="23"/>
        <v>-13.470000000000255</v>
      </c>
      <c r="O494" s="182">
        <f t="shared" si="24"/>
        <v>1</v>
      </c>
    </row>
    <row r="495" spans="1:15" x14ac:dyDescent="0.2">
      <c r="A495" s="182" t="str">
        <f>+'09'!A189</f>
        <v>22500-A06</v>
      </c>
      <c r="C495" s="182" t="str">
        <f>IFERROR(LEFT(IFERROR(INDEX(Sheet5!$C$2:$C$1300,MATCH($A495,Sheet5!$A$2:$A$1300,0)),"-"),FIND(",",IFERROR(INDEX(Sheet5!$C$2:$C$1300,MATCH($A495,Sheet5!$A$2:$A$1300,0)),"-"),1)-1),IFERROR(INDEX(Sheet5!$C$2:$C$1300,MATCH($A495,Sheet5!$A$2:$A$1300,0)),"-"))</f>
        <v xml:space="preserve">Insurance - ISR-31 Franklin St                              </v>
      </c>
      <c r="D495" s="206">
        <f>IFERROR(INDEX(Lookup!$BG$9:$BG$3000,MATCH($A495,Lookup!$A$9:$A$3000,0)),0)</f>
        <v>239.97</v>
      </c>
      <c r="E495" s="206">
        <f>IFERROR(INDEX(Lookup!$BF$9:$BF$3000,MATCH($A495,Lookup!$A$9:$A$3000,0)),0)</f>
        <v>242.29</v>
      </c>
      <c r="F495" s="206">
        <f>IFERROR(INDEX(Lookup!$BE$9:$BE$3000,MATCH($A495,Lookup!$A$9:$A$3000,0)),0)</f>
        <v>253.5</v>
      </c>
      <c r="G495" s="207"/>
      <c r="H495" s="207"/>
      <c r="I495" s="206">
        <f>IFERROR(INDEX(Lookup!$BJ$9:$BJ$3000,MATCH($A495,Lookup!$A$9:$A$3000,0)),0)</f>
        <v>2596.7399999999998</v>
      </c>
      <c r="J495" s="206">
        <f>IFERROR(INDEX(Lookup!$BI$9:$BI$3000,MATCH($A495,Lookup!$A$9:$A$3000,0)),0)</f>
        <v>2905.16</v>
      </c>
      <c r="K495" s="206">
        <f>IFERROR(INDEX(Lookup!$BH$9:$BH$3000,MATCH($A495,Lookup!$A$9:$A$3000,0)),0)</f>
        <v>2878.2700000000004</v>
      </c>
      <c r="L495" s="206">
        <f t="shared" si="23"/>
        <v>-26.889999999999418</v>
      </c>
      <c r="O495" s="182">
        <f t="shared" si="24"/>
        <v>1</v>
      </c>
    </row>
    <row r="496" spans="1:15" x14ac:dyDescent="0.2">
      <c r="A496" s="182" t="str">
        <f>+'09'!A190</f>
        <v>22500-A07</v>
      </c>
      <c r="C496" s="182" t="str">
        <f>IFERROR(LEFT(IFERROR(INDEX(Sheet5!$C$2:$C$1300,MATCH($A496,Sheet5!$A$2:$A$1300,0)),"-"),FIND(",",IFERROR(INDEX(Sheet5!$C$2:$C$1300,MATCH($A496,Sheet5!$A$2:$A$1300,0)),"-"),1)-1),IFERROR(INDEX(Sheet5!$C$2:$C$1300,MATCH($A496,Sheet5!$A$2:$A$1300,0)),"-"))</f>
        <v xml:space="preserve">Insurance - ISR-25 Franklin St                              </v>
      </c>
      <c r="D496" s="206">
        <f>IFERROR(INDEX(Lookup!$BG$9:$BG$3000,MATCH($A496,Lookup!$A$9:$A$3000,0)),0)</f>
        <v>1236.1199999999999</v>
      </c>
      <c r="E496" s="206">
        <f>IFERROR(INDEX(Lookup!$BF$9:$BF$3000,MATCH($A496,Lookup!$A$9:$A$3000,0)),0)</f>
        <v>1248.0899999999999</v>
      </c>
      <c r="F496" s="206">
        <f>IFERROR(INDEX(Lookup!$BE$9:$BE$3000,MATCH($A496,Lookup!$A$9:$A$3000,0)),0)</f>
        <v>1305.83</v>
      </c>
      <c r="G496" s="207"/>
      <c r="H496" s="207"/>
      <c r="I496" s="206">
        <f>IFERROR(INDEX(Lookup!$BJ$9:$BJ$3000,MATCH($A496,Lookup!$A$9:$A$3000,0)),0)</f>
        <v>13376.109999999997</v>
      </c>
      <c r="J496" s="206">
        <f>IFERROR(INDEX(Lookup!$BI$9:$BI$3000,MATCH($A496,Lookup!$A$9:$A$3000,0)),0)</f>
        <v>14965.11</v>
      </c>
      <c r="K496" s="206">
        <f>IFERROR(INDEX(Lookup!$BH$9:$BH$3000,MATCH($A496,Lookup!$A$9:$A$3000,0)),0)</f>
        <v>14826.409999999998</v>
      </c>
      <c r="L496" s="206">
        <f t="shared" si="23"/>
        <v>-138.70000000000255</v>
      </c>
      <c r="O496" s="182">
        <f t="shared" si="24"/>
        <v>1</v>
      </c>
    </row>
    <row r="497" spans="1:15" x14ac:dyDescent="0.2">
      <c r="A497" s="182" t="str">
        <f>+'09'!A191</f>
        <v>22500-A08</v>
      </c>
      <c r="C497" s="182" t="str">
        <f>IFERROR(LEFT(IFERROR(INDEX(Sheet5!$C$2:$C$1300,MATCH($A497,Sheet5!$A$2:$A$1300,0)),"-"),FIND(",",IFERROR(INDEX(Sheet5!$C$2:$C$1300,MATCH($A497,Sheet5!$A$2:$A$1300,0)),"-"),1)-1),IFERROR(INDEX(Sheet5!$C$2:$C$1300,MATCH($A497,Sheet5!$A$2:$A$1300,0)),"-"))</f>
        <v xml:space="preserve">Insurance - ISR-23 Frankin St                               </v>
      </c>
      <c r="D497" s="206">
        <f>IFERROR(INDEX(Lookup!$BG$9:$BG$3000,MATCH($A497,Lookup!$A$9:$A$3000,0)),0)</f>
        <v>35.61</v>
      </c>
      <c r="E497" s="206">
        <f>IFERROR(INDEX(Lookup!$BF$9:$BF$3000,MATCH($A497,Lookup!$A$9:$A$3000,0)),0)</f>
        <v>35.950000000000003</v>
      </c>
      <c r="F497" s="206">
        <f>IFERROR(INDEX(Lookup!$BE$9:$BE$3000,MATCH($A497,Lookup!$A$9:$A$3000,0)),0)</f>
        <v>37.619999999999997</v>
      </c>
      <c r="G497" s="207"/>
      <c r="H497" s="207"/>
      <c r="I497" s="206">
        <f>IFERROR(INDEX(Lookup!$BJ$9:$BJ$3000,MATCH($A497,Lookup!$A$9:$A$3000,0)),0)</f>
        <v>385.35</v>
      </c>
      <c r="J497" s="206">
        <f>IFERROR(INDEX(Lookup!$BI$9:$BI$3000,MATCH($A497,Lookup!$A$9:$A$3000,0)),0)</f>
        <v>431.05999999999995</v>
      </c>
      <c r="K497" s="206">
        <f>IFERROR(INDEX(Lookup!$BH$9:$BH$3000,MATCH($A497,Lookup!$A$9:$A$3000,0)),0)</f>
        <v>427.11</v>
      </c>
      <c r="L497" s="206">
        <f t="shared" si="23"/>
        <v>-3.9499999999999318</v>
      </c>
      <c r="O497" s="182">
        <f t="shared" si="24"/>
        <v>1</v>
      </c>
    </row>
    <row r="498" spans="1:15" x14ac:dyDescent="0.2">
      <c r="A498" s="182" t="str">
        <f>+'09'!A192</f>
        <v>22500-A09</v>
      </c>
      <c r="C498" s="182" t="str">
        <f>IFERROR(LEFT(IFERROR(INDEX(Sheet5!$C$2:$C$1300,MATCH($A498,Sheet5!$A$2:$A$1300,0)),"-"),FIND(",",IFERROR(INDEX(Sheet5!$C$2:$C$1300,MATCH($A498,Sheet5!$A$2:$A$1300,0)),"-"),1)-1),IFERROR(INDEX(Sheet5!$C$2:$C$1300,MATCH($A498,Sheet5!$A$2:$A$1300,0)),"-"))</f>
        <v xml:space="preserve">Insurance - ISR-11 Franklin St                              </v>
      </c>
      <c r="D498" s="206">
        <f>IFERROR(INDEX(Lookup!$BG$9:$BG$3000,MATCH($A498,Lookup!$A$9:$A$3000,0)),0)</f>
        <v>80.14</v>
      </c>
      <c r="E498" s="206">
        <f>IFERROR(INDEX(Lookup!$BF$9:$BF$3000,MATCH($A498,Lookup!$A$9:$A$3000,0)),0)</f>
        <v>79.37</v>
      </c>
      <c r="F498" s="206">
        <f>IFERROR(INDEX(Lookup!$BE$9:$BE$3000,MATCH($A498,Lookup!$A$9:$A$3000,0)),0)</f>
        <v>84.66</v>
      </c>
      <c r="G498" s="207"/>
      <c r="H498" s="207"/>
      <c r="I498" s="206">
        <f>IFERROR(INDEX(Lookup!$BJ$9:$BJ$3000,MATCH($A498,Lookup!$A$9:$A$3000,0)),0)</f>
        <v>867.16</v>
      </c>
      <c r="J498" s="206">
        <f>IFERROR(INDEX(Lookup!$BI$9:$BI$3000,MATCH($A498,Lookup!$A$9:$A$3000,0)),0)</f>
        <v>953.21</v>
      </c>
      <c r="K498" s="206">
        <f>IFERROR(INDEX(Lookup!$BH$9:$BH$3000,MATCH($A498,Lookup!$A$9:$A$3000,0)),0)</f>
        <v>961.21999999999991</v>
      </c>
      <c r="L498" s="206">
        <f t="shared" si="23"/>
        <v>8.0099999999998772</v>
      </c>
      <c r="O498" s="182">
        <f t="shared" si="24"/>
        <v>1</v>
      </c>
    </row>
    <row r="499" spans="1:15" x14ac:dyDescent="0.2">
      <c r="A499" s="182" t="str">
        <f>+'09'!A193</f>
        <v>22500-A10</v>
      </c>
      <c r="C499" s="182" t="str">
        <f>IFERROR(LEFT(IFERROR(INDEX(Sheet5!$C$2:$C$1300,MATCH($A499,Sheet5!$A$2:$A$1300,0)),"-"),FIND(",",IFERROR(INDEX(Sheet5!$C$2:$C$1300,MATCH($A499,Sheet5!$A$2:$A$1300,0)),"-"),1)-1),IFERROR(INDEX(Sheet5!$C$2:$C$1300,MATCH($A499,Sheet5!$A$2:$A$1300,0)),"-"))</f>
        <v xml:space="preserve">Insurance - ISR-15 Franklin St                              </v>
      </c>
      <c r="D499" s="206">
        <f>IFERROR(INDEX(Lookup!$BG$9:$BG$3000,MATCH($A499,Lookup!$A$9:$A$3000,0)),0)</f>
        <v>1082.6199999999999</v>
      </c>
      <c r="E499" s="206">
        <f>IFERROR(INDEX(Lookup!$BF$9:$BF$3000,MATCH($A499,Lookup!$A$9:$A$3000,0)),0)</f>
        <v>1072.28</v>
      </c>
      <c r="F499" s="206">
        <f>IFERROR(INDEX(Lookup!$BE$9:$BE$3000,MATCH($A499,Lookup!$A$9:$A$3000,0)),0)</f>
        <v>1143.67</v>
      </c>
      <c r="G499" s="207"/>
      <c r="H499" s="207"/>
      <c r="I499" s="206">
        <f>IFERROR(INDEX(Lookup!$BJ$9:$BJ$3000,MATCH($A499,Lookup!$A$9:$A$3000,0)),0)</f>
        <v>11715.060000000001</v>
      </c>
      <c r="J499" s="206">
        <f>IFERROR(INDEX(Lookup!$BI$9:$BI$3000,MATCH($A499,Lookup!$A$9:$A$3000,0)),0)</f>
        <v>12877.700000000003</v>
      </c>
      <c r="K499" s="206">
        <f>IFERROR(INDEX(Lookup!$BH$9:$BH$3000,MATCH($A499,Lookup!$A$9:$A$3000,0)),0)</f>
        <v>12985.28</v>
      </c>
      <c r="L499" s="206">
        <f t="shared" si="23"/>
        <v>107.57999999999811</v>
      </c>
      <c r="O499" s="182">
        <f t="shared" si="24"/>
        <v>1</v>
      </c>
    </row>
    <row r="500" spans="1:15" x14ac:dyDescent="0.2">
      <c r="A500" s="182" t="str">
        <f>+'09'!A194</f>
        <v>22500-A14</v>
      </c>
      <c r="C500" s="182" t="str">
        <f>IFERROR(LEFT(IFERROR(INDEX(Sheet5!$C$2:$C$1300,MATCH($A500,Sheet5!$A$2:$A$1300,0)),"-"),FIND(",",IFERROR(INDEX(Sheet5!$C$2:$C$1300,MATCH($A500,Sheet5!$A$2:$A$1300,0)),"-"),1)-1),IFERROR(INDEX(Sheet5!$C$2:$C$1300,MATCH($A500,Sheet5!$A$2:$A$1300,0)),"-"))</f>
        <v xml:space="preserve">Insurance - ISR-120 Queen Road                              </v>
      </c>
      <c r="D500" s="206">
        <f>IFERROR(INDEX(Lookup!$BG$9:$BG$3000,MATCH($A500,Lookup!$A$9:$A$3000,0)),0)</f>
        <v>0.16</v>
      </c>
      <c r="E500" s="206">
        <f>IFERROR(INDEX(Lookup!$BF$9:$BF$3000,MATCH($A500,Lookup!$A$9:$A$3000,0)),0)</f>
        <v>0.16</v>
      </c>
      <c r="F500" s="206">
        <f>IFERROR(INDEX(Lookup!$BE$9:$BE$3000,MATCH($A500,Lookup!$A$9:$A$3000,0)),0)</f>
        <v>0.22</v>
      </c>
      <c r="G500" s="207"/>
      <c r="H500" s="207"/>
      <c r="I500" s="206">
        <f>IFERROR(INDEX(Lookup!$BJ$9:$BJ$3000,MATCH($A500,Lookup!$A$9:$A$3000,0)),0)</f>
        <v>2.0399999999999996</v>
      </c>
      <c r="J500" s="206">
        <f>IFERROR(INDEX(Lookup!$BI$9:$BI$3000,MATCH($A500,Lookup!$A$9:$A$3000,0)),0)</f>
        <v>1.9199999999999997</v>
      </c>
      <c r="K500" s="206">
        <f>IFERROR(INDEX(Lookup!$BH$9:$BH$3000,MATCH($A500,Lookup!$A$9:$A$3000,0)),0)</f>
        <v>2.1</v>
      </c>
      <c r="L500" s="206">
        <f t="shared" ref="L500:L563" si="25">K500-J500</f>
        <v>0.18000000000000038</v>
      </c>
      <c r="O500" s="182">
        <f t="shared" ref="O500:O563" si="26">+IF(A500&gt;0,1,0)</f>
        <v>1</v>
      </c>
    </row>
    <row r="501" spans="1:15" x14ac:dyDescent="0.2">
      <c r="A501" s="182" t="str">
        <f>+'09'!A195</f>
        <v>22500-A15</v>
      </c>
      <c r="C501" s="182" t="str">
        <f>IFERROR(LEFT(IFERROR(INDEX(Sheet5!$C$2:$C$1300,MATCH($A501,Sheet5!$A$2:$A$1300,0)),"-"),FIND(",",IFERROR(INDEX(Sheet5!$C$2:$C$1300,MATCH($A501,Sheet5!$A$2:$A$1300,0)),"-"),1)-1),IFERROR(INDEX(Sheet5!$C$2:$C$1300,MATCH($A501,Sheet5!$A$2:$A$1300,0)),"-"))</f>
        <v xml:space="preserve">Insurance - ISR-236 Queen Road                              </v>
      </c>
      <c r="D501" s="206">
        <f>IFERROR(INDEX(Lookup!$BG$9:$BG$3000,MATCH($A501,Lookup!$A$9:$A$3000,0)),0)</f>
        <v>0.48</v>
      </c>
      <c r="E501" s="206">
        <f>IFERROR(INDEX(Lookup!$BF$9:$BF$3000,MATCH($A501,Lookup!$A$9:$A$3000,0)),0)</f>
        <v>0.49</v>
      </c>
      <c r="F501" s="206">
        <f>IFERROR(INDEX(Lookup!$BE$9:$BE$3000,MATCH($A501,Lookup!$A$9:$A$3000,0)),0)</f>
        <v>0.67</v>
      </c>
      <c r="G501" s="207"/>
      <c r="H501" s="207"/>
      <c r="I501" s="206">
        <f>IFERROR(INDEX(Lookup!$BJ$9:$BJ$3000,MATCH($A501,Lookup!$A$9:$A$3000,0)),0)</f>
        <v>6.2899999999999991</v>
      </c>
      <c r="J501" s="206">
        <f>IFERROR(INDEX(Lookup!$BI$9:$BI$3000,MATCH($A501,Lookup!$A$9:$A$3000,0)),0)</f>
        <v>5.870000000000001</v>
      </c>
      <c r="K501" s="206">
        <f>IFERROR(INDEX(Lookup!$BH$9:$BH$3000,MATCH($A501,Lookup!$A$9:$A$3000,0)),0)</f>
        <v>6.41</v>
      </c>
      <c r="L501" s="206">
        <f t="shared" si="25"/>
        <v>0.53999999999999915</v>
      </c>
      <c r="O501" s="182">
        <f t="shared" si="26"/>
        <v>1</v>
      </c>
    </row>
    <row r="502" spans="1:15" x14ac:dyDescent="0.2">
      <c r="A502" s="182" t="str">
        <f>+'09'!A196</f>
        <v>22500-A16</v>
      </c>
      <c r="C502" s="182" t="str">
        <f>IFERROR(LEFT(IFERROR(INDEX(Sheet5!$C$2:$C$1300,MATCH($A502,Sheet5!$A$2:$A$1300,0)),"-"),FIND(",",IFERROR(INDEX(Sheet5!$C$2:$C$1300,MATCH($A502,Sheet5!$A$2:$A$1300,0)),"-"),1)-1),IFERROR(INDEX(Sheet5!$C$2:$C$1300,MATCH($A502,Sheet5!$A$2:$A$1300,0)),"-"))</f>
        <v xml:space="preserve">Insurance - ISR-534 Queen Road                              </v>
      </c>
      <c r="D502" s="206">
        <f>IFERROR(INDEX(Lookup!$BG$9:$BG$3000,MATCH($A502,Lookup!$A$9:$A$3000,0)),0)</f>
        <v>0.55000000000000004</v>
      </c>
      <c r="E502" s="206">
        <f>IFERROR(INDEX(Lookup!$BF$9:$BF$3000,MATCH($A502,Lookup!$A$9:$A$3000,0)),0)</f>
        <v>0.55000000000000004</v>
      </c>
      <c r="F502" s="206">
        <f>IFERROR(INDEX(Lookup!$BE$9:$BE$3000,MATCH($A502,Lookup!$A$9:$A$3000,0)),0)</f>
        <v>0.76</v>
      </c>
      <c r="G502" s="207"/>
      <c r="H502" s="207"/>
      <c r="I502" s="206">
        <f>IFERROR(INDEX(Lookup!$BJ$9:$BJ$3000,MATCH($A502,Lookup!$A$9:$A$3000,0)),0)</f>
        <v>7.1599999999999993</v>
      </c>
      <c r="J502" s="206">
        <f>IFERROR(INDEX(Lookup!$BI$9:$BI$3000,MATCH($A502,Lookup!$A$9:$A$3000,0)),0)</f>
        <v>6.5999999999999988</v>
      </c>
      <c r="K502" s="206">
        <f>IFERROR(INDEX(Lookup!$BH$9:$BH$3000,MATCH($A502,Lookup!$A$9:$A$3000,0)),0)</f>
        <v>7.29</v>
      </c>
      <c r="L502" s="206">
        <f t="shared" si="25"/>
        <v>0.69000000000000128</v>
      </c>
      <c r="O502" s="182">
        <f t="shared" si="26"/>
        <v>1</v>
      </c>
    </row>
    <row r="503" spans="1:15" x14ac:dyDescent="0.2">
      <c r="A503" s="182" t="str">
        <f>+'09'!A197</f>
        <v>22520-A01</v>
      </c>
      <c r="C503" s="182" t="str">
        <f>IFERROR(LEFT(IFERROR(INDEX(Sheet5!$C$2:$C$1300,MATCH($A503,Sheet5!$A$2:$A$1300,0)),"-"),FIND(",",IFERROR(INDEX(Sheet5!$C$2:$C$1300,MATCH($A503,Sheet5!$A$2:$A$1300,0)),"-"),1)-1),IFERROR(INDEX(Sheet5!$C$2:$C$1300,MATCH($A503,Sheet5!$A$2:$A$1300,0)),"-"))</f>
        <v xml:space="preserve">Insurance - Public Liability-6 Circuit Dr                   </v>
      </c>
      <c r="D503" s="206">
        <f>IFERROR(INDEX(Lookup!$BG$9:$BG$3000,MATCH($A503,Lookup!$A$9:$A$3000,0)),0)</f>
        <v>114.08</v>
      </c>
      <c r="E503" s="206">
        <f>IFERROR(INDEX(Lookup!$BF$9:$BF$3000,MATCH($A503,Lookup!$A$9:$A$3000,0)),0)</f>
        <v>120.89</v>
      </c>
      <c r="F503" s="206">
        <f>IFERROR(INDEX(Lookup!$BE$9:$BE$3000,MATCH($A503,Lookup!$A$9:$A$3000,0)),0)</f>
        <v>158.33000000000001</v>
      </c>
      <c r="G503" s="207"/>
      <c r="H503" s="207"/>
      <c r="I503" s="206">
        <f>IFERROR(INDEX(Lookup!$BJ$9:$BJ$3000,MATCH($A503,Lookup!$A$9:$A$3000,0)),0)</f>
        <v>1489.94</v>
      </c>
      <c r="J503" s="206">
        <f>IFERROR(INDEX(Lookup!$BI$9:$BI$3000,MATCH($A503,Lookup!$A$9:$A$3000,0)),0)</f>
        <v>1443.8700000000003</v>
      </c>
      <c r="K503" s="206">
        <f>IFERROR(INDEX(Lookup!$BH$9:$BH$3000,MATCH($A503,Lookup!$A$9:$A$3000,0)),0)</f>
        <v>1515.91</v>
      </c>
      <c r="L503" s="206">
        <f t="shared" si="25"/>
        <v>72.039999999999736</v>
      </c>
      <c r="O503" s="182">
        <f t="shared" si="26"/>
        <v>1</v>
      </c>
    </row>
    <row r="504" spans="1:15" x14ac:dyDescent="0.2">
      <c r="A504" s="182" t="str">
        <f>+'09'!A198</f>
        <v>22520-A02</v>
      </c>
      <c r="C504" s="182" t="str">
        <f>IFERROR(LEFT(IFERROR(INDEX(Sheet5!$C$2:$C$1300,MATCH($A504,Sheet5!$A$2:$A$1300,0)),"-"),FIND(",",IFERROR(INDEX(Sheet5!$C$2:$C$1300,MATCH($A504,Sheet5!$A$2:$A$1300,0)),"-"),1)-1),IFERROR(INDEX(Sheet5!$C$2:$C$1300,MATCH($A504,Sheet5!$A$2:$A$1300,0)),"-"))</f>
        <v xml:space="preserve">Insurance - Public Liability-200 East Tce                   </v>
      </c>
      <c r="D504" s="206">
        <f>IFERROR(INDEX(Lookup!$BG$9:$BG$3000,MATCH($A504,Lookup!$A$9:$A$3000,0)),0)</f>
        <v>111.55</v>
      </c>
      <c r="E504" s="206">
        <f>IFERROR(INDEX(Lookup!$BF$9:$BF$3000,MATCH($A504,Lookup!$A$9:$A$3000,0)),0)</f>
        <v>118.21</v>
      </c>
      <c r="F504" s="206">
        <f>IFERROR(INDEX(Lookup!$BE$9:$BE$3000,MATCH($A504,Lookup!$A$9:$A$3000,0)),0)</f>
        <v>154.82</v>
      </c>
      <c r="G504" s="207"/>
      <c r="H504" s="207"/>
      <c r="I504" s="206">
        <f>IFERROR(INDEX(Lookup!$BJ$9:$BJ$3000,MATCH($A504,Lookup!$A$9:$A$3000,0)),0)</f>
        <v>1456.9299999999998</v>
      </c>
      <c r="J504" s="206">
        <f>IFERROR(INDEX(Lookup!$BI$9:$BI$3000,MATCH($A504,Lookup!$A$9:$A$3000,0)),0)</f>
        <v>1411.8600000000001</v>
      </c>
      <c r="K504" s="206">
        <f>IFERROR(INDEX(Lookup!$BH$9:$BH$3000,MATCH($A504,Lookup!$A$9:$A$3000,0)),0)</f>
        <v>1482.3099999999997</v>
      </c>
      <c r="L504" s="206">
        <f t="shared" si="25"/>
        <v>70.449999999999591</v>
      </c>
      <c r="O504" s="182">
        <f t="shared" si="26"/>
        <v>1</v>
      </c>
    </row>
    <row r="505" spans="1:15" x14ac:dyDescent="0.2">
      <c r="A505" s="182" t="str">
        <f>+'09'!A199</f>
        <v>22520-A03</v>
      </c>
      <c r="C505" s="182" t="str">
        <f>IFERROR(LEFT(IFERROR(INDEX(Sheet5!$C$2:$C$1300,MATCH($A505,Sheet5!$A$2:$A$1300,0)),"-"),FIND(",",IFERROR(INDEX(Sheet5!$C$2:$C$1300,MATCH($A505,Sheet5!$A$2:$A$1300,0)),"-"),1)-1),IFERROR(INDEX(Sheet5!$C$2:$C$1300,MATCH($A505,Sheet5!$A$2:$A$1300,0)),"-"))</f>
        <v xml:space="preserve">Insurance - Public Liability-33 Franklin St                 </v>
      </c>
      <c r="D505" s="206">
        <f>IFERROR(INDEX(Lookup!$BG$9:$BG$3000,MATCH($A505,Lookup!$A$9:$A$3000,0)),0)</f>
        <v>382.33</v>
      </c>
      <c r="E505" s="206">
        <f>IFERROR(INDEX(Lookup!$BF$9:$BF$3000,MATCH($A505,Lookup!$A$9:$A$3000,0)),0)</f>
        <v>405.15</v>
      </c>
      <c r="F505" s="206">
        <f>IFERROR(INDEX(Lookup!$BE$9:$BE$3000,MATCH($A505,Lookup!$A$9:$A$3000,0)),0)</f>
        <v>530.63</v>
      </c>
      <c r="G505" s="207"/>
      <c r="H505" s="207"/>
      <c r="I505" s="206">
        <f>IFERROR(INDEX(Lookup!$BJ$9:$BJ$3000,MATCH($A505,Lookup!$A$9:$A$3000,0)),0)</f>
        <v>4993.3899999999994</v>
      </c>
      <c r="J505" s="206">
        <f>IFERROR(INDEX(Lookup!$BI$9:$BI$3000,MATCH($A505,Lookup!$A$9:$A$3000,0)),0)</f>
        <v>4838.9799999999996</v>
      </c>
      <c r="K505" s="206">
        <f>IFERROR(INDEX(Lookup!$BH$9:$BH$3000,MATCH($A505,Lookup!$A$9:$A$3000,0)),0)</f>
        <v>5080.4699999999993</v>
      </c>
      <c r="L505" s="206">
        <f t="shared" si="25"/>
        <v>241.48999999999978</v>
      </c>
      <c r="O505" s="182">
        <f t="shared" si="26"/>
        <v>1</v>
      </c>
    </row>
    <row r="506" spans="1:15" x14ac:dyDescent="0.2">
      <c r="A506" s="182" t="str">
        <f>+'09'!A200</f>
        <v>22520-A04</v>
      </c>
      <c r="C506" s="182" t="str">
        <f>IFERROR(LEFT(IFERROR(INDEX(Sheet5!$C$2:$C$1300,MATCH($A506,Sheet5!$A$2:$A$1300,0)),"-"),FIND(",",IFERROR(INDEX(Sheet5!$C$2:$C$1300,MATCH($A506,Sheet5!$A$2:$A$1300,0)),"-"),1)-1),IFERROR(INDEX(Sheet5!$C$2:$C$1300,MATCH($A506,Sheet5!$A$2:$A$1300,0)),"-"))</f>
        <v xml:space="preserve">Insurance - Public Liability-174 Fullarton Rd               </v>
      </c>
      <c r="D506" s="206">
        <f>IFERROR(INDEX(Lookup!$BG$9:$BG$3000,MATCH($A506,Lookup!$A$9:$A$3000,0)),0)</f>
        <v>56.51</v>
      </c>
      <c r="E506" s="206">
        <f>IFERROR(INDEX(Lookup!$BF$9:$BF$3000,MATCH($A506,Lookup!$A$9:$A$3000,0)),0)</f>
        <v>59.89</v>
      </c>
      <c r="F506" s="206">
        <f>IFERROR(INDEX(Lookup!$BE$9:$BE$3000,MATCH($A506,Lookup!$A$9:$A$3000,0)),0)</f>
        <v>78.44</v>
      </c>
      <c r="G506" s="207"/>
      <c r="H506" s="207"/>
      <c r="I506" s="206">
        <f>IFERROR(INDEX(Lookup!$BJ$9:$BJ$3000,MATCH($A506,Lookup!$A$9:$A$3000,0)),0)</f>
        <v>738.08999999999992</v>
      </c>
      <c r="J506" s="206">
        <f>IFERROR(INDEX(Lookup!$BI$9:$BI$3000,MATCH($A506,Lookup!$A$9:$A$3000,0)),0)</f>
        <v>715.3</v>
      </c>
      <c r="K506" s="206">
        <f>IFERROR(INDEX(Lookup!$BH$9:$BH$3000,MATCH($A506,Lookup!$A$9:$A$3000,0)),0)</f>
        <v>750.9699999999998</v>
      </c>
      <c r="L506" s="206">
        <f t="shared" si="25"/>
        <v>35.669999999999845</v>
      </c>
      <c r="O506" s="182">
        <f t="shared" si="26"/>
        <v>1</v>
      </c>
    </row>
    <row r="507" spans="1:15" x14ac:dyDescent="0.2">
      <c r="A507" s="182" t="str">
        <f>+'09'!A201</f>
        <v>22520-A05</v>
      </c>
      <c r="C507" s="182" t="str">
        <f>IFERROR(LEFT(IFERROR(INDEX(Sheet5!$C$2:$C$1300,MATCH($A507,Sheet5!$A$2:$A$1300,0)),"-"),FIND(",",IFERROR(INDEX(Sheet5!$C$2:$C$1300,MATCH($A507,Sheet5!$A$2:$A$1300,0)),"-"),1)-1),IFERROR(INDEX(Sheet5!$C$2:$C$1300,MATCH($A507,Sheet5!$A$2:$A$1300,0)),"-"))</f>
        <v xml:space="preserve">Insurance - Public Liability-26a Grote St                   </v>
      </c>
      <c r="D507" s="206">
        <f>IFERROR(INDEX(Lookup!$BG$9:$BG$3000,MATCH($A507,Lookup!$A$9:$A$3000,0)),0)</f>
        <v>28.47</v>
      </c>
      <c r="E507" s="206">
        <f>IFERROR(INDEX(Lookup!$BF$9:$BF$3000,MATCH($A507,Lookup!$A$9:$A$3000,0)),0)</f>
        <v>30.17</v>
      </c>
      <c r="F507" s="206">
        <f>IFERROR(INDEX(Lookup!$BE$9:$BE$3000,MATCH($A507,Lookup!$A$9:$A$3000,0)),0)</f>
        <v>39.520000000000003</v>
      </c>
      <c r="G507" s="207"/>
      <c r="H507" s="207"/>
      <c r="I507" s="206">
        <f>IFERROR(INDEX(Lookup!$BJ$9:$BJ$3000,MATCH($A507,Lookup!$A$9:$A$3000,0)),0)</f>
        <v>371.83999999999992</v>
      </c>
      <c r="J507" s="206">
        <f>IFERROR(INDEX(Lookup!$BI$9:$BI$3000,MATCH($A507,Lookup!$A$9:$A$3000,0)),0)</f>
        <v>360.34000000000009</v>
      </c>
      <c r="K507" s="206">
        <f>IFERROR(INDEX(Lookup!$BH$9:$BH$3000,MATCH($A507,Lookup!$A$9:$A$3000,0)),0)</f>
        <v>378.32999999999993</v>
      </c>
      <c r="L507" s="206">
        <f t="shared" si="25"/>
        <v>17.989999999999839</v>
      </c>
      <c r="O507" s="182">
        <f t="shared" si="26"/>
        <v>1</v>
      </c>
    </row>
    <row r="508" spans="1:15" x14ac:dyDescent="0.2">
      <c r="A508" s="182" t="str">
        <f>+'09'!A202</f>
        <v>22520-A06</v>
      </c>
      <c r="C508" s="182" t="str">
        <f>IFERROR(LEFT(IFERROR(INDEX(Sheet5!$C$2:$C$1300,MATCH($A508,Sheet5!$A$2:$A$1300,0)),"-"),FIND(",",IFERROR(INDEX(Sheet5!$C$2:$C$1300,MATCH($A508,Sheet5!$A$2:$A$1300,0)),"-"),1)-1),IFERROR(INDEX(Sheet5!$C$2:$C$1300,MATCH($A508,Sheet5!$A$2:$A$1300,0)),"-"))</f>
        <v xml:space="preserve">Insurance - Public Liability-31 Franklin St                 </v>
      </c>
      <c r="D508" s="206">
        <f>IFERROR(INDEX(Lookup!$BG$9:$BG$3000,MATCH($A508,Lookup!$A$9:$A$3000,0)),0)</f>
        <v>57.04</v>
      </c>
      <c r="E508" s="206">
        <f>IFERROR(INDEX(Lookup!$BF$9:$BF$3000,MATCH($A508,Lookup!$A$9:$A$3000,0)),0)</f>
        <v>60.44</v>
      </c>
      <c r="F508" s="206">
        <f>IFERROR(INDEX(Lookup!$BE$9:$BE$3000,MATCH($A508,Lookup!$A$9:$A$3000,0)),0)</f>
        <v>79.16</v>
      </c>
      <c r="G508" s="207"/>
      <c r="H508" s="207"/>
      <c r="I508" s="206">
        <f>IFERROR(INDEX(Lookup!$BJ$9:$BJ$3000,MATCH($A508,Lookup!$A$9:$A$3000,0)),0)</f>
        <v>744.93</v>
      </c>
      <c r="J508" s="206">
        <f>IFERROR(INDEX(Lookup!$BI$9:$BI$3000,MATCH($A508,Lookup!$A$9:$A$3000,0)),0)</f>
        <v>721.88000000000011</v>
      </c>
      <c r="K508" s="206">
        <f>IFERROR(INDEX(Lookup!$BH$9:$BH$3000,MATCH($A508,Lookup!$A$9:$A$3000,0)),0)</f>
        <v>757.93999999999994</v>
      </c>
      <c r="L508" s="206">
        <f t="shared" si="25"/>
        <v>36.059999999999832</v>
      </c>
      <c r="O508" s="182">
        <f t="shared" si="26"/>
        <v>1</v>
      </c>
    </row>
    <row r="509" spans="1:15" x14ac:dyDescent="0.2">
      <c r="A509" s="182" t="str">
        <f>+'09'!A203</f>
        <v>22520-A07</v>
      </c>
      <c r="C509" s="182" t="str">
        <f>IFERROR(LEFT(IFERROR(INDEX(Sheet5!$C$2:$C$1300,MATCH($A509,Sheet5!$A$2:$A$1300,0)),"-"),FIND(",",IFERROR(INDEX(Sheet5!$C$2:$C$1300,MATCH($A509,Sheet5!$A$2:$A$1300,0)),"-"),1)-1),IFERROR(INDEX(Sheet5!$C$2:$C$1300,MATCH($A509,Sheet5!$A$2:$A$1300,0)),"-"))</f>
        <v xml:space="preserve">Insurance - Public Liability-25 Franklin St                 </v>
      </c>
      <c r="D509" s="206">
        <f>IFERROR(INDEX(Lookup!$BG$9:$BG$3000,MATCH($A509,Lookup!$A$9:$A$3000,0)),0)</f>
        <v>293.81</v>
      </c>
      <c r="E509" s="206">
        <f>IFERROR(INDEX(Lookup!$BF$9:$BF$3000,MATCH($A509,Lookup!$A$9:$A$3000,0)),0)</f>
        <v>311.33999999999997</v>
      </c>
      <c r="F509" s="206">
        <f>IFERROR(INDEX(Lookup!$BE$9:$BE$3000,MATCH($A509,Lookup!$A$9:$A$3000,0)),0)</f>
        <v>407.77</v>
      </c>
      <c r="G509" s="207"/>
      <c r="H509" s="207"/>
      <c r="I509" s="206">
        <f>IFERROR(INDEX(Lookup!$BJ$9:$BJ$3000,MATCH($A509,Lookup!$A$9:$A$3000,0)),0)</f>
        <v>3837.2799999999997</v>
      </c>
      <c r="J509" s="206">
        <f>IFERROR(INDEX(Lookup!$BI$9:$BI$3000,MATCH($A509,Lookup!$A$9:$A$3000,0)),0)</f>
        <v>3718.5500000000006</v>
      </c>
      <c r="K509" s="206">
        <f>IFERROR(INDEX(Lookup!$BH$9:$BH$3000,MATCH($A509,Lookup!$A$9:$A$3000,0)),0)</f>
        <v>3904.1899999999996</v>
      </c>
      <c r="L509" s="206">
        <f t="shared" si="25"/>
        <v>185.63999999999896</v>
      </c>
      <c r="O509" s="182">
        <f t="shared" si="26"/>
        <v>1</v>
      </c>
    </row>
    <row r="510" spans="1:15" x14ac:dyDescent="0.2">
      <c r="A510" s="182" t="str">
        <f>+'09'!A204</f>
        <v>22520-A08</v>
      </c>
      <c r="C510" s="182" t="str">
        <f>IFERROR(LEFT(IFERROR(INDEX(Sheet5!$C$2:$C$1300,MATCH($A510,Sheet5!$A$2:$A$1300,0)),"-"),FIND(",",IFERROR(INDEX(Sheet5!$C$2:$C$1300,MATCH($A510,Sheet5!$A$2:$A$1300,0)),"-"),1)-1),IFERROR(INDEX(Sheet5!$C$2:$C$1300,MATCH($A510,Sheet5!$A$2:$A$1300,0)),"-"))</f>
        <v xml:space="preserve">Insurance - Public Liability-23 Frankin St                  </v>
      </c>
      <c r="D510" s="206">
        <f>IFERROR(INDEX(Lookup!$BG$9:$BG$3000,MATCH($A510,Lookup!$A$9:$A$3000,0)),0)</f>
        <v>8.4600000000000009</v>
      </c>
      <c r="E510" s="206">
        <f>IFERROR(INDEX(Lookup!$BF$9:$BF$3000,MATCH($A510,Lookup!$A$9:$A$3000,0)),0)</f>
        <v>8.9700000000000006</v>
      </c>
      <c r="F510" s="206">
        <f>IFERROR(INDEX(Lookup!$BE$9:$BE$3000,MATCH($A510,Lookup!$A$9:$A$3000,0)),0)</f>
        <v>11.75</v>
      </c>
      <c r="G510" s="207"/>
      <c r="H510" s="207"/>
      <c r="I510" s="206">
        <f>IFERROR(INDEX(Lookup!$BJ$9:$BJ$3000,MATCH($A510,Lookup!$A$9:$A$3000,0)),0)</f>
        <v>110.55000000000001</v>
      </c>
      <c r="J510" s="206">
        <f>IFERROR(INDEX(Lookup!$BI$9:$BI$3000,MATCH($A510,Lookup!$A$9:$A$3000,0)),0)</f>
        <v>107.13</v>
      </c>
      <c r="K510" s="206">
        <f>IFERROR(INDEX(Lookup!$BH$9:$BH$3000,MATCH($A510,Lookup!$A$9:$A$3000,0)),0)</f>
        <v>112.46</v>
      </c>
      <c r="L510" s="206">
        <f t="shared" si="25"/>
        <v>5.3299999999999983</v>
      </c>
      <c r="O510" s="182">
        <f t="shared" si="26"/>
        <v>1</v>
      </c>
    </row>
    <row r="511" spans="1:15" x14ac:dyDescent="0.2">
      <c r="A511" s="182" t="str">
        <f>+'09'!A205</f>
        <v>22520-A09</v>
      </c>
      <c r="C511" s="182" t="str">
        <f>IFERROR(LEFT(IFERROR(INDEX(Sheet5!$C$2:$C$1300,MATCH($A511,Sheet5!$A$2:$A$1300,0)),"-"),FIND(",",IFERROR(INDEX(Sheet5!$C$2:$C$1300,MATCH($A511,Sheet5!$A$2:$A$1300,0)),"-"),1)-1),IFERROR(INDEX(Sheet5!$C$2:$C$1300,MATCH($A511,Sheet5!$A$2:$A$1300,0)),"-"))</f>
        <v xml:space="preserve">Insurance - Public Liability-11 Franklin St                 </v>
      </c>
      <c r="D511" s="206">
        <f>IFERROR(INDEX(Lookup!$BG$9:$BG$3000,MATCH($A511,Lookup!$A$9:$A$3000,0)),0)</f>
        <v>19.05</v>
      </c>
      <c r="E511" s="206">
        <f>IFERROR(INDEX(Lookup!$BF$9:$BF$3000,MATCH($A511,Lookup!$A$9:$A$3000,0)),0)</f>
        <v>19.8</v>
      </c>
      <c r="F511" s="206">
        <f>IFERROR(INDEX(Lookup!$BE$9:$BE$3000,MATCH($A511,Lookup!$A$9:$A$3000,0)),0)</f>
        <v>26.44</v>
      </c>
      <c r="G511" s="207"/>
      <c r="H511" s="207"/>
      <c r="I511" s="206">
        <f>IFERROR(INDEX(Lookup!$BJ$9:$BJ$3000,MATCH($A511,Lookup!$A$9:$A$3000,0)),0)</f>
        <v>248.76000000000002</v>
      </c>
      <c r="J511" s="206">
        <f>IFERROR(INDEX(Lookup!$BI$9:$BI$3000,MATCH($A511,Lookup!$A$9:$A$3000,0)),0)</f>
        <v>236.85000000000005</v>
      </c>
      <c r="K511" s="206">
        <f>IFERROR(INDEX(Lookup!$BH$9:$BH$3000,MATCH($A511,Lookup!$A$9:$A$3000,0)),0)</f>
        <v>253.12</v>
      </c>
      <c r="L511" s="206">
        <f t="shared" si="25"/>
        <v>16.269999999999953</v>
      </c>
      <c r="O511" s="182">
        <f t="shared" si="26"/>
        <v>1</v>
      </c>
    </row>
    <row r="512" spans="1:15" x14ac:dyDescent="0.2">
      <c r="A512" s="182" t="str">
        <f>+'09'!A206</f>
        <v>22520-A10</v>
      </c>
      <c r="C512" s="182" t="str">
        <f>IFERROR(LEFT(IFERROR(INDEX(Sheet5!$C$2:$C$1300,MATCH($A512,Sheet5!$A$2:$A$1300,0)),"-"),FIND(",",IFERROR(INDEX(Sheet5!$C$2:$C$1300,MATCH($A512,Sheet5!$A$2:$A$1300,0)),"-"),1)-1),IFERROR(INDEX(Sheet5!$C$2:$C$1300,MATCH($A512,Sheet5!$A$2:$A$1300,0)),"-"))</f>
        <v xml:space="preserve">Insurance - Public Liability-15 Franklin St                 </v>
      </c>
      <c r="D512" s="206">
        <f>IFERROR(INDEX(Lookup!$BG$9:$BG$3000,MATCH($A512,Lookup!$A$9:$A$3000,0)),0)</f>
        <v>257.32</v>
      </c>
      <c r="E512" s="206">
        <f>IFERROR(INDEX(Lookup!$BF$9:$BF$3000,MATCH($A512,Lookup!$A$9:$A$3000,0)),0)</f>
        <v>267.48</v>
      </c>
      <c r="F512" s="206">
        <f>IFERROR(INDEX(Lookup!$BE$9:$BE$3000,MATCH($A512,Lookup!$A$9:$A$3000,0)),0)</f>
        <v>357.14</v>
      </c>
      <c r="G512" s="207"/>
      <c r="H512" s="207"/>
      <c r="I512" s="206">
        <f>IFERROR(INDEX(Lookup!$BJ$9:$BJ$3000,MATCH($A512,Lookup!$A$9:$A$3000,0)),0)</f>
        <v>3360.7700000000004</v>
      </c>
      <c r="J512" s="206">
        <f>IFERROR(INDEX(Lookup!$BI$9:$BI$3000,MATCH($A512,Lookup!$A$9:$A$3000,0)),0)</f>
        <v>3199.6000000000004</v>
      </c>
      <c r="K512" s="206">
        <f>IFERROR(INDEX(Lookup!$BH$9:$BH$3000,MATCH($A512,Lookup!$A$9:$A$3000,0)),0)</f>
        <v>3419.3599999999992</v>
      </c>
      <c r="L512" s="206">
        <f t="shared" si="25"/>
        <v>219.75999999999885</v>
      </c>
      <c r="O512" s="182">
        <f t="shared" si="26"/>
        <v>1</v>
      </c>
    </row>
    <row r="513" spans="1:15" x14ac:dyDescent="0.2">
      <c r="A513" s="182" t="str">
        <f>+'09'!A207</f>
        <v>22520-A14</v>
      </c>
      <c r="C513" s="182" t="str">
        <f>IFERROR(LEFT(IFERROR(INDEX(Sheet5!$C$2:$C$1300,MATCH($A513,Sheet5!$A$2:$A$1300,0)),"-"),FIND(",",IFERROR(INDEX(Sheet5!$C$2:$C$1300,MATCH($A513,Sheet5!$A$2:$A$1300,0)),"-"),1)-1),IFERROR(INDEX(Sheet5!$C$2:$C$1300,MATCH($A513,Sheet5!$A$2:$A$1300,0)),"-"))</f>
        <v xml:space="preserve">Insurance - Public Liability-120 Queen Road                 </v>
      </c>
      <c r="D513" s="206">
        <f>IFERROR(INDEX(Lookup!$BG$9:$BG$3000,MATCH($A513,Lookup!$A$9:$A$3000,0)),0)</f>
        <v>0.65</v>
      </c>
      <c r="E513" s="206">
        <f>IFERROR(INDEX(Lookup!$BF$9:$BF$3000,MATCH($A513,Lookup!$A$9:$A$3000,0)),0)</f>
        <v>0.63</v>
      </c>
      <c r="F513" s="206">
        <f>IFERROR(INDEX(Lookup!$BE$9:$BE$3000,MATCH($A513,Lookup!$A$9:$A$3000,0)),0)</f>
        <v>0.69</v>
      </c>
      <c r="G513" s="207"/>
      <c r="H513" s="207"/>
      <c r="I513" s="206">
        <f>IFERROR(INDEX(Lookup!$BJ$9:$BJ$3000,MATCH($A513,Lookup!$A$9:$A$3000,0)),0)</f>
        <v>7.080000000000001</v>
      </c>
      <c r="J513" s="206">
        <f>IFERROR(INDEX(Lookup!$BI$9:$BI$3000,MATCH($A513,Lookup!$A$9:$A$3000,0)),0)</f>
        <v>7.5799999999999992</v>
      </c>
      <c r="K513" s="206">
        <f>IFERROR(INDEX(Lookup!$BH$9:$BH$3000,MATCH($A513,Lookup!$A$9:$A$3000,0)),0)</f>
        <v>7.82</v>
      </c>
      <c r="L513" s="206">
        <f t="shared" si="25"/>
        <v>0.2400000000000011</v>
      </c>
      <c r="O513" s="182">
        <f t="shared" si="26"/>
        <v>1</v>
      </c>
    </row>
    <row r="514" spans="1:15" x14ac:dyDescent="0.2">
      <c r="A514" s="182" t="str">
        <f>+'09'!A208</f>
        <v>22520-A15</v>
      </c>
      <c r="C514" s="182" t="str">
        <f>IFERROR(LEFT(IFERROR(INDEX(Sheet5!$C$2:$C$1300,MATCH($A514,Sheet5!$A$2:$A$1300,0)),"-"),FIND(",",IFERROR(INDEX(Sheet5!$C$2:$C$1300,MATCH($A514,Sheet5!$A$2:$A$1300,0)),"-"),1)-1),IFERROR(INDEX(Sheet5!$C$2:$C$1300,MATCH($A514,Sheet5!$A$2:$A$1300,0)),"-"))</f>
        <v xml:space="preserve">Insurance - Public Liability-236 Queen Road                 </v>
      </c>
      <c r="D514" s="206">
        <f>IFERROR(INDEX(Lookup!$BG$9:$BG$3000,MATCH($A514,Lookup!$A$9:$A$3000,0)),0)</f>
        <v>2.0299999999999998</v>
      </c>
      <c r="E514" s="206">
        <f>IFERROR(INDEX(Lookup!$BF$9:$BF$3000,MATCH($A514,Lookup!$A$9:$A$3000,0)),0)</f>
        <v>1.95</v>
      </c>
      <c r="F514" s="206">
        <f>IFERROR(INDEX(Lookup!$BE$9:$BE$3000,MATCH($A514,Lookup!$A$9:$A$3000,0)),0)</f>
        <v>2.15</v>
      </c>
      <c r="G514" s="207"/>
      <c r="H514" s="207"/>
      <c r="I514" s="206">
        <f>IFERROR(INDEX(Lookup!$BJ$9:$BJ$3000,MATCH($A514,Lookup!$A$9:$A$3000,0)),0)</f>
        <v>21.98</v>
      </c>
      <c r="J514" s="206">
        <f>IFERROR(INDEX(Lookup!$BI$9:$BI$3000,MATCH($A514,Lookup!$A$9:$A$3000,0)),0)</f>
        <v>23.479999999999997</v>
      </c>
      <c r="K514" s="206">
        <f>IFERROR(INDEX(Lookup!$BH$9:$BH$3000,MATCH($A514,Lookup!$A$9:$A$3000,0)),0)</f>
        <v>24.379999999999995</v>
      </c>
      <c r="L514" s="206">
        <f t="shared" si="25"/>
        <v>0.89999999999999858</v>
      </c>
      <c r="O514" s="182">
        <f t="shared" si="26"/>
        <v>1</v>
      </c>
    </row>
    <row r="515" spans="1:15" x14ac:dyDescent="0.2">
      <c r="A515" s="182" t="str">
        <f>+'09'!A209</f>
        <v>22520-A16</v>
      </c>
      <c r="C515" s="182" t="str">
        <f>IFERROR(LEFT(IFERROR(INDEX(Sheet5!$C$2:$C$1300,MATCH($A515,Sheet5!$A$2:$A$1300,0)),"-"),FIND(",",IFERROR(INDEX(Sheet5!$C$2:$C$1300,MATCH($A515,Sheet5!$A$2:$A$1300,0)),"-"),1)-1),IFERROR(INDEX(Sheet5!$C$2:$C$1300,MATCH($A515,Sheet5!$A$2:$A$1300,0)),"-"))</f>
        <v xml:space="preserve">Insurance - Public Liability-534 Queen Road                 </v>
      </c>
      <c r="D515" s="206">
        <f>IFERROR(INDEX(Lookup!$BG$9:$BG$3000,MATCH($A515,Lookup!$A$9:$A$3000,0)),0)</f>
        <v>2.2999999999999998</v>
      </c>
      <c r="E515" s="206">
        <f>IFERROR(INDEX(Lookup!$BF$9:$BF$3000,MATCH($A515,Lookup!$A$9:$A$3000,0)),0)</f>
        <v>2.21</v>
      </c>
      <c r="F515" s="206">
        <f>IFERROR(INDEX(Lookup!$BE$9:$BE$3000,MATCH($A515,Lookup!$A$9:$A$3000,0)),0)</f>
        <v>2.4300000000000002</v>
      </c>
      <c r="G515" s="207"/>
      <c r="H515" s="207"/>
      <c r="I515" s="206">
        <f>IFERROR(INDEX(Lookup!$BJ$9:$BJ$3000,MATCH($A515,Lookup!$A$9:$A$3000,0)),0)</f>
        <v>24.92</v>
      </c>
      <c r="J515" s="206">
        <f>IFERROR(INDEX(Lookup!$BI$9:$BI$3000,MATCH($A515,Lookup!$A$9:$A$3000,0)),0)</f>
        <v>26.610000000000007</v>
      </c>
      <c r="K515" s="206">
        <f>IFERROR(INDEX(Lookup!$BH$9:$BH$3000,MATCH($A515,Lookup!$A$9:$A$3000,0)),0)</f>
        <v>27.62</v>
      </c>
      <c r="L515" s="206">
        <f t="shared" si="25"/>
        <v>1.0099999999999945</v>
      </c>
      <c r="O515" s="182">
        <f t="shared" si="26"/>
        <v>1</v>
      </c>
    </row>
    <row r="516" spans="1:15" x14ac:dyDescent="0.2">
      <c r="A516" s="182" t="str">
        <f>+'09'!A210</f>
        <v>22560-A01</v>
      </c>
      <c r="C516" s="182" t="str">
        <f>IFERROR(LEFT(IFERROR(INDEX(Sheet5!$C$2:$C$1300,MATCH($A516,Sheet5!$A$2:$A$1300,0)),"-"),FIND(",",IFERROR(INDEX(Sheet5!$C$2:$C$1300,MATCH($A516,Sheet5!$A$2:$A$1300,0)),"-"),1)-1),IFERROR(INDEX(Sheet5!$C$2:$C$1300,MATCH($A516,Sheet5!$A$2:$A$1300,0)),"-"))</f>
        <v xml:space="preserve">Interest-6 Circuit Dr                                       </v>
      </c>
      <c r="D516" s="206">
        <f>IFERROR(INDEX(Lookup!$BG$9:$BG$3000,MATCH($A516,Lookup!$A$9:$A$3000,0)),0)</f>
        <v>0</v>
      </c>
      <c r="E516" s="206">
        <f>IFERROR(INDEX(Lookup!$BF$9:$BF$3000,MATCH($A516,Lookup!$A$9:$A$3000,0)),0)</f>
        <v>0</v>
      </c>
      <c r="F516" s="206">
        <f>IFERROR(INDEX(Lookup!$BE$9:$BE$3000,MATCH($A516,Lookup!$A$9:$A$3000,0)),0)</f>
        <v>0</v>
      </c>
      <c r="G516" s="207"/>
      <c r="H516" s="207"/>
      <c r="I516" s="206">
        <f>IFERROR(INDEX(Lookup!$BJ$9:$BJ$3000,MATCH($A516,Lookup!$A$9:$A$3000,0)),0)</f>
        <v>0</v>
      </c>
      <c r="J516" s="206">
        <f>IFERROR(INDEX(Lookup!$BI$9:$BI$3000,MATCH($A516,Lookup!$A$9:$A$3000,0)),0)</f>
        <v>0</v>
      </c>
      <c r="K516" s="206">
        <f>IFERROR(INDEX(Lookup!$BH$9:$BH$3000,MATCH($A516,Lookup!$A$9:$A$3000,0)),0)</f>
        <v>0</v>
      </c>
      <c r="L516" s="206">
        <f t="shared" si="25"/>
        <v>0</v>
      </c>
      <c r="O516" s="182">
        <f t="shared" si="26"/>
        <v>1</v>
      </c>
    </row>
    <row r="517" spans="1:15" x14ac:dyDescent="0.2">
      <c r="A517" s="182" t="str">
        <f>+'09'!A211</f>
        <v>22560-A02</v>
      </c>
      <c r="C517" s="182" t="str">
        <f>IFERROR(LEFT(IFERROR(INDEX(Sheet5!$C$2:$C$1300,MATCH($A517,Sheet5!$A$2:$A$1300,0)),"-"),FIND(",",IFERROR(INDEX(Sheet5!$C$2:$C$1300,MATCH($A517,Sheet5!$A$2:$A$1300,0)),"-"),1)-1),IFERROR(INDEX(Sheet5!$C$2:$C$1300,MATCH($A517,Sheet5!$A$2:$A$1300,0)),"-"))</f>
        <v xml:space="preserve">Interest-200 East Tce                                       </v>
      </c>
      <c r="D517" s="206">
        <f>IFERROR(INDEX(Lookup!$BG$9:$BG$3000,MATCH($A517,Lookup!$A$9:$A$3000,0)),0)</f>
        <v>0</v>
      </c>
      <c r="E517" s="206">
        <f>IFERROR(INDEX(Lookup!$BF$9:$BF$3000,MATCH($A517,Lookup!$A$9:$A$3000,0)),0)</f>
        <v>0</v>
      </c>
      <c r="F517" s="206">
        <f>IFERROR(INDEX(Lookup!$BE$9:$BE$3000,MATCH($A517,Lookup!$A$9:$A$3000,0)),0)</f>
        <v>0</v>
      </c>
      <c r="G517" s="207"/>
      <c r="H517" s="207"/>
      <c r="I517" s="206">
        <f>IFERROR(INDEX(Lookup!$BJ$9:$BJ$3000,MATCH($A517,Lookup!$A$9:$A$3000,0)),0)</f>
        <v>0</v>
      </c>
      <c r="J517" s="206">
        <f>IFERROR(INDEX(Lookup!$BI$9:$BI$3000,MATCH($A517,Lookup!$A$9:$A$3000,0)),0)</f>
        <v>0</v>
      </c>
      <c r="K517" s="206">
        <f>IFERROR(INDEX(Lookup!$BH$9:$BH$3000,MATCH($A517,Lookup!$A$9:$A$3000,0)),0)</f>
        <v>0</v>
      </c>
      <c r="L517" s="206">
        <f t="shared" si="25"/>
        <v>0</v>
      </c>
      <c r="O517" s="182">
        <f t="shared" si="26"/>
        <v>1</v>
      </c>
    </row>
    <row r="518" spans="1:15" x14ac:dyDescent="0.2">
      <c r="A518" s="182" t="str">
        <f>+'09'!A212</f>
        <v>22560-A03</v>
      </c>
      <c r="C518" s="182" t="str">
        <f>IFERROR(LEFT(IFERROR(INDEX(Sheet5!$C$2:$C$1300,MATCH($A518,Sheet5!$A$2:$A$1300,0)),"-"),FIND(",",IFERROR(INDEX(Sheet5!$C$2:$C$1300,MATCH($A518,Sheet5!$A$2:$A$1300,0)),"-"),1)-1),IFERROR(INDEX(Sheet5!$C$2:$C$1300,MATCH($A518,Sheet5!$A$2:$A$1300,0)),"-"))</f>
        <v xml:space="preserve">Interest-33 Franklin St                                     </v>
      </c>
      <c r="D518" s="206">
        <f>IFERROR(INDEX(Lookup!$BG$9:$BG$3000,MATCH($A518,Lookup!$A$9:$A$3000,0)),0)</f>
        <v>0</v>
      </c>
      <c r="E518" s="206">
        <f>IFERROR(INDEX(Lookup!$BF$9:$BF$3000,MATCH($A518,Lookup!$A$9:$A$3000,0)),0)</f>
        <v>0</v>
      </c>
      <c r="F518" s="206">
        <f>IFERROR(INDEX(Lookup!$BE$9:$BE$3000,MATCH($A518,Lookup!$A$9:$A$3000,0)),0)</f>
        <v>0</v>
      </c>
      <c r="G518" s="207"/>
      <c r="H518" s="207"/>
      <c r="I518" s="206">
        <f>IFERROR(INDEX(Lookup!$BJ$9:$BJ$3000,MATCH($A518,Lookup!$A$9:$A$3000,0)),0)</f>
        <v>0</v>
      </c>
      <c r="J518" s="206">
        <f>IFERROR(INDEX(Lookup!$BI$9:$BI$3000,MATCH($A518,Lookup!$A$9:$A$3000,0)),0)</f>
        <v>0</v>
      </c>
      <c r="K518" s="206">
        <f>IFERROR(INDEX(Lookup!$BH$9:$BH$3000,MATCH($A518,Lookup!$A$9:$A$3000,0)),0)</f>
        <v>0</v>
      </c>
      <c r="L518" s="206">
        <f t="shared" si="25"/>
        <v>0</v>
      </c>
      <c r="O518" s="182">
        <f t="shared" si="26"/>
        <v>1</v>
      </c>
    </row>
    <row r="519" spans="1:15" x14ac:dyDescent="0.2">
      <c r="A519" s="182" t="str">
        <f>+'09'!A213</f>
        <v>22560-A04</v>
      </c>
      <c r="C519" s="182" t="str">
        <f>IFERROR(LEFT(IFERROR(INDEX(Sheet5!$C$2:$C$1300,MATCH($A519,Sheet5!$A$2:$A$1300,0)),"-"),FIND(",",IFERROR(INDEX(Sheet5!$C$2:$C$1300,MATCH($A519,Sheet5!$A$2:$A$1300,0)),"-"),1)-1),IFERROR(INDEX(Sheet5!$C$2:$C$1300,MATCH($A519,Sheet5!$A$2:$A$1300,0)),"-"))</f>
        <v xml:space="preserve">Interest-174 Fullarton Rd                                   </v>
      </c>
      <c r="D519" s="206">
        <f>IFERROR(INDEX(Lookup!$BG$9:$BG$3000,MATCH($A519,Lookup!$A$9:$A$3000,0)),0)</f>
        <v>0</v>
      </c>
      <c r="E519" s="206">
        <f>IFERROR(INDEX(Lookup!$BF$9:$BF$3000,MATCH($A519,Lookup!$A$9:$A$3000,0)),0)</f>
        <v>0</v>
      </c>
      <c r="F519" s="206">
        <f>IFERROR(INDEX(Lookup!$BE$9:$BE$3000,MATCH($A519,Lookup!$A$9:$A$3000,0)),0)</f>
        <v>0</v>
      </c>
      <c r="G519" s="207"/>
      <c r="H519" s="207"/>
      <c r="I519" s="206">
        <f>IFERROR(INDEX(Lookup!$BJ$9:$BJ$3000,MATCH($A519,Lookup!$A$9:$A$3000,0)),0)</f>
        <v>0</v>
      </c>
      <c r="J519" s="206">
        <f>IFERROR(INDEX(Lookup!$BI$9:$BI$3000,MATCH($A519,Lookup!$A$9:$A$3000,0)),0)</f>
        <v>0</v>
      </c>
      <c r="K519" s="206">
        <f>IFERROR(INDEX(Lookup!$BH$9:$BH$3000,MATCH($A519,Lookup!$A$9:$A$3000,0)),0)</f>
        <v>0</v>
      </c>
      <c r="L519" s="206">
        <f t="shared" si="25"/>
        <v>0</v>
      </c>
      <c r="O519" s="182">
        <f t="shared" si="26"/>
        <v>1</v>
      </c>
    </row>
    <row r="520" spans="1:15" x14ac:dyDescent="0.2">
      <c r="A520" s="182" t="str">
        <f>+'09'!A214</f>
        <v>22560-A05</v>
      </c>
      <c r="C520" s="182" t="str">
        <f>IFERROR(LEFT(IFERROR(INDEX(Sheet5!$C$2:$C$1300,MATCH($A520,Sheet5!$A$2:$A$1300,0)),"-"),FIND(",",IFERROR(INDEX(Sheet5!$C$2:$C$1300,MATCH($A520,Sheet5!$A$2:$A$1300,0)),"-"),1)-1),IFERROR(INDEX(Sheet5!$C$2:$C$1300,MATCH($A520,Sheet5!$A$2:$A$1300,0)),"-"))</f>
        <v xml:space="preserve">Interest-26a Grote St                                       </v>
      </c>
      <c r="D520" s="206">
        <f>IFERROR(INDEX(Lookup!$BG$9:$BG$3000,MATCH($A520,Lookup!$A$9:$A$3000,0)),0)</f>
        <v>0</v>
      </c>
      <c r="E520" s="206">
        <f>IFERROR(INDEX(Lookup!$BF$9:$BF$3000,MATCH($A520,Lookup!$A$9:$A$3000,0)),0)</f>
        <v>0</v>
      </c>
      <c r="F520" s="206">
        <f>IFERROR(INDEX(Lookup!$BE$9:$BE$3000,MATCH($A520,Lookup!$A$9:$A$3000,0)),0)</f>
        <v>0</v>
      </c>
      <c r="G520" s="207"/>
      <c r="H520" s="207"/>
      <c r="I520" s="206">
        <f>IFERROR(INDEX(Lookup!$BJ$9:$BJ$3000,MATCH($A520,Lookup!$A$9:$A$3000,0)),0)</f>
        <v>0</v>
      </c>
      <c r="J520" s="206">
        <f>IFERROR(INDEX(Lookup!$BI$9:$BI$3000,MATCH($A520,Lookup!$A$9:$A$3000,0)),0)</f>
        <v>0</v>
      </c>
      <c r="K520" s="206">
        <f>IFERROR(INDEX(Lookup!$BH$9:$BH$3000,MATCH($A520,Lookup!$A$9:$A$3000,0)),0)</f>
        <v>0</v>
      </c>
      <c r="L520" s="206">
        <f t="shared" si="25"/>
        <v>0</v>
      </c>
      <c r="O520" s="182">
        <f t="shared" si="26"/>
        <v>1</v>
      </c>
    </row>
    <row r="521" spans="1:15" x14ac:dyDescent="0.2">
      <c r="A521" s="182" t="str">
        <f>+'09'!A215</f>
        <v>22560-A06</v>
      </c>
      <c r="C521" s="182" t="str">
        <f>IFERROR(LEFT(IFERROR(INDEX(Sheet5!$C$2:$C$1300,MATCH($A521,Sheet5!$A$2:$A$1300,0)),"-"),FIND(",",IFERROR(INDEX(Sheet5!$C$2:$C$1300,MATCH($A521,Sheet5!$A$2:$A$1300,0)),"-"),1)-1),IFERROR(INDEX(Sheet5!$C$2:$C$1300,MATCH($A521,Sheet5!$A$2:$A$1300,0)),"-"))</f>
        <v xml:space="preserve">Interest-31 Franklin St                                     </v>
      </c>
      <c r="D521" s="206">
        <f>IFERROR(INDEX(Lookup!$BG$9:$BG$3000,MATCH($A521,Lookup!$A$9:$A$3000,0)),0)</f>
        <v>0</v>
      </c>
      <c r="E521" s="206">
        <f>IFERROR(INDEX(Lookup!$BF$9:$BF$3000,MATCH($A521,Lookup!$A$9:$A$3000,0)),0)</f>
        <v>0</v>
      </c>
      <c r="F521" s="206">
        <f>IFERROR(INDEX(Lookup!$BE$9:$BE$3000,MATCH($A521,Lookup!$A$9:$A$3000,0)),0)</f>
        <v>0</v>
      </c>
      <c r="G521" s="207"/>
      <c r="H521" s="207"/>
      <c r="I521" s="206">
        <f>IFERROR(INDEX(Lookup!$BJ$9:$BJ$3000,MATCH($A521,Lookup!$A$9:$A$3000,0)),0)</f>
        <v>0</v>
      </c>
      <c r="J521" s="206">
        <f>IFERROR(INDEX(Lookup!$BI$9:$BI$3000,MATCH($A521,Lookup!$A$9:$A$3000,0)),0)</f>
        <v>0</v>
      </c>
      <c r="K521" s="206">
        <f>IFERROR(INDEX(Lookup!$BH$9:$BH$3000,MATCH($A521,Lookup!$A$9:$A$3000,0)),0)</f>
        <v>0</v>
      </c>
      <c r="L521" s="206">
        <f t="shared" si="25"/>
        <v>0</v>
      </c>
      <c r="O521" s="182">
        <f t="shared" si="26"/>
        <v>1</v>
      </c>
    </row>
    <row r="522" spans="1:15" x14ac:dyDescent="0.2">
      <c r="A522" s="182" t="str">
        <f>+'09'!A216</f>
        <v>22560-A07</v>
      </c>
      <c r="C522" s="182" t="str">
        <f>IFERROR(LEFT(IFERROR(INDEX(Sheet5!$C$2:$C$1300,MATCH($A522,Sheet5!$A$2:$A$1300,0)),"-"),FIND(",",IFERROR(INDEX(Sheet5!$C$2:$C$1300,MATCH($A522,Sheet5!$A$2:$A$1300,0)),"-"),1)-1),IFERROR(INDEX(Sheet5!$C$2:$C$1300,MATCH($A522,Sheet5!$A$2:$A$1300,0)),"-"))</f>
        <v xml:space="preserve">Interest-25 Franklin St                                     </v>
      </c>
      <c r="D522" s="206">
        <f>IFERROR(INDEX(Lookup!$BG$9:$BG$3000,MATCH($A522,Lookup!$A$9:$A$3000,0)),0)</f>
        <v>0</v>
      </c>
      <c r="E522" s="206">
        <f>IFERROR(INDEX(Lookup!$BF$9:$BF$3000,MATCH($A522,Lookup!$A$9:$A$3000,0)),0)</f>
        <v>0</v>
      </c>
      <c r="F522" s="206">
        <f>IFERROR(INDEX(Lookup!$BE$9:$BE$3000,MATCH($A522,Lookup!$A$9:$A$3000,0)),0)</f>
        <v>0</v>
      </c>
      <c r="G522" s="207"/>
      <c r="H522" s="207"/>
      <c r="I522" s="206">
        <f>IFERROR(INDEX(Lookup!$BJ$9:$BJ$3000,MATCH($A522,Lookup!$A$9:$A$3000,0)),0)</f>
        <v>0</v>
      </c>
      <c r="J522" s="206">
        <f>IFERROR(INDEX(Lookup!$BI$9:$BI$3000,MATCH($A522,Lookup!$A$9:$A$3000,0)),0)</f>
        <v>0</v>
      </c>
      <c r="K522" s="206">
        <f>IFERROR(INDEX(Lookup!$BH$9:$BH$3000,MATCH($A522,Lookup!$A$9:$A$3000,0)),0)</f>
        <v>0</v>
      </c>
      <c r="L522" s="206">
        <f t="shared" si="25"/>
        <v>0</v>
      </c>
      <c r="O522" s="182">
        <f t="shared" si="26"/>
        <v>1</v>
      </c>
    </row>
    <row r="523" spans="1:15" x14ac:dyDescent="0.2">
      <c r="A523" s="182" t="str">
        <f>+'09'!A217</f>
        <v>22560-A08</v>
      </c>
      <c r="C523" s="182" t="str">
        <f>IFERROR(LEFT(IFERROR(INDEX(Sheet5!$C$2:$C$1300,MATCH($A523,Sheet5!$A$2:$A$1300,0)),"-"),FIND(",",IFERROR(INDEX(Sheet5!$C$2:$C$1300,MATCH($A523,Sheet5!$A$2:$A$1300,0)),"-"),1)-1),IFERROR(INDEX(Sheet5!$C$2:$C$1300,MATCH($A523,Sheet5!$A$2:$A$1300,0)),"-"))</f>
        <v xml:space="preserve">Interest-23 Frankin St                                      </v>
      </c>
      <c r="D523" s="206">
        <f>IFERROR(INDEX(Lookup!$BG$9:$BG$3000,MATCH($A523,Lookup!$A$9:$A$3000,0)),0)</f>
        <v>0</v>
      </c>
      <c r="E523" s="206">
        <f>IFERROR(INDEX(Lookup!$BF$9:$BF$3000,MATCH($A523,Lookup!$A$9:$A$3000,0)),0)</f>
        <v>0</v>
      </c>
      <c r="F523" s="206">
        <f>IFERROR(INDEX(Lookup!$BE$9:$BE$3000,MATCH($A523,Lookup!$A$9:$A$3000,0)),0)</f>
        <v>0</v>
      </c>
      <c r="G523" s="207"/>
      <c r="H523" s="207"/>
      <c r="I523" s="206">
        <f>IFERROR(INDEX(Lookup!$BJ$9:$BJ$3000,MATCH($A523,Lookup!$A$9:$A$3000,0)),0)</f>
        <v>0</v>
      </c>
      <c r="J523" s="206">
        <f>IFERROR(INDEX(Lookup!$BI$9:$BI$3000,MATCH($A523,Lookup!$A$9:$A$3000,0)),0)</f>
        <v>0</v>
      </c>
      <c r="K523" s="206">
        <f>IFERROR(INDEX(Lookup!$BH$9:$BH$3000,MATCH($A523,Lookup!$A$9:$A$3000,0)),0)</f>
        <v>0</v>
      </c>
      <c r="L523" s="206">
        <f t="shared" si="25"/>
        <v>0</v>
      </c>
      <c r="O523" s="182">
        <f t="shared" si="26"/>
        <v>1</v>
      </c>
    </row>
    <row r="524" spans="1:15" x14ac:dyDescent="0.2">
      <c r="A524" s="182" t="str">
        <f>+'09'!A218</f>
        <v>22560-A09</v>
      </c>
      <c r="C524" s="182" t="str">
        <f>IFERROR(LEFT(IFERROR(INDEX(Sheet5!$C$2:$C$1300,MATCH($A524,Sheet5!$A$2:$A$1300,0)),"-"),FIND(",",IFERROR(INDEX(Sheet5!$C$2:$C$1300,MATCH($A524,Sheet5!$A$2:$A$1300,0)),"-"),1)-1),IFERROR(INDEX(Sheet5!$C$2:$C$1300,MATCH($A524,Sheet5!$A$2:$A$1300,0)),"-"))</f>
        <v xml:space="preserve">Interest-11 Franklin St                                     </v>
      </c>
      <c r="D524" s="206">
        <f>IFERROR(INDEX(Lookup!$BG$9:$BG$3000,MATCH($A524,Lookup!$A$9:$A$3000,0)),0)</f>
        <v>0</v>
      </c>
      <c r="E524" s="206">
        <f>IFERROR(INDEX(Lookup!$BF$9:$BF$3000,MATCH($A524,Lookup!$A$9:$A$3000,0)),0)</f>
        <v>0</v>
      </c>
      <c r="F524" s="206">
        <f>IFERROR(INDEX(Lookup!$BE$9:$BE$3000,MATCH($A524,Lookup!$A$9:$A$3000,0)),0)</f>
        <v>0</v>
      </c>
      <c r="G524" s="207"/>
      <c r="H524" s="207"/>
      <c r="I524" s="206">
        <f>IFERROR(INDEX(Lookup!$BJ$9:$BJ$3000,MATCH($A524,Lookup!$A$9:$A$3000,0)),0)</f>
        <v>0</v>
      </c>
      <c r="J524" s="206">
        <f>IFERROR(INDEX(Lookup!$BI$9:$BI$3000,MATCH($A524,Lookup!$A$9:$A$3000,0)),0)</f>
        <v>0</v>
      </c>
      <c r="K524" s="206">
        <f>IFERROR(INDEX(Lookup!$BH$9:$BH$3000,MATCH($A524,Lookup!$A$9:$A$3000,0)),0)</f>
        <v>0</v>
      </c>
      <c r="L524" s="206">
        <f t="shared" si="25"/>
        <v>0</v>
      </c>
      <c r="O524" s="182">
        <f t="shared" si="26"/>
        <v>1</v>
      </c>
    </row>
    <row r="525" spans="1:15" x14ac:dyDescent="0.2">
      <c r="A525" s="182" t="str">
        <f>+'09'!A219</f>
        <v>22560-A10</v>
      </c>
      <c r="C525" s="182" t="str">
        <f>IFERROR(LEFT(IFERROR(INDEX(Sheet5!$C$2:$C$1300,MATCH($A525,Sheet5!$A$2:$A$1300,0)),"-"),FIND(",",IFERROR(INDEX(Sheet5!$C$2:$C$1300,MATCH($A525,Sheet5!$A$2:$A$1300,0)),"-"),1)-1),IFERROR(INDEX(Sheet5!$C$2:$C$1300,MATCH($A525,Sheet5!$A$2:$A$1300,0)),"-"))</f>
        <v xml:space="preserve">Interest-15 Franklin St                                     </v>
      </c>
      <c r="D525" s="206">
        <f>IFERROR(INDEX(Lookup!$BG$9:$BG$3000,MATCH($A525,Lookup!$A$9:$A$3000,0)),0)</f>
        <v>0</v>
      </c>
      <c r="E525" s="206">
        <f>IFERROR(INDEX(Lookup!$BF$9:$BF$3000,MATCH($A525,Lookup!$A$9:$A$3000,0)),0)</f>
        <v>0</v>
      </c>
      <c r="F525" s="206">
        <f>IFERROR(INDEX(Lookup!$BE$9:$BE$3000,MATCH($A525,Lookup!$A$9:$A$3000,0)),0)</f>
        <v>0</v>
      </c>
      <c r="G525" s="207"/>
      <c r="H525" s="207"/>
      <c r="I525" s="206">
        <f>IFERROR(INDEX(Lookup!$BJ$9:$BJ$3000,MATCH($A525,Lookup!$A$9:$A$3000,0)),0)</f>
        <v>0</v>
      </c>
      <c r="J525" s="206">
        <f>IFERROR(INDEX(Lookup!$BI$9:$BI$3000,MATCH($A525,Lookup!$A$9:$A$3000,0)),0)</f>
        <v>0</v>
      </c>
      <c r="K525" s="206">
        <f>IFERROR(INDEX(Lookup!$BH$9:$BH$3000,MATCH($A525,Lookup!$A$9:$A$3000,0)),0)</f>
        <v>0</v>
      </c>
      <c r="L525" s="206">
        <f t="shared" si="25"/>
        <v>0</v>
      </c>
      <c r="O525" s="182">
        <f t="shared" si="26"/>
        <v>1</v>
      </c>
    </row>
    <row r="526" spans="1:15" x14ac:dyDescent="0.2">
      <c r="A526" s="182" t="str">
        <f>+'09'!A220</f>
        <v>22560-A11</v>
      </c>
      <c r="C526" s="182" t="str">
        <f>IFERROR(LEFT(IFERROR(INDEX(Sheet5!$C$2:$C$1300,MATCH($A526,Sheet5!$A$2:$A$1300,0)),"-"),FIND(",",IFERROR(INDEX(Sheet5!$C$2:$C$1300,MATCH($A526,Sheet5!$A$2:$A$1300,0)),"-"),1)-1),IFERROR(INDEX(Sheet5!$C$2:$C$1300,MATCH($A526,Sheet5!$A$2:$A$1300,0)),"-"))</f>
        <v xml:space="preserve">Interest-25 Hutt St                                         </v>
      </c>
      <c r="D526" s="206">
        <f>IFERROR(INDEX(Lookup!$BG$9:$BG$3000,MATCH($A526,Lookup!$A$9:$A$3000,0)),0)</f>
        <v>0</v>
      </c>
      <c r="E526" s="206">
        <f>IFERROR(INDEX(Lookup!$BF$9:$BF$3000,MATCH($A526,Lookup!$A$9:$A$3000,0)),0)</f>
        <v>0</v>
      </c>
      <c r="F526" s="206">
        <f>IFERROR(INDEX(Lookup!$BE$9:$BE$3000,MATCH($A526,Lookup!$A$9:$A$3000,0)),0)</f>
        <v>0</v>
      </c>
      <c r="G526" s="207"/>
      <c r="H526" s="207"/>
      <c r="I526" s="206">
        <f>IFERROR(INDEX(Lookup!$BJ$9:$BJ$3000,MATCH($A526,Lookup!$A$9:$A$3000,0)),0)</f>
        <v>0</v>
      </c>
      <c r="J526" s="206">
        <f>IFERROR(INDEX(Lookup!$BI$9:$BI$3000,MATCH($A526,Lookup!$A$9:$A$3000,0)),0)</f>
        <v>0</v>
      </c>
      <c r="K526" s="206">
        <f>IFERROR(INDEX(Lookup!$BH$9:$BH$3000,MATCH($A526,Lookup!$A$9:$A$3000,0)),0)</f>
        <v>0</v>
      </c>
      <c r="L526" s="206">
        <f t="shared" si="25"/>
        <v>0</v>
      </c>
      <c r="O526" s="182">
        <f t="shared" si="26"/>
        <v>1</v>
      </c>
    </row>
    <row r="527" spans="1:15" x14ac:dyDescent="0.2">
      <c r="A527" s="182" t="str">
        <f>+'09'!A221</f>
        <v>22560-A12</v>
      </c>
      <c r="C527" s="182" t="str">
        <f>IFERROR(LEFT(IFERROR(INDEX(Sheet5!$C$2:$C$1300,MATCH($A527,Sheet5!$A$2:$A$1300,0)),"-"),FIND(",",IFERROR(INDEX(Sheet5!$C$2:$C$1300,MATCH($A527,Sheet5!$A$2:$A$1300,0)),"-"),1)-1),IFERROR(INDEX(Sheet5!$C$2:$C$1300,MATCH($A527,Sheet5!$A$2:$A$1300,0)),"-"))</f>
        <v xml:space="preserve">Interest-A27 188 Carrington                                 </v>
      </c>
      <c r="D527" s="206">
        <f>IFERROR(INDEX(Lookup!$BG$9:$BG$3000,MATCH($A527,Lookup!$A$9:$A$3000,0)),0)</f>
        <v>0</v>
      </c>
      <c r="E527" s="206">
        <f>IFERROR(INDEX(Lookup!$BF$9:$BF$3000,MATCH($A527,Lookup!$A$9:$A$3000,0)),0)</f>
        <v>0</v>
      </c>
      <c r="F527" s="206">
        <f>IFERROR(INDEX(Lookup!$BE$9:$BE$3000,MATCH($A527,Lookup!$A$9:$A$3000,0)),0)</f>
        <v>0</v>
      </c>
      <c r="G527" s="207"/>
      <c r="H527" s="207"/>
      <c r="I527" s="206">
        <f>IFERROR(INDEX(Lookup!$BJ$9:$BJ$3000,MATCH($A527,Lookup!$A$9:$A$3000,0)),0)</f>
        <v>0</v>
      </c>
      <c r="J527" s="206">
        <f>IFERROR(INDEX(Lookup!$BI$9:$BI$3000,MATCH($A527,Lookup!$A$9:$A$3000,0)),0)</f>
        <v>0</v>
      </c>
      <c r="K527" s="206">
        <f>IFERROR(INDEX(Lookup!$BH$9:$BH$3000,MATCH($A527,Lookup!$A$9:$A$3000,0)),0)</f>
        <v>0</v>
      </c>
      <c r="L527" s="206">
        <f t="shared" si="25"/>
        <v>0</v>
      </c>
      <c r="O527" s="182">
        <f t="shared" si="26"/>
        <v>1</v>
      </c>
    </row>
    <row r="528" spans="1:15" x14ac:dyDescent="0.2">
      <c r="A528" s="182" t="str">
        <f>+'09'!A222</f>
        <v>22560-A13</v>
      </c>
      <c r="C528" s="182" t="str">
        <f>IFERROR(LEFT(IFERROR(INDEX(Sheet5!$C$2:$C$1300,MATCH($A528,Sheet5!$A$2:$A$1300,0)),"-"),FIND(",",IFERROR(INDEX(Sheet5!$C$2:$C$1300,MATCH($A528,Sheet5!$A$2:$A$1300,0)),"-"),1)-1),IFERROR(INDEX(Sheet5!$C$2:$C$1300,MATCH($A528,Sheet5!$A$2:$A$1300,0)),"-"))</f>
        <v xml:space="preserve">Interest-B25 188 Carrington                                 </v>
      </c>
      <c r="D528" s="206">
        <f>IFERROR(INDEX(Lookup!$BG$9:$BG$3000,MATCH($A528,Lookup!$A$9:$A$3000,0)),0)</f>
        <v>0</v>
      </c>
      <c r="E528" s="206">
        <f>IFERROR(INDEX(Lookup!$BF$9:$BF$3000,MATCH($A528,Lookup!$A$9:$A$3000,0)),0)</f>
        <v>0</v>
      </c>
      <c r="F528" s="206">
        <f>IFERROR(INDEX(Lookup!$BE$9:$BE$3000,MATCH($A528,Lookup!$A$9:$A$3000,0)),0)</f>
        <v>0</v>
      </c>
      <c r="G528" s="207"/>
      <c r="H528" s="207"/>
      <c r="I528" s="206">
        <f>IFERROR(INDEX(Lookup!$BJ$9:$BJ$3000,MATCH($A528,Lookup!$A$9:$A$3000,0)),0)</f>
        <v>0</v>
      </c>
      <c r="J528" s="206">
        <f>IFERROR(INDEX(Lookup!$BI$9:$BI$3000,MATCH($A528,Lookup!$A$9:$A$3000,0)),0)</f>
        <v>0</v>
      </c>
      <c r="K528" s="206">
        <f>IFERROR(INDEX(Lookup!$BH$9:$BH$3000,MATCH($A528,Lookup!$A$9:$A$3000,0)),0)</f>
        <v>0</v>
      </c>
      <c r="L528" s="206">
        <f t="shared" si="25"/>
        <v>0</v>
      </c>
      <c r="O528" s="182">
        <f t="shared" si="26"/>
        <v>1</v>
      </c>
    </row>
    <row r="529" spans="1:15" x14ac:dyDescent="0.2">
      <c r="A529" s="182" t="str">
        <f>+'09'!A223</f>
        <v>22560-A14</v>
      </c>
      <c r="C529" s="182" t="str">
        <f>IFERROR(LEFT(IFERROR(INDEX(Sheet5!$C$2:$C$1300,MATCH($A529,Sheet5!$A$2:$A$1300,0)),"-"),FIND(",",IFERROR(INDEX(Sheet5!$C$2:$C$1300,MATCH($A529,Sheet5!$A$2:$A$1300,0)),"-"),1)-1),IFERROR(INDEX(Sheet5!$C$2:$C$1300,MATCH($A529,Sheet5!$A$2:$A$1300,0)),"-"))</f>
        <v xml:space="preserve">Interest-120 Queen Road                                     </v>
      </c>
      <c r="D529" s="206">
        <f>IFERROR(INDEX(Lookup!$BG$9:$BG$3000,MATCH($A529,Lookup!$A$9:$A$3000,0)),0)</f>
        <v>0</v>
      </c>
      <c r="E529" s="206">
        <f>IFERROR(INDEX(Lookup!$BF$9:$BF$3000,MATCH($A529,Lookup!$A$9:$A$3000,0)),0)</f>
        <v>0</v>
      </c>
      <c r="F529" s="206">
        <f>IFERROR(INDEX(Lookup!$BE$9:$BE$3000,MATCH($A529,Lookup!$A$9:$A$3000,0)),0)</f>
        <v>0</v>
      </c>
      <c r="G529" s="207"/>
      <c r="H529" s="207"/>
      <c r="I529" s="206">
        <f>IFERROR(INDEX(Lookup!$BJ$9:$BJ$3000,MATCH($A529,Lookup!$A$9:$A$3000,0)),0)</f>
        <v>0</v>
      </c>
      <c r="J529" s="206">
        <f>IFERROR(INDEX(Lookup!$BI$9:$BI$3000,MATCH($A529,Lookup!$A$9:$A$3000,0)),0)</f>
        <v>0</v>
      </c>
      <c r="K529" s="206">
        <f>IFERROR(INDEX(Lookup!$BH$9:$BH$3000,MATCH($A529,Lookup!$A$9:$A$3000,0)),0)</f>
        <v>0</v>
      </c>
      <c r="L529" s="206">
        <f t="shared" si="25"/>
        <v>0</v>
      </c>
      <c r="O529" s="182">
        <f t="shared" si="26"/>
        <v>1</v>
      </c>
    </row>
    <row r="530" spans="1:15" x14ac:dyDescent="0.2">
      <c r="A530" s="182" t="str">
        <f>+'09'!A224</f>
        <v>22560-A15</v>
      </c>
      <c r="C530" s="182" t="str">
        <f>IFERROR(LEFT(IFERROR(INDEX(Sheet5!$C$2:$C$1300,MATCH($A530,Sheet5!$A$2:$A$1300,0)),"-"),FIND(",",IFERROR(INDEX(Sheet5!$C$2:$C$1300,MATCH($A530,Sheet5!$A$2:$A$1300,0)),"-"),1)-1),IFERROR(INDEX(Sheet5!$C$2:$C$1300,MATCH($A530,Sheet5!$A$2:$A$1300,0)),"-"))</f>
        <v xml:space="preserve">Interest-236 Queen Road                                     </v>
      </c>
      <c r="D530" s="206">
        <f>IFERROR(INDEX(Lookup!$BG$9:$BG$3000,MATCH($A530,Lookup!$A$9:$A$3000,0)),0)</f>
        <v>0</v>
      </c>
      <c r="E530" s="206">
        <f>IFERROR(INDEX(Lookup!$BF$9:$BF$3000,MATCH($A530,Lookup!$A$9:$A$3000,0)),0)</f>
        <v>0</v>
      </c>
      <c r="F530" s="206">
        <f>IFERROR(INDEX(Lookup!$BE$9:$BE$3000,MATCH($A530,Lookup!$A$9:$A$3000,0)),0)</f>
        <v>0</v>
      </c>
      <c r="G530" s="207"/>
      <c r="H530" s="207"/>
      <c r="I530" s="206">
        <f>IFERROR(INDEX(Lookup!$BJ$9:$BJ$3000,MATCH($A530,Lookup!$A$9:$A$3000,0)),0)</f>
        <v>0</v>
      </c>
      <c r="J530" s="206">
        <f>IFERROR(INDEX(Lookup!$BI$9:$BI$3000,MATCH($A530,Lookup!$A$9:$A$3000,0)),0)</f>
        <v>0</v>
      </c>
      <c r="K530" s="206">
        <f>IFERROR(INDEX(Lookup!$BH$9:$BH$3000,MATCH($A530,Lookup!$A$9:$A$3000,0)),0)</f>
        <v>0</v>
      </c>
      <c r="L530" s="206">
        <f t="shared" si="25"/>
        <v>0</v>
      </c>
      <c r="O530" s="182">
        <f t="shared" si="26"/>
        <v>1</v>
      </c>
    </row>
    <row r="531" spans="1:15" x14ac:dyDescent="0.2">
      <c r="A531" s="182" t="str">
        <f>+'09'!A225</f>
        <v>22560-A16</v>
      </c>
      <c r="C531" s="182" t="str">
        <f>IFERROR(LEFT(IFERROR(INDEX(Sheet5!$C$2:$C$1300,MATCH($A531,Sheet5!$A$2:$A$1300,0)),"-"),FIND(",",IFERROR(INDEX(Sheet5!$C$2:$C$1300,MATCH($A531,Sheet5!$A$2:$A$1300,0)),"-"),1)-1),IFERROR(INDEX(Sheet5!$C$2:$C$1300,MATCH($A531,Sheet5!$A$2:$A$1300,0)),"-"))</f>
        <v xml:space="preserve">Interest-534 Queen Road                                     </v>
      </c>
      <c r="D531" s="206">
        <f>IFERROR(INDEX(Lookup!$BG$9:$BG$3000,MATCH($A531,Lookup!$A$9:$A$3000,0)),0)</f>
        <v>0</v>
      </c>
      <c r="E531" s="206">
        <f>IFERROR(INDEX(Lookup!$BF$9:$BF$3000,MATCH($A531,Lookup!$A$9:$A$3000,0)),0)</f>
        <v>0</v>
      </c>
      <c r="F531" s="206">
        <f>IFERROR(INDEX(Lookup!$BE$9:$BE$3000,MATCH($A531,Lookup!$A$9:$A$3000,0)),0)</f>
        <v>0</v>
      </c>
      <c r="G531" s="207"/>
      <c r="H531" s="207"/>
      <c r="I531" s="206">
        <f>IFERROR(INDEX(Lookup!$BJ$9:$BJ$3000,MATCH($A531,Lookup!$A$9:$A$3000,0)),0)</f>
        <v>0</v>
      </c>
      <c r="J531" s="206">
        <f>IFERROR(INDEX(Lookup!$BI$9:$BI$3000,MATCH($A531,Lookup!$A$9:$A$3000,0)),0)</f>
        <v>0</v>
      </c>
      <c r="K531" s="206">
        <f>IFERROR(INDEX(Lookup!$BH$9:$BH$3000,MATCH($A531,Lookup!$A$9:$A$3000,0)),0)</f>
        <v>0</v>
      </c>
      <c r="L531" s="206">
        <f t="shared" si="25"/>
        <v>0</v>
      </c>
      <c r="O531" s="182">
        <f t="shared" si="26"/>
        <v>1</v>
      </c>
    </row>
    <row r="532" spans="1:15" x14ac:dyDescent="0.2">
      <c r="A532" s="182" t="str">
        <f>+'09'!A226</f>
        <v>22580-A01</v>
      </c>
      <c r="C532" s="182" t="str">
        <f>IFERROR(LEFT(IFERROR(INDEX(Sheet5!$C$2:$C$1300,MATCH($A532,Sheet5!$A$2:$A$1300,0)),"-"),FIND(",",IFERROR(INDEX(Sheet5!$C$2:$C$1300,MATCH($A532,Sheet5!$A$2:$A$1300,0)),"-"),1)-1),IFERROR(INDEX(Sheet5!$C$2:$C$1300,MATCH($A532,Sheet5!$A$2:$A$1300,0)),"-"))</f>
        <v xml:space="preserve">Lease Incentive-6 Circuit Dr                                </v>
      </c>
      <c r="D532" s="206">
        <f>IFERROR(INDEX(Lookup!$BG$9:$BG$3000,MATCH($A532,Lookup!$A$9:$A$3000,0)),0)</f>
        <v>0</v>
      </c>
      <c r="E532" s="206">
        <f>IFERROR(INDEX(Lookup!$BF$9:$BF$3000,MATCH($A532,Lookup!$A$9:$A$3000,0)),0)</f>
        <v>0</v>
      </c>
      <c r="F532" s="206">
        <f>IFERROR(INDEX(Lookup!$BE$9:$BE$3000,MATCH($A532,Lookup!$A$9:$A$3000,0)),0)</f>
        <v>0</v>
      </c>
      <c r="G532" s="207"/>
      <c r="H532" s="207"/>
      <c r="I532" s="206">
        <f>IFERROR(INDEX(Lookup!$BJ$9:$BJ$3000,MATCH($A532,Lookup!$A$9:$A$3000,0)),0)</f>
        <v>0</v>
      </c>
      <c r="J532" s="206">
        <f>IFERROR(INDEX(Lookup!$BI$9:$BI$3000,MATCH($A532,Lookup!$A$9:$A$3000,0)),0)</f>
        <v>0</v>
      </c>
      <c r="K532" s="206">
        <f>IFERROR(INDEX(Lookup!$BH$9:$BH$3000,MATCH($A532,Lookup!$A$9:$A$3000,0)),0)</f>
        <v>0</v>
      </c>
      <c r="L532" s="206">
        <f t="shared" si="25"/>
        <v>0</v>
      </c>
      <c r="O532" s="182">
        <f t="shared" si="26"/>
        <v>1</v>
      </c>
    </row>
    <row r="533" spans="1:15" x14ac:dyDescent="0.2">
      <c r="A533" s="182" t="str">
        <f>+'09'!A227</f>
        <v>22580-A02</v>
      </c>
      <c r="C533" s="182" t="str">
        <f>IFERROR(LEFT(IFERROR(INDEX(Sheet5!$C$2:$C$1300,MATCH($A533,Sheet5!$A$2:$A$1300,0)),"-"),FIND(",",IFERROR(INDEX(Sheet5!$C$2:$C$1300,MATCH($A533,Sheet5!$A$2:$A$1300,0)),"-"),1)-1),IFERROR(INDEX(Sheet5!$C$2:$C$1300,MATCH($A533,Sheet5!$A$2:$A$1300,0)),"-"))</f>
        <v xml:space="preserve">Lease Incentive-200 East Tce                                </v>
      </c>
      <c r="D533" s="206">
        <f>IFERROR(INDEX(Lookup!$BG$9:$BG$3000,MATCH($A533,Lookup!$A$9:$A$3000,0)),0)</f>
        <v>0</v>
      </c>
      <c r="E533" s="206">
        <f>IFERROR(INDEX(Lookup!$BF$9:$BF$3000,MATCH($A533,Lookup!$A$9:$A$3000,0)),0)</f>
        <v>0</v>
      </c>
      <c r="F533" s="206">
        <f>IFERROR(INDEX(Lookup!$BE$9:$BE$3000,MATCH($A533,Lookup!$A$9:$A$3000,0)),0)</f>
        <v>0</v>
      </c>
      <c r="G533" s="207"/>
      <c r="H533" s="207"/>
      <c r="I533" s="206">
        <f>IFERROR(INDEX(Lookup!$BJ$9:$BJ$3000,MATCH($A533,Lookup!$A$9:$A$3000,0)),0)</f>
        <v>0</v>
      </c>
      <c r="J533" s="206">
        <f>IFERROR(INDEX(Lookup!$BI$9:$BI$3000,MATCH($A533,Lookup!$A$9:$A$3000,0)),0)</f>
        <v>0</v>
      </c>
      <c r="K533" s="206">
        <f>IFERROR(INDEX(Lookup!$BH$9:$BH$3000,MATCH($A533,Lookup!$A$9:$A$3000,0)),0)</f>
        <v>0</v>
      </c>
      <c r="L533" s="206">
        <f t="shared" si="25"/>
        <v>0</v>
      </c>
      <c r="O533" s="182">
        <f t="shared" si="26"/>
        <v>1</v>
      </c>
    </row>
    <row r="534" spans="1:15" x14ac:dyDescent="0.2">
      <c r="A534" s="182" t="str">
        <f>+'09'!A228</f>
        <v>22580-A03</v>
      </c>
      <c r="C534" s="182" t="str">
        <f>IFERROR(LEFT(IFERROR(INDEX(Sheet5!$C$2:$C$1300,MATCH($A534,Sheet5!$A$2:$A$1300,0)),"-"),FIND(",",IFERROR(INDEX(Sheet5!$C$2:$C$1300,MATCH($A534,Sheet5!$A$2:$A$1300,0)),"-"),1)-1),IFERROR(INDEX(Sheet5!$C$2:$C$1300,MATCH($A534,Sheet5!$A$2:$A$1300,0)),"-"))</f>
        <v xml:space="preserve">Lease Incentive-33 Franklin St                              </v>
      </c>
      <c r="D534" s="206">
        <f>IFERROR(INDEX(Lookup!$BG$9:$BG$3000,MATCH($A534,Lookup!$A$9:$A$3000,0)),0)</f>
        <v>0</v>
      </c>
      <c r="E534" s="206">
        <f>IFERROR(INDEX(Lookup!$BF$9:$BF$3000,MATCH($A534,Lookup!$A$9:$A$3000,0)),0)</f>
        <v>0</v>
      </c>
      <c r="F534" s="206">
        <f>IFERROR(INDEX(Lookup!$BE$9:$BE$3000,MATCH($A534,Lookup!$A$9:$A$3000,0)),0)</f>
        <v>0</v>
      </c>
      <c r="G534" s="207"/>
      <c r="H534" s="207"/>
      <c r="I534" s="206">
        <f>IFERROR(INDEX(Lookup!$BJ$9:$BJ$3000,MATCH($A534,Lookup!$A$9:$A$3000,0)),0)</f>
        <v>0</v>
      </c>
      <c r="J534" s="206">
        <f>IFERROR(INDEX(Lookup!$BI$9:$BI$3000,MATCH($A534,Lookup!$A$9:$A$3000,0)),0)</f>
        <v>0</v>
      </c>
      <c r="K534" s="206">
        <f>IFERROR(INDEX(Lookup!$BH$9:$BH$3000,MATCH($A534,Lookup!$A$9:$A$3000,0)),0)</f>
        <v>0</v>
      </c>
      <c r="L534" s="206">
        <f t="shared" si="25"/>
        <v>0</v>
      </c>
      <c r="O534" s="182">
        <f t="shared" si="26"/>
        <v>1</v>
      </c>
    </row>
    <row r="535" spans="1:15" x14ac:dyDescent="0.2">
      <c r="A535" s="182" t="str">
        <f>+'09'!A229</f>
        <v>22580-A04</v>
      </c>
      <c r="C535" s="182" t="str">
        <f>IFERROR(LEFT(IFERROR(INDEX(Sheet5!$C$2:$C$1300,MATCH($A535,Sheet5!$A$2:$A$1300,0)),"-"),FIND(",",IFERROR(INDEX(Sheet5!$C$2:$C$1300,MATCH($A535,Sheet5!$A$2:$A$1300,0)),"-"),1)-1),IFERROR(INDEX(Sheet5!$C$2:$C$1300,MATCH($A535,Sheet5!$A$2:$A$1300,0)),"-"))</f>
        <v xml:space="preserve">Lease Incentive-174 Fullarton Rd                            </v>
      </c>
      <c r="D535" s="206">
        <f>IFERROR(INDEX(Lookup!$BG$9:$BG$3000,MATCH($A535,Lookup!$A$9:$A$3000,0)),0)</f>
        <v>0</v>
      </c>
      <c r="E535" s="206">
        <f>IFERROR(INDEX(Lookup!$BF$9:$BF$3000,MATCH($A535,Lookup!$A$9:$A$3000,0)),0)</f>
        <v>0</v>
      </c>
      <c r="F535" s="206">
        <f>IFERROR(INDEX(Lookup!$BE$9:$BE$3000,MATCH($A535,Lookup!$A$9:$A$3000,0)),0)</f>
        <v>0</v>
      </c>
      <c r="G535" s="207"/>
      <c r="H535" s="207"/>
      <c r="I535" s="206">
        <f>IFERROR(INDEX(Lookup!$BJ$9:$BJ$3000,MATCH($A535,Lookup!$A$9:$A$3000,0)),0)</f>
        <v>0</v>
      </c>
      <c r="J535" s="206">
        <f>IFERROR(INDEX(Lookup!$BI$9:$BI$3000,MATCH($A535,Lookup!$A$9:$A$3000,0)),0)</f>
        <v>0</v>
      </c>
      <c r="K535" s="206">
        <f>IFERROR(INDEX(Lookup!$BH$9:$BH$3000,MATCH($A535,Lookup!$A$9:$A$3000,0)),0)</f>
        <v>0</v>
      </c>
      <c r="L535" s="206">
        <f t="shared" si="25"/>
        <v>0</v>
      </c>
      <c r="O535" s="182">
        <f t="shared" si="26"/>
        <v>1</v>
      </c>
    </row>
    <row r="536" spans="1:15" x14ac:dyDescent="0.2">
      <c r="A536" s="182" t="str">
        <f>+'09'!A230</f>
        <v>22580-A05</v>
      </c>
      <c r="C536" s="182" t="str">
        <f>IFERROR(LEFT(IFERROR(INDEX(Sheet5!$C$2:$C$1300,MATCH($A536,Sheet5!$A$2:$A$1300,0)),"-"),FIND(",",IFERROR(INDEX(Sheet5!$C$2:$C$1300,MATCH($A536,Sheet5!$A$2:$A$1300,0)),"-"),1)-1),IFERROR(INDEX(Sheet5!$C$2:$C$1300,MATCH($A536,Sheet5!$A$2:$A$1300,0)),"-"))</f>
        <v xml:space="preserve">Lease Incentive-26a Grote St                                </v>
      </c>
      <c r="D536" s="206">
        <f>IFERROR(INDEX(Lookup!$BG$9:$BG$3000,MATCH($A536,Lookup!$A$9:$A$3000,0)),0)</f>
        <v>0</v>
      </c>
      <c r="E536" s="206">
        <f>IFERROR(INDEX(Lookup!$BF$9:$BF$3000,MATCH($A536,Lookup!$A$9:$A$3000,0)),0)</f>
        <v>0</v>
      </c>
      <c r="F536" s="206">
        <f>IFERROR(INDEX(Lookup!$BE$9:$BE$3000,MATCH($A536,Lookup!$A$9:$A$3000,0)),0)</f>
        <v>0</v>
      </c>
      <c r="G536" s="207"/>
      <c r="H536" s="207"/>
      <c r="I536" s="206">
        <f>IFERROR(INDEX(Lookup!$BJ$9:$BJ$3000,MATCH($A536,Lookup!$A$9:$A$3000,0)),0)</f>
        <v>0</v>
      </c>
      <c r="J536" s="206">
        <f>IFERROR(INDEX(Lookup!$BI$9:$BI$3000,MATCH($A536,Lookup!$A$9:$A$3000,0)),0)</f>
        <v>0</v>
      </c>
      <c r="K536" s="206">
        <f>IFERROR(INDEX(Lookup!$BH$9:$BH$3000,MATCH($A536,Lookup!$A$9:$A$3000,0)),0)</f>
        <v>0</v>
      </c>
      <c r="L536" s="206">
        <f t="shared" si="25"/>
        <v>0</v>
      </c>
      <c r="O536" s="182">
        <f t="shared" si="26"/>
        <v>1</v>
      </c>
    </row>
    <row r="537" spans="1:15" x14ac:dyDescent="0.2">
      <c r="A537" s="182" t="str">
        <f>+'09'!A231</f>
        <v>22580-A06</v>
      </c>
      <c r="C537" s="182" t="str">
        <f>IFERROR(LEFT(IFERROR(INDEX(Sheet5!$C$2:$C$1300,MATCH($A537,Sheet5!$A$2:$A$1300,0)),"-"),FIND(",",IFERROR(INDEX(Sheet5!$C$2:$C$1300,MATCH($A537,Sheet5!$A$2:$A$1300,0)),"-"),1)-1),IFERROR(INDEX(Sheet5!$C$2:$C$1300,MATCH($A537,Sheet5!$A$2:$A$1300,0)),"-"))</f>
        <v xml:space="preserve">Lease Incentive-31 Franklin St                              </v>
      </c>
      <c r="D537" s="206">
        <f>IFERROR(INDEX(Lookup!$BG$9:$BG$3000,MATCH($A537,Lookup!$A$9:$A$3000,0)),0)</f>
        <v>0</v>
      </c>
      <c r="E537" s="206">
        <f>IFERROR(INDEX(Lookup!$BF$9:$BF$3000,MATCH($A537,Lookup!$A$9:$A$3000,0)),0)</f>
        <v>0</v>
      </c>
      <c r="F537" s="206">
        <f>IFERROR(INDEX(Lookup!$BE$9:$BE$3000,MATCH($A537,Lookup!$A$9:$A$3000,0)),0)</f>
        <v>0</v>
      </c>
      <c r="G537" s="207"/>
      <c r="H537" s="207"/>
      <c r="I537" s="206">
        <f>IFERROR(INDEX(Lookup!$BJ$9:$BJ$3000,MATCH($A537,Lookup!$A$9:$A$3000,0)),0)</f>
        <v>0</v>
      </c>
      <c r="J537" s="206">
        <f>IFERROR(INDEX(Lookup!$BI$9:$BI$3000,MATCH($A537,Lookup!$A$9:$A$3000,0)),0)</f>
        <v>0</v>
      </c>
      <c r="K537" s="206">
        <f>IFERROR(INDEX(Lookup!$BH$9:$BH$3000,MATCH($A537,Lookup!$A$9:$A$3000,0)),0)</f>
        <v>0</v>
      </c>
      <c r="L537" s="206">
        <f t="shared" si="25"/>
        <v>0</v>
      </c>
      <c r="O537" s="182">
        <f t="shared" si="26"/>
        <v>1</v>
      </c>
    </row>
    <row r="538" spans="1:15" x14ac:dyDescent="0.2">
      <c r="A538" s="182" t="str">
        <f>+'09'!A232</f>
        <v>22580-A07</v>
      </c>
      <c r="C538" s="182" t="str">
        <f>IFERROR(LEFT(IFERROR(INDEX(Sheet5!$C$2:$C$1300,MATCH($A538,Sheet5!$A$2:$A$1300,0)),"-"),FIND(",",IFERROR(INDEX(Sheet5!$C$2:$C$1300,MATCH($A538,Sheet5!$A$2:$A$1300,0)),"-"),1)-1),IFERROR(INDEX(Sheet5!$C$2:$C$1300,MATCH($A538,Sheet5!$A$2:$A$1300,0)),"-"))</f>
        <v xml:space="preserve">Lease Incentive-25 Franklin St                              </v>
      </c>
      <c r="D538" s="206">
        <f>IFERROR(INDEX(Lookup!$BG$9:$BG$3000,MATCH($A538,Lookup!$A$9:$A$3000,0)),0)</f>
        <v>0</v>
      </c>
      <c r="E538" s="206">
        <f>IFERROR(INDEX(Lookup!$BF$9:$BF$3000,MATCH($A538,Lookup!$A$9:$A$3000,0)),0)</f>
        <v>0</v>
      </c>
      <c r="F538" s="206">
        <f>IFERROR(INDEX(Lookup!$BE$9:$BE$3000,MATCH($A538,Lookup!$A$9:$A$3000,0)),0)</f>
        <v>0</v>
      </c>
      <c r="G538" s="207"/>
      <c r="H538" s="207"/>
      <c r="I538" s="206">
        <f>IFERROR(INDEX(Lookup!$BJ$9:$BJ$3000,MATCH($A538,Lookup!$A$9:$A$3000,0)),0)</f>
        <v>0</v>
      </c>
      <c r="J538" s="206">
        <f>IFERROR(INDEX(Lookup!$BI$9:$BI$3000,MATCH($A538,Lookup!$A$9:$A$3000,0)),0)</f>
        <v>0</v>
      </c>
      <c r="K538" s="206">
        <f>IFERROR(INDEX(Lookup!$BH$9:$BH$3000,MATCH($A538,Lookup!$A$9:$A$3000,0)),0)</f>
        <v>0</v>
      </c>
      <c r="L538" s="206">
        <f t="shared" si="25"/>
        <v>0</v>
      </c>
      <c r="O538" s="182">
        <f t="shared" si="26"/>
        <v>1</v>
      </c>
    </row>
    <row r="539" spans="1:15" x14ac:dyDescent="0.2">
      <c r="A539" s="182" t="str">
        <f>+'09'!A233</f>
        <v>22580-A08</v>
      </c>
      <c r="C539" s="182" t="str">
        <f>IFERROR(LEFT(IFERROR(INDEX(Sheet5!$C$2:$C$1300,MATCH($A539,Sheet5!$A$2:$A$1300,0)),"-"),FIND(",",IFERROR(INDEX(Sheet5!$C$2:$C$1300,MATCH($A539,Sheet5!$A$2:$A$1300,0)),"-"),1)-1),IFERROR(INDEX(Sheet5!$C$2:$C$1300,MATCH($A539,Sheet5!$A$2:$A$1300,0)),"-"))</f>
        <v xml:space="preserve">Lease Incentive-23 Frankin St                               </v>
      </c>
      <c r="D539" s="206">
        <f>IFERROR(INDEX(Lookup!$BG$9:$BG$3000,MATCH($A539,Lookup!$A$9:$A$3000,0)),0)</f>
        <v>0</v>
      </c>
      <c r="E539" s="206">
        <f>IFERROR(INDEX(Lookup!$BF$9:$BF$3000,MATCH($A539,Lookup!$A$9:$A$3000,0)),0)</f>
        <v>0</v>
      </c>
      <c r="F539" s="206">
        <f>IFERROR(INDEX(Lookup!$BE$9:$BE$3000,MATCH($A539,Lookup!$A$9:$A$3000,0)),0)</f>
        <v>0</v>
      </c>
      <c r="G539" s="207"/>
      <c r="H539" s="207"/>
      <c r="I539" s="206">
        <f>IFERROR(INDEX(Lookup!$BJ$9:$BJ$3000,MATCH($A539,Lookup!$A$9:$A$3000,0)),0)</f>
        <v>0</v>
      </c>
      <c r="J539" s="206">
        <f>IFERROR(INDEX(Lookup!$BI$9:$BI$3000,MATCH($A539,Lookup!$A$9:$A$3000,0)),0)</f>
        <v>0</v>
      </c>
      <c r="K539" s="206">
        <f>IFERROR(INDEX(Lookup!$BH$9:$BH$3000,MATCH($A539,Lookup!$A$9:$A$3000,0)),0)</f>
        <v>0</v>
      </c>
      <c r="L539" s="206">
        <f t="shared" si="25"/>
        <v>0</v>
      </c>
      <c r="O539" s="182">
        <f t="shared" si="26"/>
        <v>1</v>
      </c>
    </row>
    <row r="540" spans="1:15" x14ac:dyDescent="0.2">
      <c r="A540" s="182" t="str">
        <f>+'09'!A234</f>
        <v>22580-A09</v>
      </c>
      <c r="C540" s="182" t="str">
        <f>IFERROR(LEFT(IFERROR(INDEX(Sheet5!$C$2:$C$1300,MATCH($A540,Sheet5!$A$2:$A$1300,0)),"-"),FIND(",",IFERROR(INDEX(Sheet5!$C$2:$C$1300,MATCH($A540,Sheet5!$A$2:$A$1300,0)),"-"),1)-1),IFERROR(INDEX(Sheet5!$C$2:$C$1300,MATCH($A540,Sheet5!$A$2:$A$1300,0)),"-"))</f>
        <v xml:space="preserve">Lease Incentive-11 Franklin St                              </v>
      </c>
      <c r="D540" s="206">
        <f>IFERROR(INDEX(Lookup!$BG$9:$BG$3000,MATCH($A540,Lookup!$A$9:$A$3000,0)),0)</f>
        <v>0</v>
      </c>
      <c r="E540" s="206">
        <f>IFERROR(INDEX(Lookup!$BF$9:$BF$3000,MATCH($A540,Lookup!$A$9:$A$3000,0)),0)</f>
        <v>0</v>
      </c>
      <c r="F540" s="206">
        <f>IFERROR(INDEX(Lookup!$BE$9:$BE$3000,MATCH($A540,Lookup!$A$9:$A$3000,0)),0)</f>
        <v>0</v>
      </c>
      <c r="G540" s="207"/>
      <c r="H540" s="207"/>
      <c r="I540" s="206">
        <f>IFERROR(INDEX(Lookup!$BJ$9:$BJ$3000,MATCH($A540,Lookup!$A$9:$A$3000,0)),0)</f>
        <v>0</v>
      </c>
      <c r="J540" s="206">
        <f>IFERROR(INDEX(Lookup!$BI$9:$BI$3000,MATCH($A540,Lookup!$A$9:$A$3000,0)),0)</f>
        <v>0</v>
      </c>
      <c r="K540" s="206">
        <f>IFERROR(INDEX(Lookup!$BH$9:$BH$3000,MATCH($A540,Lookup!$A$9:$A$3000,0)),0)</f>
        <v>0</v>
      </c>
      <c r="L540" s="206">
        <f t="shared" si="25"/>
        <v>0</v>
      </c>
      <c r="O540" s="182">
        <f t="shared" si="26"/>
        <v>1</v>
      </c>
    </row>
    <row r="541" spans="1:15" x14ac:dyDescent="0.2">
      <c r="A541" s="182" t="str">
        <f>+'09'!A235</f>
        <v>22580-A10</v>
      </c>
      <c r="C541" s="182" t="str">
        <f>IFERROR(LEFT(IFERROR(INDEX(Sheet5!$C$2:$C$1300,MATCH($A541,Sheet5!$A$2:$A$1300,0)),"-"),FIND(",",IFERROR(INDEX(Sheet5!$C$2:$C$1300,MATCH($A541,Sheet5!$A$2:$A$1300,0)),"-"),1)-1),IFERROR(INDEX(Sheet5!$C$2:$C$1300,MATCH($A541,Sheet5!$A$2:$A$1300,0)),"-"))</f>
        <v xml:space="preserve">Lease Incentive-15 Franklin St                              </v>
      </c>
      <c r="D541" s="206">
        <f>IFERROR(INDEX(Lookup!$BG$9:$BG$3000,MATCH($A541,Lookup!$A$9:$A$3000,0)),0)</f>
        <v>0</v>
      </c>
      <c r="E541" s="206">
        <f>IFERROR(INDEX(Lookup!$BF$9:$BF$3000,MATCH($A541,Lookup!$A$9:$A$3000,0)),0)</f>
        <v>0</v>
      </c>
      <c r="F541" s="206">
        <f>IFERROR(INDEX(Lookup!$BE$9:$BE$3000,MATCH($A541,Lookup!$A$9:$A$3000,0)),0)</f>
        <v>0</v>
      </c>
      <c r="G541" s="207"/>
      <c r="H541" s="207"/>
      <c r="I541" s="206">
        <f>IFERROR(INDEX(Lookup!$BJ$9:$BJ$3000,MATCH($A541,Lookup!$A$9:$A$3000,0)),0)</f>
        <v>0</v>
      </c>
      <c r="J541" s="206">
        <f>IFERROR(INDEX(Lookup!$BI$9:$BI$3000,MATCH($A541,Lookup!$A$9:$A$3000,0)),0)</f>
        <v>0</v>
      </c>
      <c r="K541" s="206">
        <f>IFERROR(INDEX(Lookup!$BH$9:$BH$3000,MATCH($A541,Lookup!$A$9:$A$3000,0)),0)</f>
        <v>0</v>
      </c>
      <c r="L541" s="206">
        <f t="shared" si="25"/>
        <v>0</v>
      </c>
      <c r="O541" s="182">
        <f t="shared" si="26"/>
        <v>1</v>
      </c>
    </row>
    <row r="542" spans="1:15" x14ac:dyDescent="0.2">
      <c r="A542" s="182" t="str">
        <f>+'09'!A236</f>
        <v>22580-A14</v>
      </c>
      <c r="C542" s="182" t="str">
        <f>IFERROR(LEFT(IFERROR(INDEX(Sheet5!$C$2:$C$1300,MATCH($A542,Sheet5!$A$2:$A$1300,0)),"-"),FIND(",",IFERROR(INDEX(Sheet5!$C$2:$C$1300,MATCH($A542,Sheet5!$A$2:$A$1300,0)),"-"),1)-1),IFERROR(INDEX(Sheet5!$C$2:$C$1300,MATCH($A542,Sheet5!$A$2:$A$1300,0)),"-"))</f>
        <v xml:space="preserve">Lease Incentive-120 Queen Road                              </v>
      </c>
      <c r="D542" s="206">
        <f>IFERROR(INDEX(Lookup!$BG$9:$BG$3000,MATCH($A542,Lookup!$A$9:$A$3000,0)),0)</f>
        <v>0</v>
      </c>
      <c r="E542" s="206">
        <f>IFERROR(INDEX(Lookup!$BF$9:$BF$3000,MATCH($A542,Lookup!$A$9:$A$3000,0)),0)</f>
        <v>0</v>
      </c>
      <c r="F542" s="206">
        <f>IFERROR(INDEX(Lookup!$BE$9:$BE$3000,MATCH($A542,Lookup!$A$9:$A$3000,0)),0)</f>
        <v>0</v>
      </c>
      <c r="G542" s="207"/>
      <c r="H542" s="207"/>
      <c r="I542" s="206">
        <f>IFERROR(INDEX(Lookup!$BJ$9:$BJ$3000,MATCH($A542,Lookup!$A$9:$A$3000,0)),0)</f>
        <v>814.71</v>
      </c>
      <c r="J542" s="206">
        <f>IFERROR(INDEX(Lookup!$BI$9:$BI$3000,MATCH($A542,Lookup!$A$9:$A$3000,0)),0)</f>
        <v>0</v>
      </c>
      <c r="K542" s="206">
        <f>IFERROR(INDEX(Lookup!$BH$9:$BH$3000,MATCH($A542,Lookup!$A$9:$A$3000,0)),0)</f>
        <v>456.98</v>
      </c>
      <c r="L542" s="206">
        <f t="shared" si="25"/>
        <v>456.98</v>
      </c>
      <c r="O542" s="182">
        <f t="shared" si="26"/>
        <v>1</v>
      </c>
    </row>
    <row r="543" spans="1:15" x14ac:dyDescent="0.2">
      <c r="A543" s="182" t="str">
        <f>+'09'!A237</f>
        <v>22580-A15</v>
      </c>
      <c r="C543" s="182" t="str">
        <f>IFERROR(LEFT(IFERROR(INDEX(Sheet5!$C$2:$C$1300,MATCH($A543,Sheet5!$A$2:$A$1300,0)),"-"),FIND(",",IFERROR(INDEX(Sheet5!$C$2:$C$1300,MATCH($A543,Sheet5!$A$2:$A$1300,0)),"-"),1)-1),IFERROR(INDEX(Sheet5!$C$2:$C$1300,MATCH($A543,Sheet5!$A$2:$A$1300,0)),"-"))</f>
        <v xml:space="preserve">Lease Incentive-236 Queen Road                              </v>
      </c>
      <c r="D543" s="206">
        <f>IFERROR(INDEX(Lookup!$BG$9:$BG$3000,MATCH($A543,Lookup!$A$9:$A$3000,0)),0)</f>
        <v>0</v>
      </c>
      <c r="E543" s="206">
        <f>IFERROR(INDEX(Lookup!$BF$9:$BF$3000,MATCH($A543,Lookup!$A$9:$A$3000,0)),0)</f>
        <v>0</v>
      </c>
      <c r="F543" s="206">
        <f>IFERROR(INDEX(Lookup!$BE$9:$BE$3000,MATCH($A543,Lookup!$A$9:$A$3000,0)),0)</f>
        <v>0</v>
      </c>
      <c r="G543" s="207"/>
      <c r="H543" s="207"/>
      <c r="I543" s="206">
        <f>IFERROR(INDEX(Lookup!$BJ$9:$BJ$3000,MATCH($A543,Lookup!$A$9:$A$3000,0)),0)</f>
        <v>2520</v>
      </c>
      <c r="J543" s="206">
        <f>IFERROR(INDEX(Lookup!$BI$9:$BI$3000,MATCH($A543,Lookup!$A$9:$A$3000,0)),0)</f>
        <v>0</v>
      </c>
      <c r="K543" s="206">
        <f>IFERROR(INDEX(Lookup!$BH$9:$BH$3000,MATCH($A543,Lookup!$A$9:$A$3000,0)),0)</f>
        <v>0</v>
      </c>
      <c r="L543" s="206">
        <f t="shared" si="25"/>
        <v>0</v>
      </c>
      <c r="O543" s="182">
        <f t="shared" si="26"/>
        <v>1</v>
      </c>
    </row>
    <row r="544" spans="1:15" x14ac:dyDescent="0.2">
      <c r="A544" s="182" t="str">
        <f>+'09'!A238</f>
        <v>22580-A16</v>
      </c>
      <c r="C544" s="182" t="str">
        <f>IFERROR(LEFT(IFERROR(INDEX(Sheet5!$C$2:$C$1300,MATCH($A544,Sheet5!$A$2:$A$1300,0)),"-"),FIND(",",IFERROR(INDEX(Sheet5!$C$2:$C$1300,MATCH($A544,Sheet5!$A$2:$A$1300,0)),"-"),1)-1),IFERROR(INDEX(Sheet5!$C$2:$C$1300,MATCH($A544,Sheet5!$A$2:$A$1300,0)),"-"))</f>
        <v xml:space="preserve">Lease Incentive-534 Queen Road                              </v>
      </c>
      <c r="D544" s="206">
        <f>IFERROR(INDEX(Lookup!$BG$9:$BG$3000,MATCH($A544,Lookup!$A$9:$A$3000,0)),0)</f>
        <v>0</v>
      </c>
      <c r="E544" s="206">
        <f>IFERROR(INDEX(Lookup!$BF$9:$BF$3000,MATCH($A544,Lookup!$A$9:$A$3000,0)),0)</f>
        <v>0</v>
      </c>
      <c r="F544" s="206">
        <f>IFERROR(INDEX(Lookup!$BE$9:$BE$3000,MATCH($A544,Lookup!$A$9:$A$3000,0)),0)</f>
        <v>0</v>
      </c>
      <c r="G544" s="207"/>
      <c r="H544" s="207"/>
      <c r="I544" s="206">
        <f>IFERROR(INDEX(Lookup!$BJ$9:$BJ$3000,MATCH($A544,Lookup!$A$9:$A$3000,0)),0)</f>
        <v>1499.74</v>
      </c>
      <c r="J544" s="206">
        <f>IFERROR(INDEX(Lookup!$BI$9:$BI$3000,MATCH($A544,Lookup!$A$9:$A$3000,0)),0)</f>
        <v>0</v>
      </c>
      <c r="K544" s="206">
        <f>IFERROR(INDEX(Lookup!$BH$9:$BH$3000,MATCH($A544,Lookup!$A$9:$A$3000,0)),0)</f>
        <v>0</v>
      </c>
      <c r="L544" s="206">
        <f t="shared" si="25"/>
        <v>0</v>
      </c>
      <c r="O544" s="182">
        <f t="shared" si="26"/>
        <v>1</v>
      </c>
    </row>
    <row r="545" spans="1:15" x14ac:dyDescent="0.2">
      <c r="A545" s="182" t="str">
        <f>+'09'!A239</f>
        <v>22620-A01</v>
      </c>
      <c r="C545" s="182" t="str">
        <f>IFERROR(LEFT(IFERROR(INDEX(Sheet5!$C$2:$C$1300,MATCH($A545,Sheet5!$A$2:$A$1300,0)),"-"),FIND(",",IFERROR(INDEX(Sheet5!$C$2:$C$1300,MATCH($A545,Sheet5!$A$2:$A$1300,0)),"-"),1)-1),IFERROR(INDEX(Sheet5!$C$2:$C$1300,MATCH($A545,Sheet5!$A$2:$A$1300,0)),"-"))</f>
        <v xml:space="preserve">Legal Fees-6 Circuit Dr                                     </v>
      </c>
      <c r="D545" s="206">
        <f>IFERROR(INDEX(Lookup!$BG$9:$BG$3000,MATCH($A545,Lookup!$A$9:$A$3000,0)),0)</f>
        <v>0</v>
      </c>
      <c r="E545" s="206">
        <f>IFERROR(INDEX(Lookup!$BF$9:$BF$3000,MATCH($A545,Lookup!$A$9:$A$3000,0)),0)</f>
        <v>0</v>
      </c>
      <c r="F545" s="206">
        <f>IFERROR(INDEX(Lookup!$BE$9:$BE$3000,MATCH($A545,Lookup!$A$9:$A$3000,0)),0)</f>
        <v>0</v>
      </c>
      <c r="G545" s="207"/>
      <c r="H545" s="207"/>
      <c r="I545" s="206">
        <f>IFERROR(INDEX(Lookup!$BJ$9:$BJ$3000,MATCH($A545,Lookup!$A$9:$A$3000,0)),0)</f>
        <v>0</v>
      </c>
      <c r="J545" s="206">
        <f>IFERROR(INDEX(Lookup!$BI$9:$BI$3000,MATCH($A545,Lookup!$A$9:$A$3000,0)),0)</f>
        <v>0</v>
      </c>
      <c r="K545" s="206">
        <f>IFERROR(INDEX(Lookup!$BH$9:$BH$3000,MATCH($A545,Lookup!$A$9:$A$3000,0)),0)</f>
        <v>0</v>
      </c>
      <c r="L545" s="206">
        <f t="shared" si="25"/>
        <v>0</v>
      </c>
      <c r="O545" s="182">
        <f t="shared" si="26"/>
        <v>1</v>
      </c>
    </row>
    <row r="546" spans="1:15" x14ac:dyDescent="0.2">
      <c r="A546" s="182" t="str">
        <f>+'09'!A240</f>
        <v>22620-A02</v>
      </c>
      <c r="C546" s="182" t="str">
        <f>IFERROR(LEFT(IFERROR(INDEX(Sheet5!$C$2:$C$1300,MATCH($A546,Sheet5!$A$2:$A$1300,0)),"-"),FIND(",",IFERROR(INDEX(Sheet5!$C$2:$C$1300,MATCH($A546,Sheet5!$A$2:$A$1300,0)),"-"),1)-1),IFERROR(INDEX(Sheet5!$C$2:$C$1300,MATCH($A546,Sheet5!$A$2:$A$1300,0)),"-"))</f>
        <v xml:space="preserve">Legal Fees-200 East Tce                                     </v>
      </c>
      <c r="D546" s="206">
        <f>IFERROR(INDEX(Lookup!$BG$9:$BG$3000,MATCH($A546,Lookup!$A$9:$A$3000,0)),0)</f>
        <v>0</v>
      </c>
      <c r="E546" s="206">
        <f>IFERROR(INDEX(Lookup!$BF$9:$BF$3000,MATCH($A546,Lookup!$A$9:$A$3000,0)),0)</f>
        <v>0</v>
      </c>
      <c r="F546" s="206">
        <f>IFERROR(INDEX(Lookup!$BE$9:$BE$3000,MATCH($A546,Lookup!$A$9:$A$3000,0)),0)</f>
        <v>0</v>
      </c>
      <c r="G546" s="207"/>
      <c r="H546" s="207"/>
      <c r="I546" s="206">
        <f>IFERROR(INDEX(Lookup!$BJ$9:$BJ$3000,MATCH($A546,Lookup!$A$9:$A$3000,0)),0)</f>
        <v>0</v>
      </c>
      <c r="J546" s="206">
        <f>IFERROR(INDEX(Lookup!$BI$9:$BI$3000,MATCH($A546,Lookup!$A$9:$A$3000,0)),0)</f>
        <v>0</v>
      </c>
      <c r="K546" s="206">
        <f>IFERROR(INDEX(Lookup!$BH$9:$BH$3000,MATCH($A546,Lookup!$A$9:$A$3000,0)),0)</f>
        <v>1400</v>
      </c>
      <c r="L546" s="206">
        <f t="shared" si="25"/>
        <v>1400</v>
      </c>
      <c r="O546" s="182">
        <f t="shared" si="26"/>
        <v>1</v>
      </c>
    </row>
    <row r="547" spans="1:15" x14ac:dyDescent="0.2">
      <c r="A547" s="182" t="str">
        <f>+'09'!A241</f>
        <v>22620-A03</v>
      </c>
      <c r="C547" s="182" t="str">
        <f>IFERROR(LEFT(IFERROR(INDEX(Sheet5!$C$2:$C$1300,MATCH($A547,Sheet5!$A$2:$A$1300,0)),"-"),FIND(",",IFERROR(INDEX(Sheet5!$C$2:$C$1300,MATCH($A547,Sheet5!$A$2:$A$1300,0)),"-"),1)-1),IFERROR(INDEX(Sheet5!$C$2:$C$1300,MATCH($A547,Sheet5!$A$2:$A$1300,0)),"-"))</f>
        <v xml:space="preserve">Legal Fees-33 Franklin St                                   </v>
      </c>
      <c r="D547" s="206">
        <f>IFERROR(INDEX(Lookup!$BG$9:$BG$3000,MATCH($A547,Lookup!$A$9:$A$3000,0)),0)</f>
        <v>0</v>
      </c>
      <c r="E547" s="206">
        <f>IFERROR(INDEX(Lookup!$BF$9:$BF$3000,MATCH($A547,Lookup!$A$9:$A$3000,0)),0)</f>
        <v>0</v>
      </c>
      <c r="F547" s="206">
        <f>IFERROR(INDEX(Lookup!$BE$9:$BE$3000,MATCH($A547,Lookup!$A$9:$A$3000,0)),0)</f>
        <v>0</v>
      </c>
      <c r="G547" s="207"/>
      <c r="H547" s="207"/>
      <c r="I547" s="206">
        <f>IFERROR(INDEX(Lookup!$BJ$9:$BJ$3000,MATCH($A547,Lookup!$A$9:$A$3000,0)),0)</f>
        <v>600</v>
      </c>
      <c r="J547" s="206">
        <f>IFERROR(INDEX(Lookup!$BI$9:$BI$3000,MATCH($A547,Lookup!$A$9:$A$3000,0)),0)</f>
        <v>1932</v>
      </c>
      <c r="K547" s="206">
        <f>IFERROR(INDEX(Lookup!$BH$9:$BH$3000,MATCH($A547,Lookup!$A$9:$A$3000,0)),0)</f>
        <v>2032.5</v>
      </c>
      <c r="L547" s="206">
        <f t="shared" si="25"/>
        <v>100.5</v>
      </c>
      <c r="O547" s="182">
        <f t="shared" si="26"/>
        <v>1</v>
      </c>
    </row>
    <row r="548" spans="1:15" x14ac:dyDescent="0.2">
      <c r="A548" s="182" t="str">
        <f>+'09'!A242</f>
        <v>22620-A04</v>
      </c>
      <c r="C548" s="182" t="str">
        <f>IFERROR(LEFT(IFERROR(INDEX(Sheet5!$C$2:$C$1300,MATCH($A548,Sheet5!$A$2:$A$1300,0)),"-"),FIND(",",IFERROR(INDEX(Sheet5!$C$2:$C$1300,MATCH($A548,Sheet5!$A$2:$A$1300,0)),"-"),1)-1),IFERROR(INDEX(Sheet5!$C$2:$C$1300,MATCH($A548,Sheet5!$A$2:$A$1300,0)),"-"))</f>
        <v xml:space="preserve">Legal Fees-174 Fullarton Rd                                 </v>
      </c>
      <c r="D548" s="206">
        <f>IFERROR(INDEX(Lookup!$BG$9:$BG$3000,MATCH($A548,Lookup!$A$9:$A$3000,0)),0)</f>
        <v>0</v>
      </c>
      <c r="E548" s="206">
        <f>IFERROR(INDEX(Lookup!$BF$9:$BF$3000,MATCH($A548,Lookup!$A$9:$A$3000,0)),0)</f>
        <v>0</v>
      </c>
      <c r="F548" s="206">
        <f>IFERROR(INDEX(Lookup!$BE$9:$BE$3000,MATCH($A548,Lookup!$A$9:$A$3000,0)),0)</f>
        <v>0</v>
      </c>
      <c r="G548" s="207"/>
      <c r="H548" s="207"/>
      <c r="I548" s="206">
        <f>IFERROR(INDEX(Lookup!$BJ$9:$BJ$3000,MATCH($A548,Lookup!$A$9:$A$3000,0)),0)</f>
        <v>865</v>
      </c>
      <c r="J548" s="206">
        <f>IFERROR(INDEX(Lookup!$BI$9:$BI$3000,MATCH($A548,Lookup!$A$9:$A$3000,0)),0)</f>
        <v>1332</v>
      </c>
      <c r="K548" s="206">
        <f>IFERROR(INDEX(Lookup!$BH$9:$BH$3000,MATCH($A548,Lookup!$A$9:$A$3000,0)),0)</f>
        <v>325</v>
      </c>
      <c r="L548" s="206">
        <f t="shared" si="25"/>
        <v>-1007</v>
      </c>
      <c r="O548" s="182">
        <f t="shared" si="26"/>
        <v>1</v>
      </c>
    </row>
    <row r="549" spans="1:15" x14ac:dyDescent="0.2">
      <c r="A549" s="182" t="str">
        <f>+'09'!A243</f>
        <v>22620-A05</v>
      </c>
      <c r="C549" s="182" t="str">
        <f>IFERROR(LEFT(IFERROR(INDEX(Sheet5!$C$2:$C$1300,MATCH($A549,Sheet5!$A$2:$A$1300,0)),"-"),FIND(",",IFERROR(INDEX(Sheet5!$C$2:$C$1300,MATCH($A549,Sheet5!$A$2:$A$1300,0)),"-"),1)-1),IFERROR(INDEX(Sheet5!$C$2:$C$1300,MATCH($A549,Sheet5!$A$2:$A$1300,0)),"-"))</f>
        <v xml:space="preserve">Legal Fees-26a Grote St                                     </v>
      </c>
      <c r="D549" s="206">
        <f>IFERROR(INDEX(Lookup!$BG$9:$BG$3000,MATCH($A549,Lookup!$A$9:$A$3000,0)),0)</f>
        <v>0</v>
      </c>
      <c r="E549" s="206">
        <f>IFERROR(INDEX(Lookup!$BF$9:$BF$3000,MATCH($A549,Lookup!$A$9:$A$3000,0)),0)</f>
        <v>666</v>
      </c>
      <c r="F549" s="206">
        <f>IFERROR(INDEX(Lookup!$BE$9:$BE$3000,MATCH($A549,Lookup!$A$9:$A$3000,0)),0)</f>
        <v>0</v>
      </c>
      <c r="G549" s="207"/>
      <c r="H549" s="207"/>
      <c r="I549" s="206">
        <f>IFERROR(INDEX(Lookup!$BJ$9:$BJ$3000,MATCH($A549,Lookup!$A$9:$A$3000,0)),0)</f>
        <v>0</v>
      </c>
      <c r="J549" s="206">
        <f>IFERROR(INDEX(Lookup!$BI$9:$BI$3000,MATCH($A549,Lookup!$A$9:$A$3000,0)),0)</f>
        <v>666</v>
      </c>
      <c r="K549" s="206">
        <f>IFERROR(INDEX(Lookup!$BH$9:$BH$3000,MATCH($A549,Lookup!$A$9:$A$3000,0)),0)</f>
        <v>1182.5</v>
      </c>
      <c r="L549" s="206">
        <f t="shared" si="25"/>
        <v>516.5</v>
      </c>
      <c r="O549" s="182">
        <f t="shared" si="26"/>
        <v>1</v>
      </c>
    </row>
    <row r="550" spans="1:15" x14ac:dyDescent="0.2">
      <c r="A550" s="182" t="str">
        <f>+'09'!A244</f>
        <v>22620-A06</v>
      </c>
      <c r="C550" s="182" t="str">
        <f>IFERROR(LEFT(IFERROR(INDEX(Sheet5!$C$2:$C$1300,MATCH($A550,Sheet5!$A$2:$A$1300,0)),"-"),FIND(",",IFERROR(INDEX(Sheet5!$C$2:$C$1300,MATCH($A550,Sheet5!$A$2:$A$1300,0)),"-"),1)-1),IFERROR(INDEX(Sheet5!$C$2:$C$1300,MATCH($A550,Sheet5!$A$2:$A$1300,0)),"-"))</f>
        <v xml:space="preserve">Legal Fees-31 Franklin St                                   </v>
      </c>
      <c r="D550" s="206">
        <f>IFERROR(INDEX(Lookup!$BG$9:$BG$3000,MATCH($A550,Lookup!$A$9:$A$3000,0)),0)</f>
        <v>0</v>
      </c>
      <c r="E550" s="206">
        <f>IFERROR(INDEX(Lookup!$BF$9:$BF$3000,MATCH($A550,Lookup!$A$9:$A$3000,0)),0)</f>
        <v>0</v>
      </c>
      <c r="F550" s="206">
        <f>IFERROR(INDEX(Lookup!$BE$9:$BE$3000,MATCH($A550,Lookup!$A$9:$A$3000,0)),0)</f>
        <v>0</v>
      </c>
      <c r="G550" s="207"/>
      <c r="H550" s="207"/>
      <c r="I550" s="206">
        <f>IFERROR(INDEX(Lookup!$BJ$9:$BJ$3000,MATCH($A550,Lookup!$A$9:$A$3000,0)),0)</f>
        <v>550</v>
      </c>
      <c r="J550" s="206">
        <f>IFERROR(INDEX(Lookup!$BI$9:$BI$3000,MATCH($A550,Lookup!$A$9:$A$3000,0)),0)</f>
        <v>666</v>
      </c>
      <c r="K550" s="206">
        <f>IFERROR(INDEX(Lookup!$BH$9:$BH$3000,MATCH($A550,Lookup!$A$9:$A$3000,0)),0)</f>
        <v>600</v>
      </c>
      <c r="L550" s="206">
        <f t="shared" si="25"/>
        <v>-66</v>
      </c>
      <c r="O550" s="182">
        <f t="shared" si="26"/>
        <v>1</v>
      </c>
    </row>
    <row r="551" spans="1:15" x14ac:dyDescent="0.2">
      <c r="A551" s="182" t="str">
        <f>+'09'!A245</f>
        <v>22620-A07</v>
      </c>
      <c r="C551" s="182" t="str">
        <f>IFERROR(LEFT(IFERROR(INDEX(Sheet5!$C$2:$C$1300,MATCH($A551,Sheet5!$A$2:$A$1300,0)),"-"),FIND(",",IFERROR(INDEX(Sheet5!$C$2:$C$1300,MATCH($A551,Sheet5!$A$2:$A$1300,0)),"-"),1)-1),IFERROR(INDEX(Sheet5!$C$2:$C$1300,MATCH($A551,Sheet5!$A$2:$A$1300,0)),"-"))</f>
        <v xml:space="preserve">Legal Fees-25 Franklin St                                   </v>
      </c>
      <c r="D551" s="206">
        <f>IFERROR(INDEX(Lookup!$BG$9:$BG$3000,MATCH($A551,Lookup!$A$9:$A$3000,0)),0)</f>
        <v>0</v>
      </c>
      <c r="E551" s="206">
        <f>IFERROR(INDEX(Lookup!$BF$9:$BF$3000,MATCH($A551,Lookup!$A$9:$A$3000,0)),0)</f>
        <v>0</v>
      </c>
      <c r="F551" s="206">
        <f>IFERROR(INDEX(Lookup!$BE$9:$BE$3000,MATCH($A551,Lookup!$A$9:$A$3000,0)),0)</f>
        <v>600</v>
      </c>
      <c r="G551" s="207"/>
      <c r="H551" s="207"/>
      <c r="I551" s="206">
        <f>IFERROR(INDEX(Lookup!$BJ$9:$BJ$3000,MATCH($A551,Lookup!$A$9:$A$3000,0)),0)</f>
        <v>3480</v>
      </c>
      <c r="J551" s="206">
        <f>IFERROR(INDEX(Lookup!$BI$9:$BI$3000,MATCH($A551,Lookup!$A$9:$A$3000,0)),0)</f>
        <v>1332</v>
      </c>
      <c r="K551" s="206">
        <f>IFERROR(INDEX(Lookup!$BH$9:$BH$3000,MATCH($A551,Lookup!$A$9:$A$3000,0)),0)</f>
        <v>3557.5</v>
      </c>
      <c r="L551" s="206">
        <f t="shared" si="25"/>
        <v>2225.5</v>
      </c>
      <c r="O551" s="182">
        <f t="shared" si="26"/>
        <v>1</v>
      </c>
    </row>
    <row r="552" spans="1:15" x14ac:dyDescent="0.2">
      <c r="A552" s="182" t="str">
        <f>+'09'!A246</f>
        <v>22620-A08</v>
      </c>
      <c r="C552" s="182" t="str">
        <f>IFERROR(LEFT(IFERROR(INDEX(Sheet5!$C$2:$C$1300,MATCH($A552,Sheet5!$A$2:$A$1300,0)),"-"),FIND(",",IFERROR(INDEX(Sheet5!$C$2:$C$1300,MATCH($A552,Sheet5!$A$2:$A$1300,0)),"-"),1)-1),IFERROR(INDEX(Sheet5!$C$2:$C$1300,MATCH($A552,Sheet5!$A$2:$A$1300,0)),"-"))</f>
        <v xml:space="preserve">Legal Fees-23 Frankin St                                    </v>
      </c>
      <c r="D552" s="206">
        <f>IFERROR(INDEX(Lookup!$BG$9:$BG$3000,MATCH($A552,Lookup!$A$9:$A$3000,0)),0)</f>
        <v>0</v>
      </c>
      <c r="E552" s="206">
        <f>IFERROR(INDEX(Lookup!$BF$9:$BF$3000,MATCH($A552,Lookup!$A$9:$A$3000,0)),0)</f>
        <v>0</v>
      </c>
      <c r="F552" s="206">
        <f>IFERROR(INDEX(Lookup!$BE$9:$BE$3000,MATCH($A552,Lookup!$A$9:$A$3000,0)),0)</f>
        <v>0</v>
      </c>
      <c r="G552" s="207"/>
      <c r="H552" s="207"/>
      <c r="I552" s="206">
        <f>IFERROR(INDEX(Lookup!$BJ$9:$BJ$3000,MATCH($A552,Lookup!$A$9:$A$3000,0)),0)</f>
        <v>0</v>
      </c>
      <c r="J552" s="206">
        <f>IFERROR(INDEX(Lookup!$BI$9:$BI$3000,MATCH($A552,Lookup!$A$9:$A$3000,0)),0)</f>
        <v>0</v>
      </c>
      <c r="K552" s="206">
        <f>IFERROR(INDEX(Lookup!$BH$9:$BH$3000,MATCH($A552,Lookup!$A$9:$A$3000,0)),0)</f>
        <v>0</v>
      </c>
      <c r="L552" s="206">
        <f t="shared" si="25"/>
        <v>0</v>
      </c>
      <c r="O552" s="182">
        <f t="shared" si="26"/>
        <v>1</v>
      </c>
    </row>
    <row r="553" spans="1:15" x14ac:dyDescent="0.2">
      <c r="A553" s="182" t="str">
        <f>+'09'!A247</f>
        <v>22620-A09</v>
      </c>
      <c r="C553" s="182" t="str">
        <f>IFERROR(LEFT(IFERROR(INDEX(Sheet5!$C$2:$C$1300,MATCH($A553,Sheet5!$A$2:$A$1300,0)),"-"),FIND(",",IFERROR(INDEX(Sheet5!$C$2:$C$1300,MATCH($A553,Sheet5!$A$2:$A$1300,0)),"-"),1)-1),IFERROR(INDEX(Sheet5!$C$2:$C$1300,MATCH($A553,Sheet5!$A$2:$A$1300,0)),"-"))</f>
        <v xml:space="preserve">Legal Fees-11 Franklin St                                   </v>
      </c>
      <c r="D553" s="206">
        <f>IFERROR(INDEX(Lookup!$BG$9:$BG$3000,MATCH($A553,Lookup!$A$9:$A$3000,0)),0)</f>
        <v>0</v>
      </c>
      <c r="E553" s="206">
        <f>IFERROR(INDEX(Lookup!$BF$9:$BF$3000,MATCH($A553,Lookup!$A$9:$A$3000,0)),0)</f>
        <v>0</v>
      </c>
      <c r="F553" s="206">
        <f>IFERROR(INDEX(Lookup!$BE$9:$BE$3000,MATCH($A553,Lookup!$A$9:$A$3000,0)),0)</f>
        <v>0</v>
      </c>
      <c r="G553" s="207"/>
      <c r="H553" s="207"/>
      <c r="I553" s="206">
        <f>IFERROR(INDEX(Lookup!$BJ$9:$BJ$3000,MATCH($A553,Lookup!$A$9:$A$3000,0)),0)</f>
        <v>0</v>
      </c>
      <c r="J553" s="206">
        <f>IFERROR(INDEX(Lookup!$BI$9:$BI$3000,MATCH($A553,Lookup!$A$9:$A$3000,0)),0)</f>
        <v>0</v>
      </c>
      <c r="K553" s="206">
        <f>IFERROR(INDEX(Lookup!$BH$9:$BH$3000,MATCH($A553,Lookup!$A$9:$A$3000,0)),0)</f>
        <v>0</v>
      </c>
      <c r="L553" s="206">
        <f t="shared" si="25"/>
        <v>0</v>
      </c>
      <c r="O553" s="182">
        <f t="shared" si="26"/>
        <v>1</v>
      </c>
    </row>
    <row r="554" spans="1:15" x14ac:dyDescent="0.2">
      <c r="A554" s="182" t="str">
        <f>+'09'!A248</f>
        <v>22620-A10</v>
      </c>
      <c r="C554" s="182" t="str">
        <f>IFERROR(LEFT(IFERROR(INDEX(Sheet5!$C$2:$C$1300,MATCH($A554,Sheet5!$A$2:$A$1300,0)),"-"),FIND(",",IFERROR(INDEX(Sheet5!$C$2:$C$1300,MATCH($A554,Sheet5!$A$2:$A$1300,0)),"-"),1)-1),IFERROR(INDEX(Sheet5!$C$2:$C$1300,MATCH($A554,Sheet5!$A$2:$A$1300,0)),"-"))</f>
        <v xml:space="preserve">Legal Fees-15 Franklin St                                   </v>
      </c>
      <c r="D554" s="206">
        <f>IFERROR(INDEX(Lookup!$BG$9:$BG$3000,MATCH($A554,Lookup!$A$9:$A$3000,0)),0)</f>
        <v>0</v>
      </c>
      <c r="E554" s="206">
        <f>IFERROR(INDEX(Lookup!$BF$9:$BF$3000,MATCH($A554,Lookup!$A$9:$A$3000,0)),0)</f>
        <v>0</v>
      </c>
      <c r="F554" s="206">
        <f>IFERROR(INDEX(Lookup!$BE$9:$BE$3000,MATCH($A554,Lookup!$A$9:$A$3000,0)),0)</f>
        <v>0</v>
      </c>
      <c r="G554" s="207"/>
      <c r="H554" s="207"/>
      <c r="I554" s="206">
        <f>IFERROR(INDEX(Lookup!$BJ$9:$BJ$3000,MATCH($A554,Lookup!$A$9:$A$3000,0)),0)</f>
        <v>215</v>
      </c>
      <c r="J554" s="206">
        <f>IFERROR(INDEX(Lookup!$BI$9:$BI$3000,MATCH($A554,Lookup!$A$9:$A$3000,0)),0)</f>
        <v>0</v>
      </c>
      <c r="K554" s="206">
        <f>IFERROR(INDEX(Lookup!$BH$9:$BH$3000,MATCH($A554,Lookup!$A$9:$A$3000,0)),0)</f>
        <v>0</v>
      </c>
      <c r="L554" s="206">
        <f t="shared" si="25"/>
        <v>0</v>
      </c>
      <c r="O554" s="182">
        <f t="shared" si="26"/>
        <v>1</v>
      </c>
    </row>
    <row r="555" spans="1:15" x14ac:dyDescent="0.2">
      <c r="A555" s="182" t="str">
        <f>+'09'!A249</f>
        <v>22620-A11</v>
      </c>
      <c r="C555" s="182" t="str">
        <f>IFERROR(LEFT(IFERROR(INDEX(Sheet5!$C$2:$C$1300,MATCH($A555,Sheet5!$A$2:$A$1300,0)),"-"),FIND(",",IFERROR(INDEX(Sheet5!$C$2:$C$1300,MATCH($A555,Sheet5!$A$2:$A$1300,0)),"-"),1)-1),IFERROR(INDEX(Sheet5!$C$2:$C$1300,MATCH($A555,Sheet5!$A$2:$A$1300,0)),"-"))</f>
        <v xml:space="preserve">Legal Fees-25 Hutt St                                       </v>
      </c>
      <c r="D555" s="206">
        <f>IFERROR(INDEX(Lookup!$BG$9:$BG$3000,MATCH($A555,Lookup!$A$9:$A$3000,0)),0)</f>
        <v>0</v>
      </c>
      <c r="E555" s="206">
        <f>IFERROR(INDEX(Lookup!$BF$9:$BF$3000,MATCH($A555,Lookup!$A$9:$A$3000,0)),0)</f>
        <v>0</v>
      </c>
      <c r="F555" s="206">
        <f>IFERROR(INDEX(Lookup!$BE$9:$BE$3000,MATCH($A555,Lookup!$A$9:$A$3000,0)),0)</f>
        <v>0</v>
      </c>
      <c r="G555" s="207"/>
      <c r="H555" s="207"/>
      <c r="I555" s="206">
        <f>IFERROR(INDEX(Lookup!$BJ$9:$BJ$3000,MATCH($A555,Lookup!$A$9:$A$3000,0)),0)</f>
        <v>0</v>
      </c>
      <c r="J555" s="206">
        <f>IFERROR(INDEX(Lookup!$BI$9:$BI$3000,MATCH($A555,Lookup!$A$9:$A$3000,0)),0)</f>
        <v>0</v>
      </c>
      <c r="K555" s="206">
        <f>IFERROR(INDEX(Lookup!$BH$9:$BH$3000,MATCH($A555,Lookup!$A$9:$A$3000,0)),0)</f>
        <v>0</v>
      </c>
      <c r="L555" s="206">
        <f t="shared" si="25"/>
        <v>0</v>
      </c>
      <c r="O555" s="182">
        <f t="shared" si="26"/>
        <v>1</v>
      </c>
    </row>
    <row r="556" spans="1:15" x14ac:dyDescent="0.2">
      <c r="A556" s="182" t="str">
        <f>+'09'!A250</f>
        <v>22620-A12</v>
      </c>
      <c r="C556" s="182" t="str">
        <f>IFERROR(LEFT(IFERROR(INDEX(Sheet5!$C$2:$C$1300,MATCH($A556,Sheet5!$A$2:$A$1300,0)),"-"),FIND(",",IFERROR(INDEX(Sheet5!$C$2:$C$1300,MATCH($A556,Sheet5!$A$2:$A$1300,0)),"-"),1)-1),IFERROR(INDEX(Sheet5!$C$2:$C$1300,MATCH($A556,Sheet5!$A$2:$A$1300,0)),"-"))</f>
        <v xml:space="preserve">Legal Fees-A27 188 Carrington                               </v>
      </c>
      <c r="D556" s="206">
        <f>IFERROR(INDEX(Lookup!$BG$9:$BG$3000,MATCH($A556,Lookup!$A$9:$A$3000,0)),0)</f>
        <v>0</v>
      </c>
      <c r="E556" s="206">
        <f>IFERROR(INDEX(Lookup!$BF$9:$BF$3000,MATCH($A556,Lookup!$A$9:$A$3000,0)),0)</f>
        <v>0</v>
      </c>
      <c r="F556" s="206">
        <f>IFERROR(INDEX(Lookup!$BE$9:$BE$3000,MATCH($A556,Lookup!$A$9:$A$3000,0)),0)</f>
        <v>0</v>
      </c>
      <c r="G556" s="207"/>
      <c r="H556" s="207"/>
      <c r="I556" s="206">
        <f>IFERROR(INDEX(Lookup!$BJ$9:$BJ$3000,MATCH($A556,Lookup!$A$9:$A$3000,0)),0)</f>
        <v>0</v>
      </c>
      <c r="J556" s="206">
        <f>IFERROR(INDEX(Lookup!$BI$9:$BI$3000,MATCH($A556,Lookup!$A$9:$A$3000,0)),0)</f>
        <v>0</v>
      </c>
      <c r="K556" s="206">
        <f>IFERROR(INDEX(Lookup!$BH$9:$BH$3000,MATCH($A556,Lookup!$A$9:$A$3000,0)),0)</f>
        <v>0</v>
      </c>
      <c r="L556" s="206">
        <f t="shared" si="25"/>
        <v>0</v>
      </c>
      <c r="O556" s="182">
        <f t="shared" si="26"/>
        <v>1</v>
      </c>
    </row>
    <row r="557" spans="1:15" x14ac:dyDescent="0.2">
      <c r="A557" s="182" t="str">
        <f>+'09'!A251</f>
        <v>22620-A13</v>
      </c>
      <c r="C557" s="182" t="str">
        <f>IFERROR(LEFT(IFERROR(INDEX(Sheet5!$C$2:$C$1300,MATCH($A557,Sheet5!$A$2:$A$1300,0)),"-"),FIND(",",IFERROR(INDEX(Sheet5!$C$2:$C$1300,MATCH($A557,Sheet5!$A$2:$A$1300,0)),"-"),1)-1),IFERROR(INDEX(Sheet5!$C$2:$C$1300,MATCH($A557,Sheet5!$A$2:$A$1300,0)),"-"))</f>
        <v xml:space="preserve">Legal Fees-B25 188 Carrington                               </v>
      </c>
      <c r="D557" s="206">
        <f>IFERROR(INDEX(Lookup!$BG$9:$BG$3000,MATCH($A557,Lookup!$A$9:$A$3000,0)),0)</f>
        <v>0</v>
      </c>
      <c r="E557" s="206">
        <f>IFERROR(INDEX(Lookup!$BF$9:$BF$3000,MATCH($A557,Lookup!$A$9:$A$3000,0)),0)</f>
        <v>0</v>
      </c>
      <c r="F557" s="206">
        <f>IFERROR(INDEX(Lookup!$BE$9:$BE$3000,MATCH($A557,Lookup!$A$9:$A$3000,0)),0)</f>
        <v>0</v>
      </c>
      <c r="G557" s="207"/>
      <c r="H557" s="207"/>
      <c r="I557" s="206">
        <f>IFERROR(INDEX(Lookup!$BJ$9:$BJ$3000,MATCH($A557,Lookup!$A$9:$A$3000,0)),0)</f>
        <v>0</v>
      </c>
      <c r="J557" s="206">
        <f>IFERROR(INDEX(Lookup!$BI$9:$BI$3000,MATCH($A557,Lookup!$A$9:$A$3000,0)),0)</f>
        <v>0</v>
      </c>
      <c r="K557" s="206">
        <f>IFERROR(INDEX(Lookup!$BH$9:$BH$3000,MATCH($A557,Lookup!$A$9:$A$3000,0)),0)</f>
        <v>0</v>
      </c>
      <c r="L557" s="206">
        <f t="shared" si="25"/>
        <v>0</v>
      </c>
      <c r="O557" s="182">
        <f t="shared" si="26"/>
        <v>1</v>
      </c>
    </row>
    <row r="558" spans="1:15" x14ac:dyDescent="0.2">
      <c r="A558" s="182" t="str">
        <f>+'09'!A252</f>
        <v>22620-A14</v>
      </c>
      <c r="C558" s="182" t="str">
        <f>IFERROR(LEFT(IFERROR(INDEX(Sheet5!$C$2:$C$1300,MATCH($A558,Sheet5!$A$2:$A$1300,0)),"-"),FIND(",",IFERROR(INDEX(Sheet5!$C$2:$C$1300,MATCH($A558,Sheet5!$A$2:$A$1300,0)),"-"),1)-1),IFERROR(INDEX(Sheet5!$C$2:$C$1300,MATCH($A558,Sheet5!$A$2:$A$1300,0)),"-"))</f>
        <v xml:space="preserve">Legal Fees-120 Queen Road                                   </v>
      </c>
      <c r="D558" s="206">
        <f>IFERROR(INDEX(Lookup!$BG$9:$BG$3000,MATCH($A558,Lookup!$A$9:$A$3000,0)),0)</f>
        <v>0</v>
      </c>
      <c r="E558" s="206">
        <f>IFERROR(INDEX(Lookup!$BF$9:$BF$3000,MATCH($A558,Lookup!$A$9:$A$3000,0)),0)</f>
        <v>0</v>
      </c>
      <c r="F558" s="206">
        <f>IFERROR(INDEX(Lookup!$BE$9:$BE$3000,MATCH($A558,Lookup!$A$9:$A$3000,0)),0)</f>
        <v>0</v>
      </c>
      <c r="G558" s="207"/>
      <c r="H558" s="207"/>
      <c r="I558" s="206">
        <f>IFERROR(INDEX(Lookup!$BJ$9:$BJ$3000,MATCH($A558,Lookup!$A$9:$A$3000,0)),0)</f>
        <v>0</v>
      </c>
      <c r="J558" s="206">
        <f>IFERROR(INDEX(Lookup!$BI$9:$BI$3000,MATCH($A558,Lookup!$A$9:$A$3000,0)),0)</f>
        <v>0</v>
      </c>
      <c r="K558" s="206">
        <f>IFERROR(INDEX(Lookup!$BH$9:$BH$3000,MATCH($A558,Lookup!$A$9:$A$3000,0)),0)</f>
        <v>0</v>
      </c>
      <c r="L558" s="206">
        <f t="shared" si="25"/>
        <v>0</v>
      </c>
      <c r="O558" s="182">
        <f t="shared" si="26"/>
        <v>1</v>
      </c>
    </row>
    <row r="559" spans="1:15" x14ac:dyDescent="0.2">
      <c r="A559" s="182" t="str">
        <f>+'09'!A253</f>
        <v>22620-A15</v>
      </c>
      <c r="C559" s="182" t="str">
        <f>IFERROR(LEFT(IFERROR(INDEX(Sheet5!$C$2:$C$1300,MATCH($A559,Sheet5!$A$2:$A$1300,0)),"-"),FIND(",",IFERROR(INDEX(Sheet5!$C$2:$C$1300,MATCH($A559,Sheet5!$A$2:$A$1300,0)),"-"),1)-1),IFERROR(INDEX(Sheet5!$C$2:$C$1300,MATCH($A559,Sheet5!$A$2:$A$1300,0)),"-"))</f>
        <v xml:space="preserve">Legal Fees-236 Queen Road                                   </v>
      </c>
      <c r="D559" s="206">
        <f>IFERROR(INDEX(Lookup!$BG$9:$BG$3000,MATCH($A559,Lookup!$A$9:$A$3000,0)),0)</f>
        <v>0</v>
      </c>
      <c r="E559" s="206">
        <f>IFERROR(INDEX(Lookup!$BF$9:$BF$3000,MATCH($A559,Lookup!$A$9:$A$3000,0)),0)</f>
        <v>0</v>
      </c>
      <c r="F559" s="206">
        <f>IFERROR(INDEX(Lookup!$BE$9:$BE$3000,MATCH($A559,Lookup!$A$9:$A$3000,0)),0)</f>
        <v>0</v>
      </c>
      <c r="G559" s="207"/>
      <c r="H559" s="207"/>
      <c r="I559" s="206">
        <f>IFERROR(INDEX(Lookup!$BJ$9:$BJ$3000,MATCH($A559,Lookup!$A$9:$A$3000,0)),0)</f>
        <v>0</v>
      </c>
      <c r="J559" s="206">
        <f>IFERROR(INDEX(Lookup!$BI$9:$BI$3000,MATCH($A559,Lookup!$A$9:$A$3000,0)),0)</f>
        <v>0</v>
      </c>
      <c r="K559" s="206">
        <f>IFERROR(INDEX(Lookup!$BH$9:$BH$3000,MATCH($A559,Lookup!$A$9:$A$3000,0)),0)</f>
        <v>0</v>
      </c>
      <c r="L559" s="206">
        <f t="shared" si="25"/>
        <v>0</v>
      </c>
      <c r="O559" s="182">
        <f t="shared" si="26"/>
        <v>1</v>
      </c>
    </row>
    <row r="560" spans="1:15" x14ac:dyDescent="0.2">
      <c r="A560" s="182" t="str">
        <f>+'09'!A254</f>
        <v>22620-A16</v>
      </c>
      <c r="C560" s="182" t="str">
        <f>IFERROR(LEFT(IFERROR(INDEX(Sheet5!$C$2:$C$1300,MATCH($A560,Sheet5!$A$2:$A$1300,0)),"-"),FIND(",",IFERROR(INDEX(Sheet5!$C$2:$C$1300,MATCH($A560,Sheet5!$A$2:$A$1300,0)),"-"),1)-1),IFERROR(INDEX(Sheet5!$C$2:$C$1300,MATCH($A560,Sheet5!$A$2:$A$1300,0)),"-"))</f>
        <v xml:space="preserve">Legal Fees-534 Queen Road                                   </v>
      </c>
      <c r="D560" s="206">
        <f>IFERROR(INDEX(Lookup!$BG$9:$BG$3000,MATCH($A560,Lookup!$A$9:$A$3000,0)),0)</f>
        <v>0</v>
      </c>
      <c r="E560" s="206">
        <f>IFERROR(INDEX(Lookup!$BF$9:$BF$3000,MATCH($A560,Lookup!$A$9:$A$3000,0)),0)</f>
        <v>0</v>
      </c>
      <c r="F560" s="206">
        <f>IFERROR(INDEX(Lookup!$BE$9:$BE$3000,MATCH($A560,Lookup!$A$9:$A$3000,0)),0)</f>
        <v>0</v>
      </c>
      <c r="G560" s="207"/>
      <c r="H560" s="207"/>
      <c r="I560" s="206">
        <f>IFERROR(INDEX(Lookup!$BJ$9:$BJ$3000,MATCH($A560,Lookup!$A$9:$A$3000,0)),0)</f>
        <v>0</v>
      </c>
      <c r="J560" s="206">
        <f>IFERROR(INDEX(Lookup!$BI$9:$BI$3000,MATCH($A560,Lookup!$A$9:$A$3000,0)),0)</f>
        <v>0</v>
      </c>
      <c r="K560" s="206">
        <f>IFERROR(INDEX(Lookup!$BH$9:$BH$3000,MATCH($A560,Lookup!$A$9:$A$3000,0)),0)</f>
        <v>0</v>
      </c>
      <c r="L560" s="206">
        <f t="shared" si="25"/>
        <v>0</v>
      </c>
      <c r="O560" s="182">
        <f t="shared" si="26"/>
        <v>1</v>
      </c>
    </row>
    <row r="561" spans="1:15" x14ac:dyDescent="0.2">
      <c r="A561" s="182" t="str">
        <f>+'09'!A255</f>
        <v>22640-A01</v>
      </c>
      <c r="C561" s="182" t="str">
        <f>IFERROR(LEFT(IFERROR(INDEX(Sheet5!$C$2:$C$1300,MATCH($A561,Sheet5!$A$2:$A$1300,0)),"-"),FIND(",",IFERROR(INDEX(Sheet5!$C$2:$C$1300,MATCH($A561,Sheet5!$A$2:$A$1300,0)),"-"),1)-1),IFERROR(INDEX(Sheet5!$C$2:$C$1300,MATCH($A561,Sheet5!$A$2:$A$1300,0)),"-"))</f>
        <v xml:space="preserve">Letting Agent Fees-6 Circuit Dr                             </v>
      </c>
      <c r="D561" s="206">
        <f>IFERROR(INDEX(Lookup!$BG$9:$BG$3000,MATCH($A561,Lookup!$A$9:$A$3000,0)),0)</f>
        <v>0</v>
      </c>
      <c r="E561" s="206">
        <f>IFERROR(INDEX(Lookup!$BF$9:$BF$3000,MATCH($A561,Lookup!$A$9:$A$3000,0)),0)</f>
        <v>0</v>
      </c>
      <c r="F561" s="206">
        <f>IFERROR(INDEX(Lookup!$BE$9:$BE$3000,MATCH($A561,Lookup!$A$9:$A$3000,0)),0)</f>
        <v>0</v>
      </c>
      <c r="G561" s="207"/>
      <c r="H561" s="207"/>
      <c r="I561" s="206">
        <f>IFERROR(INDEX(Lookup!$BJ$9:$BJ$3000,MATCH($A561,Lookup!$A$9:$A$3000,0)),0)</f>
        <v>0</v>
      </c>
      <c r="J561" s="206">
        <f>IFERROR(INDEX(Lookup!$BI$9:$BI$3000,MATCH($A561,Lookup!$A$9:$A$3000,0)),0)</f>
        <v>0</v>
      </c>
      <c r="K561" s="206">
        <f>IFERROR(INDEX(Lookup!$BH$9:$BH$3000,MATCH($A561,Lookup!$A$9:$A$3000,0)),0)</f>
        <v>0</v>
      </c>
      <c r="L561" s="206">
        <f t="shared" si="25"/>
        <v>0</v>
      </c>
      <c r="O561" s="182">
        <f t="shared" si="26"/>
        <v>1</v>
      </c>
    </row>
    <row r="562" spans="1:15" x14ac:dyDescent="0.2">
      <c r="A562" s="182" t="str">
        <f>+'09'!A256</f>
        <v>22640-A02</v>
      </c>
      <c r="C562" s="182" t="str">
        <f>IFERROR(LEFT(IFERROR(INDEX(Sheet5!$C$2:$C$1300,MATCH($A562,Sheet5!$A$2:$A$1300,0)),"-"),FIND(",",IFERROR(INDEX(Sheet5!$C$2:$C$1300,MATCH($A562,Sheet5!$A$2:$A$1300,0)),"-"),1)-1),IFERROR(INDEX(Sheet5!$C$2:$C$1300,MATCH($A562,Sheet5!$A$2:$A$1300,0)),"-"))</f>
        <v xml:space="preserve">Letting Agent Fees-200 East Tce                             </v>
      </c>
      <c r="D562" s="206">
        <f>IFERROR(INDEX(Lookup!$BG$9:$BG$3000,MATCH($A562,Lookup!$A$9:$A$3000,0)),0)</f>
        <v>0</v>
      </c>
      <c r="E562" s="206">
        <f>IFERROR(INDEX(Lookup!$BF$9:$BF$3000,MATCH($A562,Lookup!$A$9:$A$3000,0)),0)</f>
        <v>0</v>
      </c>
      <c r="F562" s="206">
        <f>IFERROR(INDEX(Lookup!$BE$9:$BE$3000,MATCH($A562,Lookup!$A$9:$A$3000,0)),0)</f>
        <v>0</v>
      </c>
      <c r="G562" s="207"/>
      <c r="H562" s="207"/>
      <c r="I562" s="206">
        <f>IFERROR(INDEX(Lookup!$BJ$9:$BJ$3000,MATCH($A562,Lookup!$A$9:$A$3000,0)),0)</f>
        <v>0</v>
      </c>
      <c r="J562" s="206">
        <f>IFERROR(INDEX(Lookup!$BI$9:$BI$3000,MATCH($A562,Lookup!$A$9:$A$3000,0)),0)</f>
        <v>0</v>
      </c>
      <c r="K562" s="206">
        <f>IFERROR(INDEX(Lookup!$BH$9:$BH$3000,MATCH($A562,Lookup!$A$9:$A$3000,0)),0)</f>
        <v>0</v>
      </c>
      <c r="L562" s="206">
        <f t="shared" si="25"/>
        <v>0</v>
      </c>
      <c r="O562" s="182">
        <f t="shared" si="26"/>
        <v>1</v>
      </c>
    </row>
    <row r="563" spans="1:15" x14ac:dyDescent="0.2">
      <c r="A563" s="182" t="str">
        <f>+'09'!A257</f>
        <v>22640-A03</v>
      </c>
      <c r="C563" s="182" t="str">
        <f>IFERROR(LEFT(IFERROR(INDEX(Sheet5!$C$2:$C$1300,MATCH($A563,Sheet5!$A$2:$A$1300,0)),"-"),FIND(",",IFERROR(INDEX(Sheet5!$C$2:$C$1300,MATCH($A563,Sheet5!$A$2:$A$1300,0)),"-"),1)-1),IFERROR(INDEX(Sheet5!$C$2:$C$1300,MATCH($A563,Sheet5!$A$2:$A$1300,0)),"-"))</f>
        <v xml:space="preserve">Letting Agent Fees-33 Franklin St                           </v>
      </c>
      <c r="D563" s="206">
        <f>IFERROR(INDEX(Lookup!$BG$9:$BG$3000,MATCH($A563,Lookup!$A$9:$A$3000,0)),0)</f>
        <v>0</v>
      </c>
      <c r="E563" s="206">
        <f>IFERROR(INDEX(Lookup!$BF$9:$BF$3000,MATCH($A563,Lookup!$A$9:$A$3000,0)),0)</f>
        <v>0</v>
      </c>
      <c r="F563" s="206">
        <f>IFERROR(INDEX(Lookup!$BE$9:$BE$3000,MATCH($A563,Lookup!$A$9:$A$3000,0)),0)</f>
        <v>0</v>
      </c>
      <c r="G563" s="207"/>
      <c r="H563" s="207"/>
      <c r="I563" s="206">
        <f>IFERROR(INDEX(Lookup!$BJ$9:$BJ$3000,MATCH($A563,Lookup!$A$9:$A$3000,0)),0)</f>
        <v>25652.75</v>
      </c>
      <c r="J563" s="206">
        <f>IFERROR(INDEX(Lookup!$BI$9:$BI$3000,MATCH($A563,Lookup!$A$9:$A$3000,0)),0)</f>
        <v>13126.02</v>
      </c>
      <c r="K563" s="206">
        <f>IFERROR(INDEX(Lookup!$BH$9:$BH$3000,MATCH($A563,Lookup!$A$9:$A$3000,0)),0)</f>
        <v>0</v>
      </c>
      <c r="L563" s="206">
        <f t="shared" si="25"/>
        <v>-13126.02</v>
      </c>
      <c r="O563" s="182">
        <f t="shared" si="26"/>
        <v>1</v>
      </c>
    </row>
    <row r="564" spans="1:15" x14ac:dyDescent="0.2">
      <c r="A564" s="182" t="str">
        <f>+'09'!A258</f>
        <v>22640-A04</v>
      </c>
      <c r="C564" s="182" t="str">
        <f>IFERROR(LEFT(IFERROR(INDEX(Sheet5!$C$2:$C$1300,MATCH($A564,Sheet5!$A$2:$A$1300,0)),"-"),FIND(",",IFERROR(INDEX(Sheet5!$C$2:$C$1300,MATCH($A564,Sheet5!$A$2:$A$1300,0)),"-"),1)-1),IFERROR(INDEX(Sheet5!$C$2:$C$1300,MATCH($A564,Sheet5!$A$2:$A$1300,0)),"-"))</f>
        <v xml:space="preserve">Letting Agent Fees-174 Fullarton Rd                         </v>
      </c>
      <c r="D564" s="206">
        <f>IFERROR(INDEX(Lookup!$BG$9:$BG$3000,MATCH($A564,Lookup!$A$9:$A$3000,0)),0)</f>
        <v>0</v>
      </c>
      <c r="E564" s="206">
        <f>IFERROR(INDEX(Lookup!$BF$9:$BF$3000,MATCH($A564,Lookup!$A$9:$A$3000,0)),0)</f>
        <v>0</v>
      </c>
      <c r="F564" s="206">
        <f>IFERROR(INDEX(Lookup!$BE$9:$BE$3000,MATCH($A564,Lookup!$A$9:$A$3000,0)),0)</f>
        <v>0</v>
      </c>
      <c r="G564" s="207"/>
      <c r="H564" s="207"/>
      <c r="I564" s="206">
        <f>IFERROR(INDEX(Lookup!$BJ$9:$BJ$3000,MATCH($A564,Lookup!$A$9:$A$3000,0)),0)</f>
        <v>0</v>
      </c>
      <c r="J564" s="206">
        <f>IFERROR(INDEX(Lookup!$BI$9:$BI$3000,MATCH($A564,Lookup!$A$9:$A$3000,0)),0)</f>
        <v>8485.5499999999993</v>
      </c>
      <c r="K564" s="206">
        <f>IFERROR(INDEX(Lookup!$BH$9:$BH$3000,MATCH($A564,Lookup!$A$9:$A$3000,0)),0)</f>
        <v>0</v>
      </c>
      <c r="L564" s="206">
        <f t="shared" ref="L564:L627" si="27">K564-J564</f>
        <v>-8485.5499999999993</v>
      </c>
      <c r="O564" s="182">
        <f t="shared" ref="O564:O627" si="28">+IF(A564&gt;0,1,0)</f>
        <v>1</v>
      </c>
    </row>
    <row r="565" spans="1:15" x14ac:dyDescent="0.2">
      <c r="A565" s="182" t="str">
        <f>+'09'!A259</f>
        <v>22640-A05</v>
      </c>
      <c r="C565" s="182" t="str">
        <f>IFERROR(LEFT(IFERROR(INDEX(Sheet5!$C$2:$C$1300,MATCH($A565,Sheet5!$A$2:$A$1300,0)),"-"),FIND(",",IFERROR(INDEX(Sheet5!$C$2:$C$1300,MATCH($A565,Sheet5!$A$2:$A$1300,0)),"-"),1)-1),IFERROR(INDEX(Sheet5!$C$2:$C$1300,MATCH($A565,Sheet5!$A$2:$A$1300,0)),"-"))</f>
        <v xml:space="preserve">Letting Agent Fees-26a Grote St                             </v>
      </c>
      <c r="D565" s="206">
        <f>IFERROR(INDEX(Lookup!$BG$9:$BG$3000,MATCH($A565,Lookup!$A$9:$A$3000,0)),0)</f>
        <v>0</v>
      </c>
      <c r="E565" s="206">
        <f>IFERROR(INDEX(Lookup!$BF$9:$BF$3000,MATCH($A565,Lookup!$A$9:$A$3000,0)),0)</f>
        <v>2656.43</v>
      </c>
      <c r="F565" s="206">
        <f>IFERROR(INDEX(Lookup!$BE$9:$BE$3000,MATCH($A565,Lookup!$A$9:$A$3000,0)),0)</f>
        <v>0</v>
      </c>
      <c r="G565" s="207"/>
      <c r="H565" s="207"/>
      <c r="I565" s="206">
        <f>IFERROR(INDEX(Lookup!$BJ$9:$BJ$3000,MATCH($A565,Lookup!$A$9:$A$3000,0)),0)</f>
        <v>0</v>
      </c>
      <c r="J565" s="206">
        <f>IFERROR(INDEX(Lookup!$BI$9:$BI$3000,MATCH($A565,Lookup!$A$9:$A$3000,0)),0)</f>
        <v>2656.43</v>
      </c>
      <c r="K565" s="206">
        <f>IFERROR(INDEX(Lookup!$BH$9:$BH$3000,MATCH($A565,Lookup!$A$9:$A$3000,0)),0)</f>
        <v>0</v>
      </c>
      <c r="L565" s="206">
        <f t="shared" si="27"/>
        <v>-2656.43</v>
      </c>
      <c r="O565" s="182">
        <f t="shared" si="28"/>
        <v>1</v>
      </c>
    </row>
    <row r="566" spans="1:15" x14ac:dyDescent="0.2">
      <c r="A566" s="182" t="str">
        <f>+'09'!A260</f>
        <v>22640-A06</v>
      </c>
      <c r="C566" s="182" t="str">
        <f>IFERROR(LEFT(IFERROR(INDEX(Sheet5!$C$2:$C$1300,MATCH($A566,Sheet5!$A$2:$A$1300,0)),"-"),FIND(",",IFERROR(INDEX(Sheet5!$C$2:$C$1300,MATCH($A566,Sheet5!$A$2:$A$1300,0)),"-"),1)-1),IFERROR(INDEX(Sheet5!$C$2:$C$1300,MATCH($A566,Sheet5!$A$2:$A$1300,0)),"-"))</f>
        <v xml:space="preserve">Letting Agent Fees-31 Franklin St                           </v>
      </c>
      <c r="D566" s="206">
        <f>IFERROR(INDEX(Lookup!$BG$9:$BG$3000,MATCH($A566,Lookup!$A$9:$A$3000,0)),0)</f>
        <v>0</v>
      </c>
      <c r="E566" s="206">
        <f>IFERROR(INDEX(Lookup!$BF$9:$BF$3000,MATCH($A566,Lookup!$A$9:$A$3000,0)),0)</f>
        <v>0</v>
      </c>
      <c r="F566" s="206">
        <f>IFERROR(INDEX(Lookup!$BE$9:$BE$3000,MATCH($A566,Lookup!$A$9:$A$3000,0)),0)</f>
        <v>0</v>
      </c>
      <c r="G566" s="207"/>
      <c r="H566" s="207"/>
      <c r="I566" s="206">
        <f>IFERROR(INDEX(Lookup!$BJ$9:$BJ$3000,MATCH($A566,Lookup!$A$9:$A$3000,0)),0)</f>
        <v>0</v>
      </c>
      <c r="J566" s="206">
        <f>IFERROR(INDEX(Lookup!$BI$9:$BI$3000,MATCH($A566,Lookup!$A$9:$A$3000,0)),0)</f>
        <v>4533.32</v>
      </c>
      <c r="K566" s="206">
        <f>IFERROR(INDEX(Lookup!$BH$9:$BH$3000,MATCH($A566,Lookup!$A$9:$A$3000,0)),0)</f>
        <v>4410.87</v>
      </c>
      <c r="L566" s="206">
        <f t="shared" si="27"/>
        <v>-122.44999999999982</v>
      </c>
      <c r="O566" s="182">
        <f t="shared" si="28"/>
        <v>1</v>
      </c>
    </row>
    <row r="567" spans="1:15" x14ac:dyDescent="0.2">
      <c r="A567" s="182" t="str">
        <f>+'09'!A261</f>
        <v>22640-A07</v>
      </c>
      <c r="C567" s="182" t="str">
        <f>IFERROR(LEFT(IFERROR(INDEX(Sheet5!$C$2:$C$1300,MATCH($A567,Sheet5!$A$2:$A$1300,0)),"-"),FIND(",",IFERROR(INDEX(Sheet5!$C$2:$C$1300,MATCH($A567,Sheet5!$A$2:$A$1300,0)),"-"),1)-1),IFERROR(INDEX(Sheet5!$C$2:$C$1300,MATCH($A567,Sheet5!$A$2:$A$1300,0)),"-"))</f>
        <v xml:space="preserve">Letting Agent Fees-25 Franklin St                           </v>
      </c>
      <c r="D567" s="206">
        <f>IFERROR(INDEX(Lookup!$BG$9:$BG$3000,MATCH($A567,Lookup!$A$9:$A$3000,0)),0)</f>
        <v>0</v>
      </c>
      <c r="E567" s="206">
        <f>IFERROR(INDEX(Lookup!$BF$9:$BF$3000,MATCH($A567,Lookup!$A$9:$A$3000,0)),0)</f>
        <v>0</v>
      </c>
      <c r="F567" s="206">
        <f>IFERROR(INDEX(Lookup!$BE$9:$BE$3000,MATCH($A567,Lookup!$A$9:$A$3000,0)),0)</f>
        <v>3296.96</v>
      </c>
      <c r="G567" s="207"/>
      <c r="H567" s="207"/>
      <c r="I567" s="206">
        <f>IFERROR(INDEX(Lookup!$BJ$9:$BJ$3000,MATCH($A567,Lookup!$A$9:$A$3000,0)),0)</f>
        <v>50665.9</v>
      </c>
      <c r="J567" s="206">
        <f>IFERROR(INDEX(Lookup!$BI$9:$BI$3000,MATCH($A567,Lookup!$A$9:$A$3000,0)),0)</f>
        <v>26100.11</v>
      </c>
      <c r="K567" s="206">
        <f>IFERROR(INDEX(Lookup!$BH$9:$BH$3000,MATCH($A567,Lookup!$A$9:$A$3000,0)),0)</f>
        <v>75531.5</v>
      </c>
      <c r="L567" s="206">
        <f t="shared" si="27"/>
        <v>49431.39</v>
      </c>
      <c r="O567" s="182">
        <f t="shared" si="28"/>
        <v>1</v>
      </c>
    </row>
    <row r="568" spans="1:15" x14ac:dyDescent="0.2">
      <c r="A568" s="182" t="str">
        <f>+'09'!A262</f>
        <v>22640-A08</v>
      </c>
      <c r="C568" s="182" t="str">
        <f>IFERROR(LEFT(IFERROR(INDEX(Sheet5!$C$2:$C$1300,MATCH($A568,Sheet5!$A$2:$A$1300,0)),"-"),FIND(",",IFERROR(INDEX(Sheet5!$C$2:$C$1300,MATCH($A568,Sheet5!$A$2:$A$1300,0)),"-"),1)-1),IFERROR(INDEX(Sheet5!$C$2:$C$1300,MATCH($A568,Sheet5!$A$2:$A$1300,0)),"-"))</f>
        <v xml:space="preserve">Letting Agent Fees-23 Frankin St                            </v>
      </c>
      <c r="D568" s="206">
        <f>IFERROR(INDEX(Lookup!$BG$9:$BG$3000,MATCH($A568,Lookup!$A$9:$A$3000,0)),0)</f>
        <v>0</v>
      </c>
      <c r="E568" s="206">
        <f>IFERROR(INDEX(Lookup!$BF$9:$BF$3000,MATCH($A568,Lookup!$A$9:$A$3000,0)),0)</f>
        <v>0</v>
      </c>
      <c r="F568" s="206">
        <f>IFERROR(INDEX(Lookup!$BE$9:$BE$3000,MATCH($A568,Lookup!$A$9:$A$3000,0)),0)</f>
        <v>0</v>
      </c>
      <c r="G568" s="207"/>
      <c r="H568" s="207"/>
      <c r="I568" s="206">
        <f>IFERROR(INDEX(Lookup!$BJ$9:$BJ$3000,MATCH($A568,Lookup!$A$9:$A$3000,0)),0)</f>
        <v>0</v>
      </c>
      <c r="J568" s="206">
        <f>IFERROR(INDEX(Lookup!$BI$9:$BI$3000,MATCH($A568,Lookup!$A$9:$A$3000,0)),0)</f>
        <v>0</v>
      </c>
      <c r="K568" s="206">
        <f>IFERROR(INDEX(Lookup!$BH$9:$BH$3000,MATCH($A568,Lookup!$A$9:$A$3000,0)),0)</f>
        <v>0</v>
      </c>
      <c r="L568" s="206">
        <f t="shared" si="27"/>
        <v>0</v>
      </c>
      <c r="O568" s="182">
        <f t="shared" si="28"/>
        <v>1</v>
      </c>
    </row>
    <row r="569" spans="1:15" x14ac:dyDescent="0.2">
      <c r="A569" s="182" t="str">
        <f>+'09'!A263</f>
        <v>22640-A09</v>
      </c>
      <c r="C569" s="182" t="str">
        <f>IFERROR(LEFT(IFERROR(INDEX(Sheet5!$C$2:$C$1300,MATCH($A569,Sheet5!$A$2:$A$1300,0)),"-"),FIND(",",IFERROR(INDEX(Sheet5!$C$2:$C$1300,MATCH($A569,Sheet5!$A$2:$A$1300,0)),"-"),1)-1),IFERROR(INDEX(Sheet5!$C$2:$C$1300,MATCH($A569,Sheet5!$A$2:$A$1300,0)),"-"))</f>
        <v xml:space="preserve">Letting Agent Fees-11 Franklin St                           </v>
      </c>
      <c r="D569" s="206">
        <f>IFERROR(INDEX(Lookup!$BG$9:$BG$3000,MATCH($A569,Lookup!$A$9:$A$3000,0)),0)</f>
        <v>0</v>
      </c>
      <c r="E569" s="206">
        <f>IFERROR(INDEX(Lookup!$BF$9:$BF$3000,MATCH($A569,Lookup!$A$9:$A$3000,0)),0)</f>
        <v>0</v>
      </c>
      <c r="F569" s="206">
        <f>IFERROR(INDEX(Lookup!$BE$9:$BE$3000,MATCH($A569,Lookup!$A$9:$A$3000,0)),0)</f>
        <v>0</v>
      </c>
      <c r="G569" s="207"/>
      <c r="H569" s="207"/>
      <c r="I569" s="206">
        <f>IFERROR(INDEX(Lookup!$BJ$9:$BJ$3000,MATCH($A569,Lookup!$A$9:$A$3000,0)),0)</f>
        <v>0</v>
      </c>
      <c r="J569" s="206">
        <f>IFERROR(INDEX(Lookup!$BI$9:$BI$3000,MATCH($A569,Lookup!$A$9:$A$3000,0)),0)</f>
        <v>0</v>
      </c>
      <c r="K569" s="206">
        <f>IFERROR(INDEX(Lookup!$BH$9:$BH$3000,MATCH($A569,Lookup!$A$9:$A$3000,0)),0)</f>
        <v>0</v>
      </c>
      <c r="L569" s="206">
        <f t="shared" si="27"/>
        <v>0</v>
      </c>
      <c r="O569" s="182">
        <f t="shared" si="28"/>
        <v>1</v>
      </c>
    </row>
    <row r="570" spans="1:15" x14ac:dyDescent="0.2">
      <c r="A570" s="182" t="str">
        <f>+'09'!A264</f>
        <v>22640-A10</v>
      </c>
      <c r="C570" s="182" t="str">
        <f>IFERROR(LEFT(IFERROR(INDEX(Sheet5!$C$2:$C$1300,MATCH($A570,Sheet5!$A$2:$A$1300,0)),"-"),FIND(",",IFERROR(INDEX(Sheet5!$C$2:$C$1300,MATCH($A570,Sheet5!$A$2:$A$1300,0)),"-"),1)-1),IFERROR(INDEX(Sheet5!$C$2:$C$1300,MATCH($A570,Sheet5!$A$2:$A$1300,0)),"-"))</f>
        <v xml:space="preserve">Letting Agent Fees-15 Franklin St                           </v>
      </c>
      <c r="D570" s="206">
        <f>IFERROR(INDEX(Lookup!$BG$9:$BG$3000,MATCH($A570,Lookup!$A$9:$A$3000,0)),0)</f>
        <v>0</v>
      </c>
      <c r="E570" s="206">
        <f>IFERROR(INDEX(Lookup!$BF$9:$BF$3000,MATCH($A570,Lookup!$A$9:$A$3000,0)),0)</f>
        <v>0</v>
      </c>
      <c r="F570" s="206">
        <f>IFERROR(INDEX(Lookup!$BE$9:$BE$3000,MATCH($A570,Lookup!$A$9:$A$3000,0)),0)</f>
        <v>0</v>
      </c>
      <c r="G570" s="207"/>
      <c r="H570" s="207"/>
      <c r="I570" s="206">
        <f>IFERROR(INDEX(Lookup!$BJ$9:$BJ$3000,MATCH($A570,Lookup!$A$9:$A$3000,0)),0)</f>
        <v>0</v>
      </c>
      <c r="J570" s="206">
        <f>IFERROR(INDEX(Lookup!$BI$9:$BI$3000,MATCH($A570,Lookup!$A$9:$A$3000,0)),0)</f>
        <v>0</v>
      </c>
      <c r="K570" s="206">
        <f>IFERROR(INDEX(Lookup!$BH$9:$BH$3000,MATCH($A570,Lookup!$A$9:$A$3000,0)),0)</f>
        <v>0</v>
      </c>
      <c r="L570" s="206">
        <f t="shared" si="27"/>
        <v>0</v>
      </c>
      <c r="O570" s="182">
        <f t="shared" si="28"/>
        <v>1</v>
      </c>
    </row>
    <row r="571" spans="1:15" x14ac:dyDescent="0.2">
      <c r="A571" s="182" t="str">
        <f>+'09'!A265</f>
        <v>22640-A14</v>
      </c>
      <c r="C571" s="182" t="str">
        <f>IFERROR(LEFT(IFERROR(INDEX(Sheet5!$C$2:$C$1300,MATCH($A571,Sheet5!$A$2:$A$1300,0)),"-"),FIND(",",IFERROR(INDEX(Sheet5!$C$2:$C$1300,MATCH($A571,Sheet5!$A$2:$A$1300,0)),"-"),1)-1),IFERROR(INDEX(Sheet5!$C$2:$C$1300,MATCH($A571,Sheet5!$A$2:$A$1300,0)),"-"))</f>
        <v xml:space="preserve">Letting Agent Fees-120 Queen Road                           </v>
      </c>
      <c r="D571" s="206">
        <f>IFERROR(INDEX(Lookup!$BG$9:$BG$3000,MATCH($A571,Lookup!$A$9:$A$3000,0)),0)</f>
        <v>0</v>
      </c>
      <c r="E571" s="206">
        <f>IFERROR(INDEX(Lookup!$BF$9:$BF$3000,MATCH($A571,Lookup!$A$9:$A$3000,0)),0)</f>
        <v>0</v>
      </c>
      <c r="F571" s="206">
        <f>IFERROR(INDEX(Lookup!$BE$9:$BE$3000,MATCH($A571,Lookup!$A$9:$A$3000,0)),0)</f>
        <v>0</v>
      </c>
      <c r="G571" s="207"/>
      <c r="H571" s="207"/>
      <c r="I571" s="206">
        <f>IFERROR(INDEX(Lookup!$BJ$9:$BJ$3000,MATCH($A571,Lookup!$A$9:$A$3000,0)),0)</f>
        <v>0</v>
      </c>
      <c r="J571" s="206">
        <f>IFERROR(INDEX(Lookup!$BI$9:$BI$3000,MATCH($A571,Lookup!$A$9:$A$3000,0)),0)</f>
        <v>2500</v>
      </c>
      <c r="K571" s="206">
        <f>IFERROR(INDEX(Lookup!$BH$9:$BH$3000,MATCH($A571,Lookup!$A$9:$A$3000,0)),0)</f>
        <v>0</v>
      </c>
      <c r="L571" s="206">
        <f t="shared" si="27"/>
        <v>-2500</v>
      </c>
      <c r="O571" s="182">
        <f t="shared" si="28"/>
        <v>1</v>
      </c>
    </row>
    <row r="572" spans="1:15" x14ac:dyDescent="0.2">
      <c r="A572" s="182" t="str">
        <f>+'09'!A266</f>
        <v>22640-A15</v>
      </c>
      <c r="C572" s="182" t="str">
        <f>IFERROR(LEFT(IFERROR(INDEX(Sheet5!$C$2:$C$1300,MATCH($A572,Sheet5!$A$2:$A$1300,0)),"-"),FIND(",",IFERROR(INDEX(Sheet5!$C$2:$C$1300,MATCH($A572,Sheet5!$A$2:$A$1300,0)),"-"),1)-1),IFERROR(INDEX(Sheet5!$C$2:$C$1300,MATCH($A572,Sheet5!$A$2:$A$1300,0)),"-"))</f>
        <v xml:space="preserve">Letting Agent Fees-236 Queen Road                           </v>
      </c>
      <c r="D572" s="206">
        <f>IFERROR(INDEX(Lookup!$BG$9:$BG$3000,MATCH($A572,Lookup!$A$9:$A$3000,0)),0)</f>
        <v>0</v>
      </c>
      <c r="E572" s="206">
        <f>IFERROR(INDEX(Lookup!$BF$9:$BF$3000,MATCH($A572,Lookup!$A$9:$A$3000,0)),0)</f>
        <v>0</v>
      </c>
      <c r="F572" s="206">
        <f>IFERROR(INDEX(Lookup!$BE$9:$BE$3000,MATCH($A572,Lookup!$A$9:$A$3000,0)),0)</f>
        <v>0</v>
      </c>
      <c r="G572" s="207"/>
      <c r="H572" s="207"/>
      <c r="I572" s="206">
        <f>IFERROR(INDEX(Lookup!$BJ$9:$BJ$3000,MATCH($A572,Lookup!$A$9:$A$3000,0)),0)</f>
        <v>0</v>
      </c>
      <c r="J572" s="206">
        <f>IFERROR(INDEX(Lookup!$BI$9:$BI$3000,MATCH($A572,Lookup!$A$9:$A$3000,0)),0)</f>
        <v>0</v>
      </c>
      <c r="K572" s="206">
        <f>IFERROR(INDEX(Lookup!$BH$9:$BH$3000,MATCH($A572,Lookup!$A$9:$A$3000,0)),0)</f>
        <v>0</v>
      </c>
      <c r="L572" s="206">
        <f t="shared" si="27"/>
        <v>0</v>
      </c>
      <c r="O572" s="182">
        <f t="shared" si="28"/>
        <v>1</v>
      </c>
    </row>
    <row r="573" spans="1:15" x14ac:dyDescent="0.2">
      <c r="A573" s="182" t="str">
        <f>+'09'!A267</f>
        <v>22640-A16</v>
      </c>
      <c r="C573" s="182" t="str">
        <f>IFERROR(LEFT(IFERROR(INDEX(Sheet5!$C$2:$C$1300,MATCH($A573,Sheet5!$A$2:$A$1300,0)),"-"),FIND(",",IFERROR(INDEX(Sheet5!$C$2:$C$1300,MATCH($A573,Sheet5!$A$2:$A$1300,0)),"-"),1)-1),IFERROR(INDEX(Sheet5!$C$2:$C$1300,MATCH($A573,Sheet5!$A$2:$A$1300,0)),"-"))</f>
        <v xml:space="preserve">Letting Agent Fees-534 Queen Road                           </v>
      </c>
      <c r="D573" s="206">
        <f>IFERROR(INDEX(Lookup!$BG$9:$BG$3000,MATCH($A573,Lookup!$A$9:$A$3000,0)),0)</f>
        <v>0</v>
      </c>
      <c r="E573" s="206">
        <f>IFERROR(INDEX(Lookup!$BF$9:$BF$3000,MATCH($A573,Lookup!$A$9:$A$3000,0)),0)</f>
        <v>0</v>
      </c>
      <c r="F573" s="206">
        <f>IFERROR(INDEX(Lookup!$BE$9:$BE$3000,MATCH($A573,Lookup!$A$9:$A$3000,0)),0)</f>
        <v>2640</v>
      </c>
      <c r="G573" s="207"/>
      <c r="H573" s="207"/>
      <c r="I573" s="206">
        <f>IFERROR(INDEX(Lookup!$BJ$9:$BJ$3000,MATCH($A573,Lookup!$A$9:$A$3000,0)),0)</f>
        <v>0</v>
      </c>
      <c r="J573" s="206">
        <f>IFERROR(INDEX(Lookup!$BI$9:$BI$3000,MATCH($A573,Lookup!$A$9:$A$3000,0)),0)</f>
        <v>0</v>
      </c>
      <c r="K573" s="206">
        <f>IFERROR(INDEX(Lookup!$BH$9:$BH$3000,MATCH($A573,Lookup!$A$9:$A$3000,0)),0)</f>
        <v>2640</v>
      </c>
      <c r="L573" s="206">
        <f t="shared" si="27"/>
        <v>2640</v>
      </c>
      <c r="O573" s="182">
        <f t="shared" si="28"/>
        <v>1</v>
      </c>
    </row>
    <row r="574" spans="1:15" x14ac:dyDescent="0.2">
      <c r="A574" s="182" t="str">
        <f>+'09'!A268</f>
        <v>22660-A01</v>
      </c>
      <c r="C574" s="182" t="str">
        <f>IFERROR(LEFT(IFERROR(INDEX(Sheet5!$C$2:$C$1300,MATCH($A574,Sheet5!$A$2:$A$1300,0)),"-"),FIND(",",IFERROR(INDEX(Sheet5!$C$2:$C$1300,MATCH($A574,Sheet5!$A$2:$A$1300,0)),"-"),1)-1),IFERROR(INDEX(Sheet5!$C$2:$C$1300,MATCH($A574,Sheet5!$A$2:$A$1300,0)),"-"))</f>
        <v xml:space="preserve">Postage - General-6 Circuit Dr                              </v>
      </c>
      <c r="D574" s="206">
        <f>IFERROR(INDEX(Lookup!$BG$9:$BG$3000,MATCH($A574,Lookup!$A$9:$A$3000,0)),0)</f>
        <v>0</v>
      </c>
      <c r="E574" s="206">
        <f>IFERROR(INDEX(Lookup!$BF$9:$BF$3000,MATCH($A574,Lookup!$A$9:$A$3000,0)),0)</f>
        <v>0</v>
      </c>
      <c r="F574" s="206">
        <f>IFERROR(INDEX(Lookup!$BE$9:$BE$3000,MATCH($A574,Lookup!$A$9:$A$3000,0)),0)</f>
        <v>0</v>
      </c>
      <c r="G574" s="207"/>
      <c r="H574" s="207"/>
      <c r="I574" s="206">
        <f>IFERROR(INDEX(Lookup!$BJ$9:$BJ$3000,MATCH($A574,Lookup!$A$9:$A$3000,0)),0)</f>
        <v>0</v>
      </c>
      <c r="J574" s="206">
        <f>IFERROR(INDEX(Lookup!$BI$9:$BI$3000,MATCH($A574,Lookup!$A$9:$A$3000,0)),0)</f>
        <v>0</v>
      </c>
      <c r="K574" s="206">
        <f>IFERROR(INDEX(Lookup!$BH$9:$BH$3000,MATCH($A574,Lookup!$A$9:$A$3000,0)),0)</f>
        <v>0</v>
      </c>
      <c r="L574" s="206">
        <f t="shared" si="27"/>
        <v>0</v>
      </c>
      <c r="O574" s="182">
        <f t="shared" si="28"/>
        <v>1</v>
      </c>
    </row>
    <row r="575" spans="1:15" x14ac:dyDescent="0.2">
      <c r="A575" s="182" t="str">
        <f>+'09'!A269</f>
        <v>22660-A02</v>
      </c>
      <c r="C575" s="182" t="str">
        <f>IFERROR(LEFT(IFERROR(INDEX(Sheet5!$C$2:$C$1300,MATCH($A575,Sheet5!$A$2:$A$1300,0)),"-"),FIND(",",IFERROR(INDEX(Sheet5!$C$2:$C$1300,MATCH($A575,Sheet5!$A$2:$A$1300,0)),"-"),1)-1),IFERROR(INDEX(Sheet5!$C$2:$C$1300,MATCH($A575,Sheet5!$A$2:$A$1300,0)),"-"))</f>
        <v xml:space="preserve">Postage - General-200 East Tce                              </v>
      </c>
      <c r="D575" s="206">
        <f>IFERROR(INDEX(Lookup!$BG$9:$BG$3000,MATCH($A575,Lookup!$A$9:$A$3000,0)),0)</f>
        <v>0</v>
      </c>
      <c r="E575" s="206">
        <f>IFERROR(INDEX(Lookup!$BF$9:$BF$3000,MATCH($A575,Lookup!$A$9:$A$3000,0)),0)</f>
        <v>0</v>
      </c>
      <c r="F575" s="206">
        <f>IFERROR(INDEX(Lookup!$BE$9:$BE$3000,MATCH($A575,Lookup!$A$9:$A$3000,0)),0)</f>
        <v>0</v>
      </c>
      <c r="G575" s="207"/>
      <c r="H575" s="207"/>
      <c r="I575" s="206">
        <f>IFERROR(INDEX(Lookup!$BJ$9:$BJ$3000,MATCH($A575,Lookup!$A$9:$A$3000,0)),0)</f>
        <v>0</v>
      </c>
      <c r="J575" s="206">
        <f>IFERROR(INDEX(Lookup!$BI$9:$BI$3000,MATCH($A575,Lookup!$A$9:$A$3000,0)),0)</f>
        <v>0</v>
      </c>
      <c r="K575" s="206">
        <f>IFERROR(INDEX(Lookup!$BH$9:$BH$3000,MATCH($A575,Lookup!$A$9:$A$3000,0)),0)</f>
        <v>0</v>
      </c>
      <c r="L575" s="206">
        <f t="shared" si="27"/>
        <v>0</v>
      </c>
      <c r="O575" s="182">
        <f t="shared" si="28"/>
        <v>1</v>
      </c>
    </row>
    <row r="576" spans="1:15" x14ac:dyDescent="0.2">
      <c r="A576" s="182" t="str">
        <f>+'09'!A270</f>
        <v>22660-A03</v>
      </c>
      <c r="C576" s="182" t="str">
        <f>IFERROR(LEFT(IFERROR(INDEX(Sheet5!$C$2:$C$1300,MATCH($A576,Sheet5!$A$2:$A$1300,0)),"-"),FIND(",",IFERROR(INDEX(Sheet5!$C$2:$C$1300,MATCH($A576,Sheet5!$A$2:$A$1300,0)),"-"),1)-1),IFERROR(INDEX(Sheet5!$C$2:$C$1300,MATCH($A576,Sheet5!$A$2:$A$1300,0)),"-"))</f>
        <v xml:space="preserve">Postage - General-33 Franklin St                            </v>
      </c>
      <c r="D576" s="206">
        <f>IFERROR(INDEX(Lookup!$BG$9:$BG$3000,MATCH($A576,Lookup!$A$9:$A$3000,0)),0)</f>
        <v>0</v>
      </c>
      <c r="E576" s="206">
        <f>IFERROR(INDEX(Lookup!$BF$9:$BF$3000,MATCH($A576,Lookup!$A$9:$A$3000,0)),0)</f>
        <v>0</v>
      </c>
      <c r="F576" s="206">
        <f>IFERROR(INDEX(Lookup!$BE$9:$BE$3000,MATCH($A576,Lookup!$A$9:$A$3000,0)),0)</f>
        <v>0</v>
      </c>
      <c r="G576" s="207"/>
      <c r="H576" s="207"/>
      <c r="I576" s="206">
        <f>IFERROR(INDEX(Lookup!$BJ$9:$BJ$3000,MATCH($A576,Lookup!$A$9:$A$3000,0)),0)</f>
        <v>0</v>
      </c>
      <c r="J576" s="206">
        <f>IFERROR(INDEX(Lookup!$BI$9:$BI$3000,MATCH($A576,Lookup!$A$9:$A$3000,0)),0)</f>
        <v>0</v>
      </c>
      <c r="K576" s="206">
        <f>IFERROR(INDEX(Lookup!$BH$9:$BH$3000,MATCH($A576,Lookup!$A$9:$A$3000,0)),0)</f>
        <v>0</v>
      </c>
      <c r="L576" s="206">
        <f t="shared" si="27"/>
        <v>0</v>
      </c>
      <c r="O576" s="182">
        <f t="shared" si="28"/>
        <v>1</v>
      </c>
    </row>
    <row r="577" spans="1:15" x14ac:dyDescent="0.2">
      <c r="A577" s="182" t="str">
        <f>+'09'!A271</f>
        <v>22660-A04</v>
      </c>
      <c r="C577" s="182" t="str">
        <f>IFERROR(LEFT(IFERROR(INDEX(Sheet5!$C$2:$C$1300,MATCH($A577,Sheet5!$A$2:$A$1300,0)),"-"),FIND(",",IFERROR(INDEX(Sheet5!$C$2:$C$1300,MATCH($A577,Sheet5!$A$2:$A$1300,0)),"-"),1)-1),IFERROR(INDEX(Sheet5!$C$2:$C$1300,MATCH($A577,Sheet5!$A$2:$A$1300,0)),"-"))</f>
        <v xml:space="preserve">Postage - General-174 Fullarton Rd                          </v>
      </c>
      <c r="D577" s="206">
        <f>IFERROR(INDEX(Lookup!$BG$9:$BG$3000,MATCH($A577,Lookup!$A$9:$A$3000,0)),0)</f>
        <v>0</v>
      </c>
      <c r="E577" s="206">
        <f>IFERROR(INDEX(Lookup!$BF$9:$BF$3000,MATCH($A577,Lookup!$A$9:$A$3000,0)),0)</f>
        <v>0</v>
      </c>
      <c r="F577" s="206">
        <f>IFERROR(INDEX(Lookup!$BE$9:$BE$3000,MATCH($A577,Lookup!$A$9:$A$3000,0)),0)</f>
        <v>0</v>
      </c>
      <c r="G577" s="207"/>
      <c r="H577" s="207"/>
      <c r="I577" s="206">
        <f>IFERROR(INDEX(Lookup!$BJ$9:$BJ$3000,MATCH($A577,Lookup!$A$9:$A$3000,0)),0)</f>
        <v>0</v>
      </c>
      <c r="J577" s="206">
        <f>IFERROR(INDEX(Lookup!$BI$9:$BI$3000,MATCH($A577,Lookup!$A$9:$A$3000,0)),0)</f>
        <v>0</v>
      </c>
      <c r="K577" s="206">
        <f>IFERROR(INDEX(Lookup!$BH$9:$BH$3000,MATCH($A577,Lookup!$A$9:$A$3000,0)),0)</f>
        <v>0</v>
      </c>
      <c r="L577" s="206">
        <f t="shared" si="27"/>
        <v>0</v>
      </c>
      <c r="O577" s="182">
        <f t="shared" si="28"/>
        <v>1</v>
      </c>
    </row>
    <row r="578" spans="1:15" x14ac:dyDescent="0.2">
      <c r="A578" s="182" t="str">
        <f>+'09'!A272</f>
        <v>22660-A05</v>
      </c>
      <c r="C578" s="182" t="str">
        <f>IFERROR(LEFT(IFERROR(INDEX(Sheet5!$C$2:$C$1300,MATCH($A578,Sheet5!$A$2:$A$1300,0)),"-"),FIND(",",IFERROR(INDEX(Sheet5!$C$2:$C$1300,MATCH($A578,Sheet5!$A$2:$A$1300,0)),"-"),1)-1),IFERROR(INDEX(Sheet5!$C$2:$C$1300,MATCH($A578,Sheet5!$A$2:$A$1300,0)),"-"))</f>
        <v xml:space="preserve">Postage - General-26a Grote St                              </v>
      </c>
      <c r="D578" s="206">
        <f>IFERROR(INDEX(Lookup!$BG$9:$BG$3000,MATCH($A578,Lookup!$A$9:$A$3000,0)),0)</f>
        <v>0</v>
      </c>
      <c r="E578" s="206">
        <f>IFERROR(INDEX(Lookup!$BF$9:$BF$3000,MATCH($A578,Lookup!$A$9:$A$3000,0)),0)</f>
        <v>0</v>
      </c>
      <c r="F578" s="206">
        <f>IFERROR(INDEX(Lookup!$BE$9:$BE$3000,MATCH($A578,Lookup!$A$9:$A$3000,0)),0)</f>
        <v>0</v>
      </c>
      <c r="G578" s="207"/>
      <c r="H578" s="207"/>
      <c r="I578" s="206">
        <f>IFERROR(INDEX(Lookup!$BJ$9:$BJ$3000,MATCH($A578,Lookup!$A$9:$A$3000,0)),0)</f>
        <v>0</v>
      </c>
      <c r="J578" s="206">
        <f>IFERROR(INDEX(Lookup!$BI$9:$BI$3000,MATCH($A578,Lookup!$A$9:$A$3000,0)),0)</f>
        <v>0</v>
      </c>
      <c r="K578" s="206">
        <f>IFERROR(INDEX(Lookup!$BH$9:$BH$3000,MATCH($A578,Lookup!$A$9:$A$3000,0)),0)</f>
        <v>0</v>
      </c>
      <c r="L578" s="206">
        <f t="shared" si="27"/>
        <v>0</v>
      </c>
      <c r="O578" s="182">
        <f t="shared" si="28"/>
        <v>1</v>
      </c>
    </row>
    <row r="579" spans="1:15" x14ac:dyDescent="0.2">
      <c r="A579" s="182" t="str">
        <f>+'09'!A273</f>
        <v>22660-A06</v>
      </c>
      <c r="C579" s="182" t="str">
        <f>IFERROR(LEFT(IFERROR(INDEX(Sheet5!$C$2:$C$1300,MATCH($A579,Sheet5!$A$2:$A$1300,0)),"-"),FIND(",",IFERROR(INDEX(Sheet5!$C$2:$C$1300,MATCH($A579,Sheet5!$A$2:$A$1300,0)),"-"),1)-1),IFERROR(INDEX(Sheet5!$C$2:$C$1300,MATCH($A579,Sheet5!$A$2:$A$1300,0)),"-"))</f>
        <v xml:space="preserve">Postage - General-31 Franklin St                            </v>
      </c>
      <c r="D579" s="206">
        <f>IFERROR(INDEX(Lookup!$BG$9:$BG$3000,MATCH($A579,Lookup!$A$9:$A$3000,0)),0)</f>
        <v>0</v>
      </c>
      <c r="E579" s="206">
        <f>IFERROR(INDEX(Lookup!$BF$9:$BF$3000,MATCH($A579,Lookup!$A$9:$A$3000,0)),0)</f>
        <v>0</v>
      </c>
      <c r="F579" s="206">
        <f>IFERROR(INDEX(Lookup!$BE$9:$BE$3000,MATCH($A579,Lookup!$A$9:$A$3000,0)),0)</f>
        <v>0</v>
      </c>
      <c r="G579" s="207"/>
      <c r="H579" s="207"/>
      <c r="I579" s="206">
        <f>IFERROR(INDEX(Lookup!$BJ$9:$BJ$3000,MATCH($A579,Lookup!$A$9:$A$3000,0)),0)</f>
        <v>0</v>
      </c>
      <c r="J579" s="206">
        <f>IFERROR(INDEX(Lookup!$BI$9:$BI$3000,MATCH($A579,Lookup!$A$9:$A$3000,0)),0)</f>
        <v>0</v>
      </c>
      <c r="K579" s="206">
        <f>IFERROR(INDEX(Lookup!$BH$9:$BH$3000,MATCH($A579,Lookup!$A$9:$A$3000,0)),0)</f>
        <v>0</v>
      </c>
      <c r="L579" s="206">
        <f t="shared" si="27"/>
        <v>0</v>
      </c>
      <c r="O579" s="182">
        <f t="shared" si="28"/>
        <v>1</v>
      </c>
    </row>
    <row r="580" spans="1:15" x14ac:dyDescent="0.2">
      <c r="A580" s="182" t="str">
        <f>+'09'!A274</f>
        <v>22660-A07</v>
      </c>
      <c r="C580" s="182" t="str">
        <f>IFERROR(LEFT(IFERROR(INDEX(Sheet5!$C$2:$C$1300,MATCH($A580,Sheet5!$A$2:$A$1300,0)),"-"),FIND(",",IFERROR(INDEX(Sheet5!$C$2:$C$1300,MATCH($A580,Sheet5!$A$2:$A$1300,0)),"-"),1)-1),IFERROR(INDEX(Sheet5!$C$2:$C$1300,MATCH($A580,Sheet5!$A$2:$A$1300,0)),"-"))</f>
        <v xml:space="preserve">Postage - General-25 Franklin St                            </v>
      </c>
      <c r="D580" s="206">
        <f>IFERROR(INDEX(Lookup!$BG$9:$BG$3000,MATCH($A580,Lookup!$A$9:$A$3000,0)),0)</f>
        <v>0</v>
      </c>
      <c r="E580" s="206">
        <f>IFERROR(INDEX(Lookup!$BF$9:$BF$3000,MATCH($A580,Lookup!$A$9:$A$3000,0)),0)</f>
        <v>0</v>
      </c>
      <c r="F580" s="206">
        <f>IFERROR(INDEX(Lookup!$BE$9:$BE$3000,MATCH($A580,Lookup!$A$9:$A$3000,0)),0)</f>
        <v>0</v>
      </c>
      <c r="G580" s="207"/>
      <c r="H580" s="207"/>
      <c r="I580" s="206">
        <f>IFERROR(INDEX(Lookup!$BJ$9:$BJ$3000,MATCH($A580,Lookup!$A$9:$A$3000,0)),0)</f>
        <v>0</v>
      </c>
      <c r="J580" s="206">
        <f>IFERROR(INDEX(Lookup!$BI$9:$BI$3000,MATCH($A580,Lookup!$A$9:$A$3000,0)),0)</f>
        <v>0</v>
      </c>
      <c r="K580" s="206">
        <f>IFERROR(INDEX(Lookup!$BH$9:$BH$3000,MATCH($A580,Lookup!$A$9:$A$3000,0)),0)</f>
        <v>0</v>
      </c>
      <c r="L580" s="206">
        <f t="shared" si="27"/>
        <v>0</v>
      </c>
      <c r="O580" s="182">
        <f t="shared" si="28"/>
        <v>1</v>
      </c>
    </row>
    <row r="581" spans="1:15" x14ac:dyDescent="0.2">
      <c r="A581" s="182" t="str">
        <f>+'09'!A275</f>
        <v>22660-A08</v>
      </c>
      <c r="C581" s="182" t="str">
        <f>IFERROR(LEFT(IFERROR(INDEX(Sheet5!$C$2:$C$1300,MATCH($A581,Sheet5!$A$2:$A$1300,0)),"-"),FIND(",",IFERROR(INDEX(Sheet5!$C$2:$C$1300,MATCH($A581,Sheet5!$A$2:$A$1300,0)),"-"),1)-1),IFERROR(INDEX(Sheet5!$C$2:$C$1300,MATCH($A581,Sheet5!$A$2:$A$1300,0)),"-"))</f>
        <v xml:space="preserve">Postage - General-23 Frankin St                             </v>
      </c>
      <c r="D581" s="206">
        <f>IFERROR(INDEX(Lookup!$BG$9:$BG$3000,MATCH($A581,Lookup!$A$9:$A$3000,0)),0)</f>
        <v>0</v>
      </c>
      <c r="E581" s="206">
        <f>IFERROR(INDEX(Lookup!$BF$9:$BF$3000,MATCH($A581,Lookup!$A$9:$A$3000,0)),0)</f>
        <v>0</v>
      </c>
      <c r="F581" s="206">
        <f>IFERROR(INDEX(Lookup!$BE$9:$BE$3000,MATCH($A581,Lookup!$A$9:$A$3000,0)),0)</f>
        <v>0</v>
      </c>
      <c r="G581" s="207"/>
      <c r="H581" s="207"/>
      <c r="I581" s="206">
        <f>IFERROR(INDEX(Lookup!$BJ$9:$BJ$3000,MATCH($A581,Lookup!$A$9:$A$3000,0)),0)</f>
        <v>0</v>
      </c>
      <c r="J581" s="206">
        <f>IFERROR(INDEX(Lookup!$BI$9:$BI$3000,MATCH($A581,Lookup!$A$9:$A$3000,0)),0)</f>
        <v>0</v>
      </c>
      <c r="K581" s="206">
        <f>IFERROR(INDEX(Lookup!$BH$9:$BH$3000,MATCH($A581,Lookup!$A$9:$A$3000,0)),0)</f>
        <v>0</v>
      </c>
      <c r="L581" s="206">
        <f t="shared" si="27"/>
        <v>0</v>
      </c>
      <c r="O581" s="182">
        <f t="shared" si="28"/>
        <v>1</v>
      </c>
    </row>
    <row r="582" spans="1:15" x14ac:dyDescent="0.2">
      <c r="A582" s="182" t="str">
        <f>+'09'!A276</f>
        <v>22660-A09</v>
      </c>
      <c r="C582" s="182" t="str">
        <f>IFERROR(LEFT(IFERROR(INDEX(Sheet5!$C$2:$C$1300,MATCH($A582,Sheet5!$A$2:$A$1300,0)),"-"),FIND(",",IFERROR(INDEX(Sheet5!$C$2:$C$1300,MATCH($A582,Sheet5!$A$2:$A$1300,0)),"-"),1)-1),IFERROR(INDEX(Sheet5!$C$2:$C$1300,MATCH($A582,Sheet5!$A$2:$A$1300,0)),"-"))</f>
        <v xml:space="preserve">Postage - General-11 Franklin St                            </v>
      </c>
      <c r="D582" s="206">
        <f>IFERROR(INDEX(Lookup!$BG$9:$BG$3000,MATCH($A582,Lookup!$A$9:$A$3000,0)),0)</f>
        <v>0</v>
      </c>
      <c r="E582" s="206">
        <f>IFERROR(INDEX(Lookup!$BF$9:$BF$3000,MATCH($A582,Lookup!$A$9:$A$3000,0)),0)</f>
        <v>0</v>
      </c>
      <c r="F582" s="206">
        <f>IFERROR(INDEX(Lookup!$BE$9:$BE$3000,MATCH($A582,Lookup!$A$9:$A$3000,0)),0)</f>
        <v>0</v>
      </c>
      <c r="G582" s="207"/>
      <c r="H582" s="207"/>
      <c r="I582" s="206">
        <f>IFERROR(INDEX(Lookup!$BJ$9:$BJ$3000,MATCH($A582,Lookup!$A$9:$A$3000,0)),0)</f>
        <v>0</v>
      </c>
      <c r="J582" s="206">
        <f>IFERROR(INDEX(Lookup!$BI$9:$BI$3000,MATCH($A582,Lookup!$A$9:$A$3000,0)),0)</f>
        <v>0</v>
      </c>
      <c r="K582" s="206">
        <f>IFERROR(INDEX(Lookup!$BH$9:$BH$3000,MATCH($A582,Lookup!$A$9:$A$3000,0)),0)</f>
        <v>0</v>
      </c>
      <c r="L582" s="206">
        <f t="shared" si="27"/>
        <v>0</v>
      </c>
      <c r="O582" s="182">
        <f t="shared" si="28"/>
        <v>1</v>
      </c>
    </row>
    <row r="583" spans="1:15" x14ac:dyDescent="0.2">
      <c r="A583" s="182" t="str">
        <f>+'09'!A277</f>
        <v>22660-A10</v>
      </c>
      <c r="C583" s="182" t="str">
        <f>IFERROR(LEFT(IFERROR(INDEX(Sheet5!$C$2:$C$1300,MATCH($A583,Sheet5!$A$2:$A$1300,0)),"-"),FIND(",",IFERROR(INDEX(Sheet5!$C$2:$C$1300,MATCH($A583,Sheet5!$A$2:$A$1300,0)),"-"),1)-1),IFERROR(INDEX(Sheet5!$C$2:$C$1300,MATCH($A583,Sheet5!$A$2:$A$1300,0)),"-"))</f>
        <v xml:space="preserve">Postage - General-15 Franklin St                            </v>
      </c>
      <c r="D583" s="206">
        <f>IFERROR(INDEX(Lookup!$BG$9:$BG$3000,MATCH($A583,Lookup!$A$9:$A$3000,0)),0)</f>
        <v>0</v>
      </c>
      <c r="E583" s="206">
        <f>IFERROR(INDEX(Lookup!$BF$9:$BF$3000,MATCH($A583,Lookup!$A$9:$A$3000,0)),0)</f>
        <v>0</v>
      </c>
      <c r="F583" s="206">
        <f>IFERROR(INDEX(Lookup!$BE$9:$BE$3000,MATCH($A583,Lookup!$A$9:$A$3000,0)),0)</f>
        <v>0</v>
      </c>
      <c r="G583" s="207"/>
      <c r="H583" s="207"/>
      <c r="I583" s="206">
        <f>IFERROR(INDEX(Lookup!$BJ$9:$BJ$3000,MATCH($A583,Lookup!$A$9:$A$3000,0)),0)</f>
        <v>0</v>
      </c>
      <c r="J583" s="206">
        <f>IFERROR(INDEX(Lookup!$BI$9:$BI$3000,MATCH($A583,Lookup!$A$9:$A$3000,0)),0)</f>
        <v>0</v>
      </c>
      <c r="K583" s="206">
        <f>IFERROR(INDEX(Lookup!$BH$9:$BH$3000,MATCH($A583,Lookup!$A$9:$A$3000,0)),0)</f>
        <v>0</v>
      </c>
      <c r="L583" s="206">
        <f t="shared" si="27"/>
        <v>0</v>
      </c>
      <c r="O583" s="182">
        <f t="shared" si="28"/>
        <v>1</v>
      </c>
    </row>
    <row r="584" spans="1:15" x14ac:dyDescent="0.2">
      <c r="A584" s="182" t="str">
        <f>+'09'!A278</f>
        <v>22660-A11</v>
      </c>
      <c r="C584" s="182" t="str">
        <f>IFERROR(LEFT(IFERROR(INDEX(Sheet5!$C$2:$C$1300,MATCH($A584,Sheet5!$A$2:$A$1300,0)),"-"),FIND(",",IFERROR(INDEX(Sheet5!$C$2:$C$1300,MATCH($A584,Sheet5!$A$2:$A$1300,0)),"-"),1)-1),IFERROR(INDEX(Sheet5!$C$2:$C$1300,MATCH($A584,Sheet5!$A$2:$A$1300,0)),"-"))</f>
        <v xml:space="preserve">Postage - General-25 Hutt St                                </v>
      </c>
      <c r="D584" s="206">
        <f>IFERROR(INDEX(Lookup!$BG$9:$BG$3000,MATCH($A584,Lookup!$A$9:$A$3000,0)),0)</f>
        <v>0</v>
      </c>
      <c r="E584" s="206">
        <f>IFERROR(INDEX(Lookup!$BF$9:$BF$3000,MATCH($A584,Lookup!$A$9:$A$3000,0)),0)</f>
        <v>0</v>
      </c>
      <c r="F584" s="206">
        <f>IFERROR(INDEX(Lookup!$BE$9:$BE$3000,MATCH($A584,Lookup!$A$9:$A$3000,0)),0)</f>
        <v>0</v>
      </c>
      <c r="G584" s="207"/>
      <c r="H584" s="207"/>
      <c r="I584" s="206">
        <f>IFERROR(INDEX(Lookup!$BJ$9:$BJ$3000,MATCH($A584,Lookup!$A$9:$A$3000,0)),0)</f>
        <v>0</v>
      </c>
      <c r="J584" s="206">
        <f>IFERROR(INDEX(Lookup!$BI$9:$BI$3000,MATCH($A584,Lookup!$A$9:$A$3000,0)),0)</f>
        <v>0</v>
      </c>
      <c r="K584" s="206">
        <f>IFERROR(INDEX(Lookup!$BH$9:$BH$3000,MATCH($A584,Lookup!$A$9:$A$3000,0)),0)</f>
        <v>0</v>
      </c>
      <c r="L584" s="206">
        <f t="shared" si="27"/>
        <v>0</v>
      </c>
      <c r="O584" s="182">
        <f t="shared" si="28"/>
        <v>1</v>
      </c>
    </row>
    <row r="585" spans="1:15" x14ac:dyDescent="0.2">
      <c r="A585" s="182" t="str">
        <f>+'09'!A279</f>
        <v>22660-A12</v>
      </c>
      <c r="C585" s="182" t="str">
        <f>IFERROR(LEFT(IFERROR(INDEX(Sheet5!$C$2:$C$1300,MATCH($A585,Sheet5!$A$2:$A$1300,0)),"-"),FIND(",",IFERROR(INDEX(Sheet5!$C$2:$C$1300,MATCH($A585,Sheet5!$A$2:$A$1300,0)),"-"),1)-1),IFERROR(INDEX(Sheet5!$C$2:$C$1300,MATCH($A585,Sheet5!$A$2:$A$1300,0)),"-"))</f>
        <v xml:space="preserve">Postage - General-A27 188 Carrington                        </v>
      </c>
      <c r="D585" s="206">
        <f>IFERROR(INDEX(Lookup!$BG$9:$BG$3000,MATCH($A585,Lookup!$A$9:$A$3000,0)),0)</f>
        <v>0</v>
      </c>
      <c r="E585" s="206">
        <f>IFERROR(INDEX(Lookup!$BF$9:$BF$3000,MATCH($A585,Lookup!$A$9:$A$3000,0)),0)</f>
        <v>0</v>
      </c>
      <c r="F585" s="206">
        <f>IFERROR(INDEX(Lookup!$BE$9:$BE$3000,MATCH($A585,Lookup!$A$9:$A$3000,0)),0)</f>
        <v>0</v>
      </c>
      <c r="G585" s="207"/>
      <c r="H585" s="207"/>
      <c r="I585" s="206">
        <f>IFERROR(INDEX(Lookup!$BJ$9:$BJ$3000,MATCH($A585,Lookup!$A$9:$A$3000,0)),0)</f>
        <v>0</v>
      </c>
      <c r="J585" s="206">
        <f>IFERROR(INDEX(Lookup!$BI$9:$BI$3000,MATCH($A585,Lookup!$A$9:$A$3000,0)),0)</f>
        <v>0</v>
      </c>
      <c r="K585" s="206">
        <f>IFERROR(INDEX(Lookup!$BH$9:$BH$3000,MATCH($A585,Lookup!$A$9:$A$3000,0)),0)</f>
        <v>0</v>
      </c>
      <c r="L585" s="206">
        <f t="shared" si="27"/>
        <v>0</v>
      </c>
      <c r="O585" s="182">
        <f t="shared" si="28"/>
        <v>1</v>
      </c>
    </row>
    <row r="586" spans="1:15" x14ac:dyDescent="0.2">
      <c r="A586" s="182" t="str">
        <f>+'09'!A280</f>
        <v>22660-A13</v>
      </c>
      <c r="C586" s="182" t="str">
        <f>IFERROR(LEFT(IFERROR(INDEX(Sheet5!$C$2:$C$1300,MATCH($A586,Sheet5!$A$2:$A$1300,0)),"-"),FIND(",",IFERROR(INDEX(Sheet5!$C$2:$C$1300,MATCH($A586,Sheet5!$A$2:$A$1300,0)),"-"),1)-1),IFERROR(INDEX(Sheet5!$C$2:$C$1300,MATCH($A586,Sheet5!$A$2:$A$1300,0)),"-"))</f>
        <v xml:space="preserve">Postage - General-B25 188 Carrington                        </v>
      </c>
      <c r="D586" s="206">
        <f>IFERROR(INDEX(Lookup!$BG$9:$BG$3000,MATCH($A586,Lookup!$A$9:$A$3000,0)),0)</f>
        <v>0</v>
      </c>
      <c r="E586" s="206">
        <f>IFERROR(INDEX(Lookup!$BF$9:$BF$3000,MATCH($A586,Lookup!$A$9:$A$3000,0)),0)</f>
        <v>0</v>
      </c>
      <c r="F586" s="206">
        <f>IFERROR(INDEX(Lookup!$BE$9:$BE$3000,MATCH($A586,Lookup!$A$9:$A$3000,0)),0)</f>
        <v>0</v>
      </c>
      <c r="G586" s="207"/>
      <c r="H586" s="207"/>
      <c r="I586" s="206">
        <f>IFERROR(INDEX(Lookup!$BJ$9:$BJ$3000,MATCH($A586,Lookup!$A$9:$A$3000,0)),0)</f>
        <v>0</v>
      </c>
      <c r="J586" s="206">
        <f>IFERROR(INDEX(Lookup!$BI$9:$BI$3000,MATCH($A586,Lookup!$A$9:$A$3000,0)),0)</f>
        <v>0</v>
      </c>
      <c r="K586" s="206">
        <f>IFERROR(INDEX(Lookup!$BH$9:$BH$3000,MATCH($A586,Lookup!$A$9:$A$3000,0)),0)</f>
        <v>0</v>
      </c>
      <c r="L586" s="206">
        <f t="shared" si="27"/>
        <v>0</v>
      </c>
      <c r="O586" s="182">
        <f t="shared" si="28"/>
        <v>1</v>
      </c>
    </row>
    <row r="587" spans="1:15" x14ac:dyDescent="0.2">
      <c r="A587" s="182" t="str">
        <f>+'09'!A281</f>
        <v>22660-A14</v>
      </c>
      <c r="C587" s="182" t="str">
        <f>IFERROR(LEFT(IFERROR(INDEX(Sheet5!$C$2:$C$1300,MATCH($A587,Sheet5!$A$2:$A$1300,0)),"-"),FIND(",",IFERROR(INDEX(Sheet5!$C$2:$C$1300,MATCH($A587,Sheet5!$A$2:$A$1300,0)),"-"),1)-1),IFERROR(INDEX(Sheet5!$C$2:$C$1300,MATCH($A587,Sheet5!$A$2:$A$1300,0)),"-"))</f>
        <v xml:space="preserve">Postage - General-120 Queen Road                            </v>
      </c>
      <c r="D587" s="206">
        <f>IFERROR(INDEX(Lookup!$BG$9:$BG$3000,MATCH($A587,Lookup!$A$9:$A$3000,0)),0)</f>
        <v>0</v>
      </c>
      <c r="E587" s="206">
        <f>IFERROR(INDEX(Lookup!$BF$9:$BF$3000,MATCH($A587,Lookup!$A$9:$A$3000,0)),0)</f>
        <v>0</v>
      </c>
      <c r="F587" s="206">
        <f>IFERROR(INDEX(Lookup!$BE$9:$BE$3000,MATCH($A587,Lookup!$A$9:$A$3000,0)),0)</f>
        <v>0</v>
      </c>
      <c r="G587" s="207"/>
      <c r="H587" s="207"/>
      <c r="I587" s="206">
        <f>IFERROR(INDEX(Lookup!$BJ$9:$BJ$3000,MATCH($A587,Lookup!$A$9:$A$3000,0)),0)</f>
        <v>0</v>
      </c>
      <c r="J587" s="206">
        <f>IFERROR(INDEX(Lookup!$BI$9:$BI$3000,MATCH($A587,Lookup!$A$9:$A$3000,0)),0)</f>
        <v>0</v>
      </c>
      <c r="K587" s="206">
        <f>IFERROR(INDEX(Lookup!$BH$9:$BH$3000,MATCH($A587,Lookup!$A$9:$A$3000,0)),0)</f>
        <v>0</v>
      </c>
      <c r="L587" s="206">
        <f t="shared" si="27"/>
        <v>0</v>
      </c>
      <c r="O587" s="182">
        <f t="shared" si="28"/>
        <v>1</v>
      </c>
    </row>
    <row r="588" spans="1:15" x14ac:dyDescent="0.2">
      <c r="A588" s="182" t="str">
        <f>+'09'!A282</f>
        <v>22660-A15</v>
      </c>
      <c r="C588" s="182" t="str">
        <f>IFERROR(LEFT(IFERROR(INDEX(Sheet5!$C$2:$C$1300,MATCH($A588,Sheet5!$A$2:$A$1300,0)),"-"),FIND(",",IFERROR(INDEX(Sheet5!$C$2:$C$1300,MATCH($A588,Sheet5!$A$2:$A$1300,0)),"-"),1)-1),IFERROR(INDEX(Sheet5!$C$2:$C$1300,MATCH($A588,Sheet5!$A$2:$A$1300,0)),"-"))</f>
        <v xml:space="preserve">Postage - General-236 Queen Road                            </v>
      </c>
      <c r="D588" s="206">
        <f>IFERROR(INDEX(Lookup!$BG$9:$BG$3000,MATCH($A588,Lookup!$A$9:$A$3000,0)),0)</f>
        <v>0</v>
      </c>
      <c r="E588" s="206">
        <f>IFERROR(INDEX(Lookup!$BF$9:$BF$3000,MATCH($A588,Lookup!$A$9:$A$3000,0)),0)</f>
        <v>0</v>
      </c>
      <c r="F588" s="206">
        <f>IFERROR(INDEX(Lookup!$BE$9:$BE$3000,MATCH($A588,Lookup!$A$9:$A$3000,0)),0)</f>
        <v>0</v>
      </c>
      <c r="G588" s="207"/>
      <c r="H588" s="207"/>
      <c r="I588" s="206">
        <f>IFERROR(INDEX(Lookup!$BJ$9:$BJ$3000,MATCH($A588,Lookup!$A$9:$A$3000,0)),0)</f>
        <v>0</v>
      </c>
      <c r="J588" s="206">
        <f>IFERROR(INDEX(Lookup!$BI$9:$BI$3000,MATCH($A588,Lookup!$A$9:$A$3000,0)),0)</f>
        <v>0</v>
      </c>
      <c r="K588" s="206">
        <f>IFERROR(INDEX(Lookup!$BH$9:$BH$3000,MATCH($A588,Lookup!$A$9:$A$3000,0)),0)</f>
        <v>0</v>
      </c>
      <c r="L588" s="206">
        <f t="shared" si="27"/>
        <v>0</v>
      </c>
      <c r="O588" s="182">
        <f t="shared" si="28"/>
        <v>1</v>
      </c>
    </row>
    <row r="589" spans="1:15" x14ac:dyDescent="0.2">
      <c r="A589" s="182" t="str">
        <f>+'09'!A283</f>
        <v>22660-A16</v>
      </c>
      <c r="C589" s="182" t="str">
        <f>IFERROR(LEFT(IFERROR(INDEX(Sheet5!$C$2:$C$1300,MATCH($A589,Sheet5!$A$2:$A$1300,0)),"-"),FIND(",",IFERROR(INDEX(Sheet5!$C$2:$C$1300,MATCH($A589,Sheet5!$A$2:$A$1300,0)),"-"),1)-1),IFERROR(INDEX(Sheet5!$C$2:$C$1300,MATCH($A589,Sheet5!$A$2:$A$1300,0)),"-"))</f>
        <v xml:space="preserve">Postage - General-534 Queen Road                            </v>
      </c>
      <c r="D589" s="206">
        <f>IFERROR(INDEX(Lookup!$BG$9:$BG$3000,MATCH($A589,Lookup!$A$9:$A$3000,0)),0)</f>
        <v>0</v>
      </c>
      <c r="E589" s="206">
        <f>IFERROR(INDEX(Lookup!$BF$9:$BF$3000,MATCH($A589,Lookup!$A$9:$A$3000,0)),0)</f>
        <v>0</v>
      </c>
      <c r="F589" s="206">
        <f>IFERROR(INDEX(Lookup!$BE$9:$BE$3000,MATCH($A589,Lookup!$A$9:$A$3000,0)),0)</f>
        <v>0</v>
      </c>
      <c r="G589" s="207"/>
      <c r="H589" s="207"/>
      <c r="I589" s="206">
        <f>IFERROR(INDEX(Lookup!$BJ$9:$BJ$3000,MATCH($A589,Lookup!$A$9:$A$3000,0)),0)</f>
        <v>0</v>
      </c>
      <c r="J589" s="206">
        <f>IFERROR(INDEX(Lookup!$BI$9:$BI$3000,MATCH($A589,Lookup!$A$9:$A$3000,0)),0)</f>
        <v>0</v>
      </c>
      <c r="K589" s="206">
        <f>IFERROR(INDEX(Lookup!$BH$9:$BH$3000,MATCH($A589,Lookup!$A$9:$A$3000,0)),0)</f>
        <v>0</v>
      </c>
      <c r="L589" s="206">
        <f t="shared" si="27"/>
        <v>0</v>
      </c>
      <c r="O589" s="182">
        <f t="shared" si="28"/>
        <v>1</v>
      </c>
    </row>
    <row r="590" spans="1:15" x14ac:dyDescent="0.2">
      <c r="A590" s="182" t="str">
        <f>+'09'!A284</f>
        <v>22680-A01</v>
      </c>
      <c r="C590" s="182" t="str">
        <f>IFERROR(LEFT(IFERROR(INDEX(Sheet5!$C$2:$C$1300,MATCH($A590,Sheet5!$A$2:$A$1300,0)),"-"),FIND(",",IFERROR(INDEX(Sheet5!$C$2:$C$1300,MATCH($A590,Sheet5!$A$2:$A$1300,0)),"-"),1)-1),IFERROR(INDEX(Sheet5!$C$2:$C$1300,MATCH($A590,Sheet5!$A$2:$A$1300,0)),"-"))</f>
        <v xml:space="preserve">Printing &amp; Stationery-6 Circuit Dr                          </v>
      </c>
      <c r="D590" s="206">
        <f>IFERROR(INDEX(Lookup!$BG$9:$BG$3000,MATCH($A590,Lookup!$A$9:$A$3000,0)),0)</f>
        <v>0</v>
      </c>
      <c r="E590" s="206">
        <f>IFERROR(INDEX(Lookup!$BF$9:$BF$3000,MATCH($A590,Lookup!$A$9:$A$3000,0)),0)</f>
        <v>0</v>
      </c>
      <c r="F590" s="206">
        <f>IFERROR(INDEX(Lookup!$BE$9:$BE$3000,MATCH($A590,Lookup!$A$9:$A$3000,0)),0)</f>
        <v>0</v>
      </c>
      <c r="G590" s="207"/>
      <c r="H590" s="207"/>
      <c r="I590" s="206">
        <f>IFERROR(INDEX(Lookup!$BJ$9:$BJ$3000,MATCH($A590,Lookup!$A$9:$A$3000,0)),0)</f>
        <v>0</v>
      </c>
      <c r="J590" s="206">
        <f>IFERROR(INDEX(Lookup!$BI$9:$BI$3000,MATCH($A590,Lookup!$A$9:$A$3000,0)),0)</f>
        <v>0</v>
      </c>
      <c r="K590" s="206">
        <f>IFERROR(INDEX(Lookup!$BH$9:$BH$3000,MATCH($A590,Lookup!$A$9:$A$3000,0)),0)</f>
        <v>0</v>
      </c>
      <c r="L590" s="206">
        <f t="shared" si="27"/>
        <v>0</v>
      </c>
      <c r="O590" s="182">
        <f t="shared" si="28"/>
        <v>1</v>
      </c>
    </row>
    <row r="591" spans="1:15" x14ac:dyDescent="0.2">
      <c r="A591" s="182" t="str">
        <f>+'09'!A285</f>
        <v>22680-A02</v>
      </c>
      <c r="C591" s="182" t="str">
        <f>IFERROR(LEFT(IFERROR(INDEX(Sheet5!$C$2:$C$1300,MATCH($A591,Sheet5!$A$2:$A$1300,0)),"-"),FIND(",",IFERROR(INDEX(Sheet5!$C$2:$C$1300,MATCH($A591,Sheet5!$A$2:$A$1300,0)),"-"),1)-1),IFERROR(INDEX(Sheet5!$C$2:$C$1300,MATCH($A591,Sheet5!$A$2:$A$1300,0)),"-"))</f>
        <v xml:space="preserve">Printing &amp; Stationery-200 East Tce                          </v>
      </c>
      <c r="D591" s="206">
        <f>IFERROR(INDEX(Lookup!$BG$9:$BG$3000,MATCH($A591,Lookup!$A$9:$A$3000,0)),0)</f>
        <v>0</v>
      </c>
      <c r="E591" s="206">
        <f>IFERROR(INDEX(Lookup!$BF$9:$BF$3000,MATCH($A591,Lookup!$A$9:$A$3000,0)),0)</f>
        <v>0</v>
      </c>
      <c r="F591" s="206">
        <f>IFERROR(INDEX(Lookup!$BE$9:$BE$3000,MATCH($A591,Lookup!$A$9:$A$3000,0)),0)</f>
        <v>0</v>
      </c>
      <c r="G591" s="207"/>
      <c r="H591" s="207"/>
      <c r="I591" s="206">
        <f>IFERROR(INDEX(Lookup!$BJ$9:$BJ$3000,MATCH($A591,Lookup!$A$9:$A$3000,0)),0)</f>
        <v>0</v>
      </c>
      <c r="J591" s="206">
        <f>IFERROR(INDEX(Lookup!$BI$9:$BI$3000,MATCH($A591,Lookup!$A$9:$A$3000,0)),0)</f>
        <v>0</v>
      </c>
      <c r="K591" s="206">
        <f>IFERROR(INDEX(Lookup!$BH$9:$BH$3000,MATCH($A591,Lookup!$A$9:$A$3000,0)),0)</f>
        <v>0</v>
      </c>
      <c r="L591" s="206">
        <f t="shared" si="27"/>
        <v>0</v>
      </c>
      <c r="O591" s="182">
        <f t="shared" si="28"/>
        <v>1</v>
      </c>
    </row>
    <row r="592" spans="1:15" x14ac:dyDescent="0.2">
      <c r="A592" s="182" t="str">
        <f>+'09'!A286</f>
        <v>22680-A03</v>
      </c>
      <c r="C592" s="182" t="str">
        <f>IFERROR(LEFT(IFERROR(INDEX(Sheet5!$C$2:$C$1300,MATCH($A592,Sheet5!$A$2:$A$1300,0)),"-"),FIND(",",IFERROR(INDEX(Sheet5!$C$2:$C$1300,MATCH($A592,Sheet5!$A$2:$A$1300,0)),"-"),1)-1),IFERROR(INDEX(Sheet5!$C$2:$C$1300,MATCH($A592,Sheet5!$A$2:$A$1300,0)),"-"))</f>
        <v xml:space="preserve">Printing &amp; Stationery-33 Franklin St                        </v>
      </c>
      <c r="D592" s="206">
        <f>IFERROR(INDEX(Lookup!$BG$9:$BG$3000,MATCH($A592,Lookup!$A$9:$A$3000,0)),0)</f>
        <v>0</v>
      </c>
      <c r="E592" s="206">
        <f>IFERROR(INDEX(Lookup!$BF$9:$BF$3000,MATCH($A592,Lookup!$A$9:$A$3000,0)),0)</f>
        <v>0</v>
      </c>
      <c r="F592" s="206">
        <f>IFERROR(INDEX(Lookup!$BE$9:$BE$3000,MATCH($A592,Lookup!$A$9:$A$3000,0)),0)</f>
        <v>0</v>
      </c>
      <c r="G592" s="207"/>
      <c r="H592" s="207"/>
      <c r="I592" s="206">
        <f>IFERROR(INDEX(Lookup!$BJ$9:$BJ$3000,MATCH($A592,Lookup!$A$9:$A$3000,0)),0)</f>
        <v>0</v>
      </c>
      <c r="J592" s="206">
        <f>IFERROR(INDEX(Lookup!$BI$9:$BI$3000,MATCH($A592,Lookup!$A$9:$A$3000,0)),0)</f>
        <v>0</v>
      </c>
      <c r="K592" s="206">
        <f>IFERROR(INDEX(Lookup!$BH$9:$BH$3000,MATCH($A592,Lookup!$A$9:$A$3000,0)),0)</f>
        <v>0</v>
      </c>
      <c r="L592" s="206">
        <f t="shared" si="27"/>
        <v>0</v>
      </c>
      <c r="O592" s="182">
        <f t="shared" si="28"/>
        <v>1</v>
      </c>
    </row>
    <row r="593" spans="1:15" x14ac:dyDescent="0.2">
      <c r="A593" s="182" t="str">
        <f>+'09'!A287</f>
        <v>22680-A04</v>
      </c>
      <c r="C593" s="182" t="str">
        <f>IFERROR(LEFT(IFERROR(INDEX(Sheet5!$C$2:$C$1300,MATCH($A593,Sheet5!$A$2:$A$1300,0)),"-"),FIND(",",IFERROR(INDEX(Sheet5!$C$2:$C$1300,MATCH($A593,Sheet5!$A$2:$A$1300,0)),"-"),1)-1),IFERROR(INDEX(Sheet5!$C$2:$C$1300,MATCH($A593,Sheet5!$A$2:$A$1300,0)),"-"))</f>
        <v xml:space="preserve">Printing &amp; Stationery-174 Fullarton Rd                      </v>
      </c>
      <c r="D593" s="206">
        <f>IFERROR(INDEX(Lookup!$BG$9:$BG$3000,MATCH($A593,Lookup!$A$9:$A$3000,0)),0)</f>
        <v>0</v>
      </c>
      <c r="E593" s="206">
        <f>IFERROR(INDEX(Lookup!$BF$9:$BF$3000,MATCH($A593,Lookup!$A$9:$A$3000,0)),0)</f>
        <v>0</v>
      </c>
      <c r="F593" s="206">
        <f>IFERROR(INDEX(Lookup!$BE$9:$BE$3000,MATCH($A593,Lookup!$A$9:$A$3000,0)),0)</f>
        <v>0</v>
      </c>
      <c r="G593" s="207"/>
      <c r="H593" s="207"/>
      <c r="I593" s="206">
        <f>IFERROR(INDEX(Lookup!$BJ$9:$BJ$3000,MATCH($A593,Lookup!$A$9:$A$3000,0)),0)</f>
        <v>0</v>
      </c>
      <c r="J593" s="206">
        <f>IFERROR(INDEX(Lookup!$BI$9:$BI$3000,MATCH($A593,Lookup!$A$9:$A$3000,0)),0)</f>
        <v>0</v>
      </c>
      <c r="K593" s="206">
        <f>IFERROR(INDEX(Lookup!$BH$9:$BH$3000,MATCH($A593,Lookup!$A$9:$A$3000,0)),0)</f>
        <v>0</v>
      </c>
      <c r="L593" s="206">
        <f t="shared" si="27"/>
        <v>0</v>
      </c>
      <c r="O593" s="182">
        <f t="shared" si="28"/>
        <v>1</v>
      </c>
    </row>
    <row r="594" spans="1:15" x14ac:dyDescent="0.2">
      <c r="A594" s="182" t="str">
        <f>+'09'!A288</f>
        <v>22680-A05</v>
      </c>
      <c r="C594" s="182" t="str">
        <f>IFERROR(LEFT(IFERROR(INDEX(Sheet5!$C$2:$C$1300,MATCH($A594,Sheet5!$A$2:$A$1300,0)),"-"),FIND(",",IFERROR(INDEX(Sheet5!$C$2:$C$1300,MATCH($A594,Sheet5!$A$2:$A$1300,0)),"-"),1)-1),IFERROR(INDEX(Sheet5!$C$2:$C$1300,MATCH($A594,Sheet5!$A$2:$A$1300,0)),"-"))</f>
        <v xml:space="preserve">Printing &amp; Stationery-26a Grote St                          </v>
      </c>
      <c r="D594" s="206">
        <f>IFERROR(INDEX(Lookup!$BG$9:$BG$3000,MATCH($A594,Lookup!$A$9:$A$3000,0)),0)</f>
        <v>0</v>
      </c>
      <c r="E594" s="206">
        <f>IFERROR(INDEX(Lookup!$BF$9:$BF$3000,MATCH($A594,Lookup!$A$9:$A$3000,0)),0)</f>
        <v>0</v>
      </c>
      <c r="F594" s="206">
        <f>IFERROR(INDEX(Lookup!$BE$9:$BE$3000,MATCH($A594,Lookup!$A$9:$A$3000,0)),0)</f>
        <v>0</v>
      </c>
      <c r="G594" s="207"/>
      <c r="H594" s="207"/>
      <c r="I594" s="206">
        <f>IFERROR(INDEX(Lookup!$BJ$9:$BJ$3000,MATCH($A594,Lookup!$A$9:$A$3000,0)),0)</f>
        <v>0</v>
      </c>
      <c r="J594" s="206">
        <f>IFERROR(INDEX(Lookup!$BI$9:$BI$3000,MATCH($A594,Lookup!$A$9:$A$3000,0)),0)</f>
        <v>0</v>
      </c>
      <c r="K594" s="206">
        <f>IFERROR(INDEX(Lookup!$BH$9:$BH$3000,MATCH($A594,Lookup!$A$9:$A$3000,0)),0)</f>
        <v>0</v>
      </c>
      <c r="L594" s="206">
        <f t="shared" si="27"/>
        <v>0</v>
      </c>
      <c r="O594" s="182">
        <f t="shared" si="28"/>
        <v>1</v>
      </c>
    </row>
    <row r="595" spans="1:15" x14ac:dyDescent="0.2">
      <c r="A595" s="182" t="str">
        <f>+'09'!A289</f>
        <v>22680-A06</v>
      </c>
      <c r="C595" s="182" t="str">
        <f>IFERROR(LEFT(IFERROR(INDEX(Sheet5!$C$2:$C$1300,MATCH($A595,Sheet5!$A$2:$A$1300,0)),"-"),FIND(",",IFERROR(INDEX(Sheet5!$C$2:$C$1300,MATCH($A595,Sheet5!$A$2:$A$1300,0)),"-"),1)-1),IFERROR(INDEX(Sheet5!$C$2:$C$1300,MATCH($A595,Sheet5!$A$2:$A$1300,0)),"-"))</f>
        <v xml:space="preserve">Printing &amp; Stationery-31 Franklin St                        </v>
      </c>
      <c r="D595" s="206">
        <f>IFERROR(INDEX(Lookup!$BG$9:$BG$3000,MATCH($A595,Lookup!$A$9:$A$3000,0)),0)</f>
        <v>0</v>
      </c>
      <c r="E595" s="206">
        <f>IFERROR(INDEX(Lookup!$BF$9:$BF$3000,MATCH($A595,Lookup!$A$9:$A$3000,0)),0)</f>
        <v>0</v>
      </c>
      <c r="F595" s="206">
        <f>IFERROR(INDEX(Lookup!$BE$9:$BE$3000,MATCH($A595,Lookup!$A$9:$A$3000,0)),0)</f>
        <v>0</v>
      </c>
      <c r="G595" s="207"/>
      <c r="H595" s="207"/>
      <c r="I595" s="206">
        <f>IFERROR(INDEX(Lookup!$BJ$9:$BJ$3000,MATCH($A595,Lookup!$A$9:$A$3000,0)),0)</f>
        <v>0</v>
      </c>
      <c r="J595" s="206">
        <f>IFERROR(INDEX(Lookup!$BI$9:$BI$3000,MATCH($A595,Lookup!$A$9:$A$3000,0)),0)</f>
        <v>0</v>
      </c>
      <c r="K595" s="206">
        <f>IFERROR(INDEX(Lookup!$BH$9:$BH$3000,MATCH($A595,Lookup!$A$9:$A$3000,0)),0)</f>
        <v>0</v>
      </c>
      <c r="L595" s="206">
        <f t="shared" si="27"/>
        <v>0</v>
      </c>
      <c r="O595" s="182">
        <f t="shared" si="28"/>
        <v>1</v>
      </c>
    </row>
    <row r="596" spans="1:15" x14ac:dyDescent="0.2">
      <c r="A596" s="182" t="str">
        <f>+'09'!A290</f>
        <v>22680-A07</v>
      </c>
      <c r="C596" s="182" t="str">
        <f>IFERROR(LEFT(IFERROR(INDEX(Sheet5!$C$2:$C$1300,MATCH($A596,Sheet5!$A$2:$A$1300,0)),"-"),FIND(",",IFERROR(INDEX(Sheet5!$C$2:$C$1300,MATCH($A596,Sheet5!$A$2:$A$1300,0)),"-"),1)-1),IFERROR(INDEX(Sheet5!$C$2:$C$1300,MATCH($A596,Sheet5!$A$2:$A$1300,0)),"-"))</f>
        <v xml:space="preserve">Printing &amp; Stationery-25 Franklin St                        </v>
      </c>
      <c r="D596" s="206">
        <f>IFERROR(INDEX(Lookup!$BG$9:$BG$3000,MATCH($A596,Lookup!$A$9:$A$3000,0)),0)</f>
        <v>0</v>
      </c>
      <c r="E596" s="206">
        <f>IFERROR(INDEX(Lookup!$BF$9:$BF$3000,MATCH($A596,Lookup!$A$9:$A$3000,0)),0)</f>
        <v>0</v>
      </c>
      <c r="F596" s="206">
        <f>IFERROR(INDEX(Lookup!$BE$9:$BE$3000,MATCH($A596,Lookup!$A$9:$A$3000,0)),0)</f>
        <v>0</v>
      </c>
      <c r="G596" s="207"/>
      <c r="H596" s="207"/>
      <c r="I596" s="206">
        <f>IFERROR(INDEX(Lookup!$BJ$9:$BJ$3000,MATCH($A596,Lookup!$A$9:$A$3000,0)),0)</f>
        <v>15</v>
      </c>
      <c r="J596" s="206">
        <f>IFERROR(INDEX(Lookup!$BI$9:$BI$3000,MATCH($A596,Lookup!$A$9:$A$3000,0)),0)</f>
        <v>0</v>
      </c>
      <c r="K596" s="206">
        <f>IFERROR(INDEX(Lookup!$BH$9:$BH$3000,MATCH($A596,Lookup!$A$9:$A$3000,0)),0)</f>
        <v>0</v>
      </c>
      <c r="L596" s="206">
        <f t="shared" si="27"/>
        <v>0</v>
      </c>
      <c r="O596" s="182">
        <f t="shared" si="28"/>
        <v>1</v>
      </c>
    </row>
    <row r="597" spans="1:15" x14ac:dyDescent="0.2">
      <c r="A597" s="182" t="str">
        <f>+'09'!A291</f>
        <v>22680-A08</v>
      </c>
      <c r="C597" s="182" t="str">
        <f>IFERROR(LEFT(IFERROR(INDEX(Sheet5!$C$2:$C$1300,MATCH($A597,Sheet5!$A$2:$A$1300,0)),"-"),FIND(",",IFERROR(INDEX(Sheet5!$C$2:$C$1300,MATCH($A597,Sheet5!$A$2:$A$1300,0)),"-"),1)-1),IFERROR(INDEX(Sheet5!$C$2:$C$1300,MATCH($A597,Sheet5!$A$2:$A$1300,0)),"-"))</f>
        <v xml:space="preserve">Printing &amp; Stationery-23 Frankin St                         </v>
      </c>
      <c r="D597" s="206">
        <f>IFERROR(INDEX(Lookup!$BG$9:$BG$3000,MATCH($A597,Lookup!$A$9:$A$3000,0)),0)</f>
        <v>0</v>
      </c>
      <c r="E597" s="206">
        <f>IFERROR(INDEX(Lookup!$BF$9:$BF$3000,MATCH($A597,Lookup!$A$9:$A$3000,0)),0)</f>
        <v>0</v>
      </c>
      <c r="F597" s="206">
        <f>IFERROR(INDEX(Lookup!$BE$9:$BE$3000,MATCH($A597,Lookup!$A$9:$A$3000,0)),0)</f>
        <v>0</v>
      </c>
      <c r="G597" s="207"/>
      <c r="H597" s="207"/>
      <c r="I597" s="206">
        <f>IFERROR(INDEX(Lookup!$BJ$9:$BJ$3000,MATCH($A597,Lookup!$A$9:$A$3000,0)),0)</f>
        <v>0</v>
      </c>
      <c r="J597" s="206">
        <f>IFERROR(INDEX(Lookup!$BI$9:$BI$3000,MATCH($A597,Lookup!$A$9:$A$3000,0)),0)</f>
        <v>0</v>
      </c>
      <c r="K597" s="206">
        <f>IFERROR(INDEX(Lookup!$BH$9:$BH$3000,MATCH($A597,Lookup!$A$9:$A$3000,0)),0)</f>
        <v>0</v>
      </c>
      <c r="L597" s="206">
        <f t="shared" si="27"/>
        <v>0</v>
      </c>
      <c r="O597" s="182">
        <f t="shared" si="28"/>
        <v>1</v>
      </c>
    </row>
    <row r="598" spans="1:15" x14ac:dyDescent="0.2">
      <c r="A598" s="182" t="str">
        <f>+'09'!A292</f>
        <v>22680-A09</v>
      </c>
      <c r="C598" s="182" t="str">
        <f>IFERROR(LEFT(IFERROR(INDEX(Sheet5!$C$2:$C$1300,MATCH($A598,Sheet5!$A$2:$A$1300,0)),"-"),FIND(",",IFERROR(INDEX(Sheet5!$C$2:$C$1300,MATCH($A598,Sheet5!$A$2:$A$1300,0)),"-"),1)-1),IFERROR(INDEX(Sheet5!$C$2:$C$1300,MATCH($A598,Sheet5!$A$2:$A$1300,0)),"-"))</f>
        <v xml:space="preserve">Printing &amp; Stationery-11 Franklin St                        </v>
      </c>
      <c r="D598" s="206">
        <f>IFERROR(INDEX(Lookup!$BG$9:$BG$3000,MATCH($A598,Lookup!$A$9:$A$3000,0)),0)</f>
        <v>0</v>
      </c>
      <c r="E598" s="206">
        <f>IFERROR(INDEX(Lookup!$BF$9:$BF$3000,MATCH($A598,Lookup!$A$9:$A$3000,0)),0)</f>
        <v>0</v>
      </c>
      <c r="F598" s="206">
        <f>IFERROR(INDEX(Lookup!$BE$9:$BE$3000,MATCH($A598,Lookup!$A$9:$A$3000,0)),0)</f>
        <v>0</v>
      </c>
      <c r="G598" s="207"/>
      <c r="H598" s="207"/>
      <c r="I598" s="206">
        <f>IFERROR(INDEX(Lookup!$BJ$9:$BJ$3000,MATCH($A598,Lookup!$A$9:$A$3000,0)),0)</f>
        <v>0</v>
      </c>
      <c r="J598" s="206">
        <f>IFERROR(INDEX(Lookup!$BI$9:$BI$3000,MATCH($A598,Lookup!$A$9:$A$3000,0)),0)</f>
        <v>0</v>
      </c>
      <c r="K598" s="206">
        <f>IFERROR(INDEX(Lookup!$BH$9:$BH$3000,MATCH($A598,Lookup!$A$9:$A$3000,0)),0)</f>
        <v>0</v>
      </c>
      <c r="L598" s="206">
        <f t="shared" si="27"/>
        <v>0</v>
      </c>
      <c r="O598" s="182">
        <f t="shared" si="28"/>
        <v>1</v>
      </c>
    </row>
    <row r="599" spans="1:15" x14ac:dyDescent="0.2">
      <c r="A599" s="182" t="str">
        <f>+'09'!A293</f>
        <v>22680-A10</v>
      </c>
      <c r="C599" s="182" t="str">
        <f>IFERROR(LEFT(IFERROR(INDEX(Sheet5!$C$2:$C$1300,MATCH($A599,Sheet5!$A$2:$A$1300,0)),"-"),FIND(",",IFERROR(INDEX(Sheet5!$C$2:$C$1300,MATCH($A599,Sheet5!$A$2:$A$1300,0)),"-"),1)-1),IFERROR(INDEX(Sheet5!$C$2:$C$1300,MATCH($A599,Sheet5!$A$2:$A$1300,0)),"-"))</f>
        <v xml:space="preserve">Printing &amp; Stationery-15 Franklin St                        </v>
      </c>
      <c r="D599" s="206">
        <f>IFERROR(INDEX(Lookup!$BG$9:$BG$3000,MATCH($A599,Lookup!$A$9:$A$3000,0)),0)</f>
        <v>0</v>
      </c>
      <c r="E599" s="206">
        <f>IFERROR(INDEX(Lookup!$BF$9:$BF$3000,MATCH($A599,Lookup!$A$9:$A$3000,0)),0)</f>
        <v>0</v>
      </c>
      <c r="F599" s="206">
        <f>IFERROR(INDEX(Lookup!$BE$9:$BE$3000,MATCH($A599,Lookup!$A$9:$A$3000,0)),0)</f>
        <v>0</v>
      </c>
      <c r="G599" s="207"/>
      <c r="H599" s="207"/>
      <c r="I599" s="206">
        <f>IFERROR(INDEX(Lookup!$BJ$9:$BJ$3000,MATCH($A599,Lookup!$A$9:$A$3000,0)),0)</f>
        <v>0</v>
      </c>
      <c r="J599" s="206">
        <f>IFERROR(INDEX(Lookup!$BI$9:$BI$3000,MATCH($A599,Lookup!$A$9:$A$3000,0)),0)</f>
        <v>0</v>
      </c>
      <c r="K599" s="206">
        <f>IFERROR(INDEX(Lookup!$BH$9:$BH$3000,MATCH($A599,Lookup!$A$9:$A$3000,0)),0)</f>
        <v>0</v>
      </c>
      <c r="L599" s="206">
        <f t="shared" si="27"/>
        <v>0</v>
      </c>
      <c r="O599" s="182">
        <f t="shared" si="28"/>
        <v>1</v>
      </c>
    </row>
    <row r="600" spans="1:15" x14ac:dyDescent="0.2">
      <c r="A600" s="182" t="str">
        <f>+'09'!A294</f>
        <v>22680-A11</v>
      </c>
      <c r="C600" s="182" t="str">
        <f>IFERROR(LEFT(IFERROR(INDEX(Sheet5!$C$2:$C$1300,MATCH($A600,Sheet5!$A$2:$A$1300,0)),"-"),FIND(",",IFERROR(INDEX(Sheet5!$C$2:$C$1300,MATCH($A600,Sheet5!$A$2:$A$1300,0)),"-"),1)-1),IFERROR(INDEX(Sheet5!$C$2:$C$1300,MATCH($A600,Sheet5!$A$2:$A$1300,0)),"-"))</f>
        <v xml:space="preserve">Printing &amp; Stationery-25 Hutt St                            </v>
      </c>
      <c r="D600" s="206">
        <f>IFERROR(INDEX(Lookup!$BG$9:$BG$3000,MATCH($A600,Lookup!$A$9:$A$3000,0)),0)</f>
        <v>0</v>
      </c>
      <c r="E600" s="206">
        <f>IFERROR(INDEX(Lookup!$BF$9:$BF$3000,MATCH($A600,Lookup!$A$9:$A$3000,0)),0)</f>
        <v>0</v>
      </c>
      <c r="F600" s="206">
        <f>IFERROR(INDEX(Lookup!$BE$9:$BE$3000,MATCH($A600,Lookup!$A$9:$A$3000,0)),0)</f>
        <v>0</v>
      </c>
      <c r="G600" s="207"/>
      <c r="H600" s="207"/>
      <c r="I600" s="206">
        <f>IFERROR(INDEX(Lookup!$BJ$9:$BJ$3000,MATCH($A600,Lookup!$A$9:$A$3000,0)),0)</f>
        <v>0</v>
      </c>
      <c r="J600" s="206">
        <f>IFERROR(INDEX(Lookup!$BI$9:$BI$3000,MATCH($A600,Lookup!$A$9:$A$3000,0)),0)</f>
        <v>0</v>
      </c>
      <c r="K600" s="206">
        <f>IFERROR(INDEX(Lookup!$BH$9:$BH$3000,MATCH($A600,Lookup!$A$9:$A$3000,0)),0)</f>
        <v>0</v>
      </c>
      <c r="L600" s="206">
        <f t="shared" si="27"/>
        <v>0</v>
      </c>
      <c r="O600" s="182">
        <f t="shared" si="28"/>
        <v>1</v>
      </c>
    </row>
    <row r="601" spans="1:15" x14ac:dyDescent="0.2">
      <c r="A601" s="182" t="str">
        <f>+'09'!A295</f>
        <v>22680-A12</v>
      </c>
      <c r="C601" s="182" t="str">
        <f>IFERROR(LEFT(IFERROR(INDEX(Sheet5!$C$2:$C$1300,MATCH($A601,Sheet5!$A$2:$A$1300,0)),"-"),FIND(",",IFERROR(INDEX(Sheet5!$C$2:$C$1300,MATCH($A601,Sheet5!$A$2:$A$1300,0)),"-"),1)-1),IFERROR(INDEX(Sheet5!$C$2:$C$1300,MATCH($A601,Sheet5!$A$2:$A$1300,0)),"-"))</f>
        <v xml:space="preserve">Printing &amp; Stationery-A27 188 Carrington                    </v>
      </c>
      <c r="D601" s="206">
        <f>IFERROR(INDEX(Lookup!$BG$9:$BG$3000,MATCH($A601,Lookup!$A$9:$A$3000,0)),0)</f>
        <v>0</v>
      </c>
      <c r="E601" s="206">
        <f>IFERROR(INDEX(Lookup!$BF$9:$BF$3000,MATCH($A601,Lookup!$A$9:$A$3000,0)),0)</f>
        <v>0</v>
      </c>
      <c r="F601" s="206">
        <f>IFERROR(INDEX(Lookup!$BE$9:$BE$3000,MATCH($A601,Lookup!$A$9:$A$3000,0)),0)</f>
        <v>0</v>
      </c>
      <c r="G601" s="207"/>
      <c r="H601" s="207"/>
      <c r="I601" s="206">
        <f>IFERROR(INDEX(Lookup!$BJ$9:$BJ$3000,MATCH($A601,Lookup!$A$9:$A$3000,0)),0)</f>
        <v>0</v>
      </c>
      <c r="J601" s="206">
        <f>IFERROR(INDEX(Lookup!$BI$9:$BI$3000,MATCH($A601,Lookup!$A$9:$A$3000,0)),0)</f>
        <v>0</v>
      </c>
      <c r="K601" s="206">
        <f>IFERROR(INDEX(Lookup!$BH$9:$BH$3000,MATCH($A601,Lookup!$A$9:$A$3000,0)),0)</f>
        <v>0</v>
      </c>
      <c r="L601" s="206">
        <f t="shared" si="27"/>
        <v>0</v>
      </c>
      <c r="O601" s="182">
        <f t="shared" si="28"/>
        <v>1</v>
      </c>
    </row>
    <row r="602" spans="1:15" x14ac:dyDescent="0.2">
      <c r="A602" s="182" t="str">
        <f>+'09'!A296</f>
        <v>22680-A13</v>
      </c>
      <c r="C602" s="182" t="str">
        <f>IFERROR(LEFT(IFERROR(INDEX(Sheet5!$C$2:$C$1300,MATCH($A602,Sheet5!$A$2:$A$1300,0)),"-"),FIND(",",IFERROR(INDEX(Sheet5!$C$2:$C$1300,MATCH($A602,Sheet5!$A$2:$A$1300,0)),"-"),1)-1),IFERROR(INDEX(Sheet5!$C$2:$C$1300,MATCH($A602,Sheet5!$A$2:$A$1300,0)),"-"))</f>
        <v xml:space="preserve">Printing &amp; Stationery-B25 188 Carrington                    </v>
      </c>
      <c r="D602" s="206">
        <f>IFERROR(INDEX(Lookup!$BG$9:$BG$3000,MATCH($A602,Lookup!$A$9:$A$3000,0)),0)</f>
        <v>0</v>
      </c>
      <c r="E602" s="206">
        <f>IFERROR(INDEX(Lookup!$BF$9:$BF$3000,MATCH($A602,Lookup!$A$9:$A$3000,0)),0)</f>
        <v>0</v>
      </c>
      <c r="F602" s="206">
        <f>IFERROR(INDEX(Lookup!$BE$9:$BE$3000,MATCH($A602,Lookup!$A$9:$A$3000,0)),0)</f>
        <v>0</v>
      </c>
      <c r="G602" s="207"/>
      <c r="H602" s="207"/>
      <c r="I602" s="206">
        <f>IFERROR(INDEX(Lookup!$BJ$9:$BJ$3000,MATCH($A602,Lookup!$A$9:$A$3000,0)),0)</f>
        <v>0</v>
      </c>
      <c r="J602" s="206">
        <f>IFERROR(INDEX(Lookup!$BI$9:$BI$3000,MATCH($A602,Lookup!$A$9:$A$3000,0)),0)</f>
        <v>0</v>
      </c>
      <c r="K602" s="206">
        <f>IFERROR(INDEX(Lookup!$BH$9:$BH$3000,MATCH($A602,Lookup!$A$9:$A$3000,0)),0)</f>
        <v>0</v>
      </c>
      <c r="L602" s="206">
        <f t="shared" si="27"/>
        <v>0</v>
      </c>
      <c r="O602" s="182">
        <f t="shared" si="28"/>
        <v>1</v>
      </c>
    </row>
    <row r="603" spans="1:15" x14ac:dyDescent="0.2">
      <c r="A603" s="182" t="str">
        <f>+'09'!A297</f>
        <v>22680-A14</v>
      </c>
      <c r="C603" s="182" t="str">
        <f>IFERROR(LEFT(IFERROR(INDEX(Sheet5!$C$2:$C$1300,MATCH($A603,Sheet5!$A$2:$A$1300,0)),"-"),FIND(",",IFERROR(INDEX(Sheet5!$C$2:$C$1300,MATCH($A603,Sheet5!$A$2:$A$1300,0)),"-"),1)-1),IFERROR(INDEX(Sheet5!$C$2:$C$1300,MATCH($A603,Sheet5!$A$2:$A$1300,0)),"-"))</f>
        <v xml:space="preserve">Printing &amp; Stationery-120 Queen Road                        </v>
      </c>
      <c r="D603" s="206">
        <f>IFERROR(INDEX(Lookup!$BG$9:$BG$3000,MATCH($A603,Lookup!$A$9:$A$3000,0)),0)</f>
        <v>0</v>
      </c>
      <c r="E603" s="206">
        <f>IFERROR(INDEX(Lookup!$BF$9:$BF$3000,MATCH($A603,Lookup!$A$9:$A$3000,0)),0)</f>
        <v>0</v>
      </c>
      <c r="F603" s="206">
        <f>IFERROR(INDEX(Lookup!$BE$9:$BE$3000,MATCH($A603,Lookup!$A$9:$A$3000,0)),0)</f>
        <v>0</v>
      </c>
      <c r="G603" s="207"/>
      <c r="H603" s="207"/>
      <c r="I603" s="206">
        <f>IFERROR(INDEX(Lookup!$BJ$9:$BJ$3000,MATCH($A603,Lookup!$A$9:$A$3000,0)),0)</f>
        <v>0</v>
      </c>
      <c r="J603" s="206">
        <f>IFERROR(INDEX(Lookup!$BI$9:$BI$3000,MATCH($A603,Lookup!$A$9:$A$3000,0)),0)</f>
        <v>0</v>
      </c>
      <c r="K603" s="206">
        <f>IFERROR(INDEX(Lookup!$BH$9:$BH$3000,MATCH($A603,Lookup!$A$9:$A$3000,0)),0)</f>
        <v>0</v>
      </c>
      <c r="L603" s="206">
        <f t="shared" si="27"/>
        <v>0</v>
      </c>
      <c r="O603" s="182">
        <f t="shared" si="28"/>
        <v>1</v>
      </c>
    </row>
    <row r="604" spans="1:15" x14ac:dyDescent="0.2">
      <c r="A604" s="182" t="str">
        <f>+'09'!A298</f>
        <v>22680-A15</v>
      </c>
      <c r="C604" s="182" t="str">
        <f>IFERROR(LEFT(IFERROR(INDEX(Sheet5!$C$2:$C$1300,MATCH($A604,Sheet5!$A$2:$A$1300,0)),"-"),FIND(",",IFERROR(INDEX(Sheet5!$C$2:$C$1300,MATCH($A604,Sheet5!$A$2:$A$1300,0)),"-"),1)-1),IFERROR(INDEX(Sheet5!$C$2:$C$1300,MATCH($A604,Sheet5!$A$2:$A$1300,0)),"-"))</f>
        <v xml:space="preserve">Printing &amp; Stationery-236 Queen Road                        </v>
      </c>
      <c r="D604" s="206">
        <f>IFERROR(INDEX(Lookup!$BG$9:$BG$3000,MATCH($A604,Lookup!$A$9:$A$3000,0)),0)</f>
        <v>0</v>
      </c>
      <c r="E604" s="206">
        <f>IFERROR(INDEX(Lookup!$BF$9:$BF$3000,MATCH($A604,Lookup!$A$9:$A$3000,0)),0)</f>
        <v>0</v>
      </c>
      <c r="F604" s="206">
        <f>IFERROR(INDEX(Lookup!$BE$9:$BE$3000,MATCH($A604,Lookup!$A$9:$A$3000,0)),0)</f>
        <v>0</v>
      </c>
      <c r="G604" s="207"/>
      <c r="H604" s="207"/>
      <c r="I604" s="206">
        <f>IFERROR(INDEX(Lookup!$BJ$9:$BJ$3000,MATCH($A604,Lookup!$A$9:$A$3000,0)),0)</f>
        <v>0</v>
      </c>
      <c r="J604" s="206">
        <f>IFERROR(INDEX(Lookup!$BI$9:$BI$3000,MATCH($A604,Lookup!$A$9:$A$3000,0)),0)</f>
        <v>0</v>
      </c>
      <c r="K604" s="206">
        <f>IFERROR(INDEX(Lookup!$BH$9:$BH$3000,MATCH($A604,Lookup!$A$9:$A$3000,0)),0)</f>
        <v>0</v>
      </c>
      <c r="L604" s="206">
        <f t="shared" si="27"/>
        <v>0</v>
      </c>
      <c r="O604" s="182">
        <f t="shared" si="28"/>
        <v>1</v>
      </c>
    </row>
    <row r="605" spans="1:15" x14ac:dyDescent="0.2">
      <c r="A605" s="182" t="str">
        <f>+'09'!A299</f>
        <v>22680-A16</v>
      </c>
      <c r="C605" s="182" t="str">
        <f>IFERROR(LEFT(IFERROR(INDEX(Sheet5!$C$2:$C$1300,MATCH($A605,Sheet5!$A$2:$A$1300,0)),"-"),FIND(",",IFERROR(INDEX(Sheet5!$C$2:$C$1300,MATCH($A605,Sheet5!$A$2:$A$1300,0)),"-"),1)-1),IFERROR(INDEX(Sheet5!$C$2:$C$1300,MATCH($A605,Sheet5!$A$2:$A$1300,0)),"-"))</f>
        <v xml:space="preserve">Printing &amp; Stationery-534 Queen Road                        </v>
      </c>
      <c r="D605" s="206">
        <f>IFERROR(INDEX(Lookup!$BG$9:$BG$3000,MATCH($A605,Lookup!$A$9:$A$3000,0)),0)</f>
        <v>0</v>
      </c>
      <c r="E605" s="206">
        <f>IFERROR(INDEX(Lookup!$BF$9:$BF$3000,MATCH($A605,Lookup!$A$9:$A$3000,0)),0)</f>
        <v>0</v>
      </c>
      <c r="F605" s="206">
        <f>IFERROR(INDEX(Lookup!$BE$9:$BE$3000,MATCH($A605,Lookup!$A$9:$A$3000,0)),0)</f>
        <v>0</v>
      </c>
      <c r="G605" s="207"/>
      <c r="H605" s="207"/>
      <c r="I605" s="206">
        <f>IFERROR(INDEX(Lookup!$BJ$9:$BJ$3000,MATCH($A605,Lookup!$A$9:$A$3000,0)),0)</f>
        <v>0</v>
      </c>
      <c r="J605" s="206">
        <f>IFERROR(INDEX(Lookup!$BI$9:$BI$3000,MATCH($A605,Lookup!$A$9:$A$3000,0)),0)</f>
        <v>0</v>
      </c>
      <c r="K605" s="206">
        <f>IFERROR(INDEX(Lookup!$BH$9:$BH$3000,MATCH($A605,Lookup!$A$9:$A$3000,0)),0)</f>
        <v>0</v>
      </c>
      <c r="L605" s="206">
        <f t="shared" si="27"/>
        <v>0</v>
      </c>
      <c r="O605" s="182">
        <f t="shared" si="28"/>
        <v>1</v>
      </c>
    </row>
    <row r="606" spans="1:15" x14ac:dyDescent="0.2">
      <c r="A606" s="182" t="str">
        <f>+'09'!A300</f>
        <v>22700-A01</v>
      </c>
      <c r="C606" s="182" t="str">
        <f>IFERROR(LEFT(IFERROR(INDEX(Sheet5!$C$2:$C$1300,MATCH($A606,Sheet5!$A$2:$A$1300,0)),"-"),FIND(",",IFERROR(INDEX(Sheet5!$C$2:$C$1300,MATCH($A606,Sheet5!$A$2:$A$1300,0)),"-"),1)-1),IFERROR(INDEX(Sheet5!$C$2:$C$1300,MATCH($A606,Sheet5!$A$2:$A$1300,0)),"-"))</f>
        <v xml:space="preserve">Property Valuations-6 Circuit Dr                            </v>
      </c>
      <c r="D606" s="206">
        <f>IFERROR(INDEX(Lookup!$BG$9:$BG$3000,MATCH($A606,Lookup!$A$9:$A$3000,0)),0)</f>
        <v>0</v>
      </c>
      <c r="E606" s="206">
        <f>IFERROR(INDEX(Lookup!$BF$9:$BF$3000,MATCH($A606,Lookup!$A$9:$A$3000,0)),0)</f>
        <v>0</v>
      </c>
      <c r="F606" s="206">
        <f>IFERROR(INDEX(Lookup!$BE$9:$BE$3000,MATCH($A606,Lookup!$A$9:$A$3000,0)),0)</f>
        <v>0</v>
      </c>
      <c r="G606" s="207"/>
      <c r="H606" s="207"/>
      <c r="I606" s="206">
        <f>IFERROR(INDEX(Lookup!$BJ$9:$BJ$3000,MATCH($A606,Lookup!$A$9:$A$3000,0)),0)</f>
        <v>0</v>
      </c>
      <c r="J606" s="206">
        <f>IFERROR(INDEX(Lookup!$BI$9:$BI$3000,MATCH($A606,Lookup!$A$9:$A$3000,0)),0)</f>
        <v>0</v>
      </c>
      <c r="K606" s="206">
        <f>IFERROR(INDEX(Lookup!$BH$9:$BH$3000,MATCH($A606,Lookup!$A$9:$A$3000,0)),0)</f>
        <v>0</v>
      </c>
      <c r="L606" s="206">
        <f t="shared" si="27"/>
        <v>0</v>
      </c>
      <c r="O606" s="182">
        <f t="shared" si="28"/>
        <v>1</v>
      </c>
    </row>
    <row r="607" spans="1:15" x14ac:dyDescent="0.2">
      <c r="A607" s="182" t="str">
        <f>+'09'!A301</f>
        <v>22700-A02</v>
      </c>
      <c r="C607" s="182" t="str">
        <f>IFERROR(LEFT(IFERROR(INDEX(Sheet5!$C$2:$C$1300,MATCH($A607,Sheet5!$A$2:$A$1300,0)),"-"),FIND(",",IFERROR(INDEX(Sheet5!$C$2:$C$1300,MATCH($A607,Sheet5!$A$2:$A$1300,0)),"-"),1)-1),IFERROR(INDEX(Sheet5!$C$2:$C$1300,MATCH($A607,Sheet5!$A$2:$A$1300,0)),"-"))</f>
        <v xml:space="preserve">Property Valuations-200 East Tce                            </v>
      </c>
      <c r="D607" s="206">
        <f>IFERROR(INDEX(Lookup!$BG$9:$BG$3000,MATCH($A607,Lookup!$A$9:$A$3000,0)),0)</f>
        <v>0</v>
      </c>
      <c r="E607" s="206">
        <f>IFERROR(INDEX(Lookup!$BF$9:$BF$3000,MATCH($A607,Lookup!$A$9:$A$3000,0)),0)</f>
        <v>0</v>
      </c>
      <c r="F607" s="206">
        <f>IFERROR(INDEX(Lookup!$BE$9:$BE$3000,MATCH($A607,Lookup!$A$9:$A$3000,0)),0)</f>
        <v>0</v>
      </c>
      <c r="G607" s="207"/>
      <c r="H607" s="207"/>
      <c r="I607" s="206">
        <f>IFERROR(INDEX(Lookup!$BJ$9:$BJ$3000,MATCH($A607,Lookup!$A$9:$A$3000,0)),0)</f>
        <v>0</v>
      </c>
      <c r="J607" s="206">
        <f>IFERROR(INDEX(Lookup!$BI$9:$BI$3000,MATCH($A607,Lookup!$A$9:$A$3000,0)),0)</f>
        <v>0</v>
      </c>
      <c r="K607" s="206">
        <f>IFERROR(INDEX(Lookup!$BH$9:$BH$3000,MATCH($A607,Lookup!$A$9:$A$3000,0)),0)</f>
        <v>0</v>
      </c>
      <c r="L607" s="206">
        <f t="shared" si="27"/>
        <v>0</v>
      </c>
      <c r="O607" s="182">
        <f t="shared" si="28"/>
        <v>1</v>
      </c>
    </row>
    <row r="608" spans="1:15" x14ac:dyDescent="0.2">
      <c r="A608" s="182" t="str">
        <f>+'09'!A302</f>
        <v>22700-A03</v>
      </c>
      <c r="C608" s="182" t="str">
        <f>IFERROR(LEFT(IFERROR(INDEX(Sheet5!$C$2:$C$1300,MATCH($A608,Sheet5!$A$2:$A$1300,0)),"-"),FIND(",",IFERROR(INDEX(Sheet5!$C$2:$C$1300,MATCH($A608,Sheet5!$A$2:$A$1300,0)),"-"),1)-1),IFERROR(INDEX(Sheet5!$C$2:$C$1300,MATCH($A608,Sheet5!$A$2:$A$1300,0)),"-"))</f>
        <v xml:space="preserve">Property Valuations-33 Franklin St                          </v>
      </c>
      <c r="D608" s="206">
        <f>IFERROR(INDEX(Lookup!$BG$9:$BG$3000,MATCH($A608,Lookup!$A$9:$A$3000,0)),0)</f>
        <v>0</v>
      </c>
      <c r="E608" s="206">
        <f>IFERROR(INDEX(Lookup!$BF$9:$BF$3000,MATCH($A608,Lookup!$A$9:$A$3000,0)),0)</f>
        <v>0</v>
      </c>
      <c r="F608" s="206">
        <f>IFERROR(INDEX(Lookup!$BE$9:$BE$3000,MATCH($A608,Lookup!$A$9:$A$3000,0)),0)</f>
        <v>0</v>
      </c>
      <c r="G608" s="207"/>
      <c r="H608" s="207"/>
      <c r="I608" s="206">
        <f>IFERROR(INDEX(Lookup!$BJ$9:$BJ$3000,MATCH($A608,Lookup!$A$9:$A$3000,0)),0)</f>
        <v>0</v>
      </c>
      <c r="J608" s="206">
        <f>IFERROR(INDEX(Lookup!$BI$9:$BI$3000,MATCH($A608,Lookup!$A$9:$A$3000,0)),0)</f>
        <v>0</v>
      </c>
      <c r="K608" s="206">
        <f>IFERROR(INDEX(Lookup!$BH$9:$BH$3000,MATCH($A608,Lookup!$A$9:$A$3000,0)),0)</f>
        <v>0</v>
      </c>
      <c r="L608" s="206">
        <f t="shared" si="27"/>
        <v>0</v>
      </c>
      <c r="O608" s="182">
        <f t="shared" si="28"/>
        <v>1</v>
      </c>
    </row>
    <row r="609" spans="1:15" x14ac:dyDescent="0.2">
      <c r="A609" s="182" t="str">
        <f>+'09'!A303</f>
        <v>22700-A04</v>
      </c>
      <c r="C609" s="182" t="str">
        <f>IFERROR(LEFT(IFERROR(INDEX(Sheet5!$C$2:$C$1300,MATCH($A609,Sheet5!$A$2:$A$1300,0)),"-"),FIND(",",IFERROR(INDEX(Sheet5!$C$2:$C$1300,MATCH($A609,Sheet5!$A$2:$A$1300,0)),"-"),1)-1),IFERROR(INDEX(Sheet5!$C$2:$C$1300,MATCH($A609,Sheet5!$A$2:$A$1300,0)),"-"))</f>
        <v xml:space="preserve">Property Valuations-174 Fullarton Rd                        </v>
      </c>
      <c r="D609" s="206">
        <f>IFERROR(INDEX(Lookup!$BG$9:$BG$3000,MATCH($A609,Lookup!$A$9:$A$3000,0)),0)</f>
        <v>0</v>
      </c>
      <c r="E609" s="206">
        <f>IFERROR(INDEX(Lookup!$BF$9:$BF$3000,MATCH($A609,Lookup!$A$9:$A$3000,0)),0)</f>
        <v>0</v>
      </c>
      <c r="F609" s="206">
        <f>IFERROR(INDEX(Lookup!$BE$9:$BE$3000,MATCH($A609,Lookup!$A$9:$A$3000,0)),0)</f>
        <v>0</v>
      </c>
      <c r="G609" s="207"/>
      <c r="H609" s="207"/>
      <c r="I609" s="206">
        <f>IFERROR(INDEX(Lookup!$BJ$9:$BJ$3000,MATCH($A609,Lookup!$A$9:$A$3000,0)),0)</f>
        <v>0</v>
      </c>
      <c r="J609" s="206">
        <f>IFERROR(INDEX(Lookup!$BI$9:$BI$3000,MATCH($A609,Lookup!$A$9:$A$3000,0)),0)</f>
        <v>0</v>
      </c>
      <c r="K609" s="206">
        <f>IFERROR(INDEX(Lookup!$BH$9:$BH$3000,MATCH($A609,Lookup!$A$9:$A$3000,0)),0)</f>
        <v>0</v>
      </c>
      <c r="L609" s="206">
        <f t="shared" si="27"/>
        <v>0</v>
      </c>
      <c r="O609" s="182">
        <f t="shared" si="28"/>
        <v>1</v>
      </c>
    </row>
    <row r="610" spans="1:15" x14ac:dyDescent="0.2">
      <c r="A610" s="182" t="str">
        <f>+'09'!A304</f>
        <v>22700-A05</v>
      </c>
      <c r="C610" s="182" t="str">
        <f>IFERROR(LEFT(IFERROR(INDEX(Sheet5!$C$2:$C$1300,MATCH($A610,Sheet5!$A$2:$A$1300,0)),"-"),FIND(",",IFERROR(INDEX(Sheet5!$C$2:$C$1300,MATCH($A610,Sheet5!$A$2:$A$1300,0)),"-"),1)-1),IFERROR(INDEX(Sheet5!$C$2:$C$1300,MATCH($A610,Sheet5!$A$2:$A$1300,0)),"-"))</f>
        <v xml:space="preserve">Property Valuations-26a Grote St                            </v>
      </c>
      <c r="D610" s="206">
        <f>IFERROR(INDEX(Lookup!$BG$9:$BG$3000,MATCH($A610,Lookup!$A$9:$A$3000,0)),0)</f>
        <v>0</v>
      </c>
      <c r="E610" s="206">
        <f>IFERROR(INDEX(Lookup!$BF$9:$BF$3000,MATCH($A610,Lookup!$A$9:$A$3000,0)),0)</f>
        <v>0</v>
      </c>
      <c r="F610" s="206">
        <f>IFERROR(INDEX(Lookup!$BE$9:$BE$3000,MATCH($A610,Lookup!$A$9:$A$3000,0)),0)</f>
        <v>0</v>
      </c>
      <c r="G610" s="207"/>
      <c r="H610" s="207"/>
      <c r="I610" s="206">
        <f>IFERROR(INDEX(Lookup!$BJ$9:$BJ$3000,MATCH($A610,Lookup!$A$9:$A$3000,0)),0)</f>
        <v>0</v>
      </c>
      <c r="J610" s="206">
        <f>IFERROR(INDEX(Lookup!$BI$9:$BI$3000,MATCH($A610,Lookup!$A$9:$A$3000,0)),0)</f>
        <v>0</v>
      </c>
      <c r="K610" s="206">
        <f>IFERROR(INDEX(Lookup!$BH$9:$BH$3000,MATCH($A610,Lookup!$A$9:$A$3000,0)),0)</f>
        <v>0</v>
      </c>
      <c r="L610" s="206">
        <f t="shared" si="27"/>
        <v>0</v>
      </c>
      <c r="O610" s="182">
        <f t="shared" si="28"/>
        <v>1</v>
      </c>
    </row>
    <row r="611" spans="1:15" x14ac:dyDescent="0.2">
      <c r="A611" s="182" t="str">
        <f>+'09'!A305</f>
        <v>22700-A06</v>
      </c>
      <c r="C611" s="182" t="str">
        <f>IFERROR(LEFT(IFERROR(INDEX(Sheet5!$C$2:$C$1300,MATCH($A611,Sheet5!$A$2:$A$1300,0)),"-"),FIND(",",IFERROR(INDEX(Sheet5!$C$2:$C$1300,MATCH($A611,Sheet5!$A$2:$A$1300,0)),"-"),1)-1),IFERROR(INDEX(Sheet5!$C$2:$C$1300,MATCH($A611,Sheet5!$A$2:$A$1300,0)),"-"))</f>
        <v xml:space="preserve">Property Valuations-31 Franklin St                          </v>
      </c>
      <c r="D611" s="206">
        <f>IFERROR(INDEX(Lookup!$BG$9:$BG$3000,MATCH($A611,Lookup!$A$9:$A$3000,0)),0)</f>
        <v>0</v>
      </c>
      <c r="E611" s="206">
        <f>IFERROR(INDEX(Lookup!$BF$9:$BF$3000,MATCH($A611,Lookup!$A$9:$A$3000,0)),0)</f>
        <v>0</v>
      </c>
      <c r="F611" s="206">
        <f>IFERROR(INDEX(Lookup!$BE$9:$BE$3000,MATCH($A611,Lookup!$A$9:$A$3000,0)),0)</f>
        <v>0</v>
      </c>
      <c r="G611" s="207"/>
      <c r="H611" s="207"/>
      <c r="I611" s="206">
        <f>IFERROR(INDEX(Lookup!$BJ$9:$BJ$3000,MATCH($A611,Lookup!$A$9:$A$3000,0)),0)</f>
        <v>0</v>
      </c>
      <c r="J611" s="206">
        <f>IFERROR(INDEX(Lookup!$BI$9:$BI$3000,MATCH($A611,Lookup!$A$9:$A$3000,0)),0)</f>
        <v>0</v>
      </c>
      <c r="K611" s="206">
        <f>IFERROR(INDEX(Lookup!$BH$9:$BH$3000,MATCH($A611,Lookup!$A$9:$A$3000,0)),0)</f>
        <v>0</v>
      </c>
      <c r="L611" s="206">
        <f t="shared" si="27"/>
        <v>0</v>
      </c>
      <c r="O611" s="182">
        <f t="shared" si="28"/>
        <v>1</v>
      </c>
    </row>
    <row r="612" spans="1:15" x14ac:dyDescent="0.2">
      <c r="A612" s="182" t="str">
        <f>+'09'!A306</f>
        <v>22700-A07</v>
      </c>
      <c r="C612" s="182" t="str">
        <f>IFERROR(LEFT(IFERROR(INDEX(Sheet5!$C$2:$C$1300,MATCH($A612,Sheet5!$A$2:$A$1300,0)),"-"),FIND(",",IFERROR(INDEX(Sheet5!$C$2:$C$1300,MATCH($A612,Sheet5!$A$2:$A$1300,0)),"-"),1)-1),IFERROR(INDEX(Sheet5!$C$2:$C$1300,MATCH($A612,Sheet5!$A$2:$A$1300,0)),"-"))</f>
        <v xml:space="preserve">Property Valuations-25 Franklin St                          </v>
      </c>
      <c r="D612" s="206">
        <f>IFERROR(INDEX(Lookup!$BG$9:$BG$3000,MATCH($A612,Lookup!$A$9:$A$3000,0)),0)</f>
        <v>0</v>
      </c>
      <c r="E612" s="206">
        <f>IFERROR(INDEX(Lookup!$BF$9:$BF$3000,MATCH($A612,Lookup!$A$9:$A$3000,0)),0)</f>
        <v>0</v>
      </c>
      <c r="F612" s="206">
        <f>IFERROR(INDEX(Lookup!$BE$9:$BE$3000,MATCH($A612,Lookup!$A$9:$A$3000,0)),0)</f>
        <v>0</v>
      </c>
      <c r="G612" s="207"/>
      <c r="H612" s="207"/>
      <c r="I612" s="206">
        <f>IFERROR(INDEX(Lookup!$BJ$9:$BJ$3000,MATCH($A612,Lookup!$A$9:$A$3000,0)),0)</f>
        <v>7536.36</v>
      </c>
      <c r="J612" s="206">
        <f>IFERROR(INDEX(Lookup!$BI$9:$BI$3000,MATCH($A612,Lookup!$A$9:$A$3000,0)),0)</f>
        <v>0</v>
      </c>
      <c r="K612" s="206">
        <f>IFERROR(INDEX(Lookup!$BH$9:$BH$3000,MATCH($A612,Lookup!$A$9:$A$3000,0)),0)</f>
        <v>0</v>
      </c>
      <c r="L612" s="206">
        <f t="shared" si="27"/>
        <v>0</v>
      </c>
      <c r="O612" s="182">
        <f t="shared" si="28"/>
        <v>1</v>
      </c>
    </row>
    <row r="613" spans="1:15" x14ac:dyDescent="0.2">
      <c r="A613" s="182" t="str">
        <f>+'09'!A307</f>
        <v>22700-A08</v>
      </c>
      <c r="C613" s="182" t="str">
        <f>IFERROR(LEFT(IFERROR(INDEX(Sheet5!$C$2:$C$1300,MATCH($A613,Sheet5!$A$2:$A$1300,0)),"-"),FIND(",",IFERROR(INDEX(Sheet5!$C$2:$C$1300,MATCH($A613,Sheet5!$A$2:$A$1300,0)),"-"),1)-1),IFERROR(INDEX(Sheet5!$C$2:$C$1300,MATCH($A613,Sheet5!$A$2:$A$1300,0)),"-"))</f>
        <v xml:space="preserve">Property Valuations-23 Frankin St                           </v>
      </c>
      <c r="D613" s="206">
        <f>IFERROR(INDEX(Lookup!$BG$9:$BG$3000,MATCH($A613,Lookup!$A$9:$A$3000,0)),0)</f>
        <v>0</v>
      </c>
      <c r="E613" s="206">
        <f>IFERROR(INDEX(Lookup!$BF$9:$BF$3000,MATCH($A613,Lookup!$A$9:$A$3000,0)),0)</f>
        <v>0</v>
      </c>
      <c r="F613" s="206">
        <f>IFERROR(INDEX(Lookup!$BE$9:$BE$3000,MATCH($A613,Lookup!$A$9:$A$3000,0)),0)</f>
        <v>0</v>
      </c>
      <c r="G613" s="207"/>
      <c r="H613" s="207"/>
      <c r="I613" s="206">
        <f>IFERROR(INDEX(Lookup!$BJ$9:$BJ$3000,MATCH($A613,Lookup!$A$9:$A$3000,0)),0)</f>
        <v>0</v>
      </c>
      <c r="J613" s="206">
        <f>IFERROR(INDEX(Lookup!$BI$9:$BI$3000,MATCH($A613,Lookup!$A$9:$A$3000,0)),0)</f>
        <v>0</v>
      </c>
      <c r="K613" s="206">
        <f>IFERROR(INDEX(Lookup!$BH$9:$BH$3000,MATCH($A613,Lookup!$A$9:$A$3000,0)),0)</f>
        <v>0</v>
      </c>
      <c r="L613" s="206">
        <f t="shared" si="27"/>
        <v>0</v>
      </c>
      <c r="O613" s="182">
        <f t="shared" si="28"/>
        <v>1</v>
      </c>
    </row>
    <row r="614" spans="1:15" x14ac:dyDescent="0.2">
      <c r="A614" s="182" t="str">
        <f>+'09'!A308</f>
        <v>22700-A09</v>
      </c>
      <c r="C614" s="182" t="str">
        <f>IFERROR(LEFT(IFERROR(INDEX(Sheet5!$C$2:$C$1300,MATCH($A614,Sheet5!$A$2:$A$1300,0)),"-"),FIND(",",IFERROR(INDEX(Sheet5!$C$2:$C$1300,MATCH($A614,Sheet5!$A$2:$A$1300,0)),"-"),1)-1),IFERROR(INDEX(Sheet5!$C$2:$C$1300,MATCH($A614,Sheet5!$A$2:$A$1300,0)),"-"))</f>
        <v xml:space="preserve">Property Valuations-11 Franklin St                          </v>
      </c>
      <c r="D614" s="206">
        <f>IFERROR(INDEX(Lookup!$BG$9:$BG$3000,MATCH($A614,Lookup!$A$9:$A$3000,0)),0)</f>
        <v>0</v>
      </c>
      <c r="E614" s="206">
        <f>IFERROR(INDEX(Lookup!$BF$9:$BF$3000,MATCH($A614,Lookup!$A$9:$A$3000,0)),0)</f>
        <v>0</v>
      </c>
      <c r="F614" s="206">
        <f>IFERROR(INDEX(Lookup!$BE$9:$BE$3000,MATCH($A614,Lookup!$A$9:$A$3000,0)),0)</f>
        <v>0</v>
      </c>
      <c r="G614" s="207"/>
      <c r="H614" s="207"/>
      <c r="I614" s="206">
        <f>IFERROR(INDEX(Lookup!$BJ$9:$BJ$3000,MATCH($A614,Lookup!$A$9:$A$3000,0)),0)</f>
        <v>0</v>
      </c>
      <c r="J614" s="206">
        <f>IFERROR(INDEX(Lookup!$BI$9:$BI$3000,MATCH($A614,Lookup!$A$9:$A$3000,0)),0)</f>
        <v>0</v>
      </c>
      <c r="K614" s="206">
        <f>IFERROR(INDEX(Lookup!$BH$9:$BH$3000,MATCH($A614,Lookup!$A$9:$A$3000,0)),0)</f>
        <v>0</v>
      </c>
      <c r="L614" s="206">
        <f t="shared" si="27"/>
        <v>0</v>
      </c>
      <c r="O614" s="182">
        <f t="shared" si="28"/>
        <v>1</v>
      </c>
    </row>
    <row r="615" spans="1:15" x14ac:dyDescent="0.2">
      <c r="A615" s="182" t="str">
        <f>+'09'!A309</f>
        <v>22700-A10</v>
      </c>
      <c r="C615" s="182" t="str">
        <f>IFERROR(LEFT(IFERROR(INDEX(Sheet5!$C$2:$C$1300,MATCH($A615,Sheet5!$A$2:$A$1300,0)),"-"),FIND(",",IFERROR(INDEX(Sheet5!$C$2:$C$1300,MATCH($A615,Sheet5!$A$2:$A$1300,0)),"-"),1)-1),IFERROR(INDEX(Sheet5!$C$2:$C$1300,MATCH($A615,Sheet5!$A$2:$A$1300,0)),"-"))</f>
        <v xml:space="preserve">Property Valuations-15 Franklin St                          </v>
      </c>
      <c r="D615" s="206">
        <f>IFERROR(INDEX(Lookup!$BG$9:$BG$3000,MATCH($A615,Lookup!$A$9:$A$3000,0)),0)</f>
        <v>0</v>
      </c>
      <c r="E615" s="206">
        <f>IFERROR(INDEX(Lookup!$BF$9:$BF$3000,MATCH($A615,Lookup!$A$9:$A$3000,0)),0)</f>
        <v>0</v>
      </c>
      <c r="F615" s="206">
        <f>IFERROR(INDEX(Lookup!$BE$9:$BE$3000,MATCH($A615,Lookup!$A$9:$A$3000,0)),0)</f>
        <v>0</v>
      </c>
      <c r="G615" s="207"/>
      <c r="H615" s="207"/>
      <c r="I615" s="206">
        <f>IFERROR(INDEX(Lookup!$BJ$9:$BJ$3000,MATCH($A615,Lookup!$A$9:$A$3000,0)),0)</f>
        <v>3536.36</v>
      </c>
      <c r="J615" s="206">
        <f>IFERROR(INDEX(Lookup!$BI$9:$BI$3000,MATCH($A615,Lookup!$A$9:$A$3000,0)),0)</f>
        <v>0</v>
      </c>
      <c r="K615" s="206">
        <f>IFERROR(INDEX(Lookup!$BH$9:$BH$3000,MATCH($A615,Lookup!$A$9:$A$3000,0)),0)</f>
        <v>0</v>
      </c>
      <c r="L615" s="206">
        <f t="shared" si="27"/>
        <v>0</v>
      </c>
      <c r="O615" s="182">
        <f t="shared" si="28"/>
        <v>1</v>
      </c>
    </row>
    <row r="616" spans="1:15" x14ac:dyDescent="0.2">
      <c r="A616" s="182" t="str">
        <f>+'09'!A310</f>
        <v>22700-A11</v>
      </c>
      <c r="C616" s="182" t="str">
        <f>IFERROR(LEFT(IFERROR(INDEX(Sheet5!$C$2:$C$1300,MATCH($A616,Sheet5!$A$2:$A$1300,0)),"-"),FIND(",",IFERROR(INDEX(Sheet5!$C$2:$C$1300,MATCH($A616,Sheet5!$A$2:$A$1300,0)),"-"),1)-1),IFERROR(INDEX(Sheet5!$C$2:$C$1300,MATCH($A616,Sheet5!$A$2:$A$1300,0)),"-"))</f>
        <v xml:space="preserve">Property Valuations-25 Hutt St                              </v>
      </c>
      <c r="D616" s="206">
        <f>IFERROR(INDEX(Lookup!$BG$9:$BG$3000,MATCH($A616,Lookup!$A$9:$A$3000,0)),0)</f>
        <v>0</v>
      </c>
      <c r="E616" s="206">
        <f>IFERROR(INDEX(Lookup!$BF$9:$BF$3000,MATCH($A616,Lookup!$A$9:$A$3000,0)),0)</f>
        <v>0</v>
      </c>
      <c r="F616" s="206">
        <f>IFERROR(INDEX(Lookup!$BE$9:$BE$3000,MATCH($A616,Lookup!$A$9:$A$3000,0)),0)</f>
        <v>0</v>
      </c>
      <c r="G616" s="207"/>
      <c r="H616" s="207"/>
      <c r="I616" s="206">
        <f>IFERROR(INDEX(Lookup!$BJ$9:$BJ$3000,MATCH($A616,Lookup!$A$9:$A$3000,0)),0)</f>
        <v>0</v>
      </c>
      <c r="J616" s="206">
        <f>IFERROR(INDEX(Lookup!$BI$9:$BI$3000,MATCH($A616,Lookup!$A$9:$A$3000,0)),0)</f>
        <v>0</v>
      </c>
      <c r="K616" s="206">
        <f>IFERROR(INDEX(Lookup!$BH$9:$BH$3000,MATCH($A616,Lookup!$A$9:$A$3000,0)),0)</f>
        <v>0</v>
      </c>
      <c r="L616" s="206">
        <f t="shared" si="27"/>
        <v>0</v>
      </c>
      <c r="O616" s="182">
        <f t="shared" si="28"/>
        <v>1</v>
      </c>
    </row>
    <row r="617" spans="1:15" x14ac:dyDescent="0.2">
      <c r="A617" s="182" t="str">
        <f>+'09'!A311</f>
        <v>22700-A12</v>
      </c>
      <c r="C617" s="182" t="str">
        <f>IFERROR(LEFT(IFERROR(INDEX(Sheet5!$C$2:$C$1300,MATCH($A617,Sheet5!$A$2:$A$1300,0)),"-"),FIND(",",IFERROR(INDEX(Sheet5!$C$2:$C$1300,MATCH($A617,Sheet5!$A$2:$A$1300,0)),"-"),1)-1),IFERROR(INDEX(Sheet5!$C$2:$C$1300,MATCH($A617,Sheet5!$A$2:$A$1300,0)),"-"))</f>
        <v xml:space="preserve">Property Valuations-A27 188 Carrington                      </v>
      </c>
      <c r="D617" s="206">
        <f>IFERROR(INDEX(Lookup!$BG$9:$BG$3000,MATCH($A617,Lookup!$A$9:$A$3000,0)),0)</f>
        <v>0</v>
      </c>
      <c r="E617" s="206">
        <f>IFERROR(INDEX(Lookup!$BF$9:$BF$3000,MATCH($A617,Lookup!$A$9:$A$3000,0)),0)</f>
        <v>0</v>
      </c>
      <c r="F617" s="206">
        <f>IFERROR(INDEX(Lookup!$BE$9:$BE$3000,MATCH($A617,Lookup!$A$9:$A$3000,0)),0)</f>
        <v>0</v>
      </c>
      <c r="G617" s="207"/>
      <c r="H617" s="207"/>
      <c r="I617" s="206">
        <f>IFERROR(INDEX(Lookup!$BJ$9:$BJ$3000,MATCH($A617,Lookup!$A$9:$A$3000,0)),0)</f>
        <v>0</v>
      </c>
      <c r="J617" s="206">
        <f>IFERROR(INDEX(Lookup!$BI$9:$BI$3000,MATCH($A617,Lookup!$A$9:$A$3000,0)),0)</f>
        <v>0</v>
      </c>
      <c r="K617" s="206">
        <f>IFERROR(INDEX(Lookup!$BH$9:$BH$3000,MATCH($A617,Lookup!$A$9:$A$3000,0)),0)</f>
        <v>0</v>
      </c>
      <c r="L617" s="206">
        <f t="shared" si="27"/>
        <v>0</v>
      </c>
      <c r="O617" s="182">
        <f t="shared" si="28"/>
        <v>1</v>
      </c>
    </row>
    <row r="618" spans="1:15" x14ac:dyDescent="0.2">
      <c r="A618" s="182" t="str">
        <f>+'09'!A312</f>
        <v>22700-A13</v>
      </c>
      <c r="C618" s="182" t="str">
        <f>IFERROR(LEFT(IFERROR(INDEX(Sheet5!$C$2:$C$1300,MATCH($A618,Sheet5!$A$2:$A$1300,0)),"-"),FIND(",",IFERROR(INDEX(Sheet5!$C$2:$C$1300,MATCH($A618,Sheet5!$A$2:$A$1300,0)),"-"),1)-1),IFERROR(INDEX(Sheet5!$C$2:$C$1300,MATCH($A618,Sheet5!$A$2:$A$1300,0)),"-"))</f>
        <v xml:space="preserve">Property Valuations-B25 188 Carrington                      </v>
      </c>
      <c r="D618" s="206">
        <f>IFERROR(INDEX(Lookup!$BG$9:$BG$3000,MATCH($A618,Lookup!$A$9:$A$3000,0)),0)</f>
        <v>0</v>
      </c>
      <c r="E618" s="206">
        <f>IFERROR(INDEX(Lookup!$BF$9:$BF$3000,MATCH($A618,Lookup!$A$9:$A$3000,0)),0)</f>
        <v>0</v>
      </c>
      <c r="F618" s="206">
        <f>IFERROR(INDEX(Lookup!$BE$9:$BE$3000,MATCH($A618,Lookup!$A$9:$A$3000,0)),0)</f>
        <v>0</v>
      </c>
      <c r="G618" s="207"/>
      <c r="H618" s="207"/>
      <c r="I618" s="206">
        <f>IFERROR(INDEX(Lookup!$BJ$9:$BJ$3000,MATCH($A618,Lookup!$A$9:$A$3000,0)),0)</f>
        <v>0</v>
      </c>
      <c r="J618" s="206">
        <f>IFERROR(INDEX(Lookup!$BI$9:$BI$3000,MATCH($A618,Lookup!$A$9:$A$3000,0)),0)</f>
        <v>0</v>
      </c>
      <c r="K618" s="206">
        <f>IFERROR(INDEX(Lookup!$BH$9:$BH$3000,MATCH($A618,Lookup!$A$9:$A$3000,0)),0)</f>
        <v>0</v>
      </c>
      <c r="L618" s="206">
        <f t="shared" si="27"/>
        <v>0</v>
      </c>
      <c r="O618" s="182">
        <f t="shared" si="28"/>
        <v>1</v>
      </c>
    </row>
    <row r="619" spans="1:15" x14ac:dyDescent="0.2">
      <c r="A619" s="182" t="str">
        <f>+'09'!A313</f>
        <v>22700-A14</v>
      </c>
      <c r="C619" s="182" t="str">
        <f>IFERROR(LEFT(IFERROR(INDEX(Sheet5!$C$2:$C$1300,MATCH($A619,Sheet5!$A$2:$A$1300,0)),"-"),FIND(",",IFERROR(INDEX(Sheet5!$C$2:$C$1300,MATCH($A619,Sheet5!$A$2:$A$1300,0)),"-"),1)-1),IFERROR(INDEX(Sheet5!$C$2:$C$1300,MATCH($A619,Sheet5!$A$2:$A$1300,0)),"-"))</f>
        <v xml:space="preserve">Property Valuations-120 Queen Road                          </v>
      </c>
      <c r="D619" s="206">
        <f>IFERROR(INDEX(Lookup!$BG$9:$BG$3000,MATCH($A619,Lookup!$A$9:$A$3000,0)),0)</f>
        <v>0</v>
      </c>
      <c r="E619" s="206">
        <f>IFERROR(INDEX(Lookup!$BF$9:$BF$3000,MATCH($A619,Lookup!$A$9:$A$3000,0)),0)</f>
        <v>0</v>
      </c>
      <c r="F619" s="206">
        <f>IFERROR(INDEX(Lookup!$BE$9:$BE$3000,MATCH($A619,Lookup!$A$9:$A$3000,0)),0)</f>
        <v>0</v>
      </c>
      <c r="G619" s="207"/>
      <c r="H619" s="207"/>
      <c r="I619" s="206">
        <f>IFERROR(INDEX(Lookup!$BJ$9:$BJ$3000,MATCH($A619,Lookup!$A$9:$A$3000,0)),0)</f>
        <v>0</v>
      </c>
      <c r="J619" s="206">
        <f>IFERROR(INDEX(Lookup!$BI$9:$BI$3000,MATCH($A619,Lookup!$A$9:$A$3000,0)),0)</f>
        <v>0</v>
      </c>
      <c r="K619" s="206">
        <f>IFERROR(INDEX(Lookup!$BH$9:$BH$3000,MATCH($A619,Lookup!$A$9:$A$3000,0)),0)</f>
        <v>0</v>
      </c>
      <c r="L619" s="206">
        <f t="shared" si="27"/>
        <v>0</v>
      </c>
      <c r="O619" s="182">
        <f t="shared" si="28"/>
        <v>1</v>
      </c>
    </row>
    <row r="620" spans="1:15" x14ac:dyDescent="0.2">
      <c r="A620" s="182" t="str">
        <f>+'09'!A314</f>
        <v>22700-A15</v>
      </c>
      <c r="C620" s="182" t="str">
        <f>IFERROR(LEFT(IFERROR(INDEX(Sheet5!$C$2:$C$1300,MATCH($A620,Sheet5!$A$2:$A$1300,0)),"-"),FIND(",",IFERROR(INDEX(Sheet5!$C$2:$C$1300,MATCH($A620,Sheet5!$A$2:$A$1300,0)),"-"),1)-1),IFERROR(INDEX(Sheet5!$C$2:$C$1300,MATCH($A620,Sheet5!$A$2:$A$1300,0)),"-"))</f>
        <v xml:space="preserve">Property Valuations-236 Queen Road                          </v>
      </c>
      <c r="D620" s="206">
        <f>IFERROR(INDEX(Lookup!$BG$9:$BG$3000,MATCH($A620,Lookup!$A$9:$A$3000,0)),0)</f>
        <v>0</v>
      </c>
      <c r="E620" s="206">
        <f>IFERROR(INDEX(Lookup!$BF$9:$BF$3000,MATCH($A620,Lookup!$A$9:$A$3000,0)),0)</f>
        <v>0</v>
      </c>
      <c r="F620" s="206">
        <f>IFERROR(INDEX(Lookup!$BE$9:$BE$3000,MATCH($A620,Lookup!$A$9:$A$3000,0)),0)</f>
        <v>0</v>
      </c>
      <c r="G620" s="207"/>
      <c r="H620" s="207"/>
      <c r="I620" s="206">
        <f>IFERROR(INDEX(Lookup!$BJ$9:$BJ$3000,MATCH($A620,Lookup!$A$9:$A$3000,0)),0)</f>
        <v>0</v>
      </c>
      <c r="J620" s="206">
        <f>IFERROR(INDEX(Lookup!$BI$9:$BI$3000,MATCH($A620,Lookup!$A$9:$A$3000,0)),0)</f>
        <v>0</v>
      </c>
      <c r="K620" s="206">
        <f>IFERROR(INDEX(Lookup!$BH$9:$BH$3000,MATCH($A620,Lookup!$A$9:$A$3000,0)),0)</f>
        <v>0</v>
      </c>
      <c r="L620" s="206">
        <f t="shared" si="27"/>
        <v>0</v>
      </c>
      <c r="O620" s="182">
        <f t="shared" si="28"/>
        <v>1</v>
      </c>
    </row>
    <row r="621" spans="1:15" x14ac:dyDescent="0.2">
      <c r="A621" s="182" t="str">
        <f>+'09'!A315</f>
        <v>22700-A16</v>
      </c>
      <c r="C621" s="182" t="str">
        <f>IFERROR(LEFT(IFERROR(INDEX(Sheet5!$C$2:$C$1300,MATCH($A621,Sheet5!$A$2:$A$1300,0)),"-"),FIND(",",IFERROR(INDEX(Sheet5!$C$2:$C$1300,MATCH($A621,Sheet5!$A$2:$A$1300,0)),"-"),1)-1),IFERROR(INDEX(Sheet5!$C$2:$C$1300,MATCH($A621,Sheet5!$A$2:$A$1300,0)),"-"))</f>
        <v xml:space="preserve">Property Valuations-534 Queen Road                          </v>
      </c>
      <c r="D621" s="206">
        <f>IFERROR(INDEX(Lookup!$BG$9:$BG$3000,MATCH($A621,Lookup!$A$9:$A$3000,0)),0)</f>
        <v>0</v>
      </c>
      <c r="E621" s="206">
        <f>IFERROR(INDEX(Lookup!$BF$9:$BF$3000,MATCH($A621,Lookup!$A$9:$A$3000,0)),0)</f>
        <v>0</v>
      </c>
      <c r="F621" s="206">
        <f>IFERROR(INDEX(Lookup!$BE$9:$BE$3000,MATCH($A621,Lookup!$A$9:$A$3000,0)),0)</f>
        <v>0</v>
      </c>
      <c r="G621" s="207"/>
      <c r="H621" s="207"/>
      <c r="I621" s="206">
        <f>IFERROR(INDEX(Lookup!$BJ$9:$BJ$3000,MATCH($A621,Lookup!$A$9:$A$3000,0)),0)</f>
        <v>0</v>
      </c>
      <c r="J621" s="206">
        <f>IFERROR(INDEX(Lookup!$BI$9:$BI$3000,MATCH($A621,Lookup!$A$9:$A$3000,0)),0)</f>
        <v>0</v>
      </c>
      <c r="K621" s="206">
        <f>IFERROR(INDEX(Lookup!$BH$9:$BH$3000,MATCH($A621,Lookup!$A$9:$A$3000,0)),0)</f>
        <v>0</v>
      </c>
      <c r="L621" s="206">
        <f t="shared" si="27"/>
        <v>0</v>
      </c>
      <c r="O621" s="182">
        <f t="shared" si="28"/>
        <v>1</v>
      </c>
    </row>
    <row r="622" spans="1:15" hidden="1" x14ac:dyDescent="0.2">
      <c r="A622" s="182">
        <f>+'09'!A316</f>
        <v>0</v>
      </c>
      <c r="C622" s="182" t="str">
        <f>IFERROR(LEFT(IFERROR(INDEX(Sheet5!$C$2:$C$1300,MATCH($A622,Sheet5!$A$2:$A$1300,0)),"-"),FIND(",",IFERROR(INDEX(Sheet5!$C$2:$C$1300,MATCH($A622,Sheet5!$A$2:$A$1300,0)),"-"),1)-1),IFERROR(INDEX(Sheet5!$C$2:$C$1300,MATCH($A622,Sheet5!$A$2:$A$1300,0)),"-"))</f>
        <v>-</v>
      </c>
      <c r="D622" s="206">
        <f>IFERROR(INDEX(Lookup!$BG$9:$BG$3000,MATCH($A622,Lookup!$A$9:$A$3000,0)),0)</f>
        <v>0</v>
      </c>
      <c r="E622" s="206">
        <f>IFERROR(INDEX(Lookup!$BF$9:$BF$3000,MATCH($A622,Lookup!$A$9:$A$3000,0)),0)</f>
        <v>0</v>
      </c>
      <c r="F622" s="206">
        <f>IFERROR(INDEX(Lookup!$BE$9:$BE$3000,MATCH($A622,Lookup!$A$9:$A$3000,0)),0)</f>
        <v>0</v>
      </c>
      <c r="G622" s="207"/>
      <c r="H622" s="207"/>
      <c r="I622" s="206">
        <f>IFERROR(INDEX(Lookup!$BJ$9:$BJ$3000,MATCH($A622,Lookup!$A$9:$A$3000,0)),0)</f>
        <v>0</v>
      </c>
      <c r="J622" s="206">
        <f>IFERROR(INDEX(Lookup!$BI$9:$BI$3000,MATCH($A622,Lookup!$A$9:$A$3000,0)),0)</f>
        <v>0</v>
      </c>
      <c r="K622" s="206">
        <f>IFERROR(INDEX(Lookup!$BH$9:$BH$3000,MATCH($A622,Lookup!$A$9:$A$3000,0)),0)</f>
        <v>0</v>
      </c>
      <c r="L622" s="206">
        <f t="shared" si="27"/>
        <v>0</v>
      </c>
      <c r="O622" s="182">
        <f t="shared" si="28"/>
        <v>0</v>
      </c>
    </row>
    <row r="623" spans="1:15" hidden="1" x14ac:dyDescent="0.2">
      <c r="A623" s="182">
        <f>+'09'!A317</f>
        <v>0</v>
      </c>
      <c r="C623" s="182" t="str">
        <f>IFERROR(LEFT(IFERROR(INDEX(Sheet5!$C$2:$C$1300,MATCH($A623,Sheet5!$A$2:$A$1300,0)),"-"),FIND(",",IFERROR(INDEX(Sheet5!$C$2:$C$1300,MATCH($A623,Sheet5!$A$2:$A$1300,0)),"-"),1)-1),IFERROR(INDEX(Sheet5!$C$2:$C$1300,MATCH($A623,Sheet5!$A$2:$A$1300,0)),"-"))</f>
        <v>-</v>
      </c>
      <c r="D623" s="206">
        <f>IFERROR(INDEX(Lookup!$BG$9:$BG$3000,MATCH($A623,Lookup!$A$9:$A$3000,0)),0)</f>
        <v>0</v>
      </c>
      <c r="E623" s="206">
        <f>IFERROR(INDEX(Lookup!$BF$9:$BF$3000,MATCH($A623,Lookup!$A$9:$A$3000,0)),0)</f>
        <v>0</v>
      </c>
      <c r="F623" s="206">
        <f>IFERROR(INDEX(Lookup!$BE$9:$BE$3000,MATCH($A623,Lookup!$A$9:$A$3000,0)),0)</f>
        <v>0</v>
      </c>
      <c r="G623" s="207"/>
      <c r="H623" s="207"/>
      <c r="I623" s="206">
        <f>IFERROR(INDEX(Lookup!$BJ$9:$BJ$3000,MATCH($A623,Lookup!$A$9:$A$3000,0)),0)</f>
        <v>0</v>
      </c>
      <c r="J623" s="206">
        <f>IFERROR(INDEX(Lookup!$BI$9:$BI$3000,MATCH($A623,Lookup!$A$9:$A$3000,0)),0)</f>
        <v>0</v>
      </c>
      <c r="K623" s="206">
        <f>IFERROR(INDEX(Lookup!$BH$9:$BH$3000,MATCH($A623,Lookup!$A$9:$A$3000,0)),0)</f>
        <v>0</v>
      </c>
      <c r="L623" s="206">
        <f t="shared" si="27"/>
        <v>0</v>
      </c>
      <c r="O623" s="182">
        <f t="shared" si="28"/>
        <v>0</v>
      </c>
    </row>
    <row r="624" spans="1:15" hidden="1" x14ac:dyDescent="0.2">
      <c r="A624" s="182">
        <f>+'09'!A318</f>
        <v>0</v>
      </c>
      <c r="C624" s="182" t="str">
        <f>IFERROR(LEFT(IFERROR(INDEX(Sheet5!$C$2:$C$1300,MATCH($A624,Sheet5!$A$2:$A$1300,0)),"-"),FIND(",",IFERROR(INDEX(Sheet5!$C$2:$C$1300,MATCH($A624,Sheet5!$A$2:$A$1300,0)),"-"),1)-1),IFERROR(INDEX(Sheet5!$C$2:$C$1300,MATCH($A624,Sheet5!$A$2:$A$1300,0)),"-"))</f>
        <v>-</v>
      </c>
      <c r="D624" s="206">
        <f>IFERROR(INDEX(Lookup!$BG$9:$BG$3000,MATCH($A624,Lookup!$A$9:$A$3000,0)),0)</f>
        <v>0</v>
      </c>
      <c r="E624" s="206">
        <f>IFERROR(INDEX(Lookup!$BF$9:$BF$3000,MATCH($A624,Lookup!$A$9:$A$3000,0)),0)</f>
        <v>0</v>
      </c>
      <c r="F624" s="206">
        <f>IFERROR(INDEX(Lookup!$BE$9:$BE$3000,MATCH($A624,Lookup!$A$9:$A$3000,0)),0)</f>
        <v>0</v>
      </c>
      <c r="G624" s="207"/>
      <c r="H624" s="207"/>
      <c r="I624" s="206">
        <f>IFERROR(INDEX(Lookup!$BJ$9:$BJ$3000,MATCH($A624,Lookup!$A$9:$A$3000,0)),0)</f>
        <v>0</v>
      </c>
      <c r="J624" s="206">
        <f>IFERROR(INDEX(Lookup!$BI$9:$BI$3000,MATCH($A624,Lookup!$A$9:$A$3000,0)),0)</f>
        <v>0</v>
      </c>
      <c r="K624" s="206">
        <f>IFERROR(INDEX(Lookup!$BH$9:$BH$3000,MATCH($A624,Lookup!$A$9:$A$3000,0)),0)</f>
        <v>0</v>
      </c>
      <c r="L624" s="206">
        <f t="shared" si="27"/>
        <v>0</v>
      </c>
      <c r="O624" s="182">
        <f t="shared" si="28"/>
        <v>0</v>
      </c>
    </row>
    <row r="625" spans="1:15" hidden="1" x14ac:dyDescent="0.2">
      <c r="A625" s="182">
        <f>+'09'!A319</f>
        <v>0</v>
      </c>
      <c r="C625" s="182" t="str">
        <f>IFERROR(LEFT(IFERROR(INDEX(Sheet5!$C$2:$C$1300,MATCH($A625,Sheet5!$A$2:$A$1300,0)),"-"),FIND(",",IFERROR(INDEX(Sheet5!$C$2:$C$1300,MATCH($A625,Sheet5!$A$2:$A$1300,0)),"-"),1)-1),IFERROR(INDEX(Sheet5!$C$2:$C$1300,MATCH($A625,Sheet5!$A$2:$A$1300,0)),"-"))</f>
        <v>-</v>
      </c>
      <c r="D625" s="206">
        <f>IFERROR(INDEX(Lookup!$BG$9:$BG$3000,MATCH($A625,Lookup!$A$9:$A$3000,0)),0)</f>
        <v>0</v>
      </c>
      <c r="E625" s="206">
        <f>IFERROR(INDEX(Lookup!$BF$9:$BF$3000,MATCH($A625,Lookup!$A$9:$A$3000,0)),0)</f>
        <v>0</v>
      </c>
      <c r="F625" s="206">
        <f>IFERROR(INDEX(Lookup!$BE$9:$BE$3000,MATCH($A625,Lookup!$A$9:$A$3000,0)),0)</f>
        <v>0</v>
      </c>
      <c r="G625" s="207"/>
      <c r="H625" s="207"/>
      <c r="I625" s="206">
        <f>IFERROR(INDEX(Lookup!$BJ$9:$BJ$3000,MATCH($A625,Lookup!$A$9:$A$3000,0)),0)</f>
        <v>0</v>
      </c>
      <c r="J625" s="206">
        <f>IFERROR(INDEX(Lookup!$BI$9:$BI$3000,MATCH($A625,Lookup!$A$9:$A$3000,0)),0)</f>
        <v>0</v>
      </c>
      <c r="K625" s="206">
        <f>IFERROR(INDEX(Lookup!$BH$9:$BH$3000,MATCH($A625,Lookup!$A$9:$A$3000,0)),0)</f>
        <v>0</v>
      </c>
      <c r="L625" s="206">
        <f t="shared" si="27"/>
        <v>0</v>
      </c>
      <c r="O625" s="182">
        <f t="shared" si="28"/>
        <v>0</v>
      </c>
    </row>
    <row r="626" spans="1:15" hidden="1" x14ac:dyDescent="0.2">
      <c r="A626" s="182">
        <f>+'09'!A320</f>
        <v>0</v>
      </c>
      <c r="C626" s="182" t="str">
        <f>IFERROR(LEFT(IFERROR(INDEX(Sheet5!$C$2:$C$1300,MATCH($A626,Sheet5!$A$2:$A$1300,0)),"-"),FIND(",",IFERROR(INDEX(Sheet5!$C$2:$C$1300,MATCH($A626,Sheet5!$A$2:$A$1300,0)),"-"),1)-1),IFERROR(INDEX(Sheet5!$C$2:$C$1300,MATCH($A626,Sheet5!$A$2:$A$1300,0)),"-"))</f>
        <v>-</v>
      </c>
      <c r="D626" s="206">
        <f>IFERROR(INDEX(Lookup!$BG$9:$BG$3000,MATCH($A626,Lookup!$A$9:$A$3000,0)),0)</f>
        <v>0</v>
      </c>
      <c r="E626" s="206">
        <f>IFERROR(INDEX(Lookup!$BF$9:$BF$3000,MATCH($A626,Lookup!$A$9:$A$3000,0)),0)</f>
        <v>0</v>
      </c>
      <c r="F626" s="206">
        <f>IFERROR(INDEX(Lookup!$BE$9:$BE$3000,MATCH($A626,Lookup!$A$9:$A$3000,0)),0)</f>
        <v>0</v>
      </c>
      <c r="G626" s="207"/>
      <c r="H626" s="207"/>
      <c r="I626" s="206">
        <f>IFERROR(INDEX(Lookup!$BJ$9:$BJ$3000,MATCH($A626,Lookup!$A$9:$A$3000,0)),0)</f>
        <v>0</v>
      </c>
      <c r="J626" s="206">
        <f>IFERROR(INDEX(Lookup!$BI$9:$BI$3000,MATCH($A626,Lookup!$A$9:$A$3000,0)),0)</f>
        <v>0</v>
      </c>
      <c r="K626" s="206">
        <f>IFERROR(INDEX(Lookup!$BH$9:$BH$3000,MATCH($A626,Lookup!$A$9:$A$3000,0)),0)</f>
        <v>0</v>
      </c>
      <c r="L626" s="206">
        <f t="shared" si="27"/>
        <v>0</v>
      </c>
      <c r="O626" s="182">
        <f t="shared" si="28"/>
        <v>0</v>
      </c>
    </row>
    <row r="627" spans="1:15" hidden="1" x14ac:dyDescent="0.2">
      <c r="A627" s="182">
        <f>+'09'!A321</f>
        <v>0</v>
      </c>
      <c r="C627" s="182" t="str">
        <f>IFERROR(LEFT(IFERROR(INDEX(Sheet5!$C$2:$C$1300,MATCH($A627,Sheet5!$A$2:$A$1300,0)),"-"),FIND(",",IFERROR(INDEX(Sheet5!$C$2:$C$1300,MATCH($A627,Sheet5!$A$2:$A$1300,0)),"-"),1)-1),IFERROR(INDEX(Sheet5!$C$2:$C$1300,MATCH($A627,Sheet5!$A$2:$A$1300,0)),"-"))</f>
        <v>-</v>
      </c>
      <c r="D627" s="206">
        <f>IFERROR(INDEX(Lookup!$BG$9:$BG$3000,MATCH($A627,Lookup!$A$9:$A$3000,0)),0)</f>
        <v>0</v>
      </c>
      <c r="E627" s="206">
        <f>IFERROR(INDEX(Lookup!$BF$9:$BF$3000,MATCH($A627,Lookup!$A$9:$A$3000,0)),0)</f>
        <v>0</v>
      </c>
      <c r="F627" s="206">
        <f>IFERROR(INDEX(Lookup!$BE$9:$BE$3000,MATCH($A627,Lookup!$A$9:$A$3000,0)),0)</f>
        <v>0</v>
      </c>
      <c r="G627" s="207"/>
      <c r="H627" s="207"/>
      <c r="I627" s="206">
        <f>IFERROR(INDEX(Lookup!$BJ$9:$BJ$3000,MATCH($A627,Lookup!$A$9:$A$3000,0)),0)</f>
        <v>0</v>
      </c>
      <c r="J627" s="206">
        <f>IFERROR(INDEX(Lookup!$BI$9:$BI$3000,MATCH($A627,Lookup!$A$9:$A$3000,0)),0)</f>
        <v>0</v>
      </c>
      <c r="K627" s="206">
        <f>IFERROR(INDEX(Lookup!$BH$9:$BH$3000,MATCH($A627,Lookup!$A$9:$A$3000,0)),0)</f>
        <v>0</v>
      </c>
      <c r="L627" s="206">
        <f t="shared" si="27"/>
        <v>0</v>
      </c>
      <c r="O627" s="182">
        <f t="shared" si="28"/>
        <v>0</v>
      </c>
    </row>
    <row r="628" spans="1:15" hidden="1" x14ac:dyDescent="0.2">
      <c r="A628" s="182">
        <f>+'09'!A322</f>
        <v>0</v>
      </c>
      <c r="C628" s="182" t="str">
        <f>IFERROR(LEFT(IFERROR(INDEX(Sheet5!$C$2:$C$1300,MATCH($A628,Sheet5!$A$2:$A$1300,0)),"-"),FIND(",",IFERROR(INDEX(Sheet5!$C$2:$C$1300,MATCH($A628,Sheet5!$A$2:$A$1300,0)),"-"),1)-1),IFERROR(INDEX(Sheet5!$C$2:$C$1300,MATCH($A628,Sheet5!$A$2:$A$1300,0)),"-"))</f>
        <v>-</v>
      </c>
      <c r="D628" s="206">
        <f>IFERROR(INDEX(Lookup!$BG$9:$BG$3000,MATCH($A628,Lookup!$A$9:$A$3000,0)),0)</f>
        <v>0</v>
      </c>
      <c r="E628" s="206">
        <f>IFERROR(INDEX(Lookup!$BF$9:$BF$3000,MATCH($A628,Lookup!$A$9:$A$3000,0)),0)</f>
        <v>0</v>
      </c>
      <c r="F628" s="206">
        <f>IFERROR(INDEX(Lookup!$BE$9:$BE$3000,MATCH($A628,Lookup!$A$9:$A$3000,0)),0)</f>
        <v>0</v>
      </c>
      <c r="G628" s="207"/>
      <c r="H628" s="207"/>
      <c r="I628" s="206">
        <f>IFERROR(INDEX(Lookup!$BJ$9:$BJ$3000,MATCH($A628,Lookup!$A$9:$A$3000,0)),0)</f>
        <v>0</v>
      </c>
      <c r="J628" s="206">
        <f>IFERROR(INDEX(Lookup!$BI$9:$BI$3000,MATCH($A628,Lookup!$A$9:$A$3000,0)),0)</f>
        <v>0</v>
      </c>
      <c r="K628" s="206">
        <f>IFERROR(INDEX(Lookup!$BH$9:$BH$3000,MATCH($A628,Lookup!$A$9:$A$3000,0)),0)</f>
        <v>0</v>
      </c>
      <c r="L628" s="206">
        <f t="shared" ref="L628:L638" si="29">K628-J628</f>
        <v>0</v>
      </c>
      <c r="O628" s="182">
        <f t="shared" ref="O628:O638" si="30">+IF(A628&gt;0,1,0)</f>
        <v>0</v>
      </c>
    </row>
    <row r="629" spans="1:15" hidden="1" x14ac:dyDescent="0.2">
      <c r="A629" s="182">
        <f>+'09'!A323</f>
        <v>0</v>
      </c>
      <c r="C629" s="182" t="str">
        <f>IFERROR(LEFT(IFERROR(INDEX(Sheet5!$C$2:$C$1300,MATCH($A629,Sheet5!$A$2:$A$1300,0)),"-"),FIND(",",IFERROR(INDEX(Sheet5!$C$2:$C$1300,MATCH($A629,Sheet5!$A$2:$A$1300,0)),"-"),1)-1),IFERROR(INDEX(Sheet5!$C$2:$C$1300,MATCH($A629,Sheet5!$A$2:$A$1300,0)),"-"))</f>
        <v>-</v>
      </c>
      <c r="D629" s="206">
        <f>IFERROR(INDEX(Lookup!$BG$9:$BG$3000,MATCH($A629,Lookup!$A$9:$A$3000,0)),0)</f>
        <v>0</v>
      </c>
      <c r="E629" s="206">
        <f>IFERROR(INDEX(Lookup!$BF$9:$BF$3000,MATCH($A629,Lookup!$A$9:$A$3000,0)),0)</f>
        <v>0</v>
      </c>
      <c r="F629" s="206">
        <f>IFERROR(INDEX(Lookup!$BE$9:$BE$3000,MATCH($A629,Lookup!$A$9:$A$3000,0)),0)</f>
        <v>0</v>
      </c>
      <c r="G629" s="207"/>
      <c r="H629" s="207"/>
      <c r="I629" s="206">
        <f>IFERROR(INDEX(Lookup!$BJ$9:$BJ$3000,MATCH($A629,Lookup!$A$9:$A$3000,0)),0)</f>
        <v>0</v>
      </c>
      <c r="J629" s="206">
        <f>IFERROR(INDEX(Lookup!$BI$9:$BI$3000,MATCH($A629,Lookup!$A$9:$A$3000,0)),0)</f>
        <v>0</v>
      </c>
      <c r="K629" s="206">
        <f>IFERROR(INDEX(Lookup!$BH$9:$BH$3000,MATCH($A629,Lookup!$A$9:$A$3000,0)),0)</f>
        <v>0</v>
      </c>
      <c r="L629" s="206">
        <f t="shared" si="29"/>
        <v>0</v>
      </c>
      <c r="O629" s="182">
        <f t="shared" si="30"/>
        <v>0</v>
      </c>
    </row>
    <row r="630" spans="1:15" hidden="1" x14ac:dyDescent="0.2">
      <c r="A630" s="182">
        <f>+'09'!A324</f>
        <v>0</v>
      </c>
      <c r="C630" s="182" t="str">
        <f>IFERROR(LEFT(IFERROR(INDEX(Sheet5!$C$2:$C$1300,MATCH($A630,Sheet5!$A$2:$A$1300,0)),"-"),FIND(",",IFERROR(INDEX(Sheet5!$C$2:$C$1300,MATCH($A630,Sheet5!$A$2:$A$1300,0)),"-"),1)-1),IFERROR(INDEX(Sheet5!$C$2:$C$1300,MATCH($A630,Sheet5!$A$2:$A$1300,0)),"-"))</f>
        <v>-</v>
      </c>
      <c r="D630" s="206">
        <f>IFERROR(INDEX(Lookup!$BG$9:$BG$3000,MATCH($A630,Lookup!$A$9:$A$3000,0)),0)</f>
        <v>0</v>
      </c>
      <c r="E630" s="206">
        <f>IFERROR(INDEX(Lookup!$BF$9:$BF$3000,MATCH($A630,Lookup!$A$9:$A$3000,0)),0)</f>
        <v>0</v>
      </c>
      <c r="F630" s="206">
        <f>IFERROR(INDEX(Lookup!$BE$9:$BE$3000,MATCH($A630,Lookup!$A$9:$A$3000,0)),0)</f>
        <v>0</v>
      </c>
      <c r="G630" s="207"/>
      <c r="H630" s="207"/>
      <c r="I630" s="206">
        <f>IFERROR(INDEX(Lookup!$BJ$9:$BJ$3000,MATCH($A630,Lookup!$A$9:$A$3000,0)),0)</f>
        <v>0</v>
      </c>
      <c r="J630" s="206">
        <f>IFERROR(INDEX(Lookup!$BI$9:$BI$3000,MATCH($A630,Lookup!$A$9:$A$3000,0)),0)</f>
        <v>0</v>
      </c>
      <c r="K630" s="206">
        <f>IFERROR(INDEX(Lookup!$BH$9:$BH$3000,MATCH($A630,Lookup!$A$9:$A$3000,0)),0)</f>
        <v>0</v>
      </c>
      <c r="L630" s="206">
        <f t="shared" si="29"/>
        <v>0</v>
      </c>
      <c r="O630" s="182">
        <f t="shared" si="30"/>
        <v>0</v>
      </c>
    </row>
    <row r="631" spans="1:15" hidden="1" x14ac:dyDescent="0.2">
      <c r="A631" s="182">
        <f>+'09'!A325</f>
        <v>0</v>
      </c>
      <c r="C631" s="182" t="str">
        <f>IFERROR(LEFT(IFERROR(INDEX(Sheet5!$C$2:$C$1300,MATCH($A631,Sheet5!$A$2:$A$1300,0)),"-"),FIND(",",IFERROR(INDEX(Sheet5!$C$2:$C$1300,MATCH($A631,Sheet5!$A$2:$A$1300,0)),"-"),1)-1),IFERROR(INDEX(Sheet5!$C$2:$C$1300,MATCH($A631,Sheet5!$A$2:$A$1300,0)),"-"))</f>
        <v>-</v>
      </c>
      <c r="D631" s="206">
        <f>IFERROR(INDEX(Lookup!$BG$9:$BG$3000,MATCH($A631,Lookup!$A$9:$A$3000,0)),0)</f>
        <v>0</v>
      </c>
      <c r="E631" s="206">
        <f>IFERROR(INDEX(Lookup!$BF$9:$BF$3000,MATCH($A631,Lookup!$A$9:$A$3000,0)),0)</f>
        <v>0</v>
      </c>
      <c r="F631" s="206">
        <f>IFERROR(INDEX(Lookup!$BE$9:$BE$3000,MATCH($A631,Lookup!$A$9:$A$3000,0)),0)</f>
        <v>0</v>
      </c>
      <c r="G631" s="207"/>
      <c r="H631" s="207"/>
      <c r="I631" s="206">
        <f>IFERROR(INDEX(Lookup!$BJ$9:$BJ$3000,MATCH($A631,Lookup!$A$9:$A$3000,0)),0)</f>
        <v>0</v>
      </c>
      <c r="J631" s="206">
        <f>IFERROR(INDEX(Lookup!$BI$9:$BI$3000,MATCH($A631,Lookup!$A$9:$A$3000,0)),0)</f>
        <v>0</v>
      </c>
      <c r="K631" s="206">
        <f>IFERROR(INDEX(Lookup!$BH$9:$BH$3000,MATCH($A631,Lookup!$A$9:$A$3000,0)),0)</f>
        <v>0</v>
      </c>
      <c r="L631" s="206">
        <f t="shared" si="29"/>
        <v>0</v>
      </c>
      <c r="O631" s="182">
        <f t="shared" si="30"/>
        <v>0</v>
      </c>
    </row>
    <row r="632" spans="1:15" hidden="1" x14ac:dyDescent="0.2">
      <c r="A632" s="182">
        <f>+'09'!A326</f>
        <v>0</v>
      </c>
      <c r="C632" s="182" t="str">
        <f>IFERROR(LEFT(IFERROR(INDEX(Sheet5!$C$2:$C$1300,MATCH($A632,Sheet5!$A$2:$A$1300,0)),"-"),FIND(",",IFERROR(INDEX(Sheet5!$C$2:$C$1300,MATCH($A632,Sheet5!$A$2:$A$1300,0)),"-"),1)-1),IFERROR(INDEX(Sheet5!$C$2:$C$1300,MATCH($A632,Sheet5!$A$2:$A$1300,0)),"-"))</f>
        <v>-</v>
      </c>
      <c r="D632" s="206">
        <f>IFERROR(INDEX(Lookup!$BG$9:$BG$3000,MATCH($A632,Lookup!$A$9:$A$3000,0)),0)</f>
        <v>0</v>
      </c>
      <c r="E632" s="206">
        <f>IFERROR(INDEX(Lookup!$BF$9:$BF$3000,MATCH($A632,Lookup!$A$9:$A$3000,0)),0)</f>
        <v>0</v>
      </c>
      <c r="F632" s="206">
        <f>IFERROR(INDEX(Lookup!$BE$9:$BE$3000,MATCH($A632,Lookup!$A$9:$A$3000,0)),0)</f>
        <v>0</v>
      </c>
      <c r="G632" s="207"/>
      <c r="H632" s="207"/>
      <c r="I632" s="206">
        <f>IFERROR(INDEX(Lookup!$BJ$9:$BJ$3000,MATCH($A632,Lookup!$A$9:$A$3000,0)),0)</f>
        <v>0</v>
      </c>
      <c r="J632" s="206">
        <f>IFERROR(INDEX(Lookup!$BI$9:$BI$3000,MATCH($A632,Lookup!$A$9:$A$3000,0)),0)</f>
        <v>0</v>
      </c>
      <c r="K632" s="206">
        <f>IFERROR(INDEX(Lookup!$BH$9:$BH$3000,MATCH($A632,Lookup!$A$9:$A$3000,0)),0)</f>
        <v>0</v>
      </c>
      <c r="L632" s="206">
        <f t="shared" si="29"/>
        <v>0</v>
      </c>
      <c r="O632" s="182">
        <f t="shared" si="30"/>
        <v>0</v>
      </c>
    </row>
    <row r="633" spans="1:15" hidden="1" x14ac:dyDescent="0.2">
      <c r="A633" s="182">
        <f>+'09'!A327</f>
        <v>0</v>
      </c>
      <c r="C633" s="182" t="str">
        <f>IFERROR(LEFT(IFERROR(INDEX(Sheet5!$C$2:$C$1300,MATCH($A633,Sheet5!$A$2:$A$1300,0)),"-"),FIND(",",IFERROR(INDEX(Sheet5!$C$2:$C$1300,MATCH($A633,Sheet5!$A$2:$A$1300,0)),"-"),1)-1),IFERROR(INDEX(Sheet5!$C$2:$C$1300,MATCH($A633,Sheet5!$A$2:$A$1300,0)),"-"))</f>
        <v>-</v>
      </c>
      <c r="D633" s="206">
        <f>IFERROR(INDEX(Lookup!$BG$9:$BG$3000,MATCH($A633,Lookup!$A$9:$A$3000,0)),0)</f>
        <v>0</v>
      </c>
      <c r="E633" s="206">
        <f>IFERROR(INDEX(Lookup!$BF$9:$BF$3000,MATCH($A633,Lookup!$A$9:$A$3000,0)),0)</f>
        <v>0</v>
      </c>
      <c r="F633" s="206">
        <f>IFERROR(INDEX(Lookup!$BE$9:$BE$3000,MATCH($A633,Lookup!$A$9:$A$3000,0)),0)</f>
        <v>0</v>
      </c>
      <c r="G633" s="207"/>
      <c r="H633" s="207"/>
      <c r="I633" s="206">
        <f>IFERROR(INDEX(Lookup!$BJ$9:$BJ$3000,MATCH($A633,Lookup!$A$9:$A$3000,0)),0)</f>
        <v>0</v>
      </c>
      <c r="J633" s="206">
        <f>IFERROR(INDEX(Lookup!$BI$9:$BI$3000,MATCH($A633,Lookup!$A$9:$A$3000,0)),0)</f>
        <v>0</v>
      </c>
      <c r="K633" s="206">
        <f>IFERROR(INDEX(Lookup!$BH$9:$BH$3000,MATCH($A633,Lookup!$A$9:$A$3000,0)),0)</f>
        <v>0</v>
      </c>
      <c r="L633" s="206">
        <f t="shared" si="29"/>
        <v>0</v>
      </c>
      <c r="O633" s="182">
        <f t="shared" si="30"/>
        <v>0</v>
      </c>
    </row>
    <row r="634" spans="1:15" hidden="1" x14ac:dyDescent="0.2">
      <c r="A634" s="182">
        <f>+'09'!A328</f>
        <v>0</v>
      </c>
      <c r="C634" s="182" t="str">
        <f>IFERROR(LEFT(IFERROR(INDEX(Sheet5!$C$2:$C$1300,MATCH($A634,Sheet5!$A$2:$A$1300,0)),"-"),FIND(",",IFERROR(INDEX(Sheet5!$C$2:$C$1300,MATCH($A634,Sheet5!$A$2:$A$1300,0)),"-"),1)-1),IFERROR(INDEX(Sheet5!$C$2:$C$1300,MATCH($A634,Sheet5!$A$2:$A$1300,0)),"-"))</f>
        <v>-</v>
      </c>
      <c r="D634" s="206">
        <f>IFERROR(INDEX(Lookup!$BG$9:$BG$3000,MATCH($A634,Lookup!$A$9:$A$3000,0)),0)</f>
        <v>0</v>
      </c>
      <c r="E634" s="206">
        <f>IFERROR(INDEX(Lookup!$BF$9:$BF$3000,MATCH($A634,Lookup!$A$9:$A$3000,0)),0)</f>
        <v>0</v>
      </c>
      <c r="F634" s="206">
        <f>IFERROR(INDEX(Lookup!$BE$9:$BE$3000,MATCH($A634,Lookup!$A$9:$A$3000,0)),0)</f>
        <v>0</v>
      </c>
      <c r="G634" s="207"/>
      <c r="H634" s="207"/>
      <c r="I634" s="206">
        <f>IFERROR(INDEX(Lookup!$BJ$9:$BJ$3000,MATCH($A634,Lookup!$A$9:$A$3000,0)),0)</f>
        <v>0</v>
      </c>
      <c r="J634" s="206">
        <f>IFERROR(INDEX(Lookup!$BI$9:$BI$3000,MATCH($A634,Lookup!$A$9:$A$3000,0)),0)</f>
        <v>0</v>
      </c>
      <c r="K634" s="206">
        <f>IFERROR(INDEX(Lookup!$BH$9:$BH$3000,MATCH($A634,Lookup!$A$9:$A$3000,0)),0)</f>
        <v>0</v>
      </c>
      <c r="L634" s="206">
        <f t="shared" si="29"/>
        <v>0</v>
      </c>
      <c r="O634" s="182">
        <f t="shared" si="30"/>
        <v>0</v>
      </c>
    </row>
    <row r="635" spans="1:15" hidden="1" x14ac:dyDescent="0.2">
      <c r="A635" s="182">
        <f>+'09'!A329</f>
        <v>0</v>
      </c>
      <c r="C635" s="182" t="str">
        <f>IFERROR(LEFT(IFERROR(INDEX(Sheet5!$C$2:$C$1300,MATCH($A635,Sheet5!$A$2:$A$1300,0)),"-"),FIND(",",IFERROR(INDEX(Sheet5!$C$2:$C$1300,MATCH($A635,Sheet5!$A$2:$A$1300,0)),"-"),1)-1),IFERROR(INDEX(Sheet5!$C$2:$C$1300,MATCH($A635,Sheet5!$A$2:$A$1300,0)),"-"))</f>
        <v>-</v>
      </c>
      <c r="D635" s="206">
        <f>IFERROR(INDEX(Lookup!$BG$9:$BG$3000,MATCH($A635,Lookup!$A$9:$A$3000,0)),0)</f>
        <v>0</v>
      </c>
      <c r="E635" s="206">
        <f>IFERROR(INDEX(Lookup!$BF$9:$BF$3000,MATCH($A635,Lookup!$A$9:$A$3000,0)),0)</f>
        <v>0</v>
      </c>
      <c r="F635" s="206">
        <f>IFERROR(INDEX(Lookup!$BE$9:$BE$3000,MATCH($A635,Lookup!$A$9:$A$3000,0)),0)</f>
        <v>0</v>
      </c>
      <c r="G635" s="207"/>
      <c r="H635" s="207"/>
      <c r="I635" s="206">
        <f>IFERROR(INDEX(Lookup!$BJ$9:$BJ$3000,MATCH($A635,Lookup!$A$9:$A$3000,0)),0)</f>
        <v>0</v>
      </c>
      <c r="J635" s="206">
        <f>IFERROR(INDEX(Lookup!$BI$9:$BI$3000,MATCH($A635,Lookup!$A$9:$A$3000,0)),0)</f>
        <v>0</v>
      </c>
      <c r="K635" s="206">
        <f>IFERROR(INDEX(Lookup!$BH$9:$BH$3000,MATCH($A635,Lookup!$A$9:$A$3000,0)),0)</f>
        <v>0</v>
      </c>
      <c r="L635" s="206">
        <f t="shared" si="29"/>
        <v>0</v>
      </c>
      <c r="O635" s="182">
        <f t="shared" si="30"/>
        <v>0</v>
      </c>
    </row>
    <row r="636" spans="1:15" hidden="1" x14ac:dyDescent="0.2">
      <c r="A636" s="182">
        <f>+'09'!A330</f>
        <v>0</v>
      </c>
      <c r="C636" s="182" t="str">
        <f>IFERROR(LEFT(IFERROR(INDEX(Sheet5!$C$2:$C$1300,MATCH($A636,Sheet5!$A$2:$A$1300,0)),"-"),FIND(",",IFERROR(INDEX(Sheet5!$C$2:$C$1300,MATCH($A636,Sheet5!$A$2:$A$1300,0)),"-"),1)-1),IFERROR(INDEX(Sheet5!$C$2:$C$1300,MATCH($A636,Sheet5!$A$2:$A$1300,0)),"-"))</f>
        <v>-</v>
      </c>
      <c r="D636" s="206">
        <f>IFERROR(INDEX(Lookup!$BG$9:$BG$3000,MATCH($A636,Lookup!$A$9:$A$3000,0)),0)</f>
        <v>0</v>
      </c>
      <c r="E636" s="206">
        <f>IFERROR(INDEX(Lookup!$BF$9:$BF$3000,MATCH($A636,Lookup!$A$9:$A$3000,0)),0)</f>
        <v>0</v>
      </c>
      <c r="F636" s="206">
        <f>IFERROR(INDEX(Lookup!$BE$9:$BE$3000,MATCH($A636,Lookup!$A$9:$A$3000,0)),0)</f>
        <v>0</v>
      </c>
      <c r="G636" s="207"/>
      <c r="H636" s="207"/>
      <c r="I636" s="206">
        <f>IFERROR(INDEX(Lookup!$BJ$9:$BJ$3000,MATCH($A636,Lookup!$A$9:$A$3000,0)),0)</f>
        <v>0</v>
      </c>
      <c r="J636" s="206">
        <f>IFERROR(INDEX(Lookup!$BI$9:$BI$3000,MATCH($A636,Lookup!$A$9:$A$3000,0)),0)</f>
        <v>0</v>
      </c>
      <c r="K636" s="206">
        <f>IFERROR(INDEX(Lookup!$BH$9:$BH$3000,MATCH($A636,Lookup!$A$9:$A$3000,0)),0)</f>
        <v>0</v>
      </c>
      <c r="L636" s="206">
        <f t="shared" si="29"/>
        <v>0</v>
      </c>
      <c r="O636" s="182">
        <f t="shared" si="30"/>
        <v>0</v>
      </c>
    </row>
    <row r="637" spans="1:15" hidden="1" x14ac:dyDescent="0.2">
      <c r="A637" s="182">
        <f>+'09'!A331</f>
        <v>0</v>
      </c>
      <c r="C637" s="182" t="str">
        <f>IFERROR(LEFT(IFERROR(INDEX(Sheet5!$C$2:$C$1300,MATCH($A637,Sheet5!$A$2:$A$1300,0)),"-"),FIND(",",IFERROR(INDEX(Sheet5!$C$2:$C$1300,MATCH($A637,Sheet5!$A$2:$A$1300,0)),"-"),1)-1),IFERROR(INDEX(Sheet5!$C$2:$C$1300,MATCH($A637,Sheet5!$A$2:$A$1300,0)),"-"))</f>
        <v>-</v>
      </c>
      <c r="D637" s="206">
        <f>IFERROR(INDEX(Lookup!$BG$9:$BG$3000,MATCH($A637,Lookup!$A$9:$A$3000,0)),0)</f>
        <v>0</v>
      </c>
      <c r="E637" s="206">
        <f>IFERROR(INDEX(Lookup!$BF$9:$BF$3000,MATCH($A637,Lookup!$A$9:$A$3000,0)),0)</f>
        <v>0</v>
      </c>
      <c r="F637" s="206">
        <f>IFERROR(INDEX(Lookup!$BE$9:$BE$3000,MATCH($A637,Lookup!$A$9:$A$3000,0)),0)</f>
        <v>0</v>
      </c>
      <c r="G637" s="207"/>
      <c r="H637" s="207"/>
      <c r="I637" s="206">
        <f>IFERROR(INDEX(Lookup!$BJ$9:$BJ$3000,MATCH($A637,Lookup!$A$9:$A$3000,0)),0)</f>
        <v>0</v>
      </c>
      <c r="J637" s="206">
        <f>IFERROR(INDEX(Lookup!$BI$9:$BI$3000,MATCH($A637,Lookup!$A$9:$A$3000,0)),0)</f>
        <v>0</v>
      </c>
      <c r="K637" s="206">
        <f>IFERROR(INDEX(Lookup!$BH$9:$BH$3000,MATCH($A637,Lookup!$A$9:$A$3000,0)),0)</f>
        <v>0</v>
      </c>
      <c r="L637" s="206">
        <f t="shared" si="29"/>
        <v>0</v>
      </c>
      <c r="O637" s="182">
        <f t="shared" si="30"/>
        <v>0</v>
      </c>
    </row>
    <row r="638" spans="1:15" hidden="1" x14ac:dyDescent="0.2">
      <c r="A638" s="182">
        <f>+'09'!A332</f>
        <v>0</v>
      </c>
      <c r="C638" s="182" t="str">
        <f>IFERROR(LEFT(IFERROR(INDEX(Sheet5!$C$2:$C$1300,MATCH($A638,Sheet5!$A$2:$A$1300,0)),"-"),FIND(",",IFERROR(INDEX(Sheet5!$C$2:$C$1300,MATCH($A638,Sheet5!$A$2:$A$1300,0)),"-"),1)-1),IFERROR(INDEX(Sheet5!$C$2:$C$1300,MATCH($A638,Sheet5!$A$2:$A$1300,0)),"-"))</f>
        <v>-</v>
      </c>
      <c r="D638" s="206">
        <f>IFERROR(INDEX(Lookup!$BG$9:$BG$3000,MATCH($A638,Lookup!$A$9:$A$3000,0)),0)</f>
        <v>0</v>
      </c>
      <c r="E638" s="206">
        <f>IFERROR(INDEX(Lookup!$BF$9:$BF$3000,MATCH($A638,Lookup!$A$9:$A$3000,0)),0)</f>
        <v>0</v>
      </c>
      <c r="F638" s="206">
        <f>IFERROR(INDEX(Lookup!$BE$9:$BE$3000,MATCH($A638,Lookup!$A$9:$A$3000,0)),0)</f>
        <v>0</v>
      </c>
      <c r="G638" s="207"/>
      <c r="H638" s="207"/>
      <c r="I638" s="206">
        <f>IFERROR(INDEX(Lookup!$BJ$9:$BJ$3000,MATCH($A638,Lookup!$A$9:$A$3000,0)),0)</f>
        <v>0</v>
      </c>
      <c r="J638" s="206">
        <f>IFERROR(INDEX(Lookup!$BI$9:$BI$3000,MATCH($A638,Lookup!$A$9:$A$3000,0)),0)</f>
        <v>0</v>
      </c>
      <c r="K638" s="206">
        <f>IFERROR(INDEX(Lookup!$BH$9:$BH$3000,MATCH($A638,Lookup!$A$9:$A$3000,0)),0)</f>
        <v>0</v>
      </c>
      <c r="L638" s="206">
        <f t="shared" si="29"/>
        <v>0</v>
      </c>
      <c r="O638" s="182">
        <f t="shared" si="30"/>
        <v>0</v>
      </c>
    </row>
    <row r="639" spans="1:15" x14ac:dyDescent="0.2">
      <c r="A639" s="214"/>
      <c r="B639" s="214"/>
      <c r="C639" s="214" t="s">
        <v>1061</v>
      </c>
      <c r="D639" s="212">
        <f>SUM(D308:D638)</f>
        <v>9341.8899999999976</v>
      </c>
      <c r="E639" s="212">
        <f>SUM(E308:E638)</f>
        <v>10822.96</v>
      </c>
      <c r="F639" s="212">
        <f>SUM(F308:F638)</f>
        <v>14874.96</v>
      </c>
      <c r="G639" s="213"/>
      <c r="H639" s="213"/>
      <c r="I639" s="212">
        <f>SUM(I308:I638)</f>
        <v>198262.94999999995</v>
      </c>
      <c r="J639" s="212">
        <f>SUM(J308:J638)</f>
        <v>153232.51</v>
      </c>
      <c r="K639" s="212">
        <f>SUM(K308:K638)</f>
        <v>187985.63</v>
      </c>
      <c r="L639" s="212">
        <f>SUM(L308:L638)</f>
        <v>34753.119999999995</v>
      </c>
      <c r="O639" s="182">
        <v>1</v>
      </c>
    </row>
    <row r="640" spans="1:15" x14ac:dyDescent="0.2">
      <c r="C640" s="208" t="s">
        <v>1055</v>
      </c>
      <c r="L640" s="206"/>
      <c r="O640" s="182">
        <v>1</v>
      </c>
    </row>
    <row r="641" spans="1:15" x14ac:dyDescent="0.2">
      <c r="A641" s="182" t="str">
        <f>+'10'!A2</f>
        <v>23220-A01</v>
      </c>
      <c r="C641" s="182" t="str">
        <f>IFERROR(LEFT(IFERROR(INDEX(Sheet5!$C$2:$C$1300,MATCH($A641,Sheet5!$A$2:$A$1300,0)),"-"),FIND(",",IFERROR(INDEX(Sheet5!$C$2:$C$1300,MATCH($A641,Sheet5!$A$2:$A$1300,0)),"-"),1)-1),IFERROR(INDEX(Sheet5!$C$2:$C$1300,MATCH($A641,Sheet5!$A$2:$A$1300,0)),"-"))</f>
        <v xml:space="preserve">Telephone - Rent-6 Circuit Dr                               </v>
      </c>
      <c r="D641" s="206">
        <f>IFERROR(INDEX(Lookup!$BG$9:$BG$3000,MATCH($A641,Lookup!$A$9:$A$3000,0)),0)</f>
        <v>0</v>
      </c>
      <c r="E641" s="206">
        <f>IFERROR(INDEX(Lookup!$BF$9:$BF$3000,MATCH($A641,Lookup!$A$9:$A$3000,0)),0)</f>
        <v>0</v>
      </c>
      <c r="F641" s="206">
        <f>IFERROR(INDEX(Lookup!$BE$9:$BE$3000,MATCH($A641,Lookup!$A$9:$A$3000,0)),0)</f>
        <v>0</v>
      </c>
      <c r="G641" s="207"/>
      <c r="H641" s="207"/>
      <c r="I641" s="206">
        <f>IFERROR(INDEX(Lookup!$BJ$9:$BJ$3000,MATCH($A641,Lookup!$A$9:$A$3000,0)),0)</f>
        <v>0</v>
      </c>
      <c r="J641" s="206">
        <f>IFERROR(INDEX(Lookup!$BI$9:$BI$3000,MATCH($A641,Lookup!$A$9:$A$3000,0)),0)</f>
        <v>0</v>
      </c>
      <c r="K641" s="206">
        <f>IFERROR(INDEX(Lookup!$BH$9:$BH$3000,MATCH($A641,Lookup!$A$9:$A$3000,0)),0)</f>
        <v>0</v>
      </c>
      <c r="L641" s="206">
        <f t="shared" ref="L641:L701" si="31">K641-J641</f>
        <v>0</v>
      </c>
      <c r="O641" s="182">
        <f t="shared" ref="O641:O672" si="32">+IF(A641&gt;0,1,0)</f>
        <v>1</v>
      </c>
    </row>
    <row r="642" spans="1:15" x14ac:dyDescent="0.2">
      <c r="A642" s="182" t="str">
        <f>+'10'!A3</f>
        <v>23220-A02</v>
      </c>
      <c r="C642" s="182" t="str">
        <f>IFERROR(LEFT(IFERROR(INDEX(Sheet5!$C$2:$C$1300,MATCH($A642,Sheet5!$A$2:$A$1300,0)),"-"),FIND(",",IFERROR(INDEX(Sheet5!$C$2:$C$1300,MATCH($A642,Sheet5!$A$2:$A$1300,0)),"-"),1)-1),IFERROR(INDEX(Sheet5!$C$2:$C$1300,MATCH($A642,Sheet5!$A$2:$A$1300,0)),"-"))</f>
        <v xml:space="preserve">Telephone - Rent-200 East Tce                               </v>
      </c>
      <c r="D642" s="206">
        <f>IFERROR(INDEX(Lookup!$BG$9:$BG$3000,MATCH($A642,Lookup!$A$9:$A$3000,0)),0)</f>
        <v>0</v>
      </c>
      <c r="E642" s="206">
        <f>IFERROR(INDEX(Lookup!$BF$9:$BF$3000,MATCH($A642,Lookup!$A$9:$A$3000,0)),0)</f>
        <v>0</v>
      </c>
      <c r="F642" s="206">
        <f>IFERROR(INDEX(Lookup!$BE$9:$BE$3000,MATCH($A642,Lookup!$A$9:$A$3000,0)),0)</f>
        <v>0</v>
      </c>
      <c r="G642" s="207"/>
      <c r="H642" s="207"/>
      <c r="I642" s="206">
        <f>IFERROR(INDEX(Lookup!$BJ$9:$BJ$3000,MATCH($A642,Lookup!$A$9:$A$3000,0)),0)</f>
        <v>0</v>
      </c>
      <c r="J642" s="206">
        <f>IFERROR(INDEX(Lookup!$BI$9:$BI$3000,MATCH($A642,Lookup!$A$9:$A$3000,0)),0)</f>
        <v>0</v>
      </c>
      <c r="K642" s="206">
        <f>IFERROR(INDEX(Lookup!$BH$9:$BH$3000,MATCH($A642,Lookup!$A$9:$A$3000,0)),0)</f>
        <v>0</v>
      </c>
      <c r="L642" s="206">
        <f t="shared" si="31"/>
        <v>0</v>
      </c>
      <c r="O642" s="182">
        <f t="shared" si="32"/>
        <v>1</v>
      </c>
    </row>
    <row r="643" spans="1:15" x14ac:dyDescent="0.2">
      <c r="A643" s="182" t="str">
        <f>+'10'!A4</f>
        <v>23220-A03</v>
      </c>
      <c r="C643" s="182" t="str">
        <f>IFERROR(LEFT(IFERROR(INDEX(Sheet5!$C$2:$C$1300,MATCH($A643,Sheet5!$A$2:$A$1300,0)),"-"),FIND(",",IFERROR(INDEX(Sheet5!$C$2:$C$1300,MATCH($A643,Sheet5!$A$2:$A$1300,0)),"-"),1)-1),IFERROR(INDEX(Sheet5!$C$2:$C$1300,MATCH($A643,Sheet5!$A$2:$A$1300,0)),"-"))</f>
        <v xml:space="preserve">Telephone - Rent-33 Franklin St                             </v>
      </c>
      <c r="D643" s="206">
        <f>IFERROR(INDEX(Lookup!$BG$9:$BG$3000,MATCH($A643,Lookup!$A$9:$A$3000,0)),0)</f>
        <v>0</v>
      </c>
      <c r="E643" s="206">
        <f>IFERROR(INDEX(Lookup!$BF$9:$BF$3000,MATCH($A643,Lookup!$A$9:$A$3000,0)),0)</f>
        <v>0</v>
      </c>
      <c r="F643" s="206">
        <f>IFERROR(INDEX(Lookup!$BE$9:$BE$3000,MATCH($A643,Lookup!$A$9:$A$3000,0)),0)</f>
        <v>0</v>
      </c>
      <c r="G643" s="207"/>
      <c r="H643" s="207"/>
      <c r="I643" s="206">
        <f>IFERROR(INDEX(Lookup!$BJ$9:$BJ$3000,MATCH($A643,Lookup!$A$9:$A$3000,0)),0)</f>
        <v>0</v>
      </c>
      <c r="J643" s="206">
        <f>IFERROR(INDEX(Lookup!$BI$9:$BI$3000,MATCH($A643,Lookup!$A$9:$A$3000,0)),0)</f>
        <v>0</v>
      </c>
      <c r="K643" s="206">
        <f>IFERROR(INDEX(Lookup!$BH$9:$BH$3000,MATCH($A643,Lookup!$A$9:$A$3000,0)),0)</f>
        <v>0</v>
      </c>
      <c r="L643" s="206">
        <f t="shared" si="31"/>
        <v>0</v>
      </c>
      <c r="O643" s="182">
        <f t="shared" si="32"/>
        <v>1</v>
      </c>
    </row>
    <row r="644" spans="1:15" x14ac:dyDescent="0.2">
      <c r="A644" s="182" t="str">
        <f>+'10'!A5</f>
        <v>23220-A04</v>
      </c>
      <c r="C644" s="182" t="str">
        <f>IFERROR(LEFT(IFERROR(INDEX(Sheet5!$C$2:$C$1300,MATCH($A644,Sheet5!$A$2:$A$1300,0)),"-"),FIND(",",IFERROR(INDEX(Sheet5!$C$2:$C$1300,MATCH($A644,Sheet5!$A$2:$A$1300,0)),"-"),1)-1),IFERROR(INDEX(Sheet5!$C$2:$C$1300,MATCH($A644,Sheet5!$A$2:$A$1300,0)),"-"))</f>
        <v xml:space="preserve">Telephone - Rent-174 Fullarton Rd                           </v>
      </c>
      <c r="D644" s="206">
        <f>IFERROR(INDEX(Lookup!$BG$9:$BG$3000,MATCH($A644,Lookup!$A$9:$A$3000,0)),0)</f>
        <v>0</v>
      </c>
      <c r="E644" s="206">
        <f>IFERROR(INDEX(Lookup!$BF$9:$BF$3000,MATCH($A644,Lookup!$A$9:$A$3000,0)),0)</f>
        <v>0</v>
      </c>
      <c r="F644" s="206">
        <f>IFERROR(INDEX(Lookup!$BE$9:$BE$3000,MATCH($A644,Lookup!$A$9:$A$3000,0)),0)</f>
        <v>0</v>
      </c>
      <c r="G644" s="207"/>
      <c r="H644" s="207"/>
      <c r="I644" s="206">
        <f>IFERROR(INDEX(Lookup!$BJ$9:$BJ$3000,MATCH($A644,Lookup!$A$9:$A$3000,0)),0)</f>
        <v>0</v>
      </c>
      <c r="J644" s="206">
        <f>IFERROR(INDEX(Lookup!$BI$9:$BI$3000,MATCH($A644,Lookup!$A$9:$A$3000,0)),0)</f>
        <v>0</v>
      </c>
      <c r="K644" s="206">
        <f>IFERROR(INDEX(Lookup!$BH$9:$BH$3000,MATCH($A644,Lookup!$A$9:$A$3000,0)),0)</f>
        <v>0</v>
      </c>
      <c r="L644" s="206">
        <f t="shared" si="31"/>
        <v>0</v>
      </c>
      <c r="O644" s="182">
        <f t="shared" si="32"/>
        <v>1</v>
      </c>
    </row>
    <row r="645" spans="1:15" x14ac:dyDescent="0.2">
      <c r="A645" s="182" t="str">
        <f>+'10'!A6</f>
        <v>23220-A05</v>
      </c>
      <c r="C645" s="182" t="str">
        <f>IFERROR(LEFT(IFERROR(INDEX(Sheet5!$C$2:$C$1300,MATCH($A645,Sheet5!$A$2:$A$1300,0)),"-"),FIND(",",IFERROR(INDEX(Sheet5!$C$2:$C$1300,MATCH($A645,Sheet5!$A$2:$A$1300,0)),"-"),1)-1),IFERROR(INDEX(Sheet5!$C$2:$C$1300,MATCH($A645,Sheet5!$A$2:$A$1300,0)),"-"))</f>
        <v xml:space="preserve">Telephone - Rent-26a Grote St                               </v>
      </c>
      <c r="D645" s="206">
        <f>IFERROR(INDEX(Lookup!$BG$9:$BG$3000,MATCH($A645,Lookup!$A$9:$A$3000,0)),0)</f>
        <v>0</v>
      </c>
      <c r="E645" s="206">
        <f>IFERROR(INDEX(Lookup!$BF$9:$BF$3000,MATCH($A645,Lookup!$A$9:$A$3000,0)),0)</f>
        <v>0</v>
      </c>
      <c r="F645" s="206">
        <f>IFERROR(INDEX(Lookup!$BE$9:$BE$3000,MATCH($A645,Lookup!$A$9:$A$3000,0)),0)</f>
        <v>0</v>
      </c>
      <c r="G645" s="207"/>
      <c r="H645" s="207"/>
      <c r="I645" s="206">
        <f>IFERROR(INDEX(Lookup!$BJ$9:$BJ$3000,MATCH($A645,Lookup!$A$9:$A$3000,0)),0)</f>
        <v>0</v>
      </c>
      <c r="J645" s="206">
        <f>IFERROR(INDEX(Lookup!$BI$9:$BI$3000,MATCH($A645,Lookup!$A$9:$A$3000,0)),0)</f>
        <v>0</v>
      </c>
      <c r="K645" s="206">
        <f>IFERROR(INDEX(Lookup!$BH$9:$BH$3000,MATCH($A645,Lookup!$A$9:$A$3000,0)),0)</f>
        <v>0</v>
      </c>
      <c r="L645" s="206">
        <f t="shared" si="31"/>
        <v>0</v>
      </c>
      <c r="O645" s="182">
        <f t="shared" si="32"/>
        <v>1</v>
      </c>
    </row>
    <row r="646" spans="1:15" x14ac:dyDescent="0.2">
      <c r="A646" s="182" t="str">
        <f>+'10'!A7</f>
        <v>23220-A06</v>
      </c>
      <c r="C646" s="182" t="str">
        <f>IFERROR(LEFT(IFERROR(INDEX(Sheet5!$C$2:$C$1300,MATCH($A646,Sheet5!$A$2:$A$1300,0)),"-"),FIND(",",IFERROR(INDEX(Sheet5!$C$2:$C$1300,MATCH($A646,Sheet5!$A$2:$A$1300,0)),"-"),1)-1),IFERROR(INDEX(Sheet5!$C$2:$C$1300,MATCH($A646,Sheet5!$A$2:$A$1300,0)),"-"))</f>
        <v xml:space="preserve">Telephone - Rent-31 Franklin St                             </v>
      </c>
      <c r="D646" s="206">
        <f>IFERROR(INDEX(Lookup!$BG$9:$BG$3000,MATCH($A646,Lookup!$A$9:$A$3000,0)),0)</f>
        <v>0</v>
      </c>
      <c r="E646" s="206">
        <f>IFERROR(INDEX(Lookup!$BF$9:$BF$3000,MATCH($A646,Lookup!$A$9:$A$3000,0)),0)</f>
        <v>0</v>
      </c>
      <c r="F646" s="206">
        <f>IFERROR(INDEX(Lookup!$BE$9:$BE$3000,MATCH($A646,Lookup!$A$9:$A$3000,0)),0)</f>
        <v>0</v>
      </c>
      <c r="G646" s="207"/>
      <c r="H646" s="207"/>
      <c r="I646" s="206">
        <f>IFERROR(INDEX(Lookup!$BJ$9:$BJ$3000,MATCH($A646,Lookup!$A$9:$A$3000,0)),0)</f>
        <v>0</v>
      </c>
      <c r="J646" s="206">
        <f>IFERROR(INDEX(Lookup!$BI$9:$BI$3000,MATCH($A646,Lookup!$A$9:$A$3000,0)),0)</f>
        <v>0</v>
      </c>
      <c r="K646" s="206">
        <f>IFERROR(INDEX(Lookup!$BH$9:$BH$3000,MATCH($A646,Lookup!$A$9:$A$3000,0)),0)</f>
        <v>0</v>
      </c>
      <c r="L646" s="206">
        <f t="shared" si="31"/>
        <v>0</v>
      </c>
      <c r="O646" s="182">
        <f t="shared" si="32"/>
        <v>1</v>
      </c>
    </row>
    <row r="647" spans="1:15" x14ac:dyDescent="0.2">
      <c r="A647" s="182" t="str">
        <f>+'10'!A8</f>
        <v>23220-A07</v>
      </c>
      <c r="C647" s="182" t="str">
        <f>IFERROR(LEFT(IFERROR(INDEX(Sheet5!$C$2:$C$1300,MATCH($A647,Sheet5!$A$2:$A$1300,0)),"-"),FIND(",",IFERROR(INDEX(Sheet5!$C$2:$C$1300,MATCH($A647,Sheet5!$A$2:$A$1300,0)),"-"),1)-1),IFERROR(INDEX(Sheet5!$C$2:$C$1300,MATCH($A647,Sheet5!$A$2:$A$1300,0)),"-"))</f>
        <v xml:space="preserve">Telephone - Rent-25 Franklin St                             </v>
      </c>
      <c r="D647" s="206">
        <f>IFERROR(INDEX(Lookup!$BG$9:$BG$3000,MATCH($A647,Lookup!$A$9:$A$3000,0)),0)</f>
        <v>0</v>
      </c>
      <c r="E647" s="206">
        <f>IFERROR(INDEX(Lookup!$BF$9:$BF$3000,MATCH($A647,Lookup!$A$9:$A$3000,0)),0)</f>
        <v>0</v>
      </c>
      <c r="F647" s="206">
        <f>IFERROR(INDEX(Lookup!$BE$9:$BE$3000,MATCH($A647,Lookup!$A$9:$A$3000,0)),0)</f>
        <v>0</v>
      </c>
      <c r="G647" s="207"/>
      <c r="H647" s="207"/>
      <c r="I647" s="206">
        <f>IFERROR(INDEX(Lookup!$BJ$9:$BJ$3000,MATCH($A647,Lookup!$A$9:$A$3000,0)),0)</f>
        <v>0</v>
      </c>
      <c r="J647" s="206">
        <f>IFERROR(INDEX(Lookup!$BI$9:$BI$3000,MATCH($A647,Lookup!$A$9:$A$3000,0)),0)</f>
        <v>0</v>
      </c>
      <c r="K647" s="206">
        <f>IFERROR(INDEX(Lookup!$BH$9:$BH$3000,MATCH($A647,Lookup!$A$9:$A$3000,0)),0)</f>
        <v>0</v>
      </c>
      <c r="L647" s="206">
        <f t="shared" si="31"/>
        <v>0</v>
      </c>
      <c r="O647" s="182">
        <f t="shared" si="32"/>
        <v>1</v>
      </c>
    </row>
    <row r="648" spans="1:15" x14ac:dyDescent="0.2">
      <c r="A648" s="182" t="str">
        <f>+'10'!A9</f>
        <v>23220-A08</v>
      </c>
      <c r="C648" s="182" t="str">
        <f>IFERROR(LEFT(IFERROR(INDEX(Sheet5!$C$2:$C$1300,MATCH($A648,Sheet5!$A$2:$A$1300,0)),"-"),FIND(",",IFERROR(INDEX(Sheet5!$C$2:$C$1300,MATCH($A648,Sheet5!$A$2:$A$1300,0)),"-"),1)-1),IFERROR(INDEX(Sheet5!$C$2:$C$1300,MATCH($A648,Sheet5!$A$2:$A$1300,0)),"-"))</f>
        <v xml:space="preserve">Telephone - Rent-23 Frankin St                              </v>
      </c>
      <c r="D648" s="206">
        <f>IFERROR(INDEX(Lookup!$BG$9:$BG$3000,MATCH($A648,Lookup!$A$9:$A$3000,0)),0)</f>
        <v>0</v>
      </c>
      <c r="E648" s="206">
        <f>IFERROR(INDEX(Lookup!$BF$9:$BF$3000,MATCH($A648,Lookup!$A$9:$A$3000,0)),0)</f>
        <v>0</v>
      </c>
      <c r="F648" s="206">
        <f>IFERROR(INDEX(Lookup!$BE$9:$BE$3000,MATCH($A648,Lookup!$A$9:$A$3000,0)),0)</f>
        <v>0</v>
      </c>
      <c r="G648" s="207"/>
      <c r="H648" s="207"/>
      <c r="I648" s="206">
        <f>IFERROR(INDEX(Lookup!$BJ$9:$BJ$3000,MATCH($A648,Lookup!$A$9:$A$3000,0)),0)</f>
        <v>0</v>
      </c>
      <c r="J648" s="206">
        <f>IFERROR(INDEX(Lookup!$BI$9:$BI$3000,MATCH($A648,Lookup!$A$9:$A$3000,0)),0)</f>
        <v>0</v>
      </c>
      <c r="K648" s="206">
        <f>IFERROR(INDEX(Lookup!$BH$9:$BH$3000,MATCH($A648,Lookup!$A$9:$A$3000,0)),0)</f>
        <v>0</v>
      </c>
      <c r="L648" s="206">
        <f t="shared" si="31"/>
        <v>0</v>
      </c>
      <c r="O648" s="182">
        <f t="shared" si="32"/>
        <v>1</v>
      </c>
    </row>
    <row r="649" spans="1:15" x14ac:dyDescent="0.2">
      <c r="A649" s="182" t="str">
        <f>+'10'!A10</f>
        <v>23220-A09</v>
      </c>
      <c r="C649" s="182" t="str">
        <f>IFERROR(LEFT(IFERROR(INDEX(Sheet5!$C$2:$C$1300,MATCH($A649,Sheet5!$A$2:$A$1300,0)),"-"),FIND(",",IFERROR(INDEX(Sheet5!$C$2:$C$1300,MATCH($A649,Sheet5!$A$2:$A$1300,0)),"-"),1)-1),IFERROR(INDEX(Sheet5!$C$2:$C$1300,MATCH($A649,Sheet5!$A$2:$A$1300,0)),"-"))</f>
        <v xml:space="preserve">Telephone - Rent-11 Franklin St                             </v>
      </c>
      <c r="D649" s="206">
        <f>IFERROR(INDEX(Lookup!$BG$9:$BG$3000,MATCH($A649,Lookup!$A$9:$A$3000,0)),0)</f>
        <v>0</v>
      </c>
      <c r="E649" s="206">
        <f>IFERROR(INDEX(Lookup!$BF$9:$BF$3000,MATCH($A649,Lookup!$A$9:$A$3000,0)),0)</f>
        <v>0</v>
      </c>
      <c r="F649" s="206">
        <f>IFERROR(INDEX(Lookup!$BE$9:$BE$3000,MATCH($A649,Lookup!$A$9:$A$3000,0)),0)</f>
        <v>0</v>
      </c>
      <c r="G649" s="207"/>
      <c r="H649" s="207"/>
      <c r="I649" s="206">
        <f>IFERROR(INDEX(Lookup!$BJ$9:$BJ$3000,MATCH($A649,Lookup!$A$9:$A$3000,0)),0)</f>
        <v>0</v>
      </c>
      <c r="J649" s="206">
        <f>IFERROR(INDEX(Lookup!$BI$9:$BI$3000,MATCH($A649,Lookup!$A$9:$A$3000,0)),0)</f>
        <v>0</v>
      </c>
      <c r="K649" s="206">
        <f>IFERROR(INDEX(Lookup!$BH$9:$BH$3000,MATCH($A649,Lookup!$A$9:$A$3000,0)),0)</f>
        <v>0</v>
      </c>
      <c r="L649" s="206">
        <f t="shared" si="31"/>
        <v>0</v>
      </c>
      <c r="O649" s="182">
        <f t="shared" si="32"/>
        <v>1</v>
      </c>
    </row>
    <row r="650" spans="1:15" x14ac:dyDescent="0.2">
      <c r="A650" s="182" t="str">
        <f>+'10'!A11</f>
        <v>23220-A10</v>
      </c>
      <c r="C650" s="182" t="str">
        <f>IFERROR(LEFT(IFERROR(INDEX(Sheet5!$C$2:$C$1300,MATCH($A650,Sheet5!$A$2:$A$1300,0)),"-"),FIND(",",IFERROR(INDEX(Sheet5!$C$2:$C$1300,MATCH($A650,Sheet5!$A$2:$A$1300,0)),"-"),1)-1),IFERROR(INDEX(Sheet5!$C$2:$C$1300,MATCH($A650,Sheet5!$A$2:$A$1300,0)),"-"))</f>
        <v xml:space="preserve">Telephone - Rent-15 Franklin St                             </v>
      </c>
      <c r="D650" s="206">
        <f>IFERROR(INDEX(Lookup!$BG$9:$BG$3000,MATCH($A650,Lookup!$A$9:$A$3000,0)),0)</f>
        <v>0</v>
      </c>
      <c r="E650" s="206">
        <f>IFERROR(INDEX(Lookup!$BF$9:$BF$3000,MATCH($A650,Lookup!$A$9:$A$3000,0)),0)</f>
        <v>0</v>
      </c>
      <c r="F650" s="206">
        <f>IFERROR(INDEX(Lookup!$BE$9:$BE$3000,MATCH($A650,Lookup!$A$9:$A$3000,0)),0)</f>
        <v>0</v>
      </c>
      <c r="G650" s="207"/>
      <c r="H650" s="207"/>
      <c r="I650" s="206">
        <f>IFERROR(INDEX(Lookup!$BJ$9:$BJ$3000,MATCH($A650,Lookup!$A$9:$A$3000,0)),0)</f>
        <v>0</v>
      </c>
      <c r="J650" s="206">
        <f>IFERROR(INDEX(Lookup!$BI$9:$BI$3000,MATCH($A650,Lookup!$A$9:$A$3000,0)),0)</f>
        <v>0</v>
      </c>
      <c r="K650" s="206">
        <f>IFERROR(INDEX(Lookup!$BH$9:$BH$3000,MATCH($A650,Lookup!$A$9:$A$3000,0)),0)</f>
        <v>0</v>
      </c>
      <c r="L650" s="206">
        <f t="shared" si="31"/>
        <v>0</v>
      </c>
      <c r="O650" s="182">
        <f t="shared" si="32"/>
        <v>1</v>
      </c>
    </row>
    <row r="651" spans="1:15" x14ac:dyDescent="0.2">
      <c r="A651" s="182" t="str">
        <f>+'10'!A12</f>
        <v>23220-A11</v>
      </c>
      <c r="C651" s="182" t="str">
        <f>IFERROR(LEFT(IFERROR(INDEX(Sheet5!$C$2:$C$1300,MATCH($A651,Sheet5!$A$2:$A$1300,0)),"-"),FIND(",",IFERROR(INDEX(Sheet5!$C$2:$C$1300,MATCH($A651,Sheet5!$A$2:$A$1300,0)),"-"),1)-1),IFERROR(INDEX(Sheet5!$C$2:$C$1300,MATCH($A651,Sheet5!$A$2:$A$1300,0)),"-"))</f>
        <v xml:space="preserve">Telephone - Rent-25 Hutt St                                 </v>
      </c>
      <c r="D651" s="206">
        <f>IFERROR(INDEX(Lookup!$BG$9:$BG$3000,MATCH($A651,Lookup!$A$9:$A$3000,0)),0)</f>
        <v>0</v>
      </c>
      <c r="E651" s="206">
        <f>IFERROR(INDEX(Lookup!$BF$9:$BF$3000,MATCH($A651,Lookup!$A$9:$A$3000,0)),0)</f>
        <v>0</v>
      </c>
      <c r="F651" s="206">
        <f>IFERROR(INDEX(Lookup!$BE$9:$BE$3000,MATCH($A651,Lookup!$A$9:$A$3000,0)),0)</f>
        <v>0</v>
      </c>
      <c r="G651" s="207"/>
      <c r="H651" s="207"/>
      <c r="I651" s="206">
        <f>IFERROR(INDEX(Lookup!$BJ$9:$BJ$3000,MATCH($A651,Lookup!$A$9:$A$3000,0)),0)</f>
        <v>0</v>
      </c>
      <c r="J651" s="206">
        <f>IFERROR(INDEX(Lookup!$BI$9:$BI$3000,MATCH($A651,Lookup!$A$9:$A$3000,0)),0)</f>
        <v>0</v>
      </c>
      <c r="K651" s="206">
        <f>IFERROR(INDEX(Lookup!$BH$9:$BH$3000,MATCH($A651,Lookup!$A$9:$A$3000,0)),0)</f>
        <v>0</v>
      </c>
      <c r="L651" s="206">
        <f t="shared" si="31"/>
        <v>0</v>
      </c>
      <c r="O651" s="182">
        <f t="shared" si="32"/>
        <v>1</v>
      </c>
    </row>
    <row r="652" spans="1:15" x14ac:dyDescent="0.2">
      <c r="A652" s="182" t="str">
        <f>+'10'!A13</f>
        <v>23220-A12</v>
      </c>
      <c r="C652" s="182" t="str">
        <f>IFERROR(LEFT(IFERROR(INDEX(Sheet5!$C$2:$C$1300,MATCH($A652,Sheet5!$A$2:$A$1300,0)),"-"),FIND(",",IFERROR(INDEX(Sheet5!$C$2:$C$1300,MATCH($A652,Sheet5!$A$2:$A$1300,0)),"-"),1)-1),IFERROR(INDEX(Sheet5!$C$2:$C$1300,MATCH($A652,Sheet5!$A$2:$A$1300,0)),"-"))</f>
        <v xml:space="preserve">Telephone - Rent-A27 188 Carrington                         </v>
      </c>
      <c r="D652" s="206">
        <f>IFERROR(INDEX(Lookup!$BG$9:$BG$3000,MATCH($A652,Lookup!$A$9:$A$3000,0)),0)</f>
        <v>0</v>
      </c>
      <c r="E652" s="206">
        <f>IFERROR(INDEX(Lookup!$BF$9:$BF$3000,MATCH($A652,Lookup!$A$9:$A$3000,0)),0)</f>
        <v>0</v>
      </c>
      <c r="F652" s="206">
        <f>IFERROR(INDEX(Lookup!$BE$9:$BE$3000,MATCH($A652,Lookup!$A$9:$A$3000,0)),0)</f>
        <v>0</v>
      </c>
      <c r="G652" s="207"/>
      <c r="H652" s="207"/>
      <c r="I652" s="206">
        <f>IFERROR(INDEX(Lookup!$BJ$9:$BJ$3000,MATCH($A652,Lookup!$A$9:$A$3000,0)),0)</f>
        <v>0</v>
      </c>
      <c r="J652" s="206">
        <f>IFERROR(INDEX(Lookup!$BI$9:$BI$3000,MATCH($A652,Lookup!$A$9:$A$3000,0)),0)</f>
        <v>0</v>
      </c>
      <c r="K652" s="206">
        <f>IFERROR(INDEX(Lookup!$BH$9:$BH$3000,MATCH($A652,Lookup!$A$9:$A$3000,0)),0)</f>
        <v>0</v>
      </c>
      <c r="L652" s="206">
        <f t="shared" si="31"/>
        <v>0</v>
      </c>
      <c r="O652" s="182">
        <f t="shared" si="32"/>
        <v>1</v>
      </c>
    </row>
    <row r="653" spans="1:15" x14ac:dyDescent="0.2">
      <c r="A653" s="182" t="str">
        <f>+'10'!A14</f>
        <v>23220-A13</v>
      </c>
      <c r="C653" s="182" t="str">
        <f>IFERROR(LEFT(IFERROR(INDEX(Sheet5!$C$2:$C$1300,MATCH($A653,Sheet5!$A$2:$A$1300,0)),"-"),FIND(",",IFERROR(INDEX(Sheet5!$C$2:$C$1300,MATCH($A653,Sheet5!$A$2:$A$1300,0)),"-"),1)-1),IFERROR(INDEX(Sheet5!$C$2:$C$1300,MATCH($A653,Sheet5!$A$2:$A$1300,0)),"-"))</f>
        <v xml:space="preserve">Telephone - Rent-B25 188 Carrington                         </v>
      </c>
      <c r="D653" s="206">
        <f>IFERROR(INDEX(Lookup!$BG$9:$BG$3000,MATCH($A653,Lookup!$A$9:$A$3000,0)),0)</f>
        <v>0</v>
      </c>
      <c r="E653" s="206">
        <f>IFERROR(INDEX(Lookup!$BF$9:$BF$3000,MATCH($A653,Lookup!$A$9:$A$3000,0)),0)</f>
        <v>0</v>
      </c>
      <c r="F653" s="206">
        <f>IFERROR(INDEX(Lookup!$BE$9:$BE$3000,MATCH($A653,Lookup!$A$9:$A$3000,0)),0)</f>
        <v>0</v>
      </c>
      <c r="G653" s="207"/>
      <c r="H653" s="207"/>
      <c r="I653" s="206">
        <f>IFERROR(INDEX(Lookup!$BJ$9:$BJ$3000,MATCH($A653,Lookup!$A$9:$A$3000,0)),0)</f>
        <v>0</v>
      </c>
      <c r="J653" s="206">
        <f>IFERROR(INDEX(Lookup!$BI$9:$BI$3000,MATCH($A653,Lookup!$A$9:$A$3000,0)),0)</f>
        <v>0</v>
      </c>
      <c r="K653" s="206">
        <f>IFERROR(INDEX(Lookup!$BH$9:$BH$3000,MATCH($A653,Lookup!$A$9:$A$3000,0)),0)</f>
        <v>0</v>
      </c>
      <c r="L653" s="206">
        <f t="shared" si="31"/>
        <v>0</v>
      </c>
      <c r="O653" s="182">
        <f t="shared" si="32"/>
        <v>1</v>
      </c>
    </row>
    <row r="654" spans="1:15" x14ac:dyDescent="0.2">
      <c r="A654" s="182" t="str">
        <f>+'10'!A15</f>
        <v>23220-A14</v>
      </c>
      <c r="C654" s="182" t="str">
        <f>IFERROR(LEFT(IFERROR(INDEX(Sheet5!$C$2:$C$1300,MATCH($A654,Sheet5!$A$2:$A$1300,0)),"-"),FIND(",",IFERROR(INDEX(Sheet5!$C$2:$C$1300,MATCH($A654,Sheet5!$A$2:$A$1300,0)),"-"),1)-1),IFERROR(INDEX(Sheet5!$C$2:$C$1300,MATCH($A654,Sheet5!$A$2:$A$1300,0)),"-"))</f>
        <v xml:space="preserve">Telephone - Rent-120 Queen Road                             </v>
      </c>
      <c r="D654" s="206">
        <f>IFERROR(INDEX(Lookup!$BG$9:$BG$3000,MATCH($A654,Lookup!$A$9:$A$3000,0)),0)</f>
        <v>0</v>
      </c>
      <c r="E654" s="206">
        <f>IFERROR(INDEX(Lookup!$BF$9:$BF$3000,MATCH($A654,Lookup!$A$9:$A$3000,0)),0)</f>
        <v>0</v>
      </c>
      <c r="F654" s="206">
        <f>IFERROR(INDEX(Lookup!$BE$9:$BE$3000,MATCH($A654,Lookup!$A$9:$A$3000,0)),0)</f>
        <v>0</v>
      </c>
      <c r="G654" s="207"/>
      <c r="H654" s="207"/>
      <c r="I654" s="206">
        <f>IFERROR(INDEX(Lookup!$BJ$9:$BJ$3000,MATCH($A654,Lookup!$A$9:$A$3000,0)),0)</f>
        <v>0</v>
      </c>
      <c r="J654" s="206">
        <f>IFERROR(INDEX(Lookup!$BI$9:$BI$3000,MATCH($A654,Lookup!$A$9:$A$3000,0)),0)</f>
        <v>0</v>
      </c>
      <c r="K654" s="206">
        <f>IFERROR(INDEX(Lookup!$BH$9:$BH$3000,MATCH($A654,Lookup!$A$9:$A$3000,0)),0)</f>
        <v>0</v>
      </c>
      <c r="L654" s="206">
        <f t="shared" si="31"/>
        <v>0</v>
      </c>
      <c r="O654" s="182">
        <f t="shared" si="32"/>
        <v>1</v>
      </c>
    </row>
    <row r="655" spans="1:15" x14ac:dyDescent="0.2">
      <c r="A655" s="182" t="str">
        <f>+'10'!A16</f>
        <v>23220-A15</v>
      </c>
      <c r="C655" s="182" t="str">
        <f>IFERROR(LEFT(IFERROR(INDEX(Sheet5!$C$2:$C$1300,MATCH($A655,Sheet5!$A$2:$A$1300,0)),"-"),FIND(",",IFERROR(INDEX(Sheet5!$C$2:$C$1300,MATCH($A655,Sheet5!$A$2:$A$1300,0)),"-"),1)-1),IFERROR(INDEX(Sheet5!$C$2:$C$1300,MATCH($A655,Sheet5!$A$2:$A$1300,0)),"-"))</f>
        <v xml:space="preserve">Telephone - Rent-236 Queen Road                             </v>
      </c>
      <c r="D655" s="206">
        <f>IFERROR(INDEX(Lookup!$BG$9:$BG$3000,MATCH($A655,Lookup!$A$9:$A$3000,0)),0)</f>
        <v>0</v>
      </c>
      <c r="E655" s="206">
        <f>IFERROR(INDEX(Lookup!$BF$9:$BF$3000,MATCH($A655,Lookup!$A$9:$A$3000,0)),0)</f>
        <v>0</v>
      </c>
      <c r="F655" s="206">
        <f>IFERROR(INDEX(Lookup!$BE$9:$BE$3000,MATCH($A655,Lookup!$A$9:$A$3000,0)),0)</f>
        <v>0</v>
      </c>
      <c r="G655" s="207"/>
      <c r="H655" s="207"/>
      <c r="I655" s="206">
        <f>IFERROR(INDEX(Lookup!$BJ$9:$BJ$3000,MATCH($A655,Lookup!$A$9:$A$3000,0)),0)</f>
        <v>0</v>
      </c>
      <c r="J655" s="206">
        <f>IFERROR(INDEX(Lookup!$BI$9:$BI$3000,MATCH($A655,Lookup!$A$9:$A$3000,0)),0)</f>
        <v>0</v>
      </c>
      <c r="K655" s="206">
        <f>IFERROR(INDEX(Lookup!$BH$9:$BH$3000,MATCH($A655,Lookup!$A$9:$A$3000,0)),0)</f>
        <v>0</v>
      </c>
      <c r="L655" s="206">
        <f t="shared" si="31"/>
        <v>0</v>
      </c>
      <c r="O655" s="182">
        <f t="shared" si="32"/>
        <v>1</v>
      </c>
    </row>
    <row r="656" spans="1:15" x14ac:dyDescent="0.2">
      <c r="A656" s="182" t="str">
        <f>+'10'!A17</f>
        <v>23220-A16</v>
      </c>
      <c r="C656" s="182" t="str">
        <f>IFERROR(LEFT(IFERROR(INDEX(Sheet5!$C$2:$C$1300,MATCH($A656,Sheet5!$A$2:$A$1300,0)),"-"),FIND(",",IFERROR(INDEX(Sheet5!$C$2:$C$1300,MATCH($A656,Sheet5!$A$2:$A$1300,0)),"-"),1)-1),IFERROR(INDEX(Sheet5!$C$2:$C$1300,MATCH($A656,Sheet5!$A$2:$A$1300,0)),"-"))</f>
        <v xml:space="preserve">Telephone - Rent-534 Queen Road                             </v>
      </c>
      <c r="D656" s="206">
        <f>IFERROR(INDEX(Lookup!$BG$9:$BG$3000,MATCH($A656,Lookup!$A$9:$A$3000,0)),0)</f>
        <v>0</v>
      </c>
      <c r="E656" s="206">
        <f>IFERROR(INDEX(Lookup!$BF$9:$BF$3000,MATCH($A656,Lookup!$A$9:$A$3000,0)),0)</f>
        <v>0</v>
      </c>
      <c r="F656" s="206">
        <f>IFERROR(INDEX(Lookup!$BE$9:$BE$3000,MATCH($A656,Lookup!$A$9:$A$3000,0)),0)</f>
        <v>0</v>
      </c>
      <c r="G656" s="207"/>
      <c r="H656" s="207"/>
      <c r="I656" s="206">
        <f>IFERROR(INDEX(Lookup!$BJ$9:$BJ$3000,MATCH($A656,Lookup!$A$9:$A$3000,0)),0)</f>
        <v>0</v>
      </c>
      <c r="J656" s="206">
        <f>IFERROR(INDEX(Lookup!$BI$9:$BI$3000,MATCH($A656,Lookup!$A$9:$A$3000,0)),0)</f>
        <v>0</v>
      </c>
      <c r="K656" s="206">
        <f>IFERROR(INDEX(Lookup!$BH$9:$BH$3000,MATCH($A656,Lookup!$A$9:$A$3000,0)),0)</f>
        <v>0</v>
      </c>
      <c r="L656" s="206">
        <f t="shared" si="31"/>
        <v>0</v>
      </c>
      <c r="O656" s="182">
        <f t="shared" si="32"/>
        <v>1</v>
      </c>
    </row>
    <row r="657" spans="1:15" x14ac:dyDescent="0.2">
      <c r="A657" s="182" t="str">
        <f>+'10'!A18</f>
        <v>23240-A01</v>
      </c>
      <c r="C657" s="182" t="str">
        <f>IFERROR(LEFT(IFERROR(INDEX(Sheet5!$C$2:$C$1300,MATCH($A657,Sheet5!$A$2:$A$1300,0)),"-"),FIND(",",IFERROR(INDEX(Sheet5!$C$2:$C$1300,MATCH($A657,Sheet5!$A$2:$A$1300,0)),"-"),1)-1),IFERROR(INDEX(Sheet5!$C$2:$C$1300,MATCH($A657,Sheet5!$A$2:$A$1300,0)),"-"))</f>
        <v xml:space="preserve">Telephone - Use-6 Circuit Dr                                </v>
      </c>
      <c r="D657" s="206">
        <f>IFERROR(INDEX(Lookup!$BG$9:$BG$3000,MATCH($A657,Lookup!$A$9:$A$3000,0)),0)</f>
        <v>0</v>
      </c>
      <c r="E657" s="206">
        <f>IFERROR(INDEX(Lookup!$BF$9:$BF$3000,MATCH($A657,Lookup!$A$9:$A$3000,0)),0)</f>
        <v>0</v>
      </c>
      <c r="F657" s="206">
        <f>IFERROR(INDEX(Lookup!$BE$9:$BE$3000,MATCH($A657,Lookup!$A$9:$A$3000,0)),0)</f>
        <v>0</v>
      </c>
      <c r="G657" s="207"/>
      <c r="H657" s="207"/>
      <c r="I657" s="206">
        <f>IFERROR(INDEX(Lookup!$BJ$9:$BJ$3000,MATCH($A657,Lookup!$A$9:$A$3000,0)),0)</f>
        <v>0</v>
      </c>
      <c r="J657" s="206">
        <f>IFERROR(INDEX(Lookup!$BI$9:$BI$3000,MATCH($A657,Lookup!$A$9:$A$3000,0)),0)</f>
        <v>0</v>
      </c>
      <c r="K657" s="206">
        <f>IFERROR(INDEX(Lookup!$BH$9:$BH$3000,MATCH($A657,Lookup!$A$9:$A$3000,0)),0)</f>
        <v>0</v>
      </c>
      <c r="L657" s="206">
        <f t="shared" si="31"/>
        <v>0</v>
      </c>
      <c r="O657" s="182">
        <f t="shared" si="32"/>
        <v>1</v>
      </c>
    </row>
    <row r="658" spans="1:15" x14ac:dyDescent="0.2">
      <c r="A658" s="182" t="str">
        <f>+'10'!A19</f>
        <v>23240-A02</v>
      </c>
      <c r="C658" s="182" t="str">
        <f>IFERROR(LEFT(IFERROR(INDEX(Sheet5!$C$2:$C$1300,MATCH($A658,Sheet5!$A$2:$A$1300,0)),"-"),FIND(",",IFERROR(INDEX(Sheet5!$C$2:$C$1300,MATCH($A658,Sheet5!$A$2:$A$1300,0)),"-"),1)-1),IFERROR(INDEX(Sheet5!$C$2:$C$1300,MATCH($A658,Sheet5!$A$2:$A$1300,0)),"-"))</f>
        <v xml:space="preserve">Telephone - Use-200 East Tce                                </v>
      </c>
      <c r="D658" s="206">
        <f>IFERROR(INDEX(Lookup!$BG$9:$BG$3000,MATCH($A658,Lookup!$A$9:$A$3000,0)),0)</f>
        <v>0</v>
      </c>
      <c r="E658" s="206">
        <f>IFERROR(INDEX(Lookup!$BF$9:$BF$3000,MATCH($A658,Lookup!$A$9:$A$3000,0)),0)</f>
        <v>0</v>
      </c>
      <c r="F658" s="206">
        <f>IFERROR(INDEX(Lookup!$BE$9:$BE$3000,MATCH($A658,Lookup!$A$9:$A$3000,0)),0)</f>
        <v>0</v>
      </c>
      <c r="G658" s="207"/>
      <c r="H658" s="207"/>
      <c r="I658" s="206">
        <f>IFERROR(INDEX(Lookup!$BJ$9:$BJ$3000,MATCH($A658,Lookup!$A$9:$A$3000,0)),0)</f>
        <v>0</v>
      </c>
      <c r="J658" s="206">
        <f>IFERROR(INDEX(Lookup!$BI$9:$BI$3000,MATCH($A658,Lookup!$A$9:$A$3000,0)),0)</f>
        <v>0</v>
      </c>
      <c r="K658" s="206">
        <f>IFERROR(INDEX(Lookup!$BH$9:$BH$3000,MATCH($A658,Lookup!$A$9:$A$3000,0)),0)</f>
        <v>0</v>
      </c>
      <c r="L658" s="206">
        <f t="shared" si="31"/>
        <v>0</v>
      </c>
      <c r="O658" s="182">
        <f t="shared" si="32"/>
        <v>1</v>
      </c>
    </row>
    <row r="659" spans="1:15" x14ac:dyDescent="0.2">
      <c r="A659" s="182" t="str">
        <f>+'10'!A20</f>
        <v>23240-A03</v>
      </c>
      <c r="C659" s="182" t="str">
        <f>IFERROR(LEFT(IFERROR(INDEX(Sheet5!$C$2:$C$1300,MATCH($A659,Sheet5!$A$2:$A$1300,0)),"-"),FIND(",",IFERROR(INDEX(Sheet5!$C$2:$C$1300,MATCH($A659,Sheet5!$A$2:$A$1300,0)),"-"),1)-1),IFERROR(INDEX(Sheet5!$C$2:$C$1300,MATCH($A659,Sheet5!$A$2:$A$1300,0)),"-"))</f>
        <v xml:space="preserve">Telephone - Use-33 Franklin St                              </v>
      </c>
      <c r="D659" s="206">
        <f>IFERROR(INDEX(Lookup!$BG$9:$BG$3000,MATCH($A659,Lookup!$A$9:$A$3000,0)),0)</f>
        <v>0</v>
      </c>
      <c r="E659" s="206">
        <f>IFERROR(INDEX(Lookup!$BF$9:$BF$3000,MATCH($A659,Lookup!$A$9:$A$3000,0)),0)</f>
        <v>0</v>
      </c>
      <c r="F659" s="206">
        <f>IFERROR(INDEX(Lookup!$BE$9:$BE$3000,MATCH($A659,Lookup!$A$9:$A$3000,0)),0)</f>
        <v>0</v>
      </c>
      <c r="G659" s="207"/>
      <c r="H659" s="207"/>
      <c r="I659" s="206">
        <f>IFERROR(INDEX(Lookup!$BJ$9:$BJ$3000,MATCH($A659,Lookup!$A$9:$A$3000,0)),0)</f>
        <v>-0.02</v>
      </c>
      <c r="J659" s="206">
        <f>IFERROR(INDEX(Lookup!$BI$9:$BI$3000,MATCH($A659,Lookup!$A$9:$A$3000,0)),0)</f>
        <v>0</v>
      </c>
      <c r="K659" s="206">
        <f>IFERROR(INDEX(Lookup!$BH$9:$BH$3000,MATCH($A659,Lookup!$A$9:$A$3000,0)),0)</f>
        <v>0</v>
      </c>
      <c r="L659" s="206">
        <f t="shared" si="31"/>
        <v>0</v>
      </c>
      <c r="O659" s="182">
        <f t="shared" si="32"/>
        <v>1</v>
      </c>
    </row>
    <row r="660" spans="1:15" x14ac:dyDescent="0.2">
      <c r="A660" s="182" t="str">
        <f>+'10'!A21</f>
        <v>23240-A04</v>
      </c>
      <c r="C660" s="182" t="str">
        <f>IFERROR(LEFT(IFERROR(INDEX(Sheet5!$C$2:$C$1300,MATCH($A660,Sheet5!$A$2:$A$1300,0)),"-"),FIND(",",IFERROR(INDEX(Sheet5!$C$2:$C$1300,MATCH($A660,Sheet5!$A$2:$A$1300,0)),"-"),1)-1),IFERROR(INDEX(Sheet5!$C$2:$C$1300,MATCH($A660,Sheet5!$A$2:$A$1300,0)),"-"))</f>
        <v xml:space="preserve">Telephone - Use-174 Fullarton Rd                            </v>
      </c>
      <c r="D660" s="206">
        <f>IFERROR(INDEX(Lookup!$BG$9:$BG$3000,MATCH($A660,Lookup!$A$9:$A$3000,0)),0)</f>
        <v>0</v>
      </c>
      <c r="E660" s="206">
        <f>IFERROR(INDEX(Lookup!$BF$9:$BF$3000,MATCH($A660,Lookup!$A$9:$A$3000,0)),0)</f>
        <v>0</v>
      </c>
      <c r="F660" s="206">
        <f>IFERROR(INDEX(Lookup!$BE$9:$BE$3000,MATCH($A660,Lookup!$A$9:$A$3000,0)),0)</f>
        <v>0</v>
      </c>
      <c r="G660" s="207"/>
      <c r="H660" s="207"/>
      <c r="I660" s="206">
        <f>IFERROR(INDEX(Lookup!$BJ$9:$BJ$3000,MATCH($A660,Lookup!$A$9:$A$3000,0)),0)</f>
        <v>0</v>
      </c>
      <c r="J660" s="206">
        <f>IFERROR(INDEX(Lookup!$BI$9:$BI$3000,MATCH($A660,Lookup!$A$9:$A$3000,0)),0)</f>
        <v>0</v>
      </c>
      <c r="K660" s="206">
        <f>IFERROR(INDEX(Lookup!$BH$9:$BH$3000,MATCH($A660,Lookup!$A$9:$A$3000,0)),0)</f>
        <v>0</v>
      </c>
      <c r="L660" s="206">
        <f t="shared" si="31"/>
        <v>0</v>
      </c>
      <c r="O660" s="182">
        <f t="shared" si="32"/>
        <v>1</v>
      </c>
    </row>
    <row r="661" spans="1:15" x14ac:dyDescent="0.2">
      <c r="A661" s="182" t="str">
        <f>+'10'!A22</f>
        <v>23240-A05</v>
      </c>
      <c r="C661" s="182" t="str">
        <f>IFERROR(LEFT(IFERROR(INDEX(Sheet5!$C$2:$C$1300,MATCH($A661,Sheet5!$A$2:$A$1300,0)),"-"),FIND(",",IFERROR(INDEX(Sheet5!$C$2:$C$1300,MATCH($A661,Sheet5!$A$2:$A$1300,0)),"-"),1)-1),IFERROR(INDEX(Sheet5!$C$2:$C$1300,MATCH($A661,Sheet5!$A$2:$A$1300,0)),"-"))</f>
        <v xml:space="preserve">Telephone - Use-26a Grote St                                </v>
      </c>
      <c r="D661" s="206">
        <f>IFERROR(INDEX(Lookup!$BG$9:$BG$3000,MATCH($A661,Lookup!$A$9:$A$3000,0)),0)</f>
        <v>0</v>
      </c>
      <c r="E661" s="206">
        <f>IFERROR(INDEX(Lookup!$BF$9:$BF$3000,MATCH($A661,Lookup!$A$9:$A$3000,0)),0)</f>
        <v>0</v>
      </c>
      <c r="F661" s="206">
        <f>IFERROR(INDEX(Lookup!$BE$9:$BE$3000,MATCH($A661,Lookup!$A$9:$A$3000,0)),0)</f>
        <v>0</v>
      </c>
      <c r="G661" s="207"/>
      <c r="H661" s="207"/>
      <c r="I661" s="206">
        <f>IFERROR(INDEX(Lookup!$BJ$9:$BJ$3000,MATCH($A661,Lookup!$A$9:$A$3000,0)),0)</f>
        <v>0</v>
      </c>
      <c r="J661" s="206">
        <f>IFERROR(INDEX(Lookup!$BI$9:$BI$3000,MATCH($A661,Lookup!$A$9:$A$3000,0)),0)</f>
        <v>0</v>
      </c>
      <c r="K661" s="206">
        <f>IFERROR(INDEX(Lookup!$BH$9:$BH$3000,MATCH($A661,Lookup!$A$9:$A$3000,0)),0)</f>
        <v>0</v>
      </c>
      <c r="L661" s="206">
        <f t="shared" si="31"/>
        <v>0</v>
      </c>
      <c r="O661" s="182">
        <f t="shared" si="32"/>
        <v>1</v>
      </c>
    </row>
    <row r="662" spans="1:15" x14ac:dyDescent="0.2">
      <c r="A662" s="182" t="str">
        <f>+'10'!A23</f>
        <v>23240-A06</v>
      </c>
      <c r="C662" s="182" t="str">
        <f>IFERROR(LEFT(IFERROR(INDEX(Sheet5!$C$2:$C$1300,MATCH($A662,Sheet5!$A$2:$A$1300,0)),"-"),FIND(",",IFERROR(INDEX(Sheet5!$C$2:$C$1300,MATCH($A662,Sheet5!$A$2:$A$1300,0)),"-"),1)-1),IFERROR(INDEX(Sheet5!$C$2:$C$1300,MATCH($A662,Sheet5!$A$2:$A$1300,0)),"-"))</f>
        <v xml:space="preserve">Telephone - Use-31 Franklin St                              </v>
      </c>
      <c r="D662" s="206">
        <f>IFERROR(INDEX(Lookup!$BG$9:$BG$3000,MATCH($A662,Lookup!$A$9:$A$3000,0)),0)</f>
        <v>0</v>
      </c>
      <c r="E662" s="206">
        <f>IFERROR(INDEX(Lookup!$BF$9:$BF$3000,MATCH($A662,Lookup!$A$9:$A$3000,0)),0)</f>
        <v>0</v>
      </c>
      <c r="F662" s="206">
        <f>IFERROR(INDEX(Lookup!$BE$9:$BE$3000,MATCH($A662,Lookup!$A$9:$A$3000,0)),0)</f>
        <v>0</v>
      </c>
      <c r="G662" s="207"/>
      <c r="H662" s="207"/>
      <c r="I662" s="206">
        <f>IFERROR(INDEX(Lookup!$BJ$9:$BJ$3000,MATCH($A662,Lookup!$A$9:$A$3000,0)),0)</f>
        <v>0</v>
      </c>
      <c r="J662" s="206">
        <f>IFERROR(INDEX(Lookup!$BI$9:$BI$3000,MATCH($A662,Lookup!$A$9:$A$3000,0)),0)</f>
        <v>0</v>
      </c>
      <c r="K662" s="206">
        <f>IFERROR(INDEX(Lookup!$BH$9:$BH$3000,MATCH($A662,Lookup!$A$9:$A$3000,0)),0)</f>
        <v>0</v>
      </c>
      <c r="L662" s="206">
        <f t="shared" si="31"/>
        <v>0</v>
      </c>
      <c r="O662" s="182">
        <f t="shared" si="32"/>
        <v>1</v>
      </c>
    </row>
    <row r="663" spans="1:15" x14ac:dyDescent="0.2">
      <c r="A663" s="182" t="str">
        <f>+'10'!A24</f>
        <v>23240-A07</v>
      </c>
      <c r="C663" s="182" t="str">
        <f>IFERROR(LEFT(IFERROR(INDEX(Sheet5!$C$2:$C$1300,MATCH($A663,Sheet5!$A$2:$A$1300,0)),"-"),FIND(",",IFERROR(INDEX(Sheet5!$C$2:$C$1300,MATCH($A663,Sheet5!$A$2:$A$1300,0)),"-"),1)-1),IFERROR(INDEX(Sheet5!$C$2:$C$1300,MATCH($A663,Sheet5!$A$2:$A$1300,0)),"-"))</f>
        <v xml:space="preserve">Telephone - Use-25 Franklin St                              </v>
      </c>
      <c r="D663" s="206">
        <f>IFERROR(INDEX(Lookup!$BG$9:$BG$3000,MATCH($A663,Lookup!$A$9:$A$3000,0)),0)</f>
        <v>0</v>
      </c>
      <c r="E663" s="206">
        <f>IFERROR(INDEX(Lookup!$BF$9:$BF$3000,MATCH($A663,Lookup!$A$9:$A$3000,0)),0)</f>
        <v>0</v>
      </c>
      <c r="F663" s="206">
        <f>IFERROR(INDEX(Lookup!$BE$9:$BE$3000,MATCH($A663,Lookup!$A$9:$A$3000,0)),0)</f>
        <v>0</v>
      </c>
      <c r="G663" s="207"/>
      <c r="H663" s="207"/>
      <c r="I663" s="206">
        <f>IFERROR(INDEX(Lookup!$BJ$9:$BJ$3000,MATCH($A663,Lookup!$A$9:$A$3000,0)),0)</f>
        <v>0</v>
      </c>
      <c r="J663" s="206">
        <f>IFERROR(INDEX(Lookup!$BI$9:$BI$3000,MATCH($A663,Lookup!$A$9:$A$3000,0)),0)</f>
        <v>0</v>
      </c>
      <c r="K663" s="206">
        <f>IFERROR(INDEX(Lookup!$BH$9:$BH$3000,MATCH($A663,Lookup!$A$9:$A$3000,0)),0)</f>
        <v>0</v>
      </c>
      <c r="L663" s="206">
        <f t="shared" si="31"/>
        <v>0</v>
      </c>
      <c r="O663" s="182">
        <f t="shared" si="32"/>
        <v>1</v>
      </c>
    </row>
    <row r="664" spans="1:15" x14ac:dyDescent="0.2">
      <c r="A664" s="182" t="str">
        <f>+'10'!A25</f>
        <v>23240-A08</v>
      </c>
      <c r="C664" s="182" t="str">
        <f>IFERROR(LEFT(IFERROR(INDEX(Sheet5!$C$2:$C$1300,MATCH($A664,Sheet5!$A$2:$A$1300,0)),"-"),FIND(",",IFERROR(INDEX(Sheet5!$C$2:$C$1300,MATCH($A664,Sheet5!$A$2:$A$1300,0)),"-"),1)-1),IFERROR(INDEX(Sheet5!$C$2:$C$1300,MATCH($A664,Sheet5!$A$2:$A$1300,0)),"-"))</f>
        <v xml:space="preserve">Telephone - Use-23 Frankin St                               </v>
      </c>
      <c r="D664" s="206">
        <f>IFERROR(INDEX(Lookup!$BG$9:$BG$3000,MATCH($A664,Lookup!$A$9:$A$3000,0)),0)</f>
        <v>0</v>
      </c>
      <c r="E664" s="206">
        <f>IFERROR(INDEX(Lookup!$BF$9:$BF$3000,MATCH($A664,Lookup!$A$9:$A$3000,0)),0)</f>
        <v>0</v>
      </c>
      <c r="F664" s="206">
        <f>IFERROR(INDEX(Lookup!$BE$9:$BE$3000,MATCH($A664,Lookup!$A$9:$A$3000,0)),0)</f>
        <v>0</v>
      </c>
      <c r="G664" s="207"/>
      <c r="H664" s="207"/>
      <c r="I664" s="206">
        <f>IFERROR(INDEX(Lookup!$BJ$9:$BJ$3000,MATCH($A664,Lookup!$A$9:$A$3000,0)),0)</f>
        <v>0</v>
      </c>
      <c r="J664" s="206">
        <f>IFERROR(INDEX(Lookup!$BI$9:$BI$3000,MATCH($A664,Lookup!$A$9:$A$3000,0)),0)</f>
        <v>0</v>
      </c>
      <c r="K664" s="206">
        <f>IFERROR(INDEX(Lookup!$BH$9:$BH$3000,MATCH($A664,Lookup!$A$9:$A$3000,0)),0)</f>
        <v>0</v>
      </c>
      <c r="L664" s="206">
        <f t="shared" si="31"/>
        <v>0</v>
      </c>
      <c r="O664" s="182">
        <f t="shared" si="32"/>
        <v>1</v>
      </c>
    </row>
    <row r="665" spans="1:15" x14ac:dyDescent="0.2">
      <c r="A665" s="182" t="str">
        <f>+'10'!A26</f>
        <v>23240-A09</v>
      </c>
      <c r="C665" s="182" t="str">
        <f>IFERROR(LEFT(IFERROR(INDEX(Sheet5!$C$2:$C$1300,MATCH($A665,Sheet5!$A$2:$A$1300,0)),"-"),FIND(",",IFERROR(INDEX(Sheet5!$C$2:$C$1300,MATCH($A665,Sheet5!$A$2:$A$1300,0)),"-"),1)-1),IFERROR(INDEX(Sheet5!$C$2:$C$1300,MATCH($A665,Sheet5!$A$2:$A$1300,0)),"-"))</f>
        <v xml:space="preserve">Telephone - Use-11 Franklin St                              </v>
      </c>
      <c r="D665" s="206">
        <f>IFERROR(INDEX(Lookup!$BG$9:$BG$3000,MATCH($A665,Lookup!$A$9:$A$3000,0)),0)</f>
        <v>0</v>
      </c>
      <c r="E665" s="206">
        <f>IFERROR(INDEX(Lookup!$BF$9:$BF$3000,MATCH($A665,Lookup!$A$9:$A$3000,0)),0)</f>
        <v>0</v>
      </c>
      <c r="F665" s="206">
        <f>IFERROR(INDEX(Lookup!$BE$9:$BE$3000,MATCH($A665,Lookup!$A$9:$A$3000,0)),0)</f>
        <v>0</v>
      </c>
      <c r="G665" s="207"/>
      <c r="H665" s="207"/>
      <c r="I665" s="206">
        <f>IFERROR(INDEX(Lookup!$BJ$9:$BJ$3000,MATCH($A665,Lookup!$A$9:$A$3000,0)),0)</f>
        <v>0</v>
      </c>
      <c r="J665" s="206">
        <f>IFERROR(INDEX(Lookup!$BI$9:$BI$3000,MATCH($A665,Lookup!$A$9:$A$3000,0)),0)</f>
        <v>0</v>
      </c>
      <c r="K665" s="206">
        <f>IFERROR(INDEX(Lookup!$BH$9:$BH$3000,MATCH($A665,Lookup!$A$9:$A$3000,0)),0)</f>
        <v>0</v>
      </c>
      <c r="L665" s="206">
        <f t="shared" si="31"/>
        <v>0</v>
      </c>
      <c r="O665" s="182">
        <f t="shared" si="32"/>
        <v>1</v>
      </c>
    </row>
    <row r="666" spans="1:15" x14ac:dyDescent="0.2">
      <c r="A666" s="182" t="str">
        <f>+'10'!A27</f>
        <v>23240-A10</v>
      </c>
      <c r="C666" s="182" t="str">
        <f>IFERROR(LEFT(IFERROR(INDEX(Sheet5!$C$2:$C$1300,MATCH($A666,Sheet5!$A$2:$A$1300,0)),"-"),FIND(",",IFERROR(INDEX(Sheet5!$C$2:$C$1300,MATCH($A666,Sheet5!$A$2:$A$1300,0)),"-"),1)-1),IFERROR(INDEX(Sheet5!$C$2:$C$1300,MATCH($A666,Sheet5!$A$2:$A$1300,0)),"-"))</f>
        <v xml:space="preserve">Telephone - Use-15 Franklin St                              </v>
      </c>
      <c r="D666" s="206">
        <f>IFERROR(INDEX(Lookup!$BG$9:$BG$3000,MATCH($A666,Lookup!$A$9:$A$3000,0)),0)</f>
        <v>0</v>
      </c>
      <c r="E666" s="206">
        <f>IFERROR(INDEX(Lookup!$BF$9:$BF$3000,MATCH($A666,Lookup!$A$9:$A$3000,0)),0)</f>
        <v>0</v>
      </c>
      <c r="F666" s="206">
        <f>IFERROR(INDEX(Lookup!$BE$9:$BE$3000,MATCH($A666,Lookup!$A$9:$A$3000,0)),0)</f>
        <v>0</v>
      </c>
      <c r="G666" s="207"/>
      <c r="H666" s="207"/>
      <c r="I666" s="206">
        <f>IFERROR(INDEX(Lookup!$BJ$9:$BJ$3000,MATCH($A666,Lookup!$A$9:$A$3000,0)),0)</f>
        <v>0</v>
      </c>
      <c r="J666" s="206">
        <f>IFERROR(INDEX(Lookup!$BI$9:$BI$3000,MATCH($A666,Lookup!$A$9:$A$3000,0)),0)</f>
        <v>0</v>
      </c>
      <c r="K666" s="206">
        <f>IFERROR(INDEX(Lookup!$BH$9:$BH$3000,MATCH($A666,Lookup!$A$9:$A$3000,0)),0)</f>
        <v>0</v>
      </c>
      <c r="L666" s="206">
        <f t="shared" si="31"/>
        <v>0</v>
      </c>
      <c r="O666" s="182">
        <f t="shared" si="32"/>
        <v>1</v>
      </c>
    </row>
    <row r="667" spans="1:15" x14ac:dyDescent="0.2">
      <c r="A667" s="182" t="str">
        <f>+'10'!A28</f>
        <v>23240-A11</v>
      </c>
      <c r="C667" s="182" t="str">
        <f>IFERROR(LEFT(IFERROR(INDEX(Sheet5!$C$2:$C$1300,MATCH($A667,Sheet5!$A$2:$A$1300,0)),"-"),FIND(",",IFERROR(INDEX(Sheet5!$C$2:$C$1300,MATCH($A667,Sheet5!$A$2:$A$1300,0)),"-"),1)-1),IFERROR(INDEX(Sheet5!$C$2:$C$1300,MATCH($A667,Sheet5!$A$2:$A$1300,0)),"-"))</f>
        <v xml:space="preserve">Telephone - Use-25 Hutt St                                  </v>
      </c>
      <c r="D667" s="206">
        <f>IFERROR(INDEX(Lookup!$BG$9:$BG$3000,MATCH($A667,Lookup!$A$9:$A$3000,0)),0)</f>
        <v>51.41</v>
      </c>
      <c r="E667" s="206">
        <f>IFERROR(INDEX(Lookup!$BF$9:$BF$3000,MATCH($A667,Lookup!$A$9:$A$3000,0)),0)</f>
        <v>109.76</v>
      </c>
      <c r="F667" s="206">
        <f>IFERROR(INDEX(Lookup!$BE$9:$BE$3000,MATCH($A667,Lookup!$A$9:$A$3000,0)),0)</f>
        <v>132.69999999999999</v>
      </c>
      <c r="G667" s="207"/>
      <c r="H667" s="207"/>
      <c r="I667" s="206">
        <f>IFERROR(INDEX(Lookup!$BJ$9:$BJ$3000,MATCH($A667,Lookup!$A$9:$A$3000,0)),0)</f>
        <v>547.67999999999995</v>
      </c>
      <c r="J667" s="206">
        <f>IFERROR(INDEX(Lookup!$BI$9:$BI$3000,MATCH($A667,Lookup!$A$9:$A$3000,0)),0)</f>
        <v>1317.3300000000002</v>
      </c>
      <c r="K667" s="206">
        <f>IFERROR(INDEX(Lookup!$BH$9:$BH$3000,MATCH($A667,Lookup!$A$9:$A$3000,0)),0)</f>
        <v>1838.9399999999998</v>
      </c>
      <c r="L667" s="206">
        <f t="shared" si="31"/>
        <v>521.60999999999967</v>
      </c>
      <c r="O667" s="182">
        <f t="shared" si="32"/>
        <v>1</v>
      </c>
    </row>
    <row r="668" spans="1:15" x14ac:dyDescent="0.2">
      <c r="A668" s="182" t="str">
        <f>+'10'!A29</f>
        <v>23240-A12</v>
      </c>
      <c r="C668" s="182" t="str">
        <f>IFERROR(LEFT(IFERROR(INDEX(Sheet5!$C$2:$C$1300,MATCH($A668,Sheet5!$A$2:$A$1300,0)),"-"),FIND(",",IFERROR(INDEX(Sheet5!$C$2:$C$1300,MATCH($A668,Sheet5!$A$2:$A$1300,0)),"-"),1)-1),IFERROR(INDEX(Sheet5!$C$2:$C$1300,MATCH($A668,Sheet5!$A$2:$A$1300,0)),"-"))</f>
        <v xml:space="preserve">Telephone - Use-A27 188 Carrington                          </v>
      </c>
      <c r="D668" s="206">
        <f>IFERROR(INDEX(Lookup!$BG$9:$BG$3000,MATCH($A668,Lookup!$A$9:$A$3000,0)),0)</f>
        <v>0</v>
      </c>
      <c r="E668" s="206">
        <f>IFERROR(INDEX(Lookup!$BF$9:$BF$3000,MATCH($A668,Lookup!$A$9:$A$3000,0)),0)</f>
        <v>0</v>
      </c>
      <c r="F668" s="206">
        <f>IFERROR(INDEX(Lookup!$BE$9:$BE$3000,MATCH($A668,Lookup!$A$9:$A$3000,0)),0)</f>
        <v>0</v>
      </c>
      <c r="G668" s="207"/>
      <c r="H668" s="207"/>
      <c r="I668" s="206">
        <f>IFERROR(INDEX(Lookup!$BJ$9:$BJ$3000,MATCH($A668,Lookup!$A$9:$A$3000,0)),0)</f>
        <v>0</v>
      </c>
      <c r="J668" s="206">
        <f>IFERROR(INDEX(Lookup!$BI$9:$BI$3000,MATCH($A668,Lookup!$A$9:$A$3000,0)),0)</f>
        <v>0</v>
      </c>
      <c r="K668" s="206">
        <f>IFERROR(INDEX(Lookup!$BH$9:$BH$3000,MATCH($A668,Lookup!$A$9:$A$3000,0)),0)</f>
        <v>0</v>
      </c>
      <c r="L668" s="206">
        <f t="shared" si="31"/>
        <v>0</v>
      </c>
      <c r="O668" s="182">
        <f t="shared" si="32"/>
        <v>1</v>
      </c>
    </row>
    <row r="669" spans="1:15" x14ac:dyDescent="0.2">
      <c r="A669" s="182" t="str">
        <f>+'10'!A30</f>
        <v>23240-A13</v>
      </c>
      <c r="C669" s="182" t="str">
        <f>IFERROR(LEFT(IFERROR(INDEX(Sheet5!$C$2:$C$1300,MATCH($A669,Sheet5!$A$2:$A$1300,0)),"-"),FIND(",",IFERROR(INDEX(Sheet5!$C$2:$C$1300,MATCH($A669,Sheet5!$A$2:$A$1300,0)),"-"),1)-1),IFERROR(INDEX(Sheet5!$C$2:$C$1300,MATCH($A669,Sheet5!$A$2:$A$1300,0)),"-"))</f>
        <v xml:space="preserve">Telephone - Use-B25 188 Carrington                          </v>
      </c>
      <c r="D669" s="206">
        <f>IFERROR(INDEX(Lookup!$BG$9:$BG$3000,MATCH($A669,Lookup!$A$9:$A$3000,0)),0)</f>
        <v>0</v>
      </c>
      <c r="E669" s="206">
        <f>IFERROR(INDEX(Lookup!$BF$9:$BF$3000,MATCH($A669,Lookup!$A$9:$A$3000,0)),0)</f>
        <v>0</v>
      </c>
      <c r="F669" s="206">
        <f>IFERROR(INDEX(Lookup!$BE$9:$BE$3000,MATCH($A669,Lookup!$A$9:$A$3000,0)),0)</f>
        <v>0</v>
      </c>
      <c r="G669" s="207"/>
      <c r="H669" s="207"/>
      <c r="I669" s="206">
        <f>IFERROR(INDEX(Lookup!$BJ$9:$BJ$3000,MATCH($A669,Lookup!$A$9:$A$3000,0)),0)</f>
        <v>0</v>
      </c>
      <c r="J669" s="206">
        <f>IFERROR(INDEX(Lookup!$BI$9:$BI$3000,MATCH($A669,Lookup!$A$9:$A$3000,0)),0)</f>
        <v>0</v>
      </c>
      <c r="K669" s="206">
        <f>IFERROR(INDEX(Lookup!$BH$9:$BH$3000,MATCH($A669,Lookup!$A$9:$A$3000,0)),0)</f>
        <v>0</v>
      </c>
      <c r="L669" s="206">
        <f t="shared" si="31"/>
        <v>0</v>
      </c>
      <c r="O669" s="182">
        <f t="shared" si="32"/>
        <v>1</v>
      </c>
    </row>
    <row r="670" spans="1:15" x14ac:dyDescent="0.2">
      <c r="A670" s="182" t="str">
        <f>+'10'!A31</f>
        <v>23240-A14</v>
      </c>
      <c r="C670" s="182" t="str">
        <f>IFERROR(LEFT(IFERROR(INDEX(Sheet5!$C$2:$C$1300,MATCH($A670,Sheet5!$A$2:$A$1300,0)),"-"),FIND(",",IFERROR(INDEX(Sheet5!$C$2:$C$1300,MATCH($A670,Sheet5!$A$2:$A$1300,0)),"-"),1)-1),IFERROR(INDEX(Sheet5!$C$2:$C$1300,MATCH($A670,Sheet5!$A$2:$A$1300,0)),"-"))</f>
        <v xml:space="preserve">Telephone - Use-120 Queen Road                              </v>
      </c>
      <c r="D670" s="206">
        <f>IFERROR(INDEX(Lookup!$BG$9:$BG$3000,MATCH($A670,Lookup!$A$9:$A$3000,0)),0)</f>
        <v>0</v>
      </c>
      <c r="E670" s="206">
        <f>IFERROR(INDEX(Lookup!$BF$9:$BF$3000,MATCH($A670,Lookup!$A$9:$A$3000,0)),0)</f>
        <v>0</v>
      </c>
      <c r="F670" s="206">
        <f>IFERROR(INDEX(Lookup!$BE$9:$BE$3000,MATCH($A670,Lookup!$A$9:$A$3000,0)),0)</f>
        <v>0</v>
      </c>
      <c r="G670" s="207"/>
      <c r="H670" s="207"/>
      <c r="I670" s="206">
        <f>IFERROR(INDEX(Lookup!$BJ$9:$BJ$3000,MATCH($A670,Lookup!$A$9:$A$3000,0)),0)</f>
        <v>0</v>
      </c>
      <c r="J670" s="206">
        <f>IFERROR(INDEX(Lookup!$BI$9:$BI$3000,MATCH($A670,Lookup!$A$9:$A$3000,0)),0)</f>
        <v>0</v>
      </c>
      <c r="K670" s="206">
        <f>IFERROR(INDEX(Lookup!$BH$9:$BH$3000,MATCH($A670,Lookup!$A$9:$A$3000,0)),0)</f>
        <v>0</v>
      </c>
      <c r="L670" s="206">
        <f t="shared" si="31"/>
        <v>0</v>
      </c>
      <c r="O670" s="182">
        <f t="shared" si="32"/>
        <v>1</v>
      </c>
    </row>
    <row r="671" spans="1:15" x14ac:dyDescent="0.2">
      <c r="A671" s="182" t="str">
        <f>+'10'!A32</f>
        <v>23240-A15</v>
      </c>
      <c r="C671" s="182" t="str">
        <f>IFERROR(LEFT(IFERROR(INDEX(Sheet5!$C$2:$C$1300,MATCH($A671,Sheet5!$A$2:$A$1300,0)),"-"),FIND(",",IFERROR(INDEX(Sheet5!$C$2:$C$1300,MATCH($A671,Sheet5!$A$2:$A$1300,0)),"-"),1)-1),IFERROR(INDEX(Sheet5!$C$2:$C$1300,MATCH($A671,Sheet5!$A$2:$A$1300,0)),"-"))</f>
        <v xml:space="preserve">Telephone - Use-236 Queen Road                              </v>
      </c>
      <c r="D671" s="206">
        <f>IFERROR(INDEX(Lookup!$BG$9:$BG$3000,MATCH($A671,Lookup!$A$9:$A$3000,0)),0)</f>
        <v>0</v>
      </c>
      <c r="E671" s="206">
        <f>IFERROR(INDEX(Lookup!$BF$9:$BF$3000,MATCH($A671,Lookup!$A$9:$A$3000,0)),0)</f>
        <v>0</v>
      </c>
      <c r="F671" s="206">
        <f>IFERROR(INDEX(Lookup!$BE$9:$BE$3000,MATCH($A671,Lookup!$A$9:$A$3000,0)),0)</f>
        <v>0</v>
      </c>
      <c r="G671" s="207"/>
      <c r="H671" s="207"/>
      <c r="I671" s="206">
        <f>IFERROR(INDEX(Lookup!$BJ$9:$BJ$3000,MATCH($A671,Lookup!$A$9:$A$3000,0)),0)</f>
        <v>0</v>
      </c>
      <c r="J671" s="206">
        <f>IFERROR(INDEX(Lookup!$BI$9:$BI$3000,MATCH($A671,Lookup!$A$9:$A$3000,0)),0)</f>
        <v>0</v>
      </c>
      <c r="K671" s="206">
        <f>IFERROR(INDEX(Lookup!$BH$9:$BH$3000,MATCH($A671,Lookup!$A$9:$A$3000,0)),0)</f>
        <v>0</v>
      </c>
      <c r="L671" s="206">
        <f t="shared" si="31"/>
        <v>0</v>
      </c>
      <c r="O671" s="182">
        <f t="shared" si="32"/>
        <v>1</v>
      </c>
    </row>
    <row r="672" spans="1:15" x14ac:dyDescent="0.2">
      <c r="A672" s="182" t="str">
        <f>+'10'!A33</f>
        <v>23240-A16</v>
      </c>
      <c r="C672" s="182" t="str">
        <f>IFERROR(LEFT(IFERROR(INDEX(Sheet5!$C$2:$C$1300,MATCH($A672,Sheet5!$A$2:$A$1300,0)),"-"),FIND(",",IFERROR(INDEX(Sheet5!$C$2:$C$1300,MATCH($A672,Sheet5!$A$2:$A$1300,0)),"-"),1)-1),IFERROR(INDEX(Sheet5!$C$2:$C$1300,MATCH($A672,Sheet5!$A$2:$A$1300,0)),"-"))</f>
        <v xml:space="preserve">Telephone - Use-534 Queen Road                              </v>
      </c>
      <c r="D672" s="206">
        <f>IFERROR(INDEX(Lookup!$BG$9:$BG$3000,MATCH($A672,Lookup!$A$9:$A$3000,0)),0)</f>
        <v>0</v>
      </c>
      <c r="E672" s="206">
        <f>IFERROR(INDEX(Lookup!$BF$9:$BF$3000,MATCH($A672,Lookup!$A$9:$A$3000,0)),0)</f>
        <v>0</v>
      </c>
      <c r="F672" s="206">
        <f>IFERROR(INDEX(Lookup!$BE$9:$BE$3000,MATCH($A672,Lookup!$A$9:$A$3000,0)),0)</f>
        <v>0</v>
      </c>
      <c r="G672" s="207"/>
      <c r="H672" s="207"/>
      <c r="I672" s="206">
        <f>IFERROR(INDEX(Lookup!$BJ$9:$BJ$3000,MATCH($A672,Lookup!$A$9:$A$3000,0)),0)</f>
        <v>0</v>
      </c>
      <c r="J672" s="206">
        <f>IFERROR(INDEX(Lookup!$BI$9:$BI$3000,MATCH($A672,Lookup!$A$9:$A$3000,0)),0)</f>
        <v>0</v>
      </c>
      <c r="K672" s="206">
        <f>IFERROR(INDEX(Lookup!$BH$9:$BH$3000,MATCH($A672,Lookup!$A$9:$A$3000,0)),0)</f>
        <v>0</v>
      </c>
      <c r="L672" s="206">
        <f t="shared" si="31"/>
        <v>0</v>
      </c>
      <c r="O672" s="182">
        <f t="shared" si="32"/>
        <v>1</v>
      </c>
    </row>
    <row r="673" spans="1:15" x14ac:dyDescent="0.2">
      <c r="A673" s="182" t="str">
        <f>+'10'!A34</f>
        <v>23260-A01</v>
      </c>
      <c r="C673" s="182" t="str">
        <f>IFERROR(LEFT(IFERROR(INDEX(Sheet5!$C$2:$C$1300,MATCH($A673,Sheet5!$A$2:$A$1300,0)),"-"),FIND(",",IFERROR(INDEX(Sheet5!$C$2:$C$1300,MATCH($A673,Sheet5!$A$2:$A$1300,0)),"-"),1)-1),IFERROR(INDEX(Sheet5!$C$2:$C$1300,MATCH($A673,Sheet5!$A$2:$A$1300,0)),"-"))</f>
        <v>Telephone - Fire</v>
      </c>
      <c r="D673" s="206">
        <f>IFERROR(INDEX(Lookup!$BG$9:$BG$3000,MATCH($A673,Lookup!$A$9:$A$3000,0)),0)</f>
        <v>157.24</v>
      </c>
      <c r="E673" s="206">
        <f>IFERROR(INDEX(Lookup!$BF$9:$BF$3000,MATCH($A673,Lookup!$A$9:$A$3000,0)),0)</f>
        <v>156.94</v>
      </c>
      <c r="F673" s="206">
        <f>IFERROR(INDEX(Lookup!$BE$9:$BE$3000,MATCH($A673,Lookup!$A$9:$A$3000,0)),0)</f>
        <v>152.33000000000001</v>
      </c>
      <c r="G673" s="207"/>
      <c r="H673" s="207"/>
      <c r="I673" s="206">
        <f>IFERROR(INDEX(Lookup!$BJ$9:$BJ$3000,MATCH($A673,Lookup!$A$9:$A$3000,0)),0)</f>
        <v>1817.6300000000003</v>
      </c>
      <c r="J673" s="206">
        <f>IFERROR(INDEX(Lookup!$BI$9:$BI$3000,MATCH($A673,Lookup!$A$9:$A$3000,0)),0)</f>
        <v>1878.1500000000003</v>
      </c>
      <c r="K673" s="206">
        <f>IFERROR(INDEX(Lookup!$BH$9:$BH$3000,MATCH($A673,Lookup!$A$9:$A$3000,0)),0)</f>
        <v>1835.09</v>
      </c>
      <c r="L673" s="206">
        <f t="shared" si="31"/>
        <v>-43.0600000000004</v>
      </c>
      <c r="O673" s="182">
        <f t="shared" ref="O673:O702" si="33">+IF(A673&gt;0,1,0)</f>
        <v>1</v>
      </c>
    </row>
    <row r="674" spans="1:15" x14ac:dyDescent="0.2">
      <c r="A674" s="182" t="str">
        <f>+'10'!A35</f>
        <v>23260-A02</v>
      </c>
      <c r="C674" s="182" t="str">
        <f>IFERROR(LEFT(IFERROR(INDEX(Sheet5!$C$2:$C$1300,MATCH($A674,Sheet5!$A$2:$A$1300,0)),"-"),FIND(",",IFERROR(INDEX(Sheet5!$C$2:$C$1300,MATCH($A674,Sheet5!$A$2:$A$1300,0)),"-"),1)-1),IFERROR(INDEX(Sheet5!$C$2:$C$1300,MATCH($A674,Sheet5!$A$2:$A$1300,0)),"-"))</f>
        <v>Telephone - Fire</v>
      </c>
      <c r="D674" s="206">
        <f>IFERROR(INDEX(Lookup!$BG$9:$BG$3000,MATCH($A674,Lookup!$A$9:$A$3000,0)),0)</f>
        <v>58.53</v>
      </c>
      <c r="E674" s="206">
        <f>IFERROR(INDEX(Lookup!$BF$9:$BF$3000,MATCH($A674,Lookup!$A$9:$A$3000,0)),0)</f>
        <v>48.96</v>
      </c>
      <c r="F674" s="206">
        <f>IFERROR(INDEX(Lookup!$BE$9:$BE$3000,MATCH($A674,Lookup!$A$9:$A$3000,0)),0)</f>
        <v>46.49</v>
      </c>
      <c r="G674" s="207"/>
      <c r="H674" s="207"/>
      <c r="I674" s="206">
        <f>IFERROR(INDEX(Lookup!$BJ$9:$BJ$3000,MATCH($A674,Lookup!$A$9:$A$3000,0)),0)</f>
        <v>559.71999999999991</v>
      </c>
      <c r="J674" s="206">
        <f>IFERROR(INDEX(Lookup!$BI$9:$BI$3000,MATCH($A674,Lookup!$A$9:$A$3000,0)),0)</f>
        <v>583.63</v>
      </c>
      <c r="K674" s="206">
        <f>IFERROR(INDEX(Lookup!$BH$9:$BH$3000,MATCH($A674,Lookup!$A$9:$A$3000,0)),0)</f>
        <v>561.48</v>
      </c>
      <c r="L674" s="206">
        <f t="shared" si="31"/>
        <v>-22.149999999999977</v>
      </c>
      <c r="O674" s="182">
        <f t="shared" si="33"/>
        <v>1</v>
      </c>
    </row>
    <row r="675" spans="1:15" x14ac:dyDescent="0.2">
      <c r="A675" s="182" t="str">
        <f>+'10'!A36</f>
        <v>23260-A03</v>
      </c>
      <c r="C675" s="182" t="str">
        <f>IFERROR(LEFT(IFERROR(INDEX(Sheet5!$C$2:$C$1300,MATCH($A675,Sheet5!$A$2:$A$1300,0)),"-"),FIND(",",IFERROR(INDEX(Sheet5!$C$2:$C$1300,MATCH($A675,Sheet5!$A$2:$A$1300,0)),"-"),1)-1),IFERROR(INDEX(Sheet5!$C$2:$C$1300,MATCH($A675,Sheet5!$A$2:$A$1300,0)),"-"))</f>
        <v>Telephone - Fire</v>
      </c>
      <c r="D675" s="206">
        <f>IFERROR(INDEX(Lookup!$BG$9:$BG$3000,MATCH($A675,Lookup!$A$9:$A$3000,0)),0)</f>
        <v>428.44</v>
      </c>
      <c r="E675" s="206">
        <f>IFERROR(INDEX(Lookup!$BF$9:$BF$3000,MATCH($A675,Lookup!$A$9:$A$3000,0)),0)</f>
        <v>273.69</v>
      </c>
      <c r="F675" s="206">
        <f>IFERROR(INDEX(Lookup!$BE$9:$BE$3000,MATCH($A675,Lookup!$A$9:$A$3000,0)),0)</f>
        <v>238.55</v>
      </c>
      <c r="G675" s="207"/>
      <c r="H675" s="207"/>
      <c r="I675" s="206">
        <f>IFERROR(INDEX(Lookup!$BJ$9:$BJ$3000,MATCH($A675,Lookup!$A$9:$A$3000,0)),0)</f>
        <v>3386</v>
      </c>
      <c r="J675" s="206">
        <f>IFERROR(INDEX(Lookup!$BI$9:$BI$3000,MATCH($A675,Lookup!$A$9:$A$3000,0)),0)</f>
        <v>3225.5000000000005</v>
      </c>
      <c r="K675" s="206">
        <f>IFERROR(INDEX(Lookup!$BH$9:$BH$3000,MATCH($A675,Lookup!$A$9:$A$3000,0)),0)</f>
        <v>2905.8900000000003</v>
      </c>
      <c r="L675" s="206">
        <f t="shared" si="31"/>
        <v>-319.61000000000013</v>
      </c>
      <c r="O675" s="182">
        <f t="shared" si="33"/>
        <v>1</v>
      </c>
    </row>
    <row r="676" spans="1:15" x14ac:dyDescent="0.2">
      <c r="A676" s="182" t="str">
        <f>+'10'!A37</f>
        <v>23260-A04</v>
      </c>
      <c r="C676" s="182" t="str">
        <f>IFERROR(LEFT(IFERROR(INDEX(Sheet5!$C$2:$C$1300,MATCH($A676,Sheet5!$A$2:$A$1300,0)),"-"),FIND(",",IFERROR(INDEX(Sheet5!$C$2:$C$1300,MATCH($A676,Sheet5!$A$2:$A$1300,0)),"-"),1)-1),IFERROR(INDEX(Sheet5!$C$2:$C$1300,MATCH($A676,Sheet5!$A$2:$A$1300,0)),"-"))</f>
        <v>Telephone - Fire</v>
      </c>
      <c r="D676" s="206">
        <f>IFERROR(INDEX(Lookup!$BG$9:$BG$3000,MATCH($A676,Lookup!$A$9:$A$3000,0)),0)</f>
        <v>0</v>
      </c>
      <c r="E676" s="206">
        <f>IFERROR(INDEX(Lookup!$BF$9:$BF$3000,MATCH($A676,Lookup!$A$9:$A$3000,0)),0)</f>
        <v>0</v>
      </c>
      <c r="F676" s="206">
        <f>IFERROR(INDEX(Lookup!$BE$9:$BE$3000,MATCH($A676,Lookup!$A$9:$A$3000,0)),0)</f>
        <v>0</v>
      </c>
      <c r="G676" s="207"/>
      <c r="H676" s="207"/>
      <c r="I676" s="206">
        <f>IFERROR(INDEX(Lookup!$BJ$9:$BJ$3000,MATCH($A676,Lookup!$A$9:$A$3000,0)),0)</f>
        <v>0</v>
      </c>
      <c r="J676" s="206">
        <f>IFERROR(INDEX(Lookup!$BI$9:$BI$3000,MATCH($A676,Lookup!$A$9:$A$3000,0)),0)</f>
        <v>0</v>
      </c>
      <c r="K676" s="206">
        <f>IFERROR(INDEX(Lookup!$BH$9:$BH$3000,MATCH($A676,Lookup!$A$9:$A$3000,0)),0)</f>
        <v>0</v>
      </c>
      <c r="L676" s="206">
        <f t="shared" si="31"/>
        <v>0</v>
      </c>
      <c r="O676" s="182">
        <f t="shared" si="33"/>
        <v>1</v>
      </c>
    </row>
    <row r="677" spans="1:15" x14ac:dyDescent="0.2">
      <c r="A677" s="182" t="str">
        <f>+'10'!A38</f>
        <v>23260-A05</v>
      </c>
      <c r="C677" s="182" t="str">
        <f>IFERROR(LEFT(IFERROR(INDEX(Sheet5!$C$2:$C$1300,MATCH($A677,Sheet5!$A$2:$A$1300,0)),"-"),FIND(",",IFERROR(INDEX(Sheet5!$C$2:$C$1300,MATCH($A677,Sheet5!$A$2:$A$1300,0)),"-"),1)-1),IFERROR(INDEX(Sheet5!$C$2:$C$1300,MATCH($A677,Sheet5!$A$2:$A$1300,0)),"-"))</f>
        <v>Telephone - Fire</v>
      </c>
      <c r="D677" s="206">
        <f>IFERROR(INDEX(Lookup!$BG$9:$BG$3000,MATCH($A677,Lookup!$A$9:$A$3000,0)),0)</f>
        <v>0</v>
      </c>
      <c r="E677" s="206">
        <f>IFERROR(INDEX(Lookup!$BF$9:$BF$3000,MATCH($A677,Lookup!$A$9:$A$3000,0)),0)</f>
        <v>0</v>
      </c>
      <c r="F677" s="206">
        <f>IFERROR(INDEX(Lookup!$BE$9:$BE$3000,MATCH($A677,Lookup!$A$9:$A$3000,0)),0)</f>
        <v>0</v>
      </c>
      <c r="G677" s="207"/>
      <c r="H677" s="207"/>
      <c r="I677" s="206">
        <f>IFERROR(INDEX(Lookup!$BJ$9:$BJ$3000,MATCH($A677,Lookup!$A$9:$A$3000,0)),0)</f>
        <v>0</v>
      </c>
      <c r="J677" s="206">
        <f>IFERROR(INDEX(Lookup!$BI$9:$BI$3000,MATCH($A677,Lookup!$A$9:$A$3000,0)),0)</f>
        <v>0</v>
      </c>
      <c r="K677" s="206">
        <f>IFERROR(INDEX(Lookup!$BH$9:$BH$3000,MATCH($A677,Lookup!$A$9:$A$3000,0)),0)</f>
        <v>0</v>
      </c>
      <c r="L677" s="206">
        <f t="shared" si="31"/>
        <v>0</v>
      </c>
      <c r="O677" s="182">
        <f t="shared" si="33"/>
        <v>1</v>
      </c>
    </row>
    <row r="678" spans="1:15" x14ac:dyDescent="0.2">
      <c r="A678" s="182" t="str">
        <f>+'10'!A39</f>
        <v>23260-A06</v>
      </c>
      <c r="C678" s="182" t="str">
        <f>IFERROR(LEFT(IFERROR(INDEX(Sheet5!$C$2:$C$1300,MATCH($A678,Sheet5!$A$2:$A$1300,0)),"-"),FIND(",",IFERROR(INDEX(Sheet5!$C$2:$C$1300,MATCH($A678,Sheet5!$A$2:$A$1300,0)),"-"),1)-1),IFERROR(INDEX(Sheet5!$C$2:$C$1300,MATCH($A678,Sheet5!$A$2:$A$1300,0)),"-"))</f>
        <v>Telephone - Fire</v>
      </c>
      <c r="D678" s="206">
        <f>IFERROR(INDEX(Lookup!$BG$9:$BG$3000,MATCH($A678,Lookup!$A$9:$A$3000,0)),0)</f>
        <v>322.62</v>
      </c>
      <c r="E678" s="206">
        <f>IFERROR(INDEX(Lookup!$BF$9:$BF$3000,MATCH($A678,Lookup!$A$9:$A$3000,0)),0)</f>
        <v>274.18</v>
      </c>
      <c r="F678" s="206">
        <f>IFERROR(INDEX(Lookup!$BE$9:$BE$3000,MATCH($A678,Lookup!$A$9:$A$3000,0)),0)</f>
        <v>238.55</v>
      </c>
      <c r="G678" s="207"/>
      <c r="H678" s="207"/>
      <c r="I678" s="206">
        <f>IFERROR(INDEX(Lookup!$BJ$9:$BJ$3000,MATCH($A678,Lookup!$A$9:$A$3000,0)),0)</f>
        <v>3386.0099999999998</v>
      </c>
      <c r="J678" s="206">
        <f>IFERROR(INDEX(Lookup!$BI$9:$BI$3000,MATCH($A678,Lookup!$A$9:$A$3000,0)),0)</f>
        <v>3230.8899999999994</v>
      </c>
      <c r="K678" s="206">
        <f>IFERROR(INDEX(Lookup!$BH$9:$BH$3000,MATCH($A678,Lookup!$A$9:$A$3000,0)),0)</f>
        <v>2911.6100000000006</v>
      </c>
      <c r="L678" s="206">
        <f t="shared" si="31"/>
        <v>-319.27999999999884</v>
      </c>
      <c r="O678" s="182">
        <f t="shared" si="33"/>
        <v>1</v>
      </c>
    </row>
    <row r="679" spans="1:15" x14ac:dyDescent="0.2">
      <c r="A679" s="182" t="str">
        <f>+'10'!A40</f>
        <v>23260-A07</v>
      </c>
      <c r="C679" s="182" t="str">
        <f>IFERROR(LEFT(IFERROR(INDEX(Sheet5!$C$2:$C$1300,MATCH($A679,Sheet5!$A$2:$A$1300,0)),"-"),FIND(",",IFERROR(INDEX(Sheet5!$C$2:$C$1300,MATCH($A679,Sheet5!$A$2:$A$1300,0)),"-"),1)-1),IFERROR(INDEX(Sheet5!$C$2:$C$1300,MATCH($A679,Sheet5!$A$2:$A$1300,0)),"-"))</f>
        <v>Telephone - Fire</v>
      </c>
      <c r="D679" s="206">
        <f>IFERROR(INDEX(Lookup!$BG$9:$BG$3000,MATCH($A679,Lookup!$A$9:$A$3000,0)),0)</f>
        <v>322.62</v>
      </c>
      <c r="E679" s="206">
        <f>IFERROR(INDEX(Lookup!$BF$9:$BF$3000,MATCH($A679,Lookup!$A$9:$A$3000,0)),0)</f>
        <v>274.51</v>
      </c>
      <c r="F679" s="206">
        <f>IFERROR(INDEX(Lookup!$BE$9:$BE$3000,MATCH($A679,Lookup!$A$9:$A$3000,0)),0)</f>
        <v>238.55</v>
      </c>
      <c r="G679" s="207"/>
      <c r="H679" s="207"/>
      <c r="I679" s="206">
        <f>IFERROR(INDEX(Lookup!$BJ$9:$BJ$3000,MATCH($A679,Lookup!$A$9:$A$3000,0)),0)</f>
        <v>3389.86</v>
      </c>
      <c r="J679" s="206">
        <f>IFERROR(INDEX(Lookup!$BI$9:$BI$3000,MATCH($A679,Lookup!$A$9:$A$3000,0)),0)</f>
        <v>3234.5200000000004</v>
      </c>
      <c r="K679" s="206">
        <f>IFERROR(INDEX(Lookup!$BH$9:$BH$3000,MATCH($A679,Lookup!$A$9:$A$3000,0)),0)</f>
        <v>2911.6100000000006</v>
      </c>
      <c r="L679" s="206">
        <f t="shared" si="31"/>
        <v>-322.90999999999985</v>
      </c>
      <c r="O679" s="182">
        <f t="shared" si="33"/>
        <v>1</v>
      </c>
    </row>
    <row r="680" spans="1:15" x14ac:dyDescent="0.2">
      <c r="A680" s="182" t="str">
        <f>+'10'!A41</f>
        <v>23260-A08</v>
      </c>
      <c r="C680" s="182" t="str">
        <f>IFERROR(LEFT(IFERROR(INDEX(Sheet5!$C$2:$C$1300,MATCH($A680,Sheet5!$A$2:$A$1300,0)),"-"),FIND(",",IFERROR(INDEX(Sheet5!$C$2:$C$1300,MATCH($A680,Sheet5!$A$2:$A$1300,0)),"-"),1)-1),IFERROR(INDEX(Sheet5!$C$2:$C$1300,MATCH($A680,Sheet5!$A$2:$A$1300,0)),"-"))</f>
        <v>Telephone - Fire</v>
      </c>
      <c r="D680" s="206">
        <f>IFERROR(INDEX(Lookup!$BG$9:$BG$3000,MATCH($A680,Lookup!$A$9:$A$3000,0)),0)</f>
        <v>0</v>
      </c>
      <c r="E680" s="206">
        <f>IFERROR(INDEX(Lookup!$BF$9:$BF$3000,MATCH($A680,Lookup!$A$9:$A$3000,0)),0)</f>
        <v>0</v>
      </c>
      <c r="F680" s="206">
        <f>IFERROR(INDEX(Lookup!$BE$9:$BE$3000,MATCH($A680,Lookup!$A$9:$A$3000,0)),0)</f>
        <v>0</v>
      </c>
      <c r="G680" s="207"/>
      <c r="H680" s="207"/>
      <c r="I680" s="206">
        <f>IFERROR(INDEX(Lookup!$BJ$9:$BJ$3000,MATCH($A680,Lookup!$A$9:$A$3000,0)),0)</f>
        <v>0</v>
      </c>
      <c r="J680" s="206">
        <f>IFERROR(INDEX(Lookup!$BI$9:$BI$3000,MATCH($A680,Lookup!$A$9:$A$3000,0)),0)</f>
        <v>0</v>
      </c>
      <c r="K680" s="206">
        <f>IFERROR(INDEX(Lookup!$BH$9:$BH$3000,MATCH($A680,Lookup!$A$9:$A$3000,0)),0)</f>
        <v>0</v>
      </c>
      <c r="L680" s="206">
        <f t="shared" si="31"/>
        <v>0</v>
      </c>
      <c r="O680" s="182">
        <f t="shared" si="33"/>
        <v>1</v>
      </c>
    </row>
    <row r="681" spans="1:15" x14ac:dyDescent="0.2">
      <c r="A681" s="182" t="str">
        <f>+'10'!A42</f>
        <v>23260-A09</v>
      </c>
      <c r="C681" s="182" t="str">
        <f>IFERROR(LEFT(IFERROR(INDEX(Sheet5!$C$2:$C$1300,MATCH($A681,Sheet5!$A$2:$A$1300,0)),"-"),FIND(",",IFERROR(INDEX(Sheet5!$C$2:$C$1300,MATCH($A681,Sheet5!$A$2:$A$1300,0)),"-"),1)-1),IFERROR(INDEX(Sheet5!$C$2:$C$1300,MATCH($A681,Sheet5!$A$2:$A$1300,0)),"-"))</f>
        <v>Telephone - Fire</v>
      </c>
      <c r="D681" s="206">
        <f>IFERROR(INDEX(Lookup!$BG$9:$BG$3000,MATCH($A681,Lookup!$A$9:$A$3000,0)),0)</f>
        <v>0</v>
      </c>
      <c r="E681" s="206">
        <f>IFERROR(INDEX(Lookup!$BF$9:$BF$3000,MATCH($A681,Lookup!$A$9:$A$3000,0)),0)</f>
        <v>0</v>
      </c>
      <c r="F681" s="206">
        <f>IFERROR(INDEX(Lookup!$BE$9:$BE$3000,MATCH($A681,Lookup!$A$9:$A$3000,0)),0)</f>
        <v>0</v>
      </c>
      <c r="G681" s="207"/>
      <c r="H681" s="207"/>
      <c r="I681" s="206">
        <f>IFERROR(INDEX(Lookup!$BJ$9:$BJ$3000,MATCH($A681,Lookup!$A$9:$A$3000,0)),0)</f>
        <v>0</v>
      </c>
      <c r="J681" s="206">
        <f>IFERROR(INDEX(Lookup!$BI$9:$BI$3000,MATCH($A681,Lookup!$A$9:$A$3000,0)),0)</f>
        <v>0</v>
      </c>
      <c r="K681" s="206">
        <f>IFERROR(INDEX(Lookup!$BH$9:$BH$3000,MATCH($A681,Lookup!$A$9:$A$3000,0)),0)</f>
        <v>0</v>
      </c>
      <c r="L681" s="206">
        <f t="shared" si="31"/>
        <v>0</v>
      </c>
      <c r="O681" s="182">
        <f t="shared" si="33"/>
        <v>1</v>
      </c>
    </row>
    <row r="682" spans="1:15" x14ac:dyDescent="0.2">
      <c r="A682" s="182" t="str">
        <f>+'10'!A43</f>
        <v>23260-A10</v>
      </c>
      <c r="C682" s="182" t="str">
        <f>IFERROR(LEFT(IFERROR(INDEX(Sheet5!$C$2:$C$1300,MATCH($A682,Sheet5!$A$2:$A$1300,0)),"-"),FIND(",",IFERROR(INDEX(Sheet5!$C$2:$C$1300,MATCH($A682,Sheet5!$A$2:$A$1300,0)),"-"),1)-1),IFERROR(INDEX(Sheet5!$C$2:$C$1300,MATCH($A682,Sheet5!$A$2:$A$1300,0)),"-"))</f>
        <v>Telephone - Fire</v>
      </c>
      <c r="D682" s="206">
        <f>IFERROR(INDEX(Lookup!$BG$9:$BG$3000,MATCH($A682,Lookup!$A$9:$A$3000,0)),0)</f>
        <v>315.47000000000003</v>
      </c>
      <c r="E682" s="206">
        <f>IFERROR(INDEX(Lookup!$BF$9:$BF$3000,MATCH($A682,Lookup!$A$9:$A$3000,0)),0)</f>
        <v>266.07</v>
      </c>
      <c r="F682" s="206">
        <f>IFERROR(INDEX(Lookup!$BE$9:$BE$3000,MATCH($A682,Lookup!$A$9:$A$3000,0)),0)</f>
        <v>238.55</v>
      </c>
      <c r="G682" s="207"/>
      <c r="H682" s="207"/>
      <c r="I682" s="206">
        <f>IFERROR(INDEX(Lookup!$BJ$9:$BJ$3000,MATCH($A682,Lookup!$A$9:$A$3000,0)),0)</f>
        <v>3388.0600000000004</v>
      </c>
      <c r="J682" s="206">
        <f>IFERROR(INDEX(Lookup!$BI$9:$BI$3000,MATCH($A682,Lookup!$A$9:$A$3000,0)),0)</f>
        <v>3141.6800000000007</v>
      </c>
      <c r="K682" s="206">
        <f>IFERROR(INDEX(Lookup!$BH$9:$BH$3000,MATCH($A682,Lookup!$A$9:$A$3000,0)),0)</f>
        <v>2908.0400000000004</v>
      </c>
      <c r="L682" s="206">
        <f t="shared" si="31"/>
        <v>-233.64000000000033</v>
      </c>
      <c r="O682" s="182">
        <f t="shared" si="33"/>
        <v>1</v>
      </c>
    </row>
    <row r="683" spans="1:15" x14ac:dyDescent="0.2">
      <c r="A683" s="182" t="str">
        <f>+'10'!A44</f>
        <v>23260-A14</v>
      </c>
      <c r="C683" s="182" t="str">
        <f>IFERROR(LEFT(IFERROR(INDEX(Sheet5!$C$2:$C$1300,MATCH($A683,Sheet5!$A$2:$A$1300,0)),"-"),FIND(",",IFERROR(INDEX(Sheet5!$C$2:$C$1300,MATCH($A683,Sheet5!$A$2:$A$1300,0)),"-"),1)-1),IFERROR(INDEX(Sheet5!$C$2:$C$1300,MATCH($A683,Sheet5!$A$2:$A$1300,0)),"-"))</f>
        <v>Telephone - Fire</v>
      </c>
      <c r="D683" s="206">
        <f>IFERROR(INDEX(Lookup!$BG$9:$BG$3000,MATCH($A683,Lookup!$A$9:$A$3000,0)),0)</f>
        <v>0</v>
      </c>
      <c r="E683" s="206">
        <f>IFERROR(INDEX(Lookup!$BF$9:$BF$3000,MATCH($A683,Lookup!$A$9:$A$3000,0)),0)</f>
        <v>0</v>
      </c>
      <c r="F683" s="206">
        <f>IFERROR(INDEX(Lookup!$BE$9:$BE$3000,MATCH($A683,Lookup!$A$9:$A$3000,0)),0)</f>
        <v>0</v>
      </c>
      <c r="G683" s="207"/>
      <c r="H683" s="207"/>
      <c r="I683" s="206">
        <f>IFERROR(INDEX(Lookup!$BJ$9:$BJ$3000,MATCH($A683,Lookup!$A$9:$A$3000,0)),0)</f>
        <v>0</v>
      </c>
      <c r="J683" s="206">
        <f>IFERROR(INDEX(Lookup!$BI$9:$BI$3000,MATCH($A683,Lookup!$A$9:$A$3000,0)),0)</f>
        <v>0</v>
      </c>
      <c r="K683" s="206">
        <f>IFERROR(INDEX(Lookup!$BH$9:$BH$3000,MATCH($A683,Lookup!$A$9:$A$3000,0)),0)</f>
        <v>0</v>
      </c>
      <c r="L683" s="206">
        <f t="shared" si="31"/>
        <v>0</v>
      </c>
      <c r="O683" s="182">
        <f t="shared" si="33"/>
        <v>1</v>
      </c>
    </row>
    <row r="684" spans="1:15" x14ac:dyDescent="0.2">
      <c r="A684" s="182" t="str">
        <f>+'10'!A45</f>
        <v>23260-A15</v>
      </c>
      <c r="C684" s="182" t="str">
        <f>IFERROR(LEFT(IFERROR(INDEX(Sheet5!$C$2:$C$1300,MATCH($A684,Sheet5!$A$2:$A$1300,0)),"-"),FIND(",",IFERROR(INDEX(Sheet5!$C$2:$C$1300,MATCH($A684,Sheet5!$A$2:$A$1300,0)),"-"),1)-1),IFERROR(INDEX(Sheet5!$C$2:$C$1300,MATCH($A684,Sheet5!$A$2:$A$1300,0)),"-"))</f>
        <v>Telephone - Fire</v>
      </c>
      <c r="D684" s="206">
        <f>IFERROR(INDEX(Lookup!$BG$9:$BG$3000,MATCH($A684,Lookup!$A$9:$A$3000,0)),0)</f>
        <v>0</v>
      </c>
      <c r="E684" s="206">
        <f>IFERROR(INDEX(Lookup!$BF$9:$BF$3000,MATCH($A684,Lookup!$A$9:$A$3000,0)),0)</f>
        <v>0</v>
      </c>
      <c r="F684" s="206">
        <f>IFERROR(INDEX(Lookup!$BE$9:$BE$3000,MATCH($A684,Lookup!$A$9:$A$3000,0)),0)</f>
        <v>0</v>
      </c>
      <c r="G684" s="207"/>
      <c r="H684" s="207"/>
      <c r="I684" s="206">
        <f>IFERROR(INDEX(Lookup!$BJ$9:$BJ$3000,MATCH($A684,Lookup!$A$9:$A$3000,0)),0)</f>
        <v>0</v>
      </c>
      <c r="J684" s="206">
        <f>IFERROR(INDEX(Lookup!$BI$9:$BI$3000,MATCH($A684,Lookup!$A$9:$A$3000,0)),0)</f>
        <v>0</v>
      </c>
      <c r="K684" s="206">
        <f>IFERROR(INDEX(Lookup!$BH$9:$BH$3000,MATCH($A684,Lookup!$A$9:$A$3000,0)),0)</f>
        <v>0</v>
      </c>
      <c r="L684" s="206">
        <f t="shared" si="31"/>
        <v>0</v>
      </c>
      <c r="O684" s="182">
        <f t="shared" si="33"/>
        <v>1</v>
      </c>
    </row>
    <row r="685" spans="1:15" x14ac:dyDescent="0.2">
      <c r="A685" s="182" t="str">
        <f>+'10'!A46</f>
        <v>23260-A16</v>
      </c>
      <c r="C685" s="182" t="str">
        <f>IFERROR(LEFT(IFERROR(INDEX(Sheet5!$C$2:$C$1300,MATCH($A685,Sheet5!$A$2:$A$1300,0)),"-"),FIND(",",IFERROR(INDEX(Sheet5!$C$2:$C$1300,MATCH($A685,Sheet5!$A$2:$A$1300,0)),"-"),1)-1),IFERROR(INDEX(Sheet5!$C$2:$C$1300,MATCH($A685,Sheet5!$A$2:$A$1300,0)),"-"))</f>
        <v>Telephone - Fire</v>
      </c>
      <c r="D685" s="206">
        <f>IFERROR(INDEX(Lookup!$BG$9:$BG$3000,MATCH($A685,Lookup!$A$9:$A$3000,0)),0)</f>
        <v>0</v>
      </c>
      <c r="E685" s="206">
        <f>IFERROR(INDEX(Lookup!$BF$9:$BF$3000,MATCH($A685,Lookup!$A$9:$A$3000,0)),0)</f>
        <v>0</v>
      </c>
      <c r="F685" s="206">
        <f>IFERROR(INDEX(Lookup!$BE$9:$BE$3000,MATCH($A685,Lookup!$A$9:$A$3000,0)),0)</f>
        <v>0</v>
      </c>
      <c r="G685" s="207"/>
      <c r="H685" s="207"/>
      <c r="I685" s="206">
        <f>IFERROR(INDEX(Lookup!$BJ$9:$BJ$3000,MATCH($A685,Lookup!$A$9:$A$3000,0)),0)</f>
        <v>0</v>
      </c>
      <c r="J685" s="206">
        <f>IFERROR(INDEX(Lookup!$BI$9:$BI$3000,MATCH($A685,Lookup!$A$9:$A$3000,0)),0)</f>
        <v>0</v>
      </c>
      <c r="K685" s="206">
        <f>IFERROR(INDEX(Lookup!$BH$9:$BH$3000,MATCH($A685,Lookup!$A$9:$A$3000,0)),0)</f>
        <v>0</v>
      </c>
      <c r="L685" s="206">
        <f t="shared" si="31"/>
        <v>0</v>
      </c>
      <c r="O685" s="182">
        <f t="shared" si="33"/>
        <v>1</v>
      </c>
    </row>
    <row r="686" spans="1:15" hidden="1" x14ac:dyDescent="0.2">
      <c r="A686" s="182">
        <f>+'10'!A47</f>
        <v>0</v>
      </c>
      <c r="C686" s="182" t="str">
        <f>IFERROR(LEFT(IFERROR(INDEX(Sheet5!$C$2:$C$1300,MATCH($A686,Sheet5!$A$2:$A$1300,0)),"-"),FIND(",",IFERROR(INDEX(Sheet5!$C$2:$C$1300,MATCH($A686,Sheet5!$A$2:$A$1300,0)),"-"),1)-1),IFERROR(INDEX(Sheet5!$C$2:$C$1300,MATCH($A686,Sheet5!$A$2:$A$1300,0)),"-"))</f>
        <v>-</v>
      </c>
      <c r="D686" s="206">
        <f>IFERROR(INDEX(Lookup!$BG$9:$BG$3000,MATCH($A686,Lookup!$A$9:$A$3000,0)),0)</f>
        <v>0</v>
      </c>
      <c r="E686" s="206">
        <f>IFERROR(INDEX(Lookup!$BF$9:$BF$3000,MATCH($A686,Lookup!$A$9:$A$3000,0)),0)</f>
        <v>0</v>
      </c>
      <c r="F686" s="206">
        <f>IFERROR(INDEX(Lookup!$BE$9:$BE$3000,MATCH($A686,Lookup!$A$9:$A$3000,0)),0)</f>
        <v>0</v>
      </c>
      <c r="G686" s="207"/>
      <c r="H686" s="207"/>
      <c r="I686" s="206">
        <f>IFERROR(INDEX(Lookup!$BJ$9:$BJ$3000,MATCH($A686,Lookup!$A$9:$A$3000,0)),0)</f>
        <v>0</v>
      </c>
      <c r="J686" s="206">
        <f>IFERROR(INDEX(Lookup!$BI$9:$BI$3000,MATCH($A686,Lookup!$A$9:$A$3000,0)),0)</f>
        <v>0</v>
      </c>
      <c r="K686" s="206">
        <f>IFERROR(INDEX(Lookup!$BH$9:$BH$3000,MATCH($A686,Lookup!$A$9:$A$3000,0)),0)</f>
        <v>0</v>
      </c>
      <c r="L686" s="206">
        <f t="shared" si="31"/>
        <v>0</v>
      </c>
      <c r="O686" s="182">
        <f t="shared" si="33"/>
        <v>0</v>
      </c>
    </row>
    <row r="687" spans="1:15" hidden="1" x14ac:dyDescent="0.2">
      <c r="A687" s="182">
        <f>+'10'!A48</f>
        <v>0</v>
      </c>
      <c r="C687" s="182" t="str">
        <f>IFERROR(LEFT(IFERROR(INDEX(Sheet5!$C$2:$C$1300,MATCH($A687,Sheet5!$A$2:$A$1300,0)),"-"),FIND(",",IFERROR(INDEX(Sheet5!$C$2:$C$1300,MATCH($A687,Sheet5!$A$2:$A$1300,0)),"-"),1)-1),IFERROR(INDEX(Sheet5!$C$2:$C$1300,MATCH($A687,Sheet5!$A$2:$A$1300,0)),"-"))</f>
        <v>-</v>
      </c>
      <c r="D687" s="206">
        <f>IFERROR(INDEX(Lookup!$BG$9:$BG$3000,MATCH($A687,Lookup!$A$9:$A$3000,0)),0)</f>
        <v>0</v>
      </c>
      <c r="E687" s="206">
        <f>IFERROR(INDEX(Lookup!$BF$9:$BF$3000,MATCH($A687,Lookup!$A$9:$A$3000,0)),0)</f>
        <v>0</v>
      </c>
      <c r="F687" s="206">
        <f>IFERROR(INDEX(Lookup!$BE$9:$BE$3000,MATCH($A687,Lookup!$A$9:$A$3000,0)),0)</f>
        <v>0</v>
      </c>
      <c r="G687" s="207"/>
      <c r="H687" s="207"/>
      <c r="I687" s="206">
        <f>IFERROR(INDEX(Lookup!$BJ$9:$BJ$3000,MATCH($A687,Lookup!$A$9:$A$3000,0)),0)</f>
        <v>0</v>
      </c>
      <c r="J687" s="206">
        <f>IFERROR(INDEX(Lookup!$BI$9:$BI$3000,MATCH($A687,Lookup!$A$9:$A$3000,0)),0)</f>
        <v>0</v>
      </c>
      <c r="K687" s="206">
        <f>IFERROR(INDEX(Lookup!$BH$9:$BH$3000,MATCH($A687,Lookup!$A$9:$A$3000,0)),0)</f>
        <v>0</v>
      </c>
      <c r="L687" s="206">
        <f t="shared" si="31"/>
        <v>0</v>
      </c>
      <c r="O687" s="182">
        <f t="shared" si="33"/>
        <v>0</v>
      </c>
    </row>
    <row r="688" spans="1:15" hidden="1" x14ac:dyDescent="0.2">
      <c r="A688" s="182">
        <f>+'10'!A49</f>
        <v>0</v>
      </c>
      <c r="C688" s="182" t="str">
        <f>IFERROR(LEFT(IFERROR(INDEX(Sheet5!$C$2:$C$1300,MATCH($A688,Sheet5!$A$2:$A$1300,0)),"-"),FIND(",",IFERROR(INDEX(Sheet5!$C$2:$C$1300,MATCH($A688,Sheet5!$A$2:$A$1300,0)),"-"),1)-1),IFERROR(INDEX(Sheet5!$C$2:$C$1300,MATCH($A688,Sheet5!$A$2:$A$1300,0)),"-"))</f>
        <v>-</v>
      </c>
      <c r="D688" s="206">
        <f>IFERROR(INDEX(Lookup!$BG$9:$BG$3000,MATCH($A688,Lookup!$A$9:$A$3000,0)),0)</f>
        <v>0</v>
      </c>
      <c r="E688" s="206">
        <f>IFERROR(INDEX(Lookup!$BF$9:$BF$3000,MATCH($A688,Lookup!$A$9:$A$3000,0)),0)</f>
        <v>0</v>
      </c>
      <c r="F688" s="206">
        <f>IFERROR(INDEX(Lookup!$BE$9:$BE$3000,MATCH($A688,Lookup!$A$9:$A$3000,0)),0)</f>
        <v>0</v>
      </c>
      <c r="G688" s="207"/>
      <c r="H688" s="207"/>
      <c r="I688" s="206">
        <f>IFERROR(INDEX(Lookup!$BJ$9:$BJ$3000,MATCH($A688,Lookup!$A$9:$A$3000,0)),0)</f>
        <v>0</v>
      </c>
      <c r="J688" s="206">
        <f>IFERROR(INDEX(Lookup!$BI$9:$BI$3000,MATCH($A688,Lookup!$A$9:$A$3000,0)),0)</f>
        <v>0</v>
      </c>
      <c r="K688" s="206">
        <f>IFERROR(INDEX(Lookup!$BH$9:$BH$3000,MATCH($A688,Lookup!$A$9:$A$3000,0)),0)</f>
        <v>0</v>
      </c>
      <c r="L688" s="206">
        <f t="shared" si="31"/>
        <v>0</v>
      </c>
      <c r="O688" s="182">
        <f t="shared" si="33"/>
        <v>0</v>
      </c>
    </row>
    <row r="689" spans="1:15" hidden="1" x14ac:dyDescent="0.2">
      <c r="A689" s="182">
        <f>+'10'!A50</f>
        <v>0</v>
      </c>
      <c r="C689" s="182" t="str">
        <f>IFERROR(LEFT(IFERROR(INDEX(Sheet5!$C$2:$C$1300,MATCH($A689,Sheet5!$A$2:$A$1300,0)),"-"),FIND(",",IFERROR(INDEX(Sheet5!$C$2:$C$1300,MATCH($A689,Sheet5!$A$2:$A$1300,0)),"-"),1)-1),IFERROR(INDEX(Sheet5!$C$2:$C$1300,MATCH($A689,Sheet5!$A$2:$A$1300,0)),"-"))</f>
        <v>-</v>
      </c>
      <c r="D689" s="206">
        <f>IFERROR(INDEX(Lookup!$BG$9:$BG$3000,MATCH($A689,Lookup!$A$9:$A$3000,0)),0)</f>
        <v>0</v>
      </c>
      <c r="E689" s="206">
        <f>IFERROR(INDEX(Lookup!$BF$9:$BF$3000,MATCH($A689,Lookup!$A$9:$A$3000,0)),0)</f>
        <v>0</v>
      </c>
      <c r="F689" s="206">
        <f>IFERROR(INDEX(Lookup!$BE$9:$BE$3000,MATCH($A689,Lookup!$A$9:$A$3000,0)),0)</f>
        <v>0</v>
      </c>
      <c r="G689" s="207"/>
      <c r="H689" s="207"/>
      <c r="I689" s="206">
        <f>IFERROR(INDEX(Lookup!$BJ$9:$BJ$3000,MATCH($A689,Lookup!$A$9:$A$3000,0)),0)</f>
        <v>0</v>
      </c>
      <c r="J689" s="206">
        <f>IFERROR(INDEX(Lookup!$BI$9:$BI$3000,MATCH($A689,Lookup!$A$9:$A$3000,0)),0)</f>
        <v>0</v>
      </c>
      <c r="K689" s="206">
        <f>IFERROR(INDEX(Lookup!$BH$9:$BH$3000,MATCH($A689,Lookup!$A$9:$A$3000,0)),0)</f>
        <v>0</v>
      </c>
      <c r="L689" s="206">
        <f t="shared" si="31"/>
        <v>0</v>
      </c>
      <c r="O689" s="182">
        <f t="shared" si="33"/>
        <v>0</v>
      </c>
    </row>
    <row r="690" spans="1:15" hidden="1" x14ac:dyDescent="0.2">
      <c r="A690" s="182">
        <f>+'10'!A51</f>
        <v>0</v>
      </c>
      <c r="C690" s="182" t="str">
        <f>IFERROR(LEFT(IFERROR(INDEX(Sheet5!$C$2:$C$1300,MATCH($A690,Sheet5!$A$2:$A$1300,0)),"-"),FIND(",",IFERROR(INDEX(Sheet5!$C$2:$C$1300,MATCH($A690,Sheet5!$A$2:$A$1300,0)),"-"),1)-1),IFERROR(INDEX(Sheet5!$C$2:$C$1300,MATCH($A690,Sheet5!$A$2:$A$1300,0)),"-"))</f>
        <v>-</v>
      </c>
      <c r="D690" s="206">
        <f>IFERROR(INDEX(Lookup!$BG$9:$BG$3000,MATCH($A690,Lookup!$A$9:$A$3000,0)),0)</f>
        <v>0</v>
      </c>
      <c r="E690" s="206">
        <f>IFERROR(INDEX(Lookup!$BF$9:$BF$3000,MATCH($A690,Lookup!$A$9:$A$3000,0)),0)</f>
        <v>0</v>
      </c>
      <c r="F690" s="206">
        <f>IFERROR(INDEX(Lookup!$BE$9:$BE$3000,MATCH($A690,Lookup!$A$9:$A$3000,0)),0)</f>
        <v>0</v>
      </c>
      <c r="G690" s="207"/>
      <c r="H690" s="207"/>
      <c r="I690" s="206">
        <f>IFERROR(INDEX(Lookup!$BJ$9:$BJ$3000,MATCH($A690,Lookup!$A$9:$A$3000,0)),0)</f>
        <v>0</v>
      </c>
      <c r="J690" s="206">
        <f>IFERROR(INDEX(Lookup!$BI$9:$BI$3000,MATCH($A690,Lookup!$A$9:$A$3000,0)),0)</f>
        <v>0</v>
      </c>
      <c r="K690" s="206">
        <f>IFERROR(INDEX(Lookup!$BH$9:$BH$3000,MATCH($A690,Lookup!$A$9:$A$3000,0)),0)</f>
        <v>0</v>
      </c>
      <c r="L690" s="206">
        <f t="shared" si="31"/>
        <v>0</v>
      </c>
      <c r="O690" s="182">
        <f t="shared" si="33"/>
        <v>0</v>
      </c>
    </row>
    <row r="691" spans="1:15" hidden="1" x14ac:dyDescent="0.2">
      <c r="A691" s="182">
        <f>+'10'!A52</f>
        <v>0</v>
      </c>
      <c r="C691" s="182" t="str">
        <f>IFERROR(LEFT(IFERROR(INDEX(Sheet5!$C$2:$C$1300,MATCH($A691,Sheet5!$A$2:$A$1300,0)),"-"),FIND(",",IFERROR(INDEX(Sheet5!$C$2:$C$1300,MATCH($A691,Sheet5!$A$2:$A$1300,0)),"-"),1)-1),IFERROR(INDEX(Sheet5!$C$2:$C$1300,MATCH($A691,Sheet5!$A$2:$A$1300,0)),"-"))</f>
        <v>-</v>
      </c>
      <c r="D691" s="206">
        <f>IFERROR(INDEX(Lookup!$BG$9:$BG$3000,MATCH($A691,Lookup!$A$9:$A$3000,0)),0)</f>
        <v>0</v>
      </c>
      <c r="E691" s="206">
        <f>IFERROR(INDEX(Lookup!$BF$9:$BF$3000,MATCH($A691,Lookup!$A$9:$A$3000,0)),0)</f>
        <v>0</v>
      </c>
      <c r="F691" s="206">
        <f>IFERROR(INDEX(Lookup!$BE$9:$BE$3000,MATCH($A691,Lookup!$A$9:$A$3000,0)),0)</f>
        <v>0</v>
      </c>
      <c r="G691" s="207"/>
      <c r="H691" s="207"/>
      <c r="I691" s="206">
        <f>IFERROR(INDEX(Lookup!$BJ$9:$BJ$3000,MATCH($A691,Lookup!$A$9:$A$3000,0)),0)</f>
        <v>0</v>
      </c>
      <c r="J691" s="206">
        <f>IFERROR(INDEX(Lookup!$BI$9:$BI$3000,MATCH($A691,Lookup!$A$9:$A$3000,0)),0)</f>
        <v>0</v>
      </c>
      <c r="K691" s="206">
        <f>IFERROR(INDEX(Lookup!$BH$9:$BH$3000,MATCH($A691,Lookup!$A$9:$A$3000,0)),0)</f>
        <v>0</v>
      </c>
      <c r="L691" s="206">
        <f t="shared" si="31"/>
        <v>0</v>
      </c>
      <c r="O691" s="182">
        <f t="shared" si="33"/>
        <v>0</v>
      </c>
    </row>
    <row r="692" spans="1:15" hidden="1" x14ac:dyDescent="0.2">
      <c r="A692" s="182">
        <f>+'10'!A53</f>
        <v>0</v>
      </c>
      <c r="C692" s="182" t="str">
        <f>IFERROR(LEFT(IFERROR(INDEX(Sheet5!$C$2:$C$1300,MATCH($A692,Sheet5!$A$2:$A$1300,0)),"-"),FIND(",",IFERROR(INDEX(Sheet5!$C$2:$C$1300,MATCH($A692,Sheet5!$A$2:$A$1300,0)),"-"),1)-1),IFERROR(INDEX(Sheet5!$C$2:$C$1300,MATCH($A692,Sheet5!$A$2:$A$1300,0)),"-"))</f>
        <v>-</v>
      </c>
      <c r="D692" s="206">
        <f>IFERROR(INDEX(Lookup!$BG$9:$BG$3000,MATCH($A692,Lookup!$A$9:$A$3000,0)),0)</f>
        <v>0</v>
      </c>
      <c r="E692" s="206">
        <f>IFERROR(INDEX(Lookup!$BF$9:$BF$3000,MATCH($A692,Lookup!$A$9:$A$3000,0)),0)</f>
        <v>0</v>
      </c>
      <c r="F692" s="206">
        <f>IFERROR(INDEX(Lookup!$BE$9:$BE$3000,MATCH($A692,Lookup!$A$9:$A$3000,0)),0)</f>
        <v>0</v>
      </c>
      <c r="G692" s="207"/>
      <c r="H692" s="207"/>
      <c r="I692" s="206">
        <f>IFERROR(INDEX(Lookup!$BJ$9:$BJ$3000,MATCH($A692,Lookup!$A$9:$A$3000,0)),0)</f>
        <v>0</v>
      </c>
      <c r="J692" s="206">
        <f>IFERROR(INDEX(Lookup!$BI$9:$BI$3000,MATCH($A692,Lookup!$A$9:$A$3000,0)),0)</f>
        <v>0</v>
      </c>
      <c r="K692" s="206">
        <f>IFERROR(INDEX(Lookup!$BH$9:$BH$3000,MATCH($A692,Lookup!$A$9:$A$3000,0)),0)</f>
        <v>0</v>
      </c>
      <c r="L692" s="206">
        <f t="shared" si="31"/>
        <v>0</v>
      </c>
      <c r="O692" s="182">
        <f t="shared" si="33"/>
        <v>0</v>
      </c>
    </row>
    <row r="693" spans="1:15" hidden="1" x14ac:dyDescent="0.2">
      <c r="A693" s="182">
        <f>+'10'!A54</f>
        <v>0</v>
      </c>
      <c r="C693" s="182" t="str">
        <f>IFERROR(LEFT(IFERROR(INDEX(Sheet5!$C$2:$C$1300,MATCH($A693,Sheet5!$A$2:$A$1300,0)),"-"),FIND(",",IFERROR(INDEX(Sheet5!$C$2:$C$1300,MATCH($A693,Sheet5!$A$2:$A$1300,0)),"-"),1)-1),IFERROR(INDEX(Sheet5!$C$2:$C$1300,MATCH($A693,Sheet5!$A$2:$A$1300,0)),"-"))</f>
        <v>-</v>
      </c>
      <c r="D693" s="206">
        <f>IFERROR(INDEX(Lookup!$BG$9:$BG$3000,MATCH($A693,Lookup!$A$9:$A$3000,0)),0)</f>
        <v>0</v>
      </c>
      <c r="E693" s="206">
        <f>IFERROR(INDEX(Lookup!$BF$9:$BF$3000,MATCH($A693,Lookup!$A$9:$A$3000,0)),0)</f>
        <v>0</v>
      </c>
      <c r="F693" s="206">
        <f>IFERROR(INDEX(Lookup!$BE$9:$BE$3000,MATCH($A693,Lookup!$A$9:$A$3000,0)),0)</f>
        <v>0</v>
      </c>
      <c r="G693" s="207"/>
      <c r="H693" s="207"/>
      <c r="I693" s="206">
        <f>IFERROR(INDEX(Lookup!$BJ$9:$BJ$3000,MATCH($A693,Lookup!$A$9:$A$3000,0)),0)</f>
        <v>0</v>
      </c>
      <c r="J693" s="206">
        <f>IFERROR(INDEX(Lookup!$BI$9:$BI$3000,MATCH($A693,Lookup!$A$9:$A$3000,0)),0)</f>
        <v>0</v>
      </c>
      <c r="K693" s="206">
        <f>IFERROR(INDEX(Lookup!$BH$9:$BH$3000,MATCH($A693,Lookup!$A$9:$A$3000,0)),0)</f>
        <v>0</v>
      </c>
      <c r="L693" s="206">
        <f t="shared" si="31"/>
        <v>0</v>
      </c>
      <c r="O693" s="182">
        <f t="shared" si="33"/>
        <v>0</v>
      </c>
    </row>
    <row r="694" spans="1:15" hidden="1" x14ac:dyDescent="0.2">
      <c r="A694" s="182">
        <f>+'10'!A55</f>
        <v>0</v>
      </c>
      <c r="C694" s="182" t="str">
        <f>IFERROR(LEFT(IFERROR(INDEX(Sheet5!$C$2:$C$1300,MATCH($A694,Sheet5!$A$2:$A$1300,0)),"-"),FIND(",",IFERROR(INDEX(Sheet5!$C$2:$C$1300,MATCH($A694,Sheet5!$A$2:$A$1300,0)),"-"),1)-1),IFERROR(INDEX(Sheet5!$C$2:$C$1300,MATCH($A694,Sheet5!$A$2:$A$1300,0)),"-"))</f>
        <v>-</v>
      </c>
      <c r="D694" s="206">
        <f>IFERROR(INDEX(Lookup!$BG$9:$BG$3000,MATCH($A694,Lookup!$A$9:$A$3000,0)),0)</f>
        <v>0</v>
      </c>
      <c r="E694" s="206">
        <f>IFERROR(INDEX(Lookup!$BF$9:$BF$3000,MATCH($A694,Lookup!$A$9:$A$3000,0)),0)</f>
        <v>0</v>
      </c>
      <c r="F694" s="206">
        <f>IFERROR(INDEX(Lookup!$BE$9:$BE$3000,MATCH($A694,Lookup!$A$9:$A$3000,0)),0)</f>
        <v>0</v>
      </c>
      <c r="G694" s="207"/>
      <c r="H694" s="207"/>
      <c r="I694" s="206">
        <f>IFERROR(INDEX(Lookup!$BJ$9:$BJ$3000,MATCH($A694,Lookup!$A$9:$A$3000,0)),0)</f>
        <v>0</v>
      </c>
      <c r="J694" s="206">
        <f>IFERROR(INDEX(Lookup!$BI$9:$BI$3000,MATCH($A694,Lookup!$A$9:$A$3000,0)),0)</f>
        <v>0</v>
      </c>
      <c r="K694" s="206">
        <f>IFERROR(INDEX(Lookup!$BH$9:$BH$3000,MATCH($A694,Lookup!$A$9:$A$3000,0)),0)</f>
        <v>0</v>
      </c>
      <c r="L694" s="206">
        <f t="shared" si="31"/>
        <v>0</v>
      </c>
      <c r="O694" s="182">
        <f t="shared" si="33"/>
        <v>0</v>
      </c>
    </row>
    <row r="695" spans="1:15" hidden="1" x14ac:dyDescent="0.2">
      <c r="A695" s="182">
        <f>+'10'!A56</f>
        <v>0</v>
      </c>
      <c r="C695" s="182" t="str">
        <f>IFERROR(LEFT(IFERROR(INDEX(Sheet5!$C$2:$C$1300,MATCH($A695,Sheet5!$A$2:$A$1300,0)),"-"),FIND(",",IFERROR(INDEX(Sheet5!$C$2:$C$1300,MATCH($A695,Sheet5!$A$2:$A$1300,0)),"-"),1)-1),IFERROR(INDEX(Sheet5!$C$2:$C$1300,MATCH($A695,Sheet5!$A$2:$A$1300,0)),"-"))</f>
        <v>-</v>
      </c>
      <c r="D695" s="206">
        <f>IFERROR(INDEX(Lookup!$BG$9:$BG$3000,MATCH($A695,Lookup!$A$9:$A$3000,0)),0)</f>
        <v>0</v>
      </c>
      <c r="E695" s="206">
        <f>IFERROR(INDEX(Lookup!$BF$9:$BF$3000,MATCH($A695,Lookup!$A$9:$A$3000,0)),0)</f>
        <v>0</v>
      </c>
      <c r="F695" s="206">
        <f>IFERROR(INDEX(Lookup!$BE$9:$BE$3000,MATCH($A695,Lookup!$A$9:$A$3000,0)),0)</f>
        <v>0</v>
      </c>
      <c r="G695" s="207"/>
      <c r="H695" s="207"/>
      <c r="I695" s="206">
        <f>IFERROR(INDEX(Lookup!$BJ$9:$BJ$3000,MATCH($A695,Lookup!$A$9:$A$3000,0)),0)</f>
        <v>0</v>
      </c>
      <c r="J695" s="206">
        <f>IFERROR(INDEX(Lookup!$BI$9:$BI$3000,MATCH($A695,Lookup!$A$9:$A$3000,0)),0)</f>
        <v>0</v>
      </c>
      <c r="K695" s="206">
        <f>IFERROR(INDEX(Lookup!$BH$9:$BH$3000,MATCH($A695,Lookup!$A$9:$A$3000,0)),0)</f>
        <v>0</v>
      </c>
      <c r="L695" s="206">
        <f t="shared" si="31"/>
        <v>0</v>
      </c>
      <c r="O695" s="182">
        <f t="shared" si="33"/>
        <v>0</v>
      </c>
    </row>
    <row r="696" spans="1:15" hidden="1" x14ac:dyDescent="0.2">
      <c r="A696" s="182">
        <f>+'10'!A57</f>
        <v>0</v>
      </c>
      <c r="C696" s="182" t="str">
        <f>IFERROR(LEFT(IFERROR(INDEX(Sheet5!$C$2:$C$1300,MATCH($A696,Sheet5!$A$2:$A$1300,0)),"-"),FIND(",",IFERROR(INDEX(Sheet5!$C$2:$C$1300,MATCH($A696,Sheet5!$A$2:$A$1300,0)),"-"),1)-1),IFERROR(INDEX(Sheet5!$C$2:$C$1300,MATCH($A696,Sheet5!$A$2:$A$1300,0)),"-"))</f>
        <v>-</v>
      </c>
      <c r="D696" s="206">
        <f>IFERROR(INDEX(Lookup!$BG$9:$BG$3000,MATCH($A696,Lookup!$A$9:$A$3000,0)),0)</f>
        <v>0</v>
      </c>
      <c r="E696" s="206">
        <f>IFERROR(INDEX(Lookup!$BF$9:$BF$3000,MATCH($A696,Lookup!$A$9:$A$3000,0)),0)</f>
        <v>0</v>
      </c>
      <c r="F696" s="206">
        <f>IFERROR(INDEX(Lookup!$BE$9:$BE$3000,MATCH($A696,Lookup!$A$9:$A$3000,0)),0)</f>
        <v>0</v>
      </c>
      <c r="G696" s="207"/>
      <c r="H696" s="207"/>
      <c r="I696" s="206">
        <f>IFERROR(INDEX(Lookup!$BJ$9:$BJ$3000,MATCH($A696,Lookup!$A$9:$A$3000,0)),0)</f>
        <v>0</v>
      </c>
      <c r="J696" s="206">
        <f>IFERROR(INDEX(Lookup!$BI$9:$BI$3000,MATCH($A696,Lookup!$A$9:$A$3000,0)),0)</f>
        <v>0</v>
      </c>
      <c r="K696" s="206">
        <f>IFERROR(INDEX(Lookup!$BH$9:$BH$3000,MATCH($A696,Lookup!$A$9:$A$3000,0)),0)</f>
        <v>0</v>
      </c>
      <c r="L696" s="206">
        <f t="shared" si="31"/>
        <v>0</v>
      </c>
      <c r="O696" s="182">
        <f t="shared" si="33"/>
        <v>0</v>
      </c>
    </row>
    <row r="697" spans="1:15" hidden="1" x14ac:dyDescent="0.2">
      <c r="A697" s="182">
        <f>+'10'!A58</f>
        <v>0</v>
      </c>
      <c r="C697" s="182" t="str">
        <f>IFERROR(LEFT(IFERROR(INDEX(Sheet5!$C$2:$C$1300,MATCH($A697,Sheet5!$A$2:$A$1300,0)),"-"),FIND(",",IFERROR(INDEX(Sheet5!$C$2:$C$1300,MATCH($A697,Sheet5!$A$2:$A$1300,0)),"-"),1)-1),IFERROR(INDEX(Sheet5!$C$2:$C$1300,MATCH($A697,Sheet5!$A$2:$A$1300,0)),"-"))</f>
        <v>-</v>
      </c>
      <c r="D697" s="206">
        <f>IFERROR(INDEX(Lookup!$BG$9:$BG$3000,MATCH($A697,Lookup!$A$9:$A$3000,0)),0)</f>
        <v>0</v>
      </c>
      <c r="E697" s="206">
        <f>IFERROR(INDEX(Lookup!$BF$9:$BF$3000,MATCH($A697,Lookup!$A$9:$A$3000,0)),0)</f>
        <v>0</v>
      </c>
      <c r="F697" s="206">
        <f>IFERROR(INDEX(Lookup!$BE$9:$BE$3000,MATCH($A697,Lookup!$A$9:$A$3000,0)),0)</f>
        <v>0</v>
      </c>
      <c r="G697" s="207"/>
      <c r="H697" s="207"/>
      <c r="I697" s="206">
        <f>IFERROR(INDEX(Lookup!$BJ$9:$BJ$3000,MATCH($A697,Lookup!$A$9:$A$3000,0)),0)</f>
        <v>0</v>
      </c>
      <c r="J697" s="206">
        <f>IFERROR(INDEX(Lookup!$BI$9:$BI$3000,MATCH($A697,Lookup!$A$9:$A$3000,0)),0)</f>
        <v>0</v>
      </c>
      <c r="K697" s="206">
        <f>IFERROR(INDEX(Lookup!$BH$9:$BH$3000,MATCH($A697,Lookup!$A$9:$A$3000,0)),0)</f>
        <v>0</v>
      </c>
      <c r="L697" s="206">
        <f t="shared" si="31"/>
        <v>0</v>
      </c>
      <c r="O697" s="182">
        <f t="shared" si="33"/>
        <v>0</v>
      </c>
    </row>
    <row r="698" spans="1:15" hidden="1" x14ac:dyDescent="0.2">
      <c r="A698" s="182">
        <f>+'10'!A59</f>
        <v>0</v>
      </c>
      <c r="C698" s="182" t="str">
        <f>IFERROR(LEFT(IFERROR(INDEX(Sheet5!$C$2:$C$1300,MATCH($A698,Sheet5!$A$2:$A$1300,0)),"-"),FIND(",",IFERROR(INDEX(Sheet5!$C$2:$C$1300,MATCH($A698,Sheet5!$A$2:$A$1300,0)),"-"),1)-1),IFERROR(INDEX(Sheet5!$C$2:$C$1300,MATCH($A698,Sheet5!$A$2:$A$1300,0)),"-"))</f>
        <v>-</v>
      </c>
      <c r="D698" s="206">
        <f>IFERROR(INDEX(Lookup!$BG$9:$BG$3000,MATCH($A698,Lookup!$A$9:$A$3000,0)),0)</f>
        <v>0</v>
      </c>
      <c r="E698" s="206">
        <f>IFERROR(INDEX(Lookup!$BF$9:$BF$3000,MATCH($A698,Lookup!$A$9:$A$3000,0)),0)</f>
        <v>0</v>
      </c>
      <c r="F698" s="206">
        <f>IFERROR(INDEX(Lookup!$BE$9:$BE$3000,MATCH($A698,Lookup!$A$9:$A$3000,0)),0)</f>
        <v>0</v>
      </c>
      <c r="G698" s="207"/>
      <c r="H698" s="207"/>
      <c r="I698" s="206">
        <f>IFERROR(INDEX(Lookup!$BJ$9:$BJ$3000,MATCH($A698,Lookup!$A$9:$A$3000,0)),0)</f>
        <v>0</v>
      </c>
      <c r="J698" s="206">
        <f>IFERROR(INDEX(Lookup!$BI$9:$BI$3000,MATCH($A698,Lookup!$A$9:$A$3000,0)),0)</f>
        <v>0</v>
      </c>
      <c r="K698" s="206">
        <f>IFERROR(INDEX(Lookup!$BH$9:$BH$3000,MATCH($A698,Lookup!$A$9:$A$3000,0)),0)</f>
        <v>0</v>
      </c>
      <c r="L698" s="206">
        <f t="shared" si="31"/>
        <v>0</v>
      </c>
      <c r="O698" s="182">
        <f t="shared" si="33"/>
        <v>0</v>
      </c>
    </row>
    <row r="699" spans="1:15" hidden="1" x14ac:dyDescent="0.2">
      <c r="A699" s="182">
        <f>+'10'!A60</f>
        <v>0</v>
      </c>
      <c r="C699" s="182" t="str">
        <f>IFERROR(LEFT(IFERROR(INDEX(Sheet5!$C$2:$C$1300,MATCH($A699,Sheet5!$A$2:$A$1300,0)),"-"),FIND(",",IFERROR(INDEX(Sheet5!$C$2:$C$1300,MATCH($A699,Sheet5!$A$2:$A$1300,0)),"-"),1)-1),IFERROR(INDEX(Sheet5!$C$2:$C$1300,MATCH($A699,Sheet5!$A$2:$A$1300,0)),"-"))</f>
        <v>-</v>
      </c>
      <c r="D699" s="206">
        <f>IFERROR(INDEX(Lookup!$BG$9:$BG$3000,MATCH($A699,Lookup!$A$9:$A$3000,0)),0)</f>
        <v>0</v>
      </c>
      <c r="E699" s="206">
        <f>IFERROR(INDEX(Lookup!$BF$9:$BF$3000,MATCH($A699,Lookup!$A$9:$A$3000,0)),0)</f>
        <v>0</v>
      </c>
      <c r="F699" s="206">
        <f>IFERROR(INDEX(Lookup!$BE$9:$BE$3000,MATCH($A699,Lookup!$A$9:$A$3000,0)),0)</f>
        <v>0</v>
      </c>
      <c r="G699" s="207"/>
      <c r="H699" s="207"/>
      <c r="I699" s="206">
        <f>IFERROR(INDEX(Lookup!$BJ$9:$BJ$3000,MATCH($A699,Lookup!$A$9:$A$3000,0)),0)</f>
        <v>0</v>
      </c>
      <c r="J699" s="206">
        <f>IFERROR(INDEX(Lookup!$BI$9:$BI$3000,MATCH($A699,Lookup!$A$9:$A$3000,0)),0)</f>
        <v>0</v>
      </c>
      <c r="K699" s="206">
        <f>IFERROR(INDEX(Lookup!$BH$9:$BH$3000,MATCH($A699,Lookup!$A$9:$A$3000,0)),0)</f>
        <v>0</v>
      </c>
      <c r="L699" s="206">
        <f t="shared" si="31"/>
        <v>0</v>
      </c>
      <c r="O699" s="182">
        <f t="shared" si="33"/>
        <v>0</v>
      </c>
    </row>
    <row r="700" spans="1:15" hidden="1" x14ac:dyDescent="0.2">
      <c r="A700" s="182">
        <f>+'10'!A61</f>
        <v>0</v>
      </c>
      <c r="C700" s="182" t="str">
        <f>IFERROR(LEFT(IFERROR(INDEX(Sheet5!$C$2:$C$1300,MATCH($A700,Sheet5!$A$2:$A$1300,0)),"-"),FIND(",",IFERROR(INDEX(Sheet5!$C$2:$C$1300,MATCH($A700,Sheet5!$A$2:$A$1300,0)),"-"),1)-1),IFERROR(INDEX(Sheet5!$C$2:$C$1300,MATCH($A700,Sheet5!$A$2:$A$1300,0)),"-"))</f>
        <v>-</v>
      </c>
      <c r="D700" s="206">
        <f>IFERROR(INDEX(Lookup!$BG$9:$BG$3000,MATCH($A700,Lookup!$A$9:$A$3000,0)),0)</f>
        <v>0</v>
      </c>
      <c r="E700" s="206">
        <f>IFERROR(INDEX(Lookup!$BF$9:$BF$3000,MATCH($A700,Lookup!$A$9:$A$3000,0)),0)</f>
        <v>0</v>
      </c>
      <c r="F700" s="206">
        <f>IFERROR(INDEX(Lookup!$BE$9:$BE$3000,MATCH($A700,Lookup!$A$9:$A$3000,0)),0)</f>
        <v>0</v>
      </c>
      <c r="G700" s="207"/>
      <c r="H700" s="207"/>
      <c r="I700" s="206">
        <f>IFERROR(INDEX(Lookup!$BJ$9:$BJ$3000,MATCH($A700,Lookup!$A$9:$A$3000,0)),0)</f>
        <v>0</v>
      </c>
      <c r="J700" s="206">
        <f>IFERROR(INDEX(Lookup!$BI$9:$BI$3000,MATCH($A700,Lookup!$A$9:$A$3000,0)),0)</f>
        <v>0</v>
      </c>
      <c r="K700" s="206">
        <f>IFERROR(INDEX(Lookup!$BH$9:$BH$3000,MATCH($A700,Lookup!$A$9:$A$3000,0)),0)</f>
        <v>0</v>
      </c>
      <c r="L700" s="206">
        <f t="shared" si="31"/>
        <v>0</v>
      </c>
      <c r="O700" s="182">
        <f t="shared" si="33"/>
        <v>0</v>
      </c>
    </row>
    <row r="701" spans="1:15" hidden="1" x14ac:dyDescent="0.2">
      <c r="A701" s="182">
        <f>+'10'!A62</f>
        <v>0</v>
      </c>
      <c r="C701" s="182" t="str">
        <f>IFERROR(LEFT(IFERROR(INDEX(Sheet5!$C$2:$C$1300,MATCH($A701,Sheet5!$A$2:$A$1300,0)),"-"),FIND(",",IFERROR(INDEX(Sheet5!$C$2:$C$1300,MATCH($A701,Sheet5!$A$2:$A$1300,0)),"-"),1)-1),IFERROR(INDEX(Sheet5!$C$2:$C$1300,MATCH($A701,Sheet5!$A$2:$A$1300,0)),"-"))</f>
        <v>-</v>
      </c>
      <c r="D701" s="206">
        <f>IFERROR(INDEX(Lookup!$BG$9:$BG$3000,MATCH($A701,Lookup!$A$9:$A$3000,0)),0)</f>
        <v>0</v>
      </c>
      <c r="E701" s="206">
        <f>IFERROR(INDEX(Lookup!$BF$9:$BF$3000,MATCH($A701,Lookup!$A$9:$A$3000,0)),0)</f>
        <v>0</v>
      </c>
      <c r="F701" s="206">
        <f>IFERROR(INDEX(Lookup!$BE$9:$BE$3000,MATCH($A701,Lookup!$A$9:$A$3000,0)),0)</f>
        <v>0</v>
      </c>
      <c r="G701" s="207"/>
      <c r="H701" s="207"/>
      <c r="I701" s="206">
        <f>IFERROR(INDEX(Lookup!$BJ$9:$BJ$3000,MATCH($A701,Lookup!$A$9:$A$3000,0)),0)</f>
        <v>0</v>
      </c>
      <c r="J701" s="206">
        <f>IFERROR(INDEX(Lookup!$BI$9:$BI$3000,MATCH($A701,Lookup!$A$9:$A$3000,0)),0)</f>
        <v>0</v>
      </c>
      <c r="K701" s="206">
        <f>IFERROR(INDEX(Lookup!$BH$9:$BH$3000,MATCH($A701,Lookup!$A$9:$A$3000,0)),0)</f>
        <v>0</v>
      </c>
      <c r="L701" s="206">
        <f t="shared" si="31"/>
        <v>0</v>
      </c>
      <c r="O701" s="182">
        <f t="shared" si="33"/>
        <v>0</v>
      </c>
    </row>
    <row r="702" spans="1:15" hidden="1" x14ac:dyDescent="0.2">
      <c r="G702" s="207"/>
      <c r="H702" s="207"/>
      <c r="L702" s="206"/>
      <c r="O702" s="182">
        <f t="shared" si="33"/>
        <v>0</v>
      </c>
    </row>
    <row r="703" spans="1:15" x14ac:dyDescent="0.2">
      <c r="A703" s="214"/>
      <c r="B703" s="214"/>
      <c r="C703" s="214" t="s">
        <v>1064</v>
      </c>
      <c r="D703" s="212">
        <f>SUM(D641:D701)</f>
        <v>1656.3300000000002</v>
      </c>
      <c r="E703" s="212">
        <f>SUM(E641:E701)</f>
        <v>1404.11</v>
      </c>
      <c r="F703" s="212">
        <f>SUM(F641:F701)</f>
        <v>1285.7199999999998</v>
      </c>
      <c r="G703" s="213"/>
      <c r="H703" s="213"/>
      <c r="I703" s="212">
        <f>SUM(I641:I701)</f>
        <v>16474.940000000002</v>
      </c>
      <c r="J703" s="212">
        <f>SUM(J641:J701)</f>
        <v>16611.7</v>
      </c>
      <c r="K703" s="212">
        <f>SUM(K641:K701)</f>
        <v>15872.660000000003</v>
      </c>
      <c r="L703" s="212">
        <f>SUM(L641:L701)</f>
        <v>-739.03999999999985</v>
      </c>
      <c r="O703" s="182">
        <v>1</v>
      </c>
    </row>
    <row r="704" spans="1:15" hidden="1" x14ac:dyDescent="0.2">
      <c r="C704" s="208" t="s">
        <v>1056</v>
      </c>
      <c r="L704" s="206"/>
      <c r="O704" s="182">
        <f t="shared" ref="O704:O726" si="34">+IF(A704&gt;0,1,0)</f>
        <v>0</v>
      </c>
    </row>
    <row r="705" spans="1:15" hidden="1" x14ac:dyDescent="0.2">
      <c r="A705" s="182">
        <f>+'11'!A2</f>
        <v>0</v>
      </c>
      <c r="C705" s="182" t="str">
        <f>IFERROR(LEFT(IFERROR(INDEX(Sheet5!$C$2:$C$1300,MATCH($A705,Sheet5!$A$2:$A$1300,0)),"-"),FIND(",",IFERROR(INDEX(Sheet5!$C$2:$C$1300,MATCH($A705,Sheet5!$A$2:$A$1300,0)),"-"),1)-1),IFERROR(INDEX(Sheet5!$C$2:$C$1300,MATCH($A705,Sheet5!$A$2:$A$1300,0)),"-"))</f>
        <v>-</v>
      </c>
      <c r="D705" s="206">
        <f>IFERROR(INDEX(Lookup!$BG$9:$BG$3000,MATCH($A705,Lookup!$A$9:$A$3000,0)),0)</f>
        <v>0</v>
      </c>
      <c r="E705" s="206">
        <f>IFERROR(INDEX(Lookup!$BF$9:$BF$3000,MATCH($A705,Lookup!$A$9:$A$3000,0)),0)</f>
        <v>0</v>
      </c>
      <c r="F705" s="206">
        <f>IFERROR(INDEX(Lookup!$BE$9:$BE$3000,MATCH($A705,Lookup!$A$9:$A$3000,0)),0)</f>
        <v>0</v>
      </c>
      <c r="G705" s="207"/>
      <c r="H705" s="207"/>
      <c r="I705" s="206">
        <f>IFERROR(INDEX(Lookup!$BJ$9:$BJ$3000,MATCH($A705,Lookup!$A$9:$A$3000,0)),0)</f>
        <v>0</v>
      </c>
      <c r="J705" s="206">
        <f>IFERROR(INDEX(Lookup!$BI$9:$BI$3000,MATCH($A705,Lookup!$A$9:$A$3000,0)),0)</f>
        <v>0</v>
      </c>
      <c r="K705" s="206">
        <f>IFERROR(INDEX(Lookup!$BH$9:$BH$3000,MATCH($A705,Lookup!$A$9:$A$3000,0)),0)</f>
        <v>0</v>
      </c>
      <c r="L705" s="206">
        <f t="shared" ref="L705:L726" si="35">K705-J705</f>
        <v>0</v>
      </c>
      <c r="O705" s="182">
        <f t="shared" si="34"/>
        <v>0</v>
      </c>
    </row>
    <row r="706" spans="1:15" hidden="1" x14ac:dyDescent="0.2">
      <c r="A706" s="182">
        <f>+'11'!A3</f>
        <v>0</v>
      </c>
      <c r="C706" s="182" t="str">
        <f>IFERROR(LEFT(IFERROR(INDEX(Sheet5!$C$2:$C$1300,MATCH($A706,Sheet5!$A$2:$A$1300,0)),"-"),FIND(",",IFERROR(INDEX(Sheet5!$C$2:$C$1300,MATCH($A706,Sheet5!$A$2:$A$1300,0)),"-"),1)-1),IFERROR(INDEX(Sheet5!$C$2:$C$1300,MATCH($A706,Sheet5!$A$2:$A$1300,0)),"-"))</f>
        <v>-</v>
      </c>
      <c r="D706" s="206">
        <f>IFERROR(INDEX(Lookup!$BG$9:$BG$3000,MATCH($A706,Lookup!$A$9:$A$3000,0)),0)</f>
        <v>0</v>
      </c>
      <c r="E706" s="206">
        <f>IFERROR(INDEX(Lookup!$BF$9:$BF$3000,MATCH($A706,Lookup!$A$9:$A$3000,0)),0)</f>
        <v>0</v>
      </c>
      <c r="F706" s="206">
        <f>IFERROR(INDEX(Lookup!$BE$9:$BE$3000,MATCH($A706,Lookup!$A$9:$A$3000,0)),0)</f>
        <v>0</v>
      </c>
      <c r="G706" s="207"/>
      <c r="H706" s="207"/>
      <c r="I706" s="206">
        <f>IFERROR(INDEX(Lookup!$BJ$9:$BJ$3000,MATCH($A706,Lookup!$A$9:$A$3000,0)),0)</f>
        <v>0</v>
      </c>
      <c r="J706" s="206">
        <f>IFERROR(INDEX(Lookup!$BI$9:$BI$3000,MATCH($A706,Lookup!$A$9:$A$3000,0)),0)</f>
        <v>0</v>
      </c>
      <c r="K706" s="206">
        <f>IFERROR(INDEX(Lookup!$BH$9:$BH$3000,MATCH($A706,Lookup!$A$9:$A$3000,0)),0)</f>
        <v>0</v>
      </c>
      <c r="L706" s="206">
        <f t="shared" si="35"/>
        <v>0</v>
      </c>
      <c r="O706" s="182">
        <f t="shared" si="34"/>
        <v>0</v>
      </c>
    </row>
    <row r="707" spans="1:15" hidden="1" x14ac:dyDescent="0.2">
      <c r="A707" s="182">
        <f>+'11'!A4</f>
        <v>0</v>
      </c>
      <c r="C707" s="182" t="str">
        <f>IFERROR(LEFT(IFERROR(INDEX(Sheet5!$C$2:$C$1300,MATCH($A707,Sheet5!$A$2:$A$1300,0)),"-"),FIND(",",IFERROR(INDEX(Sheet5!$C$2:$C$1300,MATCH($A707,Sheet5!$A$2:$A$1300,0)),"-"),1)-1),IFERROR(INDEX(Sheet5!$C$2:$C$1300,MATCH($A707,Sheet5!$A$2:$A$1300,0)),"-"))</f>
        <v>-</v>
      </c>
      <c r="D707" s="206">
        <f>IFERROR(INDEX(Lookup!$BG$9:$BG$3000,MATCH($A707,Lookup!$A$9:$A$3000,0)),0)</f>
        <v>0</v>
      </c>
      <c r="E707" s="206">
        <f>IFERROR(INDEX(Lookup!$BF$9:$BF$3000,MATCH($A707,Lookup!$A$9:$A$3000,0)),0)</f>
        <v>0</v>
      </c>
      <c r="F707" s="206">
        <f>IFERROR(INDEX(Lookup!$BE$9:$BE$3000,MATCH($A707,Lookup!$A$9:$A$3000,0)),0)</f>
        <v>0</v>
      </c>
      <c r="G707" s="207"/>
      <c r="H707" s="207"/>
      <c r="I707" s="206">
        <f>IFERROR(INDEX(Lookup!$BJ$9:$BJ$3000,MATCH($A707,Lookup!$A$9:$A$3000,0)),0)</f>
        <v>0</v>
      </c>
      <c r="J707" s="206">
        <f>IFERROR(INDEX(Lookup!$BI$9:$BI$3000,MATCH($A707,Lookup!$A$9:$A$3000,0)),0)</f>
        <v>0</v>
      </c>
      <c r="K707" s="206">
        <f>IFERROR(INDEX(Lookup!$BH$9:$BH$3000,MATCH($A707,Lookup!$A$9:$A$3000,0)),0)</f>
        <v>0</v>
      </c>
      <c r="L707" s="206">
        <f t="shared" si="35"/>
        <v>0</v>
      </c>
      <c r="O707" s="182">
        <f t="shared" si="34"/>
        <v>0</v>
      </c>
    </row>
    <row r="708" spans="1:15" hidden="1" x14ac:dyDescent="0.2">
      <c r="A708" s="182">
        <f>+'11'!A5</f>
        <v>0</v>
      </c>
      <c r="C708" s="182" t="str">
        <f>IFERROR(LEFT(IFERROR(INDEX(Sheet5!$C$2:$C$1300,MATCH($A708,Sheet5!$A$2:$A$1300,0)),"-"),FIND(",",IFERROR(INDEX(Sheet5!$C$2:$C$1300,MATCH($A708,Sheet5!$A$2:$A$1300,0)),"-"),1)-1),IFERROR(INDEX(Sheet5!$C$2:$C$1300,MATCH($A708,Sheet5!$A$2:$A$1300,0)),"-"))</f>
        <v>-</v>
      </c>
      <c r="D708" s="206">
        <f>IFERROR(INDEX(Lookup!$BG$9:$BG$3000,MATCH($A708,Lookup!$A$9:$A$3000,0)),0)</f>
        <v>0</v>
      </c>
      <c r="E708" s="206">
        <f>IFERROR(INDEX(Lookup!$BF$9:$BF$3000,MATCH($A708,Lookup!$A$9:$A$3000,0)),0)</f>
        <v>0</v>
      </c>
      <c r="F708" s="206">
        <f>IFERROR(INDEX(Lookup!$BE$9:$BE$3000,MATCH($A708,Lookup!$A$9:$A$3000,0)),0)</f>
        <v>0</v>
      </c>
      <c r="G708" s="207"/>
      <c r="H708" s="207"/>
      <c r="I708" s="206">
        <f>IFERROR(INDEX(Lookup!$BJ$9:$BJ$3000,MATCH($A708,Lookup!$A$9:$A$3000,0)),0)</f>
        <v>0</v>
      </c>
      <c r="J708" s="206">
        <f>IFERROR(INDEX(Lookup!$BI$9:$BI$3000,MATCH($A708,Lookup!$A$9:$A$3000,0)),0)</f>
        <v>0</v>
      </c>
      <c r="K708" s="206">
        <f>IFERROR(INDEX(Lookup!$BH$9:$BH$3000,MATCH($A708,Lookup!$A$9:$A$3000,0)),0)</f>
        <v>0</v>
      </c>
      <c r="L708" s="206">
        <f t="shared" si="35"/>
        <v>0</v>
      </c>
      <c r="O708" s="182">
        <f t="shared" si="34"/>
        <v>0</v>
      </c>
    </row>
    <row r="709" spans="1:15" hidden="1" x14ac:dyDescent="0.2">
      <c r="A709" s="182">
        <f>+'11'!A6</f>
        <v>0</v>
      </c>
      <c r="C709" s="182" t="str">
        <f>IFERROR(LEFT(IFERROR(INDEX(Sheet5!$C$2:$C$1300,MATCH($A709,Sheet5!$A$2:$A$1300,0)),"-"),FIND(",",IFERROR(INDEX(Sheet5!$C$2:$C$1300,MATCH($A709,Sheet5!$A$2:$A$1300,0)),"-"),1)-1),IFERROR(INDEX(Sheet5!$C$2:$C$1300,MATCH($A709,Sheet5!$A$2:$A$1300,0)),"-"))</f>
        <v>-</v>
      </c>
      <c r="D709" s="206">
        <f>IFERROR(INDEX(Lookup!$BG$9:$BG$3000,MATCH($A709,Lookup!$A$9:$A$3000,0)),0)</f>
        <v>0</v>
      </c>
      <c r="E709" s="206">
        <f>IFERROR(INDEX(Lookup!$BF$9:$BF$3000,MATCH($A709,Lookup!$A$9:$A$3000,0)),0)</f>
        <v>0</v>
      </c>
      <c r="F709" s="206">
        <f>IFERROR(INDEX(Lookup!$BE$9:$BE$3000,MATCH($A709,Lookup!$A$9:$A$3000,0)),0)</f>
        <v>0</v>
      </c>
      <c r="G709" s="207"/>
      <c r="H709" s="207"/>
      <c r="I709" s="206">
        <f>IFERROR(INDEX(Lookup!$BJ$9:$BJ$3000,MATCH($A709,Lookup!$A$9:$A$3000,0)),0)</f>
        <v>0</v>
      </c>
      <c r="J709" s="206">
        <f>IFERROR(INDEX(Lookup!$BI$9:$BI$3000,MATCH($A709,Lookup!$A$9:$A$3000,0)),0)</f>
        <v>0</v>
      </c>
      <c r="K709" s="206">
        <f>IFERROR(INDEX(Lookup!$BH$9:$BH$3000,MATCH($A709,Lookup!$A$9:$A$3000,0)),0)</f>
        <v>0</v>
      </c>
      <c r="L709" s="206">
        <f t="shared" si="35"/>
        <v>0</v>
      </c>
      <c r="O709" s="182">
        <f t="shared" si="34"/>
        <v>0</v>
      </c>
    </row>
    <row r="710" spans="1:15" hidden="1" x14ac:dyDescent="0.2">
      <c r="A710" s="182">
        <f>+'11'!A7</f>
        <v>0</v>
      </c>
      <c r="C710" s="182" t="str">
        <f>IFERROR(LEFT(IFERROR(INDEX(Sheet5!$C$2:$C$1300,MATCH($A710,Sheet5!$A$2:$A$1300,0)),"-"),FIND(",",IFERROR(INDEX(Sheet5!$C$2:$C$1300,MATCH($A710,Sheet5!$A$2:$A$1300,0)),"-"),1)-1),IFERROR(INDEX(Sheet5!$C$2:$C$1300,MATCH($A710,Sheet5!$A$2:$A$1300,0)),"-"))</f>
        <v>-</v>
      </c>
      <c r="D710" s="206">
        <f>IFERROR(INDEX(Lookup!$BG$9:$BG$3000,MATCH($A710,Lookup!$A$9:$A$3000,0)),0)</f>
        <v>0</v>
      </c>
      <c r="E710" s="206">
        <f>IFERROR(INDEX(Lookup!$BF$9:$BF$3000,MATCH($A710,Lookup!$A$9:$A$3000,0)),0)</f>
        <v>0</v>
      </c>
      <c r="F710" s="206">
        <f>IFERROR(INDEX(Lookup!$BE$9:$BE$3000,MATCH($A710,Lookup!$A$9:$A$3000,0)),0)</f>
        <v>0</v>
      </c>
      <c r="G710" s="207"/>
      <c r="H710" s="207"/>
      <c r="I710" s="206">
        <f>IFERROR(INDEX(Lookup!$BJ$9:$BJ$3000,MATCH($A710,Lookup!$A$9:$A$3000,0)),0)</f>
        <v>0</v>
      </c>
      <c r="J710" s="206">
        <f>IFERROR(INDEX(Lookup!$BI$9:$BI$3000,MATCH($A710,Lookup!$A$9:$A$3000,0)),0)</f>
        <v>0</v>
      </c>
      <c r="K710" s="206">
        <f>IFERROR(INDEX(Lookup!$BH$9:$BH$3000,MATCH($A710,Lookup!$A$9:$A$3000,0)),0)</f>
        <v>0</v>
      </c>
      <c r="L710" s="206">
        <f t="shared" si="35"/>
        <v>0</v>
      </c>
      <c r="O710" s="182">
        <f t="shared" si="34"/>
        <v>0</v>
      </c>
    </row>
    <row r="711" spans="1:15" hidden="1" x14ac:dyDescent="0.2">
      <c r="A711" s="182">
        <f>+'11'!A8</f>
        <v>0</v>
      </c>
      <c r="C711" s="182" t="str">
        <f>IFERROR(LEFT(IFERROR(INDEX(Sheet5!$C$2:$C$1300,MATCH($A711,Sheet5!$A$2:$A$1300,0)),"-"),FIND(",",IFERROR(INDEX(Sheet5!$C$2:$C$1300,MATCH($A711,Sheet5!$A$2:$A$1300,0)),"-"),1)-1),IFERROR(INDEX(Sheet5!$C$2:$C$1300,MATCH($A711,Sheet5!$A$2:$A$1300,0)),"-"))</f>
        <v>-</v>
      </c>
      <c r="D711" s="206">
        <f>IFERROR(INDEX(Lookup!$BG$9:$BG$3000,MATCH($A711,Lookup!$A$9:$A$3000,0)),0)</f>
        <v>0</v>
      </c>
      <c r="E711" s="206">
        <f>IFERROR(INDEX(Lookup!$BF$9:$BF$3000,MATCH($A711,Lookup!$A$9:$A$3000,0)),0)</f>
        <v>0</v>
      </c>
      <c r="F711" s="206">
        <f>IFERROR(INDEX(Lookup!$BE$9:$BE$3000,MATCH($A711,Lookup!$A$9:$A$3000,0)),0)</f>
        <v>0</v>
      </c>
      <c r="G711" s="207"/>
      <c r="H711" s="207"/>
      <c r="I711" s="206">
        <f>IFERROR(INDEX(Lookup!$BJ$9:$BJ$3000,MATCH($A711,Lookup!$A$9:$A$3000,0)),0)</f>
        <v>0</v>
      </c>
      <c r="J711" s="206">
        <f>IFERROR(INDEX(Lookup!$BI$9:$BI$3000,MATCH($A711,Lookup!$A$9:$A$3000,0)),0)</f>
        <v>0</v>
      </c>
      <c r="K711" s="206">
        <f>IFERROR(INDEX(Lookup!$BH$9:$BH$3000,MATCH($A711,Lookup!$A$9:$A$3000,0)),0)</f>
        <v>0</v>
      </c>
      <c r="L711" s="206">
        <f t="shared" si="35"/>
        <v>0</v>
      </c>
      <c r="O711" s="182">
        <f t="shared" si="34"/>
        <v>0</v>
      </c>
    </row>
    <row r="712" spans="1:15" hidden="1" x14ac:dyDescent="0.2">
      <c r="A712" s="182">
        <f>+'11'!A9</f>
        <v>0</v>
      </c>
      <c r="C712" s="182" t="str">
        <f>IFERROR(LEFT(IFERROR(INDEX(Sheet5!$C$2:$C$1300,MATCH($A712,Sheet5!$A$2:$A$1300,0)),"-"),FIND(",",IFERROR(INDEX(Sheet5!$C$2:$C$1300,MATCH($A712,Sheet5!$A$2:$A$1300,0)),"-"),1)-1),IFERROR(INDEX(Sheet5!$C$2:$C$1300,MATCH($A712,Sheet5!$A$2:$A$1300,0)),"-"))</f>
        <v>-</v>
      </c>
      <c r="D712" s="206">
        <f>IFERROR(INDEX(Lookup!$BG$9:$BG$3000,MATCH($A712,Lookup!$A$9:$A$3000,0)),0)</f>
        <v>0</v>
      </c>
      <c r="E712" s="206">
        <f>IFERROR(INDEX(Lookup!$BF$9:$BF$3000,MATCH($A712,Lookup!$A$9:$A$3000,0)),0)</f>
        <v>0</v>
      </c>
      <c r="F712" s="206">
        <f>IFERROR(INDEX(Lookup!$BE$9:$BE$3000,MATCH($A712,Lookup!$A$9:$A$3000,0)),0)</f>
        <v>0</v>
      </c>
      <c r="G712" s="207"/>
      <c r="H712" s="207"/>
      <c r="I712" s="206">
        <f>IFERROR(INDEX(Lookup!$BJ$9:$BJ$3000,MATCH($A712,Lookup!$A$9:$A$3000,0)),0)</f>
        <v>0</v>
      </c>
      <c r="J712" s="206">
        <f>IFERROR(INDEX(Lookup!$BI$9:$BI$3000,MATCH($A712,Lookup!$A$9:$A$3000,0)),0)</f>
        <v>0</v>
      </c>
      <c r="K712" s="206">
        <f>IFERROR(INDEX(Lookup!$BH$9:$BH$3000,MATCH($A712,Lookup!$A$9:$A$3000,0)),0)</f>
        <v>0</v>
      </c>
      <c r="L712" s="206">
        <f t="shared" si="35"/>
        <v>0</v>
      </c>
      <c r="O712" s="182">
        <f t="shared" si="34"/>
        <v>0</v>
      </c>
    </row>
    <row r="713" spans="1:15" hidden="1" x14ac:dyDescent="0.2">
      <c r="A713" s="182">
        <f>+'11'!A10</f>
        <v>0</v>
      </c>
      <c r="C713" s="182" t="str">
        <f>IFERROR(LEFT(IFERROR(INDEX(Sheet5!$C$2:$C$1300,MATCH($A713,Sheet5!$A$2:$A$1300,0)),"-"),FIND(",",IFERROR(INDEX(Sheet5!$C$2:$C$1300,MATCH($A713,Sheet5!$A$2:$A$1300,0)),"-"),1)-1),IFERROR(INDEX(Sheet5!$C$2:$C$1300,MATCH($A713,Sheet5!$A$2:$A$1300,0)),"-"))</f>
        <v>-</v>
      </c>
      <c r="D713" s="206">
        <f>IFERROR(INDEX(Lookup!$BG$9:$BG$3000,MATCH($A713,Lookup!$A$9:$A$3000,0)),0)</f>
        <v>0</v>
      </c>
      <c r="E713" s="206">
        <f>IFERROR(INDEX(Lookup!$BF$9:$BF$3000,MATCH($A713,Lookup!$A$9:$A$3000,0)),0)</f>
        <v>0</v>
      </c>
      <c r="F713" s="206">
        <f>IFERROR(INDEX(Lookup!$BE$9:$BE$3000,MATCH($A713,Lookup!$A$9:$A$3000,0)),0)</f>
        <v>0</v>
      </c>
      <c r="G713" s="207"/>
      <c r="H713" s="207"/>
      <c r="I713" s="206">
        <f>IFERROR(INDEX(Lookup!$BJ$9:$BJ$3000,MATCH($A713,Lookup!$A$9:$A$3000,0)),0)</f>
        <v>0</v>
      </c>
      <c r="J713" s="206">
        <f>IFERROR(INDEX(Lookup!$BI$9:$BI$3000,MATCH($A713,Lookup!$A$9:$A$3000,0)),0)</f>
        <v>0</v>
      </c>
      <c r="K713" s="206">
        <f>IFERROR(INDEX(Lookup!$BH$9:$BH$3000,MATCH($A713,Lookup!$A$9:$A$3000,0)),0)</f>
        <v>0</v>
      </c>
      <c r="L713" s="206">
        <f t="shared" si="35"/>
        <v>0</v>
      </c>
      <c r="O713" s="182">
        <f t="shared" si="34"/>
        <v>0</v>
      </c>
    </row>
    <row r="714" spans="1:15" hidden="1" x14ac:dyDescent="0.2">
      <c r="A714" s="182">
        <f>+'11'!A11</f>
        <v>0</v>
      </c>
      <c r="C714" s="182" t="str">
        <f>IFERROR(LEFT(IFERROR(INDEX(Sheet5!$C$2:$C$1300,MATCH($A714,Sheet5!$A$2:$A$1300,0)),"-"),FIND(",",IFERROR(INDEX(Sheet5!$C$2:$C$1300,MATCH($A714,Sheet5!$A$2:$A$1300,0)),"-"),1)-1),IFERROR(INDEX(Sheet5!$C$2:$C$1300,MATCH($A714,Sheet5!$A$2:$A$1300,0)),"-"))</f>
        <v>-</v>
      </c>
      <c r="D714" s="206">
        <f>IFERROR(INDEX(Lookup!$BG$9:$BG$3000,MATCH($A714,Lookup!$A$9:$A$3000,0)),0)</f>
        <v>0</v>
      </c>
      <c r="E714" s="206">
        <f>IFERROR(INDEX(Lookup!$BF$9:$BF$3000,MATCH($A714,Lookup!$A$9:$A$3000,0)),0)</f>
        <v>0</v>
      </c>
      <c r="F714" s="206">
        <f>IFERROR(INDEX(Lookup!$BE$9:$BE$3000,MATCH($A714,Lookup!$A$9:$A$3000,0)),0)</f>
        <v>0</v>
      </c>
      <c r="G714" s="207"/>
      <c r="H714" s="207"/>
      <c r="I714" s="206">
        <f>IFERROR(INDEX(Lookup!$BJ$9:$BJ$3000,MATCH($A714,Lookup!$A$9:$A$3000,0)),0)</f>
        <v>0</v>
      </c>
      <c r="J714" s="206">
        <f>IFERROR(INDEX(Lookup!$BI$9:$BI$3000,MATCH($A714,Lookup!$A$9:$A$3000,0)),0)</f>
        <v>0</v>
      </c>
      <c r="K714" s="206">
        <f>IFERROR(INDEX(Lookup!$BH$9:$BH$3000,MATCH($A714,Lookup!$A$9:$A$3000,0)),0)</f>
        <v>0</v>
      </c>
      <c r="L714" s="206">
        <f t="shared" si="35"/>
        <v>0</v>
      </c>
      <c r="O714" s="182">
        <f t="shared" si="34"/>
        <v>0</v>
      </c>
    </row>
    <row r="715" spans="1:15" hidden="1" x14ac:dyDescent="0.2">
      <c r="A715" s="182">
        <f>+'11'!A12</f>
        <v>0</v>
      </c>
      <c r="C715" s="182" t="str">
        <f>IFERROR(LEFT(IFERROR(INDEX(Sheet5!$C$2:$C$1300,MATCH($A715,Sheet5!$A$2:$A$1300,0)),"-"),FIND(",",IFERROR(INDEX(Sheet5!$C$2:$C$1300,MATCH($A715,Sheet5!$A$2:$A$1300,0)),"-"),1)-1),IFERROR(INDEX(Sheet5!$C$2:$C$1300,MATCH($A715,Sheet5!$A$2:$A$1300,0)),"-"))</f>
        <v>-</v>
      </c>
      <c r="D715" s="206">
        <f>IFERROR(INDEX(Lookup!$BG$9:$BG$3000,MATCH($A715,Lookup!$A$9:$A$3000,0)),0)</f>
        <v>0</v>
      </c>
      <c r="E715" s="206">
        <f>IFERROR(INDEX(Lookup!$BF$9:$BF$3000,MATCH($A715,Lookup!$A$9:$A$3000,0)),0)</f>
        <v>0</v>
      </c>
      <c r="F715" s="206">
        <f>IFERROR(INDEX(Lookup!$BE$9:$BE$3000,MATCH($A715,Lookup!$A$9:$A$3000,0)),0)</f>
        <v>0</v>
      </c>
      <c r="G715" s="207"/>
      <c r="H715" s="207"/>
      <c r="I715" s="206">
        <f>IFERROR(INDEX(Lookup!$BJ$9:$BJ$3000,MATCH($A715,Lookup!$A$9:$A$3000,0)),0)</f>
        <v>0</v>
      </c>
      <c r="J715" s="206">
        <f>IFERROR(INDEX(Lookup!$BI$9:$BI$3000,MATCH($A715,Lookup!$A$9:$A$3000,0)),0)</f>
        <v>0</v>
      </c>
      <c r="K715" s="206">
        <f>IFERROR(INDEX(Lookup!$BH$9:$BH$3000,MATCH($A715,Lookup!$A$9:$A$3000,0)),0)</f>
        <v>0</v>
      </c>
      <c r="L715" s="206">
        <f t="shared" si="35"/>
        <v>0</v>
      </c>
      <c r="O715" s="182">
        <f t="shared" si="34"/>
        <v>0</v>
      </c>
    </row>
    <row r="716" spans="1:15" hidden="1" x14ac:dyDescent="0.2">
      <c r="A716" s="182">
        <f>+'11'!A13</f>
        <v>0</v>
      </c>
      <c r="C716" s="182" t="str">
        <f>IFERROR(LEFT(IFERROR(INDEX(Sheet5!$C$2:$C$1300,MATCH($A716,Sheet5!$A$2:$A$1300,0)),"-"),FIND(",",IFERROR(INDEX(Sheet5!$C$2:$C$1300,MATCH($A716,Sheet5!$A$2:$A$1300,0)),"-"),1)-1),IFERROR(INDEX(Sheet5!$C$2:$C$1300,MATCH($A716,Sheet5!$A$2:$A$1300,0)),"-"))</f>
        <v>-</v>
      </c>
      <c r="D716" s="206">
        <f>IFERROR(INDEX(Lookup!$BG$9:$BG$3000,MATCH($A716,Lookup!$A$9:$A$3000,0)),0)</f>
        <v>0</v>
      </c>
      <c r="E716" s="206">
        <f>IFERROR(INDEX(Lookup!$BF$9:$BF$3000,MATCH($A716,Lookup!$A$9:$A$3000,0)),0)</f>
        <v>0</v>
      </c>
      <c r="F716" s="206">
        <f>IFERROR(INDEX(Lookup!$BE$9:$BE$3000,MATCH($A716,Lookup!$A$9:$A$3000,0)),0)</f>
        <v>0</v>
      </c>
      <c r="G716" s="207"/>
      <c r="H716" s="207"/>
      <c r="I716" s="206">
        <f>IFERROR(INDEX(Lookup!$BJ$9:$BJ$3000,MATCH($A716,Lookup!$A$9:$A$3000,0)),0)</f>
        <v>0</v>
      </c>
      <c r="J716" s="206">
        <f>IFERROR(INDEX(Lookup!$BI$9:$BI$3000,MATCH($A716,Lookup!$A$9:$A$3000,0)),0)</f>
        <v>0</v>
      </c>
      <c r="K716" s="206">
        <f>IFERROR(INDEX(Lookup!$BH$9:$BH$3000,MATCH($A716,Lookup!$A$9:$A$3000,0)),0)</f>
        <v>0</v>
      </c>
      <c r="L716" s="206">
        <f t="shared" si="35"/>
        <v>0</v>
      </c>
      <c r="O716" s="182">
        <f t="shared" si="34"/>
        <v>0</v>
      </c>
    </row>
    <row r="717" spans="1:15" hidden="1" x14ac:dyDescent="0.2">
      <c r="A717" s="182">
        <f>+'11'!A14</f>
        <v>0</v>
      </c>
      <c r="C717" s="182" t="str">
        <f>IFERROR(LEFT(IFERROR(INDEX(Sheet5!$C$2:$C$1300,MATCH($A717,Sheet5!$A$2:$A$1300,0)),"-"),FIND(",",IFERROR(INDEX(Sheet5!$C$2:$C$1300,MATCH($A717,Sheet5!$A$2:$A$1300,0)),"-"),1)-1),IFERROR(INDEX(Sheet5!$C$2:$C$1300,MATCH($A717,Sheet5!$A$2:$A$1300,0)),"-"))</f>
        <v>-</v>
      </c>
      <c r="D717" s="206">
        <f>IFERROR(INDEX(Lookup!$BG$9:$BG$3000,MATCH($A717,Lookup!$A$9:$A$3000,0)),0)</f>
        <v>0</v>
      </c>
      <c r="E717" s="206">
        <f>IFERROR(INDEX(Lookup!$BF$9:$BF$3000,MATCH($A717,Lookup!$A$9:$A$3000,0)),0)</f>
        <v>0</v>
      </c>
      <c r="F717" s="206">
        <f>IFERROR(INDEX(Lookup!$BE$9:$BE$3000,MATCH($A717,Lookup!$A$9:$A$3000,0)),0)</f>
        <v>0</v>
      </c>
      <c r="G717" s="207"/>
      <c r="H717" s="207"/>
      <c r="I717" s="206">
        <f>IFERROR(INDEX(Lookup!$BJ$9:$BJ$3000,MATCH($A717,Lookup!$A$9:$A$3000,0)),0)</f>
        <v>0</v>
      </c>
      <c r="J717" s="206">
        <f>IFERROR(INDEX(Lookup!$BI$9:$BI$3000,MATCH($A717,Lookup!$A$9:$A$3000,0)),0)</f>
        <v>0</v>
      </c>
      <c r="K717" s="206">
        <f>IFERROR(INDEX(Lookup!$BH$9:$BH$3000,MATCH($A717,Lookup!$A$9:$A$3000,0)),0)</f>
        <v>0</v>
      </c>
      <c r="L717" s="206">
        <f t="shared" si="35"/>
        <v>0</v>
      </c>
      <c r="O717" s="182">
        <f t="shared" si="34"/>
        <v>0</v>
      </c>
    </row>
    <row r="718" spans="1:15" hidden="1" x14ac:dyDescent="0.2">
      <c r="A718" s="182">
        <f>+'11'!A15</f>
        <v>0</v>
      </c>
      <c r="C718" s="182" t="str">
        <f>IFERROR(LEFT(IFERROR(INDEX(Sheet5!$C$2:$C$1300,MATCH($A718,Sheet5!$A$2:$A$1300,0)),"-"),FIND(",",IFERROR(INDEX(Sheet5!$C$2:$C$1300,MATCH($A718,Sheet5!$A$2:$A$1300,0)),"-"),1)-1),IFERROR(INDEX(Sheet5!$C$2:$C$1300,MATCH($A718,Sheet5!$A$2:$A$1300,0)),"-"))</f>
        <v>-</v>
      </c>
      <c r="D718" s="206">
        <f>IFERROR(INDEX(Lookup!$BG$9:$BG$3000,MATCH($A718,Lookup!$A$9:$A$3000,0)),0)</f>
        <v>0</v>
      </c>
      <c r="E718" s="206">
        <f>IFERROR(INDEX(Lookup!$BF$9:$BF$3000,MATCH($A718,Lookup!$A$9:$A$3000,0)),0)</f>
        <v>0</v>
      </c>
      <c r="F718" s="206">
        <f>IFERROR(INDEX(Lookup!$BE$9:$BE$3000,MATCH($A718,Lookup!$A$9:$A$3000,0)),0)</f>
        <v>0</v>
      </c>
      <c r="G718" s="207"/>
      <c r="H718" s="207"/>
      <c r="I718" s="206">
        <f>IFERROR(INDEX(Lookup!$BJ$9:$BJ$3000,MATCH($A718,Lookup!$A$9:$A$3000,0)),0)</f>
        <v>0</v>
      </c>
      <c r="J718" s="206">
        <f>IFERROR(INDEX(Lookup!$BI$9:$BI$3000,MATCH($A718,Lookup!$A$9:$A$3000,0)),0)</f>
        <v>0</v>
      </c>
      <c r="K718" s="206">
        <f>IFERROR(INDEX(Lookup!$BH$9:$BH$3000,MATCH($A718,Lookup!$A$9:$A$3000,0)),0)</f>
        <v>0</v>
      </c>
      <c r="L718" s="206">
        <f t="shared" si="35"/>
        <v>0</v>
      </c>
      <c r="O718" s="182">
        <f t="shared" si="34"/>
        <v>0</v>
      </c>
    </row>
    <row r="719" spans="1:15" hidden="1" x14ac:dyDescent="0.2">
      <c r="A719" s="182">
        <f>+'11'!A16</f>
        <v>0</v>
      </c>
      <c r="C719" s="182" t="str">
        <f>IFERROR(LEFT(IFERROR(INDEX(Sheet5!$C$2:$C$1300,MATCH($A719,Sheet5!$A$2:$A$1300,0)),"-"),FIND(",",IFERROR(INDEX(Sheet5!$C$2:$C$1300,MATCH($A719,Sheet5!$A$2:$A$1300,0)),"-"),1)-1),IFERROR(INDEX(Sheet5!$C$2:$C$1300,MATCH($A719,Sheet5!$A$2:$A$1300,0)),"-"))</f>
        <v>-</v>
      </c>
      <c r="D719" s="206">
        <f>IFERROR(INDEX(Lookup!$BG$9:$BG$3000,MATCH($A719,Lookup!$A$9:$A$3000,0)),0)</f>
        <v>0</v>
      </c>
      <c r="E719" s="206">
        <f>IFERROR(INDEX(Lookup!$BF$9:$BF$3000,MATCH($A719,Lookup!$A$9:$A$3000,0)),0)</f>
        <v>0</v>
      </c>
      <c r="F719" s="206">
        <f>IFERROR(INDEX(Lookup!$BE$9:$BE$3000,MATCH($A719,Lookup!$A$9:$A$3000,0)),0)</f>
        <v>0</v>
      </c>
      <c r="G719" s="207"/>
      <c r="H719" s="207"/>
      <c r="I719" s="206">
        <f>IFERROR(INDEX(Lookup!$BJ$9:$BJ$3000,MATCH($A719,Lookup!$A$9:$A$3000,0)),0)</f>
        <v>0</v>
      </c>
      <c r="J719" s="206">
        <f>IFERROR(INDEX(Lookup!$BI$9:$BI$3000,MATCH($A719,Lookup!$A$9:$A$3000,0)),0)</f>
        <v>0</v>
      </c>
      <c r="K719" s="206">
        <f>IFERROR(INDEX(Lookup!$BH$9:$BH$3000,MATCH($A719,Lookup!$A$9:$A$3000,0)),0)</f>
        <v>0</v>
      </c>
      <c r="L719" s="206">
        <f t="shared" si="35"/>
        <v>0</v>
      </c>
      <c r="O719" s="182">
        <f t="shared" si="34"/>
        <v>0</v>
      </c>
    </row>
    <row r="720" spans="1:15" hidden="1" x14ac:dyDescent="0.2">
      <c r="A720" s="182">
        <f>+'11'!A17</f>
        <v>0</v>
      </c>
      <c r="C720" s="182" t="str">
        <f>IFERROR(LEFT(IFERROR(INDEX(Sheet5!$C$2:$C$1300,MATCH($A720,Sheet5!$A$2:$A$1300,0)),"-"),FIND(",",IFERROR(INDEX(Sheet5!$C$2:$C$1300,MATCH($A720,Sheet5!$A$2:$A$1300,0)),"-"),1)-1),IFERROR(INDEX(Sheet5!$C$2:$C$1300,MATCH($A720,Sheet5!$A$2:$A$1300,0)),"-"))</f>
        <v>-</v>
      </c>
      <c r="D720" s="206">
        <f>IFERROR(INDEX(Lookup!$BG$9:$BG$3000,MATCH($A720,Lookup!$A$9:$A$3000,0)),0)</f>
        <v>0</v>
      </c>
      <c r="E720" s="206">
        <f>IFERROR(INDEX(Lookup!$BF$9:$BF$3000,MATCH($A720,Lookup!$A$9:$A$3000,0)),0)</f>
        <v>0</v>
      </c>
      <c r="F720" s="206">
        <f>IFERROR(INDEX(Lookup!$BE$9:$BE$3000,MATCH($A720,Lookup!$A$9:$A$3000,0)),0)</f>
        <v>0</v>
      </c>
      <c r="G720" s="207"/>
      <c r="H720" s="207"/>
      <c r="I720" s="206">
        <f>IFERROR(INDEX(Lookup!$BJ$9:$BJ$3000,MATCH($A720,Lookup!$A$9:$A$3000,0)),0)</f>
        <v>0</v>
      </c>
      <c r="J720" s="206">
        <f>IFERROR(INDEX(Lookup!$BI$9:$BI$3000,MATCH($A720,Lookup!$A$9:$A$3000,0)),0)</f>
        <v>0</v>
      </c>
      <c r="K720" s="206">
        <f>IFERROR(INDEX(Lookup!$BH$9:$BH$3000,MATCH($A720,Lookup!$A$9:$A$3000,0)),0)</f>
        <v>0</v>
      </c>
      <c r="L720" s="206">
        <f t="shared" si="35"/>
        <v>0</v>
      </c>
      <c r="O720" s="182">
        <f t="shared" si="34"/>
        <v>0</v>
      </c>
    </row>
    <row r="721" spans="1:15" hidden="1" x14ac:dyDescent="0.2">
      <c r="A721" s="182">
        <f>+'11'!A18</f>
        <v>0</v>
      </c>
      <c r="C721" s="182" t="str">
        <f>IFERROR(LEFT(IFERROR(INDEX(Sheet5!$C$2:$C$1300,MATCH($A721,Sheet5!$A$2:$A$1300,0)),"-"),FIND(",",IFERROR(INDEX(Sheet5!$C$2:$C$1300,MATCH($A721,Sheet5!$A$2:$A$1300,0)),"-"),1)-1),IFERROR(INDEX(Sheet5!$C$2:$C$1300,MATCH($A721,Sheet5!$A$2:$A$1300,0)),"-"))</f>
        <v>-</v>
      </c>
      <c r="D721" s="206">
        <f>IFERROR(INDEX(Lookup!$BG$9:$BG$3000,MATCH($A721,Lookup!$A$9:$A$3000,0)),0)</f>
        <v>0</v>
      </c>
      <c r="E721" s="206">
        <f>IFERROR(INDEX(Lookup!$BF$9:$BF$3000,MATCH($A721,Lookup!$A$9:$A$3000,0)),0)</f>
        <v>0</v>
      </c>
      <c r="F721" s="206">
        <f>IFERROR(INDEX(Lookup!$BE$9:$BE$3000,MATCH($A721,Lookup!$A$9:$A$3000,0)),0)</f>
        <v>0</v>
      </c>
      <c r="G721" s="207"/>
      <c r="H721" s="207"/>
      <c r="I721" s="206">
        <f>IFERROR(INDEX(Lookup!$BJ$9:$BJ$3000,MATCH($A721,Lookup!$A$9:$A$3000,0)),0)</f>
        <v>0</v>
      </c>
      <c r="J721" s="206">
        <f>IFERROR(INDEX(Lookup!$BI$9:$BI$3000,MATCH($A721,Lookup!$A$9:$A$3000,0)),0)</f>
        <v>0</v>
      </c>
      <c r="K721" s="206">
        <f>IFERROR(INDEX(Lookup!$BH$9:$BH$3000,MATCH($A721,Lookup!$A$9:$A$3000,0)),0)</f>
        <v>0</v>
      </c>
      <c r="L721" s="206">
        <f t="shared" si="35"/>
        <v>0</v>
      </c>
      <c r="O721" s="182">
        <f t="shared" si="34"/>
        <v>0</v>
      </c>
    </row>
    <row r="722" spans="1:15" hidden="1" x14ac:dyDescent="0.2">
      <c r="A722" s="182">
        <f>+'11'!A19</f>
        <v>0</v>
      </c>
      <c r="C722" s="182" t="str">
        <f>IFERROR(LEFT(IFERROR(INDEX(Sheet5!$C$2:$C$1300,MATCH($A722,Sheet5!$A$2:$A$1300,0)),"-"),FIND(",",IFERROR(INDEX(Sheet5!$C$2:$C$1300,MATCH($A722,Sheet5!$A$2:$A$1300,0)),"-"),1)-1),IFERROR(INDEX(Sheet5!$C$2:$C$1300,MATCH($A722,Sheet5!$A$2:$A$1300,0)),"-"))</f>
        <v>-</v>
      </c>
      <c r="D722" s="206">
        <f>IFERROR(INDEX(Lookup!$BG$9:$BG$3000,MATCH($A722,Lookup!$A$9:$A$3000,0)),0)</f>
        <v>0</v>
      </c>
      <c r="E722" s="206">
        <f>IFERROR(INDEX(Lookup!$BF$9:$BF$3000,MATCH($A722,Lookup!$A$9:$A$3000,0)),0)</f>
        <v>0</v>
      </c>
      <c r="F722" s="206">
        <f>IFERROR(INDEX(Lookup!$BE$9:$BE$3000,MATCH($A722,Lookup!$A$9:$A$3000,0)),0)</f>
        <v>0</v>
      </c>
      <c r="G722" s="207"/>
      <c r="H722" s="207"/>
      <c r="I722" s="206">
        <f>IFERROR(INDEX(Lookup!$BJ$9:$BJ$3000,MATCH($A722,Lookup!$A$9:$A$3000,0)),0)</f>
        <v>0</v>
      </c>
      <c r="J722" s="206">
        <f>IFERROR(INDEX(Lookup!$BI$9:$BI$3000,MATCH($A722,Lookup!$A$9:$A$3000,0)),0)</f>
        <v>0</v>
      </c>
      <c r="K722" s="206">
        <f>IFERROR(INDEX(Lookup!$BH$9:$BH$3000,MATCH($A722,Lookup!$A$9:$A$3000,0)),0)</f>
        <v>0</v>
      </c>
      <c r="L722" s="206">
        <f t="shared" si="35"/>
        <v>0</v>
      </c>
      <c r="O722" s="182">
        <f t="shared" si="34"/>
        <v>0</v>
      </c>
    </row>
    <row r="723" spans="1:15" hidden="1" x14ac:dyDescent="0.2">
      <c r="A723" s="182">
        <f>+'11'!A20</f>
        <v>0</v>
      </c>
      <c r="C723" s="182" t="str">
        <f>IFERROR(LEFT(IFERROR(INDEX(Sheet5!$C$2:$C$1300,MATCH($A723,Sheet5!$A$2:$A$1300,0)),"-"),FIND(",",IFERROR(INDEX(Sheet5!$C$2:$C$1300,MATCH($A723,Sheet5!$A$2:$A$1300,0)),"-"),1)-1),IFERROR(INDEX(Sheet5!$C$2:$C$1300,MATCH($A723,Sheet5!$A$2:$A$1300,0)),"-"))</f>
        <v>-</v>
      </c>
      <c r="D723" s="206">
        <f>IFERROR(INDEX(Lookup!$BG$9:$BG$3000,MATCH($A723,Lookup!$A$9:$A$3000,0)),0)</f>
        <v>0</v>
      </c>
      <c r="E723" s="206">
        <f>IFERROR(INDEX(Lookup!$BF$9:$BF$3000,MATCH($A723,Lookup!$A$9:$A$3000,0)),0)</f>
        <v>0</v>
      </c>
      <c r="F723" s="206">
        <f>IFERROR(INDEX(Lookup!$BE$9:$BE$3000,MATCH($A723,Lookup!$A$9:$A$3000,0)),0)</f>
        <v>0</v>
      </c>
      <c r="G723" s="207"/>
      <c r="H723" s="207"/>
      <c r="I723" s="206">
        <f>IFERROR(INDEX(Lookup!$BJ$9:$BJ$3000,MATCH($A723,Lookup!$A$9:$A$3000,0)),0)</f>
        <v>0</v>
      </c>
      <c r="J723" s="206">
        <f>IFERROR(INDEX(Lookup!$BI$9:$BI$3000,MATCH($A723,Lookup!$A$9:$A$3000,0)),0)</f>
        <v>0</v>
      </c>
      <c r="K723" s="206">
        <f>IFERROR(INDEX(Lookup!$BH$9:$BH$3000,MATCH($A723,Lookup!$A$9:$A$3000,0)),0)</f>
        <v>0</v>
      </c>
      <c r="L723" s="206">
        <f t="shared" si="35"/>
        <v>0</v>
      </c>
      <c r="O723" s="182">
        <f t="shared" si="34"/>
        <v>0</v>
      </c>
    </row>
    <row r="724" spans="1:15" hidden="1" x14ac:dyDescent="0.2">
      <c r="A724" s="182">
        <f>+'11'!A21</f>
        <v>0</v>
      </c>
      <c r="C724" s="182" t="str">
        <f>IFERROR(LEFT(IFERROR(INDEX(Sheet5!$C$2:$C$1300,MATCH($A724,Sheet5!$A$2:$A$1300,0)),"-"),FIND(",",IFERROR(INDEX(Sheet5!$C$2:$C$1300,MATCH($A724,Sheet5!$A$2:$A$1300,0)),"-"),1)-1),IFERROR(INDEX(Sheet5!$C$2:$C$1300,MATCH($A724,Sheet5!$A$2:$A$1300,0)),"-"))</f>
        <v>-</v>
      </c>
      <c r="D724" s="206">
        <f>IFERROR(INDEX(Lookup!$BG$9:$BG$3000,MATCH($A724,Lookup!$A$9:$A$3000,0)),0)</f>
        <v>0</v>
      </c>
      <c r="E724" s="206">
        <f>IFERROR(INDEX(Lookup!$BF$9:$BF$3000,MATCH($A724,Lookup!$A$9:$A$3000,0)),0)</f>
        <v>0</v>
      </c>
      <c r="F724" s="206">
        <f>IFERROR(INDEX(Lookup!$BE$9:$BE$3000,MATCH($A724,Lookup!$A$9:$A$3000,0)),0)</f>
        <v>0</v>
      </c>
      <c r="G724" s="207"/>
      <c r="H724" s="207"/>
      <c r="I724" s="206">
        <f>IFERROR(INDEX(Lookup!$BJ$9:$BJ$3000,MATCH($A724,Lookup!$A$9:$A$3000,0)),0)</f>
        <v>0</v>
      </c>
      <c r="J724" s="206">
        <f>IFERROR(INDEX(Lookup!$BI$9:$BI$3000,MATCH($A724,Lookup!$A$9:$A$3000,0)),0)</f>
        <v>0</v>
      </c>
      <c r="K724" s="206">
        <f>IFERROR(INDEX(Lookup!$BH$9:$BH$3000,MATCH($A724,Lookup!$A$9:$A$3000,0)),0)</f>
        <v>0</v>
      </c>
      <c r="L724" s="206">
        <f t="shared" si="35"/>
        <v>0</v>
      </c>
      <c r="O724" s="182">
        <f t="shared" si="34"/>
        <v>0</v>
      </c>
    </row>
    <row r="725" spans="1:15" hidden="1" x14ac:dyDescent="0.2">
      <c r="A725" s="182">
        <f>+'11'!A22</f>
        <v>0</v>
      </c>
      <c r="C725" s="182" t="str">
        <f>IFERROR(LEFT(IFERROR(INDEX(Sheet5!$C$2:$C$1300,MATCH($A725,Sheet5!$A$2:$A$1300,0)),"-"),FIND(",",IFERROR(INDEX(Sheet5!$C$2:$C$1300,MATCH($A725,Sheet5!$A$2:$A$1300,0)),"-"),1)-1),IFERROR(INDEX(Sheet5!$C$2:$C$1300,MATCH($A725,Sheet5!$A$2:$A$1300,0)),"-"))</f>
        <v>-</v>
      </c>
      <c r="D725" s="206">
        <f>IFERROR(INDEX(Lookup!$BG$9:$BG$3000,MATCH($A725,Lookup!$A$9:$A$3000,0)),0)</f>
        <v>0</v>
      </c>
      <c r="E725" s="206">
        <f>IFERROR(INDEX(Lookup!$BF$9:$BF$3000,MATCH($A725,Lookup!$A$9:$A$3000,0)),0)</f>
        <v>0</v>
      </c>
      <c r="F725" s="206">
        <f>IFERROR(INDEX(Lookup!$BE$9:$BE$3000,MATCH($A725,Lookup!$A$9:$A$3000,0)),0)</f>
        <v>0</v>
      </c>
      <c r="G725" s="207"/>
      <c r="H725" s="207"/>
      <c r="I725" s="206">
        <f>IFERROR(INDEX(Lookup!$BJ$9:$BJ$3000,MATCH($A725,Lookup!$A$9:$A$3000,0)),0)</f>
        <v>0</v>
      </c>
      <c r="J725" s="206">
        <f>IFERROR(INDEX(Lookup!$BI$9:$BI$3000,MATCH($A725,Lookup!$A$9:$A$3000,0)),0)</f>
        <v>0</v>
      </c>
      <c r="K725" s="206">
        <f>IFERROR(INDEX(Lookup!$BH$9:$BH$3000,MATCH($A725,Lookup!$A$9:$A$3000,0)),0)</f>
        <v>0</v>
      </c>
      <c r="L725" s="206">
        <f t="shared" si="35"/>
        <v>0</v>
      </c>
      <c r="O725" s="182">
        <f t="shared" si="34"/>
        <v>0</v>
      </c>
    </row>
    <row r="726" spans="1:15" hidden="1" x14ac:dyDescent="0.2">
      <c r="A726" s="182">
        <f>+'11'!A23</f>
        <v>0</v>
      </c>
      <c r="C726" s="182" t="str">
        <f>IFERROR(LEFT(IFERROR(INDEX(Sheet5!$C$2:$C$1300,MATCH($A726,Sheet5!$A$2:$A$1300,0)),"-"),FIND(",",IFERROR(INDEX(Sheet5!$C$2:$C$1300,MATCH($A726,Sheet5!$A$2:$A$1300,0)),"-"),1)-1),IFERROR(INDEX(Sheet5!$C$2:$C$1300,MATCH($A726,Sheet5!$A$2:$A$1300,0)),"-"))</f>
        <v>-</v>
      </c>
      <c r="D726" s="206">
        <f>IFERROR(INDEX(Lookup!$BG$9:$BG$3000,MATCH($A726,Lookup!$A$9:$A$3000,0)),0)</f>
        <v>0</v>
      </c>
      <c r="E726" s="206">
        <f>IFERROR(INDEX(Lookup!$BF$9:$BF$3000,MATCH($A726,Lookup!$A$9:$A$3000,0)),0)</f>
        <v>0</v>
      </c>
      <c r="F726" s="206">
        <f>IFERROR(INDEX(Lookup!$BE$9:$BE$3000,MATCH($A726,Lookup!$A$9:$A$3000,0)),0)</f>
        <v>0</v>
      </c>
      <c r="G726" s="207"/>
      <c r="H726" s="207"/>
      <c r="I726" s="206">
        <f>IFERROR(INDEX(Lookup!$BJ$9:$BJ$3000,MATCH($A726,Lookup!$A$9:$A$3000,0)),0)</f>
        <v>0</v>
      </c>
      <c r="J726" s="206">
        <f>IFERROR(INDEX(Lookup!$BI$9:$BI$3000,MATCH($A726,Lookup!$A$9:$A$3000,0)),0)</f>
        <v>0</v>
      </c>
      <c r="K726" s="206">
        <f>IFERROR(INDEX(Lookup!$BH$9:$BH$3000,MATCH($A726,Lookup!$A$9:$A$3000,0)),0)</f>
        <v>0</v>
      </c>
      <c r="L726" s="206">
        <f t="shared" si="35"/>
        <v>0</v>
      </c>
      <c r="O726" s="182">
        <f t="shared" si="34"/>
        <v>0</v>
      </c>
    </row>
    <row r="727" spans="1:15" x14ac:dyDescent="0.2">
      <c r="A727" s="214"/>
      <c r="B727" s="214"/>
      <c r="C727" s="214" t="s">
        <v>1065</v>
      </c>
      <c r="D727" s="212">
        <f>SUM(D705:D726)</f>
        <v>0</v>
      </c>
      <c r="E727" s="212">
        <f>SUM(E705:E726)</f>
        <v>0</v>
      </c>
      <c r="F727" s="212">
        <f>SUM(F705:F726)</f>
        <v>0</v>
      </c>
      <c r="G727" s="213"/>
      <c r="H727" s="213"/>
      <c r="I727" s="212">
        <f>SUM(I705:I726)</f>
        <v>0</v>
      </c>
      <c r="J727" s="212">
        <f>SUM(J705:J726)</f>
        <v>0</v>
      </c>
      <c r="K727" s="212">
        <f>SUM(K705:K726)</f>
        <v>0</v>
      </c>
      <c r="L727" s="212">
        <f>SUM(L705:L726)</f>
        <v>0</v>
      </c>
      <c r="O727" s="182">
        <v>1</v>
      </c>
    </row>
    <row r="728" spans="1:15" x14ac:dyDescent="0.2">
      <c r="C728" s="208" t="s">
        <v>1057</v>
      </c>
      <c r="L728" s="206"/>
      <c r="O728" s="182">
        <v>1</v>
      </c>
    </row>
    <row r="729" spans="1:15" x14ac:dyDescent="0.2">
      <c r="A729" s="182" t="str">
        <f>+'12'!A2</f>
        <v>25100-A01</v>
      </c>
      <c r="C729" s="182" t="str">
        <f>IFERROR(LEFT(IFERROR(INDEX(Sheet5!$C$2:$C$1300,MATCH($A729,Sheet5!$A$2:$A$1300,0)),"-"),FIND(",",IFERROR(INDEX(Sheet5!$C$2:$C$1300,MATCH($A729,Sheet5!$A$2:$A$1300,0)),"-"),1)-1),IFERROR(INDEX(Sheet5!$C$2:$C$1300,MATCH($A729,Sheet5!$A$2:$A$1300,0)),"-"))</f>
        <v xml:space="preserve">Advertising &amp; Promotion-6 Circuit Dr                        </v>
      </c>
      <c r="D729" s="206">
        <f>IFERROR(INDEX(Lookup!$BG$9:$BG$3000,MATCH($A729,Lookup!$A$9:$A$3000,0)),0)</f>
        <v>0</v>
      </c>
      <c r="E729" s="206">
        <f>IFERROR(INDEX(Lookup!$BF$9:$BF$3000,MATCH($A729,Lookup!$A$9:$A$3000,0)),0)</f>
        <v>0</v>
      </c>
      <c r="F729" s="206">
        <f>IFERROR(INDEX(Lookup!$BE$9:$BE$3000,MATCH($A729,Lookup!$A$9:$A$3000,0)),0)</f>
        <v>-6670.51</v>
      </c>
      <c r="G729" s="207"/>
      <c r="H729" s="207"/>
      <c r="I729" s="206">
        <f>IFERROR(INDEX(Lookup!$BJ$9:$BJ$3000,MATCH($A729,Lookup!$A$9:$A$3000,0)),0)</f>
        <v>0</v>
      </c>
      <c r="J729" s="206">
        <f>IFERROR(INDEX(Lookup!$BI$9:$BI$3000,MATCH($A729,Lookup!$A$9:$A$3000,0)),0)</f>
        <v>0</v>
      </c>
      <c r="K729" s="206">
        <f>IFERROR(INDEX(Lookup!$BH$9:$BH$3000,MATCH($A729,Lookup!$A$9:$A$3000,0)),0)</f>
        <v>0</v>
      </c>
      <c r="L729" s="206">
        <f t="shared" ref="L729:L752" si="36">K729-J729</f>
        <v>0</v>
      </c>
      <c r="O729" s="182">
        <f t="shared" ref="O729:O752" si="37">+IF(A729&gt;0,1,0)</f>
        <v>1</v>
      </c>
    </row>
    <row r="730" spans="1:15" x14ac:dyDescent="0.2">
      <c r="A730" s="182" t="str">
        <f>+'12'!A3</f>
        <v>25100-A02</v>
      </c>
      <c r="C730" s="182" t="str">
        <f>IFERROR(LEFT(IFERROR(INDEX(Sheet5!$C$2:$C$1300,MATCH($A730,Sheet5!$A$2:$A$1300,0)),"-"),FIND(",",IFERROR(INDEX(Sheet5!$C$2:$C$1300,MATCH($A730,Sheet5!$A$2:$A$1300,0)),"-"),1)-1),IFERROR(INDEX(Sheet5!$C$2:$C$1300,MATCH($A730,Sheet5!$A$2:$A$1300,0)),"-"))</f>
        <v xml:space="preserve">Advertising &amp; Promotion-200 East Tce                        </v>
      </c>
      <c r="D730" s="206">
        <f>IFERROR(INDEX(Lookup!$BG$9:$BG$3000,MATCH($A730,Lookup!$A$9:$A$3000,0)),0)</f>
        <v>0</v>
      </c>
      <c r="E730" s="206">
        <f>IFERROR(INDEX(Lookup!$BF$9:$BF$3000,MATCH($A730,Lookup!$A$9:$A$3000,0)),0)</f>
        <v>0</v>
      </c>
      <c r="F730" s="206">
        <f>IFERROR(INDEX(Lookup!$BE$9:$BE$3000,MATCH($A730,Lookup!$A$9:$A$3000,0)),0)</f>
        <v>0</v>
      </c>
      <c r="G730" s="207"/>
      <c r="H730" s="207"/>
      <c r="I730" s="206">
        <f>IFERROR(INDEX(Lookup!$BJ$9:$BJ$3000,MATCH($A730,Lookup!$A$9:$A$3000,0)),0)</f>
        <v>0</v>
      </c>
      <c r="J730" s="206">
        <f>IFERROR(INDEX(Lookup!$BI$9:$BI$3000,MATCH($A730,Lookup!$A$9:$A$3000,0)),0)</f>
        <v>0</v>
      </c>
      <c r="K730" s="206">
        <f>IFERROR(INDEX(Lookup!$BH$9:$BH$3000,MATCH($A730,Lookup!$A$9:$A$3000,0)),0)</f>
        <v>0</v>
      </c>
      <c r="L730" s="206">
        <f t="shared" si="36"/>
        <v>0</v>
      </c>
      <c r="O730" s="182">
        <f t="shared" si="37"/>
        <v>1</v>
      </c>
    </row>
    <row r="731" spans="1:15" x14ac:dyDescent="0.2">
      <c r="A731" s="182" t="str">
        <f>+'12'!A4</f>
        <v>25100-A03</v>
      </c>
      <c r="C731" s="182" t="str">
        <f>IFERROR(LEFT(IFERROR(INDEX(Sheet5!$C$2:$C$1300,MATCH($A731,Sheet5!$A$2:$A$1300,0)),"-"),FIND(",",IFERROR(INDEX(Sheet5!$C$2:$C$1300,MATCH($A731,Sheet5!$A$2:$A$1300,0)),"-"),1)-1),IFERROR(INDEX(Sheet5!$C$2:$C$1300,MATCH($A731,Sheet5!$A$2:$A$1300,0)),"-"))</f>
        <v xml:space="preserve">Advertising &amp; Promotion-33 Franklin St                      </v>
      </c>
      <c r="D731" s="206">
        <f>IFERROR(INDEX(Lookup!$BG$9:$BG$3000,MATCH($A731,Lookup!$A$9:$A$3000,0)),0)</f>
        <v>2441.84</v>
      </c>
      <c r="E731" s="206">
        <f>IFERROR(INDEX(Lookup!$BF$9:$BF$3000,MATCH($A731,Lookup!$A$9:$A$3000,0)),0)</f>
        <v>0</v>
      </c>
      <c r="F731" s="206">
        <f>IFERROR(INDEX(Lookup!$BE$9:$BE$3000,MATCH($A731,Lookup!$A$9:$A$3000,0)),0)</f>
        <v>0</v>
      </c>
      <c r="G731" s="207"/>
      <c r="H731" s="207"/>
      <c r="I731" s="206">
        <f>IFERROR(INDEX(Lookup!$BJ$9:$BJ$3000,MATCH($A731,Lookup!$A$9:$A$3000,0)),0)</f>
        <v>2529.54</v>
      </c>
      <c r="J731" s="206">
        <f>IFERROR(INDEX(Lookup!$BI$9:$BI$3000,MATCH($A731,Lookup!$A$9:$A$3000,0)),0)</f>
        <v>4941.8500000000004</v>
      </c>
      <c r="K731" s="206">
        <f>IFERROR(INDEX(Lookup!$BH$9:$BH$3000,MATCH($A731,Lookup!$A$9:$A$3000,0)),0)</f>
        <v>2441.85</v>
      </c>
      <c r="L731" s="206">
        <f t="shared" si="36"/>
        <v>-2500.0000000000005</v>
      </c>
      <c r="O731" s="182">
        <f t="shared" si="37"/>
        <v>1</v>
      </c>
    </row>
    <row r="732" spans="1:15" x14ac:dyDescent="0.2">
      <c r="A732" s="182" t="str">
        <f>+'12'!A5</f>
        <v>25100-A04</v>
      </c>
      <c r="C732" s="182" t="str">
        <f>IFERROR(LEFT(IFERROR(INDEX(Sheet5!$C$2:$C$1300,MATCH($A732,Sheet5!$A$2:$A$1300,0)),"-"),FIND(",",IFERROR(INDEX(Sheet5!$C$2:$C$1300,MATCH($A732,Sheet5!$A$2:$A$1300,0)),"-"),1)-1),IFERROR(INDEX(Sheet5!$C$2:$C$1300,MATCH($A732,Sheet5!$A$2:$A$1300,0)),"-"))</f>
        <v xml:space="preserve">Advertising &amp; Promotion-174 Fullarton Rd                    </v>
      </c>
      <c r="D732" s="206">
        <f>IFERROR(INDEX(Lookup!$BG$9:$BG$3000,MATCH($A732,Lookup!$A$9:$A$3000,0)),0)</f>
        <v>0</v>
      </c>
      <c r="E732" s="206">
        <f>IFERROR(INDEX(Lookup!$BF$9:$BF$3000,MATCH($A732,Lookup!$A$9:$A$3000,0)),0)</f>
        <v>0</v>
      </c>
      <c r="F732" s="206">
        <f>IFERROR(INDEX(Lookup!$BE$9:$BE$3000,MATCH($A732,Lookup!$A$9:$A$3000,0)),0)</f>
        <v>0</v>
      </c>
      <c r="G732" s="207"/>
      <c r="H732" s="207"/>
      <c r="I732" s="206">
        <f>IFERROR(INDEX(Lookup!$BJ$9:$BJ$3000,MATCH($A732,Lookup!$A$9:$A$3000,0)),0)</f>
        <v>0</v>
      </c>
      <c r="J732" s="206">
        <f>IFERROR(INDEX(Lookup!$BI$9:$BI$3000,MATCH($A732,Lookup!$A$9:$A$3000,0)),0)</f>
        <v>4115.8599999999997</v>
      </c>
      <c r="K732" s="206">
        <f>IFERROR(INDEX(Lookup!$BH$9:$BH$3000,MATCH($A732,Lookup!$A$9:$A$3000,0)),0)</f>
        <v>3618.9599999999996</v>
      </c>
      <c r="L732" s="206">
        <f t="shared" si="36"/>
        <v>-496.90000000000009</v>
      </c>
      <c r="O732" s="182">
        <f t="shared" si="37"/>
        <v>1</v>
      </c>
    </row>
    <row r="733" spans="1:15" x14ac:dyDescent="0.2">
      <c r="A733" s="182" t="str">
        <f>+'12'!A6</f>
        <v>25100-A05</v>
      </c>
      <c r="C733" s="182" t="str">
        <f>IFERROR(LEFT(IFERROR(INDEX(Sheet5!$C$2:$C$1300,MATCH($A733,Sheet5!$A$2:$A$1300,0)),"-"),FIND(",",IFERROR(INDEX(Sheet5!$C$2:$C$1300,MATCH($A733,Sheet5!$A$2:$A$1300,0)),"-"),1)-1),IFERROR(INDEX(Sheet5!$C$2:$C$1300,MATCH($A733,Sheet5!$A$2:$A$1300,0)),"-"))</f>
        <v xml:space="preserve">Advertising &amp; Promotion-26a Grote St                        </v>
      </c>
      <c r="D733" s="206">
        <f>IFERROR(INDEX(Lookup!$BG$9:$BG$3000,MATCH($A733,Lookup!$A$9:$A$3000,0)),0)</f>
        <v>0</v>
      </c>
      <c r="E733" s="206">
        <f>IFERROR(INDEX(Lookup!$BF$9:$BF$3000,MATCH($A733,Lookup!$A$9:$A$3000,0)),0)</f>
        <v>0</v>
      </c>
      <c r="F733" s="206">
        <f>IFERROR(INDEX(Lookup!$BE$9:$BE$3000,MATCH($A733,Lookup!$A$9:$A$3000,0)),0)</f>
        <v>0</v>
      </c>
      <c r="G733" s="207"/>
      <c r="H733" s="207"/>
      <c r="I733" s="206">
        <f>IFERROR(INDEX(Lookup!$BJ$9:$BJ$3000,MATCH($A733,Lookup!$A$9:$A$3000,0)),0)</f>
        <v>0</v>
      </c>
      <c r="J733" s="206">
        <f>IFERROR(INDEX(Lookup!$BI$9:$BI$3000,MATCH($A733,Lookup!$A$9:$A$3000,0)),0)</f>
        <v>2000</v>
      </c>
      <c r="K733" s="206">
        <f>IFERROR(INDEX(Lookup!$BH$9:$BH$3000,MATCH($A733,Lookup!$A$9:$A$3000,0)),0)</f>
        <v>0</v>
      </c>
      <c r="L733" s="206">
        <f t="shared" si="36"/>
        <v>-2000</v>
      </c>
      <c r="O733" s="182">
        <f t="shared" si="37"/>
        <v>1</v>
      </c>
    </row>
    <row r="734" spans="1:15" x14ac:dyDescent="0.2">
      <c r="A734" s="182" t="str">
        <f>+'12'!A7</f>
        <v>25100-A06</v>
      </c>
      <c r="C734" s="182" t="str">
        <f>IFERROR(LEFT(IFERROR(INDEX(Sheet5!$C$2:$C$1300,MATCH($A734,Sheet5!$A$2:$A$1300,0)),"-"),FIND(",",IFERROR(INDEX(Sheet5!$C$2:$C$1300,MATCH($A734,Sheet5!$A$2:$A$1300,0)),"-"),1)-1),IFERROR(INDEX(Sheet5!$C$2:$C$1300,MATCH($A734,Sheet5!$A$2:$A$1300,0)),"-"))</f>
        <v xml:space="preserve">Advertising &amp; Promotion-31 Franklin St                      </v>
      </c>
      <c r="D734" s="206">
        <f>IFERROR(INDEX(Lookup!$BG$9:$BG$3000,MATCH($A734,Lookup!$A$9:$A$3000,0)),0)</f>
        <v>2441.85</v>
      </c>
      <c r="E734" s="206">
        <f>IFERROR(INDEX(Lookup!$BF$9:$BF$3000,MATCH($A734,Lookup!$A$9:$A$3000,0)),0)</f>
        <v>0</v>
      </c>
      <c r="F734" s="206">
        <f>IFERROR(INDEX(Lookup!$BE$9:$BE$3000,MATCH($A734,Lookup!$A$9:$A$3000,0)),0)</f>
        <v>0</v>
      </c>
      <c r="G734" s="207"/>
      <c r="H734" s="207"/>
      <c r="I734" s="206">
        <f>IFERROR(INDEX(Lookup!$BJ$9:$BJ$3000,MATCH($A734,Lookup!$A$9:$A$3000,0)),0)</f>
        <v>3959.01</v>
      </c>
      <c r="J734" s="206">
        <f>IFERROR(INDEX(Lookup!$BI$9:$BI$3000,MATCH($A734,Lookup!$A$9:$A$3000,0)),0)</f>
        <v>4941.8500000000004</v>
      </c>
      <c r="K734" s="206">
        <f>IFERROR(INDEX(Lookup!$BH$9:$BH$3000,MATCH($A734,Lookup!$A$9:$A$3000,0)),0)</f>
        <v>2441.85</v>
      </c>
      <c r="L734" s="206">
        <f t="shared" si="36"/>
        <v>-2500.0000000000005</v>
      </c>
      <c r="O734" s="182">
        <f t="shared" si="37"/>
        <v>1</v>
      </c>
    </row>
    <row r="735" spans="1:15" x14ac:dyDescent="0.2">
      <c r="A735" s="182" t="str">
        <f>+'12'!A8</f>
        <v>25100-A07</v>
      </c>
      <c r="C735" s="182" t="str">
        <f>IFERROR(LEFT(IFERROR(INDEX(Sheet5!$C$2:$C$1300,MATCH($A735,Sheet5!$A$2:$A$1300,0)),"-"),FIND(",",IFERROR(INDEX(Sheet5!$C$2:$C$1300,MATCH($A735,Sheet5!$A$2:$A$1300,0)),"-"),1)-1),IFERROR(INDEX(Sheet5!$C$2:$C$1300,MATCH($A735,Sheet5!$A$2:$A$1300,0)),"-"))</f>
        <v xml:space="preserve">Advertising &amp; Promotion-25 Franklin St                      </v>
      </c>
      <c r="D735" s="206">
        <f>IFERROR(INDEX(Lookup!$BG$9:$BG$3000,MATCH($A735,Lookup!$A$9:$A$3000,0)),0)</f>
        <v>2441.85</v>
      </c>
      <c r="E735" s="206">
        <f>IFERROR(INDEX(Lookup!$BF$9:$BF$3000,MATCH($A735,Lookup!$A$9:$A$3000,0)),0)</f>
        <v>0</v>
      </c>
      <c r="F735" s="206">
        <f>IFERROR(INDEX(Lookup!$BE$9:$BE$3000,MATCH($A735,Lookup!$A$9:$A$3000,0)),0)</f>
        <v>0</v>
      </c>
      <c r="G735" s="207"/>
      <c r="H735" s="207"/>
      <c r="I735" s="206">
        <f>IFERROR(INDEX(Lookup!$BJ$9:$BJ$3000,MATCH($A735,Lookup!$A$9:$A$3000,0)),0)</f>
        <v>2529.54</v>
      </c>
      <c r="J735" s="206">
        <f>IFERROR(INDEX(Lookup!$BI$9:$BI$3000,MATCH($A735,Lookup!$A$9:$A$3000,0)),0)</f>
        <v>5528.7199999999993</v>
      </c>
      <c r="K735" s="206">
        <f>IFERROR(INDEX(Lookup!$BH$9:$BH$3000,MATCH($A735,Lookup!$A$9:$A$3000,0)),0)</f>
        <v>3028.72</v>
      </c>
      <c r="L735" s="206">
        <f t="shared" si="36"/>
        <v>-2499.9999999999995</v>
      </c>
      <c r="O735" s="182">
        <f t="shared" si="37"/>
        <v>1</v>
      </c>
    </row>
    <row r="736" spans="1:15" x14ac:dyDescent="0.2">
      <c r="A736" s="182" t="str">
        <f>+'12'!A9</f>
        <v>25100-A08</v>
      </c>
      <c r="C736" s="182" t="str">
        <f>IFERROR(LEFT(IFERROR(INDEX(Sheet5!$C$2:$C$1300,MATCH($A736,Sheet5!$A$2:$A$1300,0)),"-"),FIND(",",IFERROR(INDEX(Sheet5!$C$2:$C$1300,MATCH($A736,Sheet5!$A$2:$A$1300,0)),"-"),1)-1),IFERROR(INDEX(Sheet5!$C$2:$C$1300,MATCH($A736,Sheet5!$A$2:$A$1300,0)),"-"))</f>
        <v xml:space="preserve">Advertising &amp; Promotion-23 Frankin St                       </v>
      </c>
      <c r="D736" s="206">
        <f>IFERROR(INDEX(Lookup!$BG$9:$BG$3000,MATCH($A736,Lookup!$A$9:$A$3000,0)),0)</f>
        <v>0</v>
      </c>
      <c r="E736" s="206">
        <f>IFERROR(INDEX(Lookup!$BF$9:$BF$3000,MATCH($A736,Lookup!$A$9:$A$3000,0)),0)</f>
        <v>0</v>
      </c>
      <c r="F736" s="206">
        <f>IFERROR(INDEX(Lookup!$BE$9:$BE$3000,MATCH($A736,Lookup!$A$9:$A$3000,0)),0)</f>
        <v>0</v>
      </c>
      <c r="G736" s="207"/>
      <c r="H736" s="207"/>
      <c r="I736" s="206">
        <f>IFERROR(INDEX(Lookup!$BJ$9:$BJ$3000,MATCH($A736,Lookup!$A$9:$A$3000,0)),0)</f>
        <v>0</v>
      </c>
      <c r="J736" s="206">
        <f>IFERROR(INDEX(Lookup!$BI$9:$BI$3000,MATCH($A736,Lookup!$A$9:$A$3000,0)),0)</f>
        <v>0</v>
      </c>
      <c r="K736" s="206">
        <f>IFERROR(INDEX(Lookup!$BH$9:$BH$3000,MATCH($A736,Lookup!$A$9:$A$3000,0)),0)</f>
        <v>0</v>
      </c>
      <c r="L736" s="206">
        <f t="shared" si="36"/>
        <v>0</v>
      </c>
      <c r="O736" s="182">
        <f t="shared" si="37"/>
        <v>1</v>
      </c>
    </row>
    <row r="737" spans="1:15" x14ac:dyDescent="0.2">
      <c r="A737" s="182" t="str">
        <f>+'12'!A10</f>
        <v>25100-A09</v>
      </c>
      <c r="C737" s="182" t="str">
        <f>IFERROR(LEFT(IFERROR(INDEX(Sheet5!$C$2:$C$1300,MATCH($A737,Sheet5!$A$2:$A$1300,0)),"-"),FIND(",",IFERROR(INDEX(Sheet5!$C$2:$C$1300,MATCH($A737,Sheet5!$A$2:$A$1300,0)),"-"),1)-1),IFERROR(INDEX(Sheet5!$C$2:$C$1300,MATCH($A737,Sheet5!$A$2:$A$1300,0)),"-"))</f>
        <v xml:space="preserve">Advertising &amp; Promotion-11 Franklin St                      </v>
      </c>
      <c r="D737" s="206">
        <f>IFERROR(INDEX(Lookup!$BG$9:$BG$3000,MATCH($A737,Lookup!$A$9:$A$3000,0)),0)</f>
        <v>0</v>
      </c>
      <c r="E737" s="206">
        <f>IFERROR(INDEX(Lookup!$BF$9:$BF$3000,MATCH($A737,Lookup!$A$9:$A$3000,0)),0)</f>
        <v>0</v>
      </c>
      <c r="F737" s="206">
        <f>IFERROR(INDEX(Lookup!$BE$9:$BE$3000,MATCH($A737,Lookup!$A$9:$A$3000,0)),0)</f>
        <v>0</v>
      </c>
      <c r="G737" s="207"/>
      <c r="H737" s="207"/>
      <c r="I737" s="206">
        <f>IFERROR(INDEX(Lookup!$BJ$9:$BJ$3000,MATCH($A737,Lookup!$A$9:$A$3000,0)),0)</f>
        <v>0</v>
      </c>
      <c r="J737" s="206">
        <f>IFERROR(INDEX(Lookup!$BI$9:$BI$3000,MATCH($A737,Lookup!$A$9:$A$3000,0)),0)</f>
        <v>0</v>
      </c>
      <c r="K737" s="206">
        <f>IFERROR(INDEX(Lookup!$BH$9:$BH$3000,MATCH($A737,Lookup!$A$9:$A$3000,0)),0)</f>
        <v>0</v>
      </c>
      <c r="L737" s="206">
        <f t="shared" si="36"/>
        <v>0</v>
      </c>
      <c r="O737" s="182">
        <f t="shared" si="37"/>
        <v>1</v>
      </c>
    </row>
    <row r="738" spans="1:15" x14ac:dyDescent="0.2">
      <c r="A738" s="182" t="str">
        <f>+'12'!A11</f>
        <v>25100-A10</v>
      </c>
      <c r="C738" s="182" t="str">
        <f>IFERROR(LEFT(IFERROR(INDEX(Sheet5!$C$2:$C$1300,MATCH($A738,Sheet5!$A$2:$A$1300,0)),"-"),FIND(",",IFERROR(INDEX(Sheet5!$C$2:$C$1300,MATCH($A738,Sheet5!$A$2:$A$1300,0)),"-"),1)-1),IFERROR(INDEX(Sheet5!$C$2:$C$1300,MATCH($A738,Sheet5!$A$2:$A$1300,0)),"-"))</f>
        <v xml:space="preserve">Advertising &amp; Promotion-15 Franklin St                      </v>
      </c>
      <c r="D738" s="206">
        <f>IFERROR(INDEX(Lookup!$BG$9:$BG$3000,MATCH($A738,Lookup!$A$9:$A$3000,0)),0)</f>
        <v>0</v>
      </c>
      <c r="E738" s="206">
        <f>IFERROR(INDEX(Lookup!$BF$9:$BF$3000,MATCH($A738,Lookup!$A$9:$A$3000,0)),0)</f>
        <v>0</v>
      </c>
      <c r="F738" s="206">
        <f>IFERROR(INDEX(Lookup!$BE$9:$BE$3000,MATCH($A738,Lookup!$A$9:$A$3000,0)),0)</f>
        <v>0</v>
      </c>
      <c r="G738" s="207"/>
      <c r="H738" s="207"/>
      <c r="I738" s="206">
        <f>IFERROR(INDEX(Lookup!$BJ$9:$BJ$3000,MATCH($A738,Lookup!$A$9:$A$3000,0)),0)</f>
        <v>0</v>
      </c>
      <c r="J738" s="206">
        <f>IFERROR(INDEX(Lookup!$BI$9:$BI$3000,MATCH($A738,Lookup!$A$9:$A$3000,0)),0)</f>
        <v>0</v>
      </c>
      <c r="K738" s="206">
        <f>IFERROR(INDEX(Lookup!$BH$9:$BH$3000,MATCH($A738,Lookup!$A$9:$A$3000,0)),0)</f>
        <v>0</v>
      </c>
      <c r="L738" s="206">
        <f t="shared" si="36"/>
        <v>0</v>
      </c>
      <c r="O738" s="182">
        <f t="shared" si="37"/>
        <v>1</v>
      </c>
    </row>
    <row r="739" spans="1:15" x14ac:dyDescent="0.2">
      <c r="A739" s="182" t="str">
        <f>+'12'!A12</f>
        <v>25100-A11</v>
      </c>
      <c r="C739" s="182" t="str">
        <f>IFERROR(LEFT(IFERROR(INDEX(Sheet5!$C$2:$C$1300,MATCH($A739,Sheet5!$A$2:$A$1300,0)),"-"),FIND(",",IFERROR(INDEX(Sheet5!$C$2:$C$1300,MATCH($A739,Sheet5!$A$2:$A$1300,0)),"-"),1)-1),IFERROR(INDEX(Sheet5!$C$2:$C$1300,MATCH($A739,Sheet5!$A$2:$A$1300,0)),"-"))</f>
        <v xml:space="preserve">Advertising &amp; Promotion-25 Hutt St                          </v>
      </c>
      <c r="D739" s="206">
        <f>IFERROR(INDEX(Lookup!$BG$9:$BG$3000,MATCH($A739,Lookup!$A$9:$A$3000,0)),0)</f>
        <v>0</v>
      </c>
      <c r="E739" s="206">
        <f>IFERROR(INDEX(Lookup!$BF$9:$BF$3000,MATCH($A739,Lookup!$A$9:$A$3000,0)),0)</f>
        <v>0</v>
      </c>
      <c r="F739" s="206">
        <f>IFERROR(INDEX(Lookup!$BE$9:$BE$3000,MATCH($A739,Lookup!$A$9:$A$3000,0)),0)</f>
        <v>0</v>
      </c>
      <c r="G739" s="207"/>
      <c r="H739" s="207"/>
      <c r="I739" s="206">
        <f>IFERROR(INDEX(Lookup!$BJ$9:$BJ$3000,MATCH($A739,Lookup!$A$9:$A$3000,0)),0)</f>
        <v>0</v>
      </c>
      <c r="J739" s="206">
        <f>IFERROR(INDEX(Lookup!$BI$9:$BI$3000,MATCH($A739,Lookup!$A$9:$A$3000,0)),0)</f>
        <v>0</v>
      </c>
      <c r="K739" s="206">
        <f>IFERROR(INDEX(Lookup!$BH$9:$BH$3000,MATCH($A739,Lookup!$A$9:$A$3000,0)),0)</f>
        <v>515</v>
      </c>
      <c r="L739" s="206">
        <f t="shared" si="36"/>
        <v>515</v>
      </c>
      <c r="O739" s="182">
        <f t="shared" si="37"/>
        <v>1</v>
      </c>
    </row>
    <row r="740" spans="1:15" x14ac:dyDescent="0.2">
      <c r="A740" s="182" t="str">
        <f>+'12'!A13</f>
        <v>25100-A12</v>
      </c>
      <c r="C740" s="182" t="str">
        <f>IFERROR(LEFT(IFERROR(INDEX(Sheet5!$C$2:$C$1300,MATCH($A740,Sheet5!$A$2:$A$1300,0)),"-"),FIND(",",IFERROR(INDEX(Sheet5!$C$2:$C$1300,MATCH($A740,Sheet5!$A$2:$A$1300,0)),"-"),1)-1),IFERROR(INDEX(Sheet5!$C$2:$C$1300,MATCH($A740,Sheet5!$A$2:$A$1300,0)),"-"))</f>
        <v xml:space="preserve">Advertising &amp; Promotion-A27 188 Carrington                  </v>
      </c>
      <c r="D740" s="206">
        <f>IFERROR(INDEX(Lookup!$BG$9:$BG$3000,MATCH($A740,Lookup!$A$9:$A$3000,0)),0)</f>
        <v>0</v>
      </c>
      <c r="E740" s="206">
        <f>IFERROR(INDEX(Lookup!$BF$9:$BF$3000,MATCH($A740,Lookup!$A$9:$A$3000,0)),0)</f>
        <v>0</v>
      </c>
      <c r="F740" s="206">
        <f>IFERROR(INDEX(Lookup!$BE$9:$BE$3000,MATCH($A740,Lookup!$A$9:$A$3000,0)),0)</f>
        <v>0</v>
      </c>
      <c r="G740" s="207"/>
      <c r="H740" s="207"/>
      <c r="I740" s="206">
        <f>IFERROR(INDEX(Lookup!$BJ$9:$BJ$3000,MATCH($A740,Lookup!$A$9:$A$3000,0)),0)</f>
        <v>0</v>
      </c>
      <c r="J740" s="206">
        <f>IFERROR(INDEX(Lookup!$BI$9:$BI$3000,MATCH($A740,Lookup!$A$9:$A$3000,0)),0)</f>
        <v>0</v>
      </c>
      <c r="K740" s="206">
        <f>IFERROR(INDEX(Lookup!$BH$9:$BH$3000,MATCH($A740,Lookup!$A$9:$A$3000,0)),0)</f>
        <v>0</v>
      </c>
      <c r="L740" s="206">
        <f t="shared" si="36"/>
        <v>0</v>
      </c>
      <c r="O740" s="182">
        <f t="shared" si="37"/>
        <v>1</v>
      </c>
    </row>
    <row r="741" spans="1:15" x14ac:dyDescent="0.2">
      <c r="A741" s="182" t="str">
        <f>+'12'!A14</f>
        <v>25100-A13</v>
      </c>
      <c r="C741" s="182" t="str">
        <f>IFERROR(LEFT(IFERROR(INDEX(Sheet5!$C$2:$C$1300,MATCH($A741,Sheet5!$A$2:$A$1300,0)),"-"),FIND(",",IFERROR(INDEX(Sheet5!$C$2:$C$1300,MATCH($A741,Sheet5!$A$2:$A$1300,0)),"-"),1)-1),IFERROR(INDEX(Sheet5!$C$2:$C$1300,MATCH($A741,Sheet5!$A$2:$A$1300,0)),"-"))</f>
        <v xml:space="preserve">Advertising &amp; Promotion-B25 188 Carrington                  </v>
      </c>
      <c r="D741" s="206">
        <f>IFERROR(INDEX(Lookup!$BG$9:$BG$3000,MATCH($A741,Lookup!$A$9:$A$3000,0)),0)</f>
        <v>0</v>
      </c>
      <c r="E741" s="206">
        <f>IFERROR(INDEX(Lookup!$BF$9:$BF$3000,MATCH($A741,Lookup!$A$9:$A$3000,0)),0)</f>
        <v>0</v>
      </c>
      <c r="F741" s="206">
        <f>IFERROR(INDEX(Lookup!$BE$9:$BE$3000,MATCH($A741,Lookup!$A$9:$A$3000,0)),0)</f>
        <v>0</v>
      </c>
      <c r="G741" s="207"/>
      <c r="H741" s="207"/>
      <c r="I741" s="206">
        <f>IFERROR(INDEX(Lookup!$BJ$9:$BJ$3000,MATCH($A741,Lookup!$A$9:$A$3000,0)),0)</f>
        <v>0</v>
      </c>
      <c r="J741" s="206">
        <f>IFERROR(INDEX(Lookup!$BI$9:$BI$3000,MATCH($A741,Lookup!$A$9:$A$3000,0)),0)</f>
        <v>0</v>
      </c>
      <c r="K741" s="206">
        <f>IFERROR(INDEX(Lookup!$BH$9:$BH$3000,MATCH($A741,Lookup!$A$9:$A$3000,0)),0)</f>
        <v>0</v>
      </c>
      <c r="L741" s="206">
        <f t="shared" si="36"/>
        <v>0</v>
      </c>
      <c r="O741" s="182">
        <f t="shared" si="37"/>
        <v>1</v>
      </c>
    </row>
    <row r="742" spans="1:15" x14ac:dyDescent="0.2">
      <c r="A742" s="182" t="str">
        <f>+'12'!A15</f>
        <v>25100-A14</v>
      </c>
      <c r="C742" s="182" t="str">
        <f>IFERROR(LEFT(IFERROR(INDEX(Sheet5!$C$2:$C$1300,MATCH($A742,Sheet5!$A$2:$A$1300,0)),"-"),FIND(",",IFERROR(INDEX(Sheet5!$C$2:$C$1300,MATCH($A742,Sheet5!$A$2:$A$1300,0)),"-"),1)-1),IFERROR(INDEX(Sheet5!$C$2:$C$1300,MATCH($A742,Sheet5!$A$2:$A$1300,0)),"-"))</f>
        <v xml:space="preserve">Advertising &amp; Promotion-120 Queen Road                      </v>
      </c>
      <c r="D742" s="206">
        <f>IFERROR(INDEX(Lookup!$BG$9:$BG$3000,MATCH($A742,Lookup!$A$9:$A$3000,0)),0)</f>
        <v>0</v>
      </c>
      <c r="E742" s="206">
        <f>IFERROR(INDEX(Lookup!$BF$9:$BF$3000,MATCH($A742,Lookup!$A$9:$A$3000,0)),0)</f>
        <v>0</v>
      </c>
      <c r="F742" s="206">
        <f>IFERROR(INDEX(Lookup!$BE$9:$BE$3000,MATCH($A742,Lookup!$A$9:$A$3000,0)),0)</f>
        <v>0</v>
      </c>
      <c r="G742" s="207"/>
      <c r="H742" s="207"/>
      <c r="I742" s="206">
        <f>IFERROR(INDEX(Lookup!$BJ$9:$BJ$3000,MATCH($A742,Lookup!$A$9:$A$3000,0)),0)</f>
        <v>0</v>
      </c>
      <c r="J742" s="206">
        <f>IFERROR(INDEX(Lookup!$BI$9:$BI$3000,MATCH($A742,Lookup!$A$9:$A$3000,0)),0)</f>
        <v>0</v>
      </c>
      <c r="K742" s="206">
        <f>IFERROR(INDEX(Lookup!$BH$9:$BH$3000,MATCH($A742,Lookup!$A$9:$A$3000,0)),0)</f>
        <v>0</v>
      </c>
      <c r="L742" s="206">
        <f t="shared" si="36"/>
        <v>0</v>
      </c>
      <c r="O742" s="182">
        <f t="shared" si="37"/>
        <v>1</v>
      </c>
    </row>
    <row r="743" spans="1:15" x14ac:dyDescent="0.2">
      <c r="A743" s="182" t="str">
        <f>+'12'!A16</f>
        <v>25100-A15</v>
      </c>
      <c r="C743" s="182" t="str">
        <f>IFERROR(LEFT(IFERROR(INDEX(Sheet5!$C$2:$C$1300,MATCH($A743,Sheet5!$A$2:$A$1300,0)),"-"),FIND(",",IFERROR(INDEX(Sheet5!$C$2:$C$1300,MATCH($A743,Sheet5!$A$2:$A$1300,0)),"-"),1)-1),IFERROR(INDEX(Sheet5!$C$2:$C$1300,MATCH($A743,Sheet5!$A$2:$A$1300,0)),"-"))</f>
        <v xml:space="preserve">Advertising &amp; Promotion-236 Queen Road                      </v>
      </c>
      <c r="D743" s="206">
        <f>IFERROR(INDEX(Lookup!$BG$9:$BG$3000,MATCH($A743,Lookup!$A$9:$A$3000,0)),0)</f>
        <v>0</v>
      </c>
      <c r="E743" s="206">
        <f>IFERROR(INDEX(Lookup!$BF$9:$BF$3000,MATCH($A743,Lookup!$A$9:$A$3000,0)),0)</f>
        <v>0</v>
      </c>
      <c r="F743" s="206">
        <f>IFERROR(INDEX(Lookup!$BE$9:$BE$3000,MATCH($A743,Lookup!$A$9:$A$3000,0)),0)</f>
        <v>0</v>
      </c>
      <c r="G743" s="207"/>
      <c r="H743" s="207"/>
      <c r="I743" s="206">
        <f>IFERROR(INDEX(Lookup!$BJ$9:$BJ$3000,MATCH($A743,Lookup!$A$9:$A$3000,0)),0)</f>
        <v>1000</v>
      </c>
      <c r="J743" s="206">
        <f>IFERROR(INDEX(Lookup!$BI$9:$BI$3000,MATCH($A743,Lookup!$A$9:$A$3000,0)),0)</f>
        <v>0</v>
      </c>
      <c r="K743" s="206">
        <f>IFERROR(INDEX(Lookup!$BH$9:$BH$3000,MATCH($A743,Lookup!$A$9:$A$3000,0)),0)</f>
        <v>0</v>
      </c>
      <c r="L743" s="206">
        <f t="shared" si="36"/>
        <v>0</v>
      </c>
      <c r="O743" s="182">
        <f t="shared" si="37"/>
        <v>1</v>
      </c>
    </row>
    <row r="744" spans="1:15" x14ac:dyDescent="0.2">
      <c r="A744" s="182" t="str">
        <f>+'12'!A17</f>
        <v>25100-A16</v>
      </c>
      <c r="C744" s="182" t="str">
        <f>IFERROR(LEFT(IFERROR(INDEX(Sheet5!$C$2:$C$1300,MATCH($A744,Sheet5!$A$2:$A$1300,0)),"-"),FIND(",",IFERROR(INDEX(Sheet5!$C$2:$C$1300,MATCH($A744,Sheet5!$A$2:$A$1300,0)),"-"),1)-1),IFERROR(INDEX(Sheet5!$C$2:$C$1300,MATCH($A744,Sheet5!$A$2:$A$1300,0)),"-"))</f>
        <v xml:space="preserve">Advertising &amp; Promotion-534 Queen Road                      </v>
      </c>
      <c r="D744" s="206">
        <f>IFERROR(INDEX(Lookup!$BG$9:$BG$3000,MATCH($A744,Lookup!$A$9:$A$3000,0)),0)</f>
        <v>0</v>
      </c>
      <c r="E744" s="206">
        <f>IFERROR(INDEX(Lookup!$BF$9:$BF$3000,MATCH($A744,Lookup!$A$9:$A$3000,0)),0)</f>
        <v>0</v>
      </c>
      <c r="F744" s="206">
        <f>IFERROR(INDEX(Lookup!$BE$9:$BE$3000,MATCH($A744,Lookup!$A$9:$A$3000,0)),0)</f>
        <v>0</v>
      </c>
      <c r="G744" s="207"/>
      <c r="H744" s="207"/>
      <c r="I744" s="206">
        <f>IFERROR(INDEX(Lookup!$BJ$9:$BJ$3000,MATCH($A744,Lookup!$A$9:$A$3000,0)),0)</f>
        <v>1499.4</v>
      </c>
      <c r="J744" s="206">
        <f>IFERROR(INDEX(Lookup!$BI$9:$BI$3000,MATCH($A744,Lookup!$A$9:$A$3000,0)),0)</f>
        <v>0</v>
      </c>
      <c r="K744" s="206">
        <f>IFERROR(INDEX(Lookup!$BH$9:$BH$3000,MATCH($A744,Lookup!$A$9:$A$3000,0)),0)</f>
        <v>0</v>
      </c>
      <c r="L744" s="206">
        <f t="shared" si="36"/>
        <v>0</v>
      </c>
      <c r="O744" s="182">
        <f t="shared" si="37"/>
        <v>1</v>
      </c>
    </row>
    <row r="745" spans="1:15" hidden="1" x14ac:dyDescent="0.2">
      <c r="A745" s="182">
        <f>+'12'!A18</f>
        <v>0</v>
      </c>
      <c r="C745" s="182" t="str">
        <f>IFERROR(LEFT(IFERROR(INDEX(Sheet5!$C$2:$C$1300,MATCH($A745,Sheet5!$A$2:$A$1300,0)),"-"),FIND(",",IFERROR(INDEX(Sheet5!$C$2:$C$1300,MATCH($A745,Sheet5!$A$2:$A$1300,0)),"-"),1)-1),IFERROR(INDEX(Sheet5!$C$2:$C$1300,MATCH($A745,Sheet5!$A$2:$A$1300,0)),"-"))</f>
        <v>-</v>
      </c>
      <c r="D745" s="206">
        <f>IFERROR(INDEX(Lookup!$BG$9:$BG$3000,MATCH($A745,Lookup!$A$9:$A$3000,0)),0)</f>
        <v>0</v>
      </c>
      <c r="E745" s="206">
        <f>IFERROR(INDEX(Lookup!$BF$9:$BF$3000,MATCH($A745,Lookup!$A$9:$A$3000,0)),0)</f>
        <v>0</v>
      </c>
      <c r="F745" s="206">
        <f>IFERROR(INDEX(Lookup!$BE$9:$BE$3000,MATCH($A745,Lookup!$A$9:$A$3000,0)),0)</f>
        <v>0</v>
      </c>
      <c r="G745" s="207"/>
      <c r="H745" s="207"/>
      <c r="I745" s="206">
        <f>IFERROR(INDEX(Lookup!$BJ$9:$BJ$3000,MATCH($A745,Lookup!$A$9:$A$3000,0)),0)</f>
        <v>0</v>
      </c>
      <c r="J745" s="206">
        <f>IFERROR(INDEX(Lookup!$BI$9:$BI$3000,MATCH($A745,Lookup!$A$9:$A$3000,0)),0)</f>
        <v>0</v>
      </c>
      <c r="K745" s="206">
        <f>IFERROR(INDEX(Lookup!$BH$9:$BH$3000,MATCH($A745,Lookup!$A$9:$A$3000,0)),0)</f>
        <v>0</v>
      </c>
      <c r="L745" s="206">
        <f t="shared" si="36"/>
        <v>0</v>
      </c>
      <c r="O745" s="182">
        <f t="shared" si="37"/>
        <v>0</v>
      </c>
    </row>
    <row r="746" spans="1:15" hidden="1" x14ac:dyDescent="0.2">
      <c r="A746" s="182">
        <f>+'12'!A19</f>
        <v>0</v>
      </c>
      <c r="C746" s="182" t="str">
        <f>IFERROR(LEFT(IFERROR(INDEX(Sheet5!$C$2:$C$1300,MATCH($A746,Sheet5!$A$2:$A$1300,0)),"-"),FIND(",",IFERROR(INDEX(Sheet5!$C$2:$C$1300,MATCH($A746,Sheet5!$A$2:$A$1300,0)),"-"),1)-1),IFERROR(INDEX(Sheet5!$C$2:$C$1300,MATCH($A746,Sheet5!$A$2:$A$1300,0)),"-"))</f>
        <v>-</v>
      </c>
      <c r="D746" s="206">
        <f>IFERROR(INDEX(Lookup!$BG$9:$BG$3000,MATCH($A746,Lookup!$A$9:$A$3000,0)),0)</f>
        <v>0</v>
      </c>
      <c r="E746" s="206">
        <f>IFERROR(INDEX(Lookup!$BF$9:$BF$3000,MATCH($A746,Lookup!$A$9:$A$3000,0)),0)</f>
        <v>0</v>
      </c>
      <c r="F746" s="206">
        <f>IFERROR(INDEX(Lookup!$BE$9:$BE$3000,MATCH($A746,Lookup!$A$9:$A$3000,0)),0)</f>
        <v>0</v>
      </c>
      <c r="G746" s="207"/>
      <c r="H746" s="207"/>
      <c r="I746" s="206">
        <f>IFERROR(INDEX(Lookup!$BJ$9:$BJ$3000,MATCH($A746,Lookup!$A$9:$A$3000,0)),0)</f>
        <v>0</v>
      </c>
      <c r="J746" s="206">
        <f>IFERROR(INDEX(Lookup!$BI$9:$BI$3000,MATCH($A746,Lookup!$A$9:$A$3000,0)),0)</f>
        <v>0</v>
      </c>
      <c r="K746" s="206">
        <f>IFERROR(INDEX(Lookup!$BH$9:$BH$3000,MATCH($A746,Lookup!$A$9:$A$3000,0)),0)</f>
        <v>0</v>
      </c>
      <c r="L746" s="206">
        <f t="shared" si="36"/>
        <v>0</v>
      </c>
      <c r="O746" s="182">
        <f t="shared" si="37"/>
        <v>0</v>
      </c>
    </row>
    <row r="747" spans="1:15" hidden="1" x14ac:dyDescent="0.2">
      <c r="A747" s="182">
        <f>+'12'!A20</f>
        <v>0</v>
      </c>
      <c r="C747" s="182" t="str">
        <f>IFERROR(LEFT(IFERROR(INDEX(Sheet5!$C$2:$C$1300,MATCH($A747,Sheet5!$A$2:$A$1300,0)),"-"),FIND(",",IFERROR(INDEX(Sheet5!$C$2:$C$1300,MATCH($A747,Sheet5!$A$2:$A$1300,0)),"-"),1)-1),IFERROR(INDEX(Sheet5!$C$2:$C$1300,MATCH($A747,Sheet5!$A$2:$A$1300,0)),"-"))</f>
        <v>-</v>
      </c>
      <c r="D747" s="206">
        <f>IFERROR(INDEX(Lookup!$BG$9:$BG$3000,MATCH($A747,Lookup!$A$9:$A$3000,0)),0)</f>
        <v>0</v>
      </c>
      <c r="E747" s="206">
        <f>IFERROR(INDEX(Lookup!$BF$9:$BF$3000,MATCH($A747,Lookup!$A$9:$A$3000,0)),0)</f>
        <v>0</v>
      </c>
      <c r="F747" s="206">
        <f>IFERROR(INDEX(Lookup!$BE$9:$BE$3000,MATCH($A747,Lookup!$A$9:$A$3000,0)),0)</f>
        <v>0</v>
      </c>
      <c r="G747" s="207"/>
      <c r="H747" s="207"/>
      <c r="I747" s="206">
        <f>IFERROR(INDEX(Lookup!$BJ$9:$BJ$3000,MATCH($A747,Lookup!$A$9:$A$3000,0)),0)</f>
        <v>0</v>
      </c>
      <c r="J747" s="206">
        <f>IFERROR(INDEX(Lookup!$BI$9:$BI$3000,MATCH($A747,Lookup!$A$9:$A$3000,0)),0)</f>
        <v>0</v>
      </c>
      <c r="K747" s="206">
        <f>IFERROR(INDEX(Lookup!$BH$9:$BH$3000,MATCH($A747,Lookup!$A$9:$A$3000,0)),0)</f>
        <v>0</v>
      </c>
      <c r="L747" s="206">
        <f t="shared" si="36"/>
        <v>0</v>
      </c>
      <c r="O747" s="182">
        <f t="shared" si="37"/>
        <v>0</v>
      </c>
    </row>
    <row r="748" spans="1:15" hidden="1" x14ac:dyDescent="0.2">
      <c r="A748" s="182">
        <f>+'12'!A21</f>
        <v>0</v>
      </c>
      <c r="C748" s="182" t="str">
        <f>IFERROR(LEFT(IFERROR(INDEX(Sheet5!$C$2:$C$1300,MATCH($A748,Sheet5!$A$2:$A$1300,0)),"-"),FIND(",",IFERROR(INDEX(Sheet5!$C$2:$C$1300,MATCH($A748,Sheet5!$A$2:$A$1300,0)),"-"),1)-1),IFERROR(INDEX(Sheet5!$C$2:$C$1300,MATCH($A748,Sheet5!$A$2:$A$1300,0)),"-"))</f>
        <v>-</v>
      </c>
      <c r="D748" s="206">
        <f>IFERROR(INDEX(Lookup!$BG$9:$BG$3000,MATCH($A748,Lookup!$A$9:$A$3000,0)),0)</f>
        <v>0</v>
      </c>
      <c r="E748" s="206">
        <f>IFERROR(INDEX(Lookup!$BF$9:$BF$3000,MATCH($A748,Lookup!$A$9:$A$3000,0)),0)</f>
        <v>0</v>
      </c>
      <c r="F748" s="206">
        <f>IFERROR(INDEX(Lookup!$BE$9:$BE$3000,MATCH($A748,Lookup!$A$9:$A$3000,0)),0)</f>
        <v>0</v>
      </c>
      <c r="G748" s="207"/>
      <c r="H748" s="207"/>
      <c r="I748" s="206">
        <f>IFERROR(INDEX(Lookup!$BJ$9:$BJ$3000,MATCH($A748,Lookup!$A$9:$A$3000,0)),0)</f>
        <v>0</v>
      </c>
      <c r="J748" s="206">
        <f>IFERROR(INDEX(Lookup!$BI$9:$BI$3000,MATCH($A748,Lookup!$A$9:$A$3000,0)),0)</f>
        <v>0</v>
      </c>
      <c r="K748" s="206">
        <f>IFERROR(INDEX(Lookup!$BH$9:$BH$3000,MATCH($A748,Lookup!$A$9:$A$3000,0)),0)</f>
        <v>0</v>
      </c>
      <c r="L748" s="206">
        <f t="shared" si="36"/>
        <v>0</v>
      </c>
      <c r="O748" s="182">
        <f t="shared" si="37"/>
        <v>0</v>
      </c>
    </row>
    <row r="749" spans="1:15" hidden="1" x14ac:dyDescent="0.2">
      <c r="A749" s="182">
        <f>+'12'!A22</f>
        <v>0</v>
      </c>
      <c r="C749" s="182" t="str">
        <f>IFERROR(LEFT(IFERROR(INDEX(Sheet5!$C$2:$C$1300,MATCH($A749,Sheet5!$A$2:$A$1300,0)),"-"),FIND(",",IFERROR(INDEX(Sheet5!$C$2:$C$1300,MATCH($A749,Sheet5!$A$2:$A$1300,0)),"-"),1)-1),IFERROR(INDEX(Sheet5!$C$2:$C$1300,MATCH($A749,Sheet5!$A$2:$A$1300,0)),"-"))</f>
        <v>-</v>
      </c>
      <c r="D749" s="206">
        <f>IFERROR(INDEX(Lookup!$BG$9:$BG$3000,MATCH($A749,Lookup!$A$9:$A$3000,0)),0)</f>
        <v>0</v>
      </c>
      <c r="E749" s="206">
        <f>IFERROR(INDEX(Lookup!$BF$9:$BF$3000,MATCH($A749,Lookup!$A$9:$A$3000,0)),0)</f>
        <v>0</v>
      </c>
      <c r="F749" s="206">
        <f>IFERROR(INDEX(Lookup!$BE$9:$BE$3000,MATCH($A749,Lookup!$A$9:$A$3000,0)),0)</f>
        <v>0</v>
      </c>
      <c r="G749" s="207"/>
      <c r="H749" s="207"/>
      <c r="I749" s="206">
        <f>IFERROR(INDEX(Lookup!$BJ$9:$BJ$3000,MATCH($A749,Lookup!$A$9:$A$3000,0)),0)</f>
        <v>0</v>
      </c>
      <c r="J749" s="206">
        <f>IFERROR(INDEX(Lookup!$BI$9:$BI$3000,MATCH($A749,Lookup!$A$9:$A$3000,0)),0)</f>
        <v>0</v>
      </c>
      <c r="K749" s="206">
        <f>IFERROR(INDEX(Lookup!$BH$9:$BH$3000,MATCH($A749,Lookup!$A$9:$A$3000,0)),0)</f>
        <v>0</v>
      </c>
      <c r="L749" s="206">
        <f t="shared" si="36"/>
        <v>0</v>
      </c>
      <c r="O749" s="182">
        <f t="shared" si="37"/>
        <v>0</v>
      </c>
    </row>
    <row r="750" spans="1:15" hidden="1" x14ac:dyDescent="0.2">
      <c r="A750" s="182">
        <f>+'12'!A23</f>
        <v>0</v>
      </c>
      <c r="C750" s="182" t="str">
        <f>IFERROR(LEFT(IFERROR(INDEX(Sheet5!$C$2:$C$1300,MATCH($A750,Sheet5!$A$2:$A$1300,0)),"-"),FIND(",",IFERROR(INDEX(Sheet5!$C$2:$C$1300,MATCH($A750,Sheet5!$A$2:$A$1300,0)),"-"),1)-1),IFERROR(INDEX(Sheet5!$C$2:$C$1300,MATCH($A750,Sheet5!$A$2:$A$1300,0)),"-"))</f>
        <v>-</v>
      </c>
      <c r="D750" s="206">
        <f>IFERROR(INDEX(Lookup!$BG$9:$BG$3000,MATCH($A750,Lookup!$A$9:$A$3000,0)),0)</f>
        <v>0</v>
      </c>
      <c r="E750" s="206">
        <f>IFERROR(INDEX(Lookup!$BF$9:$BF$3000,MATCH($A750,Lookup!$A$9:$A$3000,0)),0)</f>
        <v>0</v>
      </c>
      <c r="F750" s="206">
        <f>IFERROR(INDEX(Lookup!$BE$9:$BE$3000,MATCH($A750,Lookup!$A$9:$A$3000,0)),0)</f>
        <v>0</v>
      </c>
      <c r="G750" s="207"/>
      <c r="H750" s="207"/>
      <c r="I750" s="206">
        <f>IFERROR(INDEX(Lookup!$BJ$9:$BJ$3000,MATCH($A750,Lookup!$A$9:$A$3000,0)),0)</f>
        <v>0</v>
      </c>
      <c r="J750" s="206">
        <f>IFERROR(INDEX(Lookup!$BI$9:$BI$3000,MATCH($A750,Lookup!$A$9:$A$3000,0)),0)</f>
        <v>0</v>
      </c>
      <c r="K750" s="206">
        <f>IFERROR(INDEX(Lookup!$BH$9:$BH$3000,MATCH($A750,Lookup!$A$9:$A$3000,0)),0)</f>
        <v>0</v>
      </c>
      <c r="L750" s="206">
        <f t="shared" si="36"/>
        <v>0</v>
      </c>
      <c r="O750" s="182">
        <f t="shared" si="37"/>
        <v>0</v>
      </c>
    </row>
    <row r="751" spans="1:15" hidden="1" x14ac:dyDescent="0.2">
      <c r="A751" s="182">
        <f>+'12'!A24</f>
        <v>0</v>
      </c>
      <c r="C751" s="182" t="str">
        <f>IFERROR(LEFT(IFERROR(INDEX(Sheet5!$C$2:$C$1300,MATCH($A751,Sheet5!$A$2:$A$1300,0)),"-"),FIND(",",IFERROR(INDEX(Sheet5!$C$2:$C$1300,MATCH($A751,Sheet5!$A$2:$A$1300,0)),"-"),1)-1),IFERROR(INDEX(Sheet5!$C$2:$C$1300,MATCH($A751,Sheet5!$A$2:$A$1300,0)),"-"))</f>
        <v>-</v>
      </c>
      <c r="D751" s="206">
        <f>IFERROR(INDEX(Lookup!$BG$9:$BG$3000,MATCH($A751,Lookup!$A$9:$A$3000,0)),0)</f>
        <v>0</v>
      </c>
      <c r="E751" s="206">
        <f>IFERROR(INDEX(Lookup!$BF$9:$BF$3000,MATCH($A751,Lookup!$A$9:$A$3000,0)),0)</f>
        <v>0</v>
      </c>
      <c r="F751" s="206">
        <f>IFERROR(INDEX(Lookup!$BE$9:$BE$3000,MATCH($A751,Lookup!$A$9:$A$3000,0)),0)</f>
        <v>0</v>
      </c>
      <c r="G751" s="207"/>
      <c r="H751" s="207"/>
      <c r="I751" s="206">
        <f>IFERROR(INDEX(Lookup!$BJ$9:$BJ$3000,MATCH($A751,Lookup!$A$9:$A$3000,0)),0)</f>
        <v>0</v>
      </c>
      <c r="J751" s="206">
        <f>IFERROR(INDEX(Lookup!$BI$9:$BI$3000,MATCH($A751,Lookup!$A$9:$A$3000,0)),0)</f>
        <v>0</v>
      </c>
      <c r="K751" s="206">
        <f>IFERROR(INDEX(Lookup!$BH$9:$BH$3000,MATCH($A751,Lookup!$A$9:$A$3000,0)),0)</f>
        <v>0</v>
      </c>
      <c r="L751" s="206">
        <f t="shared" si="36"/>
        <v>0</v>
      </c>
      <c r="O751" s="182">
        <f t="shared" si="37"/>
        <v>0</v>
      </c>
    </row>
    <row r="752" spans="1:15" hidden="1" x14ac:dyDescent="0.2">
      <c r="A752" s="182">
        <f>+'12'!A25</f>
        <v>0</v>
      </c>
      <c r="C752" s="182" t="str">
        <f>IFERROR(LEFT(IFERROR(INDEX(Sheet5!$C$2:$C$1300,MATCH($A752,Sheet5!$A$2:$A$1300,0)),"-"),FIND(",",IFERROR(INDEX(Sheet5!$C$2:$C$1300,MATCH($A752,Sheet5!$A$2:$A$1300,0)),"-"),1)-1),IFERROR(INDEX(Sheet5!$C$2:$C$1300,MATCH($A752,Sheet5!$A$2:$A$1300,0)),"-"))</f>
        <v>-</v>
      </c>
      <c r="D752" s="206">
        <f>IFERROR(INDEX(Lookup!$BG$9:$BG$3000,MATCH($A752,Lookup!$A$9:$A$3000,0)),0)</f>
        <v>0</v>
      </c>
      <c r="E752" s="206">
        <f>IFERROR(INDEX(Lookup!$BF$9:$BF$3000,MATCH($A752,Lookup!$A$9:$A$3000,0)),0)</f>
        <v>0</v>
      </c>
      <c r="F752" s="206">
        <f>IFERROR(INDEX(Lookup!$BE$9:$BE$3000,MATCH($A752,Lookup!$A$9:$A$3000,0)),0)</f>
        <v>0</v>
      </c>
      <c r="G752" s="207"/>
      <c r="H752" s="207"/>
      <c r="I752" s="206">
        <f>IFERROR(INDEX(Lookup!$BJ$9:$BJ$3000,MATCH($A752,Lookup!$A$9:$A$3000,0)),0)</f>
        <v>0</v>
      </c>
      <c r="J752" s="206">
        <f>IFERROR(INDEX(Lookup!$BI$9:$BI$3000,MATCH($A752,Lookup!$A$9:$A$3000,0)),0)</f>
        <v>0</v>
      </c>
      <c r="K752" s="206">
        <f>IFERROR(INDEX(Lookup!$BH$9:$BH$3000,MATCH($A752,Lookup!$A$9:$A$3000,0)),0)</f>
        <v>0</v>
      </c>
      <c r="L752" s="206">
        <f t="shared" si="36"/>
        <v>0</v>
      </c>
      <c r="O752" s="182">
        <f t="shared" si="37"/>
        <v>0</v>
      </c>
    </row>
    <row r="753" spans="1:15" x14ac:dyDescent="0.2">
      <c r="A753" s="214"/>
      <c r="B753" s="214"/>
      <c r="C753" s="214" t="s">
        <v>1066</v>
      </c>
      <c r="D753" s="212">
        <f>SUM(D729:D752)</f>
        <v>7325.5400000000009</v>
      </c>
      <c r="E753" s="212">
        <f>SUM(E729:E752)</f>
        <v>0</v>
      </c>
      <c r="F753" s="212">
        <f>SUM(F729:F752)</f>
        <v>-6670.51</v>
      </c>
      <c r="G753" s="213"/>
      <c r="H753" s="213"/>
      <c r="I753" s="212">
        <f>SUM(I729:I752)</f>
        <v>11517.49</v>
      </c>
      <c r="J753" s="212">
        <f>SUM(J729:J752)</f>
        <v>21528.28</v>
      </c>
      <c r="K753" s="212">
        <f>SUM(K729:K752)</f>
        <v>12046.38</v>
      </c>
      <c r="L753" s="212">
        <f>SUM(L729:L752)</f>
        <v>-9481.9000000000015</v>
      </c>
      <c r="M753" s="208"/>
      <c r="O753" s="182">
        <v>1</v>
      </c>
    </row>
    <row r="754" spans="1:15" x14ac:dyDescent="0.2">
      <c r="C754" s="208" t="s">
        <v>1058</v>
      </c>
      <c r="L754" s="206"/>
      <c r="O754" s="182">
        <v>1</v>
      </c>
    </row>
    <row r="755" spans="1:15" x14ac:dyDescent="0.2">
      <c r="A755" s="182" t="str">
        <f>'13'!A2</f>
        <v>26100-A01</v>
      </c>
      <c r="C755" s="182" t="str">
        <f>IFERROR(LEFT(IFERROR(INDEX(Sheet5!$C$2:$C$1300,MATCH($A755,Sheet5!$A$2:$A$1300,0)),"-"),FIND(",",IFERROR(INDEX(Sheet5!$C$2:$C$1300,MATCH($A755,Sheet5!$A$2:$A$1300,0)),"-"),1)-1),IFERROR(INDEX(Sheet5!$C$2:$C$1300,MATCH($A755,Sheet5!$A$2:$A$1300,0)),"-"))</f>
        <v xml:space="preserve">Airconditioning - R &amp; M-6 Circuit Dr                        </v>
      </c>
      <c r="D755" s="206">
        <f>IFERROR(INDEX(Lookup!$BG$9:$BG$3000,MATCH($A755,Lookup!$A$9:$A$3000,0)),0)</f>
        <v>0</v>
      </c>
      <c r="E755" s="206">
        <f>IFERROR(INDEX(Lookup!$BF$9:$BF$3000,MATCH($A755,Lookup!$A$9:$A$3000,0)),0)</f>
        <v>317.55</v>
      </c>
      <c r="F755" s="206">
        <f>IFERROR(INDEX(Lookup!$BE$9:$BE$3000,MATCH($A755,Lookup!$A$9:$A$3000,0)),0)</f>
        <v>0</v>
      </c>
      <c r="G755" s="207"/>
      <c r="H755" s="207"/>
      <c r="I755" s="206">
        <f>IFERROR(INDEX(Lookup!$BJ$9:$BJ$3000,MATCH($A755,Lookup!$A$9:$A$3000,0)),0)</f>
        <v>3810.62</v>
      </c>
      <c r="J755" s="206">
        <f>IFERROR(INDEX(Lookup!$BI$9:$BI$3000,MATCH($A755,Lookup!$A$9:$A$3000,0)),0)</f>
        <v>3493.0500000000006</v>
      </c>
      <c r="K755" s="206">
        <f>IFERROR(INDEX(Lookup!$BH$9:$BH$3000,MATCH($A755,Lookup!$A$9:$A$3000,0)),0)</f>
        <v>0</v>
      </c>
      <c r="L755" s="206">
        <f>K755-J755</f>
        <v>-3493.0500000000006</v>
      </c>
      <c r="O755" s="182">
        <f t="shared" ref="O755:O818" si="38">+IF(A755&gt;0,1,0)</f>
        <v>1</v>
      </c>
    </row>
    <row r="756" spans="1:15" x14ac:dyDescent="0.2">
      <c r="A756" s="182" t="str">
        <f>'13'!A3</f>
        <v>26100-A02</v>
      </c>
      <c r="C756" s="182" t="str">
        <f>IFERROR(LEFT(IFERROR(INDEX(Sheet5!$C$2:$C$1300,MATCH($A756,Sheet5!$A$2:$A$1300,0)),"-"),FIND(",",IFERROR(INDEX(Sheet5!$C$2:$C$1300,MATCH($A756,Sheet5!$A$2:$A$1300,0)),"-"),1)-1),IFERROR(INDEX(Sheet5!$C$2:$C$1300,MATCH($A756,Sheet5!$A$2:$A$1300,0)),"-"))</f>
        <v xml:space="preserve">Airconditioning - R &amp; M-200 East Tce                        </v>
      </c>
      <c r="D756" s="206">
        <f>IFERROR(INDEX(Lookup!$BG$9:$BG$3000,MATCH($A756,Lookup!$A$9:$A$3000,0)),0)</f>
        <v>176</v>
      </c>
      <c r="E756" s="206">
        <f>IFERROR(INDEX(Lookup!$BF$9:$BF$3000,MATCH($A756,Lookup!$A$9:$A$3000,0)),0)</f>
        <v>544.11</v>
      </c>
      <c r="F756" s="206">
        <f>IFERROR(INDEX(Lookup!$BE$9:$BE$3000,MATCH($A756,Lookup!$A$9:$A$3000,0)),0)</f>
        <v>0</v>
      </c>
      <c r="G756" s="207"/>
      <c r="H756" s="207"/>
      <c r="I756" s="206">
        <f>IFERROR(INDEX(Lookup!$BJ$9:$BJ$3000,MATCH($A756,Lookup!$A$9:$A$3000,0)),0)</f>
        <v>10085.74</v>
      </c>
      <c r="J756" s="206">
        <f>IFERROR(INDEX(Lookup!$BI$9:$BI$3000,MATCH($A756,Lookup!$A$9:$A$3000,0)),0)</f>
        <v>5985.2099999999991</v>
      </c>
      <c r="K756" s="206">
        <f>IFERROR(INDEX(Lookup!$BH$9:$BH$3000,MATCH($A756,Lookup!$A$9:$A$3000,0)),0)</f>
        <v>4265.88</v>
      </c>
      <c r="L756" s="206">
        <f t="shared" ref="L756:L819" si="39">K756-J756</f>
        <v>-1719.329999999999</v>
      </c>
      <c r="O756" s="182">
        <f t="shared" si="38"/>
        <v>1</v>
      </c>
    </row>
    <row r="757" spans="1:15" x14ac:dyDescent="0.2">
      <c r="A757" s="182" t="str">
        <f>'13'!A4</f>
        <v>26100-A03</v>
      </c>
      <c r="C757" s="182" t="str">
        <f>IFERROR(LEFT(IFERROR(INDEX(Sheet5!$C$2:$C$1300,MATCH($A757,Sheet5!$A$2:$A$1300,0)),"-"),FIND(",",IFERROR(INDEX(Sheet5!$C$2:$C$1300,MATCH($A757,Sheet5!$A$2:$A$1300,0)),"-"),1)-1),IFERROR(INDEX(Sheet5!$C$2:$C$1300,MATCH($A757,Sheet5!$A$2:$A$1300,0)),"-"))</f>
        <v xml:space="preserve">Airconditioning - R &amp; M-33 Franklin St                      </v>
      </c>
      <c r="D757" s="206">
        <f>IFERROR(INDEX(Lookup!$BG$9:$BG$3000,MATCH($A757,Lookup!$A$9:$A$3000,0)),0)</f>
        <v>2079.59</v>
      </c>
      <c r="E757" s="206">
        <f>IFERROR(INDEX(Lookup!$BF$9:$BF$3000,MATCH($A757,Lookup!$A$9:$A$3000,0)),0)</f>
        <v>629.63</v>
      </c>
      <c r="F757" s="206">
        <f>IFERROR(INDEX(Lookup!$BE$9:$BE$3000,MATCH($A757,Lookup!$A$9:$A$3000,0)),0)</f>
        <v>918</v>
      </c>
      <c r="G757" s="207"/>
      <c r="H757" s="207"/>
      <c r="I757" s="206">
        <f>IFERROR(INDEX(Lookup!$BJ$9:$BJ$3000,MATCH($A757,Lookup!$A$9:$A$3000,0)),0)</f>
        <v>4365.42</v>
      </c>
      <c r="J757" s="206">
        <f>IFERROR(INDEX(Lookup!$BI$9:$BI$3000,MATCH($A757,Lookup!$A$9:$A$3000,0)),0)</f>
        <v>6925.93</v>
      </c>
      <c r="K757" s="206">
        <f>IFERROR(INDEX(Lookup!$BH$9:$BH$3000,MATCH($A757,Lookup!$A$9:$A$3000,0)),0)</f>
        <v>7457.2899999999991</v>
      </c>
      <c r="L757" s="206">
        <f t="shared" si="39"/>
        <v>531.35999999999876</v>
      </c>
      <c r="O757" s="182">
        <f t="shared" si="38"/>
        <v>1</v>
      </c>
    </row>
    <row r="758" spans="1:15" x14ac:dyDescent="0.2">
      <c r="A758" s="182" t="str">
        <f>'13'!A5</f>
        <v>26100-A04</v>
      </c>
      <c r="C758" s="182" t="str">
        <f>IFERROR(LEFT(IFERROR(INDEX(Sheet5!$C$2:$C$1300,MATCH($A758,Sheet5!$A$2:$A$1300,0)),"-"),FIND(",",IFERROR(INDEX(Sheet5!$C$2:$C$1300,MATCH($A758,Sheet5!$A$2:$A$1300,0)),"-"),1)-1),IFERROR(INDEX(Sheet5!$C$2:$C$1300,MATCH($A758,Sheet5!$A$2:$A$1300,0)),"-"))</f>
        <v xml:space="preserve">Airconditioning - R &amp; M-174 Fullarton Rd                    </v>
      </c>
      <c r="D758" s="206">
        <f>IFERROR(INDEX(Lookup!$BG$9:$BG$3000,MATCH($A758,Lookup!$A$9:$A$3000,0)),0)</f>
        <v>0</v>
      </c>
      <c r="E758" s="206">
        <f>IFERROR(INDEX(Lookup!$BF$9:$BF$3000,MATCH($A758,Lookup!$A$9:$A$3000,0)),0)</f>
        <v>96.67</v>
      </c>
      <c r="F758" s="206">
        <f>IFERROR(INDEX(Lookup!$BE$9:$BE$3000,MATCH($A758,Lookup!$A$9:$A$3000,0)),0)</f>
        <v>0</v>
      </c>
      <c r="G758" s="207"/>
      <c r="H758" s="207"/>
      <c r="I758" s="206">
        <f>IFERROR(INDEX(Lookup!$BJ$9:$BJ$3000,MATCH($A758,Lookup!$A$9:$A$3000,0)),0)</f>
        <v>1005</v>
      </c>
      <c r="J758" s="206">
        <f>IFERROR(INDEX(Lookup!$BI$9:$BI$3000,MATCH($A758,Lookup!$A$9:$A$3000,0)),0)</f>
        <v>1063.3699999999999</v>
      </c>
      <c r="K758" s="206">
        <f>IFERROR(INDEX(Lookup!$BH$9:$BH$3000,MATCH($A758,Lookup!$A$9:$A$3000,0)),0)</f>
        <v>2040</v>
      </c>
      <c r="L758" s="206">
        <f t="shared" si="39"/>
        <v>976.63000000000011</v>
      </c>
      <c r="O758" s="182">
        <f t="shared" si="38"/>
        <v>1</v>
      </c>
    </row>
    <row r="759" spans="1:15" x14ac:dyDescent="0.2">
      <c r="A759" s="182" t="str">
        <f>'13'!A6</f>
        <v>26100-A05</v>
      </c>
      <c r="C759" s="182" t="str">
        <f>IFERROR(LEFT(IFERROR(INDEX(Sheet5!$C$2:$C$1300,MATCH($A759,Sheet5!$A$2:$A$1300,0)),"-"),FIND(",",IFERROR(INDEX(Sheet5!$C$2:$C$1300,MATCH($A759,Sheet5!$A$2:$A$1300,0)),"-"),1)-1),IFERROR(INDEX(Sheet5!$C$2:$C$1300,MATCH($A759,Sheet5!$A$2:$A$1300,0)),"-"))</f>
        <v xml:space="preserve">Airconditioning - R &amp; M-26a Grote St                        </v>
      </c>
      <c r="D759" s="206">
        <f>IFERROR(INDEX(Lookup!$BG$9:$BG$3000,MATCH($A759,Lookup!$A$9:$A$3000,0)),0)</f>
        <v>0</v>
      </c>
      <c r="E759" s="206">
        <f>IFERROR(INDEX(Lookup!$BF$9:$BF$3000,MATCH($A759,Lookup!$A$9:$A$3000,0)),0)</f>
        <v>0</v>
      </c>
      <c r="F759" s="206">
        <f>IFERROR(INDEX(Lookup!$BE$9:$BE$3000,MATCH($A759,Lookup!$A$9:$A$3000,0)),0)</f>
        <v>0</v>
      </c>
      <c r="G759" s="207"/>
      <c r="H759" s="207"/>
      <c r="I759" s="206">
        <f>IFERROR(INDEX(Lookup!$BJ$9:$BJ$3000,MATCH($A759,Lookup!$A$9:$A$3000,0)),0)</f>
        <v>0</v>
      </c>
      <c r="J759" s="206">
        <f>IFERROR(INDEX(Lookup!$BI$9:$BI$3000,MATCH($A759,Lookup!$A$9:$A$3000,0)),0)</f>
        <v>0</v>
      </c>
      <c r="K759" s="206">
        <f>IFERROR(INDEX(Lookup!$BH$9:$BH$3000,MATCH($A759,Lookup!$A$9:$A$3000,0)),0)</f>
        <v>176</v>
      </c>
      <c r="L759" s="206">
        <f t="shared" si="39"/>
        <v>176</v>
      </c>
      <c r="O759" s="182">
        <f t="shared" si="38"/>
        <v>1</v>
      </c>
    </row>
    <row r="760" spans="1:15" x14ac:dyDescent="0.2">
      <c r="A760" s="182" t="str">
        <f>'13'!A7</f>
        <v>26100-A06</v>
      </c>
      <c r="C760" s="182" t="str">
        <f>IFERROR(LEFT(IFERROR(INDEX(Sheet5!$C$2:$C$1300,MATCH($A760,Sheet5!$A$2:$A$1300,0)),"-"),FIND(",",IFERROR(INDEX(Sheet5!$C$2:$C$1300,MATCH($A760,Sheet5!$A$2:$A$1300,0)),"-"),1)-1),IFERROR(INDEX(Sheet5!$C$2:$C$1300,MATCH($A760,Sheet5!$A$2:$A$1300,0)),"-"))</f>
        <v xml:space="preserve">Airconditioning - R &amp; M-31 Franklin St                      </v>
      </c>
      <c r="D760" s="206">
        <f>IFERROR(INDEX(Lookup!$BG$9:$BG$3000,MATCH($A760,Lookup!$A$9:$A$3000,0)),0)</f>
        <v>0</v>
      </c>
      <c r="E760" s="206">
        <f>IFERROR(INDEX(Lookup!$BF$9:$BF$3000,MATCH($A760,Lookup!$A$9:$A$3000,0)),0)</f>
        <v>37.880000000000003</v>
      </c>
      <c r="F760" s="206">
        <f>IFERROR(INDEX(Lookup!$BE$9:$BE$3000,MATCH($A760,Lookup!$A$9:$A$3000,0)),0)</f>
        <v>0</v>
      </c>
      <c r="G760" s="207"/>
      <c r="H760" s="207"/>
      <c r="I760" s="206">
        <f>IFERROR(INDEX(Lookup!$BJ$9:$BJ$3000,MATCH($A760,Lookup!$A$9:$A$3000,0)),0)</f>
        <v>2578.0299999999997</v>
      </c>
      <c r="J760" s="206">
        <f>IFERROR(INDEX(Lookup!$BI$9:$BI$3000,MATCH($A760,Lookup!$A$9:$A$3000,0)),0)</f>
        <v>416.68</v>
      </c>
      <c r="K760" s="206">
        <f>IFERROR(INDEX(Lookup!$BH$9:$BH$3000,MATCH($A760,Lookup!$A$9:$A$3000,0)),0)</f>
        <v>0</v>
      </c>
      <c r="L760" s="206">
        <f t="shared" si="39"/>
        <v>-416.68</v>
      </c>
      <c r="O760" s="182">
        <f t="shared" si="38"/>
        <v>1</v>
      </c>
    </row>
    <row r="761" spans="1:15" x14ac:dyDescent="0.2">
      <c r="A761" s="182" t="str">
        <f>'13'!A8</f>
        <v>26100-A07</v>
      </c>
      <c r="C761" s="182" t="str">
        <f>IFERROR(LEFT(IFERROR(INDEX(Sheet5!$C$2:$C$1300,MATCH($A761,Sheet5!$A$2:$A$1300,0)),"-"),FIND(",",IFERROR(INDEX(Sheet5!$C$2:$C$1300,MATCH($A761,Sheet5!$A$2:$A$1300,0)),"-"),1)-1),IFERROR(INDEX(Sheet5!$C$2:$C$1300,MATCH($A761,Sheet5!$A$2:$A$1300,0)),"-"))</f>
        <v xml:space="preserve">Airconditioning - R &amp; M-25 Franklin St                      </v>
      </c>
      <c r="D761" s="206">
        <f>IFERROR(INDEX(Lookup!$BG$9:$BG$3000,MATCH($A761,Lookup!$A$9:$A$3000,0)),0)</f>
        <v>656</v>
      </c>
      <c r="E761" s="206">
        <f>IFERROR(INDEX(Lookup!$BF$9:$BF$3000,MATCH($A761,Lookup!$A$9:$A$3000,0)),0)</f>
        <v>5121.33</v>
      </c>
      <c r="F761" s="206">
        <f>IFERROR(INDEX(Lookup!$BE$9:$BE$3000,MATCH($A761,Lookup!$A$9:$A$3000,0)),0)</f>
        <v>8387.49</v>
      </c>
      <c r="G761" s="207"/>
      <c r="H761" s="207"/>
      <c r="I761" s="206">
        <f>IFERROR(INDEX(Lookup!$BJ$9:$BJ$3000,MATCH($A761,Lookup!$A$9:$A$3000,0)),0)</f>
        <v>41936.97</v>
      </c>
      <c r="J761" s="206">
        <f>IFERROR(INDEX(Lookup!$BI$9:$BI$3000,MATCH($A761,Lookup!$A$9:$A$3000,0)),0)</f>
        <v>97135.48000000001</v>
      </c>
      <c r="K761" s="206">
        <f>IFERROR(INDEX(Lookup!$BH$9:$BH$3000,MATCH($A761,Lookup!$A$9:$A$3000,0)),0)</f>
        <v>89273.689999999988</v>
      </c>
      <c r="L761" s="206">
        <f t="shared" si="39"/>
        <v>-7861.7900000000227</v>
      </c>
      <c r="O761" s="182">
        <f t="shared" si="38"/>
        <v>1</v>
      </c>
    </row>
    <row r="762" spans="1:15" x14ac:dyDescent="0.2">
      <c r="A762" s="182" t="str">
        <f>'13'!A9</f>
        <v>26100-A08</v>
      </c>
      <c r="C762" s="182" t="str">
        <f>IFERROR(LEFT(IFERROR(INDEX(Sheet5!$C$2:$C$1300,MATCH($A762,Sheet5!$A$2:$A$1300,0)),"-"),FIND(",",IFERROR(INDEX(Sheet5!$C$2:$C$1300,MATCH($A762,Sheet5!$A$2:$A$1300,0)),"-"),1)-1),IFERROR(INDEX(Sheet5!$C$2:$C$1300,MATCH($A762,Sheet5!$A$2:$A$1300,0)),"-"))</f>
        <v xml:space="preserve">Airconditioning - R &amp; M-23 Frankin St                       </v>
      </c>
      <c r="D762" s="206">
        <f>IFERROR(INDEX(Lookup!$BG$9:$BG$3000,MATCH($A762,Lookup!$A$9:$A$3000,0)),0)</f>
        <v>0</v>
      </c>
      <c r="E762" s="206">
        <f>IFERROR(INDEX(Lookup!$BF$9:$BF$3000,MATCH($A762,Lookup!$A$9:$A$3000,0)),0)</f>
        <v>0</v>
      </c>
      <c r="F762" s="206">
        <f>IFERROR(INDEX(Lookup!$BE$9:$BE$3000,MATCH($A762,Lookup!$A$9:$A$3000,0)),0)</f>
        <v>0</v>
      </c>
      <c r="G762" s="207"/>
      <c r="H762" s="207"/>
      <c r="I762" s="206">
        <f>IFERROR(INDEX(Lookup!$BJ$9:$BJ$3000,MATCH($A762,Lookup!$A$9:$A$3000,0)),0)</f>
        <v>0</v>
      </c>
      <c r="J762" s="206">
        <f>IFERROR(INDEX(Lookup!$BI$9:$BI$3000,MATCH($A762,Lookup!$A$9:$A$3000,0)),0)</f>
        <v>0</v>
      </c>
      <c r="K762" s="206">
        <f>IFERROR(INDEX(Lookup!$BH$9:$BH$3000,MATCH($A762,Lookup!$A$9:$A$3000,0)),0)</f>
        <v>0</v>
      </c>
      <c r="L762" s="206">
        <f t="shared" si="39"/>
        <v>0</v>
      </c>
      <c r="O762" s="182">
        <f t="shared" si="38"/>
        <v>1</v>
      </c>
    </row>
    <row r="763" spans="1:15" x14ac:dyDescent="0.2">
      <c r="A763" s="182" t="str">
        <f>'13'!A10</f>
        <v>26100-A09</v>
      </c>
      <c r="C763" s="182" t="str">
        <f>IFERROR(LEFT(IFERROR(INDEX(Sheet5!$C$2:$C$1300,MATCH($A763,Sheet5!$A$2:$A$1300,0)),"-"),FIND(",",IFERROR(INDEX(Sheet5!$C$2:$C$1300,MATCH($A763,Sheet5!$A$2:$A$1300,0)),"-"),1)-1),IFERROR(INDEX(Sheet5!$C$2:$C$1300,MATCH($A763,Sheet5!$A$2:$A$1300,0)),"-"))</f>
        <v xml:space="preserve">Airconditioning - R &amp; M-11 Franklin St                      </v>
      </c>
      <c r="D763" s="206">
        <f>IFERROR(INDEX(Lookup!$BG$9:$BG$3000,MATCH($A763,Lookup!$A$9:$A$3000,0)),0)</f>
        <v>0</v>
      </c>
      <c r="E763" s="206">
        <f>IFERROR(INDEX(Lookup!$BF$9:$BF$3000,MATCH($A763,Lookup!$A$9:$A$3000,0)),0)</f>
        <v>0</v>
      </c>
      <c r="F763" s="206">
        <f>IFERROR(INDEX(Lookup!$BE$9:$BE$3000,MATCH($A763,Lookup!$A$9:$A$3000,0)),0)</f>
        <v>0</v>
      </c>
      <c r="G763" s="207"/>
      <c r="H763" s="207"/>
      <c r="I763" s="206">
        <f>IFERROR(INDEX(Lookup!$BJ$9:$BJ$3000,MATCH($A763,Lookup!$A$9:$A$3000,0)),0)</f>
        <v>0</v>
      </c>
      <c r="J763" s="206">
        <f>IFERROR(INDEX(Lookup!$BI$9:$BI$3000,MATCH($A763,Lookup!$A$9:$A$3000,0)),0)</f>
        <v>0</v>
      </c>
      <c r="K763" s="206">
        <f>IFERROR(INDEX(Lookup!$BH$9:$BH$3000,MATCH($A763,Lookup!$A$9:$A$3000,0)),0)</f>
        <v>0</v>
      </c>
      <c r="L763" s="206">
        <f t="shared" si="39"/>
        <v>0</v>
      </c>
      <c r="O763" s="182">
        <f t="shared" si="38"/>
        <v>1</v>
      </c>
    </row>
    <row r="764" spans="1:15" x14ac:dyDescent="0.2">
      <c r="A764" s="182" t="str">
        <f>'13'!A11</f>
        <v>26100-A10</v>
      </c>
      <c r="C764" s="182" t="str">
        <f>IFERROR(LEFT(IFERROR(INDEX(Sheet5!$C$2:$C$1300,MATCH($A764,Sheet5!$A$2:$A$1300,0)),"-"),FIND(",",IFERROR(INDEX(Sheet5!$C$2:$C$1300,MATCH($A764,Sheet5!$A$2:$A$1300,0)),"-"),1)-1),IFERROR(INDEX(Sheet5!$C$2:$C$1300,MATCH($A764,Sheet5!$A$2:$A$1300,0)),"-"))</f>
        <v xml:space="preserve">Airconditioning - R &amp; M-15 Franklin St                      </v>
      </c>
      <c r="D764" s="206">
        <f>IFERROR(INDEX(Lookup!$BG$9:$BG$3000,MATCH($A764,Lookup!$A$9:$A$3000,0)),0)</f>
        <v>840</v>
      </c>
      <c r="E764" s="206">
        <f>IFERROR(INDEX(Lookup!$BF$9:$BF$3000,MATCH($A764,Lookup!$A$9:$A$3000,0)),0)</f>
        <v>287.36</v>
      </c>
      <c r="F764" s="206">
        <f>IFERROR(INDEX(Lookup!$BE$9:$BE$3000,MATCH($A764,Lookup!$A$9:$A$3000,0)),0)</f>
        <v>8953.3700000000008</v>
      </c>
      <c r="G764" s="207"/>
      <c r="H764" s="207"/>
      <c r="I764" s="206">
        <f>IFERROR(INDEX(Lookup!$BJ$9:$BJ$3000,MATCH($A764,Lookup!$A$9:$A$3000,0)),0)</f>
        <v>6972.12</v>
      </c>
      <c r="J764" s="206">
        <f>IFERROR(INDEX(Lookup!$BI$9:$BI$3000,MATCH($A764,Lookup!$A$9:$A$3000,0)),0)</f>
        <v>3956.2600000000007</v>
      </c>
      <c r="K764" s="206">
        <f>IFERROR(INDEX(Lookup!$BH$9:$BH$3000,MATCH($A764,Lookup!$A$9:$A$3000,0)),0)</f>
        <v>13475.810000000001</v>
      </c>
      <c r="L764" s="206">
        <f t="shared" si="39"/>
        <v>9519.5500000000011</v>
      </c>
      <c r="O764" s="182">
        <f t="shared" si="38"/>
        <v>1</v>
      </c>
    </row>
    <row r="765" spans="1:15" x14ac:dyDescent="0.2">
      <c r="A765" s="182" t="str">
        <f>'13'!A12</f>
        <v>26100-A11</v>
      </c>
      <c r="C765" s="182" t="str">
        <f>IFERROR(LEFT(IFERROR(INDEX(Sheet5!$C$2:$C$1300,MATCH($A765,Sheet5!$A$2:$A$1300,0)),"-"),FIND(",",IFERROR(INDEX(Sheet5!$C$2:$C$1300,MATCH($A765,Sheet5!$A$2:$A$1300,0)),"-"),1)-1),IFERROR(INDEX(Sheet5!$C$2:$C$1300,MATCH($A765,Sheet5!$A$2:$A$1300,0)),"-"))</f>
        <v xml:space="preserve">Airconditioning - R &amp; M-25 Hutt St                          </v>
      </c>
      <c r="D765" s="206">
        <f>IFERROR(INDEX(Lookup!$BG$9:$BG$3000,MATCH($A765,Lookup!$A$9:$A$3000,0)),0)</f>
        <v>0</v>
      </c>
      <c r="E765" s="206">
        <f>IFERROR(INDEX(Lookup!$BF$9:$BF$3000,MATCH($A765,Lookup!$A$9:$A$3000,0)),0)</f>
        <v>0</v>
      </c>
      <c r="F765" s="206">
        <f>IFERROR(INDEX(Lookup!$BE$9:$BE$3000,MATCH($A765,Lookup!$A$9:$A$3000,0)),0)</f>
        <v>0</v>
      </c>
      <c r="G765" s="207"/>
      <c r="H765" s="207"/>
      <c r="I765" s="206">
        <f>IFERROR(INDEX(Lookup!$BJ$9:$BJ$3000,MATCH($A765,Lookup!$A$9:$A$3000,0)),0)</f>
        <v>0</v>
      </c>
      <c r="J765" s="206">
        <f>IFERROR(INDEX(Lookup!$BI$9:$BI$3000,MATCH($A765,Lookup!$A$9:$A$3000,0)),0)</f>
        <v>0</v>
      </c>
      <c r="K765" s="206">
        <f>IFERROR(INDEX(Lookup!$BH$9:$BH$3000,MATCH($A765,Lookup!$A$9:$A$3000,0)),0)</f>
        <v>0</v>
      </c>
      <c r="L765" s="206">
        <f t="shared" si="39"/>
        <v>0</v>
      </c>
      <c r="O765" s="182">
        <f t="shared" si="38"/>
        <v>1</v>
      </c>
    </row>
    <row r="766" spans="1:15" x14ac:dyDescent="0.2">
      <c r="A766" s="182" t="str">
        <f>'13'!A13</f>
        <v>26100-A12</v>
      </c>
      <c r="C766" s="182" t="str">
        <f>IFERROR(LEFT(IFERROR(INDEX(Sheet5!$C$2:$C$1300,MATCH($A766,Sheet5!$A$2:$A$1300,0)),"-"),FIND(",",IFERROR(INDEX(Sheet5!$C$2:$C$1300,MATCH($A766,Sheet5!$A$2:$A$1300,0)),"-"),1)-1),IFERROR(INDEX(Sheet5!$C$2:$C$1300,MATCH($A766,Sheet5!$A$2:$A$1300,0)),"-"))</f>
        <v xml:space="preserve">Airconditioning - R &amp; M-A27 188 Carrington                  </v>
      </c>
      <c r="D766" s="206">
        <f>IFERROR(INDEX(Lookup!$BG$9:$BG$3000,MATCH($A766,Lookup!$A$9:$A$3000,0)),0)</f>
        <v>0</v>
      </c>
      <c r="E766" s="206">
        <f>IFERROR(INDEX(Lookup!$BF$9:$BF$3000,MATCH($A766,Lookup!$A$9:$A$3000,0)),0)</f>
        <v>0</v>
      </c>
      <c r="F766" s="206">
        <f>IFERROR(INDEX(Lookup!$BE$9:$BE$3000,MATCH($A766,Lookup!$A$9:$A$3000,0)),0)</f>
        <v>0</v>
      </c>
      <c r="G766" s="207"/>
      <c r="H766" s="207"/>
      <c r="I766" s="206">
        <f>IFERROR(INDEX(Lookup!$BJ$9:$BJ$3000,MATCH($A766,Lookup!$A$9:$A$3000,0)),0)</f>
        <v>0</v>
      </c>
      <c r="J766" s="206">
        <f>IFERROR(INDEX(Lookup!$BI$9:$BI$3000,MATCH($A766,Lookup!$A$9:$A$3000,0)),0)</f>
        <v>0</v>
      </c>
      <c r="K766" s="206">
        <f>IFERROR(INDEX(Lookup!$BH$9:$BH$3000,MATCH($A766,Lookup!$A$9:$A$3000,0)),0)</f>
        <v>0</v>
      </c>
      <c r="L766" s="206">
        <f t="shared" si="39"/>
        <v>0</v>
      </c>
      <c r="O766" s="182">
        <f t="shared" si="38"/>
        <v>1</v>
      </c>
    </row>
    <row r="767" spans="1:15" x14ac:dyDescent="0.2">
      <c r="A767" s="182" t="str">
        <f>'13'!A14</f>
        <v>26100-A13</v>
      </c>
      <c r="C767" s="182" t="str">
        <f>IFERROR(LEFT(IFERROR(INDEX(Sheet5!$C$2:$C$1300,MATCH($A767,Sheet5!$A$2:$A$1300,0)),"-"),FIND(",",IFERROR(INDEX(Sheet5!$C$2:$C$1300,MATCH($A767,Sheet5!$A$2:$A$1300,0)),"-"),1)-1),IFERROR(INDEX(Sheet5!$C$2:$C$1300,MATCH($A767,Sheet5!$A$2:$A$1300,0)),"-"))</f>
        <v xml:space="preserve">Airconditioning - R &amp; M-B25 188 Carrington                  </v>
      </c>
      <c r="D767" s="206">
        <f>IFERROR(INDEX(Lookup!$BG$9:$BG$3000,MATCH($A767,Lookup!$A$9:$A$3000,0)),0)</f>
        <v>0</v>
      </c>
      <c r="E767" s="206">
        <f>IFERROR(INDEX(Lookup!$BF$9:$BF$3000,MATCH($A767,Lookup!$A$9:$A$3000,0)),0)</f>
        <v>0</v>
      </c>
      <c r="F767" s="206">
        <f>IFERROR(INDEX(Lookup!$BE$9:$BE$3000,MATCH($A767,Lookup!$A$9:$A$3000,0)),0)</f>
        <v>0</v>
      </c>
      <c r="G767" s="207"/>
      <c r="H767" s="207"/>
      <c r="I767" s="206">
        <f>IFERROR(INDEX(Lookup!$BJ$9:$BJ$3000,MATCH($A767,Lookup!$A$9:$A$3000,0)),0)</f>
        <v>0</v>
      </c>
      <c r="J767" s="206">
        <f>IFERROR(INDEX(Lookup!$BI$9:$BI$3000,MATCH($A767,Lookup!$A$9:$A$3000,0)),0)</f>
        <v>0</v>
      </c>
      <c r="K767" s="206">
        <f>IFERROR(INDEX(Lookup!$BH$9:$BH$3000,MATCH($A767,Lookup!$A$9:$A$3000,0)),0)</f>
        <v>0</v>
      </c>
      <c r="L767" s="206">
        <f t="shared" si="39"/>
        <v>0</v>
      </c>
      <c r="O767" s="182">
        <f t="shared" si="38"/>
        <v>1</v>
      </c>
    </row>
    <row r="768" spans="1:15" x14ac:dyDescent="0.2">
      <c r="A768" s="182" t="str">
        <f>'13'!A15</f>
        <v>26100-A14</v>
      </c>
      <c r="C768" s="182" t="str">
        <f>IFERROR(LEFT(IFERROR(INDEX(Sheet5!$C$2:$C$1300,MATCH($A768,Sheet5!$A$2:$A$1300,0)),"-"),FIND(",",IFERROR(INDEX(Sheet5!$C$2:$C$1300,MATCH($A768,Sheet5!$A$2:$A$1300,0)),"-"),1)-1),IFERROR(INDEX(Sheet5!$C$2:$C$1300,MATCH($A768,Sheet5!$A$2:$A$1300,0)),"-"))</f>
        <v xml:space="preserve">Airconditioning - R &amp; M-120 Queen Road                      </v>
      </c>
      <c r="D768" s="206">
        <f>IFERROR(INDEX(Lookup!$BG$9:$BG$3000,MATCH($A768,Lookup!$A$9:$A$3000,0)),0)</f>
        <v>0</v>
      </c>
      <c r="E768" s="206">
        <f>IFERROR(INDEX(Lookup!$BF$9:$BF$3000,MATCH($A768,Lookup!$A$9:$A$3000,0)),0)</f>
        <v>0</v>
      </c>
      <c r="F768" s="206">
        <f>IFERROR(INDEX(Lookup!$BE$9:$BE$3000,MATCH($A768,Lookup!$A$9:$A$3000,0)),0)</f>
        <v>0</v>
      </c>
      <c r="G768" s="207"/>
      <c r="H768" s="207"/>
      <c r="I768" s="206">
        <f>IFERROR(INDEX(Lookup!$BJ$9:$BJ$3000,MATCH($A768,Lookup!$A$9:$A$3000,0)),0)</f>
        <v>0</v>
      </c>
      <c r="J768" s="206">
        <f>IFERROR(INDEX(Lookup!$BI$9:$BI$3000,MATCH($A768,Lookup!$A$9:$A$3000,0)),0)</f>
        <v>0</v>
      </c>
      <c r="K768" s="206">
        <f>IFERROR(INDEX(Lookup!$BH$9:$BH$3000,MATCH($A768,Lookup!$A$9:$A$3000,0)),0)</f>
        <v>0</v>
      </c>
      <c r="L768" s="206">
        <f t="shared" si="39"/>
        <v>0</v>
      </c>
      <c r="O768" s="182">
        <f t="shared" si="38"/>
        <v>1</v>
      </c>
    </row>
    <row r="769" spans="1:15" x14ac:dyDescent="0.2">
      <c r="A769" s="182" t="str">
        <f>'13'!A16</f>
        <v>26100-A15</v>
      </c>
      <c r="C769" s="182" t="str">
        <f>IFERROR(LEFT(IFERROR(INDEX(Sheet5!$C$2:$C$1300,MATCH($A769,Sheet5!$A$2:$A$1300,0)),"-"),FIND(",",IFERROR(INDEX(Sheet5!$C$2:$C$1300,MATCH($A769,Sheet5!$A$2:$A$1300,0)),"-"),1)-1),IFERROR(INDEX(Sheet5!$C$2:$C$1300,MATCH($A769,Sheet5!$A$2:$A$1300,0)),"-"))</f>
        <v xml:space="preserve">Airconditioning - R &amp; M-236 Queen Road                      </v>
      </c>
      <c r="D769" s="206">
        <f>IFERROR(INDEX(Lookup!$BG$9:$BG$3000,MATCH($A769,Lookup!$A$9:$A$3000,0)),0)</f>
        <v>0</v>
      </c>
      <c r="E769" s="206">
        <f>IFERROR(INDEX(Lookup!$BF$9:$BF$3000,MATCH($A769,Lookup!$A$9:$A$3000,0)),0)</f>
        <v>0</v>
      </c>
      <c r="F769" s="206">
        <f>IFERROR(INDEX(Lookup!$BE$9:$BE$3000,MATCH($A769,Lookup!$A$9:$A$3000,0)),0)</f>
        <v>0</v>
      </c>
      <c r="G769" s="207"/>
      <c r="H769" s="207"/>
      <c r="I769" s="206">
        <f>IFERROR(INDEX(Lookup!$BJ$9:$BJ$3000,MATCH($A769,Lookup!$A$9:$A$3000,0)),0)</f>
        <v>0</v>
      </c>
      <c r="J769" s="206">
        <f>IFERROR(INDEX(Lookup!$BI$9:$BI$3000,MATCH($A769,Lookup!$A$9:$A$3000,0)),0)</f>
        <v>0</v>
      </c>
      <c r="K769" s="206">
        <f>IFERROR(INDEX(Lookup!$BH$9:$BH$3000,MATCH($A769,Lookup!$A$9:$A$3000,0)),0)</f>
        <v>0</v>
      </c>
      <c r="L769" s="206">
        <f t="shared" si="39"/>
        <v>0</v>
      </c>
      <c r="O769" s="182">
        <f t="shared" si="38"/>
        <v>1</v>
      </c>
    </row>
    <row r="770" spans="1:15" x14ac:dyDescent="0.2">
      <c r="A770" s="182" t="str">
        <f>'13'!A17</f>
        <v>26100-A16</v>
      </c>
      <c r="C770" s="182" t="str">
        <f>IFERROR(LEFT(IFERROR(INDEX(Sheet5!$C$2:$C$1300,MATCH($A770,Sheet5!$A$2:$A$1300,0)),"-"),FIND(",",IFERROR(INDEX(Sheet5!$C$2:$C$1300,MATCH($A770,Sheet5!$A$2:$A$1300,0)),"-"),1)-1),IFERROR(INDEX(Sheet5!$C$2:$C$1300,MATCH($A770,Sheet5!$A$2:$A$1300,0)),"-"))</f>
        <v xml:space="preserve">Airconditioning - R &amp; M-534 Queen Road                      </v>
      </c>
      <c r="D770" s="206">
        <f>IFERROR(INDEX(Lookup!$BG$9:$BG$3000,MATCH($A770,Lookup!$A$9:$A$3000,0)),0)</f>
        <v>0</v>
      </c>
      <c r="E770" s="206">
        <f>IFERROR(INDEX(Lookup!$BF$9:$BF$3000,MATCH($A770,Lookup!$A$9:$A$3000,0)),0)</f>
        <v>0</v>
      </c>
      <c r="F770" s="206">
        <f>IFERROR(INDEX(Lookup!$BE$9:$BE$3000,MATCH($A770,Lookup!$A$9:$A$3000,0)),0)</f>
        <v>0</v>
      </c>
      <c r="G770" s="207"/>
      <c r="H770" s="207"/>
      <c r="I770" s="206">
        <f>IFERROR(INDEX(Lookup!$BJ$9:$BJ$3000,MATCH($A770,Lookup!$A$9:$A$3000,0)),0)</f>
        <v>0</v>
      </c>
      <c r="J770" s="206">
        <f>IFERROR(INDEX(Lookup!$BI$9:$BI$3000,MATCH($A770,Lookup!$A$9:$A$3000,0)),0)</f>
        <v>0</v>
      </c>
      <c r="K770" s="206">
        <f>IFERROR(INDEX(Lookup!$BH$9:$BH$3000,MATCH($A770,Lookup!$A$9:$A$3000,0)),0)</f>
        <v>0</v>
      </c>
      <c r="L770" s="206">
        <f t="shared" si="39"/>
        <v>0</v>
      </c>
      <c r="O770" s="182">
        <f t="shared" si="38"/>
        <v>1</v>
      </c>
    </row>
    <row r="771" spans="1:15" x14ac:dyDescent="0.2">
      <c r="A771" s="182" t="str">
        <f>'13'!A18</f>
        <v>26120-A01</v>
      </c>
      <c r="C771" s="182" t="str">
        <f>IFERROR(LEFT(IFERROR(INDEX(Sheet5!$C$2:$C$1300,MATCH($A771,Sheet5!$A$2:$A$1300,0)),"-"),FIND(",",IFERROR(INDEX(Sheet5!$C$2:$C$1300,MATCH($A771,Sheet5!$A$2:$A$1300,0)),"-"),1)-1),IFERROR(INDEX(Sheet5!$C$2:$C$1300,MATCH($A771,Sheet5!$A$2:$A$1300,0)),"-"))</f>
        <v xml:space="preserve">Airconditioning Contract-6 Circuit Dr                       </v>
      </c>
      <c r="D771" s="206">
        <f>IFERROR(INDEX(Lookup!$BG$9:$BG$3000,MATCH($A771,Lookup!$A$9:$A$3000,0)),0)</f>
        <v>0</v>
      </c>
      <c r="E771" s="206">
        <f>IFERROR(INDEX(Lookup!$BF$9:$BF$3000,MATCH($A771,Lookup!$A$9:$A$3000,0)),0)</f>
        <v>86.15</v>
      </c>
      <c r="F771" s="206">
        <f>IFERROR(INDEX(Lookup!$BE$9:$BE$3000,MATCH($A771,Lookup!$A$9:$A$3000,0)),0)</f>
        <v>0</v>
      </c>
      <c r="G771" s="207"/>
      <c r="H771" s="207"/>
      <c r="I771" s="206">
        <f>IFERROR(INDEX(Lookup!$BJ$9:$BJ$3000,MATCH($A771,Lookup!$A$9:$A$3000,0)),0)</f>
        <v>980</v>
      </c>
      <c r="J771" s="206">
        <f>IFERROR(INDEX(Lookup!$BI$9:$BI$3000,MATCH($A771,Lookup!$A$9:$A$3000,0)),0)</f>
        <v>928.19999999999993</v>
      </c>
      <c r="K771" s="206">
        <f>IFERROR(INDEX(Lookup!$BH$9:$BH$3000,MATCH($A771,Lookup!$A$9:$A$3000,0)),0)</f>
        <v>1009</v>
      </c>
      <c r="L771" s="206">
        <f t="shared" si="39"/>
        <v>80.800000000000068</v>
      </c>
      <c r="O771" s="182">
        <f t="shared" si="38"/>
        <v>1</v>
      </c>
    </row>
    <row r="772" spans="1:15" x14ac:dyDescent="0.2">
      <c r="A772" s="182" t="str">
        <f>'13'!A19</f>
        <v>26120-A02</v>
      </c>
      <c r="C772" s="182" t="str">
        <f>IFERROR(LEFT(IFERROR(INDEX(Sheet5!$C$2:$C$1300,MATCH($A772,Sheet5!$A$2:$A$1300,0)),"-"),FIND(",",IFERROR(INDEX(Sheet5!$C$2:$C$1300,MATCH($A772,Sheet5!$A$2:$A$1300,0)),"-"),1)-1),IFERROR(INDEX(Sheet5!$C$2:$C$1300,MATCH($A772,Sheet5!$A$2:$A$1300,0)),"-"))</f>
        <v xml:space="preserve">Airconditioning Contract-200 East Tce                       </v>
      </c>
      <c r="D772" s="206">
        <f>IFERROR(INDEX(Lookup!$BG$9:$BG$3000,MATCH($A772,Lookup!$A$9:$A$3000,0)),0)</f>
        <v>478.38</v>
      </c>
      <c r="E772" s="206">
        <f>IFERROR(INDEX(Lookup!$BF$9:$BF$3000,MATCH($A772,Lookup!$A$9:$A$3000,0)),0)</f>
        <v>486.8</v>
      </c>
      <c r="F772" s="206">
        <f>IFERROR(INDEX(Lookup!$BE$9:$BE$3000,MATCH($A772,Lookup!$A$9:$A$3000,0)),0)</f>
        <v>480.24</v>
      </c>
      <c r="G772" s="207"/>
      <c r="H772" s="207"/>
      <c r="I772" s="206">
        <f>IFERROR(INDEX(Lookup!$BJ$9:$BJ$3000,MATCH($A772,Lookup!$A$9:$A$3000,0)),0)</f>
        <v>5587.88</v>
      </c>
      <c r="J772" s="206">
        <f>IFERROR(INDEX(Lookup!$BI$9:$BI$3000,MATCH($A772,Lookup!$A$9:$A$3000,0)),0)</f>
        <v>5833.2200000000012</v>
      </c>
      <c r="K772" s="206">
        <f>IFERROR(INDEX(Lookup!$BH$9:$BH$3000,MATCH($A772,Lookup!$A$9:$A$3000,0)),0)</f>
        <v>6221.24</v>
      </c>
      <c r="L772" s="206">
        <f t="shared" si="39"/>
        <v>388.01999999999862</v>
      </c>
      <c r="O772" s="182">
        <f t="shared" si="38"/>
        <v>1</v>
      </c>
    </row>
    <row r="773" spans="1:15" x14ac:dyDescent="0.2">
      <c r="A773" s="182" t="str">
        <f>'13'!A20</f>
        <v>26120-A03</v>
      </c>
      <c r="C773" s="182" t="str">
        <f>IFERROR(LEFT(IFERROR(INDEX(Sheet5!$C$2:$C$1300,MATCH($A773,Sheet5!$A$2:$A$1300,0)),"-"),FIND(",",IFERROR(INDEX(Sheet5!$C$2:$C$1300,MATCH($A773,Sheet5!$A$2:$A$1300,0)),"-"),1)-1),IFERROR(INDEX(Sheet5!$C$2:$C$1300,MATCH($A773,Sheet5!$A$2:$A$1300,0)),"-"))</f>
        <v xml:space="preserve">Airconditioning Contract-33 Franklin St                     </v>
      </c>
      <c r="D773" s="206">
        <f>IFERROR(INDEX(Lookup!$BG$9:$BG$3000,MATCH($A773,Lookup!$A$9:$A$3000,0)),0)</f>
        <v>1562.37</v>
      </c>
      <c r="E773" s="206">
        <f>IFERROR(INDEX(Lookup!$BF$9:$BF$3000,MATCH($A773,Lookup!$A$9:$A$3000,0)),0)</f>
        <v>1805.63</v>
      </c>
      <c r="F773" s="206">
        <f>IFERROR(INDEX(Lookup!$BE$9:$BE$3000,MATCH($A773,Lookup!$A$9:$A$3000,0)),0)</f>
        <v>1562.33</v>
      </c>
      <c r="G773" s="207"/>
      <c r="H773" s="207"/>
      <c r="I773" s="206">
        <f>IFERROR(INDEX(Lookup!$BJ$9:$BJ$3000,MATCH($A773,Lookup!$A$9:$A$3000,0)),0)</f>
        <v>18247.499999999996</v>
      </c>
      <c r="J773" s="206">
        <f>IFERROR(INDEX(Lookup!$BI$9:$BI$3000,MATCH($A773,Lookup!$A$9:$A$3000,0)),0)</f>
        <v>19454.190000000006</v>
      </c>
      <c r="K773" s="206">
        <f>IFERROR(INDEX(Lookup!$BH$9:$BH$3000,MATCH($A773,Lookup!$A$9:$A$3000,0)),0)</f>
        <v>19305.739999999998</v>
      </c>
      <c r="L773" s="206">
        <f t="shared" si="39"/>
        <v>-148.450000000008</v>
      </c>
      <c r="O773" s="182">
        <f t="shared" si="38"/>
        <v>1</v>
      </c>
    </row>
    <row r="774" spans="1:15" x14ac:dyDescent="0.2">
      <c r="A774" s="182" t="str">
        <f>'13'!A21</f>
        <v>26120-A04</v>
      </c>
      <c r="C774" s="182" t="str">
        <f>IFERROR(LEFT(IFERROR(INDEX(Sheet5!$C$2:$C$1300,MATCH($A774,Sheet5!$A$2:$A$1300,0)),"-"),FIND(",",IFERROR(INDEX(Sheet5!$C$2:$C$1300,MATCH($A774,Sheet5!$A$2:$A$1300,0)),"-"),1)-1),IFERROR(INDEX(Sheet5!$C$2:$C$1300,MATCH($A774,Sheet5!$A$2:$A$1300,0)),"-"))</f>
        <v xml:space="preserve">Airconditioning Contract-174 Fullarton Rd                   </v>
      </c>
      <c r="D774" s="206">
        <f>IFERROR(INDEX(Lookup!$BG$9:$BG$3000,MATCH($A774,Lookup!$A$9:$A$3000,0)),0)</f>
        <v>0</v>
      </c>
      <c r="E774" s="206">
        <f>IFERROR(INDEX(Lookup!$BF$9:$BF$3000,MATCH($A774,Lookup!$A$9:$A$3000,0)),0)</f>
        <v>249.35</v>
      </c>
      <c r="F774" s="206">
        <f>IFERROR(INDEX(Lookup!$BE$9:$BE$3000,MATCH($A774,Lookup!$A$9:$A$3000,0)),0)</f>
        <v>0</v>
      </c>
      <c r="G774" s="207"/>
      <c r="H774" s="207"/>
      <c r="I774" s="206">
        <f>IFERROR(INDEX(Lookup!$BJ$9:$BJ$3000,MATCH($A774,Lookup!$A$9:$A$3000,0)),0)</f>
        <v>2075</v>
      </c>
      <c r="J774" s="206">
        <f>IFERROR(INDEX(Lookup!$BI$9:$BI$3000,MATCH($A774,Lookup!$A$9:$A$3000,0)),0)</f>
        <v>2742.8499999999995</v>
      </c>
      <c r="K774" s="206">
        <f>IFERROR(INDEX(Lookup!$BH$9:$BH$3000,MATCH($A774,Lookup!$A$9:$A$3000,0)),0)</f>
        <v>2490</v>
      </c>
      <c r="L774" s="206">
        <f t="shared" si="39"/>
        <v>-252.84999999999945</v>
      </c>
      <c r="O774" s="182">
        <f t="shared" si="38"/>
        <v>1</v>
      </c>
    </row>
    <row r="775" spans="1:15" x14ac:dyDescent="0.2">
      <c r="A775" s="182" t="str">
        <f>'13'!A22</f>
        <v>26120-A05</v>
      </c>
      <c r="C775" s="182" t="str">
        <f>IFERROR(LEFT(IFERROR(INDEX(Sheet5!$C$2:$C$1300,MATCH($A775,Sheet5!$A$2:$A$1300,0)),"-"),FIND(",",IFERROR(INDEX(Sheet5!$C$2:$C$1300,MATCH($A775,Sheet5!$A$2:$A$1300,0)),"-"),1)-1),IFERROR(INDEX(Sheet5!$C$2:$C$1300,MATCH($A775,Sheet5!$A$2:$A$1300,0)),"-"))</f>
        <v xml:space="preserve">Airconditioning Contract-26a Grote St                       </v>
      </c>
      <c r="D775" s="206">
        <f>IFERROR(INDEX(Lookup!$BG$9:$BG$3000,MATCH($A775,Lookup!$A$9:$A$3000,0)),0)</f>
        <v>0</v>
      </c>
      <c r="E775" s="206">
        <f>IFERROR(INDEX(Lookup!$BF$9:$BF$3000,MATCH($A775,Lookup!$A$9:$A$3000,0)),0)</f>
        <v>0</v>
      </c>
      <c r="F775" s="206">
        <f>IFERROR(INDEX(Lookup!$BE$9:$BE$3000,MATCH($A775,Lookup!$A$9:$A$3000,0)),0)</f>
        <v>0</v>
      </c>
      <c r="G775" s="207"/>
      <c r="H775" s="207"/>
      <c r="I775" s="206">
        <f>IFERROR(INDEX(Lookup!$BJ$9:$BJ$3000,MATCH($A775,Lookup!$A$9:$A$3000,0)),0)</f>
        <v>0</v>
      </c>
      <c r="J775" s="206">
        <f>IFERROR(INDEX(Lookup!$BI$9:$BI$3000,MATCH($A775,Lookup!$A$9:$A$3000,0)),0)</f>
        <v>0</v>
      </c>
      <c r="K775" s="206">
        <f>IFERROR(INDEX(Lookup!$BH$9:$BH$3000,MATCH($A775,Lookup!$A$9:$A$3000,0)),0)</f>
        <v>0</v>
      </c>
      <c r="L775" s="206">
        <f t="shared" si="39"/>
        <v>0</v>
      </c>
      <c r="O775" s="182">
        <f t="shared" si="38"/>
        <v>1</v>
      </c>
    </row>
    <row r="776" spans="1:15" x14ac:dyDescent="0.2">
      <c r="A776" s="182" t="str">
        <f>'13'!A23</f>
        <v>26120-A06</v>
      </c>
      <c r="C776" s="182" t="str">
        <f>IFERROR(LEFT(IFERROR(INDEX(Sheet5!$C$2:$C$1300,MATCH($A776,Sheet5!$A$2:$A$1300,0)),"-"),FIND(",",IFERROR(INDEX(Sheet5!$C$2:$C$1300,MATCH($A776,Sheet5!$A$2:$A$1300,0)),"-"),1)-1),IFERROR(INDEX(Sheet5!$C$2:$C$1300,MATCH($A776,Sheet5!$A$2:$A$1300,0)),"-"))</f>
        <v xml:space="preserve">Airconditioning Contract-31 Franklin St                     </v>
      </c>
      <c r="D776" s="206">
        <f>IFERROR(INDEX(Lookup!$BG$9:$BG$3000,MATCH($A776,Lookup!$A$9:$A$3000,0)),0)</f>
        <v>485.63</v>
      </c>
      <c r="E776" s="206">
        <f>IFERROR(INDEX(Lookup!$BF$9:$BF$3000,MATCH($A776,Lookup!$A$9:$A$3000,0)),0)</f>
        <v>494.16</v>
      </c>
      <c r="F776" s="206">
        <f>IFERROR(INDEX(Lookup!$BE$9:$BE$3000,MATCH($A776,Lookup!$A$9:$A$3000,0)),0)</f>
        <v>485.67</v>
      </c>
      <c r="G776" s="207"/>
      <c r="H776" s="207"/>
      <c r="I776" s="206">
        <f>IFERROR(INDEX(Lookup!$BJ$9:$BJ$3000,MATCH($A776,Lookup!$A$9:$A$3000,0)),0)</f>
        <v>5672.13</v>
      </c>
      <c r="J776" s="206">
        <f>IFERROR(INDEX(Lookup!$BI$9:$BI$3000,MATCH($A776,Lookup!$A$9:$A$3000,0)),0)</f>
        <v>5921.4299999999994</v>
      </c>
      <c r="K776" s="206">
        <f>IFERROR(INDEX(Lookup!$BH$9:$BH$3000,MATCH($A776,Lookup!$A$9:$A$3000,0)),0)</f>
        <v>6313.67</v>
      </c>
      <c r="L776" s="206">
        <f t="shared" si="39"/>
        <v>392.24000000000069</v>
      </c>
      <c r="O776" s="182">
        <f t="shared" si="38"/>
        <v>1</v>
      </c>
    </row>
    <row r="777" spans="1:15" x14ac:dyDescent="0.2">
      <c r="A777" s="182" t="str">
        <f>'13'!A24</f>
        <v>26120-A07</v>
      </c>
      <c r="C777" s="182" t="str">
        <f>IFERROR(LEFT(IFERROR(INDEX(Sheet5!$C$2:$C$1300,MATCH($A777,Sheet5!$A$2:$A$1300,0)),"-"),FIND(",",IFERROR(INDEX(Sheet5!$C$2:$C$1300,MATCH($A777,Sheet5!$A$2:$A$1300,0)),"-"),1)-1),IFERROR(INDEX(Sheet5!$C$2:$C$1300,MATCH($A777,Sheet5!$A$2:$A$1300,0)),"-"))</f>
        <v xml:space="preserve">Airconditioning Contract-25 Franklin St                     </v>
      </c>
      <c r="D777" s="206">
        <f>IFERROR(INDEX(Lookup!$BG$9:$BG$3000,MATCH($A777,Lookup!$A$9:$A$3000,0)),0)</f>
        <v>1551.67</v>
      </c>
      <c r="E777" s="206">
        <f>IFERROR(INDEX(Lookup!$BF$9:$BF$3000,MATCH($A777,Lookup!$A$9:$A$3000,0)),0)</f>
        <v>2421.67</v>
      </c>
      <c r="F777" s="206">
        <f>IFERROR(INDEX(Lookup!$BE$9:$BE$3000,MATCH($A777,Lookup!$A$9:$A$3000,0)),0)</f>
        <v>1551.67</v>
      </c>
      <c r="G777" s="207"/>
      <c r="H777" s="207"/>
      <c r="I777" s="206">
        <f>IFERROR(INDEX(Lookup!$BJ$9:$BJ$3000,MATCH($A777,Lookup!$A$9:$A$3000,0)),0)</f>
        <v>16718.309999999998</v>
      </c>
      <c r="J777" s="206">
        <f>IFERROR(INDEX(Lookup!$BI$9:$BI$3000,MATCH($A777,Lookup!$A$9:$A$3000,0)),0)</f>
        <v>25580.039999999994</v>
      </c>
      <c r="K777" s="206">
        <f>IFERROR(INDEX(Lookup!$BH$9:$BH$3000,MATCH($A777,Lookup!$A$9:$A$3000,0)),0)</f>
        <v>18874.18</v>
      </c>
      <c r="L777" s="206">
        <f t="shared" si="39"/>
        <v>-6705.8599999999933</v>
      </c>
      <c r="O777" s="182">
        <f t="shared" si="38"/>
        <v>1</v>
      </c>
    </row>
    <row r="778" spans="1:15" x14ac:dyDescent="0.2">
      <c r="A778" s="182" t="str">
        <f>'13'!A25</f>
        <v>26120-A08</v>
      </c>
      <c r="C778" s="182" t="str">
        <f>IFERROR(LEFT(IFERROR(INDEX(Sheet5!$C$2:$C$1300,MATCH($A778,Sheet5!$A$2:$A$1300,0)),"-"),FIND(",",IFERROR(INDEX(Sheet5!$C$2:$C$1300,MATCH($A778,Sheet5!$A$2:$A$1300,0)),"-"),1)-1),IFERROR(INDEX(Sheet5!$C$2:$C$1300,MATCH($A778,Sheet5!$A$2:$A$1300,0)),"-"))</f>
        <v xml:space="preserve">Airconditioning Contract-23 Frankin St                      </v>
      </c>
      <c r="D778" s="206">
        <f>IFERROR(INDEX(Lookup!$BG$9:$BG$3000,MATCH($A778,Lookup!$A$9:$A$3000,0)),0)</f>
        <v>0</v>
      </c>
      <c r="E778" s="206">
        <f>IFERROR(INDEX(Lookup!$BF$9:$BF$3000,MATCH($A778,Lookup!$A$9:$A$3000,0)),0)</f>
        <v>0</v>
      </c>
      <c r="F778" s="206">
        <f>IFERROR(INDEX(Lookup!$BE$9:$BE$3000,MATCH($A778,Lookup!$A$9:$A$3000,0)),0)</f>
        <v>0</v>
      </c>
      <c r="G778" s="207"/>
      <c r="H778" s="207"/>
      <c r="I778" s="206">
        <f>IFERROR(INDEX(Lookup!$BJ$9:$BJ$3000,MATCH($A778,Lookup!$A$9:$A$3000,0)),0)</f>
        <v>0</v>
      </c>
      <c r="J778" s="206">
        <f>IFERROR(INDEX(Lookup!$BI$9:$BI$3000,MATCH($A778,Lookup!$A$9:$A$3000,0)),0)</f>
        <v>0</v>
      </c>
      <c r="K778" s="206">
        <f>IFERROR(INDEX(Lookup!$BH$9:$BH$3000,MATCH($A778,Lookup!$A$9:$A$3000,0)),0)</f>
        <v>0</v>
      </c>
      <c r="L778" s="206">
        <f t="shared" si="39"/>
        <v>0</v>
      </c>
      <c r="O778" s="182">
        <f t="shared" si="38"/>
        <v>1</v>
      </c>
    </row>
    <row r="779" spans="1:15" x14ac:dyDescent="0.2">
      <c r="A779" s="182" t="str">
        <f>'13'!A26</f>
        <v>26120-A09</v>
      </c>
      <c r="C779" s="182" t="str">
        <f>IFERROR(LEFT(IFERROR(INDEX(Sheet5!$C$2:$C$1300,MATCH($A779,Sheet5!$A$2:$A$1300,0)),"-"),FIND(",",IFERROR(INDEX(Sheet5!$C$2:$C$1300,MATCH($A779,Sheet5!$A$2:$A$1300,0)),"-"),1)-1),IFERROR(INDEX(Sheet5!$C$2:$C$1300,MATCH($A779,Sheet5!$A$2:$A$1300,0)),"-"))</f>
        <v xml:space="preserve">Airconditioning Contract-11 Franklin St                     </v>
      </c>
      <c r="D779" s="206">
        <f>IFERROR(INDEX(Lookup!$BG$9:$BG$3000,MATCH($A779,Lookup!$A$9:$A$3000,0)),0)</f>
        <v>0</v>
      </c>
      <c r="E779" s="206">
        <f>IFERROR(INDEX(Lookup!$BF$9:$BF$3000,MATCH($A779,Lookup!$A$9:$A$3000,0)),0)</f>
        <v>-0.19</v>
      </c>
      <c r="F779" s="206">
        <f>IFERROR(INDEX(Lookup!$BE$9:$BE$3000,MATCH($A779,Lookup!$A$9:$A$3000,0)),0)</f>
        <v>-1.1399999999999999</v>
      </c>
      <c r="G779" s="207"/>
      <c r="H779" s="207"/>
      <c r="I779" s="206">
        <f>IFERROR(INDEX(Lookup!$BJ$9:$BJ$3000,MATCH($A779,Lookup!$A$9:$A$3000,0)),0)</f>
        <v>0</v>
      </c>
      <c r="J779" s="206">
        <f>IFERROR(INDEX(Lookup!$BI$9:$BI$3000,MATCH($A779,Lookup!$A$9:$A$3000,0)),0)</f>
        <v>-3.2299999999999995</v>
      </c>
      <c r="K779" s="206">
        <f>IFERROR(INDEX(Lookup!$BH$9:$BH$3000,MATCH($A779,Lookup!$A$9:$A$3000,0)),0)</f>
        <v>-9.1199999999999992</v>
      </c>
      <c r="L779" s="206">
        <f t="shared" si="39"/>
        <v>-5.89</v>
      </c>
      <c r="O779" s="182">
        <f t="shared" si="38"/>
        <v>1</v>
      </c>
    </row>
    <row r="780" spans="1:15" x14ac:dyDescent="0.2">
      <c r="A780" s="182" t="str">
        <f>'13'!A27</f>
        <v>26120-A10</v>
      </c>
      <c r="C780" s="182" t="str">
        <f>IFERROR(LEFT(IFERROR(INDEX(Sheet5!$C$2:$C$1300,MATCH($A780,Sheet5!$A$2:$A$1300,0)),"-"),FIND(",",IFERROR(INDEX(Sheet5!$C$2:$C$1300,MATCH($A780,Sheet5!$A$2:$A$1300,0)),"-"),1)-1),IFERROR(INDEX(Sheet5!$C$2:$C$1300,MATCH($A780,Sheet5!$A$2:$A$1300,0)),"-"))</f>
        <v xml:space="preserve">Airconditioning Contract-15 Franklin St                     </v>
      </c>
      <c r="D780" s="206">
        <f>IFERROR(INDEX(Lookup!$BG$9:$BG$3000,MATCH($A780,Lookup!$A$9:$A$3000,0)),0)</f>
        <v>1173.25</v>
      </c>
      <c r="E780" s="206">
        <f>IFERROR(INDEX(Lookup!$BF$9:$BF$3000,MATCH($A780,Lookup!$A$9:$A$3000,0)),0)</f>
        <v>1128.98</v>
      </c>
      <c r="F780" s="206">
        <f>IFERROR(INDEX(Lookup!$BE$9:$BE$3000,MATCH($A780,Lookup!$A$9:$A$3000,0)),0)</f>
        <v>1173.25</v>
      </c>
      <c r="G780" s="207"/>
      <c r="H780" s="207"/>
      <c r="I780" s="206">
        <f>IFERROR(INDEX(Lookup!$BJ$9:$BJ$3000,MATCH($A780,Lookup!$A$9:$A$3000,0)),0)</f>
        <v>13992.669999999998</v>
      </c>
      <c r="J780" s="206">
        <f>IFERROR(INDEX(Lookup!$BI$9:$BI$3000,MATCH($A780,Lookup!$A$9:$A$3000,0)),0)</f>
        <v>13337.099999999997</v>
      </c>
      <c r="K780" s="206">
        <f>IFERROR(INDEX(Lookup!$BH$9:$BH$3000,MATCH($A780,Lookup!$A$9:$A$3000,0)),0)</f>
        <v>12905.75</v>
      </c>
      <c r="L780" s="206">
        <f t="shared" si="39"/>
        <v>-431.34999999999673</v>
      </c>
      <c r="O780" s="182">
        <f t="shared" si="38"/>
        <v>1</v>
      </c>
    </row>
    <row r="781" spans="1:15" x14ac:dyDescent="0.2">
      <c r="A781" s="182" t="str">
        <f>'13'!A28</f>
        <v>26120-A14</v>
      </c>
      <c r="C781" s="182" t="str">
        <f>IFERROR(LEFT(IFERROR(INDEX(Sheet5!$C$2:$C$1300,MATCH($A781,Sheet5!$A$2:$A$1300,0)),"-"),FIND(",",IFERROR(INDEX(Sheet5!$C$2:$C$1300,MATCH($A781,Sheet5!$A$2:$A$1300,0)),"-"),1)-1),IFERROR(INDEX(Sheet5!$C$2:$C$1300,MATCH($A781,Sheet5!$A$2:$A$1300,0)),"-"))</f>
        <v xml:space="preserve">Airconditioning Contract-120 Queen Road                     </v>
      </c>
      <c r="D781" s="206">
        <f>IFERROR(INDEX(Lookup!$BG$9:$BG$3000,MATCH($A781,Lookup!$A$9:$A$3000,0)),0)</f>
        <v>0</v>
      </c>
      <c r="E781" s="206">
        <f>IFERROR(INDEX(Lookup!$BF$9:$BF$3000,MATCH($A781,Lookup!$A$9:$A$3000,0)),0)</f>
        <v>0</v>
      </c>
      <c r="F781" s="206">
        <f>IFERROR(INDEX(Lookup!$BE$9:$BE$3000,MATCH($A781,Lookup!$A$9:$A$3000,0)),0)</f>
        <v>0</v>
      </c>
      <c r="G781" s="207"/>
      <c r="H781" s="207"/>
      <c r="I781" s="206">
        <f>IFERROR(INDEX(Lookup!$BJ$9:$BJ$3000,MATCH($A781,Lookup!$A$9:$A$3000,0)),0)</f>
        <v>0</v>
      </c>
      <c r="J781" s="206">
        <f>IFERROR(INDEX(Lookup!$BI$9:$BI$3000,MATCH($A781,Lookup!$A$9:$A$3000,0)),0)</f>
        <v>0</v>
      </c>
      <c r="K781" s="206">
        <f>IFERROR(INDEX(Lookup!$BH$9:$BH$3000,MATCH($A781,Lookup!$A$9:$A$3000,0)),0)</f>
        <v>0</v>
      </c>
      <c r="L781" s="206">
        <f t="shared" si="39"/>
        <v>0</v>
      </c>
      <c r="O781" s="182">
        <f t="shared" si="38"/>
        <v>1</v>
      </c>
    </row>
    <row r="782" spans="1:15" x14ac:dyDescent="0.2">
      <c r="A782" s="182" t="str">
        <f>'13'!A29</f>
        <v>26120-A15</v>
      </c>
      <c r="C782" s="182" t="str">
        <f>IFERROR(LEFT(IFERROR(INDEX(Sheet5!$C$2:$C$1300,MATCH($A782,Sheet5!$A$2:$A$1300,0)),"-"),FIND(",",IFERROR(INDEX(Sheet5!$C$2:$C$1300,MATCH($A782,Sheet5!$A$2:$A$1300,0)),"-"),1)-1),IFERROR(INDEX(Sheet5!$C$2:$C$1300,MATCH($A782,Sheet5!$A$2:$A$1300,0)),"-"))</f>
        <v xml:space="preserve">Airconditioning Contract-236 Queen Road                     </v>
      </c>
      <c r="D782" s="206">
        <f>IFERROR(INDEX(Lookup!$BG$9:$BG$3000,MATCH($A782,Lookup!$A$9:$A$3000,0)),0)</f>
        <v>0</v>
      </c>
      <c r="E782" s="206">
        <f>IFERROR(INDEX(Lookup!$BF$9:$BF$3000,MATCH($A782,Lookup!$A$9:$A$3000,0)),0)</f>
        <v>0</v>
      </c>
      <c r="F782" s="206">
        <f>IFERROR(INDEX(Lookup!$BE$9:$BE$3000,MATCH($A782,Lookup!$A$9:$A$3000,0)),0)</f>
        <v>0</v>
      </c>
      <c r="G782" s="207"/>
      <c r="H782" s="207"/>
      <c r="I782" s="206">
        <f>IFERROR(INDEX(Lookup!$BJ$9:$BJ$3000,MATCH($A782,Lookup!$A$9:$A$3000,0)),0)</f>
        <v>0</v>
      </c>
      <c r="J782" s="206">
        <f>IFERROR(INDEX(Lookup!$BI$9:$BI$3000,MATCH($A782,Lookup!$A$9:$A$3000,0)),0)</f>
        <v>0</v>
      </c>
      <c r="K782" s="206">
        <f>IFERROR(INDEX(Lookup!$BH$9:$BH$3000,MATCH($A782,Lookup!$A$9:$A$3000,0)),0)</f>
        <v>0</v>
      </c>
      <c r="L782" s="206">
        <f t="shared" si="39"/>
        <v>0</v>
      </c>
      <c r="O782" s="182">
        <f t="shared" si="38"/>
        <v>1</v>
      </c>
    </row>
    <row r="783" spans="1:15" x14ac:dyDescent="0.2">
      <c r="A783" s="182" t="str">
        <f>'13'!A30</f>
        <v>26120-A16</v>
      </c>
      <c r="C783" s="182" t="str">
        <f>IFERROR(LEFT(IFERROR(INDEX(Sheet5!$C$2:$C$1300,MATCH($A783,Sheet5!$A$2:$A$1300,0)),"-"),FIND(",",IFERROR(INDEX(Sheet5!$C$2:$C$1300,MATCH($A783,Sheet5!$A$2:$A$1300,0)),"-"),1)-1),IFERROR(INDEX(Sheet5!$C$2:$C$1300,MATCH($A783,Sheet5!$A$2:$A$1300,0)),"-"))</f>
        <v xml:space="preserve">Airconditioning Contract-534 Queen Road                     </v>
      </c>
      <c r="D783" s="206">
        <f>IFERROR(INDEX(Lookup!$BG$9:$BG$3000,MATCH($A783,Lookup!$A$9:$A$3000,0)),0)</f>
        <v>0</v>
      </c>
      <c r="E783" s="206">
        <f>IFERROR(INDEX(Lookup!$BF$9:$BF$3000,MATCH($A783,Lookup!$A$9:$A$3000,0)),0)</f>
        <v>0</v>
      </c>
      <c r="F783" s="206">
        <f>IFERROR(INDEX(Lookup!$BE$9:$BE$3000,MATCH($A783,Lookup!$A$9:$A$3000,0)),0)</f>
        <v>0</v>
      </c>
      <c r="G783" s="207"/>
      <c r="H783" s="207"/>
      <c r="I783" s="206">
        <f>IFERROR(INDEX(Lookup!$BJ$9:$BJ$3000,MATCH($A783,Lookup!$A$9:$A$3000,0)),0)</f>
        <v>0</v>
      </c>
      <c r="J783" s="206">
        <f>IFERROR(INDEX(Lookup!$BI$9:$BI$3000,MATCH($A783,Lookup!$A$9:$A$3000,0)),0)</f>
        <v>0</v>
      </c>
      <c r="K783" s="206">
        <f>IFERROR(INDEX(Lookup!$BH$9:$BH$3000,MATCH($A783,Lookup!$A$9:$A$3000,0)),0)</f>
        <v>0</v>
      </c>
      <c r="L783" s="206">
        <f t="shared" si="39"/>
        <v>0</v>
      </c>
      <c r="O783" s="182">
        <f t="shared" si="38"/>
        <v>1</v>
      </c>
    </row>
    <row r="784" spans="1:15" x14ac:dyDescent="0.2">
      <c r="A784" s="182" t="str">
        <f>'13'!A31</f>
        <v>26140-A01</v>
      </c>
      <c r="C784" s="182" t="str">
        <f>IFERROR(LEFT(IFERROR(INDEX(Sheet5!$C$2:$C$1300,MATCH($A784,Sheet5!$A$2:$A$1300,0)),"-"),FIND(",",IFERROR(INDEX(Sheet5!$C$2:$C$1300,MATCH($A784,Sheet5!$A$2:$A$1300,0)),"-"),1)-1),IFERROR(INDEX(Sheet5!$C$2:$C$1300,MATCH($A784,Sheet5!$A$2:$A$1300,0)),"-"))</f>
        <v xml:space="preserve">Buildings - R &amp; M-6 Circuit Dr                              </v>
      </c>
      <c r="D784" s="206">
        <f>IFERROR(INDEX(Lookup!$BG$9:$BG$3000,MATCH($A784,Lookup!$A$9:$A$3000,0)),0)</f>
        <v>0</v>
      </c>
      <c r="E784" s="206">
        <f>IFERROR(INDEX(Lookup!$BF$9:$BF$3000,MATCH($A784,Lookup!$A$9:$A$3000,0)),0)</f>
        <v>152.62</v>
      </c>
      <c r="F784" s="206">
        <f>IFERROR(INDEX(Lookup!$BE$9:$BE$3000,MATCH($A784,Lookup!$A$9:$A$3000,0)),0)</f>
        <v>240</v>
      </c>
      <c r="G784" s="207"/>
      <c r="H784" s="207"/>
      <c r="I784" s="206">
        <f>IFERROR(INDEX(Lookup!$BJ$9:$BJ$3000,MATCH($A784,Lookup!$A$9:$A$3000,0)),0)</f>
        <v>4654.5999999999995</v>
      </c>
      <c r="J784" s="206">
        <f>IFERROR(INDEX(Lookup!$BI$9:$BI$3000,MATCH($A784,Lookup!$A$9:$A$3000,0)),0)</f>
        <v>1678.8199999999997</v>
      </c>
      <c r="K784" s="206">
        <f>IFERROR(INDEX(Lookup!$BH$9:$BH$3000,MATCH($A784,Lookup!$A$9:$A$3000,0)),0)</f>
        <v>2875.75</v>
      </c>
      <c r="L784" s="206">
        <f t="shared" si="39"/>
        <v>1196.9300000000003</v>
      </c>
      <c r="O784" s="182">
        <f t="shared" si="38"/>
        <v>1</v>
      </c>
    </row>
    <row r="785" spans="1:15" x14ac:dyDescent="0.2">
      <c r="A785" s="182" t="str">
        <f>'13'!A32</f>
        <v>26140-A02</v>
      </c>
      <c r="C785" s="182" t="str">
        <f>IFERROR(LEFT(IFERROR(INDEX(Sheet5!$C$2:$C$1300,MATCH($A785,Sheet5!$A$2:$A$1300,0)),"-"),FIND(",",IFERROR(INDEX(Sheet5!$C$2:$C$1300,MATCH($A785,Sheet5!$A$2:$A$1300,0)),"-"),1)-1),IFERROR(INDEX(Sheet5!$C$2:$C$1300,MATCH($A785,Sheet5!$A$2:$A$1300,0)),"-"))</f>
        <v xml:space="preserve">Buildings - R &amp; M-200 East Tce                              </v>
      </c>
      <c r="D785" s="206">
        <f>IFERROR(INDEX(Lookup!$BG$9:$BG$3000,MATCH($A785,Lookup!$A$9:$A$3000,0)),0)</f>
        <v>0</v>
      </c>
      <c r="E785" s="206">
        <f>IFERROR(INDEX(Lookup!$BF$9:$BF$3000,MATCH($A785,Lookup!$A$9:$A$3000,0)),0)</f>
        <v>500</v>
      </c>
      <c r="F785" s="206">
        <f>IFERROR(INDEX(Lookup!$BE$9:$BE$3000,MATCH($A785,Lookup!$A$9:$A$3000,0)),0)</f>
        <v>88.36</v>
      </c>
      <c r="G785" s="207"/>
      <c r="H785" s="207"/>
      <c r="I785" s="206">
        <f>IFERROR(INDEX(Lookup!$BJ$9:$BJ$3000,MATCH($A785,Lookup!$A$9:$A$3000,0)),0)</f>
        <v>1912.69</v>
      </c>
      <c r="J785" s="206">
        <f>IFERROR(INDEX(Lookup!$BI$9:$BI$3000,MATCH($A785,Lookup!$A$9:$A$3000,0)),0)</f>
        <v>5500</v>
      </c>
      <c r="K785" s="206">
        <f>IFERROR(INDEX(Lookup!$BH$9:$BH$3000,MATCH($A785,Lookup!$A$9:$A$3000,0)),0)</f>
        <v>409.35</v>
      </c>
      <c r="L785" s="206">
        <f t="shared" si="39"/>
        <v>-5090.6499999999996</v>
      </c>
      <c r="O785" s="182">
        <f t="shared" si="38"/>
        <v>1</v>
      </c>
    </row>
    <row r="786" spans="1:15" x14ac:dyDescent="0.2">
      <c r="A786" s="182" t="str">
        <f>'13'!A33</f>
        <v>26140-A03</v>
      </c>
      <c r="C786" s="182" t="str">
        <f>IFERROR(LEFT(IFERROR(INDEX(Sheet5!$C$2:$C$1300,MATCH($A786,Sheet5!$A$2:$A$1300,0)),"-"),FIND(",",IFERROR(INDEX(Sheet5!$C$2:$C$1300,MATCH($A786,Sheet5!$A$2:$A$1300,0)),"-"),1)-1),IFERROR(INDEX(Sheet5!$C$2:$C$1300,MATCH($A786,Sheet5!$A$2:$A$1300,0)),"-"))</f>
        <v xml:space="preserve">Buildings - R &amp; M-33 Franklin St                            </v>
      </c>
      <c r="D786" s="206">
        <f>IFERROR(INDEX(Lookup!$BG$9:$BG$3000,MATCH($A786,Lookup!$A$9:$A$3000,0)),0)</f>
        <v>346.46</v>
      </c>
      <c r="E786" s="206">
        <f>IFERROR(INDEX(Lookup!$BF$9:$BF$3000,MATCH($A786,Lookup!$A$9:$A$3000,0)),0)</f>
        <v>635.46</v>
      </c>
      <c r="F786" s="206">
        <f>IFERROR(INDEX(Lookup!$BE$9:$BE$3000,MATCH($A786,Lookup!$A$9:$A$3000,0)),0)</f>
        <v>49.5</v>
      </c>
      <c r="G786" s="207"/>
      <c r="H786" s="207"/>
      <c r="I786" s="206">
        <f>IFERROR(INDEX(Lookup!$BJ$9:$BJ$3000,MATCH($A786,Lookup!$A$9:$A$3000,0)),0)</f>
        <v>12143.84</v>
      </c>
      <c r="J786" s="206">
        <f>IFERROR(INDEX(Lookup!$BI$9:$BI$3000,MATCH($A786,Lookup!$A$9:$A$3000,0)),0)</f>
        <v>7072.7900000000009</v>
      </c>
      <c r="K786" s="206">
        <f>IFERROR(INDEX(Lookup!$BH$9:$BH$3000,MATCH($A786,Lookup!$A$9:$A$3000,0)),0)</f>
        <v>1427.72</v>
      </c>
      <c r="L786" s="206">
        <f t="shared" si="39"/>
        <v>-5645.0700000000006</v>
      </c>
      <c r="O786" s="182">
        <f t="shared" si="38"/>
        <v>1</v>
      </c>
    </row>
    <row r="787" spans="1:15" x14ac:dyDescent="0.2">
      <c r="A787" s="182" t="str">
        <f>'13'!A34</f>
        <v>26140-A04</v>
      </c>
      <c r="C787" s="182" t="str">
        <f>IFERROR(LEFT(IFERROR(INDEX(Sheet5!$C$2:$C$1300,MATCH($A787,Sheet5!$A$2:$A$1300,0)),"-"),FIND(",",IFERROR(INDEX(Sheet5!$C$2:$C$1300,MATCH($A787,Sheet5!$A$2:$A$1300,0)),"-"),1)-1),IFERROR(INDEX(Sheet5!$C$2:$C$1300,MATCH($A787,Sheet5!$A$2:$A$1300,0)),"-"))</f>
        <v xml:space="preserve">Buildings - R &amp; M-174 Fullarton Rd                          </v>
      </c>
      <c r="D787" s="206">
        <f>IFERROR(INDEX(Lookup!$BG$9:$BG$3000,MATCH($A787,Lookup!$A$9:$A$3000,0)),0)</f>
        <v>0</v>
      </c>
      <c r="E787" s="206">
        <f>IFERROR(INDEX(Lookup!$BF$9:$BF$3000,MATCH($A787,Lookup!$A$9:$A$3000,0)),0)</f>
        <v>416.67</v>
      </c>
      <c r="F787" s="206">
        <f>IFERROR(INDEX(Lookup!$BE$9:$BE$3000,MATCH($A787,Lookup!$A$9:$A$3000,0)),0)</f>
        <v>0</v>
      </c>
      <c r="G787" s="207"/>
      <c r="H787" s="207"/>
      <c r="I787" s="206">
        <f>IFERROR(INDEX(Lookup!$BJ$9:$BJ$3000,MATCH($A787,Lookup!$A$9:$A$3000,0)),0)</f>
        <v>1648.49</v>
      </c>
      <c r="J787" s="206">
        <f>IFERROR(INDEX(Lookup!$BI$9:$BI$3000,MATCH($A787,Lookup!$A$9:$A$3000,0)),0)</f>
        <v>5010.6400000000003</v>
      </c>
      <c r="K787" s="206">
        <f>IFERROR(INDEX(Lookup!$BH$9:$BH$3000,MATCH($A787,Lookup!$A$9:$A$3000,0)),0)</f>
        <v>986.91</v>
      </c>
      <c r="L787" s="206">
        <f t="shared" si="39"/>
        <v>-4023.7300000000005</v>
      </c>
      <c r="O787" s="182">
        <f t="shared" si="38"/>
        <v>1</v>
      </c>
    </row>
    <row r="788" spans="1:15" x14ac:dyDescent="0.2">
      <c r="A788" s="182" t="str">
        <f>'13'!A35</f>
        <v>26140-A05</v>
      </c>
      <c r="C788" s="182" t="str">
        <f>IFERROR(LEFT(IFERROR(INDEX(Sheet5!$C$2:$C$1300,MATCH($A788,Sheet5!$A$2:$A$1300,0)),"-"),FIND(",",IFERROR(INDEX(Sheet5!$C$2:$C$1300,MATCH($A788,Sheet5!$A$2:$A$1300,0)),"-"),1)-1),IFERROR(INDEX(Sheet5!$C$2:$C$1300,MATCH($A788,Sheet5!$A$2:$A$1300,0)),"-"))</f>
        <v xml:space="preserve">Buildings - R &amp; M-26a Grote St                              </v>
      </c>
      <c r="D788" s="206">
        <f>IFERROR(INDEX(Lookup!$BG$9:$BG$3000,MATCH($A788,Lookup!$A$9:$A$3000,0)),0)</f>
        <v>0</v>
      </c>
      <c r="E788" s="206">
        <f>IFERROR(INDEX(Lookup!$BF$9:$BF$3000,MATCH($A788,Lookup!$A$9:$A$3000,0)),0)</f>
        <v>166.67</v>
      </c>
      <c r="F788" s="206">
        <f>IFERROR(INDEX(Lookup!$BE$9:$BE$3000,MATCH($A788,Lookup!$A$9:$A$3000,0)),0)</f>
        <v>2828.81</v>
      </c>
      <c r="G788" s="207"/>
      <c r="H788" s="207"/>
      <c r="I788" s="206">
        <f>IFERROR(INDEX(Lookup!$BJ$9:$BJ$3000,MATCH($A788,Lookup!$A$9:$A$3000,0)),0)</f>
        <v>1830.91</v>
      </c>
      <c r="J788" s="206">
        <f>IFERROR(INDEX(Lookup!$BI$9:$BI$3000,MATCH($A788,Lookup!$A$9:$A$3000,0)),0)</f>
        <v>1833.3700000000001</v>
      </c>
      <c r="K788" s="206">
        <f>IFERROR(INDEX(Lookup!$BH$9:$BH$3000,MATCH($A788,Lookup!$A$9:$A$3000,0)),0)</f>
        <v>5725.17</v>
      </c>
      <c r="L788" s="206">
        <f t="shared" si="39"/>
        <v>3891.8</v>
      </c>
      <c r="O788" s="182">
        <f t="shared" si="38"/>
        <v>1</v>
      </c>
    </row>
    <row r="789" spans="1:15" x14ac:dyDescent="0.2">
      <c r="A789" s="182" t="str">
        <f>'13'!A36</f>
        <v>26140-A06</v>
      </c>
      <c r="C789" s="182" t="str">
        <f>IFERROR(LEFT(IFERROR(INDEX(Sheet5!$C$2:$C$1300,MATCH($A789,Sheet5!$A$2:$A$1300,0)),"-"),FIND(",",IFERROR(INDEX(Sheet5!$C$2:$C$1300,MATCH($A789,Sheet5!$A$2:$A$1300,0)),"-"),1)-1),IFERROR(INDEX(Sheet5!$C$2:$C$1300,MATCH($A789,Sheet5!$A$2:$A$1300,0)),"-"))</f>
        <v xml:space="preserve">Buildings - R &amp; M-31 Franklin St                            </v>
      </c>
      <c r="D789" s="206">
        <f>IFERROR(INDEX(Lookup!$BG$9:$BG$3000,MATCH($A789,Lookup!$A$9:$A$3000,0)),0)</f>
        <v>111.36</v>
      </c>
      <c r="E789" s="206">
        <f>IFERROR(INDEX(Lookup!$BF$9:$BF$3000,MATCH($A789,Lookup!$A$9:$A$3000,0)),0)</f>
        <v>104.6</v>
      </c>
      <c r="F789" s="206">
        <f>IFERROR(INDEX(Lookup!$BE$9:$BE$3000,MATCH($A789,Lookup!$A$9:$A$3000,0)),0)</f>
        <v>0</v>
      </c>
      <c r="G789" s="207"/>
      <c r="H789" s="207"/>
      <c r="I789" s="206">
        <f>IFERROR(INDEX(Lookup!$BJ$9:$BJ$3000,MATCH($A789,Lookup!$A$9:$A$3000,0)),0)</f>
        <v>3551.76</v>
      </c>
      <c r="J789" s="206">
        <f>IFERROR(INDEX(Lookup!$BI$9:$BI$3000,MATCH($A789,Lookup!$A$9:$A$3000,0)),0)</f>
        <v>1258.0999999999999</v>
      </c>
      <c r="K789" s="206">
        <f>IFERROR(INDEX(Lookup!$BH$9:$BH$3000,MATCH($A789,Lookup!$A$9:$A$3000,0)),0)</f>
        <v>323.55</v>
      </c>
      <c r="L789" s="206">
        <f t="shared" si="39"/>
        <v>-934.55</v>
      </c>
      <c r="O789" s="182">
        <f t="shared" si="38"/>
        <v>1</v>
      </c>
    </row>
    <row r="790" spans="1:15" x14ac:dyDescent="0.2">
      <c r="A790" s="182" t="str">
        <f>'13'!A37</f>
        <v>26140-A07</v>
      </c>
      <c r="C790" s="182" t="str">
        <f>IFERROR(LEFT(IFERROR(INDEX(Sheet5!$C$2:$C$1300,MATCH($A790,Sheet5!$A$2:$A$1300,0)),"-"),FIND(",",IFERROR(INDEX(Sheet5!$C$2:$C$1300,MATCH($A790,Sheet5!$A$2:$A$1300,0)),"-"),1)-1),IFERROR(INDEX(Sheet5!$C$2:$C$1300,MATCH($A790,Sheet5!$A$2:$A$1300,0)),"-"))</f>
        <v xml:space="preserve">Buildings - R &amp; M-25 Franklin St                            </v>
      </c>
      <c r="D790" s="206">
        <f>IFERROR(INDEX(Lookup!$BG$9:$BG$3000,MATCH($A790,Lookup!$A$9:$A$3000,0)),0)</f>
        <v>448.32</v>
      </c>
      <c r="E790" s="206">
        <f>IFERROR(INDEX(Lookup!$BF$9:$BF$3000,MATCH($A790,Lookup!$A$9:$A$3000,0)),0)</f>
        <v>830.89</v>
      </c>
      <c r="F790" s="206">
        <f>IFERROR(INDEX(Lookup!$BE$9:$BE$3000,MATCH($A790,Lookup!$A$9:$A$3000,0)),0)</f>
        <v>165.73</v>
      </c>
      <c r="G790" s="207"/>
      <c r="H790" s="207"/>
      <c r="I790" s="206">
        <f>IFERROR(INDEX(Lookup!$BJ$9:$BJ$3000,MATCH($A790,Lookup!$A$9:$A$3000,0)),0)</f>
        <v>20539.189999999999</v>
      </c>
      <c r="J790" s="206">
        <f>IFERROR(INDEX(Lookup!$BI$9:$BI$3000,MATCH($A790,Lookup!$A$9:$A$3000,0)),0)</f>
        <v>9542.7000000000007</v>
      </c>
      <c r="K790" s="206">
        <f>IFERROR(INDEX(Lookup!$BH$9:$BH$3000,MATCH($A790,Lookup!$A$9:$A$3000,0)),0)</f>
        <v>3593.1899999999996</v>
      </c>
      <c r="L790" s="206">
        <f t="shared" si="39"/>
        <v>-5949.5100000000011</v>
      </c>
      <c r="O790" s="182">
        <f t="shared" si="38"/>
        <v>1</v>
      </c>
    </row>
    <row r="791" spans="1:15" x14ac:dyDescent="0.2">
      <c r="A791" s="182" t="str">
        <f>'13'!A38</f>
        <v>26140-A08</v>
      </c>
      <c r="C791" s="182" t="str">
        <f>IFERROR(LEFT(IFERROR(INDEX(Sheet5!$C$2:$C$1300,MATCH($A791,Sheet5!$A$2:$A$1300,0)),"-"),FIND(",",IFERROR(INDEX(Sheet5!$C$2:$C$1300,MATCH($A791,Sheet5!$A$2:$A$1300,0)),"-"),1)-1),IFERROR(INDEX(Sheet5!$C$2:$C$1300,MATCH($A791,Sheet5!$A$2:$A$1300,0)),"-"))</f>
        <v xml:space="preserve">Buildings - R &amp; M-23 Frankin St                             </v>
      </c>
      <c r="D791" s="206">
        <f>IFERROR(INDEX(Lookup!$BG$9:$BG$3000,MATCH($A791,Lookup!$A$9:$A$3000,0)),0)</f>
        <v>0</v>
      </c>
      <c r="E791" s="206">
        <f>IFERROR(INDEX(Lookup!$BF$9:$BF$3000,MATCH($A791,Lookup!$A$9:$A$3000,0)),0)</f>
        <v>0</v>
      </c>
      <c r="F791" s="206">
        <f>IFERROR(INDEX(Lookup!$BE$9:$BE$3000,MATCH($A791,Lookup!$A$9:$A$3000,0)),0)</f>
        <v>0</v>
      </c>
      <c r="G791" s="207"/>
      <c r="H791" s="207"/>
      <c r="I791" s="206">
        <f>IFERROR(INDEX(Lookup!$BJ$9:$BJ$3000,MATCH($A791,Lookup!$A$9:$A$3000,0)),0)</f>
        <v>5520</v>
      </c>
      <c r="J791" s="206">
        <f>IFERROR(INDEX(Lookup!$BI$9:$BI$3000,MATCH($A791,Lookup!$A$9:$A$3000,0)),0)</f>
        <v>3000</v>
      </c>
      <c r="K791" s="206">
        <f>IFERROR(INDEX(Lookup!$BH$9:$BH$3000,MATCH($A791,Lookup!$A$9:$A$3000,0)),0)</f>
        <v>0</v>
      </c>
      <c r="L791" s="206">
        <f t="shared" si="39"/>
        <v>-3000</v>
      </c>
      <c r="O791" s="182">
        <f t="shared" si="38"/>
        <v>1</v>
      </c>
    </row>
    <row r="792" spans="1:15" x14ac:dyDescent="0.2">
      <c r="A792" s="182" t="str">
        <f>'13'!A39</f>
        <v>26140-A09</v>
      </c>
      <c r="C792" s="182" t="str">
        <f>IFERROR(LEFT(IFERROR(INDEX(Sheet5!$C$2:$C$1300,MATCH($A792,Sheet5!$A$2:$A$1300,0)),"-"),FIND(",",IFERROR(INDEX(Sheet5!$C$2:$C$1300,MATCH($A792,Sheet5!$A$2:$A$1300,0)),"-"),1)-1),IFERROR(INDEX(Sheet5!$C$2:$C$1300,MATCH($A792,Sheet5!$A$2:$A$1300,0)),"-"))</f>
        <v xml:space="preserve">Buildings - R &amp; M-11 Franklin St                            </v>
      </c>
      <c r="D792" s="206">
        <f>IFERROR(INDEX(Lookup!$BG$9:$BG$3000,MATCH($A792,Lookup!$A$9:$A$3000,0)),0)</f>
        <v>0</v>
      </c>
      <c r="E792" s="206">
        <f>IFERROR(INDEX(Lookup!$BF$9:$BF$3000,MATCH($A792,Lookup!$A$9:$A$3000,0)),0)</f>
        <v>0</v>
      </c>
      <c r="F792" s="206">
        <f>IFERROR(INDEX(Lookup!$BE$9:$BE$3000,MATCH($A792,Lookup!$A$9:$A$3000,0)),0)</f>
        <v>0</v>
      </c>
      <c r="G792" s="207"/>
      <c r="H792" s="207"/>
      <c r="I792" s="206">
        <f>IFERROR(INDEX(Lookup!$BJ$9:$BJ$3000,MATCH($A792,Lookup!$A$9:$A$3000,0)),0)</f>
        <v>0</v>
      </c>
      <c r="J792" s="206">
        <f>IFERROR(INDEX(Lookup!$BI$9:$BI$3000,MATCH($A792,Lookup!$A$9:$A$3000,0)),0)</f>
        <v>0</v>
      </c>
      <c r="K792" s="206">
        <f>IFERROR(INDEX(Lookup!$BH$9:$BH$3000,MATCH($A792,Lookup!$A$9:$A$3000,0)),0)</f>
        <v>0</v>
      </c>
      <c r="L792" s="206">
        <f t="shared" si="39"/>
        <v>0</v>
      </c>
      <c r="O792" s="182">
        <f t="shared" si="38"/>
        <v>1</v>
      </c>
    </row>
    <row r="793" spans="1:15" x14ac:dyDescent="0.2">
      <c r="A793" s="182" t="str">
        <f>'13'!A40</f>
        <v>26140-A10</v>
      </c>
      <c r="C793" s="182" t="str">
        <f>IFERROR(LEFT(IFERROR(INDEX(Sheet5!$C$2:$C$1300,MATCH($A793,Sheet5!$A$2:$A$1300,0)),"-"),FIND(",",IFERROR(INDEX(Sheet5!$C$2:$C$1300,MATCH($A793,Sheet5!$A$2:$A$1300,0)),"-"),1)-1),IFERROR(INDEX(Sheet5!$C$2:$C$1300,MATCH($A793,Sheet5!$A$2:$A$1300,0)),"-"))</f>
        <v xml:space="preserve">Buildings - R &amp; M-15 Franklin St                            </v>
      </c>
      <c r="D793" s="206">
        <f>IFERROR(INDEX(Lookup!$BG$9:$BG$3000,MATCH($A793,Lookup!$A$9:$A$3000,0)),0)</f>
        <v>0</v>
      </c>
      <c r="E793" s="206">
        <f>IFERROR(INDEX(Lookup!$BF$9:$BF$3000,MATCH($A793,Lookup!$A$9:$A$3000,0)),0)</f>
        <v>177.95</v>
      </c>
      <c r="F793" s="206">
        <f>IFERROR(INDEX(Lookup!$BE$9:$BE$3000,MATCH($A793,Lookup!$A$9:$A$3000,0)),0)</f>
        <v>0</v>
      </c>
      <c r="G793" s="207"/>
      <c r="H793" s="207"/>
      <c r="I793" s="206">
        <f>IFERROR(INDEX(Lookup!$BJ$9:$BJ$3000,MATCH($A793,Lookup!$A$9:$A$3000,0)),0)</f>
        <v>2537.2399999999998</v>
      </c>
      <c r="J793" s="206">
        <f>IFERROR(INDEX(Lookup!$BI$9:$BI$3000,MATCH($A793,Lookup!$A$9:$A$3000,0)),0)</f>
        <v>1957.4500000000003</v>
      </c>
      <c r="K793" s="206">
        <f>IFERROR(INDEX(Lookup!$BH$9:$BH$3000,MATCH($A793,Lookup!$A$9:$A$3000,0)),0)</f>
        <v>1585.35</v>
      </c>
      <c r="L793" s="206">
        <f t="shared" si="39"/>
        <v>-372.10000000000036</v>
      </c>
      <c r="O793" s="182">
        <f t="shared" si="38"/>
        <v>1</v>
      </c>
    </row>
    <row r="794" spans="1:15" x14ac:dyDescent="0.2">
      <c r="A794" s="182" t="str">
        <f>'13'!A41</f>
        <v>26140-A11</v>
      </c>
      <c r="C794" s="182" t="str">
        <f>IFERROR(LEFT(IFERROR(INDEX(Sheet5!$C$2:$C$1300,MATCH($A794,Sheet5!$A$2:$A$1300,0)),"-"),FIND(",",IFERROR(INDEX(Sheet5!$C$2:$C$1300,MATCH($A794,Sheet5!$A$2:$A$1300,0)),"-"),1)-1),IFERROR(INDEX(Sheet5!$C$2:$C$1300,MATCH($A794,Sheet5!$A$2:$A$1300,0)),"-"))</f>
        <v xml:space="preserve">Buildings - R &amp; M-25 Hutt St                                </v>
      </c>
      <c r="D794" s="206">
        <f>IFERROR(INDEX(Lookup!$BG$9:$BG$3000,MATCH($A794,Lookup!$A$9:$A$3000,0)),0)</f>
        <v>0</v>
      </c>
      <c r="E794" s="206">
        <f>IFERROR(INDEX(Lookup!$BF$9:$BF$3000,MATCH($A794,Lookup!$A$9:$A$3000,0)),0)</f>
        <v>0</v>
      </c>
      <c r="F794" s="206">
        <f>IFERROR(INDEX(Lookup!$BE$9:$BE$3000,MATCH($A794,Lookup!$A$9:$A$3000,0)),0)</f>
        <v>0</v>
      </c>
      <c r="G794" s="207"/>
      <c r="H794" s="207"/>
      <c r="I794" s="206">
        <f>IFERROR(INDEX(Lookup!$BJ$9:$BJ$3000,MATCH($A794,Lookup!$A$9:$A$3000,0)),0)</f>
        <v>2022.59</v>
      </c>
      <c r="J794" s="206">
        <f>IFERROR(INDEX(Lookup!$BI$9:$BI$3000,MATCH($A794,Lookup!$A$9:$A$3000,0)),0)</f>
        <v>0</v>
      </c>
      <c r="K794" s="206">
        <f>IFERROR(INDEX(Lookup!$BH$9:$BH$3000,MATCH($A794,Lookup!$A$9:$A$3000,0)),0)</f>
        <v>147.72999999999999</v>
      </c>
      <c r="L794" s="206">
        <f t="shared" si="39"/>
        <v>147.72999999999999</v>
      </c>
      <c r="O794" s="182">
        <f t="shared" si="38"/>
        <v>1</v>
      </c>
    </row>
    <row r="795" spans="1:15" x14ac:dyDescent="0.2">
      <c r="A795" s="182" t="str">
        <f>'13'!A42</f>
        <v>26140-A12</v>
      </c>
      <c r="C795" s="182" t="str">
        <f>IFERROR(LEFT(IFERROR(INDEX(Sheet5!$C$2:$C$1300,MATCH($A795,Sheet5!$A$2:$A$1300,0)),"-"),FIND(",",IFERROR(INDEX(Sheet5!$C$2:$C$1300,MATCH($A795,Sheet5!$A$2:$A$1300,0)),"-"),1)-1),IFERROR(INDEX(Sheet5!$C$2:$C$1300,MATCH($A795,Sheet5!$A$2:$A$1300,0)),"-"))</f>
        <v xml:space="preserve">Buildings - R &amp; M-A27 188 Carrington                        </v>
      </c>
      <c r="D795" s="206">
        <f>IFERROR(INDEX(Lookup!$BG$9:$BG$3000,MATCH($A795,Lookup!$A$9:$A$3000,0)),0)</f>
        <v>0</v>
      </c>
      <c r="E795" s="206">
        <f>IFERROR(INDEX(Lookup!$BF$9:$BF$3000,MATCH($A795,Lookup!$A$9:$A$3000,0)),0)</f>
        <v>0</v>
      </c>
      <c r="F795" s="206">
        <f>IFERROR(INDEX(Lookup!$BE$9:$BE$3000,MATCH($A795,Lookup!$A$9:$A$3000,0)),0)</f>
        <v>0</v>
      </c>
      <c r="G795" s="207"/>
      <c r="H795" s="207"/>
      <c r="I795" s="206">
        <f>IFERROR(INDEX(Lookup!$BJ$9:$BJ$3000,MATCH($A795,Lookup!$A$9:$A$3000,0)),0)</f>
        <v>0</v>
      </c>
      <c r="J795" s="206">
        <f>IFERROR(INDEX(Lookup!$BI$9:$BI$3000,MATCH($A795,Lookup!$A$9:$A$3000,0)),0)</f>
        <v>0</v>
      </c>
      <c r="K795" s="206">
        <f>IFERROR(INDEX(Lookup!$BH$9:$BH$3000,MATCH($A795,Lookup!$A$9:$A$3000,0)),0)</f>
        <v>0</v>
      </c>
      <c r="L795" s="206">
        <f t="shared" si="39"/>
        <v>0</v>
      </c>
      <c r="O795" s="182">
        <f t="shared" si="38"/>
        <v>1</v>
      </c>
    </row>
    <row r="796" spans="1:15" x14ac:dyDescent="0.2">
      <c r="A796" s="182" t="str">
        <f>'13'!A43</f>
        <v>26140-A13</v>
      </c>
      <c r="C796" s="182" t="str">
        <f>IFERROR(LEFT(IFERROR(INDEX(Sheet5!$C$2:$C$1300,MATCH($A796,Sheet5!$A$2:$A$1300,0)),"-"),FIND(",",IFERROR(INDEX(Sheet5!$C$2:$C$1300,MATCH($A796,Sheet5!$A$2:$A$1300,0)),"-"),1)-1),IFERROR(INDEX(Sheet5!$C$2:$C$1300,MATCH($A796,Sheet5!$A$2:$A$1300,0)),"-"))</f>
        <v xml:space="preserve">Buildings - R &amp; M-B25 188 Carrington                        </v>
      </c>
      <c r="D796" s="206">
        <f>IFERROR(INDEX(Lookup!$BG$9:$BG$3000,MATCH($A796,Lookup!$A$9:$A$3000,0)),0)</f>
        <v>0</v>
      </c>
      <c r="E796" s="206">
        <f>IFERROR(INDEX(Lookup!$BF$9:$BF$3000,MATCH($A796,Lookup!$A$9:$A$3000,0)),0)</f>
        <v>0</v>
      </c>
      <c r="F796" s="206">
        <f>IFERROR(INDEX(Lookup!$BE$9:$BE$3000,MATCH($A796,Lookup!$A$9:$A$3000,0)),0)</f>
        <v>0</v>
      </c>
      <c r="G796" s="207"/>
      <c r="H796" s="207"/>
      <c r="I796" s="206">
        <f>IFERROR(INDEX(Lookup!$BJ$9:$BJ$3000,MATCH($A796,Lookup!$A$9:$A$3000,0)),0)</f>
        <v>0</v>
      </c>
      <c r="J796" s="206">
        <f>IFERROR(INDEX(Lookup!$BI$9:$BI$3000,MATCH($A796,Lookup!$A$9:$A$3000,0)),0)</f>
        <v>0</v>
      </c>
      <c r="K796" s="206">
        <f>IFERROR(INDEX(Lookup!$BH$9:$BH$3000,MATCH($A796,Lookup!$A$9:$A$3000,0)),0)</f>
        <v>0</v>
      </c>
      <c r="L796" s="206">
        <f t="shared" si="39"/>
        <v>0</v>
      </c>
      <c r="O796" s="182">
        <f t="shared" si="38"/>
        <v>1</v>
      </c>
    </row>
    <row r="797" spans="1:15" x14ac:dyDescent="0.2">
      <c r="A797" s="182" t="str">
        <f>'13'!A44</f>
        <v>26140-A14</v>
      </c>
      <c r="C797" s="182" t="str">
        <f>IFERROR(LEFT(IFERROR(INDEX(Sheet5!$C$2:$C$1300,MATCH($A797,Sheet5!$A$2:$A$1300,0)),"-"),FIND(",",IFERROR(INDEX(Sheet5!$C$2:$C$1300,MATCH($A797,Sheet5!$A$2:$A$1300,0)),"-"),1)-1),IFERROR(INDEX(Sheet5!$C$2:$C$1300,MATCH($A797,Sheet5!$A$2:$A$1300,0)),"-"))</f>
        <v xml:space="preserve">Buildings - R &amp; M-120 Queen Road                            </v>
      </c>
      <c r="D797" s="206">
        <f>IFERROR(INDEX(Lookup!$BG$9:$BG$3000,MATCH($A797,Lookup!$A$9:$A$3000,0)),0)</f>
        <v>0</v>
      </c>
      <c r="E797" s="206">
        <f>IFERROR(INDEX(Lookup!$BF$9:$BF$3000,MATCH($A797,Lookup!$A$9:$A$3000,0)),0)</f>
        <v>0</v>
      </c>
      <c r="F797" s="206">
        <f>IFERROR(INDEX(Lookup!$BE$9:$BE$3000,MATCH($A797,Lookup!$A$9:$A$3000,0)),0)</f>
        <v>0</v>
      </c>
      <c r="G797" s="207"/>
      <c r="H797" s="207"/>
      <c r="I797" s="206">
        <f>IFERROR(INDEX(Lookup!$BJ$9:$BJ$3000,MATCH($A797,Lookup!$A$9:$A$3000,0)),0)</f>
        <v>0</v>
      </c>
      <c r="J797" s="206">
        <f>IFERROR(INDEX(Lookup!$BI$9:$BI$3000,MATCH($A797,Lookup!$A$9:$A$3000,0)),0)</f>
        <v>0</v>
      </c>
      <c r="K797" s="206">
        <f>IFERROR(INDEX(Lookup!$BH$9:$BH$3000,MATCH($A797,Lookup!$A$9:$A$3000,0)),0)</f>
        <v>0</v>
      </c>
      <c r="L797" s="206">
        <f t="shared" si="39"/>
        <v>0</v>
      </c>
      <c r="O797" s="182">
        <f t="shared" si="38"/>
        <v>1</v>
      </c>
    </row>
    <row r="798" spans="1:15" x14ac:dyDescent="0.2">
      <c r="A798" s="182" t="str">
        <f>'13'!A45</f>
        <v>26140-A15</v>
      </c>
      <c r="C798" s="182" t="str">
        <f>IFERROR(LEFT(IFERROR(INDEX(Sheet5!$C$2:$C$1300,MATCH($A798,Sheet5!$A$2:$A$1300,0)),"-"),FIND(",",IFERROR(INDEX(Sheet5!$C$2:$C$1300,MATCH($A798,Sheet5!$A$2:$A$1300,0)),"-"),1)-1),IFERROR(INDEX(Sheet5!$C$2:$C$1300,MATCH($A798,Sheet5!$A$2:$A$1300,0)),"-"))</f>
        <v xml:space="preserve">Buildings - R &amp; M-236 Queen Road                            </v>
      </c>
      <c r="D798" s="206">
        <f>IFERROR(INDEX(Lookup!$BG$9:$BG$3000,MATCH($A798,Lookup!$A$9:$A$3000,0)),0)</f>
        <v>0</v>
      </c>
      <c r="E798" s="206">
        <f>IFERROR(INDEX(Lookup!$BF$9:$BF$3000,MATCH($A798,Lookup!$A$9:$A$3000,0)),0)</f>
        <v>0</v>
      </c>
      <c r="F798" s="206">
        <f>IFERROR(INDEX(Lookup!$BE$9:$BE$3000,MATCH($A798,Lookup!$A$9:$A$3000,0)),0)</f>
        <v>0</v>
      </c>
      <c r="G798" s="207"/>
      <c r="H798" s="207"/>
      <c r="I798" s="206">
        <f>IFERROR(INDEX(Lookup!$BJ$9:$BJ$3000,MATCH($A798,Lookup!$A$9:$A$3000,0)),0)</f>
        <v>127.25</v>
      </c>
      <c r="J798" s="206">
        <f>IFERROR(INDEX(Lookup!$BI$9:$BI$3000,MATCH($A798,Lookup!$A$9:$A$3000,0)),0)</f>
        <v>0</v>
      </c>
      <c r="K798" s="206">
        <f>IFERROR(INDEX(Lookup!$BH$9:$BH$3000,MATCH($A798,Lookup!$A$9:$A$3000,0)),0)</f>
        <v>0</v>
      </c>
      <c r="L798" s="206">
        <f t="shared" si="39"/>
        <v>0</v>
      </c>
      <c r="O798" s="182">
        <f t="shared" si="38"/>
        <v>1</v>
      </c>
    </row>
    <row r="799" spans="1:15" x14ac:dyDescent="0.2">
      <c r="A799" s="182" t="str">
        <f>'13'!A46</f>
        <v>26140-A16</v>
      </c>
      <c r="C799" s="182" t="str">
        <f>IFERROR(LEFT(IFERROR(INDEX(Sheet5!$C$2:$C$1300,MATCH($A799,Sheet5!$A$2:$A$1300,0)),"-"),FIND(",",IFERROR(INDEX(Sheet5!$C$2:$C$1300,MATCH($A799,Sheet5!$A$2:$A$1300,0)),"-"),1)-1),IFERROR(INDEX(Sheet5!$C$2:$C$1300,MATCH($A799,Sheet5!$A$2:$A$1300,0)),"-"))</f>
        <v xml:space="preserve">Buildings - R &amp; M-534 Queen Road                            </v>
      </c>
      <c r="D799" s="206">
        <f>IFERROR(INDEX(Lookup!$BG$9:$BG$3000,MATCH($A799,Lookup!$A$9:$A$3000,0)),0)</f>
        <v>0</v>
      </c>
      <c r="E799" s="206">
        <f>IFERROR(INDEX(Lookup!$BF$9:$BF$3000,MATCH($A799,Lookup!$A$9:$A$3000,0)),0)</f>
        <v>0</v>
      </c>
      <c r="F799" s="206">
        <f>IFERROR(INDEX(Lookup!$BE$9:$BE$3000,MATCH($A799,Lookup!$A$9:$A$3000,0)),0)</f>
        <v>0</v>
      </c>
      <c r="G799" s="207"/>
      <c r="H799" s="207"/>
      <c r="I799" s="206">
        <f>IFERROR(INDEX(Lookup!$BJ$9:$BJ$3000,MATCH($A799,Lookup!$A$9:$A$3000,0)),0)</f>
        <v>176</v>
      </c>
      <c r="J799" s="206">
        <f>IFERROR(INDEX(Lookup!$BI$9:$BI$3000,MATCH($A799,Lookup!$A$9:$A$3000,0)),0)</f>
        <v>0</v>
      </c>
      <c r="K799" s="206">
        <f>IFERROR(INDEX(Lookup!$BH$9:$BH$3000,MATCH($A799,Lookup!$A$9:$A$3000,0)),0)</f>
        <v>0</v>
      </c>
      <c r="L799" s="206">
        <f t="shared" si="39"/>
        <v>0</v>
      </c>
      <c r="O799" s="182">
        <f t="shared" si="38"/>
        <v>1</v>
      </c>
    </row>
    <row r="800" spans="1:15" x14ac:dyDescent="0.2">
      <c r="A800" s="182" t="str">
        <f>'13'!A47</f>
        <v>26160-A01</v>
      </c>
      <c r="C800" s="182" t="str">
        <f>IFERROR(LEFT(IFERROR(INDEX(Sheet5!$C$2:$C$1300,MATCH($A800,Sheet5!$A$2:$A$1300,0)),"-"),FIND(",",IFERROR(INDEX(Sheet5!$C$2:$C$1300,MATCH($A800,Sheet5!$A$2:$A$1300,0)),"-"),1)-1),IFERROR(INDEX(Sheet5!$C$2:$C$1300,MATCH($A800,Sheet5!$A$2:$A$1300,0)),"-"))</f>
        <v xml:space="preserve">Electrical - R &amp; M-6 Circuit Dr                             </v>
      </c>
      <c r="D800" s="206">
        <f>IFERROR(INDEX(Lookup!$BG$9:$BG$3000,MATCH($A800,Lookup!$A$9:$A$3000,0)),0)</f>
        <v>0</v>
      </c>
      <c r="E800" s="206">
        <f>IFERROR(INDEX(Lookup!$BF$9:$BF$3000,MATCH($A800,Lookup!$A$9:$A$3000,0)),0)</f>
        <v>44.01</v>
      </c>
      <c r="F800" s="206">
        <f>IFERROR(INDEX(Lookup!$BE$9:$BE$3000,MATCH($A800,Lookup!$A$9:$A$3000,0)),0)</f>
        <v>0</v>
      </c>
      <c r="G800" s="207"/>
      <c r="H800" s="207"/>
      <c r="I800" s="206">
        <f>IFERROR(INDEX(Lookup!$BJ$9:$BJ$3000,MATCH($A800,Lookup!$A$9:$A$3000,0)),0)</f>
        <v>3394.77</v>
      </c>
      <c r="J800" s="206">
        <f>IFERROR(INDEX(Lookup!$BI$9:$BI$3000,MATCH($A800,Lookup!$A$9:$A$3000,0)),0)</f>
        <v>484.10999999999996</v>
      </c>
      <c r="K800" s="206">
        <f>IFERROR(INDEX(Lookup!$BH$9:$BH$3000,MATCH($A800,Lookup!$A$9:$A$3000,0)),0)</f>
        <v>0</v>
      </c>
      <c r="L800" s="206">
        <f t="shared" si="39"/>
        <v>-484.10999999999996</v>
      </c>
      <c r="O800" s="182">
        <f t="shared" si="38"/>
        <v>1</v>
      </c>
    </row>
    <row r="801" spans="1:15" x14ac:dyDescent="0.2">
      <c r="A801" s="182" t="str">
        <f>'13'!A48</f>
        <v>26160-A02</v>
      </c>
      <c r="C801" s="182" t="str">
        <f>IFERROR(LEFT(IFERROR(INDEX(Sheet5!$C$2:$C$1300,MATCH($A801,Sheet5!$A$2:$A$1300,0)),"-"),FIND(",",IFERROR(INDEX(Sheet5!$C$2:$C$1300,MATCH($A801,Sheet5!$A$2:$A$1300,0)),"-"),1)-1),IFERROR(INDEX(Sheet5!$C$2:$C$1300,MATCH($A801,Sheet5!$A$2:$A$1300,0)),"-"))</f>
        <v xml:space="preserve">Electrical - R &amp; M-200 East Tce                             </v>
      </c>
      <c r="D801" s="206">
        <f>IFERROR(INDEX(Lookup!$BG$9:$BG$3000,MATCH($A801,Lookup!$A$9:$A$3000,0)),0)</f>
        <v>0</v>
      </c>
      <c r="E801" s="206">
        <f>IFERROR(INDEX(Lookup!$BF$9:$BF$3000,MATCH($A801,Lookup!$A$9:$A$3000,0)),0)</f>
        <v>166.67</v>
      </c>
      <c r="F801" s="206">
        <f>IFERROR(INDEX(Lookup!$BE$9:$BE$3000,MATCH($A801,Lookup!$A$9:$A$3000,0)),0)</f>
        <v>117.63</v>
      </c>
      <c r="G801" s="207"/>
      <c r="H801" s="207"/>
      <c r="I801" s="206">
        <f>IFERROR(INDEX(Lookup!$BJ$9:$BJ$3000,MATCH($A801,Lookup!$A$9:$A$3000,0)),0)</f>
        <v>1615.5700000000002</v>
      </c>
      <c r="J801" s="206">
        <f>IFERROR(INDEX(Lookup!$BI$9:$BI$3000,MATCH($A801,Lookup!$A$9:$A$3000,0)),0)</f>
        <v>2645.02</v>
      </c>
      <c r="K801" s="206">
        <f>IFERROR(INDEX(Lookup!$BH$9:$BH$3000,MATCH($A801,Lookup!$A$9:$A$3000,0)),0)</f>
        <v>2940.1</v>
      </c>
      <c r="L801" s="206">
        <f t="shared" si="39"/>
        <v>295.07999999999993</v>
      </c>
      <c r="O801" s="182">
        <f t="shared" si="38"/>
        <v>1</v>
      </c>
    </row>
    <row r="802" spans="1:15" x14ac:dyDescent="0.2">
      <c r="A802" s="182" t="str">
        <f>'13'!A49</f>
        <v>26160-A03</v>
      </c>
      <c r="C802" s="182" t="str">
        <f>IFERROR(LEFT(IFERROR(INDEX(Sheet5!$C$2:$C$1300,MATCH($A802,Sheet5!$A$2:$A$1300,0)),"-"),FIND(",",IFERROR(INDEX(Sheet5!$C$2:$C$1300,MATCH($A802,Sheet5!$A$2:$A$1300,0)),"-"),1)-1),IFERROR(INDEX(Sheet5!$C$2:$C$1300,MATCH($A802,Sheet5!$A$2:$A$1300,0)),"-"))</f>
        <v xml:space="preserve">Electrical - R &amp; M-33 Franklin St                           </v>
      </c>
      <c r="D802" s="206">
        <f>IFERROR(INDEX(Lookup!$BG$9:$BG$3000,MATCH($A802,Lookup!$A$9:$A$3000,0)),0)</f>
        <v>0</v>
      </c>
      <c r="E802" s="206">
        <f>IFERROR(INDEX(Lookup!$BF$9:$BF$3000,MATCH($A802,Lookup!$A$9:$A$3000,0)),0)</f>
        <v>256.31</v>
      </c>
      <c r="F802" s="206">
        <f>IFERROR(INDEX(Lookup!$BE$9:$BE$3000,MATCH($A802,Lookup!$A$9:$A$3000,0)),0)</f>
        <v>769.92</v>
      </c>
      <c r="G802" s="207"/>
      <c r="H802" s="207"/>
      <c r="I802" s="206">
        <f>IFERROR(INDEX(Lookup!$BJ$9:$BJ$3000,MATCH($A802,Lookup!$A$9:$A$3000,0)),0)</f>
        <v>4093.6400000000003</v>
      </c>
      <c r="J802" s="206">
        <f>IFERROR(INDEX(Lookup!$BI$9:$BI$3000,MATCH($A802,Lookup!$A$9:$A$3000,0)),0)</f>
        <v>4022.0099999999998</v>
      </c>
      <c r="K802" s="206">
        <f>IFERROR(INDEX(Lookup!$BH$9:$BH$3000,MATCH($A802,Lookup!$A$9:$A$3000,0)),0)</f>
        <v>3316.6400000000003</v>
      </c>
      <c r="L802" s="206">
        <f t="shared" si="39"/>
        <v>-705.36999999999944</v>
      </c>
      <c r="O802" s="182">
        <f t="shared" si="38"/>
        <v>1</v>
      </c>
    </row>
    <row r="803" spans="1:15" x14ac:dyDescent="0.2">
      <c r="A803" s="182" t="str">
        <f>'13'!A50</f>
        <v>26160-A04</v>
      </c>
      <c r="C803" s="182" t="str">
        <f>IFERROR(LEFT(IFERROR(INDEX(Sheet5!$C$2:$C$1300,MATCH($A803,Sheet5!$A$2:$A$1300,0)),"-"),FIND(",",IFERROR(INDEX(Sheet5!$C$2:$C$1300,MATCH($A803,Sheet5!$A$2:$A$1300,0)),"-"),1)-1),IFERROR(INDEX(Sheet5!$C$2:$C$1300,MATCH($A803,Sheet5!$A$2:$A$1300,0)),"-"))</f>
        <v xml:space="preserve">Electrical - R &amp; M-174 Fullarton Rd                         </v>
      </c>
      <c r="D803" s="206">
        <f>IFERROR(INDEX(Lookup!$BG$9:$BG$3000,MATCH($A803,Lookup!$A$9:$A$3000,0)),0)</f>
        <v>0</v>
      </c>
      <c r="E803" s="206">
        <f>IFERROR(INDEX(Lookup!$BF$9:$BF$3000,MATCH($A803,Lookup!$A$9:$A$3000,0)),0)</f>
        <v>0</v>
      </c>
      <c r="F803" s="206">
        <f>IFERROR(INDEX(Lookup!$BE$9:$BE$3000,MATCH($A803,Lookup!$A$9:$A$3000,0)),0)</f>
        <v>0</v>
      </c>
      <c r="G803" s="207"/>
      <c r="H803" s="207"/>
      <c r="I803" s="206">
        <f>IFERROR(INDEX(Lookup!$BJ$9:$BJ$3000,MATCH($A803,Lookup!$A$9:$A$3000,0)),0)</f>
        <v>0</v>
      </c>
      <c r="J803" s="206">
        <f>IFERROR(INDEX(Lookup!$BI$9:$BI$3000,MATCH($A803,Lookup!$A$9:$A$3000,0)),0)</f>
        <v>420</v>
      </c>
      <c r="K803" s="206">
        <f>IFERROR(INDEX(Lookup!$BH$9:$BH$3000,MATCH($A803,Lookup!$A$9:$A$3000,0)),0)</f>
        <v>585</v>
      </c>
      <c r="L803" s="206">
        <f t="shared" si="39"/>
        <v>165</v>
      </c>
      <c r="O803" s="182">
        <f t="shared" si="38"/>
        <v>1</v>
      </c>
    </row>
    <row r="804" spans="1:15" x14ac:dyDescent="0.2">
      <c r="A804" s="182" t="str">
        <f>'13'!A51</f>
        <v>26160-A05</v>
      </c>
      <c r="C804" s="182" t="str">
        <f>IFERROR(LEFT(IFERROR(INDEX(Sheet5!$C$2:$C$1300,MATCH($A804,Sheet5!$A$2:$A$1300,0)),"-"),FIND(",",IFERROR(INDEX(Sheet5!$C$2:$C$1300,MATCH($A804,Sheet5!$A$2:$A$1300,0)),"-"),1)-1),IFERROR(INDEX(Sheet5!$C$2:$C$1300,MATCH($A804,Sheet5!$A$2:$A$1300,0)),"-"))</f>
        <v xml:space="preserve">Electrical - R &amp; M-26a Grote St                             </v>
      </c>
      <c r="D804" s="206">
        <f>IFERROR(INDEX(Lookup!$BG$9:$BG$3000,MATCH($A804,Lookup!$A$9:$A$3000,0)),0)</f>
        <v>0</v>
      </c>
      <c r="E804" s="206">
        <f>IFERROR(INDEX(Lookup!$BF$9:$BF$3000,MATCH($A804,Lookup!$A$9:$A$3000,0)),0)</f>
        <v>83.33</v>
      </c>
      <c r="F804" s="206">
        <f>IFERROR(INDEX(Lookup!$BE$9:$BE$3000,MATCH($A804,Lookup!$A$9:$A$3000,0)),0)</f>
        <v>0</v>
      </c>
      <c r="G804" s="207"/>
      <c r="H804" s="207"/>
      <c r="I804" s="206">
        <f>IFERROR(INDEX(Lookup!$BJ$9:$BJ$3000,MATCH($A804,Lookup!$A$9:$A$3000,0)),0)</f>
        <v>3670</v>
      </c>
      <c r="J804" s="206">
        <f>IFERROR(INDEX(Lookup!$BI$9:$BI$3000,MATCH($A804,Lookup!$A$9:$A$3000,0)),0)</f>
        <v>916.63000000000011</v>
      </c>
      <c r="K804" s="206">
        <f>IFERROR(INDEX(Lookup!$BH$9:$BH$3000,MATCH($A804,Lookup!$A$9:$A$3000,0)),0)</f>
        <v>2513.79</v>
      </c>
      <c r="L804" s="206">
        <f t="shared" si="39"/>
        <v>1597.1599999999999</v>
      </c>
      <c r="O804" s="182">
        <f t="shared" si="38"/>
        <v>1</v>
      </c>
    </row>
    <row r="805" spans="1:15" x14ac:dyDescent="0.2">
      <c r="A805" s="182" t="str">
        <f>'13'!A52</f>
        <v>26160-A06</v>
      </c>
      <c r="C805" s="182" t="str">
        <f>IFERROR(LEFT(IFERROR(INDEX(Sheet5!$C$2:$C$1300,MATCH($A805,Sheet5!$A$2:$A$1300,0)),"-"),FIND(",",IFERROR(INDEX(Sheet5!$C$2:$C$1300,MATCH($A805,Sheet5!$A$2:$A$1300,0)),"-"),1)-1),IFERROR(INDEX(Sheet5!$C$2:$C$1300,MATCH($A805,Sheet5!$A$2:$A$1300,0)),"-"))</f>
        <v xml:space="preserve">Electrical - R &amp; M-31 Franklin St                           </v>
      </c>
      <c r="D805" s="206">
        <f>IFERROR(INDEX(Lookup!$BG$9:$BG$3000,MATCH($A805,Lookup!$A$9:$A$3000,0)),0)</f>
        <v>586</v>
      </c>
      <c r="E805" s="206">
        <f>IFERROR(INDEX(Lookup!$BF$9:$BF$3000,MATCH($A805,Lookup!$A$9:$A$3000,0)),0)</f>
        <v>284.35000000000002</v>
      </c>
      <c r="F805" s="206">
        <f>IFERROR(INDEX(Lookup!$BE$9:$BE$3000,MATCH($A805,Lookup!$A$9:$A$3000,0)),0)</f>
        <v>0</v>
      </c>
      <c r="G805" s="207"/>
      <c r="H805" s="207"/>
      <c r="I805" s="206">
        <f>IFERROR(INDEX(Lookup!$BJ$9:$BJ$3000,MATCH($A805,Lookup!$A$9:$A$3000,0)),0)</f>
        <v>3412.2400000000002</v>
      </c>
      <c r="J805" s="206">
        <f>IFERROR(INDEX(Lookup!$BI$9:$BI$3000,MATCH($A805,Lookup!$A$9:$A$3000,0)),0)</f>
        <v>3210.6699999999996</v>
      </c>
      <c r="K805" s="206">
        <f>IFERROR(INDEX(Lookup!$BH$9:$BH$3000,MATCH($A805,Lookup!$A$9:$A$3000,0)),0)</f>
        <v>82.82</v>
      </c>
      <c r="L805" s="206">
        <f t="shared" si="39"/>
        <v>-3127.8499999999995</v>
      </c>
      <c r="O805" s="182">
        <f t="shared" si="38"/>
        <v>1</v>
      </c>
    </row>
    <row r="806" spans="1:15" x14ac:dyDescent="0.2">
      <c r="A806" s="182" t="str">
        <f>'13'!A53</f>
        <v>26160-A07</v>
      </c>
      <c r="C806" s="182" t="str">
        <f>IFERROR(LEFT(IFERROR(INDEX(Sheet5!$C$2:$C$1300,MATCH($A806,Sheet5!$A$2:$A$1300,0)),"-"),FIND(",",IFERROR(INDEX(Sheet5!$C$2:$C$1300,MATCH($A806,Sheet5!$A$2:$A$1300,0)),"-"),1)-1),IFERROR(INDEX(Sheet5!$C$2:$C$1300,MATCH($A806,Sheet5!$A$2:$A$1300,0)),"-"))</f>
        <v xml:space="preserve">Electrical - R &amp; M-25 Franklin St                           </v>
      </c>
      <c r="D806" s="206">
        <f>IFERROR(INDEX(Lookup!$BG$9:$BG$3000,MATCH($A806,Lookup!$A$9:$A$3000,0)),0)</f>
        <v>0</v>
      </c>
      <c r="E806" s="206">
        <f>IFERROR(INDEX(Lookup!$BF$9:$BF$3000,MATCH($A806,Lookup!$A$9:$A$3000,0)),0)</f>
        <v>298.7</v>
      </c>
      <c r="F806" s="206">
        <f>IFERROR(INDEX(Lookup!$BE$9:$BE$3000,MATCH($A806,Lookup!$A$9:$A$3000,0)),0)</f>
        <v>0</v>
      </c>
      <c r="G806" s="207"/>
      <c r="H806" s="207"/>
      <c r="I806" s="206">
        <f>IFERROR(INDEX(Lookup!$BJ$9:$BJ$3000,MATCH($A806,Lookup!$A$9:$A$3000,0)),0)</f>
        <v>7117.52</v>
      </c>
      <c r="J806" s="206">
        <f>IFERROR(INDEX(Lookup!$BI$9:$BI$3000,MATCH($A806,Lookup!$A$9:$A$3000,0)),0)</f>
        <v>8455.7000000000007</v>
      </c>
      <c r="K806" s="206">
        <f>IFERROR(INDEX(Lookup!$BH$9:$BH$3000,MATCH($A806,Lookup!$A$9:$A$3000,0)),0)</f>
        <v>5566.46</v>
      </c>
      <c r="L806" s="206">
        <f t="shared" si="39"/>
        <v>-2889.2400000000007</v>
      </c>
      <c r="O806" s="182">
        <f t="shared" si="38"/>
        <v>1</v>
      </c>
    </row>
    <row r="807" spans="1:15" x14ac:dyDescent="0.2">
      <c r="A807" s="182" t="str">
        <f>'13'!A54</f>
        <v>26160-A08</v>
      </c>
      <c r="C807" s="182" t="str">
        <f>IFERROR(LEFT(IFERROR(INDEX(Sheet5!$C$2:$C$1300,MATCH($A807,Sheet5!$A$2:$A$1300,0)),"-"),FIND(",",IFERROR(INDEX(Sheet5!$C$2:$C$1300,MATCH($A807,Sheet5!$A$2:$A$1300,0)),"-"),1)-1),IFERROR(INDEX(Sheet5!$C$2:$C$1300,MATCH($A807,Sheet5!$A$2:$A$1300,0)),"-"))</f>
        <v xml:space="preserve">Electrical - R &amp; M-23 Frankin St                            </v>
      </c>
      <c r="D807" s="206">
        <f>IFERROR(INDEX(Lookup!$BG$9:$BG$3000,MATCH($A807,Lookup!$A$9:$A$3000,0)),0)</f>
        <v>0</v>
      </c>
      <c r="E807" s="206">
        <f>IFERROR(INDEX(Lookup!$BF$9:$BF$3000,MATCH($A807,Lookup!$A$9:$A$3000,0)),0)</f>
        <v>0</v>
      </c>
      <c r="F807" s="206">
        <f>IFERROR(INDEX(Lookup!$BE$9:$BE$3000,MATCH($A807,Lookup!$A$9:$A$3000,0)),0)</f>
        <v>0</v>
      </c>
      <c r="G807" s="207"/>
      <c r="H807" s="207"/>
      <c r="I807" s="206">
        <f>IFERROR(INDEX(Lookup!$BJ$9:$BJ$3000,MATCH($A807,Lookup!$A$9:$A$3000,0)),0)</f>
        <v>0</v>
      </c>
      <c r="J807" s="206">
        <f>IFERROR(INDEX(Lookup!$BI$9:$BI$3000,MATCH($A807,Lookup!$A$9:$A$3000,0)),0)</f>
        <v>0</v>
      </c>
      <c r="K807" s="206">
        <f>IFERROR(INDEX(Lookup!$BH$9:$BH$3000,MATCH($A807,Lookup!$A$9:$A$3000,0)),0)</f>
        <v>0</v>
      </c>
      <c r="L807" s="206">
        <f t="shared" si="39"/>
        <v>0</v>
      </c>
      <c r="O807" s="182">
        <f t="shared" si="38"/>
        <v>1</v>
      </c>
    </row>
    <row r="808" spans="1:15" x14ac:dyDescent="0.2">
      <c r="A808" s="182" t="str">
        <f>'13'!A55</f>
        <v>26160-A09</v>
      </c>
      <c r="C808" s="182" t="str">
        <f>IFERROR(LEFT(IFERROR(INDEX(Sheet5!$C$2:$C$1300,MATCH($A808,Sheet5!$A$2:$A$1300,0)),"-"),FIND(",",IFERROR(INDEX(Sheet5!$C$2:$C$1300,MATCH($A808,Sheet5!$A$2:$A$1300,0)),"-"),1)-1),IFERROR(INDEX(Sheet5!$C$2:$C$1300,MATCH($A808,Sheet5!$A$2:$A$1300,0)),"-"))</f>
        <v xml:space="preserve">Electrical - R &amp; M-11 Franklin St                           </v>
      </c>
      <c r="D808" s="206">
        <f>IFERROR(INDEX(Lookup!$BG$9:$BG$3000,MATCH($A808,Lookup!$A$9:$A$3000,0)),0)</f>
        <v>0</v>
      </c>
      <c r="E808" s="206">
        <f>IFERROR(INDEX(Lookup!$BF$9:$BF$3000,MATCH($A808,Lookup!$A$9:$A$3000,0)),0)</f>
        <v>0</v>
      </c>
      <c r="F808" s="206">
        <f>IFERROR(INDEX(Lookup!$BE$9:$BE$3000,MATCH($A808,Lookup!$A$9:$A$3000,0)),0)</f>
        <v>0</v>
      </c>
      <c r="G808" s="207"/>
      <c r="H808" s="207"/>
      <c r="I808" s="206">
        <f>IFERROR(INDEX(Lookup!$BJ$9:$BJ$3000,MATCH($A808,Lookup!$A$9:$A$3000,0)),0)</f>
        <v>0</v>
      </c>
      <c r="J808" s="206">
        <f>IFERROR(INDEX(Lookup!$BI$9:$BI$3000,MATCH($A808,Lookup!$A$9:$A$3000,0)),0)</f>
        <v>0</v>
      </c>
      <c r="K808" s="206">
        <f>IFERROR(INDEX(Lookup!$BH$9:$BH$3000,MATCH($A808,Lookup!$A$9:$A$3000,0)),0)</f>
        <v>0</v>
      </c>
      <c r="L808" s="206">
        <f t="shared" si="39"/>
        <v>0</v>
      </c>
      <c r="O808" s="182">
        <f t="shared" si="38"/>
        <v>1</v>
      </c>
    </row>
    <row r="809" spans="1:15" x14ac:dyDescent="0.2">
      <c r="A809" s="182" t="str">
        <f>'13'!A56</f>
        <v>26160-A10</v>
      </c>
      <c r="C809" s="182" t="str">
        <f>IFERROR(LEFT(IFERROR(INDEX(Sheet5!$C$2:$C$1300,MATCH($A809,Sheet5!$A$2:$A$1300,0)),"-"),FIND(",",IFERROR(INDEX(Sheet5!$C$2:$C$1300,MATCH($A809,Sheet5!$A$2:$A$1300,0)),"-"),1)-1),IFERROR(INDEX(Sheet5!$C$2:$C$1300,MATCH($A809,Sheet5!$A$2:$A$1300,0)),"-"))</f>
        <v xml:space="preserve">Electrical - R &amp; M-15 Franklin St                           </v>
      </c>
      <c r="D809" s="206">
        <f>IFERROR(INDEX(Lookup!$BG$9:$BG$3000,MATCH($A809,Lookup!$A$9:$A$3000,0)),0)</f>
        <v>0</v>
      </c>
      <c r="E809" s="206">
        <f>IFERROR(INDEX(Lookup!$BF$9:$BF$3000,MATCH($A809,Lookup!$A$9:$A$3000,0)),0)</f>
        <v>0</v>
      </c>
      <c r="F809" s="206">
        <f>IFERROR(INDEX(Lookup!$BE$9:$BE$3000,MATCH($A809,Lookup!$A$9:$A$3000,0)),0)</f>
        <v>0</v>
      </c>
      <c r="G809" s="207"/>
      <c r="H809" s="207"/>
      <c r="I809" s="206">
        <f>IFERROR(INDEX(Lookup!$BJ$9:$BJ$3000,MATCH($A809,Lookup!$A$9:$A$3000,0)),0)</f>
        <v>0</v>
      </c>
      <c r="J809" s="206">
        <f>IFERROR(INDEX(Lookup!$BI$9:$BI$3000,MATCH($A809,Lookup!$A$9:$A$3000,0)),0)</f>
        <v>0</v>
      </c>
      <c r="K809" s="206">
        <f>IFERROR(INDEX(Lookup!$BH$9:$BH$3000,MATCH($A809,Lookup!$A$9:$A$3000,0)),0)</f>
        <v>0</v>
      </c>
      <c r="L809" s="206">
        <f t="shared" si="39"/>
        <v>0</v>
      </c>
      <c r="O809" s="182">
        <f t="shared" si="38"/>
        <v>1</v>
      </c>
    </row>
    <row r="810" spans="1:15" x14ac:dyDescent="0.2">
      <c r="A810" s="182" t="str">
        <f>'13'!A57</f>
        <v>26160-A11</v>
      </c>
      <c r="C810" s="182" t="str">
        <f>IFERROR(LEFT(IFERROR(INDEX(Sheet5!$C$2:$C$1300,MATCH($A810,Sheet5!$A$2:$A$1300,0)),"-"),FIND(",",IFERROR(INDEX(Sheet5!$C$2:$C$1300,MATCH($A810,Sheet5!$A$2:$A$1300,0)),"-"),1)-1),IFERROR(INDEX(Sheet5!$C$2:$C$1300,MATCH($A810,Sheet5!$A$2:$A$1300,0)),"-"))</f>
        <v xml:space="preserve">Electrical - R &amp; M-25 Hutt St                               </v>
      </c>
      <c r="D810" s="206">
        <f>IFERROR(INDEX(Lookup!$BG$9:$BG$3000,MATCH($A810,Lookup!$A$9:$A$3000,0)),0)</f>
        <v>0</v>
      </c>
      <c r="E810" s="206">
        <f>IFERROR(INDEX(Lookup!$BF$9:$BF$3000,MATCH($A810,Lookup!$A$9:$A$3000,0)),0)</f>
        <v>0</v>
      </c>
      <c r="F810" s="206">
        <f>IFERROR(INDEX(Lookup!$BE$9:$BE$3000,MATCH($A810,Lookup!$A$9:$A$3000,0)),0)</f>
        <v>0</v>
      </c>
      <c r="G810" s="207"/>
      <c r="H810" s="207"/>
      <c r="I810" s="206">
        <f>IFERROR(INDEX(Lookup!$BJ$9:$BJ$3000,MATCH($A810,Lookup!$A$9:$A$3000,0)),0)</f>
        <v>1740.59</v>
      </c>
      <c r="J810" s="206">
        <f>IFERROR(INDEX(Lookup!$BI$9:$BI$3000,MATCH($A810,Lookup!$A$9:$A$3000,0)),0)</f>
        <v>0</v>
      </c>
      <c r="K810" s="206">
        <f>IFERROR(INDEX(Lookup!$BH$9:$BH$3000,MATCH($A810,Lookup!$A$9:$A$3000,0)),0)</f>
        <v>0</v>
      </c>
      <c r="L810" s="206">
        <f t="shared" si="39"/>
        <v>0</v>
      </c>
      <c r="O810" s="182">
        <f t="shared" si="38"/>
        <v>1</v>
      </c>
    </row>
    <row r="811" spans="1:15" x14ac:dyDescent="0.2">
      <c r="A811" s="182" t="str">
        <f>'13'!A58</f>
        <v>26160-A12</v>
      </c>
      <c r="C811" s="182" t="str">
        <f>IFERROR(LEFT(IFERROR(INDEX(Sheet5!$C$2:$C$1300,MATCH($A811,Sheet5!$A$2:$A$1300,0)),"-"),FIND(",",IFERROR(INDEX(Sheet5!$C$2:$C$1300,MATCH($A811,Sheet5!$A$2:$A$1300,0)),"-"),1)-1),IFERROR(INDEX(Sheet5!$C$2:$C$1300,MATCH($A811,Sheet5!$A$2:$A$1300,0)),"-"))</f>
        <v xml:space="preserve">Electrical - R &amp; M-A27 188 Carrington                       </v>
      </c>
      <c r="D811" s="206">
        <f>IFERROR(INDEX(Lookup!$BG$9:$BG$3000,MATCH($A811,Lookup!$A$9:$A$3000,0)),0)</f>
        <v>0</v>
      </c>
      <c r="E811" s="206">
        <f>IFERROR(INDEX(Lookup!$BF$9:$BF$3000,MATCH($A811,Lookup!$A$9:$A$3000,0)),0)</f>
        <v>0</v>
      </c>
      <c r="F811" s="206">
        <f>IFERROR(INDEX(Lookup!$BE$9:$BE$3000,MATCH($A811,Lookup!$A$9:$A$3000,0)),0)</f>
        <v>0</v>
      </c>
      <c r="G811" s="207"/>
      <c r="H811" s="207"/>
      <c r="I811" s="206">
        <f>IFERROR(INDEX(Lookup!$BJ$9:$BJ$3000,MATCH($A811,Lookup!$A$9:$A$3000,0)),0)</f>
        <v>0</v>
      </c>
      <c r="J811" s="206">
        <f>IFERROR(INDEX(Lookup!$BI$9:$BI$3000,MATCH($A811,Lookup!$A$9:$A$3000,0)),0)</f>
        <v>0</v>
      </c>
      <c r="K811" s="206">
        <f>IFERROR(INDEX(Lookup!$BH$9:$BH$3000,MATCH($A811,Lookup!$A$9:$A$3000,0)),0)</f>
        <v>0</v>
      </c>
      <c r="L811" s="206">
        <f t="shared" si="39"/>
        <v>0</v>
      </c>
      <c r="O811" s="182">
        <f t="shared" si="38"/>
        <v>1</v>
      </c>
    </row>
    <row r="812" spans="1:15" x14ac:dyDescent="0.2">
      <c r="A812" s="182" t="str">
        <f>'13'!A59</f>
        <v>26160-A13</v>
      </c>
      <c r="C812" s="182" t="str">
        <f>IFERROR(LEFT(IFERROR(INDEX(Sheet5!$C$2:$C$1300,MATCH($A812,Sheet5!$A$2:$A$1300,0)),"-"),FIND(",",IFERROR(INDEX(Sheet5!$C$2:$C$1300,MATCH($A812,Sheet5!$A$2:$A$1300,0)),"-"),1)-1),IFERROR(INDEX(Sheet5!$C$2:$C$1300,MATCH($A812,Sheet5!$A$2:$A$1300,0)),"-"))</f>
        <v xml:space="preserve">Electrical - R &amp; M-B25 188 Carrington                       </v>
      </c>
      <c r="D812" s="206">
        <f>IFERROR(INDEX(Lookup!$BG$9:$BG$3000,MATCH($A812,Lookup!$A$9:$A$3000,0)),0)</f>
        <v>0</v>
      </c>
      <c r="E812" s="206">
        <f>IFERROR(INDEX(Lookup!$BF$9:$BF$3000,MATCH($A812,Lookup!$A$9:$A$3000,0)),0)</f>
        <v>0</v>
      </c>
      <c r="F812" s="206">
        <f>IFERROR(INDEX(Lookup!$BE$9:$BE$3000,MATCH($A812,Lookup!$A$9:$A$3000,0)),0)</f>
        <v>0</v>
      </c>
      <c r="G812" s="207"/>
      <c r="H812" s="207"/>
      <c r="I812" s="206">
        <f>IFERROR(INDEX(Lookup!$BJ$9:$BJ$3000,MATCH($A812,Lookup!$A$9:$A$3000,0)),0)</f>
        <v>0</v>
      </c>
      <c r="J812" s="206">
        <f>IFERROR(INDEX(Lookup!$BI$9:$BI$3000,MATCH($A812,Lookup!$A$9:$A$3000,0)),0)</f>
        <v>0</v>
      </c>
      <c r="K812" s="206">
        <f>IFERROR(INDEX(Lookup!$BH$9:$BH$3000,MATCH($A812,Lookup!$A$9:$A$3000,0)),0)</f>
        <v>0</v>
      </c>
      <c r="L812" s="206">
        <f t="shared" si="39"/>
        <v>0</v>
      </c>
      <c r="O812" s="182">
        <f t="shared" si="38"/>
        <v>1</v>
      </c>
    </row>
    <row r="813" spans="1:15" x14ac:dyDescent="0.2">
      <c r="A813" s="182" t="str">
        <f>'13'!A60</f>
        <v>26160-A14</v>
      </c>
      <c r="C813" s="182" t="str">
        <f>IFERROR(LEFT(IFERROR(INDEX(Sheet5!$C$2:$C$1300,MATCH($A813,Sheet5!$A$2:$A$1300,0)),"-"),FIND(",",IFERROR(INDEX(Sheet5!$C$2:$C$1300,MATCH($A813,Sheet5!$A$2:$A$1300,0)),"-"),1)-1),IFERROR(INDEX(Sheet5!$C$2:$C$1300,MATCH($A813,Sheet5!$A$2:$A$1300,0)),"-"))</f>
        <v xml:space="preserve">Electrical - R &amp; M-120 Queen Road                           </v>
      </c>
      <c r="D813" s="206">
        <f>IFERROR(INDEX(Lookup!$BG$9:$BG$3000,MATCH($A813,Lookup!$A$9:$A$3000,0)),0)</f>
        <v>0</v>
      </c>
      <c r="E813" s="206">
        <f>IFERROR(INDEX(Lookup!$BF$9:$BF$3000,MATCH($A813,Lookup!$A$9:$A$3000,0)),0)</f>
        <v>0</v>
      </c>
      <c r="F813" s="206">
        <f>IFERROR(INDEX(Lookup!$BE$9:$BE$3000,MATCH($A813,Lookup!$A$9:$A$3000,0)),0)</f>
        <v>0</v>
      </c>
      <c r="G813" s="207"/>
      <c r="H813" s="207"/>
      <c r="I813" s="206">
        <f>IFERROR(INDEX(Lookup!$BJ$9:$BJ$3000,MATCH($A813,Lookup!$A$9:$A$3000,0)),0)</f>
        <v>0</v>
      </c>
      <c r="J813" s="206">
        <f>IFERROR(INDEX(Lookup!$BI$9:$BI$3000,MATCH($A813,Lookup!$A$9:$A$3000,0)),0)</f>
        <v>0</v>
      </c>
      <c r="K813" s="206">
        <f>IFERROR(INDEX(Lookup!$BH$9:$BH$3000,MATCH($A813,Lookup!$A$9:$A$3000,0)),0)</f>
        <v>0</v>
      </c>
      <c r="L813" s="206">
        <f t="shared" si="39"/>
        <v>0</v>
      </c>
      <c r="O813" s="182">
        <f t="shared" si="38"/>
        <v>1</v>
      </c>
    </row>
    <row r="814" spans="1:15" x14ac:dyDescent="0.2">
      <c r="A814" s="182" t="str">
        <f>'13'!A61</f>
        <v>26160-A15</v>
      </c>
      <c r="C814" s="182" t="str">
        <f>IFERROR(LEFT(IFERROR(INDEX(Sheet5!$C$2:$C$1300,MATCH($A814,Sheet5!$A$2:$A$1300,0)),"-"),FIND(",",IFERROR(INDEX(Sheet5!$C$2:$C$1300,MATCH($A814,Sheet5!$A$2:$A$1300,0)),"-"),1)-1),IFERROR(INDEX(Sheet5!$C$2:$C$1300,MATCH($A814,Sheet5!$A$2:$A$1300,0)),"-"))</f>
        <v xml:space="preserve">Electrical - R &amp; M-236 Queen Road                           </v>
      </c>
      <c r="D814" s="206">
        <f>IFERROR(INDEX(Lookup!$BG$9:$BG$3000,MATCH($A814,Lookup!$A$9:$A$3000,0)),0)</f>
        <v>0</v>
      </c>
      <c r="E814" s="206">
        <f>IFERROR(INDEX(Lookup!$BF$9:$BF$3000,MATCH($A814,Lookup!$A$9:$A$3000,0)),0)</f>
        <v>0</v>
      </c>
      <c r="F814" s="206">
        <f>IFERROR(INDEX(Lookup!$BE$9:$BE$3000,MATCH($A814,Lookup!$A$9:$A$3000,0)),0)</f>
        <v>0</v>
      </c>
      <c r="G814" s="207"/>
      <c r="H814" s="207"/>
      <c r="I814" s="206">
        <f>IFERROR(INDEX(Lookup!$BJ$9:$BJ$3000,MATCH($A814,Lookup!$A$9:$A$3000,0)),0)</f>
        <v>0</v>
      </c>
      <c r="J814" s="206">
        <f>IFERROR(INDEX(Lookup!$BI$9:$BI$3000,MATCH($A814,Lookup!$A$9:$A$3000,0)),0)</f>
        <v>0</v>
      </c>
      <c r="K814" s="206">
        <f>IFERROR(INDEX(Lookup!$BH$9:$BH$3000,MATCH($A814,Lookup!$A$9:$A$3000,0)),0)</f>
        <v>0</v>
      </c>
      <c r="L814" s="206">
        <f t="shared" si="39"/>
        <v>0</v>
      </c>
      <c r="O814" s="182">
        <f t="shared" si="38"/>
        <v>1</v>
      </c>
    </row>
    <row r="815" spans="1:15" x14ac:dyDescent="0.2">
      <c r="A815" s="182" t="str">
        <f>'13'!A62</f>
        <v>26160-A16</v>
      </c>
      <c r="C815" s="182" t="str">
        <f>IFERROR(LEFT(IFERROR(INDEX(Sheet5!$C$2:$C$1300,MATCH($A815,Sheet5!$A$2:$A$1300,0)),"-"),FIND(",",IFERROR(INDEX(Sheet5!$C$2:$C$1300,MATCH($A815,Sheet5!$A$2:$A$1300,0)),"-"),1)-1),IFERROR(INDEX(Sheet5!$C$2:$C$1300,MATCH($A815,Sheet5!$A$2:$A$1300,0)),"-"))</f>
        <v xml:space="preserve">Electrical - R &amp; M-534 Queen Road                           </v>
      </c>
      <c r="D815" s="206">
        <f>IFERROR(INDEX(Lookup!$BG$9:$BG$3000,MATCH($A815,Lookup!$A$9:$A$3000,0)),0)</f>
        <v>0</v>
      </c>
      <c r="E815" s="206">
        <f>IFERROR(INDEX(Lookup!$BF$9:$BF$3000,MATCH($A815,Lookup!$A$9:$A$3000,0)),0)</f>
        <v>0</v>
      </c>
      <c r="F815" s="206">
        <f>IFERROR(INDEX(Lookup!$BE$9:$BE$3000,MATCH($A815,Lookup!$A$9:$A$3000,0)),0)</f>
        <v>0</v>
      </c>
      <c r="G815" s="207"/>
      <c r="H815" s="207"/>
      <c r="I815" s="206">
        <f>IFERROR(INDEX(Lookup!$BJ$9:$BJ$3000,MATCH($A815,Lookup!$A$9:$A$3000,0)),0)</f>
        <v>0</v>
      </c>
      <c r="J815" s="206">
        <f>IFERROR(INDEX(Lookup!$BI$9:$BI$3000,MATCH($A815,Lookup!$A$9:$A$3000,0)),0)</f>
        <v>0</v>
      </c>
      <c r="K815" s="206">
        <f>IFERROR(INDEX(Lookup!$BH$9:$BH$3000,MATCH($A815,Lookup!$A$9:$A$3000,0)),0)</f>
        <v>0</v>
      </c>
      <c r="L815" s="206">
        <f t="shared" si="39"/>
        <v>0</v>
      </c>
      <c r="O815" s="182">
        <f t="shared" si="38"/>
        <v>1</v>
      </c>
    </row>
    <row r="816" spans="1:15" x14ac:dyDescent="0.2">
      <c r="A816" s="182" t="str">
        <f>'13'!A63</f>
        <v>26180-A01</v>
      </c>
      <c r="C816" s="182" t="str">
        <f>IFERROR(LEFT(IFERROR(INDEX(Sheet5!$C$2:$C$1300,MATCH($A816,Sheet5!$A$2:$A$1300,0)),"-"),FIND(",",IFERROR(INDEX(Sheet5!$C$2:$C$1300,MATCH($A816,Sheet5!$A$2:$A$1300,0)),"-"),1)-1),IFERROR(INDEX(Sheet5!$C$2:$C$1300,MATCH($A816,Sheet5!$A$2:$A$1300,0)),"-"))</f>
        <v xml:space="preserve">Fire - SAMFS Monitoring-6 Circuit Dr                        </v>
      </c>
      <c r="D816" s="206">
        <f>IFERROR(INDEX(Lookup!$BG$9:$BG$3000,MATCH($A816,Lookup!$A$9:$A$3000,0)),0)</f>
        <v>600.47</v>
      </c>
      <c r="E816" s="206">
        <f>IFERROR(INDEX(Lookup!$BF$9:$BF$3000,MATCH($A816,Lookup!$A$9:$A$3000,0)),0)</f>
        <v>345.44</v>
      </c>
      <c r="F816" s="206">
        <f>IFERROR(INDEX(Lookup!$BE$9:$BE$3000,MATCH($A816,Lookup!$A$9:$A$3000,0)),0)</f>
        <v>60.47</v>
      </c>
      <c r="G816" s="207"/>
      <c r="H816" s="207"/>
      <c r="I816" s="206">
        <f>IFERROR(INDEX(Lookup!$BJ$9:$BJ$3000,MATCH($A816,Lookup!$A$9:$A$3000,0)),0)</f>
        <v>8663.9</v>
      </c>
      <c r="J816" s="206">
        <f>IFERROR(INDEX(Lookup!$BI$9:$BI$3000,MATCH($A816,Lookup!$A$9:$A$3000,0)),0)</f>
        <v>4108.2300000000005</v>
      </c>
      <c r="K816" s="206">
        <f>IFERROR(INDEX(Lookup!$BH$9:$BH$3000,MATCH($A816,Lookup!$A$9:$A$3000,0)),0)</f>
        <v>2232.6499999999996</v>
      </c>
      <c r="L816" s="206">
        <f t="shared" si="39"/>
        <v>-1875.5800000000008</v>
      </c>
      <c r="O816" s="182">
        <f t="shared" si="38"/>
        <v>1</v>
      </c>
    </row>
    <row r="817" spans="1:15" x14ac:dyDescent="0.2">
      <c r="A817" s="182" t="str">
        <f>'13'!A64</f>
        <v>26180-A02</v>
      </c>
      <c r="C817" s="182" t="str">
        <f>IFERROR(LEFT(IFERROR(INDEX(Sheet5!$C$2:$C$1300,MATCH($A817,Sheet5!$A$2:$A$1300,0)),"-"),FIND(",",IFERROR(INDEX(Sheet5!$C$2:$C$1300,MATCH($A817,Sheet5!$A$2:$A$1300,0)),"-"),1)-1),IFERROR(INDEX(Sheet5!$C$2:$C$1300,MATCH($A817,Sheet5!$A$2:$A$1300,0)),"-"))</f>
        <v xml:space="preserve">Fire - SAMFS Monitoring-200 East Tce                        </v>
      </c>
      <c r="D817" s="206">
        <f>IFERROR(INDEX(Lookup!$BG$9:$BG$3000,MATCH($A817,Lookup!$A$9:$A$3000,0)),0)</f>
        <v>0</v>
      </c>
      <c r="E817" s="206">
        <f>IFERROR(INDEX(Lookup!$BF$9:$BF$3000,MATCH($A817,Lookup!$A$9:$A$3000,0)),0)</f>
        <v>0</v>
      </c>
      <c r="F817" s="206">
        <f>IFERROR(INDEX(Lookup!$BE$9:$BE$3000,MATCH($A817,Lookup!$A$9:$A$3000,0)),0)</f>
        <v>0</v>
      </c>
      <c r="G817" s="207"/>
      <c r="H817" s="207"/>
      <c r="I817" s="206">
        <f>IFERROR(INDEX(Lookup!$BJ$9:$BJ$3000,MATCH($A817,Lookup!$A$9:$A$3000,0)),0)</f>
        <v>0</v>
      </c>
      <c r="J817" s="206">
        <f>IFERROR(INDEX(Lookup!$BI$9:$BI$3000,MATCH($A817,Lookup!$A$9:$A$3000,0)),0)</f>
        <v>0</v>
      </c>
      <c r="K817" s="206">
        <f>IFERROR(INDEX(Lookup!$BH$9:$BH$3000,MATCH($A817,Lookup!$A$9:$A$3000,0)),0)</f>
        <v>0</v>
      </c>
      <c r="L817" s="206">
        <f t="shared" si="39"/>
        <v>0</v>
      </c>
      <c r="O817" s="182">
        <f t="shared" si="38"/>
        <v>1</v>
      </c>
    </row>
    <row r="818" spans="1:15" x14ac:dyDescent="0.2">
      <c r="A818" s="182" t="str">
        <f>'13'!A65</f>
        <v>26180-A03</v>
      </c>
      <c r="C818" s="182" t="str">
        <f>IFERROR(LEFT(IFERROR(INDEX(Sheet5!$C$2:$C$1300,MATCH($A818,Sheet5!$A$2:$A$1300,0)),"-"),FIND(",",IFERROR(INDEX(Sheet5!$C$2:$C$1300,MATCH($A818,Sheet5!$A$2:$A$1300,0)),"-"),1)-1),IFERROR(INDEX(Sheet5!$C$2:$C$1300,MATCH($A818,Sheet5!$A$2:$A$1300,0)),"-"))</f>
        <v xml:space="preserve">Fire - SAMFS Monitoring-33 Franklin St                      </v>
      </c>
      <c r="D818" s="206">
        <f>IFERROR(INDEX(Lookup!$BG$9:$BG$3000,MATCH($A818,Lookup!$A$9:$A$3000,0)),0)</f>
        <v>83.32</v>
      </c>
      <c r="E818" s="206">
        <f>IFERROR(INDEX(Lookup!$BF$9:$BF$3000,MATCH($A818,Lookup!$A$9:$A$3000,0)),0)</f>
        <v>150.87</v>
      </c>
      <c r="F818" s="206">
        <f>IFERROR(INDEX(Lookup!$BE$9:$BE$3000,MATCH($A818,Lookup!$A$9:$A$3000,0)),0)</f>
        <v>85.08</v>
      </c>
      <c r="G818" s="207"/>
      <c r="H818" s="207"/>
      <c r="I818" s="206">
        <f>IFERROR(INDEX(Lookup!$BJ$9:$BJ$3000,MATCH($A818,Lookup!$A$9:$A$3000,0)),0)</f>
        <v>956.2800000000002</v>
      </c>
      <c r="J818" s="206">
        <f>IFERROR(INDEX(Lookup!$BI$9:$BI$3000,MATCH($A818,Lookup!$A$9:$A$3000,0)),0)</f>
        <v>1707.83</v>
      </c>
      <c r="K818" s="206">
        <f>IFERROR(INDEX(Lookup!$BH$9:$BH$3000,MATCH($A818,Lookup!$A$9:$A$3000,0)),0)</f>
        <v>1786.7999999999995</v>
      </c>
      <c r="L818" s="206">
        <f t="shared" si="39"/>
        <v>78.969999999999573</v>
      </c>
      <c r="O818" s="182">
        <f t="shared" si="38"/>
        <v>1</v>
      </c>
    </row>
    <row r="819" spans="1:15" x14ac:dyDescent="0.2">
      <c r="A819" s="182" t="str">
        <f>'13'!A66</f>
        <v>26180-A04</v>
      </c>
      <c r="C819" s="182" t="str">
        <f>IFERROR(LEFT(IFERROR(INDEX(Sheet5!$C$2:$C$1300,MATCH($A819,Sheet5!$A$2:$A$1300,0)),"-"),FIND(",",IFERROR(INDEX(Sheet5!$C$2:$C$1300,MATCH($A819,Sheet5!$A$2:$A$1300,0)),"-"),1)-1),IFERROR(INDEX(Sheet5!$C$2:$C$1300,MATCH($A819,Sheet5!$A$2:$A$1300,0)),"-"))</f>
        <v xml:space="preserve">Fire - SAMFS Monitoring-174 Fullarton Rd                    </v>
      </c>
      <c r="D819" s="206">
        <f>IFERROR(INDEX(Lookup!$BG$9:$BG$3000,MATCH($A819,Lookup!$A$9:$A$3000,0)),0)</f>
        <v>0</v>
      </c>
      <c r="E819" s="206">
        <f>IFERROR(INDEX(Lookup!$BF$9:$BF$3000,MATCH($A819,Lookup!$A$9:$A$3000,0)),0)</f>
        <v>0</v>
      </c>
      <c r="F819" s="206">
        <f>IFERROR(INDEX(Lookup!$BE$9:$BE$3000,MATCH($A819,Lookup!$A$9:$A$3000,0)),0)</f>
        <v>0</v>
      </c>
      <c r="G819" s="207"/>
      <c r="H819" s="207"/>
      <c r="I819" s="206">
        <f>IFERROR(INDEX(Lookup!$BJ$9:$BJ$3000,MATCH($A819,Lookup!$A$9:$A$3000,0)),0)</f>
        <v>0</v>
      </c>
      <c r="J819" s="206">
        <f>IFERROR(INDEX(Lookup!$BI$9:$BI$3000,MATCH($A819,Lookup!$A$9:$A$3000,0)),0)</f>
        <v>0</v>
      </c>
      <c r="K819" s="206">
        <f>IFERROR(INDEX(Lookup!$BH$9:$BH$3000,MATCH($A819,Lookup!$A$9:$A$3000,0)),0)</f>
        <v>0</v>
      </c>
      <c r="L819" s="206">
        <f t="shared" si="39"/>
        <v>0</v>
      </c>
      <c r="O819" s="182">
        <f t="shared" ref="O819:O882" si="40">+IF(A819&gt;0,1,0)</f>
        <v>1</v>
      </c>
    </row>
    <row r="820" spans="1:15" x14ac:dyDescent="0.2">
      <c r="A820" s="182" t="str">
        <f>'13'!A67</f>
        <v>26180-A05</v>
      </c>
      <c r="C820" s="182" t="str">
        <f>IFERROR(LEFT(IFERROR(INDEX(Sheet5!$C$2:$C$1300,MATCH($A820,Sheet5!$A$2:$A$1300,0)),"-"),FIND(",",IFERROR(INDEX(Sheet5!$C$2:$C$1300,MATCH($A820,Sheet5!$A$2:$A$1300,0)),"-"),1)-1),IFERROR(INDEX(Sheet5!$C$2:$C$1300,MATCH($A820,Sheet5!$A$2:$A$1300,0)),"-"))</f>
        <v xml:space="preserve">Fire - SAMFS Monitoring-26a Grote St                        </v>
      </c>
      <c r="D820" s="206">
        <f>IFERROR(INDEX(Lookup!$BG$9:$BG$3000,MATCH($A820,Lookup!$A$9:$A$3000,0)),0)</f>
        <v>0</v>
      </c>
      <c r="E820" s="206">
        <f>IFERROR(INDEX(Lookup!$BF$9:$BF$3000,MATCH($A820,Lookup!$A$9:$A$3000,0)),0)</f>
        <v>0</v>
      </c>
      <c r="F820" s="206">
        <f>IFERROR(INDEX(Lookup!$BE$9:$BE$3000,MATCH($A820,Lookup!$A$9:$A$3000,0)),0)</f>
        <v>0</v>
      </c>
      <c r="G820" s="207"/>
      <c r="H820" s="207"/>
      <c r="I820" s="206">
        <f>IFERROR(INDEX(Lookup!$BJ$9:$BJ$3000,MATCH($A820,Lookup!$A$9:$A$3000,0)),0)</f>
        <v>0</v>
      </c>
      <c r="J820" s="206">
        <f>IFERROR(INDEX(Lookup!$BI$9:$BI$3000,MATCH($A820,Lookup!$A$9:$A$3000,0)),0)</f>
        <v>0</v>
      </c>
      <c r="K820" s="206">
        <f>IFERROR(INDEX(Lookup!$BH$9:$BH$3000,MATCH($A820,Lookup!$A$9:$A$3000,0)),0)</f>
        <v>0</v>
      </c>
      <c r="L820" s="206">
        <f t="shared" ref="L820:L883" si="41">K820-J820</f>
        <v>0</v>
      </c>
      <c r="O820" s="182">
        <f t="shared" si="40"/>
        <v>1</v>
      </c>
    </row>
    <row r="821" spans="1:15" x14ac:dyDescent="0.2">
      <c r="A821" s="182" t="str">
        <f>'13'!A68</f>
        <v>26180-A06</v>
      </c>
      <c r="C821" s="182" t="str">
        <f>IFERROR(LEFT(IFERROR(INDEX(Sheet5!$C$2:$C$1300,MATCH($A821,Sheet5!$A$2:$A$1300,0)),"-"),FIND(",",IFERROR(INDEX(Sheet5!$C$2:$C$1300,MATCH($A821,Sheet5!$A$2:$A$1300,0)),"-"),1)-1),IFERROR(INDEX(Sheet5!$C$2:$C$1300,MATCH($A821,Sheet5!$A$2:$A$1300,0)),"-"))</f>
        <v xml:space="preserve">Fire - SAMFS Monitoring-31 Franklin St                      </v>
      </c>
      <c r="D821" s="206">
        <f>IFERROR(INDEX(Lookup!$BG$9:$BG$3000,MATCH($A821,Lookup!$A$9:$A$3000,0)),0)</f>
        <v>59.2</v>
      </c>
      <c r="E821" s="206">
        <f>IFERROR(INDEX(Lookup!$BF$9:$BF$3000,MATCH($A821,Lookup!$A$9:$A$3000,0)),0)</f>
        <v>59.52</v>
      </c>
      <c r="F821" s="206">
        <f>IFERROR(INDEX(Lookup!$BE$9:$BE$3000,MATCH($A821,Lookup!$A$9:$A$3000,0)),0)</f>
        <v>60.47</v>
      </c>
      <c r="G821" s="207"/>
      <c r="H821" s="207"/>
      <c r="I821" s="206">
        <f>IFERROR(INDEX(Lookup!$BJ$9:$BJ$3000,MATCH($A821,Lookup!$A$9:$A$3000,0)),0)</f>
        <v>679.66000000000008</v>
      </c>
      <c r="J821" s="206">
        <f>IFERROR(INDEX(Lookup!$BI$9:$BI$3000,MATCH($A821,Lookup!$A$9:$A$3000,0)),0)</f>
        <v>699.8</v>
      </c>
      <c r="K821" s="206">
        <f>IFERROR(INDEX(Lookup!$BH$9:$BH$3000,MATCH($A821,Lookup!$A$9:$A$3000,0)),0)</f>
        <v>708.35</v>
      </c>
      <c r="L821" s="206">
        <f t="shared" si="41"/>
        <v>8.5500000000000682</v>
      </c>
      <c r="O821" s="182">
        <f t="shared" si="40"/>
        <v>1</v>
      </c>
    </row>
    <row r="822" spans="1:15" x14ac:dyDescent="0.2">
      <c r="A822" s="182" t="str">
        <f>'13'!A69</f>
        <v>26180-A07</v>
      </c>
      <c r="C822" s="182" t="str">
        <f>IFERROR(LEFT(IFERROR(INDEX(Sheet5!$C$2:$C$1300,MATCH($A822,Sheet5!$A$2:$A$1300,0)),"-"),FIND(",",IFERROR(INDEX(Sheet5!$C$2:$C$1300,MATCH($A822,Sheet5!$A$2:$A$1300,0)),"-"),1)-1),IFERROR(INDEX(Sheet5!$C$2:$C$1300,MATCH($A822,Sheet5!$A$2:$A$1300,0)),"-"))</f>
        <v xml:space="preserve">Fire - SAMFS Monitoring-25 Franklin St                      </v>
      </c>
      <c r="D822" s="206">
        <f>IFERROR(INDEX(Lookup!$BG$9:$BG$3000,MATCH($A822,Lookup!$A$9:$A$3000,0)),0)</f>
        <v>83.32</v>
      </c>
      <c r="E822" s="206">
        <f>IFERROR(INDEX(Lookup!$BF$9:$BF$3000,MATCH($A822,Lookup!$A$9:$A$3000,0)),0)</f>
        <v>83.78</v>
      </c>
      <c r="F822" s="206">
        <f>IFERROR(INDEX(Lookup!$BE$9:$BE$3000,MATCH($A822,Lookup!$A$9:$A$3000,0)),0)</f>
        <v>85.08</v>
      </c>
      <c r="G822" s="207"/>
      <c r="H822" s="207"/>
      <c r="I822" s="206">
        <f>IFERROR(INDEX(Lookup!$BJ$9:$BJ$3000,MATCH($A822,Lookup!$A$9:$A$3000,0)),0)</f>
        <v>956.2800000000002</v>
      </c>
      <c r="J822" s="206">
        <f>IFERROR(INDEX(Lookup!$BI$9:$BI$3000,MATCH($A822,Lookup!$A$9:$A$3000,0)),0)</f>
        <v>984.9699999999998</v>
      </c>
      <c r="K822" s="206">
        <f>IFERROR(INDEX(Lookup!$BH$9:$BH$3000,MATCH($A822,Lookup!$A$9:$A$3000,0)),0)</f>
        <v>996.80000000000018</v>
      </c>
      <c r="L822" s="206">
        <f t="shared" si="41"/>
        <v>11.830000000000382</v>
      </c>
      <c r="O822" s="182">
        <f t="shared" si="40"/>
        <v>1</v>
      </c>
    </row>
    <row r="823" spans="1:15" x14ac:dyDescent="0.2">
      <c r="A823" s="182" t="str">
        <f>'13'!A70</f>
        <v>26180-A08</v>
      </c>
      <c r="C823" s="182" t="str">
        <f>IFERROR(LEFT(IFERROR(INDEX(Sheet5!$C$2:$C$1300,MATCH($A823,Sheet5!$A$2:$A$1300,0)),"-"),FIND(",",IFERROR(INDEX(Sheet5!$C$2:$C$1300,MATCH($A823,Sheet5!$A$2:$A$1300,0)),"-"),1)-1),IFERROR(INDEX(Sheet5!$C$2:$C$1300,MATCH($A823,Sheet5!$A$2:$A$1300,0)),"-"))</f>
        <v xml:space="preserve">Fire - SAMFS Monitoring-23 Frankin St                       </v>
      </c>
      <c r="D823" s="206">
        <f>IFERROR(INDEX(Lookup!$BG$9:$BG$3000,MATCH($A823,Lookup!$A$9:$A$3000,0)),0)</f>
        <v>0</v>
      </c>
      <c r="E823" s="206">
        <f>IFERROR(INDEX(Lookup!$BF$9:$BF$3000,MATCH($A823,Lookup!$A$9:$A$3000,0)),0)</f>
        <v>0</v>
      </c>
      <c r="F823" s="206">
        <f>IFERROR(INDEX(Lookup!$BE$9:$BE$3000,MATCH($A823,Lookup!$A$9:$A$3000,0)),0)</f>
        <v>0</v>
      </c>
      <c r="G823" s="207"/>
      <c r="H823" s="207"/>
      <c r="I823" s="206">
        <f>IFERROR(INDEX(Lookup!$BJ$9:$BJ$3000,MATCH($A823,Lookup!$A$9:$A$3000,0)),0)</f>
        <v>0</v>
      </c>
      <c r="J823" s="206">
        <f>IFERROR(INDEX(Lookup!$BI$9:$BI$3000,MATCH($A823,Lookup!$A$9:$A$3000,0)),0)</f>
        <v>0</v>
      </c>
      <c r="K823" s="206">
        <f>IFERROR(INDEX(Lookup!$BH$9:$BH$3000,MATCH($A823,Lookup!$A$9:$A$3000,0)),0)</f>
        <v>0</v>
      </c>
      <c r="L823" s="206">
        <f t="shared" si="41"/>
        <v>0</v>
      </c>
      <c r="O823" s="182">
        <f t="shared" si="40"/>
        <v>1</v>
      </c>
    </row>
    <row r="824" spans="1:15" x14ac:dyDescent="0.2">
      <c r="A824" s="182" t="str">
        <f>'13'!A71</f>
        <v>26180-A09</v>
      </c>
      <c r="C824" s="182" t="str">
        <f>IFERROR(LEFT(IFERROR(INDEX(Sheet5!$C$2:$C$1300,MATCH($A824,Sheet5!$A$2:$A$1300,0)),"-"),FIND(",",IFERROR(INDEX(Sheet5!$C$2:$C$1300,MATCH($A824,Sheet5!$A$2:$A$1300,0)),"-"),1)-1),IFERROR(INDEX(Sheet5!$C$2:$C$1300,MATCH($A824,Sheet5!$A$2:$A$1300,0)),"-"))</f>
        <v xml:space="preserve">Fire - SAMFS Monitoring-11 Franklin St                      </v>
      </c>
      <c r="D824" s="206">
        <f>IFERROR(INDEX(Lookup!$BG$9:$BG$3000,MATCH($A824,Lookup!$A$9:$A$3000,0)),0)</f>
        <v>0</v>
      </c>
      <c r="E824" s="206">
        <f>IFERROR(INDEX(Lookup!$BF$9:$BF$3000,MATCH($A824,Lookup!$A$9:$A$3000,0)),0)</f>
        <v>0</v>
      </c>
      <c r="F824" s="206">
        <f>IFERROR(INDEX(Lookup!$BE$9:$BE$3000,MATCH($A824,Lookup!$A$9:$A$3000,0)),0)</f>
        <v>0</v>
      </c>
      <c r="G824" s="207"/>
      <c r="H824" s="207"/>
      <c r="I824" s="206">
        <f>IFERROR(INDEX(Lookup!$BJ$9:$BJ$3000,MATCH($A824,Lookup!$A$9:$A$3000,0)),0)</f>
        <v>0</v>
      </c>
      <c r="J824" s="206">
        <f>IFERROR(INDEX(Lookup!$BI$9:$BI$3000,MATCH($A824,Lookup!$A$9:$A$3000,0)),0)</f>
        <v>0</v>
      </c>
      <c r="K824" s="206">
        <f>IFERROR(INDEX(Lookup!$BH$9:$BH$3000,MATCH($A824,Lookup!$A$9:$A$3000,0)),0)</f>
        <v>0</v>
      </c>
      <c r="L824" s="206">
        <f t="shared" si="41"/>
        <v>0</v>
      </c>
      <c r="O824" s="182">
        <f t="shared" si="40"/>
        <v>1</v>
      </c>
    </row>
    <row r="825" spans="1:15" x14ac:dyDescent="0.2">
      <c r="A825" s="182" t="str">
        <f>'13'!A72</f>
        <v>26180-A10</v>
      </c>
      <c r="C825" s="182" t="str">
        <f>IFERROR(LEFT(IFERROR(INDEX(Sheet5!$C$2:$C$1300,MATCH($A825,Sheet5!$A$2:$A$1300,0)),"-"),FIND(",",IFERROR(INDEX(Sheet5!$C$2:$C$1300,MATCH($A825,Sheet5!$A$2:$A$1300,0)),"-"),1)-1),IFERROR(INDEX(Sheet5!$C$2:$C$1300,MATCH($A825,Sheet5!$A$2:$A$1300,0)),"-"))</f>
        <v xml:space="preserve">Fire - SAMFS Monitoring-15 Franklin St                      </v>
      </c>
      <c r="D825" s="206">
        <f>IFERROR(INDEX(Lookup!$BG$9:$BG$3000,MATCH($A825,Lookup!$A$9:$A$3000,0)),0)</f>
        <v>59.2</v>
      </c>
      <c r="E825" s="206">
        <f>IFERROR(INDEX(Lookup!$BF$9:$BF$3000,MATCH($A825,Lookup!$A$9:$A$3000,0)),0)</f>
        <v>59.52</v>
      </c>
      <c r="F825" s="206">
        <f>IFERROR(INDEX(Lookup!$BE$9:$BE$3000,MATCH($A825,Lookup!$A$9:$A$3000,0)),0)</f>
        <v>60.47</v>
      </c>
      <c r="G825" s="207"/>
      <c r="H825" s="207"/>
      <c r="I825" s="206">
        <f>IFERROR(INDEX(Lookup!$BJ$9:$BJ$3000,MATCH($A825,Lookup!$A$9:$A$3000,0)),0)</f>
        <v>679.66000000000008</v>
      </c>
      <c r="J825" s="206">
        <f>IFERROR(INDEX(Lookup!$BI$9:$BI$3000,MATCH($A825,Lookup!$A$9:$A$3000,0)),0)</f>
        <v>699.8</v>
      </c>
      <c r="K825" s="206">
        <f>IFERROR(INDEX(Lookup!$BH$9:$BH$3000,MATCH($A825,Lookup!$A$9:$A$3000,0)),0)</f>
        <v>708.35</v>
      </c>
      <c r="L825" s="206">
        <f t="shared" si="41"/>
        <v>8.5500000000000682</v>
      </c>
      <c r="O825" s="182">
        <f t="shared" si="40"/>
        <v>1</v>
      </c>
    </row>
    <row r="826" spans="1:15" x14ac:dyDescent="0.2">
      <c r="A826" s="182" t="str">
        <f>'13'!A73</f>
        <v>26180-A14</v>
      </c>
      <c r="C826" s="182" t="str">
        <f>IFERROR(LEFT(IFERROR(INDEX(Sheet5!$C$2:$C$1300,MATCH($A826,Sheet5!$A$2:$A$1300,0)),"-"),FIND(",",IFERROR(INDEX(Sheet5!$C$2:$C$1300,MATCH($A826,Sheet5!$A$2:$A$1300,0)),"-"),1)-1),IFERROR(INDEX(Sheet5!$C$2:$C$1300,MATCH($A826,Sheet5!$A$2:$A$1300,0)),"-"))</f>
        <v xml:space="preserve">Fire - VICMFS Monitoring-120 Queen Road                     </v>
      </c>
      <c r="D826" s="206">
        <f>IFERROR(INDEX(Lookup!$BG$9:$BG$3000,MATCH($A826,Lookup!$A$9:$A$3000,0)),0)</f>
        <v>0</v>
      </c>
      <c r="E826" s="206">
        <f>IFERROR(INDEX(Lookup!$BF$9:$BF$3000,MATCH($A826,Lookup!$A$9:$A$3000,0)),0)</f>
        <v>0</v>
      </c>
      <c r="F826" s="206">
        <f>IFERROR(INDEX(Lookup!$BE$9:$BE$3000,MATCH($A826,Lookup!$A$9:$A$3000,0)),0)</f>
        <v>0</v>
      </c>
      <c r="G826" s="207"/>
      <c r="H826" s="207"/>
      <c r="I826" s="206">
        <f>IFERROR(INDEX(Lookup!$BJ$9:$BJ$3000,MATCH($A826,Lookup!$A$9:$A$3000,0)),0)</f>
        <v>0</v>
      </c>
      <c r="J826" s="206">
        <f>IFERROR(INDEX(Lookup!$BI$9:$BI$3000,MATCH($A826,Lookup!$A$9:$A$3000,0)),0)</f>
        <v>0</v>
      </c>
      <c r="K826" s="206">
        <f>IFERROR(INDEX(Lookup!$BH$9:$BH$3000,MATCH($A826,Lookup!$A$9:$A$3000,0)),0)</f>
        <v>0</v>
      </c>
      <c r="L826" s="206">
        <f t="shared" si="41"/>
        <v>0</v>
      </c>
      <c r="O826" s="182">
        <f t="shared" si="40"/>
        <v>1</v>
      </c>
    </row>
    <row r="827" spans="1:15" x14ac:dyDescent="0.2">
      <c r="A827" s="182" t="str">
        <f>'13'!A74</f>
        <v>26180-A15</v>
      </c>
      <c r="C827" s="182" t="str">
        <f>IFERROR(LEFT(IFERROR(INDEX(Sheet5!$C$2:$C$1300,MATCH($A827,Sheet5!$A$2:$A$1300,0)),"-"),FIND(",",IFERROR(INDEX(Sheet5!$C$2:$C$1300,MATCH($A827,Sheet5!$A$2:$A$1300,0)),"-"),1)-1),IFERROR(INDEX(Sheet5!$C$2:$C$1300,MATCH($A827,Sheet5!$A$2:$A$1300,0)),"-"))</f>
        <v xml:space="preserve">Fire - VICMFS Monitoring-236 Queen Road                     </v>
      </c>
      <c r="D827" s="206">
        <f>IFERROR(INDEX(Lookup!$BG$9:$BG$3000,MATCH($A827,Lookup!$A$9:$A$3000,0)),0)</f>
        <v>0</v>
      </c>
      <c r="E827" s="206">
        <f>IFERROR(INDEX(Lookup!$BF$9:$BF$3000,MATCH($A827,Lookup!$A$9:$A$3000,0)),0)</f>
        <v>0</v>
      </c>
      <c r="F827" s="206">
        <f>IFERROR(INDEX(Lookup!$BE$9:$BE$3000,MATCH($A827,Lookup!$A$9:$A$3000,0)),0)</f>
        <v>0</v>
      </c>
      <c r="G827" s="207"/>
      <c r="H827" s="207"/>
      <c r="I827" s="206">
        <f>IFERROR(INDEX(Lookup!$BJ$9:$BJ$3000,MATCH($A827,Lookup!$A$9:$A$3000,0)),0)</f>
        <v>0</v>
      </c>
      <c r="J827" s="206">
        <f>IFERROR(INDEX(Lookup!$BI$9:$BI$3000,MATCH($A827,Lookup!$A$9:$A$3000,0)),0)</f>
        <v>0</v>
      </c>
      <c r="K827" s="206">
        <f>IFERROR(INDEX(Lookup!$BH$9:$BH$3000,MATCH($A827,Lookup!$A$9:$A$3000,0)),0)</f>
        <v>0</v>
      </c>
      <c r="L827" s="206">
        <f t="shared" si="41"/>
        <v>0</v>
      </c>
      <c r="O827" s="182">
        <f t="shared" si="40"/>
        <v>1</v>
      </c>
    </row>
    <row r="828" spans="1:15" x14ac:dyDescent="0.2">
      <c r="A828" s="182" t="str">
        <f>'13'!A75</f>
        <v>26180-A16</v>
      </c>
      <c r="C828" s="182" t="str">
        <f>IFERROR(LEFT(IFERROR(INDEX(Sheet5!$C$2:$C$1300,MATCH($A828,Sheet5!$A$2:$A$1300,0)),"-"),FIND(",",IFERROR(INDEX(Sheet5!$C$2:$C$1300,MATCH($A828,Sheet5!$A$2:$A$1300,0)),"-"),1)-1),IFERROR(INDEX(Sheet5!$C$2:$C$1300,MATCH($A828,Sheet5!$A$2:$A$1300,0)),"-"))</f>
        <v xml:space="preserve">Fire - VICMFS Monitoring-534 Queen Road                     </v>
      </c>
      <c r="D828" s="206">
        <f>IFERROR(INDEX(Lookup!$BG$9:$BG$3000,MATCH($A828,Lookup!$A$9:$A$3000,0)),0)</f>
        <v>0</v>
      </c>
      <c r="E828" s="206">
        <f>IFERROR(INDEX(Lookup!$BF$9:$BF$3000,MATCH($A828,Lookup!$A$9:$A$3000,0)),0)</f>
        <v>0</v>
      </c>
      <c r="F828" s="206">
        <f>IFERROR(INDEX(Lookup!$BE$9:$BE$3000,MATCH($A828,Lookup!$A$9:$A$3000,0)),0)</f>
        <v>0</v>
      </c>
      <c r="G828" s="207"/>
      <c r="H828" s="207"/>
      <c r="I828" s="206">
        <f>IFERROR(INDEX(Lookup!$BJ$9:$BJ$3000,MATCH($A828,Lookup!$A$9:$A$3000,0)),0)</f>
        <v>0</v>
      </c>
      <c r="J828" s="206">
        <f>IFERROR(INDEX(Lookup!$BI$9:$BI$3000,MATCH($A828,Lookup!$A$9:$A$3000,0)),0)</f>
        <v>0</v>
      </c>
      <c r="K828" s="206">
        <f>IFERROR(INDEX(Lookup!$BH$9:$BH$3000,MATCH($A828,Lookup!$A$9:$A$3000,0)),0)</f>
        <v>0</v>
      </c>
      <c r="L828" s="206">
        <f t="shared" si="41"/>
        <v>0</v>
      </c>
      <c r="O828" s="182">
        <f t="shared" si="40"/>
        <v>1</v>
      </c>
    </row>
    <row r="829" spans="1:15" x14ac:dyDescent="0.2">
      <c r="A829" s="182" t="str">
        <f>'13'!A76</f>
        <v>26200-A01</v>
      </c>
      <c r="C829" s="182" t="str">
        <f>IFERROR(LEFT(IFERROR(INDEX(Sheet5!$C$2:$C$1300,MATCH($A829,Sheet5!$A$2:$A$1300,0)),"-"),FIND(",",IFERROR(INDEX(Sheet5!$C$2:$C$1300,MATCH($A829,Sheet5!$A$2:$A$1300,0)),"-"),1)-1),IFERROR(INDEX(Sheet5!$C$2:$C$1300,MATCH($A829,Sheet5!$A$2:$A$1300,0)),"-"))</f>
        <v xml:space="preserve">Fire &amp; Emer Repson Proc-6 Circuit Dr                        </v>
      </c>
      <c r="D829" s="206">
        <f>IFERROR(INDEX(Lookup!$BG$9:$BG$3000,MATCH($A829,Lookup!$A$9:$A$3000,0)),0)</f>
        <v>0</v>
      </c>
      <c r="E829" s="206">
        <f>IFERROR(INDEX(Lookup!$BF$9:$BF$3000,MATCH($A829,Lookup!$A$9:$A$3000,0)),0)</f>
        <v>0</v>
      </c>
      <c r="F829" s="206">
        <f>IFERROR(INDEX(Lookup!$BE$9:$BE$3000,MATCH($A829,Lookup!$A$9:$A$3000,0)),0)</f>
        <v>0</v>
      </c>
      <c r="G829" s="207"/>
      <c r="H829" s="207"/>
      <c r="I829" s="206">
        <f>IFERROR(INDEX(Lookup!$BJ$9:$BJ$3000,MATCH($A829,Lookup!$A$9:$A$3000,0)),0)</f>
        <v>0</v>
      </c>
      <c r="J829" s="206">
        <f>IFERROR(INDEX(Lookup!$BI$9:$BI$3000,MATCH($A829,Lookup!$A$9:$A$3000,0)),0)</f>
        <v>0</v>
      </c>
      <c r="K829" s="206">
        <f>IFERROR(INDEX(Lookup!$BH$9:$BH$3000,MATCH($A829,Lookup!$A$9:$A$3000,0)),0)</f>
        <v>0</v>
      </c>
      <c r="L829" s="206">
        <f t="shared" si="41"/>
        <v>0</v>
      </c>
      <c r="O829" s="182">
        <f t="shared" si="40"/>
        <v>1</v>
      </c>
    </row>
    <row r="830" spans="1:15" x14ac:dyDescent="0.2">
      <c r="A830" s="182" t="str">
        <f>'13'!A77</f>
        <v>26200-A02</v>
      </c>
      <c r="C830" s="182" t="str">
        <f>IFERROR(LEFT(IFERROR(INDEX(Sheet5!$C$2:$C$1300,MATCH($A830,Sheet5!$A$2:$A$1300,0)),"-"),FIND(",",IFERROR(INDEX(Sheet5!$C$2:$C$1300,MATCH($A830,Sheet5!$A$2:$A$1300,0)),"-"),1)-1),IFERROR(INDEX(Sheet5!$C$2:$C$1300,MATCH($A830,Sheet5!$A$2:$A$1300,0)),"-"))</f>
        <v xml:space="preserve">Fire &amp; Emer Repson Proc-200 East Tce                        </v>
      </c>
      <c r="D830" s="206">
        <f>IFERROR(INDEX(Lookup!$BG$9:$BG$3000,MATCH($A830,Lookup!$A$9:$A$3000,0)),0)</f>
        <v>188.84</v>
      </c>
      <c r="E830" s="206">
        <f>IFERROR(INDEX(Lookup!$BF$9:$BF$3000,MATCH($A830,Lookup!$A$9:$A$3000,0)),0)</f>
        <v>212.38</v>
      </c>
      <c r="F830" s="206">
        <f>IFERROR(INDEX(Lookup!$BE$9:$BE$3000,MATCH($A830,Lookup!$A$9:$A$3000,0)),0)</f>
        <v>192.42</v>
      </c>
      <c r="G830" s="207"/>
      <c r="H830" s="207"/>
      <c r="I830" s="206">
        <f>IFERROR(INDEX(Lookup!$BJ$9:$BJ$3000,MATCH($A830,Lookup!$A$9:$A$3000,0)),0)</f>
        <v>2217.35</v>
      </c>
      <c r="J830" s="206">
        <f>IFERROR(INDEX(Lookup!$BI$9:$BI$3000,MATCH($A830,Lookup!$A$9:$A$3000,0)),0)</f>
        <v>2480.65</v>
      </c>
      <c r="K830" s="206">
        <f>IFERROR(INDEX(Lookup!$BH$9:$BH$3000,MATCH($A830,Lookup!$A$9:$A$3000,0)),0)</f>
        <v>2448.8000000000002</v>
      </c>
      <c r="L830" s="206">
        <f t="shared" si="41"/>
        <v>-31.849999999999909</v>
      </c>
      <c r="O830" s="182">
        <f t="shared" si="40"/>
        <v>1</v>
      </c>
    </row>
    <row r="831" spans="1:15" x14ac:dyDescent="0.2">
      <c r="A831" s="182" t="str">
        <f>'13'!A78</f>
        <v>26200-A03</v>
      </c>
      <c r="C831" s="182" t="str">
        <f>IFERROR(LEFT(IFERROR(INDEX(Sheet5!$C$2:$C$1300,MATCH($A831,Sheet5!$A$2:$A$1300,0)),"-"),FIND(",",IFERROR(INDEX(Sheet5!$C$2:$C$1300,MATCH($A831,Sheet5!$A$2:$A$1300,0)),"-"),1)-1),IFERROR(INDEX(Sheet5!$C$2:$C$1300,MATCH($A831,Sheet5!$A$2:$A$1300,0)),"-"))</f>
        <v xml:space="preserve">Fire &amp; Emer Repson Proc-33 Franklin St                      </v>
      </c>
      <c r="D831" s="206">
        <f>IFERROR(INDEX(Lookup!$BG$9:$BG$3000,MATCH($A831,Lookup!$A$9:$A$3000,0)),0)</f>
        <v>222.93</v>
      </c>
      <c r="E831" s="206">
        <f>IFERROR(INDEX(Lookup!$BF$9:$BF$3000,MATCH($A831,Lookup!$A$9:$A$3000,0)),0)</f>
        <v>235.32</v>
      </c>
      <c r="F831" s="206">
        <f>IFERROR(INDEX(Lookup!$BE$9:$BE$3000,MATCH($A831,Lookup!$A$9:$A$3000,0)),0)</f>
        <v>225.43</v>
      </c>
      <c r="G831" s="207"/>
      <c r="H831" s="207"/>
      <c r="I831" s="206">
        <f>IFERROR(INDEX(Lookup!$BJ$9:$BJ$3000,MATCH($A831,Lookup!$A$9:$A$3000,0)),0)</f>
        <v>2672.6600000000003</v>
      </c>
      <c r="J831" s="206">
        <f>IFERROR(INDEX(Lookup!$BI$9:$BI$3000,MATCH($A831,Lookup!$A$9:$A$3000,0)),0)</f>
        <v>2765.75</v>
      </c>
      <c r="K831" s="206">
        <f>IFERROR(INDEX(Lookup!$BH$9:$BH$3000,MATCH($A831,Lookup!$A$9:$A$3000,0)),0)</f>
        <v>2692.5199999999995</v>
      </c>
      <c r="L831" s="206">
        <f t="shared" si="41"/>
        <v>-73.230000000000473</v>
      </c>
      <c r="O831" s="182">
        <f t="shared" si="40"/>
        <v>1</v>
      </c>
    </row>
    <row r="832" spans="1:15" x14ac:dyDescent="0.2">
      <c r="A832" s="182" t="str">
        <f>'13'!A79</f>
        <v>26200-A04</v>
      </c>
      <c r="C832" s="182" t="str">
        <f>IFERROR(LEFT(IFERROR(INDEX(Sheet5!$C$2:$C$1300,MATCH($A832,Sheet5!$A$2:$A$1300,0)),"-"),FIND(",",IFERROR(INDEX(Sheet5!$C$2:$C$1300,MATCH($A832,Sheet5!$A$2:$A$1300,0)),"-"),1)-1),IFERROR(INDEX(Sheet5!$C$2:$C$1300,MATCH($A832,Sheet5!$A$2:$A$1300,0)),"-"))</f>
        <v xml:space="preserve">Fire &amp; Emer Repson Proc-174 Fullarton Rd                    </v>
      </c>
      <c r="D832" s="206">
        <f>IFERROR(INDEX(Lookup!$BG$9:$BG$3000,MATCH($A832,Lookup!$A$9:$A$3000,0)),0)</f>
        <v>191.44</v>
      </c>
      <c r="E832" s="206">
        <f>IFERROR(INDEX(Lookup!$BF$9:$BF$3000,MATCH($A832,Lookup!$A$9:$A$3000,0)),0)</f>
        <v>217.45</v>
      </c>
      <c r="F832" s="206">
        <f>IFERROR(INDEX(Lookup!$BE$9:$BE$3000,MATCH($A832,Lookup!$A$9:$A$3000,0)),0)</f>
        <v>193.59</v>
      </c>
      <c r="G832" s="207"/>
      <c r="H832" s="207"/>
      <c r="I832" s="206">
        <f>IFERROR(INDEX(Lookup!$BJ$9:$BJ$3000,MATCH($A832,Lookup!$A$9:$A$3000,0)),0)</f>
        <v>2869.44</v>
      </c>
      <c r="J832" s="206">
        <f>IFERROR(INDEX(Lookup!$BI$9:$BI$3000,MATCH($A832,Lookup!$A$9:$A$3000,0)),0)</f>
        <v>2530.5699999999997</v>
      </c>
      <c r="K832" s="206">
        <f>IFERROR(INDEX(Lookup!$BH$9:$BH$3000,MATCH($A832,Lookup!$A$9:$A$3000,0)),0)</f>
        <v>2289.02</v>
      </c>
      <c r="L832" s="206">
        <f t="shared" si="41"/>
        <v>-241.54999999999973</v>
      </c>
      <c r="O832" s="182">
        <f t="shared" si="40"/>
        <v>1</v>
      </c>
    </row>
    <row r="833" spans="1:15" x14ac:dyDescent="0.2">
      <c r="A833" s="182" t="str">
        <f>'13'!A80</f>
        <v>26200-A05</v>
      </c>
      <c r="C833" s="182" t="str">
        <f>IFERROR(LEFT(IFERROR(INDEX(Sheet5!$C$2:$C$1300,MATCH($A833,Sheet5!$A$2:$A$1300,0)),"-"),FIND(",",IFERROR(INDEX(Sheet5!$C$2:$C$1300,MATCH($A833,Sheet5!$A$2:$A$1300,0)),"-"),1)-1),IFERROR(INDEX(Sheet5!$C$2:$C$1300,MATCH($A833,Sheet5!$A$2:$A$1300,0)),"-"))</f>
        <v xml:space="preserve">Fire &amp; Emer Repson Proc-26a Grote St                        </v>
      </c>
      <c r="D833" s="206">
        <f>IFERROR(INDEX(Lookup!$BG$9:$BG$3000,MATCH($A833,Lookup!$A$9:$A$3000,0)),0)</f>
        <v>0</v>
      </c>
      <c r="E833" s="206">
        <f>IFERROR(INDEX(Lookup!$BF$9:$BF$3000,MATCH($A833,Lookup!$A$9:$A$3000,0)),0)</f>
        <v>0</v>
      </c>
      <c r="F833" s="206">
        <f>IFERROR(INDEX(Lookup!$BE$9:$BE$3000,MATCH($A833,Lookup!$A$9:$A$3000,0)),0)</f>
        <v>0</v>
      </c>
      <c r="G833" s="207"/>
      <c r="H833" s="207"/>
      <c r="I833" s="206">
        <f>IFERROR(INDEX(Lookup!$BJ$9:$BJ$3000,MATCH($A833,Lookup!$A$9:$A$3000,0)),0)</f>
        <v>0</v>
      </c>
      <c r="J833" s="206">
        <f>IFERROR(INDEX(Lookup!$BI$9:$BI$3000,MATCH($A833,Lookup!$A$9:$A$3000,0)),0)</f>
        <v>0</v>
      </c>
      <c r="K833" s="206">
        <f>IFERROR(INDEX(Lookup!$BH$9:$BH$3000,MATCH($A833,Lookup!$A$9:$A$3000,0)),0)</f>
        <v>0</v>
      </c>
      <c r="L833" s="206">
        <f t="shared" si="41"/>
        <v>0</v>
      </c>
      <c r="O833" s="182">
        <f t="shared" si="40"/>
        <v>1</v>
      </c>
    </row>
    <row r="834" spans="1:15" x14ac:dyDescent="0.2">
      <c r="A834" s="182" t="str">
        <f>'13'!A81</f>
        <v>26200-A06</v>
      </c>
      <c r="C834" s="182" t="str">
        <f>IFERROR(LEFT(IFERROR(INDEX(Sheet5!$C$2:$C$1300,MATCH($A834,Sheet5!$A$2:$A$1300,0)),"-"),FIND(",",IFERROR(INDEX(Sheet5!$C$2:$C$1300,MATCH($A834,Sheet5!$A$2:$A$1300,0)),"-"),1)-1),IFERROR(INDEX(Sheet5!$C$2:$C$1300,MATCH($A834,Sheet5!$A$2:$A$1300,0)),"-"))</f>
        <v xml:space="preserve">Fire &amp; Emer Repson Proc-31 Franklin St                      </v>
      </c>
      <c r="D834" s="206">
        <f>IFERROR(INDEX(Lookup!$BG$9:$BG$3000,MATCH($A834,Lookup!$A$9:$A$3000,0)),0)</f>
        <v>173.63</v>
      </c>
      <c r="E834" s="206">
        <f>IFERROR(INDEX(Lookup!$BF$9:$BF$3000,MATCH($A834,Lookup!$A$9:$A$3000,0)),0)</f>
        <v>176.1</v>
      </c>
      <c r="F834" s="206">
        <f>IFERROR(INDEX(Lookup!$BE$9:$BE$3000,MATCH($A834,Lookup!$A$9:$A$3000,0)),0)</f>
        <v>176.93</v>
      </c>
      <c r="G834" s="207"/>
      <c r="H834" s="207"/>
      <c r="I834" s="206">
        <f>IFERROR(INDEX(Lookup!$BJ$9:$BJ$3000,MATCH($A834,Lookup!$A$9:$A$3000,0)),0)</f>
        <v>1992.3600000000001</v>
      </c>
      <c r="J834" s="206">
        <f>IFERROR(INDEX(Lookup!$BI$9:$BI$3000,MATCH($A834,Lookup!$A$9:$A$3000,0)),0)</f>
        <v>2042.58</v>
      </c>
      <c r="K834" s="206">
        <f>IFERROR(INDEX(Lookup!$BH$9:$BH$3000,MATCH($A834,Lookup!$A$9:$A$3000,0)),0)</f>
        <v>2000.7900000000002</v>
      </c>
      <c r="L834" s="206">
        <f t="shared" si="41"/>
        <v>-41.789999999999736</v>
      </c>
      <c r="O834" s="182">
        <f t="shared" si="40"/>
        <v>1</v>
      </c>
    </row>
    <row r="835" spans="1:15" x14ac:dyDescent="0.2">
      <c r="A835" s="182" t="str">
        <f>'13'!A82</f>
        <v>26200-A07</v>
      </c>
      <c r="C835" s="182" t="str">
        <f>IFERROR(LEFT(IFERROR(INDEX(Sheet5!$C$2:$C$1300,MATCH($A835,Sheet5!$A$2:$A$1300,0)),"-"),FIND(",",IFERROR(INDEX(Sheet5!$C$2:$C$1300,MATCH($A835,Sheet5!$A$2:$A$1300,0)),"-"),1)-1),IFERROR(INDEX(Sheet5!$C$2:$C$1300,MATCH($A835,Sheet5!$A$2:$A$1300,0)),"-"))</f>
        <v xml:space="preserve">Fire &amp; Emer Repson Proc-25 Franklin St                      </v>
      </c>
      <c r="D835" s="206">
        <f>IFERROR(INDEX(Lookup!$BG$9:$BG$3000,MATCH($A835,Lookup!$A$9:$A$3000,0)),0)</f>
        <v>189.34</v>
      </c>
      <c r="E835" s="206">
        <f>IFERROR(INDEX(Lookup!$BF$9:$BF$3000,MATCH($A835,Lookup!$A$9:$A$3000,0)),0)</f>
        <v>196.05</v>
      </c>
      <c r="F835" s="206">
        <f>IFERROR(INDEX(Lookup!$BE$9:$BE$3000,MATCH($A835,Lookup!$A$9:$A$3000,0)),0)</f>
        <v>189.34</v>
      </c>
      <c r="G835" s="207"/>
      <c r="H835" s="207"/>
      <c r="I835" s="206">
        <f>IFERROR(INDEX(Lookup!$BJ$9:$BJ$3000,MATCH($A835,Lookup!$A$9:$A$3000,0)),0)</f>
        <v>2301.2600000000002</v>
      </c>
      <c r="J835" s="206">
        <f>IFERROR(INDEX(Lookup!$BI$9:$BI$3000,MATCH($A835,Lookup!$A$9:$A$3000,0)),0)</f>
        <v>2301.64</v>
      </c>
      <c r="K835" s="206">
        <f>IFERROR(INDEX(Lookup!$BH$9:$BH$3000,MATCH($A835,Lookup!$A$9:$A$3000,0)),0)</f>
        <v>2148.77</v>
      </c>
      <c r="L835" s="206">
        <f t="shared" si="41"/>
        <v>-152.86999999999989</v>
      </c>
      <c r="O835" s="182">
        <f t="shared" si="40"/>
        <v>1</v>
      </c>
    </row>
    <row r="836" spans="1:15" x14ac:dyDescent="0.2">
      <c r="A836" s="182" t="str">
        <f>'13'!A83</f>
        <v>26200-A08</v>
      </c>
      <c r="C836" s="182" t="str">
        <f>IFERROR(LEFT(IFERROR(INDEX(Sheet5!$C$2:$C$1300,MATCH($A836,Sheet5!$A$2:$A$1300,0)),"-"),FIND(",",IFERROR(INDEX(Sheet5!$C$2:$C$1300,MATCH($A836,Sheet5!$A$2:$A$1300,0)),"-"),1)-1),IFERROR(INDEX(Sheet5!$C$2:$C$1300,MATCH($A836,Sheet5!$A$2:$A$1300,0)),"-"))</f>
        <v xml:space="preserve">Fire &amp; Emer Repson Proc-23 Frankin St                       </v>
      </c>
      <c r="D836" s="206">
        <f>IFERROR(INDEX(Lookup!$BG$9:$BG$3000,MATCH($A836,Lookup!$A$9:$A$3000,0)),0)</f>
        <v>0</v>
      </c>
      <c r="E836" s="206">
        <f>IFERROR(INDEX(Lookup!$BF$9:$BF$3000,MATCH($A836,Lookup!$A$9:$A$3000,0)),0)</f>
        <v>0</v>
      </c>
      <c r="F836" s="206">
        <f>IFERROR(INDEX(Lookup!$BE$9:$BE$3000,MATCH($A836,Lookup!$A$9:$A$3000,0)),0)</f>
        <v>0</v>
      </c>
      <c r="G836" s="207"/>
      <c r="H836" s="207"/>
      <c r="I836" s="206">
        <f>IFERROR(INDEX(Lookup!$BJ$9:$BJ$3000,MATCH($A836,Lookup!$A$9:$A$3000,0)),0)</f>
        <v>0</v>
      </c>
      <c r="J836" s="206">
        <f>IFERROR(INDEX(Lookup!$BI$9:$BI$3000,MATCH($A836,Lookup!$A$9:$A$3000,0)),0)</f>
        <v>0</v>
      </c>
      <c r="K836" s="206">
        <f>IFERROR(INDEX(Lookup!$BH$9:$BH$3000,MATCH($A836,Lookup!$A$9:$A$3000,0)),0)</f>
        <v>0</v>
      </c>
      <c r="L836" s="206">
        <f t="shared" si="41"/>
        <v>0</v>
      </c>
      <c r="O836" s="182">
        <f t="shared" si="40"/>
        <v>1</v>
      </c>
    </row>
    <row r="837" spans="1:15" x14ac:dyDescent="0.2">
      <c r="A837" s="182" t="str">
        <f>'13'!A84</f>
        <v>26200-A09</v>
      </c>
      <c r="C837" s="182" t="str">
        <f>IFERROR(LEFT(IFERROR(INDEX(Sheet5!$C$2:$C$1300,MATCH($A837,Sheet5!$A$2:$A$1300,0)),"-"),FIND(",",IFERROR(INDEX(Sheet5!$C$2:$C$1300,MATCH($A837,Sheet5!$A$2:$A$1300,0)),"-"),1)-1),IFERROR(INDEX(Sheet5!$C$2:$C$1300,MATCH($A837,Sheet5!$A$2:$A$1300,0)),"-"))</f>
        <v xml:space="preserve">Fire &amp; Emer Repson Proc-11 Franklin St                      </v>
      </c>
      <c r="D837" s="206">
        <f>IFERROR(INDEX(Lookup!$BG$9:$BG$3000,MATCH($A837,Lookup!$A$9:$A$3000,0)),0)</f>
        <v>0</v>
      </c>
      <c r="E837" s="206">
        <f>IFERROR(INDEX(Lookup!$BF$9:$BF$3000,MATCH($A837,Lookup!$A$9:$A$3000,0)),0)</f>
        <v>0</v>
      </c>
      <c r="F837" s="206">
        <f>IFERROR(INDEX(Lookup!$BE$9:$BE$3000,MATCH($A837,Lookup!$A$9:$A$3000,0)),0)</f>
        <v>0</v>
      </c>
      <c r="G837" s="207"/>
      <c r="H837" s="207"/>
      <c r="I837" s="206">
        <f>IFERROR(INDEX(Lookup!$BJ$9:$BJ$3000,MATCH($A837,Lookup!$A$9:$A$3000,0)),0)</f>
        <v>0</v>
      </c>
      <c r="J837" s="206">
        <f>IFERROR(INDEX(Lookup!$BI$9:$BI$3000,MATCH($A837,Lookup!$A$9:$A$3000,0)),0)</f>
        <v>0</v>
      </c>
      <c r="K837" s="206">
        <f>IFERROR(INDEX(Lookup!$BH$9:$BH$3000,MATCH($A837,Lookup!$A$9:$A$3000,0)),0)</f>
        <v>0</v>
      </c>
      <c r="L837" s="206">
        <f t="shared" si="41"/>
        <v>0</v>
      </c>
      <c r="O837" s="182">
        <f t="shared" si="40"/>
        <v>1</v>
      </c>
    </row>
    <row r="838" spans="1:15" x14ac:dyDescent="0.2">
      <c r="A838" s="182" t="str">
        <f>'13'!A85</f>
        <v>26200-A10</v>
      </c>
      <c r="C838" s="182" t="str">
        <f>IFERROR(LEFT(IFERROR(INDEX(Sheet5!$C$2:$C$1300,MATCH($A838,Sheet5!$A$2:$A$1300,0)),"-"),FIND(",",IFERROR(INDEX(Sheet5!$C$2:$C$1300,MATCH($A838,Sheet5!$A$2:$A$1300,0)),"-"),1)-1),IFERROR(INDEX(Sheet5!$C$2:$C$1300,MATCH($A838,Sheet5!$A$2:$A$1300,0)),"-"))</f>
        <v xml:space="preserve">Fire &amp; Emer Repson Proc-15 Franklin St                      </v>
      </c>
      <c r="D838" s="206">
        <f>IFERROR(INDEX(Lookup!$BG$9:$BG$3000,MATCH($A838,Lookup!$A$9:$A$3000,0)),0)</f>
        <v>0</v>
      </c>
      <c r="E838" s="206">
        <f>IFERROR(INDEX(Lookup!$BF$9:$BF$3000,MATCH($A838,Lookup!$A$9:$A$3000,0)),0)</f>
        <v>0</v>
      </c>
      <c r="F838" s="206">
        <f>IFERROR(INDEX(Lookup!$BE$9:$BE$3000,MATCH($A838,Lookup!$A$9:$A$3000,0)),0)</f>
        <v>0</v>
      </c>
      <c r="G838" s="207"/>
      <c r="H838" s="207"/>
      <c r="I838" s="206">
        <f>IFERROR(INDEX(Lookup!$BJ$9:$BJ$3000,MATCH($A838,Lookup!$A$9:$A$3000,0)),0)</f>
        <v>0</v>
      </c>
      <c r="J838" s="206">
        <f>IFERROR(INDEX(Lookup!$BI$9:$BI$3000,MATCH($A838,Lookup!$A$9:$A$3000,0)),0)</f>
        <v>0</v>
      </c>
      <c r="K838" s="206">
        <f>IFERROR(INDEX(Lookup!$BH$9:$BH$3000,MATCH($A838,Lookup!$A$9:$A$3000,0)),0)</f>
        <v>0</v>
      </c>
      <c r="L838" s="206">
        <f t="shared" si="41"/>
        <v>0</v>
      </c>
      <c r="O838" s="182">
        <f t="shared" si="40"/>
        <v>1</v>
      </c>
    </row>
    <row r="839" spans="1:15" x14ac:dyDescent="0.2">
      <c r="A839" s="182" t="str">
        <f>'13'!A86</f>
        <v>26200-A14</v>
      </c>
      <c r="C839" s="182" t="str">
        <f>IFERROR(LEFT(IFERROR(INDEX(Sheet5!$C$2:$C$1300,MATCH($A839,Sheet5!$A$2:$A$1300,0)),"-"),FIND(",",IFERROR(INDEX(Sheet5!$C$2:$C$1300,MATCH($A839,Sheet5!$A$2:$A$1300,0)),"-"),1)-1),IFERROR(INDEX(Sheet5!$C$2:$C$1300,MATCH($A839,Sheet5!$A$2:$A$1300,0)),"-"))</f>
        <v xml:space="preserve">Fire &amp; Emer Repson Proc-120 Queen Road                      </v>
      </c>
      <c r="D839" s="206">
        <f>IFERROR(INDEX(Lookup!$BG$9:$BG$3000,MATCH($A839,Lookup!$A$9:$A$3000,0)),0)</f>
        <v>0</v>
      </c>
      <c r="E839" s="206">
        <f>IFERROR(INDEX(Lookup!$BF$9:$BF$3000,MATCH($A839,Lookup!$A$9:$A$3000,0)),0)</f>
        <v>0</v>
      </c>
      <c r="F839" s="206">
        <f>IFERROR(INDEX(Lookup!$BE$9:$BE$3000,MATCH($A839,Lookup!$A$9:$A$3000,0)),0)</f>
        <v>0</v>
      </c>
      <c r="G839" s="207"/>
      <c r="H839" s="207"/>
      <c r="I839" s="206">
        <f>IFERROR(INDEX(Lookup!$BJ$9:$BJ$3000,MATCH($A839,Lookup!$A$9:$A$3000,0)),0)</f>
        <v>0</v>
      </c>
      <c r="J839" s="206">
        <f>IFERROR(INDEX(Lookup!$BI$9:$BI$3000,MATCH($A839,Lookup!$A$9:$A$3000,0)),0)</f>
        <v>0</v>
      </c>
      <c r="K839" s="206">
        <f>IFERROR(INDEX(Lookup!$BH$9:$BH$3000,MATCH($A839,Lookup!$A$9:$A$3000,0)),0)</f>
        <v>0</v>
      </c>
      <c r="L839" s="206">
        <f t="shared" si="41"/>
        <v>0</v>
      </c>
      <c r="O839" s="182">
        <f t="shared" si="40"/>
        <v>1</v>
      </c>
    </row>
    <row r="840" spans="1:15" x14ac:dyDescent="0.2">
      <c r="A840" s="182" t="str">
        <f>'13'!A87</f>
        <v>26200-A15</v>
      </c>
      <c r="C840" s="182" t="str">
        <f>IFERROR(LEFT(IFERROR(INDEX(Sheet5!$C$2:$C$1300,MATCH($A840,Sheet5!$A$2:$A$1300,0)),"-"),FIND(",",IFERROR(INDEX(Sheet5!$C$2:$C$1300,MATCH($A840,Sheet5!$A$2:$A$1300,0)),"-"),1)-1),IFERROR(INDEX(Sheet5!$C$2:$C$1300,MATCH($A840,Sheet5!$A$2:$A$1300,0)),"-"))</f>
        <v xml:space="preserve">Fire &amp; Emer Repson Proc-236 Queen Road                      </v>
      </c>
      <c r="D840" s="206">
        <f>IFERROR(INDEX(Lookup!$BG$9:$BG$3000,MATCH($A840,Lookup!$A$9:$A$3000,0)),0)</f>
        <v>0</v>
      </c>
      <c r="E840" s="206">
        <f>IFERROR(INDEX(Lookup!$BF$9:$BF$3000,MATCH($A840,Lookup!$A$9:$A$3000,0)),0)</f>
        <v>0</v>
      </c>
      <c r="F840" s="206">
        <f>IFERROR(INDEX(Lookup!$BE$9:$BE$3000,MATCH($A840,Lookup!$A$9:$A$3000,0)),0)</f>
        <v>0</v>
      </c>
      <c r="G840" s="207"/>
      <c r="H840" s="207"/>
      <c r="I840" s="206">
        <f>IFERROR(INDEX(Lookup!$BJ$9:$BJ$3000,MATCH($A840,Lookup!$A$9:$A$3000,0)),0)</f>
        <v>0</v>
      </c>
      <c r="J840" s="206">
        <f>IFERROR(INDEX(Lookup!$BI$9:$BI$3000,MATCH($A840,Lookup!$A$9:$A$3000,0)),0)</f>
        <v>0</v>
      </c>
      <c r="K840" s="206">
        <f>IFERROR(INDEX(Lookup!$BH$9:$BH$3000,MATCH($A840,Lookup!$A$9:$A$3000,0)),0)</f>
        <v>0</v>
      </c>
      <c r="L840" s="206">
        <f t="shared" si="41"/>
        <v>0</v>
      </c>
      <c r="O840" s="182">
        <f t="shared" si="40"/>
        <v>1</v>
      </c>
    </row>
    <row r="841" spans="1:15" x14ac:dyDescent="0.2">
      <c r="A841" s="182" t="str">
        <f>'13'!A88</f>
        <v>26200-A16</v>
      </c>
      <c r="C841" s="182" t="str">
        <f>IFERROR(LEFT(IFERROR(INDEX(Sheet5!$C$2:$C$1300,MATCH($A841,Sheet5!$A$2:$A$1300,0)),"-"),FIND(",",IFERROR(INDEX(Sheet5!$C$2:$C$1300,MATCH($A841,Sheet5!$A$2:$A$1300,0)),"-"),1)-1),IFERROR(INDEX(Sheet5!$C$2:$C$1300,MATCH($A841,Sheet5!$A$2:$A$1300,0)),"-"))</f>
        <v xml:space="preserve">Fire &amp; Emer Repson Proc-534 Queen Road                      </v>
      </c>
      <c r="D841" s="206">
        <f>IFERROR(INDEX(Lookup!$BG$9:$BG$3000,MATCH($A841,Lookup!$A$9:$A$3000,0)),0)</f>
        <v>0</v>
      </c>
      <c r="E841" s="206">
        <f>IFERROR(INDEX(Lookup!$BF$9:$BF$3000,MATCH($A841,Lookup!$A$9:$A$3000,0)),0)</f>
        <v>0</v>
      </c>
      <c r="F841" s="206">
        <f>IFERROR(INDEX(Lookup!$BE$9:$BE$3000,MATCH($A841,Lookup!$A$9:$A$3000,0)),0)</f>
        <v>0</v>
      </c>
      <c r="G841" s="207"/>
      <c r="H841" s="207"/>
      <c r="I841" s="206">
        <f>IFERROR(INDEX(Lookup!$BJ$9:$BJ$3000,MATCH($A841,Lookup!$A$9:$A$3000,0)),0)</f>
        <v>0</v>
      </c>
      <c r="J841" s="206">
        <f>IFERROR(INDEX(Lookup!$BI$9:$BI$3000,MATCH($A841,Lookup!$A$9:$A$3000,0)),0)</f>
        <v>0</v>
      </c>
      <c r="K841" s="206">
        <f>IFERROR(INDEX(Lookup!$BH$9:$BH$3000,MATCH($A841,Lookup!$A$9:$A$3000,0)),0)</f>
        <v>0</v>
      </c>
      <c r="L841" s="206">
        <f t="shared" si="41"/>
        <v>0</v>
      </c>
      <c r="O841" s="182">
        <f t="shared" si="40"/>
        <v>1</v>
      </c>
    </row>
    <row r="842" spans="1:15" x14ac:dyDescent="0.2">
      <c r="A842" s="182" t="str">
        <f>'13'!A89</f>
        <v>26220-A01</v>
      </c>
      <c r="C842" s="182" t="str">
        <f>IFERROR(LEFT(IFERROR(INDEX(Sheet5!$C$2:$C$1300,MATCH($A842,Sheet5!$A$2:$A$1300,0)),"-"),FIND(",",IFERROR(INDEX(Sheet5!$C$2:$C$1300,MATCH($A842,Sheet5!$A$2:$A$1300,0)),"-"),1)-1),IFERROR(INDEX(Sheet5!$C$2:$C$1300,MATCH($A842,Sheet5!$A$2:$A$1300,0)),"-"))</f>
        <v xml:space="preserve">Fire Systems Contract-6 Circuit Dr                          </v>
      </c>
      <c r="D842" s="206">
        <f>IFERROR(INDEX(Lookup!$BG$9:$BG$3000,MATCH($A842,Lookup!$A$9:$A$3000,0)),0)</f>
        <v>0</v>
      </c>
      <c r="E842" s="206">
        <f>IFERROR(INDEX(Lookup!$BF$9:$BF$3000,MATCH($A842,Lookup!$A$9:$A$3000,0)),0)</f>
        <v>279.81</v>
      </c>
      <c r="F842" s="206">
        <f>IFERROR(INDEX(Lookup!$BE$9:$BE$3000,MATCH($A842,Lookup!$A$9:$A$3000,0)),0)</f>
        <v>483.29</v>
      </c>
      <c r="G842" s="207"/>
      <c r="H842" s="207"/>
      <c r="I842" s="206">
        <f>IFERROR(INDEX(Lookup!$BJ$9:$BJ$3000,MATCH($A842,Lookup!$A$9:$A$3000,0)),0)</f>
        <v>0</v>
      </c>
      <c r="J842" s="206">
        <f>IFERROR(INDEX(Lookup!$BI$9:$BI$3000,MATCH($A842,Lookup!$A$9:$A$3000,0)),0)</f>
        <v>3014.7099999999996</v>
      </c>
      <c r="K842" s="206">
        <f>IFERROR(INDEX(Lookup!$BH$9:$BH$3000,MATCH($A842,Lookup!$A$9:$A$3000,0)),0)</f>
        <v>3681.87</v>
      </c>
      <c r="L842" s="206">
        <f t="shared" si="41"/>
        <v>667.16000000000031</v>
      </c>
      <c r="O842" s="182">
        <f t="shared" si="40"/>
        <v>1</v>
      </c>
    </row>
    <row r="843" spans="1:15" x14ac:dyDescent="0.2">
      <c r="A843" s="182" t="str">
        <f>'13'!A90</f>
        <v>26220-A02</v>
      </c>
      <c r="C843" s="182" t="str">
        <f>IFERROR(LEFT(IFERROR(INDEX(Sheet5!$C$2:$C$1300,MATCH($A843,Sheet5!$A$2:$A$1300,0)),"-"),FIND(",",IFERROR(INDEX(Sheet5!$C$2:$C$1300,MATCH($A843,Sheet5!$A$2:$A$1300,0)),"-"),1)-1),IFERROR(INDEX(Sheet5!$C$2:$C$1300,MATCH($A843,Sheet5!$A$2:$A$1300,0)),"-"))</f>
        <v xml:space="preserve">Fire Systems Contract-200 East Tce                          </v>
      </c>
      <c r="D843" s="206">
        <f>IFERROR(INDEX(Lookup!$BG$9:$BG$3000,MATCH($A843,Lookup!$A$9:$A$3000,0)),0)</f>
        <v>102.3</v>
      </c>
      <c r="E843" s="206">
        <f>IFERROR(INDEX(Lookup!$BF$9:$BF$3000,MATCH($A843,Lookup!$A$9:$A$3000,0)),0)</f>
        <v>103.86</v>
      </c>
      <c r="F843" s="206">
        <f>IFERROR(INDEX(Lookup!$BE$9:$BE$3000,MATCH($A843,Lookup!$A$9:$A$3000,0)),0)</f>
        <v>160</v>
      </c>
      <c r="G843" s="207"/>
      <c r="H843" s="207"/>
      <c r="I843" s="206">
        <f>IFERROR(INDEX(Lookup!$BJ$9:$BJ$3000,MATCH($A843,Lookup!$A$9:$A$3000,0)),0)</f>
        <v>1399.2</v>
      </c>
      <c r="J843" s="206">
        <f>IFERROR(INDEX(Lookup!$BI$9:$BI$3000,MATCH($A843,Lookup!$A$9:$A$3000,0)),0)</f>
        <v>1210.07</v>
      </c>
      <c r="K843" s="206">
        <f>IFERROR(INDEX(Lookup!$BH$9:$BH$3000,MATCH($A843,Lookup!$A$9:$A$3000,0)),0)</f>
        <v>1138.02</v>
      </c>
      <c r="L843" s="206">
        <f t="shared" si="41"/>
        <v>-72.049999999999955</v>
      </c>
      <c r="O843" s="182">
        <f t="shared" si="40"/>
        <v>1</v>
      </c>
    </row>
    <row r="844" spans="1:15" x14ac:dyDescent="0.2">
      <c r="A844" s="182" t="str">
        <f>'13'!A91</f>
        <v>26220-A03</v>
      </c>
      <c r="C844" s="182" t="str">
        <f>IFERROR(LEFT(IFERROR(INDEX(Sheet5!$C$2:$C$1300,MATCH($A844,Sheet5!$A$2:$A$1300,0)),"-"),FIND(",",IFERROR(INDEX(Sheet5!$C$2:$C$1300,MATCH($A844,Sheet5!$A$2:$A$1300,0)),"-"),1)-1),IFERROR(INDEX(Sheet5!$C$2:$C$1300,MATCH($A844,Sheet5!$A$2:$A$1300,0)),"-"))</f>
        <v xml:space="preserve">Fire Systems Contract-33 Franklin St                        </v>
      </c>
      <c r="D844" s="206">
        <f>IFERROR(INDEX(Lookup!$BG$9:$BG$3000,MATCH($A844,Lookup!$A$9:$A$3000,0)),0)</f>
        <v>960.51</v>
      </c>
      <c r="E844" s="206">
        <f>IFERROR(INDEX(Lookup!$BF$9:$BF$3000,MATCH($A844,Lookup!$A$9:$A$3000,0)),0)</f>
        <v>983.44</v>
      </c>
      <c r="F844" s="206">
        <f>IFERROR(INDEX(Lookup!$BE$9:$BE$3000,MATCH($A844,Lookup!$A$9:$A$3000,0)),0)</f>
        <v>1350</v>
      </c>
      <c r="G844" s="207"/>
      <c r="H844" s="207"/>
      <c r="I844" s="206">
        <f>IFERROR(INDEX(Lookup!$BJ$9:$BJ$3000,MATCH($A844,Lookup!$A$9:$A$3000,0)),0)</f>
        <v>13137.33</v>
      </c>
      <c r="J844" s="206">
        <f>IFERROR(INDEX(Lookup!$BI$9:$BI$3000,MATCH($A844,Lookup!$A$9:$A$3000,0)),0)</f>
        <v>11499.59</v>
      </c>
      <c r="K844" s="206">
        <f>IFERROR(INDEX(Lookup!$BH$9:$BH$3000,MATCH($A844,Lookup!$A$9:$A$3000,0)),0)</f>
        <v>10676.19</v>
      </c>
      <c r="L844" s="206">
        <f t="shared" si="41"/>
        <v>-823.39999999999964</v>
      </c>
      <c r="O844" s="182">
        <f t="shared" si="40"/>
        <v>1</v>
      </c>
    </row>
    <row r="845" spans="1:15" x14ac:dyDescent="0.2">
      <c r="A845" s="182" t="str">
        <f>'13'!A92</f>
        <v>26220-A04</v>
      </c>
      <c r="C845" s="182" t="str">
        <f>IFERROR(LEFT(IFERROR(INDEX(Sheet5!$C$2:$C$1300,MATCH($A845,Sheet5!$A$2:$A$1300,0)),"-"),FIND(",",IFERROR(INDEX(Sheet5!$C$2:$C$1300,MATCH($A845,Sheet5!$A$2:$A$1300,0)),"-"),1)-1),IFERROR(INDEX(Sheet5!$C$2:$C$1300,MATCH($A845,Sheet5!$A$2:$A$1300,0)),"-"))</f>
        <v xml:space="preserve">Fire Systems Contract-174 Fullarton Rd                      </v>
      </c>
      <c r="D845" s="206">
        <f>IFERROR(INDEX(Lookup!$BG$9:$BG$3000,MATCH($A845,Lookup!$A$9:$A$3000,0)),0)</f>
        <v>97</v>
      </c>
      <c r="E845" s="206">
        <f>IFERROR(INDEX(Lookup!$BF$9:$BF$3000,MATCH($A845,Lookup!$A$9:$A$3000,0)),0)</f>
        <v>100.55</v>
      </c>
      <c r="F845" s="206">
        <f>IFERROR(INDEX(Lookup!$BE$9:$BE$3000,MATCH($A845,Lookup!$A$9:$A$3000,0)),0)</f>
        <v>200</v>
      </c>
      <c r="G845" s="207"/>
      <c r="H845" s="207"/>
      <c r="I845" s="206">
        <f>IFERROR(INDEX(Lookup!$BJ$9:$BJ$3000,MATCH($A845,Lookup!$A$9:$A$3000,0)),0)</f>
        <v>1329.72</v>
      </c>
      <c r="J845" s="206">
        <f>IFERROR(INDEX(Lookup!$BI$9:$BI$3000,MATCH($A845,Lookup!$A$9:$A$3000,0)),0)</f>
        <v>1180.32</v>
      </c>
      <c r="K845" s="206">
        <f>IFERROR(INDEX(Lookup!$BH$9:$BH$3000,MATCH($A845,Lookup!$A$9:$A$3000,0)),0)</f>
        <v>1158.6400000000001</v>
      </c>
      <c r="L845" s="206">
        <f t="shared" si="41"/>
        <v>-21.679999999999836</v>
      </c>
      <c r="O845" s="182">
        <f t="shared" si="40"/>
        <v>1</v>
      </c>
    </row>
    <row r="846" spans="1:15" x14ac:dyDescent="0.2">
      <c r="A846" s="182" t="str">
        <f>'13'!A93</f>
        <v>26220-A05</v>
      </c>
      <c r="C846" s="182" t="str">
        <f>IFERROR(LEFT(IFERROR(INDEX(Sheet5!$C$2:$C$1300,MATCH($A846,Sheet5!$A$2:$A$1300,0)),"-"),FIND(",",IFERROR(INDEX(Sheet5!$C$2:$C$1300,MATCH($A846,Sheet5!$A$2:$A$1300,0)),"-"),1)-1),IFERROR(INDEX(Sheet5!$C$2:$C$1300,MATCH($A846,Sheet5!$A$2:$A$1300,0)),"-"))</f>
        <v xml:space="preserve">Fire Systems Contract-26a Grote St                          </v>
      </c>
      <c r="D846" s="206">
        <f>IFERROR(INDEX(Lookup!$BG$9:$BG$3000,MATCH($A846,Lookup!$A$9:$A$3000,0)),0)</f>
        <v>63.14</v>
      </c>
      <c r="E846" s="206">
        <f>IFERROR(INDEX(Lookup!$BF$9:$BF$3000,MATCH($A846,Lookup!$A$9:$A$3000,0)),0)</f>
        <v>86.56</v>
      </c>
      <c r="F846" s="206">
        <f>IFERROR(INDEX(Lookup!$BE$9:$BE$3000,MATCH($A846,Lookup!$A$9:$A$3000,0)),0)</f>
        <v>115</v>
      </c>
      <c r="G846" s="207"/>
      <c r="H846" s="207"/>
      <c r="I846" s="206">
        <f>IFERROR(INDEX(Lookup!$BJ$9:$BJ$3000,MATCH($A846,Lookup!$A$9:$A$3000,0)),0)</f>
        <v>863.61</v>
      </c>
      <c r="J846" s="206">
        <f>IFERROR(INDEX(Lookup!$BI$9:$BI$3000,MATCH($A846,Lookup!$A$9:$A$3000,0)),0)</f>
        <v>994.1099999999999</v>
      </c>
      <c r="K846" s="206">
        <f>IFERROR(INDEX(Lookup!$BH$9:$BH$3000,MATCH($A846,Lookup!$A$9:$A$3000,0)),0)</f>
        <v>734.17</v>
      </c>
      <c r="L846" s="206">
        <f t="shared" si="41"/>
        <v>-259.93999999999994</v>
      </c>
      <c r="O846" s="182">
        <f t="shared" si="40"/>
        <v>1</v>
      </c>
    </row>
    <row r="847" spans="1:15" x14ac:dyDescent="0.2">
      <c r="A847" s="182" t="str">
        <f>'13'!A94</f>
        <v>26220-A06</v>
      </c>
      <c r="C847" s="182" t="str">
        <f>IFERROR(LEFT(IFERROR(INDEX(Sheet5!$C$2:$C$1300,MATCH($A847,Sheet5!$A$2:$A$1300,0)),"-"),FIND(",",IFERROR(INDEX(Sheet5!$C$2:$C$1300,MATCH($A847,Sheet5!$A$2:$A$1300,0)),"-"),1)-1),IFERROR(INDEX(Sheet5!$C$2:$C$1300,MATCH($A847,Sheet5!$A$2:$A$1300,0)),"-"))</f>
        <v xml:space="preserve">Fire Systems Contract-31 Franklin St                        </v>
      </c>
      <c r="D847" s="206">
        <f>IFERROR(INDEX(Lookup!$BG$9:$BG$3000,MATCH($A847,Lookup!$A$9:$A$3000,0)),0)</f>
        <v>473.71</v>
      </c>
      <c r="E847" s="206">
        <f>IFERROR(INDEX(Lookup!$BF$9:$BF$3000,MATCH($A847,Lookup!$A$9:$A$3000,0)),0)</f>
        <v>499.6</v>
      </c>
      <c r="F847" s="206">
        <f>IFERROR(INDEX(Lookup!$BE$9:$BE$3000,MATCH($A847,Lookup!$A$9:$A$3000,0)),0)</f>
        <v>650</v>
      </c>
      <c r="G847" s="207"/>
      <c r="H847" s="207"/>
      <c r="I847" s="206">
        <f>IFERROR(INDEX(Lookup!$BJ$9:$BJ$3000,MATCH($A847,Lookup!$A$9:$A$3000,0)),0)</f>
        <v>5679.21</v>
      </c>
      <c r="J847" s="206">
        <f>IFERROR(INDEX(Lookup!$BI$9:$BI$3000,MATCH($A847,Lookup!$A$9:$A$3000,0)),0)</f>
        <v>5866.93</v>
      </c>
      <c r="K847" s="206">
        <f>IFERROR(INDEX(Lookup!$BH$9:$BH$3000,MATCH($A847,Lookup!$A$9:$A$3000,0)),0)</f>
        <v>5892.4</v>
      </c>
      <c r="L847" s="206">
        <f t="shared" si="41"/>
        <v>25.469999999999345</v>
      </c>
      <c r="O847" s="182">
        <f t="shared" si="40"/>
        <v>1</v>
      </c>
    </row>
    <row r="848" spans="1:15" x14ac:dyDescent="0.2">
      <c r="A848" s="182" t="str">
        <f>'13'!A95</f>
        <v>26220-A07</v>
      </c>
      <c r="C848" s="182" t="str">
        <f>IFERROR(LEFT(IFERROR(INDEX(Sheet5!$C$2:$C$1300,MATCH($A848,Sheet5!$A$2:$A$1300,0)),"-"),FIND(",",IFERROR(INDEX(Sheet5!$C$2:$C$1300,MATCH($A848,Sheet5!$A$2:$A$1300,0)),"-"),1)-1),IFERROR(INDEX(Sheet5!$C$2:$C$1300,MATCH($A848,Sheet5!$A$2:$A$1300,0)),"-"))</f>
        <v xml:space="preserve">Fire Systems Contract-25 Franklin St                        </v>
      </c>
      <c r="D848" s="206">
        <f>IFERROR(INDEX(Lookup!$BG$9:$BG$3000,MATCH($A848,Lookup!$A$9:$A$3000,0)),0)</f>
        <v>938.08</v>
      </c>
      <c r="E848" s="206">
        <f>IFERROR(INDEX(Lookup!$BF$9:$BF$3000,MATCH($A848,Lookup!$A$9:$A$3000,0)),0)</f>
        <v>902.69</v>
      </c>
      <c r="F848" s="206">
        <f>IFERROR(INDEX(Lookup!$BE$9:$BE$3000,MATCH($A848,Lookup!$A$9:$A$3000,0)),0)</f>
        <v>658.36</v>
      </c>
      <c r="G848" s="207"/>
      <c r="H848" s="207"/>
      <c r="I848" s="206">
        <f>IFERROR(INDEX(Lookup!$BJ$9:$BJ$3000,MATCH($A848,Lookup!$A$9:$A$3000,0)),0)</f>
        <v>11119.98</v>
      </c>
      <c r="J848" s="206">
        <f>IFERROR(INDEX(Lookup!$BI$9:$BI$3000,MATCH($A848,Lookup!$A$9:$A$3000,0)),0)</f>
        <v>10688.16</v>
      </c>
      <c r="K848" s="206">
        <f>IFERROR(INDEX(Lookup!$BH$9:$BH$3000,MATCH($A848,Lookup!$A$9:$A$3000,0)),0)</f>
        <v>9198.4000000000015</v>
      </c>
      <c r="L848" s="206">
        <f t="shared" si="41"/>
        <v>-1489.7599999999984</v>
      </c>
      <c r="O848" s="182">
        <f t="shared" si="40"/>
        <v>1</v>
      </c>
    </row>
    <row r="849" spans="1:15" x14ac:dyDescent="0.2">
      <c r="A849" s="182" t="str">
        <f>'13'!A96</f>
        <v>26220-A08</v>
      </c>
      <c r="C849" s="182" t="str">
        <f>IFERROR(LEFT(IFERROR(INDEX(Sheet5!$C$2:$C$1300,MATCH($A849,Sheet5!$A$2:$A$1300,0)),"-"),FIND(",",IFERROR(INDEX(Sheet5!$C$2:$C$1300,MATCH($A849,Sheet5!$A$2:$A$1300,0)),"-"),1)-1),IFERROR(INDEX(Sheet5!$C$2:$C$1300,MATCH($A849,Sheet5!$A$2:$A$1300,0)),"-"))</f>
        <v xml:space="preserve">Fire Systems Contract-23 Frankin St                         </v>
      </c>
      <c r="D849" s="206">
        <f>IFERROR(INDEX(Lookup!$BG$9:$BG$3000,MATCH($A849,Lookup!$A$9:$A$3000,0)),0)</f>
        <v>0</v>
      </c>
      <c r="E849" s="206">
        <f>IFERROR(INDEX(Lookup!$BF$9:$BF$3000,MATCH($A849,Lookup!$A$9:$A$3000,0)),0)</f>
        <v>0</v>
      </c>
      <c r="F849" s="206">
        <f>IFERROR(INDEX(Lookup!$BE$9:$BE$3000,MATCH($A849,Lookup!$A$9:$A$3000,0)),0)</f>
        <v>0</v>
      </c>
      <c r="G849" s="207"/>
      <c r="H849" s="207"/>
      <c r="I849" s="206">
        <f>IFERROR(INDEX(Lookup!$BJ$9:$BJ$3000,MATCH($A849,Lookup!$A$9:$A$3000,0)),0)</f>
        <v>0</v>
      </c>
      <c r="J849" s="206">
        <f>IFERROR(INDEX(Lookup!$BI$9:$BI$3000,MATCH($A849,Lookup!$A$9:$A$3000,0)),0)</f>
        <v>0</v>
      </c>
      <c r="K849" s="206">
        <f>IFERROR(INDEX(Lookup!$BH$9:$BH$3000,MATCH($A849,Lookup!$A$9:$A$3000,0)),0)</f>
        <v>0</v>
      </c>
      <c r="L849" s="206">
        <f t="shared" si="41"/>
        <v>0</v>
      </c>
      <c r="O849" s="182">
        <f t="shared" si="40"/>
        <v>1</v>
      </c>
    </row>
    <row r="850" spans="1:15" x14ac:dyDescent="0.2">
      <c r="A850" s="182" t="str">
        <f>'13'!A97</f>
        <v>26220-A09</v>
      </c>
      <c r="C850" s="182" t="str">
        <f>IFERROR(LEFT(IFERROR(INDEX(Sheet5!$C$2:$C$1300,MATCH($A850,Sheet5!$A$2:$A$1300,0)),"-"),FIND(",",IFERROR(INDEX(Sheet5!$C$2:$C$1300,MATCH($A850,Sheet5!$A$2:$A$1300,0)),"-"),1)-1),IFERROR(INDEX(Sheet5!$C$2:$C$1300,MATCH($A850,Sheet5!$A$2:$A$1300,0)),"-"))</f>
        <v xml:space="preserve">Fire Systems Contract-11 Franklin St                        </v>
      </c>
      <c r="D850" s="206">
        <f>IFERROR(INDEX(Lookup!$BG$9:$BG$3000,MATCH($A850,Lookup!$A$9:$A$3000,0)),0)</f>
        <v>0</v>
      </c>
      <c r="E850" s="206">
        <f>IFERROR(INDEX(Lookup!$BF$9:$BF$3000,MATCH($A850,Lookup!$A$9:$A$3000,0)),0)</f>
        <v>0</v>
      </c>
      <c r="F850" s="206">
        <f>IFERROR(INDEX(Lookup!$BE$9:$BE$3000,MATCH($A850,Lookup!$A$9:$A$3000,0)),0)</f>
        <v>233.26</v>
      </c>
      <c r="G850" s="207"/>
      <c r="H850" s="207"/>
      <c r="I850" s="206">
        <f>IFERROR(INDEX(Lookup!$BJ$9:$BJ$3000,MATCH($A850,Lookup!$A$9:$A$3000,0)),0)</f>
        <v>0</v>
      </c>
      <c r="J850" s="206">
        <f>IFERROR(INDEX(Lookup!$BI$9:$BI$3000,MATCH($A850,Lookup!$A$9:$A$3000,0)),0)</f>
        <v>0</v>
      </c>
      <c r="K850" s="206">
        <f>IFERROR(INDEX(Lookup!$BH$9:$BH$3000,MATCH($A850,Lookup!$A$9:$A$3000,0)),0)</f>
        <v>233.26</v>
      </c>
      <c r="L850" s="206">
        <f t="shared" si="41"/>
        <v>233.26</v>
      </c>
      <c r="O850" s="182">
        <f t="shared" si="40"/>
        <v>1</v>
      </c>
    </row>
    <row r="851" spans="1:15" x14ac:dyDescent="0.2">
      <c r="A851" s="182" t="str">
        <f>'13'!A98</f>
        <v>26220-A10</v>
      </c>
      <c r="C851" s="182" t="str">
        <f>IFERROR(LEFT(IFERROR(INDEX(Sheet5!$C$2:$C$1300,MATCH($A851,Sheet5!$A$2:$A$1300,0)),"-"),FIND(",",IFERROR(INDEX(Sheet5!$C$2:$C$1300,MATCH($A851,Sheet5!$A$2:$A$1300,0)),"-"),1)-1),IFERROR(INDEX(Sheet5!$C$2:$C$1300,MATCH($A851,Sheet5!$A$2:$A$1300,0)),"-"))</f>
        <v xml:space="preserve">Fire Systems Contract-15 Franklin St                        </v>
      </c>
      <c r="D851" s="206">
        <f>IFERROR(INDEX(Lookup!$BG$9:$BG$3000,MATCH($A851,Lookup!$A$9:$A$3000,0)),0)</f>
        <v>0</v>
      </c>
      <c r="E851" s="206">
        <f>IFERROR(INDEX(Lookup!$BF$9:$BF$3000,MATCH($A851,Lookup!$A$9:$A$3000,0)),0)</f>
        <v>0</v>
      </c>
      <c r="F851" s="206">
        <f>IFERROR(INDEX(Lookup!$BE$9:$BE$3000,MATCH($A851,Lookup!$A$9:$A$3000,0)),0)</f>
        <v>866.72</v>
      </c>
      <c r="G851" s="207"/>
      <c r="H851" s="207"/>
      <c r="I851" s="206">
        <f>IFERROR(INDEX(Lookup!$BJ$9:$BJ$3000,MATCH($A851,Lookup!$A$9:$A$3000,0)),0)</f>
        <v>176.73</v>
      </c>
      <c r="J851" s="206">
        <f>IFERROR(INDEX(Lookup!$BI$9:$BI$3000,MATCH($A851,Lookup!$A$9:$A$3000,0)),0)</f>
        <v>0</v>
      </c>
      <c r="K851" s="206">
        <f>IFERROR(INDEX(Lookup!$BH$9:$BH$3000,MATCH($A851,Lookup!$A$9:$A$3000,0)),0)</f>
        <v>866.72</v>
      </c>
      <c r="L851" s="206">
        <f t="shared" si="41"/>
        <v>866.72</v>
      </c>
      <c r="O851" s="182">
        <f t="shared" si="40"/>
        <v>1</v>
      </c>
    </row>
    <row r="852" spans="1:15" x14ac:dyDescent="0.2">
      <c r="A852" s="182" t="str">
        <f>'13'!A99</f>
        <v>26220-A14</v>
      </c>
      <c r="C852" s="182" t="str">
        <f>IFERROR(LEFT(IFERROR(INDEX(Sheet5!$C$2:$C$1300,MATCH($A852,Sheet5!$A$2:$A$1300,0)),"-"),FIND(",",IFERROR(INDEX(Sheet5!$C$2:$C$1300,MATCH($A852,Sheet5!$A$2:$A$1300,0)),"-"),1)-1),IFERROR(INDEX(Sheet5!$C$2:$C$1300,MATCH($A852,Sheet5!$A$2:$A$1300,0)),"-"))</f>
        <v xml:space="preserve">Fire Systems Contract-120 Queen Road                        </v>
      </c>
      <c r="D852" s="206">
        <f>IFERROR(INDEX(Lookup!$BG$9:$BG$3000,MATCH($A852,Lookup!$A$9:$A$3000,0)),0)</f>
        <v>0</v>
      </c>
      <c r="E852" s="206">
        <f>IFERROR(INDEX(Lookup!$BF$9:$BF$3000,MATCH($A852,Lookup!$A$9:$A$3000,0)),0)</f>
        <v>0</v>
      </c>
      <c r="F852" s="206">
        <f>IFERROR(INDEX(Lookup!$BE$9:$BE$3000,MATCH($A852,Lookup!$A$9:$A$3000,0)),0)</f>
        <v>0</v>
      </c>
      <c r="G852" s="207"/>
      <c r="H852" s="207"/>
      <c r="I852" s="206">
        <f>IFERROR(INDEX(Lookup!$BJ$9:$BJ$3000,MATCH($A852,Lookup!$A$9:$A$3000,0)),0)</f>
        <v>0</v>
      </c>
      <c r="J852" s="206">
        <f>IFERROR(INDEX(Lookup!$BI$9:$BI$3000,MATCH($A852,Lookup!$A$9:$A$3000,0)),0)</f>
        <v>0</v>
      </c>
      <c r="K852" s="206">
        <f>IFERROR(INDEX(Lookup!$BH$9:$BH$3000,MATCH($A852,Lookup!$A$9:$A$3000,0)),0)</f>
        <v>0</v>
      </c>
      <c r="L852" s="206">
        <f t="shared" si="41"/>
        <v>0</v>
      </c>
      <c r="O852" s="182">
        <f t="shared" si="40"/>
        <v>1</v>
      </c>
    </row>
    <row r="853" spans="1:15" x14ac:dyDescent="0.2">
      <c r="A853" s="182" t="str">
        <f>'13'!A100</f>
        <v>26220-A15</v>
      </c>
      <c r="C853" s="182" t="str">
        <f>IFERROR(LEFT(IFERROR(INDEX(Sheet5!$C$2:$C$1300,MATCH($A853,Sheet5!$A$2:$A$1300,0)),"-"),FIND(",",IFERROR(INDEX(Sheet5!$C$2:$C$1300,MATCH($A853,Sheet5!$A$2:$A$1300,0)),"-"),1)-1),IFERROR(INDEX(Sheet5!$C$2:$C$1300,MATCH($A853,Sheet5!$A$2:$A$1300,0)),"-"))</f>
        <v xml:space="preserve">Fire Systems Contract-236 Queen Road                        </v>
      </c>
      <c r="D853" s="206">
        <f>IFERROR(INDEX(Lookup!$BG$9:$BG$3000,MATCH($A853,Lookup!$A$9:$A$3000,0)),0)</f>
        <v>0</v>
      </c>
      <c r="E853" s="206">
        <f>IFERROR(INDEX(Lookup!$BF$9:$BF$3000,MATCH($A853,Lookup!$A$9:$A$3000,0)),0)</f>
        <v>0</v>
      </c>
      <c r="F853" s="206">
        <f>IFERROR(INDEX(Lookup!$BE$9:$BE$3000,MATCH($A853,Lookup!$A$9:$A$3000,0)),0)</f>
        <v>0</v>
      </c>
      <c r="G853" s="207"/>
      <c r="H853" s="207"/>
      <c r="I853" s="206">
        <f>IFERROR(INDEX(Lookup!$BJ$9:$BJ$3000,MATCH($A853,Lookup!$A$9:$A$3000,0)),0)</f>
        <v>0</v>
      </c>
      <c r="J853" s="206">
        <f>IFERROR(INDEX(Lookup!$BI$9:$BI$3000,MATCH($A853,Lookup!$A$9:$A$3000,0)),0)</f>
        <v>0</v>
      </c>
      <c r="K853" s="206">
        <f>IFERROR(INDEX(Lookup!$BH$9:$BH$3000,MATCH($A853,Lookup!$A$9:$A$3000,0)),0)</f>
        <v>0</v>
      </c>
      <c r="L853" s="206">
        <f t="shared" si="41"/>
        <v>0</v>
      </c>
      <c r="O853" s="182">
        <f t="shared" si="40"/>
        <v>1</v>
      </c>
    </row>
    <row r="854" spans="1:15" x14ac:dyDescent="0.2">
      <c r="A854" s="182" t="str">
        <f>'13'!A101</f>
        <v>26220-A16</v>
      </c>
      <c r="C854" s="182" t="str">
        <f>IFERROR(LEFT(IFERROR(INDEX(Sheet5!$C$2:$C$1300,MATCH($A854,Sheet5!$A$2:$A$1300,0)),"-"),FIND(",",IFERROR(INDEX(Sheet5!$C$2:$C$1300,MATCH($A854,Sheet5!$A$2:$A$1300,0)),"-"),1)-1),IFERROR(INDEX(Sheet5!$C$2:$C$1300,MATCH($A854,Sheet5!$A$2:$A$1300,0)),"-"))</f>
        <v xml:space="preserve">Fire Systems Contract-534 Queen Road                        </v>
      </c>
      <c r="D854" s="206">
        <f>IFERROR(INDEX(Lookup!$BG$9:$BG$3000,MATCH($A854,Lookup!$A$9:$A$3000,0)),0)</f>
        <v>0</v>
      </c>
      <c r="E854" s="206">
        <f>IFERROR(INDEX(Lookup!$BF$9:$BF$3000,MATCH($A854,Lookup!$A$9:$A$3000,0)),0)</f>
        <v>0</v>
      </c>
      <c r="F854" s="206">
        <f>IFERROR(INDEX(Lookup!$BE$9:$BE$3000,MATCH($A854,Lookup!$A$9:$A$3000,0)),0)</f>
        <v>0</v>
      </c>
      <c r="G854" s="207"/>
      <c r="H854" s="207"/>
      <c r="I854" s="206">
        <f>IFERROR(INDEX(Lookup!$BJ$9:$BJ$3000,MATCH($A854,Lookup!$A$9:$A$3000,0)),0)</f>
        <v>0</v>
      </c>
      <c r="J854" s="206">
        <f>IFERROR(INDEX(Lookup!$BI$9:$BI$3000,MATCH($A854,Lookup!$A$9:$A$3000,0)),0)</f>
        <v>0</v>
      </c>
      <c r="K854" s="206">
        <f>IFERROR(INDEX(Lookup!$BH$9:$BH$3000,MATCH($A854,Lookup!$A$9:$A$3000,0)),0)</f>
        <v>0</v>
      </c>
      <c r="L854" s="206">
        <f t="shared" si="41"/>
        <v>0</v>
      </c>
      <c r="O854" s="182">
        <f t="shared" si="40"/>
        <v>1</v>
      </c>
    </row>
    <row r="855" spans="1:15" x14ac:dyDescent="0.2">
      <c r="A855" s="182" t="str">
        <f>'13'!A102</f>
        <v>26240-A01</v>
      </c>
      <c r="C855" s="182" t="str">
        <f>IFERROR(LEFT(IFERROR(INDEX(Sheet5!$C$2:$C$1300,MATCH($A855,Sheet5!$A$2:$A$1300,0)),"-"),FIND(",",IFERROR(INDEX(Sheet5!$C$2:$C$1300,MATCH($A855,Sheet5!$A$2:$A$1300,0)),"-"),1)-1),IFERROR(INDEX(Sheet5!$C$2:$C$1300,MATCH($A855,Sheet5!$A$2:$A$1300,0)),"-"))</f>
        <v xml:space="preserve">Fire Systems R &amp; M-6 Circuit Dr                             </v>
      </c>
      <c r="D855" s="206">
        <f>IFERROR(INDEX(Lookup!$BG$9:$BG$3000,MATCH($A855,Lookup!$A$9:$A$3000,0)),0)</f>
        <v>0</v>
      </c>
      <c r="E855" s="206">
        <f>IFERROR(INDEX(Lookup!$BF$9:$BF$3000,MATCH($A855,Lookup!$A$9:$A$3000,0)),0)</f>
        <v>192.27</v>
      </c>
      <c r="F855" s="206">
        <f>IFERROR(INDEX(Lookup!$BE$9:$BE$3000,MATCH($A855,Lookup!$A$9:$A$3000,0)),0)</f>
        <v>0</v>
      </c>
      <c r="G855" s="207"/>
      <c r="H855" s="207"/>
      <c r="I855" s="206">
        <f>IFERROR(INDEX(Lookup!$BJ$9:$BJ$3000,MATCH($A855,Lookup!$A$9:$A$3000,0)),0)</f>
        <v>5499.96</v>
      </c>
      <c r="J855" s="206">
        <f>IFERROR(INDEX(Lookup!$BI$9:$BI$3000,MATCH($A855,Lookup!$A$9:$A$3000,0)),0)</f>
        <v>2114.9700000000003</v>
      </c>
      <c r="K855" s="206">
        <f>IFERROR(INDEX(Lookup!$BH$9:$BH$3000,MATCH($A855,Lookup!$A$9:$A$3000,0)),0)</f>
        <v>1969</v>
      </c>
      <c r="L855" s="206">
        <f t="shared" si="41"/>
        <v>-145.97000000000025</v>
      </c>
      <c r="O855" s="182">
        <f t="shared" si="40"/>
        <v>1</v>
      </c>
    </row>
    <row r="856" spans="1:15" x14ac:dyDescent="0.2">
      <c r="A856" s="182" t="str">
        <f>'13'!A103</f>
        <v>26240-A02</v>
      </c>
      <c r="C856" s="182" t="str">
        <f>IFERROR(LEFT(IFERROR(INDEX(Sheet5!$C$2:$C$1300,MATCH($A856,Sheet5!$A$2:$A$1300,0)),"-"),FIND(",",IFERROR(INDEX(Sheet5!$C$2:$C$1300,MATCH($A856,Sheet5!$A$2:$A$1300,0)),"-"),1)-1),IFERROR(INDEX(Sheet5!$C$2:$C$1300,MATCH($A856,Sheet5!$A$2:$A$1300,0)),"-"))</f>
        <v xml:space="preserve">Fire Systems R &amp; M-200 East Tce                             </v>
      </c>
      <c r="D856" s="206">
        <f>IFERROR(INDEX(Lookup!$BG$9:$BG$3000,MATCH($A856,Lookup!$A$9:$A$3000,0)),0)</f>
        <v>0</v>
      </c>
      <c r="E856" s="206">
        <f>IFERROR(INDEX(Lookup!$BF$9:$BF$3000,MATCH($A856,Lookup!$A$9:$A$3000,0)),0)</f>
        <v>61.34</v>
      </c>
      <c r="F856" s="206">
        <f>IFERROR(INDEX(Lookup!$BE$9:$BE$3000,MATCH($A856,Lookup!$A$9:$A$3000,0)),0)</f>
        <v>0</v>
      </c>
      <c r="G856" s="207"/>
      <c r="H856" s="207"/>
      <c r="I856" s="206">
        <f>IFERROR(INDEX(Lookup!$BJ$9:$BJ$3000,MATCH($A856,Lookup!$A$9:$A$3000,0)),0)</f>
        <v>3112.5</v>
      </c>
      <c r="J856" s="206">
        <f>IFERROR(INDEX(Lookup!$BI$9:$BI$3000,MATCH($A856,Lookup!$A$9:$A$3000,0)),0)</f>
        <v>674.74000000000024</v>
      </c>
      <c r="K856" s="206">
        <f>IFERROR(INDEX(Lookup!$BH$9:$BH$3000,MATCH($A856,Lookup!$A$9:$A$3000,0)),0)</f>
        <v>714.62</v>
      </c>
      <c r="L856" s="206">
        <f t="shared" si="41"/>
        <v>39.879999999999768</v>
      </c>
      <c r="O856" s="182">
        <f t="shared" si="40"/>
        <v>1</v>
      </c>
    </row>
    <row r="857" spans="1:15" x14ac:dyDescent="0.2">
      <c r="A857" s="182" t="str">
        <f>'13'!A104</f>
        <v>26240-A03</v>
      </c>
      <c r="C857" s="182" t="str">
        <f>IFERROR(LEFT(IFERROR(INDEX(Sheet5!$C$2:$C$1300,MATCH($A857,Sheet5!$A$2:$A$1300,0)),"-"),FIND(",",IFERROR(INDEX(Sheet5!$C$2:$C$1300,MATCH($A857,Sheet5!$A$2:$A$1300,0)),"-"),1)-1),IFERROR(INDEX(Sheet5!$C$2:$C$1300,MATCH($A857,Sheet5!$A$2:$A$1300,0)),"-"))</f>
        <v xml:space="preserve">Fire Systems R &amp; M-33 Franklin St                           </v>
      </c>
      <c r="D857" s="206">
        <f>IFERROR(INDEX(Lookup!$BG$9:$BG$3000,MATCH($A857,Lookup!$A$9:$A$3000,0)),0)</f>
        <v>0</v>
      </c>
      <c r="E857" s="206">
        <f>IFERROR(INDEX(Lookup!$BF$9:$BF$3000,MATCH($A857,Lookup!$A$9:$A$3000,0)),0)</f>
        <v>544.28</v>
      </c>
      <c r="F857" s="206">
        <f>IFERROR(INDEX(Lookup!$BE$9:$BE$3000,MATCH($A857,Lookup!$A$9:$A$3000,0)),0)</f>
        <v>0</v>
      </c>
      <c r="G857" s="207"/>
      <c r="H857" s="207"/>
      <c r="I857" s="206">
        <f>IFERROR(INDEX(Lookup!$BJ$9:$BJ$3000,MATCH($A857,Lookup!$A$9:$A$3000,0)),0)</f>
        <v>6452</v>
      </c>
      <c r="J857" s="206">
        <f>IFERROR(INDEX(Lookup!$BI$9:$BI$3000,MATCH($A857,Lookup!$A$9:$A$3000,0)),0)</f>
        <v>9139.2799999999988</v>
      </c>
      <c r="K857" s="206">
        <f>IFERROR(INDEX(Lookup!$BH$9:$BH$3000,MATCH($A857,Lookup!$A$9:$A$3000,0)),0)</f>
        <v>6346.6</v>
      </c>
      <c r="L857" s="206">
        <f t="shared" si="41"/>
        <v>-2792.6799999999985</v>
      </c>
      <c r="O857" s="182">
        <f t="shared" si="40"/>
        <v>1</v>
      </c>
    </row>
    <row r="858" spans="1:15" x14ac:dyDescent="0.2">
      <c r="A858" s="182" t="str">
        <f>'13'!A105</f>
        <v>26240-A04</v>
      </c>
      <c r="C858" s="182" t="str">
        <f>IFERROR(LEFT(IFERROR(INDEX(Sheet5!$C$2:$C$1300,MATCH($A858,Sheet5!$A$2:$A$1300,0)),"-"),FIND(",",IFERROR(INDEX(Sheet5!$C$2:$C$1300,MATCH($A858,Sheet5!$A$2:$A$1300,0)),"-"),1)-1),IFERROR(INDEX(Sheet5!$C$2:$C$1300,MATCH($A858,Sheet5!$A$2:$A$1300,0)),"-"))</f>
        <v xml:space="preserve">Fire Systems R &amp; M-174 Fullarton Rd                         </v>
      </c>
      <c r="D858" s="206">
        <f>IFERROR(INDEX(Lookup!$BG$9:$BG$3000,MATCH($A858,Lookup!$A$9:$A$3000,0)),0)</f>
        <v>0</v>
      </c>
      <c r="E858" s="206">
        <f>IFERROR(INDEX(Lookup!$BF$9:$BF$3000,MATCH($A858,Lookup!$A$9:$A$3000,0)),0)</f>
        <v>69.58</v>
      </c>
      <c r="F858" s="206">
        <f>IFERROR(INDEX(Lookup!$BE$9:$BE$3000,MATCH($A858,Lookup!$A$9:$A$3000,0)),0)</f>
        <v>0</v>
      </c>
      <c r="G858" s="207"/>
      <c r="H858" s="207"/>
      <c r="I858" s="206">
        <f>IFERROR(INDEX(Lookup!$BJ$9:$BJ$3000,MATCH($A858,Lookup!$A$9:$A$3000,0)),0)</f>
        <v>2595</v>
      </c>
      <c r="J858" s="206">
        <f>IFERROR(INDEX(Lookup!$BI$9:$BI$3000,MATCH($A858,Lookup!$A$9:$A$3000,0)),0)</f>
        <v>765.38000000000011</v>
      </c>
      <c r="K858" s="206">
        <f>IFERROR(INDEX(Lookup!$BH$9:$BH$3000,MATCH($A858,Lookup!$A$9:$A$3000,0)),0)</f>
        <v>319</v>
      </c>
      <c r="L858" s="206">
        <f t="shared" si="41"/>
        <v>-446.38000000000011</v>
      </c>
      <c r="O858" s="182">
        <f t="shared" si="40"/>
        <v>1</v>
      </c>
    </row>
    <row r="859" spans="1:15" x14ac:dyDescent="0.2">
      <c r="A859" s="182" t="str">
        <f>'13'!A106</f>
        <v>26240-A05</v>
      </c>
      <c r="C859" s="182" t="str">
        <f>IFERROR(LEFT(IFERROR(INDEX(Sheet5!$C$2:$C$1300,MATCH($A859,Sheet5!$A$2:$A$1300,0)),"-"),FIND(",",IFERROR(INDEX(Sheet5!$C$2:$C$1300,MATCH($A859,Sheet5!$A$2:$A$1300,0)),"-"),1)-1),IFERROR(INDEX(Sheet5!$C$2:$C$1300,MATCH($A859,Sheet5!$A$2:$A$1300,0)),"-"))</f>
        <v xml:space="preserve">Fire Systems R &amp; M-26a Grote St                             </v>
      </c>
      <c r="D859" s="206">
        <f>IFERROR(INDEX(Lookup!$BG$9:$BG$3000,MATCH($A859,Lookup!$A$9:$A$3000,0)),0)</f>
        <v>0</v>
      </c>
      <c r="E859" s="206">
        <f>IFERROR(INDEX(Lookup!$BF$9:$BF$3000,MATCH($A859,Lookup!$A$9:$A$3000,0)),0)</f>
        <v>83.33</v>
      </c>
      <c r="F859" s="206">
        <f>IFERROR(INDEX(Lookup!$BE$9:$BE$3000,MATCH($A859,Lookup!$A$9:$A$3000,0)),0)</f>
        <v>0</v>
      </c>
      <c r="G859" s="207"/>
      <c r="H859" s="207"/>
      <c r="I859" s="206">
        <f>IFERROR(INDEX(Lookup!$BJ$9:$BJ$3000,MATCH($A859,Lookup!$A$9:$A$3000,0)),0)</f>
        <v>522.5</v>
      </c>
      <c r="J859" s="206">
        <f>IFERROR(INDEX(Lookup!$BI$9:$BI$3000,MATCH($A859,Lookup!$A$9:$A$3000,0)),0)</f>
        <v>916.63000000000011</v>
      </c>
      <c r="K859" s="206">
        <f>IFERROR(INDEX(Lookup!$BH$9:$BH$3000,MATCH($A859,Lookup!$A$9:$A$3000,0)),0)</f>
        <v>350</v>
      </c>
      <c r="L859" s="206">
        <f t="shared" si="41"/>
        <v>-566.63000000000011</v>
      </c>
      <c r="O859" s="182">
        <f t="shared" si="40"/>
        <v>1</v>
      </c>
    </row>
    <row r="860" spans="1:15" x14ac:dyDescent="0.2">
      <c r="A860" s="182" t="str">
        <f>'13'!A107</f>
        <v>26240-A06</v>
      </c>
      <c r="C860" s="182" t="str">
        <f>IFERROR(LEFT(IFERROR(INDEX(Sheet5!$C$2:$C$1300,MATCH($A860,Sheet5!$A$2:$A$1300,0)),"-"),FIND(",",IFERROR(INDEX(Sheet5!$C$2:$C$1300,MATCH($A860,Sheet5!$A$2:$A$1300,0)),"-"),1)-1),IFERROR(INDEX(Sheet5!$C$2:$C$1300,MATCH($A860,Sheet5!$A$2:$A$1300,0)),"-"))</f>
        <v xml:space="preserve">Fire Systems R &amp; M-31 Franklin St                           </v>
      </c>
      <c r="D860" s="206">
        <f>IFERROR(INDEX(Lookup!$BG$9:$BG$3000,MATCH($A860,Lookup!$A$9:$A$3000,0)),0)</f>
        <v>0</v>
      </c>
      <c r="E860" s="206">
        <f>IFERROR(INDEX(Lookup!$BF$9:$BF$3000,MATCH($A860,Lookup!$A$9:$A$3000,0)),0)</f>
        <v>236.46</v>
      </c>
      <c r="F860" s="206">
        <f>IFERROR(INDEX(Lookup!$BE$9:$BE$3000,MATCH($A860,Lookup!$A$9:$A$3000,0)),0)</f>
        <v>0</v>
      </c>
      <c r="G860" s="207"/>
      <c r="H860" s="207"/>
      <c r="I860" s="206">
        <f>IFERROR(INDEX(Lookup!$BJ$9:$BJ$3000,MATCH($A860,Lookup!$A$9:$A$3000,0)),0)</f>
        <v>4737.5</v>
      </c>
      <c r="J860" s="206">
        <f>IFERROR(INDEX(Lookup!$BI$9:$BI$3000,MATCH($A860,Lookup!$A$9:$A$3000,0)),0)</f>
        <v>3752.5600000000004</v>
      </c>
      <c r="K860" s="206">
        <f>IFERROR(INDEX(Lookup!$BH$9:$BH$3000,MATCH($A860,Lookup!$A$9:$A$3000,0)),0)</f>
        <v>1861.5</v>
      </c>
      <c r="L860" s="206">
        <f t="shared" si="41"/>
        <v>-1891.0600000000004</v>
      </c>
      <c r="O860" s="182">
        <f t="shared" si="40"/>
        <v>1</v>
      </c>
    </row>
    <row r="861" spans="1:15" x14ac:dyDescent="0.2">
      <c r="A861" s="182" t="str">
        <f>'13'!A108</f>
        <v>26240-A07</v>
      </c>
      <c r="C861" s="182" t="str">
        <f>IFERROR(LEFT(IFERROR(INDEX(Sheet5!$C$2:$C$1300,MATCH($A861,Sheet5!$A$2:$A$1300,0)),"-"),FIND(",",IFERROR(INDEX(Sheet5!$C$2:$C$1300,MATCH($A861,Sheet5!$A$2:$A$1300,0)),"-"),1)-1),IFERROR(INDEX(Sheet5!$C$2:$C$1300,MATCH($A861,Sheet5!$A$2:$A$1300,0)),"-"))</f>
        <v xml:space="preserve">Fire Systems R &amp; M-25 Franklin St                           </v>
      </c>
      <c r="D861" s="206">
        <f>IFERROR(INDEX(Lookup!$BG$9:$BG$3000,MATCH($A861,Lookup!$A$9:$A$3000,0)),0)</f>
        <v>0</v>
      </c>
      <c r="E861" s="206">
        <f>IFERROR(INDEX(Lookup!$BF$9:$BF$3000,MATCH($A861,Lookup!$A$9:$A$3000,0)),0)</f>
        <v>903.86</v>
      </c>
      <c r="F861" s="206">
        <f>IFERROR(INDEX(Lookup!$BE$9:$BE$3000,MATCH($A861,Lookup!$A$9:$A$3000,0)),0)</f>
        <v>5471.5</v>
      </c>
      <c r="G861" s="207"/>
      <c r="H861" s="207"/>
      <c r="I861" s="206">
        <f>IFERROR(INDEX(Lookup!$BJ$9:$BJ$3000,MATCH($A861,Lookup!$A$9:$A$3000,0)),0)</f>
        <v>8010.2</v>
      </c>
      <c r="J861" s="206">
        <f>IFERROR(INDEX(Lookup!$BI$9:$BI$3000,MATCH($A861,Lookup!$A$9:$A$3000,0)),0)</f>
        <v>34046.560000000005</v>
      </c>
      <c r="K861" s="206">
        <f>IFERROR(INDEX(Lookup!$BH$9:$BH$3000,MATCH($A861,Lookup!$A$9:$A$3000,0)),0)</f>
        <v>37685.919999999998</v>
      </c>
      <c r="L861" s="206">
        <f t="shared" si="41"/>
        <v>3639.3599999999933</v>
      </c>
      <c r="O861" s="182">
        <f t="shared" si="40"/>
        <v>1</v>
      </c>
    </row>
    <row r="862" spans="1:15" x14ac:dyDescent="0.2">
      <c r="A862" s="182" t="str">
        <f>'13'!A109</f>
        <v>26240-A08</v>
      </c>
      <c r="C862" s="182" t="str">
        <f>IFERROR(LEFT(IFERROR(INDEX(Sheet5!$C$2:$C$1300,MATCH($A862,Sheet5!$A$2:$A$1300,0)),"-"),FIND(",",IFERROR(INDEX(Sheet5!$C$2:$C$1300,MATCH($A862,Sheet5!$A$2:$A$1300,0)),"-"),1)-1),IFERROR(INDEX(Sheet5!$C$2:$C$1300,MATCH($A862,Sheet5!$A$2:$A$1300,0)),"-"))</f>
        <v xml:space="preserve">Fire Systems R &amp; M-23 Frankin St                            </v>
      </c>
      <c r="D862" s="206">
        <f>IFERROR(INDEX(Lookup!$BG$9:$BG$3000,MATCH($A862,Lookup!$A$9:$A$3000,0)),0)</f>
        <v>0</v>
      </c>
      <c r="E862" s="206">
        <f>IFERROR(INDEX(Lookup!$BF$9:$BF$3000,MATCH($A862,Lookup!$A$9:$A$3000,0)),0)</f>
        <v>0</v>
      </c>
      <c r="F862" s="206">
        <f>IFERROR(INDEX(Lookup!$BE$9:$BE$3000,MATCH($A862,Lookup!$A$9:$A$3000,0)),0)</f>
        <v>0</v>
      </c>
      <c r="G862" s="207"/>
      <c r="H862" s="207"/>
      <c r="I862" s="206">
        <f>IFERROR(INDEX(Lookup!$BJ$9:$BJ$3000,MATCH($A862,Lookup!$A$9:$A$3000,0)),0)</f>
        <v>0</v>
      </c>
      <c r="J862" s="206">
        <f>IFERROR(INDEX(Lookup!$BI$9:$BI$3000,MATCH($A862,Lookup!$A$9:$A$3000,0)),0)</f>
        <v>0</v>
      </c>
      <c r="K862" s="206">
        <f>IFERROR(INDEX(Lookup!$BH$9:$BH$3000,MATCH($A862,Lookup!$A$9:$A$3000,0)),0)</f>
        <v>0</v>
      </c>
      <c r="L862" s="206">
        <f t="shared" si="41"/>
        <v>0</v>
      </c>
      <c r="O862" s="182">
        <f t="shared" si="40"/>
        <v>1</v>
      </c>
    </row>
    <row r="863" spans="1:15" x14ac:dyDescent="0.2">
      <c r="A863" s="182" t="str">
        <f>'13'!A110</f>
        <v>26240-A09</v>
      </c>
      <c r="C863" s="182" t="str">
        <f>IFERROR(LEFT(IFERROR(INDEX(Sheet5!$C$2:$C$1300,MATCH($A863,Sheet5!$A$2:$A$1300,0)),"-"),FIND(",",IFERROR(INDEX(Sheet5!$C$2:$C$1300,MATCH($A863,Sheet5!$A$2:$A$1300,0)),"-"),1)-1),IFERROR(INDEX(Sheet5!$C$2:$C$1300,MATCH($A863,Sheet5!$A$2:$A$1300,0)),"-"))</f>
        <v xml:space="preserve">Fire Systems R &amp; M-11 Franklin St                           </v>
      </c>
      <c r="D863" s="206">
        <f>IFERROR(INDEX(Lookup!$BG$9:$BG$3000,MATCH($A863,Lookup!$A$9:$A$3000,0)),0)</f>
        <v>0</v>
      </c>
      <c r="E863" s="206">
        <f>IFERROR(INDEX(Lookup!$BF$9:$BF$3000,MATCH($A863,Lookup!$A$9:$A$3000,0)),0)</f>
        <v>0</v>
      </c>
      <c r="F863" s="206">
        <f>IFERROR(INDEX(Lookup!$BE$9:$BE$3000,MATCH($A863,Lookup!$A$9:$A$3000,0)),0)</f>
        <v>0</v>
      </c>
      <c r="G863" s="207"/>
      <c r="H863" s="207"/>
      <c r="I863" s="206">
        <f>IFERROR(INDEX(Lookup!$BJ$9:$BJ$3000,MATCH($A863,Lookup!$A$9:$A$3000,0)),0)</f>
        <v>379</v>
      </c>
      <c r="J863" s="206">
        <f>IFERROR(INDEX(Lookup!$BI$9:$BI$3000,MATCH($A863,Lookup!$A$9:$A$3000,0)),0)</f>
        <v>0</v>
      </c>
      <c r="K863" s="206">
        <f>IFERROR(INDEX(Lookup!$BH$9:$BH$3000,MATCH($A863,Lookup!$A$9:$A$3000,0)),0)</f>
        <v>0</v>
      </c>
      <c r="L863" s="206">
        <f t="shared" si="41"/>
        <v>0</v>
      </c>
      <c r="O863" s="182">
        <f t="shared" si="40"/>
        <v>1</v>
      </c>
    </row>
    <row r="864" spans="1:15" x14ac:dyDescent="0.2">
      <c r="A864" s="182" t="str">
        <f>'13'!A111</f>
        <v>26240-A10</v>
      </c>
      <c r="C864" s="182" t="str">
        <f>IFERROR(LEFT(IFERROR(INDEX(Sheet5!$C$2:$C$1300,MATCH($A864,Sheet5!$A$2:$A$1300,0)),"-"),FIND(",",IFERROR(INDEX(Sheet5!$C$2:$C$1300,MATCH($A864,Sheet5!$A$2:$A$1300,0)),"-"),1)-1),IFERROR(INDEX(Sheet5!$C$2:$C$1300,MATCH($A864,Sheet5!$A$2:$A$1300,0)),"-"))</f>
        <v xml:space="preserve">Fire Systems R &amp; M-15 Franklin St                           </v>
      </c>
      <c r="D864" s="206">
        <f>IFERROR(INDEX(Lookup!$BG$9:$BG$3000,MATCH($A864,Lookup!$A$9:$A$3000,0)),0)</f>
        <v>674.49</v>
      </c>
      <c r="E864" s="206">
        <f>IFERROR(INDEX(Lookup!$BF$9:$BF$3000,MATCH($A864,Lookup!$A$9:$A$3000,0)),0)</f>
        <v>1878.7</v>
      </c>
      <c r="F864" s="206">
        <f>IFERROR(INDEX(Lookup!$BE$9:$BE$3000,MATCH($A864,Lookup!$A$9:$A$3000,0)),0)</f>
        <v>0</v>
      </c>
      <c r="G864" s="207"/>
      <c r="H864" s="207"/>
      <c r="I864" s="206">
        <f>IFERROR(INDEX(Lookup!$BJ$9:$BJ$3000,MATCH($A864,Lookup!$A$9:$A$3000,0)),0)</f>
        <v>30436.890000000003</v>
      </c>
      <c r="J864" s="206">
        <f>IFERROR(INDEX(Lookup!$BI$9:$BI$3000,MATCH($A864,Lookup!$A$9:$A$3000,0)),0)</f>
        <v>20665.700000000004</v>
      </c>
      <c r="K864" s="206">
        <f>IFERROR(INDEX(Lookup!$BH$9:$BH$3000,MATCH($A864,Lookup!$A$9:$A$3000,0)),0)</f>
        <v>13422.57</v>
      </c>
      <c r="L864" s="206">
        <f t="shared" si="41"/>
        <v>-7243.1300000000047</v>
      </c>
      <c r="O864" s="182">
        <f t="shared" si="40"/>
        <v>1</v>
      </c>
    </row>
    <row r="865" spans="1:15" x14ac:dyDescent="0.2">
      <c r="A865" s="182" t="str">
        <f>'13'!A112</f>
        <v>26240-A14</v>
      </c>
      <c r="C865" s="182" t="str">
        <f>IFERROR(LEFT(IFERROR(INDEX(Sheet5!$C$2:$C$1300,MATCH($A865,Sheet5!$A$2:$A$1300,0)),"-"),FIND(",",IFERROR(INDEX(Sheet5!$C$2:$C$1300,MATCH($A865,Sheet5!$A$2:$A$1300,0)),"-"),1)-1),IFERROR(INDEX(Sheet5!$C$2:$C$1300,MATCH($A865,Sheet5!$A$2:$A$1300,0)),"-"))</f>
        <v xml:space="preserve">Fire Systems R &amp; M-120 Queen Road                           </v>
      </c>
      <c r="D865" s="206">
        <f>IFERROR(INDEX(Lookup!$BG$9:$BG$3000,MATCH($A865,Lookup!$A$9:$A$3000,0)),0)</f>
        <v>0</v>
      </c>
      <c r="E865" s="206">
        <f>IFERROR(INDEX(Lookup!$BF$9:$BF$3000,MATCH($A865,Lookup!$A$9:$A$3000,0)),0)</f>
        <v>0</v>
      </c>
      <c r="F865" s="206">
        <f>IFERROR(INDEX(Lookup!$BE$9:$BE$3000,MATCH($A865,Lookup!$A$9:$A$3000,0)),0)</f>
        <v>0</v>
      </c>
      <c r="G865" s="207"/>
      <c r="H865" s="207"/>
      <c r="I865" s="206">
        <f>IFERROR(INDEX(Lookup!$BJ$9:$BJ$3000,MATCH($A865,Lookup!$A$9:$A$3000,0)),0)</f>
        <v>0</v>
      </c>
      <c r="J865" s="206">
        <f>IFERROR(INDEX(Lookup!$BI$9:$BI$3000,MATCH($A865,Lookup!$A$9:$A$3000,0)),0)</f>
        <v>0</v>
      </c>
      <c r="K865" s="206">
        <f>IFERROR(INDEX(Lookup!$BH$9:$BH$3000,MATCH($A865,Lookup!$A$9:$A$3000,0)),0)</f>
        <v>0</v>
      </c>
      <c r="L865" s="206">
        <f t="shared" si="41"/>
        <v>0</v>
      </c>
      <c r="O865" s="182">
        <f t="shared" si="40"/>
        <v>1</v>
      </c>
    </row>
    <row r="866" spans="1:15" x14ac:dyDescent="0.2">
      <c r="A866" s="182" t="str">
        <f>'13'!A113</f>
        <v>26240-A15</v>
      </c>
      <c r="C866" s="182" t="str">
        <f>IFERROR(LEFT(IFERROR(INDEX(Sheet5!$C$2:$C$1300,MATCH($A866,Sheet5!$A$2:$A$1300,0)),"-"),FIND(",",IFERROR(INDEX(Sheet5!$C$2:$C$1300,MATCH($A866,Sheet5!$A$2:$A$1300,0)),"-"),1)-1),IFERROR(INDEX(Sheet5!$C$2:$C$1300,MATCH($A866,Sheet5!$A$2:$A$1300,0)),"-"))</f>
        <v xml:space="preserve">Fire Systems R &amp; M-236 Queen Road                           </v>
      </c>
      <c r="D866" s="206">
        <f>IFERROR(INDEX(Lookup!$BG$9:$BG$3000,MATCH($A866,Lookup!$A$9:$A$3000,0)),0)</f>
        <v>0</v>
      </c>
      <c r="E866" s="206">
        <f>IFERROR(INDEX(Lookup!$BF$9:$BF$3000,MATCH($A866,Lookup!$A$9:$A$3000,0)),0)</f>
        <v>0</v>
      </c>
      <c r="F866" s="206">
        <f>IFERROR(INDEX(Lookup!$BE$9:$BE$3000,MATCH($A866,Lookup!$A$9:$A$3000,0)),0)</f>
        <v>0</v>
      </c>
      <c r="G866" s="207"/>
      <c r="H866" s="207"/>
      <c r="I866" s="206">
        <f>IFERROR(INDEX(Lookup!$BJ$9:$BJ$3000,MATCH($A866,Lookup!$A$9:$A$3000,0)),0)</f>
        <v>0</v>
      </c>
      <c r="J866" s="206">
        <f>IFERROR(INDEX(Lookup!$BI$9:$BI$3000,MATCH($A866,Lookup!$A$9:$A$3000,0)),0)</f>
        <v>0</v>
      </c>
      <c r="K866" s="206">
        <f>IFERROR(INDEX(Lookup!$BH$9:$BH$3000,MATCH($A866,Lookup!$A$9:$A$3000,0)),0)</f>
        <v>0</v>
      </c>
      <c r="L866" s="206">
        <f t="shared" si="41"/>
        <v>0</v>
      </c>
      <c r="O866" s="182">
        <f t="shared" si="40"/>
        <v>1</v>
      </c>
    </row>
    <row r="867" spans="1:15" x14ac:dyDescent="0.2">
      <c r="A867" s="182" t="str">
        <f>'13'!A114</f>
        <v>26240-A16</v>
      </c>
      <c r="C867" s="182" t="str">
        <f>IFERROR(LEFT(IFERROR(INDEX(Sheet5!$C$2:$C$1300,MATCH($A867,Sheet5!$A$2:$A$1300,0)),"-"),FIND(",",IFERROR(INDEX(Sheet5!$C$2:$C$1300,MATCH($A867,Sheet5!$A$2:$A$1300,0)),"-"),1)-1),IFERROR(INDEX(Sheet5!$C$2:$C$1300,MATCH($A867,Sheet5!$A$2:$A$1300,0)),"-"))</f>
        <v xml:space="preserve">Fire Systems R &amp; M-534 Queen Road                           </v>
      </c>
      <c r="D867" s="206">
        <f>IFERROR(INDEX(Lookup!$BG$9:$BG$3000,MATCH($A867,Lookup!$A$9:$A$3000,0)),0)</f>
        <v>0</v>
      </c>
      <c r="E867" s="206">
        <f>IFERROR(INDEX(Lookup!$BF$9:$BF$3000,MATCH($A867,Lookup!$A$9:$A$3000,0)),0)</f>
        <v>0</v>
      </c>
      <c r="F867" s="206">
        <f>IFERROR(INDEX(Lookup!$BE$9:$BE$3000,MATCH($A867,Lookup!$A$9:$A$3000,0)),0)</f>
        <v>0</v>
      </c>
      <c r="G867" s="207"/>
      <c r="H867" s="207"/>
      <c r="I867" s="206">
        <f>IFERROR(INDEX(Lookup!$BJ$9:$BJ$3000,MATCH($A867,Lookup!$A$9:$A$3000,0)),0)</f>
        <v>0</v>
      </c>
      <c r="J867" s="206">
        <f>IFERROR(INDEX(Lookup!$BI$9:$BI$3000,MATCH($A867,Lookup!$A$9:$A$3000,0)),0)</f>
        <v>0</v>
      </c>
      <c r="K867" s="206">
        <f>IFERROR(INDEX(Lookup!$BH$9:$BH$3000,MATCH($A867,Lookup!$A$9:$A$3000,0)),0)</f>
        <v>0</v>
      </c>
      <c r="L867" s="206">
        <f t="shared" si="41"/>
        <v>0</v>
      </c>
      <c r="O867" s="182">
        <f t="shared" si="40"/>
        <v>1</v>
      </c>
    </row>
    <row r="868" spans="1:15" x14ac:dyDescent="0.2">
      <c r="A868" s="182" t="str">
        <f>'13'!A115</f>
        <v>26300-A01</v>
      </c>
      <c r="C868" s="182" t="str">
        <f>IFERROR(LEFT(IFERROR(INDEX(Sheet5!$C$2:$C$1300,MATCH($A868,Sheet5!$A$2:$A$1300,0)),"-"),FIND(",",IFERROR(INDEX(Sheet5!$C$2:$C$1300,MATCH($A868,Sheet5!$A$2:$A$1300,0)),"-"),1)-1),IFERROR(INDEX(Sheet5!$C$2:$C$1300,MATCH($A868,Sheet5!$A$2:$A$1300,0)),"-"))</f>
        <v xml:space="preserve">Garden R &amp; M-6 Circuit Dr                                   </v>
      </c>
      <c r="D868" s="206">
        <f>IFERROR(INDEX(Lookup!$BG$9:$BG$3000,MATCH($A868,Lookup!$A$9:$A$3000,0)),0)</f>
        <v>254.54</v>
      </c>
      <c r="E868" s="206">
        <f>IFERROR(INDEX(Lookup!$BF$9:$BF$3000,MATCH($A868,Lookup!$A$9:$A$3000,0)),0)</f>
        <v>536.69000000000005</v>
      </c>
      <c r="F868" s="206">
        <f>IFERROR(INDEX(Lookup!$BE$9:$BE$3000,MATCH($A868,Lookup!$A$9:$A$3000,0)),0)</f>
        <v>254.54</v>
      </c>
      <c r="G868" s="207"/>
      <c r="H868" s="207"/>
      <c r="I868" s="206">
        <f>IFERROR(INDEX(Lookup!$BJ$9:$BJ$3000,MATCH($A868,Lookup!$A$9:$A$3000,0)),0)</f>
        <v>4409.0599999999995</v>
      </c>
      <c r="J868" s="206">
        <f>IFERROR(INDEX(Lookup!$BI$9:$BI$3000,MATCH($A868,Lookup!$A$9:$A$3000,0)),0)</f>
        <v>6158.130000000001</v>
      </c>
      <c r="K868" s="206">
        <f>IFERROR(INDEX(Lookup!$BH$9:$BH$3000,MATCH($A868,Lookup!$A$9:$A$3000,0)),0)</f>
        <v>6036.34</v>
      </c>
      <c r="L868" s="206">
        <f t="shared" si="41"/>
        <v>-121.79000000000087</v>
      </c>
      <c r="O868" s="182">
        <f t="shared" si="40"/>
        <v>1</v>
      </c>
    </row>
    <row r="869" spans="1:15" x14ac:dyDescent="0.2">
      <c r="A869" s="182" t="str">
        <f>'13'!A116</f>
        <v>26300-A02</v>
      </c>
      <c r="C869" s="182" t="str">
        <f>IFERROR(LEFT(IFERROR(INDEX(Sheet5!$C$2:$C$1300,MATCH($A869,Sheet5!$A$2:$A$1300,0)),"-"),FIND(",",IFERROR(INDEX(Sheet5!$C$2:$C$1300,MATCH($A869,Sheet5!$A$2:$A$1300,0)),"-"),1)-1),IFERROR(INDEX(Sheet5!$C$2:$C$1300,MATCH($A869,Sheet5!$A$2:$A$1300,0)),"-"))</f>
        <v xml:space="preserve">Garden R &amp; M-200 East Tce                                   </v>
      </c>
      <c r="D869" s="206">
        <f>IFERROR(INDEX(Lookup!$BG$9:$BG$3000,MATCH($A869,Lookup!$A$9:$A$3000,0)),0)</f>
        <v>645.45000000000005</v>
      </c>
      <c r="E869" s="206">
        <f>IFERROR(INDEX(Lookup!$BF$9:$BF$3000,MATCH($A869,Lookup!$A$9:$A$3000,0)),0)</f>
        <v>550</v>
      </c>
      <c r="F869" s="206">
        <f>IFERROR(INDEX(Lookup!$BE$9:$BE$3000,MATCH($A869,Lookup!$A$9:$A$3000,0)),0)</f>
        <v>1394.54</v>
      </c>
      <c r="G869" s="207"/>
      <c r="H869" s="207"/>
      <c r="I869" s="206">
        <f>IFERROR(INDEX(Lookup!$BJ$9:$BJ$3000,MATCH($A869,Lookup!$A$9:$A$3000,0)),0)</f>
        <v>7335.25</v>
      </c>
      <c r="J869" s="206">
        <f>IFERROR(INDEX(Lookup!$BI$9:$BI$3000,MATCH($A869,Lookup!$A$9:$A$3000,0)),0)</f>
        <v>7097.28</v>
      </c>
      <c r="K869" s="206">
        <f>IFERROR(INDEX(Lookup!$BH$9:$BH$3000,MATCH($A869,Lookup!$A$9:$A$3000,0)),0)</f>
        <v>9010.8100000000013</v>
      </c>
      <c r="L869" s="206">
        <f t="shared" si="41"/>
        <v>1913.5300000000016</v>
      </c>
      <c r="O869" s="182">
        <f t="shared" si="40"/>
        <v>1</v>
      </c>
    </row>
    <row r="870" spans="1:15" x14ac:dyDescent="0.2">
      <c r="A870" s="182" t="str">
        <f>'13'!A117</f>
        <v>26300-A03</v>
      </c>
      <c r="C870" s="182" t="str">
        <f>IFERROR(LEFT(IFERROR(INDEX(Sheet5!$C$2:$C$1300,MATCH($A870,Sheet5!$A$2:$A$1300,0)),"-"),FIND(",",IFERROR(INDEX(Sheet5!$C$2:$C$1300,MATCH($A870,Sheet5!$A$2:$A$1300,0)),"-"),1)-1),IFERROR(INDEX(Sheet5!$C$2:$C$1300,MATCH($A870,Sheet5!$A$2:$A$1300,0)),"-"))</f>
        <v xml:space="preserve">Garden R &amp; M-33 Franklin St                                 </v>
      </c>
      <c r="D870" s="206">
        <f>IFERROR(INDEX(Lookup!$BG$9:$BG$3000,MATCH($A870,Lookup!$A$9:$A$3000,0)),0)</f>
        <v>0</v>
      </c>
      <c r="E870" s="206">
        <f>IFERROR(INDEX(Lookup!$BF$9:$BF$3000,MATCH($A870,Lookup!$A$9:$A$3000,0)),0)</f>
        <v>0</v>
      </c>
      <c r="F870" s="206">
        <f>IFERROR(INDEX(Lookup!$BE$9:$BE$3000,MATCH($A870,Lookup!$A$9:$A$3000,0)),0)</f>
        <v>0</v>
      </c>
      <c r="G870" s="207"/>
      <c r="H870" s="207"/>
      <c r="I870" s="206">
        <f>IFERROR(INDEX(Lookup!$BJ$9:$BJ$3000,MATCH($A870,Lookup!$A$9:$A$3000,0)),0)</f>
        <v>0</v>
      </c>
      <c r="J870" s="206">
        <f>IFERROR(INDEX(Lookup!$BI$9:$BI$3000,MATCH($A870,Lookup!$A$9:$A$3000,0)),0)</f>
        <v>0</v>
      </c>
      <c r="K870" s="206">
        <f>IFERROR(INDEX(Lookup!$BH$9:$BH$3000,MATCH($A870,Lookup!$A$9:$A$3000,0)),0)</f>
        <v>0</v>
      </c>
      <c r="L870" s="206">
        <f t="shared" si="41"/>
        <v>0</v>
      </c>
      <c r="O870" s="182">
        <f t="shared" si="40"/>
        <v>1</v>
      </c>
    </row>
    <row r="871" spans="1:15" x14ac:dyDescent="0.2">
      <c r="A871" s="182" t="str">
        <f>'13'!A118</f>
        <v>26300-A04</v>
      </c>
      <c r="C871" s="182" t="str">
        <f>IFERROR(LEFT(IFERROR(INDEX(Sheet5!$C$2:$C$1300,MATCH($A871,Sheet5!$A$2:$A$1300,0)),"-"),FIND(",",IFERROR(INDEX(Sheet5!$C$2:$C$1300,MATCH($A871,Sheet5!$A$2:$A$1300,0)),"-"),1)-1),IFERROR(INDEX(Sheet5!$C$2:$C$1300,MATCH($A871,Sheet5!$A$2:$A$1300,0)),"-"))</f>
        <v xml:space="preserve">Garden R &amp; M-174 Fullarton Rd                               </v>
      </c>
      <c r="D871" s="206">
        <f>IFERROR(INDEX(Lookup!$BG$9:$BG$3000,MATCH($A871,Lookup!$A$9:$A$3000,0)),0)</f>
        <v>0</v>
      </c>
      <c r="E871" s="206">
        <f>IFERROR(INDEX(Lookup!$BF$9:$BF$3000,MATCH($A871,Lookup!$A$9:$A$3000,0)),0)</f>
        <v>132</v>
      </c>
      <c r="F871" s="206">
        <f>IFERROR(INDEX(Lookup!$BE$9:$BE$3000,MATCH($A871,Lookup!$A$9:$A$3000,0)),0)</f>
        <v>240</v>
      </c>
      <c r="G871" s="207"/>
      <c r="H871" s="207"/>
      <c r="I871" s="206">
        <f>IFERROR(INDEX(Lookup!$BJ$9:$BJ$3000,MATCH($A871,Lookup!$A$9:$A$3000,0)),0)</f>
        <v>318.19</v>
      </c>
      <c r="J871" s="206">
        <f>IFERROR(INDEX(Lookup!$BI$9:$BI$3000,MATCH($A871,Lookup!$A$9:$A$3000,0)),0)</f>
        <v>1692</v>
      </c>
      <c r="K871" s="206">
        <f>IFERROR(INDEX(Lookup!$BH$9:$BH$3000,MATCH($A871,Lookup!$A$9:$A$3000,0)),0)</f>
        <v>1643.6399999999999</v>
      </c>
      <c r="L871" s="206">
        <f t="shared" si="41"/>
        <v>-48.360000000000127</v>
      </c>
      <c r="O871" s="182">
        <f t="shared" si="40"/>
        <v>1</v>
      </c>
    </row>
    <row r="872" spans="1:15" x14ac:dyDescent="0.2">
      <c r="A872" s="182" t="str">
        <f>'13'!A119</f>
        <v>26300-A05</v>
      </c>
      <c r="C872" s="182" t="str">
        <f>IFERROR(LEFT(IFERROR(INDEX(Sheet5!$C$2:$C$1300,MATCH($A872,Sheet5!$A$2:$A$1300,0)),"-"),FIND(",",IFERROR(INDEX(Sheet5!$C$2:$C$1300,MATCH($A872,Sheet5!$A$2:$A$1300,0)),"-"),1)-1),IFERROR(INDEX(Sheet5!$C$2:$C$1300,MATCH($A872,Sheet5!$A$2:$A$1300,0)),"-"))</f>
        <v xml:space="preserve">Garden R &amp; M-26a Grote St                                   </v>
      </c>
      <c r="D872" s="206">
        <f>IFERROR(INDEX(Lookup!$BG$9:$BG$3000,MATCH($A872,Lookup!$A$9:$A$3000,0)),0)</f>
        <v>0</v>
      </c>
      <c r="E872" s="206">
        <f>IFERROR(INDEX(Lookup!$BF$9:$BF$3000,MATCH($A872,Lookup!$A$9:$A$3000,0)),0)</f>
        <v>0</v>
      </c>
      <c r="F872" s="206">
        <f>IFERROR(INDEX(Lookup!$BE$9:$BE$3000,MATCH($A872,Lookup!$A$9:$A$3000,0)),0)</f>
        <v>0</v>
      </c>
      <c r="G872" s="207"/>
      <c r="H872" s="207"/>
      <c r="I872" s="206">
        <f>IFERROR(INDEX(Lookup!$BJ$9:$BJ$3000,MATCH($A872,Lookup!$A$9:$A$3000,0)),0)</f>
        <v>0</v>
      </c>
      <c r="J872" s="206">
        <f>IFERROR(INDEX(Lookup!$BI$9:$BI$3000,MATCH($A872,Lookup!$A$9:$A$3000,0)),0)</f>
        <v>0</v>
      </c>
      <c r="K872" s="206">
        <f>IFERROR(INDEX(Lookup!$BH$9:$BH$3000,MATCH($A872,Lookup!$A$9:$A$3000,0)),0)</f>
        <v>0</v>
      </c>
      <c r="L872" s="206">
        <f t="shared" si="41"/>
        <v>0</v>
      </c>
      <c r="O872" s="182">
        <f t="shared" si="40"/>
        <v>1</v>
      </c>
    </row>
    <row r="873" spans="1:15" x14ac:dyDescent="0.2">
      <c r="A873" s="182" t="str">
        <f>'13'!A120</f>
        <v>26300-A06</v>
      </c>
      <c r="C873" s="182" t="str">
        <f>IFERROR(LEFT(IFERROR(INDEX(Sheet5!$C$2:$C$1300,MATCH($A873,Sheet5!$A$2:$A$1300,0)),"-"),FIND(",",IFERROR(INDEX(Sheet5!$C$2:$C$1300,MATCH($A873,Sheet5!$A$2:$A$1300,0)),"-"),1)-1),IFERROR(INDEX(Sheet5!$C$2:$C$1300,MATCH($A873,Sheet5!$A$2:$A$1300,0)),"-"))</f>
        <v xml:space="preserve">Garden R &amp; M-31 Franklin St                                 </v>
      </c>
      <c r="D873" s="206">
        <f>IFERROR(INDEX(Lookup!$BG$9:$BG$3000,MATCH($A873,Lookup!$A$9:$A$3000,0)),0)</f>
        <v>0</v>
      </c>
      <c r="E873" s="206">
        <f>IFERROR(INDEX(Lookup!$BF$9:$BF$3000,MATCH($A873,Lookup!$A$9:$A$3000,0)),0)</f>
        <v>0</v>
      </c>
      <c r="F873" s="206">
        <f>IFERROR(INDEX(Lookup!$BE$9:$BE$3000,MATCH($A873,Lookup!$A$9:$A$3000,0)),0)</f>
        <v>0</v>
      </c>
      <c r="G873" s="207"/>
      <c r="H873" s="207"/>
      <c r="I873" s="206">
        <f>IFERROR(INDEX(Lookup!$BJ$9:$BJ$3000,MATCH($A873,Lookup!$A$9:$A$3000,0)),0)</f>
        <v>0</v>
      </c>
      <c r="J873" s="206">
        <f>IFERROR(INDEX(Lookup!$BI$9:$BI$3000,MATCH($A873,Lookup!$A$9:$A$3000,0)),0)</f>
        <v>0</v>
      </c>
      <c r="K873" s="206">
        <f>IFERROR(INDEX(Lookup!$BH$9:$BH$3000,MATCH($A873,Lookup!$A$9:$A$3000,0)),0)</f>
        <v>0</v>
      </c>
      <c r="L873" s="206">
        <f t="shared" si="41"/>
        <v>0</v>
      </c>
      <c r="O873" s="182">
        <f t="shared" si="40"/>
        <v>1</v>
      </c>
    </row>
    <row r="874" spans="1:15" x14ac:dyDescent="0.2">
      <c r="A874" s="182" t="str">
        <f>'13'!A121</f>
        <v>26300-A07</v>
      </c>
      <c r="C874" s="182" t="str">
        <f>IFERROR(LEFT(IFERROR(INDEX(Sheet5!$C$2:$C$1300,MATCH($A874,Sheet5!$A$2:$A$1300,0)),"-"),FIND(",",IFERROR(INDEX(Sheet5!$C$2:$C$1300,MATCH($A874,Sheet5!$A$2:$A$1300,0)),"-"),1)-1),IFERROR(INDEX(Sheet5!$C$2:$C$1300,MATCH($A874,Sheet5!$A$2:$A$1300,0)),"-"))</f>
        <v xml:space="preserve">Garden R &amp; M-25 Franklin St                                 </v>
      </c>
      <c r="D874" s="206">
        <f>IFERROR(INDEX(Lookup!$BG$9:$BG$3000,MATCH($A874,Lookup!$A$9:$A$3000,0)),0)</f>
        <v>0</v>
      </c>
      <c r="E874" s="206">
        <f>IFERROR(INDEX(Lookup!$BF$9:$BF$3000,MATCH($A874,Lookup!$A$9:$A$3000,0)),0)</f>
        <v>28</v>
      </c>
      <c r="F874" s="206">
        <f>IFERROR(INDEX(Lookup!$BE$9:$BE$3000,MATCH($A874,Lookup!$A$9:$A$3000,0)),0)</f>
        <v>0</v>
      </c>
      <c r="G874" s="207"/>
      <c r="H874" s="207"/>
      <c r="I874" s="206">
        <f>IFERROR(INDEX(Lookup!$BJ$9:$BJ$3000,MATCH($A874,Lookup!$A$9:$A$3000,0)),0)</f>
        <v>0</v>
      </c>
      <c r="J874" s="206">
        <f>IFERROR(INDEX(Lookup!$BI$9:$BI$3000,MATCH($A874,Lookup!$A$9:$A$3000,0)),0)</f>
        <v>308</v>
      </c>
      <c r="K874" s="206">
        <f>IFERROR(INDEX(Lookup!$BH$9:$BH$3000,MATCH($A874,Lookup!$A$9:$A$3000,0)),0)</f>
        <v>336</v>
      </c>
      <c r="L874" s="206">
        <f t="shared" si="41"/>
        <v>28</v>
      </c>
      <c r="O874" s="182">
        <f t="shared" si="40"/>
        <v>1</v>
      </c>
    </row>
    <row r="875" spans="1:15" x14ac:dyDescent="0.2">
      <c r="A875" s="182" t="str">
        <f>'13'!A122</f>
        <v>26300-A08</v>
      </c>
      <c r="C875" s="182" t="str">
        <f>IFERROR(LEFT(IFERROR(INDEX(Sheet5!$C$2:$C$1300,MATCH($A875,Sheet5!$A$2:$A$1300,0)),"-"),FIND(",",IFERROR(INDEX(Sheet5!$C$2:$C$1300,MATCH($A875,Sheet5!$A$2:$A$1300,0)),"-"),1)-1),IFERROR(INDEX(Sheet5!$C$2:$C$1300,MATCH($A875,Sheet5!$A$2:$A$1300,0)),"-"))</f>
        <v xml:space="preserve">Garden R &amp; M-23 Frankin St                                  </v>
      </c>
      <c r="D875" s="206">
        <f>IFERROR(INDEX(Lookup!$BG$9:$BG$3000,MATCH($A875,Lookup!$A$9:$A$3000,0)),0)</f>
        <v>0</v>
      </c>
      <c r="E875" s="206">
        <f>IFERROR(INDEX(Lookup!$BF$9:$BF$3000,MATCH($A875,Lookup!$A$9:$A$3000,0)),0)</f>
        <v>0</v>
      </c>
      <c r="F875" s="206">
        <f>IFERROR(INDEX(Lookup!$BE$9:$BE$3000,MATCH($A875,Lookup!$A$9:$A$3000,0)),0)</f>
        <v>0</v>
      </c>
      <c r="G875" s="207"/>
      <c r="H875" s="207"/>
      <c r="I875" s="206">
        <f>IFERROR(INDEX(Lookup!$BJ$9:$BJ$3000,MATCH($A875,Lookup!$A$9:$A$3000,0)),0)</f>
        <v>0</v>
      </c>
      <c r="J875" s="206">
        <f>IFERROR(INDEX(Lookup!$BI$9:$BI$3000,MATCH($A875,Lookup!$A$9:$A$3000,0)),0)</f>
        <v>0</v>
      </c>
      <c r="K875" s="206">
        <f>IFERROR(INDEX(Lookup!$BH$9:$BH$3000,MATCH($A875,Lookup!$A$9:$A$3000,0)),0)</f>
        <v>0</v>
      </c>
      <c r="L875" s="206">
        <f t="shared" si="41"/>
        <v>0</v>
      </c>
      <c r="O875" s="182">
        <f t="shared" si="40"/>
        <v>1</v>
      </c>
    </row>
    <row r="876" spans="1:15" x14ac:dyDescent="0.2">
      <c r="A876" s="182" t="str">
        <f>'13'!A123</f>
        <v>26300-A09</v>
      </c>
      <c r="C876" s="182" t="str">
        <f>IFERROR(LEFT(IFERROR(INDEX(Sheet5!$C$2:$C$1300,MATCH($A876,Sheet5!$A$2:$A$1300,0)),"-"),FIND(",",IFERROR(INDEX(Sheet5!$C$2:$C$1300,MATCH($A876,Sheet5!$A$2:$A$1300,0)),"-"),1)-1),IFERROR(INDEX(Sheet5!$C$2:$C$1300,MATCH($A876,Sheet5!$A$2:$A$1300,0)),"-"))</f>
        <v xml:space="preserve">Garden R &amp; M-11 Franklin St                                 </v>
      </c>
      <c r="D876" s="206">
        <f>IFERROR(INDEX(Lookup!$BG$9:$BG$3000,MATCH($A876,Lookup!$A$9:$A$3000,0)),0)</f>
        <v>0</v>
      </c>
      <c r="E876" s="206">
        <f>IFERROR(INDEX(Lookup!$BF$9:$BF$3000,MATCH($A876,Lookup!$A$9:$A$3000,0)),0)</f>
        <v>0</v>
      </c>
      <c r="F876" s="206">
        <f>IFERROR(INDEX(Lookup!$BE$9:$BE$3000,MATCH($A876,Lookup!$A$9:$A$3000,0)),0)</f>
        <v>0</v>
      </c>
      <c r="G876" s="207"/>
      <c r="H876" s="207"/>
      <c r="I876" s="206">
        <f>IFERROR(INDEX(Lookup!$BJ$9:$BJ$3000,MATCH($A876,Lookup!$A$9:$A$3000,0)),0)</f>
        <v>0</v>
      </c>
      <c r="J876" s="206">
        <f>IFERROR(INDEX(Lookup!$BI$9:$BI$3000,MATCH($A876,Lookup!$A$9:$A$3000,0)),0)</f>
        <v>0</v>
      </c>
      <c r="K876" s="206">
        <f>IFERROR(INDEX(Lookup!$BH$9:$BH$3000,MATCH($A876,Lookup!$A$9:$A$3000,0)),0)</f>
        <v>0</v>
      </c>
      <c r="L876" s="206">
        <f t="shared" si="41"/>
        <v>0</v>
      </c>
      <c r="O876" s="182">
        <f t="shared" si="40"/>
        <v>1</v>
      </c>
    </row>
    <row r="877" spans="1:15" x14ac:dyDescent="0.2">
      <c r="A877" s="182" t="str">
        <f>'13'!A124</f>
        <v>26300-A10</v>
      </c>
      <c r="C877" s="182" t="str">
        <f>IFERROR(LEFT(IFERROR(INDEX(Sheet5!$C$2:$C$1300,MATCH($A877,Sheet5!$A$2:$A$1300,0)),"-"),FIND(",",IFERROR(INDEX(Sheet5!$C$2:$C$1300,MATCH($A877,Sheet5!$A$2:$A$1300,0)),"-"),1)-1),IFERROR(INDEX(Sheet5!$C$2:$C$1300,MATCH($A877,Sheet5!$A$2:$A$1300,0)),"-"))</f>
        <v xml:space="preserve">Garden R &amp; M-15 Franklin St                                 </v>
      </c>
      <c r="D877" s="206">
        <f>IFERROR(INDEX(Lookup!$BG$9:$BG$3000,MATCH($A877,Lookup!$A$9:$A$3000,0)),0)</f>
        <v>1009.09</v>
      </c>
      <c r="E877" s="206">
        <f>IFERROR(INDEX(Lookup!$BF$9:$BF$3000,MATCH($A877,Lookup!$A$9:$A$3000,0)),0)</f>
        <v>0</v>
      </c>
      <c r="F877" s="206">
        <f>IFERROR(INDEX(Lookup!$BE$9:$BE$3000,MATCH($A877,Lookup!$A$9:$A$3000,0)),0)</f>
        <v>0</v>
      </c>
      <c r="G877" s="207"/>
      <c r="H877" s="207"/>
      <c r="I877" s="206">
        <f>IFERROR(INDEX(Lookup!$BJ$9:$BJ$3000,MATCH($A877,Lookup!$A$9:$A$3000,0)),0)</f>
        <v>1009.09</v>
      </c>
      <c r="J877" s="206">
        <f>IFERROR(INDEX(Lookup!$BI$9:$BI$3000,MATCH($A877,Lookup!$A$9:$A$3000,0)),0)</f>
        <v>0</v>
      </c>
      <c r="K877" s="206">
        <f>IFERROR(INDEX(Lookup!$BH$9:$BH$3000,MATCH($A877,Lookup!$A$9:$A$3000,0)),0)</f>
        <v>-1009.09</v>
      </c>
      <c r="L877" s="206">
        <f t="shared" si="41"/>
        <v>-1009.09</v>
      </c>
      <c r="O877" s="182">
        <f t="shared" si="40"/>
        <v>1</v>
      </c>
    </row>
    <row r="878" spans="1:15" x14ac:dyDescent="0.2">
      <c r="A878" s="182" t="str">
        <f>'13'!A125</f>
        <v>26300-A11</v>
      </c>
      <c r="C878" s="182" t="str">
        <f>IFERROR(LEFT(IFERROR(INDEX(Sheet5!$C$2:$C$1300,MATCH($A878,Sheet5!$A$2:$A$1300,0)),"-"),FIND(",",IFERROR(INDEX(Sheet5!$C$2:$C$1300,MATCH($A878,Sheet5!$A$2:$A$1300,0)),"-"),1)-1),IFERROR(INDEX(Sheet5!$C$2:$C$1300,MATCH($A878,Sheet5!$A$2:$A$1300,0)),"-"))</f>
        <v xml:space="preserve">Garden R &amp; M-25 Hutt St                                     </v>
      </c>
      <c r="D878" s="206">
        <f>IFERROR(INDEX(Lookup!$BG$9:$BG$3000,MATCH($A878,Lookup!$A$9:$A$3000,0)),0)</f>
        <v>0</v>
      </c>
      <c r="E878" s="206">
        <f>IFERROR(INDEX(Lookup!$BF$9:$BF$3000,MATCH($A878,Lookup!$A$9:$A$3000,0)),0)</f>
        <v>194.25</v>
      </c>
      <c r="F878" s="206">
        <f>IFERROR(INDEX(Lookup!$BE$9:$BE$3000,MATCH($A878,Lookup!$A$9:$A$3000,0)),0)</f>
        <v>0</v>
      </c>
      <c r="G878" s="207"/>
      <c r="H878" s="207"/>
      <c r="I878" s="206">
        <f>IFERROR(INDEX(Lookup!$BJ$9:$BJ$3000,MATCH($A878,Lookup!$A$9:$A$3000,0)),0)</f>
        <v>3540.6099999999997</v>
      </c>
      <c r="J878" s="206">
        <f>IFERROR(INDEX(Lookup!$BI$9:$BI$3000,MATCH($A878,Lookup!$A$9:$A$3000,0)),0)</f>
        <v>2136.75</v>
      </c>
      <c r="K878" s="206">
        <f>IFERROR(INDEX(Lookup!$BH$9:$BH$3000,MATCH($A878,Lookup!$A$9:$A$3000,0)),0)</f>
        <v>2355.94</v>
      </c>
      <c r="L878" s="206">
        <f t="shared" si="41"/>
        <v>219.19000000000005</v>
      </c>
      <c r="O878" s="182">
        <f t="shared" si="40"/>
        <v>1</v>
      </c>
    </row>
    <row r="879" spans="1:15" x14ac:dyDescent="0.2">
      <c r="A879" s="182" t="str">
        <f>'13'!A126</f>
        <v>26300-A12</v>
      </c>
      <c r="C879" s="182" t="str">
        <f>IFERROR(LEFT(IFERROR(INDEX(Sheet5!$C$2:$C$1300,MATCH($A879,Sheet5!$A$2:$A$1300,0)),"-"),FIND(",",IFERROR(INDEX(Sheet5!$C$2:$C$1300,MATCH($A879,Sheet5!$A$2:$A$1300,0)),"-"),1)-1),IFERROR(INDEX(Sheet5!$C$2:$C$1300,MATCH($A879,Sheet5!$A$2:$A$1300,0)),"-"))</f>
        <v xml:space="preserve">Garden R &amp; M-A27 188 Carrington                             </v>
      </c>
      <c r="D879" s="206">
        <f>IFERROR(INDEX(Lookup!$BG$9:$BG$3000,MATCH($A879,Lookup!$A$9:$A$3000,0)),0)</f>
        <v>0</v>
      </c>
      <c r="E879" s="206">
        <f>IFERROR(INDEX(Lookup!$BF$9:$BF$3000,MATCH($A879,Lookup!$A$9:$A$3000,0)),0)</f>
        <v>0</v>
      </c>
      <c r="F879" s="206">
        <f>IFERROR(INDEX(Lookup!$BE$9:$BE$3000,MATCH($A879,Lookup!$A$9:$A$3000,0)),0)</f>
        <v>0</v>
      </c>
      <c r="G879" s="207"/>
      <c r="H879" s="207"/>
      <c r="I879" s="206">
        <f>IFERROR(INDEX(Lookup!$BJ$9:$BJ$3000,MATCH($A879,Lookup!$A$9:$A$3000,0)),0)</f>
        <v>0</v>
      </c>
      <c r="J879" s="206">
        <f>IFERROR(INDEX(Lookup!$BI$9:$BI$3000,MATCH($A879,Lookup!$A$9:$A$3000,0)),0)</f>
        <v>0</v>
      </c>
      <c r="K879" s="206">
        <f>IFERROR(INDEX(Lookup!$BH$9:$BH$3000,MATCH($A879,Lookup!$A$9:$A$3000,0)),0)</f>
        <v>0</v>
      </c>
      <c r="L879" s="206">
        <f t="shared" si="41"/>
        <v>0</v>
      </c>
      <c r="O879" s="182">
        <f t="shared" si="40"/>
        <v>1</v>
      </c>
    </row>
    <row r="880" spans="1:15" x14ac:dyDescent="0.2">
      <c r="A880" s="182" t="str">
        <f>'13'!A127</f>
        <v>26300-A13</v>
      </c>
      <c r="C880" s="182" t="str">
        <f>IFERROR(LEFT(IFERROR(INDEX(Sheet5!$C$2:$C$1300,MATCH($A880,Sheet5!$A$2:$A$1300,0)),"-"),FIND(",",IFERROR(INDEX(Sheet5!$C$2:$C$1300,MATCH($A880,Sheet5!$A$2:$A$1300,0)),"-"),1)-1),IFERROR(INDEX(Sheet5!$C$2:$C$1300,MATCH($A880,Sheet5!$A$2:$A$1300,0)),"-"))</f>
        <v xml:space="preserve">Garden R &amp; M-B25 188 Carrington                             </v>
      </c>
      <c r="D880" s="206">
        <f>IFERROR(INDEX(Lookup!$BG$9:$BG$3000,MATCH($A880,Lookup!$A$9:$A$3000,0)),0)</f>
        <v>0</v>
      </c>
      <c r="E880" s="206">
        <f>IFERROR(INDEX(Lookup!$BF$9:$BF$3000,MATCH($A880,Lookup!$A$9:$A$3000,0)),0)</f>
        <v>0</v>
      </c>
      <c r="F880" s="206">
        <f>IFERROR(INDEX(Lookup!$BE$9:$BE$3000,MATCH($A880,Lookup!$A$9:$A$3000,0)),0)</f>
        <v>0</v>
      </c>
      <c r="G880" s="207"/>
      <c r="H880" s="207"/>
      <c r="I880" s="206">
        <f>IFERROR(INDEX(Lookup!$BJ$9:$BJ$3000,MATCH($A880,Lookup!$A$9:$A$3000,0)),0)</f>
        <v>0</v>
      </c>
      <c r="J880" s="206">
        <f>IFERROR(INDEX(Lookup!$BI$9:$BI$3000,MATCH($A880,Lookup!$A$9:$A$3000,0)),0)</f>
        <v>0</v>
      </c>
      <c r="K880" s="206">
        <f>IFERROR(INDEX(Lookup!$BH$9:$BH$3000,MATCH($A880,Lookup!$A$9:$A$3000,0)),0)</f>
        <v>0</v>
      </c>
      <c r="L880" s="206">
        <f t="shared" si="41"/>
        <v>0</v>
      </c>
      <c r="O880" s="182">
        <f t="shared" si="40"/>
        <v>1</v>
      </c>
    </row>
    <row r="881" spans="1:15" x14ac:dyDescent="0.2">
      <c r="A881" s="182" t="str">
        <f>'13'!A128</f>
        <v>26300-A14</v>
      </c>
      <c r="C881" s="182" t="str">
        <f>IFERROR(LEFT(IFERROR(INDEX(Sheet5!$C$2:$C$1300,MATCH($A881,Sheet5!$A$2:$A$1300,0)),"-"),FIND(",",IFERROR(INDEX(Sheet5!$C$2:$C$1300,MATCH($A881,Sheet5!$A$2:$A$1300,0)),"-"),1)-1),IFERROR(INDEX(Sheet5!$C$2:$C$1300,MATCH($A881,Sheet5!$A$2:$A$1300,0)),"-"))</f>
        <v xml:space="preserve">Garden R &amp; M-120 Queen Road                                 </v>
      </c>
      <c r="D881" s="206">
        <f>IFERROR(INDEX(Lookup!$BG$9:$BG$3000,MATCH($A881,Lookup!$A$9:$A$3000,0)),0)</f>
        <v>0</v>
      </c>
      <c r="E881" s="206">
        <f>IFERROR(INDEX(Lookup!$BF$9:$BF$3000,MATCH($A881,Lookup!$A$9:$A$3000,0)),0)</f>
        <v>0</v>
      </c>
      <c r="F881" s="206">
        <f>IFERROR(INDEX(Lookup!$BE$9:$BE$3000,MATCH($A881,Lookup!$A$9:$A$3000,0)),0)</f>
        <v>0</v>
      </c>
      <c r="G881" s="207"/>
      <c r="H881" s="207"/>
      <c r="I881" s="206">
        <f>IFERROR(INDEX(Lookup!$BJ$9:$BJ$3000,MATCH($A881,Lookup!$A$9:$A$3000,0)),0)</f>
        <v>0</v>
      </c>
      <c r="J881" s="206">
        <f>IFERROR(INDEX(Lookup!$BI$9:$BI$3000,MATCH($A881,Lookup!$A$9:$A$3000,0)),0)</f>
        <v>0</v>
      </c>
      <c r="K881" s="206">
        <f>IFERROR(INDEX(Lookup!$BH$9:$BH$3000,MATCH($A881,Lookup!$A$9:$A$3000,0)),0)</f>
        <v>0</v>
      </c>
      <c r="L881" s="206">
        <f t="shared" si="41"/>
        <v>0</v>
      </c>
      <c r="O881" s="182">
        <f t="shared" si="40"/>
        <v>1</v>
      </c>
    </row>
    <row r="882" spans="1:15" x14ac:dyDescent="0.2">
      <c r="A882" s="182" t="str">
        <f>'13'!A129</f>
        <v>26300-A15</v>
      </c>
      <c r="C882" s="182" t="str">
        <f>IFERROR(LEFT(IFERROR(INDEX(Sheet5!$C$2:$C$1300,MATCH($A882,Sheet5!$A$2:$A$1300,0)),"-"),FIND(",",IFERROR(INDEX(Sheet5!$C$2:$C$1300,MATCH($A882,Sheet5!$A$2:$A$1300,0)),"-"),1)-1),IFERROR(INDEX(Sheet5!$C$2:$C$1300,MATCH($A882,Sheet5!$A$2:$A$1300,0)),"-"))</f>
        <v xml:space="preserve">Garden R &amp; M-236 Queen Road                                 </v>
      </c>
      <c r="D882" s="206">
        <f>IFERROR(INDEX(Lookup!$BG$9:$BG$3000,MATCH($A882,Lookup!$A$9:$A$3000,0)),0)</f>
        <v>0</v>
      </c>
      <c r="E882" s="206">
        <f>IFERROR(INDEX(Lookup!$BF$9:$BF$3000,MATCH($A882,Lookup!$A$9:$A$3000,0)),0)</f>
        <v>0</v>
      </c>
      <c r="F882" s="206">
        <f>IFERROR(INDEX(Lookup!$BE$9:$BE$3000,MATCH($A882,Lookup!$A$9:$A$3000,0)),0)</f>
        <v>0</v>
      </c>
      <c r="G882" s="207"/>
      <c r="H882" s="207"/>
      <c r="I882" s="206">
        <f>IFERROR(INDEX(Lookup!$BJ$9:$BJ$3000,MATCH($A882,Lookup!$A$9:$A$3000,0)),0)</f>
        <v>0</v>
      </c>
      <c r="J882" s="206">
        <f>IFERROR(INDEX(Lookup!$BI$9:$BI$3000,MATCH($A882,Lookup!$A$9:$A$3000,0)),0)</f>
        <v>0</v>
      </c>
      <c r="K882" s="206">
        <f>IFERROR(INDEX(Lookup!$BH$9:$BH$3000,MATCH($A882,Lookup!$A$9:$A$3000,0)),0)</f>
        <v>0</v>
      </c>
      <c r="L882" s="206">
        <f t="shared" si="41"/>
        <v>0</v>
      </c>
      <c r="O882" s="182">
        <f t="shared" si="40"/>
        <v>1</v>
      </c>
    </row>
    <row r="883" spans="1:15" x14ac:dyDescent="0.2">
      <c r="A883" s="182" t="str">
        <f>'13'!A130</f>
        <v>26300-A16</v>
      </c>
      <c r="C883" s="182" t="str">
        <f>IFERROR(LEFT(IFERROR(INDEX(Sheet5!$C$2:$C$1300,MATCH($A883,Sheet5!$A$2:$A$1300,0)),"-"),FIND(",",IFERROR(INDEX(Sheet5!$C$2:$C$1300,MATCH($A883,Sheet5!$A$2:$A$1300,0)),"-"),1)-1),IFERROR(INDEX(Sheet5!$C$2:$C$1300,MATCH($A883,Sheet5!$A$2:$A$1300,0)),"-"))</f>
        <v xml:space="preserve">Garden R &amp; M-534 Queen Road                                 </v>
      </c>
      <c r="D883" s="206">
        <f>IFERROR(INDEX(Lookup!$BG$9:$BG$3000,MATCH($A883,Lookup!$A$9:$A$3000,0)),0)</f>
        <v>0</v>
      </c>
      <c r="E883" s="206">
        <f>IFERROR(INDEX(Lookup!$BF$9:$BF$3000,MATCH($A883,Lookup!$A$9:$A$3000,0)),0)</f>
        <v>0</v>
      </c>
      <c r="F883" s="206">
        <f>IFERROR(INDEX(Lookup!$BE$9:$BE$3000,MATCH($A883,Lookup!$A$9:$A$3000,0)),0)</f>
        <v>0</v>
      </c>
      <c r="G883" s="207"/>
      <c r="H883" s="207"/>
      <c r="I883" s="206">
        <f>IFERROR(INDEX(Lookup!$BJ$9:$BJ$3000,MATCH($A883,Lookup!$A$9:$A$3000,0)),0)</f>
        <v>0</v>
      </c>
      <c r="J883" s="206">
        <f>IFERROR(INDEX(Lookup!$BI$9:$BI$3000,MATCH($A883,Lookup!$A$9:$A$3000,0)),0)</f>
        <v>0</v>
      </c>
      <c r="K883" s="206">
        <f>IFERROR(INDEX(Lookup!$BH$9:$BH$3000,MATCH($A883,Lookup!$A$9:$A$3000,0)),0)</f>
        <v>0</v>
      </c>
      <c r="L883" s="206">
        <f t="shared" si="41"/>
        <v>0</v>
      </c>
      <c r="O883" s="182">
        <f t="shared" ref="O883:O946" si="42">+IF(A883&gt;0,1,0)</f>
        <v>1</v>
      </c>
    </row>
    <row r="884" spans="1:15" x14ac:dyDescent="0.2">
      <c r="A884" s="182" t="str">
        <f>'13'!A131</f>
        <v>26320-A01</v>
      </c>
      <c r="C884" s="182" t="str">
        <f>IFERROR(LEFT(IFERROR(INDEX(Sheet5!$C$2:$C$1300,MATCH($A884,Sheet5!$A$2:$A$1300,0)),"-"),FIND(",",IFERROR(INDEX(Sheet5!$C$2:$C$1300,MATCH($A884,Sheet5!$A$2:$A$1300,0)),"-"),1)-1),IFERROR(INDEX(Sheet5!$C$2:$C$1300,MATCH($A884,Sheet5!$A$2:$A$1300,0)),"-"))</f>
        <v xml:space="preserve">Hire/Rent Plant &amp; Equip-6 Circuit Dr                        </v>
      </c>
      <c r="D884" s="206">
        <f>IFERROR(INDEX(Lookup!$BG$9:$BG$3000,MATCH($A884,Lookup!$A$9:$A$3000,0)),0)</f>
        <v>0</v>
      </c>
      <c r="E884" s="206">
        <f>IFERROR(INDEX(Lookup!$BF$9:$BF$3000,MATCH($A884,Lookup!$A$9:$A$3000,0)),0)</f>
        <v>0</v>
      </c>
      <c r="F884" s="206">
        <f>IFERROR(INDEX(Lookup!$BE$9:$BE$3000,MATCH($A884,Lookup!$A$9:$A$3000,0)),0)</f>
        <v>0</v>
      </c>
      <c r="G884" s="207"/>
      <c r="H884" s="207"/>
      <c r="I884" s="206">
        <f>IFERROR(INDEX(Lookup!$BJ$9:$BJ$3000,MATCH($A884,Lookup!$A$9:$A$3000,0)),0)</f>
        <v>0</v>
      </c>
      <c r="J884" s="206">
        <f>IFERROR(INDEX(Lookup!$BI$9:$BI$3000,MATCH($A884,Lookup!$A$9:$A$3000,0)),0)</f>
        <v>0</v>
      </c>
      <c r="K884" s="206">
        <f>IFERROR(INDEX(Lookup!$BH$9:$BH$3000,MATCH($A884,Lookup!$A$9:$A$3000,0)),0)</f>
        <v>0</v>
      </c>
      <c r="L884" s="206">
        <f t="shared" ref="L884:L947" si="43">K884-J884</f>
        <v>0</v>
      </c>
      <c r="O884" s="182">
        <f t="shared" si="42"/>
        <v>1</v>
      </c>
    </row>
    <row r="885" spans="1:15" x14ac:dyDescent="0.2">
      <c r="A885" s="182" t="str">
        <f>'13'!A132</f>
        <v>26320-A02</v>
      </c>
      <c r="C885" s="182" t="str">
        <f>IFERROR(LEFT(IFERROR(INDEX(Sheet5!$C$2:$C$1300,MATCH($A885,Sheet5!$A$2:$A$1300,0)),"-"),FIND(",",IFERROR(INDEX(Sheet5!$C$2:$C$1300,MATCH($A885,Sheet5!$A$2:$A$1300,0)),"-"),1)-1),IFERROR(INDEX(Sheet5!$C$2:$C$1300,MATCH($A885,Sheet5!$A$2:$A$1300,0)),"-"))</f>
        <v xml:space="preserve">Hire/Rent Plant &amp; Equip-200 East Tce                        </v>
      </c>
      <c r="D885" s="206">
        <f>IFERROR(INDEX(Lookup!$BG$9:$BG$3000,MATCH($A885,Lookup!$A$9:$A$3000,0)),0)</f>
        <v>0</v>
      </c>
      <c r="E885" s="206">
        <f>IFERROR(INDEX(Lookup!$BF$9:$BF$3000,MATCH($A885,Lookup!$A$9:$A$3000,0)),0)</f>
        <v>0</v>
      </c>
      <c r="F885" s="206">
        <f>IFERROR(INDEX(Lookup!$BE$9:$BE$3000,MATCH($A885,Lookup!$A$9:$A$3000,0)),0)</f>
        <v>0</v>
      </c>
      <c r="G885" s="207"/>
      <c r="H885" s="207"/>
      <c r="I885" s="206">
        <f>IFERROR(INDEX(Lookup!$BJ$9:$BJ$3000,MATCH($A885,Lookup!$A$9:$A$3000,0)),0)</f>
        <v>0</v>
      </c>
      <c r="J885" s="206">
        <f>IFERROR(INDEX(Lookup!$BI$9:$BI$3000,MATCH($A885,Lookup!$A$9:$A$3000,0)),0)</f>
        <v>0</v>
      </c>
      <c r="K885" s="206">
        <f>IFERROR(INDEX(Lookup!$BH$9:$BH$3000,MATCH($A885,Lookup!$A$9:$A$3000,0)),0)</f>
        <v>0</v>
      </c>
      <c r="L885" s="206">
        <f t="shared" si="43"/>
        <v>0</v>
      </c>
      <c r="O885" s="182">
        <f t="shared" si="42"/>
        <v>1</v>
      </c>
    </row>
    <row r="886" spans="1:15" x14ac:dyDescent="0.2">
      <c r="A886" s="182" t="str">
        <f>'13'!A133</f>
        <v>26320-A03</v>
      </c>
      <c r="C886" s="182" t="str">
        <f>IFERROR(LEFT(IFERROR(INDEX(Sheet5!$C$2:$C$1300,MATCH($A886,Sheet5!$A$2:$A$1300,0)),"-"),FIND(",",IFERROR(INDEX(Sheet5!$C$2:$C$1300,MATCH($A886,Sheet5!$A$2:$A$1300,0)),"-"),1)-1),IFERROR(INDEX(Sheet5!$C$2:$C$1300,MATCH($A886,Sheet5!$A$2:$A$1300,0)),"-"))</f>
        <v xml:space="preserve">Hire/Rent Plant &amp; Equip-33 Franklin St                      </v>
      </c>
      <c r="D886" s="206">
        <f>IFERROR(INDEX(Lookup!$BG$9:$BG$3000,MATCH($A886,Lookup!$A$9:$A$3000,0)),0)</f>
        <v>0</v>
      </c>
      <c r="E886" s="206">
        <f>IFERROR(INDEX(Lookup!$BF$9:$BF$3000,MATCH($A886,Lookup!$A$9:$A$3000,0)),0)</f>
        <v>0</v>
      </c>
      <c r="F886" s="206">
        <f>IFERROR(INDEX(Lookup!$BE$9:$BE$3000,MATCH($A886,Lookup!$A$9:$A$3000,0)),0)</f>
        <v>0</v>
      </c>
      <c r="G886" s="207"/>
      <c r="H886" s="207"/>
      <c r="I886" s="206">
        <f>IFERROR(INDEX(Lookup!$BJ$9:$BJ$3000,MATCH($A886,Lookup!$A$9:$A$3000,0)),0)</f>
        <v>0</v>
      </c>
      <c r="J886" s="206">
        <f>IFERROR(INDEX(Lookup!$BI$9:$BI$3000,MATCH($A886,Lookup!$A$9:$A$3000,0)),0)</f>
        <v>0</v>
      </c>
      <c r="K886" s="206">
        <f>IFERROR(INDEX(Lookup!$BH$9:$BH$3000,MATCH($A886,Lookup!$A$9:$A$3000,0)),0)</f>
        <v>0</v>
      </c>
      <c r="L886" s="206">
        <f t="shared" si="43"/>
        <v>0</v>
      </c>
      <c r="O886" s="182">
        <f t="shared" si="42"/>
        <v>1</v>
      </c>
    </row>
    <row r="887" spans="1:15" x14ac:dyDescent="0.2">
      <c r="A887" s="182" t="str">
        <f>'13'!A134</f>
        <v>26320-A04</v>
      </c>
      <c r="C887" s="182" t="str">
        <f>IFERROR(LEFT(IFERROR(INDEX(Sheet5!$C$2:$C$1300,MATCH($A887,Sheet5!$A$2:$A$1300,0)),"-"),FIND(",",IFERROR(INDEX(Sheet5!$C$2:$C$1300,MATCH($A887,Sheet5!$A$2:$A$1300,0)),"-"),1)-1),IFERROR(INDEX(Sheet5!$C$2:$C$1300,MATCH($A887,Sheet5!$A$2:$A$1300,0)),"-"))</f>
        <v xml:space="preserve">Hire/Rent Plant &amp; Equip-174 Fullarton Rd                    </v>
      </c>
      <c r="D887" s="206">
        <f>IFERROR(INDEX(Lookup!$BG$9:$BG$3000,MATCH($A887,Lookup!$A$9:$A$3000,0)),0)</f>
        <v>0</v>
      </c>
      <c r="E887" s="206">
        <f>IFERROR(INDEX(Lookup!$BF$9:$BF$3000,MATCH($A887,Lookup!$A$9:$A$3000,0)),0)</f>
        <v>0</v>
      </c>
      <c r="F887" s="206">
        <f>IFERROR(INDEX(Lookup!$BE$9:$BE$3000,MATCH($A887,Lookup!$A$9:$A$3000,0)),0)</f>
        <v>0</v>
      </c>
      <c r="G887" s="207"/>
      <c r="H887" s="207"/>
      <c r="I887" s="206">
        <f>IFERROR(INDEX(Lookup!$BJ$9:$BJ$3000,MATCH($A887,Lookup!$A$9:$A$3000,0)),0)</f>
        <v>0</v>
      </c>
      <c r="J887" s="206">
        <f>IFERROR(INDEX(Lookup!$BI$9:$BI$3000,MATCH($A887,Lookup!$A$9:$A$3000,0)),0)</f>
        <v>0</v>
      </c>
      <c r="K887" s="206">
        <f>IFERROR(INDEX(Lookup!$BH$9:$BH$3000,MATCH($A887,Lookup!$A$9:$A$3000,0)),0)</f>
        <v>0</v>
      </c>
      <c r="L887" s="206">
        <f t="shared" si="43"/>
        <v>0</v>
      </c>
      <c r="O887" s="182">
        <f t="shared" si="42"/>
        <v>1</v>
      </c>
    </row>
    <row r="888" spans="1:15" x14ac:dyDescent="0.2">
      <c r="A888" s="182" t="str">
        <f>'13'!A135</f>
        <v>26320-A05</v>
      </c>
      <c r="C888" s="182" t="str">
        <f>IFERROR(LEFT(IFERROR(INDEX(Sheet5!$C$2:$C$1300,MATCH($A888,Sheet5!$A$2:$A$1300,0)),"-"),FIND(",",IFERROR(INDEX(Sheet5!$C$2:$C$1300,MATCH($A888,Sheet5!$A$2:$A$1300,0)),"-"),1)-1),IFERROR(INDEX(Sheet5!$C$2:$C$1300,MATCH($A888,Sheet5!$A$2:$A$1300,0)),"-"))</f>
        <v xml:space="preserve">Hire/Rent Plant &amp; Equip-26a Grote St                        </v>
      </c>
      <c r="D888" s="206">
        <f>IFERROR(INDEX(Lookup!$BG$9:$BG$3000,MATCH($A888,Lookup!$A$9:$A$3000,0)),0)</f>
        <v>0</v>
      </c>
      <c r="E888" s="206">
        <f>IFERROR(INDEX(Lookup!$BF$9:$BF$3000,MATCH($A888,Lookup!$A$9:$A$3000,0)),0)</f>
        <v>0</v>
      </c>
      <c r="F888" s="206">
        <f>IFERROR(INDEX(Lookup!$BE$9:$BE$3000,MATCH($A888,Lookup!$A$9:$A$3000,0)),0)</f>
        <v>0</v>
      </c>
      <c r="G888" s="207"/>
      <c r="H888" s="207"/>
      <c r="I888" s="206">
        <f>IFERROR(INDEX(Lookup!$BJ$9:$BJ$3000,MATCH($A888,Lookup!$A$9:$A$3000,0)),0)</f>
        <v>0</v>
      </c>
      <c r="J888" s="206">
        <f>IFERROR(INDEX(Lookup!$BI$9:$BI$3000,MATCH($A888,Lookup!$A$9:$A$3000,0)),0)</f>
        <v>0</v>
      </c>
      <c r="K888" s="206">
        <f>IFERROR(INDEX(Lookup!$BH$9:$BH$3000,MATCH($A888,Lookup!$A$9:$A$3000,0)),0)</f>
        <v>0</v>
      </c>
      <c r="L888" s="206">
        <f t="shared" si="43"/>
        <v>0</v>
      </c>
      <c r="O888" s="182">
        <f t="shared" si="42"/>
        <v>1</v>
      </c>
    </row>
    <row r="889" spans="1:15" x14ac:dyDescent="0.2">
      <c r="A889" s="182" t="str">
        <f>'13'!A136</f>
        <v>26320-A06</v>
      </c>
      <c r="C889" s="182" t="str">
        <f>IFERROR(LEFT(IFERROR(INDEX(Sheet5!$C$2:$C$1300,MATCH($A889,Sheet5!$A$2:$A$1300,0)),"-"),FIND(",",IFERROR(INDEX(Sheet5!$C$2:$C$1300,MATCH($A889,Sheet5!$A$2:$A$1300,0)),"-"),1)-1),IFERROR(INDEX(Sheet5!$C$2:$C$1300,MATCH($A889,Sheet5!$A$2:$A$1300,0)),"-"))</f>
        <v xml:space="preserve">Hire/Rent Plant &amp; Equip-31 Franklin St                      </v>
      </c>
      <c r="D889" s="206">
        <f>IFERROR(INDEX(Lookup!$BG$9:$BG$3000,MATCH($A889,Lookup!$A$9:$A$3000,0)),0)</f>
        <v>0</v>
      </c>
      <c r="E889" s="206">
        <f>IFERROR(INDEX(Lookup!$BF$9:$BF$3000,MATCH($A889,Lookup!$A$9:$A$3000,0)),0)</f>
        <v>0</v>
      </c>
      <c r="F889" s="206">
        <f>IFERROR(INDEX(Lookup!$BE$9:$BE$3000,MATCH($A889,Lookup!$A$9:$A$3000,0)),0)</f>
        <v>0</v>
      </c>
      <c r="G889" s="207"/>
      <c r="H889" s="207"/>
      <c r="I889" s="206">
        <f>IFERROR(INDEX(Lookup!$BJ$9:$BJ$3000,MATCH($A889,Lookup!$A$9:$A$3000,0)),0)</f>
        <v>0</v>
      </c>
      <c r="J889" s="206">
        <f>IFERROR(INDEX(Lookup!$BI$9:$BI$3000,MATCH($A889,Lookup!$A$9:$A$3000,0)),0)</f>
        <v>0</v>
      </c>
      <c r="K889" s="206">
        <f>IFERROR(INDEX(Lookup!$BH$9:$BH$3000,MATCH($A889,Lookup!$A$9:$A$3000,0)),0)</f>
        <v>0</v>
      </c>
      <c r="L889" s="206">
        <f t="shared" si="43"/>
        <v>0</v>
      </c>
      <c r="O889" s="182">
        <f t="shared" si="42"/>
        <v>1</v>
      </c>
    </row>
    <row r="890" spans="1:15" x14ac:dyDescent="0.2">
      <c r="A890" s="182" t="str">
        <f>'13'!A137</f>
        <v>26320-A07</v>
      </c>
      <c r="C890" s="182" t="str">
        <f>IFERROR(LEFT(IFERROR(INDEX(Sheet5!$C$2:$C$1300,MATCH($A890,Sheet5!$A$2:$A$1300,0)),"-"),FIND(",",IFERROR(INDEX(Sheet5!$C$2:$C$1300,MATCH($A890,Sheet5!$A$2:$A$1300,0)),"-"),1)-1),IFERROR(INDEX(Sheet5!$C$2:$C$1300,MATCH($A890,Sheet5!$A$2:$A$1300,0)),"-"))</f>
        <v xml:space="preserve">Hire/Rent Plant &amp; Equip-25 Franklin St                      </v>
      </c>
      <c r="D890" s="206">
        <f>IFERROR(INDEX(Lookup!$BG$9:$BG$3000,MATCH($A890,Lookup!$A$9:$A$3000,0)),0)</f>
        <v>0</v>
      </c>
      <c r="E890" s="206">
        <f>IFERROR(INDEX(Lookup!$BF$9:$BF$3000,MATCH($A890,Lookup!$A$9:$A$3000,0)),0)</f>
        <v>0</v>
      </c>
      <c r="F890" s="206">
        <f>IFERROR(INDEX(Lookup!$BE$9:$BE$3000,MATCH($A890,Lookup!$A$9:$A$3000,0)),0)</f>
        <v>0</v>
      </c>
      <c r="G890" s="207"/>
      <c r="H890" s="207"/>
      <c r="I890" s="206">
        <f>IFERROR(INDEX(Lookup!$BJ$9:$BJ$3000,MATCH($A890,Lookup!$A$9:$A$3000,0)),0)</f>
        <v>0</v>
      </c>
      <c r="J890" s="206">
        <f>IFERROR(INDEX(Lookup!$BI$9:$BI$3000,MATCH($A890,Lookup!$A$9:$A$3000,0)),0)</f>
        <v>0</v>
      </c>
      <c r="K890" s="206">
        <f>IFERROR(INDEX(Lookup!$BH$9:$BH$3000,MATCH($A890,Lookup!$A$9:$A$3000,0)),0)</f>
        <v>0</v>
      </c>
      <c r="L890" s="206">
        <f t="shared" si="43"/>
        <v>0</v>
      </c>
      <c r="O890" s="182">
        <f t="shared" si="42"/>
        <v>1</v>
      </c>
    </row>
    <row r="891" spans="1:15" x14ac:dyDescent="0.2">
      <c r="A891" s="182" t="str">
        <f>'13'!A138</f>
        <v>26320-A08</v>
      </c>
      <c r="C891" s="182" t="str">
        <f>IFERROR(LEFT(IFERROR(INDEX(Sheet5!$C$2:$C$1300,MATCH($A891,Sheet5!$A$2:$A$1300,0)),"-"),FIND(",",IFERROR(INDEX(Sheet5!$C$2:$C$1300,MATCH($A891,Sheet5!$A$2:$A$1300,0)),"-"),1)-1),IFERROR(INDEX(Sheet5!$C$2:$C$1300,MATCH($A891,Sheet5!$A$2:$A$1300,0)),"-"))</f>
        <v xml:space="preserve">Hire/Rent Plant &amp; Equip-23 Frankin St                       </v>
      </c>
      <c r="D891" s="206">
        <f>IFERROR(INDEX(Lookup!$BG$9:$BG$3000,MATCH($A891,Lookup!$A$9:$A$3000,0)),0)</f>
        <v>0</v>
      </c>
      <c r="E891" s="206">
        <f>IFERROR(INDEX(Lookup!$BF$9:$BF$3000,MATCH($A891,Lookup!$A$9:$A$3000,0)),0)</f>
        <v>0</v>
      </c>
      <c r="F891" s="206">
        <f>IFERROR(INDEX(Lookup!$BE$9:$BE$3000,MATCH($A891,Lookup!$A$9:$A$3000,0)),0)</f>
        <v>0</v>
      </c>
      <c r="G891" s="207"/>
      <c r="H891" s="207"/>
      <c r="I891" s="206">
        <f>IFERROR(INDEX(Lookup!$BJ$9:$BJ$3000,MATCH($A891,Lookup!$A$9:$A$3000,0)),0)</f>
        <v>0</v>
      </c>
      <c r="J891" s="206">
        <f>IFERROR(INDEX(Lookup!$BI$9:$BI$3000,MATCH($A891,Lookup!$A$9:$A$3000,0)),0)</f>
        <v>0</v>
      </c>
      <c r="K891" s="206">
        <f>IFERROR(INDEX(Lookup!$BH$9:$BH$3000,MATCH($A891,Lookup!$A$9:$A$3000,0)),0)</f>
        <v>0</v>
      </c>
      <c r="L891" s="206">
        <f t="shared" si="43"/>
        <v>0</v>
      </c>
      <c r="O891" s="182">
        <f t="shared" si="42"/>
        <v>1</v>
      </c>
    </row>
    <row r="892" spans="1:15" x14ac:dyDescent="0.2">
      <c r="A892" s="182" t="str">
        <f>'13'!A139</f>
        <v>26320-A09</v>
      </c>
      <c r="C892" s="182" t="str">
        <f>IFERROR(LEFT(IFERROR(INDEX(Sheet5!$C$2:$C$1300,MATCH($A892,Sheet5!$A$2:$A$1300,0)),"-"),FIND(",",IFERROR(INDEX(Sheet5!$C$2:$C$1300,MATCH($A892,Sheet5!$A$2:$A$1300,0)),"-"),1)-1),IFERROR(INDEX(Sheet5!$C$2:$C$1300,MATCH($A892,Sheet5!$A$2:$A$1300,0)),"-"))</f>
        <v xml:space="preserve">Hire/Rent Plant &amp; Equip-11 Franklin St                      </v>
      </c>
      <c r="D892" s="206">
        <f>IFERROR(INDEX(Lookup!$BG$9:$BG$3000,MATCH($A892,Lookup!$A$9:$A$3000,0)),0)</f>
        <v>0</v>
      </c>
      <c r="E892" s="206">
        <f>IFERROR(INDEX(Lookup!$BF$9:$BF$3000,MATCH($A892,Lookup!$A$9:$A$3000,0)),0)</f>
        <v>0</v>
      </c>
      <c r="F892" s="206">
        <f>IFERROR(INDEX(Lookup!$BE$9:$BE$3000,MATCH($A892,Lookup!$A$9:$A$3000,0)),0)</f>
        <v>0</v>
      </c>
      <c r="G892" s="207"/>
      <c r="H892" s="207"/>
      <c r="I892" s="206">
        <f>IFERROR(INDEX(Lookup!$BJ$9:$BJ$3000,MATCH($A892,Lookup!$A$9:$A$3000,0)),0)</f>
        <v>0</v>
      </c>
      <c r="J892" s="206">
        <f>IFERROR(INDEX(Lookup!$BI$9:$BI$3000,MATCH($A892,Lookup!$A$9:$A$3000,0)),0)</f>
        <v>0</v>
      </c>
      <c r="K892" s="206">
        <f>IFERROR(INDEX(Lookup!$BH$9:$BH$3000,MATCH($A892,Lookup!$A$9:$A$3000,0)),0)</f>
        <v>0</v>
      </c>
      <c r="L892" s="206">
        <f t="shared" si="43"/>
        <v>0</v>
      </c>
      <c r="O892" s="182">
        <f t="shared" si="42"/>
        <v>1</v>
      </c>
    </row>
    <row r="893" spans="1:15" x14ac:dyDescent="0.2">
      <c r="A893" s="182" t="str">
        <f>'13'!A140</f>
        <v>26320-A10</v>
      </c>
      <c r="C893" s="182" t="str">
        <f>IFERROR(LEFT(IFERROR(INDEX(Sheet5!$C$2:$C$1300,MATCH($A893,Sheet5!$A$2:$A$1300,0)),"-"),FIND(",",IFERROR(INDEX(Sheet5!$C$2:$C$1300,MATCH($A893,Sheet5!$A$2:$A$1300,0)),"-"),1)-1),IFERROR(INDEX(Sheet5!$C$2:$C$1300,MATCH($A893,Sheet5!$A$2:$A$1300,0)),"-"))</f>
        <v xml:space="preserve">Hire/Rent Plant &amp; Equip-15 Franklin St                      </v>
      </c>
      <c r="D893" s="206">
        <f>IFERROR(INDEX(Lookup!$BG$9:$BG$3000,MATCH($A893,Lookup!$A$9:$A$3000,0)),0)</f>
        <v>0</v>
      </c>
      <c r="E893" s="206">
        <f>IFERROR(INDEX(Lookup!$BF$9:$BF$3000,MATCH($A893,Lookup!$A$9:$A$3000,0)),0)</f>
        <v>0</v>
      </c>
      <c r="F893" s="206">
        <f>IFERROR(INDEX(Lookup!$BE$9:$BE$3000,MATCH($A893,Lookup!$A$9:$A$3000,0)),0)</f>
        <v>0</v>
      </c>
      <c r="G893" s="207"/>
      <c r="H893" s="207"/>
      <c r="I893" s="206">
        <f>IFERROR(INDEX(Lookup!$BJ$9:$BJ$3000,MATCH($A893,Lookup!$A$9:$A$3000,0)),0)</f>
        <v>0</v>
      </c>
      <c r="J893" s="206">
        <f>IFERROR(INDEX(Lookup!$BI$9:$BI$3000,MATCH($A893,Lookup!$A$9:$A$3000,0)),0)</f>
        <v>0</v>
      </c>
      <c r="K893" s="206">
        <f>IFERROR(INDEX(Lookup!$BH$9:$BH$3000,MATCH($A893,Lookup!$A$9:$A$3000,0)),0)</f>
        <v>0</v>
      </c>
      <c r="L893" s="206">
        <f t="shared" si="43"/>
        <v>0</v>
      </c>
      <c r="O893" s="182">
        <f t="shared" si="42"/>
        <v>1</v>
      </c>
    </row>
    <row r="894" spans="1:15" x14ac:dyDescent="0.2">
      <c r="A894" s="182" t="str">
        <f>'13'!A141</f>
        <v>26320-A11</v>
      </c>
      <c r="C894" s="182" t="str">
        <f>IFERROR(LEFT(IFERROR(INDEX(Sheet5!$C$2:$C$1300,MATCH($A894,Sheet5!$A$2:$A$1300,0)),"-"),FIND(",",IFERROR(INDEX(Sheet5!$C$2:$C$1300,MATCH($A894,Sheet5!$A$2:$A$1300,0)),"-"),1)-1),IFERROR(INDEX(Sheet5!$C$2:$C$1300,MATCH($A894,Sheet5!$A$2:$A$1300,0)),"-"))</f>
        <v xml:space="preserve">Hire/Rent Plant &amp; Equip-25 Hutt St                          </v>
      </c>
      <c r="D894" s="206">
        <f>IFERROR(INDEX(Lookup!$BG$9:$BG$3000,MATCH($A894,Lookup!$A$9:$A$3000,0)),0)</f>
        <v>0</v>
      </c>
      <c r="E894" s="206">
        <f>IFERROR(INDEX(Lookup!$BF$9:$BF$3000,MATCH($A894,Lookup!$A$9:$A$3000,0)),0)</f>
        <v>0</v>
      </c>
      <c r="F894" s="206">
        <f>IFERROR(INDEX(Lookup!$BE$9:$BE$3000,MATCH($A894,Lookup!$A$9:$A$3000,0)),0)</f>
        <v>0</v>
      </c>
      <c r="G894" s="207"/>
      <c r="H894" s="207"/>
      <c r="I894" s="206">
        <f>IFERROR(INDEX(Lookup!$BJ$9:$BJ$3000,MATCH($A894,Lookup!$A$9:$A$3000,0)),0)</f>
        <v>0</v>
      </c>
      <c r="J894" s="206">
        <f>IFERROR(INDEX(Lookup!$BI$9:$BI$3000,MATCH($A894,Lookup!$A$9:$A$3000,0)),0)</f>
        <v>0</v>
      </c>
      <c r="K894" s="206">
        <f>IFERROR(INDEX(Lookup!$BH$9:$BH$3000,MATCH($A894,Lookup!$A$9:$A$3000,0)),0)</f>
        <v>0</v>
      </c>
      <c r="L894" s="206">
        <f t="shared" si="43"/>
        <v>0</v>
      </c>
      <c r="O894" s="182">
        <f t="shared" si="42"/>
        <v>1</v>
      </c>
    </row>
    <row r="895" spans="1:15" x14ac:dyDescent="0.2">
      <c r="A895" s="182" t="str">
        <f>'13'!A142</f>
        <v>26320-A12</v>
      </c>
      <c r="C895" s="182" t="str">
        <f>IFERROR(LEFT(IFERROR(INDEX(Sheet5!$C$2:$C$1300,MATCH($A895,Sheet5!$A$2:$A$1300,0)),"-"),FIND(",",IFERROR(INDEX(Sheet5!$C$2:$C$1300,MATCH($A895,Sheet5!$A$2:$A$1300,0)),"-"),1)-1),IFERROR(INDEX(Sheet5!$C$2:$C$1300,MATCH($A895,Sheet5!$A$2:$A$1300,0)),"-"))</f>
        <v xml:space="preserve">Hire/Rent Plant &amp; Equip-A27 188 Carrington                  </v>
      </c>
      <c r="D895" s="206">
        <f>IFERROR(INDEX(Lookup!$BG$9:$BG$3000,MATCH($A895,Lookup!$A$9:$A$3000,0)),0)</f>
        <v>0</v>
      </c>
      <c r="E895" s="206">
        <f>IFERROR(INDEX(Lookup!$BF$9:$BF$3000,MATCH($A895,Lookup!$A$9:$A$3000,0)),0)</f>
        <v>0</v>
      </c>
      <c r="F895" s="206">
        <f>IFERROR(INDEX(Lookup!$BE$9:$BE$3000,MATCH($A895,Lookup!$A$9:$A$3000,0)),0)</f>
        <v>0</v>
      </c>
      <c r="G895" s="207"/>
      <c r="H895" s="207"/>
      <c r="I895" s="206">
        <f>IFERROR(INDEX(Lookup!$BJ$9:$BJ$3000,MATCH($A895,Lookup!$A$9:$A$3000,0)),0)</f>
        <v>0</v>
      </c>
      <c r="J895" s="206">
        <f>IFERROR(INDEX(Lookup!$BI$9:$BI$3000,MATCH($A895,Lookup!$A$9:$A$3000,0)),0)</f>
        <v>0</v>
      </c>
      <c r="K895" s="206">
        <f>IFERROR(INDEX(Lookup!$BH$9:$BH$3000,MATCH($A895,Lookup!$A$9:$A$3000,0)),0)</f>
        <v>0</v>
      </c>
      <c r="L895" s="206">
        <f t="shared" si="43"/>
        <v>0</v>
      </c>
      <c r="O895" s="182">
        <f t="shared" si="42"/>
        <v>1</v>
      </c>
    </row>
    <row r="896" spans="1:15" x14ac:dyDescent="0.2">
      <c r="A896" s="182" t="str">
        <f>'13'!A143</f>
        <v>26320-A13</v>
      </c>
      <c r="C896" s="182" t="str">
        <f>IFERROR(LEFT(IFERROR(INDEX(Sheet5!$C$2:$C$1300,MATCH($A896,Sheet5!$A$2:$A$1300,0)),"-"),FIND(",",IFERROR(INDEX(Sheet5!$C$2:$C$1300,MATCH($A896,Sheet5!$A$2:$A$1300,0)),"-"),1)-1),IFERROR(INDEX(Sheet5!$C$2:$C$1300,MATCH($A896,Sheet5!$A$2:$A$1300,0)),"-"))</f>
        <v xml:space="preserve">Hire/Rent Plant &amp; Equip-B25 188 Carrington                  </v>
      </c>
      <c r="D896" s="206">
        <f>IFERROR(INDEX(Lookup!$BG$9:$BG$3000,MATCH($A896,Lookup!$A$9:$A$3000,0)),0)</f>
        <v>0</v>
      </c>
      <c r="E896" s="206">
        <f>IFERROR(INDEX(Lookup!$BF$9:$BF$3000,MATCH($A896,Lookup!$A$9:$A$3000,0)),0)</f>
        <v>0</v>
      </c>
      <c r="F896" s="206">
        <f>IFERROR(INDEX(Lookup!$BE$9:$BE$3000,MATCH($A896,Lookup!$A$9:$A$3000,0)),0)</f>
        <v>0</v>
      </c>
      <c r="G896" s="207"/>
      <c r="H896" s="207"/>
      <c r="I896" s="206">
        <f>IFERROR(INDEX(Lookup!$BJ$9:$BJ$3000,MATCH($A896,Lookup!$A$9:$A$3000,0)),0)</f>
        <v>0</v>
      </c>
      <c r="J896" s="206">
        <f>IFERROR(INDEX(Lookup!$BI$9:$BI$3000,MATCH($A896,Lookup!$A$9:$A$3000,0)),0)</f>
        <v>0</v>
      </c>
      <c r="K896" s="206">
        <f>IFERROR(INDEX(Lookup!$BH$9:$BH$3000,MATCH($A896,Lookup!$A$9:$A$3000,0)),0)</f>
        <v>0</v>
      </c>
      <c r="L896" s="206">
        <f t="shared" si="43"/>
        <v>0</v>
      </c>
      <c r="O896" s="182">
        <f t="shared" si="42"/>
        <v>1</v>
      </c>
    </row>
    <row r="897" spans="1:15" x14ac:dyDescent="0.2">
      <c r="A897" s="182" t="str">
        <f>'13'!A144</f>
        <v>26320-A14</v>
      </c>
      <c r="C897" s="182" t="str">
        <f>IFERROR(LEFT(IFERROR(INDEX(Sheet5!$C$2:$C$1300,MATCH($A897,Sheet5!$A$2:$A$1300,0)),"-"),FIND(",",IFERROR(INDEX(Sheet5!$C$2:$C$1300,MATCH($A897,Sheet5!$A$2:$A$1300,0)),"-"),1)-1),IFERROR(INDEX(Sheet5!$C$2:$C$1300,MATCH($A897,Sheet5!$A$2:$A$1300,0)),"-"))</f>
        <v xml:space="preserve">Hire/Rent Plant &amp; Equip-120 Queen Road                      </v>
      </c>
      <c r="D897" s="206">
        <f>IFERROR(INDEX(Lookup!$BG$9:$BG$3000,MATCH($A897,Lookup!$A$9:$A$3000,0)),0)</f>
        <v>0</v>
      </c>
      <c r="E897" s="206">
        <f>IFERROR(INDEX(Lookup!$BF$9:$BF$3000,MATCH($A897,Lookup!$A$9:$A$3000,0)),0)</f>
        <v>0</v>
      </c>
      <c r="F897" s="206">
        <f>IFERROR(INDEX(Lookup!$BE$9:$BE$3000,MATCH($A897,Lookup!$A$9:$A$3000,0)),0)</f>
        <v>0</v>
      </c>
      <c r="G897" s="207"/>
      <c r="H897" s="207"/>
      <c r="I897" s="206">
        <f>IFERROR(INDEX(Lookup!$BJ$9:$BJ$3000,MATCH($A897,Lookup!$A$9:$A$3000,0)),0)</f>
        <v>0</v>
      </c>
      <c r="J897" s="206">
        <f>IFERROR(INDEX(Lookup!$BI$9:$BI$3000,MATCH($A897,Lookup!$A$9:$A$3000,0)),0)</f>
        <v>0</v>
      </c>
      <c r="K897" s="206">
        <f>IFERROR(INDEX(Lookup!$BH$9:$BH$3000,MATCH($A897,Lookup!$A$9:$A$3000,0)),0)</f>
        <v>0</v>
      </c>
      <c r="L897" s="206">
        <f t="shared" si="43"/>
        <v>0</v>
      </c>
      <c r="O897" s="182">
        <f t="shared" si="42"/>
        <v>1</v>
      </c>
    </row>
    <row r="898" spans="1:15" x14ac:dyDescent="0.2">
      <c r="A898" s="182" t="str">
        <f>'13'!A145</f>
        <v>26320-A15</v>
      </c>
      <c r="C898" s="182" t="str">
        <f>IFERROR(LEFT(IFERROR(INDEX(Sheet5!$C$2:$C$1300,MATCH($A898,Sheet5!$A$2:$A$1300,0)),"-"),FIND(",",IFERROR(INDEX(Sheet5!$C$2:$C$1300,MATCH($A898,Sheet5!$A$2:$A$1300,0)),"-"),1)-1),IFERROR(INDEX(Sheet5!$C$2:$C$1300,MATCH($A898,Sheet5!$A$2:$A$1300,0)),"-"))</f>
        <v xml:space="preserve">Hire/Rent Plant &amp; Equip-236 Queen Road                      </v>
      </c>
      <c r="D898" s="206">
        <f>IFERROR(INDEX(Lookup!$BG$9:$BG$3000,MATCH($A898,Lookup!$A$9:$A$3000,0)),0)</f>
        <v>0</v>
      </c>
      <c r="E898" s="206">
        <f>IFERROR(INDEX(Lookup!$BF$9:$BF$3000,MATCH($A898,Lookup!$A$9:$A$3000,0)),0)</f>
        <v>0</v>
      </c>
      <c r="F898" s="206">
        <f>IFERROR(INDEX(Lookup!$BE$9:$BE$3000,MATCH($A898,Lookup!$A$9:$A$3000,0)),0)</f>
        <v>0</v>
      </c>
      <c r="G898" s="207"/>
      <c r="H898" s="207"/>
      <c r="I898" s="206">
        <f>IFERROR(INDEX(Lookup!$BJ$9:$BJ$3000,MATCH($A898,Lookup!$A$9:$A$3000,0)),0)</f>
        <v>0</v>
      </c>
      <c r="J898" s="206">
        <f>IFERROR(INDEX(Lookup!$BI$9:$BI$3000,MATCH($A898,Lookup!$A$9:$A$3000,0)),0)</f>
        <v>0</v>
      </c>
      <c r="K898" s="206">
        <f>IFERROR(INDEX(Lookup!$BH$9:$BH$3000,MATCH($A898,Lookup!$A$9:$A$3000,0)),0)</f>
        <v>0</v>
      </c>
      <c r="L898" s="206">
        <f t="shared" si="43"/>
        <v>0</v>
      </c>
      <c r="O898" s="182">
        <f t="shared" si="42"/>
        <v>1</v>
      </c>
    </row>
    <row r="899" spans="1:15" x14ac:dyDescent="0.2">
      <c r="A899" s="182" t="str">
        <f>'13'!A146</f>
        <v>26320-A16</v>
      </c>
      <c r="C899" s="182" t="str">
        <f>IFERROR(LEFT(IFERROR(INDEX(Sheet5!$C$2:$C$1300,MATCH($A899,Sheet5!$A$2:$A$1300,0)),"-"),FIND(",",IFERROR(INDEX(Sheet5!$C$2:$C$1300,MATCH($A899,Sheet5!$A$2:$A$1300,0)),"-"),1)-1),IFERROR(INDEX(Sheet5!$C$2:$C$1300,MATCH($A899,Sheet5!$A$2:$A$1300,0)),"-"))</f>
        <v xml:space="preserve">Hire/Rent Plant &amp; Equip-534 Queen Road                      </v>
      </c>
      <c r="D899" s="206">
        <f>IFERROR(INDEX(Lookup!$BG$9:$BG$3000,MATCH($A899,Lookup!$A$9:$A$3000,0)),0)</f>
        <v>0</v>
      </c>
      <c r="E899" s="206">
        <f>IFERROR(INDEX(Lookup!$BF$9:$BF$3000,MATCH($A899,Lookup!$A$9:$A$3000,0)),0)</f>
        <v>0</v>
      </c>
      <c r="F899" s="206">
        <f>IFERROR(INDEX(Lookup!$BE$9:$BE$3000,MATCH($A899,Lookup!$A$9:$A$3000,0)),0)</f>
        <v>0</v>
      </c>
      <c r="G899" s="207"/>
      <c r="H899" s="207"/>
      <c r="I899" s="206">
        <f>IFERROR(INDEX(Lookup!$BJ$9:$BJ$3000,MATCH($A899,Lookup!$A$9:$A$3000,0)),0)</f>
        <v>0</v>
      </c>
      <c r="J899" s="206">
        <f>IFERROR(INDEX(Lookup!$BI$9:$BI$3000,MATCH($A899,Lookup!$A$9:$A$3000,0)),0)</f>
        <v>0</v>
      </c>
      <c r="K899" s="206">
        <f>IFERROR(INDEX(Lookup!$BH$9:$BH$3000,MATCH($A899,Lookup!$A$9:$A$3000,0)),0)</f>
        <v>0</v>
      </c>
      <c r="L899" s="206">
        <f t="shared" si="43"/>
        <v>0</v>
      </c>
      <c r="O899" s="182">
        <f t="shared" si="42"/>
        <v>1</v>
      </c>
    </row>
    <row r="900" spans="1:15" x14ac:dyDescent="0.2">
      <c r="A900" s="182" t="str">
        <f>'13'!A147</f>
        <v>26360-A01</v>
      </c>
      <c r="C900" s="182" t="str">
        <f>IFERROR(LEFT(IFERROR(INDEX(Sheet5!$C$2:$C$1300,MATCH($A900,Sheet5!$A$2:$A$1300,0)),"-"),FIND(",",IFERROR(INDEX(Sheet5!$C$2:$C$1300,MATCH($A900,Sheet5!$A$2:$A$1300,0)),"-"),1)-1),IFERROR(INDEX(Sheet5!$C$2:$C$1300,MATCH($A900,Sheet5!$A$2:$A$1300,0)),"-"))</f>
        <v xml:space="preserve">Lifts - Contracts-6 Circuit Dr                              </v>
      </c>
      <c r="D900" s="206">
        <f>IFERROR(INDEX(Lookup!$BG$9:$BG$3000,MATCH($A900,Lookup!$A$9:$A$3000,0)),0)</f>
        <v>0</v>
      </c>
      <c r="E900" s="206">
        <f>IFERROR(INDEX(Lookup!$BF$9:$BF$3000,MATCH($A900,Lookup!$A$9:$A$3000,0)),0)</f>
        <v>0</v>
      </c>
      <c r="F900" s="206">
        <f>IFERROR(INDEX(Lookup!$BE$9:$BE$3000,MATCH($A900,Lookup!$A$9:$A$3000,0)),0)</f>
        <v>0</v>
      </c>
      <c r="G900" s="207"/>
      <c r="H900" s="207"/>
      <c r="I900" s="206">
        <f>IFERROR(INDEX(Lookup!$BJ$9:$BJ$3000,MATCH($A900,Lookup!$A$9:$A$3000,0)),0)</f>
        <v>0</v>
      </c>
      <c r="J900" s="206">
        <f>IFERROR(INDEX(Lookup!$BI$9:$BI$3000,MATCH($A900,Lookup!$A$9:$A$3000,0)),0)</f>
        <v>0</v>
      </c>
      <c r="K900" s="206">
        <f>IFERROR(INDEX(Lookup!$BH$9:$BH$3000,MATCH($A900,Lookup!$A$9:$A$3000,0)),0)</f>
        <v>0</v>
      </c>
      <c r="L900" s="206">
        <f t="shared" si="43"/>
        <v>0</v>
      </c>
      <c r="O900" s="182">
        <f t="shared" si="42"/>
        <v>1</v>
      </c>
    </row>
    <row r="901" spans="1:15" x14ac:dyDescent="0.2">
      <c r="A901" s="182" t="str">
        <f>'13'!A148</f>
        <v>26360-A02</v>
      </c>
      <c r="C901" s="182" t="str">
        <f>IFERROR(LEFT(IFERROR(INDEX(Sheet5!$C$2:$C$1300,MATCH($A901,Sheet5!$A$2:$A$1300,0)),"-"),FIND(",",IFERROR(INDEX(Sheet5!$C$2:$C$1300,MATCH($A901,Sheet5!$A$2:$A$1300,0)),"-"),1)-1),IFERROR(INDEX(Sheet5!$C$2:$C$1300,MATCH($A901,Sheet5!$A$2:$A$1300,0)),"-"))</f>
        <v xml:space="preserve">Lifts - Contracts-200 East Tce                              </v>
      </c>
      <c r="D901" s="206">
        <f>IFERROR(INDEX(Lookup!$BG$9:$BG$3000,MATCH($A901,Lookup!$A$9:$A$3000,0)),0)</f>
        <v>0</v>
      </c>
      <c r="E901" s="206">
        <f>IFERROR(INDEX(Lookup!$BF$9:$BF$3000,MATCH($A901,Lookup!$A$9:$A$3000,0)),0)</f>
        <v>0</v>
      </c>
      <c r="F901" s="206">
        <f>IFERROR(INDEX(Lookup!$BE$9:$BE$3000,MATCH($A901,Lookup!$A$9:$A$3000,0)),0)</f>
        <v>0</v>
      </c>
      <c r="G901" s="207"/>
      <c r="H901" s="207"/>
      <c r="I901" s="206">
        <f>IFERROR(INDEX(Lookup!$BJ$9:$BJ$3000,MATCH($A901,Lookup!$A$9:$A$3000,0)),0)</f>
        <v>0</v>
      </c>
      <c r="J901" s="206">
        <f>IFERROR(INDEX(Lookup!$BI$9:$BI$3000,MATCH($A901,Lookup!$A$9:$A$3000,0)),0)</f>
        <v>0</v>
      </c>
      <c r="K901" s="206">
        <f>IFERROR(INDEX(Lookup!$BH$9:$BH$3000,MATCH($A901,Lookup!$A$9:$A$3000,0)),0)</f>
        <v>0</v>
      </c>
      <c r="L901" s="206">
        <f t="shared" si="43"/>
        <v>0</v>
      </c>
      <c r="O901" s="182">
        <f t="shared" si="42"/>
        <v>1</v>
      </c>
    </row>
    <row r="902" spans="1:15" x14ac:dyDescent="0.2">
      <c r="A902" s="182" t="str">
        <f>'13'!A149</f>
        <v>26360-A03</v>
      </c>
      <c r="C902" s="182" t="str">
        <f>IFERROR(LEFT(IFERROR(INDEX(Sheet5!$C$2:$C$1300,MATCH($A902,Sheet5!$A$2:$A$1300,0)),"-"),FIND(",",IFERROR(INDEX(Sheet5!$C$2:$C$1300,MATCH($A902,Sheet5!$A$2:$A$1300,0)),"-"),1)-1),IFERROR(INDEX(Sheet5!$C$2:$C$1300,MATCH($A902,Sheet5!$A$2:$A$1300,0)),"-"))</f>
        <v xml:space="preserve">Lifts - Contracts-33 Franklin St                            </v>
      </c>
      <c r="D902" s="206">
        <f>IFERROR(INDEX(Lookup!$BG$9:$BG$3000,MATCH($A902,Lookup!$A$9:$A$3000,0)),0)</f>
        <v>1623.83</v>
      </c>
      <c r="E902" s="206">
        <f>IFERROR(INDEX(Lookup!$BF$9:$BF$3000,MATCH($A902,Lookup!$A$9:$A$3000,0)),0)</f>
        <v>1678.8</v>
      </c>
      <c r="F902" s="206">
        <f>IFERROR(INDEX(Lookup!$BE$9:$BE$3000,MATCH($A902,Lookup!$A$9:$A$3000,0)),0)</f>
        <v>1654.13</v>
      </c>
      <c r="G902" s="207"/>
      <c r="H902" s="207"/>
      <c r="I902" s="206">
        <f>IFERROR(INDEX(Lookup!$BJ$9:$BJ$3000,MATCH($A902,Lookup!$A$9:$A$3000,0)),0)</f>
        <v>18946.059999999998</v>
      </c>
      <c r="J902" s="206">
        <f>IFERROR(INDEX(Lookup!$BI$9:$BI$3000,MATCH($A902,Lookup!$A$9:$A$3000,0)),0)</f>
        <v>19688.5</v>
      </c>
      <c r="K902" s="206">
        <f>IFERROR(INDEX(Lookup!$BH$9:$BH$3000,MATCH($A902,Lookup!$A$9:$A$3000,0)),0)</f>
        <v>19394.18</v>
      </c>
      <c r="L902" s="206">
        <f t="shared" si="43"/>
        <v>-294.31999999999971</v>
      </c>
      <c r="O902" s="182">
        <f t="shared" si="42"/>
        <v>1</v>
      </c>
    </row>
    <row r="903" spans="1:15" x14ac:dyDescent="0.2">
      <c r="A903" s="182" t="str">
        <f>'13'!A150</f>
        <v>26360-A04</v>
      </c>
      <c r="C903" s="182" t="str">
        <f>IFERROR(LEFT(IFERROR(INDEX(Sheet5!$C$2:$C$1300,MATCH($A903,Sheet5!$A$2:$A$1300,0)),"-"),FIND(",",IFERROR(INDEX(Sheet5!$C$2:$C$1300,MATCH($A903,Sheet5!$A$2:$A$1300,0)),"-"),1)-1),IFERROR(INDEX(Sheet5!$C$2:$C$1300,MATCH($A903,Sheet5!$A$2:$A$1300,0)),"-"))</f>
        <v xml:space="preserve">Lifts - Contracts-174 Fullarton Rd                          </v>
      </c>
      <c r="D903" s="206">
        <f>IFERROR(INDEX(Lookup!$BG$9:$BG$3000,MATCH($A903,Lookup!$A$9:$A$3000,0)),0)</f>
        <v>0</v>
      </c>
      <c r="E903" s="206">
        <f>IFERROR(INDEX(Lookup!$BF$9:$BF$3000,MATCH($A903,Lookup!$A$9:$A$3000,0)),0)</f>
        <v>0</v>
      </c>
      <c r="F903" s="206">
        <f>IFERROR(INDEX(Lookup!$BE$9:$BE$3000,MATCH($A903,Lookup!$A$9:$A$3000,0)),0)</f>
        <v>0</v>
      </c>
      <c r="G903" s="207"/>
      <c r="H903" s="207"/>
      <c r="I903" s="206">
        <f>IFERROR(INDEX(Lookup!$BJ$9:$BJ$3000,MATCH($A903,Lookup!$A$9:$A$3000,0)),0)</f>
        <v>0</v>
      </c>
      <c r="J903" s="206">
        <f>IFERROR(INDEX(Lookup!$BI$9:$BI$3000,MATCH($A903,Lookup!$A$9:$A$3000,0)),0)</f>
        <v>0</v>
      </c>
      <c r="K903" s="206">
        <f>IFERROR(INDEX(Lookup!$BH$9:$BH$3000,MATCH($A903,Lookup!$A$9:$A$3000,0)),0)</f>
        <v>0</v>
      </c>
      <c r="L903" s="206">
        <f t="shared" si="43"/>
        <v>0</v>
      </c>
      <c r="O903" s="182">
        <f t="shared" si="42"/>
        <v>1</v>
      </c>
    </row>
    <row r="904" spans="1:15" x14ac:dyDescent="0.2">
      <c r="A904" s="182" t="str">
        <f>'13'!A151</f>
        <v>26360-A05</v>
      </c>
      <c r="C904" s="182" t="str">
        <f>IFERROR(LEFT(IFERROR(INDEX(Sheet5!$C$2:$C$1300,MATCH($A904,Sheet5!$A$2:$A$1300,0)),"-"),FIND(",",IFERROR(INDEX(Sheet5!$C$2:$C$1300,MATCH($A904,Sheet5!$A$2:$A$1300,0)),"-"),1)-1),IFERROR(INDEX(Sheet5!$C$2:$C$1300,MATCH($A904,Sheet5!$A$2:$A$1300,0)),"-"))</f>
        <v xml:space="preserve">Lifts - Contracts-26a Grote St                              </v>
      </c>
      <c r="D904" s="206">
        <f>IFERROR(INDEX(Lookup!$BG$9:$BG$3000,MATCH($A904,Lookup!$A$9:$A$3000,0)),0)</f>
        <v>0</v>
      </c>
      <c r="E904" s="206">
        <f>IFERROR(INDEX(Lookup!$BF$9:$BF$3000,MATCH($A904,Lookup!$A$9:$A$3000,0)),0)</f>
        <v>0</v>
      </c>
      <c r="F904" s="206">
        <f>IFERROR(INDEX(Lookup!$BE$9:$BE$3000,MATCH($A904,Lookup!$A$9:$A$3000,0)),0)</f>
        <v>0</v>
      </c>
      <c r="G904" s="207"/>
      <c r="H904" s="207"/>
      <c r="I904" s="206">
        <f>IFERROR(INDEX(Lookup!$BJ$9:$BJ$3000,MATCH($A904,Lookup!$A$9:$A$3000,0)),0)</f>
        <v>0</v>
      </c>
      <c r="J904" s="206">
        <f>IFERROR(INDEX(Lookup!$BI$9:$BI$3000,MATCH($A904,Lookup!$A$9:$A$3000,0)),0)</f>
        <v>0</v>
      </c>
      <c r="K904" s="206">
        <f>IFERROR(INDEX(Lookup!$BH$9:$BH$3000,MATCH($A904,Lookup!$A$9:$A$3000,0)),0)</f>
        <v>0</v>
      </c>
      <c r="L904" s="206">
        <f t="shared" si="43"/>
        <v>0</v>
      </c>
      <c r="O904" s="182">
        <f t="shared" si="42"/>
        <v>1</v>
      </c>
    </row>
    <row r="905" spans="1:15" x14ac:dyDescent="0.2">
      <c r="A905" s="182" t="str">
        <f>'13'!A152</f>
        <v>26360-A06</v>
      </c>
      <c r="C905" s="182" t="str">
        <f>IFERROR(LEFT(IFERROR(INDEX(Sheet5!$C$2:$C$1300,MATCH($A905,Sheet5!$A$2:$A$1300,0)),"-"),FIND(",",IFERROR(INDEX(Sheet5!$C$2:$C$1300,MATCH($A905,Sheet5!$A$2:$A$1300,0)),"-"),1)-1),IFERROR(INDEX(Sheet5!$C$2:$C$1300,MATCH($A905,Sheet5!$A$2:$A$1300,0)),"-"))</f>
        <v xml:space="preserve">Lifts - Contracts-31 Franklin St                            </v>
      </c>
      <c r="D905" s="206">
        <f>IFERROR(INDEX(Lookup!$BG$9:$BG$3000,MATCH($A905,Lookup!$A$9:$A$3000,0)),0)</f>
        <v>1115.1199999999999</v>
      </c>
      <c r="E905" s="206">
        <f>IFERROR(INDEX(Lookup!$BF$9:$BF$3000,MATCH($A905,Lookup!$A$9:$A$3000,0)),0)</f>
        <v>1182.6300000000001</v>
      </c>
      <c r="F905" s="206">
        <f>IFERROR(INDEX(Lookup!$BE$9:$BE$3000,MATCH($A905,Lookup!$A$9:$A$3000,0)),0)</f>
        <v>1170.8800000000001</v>
      </c>
      <c r="G905" s="207"/>
      <c r="H905" s="207"/>
      <c r="I905" s="206">
        <f>IFERROR(INDEX(Lookup!$BJ$9:$BJ$3000,MATCH($A905,Lookup!$A$9:$A$3000,0)),0)</f>
        <v>13085.899999999998</v>
      </c>
      <c r="J905" s="206">
        <f>IFERROR(INDEX(Lookup!$BI$9:$BI$3000,MATCH($A905,Lookup!$A$9:$A$3000,0)),0)</f>
        <v>14142.040000000005</v>
      </c>
      <c r="K905" s="206">
        <f>IFERROR(INDEX(Lookup!$BH$9:$BH$3000,MATCH($A905,Lookup!$A$9:$A$3000,0)),0)</f>
        <v>14105.640000000003</v>
      </c>
      <c r="L905" s="206">
        <f t="shared" si="43"/>
        <v>-36.400000000001455</v>
      </c>
      <c r="O905" s="182">
        <f t="shared" si="42"/>
        <v>1</v>
      </c>
    </row>
    <row r="906" spans="1:15" x14ac:dyDescent="0.2">
      <c r="A906" s="182" t="str">
        <f>'13'!A153</f>
        <v>26360-A07</v>
      </c>
      <c r="C906" s="182" t="str">
        <f>IFERROR(LEFT(IFERROR(INDEX(Sheet5!$C$2:$C$1300,MATCH($A906,Sheet5!$A$2:$A$1300,0)),"-"),FIND(",",IFERROR(INDEX(Sheet5!$C$2:$C$1300,MATCH($A906,Sheet5!$A$2:$A$1300,0)),"-"),1)-1),IFERROR(INDEX(Sheet5!$C$2:$C$1300,MATCH($A906,Sheet5!$A$2:$A$1300,0)),"-"))</f>
        <v xml:space="preserve">Lifts - Contracts-25 Franklin St                            </v>
      </c>
      <c r="D906" s="206">
        <f>IFERROR(INDEX(Lookup!$BG$9:$BG$3000,MATCH($A906,Lookup!$A$9:$A$3000,0)),0)</f>
        <v>4756.99</v>
      </c>
      <c r="E906" s="206">
        <f>IFERROR(INDEX(Lookup!$BF$9:$BF$3000,MATCH($A906,Lookup!$A$9:$A$3000,0)),0)</f>
        <v>4872.6099999999997</v>
      </c>
      <c r="F906" s="206">
        <f>IFERROR(INDEX(Lookup!$BE$9:$BE$3000,MATCH($A906,Lookup!$A$9:$A$3000,0)),0)</f>
        <v>4846.96</v>
      </c>
      <c r="G906" s="207"/>
      <c r="H906" s="207"/>
      <c r="I906" s="206">
        <f>IFERROR(INDEX(Lookup!$BJ$9:$BJ$3000,MATCH($A906,Lookup!$A$9:$A$3000,0)),0)</f>
        <v>55856.270000000004</v>
      </c>
      <c r="J906" s="206">
        <f>IFERROR(INDEX(Lookup!$BI$9:$BI$3000,MATCH($A906,Lookup!$A$9:$A$3000,0)),0)</f>
        <v>58432.420000000006</v>
      </c>
      <c r="K906" s="206">
        <f>IFERROR(INDEX(Lookup!$BH$9:$BH$3000,MATCH($A906,Lookup!$A$9:$A$3000,0)),0)</f>
        <v>57730.53</v>
      </c>
      <c r="L906" s="206">
        <f t="shared" si="43"/>
        <v>-701.89000000000669</v>
      </c>
      <c r="O906" s="182">
        <f t="shared" si="42"/>
        <v>1</v>
      </c>
    </row>
    <row r="907" spans="1:15" x14ac:dyDescent="0.2">
      <c r="A907" s="182" t="str">
        <f>'13'!A154</f>
        <v>26360-A08</v>
      </c>
      <c r="C907" s="182" t="str">
        <f>IFERROR(LEFT(IFERROR(INDEX(Sheet5!$C$2:$C$1300,MATCH($A907,Sheet5!$A$2:$A$1300,0)),"-"),FIND(",",IFERROR(INDEX(Sheet5!$C$2:$C$1300,MATCH($A907,Sheet5!$A$2:$A$1300,0)),"-"),1)-1),IFERROR(INDEX(Sheet5!$C$2:$C$1300,MATCH($A907,Sheet5!$A$2:$A$1300,0)),"-"))</f>
        <v xml:space="preserve">Lifts - Contracts-23 Frankin St                             </v>
      </c>
      <c r="D907" s="206">
        <f>IFERROR(INDEX(Lookup!$BG$9:$BG$3000,MATCH($A907,Lookup!$A$9:$A$3000,0)),0)</f>
        <v>0</v>
      </c>
      <c r="E907" s="206">
        <f>IFERROR(INDEX(Lookup!$BF$9:$BF$3000,MATCH($A907,Lookup!$A$9:$A$3000,0)),0)</f>
        <v>0</v>
      </c>
      <c r="F907" s="206">
        <f>IFERROR(INDEX(Lookup!$BE$9:$BE$3000,MATCH($A907,Lookup!$A$9:$A$3000,0)),0)</f>
        <v>0</v>
      </c>
      <c r="G907" s="207"/>
      <c r="H907" s="207"/>
      <c r="I907" s="206">
        <f>IFERROR(INDEX(Lookup!$BJ$9:$BJ$3000,MATCH($A907,Lookup!$A$9:$A$3000,0)),0)</f>
        <v>0</v>
      </c>
      <c r="J907" s="206">
        <f>IFERROR(INDEX(Lookup!$BI$9:$BI$3000,MATCH($A907,Lookup!$A$9:$A$3000,0)),0)</f>
        <v>0</v>
      </c>
      <c r="K907" s="206">
        <f>IFERROR(INDEX(Lookup!$BH$9:$BH$3000,MATCH($A907,Lookup!$A$9:$A$3000,0)),0)</f>
        <v>0</v>
      </c>
      <c r="L907" s="206">
        <f t="shared" si="43"/>
        <v>0</v>
      </c>
      <c r="O907" s="182">
        <f t="shared" si="42"/>
        <v>1</v>
      </c>
    </row>
    <row r="908" spans="1:15" x14ac:dyDescent="0.2">
      <c r="A908" s="182" t="str">
        <f>'13'!A155</f>
        <v>26360-A09</v>
      </c>
      <c r="C908" s="182" t="str">
        <f>IFERROR(LEFT(IFERROR(INDEX(Sheet5!$C$2:$C$1300,MATCH($A908,Sheet5!$A$2:$A$1300,0)),"-"),FIND(",",IFERROR(INDEX(Sheet5!$C$2:$C$1300,MATCH($A908,Sheet5!$A$2:$A$1300,0)),"-"),1)-1),IFERROR(INDEX(Sheet5!$C$2:$C$1300,MATCH($A908,Sheet5!$A$2:$A$1300,0)),"-"))</f>
        <v xml:space="preserve">Lifts - Contracts-11 Franklin St                            </v>
      </c>
      <c r="D908" s="206">
        <f>IFERROR(INDEX(Lookup!$BG$9:$BG$3000,MATCH($A908,Lookup!$A$9:$A$3000,0)),0)</f>
        <v>0</v>
      </c>
      <c r="E908" s="206">
        <f>IFERROR(INDEX(Lookup!$BF$9:$BF$3000,MATCH($A908,Lookup!$A$9:$A$3000,0)),0)</f>
        <v>0</v>
      </c>
      <c r="F908" s="206">
        <f>IFERROR(INDEX(Lookup!$BE$9:$BE$3000,MATCH($A908,Lookup!$A$9:$A$3000,0)),0)</f>
        <v>0</v>
      </c>
      <c r="G908" s="207"/>
      <c r="H908" s="207"/>
      <c r="I908" s="206">
        <f>IFERROR(INDEX(Lookup!$BJ$9:$BJ$3000,MATCH($A908,Lookup!$A$9:$A$3000,0)),0)</f>
        <v>0</v>
      </c>
      <c r="J908" s="206">
        <f>IFERROR(INDEX(Lookup!$BI$9:$BI$3000,MATCH($A908,Lookup!$A$9:$A$3000,0)),0)</f>
        <v>0</v>
      </c>
      <c r="K908" s="206">
        <f>IFERROR(INDEX(Lookup!$BH$9:$BH$3000,MATCH($A908,Lookup!$A$9:$A$3000,0)),0)</f>
        <v>0</v>
      </c>
      <c r="L908" s="206">
        <f t="shared" si="43"/>
        <v>0</v>
      </c>
      <c r="O908" s="182">
        <f t="shared" si="42"/>
        <v>1</v>
      </c>
    </row>
    <row r="909" spans="1:15" x14ac:dyDescent="0.2">
      <c r="A909" s="182" t="str">
        <f>'13'!A156</f>
        <v>26360-A10</v>
      </c>
      <c r="C909" s="182" t="str">
        <f>IFERROR(LEFT(IFERROR(INDEX(Sheet5!$C$2:$C$1300,MATCH($A909,Sheet5!$A$2:$A$1300,0)),"-"),FIND(",",IFERROR(INDEX(Sheet5!$C$2:$C$1300,MATCH($A909,Sheet5!$A$2:$A$1300,0)),"-"),1)-1),IFERROR(INDEX(Sheet5!$C$2:$C$1300,MATCH($A909,Sheet5!$A$2:$A$1300,0)),"-"))</f>
        <v xml:space="preserve">Lifts - Contracts-15 Franklin St                            </v>
      </c>
      <c r="D909" s="206">
        <f>IFERROR(INDEX(Lookup!$BG$9:$BG$3000,MATCH($A909,Lookup!$A$9:$A$3000,0)),0)</f>
        <v>1641.92</v>
      </c>
      <c r="E909" s="206">
        <f>IFERROR(INDEX(Lookup!$BF$9:$BF$3000,MATCH($A909,Lookup!$A$9:$A$3000,0)),0)</f>
        <v>1684.87</v>
      </c>
      <c r="F909" s="206">
        <f>IFERROR(INDEX(Lookup!$BE$9:$BE$3000,MATCH($A909,Lookup!$A$9:$A$3000,0)),0)</f>
        <v>1980.84</v>
      </c>
      <c r="G909" s="207"/>
      <c r="H909" s="207"/>
      <c r="I909" s="206">
        <f>IFERROR(INDEX(Lookup!$BJ$9:$BJ$3000,MATCH($A909,Lookup!$A$9:$A$3000,0)),0)</f>
        <v>19033.979999999996</v>
      </c>
      <c r="J909" s="206">
        <f>IFERROR(INDEX(Lookup!$BI$9:$BI$3000,MATCH($A909,Lookup!$A$9:$A$3000,0)),0)</f>
        <v>19804.989999999998</v>
      </c>
      <c r="K909" s="206">
        <f>IFERROR(INDEX(Lookup!$BH$9:$BH$3000,MATCH($A909,Lookup!$A$9:$A$3000,0)),0)</f>
        <v>19818.229999999996</v>
      </c>
      <c r="L909" s="206">
        <f t="shared" si="43"/>
        <v>13.239999999997963</v>
      </c>
      <c r="O909" s="182">
        <f t="shared" si="42"/>
        <v>1</v>
      </c>
    </row>
    <row r="910" spans="1:15" x14ac:dyDescent="0.2">
      <c r="A910" s="182" t="str">
        <f>'13'!A157</f>
        <v>26360-A14</v>
      </c>
      <c r="C910" s="182" t="str">
        <f>IFERROR(LEFT(IFERROR(INDEX(Sheet5!$C$2:$C$1300,MATCH($A910,Sheet5!$A$2:$A$1300,0)),"-"),FIND(",",IFERROR(INDEX(Sheet5!$C$2:$C$1300,MATCH($A910,Sheet5!$A$2:$A$1300,0)),"-"),1)-1),IFERROR(INDEX(Sheet5!$C$2:$C$1300,MATCH($A910,Sheet5!$A$2:$A$1300,0)),"-"))</f>
        <v xml:space="preserve">Lifts - Contracts-120 Queen Road                            </v>
      </c>
      <c r="D910" s="206">
        <f>IFERROR(INDEX(Lookup!$BG$9:$BG$3000,MATCH($A910,Lookup!$A$9:$A$3000,0)),0)</f>
        <v>0</v>
      </c>
      <c r="E910" s="206">
        <f>IFERROR(INDEX(Lookup!$BF$9:$BF$3000,MATCH($A910,Lookup!$A$9:$A$3000,0)),0)</f>
        <v>0</v>
      </c>
      <c r="F910" s="206">
        <f>IFERROR(INDEX(Lookup!$BE$9:$BE$3000,MATCH($A910,Lookup!$A$9:$A$3000,0)),0)</f>
        <v>0</v>
      </c>
      <c r="G910" s="207"/>
      <c r="H910" s="207"/>
      <c r="I910" s="206">
        <f>IFERROR(INDEX(Lookup!$BJ$9:$BJ$3000,MATCH($A910,Lookup!$A$9:$A$3000,0)),0)</f>
        <v>0</v>
      </c>
      <c r="J910" s="206">
        <f>IFERROR(INDEX(Lookup!$BI$9:$BI$3000,MATCH($A910,Lookup!$A$9:$A$3000,0)),0)</f>
        <v>0</v>
      </c>
      <c r="K910" s="206">
        <f>IFERROR(INDEX(Lookup!$BH$9:$BH$3000,MATCH($A910,Lookup!$A$9:$A$3000,0)),0)</f>
        <v>0</v>
      </c>
      <c r="L910" s="206">
        <f t="shared" si="43"/>
        <v>0</v>
      </c>
      <c r="O910" s="182">
        <f t="shared" si="42"/>
        <v>1</v>
      </c>
    </row>
    <row r="911" spans="1:15" x14ac:dyDescent="0.2">
      <c r="A911" s="182" t="str">
        <f>'13'!A158</f>
        <v>26360-A15</v>
      </c>
      <c r="C911" s="182" t="str">
        <f>IFERROR(LEFT(IFERROR(INDEX(Sheet5!$C$2:$C$1300,MATCH($A911,Sheet5!$A$2:$A$1300,0)),"-"),FIND(",",IFERROR(INDEX(Sheet5!$C$2:$C$1300,MATCH($A911,Sheet5!$A$2:$A$1300,0)),"-"),1)-1),IFERROR(INDEX(Sheet5!$C$2:$C$1300,MATCH($A911,Sheet5!$A$2:$A$1300,0)),"-"))</f>
        <v xml:space="preserve">Lifts - Contracts-236 Queen Road                            </v>
      </c>
      <c r="D911" s="206">
        <f>IFERROR(INDEX(Lookup!$BG$9:$BG$3000,MATCH($A911,Lookup!$A$9:$A$3000,0)),0)</f>
        <v>0</v>
      </c>
      <c r="E911" s="206">
        <f>IFERROR(INDEX(Lookup!$BF$9:$BF$3000,MATCH($A911,Lookup!$A$9:$A$3000,0)),0)</f>
        <v>0</v>
      </c>
      <c r="F911" s="206">
        <f>IFERROR(INDEX(Lookup!$BE$9:$BE$3000,MATCH($A911,Lookup!$A$9:$A$3000,0)),0)</f>
        <v>0</v>
      </c>
      <c r="G911" s="207"/>
      <c r="H911" s="207"/>
      <c r="I911" s="206">
        <f>IFERROR(INDEX(Lookup!$BJ$9:$BJ$3000,MATCH($A911,Lookup!$A$9:$A$3000,0)),0)</f>
        <v>0</v>
      </c>
      <c r="J911" s="206">
        <f>IFERROR(INDEX(Lookup!$BI$9:$BI$3000,MATCH($A911,Lookup!$A$9:$A$3000,0)),0)</f>
        <v>0</v>
      </c>
      <c r="K911" s="206">
        <f>IFERROR(INDEX(Lookup!$BH$9:$BH$3000,MATCH($A911,Lookup!$A$9:$A$3000,0)),0)</f>
        <v>0</v>
      </c>
      <c r="L911" s="206">
        <f t="shared" si="43"/>
        <v>0</v>
      </c>
      <c r="O911" s="182">
        <f t="shared" si="42"/>
        <v>1</v>
      </c>
    </row>
    <row r="912" spans="1:15" x14ac:dyDescent="0.2">
      <c r="A912" s="182" t="str">
        <f>'13'!A159</f>
        <v>26360-A16</v>
      </c>
      <c r="C912" s="182" t="str">
        <f>IFERROR(LEFT(IFERROR(INDEX(Sheet5!$C$2:$C$1300,MATCH($A912,Sheet5!$A$2:$A$1300,0)),"-"),FIND(",",IFERROR(INDEX(Sheet5!$C$2:$C$1300,MATCH($A912,Sheet5!$A$2:$A$1300,0)),"-"),1)-1),IFERROR(INDEX(Sheet5!$C$2:$C$1300,MATCH($A912,Sheet5!$A$2:$A$1300,0)),"-"))</f>
        <v xml:space="preserve">Lifts - Contracts-534 Queen Road                            </v>
      </c>
      <c r="D912" s="206">
        <f>IFERROR(INDEX(Lookup!$BG$9:$BG$3000,MATCH($A912,Lookup!$A$9:$A$3000,0)),0)</f>
        <v>0</v>
      </c>
      <c r="E912" s="206">
        <f>IFERROR(INDEX(Lookup!$BF$9:$BF$3000,MATCH($A912,Lookup!$A$9:$A$3000,0)),0)</f>
        <v>0</v>
      </c>
      <c r="F912" s="206">
        <f>IFERROR(INDEX(Lookup!$BE$9:$BE$3000,MATCH($A912,Lookup!$A$9:$A$3000,0)),0)</f>
        <v>0</v>
      </c>
      <c r="G912" s="207"/>
      <c r="H912" s="207"/>
      <c r="I912" s="206">
        <f>IFERROR(INDEX(Lookup!$BJ$9:$BJ$3000,MATCH($A912,Lookup!$A$9:$A$3000,0)),0)</f>
        <v>0</v>
      </c>
      <c r="J912" s="206">
        <f>IFERROR(INDEX(Lookup!$BI$9:$BI$3000,MATCH($A912,Lookup!$A$9:$A$3000,0)),0)</f>
        <v>0</v>
      </c>
      <c r="K912" s="206">
        <f>IFERROR(INDEX(Lookup!$BH$9:$BH$3000,MATCH($A912,Lookup!$A$9:$A$3000,0)),0)</f>
        <v>0</v>
      </c>
      <c r="L912" s="206">
        <f t="shared" si="43"/>
        <v>0</v>
      </c>
      <c r="O912" s="182">
        <f t="shared" si="42"/>
        <v>1</v>
      </c>
    </row>
    <row r="913" spans="1:15" x14ac:dyDescent="0.2">
      <c r="A913" s="182" t="str">
        <f>'13'!A160</f>
        <v>26380-A01</v>
      </c>
      <c r="C913" s="182" t="str">
        <f>IFERROR(LEFT(IFERROR(INDEX(Sheet5!$C$2:$C$1300,MATCH($A913,Sheet5!$A$2:$A$1300,0)),"-"),FIND(",",IFERROR(INDEX(Sheet5!$C$2:$C$1300,MATCH($A913,Sheet5!$A$2:$A$1300,0)),"-"),1)-1),IFERROR(INDEX(Sheet5!$C$2:$C$1300,MATCH($A913,Sheet5!$A$2:$A$1300,0)),"-"))</f>
        <v xml:space="preserve">Lifts - R &amp; M-6 Circuit Dr                                  </v>
      </c>
      <c r="D913" s="206">
        <f>IFERROR(INDEX(Lookup!$BG$9:$BG$3000,MATCH($A913,Lookup!$A$9:$A$3000,0)),0)</f>
        <v>0</v>
      </c>
      <c r="E913" s="206">
        <f>IFERROR(INDEX(Lookup!$BF$9:$BF$3000,MATCH($A913,Lookup!$A$9:$A$3000,0)),0)</f>
        <v>0</v>
      </c>
      <c r="F913" s="206">
        <f>IFERROR(INDEX(Lookup!$BE$9:$BE$3000,MATCH($A913,Lookup!$A$9:$A$3000,0)),0)</f>
        <v>0</v>
      </c>
      <c r="G913" s="207"/>
      <c r="H913" s="207"/>
      <c r="I913" s="206">
        <f>IFERROR(INDEX(Lookup!$BJ$9:$BJ$3000,MATCH($A913,Lookup!$A$9:$A$3000,0)),0)</f>
        <v>0</v>
      </c>
      <c r="J913" s="206">
        <f>IFERROR(INDEX(Lookup!$BI$9:$BI$3000,MATCH($A913,Lookup!$A$9:$A$3000,0)),0)</f>
        <v>0</v>
      </c>
      <c r="K913" s="206">
        <f>IFERROR(INDEX(Lookup!$BH$9:$BH$3000,MATCH($A913,Lookup!$A$9:$A$3000,0)),0)</f>
        <v>0</v>
      </c>
      <c r="L913" s="206">
        <f t="shared" si="43"/>
        <v>0</v>
      </c>
      <c r="O913" s="182">
        <f t="shared" si="42"/>
        <v>1</v>
      </c>
    </row>
    <row r="914" spans="1:15" x14ac:dyDescent="0.2">
      <c r="A914" s="182" t="str">
        <f>'13'!A161</f>
        <v>26380-A02</v>
      </c>
      <c r="C914" s="182" t="str">
        <f>IFERROR(LEFT(IFERROR(INDEX(Sheet5!$C$2:$C$1300,MATCH($A914,Sheet5!$A$2:$A$1300,0)),"-"),FIND(",",IFERROR(INDEX(Sheet5!$C$2:$C$1300,MATCH($A914,Sheet5!$A$2:$A$1300,0)),"-"),1)-1),IFERROR(INDEX(Sheet5!$C$2:$C$1300,MATCH($A914,Sheet5!$A$2:$A$1300,0)),"-"))</f>
        <v xml:space="preserve">Lifts - R &amp; M-200 East Tce                                  </v>
      </c>
      <c r="D914" s="206">
        <f>IFERROR(INDEX(Lookup!$BG$9:$BG$3000,MATCH($A914,Lookup!$A$9:$A$3000,0)),0)</f>
        <v>0</v>
      </c>
      <c r="E914" s="206">
        <f>IFERROR(INDEX(Lookup!$BF$9:$BF$3000,MATCH($A914,Lookup!$A$9:$A$3000,0)),0)</f>
        <v>0</v>
      </c>
      <c r="F914" s="206">
        <f>IFERROR(INDEX(Lookup!$BE$9:$BE$3000,MATCH($A914,Lookup!$A$9:$A$3000,0)),0)</f>
        <v>0</v>
      </c>
      <c r="G914" s="207"/>
      <c r="H914" s="207"/>
      <c r="I914" s="206">
        <f>IFERROR(INDEX(Lookup!$BJ$9:$BJ$3000,MATCH($A914,Lookup!$A$9:$A$3000,0)),0)</f>
        <v>0</v>
      </c>
      <c r="J914" s="206">
        <f>IFERROR(INDEX(Lookup!$BI$9:$BI$3000,MATCH($A914,Lookup!$A$9:$A$3000,0)),0)</f>
        <v>0</v>
      </c>
      <c r="K914" s="206">
        <f>IFERROR(INDEX(Lookup!$BH$9:$BH$3000,MATCH($A914,Lookup!$A$9:$A$3000,0)),0)</f>
        <v>0</v>
      </c>
      <c r="L914" s="206">
        <f t="shared" si="43"/>
        <v>0</v>
      </c>
      <c r="O914" s="182">
        <f t="shared" si="42"/>
        <v>1</v>
      </c>
    </row>
    <row r="915" spans="1:15" x14ac:dyDescent="0.2">
      <c r="A915" s="182" t="str">
        <f>'13'!A162</f>
        <v>26380-A03</v>
      </c>
      <c r="C915" s="182" t="str">
        <f>IFERROR(LEFT(IFERROR(INDEX(Sheet5!$C$2:$C$1300,MATCH($A915,Sheet5!$A$2:$A$1300,0)),"-"),FIND(",",IFERROR(INDEX(Sheet5!$C$2:$C$1300,MATCH($A915,Sheet5!$A$2:$A$1300,0)),"-"),1)-1),IFERROR(INDEX(Sheet5!$C$2:$C$1300,MATCH($A915,Sheet5!$A$2:$A$1300,0)),"-"))</f>
        <v xml:space="preserve">Lifts - R &amp; M-33 Franklin St                                </v>
      </c>
      <c r="D915" s="206">
        <f>IFERROR(INDEX(Lookup!$BG$9:$BG$3000,MATCH($A915,Lookup!$A$9:$A$3000,0)),0)</f>
        <v>0</v>
      </c>
      <c r="E915" s="206">
        <f>IFERROR(INDEX(Lookup!$BF$9:$BF$3000,MATCH($A915,Lookup!$A$9:$A$3000,0)),0)</f>
        <v>0</v>
      </c>
      <c r="F915" s="206">
        <f>IFERROR(INDEX(Lookup!$BE$9:$BE$3000,MATCH($A915,Lookup!$A$9:$A$3000,0)),0)</f>
        <v>0</v>
      </c>
      <c r="G915" s="207"/>
      <c r="H915" s="207"/>
      <c r="I915" s="206">
        <f>IFERROR(INDEX(Lookup!$BJ$9:$BJ$3000,MATCH($A915,Lookup!$A$9:$A$3000,0)),0)</f>
        <v>944</v>
      </c>
      <c r="J915" s="206">
        <f>IFERROR(INDEX(Lookup!$BI$9:$BI$3000,MATCH($A915,Lookup!$A$9:$A$3000,0)),0)</f>
        <v>0</v>
      </c>
      <c r="K915" s="206">
        <f>IFERROR(INDEX(Lookup!$BH$9:$BH$3000,MATCH($A915,Lookup!$A$9:$A$3000,0)),0)</f>
        <v>535</v>
      </c>
      <c r="L915" s="206">
        <f t="shared" si="43"/>
        <v>535</v>
      </c>
      <c r="O915" s="182">
        <f t="shared" si="42"/>
        <v>1</v>
      </c>
    </row>
    <row r="916" spans="1:15" x14ac:dyDescent="0.2">
      <c r="A916" s="182" t="str">
        <f>'13'!A163</f>
        <v>26380-A04</v>
      </c>
      <c r="C916" s="182" t="str">
        <f>IFERROR(LEFT(IFERROR(INDEX(Sheet5!$C$2:$C$1300,MATCH($A916,Sheet5!$A$2:$A$1300,0)),"-"),FIND(",",IFERROR(INDEX(Sheet5!$C$2:$C$1300,MATCH($A916,Sheet5!$A$2:$A$1300,0)),"-"),1)-1),IFERROR(INDEX(Sheet5!$C$2:$C$1300,MATCH($A916,Sheet5!$A$2:$A$1300,0)),"-"))</f>
        <v xml:space="preserve">Lifts - R &amp; M-174 Fullarton Rd                              </v>
      </c>
      <c r="D916" s="206">
        <f>IFERROR(INDEX(Lookup!$BG$9:$BG$3000,MATCH($A916,Lookup!$A$9:$A$3000,0)),0)</f>
        <v>0</v>
      </c>
      <c r="E916" s="206">
        <f>IFERROR(INDEX(Lookup!$BF$9:$BF$3000,MATCH($A916,Lookup!$A$9:$A$3000,0)),0)</f>
        <v>0</v>
      </c>
      <c r="F916" s="206">
        <f>IFERROR(INDEX(Lookup!$BE$9:$BE$3000,MATCH($A916,Lookup!$A$9:$A$3000,0)),0)</f>
        <v>0</v>
      </c>
      <c r="G916" s="207"/>
      <c r="H916" s="207"/>
      <c r="I916" s="206">
        <f>IFERROR(INDEX(Lookup!$BJ$9:$BJ$3000,MATCH($A916,Lookup!$A$9:$A$3000,0)),0)</f>
        <v>0</v>
      </c>
      <c r="J916" s="206">
        <f>IFERROR(INDEX(Lookup!$BI$9:$BI$3000,MATCH($A916,Lookup!$A$9:$A$3000,0)),0)</f>
        <v>0</v>
      </c>
      <c r="K916" s="206">
        <f>IFERROR(INDEX(Lookup!$BH$9:$BH$3000,MATCH($A916,Lookup!$A$9:$A$3000,0)),0)</f>
        <v>0</v>
      </c>
      <c r="L916" s="206">
        <f t="shared" si="43"/>
        <v>0</v>
      </c>
      <c r="O916" s="182">
        <f t="shared" si="42"/>
        <v>1</v>
      </c>
    </row>
    <row r="917" spans="1:15" x14ac:dyDescent="0.2">
      <c r="A917" s="182" t="str">
        <f>'13'!A164</f>
        <v>26380-A05</v>
      </c>
      <c r="C917" s="182" t="str">
        <f>IFERROR(LEFT(IFERROR(INDEX(Sheet5!$C$2:$C$1300,MATCH($A917,Sheet5!$A$2:$A$1300,0)),"-"),FIND(",",IFERROR(INDEX(Sheet5!$C$2:$C$1300,MATCH($A917,Sheet5!$A$2:$A$1300,0)),"-"),1)-1),IFERROR(INDEX(Sheet5!$C$2:$C$1300,MATCH($A917,Sheet5!$A$2:$A$1300,0)),"-"))</f>
        <v xml:space="preserve">Lifts - R &amp; M-26a Grote St                                  </v>
      </c>
      <c r="D917" s="206">
        <f>IFERROR(INDEX(Lookup!$BG$9:$BG$3000,MATCH($A917,Lookup!$A$9:$A$3000,0)),0)</f>
        <v>0</v>
      </c>
      <c r="E917" s="206">
        <f>IFERROR(INDEX(Lookup!$BF$9:$BF$3000,MATCH($A917,Lookup!$A$9:$A$3000,0)),0)</f>
        <v>0</v>
      </c>
      <c r="F917" s="206">
        <f>IFERROR(INDEX(Lookup!$BE$9:$BE$3000,MATCH($A917,Lookup!$A$9:$A$3000,0)),0)</f>
        <v>0</v>
      </c>
      <c r="G917" s="207"/>
      <c r="H917" s="207"/>
      <c r="I917" s="206">
        <f>IFERROR(INDEX(Lookup!$BJ$9:$BJ$3000,MATCH($A917,Lookup!$A$9:$A$3000,0)),0)</f>
        <v>0</v>
      </c>
      <c r="J917" s="206">
        <f>IFERROR(INDEX(Lookup!$BI$9:$BI$3000,MATCH($A917,Lookup!$A$9:$A$3000,0)),0)</f>
        <v>0</v>
      </c>
      <c r="K917" s="206">
        <f>IFERROR(INDEX(Lookup!$BH$9:$BH$3000,MATCH($A917,Lookup!$A$9:$A$3000,0)),0)</f>
        <v>0</v>
      </c>
      <c r="L917" s="206">
        <f t="shared" si="43"/>
        <v>0</v>
      </c>
      <c r="O917" s="182">
        <f t="shared" si="42"/>
        <v>1</v>
      </c>
    </row>
    <row r="918" spans="1:15" x14ac:dyDescent="0.2">
      <c r="A918" s="182" t="str">
        <f>'13'!A165</f>
        <v>26380-A06</v>
      </c>
      <c r="C918" s="182" t="str">
        <f>IFERROR(LEFT(IFERROR(INDEX(Sheet5!$C$2:$C$1300,MATCH($A918,Sheet5!$A$2:$A$1300,0)),"-"),FIND(",",IFERROR(INDEX(Sheet5!$C$2:$C$1300,MATCH($A918,Sheet5!$A$2:$A$1300,0)),"-"),1)-1),IFERROR(INDEX(Sheet5!$C$2:$C$1300,MATCH($A918,Sheet5!$A$2:$A$1300,0)),"-"))</f>
        <v xml:space="preserve">Lifts - R &amp; M-31 Franklin St                                </v>
      </c>
      <c r="D918" s="206">
        <f>IFERROR(INDEX(Lookup!$BG$9:$BG$3000,MATCH($A918,Lookup!$A$9:$A$3000,0)),0)</f>
        <v>0</v>
      </c>
      <c r="E918" s="206">
        <f>IFERROR(INDEX(Lookup!$BF$9:$BF$3000,MATCH($A918,Lookup!$A$9:$A$3000,0)),0)</f>
        <v>0</v>
      </c>
      <c r="F918" s="206">
        <f>IFERROR(INDEX(Lookup!$BE$9:$BE$3000,MATCH($A918,Lookup!$A$9:$A$3000,0)),0)</f>
        <v>0</v>
      </c>
      <c r="G918" s="207"/>
      <c r="H918" s="207"/>
      <c r="I918" s="206">
        <f>IFERROR(INDEX(Lookup!$BJ$9:$BJ$3000,MATCH($A918,Lookup!$A$9:$A$3000,0)),0)</f>
        <v>0</v>
      </c>
      <c r="J918" s="206">
        <f>IFERROR(INDEX(Lookup!$BI$9:$BI$3000,MATCH($A918,Lookup!$A$9:$A$3000,0)),0)</f>
        <v>0</v>
      </c>
      <c r="K918" s="206">
        <f>IFERROR(INDEX(Lookup!$BH$9:$BH$3000,MATCH($A918,Lookup!$A$9:$A$3000,0)),0)</f>
        <v>0</v>
      </c>
      <c r="L918" s="206">
        <f t="shared" si="43"/>
        <v>0</v>
      </c>
      <c r="O918" s="182">
        <f t="shared" si="42"/>
        <v>1</v>
      </c>
    </row>
    <row r="919" spans="1:15" x14ac:dyDescent="0.2">
      <c r="A919" s="182" t="str">
        <f>'13'!A166</f>
        <v>26380-A07</v>
      </c>
      <c r="C919" s="182" t="str">
        <f>IFERROR(LEFT(IFERROR(INDEX(Sheet5!$C$2:$C$1300,MATCH($A919,Sheet5!$A$2:$A$1300,0)),"-"),FIND(",",IFERROR(INDEX(Sheet5!$C$2:$C$1300,MATCH($A919,Sheet5!$A$2:$A$1300,0)),"-"),1)-1),IFERROR(INDEX(Sheet5!$C$2:$C$1300,MATCH($A919,Sheet5!$A$2:$A$1300,0)),"-"))</f>
        <v xml:space="preserve">Lifts - R &amp; M-25 Franklin St                                </v>
      </c>
      <c r="D919" s="206">
        <f>IFERROR(INDEX(Lookup!$BG$9:$BG$3000,MATCH($A919,Lookup!$A$9:$A$3000,0)),0)</f>
        <v>0</v>
      </c>
      <c r="E919" s="206">
        <f>IFERROR(INDEX(Lookup!$BF$9:$BF$3000,MATCH($A919,Lookup!$A$9:$A$3000,0)),0)</f>
        <v>0</v>
      </c>
      <c r="F919" s="206">
        <f>IFERROR(INDEX(Lookup!$BE$9:$BE$3000,MATCH($A919,Lookup!$A$9:$A$3000,0)),0)</f>
        <v>0</v>
      </c>
      <c r="G919" s="207"/>
      <c r="H919" s="207"/>
      <c r="I919" s="206">
        <f>IFERROR(INDEX(Lookup!$BJ$9:$BJ$3000,MATCH($A919,Lookup!$A$9:$A$3000,0)),0)</f>
        <v>0</v>
      </c>
      <c r="J919" s="206">
        <f>IFERROR(INDEX(Lookup!$BI$9:$BI$3000,MATCH($A919,Lookup!$A$9:$A$3000,0)),0)</f>
        <v>0</v>
      </c>
      <c r="K919" s="206">
        <f>IFERROR(INDEX(Lookup!$BH$9:$BH$3000,MATCH($A919,Lookup!$A$9:$A$3000,0)),0)</f>
        <v>0</v>
      </c>
      <c r="L919" s="206">
        <f t="shared" si="43"/>
        <v>0</v>
      </c>
      <c r="O919" s="182">
        <f t="shared" si="42"/>
        <v>1</v>
      </c>
    </row>
    <row r="920" spans="1:15" x14ac:dyDescent="0.2">
      <c r="A920" s="182" t="str">
        <f>'13'!A167</f>
        <v>26380-A08</v>
      </c>
      <c r="C920" s="182" t="str">
        <f>IFERROR(LEFT(IFERROR(INDEX(Sheet5!$C$2:$C$1300,MATCH($A920,Sheet5!$A$2:$A$1300,0)),"-"),FIND(",",IFERROR(INDEX(Sheet5!$C$2:$C$1300,MATCH($A920,Sheet5!$A$2:$A$1300,0)),"-"),1)-1),IFERROR(INDEX(Sheet5!$C$2:$C$1300,MATCH($A920,Sheet5!$A$2:$A$1300,0)),"-"))</f>
        <v xml:space="preserve">Lifts - R &amp; M-23 Frankin St                                 </v>
      </c>
      <c r="D920" s="206">
        <f>IFERROR(INDEX(Lookup!$BG$9:$BG$3000,MATCH($A920,Lookup!$A$9:$A$3000,0)),0)</f>
        <v>0</v>
      </c>
      <c r="E920" s="206">
        <f>IFERROR(INDEX(Lookup!$BF$9:$BF$3000,MATCH($A920,Lookup!$A$9:$A$3000,0)),0)</f>
        <v>0</v>
      </c>
      <c r="F920" s="206">
        <f>IFERROR(INDEX(Lookup!$BE$9:$BE$3000,MATCH($A920,Lookup!$A$9:$A$3000,0)),0)</f>
        <v>0</v>
      </c>
      <c r="G920" s="207"/>
      <c r="H920" s="207"/>
      <c r="I920" s="206">
        <f>IFERROR(INDEX(Lookup!$BJ$9:$BJ$3000,MATCH($A920,Lookup!$A$9:$A$3000,0)),0)</f>
        <v>0</v>
      </c>
      <c r="J920" s="206">
        <f>IFERROR(INDEX(Lookup!$BI$9:$BI$3000,MATCH($A920,Lookup!$A$9:$A$3000,0)),0)</f>
        <v>0</v>
      </c>
      <c r="K920" s="206">
        <f>IFERROR(INDEX(Lookup!$BH$9:$BH$3000,MATCH($A920,Lookup!$A$9:$A$3000,0)),0)</f>
        <v>0</v>
      </c>
      <c r="L920" s="206">
        <f t="shared" si="43"/>
        <v>0</v>
      </c>
      <c r="O920" s="182">
        <f t="shared" si="42"/>
        <v>1</v>
      </c>
    </row>
    <row r="921" spans="1:15" x14ac:dyDescent="0.2">
      <c r="A921" s="182" t="str">
        <f>'13'!A168</f>
        <v>26380-A09</v>
      </c>
      <c r="C921" s="182" t="str">
        <f>IFERROR(LEFT(IFERROR(INDEX(Sheet5!$C$2:$C$1300,MATCH($A921,Sheet5!$A$2:$A$1300,0)),"-"),FIND(",",IFERROR(INDEX(Sheet5!$C$2:$C$1300,MATCH($A921,Sheet5!$A$2:$A$1300,0)),"-"),1)-1),IFERROR(INDEX(Sheet5!$C$2:$C$1300,MATCH($A921,Sheet5!$A$2:$A$1300,0)),"-"))</f>
        <v xml:space="preserve">Lifts - R &amp; M-11 Franklin St                                </v>
      </c>
      <c r="D921" s="206">
        <f>IFERROR(INDEX(Lookup!$BG$9:$BG$3000,MATCH($A921,Lookup!$A$9:$A$3000,0)),0)</f>
        <v>0</v>
      </c>
      <c r="E921" s="206">
        <f>IFERROR(INDEX(Lookup!$BF$9:$BF$3000,MATCH($A921,Lookup!$A$9:$A$3000,0)),0)</f>
        <v>0</v>
      </c>
      <c r="F921" s="206">
        <f>IFERROR(INDEX(Lookup!$BE$9:$BE$3000,MATCH($A921,Lookup!$A$9:$A$3000,0)),0)</f>
        <v>0</v>
      </c>
      <c r="G921" s="207"/>
      <c r="H921" s="207"/>
      <c r="I921" s="206">
        <f>IFERROR(INDEX(Lookup!$BJ$9:$BJ$3000,MATCH($A921,Lookup!$A$9:$A$3000,0)),0)</f>
        <v>0</v>
      </c>
      <c r="J921" s="206">
        <f>IFERROR(INDEX(Lookup!$BI$9:$BI$3000,MATCH($A921,Lookup!$A$9:$A$3000,0)),0)</f>
        <v>0</v>
      </c>
      <c r="K921" s="206">
        <f>IFERROR(INDEX(Lookup!$BH$9:$BH$3000,MATCH($A921,Lookup!$A$9:$A$3000,0)),0)</f>
        <v>0</v>
      </c>
      <c r="L921" s="206">
        <f t="shared" si="43"/>
        <v>0</v>
      </c>
      <c r="O921" s="182">
        <f t="shared" si="42"/>
        <v>1</v>
      </c>
    </row>
    <row r="922" spans="1:15" x14ac:dyDescent="0.2">
      <c r="A922" s="182" t="str">
        <f>'13'!A169</f>
        <v>26380-A10</v>
      </c>
      <c r="C922" s="182" t="str">
        <f>IFERROR(LEFT(IFERROR(INDEX(Sheet5!$C$2:$C$1300,MATCH($A922,Sheet5!$A$2:$A$1300,0)),"-"),FIND(",",IFERROR(INDEX(Sheet5!$C$2:$C$1300,MATCH($A922,Sheet5!$A$2:$A$1300,0)),"-"),1)-1),IFERROR(INDEX(Sheet5!$C$2:$C$1300,MATCH($A922,Sheet5!$A$2:$A$1300,0)),"-"))</f>
        <v xml:space="preserve">Lifts - R &amp; M-15 Franklin St                                </v>
      </c>
      <c r="D922" s="206">
        <f>IFERROR(INDEX(Lookup!$BG$9:$BG$3000,MATCH($A922,Lookup!$A$9:$A$3000,0)),0)</f>
        <v>0</v>
      </c>
      <c r="E922" s="206">
        <f>IFERROR(INDEX(Lookup!$BF$9:$BF$3000,MATCH($A922,Lookup!$A$9:$A$3000,0)),0)</f>
        <v>0</v>
      </c>
      <c r="F922" s="206">
        <f>IFERROR(INDEX(Lookup!$BE$9:$BE$3000,MATCH($A922,Lookup!$A$9:$A$3000,0)),0)</f>
        <v>0</v>
      </c>
      <c r="G922" s="207"/>
      <c r="H922" s="207"/>
      <c r="I922" s="206">
        <f>IFERROR(INDEX(Lookup!$BJ$9:$BJ$3000,MATCH($A922,Lookup!$A$9:$A$3000,0)),0)</f>
        <v>0</v>
      </c>
      <c r="J922" s="206">
        <f>IFERROR(INDEX(Lookup!$BI$9:$BI$3000,MATCH($A922,Lookup!$A$9:$A$3000,0)),0)</f>
        <v>0</v>
      </c>
      <c r="K922" s="206">
        <f>IFERROR(INDEX(Lookup!$BH$9:$BH$3000,MATCH($A922,Lookup!$A$9:$A$3000,0)),0)</f>
        <v>0</v>
      </c>
      <c r="L922" s="206">
        <f t="shared" si="43"/>
        <v>0</v>
      </c>
      <c r="O922" s="182">
        <f t="shared" si="42"/>
        <v>1</v>
      </c>
    </row>
    <row r="923" spans="1:15" x14ac:dyDescent="0.2">
      <c r="A923" s="182" t="str">
        <f>'13'!A170</f>
        <v>26380-A14</v>
      </c>
      <c r="C923" s="182" t="str">
        <f>IFERROR(LEFT(IFERROR(INDEX(Sheet5!$C$2:$C$1300,MATCH($A923,Sheet5!$A$2:$A$1300,0)),"-"),FIND(",",IFERROR(INDEX(Sheet5!$C$2:$C$1300,MATCH($A923,Sheet5!$A$2:$A$1300,0)),"-"),1)-1),IFERROR(INDEX(Sheet5!$C$2:$C$1300,MATCH($A923,Sheet5!$A$2:$A$1300,0)),"-"))</f>
        <v xml:space="preserve">Lifts - R &amp; M-120 Queen Road                                </v>
      </c>
      <c r="D923" s="206">
        <f>IFERROR(INDEX(Lookup!$BG$9:$BG$3000,MATCH($A923,Lookup!$A$9:$A$3000,0)),0)</f>
        <v>0</v>
      </c>
      <c r="E923" s="206">
        <f>IFERROR(INDEX(Lookup!$BF$9:$BF$3000,MATCH($A923,Lookup!$A$9:$A$3000,0)),0)</f>
        <v>0</v>
      </c>
      <c r="F923" s="206">
        <f>IFERROR(INDEX(Lookup!$BE$9:$BE$3000,MATCH($A923,Lookup!$A$9:$A$3000,0)),0)</f>
        <v>0</v>
      </c>
      <c r="G923" s="207"/>
      <c r="H923" s="207"/>
      <c r="I923" s="206">
        <f>IFERROR(INDEX(Lookup!$BJ$9:$BJ$3000,MATCH($A923,Lookup!$A$9:$A$3000,0)),0)</f>
        <v>0</v>
      </c>
      <c r="J923" s="206">
        <f>IFERROR(INDEX(Lookup!$BI$9:$BI$3000,MATCH($A923,Lookup!$A$9:$A$3000,0)),0)</f>
        <v>0</v>
      </c>
      <c r="K923" s="206">
        <f>IFERROR(INDEX(Lookup!$BH$9:$BH$3000,MATCH($A923,Lookup!$A$9:$A$3000,0)),0)</f>
        <v>0</v>
      </c>
      <c r="L923" s="206">
        <f t="shared" si="43"/>
        <v>0</v>
      </c>
      <c r="O923" s="182">
        <f t="shared" si="42"/>
        <v>1</v>
      </c>
    </row>
    <row r="924" spans="1:15" x14ac:dyDescent="0.2">
      <c r="A924" s="182" t="str">
        <f>'13'!A171</f>
        <v>26380-A15</v>
      </c>
      <c r="C924" s="182" t="str">
        <f>IFERROR(LEFT(IFERROR(INDEX(Sheet5!$C$2:$C$1300,MATCH($A924,Sheet5!$A$2:$A$1300,0)),"-"),FIND(",",IFERROR(INDEX(Sheet5!$C$2:$C$1300,MATCH($A924,Sheet5!$A$2:$A$1300,0)),"-"),1)-1),IFERROR(INDEX(Sheet5!$C$2:$C$1300,MATCH($A924,Sheet5!$A$2:$A$1300,0)),"-"))</f>
        <v xml:space="preserve">Lifts - R &amp; M-236 Queen Road                                </v>
      </c>
      <c r="D924" s="206">
        <f>IFERROR(INDEX(Lookup!$BG$9:$BG$3000,MATCH($A924,Lookup!$A$9:$A$3000,0)),0)</f>
        <v>0</v>
      </c>
      <c r="E924" s="206">
        <f>IFERROR(INDEX(Lookup!$BF$9:$BF$3000,MATCH($A924,Lookup!$A$9:$A$3000,0)),0)</f>
        <v>0</v>
      </c>
      <c r="F924" s="206">
        <f>IFERROR(INDEX(Lookup!$BE$9:$BE$3000,MATCH($A924,Lookup!$A$9:$A$3000,0)),0)</f>
        <v>0</v>
      </c>
      <c r="G924" s="207"/>
      <c r="H924" s="207"/>
      <c r="I924" s="206">
        <f>IFERROR(INDEX(Lookup!$BJ$9:$BJ$3000,MATCH($A924,Lookup!$A$9:$A$3000,0)),0)</f>
        <v>0</v>
      </c>
      <c r="J924" s="206">
        <f>IFERROR(INDEX(Lookup!$BI$9:$BI$3000,MATCH($A924,Lookup!$A$9:$A$3000,0)),0)</f>
        <v>0</v>
      </c>
      <c r="K924" s="206">
        <f>IFERROR(INDEX(Lookup!$BH$9:$BH$3000,MATCH($A924,Lookup!$A$9:$A$3000,0)),0)</f>
        <v>0</v>
      </c>
      <c r="L924" s="206">
        <f t="shared" si="43"/>
        <v>0</v>
      </c>
      <c r="O924" s="182">
        <f t="shared" si="42"/>
        <v>1</v>
      </c>
    </row>
    <row r="925" spans="1:15" x14ac:dyDescent="0.2">
      <c r="A925" s="182" t="str">
        <f>'13'!A172</f>
        <v>26380-A16</v>
      </c>
      <c r="C925" s="182" t="str">
        <f>IFERROR(LEFT(IFERROR(INDEX(Sheet5!$C$2:$C$1300,MATCH($A925,Sheet5!$A$2:$A$1300,0)),"-"),FIND(",",IFERROR(INDEX(Sheet5!$C$2:$C$1300,MATCH($A925,Sheet5!$A$2:$A$1300,0)),"-"),1)-1),IFERROR(INDEX(Sheet5!$C$2:$C$1300,MATCH($A925,Sheet5!$A$2:$A$1300,0)),"-"))</f>
        <v xml:space="preserve">Lifts - R &amp; M-534 Queen Road                                </v>
      </c>
      <c r="D925" s="206">
        <f>IFERROR(INDEX(Lookup!$BG$9:$BG$3000,MATCH($A925,Lookup!$A$9:$A$3000,0)),0)</f>
        <v>0</v>
      </c>
      <c r="E925" s="206">
        <f>IFERROR(INDEX(Lookup!$BF$9:$BF$3000,MATCH($A925,Lookup!$A$9:$A$3000,0)),0)</f>
        <v>0</v>
      </c>
      <c r="F925" s="206">
        <f>IFERROR(INDEX(Lookup!$BE$9:$BE$3000,MATCH($A925,Lookup!$A$9:$A$3000,0)),0)</f>
        <v>0</v>
      </c>
      <c r="G925" s="207"/>
      <c r="H925" s="207"/>
      <c r="I925" s="206">
        <f>IFERROR(INDEX(Lookup!$BJ$9:$BJ$3000,MATCH($A925,Lookup!$A$9:$A$3000,0)),0)</f>
        <v>0</v>
      </c>
      <c r="J925" s="206">
        <f>IFERROR(INDEX(Lookup!$BI$9:$BI$3000,MATCH($A925,Lookup!$A$9:$A$3000,0)),0)</f>
        <v>0</v>
      </c>
      <c r="K925" s="206">
        <f>IFERROR(INDEX(Lookup!$BH$9:$BH$3000,MATCH($A925,Lookup!$A$9:$A$3000,0)),0)</f>
        <v>0</v>
      </c>
      <c r="L925" s="206">
        <f t="shared" si="43"/>
        <v>0</v>
      </c>
      <c r="O925" s="182">
        <f t="shared" si="42"/>
        <v>1</v>
      </c>
    </row>
    <row r="926" spans="1:15" x14ac:dyDescent="0.2">
      <c r="A926" s="182" t="str">
        <f>'13'!A173</f>
        <v>26460-A01</v>
      </c>
      <c r="C926" s="182" t="str">
        <f>IFERROR(LEFT(IFERROR(INDEX(Sheet5!$C$2:$C$1300,MATCH($A926,Sheet5!$A$2:$A$1300,0)),"-"),FIND(",",IFERROR(INDEX(Sheet5!$C$2:$C$1300,MATCH($A926,Sheet5!$A$2:$A$1300,0)),"-"),1)-1),IFERROR(INDEX(Sheet5!$C$2:$C$1300,MATCH($A926,Sheet5!$A$2:$A$1300,0)),"-"))</f>
        <v xml:space="preserve">Other R &amp; M-6 Circuit Dr                                    </v>
      </c>
      <c r="D926" s="206">
        <f>IFERROR(INDEX(Lookup!$BG$9:$BG$3000,MATCH($A926,Lookup!$A$9:$A$3000,0)),0)</f>
        <v>0</v>
      </c>
      <c r="E926" s="206">
        <f>IFERROR(INDEX(Lookup!$BF$9:$BF$3000,MATCH($A926,Lookup!$A$9:$A$3000,0)),0)</f>
        <v>0</v>
      </c>
      <c r="F926" s="206">
        <f>IFERROR(INDEX(Lookup!$BE$9:$BE$3000,MATCH($A926,Lookup!$A$9:$A$3000,0)),0)</f>
        <v>673.1</v>
      </c>
      <c r="G926" s="207"/>
      <c r="H926" s="207"/>
      <c r="I926" s="206">
        <f>IFERROR(INDEX(Lookup!$BJ$9:$BJ$3000,MATCH($A926,Lookup!$A$9:$A$3000,0)),0)</f>
        <v>90.75</v>
      </c>
      <c r="J926" s="206">
        <f>IFERROR(INDEX(Lookup!$BI$9:$BI$3000,MATCH($A926,Lookup!$A$9:$A$3000,0)),0)</f>
        <v>0</v>
      </c>
      <c r="K926" s="206">
        <f>IFERROR(INDEX(Lookup!$BH$9:$BH$3000,MATCH($A926,Lookup!$A$9:$A$3000,0)),0)</f>
        <v>673.1</v>
      </c>
      <c r="L926" s="206">
        <f t="shared" si="43"/>
        <v>673.1</v>
      </c>
      <c r="O926" s="182">
        <f t="shared" si="42"/>
        <v>1</v>
      </c>
    </row>
    <row r="927" spans="1:15" x14ac:dyDescent="0.2">
      <c r="A927" s="182" t="str">
        <f>'13'!A174</f>
        <v>26460-A02</v>
      </c>
      <c r="C927" s="182" t="str">
        <f>IFERROR(LEFT(IFERROR(INDEX(Sheet5!$C$2:$C$1300,MATCH($A927,Sheet5!$A$2:$A$1300,0)),"-"),FIND(",",IFERROR(INDEX(Sheet5!$C$2:$C$1300,MATCH($A927,Sheet5!$A$2:$A$1300,0)),"-"),1)-1),IFERROR(INDEX(Sheet5!$C$2:$C$1300,MATCH($A927,Sheet5!$A$2:$A$1300,0)),"-"))</f>
        <v xml:space="preserve">Other R &amp; M-200 East Tce                                    </v>
      </c>
      <c r="D927" s="206">
        <f>IFERROR(INDEX(Lookup!$BG$9:$BG$3000,MATCH($A927,Lookup!$A$9:$A$3000,0)),0)</f>
        <v>0</v>
      </c>
      <c r="E927" s="206">
        <f>IFERROR(INDEX(Lookup!$BF$9:$BF$3000,MATCH($A927,Lookup!$A$9:$A$3000,0)),0)</f>
        <v>0</v>
      </c>
      <c r="F927" s="206">
        <f>IFERROR(INDEX(Lookup!$BE$9:$BE$3000,MATCH($A927,Lookup!$A$9:$A$3000,0)),0)</f>
        <v>0</v>
      </c>
      <c r="G927" s="207"/>
      <c r="H927" s="207"/>
      <c r="I927" s="206">
        <f>IFERROR(INDEX(Lookup!$BJ$9:$BJ$3000,MATCH($A927,Lookup!$A$9:$A$3000,0)),0)</f>
        <v>0</v>
      </c>
      <c r="J927" s="206">
        <f>IFERROR(INDEX(Lookup!$BI$9:$BI$3000,MATCH($A927,Lookup!$A$9:$A$3000,0)),0)</f>
        <v>0</v>
      </c>
      <c r="K927" s="206">
        <f>IFERROR(INDEX(Lookup!$BH$9:$BH$3000,MATCH($A927,Lookup!$A$9:$A$3000,0)),0)</f>
        <v>0</v>
      </c>
      <c r="L927" s="206">
        <f t="shared" si="43"/>
        <v>0</v>
      </c>
      <c r="O927" s="182">
        <f t="shared" si="42"/>
        <v>1</v>
      </c>
    </row>
    <row r="928" spans="1:15" x14ac:dyDescent="0.2">
      <c r="A928" s="182" t="str">
        <f>'13'!A175</f>
        <v>26460-A03</v>
      </c>
      <c r="C928" s="182" t="str">
        <f>IFERROR(LEFT(IFERROR(INDEX(Sheet5!$C$2:$C$1300,MATCH($A928,Sheet5!$A$2:$A$1300,0)),"-"),FIND(",",IFERROR(INDEX(Sheet5!$C$2:$C$1300,MATCH($A928,Sheet5!$A$2:$A$1300,0)),"-"),1)-1),IFERROR(INDEX(Sheet5!$C$2:$C$1300,MATCH($A928,Sheet5!$A$2:$A$1300,0)),"-"))</f>
        <v xml:space="preserve">Other R &amp; M-33 Franklin St                                  </v>
      </c>
      <c r="D928" s="206">
        <f>IFERROR(INDEX(Lookup!$BG$9:$BG$3000,MATCH($A928,Lookup!$A$9:$A$3000,0)),0)</f>
        <v>0</v>
      </c>
      <c r="E928" s="206">
        <f>IFERROR(INDEX(Lookup!$BF$9:$BF$3000,MATCH($A928,Lookup!$A$9:$A$3000,0)),0)</f>
        <v>0</v>
      </c>
      <c r="F928" s="206">
        <f>IFERROR(INDEX(Lookup!$BE$9:$BE$3000,MATCH($A928,Lookup!$A$9:$A$3000,0)),0)</f>
        <v>0</v>
      </c>
      <c r="G928" s="207"/>
      <c r="H928" s="207"/>
      <c r="I928" s="206">
        <f>IFERROR(INDEX(Lookup!$BJ$9:$BJ$3000,MATCH($A928,Lookup!$A$9:$A$3000,0)),0)</f>
        <v>0</v>
      </c>
      <c r="J928" s="206">
        <f>IFERROR(INDEX(Lookup!$BI$9:$BI$3000,MATCH($A928,Lookup!$A$9:$A$3000,0)),0)</f>
        <v>0</v>
      </c>
      <c r="K928" s="206">
        <f>IFERROR(INDEX(Lookup!$BH$9:$BH$3000,MATCH($A928,Lookup!$A$9:$A$3000,0)),0)</f>
        <v>0</v>
      </c>
      <c r="L928" s="206">
        <f t="shared" si="43"/>
        <v>0</v>
      </c>
      <c r="O928" s="182">
        <f t="shared" si="42"/>
        <v>1</v>
      </c>
    </row>
    <row r="929" spans="1:15" x14ac:dyDescent="0.2">
      <c r="A929" s="182" t="str">
        <f>'13'!A176</f>
        <v>26460-A04</v>
      </c>
      <c r="C929" s="182" t="str">
        <f>IFERROR(LEFT(IFERROR(INDEX(Sheet5!$C$2:$C$1300,MATCH($A929,Sheet5!$A$2:$A$1300,0)),"-"),FIND(",",IFERROR(INDEX(Sheet5!$C$2:$C$1300,MATCH($A929,Sheet5!$A$2:$A$1300,0)),"-"),1)-1),IFERROR(INDEX(Sheet5!$C$2:$C$1300,MATCH($A929,Sheet5!$A$2:$A$1300,0)),"-"))</f>
        <v xml:space="preserve">Other R &amp; M-174 Fullarton Rd                                </v>
      </c>
      <c r="D929" s="206">
        <f>IFERROR(INDEX(Lookup!$BG$9:$BG$3000,MATCH($A929,Lookup!$A$9:$A$3000,0)),0)</f>
        <v>0</v>
      </c>
      <c r="E929" s="206">
        <f>IFERROR(INDEX(Lookup!$BF$9:$BF$3000,MATCH($A929,Lookup!$A$9:$A$3000,0)),0)</f>
        <v>0</v>
      </c>
      <c r="F929" s="206">
        <f>IFERROR(INDEX(Lookup!$BE$9:$BE$3000,MATCH($A929,Lookup!$A$9:$A$3000,0)),0)</f>
        <v>0</v>
      </c>
      <c r="G929" s="207"/>
      <c r="H929" s="207"/>
      <c r="I929" s="206">
        <f>IFERROR(INDEX(Lookup!$BJ$9:$BJ$3000,MATCH($A929,Lookup!$A$9:$A$3000,0)),0)</f>
        <v>0</v>
      </c>
      <c r="J929" s="206">
        <f>IFERROR(INDEX(Lookup!$BI$9:$BI$3000,MATCH($A929,Lookup!$A$9:$A$3000,0)),0)</f>
        <v>0</v>
      </c>
      <c r="K929" s="206">
        <f>IFERROR(INDEX(Lookup!$BH$9:$BH$3000,MATCH($A929,Lookup!$A$9:$A$3000,0)),0)</f>
        <v>0</v>
      </c>
      <c r="L929" s="206">
        <f t="shared" si="43"/>
        <v>0</v>
      </c>
      <c r="O929" s="182">
        <f t="shared" si="42"/>
        <v>1</v>
      </c>
    </row>
    <row r="930" spans="1:15" x14ac:dyDescent="0.2">
      <c r="A930" s="182" t="str">
        <f>'13'!A177</f>
        <v>26460-A05</v>
      </c>
      <c r="C930" s="182" t="str">
        <f>IFERROR(LEFT(IFERROR(INDEX(Sheet5!$C$2:$C$1300,MATCH($A930,Sheet5!$A$2:$A$1300,0)),"-"),FIND(",",IFERROR(INDEX(Sheet5!$C$2:$C$1300,MATCH($A930,Sheet5!$A$2:$A$1300,0)),"-"),1)-1),IFERROR(INDEX(Sheet5!$C$2:$C$1300,MATCH($A930,Sheet5!$A$2:$A$1300,0)),"-"))</f>
        <v xml:space="preserve">Other R &amp; M-26a Grote St                                    </v>
      </c>
      <c r="D930" s="206">
        <f>IFERROR(INDEX(Lookup!$BG$9:$BG$3000,MATCH($A930,Lookup!$A$9:$A$3000,0)),0)</f>
        <v>0</v>
      </c>
      <c r="E930" s="206">
        <f>IFERROR(INDEX(Lookup!$BF$9:$BF$3000,MATCH($A930,Lookup!$A$9:$A$3000,0)),0)</f>
        <v>0</v>
      </c>
      <c r="F930" s="206">
        <f>IFERROR(INDEX(Lookup!$BE$9:$BE$3000,MATCH($A930,Lookup!$A$9:$A$3000,0)),0)</f>
        <v>0</v>
      </c>
      <c r="G930" s="207"/>
      <c r="H930" s="207"/>
      <c r="I930" s="206">
        <f>IFERROR(INDEX(Lookup!$BJ$9:$BJ$3000,MATCH($A930,Lookup!$A$9:$A$3000,0)),0)</f>
        <v>0</v>
      </c>
      <c r="J930" s="206">
        <f>IFERROR(INDEX(Lookup!$BI$9:$BI$3000,MATCH($A930,Lookup!$A$9:$A$3000,0)),0)</f>
        <v>0</v>
      </c>
      <c r="K930" s="206">
        <f>IFERROR(INDEX(Lookup!$BH$9:$BH$3000,MATCH($A930,Lookup!$A$9:$A$3000,0)),0)</f>
        <v>0</v>
      </c>
      <c r="L930" s="206">
        <f t="shared" si="43"/>
        <v>0</v>
      </c>
      <c r="O930" s="182">
        <f t="shared" si="42"/>
        <v>1</v>
      </c>
    </row>
    <row r="931" spans="1:15" x14ac:dyDescent="0.2">
      <c r="A931" s="182" t="str">
        <f>'13'!A178</f>
        <v>26460-A06</v>
      </c>
      <c r="C931" s="182" t="str">
        <f>IFERROR(LEFT(IFERROR(INDEX(Sheet5!$C$2:$C$1300,MATCH($A931,Sheet5!$A$2:$A$1300,0)),"-"),FIND(",",IFERROR(INDEX(Sheet5!$C$2:$C$1300,MATCH($A931,Sheet5!$A$2:$A$1300,0)),"-"),1)-1),IFERROR(INDEX(Sheet5!$C$2:$C$1300,MATCH($A931,Sheet5!$A$2:$A$1300,0)),"-"))</f>
        <v xml:space="preserve">Other R &amp; M-31 Franklin St                                  </v>
      </c>
      <c r="D931" s="206">
        <f>IFERROR(INDEX(Lookup!$BG$9:$BG$3000,MATCH($A931,Lookup!$A$9:$A$3000,0)),0)</f>
        <v>0</v>
      </c>
      <c r="E931" s="206">
        <f>IFERROR(INDEX(Lookup!$BF$9:$BF$3000,MATCH($A931,Lookup!$A$9:$A$3000,0)),0)</f>
        <v>0</v>
      </c>
      <c r="F931" s="206">
        <f>IFERROR(INDEX(Lookup!$BE$9:$BE$3000,MATCH($A931,Lookup!$A$9:$A$3000,0)),0)</f>
        <v>0</v>
      </c>
      <c r="G931" s="207"/>
      <c r="H931" s="207"/>
      <c r="I931" s="206">
        <f>IFERROR(INDEX(Lookup!$BJ$9:$BJ$3000,MATCH($A931,Lookup!$A$9:$A$3000,0)),0)</f>
        <v>0</v>
      </c>
      <c r="J931" s="206">
        <f>IFERROR(INDEX(Lookup!$BI$9:$BI$3000,MATCH($A931,Lookup!$A$9:$A$3000,0)),0)</f>
        <v>0</v>
      </c>
      <c r="K931" s="206">
        <f>IFERROR(INDEX(Lookup!$BH$9:$BH$3000,MATCH($A931,Lookup!$A$9:$A$3000,0)),0)</f>
        <v>0</v>
      </c>
      <c r="L931" s="206">
        <f t="shared" si="43"/>
        <v>0</v>
      </c>
      <c r="O931" s="182">
        <f t="shared" si="42"/>
        <v>1</v>
      </c>
    </row>
    <row r="932" spans="1:15" x14ac:dyDescent="0.2">
      <c r="A932" s="182" t="str">
        <f>'13'!A179</f>
        <v>26460-A07</v>
      </c>
      <c r="C932" s="182" t="str">
        <f>IFERROR(LEFT(IFERROR(INDEX(Sheet5!$C$2:$C$1300,MATCH($A932,Sheet5!$A$2:$A$1300,0)),"-"),FIND(",",IFERROR(INDEX(Sheet5!$C$2:$C$1300,MATCH($A932,Sheet5!$A$2:$A$1300,0)),"-"),1)-1),IFERROR(INDEX(Sheet5!$C$2:$C$1300,MATCH($A932,Sheet5!$A$2:$A$1300,0)),"-"))</f>
        <v xml:space="preserve">Other R &amp; M-25 Franklin St                                  </v>
      </c>
      <c r="D932" s="206">
        <f>IFERROR(INDEX(Lookup!$BG$9:$BG$3000,MATCH($A932,Lookup!$A$9:$A$3000,0)),0)</f>
        <v>0</v>
      </c>
      <c r="E932" s="206">
        <f>IFERROR(INDEX(Lookup!$BF$9:$BF$3000,MATCH($A932,Lookup!$A$9:$A$3000,0)),0)</f>
        <v>0</v>
      </c>
      <c r="F932" s="206">
        <f>IFERROR(INDEX(Lookup!$BE$9:$BE$3000,MATCH($A932,Lookup!$A$9:$A$3000,0)),0)</f>
        <v>0</v>
      </c>
      <c r="G932" s="207"/>
      <c r="H932" s="207"/>
      <c r="I932" s="206">
        <f>IFERROR(INDEX(Lookup!$BJ$9:$BJ$3000,MATCH($A932,Lookup!$A$9:$A$3000,0)),0)</f>
        <v>0</v>
      </c>
      <c r="J932" s="206">
        <f>IFERROR(INDEX(Lookup!$BI$9:$BI$3000,MATCH($A932,Lookup!$A$9:$A$3000,0)),0)</f>
        <v>0</v>
      </c>
      <c r="K932" s="206">
        <f>IFERROR(INDEX(Lookup!$BH$9:$BH$3000,MATCH($A932,Lookup!$A$9:$A$3000,0)),0)</f>
        <v>0</v>
      </c>
      <c r="L932" s="206">
        <f t="shared" si="43"/>
        <v>0</v>
      </c>
      <c r="O932" s="182">
        <f t="shared" si="42"/>
        <v>1</v>
      </c>
    </row>
    <row r="933" spans="1:15" x14ac:dyDescent="0.2">
      <c r="A933" s="182" t="str">
        <f>'13'!A180</f>
        <v>26460-A08</v>
      </c>
      <c r="C933" s="182" t="str">
        <f>IFERROR(LEFT(IFERROR(INDEX(Sheet5!$C$2:$C$1300,MATCH($A933,Sheet5!$A$2:$A$1300,0)),"-"),FIND(",",IFERROR(INDEX(Sheet5!$C$2:$C$1300,MATCH($A933,Sheet5!$A$2:$A$1300,0)),"-"),1)-1),IFERROR(INDEX(Sheet5!$C$2:$C$1300,MATCH($A933,Sheet5!$A$2:$A$1300,0)),"-"))</f>
        <v xml:space="preserve">Other R &amp; M-23 Frankin St                                   </v>
      </c>
      <c r="D933" s="206">
        <f>IFERROR(INDEX(Lookup!$BG$9:$BG$3000,MATCH($A933,Lookup!$A$9:$A$3000,0)),0)</f>
        <v>0</v>
      </c>
      <c r="E933" s="206">
        <f>IFERROR(INDEX(Lookup!$BF$9:$BF$3000,MATCH($A933,Lookup!$A$9:$A$3000,0)),0)</f>
        <v>0</v>
      </c>
      <c r="F933" s="206">
        <f>IFERROR(INDEX(Lookup!$BE$9:$BE$3000,MATCH($A933,Lookup!$A$9:$A$3000,0)),0)</f>
        <v>0</v>
      </c>
      <c r="G933" s="207"/>
      <c r="H933" s="207"/>
      <c r="I933" s="206">
        <f>IFERROR(INDEX(Lookup!$BJ$9:$BJ$3000,MATCH($A933,Lookup!$A$9:$A$3000,0)),0)</f>
        <v>0</v>
      </c>
      <c r="J933" s="206">
        <f>IFERROR(INDEX(Lookup!$BI$9:$BI$3000,MATCH($A933,Lookup!$A$9:$A$3000,0)),0)</f>
        <v>0</v>
      </c>
      <c r="K933" s="206">
        <f>IFERROR(INDEX(Lookup!$BH$9:$BH$3000,MATCH($A933,Lookup!$A$9:$A$3000,0)),0)</f>
        <v>0</v>
      </c>
      <c r="L933" s="206">
        <f t="shared" si="43"/>
        <v>0</v>
      </c>
      <c r="O933" s="182">
        <f t="shared" si="42"/>
        <v>1</v>
      </c>
    </row>
    <row r="934" spans="1:15" x14ac:dyDescent="0.2">
      <c r="A934" s="182" t="str">
        <f>'13'!A181</f>
        <v>26460-A09</v>
      </c>
      <c r="C934" s="182" t="str">
        <f>IFERROR(LEFT(IFERROR(INDEX(Sheet5!$C$2:$C$1300,MATCH($A934,Sheet5!$A$2:$A$1300,0)),"-"),FIND(",",IFERROR(INDEX(Sheet5!$C$2:$C$1300,MATCH($A934,Sheet5!$A$2:$A$1300,0)),"-"),1)-1),IFERROR(INDEX(Sheet5!$C$2:$C$1300,MATCH($A934,Sheet5!$A$2:$A$1300,0)),"-"))</f>
        <v xml:space="preserve">Other R &amp; M-11 Franklin St                                  </v>
      </c>
      <c r="D934" s="206">
        <f>IFERROR(INDEX(Lookup!$BG$9:$BG$3000,MATCH($A934,Lookup!$A$9:$A$3000,0)),0)</f>
        <v>0</v>
      </c>
      <c r="E934" s="206">
        <f>IFERROR(INDEX(Lookup!$BF$9:$BF$3000,MATCH($A934,Lookup!$A$9:$A$3000,0)),0)</f>
        <v>0</v>
      </c>
      <c r="F934" s="206">
        <f>IFERROR(INDEX(Lookup!$BE$9:$BE$3000,MATCH($A934,Lookup!$A$9:$A$3000,0)),0)</f>
        <v>0</v>
      </c>
      <c r="G934" s="207"/>
      <c r="H934" s="207"/>
      <c r="I934" s="206">
        <f>IFERROR(INDEX(Lookup!$BJ$9:$BJ$3000,MATCH($A934,Lookup!$A$9:$A$3000,0)),0)</f>
        <v>0</v>
      </c>
      <c r="J934" s="206">
        <f>IFERROR(INDEX(Lookup!$BI$9:$BI$3000,MATCH($A934,Lookup!$A$9:$A$3000,0)),0)</f>
        <v>0</v>
      </c>
      <c r="K934" s="206">
        <f>IFERROR(INDEX(Lookup!$BH$9:$BH$3000,MATCH($A934,Lookup!$A$9:$A$3000,0)),0)</f>
        <v>0</v>
      </c>
      <c r="L934" s="206">
        <f t="shared" si="43"/>
        <v>0</v>
      </c>
      <c r="O934" s="182">
        <f t="shared" si="42"/>
        <v>1</v>
      </c>
    </row>
    <row r="935" spans="1:15" x14ac:dyDescent="0.2">
      <c r="A935" s="182" t="str">
        <f>'13'!A182</f>
        <v>26460-A10</v>
      </c>
      <c r="C935" s="182" t="str">
        <f>IFERROR(LEFT(IFERROR(INDEX(Sheet5!$C$2:$C$1300,MATCH($A935,Sheet5!$A$2:$A$1300,0)),"-"),FIND(",",IFERROR(INDEX(Sheet5!$C$2:$C$1300,MATCH($A935,Sheet5!$A$2:$A$1300,0)),"-"),1)-1),IFERROR(INDEX(Sheet5!$C$2:$C$1300,MATCH($A935,Sheet5!$A$2:$A$1300,0)),"-"))</f>
        <v xml:space="preserve">Other R &amp; M-15 Franklin St                                  </v>
      </c>
      <c r="D935" s="206">
        <f>IFERROR(INDEX(Lookup!$BG$9:$BG$3000,MATCH($A935,Lookup!$A$9:$A$3000,0)),0)</f>
        <v>0</v>
      </c>
      <c r="E935" s="206">
        <f>IFERROR(INDEX(Lookup!$BF$9:$BF$3000,MATCH($A935,Lookup!$A$9:$A$3000,0)),0)</f>
        <v>0</v>
      </c>
      <c r="F935" s="206">
        <f>IFERROR(INDEX(Lookup!$BE$9:$BE$3000,MATCH($A935,Lookup!$A$9:$A$3000,0)),0)</f>
        <v>0</v>
      </c>
      <c r="G935" s="207"/>
      <c r="H935" s="207"/>
      <c r="I935" s="206">
        <f>IFERROR(INDEX(Lookup!$BJ$9:$BJ$3000,MATCH($A935,Lookup!$A$9:$A$3000,0)),0)</f>
        <v>0</v>
      </c>
      <c r="J935" s="206">
        <f>IFERROR(INDEX(Lookup!$BI$9:$BI$3000,MATCH($A935,Lookup!$A$9:$A$3000,0)),0)</f>
        <v>0</v>
      </c>
      <c r="K935" s="206">
        <f>IFERROR(INDEX(Lookup!$BH$9:$BH$3000,MATCH($A935,Lookup!$A$9:$A$3000,0)),0)</f>
        <v>0</v>
      </c>
      <c r="L935" s="206">
        <f t="shared" si="43"/>
        <v>0</v>
      </c>
      <c r="O935" s="182">
        <f t="shared" si="42"/>
        <v>1</v>
      </c>
    </row>
    <row r="936" spans="1:15" x14ac:dyDescent="0.2">
      <c r="A936" s="182" t="str">
        <f>'13'!A183</f>
        <v>26460-A11</v>
      </c>
      <c r="C936" s="182" t="str">
        <f>IFERROR(LEFT(IFERROR(INDEX(Sheet5!$C$2:$C$1300,MATCH($A936,Sheet5!$A$2:$A$1300,0)),"-"),FIND(",",IFERROR(INDEX(Sheet5!$C$2:$C$1300,MATCH($A936,Sheet5!$A$2:$A$1300,0)),"-"),1)-1),IFERROR(INDEX(Sheet5!$C$2:$C$1300,MATCH($A936,Sheet5!$A$2:$A$1300,0)),"-"))</f>
        <v xml:space="preserve">Other R &amp; M-25 Hutt St                                      </v>
      </c>
      <c r="D936" s="206">
        <f>IFERROR(INDEX(Lookup!$BG$9:$BG$3000,MATCH($A936,Lookup!$A$9:$A$3000,0)),0)</f>
        <v>0</v>
      </c>
      <c r="E936" s="206">
        <f>IFERROR(INDEX(Lookup!$BF$9:$BF$3000,MATCH($A936,Lookup!$A$9:$A$3000,0)),0)</f>
        <v>83.33</v>
      </c>
      <c r="F936" s="206">
        <f>IFERROR(INDEX(Lookup!$BE$9:$BE$3000,MATCH($A936,Lookup!$A$9:$A$3000,0)),0)</f>
        <v>0</v>
      </c>
      <c r="G936" s="207"/>
      <c r="H936" s="207"/>
      <c r="I936" s="206">
        <f>IFERROR(INDEX(Lookup!$BJ$9:$BJ$3000,MATCH($A936,Lookup!$A$9:$A$3000,0)),0)</f>
        <v>0</v>
      </c>
      <c r="J936" s="206">
        <f>IFERROR(INDEX(Lookup!$BI$9:$BI$3000,MATCH($A936,Lookup!$A$9:$A$3000,0)),0)</f>
        <v>916.63000000000011</v>
      </c>
      <c r="K936" s="206">
        <f>IFERROR(INDEX(Lookup!$BH$9:$BH$3000,MATCH($A936,Lookup!$A$9:$A$3000,0)),0)</f>
        <v>0</v>
      </c>
      <c r="L936" s="206">
        <f t="shared" si="43"/>
        <v>-916.63000000000011</v>
      </c>
      <c r="O936" s="182">
        <f t="shared" si="42"/>
        <v>1</v>
      </c>
    </row>
    <row r="937" spans="1:15" x14ac:dyDescent="0.2">
      <c r="A937" s="182" t="str">
        <f>'13'!A184</f>
        <v>26460-A12</v>
      </c>
      <c r="C937" s="182" t="str">
        <f>IFERROR(LEFT(IFERROR(INDEX(Sheet5!$C$2:$C$1300,MATCH($A937,Sheet5!$A$2:$A$1300,0)),"-"),FIND(",",IFERROR(INDEX(Sheet5!$C$2:$C$1300,MATCH($A937,Sheet5!$A$2:$A$1300,0)),"-"),1)-1),IFERROR(INDEX(Sheet5!$C$2:$C$1300,MATCH($A937,Sheet5!$A$2:$A$1300,0)),"-"))</f>
        <v xml:space="preserve">Other R &amp; M-A27 188 Carrington                              </v>
      </c>
      <c r="D937" s="206">
        <f>IFERROR(INDEX(Lookup!$BG$9:$BG$3000,MATCH($A937,Lookup!$A$9:$A$3000,0)),0)</f>
        <v>0</v>
      </c>
      <c r="E937" s="206">
        <f>IFERROR(INDEX(Lookup!$BF$9:$BF$3000,MATCH($A937,Lookup!$A$9:$A$3000,0)),0)</f>
        <v>0</v>
      </c>
      <c r="F937" s="206">
        <f>IFERROR(INDEX(Lookup!$BE$9:$BE$3000,MATCH($A937,Lookup!$A$9:$A$3000,0)),0)</f>
        <v>0</v>
      </c>
      <c r="G937" s="207"/>
      <c r="H937" s="207"/>
      <c r="I937" s="206">
        <f>IFERROR(INDEX(Lookup!$BJ$9:$BJ$3000,MATCH($A937,Lookup!$A$9:$A$3000,0)),0)</f>
        <v>0</v>
      </c>
      <c r="J937" s="206">
        <f>IFERROR(INDEX(Lookup!$BI$9:$BI$3000,MATCH($A937,Lookup!$A$9:$A$3000,0)),0)</f>
        <v>0</v>
      </c>
      <c r="K937" s="206">
        <f>IFERROR(INDEX(Lookup!$BH$9:$BH$3000,MATCH($A937,Lookup!$A$9:$A$3000,0)),0)</f>
        <v>0</v>
      </c>
      <c r="L937" s="206">
        <f t="shared" si="43"/>
        <v>0</v>
      </c>
      <c r="O937" s="182">
        <f t="shared" si="42"/>
        <v>1</v>
      </c>
    </row>
    <row r="938" spans="1:15" x14ac:dyDescent="0.2">
      <c r="A938" s="182" t="str">
        <f>'13'!A185</f>
        <v>26460-A13</v>
      </c>
      <c r="C938" s="182" t="str">
        <f>IFERROR(LEFT(IFERROR(INDEX(Sheet5!$C$2:$C$1300,MATCH($A938,Sheet5!$A$2:$A$1300,0)),"-"),FIND(",",IFERROR(INDEX(Sheet5!$C$2:$C$1300,MATCH($A938,Sheet5!$A$2:$A$1300,0)),"-"),1)-1),IFERROR(INDEX(Sheet5!$C$2:$C$1300,MATCH($A938,Sheet5!$A$2:$A$1300,0)),"-"))</f>
        <v xml:space="preserve">Other R &amp; M-B25 188 Carrington                              </v>
      </c>
      <c r="D938" s="206">
        <f>IFERROR(INDEX(Lookup!$BG$9:$BG$3000,MATCH($A938,Lookup!$A$9:$A$3000,0)),0)</f>
        <v>0</v>
      </c>
      <c r="E938" s="206">
        <f>IFERROR(INDEX(Lookup!$BF$9:$BF$3000,MATCH($A938,Lookup!$A$9:$A$3000,0)),0)</f>
        <v>0</v>
      </c>
      <c r="F938" s="206">
        <f>IFERROR(INDEX(Lookup!$BE$9:$BE$3000,MATCH($A938,Lookup!$A$9:$A$3000,0)),0)</f>
        <v>0</v>
      </c>
      <c r="G938" s="207"/>
      <c r="H938" s="207"/>
      <c r="I938" s="206">
        <f>IFERROR(INDEX(Lookup!$BJ$9:$BJ$3000,MATCH($A938,Lookup!$A$9:$A$3000,0)),0)</f>
        <v>0</v>
      </c>
      <c r="J938" s="206">
        <f>IFERROR(INDEX(Lookup!$BI$9:$BI$3000,MATCH($A938,Lookup!$A$9:$A$3000,0)),0)</f>
        <v>0</v>
      </c>
      <c r="K938" s="206">
        <f>IFERROR(INDEX(Lookup!$BH$9:$BH$3000,MATCH($A938,Lookup!$A$9:$A$3000,0)),0)</f>
        <v>0</v>
      </c>
      <c r="L938" s="206">
        <f t="shared" si="43"/>
        <v>0</v>
      </c>
      <c r="O938" s="182">
        <f t="shared" si="42"/>
        <v>1</v>
      </c>
    </row>
    <row r="939" spans="1:15" x14ac:dyDescent="0.2">
      <c r="A939" s="182" t="str">
        <f>'13'!A186</f>
        <v>26460-A14</v>
      </c>
      <c r="C939" s="182" t="str">
        <f>IFERROR(LEFT(IFERROR(INDEX(Sheet5!$C$2:$C$1300,MATCH($A939,Sheet5!$A$2:$A$1300,0)),"-"),FIND(",",IFERROR(INDEX(Sheet5!$C$2:$C$1300,MATCH($A939,Sheet5!$A$2:$A$1300,0)),"-"),1)-1),IFERROR(INDEX(Sheet5!$C$2:$C$1300,MATCH($A939,Sheet5!$A$2:$A$1300,0)),"-"))</f>
        <v xml:space="preserve">Other R &amp; M-120 Queen Road                                  </v>
      </c>
      <c r="D939" s="206">
        <f>IFERROR(INDEX(Lookup!$BG$9:$BG$3000,MATCH($A939,Lookup!$A$9:$A$3000,0)),0)</f>
        <v>0</v>
      </c>
      <c r="E939" s="206">
        <f>IFERROR(INDEX(Lookup!$BF$9:$BF$3000,MATCH($A939,Lookup!$A$9:$A$3000,0)),0)</f>
        <v>0</v>
      </c>
      <c r="F939" s="206">
        <f>IFERROR(INDEX(Lookup!$BE$9:$BE$3000,MATCH($A939,Lookup!$A$9:$A$3000,0)),0)</f>
        <v>0</v>
      </c>
      <c r="G939" s="207"/>
      <c r="H939" s="207"/>
      <c r="I939" s="206">
        <f>IFERROR(INDEX(Lookup!$BJ$9:$BJ$3000,MATCH($A939,Lookup!$A$9:$A$3000,0)),0)</f>
        <v>0</v>
      </c>
      <c r="J939" s="206">
        <f>IFERROR(INDEX(Lookup!$BI$9:$BI$3000,MATCH($A939,Lookup!$A$9:$A$3000,0)),0)</f>
        <v>0</v>
      </c>
      <c r="K939" s="206">
        <f>IFERROR(INDEX(Lookup!$BH$9:$BH$3000,MATCH($A939,Lookup!$A$9:$A$3000,0)),0)</f>
        <v>0</v>
      </c>
      <c r="L939" s="206">
        <f t="shared" si="43"/>
        <v>0</v>
      </c>
      <c r="O939" s="182">
        <f t="shared" si="42"/>
        <v>1</v>
      </c>
    </row>
    <row r="940" spans="1:15" x14ac:dyDescent="0.2">
      <c r="A940" s="182" t="str">
        <f>'13'!A187</f>
        <v>26460-A15</v>
      </c>
      <c r="C940" s="182" t="str">
        <f>IFERROR(LEFT(IFERROR(INDEX(Sheet5!$C$2:$C$1300,MATCH($A940,Sheet5!$A$2:$A$1300,0)),"-"),FIND(",",IFERROR(INDEX(Sheet5!$C$2:$C$1300,MATCH($A940,Sheet5!$A$2:$A$1300,0)),"-"),1)-1),IFERROR(INDEX(Sheet5!$C$2:$C$1300,MATCH($A940,Sheet5!$A$2:$A$1300,0)),"-"))</f>
        <v xml:space="preserve">Other R &amp; M-236 Queen Road                                  </v>
      </c>
      <c r="D940" s="206">
        <f>IFERROR(INDEX(Lookup!$BG$9:$BG$3000,MATCH($A940,Lookup!$A$9:$A$3000,0)),0)</f>
        <v>0</v>
      </c>
      <c r="E940" s="206">
        <f>IFERROR(INDEX(Lookup!$BF$9:$BF$3000,MATCH($A940,Lookup!$A$9:$A$3000,0)),0)</f>
        <v>0</v>
      </c>
      <c r="F940" s="206">
        <f>IFERROR(INDEX(Lookup!$BE$9:$BE$3000,MATCH($A940,Lookup!$A$9:$A$3000,0)),0)</f>
        <v>0</v>
      </c>
      <c r="G940" s="207"/>
      <c r="H940" s="207"/>
      <c r="I940" s="206">
        <f>IFERROR(INDEX(Lookup!$BJ$9:$BJ$3000,MATCH($A940,Lookup!$A$9:$A$3000,0)),0)</f>
        <v>0</v>
      </c>
      <c r="J940" s="206">
        <f>IFERROR(INDEX(Lookup!$BI$9:$BI$3000,MATCH($A940,Lookup!$A$9:$A$3000,0)),0)</f>
        <v>0</v>
      </c>
      <c r="K940" s="206">
        <f>IFERROR(INDEX(Lookup!$BH$9:$BH$3000,MATCH($A940,Lookup!$A$9:$A$3000,0)),0)</f>
        <v>0</v>
      </c>
      <c r="L940" s="206">
        <f t="shared" si="43"/>
        <v>0</v>
      </c>
      <c r="O940" s="182">
        <f t="shared" si="42"/>
        <v>1</v>
      </c>
    </row>
    <row r="941" spans="1:15" x14ac:dyDescent="0.2">
      <c r="A941" s="182" t="str">
        <f>'13'!A188</f>
        <v>26460-A16</v>
      </c>
      <c r="C941" s="182" t="str">
        <f>IFERROR(LEFT(IFERROR(INDEX(Sheet5!$C$2:$C$1300,MATCH($A941,Sheet5!$A$2:$A$1300,0)),"-"),FIND(",",IFERROR(INDEX(Sheet5!$C$2:$C$1300,MATCH($A941,Sheet5!$A$2:$A$1300,0)),"-"),1)-1),IFERROR(INDEX(Sheet5!$C$2:$C$1300,MATCH($A941,Sheet5!$A$2:$A$1300,0)),"-"))</f>
        <v xml:space="preserve">Other R &amp; M-534 Queen Road                                  </v>
      </c>
      <c r="D941" s="206">
        <f>IFERROR(INDEX(Lookup!$BG$9:$BG$3000,MATCH($A941,Lookup!$A$9:$A$3000,0)),0)</f>
        <v>0</v>
      </c>
      <c r="E941" s="206">
        <f>IFERROR(INDEX(Lookup!$BF$9:$BF$3000,MATCH($A941,Lookup!$A$9:$A$3000,0)),0)</f>
        <v>0</v>
      </c>
      <c r="F941" s="206">
        <f>IFERROR(INDEX(Lookup!$BE$9:$BE$3000,MATCH($A941,Lookup!$A$9:$A$3000,0)),0)</f>
        <v>0</v>
      </c>
      <c r="G941" s="207"/>
      <c r="H941" s="207"/>
      <c r="I941" s="206">
        <f>IFERROR(INDEX(Lookup!$BJ$9:$BJ$3000,MATCH($A941,Lookup!$A$9:$A$3000,0)),0)</f>
        <v>0</v>
      </c>
      <c r="J941" s="206">
        <f>IFERROR(INDEX(Lookup!$BI$9:$BI$3000,MATCH($A941,Lookup!$A$9:$A$3000,0)),0)</f>
        <v>0</v>
      </c>
      <c r="K941" s="206">
        <f>IFERROR(INDEX(Lookup!$BH$9:$BH$3000,MATCH($A941,Lookup!$A$9:$A$3000,0)),0)</f>
        <v>0</v>
      </c>
      <c r="L941" s="206">
        <f t="shared" si="43"/>
        <v>0</v>
      </c>
      <c r="O941" s="182">
        <f t="shared" si="42"/>
        <v>1</v>
      </c>
    </row>
    <row r="942" spans="1:15" x14ac:dyDescent="0.2">
      <c r="A942" s="182" t="str">
        <f>'13'!A189</f>
        <v>26480-A01</v>
      </c>
      <c r="C942" s="182" t="str">
        <f>IFERROR(LEFT(IFERROR(INDEX(Sheet5!$C$2:$C$1300,MATCH($A942,Sheet5!$A$2:$A$1300,0)),"-"),FIND(",",IFERROR(INDEX(Sheet5!$C$2:$C$1300,MATCH($A942,Sheet5!$A$2:$A$1300,0)),"-"),1)-1),IFERROR(INDEX(Sheet5!$C$2:$C$1300,MATCH($A942,Sheet5!$A$2:$A$1300,0)),"-"))</f>
        <v xml:space="preserve">Pest  &amp; Weed Control-6 Circuit Dr                           </v>
      </c>
      <c r="D942" s="206">
        <f>IFERROR(INDEX(Lookup!$BG$9:$BG$3000,MATCH($A942,Lookup!$A$9:$A$3000,0)),0)</f>
        <v>0</v>
      </c>
      <c r="E942" s="206">
        <f>IFERROR(INDEX(Lookup!$BF$9:$BF$3000,MATCH($A942,Lookup!$A$9:$A$3000,0)),0)</f>
        <v>0</v>
      </c>
      <c r="F942" s="206">
        <f>IFERROR(INDEX(Lookup!$BE$9:$BE$3000,MATCH($A942,Lookup!$A$9:$A$3000,0)),0)</f>
        <v>0</v>
      </c>
      <c r="G942" s="207"/>
      <c r="H942" s="207"/>
      <c r="I942" s="206">
        <f>IFERROR(INDEX(Lookup!$BJ$9:$BJ$3000,MATCH($A942,Lookup!$A$9:$A$3000,0)),0)</f>
        <v>0</v>
      </c>
      <c r="J942" s="206">
        <f>IFERROR(INDEX(Lookup!$BI$9:$BI$3000,MATCH($A942,Lookup!$A$9:$A$3000,0)),0)</f>
        <v>0</v>
      </c>
      <c r="K942" s="206">
        <f>IFERROR(INDEX(Lookup!$BH$9:$BH$3000,MATCH($A942,Lookup!$A$9:$A$3000,0)),0)</f>
        <v>0</v>
      </c>
      <c r="L942" s="206">
        <f t="shared" si="43"/>
        <v>0</v>
      </c>
      <c r="O942" s="182">
        <f t="shared" si="42"/>
        <v>1</v>
      </c>
    </row>
    <row r="943" spans="1:15" x14ac:dyDescent="0.2">
      <c r="A943" s="182" t="str">
        <f>'13'!A190</f>
        <v>26480-A02</v>
      </c>
      <c r="C943" s="182" t="str">
        <f>IFERROR(LEFT(IFERROR(INDEX(Sheet5!$C$2:$C$1300,MATCH($A943,Sheet5!$A$2:$A$1300,0)),"-"),FIND(",",IFERROR(INDEX(Sheet5!$C$2:$C$1300,MATCH($A943,Sheet5!$A$2:$A$1300,0)),"-"),1)-1),IFERROR(INDEX(Sheet5!$C$2:$C$1300,MATCH($A943,Sheet5!$A$2:$A$1300,0)),"-"))</f>
        <v xml:space="preserve">Pest  &amp; Weed Control-200 East Tce                           </v>
      </c>
      <c r="D943" s="206">
        <f>IFERROR(INDEX(Lookup!$BG$9:$BG$3000,MATCH($A943,Lookup!$A$9:$A$3000,0)),0)</f>
        <v>393.57</v>
      </c>
      <c r="E943" s="206">
        <f>IFERROR(INDEX(Lookup!$BF$9:$BF$3000,MATCH($A943,Lookup!$A$9:$A$3000,0)),0)</f>
        <v>135.13</v>
      </c>
      <c r="F943" s="206">
        <f>IFERROR(INDEX(Lookup!$BE$9:$BE$3000,MATCH($A943,Lookup!$A$9:$A$3000,0)),0)</f>
        <v>401.44</v>
      </c>
      <c r="G943" s="207"/>
      <c r="H943" s="207"/>
      <c r="I943" s="206">
        <f>IFERROR(INDEX(Lookup!$BJ$9:$BJ$3000,MATCH($A943,Lookup!$A$9:$A$3000,0)),0)</f>
        <v>2407.92</v>
      </c>
      <c r="J943" s="206">
        <f>IFERROR(INDEX(Lookup!$BI$9:$BI$3000,MATCH($A943,Lookup!$A$9:$A$3000,0)),0)</f>
        <v>1486.4300000000003</v>
      </c>
      <c r="K943" s="206">
        <f>IFERROR(INDEX(Lookup!$BH$9:$BH$3000,MATCH($A943,Lookup!$A$9:$A$3000,0)),0)</f>
        <v>1590.02</v>
      </c>
      <c r="L943" s="206">
        <f t="shared" si="43"/>
        <v>103.58999999999969</v>
      </c>
      <c r="O943" s="182">
        <f t="shared" si="42"/>
        <v>1</v>
      </c>
    </row>
    <row r="944" spans="1:15" x14ac:dyDescent="0.2">
      <c r="A944" s="182" t="str">
        <f>'13'!A191</f>
        <v>26480-A03</v>
      </c>
      <c r="C944" s="182" t="str">
        <f>IFERROR(LEFT(IFERROR(INDEX(Sheet5!$C$2:$C$1300,MATCH($A944,Sheet5!$A$2:$A$1300,0)),"-"),FIND(",",IFERROR(INDEX(Sheet5!$C$2:$C$1300,MATCH($A944,Sheet5!$A$2:$A$1300,0)),"-"),1)-1),IFERROR(INDEX(Sheet5!$C$2:$C$1300,MATCH($A944,Sheet5!$A$2:$A$1300,0)),"-"))</f>
        <v xml:space="preserve">Pest  &amp; Weed Control-33 Franklin St                         </v>
      </c>
      <c r="D944" s="206">
        <f>IFERROR(INDEX(Lookup!$BG$9:$BG$3000,MATCH($A944,Lookup!$A$9:$A$3000,0)),0)</f>
        <v>0</v>
      </c>
      <c r="E944" s="206">
        <f>IFERROR(INDEX(Lookup!$BF$9:$BF$3000,MATCH($A944,Lookup!$A$9:$A$3000,0)),0)</f>
        <v>0</v>
      </c>
      <c r="F944" s="206">
        <f>IFERROR(INDEX(Lookup!$BE$9:$BE$3000,MATCH($A944,Lookup!$A$9:$A$3000,0)),0)</f>
        <v>0</v>
      </c>
      <c r="G944" s="207"/>
      <c r="H944" s="207"/>
      <c r="I944" s="206">
        <f>IFERROR(INDEX(Lookup!$BJ$9:$BJ$3000,MATCH($A944,Lookup!$A$9:$A$3000,0)),0)</f>
        <v>0</v>
      </c>
      <c r="J944" s="206">
        <f>IFERROR(INDEX(Lookup!$BI$9:$BI$3000,MATCH($A944,Lookup!$A$9:$A$3000,0)),0)</f>
        <v>0</v>
      </c>
      <c r="K944" s="206">
        <f>IFERROR(INDEX(Lookup!$BH$9:$BH$3000,MATCH($A944,Lookup!$A$9:$A$3000,0)),0)</f>
        <v>0</v>
      </c>
      <c r="L944" s="206">
        <f t="shared" si="43"/>
        <v>0</v>
      </c>
      <c r="O944" s="182">
        <f t="shared" si="42"/>
        <v>1</v>
      </c>
    </row>
    <row r="945" spans="1:15" x14ac:dyDescent="0.2">
      <c r="A945" s="182" t="str">
        <f>'13'!A192</f>
        <v>26480-A04</v>
      </c>
      <c r="C945" s="182" t="str">
        <f>IFERROR(LEFT(IFERROR(INDEX(Sheet5!$C$2:$C$1300,MATCH($A945,Sheet5!$A$2:$A$1300,0)),"-"),FIND(",",IFERROR(INDEX(Sheet5!$C$2:$C$1300,MATCH($A945,Sheet5!$A$2:$A$1300,0)),"-"),1)-1),IFERROR(INDEX(Sheet5!$C$2:$C$1300,MATCH($A945,Sheet5!$A$2:$A$1300,0)),"-"))</f>
        <v xml:space="preserve">Pest  &amp; Weed Control-174 Fullarton Rd                       </v>
      </c>
      <c r="D945" s="206">
        <f>IFERROR(INDEX(Lookup!$BG$9:$BG$3000,MATCH($A945,Lookup!$A$9:$A$3000,0)),0)</f>
        <v>0</v>
      </c>
      <c r="E945" s="206">
        <f>IFERROR(INDEX(Lookup!$BF$9:$BF$3000,MATCH($A945,Lookup!$A$9:$A$3000,0)),0)</f>
        <v>0</v>
      </c>
      <c r="F945" s="206">
        <f>IFERROR(INDEX(Lookup!$BE$9:$BE$3000,MATCH($A945,Lookup!$A$9:$A$3000,0)),0)</f>
        <v>0</v>
      </c>
      <c r="G945" s="207"/>
      <c r="H945" s="207"/>
      <c r="I945" s="206">
        <f>IFERROR(INDEX(Lookup!$BJ$9:$BJ$3000,MATCH($A945,Lookup!$A$9:$A$3000,0)),0)</f>
        <v>200</v>
      </c>
      <c r="J945" s="206">
        <f>IFERROR(INDEX(Lookup!$BI$9:$BI$3000,MATCH($A945,Lookup!$A$9:$A$3000,0)),0)</f>
        <v>0</v>
      </c>
      <c r="K945" s="206">
        <f>IFERROR(INDEX(Lookup!$BH$9:$BH$3000,MATCH($A945,Lookup!$A$9:$A$3000,0)),0)</f>
        <v>0</v>
      </c>
      <c r="L945" s="206">
        <f t="shared" si="43"/>
        <v>0</v>
      </c>
      <c r="O945" s="182">
        <f t="shared" si="42"/>
        <v>1</v>
      </c>
    </row>
    <row r="946" spans="1:15" x14ac:dyDescent="0.2">
      <c r="A946" s="182" t="str">
        <f>'13'!A193</f>
        <v>26480-A05</v>
      </c>
      <c r="C946" s="182" t="str">
        <f>IFERROR(LEFT(IFERROR(INDEX(Sheet5!$C$2:$C$1300,MATCH($A946,Sheet5!$A$2:$A$1300,0)),"-"),FIND(",",IFERROR(INDEX(Sheet5!$C$2:$C$1300,MATCH($A946,Sheet5!$A$2:$A$1300,0)),"-"),1)-1),IFERROR(INDEX(Sheet5!$C$2:$C$1300,MATCH($A946,Sheet5!$A$2:$A$1300,0)),"-"))</f>
        <v xml:space="preserve">Pest  &amp; Weed Control-26a Grote St                           </v>
      </c>
      <c r="D946" s="206">
        <f>IFERROR(INDEX(Lookup!$BG$9:$BG$3000,MATCH($A946,Lookup!$A$9:$A$3000,0)),0)</f>
        <v>0</v>
      </c>
      <c r="E946" s="206">
        <f>IFERROR(INDEX(Lookup!$BF$9:$BF$3000,MATCH($A946,Lookup!$A$9:$A$3000,0)),0)</f>
        <v>0</v>
      </c>
      <c r="F946" s="206">
        <f>IFERROR(INDEX(Lookup!$BE$9:$BE$3000,MATCH($A946,Lookup!$A$9:$A$3000,0)),0)</f>
        <v>0</v>
      </c>
      <c r="G946" s="207"/>
      <c r="H946" s="207"/>
      <c r="I946" s="206">
        <f>IFERROR(INDEX(Lookup!$BJ$9:$BJ$3000,MATCH($A946,Lookup!$A$9:$A$3000,0)),0)</f>
        <v>0</v>
      </c>
      <c r="J946" s="206">
        <f>IFERROR(INDEX(Lookup!$BI$9:$BI$3000,MATCH($A946,Lookup!$A$9:$A$3000,0)),0)</f>
        <v>0</v>
      </c>
      <c r="K946" s="206">
        <f>IFERROR(INDEX(Lookup!$BH$9:$BH$3000,MATCH($A946,Lookup!$A$9:$A$3000,0)),0)</f>
        <v>0</v>
      </c>
      <c r="L946" s="206">
        <f t="shared" si="43"/>
        <v>0</v>
      </c>
      <c r="O946" s="182">
        <f t="shared" si="42"/>
        <v>1</v>
      </c>
    </row>
    <row r="947" spans="1:15" x14ac:dyDescent="0.2">
      <c r="A947" s="182" t="str">
        <f>'13'!A194</f>
        <v>26480-A06</v>
      </c>
      <c r="C947" s="182" t="str">
        <f>IFERROR(LEFT(IFERROR(INDEX(Sheet5!$C$2:$C$1300,MATCH($A947,Sheet5!$A$2:$A$1300,0)),"-"),FIND(",",IFERROR(INDEX(Sheet5!$C$2:$C$1300,MATCH($A947,Sheet5!$A$2:$A$1300,0)),"-"),1)-1),IFERROR(INDEX(Sheet5!$C$2:$C$1300,MATCH($A947,Sheet5!$A$2:$A$1300,0)),"-"))</f>
        <v xml:space="preserve">Pest  &amp; Weed Control-31 Franklin St                         </v>
      </c>
      <c r="D947" s="206">
        <f>IFERROR(INDEX(Lookup!$BG$9:$BG$3000,MATCH($A947,Lookup!$A$9:$A$3000,0)),0)</f>
        <v>0</v>
      </c>
      <c r="E947" s="206">
        <f>IFERROR(INDEX(Lookup!$BF$9:$BF$3000,MATCH($A947,Lookup!$A$9:$A$3000,0)),0)</f>
        <v>0</v>
      </c>
      <c r="F947" s="206">
        <f>IFERROR(INDEX(Lookup!$BE$9:$BE$3000,MATCH($A947,Lookup!$A$9:$A$3000,0)),0)</f>
        <v>0</v>
      </c>
      <c r="G947" s="207"/>
      <c r="H947" s="207"/>
      <c r="I947" s="206">
        <f>IFERROR(INDEX(Lookup!$BJ$9:$BJ$3000,MATCH($A947,Lookup!$A$9:$A$3000,0)),0)</f>
        <v>0</v>
      </c>
      <c r="J947" s="206">
        <f>IFERROR(INDEX(Lookup!$BI$9:$BI$3000,MATCH($A947,Lookup!$A$9:$A$3000,0)),0)</f>
        <v>0</v>
      </c>
      <c r="K947" s="206">
        <f>IFERROR(INDEX(Lookup!$BH$9:$BH$3000,MATCH($A947,Lookup!$A$9:$A$3000,0)),0)</f>
        <v>0</v>
      </c>
      <c r="L947" s="206">
        <f t="shared" si="43"/>
        <v>0</v>
      </c>
      <c r="O947" s="182">
        <f t="shared" ref="O947:O1010" si="44">+IF(A947&gt;0,1,0)</f>
        <v>1</v>
      </c>
    </row>
    <row r="948" spans="1:15" x14ac:dyDescent="0.2">
      <c r="A948" s="182" t="str">
        <f>'13'!A195</f>
        <v>26480-A07</v>
      </c>
      <c r="C948" s="182" t="str">
        <f>IFERROR(LEFT(IFERROR(INDEX(Sheet5!$C$2:$C$1300,MATCH($A948,Sheet5!$A$2:$A$1300,0)),"-"),FIND(",",IFERROR(INDEX(Sheet5!$C$2:$C$1300,MATCH($A948,Sheet5!$A$2:$A$1300,0)),"-"),1)-1),IFERROR(INDEX(Sheet5!$C$2:$C$1300,MATCH($A948,Sheet5!$A$2:$A$1300,0)),"-"))</f>
        <v xml:space="preserve">Pest  &amp; Weed Control-25 Franklin St                         </v>
      </c>
      <c r="D948" s="206">
        <f>IFERROR(INDEX(Lookup!$BG$9:$BG$3000,MATCH($A948,Lookup!$A$9:$A$3000,0)),0)</f>
        <v>0</v>
      </c>
      <c r="E948" s="206">
        <f>IFERROR(INDEX(Lookup!$BF$9:$BF$3000,MATCH($A948,Lookup!$A$9:$A$3000,0)),0)</f>
        <v>0</v>
      </c>
      <c r="F948" s="206">
        <f>IFERROR(INDEX(Lookup!$BE$9:$BE$3000,MATCH($A948,Lookup!$A$9:$A$3000,0)),0)</f>
        <v>0</v>
      </c>
      <c r="G948" s="207"/>
      <c r="H948" s="207"/>
      <c r="I948" s="206">
        <f>IFERROR(INDEX(Lookup!$BJ$9:$BJ$3000,MATCH($A948,Lookup!$A$9:$A$3000,0)),0)</f>
        <v>0</v>
      </c>
      <c r="J948" s="206">
        <f>IFERROR(INDEX(Lookup!$BI$9:$BI$3000,MATCH($A948,Lookup!$A$9:$A$3000,0)),0)</f>
        <v>0</v>
      </c>
      <c r="K948" s="206">
        <f>IFERROR(INDEX(Lookup!$BH$9:$BH$3000,MATCH($A948,Lookup!$A$9:$A$3000,0)),0)</f>
        <v>0</v>
      </c>
      <c r="L948" s="206">
        <f t="shared" ref="L948:L1011" si="45">K948-J948</f>
        <v>0</v>
      </c>
      <c r="O948" s="182">
        <f t="shared" si="44"/>
        <v>1</v>
      </c>
    </row>
    <row r="949" spans="1:15" x14ac:dyDescent="0.2">
      <c r="A949" s="182" t="str">
        <f>'13'!A196</f>
        <v>26480-A08</v>
      </c>
      <c r="C949" s="182" t="str">
        <f>IFERROR(LEFT(IFERROR(INDEX(Sheet5!$C$2:$C$1300,MATCH($A949,Sheet5!$A$2:$A$1300,0)),"-"),FIND(",",IFERROR(INDEX(Sheet5!$C$2:$C$1300,MATCH($A949,Sheet5!$A$2:$A$1300,0)),"-"),1)-1),IFERROR(INDEX(Sheet5!$C$2:$C$1300,MATCH($A949,Sheet5!$A$2:$A$1300,0)),"-"))</f>
        <v xml:space="preserve">Pest  &amp; Weed Control-23 Frankin St                          </v>
      </c>
      <c r="D949" s="206">
        <f>IFERROR(INDEX(Lookup!$BG$9:$BG$3000,MATCH($A949,Lookup!$A$9:$A$3000,0)),0)</f>
        <v>0</v>
      </c>
      <c r="E949" s="206">
        <f>IFERROR(INDEX(Lookup!$BF$9:$BF$3000,MATCH($A949,Lookup!$A$9:$A$3000,0)),0)</f>
        <v>0</v>
      </c>
      <c r="F949" s="206">
        <f>IFERROR(INDEX(Lookup!$BE$9:$BE$3000,MATCH($A949,Lookup!$A$9:$A$3000,0)),0)</f>
        <v>0</v>
      </c>
      <c r="G949" s="207"/>
      <c r="H949" s="207"/>
      <c r="I949" s="206">
        <f>IFERROR(INDEX(Lookup!$BJ$9:$BJ$3000,MATCH($A949,Lookup!$A$9:$A$3000,0)),0)</f>
        <v>0</v>
      </c>
      <c r="J949" s="206">
        <f>IFERROR(INDEX(Lookup!$BI$9:$BI$3000,MATCH($A949,Lookup!$A$9:$A$3000,0)),0)</f>
        <v>0</v>
      </c>
      <c r="K949" s="206">
        <f>IFERROR(INDEX(Lookup!$BH$9:$BH$3000,MATCH($A949,Lookup!$A$9:$A$3000,0)),0)</f>
        <v>0</v>
      </c>
      <c r="L949" s="206">
        <f t="shared" si="45"/>
        <v>0</v>
      </c>
      <c r="O949" s="182">
        <f t="shared" si="44"/>
        <v>1</v>
      </c>
    </row>
    <row r="950" spans="1:15" x14ac:dyDescent="0.2">
      <c r="A950" s="182" t="str">
        <f>'13'!A197</f>
        <v>26480-A09</v>
      </c>
      <c r="C950" s="182" t="str">
        <f>IFERROR(LEFT(IFERROR(INDEX(Sheet5!$C$2:$C$1300,MATCH($A950,Sheet5!$A$2:$A$1300,0)),"-"),FIND(",",IFERROR(INDEX(Sheet5!$C$2:$C$1300,MATCH($A950,Sheet5!$A$2:$A$1300,0)),"-"),1)-1),IFERROR(INDEX(Sheet5!$C$2:$C$1300,MATCH($A950,Sheet5!$A$2:$A$1300,0)),"-"))</f>
        <v xml:space="preserve">Pest  &amp; Weed Control-11 Franklin St                         </v>
      </c>
      <c r="D950" s="206">
        <f>IFERROR(INDEX(Lookup!$BG$9:$BG$3000,MATCH($A950,Lookup!$A$9:$A$3000,0)),0)</f>
        <v>0</v>
      </c>
      <c r="E950" s="206">
        <f>IFERROR(INDEX(Lookup!$BF$9:$BF$3000,MATCH($A950,Lookup!$A$9:$A$3000,0)),0)</f>
        <v>0</v>
      </c>
      <c r="F950" s="206">
        <f>IFERROR(INDEX(Lookup!$BE$9:$BE$3000,MATCH($A950,Lookup!$A$9:$A$3000,0)),0)</f>
        <v>0</v>
      </c>
      <c r="G950" s="207"/>
      <c r="H950" s="207"/>
      <c r="I950" s="206">
        <f>IFERROR(INDEX(Lookup!$BJ$9:$BJ$3000,MATCH($A950,Lookup!$A$9:$A$3000,0)),0)</f>
        <v>0</v>
      </c>
      <c r="J950" s="206">
        <f>IFERROR(INDEX(Lookup!$BI$9:$BI$3000,MATCH($A950,Lookup!$A$9:$A$3000,0)),0)</f>
        <v>0</v>
      </c>
      <c r="K950" s="206">
        <f>IFERROR(INDEX(Lookup!$BH$9:$BH$3000,MATCH($A950,Lookup!$A$9:$A$3000,0)),0)</f>
        <v>0</v>
      </c>
      <c r="L950" s="206">
        <f t="shared" si="45"/>
        <v>0</v>
      </c>
      <c r="O950" s="182">
        <f t="shared" si="44"/>
        <v>1</v>
      </c>
    </row>
    <row r="951" spans="1:15" x14ac:dyDescent="0.2">
      <c r="A951" s="182" t="str">
        <f>'13'!A198</f>
        <v>26480-A10</v>
      </c>
      <c r="C951" s="182" t="str">
        <f>IFERROR(LEFT(IFERROR(INDEX(Sheet5!$C$2:$C$1300,MATCH($A951,Sheet5!$A$2:$A$1300,0)),"-"),FIND(",",IFERROR(INDEX(Sheet5!$C$2:$C$1300,MATCH($A951,Sheet5!$A$2:$A$1300,0)),"-"),1)-1),IFERROR(INDEX(Sheet5!$C$2:$C$1300,MATCH($A951,Sheet5!$A$2:$A$1300,0)),"-"))</f>
        <v xml:space="preserve">Pest  &amp; Weed Control-15 Franklin St                         </v>
      </c>
      <c r="D951" s="206">
        <f>IFERROR(INDEX(Lookup!$BG$9:$BG$3000,MATCH($A951,Lookup!$A$9:$A$3000,0)),0)</f>
        <v>200</v>
      </c>
      <c r="E951" s="206">
        <f>IFERROR(INDEX(Lookup!$BF$9:$BF$3000,MATCH($A951,Lookup!$A$9:$A$3000,0)),0)</f>
        <v>200</v>
      </c>
      <c r="F951" s="206">
        <f>IFERROR(INDEX(Lookup!$BE$9:$BE$3000,MATCH($A951,Lookup!$A$9:$A$3000,0)),0)</f>
        <v>200</v>
      </c>
      <c r="G951" s="207"/>
      <c r="H951" s="207"/>
      <c r="I951" s="206">
        <f>IFERROR(INDEX(Lookup!$BJ$9:$BJ$3000,MATCH($A951,Lookup!$A$9:$A$3000,0)),0)</f>
        <v>2400</v>
      </c>
      <c r="J951" s="206">
        <f>IFERROR(INDEX(Lookup!$BI$9:$BI$3000,MATCH($A951,Lookup!$A$9:$A$3000,0)),0)</f>
        <v>2400</v>
      </c>
      <c r="K951" s="206">
        <f>IFERROR(INDEX(Lookup!$BH$9:$BH$3000,MATCH($A951,Lookup!$A$9:$A$3000,0)),0)</f>
        <v>2400</v>
      </c>
      <c r="L951" s="206">
        <f t="shared" si="45"/>
        <v>0</v>
      </c>
      <c r="O951" s="182">
        <f t="shared" si="44"/>
        <v>1</v>
      </c>
    </row>
    <row r="952" spans="1:15" x14ac:dyDescent="0.2">
      <c r="A952" s="182" t="str">
        <f>'13'!A199</f>
        <v>26480-A11</v>
      </c>
      <c r="C952" s="182" t="str">
        <f>IFERROR(LEFT(IFERROR(INDEX(Sheet5!$C$2:$C$1300,MATCH($A952,Sheet5!$A$2:$A$1300,0)),"-"),FIND(",",IFERROR(INDEX(Sheet5!$C$2:$C$1300,MATCH($A952,Sheet5!$A$2:$A$1300,0)),"-"),1)-1),IFERROR(INDEX(Sheet5!$C$2:$C$1300,MATCH($A952,Sheet5!$A$2:$A$1300,0)),"-"))</f>
        <v xml:space="preserve">Pest  &amp; Weed Control-25 Hutt St                             </v>
      </c>
      <c r="D952" s="206">
        <f>IFERROR(INDEX(Lookup!$BG$9:$BG$3000,MATCH($A952,Lookup!$A$9:$A$3000,0)),0)</f>
        <v>0</v>
      </c>
      <c r="E952" s="206">
        <f>IFERROR(INDEX(Lookup!$BF$9:$BF$3000,MATCH($A952,Lookup!$A$9:$A$3000,0)),0)</f>
        <v>0</v>
      </c>
      <c r="F952" s="206">
        <f>IFERROR(INDEX(Lookup!$BE$9:$BE$3000,MATCH($A952,Lookup!$A$9:$A$3000,0)),0)</f>
        <v>0</v>
      </c>
      <c r="G952" s="207"/>
      <c r="H952" s="207"/>
      <c r="I952" s="206">
        <f>IFERROR(INDEX(Lookup!$BJ$9:$BJ$3000,MATCH($A952,Lookup!$A$9:$A$3000,0)),0)</f>
        <v>0</v>
      </c>
      <c r="J952" s="206">
        <f>IFERROR(INDEX(Lookup!$BI$9:$BI$3000,MATCH($A952,Lookup!$A$9:$A$3000,0)),0)</f>
        <v>0</v>
      </c>
      <c r="K952" s="206">
        <f>IFERROR(INDEX(Lookup!$BH$9:$BH$3000,MATCH($A952,Lookup!$A$9:$A$3000,0)),0)</f>
        <v>0</v>
      </c>
      <c r="L952" s="206">
        <f t="shared" si="45"/>
        <v>0</v>
      </c>
      <c r="O952" s="182">
        <f t="shared" si="44"/>
        <v>1</v>
      </c>
    </row>
    <row r="953" spans="1:15" x14ac:dyDescent="0.2">
      <c r="A953" s="182" t="str">
        <f>'13'!A200</f>
        <v>26480-A12</v>
      </c>
      <c r="C953" s="182" t="str">
        <f>IFERROR(LEFT(IFERROR(INDEX(Sheet5!$C$2:$C$1300,MATCH($A953,Sheet5!$A$2:$A$1300,0)),"-"),FIND(",",IFERROR(INDEX(Sheet5!$C$2:$C$1300,MATCH($A953,Sheet5!$A$2:$A$1300,0)),"-"),1)-1),IFERROR(INDEX(Sheet5!$C$2:$C$1300,MATCH($A953,Sheet5!$A$2:$A$1300,0)),"-"))</f>
        <v xml:space="preserve">Pest  &amp; Weed Control-A27 188 Carrington                     </v>
      </c>
      <c r="D953" s="206">
        <f>IFERROR(INDEX(Lookup!$BG$9:$BG$3000,MATCH($A953,Lookup!$A$9:$A$3000,0)),0)</f>
        <v>0</v>
      </c>
      <c r="E953" s="206">
        <f>IFERROR(INDEX(Lookup!$BF$9:$BF$3000,MATCH($A953,Lookup!$A$9:$A$3000,0)),0)</f>
        <v>0</v>
      </c>
      <c r="F953" s="206">
        <f>IFERROR(INDEX(Lookup!$BE$9:$BE$3000,MATCH($A953,Lookup!$A$9:$A$3000,0)),0)</f>
        <v>0</v>
      </c>
      <c r="G953" s="207"/>
      <c r="H953" s="207"/>
      <c r="I953" s="206">
        <f>IFERROR(INDEX(Lookup!$BJ$9:$BJ$3000,MATCH($A953,Lookup!$A$9:$A$3000,0)),0)</f>
        <v>0</v>
      </c>
      <c r="J953" s="206">
        <f>IFERROR(INDEX(Lookup!$BI$9:$BI$3000,MATCH($A953,Lookup!$A$9:$A$3000,0)),0)</f>
        <v>0</v>
      </c>
      <c r="K953" s="206">
        <f>IFERROR(INDEX(Lookup!$BH$9:$BH$3000,MATCH($A953,Lookup!$A$9:$A$3000,0)),0)</f>
        <v>0</v>
      </c>
      <c r="L953" s="206">
        <f t="shared" si="45"/>
        <v>0</v>
      </c>
      <c r="O953" s="182">
        <f t="shared" si="44"/>
        <v>1</v>
      </c>
    </row>
    <row r="954" spans="1:15" x14ac:dyDescent="0.2">
      <c r="A954" s="182" t="str">
        <f>'13'!A201</f>
        <v>26480-A13</v>
      </c>
      <c r="C954" s="182" t="str">
        <f>IFERROR(LEFT(IFERROR(INDEX(Sheet5!$C$2:$C$1300,MATCH($A954,Sheet5!$A$2:$A$1300,0)),"-"),FIND(",",IFERROR(INDEX(Sheet5!$C$2:$C$1300,MATCH($A954,Sheet5!$A$2:$A$1300,0)),"-"),1)-1),IFERROR(INDEX(Sheet5!$C$2:$C$1300,MATCH($A954,Sheet5!$A$2:$A$1300,0)),"-"))</f>
        <v xml:space="preserve">Pest  &amp; Weed Control-B25 188 Carrington                     </v>
      </c>
      <c r="D954" s="206">
        <f>IFERROR(INDEX(Lookup!$BG$9:$BG$3000,MATCH($A954,Lookup!$A$9:$A$3000,0)),0)</f>
        <v>0</v>
      </c>
      <c r="E954" s="206">
        <f>IFERROR(INDEX(Lookup!$BF$9:$BF$3000,MATCH($A954,Lookup!$A$9:$A$3000,0)),0)</f>
        <v>0</v>
      </c>
      <c r="F954" s="206">
        <f>IFERROR(INDEX(Lookup!$BE$9:$BE$3000,MATCH($A954,Lookup!$A$9:$A$3000,0)),0)</f>
        <v>0</v>
      </c>
      <c r="G954" s="207"/>
      <c r="H954" s="207"/>
      <c r="I954" s="206">
        <f>IFERROR(INDEX(Lookup!$BJ$9:$BJ$3000,MATCH($A954,Lookup!$A$9:$A$3000,0)),0)</f>
        <v>0</v>
      </c>
      <c r="J954" s="206">
        <f>IFERROR(INDEX(Lookup!$BI$9:$BI$3000,MATCH($A954,Lookup!$A$9:$A$3000,0)),0)</f>
        <v>0</v>
      </c>
      <c r="K954" s="206">
        <f>IFERROR(INDEX(Lookup!$BH$9:$BH$3000,MATCH($A954,Lookup!$A$9:$A$3000,0)),0)</f>
        <v>0</v>
      </c>
      <c r="L954" s="206">
        <f t="shared" si="45"/>
        <v>0</v>
      </c>
      <c r="O954" s="182">
        <f t="shared" si="44"/>
        <v>1</v>
      </c>
    </row>
    <row r="955" spans="1:15" x14ac:dyDescent="0.2">
      <c r="A955" s="182" t="str">
        <f>'13'!A202</f>
        <v>26480-A14</v>
      </c>
      <c r="C955" s="182" t="str">
        <f>IFERROR(LEFT(IFERROR(INDEX(Sheet5!$C$2:$C$1300,MATCH($A955,Sheet5!$A$2:$A$1300,0)),"-"),FIND(",",IFERROR(INDEX(Sheet5!$C$2:$C$1300,MATCH($A955,Sheet5!$A$2:$A$1300,0)),"-"),1)-1),IFERROR(INDEX(Sheet5!$C$2:$C$1300,MATCH($A955,Sheet5!$A$2:$A$1300,0)),"-"))</f>
        <v xml:space="preserve">Pest  &amp; Weed Control-120 Queen Road                         </v>
      </c>
      <c r="D955" s="206">
        <f>IFERROR(INDEX(Lookup!$BG$9:$BG$3000,MATCH($A955,Lookup!$A$9:$A$3000,0)),0)</f>
        <v>0</v>
      </c>
      <c r="E955" s="206">
        <f>IFERROR(INDEX(Lookup!$BF$9:$BF$3000,MATCH($A955,Lookup!$A$9:$A$3000,0)),0)</f>
        <v>0</v>
      </c>
      <c r="F955" s="206">
        <f>IFERROR(INDEX(Lookup!$BE$9:$BE$3000,MATCH($A955,Lookup!$A$9:$A$3000,0)),0)</f>
        <v>0</v>
      </c>
      <c r="G955" s="207"/>
      <c r="H955" s="207"/>
      <c r="I955" s="206">
        <f>IFERROR(INDEX(Lookup!$BJ$9:$BJ$3000,MATCH($A955,Lookup!$A$9:$A$3000,0)),0)</f>
        <v>0</v>
      </c>
      <c r="J955" s="206">
        <f>IFERROR(INDEX(Lookup!$BI$9:$BI$3000,MATCH($A955,Lookup!$A$9:$A$3000,0)),0)</f>
        <v>0</v>
      </c>
      <c r="K955" s="206">
        <f>IFERROR(INDEX(Lookup!$BH$9:$BH$3000,MATCH($A955,Lookup!$A$9:$A$3000,0)),0)</f>
        <v>0</v>
      </c>
      <c r="L955" s="206">
        <f t="shared" si="45"/>
        <v>0</v>
      </c>
      <c r="O955" s="182">
        <f t="shared" si="44"/>
        <v>1</v>
      </c>
    </row>
    <row r="956" spans="1:15" x14ac:dyDescent="0.2">
      <c r="A956" s="182" t="str">
        <f>'13'!A203</f>
        <v>26480-A15</v>
      </c>
      <c r="C956" s="182" t="str">
        <f>IFERROR(LEFT(IFERROR(INDEX(Sheet5!$C$2:$C$1300,MATCH($A956,Sheet5!$A$2:$A$1300,0)),"-"),FIND(",",IFERROR(INDEX(Sheet5!$C$2:$C$1300,MATCH($A956,Sheet5!$A$2:$A$1300,0)),"-"),1)-1),IFERROR(INDEX(Sheet5!$C$2:$C$1300,MATCH($A956,Sheet5!$A$2:$A$1300,0)),"-"))</f>
        <v xml:space="preserve">Pest  &amp; Weed Control-236 Queen Road                         </v>
      </c>
      <c r="D956" s="206">
        <f>IFERROR(INDEX(Lookup!$BG$9:$BG$3000,MATCH($A956,Lookup!$A$9:$A$3000,0)),0)</f>
        <v>0</v>
      </c>
      <c r="E956" s="206">
        <f>IFERROR(INDEX(Lookup!$BF$9:$BF$3000,MATCH($A956,Lookup!$A$9:$A$3000,0)),0)</f>
        <v>0</v>
      </c>
      <c r="F956" s="206">
        <f>IFERROR(INDEX(Lookup!$BE$9:$BE$3000,MATCH($A956,Lookup!$A$9:$A$3000,0)),0)</f>
        <v>0</v>
      </c>
      <c r="G956" s="207"/>
      <c r="H956" s="207"/>
      <c r="I956" s="206">
        <f>IFERROR(INDEX(Lookup!$BJ$9:$BJ$3000,MATCH($A956,Lookup!$A$9:$A$3000,0)),0)</f>
        <v>0</v>
      </c>
      <c r="J956" s="206">
        <f>IFERROR(INDEX(Lookup!$BI$9:$BI$3000,MATCH($A956,Lookup!$A$9:$A$3000,0)),0)</f>
        <v>0</v>
      </c>
      <c r="K956" s="206">
        <f>IFERROR(INDEX(Lookup!$BH$9:$BH$3000,MATCH($A956,Lookup!$A$9:$A$3000,0)),0)</f>
        <v>0</v>
      </c>
      <c r="L956" s="206">
        <f t="shared" si="45"/>
        <v>0</v>
      </c>
      <c r="O956" s="182">
        <f t="shared" si="44"/>
        <v>1</v>
      </c>
    </row>
    <row r="957" spans="1:15" x14ac:dyDescent="0.2">
      <c r="A957" s="182" t="str">
        <f>'13'!A204</f>
        <v>26480-A16</v>
      </c>
      <c r="C957" s="182" t="str">
        <f>IFERROR(LEFT(IFERROR(INDEX(Sheet5!$C$2:$C$1300,MATCH($A957,Sheet5!$A$2:$A$1300,0)),"-"),FIND(",",IFERROR(INDEX(Sheet5!$C$2:$C$1300,MATCH($A957,Sheet5!$A$2:$A$1300,0)),"-"),1)-1),IFERROR(INDEX(Sheet5!$C$2:$C$1300,MATCH($A957,Sheet5!$A$2:$A$1300,0)),"-"))</f>
        <v xml:space="preserve">Pest  &amp; Weed Control-534 Queen Road                         </v>
      </c>
      <c r="D957" s="206">
        <f>IFERROR(INDEX(Lookup!$BG$9:$BG$3000,MATCH($A957,Lookup!$A$9:$A$3000,0)),0)</f>
        <v>0</v>
      </c>
      <c r="E957" s="206">
        <f>IFERROR(INDEX(Lookup!$BF$9:$BF$3000,MATCH($A957,Lookup!$A$9:$A$3000,0)),0)</f>
        <v>0</v>
      </c>
      <c r="F957" s="206">
        <f>IFERROR(INDEX(Lookup!$BE$9:$BE$3000,MATCH($A957,Lookup!$A$9:$A$3000,0)),0)</f>
        <v>0</v>
      </c>
      <c r="G957" s="207"/>
      <c r="H957" s="207"/>
      <c r="I957" s="206">
        <f>IFERROR(INDEX(Lookup!$BJ$9:$BJ$3000,MATCH($A957,Lookup!$A$9:$A$3000,0)),0)</f>
        <v>0</v>
      </c>
      <c r="J957" s="206">
        <f>IFERROR(INDEX(Lookup!$BI$9:$BI$3000,MATCH($A957,Lookup!$A$9:$A$3000,0)),0)</f>
        <v>0</v>
      </c>
      <c r="K957" s="206">
        <f>IFERROR(INDEX(Lookup!$BH$9:$BH$3000,MATCH($A957,Lookup!$A$9:$A$3000,0)),0)</f>
        <v>0</v>
      </c>
      <c r="L957" s="206">
        <f t="shared" si="45"/>
        <v>0</v>
      </c>
      <c r="O957" s="182">
        <f t="shared" si="44"/>
        <v>1</v>
      </c>
    </row>
    <row r="958" spans="1:15" x14ac:dyDescent="0.2">
      <c r="A958" s="182" t="str">
        <f>'13'!A205</f>
        <v>26500-A01</v>
      </c>
      <c r="C958" s="182" t="str">
        <f>IFERROR(LEFT(IFERROR(INDEX(Sheet5!$C$2:$C$1300,MATCH($A958,Sheet5!$A$2:$A$1300,0)),"-"),FIND(",",IFERROR(INDEX(Sheet5!$C$2:$C$1300,MATCH($A958,Sheet5!$A$2:$A$1300,0)),"-"),1)-1),IFERROR(INDEX(Sheet5!$C$2:$C$1300,MATCH($A958,Sheet5!$A$2:$A$1300,0)),"-"))</f>
        <v xml:space="preserve">Plumbing - R &amp; M-6 Circuit Dr                               </v>
      </c>
      <c r="D958" s="206">
        <f>IFERROR(INDEX(Lookup!$BG$9:$BG$3000,MATCH($A958,Lookup!$A$9:$A$3000,0)),0)</f>
        <v>0</v>
      </c>
      <c r="E958" s="206">
        <f>IFERROR(INDEX(Lookup!$BF$9:$BF$3000,MATCH($A958,Lookup!$A$9:$A$3000,0)),0)</f>
        <v>0</v>
      </c>
      <c r="F958" s="206">
        <f>IFERROR(INDEX(Lookup!$BE$9:$BE$3000,MATCH($A958,Lookup!$A$9:$A$3000,0)),0)</f>
        <v>0</v>
      </c>
      <c r="G958" s="207"/>
      <c r="H958" s="207"/>
      <c r="I958" s="206">
        <f>IFERROR(INDEX(Lookup!$BJ$9:$BJ$3000,MATCH($A958,Lookup!$A$9:$A$3000,0)),0)</f>
        <v>1483</v>
      </c>
      <c r="J958" s="206">
        <f>IFERROR(INDEX(Lookup!$BI$9:$BI$3000,MATCH($A958,Lookup!$A$9:$A$3000,0)),0)</f>
        <v>0</v>
      </c>
      <c r="K958" s="206">
        <f>IFERROR(INDEX(Lookup!$BH$9:$BH$3000,MATCH($A958,Lookup!$A$9:$A$3000,0)),0)</f>
        <v>0</v>
      </c>
      <c r="L958" s="206">
        <f t="shared" si="45"/>
        <v>0</v>
      </c>
      <c r="O958" s="182">
        <f t="shared" si="44"/>
        <v>1</v>
      </c>
    </row>
    <row r="959" spans="1:15" x14ac:dyDescent="0.2">
      <c r="A959" s="182" t="str">
        <f>'13'!A206</f>
        <v>26500-A02</v>
      </c>
      <c r="C959" s="182" t="str">
        <f>IFERROR(LEFT(IFERROR(INDEX(Sheet5!$C$2:$C$1300,MATCH($A959,Sheet5!$A$2:$A$1300,0)),"-"),FIND(",",IFERROR(INDEX(Sheet5!$C$2:$C$1300,MATCH($A959,Sheet5!$A$2:$A$1300,0)),"-"),1)-1),IFERROR(INDEX(Sheet5!$C$2:$C$1300,MATCH($A959,Sheet5!$A$2:$A$1300,0)),"-"))</f>
        <v xml:space="preserve">Plumbing - R &amp; M-200 East Tce                               </v>
      </c>
      <c r="D959" s="206">
        <f>IFERROR(INDEX(Lookup!$BG$9:$BG$3000,MATCH($A959,Lookup!$A$9:$A$3000,0)),0)</f>
        <v>0</v>
      </c>
      <c r="E959" s="206">
        <f>IFERROR(INDEX(Lookup!$BF$9:$BF$3000,MATCH($A959,Lookup!$A$9:$A$3000,0)),0)</f>
        <v>71.17</v>
      </c>
      <c r="F959" s="206">
        <f>IFERROR(INDEX(Lookup!$BE$9:$BE$3000,MATCH($A959,Lookup!$A$9:$A$3000,0)),0)</f>
        <v>0</v>
      </c>
      <c r="G959" s="207"/>
      <c r="H959" s="207"/>
      <c r="I959" s="206">
        <f>IFERROR(INDEX(Lookup!$BJ$9:$BJ$3000,MATCH($A959,Lookup!$A$9:$A$3000,0)),0)</f>
        <v>2797.83</v>
      </c>
      <c r="J959" s="206">
        <f>IFERROR(INDEX(Lookup!$BI$9:$BI$3000,MATCH($A959,Lookup!$A$9:$A$3000,0)),0)</f>
        <v>782.86999999999989</v>
      </c>
      <c r="K959" s="206">
        <f>IFERROR(INDEX(Lookup!$BH$9:$BH$3000,MATCH($A959,Lookup!$A$9:$A$3000,0)),0)</f>
        <v>416.27</v>
      </c>
      <c r="L959" s="206">
        <f t="shared" si="45"/>
        <v>-366.59999999999991</v>
      </c>
      <c r="O959" s="182">
        <f t="shared" si="44"/>
        <v>1</v>
      </c>
    </row>
    <row r="960" spans="1:15" x14ac:dyDescent="0.2">
      <c r="A960" s="182" t="str">
        <f>'13'!A207</f>
        <v>26500-A03</v>
      </c>
      <c r="C960" s="182" t="str">
        <f>IFERROR(LEFT(IFERROR(INDEX(Sheet5!$C$2:$C$1300,MATCH($A960,Sheet5!$A$2:$A$1300,0)),"-"),FIND(",",IFERROR(INDEX(Sheet5!$C$2:$C$1300,MATCH($A960,Sheet5!$A$2:$A$1300,0)),"-"),1)-1),IFERROR(INDEX(Sheet5!$C$2:$C$1300,MATCH($A960,Sheet5!$A$2:$A$1300,0)),"-"))</f>
        <v xml:space="preserve">Plumbing - R &amp; M-33 Franklin St                             </v>
      </c>
      <c r="D960" s="206">
        <f>IFERROR(INDEX(Lookup!$BG$9:$BG$3000,MATCH($A960,Lookup!$A$9:$A$3000,0)),0)</f>
        <v>0</v>
      </c>
      <c r="E960" s="206">
        <f>IFERROR(INDEX(Lookup!$BF$9:$BF$3000,MATCH($A960,Lookup!$A$9:$A$3000,0)),0)</f>
        <v>569.72</v>
      </c>
      <c r="F960" s="206">
        <f>IFERROR(INDEX(Lookup!$BE$9:$BE$3000,MATCH($A960,Lookup!$A$9:$A$3000,0)),0)</f>
        <v>0</v>
      </c>
      <c r="G960" s="207"/>
      <c r="H960" s="207"/>
      <c r="I960" s="206">
        <f>IFERROR(INDEX(Lookup!$BJ$9:$BJ$3000,MATCH($A960,Lookup!$A$9:$A$3000,0)),0)</f>
        <v>5732.81</v>
      </c>
      <c r="J960" s="206">
        <f>IFERROR(INDEX(Lookup!$BI$9:$BI$3000,MATCH($A960,Lookup!$A$9:$A$3000,0)),0)</f>
        <v>6266.9200000000019</v>
      </c>
      <c r="K960" s="206">
        <f>IFERROR(INDEX(Lookup!$BH$9:$BH$3000,MATCH($A960,Lookup!$A$9:$A$3000,0)),0)</f>
        <v>1149</v>
      </c>
      <c r="L960" s="206">
        <f t="shared" si="45"/>
        <v>-5117.9200000000019</v>
      </c>
      <c r="O960" s="182">
        <f t="shared" si="44"/>
        <v>1</v>
      </c>
    </row>
    <row r="961" spans="1:15" x14ac:dyDescent="0.2">
      <c r="A961" s="182" t="str">
        <f>'13'!A208</f>
        <v>26500-A04</v>
      </c>
      <c r="C961" s="182" t="str">
        <f>IFERROR(LEFT(IFERROR(INDEX(Sheet5!$C$2:$C$1300,MATCH($A961,Sheet5!$A$2:$A$1300,0)),"-"),FIND(",",IFERROR(INDEX(Sheet5!$C$2:$C$1300,MATCH($A961,Sheet5!$A$2:$A$1300,0)),"-"),1)-1),IFERROR(INDEX(Sheet5!$C$2:$C$1300,MATCH($A961,Sheet5!$A$2:$A$1300,0)),"-"))</f>
        <v xml:space="preserve">Plumbing - R &amp; M-174 Fullarton Rd                           </v>
      </c>
      <c r="D961" s="206">
        <f>IFERROR(INDEX(Lookup!$BG$9:$BG$3000,MATCH($A961,Lookup!$A$9:$A$3000,0)),0)</f>
        <v>0</v>
      </c>
      <c r="E961" s="206">
        <f>IFERROR(INDEX(Lookup!$BF$9:$BF$3000,MATCH($A961,Lookup!$A$9:$A$3000,0)),0)</f>
        <v>391.58</v>
      </c>
      <c r="F961" s="206">
        <f>IFERROR(INDEX(Lookup!$BE$9:$BE$3000,MATCH($A961,Lookup!$A$9:$A$3000,0)),0)</f>
        <v>0</v>
      </c>
      <c r="G961" s="207"/>
      <c r="H961" s="207"/>
      <c r="I961" s="206">
        <f>IFERROR(INDEX(Lookup!$BJ$9:$BJ$3000,MATCH($A961,Lookup!$A$9:$A$3000,0)),0)</f>
        <v>1545</v>
      </c>
      <c r="J961" s="206">
        <f>IFERROR(INDEX(Lookup!$BI$9:$BI$3000,MATCH($A961,Lookup!$A$9:$A$3000,0)),0)</f>
        <v>4307.38</v>
      </c>
      <c r="K961" s="206">
        <f>IFERROR(INDEX(Lookup!$BH$9:$BH$3000,MATCH($A961,Lookup!$A$9:$A$3000,0)),0)</f>
        <v>5012.8999999999996</v>
      </c>
      <c r="L961" s="206">
        <f t="shared" si="45"/>
        <v>705.51999999999953</v>
      </c>
      <c r="O961" s="182">
        <f t="shared" si="44"/>
        <v>1</v>
      </c>
    </row>
    <row r="962" spans="1:15" x14ac:dyDescent="0.2">
      <c r="A962" s="182" t="str">
        <f>'13'!A209</f>
        <v>26500-A05</v>
      </c>
      <c r="C962" s="182" t="str">
        <f>IFERROR(LEFT(IFERROR(INDEX(Sheet5!$C$2:$C$1300,MATCH($A962,Sheet5!$A$2:$A$1300,0)),"-"),FIND(",",IFERROR(INDEX(Sheet5!$C$2:$C$1300,MATCH($A962,Sheet5!$A$2:$A$1300,0)),"-"),1)-1),IFERROR(INDEX(Sheet5!$C$2:$C$1300,MATCH($A962,Sheet5!$A$2:$A$1300,0)),"-"))</f>
        <v xml:space="preserve">Plumbing - R &amp; M-26a Grote St                               </v>
      </c>
      <c r="D962" s="206">
        <f>IFERROR(INDEX(Lookup!$BG$9:$BG$3000,MATCH($A962,Lookup!$A$9:$A$3000,0)),0)</f>
        <v>0</v>
      </c>
      <c r="E962" s="206">
        <f>IFERROR(INDEX(Lookup!$BF$9:$BF$3000,MATCH($A962,Lookup!$A$9:$A$3000,0)),0)</f>
        <v>166.67</v>
      </c>
      <c r="F962" s="206">
        <f>IFERROR(INDEX(Lookup!$BE$9:$BE$3000,MATCH($A962,Lookup!$A$9:$A$3000,0)),0)</f>
        <v>0</v>
      </c>
      <c r="G962" s="207"/>
      <c r="H962" s="207"/>
      <c r="I962" s="206">
        <f>IFERROR(INDEX(Lookup!$BJ$9:$BJ$3000,MATCH($A962,Lookup!$A$9:$A$3000,0)),0)</f>
        <v>1470</v>
      </c>
      <c r="J962" s="206">
        <f>IFERROR(INDEX(Lookup!$BI$9:$BI$3000,MATCH($A962,Lookup!$A$9:$A$3000,0)),0)</f>
        <v>1833.3700000000001</v>
      </c>
      <c r="K962" s="206">
        <f>IFERROR(INDEX(Lookup!$BH$9:$BH$3000,MATCH($A962,Lookup!$A$9:$A$3000,0)),0)</f>
        <v>2442</v>
      </c>
      <c r="L962" s="206">
        <f t="shared" si="45"/>
        <v>608.62999999999988</v>
      </c>
      <c r="O962" s="182">
        <f t="shared" si="44"/>
        <v>1</v>
      </c>
    </row>
    <row r="963" spans="1:15" x14ac:dyDescent="0.2">
      <c r="A963" s="182" t="str">
        <f>'13'!A210</f>
        <v>26500-A06</v>
      </c>
      <c r="C963" s="182" t="str">
        <f>IFERROR(LEFT(IFERROR(INDEX(Sheet5!$C$2:$C$1300,MATCH($A963,Sheet5!$A$2:$A$1300,0)),"-"),FIND(",",IFERROR(INDEX(Sheet5!$C$2:$C$1300,MATCH($A963,Sheet5!$A$2:$A$1300,0)),"-"),1)-1),IFERROR(INDEX(Sheet5!$C$2:$C$1300,MATCH($A963,Sheet5!$A$2:$A$1300,0)),"-"))</f>
        <v xml:space="preserve">Plumbing - R &amp; M-31 Franklin St                             </v>
      </c>
      <c r="D963" s="206">
        <f>IFERROR(INDEX(Lookup!$BG$9:$BG$3000,MATCH($A963,Lookup!$A$9:$A$3000,0)),0)</f>
        <v>0</v>
      </c>
      <c r="E963" s="206">
        <f>IFERROR(INDEX(Lookup!$BF$9:$BF$3000,MATCH($A963,Lookup!$A$9:$A$3000,0)),0)</f>
        <v>166.67</v>
      </c>
      <c r="F963" s="206">
        <f>IFERROR(INDEX(Lookup!$BE$9:$BE$3000,MATCH($A963,Lookup!$A$9:$A$3000,0)),0)</f>
        <v>0</v>
      </c>
      <c r="G963" s="207"/>
      <c r="H963" s="207"/>
      <c r="I963" s="206">
        <f>IFERROR(INDEX(Lookup!$BJ$9:$BJ$3000,MATCH($A963,Lookup!$A$9:$A$3000,0)),0)</f>
        <v>1530.5</v>
      </c>
      <c r="J963" s="206">
        <f>IFERROR(INDEX(Lookup!$BI$9:$BI$3000,MATCH($A963,Lookup!$A$9:$A$3000,0)),0)</f>
        <v>1833.3700000000001</v>
      </c>
      <c r="K963" s="206">
        <f>IFERROR(INDEX(Lookup!$BH$9:$BH$3000,MATCH($A963,Lookup!$A$9:$A$3000,0)),0)</f>
        <v>2879</v>
      </c>
      <c r="L963" s="206">
        <f t="shared" si="45"/>
        <v>1045.6299999999999</v>
      </c>
      <c r="O963" s="182">
        <f t="shared" si="44"/>
        <v>1</v>
      </c>
    </row>
    <row r="964" spans="1:15" x14ac:dyDescent="0.2">
      <c r="A964" s="182" t="str">
        <f>'13'!A211</f>
        <v>26500-A07</v>
      </c>
      <c r="C964" s="182" t="str">
        <f>IFERROR(LEFT(IFERROR(INDEX(Sheet5!$C$2:$C$1300,MATCH($A964,Sheet5!$A$2:$A$1300,0)),"-"),FIND(",",IFERROR(INDEX(Sheet5!$C$2:$C$1300,MATCH($A964,Sheet5!$A$2:$A$1300,0)),"-"),1)-1),IFERROR(INDEX(Sheet5!$C$2:$C$1300,MATCH($A964,Sheet5!$A$2:$A$1300,0)),"-"))</f>
        <v xml:space="preserve">Plumbing - R &amp; M-25 Franklin St                             </v>
      </c>
      <c r="D964" s="206">
        <f>IFERROR(INDEX(Lookup!$BG$9:$BG$3000,MATCH($A964,Lookup!$A$9:$A$3000,0)),0)</f>
        <v>0</v>
      </c>
      <c r="E964" s="206">
        <f>IFERROR(INDEX(Lookup!$BF$9:$BF$3000,MATCH($A964,Lookup!$A$9:$A$3000,0)),0)</f>
        <v>336</v>
      </c>
      <c r="F964" s="206">
        <f>IFERROR(INDEX(Lookup!$BE$9:$BE$3000,MATCH($A964,Lookup!$A$9:$A$3000,0)),0)</f>
        <v>492</v>
      </c>
      <c r="G964" s="207"/>
      <c r="H964" s="207"/>
      <c r="I964" s="206">
        <f>IFERROR(INDEX(Lookup!$BJ$9:$BJ$3000,MATCH($A964,Lookup!$A$9:$A$3000,0)),0)</f>
        <v>13776.93</v>
      </c>
      <c r="J964" s="206">
        <f>IFERROR(INDEX(Lookup!$BI$9:$BI$3000,MATCH($A964,Lookup!$A$9:$A$3000,0)),0)</f>
        <v>3696</v>
      </c>
      <c r="K964" s="206">
        <f>IFERROR(INDEX(Lookup!$BH$9:$BH$3000,MATCH($A964,Lookup!$A$9:$A$3000,0)),0)</f>
        <v>3454</v>
      </c>
      <c r="L964" s="206">
        <f t="shared" si="45"/>
        <v>-242</v>
      </c>
      <c r="O964" s="182">
        <f t="shared" si="44"/>
        <v>1</v>
      </c>
    </row>
    <row r="965" spans="1:15" x14ac:dyDescent="0.2">
      <c r="A965" s="182" t="str">
        <f>'13'!A212</f>
        <v>26500-A08</v>
      </c>
      <c r="C965" s="182" t="str">
        <f>IFERROR(LEFT(IFERROR(INDEX(Sheet5!$C$2:$C$1300,MATCH($A965,Sheet5!$A$2:$A$1300,0)),"-"),FIND(",",IFERROR(INDEX(Sheet5!$C$2:$C$1300,MATCH($A965,Sheet5!$A$2:$A$1300,0)),"-"),1)-1),IFERROR(INDEX(Sheet5!$C$2:$C$1300,MATCH($A965,Sheet5!$A$2:$A$1300,0)),"-"))</f>
        <v xml:space="preserve">Plumbing - R &amp; M-23 Frankin St                              </v>
      </c>
      <c r="D965" s="206">
        <f>IFERROR(INDEX(Lookup!$BG$9:$BG$3000,MATCH($A965,Lookup!$A$9:$A$3000,0)),0)</f>
        <v>0</v>
      </c>
      <c r="E965" s="206">
        <f>IFERROR(INDEX(Lookup!$BF$9:$BF$3000,MATCH($A965,Lookup!$A$9:$A$3000,0)),0)</f>
        <v>0</v>
      </c>
      <c r="F965" s="206">
        <f>IFERROR(INDEX(Lookup!$BE$9:$BE$3000,MATCH($A965,Lookup!$A$9:$A$3000,0)),0)</f>
        <v>0</v>
      </c>
      <c r="G965" s="207"/>
      <c r="H965" s="207"/>
      <c r="I965" s="206">
        <f>IFERROR(INDEX(Lookup!$BJ$9:$BJ$3000,MATCH($A965,Lookup!$A$9:$A$3000,0)),0)</f>
        <v>0</v>
      </c>
      <c r="J965" s="206">
        <f>IFERROR(INDEX(Lookup!$BI$9:$BI$3000,MATCH($A965,Lookup!$A$9:$A$3000,0)),0)</f>
        <v>0</v>
      </c>
      <c r="K965" s="206">
        <f>IFERROR(INDEX(Lookup!$BH$9:$BH$3000,MATCH($A965,Lookup!$A$9:$A$3000,0)),0)</f>
        <v>0</v>
      </c>
      <c r="L965" s="206">
        <f t="shared" si="45"/>
        <v>0</v>
      </c>
      <c r="O965" s="182">
        <f t="shared" si="44"/>
        <v>1</v>
      </c>
    </row>
    <row r="966" spans="1:15" x14ac:dyDescent="0.2">
      <c r="A966" s="182" t="str">
        <f>'13'!A213</f>
        <v>26500-A09</v>
      </c>
      <c r="C966" s="182" t="str">
        <f>IFERROR(LEFT(IFERROR(INDEX(Sheet5!$C$2:$C$1300,MATCH($A966,Sheet5!$A$2:$A$1300,0)),"-"),FIND(",",IFERROR(INDEX(Sheet5!$C$2:$C$1300,MATCH($A966,Sheet5!$A$2:$A$1300,0)),"-"),1)-1),IFERROR(INDEX(Sheet5!$C$2:$C$1300,MATCH($A966,Sheet5!$A$2:$A$1300,0)),"-"))</f>
        <v xml:space="preserve">Plumbing - R &amp; M-11 Franklin St                             </v>
      </c>
      <c r="D966" s="206">
        <f>IFERROR(INDEX(Lookup!$BG$9:$BG$3000,MATCH($A966,Lookup!$A$9:$A$3000,0)),0)</f>
        <v>0</v>
      </c>
      <c r="E966" s="206">
        <f>IFERROR(INDEX(Lookup!$BF$9:$BF$3000,MATCH($A966,Lookup!$A$9:$A$3000,0)),0)</f>
        <v>0</v>
      </c>
      <c r="F966" s="206">
        <f>IFERROR(INDEX(Lookup!$BE$9:$BE$3000,MATCH($A966,Lookup!$A$9:$A$3000,0)),0)</f>
        <v>0</v>
      </c>
      <c r="G966" s="207"/>
      <c r="H966" s="207"/>
      <c r="I966" s="206">
        <f>IFERROR(INDEX(Lookup!$BJ$9:$BJ$3000,MATCH($A966,Lookup!$A$9:$A$3000,0)),0)</f>
        <v>0</v>
      </c>
      <c r="J966" s="206">
        <f>IFERROR(INDEX(Lookup!$BI$9:$BI$3000,MATCH($A966,Lookup!$A$9:$A$3000,0)),0)</f>
        <v>0</v>
      </c>
      <c r="K966" s="206">
        <f>IFERROR(INDEX(Lookup!$BH$9:$BH$3000,MATCH($A966,Lookup!$A$9:$A$3000,0)),0)</f>
        <v>0</v>
      </c>
      <c r="L966" s="206">
        <f t="shared" si="45"/>
        <v>0</v>
      </c>
      <c r="O966" s="182">
        <f t="shared" si="44"/>
        <v>1</v>
      </c>
    </row>
    <row r="967" spans="1:15" x14ac:dyDescent="0.2">
      <c r="A967" s="182" t="str">
        <f>'13'!A214</f>
        <v>26500-A10</v>
      </c>
      <c r="C967" s="182" t="str">
        <f>IFERROR(LEFT(IFERROR(INDEX(Sheet5!$C$2:$C$1300,MATCH($A967,Sheet5!$A$2:$A$1300,0)),"-"),FIND(",",IFERROR(INDEX(Sheet5!$C$2:$C$1300,MATCH($A967,Sheet5!$A$2:$A$1300,0)),"-"),1)-1),IFERROR(INDEX(Sheet5!$C$2:$C$1300,MATCH($A967,Sheet5!$A$2:$A$1300,0)),"-"))</f>
        <v xml:space="preserve">Plumbing - R &amp; M-15 Franklin St                             </v>
      </c>
      <c r="D967" s="206">
        <f>IFERROR(INDEX(Lookup!$BG$9:$BG$3000,MATCH($A967,Lookup!$A$9:$A$3000,0)),0)</f>
        <v>0</v>
      </c>
      <c r="E967" s="206">
        <f>IFERROR(INDEX(Lookup!$BF$9:$BF$3000,MATCH($A967,Lookup!$A$9:$A$3000,0)),0)</f>
        <v>44.5</v>
      </c>
      <c r="F967" s="206">
        <f>IFERROR(INDEX(Lookup!$BE$9:$BE$3000,MATCH($A967,Lookup!$A$9:$A$3000,0)),0)</f>
        <v>642</v>
      </c>
      <c r="G967" s="207"/>
      <c r="H967" s="207"/>
      <c r="I967" s="206">
        <f>IFERROR(INDEX(Lookup!$BJ$9:$BJ$3000,MATCH($A967,Lookup!$A$9:$A$3000,0)),0)</f>
        <v>1320</v>
      </c>
      <c r="J967" s="206">
        <f>IFERROR(INDEX(Lookup!$BI$9:$BI$3000,MATCH($A967,Lookup!$A$9:$A$3000,0)),0)</f>
        <v>489.5</v>
      </c>
      <c r="K967" s="206">
        <f>IFERROR(INDEX(Lookup!$BH$9:$BH$3000,MATCH($A967,Lookup!$A$9:$A$3000,0)),0)</f>
        <v>1377</v>
      </c>
      <c r="L967" s="206">
        <f t="shared" si="45"/>
        <v>887.5</v>
      </c>
      <c r="O967" s="182">
        <f t="shared" si="44"/>
        <v>1</v>
      </c>
    </row>
    <row r="968" spans="1:15" x14ac:dyDescent="0.2">
      <c r="A968" s="182" t="str">
        <f>'13'!A215</f>
        <v>26500-A11</v>
      </c>
      <c r="C968" s="182" t="str">
        <f>IFERROR(LEFT(IFERROR(INDEX(Sheet5!$C$2:$C$1300,MATCH($A968,Sheet5!$A$2:$A$1300,0)),"-"),FIND(",",IFERROR(INDEX(Sheet5!$C$2:$C$1300,MATCH($A968,Sheet5!$A$2:$A$1300,0)),"-"),1)-1),IFERROR(INDEX(Sheet5!$C$2:$C$1300,MATCH($A968,Sheet5!$A$2:$A$1300,0)),"-"))</f>
        <v xml:space="preserve">Plumbing - R &amp; M-25 Hutt St                                 </v>
      </c>
      <c r="D968" s="206">
        <f>IFERROR(INDEX(Lookup!$BG$9:$BG$3000,MATCH($A968,Lookup!$A$9:$A$3000,0)),0)</f>
        <v>0</v>
      </c>
      <c r="E968" s="206">
        <f>IFERROR(INDEX(Lookup!$BF$9:$BF$3000,MATCH($A968,Lookup!$A$9:$A$3000,0)),0)</f>
        <v>0</v>
      </c>
      <c r="F968" s="206">
        <f>IFERROR(INDEX(Lookup!$BE$9:$BE$3000,MATCH($A968,Lookup!$A$9:$A$3000,0)),0)</f>
        <v>0</v>
      </c>
      <c r="G968" s="207"/>
      <c r="H968" s="207"/>
      <c r="I968" s="206">
        <f>IFERROR(INDEX(Lookup!$BJ$9:$BJ$3000,MATCH($A968,Lookup!$A$9:$A$3000,0)),0)</f>
        <v>0</v>
      </c>
      <c r="J968" s="206">
        <f>IFERROR(INDEX(Lookup!$BI$9:$BI$3000,MATCH($A968,Lookup!$A$9:$A$3000,0)),0)</f>
        <v>0</v>
      </c>
      <c r="K968" s="206">
        <f>IFERROR(INDEX(Lookup!$BH$9:$BH$3000,MATCH($A968,Lookup!$A$9:$A$3000,0)),0)</f>
        <v>0</v>
      </c>
      <c r="L968" s="206">
        <f t="shared" si="45"/>
        <v>0</v>
      </c>
      <c r="O968" s="182">
        <f t="shared" si="44"/>
        <v>1</v>
      </c>
    </row>
    <row r="969" spans="1:15" x14ac:dyDescent="0.2">
      <c r="A969" s="182" t="str">
        <f>'13'!A216</f>
        <v>26500-A12</v>
      </c>
      <c r="C969" s="182" t="str">
        <f>IFERROR(LEFT(IFERROR(INDEX(Sheet5!$C$2:$C$1300,MATCH($A969,Sheet5!$A$2:$A$1300,0)),"-"),FIND(",",IFERROR(INDEX(Sheet5!$C$2:$C$1300,MATCH($A969,Sheet5!$A$2:$A$1300,0)),"-"),1)-1),IFERROR(INDEX(Sheet5!$C$2:$C$1300,MATCH($A969,Sheet5!$A$2:$A$1300,0)),"-"))</f>
        <v xml:space="preserve">Plumbing - R &amp; M-A27 188 Carrington                         </v>
      </c>
      <c r="D969" s="206">
        <f>IFERROR(INDEX(Lookup!$BG$9:$BG$3000,MATCH($A969,Lookup!$A$9:$A$3000,0)),0)</f>
        <v>0</v>
      </c>
      <c r="E969" s="206">
        <f>IFERROR(INDEX(Lookup!$BF$9:$BF$3000,MATCH($A969,Lookup!$A$9:$A$3000,0)),0)</f>
        <v>0</v>
      </c>
      <c r="F969" s="206">
        <f>IFERROR(INDEX(Lookup!$BE$9:$BE$3000,MATCH($A969,Lookup!$A$9:$A$3000,0)),0)</f>
        <v>0</v>
      </c>
      <c r="G969" s="207"/>
      <c r="H969" s="207"/>
      <c r="I969" s="206">
        <f>IFERROR(INDEX(Lookup!$BJ$9:$BJ$3000,MATCH($A969,Lookup!$A$9:$A$3000,0)),0)</f>
        <v>0</v>
      </c>
      <c r="J969" s="206">
        <f>IFERROR(INDEX(Lookup!$BI$9:$BI$3000,MATCH($A969,Lookup!$A$9:$A$3000,0)),0)</f>
        <v>0</v>
      </c>
      <c r="K969" s="206">
        <f>IFERROR(INDEX(Lookup!$BH$9:$BH$3000,MATCH($A969,Lookup!$A$9:$A$3000,0)),0)</f>
        <v>0</v>
      </c>
      <c r="L969" s="206">
        <f t="shared" si="45"/>
        <v>0</v>
      </c>
      <c r="O969" s="182">
        <f t="shared" si="44"/>
        <v>1</v>
      </c>
    </row>
    <row r="970" spans="1:15" x14ac:dyDescent="0.2">
      <c r="A970" s="182" t="str">
        <f>'13'!A217</f>
        <v>26500-A13</v>
      </c>
      <c r="C970" s="182" t="str">
        <f>IFERROR(LEFT(IFERROR(INDEX(Sheet5!$C$2:$C$1300,MATCH($A970,Sheet5!$A$2:$A$1300,0)),"-"),FIND(",",IFERROR(INDEX(Sheet5!$C$2:$C$1300,MATCH($A970,Sheet5!$A$2:$A$1300,0)),"-"),1)-1),IFERROR(INDEX(Sheet5!$C$2:$C$1300,MATCH($A970,Sheet5!$A$2:$A$1300,0)),"-"))</f>
        <v xml:space="preserve">Plumbing - R &amp; M-B25 188 Carrington                         </v>
      </c>
      <c r="D970" s="206">
        <f>IFERROR(INDEX(Lookup!$BG$9:$BG$3000,MATCH($A970,Lookup!$A$9:$A$3000,0)),0)</f>
        <v>0</v>
      </c>
      <c r="E970" s="206">
        <f>IFERROR(INDEX(Lookup!$BF$9:$BF$3000,MATCH($A970,Lookup!$A$9:$A$3000,0)),0)</f>
        <v>0</v>
      </c>
      <c r="F970" s="206">
        <f>IFERROR(INDEX(Lookup!$BE$9:$BE$3000,MATCH($A970,Lookup!$A$9:$A$3000,0)),0)</f>
        <v>0</v>
      </c>
      <c r="G970" s="207"/>
      <c r="H970" s="207"/>
      <c r="I970" s="206">
        <f>IFERROR(INDEX(Lookup!$BJ$9:$BJ$3000,MATCH($A970,Lookup!$A$9:$A$3000,0)),0)</f>
        <v>0</v>
      </c>
      <c r="J970" s="206">
        <f>IFERROR(INDEX(Lookup!$BI$9:$BI$3000,MATCH($A970,Lookup!$A$9:$A$3000,0)),0)</f>
        <v>0</v>
      </c>
      <c r="K970" s="206">
        <f>IFERROR(INDEX(Lookup!$BH$9:$BH$3000,MATCH($A970,Lookup!$A$9:$A$3000,0)),0)</f>
        <v>0</v>
      </c>
      <c r="L970" s="206">
        <f t="shared" si="45"/>
        <v>0</v>
      </c>
      <c r="O970" s="182">
        <f t="shared" si="44"/>
        <v>1</v>
      </c>
    </row>
    <row r="971" spans="1:15" x14ac:dyDescent="0.2">
      <c r="A971" s="182" t="str">
        <f>'13'!A218</f>
        <v>26500-A14</v>
      </c>
      <c r="C971" s="182" t="str">
        <f>IFERROR(LEFT(IFERROR(INDEX(Sheet5!$C$2:$C$1300,MATCH($A971,Sheet5!$A$2:$A$1300,0)),"-"),FIND(",",IFERROR(INDEX(Sheet5!$C$2:$C$1300,MATCH($A971,Sheet5!$A$2:$A$1300,0)),"-"),1)-1),IFERROR(INDEX(Sheet5!$C$2:$C$1300,MATCH($A971,Sheet5!$A$2:$A$1300,0)),"-"))</f>
        <v xml:space="preserve">Plumbing - R &amp; M-120 Queen Road                             </v>
      </c>
      <c r="D971" s="206">
        <f>IFERROR(INDEX(Lookup!$BG$9:$BG$3000,MATCH($A971,Lookup!$A$9:$A$3000,0)),0)</f>
        <v>0</v>
      </c>
      <c r="E971" s="206">
        <f>IFERROR(INDEX(Lookup!$BF$9:$BF$3000,MATCH($A971,Lookup!$A$9:$A$3000,0)),0)</f>
        <v>0</v>
      </c>
      <c r="F971" s="206">
        <f>IFERROR(INDEX(Lookup!$BE$9:$BE$3000,MATCH($A971,Lookup!$A$9:$A$3000,0)),0)</f>
        <v>0</v>
      </c>
      <c r="G971" s="207"/>
      <c r="H971" s="207"/>
      <c r="I971" s="206">
        <f>IFERROR(INDEX(Lookup!$BJ$9:$BJ$3000,MATCH($A971,Lookup!$A$9:$A$3000,0)),0)</f>
        <v>0</v>
      </c>
      <c r="J971" s="206">
        <f>IFERROR(INDEX(Lookup!$BI$9:$BI$3000,MATCH($A971,Lookup!$A$9:$A$3000,0)),0)</f>
        <v>0</v>
      </c>
      <c r="K971" s="206">
        <f>IFERROR(INDEX(Lookup!$BH$9:$BH$3000,MATCH($A971,Lookup!$A$9:$A$3000,0)),0)</f>
        <v>0</v>
      </c>
      <c r="L971" s="206">
        <f t="shared" si="45"/>
        <v>0</v>
      </c>
      <c r="O971" s="182">
        <f t="shared" si="44"/>
        <v>1</v>
      </c>
    </row>
    <row r="972" spans="1:15" x14ac:dyDescent="0.2">
      <c r="A972" s="182" t="str">
        <f>'13'!A219</f>
        <v>26500-A15</v>
      </c>
      <c r="C972" s="182" t="str">
        <f>IFERROR(LEFT(IFERROR(INDEX(Sheet5!$C$2:$C$1300,MATCH($A972,Sheet5!$A$2:$A$1300,0)),"-"),FIND(",",IFERROR(INDEX(Sheet5!$C$2:$C$1300,MATCH($A972,Sheet5!$A$2:$A$1300,0)),"-"),1)-1),IFERROR(INDEX(Sheet5!$C$2:$C$1300,MATCH($A972,Sheet5!$A$2:$A$1300,0)),"-"))</f>
        <v xml:space="preserve">Plumbing - R &amp; M-236 Queen Road                             </v>
      </c>
      <c r="D972" s="206">
        <f>IFERROR(INDEX(Lookup!$BG$9:$BG$3000,MATCH($A972,Lookup!$A$9:$A$3000,0)),0)</f>
        <v>0</v>
      </c>
      <c r="E972" s="206">
        <f>IFERROR(INDEX(Lookup!$BF$9:$BF$3000,MATCH($A972,Lookup!$A$9:$A$3000,0)),0)</f>
        <v>0</v>
      </c>
      <c r="F972" s="206">
        <f>IFERROR(INDEX(Lookup!$BE$9:$BE$3000,MATCH($A972,Lookup!$A$9:$A$3000,0)),0)</f>
        <v>0</v>
      </c>
      <c r="G972" s="207"/>
      <c r="H972" s="207"/>
      <c r="I972" s="206">
        <f>IFERROR(INDEX(Lookup!$BJ$9:$BJ$3000,MATCH($A972,Lookup!$A$9:$A$3000,0)),0)</f>
        <v>0</v>
      </c>
      <c r="J972" s="206">
        <f>IFERROR(INDEX(Lookup!$BI$9:$BI$3000,MATCH($A972,Lookup!$A$9:$A$3000,0)),0)</f>
        <v>0</v>
      </c>
      <c r="K972" s="206">
        <f>IFERROR(INDEX(Lookup!$BH$9:$BH$3000,MATCH($A972,Lookup!$A$9:$A$3000,0)),0)</f>
        <v>0</v>
      </c>
      <c r="L972" s="206">
        <f t="shared" si="45"/>
        <v>0</v>
      </c>
      <c r="O972" s="182">
        <f t="shared" si="44"/>
        <v>1</v>
      </c>
    </row>
    <row r="973" spans="1:15" x14ac:dyDescent="0.2">
      <c r="A973" s="182" t="str">
        <f>'13'!A220</f>
        <v>26500-A16</v>
      </c>
      <c r="C973" s="182" t="str">
        <f>IFERROR(LEFT(IFERROR(INDEX(Sheet5!$C$2:$C$1300,MATCH($A973,Sheet5!$A$2:$A$1300,0)),"-"),FIND(",",IFERROR(INDEX(Sheet5!$C$2:$C$1300,MATCH($A973,Sheet5!$A$2:$A$1300,0)),"-"),1)-1),IFERROR(INDEX(Sheet5!$C$2:$C$1300,MATCH($A973,Sheet5!$A$2:$A$1300,0)),"-"))</f>
        <v xml:space="preserve">Plumbing - R &amp; M-534 Queen Road                             </v>
      </c>
      <c r="D973" s="206">
        <f>IFERROR(INDEX(Lookup!$BG$9:$BG$3000,MATCH($A973,Lookup!$A$9:$A$3000,0)),0)</f>
        <v>0</v>
      </c>
      <c r="E973" s="206">
        <f>IFERROR(INDEX(Lookup!$BF$9:$BF$3000,MATCH($A973,Lookup!$A$9:$A$3000,0)),0)</f>
        <v>0</v>
      </c>
      <c r="F973" s="206">
        <f>IFERROR(INDEX(Lookup!$BE$9:$BE$3000,MATCH($A973,Lookup!$A$9:$A$3000,0)),0)</f>
        <v>0</v>
      </c>
      <c r="G973" s="207"/>
      <c r="H973" s="207"/>
      <c r="I973" s="206">
        <f>IFERROR(INDEX(Lookup!$BJ$9:$BJ$3000,MATCH($A973,Lookup!$A$9:$A$3000,0)),0)</f>
        <v>0</v>
      </c>
      <c r="J973" s="206">
        <f>IFERROR(INDEX(Lookup!$BI$9:$BI$3000,MATCH($A973,Lookup!$A$9:$A$3000,0)),0)</f>
        <v>0</v>
      </c>
      <c r="K973" s="206">
        <f>IFERROR(INDEX(Lookup!$BH$9:$BH$3000,MATCH($A973,Lookup!$A$9:$A$3000,0)),0)</f>
        <v>0</v>
      </c>
      <c r="L973" s="206">
        <f t="shared" si="45"/>
        <v>0</v>
      </c>
      <c r="O973" s="182">
        <f t="shared" si="44"/>
        <v>1</v>
      </c>
    </row>
    <row r="974" spans="1:15" x14ac:dyDescent="0.2">
      <c r="A974" s="182" t="str">
        <f>'13'!A221</f>
        <v>26580-A01</v>
      </c>
      <c r="C974" s="182" t="str">
        <f>IFERROR(LEFT(IFERROR(INDEX(Sheet5!$C$2:$C$1300,MATCH($A974,Sheet5!$A$2:$A$1300,0)),"-"),FIND(",",IFERROR(INDEX(Sheet5!$C$2:$C$1300,MATCH($A974,Sheet5!$A$2:$A$1300,0)),"-"),1)-1),IFERROR(INDEX(Sheet5!$C$2:$C$1300,MATCH($A974,Sheet5!$A$2:$A$1300,0)),"-"))</f>
        <v xml:space="preserve">Security - Access &amp; Alarm Syst-6 Circuit Dr                 </v>
      </c>
      <c r="D974" s="206">
        <f>IFERROR(INDEX(Lookup!$BG$9:$BG$3000,MATCH($A974,Lookup!$A$9:$A$3000,0)),0)</f>
        <v>0</v>
      </c>
      <c r="E974" s="206">
        <f>IFERROR(INDEX(Lookup!$BF$9:$BF$3000,MATCH($A974,Lookup!$A$9:$A$3000,0)),0)</f>
        <v>0</v>
      </c>
      <c r="F974" s="206">
        <f>IFERROR(INDEX(Lookup!$BE$9:$BE$3000,MATCH($A974,Lookup!$A$9:$A$3000,0)),0)</f>
        <v>0</v>
      </c>
      <c r="G974" s="207"/>
      <c r="H974" s="207"/>
      <c r="I974" s="206">
        <f>IFERROR(INDEX(Lookup!$BJ$9:$BJ$3000,MATCH($A974,Lookup!$A$9:$A$3000,0)),0)</f>
        <v>0</v>
      </c>
      <c r="J974" s="206">
        <f>IFERROR(INDEX(Lookup!$BI$9:$BI$3000,MATCH($A974,Lookup!$A$9:$A$3000,0)),0)</f>
        <v>0</v>
      </c>
      <c r="K974" s="206">
        <f>IFERROR(INDEX(Lookup!$BH$9:$BH$3000,MATCH($A974,Lookup!$A$9:$A$3000,0)),0)</f>
        <v>0</v>
      </c>
      <c r="L974" s="206">
        <f t="shared" si="45"/>
        <v>0</v>
      </c>
      <c r="O974" s="182">
        <f t="shared" si="44"/>
        <v>1</v>
      </c>
    </row>
    <row r="975" spans="1:15" x14ac:dyDescent="0.2">
      <c r="A975" s="182" t="str">
        <f>'13'!A222</f>
        <v>26580-A02</v>
      </c>
      <c r="C975" s="182" t="str">
        <f>IFERROR(LEFT(IFERROR(INDEX(Sheet5!$C$2:$C$1300,MATCH($A975,Sheet5!$A$2:$A$1300,0)),"-"),FIND(",",IFERROR(INDEX(Sheet5!$C$2:$C$1300,MATCH($A975,Sheet5!$A$2:$A$1300,0)),"-"),1)-1),IFERROR(INDEX(Sheet5!$C$2:$C$1300,MATCH($A975,Sheet5!$A$2:$A$1300,0)),"-"))</f>
        <v xml:space="preserve">Security - Access &amp; Alarm Syst-200 East Tce                 </v>
      </c>
      <c r="D975" s="206">
        <f>IFERROR(INDEX(Lookup!$BG$9:$BG$3000,MATCH($A975,Lookup!$A$9:$A$3000,0)),0)</f>
        <v>518.59</v>
      </c>
      <c r="E975" s="206">
        <f>IFERROR(INDEX(Lookup!$BF$9:$BF$3000,MATCH($A975,Lookup!$A$9:$A$3000,0)),0)</f>
        <v>228.49</v>
      </c>
      <c r="F975" s="206">
        <f>IFERROR(INDEX(Lookup!$BE$9:$BE$3000,MATCH($A975,Lookup!$A$9:$A$3000,0)),0)</f>
        <v>0</v>
      </c>
      <c r="G975" s="207"/>
      <c r="H975" s="207"/>
      <c r="I975" s="206">
        <f>IFERROR(INDEX(Lookup!$BJ$9:$BJ$3000,MATCH($A975,Lookup!$A$9:$A$3000,0)),0)</f>
        <v>2261.09</v>
      </c>
      <c r="J975" s="206">
        <f>IFERROR(INDEX(Lookup!$BI$9:$BI$3000,MATCH($A975,Lookup!$A$9:$A$3000,0)),0)</f>
        <v>3062</v>
      </c>
      <c r="K975" s="206">
        <f>IFERROR(INDEX(Lookup!$BH$9:$BH$3000,MATCH($A975,Lookup!$A$9:$A$3000,0)),0)</f>
        <v>2206.2600000000002</v>
      </c>
      <c r="L975" s="206">
        <f t="shared" si="45"/>
        <v>-855.73999999999978</v>
      </c>
      <c r="O975" s="182">
        <f t="shared" si="44"/>
        <v>1</v>
      </c>
    </row>
    <row r="976" spans="1:15" x14ac:dyDescent="0.2">
      <c r="A976" s="182" t="str">
        <f>'13'!A223</f>
        <v>26580-A03</v>
      </c>
      <c r="C976" s="182" t="str">
        <f>IFERROR(LEFT(IFERROR(INDEX(Sheet5!$C$2:$C$1300,MATCH($A976,Sheet5!$A$2:$A$1300,0)),"-"),FIND(",",IFERROR(INDEX(Sheet5!$C$2:$C$1300,MATCH($A976,Sheet5!$A$2:$A$1300,0)),"-"),1)-1),IFERROR(INDEX(Sheet5!$C$2:$C$1300,MATCH($A976,Sheet5!$A$2:$A$1300,0)),"-"))</f>
        <v xml:space="preserve">Security - Access &amp; Alarm Syst-33 Franklin St               </v>
      </c>
      <c r="D976" s="206">
        <f>IFERROR(INDEX(Lookup!$BG$9:$BG$3000,MATCH($A976,Lookup!$A$9:$A$3000,0)),0)</f>
        <v>0</v>
      </c>
      <c r="E976" s="206">
        <f>IFERROR(INDEX(Lookup!$BF$9:$BF$3000,MATCH($A976,Lookup!$A$9:$A$3000,0)),0)</f>
        <v>470.93</v>
      </c>
      <c r="F976" s="206">
        <f>IFERROR(INDEX(Lookup!$BE$9:$BE$3000,MATCH($A976,Lookup!$A$9:$A$3000,0)),0)</f>
        <v>796.09</v>
      </c>
      <c r="G976" s="207"/>
      <c r="H976" s="207"/>
      <c r="I976" s="206">
        <f>IFERROR(INDEX(Lookup!$BJ$9:$BJ$3000,MATCH($A976,Lookup!$A$9:$A$3000,0)),0)</f>
        <v>5177.26</v>
      </c>
      <c r="J976" s="206">
        <f>IFERROR(INDEX(Lookup!$BI$9:$BI$3000,MATCH($A976,Lookup!$A$9:$A$3000,0)),0)</f>
        <v>5479.9699999999993</v>
      </c>
      <c r="K976" s="206">
        <f>IFERROR(INDEX(Lookup!$BH$9:$BH$3000,MATCH($A976,Lookup!$A$9:$A$3000,0)),0)</f>
        <v>6990.1</v>
      </c>
      <c r="L976" s="206">
        <f t="shared" si="45"/>
        <v>1510.130000000001</v>
      </c>
      <c r="O976" s="182">
        <f t="shared" si="44"/>
        <v>1</v>
      </c>
    </row>
    <row r="977" spans="1:15" x14ac:dyDescent="0.2">
      <c r="A977" s="182" t="str">
        <f>'13'!A224</f>
        <v>26580-A04</v>
      </c>
      <c r="C977" s="182" t="str">
        <f>IFERROR(LEFT(IFERROR(INDEX(Sheet5!$C$2:$C$1300,MATCH($A977,Sheet5!$A$2:$A$1300,0)),"-"),FIND(",",IFERROR(INDEX(Sheet5!$C$2:$C$1300,MATCH($A977,Sheet5!$A$2:$A$1300,0)),"-"),1)-1),IFERROR(INDEX(Sheet5!$C$2:$C$1300,MATCH($A977,Sheet5!$A$2:$A$1300,0)),"-"))</f>
        <v xml:space="preserve">Security - Access &amp; Alarm Syst-174 Fullarton Rd             </v>
      </c>
      <c r="D977" s="206">
        <f>IFERROR(INDEX(Lookup!$BG$9:$BG$3000,MATCH($A977,Lookup!$A$9:$A$3000,0)),0)</f>
        <v>0</v>
      </c>
      <c r="E977" s="206">
        <f>IFERROR(INDEX(Lookup!$BF$9:$BF$3000,MATCH($A977,Lookup!$A$9:$A$3000,0)),0)</f>
        <v>101.92</v>
      </c>
      <c r="F977" s="206">
        <f>IFERROR(INDEX(Lookup!$BE$9:$BE$3000,MATCH($A977,Lookup!$A$9:$A$3000,0)),0)</f>
        <v>0</v>
      </c>
      <c r="G977" s="207"/>
      <c r="H977" s="207"/>
      <c r="I977" s="206">
        <f>IFERROR(INDEX(Lookup!$BJ$9:$BJ$3000,MATCH($A977,Lookup!$A$9:$A$3000,0)),0)</f>
        <v>0</v>
      </c>
      <c r="J977" s="206">
        <f>IFERROR(INDEX(Lookup!$BI$9:$BI$3000,MATCH($A977,Lookup!$A$9:$A$3000,0)),0)</f>
        <v>1538.0900000000001</v>
      </c>
      <c r="K977" s="206">
        <f>IFERROR(INDEX(Lookup!$BH$9:$BH$3000,MATCH($A977,Lookup!$A$9:$A$3000,0)),0)</f>
        <v>657.5</v>
      </c>
      <c r="L977" s="206">
        <f t="shared" si="45"/>
        <v>-880.59000000000015</v>
      </c>
      <c r="O977" s="182">
        <f t="shared" si="44"/>
        <v>1</v>
      </c>
    </row>
    <row r="978" spans="1:15" x14ac:dyDescent="0.2">
      <c r="A978" s="182" t="str">
        <f>'13'!A225</f>
        <v>26580-A05</v>
      </c>
      <c r="C978" s="182" t="str">
        <f>IFERROR(LEFT(IFERROR(INDEX(Sheet5!$C$2:$C$1300,MATCH($A978,Sheet5!$A$2:$A$1300,0)),"-"),FIND(",",IFERROR(INDEX(Sheet5!$C$2:$C$1300,MATCH($A978,Sheet5!$A$2:$A$1300,0)),"-"),1)-1),IFERROR(INDEX(Sheet5!$C$2:$C$1300,MATCH($A978,Sheet5!$A$2:$A$1300,0)),"-"))</f>
        <v xml:space="preserve">Security - Access &amp; Alarm Syst-26a Grote St                 </v>
      </c>
      <c r="D978" s="206">
        <f>IFERROR(INDEX(Lookup!$BG$9:$BG$3000,MATCH($A978,Lookup!$A$9:$A$3000,0)),0)</f>
        <v>0</v>
      </c>
      <c r="E978" s="206">
        <f>IFERROR(INDEX(Lookup!$BF$9:$BF$3000,MATCH($A978,Lookup!$A$9:$A$3000,0)),0)</f>
        <v>0</v>
      </c>
      <c r="F978" s="206">
        <f>IFERROR(INDEX(Lookup!$BE$9:$BE$3000,MATCH($A978,Lookup!$A$9:$A$3000,0)),0)</f>
        <v>0</v>
      </c>
      <c r="G978" s="207"/>
      <c r="H978" s="207"/>
      <c r="I978" s="206">
        <f>IFERROR(INDEX(Lookup!$BJ$9:$BJ$3000,MATCH($A978,Lookup!$A$9:$A$3000,0)),0)</f>
        <v>0</v>
      </c>
      <c r="J978" s="206">
        <f>IFERROR(INDEX(Lookup!$BI$9:$BI$3000,MATCH($A978,Lookup!$A$9:$A$3000,0)),0)</f>
        <v>0</v>
      </c>
      <c r="K978" s="206">
        <f>IFERROR(INDEX(Lookup!$BH$9:$BH$3000,MATCH($A978,Lookup!$A$9:$A$3000,0)),0)</f>
        <v>0</v>
      </c>
      <c r="L978" s="206">
        <f t="shared" si="45"/>
        <v>0</v>
      </c>
      <c r="O978" s="182">
        <f t="shared" si="44"/>
        <v>1</v>
      </c>
    </row>
    <row r="979" spans="1:15" x14ac:dyDescent="0.2">
      <c r="A979" s="182" t="str">
        <f>'13'!A226</f>
        <v>26580-A06</v>
      </c>
      <c r="C979" s="182" t="str">
        <f>IFERROR(LEFT(IFERROR(INDEX(Sheet5!$C$2:$C$1300,MATCH($A979,Sheet5!$A$2:$A$1300,0)),"-"),FIND(",",IFERROR(INDEX(Sheet5!$C$2:$C$1300,MATCH($A979,Sheet5!$A$2:$A$1300,0)),"-"),1)-1),IFERROR(INDEX(Sheet5!$C$2:$C$1300,MATCH($A979,Sheet5!$A$2:$A$1300,0)),"-"))</f>
        <v xml:space="preserve">Security - Access &amp; Alarm Syst-31 Franklin St               </v>
      </c>
      <c r="D979" s="206">
        <f>IFERROR(INDEX(Lookup!$BG$9:$BG$3000,MATCH($A979,Lookup!$A$9:$A$3000,0)),0)</f>
        <v>0</v>
      </c>
      <c r="E979" s="206">
        <f>IFERROR(INDEX(Lookup!$BF$9:$BF$3000,MATCH($A979,Lookup!$A$9:$A$3000,0)),0)</f>
        <v>0</v>
      </c>
      <c r="F979" s="206">
        <f>IFERROR(INDEX(Lookup!$BE$9:$BE$3000,MATCH($A979,Lookup!$A$9:$A$3000,0)),0)</f>
        <v>0</v>
      </c>
      <c r="G979" s="207"/>
      <c r="H979" s="207"/>
      <c r="I979" s="206">
        <f>IFERROR(INDEX(Lookup!$BJ$9:$BJ$3000,MATCH($A979,Lookup!$A$9:$A$3000,0)),0)</f>
        <v>0</v>
      </c>
      <c r="J979" s="206">
        <f>IFERROR(INDEX(Lookup!$BI$9:$BI$3000,MATCH($A979,Lookup!$A$9:$A$3000,0)),0)</f>
        <v>0</v>
      </c>
      <c r="K979" s="206">
        <f>IFERROR(INDEX(Lookup!$BH$9:$BH$3000,MATCH($A979,Lookup!$A$9:$A$3000,0)),0)</f>
        <v>0</v>
      </c>
      <c r="L979" s="206">
        <f t="shared" si="45"/>
        <v>0</v>
      </c>
      <c r="O979" s="182">
        <f t="shared" si="44"/>
        <v>1</v>
      </c>
    </row>
    <row r="980" spans="1:15" x14ac:dyDescent="0.2">
      <c r="A980" s="182" t="str">
        <f>'13'!A227</f>
        <v>26580-A07</v>
      </c>
      <c r="C980" s="182" t="str">
        <f>IFERROR(LEFT(IFERROR(INDEX(Sheet5!$C$2:$C$1300,MATCH($A980,Sheet5!$A$2:$A$1300,0)),"-"),FIND(",",IFERROR(INDEX(Sheet5!$C$2:$C$1300,MATCH($A980,Sheet5!$A$2:$A$1300,0)),"-"),1)-1),IFERROR(INDEX(Sheet5!$C$2:$C$1300,MATCH($A980,Sheet5!$A$2:$A$1300,0)),"-"))</f>
        <v xml:space="preserve">Security - Access &amp; Alarm Syst-25 Franklin St               </v>
      </c>
      <c r="D980" s="206">
        <f>IFERROR(INDEX(Lookup!$BG$9:$BG$3000,MATCH($A980,Lookup!$A$9:$A$3000,0)),0)</f>
        <v>0</v>
      </c>
      <c r="E980" s="206">
        <f>IFERROR(INDEX(Lookup!$BF$9:$BF$3000,MATCH($A980,Lookup!$A$9:$A$3000,0)),0)</f>
        <v>236.57</v>
      </c>
      <c r="F980" s="206">
        <f>IFERROR(INDEX(Lookup!$BE$9:$BE$3000,MATCH($A980,Lookup!$A$9:$A$3000,0)),0)</f>
        <v>290</v>
      </c>
      <c r="G980" s="207"/>
      <c r="H980" s="207"/>
      <c r="I980" s="206">
        <f>IFERROR(INDEX(Lookup!$BJ$9:$BJ$3000,MATCH($A980,Lookup!$A$9:$A$3000,0)),0)</f>
        <v>9429.26</v>
      </c>
      <c r="J980" s="206">
        <f>IFERROR(INDEX(Lookup!$BI$9:$BI$3000,MATCH($A980,Lookup!$A$9:$A$3000,0)),0)</f>
        <v>4103.8500000000004</v>
      </c>
      <c r="K980" s="206">
        <f>IFERROR(INDEX(Lookup!$BH$9:$BH$3000,MATCH($A980,Lookup!$A$9:$A$3000,0)),0)</f>
        <v>2330</v>
      </c>
      <c r="L980" s="206">
        <f t="shared" si="45"/>
        <v>-1773.8500000000004</v>
      </c>
      <c r="O980" s="182">
        <f t="shared" si="44"/>
        <v>1</v>
      </c>
    </row>
    <row r="981" spans="1:15" x14ac:dyDescent="0.2">
      <c r="A981" s="182" t="str">
        <f>'13'!A228</f>
        <v>26580-A08</v>
      </c>
      <c r="C981" s="182" t="str">
        <f>IFERROR(LEFT(IFERROR(INDEX(Sheet5!$C$2:$C$1300,MATCH($A981,Sheet5!$A$2:$A$1300,0)),"-"),FIND(",",IFERROR(INDEX(Sheet5!$C$2:$C$1300,MATCH($A981,Sheet5!$A$2:$A$1300,0)),"-"),1)-1),IFERROR(INDEX(Sheet5!$C$2:$C$1300,MATCH($A981,Sheet5!$A$2:$A$1300,0)),"-"))</f>
        <v xml:space="preserve">Security - Access &amp; Alarm Syst-23 Frankin St                </v>
      </c>
      <c r="D981" s="206">
        <f>IFERROR(INDEX(Lookup!$BG$9:$BG$3000,MATCH($A981,Lookup!$A$9:$A$3000,0)),0)</f>
        <v>0</v>
      </c>
      <c r="E981" s="206">
        <f>IFERROR(INDEX(Lookup!$BF$9:$BF$3000,MATCH($A981,Lookup!$A$9:$A$3000,0)),0)</f>
        <v>0</v>
      </c>
      <c r="F981" s="206">
        <f>IFERROR(INDEX(Lookup!$BE$9:$BE$3000,MATCH($A981,Lookup!$A$9:$A$3000,0)),0)</f>
        <v>0</v>
      </c>
      <c r="G981" s="207"/>
      <c r="H981" s="207"/>
      <c r="I981" s="206">
        <f>IFERROR(INDEX(Lookup!$BJ$9:$BJ$3000,MATCH($A981,Lookup!$A$9:$A$3000,0)),0)</f>
        <v>0</v>
      </c>
      <c r="J981" s="206">
        <f>IFERROR(INDEX(Lookup!$BI$9:$BI$3000,MATCH($A981,Lookup!$A$9:$A$3000,0)),0)</f>
        <v>0</v>
      </c>
      <c r="K981" s="206">
        <f>IFERROR(INDEX(Lookup!$BH$9:$BH$3000,MATCH($A981,Lookup!$A$9:$A$3000,0)),0)</f>
        <v>0</v>
      </c>
      <c r="L981" s="206">
        <f t="shared" si="45"/>
        <v>0</v>
      </c>
      <c r="O981" s="182">
        <f t="shared" si="44"/>
        <v>1</v>
      </c>
    </row>
    <row r="982" spans="1:15" x14ac:dyDescent="0.2">
      <c r="A982" s="182" t="str">
        <f>'13'!A229</f>
        <v>26580-A09</v>
      </c>
      <c r="C982" s="182" t="str">
        <f>IFERROR(LEFT(IFERROR(INDEX(Sheet5!$C$2:$C$1300,MATCH($A982,Sheet5!$A$2:$A$1300,0)),"-"),FIND(",",IFERROR(INDEX(Sheet5!$C$2:$C$1300,MATCH($A982,Sheet5!$A$2:$A$1300,0)),"-"),1)-1),IFERROR(INDEX(Sheet5!$C$2:$C$1300,MATCH($A982,Sheet5!$A$2:$A$1300,0)),"-"))</f>
        <v xml:space="preserve">Security - Access &amp; Alarm Syst-11 Franklin St               </v>
      </c>
      <c r="D982" s="206">
        <f>IFERROR(INDEX(Lookup!$BG$9:$BG$3000,MATCH($A982,Lookup!$A$9:$A$3000,0)),0)</f>
        <v>0</v>
      </c>
      <c r="E982" s="206">
        <f>IFERROR(INDEX(Lookup!$BF$9:$BF$3000,MATCH($A982,Lookup!$A$9:$A$3000,0)),0)</f>
        <v>0</v>
      </c>
      <c r="F982" s="206">
        <f>IFERROR(INDEX(Lookup!$BE$9:$BE$3000,MATCH($A982,Lookup!$A$9:$A$3000,0)),0)</f>
        <v>0</v>
      </c>
      <c r="G982" s="207"/>
      <c r="H982" s="207"/>
      <c r="I982" s="206">
        <f>IFERROR(INDEX(Lookup!$BJ$9:$BJ$3000,MATCH($A982,Lookup!$A$9:$A$3000,0)),0)</f>
        <v>0</v>
      </c>
      <c r="J982" s="206">
        <f>IFERROR(INDEX(Lookup!$BI$9:$BI$3000,MATCH($A982,Lookup!$A$9:$A$3000,0)),0)</f>
        <v>0</v>
      </c>
      <c r="K982" s="206">
        <f>IFERROR(INDEX(Lookup!$BH$9:$BH$3000,MATCH($A982,Lookup!$A$9:$A$3000,0)),0)</f>
        <v>0</v>
      </c>
      <c r="L982" s="206">
        <f t="shared" si="45"/>
        <v>0</v>
      </c>
      <c r="O982" s="182">
        <f t="shared" si="44"/>
        <v>1</v>
      </c>
    </row>
    <row r="983" spans="1:15" x14ac:dyDescent="0.2">
      <c r="A983" s="182" t="str">
        <f>'13'!A230</f>
        <v>26580-A10</v>
      </c>
      <c r="C983" s="182" t="str">
        <f>IFERROR(LEFT(IFERROR(INDEX(Sheet5!$C$2:$C$1300,MATCH($A983,Sheet5!$A$2:$A$1300,0)),"-"),FIND(",",IFERROR(INDEX(Sheet5!$C$2:$C$1300,MATCH($A983,Sheet5!$A$2:$A$1300,0)),"-"),1)-1),IFERROR(INDEX(Sheet5!$C$2:$C$1300,MATCH($A983,Sheet5!$A$2:$A$1300,0)),"-"))</f>
        <v xml:space="preserve">Security - Access &amp; Alarm Syst-15 Franklin St               </v>
      </c>
      <c r="D983" s="206">
        <f>IFERROR(INDEX(Lookup!$BG$9:$BG$3000,MATCH($A983,Lookup!$A$9:$A$3000,0)),0)</f>
        <v>0</v>
      </c>
      <c r="E983" s="206">
        <f>IFERROR(INDEX(Lookup!$BF$9:$BF$3000,MATCH($A983,Lookup!$A$9:$A$3000,0)),0)</f>
        <v>0</v>
      </c>
      <c r="F983" s="206">
        <f>IFERROR(INDEX(Lookup!$BE$9:$BE$3000,MATCH($A983,Lookup!$A$9:$A$3000,0)),0)</f>
        <v>0</v>
      </c>
      <c r="G983" s="207"/>
      <c r="H983" s="207"/>
      <c r="I983" s="206">
        <f>IFERROR(INDEX(Lookup!$BJ$9:$BJ$3000,MATCH($A983,Lookup!$A$9:$A$3000,0)),0)</f>
        <v>0</v>
      </c>
      <c r="J983" s="206">
        <f>IFERROR(INDEX(Lookup!$BI$9:$BI$3000,MATCH($A983,Lookup!$A$9:$A$3000,0)),0)</f>
        <v>0</v>
      </c>
      <c r="K983" s="206">
        <f>IFERROR(INDEX(Lookup!$BH$9:$BH$3000,MATCH($A983,Lookup!$A$9:$A$3000,0)),0)</f>
        <v>0</v>
      </c>
      <c r="L983" s="206">
        <f t="shared" si="45"/>
        <v>0</v>
      </c>
      <c r="O983" s="182">
        <f t="shared" si="44"/>
        <v>1</v>
      </c>
    </row>
    <row r="984" spans="1:15" x14ac:dyDescent="0.2">
      <c r="A984" s="182" t="str">
        <f>'13'!A231</f>
        <v>26580-A11</v>
      </c>
      <c r="C984" s="182" t="str">
        <f>IFERROR(LEFT(IFERROR(INDEX(Sheet5!$C$2:$C$1300,MATCH($A984,Sheet5!$A$2:$A$1300,0)),"-"),FIND(",",IFERROR(INDEX(Sheet5!$C$2:$C$1300,MATCH($A984,Sheet5!$A$2:$A$1300,0)),"-"),1)-1),IFERROR(INDEX(Sheet5!$C$2:$C$1300,MATCH($A984,Sheet5!$A$2:$A$1300,0)),"-"))</f>
        <v xml:space="preserve">Security - Access &amp; Alarm Syst-25 Hutt St                   </v>
      </c>
      <c r="D984" s="206">
        <f>IFERROR(INDEX(Lookup!$BG$9:$BG$3000,MATCH($A984,Lookup!$A$9:$A$3000,0)),0)</f>
        <v>0</v>
      </c>
      <c r="E984" s="206">
        <f>IFERROR(INDEX(Lookup!$BF$9:$BF$3000,MATCH($A984,Lookup!$A$9:$A$3000,0)),0)</f>
        <v>0</v>
      </c>
      <c r="F984" s="206">
        <f>IFERROR(INDEX(Lookup!$BE$9:$BE$3000,MATCH($A984,Lookup!$A$9:$A$3000,0)),0)</f>
        <v>0</v>
      </c>
      <c r="G984" s="207"/>
      <c r="H984" s="207"/>
      <c r="I984" s="206">
        <f>IFERROR(INDEX(Lookup!$BJ$9:$BJ$3000,MATCH($A984,Lookup!$A$9:$A$3000,0)),0)</f>
        <v>0</v>
      </c>
      <c r="J984" s="206">
        <f>IFERROR(INDEX(Lookup!$BI$9:$BI$3000,MATCH($A984,Lookup!$A$9:$A$3000,0)),0)</f>
        <v>0</v>
      </c>
      <c r="K984" s="206">
        <f>IFERROR(INDEX(Lookup!$BH$9:$BH$3000,MATCH($A984,Lookup!$A$9:$A$3000,0)),0)</f>
        <v>0</v>
      </c>
      <c r="L984" s="206">
        <f t="shared" si="45"/>
        <v>0</v>
      </c>
      <c r="O984" s="182">
        <f t="shared" si="44"/>
        <v>1</v>
      </c>
    </row>
    <row r="985" spans="1:15" x14ac:dyDescent="0.2">
      <c r="A985" s="182" t="str">
        <f>'13'!A232</f>
        <v>26580-A14</v>
      </c>
      <c r="C985" s="182" t="str">
        <f>IFERROR(LEFT(IFERROR(INDEX(Sheet5!$C$2:$C$1300,MATCH($A985,Sheet5!$A$2:$A$1300,0)),"-"),FIND(",",IFERROR(INDEX(Sheet5!$C$2:$C$1300,MATCH($A985,Sheet5!$A$2:$A$1300,0)),"-"),1)-1),IFERROR(INDEX(Sheet5!$C$2:$C$1300,MATCH($A985,Sheet5!$A$2:$A$1300,0)),"-"))</f>
        <v xml:space="preserve">Security - Access &amp; Alarm Syst-120 Queen Road               </v>
      </c>
      <c r="D985" s="206">
        <f>IFERROR(INDEX(Lookup!$BG$9:$BG$3000,MATCH($A985,Lookup!$A$9:$A$3000,0)),0)</f>
        <v>0</v>
      </c>
      <c r="E985" s="206">
        <f>IFERROR(INDEX(Lookup!$BF$9:$BF$3000,MATCH($A985,Lookup!$A$9:$A$3000,0)),0)</f>
        <v>0</v>
      </c>
      <c r="F985" s="206">
        <f>IFERROR(INDEX(Lookup!$BE$9:$BE$3000,MATCH($A985,Lookup!$A$9:$A$3000,0)),0)</f>
        <v>0</v>
      </c>
      <c r="G985" s="207"/>
      <c r="H985" s="207"/>
      <c r="I985" s="206">
        <f>IFERROR(INDEX(Lookup!$BJ$9:$BJ$3000,MATCH($A985,Lookup!$A$9:$A$3000,0)),0)</f>
        <v>0</v>
      </c>
      <c r="J985" s="206">
        <f>IFERROR(INDEX(Lookup!$BI$9:$BI$3000,MATCH($A985,Lookup!$A$9:$A$3000,0)),0)</f>
        <v>0</v>
      </c>
      <c r="K985" s="206">
        <f>IFERROR(INDEX(Lookup!$BH$9:$BH$3000,MATCH($A985,Lookup!$A$9:$A$3000,0)),0)</f>
        <v>0</v>
      </c>
      <c r="L985" s="206">
        <f t="shared" si="45"/>
        <v>0</v>
      </c>
      <c r="O985" s="182">
        <f t="shared" si="44"/>
        <v>1</v>
      </c>
    </row>
    <row r="986" spans="1:15" x14ac:dyDescent="0.2">
      <c r="A986" s="182" t="str">
        <f>'13'!A233</f>
        <v>26580-A15</v>
      </c>
      <c r="C986" s="182" t="str">
        <f>IFERROR(LEFT(IFERROR(INDEX(Sheet5!$C$2:$C$1300,MATCH($A986,Sheet5!$A$2:$A$1300,0)),"-"),FIND(",",IFERROR(INDEX(Sheet5!$C$2:$C$1300,MATCH($A986,Sheet5!$A$2:$A$1300,0)),"-"),1)-1),IFERROR(INDEX(Sheet5!$C$2:$C$1300,MATCH($A986,Sheet5!$A$2:$A$1300,0)),"-"))</f>
        <v xml:space="preserve">Security - Access &amp; Alarm Syst-236 Queen Road               </v>
      </c>
      <c r="D986" s="206">
        <f>IFERROR(INDEX(Lookup!$BG$9:$BG$3000,MATCH($A986,Lookup!$A$9:$A$3000,0)),0)</f>
        <v>0</v>
      </c>
      <c r="E986" s="206">
        <f>IFERROR(INDEX(Lookup!$BF$9:$BF$3000,MATCH($A986,Lookup!$A$9:$A$3000,0)),0)</f>
        <v>0</v>
      </c>
      <c r="F986" s="206">
        <f>IFERROR(INDEX(Lookup!$BE$9:$BE$3000,MATCH($A986,Lookup!$A$9:$A$3000,0)),0)</f>
        <v>0</v>
      </c>
      <c r="G986" s="207"/>
      <c r="H986" s="207"/>
      <c r="I986" s="206">
        <f>IFERROR(INDEX(Lookup!$BJ$9:$BJ$3000,MATCH($A986,Lookup!$A$9:$A$3000,0)),0)</f>
        <v>0</v>
      </c>
      <c r="J986" s="206">
        <f>IFERROR(INDEX(Lookup!$BI$9:$BI$3000,MATCH($A986,Lookup!$A$9:$A$3000,0)),0)</f>
        <v>0</v>
      </c>
      <c r="K986" s="206">
        <f>IFERROR(INDEX(Lookup!$BH$9:$BH$3000,MATCH($A986,Lookup!$A$9:$A$3000,0)),0)</f>
        <v>0</v>
      </c>
      <c r="L986" s="206">
        <f t="shared" si="45"/>
        <v>0</v>
      </c>
      <c r="O986" s="182">
        <f t="shared" si="44"/>
        <v>1</v>
      </c>
    </row>
    <row r="987" spans="1:15" x14ac:dyDescent="0.2">
      <c r="A987" s="182" t="str">
        <f>'13'!A234</f>
        <v>26580-A16</v>
      </c>
      <c r="C987" s="182" t="str">
        <f>IFERROR(LEFT(IFERROR(INDEX(Sheet5!$C$2:$C$1300,MATCH($A987,Sheet5!$A$2:$A$1300,0)),"-"),FIND(",",IFERROR(INDEX(Sheet5!$C$2:$C$1300,MATCH($A987,Sheet5!$A$2:$A$1300,0)),"-"),1)-1),IFERROR(INDEX(Sheet5!$C$2:$C$1300,MATCH($A987,Sheet5!$A$2:$A$1300,0)),"-"))</f>
        <v xml:space="preserve">Security - Access &amp; Alarm Syst-534 Queen Road               </v>
      </c>
      <c r="D987" s="206">
        <f>IFERROR(INDEX(Lookup!$BG$9:$BG$3000,MATCH($A987,Lookup!$A$9:$A$3000,0)),0)</f>
        <v>0</v>
      </c>
      <c r="E987" s="206">
        <f>IFERROR(INDEX(Lookup!$BF$9:$BF$3000,MATCH($A987,Lookup!$A$9:$A$3000,0)),0)</f>
        <v>0</v>
      </c>
      <c r="F987" s="206">
        <f>IFERROR(INDEX(Lookup!$BE$9:$BE$3000,MATCH($A987,Lookup!$A$9:$A$3000,0)),0)</f>
        <v>0</v>
      </c>
      <c r="G987" s="207"/>
      <c r="H987" s="207"/>
      <c r="I987" s="206">
        <f>IFERROR(INDEX(Lookup!$BJ$9:$BJ$3000,MATCH($A987,Lookup!$A$9:$A$3000,0)),0)</f>
        <v>0</v>
      </c>
      <c r="J987" s="206">
        <f>IFERROR(INDEX(Lookup!$BI$9:$BI$3000,MATCH($A987,Lookup!$A$9:$A$3000,0)),0)</f>
        <v>0</v>
      </c>
      <c r="K987" s="206">
        <f>IFERROR(INDEX(Lookup!$BH$9:$BH$3000,MATCH($A987,Lookup!$A$9:$A$3000,0)),0)</f>
        <v>0</v>
      </c>
      <c r="L987" s="206">
        <f t="shared" si="45"/>
        <v>0</v>
      </c>
      <c r="O987" s="182">
        <f t="shared" si="44"/>
        <v>1</v>
      </c>
    </row>
    <row r="988" spans="1:15" x14ac:dyDescent="0.2">
      <c r="A988" s="182" t="str">
        <f>'13'!A235</f>
        <v>26600-A01</v>
      </c>
      <c r="C988" s="182" t="str">
        <f>IFERROR(LEFT(IFERROR(INDEX(Sheet5!$C$2:$C$1300,MATCH($A988,Sheet5!$A$2:$A$1300,0)),"-"),FIND(",",IFERROR(INDEX(Sheet5!$C$2:$C$1300,MATCH($A988,Sheet5!$A$2:$A$1300,0)),"-"),1)-1),IFERROR(INDEX(Sheet5!$C$2:$C$1300,MATCH($A988,Sheet5!$A$2:$A$1300,0)),"-"))</f>
        <v xml:space="preserve">Security - Monitoring Contract-6 Circuit Dr                 </v>
      </c>
      <c r="D988" s="206">
        <f>IFERROR(INDEX(Lookup!$BG$9:$BG$3000,MATCH($A988,Lookup!$A$9:$A$3000,0)),0)</f>
        <v>253.64</v>
      </c>
      <c r="E988" s="206">
        <f>IFERROR(INDEX(Lookup!$BF$9:$BF$3000,MATCH($A988,Lookup!$A$9:$A$3000,0)),0)</f>
        <v>0</v>
      </c>
      <c r="F988" s="206">
        <f>IFERROR(INDEX(Lookup!$BE$9:$BE$3000,MATCH($A988,Lookup!$A$9:$A$3000,0)),0)</f>
        <v>0</v>
      </c>
      <c r="G988" s="207"/>
      <c r="H988" s="207"/>
      <c r="I988" s="206">
        <f>IFERROR(INDEX(Lookup!$BJ$9:$BJ$3000,MATCH($A988,Lookup!$A$9:$A$3000,0)),0)</f>
        <v>3043.6799999999989</v>
      </c>
      <c r="J988" s="206">
        <f>IFERROR(INDEX(Lookup!$BI$9:$BI$3000,MATCH($A988,Lookup!$A$9:$A$3000,0)),0)</f>
        <v>0</v>
      </c>
      <c r="K988" s="206">
        <f>IFERROR(INDEX(Lookup!$BH$9:$BH$3000,MATCH($A988,Lookup!$A$9:$A$3000,0)),0)</f>
        <v>253.64</v>
      </c>
      <c r="L988" s="206">
        <f t="shared" si="45"/>
        <v>253.64</v>
      </c>
      <c r="O988" s="182">
        <f t="shared" si="44"/>
        <v>1</v>
      </c>
    </row>
    <row r="989" spans="1:15" x14ac:dyDescent="0.2">
      <c r="A989" s="182" t="str">
        <f>'13'!A236</f>
        <v>26600-A02</v>
      </c>
      <c r="C989" s="182" t="str">
        <f>IFERROR(LEFT(IFERROR(INDEX(Sheet5!$C$2:$C$1300,MATCH($A989,Sheet5!$A$2:$A$1300,0)),"-"),FIND(",",IFERROR(INDEX(Sheet5!$C$2:$C$1300,MATCH($A989,Sheet5!$A$2:$A$1300,0)),"-"),1)-1),IFERROR(INDEX(Sheet5!$C$2:$C$1300,MATCH($A989,Sheet5!$A$2:$A$1300,0)),"-"))</f>
        <v xml:space="preserve">Security - Monitoring Contract-200 East Tce                 </v>
      </c>
      <c r="D989" s="206">
        <f>IFERROR(INDEX(Lookup!$BG$9:$BG$3000,MATCH($A989,Lookup!$A$9:$A$3000,0)),0)</f>
        <v>343.4</v>
      </c>
      <c r="E989" s="206">
        <f>IFERROR(INDEX(Lookup!$BF$9:$BF$3000,MATCH($A989,Lookup!$A$9:$A$3000,0)),0)</f>
        <v>228.41</v>
      </c>
      <c r="F989" s="206">
        <f>IFERROR(INDEX(Lookup!$BE$9:$BE$3000,MATCH($A989,Lookup!$A$9:$A$3000,0)),0)</f>
        <v>43.4</v>
      </c>
      <c r="G989" s="207"/>
      <c r="H989" s="207"/>
      <c r="I989" s="206">
        <f>IFERROR(INDEX(Lookup!$BJ$9:$BJ$3000,MATCH($A989,Lookup!$A$9:$A$3000,0)),0)</f>
        <v>4109.6000000000004</v>
      </c>
      <c r="J989" s="206">
        <f>IFERROR(INDEX(Lookup!$BI$9:$BI$3000,MATCH($A989,Lookup!$A$9:$A$3000,0)),0)</f>
        <v>2502.9299999999998</v>
      </c>
      <c r="K989" s="206">
        <f>IFERROR(INDEX(Lookup!$BH$9:$BH$3000,MATCH($A989,Lookup!$A$9:$A$3000,0)),0)</f>
        <v>811.0200000000001</v>
      </c>
      <c r="L989" s="206">
        <f t="shared" si="45"/>
        <v>-1691.9099999999999</v>
      </c>
      <c r="O989" s="182">
        <f t="shared" si="44"/>
        <v>1</v>
      </c>
    </row>
    <row r="990" spans="1:15" x14ac:dyDescent="0.2">
      <c r="A990" s="182" t="str">
        <f>'13'!A237</f>
        <v>26600-A03</v>
      </c>
      <c r="C990" s="182" t="str">
        <f>IFERROR(LEFT(IFERROR(INDEX(Sheet5!$C$2:$C$1300,MATCH($A990,Sheet5!$A$2:$A$1300,0)),"-"),FIND(",",IFERROR(INDEX(Sheet5!$C$2:$C$1300,MATCH($A990,Sheet5!$A$2:$A$1300,0)),"-"),1)-1),IFERROR(INDEX(Sheet5!$C$2:$C$1300,MATCH($A990,Sheet5!$A$2:$A$1300,0)),"-"))</f>
        <v xml:space="preserve">Security - Monitoring Contract-33 Franklin St               </v>
      </c>
      <c r="D990" s="206">
        <f>IFERROR(INDEX(Lookup!$BG$9:$BG$3000,MATCH($A990,Lookup!$A$9:$A$3000,0)),0)</f>
        <v>1094.28</v>
      </c>
      <c r="E990" s="206">
        <f>IFERROR(INDEX(Lookup!$BF$9:$BF$3000,MATCH($A990,Lookup!$A$9:$A$3000,0)),0)</f>
        <v>740.18</v>
      </c>
      <c r="F990" s="206">
        <f>IFERROR(INDEX(Lookup!$BE$9:$BE$3000,MATCH($A990,Lookup!$A$9:$A$3000,0)),0)</f>
        <v>66.430000000000007</v>
      </c>
      <c r="G990" s="207"/>
      <c r="H990" s="207"/>
      <c r="I990" s="206">
        <f>IFERROR(INDEX(Lookup!$BJ$9:$BJ$3000,MATCH($A990,Lookup!$A$9:$A$3000,0)),0)</f>
        <v>11010.580000000002</v>
      </c>
      <c r="J990" s="206">
        <f>IFERROR(INDEX(Lookup!$BI$9:$BI$3000,MATCH($A990,Lookup!$A$9:$A$3000,0)),0)</f>
        <v>8039.16</v>
      </c>
      <c r="K990" s="206">
        <f>IFERROR(INDEX(Lookup!$BH$9:$BH$3000,MATCH($A990,Lookup!$A$9:$A$3000,0)),0)</f>
        <v>2839.74</v>
      </c>
      <c r="L990" s="206">
        <f t="shared" si="45"/>
        <v>-5199.42</v>
      </c>
      <c r="O990" s="182">
        <f t="shared" si="44"/>
        <v>1</v>
      </c>
    </row>
    <row r="991" spans="1:15" x14ac:dyDescent="0.2">
      <c r="A991" s="182" t="str">
        <f>'13'!A238</f>
        <v>26600-A04</v>
      </c>
      <c r="C991" s="182" t="str">
        <f>IFERROR(LEFT(IFERROR(INDEX(Sheet5!$C$2:$C$1300,MATCH($A991,Sheet5!$A$2:$A$1300,0)),"-"),FIND(",",IFERROR(INDEX(Sheet5!$C$2:$C$1300,MATCH($A991,Sheet5!$A$2:$A$1300,0)),"-"),1)-1),IFERROR(INDEX(Sheet5!$C$2:$C$1300,MATCH($A991,Sheet5!$A$2:$A$1300,0)),"-"))</f>
        <v xml:space="preserve">Security - Monitoring Contract-174 Fullarton Rd             </v>
      </c>
      <c r="D991" s="206">
        <f>IFERROR(INDEX(Lookup!$BG$9:$BG$3000,MATCH($A991,Lookup!$A$9:$A$3000,0)),0)</f>
        <v>182.73</v>
      </c>
      <c r="E991" s="206">
        <f>IFERROR(INDEX(Lookup!$BF$9:$BF$3000,MATCH($A991,Lookup!$A$9:$A$3000,0)),0)</f>
        <v>111.9</v>
      </c>
      <c r="F991" s="206">
        <f>IFERROR(INDEX(Lookup!$BE$9:$BE$3000,MATCH($A991,Lookup!$A$9:$A$3000,0)),0)</f>
        <v>0</v>
      </c>
      <c r="G991" s="207"/>
      <c r="H991" s="207"/>
      <c r="I991" s="206">
        <f>IFERROR(INDEX(Lookup!$BJ$9:$BJ$3000,MATCH($A991,Lookup!$A$9:$A$3000,0)),0)</f>
        <v>2192.7599999999998</v>
      </c>
      <c r="J991" s="206">
        <f>IFERROR(INDEX(Lookup!$BI$9:$BI$3000,MATCH($A991,Lookup!$A$9:$A$3000,0)),0)</f>
        <v>1205.6300000000001</v>
      </c>
      <c r="K991" s="206">
        <f>IFERROR(INDEX(Lookup!$BH$9:$BH$3000,MATCH($A991,Lookup!$A$9:$A$3000,0)),0)</f>
        <v>182.73</v>
      </c>
      <c r="L991" s="206">
        <f t="shared" si="45"/>
        <v>-1022.9000000000001</v>
      </c>
      <c r="O991" s="182">
        <f t="shared" si="44"/>
        <v>1</v>
      </c>
    </row>
    <row r="992" spans="1:15" x14ac:dyDescent="0.2">
      <c r="A992" s="182" t="str">
        <f>'13'!A239</f>
        <v>26600-A05</v>
      </c>
      <c r="C992" s="182" t="str">
        <f>IFERROR(LEFT(IFERROR(INDEX(Sheet5!$C$2:$C$1300,MATCH($A992,Sheet5!$A$2:$A$1300,0)),"-"),FIND(",",IFERROR(INDEX(Sheet5!$C$2:$C$1300,MATCH($A992,Sheet5!$A$2:$A$1300,0)),"-"),1)-1),IFERROR(INDEX(Sheet5!$C$2:$C$1300,MATCH($A992,Sheet5!$A$2:$A$1300,0)),"-"))</f>
        <v xml:space="preserve">Security - Monitoring Contract-26a Grote St                 </v>
      </c>
      <c r="D992" s="206">
        <f>IFERROR(INDEX(Lookup!$BG$9:$BG$3000,MATCH($A992,Lookup!$A$9:$A$3000,0)),0)</f>
        <v>0</v>
      </c>
      <c r="E992" s="206">
        <f>IFERROR(INDEX(Lookup!$BF$9:$BF$3000,MATCH($A992,Lookup!$A$9:$A$3000,0)),0)</f>
        <v>0</v>
      </c>
      <c r="F992" s="206">
        <f>IFERROR(INDEX(Lookup!$BE$9:$BE$3000,MATCH($A992,Lookup!$A$9:$A$3000,0)),0)</f>
        <v>0</v>
      </c>
      <c r="G992" s="207"/>
      <c r="H992" s="207"/>
      <c r="I992" s="206">
        <f>IFERROR(INDEX(Lookup!$BJ$9:$BJ$3000,MATCH($A992,Lookup!$A$9:$A$3000,0)),0)</f>
        <v>0</v>
      </c>
      <c r="J992" s="206">
        <f>IFERROR(INDEX(Lookup!$BI$9:$BI$3000,MATCH($A992,Lookup!$A$9:$A$3000,0)),0)</f>
        <v>0</v>
      </c>
      <c r="K992" s="206">
        <f>IFERROR(INDEX(Lookup!$BH$9:$BH$3000,MATCH($A992,Lookup!$A$9:$A$3000,0)),0)</f>
        <v>0</v>
      </c>
      <c r="L992" s="206">
        <f t="shared" si="45"/>
        <v>0</v>
      </c>
      <c r="O992" s="182">
        <f t="shared" si="44"/>
        <v>1</v>
      </c>
    </row>
    <row r="993" spans="1:15" x14ac:dyDescent="0.2">
      <c r="A993" s="182" t="str">
        <f>'13'!A240</f>
        <v>26600-A06</v>
      </c>
      <c r="C993" s="182" t="str">
        <f>IFERROR(LEFT(IFERROR(INDEX(Sheet5!$C$2:$C$1300,MATCH($A993,Sheet5!$A$2:$A$1300,0)),"-"),FIND(",",IFERROR(INDEX(Sheet5!$C$2:$C$1300,MATCH($A993,Sheet5!$A$2:$A$1300,0)),"-"),1)-1),IFERROR(INDEX(Sheet5!$C$2:$C$1300,MATCH($A993,Sheet5!$A$2:$A$1300,0)),"-"))</f>
        <v xml:space="preserve">Security - Monitoring Contract-31 Franklin St               </v>
      </c>
      <c r="D993" s="206">
        <f>IFERROR(INDEX(Lookup!$BG$9:$BG$3000,MATCH($A993,Lookup!$A$9:$A$3000,0)),0)</f>
        <v>0</v>
      </c>
      <c r="E993" s="206">
        <f>IFERROR(INDEX(Lookup!$BF$9:$BF$3000,MATCH($A993,Lookup!$A$9:$A$3000,0)),0)</f>
        <v>0</v>
      </c>
      <c r="F993" s="206">
        <f>IFERROR(INDEX(Lookup!$BE$9:$BE$3000,MATCH($A993,Lookup!$A$9:$A$3000,0)),0)</f>
        <v>0</v>
      </c>
      <c r="G993" s="207"/>
      <c r="H993" s="207"/>
      <c r="I993" s="206">
        <f>IFERROR(INDEX(Lookup!$BJ$9:$BJ$3000,MATCH($A993,Lookup!$A$9:$A$3000,0)),0)</f>
        <v>0</v>
      </c>
      <c r="J993" s="206">
        <f>IFERROR(INDEX(Lookup!$BI$9:$BI$3000,MATCH($A993,Lookup!$A$9:$A$3000,0)),0)</f>
        <v>0</v>
      </c>
      <c r="K993" s="206">
        <f>IFERROR(INDEX(Lookup!$BH$9:$BH$3000,MATCH($A993,Lookup!$A$9:$A$3000,0)),0)</f>
        <v>0</v>
      </c>
      <c r="L993" s="206">
        <f t="shared" si="45"/>
        <v>0</v>
      </c>
      <c r="O993" s="182">
        <f t="shared" si="44"/>
        <v>1</v>
      </c>
    </row>
    <row r="994" spans="1:15" x14ac:dyDescent="0.2">
      <c r="A994" s="182" t="str">
        <f>'13'!A241</f>
        <v>26600-A07</v>
      </c>
      <c r="C994" s="182" t="str">
        <f>IFERROR(LEFT(IFERROR(INDEX(Sheet5!$C$2:$C$1300,MATCH($A994,Sheet5!$A$2:$A$1300,0)),"-"),FIND(",",IFERROR(INDEX(Sheet5!$C$2:$C$1300,MATCH($A994,Sheet5!$A$2:$A$1300,0)),"-"),1)-1),IFERROR(INDEX(Sheet5!$C$2:$C$1300,MATCH($A994,Sheet5!$A$2:$A$1300,0)),"-"))</f>
        <v xml:space="preserve">Security - Monitoring Contract-25 Franklin St               </v>
      </c>
      <c r="D994" s="206">
        <f>IFERROR(INDEX(Lookup!$BG$9:$BG$3000,MATCH($A994,Lookup!$A$9:$A$3000,0)),0)</f>
        <v>468.55</v>
      </c>
      <c r="E994" s="206">
        <f>IFERROR(INDEX(Lookup!$BF$9:$BF$3000,MATCH($A994,Lookup!$A$9:$A$3000,0)),0)</f>
        <v>307.13</v>
      </c>
      <c r="F994" s="206">
        <f>IFERROR(INDEX(Lookup!$BE$9:$BE$3000,MATCH($A994,Lookup!$A$9:$A$3000,0)),0)</f>
        <v>0</v>
      </c>
      <c r="G994" s="207"/>
      <c r="H994" s="207"/>
      <c r="I994" s="206">
        <f>IFERROR(INDEX(Lookup!$BJ$9:$BJ$3000,MATCH($A994,Lookup!$A$9:$A$3000,0)),0)</f>
        <v>4463.78</v>
      </c>
      <c r="J994" s="206">
        <f>IFERROR(INDEX(Lookup!$BI$9:$BI$3000,MATCH($A994,Lookup!$A$9:$A$3000,0)),0)</f>
        <v>4386.0700000000006</v>
      </c>
      <c r="K994" s="206">
        <f>IFERROR(INDEX(Lookup!$BH$9:$BH$3000,MATCH($A994,Lookup!$A$9:$A$3000,0)),0)</f>
        <v>3674.0000000000005</v>
      </c>
      <c r="L994" s="206">
        <f t="shared" si="45"/>
        <v>-712.07000000000016</v>
      </c>
      <c r="O994" s="182">
        <f t="shared" si="44"/>
        <v>1</v>
      </c>
    </row>
    <row r="995" spans="1:15" x14ac:dyDescent="0.2">
      <c r="A995" s="182" t="str">
        <f>'13'!A242</f>
        <v>26600-A08</v>
      </c>
      <c r="C995" s="182" t="str">
        <f>IFERROR(LEFT(IFERROR(INDEX(Sheet5!$C$2:$C$1300,MATCH($A995,Sheet5!$A$2:$A$1300,0)),"-"),FIND(",",IFERROR(INDEX(Sheet5!$C$2:$C$1300,MATCH($A995,Sheet5!$A$2:$A$1300,0)),"-"),1)-1),IFERROR(INDEX(Sheet5!$C$2:$C$1300,MATCH($A995,Sheet5!$A$2:$A$1300,0)),"-"))</f>
        <v xml:space="preserve">Security - Monitoring Contract-23 Frankin St                </v>
      </c>
      <c r="D995" s="206">
        <f>IFERROR(INDEX(Lookup!$BG$9:$BG$3000,MATCH($A995,Lookup!$A$9:$A$3000,0)),0)</f>
        <v>0</v>
      </c>
      <c r="E995" s="206">
        <f>IFERROR(INDEX(Lookup!$BF$9:$BF$3000,MATCH($A995,Lookup!$A$9:$A$3000,0)),0)</f>
        <v>0</v>
      </c>
      <c r="F995" s="206">
        <f>IFERROR(INDEX(Lookup!$BE$9:$BE$3000,MATCH($A995,Lookup!$A$9:$A$3000,0)),0)</f>
        <v>0</v>
      </c>
      <c r="G995" s="207"/>
      <c r="H995" s="207"/>
      <c r="I995" s="206">
        <f>IFERROR(INDEX(Lookup!$BJ$9:$BJ$3000,MATCH($A995,Lookup!$A$9:$A$3000,0)),0)</f>
        <v>0</v>
      </c>
      <c r="J995" s="206">
        <f>IFERROR(INDEX(Lookup!$BI$9:$BI$3000,MATCH($A995,Lookup!$A$9:$A$3000,0)),0)</f>
        <v>0</v>
      </c>
      <c r="K995" s="206">
        <f>IFERROR(INDEX(Lookup!$BH$9:$BH$3000,MATCH($A995,Lookup!$A$9:$A$3000,0)),0)</f>
        <v>0</v>
      </c>
      <c r="L995" s="206">
        <f t="shared" si="45"/>
        <v>0</v>
      </c>
      <c r="O995" s="182">
        <f t="shared" si="44"/>
        <v>1</v>
      </c>
    </row>
    <row r="996" spans="1:15" x14ac:dyDescent="0.2">
      <c r="A996" s="182" t="str">
        <f>'13'!A243</f>
        <v>26600-A09</v>
      </c>
      <c r="C996" s="182" t="str">
        <f>IFERROR(LEFT(IFERROR(INDEX(Sheet5!$C$2:$C$1300,MATCH($A996,Sheet5!$A$2:$A$1300,0)),"-"),FIND(",",IFERROR(INDEX(Sheet5!$C$2:$C$1300,MATCH($A996,Sheet5!$A$2:$A$1300,0)),"-"),1)-1),IFERROR(INDEX(Sheet5!$C$2:$C$1300,MATCH($A996,Sheet5!$A$2:$A$1300,0)),"-"))</f>
        <v xml:space="preserve">Security - Monitoring Contract-11 Franklin St               </v>
      </c>
      <c r="D996" s="206">
        <f>IFERROR(INDEX(Lookup!$BG$9:$BG$3000,MATCH($A996,Lookup!$A$9:$A$3000,0)),0)</f>
        <v>0</v>
      </c>
      <c r="E996" s="206">
        <f>IFERROR(INDEX(Lookup!$BF$9:$BF$3000,MATCH($A996,Lookup!$A$9:$A$3000,0)),0)</f>
        <v>0</v>
      </c>
      <c r="F996" s="206">
        <f>IFERROR(INDEX(Lookup!$BE$9:$BE$3000,MATCH($A996,Lookup!$A$9:$A$3000,0)),0)</f>
        <v>0</v>
      </c>
      <c r="G996" s="207"/>
      <c r="H996" s="207"/>
      <c r="I996" s="206">
        <f>IFERROR(INDEX(Lookup!$BJ$9:$BJ$3000,MATCH($A996,Lookup!$A$9:$A$3000,0)),0)</f>
        <v>0</v>
      </c>
      <c r="J996" s="206">
        <f>IFERROR(INDEX(Lookup!$BI$9:$BI$3000,MATCH($A996,Lookup!$A$9:$A$3000,0)),0)</f>
        <v>0</v>
      </c>
      <c r="K996" s="206">
        <f>IFERROR(INDEX(Lookup!$BH$9:$BH$3000,MATCH($A996,Lookup!$A$9:$A$3000,0)),0)</f>
        <v>0</v>
      </c>
      <c r="L996" s="206">
        <f t="shared" si="45"/>
        <v>0</v>
      </c>
      <c r="O996" s="182">
        <f t="shared" si="44"/>
        <v>1</v>
      </c>
    </row>
    <row r="997" spans="1:15" x14ac:dyDescent="0.2">
      <c r="A997" s="182" t="str">
        <f>'13'!A244</f>
        <v>26600-A10</v>
      </c>
      <c r="C997" s="182" t="str">
        <f>IFERROR(LEFT(IFERROR(INDEX(Sheet5!$C$2:$C$1300,MATCH($A997,Sheet5!$A$2:$A$1300,0)),"-"),FIND(",",IFERROR(INDEX(Sheet5!$C$2:$C$1300,MATCH($A997,Sheet5!$A$2:$A$1300,0)),"-"),1)-1),IFERROR(INDEX(Sheet5!$C$2:$C$1300,MATCH($A997,Sheet5!$A$2:$A$1300,0)),"-"))</f>
        <v xml:space="preserve">Security - Monitoring Contract-15 Franklin St               </v>
      </c>
      <c r="D997" s="206">
        <f>IFERROR(INDEX(Lookup!$BG$9:$BG$3000,MATCH($A997,Lookup!$A$9:$A$3000,0)),0)</f>
        <v>0</v>
      </c>
      <c r="E997" s="206">
        <f>IFERROR(INDEX(Lookup!$BF$9:$BF$3000,MATCH($A997,Lookup!$A$9:$A$3000,0)),0)</f>
        <v>0</v>
      </c>
      <c r="F997" s="206">
        <f>IFERROR(INDEX(Lookup!$BE$9:$BE$3000,MATCH($A997,Lookup!$A$9:$A$3000,0)),0)</f>
        <v>0</v>
      </c>
      <c r="G997" s="207"/>
      <c r="H997" s="207"/>
      <c r="I997" s="206">
        <f>IFERROR(INDEX(Lookup!$BJ$9:$BJ$3000,MATCH($A997,Lookup!$A$9:$A$3000,0)),0)</f>
        <v>0</v>
      </c>
      <c r="J997" s="206">
        <f>IFERROR(INDEX(Lookup!$BI$9:$BI$3000,MATCH($A997,Lookup!$A$9:$A$3000,0)),0)</f>
        <v>0</v>
      </c>
      <c r="K997" s="206">
        <f>IFERROR(INDEX(Lookup!$BH$9:$BH$3000,MATCH($A997,Lookup!$A$9:$A$3000,0)),0)</f>
        <v>0</v>
      </c>
      <c r="L997" s="206">
        <f t="shared" si="45"/>
        <v>0</v>
      </c>
      <c r="O997" s="182">
        <f t="shared" si="44"/>
        <v>1</v>
      </c>
    </row>
    <row r="998" spans="1:15" x14ac:dyDescent="0.2">
      <c r="A998" s="182" t="str">
        <f>'13'!A245</f>
        <v>26600-A11</v>
      </c>
      <c r="C998" s="182" t="str">
        <f>IFERROR(LEFT(IFERROR(INDEX(Sheet5!$C$2:$C$1300,MATCH($A998,Sheet5!$A$2:$A$1300,0)),"-"),FIND(",",IFERROR(INDEX(Sheet5!$C$2:$C$1300,MATCH($A998,Sheet5!$A$2:$A$1300,0)),"-"),1)-1),IFERROR(INDEX(Sheet5!$C$2:$C$1300,MATCH($A998,Sheet5!$A$2:$A$1300,0)),"-"))</f>
        <v xml:space="preserve">Security - Monitoring Contract-25 Hutt St                   </v>
      </c>
      <c r="D998" s="206">
        <f>IFERROR(INDEX(Lookup!$BG$9:$BG$3000,MATCH($A998,Lookup!$A$9:$A$3000,0)),0)</f>
        <v>35.229999999999997</v>
      </c>
      <c r="E998" s="206">
        <f>IFERROR(INDEX(Lookup!$BF$9:$BF$3000,MATCH($A998,Lookup!$A$9:$A$3000,0)),0)</f>
        <v>32.36</v>
      </c>
      <c r="F998" s="206">
        <f>IFERROR(INDEX(Lookup!$BE$9:$BE$3000,MATCH($A998,Lookup!$A$9:$A$3000,0)),0)</f>
        <v>35.43</v>
      </c>
      <c r="G998" s="207"/>
      <c r="H998" s="207"/>
      <c r="I998" s="206">
        <f>IFERROR(INDEX(Lookup!$BJ$9:$BJ$3000,MATCH($A998,Lookup!$A$9:$A$3000,0)),0)</f>
        <v>520</v>
      </c>
      <c r="J998" s="206">
        <f>IFERROR(INDEX(Lookup!$BI$9:$BI$3000,MATCH($A998,Lookup!$A$9:$A$3000,0)),0)</f>
        <v>417.96000000000004</v>
      </c>
      <c r="K998" s="206">
        <f>IFERROR(INDEX(Lookup!$BH$9:$BH$3000,MATCH($A998,Lookup!$A$9:$A$3000,0)),0)</f>
        <v>416.04000000000008</v>
      </c>
      <c r="L998" s="206">
        <f t="shared" si="45"/>
        <v>-1.9199999999999591</v>
      </c>
      <c r="O998" s="182">
        <f t="shared" si="44"/>
        <v>1</v>
      </c>
    </row>
    <row r="999" spans="1:15" x14ac:dyDescent="0.2">
      <c r="A999" s="182" t="str">
        <f>'13'!A246</f>
        <v>26600-A14</v>
      </c>
      <c r="C999" s="182" t="str">
        <f>IFERROR(LEFT(IFERROR(INDEX(Sheet5!$C$2:$C$1300,MATCH($A999,Sheet5!$A$2:$A$1300,0)),"-"),FIND(",",IFERROR(INDEX(Sheet5!$C$2:$C$1300,MATCH($A999,Sheet5!$A$2:$A$1300,0)),"-"),1)-1),IFERROR(INDEX(Sheet5!$C$2:$C$1300,MATCH($A999,Sheet5!$A$2:$A$1300,0)),"-"))</f>
        <v xml:space="preserve">Security - Monitoring Contract-120 Queen Road               </v>
      </c>
      <c r="D999" s="206">
        <f>IFERROR(INDEX(Lookup!$BG$9:$BG$3000,MATCH($A999,Lookup!$A$9:$A$3000,0)),0)</f>
        <v>0</v>
      </c>
      <c r="E999" s="206">
        <f>IFERROR(INDEX(Lookup!$BF$9:$BF$3000,MATCH($A999,Lookup!$A$9:$A$3000,0)),0)</f>
        <v>0</v>
      </c>
      <c r="F999" s="206">
        <f>IFERROR(INDEX(Lookup!$BE$9:$BE$3000,MATCH($A999,Lookup!$A$9:$A$3000,0)),0)</f>
        <v>0</v>
      </c>
      <c r="G999" s="207"/>
      <c r="H999" s="207"/>
      <c r="I999" s="206">
        <f>IFERROR(INDEX(Lookup!$BJ$9:$BJ$3000,MATCH($A999,Lookup!$A$9:$A$3000,0)),0)</f>
        <v>0</v>
      </c>
      <c r="J999" s="206">
        <f>IFERROR(INDEX(Lookup!$BI$9:$BI$3000,MATCH($A999,Lookup!$A$9:$A$3000,0)),0)</f>
        <v>0</v>
      </c>
      <c r="K999" s="206">
        <f>IFERROR(INDEX(Lookup!$BH$9:$BH$3000,MATCH($A999,Lookup!$A$9:$A$3000,0)),0)</f>
        <v>0</v>
      </c>
      <c r="L999" s="206">
        <f t="shared" si="45"/>
        <v>0</v>
      </c>
      <c r="O999" s="182">
        <f t="shared" si="44"/>
        <v>1</v>
      </c>
    </row>
    <row r="1000" spans="1:15" x14ac:dyDescent="0.2">
      <c r="A1000" s="182" t="str">
        <f>'13'!A247</f>
        <v>26600-A15</v>
      </c>
      <c r="C1000" s="182" t="str">
        <f>IFERROR(LEFT(IFERROR(INDEX(Sheet5!$C$2:$C$1300,MATCH($A1000,Sheet5!$A$2:$A$1300,0)),"-"),FIND(",",IFERROR(INDEX(Sheet5!$C$2:$C$1300,MATCH($A1000,Sheet5!$A$2:$A$1300,0)),"-"),1)-1),IFERROR(INDEX(Sheet5!$C$2:$C$1300,MATCH($A1000,Sheet5!$A$2:$A$1300,0)),"-"))</f>
        <v xml:space="preserve">Security - Monitoring Contract-236 Queen Road               </v>
      </c>
      <c r="D1000" s="206">
        <f>IFERROR(INDEX(Lookup!$BG$9:$BG$3000,MATCH($A1000,Lookup!$A$9:$A$3000,0)),0)</f>
        <v>0</v>
      </c>
      <c r="E1000" s="206">
        <f>IFERROR(INDEX(Lookup!$BF$9:$BF$3000,MATCH($A1000,Lookup!$A$9:$A$3000,0)),0)</f>
        <v>0</v>
      </c>
      <c r="F1000" s="206">
        <f>IFERROR(INDEX(Lookup!$BE$9:$BE$3000,MATCH($A1000,Lookup!$A$9:$A$3000,0)),0)</f>
        <v>0</v>
      </c>
      <c r="G1000" s="207"/>
      <c r="H1000" s="207"/>
      <c r="I1000" s="206">
        <f>IFERROR(INDEX(Lookup!$BJ$9:$BJ$3000,MATCH($A1000,Lookup!$A$9:$A$3000,0)),0)</f>
        <v>0</v>
      </c>
      <c r="J1000" s="206">
        <f>IFERROR(INDEX(Lookup!$BI$9:$BI$3000,MATCH($A1000,Lookup!$A$9:$A$3000,0)),0)</f>
        <v>0</v>
      </c>
      <c r="K1000" s="206">
        <f>IFERROR(INDEX(Lookup!$BH$9:$BH$3000,MATCH($A1000,Lookup!$A$9:$A$3000,0)),0)</f>
        <v>0</v>
      </c>
      <c r="L1000" s="206">
        <f t="shared" si="45"/>
        <v>0</v>
      </c>
      <c r="O1000" s="182">
        <f t="shared" si="44"/>
        <v>1</v>
      </c>
    </row>
    <row r="1001" spans="1:15" x14ac:dyDescent="0.2">
      <c r="A1001" s="182" t="str">
        <f>'13'!A248</f>
        <v>26600-A16</v>
      </c>
      <c r="C1001" s="182" t="str">
        <f>IFERROR(LEFT(IFERROR(INDEX(Sheet5!$C$2:$C$1300,MATCH($A1001,Sheet5!$A$2:$A$1300,0)),"-"),FIND(",",IFERROR(INDEX(Sheet5!$C$2:$C$1300,MATCH($A1001,Sheet5!$A$2:$A$1300,0)),"-"),1)-1),IFERROR(INDEX(Sheet5!$C$2:$C$1300,MATCH($A1001,Sheet5!$A$2:$A$1300,0)),"-"))</f>
        <v xml:space="preserve">Security - Monitoring Contract-534 Queen Road               </v>
      </c>
      <c r="D1001" s="206">
        <f>IFERROR(INDEX(Lookup!$BG$9:$BG$3000,MATCH($A1001,Lookup!$A$9:$A$3000,0)),0)</f>
        <v>0</v>
      </c>
      <c r="E1001" s="206">
        <f>IFERROR(INDEX(Lookup!$BF$9:$BF$3000,MATCH($A1001,Lookup!$A$9:$A$3000,0)),0)</f>
        <v>0</v>
      </c>
      <c r="F1001" s="206">
        <f>IFERROR(INDEX(Lookup!$BE$9:$BE$3000,MATCH($A1001,Lookup!$A$9:$A$3000,0)),0)</f>
        <v>0</v>
      </c>
      <c r="G1001" s="207"/>
      <c r="H1001" s="207"/>
      <c r="I1001" s="206">
        <f>IFERROR(INDEX(Lookup!$BJ$9:$BJ$3000,MATCH($A1001,Lookup!$A$9:$A$3000,0)),0)</f>
        <v>0</v>
      </c>
      <c r="J1001" s="206">
        <f>IFERROR(INDEX(Lookup!$BI$9:$BI$3000,MATCH($A1001,Lookup!$A$9:$A$3000,0)),0)</f>
        <v>0</v>
      </c>
      <c r="K1001" s="206">
        <f>IFERROR(INDEX(Lookup!$BH$9:$BH$3000,MATCH($A1001,Lookup!$A$9:$A$3000,0)),0)</f>
        <v>0</v>
      </c>
      <c r="L1001" s="206">
        <f t="shared" si="45"/>
        <v>0</v>
      </c>
      <c r="O1001" s="182">
        <f t="shared" si="44"/>
        <v>1</v>
      </c>
    </row>
    <row r="1002" spans="1:15" x14ac:dyDescent="0.2">
      <c r="A1002" s="182" t="str">
        <f>'13'!A249</f>
        <v>26620-A01</v>
      </c>
      <c r="C1002" s="182" t="str">
        <f>IFERROR(LEFT(IFERROR(INDEX(Sheet5!$C$2:$C$1300,MATCH($A1002,Sheet5!$A$2:$A$1300,0)),"-"),FIND(",",IFERROR(INDEX(Sheet5!$C$2:$C$1300,MATCH($A1002,Sheet5!$A$2:$A$1300,0)),"-"),1)-1),IFERROR(INDEX(Sheet5!$C$2:$C$1300,MATCH($A1002,Sheet5!$A$2:$A$1300,0)),"-"))</f>
        <v xml:space="preserve">Security - Patrols-6 Circuit Dr                             </v>
      </c>
      <c r="D1002" s="206">
        <f>IFERROR(INDEX(Lookup!$BG$9:$BG$3000,MATCH($A1002,Lookup!$A$9:$A$3000,0)),0)</f>
        <v>0</v>
      </c>
      <c r="E1002" s="206">
        <f>IFERROR(INDEX(Lookup!$BF$9:$BF$3000,MATCH($A1002,Lookup!$A$9:$A$3000,0)),0)</f>
        <v>256.5</v>
      </c>
      <c r="F1002" s="206">
        <f>IFERROR(INDEX(Lookup!$BE$9:$BE$3000,MATCH($A1002,Lookup!$A$9:$A$3000,0)),0)</f>
        <v>253.64</v>
      </c>
      <c r="G1002" s="207"/>
      <c r="H1002" s="207"/>
      <c r="I1002" s="206">
        <f>IFERROR(INDEX(Lookup!$BJ$9:$BJ$3000,MATCH($A1002,Lookup!$A$9:$A$3000,0)),0)</f>
        <v>0</v>
      </c>
      <c r="J1002" s="206">
        <f>IFERROR(INDEX(Lookup!$BI$9:$BI$3000,MATCH($A1002,Lookup!$A$9:$A$3000,0)),0)</f>
        <v>3145.14</v>
      </c>
      <c r="K1002" s="206">
        <f>IFERROR(INDEX(Lookup!$BH$9:$BH$3000,MATCH($A1002,Lookup!$A$9:$A$3000,0)),0)</f>
        <v>2895.0399999999991</v>
      </c>
      <c r="L1002" s="206">
        <f t="shared" si="45"/>
        <v>-250.10000000000082</v>
      </c>
      <c r="O1002" s="182">
        <f t="shared" si="44"/>
        <v>1</v>
      </c>
    </row>
    <row r="1003" spans="1:15" x14ac:dyDescent="0.2">
      <c r="A1003" s="182" t="str">
        <f>'13'!A250</f>
        <v>26620-A02</v>
      </c>
      <c r="C1003" s="182" t="str">
        <f>IFERROR(LEFT(IFERROR(INDEX(Sheet5!$C$2:$C$1300,MATCH($A1003,Sheet5!$A$2:$A$1300,0)),"-"),FIND(",",IFERROR(INDEX(Sheet5!$C$2:$C$1300,MATCH($A1003,Sheet5!$A$2:$A$1300,0)),"-"),1)-1),IFERROR(INDEX(Sheet5!$C$2:$C$1300,MATCH($A1003,Sheet5!$A$2:$A$1300,0)),"-"))</f>
        <v xml:space="preserve">Security - Patrols-200 East Tce                             </v>
      </c>
      <c r="D1003" s="206">
        <f>IFERROR(INDEX(Lookup!$BG$9:$BG$3000,MATCH($A1003,Lookup!$A$9:$A$3000,0)),0)</f>
        <v>0</v>
      </c>
      <c r="E1003" s="206">
        <f>IFERROR(INDEX(Lookup!$BF$9:$BF$3000,MATCH($A1003,Lookup!$A$9:$A$3000,0)),0)</f>
        <v>128.75</v>
      </c>
      <c r="F1003" s="206">
        <f>IFERROR(INDEX(Lookup!$BE$9:$BE$3000,MATCH($A1003,Lookup!$A$9:$A$3000,0)),0)</f>
        <v>300</v>
      </c>
      <c r="G1003" s="207"/>
      <c r="H1003" s="207"/>
      <c r="I1003" s="206">
        <f>IFERROR(INDEX(Lookup!$BJ$9:$BJ$3000,MATCH($A1003,Lookup!$A$9:$A$3000,0)),0)</f>
        <v>895</v>
      </c>
      <c r="J1003" s="206">
        <f>IFERROR(INDEX(Lookup!$BI$9:$BI$3000,MATCH($A1003,Lookup!$A$9:$A$3000,0)),0)</f>
        <v>1716.25</v>
      </c>
      <c r="K1003" s="206">
        <f>IFERROR(INDEX(Lookup!$BH$9:$BH$3000,MATCH($A1003,Lookup!$A$9:$A$3000,0)),0)</f>
        <v>3300</v>
      </c>
      <c r="L1003" s="206">
        <f t="shared" si="45"/>
        <v>1583.75</v>
      </c>
      <c r="O1003" s="182">
        <f t="shared" si="44"/>
        <v>1</v>
      </c>
    </row>
    <row r="1004" spans="1:15" x14ac:dyDescent="0.2">
      <c r="A1004" s="182" t="str">
        <f>'13'!A251</f>
        <v>26620-A03</v>
      </c>
      <c r="C1004" s="182" t="str">
        <f>IFERROR(LEFT(IFERROR(INDEX(Sheet5!$C$2:$C$1300,MATCH($A1004,Sheet5!$A$2:$A$1300,0)),"-"),FIND(",",IFERROR(INDEX(Sheet5!$C$2:$C$1300,MATCH($A1004,Sheet5!$A$2:$A$1300,0)),"-"),1)-1),IFERROR(INDEX(Sheet5!$C$2:$C$1300,MATCH($A1004,Sheet5!$A$2:$A$1300,0)),"-"))</f>
        <v xml:space="preserve">Security - Patrols-33 Franklin St                           </v>
      </c>
      <c r="D1004" s="206">
        <f>IFERROR(INDEX(Lookup!$BG$9:$BG$3000,MATCH($A1004,Lookup!$A$9:$A$3000,0)),0)</f>
        <v>0</v>
      </c>
      <c r="E1004" s="206">
        <f>IFERROR(INDEX(Lookup!$BF$9:$BF$3000,MATCH($A1004,Lookup!$A$9:$A$3000,0)),0)</f>
        <v>332.68</v>
      </c>
      <c r="F1004" s="206">
        <f>IFERROR(INDEX(Lookup!$BE$9:$BE$3000,MATCH($A1004,Lookup!$A$9:$A$3000,0)),0)</f>
        <v>768.18</v>
      </c>
      <c r="G1004" s="207"/>
      <c r="H1004" s="207"/>
      <c r="I1004" s="206">
        <f>IFERROR(INDEX(Lookup!$BJ$9:$BJ$3000,MATCH($A1004,Lookup!$A$9:$A$3000,0)),0)</f>
        <v>35</v>
      </c>
      <c r="J1004" s="206">
        <f>IFERROR(INDEX(Lookup!$BI$9:$BI$3000,MATCH($A1004,Lookup!$A$9:$A$3000,0)),0)</f>
        <v>4427.66</v>
      </c>
      <c r="K1004" s="206">
        <f>IFERROR(INDEX(Lookup!$BH$9:$BH$3000,MATCH($A1004,Lookup!$A$9:$A$3000,0)),0)</f>
        <v>8449.9800000000014</v>
      </c>
      <c r="L1004" s="206">
        <f t="shared" si="45"/>
        <v>4022.3200000000015</v>
      </c>
      <c r="O1004" s="182">
        <f t="shared" si="44"/>
        <v>1</v>
      </c>
    </row>
    <row r="1005" spans="1:15" x14ac:dyDescent="0.2">
      <c r="A1005" s="182" t="str">
        <f>'13'!A252</f>
        <v>26620-A04</v>
      </c>
      <c r="C1005" s="182" t="str">
        <f>IFERROR(LEFT(IFERROR(INDEX(Sheet5!$C$2:$C$1300,MATCH($A1005,Sheet5!$A$2:$A$1300,0)),"-"),FIND(",",IFERROR(INDEX(Sheet5!$C$2:$C$1300,MATCH($A1005,Sheet5!$A$2:$A$1300,0)),"-"),1)-1),IFERROR(INDEX(Sheet5!$C$2:$C$1300,MATCH($A1005,Sheet5!$A$2:$A$1300,0)),"-"))</f>
        <v xml:space="preserve">Security - Patrols-174 Fullarton Rd                         </v>
      </c>
      <c r="D1005" s="206">
        <f>IFERROR(INDEX(Lookup!$BG$9:$BG$3000,MATCH($A1005,Lookup!$A$9:$A$3000,0)),0)</f>
        <v>0</v>
      </c>
      <c r="E1005" s="206">
        <f>IFERROR(INDEX(Lookup!$BF$9:$BF$3000,MATCH($A1005,Lookup!$A$9:$A$3000,0)),0)</f>
        <v>78.42</v>
      </c>
      <c r="F1005" s="206">
        <f>IFERROR(INDEX(Lookup!$BE$9:$BE$3000,MATCH($A1005,Lookup!$A$9:$A$3000,0)),0)</f>
        <v>182.73</v>
      </c>
      <c r="G1005" s="207"/>
      <c r="H1005" s="207"/>
      <c r="I1005" s="206">
        <f>IFERROR(INDEX(Lookup!$BJ$9:$BJ$3000,MATCH($A1005,Lookup!$A$9:$A$3000,0)),0)</f>
        <v>0</v>
      </c>
      <c r="J1005" s="206">
        <f>IFERROR(INDEX(Lookup!$BI$9:$BI$3000,MATCH($A1005,Lookup!$A$9:$A$3000,0)),0)</f>
        <v>1045.3499999999999</v>
      </c>
      <c r="K1005" s="206">
        <f>IFERROR(INDEX(Lookup!$BH$9:$BH$3000,MATCH($A1005,Lookup!$A$9:$A$3000,0)),0)</f>
        <v>2010.03</v>
      </c>
      <c r="L1005" s="206">
        <f t="shared" si="45"/>
        <v>964.68000000000006</v>
      </c>
      <c r="O1005" s="182">
        <f t="shared" si="44"/>
        <v>1</v>
      </c>
    </row>
    <row r="1006" spans="1:15" x14ac:dyDescent="0.2">
      <c r="A1006" s="182" t="str">
        <f>'13'!A253</f>
        <v>26620-A05</v>
      </c>
      <c r="C1006" s="182" t="str">
        <f>IFERROR(LEFT(IFERROR(INDEX(Sheet5!$C$2:$C$1300,MATCH($A1006,Sheet5!$A$2:$A$1300,0)),"-"),FIND(",",IFERROR(INDEX(Sheet5!$C$2:$C$1300,MATCH($A1006,Sheet5!$A$2:$A$1300,0)),"-"),1)-1),IFERROR(INDEX(Sheet5!$C$2:$C$1300,MATCH($A1006,Sheet5!$A$2:$A$1300,0)),"-"))</f>
        <v xml:space="preserve">Security - Patrols-26a Grote St                             </v>
      </c>
      <c r="D1006" s="206">
        <f>IFERROR(INDEX(Lookup!$BG$9:$BG$3000,MATCH($A1006,Lookup!$A$9:$A$3000,0)),0)</f>
        <v>0</v>
      </c>
      <c r="E1006" s="206">
        <f>IFERROR(INDEX(Lookup!$BF$9:$BF$3000,MATCH($A1006,Lookup!$A$9:$A$3000,0)),0)</f>
        <v>0</v>
      </c>
      <c r="F1006" s="206">
        <f>IFERROR(INDEX(Lookup!$BE$9:$BE$3000,MATCH($A1006,Lookup!$A$9:$A$3000,0)),0)</f>
        <v>0</v>
      </c>
      <c r="G1006" s="207"/>
      <c r="H1006" s="207"/>
      <c r="I1006" s="206">
        <f>IFERROR(INDEX(Lookup!$BJ$9:$BJ$3000,MATCH($A1006,Lookup!$A$9:$A$3000,0)),0)</f>
        <v>0</v>
      </c>
      <c r="J1006" s="206">
        <f>IFERROR(INDEX(Lookup!$BI$9:$BI$3000,MATCH($A1006,Lookup!$A$9:$A$3000,0)),0)</f>
        <v>0</v>
      </c>
      <c r="K1006" s="206">
        <f>IFERROR(INDEX(Lookup!$BH$9:$BH$3000,MATCH($A1006,Lookup!$A$9:$A$3000,0)),0)</f>
        <v>0</v>
      </c>
      <c r="L1006" s="206">
        <f t="shared" si="45"/>
        <v>0</v>
      </c>
      <c r="O1006" s="182">
        <f t="shared" si="44"/>
        <v>1</v>
      </c>
    </row>
    <row r="1007" spans="1:15" x14ac:dyDescent="0.2">
      <c r="A1007" s="182" t="str">
        <f>'13'!A254</f>
        <v>26620-A06</v>
      </c>
      <c r="C1007" s="182" t="str">
        <f>IFERROR(LEFT(IFERROR(INDEX(Sheet5!$C$2:$C$1300,MATCH($A1007,Sheet5!$A$2:$A$1300,0)),"-"),FIND(",",IFERROR(INDEX(Sheet5!$C$2:$C$1300,MATCH($A1007,Sheet5!$A$2:$A$1300,0)),"-"),1)-1),IFERROR(INDEX(Sheet5!$C$2:$C$1300,MATCH($A1007,Sheet5!$A$2:$A$1300,0)),"-"))</f>
        <v xml:space="preserve">Security - Patrols-31 Franklin St                           </v>
      </c>
      <c r="D1007" s="206">
        <f>IFERROR(INDEX(Lookup!$BG$9:$BG$3000,MATCH($A1007,Lookup!$A$9:$A$3000,0)),0)</f>
        <v>0</v>
      </c>
      <c r="E1007" s="206">
        <f>IFERROR(INDEX(Lookup!$BF$9:$BF$3000,MATCH($A1007,Lookup!$A$9:$A$3000,0)),0)</f>
        <v>0</v>
      </c>
      <c r="F1007" s="206">
        <f>IFERROR(INDEX(Lookup!$BE$9:$BE$3000,MATCH($A1007,Lookup!$A$9:$A$3000,0)),0)</f>
        <v>0</v>
      </c>
      <c r="G1007" s="207"/>
      <c r="H1007" s="207"/>
      <c r="I1007" s="206">
        <f>IFERROR(INDEX(Lookup!$BJ$9:$BJ$3000,MATCH($A1007,Lookup!$A$9:$A$3000,0)),0)</f>
        <v>0</v>
      </c>
      <c r="J1007" s="206">
        <f>IFERROR(INDEX(Lookup!$BI$9:$BI$3000,MATCH($A1007,Lookup!$A$9:$A$3000,0)),0)</f>
        <v>0</v>
      </c>
      <c r="K1007" s="206">
        <f>IFERROR(INDEX(Lookup!$BH$9:$BH$3000,MATCH($A1007,Lookup!$A$9:$A$3000,0)),0)</f>
        <v>0</v>
      </c>
      <c r="L1007" s="206">
        <f t="shared" si="45"/>
        <v>0</v>
      </c>
      <c r="O1007" s="182">
        <f t="shared" si="44"/>
        <v>1</v>
      </c>
    </row>
    <row r="1008" spans="1:15" x14ac:dyDescent="0.2">
      <c r="A1008" s="182" t="str">
        <f>'13'!A255</f>
        <v>26620-A07</v>
      </c>
      <c r="C1008" s="182" t="str">
        <f>IFERROR(LEFT(IFERROR(INDEX(Sheet5!$C$2:$C$1300,MATCH($A1008,Sheet5!$A$2:$A$1300,0)),"-"),FIND(",",IFERROR(INDEX(Sheet5!$C$2:$C$1300,MATCH($A1008,Sheet5!$A$2:$A$1300,0)),"-"),1)-1),IFERROR(INDEX(Sheet5!$C$2:$C$1300,MATCH($A1008,Sheet5!$A$2:$A$1300,0)),"-"))</f>
        <v xml:space="preserve">Security - Patrols-25 Franklin St                           </v>
      </c>
      <c r="D1008" s="206">
        <f>IFERROR(INDEX(Lookup!$BG$9:$BG$3000,MATCH($A1008,Lookup!$A$9:$A$3000,0)),0)</f>
        <v>0</v>
      </c>
      <c r="E1008" s="206">
        <f>IFERROR(INDEX(Lookup!$BF$9:$BF$3000,MATCH($A1008,Lookup!$A$9:$A$3000,0)),0)</f>
        <v>105.23</v>
      </c>
      <c r="F1008" s="206">
        <f>IFERROR(INDEX(Lookup!$BE$9:$BE$3000,MATCH($A1008,Lookup!$A$9:$A$3000,0)),0)</f>
        <v>200</v>
      </c>
      <c r="G1008" s="207"/>
      <c r="H1008" s="207"/>
      <c r="I1008" s="206">
        <f>IFERROR(INDEX(Lookup!$BJ$9:$BJ$3000,MATCH($A1008,Lookup!$A$9:$A$3000,0)),0)</f>
        <v>0</v>
      </c>
      <c r="J1008" s="206">
        <f>IFERROR(INDEX(Lookup!$BI$9:$BI$3000,MATCH($A1008,Lookup!$A$9:$A$3000,0)),0)</f>
        <v>1333.74</v>
      </c>
      <c r="K1008" s="206">
        <f>IFERROR(INDEX(Lookup!$BH$9:$BH$3000,MATCH($A1008,Lookup!$A$9:$A$3000,0)),0)</f>
        <v>2402.86</v>
      </c>
      <c r="L1008" s="206">
        <f t="shared" si="45"/>
        <v>1069.1200000000001</v>
      </c>
      <c r="O1008" s="182">
        <f t="shared" si="44"/>
        <v>1</v>
      </c>
    </row>
    <row r="1009" spans="1:15" x14ac:dyDescent="0.2">
      <c r="A1009" s="182" t="str">
        <f>'13'!A256</f>
        <v>26620-A08</v>
      </c>
      <c r="C1009" s="182" t="str">
        <f>IFERROR(LEFT(IFERROR(INDEX(Sheet5!$C$2:$C$1300,MATCH($A1009,Sheet5!$A$2:$A$1300,0)),"-"),FIND(",",IFERROR(INDEX(Sheet5!$C$2:$C$1300,MATCH($A1009,Sheet5!$A$2:$A$1300,0)),"-"),1)-1),IFERROR(INDEX(Sheet5!$C$2:$C$1300,MATCH($A1009,Sheet5!$A$2:$A$1300,0)),"-"))</f>
        <v xml:space="preserve">Security - Patrols-23 Frankin St                            </v>
      </c>
      <c r="D1009" s="206">
        <f>IFERROR(INDEX(Lookup!$BG$9:$BG$3000,MATCH($A1009,Lookup!$A$9:$A$3000,0)),0)</f>
        <v>0</v>
      </c>
      <c r="E1009" s="206">
        <f>IFERROR(INDEX(Lookup!$BF$9:$BF$3000,MATCH($A1009,Lookup!$A$9:$A$3000,0)),0)</f>
        <v>0</v>
      </c>
      <c r="F1009" s="206">
        <f>IFERROR(INDEX(Lookup!$BE$9:$BE$3000,MATCH($A1009,Lookup!$A$9:$A$3000,0)),0)</f>
        <v>0</v>
      </c>
      <c r="G1009" s="207"/>
      <c r="H1009" s="207"/>
      <c r="I1009" s="206">
        <f>IFERROR(INDEX(Lookup!$BJ$9:$BJ$3000,MATCH($A1009,Lookup!$A$9:$A$3000,0)),0)</f>
        <v>0</v>
      </c>
      <c r="J1009" s="206">
        <f>IFERROR(INDEX(Lookup!$BI$9:$BI$3000,MATCH($A1009,Lookup!$A$9:$A$3000,0)),0)</f>
        <v>0</v>
      </c>
      <c r="K1009" s="206">
        <f>IFERROR(INDEX(Lookup!$BH$9:$BH$3000,MATCH($A1009,Lookup!$A$9:$A$3000,0)),0)</f>
        <v>0</v>
      </c>
      <c r="L1009" s="206">
        <f t="shared" si="45"/>
        <v>0</v>
      </c>
      <c r="O1009" s="182">
        <f t="shared" si="44"/>
        <v>1</v>
      </c>
    </row>
    <row r="1010" spans="1:15" x14ac:dyDescent="0.2">
      <c r="A1010" s="182" t="str">
        <f>'13'!A257</f>
        <v>26620-A09</v>
      </c>
      <c r="C1010" s="182" t="str">
        <f>IFERROR(LEFT(IFERROR(INDEX(Sheet5!$C$2:$C$1300,MATCH($A1010,Sheet5!$A$2:$A$1300,0)),"-"),FIND(",",IFERROR(INDEX(Sheet5!$C$2:$C$1300,MATCH($A1010,Sheet5!$A$2:$A$1300,0)),"-"),1)-1),IFERROR(INDEX(Sheet5!$C$2:$C$1300,MATCH($A1010,Sheet5!$A$2:$A$1300,0)),"-"))</f>
        <v xml:space="preserve">Security - Patrols-11 Franklin St                           </v>
      </c>
      <c r="D1010" s="206">
        <f>IFERROR(INDEX(Lookup!$BG$9:$BG$3000,MATCH($A1010,Lookup!$A$9:$A$3000,0)),0)</f>
        <v>0</v>
      </c>
      <c r="E1010" s="206">
        <f>IFERROR(INDEX(Lookup!$BF$9:$BF$3000,MATCH($A1010,Lookup!$A$9:$A$3000,0)),0)</f>
        <v>0</v>
      </c>
      <c r="F1010" s="206">
        <f>IFERROR(INDEX(Lookup!$BE$9:$BE$3000,MATCH($A1010,Lookup!$A$9:$A$3000,0)),0)</f>
        <v>0</v>
      </c>
      <c r="G1010" s="207"/>
      <c r="H1010" s="207"/>
      <c r="I1010" s="206">
        <f>IFERROR(INDEX(Lookup!$BJ$9:$BJ$3000,MATCH($A1010,Lookup!$A$9:$A$3000,0)),0)</f>
        <v>0</v>
      </c>
      <c r="J1010" s="206">
        <f>IFERROR(INDEX(Lookup!$BI$9:$BI$3000,MATCH($A1010,Lookup!$A$9:$A$3000,0)),0)</f>
        <v>0</v>
      </c>
      <c r="K1010" s="206">
        <f>IFERROR(INDEX(Lookup!$BH$9:$BH$3000,MATCH($A1010,Lookup!$A$9:$A$3000,0)),0)</f>
        <v>0</v>
      </c>
      <c r="L1010" s="206">
        <f t="shared" si="45"/>
        <v>0</v>
      </c>
      <c r="O1010" s="182">
        <f t="shared" si="44"/>
        <v>1</v>
      </c>
    </row>
    <row r="1011" spans="1:15" x14ac:dyDescent="0.2">
      <c r="A1011" s="182" t="str">
        <f>'13'!A258</f>
        <v>26620-A10</v>
      </c>
      <c r="C1011" s="182" t="str">
        <f>IFERROR(LEFT(IFERROR(INDEX(Sheet5!$C$2:$C$1300,MATCH($A1011,Sheet5!$A$2:$A$1300,0)),"-"),FIND(",",IFERROR(INDEX(Sheet5!$C$2:$C$1300,MATCH($A1011,Sheet5!$A$2:$A$1300,0)),"-"),1)-1),IFERROR(INDEX(Sheet5!$C$2:$C$1300,MATCH($A1011,Sheet5!$A$2:$A$1300,0)),"-"))</f>
        <v xml:space="preserve">Security - Patrols-15 Franklin St                           </v>
      </c>
      <c r="D1011" s="206">
        <f>IFERROR(INDEX(Lookup!$BG$9:$BG$3000,MATCH($A1011,Lookup!$A$9:$A$3000,0)),0)</f>
        <v>0</v>
      </c>
      <c r="E1011" s="206">
        <f>IFERROR(INDEX(Lookup!$BF$9:$BF$3000,MATCH($A1011,Lookup!$A$9:$A$3000,0)),0)</f>
        <v>0</v>
      </c>
      <c r="F1011" s="206">
        <f>IFERROR(INDEX(Lookup!$BE$9:$BE$3000,MATCH($A1011,Lookup!$A$9:$A$3000,0)),0)</f>
        <v>0</v>
      </c>
      <c r="G1011" s="207"/>
      <c r="H1011" s="207"/>
      <c r="I1011" s="206">
        <f>IFERROR(INDEX(Lookup!$BJ$9:$BJ$3000,MATCH($A1011,Lookup!$A$9:$A$3000,0)),0)</f>
        <v>0</v>
      </c>
      <c r="J1011" s="206">
        <f>IFERROR(INDEX(Lookup!$BI$9:$BI$3000,MATCH($A1011,Lookup!$A$9:$A$3000,0)),0)</f>
        <v>0</v>
      </c>
      <c r="K1011" s="206">
        <f>IFERROR(INDEX(Lookup!$BH$9:$BH$3000,MATCH($A1011,Lookup!$A$9:$A$3000,0)),0)</f>
        <v>0</v>
      </c>
      <c r="L1011" s="206">
        <f t="shared" si="45"/>
        <v>0</v>
      </c>
      <c r="O1011" s="182">
        <f t="shared" ref="O1011:O1030" si="46">+IF(A1011&gt;0,1,0)</f>
        <v>1</v>
      </c>
    </row>
    <row r="1012" spans="1:15" x14ac:dyDescent="0.2">
      <c r="A1012" s="182" t="str">
        <f>'13'!A259</f>
        <v>26620-A11</v>
      </c>
      <c r="C1012" s="182" t="str">
        <f>IFERROR(LEFT(IFERROR(INDEX(Sheet5!$C$2:$C$1300,MATCH($A1012,Sheet5!$A$2:$A$1300,0)),"-"),FIND(",",IFERROR(INDEX(Sheet5!$C$2:$C$1300,MATCH($A1012,Sheet5!$A$2:$A$1300,0)),"-"),1)-1),IFERROR(INDEX(Sheet5!$C$2:$C$1300,MATCH($A1012,Sheet5!$A$2:$A$1300,0)),"-"))</f>
        <v xml:space="preserve">Security - Patrols-25 Hutt St                               </v>
      </c>
      <c r="D1012" s="206">
        <f>IFERROR(INDEX(Lookup!$BG$9:$BG$3000,MATCH($A1012,Lookup!$A$9:$A$3000,0)),0)</f>
        <v>0</v>
      </c>
      <c r="E1012" s="206">
        <f>IFERROR(INDEX(Lookup!$BF$9:$BF$3000,MATCH($A1012,Lookup!$A$9:$A$3000,0)),0)</f>
        <v>0</v>
      </c>
      <c r="F1012" s="206">
        <f>IFERROR(INDEX(Lookup!$BE$9:$BE$3000,MATCH($A1012,Lookup!$A$9:$A$3000,0)),0)</f>
        <v>0</v>
      </c>
      <c r="G1012" s="207"/>
      <c r="H1012" s="207"/>
      <c r="I1012" s="206">
        <f>IFERROR(INDEX(Lookup!$BJ$9:$BJ$3000,MATCH($A1012,Lookup!$A$9:$A$3000,0)),0)</f>
        <v>0</v>
      </c>
      <c r="J1012" s="206">
        <f>IFERROR(INDEX(Lookup!$BI$9:$BI$3000,MATCH($A1012,Lookup!$A$9:$A$3000,0)),0)</f>
        <v>0</v>
      </c>
      <c r="K1012" s="206">
        <f>IFERROR(INDEX(Lookup!$BH$9:$BH$3000,MATCH($A1012,Lookup!$A$9:$A$3000,0)),0)</f>
        <v>0</v>
      </c>
      <c r="L1012" s="206">
        <f t="shared" ref="L1012:L1030" si="47">K1012-J1012</f>
        <v>0</v>
      </c>
      <c r="O1012" s="182">
        <f t="shared" si="46"/>
        <v>1</v>
      </c>
    </row>
    <row r="1013" spans="1:15" x14ac:dyDescent="0.2">
      <c r="A1013" s="182" t="str">
        <f>'13'!A260</f>
        <v>26620-A14</v>
      </c>
      <c r="C1013" s="182" t="str">
        <f>IFERROR(LEFT(IFERROR(INDEX(Sheet5!$C$2:$C$1300,MATCH($A1013,Sheet5!$A$2:$A$1300,0)),"-"),FIND(",",IFERROR(INDEX(Sheet5!$C$2:$C$1300,MATCH($A1013,Sheet5!$A$2:$A$1300,0)),"-"),1)-1),IFERROR(INDEX(Sheet5!$C$2:$C$1300,MATCH($A1013,Sheet5!$A$2:$A$1300,0)),"-"))</f>
        <v xml:space="preserve">Security - Patrols-120 Queen Road                           </v>
      </c>
      <c r="D1013" s="206">
        <f>IFERROR(INDEX(Lookup!$BG$9:$BG$3000,MATCH($A1013,Lookup!$A$9:$A$3000,0)),0)</f>
        <v>0</v>
      </c>
      <c r="E1013" s="206">
        <f>IFERROR(INDEX(Lookup!$BF$9:$BF$3000,MATCH($A1013,Lookup!$A$9:$A$3000,0)),0)</f>
        <v>0</v>
      </c>
      <c r="F1013" s="206">
        <f>IFERROR(INDEX(Lookup!$BE$9:$BE$3000,MATCH($A1013,Lookup!$A$9:$A$3000,0)),0)</f>
        <v>0</v>
      </c>
      <c r="G1013" s="207"/>
      <c r="H1013" s="207"/>
      <c r="I1013" s="206">
        <f>IFERROR(INDEX(Lookup!$BJ$9:$BJ$3000,MATCH($A1013,Lookup!$A$9:$A$3000,0)),0)</f>
        <v>0</v>
      </c>
      <c r="J1013" s="206">
        <f>IFERROR(INDEX(Lookup!$BI$9:$BI$3000,MATCH($A1013,Lookup!$A$9:$A$3000,0)),0)</f>
        <v>0</v>
      </c>
      <c r="K1013" s="206">
        <f>IFERROR(INDEX(Lookup!$BH$9:$BH$3000,MATCH($A1013,Lookup!$A$9:$A$3000,0)),0)</f>
        <v>0</v>
      </c>
      <c r="L1013" s="206">
        <f t="shared" si="47"/>
        <v>0</v>
      </c>
      <c r="O1013" s="182">
        <f t="shared" si="46"/>
        <v>1</v>
      </c>
    </row>
    <row r="1014" spans="1:15" x14ac:dyDescent="0.2">
      <c r="A1014" s="182" t="str">
        <f>'13'!A261</f>
        <v>26620-A15</v>
      </c>
      <c r="C1014" s="182" t="str">
        <f>IFERROR(LEFT(IFERROR(INDEX(Sheet5!$C$2:$C$1300,MATCH($A1014,Sheet5!$A$2:$A$1300,0)),"-"),FIND(",",IFERROR(INDEX(Sheet5!$C$2:$C$1300,MATCH($A1014,Sheet5!$A$2:$A$1300,0)),"-"),1)-1),IFERROR(INDEX(Sheet5!$C$2:$C$1300,MATCH($A1014,Sheet5!$A$2:$A$1300,0)),"-"))</f>
        <v xml:space="preserve">Security - Patrols-236 Queen Road                           </v>
      </c>
      <c r="D1014" s="206">
        <f>IFERROR(INDEX(Lookup!$BG$9:$BG$3000,MATCH($A1014,Lookup!$A$9:$A$3000,0)),0)</f>
        <v>0</v>
      </c>
      <c r="E1014" s="206">
        <f>IFERROR(INDEX(Lookup!$BF$9:$BF$3000,MATCH($A1014,Lookup!$A$9:$A$3000,0)),0)</f>
        <v>0</v>
      </c>
      <c r="F1014" s="206">
        <f>IFERROR(INDEX(Lookup!$BE$9:$BE$3000,MATCH($A1014,Lookup!$A$9:$A$3000,0)),0)</f>
        <v>0</v>
      </c>
      <c r="G1014" s="207"/>
      <c r="H1014" s="207"/>
      <c r="I1014" s="206">
        <f>IFERROR(INDEX(Lookup!$BJ$9:$BJ$3000,MATCH($A1014,Lookup!$A$9:$A$3000,0)),0)</f>
        <v>0</v>
      </c>
      <c r="J1014" s="206">
        <f>IFERROR(INDEX(Lookup!$BI$9:$BI$3000,MATCH($A1014,Lookup!$A$9:$A$3000,0)),0)</f>
        <v>0</v>
      </c>
      <c r="K1014" s="206">
        <f>IFERROR(INDEX(Lookup!$BH$9:$BH$3000,MATCH($A1014,Lookup!$A$9:$A$3000,0)),0)</f>
        <v>0</v>
      </c>
      <c r="L1014" s="206">
        <f t="shared" si="47"/>
        <v>0</v>
      </c>
      <c r="O1014" s="182">
        <f t="shared" si="46"/>
        <v>1</v>
      </c>
    </row>
    <row r="1015" spans="1:15" x14ac:dyDescent="0.2">
      <c r="A1015" s="182" t="str">
        <f>'13'!A262</f>
        <v>26620-A16</v>
      </c>
      <c r="C1015" s="182" t="str">
        <f>IFERROR(LEFT(IFERROR(INDEX(Sheet5!$C$2:$C$1300,MATCH($A1015,Sheet5!$A$2:$A$1300,0)),"-"),FIND(",",IFERROR(INDEX(Sheet5!$C$2:$C$1300,MATCH($A1015,Sheet5!$A$2:$A$1300,0)),"-"),1)-1),IFERROR(INDEX(Sheet5!$C$2:$C$1300,MATCH($A1015,Sheet5!$A$2:$A$1300,0)),"-"))</f>
        <v xml:space="preserve">Security - Patrols-534 Queen Road                           </v>
      </c>
      <c r="D1015" s="206">
        <f>IFERROR(INDEX(Lookup!$BG$9:$BG$3000,MATCH($A1015,Lookup!$A$9:$A$3000,0)),0)</f>
        <v>0</v>
      </c>
      <c r="E1015" s="206">
        <f>IFERROR(INDEX(Lookup!$BF$9:$BF$3000,MATCH($A1015,Lookup!$A$9:$A$3000,0)),0)</f>
        <v>0</v>
      </c>
      <c r="F1015" s="206">
        <f>IFERROR(INDEX(Lookup!$BE$9:$BE$3000,MATCH($A1015,Lookup!$A$9:$A$3000,0)),0)</f>
        <v>0</v>
      </c>
      <c r="G1015" s="207"/>
      <c r="H1015" s="207"/>
      <c r="I1015" s="206">
        <f>IFERROR(INDEX(Lookup!$BJ$9:$BJ$3000,MATCH($A1015,Lookup!$A$9:$A$3000,0)),0)</f>
        <v>0</v>
      </c>
      <c r="J1015" s="206">
        <f>IFERROR(INDEX(Lookup!$BI$9:$BI$3000,MATCH($A1015,Lookup!$A$9:$A$3000,0)),0)</f>
        <v>0</v>
      </c>
      <c r="K1015" s="206">
        <f>IFERROR(INDEX(Lookup!$BH$9:$BH$3000,MATCH($A1015,Lookup!$A$9:$A$3000,0)),0)</f>
        <v>0</v>
      </c>
      <c r="L1015" s="206">
        <f t="shared" si="47"/>
        <v>0</v>
      </c>
      <c r="O1015" s="182">
        <f t="shared" si="46"/>
        <v>1</v>
      </c>
    </row>
    <row r="1016" spans="1:15" hidden="1" x14ac:dyDescent="0.2">
      <c r="A1016" s="182">
        <f>'13'!A263</f>
        <v>0</v>
      </c>
      <c r="C1016" s="182" t="str">
        <f>IFERROR(LEFT(IFERROR(INDEX(Sheet5!$C$2:$C$1300,MATCH($A1016,Sheet5!$A$2:$A$1300,0)),"-"),FIND(",",IFERROR(INDEX(Sheet5!$C$2:$C$1300,MATCH($A1016,Sheet5!$A$2:$A$1300,0)),"-"),1)-1),IFERROR(INDEX(Sheet5!$C$2:$C$1300,MATCH($A1016,Sheet5!$A$2:$A$1300,0)),"-"))</f>
        <v>-</v>
      </c>
      <c r="D1016" s="206">
        <f>IFERROR(INDEX(Lookup!$BG$9:$BG$3000,MATCH($A1016,Lookup!$A$9:$A$3000,0)),0)</f>
        <v>0</v>
      </c>
      <c r="E1016" s="206">
        <f>IFERROR(INDEX(Lookup!$BF$9:$BF$3000,MATCH($A1016,Lookup!$A$9:$A$3000,0)),0)</f>
        <v>0</v>
      </c>
      <c r="F1016" s="206">
        <f>IFERROR(INDEX(Lookup!$BE$9:$BE$3000,MATCH($A1016,Lookup!$A$9:$A$3000,0)),0)</f>
        <v>0</v>
      </c>
      <c r="G1016" s="207"/>
      <c r="H1016" s="207"/>
      <c r="I1016" s="206">
        <f>IFERROR(INDEX(Lookup!$BJ$9:$BJ$3000,MATCH($A1016,Lookup!$A$9:$A$3000,0)),0)</f>
        <v>0</v>
      </c>
      <c r="J1016" s="206">
        <f>IFERROR(INDEX(Lookup!$BI$9:$BI$3000,MATCH($A1016,Lookup!$A$9:$A$3000,0)),0)</f>
        <v>0</v>
      </c>
      <c r="K1016" s="206">
        <f>IFERROR(INDEX(Lookup!$BH$9:$BH$3000,MATCH($A1016,Lookup!$A$9:$A$3000,0)),0)</f>
        <v>0</v>
      </c>
      <c r="L1016" s="206">
        <f t="shared" si="47"/>
        <v>0</v>
      </c>
      <c r="O1016" s="182">
        <f t="shared" si="46"/>
        <v>0</v>
      </c>
    </row>
    <row r="1017" spans="1:15" hidden="1" x14ac:dyDescent="0.2">
      <c r="A1017" s="182">
        <f>'13'!A264</f>
        <v>0</v>
      </c>
      <c r="C1017" s="182" t="str">
        <f>IFERROR(LEFT(IFERROR(INDEX(Sheet5!$C$2:$C$1300,MATCH($A1017,Sheet5!$A$2:$A$1300,0)),"-"),FIND(",",IFERROR(INDEX(Sheet5!$C$2:$C$1300,MATCH($A1017,Sheet5!$A$2:$A$1300,0)),"-"),1)-1),IFERROR(INDEX(Sheet5!$C$2:$C$1300,MATCH($A1017,Sheet5!$A$2:$A$1300,0)),"-"))</f>
        <v>-</v>
      </c>
      <c r="D1017" s="206">
        <f>IFERROR(INDEX(Lookup!$BG$9:$BG$3000,MATCH($A1017,Lookup!$A$9:$A$3000,0)),0)</f>
        <v>0</v>
      </c>
      <c r="E1017" s="206">
        <f>IFERROR(INDEX(Lookup!$BF$9:$BF$3000,MATCH($A1017,Lookup!$A$9:$A$3000,0)),0)</f>
        <v>0</v>
      </c>
      <c r="F1017" s="206">
        <f>IFERROR(INDEX(Lookup!$BE$9:$BE$3000,MATCH($A1017,Lookup!$A$9:$A$3000,0)),0)</f>
        <v>0</v>
      </c>
      <c r="G1017" s="207"/>
      <c r="H1017" s="207"/>
      <c r="I1017" s="206">
        <f>IFERROR(INDEX(Lookup!$BJ$9:$BJ$3000,MATCH($A1017,Lookup!$A$9:$A$3000,0)),0)</f>
        <v>0</v>
      </c>
      <c r="J1017" s="206">
        <f>IFERROR(INDEX(Lookup!$BI$9:$BI$3000,MATCH($A1017,Lookup!$A$9:$A$3000,0)),0)</f>
        <v>0</v>
      </c>
      <c r="K1017" s="206">
        <f>IFERROR(INDEX(Lookup!$BH$9:$BH$3000,MATCH($A1017,Lookup!$A$9:$A$3000,0)),0)</f>
        <v>0</v>
      </c>
      <c r="L1017" s="206">
        <f t="shared" si="47"/>
        <v>0</v>
      </c>
      <c r="O1017" s="182">
        <f t="shared" si="46"/>
        <v>0</v>
      </c>
    </row>
    <row r="1018" spans="1:15" hidden="1" x14ac:dyDescent="0.2">
      <c r="A1018" s="182">
        <f>'13'!A265</f>
        <v>0</v>
      </c>
      <c r="C1018" s="182" t="str">
        <f>IFERROR(LEFT(IFERROR(INDEX(Sheet5!$C$2:$C$1300,MATCH($A1018,Sheet5!$A$2:$A$1300,0)),"-"),FIND(",",IFERROR(INDEX(Sheet5!$C$2:$C$1300,MATCH($A1018,Sheet5!$A$2:$A$1300,0)),"-"),1)-1),IFERROR(INDEX(Sheet5!$C$2:$C$1300,MATCH($A1018,Sheet5!$A$2:$A$1300,0)),"-"))</f>
        <v>-</v>
      </c>
      <c r="D1018" s="206">
        <f>IFERROR(INDEX(Lookup!$BG$9:$BG$3000,MATCH($A1018,Lookup!$A$9:$A$3000,0)),0)</f>
        <v>0</v>
      </c>
      <c r="E1018" s="206">
        <f>IFERROR(INDEX(Lookup!$BF$9:$BF$3000,MATCH($A1018,Lookup!$A$9:$A$3000,0)),0)</f>
        <v>0</v>
      </c>
      <c r="F1018" s="206">
        <f>IFERROR(INDEX(Lookup!$BE$9:$BE$3000,MATCH($A1018,Lookup!$A$9:$A$3000,0)),0)</f>
        <v>0</v>
      </c>
      <c r="G1018" s="207"/>
      <c r="H1018" s="207"/>
      <c r="I1018" s="206">
        <f>IFERROR(INDEX(Lookup!$BJ$9:$BJ$3000,MATCH($A1018,Lookup!$A$9:$A$3000,0)),0)</f>
        <v>0</v>
      </c>
      <c r="J1018" s="206">
        <f>IFERROR(INDEX(Lookup!$BI$9:$BI$3000,MATCH($A1018,Lookup!$A$9:$A$3000,0)),0)</f>
        <v>0</v>
      </c>
      <c r="K1018" s="206">
        <f>IFERROR(INDEX(Lookup!$BH$9:$BH$3000,MATCH($A1018,Lookup!$A$9:$A$3000,0)),0)</f>
        <v>0</v>
      </c>
      <c r="L1018" s="206">
        <f t="shared" si="47"/>
        <v>0</v>
      </c>
      <c r="O1018" s="182">
        <f t="shared" si="46"/>
        <v>0</v>
      </c>
    </row>
    <row r="1019" spans="1:15" hidden="1" x14ac:dyDescent="0.2">
      <c r="A1019" s="182">
        <f>'13'!A266</f>
        <v>0</v>
      </c>
      <c r="C1019" s="182" t="str">
        <f>IFERROR(LEFT(IFERROR(INDEX(Sheet5!$C$2:$C$1300,MATCH($A1019,Sheet5!$A$2:$A$1300,0)),"-"),FIND(",",IFERROR(INDEX(Sheet5!$C$2:$C$1300,MATCH($A1019,Sheet5!$A$2:$A$1300,0)),"-"),1)-1),IFERROR(INDEX(Sheet5!$C$2:$C$1300,MATCH($A1019,Sheet5!$A$2:$A$1300,0)),"-"))</f>
        <v>-</v>
      </c>
      <c r="D1019" s="206">
        <f>IFERROR(INDEX(Lookup!$BG$9:$BG$3000,MATCH($A1019,Lookup!$A$9:$A$3000,0)),0)</f>
        <v>0</v>
      </c>
      <c r="E1019" s="206">
        <f>IFERROR(INDEX(Lookup!$BF$9:$BF$3000,MATCH($A1019,Lookup!$A$9:$A$3000,0)),0)</f>
        <v>0</v>
      </c>
      <c r="F1019" s="206">
        <f>IFERROR(INDEX(Lookup!$BE$9:$BE$3000,MATCH($A1019,Lookup!$A$9:$A$3000,0)),0)</f>
        <v>0</v>
      </c>
      <c r="G1019" s="207"/>
      <c r="H1019" s="207"/>
      <c r="I1019" s="206">
        <f>IFERROR(INDEX(Lookup!$BJ$9:$BJ$3000,MATCH($A1019,Lookup!$A$9:$A$3000,0)),0)</f>
        <v>0</v>
      </c>
      <c r="J1019" s="206">
        <f>IFERROR(INDEX(Lookup!$BI$9:$BI$3000,MATCH($A1019,Lookup!$A$9:$A$3000,0)),0)</f>
        <v>0</v>
      </c>
      <c r="K1019" s="206">
        <f>IFERROR(INDEX(Lookup!$BH$9:$BH$3000,MATCH($A1019,Lookup!$A$9:$A$3000,0)),0)</f>
        <v>0</v>
      </c>
      <c r="L1019" s="206">
        <f t="shared" si="47"/>
        <v>0</v>
      </c>
      <c r="O1019" s="182">
        <f t="shared" si="46"/>
        <v>0</v>
      </c>
    </row>
    <row r="1020" spans="1:15" hidden="1" x14ac:dyDescent="0.2">
      <c r="A1020" s="182">
        <f>'13'!A267</f>
        <v>0</v>
      </c>
      <c r="C1020" s="182" t="str">
        <f>IFERROR(LEFT(IFERROR(INDEX(Sheet5!$C$2:$C$1300,MATCH($A1020,Sheet5!$A$2:$A$1300,0)),"-"),FIND(",",IFERROR(INDEX(Sheet5!$C$2:$C$1300,MATCH($A1020,Sheet5!$A$2:$A$1300,0)),"-"),1)-1),IFERROR(INDEX(Sheet5!$C$2:$C$1300,MATCH($A1020,Sheet5!$A$2:$A$1300,0)),"-"))</f>
        <v>-</v>
      </c>
      <c r="D1020" s="206">
        <f>IFERROR(INDEX(Lookup!$BG$9:$BG$3000,MATCH($A1020,Lookup!$A$9:$A$3000,0)),0)</f>
        <v>0</v>
      </c>
      <c r="E1020" s="206">
        <f>IFERROR(INDEX(Lookup!$BF$9:$BF$3000,MATCH($A1020,Lookup!$A$9:$A$3000,0)),0)</f>
        <v>0</v>
      </c>
      <c r="F1020" s="206">
        <f>IFERROR(INDEX(Lookup!$BE$9:$BE$3000,MATCH($A1020,Lookup!$A$9:$A$3000,0)),0)</f>
        <v>0</v>
      </c>
      <c r="G1020" s="207"/>
      <c r="H1020" s="207"/>
      <c r="I1020" s="206">
        <f>IFERROR(INDEX(Lookup!$BJ$9:$BJ$3000,MATCH($A1020,Lookup!$A$9:$A$3000,0)),0)</f>
        <v>0</v>
      </c>
      <c r="J1020" s="206">
        <f>IFERROR(INDEX(Lookup!$BI$9:$BI$3000,MATCH($A1020,Lookup!$A$9:$A$3000,0)),0)</f>
        <v>0</v>
      </c>
      <c r="K1020" s="206">
        <f>IFERROR(INDEX(Lookup!$BH$9:$BH$3000,MATCH($A1020,Lookup!$A$9:$A$3000,0)),0)</f>
        <v>0</v>
      </c>
      <c r="L1020" s="206">
        <f t="shared" si="47"/>
        <v>0</v>
      </c>
      <c r="O1020" s="182">
        <f t="shared" si="46"/>
        <v>0</v>
      </c>
    </row>
    <row r="1021" spans="1:15" hidden="1" x14ac:dyDescent="0.2">
      <c r="A1021" s="182">
        <f>'13'!A268</f>
        <v>0</v>
      </c>
      <c r="C1021" s="182" t="str">
        <f>IFERROR(LEFT(IFERROR(INDEX(Sheet5!$C$2:$C$1300,MATCH($A1021,Sheet5!$A$2:$A$1300,0)),"-"),FIND(",",IFERROR(INDEX(Sheet5!$C$2:$C$1300,MATCH($A1021,Sheet5!$A$2:$A$1300,0)),"-"),1)-1),IFERROR(INDEX(Sheet5!$C$2:$C$1300,MATCH($A1021,Sheet5!$A$2:$A$1300,0)),"-"))</f>
        <v>-</v>
      </c>
      <c r="D1021" s="206">
        <f>IFERROR(INDEX(Lookup!$BG$9:$BG$3000,MATCH($A1021,Lookup!$A$9:$A$3000,0)),0)</f>
        <v>0</v>
      </c>
      <c r="E1021" s="206">
        <f>IFERROR(INDEX(Lookup!$BF$9:$BF$3000,MATCH($A1021,Lookup!$A$9:$A$3000,0)),0)</f>
        <v>0</v>
      </c>
      <c r="F1021" s="206">
        <f>IFERROR(INDEX(Lookup!$BE$9:$BE$3000,MATCH($A1021,Lookup!$A$9:$A$3000,0)),0)</f>
        <v>0</v>
      </c>
      <c r="G1021" s="207"/>
      <c r="H1021" s="207"/>
      <c r="I1021" s="206">
        <f>IFERROR(INDEX(Lookup!$BJ$9:$BJ$3000,MATCH($A1021,Lookup!$A$9:$A$3000,0)),0)</f>
        <v>0</v>
      </c>
      <c r="J1021" s="206">
        <f>IFERROR(INDEX(Lookup!$BI$9:$BI$3000,MATCH($A1021,Lookup!$A$9:$A$3000,0)),0)</f>
        <v>0</v>
      </c>
      <c r="K1021" s="206">
        <f>IFERROR(INDEX(Lookup!$BH$9:$BH$3000,MATCH($A1021,Lookup!$A$9:$A$3000,0)),0)</f>
        <v>0</v>
      </c>
      <c r="L1021" s="206">
        <f t="shared" si="47"/>
        <v>0</v>
      </c>
      <c r="O1021" s="182">
        <f t="shared" si="46"/>
        <v>0</v>
      </c>
    </row>
    <row r="1022" spans="1:15" hidden="1" x14ac:dyDescent="0.2">
      <c r="A1022" s="182">
        <f>'13'!A269</f>
        <v>0</v>
      </c>
      <c r="C1022" s="182" t="str">
        <f>IFERROR(LEFT(IFERROR(INDEX(Sheet5!$C$2:$C$1300,MATCH($A1022,Sheet5!$A$2:$A$1300,0)),"-"),FIND(",",IFERROR(INDEX(Sheet5!$C$2:$C$1300,MATCH($A1022,Sheet5!$A$2:$A$1300,0)),"-"),1)-1),IFERROR(INDEX(Sheet5!$C$2:$C$1300,MATCH($A1022,Sheet5!$A$2:$A$1300,0)),"-"))</f>
        <v>-</v>
      </c>
      <c r="D1022" s="206">
        <f>IFERROR(INDEX(Lookup!$BG$9:$BG$3000,MATCH($A1022,Lookup!$A$9:$A$3000,0)),0)</f>
        <v>0</v>
      </c>
      <c r="E1022" s="206">
        <f>IFERROR(INDEX(Lookup!$BF$9:$BF$3000,MATCH($A1022,Lookup!$A$9:$A$3000,0)),0)</f>
        <v>0</v>
      </c>
      <c r="F1022" s="206">
        <f>IFERROR(INDEX(Lookup!$BE$9:$BE$3000,MATCH($A1022,Lookup!$A$9:$A$3000,0)),0)</f>
        <v>0</v>
      </c>
      <c r="G1022" s="207"/>
      <c r="H1022" s="207"/>
      <c r="I1022" s="206">
        <f>IFERROR(INDEX(Lookup!$BJ$9:$BJ$3000,MATCH($A1022,Lookup!$A$9:$A$3000,0)),0)</f>
        <v>0</v>
      </c>
      <c r="J1022" s="206">
        <f>IFERROR(INDEX(Lookup!$BI$9:$BI$3000,MATCH($A1022,Lookup!$A$9:$A$3000,0)),0)</f>
        <v>0</v>
      </c>
      <c r="K1022" s="206">
        <f>IFERROR(INDEX(Lookup!$BH$9:$BH$3000,MATCH($A1022,Lookup!$A$9:$A$3000,0)),0)</f>
        <v>0</v>
      </c>
      <c r="L1022" s="206">
        <f t="shared" si="47"/>
        <v>0</v>
      </c>
      <c r="O1022" s="182">
        <f t="shared" si="46"/>
        <v>0</v>
      </c>
    </row>
    <row r="1023" spans="1:15" hidden="1" x14ac:dyDescent="0.2">
      <c r="A1023" s="182">
        <f>'13'!A270</f>
        <v>0</v>
      </c>
      <c r="C1023" s="182" t="str">
        <f>IFERROR(LEFT(IFERROR(INDEX(Sheet5!$C$2:$C$1300,MATCH($A1023,Sheet5!$A$2:$A$1300,0)),"-"),FIND(",",IFERROR(INDEX(Sheet5!$C$2:$C$1300,MATCH($A1023,Sheet5!$A$2:$A$1300,0)),"-"),1)-1),IFERROR(INDEX(Sheet5!$C$2:$C$1300,MATCH($A1023,Sheet5!$A$2:$A$1300,0)),"-"))</f>
        <v>-</v>
      </c>
      <c r="D1023" s="206">
        <f>IFERROR(INDEX(Lookup!$BG$9:$BG$3000,MATCH($A1023,Lookup!$A$9:$A$3000,0)),0)</f>
        <v>0</v>
      </c>
      <c r="E1023" s="206">
        <f>IFERROR(INDEX(Lookup!$BF$9:$BF$3000,MATCH($A1023,Lookup!$A$9:$A$3000,0)),0)</f>
        <v>0</v>
      </c>
      <c r="F1023" s="206">
        <f>IFERROR(INDEX(Lookup!$BE$9:$BE$3000,MATCH($A1023,Lookup!$A$9:$A$3000,0)),0)</f>
        <v>0</v>
      </c>
      <c r="G1023" s="207"/>
      <c r="H1023" s="207"/>
      <c r="I1023" s="206">
        <f>IFERROR(INDEX(Lookup!$BJ$9:$BJ$3000,MATCH($A1023,Lookup!$A$9:$A$3000,0)),0)</f>
        <v>0</v>
      </c>
      <c r="J1023" s="206">
        <f>IFERROR(INDEX(Lookup!$BI$9:$BI$3000,MATCH($A1023,Lookup!$A$9:$A$3000,0)),0)</f>
        <v>0</v>
      </c>
      <c r="K1023" s="206">
        <f>IFERROR(INDEX(Lookup!$BH$9:$BH$3000,MATCH($A1023,Lookup!$A$9:$A$3000,0)),0)</f>
        <v>0</v>
      </c>
      <c r="L1023" s="206">
        <f t="shared" si="47"/>
        <v>0</v>
      </c>
      <c r="O1023" s="182">
        <f t="shared" si="46"/>
        <v>0</v>
      </c>
    </row>
    <row r="1024" spans="1:15" hidden="1" x14ac:dyDescent="0.2">
      <c r="A1024" s="182">
        <f>'13'!A271</f>
        <v>0</v>
      </c>
      <c r="C1024" s="182" t="str">
        <f>IFERROR(LEFT(IFERROR(INDEX(Sheet5!$C$2:$C$1300,MATCH($A1024,Sheet5!$A$2:$A$1300,0)),"-"),FIND(",",IFERROR(INDEX(Sheet5!$C$2:$C$1300,MATCH($A1024,Sheet5!$A$2:$A$1300,0)),"-"),1)-1),IFERROR(INDEX(Sheet5!$C$2:$C$1300,MATCH($A1024,Sheet5!$A$2:$A$1300,0)),"-"))</f>
        <v>-</v>
      </c>
      <c r="D1024" s="206">
        <f>IFERROR(INDEX(Lookup!$BG$9:$BG$3000,MATCH($A1024,Lookup!$A$9:$A$3000,0)),0)</f>
        <v>0</v>
      </c>
      <c r="E1024" s="206">
        <f>IFERROR(INDEX(Lookup!$BF$9:$BF$3000,MATCH($A1024,Lookup!$A$9:$A$3000,0)),0)</f>
        <v>0</v>
      </c>
      <c r="F1024" s="206">
        <f>IFERROR(INDEX(Lookup!$BE$9:$BE$3000,MATCH($A1024,Lookup!$A$9:$A$3000,0)),0)</f>
        <v>0</v>
      </c>
      <c r="G1024" s="207"/>
      <c r="H1024" s="207"/>
      <c r="I1024" s="206">
        <f>IFERROR(INDEX(Lookup!$BJ$9:$BJ$3000,MATCH($A1024,Lookup!$A$9:$A$3000,0)),0)</f>
        <v>0</v>
      </c>
      <c r="J1024" s="206">
        <f>IFERROR(INDEX(Lookup!$BI$9:$BI$3000,MATCH($A1024,Lookup!$A$9:$A$3000,0)),0)</f>
        <v>0</v>
      </c>
      <c r="K1024" s="206">
        <f>IFERROR(INDEX(Lookup!$BH$9:$BH$3000,MATCH($A1024,Lookup!$A$9:$A$3000,0)),0)</f>
        <v>0</v>
      </c>
      <c r="L1024" s="206">
        <f t="shared" si="47"/>
        <v>0</v>
      </c>
      <c r="O1024" s="182">
        <f t="shared" si="46"/>
        <v>0</v>
      </c>
    </row>
    <row r="1025" spans="1:15" hidden="1" x14ac:dyDescent="0.2">
      <c r="A1025" s="182">
        <f>'13'!A272</f>
        <v>0</v>
      </c>
      <c r="C1025" s="182" t="str">
        <f>IFERROR(LEFT(IFERROR(INDEX(Sheet5!$C$2:$C$1300,MATCH($A1025,Sheet5!$A$2:$A$1300,0)),"-"),FIND(",",IFERROR(INDEX(Sheet5!$C$2:$C$1300,MATCH($A1025,Sheet5!$A$2:$A$1300,0)),"-"),1)-1),IFERROR(INDEX(Sheet5!$C$2:$C$1300,MATCH($A1025,Sheet5!$A$2:$A$1300,0)),"-"))</f>
        <v>-</v>
      </c>
      <c r="D1025" s="206">
        <f>IFERROR(INDEX(Lookup!$BG$9:$BG$3000,MATCH($A1025,Lookup!$A$9:$A$3000,0)),0)</f>
        <v>0</v>
      </c>
      <c r="E1025" s="206">
        <f>IFERROR(INDEX(Lookup!$BF$9:$BF$3000,MATCH($A1025,Lookup!$A$9:$A$3000,0)),0)</f>
        <v>0</v>
      </c>
      <c r="F1025" s="206">
        <f>IFERROR(INDEX(Lookup!$BE$9:$BE$3000,MATCH($A1025,Lookup!$A$9:$A$3000,0)),0)</f>
        <v>0</v>
      </c>
      <c r="G1025" s="207"/>
      <c r="H1025" s="207"/>
      <c r="I1025" s="206">
        <f>IFERROR(INDEX(Lookup!$BJ$9:$BJ$3000,MATCH($A1025,Lookup!$A$9:$A$3000,0)),0)</f>
        <v>0</v>
      </c>
      <c r="J1025" s="206">
        <f>IFERROR(INDEX(Lookup!$BI$9:$BI$3000,MATCH($A1025,Lookup!$A$9:$A$3000,0)),0)</f>
        <v>0</v>
      </c>
      <c r="K1025" s="206">
        <f>IFERROR(INDEX(Lookup!$BH$9:$BH$3000,MATCH($A1025,Lookup!$A$9:$A$3000,0)),0)</f>
        <v>0</v>
      </c>
      <c r="L1025" s="206">
        <f t="shared" si="47"/>
        <v>0</v>
      </c>
      <c r="O1025" s="182">
        <f t="shared" si="46"/>
        <v>0</v>
      </c>
    </row>
    <row r="1026" spans="1:15" hidden="1" x14ac:dyDescent="0.2">
      <c r="A1026" s="182">
        <f>'13'!A273</f>
        <v>0</v>
      </c>
      <c r="C1026" s="182" t="str">
        <f>IFERROR(LEFT(IFERROR(INDEX(Sheet5!$C$2:$C$1300,MATCH($A1026,Sheet5!$A$2:$A$1300,0)),"-"),FIND(",",IFERROR(INDEX(Sheet5!$C$2:$C$1300,MATCH($A1026,Sheet5!$A$2:$A$1300,0)),"-"),1)-1),IFERROR(INDEX(Sheet5!$C$2:$C$1300,MATCH($A1026,Sheet5!$A$2:$A$1300,0)),"-"))</f>
        <v>-</v>
      </c>
      <c r="D1026" s="206">
        <f>IFERROR(INDEX(Lookup!$BG$9:$BG$3000,MATCH($A1026,Lookup!$A$9:$A$3000,0)),0)</f>
        <v>0</v>
      </c>
      <c r="E1026" s="206">
        <f>IFERROR(INDEX(Lookup!$BF$9:$BF$3000,MATCH($A1026,Lookup!$A$9:$A$3000,0)),0)</f>
        <v>0</v>
      </c>
      <c r="F1026" s="206">
        <f>IFERROR(INDEX(Lookup!$BE$9:$BE$3000,MATCH($A1026,Lookup!$A$9:$A$3000,0)),0)</f>
        <v>0</v>
      </c>
      <c r="G1026" s="207"/>
      <c r="H1026" s="207"/>
      <c r="I1026" s="206">
        <f>IFERROR(INDEX(Lookup!$BJ$9:$BJ$3000,MATCH($A1026,Lookup!$A$9:$A$3000,0)),0)</f>
        <v>0</v>
      </c>
      <c r="J1026" s="206">
        <f>IFERROR(INDEX(Lookup!$BI$9:$BI$3000,MATCH($A1026,Lookup!$A$9:$A$3000,0)),0)</f>
        <v>0</v>
      </c>
      <c r="K1026" s="206">
        <f>IFERROR(INDEX(Lookup!$BH$9:$BH$3000,MATCH($A1026,Lookup!$A$9:$A$3000,0)),0)</f>
        <v>0</v>
      </c>
      <c r="L1026" s="206">
        <f t="shared" si="47"/>
        <v>0</v>
      </c>
      <c r="O1026" s="182">
        <f t="shared" si="46"/>
        <v>0</v>
      </c>
    </row>
    <row r="1027" spans="1:15" hidden="1" x14ac:dyDescent="0.2">
      <c r="A1027" s="182">
        <f>'13'!A274</f>
        <v>0</v>
      </c>
      <c r="C1027" s="182" t="str">
        <f>IFERROR(LEFT(IFERROR(INDEX(Sheet5!$C$2:$C$1300,MATCH($A1027,Sheet5!$A$2:$A$1300,0)),"-"),FIND(",",IFERROR(INDEX(Sheet5!$C$2:$C$1300,MATCH($A1027,Sheet5!$A$2:$A$1300,0)),"-"),1)-1),IFERROR(INDEX(Sheet5!$C$2:$C$1300,MATCH($A1027,Sheet5!$A$2:$A$1300,0)),"-"))</f>
        <v>-</v>
      </c>
      <c r="D1027" s="206">
        <f>IFERROR(INDEX(Lookup!$BG$9:$BG$3000,MATCH($A1027,Lookup!$A$9:$A$3000,0)),0)</f>
        <v>0</v>
      </c>
      <c r="E1027" s="206">
        <f>IFERROR(INDEX(Lookup!$BF$9:$BF$3000,MATCH($A1027,Lookup!$A$9:$A$3000,0)),0)</f>
        <v>0</v>
      </c>
      <c r="F1027" s="206">
        <f>IFERROR(INDEX(Lookup!$BE$9:$BE$3000,MATCH($A1027,Lookup!$A$9:$A$3000,0)),0)</f>
        <v>0</v>
      </c>
      <c r="G1027" s="207"/>
      <c r="H1027" s="207"/>
      <c r="I1027" s="206">
        <f>IFERROR(INDEX(Lookup!$BJ$9:$BJ$3000,MATCH($A1027,Lookup!$A$9:$A$3000,0)),0)</f>
        <v>0</v>
      </c>
      <c r="J1027" s="206">
        <f>IFERROR(INDEX(Lookup!$BI$9:$BI$3000,MATCH($A1027,Lookup!$A$9:$A$3000,0)),0)</f>
        <v>0</v>
      </c>
      <c r="K1027" s="206">
        <f>IFERROR(INDEX(Lookup!$BH$9:$BH$3000,MATCH($A1027,Lookup!$A$9:$A$3000,0)),0)</f>
        <v>0</v>
      </c>
      <c r="L1027" s="206">
        <f t="shared" si="47"/>
        <v>0</v>
      </c>
      <c r="O1027" s="182">
        <f t="shared" si="46"/>
        <v>0</v>
      </c>
    </row>
    <row r="1028" spans="1:15" hidden="1" x14ac:dyDescent="0.2">
      <c r="A1028" s="182">
        <f>'13'!A275</f>
        <v>0</v>
      </c>
      <c r="C1028" s="182" t="str">
        <f>IFERROR(LEFT(IFERROR(INDEX(Sheet5!$C$2:$C$1300,MATCH($A1028,Sheet5!$A$2:$A$1300,0)),"-"),FIND(",",IFERROR(INDEX(Sheet5!$C$2:$C$1300,MATCH($A1028,Sheet5!$A$2:$A$1300,0)),"-"),1)-1),IFERROR(INDEX(Sheet5!$C$2:$C$1300,MATCH($A1028,Sheet5!$A$2:$A$1300,0)),"-"))</f>
        <v>-</v>
      </c>
      <c r="D1028" s="206">
        <f>IFERROR(INDEX(Lookup!$BG$9:$BG$3000,MATCH($A1028,Lookup!$A$9:$A$3000,0)),0)</f>
        <v>0</v>
      </c>
      <c r="E1028" s="206">
        <f>IFERROR(INDEX(Lookup!$BF$9:$BF$3000,MATCH($A1028,Lookup!$A$9:$A$3000,0)),0)</f>
        <v>0</v>
      </c>
      <c r="F1028" s="206">
        <f>IFERROR(INDEX(Lookup!$BE$9:$BE$3000,MATCH($A1028,Lookup!$A$9:$A$3000,0)),0)</f>
        <v>0</v>
      </c>
      <c r="G1028" s="207"/>
      <c r="H1028" s="207"/>
      <c r="I1028" s="206">
        <f>IFERROR(INDEX(Lookup!$BJ$9:$BJ$3000,MATCH($A1028,Lookup!$A$9:$A$3000,0)),0)</f>
        <v>0</v>
      </c>
      <c r="J1028" s="206">
        <f>IFERROR(INDEX(Lookup!$BI$9:$BI$3000,MATCH($A1028,Lookup!$A$9:$A$3000,0)),0)</f>
        <v>0</v>
      </c>
      <c r="K1028" s="206">
        <f>IFERROR(INDEX(Lookup!$BH$9:$BH$3000,MATCH($A1028,Lookup!$A$9:$A$3000,0)),0)</f>
        <v>0</v>
      </c>
      <c r="L1028" s="206">
        <f t="shared" si="47"/>
        <v>0</v>
      </c>
      <c r="O1028" s="182">
        <f t="shared" si="46"/>
        <v>0</v>
      </c>
    </row>
    <row r="1029" spans="1:15" hidden="1" x14ac:dyDescent="0.2">
      <c r="A1029" s="182">
        <f>'13'!A276</f>
        <v>0</v>
      </c>
      <c r="C1029" s="182" t="str">
        <f>IFERROR(LEFT(IFERROR(INDEX(Sheet5!$C$2:$C$1300,MATCH($A1029,Sheet5!$A$2:$A$1300,0)),"-"),FIND(",",IFERROR(INDEX(Sheet5!$C$2:$C$1300,MATCH($A1029,Sheet5!$A$2:$A$1300,0)),"-"),1)-1),IFERROR(INDEX(Sheet5!$C$2:$C$1300,MATCH($A1029,Sheet5!$A$2:$A$1300,0)),"-"))</f>
        <v>-</v>
      </c>
      <c r="D1029" s="206">
        <f>IFERROR(INDEX(Lookup!$BG$9:$BG$3000,MATCH($A1029,Lookup!$A$9:$A$3000,0)),0)</f>
        <v>0</v>
      </c>
      <c r="E1029" s="206">
        <f>IFERROR(INDEX(Lookup!$BF$9:$BF$3000,MATCH($A1029,Lookup!$A$9:$A$3000,0)),0)</f>
        <v>0</v>
      </c>
      <c r="F1029" s="206">
        <f>IFERROR(INDEX(Lookup!$BE$9:$BE$3000,MATCH($A1029,Lookup!$A$9:$A$3000,0)),0)</f>
        <v>0</v>
      </c>
      <c r="G1029" s="207"/>
      <c r="H1029" s="207"/>
      <c r="I1029" s="206">
        <f>IFERROR(INDEX(Lookup!$BJ$9:$BJ$3000,MATCH($A1029,Lookup!$A$9:$A$3000,0)),0)</f>
        <v>0</v>
      </c>
      <c r="J1029" s="206">
        <f>IFERROR(INDEX(Lookup!$BI$9:$BI$3000,MATCH($A1029,Lookup!$A$9:$A$3000,0)),0)</f>
        <v>0</v>
      </c>
      <c r="K1029" s="206">
        <f>IFERROR(INDEX(Lookup!$BH$9:$BH$3000,MATCH($A1029,Lookup!$A$9:$A$3000,0)),0)</f>
        <v>0</v>
      </c>
      <c r="L1029" s="206">
        <f t="shared" si="47"/>
        <v>0</v>
      </c>
      <c r="O1029" s="182">
        <f t="shared" si="46"/>
        <v>0</v>
      </c>
    </row>
    <row r="1030" spans="1:15" hidden="1" x14ac:dyDescent="0.2">
      <c r="A1030" s="182">
        <f>'13'!A277</f>
        <v>0</v>
      </c>
      <c r="C1030" s="182" t="str">
        <f>IFERROR(LEFT(IFERROR(INDEX(Sheet5!$C$2:$C$1300,MATCH($A1030,Sheet5!$A$2:$A$1300,0)),"-"),FIND(",",IFERROR(INDEX(Sheet5!$C$2:$C$1300,MATCH($A1030,Sheet5!$A$2:$A$1300,0)),"-"),1)-1),IFERROR(INDEX(Sheet5!$C$2:$C$1300,MATCH($A1030,Sheet5!$A$2:$A$1300,0)),"-"))</f>
        <v>-</v>
      </c>
      <c r="D1030" s="206">
        <f>IFERROR(INDEX(Lookup!$BG$9:$BG$3000,MATCH($A1030,Lookup!$A$9:$A$3000,0)),0)</f>
        <v>0</v>
      </c>
      <c r="E1030" s="206">
        <f>IFERROR(INDEX(Lookup!$BF$9:$BF$3000,MATCH($A1030,Lookup!$A$9:$A$3000,0)),0)</f>
        <v>0</v>
      </c>
      <c r="F1030" s="206">
        <f>IFERROR(INDEX(Lookup!$BE$9:$BE$3000,MATCH($A1030,Lookup!$A$9:$A$3000,0)),0)</f>
        <v>0</v>
      </c>
      <c r="G1030" s="207"/>
      <c r="H1030" s="207"/>
      <c r="I1030" s="206">
        <f>IFERROR(INDEX(Lookup!$BJ$9:$BJ$3000,MATCH($A1030,Lookup!$A$9:$A$3000,0)),0)</f>
        <v>0</v>
      </c>
      <c r="J1030" s="206">
        <f>IFERROR(INDEX(Lookup!$BI$9:$BI$3000,MATCH($A1030,Lookup!$A$9:$A$3000,0)),0)</f>
        <v>0</v>
      </c>
      <c r="K1030" s="206">
        <f>IFERROR(INDEX(Lookup!$BH$9:$BH$3000,MATCH($A1030,Lookup!$A$9:$A$3000,0)),0)</f>
        <v>0</v>
      </c>
      <c r="L1030" s="206">
        <f t="shared" si="47"/>
        <v>0</v>
      </c>
      <c r="O1030" s="182">
        <f t="shared" si="46"/>
        <v>0</v>
      </c>
    </row>
    <row r="1031" spans="1:15" x14ac:dyDescent="0.2">
      <c r="L1031" s="206"/>
      <c r="O1031" s="182">
        <v>1</v>
      </c>
    </row>
    <row r="1032" spans="1:15" x14ac:dyDescent="0.2">
      <c r="A1032" s="214"/>
      <c r="B1032" s="214"/>
      <c r="C1032" s="214" t="s">
        <v>1067</v>
      </c>
      <c r="D1032" s="212">
        <f>SUM(D755:D1031)</f>
        <v>30192.879999999997</v>
      </c>
      <c r="E1032" s="212">
        <f>SUM(E755:E1031)</f>
        <v>42872.159999999996</v>
      </c>
      <c r="F1032" s="212">
        <f>SUM(F755:F1031)</f>
        <v>56174.57</v>
      </c>
      <c r="G1032" s="213"/>
      <c r="H1032" s="213"/>
      <c r="I1032" s="212">
        <f>SUM(I755:I1031)</f>
        <v>537547.62000000011</v>
      </c>
      <c r="J1032" s="212">
        <f>SUM(J755:J1031)</f>
        <v>572505.70000000007</v>
      </c>
      <c r="K1032" s="212">
        <f>SUM(K755:K1031)</f>
        <v>520909.83999999997</v>
      </c>
      <c r="L1032" s="212">
        <f>SUM(L755:L1031)</f>
        <v>-51595.860000000015</v>
      </c>
      <c r="O1032" s="182">
        <v>1</v>
      </c>
    </row>
    <row r="1033" spans="1:15" x14ac:dyDescent="0.2">
      <c r="C1033" s="208" t="s">
        <v>1068</v>
      </c>
      <c r="L1033" s="206"/>
      <c r="O1033" s="182">
        <v>1</v>
      </c>
    </row>
    <row r="1034" spans="1:15" x14ac:dyDescent="0.2">
      <c r="A1034" s="182" t="str">
        <f>'14'!A2</f>
        <v>27100-A01</v>
      </c>
      <c r="C1034" s="182" t="str">
        <f>IFERROR(LEFT(IFERROR(INDEX(Sheet5!$C$2:$C$1300,MATCH($A1034,Sheet5!$A$2:$A$1300,0)),"-"),FIND(",",IFERROR(INDEX(Sheet5!$C$2:$C$1300,MATCH($A1034,Sheet5!$A$2:$A$1300,0)),"-"),1)-1),IFERROR(INDEX(Sheet5!$C$2:$C$1300,MATCH($A1034,Sheet5!$A$2:$A$1300,0)),"-"))</f>
        <v xml:space="preserve">Asbestos Report-6 Circuit Dr                                </v>
      </c>
      <c r="D1034" s="206">
        <f>IFERROR(INDEX(Lookup!$BG$9:$BG$3000,MATCH($A1034,Lookup!$A$9:$A$3000,0)),0)</f>
        <v>0</v>
      </c>
      <c r="E1034" s="206">
        <f>IFERROR(INDEX(Lookup!$BF$9:$BF$3000,MATCH($A1034,Lookup!$A$9:$A$3000,0)),0)</f>
        <v>33.33</v>
      </c>
      <c r="F1034" s="206">
        <f>IFERROR(INDEX(Lookup!$BE$9:$BE$3000,MATCH($A1034,Lookup!$A$9:$A$3000,0)),0)</f>
        <v>200</v>
      </c>
      <c r="G1034" s="207"/>
      <c r="H1034" s="207"/>
      <c r="I1034" s="206">
        <f>IFERROR(INDEX(Lookup!$BJ$9:$BJ$3000,MATCH($A1034,Lookup!$A$9:$A$3000,0)),0)</f>
        <v>935</v>
      </c>
      <c r="J1034" s="206">
        <f>IFERROR(INDEX(Lookup!$BI$9:$BI$3000,MATCH($A1034,Lookup!$A$9:$A$3000,0)),0)</f>
        <v>366.62999999999988</v>
      </c>
      <c r="K1034" s="206">
        <f>IFERROR(INDEX(Lookup!$BH$9:$BH$3000,MATCH($A1034,Lookup!$A$9:$A$3000,0)),0)</f>
        <v>200</v>
      </c>
      <c r="L1034" s="206">
        <f t="shared" ref="L1034:L1097" si="48">K1034-J1034</f>
        <v>-166.62999999999988</v>
      </c>
      <c r="O1034" s="182">
        <f t="shared" ref="O1034:O1065" si="49">+IF(A1034&gt;0,1,0)</f>
        <v>1</v>
      </c>
    </row>
    <row r="1035" spans="1:15" x14ac:dyDescent="0.2">
      <c r="A1035" s="182" t="str">
        <f>'14'!A3</f>
        <v>27100-A02</v>
      </c>
      <c r="C1035" s="182" t="str">
        <f>IFERROR(LEFT(IFERROR(INDEX(Sheet5!$C$2:$C$1300,MATCH($A1035,Sheet5!$A$2:$A$1300,0)),"-"),FIND(",",IFERROR(INDEX(Sheet5!$C$2:$C$1300,MATCH($A1035,Sheet5!$A$2:$A$1300,0)),"-"),1)-1),IFERROR(INDEX(Sheet5!$C$2:$C$1300,MATCH($A1035,Sheet5!$A$2:$A$1300,0)),"-"))</f>
        <v xml:space="preserve">Asbestos Report-200 East Tce                                </v>
      </c>
      <c r="D1035" s="206">
        <f>IFERROR(INDEX(Lookup!$BG$9:$BG$3000,MATCH($A1035,Lookup!$A$9:$A$3000,0)),0)</f>
        <v>0</v>
      </c>
      <c r="E1035" s="206">
        <f>IFERROR(INDEX(Lookup!$BF$9:$BF$3000,MATCH($A1035,Lookup!$A$9:$A$3000,0)),0)</f>
        <v>25.36</v>
      </c>
      <c r="F1035" s="206">
        <f>IFERROR(INDEX(Lookup!$BE$9:$BE$3000,MATCH($A1035,Lookup!$A$9:$A$3000,0)),0)</f>
        <v>295.45</v>
      </c>
      <c r="G1035" s="207"/>
      <c r="H1035" s="207"/>
      <c r="I1035" s="206">
        <f>IFERROR(INDEX(Lookup!$BJ$9:$BJ$3000,MATCH($A1035,Lookup!$A$9:$A$3000,0)),0)</f>
        <v>295.45</v>
      </c>
      <c r="J1035" s="206">
        <f>IFERROR(INDEX(Lookup!$BI$9:$BI$3000,MATCH($A1035,Lookup!$A$9:$A$3000,0)),0)</f>
        <v>278.96000000000004</v>
      </c>
      <c r="K1035" s="206">
        <f>IFERROR(INDEX(Lookup!$BH$9:$BH$3000,MATCH($A1035,Lookup!$A$9:$A$3000,0)),0)</f>
        <v>295.45</v>
      </c>
      <c r="L1035" s="206">
        <f t="shared" si="48"/>
        <v>16.489999999999952</v>
      </c>
      <c r="O1035" s="182">
        <f t="shared" si="49"/>
        <v>1</v>
      </c>
    </row>
    <row r="1036" spans="1:15" x14ac:dyDescent="0.2">
      <c r="A1036" s="182" t="str">
        <f>'14'!A4</f>
        <v>27100-A03</v>
      </c>
      <c r="C1036" s="182" t="str">
        <f>IFERROR(LEFT(IFERROR(INDEX(Sheet5!$C$2:$C$1300,MATCH($A1036,Sheet5!$A$2:$A$1300,0)),"-"),FIND(",",IFERROR(INDEX(Sheet5!$C$2:$C$1300,MATCH($A1036,Sheet5!$A$2:$A$1300,0)),"-"),1)-1),IFERROR(INDEX(Sheet5!$C$2:$C$1300,MATCH($A1036,Sheet5!$A$2:$A$1300,0)),"-"))</f>
        <v xml:space="preserve">Asbestos Report-33 Franklin St                              </v>
      </c>
      <c r="D1036" s="206">
        <f>IFERROR(INDEX(Lookup!$BG$9:$BG$3000,MATCH($A1036,Lookup!$A$9:$A$3000,0)),0)</f>
        <v>0</v>
      </c>
      <c r="E1036" s="206">
        <f>IFERROR(INDEX(Lookup!$BF$9:$BF$3000,MATCH($A1036,Lookup!$A$9:$A$3000,0)),0)</f>
        <v>29.17</v>
      </c>
      <c r="F1036" s="206">
        <f>IFERROR(INDEX(Lookup!$BE$9:$BE$3000,MATCH($A1036,Lookup!$A$9:$A$3000,0)),0)</f>
        <v>260</v>
      </c>
      <c r="G1036" s="207"/>
      <c r="H1036" s="207"/>
      <c r="I1036" s="206">
        <f>IFERROR(INDEX(Lookup!$BJ$9:$BJ$3000,MATCH($A1036,Lookup!$A$9:$A$3000,0)),0)</f>
        <v>100</v>
      </c>
      <c r="J1036" s="206">
        <f>IFERROR(INDEX(Lookup!$BI$9:$BI$3000,MATCH($A1036,Lookup!$A$9:$A$3000,0)),0)</f>
        <v>320.87000000000012</v>
      </c>
      <c r="K1036" s="206">
        <f>IFERROR(INDEX(Lookup!$BH$9:$BH$3000,MATCH($A1036,Lookup!$A$9:$A$3000,0)),0)</f>
        <v>260</v>
      </c>
      <c r="L1036" s="206">
        <f t="shared" si="48"/>
        <v>-60.870000000000118</v>
      </c>
      <c r="O1036" s="182">
        <f t="shared" si="49"/>
        <v>1</v>
      </c>
    </row>
    <row r="1037" spans="1:15" x14ac:dyDescent="0.2">
      <c r="A1037" s="182" t="str">
        <f>'14'!A5</f>
        <v>27100-A04</v>
      </c>
      <c r="C1037" s="182" t="str">
        <f>IFERROR(LEFT(IFERROR(INDEX(Sheet5!$C$2:$C$1300,MATCH($A1037,Sheet5!$A$2:$A$1300,0)),"-"),FIND(",",IFERROR(INDEX(Sheet5!$C$2:$C$1300,MATCH($A1037,Sheet5!$A$2:$A$1300,0)),"-"),1)-1),IFERROR(INDEX(Sheet5!$C$2:$C$1300,MATCH($A1037,Sheet5!$A$2:$A$1300,0)),"-"))</f>
        <v xml:space="preserve">Asbestos Report-174 Fullarton Rd                            </v>
      </c>
      <c r="D1037" s="206">
        <f>IFERROR(INDEX(Lookup!$BG$9:$BG$3000,MATCH($A1037,Lookup!$A$9:$A$3000,0)),0)</f>
        <v>0</v>
      </c>
      <c r="E1037" s="206">
        <f>IFERROR(INDEX(Lookup!$BF$9:$BF$3000,MATCH($A1037,Lookup!$A$9:$A$3000,0)),0)</f>
        <v>0</v>
      </c>
      <c r="F1037" s="206">
        <f>IFERROR(INDEX(Lookup!$BE$9:$BE$3000,MATCH($A1037,Lookup!$A$9:$A$3000,0)),0)</f>
        <v>0</v>
      </c>
      <c r="G1037" s="207"/>
      <c r="H1037" s="207"/>
      <c r="I1037" s="206">
        <f>IFERROR(INDEX(Lookup!$BJ$9:$BJ$3000,MATCH($A1037,Lookup!$A$9:$A$3000,0)),0)</f>
        <v>0</v>
      </c>
      <c r="J1037" s="206">
        <f>IFERROR(INDEX(Lookup!$BI$9:$BI$3000,MATCH($A1037,Lookup!$A$9:$A$3000,0)),0)</f>
        <v>0</v>
      </c>
      <c r="K1037" s="206">
        <f>IFERROR(INDEX(Lookup!$BH$9:$BH$3000,MATCH($A1037,Lookup!$A$9:$A$3000,0)),0)</f>
        <v>0</v>
      </c>
      <c r="L1037" s="206">
        <f t="shared" si="48"/>
        <v>0</v>
      </c>
      <c r="O1037" s="182">
        <f t="shared" si="49"/>
        <v>1</v>
      </c>
    </row>
    <row r="1038" spans="1:15" x14ac:dyDescent="0.2">
      <c r="A1038" s="182" t="str">
        <f>'14'!A6</f>
        <v>27100-A05</v>
      </c>
      <c r="C1038" s="182" t="str">
        <f>IFERROR(LEFT(IFERROR(INDEX(Sheet5!$C$2:$C$1300,MATCH($A1038,Sheet5!$A$2:$A$1300,0)),"-"),FIND(",",IFERROR(INDEX(Sheet5!$C$2:$C$1300,MATCH($A1038,Sheet5!$A$2:$A$1300,0)),"-"),1)-1),IFERROR(INDEX(Sheet5!$C$2:$C$1300,MATCH($A1038,Sheet5!$A$2:$A$1300,0)),"-"))</f>
        <v xml:space="preserve">Asbestos Report-26a Grote St                                </v>
      </c>
      <c r="D1038" s="206">
        <f>IFERROR(INDEX(Lookup!$BG$9:$BG$3000,MATCH($A1038,Lookup!$A$9:$A$3000,0)),0)</f>
        <v>0</v>
      </c>
      <c r="E1038" s="206">
        <f>IFERROR(INDEX(Lookup!$BF$9:$BF$3000,MATCH($A1038,Lookup!$A$9:$A$3000,0)),0)</f>
        <v>25.36</v>
      </c>
      <c r="F1038" s="206">
        <f>IFERROR(INDEX(Lookup!$BE$9:$BE$3000,MATCH($A1038,Lookup!$A$9:$A$3000,0)),0)</f>
        <v>295.45</v>
      </c>
      <c r="G1038" s="207"/>
      <c r="H1038" s="207"/>
      <c r="I1038" s="206">
        <f>IFERROR(INDEX(Lookup!$BJ$9:$BJ$3000,MATCH($A1038,Lookup!$A$9:$A$3000,0)),0)</f>
        <v>295.45</v>
      </c>
      <c r="J1038" s="206">
        <f>IFERROR(INDEX(Lookup!$BI$9:$BI$3000,MATCH($A1038,Lookup!$A$9:$A$3000,0)),0)</f>
        <v>278.96000000000004</v>
      </c>
      <c r="K1038" s="206">
        <f>IFERROR(INDEX(Lookup!$BH$9:$BH$3000,MATCH($A1038,Lookup!$A$9:$A$3000,0)),0)</f>
        <v>295.45</v>
      </c>
      <c r="L1038" s="206">
        <f t="shared" si="48"/>
        <v>16.489999999999952</v>
      </c>
      <c r="O1038" s="182">
        <f t="shared" si="49"/>
        <v>1</v>
      </c>
    </row>
    <row r="1039" spans="1:15" x14ac:dyDescent="0.2">
      <c r="A1039" s="182" t="str">
        <f>'14'!A7</f>
        <v>27100-A06</v>
      </c>
      <c r="C1039" s="182" t="str">
        <f>IFERROR(LEFT(IFERROR(INDEX(Sheet5!$C$2:$C$1300,MATCH($A1039,Sheet5!$A$2:$A$1300,0)),"-"),FIND(",",IFERROR(INDEX(Sheet5!$C$2:$C$1300,MATCH($A1039,Sheet5!$A$2:$A$1300,0)),"-"),1)-1),IFERROR(INDEX(Sheet5!$C$2:$C$1300,MATCH($A1039,Sheet5!$A$2:$A$1300,0)),"-"))</f>
        <v xml:space="preserve">Asbestos Report-31 Franklin St                              </v>
      </c>
      <c r="D1039" s="206">
        <f>IFERROR(INDEX(Lookup!$BG$9:$BG$3000,MATCH($A1039,Lookup!$A$9:$A$3000,0)),0)</f>
        <v>295.45</v>
      </c>
      <c r="E1039" s="206">
        <f>IFERROR(INDEX(Lookup!$BF$9:$BF$3000,MATCH($A1039,Lookup!$A$9:$A$3000,0)),0)</f>
        <v>25.36</v>
      </c>
      <c r="F1039" s="206">
        <f>IFERROR(INDEX(Lookup!$BE$9:$BE$3000,MATCH($A1039,Lookup!$A$9:$A$3000,0)),0)</f>
        <v>375.45</v>
      </c>
      <c r="G1039" s="207"/>
      <c r="H1039" s="207"/>
      <c r="I1039" s="206">
        <f>IFERROR(INDEX(Lookup!$BJ$9:$BJ$3000,MATCH($A1039,Lookup!$A$9:$A$3000,0)),0)</f>
        <v>295.45</v>
      </c>
      <c r="J1039" s="206">
        <f>IFERROR(INDEX(Lookup!$BI$9:$BI$3000,MATCH($A1039,Lookup!$A$9:$A$3000,0)),0)</f>
        <v>278.96000000000004</v>
      </c>
      <c r="K1039" s="206">
        <f>IFERROR(INDEX(Lookup!$BH$9:$BH$3000,MATCH($A1039,Lookup!$A$9:$A$3000,0)),0)</f>
        <v>375.45</v>
      </c>
      <c r="L1039" s="206">
        <f t="shared" si="48"/>
        <v>96.489999999999952</v>
      </c>
      <c r="O1039" s="182">
        <f t="shared" si="49"/>
        <v>1</v>
      </c>
    </row>
    <row r="1040" spans="1:15" x14ac:dyDescent="0.2">
      <c r="A1040" s="182" t="str">
        <f>'14'!A8</f>
        <v>27100-A07</v>
      </c>
      <c r="C1040" s="182" t="str">
        <f>IFERROR(LEFT(IFERROR(INDEX(Sheet5!$C$2:$C$1300,MATCH($A1040,Sheet5!$A$2:$A$1300,0)),"-"),FIND(",",IFERROR(INDEX(Sheet5!$C$2:$C$1300,MATCH($A1040,Sheet5!$A$2:$A$1300,0)),"-"),1)-1),IFERROR(INDEX(Sheet5!$C$2:$C$1300,MATCH($A1040,Sheet5!$A$2:$A$1300,0)),"-"))</f>
        <v xml:space="preserve">Asbestos Report-25 Franklin St                              </v>
      </c>
      <c r="D1040" s="206">
        <f>IFERROR(INDEX(Lookup!$BG$9:$BG$3000,MATCH($A1040,Lookup!$A$9:$A$3000,0)),0)</f>
        <v>0</v>
      </c>
      <c r="E1040" s="206">
        <f>IFERROR(INDEX(Lookup!$BF$9:$BF$3000,MATCH($A1040,Lookup!$A$9:$A$3000,0)),0)</f>
        <v>38.75</v>
      </c>
      <c r="F1040" s="206">
        <f>IFERROR(INDEX(Lookup!$BE$9:$BE$3000,MATCH($A1040,Lookup!$A$9:$A$3000,0)),0)</f>
        <v>1765.45</v>
      </c>
      <c r="G1040" s="207"/>
      <c r="H1040" s="207"/>
      <c r="I1040" s="206">
        <f>IFERROR(INDEX(Lookup!$BJ$9:$BJ$3000,MATCH($A1040,Lookup!$A$9:$A$3000,0)),0)</f>
        <v>345.45</v>
      </c>
      <c r="J1040" s="206">
        <f>IFERROR(INDEX(Lookup!$BI$9:$BI$3000,MATCH($A1040,Lookup!$A$9:$A$3000,0)),0)</f>
        <v>426.25</v>
      </c>
      <c r="K1040" s="206">
        <f>IFERROR(INDEX(Lookup!$BH$9:$BH$3000,MATCH($A1040,Lookup!$A$9:$A$3000,0)),0)</f>
        <v>3271.45</v>
      </c>
      <c r="L1040" s="206">
        <f t="shared" si="48"/>
        <v>2845.2</v>
      </c>
      <c r="O1040" s="182">
        <f t="shared" si="49"/>
        <v>1</v>
      </c>
    </row>
    <row r="1041" spans="1:15" x14ac:dyDescent="0.2">
      <c r="A1041" s="182" t="str">
        <f>'14'!A9</f>
        <v>27100-A08</v>
      </c>
      <c r="C1041" s="182" t="str">
        <f>IFERROR(LEFT(IFERROR(INDEX(Sheet5!$C$2:$C$1300,MATCH($A1041,Sheet5!$A$2:$A$1300,0)),"-"),FIND(",",IFERROR(INDEX(Sheet5!$C$2:$C$1300,MATCH($A1041,Sheet5!$A$2:$A$1300,0)),"-"),1)-1),IFERROR(INDEX(Sheet5!$C$2:$C$1300,MATCH($A1041,Sheet5!$A$2:$A$1300,0)),"-"))</f>
        <v xml:space="preserve">Asbestos Report-23 Frankin St                               </v>
      </c>
      <c r="D1041" s="206">
        <f>IFERROR(INDEX(Lookup!$BG$9:$BG$3000,MATCH($A1041,Lookup!$A$9:$A$3000,0)),0)</f>
        <v>0</v>
      </c>
      <c r="E1041" s="206">
        <f>IFERROR(INDEX(Lookup!$BF$9:$BF$3000,MATCH($A1041,Lookup!$A$9:$A$3000,0)),0)</f>
        <v>0</v>
      </c>
      <c r="F1041" s="206">
        <f>IFERROR(INDEX(Lookup!$BE$9:$BE$3000,MATCH($A1041,Lookup!$A$9:$A$3000,0)),0)</f>
        <v>0</v>
      </c>
      <c r="G1041" s="207"/>
      <c r="H1041" s="207"/>
      <c r="I1041" s="206">
        <f>IFERROR(INDEX(Lookup!$BJ$9:$BJ$3000,MATCH($A1041,Lookup!$A$9:$A$3000,0)),0)</f>
        <v>0</v>
      </c>
      <c r="J1041" s="206">
        <f>IFERROR(INDEX(Lookup!$BI$9:$BI$3000,MATCH($A1041,Lookup!$A$9:$A$3000,0)),0)</f>
        <v>0</v>
      </c>
      <c r="K1041" s="206">
        <f>IFERROR(INDEX(Lookup!$BH$9:$BH$3000,MATCH($A1041,Lookup!$A$9:$A$3000,0)),0)</f>
        <v>0</v>
      </c>
      <c r="L1041" s="206">
        <f t="shared" si="48"/>
        <v>0</v>
      </c>
      <c r="O1041" s="182">
        <f t="shared" si="49"/>
        <v>1</v>
      </c>
    </row>
    <row r="1042" spans="1:15" x14ac:dyDescent="0.2">
      <c r="A1042" s="182" t="str">
        <f>'14'!A10</f>
        <v>27100-A09</v>
      </c>
      <c r="C1042" s="182" t="str">
        <f>IFERROR(LEFT(IFERROR(INDEX(Sheet5!$C$2:$C$1300,MATCH($A1042,Sheet5!$A$2:$A$1300,0)),"-"),FIND(",",IFERROR(INDEX(Sheet5!$C$2:$C$1300,MATCH($A1042,Sheet5!$A$2:$A$1300,0)),"-"),1)-1),IFERROR(INDEX(Sheet5!$C$2:$C$1300,MATCH($A1042,Sheet5!$A$2:$A$1300,0)),"-"))</f>
        <v xml:space="preserve">Asbestos Report-11 Franklin St                              </v>
      </c>
      <c r="D1042" s="206">
        <f>IFERROR(INDEX(Lookup!$BG$9:$BG$3000,MATCH($A1042,Lookup!$A$9:$A$3000,0)),0)</f>
        <v>0</v>
      </c>
      <c r="E1042" s="206">
        <f>IFERROR(INDEX(Lookup!$BF$9:$BF$3000,MATCH($A1042,Lookup!$A$9:$A$3000,0)),0)</f>
        <v>0</v>
      </c>
      <c r="F1042" s="206">
        <f>IFERROR(INDEX(Lookup!$BE$9:$BE$3000,MATCH($A1042,Lookup!$A$9:$A$3000,0)),0)</f>
        <v>0</v>
      </c>
      <c r="G1042" s="207"/>
      <c r="H1042" s="207"/>
      <c r="I1042" s="206">
        <f>IFERROR(INDEX(Lookup!$BJ$9:$BJ$3000,MATCH($A1042,Lookup!$A$9:$A$3000,0)),0)</f>
        <v>0</v>
      </c>
      <c r="J1042" s="206">
        <f>IFERROR(INDEX(Lookup!$BI$9:$BI$3000,MATCH($A1042,Lookup!$A$9:$A$3000,0)),0)</f>
        <v>0</v>
      </c>
      <c r="K1042" s="206">
        <f>IFERROR(INDEX(Lookup!$BH$9:$BH$3000,MATCH($A1042,Lookup!$A$9:$A$3000,0)),0)</f>
        <v>0</v>
      </c>
      <c r="L1042" s="206">
        <f t="shared" si="48"/>
        <v>0</v>
      </c>
      <c r="O1042" s="182">
        <f t="shared" si="49"/>
        <v>1</v>
      </c>
    </row>
    <row r="1043" spans="1:15" x14ac:dyDescent="0.2">
      <c r="A1043" s="182" t="str">
        <f>'14'!A11</f>
        <v>27100-A10</v>
      </c>
      <c r="C1043" s="182" t="str">
        <f>IFERROR(LEFT(IFERROR(INDEX(Sheet5!$C$2:$C$1300,MATCH($A1043,Sheet5!$A$2:$A$1300,0)),"-"),FIND(",",IFERROR(INDEX(Sheet5!$C$2:$C$1300,MATCH($A1043,Sheet5!$A$2:$A$1300,0)),"-"),1)-1),IFERROR(INDEX(Sheet5!$C$2:$C$1300,MATCH($A1043,Sheet5!$A$2:$A$1300,0)),"-"))</f>
        <v xml:space="preserve">Asbestos Report-15 Franklin St                              </v>
      </c>
      <c r="D1043" s="206">
        <f>IFERROR(INDEX(Lookup!$BG$9:$BG$3000,MATCH($A1043,Lookup!$A$9:$A$3000,0)),0)</f>
        <v>445.45</v>
      </c>
      <c r="E1043" s="206">
        <f>IFERROR(INDEX(Lookup!$BF$9:$BF$3000,MATCH($A1043,Lookup!$A$9:$A$3000,0)),0)</f>
        <v>37.119999999999997</v>
      </c>
      <c r="F1043" s="206">
        <f>IFERROR(INDEX(Lookup!$BE$9:$BE$3000,MATCH($A1043,Lookup!$A$9:$A$3000,0)),0)</f>
        <v>445.45</v>
      </c>
      <c r="G1043" s="207"/>
      <c r="H1043" s="207"/>
      <c r="I1043" s="206">
        <f>IFERROR(INDEX(Lookup!$BJ$9:$BJ$3000,MATCH($A1043,Lookup!$A$9:$A$3000,0)),0)</f>
        <v>445.45</v>
      </c>
      <c r="J1043" s="206">
        <f>IFERROR(INDEX(Lookup!$BI$9:$BI$3000,MATCH($A1043,Lookup!$A$9:$A$3000,0)),0)</f>
        <v>408.32</v>
      </c>
      <c r="K1043" s="206">
        <f>IFERROR(INDEX(Lookup!$BH$9:$BH$3000,MATCH($A1043,Lookup!$A$9:$A$3000,0)),0)</f>
        <v>445.45</v>
      </c>
      <c r="L1043" s="206">
        <f t="shared" si="48"/>
        <v>37.129999999999995</v>
      </c>
      <c r="O1043" s="182">
        <f t="shared" si="49"/>
        <v>1</v>
      </c>
    </row>
    <row r="1044" spans="1:15" x14ac:dyDescent="0.2">
      <c r="A1044" s="182" t="str">
        <f>'14'!A12</f>
        <v>27100-A11</v>
      </c>
      <c r="C1044" s="182" t="str">
        <f>IFERROR(LEFT(IFERROR(INDEX(Sheet5!$C$2:$C$1300,MATCH($A1044,Sheet5!$A$2:$A$1300,0)),"-"),FIND(",",IFERROR(INDEX(Sheet5!$C$2:$C$1300,MATCH($A1044,Sheet5!$A$2:$A$1300,0)),"-"),1)-1),IFERROR(INDEX(Sheet5!$C$2:$C$1300,MATCH($A1044,Sheet5!$A$2:$A$1300,0)),"-"))</f>
        <v xml:space="preserve">Asbestos Report-25 Hutt St                                  </v>
      </c>
      <c r="D1044" s="206">
        <f>IFERROR(INDEX(Lookup!$BG$9:$BG$3000,MATCH($A1044,Lookup!$A$9:$A$3000,0)),0)</f>
        <v>0</v>
      </c>
      <c r="E1044" s="206">
        <f>IFERROR(INDEX(Lookup!$BF$9:$BF$3000,MATCH($A1044,Lookup!$A$9:$A$3000,0)),0)</f>
        <v>0</v>
      </c>
      <c r="F1044" s="206">
        <f>IFERROR(INDEX(Lookup!$BE$9:$BE$3000,MATCH($A1044,Lookup!$A$9:$A$3000,0)),0)</f>
        <v>0</v>
      </c>
      <c r="G1044" s="207"/>
      <c r="H1044" s="207"/>
      <c r="I1044" s="206">
        <f>IFERROR(INDEX(Lookup!$BJ$9:$BJ$3000,MATCH($A1044,Lookup!$A$9:$A$3000,0)),0)</f>
        <v>0</v>
      </c>
      <c r="J1044" s="206">
        <f>IFERROR(INDEX(Lookup!$BI$9:$BI$3000,MATCH($A1044,Lookup!$A$9:$A$3000,0)),0)</f>
        <v>0</v>
      </c>
      <c r="K1044" s="206">
        <f>IFERROR(INDEX(Lookup!$BH$9:$BH$3000,MATCH($A1044,Lookup!$A$9:$A$3000,0)),0)</f>
        <v>0</v>
      </c>
      <c r="L1044" s="206">
        <f t="shared" si="48"/>
        <v>0</v>
      </c>
      <c r="O1044" s="182">
        <f t="shared" si="49"/>
        <v>1</v>
      </c>
    </row>
    <row r="1045" spans="1:15" x14ac:dyDescent="0.2">
      <c r="A1045" s="182" t="str">
        <f>'14'!A13</f>
        <v>27100-A12</v>
      </c>
      <c r="C1045" s="182" t="str">
        <f>IFERROR(LEFT(IFERROR(INDEX(Sheet5!$C$2:$C$1300,MATCH($A1045,Sheet5!$A$2:$A$1300,0)),"-"),FIND(",",IFERROR(INDEX(Sheet5!$C$2:$C$1300,MATCH($A1045,Sheet5!$A$2:$A$1300,0)),"-"),1)-1),IFERROR(INDEX(Sheet5!$C$2:$C$1300,MATCH($A1045,Sheet5!$A$2:$A$1300,0)),"-"))</f>
        <v xml:space="preserve">Asbestos Report-A27 188 Carrington                          </v>
      </c>
      <c r="D1045" s="206">
        <f>IFERROR(INDEX(Lookup!$BG$9:$BG$3000,MATCH($A1045,Lookup!$A$9:$A$3000,0)),0)</f>
        <v>0</v>
      </c>
      <c r="E1045" s="206">
        <f>IFERROR(INDEX(Lookup!$BF$9:$BF$3000,MATCH($A1045,Lookup!$A$9:$A$3000,0)),0)</f>
        <v>0</v>
      </c>
      <c r="F1045" s="206">
        <f>IFERROR(INDEX(Lookup!$BE$9:$BE$3000,MATCH($A1045,Lookup!$A$9:$A$3000,0)),0)</f>
        <v>0</v>
      </c>
      <c r="G1045" s="207"/>
      <c r="H1045" s="207"/>
      <c r="I1045" s="206">
        <f>IFERROR(INDEX(Lookup!$BJ$9:$BJ$3000,MATCH($A1045,Lookup!$A$9:$A$3000,0)),0)</f>
        <v>0</v>
      </c>
      <c r="J1045" s="206">
        <f>IFERROR(INDEX(Lookup!$BI$9:$BI$3000,MATCH($A1045,Lookup!$A$9:$A$3000,0)),0)</f>
        <v>0</v>
      </c>
      <c r="K1045" s="206">
        <f>IFERROR(INDEX(Lookup!$BH$9:$BH$3000,MATCH($A1045,Lookup!$A$9:$A$3000,0)),0)</f>
        <v>0</v>
      </c>
      <c r="L1045" s="206">
        <f t="shared" si="48"/>
        <v>0</v>
      </c>
      <c r="O1045" s="182">
        <f t="shared" si="49"/>
        <v>1</v>
      </c>
    </row>
    <row r="1046" spans="1:15" x14ac:dyDescent="0.2">
      <c r="A1046" s="182" t="str">
        <f>'14'!A14</f>
        <v>27100-A13</v>
      </c>
      <c r="C1046" s="182" t="str">
        <f>IFERROR(LEFT(IFERROR(INDEX(Sheet5!$C$2:$C$1300,MATCH($A1046,Sheet5!$A$2:$A$1300,0)),"-"),FIND(",",IFERROR(INDEX(Sheet5!$C$2:$C$1300,MATCH($A1046,Sheet5!$A$2:$A$1300,0)),"-"),1)-1),IFERROR(INDEX(Sheet5!$C$2:$C$1300,MATCH($A1046,Sheet5!$A$2:$A$1300,0)),"-"))</f>
        <v xml:space="preserve">Asbestos Report-B25 188 Carrington                          </v>
      </c>
      <c r="D1046" s="206">
        <f>IFERROR(INDEX(Lookup!$BG$9:$BG$3000,MATCH($A1046,Lookup!$A$9:$A$3000,0)),0)</f>
        <v>0</v>
      </c>
      <c r="E1046" s="206">
        <f>IFERROR(INDEX(Lookup!$BF$9:$BF$3000,MATCH($A1046,Lookup!$A$9:$A$3000,0)),0)</f>
        <v>0</v>
      </c>
      <c r="F1046" s="206">
        <f>IFERROR(INDEX(Lookup!$BE$9:$BE$3000,MATCH($A1046,Lookup!$A$9:$A$3000,0)),0)</f>
        <v>0</v>
      </c>
      <c r="G1046" s="207"/>
      <c r="H1046" s="207"/>
      <c r="I1046" s="206">
        <f>IFERROR(INDEX(Lookup!$BJ$9:$BJ$3000,MATCH($A1046,Lookup!$A$9:$A$3000,0)),0)</f>
        <v>0</v>
      </c>
      <c r="J1046" s="206">
        <f>IFERROR(INDEX(Lookup!$BI$9:$BI$3000,MATCH($A1046,Lookup!$A$9:$A$3000,0)),0)</f>
        <v>0</v>
      </c>
      <c r="K1046" s="206">
        <f>IFERROR(INDEX(Lookup!$BH$9:$BH$3000,MATCH($A1046,Lookup!$A$9:$A$3000,0)),0)</f>
        <v>0</v>
      </c>
      <c r="L1046" s="206">
        <f t="shared" si="48"/>
        <v>0</v>
      </c>
      <c r="O1046" s="182">
        <f t="shared" si="49"/>
        <v>1</v>
      </c>
    </row>
    <row r="1047" spans="1:15" x14ac:dyDescent="0.2">
      <c r="A1047" s="182" t="str">
        <f>'14'!A15</f>
        <v>27100-A14</v>
      </c>
      <c r="C1047" s="182" t="str">
        <f>IFERROR(LEFT(IFERROR(INDEX(Sheet5!$C$2:$C$1300,MATCH($A1047,Sheet5!$A$2:$A$1300,0)),"-"),FIND(",",IFERROR(INDEX(Sheet5!$C$2:$C$1300,MATCH($A1047,Sheet5!$A$2:$A$1300,0)),"-"),1)-1),IFERROR(INDEX(Sheet5!$C$2:$C$1300,MATCH($A1047,Sheet5!$A$2:$A$1300,0)),"-"))</f>
        <v xml:space="preserve">Asbestos Report-120 Queen Road                              </v>
      </c>
      <c r="D1047" s="206">
        <f>IFERROR(INDEX(Lookup!$BG$9:$BG$3000,MATCH($A1047,Lookup!$A$9:$A$3000,0)),0)</f>
        <v>0</v>
      </c>
      <c r="E1047" s="206">
        <f>IFERROR(INDEX(Lookup!$BF$9:$BF$3000,MATCH($A1047,Lookup!$A$9:$A$3000,0)),0)</f>
        <v>0</v>
      </c>
      <c r="F1047" s="206">
        <f>IFERROR(INDEX(Lookup!$BE$9:$BE$3000,MATCH($A1047,Lookup!$A$9:$A$3000,0)),0)</f>
        <v>0</v>
      </c>
      <c r="G1047" s="207"/>
      <c r="H1047" s="207"/>
      <c r="I1047" s="206">
        <f>IFERROR(INDEX(Lookup!$BJ$9:$BJ$3000,MATCH($A1047,Lookup!$A$9:$A$3000,0)),0)</f>
        <v>0</v>
      </c>
      <c r="J1047" s="206">
        <f>IFERROR(INDEX(Lookup!$BI$9:$BI$3000,MATCH($A1047,Lookup!$A$9:$A$3000,0)),0)</f>
        <v>0</v>
      </c>
      <c r="K1047" s="206">
        <f>IFERROR(INDEX(Lookup!$BH$9:$BH$3000,MATCH($A1047,Lookup!$A$9:$A$3000,0)),0)</f>
        <v>0</v>
      </c>
      <c r="L1047" s="206">
        <f t="shared" si="48"/>
        <v>0</v>
      </c>
      <c r="O1047" s="182">
        <f t="shared" si="49"/>
        <v>1</v>
      </c>
    </row>
    <row r="1048" spans="1:15" x14ac:dyDescent="0.2">
      <c r="A1048" s="182" t="str">
        <f>'14'!A16</f>
        <v>27100-A15</v>
      </c>
      <c r="C1048" s="182" t="str">
        <f>IFERROR(LEFT(IFERROR(INDEX(Sheet5!$C$2:$C$1300,MATCH($A1048,Sheet5!$A$2:$A$1300,0)),"-"),FIND(",",IFERROR(INDEX(Sheet5!$C$2:$C$1300,MATCH($A1048,Sheet5!$A$2:$A$1300,0)),"-"),1)-1),IFERROR(INDEX(Sheet5!$C$2:$C$1300,MATCH($A1048,Sheet5!$A$2:$A$1300,0)),"-"))</f>
        <v xml:space="preserve">Asbestos Report-236 Queen Road                              </v>
      </c>
      <c r="D1048" s="206">
        <f>IFERROR(INDEX(Lookup!$BG$9:$BG$3000,MATCH($A1048,Lookup!$A$9:$A$3000,0)),0)</f>
        <v>0</v>
      </c>
      <c r="E1048" s="206">
        <f>IFERROR(INDEX(Lookup!$BF$9:$BF$3000,MATCH($A1048,Lookup!$A$9:$A$3000,0)),0)</f>
        <v>0</v>
      </c>
      <c r="F1048" s="206">
        <f>IFERROR(INDEX(Lookup!$BE$9:$BE$3000,MATCH($A1048,Lookup!$A$9:$A$3000,0)),0)</f>
        <v>0</v>
      </c>
      <c r="G1048" s="207"/>
      <c r="H1048" s="207"/>
      <c r="I1048" s="206">
        <f>IFERROR(INDEX(Lookup!$BJ$9:$BJ$3000,MATCH($A1048,Lookup!$A$9:$A$3000,0)),0)</f>
        <v>0</v>
      </c>
      <c r="J1048" s="206">
        <f>IFERROR(INDEX(Lookup!$BI$9:$BI$3000,MATCH($A1048,Lookup!$A$9:$A$3000,0)),0)</f>
        <v>0</v>
      </c>
      <c r="K1048" s="206">
        <f>IFERROR(INDEX(Lookup!$BH$9:$BH$3000,MATCH($A1048,Lookup!$A$9:$A$3000,0)),0)</f>
        <v>0</v>
      </c>
      <c r="L1048" s="206">
        <f t="shared" si="48"/>
        <v>0</v>
      </c>
      <c r="O1048" s="182">
        <f t="shared" si="49"/>
        <v>1</v>
      </c>
    </row>
    <row r="1049" spans="1:15" x14ac:dyDescent="0.2">
      <c r="A1049" s="182" t="str">
        <f>'14'!A17</f>
        <v>27100-A16</v>
      </c>
      <c r="C1049" s="182" t="str">
        <f>IFERROR(LEFT(IFERROR(INDEX(Sheet5!$C$2:$C$1300,MATCH($A1049,Sheet5!$A$2:$A$1300,0)),"-"),FIND(",",IFERROR(INDEX(Sheet5!$C$2:$C$1300,MATCH($A1049,Sheet5!$A$2:$A$1300,0)),"-"),1)-1),IFERROR(INDEX(Sheet5!$C$2:$C$1300,MATCH($A1049,Sheet5!$A$2:$A$1300,0)),"-"))</f>
        <v xml:space="preserve">Asbestos Report-534 Queen Road                              </v>
      </c>
      <c r="D1049" s="206">
        <f>IFERROR(INDEX(Lookup!$BG$9:$BG$3000,MATCH($A1049,Lookup!$A$9:$A$3000,0)),0)</f>
        <v>0</v>
      </c>
      <c r="E1049" s="206">
        <f>IFERROR(INDEX(Lookup!$BF$9:$BF$3000,MATCH($A1049,Lookup!$A$9:$A$3000,0)),0)</f>
        <v>0</v>
      </c>
      <c r="F1049" s="206">
        <f>IFERROR(INDEX(Lookup!$BE$9:$BE$3000,MATCH($A1049,Lookup!$A$9:$A$3000,0)),0)</f>
        <v>0</v>
      </c>
      <c r="G1049" s="207"/>
      <c r="H1049" s="207"/>
      <c r="I1049" s="206">
        <f>IFERROR(INDEX(Lookup!$BJ$9:$BJ$3000,MATCH($A1049,Lookup!$A$9:$A$3000,0)),0)</f>
        <v>0</v>
      </c>
      <c r="J1049" s="206">
        <f>IFERROR(INDEX(Lookup!$BI$9:$BI$3000,MATCH($A1049,Lookup!$A$9:$A$3000,0)),0)</f>
        <v>0</v>
      </c>
      <c r="K1049" s="206">
        <f>IFERROR(INDEX(Lookup!$BH$9:$BH$3000,MATCH($A1049,Lookup!$A$9:$A$3000,0)),0)</f>
        <v>0</v>
      </c>
      <c r="L1049" s="206">
        <f t="shared" si="48"/>
        <v>0</v>
      </c>
      <c r="O1049" s="182">
        <f t="shared" si="49"/>
        <v>1</v>
      </c>
    </row>
    <row r="1050" spans="1:15" x14ac:dyDescent="0.2">
      <c r="A1050" s="182" t="str">
        <f>'14'!A18</f>
        <v>27120-A01</v>
      </c>
      <c r="C1050" s="182" t="str">
        <f>IFERROR(LEFT(IFERROR(INDEX(Sheet5!$C$2:$C$1300,MATCH($A1050,Sheet5!$A$2:$A$1300,0)),"-"),FIND(",",IFERROR(INDEX(Sheet5!$C$2:$C$1300,MATCH($A1050,Sheet5!$A$2:$A$1300,0)),"-"),1)-1),IFERROR(INDEX(Sheet5!$C$2:$C$1300,MATCH($A1050,Sheet5!$A$2:$A$1300,0)),"-"))</f>
        <v xml:space="preserve">Cleaning &amp; Rubbish Removal-6 Circuit Dr                     </v>
      </c>
      <c r="D1050" s="206">
        <f>IFERROR(INDEX(Lookup!$BG$9:$BG$3000,MATCH($A1050,Lookup!$A$9:$A$3000,0)),0)</f>
        <v>0</v>
      </c>
      <c r="E1050" s="206">
        <f>IFERROR(INDEX(Lookup!$BF$9:$BF$3000,MATCH($A1050,Lookup!$A$9:$A$3000,0)),0)</f>
        <v>83.33</v>
      </c>
      <c r="F1050" s="206">
        <f>IFERROR(INDEX(Lookup!$BE$9:$BE$3000,MATCH($A1050,Lookup!$A$9:$A$3000,0)),0)</f>
        <v>0</v>
      </c>
      <c r="G1050" s="207"/>
      <c r="H1050" s="207"/>
      <c r="I1050" s="206">
        <f>IFERROR(INDEX(Lookup!$BJ$9:$BJ$3000,MATCH($A1050,Lookup!$A$9:$A$3000,0)),0)</f>
        <v>213.64</v>
      </c>
      <c r="J1050" s="206">
        <f>IFERROR(INDEX(Lookup!$BI$9:$BI$3000,MATCH($A1050,Lookup!$A$9:$A$3000,0)),0)</f>
        <v>916.63000000000011</v>
      </c>
      <c r="K1050" s="206">
        <f>IFERROR(INDEX(Lookup!$BH$9:$BH$3000,MATCH($A1050,Lookup!$A$9:$A$3000,0)),0)</f>
        <v>0</v>
      </c>
      <c r="L1050" s="206">
        <f t="shared" si="48"/>
        <v>-916.63000000000011</v>
      </c>
      <c r="O1050" s="182">
        <f t="shared" si="49"/>
        <v>1</v>
      </c>
    </row>
    <row r="1051" spans="1:15" x14ac:dyDescent="0.2">
      <c r="A1051" s="182" t="str">
        <f>'14'!A19</f>
        <v>27120-A02</v>
      </c>
      <c r="C1051" s="182" t="str">
        <f>IFERROR(LEFT(IFERROR(INDEX(Sheet5!$C$2:$C$1300,MATCH($A1051,Sheet5!$A$2:$A$1300,0)),"-"),FIND(",",IFERROR(INDEX(Sheet5!$C$2:$C$1300,MATCH($A1051,Sheet5!$A$2:$A$1300,0)),"-"),1)-1),IFERROR(INDEX(Sheet5!$C$2:$C$1300,MATCH($A1051,Sheet5!$A$2:$A$1300,0)),"-"))</f>
        <v xml:space="preserve">Cleaning &amp; Rubbish Removal-200 East Tce                     </v>
      </c>
      <c r="D1051" s="206">
        <f>IFERROR(INDEX(Lookup!$BG$9:$BG$3000,MATCH($A1051,Lookup!$A$9:$A$3000,0)),0)</f>
        <v>0</v>
      </c>
      <c r="E1051" s="206">
        <f>IFERROR(INDEX(Lookup!$BF$9:$BF$3000,MATCH($A1051,Lookup!$A$9:$A$3000,0)),0)</f>
        <v>186.12</v>
      </c>
      <c r="F1051" s="206">
        <f>IFERROR(INDEX(Lookup!$BE$9:$BE$3000,MATCH($A1051,Lookup!$A$9:$A$3000,0)),0)</f>
        <v>0</v>
      </c>
      <c r="G1051" s="207"/>
      <c r="H1051" s="207"/>
      <c r="I1051" s="206">
        <f>IFERROR(INDEX(Lookup!$BJ$9:$BJ$3000,MATCH($A1051,Lookup!$A$9:$A$3000,0)),0)</f>
        <v>38.96</v>
      </c>
      <c r="J1051" s="206">
        <f>IFERROR(INDEX(Lookup!$BI$9:$BI$3000,MATCH($A1051,Lookup!$A$9:$A$3000,0)),0)</f>
        <v>2543.7999999999997</v>
      </c>
      <c r="K1051" s="206">
        <f>IFERROR(INDEX(Lookup!$BH$9:$BH$3000,MATCH($A1051,Lookup!$A$9:$A$3000,0)),0)</f>
        <v>3320</v>
      </c>
      <c r="L1051" s="206">
        <f t="shared" si="48"/>
        <v>776.20000000000027</v>
      </c>
      <c r="O1051" s="182">
        <f t="shared" si="49"/>
        <v>1</v>
      </c>
    </row>
    <row r="1052" spans="1:15" x14ac:dyDescent="0.2">
      <c r="A1052" s="182" t="str">
        <f>'14'!A20</f>
        <v>27120-A03</v>
      </c>
      <c r="C1052" s="182" t="str">
        <f>IFERROR(LEFT(IFERROR(INDEX(Sheet5!$C$2:$C$1300,MATCH($A1052,Sheet5!$A$2:$A$1300,0)),"-"),FIND(",",IFERROR(INDEX(Sheet5!$C$2:$C$1300,MATCH($A1052,Sheet5!$A$2:$A$1300,0)),"-"),1)-1),IFERROR(INDEX(Sheet5!$C$2:$C$1300,MATCH($A1052,Sheet5!$A$2:$A$1300,0)),"-"))</f>
        <v xml:space="preserve">Cleaning &amp; Rubbish Removal-33 Franklin St                   </v>
      </c>
      <c r="D1052" s="206">
        <f>IFERROR(INDEX(Lookup!$BG$9:$BG$3000,MATCH($A1052,Lookup!$A$9:$A$3000,0)),0)</f>
        <v>0</v>
      </c>
      <c r="E1052" s="206">
        <f>IFERROR(INDEX(Lookup!$BF$9:$BF$3000,MATCH($A1052,Lookup!$A$9:$A$3000,0)),0)</f>
        <v>824.04</v>
      </c>
      <c r="F1052" s="206">
        <f>IFERROR(INDEX(Lookup!$BE$9:$BE$3000,MATCH($A1052,Lookup!$A$9:$A$3000,0)),0)</f>
        <v>2200</v>
      </c>
      <c r="G1052" s="207"/>
      <c r="H1052" s="207"/>
      <c r="I1052" s="206">
        <f>IFERROR(INDEX(Lookup!$BJ$9:$BJ$3000,MATCH($A1052,Lookup!$A$9:$A$3000,0)),0)</f>
        <v>33.950000000000003</v>
      </c>
      <c r="J1052" s="206">
        <f>IFERROR(INDEX(Lookup!$BI$9:$BI$3000,MATCH($A1052,Lookup!$A$9:$A$3000,0)),0)</f>
        <v>9070.0800000000017</v>
      </c>
      <c r="K1052" s="206">
        <f>IFERROR(INDEX(Lookup!$BH$9:$BH$3000,MATCH($A1052,Lookup!$A$9:$A$3000,0)),0)</f>
        <v>10407.24</v>
      </c>
      <c r="L1052" s="206">
        <f t="shared" si="48"/>
        <v>1337.159999999998</v>
      </c>
      <c r="O1052" s="182">
        <f t="shared" si="49"/>
        <v>1</v>
      </c>
    </row>
    <row r="1053" spans="1:15" x14ac:dyDescent="0.2">
      <c r="A1053" s="182" t="str">
        <f>'14'!A21</f>
        <v>27120-A04</v>
      </c>
      <c r="C1053" s="182" t="str">
        <f>IFERROR(LEFT(IFERROR(INDEX(Sheet5!$C$2:$C$1300,MATCH($A1053,Sheet5!$A$2:$A$1300,0)),"-"),FIND(",",IFERROR(INDEX(Sheet5!$C$2:$C$1300,MATCH($A1053,Sheet5!$A$2:$A$1300,0)),"-"),1)-1),IFERROR(INDEX(Sheet5!$C$2:$C$1300,MATCH($A1053,Sheet5!$A$2:$A$1300,0)),"-"))</f>
        <v xml:space="preserve">Cleaning &amp; Rubbish Removal-174 Fullarton Rd                 </v>
      </c>
      <c r="D1053" s="206">
        <f>IFERROR(INDEX(Lookup!$BG$9:$BG$3000,MATCH($A1053,Lookup!$A$9:$A$3000,0)),0)</f>
        <v>0</v>
      </c>
      <c r="E1053" s="206">
        <f>IFERROR(INDEX(Lookup!$BF$9:$BF$3000,MATCH($A1053,Lookup!$A$9:$A$3000,0)),0)</f>
        <v>505.7</v>
      </c>
      <c r="F1053" s="206">
        <f>IFERROR(INDEX(Lookup!$BE$9:$BE$3000,MATCH($A1053,Lookup!$A$9:$A$3000,0)),0)</f>
        <v>0</v>
      </c>
      <c r="G1053" s="207"/>
      <c r="H1053" s="207"/>
      <c r="I1053" s="206">
        <f>IFERROR(INDEX(Lookup!$BJ$9:$BJ$3000,MATCH($A1053,Lookup!$A$9:$A$3000,0)),0)</f>
        <v>0</v>
      </c>
      <c r="J1053" s="206">
        <f>IFERROR(INDEX(Lookup!$BI$9:$BI$3000,MATCH($A1053,Lookup!$A$9:$A$3000,0)),0)</f>
        <v>6317.26</v>
      </c>
      <c r="K1053" s="206">
        <f>IFERROR(INDEX(Lookup!$BH$9:$BH$3000,MATCH($A1053,Lookup!$A$9:$A$3000,0)),0)</f>
        <v>508.49</v>
      </c>
      <c r="L1053" s="206">
        <f t="shared" si="48"/>
        <v>-5808.77</v>
      </c>
      <c r="O1053" s="182">
        <f t="shared" si="49"/>
        <v>1</v>
      </c>
    </row>
    <row r="1054" spans="1:15" x14ac:dyDescent="0.2">
      <c r="A1054" s="182" t="str">
        <f>'14'!A22</f>
        <v>27120-A05</v>
      </c>
      <c r="C1054" s="182" t="str">
        <f>IFERROR(LEFT(IFERROR(INDEX(Sheet5!$C$2:$C$1300,MATCH($A1054,Sheet5!$A$2:$A$1300,0)),"-"),FIND(",",IFERROR(INDEX(Sheet5!$C$2:$C$1300,MATCH($A1054,Sheet5!$A$2:$A$1300,0)),"-"),1)-1),IFERROR(INDEX(Sheet5!$C$2:$C$1300,MATCH($A1054,Sheet5!$A$2:$A$1300,0)),"-"))</f>
        <v xml:space="preserve">Cleaning &amp; Rubbish Removal-26a Grote St                     </v>
      </c>
      <c r="D1054" s="206">
        <f>IFERROR(INDEX(Lookup!$BG$9:$BG$3000,MATCH($A1054,Lookup!$A$9:$A$3000,0)),0)</f>
        <v>0</v>
      </c>
      <c r="E1054" s="206">
        <f>IFERROR(INDEX(Lookup!$BF$9:$BF$3000,MATCH($A1054,Lookup!$A$9:$A$3000,0)),0)</f>
        <v>83.33</v>
      </c>
      <c r="F1054" s="206">
        <f>IFERROR(INDEX(Lookup!$BE$9:$BE$3000,MATCH($A1054,Lookup!$A$9:$A$3000,0)),0)</f>
        <v>0</v>
      </c>
      <c r="G1054" s="207"/>
      <c r="H1054" s="207"/>
      <c r="I1054" s="206">
        <f>IFERROR(INDEX(Lookup!$BJ$9:$BJ$3000,MATCH($A1054,Lookup!$A$9:$A$3000,0)),0)</f>
        <v>0</v>
      </c>
      <c r="J1054" s="206">
        <f>IFERROR(INDEX(Lookup!$BI$9:$BI$3000,MATCH($A1054,Lookup!$A$9:$A$3000,0)),0)</f>
        <v>916.63000000000011</v>
      </c>
      <c r="K1054" s="206">
        <f>IFERROR(INDEX(Lookup!$BH$9:$BH$3000,MATCH($A1054,Lookup!$A$9:$A$3000,0)),0)</f>
        <v>0</v>
      </c>
      <c r="L1054" s="206">
        <f t="shared" si="48"/>
        <v>-916.63000000000011</v>
      </c>
      <c r="O1054" s="182">
        <f t="shared" si="49"/>
        <v>1</v>
      </c>
    </row>
    <row r="1055" spans="1:15" x14ac:dyDescent="0.2">
      <c r="A1055" s="182" t="str">
        <f>'14'!A23</f>
        <v>27120-A06</v>
      </c>
      <c r="C1055" s="182" t="str">
        <f>IFERROR(LEFT(IFERROR(INDEX(Sheet5!$C$2:$C$1300,MATCH($A1055,Sheet5!$A$2:$A$1300,0)),"-"),FIND(",",IFERROR(INDEX(Sheet5!$C$2:$C$1300,MATCH($A1055,Sheet5!$A$2:$A$1300,0)),"-"),1)-1),IFERROR(INDEX(Sheet5!$C$2:$C$1300,MATCH($A1055,Sheet5!$A$2:$A$1300,0)),"-"))</f>
        <v xml:space="preserve">Cleaning &amp; Rubbish Removal-31 Franklin St                   </v>
      </c>
      <c r="D1055" s="206">
        <f>IFERROR(INDEX(Lookup!$BG$9:$BG$3000,MATCH($A1055,Lookup!$A$9:$A$3000,0)),0)</f>
        <v>0</v>
      </c>
      <c r="E1055" s="206">
        <f>IFERROR(INDEX(Lookup!$BF$9:$BF$3000,MATCH($A1055,Lookup!$A$9:$A$3000,0)),0)</f>
        <v>369.97</v>
      </c>
      <c r="F1055" s="206">
        <f>IFERROR(INDEX(Lookup!$BE$9:$BE$3000,MATCH($A1055,Lookup!$A$9:$A$3000,0)),0)</f>
        <v>1940</v>
      </c>
      <c r="G1055" s="207"/>
      <c r="H1055" s="207"/>
      <c r="I1055" s="206">
        <f>IFERROR(INDEX(Lookup!$BJ$9:$BJ$3000,MATCH($A1055,Lookup!$A$9:$A$3000,0)),0)</f>
        <v>0</v>
      </c>
      <c r="J1055" s="206">
        <f>IFERROR(INDEX(Lookup!$BI$9:$BI$3000,MATCH($A1055,Lookup!$A$9:$A$3000,0)),0)</f>
        <v>4869.9900000000007</v>
      </c>
      <c r="K1055" s="206">
        <f>IFERROR(INDEX(Lookup!$BH$9:$BH$3000,MATCH($A1055,Lookup!$A$9:$A$3000,0)),0)</f>
        <v>11595.869999999999</v>
      </c>
      <c r="L1055" s="206">
        <f t="shared" si="48"/>
        <v>6725.8799999999983</v>
      </c>
      <c r="O1055" s="182">
        <f t="shared" si="49"/>
        <v>1</v>
      </c>
    </row>
    <row r="1056" spans="1:15" x14ac:dyDescent="0.2">
      <c r="A1056" s="182" t="str">
        <f>'14'!A24</f>
        <v>27120-A07</v>
      </c>
      <c r="C1056" s="182" t="str">
        <f>IFERROR(LEFT(IFERROR(INDEX(Sheet5!$C$2:$C$1300,MATCH($A1056,Sheet5!$A$2:$A$1300,0)),"-"),FIND(",",IFERROR(INDEX(Sheet5!$C$2:$C$1300,MATCH($A1056,Sheet5!$A$2:$A$1300,0)),"-"),1)-1),IFERROR(INDEX(Sheet5!$C$2:$C$1300,MATCH($A1056,Sheet5!$A$2:$A$1300,0)),"-"))</f>
        <v xml:space="preserve">Cleaning &amp; Rubbish Removal-25 Franklin St                   </v>
      </c>
      <c r="D1056" s="206">
        <f>IFERROR(INDEX(Lookup!$BG$9:$BG$3000,MATCH($A1056,Lookup!$A$9:$A$3000,0)),0)</f>
        <v>0</v>
      </c>
      <c r="E1056" s="206">
        <f>IFERROR(INDEX(Lookup!$BF$9:$BF$3000,MATCH($A1056,Lookup!$A$9:$A$3000,0)),0)</f>
        <v>3129.14</v>
      </c>
      <c r="F1056" s="206">
        <f>IFERROR(INDEX(Lookup!$BE$9:$BE$3000,MATCH($A1056,Lookup!$A$9:$A$3000,0)),0)</f>
        <v>2923.45</v>
      </c>
      <c r="G1056" s="207"/>
      <c r="H1056" s="207"/>
      <c r="I1056" s="206">
        <f>IFERROR(INDEX(Lookup!$BJ$9:$BJ$3000,MATCH($A1056,Lookup!$A$9:$A$3000,0)),0)</f>
        <v>5952.4499999999989</v>
      </c>
      <c r="J1056" s="206">
        <f>IFERROR(INDEX(Lookup!$BI$9:$BI$3000,MATCH($A1056,Lookup!$A$9:$A$3000,0)),0)</f>
        <v>34396.28</v>
      </c>
      <c r="K1056" s="206">
        <f>IFERROR(INDEX(Lookup!$BH$9:$BH$3000,MATCH($A1056,Lookup!$A$9:$A$3000,0)),0)</f>
        <v>36754.319999999992</v>
      </c>
      <c r="L1056" s="206">
        <f t="shared" si="48"/>
        <v>2358.0399999999936</v>
      </c>
      <c r="O1056" s="182">
        <f t="shared" si="49"/>
        <v>1</v>
      </c>
    </row>
    <row r="1057" spans="1:15" x14ac:dyDescent="0.2">
      <c r="A1057" s="182" t="str">
        <f>'14'!A25</f>
        <v>27120-A08</v>
      </c>
      <c r="C1057" s="182" t="str">
        <f>IFERROR(LEFT(IFERROR(INDEX(Sheet5!$C$2:$C$1300,MATCH($A1057,Sheet5!$A$2:$A$1300,0)),"-"),FIND(",",IFERROR(INDEX(Sheet5!$C$2:$C$1300,MATCH($A1057,Sheet5!$A$2:$A$1300,0)),"-"),1)-1),IFERROR(INDEX(Sheet5!$C$2:$C$1300,MATCH($A1057,Sheet5!$A$2:$A$1300,0)),"-"))</f>
        <v xml:space="preserve">Cleaning &amp; Rubbish Removal-23 Frankin St                    </v>
      </c>
      <c r="D1057" s="206">
        <f>IFERROR(INDEX(Lookup!$BG$9:$BG$3000,MATCH($A1057,Lookup!$A$9:$A$3000,0)),0)</f>
        <v>0</v>
      </c>
      <c r="E1057" s="206">
        <f>IFERROR(INDEX(Lookup!$BF$9:$BF$3000,MATCH($A1057,Lookup!$A$9:$A$3000,0)),0)</f>
        <v>0</v>
      </c>
      <c r="F1057" s="206">
        <f>IFERROR(INDEX(Lookup!$BE$9:$BE$3000,MATCH($A1057,Lookup!$A$9:$A$3000,0)),0)</f>
        <v>0</v>
      </c>
      <c r="G1057" s="207"/>
      <c r="H1057" s="207"/>
      <c r="I1057" s="206">
        <f>IFERROR(INDEX(Lookup!$BJ$9:$BJ$3000,MATCH($A1057,Lookup!$A$9:$A$3000,0)),0)</f>
        <v>0</v>
      </c>
      <c r="J1057" s="206">
        <f>IFERROR(INDEX(Lookup!$BI$9:$BI$3000,MATCH($A1057,Lookup!$A$9:$A$3000,0)),0)</f>
        <v>0</v>
      </c>
      <c r="K1057" s="206">
        <f>IFERROR(INDEX(Lookup!$BH$9:$BH$3000,MATCH($A1057,Lookup!$A$9:$A$3000,0)),0)</f>
        <v>0</v>
      </c>
      <c r="L1057" s="206">
        <f t="shared" si="48"/>
        <v>0</v>
      </c>
      <c r="O1057" s="182">
        <f t="shared" si="49"/>
        <v>1</v>
      </c>
    </row>
    <row r="1058" spans="1:15" x14ac:dyDescent="0.2">
      <c r="A1058" s="182" t="str">
        <f>'14'!A26</f>
        <v>27120-A09</v>
      </c>
      <c r="C1058" s="182" t="str">
        <f>IFERROR(LEFT(IFERROR(INDEX(Sheet5!$C$2:$C$1300,MATCH($A1058,Sheet5!$A$2:$A$1300,0)),"-"),FIND(",",IFERROR(INDEX(Sheet5!$C$2:$C$1300,MATCH($A1058,Sheet5!$A$2:$A$1300,0)),"-"),1)-1),IFERROR(INDEX(Sheet5!$C$2:$C$1300,MATCH($A1058,Sheet5!$A$2:$A$1300,0)),"-"))</f>
        <v xml:space="preserve">Cleaning &amp; Rubbish Removal-11 Franklin St                   </v>
      </c>
      <c r="D1058" s="206">
        <f>IFERROR(INDEX(Lookup!$BG$9:$BG$3000,MATCH($A1058,Lookup!$A$9:$A$3000,0)),0)</f>
        <v>0</v>
      </c>
      <c r="E1058" s="206">
        <f>IFERROR(INDEX(Lookup!$BF$9:$BF$3000,MATCH($A1058,Lookup!$A$9:$A$3000,0)),0)</f>
        <v>0</v>
      </c>
      <c r="F1058" s="206">
        <f>IFERROR(INDEX(Lookup!$BE$9:$BE$3000,MATCH($A1058,Lookup!$A$9:$A$3000,0)),0)</f>
        <v>0</v>
      </c>
      <c r="G1058" s="207"/>
      <c r="H1058" s="207"/>
      <c r="I1058" s="206">
        <f>IFERROR(INDEX(Lookup!$BJ$9:$BJ$3000,MATCH($A1058,Lookup!$A$9:$A$3000,0)),0)</f>
        <v>0</v>
      </c>
      <c r="J1058" s="206">
        <f>IFERROR(INDEX(Lookup!$BI$9:$BI$3000,MATCH($A1058,Lookup!$A$9:$A$3000,0)),0)</f>
        <v>0</v>
      </c>
      <c r="K1058" s="206">
        <f>IFERROR(INDEX(Lookup!$BH$9:$BH$3000,MATCH($A1058,Lookup!$A$9:$A$3000,0)),0)</f>
        <v>0</v>
      </c>
      <c r="L1058" s="206">
        <f t="shared" si="48"/>
        <v>0</v>
      </c>
      <c r="O1058" s="182">
        <f t="shared" si="49"/>
        <v>1</v>
      </c>
    </row>
    <row r="1059" spans="1:15" x14ac:dyDescent="0.2">
      <c r="A1059" s="182" t="str">
        <f>'14'!A27</f>
        <v>27120-A10</v>
      </c>
      <c r="C1059" s="182" t="str">
        <f>IFERROR(LEFT(IFERROR(INDEX(Sheet5!$C$2:$C$1300,MATCH($A1059,Sheet5!$A$2:$A$1300,0)),"-"),FIND(",",IFERROR(INDEX(Sheet5!$C$2:$C$1300,MATCH($A1059,Sheet5!$A$2:$A$1300,0)),"-"),1)-1),IFERROR(INDEX(Sheet5!$C$2:$C$1300,MATCH($A1059,Sheet5!$A$2:$A$1300,0)),"-"))</f>
        <v xml:space="preserve">Cleaning &amp; Rubbish Removal-15 Franklin St                   </v>
      </c>
      <c r="D1059" s="206">
        <f>IFERROR(INDEX(Lookup!$BG$9:$BG$3000,MATCH($A1059,Lookup!$A$9:$A$3000,0)),0)</f>
        <v>0</v>
      </c>
      <c r="E1059" s="206">
        <f>IFERROR(INDEX(Lookup!$BF$9:$BF$3000,MATCH($A1059,Lookup!$A$9:$A$3000,0)),0)</f>
        <v>0</v>
      </c>
      <c r="F1059" s="206">
        <f>IFERROR(INDEX(Lookup!$BE$9:$BE$3000,MATCH($A1059,Lookup!$A$9:$A$3000,0)),0)</f>
        <v>0</v>
      </c>
      <c r="G1059" s="207"/>
      <c r="H1059" s="207"/>
      <c r="I1059" s="206">
        <f>IFERROR(INDEX(Lookup!$BJ$9:$BJ$3000,MATCH($A1059,Lookup!$A$9:$A$3000,0)),0)</f>
        <v>0</v>
      </c>
      <c r="J1059" s="206">
        <f>IFERROR(INDEX(Lookup!$BI$9:$BI$3000,MATCH($A1059,Lookup!$A$9:$A$3000,0)),0)</f>
        <v>0</v>
      </c>
      <c r="K1059" s="206">
        <f>IFERROR(INDEX(Lookup!$BH$9:$BH$3000,MATCH($A1059,Lookup!$A$9:$A$3000,0)),0)</f>
        <v>0</v>
      </c>
      <c r="L1059" s="206">
        <f t="shared" si="48"/>
        <v>0</v>
      </c>
      <c r="O1059" s="182">
        <f t="shared" si="49"/>
        <v>1</v>
      </c>
    </row>
    <row r="1060" spans="1:15" x14ac:dyDescent="0.2">
      <c r="A1060" s="182" t="str">
        <f>'14'!A28</f>
        <v>27120-A11</v>
      </c>
      <c r="C1060" s="182" t="str">
        <f>IFERROR(LEFT(IFERROR(INDEX(Sheet5!$C$2:$C$1300,MATCH($A1060,Sheet5!$A$2:$A$1300,0)),"-"),FIND(",",IFERROR(INDEX(Sheet5!$C$2:$C$1300,MATCH($A1060,Sheet5!$A$2:$A$1300,0)),"-"),1)-1),IFERROR(INDEX(Sheet5!$C$2:$C$1300,MATCH($A1060,Sheet5!$A$2:$A$1300,0)),"-"))</f>
        <v xml:space="preserve">Cleaning &amp; Rubbish Removal-25 Hutt St                       </v>
      </c>
      <c r="D1060" s="206">
        <f>IFERROR(INDEX(Lookup!$BG$9:$BG$3000,MATCH($A1060,Lookup!$A$9:$A$3000,0)),0)</f>
        <v>0</v>
      </c>
      <c r="E1060" s="206">
        <f>IFERROR(INDEX(Lookup!$BF$9:$BF$3000,MATCH($A1060,Lookup!$A$9:$A$3000,0)),0)</f>
        <v>30.5</v>
      </c>
      <c r="F1060" s="206">
        <f>IFERROR(INDEX(Lookup!$BE$9:$BE$3000,MATCH($A1060,Lookup!$A$9:$A$3000,0)),0)</f>
        <v>0</v>
      </c>
      <c r="G1060" s="207"/>
      <c r="H1060" s="207"/>
      <c r="I1060" s="206">
        <f>IFERROR(INDEX(Lookup!$BJ$9:$BJ$3000,MATCH($A1060,Lookup!$A$9:$A$3000,0)),0)</f>
        <v>732</v>
      </c>
      <c r="J1060" s="206">
        <f>IFERROR(INDEX(Lookup!$BI$9:$BI$3000,MATCH($A1060,Lookup!$A$9:$A$3000,0)),0)</f>
        <v>335.5</v>
      </c>
      <c r="K1060" s="206">
        <f>IFERROR(INDEX(Lookup!$BH$9:$BH$3000,MATCH($A1060,Lookup!$A$9:$A$3000,0)),0)</f>
        <v>0</v>
      </c>
      <c r="L1060" s="206">
        <f t="shared" si="48"/>
        <v>-335.5</v>
      </c>
      <c r="O1060" s="182">
        <f t="shared" si="49"/>
        <v>1</v>
      </c>
    </row>
    <row r="1061" spans="1:15" x14ac:dyDescent="0.2">
      <c r="A1061" s="182" t="str">
        <f>'14'!A29</f>
        <v>27120-A12</v>
      </c>
      <c r="C1061" s="182" t="str">
        <f>IFERROR(LEFT(IFERROR(INDEX(Sheet5!$C$2:$C$1300,MATCH($A1061,Sheet5!$A$2:$A$1300,0)),"-"),FIND(",",IFERROR(INDEX(Sheet5!$C$2:$C$1300,MATCH($A1061,Sheet5!$A$2:$A$1300,0)),"-"),1)-1),IFERROR(INDEX(Sheet5!$C$2:$C$1300,MATCH($A1061,Sheet5!$A$2:$A$1300,0)),"-"))</f>
        <v xml:space="preserve">Cleaning &amp; Rubbish Removal-A27 188 Carrington               </v>
      </c>
      <c r="D1061" s="206">
        <f>IFERROR(INDEX(Lookup!$BG$9:$BG$3000,MATCH($A1061,Lookup!$A$9:$A$3000,0)),0)</f>
        <v>0</v>
      </c>
      <c r="E1061" s="206">
        <f>IFERROR(INDEX(Lookup!$BF$9:$BF$3000,MATCH($A1061,Lookup!$A$9:$A$3000,0)),0)</f>
        <v>0</v>
      </c>
      <c r="F1061" s="206">
        <f>IFERROR(INDEX(Lookup!$BE$9:$BE$3000,MATCH($A1061,Lookup!$A$9:$A$3000,0)),0)</f>
        <v>0</v>
      </c>
      <c r="G1061" s="207"/>
      <c r="H1061" s="207"/>
      <c r="I1061" s="206">
        <f>IFERROR(INDEX(Lookup!$BJ$9:$BJ$3000,MATCH($A1061,Lookup!$A$9:$A$3000,0)),0)</f>
        <v>0</v>
      </c>
      <c r="J1061" s="206">
        <f>IFERROR(INDEX(Lookup!$BI$9:$BI$3000,MATCH($A1061,Lookup!$A$9:$A$3000,0)),0)</f>
        <v>0</v>
      </c>
      <c r="K1061" s="206">
        <f>IFERROR(INDEX(Lookup!$BH$9:$BH$3000,MATCH($A1061,Lookup!$A$9:$A$3000,0)),0)</f>
        <v>0</v>
      </c>
      <c r="L1061" s="206">
        <f t="shared" si="48"/>
        <v>0</v>
      </c>
      <c r="O1061" s="182">
        <f t="shared" si="49"/>
        <v>1</v>
      </c>
    </row>
    <row r="1062" spans="1:15" x14ac:dyDescent="0.2">
      <c r="A1062" s="182" t="str">
        <f>'14'!A30</f>
        <v>27120-A13</v>
      </c>
      <c r="C1062" s="182" t="str">
        <f>IFERROR(LEFT(IFERROR(INDEX(Sheet5!$C$2:$C$1300,MATCH($A1062,Sheet5!$A$2:$A$1300,0)),"-"),FIND(",",IFERROR(INDEX(Sheet5!$C$2:$C$1300,MATCH($A1062,Sheet5!$A$2:$A$1300,0)),"-"),1)-1),IFERROR(INDEX(Sheet5!$C$2:$C$1300,MATCH($A1062,Sheet5!$A$2:$A$1300,0)),"-"))</f>
        <v xml:space="preserve">Cleaning &amp; Rubbish Removal-B25 188 Carrington               </v>
      </c>
      <c r="D1062" s="206">
        <f>IFERROR(INDEX(Lookup!$BG$9:$BG$3000,MATCH($A1062,Lookup!$A$9:$A$3000,0)),0)</f>
        <v>0</v>
      </c>
      <c r="E1062" s="206">
        <f>IFERROR(INDEX(Lookup!$BF$9:$BF$3000,MATCH($A1062,Lookup!$A$9:$A$3000,0)),0)</f>
        <v>0</v>
      </c>
      <c r="F1062" s="206">
        <f>IFERROR(INDEX(Lookup!$BE$9:$BE$3000,MATCH($A1062,Lookup!$A$9:$A$3000,0)),0)</f>
        <v>0</v>
      </c>
      <c r="G1062" s="207"/>
      <c r="H1062" s="207"/>
      <c r="I1062" s="206">
        <f>IFERROR(INDEX(Lookup!$BJ$9:$BJ$3000,MATCH($A1062,Lookup!$A$9:$A$3000,0)),0)</f>
        <v>0</v>
      </c>
      <c r="J1062" s="206">
        <f>IFERROR(INDEX(Lookup!$BI$9:$BI$3000,MATCH($A1062,Lookup!$A$9:$A$3000,0)),0)</f>
        <v>0</v>
      </c>
      <c r="K1062" s="206">
        <f>IFERROR(INDEX(Lookup!$BH$9:$BH$3000,MATCH($A1062,Lookup!$A$9:$A$3000,0)),0)</f>
        <v>0</v>
      </c>
      <c r="L1062" s="206">
        <f t="shared" si="48"/>
        <v>0</v>
      </c>
      <c r="O1062" s="182">
        <f t="shared" si="49"/>
        <v>1</v>
      </c>
    </row>
    <row r="1063" spans="1:15" x14ac:dyDescent="0.2">
      <c r="A1063" s="182" t="str">
        <f>'14'!A31</f>
        <v>27120-A14</v>
      </c>
      <c r="C1063" s="182" t="str">
        <f>IFERROR(LEFT(IFERROR(INDEX(Sheet5!$C$2:$C$1300,MATCH($A1063,Sheet5!$A$2:$A$1300,0)),"-"),FIND(",",IFERROR(INDEX(Sheet5!$C$2:$C$1300,MATCH($A1063,Sheet5!$A$2:$A$1300,0)),"-"),1)-1),IFERROR(INDEX(Sheet5!$C$2:$C$1300,MATCH($A1063,Sheet5!$A$2:$A$1300,0)),"-"))</f>
        <v xml:space="preserve">Cleaning &amp; Rubbish Removal-120 Queen Road                   </v>
      </c>
      <c r="D1063" s="206">
        <f>IFERROR(INDEX(Lookup!$BG$9:$BG$3000,MATCH($A1063,Lookup!$A$9:$A$3000,0)),0)</f>
        <v>0</v>
      </c>
      <c r="E1063" s="206">
        <f>IFERROR(INDEX(Lookup!$BF$9:$BF$3000,MATCH($A1063,Lookup!$A$9:$A$3000,0)),0)</f>
        <v>0</v>
      </c>
      <c r="F1063" s="206">
        <f>IFERROR(INDEX(Lookup!$BE$9:$BE$3000,MATCH($A1063,Lookup!$A$9:$A$3000,0)),0)</f>
        <v>0</v>
      </c>
      <c r="G1063" s="207"/>
      <c r="H1063" s="207"/>
      <c r="I1063" s="206">
        <f>IFERROR(INDEX(Lookup!$BJ$9:$BJ$3000,MATCH($A1063,Lookup!$A$9:$A$3000,0)),0)</f>
        <v>0</v>
      </c>
      <c r="J1063" s="206">
        <f>IFERROR(INDEX(Lookup!$BI$9:$BI$3000,MATCH($A1063,Lookup!$A$9:$A$3000,0)),0)</f>
        <v>0</v>
      </c>
      <c r="K1063" s="206">
        <f>IFERROR(INDEX(Lookup!$BH$9:$BH$3000,MATCH($A1063,Lookup!$A$9:$A$3000,0)),0)</f>
        <v>0</v>
      </c>
      <c r="L1063" s="206">
        <f t="shared" si="48"/>
        <v>0</v>
      </c>
      <c r="O1063" s="182">
        <f t="shared" si="49"/>
        <v>1</v>
      </c>
    </row>
    <row r="1064" spans="1:15" x14ac:dyDescent="0.2">
      <c r="A1064" s="182" t="str">
        <f>'14'!A32</f>
        <v>27120-A15</v>
      </c>
      <c r="C1064" s="182" t="str">
        <f>IFERROR(LEFT(IFERROR(INDEX(Sheet5!$C$2:$C$1300,MATCH($A1064,Sheet5!$A$2:$A$1300,0)),"-"),FIND(",",IFERROR(INDEX(Sheet5!$C$2:$C$1300,MATCH($A1064,Sheet5!$A$2:$A$1300,0)),"-"),1)-1),IFERROR(INDEX(Sheet5!$C$2:$C$1300,MATCH($A1064,Sheet5!$A$2:$A$1300,0)),"-"))</f>
        <v xml:space="preserve">Cleaning &amp; Rubbish Removal-236 Queen Road                   </v>
      </c>
      <c r="D1064" s="206">
        <f>IFERROR(INDEX(Lookup!$BG$9:$BG$3000,MATCH($A1064,Lookup!$A$9:$A$3000,0)),0)</f>
        <v>0</v>
      </c>
      <c r="E1064" s="206">
        <f>IFERROR(INDEX(Lookup!$BF$9:$BF$3000,MATCH($A1064,Lookup!$A$9:$A$3000,0)),0)</f>
        <v>0</v>
      </c>
      <c r="F1064" s="206">
        <f>IFERROR(INDEX(Lookup!$BE$9:$BE$3000,MATCH($A1064,Lookup!$A$9:$A$3000,0)),0)</f>
        <v>0</v>
      </c>
      <c r="G1064" s="207"/>
      <c r="H1064" s="207"/>
      <c r="I1064" s="206">
        <f>IFERROR(INDEX(Lookup!$BJ$9:$BJ$3000,MATCH($A1064,Lookup!$A$9:$A$3000,0)),0)</f>
        <v>0</v>
      </c>
      <c r="J1064" s="206">
        <f>IFERROR(INDEX(Lookup!$BI$9:$BI$3000,MATCH($A1064,Lookup!$A$9:$A$3000,0)),0)</f>
        <v>0</v>
      </c>
      <c r="K1064" s="206">
        <f>IFERROR(INDEX(Lookup!$BH$9:$BH$3000,MATCH($A1064,Lookup!$A$9:$A$3000,0)),0)</f>
        <v>0</v>
      </c>
      <c r="L1064" s="206">
        <f t="shared" si="48"/>
        <v>0</v>
      </c>
      <c r="O1064" s="182">
        <f t="shared" si="49"/>
        <v>1</v>
      </c>
    </row>
    <row r="1065" spans="1:15" x14ac:dyDescent="0.2">
      <c r="A1065" s="182" t="str">
        <f>'14'!A33</f>
        <v>27120-A16</v>
      </c>
      <c r="C1065" s="182" t="str">
        <f>IFERROR(LEFT(IFERROR(INDEX(Sheet5!$C$2:$C$1300,MATCH($A1065,Sheet5!$A$2:$A$1300,0)),"-"),FIND(",",IFERROR(INDEX(Sheet5!$C$2:$C$1300,MATCH($A1065,Sheet5!$A$2:$A$1300,0)),"-"),1)-1),IFERROR(INDEX(Sheet5!$C$2:$C$1300,MATCH($A1065,Sheet5!$A$2:$A$1300,0)),"-"))</f>
        <v xml:space="preserve">Cleaning &amp; Rubbish Removal-534 Queen Road                   </v>
      </c>
      <c r="D1065" s="206">
        <f>IFERROR(INDEX(Lookup!$BG$9:$BG$3000,MATCH($A1065,Lookup!$A$9:$A$3000,0)),0)</f>
        <v>0</v>
      </c>
      <c r="E1065" s="206">
        <f>IFERROR(INDEX(Lookup!$BF$9:$BF$3000,MATCH($A1065,Lookup!$A$9:$A$3000,0)),0)</f>
        <v>0</v>
      </c>
      <c r="F1065" s="206">
        <f>IFERROR(INDEX(Lookup!$BE$9:$BE$3000,MATCH($A1065,Lookup!$A$9:$A$3000,0)),0)</f>
        <v>0</v>
      </c>
      <c r="G1065" s="207"/>
      <c r="H1065" s="207"/>
      <c r="I1065" s="206">
        <f>IFERROR(INDEX(Lookup!$BJ$9:$BJ$3000,MATCH($A1065,Lookup!$A$9:$A$3000,0)),0)</f>
        <v>0</v>
      </c>
      <c r="J1065" s="206">
        <f>IFERROR(INDEX(Lookup!$BI$9:$BI$3000,MATCH($A1065,Lookup!$A$9:$A$3000,0)),0)</f>
        <v>0</v>
      </c>
      <c r="K1065" s="206">
        <f>IFERROR(INDEX(Lookup!$BH$9:$BH$3000,MATCH($A1065,Lookup!$A$9:$A$3000,0)),0)</f>
        <v>0</v>
      </c>
      <c r="L1065" s="206">
        <f t="shared" si="48"/>
        <v>0</v>
      </c>
      <c r="O1065" s="182">
        <f t="shared" si="49"/>
        <v>1</v>
      </c>
    </row>
    <row r="1066" spans="1:15" x14ac:dyDescent="0.2">
      <c r="A1066" s="182" t="str">
        <f>'14'!A34</f>
        <v>27140-A01</v>
      </c>
      <c r="C1066" s="182" t="str">
        <f>IFERROR(LEFT(IFERROR(INDEX(Sheet5!$C$2:$C$1300,MATCH($A1066,Sheet5!$A$2:$A$1300,0)),"-"),FIND(",",IFERROR(INDEX(Sheet5!$C$2:$C$1300,MATCH($A1066,Sheet5!$A$2:$A$1300,0)),"-"),1)-1),IFERROR(INDEX(Sheet5!$C$2:$C$1300,MATCH($A1066,Sheet5!$A$2:$A$1300,0)),"-"))</f>
        <v xml:space="preserve">Electricity - Common-6 Circuit Dr                           </v>
      </c>
      <c r="D1066" s="206">
        <f>IFERROR(INDEX(Lookup!$BG$9:$BG$3000,MATCH($A1066,Lookup!$A$9:$A$3000,0)),0)</f>
        <v>5136.3500000000004</v>
      </c>
      <c r="E1066" s="206">
        <f>IFERROR(INDEX(Lookup!$BF$9:$BF$3000,MATCH($A1066,Lookup!$A$9:$A$3000,0)),0)</f>
        <v>0</v>
      </c>
      <c r="F1066" s="206">
        <f>IFERROR(INDEX(Lookup!$BE$9:$BE$3000,MATCH($A1066,Lookup!$A$9:$A$3000,0)),0)</f>
        <v>0</v>
      </c>
      <c r="G1066" s="207"/>
      <c r="H1066" s="207"/>
      <c r="I1066" s="206">
        <f>IFERROR(INDEX(Lookup!$BJ$9:$BJ$3000,MATCH($A1066,Lookup!$A$9:$A$3000,0)),0)</f>
        <v>13108.61</v>
      </c>
      <c r="J1066" s="206">
        <f>IFERROR(INDEX(Lookup!$BI$9:$BI$3000,MATCH($A1066,Lookup!$A$9:$A$3000,0)),0)</f>
        <v>0</v>
      </c>
      <c r="K1066" s="206">
        <f>IFERROR(INDEX(Lookup!$BH$9:$BH$3000,MATCH($A1066,Lookup!$A$9:$A$3000,0)),0)</f>
        <v>0</v>
      </c>
      <c r="L1066" s="206">
        <f t="shared" si="48"/>
        <v>0</v>
      </c>
      <c r="O1066" s="182">
        <f t="shared" ref="O1066:O1097" si="50">+IF(A1066&gt;0,1,0)</f>
        <v>1</v>
      </c>
    </row>
    <row r="1067" spans="1:15" x14ac:dyDescent="0.2">
      <c r="A1067" s="182" t="str">
        <f>'14'!A35</f>
        <v>27140-A02</v>
      </c>
      <c r="C1067" s="182" t="str">
        <f>IFERROR(LEFT(IFERROR(INDEX(Sheet5!$C$2:$C$1300,MATCH($A1067,Sheet5!$A$2:$A$1300,0)),"-"),FIND(",",IFERROR(INDEX(Sheet5!$C$2:$C$1300,MATCH($A1067,Sheet5!$A$2:$A$1300,0)),"-"),1)-1),IFERROR(INDEX(Sheet5!$C$2:$C$1300,MATCH($A1067,Sheet5!$A$2:$A$1300,0)),"-"))</f>
        <v xml:space="preserve">Electricity - Common-200 East Tce                           </v>
      </c>
      <c r="D1067" s="206">
        <f>IFERROR(INDEX(Lookup!$BG$9:$BG$3000,MATCH($A1067,Lookup!$A$9:$A$3000,0)),0)</f>
        <v>146.56</v>
      </c>
      <c r="E1067" s="206">
        <f>IFERROR(INDEX(Lookup!$BF$9:$BF$3000,MATCH($A1067,Lookup!$A$9:$A$3000,0)),0)</f>
        <v>1107.45</v>
      </c>
      <c r="F1067" s="206">
        <f>IFERROR(INDEX(Lookup!$BE$9:$BE$3000,MATCH($A1067,Lookup!$A$9:$A$3000,0)),0)</f>
        <v>3926.77</v>
      </c>
      <c r="G1067" s="207"/>
      <c r="H1067" s="207"/>
      <c r="I1067" s="206">
        <f>IFERROR(INDEX(Lookup!$BJ$9:$BJ$3000,MATCH($A1067,Lookup!$A$9:$A$3000,0)),0)</f>
        <v>53336.320000000007</v>
      </c>
      <c r="J1067" s="206">
        <f>IFERROR(INDEX(Lookup!$BI$9:$BI$3000,MATCH($A1067,Lookup!$A$9:$A$3000,0)),0)</f>
        <v>20276.510000000002</v>
      </c>
      <c r="K1067" s="206">
        <f>IFERROR(INDEX(Lookup!$BH$9:$BH$3000,MATCH($A1067,Lookup!$A$9:$A$3000,0)),0)</f>
        <v>49103.509999999995</v>
      </c>
      <c r="L1067" s="206">
        <f t="shared" si="48"/>
        <v>28826.999999999993</v>
      </c>
      <c r="O1067" s="182">
        <f t="shared" si="50"/>
        <v>1</v>
      </c>
    </row>
    <row r="1068" spans="1:15" x14ac:dyDescent="0.2">
      <c r="A1068" s="182" t="str">
        <f>'14'!A36</f>
        <v>27140-A03</v>
      </c>
      <c r="C1068" s="182" t="str">
        <f>IFERROR(LEFT(IFERROR(INDEX(Sheet5!$C$2:$C$1300,MATCH($A1068,Sheet5!$A$2:$A$1300,0)),"-"),FIND(",",IFERROR(INDEX(Sheet5!$C$2:$C$1300,MATCH($A1068,Sheet5!$A$2:$A$1300,0)),"-"),1)-1),IFERROR(INDEX(Sheet5!$C$2:$C$1300,MATCH($A1068,Sheet5!$A$2:$A$1300,0)),"-"))</f>
        <v xml:space="preserve">Electricity - Common-33 Franklin St                         </v>
      </c>
      <c r="D1068" s="206">
        <f>IFERROR(INDEX(Lookup!$BG$9:$BG$3000,MATCH($A1068,Lookup!$A$9:$A$3000,0)),0)</f>
        <v>0</v>
      </c>
      <c r="E1068" s="206">
        <f>IFERROR(INDEX(Lookup!$BF$9:$BF$3000,MATCH($A1068,Lookup!$A$9:$A$3000,0)),0)</f>
        <v>7530.13</v>
      </c>
      <c r="F1068" s="206">
        <f>IFERROR(INDEX(Lookup!$BE$9:$BE$3000,MATCH($A1068,Lookup!$A$9:$A$3000,0)),0)</f>
        <v>0</v>
      </c>
      <c r="G1068" s="207"/>
      <c r="H1068" s="207"/>
      <c r="I1068" s="206">
        <f>IFERROR(INDEX(Lookup!$BJ$9:$BJ$3000,MATCH($A1068,Lookup!$A$9:$A$3000,0)),0)</f>
        <v>52371.17</v>
      </c>
      <c r="J1068" s="206">
        <f>IFERROR(INDEX(Lookup!$BI$9:$BI$3000,MATCH($A1068,Lookup!$A$9:$A$3000,0)),0)</f>
        <v>56969.12999999999</v>
      </c>
      <c r="K1068" s="206">
        <f>IFERROR(INDEX(Lookup!$BH$9:$BH$3000,MATCH($A1068,Lookup!$A$9:$A$3000,0)),0)</f>
        <v>40298.639999999999</v>
      </c>
      <c r="L1068" s="206">
        <f t="shared" si="48"/>
        <v>-16670.489999999991</v>
      </c>
      <c r="O1068" s="182">
        <f t="shared" si="50"/>
        <v>1</v>
      </c>
    </row>
    <row r="1069" spans="1:15" x14ac:dyDescent="0.2">
      <c r="A1069" s="182" t="str">
        <f>'14'!A37</f>
        <v>27140-A04</v>
      </c>
      <c r="C1069" s="182" t="str">
        <f>IFERROR(LEFT(IFERROR(INDEX(Sheet5!$C$2:$C$1300,MATCH($A1069,Sheet5!$A$2:$A$1300,0)),"-"),FIND(",",IFERROR(INDEX(Sheet5!$C$2:$C$1300,MATCH($A1069,Sheet5!$A$2:$A$1300,0)),"-"),1)-1),IFERROR(INDEX(Sheet5!$C$2:$C$1300,MATCH($A1069,Sheet5!$A$2:$A$1300,0)),"-"))</f>
        <v xml:space="preserve">Electricity - Common-174 Fullarton Rd                       </v>
      </c>
      <c r="D1069" s="206">
        <f>IFERROR(INDEX(Lookup!$BG$9:$BG$3000,MATCH($A1069,Lookup!$A$9:$A$3000,0)),0)</f>
        <v>633.87</v>
      </c>
      <c r="E1069" s="206">
        <f>IFERROR(INDEX(Lookup!$BF$9:$BF$3000,MATCH($A1069,Lookup!$A$9:$A$3000,0)),0)</f>
        <v>1120.94</v>
      </c>
      <c r="F1069" s="206">
        <f>IFERROR(INDEX(Lookup!$BE$9:$BE$3000,MATCH($A1069,Lookup!$A$9:$A$3000,0)),0)</f>
        <v>609.82000000000005</v>
      </c>
      <c r="G1069" s="207"/>
      <c r="H1069" s="207"/>
      <c r="I1069" s="206">
        <f>IFERROR(INDEX(Lookup!$BJ$9:$BJ$3000,MATCH($A1069,Lookup!$A$9:$A$3000,0)),0)</f>
        <v>11323.6</v>
      </c>
      <c r="J1069" s="206">
        <f>IFERROR(INDEX(Lookup!$BI$9:$BI$3000,MATCH($A1069,Lookup!$A$9:$A$3000,0)),0)</f>
        <v>12937.380000000003</v>
      </c>
      <c r="K1069" s="206">
        <f>IFERROR(INDEX(Lookup!$BH$9:$BH$3000,MATCH($A1069,Lookup!$A$9:$A$3000,0)),0)</f>
        <v>7808.2499999999991</v>
      </c>
      <c r="L1069" s="206">
        <f t="shared" si="48"/>
        <v>-5129.1300000000037</v>
      </c>
      <c r="O1069" s="182">
        <f t="shared" si="50"/>
        <v>1</v>
      </c>
    </row>
    <row r="1070" spans="1:15" x14ac:dyDescent="0.2">
      <c r="A1070" s="182" t="str">
        <f>'14'!A38</f>
        <v>27140-A05</v>
      </c>
      <c r="C1070" s="182" t="str">
        <f>IFERROR(LEFT(IFERROR(INDEX(Sheet5!$C$2:$C$1300,MATCH($A1070,Sheet5!$A$2:$A$1300,0)),"-"),FIND(",",IFERROR(INDEX(Sheet5!$C$2:$C$1300,MATCH($A1070,Sheet5!$A$2:$A$1300,0)),"-"),1)-1),IFERROR(INDEX(Sheet5!$C$2:$C$1300,MATCH($A1070,Sheet5!$A$2:$A$1300,0)),"-"))</f>
        <v xml:space="preserve">Electricity - Common-26a Grote St                           </v>
      </c>
      <c r="D1070" s="206">
        <f>IFERROR(INDEX(Lookup!$BG$9:$BG$3000,MATCH($A1070,Lookup!$A$9:$A$3000,0)),0)</f>
        <v>308.89999999999998</v>
      </c>
      <c r="E1070" s="206">
        <f>IFERROR(INDEX(Lookup!$BF$9:$BF$3000,MATCH($A1070,Lookup!$A$9:$A$3000,0)),0)</f>
        <v>641.28</v>
      </c>
      <c r="F1070" s="206">
        <f>IFERROR(INDEX(Lookup!$BE$9:$BE$3000,MATCH($A1070,Lookup!$A$9:$A$3000,0)),0)</f>
        <v>404.35</v>
      </c>
      <c r="G1070" s="207"/>
      <c r="H1070" s="207"/>
      <c r="I1070" s="206">
        <f>IFERROR(INDEX(Lookup!$BJ$9:$BJ$3000,MATCH($A1070,Lookup!$A$9:$A$3000,0)),0)</f>
        <v>7613.2200000000012</v>
      </c>
      <c r="J1070" s="206">
        <f>IFERROR(INDEX(Lookup!$BI$9:$BI$3000,MATCH($A1070,Lookup!$A$9:$A$3000,0)),0)</f>
        <v>7726.4199999999983</v>
      </c>
      <c r="K1070" s="206">
        <f>IFERROR(INDEX(Lookup!$BH$9:$BH$3000,MATCH($A1070,Lookup!$A$9:$A$3000,0)),0)</f>
        <v>7236.67</v>
      </c>
      <c r="L1070" s="206">
        <f t="shared" si="48"/>
        <v>-489.74999999999818</v>
      </c>
      <c r="O1070" s="182">
        <f t="shared" si="50"/>
        <v>1</v>
      </c>
    </row>
    <row r="1071" spans="1:15" x14ac:dyDescent="0.2">
      <c r="A1071" s="182" t="str">
        <f>'14'!A39</f>
        <v>27140-A06</v>
      </c>
      <c r="C1071" s="182" t="str">
        <f>IFERROR(LEFT(IFERROR(INDEX(Sheet5!$C$2:$C$1300,MATCH($A1071,Sheet5!$A$2:$A$1300,0)),"-"),FIND(",",IFERROR(INDEX(Sheet5!$C$2:$C$1300,MATCH($A1071,Sheet5!$A$2:$A$1300,0)),"-"),1)-1),IFERROR(INDEX(Sheet5!$C$2:$C$1300,MATCH($A1071,Sheet5!$A$2:$A$1300,0)),"-"))</f>
        <v xml:space="preserve">Electricity - Common-31 Franklin St                         </v>
      </c>
      <c r="D1071" s="206">
        <f>IFERROR(INDEX(Lookup!$BG$9:$BG$3000,MATCH($A1071,Lookup!$A$9:$A$3000,0)),0)</f>
        <v>0</v>
      </c>
      <c r="E1071" s="206">
        <f>IFERROR(INDEX(Lookup!$BF$9:$BF$3000,MATCH($A1071,Lookup!$A$9:$A$3000,0)),0)</f>
        <v>1425.65</v>
      </c>
      <c r="F1071" s="206">
        <f>IFERROR(INDEX(Lookup!$BE$9:$BE$3000,MATCH($A1071,Lookup!$A$9:$A$3000,0)),0)</f>
        <v>0</v>
      </c>
      <c r="G1071" s="207"/>
      <c r="H1071" s="207"/>
      <c r="I1071" s="206">
        <f>IFERROR(INDEX(Lookup!$BJ$9:$BJ$3000,MATCH($A1071,Lookup!$A$9:$A$3000,0)),0)</f>
        <v>17354.149999999998</v>
      </c>
      <c r="J1071" s="206">
        <f>IFERROR(INDEX(Lookup!$BI$9:$BI$3000,MATCH($A1071,Lookup!$A$9:$A$3000,0)),0)</f>
        <v>19882.980000000003</v>
      </c>
      <c r="K1071" s="206">
        <f>IFERROR(INDEX(Lookup!$BH$9:$BH$3000,MATCH($A1071,Lookup!$A$9:$A$3000,0)),0)</f>
        <v>15845.33</v>
      </c>
      <c r="L1071" s="206">
        <f t="shared" si="48"/>
        <v>-4037.6500000000033</v>
      </c>
      <c r="O1071" s="182">
        <f t="shared" si="50"/>
        <v>1</v>
      </c>
    </row>
    <row r="1072" spans="1:15" x14ac:dyDescent="0.2">
      <c r="A1072" s="182" t="str">
        <f>'14'!A40</f>
        <v>27140-A07</v>
      </c>
      <c r="C1072" s="182" t="str">
        <f>IFERROR(LEFT(IFERROR(INDEX(Sheet5!$C$2:$C$1300,MATCH($A1072,Sheet5!$A$2:$A$1300,0)),"-"),FIND(",",IFERROR(INDEX(Sheet5!$C$2:$C$1300,MATCH($A1072,Sheet5!$A$2:$A$1300,0)),"-"),1)-1),IFERROR(INDEX(Sheet5!$C$2:$C$1300,MATCH($A1072,Sheet5!$A$2:$A$1300,0)),"-"))</f>
        <v xml:space="preserve">Electricity - Common-25 Franklin St                         </v>
      </c>
      <c r="D1072" s="206">
        <f>IFERROR(INDEX(Lookup!$BG$9:$BG$3000,MATCH($A1072,Lookup!$A$9:$A$3000,0)),0)</f>
        <v>8271.94</v>
      </c>
      <c r="E1072" s="206">
        <f>IFERROR(INDEX(Lookup!$BF$9:$BF$3000,MATCH($A1072,Lookup!$A$9:$A$3000,0)),0)</f>
        <v>3106.66</v>
      </c>
      <c r="F1072" s="206">
        <f>IFERROR(INDEX(Lookup!$BE$9:$BE$3000,MATCH($A1072,Lookup!$A$9:$A$3000,0)),0)</f>
        <v>928.96</v>
      </c>
      <c r="G1072" s="207"/>
      <c r="H1072" s="207"/>
      <c r="I1072" s="206">
        <f>IFERROR(INDEX(Lookup!$BJ$9:$BJ$3000,MATCH($A1072,Lookup!$A$9:$A$3000,0)),0)</f>
        <v>50665.39</v>
      </c>
      <c r="J1072" s="206">
        <f>IFERROR(INDEX(Lookup!$BI$9:$BI$3000,MATCH($A1072,Lookup!$A$9:$A$3000,0)),0)</f>
        <v>34192.74</v>
      </c>
      <c r="K1072" s="206">
        <f>IFERROR(INDEX(Lookup!$BH$9:$BH$3000,MATCH($A1072,Lookup!$A$9:$A$3000,0)),0)</f>
        <v>24641.399999999994</v>
      </c>
      <c r="L1072" s="206">
        <f t="shared" si="48"/>
        <v>-9551.3400000000038</v>
      </c>
      <c r="O1072" s="182">
        <f t="shared" si="50"/>
        <v>1</v>
      </c>
    </row>
    <row r="1073" spans="1:15" x14ac:dyDescent="0.2">
      <c r="A1073" s="182" t="str">
        <f>'14'!A41</f>
        <v>27140-A08</v>
      </c>
      <c r="C1073" s="182" t="str">
        <f>IFERROR(LEFT(IFERROR(INDEX(Sheet5!$C$2:$C$1300,MATCH($A1073,Sheet5!$A$2:$A$1300,0)),"-"),FIND(",",IFERROR(INDEX(Sheet5!$C$2:$C$1300,MATCH($A1073,Sheet5!$A$2:$A$1300,0)),"-"),1)-1),IFERROR(INDEX(Sheet5!$C$2:$C$1300,MATCH($A1073,Sheet5!$A$2:$A$1300,0)),"-"))</f>
        <v xml:space="preserve">Electricity - Common-23 Frankin St                          </v>
      </c>
      <c r="D1073" s="206">
        <f>IFERROR(INDEX(Lookup!$BG$9:$BG$3000,MATCH($A1073,Lookup!$A$9:$A$3000,0)),0)</f>
        <v>0</v>
      </c>
      <c r="E1073" s="206">
        <f>IFERROR(INDEX(Lookup!$BF$9:$BF$3000,MATCH($A1073,Lookup!$A$9:$A$3000,0)),0)</f>
        <v>0</v>
      </c>
      <c r="F1073" s="206">
        <f>IFERROR(INDEX(Lookup!$BE$9:$BE$3000,MATCH($A1073,Lookup!$A$9:$A$3000,0)),0)</f>
        <v>0</v>
      </c>
      <c r="G1073" s="207"/>
      <c r="H1073" s="207"/>
      <c r="I1073" s="206">
        <f>IFERROR(INDEX(Lookup!$BJ$9:$BJ$3000,MATCH($A1073,Lookup!$A$9:$A$3000,0)),0)</f>
        <v>0</v>
      </c>
      <c r="J1073" s="206">
        <f>IFERROR(INDEX(Lookup!$BI$9:$BI$3000,MATCH($A1073,Lookup!$A$9:$A$3000,0)),0)</f>
        <v>0</v>
      </c>
      <c r="K1073" s="206">
        <f>IFERROR(INDEX(Lookup!$BH$9:$BH$3000,MATCH($A1073,Lookup!$A$9:$A$3000,0)),0)</f>
        <v>0</v>
      </c>
      <c r="L1073" s="206">
        <f t="shared" si="48"/>
        <v>0</v>
      </c>
      <c r="O1073" s="182">
        <f t="shared" si="50"/>
        <v>1</v>
      </c>
    </row>
    <row r="1074" spans="1:15" x14ac:dyDescent="0.2">
      <c r="A1074" s="182" t="str">
        <f>'14'!A42</f>
        <v>27140-A09</v>
      </c>
      <c r="C1074" s="182" t="str">
        <f>IFERROR(LEFT(IFERROR(INDEX(Sheet5!$C$2:$C$1300,MATCH($A1074,Sheet5!$A$2:$A$1300,0)),"-"),FIND(",",IFERROR(INDEX(Sheet5!$C$2:$C$1300,MATCH($A1074,Sheet5!$A$2:$A$1300,0)),"-"),1)-1),IFERROR(INDEX(Sheet5!$C$2:$C$1300,MATCH($A1074,Sheet5!$A$2:$A$1300,0)),"-"))</f>
        <v xml:space="preserve">Electricity - Common-11 Franklin St                         </v>
      </c>
      <c r="D1074" s="206">
        <f>IFERROR(INDEX(Lookup!$BG$9:$BG$3000,MATCH($A1074,Lookup!$A$9:$A$3000,0)),0)</f>
        <v>0</v>
      </c>
      <c r="E1074" s="206">
        <f>IFERROR(INDEX(Lookup!$BF$9:$BF$3000,MATCH($A1074,Lookup!$A$9:$A$3000,0)),0)</f>
        <v>0</v>
      </c>
      <c r="F1074" s="206">
        <f>IFERROR(INDEX(Lookup!$BE$9:$BE$3000,MATCH($A1074,Lookup!$A$9:$A$3000,0)),0)</f>
        <v>0</v>
      </c>
      <c r="G1074" s="207"/>
      <c r="H1074" s="207"/>
      <c r="I1074" s="206">
        <f>IFERROR(INDEX(Lookup!$BJ$9:$BJ$3000,MATCH($A1074,Lookup!$A$9:$A$3000,0)),0)</f>
        <v>0</v>
      </c>
      <c r="J1074" s="206">
        <f>IFERROR(INDEX(Lookup!$BI$9:$BI$3000,MATCH($A1074,Lookup!$A$9:$A$3000,0)),0)</f>
        <v>0</v>
      </c>
      <c r="K1074" s="206">
        <f>IFERROR(INDEX(Lookup!$BH$9:$BH$3000,MATCH($A1074,Lookup!$A$9:$A$3000,0)),0)</f>
        <v>0</v>
      </c>
      <c r="L1074" s="206">
        <f t="shared" si="48"/>
        <v>0</v>
      </c>
      <c r="O1074" s="182">
        <f t="shared" si="50"/>
        <v>1</v>
      </c>
    </row>
    <row r="1075" spans="1:15" x14ac:dyDescent="0.2">
      <c r="A1075" s="182" t="str">
        <f>'14'!A43</f>
        <v>27140-A10</v>
      </c>
      <c r="C1075" s="182" t="str">
        <f>IFERROR(LEFT(IFERROR(INDEX(Sheet5!$C$2:$C$1300,MATCH($A1075,Sheet5!$A$2:$A$1300,0)),"-"),FIND(",",IFERROR(INDEX(Sheet5!$C$2:$C$1300,MATCH($A1075,Sheet5!$A$2:$A$1300,0)),"-"),1)-1),IFERROR(INDEX(Sheet5!$C$2:$C$1300,MATCH($A1075,Sheet5!$A$2:$A$1300,0)),"-"))</f>
        <v xml:space="preserve">Electricity - Common-15 Franklin St                         </v>
      </c>
      <c r="D1075" s="206">
        <f>IFERROR(INDEX(Lookup!$BG$9:$BG$3000,MATCH($A1075,Lookup!$A$9:$A$3000,0)),0)</f>
        <v>0</v>
      </c>
      <c r="E1075" s="206">
        <f>IFERROR(INDEX(Lookup!$BF$9:$BF$3000,MATCH($A1075,Lookup!$A$9:$A$3000,0)),0)</f>
        <v>0</v>
      </c>
      <c r="F1075" s="206">
        <f>IFERROR(INDEX(Lookup!$BE$9:$BE$3000,MATCH($A1075,Lookup!$A$9:$A$3000,0)),0)</f>
        <v>0</v>
      </c>
      <c r="G1075" s="207"/>
      <c r="H1075" s="207"/>
      <c r="I1075" s="206">
        <f>IFERROR(INDEX(Lookup!$BJ$9:$BJ$3000,MATCH($A1075,Lookup!$A$9:$A$3000,0)),0)</f>
        <v>0</v>
      </c>
      <c r="J1075" s="206">
        <f>IFERROR(INDEX(Lookup!$BI$9:$BI$3000,MATCH($A1075,Lookup!$A$9:$A$3000,0)),0)</f>
        <v>0</v>
      </c>
      <c r="K1075" s="206">
        <f>IFERROR(INDEX(Lookup!$BH$9:$BH$3000,MATCH($A1075,Lookup!$A$9:$A$3000,0)),0)</f>
        <v>0</v>
      </c>
      <c r="L1075" s="206">
        <f t="shared" si="48"/>
        <v>0</v>
      </c>
      <c r="O1075" s="182">
        <f t="shared" si="50"/>
        <v>1</v>
      </c>
    </row>
    <row r="1076" spans="1:15" x14ac:dyDescent="0.2">
      <c r="A1076" s="182" t="str">
        <f>'14'!A44</f>
        <v>27140-A11</v>
      </c>
      <c r="C1076" s="182" t="str">
        <f>IFERROR(LEFT(IFERROR(INDEX(Sheet5!$C$2:$C$1300,MATCH($A1076,Sheet5!$A$2:$A$1300,0)),"-"),FIND(",",IFERROR(INDEX(Sheet5!$C$2:$C$1300,MATCH($A1076,Sheet5!$A$2:$A$1300,0)),"-"),1)-1),IFERROR(INDEX(Sheet5!$C$2:$C$1300,MATCH($A1076,Sheet5!$A$2:$A$1300,0)),"-"))</f>
        <v xml:space="preserve">Electricity - Common-25 Hutt St                             </v>
      </c>
      <c r="D1076" s="206">
        <f>IFERROR(INDEX(Lookup!$BG$9:$BG$3000,MATCH($A1076,Lookup!$A$9:$A$3000,0)),0)</f>
        <v>0</v>
      </c>
      <c r="E1076" s="206">
        <f>IFERROR(INDEX(Lookup!$BF$9:$BF$3000,MATCH($A1076,Lookup!$A$9:$A$3000,0)),0)</f>
        <v>292.16000000000003</v>
      </c>
      <c r="F1076" s="206">
        <f>IFERROR(INDEX(Lookup!$BE$9:$BE$3000,MATCH($A1076,Lookup!$A$9:$A$3000,0)),0)</f>
        <v>0</v>
      </c>
      <c r="G1076" s="207"/>
      <c r="H1076" s="207"/>
      <c r="I1076" s="206">
        <f>IFERROR(INDEX(Lookup!$BJ$9:$BJ$3000,MATCH($A1076,Lookup!$A$9:$A$3000,0)),0)</f>
        <v>4626.74</v>
      </c>
      <c r="J1076" s="206">
        <f>IFERROR(INDEX(Lookup!$BI$9:$BI$3000,MATCH($A1076,Lookup!$A$9:$A$3000,0)),0)</f>
        <v>3213.7599999999998</v>
      </c>
      <c r="K1076" s="206">
        <f>IFERROR(INDEX(Lookup!$BH$9:$BH$3000,MATCH($A1076,Lookup!$A$9:$A$3000,0)),0)</f>
        <v>4359.01</v>
      </c>
      <c r="L1076" s="206">
        <f t="shared" si="48"/>
        <v>1145.2500000000005</v>
      </c>
      <c r="O1076" s="182">
        <f t="shared" si="50"/>
        <v>1</v>
      </c>
    </row>
    <row r="1077" spans="1:15" x14ac:dyDescent="0.2">
      <c r="A1077" s="182" t="str">
        <f>'14'!A45</f>
        <v>27140-A12</v>
      </c>
      <c r="C1077" s="182" t="str">
        <f>IFERROR(LEFT(IFERROR(INDEX(Sheet5!$C$2:$C$1300,MATCH($A1077,Sheet5!$A$2:$A$1300,0)),"-"),FIND(",",IFERROR(INDEX(Sheet5!$C$2:$C$1300,MATCH($A1077,Sheet5!$A$2:$A$1300,0)),"-"),1)-1),IFERROR(INDEX(Sheet5!$C$2:$C$1300,MATCH($A1077,Sheet5!$A$2:$A$1300,0)),"-"))</f>
        <v xml:space="preserve">Electricity - Common-A27 188 Carrington                     </v>
      </c>
      <c r="D1077" s="206">
        <f>IFERROR(INDEX(Lookup!$BG$9:$BG$3000,MATCH($A1077,Lookup!$A$9:$A$3000,0)),0)</f>
        <v>0</v>
      </c>
      <c r="E1077" s="206">
        <f>IFERROR(INDEX(Lookup!$BF$9:$BF$3000,MATCH($A1077,Lookup!$A$9:$A$3000,0)),0)</f>
        <v>0</v>
      </c>
      <c r="F1077" s="206">
        <f>IFERROR(INDEX(Lookup!$BE$9:$BE$3000,MATCH($A1077,Lookup!$A$9:$A$3000,0)),0)</f>
        <v>0</v>
      </c>
      <c r="G1077" s="207"/>
      <c r="H1077" s="207"/>
      <c r="I1077" s="206">
        <f>IFERROR(INDEX(Lookup!$BJ$9:$BJ$3000,MATCH($A1077,Lookup!$A$9:$A$3000,0)),0)</f>
        <v>0</v>
      </c>
      <c r="J1077" s="206">
        <f>IFERROR(INDEX(Lookup!$BI$9:$BI$3000,MATCH($A1077,Lookup!$A$9:$A$3000,0)),0)</f>
        <v>0</v>
      </c>
      <c r="K1077" s="206">
        <f>IFERROR(INDEX(Lookup!$BH$9:$BH$3000,MATCH($A1077,Lookup!$A$9:$A$3000,0)),0)</f>
        <v>0</v>
      </c>
      <c r="L1077" s="206">
        <f t="shared" si="48"/>
        <v>0</v>
      </c>
      <c r="O1077" s="182">
        <f t="shared" si="50"/>
        <v>1</v>
      </c>
    </row>
    <row r="1078" spans="1:15" x14ac:dyDescent="0.2">
      <c r="A1078" s="182" t="str">
        <f>'14'!A46</f>
        <v>27140-A13</v>
      </c>
      <c r="C1078" s="182" t="str">
        <f>IFERROR(LEFT(IFERROR(INDEX(Sheet5!$C$2:$C$1300,MATCH($A1078,Sheet5!$A$2:$A$1300,0)),"-"),FIND(",",IFERROR(INDEX(Sheet5!$C$2:$C$1300,MATCH($A1078,Sheet5!$A$2:$A$1300,0)),"-"),1)-1),IFERROR(INDEX(Sheet5!$C$2:$C$1300,MATCH($A1078,Sheet5!$A$2:$A$1300,0)),"-"))</f>
        <v xml:space="preserve">Electricity - Common-B25 188 Carrington                     </v>
      </c>
      <c r="D1078" s="206">
        <f>IFERROR(INDEX(Lookup!$BG$9:$BG$3000,MATCH($A1078,Lookup!$A$9:$A$3000,0)),0)</f>
        <v>0</v>
      </c>
      <c r="E1078" s="206">
        <f>IFERROR(INDEX(Lookup!$BF$9:$BF$3000,MATCH($A1078,Lookup!$A$9:$A$3000,0)),0)</f>
        <v>0</v>
      </c>
      <c r="F1078" s="206">
        <f>IFERROR(INDEX(Lookup!$BE$9:$BE$3000,MATCH($A1078,Lookup!$A$9:$A$3000,0)),0)</f>
        <v>0</v>
      </c>
      <c r="G1078" s="207"/>
      <c r="H1078" s="207"/>
      <c r="I1078" s="206">
        <f>IFERROR(INDEX(Lookup!$BJ$9:$BJ$3000,MATCH($A1078,Lookup!$A$9:$A$3000,0)),0)</f>
        <v>0</v>
      </c>
      <c r="J1078" s="206">
        <f>IFERROR(INDEX(Lookup!$BI$9:$BI$3000,MATCH($A1078,Lookup!$A$9:$A$3000,0)),0)</f>
        <v>0</v>
      </c>
      <c r="K1078" s="206">
        <f>IFERROR(INDEX(Lookup!$BH$9:$BH$3000,MATCH($A1078,Lookup!$A$9:$A$3000,0)),0)</f>
        <v>0</v>
      </c>
      <c r="L1078" s="206">
        <f t="shared" si="48"/>
        <v>0</v>
      </c>
      <c r="O1078" s="182">
        <f t="shared" si="50"/>
        <v>1</v>
      </c>
    </row>
    <row r="1079" spans="1:15" x14ac:dyDescent="0.2">
      <c r="A1079" s="182" t="str">
        <f>'14'!A47</f>
        <v>27140-A14</v>
      </c>
      <c r="C1079" s="182" t="str">
        <f>IFERROR(LEFT(IFERROR(INDEX(Sheet5!$C$2:$C$1300,MATCH($A1079,Sheet5!$A$2:$A$1300,0)),"-"),FIND(",",IFERROR(INDEX(Sheet5!$C$2:$C$1300,MATCH($A1079,Sheet5!$A$2:$A$1300,0)),"-"),1)-1),IFERROR(INDEX(Sheet5!$C$2:$C$1300,MATCH($A1079,Sheet5!$A$2:$A$1300,0)),"-"))</f>
        <v xml:space="preserve">Electricity - Common-120 Queen Road                         </v>
      </c>
      <c r="D1079" s="206">
        <f>IFERROR(INDEX(Lookup!$BG$9:$BG$3000,MATCH($A1079,Lookup!$A$9:$A$3000,0)),0)</f>
        <v>0</v>
      </c>
      <c r="E1079" s="206">
        <f>IFERROR(INDEX(Lookup!$BF$9:$BF$3000,MATCH($A1079,Lookup!$A$9:$A$3000,0)),0)</f>
        <v>0</v>
      </c>
      <c r="F1079" s="206">
        <f>IFERROR(INDEX(Lookup!$BE$9:$BE$3000,MATCH($A1079,Lookup!$A$9:$A$3000,0)),0)</f>
        <v>0</v>
      </c>
      <c r="G1079" s="207"/>
      <c r="H1079" s="207"/>
      <c r="I1079" s="206">
        <f>IFERROR(INDEX(Lookup!$BJ$9:$BJ$3000,MATCH($A1079,Lookup!$A$9:$A$3000,0)),0)</f>
        <v>0</v>
      </c>
      <c r="J1079" s="206">
        <f>IFERROR(INDEX(Lookup!$BI$9:$BI$3000,MATCH($A1079,Lookup!$A$9:$A$3000,0)),0)</f>
        <v>0</v>
      </c>
      <c r="K1079" s="206">
        <f>IFERROR(INDEX(Lookup!$BH$9:$BH$3000,MATCH($A1079,Lookup!$A$9:$A$3000,0)),0)</f>
        <v>0</v>
      </c>
      <c r="L1079" s="206">
        <f t="shared" si="48"/>
        <v>0</v>
      </c>
      <c r="O1079" s="182">
        <f t="shared" si="50"/>
        <v>1</v>
      </c>
    </row>
    <row r="1080" spans="1:15" x14ac:dyDescent="0.2">
      <c r="A1080" s="182" t="str">
        <f>'14'!A48</f>
        <v>27140-A15</v>
      </c>
      <c r="C1080" s="182" t="str">
        <f>IFERROR(LEFT(IFERROR(INDEX(Sheet5!$C$2:$C$1300,MATCH($A1080,Sheet5!$A$2:$A$1300,0)),"-"),FIND(",",IFERROR(INDEX(Sheet5!$C$2:$C$1300,MATCH($A1080,Sheet5!$A$2:$A$1300,0)),"-"),1)-1),IFERROR(INDEX(Sheet5!$C$2:$C$1300,MATCH($A1080,Sheet5!$A$2:$A$1300,0)),"-"))</f>
        <v xml:space="preserve">Electricity - Common-236 Queen Road                         </v>
      </c>
      <c r="D1080" s="206">
        <f>IFERROR(INDEX(Lookup!$BG$9:$BG$3000,MATCH($A1080,Lookup!$A$9:$A$3000,0)),0)</f>
        <v>0</v>
      </c>
      <c r="E1080" s="206">
        <f>IFERROR(INDEX(Lookup!$BF$9:$BF$3000,MATCH($A1080,Lookup!$A$9:$A$3000,0)),0)</f>
        <v>0</v>
      </c>
      <c r="F1080" s="206">
        <f>IFERROR(INDEX(Lookup!$BE$9:$BE$3000,MATCH($A1080,Lookup!$A$9:$A$3000,0)),0)</f>
        <v>0</v>
      </c>
      <c r="G1080" s="207"/>
      <c r="H1080" s="207"/>
      <c r="I1080" s="206">
        <f>IFERROR(INDEX(Lookup!$BJ$9:$BJ$3000,MATCH($A1080,Lookup!$A$9:$A$3000,0)),0)</f>
        <v>0</v>
      </c>
      <c r="J1080" s="206">
        <f>IFERROR(INDEX(Lookup!$BI$9:$BI$3000,MATCH($A1080,Lookup!$A$9:$A$3000,0)),0)</f>
        <v>0</v>
      </c>
      <c r="K1080" s="206">
        <f>IFERROR(INDEX(Lookup!$BH$9:$BH$3000,MATCH($A1080,Lookup!$A$9:$A$3000,0)),0)</f>
        <v>0</v>
      </c>
      <c r="L1080" s="206">
        <f t="shared" si="48"/>
        <v>0</v>
      </c>
      <c r="O1080" s="182">
        <f t="shared" si="50"/>
        <v>1</v>
      </c>
    </row>
    <row r="1081" spans="1:15" x14ac:dyDescent="0.2">
      <c r="A1081" s="182" t="str">
        <f>'14'!A49</f>
        <v>27140-A16</v>
      </c>
      <c r="C1081" s="182" t="str">
        <f>IFERROR(LEFT(IFERROR(INDEX(Sheet5!$C$2:$C$1300,MATCH($A1081,Sheet5!$A$2:$A$1300,0)),"-"),FIND(",",IFERROR(INDEX(Sheet5!$C$2:$C$1300,MATCH($A1081,Sheet5!$A$2:$A$1300,0)),"-"),1)-1),IFERROR(INDEX(Sheet5!$C$2:$C$1300,MATCH($A1081,Sheet5!$A$2:$A$1300,0)),"-"))</f>
        <v xml:space="preserve">Electricity - Common-534 Queen Road                         </v>
      </c>
      <c r="D1081" s="206">
        <f>IFERROR(INDEX(Lookup!$BG$9:$BG$3000,MATCH($A1081,Lookup!$A$9:$A$3000,0)),0)</f>
        <v>0</v>
      </c>
      <c r="E1081" s="206">
        <f>IFERROR(INDEX(Lookup!$BF$9:$BF$3000,MATCH($A1081,Lookup!$A$9:$A$3000,0)),0)</f>
        <v>0</v>
      </c>
      <c r="F1081" s="206">
        <f>IFERROR(INDEX(Lookup!$BE$9:$BE$3000,MATCH($A1081,Lookup!$A$9:$A$3000,0)),0)</f>
        <v>0</v>
      </c>
      <c r="G1081" s="207"/>
      <c r="H1081" s="207"/>
      <c r="I1081" s="206">
        <f>IFERROR(INDEX(Lookup!$BJ$9:$BJ$3000,MATCH($A1081,Lookup!$A$9:$A$3000,0)),0)</f>
        <v>0</v>
      </c>
      <c r="J1081" s="206">
        <f>IFERROR(INDEX(Lookup!$BI$9:$BI$3000,MATCH($A1081,Lookup!$A$9:$A$3000,0)),0)</f>
        <v>0</v>
      </c>
      <c r="K1081" s="206">
        <f>IFERROR(INDEX(Lookup!$BH$9:$BH$3000,MATCH($A1081,Lookup!$A$9:$A$3000,0)),0)</f>
        <v>0</v>
      </c>
      <c r="L1081" s="206">
        <f t="shared" si="48"/>
        <v>0</v>
      </c>
      <c r="O1081" s="182">
        <f t="shared" si="50"/>
        <v>1</v>
      </c>
    </row>
    <row r="1082" spans="1:15" x14ac:dyDescent="0.2">
      <c r="A1082" s="182" t="str">
        <f>'14'!A50</f>
        <v>27160-A01</v>
      </c>
      <c r="C1082" s="182" t="str">
        <f>IFERROR(LEFT(IFERROR(INDEX(Sheet5!$C$2:$C$1300,MATCH($A1082,Sheet5!$A$2:$A$1300,0)),"-"),FIND(",",IFERROR(INDEX(Sheet5!$C$2:$C$1300,MATCH($A1082,Sheet5!$A$2:$A$1300,0)),"-"),1)-1),IFERROR(INDEX(Sheet5!$C$2:$C$1300,MATCH($A1082,Sheet5!$A$2:$A$1300,0)),"-"))</f>
        <v xml:space="preserve">Gas Consumption-6 Circuit Dr                                </v>
      </c>
      <c r="D1082" s="206">
        <f>IFERROR(INDEX(Lookup!$BG$9:$BG$3000,MATCH($A1082,Lookup!$A$9:$A$3000,0)),0)</f>
        <v>0</v>
      </c>
      <c r="E1082" s="206">
        <f>IFERROR(INDEX(Lookup!$BF$9:$BF$3000,MATCH($A1082,Lookup!$A$9:$A$3000,0)),0)</f>
        <v>0</v>
      </c>
      <c r="F1082" s="206">
        <f>IFERROR(INDEX(Lookup!$BE$9:$BE$3000,MATCH($A1082,Lookup!$A$9:$A$3000,0)),0)</f>
        <v>0</v>
      </c>
      <c r="G1082" s="207"/>
      <c r="H1082" s="207"/>
      <c r="I1082" s="206">
        <f>IFERROR(INDEX(Lookup!$BJ$9:$BJ$3000,MATCH($A1082,Lookup!$A$9:$A$3000,0)),0)</f>
        <v>0</v>
      </c>
      <c r="J1082" s="206">
        <f>IFERROR(INDEX(Lookup!$BI$9:$BI$3000,MATCH($A1082,Lookup!$A$9:$A$3000,0)),0)</f>
        <v>0</v>
      </c>
      <c r="K1082" s="206">
        <f>IFERROR(INDEX(Lookup!$BH$9:$BH$3000,MATCH($A1082,Lookup!$A$9:$A$3000,0)),0)</f>
        <v>0</v>
      </c>
      <c r="L1082" s="206">
        <f t="shared" si="48"/>
        <v>0</v>
      </c>
      <c r="O1082" s="182">
        <f t="shared" si="50"/>
        <v>1</v>
      </c>
    </row>
    <row r="1083" spans="1:15" x14ac:dyDescent="0.2">
      <c r="A1083" s="182" t="str">
        <f>'14'!A51</f>
        <v>27160-A02</v>
      </c>
      <c r="C1083" s="182" t="str">
        <f>IFERROR(LEFT(IFERROR(INDEX(Sheet5!$C$2:$C$1300,MATCH($A1083,Sheet5!$A$2:$A$1300,0)),"-"),FIND(",",IFERROR(INDEX(Sheet5!$C$2:$C$1300,MATCH($A1083,Sheet5!$A$2:$A$1300,0)),"-"),1)-1),IFERROR(INDEX(Sheet5!$C$2:$C$1300,MATCH($A1083,Sheet5!$A$2:$A$1300,0)),"-"))</f>
        <v xml:space="preserve">Gas Consumption-200 East Tce                                </v>
      </c>
      <c r="D1083" s="206">
        <f>IFERROR(INDEX(Lookup!$BG$9:$BG$3000,MATCH($A1083,Lookup!$A$9:$A$3000,0)),0)</f>
        <v>0</v>
      </c>
      <c r="E1083" s="206">
        <f>IFERROR(INDEX(Lookup!$BF$9:$BF$3000,MATCH($A1083,Lookup!$A$9:$A$3000,0)),0)</f>
        <v>0</v>
      </c>
      <c r="F1083" s="206">
        <f>IFERROR(INDEX(Lookup!$BE$9:$BE$3000,MATCH($A1083,Lookup!$A$9:$A$3000,0)),0)</f>
        <v>0</v>
      </c>
      <c r="G1083" s="207"/>
      <c r="H1083" s="207"/>
      <c r="I1083" s="206">
        <f>IFERROR(INDEX(Lookup!$BJ$9:$BJ$3000,MATCH($A1083,Lookup!$A$9:$A$3000,0)),0)</f>
        <v>0</v>
      </c>
      <c r="J1083" s="206">
        <f>IFERROR(INDEX(Lookup!$BI$9:$BI$3000,MATCH($A1083,Lookup!$A$9:$A$3000,0)),0)</f>
        <v>0</v>
      </c>
      <c r="K1083" s="206">
        <f>IFERROR(INDEX(Lookup!$BH$9:$BH$3000,MATCH($A1083,Lookup!$A$9:$A$3000,0)),0)</f>
        <v>0</v>
      </c>
      <c r="L1083" s="206">
        <f t="shared" si="48"/>
        <v>0</v>
      </c>
      <c r="O1083" s="182">
        <f t="shared" si="50"/>
        <v>1</v>
      </c>
    </row>
    <row r="1084" spans="1:15" x14ac:dyDescent="0.2">
      <c r="A1084" s="182" t="str">
        <f>'14'!A52</f>
        <v>27160-A03</v>
      </c>
      <c r="C1084" s="182" t="str">
        <f>IFERROR(LEFT(IFERROR(INDEX(Sheet5!$C$2:$C$1300,MATCH($A1084,Sheet5!$A$2:$A$1300,0)),"-"),FIND(",",IFERROR(INDEX(Sheet5!$C$2:$C$1300,MATCH($A1084,Sheet5!$A$2:$A$1300,0)),"-"),1)-1),IFERROR(INDEX(Sheet5!$C$2:$C$1300,MATCH($A1084,Sheet5!$A$2:$A$1300,0)),"-"))</f>
        <v xml:space="preserve">Gas Consumption-33 Franklin St                              </v>
      </c>
      <c r="D1084" s="206">
        <f>IFERROR(INDEX(Lookup!$BG$9:$BG$3000,MATCH($A1084,Lookup!$A$9:$A$3000,0)),0)</f>
        <v>0</v>
      </c>
      <c r="E1084" s="206">
        <f>IFERROR(INDEX(Lookup!$BF$9:$BF$3000,MATCH($A1084,Lookup!$A$9:$A$3000,0)),0)</f>
        <v>1107.23</v>
      </c>
      <c r="F1084" s="206">
        <f>IFERROR(INDEX(Lookup!$BE$9:$BE$3000,MATCH($A1084,Lookup!$A$9:$A$3000,0)),0)</f>
        <v>0</v>
      </c>
      <c r="G1084" s="207"/>
      <c r="H1084" s="207"/>
      <c r="I1084" s="206">
        <f>IFERROR(INDEX(Lookup!$BJ$9:$BJ$3000,MATCH($A1084,Lookup!$A$9:$A$3000,0)),0)</f>
        <v>22046.32</v>
      </c>
      <c r="J1084" s="206">
        <f>IFERROR(INDEX(Lookup!$BI$9:$BI$3000,MATCH($A1084,Lookup!$A$9:$A$3000,0)),0)</f>
        <v>20759.879999999997</v>
      </c>
      <c r="K1084" s="206">
        <f>IFERROR(INDEX(Lookup!$BH$9:$BH$3000,MATCH($A1084,Lookup!$A$9:$A$3000,0)),0)</f>
        <v>20946.79</v>
      </c>
      <c r="L1084" s="206">
        <f t="shared" si="48"/>
        <v>186.91000000000349</v>
      </c>
      <c r="O1084" s="182">
        <f t="shared" si="50"/>
        <v>1</v>
      </c>
    </row>
    <row r="1085" spans="1:15" x14ac:dyDescent="0.2">
      <c r="A1085" s="182" t="str">
        <f>'14'!A53</f>
        <v>27160-A04</v>
      </c>
      <c r="C1085" s="182" t="str">
        <f>IFERROR(LEFT(IFERROR(INDEX(Sheet5!$C$2:$C$1300,MATCH($A1085,Sheet5!$A$2:$A$1300,0)),"-"),FIND(",",IFERROR(INDEX(Sheet5!$C$2:$C$1300,MATCH($A1085,Sheet5!$A$2:$A$1300,0)),"-"),1)-1),IFERROR(INDEX(Sheet5!$C$2:$C$1300,MATCH($A1085,Sheet5!$A$2:$A$1300,0)),"-"))</f>
        <v xml:space="preserve">Gas Consumption-174 Fullarton Rd                            </v>
      </c>
      <c r="D1085" s="206">
        <f>IFERROR(INDEX(Lookup!$BG$9:$BG$3000,MATCH($A1085,Lookup!$A$9:$A$3000,0)),0)</f>
        <v>0</v>
      </c>
      <c r="E1085" s="206">
        <f>IFERROR(INDEX(Lookup!$BF$9:$BF$3000,MATCH($A1085,Lookup!$A$9:$A$3000,0)),0)</f>
        <v>0</v>
      </c>
      <c r="F1085" s="206">
        <f>IFERROR(INDEX(Lookup!$BE$9:$BE$3000,MATCH($A1085,Lookup!$A$9:$A$3000,0)),0)</f>
        <v>0</v>
      </c>
      <c r="G1085" s="207"/>
      <c r="H1085" s="207"/>
      <c r="I1085" s="206">
        <f>IFERROR(INDEX(Lookup!$BJ$9:$BJ$3000,MATCH($A1085,Lookup!$A$9:$A$3000,0)),0)</f>
        <v>0</v>
      </c>
      <c r="J1085" s="206">
        <f>IFERROR(INDEX(Lookup!$BI$9:$BI$3000,MATCH($A1085,Lookup!$A$9:$A$3000,0)),0)</f>
        <v>0</v>
      </c>
      <c r="K1085" s="206">
        <f>IFERROR(INDEX(Lookup!$BH$9:$BH$3000,MATCH($A1085,Lookup!$A$9:$A$3000,0)),0)</f>
        <v>0</v>
      </c>
      <c r="L1085" s="206">
        <f t="shared" si="48"/>
        <v>0</v>
      </c>
      <c r="O1085" s="182">
        <f t="shared" si="50"/>
        <v>1</v>
      </c>
    </row>
    <row r="1086" spans="1:15" x14ac:dyDescent="0.2">
      <c r="A1086" s="182" t="str">
        <f>'14'!A54</f>
        <v>27160-A05</v>
      </c>
      <c r="C1086" s="182" t="str">
        <f>IFERROR(LEFT(IFERROR(INDEX(Sheet5!$C$2:$C$1300,MATCH($A1086,Sheet5!$A$2:$A$1300,0)),"-"),FIND(",",IFERROR(INDEX(Sheet5!$C$2:$C$1300,MATCH($A1086,Sheet5!$A$2:$A$1300,0)),"-"),1)-1),IFERROR(INDEX(Sheet5!$C$2:$C$1300,MATCH($A1086,Sheet5!$A$2:$A$1300,0)),"-"))</f>
        <v xml:space="preserve">Gas Consumption-26a Grote St                                </v>
      </c>
      <c r="D1086" s="206">
        <f>IFERROR(INDEX(Lookup!$BG$9:$BG$3000,MATCH($A1086,Lookup!$A$9:$A$3000,0)),0)</f>
        <v>0</v>
      </c>
      <c r="E1086" s="206">
        <f>IFERROR(INDEX(Lookup!$BF$9:$BF$3000,MATCH($A1086,Lookup!$A$9:$A$3000,0)),0)</f>
        <v>0</v>
      </c>
      <c r="F1086" s="206">
        <f>IFERROR(INDEX(Lookup!$BE$9:$BE$3000,MATCH($A1086,Lookup!$A$9:$A$3000,0)),0)</f>
        <v>0</v>
      </c>
      <c r="G1086" s="207"/>
      <c r="H1086" s="207"/>
      <c r="I1086" s="206">
        <f>IFERROR(INDEX(Lookup!$BJ$9:$BJ$3000,MATCH($A1086,Lookup!$A$9:$A$3000,0)),0)</f>
        <v>0</v>
      </c>
      <c r="J1086" s="206">
        <f>IFERROR(INDEX(Lookup!$BI$9:$BI$3000,MATCH($A1086,Lookup!$A$9:$A$3000,0)),0)</f>
        <v>0</v>
      </c>
      <c r="K1086" s="206">
        <f>IFERROR(INDEX(Lookup!$BH$9:$BH$3000,MATCH($A1086,Lookup!$A$9:$A$3000,0)),0)</f>
        <v>0</v>
      </c>
      <c r="L1086" s="206">
        <f t="shared" si="48"/>
        <v>0</v>
      </c>
      <c r="O1086" s="182">
        <f t="shared" si="50"/>
        <v>1</v>
      </c>
    </row>
    <row r="1087" spans="1:15" x14ac:dyDescent="0.2">
      <c r="A1087" s="182" t="str">
        <f>'14'!A55</f>
        <v>27160-A06</v>
      </c>
      <c r="C1087" s="182" t="str">
        <f>IFERROR(LEFT(IFERROR(INDEX(Sheet5!$C$2:$C$1300,MATCH($A1087,Sheet5!$A$2:$A$1300,0)),"-"),FIND(",",IFERROR(INDEX(Sheet5!$C$2:$C$1300,MATCH($A1087,Sheet5!$A$2:$A$1300,0)),"-"),1)-1),IFERROR(INDEX(Sheet5!$C$2:$C$1300,MATCH($A1087,Sheet5!$A$2:$A$1300,0)),"-"))</f>
        <v xml:space="preserve">Gas Consumption-31 Franklin St                              </v>
      </c>
      <c r="D1087" s="206">
        <f>IFERROR(INDEX(Lookup!$BG$9:$BG$3000,MATCH($A1087,Lookup!$A$9:$A$3000,0)),0)</f>
        <v>0</v>
      </c>
      <c r="E1087" s="206">
        <f>IFERROR(INDEX(Lookup!$BF$9:$BF$3000,MATCH($A1087,Lookup!$A$9:$A$3000,0)),0)</f>
        <v>131.12</v>
      </c>
      <c r="F1087" s="206">
        <f>IFERROR(INDEX(Lookup!$BE$9:$BE$3000,MATCH($A1087,Lookup!$A$9:$A$3000,0)),0)</f>
        <v>0</v>
      </c>
      <c r="G1087" s="207"/>
      <c r="H1087" s="207"/>
      <c r="I1087" s="206">
        <f>IFERROR(INDEX(Lookup!$BJ$9:$BJ$3000,MATCH($A1087,Lookup!$A$9:$A$3000,0)),0)</f>
        <v>0</v>
      </c>
      <c r="J1087" s="206">
        <f>IFERROR(INDEX(Lookup!$BI$9:$BI$3000,MATCH($A1087,Lookup!$A$9:$A$3000,0)),0)</f>
        <v>1442.3199999999997</v>
      </c>
      <c r="K1087" s="206">
        <f>IFERROR(INDEX(Lookup!$BH$9:$BH$3000,MATCH($A1087,Lookup!$A$9:$A$3000,0)),0)</f>
        <v>1498.51</v>
      </c>
      <c r="L1087" s="206">
        <f t="shared" si="48"/>
        <v>56.190000000000282</v>
      </c>
      <c r="O1087" s="182">
        <f t="shared" si="50"/>
        <v>1</v>
      </c>
    </row>
    <row r="1088" spans="1:15" x14ac:dyDescent="0.2">
      <c r="A1088" s="182" t="str">
        <f>'14'!A56</f>
        <v>27160-A07</v>
      </c>
      <c r="C1088" s="182" t="str">
        <f>IFERROR(LEFT(IFERROR(INDEX(Sheet5!$C$2:$C$1300,MATCH($A1088,Sheet5!$A$2:$A$1300,0)),"-"),FIND(",",IFERROR(INDEX(Sheet5!$C$2:$C$1300,MATCH($A1088,Sheet5!$A$2:$A$1300,0)),"-"),1)-1),IFERROR(INDEX(Sheet5!$C$2:$C$1300,MATCH($A1088,Sheet5!$A$2:$A$1300,0)),"-"))</f>
        <v xml:space="preserve">Gas Consumption-25 Franklin St                              </v>
      </c>
      <c r="D1088" s="206">
        <f>IFERROR(INDEX(Lookup!$BG$9:$BG$3000,MATCH($A1088,Lookup!$A$9:$A$3000,0)),0)</f>
        <v>0</v>
      </c>
      <c r="E1088" s="206">
        <f>IFERROR(INDEX(Lookup!$BF$9:$BF$3000,MATCH($A1088,Lookup!$A$9:$A$3000,0)),0)</f>
        <v>1908.65</v>
      </c>
      <c r="F1088" s="206">
        <f>IFERROR(INDEX(Lookup!$BE$9:$BE$3000,MATCH($A1088,Lookup!$A$9:$A$3000,0)),0)</f>
        <v>896.89</v>
      </c>
      <c r="G1088" s="207"/>
      <c r="H1088" s="207"/>
      <c r="I1088" s="206">
        <f>IFERROR(INDEX(Lookup!$BJ$9:$BJ$3000,MATCH($A1088,Lookup!$A$9:$A$3000,0)),0)</f>
        <v>23387.26</v>
      </c>
      <c r="J1088" s="206">
        <f>IFERROR(INDEX(Lookup!$BI$9:$BI$3000,MATCH($A1088,Lookup!$A$9:$A$3000,0)),0)</f>
        <v>24591.290000000005</v>
      </c>
      <c r="K1088" s="206">
        <f>IFERROR(INDEX(Lookup!$BH$9:$BH$3000,MATCH($A1088,Lookup!$A$9:$A$3000,0)),0)</f>
        <v>19594.329999999998</v>
      </c>
      <c r="L1088" s="206">
        <f t="shared" si="48"/>
        <v>-4996.9600000000064</v>
      </c>
      <c r="O1088" s="182">
        <f t="shared" si="50"/>
        <v>1</v>
      </c>
    </row>
    <row r="1089" spans="1:15" x14ac:dyDescent="0.2">
      <c r="A1089" s="182" t="str">
        <f>'14'!A57</f>
        <v>27160-A08</v>
      </c>
      <c r="C1089" s="182" t="str">
        <f>IFERROR(LEFT(IFERROR(INDEX(Sheet5!$C$2:$C$1300,MATCH($A1089,Sheet5!$A$2:$A$1300,0)),"-"),FIND(",",IFERROR(INDEX(Sheet5!$C$2:$C$1300,MATCH($A1089,Sheet5!$A$2:$A$1300,0)),"-"),1)-1),IFERROR(INDEX(Sheet5!$C$2:$C$1300,MATCH($A1089,Sheet5!$A$2:$A$1300,0)),"-"))</f>
        <v xml:space="preserve">Gas Consumption-23 Frankin St                               </v>
      </c>
      <c r="D1089" s="206">
        <f>IFERROR(INDEX(Lookup!$BG$9:$BG$3000,MATCH($A1089,Lookup!$A$9:$A$3000,0)),0)</f>
        <v>0</v>
      </c>
      <c r="E1089" s="206">
        <f>IFERROR(INDEX(Lookup!$BF$9:$BF$3000,MATCH($A1089,Lookup!$A$9:$A$3000,0)),0)</f>
        <v>0</v>
      </c>
      <c r="F1089" s="206">
        <f>IFERROR(INDEX(Lookup!$BE$9:$BE$3000,MATCH($A1089,Lookup!$A$9:$A$3000,0)),0)</f>
        <v>0</v>
      </c>
      <c r="G1089" s="207"/>
      <c r="H1089" s="207"/>
      <c r="I1089" s="206">
        <f>IFERROR(INDEX(Lookup!$BJ$9:$BJ$3000,MATCH($A1089,Lookup!$A$9:$A$3000,0)),0)</f>
        <v>0</v>
      </c>
      <c r="J1089" s="206">
        <f>IFERROR(INDEX(Lookup!$BI$9:$BI$3000,MATCH($A1089,Lookup!$A$9:$A$3000,0)),0)</f>
        <v>0</v>
      </c>
      <c r="K1089" s="206">
        <f>IFERROR(INDEX(Lookup!$BH$9:$BH$3000,MATCH($A1089,Lookup!$A$9:$A$3000,0)),0)</f>
        <v>0</v>
      </c>
      <c r="L1089" s="206">
        <f t="shared" si="48"/>
        <v>0</v>
      </c>
      <c r="O1089" s="182">
        <f t="shared" si="50"/>
        <v>1</v>
      </c>
    </row>
    <row r="1090" spans="1:15" x14ac:dyDescent="0.2">
      <c r="A1090" s="182" t="str">
        <f>'14'!A58</f>
        <v>27160-A09</v>
      </c>
      <c r="C1090" s="182" t="str">
        <f>IFERROR(LEFT(IFERROR(INDEX(Sheet5!$C$2:$C$1300,MATCH($A1090,Sheet5!$A$2:$A$1300,0)),"-"),FIND(",",IFERROR(INDEX(Sheet5!$C$2:$C$1300,MATCH($A1090,Sheet5!$A$2:$A$1300,0)),"-"),1)-1),IFERROR(INDEX(Sheet5!$C$2:$C$1300,MATCH($A1090,Sheet5!$A$2:$A$1300,0)),"-"))</f>
        <v xml:space="preserve">Gas Consumption-11 Franklin St                              </v>
      </c>
      <c r="D1090" s="206">
        <f>IFERROR(INDEX(Lookup!$BG$9:$BG$3000,MATCH($A1090,Lookup!$A$9:$A$3000,0)),0)</f>
        <v>0</v>
      </c>
      <c r="E1090" s="206">
        <f>IFERROR(INDEX(Lookup!$BF$9:$BF$3000,MATCH($A1090,Lookup!$A$9:$A$3000,0)),0)</f>
        <v>0</v>
      </c>
      <c r="F1090" s="206">
        <f>IFERROR(INDEX(Lookup!$BE$9:$BE$3000,MATCH($A1090,Lookup!$A$9:$A$3000,0)),0)</f>
        <v>0</v>
      </c>
      <c r="G1090" s="207"/>
      <c r="H1090" s="207"/>
      <c r="I1090" s="206">
        <f>IFERROR(INDEX(Lookup!$BJ$9:$BJ$3000,MATCH($A1090,Lookup!$A$9:$A$3000,0)),0)</f>
        <v>0</v>
      </c>
      <c r="J1090" s="206">
        <f>IFERROR(INDEX(Lookup!$BI$9:$BI$3000,MATCH($A1090,Lookup!$A$9:$A$3000,0)),0)</f>
        <v>0</v>
      </c>
      <c r="K1090" s="206">
        <f>IFERROR(INDEX(Lookup!$BH$9:$BH$3000,MATCH($A1090,Lookup!$A$9:$A$3000,0)),0)</f>
        <v>0</v>
      </c>
      <c r="L1090" s="206">
        <f t="shared" si="48"/>
        <v>0</v>
      </c>
      <c r="O1090" s="182">
        <f t="shared" si="50"/>
        <v>1</v>
      </c>
    </row>
    <row r="1091" spans="1:15" x14ac:dyDescent="0.2">
      <c r="A1091" s="182" t="str">
        <f>'14'!A59</f>
        <v>27160-A10</v>
      </c>
      <c r="C1091" s="182" t="str">
        <f>IFERROR(LEFT(IFERROR(INDEX(Sheet5!$C$2:$C$1300,MATCH($A1091,Sheet5!$A$2:$A$1300,0)),"-"),FIND(",",IFERROR(INDEX(Sheet5!$C$2:$C$1300,MATCH($A1091,Sheet5!$A$2:$A$1300,0)),"-"),1)-1),IFERROR(INDEX(Sheet5!$C$2:$C$1300,MATCH($A1091,Sheet5!$A$2:$A$1300,0)),"-"))</f>
        <v xml:space="preserve">Gas Consumption-15 Franklin St                              </v>
      </c>
      <c r="D1091" s="206">
        <f>IFERROR(INDEX(Lookup!$BG$9:$BG$3000,MATCH($A1091,Lookup!$A$9:$A$3000,0)),0)</f>
        <v>0</v>
      </c>
      <c r="E1091" s="206">
        <f>IFERROR(INDEX(Lookup!$BF$9:$BF$3000,MATCH($A1091,Lookup!$A$9:$A$3000,0)),0)</f>
        <v>0</v>
      </c>
      <c r="F1091" s="206">
        <f>IFERROR(INDEX(Lookup!$BE$9:$BE$3000,MATCH($A1091,Lookup!$A$9:$A$3000,0)),0)</f>
        <v>0</v>
      </c>
      <c r="G1091" s="207"/>
      <c r="H1091" s="207"/>
      <c r="I1091" s="206">
        <f>IFERROR(INDEX(Lookup!$BJ$9:$BJ$3000,MATCH($A1091,Lookup!$A$9:$A$3000,0)),0)</f>
        <v>0</v>
      </c>
      <c r="J1091" s="206">
        <f>IFERROR(INDEX(Lookup!$BI$9:$BI$3000,MATCH($A1091,Lookup!$A$9:$A$3000,0)),0)</f>
        <v>0</v>
      </c>
      <c r="K1091" s="206">
        <f>IFERROR(INDEX(Lookup!$BH$9:$BH$3000,MATCH($A1091,Lookup!$A$9:$A$3000,0)),0)</f>
        <v>0</v>
      </c>
      <c r="L1091" s="206">
        <f t="shared" si="48"/>
        <v>0</v>
      </c>
      <c r="O1091" s="182">
        <f t="shared" si="50"/>
        <v>1</v>
      </c>
    </row>
    <row r="1092" spans="1:15" x14ac:dyDescent="0.2">
      <c r="A1092" s="182" t="str">
        <f>'14'!A60</f>
        <v>27160-A11</v>
      </c>
      <c r="C1092" s="182" t="str">
        <f>IFERROR(LEFT(IFERROR(INDEX(Sheet5!$C$2:$C$1300,MATCH($A1092,Sheet5!$A$2:$A$1300,0)),"-"),FIND(",",IFERROR(INDEX(Sheet5!$C$2:$C$1300,MATCH($A1092,Sheet5!$A$2:$A$1300,0)),"-"),1)-1),IFERROR(INDEX(Sheet5!$C$2:$C$1300,MATCH($A1092,Sheet5!$A$2:$A$1300,0)),"-"))</f>
        <v xml:space="preserve">Gas Consumption-25 Hutt St                                  </v>
      </c>
      <c r="D1092" s="206">
        <f>IFERROR(INDEX(Lookup!$BG$9:$BG$3000,MATCH($A1092,Lookup!$A$9:$A$3000,0)),0)</f>
        <v>0</v>
      </c>
      <c r="E1092" s="206">
        <f>IFERROR(INDEX(Lookup!$BF$9:$BF$3000,MATCH($A1092,Lookup!$A$9:$A$3000,0)),0)</f>
        <v>18.5</v>
      </c>
      <c r="F1092" s="206">
        <f>IFERROR(INDEX(Lookup!$BE$9:$BE$3000,MATCH($A1092,Lookup!$A$9:$A$3000,0)),0)</f>
        <v>0</v>
      </c>
      <c r="G1092" s="207"/>
      <c r="H1092" s="207"/>
      <c r="I1092" s="206">
        <f>IFERROR(INDEX(Lookup!$BJ$9:$BJ$3000,MATCH($A1092,Lookup!$A$9:$A$3000,0)),0)</f>
        <v>277.12</v>
      </c>
      <c r="J1092" s="206">
        <f>IFERROR(INDEX(Lookup!$BI$9:$BI$3000,MATCH($A1092,Lookup!$A$9:$A$3000,0)),0)</f>
        <v>265.02999999999997</v>
      </c>
      <c r="K1092" s="206">
        <f>IFERROR(INDEX(Lookup!$BH$9:$BH$3000,MATCH($A1092,Lookup!$A$9:$A$3000,0)),0)</f>
        <v>272.89999999999998</v>
      </c>
      <c r="L1092" s="206">
        <f t="shared" si="48"/>
        <v>7.8700000000000045</v>
      </c>
      <c r="O1092" s="182">
        <f t="shared" si="50"/>
        <v>1</v>
      </c>
    </row>
    <row r="1093" spans="1:15" x14ac:dyDescent="0.2">
      <c r="A1093" s="182" t="str">
        <f>'14'!A61</f>
        <v>27160-A12</v>
      </c>
      <c r="C1093" s="182" t="str">
        <f>IFERROR(LEFT(IFERROR(INDEX(Sheet5!$C$2:$C$1300,MATCH($A1093,Sheet5!$A$2:$A$1300,0)),"-"),FIND(",",IFERROR(INDEX(Sheet5!$C$2:$C$1300,MATCH($A1093,Sheet5!$A$2:$A$1300,0)),"-"),1)-1),IFERROR(INDEX(Sheet5!$C$2:$C$1300,MATCH($A1093,Sheet5!$A$2:$A$1300,0)),"-"))</f>
        <v xml:space="preserve">Gas Consumption-A27 188 Carrington                          </v>
      </c>
      <c r="D1093" s="206">
        <f>IFERROR(INDEX(Lookup!$BG$9:$BG$3000,MATCH($A1093,Lookup!$A$9:$A$3000,0)),0)</f>
        <v>0</v>
      </c>
      <c r="E1093" s="206">
        <f>IFERROR(INDEX(Lookup!$BF$9:$BF$3000,MATCH($A1093,Lookup!$A$9:$A$3000,0)),0)</f>
        <v>0</v>
      </c>
      <c r="F1093" s="206">
        <f>IFERROR(INDEX(Lookup!$BE$9:$BE$3000,MATCH($A1093,Lookup!$A$9:$A$3000,0)),0)</f>
        <v>0</v>
      </c>
      <c r="G1093" s="207"/>
      <c r="H1093" s="207"/>
      <c r="I1093" s="206">
        <f>IFERROR(INDEX(Lookup!$BJ$9:$BJ$3000,MATCH($A1093,Lookup!$A$9:$A$3000,0)),0)</f>
        <v>0</v>
      </c>
      <c r="J1093" s="206">
        <f>IFERROR(INDEX(Lookup!$BI$9:$BI$3000,MATCH($A1093,Lookup!$A$9:$A$3000,0)),0)</f>
        <v>0</v>
      </c>
      <c r="K1093" s="206">
        <f>IFERROR(INDEX(Lookup!$BH$9:$BH$3000,MATCH($A1093,Lookup!$A$9:$A$3000,0)),0)</f>
        <v>0</v>
      </c>
      <c r="L1093" s="206">
        <f t="shared" si="48"/>
        <v>0</v>
      </c>
      <c r="O1093" s="182">
        <f t="shared" si="50"/>
        <v>1</v>
      </c>
    </row>
    <row r="1094" spans="1:15" x14ac:dyDescent="0.2">
      <c r="A1094" s="182" t="str">
        <f>'14'!A62</f>
        <v>27160-A13</v>
      </c>
      <c r="C1094" s="182" t="str">
        <f>IFERROR(LEFT(IFERROR(INDEX(Sheet5!$C$2:$C$1300,MATCH($A1094,Sheet5!$A$2:$A$1300,0)),"-"),FIND(",",IFERROR(INDEX(Sheet5!$C$2:$C$1300,MATCH($A1094,Sheet5!$A$2:$A$1300,0)),"-"),1)-1),IFERROR(INDEX(Sheet5!$C$2:$C$1300,MATCH($A1094,Sheet5!$A$2:$A$1300,0)),"-"))</f>
        <v xml:space="preserve">Gas Consumption-B25 188 Carrington                          </v>
      </c>
      <c r="D1094" s="206">
        <f>IFERROR(INDEX(Lookup!$BG$9:$BG$3000,MATCH($A1094,Lookup!$A$9:$A$3000,0)),0)</f>
        <v>0</v>
      </c>
      <c r="E1094" s="206">
        <f>IFERROR(INDEX(Lookup!$BF$9:$BF$3000,MATCH($A1094,Lookup!$A$9:$A$3000,0)),0)</f>
        <v>0</v>
      </c>
      <c r="F1094" s="206">
        <f>IFERROR(INDEX(Lookup!$BE$9:$BE$3000,MATCH($A1094,Lookup!$A$9:$A$3000,0)),0)</f>
        <v>0</v>
      </c>
      <c r="G1094" s="207"/>
      <c r="H1094" s="207"/>
      <c r="I1094" s="206">
        <f>IFERROR(INDEX(Lookup!$BJ$9:$BJ$3000,MATCH($A1094,Lookup!$A$9:$A$3000,0)),0)</f>
        <v>0</v>
      </c>
      <c r="J1094" s="206">
        <f>IFERROR(INDEX(Lookup!$BI$9:$BI$3000,MATCH($A1094,Lookup!$A$9:$A$3000,0)),0)</f>
        <v>0</v>
      </c>
      <c r="K1094" s="206">
        <f>IFERROR(INDEX(Lookup!$BH$9:$BH$3000,MATCH($A1094,Lookup!$A$9:$A$3000,0)),0)</f>
        <v>0</v>
      </c>
      <c r="L1094" s="206">
        <f t="shared" si="48"/>
        <v>0</v>
      </c>
      <c r="O1094" s="182">
        <f t="shared" si="50"/>
        <v>1</v>
      </c>
    </row>
    <row r="1095" spans="1:15" x14ac:dyDescent="0.2">
      <c r="A1095" s="182" t="str">
        <f>'14'!A63</f>
        <v>27160-A14</v>
      </c>
      <c r="C1095" s="182" t="str">
        <f>IFERROR(LEFT(IFERROR(INDEX(Sheet5!$C$2:$C$1300,MATCH($A1095,Sheet5!$A$2:$A$1300,0)),"-"),FIND(",",IFERROR(INDEX(Sheet5!$C$2:$C$1300,MATCH($A1095,Sheet5!$A$2:$A$1300,0)),"-"),1)-1),IFERROR(INDEX(Sheet5!$C$2:$C$1300,MATCH($A1095,Sheet5!$A$2:$A$1300,0)),"-"))</f>
        <v xml:space="preserve">Gas Consumption-120 Queen Road                              </v>
      </c>
      <c r="D1095" s="206">
        <f>IFERROR(INDEX(Lookup!$BG$9:$BG$3000,MATCH($A1095,Lookup!$A$9:$A$3000,0)),0)</f>
        <v>0</v>
      </c>
      <c r="E1095" s="206">
        <f>IFERROR(INDEX(Lookup!$BF$9:$BF$3000,MATCH($A1095,Lookup!$A$9:$A$3000,0)),0)</f>
        <v>0</v>
      </c>
      <c r="F1095" s="206">
        <f>IFERROR(INDEX(Lookup!$BE$9:$BE$3000,MATCH($A1095,Lookup!$A$9:$A$3000,0)),0)</f>
        <v>0</v>
      </c>
      <c r="G1095" s="207"/>
      <c r="H1095" s="207"/>
      <c r="I1095" s="206">
        <f>IFERROR(INDEX(Lookup!$BJ$9:$BJ$3000,MATCH($A1095,Lookup!$A$9:$A$3000,0)),0)</f>
        <v>0</v>
      </c>
      <c r="J1095" s="206">
        <f>IFERROR(INDEX(Lookup!$BI$9:$BI$3000,MATCH($A1095,Lookup!$A$9:$A$3000,0)),0)</f>
        <v>0</v>
      </c>
      <c r="K1095" s="206">
        <f>IFERROR(INDEX(Lookup!$BH$9:$BH$3000,MATCH($A1095,Lookup!$A$9:$A$3000,0)),0)</f>
        <v>0</v>
      </c>
      <c r="L1095" s="206">
        <f t="shared" si="48"/>
        <v>0</v>
      </c>
      <c r="O1095" s="182">
        <f t="shared" si="50"/>
        <v>1</v>
      </c>
    </row>
    <row r="1096" spans="1:15" x14ac:dyDescent="0.2">
      <c r="A1096" s="182" t="str">
        <f>'14'!A64</f>
        <v>27160-A15</v>
      </c>
      <c r="C1096" s="182" t="str">
        <f>IFERROR(LEFT(IFERROR(INDEX(Sheet5!$C$2:$C$1300,MATCH($A1096,Sheet5!$A$2:$A$1300,0)),"-"),FIND(",",IFERROR(INDEX(Sheet5!$C$2:$C$1300,MATCH($A1096,Sheet5!$A$2:$A$1300,0)),"-"),1)-1),IFERROR(INDEX(Sheet5!$C$2:$C$1300,MATCH($A1096,Sheet5!$A$2:$A$1300,0)),"-"))</f>
        <v xml:space="preserve">Gas Consumption-236 Queen Road                              </v>
      </c>
      <c r="D1096" s="206">
        <f>IFERROR(INDEX(Lookup!$BG$9:$BG$3000,MATCH($A1096,Lookup!$A$9:$A$3000,0)),0)</f>
        <v>0</v>
      </c>
      <c r="E1096" s="206">
        <f>IFERROR(INDEX(Lookup!$BF$9:$BF$3000,MATCH($A1096,Lookup!$A$9:$A$3000,0)),0)</f>
        <v>0</v>
      </c>
      <c r="F1096" s="206">
        <f>IFERROR(INDEX(Lookup!$BE$9:$BE$3000,MATCH($A1096,Lookup!$A$9:$A$3000,0)),0)</f>
        <v>0</v>
      </c>
      <c r="G1096" s="207"/>
      <c r="H1096" s="207"/>
      <c r="I1096" s="206">
        <f>IFERROR(INDEX(Lookup!$BJ$9:$BJ$3000,MATCH($A1096,Lookup!$A$9:$A$3000,0)),0)</f>
        <v>0</v>
      </c>
      <c r="J1096" s="206">
        <f>IFERROR(INDEX(Lookup!$BI$9:$BI$3000,MATCH($A1096,Lookup!$A$9:$A$3000,0)),0)</f>
        <v>0</v>
      </c>
      <c r="K1096" s="206">
        <f>IFERROR(INDEX(Lookup!$BH$9:$BH$3000,MATCH($A1096,Lookup!$A$9:$A$3000,0)),0)</f>
        <v>0</v>
      </c>
      <c r="L1096" s="206">
        <f t="shared" si="48"/>
        <v>0</v>
      </c>
      <c r="O1096" s="182">
        <f t="shared" si="50"/>
        <v>1</v>
      </c>
    </row>
    <row r="1097" spans="1:15" x14ac:dyDescent="0.2">
      <c r="A1097" s="182" t="str">
        <f>'14'!A65</f>
        <v>27160-A16</v>
      </c>
      <c r="C1097" s="182" t="str">
        <f>IFERROR(LEFT(IFERROR(INDEX(Sheet5!$C$2:$C$1300,MATCH($A1097,Sheet5!$A$2:$A$1300,0)),"-"),FIND(",",IFERROR(INDEX(Sheet5!$C$2:$C$1300,MATCH($A1097,Sheet5!$A$2:$A$1300,0)),"-"),1)-1),IFERROR(INDEX(Sheet5!$C$2:$C$1300,MATCH($A1097,Sheet5!$A$2:$A$1300,0)),"-"))</f>
        <v xml:space="preserve">Gas Consumption-534 Queen Road                              </v>
      </c>
      <c r="D1097" s="206">
        <f>IFERROR(INDEX(Lookup!$BG$9:$BG$3000,MATCH($A1097,Lookup!$A$9:$A$3000,0)),0)</f>
        <v>0</v>
      </c>
      <c r="E1097" s="206">
        <f>IFERROR(INDEX(Lookup!$BF$9:$BF$3000,MATCH($A1097,Lookup!$A$9:$A$3000,0)),0)</f>
        <v>0</v>
      </c>
      <c r="F1097" s="206">
        <f>IFERROR(INDEX(Lookup!$BE$9:$BE$3000,MATCH($A1097,Lookup!$A$9:$A$3000,0)),0)</f>
        <v>0</v>
      </c>
      <c r="G1097" s="207"/>
      <c r="H1097" s="207"/>
      <c r="I1097" s="206">
        <f>IFERROR(INDEX(Lookup!$BJ$9:$BJ$3000,MATCH($A1097,Lookup!$A$9:$A$3000,0)),0)</f>
        <v>0</v>
      </c>
      <c r="J1097" s="206">
        <f>IFERROR(INDEX(Lookup!$BI$9:$BI$3000,MATCH($A1097,Lookup!$A$9:$A$3000,0)),0)</f>
        <v>0</v>
      </c>
      <c r="K1097" s="206">
        <f>IFERROR(INDEX(Lookup!$BH$9:$BH$3000,MATCH($A1097,Lookup!$A$9:$A$3000,0)),0)</f>
        <v>0</v>
      </c>
      <c r="L1097" s="206">
        <f t="shared" si="48"/>
        <v>0</v>
      </c>
      <c r="O1097" s="182">
        <f t="shared" si="50"/>
        <v>1</v>
      </c>
    </row>
    <row r="1098" spans="1:15" x14ac:dyDescent="0.2">
      <c r="A1098" s="182" t="str">
        <f>'14'!A66</f>
        <v>27180-A01</v>
      </c>
      <c r="C1098" s="182" t="str">
        <f>IFERROR(LEFT(IFERROR(INDEX(Sheet5!$C$2:$C$1300,MATCH($A1098,Sheet5!$A$2:$A$1300,0)),"-"),FIND(",",IFERROR(INDEX(Sheet5!$C$2:$C$1300,MATCH($A1098,Sheet5!$A$2:$A$1300,0)),"-"),1)-1),IFERROR(INDEX(Sheet5!$C$2:$C$1300,MATCH($A1098,Sheet5!$A$2:$A$1300,0)),"-"))</f>
        <v xml:space="preserve">Levies - Property-6 Circuit Dr                              </v>
      </c>
      <c r="D1098" s="206">
        <f>IFERROR(INDEX(Lookup!$BG$9:$BG$3000,MATCH($A1098,Lookup!$A$9:$A$3000,0)),0)</f>
        <v>0</v>
      </c>
      <c r="E1098" s="206">
        <f>IFERROR(INDEX(Lookup!$BF$9:$BF$3000,MATCH($A1098,Lookup!$A$9:$A$3000,0)),0)</f>
        <v>0</v>
      </c>
      <c r="F1098" s="206">
        <f>IFERROR(INDEX(Lookup!$BE$9:$BE$3000,MATCH($A1098,Lookup!$A$9:$A$3000,0)),0)</f>
        <v>0</v>
      </c>
      <c r="G1098" s="207"/>
      <c r="H1098" s="207"/>
      <c r="I1098" s="206">
        <f>IFERROR(INDEX(Lookup!$BJ$9:$BJ$3000,MATCH($A1098,Lookup!$A$9:$A$3000,0)),0)</f>
        <v>0</v>
      </c>
      <c r="J1098" s="206">
        <f>IFERROR(INDEX(Lookup!$BI$9:$BI$3000,MATCH($A1098,Lookup!$A$9:$A$3000,0)),0)</f>
        <v>0</v>
      </c>
      <c r="K1098" s="206">
        <f>IFERROR(INDEX(Lookup!$BH$9:$BH$3000,MATCH($A1098,Lookup!$A$9:$A$3000,0)),0)</f>
        <v>0</v>
      </c>
      <c r="L1098" s="206">
        <f t="shared" ref="L1098:L1161" si="51">K1098-J1098</f>
        <v>0</v>
      </c>
      <c r="O1098" s="182">
        <f t="shared" ref="O1098:O1129" si="52">+IF(A1098&gt;0,1,0)</f>
        <v>1</v>
      </c>
    </row>
    <row r="1099" spans="1:15" x14ac:dyDescent="0.2">
      <c r="A1099" s="182" t="str">
        <f>'14'!A67</f>
        <v>27180-A02</v>
      </c>
      <c r="C1099" s="182" t="str">
        <f>IFERROR(LEFT(IFERROR(INDEX(Sheet5!$C$2:$C$1300,MATCH($A1099,Sheet5!$A$2:$A$1300,0)),"-"),FIND(",",IFERROR(INDEX(Sheet5!$C$2:$C$1300,MATCH($A1099,Sheet5!$A$2:$A$1300,0)),"-"),1)-1),IFERROR(INDEX(Sheet5!$C$2:$C$1300,MATCH($A1099,Sheet5!$A$2:$A$1300,0)),"-"))</f>
        <v xml:space="preserve">Levies - Property-200 East Tce                              </v>
      </c>
      <c r="D1099" s="206">
        <f>IFERROR(INDEX(Lookup!$BG$9:$BG$3000,MATCH($A1099,Lookup!$A$9:$A$3000,0)),0)</f>
        <v>0</v>
      </c>
      <c r="E1099" s="206">
        <f>IFERROR(INDEX(Lookup!$BF$9:$BF$3000,MATCH($A1099,Lookup!$A$9:$A$3000,0)),0)</f>
        <v>0</v>
      </c>
      <c r="F1099" s="206">
        <f>IFERROR(INDEX(Lookup!$BE$9:$BE$3000,MATCH($A1099,Lookup!$A$9:$A$3000,0)),0)</f>
        <v>0</v>
      </c>
      <c r="G1099" s="207"/>
      <c r="H1099" s="207"/>
      <c r="I1099" s="206">
        <f>IFERROR(INDEX(Lookup!$BJ$9:$BJ$3000,MATCH($A1099,Lookup!$A$9:$A$3000,0)),0)</f>
        <v>0</v>
      </c>
      <c r="J1099" s="206">
        <f>IFERROR(INDEX(Lookup!$BI$9:$BI$3000,MATCH($A1099,Lookup!$A$9:$A$3000,0)),0)</f>
        <v>0</v>
      </c>
      <c r="K1099" s="206">
        <f>IFERROR(INDEX(Lookup!$BH$9:$BH$3000,MATCH($A1099,Lookup!$A$9:$A$3000,0)),0)</f>
        <v>0</v>
      </c>
      <c r="L1099" s="206">
        <f t="shared" si="51"/>
        <v>0</v>
      </c>
      <c r="O1099" s="182">
        <f t="shared" si="52"/>
        <v>1</v>
      </c>
    </row>
    <row r="1100" spans="1:15" x14ac:dyDescent="0.2">
      <c r="A1100" s="182" t="str">
        <f>'14'!A68</f>
        <v>27180-A03</v>
      </c>
      <c r="C1100" s="182" t="str">
        <f>IFERROR(LEFT(IFERROR(INDEX(Sheet5!$C$2:$C$1300,MATCH($A1100,Sheet5!$A$2:$A$1300,0)),"-"),FIND(",",IFERROR(INDEX(Sheet5!$C$2:$C$1300,MATCH($A1100,Sheet5!$A$2:$A$1300,0)),"-"),1)-1),IFERROR(INDEX(Sheet5!$C$2:$C$1300,MATCH($A1100,Sheet5!$A$2:$A$1300,0)),"-"))</f>
        <v xml:space="preserve">Levies - Property-33 Franklin St                            </v>
      </c>
      <c r="D1100" s="206">
        <f>IFERROR(INDEX(Lookup!$BG$9:$BG$3000,MATCH($A1100,Lookup!$A$9:$A$3000,0)),0)</f>
        <v>0</v>
      </c>
      <c r="E1100" s="206">
        <f>IFERROR(INDEX(Lookup!$BF$9:$BF$3000,MATCH($A1100,Lookup!$A$9:$A$3000,0)),0)</f>
        <v>0</v>
      </c>
      <c r="F1100" s="206">
        <f>IFERROR(INDEX(Lookup!$BE$9:$BE$3000,MATCH($A1100,Lookup!$A$9:$A$3000,0)),0)</f>
        <v>0</v>
      </c>
      <c r="G1100" s="207"/>
      <c r="H1100" s="207"/>
      <c r="I1100" s="206">
        <f>IFERROR(INDEX(Lookup!$BJ$9:$BJ$3000,MATCH($A1100,Lookup!$A$9:$A$3000,0)),0)</f>
        <v>0</v>
      </c>
      <c r="J1100" s="206">
        <f>IFERROR(INDEX(Lookup!$BI$9:$BI$3000,MATCH($A1100,Lookup!$A$9:$A$3000,0)),0)</f>
        <v>0</v>
      </c>
      <c r="K1100" s="206">
        <f>IFERROR(INDEX(Lookup!$BH$9:$BH$3000,MATCH($A1100,Lookup!$A$9:$A$3000,0)),0)</f>
        <v>0</v>
      </c>
      <c r="L1100" s="206">
        <f t="shared" si="51"/>
        <v>0</v>
      </c>
      <c r="O1100" s="182">
        <f t="shared" si="52"/>
        <v>1</v>
      </c>
    </row>
    <row r="1101" spans="1:15" x14ac:dyDescent="0.2">
      <c r="A1101" s="182" t="str">
        <f>'14'!A69</f>
        <v>27180-A04</v>
      </c>
      <c r="C1101" s="182" t="str">
        <f>IFERROR(LEFT(IFERROR(INDEX(Sheet5!$C$2:$C$1300,MATCH($A1101,Sheet5!$A$2:$A$1300,0)),"-"),FIND(",",IFERROR(INDEX(Sheet5!$C$2:$C$1300,MATCH($A1101,Sheet5!$A$2:$A$1300,0)),"-"),1)-1),IFERROR(INDEX(Sheet5!$C$2:$C$1300,MATCH($A1101,Sheet5!$A$2:$A$1300,0)),"-"))</f>
        <v xml:space="preserve">Levies - Property-174 Fullarton Rd                          </v>
      </c>
      <c r="D1101" s="206">
        <f>IFERROR(INDEX(Lookup!$BG$9:$BG$3000,MATCH($A1101,Lookup!$A$9:$A$3000,0)),0)</f>
        <v>0</v>
      </c>
      <c r="E1101" s="206">
        <f>IFERROR(INDEX(Lookup!$BF$9:$BF$3000,MATCH($A1101,Lookup!$A$9:$A$3000,0)),0)</f>
        <v>0</v>
      </c>
      <c r="F1101" s="206">
        <f>IFERROR(INDEX(Lookup!$BE$9:$BE$3000,MATCH($A1101,Lookup!$A$9:$A$3000,0)),0)</f>
        <v>0</v>
      </c>
      <c r="G1101" s="207"/>
      <c r="H1101" s="207"/>
      <c r="I1101" s="206">
        <f>IFERROR(INDEX(Lookup!$BJ$9:$BJ$3000,MATCH($A1101,Lookup!$A$9:$A$3000,0)),0)</f>
        <v>0</v>
      </c>
      <c r="J1101" s="206">
        <f>IFERROR(INDEX(Lookup!$BI$9:$BI$3000,MATCH($A1101,Lookup!$A$9:$A$3000,0)),0)</f>
        <v>0</v>
      </c>
      <c r="K1101" s="206">
        <f>IFERROR(INDEX(Lookup!$BH$9:$BH$3000,MATCH($A1101,Lookup!$A$9:$A$3000,0)),0)</f>
        <v>0</v>
      </c>
      <c r="L1101" s="206">
        <f t="shared" si="51"/>
        <v>0</v>
      </c>
      <c r="O1101" s="182">
        <f t="shared" si="52"/>
        <v>1</v>
      </c>
    </row>
    <row r="1102" spans="1:15" x14ac:dyDescent="0.2">
      <c r="A1102" s="182" t="str">
        <f>'14'!A70</f>
        <v>27180-A05</v>
      </c>
      <c r="C1102" s="182" t="str">
        <f>IFERROR(LEFT(IFERROR(INDEX(Sheet5!$C$2:$C$1300,MATCH($A1102,Sheet5!$A$2:$A$1300,0)),"-"),FIND(",",IFERROR(INDEX(Sheet5!$C$2:$C$1300,MATCH($A1102,Sheet5!$A$2:$A$1300,0)),"-"),1)-1),IFERROR(INDEX(Sheet5!$C$2:$C$1300,MATCH($A1102,Sheet5!$A$2:$A$1300,0)),"-"))</f>
        <v xml:space="preserve">Levies - Property-26a Grote St                              </v>
      </c>
      <c r="D1102" s="206">
        <f>IFERROR(INDEX(Lookup!$BG$9:$BG$3000,MATCH($A1102,Lookup!$A$9:$A$3000,0)),0)</f>
        <v>0</v>
      </c>
      <c r="E1102" s="206">
        <f>IFERROR(INDEX(Lookup!$BF$9:$BF$3000,MATCH($A1102,Lookup!$A$9:$A$3000,0)),0)</f>
        <v>0</v>
      </c>
      <c r="F1102" s="206">
        <f>IFERROR(INDEX(Lookup!$BE$9:$BE$3000,MATCH($A1102,Lookup!$A$9:$A$3000,0)),0)</f>
        <v>0</v>
      </c>
      <c r="G1102" s="207"/>
      <c r="H1102" s="207"/>
      <c r="I1102" s="206">
        <f>IFERROR(INDEX(Lookup!$BJ$9:$BJ$3000,MATCH($A1102,Lookup!$A$9:$A$3000,0)),0)</f>
        <v>0</v>
      </c>
      <c r="J1102" s="206">
        <f>IFERROR(INDEX(Lookup!$BI$9:$BI$3000,MATCH($A1102,Lookup!$A$9:$A$3000,0)),0)</f>
        <v>0</v>
      </c>
      <c r="K1102" s="206">
        <f>IFERROR(INDEX(Lookup!$BH$9:$BH$3000,MATCH($A1102,Lookup!$A$9:$A$3000,0)),0)</f>
        <v>0</v>
      </c>
      <c r="L1102" s="206">
        <f t="shared" si="51"/>
        <v>0</v>
      </c>
      <c r="O1102" s="182">
        <f t="shared" si="52"/>
        <v>1</v>
      </c>
    </row>
    <row r="1103" spans="1:15" x14ac:dyDescent="0.2">
      <c r="A1103" s="182" t="str">
        <f>'14'!A71</f>
        <v>27180-A06</v>
      </c>
      <c r="C1103" s="182" t="str">
        <f>IFERROR(LEFT(IFERROR(INDEX(Sheet5!$C$2:$C$1300,MATCH($A1103,Sheet5!$A$2:$A$1300,0)),"-"),FIND(",",IFERROR(INDEX(Sheet5!$C$2:$C$1300,MATCH($A1103,Sheet5!$A$2:$A$1300,0)),"-"),1)-1),IFERROR(INDEX(Sheet5!$C$2:$C$1300,MATCH($A1103,Sheet5!$A$2:$A$1300,0)),"-"))</f>
        <v xml:space="preserve">Levies - Property-31 Franklin St                            </v>
      </c>
      <c r="D1103" s="206">
        <f>IFERROR(INDEX(Lookup!$BG$9:$BG$3000,MATCH($A1103,Lookup!$A$9:$A$3000,0)),0)</f>
        <v>0</v>
      </c>
      <c r="E1103" s="206">
        <f>IFERROR(INDEX(Lookup!$BF$9:$BF$3000,MATCH($A1103,Lookup!$A$9:$A$3000,0)),0)</f>
        <v>0</v>
      </c>
      <c r="F1103" s="206">
        <f>IFERROR(INDEX(Lookup!$BE$9:$BE$3000,MATCH($A1103,Lookup!$A$9:$A$3000,0)),0)</f>
        <v>0</v>
      </c>
      <c r="G1103" s="207"/>
      <c r="H1103" s="207"/>
      <c r="I1103" s="206">
        <f>IFERROR(INDEX(Lookup!$BJ$9:$BJ$3000,MATCH($A1103,Lookup!$A$9:$A$3000,0)),0)</f>
        <v>0</v>
      </c>
      <c r="J1103" s="206">
        <f>IFERROR(INDEX(Lookup!$BI$9:$BI$3000,MATCH($A1103,Lookup!$A$9:$A$3000,0)),0)</f>
        <v>0</v>
      </c>
      <c r="K1103" s="206">
        <f>IFERROR(INDEX(Lookup!$BH$9:$BH$3000,MATCH($A1103,Lookup!$A$9:$A$3000,0)),0)</f>
        <v>0</v>
      </c>
      <c r="L1103" s="206">
        <f t="shared" si="51"/>
        <v>0</v>
      </c>
      <c r="O1103" s="182">
        <f t="shared" si="52"/>
        <v>1</v>
      </c>
    </row>
    <row r="1104" spans="1:15" x14ac:dyDescent="0.2">
      <c r="A1104" s="182" t="str">
        <f>'14'!A72</f>
        <v>27180-A07</v>
      </c>
      <c r="C1104" s="182" t="str">
        <f>IFERROR(LEFT(IFERROR(INDEX(Sheet5!$C$2:$C$1300,MATCH($A1104,Sheet5!$A$2:$A$1300,0)),"-"),FIND(",",IFERROR(INDEX(Sheet5!$C$2:$C$1300,MATCH($A1104,Sheet5!$A$2:$A$1300,0)),"-"),1)-1),IFERROR(INDEX(Sheet5!$C$2:$C$1300,MATCH($A1104,Sheet5!$A$2:$A$1300,0)),"-"))</f>
        <v xml:space="preserve">Levies - Property-25 Franklin St                            </v>
      </c>
      <c r="D1104" s="206">
        <f>IFERROR(INDEX(Lookup!$BG$9:$BG$3000,MATCH($A1104,Lookup!$A$9:$A$3000,0)),0)</f>
        <v>0</v>
      </c>
      <c r="E1104" s="206">
        <f>IFERROR(INDEX(Lookup!$BF$9:$BF$3000,MATCH($A1104,Lookup!$A$9:$A$3000,0)),0)</f>
        <v>0</v>
      </c>
      <c r="F1104" s="206">
        <f>IFERROR(INDEX(Lookup!$BE$9:$BE$3000,MATCH($A1104,Lookup!$A$9:$A$3000,0)),0)</f>
        <v>0</v>
      </c>
      <c r="G1104" s="207"/>
      <c r="H1104" s="207"/>
      <c r="I1104" s="206">
        <f>IFERROR(INDEX(Lookup!$BJ$9:$BJ$3000,MATCH($A1104,Lookup!$A$9:$A$3000,0)),0)</f>
        <v>0</v>
      </c>
      <c r="J1104" s="206">
        <f>IFERROR(INDEX(Lookup!$BI$9:$BI$3000,MATCH($A1104,Lookup!$A$9:$A$3000,0)),0)</f>
        <v>0</v>
      </c>
      <c r="K1104" s="206">
        <f>IFERROR(INDEX(Lookup!$BH$9:$BH$3000,MATCH($A1104,Lookup!$A$9:$A$3000,0)),0)</f>
        <v>0</v>
      </c>
      <c r="L1104" s="206">
        <f t="shared" si="51"/>
        <v>0</v>
      </c>
      <c r="O1104" s="182">
        <f t="shared" si="52"/>
        <v>1</v>
      </c>
    </row>
    <row r="1105" spans="1:15" x14ac:dyDescent="0.2">
      <c r="A1105" s="182" t="str">
        <f>'14'!A73</f>
        <v>27180-A08</v>
      </c>
      <c r="C1105" s="182" t="str">
        <f>IFERROR(LEFT(IFERROR(INDEX(Sheet5!$C$2:$C$1300,MATCH($A1105,Sheet5!$A$2:$A$1300,0)),"-"),FIND(",",IFERROR(INDEX(Sheet5!$C$2:$C$1300,MATCH($A1105,Sheet5!$A$2:$A$1300,0)),"-"),1)-1),IFERROR(INDEX(Sheet5!$C$2:$C$1300,MATCH($A1105,Sheet5!$A$2:$A$1300,0)),"-"))</f>
        <v xml:space="preserve">Levies - Property-23 Frankin St                             </v>
      </c>
      <c r="D1105" s="206">
        <f>IFERROR(INDEX(Lookup!$BG$9:$BG$3000,MATCH($A1105,Lookup!$A$9:$A$3000,0)),0)</f>
        <v>0</v>
      </c>
      <c r="E1105" s="206">
        <f>IFERROR(INDEX(Lookup!$BF$9:$BF$3000,MATCH($A1105,Lookup!$A$9:$A$3000,0)),0)</f>
        <v>0</v>
      </c>
      <c r="F1105" s="206">
        <f>IFERROR(INDEX(Lookup!$BE$9:$BE$3000,MATCH($A1105,Lookup!$A$9:$A$3000,0)),0)</f>
        <v>0</v>
      </c>
      <c r="G1105" s="207"/>
      <c r="H1105" s="207"/>
      <c r="I1105" s="206">
        <f>IFERROR(INDEX(Lookup!$BJ$9:$BJ$3000,MATCH($A1105,Lookup!$A$9:$A$3000,0)),0)</f>
        <v>0</v>
      </c>
      <c r="J1105" s="206">
        <f>IFERROR(INDEX(Lookup!$BI$9:$BI$3000,MATCH($A1105,Lookup!$A$9:$A$3000,0)),0)</f>
        <v>0</v>
      </c>
      <c r="K1105" s="206">
        <f>IFERROR(INDEX(Lookup!$BH$9:$BH$3000,MATCH($A1105,Lookup!$A$9:$A$3000,0)),0)</f>
        <v>0</v>
      </c>
      <c r="L1105" s="206">
        <f t="shared" si="51"/>
        <v>0</v>
      </c>
      <c r="O1105" s="182">
        <f t="shared" si="52"/>
        <v>1</v>
      </c>
    </row>
    <row r="1106" spans="1:15" x14ac:dyDescent="0.2">
      <c r="A1106" s="182" t="str">
        <f>'14'!A74</f>
        <v>27180-A09</v>
      </c>
      <c r="C1106" s="182" t="str">
        <f>IFERROR(LEFT(IFERROR(INDEX(Sheet5!$C$2:$C$1300,MATCH($A1106,Sheet5!$A$2:$A$1300,0)),"-"),FIND(",",IFERROR(INDEX(Sheet5!$C$2:$C$1300,MATCH($A1106,Sheet5!$A$2:$A$1300,0)),"-"),1)-1),IFERROR(INDEX(Sheet5!$C$2:$C$1300,MATCH($A1106,Sheet5!$A$2:$A$1300,0)),"-"))</f>
        <v xml:space="preserve">Levies - Property-11 Franklin St                            </v>
      </c>
      <c r="D1106" s="206">
        <f>IFERROR(INDEX(Lookup!$BG$9:$BG$3000,MATCH($A1106,Lookup!$A$9:$A$3000,0)),0)</f>
        <v>0</v>
      </c>
      <c r="E1106" s="206">
        <f>IFERROR(INDEX(Lookup!$BF$9:$BF$3000,MATCH($A1106,Lookup!$A$9:$A$3000,0)),0)</f>
        <v>0</v>
      </c>
      <c r="F1106" s="206">
        <f>IFERROR(INDEX(Lookup!$BE$9:$BE$3000,MATCH($A1106,Lookup!$A$9:$A$3000,0)),0)</f>
        <v>0</v>
      </c>
      <c r="G1106" s="207"/>
      <c r="H1106" s="207"/>
      <c r="I1106" s="206">
        <f>IFERROR(INDEX(Lookup!$BJ$9:$BJ$3000,MATCH($A1106,Lookup!$A$9:$A$3000,0)),0)</f>
        <v>0</v>
      </c>
      <c r="J1106" s="206">
        <f>IFERROR(INDEX(Lookup!$BI$9:$BI$3000,MATCH($A1106,Lookup!$A$9:$A$3000,0)),0)</f>
        <v>0</v>
      </c>
      <c r="K1106" s="206">
        <f>IFERROR(INDEX(Lookup!$BH$9:$BH$3000,MATCH($A1106,Lookup!$A$9:$A$3000,0)),0)</f>
        <v>0</v>
      </c>
      <c r="L1106" s="206">
        <f t="shared" si="51"/>
        <v>0</v>
      </c>
      <c r="O1106" s="182">
        <f t="shared" si="52"/>
        <v>1</v>
      </c>
    </row>
    <row r="1107" spans="1:15" x14ac:dyDescent="0.2">
      <c r="A1107" s="182" t="str">
        <f>'14'!A75</f>
        <v>27180-A10</v>
      </c>
      <c r="C1107" s="182" t="str">
        <f>IFERROR(LEFT(IFERROR(INDEX(Sheet5!$C$2:$C$1300,MATCH($A1107,Sheet5!$A$2:$A$1300,0)),"-"),FIND(",",IFERROR(INDEX(Sheet5!$C$2:$C$1300,MATCH($A1107,Sheet5!$A$2:$A$1300,0)),"-"),1)-1),IFERROR(INDEX(Sheet5!$C$2:$C$1300,MATCH($A1107,Sheet5!$A$2:$A$1300,0)),"-"))</f>
        <v xml:space="preserve">Levies - Property-15 Franklin St                            </v>
      </c>
      <c r="D1107" s="206">
        <f>IFERROR(INDEX(Lookup!$BG$9:$BG$3000,MATCH($A1107,Lookup!$A$9:$A$3000,0)),0)</f>
        <v>0</v>
      </c>
      <c r="E1107" s="206">
        <f>IFERROR(INDEX(Lookup!$BF$9:$BF$3000,MATCH($A1107,Lookup!$A$9:$A$3000,0)),0)</f>
        <v>0</v>
      </c>
      <c r="F1107" s="206">
        <f>IFERROR(INDEX(Lookup!$BE$9:$BE$3000,MATCH($A1107,Lookup!$A$9:$A$3000,0)),0)</f>
        <v>0</v>
      </c>
      <c r="G1107" s="207"/>
      <c r="H1107" s="207"/>
      <c r="I1107" s="206">
        <f>IFERROR(INDEX(Lookup!$BJ$9:$BJ$3000,MATCH($A1107,Lookup!$A$9:$A$3000,0)),0)</f>
        <v>0</v>
      </c>
      <c r="J1107" s="206">
        <f>IFERROR(INDEX(Lookup!$BI$9:$BI$3000,MATCH($A1107,Lookup!$A$9:$A$3000,0)),0)</f>
        <v>0</v>
      </c>
      <c r="K1107" s="206">
        <f>IFERROR(INDEX(Lookup!$BH$9:$BH$3000,MATCH($A1107,Lookup!$A$9:$A$3000,0)),0)</f>
        <v>0</v>
      </c>
      <c r="L1107" s="206">
        <f t="shared" si="51"/>
        <v>0</v>
      </c>
      <c r="O1107" s="182">
        <f t="shared" si="52"/>
        <v>1</v>
      </c>
    </row>
    <row r="1108" spans="1:15" x14ac:dyDescent="0.2">
      <c r="A1108" s="182" t="str">
        <f>'14'!A76</f>
        <v>27180-A11</v>
      </c>
      <c r="C1108" s="182" t="str">
        <f>IFERROR(LEFT(IFERROR(INDEX(Sheet5!$C$2:$C$1300,MATCH($A1108,Sheet5!$A$2:$A$1300,0)),"-"),FIND(",",IFERROR(INDEX(Sheet5!$C$2:$C$1300,MATCH($A1108,Sheet5!$A$2:$A$1300,0)),"-"),1)-1),IFERROR(INDEX(Sheet5!$C$2:$C$1300,MATCH($A1108,Sheet5!$A$2:$A$1300,0)),"-"))</f>
        <v xml:space="preserve">Levies - Property-25 Hutt St                                </v>
      </c>
      <c r="D1108" s="206">
        <f>IFERROR(INDEX(Lookup!$BG$9:$BG$3000,MATCH($A1108,Lookup!$A$9:$A$3000,0)),0)</f>
        <v>872.4</v>
      </c>
      <c r="E1108" s="206">
        <f>IFERROR(INDEX(Lookup!$BF$9:$BF$3000,MATCH($A1108,Lookup!$A$9:$A$3000,0)),0)</f>
        <v>803.97</v>
      </c>
      <c r="F1108" s="206">
        <f>IFERROR(INDEX(Lookup!$BE$9:$BE$3000,MATCH($A1108,Lookup!$A$9:$A$3000,0)),0)</f>
        <v>872.4</v>
      </c>
      <c r="G1108" s="207"/>
      <c r="H1108" s="207"/>
      <c r="I1108" s="206">
        <f>IFERROR(INDEX(Lookup!$BJ$9:$BJ$3000,MATCH($A1108,Lookup!$A$9:$A$3000,0)),0)</f>
        <v>10243.66</v>
      </c>
      <c r="J1108" s="206">
        <f>IFERROR(INDEX(Lookup!$BI$9:$BI$3000,MATCH($A1108,Lookup!$A$9:$A$3000,0)),0)</f>
        <v>9584.74</v>
      </c>
      <c r="K1108" s="206">
        <f>IFERROR(INDEX(Lookup!$BH$9:$BH$3000,MATCH($A1108,Lookup!$A$9:$A$3000,0)),0)</f>
        <v>10243.67</v>
      </c>
      <c r="L1108" s="206">
        <f t="shared" si="51"/>
        <v>658.93000000000029</v>
      </c>
      <c r="O1108" s="182">
        <f t="shared" si="52"/>
        <v>1</v>
      </c>
    </row>
    <row r="1109" spans="1:15" x14ac:dyDescent="0.2">
      <c r="A1109" s="182" t="str">
        <f>'14'!A77</f>
        <v>27180-A12</v>
      </c>
      <c r="C1109" s="182" t="str">
        <f>IFERROR(LEFT(IFERROR(INDEX(Sheet5!$C$2:$C$1300,MATCH($A1109,Sheet5!$A$2:$A$1300,0)),"-"),FIND(",",IFERROR(INDEX(Sheet5!$C$2:$C$1300,MATCH($A1109,Sheet5!$A$2:$A$1300,0)),"-"),1)-1),IFERROR(INDEX(Sheet5!$C$2:$C$1300,MATCH($A1109,Sheet5!$A$2:$A$1300,0)),"-"))</f>
        <v xml:space="preserve">Levies - Property-A27 188 Carrington                        </v>
      </c>
      <c r="D1109" s="206">
        <f>IFERROR(INDEX(Lookup!$BG$9:$BG$3000,MATCH($A1109,Lookup!$A$9:$A$3000,0)),0)</f>
        <v>0</v>
      </c>
      <c r="E1109" s="206">
        <f>IFERROR(INDEX(Lookup!$BF$9:$BF$3000,MATCH($A1109,Lookup!$A$9:$A$3000,0)),0)</f>
        <v>0</v>
      </c>
      <c r="F1109" s="206">
        <f>IFERROR(INDEX(Lookup!$BE$9:$BE$3000,MATCH($A1109,Lookup!$A$9:$A$3000,0)),0)</f>
        <v>0</v>
      </c>
      <c r="G1109" s="207"/>
      <c r="H1109" s="207"/>
      <c r="I1109" s="206">
        <f>IFERROR(INDEX(Lookup!$BJ$9:$BJ$3000,MATCH($A1109,Lookup!$A$9:$A$3000,0)),0)</f>
        <v>0</v>
      </c>
      <c r="J1109" s="206">
        <f>IFERROR(INDEX(Lookup!$BI$9:$BI$3000,MATCH($A1109,Lookup!$A$9:$A$3000,0)),0)</f>
        <v>0</v>
      </c>
      <c r="K1109" s="206">
        <f>IFERROR(INDEX(Lookup!$BH$9:$BH$3000,MATCH($A1109,Lookup!$A$9:$A$3000,0)),0)</f>
        <v>0</v>
      </c>
      <c r="L1109" s="206">
        <f t="shared" si="51"/>
        <v>0</v>
      </c>
      <c r="O1109" s="182">
        <f t="shared" si="52"/>
        <v>1</v>
      </c>
    </row>
    <row r="1110" spans="1:15" x14ac:dyDescent="0.2">
      <c r="A1110" s="182" t="str">
        <f>'14'!A78</f>
        <v>27180-A13</v>
      </c>
      <c r="C1110" s="182" t="str">
        <f>IFERROR(LEFT(IFERROR(INDEX(Sheet5!$C$2:$C$1300,MATCH($A1110,Sheet5!$A$2:$A$1300,0)),"-"),FIND(",",IFERROR(INDEX(Sheet5!$C$2:$C$1300,MATCH($A1110,Sheet5!$A$2:$A$1300,0)),"-"),1)-1),IFERROR(INDEX(Sheet5!$C$2:$C$1300,MATCH($A1110,Sheet5!$A$2:$A$1300,0)),"-"))</f>
        <v xml:space="preserve">Levies - Property-B25 188 Carrington                        </v>
      </c>
      <c r="D1110" s="206">
        <f>IFERROR(INDEX(Lookup!$BG$9:$BG$3000,MATCH($A1110,Lookup!$A$9:$A$3000,0)),0)</f>
        <v>0</v>
      </c>
      <c r="E1110" s="206">
        <f>IFERROR(INDEX(Lookup!$BF$9:$BF$3000,MATCH($A1110,Lookup!$A$9:$A$3000,0)),0)</f>
        <v>0</v>
      </c>
      <c r="F1110" s="206">
        <f>IFERROR(INDEX(Lookup!$BE$9:$BE$3000,MATCH($A1110,Lookup!$A$9:$A$3000,0)),0)</f>
        <v>0</v>
      </c>
      <c r="G1110" s="207"/>
      <c r="H1110" s="207"/>
      <c r="I1110" s="206">
        <f>IFERROR(INDEX(Lookup!$BJ$9:$BJ$3000,MATCH($A1110,Lookup!$A$9:$A$3000,0)),0)</f>
        <v>0</v>
      </c>
      <c r="J1110" s="206">
        <f>IFERROR(INDEX(Lookup!$BI$9:$BI$3000,MATCH($A1110,Lookup!$A$9:$A$3000,0)),0)</f>
        <v>0</v>
      </c>
      <c r="K1110" s="206">
        <f>IFERROR(INDEX(Lookup!$BH$9:$BH$3000,MATCH($A1110,Lookup!$A$9:$A$3000,0)),0)</f>
        <v>0</v>
      </c>
      <c r="L1110" s="206">
        <f t="shared" si="51"/>
        <v>0</v>
      </c>
      <c r="O1110" s="182">
        <f t="shared" si="52"/>
        <v>1</v>
      </c>
    </row>
    <row r="1111" spans="1:15" x14ac:dyDescent="0.2">
      <c r="A1111" s="182" t="str">
        <f>'14'!A79</f>
        <v>27180-A14</v>
      </c>
      <c r="C1111" s="182" t="str">
        <f>IFERROR(LEFT(IFERROR(INDEX(Sheet5!$C$2:$C$1300,MATCH($A1111,Sheet5!$A$2:$A$1300,0)),"-"),FIND(",",IFERROR(INDEX(Sheet5!$C$2:$C$1300,MATCH($A1111,Sheet5!$A$2:$A$1300,0)),"-"),1)-1),IFERROR(INDEX(Sheet5!$C$2:$C$1300,MATCH($A1111,Sheet5!$A$2:$A$1300,0)),"-"))</f>
        <v xml:space="preserve">Levies - Property-120 Queen Road                            </v>
      </c>
      <c r="D1111" s="206">
        <f>IFERROR(INDEX(Lookup!$BG$9:$BG$3000,MATCH($A1111,Lookup!$A$9:$A$3000,0)),0)</f>
        <v>0</v>
      </c>
      <c r="E1111" s="206">
        <f>IFERROR(INDEX(Lookup!$BF$9:$BF$3000,MATCH($A1111,Lookup!$A$9:$A$3000,0)),0)</f>
        <v>0</v>
      </c>
      <c r="F1111" s="206">
        <f>IFERROR(INDEX(Lookup!$BE$9:$BE$3000,MATCH($A1111,Lookup!$A$9:$A$3000,0)),0)</f>
        <v>0</v>
      </c>
      <c r="G1111" s="207"/>
      <c r="H1111" s="207"/>
      <c r="I1111" s="206">
        <f>IFERROR(INDEX(Lookup!$BJ$9:$BJ$3000,MATCH($A1111,Lookup!$A$9:$A$3000,0)),0)</f>
        <v>0</v>
      </c>
      <c r="J1111" s="206">
        <f>IFERROR(INDEX(Lookup!$BI$9:$BI$3000,MATCH($A1111,Lookup!$A$9:$A$3000,0)),0)</f>
        <v>0</v>
      </c>
      <c r="K1111" s="206">
        <f>IFERROR(INDEX(Lookup!$BH$9:$BH$3000,MATCH($A1111,Lookup!$A$9:$A$3000,0)),0)</f>
        <v>0</v>
      </c>
      <c r="L1111" s="206">
        <f t="shared" si="51"/>
        <v>0</v>
      </c>
      <c r="O1111" s="182">
        <f t="shared" si="52"/>
        <v>1</v>
      </c>
    </row>
    <row r="1112" spans="1:15" x14ac:dyDescent="0.2">
      <c r="A1112" s="182" t="str">
        <f>'14'!A80</f>
        <v>27180-A15</v>
      </c>
      <c r="C1112" s="182" t="str">
        <f>IFERROR(LEFT(IFERROR(INDEX(Sheet5!$C$2:$C$1300,MATCH($A1112,Sheet5!$A$2:$A$1300,0)),"-"),FIND(",",IFERROR(INDEX(Sheet5!$C$2:$C$1300,MATCH($A1112,Sheet5!$A$2:$A$1300,0)),"-"),1)-1),IFERROR(INDEX(Sheet5!$C$2:$C$1300,MATCH($A1112,Sheet5!$A$2:$A$1300,0)),"-"))</f>
        <v xml:space="preserve">Levies - Property-236 Queen Road                            </v>
      </c>
      <c r="D1112" s="206">
        <f>IFERROR(INDEX(Lookup!$BG$9:$BG$3000,MATCH($A1112,Lookup!$A$9:$A$3000,0)),0)</f>
        <v>0</v>
      </c>
      <c r="E1112" s="206">
        <f>IFERROR(INDEX(Lookup!$BF$9:$BF$3000,MATCH($A1112,Lookup!$A$9:$A$3000,0)),0)</f>
        <v>0</v>
      </c>
      <c r="F1112" s="206">
        <f>IFERROR(INDEX(Lookup!$BE$9:$BE$3000,MATCH($A1112,Lookup!$A$9:$A$3000,0)),0)</f>
        <v>0</v>
      </c>
      <c r="G1112" s="207"/>
      <c r="H1112" s="207"/>
      <c r="I1112" s="206">
        <f>IFERROR(INDEX(Lookup!$BJ$9:$BJ$3000,MATCH($A1112,Lookup!$A$9:$A$3000,0)),0)</f>
        <v>0</v>
      </c>
      <c r="J1112" s="206">
        <f>IFERROR(INDEX(Lookup!$BI$9:$BI$3000,MATCH($A1112,Lookup!$A$9:$A$3000,0)),0)</f>
        <v>0</v>
      </c>
      <c r="K1112" s="206">
        <f>IFERROR(INDEX(Lookup!$BH$9:$BH$3000,MATCH($A1112,Lookup!$A$9:$A$3000,0)),0)</f>
        <v>0</v>
      </c>
      <c r="L1112" s="206">
        <f t="shared" si="51"/>
        <v>0</v>
      </c>
      <c r="O1112" s="182">
        <f t="shared" si="52"/>
        <v>1</v>
      </c>
    </row>
    <row r="1113" spans="1:15" x14ac:dyDescent="0.2">
      <c r="A1113" s="182" t="str">
        <f>'14'!A81</f>
        <v>27180-A16</v>
      </c>
      <c r="C1113" s="182" t="str">
        <f>IFERROR(LEFT(IFERROR(INDEX(Sheet5!$C$2:$C$1300,MATCH($A1113,Sheet5!$A$2:$A$1300,0)),"-"),FIND(",",IFERROR(INDEX(Sheet5!$C$2:$C$1300,MATCH($A1113,Sheet5!$A$2:$A$1300,0)),"-"),1)-1),IFERROR(INDEX(Sheet5!$C$2:$C$1300,MATCH($A1113,Sheet5!$A$2:$A$1300,0)),"-"))</f>
        <v xml:space="preserve">Levies - Property-534 Queen Road                            </v>
      </c>
      <c r="D1113" s="206">
        <f>IFERROR(INDEX(Lookup!$BG$9:$BG$3000,MATCH($A1113,Lookup!$A$9:$A$3000,0)),0)</f>
        <v>0</v>
      </c>
      <c r="E1113" s="206">
        <f>IFERROR(INDEX(Lookup!$BF$9:$BF$3000,MATCH($A1113,Lookup!$A$9:$A$3000,0)),0)</f>
        <v>0</v>
      </c>
      <c r="F1113" s="206">
        <f>IFERROR(INDEX(Lookup!$BE$9:$BE$3000,MATCH($A1113,Lookup!$A$9:$A$3000,0)),0)</f>
        <v>0</v>
      </c>
      <c r="G1113" s="207"/>
      <c r="H1113" s="207"/>
      <c r="I1113" s="206">
        <f>IFERROR(INDEX(Lookup!$BJ$9:$BJ$3000,MATCH($A1113,Lookup!$A$9:$A$3000,0)),0)</f>
        <v>0</v>
      </c>
      <c r="J1113" s="206">
        <f>IFERROR(INDEX(Lookup!$BI$9:$BI$3000,MATCH($A1113,Lookup!$A$9:$A$3000,0)),0)</f>
        <v>0</v>
      </c>
      <c r="K1113" s="206">
        <f>IFERROR(INDEX(Lookup!$BH$9:$BH$3000,MATCH($A1113,Lookup!$A$9:$A$3000,0)),0)</f>
        <v>0</v>
      </c>
      <c r="L1113" s="206">
        <f t="shared" si="51"/>
        <v>0</v>
      </c>
      <c r="O1113" s="182">
        <f t="shared" si="52"/>
        <v>1</v>
      </c>
    </row>
    <row r="1114" spans="1:15" x14ac:dyDescent="0.2">
      <c r="A1114" s="182" t="str">
        <f>'14'!A82</f>
        <v>27220-A01</v>
      </c>
      <c r="C1114" s="182" t="str">
        <f>IFERROR(LEFT(IFERROR(INDEX(Sheet5!$C$2:$C$1300,MATCH($A1114,Sheet5!$A$2:$A$1300,0)),"-"),FIND(",",IFERROR(INDEX(Sheet5!$C$2:$C$1300,MATCH($A1114,Sheet5!$A$2:$A$1300,0)),"-"),1)-1),IFERROR(INDEX(Sheet5!$C$2:$C$1300,MATCH($A1114,Sheet5!$A$2:$A$1300,0)),"-"))</f>
        <v xml:space="preserve">Rates &amp; Taxes - Council-6 Circuit Dr                        </v>
      </c>
      <c r="D1114" s="206">
        <f>IFERROR(INDEX(Lookup!$BG$9:$BG$3000,MATCH($A1114,Lookup!$A$9:$A$3000,0)),0)</f>
        <v>3524.33</v>
      </c>
      <c r="E1114" s="206">
        <f>IFERROR(INDEX(Lookup!$BF$9:$BF$3000,MATCH($A1114,Lookup!$A$9:$A$3000,0)),0)</f>
        <v>3630.05</v>
      </c>
      <c r="F1114" s="206">
        <f>IFERROR(INDEX(Lookup!$BE$9:$BE$3000,MATCH($A1114,Lookup!$A$9:$A$3000,0)),0)</f>
        <v>3658.18</v>
      </c>
      <c r="G1114" s="207"/>
      <c r="H1114" s="207"/>
      <c r="I1114" s="206">
        <f>IFERROR(INDEX(Lookup!$BJ$9:$BJ$3000,MATCH($A1114,Lookup!$A$9:$A$3000,0)),0)</f>
        <v>40609.760000000002</v>
      </c>
      <c r="J1114" s="206">
        <f>IFERROR(INDEX(Lookup!$BI$9:$BI$3000,MATCH($A1114,Lookup!$A$9:$A$3000,0)),0)</f>
        <v>42740.91</v>
      </c>
      <c r="K1114" s="206">
        <f>IFERROR(INDEX(Lookup!$BH$9:$BH$3000,MATCH($A1114,Lookup!$A$9:$A$3000,0)),0)</f>
        <v>42286.18</v>
      </c>
      <c r="L1114" s="206">
        <f t="shared" si="51"/>
        <v>-454.7300000000032</v>
      </c>
      <c r="O1114" s="182">
        <f t="shared" si="52"/>
        <v>1</v>
      </c>
    </row>
    <row r="1115" spans="1:15" x14ac:dyDescent="0.2">
      <c r="A1115" s="182" t="str">
        <f>'14'!A83</f>
        <v>27220-A02</v>
      </c>
      <c r="C1115" s="182" t="str">
        <f>IFERROR(LEFT(IFERROR(INDEX(Sheet5!$C$2:$C$1300,MATCH($A1115,Sheet5!$A$2:$A$1300,0)),"-"),FIND(",",IFERROR(INDEX(Sheet5!$C$2:$C$1300,MATCH($A1115,Sheet5!$A$2:$A$1300,0)),"-"),1)-1),IFERROR(INDEX(Sheet5!$C$2:$C$1300,MATCH($A1115,Sheet5!$A$2:$A$1300,0)),"-"))</f>
        <v xml:space="preserve">Rates &amp; Taxes - Council-200 East Tce                        </v>
      </c>
      <c r="D1115" s="206">
        <f>IFERROR(INDEX(Lookup!$BG$9:$BG$3000,MATCH($A1115,Lookup!$A$9:$A$3000,0)),0)</f>
        <v>4663.45</v>
      </c>
      <c r="E1115" s="206">
        <f>IFERROR(INDEX(Lookup!$BF$9:$BF$3000,MATCH($A1115,Lookup!$A$9:$A$3000,0)),0)</f>
        <v>4803.3500000000004</v>
      </c>
      <c r="F1115" s="206">
        <f>IFERROR(INDEX(Lookup!$BE$9:$BE$3000,MATCH($A1115,Lookup!$A$9:$A$3000,0)),0)</f>
        <v>4795.8599999999997</v>
      </c>
      <c r="G1115" s="207"/>
      <c r="H1115" s="207"/>
      <c r="I1115" s="206">
        <f>IFERROR(INDEX(Lookup!$BJ$9:$BJ$3000,MATCH($A1115,Lookup!$A$9:$A$3000,0)),0)</f>
        <v>53467.16</v>
      </c>
      <c r="J1115" s="206">
        <f>IFERROR(INDEX(Lookup!$BI$9:$BI$3000,MATCH($A1115,Lookup!$A$9:$A$3000,0)),0)</f>
        <v>56555.56</v>
      </c>
      <c r="K1115" s="206">
        <f>IFERROR(INDEX(Lookup!$BH$9:$BH$3000,MATCH($A1115,Lookup!$A$9:$A$3000,0)),0)</f>
        <v>55689.960000000006</v>
      </c>
      <c r="L1115" s="206">
        <f t="shared" si="51"/>
        <v>-865.59999999999127</v>
      </c>
      <c r="O1115" s="182">
        <f t="shared" si="52"/>
        <v>1</v>
      </c>
    </row>
    <row r="1116" spans="1:15" x14ac:dyDescent="0.2">
      <c r="A1116" s="182" t="str">
        <f>'14'!A84</f>
        <v>27220-A03</v>
      </c>
      <c r="C1116" s="182" t="str">
        <f>IFERROR(LEFT(IFERROR(INDEX(Sheet5!$C$2:$C$1300,MATCH($A1116,Sheet5!$A$2:$A$1300,0)),"-"),FIND(",",IFERROR(INDEX(Sheet5!$C$2:$C$1300,MATCH($A1116,Sheet5!$A$2:$A$1300,0)),"-"),1)-1),IFERROR(INDEX(Sheet5!$C$2:$C$1300,MATCH($A1116,Sheet5!$A$2:$A$1300,0)),"-"))</f>
        <v xml:space="preserve">Rates &amp; Taxes - Council-33 Franklin St                      </v>
      </c>
      <c r="D1116" s="206">
        <f>IFERROR(INDEX(Lookup!$BG$9:$BG$3000,MATCH($A1116,Lookup!$A$9:$A$3000,0)),0)</f>
        <v>6955.68</v>
      </c>
      <c r="E1116" s="206">
        <f>IFERROR(INDEX(Lookup!$BF$9:$BF$3000,MATCH($A1116,Lookup!$A$9:$A$3000,0)),0)</f>
        <v>7164.35</v>
      </c>
      <c r="F1116" s="206">
        <f>IFERROR(INDEX(Lookup!$BE$9:$BE$3000,MATCH($A1116,Lookup!$A$9:$A$3000,0)),0)</f>
        <v>6568.92</v>
      </c>
      <c r="G1116" s="207"/>
      <c r="H1116" s="207"/>
      <c r="I1116" s="206">
        <f>IFERROR(INDEX(Lookup!$BJ$9:$BJ$3000,MATCH($A1116,Lookup!$A$9:$A$3000,0)),0)</f>
        <v>80553.139999999985</v>
      </c>
      <c r="J1116" s="206">
        <f>IFERROR(INDEX(Lookup!$BI$9:$BI$3000,MATCH($A1116,Lookup!$A$9:$A$3000,0)),0)</f>
        <v>84354.430000000008</v>
      </c>
      <c r="K1116" s="206">
        <f>IFERROR(INDEX(Lookup!$BH$9:$BH$3000,MATCH($A1116,Lookup!$A$9:$A$3000,0)),0)</f>
        <v>79614.289999999994</v>
      </c>
      <c r="L1116" s="206">
        <f t="shared" si="51"/>
        <v>-4740.140000000014</v>
      </c>
      <c r="O1116" s="182">
        <f t="shared" si="52"/>
        <v>1</v>
      </c>
    </row>
    <row r="1117" spans="1:15" x14ac:dyDescent="0.2">
      <c r="A1117" s="182" t="str">
        <f>'14'!A85</f>
        <v>27220-A04</v>
      </c>
      <c r="C1117" s="182" t="str">
        <f>IFERROR(LEFT(IFERROR(INDEX(Sheet5!$C$2:$C$1300,MATCH($A1117,Sheet5!$A$2:$A$1300,0)),"-"),FIND(",",IFERROR(INDEX(Sheet5!$C$2:$C$1300,MATCH($A1117,Sheet5!$A$2:$A$1300,0)),"-"),1)-1),IFERROR(INDEX(Sheet5!$C$2:$C$1300,MATCH($A1117,Sheet5!$A$2:$A$1300,0)),"-"))</f>
        <v xml:space="preserve">Rates &amp; Taxes - Council-174 Fullarton Rd                    </v>
      </c>
      <c r="D1117" s="206">
        <f>IFERROR(INDEX(Lookup!$BG$9:$BG$3000,MATCH($A1117,Lookup!$A$9:$A$3000,0)),0)</f>
        <v>848.23</v>
      </c>
      <c r="E1117" s="206">
        <f>IFERROR(INDEX(Lookup!$BF$9:$BF$3000,MATCH($A1117,Lookup!$A$9:$A$3000,0)),0)</f>
        <v>873.67</v>
      </c>
      <c r="F1117" s="206">
        <f>IFERROR(INDEX(Lookup!$BE$9:$BE$3000,MATCH($A1117,Lookup!$A$9:$A$3000,0)),0)</f>
        <v>850.17</v>
      </c>
      <c r="G1117" s="207"/>
      <c r="H1117" s="207"/>
      <c r="I1117" s="206">
        <f>IFERROR(INDEX(Lookup!$BJ$9:$BJ$3000,MATCH($A1117,Lookup!$A$9:$A$3000,0)),0)</f>
        <v>9811.8000000000011</v>
      </c>
      <c r="J1117" s="206">
        <f>IFERROR(INDEX(Lookup!$BI$9:$BI$3000,MATCH($A1117,Lookup!$A$9:$A$3000,0)),0)</f>
        <v>10235.849999999999</v>
      </c>
      <c r="K1117" s="206">
        <f>IFERROR(INDEX(Lookup!$BH$9:$BH$3000,MATCH($A1117,Lookup!$A$9:$A$3000,0)),0)</f>
        <v>9998.6299999999992</v>
      </c>
      <c r="L1117" s="206">
        <f t="shared" si="51"/>
        <v>-237.21999999999935</v>
      </c>
      <c r="O1117" s="182">
        <f t="shared" si="52"/>
        <v>1</v>
      </c>
    </row>
    <row r="1118" spans="1:15" x14ac:dyDescent="0.2">
      <c r="A1118" s="182" t="str">
        <f>'14'!A86</f>
        <v>27220-A05</v>
      </c>
      <c r="C1118" s="182" t="str">
        <f>IFERROR(LEFT(IFERROR(INDEX(Sheet5!$C$2:$C$1300,MATCH($A1118,Sheet5!$A$2:$A$1300,0)),"-"),FIND(",",IFERROR(INDEX(Sheet5!$C$2:$C$1300,MATCH($A1118,Sheet5!$A$2:$A$1300,0)),"-"),1)-1),IFERROR(INDEX(Sheet5!$C$2:$C$1300,MATCH($A1118,Sheet5!$A$2:$A$1300,0)),"-"))</f>
        <v xml:space="preserve">Rates &amp; Taxes - Council-26a Grote St                        </v>
      </c>
      <c r="D1118" s="206">
        <f>IFERROR(INDEX(Lookup!$BG$9:$BG$3000,MATCH($A1118,Lookup!$A$9:$A$3000,0)),0)</f>
        <v>1019.41</v>
      </c>
      <c r="E1118" s="206">
        <f>IFERROR(INDEX(Lookup!$BF$9:$BF$3000,MATCH($A1118,Lookup!$A$9:$A$3000,0)),0)</f>
        <v>1049.99</v>
      </c>
      <c r="F1118" s="206">
        <f>IFERROR(INDEX(Lookup!$BE$9:$BE$3000,MATCH($A1118,Lookup!$A$9:$A$3000,0)),0)</f>
        <v>876.17</v>
      </c>
      <c r="G1118" s="207"/>
      <c r="H1118" s="207"/>
      <c r="I1118" s="206">
        <f>IFERROR(INDEX(Lookup!$BJ$9:$BJ$3000,MATCH($A1118,Lookup!$A$9:$A$3000,0)),0)</f>
        <v>11704.35</v>
      </c>
      <c r="J1118" s="206">
        <f>IFERROR(INDEX(Lookup!$BI$9:$BI$3000,MATCH($A1118,Lookup!$A$9:$A$3000,0)),0)</f>
        <v>12362.79</v>
      </c>
      <c r="K1118" s="206">
        <f>IFERROR(INDEX(Lookup!$BH$9:$BH$3000,MATCH($A1118,Lookup!$A$9:$A$3000,0)),0)</f>
        <v>11157.15</v>
      </c>
      <c r="L1118" s="206">
        <f t="shared" si="51"/>
        <v>-1205.6400000000012</v>
      </c>
      <c r="O1118" s="182">
        <f t="shared" si="52"/>
        <v>1</v>
      </c>
    </row>
    <row r="1119" spans="1:15" x14ac:dyDescent="0.2">
      <c r="A1119" s="182" t="str">
        <f>'14'!A87</f>
        <v>27220-A06</v>
      </c>
      <c r="C1119" s="182" t="str">
        <f>IFERROR(LEFT(IFERROR(INDEX(Sheet5!$C$2:$C$1300,MATCH($A1119,Sheet5!$A$2:$A$1300,0)),"-"),FIND(",",IFERROR(INDEX(Sheet5!$C$2:$C$1300,MATCH($A1119,Sheet5!$A$2:$A$1300,0)),"-"),1)-1),IFERROR(INDEX(Sheet5!$C$2:$C$1300,MATCH($A1119,Sheet5!$A$2:$A$1300,0)),"-"))</f>
        <v xml:space="preserve">Rates &amp; Taxes - Council-31 Franklin St                      </v>
      </c>
      <c r="D1119" s="206">
        <f>IFERROR(INDEX(Lookup!$BG$9:$BG$3000,MATCH($A1119,Lookup!$A$9:$A$3000,0)),0)</f>
        <v>2811.38</v>
      </c>
      <c r="E1119" s="206">
        <f>IFERROR(INDEX(Lookup!$BF$9:$BF$3000,MATCH($A1119,Lookup!$A$9:$A$3000,0)),0)</f>
        <v>2895.74</v>
      </c>
      <c r="F1119" s="206">
        <f>IFERROR(INDEX(Lookup!$BE$9:$BE$3000,MATCH($A1119,Lookup!$A$9:$A$3000,0)),0)</f>
        <v>2868.34</v>
      </c>
      <c r="G1119" s="207"/>
      <c r="H1119" s="207"/>
      <c r="I1119" s="206">
        <f>IFERROR(INDEX(Lookup!$BJ$9:$BJ$3000,MATCH($A1119,Lookup!$A$9:$A$3000,0)),0)</f>
        <v>32468.030000000002</v>
      </c>
      <c r="J1119" s="206">
        <f>IFERROR(INDEX(Lookup!$BI$9:$BI$3000,MATCH($A1119,Lookup!$A$9:$A$3000,0)),0)</f>
        <v>34094.999999999993</v>
      </c>
      <c r="K1119" s="206">
        <f>IFERROR(INDEX(Lookup!$BH$9:$BH$3000,MATCH($A1119,Lookup!$A$9:$A$3000,0)),0)</f>
        <v>33438.109999999993</v>
      </c>
      <c r="L1119" s="206">
        <f t="shared" si="51"/>
        <v>-656.88999999999942</v>
      </c>
      <c r="O1119" s="182">
        <f t="shared" si="52"/>
        <v>1</v>
      </c>
    </row>
    <row r="1120" spans="1:15" x14ac:dyDescent="0.2">
      <c r="A1120" s="182" t="str">
        <f>'14'!A88</f>
        <v>27220-A07</v>
      </c>
      <c r="C1120" s="182" t="str">
        <f>IFERROR(LEFT(IFERROR(INDEX(Sheet5!$C$2:$C$1300,MATCH($A1120,Sheet5!$A$2:$A$1300,0)),"-"),FIND(",",IFERROR(INDEX(Sheet5!$C$2:$C$1300,MATCH($A1120,Sheet5!$A$2:$A$1300,0)),"-"),1)-1),IFERROR(INDEX(Sheet5!$C$2:$C$1300,MATCH($A1120,Sheet5!$A$2:$A$1300,0)),"-"))</f>
        <v xml:space="preserve">Rates &amp; Taxes - Council-25 Franklin St                      </v>
      </c>
      <c r="D1120" s="206">
        <f>IFERROR(INDEX(Lookup!$BG$9:$BG$3000,MATCH($A1120,Lookup!$A$9:$A$3000,0)),0)</f>
        <v>10614.15</v>
      </c>
      <c r="E1120" s="206">
        <f>IFERROR(INDEX(Lookup!$BF$9:$BF$3000,MATCH($A1120,Lookup!$A$9:$A$3000,0)),0)</f>
        <v>10932.57</v>
      </c>
      <c r="F1120" s="206">
        <f>IFERROR(INDEX(Lookup!$BE$9:$BE$3000,MATCH($A1120,Lookup!$A$9:$A$3000,0)),0)</f>
        <v>11269.63</v>
      </c>
      <c r="G1120" s="207"/>
      <c r="H1120" s="207"/>
      <c r="I1120" s="206">
        <f>IFERROR(INDEX(Lookup!$BJ$9:$BJ$3000,MATCH($A1120,Lookup!$A$9:$A$3000,0)),0)</f>
        <v>120974.14</v>
      </c>
      <c r="J1120" s="206">
        <f>IFERROR(INDEX(Lookup!$BI$9:$BI$3000,MATCH($A1120,Lookup!$A$9:$A$3000,0)),0)</f>
        <v>128722.21000000002</v>
      </c>
      <c r="K1120" s="206">
        <f>IFERROR(INDEX(Lookup!$BH$9:$BH$3000,MATCH($A1120,Lookup!$A$9:$A$3000,0)),0)</f>
        <v>128842.56</v>
      </c>
      <c r="L1120" s="206">
        <f t="shared" si="51"/>
        <v>120.34999999997672</v>
      </c>
      <c r="O1120" s="182">
        <f t="shared" si="52"/>
        <v>1</v>
      </c>
    </row>
    <row r="1121" spans="1:15" x14ac:dyDescent="0.2">
      <c r="A1121" s="182" t="str">
        <f>'14'!A89</f>
        <v>27220-A08</v>
      </c>
      <c r="C1121" s="182" t="str">
        <f>IFERROR(LEFT(IFERROR(INDEX(Sheet5!$C$2:$C$1300,MATCH($A1121,Sheet5!$A$2:$A$1300,0)),"-"),FIND(",",IFERROR(INDEX(Sheet5!$C$2:$C$1300,MATCH($A1121,Sheet5!$A$2:$A$1300,0)),"-"),1)-1),IFERROR(INDEX(Sheet5!$C$2:$C$1300,MATCH($A1121,Sheet5!$A$2:$A$1300,0)),"-"))</f>
        <v xml:space="preserve">Rates &amp; Taxes - Council-23 Frankin St                       </v>
      </c>
      <c r="D1121" s="206">
        <f>IFERROR(INDEX(Lookup!$BG$9:$BG$3000,MATCH($A1121,Lookup!$A$9:$A$3000,0)),0)</f>
        <v>1569.64</v>
      </c>
      <c r="E1121" s="206">
        <f>IFERROR(INDEX(Lookup!$BF$9:$BF$3000,MATCH($A1121,Lookup!$A$9:$A$3000,0)),0)</f>
        <v>1616.73</v>
      </c>
      <c r="F1121" s="206">
        <f>IFERROR(INDEX(Lookup!$BE$9:$BE$3000,MATCH($A1121,Lookup!$A$9:$A$3000,0)),0)</f>
        <v>1728.77</v>
      </c>
      <c r="G1121" s="207"/>
      <c r="H1121" s="207"/>
      <c r="I1121" s="206">
        <f>IFERROR(INDEX(Lookup!$BJ$9:$BJ$3000,MATCH($A1121,Lookup!$A$9:$A$3000,0)),0)</f>
        <v>17611.650000000001</v>
      </c>
      <c r="J1121" s="206">
        <f>IFERROR(INDEX(Lookup!$BI$9:$BI$3000,MATCH($A1121,Lookup!$A$9:$A$3000,0)),0)</f>
        <v>19035.659999999996</v>
      </c>
      <c r="K1121" s="206">
        <f>IFERROR(INDEX(Lookup!$BH$9:$BH$3000,MATCH($A1121,Lookup!$A$9:$A$3000,0)),0)</f>
        <v>19420.550000000003</v>
      </c>
      <c r="L1121" s="206">
        <f t="shared" si="51"/>
        <v>384.89000000000669</v>
      </c>
      <c r="O1121" s="182">
        <f t="shared" si="52"/>
        <v>1</v>
      </c>
    </row>
    <row r="1122" spans="1:15" x14ac:dyDescent="0.2">
      <c r="A1122" s="182" t="str">
        <f>'14'!A90</f>
        <v>27220-A09</v>
      </c>
      <c r="C1122" s="182" t="str">
        <f>IFERROR(LEFT(IFERROR(INDEX(Sheet5!$C$2:$C$1300,MATCH($A1122,Sheet5!$A$2:$A$1300,0)),"-"),FIND(",",IFERROR(INDEX(Sheet5!$C$2:$C$1300,MATCH($A1122,Sheet5!$A$2:$A$1300,0)),"-"),1)-1),IFERROR(INDEX(Sheet5!$C$2:$C$1300,MATCH($A1122,Sheet5!$A$2:$A$1300,0)),"-"))</f>
        <v xml:space="preserve">Rates &amp; Taxes - Council-11 Franklin St                      </v>
      </c>
      <c r="D1122" s="206">
        <f>IFERROR(INDEX(Lookup!$BG$9:$BG$3000,MATCH($A1122,Lookup!$A$9:$A$3000,0)),0)</f>
        <v>468.21</v>
      </c>
      <c r="E1122" s="206">
        <f>IFERROR(INDEX(Lookup!$BF$9:$BF$3000,MATCH($A1122,Lookup!$A$9:$A$3000,0)),0)</f>
        <v>473.18</v>
      </c>
      <c r="F1122" s="206">
        <f>IFERROR(INDEX(Lookup!$BE$9:$BE$3000,MATCH($A1122,Lookup!$A$9:$A$3000,0)),0)</f>
        <v>515.66</v>
      </c>
      <c r="G1122" s="207"/>
      <c r="H1122" s="207"/>
      <c r="I1122" s="206">
        <f>IFERROR(INDEX(Lookup!$BJ$9:$BJ$3000,MATCH($A1122,Lookup!$A$9:$A$3000,0)),0)</f>
        <v>5251.8</v>
      </c>
      <c r="J1122" s="206">
        <f>IFERROR(INDEX(Lookup!$BI$9:$BI$3000,MATCH($A1122,Lookup!$A$9:$A$3000,0)),0)</f>
        <v>5678.1600000000008</v>
      </c>
      <c r="K1122" s="206">
        <f>IFERROR(INDEX(Lookup!$BH$9:$BH$3000,MATCH($A1122,Lookup!$A$9:$A$3000,0)),0)</f>
        <v>5792.8600000000006</v>
      </c>
      <c r="L1122" s="206">
        <f t="shared" si="51"/>
        <v>114.69999999999982</v>
      </c>
      <c r="O1122" s="182">
        <f t="shared" si="52"/>
        <v>1</v>
      </c>
    </row>
    <row r="1123" spans="1:15" x14ac:dyDescent="0.2">
      <c r="A1123" s="182" t="str">
        <f>'14'!A91</f>
        <v>27220-A10</v>
      </c>
      <c r="C1123" s="182" t="str">
        <f>IFERROR(LEFT(IFERROR(INDEX(Sheet5!$C$2:$C$1300,MATCH($A1123,Sheet5!$A$2:$A$1300,0)),"-"),FIND(",",IFERROR(INDEX(Sheet5!$C$2:$C$1300,MATCH($A1123,Sheet5!$A$2:$A$1300,0)),"-"),1)-1),IFERROR(INDEX(Sheet5!$C$2:$C$1300,MATCH($A1123,Sheet5!$A$2:$A$1300,0)),"-"))</f>
        <v xml:space="preserve">Rates &amp; Taxes - Council-15 Franklin St                      </v>
      </c>
      <c r="D1123" s="206">
        <f>IFERROR(INDEX(Lookup!$BG$9:$BG$3000,MATCH($A1123,Lookup!$A$9:$A$3000,0)),0)</f>
        <v>1122.57</v>
      </c>
      <c r="E1123" s="206">
        <f>IFERROR(INDEX(Lookup!$BF$9:$BF$3000,MATCH($A1123,Lookup!$A$9:$A$3000,0)),0)</f>
        <v>1156.25</v>
      </c>
      <c r="F1123" s="206">
        <f>IFERROR(INDEX(Lookup!$BE$9:$BE$3000,MATCH($A1123,Lookup!$A$9:$A$3000,0)),0)</f>
        <v>1125.6500000000001</v>
      </c>
      <c r="G1123" s="207"/>
      <c r="H1123" s="207"/>
      <c r="I1123" s="206">
        <f>IFERROR(INDEX(Lookup!$BJ$9:$BJ$3000,MATCH($A1123,Lookup!$A$9:$A$3000,0)),0)</f>
        <v>13024.2</v>
      </c>
      <c r="J1123" s="206">
        <f>IFERROR(INDEX(Lookup!$BI$9:$BI$3000,MATCH($A1123,Lookup!$A$9:$A$3000,0)),0)</f>
        <v>13613.900000000001</v>
      </c>
      <c r="K1123" s="206">
        <f>IFERROR(INDEX(Lookup!$BH$9:$BH$3000,MATCH($A1123,Lookup!$A$9:$A$3000,0)),0)</f>
        <v>13235.539999999999</v>
      </c>
      <c r="L1123" s="206">
        <f t="shared" si="51"/>
        <v>-378.3600000000024</v>
      </c>
      <c r="O1123" s="182">
        <f t="shared" si="52"/>
        <v>1</v>
      </c>
    </row>
    <row r="1124" spans="1:15" x14ac:dyDescent="0.2">
      <c r="A1124" s="182" t="str">
        <f>'14'!A92</f>
        <v>27220-A11</v>
      </c>
      <c r="C1124" s="182" t="str">
        <f>IFERROR(LEFT(IFERROR(INDEX(Sheet5!$C$2:$C$1300,MATCH($A1124,Sheet5!$A$2:$A$1300,0)),"-"),FIND(",",IFERROR(INDEX(Sheet5!$C$2:$C$1300,MATCH($A1124,Sheet5!$A$2:$A$1300,0)),"-"),1)-1),IFERROR(INDEX(Sheet5!$C$2:$C$1300,MATCH($A1124,Sheet5!$A$2:$A$1300,0)),"-"))</f>
        <v xml:space="preserve">Rates &amp; Taxes - Council-25 Hutt St                          </v>
      </c>
      <c r="D1124" s="206">
        <f>IFERROR(INDEX(Lookup!$BG$9:$BG$3000,MATCH($A1124,Lookup!$A$9:$A$3000,0)),0)</f>
        <v>238.47</v>
      </c>
      <c r="E1124" s="206">
        <f>IFERROR(INDEX(Lookup!$BF$9:$BF$3000,MATCH($A1124,Lookup!$A$9:$A$3000,0)),0)</f>
        <v>245.62</v>
      </c>
      <c r="F1124" s="206">
        <f>IFERROR(INDEX(Lookup!$BE$9:$BE$3000,MATCH($A1124,Lookup!$A$9:$A$3000,0)),0)</f>
        <v>239.12</v>
      </c>
      <c r="G1124" s="207"/>
      <c r="H1124" s="207"/>
      <c r="I1124" s="206">
        <f>IFERROR(INDEX(Lookup!$BJ$9:$BJ$3000,MATCH($A1124,Lookup!$A$9:$A$3000,0)),0)</f>
        <v>2921.0199999999995</v>
      </c>
      <c r="J1124" s="206">
        <f>IFERROR(INDEX(Lookup!$BI$9:$BI$3000,MATCH($A1124,Lookup!$A$9:$A$3000,0)),0)</f>
        <v>2891.9899999999993</v>
      </c>
      <c r="K1124" s="206">
        <f>IFERROR(INDEX(Lookup!$BH$9:$BH$3000,MATCH($A1124,Lookup!$A$9:$A$3000,0)),0)</f>
        <v>2811.62</v>
      </c>
      <c r="L1124" s="206">
        <f t="shared" si="51"/>
        <v>-80.369999999999436</v>
      </c>
      <c r="O1124" s="182">
        <f t="shared" si="52"/>
        <v>1</v>
      </c>
    </row>
    <row r="1125" spans="1:15" x14ac:dyDescent="0.2">
      <c r="A1125" s="182" t="str">
        <f>'14'!A93</f>
        <v>27220-A12</v>
      </c>
      <c r="C1125" s="182" t="str">
        <f>IFERROR(LEFT(IFERROR(INDEX(Sheet5!$C$2:$C$1300,MATCH($A1125,Sheet5!$A$2:$A$1300,0)),"-"),FIND(",",IFERROR(INDEX(Sheet5!$C$2:$C$1300,MATCH($A1125,Sheet5!$A$2:$A$1300,0)),"-"),1)-1),IFERROR(INDEX(Sheet5!$C$2:$C$1300,MATCH($A1125,Sheet5!$A$2:$A$1300,0)),"-"))</f>
        <v xml:space="preserve">Rates &amp; Taxes - Council-A27 188 Carrington                  </v>
      </c>
      <c r="D1125" s="206">
        <f>IFERROR(INDEX(Lookup!$BG$9:$BG$3000,MATCH($A1125,Lookup!$A$9:$A$3000,0)),0)</f>
        <v>0</v>
      </c>
      <c r="E1125" s="206">
        <f>IFERROR(INDEX(Lookup!$BF$9:$BF$3000,MATCH($A1125,Lookup!$A$9:$A$3000,0)),0)</f>
        <v>0</v>
      </c>
      <c r="F1125" s="206">
        <f>IFERROR(INDEX(Lookup!$BE$9:$BE$3000,MATCH($A1125,Lookup!$A$9:$A$3000,0)),0)</f>
        <v>0</v>
      </c>
      <c r="G1125" s="207"/>
      <c r="H1125" s="207"/>
      <c r="I1125" s="206">
        <f>IFERROR(INDEX(Lookup!$BJ$9:$BJ$3000,MATCH($A1125,Lookup!$A$9:$A$3000,0)),0)</f>
        <v>0</v>
      </c>
      <c r="J1125" s="206">
        <f>IFERROR(INDEX(Lookup!$BI$9:$BI$3000,MATCH($A1125,Lookup!$A$9:$A$3000,0)),0)</f>
        <v>0</v>
      </c>
      <c r="K1125" s="206">
        <f>IFERROR(INDEX(Lookup!$BH$9:$BH$3000,MATCH($A1125,Lookup!$A$9:$A$3000,0)),0)</f>
        <v>0</v>
      </c>
      <c r="L1125" s="206">
        <f t="shared" si="51"/>
        <v>0</v>
      </c>
      <c r="O1125" s="182">
        <f t="shared" si="52"/>
        <v>1</v>
      </c>
    </row>
    <row r="1126" spans="1:15" x14ac:dyDescent="0.2">
      <c r="A1126" s="182" t="str">
        <f>'14'!A94</f>
        <v>27220-A13</v>
      </c>
      <c r="C1126" s="182" t="str">
        <f>IFERROR(LEFT(IFERROR(INDEX(Sheet5!$C$2:$C$1300,MATCH($A1126,Sheet5!$A$2:$A$1300,0)),"-"),FIND(",",IFERROR(INDEX(Sheet5!$C$2:$C$1300,MATCH($A1126,Sheet5!$A$2:$A$1300,0)),"-"),1)-1),IFERROR(INDEX(Sheet5!$C$2:$C$1300,MATCH($A1126,Sheet5!$A$2:$A$1300,0)),"-"))</f>
        <v xml:space="preserve">Rates &amp; Taxes - Council-B25 188 Carrington                  </v>
      </c>
      <c r="D1126" s="206">
        <f>IFERROR(INDEX(Lookup!$BG$9:$BG$3000,MATCH($A1126,Lookup!$A$9:$A$3000,0)),0)</f>
        <v>0</v>
      </c>
      <c r="E1126" s="206">
        <f>IFERROR(INDEX(Lookup!$BF$9:$BF$3000,MATCH($A1126,Lookup!$A$9:$A$3000,0)),0)</f>
        <v>0</v>
      </c>
      <c r="F1126" s="206">
        <f>IFERROR(INDEX(Lookup!$BE$9:$BE$3000,MATCH($A1126,Lookup!$A$9:$A$3000,0)),0)</f>
        <v>0</v>
      </c>
      <c r="G1126" s="207"/>
      <c r="H1126" s="207"/>
      <c r="I1126" s="206">
        <f>IFERROR(INDEX(Lookup!$BJ$9:$BJ$3000,MATCH($A1126,Lookup!$A$9:$A$3000,0)),0)</f>
        <v>0</v>
      </c>
      <c r="J1126" s="206">
        <f>IFERROR(INDEX(Lookup!$BI$9:$BI$3000,MATCH($A1126,Lookup!$A$9:$A$3000,0)),0)</f>
        <v>0</v>
      </c>
      <c r="K1126" s="206">
        <f>IFERROR(INDEX(Lookup!$BH$9:$BH$3000,MATCH($A1126,Lookup!$A$9:$A$3000,0)),0)</f>
        <v>0</v>
      </c>
      <c r="L1126" s="206">
        <f t="shared" si="51"/>
        <v>0</v>
      </c>
      <c r="O1126" s="182">
        <f t="shared" si="52"/>
        <v>1</v>
      </c>
    </row>
    <row r="1127" spans="1:15" x14ac:dyDescent="0.2">
      <c r="A1127" s="182" t="str">
        <f>'14'!A95</f>
        <v>27220-A14</v>
      </c>
      <c r="C1127" s="182" t="str">
        <f>IFERROR(LEFT(IFERROR(INDEX(Sheet5!$C$2:$C$1300,MATCH($A1127,Sheet5!$A$2:$A$1300,0)),"-"),FIND(",",IFERROR(INDEX(Sheet5!$C$2:$C$1300,MATCH($A1127,Sheet5!$A$2:$A$1300,0)),"-"),1)-1),IFERROR(INDEX(Sheet5!$C$2:$C$1300,MATCH($A1127,Sheet5!$A$2:$A$1300,0)),"-"))</f>
        <v xml:space="preserve">Rates &amp; Taxes - Council-120 Queen Road                      </v>
      </c>
      <c r="D1127" s="206">
        <f>IFERROR(INDEX(Lookup!$BG$9:$BG$3000,MATCH($A1127,Lookup!$A$9:$A$3000,0)),0)</f>
        <v>0</v>
      </c>
      <c r="E1127" s="206">
        <f>IFERROR(INDEX(Lookup!$BF$9:$BF$3000,MATCH($A1127,Lookup!$A$9:$A$3000,0)),0)</f>
        <v>0</v>
      </c>
      <c r="F1127" s="206">
        <f>IFERROR(INDEX(Lookup!$BE$9:$BE$3000,MATCH($A1127,Lookup!$A$9:$A$3000,0)),0)</f>
        <v>0</v>
      </c>
      <c r="G1127" s="207"/>
      <c r="H1127" s="207"/>
      <c r="I1127" s="206">
        <f>IFERROR(INDEX(Lookup!$BJ$9:$BJ$3000,MATCH($A1127,Lookup!$A$9:$A$3000,0)),0)</f>
        <v>0</v>
      </c>
      <c r="J1127" s="206">
        <f>IFERROR(INDEX(Lookup!$BI$9:$BI$3000,MATCH($A1127,Lookup!$A$9:$A$3000,0)),0)</f>
        <v>0</v>
      </c>
      <c r="K1127" s="206">
        <f>IFERROR(INDEX(Lookup!$BH$9:$BH$3000,MATCH($A1127,Lookup!$A$9:$A$3000,0)),0)</f>
        <v>-346</v>
      </c>
      <c r="L1127" s="206">
        <f t="shared" si="51"/>
        <v>-346</v>
      </c>
      <c r="O1127" s="182">
        <f t="shared" si="52"/>
        <v>1</v>
      </c>
    </row>
    <row r="1128" spans="1:15" x14ac:dyDescent="0.2">
      <c r="A1128" s="182" t="str">
        <f>'14'!A96</f>
        <v>27220-A15</v>
      </c>
      <c r="C1128" s="182" t="str">
        <f>IFERROR(LEFT(IFERROR(INDEX(Sheet5!$C$2:$C$1300,MATCH($A1128,Sheet5!$A$2:$A$1300,0)),"-"),FIND(",",IFERROR(INDEX(Sheet5!$C$2:$C$1300,MATCH($A1128,Sheet5!$A$2:$A$1300,0)),"-"),1)-1),IFERROR(INDEX(Sheet5!$C$2:$C$1300,MATCH($A1128,Sheet5!$A$2:$A$1300,0)),"-"))</f>
        <v xml:space="preserve">Rates &amp; Taxes - Council-236 Queen Road                      </v>
      </c>
      <c r="D1128" s="206">
        <f>IFERROR(INDEX(Lookup!$BG$9:$BG$3000,MATCH($A1128,Lookup!$A$9:$A$3000,0)),0)</f>
        <v>0</v>
      </c>
      <c r="E1128" s="206">
        <f>IFERROR(INDEX(Lookup!$BF$9:$BF$3000,MATCH($A1128,Lookup!$A$9:$A$3000,0)),0)</f>
        <v>0</v>
      </c>
      <c r="F1128" s="206">
        <f>IFERROR(INDEX(Lookup!$BE$9:$BE$3000,MATCH($A1128,Lookup!$A$9:$A$3000,0)),0)</f>
        <v>0</v>
      </c>
      <c r="G1128" s="207"/>
      <c r="H1128" s="207"/>
      <c r="I1128" s="206">
        <f>IFERROR(INDEX(Lookup!$BJ$9:$BJ$3000,MATCH($A1128,Lookup!$A$9:$A$3000,0)),0)</f>
        <v>0</v>
      </c>
      <c r="J1128" s="206">
        <f>IFERROR(INDEX(Lookup!$BI$9:$BI$3000,MATCH($A1128,Lookup!$A$9:$A$3000,0)),0)</f>
        <v>0</v>
      </c>
      <c r="K1128" s="206">
        <f>IFERROR(INDEX(Lookup!$BH$9:$BH$3000,MATCH($A1128,Lookup!$A$9:$A$3000,0)),0)</f>
        <v>-496</v>
      </c>
      <c r="L1128" s="206">
        <f t="shared" si="51"/>
        <v>-496</v>
      </c>
      <c r="O1128" s="182">
        <f t="shared" si="52"/>
        <v>1</v>
      </c>
    </row>
    <row r="1129" spans="1:15" x14ac:dyDescent="0.2">
      <c r="A1129" s="182" t="str">
        <f>'14'!A97</f>
        <v>27220-A16</v>
      </c>
      <c r="C1129" s="182" t="str">
        <f>IFERROR(LEFT(IFERROR(INDEX(Sheet5!$C$2:$C$1300,MATCH($A1129,Sheet5!$A$2:$A$1300,0)),"-"),FIND(",",IFERROR(INDEX(Sheet5!$C$2:$C$1300,MATCH($A1129,Sheet5!$A$2:$A$1300,0)),"-"),1)-1),IFERROR(INDEX(Sheet5!$C$2:$C$1300,MATCH($A1129,Sheet5!$A$2:$A$1300,0)),"-"))</f>
        <v xml:space="preserve">Rates &amp; Taxes - Council-534 Queen Road                      </v>
      </c>
      <c r="D1129" s="206">
        <f>IFERROR(INDEX(Lookup!$BG$9:$BG$3000,MATCH($A1129,Lookup!$A$9:$A$3000,0)),0)</f>
        <v>0</v>
      </c>
      <c r="E1129" s="206">
        <f>IFERROR(INDEX(Lookup!$BF$9:$BF$3000,MATCH($A1129,Lookup!$A$9:$A$3000,0)),0)</f>
        <v>0</v>
      </c>
      <c r="F1129" s="206">
        <f>IFERROR(INDEX(Lookup!$BE$9:$BE$3000,MATCH($A1129,Lookup!$A$9:$A$3000,0)),0)</f>
        <v>0</v>
      </c>
      <c r="G1129" s="207"/>
      <c r="H1129" s="207"/>
      <c r="I1129" s="206">
        <f>IFERROR(INDEX(Lookup!$BJ$9:$BJ$3000,MATCH($A1129,Lookup!$A$9:$A$3000,0)),0)</f>
        <v>0</v>
      </c>
      <c r="J1129" s="206">
        <f>IFERROR(INDEX(Lookup!$BI$9:$BI$3000,MATCH($A1129,Lookup!$A$9:$A$3000,0)),0)</f>
        <v>0</v>
      </c>
      <c r="K1129" s="206">
        <f>IFERROR(INDEX(Lookup!$BH$9:$BH$3000,MATCH($A1129,Lookup!$A$9:$A$3000,0)),0)</f>
        <v>0</v>
      </c>
      <c r="L1129" s="206">
        <f t="shared" si="51"/>
        <v>0</v>
      </c>
      <c r="O1129" s="182">
        <f t="shared" si="52"/>
        <v>1</v>
      </c>
    </row>
    <row r="1130" spans="1:15" x14ac:dyDescent="0.2">
      <c r="A1130" s="182" t="str">
        <f>'14'!A98</f>
        <v>27240-A01</v>
      </c>
      <c r="C1130" s="182" t="str">
        <f>IFERROR(LEFT(IFERROR(INDEX(Sheet5!$C$2:$C$1300,MATCH($A1130,Sheet5!$A$2:$A$1300,0)),"-"),FIND(",",IFERROR(INDEX(Sheet5!$C$2:$C$1300,MATCH($A1130,Sheet5!$A$2:$A$1300,0)),"-"),1)-1),IFERROR(INDEX(Sheet5!$C$2:$C$1300,MATCH($A1130,Sheet5!$A$2:$A$1300,0)),"-"))</f>
        <v xml:space="preserve">Rates &amp; Taxes - ESL-6 Circuit Dr                            </v>
      </c>
      <c r="D1130" s="206">
        <f>IFERROR(INDEX(Lookup!$BG$9:$BG$3000,MATCH($A1130,Lookup!$A$9:$A$3000,0)),0)</f>
        <v>444.99</v>
      </c>
      <c r="E1130" s="206">
        <f>IFERROR(INDEX(Lookup!$BF$9:$BF$3000,MATCH($A1130,Lookup!$A$9:$A$3000,0)),0)</f>
        <v>458.34</v>
      </c>
      <c r="F1130" s="206">
        <f>IFERROR(INDEX(Lookup!$BE$9:$BE$3000,MATCH($A1130,Lookup!$A$9:$A$3000,0)),0)</f>
        <v>481.02</v>
      </c>
      <c r="G1130" s="207"/>
      <c r="H1130" s="207"/>
      <c r="I1130" s="206">
        <f>IFERROR(INDEX(Lookup!$BJ$9:$BJ$3000,MATCH($A1130,Lookup!$A$9:$A$3000,0)),0)</f>
        <v>5034.8999999999996</v>
      </c>
      <c r="J1130" s="206">
        <f>IFERROR(INDEX(Lookup!$BI$9:$BI$3000,MATCH($A1130,Lookup!$A$9:$A$3000,0)),0)</f>
        <v>5396.56</v>
      </c>
      <c r="K1130" s="206">
        <f>IFERROR(INDEX(Lookup!$BH$9:$BH$3000,MATCH($A1130,Lookup!$A$9:$A$3000,0)),0)</f>
        <v>5466.42</v>
      </c>
      <c r="L1130" s="206">
        <f t="shared" si="51"/>
        <v>69.859999999999673</v>
      </c>
      <c r="O1130" s="182">
        <f t="shared" ref="O1130:O1161" si="53">+IF(A1130&gt;0,1,0)</f>
        <v>1</v>
      </c>
    </row>
    <row r="1131" spans="1:15" x14ac:dyDescent="0.2">
      <c r="A1131" s="182" t="str">
        <f>'14'!A99</f>
        <v>27240-A02</v>
      </c>
      <c r="C1131" s="182" t="str">
        <f>IFERROR(LEFT(IFERROR(INDEX(Sheet5!$C$2:$C$1300,MATCH($A1131,Sheet5!$A$2:$A$1300,0)),"-"),FIND(",",IFERROR(INDEX(Sheet5!$C$2:$C$1300,MATCH($A1131,Sheet5!$A$2:$A$1300,0)),"-"),1)-1),IFERROR(INDEX(Sheet5!$C$2:$C$1300,MATCH($A1131,Sheet5!$A$2:$A$1300,0)),"-"))</f>
        <v xml:space="preserve">Rates &amp; Taxes - ESL-200 East Tce                            </v>
      </c>
      <c r="D1131" s="206">
        <f>IFERROR(INDEX(Lookup!$BG$9:$BG$3000,MATCH($A1131,Lookup!$A$9:$A$3000,0)),0)</f>
        <v>796.37</v>
      </c>
      <c r="E1131" s="206">
        <f>IFERROR(INDEX(Lookup!$BF$9:$BF$3000,MATCH($A1131,Lookup!$A$9:$A$3000,0)),0)</f>
        <v>820.26</v>
      </c>
      <c r="F1131" s="206">
        <f>IFERROR(INDEX(Lookup!$BE$9:$BE$3000,MATCH($A1131,Lookup!$A$9:$A$3000,0)),0)</f>
        <v>861.01</v>
      </c>
      <c r="G1131" s="207"/>
      <c r="H1131" s="207"/>
      <c r="I1131" s="206">
        <f>IFERROR(INDEX(Lookup!$BJ$9:$BJ$3000,MATCH($A1131,Lookup!$A$9:$A$3000,0)),0)</f>
        <v>9000.8900000000012</v>
      </c>
      <c r="J1131" s="206">
        <f>IFERROR(INDEX(Lookup!$BI$9:$BI$3000,MATCH($A1131,Lookup!$A$9:$A$3000,0)),0)</f>
        <v>9657.9000000000015</v>
      </c>
      <c r="K1131" s="206">
        <f>IFERROR(INDEX(Lookup!$BH$9:$BH$3000,MATCH($A1131,Lookup!$A$9:$A$3000,0)),0)</f>
        <v>9783.8599999999988</v>
      </c>
      <c r="L1131" s="206">
        <f t="shared" si="51"/>
        <v>125.95999999999731</v>
      </c>
      <c r="O1131" s="182">
        <f t="shared" si="53"/>
        <v>1</v>
      </c>
    </row>
    <row r="1132" spans="1:15" x14ac:dyDescent="0.2">
      <c r="A1132" s="182" t="str">
        <f>'14'!A100</f>
        <v>27240-A03</v>
      </c>
      <c r="C1132" s="182" t="str">
        <f>IFERROR(LEFT(IFERROR(INDEX(Sheet5!$C$2:$C$1300,MATCH($A1132,Sheet5!$A$2:$A$1300,0)),"-"),FIND(",",IFERROR(INDEX(Sheet5!$C$2:$C$1300,MATCH($A1132,Sheet5!$A$2:$A$1300,0)),"-"),1)-1),IFERROR(INDEX(Sheet5!$C$2:$C$1300,MATCH($A1132,Sheet5!$A$2:$A$1300,0)),"-"))</f>
        <v xml:space="preserve">Rates &amp; Taxes - ESL-33 Franklin St                          </v>
      </c>
      <c r="D1132" s="206">
        <f>IFERROR(INDEX(Lookup!$BG$9:$BG$3000,MATCH($A1132,Lookup!$A$9:$A$3000,0)),0)</f>
        <v>659.09</v>
      </c>
      <c r="E1132" s="206">
        <f>IFERROR(INDEX(Lookup!$BF$9:$BF$3000,MATCH($A1132,Lookup!$A$9:$A$3000,0)),0)</f>
        <v>678.86</v>
      </c>
      <c r="F1132" s="206">
        <f>IFERROR(INDEX(Lookup!$BE$9:$BE$3000,MATCH($A1132,Lookup!$A$9:$A$3000,0)),0)</f>
        <v>713.66</v>
      </c>
      <c r="G1132" s="207"/>
      <c r="H1132" s="207"/>
      <c r="I1132" s="206">
        <f>IFERROR(INDEX(Lookup!$BJ$9:$BJ$3000,MATCH($A1132,Lookup!$A$9:$A$3000,0)),0)</f>
        <v>7086.53</v>
      </c>
      <c r="J1132" s="206">
        <f>IFERROR(INDEX(Lookup!$BI$9:$BI$3000,MATCH($A1132,Lookup!$A$9:$A$3000,0)),0)</f>
        <v>7993.0199999999995</v>
      </c>
      <c r="K1132" s="206">
        <f>IFERROR(INDEX(Lookup!$BH$9:$BH$3000,MATCH($A1132,Lookup!$A$9:$A$3000,0)),0)</f>
        <v>8103.6100000000006</v>
      </c>
      <c r="L1132" s="206">
        <f t="shared" si="51"/>
        <v>110.59000000000106</v>
      </c>
      <c r="O1132" s="182">
        <f t="shared" si="53"/>
        <v>1</v>
      </c>
    </row>
    <row r="1133" spans="1:15" x14ac:dyDescent="0.2">
      <c r="A1133" s="182" t="str">
        <f>'14'!A101</f>
        <v>27240-A04</v>
      </c>
      <c r="C1133" s="182" t="str">
        <f>IFERROR(LEFT(IFERROR(INDEX(Sheet5!$C$2:$C$1300,MATCH($A1133,Sheet5!$A$2:$A$1300,0)),"-"),FIND(",",IFERROR(INDEX(Sheet5!$C$2:$C$1300,MATCH($A1133,Sheet5!$A$2:$A$1300,0)),"-"),1)-1),IFERROR(INDEX(Sheet5!$C$2:$C$1300,MATCH($A1133,Sheet5!$A$2:$A$1300,0)),"-"))</f>
        <v xml:space="preserve">Rates &amp; Taxes - ESL-174 Fullarton Rd                        </v>
      </c>
      <c r="D1133" s="206">
        <f>IFERROR(INDEX(Lookup!$BG$9:$BG$3000,MATCH($A1133,Lookup!$A$9:$A$3000,0)),0)</f>
        <v>453.5</v>
      </c>
      <c r="E1133" s="206">
        <f>IFERROR(INDEX(Lookup!$BF$9:$BF$3000,MATCH($A1133,Lookup!$A$9:$A$3000,0)),0)</f>
        <v>467.1</v>
      </c>
      <c r="F1133" s="206">
        <f>IFERROR(INDEX(Lookup!$BE$9:$BE$3000,MATCH($A1133,Lookup!$A$9:$A$3000,0)),0)</f>
        <v>576.1</v>
      </c>
      <c r="G1133" s="207"/>
      <c r="H1133" s="207"/>
      <c r="I1133" s="206">
        <f>IFERROR(INDEX(Lookup!$BJ$9:$BJ$3000,MATCH($A1133,Lookup!$A$9:$A$3000,0)),0)</f>
        <v>5180.7599999999993</v>
      </c>
      <c r="J1133" s="206">
        <f>IFERROR(INDEX(Lookup!$BI$9:$BI$3000,MATCH($A1133,Lookup!$A$9:$A$3000,0)),0)</f>
        <v>5499.72</v>
      </c>
      <c r="K1133" s="206">
        <f>IFERROR(INDEX(Lookup!$BH$9:$BH$3000,MATCH($A1133,Lookup!$A$9:$A$3000,0)),0)</f>
        <v>6077.93</v>
      </c>
      <c r="L1133" s="206">
        <f t="shared" si="51"/>
        <v>578.21</v>
      </c>
      <c r="O1133" s="182">
        <f t="shared" si="53"/>
        <v>1</v>
      </c>
    </row>
    <row r="1134" spans="1:15" x14ac:dyDescent="0.2">
      <c r="A1134" s="182" t="str">
        <f>'14'!A102</f>
        <v>27240-A05</v>
      </c>
      <c r="C1134" s="182" t="str">
        <f>IFERROR(LEFT(IFERROR(INDEX(Sheet5!$C$2:$C$1300,MATCH($A1134,Sheet5!$A$2:$A$1300,0)),"-"),FIND(",",IFERROR(INDEX(Sheet5!$C$2:$C$1300,MATCH($A1134,Sheet5!$A$2:$A$1300,0)),"-"),1)-1),IFERROR(INDEX(Sheet5!$C$2:$C$1300,MATCH($A1134,Sheet5!$A$2:$A$1300,0)),"-"))</f>
        <v xml:space="preserve">Rates &amp; Taxes - ESL-26a Grote St                            </v>
      </c>
      <c r="D1134" s="206">
        <f>IFERROR(INDEX(Lookup!$BG$9:$BG$3000,MATCH($A1134,Lookup!$A$9:$A$3000,0)),0)</f>
        <v>146.38</v>
      </c>
      <c r="E1134" s="206">
        <f>IFERROR(INDEX(Lookup!$BF$9:$BF$3000,MATCH($A1134,Lookup!$A$9:$A$3000,0)),0)</f>
        <v>150.77000000000001</v>
      </c>
      <c r="F1134" s="206">
        <f>IFERROR(INDEX(Lookup!$BE$9:$BE$3000,MATCH($A1134,Lookup!$A$9:$A$3000,0)),0)</f>
        <v>158.22999999999999</v>
      </c>
      <c r="G1134" s="207"/>
      <c r="H1134" s="207"/>
      <c r="I1134" s="206">
        <f>IFERROR(INDEX(Lookup!$BJ$9:$BJ$3000,MATCH($A1134,Lookup!$A$9:$A$3000,0)),0)</f>
        <v>1638.08</v>
      </c>
      <c r="J1134" s="206">
        <f>IFERROR(INDEX(Lookup!$BI$9:$BI$3000,MATCH($A1134,Lookup!$A$9:$A$3000,0)),0)</f>
        <v>1775.21</v>
      </c>
      <c r="K1134" s="206">
        <f>IFERROR(INDEX(Lookup!$BH$9:$BH$3000,MATCH($A1134,Lookup!$A$9:$A$3000,0)),0)</f>
        <v>1798.1800000000003</v>
      </c>
      <c r="L1134" s="206">
        <f t="shared" si="51"/>
        <v>22.970000000000255</v>
      </c>
      <c r="O1134" s="182">
        <f t="shared" si="53"/>
        <v>1</v>
      </c>
    </row>
    <row r="1135" spans="1:15" x14ac:dyDescent="0.2">
      <c r="A1135" s="182" t="str">
        <f>'14'!A103</f>
        <v>27240-A06</v>
      </c>
      <c r="C1135" s="182" t="str">
        <f>IFERROR(LEFT(IFERROR(INDEX(Sheet5!$C$2:$C$1300,MATCH($A1135,Sheet5!$A$2:$A$1300,0)),"-"),FIND(",",IFERROR(INDEX(Sheet5!$C$2:$C$1300,MATCH($A1135,Sheet5!$A$2:$A$1300,0)),"-"),1)-1),IFERROR(INDEX(Sheet5!$C$2:$C$1300,MATCH($A1135,Sheet5!$A$2:$A$1300,0)),"-"))</f>
        <v xml:space="preserve">Rates &amp; Taxes - ESL-31 Franklin St                          </v>
      </c>
      <c r="D1135" s="206">
        <f>IFERROR(INDEX(Lookup!$BG$9:$BG$3000,MATCH($A1135,Lookup!$A$9:$A$3000,0)),0)</f>
        <v>247.91</v>
      </c>
      <c r="E1135" s="206">
        <f>IFERROR(INDEX(Lookup!$BF$9:$BF$3000,MATCH($A1135,Lookup!$A$9:$A$3000,0)),0)</f>
        <v>491.8</v>
      </c>
      <c r="F1135" s="206">
        <f>IFERROR(INDEX(Lookup!$BE$9:$BE$3000,MATCH($A1135,Lookup!$A$9:$A$3000,0)),0)</f>
        <v>268.22000000000003</v>
      </c>
      <c r="G1135" s="207"/>
      <c r="H1135" s="207"/>
      <c r="I1135" s="206">
        <f>IFERROR(INDEX(Lookup!$BJ$9:$BJ$3000,MATCH($A1135,Lookup!$A$9:$A$3000,0)),0)</f>
        <v>2799.4999999999995</v>
      </c>
      <c r="J1135" s="206">
        <f>IFERROR(INDEX(Lookup!$BI$9:$BI$3000,MATCH($A1135,Lookup!$A$9:$A$3000,0)),0)</f>
        <v>5790.5200000000013</v>
      </c>
      <c r="K1135" s="206">
        <f>IFERROR(INDEX(Lookup!$BH$9:$BH$3000,MATCH($A1135,Lookup!$A$9:$A$3000,0)),0)</f>
        <v>5749.75</v>
      </c>
      <c r="L1135" s="206">
        <f t="shared" si="51"/>
        <v>-40.770000000001346</v>
      </c>
      <c r="O1135" s="182">
        <f t="shared" si="53"/>
        <v>1</v>
      </c>
    </row>
    <row r="1136" spans="1:15" x14ac:dyDescent="0.2">
      <c r="A1136" s="182" t="str">
        <f>'14'!A104</f>
        <v>27240-A07</v>
      </c>
      <c r="C1136" s="182" t="str">
        <f>IFERROR(LEFT(IFERROR(INDEX(Sheet5!$C$2:$C$1300,MATCH($A1136,Sheet5!$A$2:$A$1300,0)),"-"),FIND(",",IFERROR(INDEX(Sheet5!$C$2:$C$1300,MATCH($A1136,Sheet5!$A$2:$A$1300,0)),"-"),1)-1),IFERROR(INDEX(Sheet5!$C$2:$C$1300,MATCH($A1136,Sheet5!$A$2:$A$1300,0)),"-"))</f>
        <v xml:space="preserve">Rates &amp; Taxes - ESL-25 Franklin St                          </v>
      </c>
      <c r="D1136" s="206">
        <f>IFERROR(INDEX(Lookup!$BG$9:$BG$3000,MATCH($A1136,Lookup!$A$9:$A$3000,0)),0)</f>
        <v>1491.59</v>
      </c>
      <c r="E1136" s="206">
        <f>IFERROR(INDEX(Lookup!$BF$9:$BF$3000,MATCH($A1136,Lookup!$A$9:$A$3000,0)),0)</f>
        <v>1536.34</v>
      </c>
      <c r="F1136" s="206">
        <f>IFERROR(INDEX(Lookup!$BE$9:$BE$3000,MATCH($A1136,Lookup!$A$9:$A$3000,0)),0)</f>
        <v>1615.53</v>
      </c>
      <c r="G1136" s="207"/>
      <c r="H1136" s="207"/>
      <c r="I1136" s="206">
        <f>IFERROR(INDEX(Lookup!$BJ$9:$BJ$3000,MATCH($A1136,Lookup!$A$9:$A$3000,0)),0)</f>
        <v>16900.149999999998</v>
      </c>
      <c r="J1136" s="206">
        <f>IFERROR(INDEX(Lookup!$BI$9:$BI$3000,MATCH($A1136,Lookup!$A$9:$A$3000,0)),0)</f>
        <v>18089.16</v>
      </c>
      <c r="K1136" s="206">
        <f>IFERROR(INDEX(Lookup!$BH$9:$BH$3000,MATCH($A1136,Lookup!$A$9:$A$3000,0)),0)</f>
        <v>18342.02</v>
      </c>
      <c r="L1136" s="206">
        <f t="shared" si="51"/>
        <v>252.86000000000058</v>
      </c>
      <c r="O1136" s="182">
        <f t="shared" si="53"/>
        <v>1</v>
      </c>
    </row>
    <row r="1137" spans="1:15" x14ac:dyDescent="0.2">
      <c r="A1137" s="182" t="str">
        <f>'14'!A105</f>
        <v>27240-A08</v>
      </c>
      <c r="C1137" s="182" t="str">
        <f>IFERROR(LEFT(IFERROR(INDEX(Sheet5!$C$2:$C$1300,MATCH($A1137,Sheet5!$A$2:$A$1300,0)),"-"),FIND(",",IFERROR(INDEX(Sheet5!$C$2:$C$1300,MATCH($A1137,Sheet5!$A$2:$A$1300,0)),"-"),1)-1),IFERROR(INDEX(Sheet5!$C$2:$C$1300,MATCH($A1137,Sheet5!$A$2:$A$1300,0)),"-"))</f>
        <v xml:space="preserve">Rates &amp; Taxes - ESL-23 Frankin St                           </v>
      </c>
      <c r="D1137" s="206">
        <f>IFERROR(INDEX(Lookup!$BG$9:$BG$3000,MATCH($A1137,Lookup!$A$9:$A$3000,0)),0)</f>
        <v>225.06</v>
      </c>
      <c r="E1137" s="206">
        <f>IFERROR(INDEX(Lookup!$BF$9:$BF$3000,MATCH($A1137,Lookup!$A$9:$A$3000,0)),0)</f>
        <v>231.82</v>
      </c>
      <c r="F1137" s="206">
        <f>IFERROR(INDEX(Lookup!$BE$9:$BE$3000,MATCH($A1137,Lookup!$A$9:$A$3000,0)),0)</f>
        <v>243.47</v>
      </c>
      <c r="G1137" s="207"/>
      <c r="H1137" s="207"/>
      <c r="I1137" s="206">
        <f>IFERROR(INDEX(Lookup!$BJ$9:$BJ$3000,MATCH($A1137,Lookup!$A$9:$A$3000,0)),0)</f>
        <v>2520.39</v>
      </c>
      <c r="J1137" s="206">
        <f>IFERROR(INDEX(Lookup!$BI$9:$BI$3000,MATCH($A1137,Lookup!$A$9:$A$3000,0)),0)</f>
        <v>2729.48</v>
      </c>
      <c r="K1137" s="206">
        <f>IFERROR(INDEX(Lookup!$BH$9:$BH$3000,MATCH($A1137,Lookup!$A$9:$A$3000,0)),0)</f>
        <v>2765.8999999999996</v>
      </c>
      <c r="L1137" s="206">
        <f t="shared" si="51"/>
        <v>36.419999999999618</v>
      </c>
      <c r="O1137" s="182">
        <f t="shared" si="53"/>
        <v>1</v>
      </c>
    </row>
    <row r="1138" spans="1:15" x14ac:dyDescent="0.2">
      <c r="A1138" s="182" t="str">
        <f>'14'!A106</f>
        <v>27240-A09</v>
      </c>
      <c r="C1138" s="182" t="str">
        <f>IFERROR(LEFT(IFERROR(INDEX(Sheet5!$C$2:$C$1300,MATCH($A1138,Sheet5!$A$2:$A$1300,0)),"-"),FIND(",",IFERROR(INDEX(Sheet5!$C$2:$C$1300,MATCH($A1138,Sheet5!$A$2:$A$1300,0)),"-"),1)-1),IFERROR(INDEX(Sheet5!$C$2:$C$1300,MATCH($A1138,Sheet5!$A$2:$A$1300,0)),"-"))</f>
        <v xml:space="preserve">Rates &amp; Taxes - ESL-11 Franklin St                          </v>
      </c>
      <c r="D1138" s="206">
        <f>IFERROR(INDEX(Lookup!$BG$9:$BG$3000,MATCH($A1138,Lookup!$A$9:$A$3000,0)),0)</f>
        <v>105.77</v>
      </c>
      <c r="E1138" s="206">
        <f>IFERROR(INDEX(Lookup!$BF$9:$BF$3000,MATCH($A1138,Lookup!$A$9:$A$3000,0)),0)</f>
        <v>106.89</v>
      </c>
      <c r="F1138" s="206">
        <f>IFERROR(INDEX(Lookup!$BE$9:$BE$3000,MATCH($A1138,Lookup!$A$9:$A$3000,0)),0)</f>
        <v>114.24</v>
      </c>
      <c r="G1138" s="207"/>
      <c r="H1138" s="207"/>
      <c r="I1138" s="206">
        <f>IFERROR(INDEX(Lookup!$BJ$9:$BJ$3000,MATCH($A1138,Lookup!$A$9:$A$3000,0)),0)</f>
        <v>1196.71</v>
      </c>
      <c r="J1138" s="206">
        <f>IFERROR(INDEX(Lookup!$BI$9:$BI$3000,MATCH($A1138,Lookup!$A$9:$A$3000,0)),0)</f>
        <v>1282.6800000000003</v>
      </c>
      <c r="K1138" s="206">
        <f>IFERROR(INDEX(Lookup!$BH$9:$BH$3000,MATCH($A1138,Lookup!$A$9:$A$3000,0)),0)</f>
        <v>1298.7499999999998</v>
      </c>
      <c r="L1138" s="206">
        <f t="shared" si="51"/>
        <v>16.069999999999482</v>
      </c>
      <c r="O1138" s="182">
        <f t="shared" si="53"/>
        <v>1</v>
      </c>
    </row>
    <row r="1139" spans="1:15" x14ac:dyDescent="0.2">
      <c r="A1139" s="182" t="str">
        <f>'14'!A107</f>
        <v>27240-A10</v>
      </c>
      <c r="C1139" s="182" t="str">
        <f>IFERROR(LEFT(IFERROR(INDEX(Sheet5!$C$2:$C$1300,MATCH($A1139,Sheet5!$A$2:$A$1300,0)),"-"),FIND(",",IFERROR(INDEX(Sheet5!$C$2:$C$1300,MATCH($A1139,Sheet5!$A$2:$A$1300,0)),"-"),1)-1),IFERROR(INDEX(Sheet5!$C$2:$C$1300,MATCH($A1139,Sheet5!$A$2:$A$1300,0)),"-"))</f>
        <v xml:space="preserve">Rates &amp; Taxes - ESL-15 Franklin St                          </v>
      </c>
      <c r="D1139" s="206">
        <f>IFERROR(INDEX(Lookup!$BG$9:$BG$3000,MATCH($A1139,Lookup!$A$9:$A$3000,0)),0)</f>
        <v>169.37</v>
      </c>
      <c r="E1139" s="206">
        <f>IFERROR(INDEX(Lookup!$BF$9:$BF$3000,MATCH($A1139,Lookup!$A$9:$A$3000,0)),0)</f>
        <v>174.46</v>
      </c>
      <c r="F1139" s="206">
        <f>IFERROR(INDEX(Lookup!$BE$9:$BE$3000,MATCH($A1139,Lookup!$A$9:$A$3000,0)),0)</f>
        <v>182.96</v>
      </c>
      <c r="G1139" s="207"/>
      <c r="H1139" s="207"/>
      <c r="I1139" s="206">
        <f>IFERROR(INDEX(Lookup!$BJ$9:$BJ$3000,MATCH($A1139,Lookup!$A$9:$A$3000,0)),0)</f>
        <v>1901.4600000000005</v>
      </c>
      <c r="J1139" s="206">
        <f>IFERROR(INDEX(Lookup!$BI$9:$BI$3000,MATCH($A1139,Lookup!$A$9:$A$3000,0)),0)</f>
        <v>2054.11</v>
      </c>
      <c r="K1139" s="206">
        <f>IFERROR(INDEX(Lookup!$BH$9:$BH$3000,MATCH($A1139,Lookup!$A$9:$A$3000,0)),0)</f>
        <v>2079.8999999999996</v>
      </c>
      <c r="L1139" s="206">
        <f t="shared" si="51"/>
        <v>25.789999999999509</v>
      </c>
      <c r="O1139" s="182">
        <f t="shared" si="53"/>
        <v>1</v>
      </c>
    </row>
    <row r="1140" spans="1:15" x14ac:dyDescent="0.2">
      <c r="A1140" s="182" t="str">
        <f>'14'!A108</f>
        <v>27240-A11</v>
      </c>
      <c r="C1140" s="182" t="str">
        <f>IFERROR(LEFT(IFERROR(INDEX(Sheet5!$C$2:$C$1300,MATCH($A1140,Sheet5!$A$2:$A$1300,0)),"-"),FIND(",",IFERROR(INDEX(Sheet5!$C$2:$C$1300,MATCH($A1140,Sheet5!$A$2:$A$1300,0)),"-"),1)-1),IFERROR(INDEX(Sheet5!$C$2:$C$1300,MATCH($A1140,Sheet5!$A$2:$A$1300,0)),"-"))</f>
        <v xml:space="preserve">Rates &amp; Taxes - ESL-25 Hutt St                              </v>
      </c>
      <c r="D1140" s="206">
        <f>IFERROR(INDEX(Lookup!$BG$9:$BG$3000,MATCH($A1140,Lookup!$A$9:$A$3000,0)),0)</f>
        <v>19.510000000000002</v>
      </c>
      <c r="E1140" s="206">
        <f>IFERROR(INDEX(Lookup!$BF$9:$BF$3000,MATCH($A1140,Lookup!$A$9:$A$3000,0)),0)</f>
        <v>20.04</v>
      </c>
      <c r="F1140" s="206">
        <f>IFERROR(INDEX(Lookup!$BE$9:$BE$3000,MATCH($A1140,Lookup!$A$9:$A$3000,0)),0)</f>
        <v>22.52</v>
      </c>
      <c r="G1140" s="207"/>
      <c r="H1140" s="207"/>
      <c r="I1140" s="206">
        <f>IFERROR(INDEX(Lookup!$BJ$9:$BJ$3000,MATCH($A1140,Lookup!$A$9:$A$3000,0)),0)</f>
        <v>226.63999999999996</v>
      </c>
      <c r="J1140" s="206">
        <f>IFERROR(INDEX(Lookup!$BI$9:$BI$3000,MATCH($A1140,Lookup!$A$9:$A$3000,0)),0)</f>
        <v>235.93999999999997</v>
      </c>
      <c r="K1140" s="206">
        <f>IFERROR(INDEX(Lookup!$BH$9:$BH$3000,MATCH($A1140,Lookup!$A$9:$A$3000,0)),0)</f>
        <v>247.47000000000003</v>
      </c>
      <c r="L1140" s="206">
        <f t="shared" si="51"/>
        <v>11.530000000000058</v>
      </c>
      <c r="O1140" s="182">
        <f t="shared" si="53"/>
        <v>1</v>
      </c>
    </row>
    <row r="1141" spans="1:15" x14ac:dyDescent="0.2">
      <c r="A1141" s="182" t="str">
        <f>'14'!A109</f>
        <v>27240-A12</v>
      </c>
      <c r="C1141" s="182" t="str">
        <f>IFERROR(LEFT(IFERROR(INDEX(Sheet5!$C$2:$C$1300,MATCH($A1141,Sheet5!$A$2:$A$1300,0)),"-"),FIND(",",IFERROR(INDEX(Sheet5!$C$2:$C$1300,MATCH($A1141,Sheet5!$A$2:$A$1300,0)),"-"),1)-1),IFERROR(INDEX(Sheet5!$C$2:$C$1300,MATCH($A1141,Sheet5!$A$2:$A$1300,0)),"-"))</f>
        <v xml:space="preserve">Rates &amp; Taxes - ESL-A27 188 Carrington                      </v>
      </c>
      <c r="D1141" s="206">
        <f>IFERROR(INDEX(Lookup!$BG$9:$BG$3000,MATCH($A1141,Lookup!$A$9:$A$3000,0)),0)</f>
        <v>0</v>
      </c>
      <c r="E1141" s="206">
        <f>IFERROR(INDEX(Lookup!$BF$9:$BF$3000,MATCH($A1141,Lookup!$A$9:$A$3000,0)),0)</f>
        <v>0</v>
      </c>
      <c r="F1141" s="206">
        <f>IFERROR(INDEX(Lookup!$BE$9:$BE$3000,MATCH($A1141,Lookup!$A$9:$A$3000,0)),0)</f>
        <v>0</v>
      </c>
      <c r="G1141" s="207"/>
      <c r="H1141" s="207"/>
      <c r="I1141" s="206">
        <f>IFERROR(INDEX(Lookup!$BJ$9:$BJ$3000,MATCH($A1141,Lookup!$A$9:$A$3000,0)),0)</f>
        <v>0</v>
      </c>
      <c r="J1141" s="206">
        <f>IFERROR(INDEX(Lookup!$BI$9:$BI$3000,MATCH($A1141,Lookup!$A$9:$A$3000,0)),0)</f>
        <v>0</v>
      </c>
      <c r="K1141" s="206">
        <f>IFERROR(INDEX(Lookup!$BH$9:$BH$3000,MATCH($A1141,Lookup!$A$9:$A$3000,0)),0)</f>
        <v>0</v>
      </c>
      <c r="L1141" s="206">
        <f t="shared" si="51"/>
        <v>0</v>
      </c>
      <c r="O1141" s="182">
        <f t="shared" si="53"/>
        <v>1</v>
      </c>
    </row>
    <row r="1142" spans="1:15" x14ac:dyDescent="0.2">
      <c r="A1142" s="182" t="str">
        <f>'14'!A110</f>
        <v>27240-A13</v>
      </c>
      <c r="C1142" s="182" t="str">
        <f>IFERROR(LEFT(IFERROR(INDEX(Sheet5!$C$2:$C$1300,MATCH($A1142,Sheet5!$A$2:$A$1300,0)),"-"),FIND(",",IFERROR(INDEX(Sheet5!$C$2:$C$1300,MATCH($A1142,Sheet5!$A$2:$A$1300,0)),"-"),1)-1),IFERROR(INDEX(Sheet5!$C$2:$C$1300,MATCH($A1142,Sheet5!$A$2:$A$1300,0)),"-"))</f>
        <v xml:space="preserve">Rates &amp; Taxes - ESL-B25 188 Carrington                      </v>
      </c>
      <c r="D1142" s="206">
        <f>IFERROR(INDEX(Lookup!$BG$9:$BG$3000,MATCH($A1142,Lookup!$A$9:$A$3000,0)),0)</f>
        <v>0</v>
      </c>
      <c r="E1142" s="206">
        <f>IFERROR(INDEX(Lookup!$BF$9:$BF$3000,MATCH($A1142,Lookup!$A$9:$A$3000,0)),0)</f>
        <v>0</v>
      </c>
      <c r="F1142" s="206">
        <f>IFERROR(INDEX(Lookup!$BE$9:$BE$3000,MATCH($A1142,Lookup!$A$9:$A$3000,0)),0)</f>
        <v>0</v>
      </c>
      <c r="G1142" s="207"/>
      <c r="H1142" s="207"/>
      <c r="I1142" s="206">
        <f>IFERROR(INDEX(Lookup!$BJ$9:$BJ$3000,MATCH($A1142,Lookup!$A$9:$A$3000,0)),0)</f>
        <v>0</v>
      </c>
      <c r="J1142" s="206">
        <f>IFERROR(INDEX(Lookup!$BI$9:$BI$3000,MATCH($A1142,Lookup!$A$9:$A$3000,0)),0)</f>
        <v>0</v>
      </c>
      <c r="K1142" s="206">
        <f>IFERROR(INDEX(Lookup!$BH$9:$BH$3000,MATCH($A1142,Lookup!$A$9:$A$3000,0)),0)</f>
        <v>0</v>
      </c>
      <c r="L1142" s="206">
        <f t="shared" si="51"/>
        <v>0</v>
      </c>
      <c r="O1142" s="182">
        <f t="shared" si="53"/>
        <v>1</v>
      </c>
    </row>
    <row r="1143" spans="1:15" x14ac:dyDescent="0.2">
      <c r="A1143" s="182" t="str">
        <f>'14'!A111</f>
        <v>27240-A14</v>
      </c>
      <c r="C1143" s="182" t="str">
        <f>IFERROR(LEFT(IFERROR(INDEX(Sheet5!$C$2:$C$1300,MATCH($A1143,Sheet5!$A$2:$A$1300,0)),"-"),FIND(",",IFERROR(INDEX(Sheet5!$C$2:$C$1300,MATCH($A1143,Sheet5!$A$2:$A$1300,0)),"-"),1)-1),IFERROR(INDEX(Sheet5!$C$2:$C$1300,MATCH($A1143,Sheet5!$A$2:$A$1300,0)),"-"))</f>
        <v xml:space="preserve">Rates &amp; Taxes - ESL-120 Queen Road                          </v>
      </c>
      <c r="D1143" s="206">
        <f>IFERROR(INDEX(Lookup!$BG$9:$BG$3000,MATCH($A1143,Lookup!$A$9:$A$3000,0)),0)</f>
        <v>0</v>
      </c>
      <c r="E1143" s="206">
        <f>IFERROR(INDEX(Lookup!$BF$9:$BF$3000,MATCH($A1143,Lookup!$A$9:$A$3000,0)),0)</f>
        <v>0</v>
      </c>
      <c r="F1143" s="206">
        <f>IFERROR(INDEX(Lookup!$BE$9:$BE$3000,MATCH($A1143,Lookup!$A$9:$A$3000,0)),0)</f>
        <v>0</v>
      </c>
      <c r="G1143" s="207"/>
      <c r="H1143" s="207"/>
      <c r="I1143" s="206">
        <f>IFERROR(INDEX(Lookup!$BJ$9:$BJ$3000,MATCH($A1143,Lookup!$A$9:$A$3000,0)),0)</f>
        <v>0</v>
      </c>
      <c r="J1143" s="206">
        <f>IFERROR(INDEX(Lookup!$BI$9:$BI$3000,MATCH($A1143,Lookup!$A$9:$A$3000,0)),0)</f>
        <v>0</v>
      </c>
      <c r="K1143" s="206">
        <f>IFERROR(INDEX(Lookup!$BH$9:$BH$3000,MATCH($A1143,Lookup!$A$9:$A$3000,0)),0)</f>
        <v>0</v>
      </c>
      <c r="L1143" s="206">
        <f t="shared" si="51"/>
        <v>0</v>
      </c>
      <c r="O1143" s="182">
        <f t="shared" si="53"/>
        <v>1</v>
      </c>
    </row>
    <row r="1144" spans="1:15" x14ac:dyDescent="0.2">
      <c r="A1144" s="182" t="str">
        <f>'14'!A112</f>
        <v>27240-A15</v>
      </c>
      <c r="C1144" s="182" t="str">
        <f>IFERROR(LEFT(IFERROR(INDEX(Sheet5!$C$2:$C$1300,MATCH($A1144,Sheet5!$A$2:$A$1300,0)),"-"),FIND(",",IFERROR(INDEX(Sheet5!$C$2:$C$1300,MATCH($A1144,Sheet5!$A$2:$A$1300,0)),"-"),1)-1),IFERROR(INDEX(Sheet5!$C$2:$C$1300,MATCH($A1144,Sheet5!$A$2:$A$1300,0)),"-"))</f>
        <v xml:space="preserve">Rates &amp; Taxes - ESL-236 Queen Road                          </v>
      </c>
      <c r="D1144" s="206">
        <f>IFERROR(INDEX(Lookup!$BG$9:$BG$3000,MATCH($A1144,Lookup!$A$9:$A$3000,0)),0)</f>
        <v>0</v>
      </c>
      <c r="E1144" s="206">
        <f>IFERROR(INDEX(Lookup!$BF$9:$BF$3000,MATCH($A1144,Lookup!$A$9:$A$3000,0)),0)</f>
        <v>0</v>
      </c>
      <c r="F1144" s="206">
        <f>IFERROR(INDEX(Lookup!$BE$9:$BE$3000,MATCH($A1144,Lookup!$A$9:$A$3000,0)),0)</f>
        <v>0</v>
      </c>
      <c r="G1144" s="207"/>
      <c r="H1144" s="207"/>
      <c r="I1144" s="206">
        <f>IFERROR(INDEX(Lookup!$BJ$9:$BJ$3000,MATCH($A1144,Lookup!$A$9:$A$3000,0)),0)</f>
        <v>0</v>
      </c>
      <c r="J1144" s="206">
        <f>IFERROR(INDEX(Lookup!$BI$9:$BI$3000,MATCH($A1144,Lookup!$A$9:$A$3000,0)),0)</f>
        <v>0</v>
      </c>
      <c r="K1144" s="206">
        <f>IFERROR(INDEX(Lookup!$BH$9:$BH$3000,MATCH($A1144,Lookup!$A$9:$A$3000,0)),0)</f>
        <v>0</v>
      </c>
      <c r="L1144" s="206">
        <f t="shared" si="51"/>
        <v>0</v>
      </c>
      <c r="O1144" s="182">
        <f t="shared" si="53"/>
        <v>1</v>
      </c>
    </row>
    <row r="1145" spans="1:15" x14ac:dyDescent="0.2">
      <c r="A1145" s="182" t="str">
        <f>'14'!A113</f>
        <v>27240-A16</v>
      </c>
      <c r="C1145" s="182" t="str">
        <f>IFERROR(LEFT(IFERROR(INDEX(Sheet5!$C$2:$C$1300,MATCH($A1145,Sheet5!$A$2:$A$1300,0)),"-"),FIND(",",IFERROR(INDEX(Sheet5!$C$2:$C$1300,MATCH($A1145,Sheet5!$A$2:$A$1300,0)),"-"),1)-1),IFERROR(INDEX(Sheet5!$C$2:$C$1300,MATCH($A1145,Sheet5!$A$2:$A$1300,0)),"-"))</f>
        <v xml:space="preserve">Rates &amp; Taxes - ESL-534 Queen Road                          </v>
      </c>
      <c r="D1145" s="206">
        <f>IFERROR(INDEX(Lookup!$BG$9:$BG$3000,MATCH($A1145,Lookup!$A$9:$A$3000,0)),0)</f>
        <v>0</v>
      </c>
      <c r="E1145" s="206">
        <f>IFERROR(INDEX(Lookup!$BF$9:$BF$3000,MATCH($A1145,Lookup!$A$9:$A$3000,0)),0)</f>
        <v>0</v>
      </c>
      <c r="F1145" s="206">
        <f>IFERROR(INDEX(Lookup!$BE$9:$BE$3000,MATCH($A1145,Lookup!$A$9:$A$3000,0)),0)</f>
        <v>0</v>
      </c>
      <c r="G1145" s="207"/>
      <c r="H1145" s="207"/>
      <c r="I1145" s="206">
        <f>IFERROR(INDEX(Lookup!$BJ$9:$BJ$3000,MATCH($A1145,Lookup!$A$9:$A$3000,0)),0)</f>
        <v>0</v>
      </c>
      <c r="J1145" s="206">
        <f>IFERROR(INDEX(Lookup!$BI$9:$BI$3000,MATCH($A1145,Lookup!$A$9:$A$3000,0)),0)</f>
        <v>0</v>
      </c>
      <c r="K1145" s="206">
        <f>IFERROR(INDEX(Lookup!$BH$9:$BH$3000,MATCH($A1145,Lookup!$A$9:$A$3000,0)),0)</f>
        <v>0</v>
      </c>
      <c r="L1145" s="206">
        <f t="shared" si="51"/>
        <v>0</v>
      </c>
      <c r="O1145" s="182">
        <f t="shared" si="53"/>
        <v>1</v>
      </c>
    </row>
    <row r="1146" spans="1:15" x14ac:dyDescent="0.2">
      <c r="A1146" s="182" t="str">
        <f>'14'!A114</f>
        <v>27280-A01</v>
      </c>
      <c r="C1146" s="182" t="str">
        <f>IFERROR(LEFT(IFERROR(INDEX(Sheet5!$C$2:$C$1300,MATCH($A1146,Sheet5!$A$2:$A$1300,0)),"-"),FIND(",",IFERROR(INDEX(Sheet5!$C$2:$C$1300,MATCH($A1146,Sheet5!$A$2:$A$1300,0)),"-"),1)-1),IFERROR(INDEX(Sheet5!$C$2:$C$1300,MATCH($A1146,Sheet5!$A$2:$A$1300,0)),"-"))</f>
        <v xml:space="preserve">Rates &amp; Taxes - Water-6 Circuit Dr                          </v>
      </c>
      <c r="D1146" s="206">
        <f>IFERROR(INDEX(Lookup!$BG$9:$BG$3000,MATCH($A1146,Lookup!$A$9:$A$3000,0)),0)</f>
        <v>871.16</v>
      </c>
      <c r="E1146" s="206">
        <f>IFERROR(INDEX(Lookup!$BF$9:$BF$3000,MATCH($A1146,Lookup!$A$9:$A$3000,0)),0)</f>
        <v>745.31</v>
      </c>
      <c r="F1146" s="206">
        <f>IFERROR(INDEX(Lookup!$BE$9:$BE$3000,MATCH($A1146,Lookup!$A$9:$A$3000,0)),0)</f>
        <v>637.86</v>
      </c>
      <c r="G1146" s="207"/>
      <c r="H1146" s="207"/>
      <c r="I1146" s="206">
        <f>IFERROR(INDEX(Lookup!$BJ$9:$BJ$3000,MATCH($A1146,Lookup!$A$9:$A$3000,0)),0)</f>
        <v>9646.9199999999983</v>
      </c>
      <c r="J1146" s="206">
        <f>IFERROR(INDEX(Lookup!$BI$9:$BI$3000,MATCH($A1146,Lookup!$A$9:$A$3000,0)),0)</f>
        <v>8501.619999999999</v>
      </c>
      <c r="K1146" s="206">
        <f>IFERROR(INDEX(Lookup!$BH$9:$BH$3000,MATCH($A1146,Lookup!$A$9:$A$3000,0)),0)</f>
        <v>8182.1899999999987</v>
      </c>
      <c r="L1146" s="206">
        <f t="shared" si="51"/>
        <v>-319.43000000000029</v>
      </c>
      <c r="O1146" s="182">
        <f t="shared" si="53"/>
        <v>1</v>
      </c>
    </row>
    <row r="1147" spans="1:15" x14ac:dyDescent="0.2">
      <c r="A1147" s="182" t="str">
        <f>'14'!A115</f>
        <v>27280-A02</v>
      </c>
      <c r="C1147" s="182" t="str">
        <f>IFERROR(LEFT(IFERROR(INDEX(Sheet5!$C$2:$C$1300,MATCH($A1147,Sheet5!$A$2:$A$1300,0)),"-"),FIND(",",IFERROR(INDEX(Sheet5!$C$2:$C$1300,MATCH($A1147,Sheet5!$A$2:$A$1300,0)),"-"),1)-1),IFERROR(INDEX(Sheet5!$C$2:$C$1300,MATCH($A1147,Sheet5!$A$2:$A$1300,0)),"-"))</f>
        <v xml:space="preserve">Rates &amp; Taxes - Water-200 East Tce                          </v>
      </c>
      <c r="D1147" s="206">
        <f>IFERROR(INDEX(Lookup!$BG$9:$BG$3000,MATCH($A1147,Lookup!$A$9:$A$3000,0)),0)</f>
        <v>1490.29</v>
      </c>
      <c r="E1147" s="206">
        <f>IFERROR(INDEX(Lookup!$BF$9:$BF$3000,MATCH($A1147,Lookup!$A$9:$A$3000,0)),0)</f>
        <v>1325.99</v>
      </c>
      <c r="F1147" s="206">
        <f>IFERROR(INDEX(Lookup!$BE$9:$BE$3000,MATCH($A1147,Lookup!$A$9:$A$3000,0)),0)</f>
        <v>1036.32</v>
      </c>
      <c r="G1147" s="207"/>
      <c r="H1147" s="207"/>
      <c r="I1147" s="206">
        <f>IFERROR(INDEX(Lookup!$BJ$9:$BJ$3000,MATCH($A1147,Lookup!$A$9:$A$3000,0)),0)</f>
        <v>17218.52</v>
      </c>
      <c r="J1147" s="206">
        <f>IFERROR(INDEX(Lookup!$BI$9:$BI$3000,MATCH($A1147,Lookup!$A$9:$A$3000,0)),0)</f>
        <v>15255.449999999999</v>
      </c>
      <c r="K1147" s="206">
        <f>IFERROR(INDEX(Lookup!$BH$9:$BH$3000,MATCH($A1147,Lookup!$A$9:$A$3000,0)),0)</f>
        <v>14612.09</v>
      </c>
      <c r="L1147" s="206">
        <f t="shared" si="51"/>
        <v>-643.35999999999876</v>
      </c>
      <c r="O1147" s="182">
        <f t="shared" si="53"/>
        <v>1</v>
      </c>
    </row>
    <row r="1148" spans="1:15" x14ac:dyDescent="0.2">
      <c r="A1148" s="182" t="str">
        <f>'14'!A116</f>
        <v>27280-A03</v>
      </c>
      <c r="C1148" s="182" t="str">
        <f>IFERROR(LEFT(IFERROR(INDEX(Sheet5!$C$2:$C$1300,MATCH($A1148,Sheet5!$A$2:$A$1300,0)),"-"),FIND(",",IFERROR(INDEX(Sheet5!$C$2:$C$1300,MATCH($A1148,Sheet5!$A$2:$A$1300,0)),"-"),1)-1),IFERROR(INDEX(Sheet5!$C$2:$C$1300,MATCH($A1148,Sheet5!$A$2:$A$1300,0)),"-"))</f>
        <v xml:space="preserve">Rates &amp; Taxes - Water-33 Franklin St                        </v>
      </c>
      <c r="D1148" s="206">
        <f>IFERROR(INDEX(Lookup!$BG$9:$BG$3000,MATCH($A1148,Lookup!$A$9:$A$3000,0)),0)</f>
        <v>1288.19</v>
      </c>
      <c r="E1148" s="206">
        <f>IFERROR(INDEX(Lookup!$BF$9:$BF$3000,MATCH($A1148,Lookup!$A$9:$A$3000,0)),0)</f>
        <v>1333.02</v>
      </c>
      <c r="F1148" s="206">
        <f>IFERROR(INDEX(Lookup!$BE$9:$BE$3000,MATCH($A1148,Lookup!$A$9:$A$3000,0)),0)</f>
        <v>813.41</v>
      </c>
      <c r="G1148" s="207"/>
      <c r="H1148" s="207"/>
      <c r="I1148" s="206">
        <f>IFERROR(INDEX(Lookup!$BJ$9:$BJ$3000,MATCH($A1148,Lookup!$A$9:$A$3000,0)),0)</f>
        <v>16907.789999999997</v>
      </c>
      <c r="J1148" s="206">
        <f>IFERROR(INDEX(Lookup!$BI$9:$BI$3000,MATCH($A1148,Lookup!$A$9:$A$3000,0)),0)</f>
        <v>15185.490000000003</v>
      </c>
      <c r="K1148" s="206">
        <f>IFERROR(INDEX(Lookup!$BH$9:$BH$3000,MATCH($A1148,Lookup!$A$9:$A$3000,0)),0)</f>
        <v>14413.189999999999</v>
      </c>
      <c r="L1148" s="206">
        <f t="shared" si="51"/>
        <v>-772.30000000000473</v>
      </c>
      <c r="O1148" s="182">
        <f t="shared" si="53"/>
        <v>1</v>
      </c>
    </row>
    <row r="1149" spans="1:15" x14ac:dyDescent="0.2">
      <c r="A1149" s="182" t="str">
        <f>'14'!A117</f>
        <v>27280-A04</v>
      </c>
      <c r="C1149" s="182" t="str">
        <f>IFERROR(LEFT(IFERROR(INDEX(Sheet5!$C$2:$C$1300,MATCH($A1149,Sheet5!$A$2:$A$1300,0)),"-"),FIND(",",IFERROR(INDEX(Sheet5!$C$2:$C$1300,MATCH($A1149,Sheet5!$A$2:$A$1300,0)),"-"),1)-1),IFERROR(INDEX(Sheet5!$C$2:$C$1300,MATCH($A1149,Sheet5!$A$2:$A$1300,0)),"-"))</f>
        <v xml:space="preserve">Rates &amp; Taxes - Water-174 Fullarton Rd                      </v>
      </c>
      <c r="D1149" s="206">
        <f>IFERROR(INDEX(Lookup!$BG$9:$BG$3000,MATCH($A1149,Lookup!$A$9:$A$3000,0)),0)</f>
        <v>812.48</v>
      </c>
      <c r="E1149" s="206">
        <f>IFERROR(INDEX(Lookup!$BF$9:$BF$3000,MATCH($A1149,Lookup!$A$9:$A$3000,0)),0)</f>
        <v>733.89</v>
      </c>
      <c r="F1149" s="206">
        <f>IFERROR(INDEX(Lookup!$BE$9:$BE$3000,MATCH($A1149,Lookup!$A$9:$A$3000,0)),0)</f>
        <v>489.78</v>
      </c>
      <c r="G1149" s="207"/>
      <c r="H1149" s="207"/>
      <c r="I1149" s="206">
        <f>IFERROR(INDEX(Lookup!$BJ$9:$BJ$3000,MATCH($A1149,Lookup!$A$9:$A$3000,0)),0)</f>
        <v>9979.98</v>
      </c>
      <c r="J1149" s="206">
        <f>IFERROR(INDEX(Lookup!$BI$9:$BI$3000,MATCH($A1149,Lookup!$A$9:$A$3000,0)),0)</f>
        <v>8373.3700000000008</v>
      </c>
      <c r="K1149" s="206">
        <f>IFERROR(INDEX(Lookup!$BH$9:$BH$3000,MATCH($A1149,Lookup!$A$9:$A$3000,0)),0)</f>
        <v>7551.6699999999992</v>
      </c>
      <c r="L1149" s="206">
        <f t="shared" si="51"/>
        <v>-821.70000000000164</v>
      </c>
      <c r="O1149" s="182">
        <f t="shared" si="53"/>
        <v>1</v>
      </c>
    </row>
    <row r="1150" spans="1:15" x14ac:dyDescent="0.2">
      <c r="A1150" s="182" t="str">
        <f>'14'!A118</f>
        <v>27280-A05</v>
      </c>
      <c r="C1150" s="182" t="str">
        <f>IFERROR(LEFT(IFERROR(INDEX(Sheet5!$C$2:$C$1300,MATCH($A1150,Sheet5!$A$2:$A$1300,0)),"-"),FIND(",",IFERROR(INDEX(Sheet5!$C$2:$C$1300,MATCH($A1150,Sheet5!$A$2:$A$1300,0)),"-"),1)-1),IFERROR(INDEX(Sheet5!$C$2:$C$1300,MATCH($A1150,Sheet5!$A$2:$A$1300,0)),"-"))</f>
        <v xml:space="preserve">Rates &amp; Taxes - Water-26a Grote St                          </v>
      </c>
      <c r="D1150" s="206">
        <f>IFERROR(INDEX(Lookup!$BG$9:$BG$3000,MATCH($A1150,Lookup!$A$9:$A$3000,0)),0)</f>
        <v>274.86</v>
      </c>
      <c r="E1150" s="206">
        <f>IFERROR(INDEX(Lookup!$BF$9:$BF$3000,MATCH($A1150,Lookup!$A$9:$A$3000,0)),0)</f>
        <v>326.83999999999997</v>
      </c>
      <c r="F1150" s="206">
        <f>IFERROR(INDEX(Lookup!$BE$9:$BE$3000,MATCH($A1150,Lookup!$A$9:$A$3000,0)),0)</f>
        <v>329.72</v>
      </c>
      <c r="G1150" s="207"/>
      <c r="H1150" s="207"/>
      <c r="I1150" s="206">
        <f>IFERROR(INDEX(Lookup!$BJ$9:$BJ$3000,MATCH($A1150,Lookup!$A$9:$A$3000,0)),0)</f>
        <v>3231.3</v>
      </c>
      <c r="J1150" s="206">
        <f>IFERROR(INDEX(Lookup!$BI$9:$BI$3000,MATCH($A1150,Lookup!$A$9:$A$3000,0)),0)</f>
        <v>3797.73</v>
      </c>
      <c r="K1150" s="206">
        <f>IFERROR(INDEX(Lookup!$BH$9:$BH$3000,MATCH($A1150,Lookup!$A$9:$A$3000,0)),0)</f>
        <v>4496.2600000000011</v>
      </c>
      <c r="L1150" s="206">
        <f t="shared" si="51"/>
        <v>698.53000000000111</v>
      </c>
      <c r="O1150" s="182">
        <f t="shared" si="53"/>
        <v>1</v>
      </c>
    </row>
    <row r="1151" spans="1:15" x14ac:dyDescent="0.2">
      <c r="A1151" s="182" t="str">
        <f>'14'!A119</f>
        <v>27280-A06</v>
      </c>
      <c r="C1151" s="182" t="str">
        <f>IFERROR(LEFT(IFERROR(INDEX(Sheet5!$C$2:$C$1300,MATCH($A1151,Sheet5!$A$2:$A$1300,0)),"-"),FIND(",",IFERROR(INDEX(Sheet5!$C$2:$C$1300,MATCH($A1151,Sheet5!$A$2:$A$1300,0)),"-"),1)-1),IFERROR(INDEX(Sheet5!$C$2:$C$1300,MATCH($A1151,Sheet5!$A$2:$A$1300,0)),"-"))</f>
        <v xml:space="preserve">Rates &amp; Taxes - Water-31 Franklin St                        </v>
      </c>
      <c r="D1151" s="206">
        <f>IFERROR(INDEX(Lookup!$BG$9:$BG$3000,MATCH($A1151,Lookup!$A$9:$A$3000,0)),0)</f>
        <v>742.28</v>
      </c>
      <c r="E1151" s="206">
        <f>IFERROR(INDEX(Lookup!$BF$9:$BF$3000,MATCH($A1151,Lookup!$A$9:$A$3000,0)),0)</f>
        <v>629.24</v>
      </c>
      <c r="F1151" s="206">
        <f>IFERROR(INDEX(Lookup!$BE$9:$BE$3000,MATCH($A1151,Lookup!$A$9:$A$3000,0)),0)</f>
        <v>570.36</v>
      </c>
      <c r="G1151" s="207"/>
      <c r="H1151" s="207"/>
      <c r="I1151" s="206">
        <f>IFERROR(INDEX(Lookup!$BJ$9:$BJ$3000,MATCH($A1151,Lookup!$A$9:$A$3000,0)),0)</f>
        <v>8420.92</v>
      </c>
      <c r="J1151" s="206">
        <f>IFERROR(INDEX(Lookup!$BI$9:$BI$3000,MATCH($A1151,Lookup!$A$9:$A$3000,0)),0)</f>
        <v>7191.65</v>
      </c>
      <c r="K1151" s="206">
        <f>IFERROR(INDEX(Lookup!$BH$9:$BH$3000,MATCH($A1151,Lookup!$A$9:$A$3000,0)),0)</f>
        <v>6725.6500000000005</v>
      </c>
      <c r="L1151" s="206">
        <f t="shared" si="51"/>
        <v>-465.99999999999909</v>
      </c>
      <c r="O1151" s="182">
        <f t="shared" si="53"/>
        <v>1</v>
      </c>
    </row>
    <row r="1152" spans="1:15" x14ac:dyDescent="0.2">
      <c r="A1152" s="182" t="str">
        <f>'14'!A120</f>
        <v>27280-A07</v>
      </c>
      <c r="C1152" s="182" t="str">
        <f>IFERROR(LEFT(IFERROR(INDEX(Sheet5!$C$2:$C$1300,MATCH($A1152,Sheet5!$A$2:$A$1300,0)),"-"),FIND(",",IFERROR(INDEX(Sheet5!$C$2:$C$1300,MATCH($A1152,Sheet5!$A$2:$A$1300,0)),"-"),1)-1),IFERROR(INDEX(Sheet5!$C$2:$C$1300,MATCH($A1152,Sheet5!$A$2:$A$1300,0)),"-"))</f>
        <v xml:space="preserve">Rates &amp; Taxes - Water-25 Franklin St                        </v>
      </c>
      <c r="D1152" s="206">
        <f>IFERROR(INDEX(Lookup!$BG$9:$BG$3000,MATCH($A1152,Lookup!$A$9:$A$3000,0)),0)</f>
        <v>3567.07</v>
      </c>
      <c r="E1152" s="206">
        <f>IFERROR(INDEX(Lookup!$BF$9:$BF$3000,MATCH($A1152,Lookup!$A$9:$A$3000,0)),0)</f>
        <v>3123.44</v>
      </c>
      <c r="F1152" s="206">
        <f>IFERROR(INDEX(Lookup!$BE$9:$BE$3000,MATCH($A1152,Lookup!$A$9:$A$3000,0)),0)</f>
        <v>1914.86</v>
      </c>
      <c r="G1152" s="207"/>
      <c r="H1152" s="207"/>
      <c r="I1152" s="206">
        <f>IFERROR(INDEX(Lookup!$BJ$9:$BJ$3000,MATCH($A1152,Lookup!$A$9:$A$3000,0)),0)</f>
        <v>39149.78</v>
      </c>
      <c r="J1152" s="206">
        <f>IFERROR(INDEX(Lookup!$BI$9:$BI$3000,MATCH($A1152,Lookup!$A$9:$A$3000,0)),0)</f>
        <v>35621.31</v>
      </c>
      <c r="K1152" s="206">
        <f>IFERROR(INDEX(Lookup!$BH$9:$BH$3000,MATCH($A1152,Lookup!$A$9:$A$3000,0)),0)</f>
        <v>31719.47</v>
      </c>
      <c r="L1152" s="206">
        <f t="shared" si="51"/>
        <v>-3901.8399999999965</v>
      </c>
      <c r="O1152" s="182">
        <f t="shared" si="53"/>
        <v>1</v>
      </c>
    </row>
    <row r="1153" spans="1:15" x14ac:dyDescent="0.2">
      <c r="A1153" s="182" t="str">
        <f>'14'!A121</f>
        <v>27280-A08</v>
      </c>
      <c r="C1153" s="182" t="str">
        <f>IFERROR(LEFT(IFERROR(INDEX(Sheet5!$C$2:$C$1300,MATCH($A1153,Sheet5!$A$2:$A$1300,0)),"-"),FIND(",",IFERROR(INDEX(Sheet5!$C$2:$C$1300,MATCH($A1153,Sheet5!$A$2:$A$1300,0)),"-"),1)-1),IFERROR(INDEX(Sheet5!$C$2:$C$1300,MATCH($A1153,Sheet5!$A$2:$A$1300,0)),"-"))</f>
        <v xml:space="preserve">Rates &amp; Taxes - Water-23 Frankin St                         </v>
      </c>
      <c r="D1153" s="206">
        <f>IFERROR(INDEX(Lookup!$BG$9:$BG$3000,MATCH($A1153,Lookup!$A$9:$A$3000,0)),0)</f>
        <v>354.35</v>
      </c>
      <c r="E1153" s="206">
        <f>IFERROR(INDEX(Lookup!$BF$9:$BF$3000,MATCH($A1153,Lookup!$A$9:$A$3000,0)),0)</f>
        <v>350.4</v>
      </c>
      <c r="F1153" s="206">
        <f>IFERROR(INDEX(Lookup!$BE$9:$BE$3000,MATCH($A1153,Lookup!$A$9:$A$3000,0)),0)</f>
        <v>219.47</v>
      </c>
      <c r="G1153" s="207"/>
      <c r="H1153" s="207"/>
      <c r="I1153" s="206">
        <f>IFERROR(INDEX(Lookup!$BJ$9:$BJ$3000,MATCH($A1153,Lookup!$A$9:$A$3000,0)),0)</f>
        <v>4061.3199999999997</v>
      </c>
      <c r="J1153" s="206">
        <f>IFERROR(INDEX(Lookup!$BI$9:$BI$3000,MATCH($A1153,Lookup!$A$9:$A$3000,0)),0)</f>
        <v>3987.63</v>
      </c>
      <c r="K1153" s="206">
        <f>IFERROR(INDEX(Lookup!$BH$9:$BH$3000,MATCH($A1153,Lookup!$A$9:$A$3000,0)),0)</f>
        <v>3795.6</v>
      </c>
      <c r="L1153" s="206">
        <f t="shared" si="51"/>
        <v>-192.0300000000002</v>
      </c>
      <c r="O1153" s="182">
        <f t="shared" si="53"/>
        <v>1</v>
      </c>
    </row>
    <row r="1154" spans="1:15" x14ac:dyDescent="0.2">
      <c r="A1154" s="182" t="str">
        <f>'14'!A122</f>
        <v>27280-A09</v>
      </c>
      <c r="C1154" s="182" t="str">
        <f>IFERROR(LEFT(IFERROR(INDEX(Sheet5!$C$2:$C$1300,MATCH($A1154,Sheet5!$A$2:$A$1300,0)),"-"),FIND(",",IFERROR(INDEX(Sheet5!$C$2:$C$1300,MATCH($A1154,Sheet5!$A$2:$A$1300,0)),"-"),1)-1),IFERROR(INDEX(Sheet5!$C$2:$C$1300,MATCH($A1154,Sheet5!$A$2:$A$1300,0)),"-"))</f>
        <v xml:space="preserve">Rates &amp; Taxes - Water-11 Franklin St                        </v>
      </c>
      <c r="D1154" s="206">
        <f>IFERROR(INDEX(Lookup!$BG$9:$BG$3000,MATCH($A1154,Lookup!$A$9:$A$3000,0)),0)</f>
        <v>293.86</v>
      </c>
      <c r="E1154" s="206">
        <f>IFERROR(INDEX(Lookup!$BF$9:$BF$3000,MATCH($A1154,Lookup!$A$9:$A$3000,0)),0)</f>
        <v>275.14999999999998</v>
      </c>
      <c r="F1154" s="206">
        <f>IFERROR(INDEX(Lookup!$BE$9:$BE$3000,MATCH($A1154,Lookup!$A$9:$A$3000,0)),0)</f>
        <v>204.01</v>
      </c>
      <c r="G1154" s="207"/>
      <c r="H1154" s="207"/>
      <c r="I1154" s="206">
        <f>IFERROR(INDEX(Lookup!$BJ$9:$BJ$3000,MATCH($A1154,Lookup!$A$9:$A$3000,0)),0)</f>
        <v>3692.3500000000004</v>
      </c>
      <c r="J1154" s="206">
        <f>IFERROR(INDEX(Lookup!$BI$9:$BI$3000,MATCH($A1154,Lookup!$A$9:$A$3000,0)),0)</f>
        <v>3181.3900000000003</v>
      </c>
      <c r="K1154" s="206">
        <f>IFERROR(INDEX(Lookup!$BH$9:$BH$3000,MATCH($A1154,Lookup!$A$9:$A$3000,0)),0)</f>
        <v>2947.41</v>
      </c>
      <c r="L1154" s="206">
        <f t="shared" si="51"/>
        <v>-233.98000000000047</v>
      </c>
      <c r="O1154" s="182">
        <f t="shared" si="53"/>
        <v>1</v>
      </c>
    </row>
    <row r="1155" spans="1:15" x14ac:dyDescent="0.2">
      <c r="A1155" s="182" t="str">
        <f>'14'!A123</f>
        <v>27280-A10</v>
      </c>
      <c r="C1155" s="182" t="str">
        <f>IFERROR(LEFT(IFERROR(INDEX(Sheet5!$C$2:$C$1300,MATCH($A1155,Sheet5!$A$2:$A$1300,0)),"-"),FIND(",",IFERROR(INDEX(Sheet5!$C$2:$C$1300,MATCH($A1155,Sheet5!$A$2:$A$1300,0)),"-"),1)-1),IFERROR(INDEX(Sheet5!$C$2:$C$1300,MATCH($A1155,Sheet5!$A$2:$A$1300,0)),"-"))</f>
        <v xml:space="preserve">Rates &amp; Taxes - Water-15 Franklin St                        </v>
      </c>
      <c r="D1155" s="206">
        <f>IFERROR(INDEX(Lookup!$BG$9:$BG$3000,MATCH($A1155,Lookup!$A$9:$A$3000,0)),0)</f>
        <v>717.8</v>
      </c>
      <c r="E1155" s="206">
        <f>IFERROR(INDEX(Lookup!$BF$9:$BF$3000,MATCH($A1155,Lookup!$A$9:$A$3000,0)),0)</f>
        <v>627.88</v>
      </c>
      <c r="F1155" s="206">
        <f>IFERROR(INDEX(Lookup!$BE$9:$BE$3000,MATCH($A1155,Lookup!$A$9:$A$3000,0)),0)</f>
        <v>592.28</v>
      </c>
      <c r="G1155" s="207"/>
      <c r="H1155" s="207"/>
      <c r="I1155" s="206">
        <f>IFERROR(INDEX(Lookup!$BJ$9:$BJ$3000,MATCH($A1155,Lookup!$A$9:$A$3000,0)),0)</f>
        <v>8167.7200000000012</v>
      </c>
      <c r="J1155" s="206">
        <f>IFERROR(INDEX(Lookup!$BI$9:$BI$3000,MATCH($A1155,Lookup!$A$9:$A$3000,0)),0)</f>
        <v>7301.56</v>
      </c>
      <c r="K1155" s="206">
        <f>IFERROR(INDEX(Lookup!$BH$9:$BH$3000,MATCH($A1155,Lookup!$A$9:$A$3000,0)),0)</f>
        <v>7363.8399999999992</v>
      </c>
      <c r="L1155" s="206">
        <f t="shared" si="51"/>
        <v>62.279999999998836</v>
      </c>
      <c r="O1155" s="182">
        <f t="shared" si="53"/>
        <v>1</v>
      </c>
    </row>
    <row r="1156" spans="1:15" x14ac:dyDescent="0.2">
      <c r="A1156" s="182" t="str">
        <f>'14'!A124</f>
        <v>27280-A11</v>
      </c>
      <c r="C1156" s="182" t="str">
        <f>IFERROR(LEFT(IFERROR(INDEX(Sheet5!$C$2:$C$1300,MATCH($A1156,Sheet5!$A$2:$A$1300,0)),"-"),FIND(",",IFERROR(INDEX(Sheet5!$C$2:$C$1300,MATCH($A1156,Sheet5!$A$2:$A$1300,0)),"-"),1)-1),IFERROR(INDEX(Sheet5!$C$2:$C$1300,MATCH($A1156,Sheet5!$A$2:$A$1300,0)),"-"))</f>
        <v xml:space="preserve">Rates &amp; Taxes - Water-25 Hutt St                            </v>
      </c>
      <c r="D1156" s="206">
        <f>IFERROR(INDEX(Lookup!$BG$9:$BG$3000,MATCH($A1156,Lookup!$A$9:$A$3000,0)),0)</f>
        <v>113.21</v>
      </c>
      <c r="E1156" s="206">
        <f>IFERROR(INDEX(Lookup!$BF$9:$BF$3000,MATCH($A1156,Lookup!$A$9:$A$3000,0)),0)</f>
        <v>101.61</v>
      </c>
      <c r="F1156" s="206">
        <f>IFERROR(INDEX(Lookup!$BE$9:$BE$3000,MATCH($A1156,Lookup!$A$9:$A$3000,0)),0)</f>
        <v>98.65</v>
      </c>
      <c r="G1156" s="207"/>
      <c r="H1156" s="207"/>
      <c r="I1156" s="206">
        <f>IFERROR(INDEX(Lookup!$BJ$9:$BJ$3000,MATCH($A1156,Lookup!$A$9:$A$3000,0)),0)</f>
        <v>1341.3899999999999</v>
      </c>
      <c r="J1156" s="206">
        <f>IFERROR(INDEX(Lookup!$BI$9:$BI$3000,MATCH($A1156,Lookup!$A$9:$A$3000,0)),0)</f>
        <v>1190.22</v>
      </c>
      <c r="K1156" s="206">
        <f>IFERROR(INDEX(Lookup!$BH$9:$BH$3000,MATCH($A1156,Lookup!$A$9:$A$3000,0)),0)</f>
        <v>1243.8100000000002</v>
      </c>
      <c r="L1156" s="206">
        <f t="shared" si="51"/>
        <v>53.590000000000146</v>
      </c>
      <c r="O1156" s="182">
        <f t="shared" si="53"/>
        <v>1</v>
      </c>
    </row>
    <row r="1157" spans="1:15" x14ac:dyDescent="0.2">
      <c r="A1157" s="182" t="str">
        <f>'14'!A125</f>
        <v>27280-A12</v>
      </c>
      <c r="C1157" s="182" t="str">
        <f>IFERROR(LEFT(IFERROR(INDEX(Sheet5!$C$2:$C$1300,MATCH($A1157,Sheet5!$A$2:$A$1300,0)),"-"),FIND(",",IFERROR(INDEX(Sheet5!$C$2:$C$1300,MATCH($A1157,Sheet5!$A$2:$A$1300,0)),"-"),1)-1),IFERROR(INDEX(Sheet5!$C$2:$C$1300,MATCH($A1157,Sheet5!$A$2:$A$1300,0)),"-"))</f>
        <v xml:space="preserve">Rates &amp; Taxes - Water-A27 188 Carrington                    </v>
      </c>
      <c r="D1157" s="206">
        <f>IFERROR(INDEX(Lookup!$BG$9:$BG$3000,MATCH($A1157,Lookup!$A$9:$A$3000,0)),0)</f>
        <v>0</v>
      </c>
      <c r="E1157" s="206">
        <f>IFERROR(INDEX(Lookup!$BF$9:$BF$3000,MATCH($A1157,Lookup!$A$9:$A$3000,0)),0)</f>
        <v>0</v>
      </c>
      <c r="F1157" s="206">
        <f>IFERROR(INDEX(Lookup!$BE$9:$BE$3000,MATCH($A1157,Lookup!$A$9:$A$3000,0)),0)</f>
        <v>0</v>
      </c>
      <c r="G1157" s="207"/>
      <c r="H1157" s="207"/>
      <c r="I1157" s="206">
        <f>IFERROR(INDEX(Lookup!$BJ$9:$BJ$3000,MATCH($A1157,Lookup!$A$9:$A$3000,0)),0)</f>
        <v>0</v>
      </c>
      <c r="J1157" s="206">
        <f>IFERROR(INDEX(Lookup!$BI$9:$BI$3000,MATCH($A1157,Lookup!$A$9:$A$3000,0)),0)</f>
        <v>0</v>
      </c>
      <c r="K1157" s="206">
        <f>IFERROR(INDEX(Lookup!$BH$9:$BH$3000,MATCH($A1157,Lookup!$A$9:$A$3000,0)),0)</f>
        <v>0</v>
      </c>
      <c r="L1157" s="206">
        <f t="shared" si="51"/>
        <v>0</v>
      </c>
      <c r="O1157" s="182">
        <f t="shared" si="53"/>
        <v>1</v>
      </c>
    </row>
    <row r="1158" spans="1:15" x14ac:dyDescent="0.2">
      <c r="A1158" s="182" t="str">
        <f>'14'!A126</f>
        <v>27280-A13</v>
      </c>
      <c r="C1158" s="182" t="str">
        <f>IFERROR(LEFT(IFERROR(INDEX(Sheet5!$C$2:$C$1300,MATCH($A1158,Sheet5!$A$2:$A$1300,0)),"-"),FIND(",",IFERROR(INDEX(Sheet5!$C$2:$C$1300,MATCH($A1158,Sheet5!$A$2:$A$1300,0)),"-"),1)-1),IFERROR(INDEX(Sheet5!$C$2:$C$1300,MATCH($A1158,Sheet5!$A$2:$A$1300,0)),"-"))</f>
        <v xml:space="preserve">Rates &amp; Taxes - Water-B25 188 Carrington                    </v>
      </c>
      <c r="D1158" s="206">
        <f>IFERROR(INDEX(Lookup!$BG$9:$BG$3000,MATCH($A1158,Lookup!$A$9:$A$3000,0)),0)</f>
        <v>0</v>
      </c>
      <c r="E1158" s="206">
        <f>IFERROR(INDEX(Lookup!$BF$9:$BF$3000,MATCH($A1158,Lookup!$A$9:$A$3000,0)),0)</f>
        <v>0</v>
      </c>
      <c r="F1158" s="206">
        <f>IFERROR(INDEX(Lookup!$BE$9:$BE$3000,MATCH($A1158,Lookup!$A$9:$A$3000,0)),0)</f>
        <v>0</v>
      </c>
      <c r="G1158" s="207"/>
      <c r="H1158" s="207"/>
      <c r="I1158" s="206">
        <f>IFERROR(INDEX(Lookup!$BJ$9:$BJ$3000,MATCH($A1158,Lookup!$A$9:$A$3000,0)),0)</f>
        <v>0</v>
      </c>
      <c r="J1158" s="206">
        <f>IFERROR(INDEX(Lookup!$BI$9:$BI$3000,MATCH($A1158,Lookup!$A$9:$A$3000,0)),0)</f>
        <v>0</v>
      </c>
      <c r="K1158" s="206">
        <f>IFERROR(INDEX(Lookup!$BH$9:$BH$3000,MATCH($A1158,Lookup!$A$9:$A$3000,0)),0)</f>
        <v>0</v>
      </c>
      <c r="L1158" s="206">
        <f t="shared" si="51"/>
        <v>0</v>
      </c>
      <c r="O1158" s="182">
        <f t="shared" si="53"/>
        <v>1</v>
      </c>
    </row>
    <row r="1159" spans="1:15" x14ac:dyDescent="0.2">
      <c r="A1159" s="182" t="str">
        <f>'14'!A127</f>
        <v>27280-A14</v>
      </c>
      <c r="C1159" s="182" t="str">
        <f>IFERROR(LEFT(IFERROR(INDEX(Sheet5!$C$2:$C$1300,MATCH($A1159,Sheet5!$A$2:$A$1300,0)),"-"),FIND(",",IFERROR(INDEX(Sheet5!$C$2:$C$1300,MATCH($A1159,Sheet5!$A$2:$A$1300,0)),"-"),1)-1),IFERROR(INDEX(Sheet5!$C$2:$C$1300,MATCH($A1159,Sheet5!$A$2:$A$1300,0)),"-"))</f>
        <v xml:space="preserve">Rates &amp; Taxes - Water-120 Queen Road                        </v>
      </c>
      <c r="D1159" s="206">
        <f>IFERROR(INDEX(Lookup!$BG$9:$BG$3000,MATCH($A1159,Lookup!$A$9:$A$3000,0)),0)</f>
        <v>0</v>
      </c>
      <c r="E1159" s="206">
        <f>IFERROR(INDEX(Lookup!$BF$9:$BF$3000,MATCH($A1159,Lookup!$A$9:$A$3000,0)),0)</f>
        <v>0</v>
      </c>
      <c r="F1159" s="206">
        <f>IFERROR(INDEX(Lookup!$BE$9:$BE$3000,MATCH($A1159,Lookup!$A$9:$A$3000,0)),0)</f>
        <v>0</v>
      </c>
      <c r="G1159" s="207"/>
      <c r="H1159" s="207"/>
      <c r="I1159" s="206">
        <f>IFERROR(INDEX(Lookup!$BJ$9:$BJ$3000,MATCH($A1159,Lookup!$A$9:$A$3000,0)),0)</f>
        <v>0</v>
      </c>
      <c r="J1159" s="206">
        <f>IFERROR(INDEX(Lookup!$BI$9:$BI$3000,MATCH($A1159,Lookup!$A$9:$A$3000,0)),0)</f>
        <v>0</v>
      </c>
      <c r="K1159" s="206">
        <f>IFERROR(INDEX(Lookup!$BH$9:$BH$3000,MATCH($A1159,Lookup!$A$9:$A$3000,0)),0)</f>
        <v>0</v>
      </c>
      <c r="L1159" s="206">
        <f t="shared" si="51"/>
        <v>0</v>
      </c>
      <c r="O1159" s="182">
        <f t="shared" si="53"/>
        <v>1</v>
      </c>
    </row>
    <row r="1160" spans="1:15" x14ac:dyDescent="0.2">
      <c r="A1160" s="182" t="str">
        <f>'14'!A128</f>
        <v>27280-A15</v>
      </c>
      <c r="C1160" s="182" t="str">
        <f>IFERROR(LEFT(IFERROR(INDEX(Sheet5!$C$2:$C$1300,MATCH($A1160,Sheet5!$A$2:$A$1300,0)),"-"),FIND(",",IFERROR(INDEX(Sheet5!$C$2:$C$1300,MATCH($A1160,Sheet5!$A$2:$A$1300,0)),"-"),1)-1),IFERROR(INDEX(Sheet5!$C$2:$C$1300,MATCH($A1160,Sheet5!$A$2:$A$1300,0)),"-"))</f>
        <v xml:space="preserve">Rates &amp; Taxes - Water-236 Queen Road                        </v>
      </c>
      <c r="D1160" s="206">
        <f>IFERROR(INDEX(Lookup!$BG$9:$BG$3000,MATCH($A1160,Lookup!$A$9:$A$3000,0)),0)</f>
        <v>0</v>
      </c>
      <c r="E1160" s="206">
        <f>IFERROR(INDEX(Lookup!$BF$9:$BF$3000,MATCH($A1160,Lookup!$A$9:$A$3000,0)),0)</f>
        <v>0</v>
      </c>
      <c r="F1160" s="206">
        <f>IFERROR(INDEX(Lookup!$BE$9:$BE$3000,MATCH($A1160,Lookup!$A$9:$A$3000,0)),0)</f>
        <v>0</v>
      </c>
      <c r="G1160" s="207"/>
      <c r="H1160" s="207"/>
      <c r="I1160" s="206">
        <f>IFERROR(INDEX(Lookup!$BJ$9:$BJ$3000,MATCH($A1160,Lookup!$A$9:$A$3000,0)),0)</f>
        <v>0</v>
      </c>
      <c r="J1160" s="206">
        <f>IFERROR(INDEX(Lookup!$BI$9:$BI$3000,MATCH($A1160,Lookup!$A$9:$A$3000,0)),0)</f>
        <v>0</v>
      </c>
      <c r="K1160" s="206">
        <f>IFERROR(INDEX(Lookup!$BH$9:$BH$3000,MATCH($A1160,Lookup!$A$9:$A$3000,0)),0)</f>
        <v>0</v>
      </c>
      <c r="L1160" s="206">
        <f t="shared" si="51"/>
        <v>0</v>
      </c>
      <c r="O1160" s="182">
        <f t="shared" si="53"/>
        <v>1</v>
      </c>
    </row>
    <row r="1161" spans="1:15" x14ac:dyDescent="0.2">
      <c r="A1161" s="182" t="str">
        <f>'14'!A129</f>
        <v>27280-A16</v>
      </c>
      <c r="C1161" s="182" t="str">
        <f>IFERROR(LEFT(IFERROR(INDEX(Sheet5!$C$2:$C$1300,MATCH($A1161,Sheet5!$A$2:$A$1300,0)),"-"),FIND(",",IFERROR(INDEX(Sheet5!$C$2:$C$1300,MATCH($A1161,Sheet5!$A$2:$A$1300,0)),"-"),1)-1),IFERROR(INDEX(Sheet5!$C$2:$C$1300,MATCH($A1161,Sheet5!$A$2:$A$1300,0)),"-"))</f>
        <v xml:space="preserve">Rates &amp; Taxes - Water-534 Queen Road                        </v>
      </c>
      <c r="D1161" s="206">
        <f>IFERROR(INDEX(Lookup!$BG$9:$BG$3000,MATCH($A1161,Lookup!$A$9:$A$3000,0)),0)</f>
        <v>0</v>
      </c>
      <c r="E1161" s="206">
        <f>IFERROR(INDEX(Lookup!$BF$9:$BF$3000,MATCH($A1161,Lookup!$A$9:$A$3000,0)),0)</f>
        <v>0</v>
      </c>
      <c r="F1161" s="206">
        <f>IFERROR(INDEX(Lookup!$BE$9:$BE$3000,MATCH($A1161,Lookup!$A$9:$A$3000,0)),0)</f>
        <v>0</v>
      </c>
      <c r="G1161" s="207"/>
      <c r="H1161" s="207"/>
      <c r="I1161" s="206">
        <f>IFERROR(INDEX(Lookup!$BJ$9:$BJ$3000,MATCH($A1161,Lookup!$A$9:$A$3000,0)),0)</f>
        <v>0</v>
      </c>
      <c r="J1161" s="206">
        <f>IFERROR(INDEX(Lookup!$BI$9:$BI$3000,MATCH($A1161,Lookup!$A$9:$A$3000,0)),0)</f>
        <v>0</v>
      </c>
      <c r="K1161" s="206">
        <f>IFERROR(INDEX(Lookup!$BH$9:$BH$3000,MATCH($A1161,Lookup!$A$9:$A$3000,0)),0)</f>
        <v>0</v>
      </c>
      <c r="L1161" s="206">
        <f t="shared" si="51"/>
        <v>0</v>
      </c>
      <c r="O1161" s="182">
        <f t="shared" si="53"/>
        <v>1</v>
      </c>
    </row>
    <row r="1162" spans="1:15" hidden="1" x14ac:dyDescent="0.2">
      <c r="A1162" s="182">
        <f>'14'!A130</f>
        <v>0</v>
      </c>
      <c r="C1162" s="182" t="str">
        <f>IFERROR(LEFT(IFERROR(INDEX(Sheet5!$C$2:$C$1300,MATCH($A1162,Sheet5!$A$2:$A$1300,0)),"-"),FIND(",",IFERROR(INDEX(Sheet5!$C$2:$C$1300,MATCH($A1162,Sheet5!$A$2:$A$1300,0)),"-"),1)-1),IFERROR(INDEX(Sheet5!$C$2:$C$1300,MATCH($A1162,Sheet5!$A$2:$A$1300,0)),"-"))</f>
        <v>-</v>
      </c>
      <c r="D1162" s="206">
        <f>IFERROR(INDEX(Lookup!$BG$9:$BG$3000,MATCH($A1162,Lookup!$A$9:$A$3000,0)),0)</f>
        <v>0</v>
      </c>
      <c r="E1162" s="206">
        <f>IFERROR(INDEX(Lookup!$BF$9:$BF$3000,MATCH($A1162,Lookup!$A$9:$A$3000,0)),0)</f>
        <v>0</v>
      </c>
      <c r="F1162" s="206">
        <f>IFERROR(INDEX(Lookup!$BE$9:$BE$3000,MATCH($A1162,Lookup!$A$9:$A$3000,0)),0)</f>
        <v>0</v>
      </c>
      <c r="G1162" s="207"/>
      <c r="H1162" s="207"/>
      <c r="I1162" s="206">
        <f>IFERROR(INDEX(Lookup!$BJ$9:$BJ$3000,MATCH($A1162,Lookup!$A$9:$A$3000,0)),0)</f>
        <v>0</v>
      </c>
      <c r="J1162" s="206">
        <f>IFERROR(INDEX(Lookup!$BI$9:$BI$3000,MATCH($A1162,Lookup!$A$9:$A$3000,0)),0)</f>
        <v>0</v>
      </c>
      <c r="K1162" s="206">
        <f>IFERROR(INDEX(Lookup!$BH$9:$BH$3000,MATCH($A1162,Lookup!$A$9:$A$3000,0)),0)</f>
        <v>0</v>
      </c>
      <c r="L1162" s="206">
        <f t="shared" ref="L1162:L1173" si="54">K1162-J1162</f>
        <v>0</v>
      </c>
      <c r="O1162" s="182">
        <f t="shared" ref="O1162:O1173" si="55">+IF(A1162&gt;0,1,0)</f>
        <v>0</v>
      </c>
    </row>
    <row r="1163" spans="1:15" hidden="1" x14ac:dyDescent="0.2">
      <c r="A1163" s="182">
        <f>'14'!A131</f>
        <v>0</v>
      </c>
      <c r="C1163" s="182" t="str">
        <f>IFERROR(LEFT(IFERROR(INDEX(Sheet5!$C$2:$C$1300,MATCH($A1163,Sheet5!$A$2:$A$1300,0)),"-"),FIND(",",IFERROR(INDEX(Sheet5!$C$2:$C$1300,MATCH($A1163,Sheet5!$A$2:$A$1300,0)),"-"),1)-1),IFERROR(INDEX(Sheet5!$C$2:$C$1300,MATCH($A1163,Sheet5!$A$2:$A$1300,0)),"-"))</f>
        <v>-</v>
      </c>
      <c r="D1163" s="206">
        <f>IFERROR(INDEX(Lookup!$BG$9:$BG$3000,MATCH($A1163,Lookup!$A$9:$A$3000,0)),0)</f>
        <v>0</v>
      </c>
      <c r="E1163" s="206">
        <f>IFERROR(INDEX(Lookup!$BF$9:$BF$3000,MATCH($A1163,Lookup!$A$9:$A$3000,0)),0)</f>
        <v>0</v>
      </c>
      <c r="F1163" s="206">
        <f>IFERROR(INDEX(Lookup!$BE$9:$BE$3000,MATCH($A1163,Lookup!$A$9:$A$3000,0)),0)</f>
        <v>0</v>
      </c>
      <c r="G1163" s="207"/>
      <c r="H1163" s="207"/>
      <c r="I1163" s="206">
        <f>IFERROR(INDEX(Lookup!$BJ$9:$BJ$3000,MATCH($A1163,Lookup!$A$9:$A$3000,0)),0)</f>
        <v>0</v>
      </c>
      <c r="J1163" s="206">
        <f>IFERROR(INDEX(Lookup!$BI$9:$BI$3000,MATCH($A1163,Lookup!$A$9:$A$3000,0)),0)</f>
        <v>0</v>
      </c>
      <c r="K1163" s="206">
        <f>IFERROR(INDEX(Lookup!$BH$9:$BH$3000,MATCH($A1163,Lookup!$A$9:$A$3000,0)),0)</f>
        <v>0</v>
      </c>
      <c r="L1163" s="206">
        <f t="shared" si="54"/>
        <v>0</v>
      </c>
      <c r="O1163" s="182">
        <f t="shared" si="55"/>
        <v>0</v>
      </c>
    </row>
    <row r="1164" spans="1:15" hidden="1" x14ac:dyDescent="0.2">
      <c r="A1164" s="182">
        <f>'14'!A132</f>
        <v>0</v>
      </c>
      <c r="C1164" s="182" t="str">
        <f>IFERROR(LEFT(IFERROR(INDEX(Sheet5!$C$2:$C$1300,MATCH($A1164,Sheet5!$A$2:$A$1300,0)),"-"),FIND(",",IFERROR(INDEX(Sheet5!$C$2:$C$1300,MATCH($A1164,Sheet5!$A$2:$A$1300,0)),"-"),1)-1),IFERROR(INDEX(Sheet5!$C$2:$C$1300,MATCH($A1164,Sheet5!$A$2:$A$1300,0)),"-"))</f>
        <v>-</v>
      </c>
      <c r="D1164" s="206">
        <f>IFERROR(INDEX(Lookup!$BG$9:$BG$3000,MATCH($A1164,Lookup!$A$9:$A$3000,0)),0)</f>
        <v>0</v>
      </c>
      <c r="E1164" s="206">
        <f>IFERROR(INDEX(Lookup!$BF$9:$BF$3000,MATCH($A1164,Lookup!$A$9:$A$3000,0)),0)</f>
        <v>0</v>
      </c>
      <c r="F1164" s="206">
        <f>IFERROR(INDEX(Lookup!$BE$9:$BE$3000,MATCH($A1164,Lookup!$A$9:$A$3000,0)),0)</f>
        <v>0</v>
      </c>
      <c r="G1164" s="207"/>
      <c r="H1164" s="207"/>
      <c r="I1164" s="206">
        <f>IFERROR(INDEX(Lookup!$BJ$9:$BJ$3000,MATCH($A1164,Lookup!$A$9:$A$3000,0)),0)</f>
        <v>0</v>
      </c>
      <c r="J1164" s="206">
        <f>IFERROR(INDEX(Lookup!$BI$9:$BI$3000,MATCH($A1164,Lookup!$A$9:$A$3000,0)),0)</f>
        <v>0</v>
      </c>
      <c r="K1164" s="206">
        <f>IFERROR(INDEX(Lookup!$BH$9:$BH$3000,MATCH($A1164,Lookup!$A$9:$A$3000,0)),0)</f>
        <v>0</v>
      </c>
      <c r="L1164" s="206">
        <f t="shared" si="54"/>
        <v>0</v>
      </c>
      <c r="O1164" s="182">
        <f t="shared" si="55"/>
        <v>0</v>
      </c>
    </row>
    <row r="1165" spans="1:15" hidden="1" x14ac:dyDescent="0.2">
      <c r="A1165" s="182">
        <f>'14'!A133</f>
        <v>0</v>
      </c>
      <c r="C1165" s="182" t="str">
        <f>IFERROR(LEFT(IFERROR(INDEX(Sheet5!$C$2:$C$1300,MATCH($A1165,Sheet5!$A$2:$A$1300,0)),"-"),FIND(",",IFERROR(INDEX(Sheet5!$C$2:$C$1300,MATCH($A1165,Sheet5!$A$2:$A$1300,0)),"-"),1)-1),IFERROR(INDEX(Sheet5!$C$2:$C$1300,MATCH($A1165,Sheet5!$A$2:$A$1300,0)),"-"))</f>
        <v>-</v>
      </c>
      <c r="D1165" s="206">
        <f>IFERROR(INDEX(Lookup!$BG$9:$BG$3000,MATCH($A1165,Lookup!$A$9:$A$3000,0)),0)</f>
        <v>0</v>
      </c>
      <c r="E1165" s="206">
        <f>IFERROR(INDEX(Lookup!$BF$9:$BF$3000,MATCH($A1165,Lookup!$A$9:$A$3000,0)),0)</f>
        <v>0</v>
      </c>
      <c r="F1165" s="206">
        <f>IFERROR(INDEX(Lookup!$BE$9:$BE$3000,MATCH($A1165,Lookup!$A$9:$A$3000,0)),0)</f>
        <v>0</v>
      </c>
      <c r="G1165" s="207"/>
      <c r="H1165" s="207"/>
      <c r="I1165" s="206">
        <f>IFERROR(INDEX(Lookup!$BJ$9:$BJ$3000,MATCH($A1165,Lookup!$A$9:$A$3000,0)),0)</f>
        <v>0</v>
      </c>
      <c r="J1165" s="206">
        <f>IFERROR(INDEX(Lookup!$BI$9:$BI$3000,MATCH($A1165,Lookup!$A$9:$A$3000,0)),0)</f>
        <v>0</v>
      </c>
      <c r="K1165" s="206">
        <f>IFERROR(INDEX(Lookup!$BH$9:$BH$3000,MATCH($A1165,Lookup!$A$9:$A$3000,0)),0)</f>
        <v>0</v>
      </c>
      <c r="L1165" s="206">
        <f t="shared" si="54"/>
        <v>0</v>
      </c>
      <c r="O1165" s="182">
        <f t="shared" si="55"/>
        <v>0</v>
      </c>
    </row>
    <row r="1166" spans="1:15" hidden="1" x14ac:dyDescent="0.2">
      <c r="A1166" s="182">
        <f>'14'!A134</f>
        <v>0</v>
      </c>
      <c r="C1166" s="182" t="str">
        <f>IFERROR(LEFT(IFERROR(INDEX(Sheet5!$C$2:$C$1300,MATCH($A1166,Sheet5!$A$2:$A$1300,0)),"-"),FIND(",",IFERROR(INDEX(Sheet5!$C$2:$C$1300,MATCH($A1166,Sheet5!$A$2:$A$1300,0)),"-"),1)-1),IFERROR(INDEX(Sheet5!$C$2:$C$1300,MATCH($A1166,Sheet5!$A$2:$A$1300,0)),"-"))</f>
        <v>-</v>
      </c>
      <c r="D1166" s="206">
        <f>IFERROR(INDEX(Lookup!$BG$9:$BG$3000,MATCH($A1166,Lookup!$A$9:$A$3000,0)),0)</f>
        <v>0</v>
      </c>
      <c r="E1166" s="206">
        <f>IFERROR(INDEX(Lookup!$BF$9:$BF$3000,MATCH($A1166,Lookup!$A$9:$A$3000,0)),0)</f>
        <v>0</v>
      </c>
      <c r="F1166" s="206">
        <f>IFERROR(INDEX(Lookup!$BE$9:$BE$3000,MATCH($A1166,Lookup!$A$9:$A$3000,0)),0)</f>
        <v>0</v>
      </c>
      <c r="G1166" s="207"/>
      <c r="H1166" s="207"/>
      <c r="I1166" s="206">
        <f>IFERROR(INDEX(Lookup!$BJ$9:$BJ$3000,MATCH($A1166,Lookup!$A$9:$A$3000,0)),0)</f>
        <v>0</v>
      </c>
      <c r="J1166" s="206">
        <f>IFERROR(INDEX(Lookup!$BI$9:$BI$3000,MATCH($A1166,Lookup!$A$9:$A$3000,0)),0)</f>
        <v>0</v>
      </c>
      <c r="K1166" s="206">
        <f>IFERROR(INDEX(Lookup!$BH$9:$BH$3000,MATCH($A1166,Lookup!$A$9:$A$3000,0)),0)</f>
        <v>0</v>
      </c>
      <c r="L1166" s="206">
        <f t="shared" si="54"/>
        <v>0</v>
      </c>
      <c r="O1166" s="182">
        <f t="shared" si="55"/>
        <v>0</v>
      </c>
    </row>
    <row r="1167" spans="1:15" hidden="1" x14ac:dyDescent="0.2">
      <c r="A1167" s="182">
        <f>'14'!A135</f>
        <v>0</v>
      </c>
      <c r="C1167" s="182" t="str">
        <f>IFERROR(LEFT(IFERROR(INDEX(Sheet5!$C$2:$C$1300,MATCH($A1167,Sheet5!$A$2:$A$1300,0)),"-"),FIND(",",IFERROR(INDEX(Sheet5!$C$2:$C$1300,MATCH($A1167,Sheet5!$A$2:$A$1300,0)),"-"),1)-1),IFERROR(INDEX(Sheet5!$C$2:$C$1300,MATCH($A1167,Sheet5!$A$2:$A$1300,0)),"-"))</f>
        <v>-</v>
      </c>
      <c r="D1167" s="206">
        <f>IFERROR(INDEX(Lookup!$BG$9:$BG$3000,MATCH($A1167,Lookup!$A$9:$A$3000,0)),0)</f>
        <v>0</v>
      </c>
      <c r="E1167" s="206">
        <f>IFERROR(INDEX(Lookup!$BF$9:$BF$3000,MATCH($A1167,Lookup!$A$9:$A$3000,0)),0)</f>
        <v>0</v>
      </c>
      <c r="F1167" s="206">
        <f>IFERROR(INDEX(Lookup!$BE$9:$BE$3000,MATCH($A1167,Lookup!$A$9:$A$3000,0)),0)</f>
        <v>0</v>
      </c>
      <c r="G1167" s="207"/>
      <c r="H1167" s="207"/>
      <c r="I1167" s="206">
        <f>IFERROR(INDEX(Lookup!$BJ$9:$BJ$3000,MATCH($A1167,Lookup!$A$9:$A$3000,0)),0)</f>
        <v>0</v>
      </c>
      <c r="J1167" s="206">
        <f>IFERROR(INDEX(Lookup!$BI$9:$BI$3000,MATCH($A1167,Lookup!$A$9:$A$3000,0)),0)</f>
        <v>0</v>
      </c>
      <c r="K1167" s="206">
        <f>IFERROR(INDEX(Lookup!$BH$9:$BH$3000,MATCH($A1167,Lookup!$A$9:$A$3000,0)),0)</f>
        <v>0</v>
      </c>
      <c r="L1167" s="206">
        <f t="shared" si="54"/>
        <v>0</v>
      </c>
      <c r="O1167" s="182">
        <f t="shared" si="55"/>
        <v>0</v>
      </c>
    </row>
    <row r="1168" spans="1:15" hidden="1" x14ac:dyDescent="0.2">
      <c r="A1168" s="182">
        <f>'14'!A136</f>
        <v>0</v>
      </c>
      <c r="C1168" s="182" t="str">
        <f>IFERROR(LEFT(IFERROR(INDEX(Sheet5!$C$2:$C$1300,MATCH($A1168,Sheet5!$A$2:$A$1300,0)),"-"),FIND(",",IFERROR(INDEX(Sheet5!$C$2:$C$1300,MATCH($A1168,Sheet5!$A$2:$A$1300,0)),"-"),1)-1),IFERROR(INDEX(Sheet5!$C$2:$C$1300,MATCH($A1168,Sheet5!$A$2:$A$1300,0)),"-"))</f>
        <v>-</v>
      </c>
      <c r="D1168" s="206">
        <f>IFERROR(INDEX(Lookup!$BG$9:$BG$3000,MATCH($A1168,Lookup!$A$9:$A$3000,0)),0)</f>
        <v>0</v>
      </c>
      <c r="E1168" s="206">
        <f>IFERROR(INDEX(Lookup!$BF$9:$BF$3000,MATCH($A1168,Lookup!$A$9:$A$3000,0)),0)</f>
        <v>0</v>
      </c>
      <c r="F1168" s="206">
        <f>IFERROR(INDEX(Lookup!$BE$9:$BE$3000,MATCH($A1168,Lookup!$A$9:$A$3000,0)),0)</f>
        <v>0</v>
      </c>
      <c r="G1168" s="207"/>
      <c r="H1168" s="207"/>
      <c r="I1168" s="206">
        <f>IFERROR(INDEX(Lookup!$BJ$9:$BJ$3000,MATCH($A1168,Lookup!$A$9:$A$3000,0)),0)</f>
        <v>0</v>
      </c>
      <c r="J1168" s="206">
        <f>IFERROR(INDEX(Lookup!$BI$9:$BI$3000,MATCH($A1168,Lookup!$A$9:$A$3000,0)),0)</f>
        <v>0</v>
      </c>
      <c r="K1168" s="206">
        <f>IFERROR(INDEX(Lookup!$BH$9:$BH$3000,MATCH($A1168,Lookup!$A$9:$A$3000,0)),0)</f>
        <v>0</v>
      </c>
      <c r="L1168" s="206">
        <f t="shared" si="54"/>
        <v>0</v>
      </c>
      <c r="O1168" s="182">
        <f t="shared" si="55"/>
        <v>0</v>
      </c>
    </row>
    <row r="1169" spans="1:15" hidden="1" x14ac:dyDescent="0.2">
      <c r="A1169" s="182">
        <f>'14'!A137</f>
        <v>0</v>
      </c>
      <c r="C1169" s="182" t="str">
        <f>IFERROR(LEFT(IFERROR(INDEX(Sheet5!$C$2:$C$1300,MATCH($A1169,Sheet5!$A$2:$A$1300,0)),"-"),FIND(",",IFERROR(INDEX(Sheet5!$C$2:$C$1300,MATCH($A1169,Sheet5!$A$2:$A$1300,0)),"-"),1)-1),IFERROR(INDEX(Sheet5!$C$2:$C$1300,MATCH($A1169,Sheet5!$A$2:$A$1300,0)),"-"))</f>
        <v>-</v>
      </c>
      <c r="D1169" s="206">
        <f>IFERROR(INDEX(Lookup!$BG$9:$BG$3000,MATCH($A1169,Lookup!$A$9:$A$3000,0)),0)</f>
        <v>0</v>
      </c>
      <c r="E1169" s="206">
        <f>IFERROR(INDEX(Lookup!$BF$9:$BF$3000,MATCH($A1169,Lookup!$A$9:$A$3000,0)),0)</f>
        <v>0</v>
      </c>
      <c r="F1169" s="206">
        <f>IFERROR(INDEX(Lookup!$BE$9:$BE$3000,MATCH($A1169,Lookup!$A$9:$A$3000,0)),0)</f>
        <v>0</v>
      </c>
      <c r="G1169" s="207"/>
      <c r="H1169" s="207"/>
      <c r="I1169" s="206">
        <f>IFERROR(INDEX(Lookup!$BJ$9:$BJ$3000,MATCH($A1169,Lookup!$A$9:$A$3000,0)),0)</f>
        <v>0</v>
      </c>
      <c r="J1169" s="206">
        <f>IFERROR(INDEX(Lookup!$BI$9:$BI$3000,MATCH($A1169,Lookup!$A$9:$A$3000,0)),0)</f>
        <v>0</v>
      </c>
      <c r="K1169" s="206">
        <f>IFERROR(INDEX(Lookup!$BH$9:$BH$3000,MATCH($A1169,Lookup!$A$9:$A$3000,0)),0)</f>
        <v>0</v>
      </c>
      <c r="L1169" s="206">
        <f t="shared" si="54"/>
        <v>0</v>
      </c>
      <c r="O1169" s="182">
        <f t="shared" si="55"/>
        <v>0</v>
      </c>
    </row>
    <row r="1170" spans="1:15" hidden="1" x14ac:dyDescent="0.2">
      <c r="A1170" s="182">
        <f>'14'!A138</f>
        <v>0</v>
      </c>
      <c r="C1170" s="182" t="str">
        <f>IFERROR(LEFT(IFERROR(INDEX(Sheet5!$C$2:$C$1300,MATCH($A1170,Sheet5!$A$2:$A$1300,0)),"-"),FIND(",",IFERROR(INDEX(Sheet5!$C$2:$C$1300,MATCH($A1170,Sheet5!$A$2:$A$1300,0)),"-"),1)-1),IFERROR(INDEX(Sheet5!$C$2:$C$1300,MATCH($A1170,Sheet5!$A$2:$A$1300,0)),"-"))</f>
        <v>-</v>
      </c>
      <c r="D1170" s="206">
        <f>IFERROR(INDEX(Lookup!$BG$9:$BG$3000,MATCH($A1170,Lookup!$A$9:$A$3000,0)),0)</f>
        <v>0</v>
      </c>
      <c r="E1170" s="206">
        <f>IFERROR(INDEX(Lookup!$BF$9:$BF$3000,MATCH($A1170,Lookup!$A$9:$A$3000,0)),0)</f>
        <v>0</v>
      </c>
      <c r="F1170" s="206">
        <f>IFERROR(INDEX(Lookup!$BE$9:$BE$3000,MATCH($A1170,Lookup!$A$9:$A$3000,0)),0)</f>
        <v>0</v>
      </c>
      <c r="G1170" s="207"/>
      <c r="H1170" s="207"/>
      <c r="I1170" s="206">
        <f>IFERROR(INDEX(Lookup!$BJ$9:$BJ$3000,MATCH($A1170,Lookup!$A$9:$A$3000,0)),0)</f>
        <v>0</v>
      </c>
      <c r="J1170" s="206">
        <f>IFERROR(INDEX(Lookup!$BI$9:$BI$3000,MATCH($A1170,Lookup!$A$9:$A$3000,0)),0)</f>
        <v>0</v>
      </c>
      <c r="K1170" s="206">
        <f>IFERROR(INDEX(Lookup!$BH$9:$BH$3000,MATCH($A1170,Lookup!$A$9:$A$3000,0)),0)</f>
        <v>0</v>
      </c>
      <c r="L1170" s="206">
        <f t="shared" si="54"/>
        <v>0</v>
      </c>
      <c r="O1170" s="182">
        <f t="shared" si="55"/>
        <v>0</v>
      </c>
    </row>
    <row r="1171" spans="1:15" hidden="1" x14ac:dyDescent="0.2">
      <c r="A1171" s="182">
        <f>'14'!A139</f>
        <v>0</v>
      </c>
      <c r="C1171" s="182" t="str">
        <f>IFERROR(LEFT(IFERROR(INDEX(Sheet5!$C$2:$C$1300,MATCH($A1171,Sheet5!$A$2:$A$1300,0)),"-"),FIND(",",IFERROR(INDEX(Sheet5!$C$2:$C$1300,MATCH($A1171,Sheet5!$A$2:$A$1300,0)),"-"),1)-1),IFERROR(INDEX(Sheet5!$C$2:$C$1300,MATCH($A1171,Sheet5!$A$2:$A$1300,0)),"-"))</f>
        <v>-</v>
      </c>
      <c r="D1171" s="206">
        <f>IFERROR(INDEX(Lookup!$BG$9:$BG$3000,MATCH($A1171,Lookup!$A$9:$A$3000,0)),0)</f>
        <v>0</v>
      </c>
      <c r="E1171" s="206">
        <f>IFERROR(INDEX(Lookup!$BF$9:$BF$3000,MATCH($A1171,Lookup!$A$9:$A$3000,0)),0)</f>
        <v>0</v>
      </c>
      <c r="F1171" s="206">
        <f>IFERROR(INDEX(Lookup!$BE$9:$BE$3000,MATCH($A1171,Lookup!$A$9:$A$3000,0)),0)</f>
        <v>0</v>
      </c>
      <c r="G1171" s="207"/>
      <c r="H1171" s="207"/>
      <c r="I1171" s="206">
        <f>IFERROR(INDEX(Lookup!$BJ$9:$BJ$3000,MATCH($A1171,Lookup!$A$9:$A$3000,0)),0)</f>
        <v>0</v>
      </c>
      <c r="J1171" s="206">
        <f>IFERROR(INDEX(Lookup!$BI$9:$BI$3000,MATCH($A1171,Lookup!$A$9:$A$3000,0)),0)</f>
        <v>0</v>
      </c>
      <c r="K1171" s="206">
        <f>IFERROR(INDEX(Lookup!$BH$9:$BH$3000,MATCH($A1171,Lookup!$A$9:$A$3000,0)),0)</f>
        <v>0</v>
      </c>
      <c r="L1171" s="206">
        <f t="shared" si="54"/>
        <v>0</v>
      </c>
      <c r="O1171" s="182">
        <f t="shared" si="55"/>
        <v>0</v>
      </c>
    </row>
    <row r="1172" spans="1:15" hidden="1" x14ac:dyDescent="0.2">
      <c r="A1172" s="182">
        <f>'14'!A140</f>
        <v>0</v>
      </c>
      <c r="C1172" s="182" t="str">
        <f>IFERROR(LEFT(IFERROR(INDEX(Sheet5!$C$2:$C$1300,MATCH($A1172,Sheet5!$A$2:$A$1300,0)),"-"),FIND(",",IFERROR(INDEX(Sheet5!$C$2:$C$1300,MATCH($A1172,Sheet5!$A$2:$A$1300,0)),"-"),1)-1),IFERROR(INDEX(Sheet5!$C$2:$C$1300,MATCH($A1172,Sheet5!$A$2:$A$1300,0)),"-"))</f>
        <v>-</v>
      </c>
      <c r="D1172" s="206">
        <f>IFERROR(INDEX(Lookup!$BG$9:$BG$3000,MATCH($A1172,Lookup!$A$9:$A$3000,0)),0)</f>
        <v>0</v>
      </c>
      <c r="E1172" s="206">
        <f>IFERROR(INDEX(Lookup!$BF$9:$BF$3000,MATCH($A1172,Lookup!$A$9:$A$3000,0)),0)</f>
        <v>0</v>
      </c>
      <c r="F1172" s="206">
        <f>IFERROR(INDEX(Lookup!$BE$9:$BE$3000,MATCH($A1172,Lookup!$A$9:$A$3000,0)),0)</f>
        <v>0</v>
      </c>
      <c r="G1172" s="207"/>
      <c r="H1172" s="207"/>
      <c r="I1172" s="206">
        <f>IFERROR(INDEX(Lookup!$BJ$9:$BJ$3000,MATCH($A1172,Lookup!$A$9:$A$3000,0)),0)</f>
        <v>0</v>
      </c>
      <c r="J1172" s="206">
        <f>IFERROR(INDEX(Lookup!$BI$9:$BI$3000,MATCH($A1172,Lookup!$A$9:$A$3000,0)),0)</f>
        <v>0</v>
      </c>
      <c r="K1172" s="206">
        <f>IFERROR(INDEX(Lookup!$BH$9:$BH$3000,MATCH($A1172,Lookup!$A$9:$A$3000,0)),0)</f>
        <v>0</v>
      </c>
      <c r="L1172" s="206">
        <f t="shared" si="54"/>
        <v>0</v>
      </c>
      <c r="O1172" s="182">
        <f t="shared" si="55"/>
        <v>0</v>
      </c>
    </row>
    <row r="1173" spans="1:15" hidden="1" x14ac:dyDescent="0.2">
      <c r="A1173" s="182">
        <f>'14'!A141</f>
        <v>0</v>
      </c>
      <c r="C1173" s="182" t="str">
        <f>IFERROR(LEFT(IFERROR(INDEX(Sheet5!$C$2:$C$1300,MATCH($A1173,Sheet5!$A$2:$A$1300,0)),"-"),FIND(",",IFERROR(INDEX(Sheet5!$C$2:$C$1300,MATCH($A1173,Sheet5!$A$2:$A$1300,0)),"-"),1)-1),IFERROR(INDEX(Sheet5!$C$2:$C$1300,MATCH($A1173,Sheet5!$A$2:$A$1300,0)),"-"))</f>
        <v>-</v>
      </c>
      <c r="D1173" s="206">
        <f>IFERROR(INDEX(Lookup!$BG$9:$BG$3000,MATCH($A1173,Lookup!$A$9:$A$3000,0)),0)</f>
        <v>0</v>
      </c>
      <c r="E1173" s="206">
        <f>IFERROR(INDEX(Lookup!$BF$9:$BF$3000,MATCH($A1173,Lookup!$A$9:$A$3000,0)),0)</f>
        <v>0</v>
      </c>
      <c r="F1173" s="206">
        <f>IFERROR(INDEX(Lookup!$BE$9:$BE$3000,MATCH($A1173,Lookup!$A$9:$A$3000,0)),0)</f>
        <v>0</v>
      </c>
      <c r="G1173" s="207"/>
      <c r="H1173" s="207"/>
      <c r="I1173" s="206">
        <f>IFERROR(INDEX(Lookup!$BJ$9:$BJ$3000,MATCH($A1173,Lookup!$A$9:$A$3000,0)),0)</f>
        <v>0</v>
      </c>
      <c r="J1173" s="206">
        <f>IFERROR(INDEX(Lookup!$BI$9:$BI$3000,MATCH($A1173,Lookup!$A$9:$A$3000,0)),0)</f>
        <v>0</v>
      </c>
      <c r="K1173" s="206">
        <f>IFERROR(INDEX(Lookup!$BH$9:$BH$3000,MATCH($A1173,Lookup!$A$9:$A$3000,0)),0)</f>
        <v>0</v>
      </c>
      <c r="L1173" s="206">
        <f t="shared" si="54"/>
        <v>0</v>
      </c>
      <c r="O1173" s="182">
        <f t="shared" si="55"/>
        <v>0</v>
      </c>
    </row>
    <row r="1174" spans="1:15" x14ac:dyDescent="0.2">
      <c r="L1174" s="206"/>
      <c r="O1174" s="182">
        <v>1</v>
      </c>
    </row>
    <row r="1175" spans="1:15" x14ac:dyDescent="0.2">
      <c r="A1175" s="214"/>
      <c r="B1175" s="214"/>
      <c r="C1175" s="214" t="s">
        <v>1069</v>
      </c>
      <c r="D1175" s="212">
        <f>SUM(D1034:D1174)</f>
        <v>65231.530000000006</v>
      </c>
      <c r="E1175" s="212">
        <f>SUM(E1034:E1174)</f>
        <v>74171.26999999999</v>
      </c>
      <c r="F1175" s="212">
        <f>SUM(F1034:F1174)</f>
        <v>64980.040000000008</v>
      </c>
      <c r="G1175" s="213"/>
      <c r="H1175" s="213"/>
      <c r="I1175" s="212">
        <f>SUM(I1034:I1174)</f>
        <v>839737.8600000001</v>
      </c>
      <c r="J1175" s="212">
        <f>SUM(J1034:J1174)</f>
        <v>853945.48000000021</v>
      </c>
      <c r="K1175" s="212">
        <f>SUM(K1034:K1174)</f>
        <v>835788.60000000021</v>
      </c>
      <c r="L1175" s="212">
        <f>SUM(L1034:L1174)</f>
        <v>-18156.880000000048</v>
      </c>
      <c r="O1175" s="182">
        <v>1</v>
      </c>
    </row>
    <row r="1176" spans="1:15" x14ac:dyDescent="0.2">
      <c r="A1176" s="214"/>
      <c r="B1176" s="214"/>
      <c r="C1176" s="214" t="s">
        <v>1070</v>
      </c>
      <c r="D1176" s="212">
        <f>D1175+D1032+D753+D727+D703+D639+D306+D277</f>
        <v>114009.65000000001</v>
      </c>
      <c r="E1176" s="212">
        <f>E1175+E1032+E753+E727+E703+E639+E306+E277</f>
        <v>129995.59</v>
      </c>
      <c r="F1176" s="212">
        <f>F1175+F1032+F753+F727+F703+F639+F306+F277</f>
        <v>130794.07000000002</v>
      </c>
      <c r="G1176" s="213"/>
      <c r="H1176" s="213"/>
      <c r="I1176" s="212">
        <f>I1175+I1032+I753+I727+I703+I639+I306+I277</f>
        <v>1612391.2100000002</v>
      </c>
      <c r="J1176" s="212">
        <f>J1175+J1032+J753+J727+J703+J639+J306+J277</f>
        <v>1627291.7400000002</v>
      </c>
      <c r="K1176" s="212">
        <f>K1175+K1032+K753+K727+K703+K639+K306+K277</f>
        <v>1581363.5999999999</v>
      </c>
      <c r="L1176" s="212">
        <f>L1175+L1032+L753+L727+L703+L639+L306+L277</f>
        <v>-45928.140000000072</v>
      </c>
      <c r="O1176" s="182">
        <v>1</v>
      </c>
    </row>
    <row r="1177" spans="1:15" x14ac:dyDescent="0.2">
      <c r="A1177" s="217"/>
      <c r="B1177" s="217"/>
      <c r="C1177" s="217"/>
      <c r="D1177" s="215"/>
      <c r="E1177" s="215"/>
      <c r="F1177" s="215"/>
      <c r="G1177" s="216"/>
      <c r="H1177" s="216"/>
      <c r="I1177" s="215"/>
      <c r="J1177" s="215"/>
      <c r="K1177" s="215"/>
      <c r="L1177" s="215"/>
      <c r="O1177" s="182">
        <v>1</v>
      </c>
    </row>
    <row r="1178" spans="1:15" x14ac:dyDescent="0.2">
      <c r="A1178" s="214"/>
      <c r="B1178" s="214"/>
      <c r="C1178" s="214" t="s">
        <v>1071</v>
      </c>
      <c r="D1178" s="212">
        <f>(-D1176+D218)+D259</f>
        <v>345587.61999999994</v>
      </c>
      <c r="E1178" s="212">
        <f>(-E1176+E218)+E259</f>
        <v>275302.28000000003</v>
      </c>
      <c r="F1178" s="212">
        <f>(-F1176+F218)+F259</f>
        <v>213954.18000000017</v>
      </c>
      <c r="G1178" s="213"/>
      <c r="H1178" s="213"/>
      <c r="I1178" s="212">
        <f>(-I1176+I218)+I259</f>
        <v>3624975.4599999981</v>
      </c>
      <c r="J1178" s="212">
        <f>(-J1176+J218)+J259</f>
        <v>3005084.6800000006</v>
      </c>
      <c r="K1178" s="212">
        <f>(-K1176+K218)+K259</f>
        <v>3271117.3599999985</v>
      </c>
      <c r="L1178" s="212">
        <f>(-L1176+L218)+L259</f>
        <v>266032.68000000005</v>
      </c>
      <c r="O1178" s="182">
        <v>1</v>
      </c>
    </row>
    <row r="1179" spans="1:15" x14ac:dyDescent="0.2">
      <c r="A1179" s="214"/>
      <c r="B1179" s="214"/>
      <c r="C1179" s="214" t="s">
        <v>1059</v>
      </c>
      <c r="D1179" s="212"/>
      <c r="E1179" s="212"/>
      <c r="F1179" s="212"/>
      <c r="G1179" s="213"/>
      <c r="H1179" s="213"/>
      <c r="I1179" s="212"/>
      <c r="J1179" s="212"/>
      <c r="K1179" s="212"/>
      <c r="L1179" s="212"/>
      <c r="O1179" s="182">
        <v>1</v>
      </c>
    </row>
    <row r="1180" spans="1:15" hidden="1" x14ac:dyDescent="0.2">
      <c r="A1180" s="182">
        <f>'15'!A2</f>
        <v>0</v>
      </c>
      <c r="C1180" s="182" t="str">
        <f>IFERROR(LEFT(IFERROR(INDEX(Sheet5!$C$2:$C$1300,MATCH($A1180,Sheet5!$A$2:$A$1300,0)),"-"),FIND(",",IFERROR(INDEX(Sheet5!$C$2:$C$1300,MATCH($A1180,Sheet5!$A$2:$A$1300,0)),"-"),1)-1),IFERROR(INDEX(Sheet5!$C$2:$C$1300,MATCH($A1180,Sheet5!$A$2:$A$1300,0)),"-"))</f>
        <v>-</v>
      </c>
      <c r="D1180" s="206">
        <f>IFERROR(INDEX(Lookup!$BG$9:$BG$3000,MATCH($A1180,Lookup!$A$9:$A$3000,0)),0)</f>
        <v>0</v>
      </c>
      <c r="E1180" s="206">
        <f>IFERROR(INDEX(Lookup!$BF$9:$BF$3000,MATCH($A1180,Lookup!$A$9:$A$3000,0)),0)</f>
        <v>0</v>
      </c>
      <c r="F1180" s="206">
        <f>IFERROR(INDEX(Lookup!$BE$9:$BE$3000,MATCH($A1180,Lookup!$A$9:$A$3000,0)),0)</f>
        <v>0</v>
      </c>
      <c r="G1180" s="207"/>
      <c r="H1180" s="207"/>
      <c r="I1180" s="206">
        <f>IFERROR(INDEX(Lookup!$BJ$9:$BJ$3000,MATCH($A1180,Lookup!$A$9:$A$3000,0)),0)</f>
        <v>0</v>
      </c>
      <c r="J1180" s="206">
        <f>IFERROR(INDEX(Lookup!$BI$9:$BI$3000,MATCH($A1180,Lookup!$A$9:$A$3000,0)),0)</f>
        <v>0</v>
      </c>
      <c r="K1180" s="206">
        <f>IFERROR(INDEX(Lookup!$BH$9:$BH$3000,MATCH($A1180,Lookup!$A$9:$A$3000,0)),0)</f>
        <v>0</v>
      </c>
      <c r="L1180" s="206">
        <f t="shared" ref="L1180:L1190" si="56">K1180-J1180</f>
        <v>0</v>
      </c>
      <c r="O1180" s="182">
        <f t="shared" ref="O1180:O1191" si="57">+IF(A1180&gt;0,1,0)</f>
        <v>0</v>
      </c>
    </row>
    <row r="1181" spans="1:15" hidden="1" x14ac:dyDescent="0.2">
      <c r="A1181" s="182">
        <f>'15'!A3</f>
        <v>0</v>
      </c>
      <c r="C1181" s="182" t="str">
        <f>IFERROR(LEFT(IFERROR(INDEX(Sheet5!$C$2:$C$1300,MATCH($A1181,Sheet5!$A$2:$A$1300,0)),"-"),FIND(",",IFERROR(INDEX(Sheet5!$C$2:$C$1300,MATCH($A1181,Sheet5!$A$2:$A$1300,0)),"-"),1)-1),IFERROR(INDEX(Sheet5!$C$2:$C$1300,MATCH($A1181,Sheet5!$A$2:$A$1300,0)),"-"))</f>
        <v>-</v>
      </c>
      <c r="D1181" s="206">
        <f>IFERROR(INDEX(Lookup!$BG$9:$BG$3000,MATCH($A1181,Lookup!$A$9:$A$3000,0)),0)</f>
        <v>0</v>
      </c>
      <c r="E1181" s="206">
        <f>IFERROR(INDEX(Lookup!$BF$9:$BF$3000,MATCH($A1181,Lookup!$A$9:$A$3000,0)),0)</f>
        <v>0</v>
      </c>
      <c r="F1181" s="206">
        <f>IFERROR(INDEX(Lookup!$BE$9:$BE$3000,MATCH($A1181,Lookup!$A$9:$A$3000,0)),0)</f>
        <v>0</v>
      </c>
      <c r="G1181" s="207"/>
      <c r="H1181" s="207"/>
      <c r="I1181" s="206">
        <f>IFERROR(INDEX(Lookup!$BJ$9:$BJ$3000,MATCH($A1181,Lookup!$A$9:$A$3000,0)),0)</f>
        <v>0</v>
      </c>
      <c r="J1181" s="206">
        <f>IFERROR(INDEX(Lookup!$BI$9:$BI$3000,MATCH($A1181,Lookup!$A$9:$A$3000,0)),0)</f>
        <v>0</v>
      </c>
      <c r="K1181" s="206">
        <f>IFERROR(INDEX(Lookup!$BH$9:$BH$3000,MATCH($A1181,Lookup!$A$9:$A$3000,0)),0)</f>
        <v>0</v>
      </c>
      <c r="L1181" s="206">
        <f t="shared" si="56"/>
        <v>0</v>
      </c>
      <c r="O1181" s="182">
        <f t="shared" si="57"/>
        <v>0</v>
      </c>
    </row>
    <row r="1182" spans="1:15" hidden="1" x14ac:dyDescent="0.2">
      <c r="A1182" s="182">
        <f>'15'!A4</f>
        <v>0</v>
      </c>
      <c r="C1182" s="182" t="str">
        <f>IFERROR(LEFT(IFERROR(INDEX(Sheet5!$C$2:$C$1300,MATCH($A1182,Sheet5!$A$2:$A$1300,0)),"-"),FIND(",",IFERROR(INDEX(Sheet5!$C$2:$C$1300,MATCH($A1182,Sheet5!$A$2:$A$1300,0)),"-"),1)-1),IFERROR(INDEX(Sheet5!$C$2:$C$1300,MATCH($A1182,Sheet5!$A$2:$A$1300,0)),"-"))</f>
        <v>-</v>
      </c>
      <c r="D1182" s="206">
        <f>IFERROR(INDEX(Lookup!$BG$9:$BG$3000,MATCH($A1182,Lookup!$A$9:$A$3000,0)),0)</f>
        <v>0</v>
      </c>
      <c r="E1182" s="206">
        <f>IFERROR(INDEX(Lookup!$BF$9:$BF$3000,MATCH($A1182,Lookup!$A$9:$A$3000,0)),0)</f>
        <v>0</v>
      </c>
      <c r="F1182" s="206">
        <f>IFERROR(INDEX(Lookup!$BE$9:$BE$3000,MATCH($A1182,Lookup!$A$9:$A$3000,0)),0)</f>
        <v>0</v>
      </c>
      <c r="G1182" s="207"/>
      <c r="H1182" s="207"/>
      <c r="I1182" s="206">
        <f>IFERROR(INDEX(Lookup!$BJ$9:$BJ$3000,MATCH($A1182,Lookup!$A$9:$A$3000,0)),0)</f>
        <v>0</v>
      </c>
      <c r="J1182" s="206">
        <f>IFERROR(INDEX(Lookup!$BI$9:$BI$3000,MATCH($A1182,Lookup!$A$9:$A$3000,0)),0)</f>
        <v>0</v>
      </c>
      <c r="K1182" s="206">
        <f>IFERROR(INDEX(Lookup!$BH$9:$BH$3000,MATCH($A1182,Lookup!$A$9:$A$3000,0)),0)</f>
        <v>0</v>
      </c>
      <c r="L1182" s="206">
        <f t="shared" si="56"/>
        <v>0</v>
      </c>
      <c r="O1182" s="182">
        <f t="shared" si="57"/>
        <v>0</v>
      </c>
    </row>
    <row r="1183" spans="1:15" hidden="1" x14ac:dyDescent="0.2">
      <c r="A1183" s="182">
        <f>'15'!A5</f>
        <v>0</v>
      </c>
      <c r="C1183" s="182" t="str">
        <f>IFERROR(LEFT(IFERROR(INDEX(Sheet5!$C$2:$C$1300,MATCH($A1183,Sheet5!$A$2:$A$1300,0)),"-"),FIND(",",IFERROR(INDEX(Sheet5!$C$2:$C$1300,MATCH($A1183,Sheet5!$A$2:$A$1300,0)),"-"),1)-1),IFERROR(INDEX(Sheet5!$C$2:$C$1300,MATCH($A1183,Sheet5!$A$2:$A$1300,0)),"-"))</f>
        <v>-</v>
      </c>
      <c r="D1183" s="206">
        <f>IFERROR(INDEX(Lookup!$BG$9:$BG$3000,MATCH($A1183,Lookup!$A$9:$A$3000,0)),0)</f>
        <v>0</v>
      </c>
      <c r="E1183" s="206">
        <f>IFERROR(INDEX(Lookup!$BF$9:$BF$3000,MATCH($A1183,Lookup!$A$9:$A$3000,0)),0)</f>
        <v>0</v>
      </c>
      <c r="F1183" s="206">
        <f>IFERROR(INDEX(Lookup!$BE$9:$BE$3000,MATCH($A1183,Lookup!$A$9:$A$3000,0)),0)</f>
        <v>0</v>
      </c>
      <c r="G1183" s="207"/>
      <c r="H1183" s="207"/>
      <c r="I1183" s="206">
        <f>IFERROR(INDEX(Lookup!$BJ$9:$BJ$3000,MATCH($A1183,Lookup!$A$9:$A$3000,0)),0)</f>
        <v>0</v>
      </c>
      <c r="J1183" s="206">
        <f>IFERROR(INDEX(Lookup!$BI$9:$BI$3000,MATCH($A1183,Lookup!$A$9:$A$3000,0)),0)</f>
        <v>0</v>
      </c>
      <c r="K1183" s="206">
        <f>IFERROR(INDEX(Lookup!$BH$9:$BH$3000,MATCH($A1183,Lookup!$A$9:$A$3000,0)),0)</f>
        <v>0</v>
      </c>
      <c r="L1183" s="206">
        <f t="shared" si="56"/>
        <v>0</v>
      </c>
      <c r="O1183" s="182">
        <f t="shared" si="57"/>
        <v>0</v>
      </c>
    </row>
    <row r="1184" spans="1:15" hidden="1" x14ac:dyDescent="0.2">
      <c r="A1184" s="182">
        <f>'15'!A6</f>
        <v>0</v>
      </c>
      <c r="C1184" s="182" t="str">
        <f>IFERROR(LEFT(IFERROR(INDEX(Sheet5!$C$2:$C$1300,MATCH($A1184,Sheet5!$A$2:$A$1300,0)),"-"),FIND(",",IFERROR(INDEX(Sheet5!$C$2:$C$1300,MATCH($A1184,Sheet5!$A$2:$A$1300,0)),"-"),1)-1),IFERROR(INDEX(Sheet5!$C$2:$C$1300,MATCH($A1184,Sheet5!$A$2:$A$1300,0)),"-"))</f>
        <v>-</v>
      </c>
      <c r="D1184" s="206">
        <f>IFERROR(INDEX(Lookup!$BG$9:$BG$3000,MATCH($A1184,Lookup!$A$9:$A$3000,0)),0)</f>
        <v>0</v>
      </c>
      <c r="E1184" s="206">
        <f>IFERROR(INDEX(Lookup!$BF$9:$BF$3000,MATCH($A1184,Lookup!$A$9:$A$3000,0)),0)</f>
        <v>0</v>
      </c>
      <c r="F1184" s="206">
        <f>IFERROR(INDEX(Lookup!$BE$9:$BE$3000,MATCH($A1184,Lookup!$A$9:$A$3000,0)),0)</f>
        <v>0</v>
      </c>
      <c r="G1184" s="207"/>
      <c r="H1184" s="207"/>
      <c r="I1184" s="206">
        <f>IFERROR(INDEX(Lookup!$BJ$9:$BJ$3000,MATCH($A1184,Lookup!$A$9:$A$3000,0)),0)</f>
        <v>0</v>
      </c>
      <c r="J1184" s="206">
        <f>IFERROR(INDEX(Lookup!$BI$9:$BI$3000,MATCH($A1184,Lookup!$A$9:$A$3000,0)),0)</f>
        <v>0</v>
      </c>
      <c r="K1184" s="206">
        <f>IFERROR(INDEX(Lookup!$BH$9:$BH$3000,MATCH($A1184,Lookup!$A$9:$A$3000,0)),0)</f>
        <v>0</v>
      </c>
      <c r="L1184" s="206">
        <f t="shared" si="56"/>
        <v>0</v>
      </c>
      <c r="O1184" s="182">
        <f t="shared" si="57"/>
        <v>0</v>
      </c>
    </row>
    <row r="1185" spans="1:15" hidden="1" x14ac:dyDescent="0.2">
      <c r="A1185" s="182">
        <f>'15'!A7</f>
        <v>0</v>
      </c>
      <c r="C1185" s="182" t="str">
        <f>IFERROR(LEFT(IFERROR(INDEX(Sheet5!$C$2:$C$1300,MATCH($A1185,Sheet5!$A$2:$A$1300,0)),"-"),FIND(",",IFERROR(INDEX(Sheet5!$C$2:$C$1300,MATCH($A1185,Sheet5!$A$2:$A$1300,0)),"-"),1)-1),IFERROR(INDEX(Sheet5!$C$2:$C$1300,MATCH($A1185,Sheet5!$A$2:$A$1300,0)),"-"))</f>
        <v>-</v>
      </c>
      <c r="D1185" s="206">
        <f>IFERROR(INDEX(Lookup!$BG$9:$BG$3000,MATCH($A1185,Lookup!$A$9:$A$3000,0)),0)</f>
        <v>0</v>
      </c>
      <c r="E1185" s="206">
        <f>IFERROR(INDEX(Lookup!$BF$9:$BF$3000,MATCH($A1185,Lookup!$A$9:$A$3000,0)),0)</f>
        <v>0</v>
      </c>
      <c r="F1185" s="206">
        <f>IFERROR(INDEX(Lookup!$BE$9:$BE$3000,MATCH($A1185,Lookup!$A$9:$A$3000,0)),0)</f>
        <v>0</v>
      </c>
      <c r="G1185" s="207"/>
      <c r="H1185" s="207"/>
      <c r="I1185" s="206">
        <f>IFERROR(INDEX(Lookup!$BJ$9:$BJ$3000,MATCH($A1185,Lookup!$A$9:$A$3000,0)),0)</f>
        <v>0</v>
      </c>
      <c r="J1185" s="206">
        <f>IFERROR(INDEX(Lookup!$BI$9:$BI$3000,MATCH($A1185,Lookup!$A$9:$A$3000,0)),0)</f>
        <v>0</v>
      </c>
      <c r="K1185" s="206">
        <f>IFERROR(INDEX(Lookup!$BH$9:$BH$3000,MATCH($A1185,Lookup!$A$9:$A$3000,0)),0)</f>
        <v>0</v>
      </c>
      <c r="L1185" s="206">
        <f t="shared" si="56"/>
        <v>0</v>
      </c>
      <c r="O1185" s="182">
        <f t="shared" si="57"/>
        <v>0</v>
      </c>
    </row>
    <row r="1186" spans="1:15" hidden="1" x14ac:dyDescent="0.2">
      <c r="A1186" s="182">
        <f>'15'!A8</f>
        <v>0</v>
      </c>
      <c r="C1186" s="182" t="str">
        <f>IFERROR(LEFT(IFERROR(INDEX(Sheet5!$C$2:$C$1300,MATCH($A1186,Sheet5!$A$2:$A$1300,0)),"-"),FIND(",",IFERROR(INDEX(Sheet5!$C$2:$C$1300,MATCH($A1186,Sheet5!$A$2:$A$1300,0)),"-"),1)-1),IFERROR(INDEX(Sheet5!$C$2:$C$1300,MATCH($A1186,Sheet5!$A$2:$A$1300,0)),"-"))</f>
        <v>-</v>
      </c>
      <c r="D1186" s="206">
        <f>IFERROR(INDEX(Lookup!$BG$9:$BG$3000,MATCH($A1186,Lookup!$A$9:$A$3000,0)),0)</f>
        <v>0</v>
      </c>
      <c r="E1186" s="206">
        <f>IFERROR(INDEX(Lookup!$BF$9:$BF$3000,MATCH($A1186,Lookup!$A$9:$A$3000,0)),0)</f>
        <v>0</v>
      </c>
      <c r="F1186" s="206">
        <f>IFERROR(INDEX(Lookup!$BE$9:$BE$3000,MATCH($A1186,Lookup!$A$9:$A$3000,0)),0)</f>
        <v>0</v>
      </c>
      <c r="G1186" s="207"/>
      <c r="H1186" s="207"/>
      <c r="I1186" s="206">
        <f>IFERROR(INDEX(Lookup!$BJ$9:$BJ$3000,MATCH($A1186,Lookup!$A$9:$A$3000,0)),0)</f>
        <v>0</v>
      </c>
      <c r="J1186" s="206">
        <f>IFERROR(INDEX(Lookup!$BI$9:$BI$3000,MATCH($A1186,Lookup!$A$9:$A$3000,0)),0)</f>
        <v>0</v>
      </c>
      <c r="K1186" s="206">
        <f>IFERROR(INDEX(Lookup!$BH$9:$BH$3000,MATCH($A1186,Lookup!$A$9:$A$3000,0)),0)</f>
        <v>0</v>
      </c>
      <c r="L1186" s="206">
        <f t="shared" si="56"/>
        <v>0</v>
      </c>
      <c r="O1186" s="182">
        <f t="shared" si="57"/>
        <v>0</v>
      </c>
    </row>
    <row r="1187" spans="1:15" hidden="1" x14ac:dyDescent="0.2">
      <c r="A1187" s="182">
        <f>'15'!A9</f>
        <v>0</v>
      </c>
      <c r="C1187" s="182" t="str">
        <f>IFERROR(LEFT(IFERROR(INDEX(Sheet5!$C$2:$C$1300,MATCH($A1187,Sheet5!$A$2:$A$1300,0)),"-"),FIND(",",IFERROR(INDEX(Sheet5!$C$2:$C$1300,MATCH($A1187,Sheet5!$A$2:$A$1300,0)),"-"),1)-1),IFERROR(INDEX(Sheet5!$C$2:$C$1300,MATCH($A1187,Sheet5!$A$2:$A$1300,0)),"-"))</f>
        <v>-</v>
      </c>
      <c r="D1187" s="206">
        <f>IFERROR(INDEX(Lookup!$BG$9:$BG$3000,MATCH($A1187,Lookup!$A$9:$A$3000,0)),0)</f>
        <v>0</v>
      </c>
      <c r="E1187" s="206">
        <f>IFERROR(INDEX(Lookup!$BF$9:$BF$3000,MATCH($A1187,Lookup!$A$9:$A$3000,0)),0)</f>
        <v>0</v>
      </c>
      <c r="F1187" s="206">
        <f>IFERROR(INDEX(Lookup!$BE$9:$BE$3000,MATCH($A1187,Lookup!$A$9:$A$3000,0)),0)</f>
        <v>0</v>
      </c>
      <c r="G1187" s="207"/>
      <c r="H1187" s="207"/>
      <c r="I1187" s="206">
        <f>IFERROR(INDEX(Lookup!$BJ$9:$BJ$3000,MATCH($A1187,Lookup!$A$9:$A$3000,0)),0)</f>
        <v>0</v>
      </c>
      <c r="J1187" s="206">
        <f>IFERROR(INDEX(Lookup!$BI$9:$BI$3000,MATCH($A1187,Lookup!$A$9:$A$3000,0)),0)</f>
        <v>0</v>
      </c>
      <c r="K1187" s="206">
        <f>IFERROR(INDEX(Lookup!$BH$9:$BH$3000,MATCH($A1187,Lookup!$A$9:$A$3000,0)),0)</f>
        <v>0</v>
      </c>
      <c r="L1187" s="206">
        <f t="shared" si="56"/>
        <v>0</v>
      </c>
      <c r="O1187" s="182">
        <f t="shared" si="57"/>
        <v>0</v>
      </c>
    </row>
    <row r="1188" spans="1:15" hidden="1" x14ac:dyDescent="0.2">
      <c r="A1188" s="182">
        <f>'15'!A10</f>
        <v>0</v>
      </c>
      <c r="C1188" s="182" t="str">
        <f>IFERROR(LEFT(IFERROR(INDEX(Sheet5!$C$2:$C$1300,MATCH($A1188,Sheet5!$A$2:$A$1300,0)),"-"),FIND(",",IFERROR(INDEX(Sheet5!$C$2:$C$1300,MATCH($A1188,Sheet5!$A$2:$A$1300,0)),"-"),1)-1),IFERROR(INDEX(Sheet5!$C$2:$C$1300,MATCH($A1188,Sheet5!$A$2:$A$1300,0)),"-"))</f>
        <v>-</v>
      </c>
      <c r="D1188" s="206">
        <f>IFERROR(INDEX(Lookup!$BG$9:$BG$3000,MATCH($A1188,Lookup!$A$9:$A$3000,0)),0)</f>
        <v>0</v>
      </c>
      <c r="E1188" s="206">
        <f>IFERROR(INDEX(Lookup!$BF$9:$BF$3000,MATCH($A1188,Lookup!$A$9:$A$3000,0)),0)</f>
        <v>0</v>
      </c>
      <c r="F1188" s="206">
        <f>IFERROR(INDEX(Lookup!$BE$9:$BE$3000,MATCH($A1188,Lookup!$A$9:$A$3000,0)),0)</f>
        <v>0</v>
      </c>
      <c r="G1188" s="207"/>
      <c r="H1188" s="207"/>
      <c r="I1188" s="206">
        <f>IFERROR(INDEX(Lookup!$BJ$9:$BJ$3000,MATCH($A1188,Lookup!$A$9:$A$3000,0)),0)</f>
        <v>0</v>
      </c>
      <c r="J1188" s="206">
        <f>IFERROR(INDEX(Lookup!$BI$9:$BI$3000,MATCH($A1188,Lookup!$A$9:$A$3000,0)),0)</f>
        <v>0</v>
      </c>
      <c r="K1188" s="206">
        <f>IFERROR(INDEX(Lookup!$BH$9:$BH$3000,MATCH($A1188,Lookup!$A$9:$A$3000,0)),0)</f>
        <v>0</v>
      </c>
      <c r="L1188" s="206">
        <f t="shared" si="56"/>
        <v>0</v>
      </c>
      <c r="O1188" s="182">
        <f t="shared" si="57"/>
        <v>0</v>
      </c>
    </row>
    <row r="1189" spans="1:15" hidden="1" x14ac:dyDescent="0.2">
      <c r="A1189" s="182">
        <f>'15'!A11</f>
        <v>0</v>
      </c>
      <c r="C1189" s="182" t="str">
        <f>IFERROR(LEFT(IFERROR(INDEX(Sheet5!$C$2:$C$1300,MATCH($A1189,Sheet5!$A$2:$A$1300,0)),"-"),FIND(",",IFERROR(INDEX(Sheet5!$C$2:$C$1300,MATCH($A1189,Sheet5!$A$2:$A$1300,0)),"-"),1)-1),IFERROR(INDEX(Sheet5!$C$2:$C$1300,MATCH($A1189,Sheet5!$A$2:$A$1300,0)),"-"))</f>
        <v>-</v>
      </c>
      <c r="D1189" s="206">
        <f>IFERROR(INDEX(Lookup!$BG$9:$BG$3000,MATCH($A1189,Lookup!$A$9:$A$3000,0)),0)</f>
        <v>0</v>
      </c>
      <c r="E1189" s="206">
        <f>IFERROR(INDEX(Lookup!$BF$9:$BF$3000,MATCH($A1189,Lookup!$A$9:$A$3000,0)),0)</f>
        <v>0</v>
      </c>
      <c r="F1189" s="206">
        <f>IFERROR(INDEX(Lookup!$BE$9:$BE$3000,MATCH($A1189,Lookup!$A$9:$A$3000,0)),0)</f>
        <v>0</v>
      </c>
      <c r="G1189" s="207"/>
      <c r="H1189" s="207"/>
      <c r="I1189" s="206">
        <f>IFERROR(INDEX(Lookup!$BJ$9:$BJ$3000,MATCH($A1189,Lookup!$A$9:$A$3000,0)),0)</f>
        <v>0</v>
      </c>
      <c r="J1189" s="206">
        <f>IFERROR(INDEX(Lookup!$BI$9:$BI$3000,MATCH($A1189,Lookup!$A$9:$A$3000,0)),0)</f>
        <v>0</v>
      </c>
      <c r="K1189" s="206">
        <f>IFERROR(INDEX(Lookup!$BH$9:$BH$3000,MATCH($A1189,Lookup!$A$9:$A$3000,0)),0)</f>
        <v>0</v>
      </c>
      <c r="L1189" s="206">
        <f t="shared" si="56"/>
        <v>0</v>
      </c>
      <c r="O1189" s="182">
        <f t="shared" si="57"/>
        <v>0</v>
      </c>
    </row>
    <row r="1190" spans="1:15" hidden="1" x14ac:dyDescent="0.2">
      <c r="A1190" s="182">
        <f>'15'!A12</f>
        <v>0</v>
      </c>
      <c r="C1190" s="182" t="str">
        <f>IFERROR(LEFT(IFERROR(INDEX(Sheet5!$C$2:$C$1300,MATCH($A1190,Sheet5!$A$2:$A$1300,0)),"-"),FIND(",",IFERROR(INDEX(Sheet5!$C$2:$C$1300,MATCH($A1190,Sheet5!$A$2:$A$1300,0)),"-"),1)-1),IFERROR(INDEX(Sheet5!$C$2:$C$1300,MATCH($A1190,Sheet5!$A$2:$A$1300,0)),"-"))</f>
        <v>-</v>
      </c>
      <c r="D1190" s="206">
        <f>IFERROR(INDEX(Lookup!$BG$9:$BG$3000,MATCH($A1190,Lookup!$A$9:$A$3000,0)),0)</f>
        <v>0</v>
      </c>
      <c r="E1190" s="206">
        <f>IFERROR(INDEX(Lookup!$BF$9:$BF$3000,MATCH($A1190,Lookup!$A$9:$A$3000,0)),0)</f>
        <v>0</v>
      </c>
      <c r="F1190" s="206">
        <f>IFERROR(INDEX(Lookup!$BE$9:$BE$3000,MATCH($A1190,Lookup!$A$9:$A$3000,0)),0)</f>
        <v>0</v>
      </c>
      <c r="G1190" s="207"/>
      <c r="H1190" s="207"/>
      <c r="I1190" s="206">
        <f>IFERROR(INDEX(Lookup!$BJ$9:$BJ$3000,MATCH($A1190,Lookup!$A$9:$A$3000,0)),0)</f>
        <v>0</v>
      </c>
      <c r="J1190" s="206">
        <f>IFERROR(INDEX(Lookup!$BI$9:$BI$3000,MATCH($A1190,Lookup!$A$9:$A$3000,0)),0)</f>
        <v>0</v>
      </c>
      <c r="K1190" s="206">
        <f>IFERROR(INDEX(Lookup!$BH$9:$BH$3000,MATCH($A1190,Lookup!$A$9:$A$3000,0)),0)</f>
        <v>0</v>
      </c>
      <c r="L1190" s="206">
        <f t="shared" si="56"/>
        <v>0</v>
      </c>
      <c r="O1190" s="182">
        <f t="shared" si="57"/>
        <v>0</v>
      </c>
    </row>
    <row r="1191" spans="1:15" hidden="1" x14ac:dyDescent="0.2">
      <c r="L1191" s="206"/>
      <c r="O1191" s="182">
        <f t="shared" si="57"/>
        <v>0</v>
      </c>
    </row>
    <row r="1192" spans="1:15" x14ac:dyDescent="0.2">
      <c r="A1192" s="214"/>
      <c r="B1192" s="214"/>
      <c r="C1192" s="214" t="s">
        <v>1072</v>
      </c>
      <c r="D1192" s="212">
        <f>SUM(D1180:D1191)</f>
        <v>0</v>
      </c>
      <c r="E1192" s="212">
        <f>SUM(E1180:E1191)</f>
        <v>0</v>
      </c>
      <c r="F1192" s="212">
        <f>SUM(F1180:F1191)</f>
        <v>0</v>
      </c>
      <c r="G1192" s="213"/>
      <c r="H1192" s="213"/>
      <c r="I1192" s="212">
        <f>SUM(I1180:I1191)</f>
        <v>0</v>
      </c>
      <c r="J1192" s="212">
        <f>SUM(J1180:J1191)</f>
        <v>0</v>
      </c>
      <c r="K1192" s="212">
        <f>SUM(K1180:K1191)</f>
        <v>0</v>
      </c>
      <c r="L1192" s="212">
        <f>SUM(L1180:L1191)</f>
        <v>0</v>
      </c>
      <c r="O1192" s="182">
        <v>1</v>
      </c>
    </row>
    <row r="1193" spans="1:15" x14ac:dyDescent="0.2">
      <c r="A1193" s="214"/>
      <c r="B1193" s="214"/>
      <c r="C1193" s="214"/>
      <c r="D1193" s="212"/>
      <c r="E1193" s="212"/>
      <c r="F1193" s="212"/>
      <c r="G1193" s="213"/>
      <c r="H1193" s="213"/>
      <c r="I1193" s="212"/>
      <c r="J1193" s="212"/>
      <c r="K1193" s="212"/>
      <c r="L1193" s="212"/>
      <c r="O1193" s="182">
        <v>1</v>
      </c>
    </row>
    <row r="1194" spans="1:15" x14ac:dyDescent="0.2">
      <c r="A1194" s="214"/>
      <c r="B1194" s="214"/>
      <c r="C1194" s="214" t="s">
        <v>1073</v>
      </c>
      <c r="D1194" s="212">
        <f>D1178-D1192</f>
        <v>345587.61999999994</v>
      </c>
      <c r="E1194" s="212">
        <f>E1178-E1192</f>
        <v>275302.28000000003</v>
      </c>
      <c r="F1194" s="212">
        <f>F1178-F1192</f>
        <v>213954.18000000017</v>
      </c>
      <c r="G1194" s="213"/>
      <c r="H1194" s="213"/>
      <c r="I1194" s="212">
        <f>I1178-I1192</f>
        <v>3624975.4599999981</v>
      </c>
      <c r="J1194" s="212">
        <f>J1178-J1192</f>
        <v>3005084.6800000006</v>
      </c>
      <c r="K1194" s="212">
        <f>K1178-K1192</f>
        <v>3271117.3599999985</v>
      </c>
      <c r="L1194" s="212">
        <f>L1178-L1192</f>
        <v>266032.68000000005</v>
      </c>
      <c r="O1194" s="182">
        <v>1</v>
      </c>
    </row>
    <row r="1195" spans="1:15" x14ac:dyDescent="0.2">
      <c r="A1195" s="217"/>
      <c r="B1195" s="217"/>
      <c r="C1195" s="217" t="s">
        <v>1074</v>
      </c>
      <c r="D1195" s="215"/>
      <c r="E1195" s="215"/>
      <c r="F1195" s="215"/>
      <c r="G1195" s="216"/>
      <c r="H1195" s="216"/>
      <c r="I1195" s="215"/>
      <c r="J1195" s="215"/>
      <c r="K1195" s="215"/>
      <c r="L1195" s="215"/>
      <c r="O1195" s="182">
        <v>1</v>
      </c>
    </row>
    <row r="1196" spans="1:15" hidden="1" x14ac:dyDescent="0.2">
      <c r="A1196" s="182">
        <f>'16'!A2</f>
        <v>0</v>
      </c>
      <c r="C1196" s="182" t="str">
        <f>IFERROR(LEFT(IFERROR(INDEX(Sheet5!$C$2:$C$1300,MATCH($A1196,Sheet5!$A$2:$A$1300,0)),"-"),FIND(",",IFERROR(INDEX(Sheet5!$C$2:$C$1300,MATCH($A1196,Sheet5!$A$2:$A$1300,0)),"-"),1)-1),IFERROR(INDEX(Sheet5!$C$2:$C$1300,MATCH($A1196,Sheet5!$A$2:$A$1300,0)),"-"))</f>
        <v>-</v>
      </c>
      <c r="D1196" s="206">
        <f>IFERROR(INDEX(Lookup!$BG$9:$BG$3000,MATCH($A1196,Lookup!$A$9:$A$3000,0)),0)</f>
        <v>0</v>
      </c>
      <c r="E1196" s="206">
        <f>IFERROR(INDEX(Lookup!$BF$9:$BF$3000,MATCH($A1196,Lookup!$A$9:$A$3000,0)),0)</f>
        <v>0</v>
      </c>
      <c r="F1196" s="206">
        <f>IFERROR(INDEX(Lookup!$BE$9:$BE$3000,MATCH($A1196,Lookup!$A$9:$A$3000,0)),0)</f>
        <v>0</v>
      </c>
      <c r="G1196" s="207"/>
      <c r="H1196" s="207"/>
      <c r="I1196" s="206">
        <f>IFERROR(INDEX(Lookup!$BJ$9:$BJ$3000,MATCH($A1196,Lookup!$A$9:$A$3000,0)),0)</f>
        <v>0</v>
      </c>
      <c r="J1196" s="206">
        <f>IFERROR(INDEX(Lookup!$BI$9:$BI$3000,MATCH($A1196,Lookup!$A$9:$A$3000,0)),0)</f>
        <v>0</v>
      </c>
      <c r="K1196" s="206">
        <f>IFERROR(INDEX(Lookup!$BH$9:$BH$3000,MATCH($A1196,Lookup!$A$9:$A$3000,0)),0)</f>
        <v>0</v>
      </c>
      <c r="L1196" s="206">
        <f t="shared" ref="L1196:L1207" si="58">K1196-J1196</f>
        <v>0</v>
      </c>
      <c r="O1196" s="182">
        <f t="shared" ref="O1196:O1207" si="59">+IF(A1196&gt;0,1,0)</f>
        <v>0</v>
      </c>
    </row>
    <row r="1197" spans="1:15" hidden="1" x14ac:dyDescent="0.2">
      <c r="A1197" s="182">
        <f>'16'!A3</f>
        <v>0</v>
      </c>
      <c r="C1197" s="182" t="str">
        <f>IFERROR(LEFT(IFERROR(INDEX(Sheet5!$C$2:$C$1300,MATCH($A1197,Sheet5!$A$2:$A$1300,0)),"-"),FIND(",",IFERROR(INDEX(Sheet5!$C$2:$C$1300,MATCH($A1197,Sheet5!$A$2:$A$1300,0)),"-"),1)-1),IFERROR(INDEX(Sheet5!$C$2:$C$1300,MATCH($A1197,Sheet5!$A$2:$A$1300,0)),"-"))</f>
        <v>-</v>
      </c>
      <c r="D1197" s="206">
        <f>IFERROR(INDEX(Lookup!$BG$9:$BG$3000,MATCH($A1197,Lookup!$A$9:$A$3000,0)),0)</f>
        <v>0</v>
      </c>
      <c r="E1197" s="206">
        <f>IFERROR(INDEX(Lookup!$BF$9:$BF$3000,MATCH($A1197,Lookup!$A$9:$A$3000,0)),0)</f>
        <v>0</v>
      </c>
      <c r="F1197" s="206">
        <f>IFERROR(INDEX(Lookup!$BE$9:$BE$3000,MATCH($A1197,Lookup!$A$9:$A$3000,0)),0)</f>
        <v>0</v>
      </c>
      <c r="G1197" s="207"/>
      <c r="H1197" s="207"/>
      <c r="I1197" s="206">
        <f>IFERROR(INDEX(Lookup!$BJ$9:$BJ$3000,MATCH($A1197,Lookup!$A$9:$A$3000,0)),0)</f>
        <v>0</v>
      </c>
      <c r="J1197" s="206">
        <f>IFERROR(INDEX(Lookup!$BI$9:$BI$3000,MATCH($A1197,Lookup!$A$9:$A$3000,0)),0)</f>
        <v>0</v>
      </c>
      <c r="K1197" s="206">
        <f>IFERROR(INDEX(Lookup!$BH$9:$BH$3000,MATCH($A1197,Lookup!$A$9:$A$3000,0)),0)</f>
        <v>0</v>
      </c>
      <c r="L1197" s="206">
        <f t="shared" si="58"/>
        <v>0</v>
      </c>
      <c r="O1197" s="182">
        <f t="shared" si="59"/>
        <v>0</v>
      </c>
    </row>
    <row r="1198" spans="1:15" hidden="1" x14ac:dyDescent="0.2">
      <c r="A1198" s="182">
        <f>'16'!A4</f>
        <v>0</v>
      </c>
      <c r="C1198" s="182" t="str">
        <f>IFERROR(LEFT(IFERROR(INDEX(Sheet5!$C$2:$C$1300,MATCH($A1198,Sheet5!$A$2:$A$1300,0)),"-"),FIND(",",IFERROR(INDEX(Sheet5!$C$2:$C$1300,MATCH($A1198,Sheet5!$A$2:$A$1300,0)),"-"),1)-1),IFERROR(INDEX(Sheet5!$C$2:$C$1300,MATCH($A1198,Sheet5!$A$2:$A$1300,0)),"-"))</f>
        <v>-</v>
      </c>
      <c r="D1198" s="206">
        <f>IFERROR(INDEX(Lookup!$BG$9:$BG$3000,MATCH($A1198,Lookup!$A$9:$A$3000,0)),0)</f>
        <v>0</v>
      </c>
      <c r="E1198" s="206">
        <f>IFERROR(INDEX(Lookup!$BF$9:$BF$3000,MATCH($A1198,Lookup!$A$9:$A$3000,0)),0)</f>
        <v>0</v>
      </c>
      <c r="F1198" s="206">
        <f>IFERROR(INDEX(Lookup!$BE$9:$BE$3000,MATCH($A1198,Lookup!$A$9:$A$3000,0)),0)</f>
        <v>0</v>
      </c>
      <c r="G1198" s="207"/>
      <c r="H1198" s="207"/>
      <c r="I1198" s="206">
        <f>IFERROR(INDEX(Lookup!$BJ$9:$BJ$3000,MATCH($A1198,Lookup!$A$9:$A$3000,0)),0)</f>
        <v>0</v>
      </c>
      <c r="J1198" s="206">
        <f>IFERROR(INDEX(Lookup!$BI$9:$BI$3000,MATCH($A1198,Lookup!$A$9:$A$3000,0)),0)</f>
        <v>0</v>
      </c>
      <c r="K1198" s="206">
        <f>IFERROR(INDEX(Lookup!$BH$9:$BH$3000,MATCH($A1198,Lookup!$A$9:$A$3000,0)),0)</f>
        <v>0</v>
      </c>
      <c r="L1198" s="206">
        <f t="shared" si="58"/>
        <v>0</v>
      </c>
      <c r="O1198" s="182">
        <f t="shared" si="59"/>
        <v>0</v>
      </c>
    </row>
    <row r="1199" spans="1:15" hidden="1" x14ac:dyDescent="0.2">
      <c r="A1199" s="182">
        <f>'16'!A5</f>
        <v>0</v>
      </c>
      <c r="C1199" s="182" t="str">
        <f>IFERROR(LEFT(IFERROR(INDEX(Sheet5!$C$2:$C$1300,MATCH($A1199,Sheet5!$A$2:$A$1300,0)),"-"),FIND(",",IFERROR(INDEX(Sheet5!$C$2:$C$1300,MATCH($A1199,Sheet5!$A$2:$A$1300,0)),"-"),1)-1),IFERROR(INDEX(Sheet5!$C$2:$C$1300,MATCH($A1199,Sheet5!$A$2:$A$1300,0)),"-"))</f>
        <v>-</v>
      </c>
      <c r="D1199" s="206">
        <f>IFERROR(INDEX(Lookup!$BG$9:$BG$3000,MATCH($A1199,Lookup!$A$9:$A$3000,0)),0)</f>
        <v>0</v>
      </c>
      <c r="E1199" s="206">
        <f>IFERROR(INDEX(Lookup!$BF$9:$BF$3000,MATCH($A1199,Lookup!$A$9:$A$3000,0)),0)</f>
        <v>0</v>
      </c>
      <c r="F1199" s="206">
        <f>IFERROR(INDEX(Lookup!$BE$9:$BE$3000,MATCH($A1199,Lookup!$A$9:$A$3000,0)),0)</f>
        <v>0</v>
      </c>
      <c r="G1199" s="207"/>
      <c r="H1199" s="207"/>
      <c r="I1199" s="206">
        <f>IFERROR(INDEX(Lookup!$BJ$9:$BJ$3000,MATCH($A1199,Lookup!$A$9:$A$3000,0)),0)</f>
        <v>0</v>
      </c>
      <c r="J1199" s="206">
        <f>IFERROR(INDEX(Lookup!$BI$9:$BI$3000,MATCH($A1199,Lookup!$A$9:$A$3000,0)),0)</f>
        <v>0</v>
      </c>
      <c r="K1199" s="206">
        <f>IFERROR(INDEX(Lookup!$BH$9:$BH$3000,MATCH($A1199,Lookup!$A$9:$A$3000,0)),0)</f>
        <v>0</v>
      </c>
      <c r="L1199" s="206">
        <f t="shared" si="58"/>
        <v>0</v>
      </c>
      <c r="O1199" s="182">
        <f t="shared" si="59"/>
        <v>0</v>
      </c>
    </row>
    <row r="1200" spans="1:15" hidden="1" x14ac:dyDescent="0.2">
      <c r="A1200" s="182">
        <f>'16'!A6</f>
        <v>0</v>
      </c>
      <c r="C1200" s="182" t="str">
        <f>IFERROR(LEFT(IFERROR(INDEX(Sheet5!$C$2:$C$1300,MATCH($A1200,Sheet5!$A$2:$A$1300,0)),"-"),FIND(",",IFERROR(INDEX(Sheet5!$C$2:$C$1300,MATCH($A1200,Sheet5!$A$2:$A$1300,0)),"-"),1)-1),IFERROR(INDEX(Sheet5!$C$2:$C$1300,MATCH($A1200,Sheet5!$A$2:$A$1300,0)),"-"))</f>
        <v>-</v>
      </c>
      <c r="D1200" s="206">
        <f>IFERROR(INDEX(Lookup!$BG$9:$BG$3000,MATCH($A1200,Lookup!$A$9:$A$3000,0)),0)</f>
        <v>0</v>
      </c>
      <c r="E1200" s="206">
        <f>IFERROR(INDEX(Lookup!$BF$9:$BF$3000,MATCH($A1200,Lookup!$A$9:$A$3000,0)),0)</f>
        <v>0</v>
      </c>
      <c r="F1200" s="206">
        <f>IFERROR(INDEX(Lookup!$BE$9:$BE$3000,MATCH($A1200,Lookup!$A$9:$A$3000,0)),0)</f>
        <v>0</v>
      </c>
      <c r="G1200" s="207"/>
      <c r="H1200" s="207"/>
      <c r="I1200" s="206">
        <f>IFERROR(INDEX(Lookup!$BJ$9:$BJ$3000,MATCH($A1200,Lookup!$A$9:$A$3000,0)),0)</f>
        <v>0</v>
      </c>
      <c r="J1200" s="206">
        <f>IFERROR(INDEX(Lookup!$BI$9:$BI$3000,MATCH($A1200,Lookup!$A$9:$A$3000,0)),0)</f>
        <v>0</v>
      </c>
      <c r="K1200" s="206">
        <f>IFERROR(INDEX(Lookup!$BH$9:$BH$3000,MATCH($A1200,Lookup!$A$9:$A$3000,0)),0)</f>
        <v>0</v>
      </c>
      <c r="L1200" s="206">
        <f t="shared" si="58"/>
        <v>0</v>
      </c>
      <c r="O1200" s="182">
        <f t="shared" si="59"/>
        <v>0</v>
      </c>
    </row>
    <row r="1201" spans="1:15" hidden="1" x14ac:dyDescent="0.2">
      <c r="A1201" s="182">
        <f>'16'!A7</f>
        <v>0</v>
      </c>
      <c r="C1201" s="182" t="str">
        <f>IFERROR(LEFT(IFERROR(INDEX(Sheet5!$C$2:$C$1300,MATCH($A1201,Sheet5!$A$2:$A$1300,0)),"-"),FIND(",",IFERROR(INDEX(Sheet5!$C$2:$C$1300,MATCH($A1201,Sheet5!$A$2:$A$1300,0)),"-"),1)-1),IFERROR(INDEX(Sheet5!$C$2:$C$1300,MATCH($A1201,Sheet5!$A$2:$A$1300,0)),"-"))</f>
        <v>-</v>
      </c>
      <c r="D1201" s="206">
        <f>IFERROR(INDEX(Lookup!$BG$9:$BG$3000,MATCH($A1201,Lookup!$A$9:$A$3000,0)),0)</f>
        <v>0</v>
      </c>
      <c r="E1201" s="206">
        <f>IFERROR(INDEX(Lookup!$BF$9:$BF$3000,MATCH($A1201,Lookup!$A$9:$A$3000,0)),0)</f>
        <v>0</v>
      </c>
      <c r="F1201" s="206">
        <f>IFERROR(INDEX(Lookup!$BE$9:$BE$3000,MATCH($A1201,Lookup!$A$9:$A$3000,0)),0)</f>
        <v>0</v>
      </c>
      <c r="G1201" s="207"/>
      <c r="H1201" s="207"/>
      <c r="I1201" s="206">
        <f>IFERROR(INDEX(Lookup!$BJ$9:$BJ$3000,MATCH($A1201,Lookup!$A$9:$A$3000,0)),0)</f>
        <v>0</v>
      </c>
      <c r="J1201" s="206">
        <f>IFERROR(INDEX(Lookup!$BI$9:$BI$3000,MATCH($A1201,Lookup!$A$9:$A$3000,0)),0)</f>
        <v>0</v>
      </c>
      <c r="K1201" s="206">
        <f>IFERROR(INDEX(Lookup!$BH$9:$BH$3000,MATCH($A1201,Lookup!$A$9:$A$3000,0)),0)</f>
        <v>0</v>
      </c>
      <c r="L1201" s="206">
        <f t="shared" si="58"/>
        <v>0</v>
      </c>
      <c r="O1201" s="182">
        <f t="shared" si="59"/>
        <v>0</v>
      </c>
    </row>
    <row r="1202" spans="1:15" hidden="1" x14ac:dyDescent="0.2">
      <c r="A1202" s="182">
        <f>'16'!A8</f>
        <v>0</v>
      </c>
      <c r="C1202" s="182" t="str">
        <f>IFERROR(LEFT(IFERROR(INDEX(Sheet5!$C$2:$C$1300,MATCH($A1202,Sheet5!$A$2:$A$1300,0)),"-"),FIND(",",IFERROR(INDEX(Sheet5!$C$2:$C$1300,MATCH($A1202,Sheet5!$A$2:$A$1300,0)),"-"),1)-1),IFERROR(INDEX(Sheet5!$C$2:$C$1300,MATCH($A1202,Sheet5!$A$2:$A$1300,0)),"-"))</f>
        <v>-</v>
      </c>
      <c r="D1202" s="206">
        <f>IFERROR(INDEX(Lookup!$BG$9:$BG$3000,MATCH($A1202,Lookup!$A$9:$A$3000,0)),0)</f>
        <v>0</v>
      </c>
      <c r="E1202" s="206">
        <f>IFERROR(INDEX(Lookup!$BF$9:$BF$3000,MATCH($A1202,Lookup!$A$9:$A$3000,0)),0)</f>
        <v>0</v>
      </c>
      <c r="F1202" s="206">
        <f>IFERROR(INDEX(Lookup!$BE$9:$BE$3000,MATCH($A1202,Lookup!$A$9:$A$3000,0)),0)</f>
        <v>0</v>
      </c>
      <c r="G1202" s="207"/>
      <c r="H1202" s="207"/>
      <c r="I1202" s="206">
        <f>IFERROR(INDEX(Lookup!$BJ$9:$BJ$3000,MATCH($A1202,Lookup!$A$9:$A$3000,0)),0)</f>
        <v>0</v>
      </c>
      <c r="J1202" s="206">
        <f>IFERROR(INDEX(Lookup!$BI$9:$BI$3000,MATCH($A1202,Lookup!$A$9:$A$3000,0)),0)</f>
        <v>0</v>
      </c>
      <c r="K1202" s="206">
        <f>IFERROR(INDEX(Lookup!$BH$9:$BH$3000,MATCH($A1202,Lookup!$A$9:$A$3000,0)),0)</f>
        <v>0</v>
      </c>
      <c r="L1202" s="206">
        <f t="shared" si="58"/>
        <v>0</v>
      </c>
      <c r="O1202" s="182">
        <f t="shared" si="59"/>
        <v>0</v>
      </c>
    </row>
    <row r="1203" spans="1:15" hidden="1" x14ac:dyDescent="0.2">
      <c r="A1203" s="182">
        <f>'16'!A9</f>
        <v>0</v>
      </c>
      <c r="C1203" s="182" t="str">
        <f>IFERROR(LEFT(IFERROR(INDEX(Sheet5!$C$2:$C$1300,MATCH($A1203,Sheet5!$A$2:$A$1300,0)),"-"),FIND(",",IFERROR(INDEX(Sheet5!$C$2:$C$1300,MATCH($A1203,Sheet5!$A$2:$A$1300,0)),"-"),1)-1),IFERROR(INDEX(Sheet5!$C$2:$C$1300,MATCH($A1203,Sheet5!$A$2:$A$1300,0)),"-"))</f>
        <v>-</v>
      </c>
      <c r="D1203" s="206">
        <f>IFERROR(INDEX(Lookup!$BG$9:$BG$3000,MATCH($A1203,Lookup!$A$9:$A$3000,0)),0)</f>
        <v>0</v>
      </c>
      <c r="E1203" s="206">
        <f>IFERROR(INDEX(Lookup!$BF$9:$BF$3000,MATCH($A1203,Lookup!$A$9:$A$3000,0)),0)</f>
        <v>0</v>
      </c>
      <c r="F1203" s="206">
        <f>IFERROR(INDEX(Lookup!$BE$9:$BE$3000,MATCH($A1203,Lookup!$A$9:$A$3000,0)),0)</f>
        <v>0</v>
      </c>
      <c r="G1203" s="207"/>
      <c r="H1203" s="207"/>
      <c r="I1203" s="206">
        <f>IFERROR(INDEX(Lookup!$BJ$9:$BJ$3000,MATCH($A1203,Lookup!$A$9:$A$3000,0)),0)</f>
        <v>0</v>
      </c>
      <c r="J1203" s="206">
        <f>IFERROR(INDEX(Lookup!$BI$9:$BI$3000,MATCH($A1203,Lookup!$A$9:$A$3000,0)),0)</f>
        <v>0</v>
      </c>
      <c r="K1203" s="206">
        <f>IFERROR(INDEX(Lookup!$BH$9:$BH$3000,MATCH($A1203,Lookup!$A$9:$A$3000,0)),0)</f>
        <v>0</v>
      </c>
      <c r="L1203" s="206">
        <f t="shared" si="58"/>
        <v>0</v>
      </c>
      <c r="O1203" s="182">
        <f t="shared" si="59"/>
        <v>0</v>
      </c>
    </row>
    <row r="1204" spans="1:15" hidden="1" x14ac:dyDescent="0.2">
      <c r="A1204" s="182">
        <f>'16'!A10</f>
        <v>0</v>
      </c>
      <c r="C1204" s="182" t="str">
        <f>IFERROR(LEFT(IFERROR(INDEX(Sheet5!$C$2:$C$1300,MATCH($A1204,Sheet5!$A$2:$A$1300,0)),"-"),FIND(",",IFERROR(INDEX(Sheet5!$C$2:$C$1300,MATCH($A1204,Sheet5!$A$2:$A$1300,0)),"-"),1)-1),IFERROR(INDEX(Sheet5!$C$2:$C$1300,MATCH($A1204,Sheet5!$A$2:$A$1300,0)),"-"))</f>
        <v>-</v>
      </c>
      <c r="D1204" s="206">
        <f>IFERROR(INDEX(Lookup!$BG$9:$BG$3000,MATCH($A1204,Lookup!$A$9:$A$3000,0)),0)</f>
        <v>0</v>
      </c>
      <c r="E1204" s="206">
        <f>IFERROR(INDEX(Lookup!$BF$9:$BF$3000,MATCH($A1204,Lookup!$A$9:$A$3000,0)),0)</f>
        <v>0</v>
      </c>
      <c r="F1204" s="206">
        <f>IFERROR(INDEX(Lookup!$BE$9:$BE$3000,MATCH($A1204,Lookup!$A$9:$A$3000,0)),0)</f>
        <v>0</v>
      </c>
      <c r="G1204" s="207"/>
      <c r="H1204" s="207"/>
      <c r="I1204" s="206">
        <f>IFERROR(INDEX(Lookup!$BJ$9:$BJ$3000,MATCH($A1204,Lookup!$A$9:$A$3000,0)),0)</f>
        <v>0</v>
      </c>
      <c r="J1204" s="206">
        <f>IFERROR(INDEX(Lookup!$BI$9:$BI$3000,MATCH($A1204,Lookup!$A$9:$A$3000,0)),0)</f>
        <v>0</v>
      </c>
      <c r="K1204" s="206">
        <f>IFERROR(INDEX(Lookup!$BH$9:$BH$3000,MATCH($A1204,Lookup!$A$9:$A$3000,0)),0)</f>
        <v>0</v>
      </c>
      <c r="L1204" s="206">
        <f t="shared" si="58"/>
        <v>0</v>
      </c>
      <c r="O1204" s="182">
        <f t="shared" si="59"/>
        <v>0</v>
      </c>
    </row>
    <row r="1205" spans="1:15" hidden="1" x14ac:dyDescent="0.2">
      <c r="A1205" s="182">
        <f>'16'!A11</f>
        <v>0</v>
      </c>
      <c r="C1205" s="182" t="str">
        <f>IFERROR(LEFT(IFERROR(INDEX(Sheet5!$C$2:$C$1300,MATCH($A1205,Sheet5!$A$2:$A$1300,0)),"-"),FIND(",",IFERROR(INDEX(Sheet5!$C$2:$C$1300,MATCH($A1205,Sheet5!$A$2:$A$1300,0)),"-"),1)-1),IFERROR(INDEX(Sheet5!$C$2:$C$1300,MATCH($A1205,Sheet5!$A$2:$A$1300,0)),"-"))</f>
        <v>-</v>
      </c>
      <c r="D1205" s="206">
        <f>IFERROR(INDEX(Lookup!$BG$9:$BG$3000,MATCH($A1205,Lookup!$A$9:$A$3000,0)),0)</f>
        <v>0</v>
      </c>
      <c r="E1205" s="206">
        <f>IFERROR(INDEX(Lookup!$BF$9:$BF$3000,MATCH($A1205,Lookup!$A$9:$A$3000,0)),0)</f>
        <v>0</v>
      </c>
      <c r="F1205" s="206">
        <f>IFERROR(INDEX(Lookup!$BE$9:$BE$3000,MATCH($A1205,Lookup!$A$9:$A$3000,0)),0)</f>
        <v>0</v>
      </c>
      <c r="G1205" s="207"/>
      <c r="H1205" s="207"/>
      <c r="I1205" s="206">
        <f>IFERROR(INDEX(Lookup!$BJ$9:$BJ$3000,MATCH($A1205,Lookup!$A$9:$A$3000,0)),0)</f>
        <v>0</v>
      </c>
      <c r="J1205" s="206">
        <f>IFERROR(INDEX(Lookup!$BI$9:$BI$3000,MATCH($A1205,Lookup!$A$9:$A$3000,0)),0)</f>
        <v>0</v>
      </c>
      <c r="K1205" s="206">
        <f>IFERROR(INDEX(Lookup!$BH$9:$BH$3000,MATCH($A1205,Lookup!$A$9:$A$3000,0)),0)</f>
        <v>0</v>
      </c>
      <c r="L1205" s="206">
        <f t="shared" si="58"/>
        <v>0</v>
      </c>
      <c r="O1205" s="182">
        <f t="shared" si="59"/>
        <v>0</v>
      </c>
    </row>
    <row r="1206" spans="1:15" hidden="1" x14ac:dyDescent="0.2">
      <c r="A1206" s="182">
        <f>'16'!A12</f>
        <v>0</v>
      </c>
      <c r="C1206" s="182" t="str">
        <f>IFERROR(LEFT(IFERROR(INDEX(Sheet5!$C$2:$C$1300,MATCH($A1206,Sheet5!$A$2:$A$1300,0)),"-"),FIND(",",IFERROR(INDEX(Sheet5!$C$2:$C$1300,MATCH($A1206,Sheet5!$A$2:$A$1300,0)),"-"),1)-1),IFERROR(INDEX(Sheet5!$C$2:$C$1300,MATCH($A1206,Sheet5!$A$2:$A$1300,0)),"-"))</f>
        <v>-</v>
      </c>
      <c r="D1206" s="206">
        <f>IFERROR(INDEX(Lookup!$BG$9:$BG$3000,MATCH($A1206,Lookup!$A$9:$A$3000,0)),0)</f>
        <v>0</v>
      </c>
      <c r="E1206" s="206">
        <f>IFERROR(INDEX(Lookup!$BF$9:$BF$3000,MATCH($A1206,Lookup!$A$9:$A$3000,0)),0)</f>
        <v>0</v>
      </c>
      <c r="F1206" s="206">
        <f>IFERROR(INDEX(Lookup!$BE$9:$BE$3000,MATCH($A1206,Lookup!$A$9:$A$3000,0)),0)</f>
        <v>0</v>
      </c>
      <c r="G1206" s="207"/>
      <c r="H1206" s="207"/>
      <c r="I1206" s="206">
        <f>IFERROR(INDEX(Lookup!$BJ$9:$BJ$3000,MATCH($A1206,Lookup!$A$9:$A$3000,0)),0)</f>
        <v>0</v>
      </c>
      <c r="J1206" s="206">
        <f>IFERROR(INDEX(Lookup!$BI$9:$BI$3000,MATCH($A1206,Lookup!$A$9:$A$3000,0)),0)</f>
        <v>0</v>
      </c>
      <c r="K1206" s="206">
        <f>IFERROR(INDEX(Lookup!$BH$9:$BH$3000,MATCH($A1206,Lookup!$A$9:$A$3000,0)),0)</f>
        <v>0</v>
      </c>
      <c r="L1206" s="206">
        <f t="shared" si="58"/>
        <v>0</v>
      </c>
      <c r="O1206" s="182">
        <f t="shared" si="59"/>
        <v>0</v>
      </c>
    </row>
    <row r="1207" spans="1:15" hidden="1" x14ac:dyDescent="0.2">
      <c r="A1207" s="182">
        <f>'16'!A13</f>
        <v>0</v>
      </c>
      <c r="C1207" s="182" t="str">
        <f>IFERROR(LEFT(IFERROR(INDEX(Sheet5!$C$2:$C$1300,MATCH($A1207,Sheet5!$A$2:$A$1300,0)),"-"),FIND(",",IFERROR(INDEX(Sheet5!$C$2:$C$1300,MATCH($A1207,Sheet5!$A$2:$A$1300,0)),"-"),1)-1),IFERROR(INDEX(Sheet5!$C$2:$C$1300,MATCH($A1207,Sheet5!$A$2:$A$1300,0)),"-"))</f>
        <v>-</v>
      </c>
      <c r="D1207" s="206">
        <f>IFERROR(INDEX(Lookup!$BG$9:$BG$3000,MATCH($A1207,Lookup!$A$9:$A$3000,0)),0)</f>
        <v>0</v>
      </c>
      <c r="E1207" s="206">
        <f>IFERROR(INDEX(Lookup!$BF$9:$BF$3000,MATCH($A1207,Lookup!$A$9:$A$3000,0)),0)</f>
        <v>0</v>
      </c>
      <c r="F1207" s="206">
        <f>IFERROR(INDEX(Lookup!$BE$9:$BE$3000,MATCH($A1207,Lookup!$A$9:$A$3000,0)),0)</f>
        <v>0</v>
      </c>
      <c r="G1207" s="207"/>
      <c r="H1207" s="207"/>
      <c r="I1207" s="206">
        <f>IFERROR(INDEX(Lookup!$BJ$9:$BJ$3000,MATCH($A1207,Lookup!$A$9:$A$3000,0)),0)</f>
        <v>0</v>
      </c>
      <c r="J1207" s="206">
        <f>IFERROR(INDEX(Lookup!$BI$9:$BI$3000,MATCH($A1207,Lookup!$A$9:$A$3000,0)),0)</f>
        <v>0</v>
      </c>
      <c r="K1207" s="206">
        <f>IFERROR(INDEX(Lookup!$BH$9:$BH$3000,MATCH($A1207,Lookup!$A$9:$A$3000,0)),0)</f>
        <v>0</v>
      </c>
      <c r="L1207" s="206">
        <f t="shared" si="58"/>
        <v>0</v>
      </c>
      <c r="O1207" s="182">
        <f t="shared" si="59"/>
        <v>0</v>
      </c>
    </row>
    <row r="1208" spans="1:15" x14ac:dyDescent="0.2">
      <c r="L1208" s="206"/>
      <c r="O1208" s="182">
        <v>1</v>
      </c>
    </row>
    <row r="1209" spans="1:15" x14ac:dyDescent="0.2">
      <c r="A1209" s="214"/>
      <c r="B1209" s="214"/>
      <c r="C1209" s="214" t="s">
        <v>1075</v>
      </c>
      <c r="D1209" s="212">
        <f>SUM(D1196:D1208)</f>
        <v>0</v>
      </c>
      <c r="E1209" s="212">
        <f>SUM(E1196:E1208)</f>
        <v>0</v>
      </c>
      <c r="F1209" s="212">
        <f>SUM(F1196:F1208)</f>
        <v>0</v>
      </c>
      <c r="G1209" s="213"/>
      <c r="H1209" s="213"/>
      <c r="I1209" s="212">
        <f>SUM(I1196:I1208)</f>
        <v>0</v>
      </c>
      <c r="J1209" s="212">
        <f>SUM(J1196:J1208)</f>
        <v>0</v>
      </c>
      <c r="K1209" s="212">
        <f>SUM(K1196:K1208)</f>
        <v>0</v>
      </c>
      <c r="L1209" s="212">
        <f>SUM(L1196:L1208)</f>
        <v>0</v>
      </c>
      <c r="O1209" s="182">
        <v>1</v>
      </c>
    </row>
    <row r="1210" spans="1:15" x14ac:dyDescent="0.2">
      <c r="C1210" s="208" t="s">
        <v>1078</v>
      </c>
      <c r="L1210" s="206"/>
      <c r="O1210" s="182">
        <v>1</v>
      </c>
    </row>
    <row r="1211" spans="1:15" x14ac:dyDescent="0.2">
      <c r="A1211" s="182" t="str">
        <f>'17'!A2</f>
        <v>30100-G07</v>
      </c>
      <c r="C1211" s="182" t="str">
        <f>IFERROR(LEFT(IFERROR(INDEX(Sheet5!$C$2:$C$1300,MATCH($A1211,Sheet5!$A$2:$A$1300,0)),"-"),FIND(",",IFERROR(INDEX(Sheet5!$C$2:$C$1300,MATCH($A1211,Sheet5!$A$2:$A$1300,0)),"-"),1)-1),IFERROR(INDEX(Sheet5!$C$2:$C$1300,MATCH($A1211,Sheet5!$A$2:$A$1300,0)),"-"))</f>
        <v xml:space="preserve">Extra Ordinary Expenses-GPM                                 </v>
      </c>
      <c r="D1211" s="206">
        <f>IFERROR(INDEX(Lookup!$BG$9:$BG$3000,MATCH($A1211,Lookup!$A$9:$A$3000,0)),0)</f>
        <v>0</v>
      </c>
      <c r="E1211" s="206">
        <f>IFERROR(INDEX(Lookup!$BF$9:$BF$3000,MATCH($A1211,Lookup!$A$9:$A$3000,0)),0)</f>
        <v>0</v>
      </c>
      <c r="F1211" s="206">
        <f>IFERROR(INDEX(Lookup!$BE$9:$BE$3000,MATCH($A1211,Lookup!$A$9:$A$3000,0)),0)</f>
        <v>0</v>
      </c>
      <c r="G1211" s="207"/>
      <c r="H1211" s="207"/>
      <c r="I1211" s="206">
        <f>IFERROR(INDEX(Lookup!$BJ$9:$BJ$3000,MATCH($A1211,Lookup!$A$9:$A$3000,0)),0)</f>
        <v>0</v>
      </c>
      <c r="J1211" s="206">
        <f>IFERROR(INDEX(Lookup!$BI$9:$BI$3000,MATCH($A1211,Lookup!$A$9:$A$3000,0)),0)</f>
        <v>0</v>
      </c>
      <c r="K1211" s="206">
        <f>IFERROR(INDEX(Lookup!$BH$9:$BH$3000,MATCH($A1211,Lookup!$A$9:$A$3000,0)),0)</f>
        <v>0</v>
      </c>
      <c r="L1211" s="206">
        <f t="shared" ref="L1211:L1221" si="60">K1211-J1211</f>
        <v>0</v>
      </c>
      <c r="O1211" s="182">
        <f t="shared" ref="O1211:O1222" si="61">+IF(A1211&gt;0,1,0)</f>
        <v>1</v>
      </c>
    </row>
    <row r="1212" spans="1:15" hidden="1" x14ac:dyDescent="0.2">
      <c r="A1212" s="182">
        <f>'17'!A3</f>
        <v>0</v>
      </c>
      <c r="C1212" s="182" t="str">
        <f>IFERROR(LEFT(IFERROR(INDEX(Sheet5!$C$2:$C$1300,MATCH($A1212,Sheet5!$A$2:$A$1300,0)),"-"),FIND(",",IFERROR(INDEX(Sheet5!$C$2:$C$1300,MATCH($A1212,Sheet5!$A$2:$A$1300,0)),"-"),1)-1),IFERROR(INDEX(Sheet5!$C$2:$C$1300,MATCH($A1212,Sheet5!$A$2:$A$1300,0)),"-"))</f>
        <v>-</v>
      </c>
      <c r="D1212" s="206">
        <f>IFERROR(INDEX(Lookup!$BG$9:$BG$3000,MATCH($A1212,Lookup!$A$9:$A$3000,0)),0)</f>
        <v>0</v>
      </c>
      <c r="E1212" s="206">
        <f>IFERROR(INDEX(Lookup!$BF$9:$BF$3000,MATCH($A1212,Lookup!$A$9:$A$3000,0)),0)</f>
        <v>0</v>
      </c>
      <c r="F1212" s="206">
        <f>IFERROR(INDEX(Lookup!$BE$9:$BE$3000,MATCH($A1212,Lookup!$A$9:$A$3000,0)),0)</f>
        <v>0</v>
      </c>
      <c r="G1212" s="207"/>
      <c r="H1212" s="207"/>
      <c r="I1212" s="206">
        <f>IFERROR(INDEX(Lookup!$BJ$9:$BJ$3000,MATCH($A1212,Lookup!$A$9:$A$3000,0)),0)</f>
        <v>0</v>
      </c>
      <c r="J1212" s="206">
        <f>IFERROR(INDEX(Lookup!$BI$9:$BI$3000,MATCH($A1212,Lookup!$A$9:$A$3000,0)),0)</f>
        <v>0</v>
      </c>
      <c r="K1212" s="206">
        <f>IFERROR(INDEX(Lookup!$BH$9:$BH$3000,MATCH($A1212,Lookup!$A$9:$A$3000,0)),0)</f>
        <v>0</v>
      </c>
      <c r="L1212" s="206">
        <f t="shared" si="60"/>
        <v>0</v>
      </c>
      <c r="O1212" s="182">
        <f t="shared" si="61"/>
        <v>0</v>
      </c>
    </row>
    <row r="1213" spans="1:15" hidden="1" x14ac:dyDescent="0.2">
      <c r="A1213" s="182">
        <f>'17'!A4</f>
        <v>0</v>
      </c>
      <c r="C1213" s="182" t="str">
        <f>IFERROR(LEFT(IFERROR(INDEX(Sheet5!$C$2:$C$1300,MATCH($A1213,Sheet5!$A$2:$A$1300,0)),"-"),FIND(",",IFERROR(INDEX(Sheet5!$C$2:$C$1300,MATCH($A1213,Sheet5!$A$2:$A$1300,0)),"-"),1)-1),IFERROR(INDEX(Sheet5!$C$2:$C$1300,MATCH($A1213,Sheet5!$A$2:$A$1300,0)),"-"))</f>
        <v>-</v>
      </c>
      <c r="D1213" s="206">
        <f>IFERROR(INDEX(Lookup!$BG$9:$BG$3000,MATCH($A1213,Lookup!$A$9:$A$3000,0)),0)</f>
        <v>0</v>
      </c>
      <c r="E1213" s="206">
        <f>IFERROR(INDEX(Lookup!$BF$9:$BF$3000,MATCH($A1213,Lookup!$A$9:$A$3000,0)),0)</f>
        <v>0</v>
      </c>
      <c r="F1213" s="206">
        <f>IFERROR(INDEX(Lookup!$BE$9:$BE$3000,MATCH($A1213,Lookup!$A$9:$A$3000,0)),0)</f>
        <v>0</v>
      </c>
      <c r="G1213" s="207"/>
      <c r="H1213" s="207"/>
      <c r="I1213" s="206">
        <f>IFERROR(INDEX(Lookup!$BJ$9:$BJ$3000,MATCH($A1213,Lookup!$A$9:$A$3000,0)),0)</f>
        <v>0</v>
      </c>
      <c r="J1213" s="206">
        <f>IFERROR(INDEX(Lookup!$BI$9:$BI$3000,MATCH($A1213,Lookup!$A$9:$A$3000,0)),0)</f>
        <v>0</v>
      </c>
      <c r="K1213" s="206">
        <f>IFERROR(INDEX(Lookup!$BH$9:$BH$3000,MATCH($A1213,Lookup!$A$9:$A$3000,0)),0)</f>
        <v>0</v>
      </c>
      <c r="L1213" s="206">
        <f t="shared" si="60"/>
        <v>0</v>
      </c>
      <c r="O1213" s="182">
        <f t="shared" si="61"/>
        <v>0</v>
      </c>
    </row>
    <row r="1214" spans="1:15" hidden="1" x14ac:dyDescent="0.2">
      <c r="A1214" s="182">
        <f>'17'!A5</f>
        <v>0</v>
      </c>
      <c r="C1214" s="182" t="str">
        <f>IFERROR(LEFT(IFERROR(INDEX(Sheet5!$C$2:$C$1300,MATCH($A1214,Sheet5!$A$2:$A$1300,0)),"-"),FIND(",",IFERROR(INDEX(Sheet5!$C$2:$C$1300,MATCH($A1214,Sheet5!$A$2:$A$1300,0)),"-"),1)-1),IFERROR(INDEX(Sheet5!$C$2:$C$1300,MATCH($A1214,Sheet5!$A$2:$A$1300,0)),"-"))</f>
        <v>-</v>
      </c>
      <c r="D1214" s="206">
        <f>IFERROR(INDEX(Lookup!$BG$9:$BG$3000,MATCH($A1214,Lookup!$A$9:$A$3000,0)),0)</f>
        <v>0</v>
      </c>
      <c r="E1214" s="206">
        <f>IFERROR(INDEX(Lookup!$BF$9:$BF$3000,MATCH($A1214,Lookup!$A$9:$A$3000,0)),0)</f>
        <v>0</v>
      </c>
      <c r="F1214" s="206">
        <f>IFERROR(INDEX(Lookup!$BE$9:$BE$3000,MATCH($A1214,Lookup!$A$9:$A$3000,0)),0)</f>
        <v>0</v>
      </c>
      <c r="G1214" s="207"/>
      <c r="H1214" s="207"/>
      <c r="I1214" s="206">
        <f>IFERROR(INDEX(Lookup!$BJ$9:$BJ$3000,MATCH($A1214,Lookup!$A$9:$A$3000,0)),0)</f>
        <v>0</v>
      </c>
      <c r="J1214" s="206">
        <f>IFERROR(INDEX(Lookup!$BI$9:$BI$3000,MATCH($A1214,Lookup!$A$9:$A$3000,0)),0)</f>
        <v>0</v>
      </c>
      <c r="K1214" s="206">
        <f>IFERROR(INDEX(Lookup!$BH$9:$BH$3000,MATCH($A1214,Lookup!$A$9:$A$3000,0)),0)</f>
        <v>0</v>
      </c>
      <c r="L1214" s="206">
        <f t="shared" si="60"/>
        <v>0</v>
      </c>
      <c r="O1214" s="182">
        <f t="shared" si="61"/>
        <v>0</v>
      </c>
    </row>
    <row r="1215" spans="1:15" hidden="1" x14ac:dyDescent="0.2">
      <c r="A1215" s="182">
        <f>'17'!A6</f>
        <v>0</v>
      </c>
      <c r="C1215" s="182" t="str">
        <f>IFERROR(LEFT(IFERROR(INDEX(Sheet5!$C$2:$C$1300,MATCH($A1215,Sheet5!$A$2:$A$1300,0)),"-"),FIND(",",IFERROR(INDEX(Sheet5!$C$2:$C$1300,MATCH($A1215,Sheet5!$A$2:$A$1300,0)),"-"),1)-1),IFERROR(INDEX(Sheet5!$C$2:$C$1300,MATCH($A1215,Sheet5!$A$2:$A$1300,0)),"-"))</f>
        <v>-</v>
      </c>
      <c r="D1215" s="206">
        <f>IFERROR(INDEX(Lookup!$BG$9:$BG$3000,MATCH($A1215,Lookup!$A$9:$A$3000,0)),0)</f>
        <v>0</v>
      </c>
      <c r="E1215" s="206">
        <f>IFERROR(INDEX(Lookup!$BF$9:$BF$3000,MATCH($A1215,Lookup!$A$9:$A$3000,0)),0)</f>
        <v>0</v>
      </c>
      <c r="F1215" s="206">
        <f>IFERROR(INDEX(Lookup!$BE$9:$BE$3000,MATCH($A1215,Lookup!$A$9:$A$3000,0)),0)</f>
        <v>0</v>
      </c>
      <c r="G1215" s="207"/>
      <c r="H1215" s="207"/>
      <c r="I1215" s="206">
        <f>IFERROR(INDEX(Lookup!$BJ$9:$BJ$3000,MATCH($A1215,Lookup!$A$9:$A$3000,0)),0)</f>
        <v>0</v>
      </c>
      <c r="J1215" s="206">
        <f>IFERROR(INDEX(Lookup!$BI$9:$BI$3000,MATCH($A1215,Lookup!$A$9:$A$3000,0)),0)</f>
        <v>0</v>
      </c>
      <c r="K1215" s="206">
        <f>IFERROR(INDEX(Lookup!$BH$9:$BH$3000,MATCH($A1215,Lookup!$A$9:$A$3000,0)),0)</f>
        <v>0</v>
      </c>
      <c r="L1215" s="206">
        <f t="shared" si="60"/>
        <v>0</v>
      </c>
      <c r="O1215" s="182">
        <f t="shared" si="61"/>
        <v>0</v>
      </c>
    </row>
    <row r="1216" spans="1:15" hidden="1" x14ac:dyDescent="0.2">
      <c r="A1216" s="182">
        <f>'17'!A7</f>
        <v>0</v>
      </c>
      <c r="C1216" s="182" t="str">
        <f>IFERROR(LEFT(IFERROR(INDEX(Sheet5!$C$2:$C$1300,MATCH($A1216,Sheet5!$A$2:$A$1300,0)),"-"),FIND(",",IFERROR(INDEX(Sheet5!$C$2:$C$1300,MATCH($A1216,Sheet5!$A$2:$A$1300,0)),"-"),1)-1),IFERROR(INDEX(Sheet5!$C$2:$C$1300,MATCH($A1216,Sheet5!$A$2:$A$1300,0)),"-"))</f>
        <v>-</v>
      </c>
      <c r="D1216" s="206">
        <f>IFERROR(INDEX(Lookup!$BG$9:$BG$3000,MATCH($A1216,Lookup!$A$9:$A$3000,0)),0)</f>
        <v>0</v>
      </c>
      <c r="E1216" s="206">
        <f>IFERROR(INDEX(Lookup!$BF$9:$BF$3000,MATCH($A1216,Lookup!$A$9:$A$3000,0)),0)</f>
        <v>0</v>
      </c>
      <c r="F1216" s="206">
        <f>IFERROR(INDEX(Lookup!$BE$9:$BE$3000,MATCH($A1216,Lookup!$A$9:$A$3000,0)),0)</f>
        <v>0</v>
      </c>
      <c r="G1216" s="207"/>
      <c r="H1216" s="207"/>
      <c r="I1216" s="206">
        <f>IFERROR(INDEX(Lookup!$BJ$9:$BJ$3000,MATCH($A1216,Lookup!$A$9:$A$3000,0)),0)</f>
        <v>0</v>
      </c>
      <c r="J1216" s="206">
        <f>IFERROR(INDEX(Lookup!$BI$9:$BI$3000,MATCH($A1216,Lookup!$A$9:$A$3000,0)),0)</f>
        <v>0</v>
      </c>
      <c r="K1216" s="206">
        <f>IFERROR(INDEX(Lookup!$BH$9:$BH$3000,MATCH($A1216,Lookup!$A$9:$A$3000,0)),0)</f>
        <v>0</v>
      </c>
      <c r="L1216" s="206">
        <f t="shared" si="60"/>
        <v>0</v>
      </c>
      <c r="O1216" s="182">
        <f t="shared" si="61"/>
        <v>0</v>
      </c>
    </row>
    <row r="1217" spans="1:15" hidden="1" x14ac:dyDescent="0.2">
      <c r="A1217" s="182">
        <f>'17'!A8</f>
        <v>0</v>
      </c>
      <c r="C1217" s="182" t="str">
        <f>IFERROR(LEFT(IFERROR(INDEX(Sheet5!$C$2:$C$1300,MATCH($A1217,Sheet5!$A$2:$A$1300,0)),"-"),FIND(",",IFERROR(INDEX(Sheet5!$C$2:$C$1300,MATCH($A1217,Sheet5!$A$2:$A$1300,0)),"-"),1)-1),IFERROR(INDEX(Sheet5!$C$2:$C$1300,MATCH($A1217,Sheet5!$A$2:$A$1300,0)),"-"))</f>
        <v>-</v>
      </c>
      <c r="D1217" s="206">
        <f>IFERROR(INDEX(Lookup!$BG$9:$BG$3000,MATCH($A1217,Lookup!$A$9:$A$3000,0)),0)</f>
        <v>0</v>
      </c>
      <c r="E1217" s="206">
        <f>IFERROR(INDEX(Lookup!$BF$9:$BF$3000,MATCH($A1217,Lookup!$A$9:$A$3000,0)),0)</f>
        <v>0</v>
      </c>
      <c r="F1217" s="206">
        <f>IFERROR(INDEX(Lookup!$BE$9:$BE$3000,MATCH($A1217,Lookup!$A$9:$A$3000,0)),0)</f>
        <v>0</v>
      </c>
      <c r="G1217" s="207"/>
      <c r="H1217" s="207"/>
      <c r="I1217" s="206">
        <f>IFERROR(INDEX(Lookup!$BJ$9:$BJ$3000,MATCH($A1217,Lookup!$A$9:$A$3000,0)),0)</f>
        <v>0</v>
      </c>
      <c r="J1217" s="206">
        <f>IFERROR(INDEX(Lookup!$BI$9:$BI$3000,MATCH($A1217,Lookup!$A$9:$A$3000,0)),0)</f>
        <v>0</v>
      </c>
      <c r="K1217" s="206">
        <f>IFERROR(INDEX(Lookup!$BH$9:$BH$3000,MATCH($A1217,Lookup!$A$9:$A$3000,0)),0)</f>
        <v>0</v>
      </c>
      <c r="L1217" s="206">
        <f t="shared" si="60"/>
        <v>0</v>
      </c>
      <c r="O1217" s="182">
        <f t="shared" si="61"/>
        <v>0</v>
      </c>
    </row>
    <row r="1218" spans="1:15" hidden="1" x14ac:dyDescent="0.2">
      <c r="A1218" s="182">
        <f>'17'!A9</f>
        <v>0</v>
      </c>
      <c r="C1218" s="182" t="str">
        <f>IFERROR(LEFT(IFERROR(INDEX(Sheet5!$C$2:$C$1300,MATCH($A1218,Sheet5!$A$2:$A$1300,0)),"-"),FIND(",",IFERROR(INDEX(Sheet5!$C$2:$C$1300,MATCH($A1218,Sheet5!$A$2:$A$1300,0)),"-"),1)-1),IFERROR(INDEX(Sheet5!$C$2:$C$1300,MATCH($A1218,Sheet5!$A$2:$A$1300,0)),"-"))</f>
        <v>-</v>
      </c>
      <c r="D1218" s="206">
        <f>IFERROR(INDEX(Lookup!$BG$9:$BG$3000,MATCH($A1218,Lookup!$A$9:$A$3000,0)),0)</f>
        <v>0</v>
      </c>
      <c r="E1218" s="206">
        <f>IFERROR(INDEX(Lookup!$BF$9:$BF$3000,MATCH($A1218,Lookup!$A$9:$A$3000,0)),0)</f>
        <v>0</v>
      </c>
      <c r="F1218" s="206">
        <f>IFERROR(INDEX(Lookup!$BE$9:$BE$3000,MATCH($A1218,Lookup!$A$9:$A$3000,0)),0)</f>
        <v>0</v>
      </c>
      <c r="G1218" s="207"/>
      <c r="H1218" s="207"/>
      <c r="I1218" s="206">
        <f>IFERROR(INDEX(Lookup!$BJ$9:$BJ$3000,MATCH($A1218,Lookup!$A$9:$A$3000,0)),0)</f>
        <v>0</v>
      </c>
      <c r="J1218" s="206">
        <f>IFERROR(INDEX(Lookup!$BI$9:$BI$3000,MATCH($A1218,Lookup!$A$9:$A$3000,0)),0)</f>
        <v>0</v>
      </c>
      <c r="K1218" s="206">
        <f>IFERROR(INDEX(Lookup!$BH$9:$BH$3000,MATCH($A1218,Lookup!$A$9:$A$3000,0)),0)</f>
        <v>0</v>
      </c>
      <c r="L1218" s="206">
        <f t="shared" si="60"/>
        <v>0</v>
      </c>
      <c r="O1218" s="182">
        <f t="shared" si="61"/>
        <v>0</v>
      </c>
    </row>
    <row r="1219" spans="1:15" hidden="1" x14ac:dyDescent="0.2">
      <c r="A1219" s="182">
        <f>'17'!A10</f>
        <v>0</v>
      </c>
      <c r="C1219" s="182" t="str">
        <f>IFERROR(LEFT(IFERROR(INDEX(Sheet5!$C$2:$C$1300,MATCH($A1219,Sheet5!$A$2:$A$1300,0)),"-"),FIND(",",IFERROR(INDEX(Sheet5!$C$2:$C$1300,MATCH($A1219,Sheet5!$A$2:$A$1300,0)),"-"),1)-1),IFERROR(INDEX(Sheet5!$C$2:$C$1300,MATCH($A1219,Sheet5!$A$2:$A$1300,0)),"-"))</f>
        <v>-</v>
      </c>
      <c r="D1219" s="206">
        <f>IFERROR(INDEX(Lookup!$BG$9:$BG$3000,MATCH($A1219,Lookup!$A$9:$A$3000,0)),0)</f>
        <v>0</v>
      </c>
      <c r="E1219" s="206">
        <f>IFERROR(INDEX(Lookup!$BF$9:$BF$3000,MATCH($A1219,Lookup!$A$9:$A$3000,0)),0)</f>
        <v>0</v>
      </c>
      <c r="F1219" s="206">
        <f>IFERROR(INDEX(Lookup!$BE$9:$BE$3000,MATCH($A1219,Lookup!$A$9:$A$3000,0)),0)</f>
        <v>0</v>
      </c>
      <c r="G1219" s="207"/>
      <c r="H1219" s="207"/>
      <c r="I1219" s="206">
        <f>IFERROR(INDEX(Lookup!$BJ$9:$BJ$3000,MATCH($A1219,Lookup!$A$9:$A$3000,0)),0)</f>
        <v>0</v>
      </c>
      <c r="J1219" s="206">
        <f>IFERROR(INDEX(Lookup!$BI$9:$BI$3000,MATCH($A1219,Lookup!$A$9:$A$3000,0)),0)</f>
        <v>0</v>
      </c>
      <c r="K1219" s="206">
        <f>IFERROR(INDEX(Lookup!$BH$9:$BH$3000,MATCH($A1219,Lookup!$A$9:$A$3000,0)),0)</f>
        <v>0</v>
      </c>
      <c r="L1219" s="206">
        <f t="shared" si="60"/>
        <v>0</v>
      </c>
      <c r="O1219" s="182">
        <f t="shared" si="61"/>
        <v>0</v>
      </c>
    </row>
    <row r="1220" spans="1:15" hidden="1" x14ac:dyDescent="0.2">
      <c r="A1220" s="182">
        <f>'17'!A11</f>
        <v>0</v>
      </c>
      <c r="C1220" s="182" t="str">
        <f>IFERROR(LEFT(IFERROR(INDEX(Sheet5!$C$2:$C$1300,MATCH($A1220,Sheet5!$A$2:$A$1300,0)),"-"),FIND(",",IFERROR(INDEX(Sheet5!$C$2:$C$1300,MATCH($A1220,Sheet5!$A$2:$A$1300,0)),"-"),1)-1),IFERROR(INDEX(Sheet5!$C$2:$C$1300,MATCH($A1220,Sheet5!$A$2:$A$1300,0)),"-"))</f>
        <v>-</v>
      </c>
      <c r="D1220" s="206">
        <f>IFERROR(INDEX(Lookup!$BG$9:$BG$3000,MATCH($A1220,Lookup!$A$9:$A$3000,0)),0)</f>
        <v>0</v>
      </c>
      <c r="E1220" s="206">
        <f>IFERROR(INDEX(Lookup!$BF$9:$BF$3000,MATCH($A1220,Lookup!$A$9:$A$3000,0)),0)</f>
        <v>0</v>
      </c>
      <c r="F1220" s="206">
        <f>IFERROR(INDEX(Lookup!$BE$9:$BE$3000,MATCH($A1220,Lookup!$A$9:$A$3000,0)),0)</f>
        <v>0</v>
      </c>
      <c r="G1220" s="207"/>
      <c r="H1220" s="207"/>
      <c r="I1220" s="206">
        <f>IFERROR(INDEX(Lookup!$BJ$9:$BJ$3000,MATCH($A1220,Lookup!$A$9:$A$3000,0)),0)</f>
        <v>0</v>
      </c>
      <c r="J1220" s="206">
        <f>IFERROR(INDEX(Lookup!$BI$9:$BI$3000,MATCH($A1220,Lookup!$A$9:$A$3000,0)),0)</f>
        <v>0</v>
      </c>
      <c r="K1220" s="206">
        <f>IFERROR(INDEX(Lookup!$BH$9:$BH$3000,MATCH($A1220,Lookup!$A$9:$A$3000,0)),0)</f>
        <v>0</v>
      </c>
      <c r="L1220" s="206">
        <f t="shared" si="60"/>
        <v>0</v>
      </c>
      <c r="O1220" s="182">
        <f t="shared" si="61"/>
        <v>0</v>
      </c>
    </row>
    <row r="1221" spans="1:15" hidden="1" x14ac:dyDescent="0.2">
      <c r="A1221" s="182">
        <f>'17'!A12</f>
        <v>0</v>
      </c>
      <c r="C1221" s="182" t="str">
        <f>IFERROR(LEFT(IFERROR(INDEX(Sheet5!$C$2:$C$1300,MATCH($A1221,Sheet5!$A$2:$A$1300,0)),"-"),FIND(",",IFERROR(INDEX(Sheet5!$C$2:$C$1300,MATCH($A1221,Sheet5!$A$2:$A$1300,0)),"-"),1)-1),IFERROR(INDEX(Sheet5!$C$2:$C$1300,MATCH($A1221,Sheet5!$A$2:$A$1300,0)),"-"))</f>
        <v>-</v>
      </c>
      <c r="D1221" s="206">
        <f>IFERROR(INDEX(Lookup!$BG$9:$BG$3000,MATCH($A1221,Lookup!$A$9:$A$3000,0)),0)</f>
        <v>0</v>
      </c>
      <c r="E1221" s="206">
        <f>IFERROR(INDEX(Lookup!$BF$9:$BF$3000,MATCH($A1221,Lookup!$A$9:$A$3000,0)),0)</f>
        <v>0</v>
      </c>
      <c r="F1221" s="206">
        <f>IFERROR(INDEX(Lookup!$BE$9:$BE$3000,MATCH($A1221,Lookup!$A$9:$A$3000,0)),0)</f>
        <v>0</v>
      </c>
      <c r="G1221" s="207"/>
      <c r="H1221" s="207"/>
      <c r="I1221" s="206">
        <f>IFERROR(INDEX(Lookup!$BJ$9:$BJ$3000,MATCH($A1221,Lookup!$A$9:$A$3000,0)),0)</f>
        <v>0</v>
      </c>
      <c r="J1221" s="206">
        <f>IFERROR(INDEX(Lookup!$BI$9:$BI$3000,MATCH($A1221,Lookup!$A$9:$A$3000,0)),0)</f>
        <v>0</v>
      </c>
      <c r="K1221" s="206">
        <f>IFERROR(INDEX(Lookup!$BH$9:$BH$3000,MATCH($A1221,Lookup!$A$9:$A$3000,0)),0)</f>
        <v>0</v>
      </c>
      <c r="L1221" s="206">
        <f t="shared" si="60"/>
        <v>0</v>
      </c>
      <c r="O1221" s="182">
        <f t="shared" si="61"/>
        <v>0</v>
      </c>
    </row>
    <row r="1222" spans="1:15" hidden="1" x14ac:dyDescent="0.2">
      <c r="L1222" s="206"/>
      <c r="O1222" s="182">
        <f t="shared" si="61"/>
        <v>0</v>
      </c>
    </row>
    <row r="1223" spans="1:15" x14ac:dyDescent="0.2">
      <c r="A1223" s="214"/>
      <c r="B1223" s="214"/>
      <c r="C1223" s="214" t="s">
        <v>1079</v>
      </c>
      <c r="D1223" s="212">
        <f>SUM(D1211:D1222)</f>
        <v>0</v>
      </c>
      <c r="E1223" s="212">
        <f>SUM(E1211:E1222)</f>
        <v>0</v>
      </c>
      <c r="F1223" s="212">
        <f>SUM(F1211:F1222)</f>
        <v>0</v>
      </c>
      <c r="G1223" s="213"/>
      <c r="H1223" s="213"/>
      <c r="I1223" s="212">
        <f>SUM(I1211:I1222)</f>
        <v>0</v>
      </c>
      <c r="J1223" s="212">
        <f>SUM(J1211:J1222)</f>
        <v>0</v>
      </c>
      <c r="K1223" s="212">
        <f>SUM(K1211:K1222)</f>
        <v>0</v>
      </c>
      <c r="L1223" s="212">
        <f>SUM(L1211:L1222)</f>
        <v>0</v>
      </c>
      <c r="O1223" s="182">
        <v>1</v>
      </c>
    </row>
    <row r="1224" spans="1:15" x14ac:dyDescent="0.2">
      <c r="C1224" s="208" t="s">
        <v>1076</v>
      </c>
      <c r="L1224" s="206"/>
      <c r="O1224" s="182">
        <v>1</v>
      </c>
    </row>
    <row r="1225" spans="1:15" x14ac:dyDescent="0.2">
      <c r="A1225" s="182" t="str">
        <f>'18'!A2</f>
        <v>30120-G07</v>
      </c>
      <c r="C1225" s="182" t="str">
        <f>IFERROR(LEFT(IFERROR(INDEX(Sheet5!$C$2:$C$1300,MATCH($A1225,Sheet5!$A$2:$A$1300,0)),"-"),FIND(",",IFERROR(INDEX(Sheet5!$C$2:$C$1300,MATCH($A1225,Sheet5!$A$2:$A$1300,0)),"-"),1)-1),IFERROR(INDEX(Sheet5!$C$2:$C$1300,MATCH($A1225,Sheet5!$A$2:$A$1300,0)),"-"))</f>
        <v xml:space="preserve">Captial loss-GPM                                            </v>
      </c>
      <c r="D1225" s="206">
        <f>IFERROR(INDEX(Lookup!$BG$9:$BG$3000,MATCH($A1225,Lookup!$A$9:$A$3000,0)),0)</f>
        <v>0</v>
      </c>
      <c r="E1225" s="206">
        <f>IFERROR(INDEX(Lookup!$BF$9:$BF$3000,MATCH($A1225,Lookup!$A$9:$A$3000,0)),0)</f>
        <v>0</v>
      </c>
      <c r="F1225" s="206">
        <f>IFERROR(INDEX(Lookup!$BE$9:$BE$3000,MATCH($A1225,Lookup!$A$9:$A$3000,0)),0)</f>
        <v>0</v>
      </c>
      <c r="G1225" s="207"/>
      <c r="H1225" s="207"/>
      <c r="I1225" s="206">
        <f>IFERROR(INDEX(Lookup!$BJ$9:$BJ$3000,MATCH($A1225,Lookup!$A$9:$A$3000,0)),0)</f>
        <v>0</v>
      </c>
      <c r="J1225" s="206">
        <f>IFERROR(INDEX(Lookup!$BI$9:$BI$3000,MATCH($A1225,Lookup!$A$9:$A$3000,0)),0)</f>
        <v>0</v>
      </c>
      <c r="K1225" s="206">
        <f>IFERROR(INDEX(Lookup!$BH$9:$BH$3000,MATCH($A1225,Lookup!$A$9:$A$3000,0)),0)</f>
        <v>0</v>
      </c>
      <c r="L1225" s="206">
        <f t="shared" ref="L1225:L1236" si="62">K1225-J1225</f>
        <v>0</v>
      </c>
      <c r="O1225" s="182">
        <f t="shared" ref="O1225:O1237" si="63">+IF(A1225&gt;0,1,0)</f>
        <v>1</v>
      </c>
    </row>
    <row r="1226" spans="1:15" hidden="1" x14ac:dyDescent="0.2">
      <c r="A1226" s="182">
        <f>'18'!A3</f>
        <v>0</v>
      </c>
      <c r="C1226" s="182" t="str">
        <f>IFERROR(LEFT(IFERROR(INDEX(Sheet5!$C$2:$C$1300,MATCH($A1226,Sheet5!$A$2:$A$1300,0)),"-"),FIND(",",IFERROR(INDEX(Sheet5!$C$2:$C$1300,MATCH($A1226,Sheet5!$A$2:$A$1300,0)),"-"),1)-1),IFERROR(INDEX(Sheet5!$C$2:$C$1300,MATCH($A1226,Sheet5!$A$2:$A$1300,0)),"-"))</f>
        <v>-</v>
      </c>
      <c r="D1226" s="206">
        <f>IFERROR(INDEX(Lookup!$BG$9:$BG$3000,MATCH($A1226,Lookup!$A$9:$A$3000,0)),0)</f>
        <v>0</v>
      </c>
      <c r="E1226" s="206">
        <f>IFERROR(INDEX(Lookup!$BF$9:$BF$3000,MATCH($A1226,Lookup!$A$9:$A$3000,0)),0)</f>
        <v>0</v>
      </c>
      <c r="F1226" s="206">
        <f>IFERROR(INDEX(Lookup!$BE$9:$BE$3000,MATCH($A1226,Lookup!$A$9:$A$3000,0)),0)</f>
        <v>0</v>
      </c>
      <c r="G1226" s="207"/>
      <c r="H1226" s="207"/>
      <c r="I1226" s="206">
        <f>IFERROR(INDEX(Lookup!$BJ$9:$BJ$3000,MATCH($A1226,Lookup!$A$9:$A$3000,0)),0)</f>
        <v>0</v>
      </c>
      <c r="J1226" s="206">
        <f>IFERROR(INDEX(Lookup!$BI$9:$BI$3000,MATCH($A1226,Lookup!$A$9:$A$3000,0)),0)</f>
        <v>0</v>
      </c>
      <c r="K1226" s="206">
        <f>IFERROR(INDEX(Lookup!$BH$9:$BH$3000,MATCH($A1226,Lookup!$A$9:$A$3000,0)),0)</f>
        <v>0</v>
      </c>
      <c r="L1226" s="206">
        <f t="shared" si="62"/>
        <v>0</v>
      </c>
      <c r="O1226" s="182">
        <f t="shared" si="63"/>
        <v>0</v>
      </c>
    </row>
    <row r="1227" spans="1:15" hidden="1" x14ac:dyDescent="0.2">
      <c r="A1227" s="182">
        <f>'18'!A4</f>
        <v>0</v>
      </c>
      <c r="C1227" s="182" t="str">
        <f>IFERROR(LEFT(IFERROR(INDEX(Sheet5!$C$2:$C$1300,MATCH($A1227,Sheet5!$A$2:$A$1300,0)),"-"),FIND(",",IFERROR(INDEX(Sheet5!$C$2:$C$1300,MATCH($A1227,Sheet5!$A$2:$A$1300,0)),"-"),1)-1),IFERROR(INDEX(Sheet5!$C$2:$C$1300,MATCH($A1227,Sheet5!$A$2:$A$1300,0)),"-"))</f>
        <v>-</v>
      </c>
      <c r="D1227" s="206">
        <f>IFERROR(INDEX(Lookup!$BG$9:$BG$3000,MATCH($A1227,Lookup!$A$9:$A$3000,0)),0)</f>
        <v>0</v>
      </c>
      <c r="E1227" s="206">
        <f>IFERROR(INDEX(Lookup!$BF$9:$BF$3000,MATCH($A1227,Lookup!$A$9:$A$3000,0)),0)</f>
        <v>0</v>
      </c>
      <c r="F1227" s="206">
        <f>IFERROR(INDEX(Lookup!$BE$9:$BE$3000,MATCH($A1227,Lookup!$A$9:$A$3000,0)),0)</f>
        <v>0</v>
      </c>
      <c r="G1227" s="207"/>
      <c r="H1227" s="207"/>
      <c r="I1227" s="206">
        <f>IFERROR(INDEX(Lookup!$BJ$9:$BJ$3000,MATCH($A1227,Lookup!$A$9:$A$3000,0)),0)</f>
        <v>0</v>
      </c>
      <c r="J1227" s="206">
        <f>IFERROR(INDEX(Lookup!$BI$9:$BI$3000,MATCH($A1227,Lookup!$A$9:$A$3000,0)),0)</f>
        <v>0</v>
      </c>
      <c r="K1227" s="206">
        <f>IFERROR(INDEX(Lookup!$BH$9:$BH$3000,MATCH($A1227,Lookup!$A$9:$A$3000,0)),0)</f>
        <v>0</v>
      </c>
      <c r="L1227" s="206">
        <f t="shared" si="62"/>
        <v>0</v>
      </c>
      <c r="O1227" s="182">
        <f t="shared" si="63"/>
        <v>0</v>
      </c>
    </row>
    <row r="1228" spans="1:15" hidden="1" x14ac:dyDescent="0.2">
      <c r="A1228" s="182">
        <f>'18'!A5</f>
        <v>0</v>
      </c>
      <c r="C1228" s="182" t="str">
        <f>IFERROR(LEFT(IFERROR(INDEX(Sheet5!$C$2:$C$1300,MATCH($A1228,Sheet5!$A$2:$A$1300,0)),"-"),FIND(",",IFERROR(INDEX(Sheet5!$C$2:$C$1300,MATCH($A1228,Sheet5!$A$2:$A$1300,0)),"-"),1)-1),IFERROR(INDEX(Sheet5!$C$2:$C$1300,MATCH($A1228,Sheet5!$A$2:$A$1300,0)),"-"))</f>
        <v>-</v>
      </c>
      <c r="D1228" s="206">
        <f>IFERROR(INDEX(Lookup!$BG$9:$BG$3000,MATCH($A1228,Lookup!$A$9:$A$3000,0)),0)</f>
        <v>0</v>
      </c>
      <c r="E1228" s="206">
        <f>IFERROR(INDEX(Lookup!$BF$9:$BF$3000,MATCH($A1228,Lookup!$A$9:$A$3000,0)),0)</f>
        <v>0</v>
      </c>
      <c r="F1228" s="206">
        <f>IFERROR(INDEX(Lookup!$BE$9:$BE$3000,MATCH($A1228,Lookup!$A$9:$A$3000,0)),0)</f>
        <v>0</v>
      </c>
      <c r="G1228" s="207"/>
      <c r="H1228" s="207"/>
      <c r="I1228" s="206">
        <f>IFERROR(INDEX(Lookup!$BJ$9:$BJ$3000,MATCH($A1228,Lookup!$A$9:$A$3000,0)),0)</f>
        <v>0</v>
      </c>
      <c r="J1228" s="206">
        <f>IFERROR(INDEX(Lookup!$BI$9:$BI$3000,MATCH($A1228,Lookup!$A$9:$A$3000,0)),0)</f>
        <v>0</v>
      </c>
      <c r="K1228" s="206">
        <f>IFERROR(INDEX(Lookup!$BH$9:$BH$3000,MATCH($A1228,Lookup!$A$9:$A$3000,0)),0)</f>
        <v>0</v>
      </c>
      <c r="L1228" s="206">
        <f t="shared" si="62"/>
        <v>0</v>
      </c>
      <c r="O1228" s="182">
        <f t="shared" si="63"/>
        <v>0</v>
      </c>
    </row>
    <row r="1229" spans="1:15" hidden="1" x14ac:dyDescent="0.2">
      <c r="A1229" s="182">
        <f>'18'!A6</f>
        <v>0</v>
      </c>
      <c r="C1229" s="182" t="str">
        <f>IFERROR(LEFT(IFERROR(INDEX(Sheet5!$C$2:$C$1300,MATCH($A1229,Sheet5!$A$2:$A$1300,0)),"-"),FIND(",",IFERROR(INDEX(Sheet5!$C$2:$C$1300,MATCH($A1229,Sheet5!$A$2:$A$1300,0)),"-"),1)-1),IFERROR(INDEX(Sheet5!$C$2:$C$1300,MATCH($A1229,Sheet5!$A$2:$A$1300,0)),"-"))</f>
        <v>-</v>
      </c>
      <c r="D1229" s="206">
        <f>IFERROR(INDEX(Lookup!$BG$9:$BG$3000,MATCH($A1229,Lookup!$A$9:$A$3000,0)),0)</f>
        <v>0</v>
      </c>
      <c r="E1229" s="206">
        <f>IFERROR(INDEX(Lookup!$BF$9:$BF$3000,MATCH($A1229,Lookup!$A$9:$A$3000,0)),0)</f>
        <v>0</v>
      </c>
      <c r="F1229" s="206">
        <f>IFERROR(INDEX(Lookup!$BE$9:$BE$3000,MATCH($A1229,Lookup!$A$9:$A$3000,0)),0)</f>
        <v>0</v>
      </c>
      <c r="G1229" s="207"/>
      <c r="H1229" s="207"/>
      <c r="I1229" s="206">
        <f>IFERROR(INDEX(Lookup!$BJ$9:$BJ$3000,MATCH($A1229,Lookup!$A$9:$A$3000,0)),0)</f>
        <v>0</v>
      </c>
      <c r="J1229" s="206">
        <f>IFERROR(INDEX(Lookup!$BI$9:$BI$3000,MATCH($A1229,Lookup!$A$9:$A$3000,0)),0)</f>
        <v>0</v>
      </c>
      <c r="K1229" s="206">
        <f>IFERROR(INDEX(Lookup!$BH$9:$BH$3000,MATCH($A1229,Lookup!$A$9:$A$3000,0)),0)</f>
        <v>0</v>
      </c>
      <c r="L1229" s="206">
        <f t="shared" si="62"/>
        <v>0</v>
      </c>
      <c r="O1229" s="182">
        <f t="shared" si="63"/>
        <v>0</v>
      </c>
    </row>
    <row r="1230" spans="1:15" hidden="1" x14ac:dyDescent="0.2">
      <c r="A1230" s="182">
        <f>'18'!A7</f>
        <v>0</v>
      </c>
      <c r="C1230" s="182" t="str">
        <f>IFERROR(LEFT(IFERROR(INDEX(Sheet5!$C$2:$C$1300,MATCH($A1230,Sheet5!$A$2:$A$1300,0)),"-"),FIND(",",IFERROR(INDEX(Sheet5!$C$2:$C$1300,MATCH($A1230,Sheet5!$A$2:$A$1300,0)),"-"),1)-1),IFERROR(INDEX(Sheet5!$C$2:$C$1300,MATCH($A1230,Sheet5!$A$2:$A$1300,0)),"-"))</f>
        <v>-</v>
      </c>
      <c r="D1230" s="206">
        <f>IFERROR(INDEX(Lookup!$BG$9:$BG$3000,MATCH($A1230,Lookup!$A$9:$A$3000,0)),0)</f>
        <v>0</v>
      </c>
      <c r="E1230" s="206">
        <f>IFERROR(INDEX(Lookup!$BF$9:$BF$3000,MATCH($A1230,Lookup!$A$9:$A$3000,0)),0)</f>
        <v>0</v>
      </c>
      <c r="F1230" s="206">
        <f>IFERROR(INDEX(Lookup!$BE$9:$BE$3000,MATCH($A1230,Lookup!$A$9:$A$3000,0)),0)</f>
        <v>0</v>
      </c>
      <c r="G1230" s="207"/>
      <c r="H1230" s="207"/>
      <c r="I1230" s="206">
        <f>IFERROR(INDEX(Lookup!$BJ$9:$BJ$3000,MATCH($A1230,Lookup!$A$9:$A$3000,0)),0)</f>
        <v>0</v>
      </c>
      <c r="J1230" s="206">
        <f>IFERROR(INDEX(Lookup!$BI$9:$BI$3000,MATCH($A1230,Lookup!$A$9:$A$3000,0)),0)</f>
        <v>0</v>
      </c>
      <c r="K1230" s="206">
        <f>IFERROR(INDEX(Lookup!$BH$9:$BH$3000,MATCH($A1230,Lookup!$A$9:$A$3000,0)),0)</f>
        <v>0</v>
      </c>
      <c r="L1230" s="206">
        <f t="shared" si="62"/>
        <v>0</v>
      </c>
      <c r="O1230" s="182">
        <f t="shared" si="63"/>
        <v>0</v>
      </c>
    </row>
    <row r="1231" spans="1:15" hidden="1" x14ac:dyDescent="0.2">
      <c r="A1231" s="182">
        <f>'18'!A8</f>
        <v>0</v>
      </c>
      <c r="C1231" s="182" t="str">
        <f>IFERROR(LEFT(IFERROR(INDEX(Sheet5!$C$2:$C$1300,MATCH($A1231,Sheet5!$A$2:$A$1300,0)),"-"),FIND(",",IFERROR(INDEX(Sheet5!$C$2:$C$1300,MATCH($A1231,Sheet5!$A$2:$A$1300,0)),"-"),1)-1),IFERROR(INDEX(Sheet5!$C$2:$C$1300,MATCH($A1231,Sheet5!$A$2:$A$1300,0)),"-"))</f>
        <v>-</v>
      </c>
      <c r="D1231" s="206">
        <f>IFERROR(INDEX(Lookup!$BG$9:$BG$3000,MATCH($A1231,Lookup!$A$9:$A$3000,0)),0)</f>
        <v>0</v>
      </c>
      <c r="E1231" s="206">
        <f>IFERROR(INDEX(Lookup!$BF$9:$BF$3000,MATCH($A1231,Lookup!$A$9:$A$3000,0)),0)</f>
        <v>0</v>
      </c>
      <c r="F1231" s="206">
        <f>IFERROR(INDEX(Lookup!$BE$9:$BE$3000,MATCH($A1231,Lookup!$A$9:$A$3000,0)),0)</f>
        <v>0</v>
      </c>
      <c r="G1231" s="207"/>
      <c r="H1231" s="207"/>
      <c r="I1231" s="206">
        <f>IFERROR(INDEX(Lookup!$BJ$9:$BJ$3000,MATCH($A1231,Lookup!$A$9:$A$3000,0)),0)</f>
        <v>0</v>
      </c>
      <c r="J1231" s="206">
        <f>IFERROR(INDEX(Lookup!$BI$9:$BI$3000,MATCH($A1231,Lookup!$A$9:$A$3000,0)),0)</f>
        <v>0</v>
      </c>
      <c r="K1231" s="206">
        <f>IFERROR(INDEX(Lookup!$BH$9:$BH$3000,MATCH($A1231,Lookup!$A$9:$A$3000,0)),0)</f>
        <v>0</v>
      </c>
      <c r="L1231" s="206">
        <f t="shared" si="62"/>
        <v>0</v>
      </c>
      <c r="O1231" s="182">
        <f t="shared" si="63"/>
        <v>0</v>
      </c>
    </row>
    <row r="1232" spans="1:15" hidden="1" x14ac:dyDescent="0.2">
      <c r="A1232" s="182">
        <f>'18'!A9</f>
        <v>0</v>
      </c>
      <c r="C1232" s="182" t="str">
        <f>IFERROR(LEFT(IFERROR(INDEX(Sheet5!$C$2:$C$1300,MATCH($A1232,Sheet5!$A$2:$A$1300,0)),"-"),FIND(",",IFERROR(INDEX(Sheet5!$C$2:$C$1300,MATCH($A1232,Sheet5!$A$2:$A$1300,0)),"-"),1)-1),IFERROR(INDEX(Sheet5!$C$2:$C$1300,MATCH($A1232,Sheet5!$A$2:$A$1300,0)),"-"))</f>
        <v>-</v>
      </c>
      <c r="D1232" s="206">
        <f>IFERROR(INDEX(Lookup!$BG$9:$BG$3000,MATCH($A1232,Lookup!$A$9:$A$3000,0)),0)</f>
        <v>0</v>
      </c>
      <c r="E1232" s="206">
        <f>IFERROR(INDEX(Lookup!$BF$9:$BF$3000,MATCH($A1232,Lookup!$A$9:$A$3000,0)),0)</f>
        <v>0</v>
      </c>
      <c r="F1232" s="206">
        <f>IFERROR(INDEX(Lookup!$BE$9:$BE$3000,MATCH($A1232,Lookup!$A$9:$A$3000,0)),0)</f>
        <v>0</v>
      </c>
      <c r="G1232" s="207"/>
      <c r="H1232" s="207"/>
      <c r="I1232" s="206">
        <f>IFERROR(INDEX(Lookup!$BJ$9:$BJ$3000,MATCH($A1232,Lookup!$A$9:$A$3000,0)),0)</f>
        <v>0</v>
      </c>
      <c r="J1232" s="206">
        <f>IFERROR(INDEX(Lookup!$BI$9:$BI$3000,MATCH($A1232,Lookup!$A$9:$A$3000,0)),0)</f>
        <v>0</v>
      </c>
      <c r="K1232" s="206">
        <f>IFERROR(INDEX(Lookup!$BH$9:$BH$3000,MATCH($A1232,Lookup!$A$9:$A$3000,0)),0)</f>
        <v>0</v>
      </c>
      <c r="L1232" s="206">
        <f t="shared" si="62"/>
        <v>0</v>
      </c>
      <c r="O1232" s="182">
        <f t="shared" si="63"/>
        <v>0</v>
      </c>
    </row>
    <row r="1233" spans="1:15" hidden="1" x14ac:dyDescent="0.2">
      <c r="A1233" s="182">
        <f>'18'!A10</f>
        <v>0</v>
      </c>
      <c r="C1233" s="182" t="str">
        <f>IFERROR(LEFT(IFERROR(INDEX(Sheet5!$C$2:$C$1300,MATCH($A1233,Sheet5!$A$2:$A$1300,0)),"-"),FIND(",",IFERROR(INDEX(Sheet5!$C$2:$C$1300,MATCH($A1233,Sheet5!$A$2:$A$1300,0)),"-"),1)-1),IFERROR(INDEX(Sheet5!$C$2:$C$1300,MATCH($A1233,Sheet5!$A$2:$A$1300,0)),"-"))</f>
        <v>-</v>
      </c>
      <c r="D1233" s="206">
        <f>IFERROR(INDEX(Lookup!$BG$9:$BG$3000,MATCH($A1233,Lookup!$A$9:$A$3000,0)),0)</f>
        <v>0</v>
      </c>
      <c r="E1233" s="206">
        <f>IFERROR(INDEX(Lookup!$BF$9:$BF$3000,MATCH($A1233,Lookup!$A$9:$A$3000,0)),0)</f>
        <v>0</v>
      </c>
      <c r="F1233" s="206">
        <f>IFERROR(INDEX(Lookup!$BE$9:$BE$3000,MATCH($A1233,Lookup!$A$9:$A$3000,0)),0)</f>
        <v>0</v>
      </c>
      <c r="G1233" s="207"/>
      <c r="H1233" s="207"/>
      <c r="I1233" s="206">
        <f>IFERROR(INDEX(Lookup!$BJ$9:$BJ$3000,MATCH($A1233,Lookup!$A$9:$A$3000,0)),0)</f>
        <v>0</v>
      </c>
      <c r="J1233" s="206">
        <f>IFERROR(INDEX(Lookup!$BI$9:$BI$3000,MATCH($A1233,Lookup!$A$9:$A$3000,0)),0)</f>
        <v>0</v>
      </c>
      <c r="K1233" s="206">
        <f>IFERROR(INDEX(Lookup!$BH$9:$BH$3000,MATCH($A1233,Lookup!$A$9:$A$3000,0)),0)</f>
        <v>0</v>
      </c>
      <c r="L1233" s="206">
        <f t="shared" si="62"/>
        <v>0</v>
      </c>
      <c r="O1233" s="182">
        <f t="shared" si="63"/>
        <v>0</v>
      </c>
    </row>
    <row r="1234" spans="1:15" hidden="1" x14ac:dyDescent="0.2">
      <c r="A1234" s="182">
        <f>'18'!A11</f>
        <v>0</v>
      </c>
      <c r="C1234" s="182" t="str">
        <f>IFERROR(LEFT(IFERROR(INDEX(Sheet5!$C$2:$C$1300,MATCH($A1234,Sheet5!$A$2:$A$1300,0)),"-"),FIND(",",IFERROR(INDEX(Sheet5!$C$2:$C$1300,MATCH($A1234,Sheet5!$A$2:$A$1300,0)),"-"),1)-1),IFERROR(INDEX(Sheet5!$C$2:$C$1300,MATCH($A1234,Sheet5!$A$2:$A$1300,0)),"-"))</f>
        <v>-</v>
      </c>
      <c r="D1234" s="206">
        <f>IFERROR(INDEX(Lookup!$BG$9:$BG$3000,MATCH($A1234,Lookup!$A$9:$A$3000,0)),0)</f>
        <v>0</v>
      </c>
      <c r="E1234" s="206">
        <f>IFERROR(INDEX(Lookup!$BF$9:$BF$3000,MATCH($A1234,Lookup!$A$9:$A$3000,0)),0)</f>
        <v>0</v>
      </c>
      <c r="F1234" s="206">
        <f>IFERROR(INDEX(Lookup!$BE$9:$BE$3000,MATCH($A1234,Lookup!$A$9:$A$3000,0)),0)</f>
        <v>0</v>
      </c>
      <c r="G1234" s="207"/>
      <c r="H1234" s="207"/>
      <c r="I1234" s="206">
        <f>IFERROR(INDEX(Lookup!$BJ$9:$BJ$3000,MATCH($A1234,Lookup!$A$9:$A$3000,0)),0)</f>
        <v>0</v>
      </c>
      <c r="J1234" s="206">
        <f>IFERROR(INDEX(Lookup!$BI$9:$BI$3000,MATCH($A1234,Lookup!$A$9:$A$3000,0)),0)</f>
        <v>0</v>
      </c>
      <c r="K1234" s="206">
        <f>IFERROR(INDEX(Lookup!$BH$9:$BH$3000,MATCH($A1234,Lookup!$A$9:$A$3000,0)),0)</f>
        <v>0</v>
      </c>
      <c r="L1234" s="206">
        <f t="shared" si="62"/>
        <v>0</v>
      </c>
      <c r="O1234" s="182">
        <f t="shared" si="63"/>
        <v>0</v>
      </c>
    </row>
    <row r="1235" spans="1:15" hidden="1" x14ac:dyDescent="0.2">
      <c r="A1235" s="182">
        <f>'18'!A12</f>
        <v>0</v>
      </c>
      <c r="C1235" s="182" t="str">
        <f>IFERROR(LEFT(IFERROR(INDEX(Sheet5!$C$2:$C$1300,MATCH($A1235,Sheet5!$A$2:$A$1300,0)),"-"),FIND(",",IFERROR(INDEX(Sheet5!$C$2:$C$1300,MATCH($A1235,Sheet5!$A$2:$A$1300,0)),"-"),1)-1),IFERROR(INDEX(Sheet5!$C$2:$C$1300,MATCH($A1235,Sheet5!$A$2:$A$1300,0)),"-"))</f>
        <v>-</v>
      </c>
      <c r="D1235" s="206">
        <f>IFERROR(INDEX(Lookup!$BG$9:$BG$3000,MATCH($A1235,Lookup!$A$9:$A$3000,0)),0)</f>
        <v>0</v>
      </c>
      <c r="E1235" s="206">
        <f>IFERROR(INDEX(Lookup!$BF$9:$BF$3000,MATCH($A1235,Lookup!$A$9:$A$3000,0)),0)</f>
        <v>0</v>
      </c>
      <c r="F1235" s="206">
        <f>IFERROR(INDEX(Lookup!$BE$9:$BE$3000,MATCH($A1235,Lookup!$A$9:$A$3000,0)),0)</f>
        <v>0</v>
      </c>
      <c r="G1235" s="207"/>
      <c r="H1235" s="207"/>
      <c r="I1235" s="206">
        <f>IFERROR(INDEX(Lookup!$BJ$9:$BJ$3000,MATCH($A1235,Lookup!$A$9:$A$3000,0)),0)</f>
        <v>0</v>
      </c>
      <c r="J1235" s="206">
        <f>IFERROR(INDEX(Lookup!$BI$9:$BI$3000,MATCH($A1235,Lookup!$A$9:$A$3000,0)),0)</f>
        <v>0</v>
      </c>
      <c r="K1235" s="206">
        <f>IFERROR(INDEX(Lookup!$BH$9:$BH$3000,MATCH($A1235,Lookup!$A$9:$A$3000,0)),0)</f>
        <v>0</v>
      </c>
      <c r="L1235" s="206">
        <f t="shared" si="62"/>
        <v>0</v>
      </c>
      <c r="O1235" s="182">
        <f t="shared" si="63"/>
        <v>0</v>
      </c>
    </row>
    <row r="1236" spans="1:15" hidden="1" x14ac:dyDescent="0.2">
      <c r="A1236" s="182">
        <f>'18'!A13</f>
        <v>0</v>
      </c>
      <c r="C1236" s="182" t="str">
        <f>IFERROR(LEFT(IFERROR(INDEX(Sheet5!$C$2:$C$1300,MATCH($A1236,Sheet5!$A$2:$A$1300,0)),"-"),FIND(",",IFERROR(INDEX(Sheet5!$C$2:$C$1300,MATCH($A1236,Sheet5!$A$2:$A$1300,0)),"-"),1)-1),IFERROR(INDEX(Sheet5!$C$2:$C$1300,MATCH($A1236,Sheet5!$A$2:$A$1300,0)),"-"))</f>
        <v>-</v>
      </c>
      <c r="D1236" s="206">
        <f>IFERROR(INDEX(Lookup!$BG$9:$BG$3000,MATCH($A1236,Lookup!$A$9:$A$3000,0)),0)</f>
        <v>0</v>
      </c>
      <c r="E1236" s="206">
        <f>IFERROR(INDEX(Lookup!$BF$9:$BF$3000,MATCH($A1236,Lookup!$A$9:$A$3000,0)),0)</f>
        <v>0</v>
      </c>
      <c r="F1236" s="206">
        <f>IFERROR(INDEX(Lookup!$BE$9:$BE$3000,MATCH($A1236,Lookup!$A$9:$A$3000,0)),0)</f>
        <v>0</v>
      </c>
      <c r="G1236" s="207"/>
      <c r="H1236" s="207"/>
      <c r="I1236" s="206">
        <f>IFERROR(INDEX(Lookup!$BJ$9:$BJ$3000,MATCH($A1236,Lookup!$A$9:$A$3000,0)),0)</f>
        <v>0</v>
      </c>
      <c r="J1236" s="206">
        <f>IFERROR(INDEX(Lookup!$BI$9:$BI$3000,MATCH($A1236,Lookup!$A$9:$A$3000,0)),0)</f>
        <v>0</v>
      </c>
      <c r="K1236" s="206">
        <f>IFERROR(INDEX(Lookup!$BH$9:$BH$3000,MATCH($A1236,Lookup!$A$9:$A$3000,0)),0)</f>
        <v>0</v>
      </c>
      <c r="L1236" s="206">
        <f t="shared" si="62"/>
        <v>0</v>
      </c>
      <c r="O1236" s="182">
        <f t="shared" si="63"/>
        <v>0</v>
      </c>
    </row>
    <row r="1237" spans="1:15" hidden="1" x14ac:dyDescent="0.2">
      <c r="L1237" s="206"/>
      <c r="O1237" s="182">
        <f t="shared" si="63"/>
        <v>0</v>
      </c>
    </row>
    <row r="1238" spans="1:15" x14ac:dyDescent="0.2">
      <c r="A1238" s="214"/>
      <c r="B1238" s="214"/>
      <c r="C1238" s="214" t="s">
        <v>1080</v>
      </c>
      <c r="D1238" s="212">
        <f>SUM(D1225:D1237)</f>
        <v>0</v>
      </c>
      <c r="E1238" s="212">
        <f>SUM(E1225:E1237)</f>
        <v>0</v>
      </c>
      <c r="F1238" s="212">
        <f>SUM(F1225:F1237)</f>
        <v>0</v>
      </c>
      <c r="G1238" s="213"/>
      <c r="H1238" s="213"/>
      <c r="I1238" s="212">
        <f>SUM(I1225:I1237)</f>
        <v>0</v>
      </c>
      <c r="J1238" s="212">
        <f>SUM(J1225:J1237)</f>
        <v>0</v>
      </c>
      <c r="K1238" s="212">
        <f>SUM(K1225:K1237)</f>
        <v>0</v>
      </c>
      <c r="L1238" s="212">
        <f>SUM(L1225:L1237)</f>
        <v>0</v>
      </c>
      <c r="O1238" s="182">
        <v>1</v>
      </c>
    </row>
    <row r="1239" spans="1:15" x14ac:dyDescent="0.2">
      <c r="A1239" s="214"/>
      <c r="B1239" s="214"/>
      <c r="C1239" s="214" t="s">
        <v>1081</v>
      </c>
      <c r="D1239" s="212">
        <f>D1194-D1209-D1223-D1238</f>
        <v>345587.61999999994</v>
      </c>
      <c r="E1239" s="212">
        <f>E1194-E1209-E1223-E1238</f>
        <v>275302.28000000003</v>
      </c>
      <c r="F1239" s="212">
        <f>F1194-F1209-F1223-F1238</f>
        <v>213954.18000000017</v>
      </c>
      <c r="G1239" s="212"/>
      <c r="H1239" s="212"/>
      <c r="I1239" s="212">
        <f>I1194-I1209-I1223-I1238</f>
        <v>3624975.4599999981</v>
      </c>
      <c r="J1239" s="212">
        <f>J1194-J1209-J1223-J1238</f>
        <v>3005084.6800000006</v>
      </c>
      <c r="K1239" s="212">
        <f>K1194-K1209-K1223-K1238</f>
        <v>3271117.3599999985</v>
      </c>
      <c r="L1239" s="212">
        <f>L1194-L1209-L1223-L1238</f>
        <v>266032.68000000005</v>
      </c>
      <c r="O1239" s="182">
        <v>1</v>
      </c>
    </row>
    <row r="1240" spans="1:15" x14ac:dyDescent="0.2">
      <c r="C1240" s="208" t="s">
        <v>1077</v>
      </c>
      <c r="L1240" s="206"/>
      <c r="O1240" s="182">
        <v>1</v>
      </c>
    </row>
    <row r="1241" spans="1:15" x14ac:dyDescent="0.2">
      <c r="A1241" s="182" t="str">
        <f>'19'!A2</f>
        <v>30140-G07</v>
      </c>
      <c r="C1241" s="182" t="str">
        <f>IFERROR(LEFT(IFERROR(INDEX(Sheet5!$C$2:$C$1300,MATCH($A1241,Sheet5!$A$2:$A$1300,0)),"-"),FIND(",",IFERROR(INDEX(Sheet5!$C$2:$C$1300,MATCH($A1241,Sheet5!$A$2:$A$1300,0)),"-"),1)-1),IFERROR(INDEX(Sheet5!$C$2:$C$1300,MATCH($A1241,Sheet5!$A$2:$A$1300,0)),"-"))</f>
        <v xml:space="preserve">Income Tax-GPM                                              </v>
      </c>
      <c r="D1241" s="206">
        <f>IFERROR(INDEX(Lookup!$BG$9:$BG$3000,MATCH($A1241,Lookup!$A$9:$A$3000,0)),0)</f>
        <v>0</v>
      </c>
      <c r="E1241" s="206">
        <f>IFERROR(INDEX(Lookup!$BF$9:$BF$3000,MATCH($A1241,Lookup!$A$9:$A$3000,0)),0)</f>
        <v>0</v>
      </c>
      <c r="F1241" s="206">
        <f>IFERROR(INDEX(Lookup!$BE$9:$BE$3000,MATCH($A1241,Lookup!$A$9:$A$3000,0)),0)</f>
        <v>0</v>
      </c>
      <c r="G1241" s="207"/>
      <c r="H1241" s="207"/>
      <c r="I1241" s="206">
        <f>IFERROR(INDEX(Lookup!$BJ$9:$BJ$3000,MATCH($A1241,Lookup!$A$9:$A$3000,0)),0)</f>
        <v>0</v>
      </c>
      <c r="J1241" s="206">
        <f>IFERROR(INDEX(Lookup!$BI$9:$BI$3000,MATCH($A1241,Lookup!$A$9:$A$3000,0)),0)</f>
        <v>0</v>
      </c>
      <c r="K1241" s="206">
        <f>IFERROR(INDEX(Lookup!$BH$9:$BH$3000,MATCH($A1241,Lookup!$A$9:$A$3000,0)),0)</f>
        <v>0</v>
      </c>
      <c r="L1241" s="206">
        <f t="shared" ref="L1241:L1251" si="64">K1241-J1241</f>
        <v>0</v>
      </c>
      <c r="O1241" s="182">
        <f t="shared" ref="O1241:O1251" si="65">+IF(A1241&gt;0,1,0)</f>
        <v>1</v>
      </c>
    </row>
    <row r="1242" spans="1:15" hidden="1" x14ac:dyDescent="0.2">
      <c r="A1242" s="182">
        <f>'19'!A3</f>
        <v>0</v>
      </c>
      <c r="C1242" s="182" t="str">
        <f>IFERROR(LEFT(IFERROR(INDEX(Sheet5!$C$2:$C$1300,MATCH($A1242,Sheet5!$A$2:$A$1300,0)),"-"),FIND(",",IFERROR(INDEX(Sheet5!$C$2:$C$1300,MATCH($A1242,Sheet5!$A$2:$A$1300,0)),"-"),1)-1),IFERROR(INDEX(Sheet5!$C$2:$C$1300,MATCH($A1242,Sheet5!$A$2:$A$1300,0)),"-"))</f>
        <v>-</v>
      </c>
      <c r="D1242" s="206">
        <f>IFERROR(INDEX(Lookup!$BG$9:$BG$3000,MATCH($A1242,Lookup!$A$9:$A$3000,0)),0)</f>
        <v>0</v>
      </c>
      <c r="E1242" s="206">
        <f>IFERROR(INDEX(Lookup!$BF$9:$BF$3000,MATCH($A1242,Lookup!$A$9:$A$3000,0)),0)</f>
        <v>0</v>
      </c>
      <c r="F1242" s="206">
        <f>IFERROR(INDEX(Lookup!$BE$9:$BE$3000,MATCH($A1242,Lookup!$A$9:$A$3000,0)),0)</f>
        <v>0</v>
      </c>
      <c r="G1242" s="207"/>
      <c r="H1242" s="207"/>
      <c r="I1242" s="206">
        <f>IFERROR(INDEX(Lookup!$BJ$9:$BJ$3000,MATCH($A1242,Lookup!$A$9:$A$3000,0)),0)</f>
        <v>0</v>
      </c>
      <c r="J1242" s="206">
        <f>IFERROR(INDEX(Lookup!$BI$9:$BI$3000,MATCH($A1242,Lookup!$A$9:$A$3000,0)),0)</f>
        <v>0</v>
      </c>
      <c r="K1242" s="206">
        <f>IFERROR(INDEX(Lookup!$BH$9:$BH$3000,MATCH($A1242,Lookup!$A$9:$A$3000,0)),0)</f>
        <v>0</v>
      </c>
      <c r="L1242" s="206">
        <f t="shared" si="64"/>
        <v>0</v>
      </c>
      <c r="O1242" s="182">
        <f t="shared" si="65"/>
        <v>0</v>
      </c>
    </row>
    <row r="1243" spans="1:15" hidden="1" x14ac:dyDescent="0.2">
      <c r="A1243" s="182">
        <f>'19'!A4</f>
        <v>0</v>
      </c>
      <c r="C1243" s="182" t="str">
        <f>IFERROR(LEFT(IFERROR(INDEX(Sheet5!$C$2:$C$1300,MATCH($A1243,Sheet5!$A$2:$A$1300,0)),"-"),FIND(",",IFERROR(INDEX(Sheet5!$C$2:$C$1300,MATCH($A1243,Sheet5!$A$2:$A$1300,0)),"-"),1)-1),IFERROR(INDEX(Sheet5!$C$2:$C$1300,MATCH($A1243,Sheet5!$A$2:$A$1300,0)),"-"))</f>
        <v>-</v>
      </c>
      <c r="D1243" s="206">
        <f>IFERROR(INDEX(Lookup!$BG$9:$BG$3000,MATCH($A1243,Lookup!$A$9:$A$3000,0)),0)</f>
        <v>0</v>
      </c>
      <c r="E1243" s="206">
        <f>IFERROR(INDEX(Lookup!$BF$9:$BF$3000,MATCH($A1243,Lookup!$A$9:$A$3000,0)),0)</f>
        <v>0</v>
      </c>
      <c r="F1243" s="206">
        <f>IFERROR(INDEX(Lookup!$BE$9:$BE$3000,MATCH($A1243,Lookup!$A$9:$A$3000,0)),0)</f>
        <v>0</v>
      </c>
      <c r="G1243" s="207"/>
      <c r="H1243" s="207"/>
      <c r="I1243" s="206">
        <f>IFERROR(INDEX(Lookup!$BJ$9:$BJ$3000,MATCH($A1243,Lookup!$A$9:$A$3000,0)),0)</f>
        <v>0</v>
      </c>
      <c r="J1243" s="206">
        <f>IFERROR(INDEX(Lookup!$BI$9:$BI$3000,MATCH($A1243,Lookup!$A$9:$A$3000,0)),0)</f>
        <v>0</v>
      </c>
      <c r="K1243" s="206">
        <f>IFERROR(INDEX(Lookup!$BH$9:$BH$3000,MATCH($A1243,Lookup!$A$9:$A$3000,0)),0)</f>
        <v>0</v>
      </c>
      <c r="L1243" s="206">
        <f t="shared" si="64"/>
        <v>0</v>
      </c>
      <c r="O1243" s="182">
        <f t="shared" si="65"/>
        <v>0</v>
      </c>
    </row>
    <row r="1244" spans="1:15" hidden="1" x14ac:dyDescent="0.2">
      <c r="A1244" s="182">
        <f>'19'!A5</f>
        <v>0</v>
      </c>
      <c r="C1244" s="182" t="str">
        <f>IFERROR(LEFT(IFERROR(INDEX(Sheet5!$C$2:$C$1300,MATCH($A1244,Sheet5!$A$2:$A$1300,0)),"-"),FIND(",",IFERROR(INDEX(Sheet5!$C$2:$C$1300,MATCH($A1244,Sheet5!$A$2:$A$1300,0)),"-"),1)-1),IFERROR(INDEX(Sheet5!$C$2:$C$1300,MATCH($A1244,Sheet5!$A$2:$A$1300,0)),"-"))</f>
        <v>-</v>
      </c>
      <c r="D1244" s="206">
        <f>IFERROR(INDEX(Lookup!$BG$9:$BG$3000,MATCH($A1244,Lookup!$A$9:$A$3000,0)),0)</f>
        <v>0</v>
      </c>
      <c r="E1244" s="206">
        <f>IFERROR(INDEX(Lookup!$BF$9:$BF$3000,MATCH($A1244,Lookup!$A$9:$A$3000,0)),0)</f>
        <v>0</v>
      </c>
      <c r="F1244" s="206">
        <f>IFERROR(INDEX(Lookup!$BE$9:$BE$3000,MATCH($A1244,Lookup!$A$9:$A$3000,0)),0)</f>
        <v>0</v>
      </c>
      <c r="G1244" s="207"/>
      <c r="H1244" s="207"/>
      <c r="I1244" s="206">
        <f>IFERROR(INDEX(Lookup!$BJ$9:$BJ$3000,MATCH($A1244,Lookup!$A$9:$A$3000,0)),0)</f>
        <v>0</v>
      </c>
      <c r="J1244" s="206">
        <f>IFERROR(INDEX(Lookup!$BI$9:$BI$3000,MATCH($A1244,Lookup!$A$9:$A$3000,0)),0)</f>
        <v>0</v>
      </c>
      <c r="K1244" s="206">
        <f>IFERROR(INDEX(Lookup!$BH$9:$BH$3000,MATCH($A1244,Lookup!$A$9:$A$3000,0)),0)</f>
        <v>0</v>
      </c>
      <c r="L1244" s="206">
        <f t="shared" si="64"/>
        <v>0</v>
      </c>
      <c r="O1244" s="182">
        <f t="shared" si="65"/>
        <v>0</v>
      </c>
    </row>
    <row r="1245" spans="1:15" hidden="1" x14ac:dyDescent="0.2">
      <c r="A1245" s="182">
        <f>'19'!A6</f>
        <v>0</v>
      </c>
      <c r="C1245" s="182" t="str">
        <f>IFERROR(LEFT(IFERROR(INDEX(Sheet5!$C$2:$C$1300,MATCH($A1245,Sheet5!$A$2:$A$1300,0)),"-"),FIND(",",IFERROR(INDEX(Sheet5!$C$2:$C$1300,MATCH($A1245,Sheet5!$A$2:$A$1300,0)),"-"),1)-1),IFERROR(INDEX(Sheet5!$C$2:$C$1300,MATCH($A1245,Sheet5!$A$2:$A$1300,0)),"-"))</f>
        <v>-</v>
      </c>
      <c r="D1245" s="206">
        <f>IFERROR(INDEX(Lookup!$BG$9:$BG$3000,MATCH($A1245,Lookup!$A$9:$A$3000,0)),0)</f>
        <v>0</v>
      </c>
      <c r="E1245" s="206">
        <f>IFERROR(INDEX(Lookup!$BF$9:$BF$3000,MATCH($A1245,Lookup!$A$9:$A$3000,0)),0)</f>
        <v>0</v>
      </c>
      <c r="F1245" s="206">
        <f>IFERROR(INDEX(Lookup!$BE$9:$BE$3000,MATCH($A1245,Lookup!$A$9:$A$3000,0)),0)</f>
        <v>0</v>
      </c>
      <c r="G1245" s="207"/>
      <c r="H1245" s="207"/>
      <c r="I1245" s="206">
        <f>IFERROR(INDEX(Lookup!$BJ$9:$BJ$3000,MATCH($A1245,Lookup!$A$9:$A$3000,0)),0)</f>
        <v>0</v>
      </c>
      <c r="J1245" s="206">
        <f>IFERROR(INDEX(Lookup!$BI$9:$BI$3000,MATCH($A1245,Lookup!$A$9:$A$3000,0)),0)</f>
        <v>0</v>
      </c>
      <c r="K1245" s="206">
        <f>IFERROR(INDEX(Lookup!$BH$9:$BH$3000,MATCH($A1245,Lookup!$A$9:$A$3000,0)),0)</f>
        <v>0</v>
      </c>
      <c r="L1245" s="206">
        <f t="shared" si="64"/>
        <v>0</v>
      </c>
      <c r="O1245" s="182">
        <f t="shared" si="65"/>
        <v>0</v>
      </c>
    </row>
    <row r="1246" spans="1:15" hidden="1" x14ac:dyDescent="0.2">
      <c r="A1246" s="182">
        <f>'19'!A7</f>
        <v>0</v>
      </c>
      <c r="C1246" s="182" t="str">
        <f>IFERROR(LEFT(IFERROR(INDEX(Sheet5!$C$2:$C$1300,MATCH($A1246,Sheet5!$A$2:$A$1300,0)),"-"),FIND(",",IFERROR(INDEX(Sheet5!$C$2:$C$1300,MATCH($A1246,Sheet5!$A$2:$A$1300,0)),"-"),1)-1),IFERROR(INDEX(Sheet5!$C$2:$C$1300,MATCH($A1246,Sheet5!$A$2:$A$1300,0)),"-"))</f>
        <v>-</v>
      </c>
      <c r="D1246" s="206">
        <f>IFERROR(INDEX(Lookup!$BG$9:$BG$3000,MATCH($A1246,Lookup!$A$9:$A$3000,0)),0)</f>
        <v>0</v>
      </c>
      <c r="E1246" s="206">
        <f>IFERROR(INDEX(Lookup!$BF$9:$BF$3000,MATCH($A1246,Lookup!$A$9:$A$3000,0)),0)</f>
        <v>0</v>
      </c>
      <c r="F1246" s="206">
        <f>IFERROR(INDEX(Lookup!$BE$9:$BE$3000,MATCH($A1246,Lookup!$A$9:$A$3000,0)),0)</f>
        <v>0</v>
      </c>
      <c r="G1246" s="207"/>
      <c r="H1246" s="207"/>
      <c r="I1246" s="206">
        <f>IFERROR(INDEX(Lookup!$BJ$9:$BJ$3000,MATCH($A1246,Lookup!$A$9:$A$3000,0)),0)</f>
        <v>0</v>
      </c>
      <c r="J1246" s="206">
        <f>IFERROR(INDEX(Lookup!$BI$9:$BI$3000,MATCH($A1246,Lookup!$A$9:$A$3000,0)),0)</f>
        <v>0</v>
      </c>
      <c r="K1246" s="206">
        <f>IFERROR(INDEX(Lookup!$BH$9:$BH$3000,MATCH($A1246,Lookup!$A$9:$A$3000,0)),0)</f>
        <v>0</v>
      </c>
      <c r="L1246" s="206">
        <f t="shared" si="64"/>
        <v>0</v>
      </c>
      <c r="O1246" s="182">
        <f t="shared" si="65"/>
        <v>0</v>
      </c>
    </row>
    <row r="1247" spans="1:15" hidden="1" x14ac:dyDescent="0.2">
      <c r="A1247" s="182">
        <f>'19'!A8</f>
        <v>0</v>
      </c>
      <c r="C1247" s="182" t="str">
        <f>IFERROR(LEFT(IFERROR(INDEX(Sheet5!$C$2:$C$1300,MATCH($A1247,Sheet5!$A$2:$A$1300,0)),"-"),FIND(",",IFERROR(INDEX(Sheet5!$C$2:$C$1300,MATCH($A1247,Sheet5!$A$2:$A$1300,0)),"-"),1)-1),IFERROR(INDEX(Sheet5!$C$2:$C$1300,MATCH($A1247,Sheet5!$A$2:$A$1300,0)),"-"))</f>
        <v>-</v>
      </c>
      <c r="D1247" s="206">
        <f>IFERROR(INDEX(Lookup!$BG$9:$BG$3000,MATCH($A1247,Lookup!$A$9:$A$3000,0)),0)</f>
        <v>0</v>
      </c>
      <c r="E1247" s="206">
        <f>IFERROR(INDEX(Lookup!$BF$9:$BF$3000,MATCH($A1247,Lookup!$A$9:$A$3000,0)),0)</f>
        <v>0</v>
      </c>
      <c r="F1247" s="206">
        <f>IFERROR(INDEX(Lookup!$BE$9:$BE$3000,MATCH($A1247,Lookup!$A$9:$A$3000,0)),0)</f>
        <v>0</v>
      </c>
      <c r="G1247" s="207"/>
      <c r="H1247" s="207"/>
      <c r="I1247" s="206">
        <f>IFERROR(INDEX(Lookup!$BJ$9:$BJ$3000,MATCH($A1247,Lookup!$A$9:$A$3000,0)),0)</f>
        <v>0</v>
      </c>
      <c r="J1247" s="206">
        <f>IFERROR(INDEX(Lookup!$BI$9:$BI$3000,MATCH($A1247,Lookup!$A$9:$A$3000,0)),0)</f>
        <v>0</v>
      </c>
      <c r="K1247" s="206">
        <f>IFERROR(INDEX(Lookup!$BH$9:$BH$3000,MATCH($A1247,Lookup!$A$9:$A$3000,0)),0)</f>
        <v>0</v>
      </c>
      <c r="L1247" s="206">
        <f t="shared" si="64"/>
        <v>0</v>
      </c>
      <c r="O1247" s="182">
        <f t="shared" si="65"/>
        <v>0</v>
      </c>
    </row>
    <row r="1248" spans="1:15" hidden="1" x14ac:dyDescent="0.2">
      <c r="A1248" s="182">
        <f>'19'!A9</f>
        <v>0</v>
      </c>
      <c r="C1248" s="182" t="str">
        <f>IFERROR(LEFT(IFERROR(INDEX(Sheet5!$C$2:$C$1300,MATCH($A1248,Sheet5!$A$2:$A$1300,0)),"-"),FIND(",",IFERROR(INDEX(Sheet5!$C$2:$C$1300,MATCH($A1248,Sheet5!$A$2:$A$1300,0)),"-"),1)-1),IFERROR(INDEX(Sheet5!$C$2:$C$1300,MATCH($A1248,Sheet5!$A$2:$A$1300,0)),"-"))</f>
        <v>-</v>
      </c>
      <c r="D1248" s="206">
        <f>IFERROR(INDEX(Lookup!$BG$9:$BG$3000,MATCH($A1248,Lookup!$A$9:$A$3000,0)),0)</f>
        <v>0</v>
      </c>
      <c r="E1248" s="206">
        <f>IFERROR(INDEX(Lookup!$BF$9:$BF$3000,MATCH($A1248,Lookup!$A$9:$A$3000,0)),0)</f>
        <v>0</v>
      </c>
      <c r="F1248" s="206">
        <f>IFERROR(INDEX(Lookup!$BE$9:$BE$3000,MATCH($A1248,Lookup!$A$9:$A$3000,0)),0)</f>
        <v>0</v>
      </c>
      <c r="G1248" s="207"/>
      <c r="H1248" s="207"/>
      <c r="I1248" s="206">
        <f>IFERROR(INDEX(Lookup!$BJ$9:$BJ$3000,MATCH($A1248,Lookup!$A$9:$A$3000,0)),0)</f>
        <v>0</v>
      </c>
      <c r="J1248" s="206">
        <f>IFERROR(INDEX(Lookup!$BI$9:$BI$3000,MATCH($A1248,Lookup!$A$9:$A$3000,0)),0)</f>
        <v>0</v>
      </c>
      <c r="K1248" s="206">
        <f>IFERROR(INDEX(Lookup!$BH$9:$BH$3000,MATCH($A1248,Lookup!$A$9:$A$3000,0)),0)</f>
        <v>0</v>
      </c>
      <c r="L1248" s="206">
        <f t="shared" si="64"/>
        <v>0</v>
      </c>
      <c r="O1248" s="182">
        <f t="shared" si="65"/>
        <v>0</v>
      </c>
    </row>
    <row r="1249" spans="1:15" hidden="1" x14ac:dyDescent="0.2">
      <c r="A1249" s="182">
        <f>'19'!A10</f>
        <v>0</v>
      </c>
      <c r="C1249" s="182" t="str">
        <f>IFERROR(LEFT(IFERROR(INDEX(Sheet5!$C$2:$C$1300,MATCH($A1249,Sheet5!$A$2:$A$1300,0)),"-"),FIND(",",IFERROR(INDEX(Sheet5!$C$2:$C$1300,MATCH($A1249,Sheet5!$A$2:$A$1300,0)),"-"),1)-1),IFERROR(INDEX(Sheet5!$C$2:$C$1300,MATCH($A1249,Sheet5!$A$2:$A$1300,0)),"-"))</f>
        <v>-</v>
      </c>
      <c r="D1249" s="206">
        <f>IFERROR(INDEX(Lookup!$BG$9:$BG$3000,MATCH($A1249,Lookup!$A$9:$A$3000,0)),0)</f>
        <v>0</v>
      </c>
      <c r="E1249" s="206">
        <f>IFERROR(INDEX(Lookup!$BF$9:$BF$3000,MATCH($A1249,Lookup!$A$9:$A$3000,0)),0)</f>
        <v>0</v>
      </c>
      <c r="F1249" s="206">
        <f>IFERROR(INDEX(Lookup!$BE$9:$BE$3000,MATCH($A1249,Lookup!$A$9:$A$3000,0)),0)</f>
        <v>0</v>
      </c>
      <c r="G1249" s="207"/>
      <c r="H1249" s="207"/>
      <c r="I1249" s="206">
        <f>IFERROR(INDEX(Lookup!$BJ$9:$BJ$3000,MATCH($A1249,Lookup!$A$9:$A$3000,0)),0)</f>
        <v>0</v>
      </c>
      <c r="J1249" s="206">
        <f>IFERROR(INDEX(Lookup!$BI$9:$BI$3000,MATCH($A1249,Lookup!$A$9:$A$3000,0)),0)</f>
        <v>0</v>
      </c>
      <c r="K1249" s="206">
        <f>IFERROR(INDEX(Lookup!$BH$9:$BH$3000,MATCH($A1249,Lookup!$A$9:$A$3000,0)),0)</f>
        <v>0</v>
      </c>
      <c r="L1249" s="206">
        <f t="shared" si="64"/>
        <v>0</v>
      </c>
      <c r="O1249" s="182">
        <f t="shared" si="65"/>
        <v>0</v>
      </c>
    </row>
    <row r="1250" spans="1:15" hidden="1" x14ac:dyDescent="0.2">
      <c r="A1250" s="182">
        <f>'19'!A11</f>
        <v>0</v>
      </c>
      <c r="C1250" s="182" t="str">
        <f>IFERROR(LEFT(IFERROR(INDEX(Sheet5!$C$2:$C$1300,MATCH($A1250,Sheet5!$A$2:$A$1300,0)),"-"),FIND(",",IFERROR(INDEX(Sheet5!$C$2:$C$1300,MATCH($A1250,Sheet5!$A$2:$A$1300,0)),"-"),1)-1),IFERROR(INDEX(Sheet5!$C$2:$C$1300,MATCH($A1250,Sheet5!$A$2:$A$1300,0)),"-"))</f>
        <v>-</v>
      </c>
      <c r="D1250" s="206">
        <f>IFERROR(INDEX(Lookup!$BG$9:$BG$3000,MATCH($A1250,Lookup!$A$9:$A$3000,0)),0)</f>
        <v>0</v>
      </c>
      <c r="E1250" s="206">
        <f>IFERROR(INDEX(Lookup!$BF$9:$BF$3000,MATCH($A1250,Lookup!$A$9:$A$3000,0)),0)</f>
        <v>0</v>
      </c>
      <c r="F1250" s="206">
        <f>IFERROR(INDEX(Lookup!$BE$9:$BE$3000,MATCH($A1250,Lookup!$A$9:$A$3000,0)),0)</f>
        <v>0</v>
      </c>
      <c r="G1250" s="207"/>
      <c r="H1250" s="207"/>
      <c r="I1250" s="206">
        <f>IFERROR(INDEX(Lookup!$BJ$9:$BJ$3000,MATCH($A1250,Lookup!$A$9:$A$3000,0)),0)</f>
        <v>0</v>
      </c>
      <c r="J1250" s="206">
        <f>IFERROR(INDEX(Lookup!$BI$9:$BI$3000,MATCH($A1250,Lookup!$A$9:$A$3000,0)),0)</f>
        <v>0</v>
      </c>
      <c r="K1250" s="206">
        <f>IFERROR(INDEX(Lookup!$BH$9:$BH$3000,MATCH($A1250,Lookup!$A$9:$A$3000,0)),0)</f>
        <v>0</v>
      </c>
      <c r="L1250" s="206">
        <f t="shared" si="64"/>
        <v>0</v>
      </c>
      <c r="O1250" s="182">
        <f t="shared" si="65"/>
        <v>0</v>
      </c>
    </row>
    <row r="1251" spans="1:15" hidden="1" x14ac:dyDescent="0.2">
      <c r="A1251" s="182">
        <f>'19'!A12</f>
        <v>0</v>
      </c>
      <c r="C1251" s="182" t="str">
        <f>IFERROR(LEFT(IFERROR(INDEX(Sheet5!$C$2:$C$1300,MATCH($A1251,Sheet5!$A$2:$A$1300,0)),"-"),FIND(",",IFERROR(INDEX(Sheet5!$C$2:$C$1300,MATCH($A1251,Sheet5!$A$2:$A$1300,0)),"-"),1)-1),IFERROR(INDEX(Sheet5!$C$2:$C$1300,MATCH($A1251,Sheet5!$A$2:$A$1300,0)),"-"))</f>
        <v>-</v>
      </c>
      <c r="D1251" s="206">
        <f>IFERROR(INDEX(Lookup!$BG$9:$BG$3000,MATCH($A1251,Lookup!$A$9:$A$3000,0)),0)</f>
        <v>0</v>
      </c>
      <c r="E1251" s="206">
        <f>IFERROR(INDEX(Lookup!$BF$9:$BF$3000,MATCH($A1251,Lookup!$A$9:$A$3000,0)),0)</f>
        <v>0</v>
      </c>
      <c r="F1251" s="206">
        <f>IFERROR(INDEX(Lookup!$BE$9:$BE$3000,MATCH($A1251,Lookup!$A$9:$A$3000,0)),0)</f>
        <v>0</v>
      </c>
      <c r="G1251" s="207"/>
      <c r="H1251" s="207"/>
      <c r="I1251" s="206">
        <f>IFERROR(INDEX(Lookup!$BJ$9:$BJ$3000,MATCH($A1251,Lookup!$A$9:$A$3000,0)),0)</f>
        <v>0</v>
      </c>
      <c r="J1251" s="206">
        <f>IFERROR(INDEX(Lookup!$BI$9:$BI$3000,MATCH($A1251,Lookup!$A$9:$A$3000,0)),0)</f>
        <v>0</v>
      </c>
      <c r="K1251" s="206">
        <f>IFERROR(INDEX(Lookup!$BH$9:$BH$3000,MATCH($A1251,Lookup!$A$9:$A$3000,0)),0)</f>
        <v>0</v>
      </c>
      <c r="L1251" s="206">
        <f t="shared" si="64"/>
        <v>0</v>
      </c>
      <c r="O1251" s="182">
        <f t="shared" si="65"/>
        <v>0</v>
      </c>
    </row>
    <row r="1252" spans="1:15" x14ac:dyDescent="0.2">
      <c r="L1252" s="206"/>
      <c r="O1252" s="182">
        <v>1</v>
      </c>
    </row>
    <row r="1253" spans="1:15" x14ac:dyDescent="0.2">
      <c r="A1253" s="214"/>
      <c r="B1253" s="214"/>
      <c r="C1253" s="214" t="s">
        <v>1082</v>
      </c>
      <c r="D1253" s="212">
        <f>SUM(D1241:D1252)</f>
        <v>0</v>
      </c>
      <c r="E1253" s="212">
        <f>SUM(E1241:E1252)</f>
        <v>0</v>
      </c>
      <c r="F1253" s="212">
        <f>SUM(F1241:F1252)</f>
        <v>0</v>
      </c>
      <c r="G1253" s="213"/>
      <c r="H1253" s="213"/>
      <c r="I1253" s="212">
        <f>SUM(I1241:I1252)</f>
        <v>0</v>
      </c>
      <c r="J1253" s="212">
        <f>SUM(J1241:J1252)</f>
        <v>0</v>
      </c>
      <c r="K1253" s="212">
        <f>SUM(K1241:K1252)</f>
        <v>0</v>
      </c>
      <c r="L1253" s="212">
        <f>SUM(L1241:L1252)</f>
        <v>0</v>
      </c>
      <c r="O1253" s="182">
        <v>1</v>
      </c>
    </row>
    <row r="1254" spans="1:15" x14ac:dyDescent="0.2">
      <c r="A1254" s="214"/>
      <c r="B1254" s="214"/>
      <c r="C1254" s="214" t="s">
        <v>1083</v>
      </c>
      <c r="D1254" s="212">
        <f>D1239-D1253</f>
        <v>345587.61999999994</v>
      </c>
      <c r="E1254" s="212">
        <f>E1239-E1253</f>
        <v>275302.28000000003</v>
      </c>
      <c r="F1254" s="212">
        <f>F1239-F1253</f>
        <v>213954.18000000017</v>
      </c>
      <c r="G1254" s="212"/>
      <c r="H1254" s="212"/>
      <c r="I1254" s="212">
        <f>I1239-I1253</f>
        <v>3624975.4599999981</v>
      </c>
      <c r="J1254" s="212">
        <f>J1239-J1253</f>
        <v>3005084.6800000006</v>
      </c>
      <c r="K1254" s="212">
        <f>K1239-K1253</f>
        <v>3271117.3599999985</v>
      </c>
      <c r="L1254" s="212">
        <f>L1239-L1253</f>
        <v>266032.68000000005</v>
      </c>
      <c r="O1254" s="182">
        <v>1</v>
      </c>
    </row>
    <row r="1255" spans="1:15" x14ac:dyDescent="0.2">
      <c r="L1255" s="206"/>
      <c r="O1255" s="182">
        <v>1</v>
      </c>
    </row>
    <row r="1256" spans="1:15" x14ac:dyDescent="0.2">
      <c r="A1256" s="214"/>
      <c r="B1256" s="214"/>
      <c r="C1256" s="214" t="s">
        <v>1084</v>
      </c>
      <c r="D1256" s="212"/>
      <c r="E1256" s="212"/>
      <c r="F1256" s="212"/>
      <c r="G1256" s="213"/>
      <c r="H1256" s="213"/>
      <c r="I1256" s="212"/>
      <c r="J1256" s="212"/>
      <c r="K1256" s="212"/>
      <c r="L1256" s="212"/>
    </row>
    <row r="1257" spans="1:15" x14ac:dyDescent="0.2">
      <c r="L1257" s="206"/>
    </row>
    <row r="1258" spans="1:15" x14ac:dyDescent="0.2">
      <c r="L1258" s="206"/>
    </row>
    <row r="1259" spans="1:15" x14ac:dyDescent="0.2">
      <c r="L1259" s="206"/>
    </row>
    <row r="1260" spans="1:15" x14ac:dyDescent="0.2">
      <c r="D1260" s="182"/>
      <c r="E1260" s="182"/>
      <c r="F1260" s="182"/>
      <c r="G1260" s="207"/>
      <c r="H1260" s="207"/>
      <c r="I1260" s="182"/>
      <c r="J1260" s="182"/>
      <c r="K1260" s="182"/>
    </row>
    <row r="1261" spans="1:15" x14ac:dyDescent="0.2">
      <c r="D1261" s="182"/>
      <c r="E1261" s="182"/>
      <c r="F1261" s="182"/>
      <c r="G1261" s="207"/>
      <c r="H1261" s="207"/>
      <c r="I1261" s="182"/>
      <c r="J1261" s="182"/>
      <c r="K1261" s="182"/>
    </row>
    <row r="1262" spans="1:15" x14ac:dyDescent="0.2">
      <c r="D1262" s="182"/>
      <c r="E1262" s="182"/>
      <c r="F1262" s="182"/>
      <c r="G1262" s="207"/>
      <c r="H1262" s="207"/>
      <c r="I1262" s="182"/>
      <c r="J1262" s="182"/>
      <c r="K1262" s="182"/>
    </row>
    <row r="1263" spans="1:15" x14ac:dyDescent="0.2">
      <c r="D1263" s="182"/>
      <c r="E1263" s="182"/>
      <c r="F1263" s="182"/>
      <c r="G1263" s="207"/>
      <c r="H1263" s="207"/>
      <c r="I1263" s="182"/>
      <c r="J1263" s="182"/>
      <c r="K1263" s="182"/>
    </row>
    <row r="1264" spans="1:15" x14ac:dyDescent="0.2">
      <c r="D1264" s="182"/>
      <c r="E1264" s="182"/>
      <c r="F1264" s="182"/>
      <c r="G1264" s="207"/>
      <c r="H1264" s="207"/>
      <c r="I1264" s="182"/>
      <c r="J1264" s="182"/>
      <c r="K1264" s="182"/>
    </row>
    <row r="1265" spans="3:12" x14ac:dyDescent="0.2">
      <c r="D1265" s="182"/>
      <c r="E1265" s="182"/>
      <c r="F1265" s="182"/>
      <c r="G1265" s="207"/>
      <c r="H1265" s="207"/>
      <c r="I1265" s="182"/>
      <c r="J1265" s="182"/>
      <c r="K1265" s="182"/>
    </row>
    <row r="1266" spans="3:12" x14ac:dyDescent="0.2">
      <c r="D1266" s="182"/>
      <c r="E1266" s="182"/>
      <c r="F1266" s="182"/>
      <c r="G1266" s="207"/>
      <c r="H1266" s="207"/>
      <c r="I1266" s="182"/>
      <c r="J1266" s="182"/>
      <c r="K1266" s="182"/>
    </row>
    <row r="1267" spans="3:12" x14ac:dyDescent="0.2">
      <c r="D1267" s="182"/>
      <c r="E1267" s="182"/>
      <c r="F1267" s="182"/>
      <c r="G1267" s="207"/>
      <c r="H1267" s="207"/>
      <c r="I1267" s="182"/>
      <c r="J1267" s="182"/>
      <c r="K1267" s="182"/>
    </row>
    <row r="1268" spans="3:12" x14ac:dyDescent="0.2">
      <c r="D1268" s="182"/>
      <c r="E1268" s="182"/>
      <c r="F1268" s="182"/>
      <c r="G1268" s="207"/>
      <c r="H1268" s="207"/>
      <c r="I1268" s="182"/>
      <c r="J1268" s="182"/>
      <c r="K1268" s="182"/>
    </row>
    <row r="1269" spans="3:12" x14ac:dyDescent="0.2">
      <c r="D1269" s="182"/>
      <c r="E1269" s="182"/>
      <c r="F1269" s="182"/>
      <c r="G1269" s="207"/>
      <c r="H1269" s="207"/>
      <c r="I1269" s="182"/>
      <c r="J1269" s="182"/>
      <c r="K1269" s="182"/>
    </row>
    <row r="1270" spans="3:12" x14ac:dyDescent="0.2">
      <c r="D1270" s="182"/>
      <c r="E1270" s="182"/>
      <c r="F1270" s="182"/>
      <c r="G1270" s="207"/>
      <c r="H1270" s="207"/>
      <c r="I1270" s="182"/>
      <c r="J1270" s="182"/>
      <c r="K1270" s="182"/>
    </row>
    <row r="1271" spans="3:12" x14ac:dyDescent="0.2">
      <c r="D1271" s="182"/>
      <c r="E1271" s="182"/>
      <c r="F1271" s="182"/>
      <c r="G1271" s="207"/>
      <c r="H1271" s="207"/>
      <c r="I1271" s="182"/>
      <c r="J1271" s="182"/>
      <c r="K1271" s="182"/>
    </row>
    <row r="1272" spans="3:12" x14ac:dyDescent="0.2">
      <c r="D1272" s="182"/>
      <c r="E1272" s="182"/>
      <c r="F1272" s="182"/>
      <c r="G1272" s="207"/>
      <c r="H1272" s="207"/>
      <c r="I1272" s="182"/>
      <c r="J1272" s="182"/>
      <c r="K1272" s="182"/>
    </row>
    <row r="1273" spans="3:12" x14ac:dyDescent="0.2">
      <c r="D1273" s="182"/>
      <c r="E1273" s="182"/>
      <c r="F1273" s="182"/>
      <c r="G1273" s="207"/>
      <c r="H1273" s="207"/>
      <c r="I1273" s="182"/>
      <c r="J1273" s="182"/>
      <c r="K1273" s="182"/>
    </row>
    <row r="1274" spans="3:12" x14ac:dyDescent="0.2">
      <c r="D1274" s="182"/>
      <c r="E1274" s="182"/>
      <c r="F1274" s="182"/>
      <c r="G1274" s="207"/>
      <c r="H1274" s="207"/>
      <c r="I1274" s="182"/>
      <c r="J1274" s="182"/>
      <c r="K1274" s="182"/>
    </row>
    <row r="1275" spans="3:12" x14ac:dyDescent="0.2">
      <c r="L1275" s="206"/>
    </row>
    <row r="1276" spans="3:12" x14ac:dyDescent="0.2">
      <c r="C1276" s="208"/>
      <c r="D1276" s="209"/>
      <c r="E1276" s="209"/>
      <c r="F1276" s="209"/>
      <c r="G1276" s="211"/>
      <c r="H1276" s="211"/>
      <c r="I1276" s="209"/>
      <c r="J1276" s="209"/>
      <c r="K1276" s="209"/>
      <c r="L1276" s="209"/>
    </row>
    <row r="1277" spans="3:12" x14ac:dyDescent="0.2">
      <c r="L1277" s="206"/>
    </row>
    <row r="1278" spans="3:12" x14ac:dyDescent="0.2">
      <c r="G1278" s="207"/>
      <c r="H1278" s="207"/>
      <c r="L1278" s="206"/>
    </row>
    <row r="1279" spans="3:12" x14ac:dyDescent="0.2">
      <c r="G1279" s="207"/>
      <c r="H1279" s="207"/>
      <c r="L1279" s="206"/>
    </row>
    <row r="1280" spans="3:12" x14ac:dyDescent="0.2">
      <c r="G1280" s="207"/>
      <c r="H1280" s="207"/>
      <c r="L1280" s="206"/>
    </row>
    <row r="1281" spans="4:12" x14ac:dyDescent="0.2">
      <c r="G1281" s="207"/>
      <c r="H1281" s="207"/>
      <c r="L1281" s="206"/>
    </row>
    <row r="1282" spans="4:12" x14ac:dyDescent="0.2">
      <c r="G1282" s="207"/>
      <c r="H1282" s="207"/>
      <c r="L1282" s="206"/>
    </row>
    <row r="1283" spans="4:12" x14ac:dyDescent="0.2">
      <c r="G1283" s="207"/>
      <c r="H1283" s="207"/>
      <c r="L1283" s="206"/>
    </row>
    <row r="1284" spans="4:12" x14ac:dyDescent="0.2">
      <c r="G1284" s="207"/>
      <c r="H1284" s="207"/>
      <c r="L1284" s="206"/>
    </row>
    <row r="1285" spans="4:12" x14ac:dyDescent="0.2">
      <c r="G1285" s="207"/>
      <c r="H1285" s="207"/>
      <c r="L1285" s="206"/>
    </row>
    <row r="1286" spans="4:12" x14ac:dyDescent="0.2">
      <c r="G1286" s="207"/>
      <c r="H1286" s="207"/>
      <c r="L1286" s="206"/>
    </row>
    <row r="1287" spans="4:12" x14ac:dyDescent="0.2">
      <c r="G1287" s="207"/>
      <c r="H1287" s="207"/>
      <c r="L1287" s="206"/>
    </row>
    <row r="1288" spans="4:12" x14ac:dyDescent="0.2">
      <c r="G1288" s="207"/>
      <c r="H1288" s="207"/>
      <c r="L1288" s="206"/>
    </row>
    <row r="1289" spans="4:12" x14ac:dyDescent="0.2">
      <c r="L1289" s="206"/>
    </row>
    <row r="1290" spans="4:12" x14ac:dyDescent="0.2">
      <c r="G1290" s="207"/>
      <c r="H1290" s="207"/>
      <c r="L1290" s="206"/>
    </row>
    <row r="1291" spans="4:12" x14ac:dyDescent="0.2">
      <c r="D1291" s="182"/>
      <c r="E1291" s="182"/>
      <c r="F1291" s="182"/>
      <c r="G1291" s="207"/>
      <c r="H1291" s="207"/>
      <c r="I1291" s="182"/>
      <c r="J1291" s="182"/>
      <c r="K1291" s="182"/>
    </row>
    <row r="1292" spans="4:12" x14ac:dyDescent="0.2">
      <c r="D1292" s="182"/>
      <c r="E1292" s="182"/>
      <c r="F1292" s="182"/>
      <c r="G1292" s="207"/>
      <c r="H1292" s="207"/>
      <c r="I1292" s="182"/>
      <c r="J1292" s="182"/>
      <c r="K1292" s="182"/>
    </row>
    <row r="1293" spans="4:12" x14ac:dyDescent="0.2">
      <c r="D1293" s="182"/>
      <c r="E1293" s="182"/>
      <c r="F1293" s="182"/>
      <c r="G1293" s="207"/>
      <c r="H1293" s="207"/>
      <c r="I1293" s="182"/>
      <c r="J1293" s="182"/>
      <c r="K1293" s="182"/>
    </row>
    <row r="1294" spans="4:12" x14ac:dyDescent="0.2">
      <c r="D1294" s="182"/>
      <c r="E1294" s="182"/>
      <c r="F1294" s="182"/>
      <c r="G1294" s="207"/>
      <c r="H1294" s="207"/>
      <c r="I1294" s="182"/>
      <c r="J1294" s="182"/>
      <c r="K1294" s="182"/>
    </row>
    <row r="1295" spans="4:12" x14ac:dyDescent="0.2">
      <c r="D1295" s="182"/>
      <c r="E1295" s="182"/>
      <c r="F1295" s="182"/>
      <c r="G1295" s="207"/>
      <c r="H1295" s="207"/>
      <c r="I1295" s="182"/>
      <c r="J1295" s="182"/>
      <c r="K1295" s="182"/>
    </row>
    <row r="1296" spans="4:12" x14ac:dyDescent="0.2">
      <c r="D1296" s="182"/>
      <c r="E1296" s="182"/>
      <c r="F1296" s="182"/>
      <c r="G1296" s="207"/>
      <c r="H1296" s="207"/>
      <c r="I1296" s="182"/>
      <c r="J1296" s="182"/>
      <c r="K1296" s="182"/>
    </row>
    <row r="1297" spans="7:8" s="182" customFormat="1" x14ac:dyDescent="0.2">
      <c r="G1297" s="207"/>
      <c r="H1297" s="207"/>
    </row>
    <row r="1298" spans="7:8" s="182" customFormat="1" x14ac:dyDescent="0.2">
      <c r="G1298" s="207"/>
      <c r="H1298" s="207"/>
    </row>
    <row r="1299" spans="7:8" s="182" customFormat="1" x14ac:dyDescent="0.2">
      <c r="G1299" s="207"/>
      <c r="H1299" s="207"/>
    </row>
    <row r="1300" spans="7:8" s="182" customFormat="1" x14ac:dyDescent="0.2">
      <c r="G1300" s="207"/>
      <c r="H1300" s="207"/>
    </row>
    <row r="1301" spans="7:8" s="182" customFormat="1" x14ac:dyDescent="0.2">
      <c r="G1301" s="207"/>
      <c r="H1301" s="207"/>
    </row>
    <row r="1302" spans="7:8" s="182" customFormat="1" x14ac:dyDescent="0.2">
      <c r="G1302" s="207"/>
      <c r="H1302" s="207"/>
    </row>
    <row r="1303" spans="7:8" s="182" customFormat="1" x14ac:dyDescent="0.2">
      <c r="G1303" s="207"/>
      <c r="H1303" s="207"/>
    </row>
    <row r="1304" spans="7:8" s="182" customFormat="1" x14ac:dyDescent="0.2">
      <c r="G1304" s="207"/>
      <c r="H1304" s="207"/>
    </row>
    <row r="1305" spans="7:8" s="182" customFormat="1" x14ac:dyDescent="0.2">
      <c r="G1305" s="207"/>
      <c r="H1305" s="207"/>
    </row>
    <row r="1306" spans="7:8" s="182" customFormat="1" x14ac:dyDescent="0.2">
      <c r="G1306" s="207"/>
      <c r="H1306" s="207"/>
    </row>
    <row r="1307" spans="7:8" s="182" customFormat="1" x14ac:dyDescent="0.2">
      <c r="G1307" s="207"/>
      <c r="H1307" s="207"/>
    </row>
    <row r="1308" spans="7:8" s="182" customFormat="1" x14ac:dyDescent="0.2">
      <c r="G1308" s="207"/>
      <c r="H1308" s="207"/>
    </row>
    <row r="1309" spans="7:8" s="182" customFormat="1" x14ac:dyDescent="0.2">
      <c r="G1309" s="207"/>
      <c r="H1309" s="207"/>
    </row>
    <row r="1310" spans="7:8" s="182" customFormat="1" x14ac:dyDescent="0.2">
      <c r="G1310" s="207"/>
      <c r="H1310" s="207"/>
    </row>
    <row r="1311" spans="7:8" s="182" customFormat="1" x14ac:dyDescent="0.2">
      <c r="G1311" s="207"/>
      <c r="H1311" s="207"/>
    </row>
    <row r="1312" spans="7:8" s="182" customFormat="1" x14ac:dyDescent="0.2">
      <c r="G1312" s="207"/>
      <c r="H1312" s="207"/>
    </row>
    <row r="1313" spans="7:8" s="182" customFormat="1" x14ac:dyDescent="0.2">
      <c r="G1313" s="207"/>
      <c r="H1313" s="207"/>
    </row>
    <row r="1314" spans="7:8" s="182" customFormat="1" x14ac:dyDescent="0.2">
      <c r="G1314" s="207"/>
      <c r="H1314" s="207"/>
    </row>
    <row r="1315" spans="7:8" s="182" customFormat="1" x14ac:dyDescent="0.2">
      <c r="G1315" s="207"/>
      <c r="H1315" s="207"/>
    </row>
    <row r="1316" spans="7:8" s="182" customFormat="1" x14ac:dyDescent="0.2">
      <c r="G1316" s="207"/>
      <c r="H1316" s="207"/>
    </row>
    <row r="1317" spans="7:8" s="182" customFormat="1" x14ac:dyDescent="0.2">
      <c r="G1317" s="207"/>
      <c r="H1317" s="207"/>
    </row>
    <row r="1318" spans="7:8" s="182" customFormat="1" x14ac:dyDescent="0.2">
      <c r="G1318" s="207"/>
      <c r="H1318" s="207"/>
    </row>
    <row r="1319" spans="7:8" s="182" customFormat="1" x14ac:dyDescent="0.2">
      <c r="G1319" s="207"/>
      <c r="H1319" s="207"/>
    </row>
    <row r="1320" spans="7:8" s="182" customFormat="1" x14ac:dyDescent="0.2">
      <c r="G1320" s="207"/>
      <c r="H1320" s="207"/>
    </row>
    <row r="1321" spans="7:8" s="182" customFormat="1" x14ac:dyDescent="0.2">
      <c r="G1321" s="207"/>
      <c r="H1321" s="207"/>
    </row>
    <row r="1322" spans="7:8" s="182" customFormat="1" x14ac:dyDescent="0.2">
      <c r="G1322" s="207"/>
      <c r="H1322" s="207"/>
    </row>
    <row r="1323" spans="7:8" s="182" customFormat="1" x14ac:dyDescent="0.2">
      <c r="G1323" s="207"/>
      <c r="H1323" s="207"/>
    </row>
    <row r="1324" spans="7:8" s="182" customFormat="1" x14ac:dyDescent="0.2">
      <c r="G1324" s="207"/>
      <c r="H1324" s="207"/>
    </row>
    <row r="1325" spans="7:8" s="182" customFormat="1" x14ac:dyDescent="0.2">
      <c r="G1325" s="207"/>
      <c r="H1325" s="207"/>
    </row>
    <row r="1326" spans="7:8" s="182" customFormat="1" x14ac:dyDescent="0.2">
      <c r="G1326" s="207"/>
      <c r="H1326" s="207"/>
    </row>
    <row r="1327" spans="7:8" s="182" customFormat="1" x14ac:dyDescent="0.2">
      <c r="G1327" s="207"/>
      <c r="H1327" s="207"/>
    </row>
    <row r="1328" spans="7:8" s="182" customFormat="1" x14ac:dyDescent="0.2">
      <c r="G1328" s="207"/>
      <c r="H1328" s="207"/>
    </row>
    <row r="1329" spans="7:8" s="182" customFormat="1" x14ac:dyDescent="0.2">
      <c r="G1329" s="207"/>
      <c r="H1329" s="207"/>
    </row>
    <row r="1330" spans="7:8" s="182" customFormat="1" x14ac:dyDescent="0.2">
      <c r="G1330" s="207"/>
      <c r="H1330" s="207"/>
    </row>
    <row r="1331" spans="7:8" s="182" customFormat="1" x14ac:dyDescent="0.2">
      <c r="G1331" s="207"/>
      <c r="H1331" s="207"/>
    </row>
    <row r="1332" spans="7:8" s="182" customFormat="1" x14ac:dyDescent="0.2">
      <c r="G1332" s="207"/>
      <c r="H1332" s="207"/>
    </row>
    <row r="1333" spans="7:8" s="182" customFormat="1" x14ac:dyDescent="0.2">
      <c r="G1333" s="207"/>
      <c r="H1333" s="207"/>
    </row>
    <row r="1334" spans="7:8" s="182" customFormat="1" x14ac:dyDescent="0.2">
      <c r="G1334" s="207"/>
      <c r="H1334" s="207"/>
    </row>
    <row r="1335" spans="7:8" s="182" customFormat="1" x14ac:dyDescent="0.2">
      <c r="G1335" s="207"/>
      <c r="H1335" s="207"/>
    </row>
    <row r="1336" spans="7:8" s="182" customFormat="1" x14ac:dyDescent="0.2">
      <c r="G1336" s="207"/>
      <c r="H1336" s="207"/>
    </row>
    <row r="1337" spans="7:8" s="182" customFormat="1" x14ac:dyDescent="0.2">
      <c r="G1337" s="207"/>
      <c r="H1337" s="207"/>
    </row>
    <row r="1338" spans="7:8" s="182" customFormat="1" x14ac:dyDescent="0.2">
      <c r="G1338" s="207"/>
      <c r="H1338" s="207"/>
    </row>
    <row r="1339" spans="7:8" s="182" customFormat="1" x14ac:dyDescent="0.2">
      <c r="G1339" s="207"/>
      <c r="H1339" s="207"/>
    </row>
    <row r="1340" spans="7:8" s="182" customFormat="1" x14ac:dyDescent="0.2">
      <c r="G1340" s="207"/>
      <c r="H1340" s="207"/>
    </row>
    <row r="1341" spans="7:8" s="182" customFormat="1" x14ac:dyDescent="0.2">
      <c r="G1341" s="207"/>
      <c r="H1341" s="207"/>
    </row>
    <row r="1342" spans="7:8" s="182" customFormat="1" x14ac:dyDescent="0.2">
      <c r="G1342" s="207"/>
      <c r="H1342" s="207"/>
    </row>
    <row r="1343" spans="7:8" s="182" customFormat="1" x14ac:dyDescent="0.2">
      <c r="G1343" s="207"/>
      <c r="H1343" s="207"/>
    </row>
    <row r="1344" spans="7:8" s="182" customFormat="1" x14ac:dyDescent="0.2">
      <c r="G1344" s="207"/>
      <c r="H1344" s="207"/>
    </row>
    <row r="1345" spans="7:8" s="182" customFormat="1" x14ac:dyDescent="0.2">
      <c r="G1345" s="207"/>
      <c r="H1345" s="207"/>
    </row>
    <row r="1346" spans="7:8" s="182" customFormat="1" x14ac:dyDescent="0.2">
      <c r="G1346" s="207"/>
      <c r="H1346" s="207"/>
    </row>
    <row r="1347" spans="7:8" s="182" customFormat="1" x14ac:dyDescent="0.2">
      <c r="G1347" s="207"/>
      <c r="H1347" s="207"/>
    </row>
    <row r="1348" spans="7:8" s="182" customFormat="1" x14ac:dyDescent="0.2">
      <c r="G1348" s="207"/>
      <c r="H1348" s="207"/>
    </row>
    <row r="1349" spans="7:8" s="182" customFormat="1" x14ac:dyDescent="0.2">
      <c r="G1349" s="207"/>
      <c r="H1349" s="207"/>
    </row>
    <row r="1350" spans="7:8" s="182" customFormat="1" x14ac:dyDescent="0.2">
      <c r="G1350" s="207"/>
      <c r="H1350" s="207"/>
    </row>
    <row r="1351" spans="7:8" s="182" customFormat="1" x14ac:dyDescent="0.2">
      <c r="G1351" s="207"/>
      <c r="H1351" s="207"/>
    </row>
    <row r="1352" spans="7:8" s="182" customFormat="1" x14ac:dyDescent="0.2">
      <c r="G1352" s="207"/>
      <c r="H1352" s="207"/>
    </row>
    <row r="1353" spans="7:8" s="182" customFormat="1" x14ac:dyDescent="0.2">
      <c r="G1353" s="207"/>
      <c r="H1353" s="207"/>
    </row>
    <row r="1354" spans="7:8" s="182" customFormat="1" x14ac:dyDescent="0.2">
      <c r="G1354" s="207"/>
      <c r="H1354" s="207"/>
    </row>
    <row r="1355" spans="7:8" s="182" customFormat="1" x14ac:dyDescent="0.2">
      <c r="G1355" s="207"/>
      <c r="H1355" s="207"/>
    </row>
    <row r="1356" spans="7:8" s="182" customFormat="1" x14ac:dyDescent="0.2">
      <c r="G1356" s="207"/>
      <c r="H1356" s="207"/>
    </row>
    <row r="1357" spans="7:8" s="182" customFormat="1" x14ac:dyDescent="0.2">
      <c r="G1357" s="207"/>
      <c r="H1357" s="207"/>
    </row>
    <row r="1358" spans="7:8" s="182" customFormat="1" x14ac:dyDescent="0.2">
      <c r="G1358" s="207"/>
      <c r="H1358" s="207"/>
    </row>
    <row r="1359" spans="7:8" s="182" customFormat="1" x14ac:dyDescent="0.2">
      <c r="G1359" s="207"/>
      <c r="H1359" s="207"/>
    </row>
    <row r="1360" spans="7:8" s="182" customFormat="1" x14ac:dyDescent="0.2">
      <c r="G1360" s="207"/>
      <c r="H1360" s="207"/>
    </row>
    <row r="1361" spans="7:8" s="182" customFormat="1" x14ac:dyDescent="0.2">
      <c r="G1361" s="207"/>
      <c r="H1361" s="207"/>
    </row>
    <row r="1362" spans="7:8" s="182" customFormat="1" x14ac:dyDescent="0.2">
      <c r="G1362" s="207"/>
      <c r="H1362" s="207"/>
    </row>
    <row r="1363" spans="7:8" s="182" customFormat="1" x14ac:dyDescent="0.2">
      <c r="G1363" s="207"/>
      <c r="H1363" s="207"/>
    </row>
    <row r="1364" spans="7:8" s="182" customFormat="1" x14ac:dyDescent="0.2">
      <c r="G1364" s="207"/>
      <c r="H1364" s="207"/>
    </row>
    <row r="1365" spans="7:8" s="182" customFormat="1" x14ac:dyDescent="0.2">
      <c r="G1365" s="207"/>
      <c r="H1365" s="207"/>
    </row>
    <row r="1366" spans="7:8" s="182" customFormat="1" x14ac:dyDescent="0.2">
      <c r="G1366" s="207"/>
      <c r="H1366" s="207"/>
    </row>
    <row r="1367" spans="7:8" s="182" customFormat="1" x14ac:dyDescent="0.2">
      <c r="G1367" s="207"/>
      <c r="H1367" s="207"/>
    </row>
    <row r="1368" spans="7:8" s="182" customFormat="1" x14ac:dyDescent="0.2">
      <c r="G1368" s="207"/>
      <c r="H1368" s="207"/>
    </row>
    <row r="1369" spans="7:8" s="182" customFormat="1" x14ac:dyDescent="0.2">
      <c r="G1369" s="207"/>
      <c r="H1369" s="207"/>
    </row>
    <row r="1370" spans="7:8" s="182" customFormat="1" x14ac:dyDescent="0.2">
      <c r="G1370" s="207"/>
      <c r="H1370" s="207"/>
    </row>
    <row r="1371" spans="7:8" s="182" customFormat="1" x14ac:dyDescent="0.2">
      <c r="G1371" s="207"/>
      <c r="H1371" s="207"/>
    </row>
    <row r="1372" spans="7:8" s="182" customFormat="1" x14ac:dyDescent="0.2">
      <c r="G1372" s="207"/>
      <c r="H1372" s="207"/>
    </row>
    <row r="1373" spans="7:8" s="182" customFormat="1" x14ac:dyDescent="0.2">
      <c r="G1373" s="207"/>
      <c r="H1373" s="207"/>
    </row>
    <row r="1374" spans="7:8" s="182" customFormat="1" x14ac:dyDescent="0.2">
      <c r="G1374" s="207"/>
      <c r="H1374" s="207"/>
    </row>
    <row r="1375" spans="7:8" s="182" customFormat="1" x14ac:dyDescent="0.2">
      <c r="G1375" s="207"/>
      <c r="H1375" s="207"/>
    </row>
    <row r="1376" spans="7:8" s="182" customFormat="1" x14ac:dyDescent="0.2">
      <c r="G1376" s="207"/>
      <c r="H1376" s="207"/>
    </row>
    <row r="1377" spans="4:12" x14ac:dyDescent="0.2">
      <c r="D1377" s="182"/>
      <c r="E1377" s="182"/>
      <c r="F1377" s="182"/>
      <c r="G1377" s="207"/>
      <c r="H1377" s="207"/>
      <c r="I1377" s="182"/>
      <c r="J1377" s="182"/>
      <c r="K1377" s="182"/>
    </row>
    <row r="1378" spans="4:12" x14ac:dyDescent="0.2">
      <c r="D1378" s="182"/>
      <c r="E1378" s="182"/>
      <c r="F1378" s="182"/>
      <c r="G1378" s="207"/>
      <c r="H1378" s="207"/>
      <c r="I1378" s="182"/>
      <c r="J1378" s="182"/>
      <c r="K1378" s="182"/>
    </row>
    <row r="1379" spans="4:12" x14ac:dyDescent="0.2">
      <c r="D1379" s="182"/>
      <c r="E1379" s="182"/>
      <c r="F1379" s="182"/>
      <c r="G1379" s="207"/>
      <c r="H1379" s="207"/>
      <c r="I1379" s="182"/>
      <c r="J1379" s="182"/>
      <c r="K1379" s="182"/>
    </row>
    <row r="1380" spans="4:12" x14ac:dyDescent="0.2">
      <c r="D1380" s="182"/>
      <c r="E1380" s="182"/>
      <c r="F1380" s="182"/>
      <c r="G1380" s="207"/>
      <c r="H1380" s="207"/>
      <c r="I1380" s="182"/>
      <c r="J1380" s="182"/>
      <c r="K1380" s="182"/>
    </row>
    <row r="1381" spans="4:12" x14ac:dyDescent="0.2">
      <c r="D1381" s="182"/>
      <c r="E1381" s="182"/>
      <c r="F1381" s="182"/>
      <c r="G1381" s="207"/>
      <c r="H1381" s="207"/>
      <c r="I1381" s="182"/>
      <c r="J1381" s="182"/>
      <c r="K1381" s="182"/>
    </row>
    <row r="1382" spans="4:12" x14ac:dyDescent="0.2">
      <c r="D1382" s="182"/>
      <c r="E1382" s="182"/>
      <c r="F1382" s="182"/>
      <c r="G1382" s="207"/>
      <c r="H1382" s="207"/>
      <c r="I1382" s="182"/>
      <c r="J1382" s="182"/>
      <c r="K1382" s="182"/>
    </row>
    <row r="1383" spans="4:12" x14ac:dyDescent="0.2">
      <c r="D1383" s="182"/>
      <c r="E1383" s="182"/>
      <c r="F1383" s="182"/>
      <c r="G1383" s="207"/>
      <c r="H1383" s="207"/>
      <c r="I1383" s="182"/>
      <c r="J1383" s="182"/>
      <c r="K1383" s="182"/>
    </row>
    <row r="1384" spans="4:12" x14ac:dyDescent="0.2">
      <c r="D1384" s="182"/>
      <c r="E1384" s="182"/>
      <c r="F1384" s="182"/>
      <c r="G1384" s="207"/>
      <c r="H1384" s="207"/>
      <c r="I1384" s="182"/>
      <c r="J1384" s="182"/>
      <c r="K1384" s="182"/>
    </row>
    <row r="1385" spans="4:12" x14ac:dyDescent="0.2">
      <c r="D1385" s="182"/>
      <c r="E1385" s="182"/>
      <c r="F1385" s="182"/>
      <c r="G1385" s="207"/>
      <c r="H1385" s="207"/>
      <c r="I1385" s="182"/>
      <c r="J1385" s="182"/>
      <c r="K1385" s="182"/>
    </row>
    <row r="1386" spans="4:12" x14ac:dyDescent="0.2">
      <c r="D1386" s="182"/>
      <c r="E1386" s="182"/>
      <c r="F1386" s="182"/>
      <c r="G1386" s="207"/>
      <c r="H1386" s="207"/>
      <c r="I1386" s="182"/>
      <c r="J1386" s="182"/>
      <c r="K1386" s="182"/>
    </row>
    <row r="1387" spans="4:12" x14ac:dyDescent="0.2">
      <c r="G1387" s="207"/>
      <c r="H1387" s="207"/>
      <c r="L1387" s="206"/>
    </row>
    <row r="1388" spans="4:12" x14ac:dyDescent="0.2">
      <c r="G1388" s="207"/>
      <c r="H1388" s="207"/>
      <c r="L1388" s="206"/>
    </row>
    <row r="1389" spans="4:12" x14ac:dyDescent="0.2">
      <c r="G1389" s="207"/>
      <c r="H1389" s="207"/>
      <c r="L1389" s="206"/>
    </row>
    <row r="1390" spans="4:12" x14ac:dyDescent="0.2">
      <c r="G1390" s="207"/>
      <c r="H1390" s="207"/>
      <c r="L1390" s="206"/>
    </row>
    <row r="1391" spans="4:12" x14ac:dyDescent="0.2">
      <c r="G1391" s="207"/>
      <c r="H1391" s="207"/>
      <c r="L1391" s="206"/>
    </row>
    <row r="1392" spans="4:12" x14ac:dyDescent="0.2">
      <c r="G1392" s="207"/>
      <c r="H1392" s="207"/>
      <c r="L1392" s="206"/>
    </row>
    <row r="1393" spans="3:14" x14ac:dyDescent="0.2">
      <c r="L1393" s="206"/>
    </row>
    <row r="1394" spans="3:14" x14ac:dyDescent="0.2">
      <c r="C1394" s="208"/>
      <c r="D1394" s="209"/>
      <c r="E1394" s="209"/>
      <c r="F1394" s="209"/>
      <c r="G1394" s="208"/>
      <c r="H1394" s="208"/>
      <c r="I1394" s="209"/>
      <c r="J1394" s="209"/>
      <c r="K1394" s="209"/>
      <c r="L1394" s="209"/>
      <c r="M1394" s="207"/>
      <c r="N1394" s="207"/>
    </row>
    <row r="1395" spans="3:14" x14ac:dyDescent="0.2">
      <c r="L1395" s="206"/>
    </row>
    <row r="1396" spans="3:14" x14ac:dyDescent="0.2">
      <c r="G1396" s="207"/>
      <c r="H1396" s="207"/>
      <c r="L1396" s="206"/>
    </row>
    <row r="1397" spans="3:14" x14ac:dyDescent="0.2">
      <c r="G1397" s="207"/>
      <c r="H1397" s="207"/>
      <c r="L1397" s="206"/>
    </row>
    <row r="1398" spans="3:14" x14ac:dyDescent="0.2">
      <c r="G1398" s="207"/>
      <c r="H1398" s="207"/>
      <c r="L1398" s="206"/>
    </row>
    <row r="1399" spans="3:14" x14ac:dyDescent="0.2">
      <c r="G1399" s="207"/>
      <c r="H1399" s="207"/>
      <c r="L1399" s="206"/>
    </row>
    <row r="1400" spans="3:14" x14ac:dyDescent="0.2">
      <c r="G1400" s="207"/>
      <c r="H1400" s="207"/>
      <c r="L1400" s="206"/>
    </row>
    <row r="1401" spans="3:14" x14ac:dyDescent="0.2">
      <c r="G1401" s="207"/>
      <c r="H1401" s="207"/>
      <c r="L1401" s="206"/>
    </row>
    <row r="1402" spans="3:14" x14ac:dyDescent="0.2">
      <c r="G1402" s="207"/>
      <c r="H1402" s="207"/>
      <c r="L1402" s="206"/>
    </row>
    <row r="1403" spans="3:14" x14ac:dyDescent="0.2">
      <c r="G1403" s="207"/>
      <c r="H1403" s="207"/>
      <c r="L1403" s="206"/>
    </row>
    <row r="1404" spans="3:14" x14ac:dyDescent="0.2">
      <c r="G1404" s="207"/>
      <c r="H1404" s="207"/>
      <c r="L1404" s="206"/>
    </row>
    <row r="1405" spans="3:14" x14ac:dyDescent="0.2">
      <c r="G1405" s="207"/>
      <c r="H1405" s="207"/>
      <c r="L1405" s="206"/>
    </row>
    <row r="1406" spans="3:14" x14ac:dyDescent="0.2">
      <c r="G1406" s="207"/>
      <c r="H1406" s="207"/>
      <c r="L1406" s="206"/>
    </row>
    <row r="1407" spans="3:14" x14ac:dyDescent="0.2">
      <c r="G1407" s="207"/>
      <c r="H1407" s="207"/>
      <c r="L1407" s="206"/>
    </row>
    <row r="1408" spans="3:14" x14ac:dyDescent="0.2">
      <c r="L1408" s="206"/>
    </row>
    <row r="1409" spans="3:12" x14ac:dyDescent="0.2">
      <c r="C1409" s="208"/>
      <c r="D1409" s="209"/>
      <c r="E1409" s="209"/>
      <c r="F1409" s="209"/>
      <c r="G1409" s="208"/>
      <c r="H1409" s="208"/>
      <c r="I1409" s="209"/>
      <c r="J1409" s="209"/>
      <c r="K1409" s="209"/>
      <c r="L1409" s="209"/>
    </row>
    <row r="1410" spans="3:12" x14ac:dyDescent="0.2">
      <c r="L1410" s="206"/>
    </row>
    <row r="1411" spans="3:12" x14ac:dyDescent="0.2">
      <c r="G1411" s="207"/>
      <c r="H1411" s="207"/>
      <c r="L1411" s="206"/>
    </row>
    <row r="1412" spans="3:12" x14ac:dyDescent="0.2">
      <c r="G1412" s="207"/>
      <c r="H1412" s="207"/>
      <c r="L1412" s="206"/>
    </row>
    <row r="1413" spans="3:12" x14ac:dyDescent="0.2">
      <c r="G1413" s="207"/>
      <c r="H1413" s="207"/>
      <c r="L1413" s="206"/>
    </row>
    <row r="1414" spans="3:12" x14ac:dyDescent="0.2">
      <c r="G1414" s="207"/>
      <c r="H1414" s="207"/>
      <c r="L1414" s="206"/>
    </row>
    <row r="1415" spans="3:12" x14ac:dyDescent="0.2">
      <c r="G1415" s="207"/>
      <c r="H1415" s="207"/>
      <c r="L1415" s="206"/>
    </row>
    <row r="1416" spans="3:12" x14ac:dyDescent="0.2">
      <c r="G1416" s="207"/>
      <c r="H1416" s="207"/>
      <c r="L1416" s="206"/>
    </row>
    <row r="1417" spans="3:12" x14ac:dyDescent="0.2">
      <c r="G1417" s="207"/>
      <c r="H1417" s="207"/>
      <c r="L1417" s="206"/>
    </row>
    <row r="1418" spans="3:12" x14ac:dyDescent="0.2">
      <c r="G1418" s="207"/>
      <c r="H1418" s="207"/>
      <c r="L1418" s="206"/>
    </row>
    <row r="1419" spans="3:12" x14ac:dyDescent="0.2">
      <c r="D1419" s="182"/>
      <c r="E1419" s="182"/>
      <c r="F1419" s="182"/>
      <c r="G1419" s="207"/>
      <c r="H1419" s="207"/>
      <c r="I1419" s="182"/>
      <c r="J1419" s="182"/>
      <c r="K1419" s="182"/>
    </row>
    <row r="1420" spans="3:12" x14ac:dyDescent="0.2">
      <c r="D1420" s="182"/>
      <c r="E1420" s="182"/>
      <c r="F1420" s="182"/>
      <c r="G1420" s="207"/>
      <c r="H1420" s="207"/>
      <c r="I1420" s="182"/>
      <c r="J1420" s="182"/>
      <c r="K1420" s="182"/>
    </row>
    <row r="1421" spans="3:12" x14ac:dyDescent="0.2">
      <c r="D1421" s="182"/>
      <c r="E1421" s="182"/>
      <c r="F1421" s="182"/>
      <c r="G1421" s="207"/>
      <c r="H1421" s="207"/>
      <c r="I1421" s="182"/>
      <c r="J1421" s="182"/>
      <c r="K1421" s="182"/>
    </row>
    <row r="1422" spans="3:12" x14ac:dyDescent="0.2">
      <c r="D1422" s="182"/>
      <c r="E1422" s="182"/>
      <c r="F1422" s="182"/>
      <c r="G1422" s="207"/>
      <c r="H1422" s="207"/>
      <c r="I1422" s="182"/>
      <c r="J1422" s="182"/>
      <c r="K1422" s="182"/>
    </row>
    <row r="1423" spans="3:12" x14ac:dyDescent="0.2">
      <c r="D1423" s="182"/>
      <c r="E1423" s="182"/>
      <c r="F1423" s="182"/>
      <c r="G1423" s="207"/>
      <c r="H1423" s="207"/>
      <c r="I1423" s="182"/>
      <c r="J1423" s="182"/>
      <c r="K1423" s="182"/>
    </row>
    <row r="1424" spans="3:12" x14ac:dyDescent="0.2">
      <c r="D1424" s="182"/>
      <c r="E1424" s="182"/>
      <c r="F1424" s="182"/>
      <c r="G1424" s="207"/>
      <c r="H1424" s="207"/>
      <c r="I1424" s="182"/>
      <c r="J1424" s="182"/>
      <c r="K1424" s="182"/>
    </row>
    <row r="1425" spans="3:15" x14ac:dyDescent="0.2">
      <c r="D1425" s="182"/>
      <c r="E1425" s="182"/>
      <c r="F1425" s="182"/>
      <c r="G1425" s="207"/>
      <c r="H1425" s="207"/>
      <c r="I1425" s="182"/>
      <c r="J1425" s="182"/>
      <c r="K1425" s="182"/>
    </row>
    <row r="1426" spans="3:15" x14ac:dyDescent="0.2">
      <c r="D1426" s="182"/>
      <c r="E1426" s="182"/>
      <c r="F1426" s="182"/>
      <c r="G1426" s="207"/>
      <c r="H1426" s="207"/>
      <c r="I1426" s="182"/>
      <c r="J1426" s="182"/>
      <c r="K1426" s="182"/>
    </row>
    <row r="1427" spans="3:15" x14ac:dyDescent="0.2">
      <c r="D1427" s="182"/>
      <c r="E1427" s="182"/>
      <c r="F1427" s="182"/>
      <c r="G1427" s="207"/>
      <c r="H1427" s="207"/>
      <c r="I1427" s="182"/>
      <c r="J1427" s="182"/>
      <c r="K1427" s="182"/>
    </row>
    <row r="1428" spans="3:15" x14ac:dyDescent="0.2">
      <c r="D1428" s="182"/>
      <c r="E1428" s="182"/>
      <c r="F1428" s="182"/>
      <c r="G1428" s="207"/>
      <c r="H1428" s="207"/>
      <c r="I1428" s="182"/>
      <c r="J1428" s="182"/>
      <c r="K1428" s="182"/>
    </row>
    <row r="1429" spans="3:15" x14ac:dyDescent="0.2">
      <c r="D1429" s="182"/>
      <c r="E1429" s="182"/>
      <c r="F1429" s="182"/>
      <c r="G1429" s="207"/>
      <c r="H1429" s="207"/>
      <c r="I1429" s="182"/>
      <c r="J1429" s="182"/>
      <c r="K1429" s="182"/>
    </row>
    <row r="1430" spans="3:15" x14ac:dyDescent="0.2">
      <c r="D1430" s="182"/>
      <c r="E1430" s="182"/>
      <c r="F1430" s="182"/>
      <c r="G1430" s="207"/>
      <c r="H1430" s="207"/>
      <c r="I1430" s="182"/>
      <c r="J1430" s="182"/>
      <c r="K1430" s="182"/>
    </row>
    <row r="1431" spans="3:15" x14ac:dyDescent="0.2">
      <c r="D1431" s="182"/>
      <c r="E1431" s="182"/>
      <c r="F1431" s="182"/>
      <c r="G1431" s="207"/>
      <c r="H1431" s="207"/>
      <c r="I1431" s="182"/>
      <c r="J1431" s="182"/>
      <c r="K1431" s="182"/>
    </row>
    <row r="1432" spans="3:15" x14ac:dyDescent="0.2">
      <c r="D1432" s="182"/>
      <c r="E1432" s="182"/>
      <c r="F1432" s="182"/>
      <c r="G1432" s="207"/>
      <c r="H1432" s="207"/>
      <c r="I1432" s="182"/>
      <c r="J1432" s="182"/>
      <c r="K1432" s="182"/>
    </row>
    <row r="1433" spans="3:15" x14ac:dyDescent="0.2">
      <c r="D1433" s="182"/>
      <c r="E1433" s="182"/>
      <c r="F1433" s="182"/>
      <c r="G1433" s="207"/>
      <c r="H1433" s="207"/>
      <c r="I1433" s="182"/>
      <c r="J1433" s="182"/>
      <c r="K1433" s="182"/>
    </row>
    <row r="1434" spans="3:15" x14ac:dyDescent="0.2">
      <c r="D1434" s="182"/>
      <c r="E1434" s="182"/>
      <c r="F1434" s="182"/>
      <c r="G1434" s="207"/>
      <c r="H1434" s="207"/>
      <c r="I1434" s="182"/>
      <c r="J1434" s="182"/>
      <c r="K1434" s="182"/>
    </row>
    <row r="1435" spans="3:15" x14ac:dyDescent="0.2">
      <c r="G1435" s="207"/>
      <c r="H1435" s="207"/>
      <c r="L1435" s="206"/>
    </row>
    <row r="1436" spans="3:15" x14ac:dyDescent="0.2">
      <c r="L1436" s="206"/>
    </row>
    <row r="1437" spans="3:15" x14ac:dyDescent="0.2">
      <c r="C1437" s="208"/>
      <c r="D1437" s="209"/>
      <c r="E1437" s="209"/>
      <c r="F1437" s="209"/>
      <c r="G1437" s="208"/>
      <c r="H1437" s="208"/>
      <c r="I1437" s="209"/>
      <c r="J1437" s="209"/>
      <c r="K1437" s="209"/>
      <c r="L1437" s="209"/>
      <c r="M1437" s="207"/>
      <c r="N1437" s="207"/>
      <c r="O1437" s="207"/>
    </row>
    <row r="1438" spans="3:15" x14ac:dyDescent="0.2">
      <c r="L1438" s="206"/>
    </row>
    <row r="1439" spans="3:15" x14ac:dyDescent="0.2">
      <c r="G1439" s="207"/>
      <c r="H1439" s="207"/>
      <c r="L1439" s="206"/>
    </row>
    <row r="1440" spans="3:15" x14ac:dyDescent="0.2">
      <c r="G1440" s="207"/>
      <c r="H1440" s="207"/>
      <c r="L1440" s="206"/>
    </row>
    <row r="1441" spans="4:12" x14ac:dyDescent="0.2">
      <c r="G1441" s="207"/>
      <c r="H1441" s="207"/>
      <c r="L1441" s="206"/>
    </row>
    <row r="1442" spans="4:12" x14ac:dyDescent="0.2">
      <c r="G1442" s="207"/>
      <c r="H1442" s="207"/>
      <c r="L1442" s="206"/>
    </row>
    <row r="1443" spans="4:12" x14ac:dyDescent="0.2">
      <c r="G1443" s="207"/>
      <c r="H1443" s="207"/>
      <c r="L1443" s="206"/>
    </row>
    <row r="1444" spans="4:12" x14ac:dyDescent="0.2">
      <c r="G1444" s="207"/>
      <c r="H1444" s="207"/>
      <c r="L1444" s="206"/>
    </row>
    <row r="1445" spans="4:12" x14ac:dyDescent="0.2">
      <c r="G1445" s="207"/>
      <c r="H1445" s="207"/>
      <c r="L1445" s="206"/>
    </row>
    <row r="1446" spans="4:12" x14ac:dyDescent="0.2">
      <c r="G1446" s="207"/>
      <c r="H1446" s="207"/>
      <c r="L1446" s="206"/>
    </row>
    <row r="1447" spans="4:12" x14ac:dyDescent="0.2">
      <c r="G1447" s="207"/>
      <c r="H1447" s="207"/>
      <c r="L1447" s="206"/>
    </row>
    <row r="1448" spans="4:12" x14ac:dyDescent="0.2">
      <c r="G1448" s="207"/>
      <c r="H1448" s="207"/>
      <c r="L1448" s="206"/>
    </row>
    <row r="1449" spans="4:12" x14ac:dyDescent="0.2">
      <c r="G1449" s="207"/>
      <c r="H1449" s="207"/>
      <c r="L1449" s="206"/>
    </row>
    <row r="1450" spans="4:12" x14ac:dyDescent="0.2">
      <c r="G1450" s="207"/>
      <c r="H1450" s="207"/>
      <c r="L1450" s="206"/>
    </row>
    <row r="1451" spans="4:12" x14ac:dyDescent="0.2">
      <c r="D1451" s="182"/>
      <c r="E1451" s="182"/>
      <c r="F1451" s="182"/>
      <c r="G1451" s="207"/>
      <c r="H1451" s="207"/>
      <c r="I1451" s="182"/>
      <c r="J1451" s="182"/>
      <c r="K1451" s="182"/>
    </row>
    <row r="1452" spans="4:12" x14ac:dyDescent="0.2">
      <c r="D1452" s="182"/>
      <c r="E1452" s="182"/>
      <c r="F1452" s="182"/>
      <c r="G1452" s="207"/>
      <c r="H1452" s="207"/>
      <c r="I1452" s="182"/>
      <c r="J1452" s="182"/>
      <c r="K1452" s="182"/>
    </row>
    <row r="1453" spans="4:12" x14ac:dyDescent="0.2">
      <c r="D1453" s="182"/>
      <c r="E1453" s="182"/>
      <c r="F1453" s="182"/>
      <c r="G1453" s="207"/>
      <c r="H1453" s="207"/>
      <c r="I1453" s="182"/>
      <c r="J1453" s="182"/>
      <c r="K1453" s="182"/>
    </row>
    <row r="1454" spans="4:12" x14ac:dyDescent="0.2">
      <c r="D1454" s="182"/>
      <c r="E1454" s="182"/>
      <c r="F1454" s="182"/>
      <c r="G1454" s="207"/>
      <c r="H1454" s="207"/>
      <c r="I1454" s="182"/>
      <c r="J1454" s="182"/>
      <c r="K1454" s="182"/>
    </row>
    <row r="1455" spans="4:12" x14ac:dyDescent="0.2">
      <c r="D1455" s="182"/>
      <c r="E1455" s="182"/>
      <c r="F1455" s="182"/>
      <c r="G1455" s="207"/>
      <c r="H1455" s="207"/>
      <c r="I1455" s="182"/>
      <c r="J1455" s="182"/>
      <c r="K1455" s="182"/>
    </row>
    <row r="1456" spans="4:12" x14ac:dyDescent="0.2">
      <c r="D1456" s="182"/>
      <c r="E1456" s="182"/>
      <c r="F1456" s="182"/>
      <c r="G1456" s="207"/>
      <c r="H1456" s="207"/>
      <c r="I1456" s="182"/>
      <c r="J1456" s="182"/>
      <c r="K1456" s="182"/>
    </row>
    <row r="1457" spans="7:8" s="182" customFormat="1" x14ac:dyDescent="0.2">
      <c r="G1457" s="207"/>
      <c r="H1457" s="207"/>
    </row>
    <row r="1458" spans="7:8" s="182" customFormat="1" x14ac:dyDescent="0.2">
      <c r="G1458" s="207"/>
      <c r="H1458" s="207"/>
    </row>
    <row r="1459" spans="7:8" s="182" customFormat="1" x14ac:dyDescent="0.2">
      <c r="G1459" s="207"/>
      <c r="H1459" s="207"/>
    </row>
    <row r="1460" spans="7:8" s="182" customFormat="1" x14ac:dyDescent="0.2">
      <c r="G1460" s="207"/>
      <c r="H1460" s="207"/>
    </row>
    <row r="1461" spans="7:8" s="182" customFormat="1" x14ac:dyDescent="0.2">
      <c r="G1461" s="207"/>
      <c r="H1461" s="207"/>
    </row>
    <row r="1462" spans="7:8" s="182" customFormat="1" x14ac:dyDescent="0.2">
      <c r="G1462" s="207"/>
      <c r="H1462" s="207"/>
    </row>
    <row r="1463" spans="7:8" s="182" customFormat="1" x14ac:dyDescent="0.2">
      <c r="G1463" s="207"/>
      <c r="H1463" s="207"/>
    </row>
    <row r="1464" spans="7:8" s="182" customFormat="1" x14ac:dyDescent="0.2">
      <c r="G1464" s="207"/>
      <c r="H1464" s="207"/>
    </row>
    <row r="1465" spans="7:8" s="182" customFormat="1" x14ac:dyDescent="0.2">
      <c r="G1465" s="207"/>
      <c r="H1465" s="207"/>
    </row>
    <row r="1466" spans="7:8" s="182" customFormat="1" x14ac:dyDescent="0.2">
      <c r="G1466" s="207"/>
      <c r="H1466" s="207"/>
    </row>
    <row r="1467" spans="7:8" s="182" customFormat="1" x14ac:dyDescent="0.2">
      <c r="G1467" s="207"/>
      <c r="H1467" s="207"/>
    </row>
    <row r="1468" spans="7:8" s="182" customFormat="1" x14ac:dyDescent="0.2">
      <c r="G1468" s="207"/>
      <c r="H1468" s="207"/>
    </row>
    <row r="1469" spans="7:8" s="182" customFormat="1" x14ac:dyDescent="0.2">
      <c r="G1469" s="207"/>
      <c r="H1469" s="207"/>
    </row>
    <row r="1470" spans="7:8" s="182" customFormat="1" x14ac:dyDescent="0.2">
      <c r="G1470" s="207"/>
      <c r="H1470" s="207"/>
    </row>
    <row r="1471" spans="7:8" s="182" customFormat="1" x14ac:dyDescent="0.2">
      <c r="G1471" s="207"/>
      <c r="H1471" s="207"/>
    </row>
    <row r="1472" spans="7:8" s="182" customFormat="1" x14ac:dyDescent="0.2">
      <c r="G1472" s="207"/>
      <c r="H1472" s="207"/>
    </row>
    <row r="1473" spans="3:11" x14ac:dyDescent="0.2">
      <c r="D1473" s="182"/>
      <c r="E1473" s="182"/>
      <c r="F1473" s="182"/>
      <c r="G1473" s="207"/>
      <c r="H1473" s="207"/>
      <c r="I1473" s="182"/>
      <c r="J1473" s="182"/>
      <c r="K1473" s="182"/>
    </row>
    <row r="1474" spans="3:11" x14ac:dyDescent="0.2">
      <c r="D1474" s="182"/>
      <c r="E1474" s="182"/>
      <c r="F1474" s="182"/>
      <c r="G1474" s="207"/>
      <c r="H1474" s="207"/>
      <c r="I1474" s="182"/>
      <c r="J1474" s="182"/>
      <c r="K1474" s="182"/>
    </row>
    <row r="1475" spans="3:11" x14ac:dyDescent="0.2">
      <c r="D1475" s="182"/>
      <c r="E1475" s="182"/>
      <c r="F1475" s="182"/>
      <c r="G1475" s="207"/>
      <c r="H1475" s="207"/>
      <c r="I1475" s="182"/>
      <c r="J1475" s="182"/>
      <c r="K1475" s="182"/>
    </row>
    <row r="1476" spans="3:11" x14ac:dyDescent="0.2">
      <c r="D1476" s="182"/>
      <c r="E1476" s="182"/>
      <c r="F1476" s="182"/>
      <c r="G1476" s="207"/>
      <c r="H1476" s="207"/>
      <c r="I1476" s="182"/>
      <c r="J1476" s="182"/>
      <c r="K1476" s="182"/>
    </row>
    <row r="1477" spans="3:11" x14ac:dyDescent="0.2">
      <c r="D1477" s="182"/>
      <c r="E1477" s="182"/>
      <c r="F1477" s="182"/>
      <c r="G1477" s="207"/>
      <c r="H1477" s="207"/>
      <c r="I1477" s="182"/>
      <c r="J1477" s="182"/>
      <c r="K1477" s="182"/>
    </row>
    <row r="1478" spans="3:11" x14ac:dyDescent="0.2">
      <c r="D1478" s="182"/>
      <c r="E1478" s="182"/>
      <c r="F1478" s="182"/>
      <c r="G1478" s="207"/>
      <c r="H1478" s="207"/>
      <c r="I1478" s="182"/>
      <c r="J1478" s="182"/>
      <c r="K1478" s="182"/>
    </row>
    <row r="1479" spans="3:11" x14ac:dyDescent="0.2">
      <c r="D1479" s="182"/>
      <c r="E1479" s="182"/>
      <c r="F1479" s="182"/>
      <c r="G1479" s="207"/>
      <c r="H1479" s="207"/>
      <c r="I1479" s="182"/>
      <c r="J1479" s="182"/>
      <c r="K1479" s="182"/>
    </row>
    <row r="1480" spans="3:11" x14ac:dyDescent="0.2">
      <c r="D1480" s="182"/>
      <c r="E1480" s="182"/>
      <c r="F1480" s="182"/>
      <c r="G1480" s="207"/>
      <c r="H1480" s="207"/>
      <c r="I1480" s="182"/>
      <c r="J1480" s="182"/>
      <c r="K1480" s="182"/>
    </row>
    <row r="1481" spans="3:11" x14ac:dyDescent="0.2">
      <c r="D1481" s="182"/>
      <c r="E1481" s="182"/>
      <c r="F1481" s="182"/>
      <c r="G1481" s="207"/>
      <c r="H1481" s="207"/>
      <c r="I1481" s="182"/>
      <c r="J1481" s="182"/>
      <c r="K1481" s="182"/>
    </row>
    <row r="1482" spans="3:11" x14ac:dyDescent="0.2">
      <c r="D1482" s="182"/>
      <c r="E1482" s="182"/>
      <c r="F1482" s="182"/>
      <c r="G1482" s="207"/>
      <c r="H1482" s="207"/>
      <c r="I1482" s="182"/>
      <c r="J1482" s="182"/>
      <c r="K1482" s="182"/>
    </row>
    <row r="1483" spans="3:11" x14ac:dyDescent="0.2">
      <c r="G1483" s="207"/>
      <c r="H1483" s="207"/>
      <c r="I1483" s="182"/>
      <c r="J1483" s="182"/>
      <c r="K1483" s="182"/>
    </row>
    <row r="1484" spans="3:11" x14ac:dyDescent="0.2">
      <c r="C1484" s="208"/>
      <c r="G1484" s="210"/>
      <c r="H1484" s="210"/>
      <c r="I1484" s="182"/>
      <c r="J1484" s="182"/>
      <c r="K1484" s="182"/>
    </row>
    <row r="1485" spans="3:11" x14ac:dyDescent="0.2">
      <c r="G1485" s="207"/>
      <c r="H1485" s="207"/>
      <c r="I1485" s="182"/>
      <c r="J1485" s="182"/>
      <c r="K1485" s="182"/>
    </row>
    <row r="1486" spans="3:11" x14ac:dyDescent="0.2">
      <c r="G1486" s="207"/>
      <c r="H1486" s="207"/>
      <c r="I1486" s="182"/>
      <c r="J1486" s="182"/>
      <c r="K1486" s="182"/>
    </row>
    <row r="1487" spans="3:11" x14ac:dyDescent="0.2">
      <c r="G1487" s="207"/>
      <c r="H1487" s="207"/>
      <c r="I1487" s="182"/>
      <c r="J1487" s="182"/>
      <c r="K1487" s="182"/>
    </row>
    <row r="1488" spans="3:11" x14ac:dyDescent="0.2">
      <c r="G1488" s="207"/>
      <c r="H1488" s="207"/>
      <c r="I1488" s="182"/>
      <c r="J1488" s="182"/>
      <c r="K1488" s="182"/>
    </row>
    <row r="1489" spans="3:11" x14ac:dyDescent="0.2">
      <c r="G1489" s="207"/>
      <c r="H1489" s="207"/>
      <c r="I1489" s="182"/>
      <c r="J1489" s="182"/>
      <c r="K1489" s="182"/>
    </row>
    <row r="1490" spans="3:11" x14ac:dyDescent="0.2">
      <c r="G1490" s="207"/>
      <c r="H1490" s="207"/>
      <c r="I1490" s="182"/>
      <c r="J1490" s="182"/>
      <c r="K1490" s="182"/>
    </row>
    <row r="1491" spans="3:11" x14ac:dyDescent="0.2">
      <c r="G1491" s="207"/>
      <c r="H1491" s="207"/>
      <c r="I1491" s="182"/>
      <c r="J1491" s="182"/>
      <c r="K1491" s="182"/>
    </row>
    <row r="1492" spans="3:11" x14ac:dyDescent="0.2">
      <c r="G1492" s="207"/>
      <c r="H1492" s="207"/>
      <c r="I1492" s="182"/>
      <c r="J1492" s="182"/>
      <c r="K1492" s="182"/>
    </row>
    <row r="1493" spans="3:11" x14ac:dyDescent="0.2">
      <c r="G1493" s="207"/>
      <c r="H1493" s="207"/>
      <c r="I1493" s="182"/>
      <c r="J1493" s="182"/>
      <c r="K1493" s="182"/>
    </row>
    <row r="1494" spans="3:11" x14ac:dyDescent="0.2">
      <c r="G1494" s="207"/>
      <c r="H1494" s="207"/>
      <c r="I1494" s="182"/>
      <c r="J1494" s="182"/>
      <c r="K1494" s="182"/>
    </row>
    <row r="1495" spans="3:11" x14ac:dyDescent="0.2">
      <c r="G1495" s="207"/>
      <c r="H1495" s="207"/>
      <c r="I1495" s="182"/>
      <c r="J1495" s="182"/>
      <c r="K1495" s="182"/>
    </row>
    <row r="1496" spans="3:11" x14ac:dyDescent="0.2">
      <c r="G1496" s="207"/>
      <c r="H1496" s="207"/>
      <c r="I1496" s="182"/>
      <c r="J1496" s="182"/>
      <c r="K1496" s="182"/>
    </row>
    <row r="1497" spans="3:11" x14ac:dyDescent="0.2">
      <c r="G1497" s="207"/>
      <c r="H1497" s="207"/>
      <c r="I1497" s="182"/>
      <c r="J1497" s="182"/>
      <c r="K1497" s="182"/>
    </row>
    <row r="1498" spans="3:11" x14ac:dyDescent="0.2">
      <c r="G1498" s="207"/>
      <c r="H1498" s="207"/>
      <c r="I1498" s="182"/>
      <c r="J1498" s="182"/>
      <c r="K1498" s="182"/>
    </row>
    <row r="1499" spans="3:11" x14ac:dyDescent="0.2">
      <c r="G1499" s="207"/>
      <c r="H1499" s="207"/>
      <c r="I1499" s="182"/>
      <c r="J1499" s="182"/>
      <c r="K1499" s="182"/>
    </row>
    <row r="1500" spans="3:11" x14ac:dyDescent="0.2">
      <c r="C1500" s="208"/>
      <c r="G1500" s="210"/>
      <c r="H1500" s="210"/>
      <c r="I1500" s="182"/>
      <c r="J1500" s="182"/>
      <c r="K1500" s="182"/>
    </row>
    <row r="1501" spans="3:11" x14ac:dyDescent="0.2">
      <c r="G1501" s="207"/>
      <c r="H1501" s="207"/>
      <c r="I1501" s="182"/>
      <c r="J1501" s="182"/>
      <c r="K1501" s="182"/>
    </row>
    <row r="1502" spans="3:11" x14ac:dyDescent="0.2">
      <c r="G1502" s="207"/>
      <c r="H1502" s="207"/>
      <c r="I1502" s="182"/>
      <c r="J1502" s="182"/>
      <c r="K1502" s="182"/>
    </row>
    <row r="1503" spans="3:11" x14ac:dyDescent="0.2">
      <c r="G1503" s="207"/>
      <c r="H1503" s="207"/>
      <c r="I1503" s="182"/>
      <c r="J1503" s="182"/>
      <c r="K1503" s="182"/>
    </row>
    <row r="1504" spans="3:11" x14ac:dyDescent="0.2">
      <c r="G1504" s="207"/>
      <c r="H1504" s="207"/>
      <c r="I1504" s="182"/>
      <c r="J1504" s="182"/>
      <c r="K1504" s="182"/>
    </row>
    <row r="1505" spans="7:11" x14ac:dyDescent="0.2">
      <c r="G1505" s="207"/>
      <c r="H1505" s="207"/>
      <c r="I1505" s="182"/>
      <c r="J1505" s="182"/>
      <c r="K1505" s="182"/>
    </row>
    <row r="1506" spans="7:11" x14ac:dyDescent="0.2">
      <c r="G1506" s="207"/>
      <c r="H1506" s="207"/>
      <c r="I1506" s="182"/>
      <c r="J1506" s="182"/>
      <c r="K1506" s="182"/>
    </row>
    <row r="1507" spans="7:11" x14ac:dyDescent="0.2">
      <c r="G1507" s="207"/>
      <c r="H1507" s="207"/>
      <c r="I1507" s="182"/>
      <c r="J1507" s="182"/>
      <c r="K1507" s="182"/>
    </row>
    <row r="1508" spans="7:11" x14ac:dyDescent="0.2">
      <c r="G1508" s="207"/>
      <c r="H1508" s="207"/>
      <c r="I1508" s="182"/>
      <c r="J1508" s="182"/>
      <c r="K1508" s="182"/>
    </row>
    <row r="1509" spans="7:11" x14ac:dyDescent="0.2">
      <c r="G1509" s="207"/>
      <c r="H1509" s="207"/>
      <c r="I1509" s="182"/>
      <c r="J1509" s="182"/>
      <c r="K1509" s="182"/>
    </row>
    <row r="1510" spans="7:11" x14ac:dyDescent="0.2">
      <c r="G1510" s="207"/>
      <c r="H1510" s="207"/>
      <c r="I1510" s="182"/>
      <c r="J1510" s="182"/>
      <c r="K1510" s="182"/>
    </row>
    <row r="1511" spans="7:11" x14ac:dyDescent="0.2">
      <c r="G1511" s="207"/>
      <c r="H1511" s="207"/>
      <c r="I1511" s="182"/>
      <c r="J1511" s="182"/>
      <c r="K1511" s="182"/>
    </row>
    <row r="1512" spans="7:11" x14ac:dyDescent="0.2">
      <c r="G1512" s="207"/>
      <c r="H1512" s="207"/>
      <c r="I1512" s="182"/>
      <c r="J1512" s="182"/>
      <c r="K1512" s="182"/>
    </row>
    <row r="1513" spans="7:11" x14ac:dyDescent="0.2">
      <c r="G1513" s="207"/>
      <c r="H1513" s="207"/>
      <c r="I1513" s="182"/>
      <c r="J1513" s="182"/>
      <c r="K1513" s="182"/>
    </row>
    <row r="1514" spans="7:11" x14ac:dyDescent="0.2">
      <c r="G1514" s="207"/>
      <c r="H1514" s="207"/>
      <c r="I1514" s="182"/>
      <c r="J1514" s="182"/>
      <c r="K1514" s="182"/>
    </row>
    <row r="1515" spans="7:11" x14ac:dyDescent="0.2">
      <c r="G1515" s="207"/>
      <c r="H1515" s="207"/>
    </row>
    <row r="1516" spans="7:11" x14ac:dyDescent="0.2">
      <c r="G1516" s="207"/>
      <c r="H1516" s="207"/>
    </row>
    <row r="1517" spans="7:11" x14ac:dyDescent="0.2">
      <c r="G1517" s="207"/>
      <c r="H1517" s="207"/>
    </row>
    <row r="1518" spans="7:11" x14ac:dyDescent="0.2">
      <c r="G1518" s="207"/>
      <c r="H1518" s="207"/>
    </row>
    <row r="1519" spans="7:11" x14ac:dyDescent="0.2">
      <c r="G1519" s="207"/>
      <c r="H1519" s="207"/>
    </row>
    <row r="1520" spans="7:11" x14ac:dyDescent="0.2">
      <c r="G1520" s="207"/>
      <c r="H1520" s="207"/>
    </row>
    <row r="1522" spans="3:11" x14ac:dyDescent="0.2">
      <c r="C1522" s="208"/>
      <c r="D1522" s="209"/>
      <c r="E1522" s="209"/>
      <c r="F1522" s="209"/>
      <c r="G1522" s="208"/>
      <c r="H1522" s="208"/>
      <c r="I1522" s="209"/>
      <c r="J1522" s="209"/>
      <c r="K1522" s="209"/>
    </row>
    <row r="1524" spans="3:11" x14ac:dyDescent="0.2">
      <c r="G1524" s="207"/>
      <c r="H1524" s="207"/>
    </row>
    <row r="1525" spans="3:11" x14ac:dyDescent="0.2">
      <c r="G1525" s="207"/>
      <c r="H1525" s="207"/>
    </row>
    <row r="1526" spans="3:11" x14ac:dyDescent="0.2">
      <c r="G1526" s="207"/>
      <c r="H1526" s="207"/>
    </row>
    <row r="1527" spans="3:11" x14ac:dyDescent="0.2">
      <c r="G1527" s="207"/>
      <c r="H1527" s="207"/>
    </row>
    <row r="1528" spans="3:11" x14ac:dyDescent="0.2">
      <c r="G1528" s="207"/>
      <c r="H1528" s="207"/>
    </row>
    <row r="1529" spans="3:11" x14ac:dyDescent="0.2">
      <c r="G1529" s="207"/>
      <c r="H1529" s="207"/>
    </row>
    <row r="1530" spans="3:11" x14ac:dyDescent="0.2">
      <c r="G1530" s="207"/>
      <c r="H1530" s="207"/>
    </row>
    <row r="1531" spans="3:11" x14ac:dyDescent="0.2">
      <c r="D1531" s="182"/>
      <c r="E1531" s="182"/>
      <c r="F1531" s="182"/>
      <c r="G1531" s="207"/>
      <c r="H1531" s="207"/>
      <c r="I1531" s="182"/>
      <c r="J1531" s="182"/>
      <c r="K1531" s="182"/>
    </row>
    <row r="1532" spans="3:11" x14ac:dyDescent="0.2">
      <c r="D1532" s="182"/>
      <c r="E1532" s="182"/>
      <c r="F1532" s="182"/>
      <c r="G1532" s="207"/>
      <c r="H1532" s="207"/>
      <c r="I1532" s="182"/>
      <c r="J1532" s="182"/>
      <c r="K1532" s="182"/>
    </row>
    <row r="1533" spans="3:11" x14ac:dyDescent="0.2">
      <c r="D1533" s="182"/>
      <c r="E1533" s="182"/>
      <c r="F1533" s="182"/>
      <c r="G1533" s="207"/>
      <c r="H1533" s="207"/>
      <c r="I1533" s="182"/>
      <c r="J1533" s="182"/>
      <c r="K1533" s="182"/>
    </row>
    <row r="1534" spans="3:11" x14ac:dyDescent="0.2">
      <c r="D1534" s="182"/>
      <c r="E1534" s="182"/>
      <c r="F1534" s="182"/>
      <c r="G1534" s="207"/>
      <c r="H1534" s="207"/>
      <c r="I1534" s="182"/>
      <c r="J1534" s="182"/>
      <c r="K1534" s="182"/>
    </row>
    <row r="1535" spans="3:11" x14ac:dyDescent="0.2">
      <c r="D1535" s="182"/>
      <c r="E1535" s="182"/>
      <c r="F1535" s="182"/>
      <c r="G1535" s="207"/>
      <c r="H1535" s="207"/>
      <c r="I1535" s="182"/>
      <c r="J1535" s="182"/>
      <c r="K1535" s="182"/>
    </row>
    <row r="1536" spans="3:11" x14ac:dyDescent="0.2">
      <c r="D1536" s="182"/>
      <c r="E1536" s="182"/>
      <c r="F1536" s="182"/>
      <c r="G1536" s="207"/>
      <c r="H1536" s="207"/>
      <c r="I1536" s="182"/>
      <c r="J1536" s="182"/>
      <c r="K1536" s="182"/>
    </row>
    <row r="1537" spans="3:11" x14ac:dyDescent="0.2">
      <c r="D1537" s="182"/>
      <c r="E1537" s="182"/>
      <c r="F1537" s="182"/>
      <c r="G1537" s="207"/>
      <c r="H1537" s="207"/>
      <c r="I1537" s="182"/>
      <c r="J1537" s="182"/>
      <c r="K1537" s="182"/>
    </row>
    <row r="1538" spans="3:11" x14ac:dyDescent="0.2">
      <c r="D1538" s="182"/>
      <c r="E1538" s="182"/>
      <c r="F1538" s="182"/>
      <c r="G1538" s="207"/>
      <c r="H1538" s="207"/>
      <c r="I1538" s="182"/>
      <c r="J1538" s="182"/>
      <c r="K1538" s="182"/>
    </row>
    <row r="1539" spans="3:11" x14ac:dyDescent="0.2">
      <c r="D1539" s="182"/>
      <c r="E1539" s="182"/>
      <c r="F1539" s="182"/>
      <c r="G1539" s="207"/>
      <c r="H1539" s="207"/>
      <c r="I1539" s="182"/>
      <c r="J1539" s="182"/>
      <c r="K1539" s="182"/>
    </row>
    <row r="1540" spans="3:11" x14ac:dyDescent="0.2">
      <c r="D1540" s="182"/>
      <c r="E1540" s="182"/>
      <c r="F1540" s="182"/>
      <c r="G1540" s="207"/>
      <c r="H1540" s="207"/>
      <c r="I1540" s="182"/>
      <c r="J1540" s="182"/>
      <c r="K1540" s="182"/>
    </row>
    <row r="1541" spans="3:11" x14ac:dyDescent="0.2">
      <c r="D1541" s="182"/>
      <c r="E1541" s="182"/>
      <c r="F1541" s="182"/>
      <c r="G1541" s="207"/>
      <c r="H1541" s="207"/>
      <c r="I1541" s="182"/>
      <c r="J1541" s="182"/>
      <c r="K1541" s="182"/>
    </row>
    <row r="1542" spans="3:11" x14ac:dyDescent="0.2">
      <c r="D1542" s="182"/>
      <c r="E1542" s="182"/>
      <c r="F1542" s="182"/>
      <c r="G1542" s="207"/>
      <c r="H1542" s="207"/>
      <c r="I1542" s="182"/>
      <c r="J1542" s="182"/>
      <c r="K1542" s="182"/>
    </row>
    <row r="1543" spans="3:11" x14ac:dyDescent="0.2">
      <c r="D1543" s="182"/>
      <c r="E1543" s="182"/>
      <c r="F1543" s="182"/>
      <c r="G1543" s="207"/>
      <c r="H1543" s="207"/>
      <c r="I1543" s="182"/>
      <c r="J1543" s="182"/>
      <c r="K1543" s="182"/>
    </row>
    <row r="1544" spans="3:11" x14ac:dyDescent="0.2">
      <c r="D1544" s="182"/>
      <c r="E1544" s="182"/>
      <c r="F1544" s="182"/>
      <c r="G1544" s="207"/>
      <c r="H1544" s="207"/>
      <c r="I1544" s="182"/>
      <c r="J1544" s="182"/>
      <c r="K1544" s="182"/>
    </row>
    <row r="1545" spans="3:11" x14ac:dyDescent="0.2">
      <c r="D1545" s="182"/>
      <c r="E1545" s="182"/>
      <c r="F1545" s="182"/>
      <c r="G1545" s="207"/>
      <c r="H1545" s="207"/>
      <c r="I1545" s="182"/>
      <c r="J1545" s="182"/>
      <c r="K1545" s="182"/>
    </row>
    <row r="1546" spans="3:11" x14ac:dyDescent="0.2">
      <c r="D1546" s="182"/>
      <c r="E1546" s="182"/>
      <c r="F1546" s="182"/>
      <c r="G1546" s="207"/>
      <c r="H1546" s="207"/>
      <c r="I1546" s="182"/>
      <c r="J1546" s="182"/>
      <c r="K1546" s="182"/>
    </row>
    <row r="1547" spans="3:11" x14ac:dyDescent="0.2">
      <c r="G1547" s="207"/>
      <c r="H1547" s="207"/>
    </row>
    <row r="1548" spans="3:11" x14ac:dyDescent="0.2">
      <c r="G1548" s="207"/>
      <c r="H1548" s="207"/>
    </row>
    <row r="1550" spans="3:11" x14ac:dyDescent="0.2">
      <c r="C1550" s="208"/>
      <c r="D1550" s="209"/>
      <c r="E1550" s="209"/>
      <c r="F1550" s="209"/>
      <c r="G1550" s="208"/>
      <c r="H1550" s="208"/>
      <c r="I1550" s="209"/>
      <c r="J1550" s="209"/>
      <c r="K1550" s="209"/>
    </row>
    <row r="1552" spans="3:11" x14ac:dyDescent="0.2">
      <c r="G1552" s="207"/>
      <c r="H1552" s="207"/>
    </row>
    <row r="1553" spans="3:11" x14ac:dyDescent="0.2">
      <c r="G1553" s="207"/>
      <c r="H1553" s="207"/>
    </row>
    <row r="1554" spans="3:11" x14ac:dyDescent="0.2">
      <c r="G1554" s="207"/>
      <c r="H1554" s="207"/>
    </row>
    <row r="1555" spans="3:11" x14ac:dyDescent="0.2">
      <c r="G1555" s="207"/>
      <c r="H1555" s="207"/>
    </row>
    <row r="1556" spans="3:11" x14ac:dyDescent="0.2">
      <c r="G1556" s="207"/>
      <c r="H1556" s="207"/>
    </row>
    <row r="1557" spans="3:11" x14ac:dyDescent="0.2">
      <c r="G1557" s="207"/>
      <c r="H1557" s="207"/>
    </row>
    <row r="1558" spans="3:11" x14ac:dyDescent="0.2">
      <c r="G1558" s="207"/>
      <c r="H1558" s="207"/>
    </row>
    <row r="1559" spans="3:11" x14ac:dyDescent="0.2">
      <c r="G1559" s="207"/>
      <c r="H1559" s="207"/>
    </row>
    <row r="1560" spans="3:11" x14ac:dyDescent="0.2">
      <c r="G1560" s="207"/>
      <c r="H1560" s="207"/>
    </row>
    <row r="1561" spans="3:11" x14ac:dyDescent="0.2">
      <c r="G1561" s="207"/>
      <c r="H1561" s="207"/>
    </row>
    <row r="1562" spans="3:11" x14ac:dyDescent="0.2">
      <c r="G1562" s="207"/>
      <c r="H1562" s="207"/>
    </row>
    <row r="1563" spans="3:11" x14ac:dyDescent="0.2">
      <c r="G1563" s="207"/>
      <c r="H1563" s="207"/>
      <c r="I1563" s="182"/>
      <c r="J1563" s="182"/>
      <c r="K1563" s="182"/>
    </row>
    <row r="1564" spans="3:11" x14ac:dyDescent="0.2">
      <c r="G1564" s="207"/>
      <c r="H1564" s="207"/>
      <c r="I1564" s="182"/>
      <c r="J1564" s="182"/>
      <c r="K1564" s="182"/>
    </row>
    <row r="1565" spans="3:11" x14ac:dyDescent="0.2">
      <c r="G1565" s="207"/>
      <c r="H1565" s="207"/>
      <c r="I1565" s="182"/>
      <c r="J1565" s="182"/>
      <c r="K1565" s="182"/>
    </row>
    <row r="1567" spans="3:11" x14ac:dyDescent="0.2">
      <c r="C1567" s="208"/>
      <c r="G1567" s="207"/>
      <c r="H1567" s="207"/>
      <c r="I1567" s="182"/>
      <c r="J1567" s="182"/>
      <c r="K1567" s="182"/>
    </row>
    <row r="1569" spans="4:11" x14ac:dyDescent="0.2">
      <c r="G1569" s="207"/>
      <c r="H1569" s="207"/>
      <c r="I1569" s="182"/>
      <c r="J1569" s="182"/>
      <c r="K1569" s="182"/>
    </row>
    <row r="1570" spans="4:11" x14ac:dyDescent="0.2">
      <c r="G1570" s="207"/>
      <c r="H1570" s="207"/>
      <c r="I1570" s="182"/>
      <c r="J1570" s="182"/>
      <c r="K1570" s="182"/>
    </row>
    <row r="1571" spans="4:11" x14ac:dyDescent="0.2">
      <c r="G1571" s="207"/>
      <c r="H1571" s="207"/>
      <c r="I1571" s="182"/>
      <c r="J1571" s="182"/>
      <c r="K1571" s="182"/>
    </row>
    <row r="1572" spans="4:11" x14ac:dyDescent="0.2">
      <c r="G1572" s="207"/>
      <c r="H1572" s="207"/>
      <c r="I1572" s="182"/>
      <c r="J1572" s="182"/>
      <c r="K1572" s="182"/>
    </row>
    <row r="1573" spans="4:11" x14ac:dyDescent="0.2">
      <c r="G1573" s="207"/>
      <c r="H1573" s="207"/>
      <c r="I1573" s="182"/>
      <c r="J1573" s="182"/>
      <c r="K1573" s="182"/>
    </row>
    <row r="1574" spans="4:11" x14ac:dyDescent="0.2">
      <c r="G1574" s="207"/>
      <c r="H1574" s="207"/>
      <c r="I1574" s="182"/>
      <c r="J1574" s="182"/>
      <c r="K1574" s="182"/>
    </row>
    <row r="1575" spans="4:11" x14ac:dyDescent="0.2">
      <c r="G1575" s="207"/>
      <c r="H1575" s="207"/>
      <c r="I1575" s="182"/>
      <c r="J1575" s="182"/>
      <c r="K1575" s="182"/>
    </row>
    <row r="1576" spans="4:11" x14ac:dyDescent="0.2">
      <c r="G1576" s="207"/>
      <c r="H1576" s="207"/>
      <c r="I1576" s="182"/>
      <c r="J1576" s="182"/>
      <c r="K1576" s="182"/>
    </row>
    <row r="1577" spans="4:11" x14ac:dyDescent="0.2">
      <c r="G1577" s="207"/>
      <c r="H1577" s="207"/>
      <c r="I1577" s="182"/>
      <c r="J1577" s="182"/>
      <c r="K1577" s="182"/>
    </row>
    <row r="1578" spans="4:11" x14ac:dyDescent="0.2">
      <c r="G1578" s="207"/>
      <c r="H1578" s="207"/>
      <c r="I1578" s="182"/>
      <c r="J1578" s="182"/>
      <c r="K1578" s="182"/>
    </row>
    <row r="1579" spans="4:11" x14ac:dyDescent="0.2">
      <c r="D1579" s="182"/>
      <c r="E1579" s="182"/>
      <c r="F1579" s="182"/>
      <c r="G1579" s="207"/>
      <c r="H1579" s="207"/>
      <c r="I1579" s="182"/>
      <c r="J1579" s="182"/>
      <c r="K1579" s="182"/>
    </row>
    <row r="1580" spans="4:11" x14ac:dyDescent="0.2">
      <c r="D1580" s="182"/>
      <c r="E1580" s="182"/>
      <c r="F1580" s="182"/>
      <c r="G1580" s="207"/>
      <c r="H1580" s="207"/>
      <c r="I1580" s="182"/>
      <c r="J1580" s="182"/>
      <c r="K1580" s="182"/>
    </row>
    <row r="1581" spans="4:11" x14ac:dyDescent="0.2">
      <c r="D1581" s="182"/>
      <c r="E1581" s="182"/>
      <c r="F1581" s="182"/>
      <c r="G1581" s="207"/>
      <c r="H1581" s="207"/>
      <c r="I1581" s="182"/>
      <c r="J1581" s="182"/>
      <c r="K1581" s="182"/>
    </row>
    <row r="1582" spans="4:11" x14ac:dyDescent="0.2">
      <c r="D1582" s="182"/>
      <c r="E1582" s="182"/>
      <c r="F1582" s="182"/>
      <c r="G1582" s="207"/>
      <c r="H1582" s="207"/>
      <c r="I1582" s="182"/>
      <c r="J1582" s="182"/>
      <c r="K1582" s="182"/>
    </row>
    <row r="1583" spans="4:11" x14ac:dyDescent="0.2">
      <c r="D1583" s="182"/>
      <c r="E1583" s="182"/>
      <c r="F1583" s="182"/>
      <c r="G1583" s="207"/>
      <c r="H1583" s="207"/>
      <c r="I1583" s="182"/>
      <c r="J1583" s="182"/>
      <c r="K1583" s="182"/>
    </row>
    <row r="1584" spans="4:11" x14ac:dyDescent="0.2">
      <c r="D1584" s="182"/>
      <c r="E1584" s="182"/>
      <c r="F1584" s="182"/>
      <c r="G1584" s="207"/>
      <c r="H1584" s="207"/>
      <c r="I1584" s="182"/>
      <c r="J1584" s="182"/>
      <c r="K1584" s="182"/>
    </row>
    <row r="1585" spans="4:11" x14ac:dyDescent="0.2">
      <c r="D1585" s="182"/>
      <c r="E1585" s="182"/>
      <c r="F1585" s="182"/>
      <c r="G1585" s="207"/>
      <c r="H1585" s="207"/>
      <c r="I1585" s="182"/>
      <c r="J1585" s="182"/>
      <c r="K1585" s="182"/>
    </row>
    <row r="1586" spans="4:11" x14ac:dyDescent="0.2">
      <c r="D1586" s="182"/>
      <c r="E1586" s="182"/>
      <c r="F1586" s="182"/>
      <c r="G1586" s="207"/>
      <c r="H1586" s="207"/>
      <c r="I1586" s="182"/>
      <c r="J1586" s="182"/>
      <c r="K1586" s="182"/>
    </row>
    <row r="1587" spans="4:11" x14ac:dyDescent="0.2">
      <c r="D1587" s="182"/>
      <c r="E1587" s="182"/>
      <c r="F1587" s="182"/>
      <c r="G1587" s="207"/>
      <c r="H1587" s="207"/>
      <c r="I1587" s="182"/>
      <c r="J1587" s="182"/>
      <c r="K1587" s="182"/>
    </row>
    <row r="1588" spans="4:11" x14ac:dyDescent="0.2">
      <c r="D1588" s="182"/>
      <c r="E1588" s="182"/>
      <c r="F1588" s="182"/>
      <c r="G1588" s="207"/>
      <c r="H1588" s="207"/>
      <c r="I1588" s="182"/>
      <c r="J1588" s="182"/>
      <c r="K1588" s="182"/>
    </row>
    <row r="1589" spans="4:11" x14ac:dyDescent="0.2">
      <c r="D1589" s="182"/>
      <c r="E1589" s="182"/>
      <c r="F1589" s="182"/>
      <c r="G1589" s="207"/>
      <c r="H1589" s="207"/>
      <c r="I1589" s="182"/>
      <c r="J1589" s="182"/>
      <c r="K1589" s="182"/>
    </row>
    <row r="1590" spans="4:11" x14ac:dyDescent="0.2">
      <c r="D1590" s="182"/>
      <c r="E1590" s="182"/>
      <c r="F1590" s="182"/>
      <c r="G1590" s="207"/>
      <c r="H1590" s="207"/>
      <c r="I1590" s="182"/>
      <c r="J1590" s="182"/>
      <c r="K1590" s="182"/>
    </row>
    <row r="1591" spans="4:11" x14ac:dyDescent="0.2">
      <c r="D1591" s="182"/>
      <c r="E1591" s="182"/>
      <c r="F1591" s="182"/>
      <c r="G1591" s="207"/>
      <c r="H1591" s="207"/>
      <c r="I1591" s="182"/>
      <c r="J1591" s="182"/>
      <c r="K1591" s="182"/>
    </row>
    <row r="1592" spans="4:11" x14ac:dyDescent="0.2">
      <c r="D1592" s="182"/>
      <c r="E1592" s="182"/>
      <c r="F1592" s="182"/>
      <c r="G1592" s="207"/>
      <c r="H1592" s="207"/>
      <c r="I1592" s="182"/>
      <c r="J1592" s="182"/>
      <c r="K1592" s="182"/>
    </row>
    <row r="1593" spans="4:11" x14ac:dyDescent="0.2">
      <c r="D1593" s="182"/>
      <c r="E1593" s="182"/>
      <c r="F1593" s="182"/>
      <c r="G1593" s="207"/>
      <c r="H1593" s="207"/>
      <c r="I1593" s="182"/>
      <c r="J1593" s="182"/>
      <c r="K1593" s="182"/>
    </row>
    <row r="1594" spans="4:11" x14ac:dyDescent="0.2">
      <c r="D1594" s="182"/>
      <c r="E1594" s="182"/>
      <c r="F1594" s="182"/>
      <c r="G1594" s="207"/>
      <c r="H1594" s="207"/>
      <c r="I1594" s="182"/>
      <c r="J1594" s="182"/>
      <c r="K1594" s="182"/>
    </row>
    <row r="1595" spans="4:11" x14ac:dyDescent="0.2">
      <c r="G1595" s="207"/>
      <c r="H1595" s="207"/>
    </row>
    <row r="1596" spans="4:11" x14ac:dyDescent="0.2">
      <c r="G1596" s="207"/>
      <c r="H1596" s="207"/>
    </row>
    <row r="1597" spans="4:11" x14ac:dyDescent="0.2">
      <c r="G1597" s="207"/>
      <c r="H1597" s="207"/>
    </row>
    <row r="1598" spans="4:11" x14ac:dyDescent="0.2">
      <c r="G1598" s="207"/>
      <c r="H1598" s="207"/>
    </row>
    <row r="1599" spans="4:11" x14ac:dyDescent="0.2">
      <c r="G1599" s="207"/>
      <c r="H1599" s="207"/>
    </row>
    <row r="1601" spans="3:11" x14ac:dyDescent="0.2">
      <c r="C1601" s="208"/>
      <c r="D1601" s="209"/>
      <c r="E1601" s="209"/>
      <c r="F1601" s="209"/>
      <c r="G1601" s="208"/>
      <c r="H1601" s="208"/>
      <c r="I1601" s="209"/>
      <c r="J1601" s="209"/>
      <c r="K1601" s="209"/>
    </row>
    <row r="1603" spans="3:11" x14ac:dyDescent="0.2">
      <c r="G1603" s="207"/>
      <c r="H1603" s="207"/>
    </row>
    <row r="1604" spans="3:11" x14ac:dyDescent="0.2">
      <c r="G1604" s="207"/>
      <c r="H1604" s="207"/>
    </row>
    <row r="1605" spans="3:11" x14ac:dyDescent="0.2">
      <c r="G1605" s="207"/>
      <c r="H1605" s="207"/>
    </row>
    <row r="1606" spans="3:11" x14ac:dyDescent="0.2">
      <c r="G1606" s="207"/>
      <c r="H1606" s="207"/>
    </row>
    <row r="1607" spans="3:11" x14ac:dyDescent="0.2">
      <c r="G1607" s="207"/>
      <c r="H1607" s="207"/>
    </row>
    <row r="1608" spans="3:11" x14ac:dyDescent="0.2">
      <c r="G1608" s="207"/>
      <c r="H1608" s="207"/>
    </row>
    <row r="1609" spans="3:11" x14ac:dyDescent="0.2">
      <c r="G1609" s="207"/>
      <c r="H1609" s="207"/>
    </row>
    <row r="1610" spans="3:11" x14ac:dyDescent="0.2">
      <c r="G1610" s="207"/>
      <c r="H1610" s="207"/>
    </row>
    <row r="1611" spans="3:11" x14ac:dyDescent="0.2">
      <c r="G1611" s="207"/>
      <c r="H1611" s="207"/>
      <c r="I1611" s="182"/>
      <c r="J1611" s="182"/>
      <c r="K1611" s="182"/>
    </row>
    <row r="1612" spans="3:11" x14ac:dyDescent="0.2">
      <c r="G1612" s="207"/>
      <c r="H1612" s="207"/>
      <c r="I1612" s="182"/>
      <c r="J1612" s="182"/>
      <c r="K1612" s="182"/>
    </row>
    <row r="1613" spans="3:11" x14ac:dyDescent="0.2">
      <c r="G1613" s="207"/>
      <c r="H1613" s="207"/>
      <c r="I1613" s="182"/>
      <c r="J1613" s="182"/>
      <c r="K1613" s="182"/>
    </row>
    <row r="1614" spans="3:11" x14ac:dyDescent="0.2">
      <c r="G1614" s="207"/>
      <c r="H1614" s="207"/>
      <c r="I1614" s="182"/>
      <c r="J1614" s="182"/>
      <c r="K1614" s="182"/>
    </row>
    <row r="1615" spans="3:11" x14ac:dyDescent="0.2">
      <c r="C1615" s="208"/>
      <c r="G1615" s="207"/>
      <c r="H1615" s="207"/>
      <c r="I1615" s="182"/>
      <c r="J1615" s="182"/>
      <c r="K1615" s="182"/>
    </row>
  </sheetData>
  <mergeCells count="3">
    <mergeCell ref="D4:L4"/>
    <mergeCell ref="D5:L5"/>
    <mergeCell ref="D6:L6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41"/>
  <dimension ref="A3:F23"/>
  <sheetViews>
    <sheetView workbookViewId="0">
      <selection activeCell="F23" sqref="F23"/>
    </sheetView>
  </sheetViews>
  <sheetFormatPr defaultRowHeight="12.75" x14ac:dyDescent="0.2"/>
  <cols>
    <col min="1" max="1" width="31.42578125" bestFit="1" customWidth="1"/>
    <col min="5" max="6" width="11.7109375" bestFit="1" customWidth="1"/>
  </cols>
  <sheetData>
    <row r="3" spans="1:6" x14ac:dyDescent="0.2">
      <c r="A3" s="174"/>
      <c r="C3" s="173"/>
    </row>
    <row r="8" spans="1:6" x14ac:dyDescent="0.2">
      <c r="A8" s="170"/>
      <c r="B8" s="170"/>
      <c r="C8" s="170"/>
      <c r="D8" s="170"/>
      <c r="E8" s="260" t="s">
        <v>1688</v>
      </c>
      <c r="F8" s="260" t="s">
        <v>454</v>
      </c>
    </row>
    <row r="9" spans="1:6" ht="15.75" x14ac:dyDescent="0.25">
      <c r="A9" s="261" t="s">
        <v>1053</v>
      </c>
      <c r="B9" s="262"/>
      <c r="C9" s="263"/>
      <c r="D9" s="262"/>
      <c r="E9" s="264"/>
      <c r="F9" s="264"/>
    </row>
    <row r="10" spans="1:6" x14ac:dyDescent="0.2">
      <c r="A10" s="265" t="s">
        <v>230</v>
      </c>
      <c r="B10" s="262"/>
      <c r="C10" s="263"/>
      <c r="D10" s="262"/>
      <c r="E10" s="255">
        <f>+'Detail Income'!K92+SUM('Detail Income'!K220:K235)</f>
        <v>5517158.8699999982</v>
      </c>
      <c r="F10" s="255">
        <f>+'Detail Income'!I92+SUM('Detail Income'!I220:I235)</f>
        <v>5966733.7199999979</v>
      </c>
    </row>
    <row r="11" spans="1:6" x14ac:dyDescent="0.2">
      <c r="A11" s="265" t="s">
        <v>1692</v>
      </c>
      <c r="B11" s="262"/>
      <c r="C11" s="263"/>
      <c r="D11" s="262"/>
      <c r="E11" s="255">
        <f>SUM('Detail Income'!K236:K251)</f>
        <v>0</v>
      </c>
      <c r="F11" s="255">
        <f>SUM('Detail Income'!I236:I251)</f>
        <v>0</v>
      </c>
    </row>
    <row r="12" spans="1:6" ht="15.75" x14ac:dyDescent="0.25">
      <c r="A12" s="261" t="s">
        <v>460</v>
      </c>
      <c r="B12" s="262"/>
      <c r="C12" s="263"/>
      <c r="D12" s="262"/>
      <c r="E12" s="256">
        <f>SUM(E10:E11)</f>
        <v>5517158.8699999982</v>
      </c>
      <c r="F12" s="256">
        <f>SUM(F10:F11)</f>
        <v>5966733.7199999979</v>
      </c>
    </row>
    <row r="13" spans="1:6" x14ac:dyDescent="0.2">
      <c r="A13" s="157"/>
      <c r="B13" s="262"/>
      <c r="C13" s="263"/>
      <c r="D13" s="262"/>
      <c r="E13" s="255"/>
      <c r="F13" s="255"/>
    </row>
    <row r="14" spans="1:6" ht="15.75" x14ac:dyDescent="0.25">
      <c r="A14" s="261" t="s">
        <v>461</v>
      </c>
      <c r="B14" s="262"/>
      <c r="C14" s="263"/>
      <c r="D14" s="262"/>
      <c r="E14" s="255"/>
      <c r="F14" s="255"/>
    </row>
    <row r="15" spans="1:6" x14ac:dyDescent="0.2">
      <c r="A15" s="265" t="s">
        <v>1693</v>
      </c>
      <c r="B15" s="262"/>
      <c r="C15" s="263"/>
      <c r="D15" s="262"/>
      <c r="E15" s="255">
        <f>+'Detail Income'!K1176</f>
        <v>1581363.5999999999</v>
      </c>
      <c r="F15" s="255">
        <f>+'Detail Income'!I1176</f>
        <v>1612391.2100000002</v>
      </c>
    </row>
    <row r="16" spans="1:6" x14ac:dyDescent="0.2">
      <c r="A16" s="265" t="s">
        <v>1059</v>
      </c>
      <c r="B16" s="262"/>
      <c r="C16" s="263"/>
      <c r="D16" s="262"/>
      <c r="E16" s="255">
        <v>0</v>
      </c>
      <c r="F16" s="255">
        <v>0</v>
      </c>
    </row>
    <row r="17" spans="1:6" x14ac:dyDescent="0.2">
      <c r="A17" s="265" t="s">
        <v>1694</v>
      </c>
      <c r="B17" s="262"/>
      <c r="C17" s="263"/>
      <c r="D17" s="262"/>
      <c r="E17" s="255">
        <f>+'Detail Income'!K168</f>
        <v>664677.90999999992</v>
      </c>
      <c r="F17" s="255">
        <f>+'Detail Income'!I168</f>
        <v>729367.05000000016</v>
      </c>
    </row>
    <row r="18" spans="1:6" x14ac:dyDescent="0.2">
      <c r="A18" s="266" t="s">
        <v>462</v>
      </c>
      <c r="B18" s="262"/>
      <c r="C18" s="263"/>
      <c r="D18" s="262"/>
      <c r="E18" s="256">
        <f>SUM(E15:E17)</f>
        <v>2246041.5099999998</v>
      </c>
      <c r="F18" s="256">
        <f>SUM(F15:F17)</f>
        <v>2341758.2600000002</v>
      </c>
    </row>
    <row r="19" spans="1:6" x14ac:dyDescent="0.2">
      <c r="A19" s="266"/>
      <c r="B19" s="262"/>
      <c r="C19" s="263"/>
      <c r="D19" s="262"/>
      <c r="E19" s="255"/>
      <c r="F19" s="255"/>
    </row>
    <row r="20" spans="1:6" ht="13.5" thickBot="1" x14ac:dyDescent="0.25">
      <c r="A20" s="266" t="s">
        <v>463</v>
      </c>
      <c r="B20" s="262"/>
      <c r="C20" s="263"/>
      <c r="D20" s="262"/>
      <c r="E20" s="258">
        <f>+E12-E18</f>
        <v>3271117.3599999985</v>
      </c>
      <c r="F20" s="258">
        <f>+F12-F18</f>
        <v>3624975.4599999976</v>
      </c>
    </row>
    <row r="21" spans="1:6" ht="13.5" thickTop="1" x14ac:dyDescent="0.2"/>
    <row r="22" spans="1:6" x14ac:dyDescent="0.2">
      <c r="E22" s="61">
        <f>+'Detail Income'!K1254</f>
        <v>3271117.3599999985</v>
      </c>
      <c r="F22" s="61">
        <f>+'Detail Income'!I1254</f>
        <v>3624975.4599999981</v>
      </c>
    </row>
    <row r="23" spans="1:6" x14ac:dyDescent="0.2">
      <c r="D23" s="174" t="s">
        <v>456</v>
      </c>
      <c r="E23" s="210">
        <f>+E22-E20</f>
        <v>0</v>
      </c>
      <c r="F23" s="210">
        <f>+F22-F20</f>
        <v>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 filterMode="1"/>
  <dimension ref="A1:B1400"/>
  <sheetViews>
    <sheetView workbookViewId="0">
      <selection activeCell="A2" sqref="A2:B1400"/>
    </sheetView>
  </sheetViews>
  <sheetFormatPr defaultRowHeight="12.75" x14ac:dyDescent="0.2"/>
  <cols>
    <col min="1" max="1" width="12.42578125" customWidth="1"/>
  </cols>
  <sheetData>
    <row r="1" spans="1:2" x14ac:dyDescent="0.2">
      <c r="A1" t="s">
        <v>458</v>
      </c>
      <c r="B1" t="s">
        <v>459</v>
      </c>
    </row>
    <row r="2" spans="1:2" hidden="1" x14ac:dyDescent="0.2">
      <c r="A2" t="s">
        <v>464</v>
      </c>
      <c r="B2" t="s">
        <v>115</v>
      </c>
    </row>
    <row r="3" spans="1:2" hidden="1" x14ac:dyDescent="0.2">
      <c r="A3" t="s">
        <v>465</v>
      </c>
      <c r="B3" t="s">
        <v>115</v>
      </c>
    </row>
    <row r="4" spans="1:2" hidden="1" x14ac:dyDescent="0.2">
      <c r="A4" t="s">
        <v>466</v>
      </c>
      <c r="B4" t="s">
        <v>115</v>
      </c>
    </row>
    <row r="5" spans="1:2" hidden="1" x14ac:dyDescent="0.2">
      <c r="A5" t="s">
        <v>467</v>
      </c>
      <c r="B5" t="s">
        <v>115</v>
      </c>
    </row>
    <row r="6" spans="1:2" hidden="1" x14ac:dyDescent="0.2">
      <c r="A6" t="s">
        <v>482</v>
      </c>
      <c r="B6" t="s">
        <v>115</v>
      </c>
    </row>
    <row r="7" spans="1:2" hidden="1" x14ac:dyDescent="0.2">
      <c r="A7" t="s">
        <v>483</v>
      </c>
      <c r="B7" t="s">
        <v>115</v>
      </c>
    </row>
    <row r="8" spans="1:2" hidden="1" x14ac:dyDescent="0.2">
      <c r="A8" t="s">
        <v>484</v>
      </c>
      <c r="B8" t="s">
        <v>115</v>
      </c>
    </row>
    <row r="9" spans="1:2" hidden="1" x14ac:dyDescent="0.2">
      <c r="A9" t="s">
        <v>485</v>
      </c>
      <c r="B9" t="s">
        <v>115</v>
      </c>
    </row>
    <row r="10" spans="1:2" hidden="1" x14ac:dyDescent="0.2">
      <c r="A10" t="s">
        <v>486</v>
      </c>
      <c r="B10" t="s">
        <v>115</v>
      </c>
    </row>
    <row r="11" spans="1:2" hidden="1" x14ac:dyDescent="0.2">
      <c r="A11" t="s">
        <v>487</v>
      </c>
      <c r="B11" t="s">
        <v>115</v>
      </c>
    </row>
    <row r="12" spans="1:2" hidden="1" x14ac:dyDescent="0.2">
      <c r="A12" t="s">
        <v>468</v>
      </c>
      <c r="B12" t="s">
        <v>115</v>
      </c>
    </row>
    <row r="13" spans="1:2" hidden="1" x14ac:dyDescent="0.2">
      <c r="A13" t="s">
        <v>488</v>
      </c>
      <c r="B13" t="s">
        <v>115</v>
      </c>
    </row>
    <row r="14" spans="1:2" hidden="1" x14ac:dyDescent="0.2">
      <c r="A14" t="s">
        <v>489</v>
      </c>
      <c r="B14" t="s">
        <v>115</v>
      </c>
    </row>
    <row r="15" spans="1:2" hidden="1" x14ac:dyDescent="0.2">
      <c r="A15" t="s">
        <v>1086</v>
      </c>
      <c r="B15" t="s">
        <v>115</v>
      </c>
    </row>
    <row r="16" spans="1:2" hidden="1" x14ac:dyDescent="0.2">
      <c r="A16" t="s">
        <v>1087</v>
      </c>
      <c r="B16" t="s">
        <v>115</v>
      </c>
    </row>
    <row r="17" spans="1:2" hidden="1" x14ac:dyDescent="0.2">
      <c r="A17" t="s">
        <v>1088</v>
      </c>
      <c r="B17" t="s">
        <v>115</v>
      </c>
    </row>
    <row r="18" spans="1:2" hidden="1" x14ac:dyDescent="0.2">
      <c r="A18" t="s">
        <v>1089</v>
      </c>
      <c r="B18" t="s">
        <v>115</v>
      </c>
    </row>
    <row r="19" spans="1:2" hidden="1" x14ac:dyDescent="0.2">
      <c r="A19" t="s">
        <v>490</v>
      </c>
      <c r="B19" t="s">
        <v>115</v>
      </c>
    </row>
    <row r="20" spans="1:2" hidden="1" x14ac:dyDescent="0.2">
      <c r="A20" t="s">
        <v>491</v>
      </c>
      <c r="B20" t="s">
        <v>115</v>
      </c>
    </row>
    <row r="21" spans="1:2" hidden="1" x14ac:dyDescent="0.2">
      <c r="A21" t="s">
        <v>492</v>
      </c>
      <c r="B21" t="s">
        <v>115</v>
      </c>
    </row>
    <row r="22" spans="1:2" hidden="1" x14ac:dyDescent="0.2">
      <c r="A22" t="s">
        <v>1090</v>
      </c>
      <c r="B22" t="s">
        <v>115</v>
      </c>
    </row>
    <row r="23" spans="1:2" hidden="1" x14ac:dyDescent="0.2">
      <c r="A23" t="s">
        <v>493</v>
      </c>
      <c r="B23" t="s">
        <v>115</v>
      </c>
    </row>
    <row r="24" spans="1:2" hidden="1" x14ac:dyDescent="0.2">
      <c r="A24" t="s">
        <v>1091</v>
      </c>
      <c r="B24" t="s">
        <v>115</v>
      </c>
    </row>
    <row r="25" spans="1:2" hidden="1" x14ac:dyDescent="0.2">
      <c r="A25" t="s">
        <v>494</v>
      </c>
      <c r="B25" t="s">
        <v>115</v>
      </c>
    </row>
    <row r="26" spans="1:2" hidden="1" x14ac:dyDescent="0.2">
      <c r="A26" t="s">
        <v>1092</v>
      </c>
      <c r="B26" t="s">
        <v>115</v>
      </c>
    </row>
    <row r="27" spans="1:2" hidden="1" x14ac:dyDescent="0.2">
      <c r="A27" t="s">
        <v>1093</v>
      </c>
      <c r="B27" t="s">
        <v>115</v>
      </c>
    </row>
    <row r="28" spans="1:2" hidden="1" x14ac:dyDescent="0.2">
      <c r="A28" t="s">
        <v>1094</v>
      </c>
      <c r="B28" t="s">
        <v>115</v>
      </c>
    </row>
    <row r="29" spans="1:2" hidden="1" x14ac:dyDescent="0.2">
      <c r="A29" t="s">
        <v>1095</v>
      </c>
      <c r="B29" t="s">
        <v>115</v>
      </c>
    </row>
    <row r="30" spans="1:2" hidden="1" x14ac:dyDescent="0.2">
      <c r="A30" t="s">
        <v>1096</v>
      </c>
      <c r="B30" t="s">
        <v>115</v>
      </c>
    </row>
    <row r="31" spans="1:2" hidden="1" x14ac:dyDescent="0.2">
      <c r="A31" t="s">
        <v>495</v>
      </c>
      <c r="B31" t="s">
        <v>115</v>
      </c>
    </row>
    <row r="32" spans="1:2" hidden="1" x14ac:dyDescent="0.2">
      <c r="A32" t="s">
        <v>496</v>
      </c>
      <c r="B32" t="s">
        <v>115</v>
      </c>
    </row>
    <row r="33" spans="1:2" hidden="1" x14ac:dyDescent="0.2">
      <c r="A33" t="s">
        <v>497</v>
      </c>
      <c r="B33" t="s">
        <v>115</v>
      </c>
    </row>
    <row r="34" spans="1:2" hidden="1" x14ac:dyDescent="0.2">
      <c r="A34" t="s">
        <v>498</v>
      </c>
      <c r="B34" t="s">
        <v>115</v>
      </c>
    </row>
    <row r="35" spans="1:2" hidden="1" x14ac:dyDescent="0.2">
      <c r="A35" t="s">
        <v>499</v>
      </c>
      <c r="B35" t="s">
        <v>115</v>
      </c>
    </row>
    <row r="36" spans="1:2" hidden="1" x14ac:dyDescent="0.2">
      <c r="A36" t="s">
        <v>500</v>
      </c>
      <c r="B36" t="s">
        <v>115</v>
      </c>
    </row>
    <row r="37" spans="1:2" hidden="1" x14ac:dyDescent="0.2">
      <c r="A37" t="s">
        <v>501</v>
      </c>
      <c r="B37" t="s">
        <v>115</v>
      </c>
    </row>
    <row r="38" spans="1:2" hidden="1" x14ac:dyDescent="0.2">
      <c r="A38" t="s">
        <v>1097</v>
      </c>
      <c r="B38" t="s">
        <v>115</v>
      </c>
    </row>
    <row r="39" spans="1:2" hidden="1" x14ac:dyDescent="0.2">
      <c r="A39" t="s">
        <v>502</v>
      </c>
      <c r="B39" t="s">
        <v>115</v>
      </c>
    </row>
    <row r="40" spans="1:2" hidden="1" x14ac:dyDescent="0.2">
      <c r="A40" t="s">
        <v>503</v>
      </c>
      <c r="B40" t="s">
        <v>115</v>
      </c>
    </row>
    <row r="41" spans="1:2" hidden="1" x14ac:dyDescent="0.2">
      <c r="A41" t="s">
        <v>1098</v>
      </c>
      <c r="B41" t="s">
        <v>115</v>
      </c>
    </row>
    <row r="42" spans="1:2" hidden="1" x14ac:dyDescent="0.2">
      <c r="A42" t="s">
        <v>1099</v>
      </c>
      <c r="B42" t="s">
        <v>115</v>
      </c>
    </row>
    <row r="43" spans="1:2" hidden="1" x14ac:dyDescent="0.2">
      <c r="A43" t="s">
        <v>1100</v>
      </c>
      <c r="B43" t="s">
        <v>115</v>
      </c>
    </row>
    <row r="44" spans="1:2" hidden="1" x14ac:dyDescent="0.2">
      <c r="A44" t="s">
        <v>504</v>
      </c>
      <c r="B44" t="s">
        <v>115</v>
      </c>
    </row>
    <row r="45" spans="1:2" hidden="1" x14ac:dyDescent="0.2">
      <c r="A45" t="s">
        <v>505</v>
      </c>
      <c r="B45" t="s">
        <v>115</v>
      </c>
    </row>
    <row r="46" spans="1:2" hidden="1" x14ac:dyDescent="0.2">
      <c r="A46" t="s">
        <v>506</v>
      </c>
      <c r="B46" t="s">
        <v>115</v>
      </c>
    </row>
    <row r="47" spans="1:2" hidden="1" x14ac:dyDescent="0.2">
      <c r="A47" t="s">
        <v>1101</v>
      </c>
      <c r="B47" t="s">
        <v>115</v>
      </c>
    </row>
    <row r="48" spans="1:2" hidden="1" x14ac:dyDescent="0.2">
      <c r="A48" t="s">
        <v>507</v>
      </c>
      <c r="B48" t="s">
        <v>115</v>
      </c>
    </row>
    <row r="49" spans="1:2" hidden="1" x14ac:dyDescent="0.2">
      <c r="A49" t="s">
        <v>508</v>
      </c>
      <c r="B49" t="s">
        <v>115</v>
      </c>
    </row>
    <row r="50" spans="1:2" hidden="1" x14ac:dyDescent="0.2">
      <c r="A50" t="s">
        <v>509</v>
      </c>
      <c r="B50" t="s">
        <v>115</v>
      </c>
    </row>
    <row r="51" spans="1:2" hidden="1" x14ac:dyDescent="0.2">
      <c r="A51" t="s">
        <v>1102</v>
      </c>
      <c r="B51" t="s">
        <v>115</v>
      </c>
    </row>
    <row r="52" spans="1:2" hidden="1" x14ac:dyDescent="0.2">
      <c r="A52" t="s">
        <v>510</v>
      </c>
      <c r="B52" t="s">
        <v>115</v>
      </c>
    </row>
    <row r="53" spans="1:2" hidden="1" x14ac:dyDescent="0.2">
      <c r="A53" t="s">
        <v>1103</v>
      </c>
      <c r="B53" t="s">
        <v>115</v>
      </c>
    </row>
    <row r="54" spans="1:2" hidden="1" x14ac:dyDescent="0.2">
      <c r="A54" t="s">
        <v>1104</v>
      </c>
      <c r="B54" t="s">
        <v>115</v>
      </c>
    </row>
    <row r="55" spans="1:2" hidden="1" x14ac:dyDescent="0.2">
      <c r="A55" t="s">
        <v>1105</v>
      </c>
      <c r="B55" t="s">
        <v>115</v>
      </c>
    </row>
    <row r="56" spans="1:2" hidden="1" x14ac:dyDescent="0.2">
      <c r="A56" t="s">
        <v>1106</v>
      </c>
      <c r="B56" t="s">
        <v>115</v>
      </c>
    </row>
    <row r="57" spans="1:2" hidden="1" x14ac:dyDescent="0.2">
      <c r="A57" t="s">
        <v>511</v>
      </c>
      <c r="B57" t="s">
        <v>115</v>
      </c>
    </row>
    <row r="58" spans="1:2" hidden="1" x14ac:dyDescent="0.2">
      <c r="A58" t="s">
        <v>512</v>
      </c>
      <c r="B58" t="s">
        <v>115</v>
      </c>
    </row>
    <row r="59" spans="1:2" hidden="1" x14ac:dyDescent="0.2">
      <c r="A59" t="s">
        <v>513</v>
      </c>
      <c r="B59" t="s">
        <v>115</v>
      </c>
    </row>
    <row r="60" spans="1:2" hidden="1" x14ac:dyDescent="0.2">
      <c r="A60" t="s">
        <v>514</v>
      </c>
      <c r="B60" t="s">
        <v>115</v>
      </c>
    </row>
    <row r="61" spans="1:2" hidden="1" x14ac:dyDescent="0.2">
      <c r="A61" t="s">
        <v>515</v>
      </c>
      <c r="B61" t="s">
        <v>115</v>
      </c>
    </row>
    <row r="62" spans="1:2" hidden="1" x14ac:dyDescent="0.2">
      <c r="A62" t="s">
        <v>516</v>
      </c>
      <c r="B62" t="s">
        <v>115</v>
      </c>
    </row>
    <row r="63" spans="1:2" hidden="1" x14ac:dyDescent="0.2">
      <c r="A63" t="s">
        <v>517</v>
      </c>
      <c r="B63" t="s">
        <v>115</v>
      </c>
    </row>
    <row r="64" spans="1:2" hidden="1" x14ac:dyDescent="0.2">
      <c r="A64" t="s">
        <v>1107</v>
      </c>
      <c r="B64" t="s">
        <v>115</v>
      </c>
    </row>
    <row r="65" spans="1:2" hidden="1" x14ac:dyDescent="0.2">
      <c r="A65" t="s">
        <v>518</v>
      </c>
      <c r="B65" t="s">
        <v>115</v>
      </c>
    </row>
    <row r="66" spans="1:2" hidden="1" x14ac:dyDescent="0.2">
      <c r="A66" t="s">
        <v>519</v>
      </c>
      <c r="B66" t="s">
        <v>115</v>
      </c>
    </row>
    <row r="67" spans="1:2" hidden="1" x14ac:dyDescent="0.2">
      <c r="A67" t="s">
        <v>1108</v>
      </c>
      <c r="B67" t="s">
        <v>115</v>
      </c>
    </row>
    <row r="68" spans="1:2" hidden="1" x14ac:dyDescent="0.2">
      <c r="A68" t="s">
        <v>1109</v>
      </c>
      <c r="B68" t="s">
        <v>115</v>
      </c>
    </row>
    <row r="69" spans="1:2" hidden="1" x14ac:dyDescent="0.2">
      <c r="A69" t="s">
        <v>1110</v>
      </c>
      <c r="B69" t="s">
        <v>115</v>
      </c>
    </row>
    <row r="70" spans="1:2" hidden="1" x14ac:dyDescent="0.2">
      <c r="A70" t="s">
        <v>520</v>
      </c>
      <c r="B70" t="s">
        <v>116</v>
      </c>
    </row>
    <row r="71" spans="1:2" hidden="1" x14ac:dyDescent="0.2">
      <c r="A71" t="s">
        <v>521</v>
      </c>
      <c r="B71" t="s">
        <v>116</v>
      </c>
    </row>
    <row r="72" spans="1:2" hidden="1" x14ac:dyDescent="0.2">
      <c r="A72" t="s">
        <v>522</v>
      </c>
      <c r="B72" t="s">
        <v>116</v>
      </c>
    </row>
    <row r="73" spans="1:2" hidden="1" x14ac:dyDescent="0.2">
      <c r="A73" t="s">
        <v>1111</v>
      </c>
      <c r="B73" t="s">
        <v>116</v>
      </c>
    </row>
    <row r="74" spans="1:2" hidden="1" x14ac:dyDescent="0.2">
      <c r="A74" t="s">
        <v>523</v>
      </c>
      <c r="B74" t="s">
        <v>116</v>
      </c>
    </row>
    <row r="75" spans="1:2" hidden="1" x14ac:dyDescent="0.2">
      <c r="A75" t="s">
        <v>524</v>
      </c>
      <c r="B75" t="s">
        <v>116</v>
      </c>
    </row>
    <row r="76" spans="1:2" hidden="1" x14ac:dyDescent="0.2">
      <c r="A76" t="s">
        <v>525</v>
      </c>
      <c r="B76" t="s">
        <v>116</v>
      </c>
    </row>
    <row r="77" spans="1:2" hidden="1" x14ac:dyDescent="0.2">
      <c r="A77" t="s">
        <v>526</v>
      </c>
      <c r="B77" t="s">
        <v>116</v>
      </c>
    </row>
    <row r="78" spans="1:2" hidden="1" x14ac:dyDescent="0.2">
      <c r="A78" t="s">
        <v>527</v>
      </c>
      <c r="B78" t="s">
        <v>116</v>
      </c>
    </row>
    <row r="79" spans="1:2" hidden="1" x14ac:dyDescent="0.2">
      <c r="A79" t="s">
        <v>1112</v>
      </c>
      <c r="B79" t="s">
        <v>116</v>
      </c>
    </row>
    <row r="80" spans="1:2" hidden="1" x14ac:dyDescent="0.2">
      <c r="A80" t="s">
        <v>1113</v>
      </c>
      <c r="B80" t="s">
        <v>116</v>
      </c>
    </row>
    <row r="81" spans="1:2" hidden="1" x14ac:dyDescent="0.2">
      <c r="A81" t="s">
        <v>1114</v>
      </c>
      <c r="B81" t="s">
        <v>116</v>
      </c>
    </row>
    <row r="82" spans="1:2" hidden="1" x14ac:dyDescent="0.2">
      <c r="A82" t="s">
        <v>1115</v>
      </c>
      <c r="B82" t="s">
        <v>116</v>
      </c>
    </row>
    <row r="83" spans="1:2" hidden="1" x14ac:dyDescent="0.2">
      <c r="A83" t="s">
        <v>528</v>
      </c>
      <c r="B83" t="s">
        <v>116</v>
      </c>
    </row>
    <row r="84" spans="1:2" hidden="1" x14ac:dyDescent="0.2">
      <c r="A84" t="s">
        <v>529</v>
      </c>
      <c r="B84" t="s">
        <v>116</v>
      </c>
    </row>
    <row r="85" spans="1:2" hidden="1" x14ac:dyDescent="0.2">
      <c r="A85" t="s">
        <v>530</v>
      </c>
      <c r="B85" t="s">
        <v>116</v>
      </c>
    </row>
    <row r="86" spans="1:2" hidden="1" x14ac:dyDescent="0.2">
      <c r="A86" t="s">
        <v>531</v>
      </c>
      <c r="B86" t="s">
        <v>116</v>
      </c>
    </row>
    <row r="87" spans="1:2" hidden="1" x14ac:dyDescent="0.2">
      <c r="A87" t="s">
        <v>1116</v>
      </c>
      <c r="B87" t="s">
        <v>116</v>
      </c>
    </row>
    <row r="88" spans="1:2" hidden="1" x14ac:dyDescent="0.2">
      <c r="A88" t="s">
        <v>532</v>
      </c>
      <c r="B88" t="s">
        <v>116</v>
      </c>
    </row>
    <row r="89" spans="1:2" hidden="1" x14ac:dyDescent="0.2">
      <c r="A89" t="s">
        <v>533</v>
      </c>
      <c r="B89" t="s">
        <v>116</v>
      </c>
    </row>
    <row r="90" spans="1:2" hidden="1" x14ac:dyDescent="0.2">
      <c r="A90" t="s">
        <v>1117</v>
      </c>
      <c r="B90" t="s">
        <v>116</v>
      </c>
    </row>
    <row r="91" spans="1:2" hidden="1" x14ac:dyDescent="0.2">
      <c r="A91" t="s">
        <v>1118</v>
      </c>
      <c r="B91" t="s">
        <v>116</v>
      </c>
    </row>
    <row r="92" spans="1:2" hidden="1" x14ac:dyDescent="0.2">
      <c r="A92" t="s">
        <v>534</v>
      </c>
      <c r="B92" t="s">
        <v>116</v>
      </c>
    </row>
    <row r="93" spans="1:2" hidden="1" x14ac:dyDescent="0.2">
      <c r="A93" t="s">
        <v>1119</v>
      </c>
      <c r="B93" t="s">
        <v>116</v>
      </c>
    </row>
    <row r="94" spans="1:2" hidden="1" x14ac:dyDescent="0.2">
      <c r="A94" t="s">
        <v>1120</v>
      </c>
      <c r="B94" t="s">
        <v>116</v>
      </c>
    </row>
    <row r="95" spans="1:2" hidden="1" x14ac:dyDescent="0.2">
      <c r="A95" t="s">
        <v>1121</v>
      </c>
      <c r="B95" t="s">
        <v>116</v>
      </c>
    </row>
    <row r="96" spans="1:2" hidden="1" x14ac:dyDescent="0.2">
      <c r="A96" t="s">
        <v>1122</v>
      </c>
      <c r="B96" t="s">
        <v>116</v>
      </c>
    </row>
    <row r="97" spans="1:2" hidden="1" x14ac:dyDescent="0.2">
      <c r="A97" t="s">
        <v>535</v>
      </c>
      <c r="B97" t="s">
        <v>116</v>
      </c>
    </row>
    <row r="98" spans="1:2" hidden="1" x14ac:dyDescent="0.2">
      <c r="A98" t="s">
        <v>536</v>
      </c>
      <c r="B98" t="s">
        <v>116</v>
      </c>
    </row>
    <row r="99" spans="1:2" hidden="1" x14ac:dyDescent="0.2">
      <c r="A99" t="s">
        <v>537</v>
      </c>
      <c r="B99" t="s">
        <v>116</v>
      </c>
    </row>
    <row r="100" spans="1:2" hidden="1" x14ac:dyDescent="0.2">
      <c r="A100" t="s">
        <v>1123</v>
      </c>
      <c r="B100" t="s">
        <v>116</v>
      </c>
    </row>
    <row r="101" spans="1:2" hidden="1" x14ac:dyDescent="0.2">
      <c r="A101" t="s">
        <v>538</v>
      </c>
      <c r="B101" t="s">
        <v>116</v>
      </c>
    </row>
    <row r="102" spans="1:2" hidden="1" x14ac:dyDescent="0.2">
      <c r="A102" t="s">
        <v>539</v>
      </c>
      <c r="B102" t="s">
        <v>116</v>
      </c>
    </row>
    <row r="103" spans="1:2" hidden="1" x14ac:dyDescent="0.2">
      <c r="A103" t="s">
        <v>1124</v>
      </c>
      <c r="B103" t="s">
        <v>116</v>
      </c>
    </row>
    <row r="104" spans="1:2" hidden="1" x14ac:dyDescent="0.2">
      <c r="A104" t="s">
        <v>1125</v>
      </c>
      <c r="B104" t="s">
        <v>116</v>
      </c>
    </row>
    <row r="105" spans="1:2" hidden="1" x14ac:dyDescent="0.2">
      <c r="A105" t="s">
        <v>1126</v>
      </c>
      <c r="B105" t="s">
        <v>116</v>
      </c>
    </row>
    <row r="106" spans="1:2" hidden="1" x14ac:dyDescent="0.2">
      <c r="A106" t="s">
        <v>1127</v>
      </c>
      <c r="B106" t="s">
        <v>116</v>
      </c>
    </row>
    <row r="107" spans="1:2" hidden="1" x14ac:dyDescent="0.2">
      <c r="A107" t="s">
        <v>1128</v>
      </c>
      <c r="B107" t="s">
        <v>116</v>
      </c>
    </row>
    <row r="108" spans="1:2" hidden="1" x14ac:dyDescent="0.2">
      <c r="A108" t="s">
        <v>1129</v>
      </c>
      <c r="B108" t="s">
        <v>116</v>
      </c>
    </row>
    <row r="109" spans="1:2" hidden="1" x14ac:dyDescent="0.2">
      <c r="A109" t="s">
        <v>540</v>
      </c>
      <c r="B109" t="s">
        <v>116</v>
      </c>
    </row>
    <row r="110" spans="1:2" hidden="1" x14ac:dyDescent="0.2">
      <c r="A110" t="s">
        <v>541</v>
      </c>
      <c r="B110" t="s">
        <v>116</v>
      </c>
    </row>
    <row r="111" spans="1:2" hidden="1" x14ac:dyDescent="0.2">
      <c r="A111" t="s">
        <v>542</v>
      </c>
      <c r="B111" t="s">
        <v>116</v>
      </c>
    </row>
    <row r="112" spans="1:2" hidden="1" x14ac:dyDescent="0.2">
      <c r="A112" t="s">
        <v>543</v>
      </c>
      <c r="B112" t="s">
        <v>116</v>
      </c>
    </row>
    <row r="113" spans="1:2" hidden="1" x14ac:dyDescent="0.2">
      <c r="A113" t="s">
        <v>1130</v>
      </c>
      <c r="B113" t="s">
        <v>116</v>
      </c>
    </row>
    <row r="114" spans="1:2" hidden="1" x14ac:dyDescent="0.2">
      <c r="A114" t="s">
        <v>544</v>
      </c>
      <c r="B114" t="s">
        <v>116</v>
      </c>
    </row>
    <row r="115" spans="1:2" hidden="1" x14ac:dyDescent="0.2">
      <c r="A115" t="s">
        <v>545</v>
      </c>
      <c r="B115" t="s">
        <v>116</v>
      </c>
    </row>
    <row r="116" spans="1:2" hidden="1" x14ac:dyDescent="0.2">
      <c r="A116" t="s">
        <v>1131</v>
      </c>
      <c r="B116" t="s">
        <v>116</v>
      </c>
    </row>
    <row r="117" spans="1:2" hidden="1" x14ac:dyDescent="0.2">
      <c r="A117" t="s">
        <v>1132</v>
      </c>
      <c r="B117" t="s">
        <v>116</v>
      </c>
    </row>
    <row r="118" spans="1:2" hidden="1" x14ac:dyDescent="0.2">
      <c r="A118" t="s">
        <v>1133</v>
      </c>
      <c r="B118" t="s">
        <v>116</v>
      </c>
    </row>
    <row r="119" spans="1:2" hidden="1" x14ac:dyDescent="0.2">
      <c r="A119" t="s">
        <v>1134</v>
      </c>
      <c r="B119" t="s">
        <v>116</v>
      </c>
    </row>
    <row r="120" spans="1:2" hidden="1" x14ac:dyDescent="0.2">
      <c r="A120" t="s">
        <v>1135</v>
      </c>
      <c r="B120" t="s">
        <v>116</v>
      </c>
    </row>
    <row r="121" spans="1:2" hidden="1" x14ac:dyDescent="0.2">
      <c r="A121" t="s">
        <v>1136</v>
      </c>
      <c r="B121" t="s">
        <v>116</v>
      </c>
    </row>
    <row r="122" spans="1:2" hidden="1" x14ac:dyDescent="0.2">
      <c r="A122" t="s">
        <v>546</v>
      </c>
      <c r="B122" t="s">
        <v>116</v>
      </c>
    </row>
    <row r="123" spans="1:2" hidden="1" x14ac:dyDescent="0.2">
      <c r="A123" t="s">
        <v>547</v>
      </c>
      <c r="B123" t="s">
        <v>116</v>
      </c>
    </row>
    <row r="124" spans="1:2" hidden="1" x14ac:dyDescent="0.2">
      <c r="A124" t="s">
        <v>548</v>
      </c>
      <c r="B124" t="s">
        <v>116</v>
      </c>
    </row>
    <row r="125" spans="1:2" hidden="1" x14ac:dyDescent="0.2">
      <c r="A125" t="s">
        <v>549</v>
      </c>
      <c r="B125" t="s">
        <v>116</v>
      </c>
    </row>
    <row r="126" spans="1:2" hidden="1" x14ac:dyDescent="0.2">
      <c r="A126" t="s">
        <v>1137</v>
      </c>
      <c r="B126" t="s">
        <v>116</v>
      </c>
    </row>
    <row r="127" spans="1:2" hidden="1" x14ac:dyDescent="0.2">
      <c r="A127" t="s">
        <v>550</v>
      </c>
      <c r="B127" t="s">
        <v>116</v>
      </c>
    </row>
    <row r="128" spans="1:2" hidden="1" x14ac:dyDescent="0.2">
      <c r="A128" t="s">
        <v>551</v>
      </c>
      <c r="B128" t="s">
        <v>116</v>
      </c>
    </row>
    <row r="129" spans="1:2" hidden="1" x14ac:dyDescent="0.2">
      <c r="A129" t="s">
        <v>1138</v>
      </c>
      <c r="B129" t="s">
        <v>116</v>
      </c>
    </row>
    <row r="130" spans="1:2" hidden="1" x14ac:dyDescent="0.2">
      <c r="A130" t="s">
        <v>552</v>
      </c>
      <c r="B130" t="s">
        <v>116</v>
      </c>
    </row>
    <row r="131" spans="1:2" hidden="1" x14ac:dyDescent="0.2">
      <c r="A131" t="s">
        <v>553</v>
      </c>
      <c r="B131" t="s">
        <v>116</v>
      </c>
    </row>
    <row r="132" spans="1:2" hidden="1" x14ac:dyDescent="0.2">
      <c r="A132" t="s">
        <v>1139</v>
      </c>
      <c r="B132" t="s">
        <v>116</v>
      </c>
    </row>
    <row r="133" spans="1:2" hidden="1" x14ac:dyDescent="0.2">
      <c r="A133" t="s">
        <v>1140</v>
      </c>
      <c r="B133" t="s">
        <v>116</v>
      </c>
    </row>
    <row r="134" spans="1:2" hidden="1" x14ac:dyDescent="0.2">
      <c r="A134" t="s">
        <v>1141</v>
      </c>
      <c r="B134" t="s">
        <v>116</v>
      </c>
    </row>
    <row r="135" spans="1:2" hidden="1" x14ac:dyDescent="0.2">
      <c r="A135" t="s">
        <v>554</v>
      </c>
      <c r="B135" t="s">
        <v>119</v>
      </c>
    </row>
    <row r="136" spans="1:2" hidden="1" x14ac:dyDescent="0.2">
      <c r="A136" t="s">
        <v>555</v>
      </c>
      <c r="B136" t="s">
        <v>119</v>
      </c>
    </row>
    <row r="137" spans="1:2" hidden="1" x14ac:dyDescent="0.2">
      <c r="A137" t="s">
        <v>556</v>
      </c>
      <c r="B137" t="s">
        <v>119</v>
      </c>
    </row>
    <row r="138" spans="1:2" hidden="1" x14ac:dyDescent="0.2">
      <c r="A138" t="s">
        <v>557</v>
      </c>
      <c r="B138" t="s">
        <v>119</v>
      </c>
    </row>
    <row r="139" spans="1:2" hidden="1" x14ac:dyDescent="0.2">
      <c r="A139" t="s">
        <v>558</v>
      </c>
      <c r="B139" t="s">
        <v>119</v>
      </c>
    </row>
    <row r="140" spans="1:2" hidden="1" x14ac:dyDescent="0.2">
      <c r="A140" t="s">
        <v>559</v>
      </c>
      <c r="B140" t="s">
        <v>119</v>
      </c>
    </row>
    <row r="141" spans="1:2" hidden="1" x14ac:dyDescent="0.2">
      <c r="A141" t="s">
        <v>560</v>
      </c>
      <c r="B141" t="s">
        <v>119</v>
      </c>
    </row>
    <row r="142" spans="1:2" hidden="1" x14ac:dyDescent="0.2">
      <c r="A142" t="s">
        <v>1142</v>
      </c>
      <c r="B142" t="s">
        <v>119</v>
      </c>
    </row>
    <row r="143" spans="1:2" hidden="1" x14ac:dyDescent="0.2">
      <c r="A143" t="s">
        <v>561</v>
      </c>
      <c r="B143" t="s">
        <v>119</v>
      </c>
    </row>
    <row r="144" spans="1:2" hidden="1" x14ac:dyDescent="0.2">
      <c r="A144" t="s">
        <v>562</v>
      </c>
      <c r="B144" t="s">
        <v>119</v>
      </c>
    </row>
    <row r="145" spans="1:2" hidden="1" x14ac:dyDescent="0.2">
      <c r="A145" t="s">
        <v>1143</v>
      </c>
      <c r="B145" t="s">
        <v>119</v>
      </c>
    </row>
    <row r="146" spans="1:2" hidden="1" x14ac:dyDescent="0.2">
      <c r="A146" t="s">
        <v>1144</v>
      </c>
      <c r="B146" t="s">
        <v>119</v>
      </c>
    </row>
    <row r="147" spans="1:2" hidden="1" x14ac:dyDescent="0.2">
      <c r="A147" t="s">
        <v>1145</v>
      </c>
      <c r="B147" t="s">
        <v>119</v>
      </c>
    </row>
    <row r="148" spans="1:2" hidden="1" x14ac:dyDescent="0.2">
      <c r="A148" t="s">
        <v>1146</v>
      </c>
      <c r="B148" t="s">
        <v>119</v>
      </c>
    </row>
    <row r="149" spans="1:2" hidden="1" x14ac:dyDescent="0.2">
      <c r="A149" t="s">
        <v>1147</v>
      </c>
      <c r="B149" t="s">
        <v>119</v>
      </c>
    </row>
    <row r="150" spans="1:2" hidden="1" x14ac:dyDescent="0.2">
      <c r="A150" t="s">
        <v>1148</v>
      </c>
      <c r="B150" t="s">
        <v>119</v>
      </c>
    </row>
    <row r="151" spans="1:2" hidden="1" x14ac:dyDescent="0.2">
      <c r="A151" t="s">
        <v>469</v>
      </c>
      <c r="B151" t="s">
        <v>120</v>
      </c>
    </row>
    <row r="152" spans="1:2" hidden="1" x14ac:dyDescent="0.2">
      <c r="A152" t="s">
        <v>470</v>
      </c>
      <c r="B152" t="s">
        <v>120</v>
      </c>
    </row>
    <row r="153" spans="1:2" hidden="1" x14ac:dyDescent="0.2">
      <c r="A153" t="s">
        <v>471</v>
      </c>
      <c r="B153" t="s">
        <v>120</v>
      </c>
    </row>
    <row r="154" spans="1:2" hidden="1" x14ac:dyDescent="0.2">
      <c r="A154" t="s">
        <v>472</v>
      </c>
      <c r="B154" t="s">
        <v>120</v>
      </c>
    </row>
    <row r="155" spans="1:2" hidden="1" x14ac:dyDescent="0.2">
      <c r="A155" t="s">
        <v>563</v>
      </c>
      <c r="B155" t="s">
        <v>120</v>
      </c>
    </row>
    <row r="156" spans="1:2" hidden="1" x14ac:dyDescent="0.2">
      <c r="A156" t="s">
        <v>564</v>
      </c>
      <c r="B156" t="s">
        <v>120</v>
      </c>
    </row>
    <row r="157" spans="1:2" hidden="1" x14ac:dyDescent="0.2">
      <c r="A157" t="s">
        <v>565</v>
      </c>
      <c r="B157" t="s">
        <v>120</v>
      </c>
    </row>
    <row r="158" spans="1:2" hidden="1" x14ac:dyDescent="0.2">
      <c r="A158" t="s">
        <v>566</v>
      </c>
      <c r="B158" t="s">
        <v>120</v>
      </c>
    </row>
    <row r="159" spans="1:2" hidden="1" x14ac:dyDescent="0.2">
      <c r="A159" t="s">
        <v>567</v>
      </c>
      <c r="B159" t="s">
        <v>120</v>
      </c>
    </row>
    <row r="160" spans="1:2" hidden="1" x14ac:dyDescent="0.2">
      <c r="A160" t="s">
        <v>568</v>
      </c>
      <c r="B160" t="s">
        <v>120</v>
      </c>
    </row>
    <row r="161" spans="1:2" hidden="1" x14ac:dyDescent="0.2">
      <c r="A161" t="s">
        <v>473</v>
      </c>
      <c r="B161" t="s">
        <v>120</v>
      </c>
    </row>
    <row r="162" spans="1:2" hidden="1" x14ac:dyDescent="0.2">
      <c r="A162" t="s">
        <v>569</v>
      </c>
      <c r="B162" t="s">
        <v>120</v>
      </c>
    </row>
    <row r="163" spans="1:2" hidden="1" x14ac:dyDescent="0.2">
      <c r="A163" t="s">
        <v>570</v>
      </c>
      <c r="B163" t="s">
        <v>120</v>
      </c>
    </row>
    <row r="164" spans="1:2" hidden="1" x14ac:dyDescent="0.2">
      <c r="A164" t="s">
        <v>1018</v>
      </c>
      <c r="B164" t="s">
        <v>120</v>
      </c>
    </row>
    <row r="165" spans="1:2" hidden="1" x14ac:dyDescent="0.2">
      <c r="A165" t="s">
        <v>1019</v>
      </c>
      <c r="B165" t="s">
        <v>120</v>
      </c>
    </row>
    <row r="166" spans="1:2" hidden="1" x14ac:dyDescent="0.2">
      <c r="A166" t="s">
        <v>1020</v>
      </c>
      <c r="B166" t="s">
        <v>120</v>
      </c>
    </row>
    <row r="167" spans="1:2" hidden="1" x14ac:dyDescent="0.2">
      <c r="A167" t="s">
        <v>571</v>
      </c>
      <c r="B167" t="s">
        <v>122</v>
      </c>
    </row>
    <row r="168" spans="1:2" hidden="1" x14ac:dyDescent="0.2">
      <c r="A168" t="s">
        <v>572</v>
      </c>
      <c r="B168" t="s">
        <v>122</v>
      </c>
    </row>
    <row r="169" spans="1:2" hidden="1" x14ac:dyDescent="0.2">
      <c r="A169" t="s">
        <v>573</v>
      </c>
      <c r="B169" t="s">
        <v>122</v>
      </c>
    </row>
    <row r="170" spans="1:2" hidden="1" x14ac:dyDescent="0.2">
      <c r="A170" t="s">
        <v>574</v>
      </c>
      <c r="B170" t="s">
        <v>122</v>
      </c>
    </row>
    <row r="171" spans="1:2" hidden="1" x14ac:dyDescent="0.2">
      <c r="A171" t="s">
        <v>575</v>
      </c>
      <c r="B171" t="s">
        <v>122</v>
      </c>
    </row>
    <row r="172" spans="1:2" hidden="1" x14ac:dyDescent="0.2">
      <c r="A172" t="s">
        <v>576</v>
      </c>
      <c r="B172" t="s">
        <v>122</v>
      </c>
    </row>
    <row r="173" spans="1:2" hidden="1" x14ac:dyDescent="0.2">
      <c r="A173" t="s">
        <v>577</v>
      </c>
      <c r="B173" t="s">
        <v>122</v>
      </c>
    </row>
    <row r="174" spans="1:2" hidden="1" x14ac:dyDescent="0.2">
      <c r="A174" t="s">
        <v>578</v>
      </c>
      <c r="B174" t="s">
        <v>122</v>
      </c>
    </row>
    <row r="175" spans="1:2" hidden="1" x14ac:dyDescent="0.2">
      <c r="A175" t="s">
        <v>1149</v>
      </c>
      <c r="B175" t="s">
        <v>122</v>
      </c>
    </row>
    <row r="176" spans="1:2" hidden="1" x14ac:dyDescent="0.2">
      <c r="A176" t="s">
        <v>579</v>
      </c>
      <c r="B176" t="s">
        <v>122</v>
      </c>
    </row>
    <row r="177" spans="1:2" hidden="1" x14ac:dyDescent="0.2">
      <c r="A177" t="s">
        <v>580</v>
      </c>
      <c r="B177" t="s">
        <v>122</v>
      </c>
    </row>
    <row r="178" spans="1:2" hidden="1" x14ac:dyDescent="0.2">
      <c r="A178" t="s">
        <v>581</v>
      </c>
      <c r="B178" t="s">
        <v>122</v>
      </c>
    </row>
    <row r="179" spans="1:2" hidden="1" x14ac:dyDescent="0.2">
      <c r="A179" t="s">
        <v>582</v>
      </c>
      <c r="B179" t="s">
        <v>122</v>
      </c>
    </row>
    <row r="180" spans="1:2" hidden="1" x14ac:dyDescent="0.2">
      <c r="A180" t="s">
        <v>583</v>
      </c>
      <c r="B180" t="s">
        <v>122</v>
      </c>
    </row>
    <row r="181" spans="1:2" hidden="1" x14ac:dyDescent="0.2">
      <c r="A181" t="s">
        <v>584</v>
      </c>
      <c r="B181" t="s">
        <v>122</v>
      </c>
    </row>
    <row r="182" spans="1:2" hidden="1" x14ac:dyDescent="0.2">
      <c r="A182" t="s">
        <v>1150</v>
      </c>
      <c r="B182" t="s">
        <v>122</v>
      </c>
    </row>
    <row r="183" spans="1:2" hidden="1" x14ac:dyDescent="0.2">
      <c r="A183" t="s">
        <v>1151</v>
      </c>
      <c r="B183" t="s">
        <v>122</v>
      </c>
    </row>
    <row r="184" spans="1:2" hidden="1" x14ac:dyDescent="0.2">
      <c r="A184" t="s">
        <v>1152</v>
      </c>
      <c r="B184" t="s">
        <v>122</v>
      </c>
    </row>
    <row r="185" spans="1:2" hidden="1" x14ac:dyDescent="0.2">
      <c r="A185" t="s">
        <v>585</v>
      </c>
      <c r="B185" t="s">
        <v>123</v>
      </c>
    </row>
    <row r="186" spans="1:2" hidden="1" x14ac:dyDescent="0.2">
      <c r="A186" t="s">
        <v>586</v>
      </c>
      <c r="B186" t="s">
        <v>123</v>
      </c>
    </row>
    <row r="187" spans="1:2" hidden="1" x14ac:dyDescent="0.2">
      <c r="A187" t="s">
        <v>587</v>
      </c>
      <c r="B187" t="s">
        <v>123</v>
      </c>
    </row>
    <row r="188" spans="1:2" hidden="1" x14ac:dyDescent="0.2">
      <c r="A188" t="s">
        <v>588</v>
      </c>
      <c r="B188" t="s">
        <v>123</v>
      </c>
    </row>
    <row r="189" spans="1:2" hidden="1" x14ac:dyDescent="0.2">
      <c r="A189" t="s">
        <v>1153</v>
      </c>
      <c r="B189" t="s">
        <v>123</v>
      </c>
    </row>
    <row r="190" spans="1:2" hidden="1" x14ac:dyDescent="0.2">
      <c r="A190" t="s">
        <v>1154</v>
      </c>
      <c r="B190" t="s">
        <v>123</v>
      </c>
    </row>
    <row r="191" spans="1:2" hidden="1" x14ac:dyDescent="0.2">
      <c r="A191" t="s">
        <v>1155</v>
      </c>
      <c r="B191" t="s">
        <v>123</v>
      </c>
    </row>
    <row r="192" spans="1:2" hidden="1" x14ac:dyDescent="0.2">
      <c r="A192" t="s">
        <v>1156</v>
      </c>
      <c r="B192" t="s">
        <v>123</v>
      </c>
    </row>
    <row r="193" spans="1:2" hidden="1" x14ac:dyDescent="0.2">
      <c r="A193" t="s">
        <v>1157</v>
      </c>
      <c r="B193" t="s">
        <v>123</v>
      </c>
    </row>
    <row r="194" spans="1:2" hidden="1" x14ac:dyDescent="0.2">
      <c r="A194" t="s">
        <v>1158</v>
      </c>
      <c r="B194" t="s">
        <v>123</v>
      </c>
    </row>
    <row r="195" spans="1:2" hidden="1" x14ac:dyDescent="0.2">
      <c r="A195" t="s">
        <v>589</v>
      </c>
      <c r="B195" t="s">
        <v>123</v>
      </c>
    </row>
    <row r="196" spans="1:2" hidden="1" x14ac:dyDescent="0.2">
      <c r="A196" t="s">
        <v>1159</v>
      </c>
      <c r="B196" t="s">
        <v>123</v>
      </c>
    </row>
    <row r="197" spans="1:2" hidden="1" x14ac:dyDescent="0.2">
      <c r="A197" t="s">
        <v>1160</v>
      </c>
      <c r="B197" t="s">
        <v>123</v>
      </c>
    </row>
    <row r="198" spans="1:2" hidden="1" x14ac:dyDescent="0.2">
      <c r="A198" t="s">
        <v>1161</v>
      </c>
      <c r="B198" t="s">
        <v>123</v>
      </c>
    </row>
    <row r="199" spans="1:2" hidden="1" x14ac:dyDescent="0.2">
      <c r="A199" t="s">
        <v>1162</v>
      </c>
      <c r="B199" t="s">
        <v>123</v>
      </c>
    </row>
    <row r="200" spans="1:2" hidden="1" x14ac:dyDescent="0.2">
      <c r="A200" t="s">
        <v>1163</v>
      </c>
      <c r="B200" t="s">
        <v>123</v>
      </c>
    </row>
    <row r="201" spans="1:2" hidden="1" x14ac:dyDescent="0.2">
      <c r="A201" t="s">
        <v>1164</v>
      </c>
      <c r="B201" t="s">
        <v>123</v>
      </c>
    </row>
    <row r="202" spans="1:2" hidden="1" x14ac:dyDescent="0.2">
      <c r="A202" t="s">
        <v>1165</v>
      </c>
      <c r="B202" t="s">
        <v>123</v>
      </c>
    </row>
    <row r="203" spans="1:2" hidden="1" x14ac:dyDescent="0.2">
      <c r="A203" t="s">
        <v>1166</v>
      </c>
      <c r="B203" t="s">
        <v>123</v>
      </c>
    </row>
    <row r="204" spans="1:2" hidden="1" x14ac:dyDescent="0.2">
      <c r="A204" t="s">
        <v>1167</v>
      </c>
      <c r="B204" t="s">
        <v>123</v>
      </c>
    </row>
    <row r="205" spans="1:2" hidden="1" x14ac:dyDescent="0.2">
      <c r="A205" t="s">
        <v>1168</v>
      </c>
      <c r="B205" t="s">
        <v>123</v>
      </c>
    </row>
    <row r="206" spans="1:2" hidden="1" x14ac:dyDescent="0.2">
      <c r="A206" t="s">
        <v>1169</v>
      </c>
      <c r="B206" t="s">
        <v>123</v>
      </c>
    </row>
    <row r="207" spans="1:2" hidden="1" x14ac:dyDescent="0.2">
      <c r="A207" t="s">
        <v>1170</v>
      </c>
      <c r="B207" t="s">
        <v>123</v>
      </c>
    </row>
    <row r="208" spans="1:2" hidden="1" x14ac:dyDescent="0.2">
      <c r="A208" t="s">
        <v>1171</v>
      </c>
      <c r="B208" t="s">
        <v>123</v>
      </c>
    </row>
    <row r="209" spans="1:2" hidden="1" x14ac:dyDescent="0.2">
      <c r="A209" t="s">
        <v>1172</v>
      </c>
      <c r="B209" t="s">
        <v>123</v>
      </c>
    </row>
    <row r="210" spans="1:2" hidden="1" x14ac:dyDescent="0.2">
      <c r="A210" t="s">
        <v>1173</v>
      </c>
      <c r="B210" t="s">
        <v>123</v>
      </c>
    </row>
    <row r="211" spans="1:2" hidden="1" x14ac:dyDescent="0.2">
      <c r="A211" t="s">
        <v>1174</v>
      </c>
      <c r="B211" t="s">
        <v>123</v>
      </c>
    </row>
    <row r="212" spans="1:2" hidden="1" x14ac:dyDescent="0.2">
      <c r="A212" t="s">
        <v>1175</v>
      </c>
      <c r="B212" t="s">
        <v>123</v>
      </c>
    </row>
    <row r="213" spans="1:2" hidden="1" x14ac:dyDescent="0.2">
      <c r="A213" t="s">
        <v>1176</v>
      </c>
      <c r="B213" t="s">
        <v>123</v>
      </c>
    </row>
    <row r="214" spans="1:2" hidden="1" x14ac:dyDescent="0.2">
      <c r="A214" t="s">
        <v>1177</v>
      </c>
      <c r="B214" t="s">
        <v>123</v>
      </c>
    </row>
    <row r="215" spans="1:2" hidden="1" x14ac:dyDescent="0.2">
      <c r="A215" t="s">
        <v>1178</v>
      </c>
      <c r="B215" t="s">
        <v>123</v>
      </c>
    </row>
    <row r="216" spans="1:2" hidden="1" x14ac:dyDescent="0.2">
      <c r="A216" t="s">
        <v>1179</v>
      </c>
      <c r="B216" t="s">
        <v>123</v>
      </c>
    </row>
    <row r="217" spans="1:2" hidden="1" x14ac:dyDescent="0.2">
      <c r="A217" t="s">
        <v>1180</v>
      </c>
      <c r="B217" t="s">
        <v>123</v>
      </c>
    </row>
    <row r="218" spans="1:2" hidden="1" x14ac:dyDescent="0.2">
      <c r="A218" t="s">
        <v>1181</v>
      </c>
      <c r="B218" t="s">
        <v>123</v>
      </c>
    </row>
    <row r="219" spans="1:2" hidden="1" x14ac:dyDescent="0.2">
      <c r="A219" t="s">
        <v>1182</v>
      </c>
      <c r="B219" t="s">
        <v>123</v>
      </c>
    </row>
    <row r="220" spans="1:2" hidden="1" x14ac:dyDescent="0.2">
      <c r="A220" t="s">
        <v>1183</v>
      </c>
      <c r="B220" t="s">
        <v>123</v>
      </c>
    </row>
    <row r="221" spans="1:2" hidden="1" x14ac:dyDescent="0.2">
      <c r="A221" t="s">
        <v>1184</v>
      </c>
      <c r="B221" t="s">
        <v>123</v>
      </c>
    </row>
    <row r="222" spans="1:2" hidden="1" x14ac:dyDescent="0.2">
      <c r="A222" t="s">
        <v>1185</v>
      </c>
      <c r="B222" t="s">
        <v>123</v>
      </c>
    </row>
    <row r="223" spans="1:2" hidden="1" x14ac:dyDescent="0.2">
      <c r="A223" t="s">
        <v>1186</v>
      </c>
      <c r="B223" t="s">
        <v>123</v>
      </c>
    </row>
    <row r="224" spans="1:2" hidden="1" x14ac:dyDescent="0.2">
      <c r="A224" t="s">
        <v>1187</v>
      </c>
      <c r="B224" t="s">
        <v>123</v>
      </c>
    </row>
    <row r="225" spans="1:2" hidden="1" x14ac:dyDescent="0.2">
      <c r="A225" t="s">
        <v>1188</v>
      </c>
      <c r="B225" t="s">
        <v>123</v>
      </c>
    </row>
    <row r="226" spans="1:2" hidden="1" x14ac:dyDescent="0.2">
      <c r="A226" t="s">
        <v>1189</v>
      </c>
      <c r="B226" t="s">
        <v>123</v>
      </c>
    </row>
    <row r="227" spans="1:2" hidden="1" x14ac:dyDescent="0.2">
      <c r="A227" t="s">
        <v>1190</v>
      </c>
      <c r="B227" t="s">
        <v>123</v>
      </c>
    </row>
    <row r="228" spans="1:2" hidden="1" x14ac:dyDescent="0.2">
      <c r="A228" t="s">
        <v>1191</v>
      </c>
      <c r="B228" t="s">
        <v>123</v>
      </c>
    </row>
    <row r="229" spans="1:2" hidden="1" x14ac:dyDescent="0.2">
      <c r="A229" t="s">
        <v>1192</v>
      </c>
      <c r="B229" t="s">
        <v>123</v>
      </c>
    </row>
    <row r="230" spans="1:2" hidden="1" x14ac:dyDescent="0.2">
      <c r="A230" t="s">
        <v>1193</v>
      </c>
      <c r="B230" t="s">
        <v>123</v>
      </c>
    </row>
    <row r="231" spans="1:2" hidden="1" x14ac:dyDescent="0.2">
      <c r="A231" t="s">
        <v>1194</v>
      </c>
      <c r="B231" t="s">
        <v>123</v>
      </c>
    </row>
    <row r="232" spans="1:2" hidden="1" x14ac:dyDescent="0.2">
      <c r="A232" t="s">
        <v>1195</v>
      </c>
      <c r="B232" t="s">
        <v>123</v>
      </c>
    </row>
    <row r="233" spans="1:2" hidden="1" x14ac:dyDescent="0.2">
      <c r="A233" t="s">
        <v>1196</v>
      </c>
      <c r="B233" t="s">
        <v>123</v>
      </c>
    </row>
    <row r="234" spans="1:2" hidden="1" x14ac:dyDescent="0.2">
      <c r="A234" t="s">
        <v>1197</v>
      </c>
      <c r="B234" t="s">
        <v>123</v>
      </c>
    </row>
    <row r="235" spans="1:2" hidden="1" x14ac:dyDescent="0.2">
      <c r="A235" t="s">
        <v>1198</v>
      </c>
      <c r="B235" t="s">
        <v>123</v>
      </c>
    </row>
    <row r="236" spans="1:2" hidden="1" x14ac:dyDescent="0.2">
      <c r="A236" t="s">
        <v>1199</v>
      </c>
      <c r="B236" t="s">
        <v>123</v>
      </c>
    </row>
    <row r="237" spans="1:2" hidden="1" x14ac:dyDescent="0.2">
      <c r="A237" t="s">
        <v>1200</v>
      </c>
      <c r="B237" t="s">
        <v>123</v>
      </c>
    </row>
    <row r="238" spans="1:2" hidden="1" x14ac:dyDescent="0.2">
      <c r="A238" t="s">
        <v>1201</v>
      </c>
      <c r="B238" t="s">
        <v>123</v>
      </c>
    </row>
    <row r="239" spans="1:2" hidden="1" x14ac:dyDescent="0.2">
      <c r="A239" t="s">
        <v>1202</v>
      </c>
      <c r="B239" t="s">
        <v>123</v>
      </c>
    </row>
    <row r="240" spans="1:2" hidden="1" x14ac:dyDescent="0.2">
      <c r="A240" t="s">
        <v>1203</v>
      </c>
      <c r="B240" t="s">
        <v>123</v>
      </c>
    </row>
    <row r="241" spans="1:2" hidden="1" x14ac:dyDescent="0.2">
      <c r="A241" t="s">
        <v>1204</v>
      </c>
      <c r="B241" t="s">
        <v>123</v>
      </c>
    </row>
    <row r="242" spans="1:2" hidden="1" x14ac:dyDescent="0.2">
      <c r="A242" t="s">
        <v>1205</v>
      </c>
      <c r="B242" t="s">
        <v>123</v>
      </c>
    </row>
    <row r="243" spans="1:2" hidden="1" x14ac:dyDescent="0.2">
      <c r="A243" t="s">
        <v>1206</v>
      </c>
      <c r="B243" t="s">
        <v>123</v>
      </c>
    </row>
    <row r="244" spans="1:2" hidden="1" x14ac:dyDescent="0.2">
      <c r="A244" t="s">
        <v>1207</v>
      </c>
      <c r="B244" t="s">
        <v>123</v>
      </c>
    </row>
    <row r="245" spans="1:2" hidden="1" x14ac:dyDescent="0.2">
      <c r="A245" t="s">
        <v>1208</v>
      </c>
      <c r="B245" t="s">
        <v>123</v>
      </c>
    </row>
    <row r="246" spans="1:2" hidden="1" x14ac:dyDescent="0.2">
      <c r="A246" t="s">
        <v>1209</v>
      </c>
      <c r="B246" t="s">
        <v>123</v>
      </c>
    </row>
    <row r="247" spans="1:2" hidden="1" x14ac:dyDescent="0.2">
      <c r="A247" t="s">
        <v>1210</v>
      </c>
      <c r="B247" t="s">
        <v>123</v>
      </c>
    </row>
    <row r="248" spans="1:2" hidden="1" x14ac:dyDescent="0.2">
      <c r="A248" t="s">
        <v>1211</v>
      </c>
      <c r="B248" t="s">
        <v>123</v>
      </c>
    </row>
    <row r="249" spans="1:2" hidden="1" x14ac:dyDescent="0.2">
      <c r="A249" t="s">
        <v>474</v>
      </c>
      <c r="B249" t="s">
        <v>123</v>
      </c>
    </row>
    <row r="250" spans="1:2" hidden="1" x14ac:dyDescent="0.2">
      <c r="A250" t="s">
        <v>475</v>
      </c>
      <c r="B250" t="s">
        <v>123</v>
      </c>
    </row>
    <row r="251" spans="1:2" hidden="1" x14ac:dyDescent="0.2">
      <c r="A251" t="s">
        <v>476</v>
      </c>
      <c r="B251" t="s">
        <v>123</v>
      </c>
    </row>
    <row r="252" spans="1:2" hidden="1" x14ac:dyDescent="0.2">
      <c r="A252" t="s">
        <v>477</v>
      </c>
      <c r="B252" t="s">
        <v>123</v>
      </c>
    </row>
    <row r="253" spans="1:2" hidden="1" x14ac:dyDescent="0.2">
      <c r="A253" t="s">
        <v>590</v>
      </c>
      <c r="B253" t="s">
        <v>123</v>
      </c>
    </row>
    <row r="254" spans="1:2" hidden="1" x14ac:dyDescent="0.2">
      <c r="A254" t="s">
        <v>591</v>
      </c>
      <c r="B254" t="s">
        <v>123</v>
      </c>
    </row>
    <row r="255" spans="1:2" hidden="1" x14ac:dyDescent="0.2">
      <c r="A255" t="s">
        <v>592</v>
      </c>
      <c r="B255" t="s">
        <v>123</v>
      </c>
    </row>
    <row r="256" spans="1:2" hidden="1" x14ac:dyDescent="0.2">
      <c r="A256" t="s">
        <v>593</v>
      </c>
      <c r="B256" t="s">
        <v>123</v>
      </c>
    </row>
    <row r="257" spans="1:2" hidden="1" x14ac:dyDescent="0.2">
      <c r="A257" t="s">
        <v>594</v>
      </c>
      <c r="B257" t="s">
        <v>123</v>
      </c>
    </row>
    <row r="258" spans="1:2" hidden="1" x14ac:dyDescent="0.2">
      <c r="A258" t="s">
        <v>595</v>
      </c>
      <c r="B258" t="s">
        <v>123</v>
      </c>
    </row>
    <row r="259" spans="1:2" hidden="1" x14ac:dyDescent="0.2">
      <c r="A259" t="s">
        <v>478</v>
      </c>
      <c r="B259" t="s">
        <v>123</v>
      </c>
    </row>
    <row r="260" spans="1:2" hidden="1" x14ac:dyDescent="0.2">
      <c r="A260" t="s">
        <v>596</v>
      </c>
      <c r="B260" t="s">
        <v>123</v>
      </c>
    </row>
    <row r="261" spans="1:2" hidden="1" x14ac:dyDescent="0.2">
      <c r="A261" t="s">
        <v>597</v>
      </c>
      <c r="B261" t="s">
        <v>123</v>
      </c>
    </row>
    <row r="262" spans="1:2" hidden="1" x14ac:dyDescent="0.2">
      <c r="A262" t="s">
        <v>1021</v>
      </c>
      <c r="B262" t="s">
        <v>123</v>
      </c>
    </row>
    <row r="263" spans="1:2" hidden="1" x14ac:dyDescent="0.2">
      <c r="A263" t="s">
        <v>1022</v>
      </c>
      <c r="B263" t="s">
        <v>123</v>
      </c>
    </row>
    <row r="264" spans="1:2" hidden="1" x14ac:dyDescent="0.2">
      <c r="A264" t="s">
        <v>1023</v>
      </c>
      <c r="B264" t="s">
        <v>123</v>
      </c>
    </row>
    <row r="265" spans="1:2" hidden="1" x14ac:dyDescent="0.2">
      <c r="A265" t="s">
        <v>1212</v>
      </c>
      <c r="B265" t="s">
        <v>123</v>
      </c>
    </row>
    <row r="266" spans="1:2" hidden="1" x14ac:dyDescent="0.2">
      <c r="A266" t="s">
        <v>1213</v>
      </c>
      <c r="B266" t="s">
        <v>123</v>
      </c>
    </row>
    <row r="267" spans="1:2" hidden="1" x14ac:dyDescent="0.2">
      <c r="A267" t="s">
        <v>598</v>
      </c>
      <c r="B267" t="s">
        <v>123</v>
      </c>
    </row>
    <row r="268" spans="1:2" hidden="1" x14ac:dyDescent="0.2">
      <c r="A268" t="s">
        <v>599</v>
      </c>
      <c r="B268" t="s">
        <v>123</v>
      </c>
    </row>
    <row r="269" spans="1:2" hidden="1" x14ac:dyDescent="0.2">
      <c r="A269" t="s">
        <v>1214</v>
      </c>
      <c r="B269" t="s">
        <v>123</v>
      </c>
    </row>
    <row r="270" spans="1:2" hidden="1" x14ac:dyDescent="0.2">
      <c r="A270" t="s">
        <v>600</v>
      </c>
      <c r="B270" t="s">
        <v>123</v>
      </c>
    </row>
    <row r="271" spans="1:2" hidden="1" x14ac:dyDescent="0.2">
      <c r="A271" t="s">
        <v>601</v>
      </c>
      <c r="B271" t="s">
        <v>123</v>
      </c>
    </row>
    <row r="272" spans="1:2" hidden="1" x14ac:dyDescent="0.2">
      <c r="A272" t="s">
        <v>602</v>
      </c>
      <c r="B272" t="s">
        <v>123</v>
      </c>
    </row>
    <row r="273" spans="1:2" hidden="1" x14ac:dyDescent="0.2">
      <c r="A273" t="s">
        <v>603</v>
      </c>
      <c r="B273" t="s">
        <v>123</v>
      </c>
    </row>
    <row r="274" spans="1:2" hidden="1" x14ac:dyDescent="0.2">
      <c r="A274" t="s">
        <v>1215</v>
      </c>
      <c r="B274" t="s">
        <v>123</v>
      </c>
    </row>
    <row r="275" spans="1:2" hidden="1" x14ac:dyDescent="0.2">
      <c r="A275" t="s">
        <v>604</v>
      </c>
      <c r="B275" t="s">
        <v>123</v>
      </c>
    </row>
    <row r="276" spans="1:2" hidden="1" x14ac:dyDescent="0.2">
      <c r="A276" t="s">
        <v>1216</v>
      </c>
      <c r="B276" t="s">
        <v>123</v>
      </c>
    </row>
    <row r="277" spans="1:2" hidden="1" x14ac:dyDescent="0.2">
      <c r="A277" t="s">
        <v>1217</v>
      </c>
      <c r="B277" t="s">
        <v>123</v>
      </c>
    </row>
    <row r="278" spans="1:2" hidden="1" x14ac:dyDescent="0.2">
      <c r="A278" t="s">
        <v>1218</v>
      </c>
      <c r="B278" t="s">
        <v>123</v>
      </c>
    </row>
    <row r="279" spans="1:2" hidden="1" x14ac:dyDescent="0.2">
      <c r="A279" t="s">
        <v>1219</v>
      </c>
      <c r="B279" t="s">
        <v>123</v>
      </c>
    </row>
    <row r="280" spans="1:2" hidden="1" x14ac:dyDescent="0.2">
      <c r="A280" t="s">
        <v>1220</v>
      </c>
      <c r="B280" t="s">
        <v>123</v>
      </c>
    </row>
    <row r="281" spans="1:2" hidden="1" x14ac:dyDescent="0.2">
      <c r="A281" t="s">
        <v>1221</v>
      </c>
      <c r="B281" t="s">
        <v>123</v>
      </c>
    </row>
    <row r="282" spans="1:2" hidden="1" x14ac:dyDescent="0.2">
      <c r="A282" t="s">
        <v>1222</v>
      </c>
      <c r="B282" t="s">
        <v>123</v>
      </c>
    </row>
    <row r="283" spans="1:2" hidden="1" x14ac:dyDescent="0.2">
      <c r="A283" t="s">
        <v>1223</v>
      </c>
      <c r="B283" t="s">
        <v>123</v>
      </c>
    </row>
    <row r="284" spans="1:2" hidden="1" x14ac:dyDescent="0.2">
      <c r="A284" t="s">
        <v>1224</v>
      </c>
      <c r="B284" t="s">
        <v>123</v>
      </c>
    </row>
    <row r="285" spans="1:2" hidden="1" x14ac:dyDescent="0.2">
      <c r="A285" t="s">
        <v>1225</v>
      </c>
      <c r="B285" t="s">
        <v>123</v>
      </c>
    </row>
    <row r="286" spans="1:2" hidden="1" x14ac:dyDescent="0.2">
      <c r="A286" t="s">
        <v>1226</v>
      </c>
      <c r="B286" t="s">
        <v>123</v>
      </c>
    </row>
    <row r="287" spans="1:2" hidden="1" x14ac:dyDescent="0.2">
      <c r="A287" t="s">
        <v>1227</v>
      </c>
      <c r="B287" t="s">
        <v>123</v>
      </c>
    </row>
    <row r="288" spans="1:2" hidden="1" x14ac:dyDescent="0.2">
      <c r="A288" t="s">
        <v>1228</v>
      </c>
      <c r="B288" t="s">
        <v>123</v>
      </c>
    </row>
    <row r="289" spans="1:2" hidden="1" x14ac:dyDescent="0.2">
      <c r="A289" t="s">
        <v>1229</v>
      </c>
      <c r="B289" t="s">
        <v>123</v>
      </c>
    </row>
    <row r="290" spans="1:2" hidden="1" x14ac:dyDescent="0.2">
      <c r="A290" t="s">
        <v>1230</v>
      </c>
      <c r="B290" t="s">
        <v>123</v>
      </c>
    </row>
    <row r="291" spans="1:2" hidden="1" x14ac:dyDescent="0.2">
      <c r="A291" t="s">
        <v>1231</v>
      </c>
      <c r="B291" t="s">
        <v>123</v>
      </c>
    </row>
    <row r="292" spans="1:2" hidden="1" x14ac:dyDescent="0.2">
      <c r="A292" t="s">
        <v>1232</v>
      </c>
      <c r="B292" t="s">
        <v>123</v>
      </c>
    </row>
    <row r="293" spans="1:2" hidden="1" x14ac:dyDescent="0.2">
      <c r="A293" t="s">
        <v>1233</v>
      </c>
      <c r="B293" t="s">
        <v>123</v>
      </c>
    </row>
    <row r="294" spans="1:2" hidden="1" x14ac:dyDescent="0.2">
      <c r="A294" t="s">
        <v>1234</v>
      </c>
      <c r="B294" t="s">
        <v>123</v>
      </c>
    </row>
    <row r="295" spans="1:2" hidden="1" x14ac:dyDescent="0.2">
      <c r="A295" t="s">
        <v>1235</v>
      </c>
      <c r="B295" t="s">
        <v>123</v>
      </c>
    </row>
    <row r="296" spans="1:2" hidden="1" x14ac:dyDescent="0.2">
      <c r="A296" t="s">
        <v>1236</v>
      </c>
      <c r="B296" t="s">
        <v>123</v>
      </c>
    </row>
    <row r="297" spans="1:2" hidden="1" x14ac:dyDescent="0.2">
      <c r="A297" t="s">
        <v>1237</v>
      </c>
      <c r="B297" t="s">
        <v>123</v>
      </c>
    </row>
    <row r="298" spans="1:2" hidden="1" x14ac:dyDescent="0.2">
      <c r="A298" t="s">
        <v>1238</v>
      </c>
      <c r="B298" t="s">
        <v>123</v>
      </c>
    </row>
    <row r="299" spans="1:2" hidden="1" x14ac:dyDescent="0.2">
      <c r="A299" t="s">
        <v>1239</v>
      </c>
      <c r="B299" t="s">
        <v>123</v>
      </c>
    </row>
    <row r="300" spans="1:2" hidden="1" x14ac:dyDescent="0.2">
      <c r="A300" t="s">
        <v>1240</v>
      </c>
      <c r="B300" t="s">
        <v>123</v>
      </c>
    </row>
    <row r="301" spans="1:2" hidden="1" x14ac:dyDescent="0.2">
      <c r="A301" t="s">
        <v>1241</v>
      </c>
      <c r="B301" t="s">
        <v>123</v>
      </c>
    </row>
    <row r="302" spans="1:2" hidden="1" x14ac:dyDescent="0.2">
      <c r="A302" t="s">
        <v>1242</v>
      </c>
      <c r="B302" t="s">
        <v>123</v>
      </c>
    </row>
    <row r="303" spans="1:2" hidden="1" x14ac:dyDescent="0.2">
      <c r="A303" t="s">
        <v>1243</v>
      </c>
      <c r="B303" t="s">
        <v>123</v>
      </c>
    </row>
    <row r="304" spans="1:2" hidden="1" x14ac:dyDescent="0.2">
      <c r="A304" t="s">
        <v>1244</v>
      </c>
      <c r="B304" t="s">
        <v>123</v>
      </c>
    </row>
    <row r="305" spans="1:2" hidden="1" x14ac:dyDescent="0.2">
      <c r="A305" t="s">
        <v>1245</v>
      </c>
      <c r="B305" t="s">
        <v>123</v>
      </c>
    </row>
    <row r="306" spans="1:2" hidden="1" x14ac:dyDescent="0.2">
      <c r="A306" t="s">
        <v>1246</v>
      </c>
      <c r="B306" t="s">
        <v>123</v>
      </c>
    </row>
    <row r="307" spans="1:2" hidden="1" x14ac:dyDescent="0.2">
      <c r="A307" t="s">
        <v>1247</v>
      </c>
      <c r="B307" t="s">
        <v>123</v>
      </c>
    </row>
    <row r="308" spans="1:2" hidden="1" x14ac:dyDescent="0.2">
      <c r="A308" t="s">
        <v>1248</v>
      </c>
      <c r="B308" t="s">
        <v>123</v>
      </c>
    </row>
    <row r="309" spans="1:2" hidden="1" x14ac:dyDescent="0.2">
      <c r="A309" t="s">
        <v>1249</v>
      </c>
      <c r="B309" t="s">
        <v>123</v>
      </c>
    </row>
    <row r="310" spans="1:2" hidden="1" x14ac:dyDescent="0.2">
      <c r="A310" t="s">
        <v>1250</v>
      </c>
      <c r="B310" t="s">
        <v>123</v>
      </c>
    </row>
    <row r="311" spans="1:2" hidden="1" x14ac:dyDescent="0.2">
      <c r="A311" t="s">
        <v>1251</v>
      </c>
      <c r="B311" t="s">
        <v>123</v>
      </c>
    </row>
    <row r="312" spans="1:2" hidden="1" x14ac:dyDescent="0.2">
      <c r="A312" t="s">
        <v>1252</v>
      </c>
      <c r="B312" t="s">
        <v>123</v>
      </c>
    </row>
    <row r="313" spans="1:2" hidden="1" x14ac:dyDescent="0.2">
      <c r="A313" t="s">
        <v>1253</v>
      </c>
      <c r="B313" t="s">
        <v>123</v>
      </c>
    </row>
    <row r="314" spans="1:2" hidden="1" x14ac:dyDescent="0.2">
      <c r="A314" t="s">
        <v>1254</v>
      </c>
      <c r="B314" t="s">
        <v>123</v>
      </c>
    </row>
    <row r="315" spans="1:2" hidden="1" x14ac:dyDescent="0.2">
      <c r="A315" t="s">
        <v>1255</v>
      </c>
      <c r="B315" t="s">
        <v>123</v>
      </c>
    </row>
    <row r="316" spans="1:2" hidden="1" x14ac:dyDescent="0.2">
      <c r="A316" t="s">
        <v>1256</v>
      </c>
      <c r="B316" t="s">
        <v>123</v>
      </c>
    </row>
    <row r="317" spans="1:2" hidden="1" x14ac:dyDescent="0.2">
      <c r="A317" t="s">
        <v>1257</v>
      </c>
      <c r="B317" t="s">
        <v>123</v>
      </c>
    </row>
    <row r="318" spans="1:2" hidden="1" x14ac:dyDescent="0.2">
      <c r="A318" t="s">
        <v>1258</v>
      </c>
      <c r="B318" t="s">
        <v>123</v>
      </c>
    </row>
    <row r="319" spans="1:2" hidden="1" x14ac:dyDescent="0.2">
      <c r="A319" t="s">
        <v>1259</v>
      </c>
      <c r="B319" t="s">
        <v>123</v>
      </c>
    </row>
    <row r="320" spans="1:2" hidden="1" x14ac:dyDescent="0.2">
      <c r="A320" t="s">
        <v>1260</v>
      </c>
      <c r="B320" t="s">
        <v>123</v>
      </c>
    </row>
    <row r="321" spans="1:2" hidden="1" x14ac:dyDescent="0.2">
      <c r="A321" t="s">
        <v>1261</v>
      </c>
      <c r="B321" t="s">
        <v>123</v>
      </c>
    </row>
    <row r="322" spans="1:2" hidden="1" x14ac:dyDescent="0.2">
      <c r="A322" t="s">
        <v>1262</v>
      </c>
      <c r="B322" t="s">
        <v>123</v>
      </c>
    </row>
    <row r="323" spans="1:2" hidden="1" x14ac:dyDescent="0.2">
      <c r="A323" t="s">
        <v>1263</v>
      </c>
      <c r="B323" t="s">
        <v>123</v>
      </c>
    </row>
    <row r="324" spans="1:2" hidden="1" x14ac:dyDescent="0.2">
      <c r="A324" t="s">
        <v>1264</v>
      </c>
      <c r="B324" t="s">
        <v>123</v>
      </c>
    </row>
    <row r="325" spans="1:2" hidden="1" x14ac:dyDescent="0.2">
      <c r="A325" t="s">
        <v>1265</v>
      </c>
      <c r="B325" t="s">
        <v>123</v>
      </c>
    </row>
    <row r="326" spans="1:2" hidden="1" x14ac:dyDescent="0.2">
      <c r="A326" t="s">
        <v>1266</v>
      </c>
      <c r="B326" t="s">
        <v>123</v>
      </c>
    </row>
    <row r="327" spans="1:2" hidden="1" x14ac:dyDescent="0.2">
      <c r="A327" t="s">
        <v>605</v>
      </c>
      <c r="B327" t="s">
        <v>123</v>
      </c>
    </row>
    <row r="328" spans="1:2" hidden="1" x14ac:dyDescent="0.2">
      <c r="A328" t="s">
        <v>1267</v>
      </c>
      <c r="B328" t="s">
        <v>123</v>
      </c>
    </row>
    <row r="329" spans="1:2" hidden="1" x14ac:dyDescent="0.2">
      <c r="A329" t="s">
        <v>1268</v>
      </c>
      <c r="B329" t="s">
        <v>123</v>
      </c>
    </row>
    <row r="330" spans="1:2" hidden="1" x14ac:dyDescent="0.2">
      <c r="A330" t="s">
        <v>1269</v>
      </c>
      <c r="B330" t="s">
        <v>123</v>
      </c>
    </row>
    <row r="331" spans="1:2" hidden="1" x14ac:dyDescent="0.2">
      <c r="A331" t="s">
        <v>606</v>
      </c>
      <c r="B331" t="s">
        <v>123</v>
      </c>
    </row>
    <row r="332" spans="1:2" hidden="1" x14ac:dyDescent="0.2">
      <c r="A332" t="s">
        <v>607</v>
      </c>
      <c r="B332" t="s">
        <v>123</v>
      </c>
    </row>
    <row r="333" spans="1:2" hidden="1" x14ac:dyDescent="0.2">
      <c r="A333" t="s">
        <v>608</v>
      </c>
      <c r="B333" t="s">
        <v>123</v>
      </c>
    </row>
    <row r="334" spans="1:2" hidden="1" x14ac:dyDescent="0.2">
      <c r="A334" t="s">
        <v>609</v>
      </c>
      <c r="B334" t="s">
        <v>123</v>
      </c>
    </row>
    <row r="335" spans="1:2" hidden="1" x14ac:dyDescent="0.2">
      <c r="A335" t="s">
        <v>610</v>
      </c>
      <c r="B335" t="s">
        <v>123</v>
      </c>
    </row>
    <row r="336" spans="1:2" hidden="1" x14ac:dyDescent="0.2">
      <c r="A336" t="s">
        <v>611</v>
      </c>
      <c r="B336" t="s">
        <v>123</v>
      </c>
    </row>
    <row r="337" spans="1:2" hidden="1" x14ac:dyDescent="0.2">
      <c r="A337" t="s">
        <v>612</v>
      </c>
      <c r="B337" t="s">
        <v>123</v>
      </c>
    </row>
    <row r="338" spans="1:2" hidden="1" x14ac:dyDescent="0.2">
      <c r="A338" t="s">
        <v>613</v>
      </c>
      <c r="B338" t="s">
        <v>123</v>
      </c>
    </row>
    <row r="339" spans="1:2" hidden="1" x14ac:dyDescent="0.2">
      <c r="A339" t="s">
        <v>614</v>
      </c>
      <c r="B339" t="s">
        <v>123</v>
      </c>
    </row>
    <row r="340" spans="1:2" hidden="1" x14ac:dyDescent="0.2">
      <c r="A340" t="s">
        <v>615</v>
      </c>
      <c r="B340" t="s">
        <v>123</v>
      </c>
    </row>
    <row r="341" spans="1:2" hidden="1" x14ac:dyDescent="0.2">
      <c r="A341" t="s">
        <v>616</v>
      </c>
      <c r="B341" t="s">
        <v>123</v>
      </c>
    </row>
    <row r="342" spans="1:2" hidden="1" x14ac:dyDescent="0.2">
      <c r="A342" t="s">
        <v>617</v>
      </c>
      <c r="B342" t="s">
        <v>123</v>
      </c>
    </row>
    <row r="343" spans="1:2" hidden="1" x14ac:dyDescent="0.2">
      <c r="A343" t="s">
        <v>618</v>
      </c>
      <c r="B343" t="s">
        <v>123</v>
      </c>
    </row>
    <row r="344" spans="1:2" hidden="1" x14ac:dyDescent="0.2">
      <c r="A344" t="s">
        <v>1270</v>
      </c>
      <c r="B344" t="s">
        <v>123</v>
      </c>
    </row>
    <row r="345" spans="1:2" hidden="1" x14ac:dyDescent="0.2">
      <c r="A345" t="s">
        <v>1271</v>
      </c>
      <c r="B345" t="s">
        <v>123</v>
      </c>
    </row>
    <row r="346" spans="1:2" hidden="1" x14ac:dyDescent="0.2">
      <c r="A346" t="s">
        <v>1272</v>
      </c>
      <c r="B346" t="s">
        <v>123</v>
      </c>
    </row>
    <row r="347" spans="1:2" hidden="1" x14ac:dyDescent="0.2">
      <c r="A347" t="s">
        <v>1273</v>
      </c>
      <c r="B347" t="s">
        <v>123</v>
      </c>
    </row>
    <row r="348" spans="1:2" hidden="1" x14ac:dyDescent="0.2">
      <c r="A348" t="s">
        <v>619</v>
      </c>
      <c r="B348" t="s">
        <v>123</v>
      </c>
    </row>
    <row r="349" spans="1:2" hidden="1" x14ac:dyDescent="0.2">
      <c r="A349" t="s">
        <v>620</v>
      </c>
      <c r="B349" t="s">
        <v>123</v>
      </c>
    </row>
    <row r="350" spans="1:2" hidden="1" x14ac:dyDescent="0.2">
      <c r="A350" t="s">
        <v>621</v>
      </c>
      <c r="B350" t="s">
        <v>123</v>
      </c>
    </row>
    <row r="351" spans="1:2" hidden="1" x14ac:dyDescent="0.2">
      <c r="A351" t="s">
        <v>622</v>
      </c>
      <c r="B351" t="s">
        <v>123</v>
      </c>
    </row>
    <row r="352" spans="1:2" hidden="1" x14ac:dyDescent="0.2">
      <c r="A352" t="s">
        <v>623</v>
      </c>
      <c r="B352" t="s">
        <v>123</v>
      </c>
    </row>
    <row r="353" spans="1:2" hidden="1" x14ac:dyDescent="0.2">
      <c r="A353" t="s">
        <v>624</v>
      </c>
      <c r="B353" t="s">
        <v>123</v>
      </c>
    </row>
    <row r="354" spans="1:2" hidden="1" x14ac:dyDescent="0.2">
      <c r="A354" t="s">
        <v>625</v>
      </c>
      <c r="B354" t="s">
        <v>123</v>
      </c>
    </row>
    <row r="355" spans="1:2" hidden="1" x14ac:dyDescent="0.2">
      <c r="A355" t="s">
        <v>626</v>
      </c>
      <c r="B355" t="s">
        <v>123</v>
      </c>
    </row>
    <row r="356" spans="1:2" hidden="1" x14ac:dyDescent="0.2">
      <c r="A356" t="s">
        <v>627</v>
      </c>
      <c r="B356" t="s">
        <v>123</v>
      </c>
    </row>
    <row r="357" spans="1:2" hidden="1" x14ac:dyDescent="0.2">
      <c r="A357" t="s">
        <v>628</v>
      </c>
      <c r="B357" t="s">
        <v>123</v>
      </c>
    </row>
    <row r="358" spans="1:2" hidden="1" x14ac:dyDescent="0.2">
      <c r="A358" t="s">
        <v>629</v>
      </c>
      <c r="B358" t="s">
        <v>123</v>
      </c>
    </row>
    <row r="359" spans="1:2" hidden="1" x14ac:dyDescent="0.2">
      <c r="A359" t="s">
        <v>630</v>
      </c>
      <c r="B359" t="s">
        <v>123</v>
      </c>
    </row>
    <row r="360" spans="1:2" hidden="1" x14ac:dyDescent="0.2">
      <c r="A360" t="s">
        <v>631</v>
      </c>
      <c r="B360" t="s">
        <v>123</v>
      </c>
    </row>
    <row r="361" spans="1:2" hidden="1" x14ac:dyDescent="0.2">
      <c r="A361" t="s">
        <v>1274</v>
      </c>
      <c r="B361" t="s">
        <v>123</v>
      </c>
    </row>
    <row r="362" spans="1:2" hidden="1" x14ac:dyDescent="0.2">
      <c r="A362" t="s">
        <v>1275</v>
      </c>
      <c r="B362" t="s">
        <v>123</v>
      </c>
    </row>
    <row r="363" spans="1:2" hidden="1" x14ac:dyDescent="0.2">
      <c r="A363" t="s">
        <v>1276</v>
      </c>
      <c r="B363" t="s">
        <v>123</v>
      </c>
    </row>
    <row r="364" spans="1:2" hidden="1" x14ac:dyDescent="0.2">
      <c r="A364" t="s">
        <v>632</v>
      </c>
      <c r="B364" t="s">
        <v>123</v>
      </c>
    </row>
    <row r="365" spans="1:2" hidden="1" x14ac:dyDescent="0.2">
      <c r="A365" t="s">
        <v>633</v>
      </c>
      <c r="B365" t="s">
        <v>123</v>
      </c>
    </row>
    <row r="366" spans="1:2" hidden="1" x14ac:dyDescent="0.2">
      <c r="A366" t="s">
        <v>634</v>
      </c>
      <c r="B366" t="s">
        <v>123</v>
      </c>
    </row>
    <row r="367" spans="1:2" hidden="1" x14ac:dyDescent="0.2">
      <c r="A367" t="s">
        <v>635</v>
      </c>
      <c r="B367" t="s">
        <v>123</v>
      </c>
    </row>
    <row r="368" spans="1:2" hidden="1" x14ac:dyDescent="0.2">
      <c r="A368" t="s">
        <v>636</v>
      </c>
      <c r="B368" t="s">
        <v>123</v>
      </c>
    </row>
    <row r="369" spans="1:2" hidden="1" x14ac:dyDescent="0.2">
      <c r="A369" t="s">
        <v>637</v>
      </c>
      <c r="B369" t="s">
        <v>123</v>
      </c>
    </row>
    <row r="370" spans="1:2" hidden="1" x14ac:dyDescent="0.2">
      <c r="A370" t="s">
        <v>638</v>
      </c>
      <c r="B370" t="s">
        <v>123</v>
      </c>
    </row>
    <row r="371" spans="1:2" hidden="1" x14ac:dyDescent="0.2">
      <c r="A371" t="s">
        <v>639</v>
      </c>
      <c r="B371" t="s">
        <v>123</v>
      </c>
    </row>
    <row r="372" spans="1:2" hidden="1" x14ac:dyDescent="0.2">
      <c r="A372" t="s">
        <v>640</v>
      </c>
      <c r="B372" t="s">
        <v>123</v>
      </c>
    </row>
    <row r="373" spans="1:2" hidden="1" x14ac:dyDescent="0.2">
      <c r="A373" t="s">
        <v>641</v>
      </c>
      <c r="B373" t="s">
        <v>123</v>
      </c>
    </row>
    <row r="374" spans="1:2" hidden="1" x14ac:dyDescent="0.2">
      <c r="A374" t="s">
        <v>642</v>
      </c>
      <c r="B374" t="s">
        <v>123</v>
      </c>
    </row>
    <row r="375" spans="1:2" hidden="1" x14ac:dyDescent="0.2">
      <c r="A375" t="s">
        <v>643</v>
      </c>
      <c r="B375" t="s">
        <v>123</v>
      </c>
    </row>
    <row r="376" spans="1:2" hidden="1" x14ac:dyDescent="0.2">
      <c r="A376" t="s">
        <v>644</v>
      </c>
      <c r="B376" t="s">
        <v>123</v>
      </c>
    </row>
    <row r="377" spans="1:2" hidden="1" x14ac:dyDescent="0.2">
      <c r="A377" t="s">
        <v>1024</v>
      </c>
      <c r="B377" t="s">
        <v>123</v>
      </c>
    </row>
    <row r="378" spans="1:2" hidden="1" x14ac:dyDescent="0.2">
      <c r="A378" t="s">
        <v>1025</v>
      </c>
      <c r="B378" t="s">
        <v>123</v>
      </c>
    </row>
    <row r="379" spans="1:2" hidden="1" x14ac:dyDescent="0.2">
      <c r="A379" t="s">
        <v>1026</v>
      </c>
      <c r="B379" t="s">
        <v>123</v>
      </c>
    </row>
    <row r="380" spans="1:2" hidden="1" x14ac:dyDescent="0.2">
      <c r="A380" t="s">
        <v>645</v>
      </c>
      <c r="B380" t="s">
        <v>123</v>
      </c>
    </row>
    <row r="381" spans="1:2" hidden="1" x14ac:dyDescent="0.2">
      <c r="A381" t="s">
        <v>646</v>
      </c>
      <c r="B381" t="s">
        <v>123</v>
      </c>
    </row>
    <row r="382" spans="1:2" hidden="1" x14ac:dyDescent="0.2">
      <c r="A382" t="s">
        <v>647</v>
      </c>
      <c r="B382" t="s">
        <v>123</v>
      </c>
    </row>
    <row r="383" spans="1:2" hidden="1" x14ac:dyDescent="0.2">
      <c r="A383" t="s">
        <v>648</v>
      </c>
      <c r="B383" t="s">
        <v>123</v>
      </c>
    </row>
    <row r="384" spans="1:2" hidden="1" x14ac:dyDescent="0.2">
      <c r="A384" t="s">
        <v>649</v>
      </c>
      <c r="B384" t="s">
        <v>123</v>
      </c>
    </row>
    <row r="385" spans="1:2" hidden="1" x14ac:dyDescent="0.2">
      <c r="A385" t="s">
        <v>650</v>
      </c>
      <c r="B385" t="s">
        <v>123</v>
      </c>
    </row>
    <row r="386" spans="1:2" hidden="1" x14ac:dyDescent="0.2">
      <c r="A386" t="s">
        <v>651</v>
      </c>
      <c r="B386" t="s">
        <v>123</v>
      </c>
    </row>
    <row r="387" spans="1:2" hidden="1" x14ac:dyDescent="0.2">
      <c r="A387" t="s">
        <v>652</v>
      </c>
      <c r="B387" t="s">
        <v>123</v>
      </c>
    </row>
    <row r="388" spans="1:2" hidden="1" x14ac:dyDescent="0.2">
      <c r="A388" t="s">
        <v>653</v>
      </c>
      <c r="B388" t="s">
        <v>123</v>
      </c>
    </row>
    <row r="389" spans="1:2" hidden="1" x14ac:dyDescent="0.2">
      <c r="A389" t="s">
        <v>654</v>
      </c>
      <c r="B389" t="s">
        <v>123</v>
      </c>
    </row>
    <row r="390" spans="1:2" hidden="1" x14ac:dyDescent="0.2">
      <c r="A390" t="s">
        <v>1027</v>
      </c>
      <c r="B390" t="s">
        <v>123</v>
      </c>
    </row>
    <row r="391" spans="1:2" hidden="1" x14ac:dyDescent="0.2">
      <c r="A391" t="s">
        <v>1028</v>
      </c>
      <c r="B391" t="s">
        <v>123</v>
      </c>
    </row>
    <row r="392" spans="1:2" hidden="1" x14ac:dyDescent="0.2">
      <c r="A392" t="s">
        <v>1029</v>
      </c>
      <c r="B392" t="s">
        <v>123</v>
      </c>
    </row>
    <row r="393" spans="1:2" hidden="1" x14ac:dyDescent="0.2">
      <c r="A393" t="s">
        <v>1277</v>
      </c>
      <c r="B393" t="s">
        <v>123</v>
      </c>
    </row>
    <row r="394" spans="1:2" hidden="1" x14ac:dyDescent="0.2">
      <c r="A394" t="s">
        <v>1278</v>
      </c>
      <c r="B394" t="s">
        <v>123</v>
      </c>
    </row>
    <row r="395" spans="1:2" hidden="1" x14ac:dyDescent="0.2">
      <c r="A395" t="s">
        <v>1279</v>
      </c>
      <c r="B395" t="s">
        <v>123</v>
      </c>
    </row>
    <row r="396" spans="1:2" hidden="1" x14ac:dyDescent="0.2">
      <c r="A396" t="s">
        <v>1280</v>
      </c>
      <c r="B396" t="s">
        <v>123</v>
      </c>
    </row>
    <row r="397" spans="1:2" hidden="1" x14ac:dyDescent="0.2">
      <c r="A397" t="s">
        <v>1281</v>
      </c>
      <c r="B397" t="s">
        <v>123</v>
      </c>
    </row>
    <row r="398" spans="1:2" hidden="1" x14ac:dyDescent="0.2">
      <c r="A398" t="s">
        <v>1282</v>
      </c>
      <c r="B398" t="s">
        <v>123</v>
      </c>
    </row>
    <row r="399" spans="1:2" hidden="1" x14ac:dyDescent="0.2">
      <c r="A399" t="s">
        <v>1283</v>
      </c>
      <c r="B399" t="s">
        <v>123</v>
      </c>
    </row>
    <row r="400" spans="1:2" hidden="1" x14ac:dyDescent="0.2">
      <c r="A400" t="s">
        <v>1284</v>
      </c>
      <c r="B400" t="s">
        <v>123</v>
      </c>
    </row>
    <row r="401" spans="1:2" hidden="1" x14ac:dyDescent="0.2">
      <c r="A401" t="s">
        <v>1285</v>
      </c>
      <c r="B401" t="s">
        <v>123</v>
      </c>
    </row>
    <row r="402" spans="1:2" hidden="1" x14ac:dyDescent="0.2">
      <c r="A402" t="s">
        <v>1286</v>
      </c>
      <c r="B402" t="s">
        <v>123</v>
      </c>
    </row>
    <row r="403" spans="1:2" hidden="1" x14ac:dyDescent="0.2">
      <c r="A403" t="s">
        <v>1287</v>
      </c>
      <c r="B403" t="s">
        <v>123</v>
      </c>
    </row>
    <row r="404" spans="1:2" hidden="1" x14ac:dyDescent="0.2">
      <c r="A404" t="s">
        <v>1288</v>
      </c>
      <c r="B404" t="s">
        <v>123</v>
      </c>
    </row>
    <row r="405" spans="1:2" hidden="1" x14ac:dyDescent="0.2">
      <c r="A405" t="s">
        <v>1289</v>
      </c>
      <c r="B405" t="s">
        <v>123</v>
      </c>
    </row>
    <row r="406" spans="1:2" hidden="1" x14ac:dyDescent="0.2">
      <c r="A406" t="s">
        <v>1290</v>
      </c>
      <c r="B406" t="s">
        <v>123</v>
      </c>
    </row>
    <row r="407" spans="1:2" hidden="1" x14ac:dyDescent="0.2">
      <c r="A407" t="s">
        <v>1291</v>
      </c>
      <c r="B407" t="s">
        <v>123</v>
      </c>
    </row>
    <row r="408" spans="1:2" hidden="1" x14ac:dyDescent="0.2">
      <c r="A408" t="s">
        <v>1292</v>
      </c>
      <c r="B408" t="s">
        <v>123</v>
      </c>
    </row>
    <row r="409" spans="1:2" hidden="1" x14ac:dyDescent="0.2">
      <c r="A409" t="s">
        <v>1293</v>
      </c>
      <c r="B409" t="s">
        <v>123</v>
      </c>
    </row>
    <row r="410" spans="1:2" hidden="1" x14ac:dyDescent="0.2">
      <c r="A410" t="s">
        <v>479</v>
      </c>
      <c r="B410" t="s">
        <v>123</v>
      </c>
    </row>
    <row r="411" spans="1:2" hidden="1" x14ac:dyDescent="0.2">
      <c r="A411" t="s">
        <v>1294</v>
      </c>
      <c r="B411" t="s">
        <v>123</v>
      </c>
    </row>
    <row r="412" spans="1:2" hidden="1" x14ac:dyDescent="0.2">
      <c r="A412" t="s">
        <v>1295</v>
      </c>
      <c r="B412" t="s">
        <v>123</v>
      </c>
    </row>
    <row r="413" spans="1:2" hidden="1" x14ac:dyDescent="0.2">
      <c r="A413" t="s">
        <v>1296</v>
      </c>
      <c r="B413" t="s">
        <v>123</v>
      </c>
    </row>
    <row r="414" spans="1:2" hidden="1" x14ac:dyDescent="0.2">
      <c r="A414" t="s">
        <v>1297</v>
      </c>
      <c r="B414" t="s">
        <v>123</v>
      </c>
    </row>
    <row r="415" spans="1:2" hidden="1" x14ac:dyDescent="0.2">
      <c r="A415" t="s">
        <v>1298</v>
      </c>
      <c r="B415" t="s">
        <v>123</v>
      </c>
    </row>
    <row r="416" spans="1:2" hidden="1" x14ac:dyDescent="0.2">
      <c r="A416" t="s">
        <v>1299</v>
      </c>
      <c r="B416" t="s">
        <v>123</v>
      </c>
    </row>
    <row r="417" spans="1:2" hidden="1" x14ac:dyDescent="0.2">
      <c r="A417" t="s">
        <v>1300</v>
      </c>
      <c r="B417" t="s">
        <v>123</v>
      </c>
    </row>
    <row r="418" spans="1:2" hidden="1" x14ac:dyDescent="0.2">
      <c r="A418" t="s">
        <v>1301</v>
      </c>
      <c r="B418" t="s">
        <v>123</v>
      </c>
    </row>
    <row r="419" spans="1:2" hidden="1" x14ac:dyDescent="0.2">
      <c r="A419" t="s">
        <v>1302</v>
      </c>
      <c r="B419" t="s">
        <v>123</v>
      </c>
    </row>
    <row r="420" spans="1:2" hidden="1" x14ac:dyDescent="0.2">
      <c r="A420" t="s">
        <v>1303</v>
      </c>
      <c r="B420" t="s">
        <v>123</v>
      </c>
    </row>
    <row r="421" spans="1:2" hidden="1" x14ac:dyDescent="0.2">
      <c r="A421" t="s">
        <v>1304</v>
      </c>
      <c r="B421" t="s">
        <v>123</v>
      </c>
    </row>
    <row r="422" spans="1:2" hidden="1" x14ac:dyDescent="0.2">
      <c r="A422" t="s">
        <v>655</v>
      </c>
      <c r="B422" t="s">
        <v>123</v>
      </c>
    </row>
    <row r="423" spans="1:2" hidden="1" x14ac:dyDescent="0.2">
      <c r="A423" t="s">
        <v>656</v>
      </c>
      <c r="B423" t="s">
        <v>123</v>
      </c>
    </row>
    <row r="424" spans="1:2" hidden="1" x14ac:dyDescent="0.2">
      <c r="A424" t="s">
        <v>657</v>
      </c>
      <c r="B424" t="s">
        <v>123</v>
      </c>
    </row>
    <row r="425" spans="1:2" hidden="1" x14ac:dyDescent="0.2">
      <c r="A425" t="s">
        <v>658</v>
      </c>
      <c r="B425" t="s">
        <v>123</v>
      </c>
    </row>
    <row r="426" spans="1:2" hidden="1" x14ac:dyDescent="0.2">
      <c r="A426" t="s">
        <v>659</v>
      </c>
      <c r="B426" t="s">
        <v>123</v>
      </c>
    </row>
    <row r="427" spans="1:2" hidden="1" x14ac:dyDescent="0.2">
      <c r="A427" t="s">
        <v>660</v>
      </c>
      <c r="B427" t="s">
        <v>123</v>
      </c>
    </row>
    <row r="428" spans="1:2" hidden="1" x14ac:dyDescent="0.2">
      <c r="A428" t="s">
        <v>661</v>
      </c>
      <c r="B428" t="s">
        <v>123</v>
      </c>
    </row>
    <row r="429" spans="1:2" hidden="1" x14ac:dyDescent="0.2">
      <c r="A429" t="s">
        <v>662</v>
      </c>
      <c r="B429" t="s">
        <v>123</v>
      </c>
    </row>
    <row r="430" spans="1:2" hidden="1" x14ac:dyDescent="0.2">
      <c r="A430" t="s">
        <v>663</v>
      </c>
      <c r="B430" t="s">
        <v>123</v>
      </c>
    </row>
    <row r="431" spans="1:2" hidden="1" x14ac:dyDescent="0.2">
      <c r="A431" t="s">
        <v>664</v>
      </c>
      <c r="B431" t="s">
        <v>123</v>
      </c>
    </row>
    <row r="432" spans="1:2" hidden="1" x14ac:dyDescent="0.2">
      <c r="A432" t="s">
        <v>665</v>
      </c>
      <c r="B432" t="s">
        <v>123</v>
      </c>
    </row>
    <row r="433" spans="1:2" hidden="1" x14ac:dyDescent="0.2">
      <c r="A433" t="s">
        <v>1305</v>
      </c>
      <c r="B433" t="s">
        <v>123</v>
      </c>
    </row>
    <row r="434" spans="1:2" hidden="1" x14ac:dyDescent="0.2">
      <c r="A434" t="s">
        <v>1306</v>
      </c>
      <c r="B434" t="s">
        <v>123</v>
      </c>
    </row>
    <row r="435" spans="1:2" hidden="1" x14ac:dyDescent="0.2">
      <c r="A435" t="s">
        <v>1307</v>
      </c>
      <c r="B435" t="s">
        <v>123</v>
      </c>
    </row>
    <row r="436" spans="1:2" hidden="1" x14ac:dyDescent="0.2">
      <c r="A436" t="s">
        <v>1308</v>
      </c>
      <c r="B436" t="s">
        <v>123</v>
      </c>
    </row>
    <row r="437" spans="1:2" hidden="1" x14ac:dyDescent="0.2">
      <c r="A437" t="s">
        <v>1309</v>
      </c>
      <c r="B437" t="s">
        <v>123</v>
      </c>
    </row>
    <row r="438" spans="1:2" hidden="1" x14ac:dyDescent="0.2">
      <c r="A438" t="s">
        <v>1310</v>
      </c>
      <c r="B438" t="s">
        <v>123</v>
      </c>
    </row>
    <row r="439" spans="1:2" hidden="1" x14ac:dyDescent="0.2">
      <c r="A439" t="s">
        <v>666</v>
      </c>
      <c r="B439" t="s">
        <v>123</v>
      </c>
    </row>
    <row r="440" spans="1:2" hidden="1" x14ac:dyDescent="0.2">
      <c r="A440" t="s">
        <v>667</v>
      </c>
      <c r="B440" t="s">
        <v>123</v>
      </c>
    </row>
    <row r="441" spans="1:2" hidden="1" x14ac:dyDescent="0.2">
      <c r="A441" t="s">
        <v>668</v>
      </c>
      <c r="B441" t="s">
        <v>123</v>
      </c>
    </row>
    <row r="442" spans="1:2" hidden="1" x14ac:dyDescent="0.2">
      <c r="A442" t="s">
        <v>1311</v>
      </c>
      <c r="B442" t="s">
        <v>123</v>
      </c>
    </row>
    <row r="443" spans="1:2" hidden="1" x14ac:dyDescent="0.2">
      <c r="A443" t="s">
        <v>669</v>
      </c>
      <c r="B443" t="s">
        <v>123</v>
      </c>
    </row>
    <row r="444" spans="1:2" hidden="1" x14ac:dyDescent="0.2">
      <c r="A444" t="s">
        <v>670</v>
      </c>
      <c r="B444" t="s">
        <v>123</v>
      </c>
    </row>
    <row r="445" spans="1:2" hidden="1" x14ac:dyDescent="0.2">
      <c r="A445" t="s">
        <v>671</v>
      </c>
      <c r="B445" t="s">
        <v>123</v>
      </c>
    </row>
    <row r="446" spans="1:2" hidden="1" x14ac:dyDescent="0.2">
      <c r="A446" t="s">
        <v>672</v>
      </c>
      <c r="B446" t="s">
        <v>123</v>
      </c>
    </row>
    <row r="447" spans="1:2" hidden="1" x14ac:dyDescent="0.2">
      <c r="A447" t="s">
        <v>1312</v>
      </c>
      <c r="B447" t="s">
        <v>123</v>
      </c>
    </row>
    <row r="448" spans="1:2" hidden="1" x14ac:dyDescent="0.2">
      <c r="A448" t="s">
        <v>1313</v>
      </c>
      <c r="B448" t="s">
        <v>123</v>
      </c>
    </row>
    <row r="449" spans="1:2" hidden="1" x14ac:dyDescent="0.2">
      <c r="A449" t="s">
        <v>1314</v>
      </c>
      <c r="B449" t="s">
        <v>123</v>
      </c>
    </row>
    <row r="450" spans="1:2" hidden="1" x14ac:dyDescent="0.2">
      <c r="A450" t="s">
        <v>1315</v>
      </c>
      <c r="B450" t="s">
        <v>123</v>
      </c>
    </row>
    <row r="451" spans="1:2" hidden="1" x14ac:dyDescent="0.2">
      <c r="A451" t="s">
        <v>1316</v>
      </c>
      <c r="B451" t="s">
        <v>123</v>
      </c>
    </row>
    <row r="452" spans="1:2" hidden="1" x14ac:dyDescent="0.2">
      <c r="A452" t="s">
        <v>1317</v>
      </c>
      <c r="B452" t="s">
        <v>123</v>
      </c>
    </row>
    <row r="453" spans="1:2" hidden="1" x14ac:dyDescent="0.2">
      <c r="A453" t="s">
        <v>1318</v>
      </c>
      <c r="B453" t="s">
        <v>123</v>
      </c>
    </row>
    <row r="454" spans="1:2" hidden="1" x14ac:dyDescent="0.2">
      <c r="A454" t="s">
        <v>1319</v>
      </c>
      <c r="B454" t="s">
        <v>123</v>
      </c>
    </row>
    <row r="455" spans="1:2" hidden="1" x14ac:dyDescent="0.2">
      <c r="A455" t="s">
        <v>1320</v>
      </c>
      <c r="B455" t="s">
        <v>123</v>
      </c>
    </row>
    <row r="456" spans="1:2" hidden="1" x14ac:dyDescent="0.2">
      <c r="A456" t="s">
        <v>1321</v>
      </c>
      <c r="B456" t="s">
        <v>123</v>
      </c>
    </row>
    <row r="457" spans="1:2" hidden="1" x14ac:dyDescent="0.2">
      <c r="A457" t="s">
        <v>1322</v>
      </c>
      <c r="B457" t="s">
        <v>123</v>
      </c>
    </row>
    <row r="458" spans="1:2" hidden="1" x14ac:dyDescent="0.2">
      <c r="A458" t="s">
        <v>1323</v>
      </c>
      <c r="B458" t="s">
        <v>123</v>
      </c>
    </row>
    <row r="459" spans="1:2" hidden="1" x14ac:dyDescent="0.2">
      <c r="A459" t="s">
        <v>1324</v>
      </c>
      <c r="B459" t="s">
        <v>123</v>
      </c>
    </row>
    <row r="460" spans="1:2" hidden="1" x14ac:dyDescent="0.2">
      <c r="A460" t="s">
        <v>1325</v>
      </c>
      <c r="B460" t="s">
        <v>123</v>
      </c>
    </row>
    <row r="461" spans="1:2" hidden="1" x14ac:dyDescent="0.2">
      <c r="A461" t="s">
        <v>1326</v>
      </c>
      <c r="B461" t="s">
        <v>123</v>
      </c>
    </row>
    <row r="462" spans="1:2" hidden="1" x14ac:dyDescent="0.2">
      <c r="A462" t="s">
        <v>1327</v>
      </c>
      <c r="B462" t="s">
        <v>123</v>
      </c>
    </row>
    <row r="463" spans="1:2" hidden="1" x14ac:dyDescent="0.2">
      <c r="A463" t="s">
        <v>1328</v>
      </c>
      <c r="B463" t="s">
        <v>123</v>
      </c>
    </row>
    <row r="464" spans="1:2" hidden="1" x14ac:dyDescent="0.2">
      <c r="A464" t="s">
        <v>1329</v>
      </c>
      <c r="B464" t="s">
        <v>123</v>
      </c>
    </row>
    <row r="465" spans="1:2" hidden="1" x14ac:dyDescent="0.2">
      <c r="A465" t="s">
        <v>1330</v>
      </c>
      <c r="B465" t="s">
        <v>123</v>
      </c>
    </row>
    <row r="466" spans="1:2" hidden="1" x14ac:dyDescent="0.2">
      <c r="A466" t="s">
        <v>1331</v>
      </c>
      <c r="B466" t="s">
        <v>123</v>
      </c>
    </row>
    <row r="467" spans="1:2" hidden="1" x14ac:dyDescent="0.2">
      <c r="A467" t="s">
        <v>673</v>
      </c>
      <c r="B467" t="s">
        <v>123</v>
      </c>
    </row>
    <row r="468" spans="1:2" hidden="1" x14ac:dyDescent="0.2">
      <c r="A468" t="s">
        <v>674</v>
      </c>
      <c r="B468" t="s">
        <v>123</v>
      </c>
    </row>
    <row r="469" spans="1:2" hidden="1" x14ac:dyDescent="0.2">
      <c r="A469" t="s">
        <v>675</v>
      </c>
      <c r="B469" t="s">
        <v>123</v>
      </c>
    </row>
    <row r="470" spans="1:2" hidden="1" x14ac:dyDescent="0.2">
      <c r="A470" t="s">
        <v>676</v>
      </c>
      <c r="B470" t="s">
        <v>123</v>
      </c>
    </row>
    <row r="471" spans="1:2" hidden="1" x14ac:dyDescent="0.2">
      <c r="A471" t="s">
        <v>677</v>
      </c>
      <c r="B471" t="s">
        <v>123</v>
      </c>
    </row>
    <row r="472" spans="1:2" hidden="1" x14ac:dyDescent="0.2">
      <c r="A472" t="s">
        <v>678</v>
      </c>
      <c r="B472" t="s">
        <v>123</v>
      </c>
    </row>
    <row r="473" spans="1:2" hidden="1" x14ac:dyDescent="0.2">
      <c r="A473" t="s">
        <v>679</v>
      </c>
      <c r="B473" t="s">
        <v>123</v>
      </c>
    </row>
    <row r="474" spans="1:2" hidden="1" x14ac:dyDescent="0.2">
      <c r="A474" t="s">
        <v>680</v>
      </c>
      <c r="B474" t="s">
        <v>123</v>
      </c>
    </row>
    <row r="475" spans="1:2" hidden="1" x14ac:dyDescent="0.2">
      <c r="A475" t="s">
        <v>681</v>
      </c>
      <c r="B475" t="s">
        <v>123</v>
      </c>
    </row>
    <row r="476" spans="1:2" hidden="1" x14ac:dyDescent="0.2">
      <c r="A476" t="s">
        <v>682</v>
      </c>
      <c r="B476" t="s">
        <v>123</v>
      </c>
    </row>
    <row r="477" spans="1:2" hidden="1" x14ac:dyDescent="0.2">
      <c r="A477" t="s">
        <v>683</v>
      </c>
      <c r="B477" t="s">
        <v>123</v>
      </c>
    </row>
    <row r="478" spans="1:2" hidden="1" x14ac:dyDescent="0.2">
      <c r="A478" t="s">
        <v>684</v>
      </c>
      <c r="B478" t="s">
        <v>123</v>
      </c>
    </row>
    <row r="479" spans="1:2" hidden="1" x14ac:dyDescent="0.2">
      <c r="A479" t="s">
        <v>685</v>
      </c>
      <c r="B479" t="s">
        <v>123</v>
      </c>
    </row>
    <row r="480" spans="1:2" hidden="1" x14ac:dyDescent="0.2">
      <c r="A480" t="s">
        <v>1332</v>
      </c>
      <c r="B480" t="s">
        <v>123</v>
      </c>
    </row>
    <row r="481" spans="1:2" hidden="1" x14ac:dyDescent="0.2">
      <c r="A481" t="s">
        <v>1333</v>
      </c>
      <c r="B481" t="s">
        <v>123</v>
      </c>
    </row>
    <row r="482" spans="1:2" hidden="1" x14ac:dyDescent="0.2">
      <c r="A482" t="s">
        <v>1334</v>
      </c>
      <c r="B482" t="s">
        <v>123</v>
      </c>
    </row>
    <row r="483" spans="1:2" hidden="1" x14ac:dyDescent="0.2">
      <c r="A483" t="s">
        <v>1335</v>
      </c>
      <c r="B483" t="s">
        <v>123</v>
      </c>
    </row>
    <row r="484" spans="1:2" hidden="1" x14ac:dyDescent="0.2">
      <c r="A484" t="s">
        <v>1336</v>
      </c>
      <c r="B484" t="s">
        <v>123</v>
      </c>
    </row>
    <row r="485" spans="1:2" hidden="1" x14ac:dyDescent="0.2">
      <c r="A485" t="s">
        <v>1337</v>
      </c>
      <c r="B485" t="s">
        <v>123</v>
      </c>
    </row>
    <row r="486" spans="1:2" hidden="1" x14ac:dyDescent="0.2">
      <c r="A486" t="s">
        <v>1338</v>
      </c>
      <c r="B486" t="s">
        <v>123</v>
      </c>
    </row>
    <row r="487" spans="1:2" hidden="1" x14ac:dyDescent="0.2">
      <c r="A487" t="s">
        <v>1339</v>
      </c>
      <c r="B487" t="s">
        <v>123</v>
      </c>
    </row>
    <row r="488" spans="1:2" hidden="1" x14ac:dyDescent="0.2">
      <c r="A488" t="s">
        <v>1340</v>
      </c>
      <c r="B488" t="s">
        <v>123</v>
      </c>
    </row>
    <row r="489" spans="1:2" hidden="1" x14ac:dyDescent="0.2">
      <c r="A489" t="s">
        <v>1341</v>
      </c>
      <c r="B489" t="s">
        <v>123</v>
      </c>
    </row>
    <row r="490" spans="1:2" hidden="1" x14ac:dyDescent="0.2">
      <c r="A490" t="s">
        <v>1342</v>
      </c>
      <c r="B490" t="s">
        <v>123</v>
      </c>
    </row>
    <row r="491" spans="1:2" hidden="1" x14ac:dyDescent="0.2">
      <c r="A491" t="s">
        <v>1343</v>
      </c>
      <c r="B491" t="s">
        <v>123</v>
      </c>
    </row>
    <row r="492" spans="1:2" hidden="1" x14ac:dyDescent="0.2">
      <c r="A492" t="s">
        <v>1344</v>
      </c>
      <c r="B492" t="s">
        <v>123</v>
      </c>
    </row>
    <row r="493" spans="1:2" hidden="1" x14ac:dyDescent="0.2">
      <c r="A493" t="s">
        <v>1345</v>
      </c>
      <c r="B493" t="s">
        <v>123</v>
      </c>
    </row>
    <row r="494" spans="1:2" hidden="1" x14ac:dyDescent="0.2">
      <c r="A494" t="s">
        <v>1346</v>
      </c>
      <c r="B494" t="s">
        <v>123</v>
      </c>
    </row>
    <row r="495" spans="1:2" hidden="1" x14ac:dyDescent="0.2">
      <c r="A495" t="s">
        <v>1347</v>
      </c>
      <c r="B495" t="s">
        <v>123</v>
      </c>
    </row>
    <row r="496" spans="1:2" hidden="1" x14ac:dyDescent="0.2">
      <c r="A496" t="s">
        <v>1348</v>
      </c>
      <c r="B496" t="s">
        <v>123</v>
      </c>
    </row>
    <row r="497" spans="1:2" hidden="1" x14ac:dyDescent="0.2">
      <c r="A497" t="s">
        <v>1349</v>
      </c>
      <c r="B497" t="s">
        <v>123</v>
      </c>
    </row>
    <row r="498" spans="1:2" hidden="1" x14ac:dyDescent="0.2">
      <c r="A498" t="s">
        <v>1350</v>
      </c>
      <c r="B498" t="s">
        <v>123</v>
      </c>
    </row>
    <row r="499" spans="1:2" hidden="1" x14ac:dyDescent="0.2">
      <c r="A499" t="s">
        <v>1351</v>
      </c>
      <c r="B499" t="s">
        <v>124</v>
      </c>
    </row>
    <row r="500" spans="1:2" hidden="1" x14ac:dyDescent="0.2">
      <c r="A500" t="s">
        <v>1352</v>
      </c>
      <c r="B500" t="s">
        <v>124</v>
      </c>
    </row>
    <row r="501" spans="1:2" hidden="1" x14ac:dyDescent="0.2">
      <c r="A501" t="s">
        <v>1353</v>
      </c>
      <c r="B501" t="s">
        <v>124</v>
      </c>
    </row>
    <row r="502" spans="1:2" hidden="1" x14ac:dyDescent="0.2">
      <c r="A502" t="s">
        <v>1354</v>
      </c>
      <c r="B502" t="s">
        <v>124</v>
      </c>
    </row>
    <row r="503" spans="1:2" hidden="1" x14ac:dyDescent="0.2">
      <c r="A503" t="s">
        <v>1355</v>
      </c>
      <c r="B503" t="s">
        <v>124</v>
      </c>
    </row>
    <row r="504" spans="1:2" hidden="1" x14ac:dyDescent="0.2">
      <c r="A504" t="s">
        <v>1356</v>
      </c>
      <c r="B504" t="s">
        <v>124</v>
      </c>
    </row>
    <row r="505" spans="1:2" hidden="1" x14ac:dyDescent="0.2">
      <c r="A505" t="s">
        <v>1357</v>
      </c>
      <c r="B505" t="s">
        <v>124</v>
      </c>
    </row>
    <row r="506" spans="1:2" hidden="1" x14ac:dyDescent="0.2">
      <c r="A506" t="s">
        <v>1358</v>
      </c>
      <c r="B506" t="s">
        <v>124</v>
      </c>
    </row>
    <row r="507" spans="1:2" hidden="1" x14ac:dyDescent="0.2">
      <c r="A507" t="s">
        <v>1359</v>
      </c>
      <c r="B507" t="s">
        <v>124</v>
      </c>
    </row>
    <row r="508" spans="1:2" hidden="1" x14ac:dyDescent="0.2">
      <c r="A508" t="s">
        <v>1360</v>
      </c>
      <c r="B508" t="s">
        <v>124</v>
      </c>
    </row>
    <row r="509" spans="1:2" hidden="1" x14ac:dyDescent="0.2">
      <c r="A509" t="s">
        <v>1361</v>
      </c>
      <c r="B509" t="s">
        <v>124</v>
      </c>
    </row>
    <row r="510" spans="1:2" hidden="1" x14ac:dyDescent="0.2">
      <c r="A510" t="s">
        <v>1362</v>
      </c>
      <c r="B510" t="s">
        <v>124</v>
      </c>
    </row>
    <row r="511" spans="1:2" hidden="1" x14ac:dyDescent="0.2">
      <c r="A511" t="s">
        <v>1363</v>
      </c>
      <c r="B511" t="s">
        <v>124</v>
      </c>
    </row>
    <row r="512" spans="1:2" hidden="1" x14ac:dyDescent="0.2">
      <c r="A512" t="s">
        <v>1364</v>
      </c>
      <c r="B512" t="s">
        <v>124</v>
      </c>
    </row>
    <row r="513" spans="1:2" hidden="1" x14ac:dyDescent="0.2">
      <c r="A513" t="s">
        <v>1365</v>
      </c>
      <c r="B513" t="s">
        <v>124</v>
      </c>
    </row>
    <row r="514" spans="1:2" hidden="1" x14ac:dyDescent="0.2">
      <c r="A514" t="s">
        <v>1366</v>
      </c>
      <c r="B514" t="s">
        <v>124</v>
      </c>
    </row>
    <row r="515" spans="1:2" hidden="1" x14ac:dyDescent="0.2">
      <c r="A515" t="s">
        <v>686</v>
      </c>
      <c r="B515" t="s">
        <v>124</v>
      </c>
    </row>
    <row r="516" spans="1:2" hidden="1" x14ac:dyDescent="0.2">
      <c r="A516" t="s">
        <v>1367</v>
      </c>
      <c r="B516" t="s">
        <v>124</v>
      </c>
    </row>
    <row r="517" spans="1:2" hidden="1" x14ac:dyDescent="0.2">
      <c r="A517" t="s">
        <v>687</v>
      </c>
      <c r="B517" t="s">
        <v>124</v>
      </c>
    </row>
    <row r="518" spans="1:2" hidden="1" x14ac:dyDescent="0.2">
      <c r="A518" t="s">
        <v>1368</v>
      </c>
      <c r="B518" t="s">
        <v>124</v>
      </c>
    </row>
    <row r="519" spans="1:2" hidden="1" x14ac:dyDescent="0.2">
      <c r="A519" t="s">
        <v>1369</v>
      </c>
      <c r="B519" t="s">
        <v>124</v>
      </c>
    </row>
    <row r="520" spans="1:2" hidden="1" x14ac:dyDescent="0.2">
      <c r="A520" t="s">
        <v>688</v>
      </c>
      <c r="B520" t="s">
        <v>124</v>
      </c>
    </row>
    <row r="521" spans="1:2" hidden="1" x14ac:dyDescent="0.2">
      <c r="A521" t="s">
        <v>689</v>
      </c>
      <c r="B521" t="s">
        <v>124</v>
      </c>
    </row>
    <row r="522" spans="1:2" hidden="1" x14ac:dyDescent="0.2">
      <c r="A522" t="s">
        <v>1370</v>
      </c>
      <c r="B522" t="s">
        <v>124</v>
      </c>
    </row>
    <row r="523" spans="1:2" hidden="1" x14ac:dyDescent="0.2">
      <c r="A523" t="s">
        <v>1371</v>
      </c>
      <c r="B523" t="s">
        <v>124</v>
      </c>
    </row>
    <row r="524" spans="1:2" hidden="1" x14ac:dyDescent="0.2">
      <c r="A524" t="s">
        <v>690</v>
      </c>
      <c r="B524" t="s">
        <v>124</v>
      </c>
    </row>
    <row r="525" spans="1:2" hidden="1" x14ac:dyDescent="0.2">
      <c r="A525" t="s">
        <v>691</v>
      </c>
      <c r="B525" t="s">
        <v>124</v>
      </c>
    </row>
    <row r="526" spans="1:2" hidden="1" x14ac:dyDescent="0.2">
      <c r="A526" t="s">
        <v>1372</v>
      </c>
      <c r="B526" t="s">
        <v>124</v>
      </c>
    </row>
    <row r="527" spans="1:2" hidden="1" x14ac:dyDescent="0.2">
      <c r="A527" t="s">
        <v>1373</v>
      </c>
      <c r="B527" t="s">
        <v>124</v>
      </c>
    </row>
    <row r="528" spans="1:2" hidden="1" x14ac:dyDescent="0.2">
      <c r="A528" t="s">
        <v>1374</v>
      </c>
      <c r="B528" t="s">
        <v>124</v>
      </c>
    </row>
    <row r="529" spans="1:2" hidden="1" x14ac:dyDescent="0.2">
      <c r="A529" t="s">
        <v>1375</v>
      </c>
      <c r="B529" t="s">
        <v>124</v>
      </c>
    </row>
    <row r="530" spans="1:2" hidden="1" x14ac:dyDescent="0.2">
      <c r="A530" t="s">
        <v>1376</v>
      </c>
      <c r="B530" t="s">
        <v>124</v>
      </c>
    </row>
    <row r="531" spans="1:2" hidden="1" x14ac:dyDescent="0.2">
      <c r="A531" t="s">
        <v>692</v>
      </c>
      <c r="B531" t="s">
        <v>124</v>
      </c>
    </row>
    <row r="532" spans="1:2" hidden="1" x14ac:dyDescent="0.2">
      <c r="A532" t="s">
        <v>693</v>
      </c>
      <c r="B532" t="s">
        <v>124</v>
      </c>
    </row>
    <row r="533" spans="1:2" hidden="1" x14ac:dyDescent="0.2">
      <c r="A533" t="s">
        <v>694</v>
      </c>
      <c r="B533" t="s">
        <v>124</v>
      </c>
    </row>
    <row r="534" spans="1:2" hidden="1" x14ac:dyDescent="0.2">
      <c r="A534" t="s">
        <v>695</v>
      </c>
      <c r="B534" t="s">
        <v>124</v>
      </c>
    </row>
    <row r="535" spans="1:2" hidden="1" x14ac:dyDescent="0.2">
      <c r="A535" t="s">
        <v>1377</v>
      </c>
      <c r="B535" t="s">
        <v>124</v>
      </c>
    </row>
    <row r="536" spans="1:2" hidden="1" x14ac:dyDescent="0.2">
      <c r="A536" t="s">
        <v>696</v>
      </c>
      <c r="B536" t="s">
        <v>124</v>
      </c>
    </row>
    <row r="537" spans="1:2" hidden="1" x14ac:dyDescent="0.2">
      <c r="A537" t="s">
        <v>697</v>
      </c>
      <c r="B537" t="s">
        <v>124</v>
      </c>
    </row>
    <row r="538" spans="1:2" hidden="1" x14ac:dyDescent="0.2">
      <c r="A538" t="s">
        <v>1378</v>
      </c>
      <c r="B538" t="s">
        <v>124</v>
      </c>
    </row>
    <row r="539" spans="1:2" hidden="1" x14ac:dyDescent="0.2">
      <c r="A539" t="s">
        <v>1379</v>
      </c>
      <c r="B539" t="s">
        <v>124</v>
      </c>
    </row>
    <row r="540" spans="1:2" hidden="1" x14ac:dyDescent="0.2">
      <c r="A540" t="s">
        <v>698</v>
      </c>
      <c r="B540" t="s">
        <v>124</v>
      </c>
    </row>
    <row r="541" spans="1:2" hidden="1" x14ac:dyDescent="0.2">
      <c r="A541" t="s">
        <v>1380</v>
      </c>
      <c r="B541" t="s">
        <v>124</v>
      </c>
    </row>
    <row r="542" spans="1:2" hidden="1" x14ac:dyDescent="0.2">
      <c r="A542" t="s">
        <v>1381</v>
      </c>
      <c r="B542" t="s">
        <v>124</v>
      </c>
    </row>
    <row r="543" spans="1:2" hidden="1" x14ac:dyDescent="0.2">
      <c r="A543" t="s">
        <v>1382</v>
      </c>
      <c r="B543" t="s">
        <v>124</v>
      </c>
    </row>
    <row r="544" spans="1:2" hidden="1" x14ac:dyDescent="0.2">
      <c r="A544" t="s">
        <v>699</v>
      </c>
      <c r="B544" t="s">
        <v>126</v>
      </c>
    </row>
    <row r="545" spans="1:2" hidden="1" x14ac:dyDescent="0.2">
      <c r="A545" t="s">
        <v>700</v>
      </c>
      <c r="B545" t="s">
        <v>126</v>
      </c>
    </row>
    <row r="546" spans="1:2" hidden="1" x14ac:dyDescent="0.2">
      <c r="A546" t="s">
        <v>701</v>
      </c>
      <c r="B546" t="s">
        <v>126</v>
      </c>
    </row>
    <row r="547" spans="1:2" hidden="1" x14ac:dyDescent="0.2">
      <c r="A547" t="s">
        <v>702</v>
      </c>
      <c r="B547" t="s">
        <v>126</v>
      </c>
    </row>
    <row r="548" spans="1:2" hidden="1" x14ac:dyDescent="0.2">
      <c r="A548" t="s">
        <v>1383</v>
      </c>
      <c r="B548" t="s">
        <v>126</v>
      </c>
    </row>
    <row r="549" spans="1:2" hidden="1" x14ac:dyDescent="0.2">
      <c r="A549" t="s">
        <v>703</v>
      </c>
      <c r="B549" t="s">
        <v>126</v>
      </c>
    </row>
    <row r="550" spans="1:2" hidden="1" x14ac:dyDescent="0.2">
      <c r="A550" t="s">
        <v>704</v>
      </c>
      <c r="B550" t="s">
        <v>126</v>
      </c>
    </row>
    <row r="551" spans="1:2" hidden="1" x14ac:dyDescent="0.2">
      <c r="A551" t="s">
        <v>1384</v>
      </c>
      <c r="B551" t="s">
        <v>126</v>
      </c>
    </row>
    <row r="552" spans="1:2" hidden="1" x14ac:dyDescent="0.2">
      <c r="A552" t="s">
        <v>705</v>
      </c>
      <c r="B552" t="s">
        <v>126</v>
      </c>
    </row>
    <row r="553" spans="1:2" hidden="1" x14ac:dyDescent="0.2">
      <c r="A553" t="s">
        <v>706</v>
      </c>
      <c r="B553" t="s">
        <v>126</v>
      </c>
    </row>
    <row r="554" spans="1:2" hidden="1" x14ac:dyDescent="0.2">
      <c r="A554" t="s">
        <v>1385</v>
      </c>
      <c r="B554" t="s">
        <v>126</v>
      </c>
    </row>
    <row r="555" spans="1:2" hidden="1" x14ac:dyDescent="0.2">
      <c r="A555" t="s">
        <v>1386</v>
      </c>
      <c r="B555" t="s">
        <v>126</v>
      </c>
    </row>
    <row r="556" spans="1:2" hidden="1" x14ac:dyDescent="0.2">
      <c r="A556" t="s">
        <v>1387</v>
      </c>
      <c r="B556" t="s">
        <v>126</v>
      </c>
    </row>
    <row r="557" spans="1:2" hidden="1" x14ac:dyDescent="0.2">
      <c r="A557" t="s">
        <v>1030</v>
      </c>
      <c r="B557" t="s">
        <v>126</v>
      </c>
    </row>
    <row r="558" spans="1:2" hidden="1" x14ac:dyDescent="0.2">
      <c r="A558" t="s">
        <v>1031</v>
      </c>
      <c r="B558" t="s">
        <v>126</v>
      </c>
    </row>
    <row r="559" spans="1:2" hidden="1" x14ac:dyDescent="0.2">
      <c r="A559" t="s">
        <v>1032</v>
      </c>
      <c r="B559" t="s">
        <v>126</v>
      </c>
    </row>
    <row r="560" spans="1:2" hidden="1" x14ac:dyDescent="0.2">
      <c r="A560" t="s">
        <v>707</v>
      </c>
      <c r="B560" t="s">
        <v>14</v>
      </c>
    </row>
    <row r="561" spans="1:2" hidden="1" x14ac:dyDescent="0.2">
      <c r="A561" t="s">
        <v>708</v>
      </c>
      <c r="B561" t="s">
        <v>14</v>
      </c>
    </row>
    <row r="562" spans="1:2" hidden="1" x14ac:dyDescent="0.2">
      <c r="A562" t="s">
        <v>709</v>
      </c>
      <c r="B562" t="s">
        <v>14</v>
      </c>
    </row>
    <row r="563" spans="1:2" hidden="1" x14ac:dyDescent="0.2">
      <c r="A563" t="s">
        <v>710</v>
      </c>
      <c r="B563" t="s">
        <v>14</v>
      </c>
    </row>
    <row r="564" spans="1:2" hidden="1" x14ac:dyDescent="0.2">
      <c r="A564" t="s">
        <v>1388</v>
      </c>
      <c r="B564" t="s">
        <v>14</v>
      </c>
    </row>
    <row r="565" spans="1:2" hidden="1" x14ac:dyDescent="0.2">
      <c r="A565" t="s">
        <v>711</v>
      </c>
      <c r="B565" t="s">
        <v>14</v>
      </c>
    </row>
    <row r="566" spans="1:2" hidden="1" x14ac:dyDescent="0.2">
      <c r="A566" t="s">
        <v>712</v>
      </c>
      <c r="B566" t="s">
        <v>14</v>
      </c>
    </row>
    <row r="567" spans="1:2" hidden="1" x14ac:dyDescent="0.2">
      <c r="A567" t="s">
        <v>1389</v>
      </c>
      <c r="B567" t="s">
        <v>14</v>
      </c>
    </row>
    <row r="568" spans="1:2" hidden="1" x14ac:dyDescent="0.2">
      <c r="A568" t="s">
        <v>1390</v>
      </c>
      <c r="B568" t="s">
        <v>14</v>
      </c>
    </row>
    <row r="569" spans="1:2" hidden="1" x14ac:dyDescent="0.2">
      <c r="A569" t="s">
        <v>713</v>
      </c>
      <c r="B569" t="s">
        <v>14</v>
      </c>
    </row>
    <row r="570" spans="1:2" hidden="1" x14ac:dyDescent="0.2">
      <c r="A570" t="s">
        <v>1391</v>
      </c>
      <c r="B570" t="s">
        <v>14</v>
      </c>
    </row>
    <row r="571" spans="1:2" hidden="1" x14ac:dyDescent="0.2">
      <c r="A571" t="s">
        <v>714</v>
      </c>
      <c r="B571" t="s">
        <v>14</v>
      </c>
    </row>
    <row r="572" spans="1:2" hidden="1" x14ac:dyDescent="0.2">
      <c r="A572" t="s">
        <v>715</v>
      </c>
      <c r="B572" t="s">
        <v>14</v>
      </c>
    </row>
    <row r="573" spans="1:2" hidden="1" x14ac:dyDescent="0.2">
      <c r="A573" t="s">
        <v>1392</v>
      </c>
      <c r="B573" t="s">
        <v>14</v>
      </c>
    </row>
    <row r="574" spans="1:2" hidden="1" x14ac:dyDescent="0.2">
      <c r="A574" t="s">
        <v>1393</v>
      </c>
      <c r="B574" t="s">
        <v>14</v>
      </c>
    </row>
    <row r="575" spans="1:2" hidden="1" x14ac:dyDescent="0.2">
      <c r="A575" t="s">
        <v>1394</v>
      </c>
      <c r="B575" t="s">
        <v>14</v>
      </c>
    </row>
    <row r="576" spans="1:2" hidden="1" x14ac:dyDescent="0.2">
      <c r="A576" t="s">
        <v>716</v>
      </c>
      <c r="B576" t="s">
        <v>14</v>
      </c>
    </row>
    <row r="577" spans="1:2" hidden="1" x14ac:dyDescent="0.2">
      <c r="A577" t="s">
        <v>717</v>
      </c>
      <c r="B577" t="s">
        <v>14</v>
      </c>
    </row>
    <row r="578" spans="1:2" hidden="1" x14ac:dyDescent="0.2">
      <c r="A578" t="s">
        <v>718</v>
      </c>
      <c r="B578" t="s">
        <v>14</v>
      </c>
    </row>
    <row r="579" spans="1:2" hidden="1" x14ac:dyDescent="0.2">
      <c r="A579" t="s">
        <v>719</v>
      </c>
      <c r="B579" t="s">
        <v>14</v>
      </c>
    </row>
    <row r="580" spans="1:2" hidden="1" x14ac:dyDescent="0.2">
      <c r="A580" t="s">
        <v>1395</v>
      </c>
      <c r="B580" t="s">
        <v>14</v>
      </c>
    </row>
    <row r="581" spans="1:2" hidden="1" x14ac:dyDescent="0.2">
      <c r="A581" t="s">
        <v>720</v>
      </c>
      <c r="B581" t="s">
        <v>14</v>
      </c>
    </row>
    <row r="582" spans="1:2" hidden="1" x14ac:dyDescent="0.2">
      <c r="A582" t="s">
        <v>721</v>
      </c>
      <c r="B582" t="s">
        <v>14</v>
      </c>
    </row>
    <row r="583" spans="1:2" hidden="1" x14ac:dyDescent="0.2">
      <c r="A583" t="s">
        <v>1396</v>
      </c>
      <c r="B583" t="s">
        <v>14</v>
      </c>
    </row>
    <row r="584" spans="1:2" hidden="1" x14ac:dyDescent="0.2">
      <c r="A584" t="s">
        <v>1397</v>
      </c>
      <c r="B584" t="s">
        <v>14</v>
      </c>
    </row>
    <row r="585" spans="1:2" hidden="1" x14ac:dyDescent="0.2">
      <c r="A585" t="s">
        <v>722</v>
      </c>
      <c r="B585" t="s">
        <v>14</v>
      </c>
    </row>
    <row r="586" spans="1:2" hidden="1" x14ac:dyDescent="0.2">
      <c r="A586" t="s">
        <v>1398</v>
      </c>
      <c r="B586" t="s">
        <v>14</v>
      </c>
    </row>
    <row r="587" spans="1:2" hidden="1" x14ac:dyDescent="0.2">
      <c r="A587" t="s">
        <v>1399</v>
      </c>
      <c r="B587" t="s">
        <v>14</v>
      </c>
    </row>
    <row r="588" spans="1:2" hidden="1" x14ac:dyDescent="0.2">
      <c r="A588" t="s">
        <v>1400</v>
      </c>
      <c r="B588" t="s">
        <v>14</v>
      </c>
    </row>
    <row r="589" spans="1:2" hidden="1" x14ac:dyDescent="0.2">
      <c r="A589" t="s">
        <v>723</v>
      </c>
      <c r="B589" t="s">
        <v>14</v>
      </c>
    </row>
    <row r="590" spans="1:2" hidden="1" x14ac:dyDescent="0.2">
      <c r="A590" t="s">
        <v>724</v>
      </c>
      <c r="B590" t="s">
        <v>14</v>
      </c>
    </row>
    <row r="591" spans="1:2" hidden="1" x14ac:dyDescent="0.2">
      <c r="A591" t="s">
        <v>725</v>
      </c>
      <c r="B591" t="s">
        <v>14</v>
      </c>
    </row>
    <row r="592" spans="1:2" hidden="1" x14ac:dyDescent="0.2">
      <c r="A592" t="s">
        <v>726</v>
      </c>
      <c r="B592" t="s">
        <v>14</v>
      </c>
    </row>
    <row r="593" spans="1:2" hidden="1" x14ac:dyDescent="0.2">
      <c r="A593" t="s">
        <v>727</v>
      </c>
      <c r="B593" t="s">
        <v>14</v>
      </c>
    </row>
    <row r="594" spans="1:2" hidden="1" x14ac:dyDescent="0.2">
      <c r="A594" t="s">
        <v>728</v>
      </c>
      <c r="B594" t="s">
        <v>14</v>
      </c>
    </row>
    <row r="595" spans="1:2" hidden="1" x14ac:dyDescent="0.2">
      <c r="A595" t="s">
        <v>729</v>
      </c>
      <c r="B595" t="s">
        <v>14</v>
      </c>
    </row>
    <row r="596" spans="1:2" hidden="1" x14ac:dyDescent="0.2">
      <c r="A596" t="s">
        <v>730</v>
      </c>
      <c r="B596" t="s">
        <v>14</v>
      </c>
    </row>
    <row r="597" spans="1:2" hidden="1" x14ac:dyDescent="0.2">
      <c r="A597" t="s">
        <v>731</v>
      </c>
      <c r="B597" t="s">
        <v>14</v>
      </c>
    </row>
    <row r="598" spans="1:2" hidden="1" x14ac:dyDescent="0.2">
      <c r="A598" t="s">
        <v>732</v>
      </c>
      <c r="B598" t="s">
        <v>14</v>
      </c>
    </row>
    <row r="599" spans="1:2" hidden="1" x14ac:dyDescent="0.2">
      <c r="A599" t="s">
        <v>733</v>
      </c>
      <c r="B599" t="s">
        <v>14</v>
      </c>
    </row>
    <row r="600" spans="1:2" hidden="1" x14ac:dyDescent="0.2">
      <c r="A600" t="s">
        <v>734</v>
      </c>
      <c r="B600" t="s">
        <v>14</v>
      </c>
    </row>
    <row r="601" spans="1:2" hidden="1" x14ac:dyDescent="0.2">
      <c r="A601" t="s">
        <v>735</v>
      </c>
      <c r="B601" t="s">
        <v>14</v>
      </c>
    </row>
    <row r="602" spans="1:2" hidden="1" x14ac:dyDescent="0.2">
      <c r="A602" t="s">
        <v>1033</v>
      </c>
      <c r="B602" t="s">
        <v>14</v>
      </c>
    </row>
    <row r="603" spans="1:2" hidden="1" x14ac:dyDescent="0.2">
      <c r="A603" t="s">
        <v>1401</v>
      </c>
      <c r="B603" t="s">
        <v>14</v>
      </c>
    </row>
    <row r="604" spans="1:2" hidden="1" x14ac:dyDescent="0.2">
      <c r="A604" t="s">
        <v>1034</v>
      </c>
      <c r="B604" t="s">
        <v>14</v>
      </c>
    </row>
    <row r="605" spans="1:2" hidden="1" x14ac:dyDescent="0.2">
      <c r="A605" t="s">
        <v>736</v>
      </c>
      <c r="B605" t="s">
        <v>14</v>
      </c>
    </row>
    <row r="606" spans="1:2" hidden="1" x14ac:dyDescent="0.2">
      <c r="A606" t="s">
        <v>737</v>
      </c>
      <c r="B606" t="s">
        <v>14</v>
      </c>
    </row>
    <row r="607" spans="1:2" hidden="1" x14ac:dyDescent="0.2">
      <c r="A607" t="s">
        <v>738</v>
      </c>
      <c r="B607" t="s">
        <v>14</v>
      </c>
    </row>
    <row r="608" spans="1:2" hidden="1" x14ac:dyDescent="0.2">
      <c r="A608" t="s">
        <v>739</v>
      </c>
      <c r="B608" t="s">
        <v>14</v>
      </c>
    </row>
    <row r="609" spans="1:2" hidden="1" x14ac:dyDescent="0.2">
      <c r="A609" t="s">
        <v>740</v>
      </c>
      <c r="B609" t="s">
        <v>14</v>
      </c>
    </row>
    <row r="610" spans="1:2" hidden="1" x14ac:dyDescent="0.2">
      <c r="A610" t="s">
        <v>741</v>
      </c>
      <c r="B610" t="s">
        <v>14</v>
      </c>
    </row>
    <row r="611" spans="1:2" hidden="1" x14ac:dyDescent="0.2">
      <c r="A611" t="s">
        <v>742</v>
      </c>
      <c r="B611" t="s">
        <v>14</v>
      </c>
    </row>
    <row r="612" spans="1:2" hidden="1" x14ac:dyDescent="0.2">
      <c r="A612" t="s">
        <v>1402</v>
      </c>
      <c r="B612" t="s">
        <v>14</v>
      </c>
    </row>
    <row r="613" spans="1:2" hidden="1" x14ac:dyDescent="0.2">
      <c r="A613" t="s">
        <v>743</v>
      </c>
      <c r="B613" t="s">
        <v>14</v>
      </c>
    </row>
    <row r="614" spans="1:2" hidden="1" x14ac:dyDescent="0.2">
      <c r="A614" t="s">
        <v>744</v>
      </c>
      <c r="B614" t="s">
        <v>14</v>
      </c>
    </row>
    <row r="615" spans="1:2" hidden="1" x14ac:dyDescent="0.2">
      <c r="A615" t="s">
        <v>745</v>
      </c>
      <c r="B615" t="s">
        <v>14</v>
      </c>
    </row>
    <row r="616" spans="1:2" hidden="1" x14ac:dyDescent="0.2">
      <c r="A616" t="s">
        <v>1403</v>
      </c>
      <c r="B616" t="s">
        <v>14</v>
      </c>
    </row>
    <row r="617" spans="1:2" hidden="1" x14ac:dyDescent="0.2">
      <c r="A617" t="s">
        <v>746</v>
      </c>
      <c r="B617" t="s">
        <v>14</v>
      </c>
    </row>
    <row r="618" spans="1:2" hidden="1" x14ac:dyDescent="0.2">
      <c r="A618" t="s">
        <v>1404</v>
      </c>
      <c r="B618" t="s">
        <v>14</v>
      </c>
    </row>
    <row r="619" spans="1:2" hidden="1" x14ac:dyDescent="0.2">
      <c r="A619" t="s">
        <v>1405</v>
      </c>
      <c r="B619" t="s">
        <v>14</v>
      </c>
    </row>
    <row r="620" spans="1:2" hidden="1" x14ac:dyDescent="0.2">
      <c r="A620" t="s">
        <v>1406</v>
      </c>
      <c r="B620" t="s">
        <v>14</v>
      </c>
    </row>
    <row r="621" spans="1:2" hidden="1" x14ac:dyDescent="0.2">
      <c r="A621" t="s">
        <v>747</v>
      </c>
      <c r="B621" t="s">
        <v>14</v>
      </c>
    </row>
    <row r="622" spans="1:2" hidden="1" x14ac:dyDescent="0.2">
      <c r="A622" t="s">
        <v>1407</v>
      </c>
      <c r="B622" t="s">
        <v>14</v>
      </c>
    </row>
    <row r="623" spans="1:2" hidden="1" x14ac:dyDescent="0.2">
      <c r="A623" t="s">
        <v>748</v>
      </c>
      <c r="B623" t="s">
        <v>14</v>
      </c>
    </row>
    <row r="624" spans="1:2" hidden="1" x14ac:dyDescent="0.2">
      <c r="A624" t="s">
        <v>1408</v>
      </c>
      <c r="B624" t="s">
        <v>14</v>
      </c>
    </row>
    <row r="625" spans="1:2" hidden="1" x14ac:dyDescent="0.2">
      <c r="A625" t="s">
        <v>1409</v>
      </c>
      <c r="B625" t="s">
        <v>14</v>
      </c>
    </row>
    <row r="626" spans="1:2" hidden="1" x14ac:dyDescent="0.2">
      <c r="A626" t="s">
        <v>749</v>
      </c>
      <c r="B626" t="s">
        <v>14</v>
      </c>
    </row>
    <row r="627" spans="1:2" hidden="1" x14ac:dyDescent="0.2">
      <c r="A627" t="s">
        <v>750</v>
      </c>
      <c r="B627" t="s">
        <v>14</v>
      </c>
    </row>
    <row r="628" spans="1:2" hidden="1" x14ac:dyDescent="0.2">
      <c r="A628" t="s">
        <v>1410</v>
      </c>
      <c r="B628" t="s">
        <v>14</v>
      </c>
    </row>
    <row r="629" spans="1:2" hidden="1" x14ac:dyDescent="0.2">
      <c r="A629" t="s">
        <v>1411</v>
      </c>
      <c r="B629" t="s">
        <v>14</v>
      </c>
    </row>
    <row r="630" spans="1:2" hidden="1" x14ac:dyDescent="0.2">
      <c r="A630" t="s">
        <v>751</v>
      </c>
      <c r="B630" t="s">
        <v>14</v>
      </c>
    </row>
    <row r="631" spans="1:2" hidden="1" x14ac:dyDescent="0.2">
      <c r="A631" t="s">
        <v>1412</v>
      </c>
      <c r="B631" t="s">
        <v>14</v>
      </c>
    </row>
    <row r="632" spans="1:2" hidden="1" x14ac:dyDescent="0.2">
      <c r="A632" t="s">
        <v>1413</v>
      </c>
      <c r="B632" t="s">
        <v>14</v>
      </c>
    </row>
    <row r="633" spans="1:2" hidden="1" x14ac:dyDescent="0.2">
      <c r="A633" t="s">
        <v>1414</v>
      </c>
      <c r="B633" t="s">
        <v>14</v>
      </c>
    </row>
    <row r="634" spans="1:2" hidden="1" x14ac:dyDescent="0.2">
      <c r="A634" t="s">
        <v>1415</v>
      </c>
      <c r="B634" t="s">
        <v>14</v>
      </c>
    </row>
    <row r="635" spans="1:2" hidden="1" x14ac:dyDescent="0.2">
      <c r="A635" t="s">
        <v>752</v>
      </c>
      <c r="B635" t="s">
        <v>14</v>
      </c>
    </row>
    <row r="636" spans="1:2" hidden="1" x14ac:dyDescent="0.2">
      <c r="A636" t="s">
        <v>753</v>
      </c>
      <c r="B636" t="s">
        <v>14</v>
      </c>
    </row>
    <row r="637" spans="1:2" hidden="1" x14ac:dyDescent="0.2">
      <c r="A637" t="s">
        <v>754</v>
      </c>
      <c r="B637" t="s">
        <v>14</v>
      </c>
    </row>
    <row r="638" spans="1:2" hidden="1" x14ac:dyDescent="0.2">
      <c r="A638" t="s">
        <v>1416</v>
      </c>
      <c r="B638" t="s">
        <v>14</v>
      </c>
    </row>
    <row r="639" spans="1:2" hidden="1" x14ac:dyDescent="0.2">
      <c r="A639" t="s">
        <v>755</v>
      </c>
      <c r="B639" t="s">
        <v>14</v>
      </c>
    </row>
    <row r="640" spans="1:2" hidden="1" x14ac:dyDescent="0.2">
      <c r="A640" t="s">
        <v>756</v>
      </c>
      <c r="B640" t="s">
        <v>14</v>
      </c>
    </row>
    <row r="641" spans="1:2" hidden="1" x14ac:dyDescent="0.2">
      <c r="A641" t="s">
        <v>1417</v>
      </c>
      <c r="B641" t="s">
        <v>14</v>
      </c>
    </row>
    <row r="642" spans="1:2" hidden="1" x14ac:dyDescent="0.2">
      <c r="A642" t="s">
        <v>1418</v>
      </c>
      <c r="B642" t="s">
        <v>14</v>
      </c>
    </row>
    <row r="643" spans="1:2" hidden="1" x14ac:dyDescent="0.2">
      <c r="A643" t="s">
        <v>757</v>
      </c>
      <c r="B643" t="s">
        <v>14</v>
      </c>
    </row>
    <row r="644" spans="1:2" hidden="1" x14ac:dyDescent="0.2">
      <c r="A644" t="s">
        <v>1419</v>
      </c>
      <c r="B644" t="s">
        <v>14</v>
      </c>
    </row>
    <row r="645" spans="1:2" hidden="1" x14ac:dyDescent="0.2">
      <c r="A645" t="s">
        <v>1420</v>
      </c>
      <c r="B645" t="s">
        <v>14</v>
      </c>
    </row>
    <row r="646" spans="1:2" hidden="1" x14ac:dyDescent="0.2">
      <c r="A646" t="s">
        <v>1421</v>
      </c>
      <c r="B646" t="s">
        <v>14</v>
      </c>
    </row>
    <row r="647" spans="1:2" hidden="1" x14ac:dyDescent="0.2">
      <c r="A647" t="s">
        <v>758</v>
      </c>
      <c r="B647" t="s">
        <v>14</v>
      </c>
    </row>
    <row r="648" spans="1:2" hidden="1" x14ac:dyDescent="0.2">
      <c r="A648" t="s">
        <v>759</v>
      </c>
      <c r="B648" t="s">
        <v>14</v>
      </c>
    </row>
    <row r="649" spans="1:2" hidden="1" x14ac:dyDescent="0.2">
      <c r="A649" t="s">
        <v>760</v>
      </c>
      <c r="B649" t="s">
        <v>14</v>
      </c>
    </row>
    <row r="650" spans="1:2" hidden="1" x14ac:dyDescent="0.2">
      <c r="A650" t="s">
        <v>761</v>
      </c>
      <c r="B650" t="s">
        <v>14</v>
      </c>
    </row>
    <row r="651" spans="1:2" hidden="1" x14ac:dyDescent="0.2">
      <c r="A651" t="s">
        <v>762</v>
      </c>
      <c r="B651" t="s">
        <v>14</v>
      </c>
    </row>
    <row r="652" spans="1:2" hidden="1" x14ac:dyDescent="0.2">
      <c r="A652" t="s">
        <v>763</v>
      </c>
      <c r="B652" t="s">
        <v>14</v>
      </c>
    </row>
    <row r="653" spans="1:2" hidden="1" x14ac:dyDescent="0.2">
      <c r="A653" t="s">
        <v>764</v>
      </c>
      <c r="B653" t="s">
        <v>14</v>
      </c>
    </row>
    <row r="654" spans="1:2" hidden="1" x14ac:dyDescent="0.2">
      <c r="A654" t="s">
        <v>1422</v>
      </c>
      <c r="B654" t="s">
        <v>14</v>
      </c>
    </row>
    <row r="655" spans="1:2" hidden="1" x14ac:dyDescent="0.2">
      <c r="A655" t="s">
        <v>1423</v>
      </c>
      <c r="B655" t="s">
        <v>14</v>
      </c>
    </row>
    <row r="656" spans="1:2" hidden="1" x14ac:dyDescent="0.2">
      <c r="A656" t="s">
        <v>765</v>
      </c>
      <c r="B656" t="s">
        <v>14</v>
      </c>
    </row>
    <row r="657" spans="1:2" hidden="1" x14ac:dyDescent="0.2">
      <c r="A657" t="s">
        <v>1424</v>
      </c>
      <c r="B657" t="s">
        <v>14</v>
      </c>
    </row>
    <row r="658" spans="1:2" hidden="1" x14ac:dyDescent="0.2">
      <c r="A658" t="s">
        <v>1425</v>
      </c>
      <c r="B658" t="s">
        <v>14</v>
      </c>
    </row>
    <row r="659" spans="1:2" hidden="1" x14ac:dyDescent="0.2">
      <c r="A659" t="s">
        <v>1426</v>
      </c>
      <c r="B659" t="s">
        <v>14</v>
      </c>
    </row>
    <row r="660" spans="1:2" hidden="1" x14ac:dyDescent="0.2">
      <c r="A660" t="s">
        <v>766</v>
      </c>
      <c r="B660" t="s">
        <v>14</v>
      </c>
    </row>
    <row r="661" spans="1:2" hidden="1" x14ac:dyDescent="0.2">
      <c r="A661" t="s">
        <v>767</v>
      </c>
      <c r="B661" t="s">
        <v>14</v>
      </c>
    </row>
    <row r="662" spans="1:2" hidden="1" x14ac:dyDescent="0.2">
      <c r="A662" t="s">
        <v>768</v>
      </c>
      <c r="B662" t="s">
        <v>14</v>
      </c>
    </row>
    <row r="663" spans="1:2" hidden="1" x14ac:dyDescent="0.2">
      <c r="A663" t="s">
        <v>769</v>
      </c>
      <c r="B663" t="s">
        <v>14</v>
      </c>
    </row>
    <row r="664" spans="1:2" hidden="1" x14ac:dyDescent="0.2">
      <c r="A664" t="s">
        <v>770</v>
      </c>
      <c r="B664" t="s">
        <v>14</v>
      </c>
    </row>
    <row r="665" spans="1:2" hidden="1" x14ac:dyDescent="0.2">
      <c r="A665" t="s">
        <v>771</v>
      </c>
      <c r="B665" t="s">
        <v>14</v>
      </c>
    </row>
    <row r="666" spans="1:2" hidden="1" x14ac:dyDescent="0.2">
      <c r="A666" t="s">
        <v>772</v>
      </c>
      <c r="B666" t="s">
        <v>14</v>
      </c>
    </row>
    <row r="667" spans="1:2" hidden="1" x14ac:dyDescent="0.2">
      <c r="A667" t="s">
        <v>1427</v>
      </c>
      <c r="B667" t="s">
        <v>14</v>
      </c>
    </row>
    <row r="668" spans="1:2" hidden="1" x14ac:dyDescent="0.2">
      <c r="A668" t="s">
        <v>773</v>
      </c>
      <c r="B668" t="s">
        <v>14</v>
      </c>
    </row>
    <row r="669" spans="1:2" hidden="1" x14ac:dyDescent="0.2">
      <c r="A669" t="s">
        <v>774</v>
      </c>
      <c r="B669" t="s">
        <v>14</v>
      </c>
    </row>
    <row r="670" spans="1:2" hidden="1" x14ac:dyDescent="0.2">
      <c r="A670" t="s">
        <v>1428</v>
      </c>
      <c r="B670" t="s">
        <v>14</v>
      </c>
    </row>
    <row r="671" spans="1:2" hidden="1" x14ac:dyDescent="0.2">
      <c r="A671" t="s">
        <v>1429</v>
      </c>
      <c r="B671" t="s">
        <v>14</v>
      </c>
    </row>
    <row r="672" spans="1:2" hidden="1" x14ac:dyDescent="0.2">
      <c r="A672" t="s">
        <v>1430</v>
      </c>
      <c r="B672" t="s">
        <v>14</v>
      </c>
    </row>
    <row r="673" spans="1:2" hidden="1" x14ac:dyDescent="0.2">
      <c r="A673" t="s">
        <v>775</v>
      </c>
      <c r="B673" t="s">
        <v>14</v>
      </c>
    </row>
    <row r="674" spans="1:2" hidden="1" x14ac:dyDescent="0.2">
      <c r="A674" t="s">
        <v>776</v>
      </c>
      <c r="B674" t="s">
        <v>14</v>
      </c>
    </row>
    <row r="675" spans="1:2" hidden="1" x14ac:dyDescent="0.2">
      <c r="A675" t="s">
        <v>1431</v>
      </c>
      <c r="B675" t="s">
        <v>14</v>
      </c>
    </row>
    <row r="676" spans="1:2" hidden="1" x14ac:dyDescent="0.2">
      <c r="A676" t="s">
        <v>777</v>
      </c>
      <c r="B676" t="s">
        <v>14</v>
      </c>
    </row>
    <row r="677" spans="1:2" hidden="1" x14ac:dyDescent="0.2">
      <c r="A677" t="s">
        <v>1432</v>
      </c>
      <c r="B677" t="s">
        <v>14</v>
      </c>
    </row>
    <row r="678" spans="1:2" hidden="1" x14ac:dyDescent="0.2">
      <c r="A678" t="s">
        <v>778</v>
      </c>
      <c r="B678" t="s">
        <v>14</v>
      </c>
    </row>
    <row r="679" spans="1:2" hidden="1" x14ac:dyDescent="0.2">
      <c r="A679" t="s">
        <v>779</v>
      </c>
      <c r="B679" t="s">
        <v>14</v>
      </c>
    </row>
    <row r="680" spans="1:2" hidden="1" x14ac:dyDescent="0.2">
      <c r="A680" t="s">
        <v>780</v>
      </c>
      <c r="B680" t="s">
        <v>14</v>
      </c>
    </row>
    <row r="681" spans="1:2" hidden="1" x14ac:dyDescent="0.2">
      <c r="A681" t="s">
        <v>1433</v>
      </c>
      <c r="B681" t="s">
        <v>14</v>
      </c>
    </row>
    <row r="682" spans="1:2" hidden="1" x14ac:dyDescent="0.2">
      <c r="A682" t="s">
        <v>781</v>
      </c>
      <c r="B682" t="s">
        <v>14</v>
      </c>
    </row>
    <row r="683" spans="1:2" hidden="1" x14ac:dyDescent="0.2">
      <c r="A683" t="s">
        <v>782</v>
      </c>
      <c r="B683" t="s">
        <v>14</v>
      </c>
    </row>
    <row r="684" spans="1:2" hidden="1" x14ac:dyDescent="0.2">
      <c r="A684" t="s">
        <v>783</v>
      </c>
      <c r="B684" t="s">
        <v>14</v>
      </c>
    </row>
    <row r="685" spans="1:2" hidden="1" x14ac:dyDescent="0.2">
      <c r="A685" t="s">
        <v>1434</v>
      </c>
      <c r="B685" t="s">
        <v>14</v>
      </c>
    </row>
    <row r="686" spans="1:2" hidden="1" x14ac:dyDescent="0.2">
      <c r="A686" t="s">
        <v>1435</v>
      </c>
      <c r="B686" t="s">
        <v>14</v>
      </c>
    </row>
    <row r="687" spans="1:2" hidden="1" x14ac:dyDescent="0.2">
      <c r="A687" t="s">
        <v>1436</v>
      </c>
      <c r="B687" t="s">
        <v>14</v>
      </c>
    </row>
    <row r="688" spans="1:2" hidden="1" x14ac:dyDescent="0.2">
      <c r="A688" t="s">
        <v>1437</v>
      </c>
      <c r="B688" t="s">
        <v>14</v>
      </c>
    </row>
    <row r="689" spans="1:2" hidden="1" x14ac:dyDescent="0.2">
      <c r="A689" t="s">
        <v>1438</v>
      </c>
      <c r="B689" t="s">
        <v>14</v>
      </c>
    </row>
    <row r="690" spans="1:2" hidden="1" x14ac:dyDescent="0.2">
      <c r="A690" t="s">
        <v>1439</v>
      </c>
      <c r="B690" t="s">
        <v>14</v>
      </c>
    </row>
    <row r="691" spans="1:2" hidden="1" x14ac:dyDescent="0.2">
      <c r="A691" t="s">
        <v>1440</v>
      </c>
      <c r="B691" t="s">
        <v>14</v>
      </c>
    </row>
    <row r="692" spans="1:2" hidden="1" x14ac:dyDescent="0.2">
      <c r="A692" t="s">
        <v>1441</v>
      </c>
      <c r="B692" t="s">
        <v>14</v>
      </c>
    </row>
    <row r="693" spans="1:2" hidden="1" x14ac:dyDescent="0.2">
      <c r="A693" t="s">
        <v>1442</v>
      </c>
      <c r="B693" t="s">
        <v>14</v>
      </c>
    </row>
    <row r="694" spans="1:2" hidden="1" x14ac:dyDescent="0.2">
      <c r="A694" t="s">
        <v>1443</v>
      </c>
      <c r="B694" t="s">
        <v>14</v>
      </c>
    </row>
    <row r="695" spans="1:2" hidden="1" x14ac:dyDescent="0.2">
      <c r="A695" t="s">
        <v>1444</v>
      </c>
      <c r="B695" t="s">
        <v>14</v>
      </c>
    </row>
    <row r="696" spans="1:2" hidden="1" x14ac:dyDescent="0.2">
      <c r="A696" t="s">
        <v>1445</v>
      </c>
      <c r="B696" t="s">
        <v>14</v>
      </c>
    </row>
    <row r="697" spans="1:2" hidden="1" x14ac:dyDescent="0.2">
      <c r="A697" t="s">
        <v>1446</v>
      </c>
      <c r="B697" t="s">
        <v>14</v>
      </c>
    </row>
    <row r="698" spans="1:2" hidden="1" x14ac:dyDescent="0.2">
      <c r="A698" t="s">
        <v>784</v>
      </c>
      <c r="B698" t="s">
        <v>14</v>
      </c>
    </row>
    <row r="699" spans="1:2" hidden="1" x14ac:dyDescent="0.2">
      <c r="A699" t="s">
        <v>1447</v>
      </c>
      <c r="B699" t="s">
        <v>14</v>
      </c>
    </row>
    <row r="700" spans="1:2" hidden="1" x14ac:dyDescent="0.2">
      <c r="A700" t="s">
        <v>1448</v>
      </c>
      <c r="B700" t="s">
        <v>14</v>
      </c>
    </row>
    <row r="701" spans="1:2" hidden="1" x14ac:dyDescent="0.2">
      <c r="A701" t="s">
        <v>1449</v>
      </c>
      <c r="B701" t="s">
        <v>14</v>
      </c>
    </row>
    <row r="702" spans="1:2" hidden="1" x14ac:dyDescent="0.2">
      <c r="A702" t="s">
        <v>1450</v>
      </c>
      <c r="B702" t="s">
        <v>14</v>
      </c>
    </row>
    <row r="703" spans="1:2" hidden="1" x14ac:dyDescent="0.2">
      <c r="A703" t="s">
        <v>1451</v>
      </c>
      <c r="B703" t="s">
        <v>14</v>
      </c>
    </row>
    <row r="704" spans="1:2" hidden="1" x14ac:dyDescent="0.2">
      <c r="A704" t="s">
        <v>1452</v>
      </c>
      <c r="B704" t="s">
        <v>14</v>
      </c>
    </row>
    <row r="705" spans="1:2" hidden="1" x14ac:dyDescent="0.2">
      <c r="A705" t="s">
        <v>1453</v>
      </c>
      <c r="B705" t="s">
        <v>14</v>
      </c>
    </row>
    <row r="706" spans="1:2" hidden="1" x14ac:dyDescent="0.2">
      <c r="A706" t="s">
        <v>1454</v>
      </c>
      <c r="B706" t="s">
        <v>14</v>
      </c>
    </row>
    <row r="707" spans="1:2" hidden="1" x14ac:dyDescent="0.2">
      <c r="A707" t="s">
        <v>785</v>
      </c>
      <c r="B707" t="s">
        <v>14</v>
      </c>
    </row>
    <row r="708" spans="1:2" hidden="1" x14ac:dyDescent="0.2">
      <c r="A708" t="s">
        <v>1035</v>
      </c>
      <c r="B708" t="s">
        <v>14</v>
      </c>
    </row>
    <row r="709" spans="1:2" hidden="1" x14ac:dyDescent="0.2">
      <c r="A709" t="s">
        <v>1455</v>
      </c>
      <c r="B709" t="s">
        <v>14</v>
      </c>
    </row>
    <row r="710" spans="1:2" hidden="1" x14ac:dyDescent="0.2">
      <c r="A710" t="s">
        <v>786</v>
      </c>
      <c r="B710" t="s">
        <v>14</v>
      </c>
    </row>
    <row r="711" spans="1:2" hidden="1" x14ac:dyDescent="0.2">
      <c r="A711" t="s">
        <v>787</v>
      </c>
      <c r="B711" t="s">
        <v>14</v>
      </c>
    </row>
    <row r="712" spans="1:2" hidden="1" x14ac:dyDescent="0.2">
      <c r="A712" t="s">
        <v>1456</v>
      </c>
      <c r="B712" t="s">
        <v>14</v>
      </c>
    </row>
    <row r="713" spans="1:2" hidden="1" x14ac:dyDescent="0.2">
      <c r="A713" t="s">
        <v>1457</v>
      </c>
      <c r="B713" t="s">
        <v>14</v>
      </c>
    </row>
    <row r="714" spans="1:2" hidden="1" x14ac:dyDescent="0.2">
      <c r="A714" t="s">
        <v>788</v>
      </c>
      <c r="B714" t="s">
        <v>14</v>
      </c>
    </row>
    <row r="715" spans="1:2" hidden="1" x14ac:dyDescent="0.2">
      <c r="A715" t="s">
        <v>1458</v>
      </c>
      <c r="B715" t="s">
        <v>14</v>
      </c>
    </row>
    <row r="716" spans="1:2" hidden="1" x14ac:dyDescent="0.2">
      <c r="A716" t="s">
        <v>1459</v>
      </c>
      <c r="B716" t="s">
        <v>14</v>
      </c>
    </row>
    <row r="717" spans="1:2" hidden="1" x14ac:dyDescent="0.2">
      <c r="A717" t="s">
        <v>1460</v>
      </c>
      <c r="B717" t="s">
        <v>14</v>
      </c>
    </row>
    <row r="718" spans="1:2" hidden="1" x14ac:dyDescent="0.2">
      <c r="A718" t="s">
        <v>1461</v>
      </c>
      <c r="B718" t="s">
        <v>14</v>
      </c>
    </row>
    <row r="719" spans="1:2" hidden="1" x14ac:dyDescent="0.2">
      <c r="A719" t="s">
        <v>1462</v>
      </c>
      <c r="B719" t="s">
        <v>14</v>
      </c>
    </row>
    <row r="720" spans="1:2" hidden="1" x14ac:dyDescent="0.2">
      <c r="A720" t="s">
        <v>789</v>
      </c>
      <c r="B720" t="s">
        <v>14</v>
      </c>
    </row>
    <row r="721" spans="1:2" hidden="1" x14ac:dyDescent="0.2">
      <c r="A721" t="s">
        <v>1463</v>
      </c>
      <c r="B721" t="s">
        <v>14</v>
      </c>
    </row>
    <row r="722" spans="1:2" hidden="1" x14ac:dyDescent="0.2">
      <c r="A722" t="s">
        <v>1464</v>
      </c>
      <c r="B722" t="s">
        <v>14</v>
      </c>
    </row>
    <row r="723" spans="1:2" hidden="1" x14ac:dyDescent="0.2">
      <c r="A723" t="s">
        <v>790</v>
      </c>
      <c r="B723" t="s">
        <v>14</v>
      </c>
    </row>
    <row r="724" spans="1:2" hidden="1" x14ac:dyDescent="0.2">
      <c r="A724" t="s">
        <v>791</v>
      </c>
      <c r="B724" t="s">
        <v>14</v>
      </c>
    </row>
    <row r="725" spans="1:2" hidden="1" x14ac:dyDescent="0.2">
      <c r="A725" t="s">
        <v>1465</v>
      </c>
      <c r="B725" t="s">
        <v>14</v>
      </c>
    </row>
    <row r="726" spans="1:2" hidden="1" x14ac:dyDescent="0.2">
      <c r="A726" t="s">
        <v>1466</v>
      </c>
      <c r="B726" t="s">
        <v>14</v>
      </c>
    </row>
    <row r="727" spans="1:2" hidden="1" x14ac:dyDescent="0.2">
      <c r="A727" t="s">
        <v>792</v>
      </c>
      <c r="B727" t="s">
        <v>14</v>
      </c>
    </row>
    <row r="728" spans="1:2" hidden="1" x14ac:dyDescent="0.2">
      <c r="A728" t="s">
        <v>1467</v>
      </c>
      <c r="B728" t="s">
        <v>14</v>
      </c>
    </row>
    <row r="729" spans="1:2" hidden="1" x14ac:dyDescent="0.2">
      <c r="A729" t="s">
        <v>1468</v>
      </c>
      <c r="B729" t="s">
        <v>14</v>
      </c>
    </row>
    <row r="730" spans="1:2" hidden="1" x14ac:dyDescent="0.2">
      <c r="A730" t="s">
        <v>1469</v>
      </c>
      <c r="B730" t="s">
        <v>14</v>
      </c>
    </row>
    <row r="731" spans="1:2" hidden="1" x14ac:dyDescent="0.2">
      <c r="A731" t="s">
        <v>1470</v>
      </c>
      <c r="B731" t="s">
        <v>14</v>
      </c>
    </row>
    <row r="732" spans="1:2" hidden="1" x14ac:dyDescent="0.2">
      <c r="A732" t="s">
        <v>1471</v>
      </c>
      <c r="B732" t="s">
        <v>14</v>
      </c>
    </row>
    <row r="733" spans="1:2" hidden="1" x14ac:dyDescent="0.2">
      <c r="A733" t="s">
        <v>793</v>
      </c>
      <c r="B733" t="s">
        <v>14</v>
      </c>
    </row>
    <row r="734" spans="1:2" hidden="1" x14ac:dyDescent="0.2">
      <c r="A734" t="s">
        <v>1472</v>
      </c>
      <c r="B734" t="s">
        <v>14</v>
      </c>
    </row>
    <row r="735" spans="1:2" hidden="1" x14ac:dyDescent="0.2">
      <c r="A735" t="s">
        <v>1473</v>
      </c>
      <c r="B735" t="s">
        <v>14</v>
      </c>
    </row>
    <row r="736" spans="1:2" hidden="1" x14ac:dyDescent="0.2">
      <c r="A736" t="s">
        <v>794</v>
      </c>
      <c r="B736" t="s">
        <v>14</v>
      </c>
    </row>
    <row r="737" spans="1:2" hidden="1" x14ac:dyDescent="0.2">
      <c r="A737" t="s">
        <v>795</v>
      </c>
      <c r="B737" t="s">
        <v>14</v>
      </c>
    </row>
    <row r="738" spans="1:2" hidden="1" x14ac:dyDescent="0.2">
      <c r="A738" t="s">
        <v>1474</v>
      </c>
      <c r="B738" t="s">
        <v>14</v>
      </c>
    </row>
    <row r="739" spans="1:2" hidden="1" x14ac:dyDescent="0.2">
      <c r="A739" t="s">
        <v>1475</v>
      </c>
      <c r="B739" t="s">
        <v>14</v>
      </c>
    </row>
    <row r="740" spans="1:2" hidden="1" x14ac:dyDescent="0.2">
      <c r="A740" t="s">
        <v>1036</v>
      </c>
      <c r="B740" t="s">
        <v>14</v>
      </c>
    </row>
    <row r="741" spans="1:2" hidden="1" x14ac:dyDescent="0.2">
      <c r="A741" t="s">
        <v>796</v>
      </c>
      <c r="B741" t="s">
        <v>14</v>
      </c>
    </row>
    <row r="742" spans="1:2" hidden="1" x14ac:dyDescent="0.2">
      <c r="A742" t="s">
        <v>797</v>
      </c>
      <c r="B742" t="s">
        <v>14</v>
      </c>
    </row>
    <row r="743" spans="1:2" hidden="1" x14ac:dyDescent="0.2">
      <c r="A743" t="s">
        <v>798</v>
      </c>
      <c r="B743" t="s">
        <v>14</v>
      </c>
    </row>
    <row r="744" spans="1:2" hidden="1" x14ac:dyDescent="0.2">
      <c r="A744" t="s">
        <v>1476</v>
      </c>
      <c r="B744" t="s">
        <v>14</v>
      </c>
    </row>
    <row r="745" spans="1:2" hidden="1" x14ac:dyDescent="0.2">
      <c r="A745" t="s">
        <v>1477</v>
      </c>
      <c r="B745" t="s">
        <v>14</v>
      </c>
    </row>
    <row r="746" spans="1:2" hidden="1" x14ac:dyDescent="0.2">
      <c r="A746" t="s">
        <v>1478</v>
      </c>
      <c r="B746" t="s">
        <v>14</v>
      </c>
    </row>
    <row r="747" spans="1:2" hidden="1" x14ac:dyDescent="0.2">
      <c r="A747" t="s">
        <v>799</v>
      </c>
      <c r="B747" t="s">
        <v>14</v>
      </c>
    </row>
    <row r="748" spans="1:2" hidden="1" x14ac:dyDescent="0.2">
      <c r="A748" t="s">
        <v>800</v>
      </c>
      <c r="B748" t="s">
        <v>14</v>
      </c>
    </row>
    <row r="749" spans="1:2" hidden="1" x14ac:dyDescent="0.2">
      <c r="A749" t="s">
        <v>1479</v>
      </c>
      <c r="B749" t="s">
        <v>14</v>
      </c>
    </row>
    <row r="750" spans="1:2" hidden="1" x14ac:dyDescent="0.2">
      <c r="A750" t="s">
        <v>801</v>
      </c>
      <c r="B750" t="s">
        <v>14</v>
      </c>
    </row>
    <row r="751" spans="1:2" hidden="1" x14ac:dyDescent="0.2">
      <c r="A751" t="s">
        <v>1480</v>
      </c>
      <c r="B751" t="s">
        <v>14</v>
      </c>
    </row>
    <row r="752" spans="1:2" hidden="1" x14ac:dyDescent="0.2">
      <c r="A752" t="s">
        <v>802</v>
      </c>
      <c r="B752" t="s">
        <v>14</v>
      </c>
    </row>
    <row r="753" spans="1:2" hidden="1" x14ac:dyDescent="0.2">
      <c r="A753" t="s">
        <v>1037</v>
      </c>
      <c r="B753" t="s">
        <v>14</v>
      </c>
    </row>
    <row r="754" spans="1:2" hidden="1" x14ac:dyDescent="0.2">
      <c r="A754" t="s">
        <v>1481</v>
      </c>
      <c r="B754" t="s">
        <v>14</v>
      </c>
    </row>
    <row r="755" spans="1:2" hidden="1" x14ac:dyDescent="0.2">
      <c r="A755" t="s">
        <v>1482</v>
      </c>
      <c r="B755" t="s">
        <v>14</v>
      </c>
    </row>
    <row r="756" spans="1:2" hidden="1" x14ac:dyDescent="0.2">
      <c r="A756" t="s">
        <v>803</v>
      </c>
      <c r="B756" t="s">
        <v>14</v>
      </c>
    </row>
    <row r="757" spans="1:2" hidden="1" x14ac:dyDescent="0.2">
      <c r="A757" t="s">
        <v>1483</v>
      </c>
      <c r="B757" t="s">
        <v>14</v>
      </c>
    </row>
    <row r="758" spans="1:2" hidden="1" x14ac:dyDescent="0.2">
      <c r="A758" t="s">
        <v>1484</v>
      </c>
      <c r="B758" t="s">
        <v>14</v>
      </c>
    </row>
    <row r="759" spans="1:2" hidden="1" x14ac:dyDescent="0.2">
      <c r="A759" t="s">
        <v>1485</v>
      </c>
      <c r="B759" t="s">
        <v>14</v>
      </c>
    </row>
    <row r="760" spans="1:2" hidden="1" x14ac:dyDescent="0.2">
      <c r="A760" t="s">
        <v>1486</v>
      </c>
      <c r="B760" t="s">
        <v>14</v>
      </c>
    </row>
    <row r="761" spans="1:2" hidden="1" x14ac:dyDescent="0.2">
      <c r="A761" t="s">
        <v>1487</v>
      </c>
      <c r="B761" t="s">
        <v>14</v>
      </c>
    </row>
    <row r="762" spans="1:2" hidden="1" x14ac:dyDescent="0.2">
      <c r="A762" t="s">
        <v>1488</v>
      </c>
      <c r="B762" t="s">
        <v>14</v>
      </c>
    </row>
    <row r="763" spans="1:2" hidden="1" x14ac:dyDescent="0.2">
      <c r="A763" t="s">
        <v>804</v>
      </c>
      <c r="B763" t="s">
        <v>14</v>
      </c>
    </row>
    <row r="764" spans="1:2" hidden="1" x14ac:dyDescent="0.2">
      <c r="A764" t="s">
        <v>805</v>
      </c>
      <c r="B764" t="s">
        <v>14</v>
      </c>
    </row>
    <row r="765" spans="1:2" hidden="1" x14ac:dyDescent="0.2">
      <c r="A765" t="s">
        <v>806</v>
      </c>
      <c r="B765" t="s">
        <v>14</v>
      </c>
    </row>
    <row r="766" spans="1:2" hidden="1" x14ac:dyDescent="0.2">
      <c r="A766" t="s">
        <v>807</v>
      </c>
      <c r="B766" t="s">
        <v>14</v>
      </c>
    </row>
    <row r="767" spans="1:2" hidden="1" x14ac:dyDescent="0.2">
      <c r="A767" t="s">
        <v>808</v>
      </c>
      <c r="B767" t="s">
        <v>14</v>
      </c>
    </row>
    <row r="768" spans="1:2" hidden="1" x14ac:dyDescent="0.2">
      <c r="A768" t="s">
        <v>809</v>
      </c>
      <c r="B768" t="s">
        <v>14</v>
      </c>
    </row>
    <row r="769" spans="1:2" hidden="1" x14ac:dyDescent="0.2">
      <c r="A769" t="s">
        <v>810</v>
      </c>
      <c r="B769" t="s">
        <v>14</v>
      </c>
    </row>
    <row r="770" spans="1:2" hidden="1" x14ac:dyDescent="0.2">
      <c r="A770" t="s">
        <v>811</v>
      </c>
      <c r="B770" t="s">
        <v>14</v>
      </c>
    </row>
    <row r="771" spans="1:2" hidden="1" x14ac:dyDescent="0.2">
      <c r="A771" t="s">
        <v>812</v>
      </c>
      <c r="B771" t="s">
        <v>14</v>
      </c>
    </row>
    <row r="772" spans="1:2" hidden="1" x14ac:dyDescent="0.2">
      <c r="A772" t="s">
        <v>813</v>
      </c>
      <c r="B772" t="s">
        <v>14</v>
      </c>
    </row>
    <row r="773" spans="1:2" hidden="1" x14ac:dyDescent="0.2">
      <c r="A773" t="s">
        <v>814</v>
      </c>
      <c r="B773" t="s">
        <v>14</v>
      </c>
    </row>
    <row r="774" spans="1:2" hidden="1" x14ac:dyDescent="0.2">
      <c r="A774" t="s">
        <v>815</v>
      </c>
      <c r="B774" t="s">
        <v>14</v>
      </c>
    </row>
    <row r="775" spans="1:2" hidden="1" x14ac:dyDescent="0.2">
      <c r="A775" t="s">
        <v>816</v>
      </c>
      <c r="B775" t="s">
        <v>14</v>
      </c>
    </row>
    <row r="776" spans="1:2" hidden="1" x14ac:dyDescent="0.2">
      <c r="A776" t="s">
        <v>1489</v>
      </c>
      <c r="B776" t="s">
        <v>14</v>
      </c>
    </row>
    <row r="777" spans="1:2" hidden="1" x14ac:dyDescent="0.2">
      <c r="A777" t="s">
        <v>1490</v>
      </c>
      <c r="B777" t="s">
        <v>14</v>
      </c>
    </row>
    <row r="778" spans="1:2" hidden="1" x14ac:dyDescent="0.2">
      <c r="A778" t="s">
        <v>1491</v>
      </c>
      <c r="B778" t="s">
        <v>14</v>
      </c>
    </row>
    <row r="779" spans="1:2" hidden="1" x14ac:dyDescent="0.2">
      <c r="A779" t="s">
        <v>1492</v>
      </c>
      <c r="B779" t="s">
        <v>14</v>
      </c>
    </row>
    <row r="780" spans="1:2" hidden="1" x14ac:dyDescent="0.2">
      <c r="A780" t="s">
        <v>817</v>
      </c>
      <c r="B780" t="s">
        <v>14</v>
      </c>
    </row>
    <row r="781" spans="1:2" hidden="1" x14ac:dyDescent="0.2">
      <c r="A781" t="s">
        <v>818</v>
      </c>
      <c r="B781" t="s">
        <v>14</v>
      </c>
    </row>
    <row r="782" spans="1:2" hidden="1" x14ac:dyDescent="0.2">
      <c r="A782" t="s">
        <v>819</v>
      </c>
      <c r="B782" t="s">
        <v>14</v>
      </c>
    </row>
    <row r="783" spans="1:2" hidden="1" x14ac:dyDescent="0.2">
      <c r="A783" t="s">
        <v>1493</v>
      </c>
      <c r="B783" t="s">
        <v>14</v>
      </c>
    </row>
    <row r="784" spans="1:2" hidden="1" x14ac:dyDescent="0.2">
      <c r="A784" t="s">
        <v>1494</v>
      </c>
      <c r="B784" t="s">
        <v>14</v>
      </c>
    </row>
    <row r="785" spans="1:2" hidden="1" x14ac:dyDescent="0.2">
      <c r="A785" t="s">
        <v>820</v>
      </c>
      <c r="B785" t="s">
        <v>14</v>
      </c>
    </row>
    <row r="786" spans="1:2" hidden="1" x14ac:dyDescent="0.2">
      <c r="A786" t="s">
        <v>1495</v>
      </c>
      <c r="B786" t="s">
        <v>14</v>
      </c>
    </row>
    <row r="787" spans="1:2" hidden="1" x14ac:dyDescent="0.2">
      <c r="A787" t="s">
        <v>1496</v>
      </c>
      <c r="B787" t="s">
        <v>14</v>
      </c>
    </row>
    <row r="788" spans="1:2" hidden="1" x14ac:dyDescent="0.2">
      <c r="A788" t="s">
        <v>821</v>
      </c>
      <c r="B788" t="s">
        <v>14</v>
      </c>
    </row>
    <row r="789" spans="1:2" hidden="1" x14ac:dyDescent="0.2">
      <c r="A789" t="s">
        <v>822</v>
      </c>
      <c r="B789" t="s">
        <v>14</v>
      </c>
    </row>
    <row r="790" spans="1:2" hidden="1" x14ac:dyDescent="0.2">
      <c r="A790" t="s">
        <v>1497</v>
      </c>
      <c r="B790" t="s">
        <v>14</v>
      </c>
    </row>
    <row r="791" spans="1:2" hidden="1" x14ac:dyDescent="0.2">
      <c r="A791" t="s">
        <v>1498</v>
      </c>
      <c r="B791" t="s">
        <v>14</v>
      </c>
    </row>
    <row r="792" spans="1:2" hidden="1" x14ac:dyDescent="0.2">
      <c r="A792" t="s">
        <v>1499</v>
      </c>
      <c r="B792" t="s">
        <v>14</v>
      </c>
    </row>
    <row r="793" spans="1:2" hidden="1" x14ac:dyDescent="0.2">
      <c r="A793" t="s">
        <v>1500</v>
      </c>
      <c r="B793" t="s">
        <v>14</v>
      </c>
    </row>
    <row r="794" spans="1:2" hidden="1" x14ac:dyDescent="0.2">
      <c r="A794" t="s">
        <v>823</v>
      </c>
      <c r="B794" t="s">
        <v>14</v>
      </c>
    </row>
    <row r="795" spans="1:2" hidden="1" x14ac:dyDescent="0.2">
      <c r="A795" t="s">
        <v>824</v>
      </c>
      <c r="B795" t="s">
        <v>14</v>
      </c>
    </row>
    <row r="796" spans="1:2" hidden="1" x14ac:dyDescent="0.2">
      <c r="A796" t="s">
        <v>1501</v>
      </c>
      <c r="B796" t="s">
        <v>14</v>
      </c>
    </row>
    <row r="797" spans="1:2" hidden="1" x14ac:dyDescent="0.2">
      <c r="A797" t="s">
        <v>1502</v>
      </c>
      <c r="B797" t="s">
        <v>14</v>
      </c>
    </row>
    <row r="798" spans="1:2" hidden="1" x14ac:dyDescent="0.2">
      <c r="A798" t="s">
        <v>1503</v>
      </c>
      <c r="B798" t="s">
        <v>14</v>
      </c>
    </row>
    <row r="799" spans="1:2" hidden="1" x14ac:dyDescent="0.2">
      <c r="A799" t="s">
        <v>825</v>
      </c>
      <c r="B799" t="s">
        <v>14</v>
      </c>
    </row>
    <row r="800" spans="1:2" hidden="1" x14ac:dyDescent="0.2">
      <c r="A800" t="s">
        <v>1504</v>
      </c>
      <c r="B800" t="s">
        <v>14</v>
      </c>
    </row>
    <row r="801" spans="1:2" hidden="1" x14ac:dyDescent="0.2">
      <c r="A801" t="s">
        <v>1505</v>
      </c>
      <c r="B801" t="s">
        <v>14</v>
      </c>
    </row>
    <row r="802" spans="1:2" hidden="1" x14ac:dyDescent="0.2">
      <c r="A802" t="s">
        <v>1506</v>
      </c>
      <c r="B802" t="s">
        <v>14</v>
      </c>
    </row>
    <row r="803" spans="1:2" hidden="1" x14ac:dyDescent="0.2">
      <c r="A803" t="s">
        <v>826</v>
      </c>
      <c r="B803" t="s">
        <v>14</v>
      </c>
    </row>
    <row r="804" spans="1:2" hidden="1" x14ac:dyDescent="0.2">
      <c r="A804" t="s">
        <v>1507</v>
      </c>
      <c r="B804" t="s">
        <v>14</v>
      </c>
    </row>
    <row r="805" spans="1:2" hidden="1" x14ac:dyDescent="0.2">
      <c r="A805" t="s">
        <v>1508</v>
      </c>
      <c r="B805" t="s">
        <v>14</v>
      </c>
    </row>
    <row r="806" spans="1:2" hidden="1" x14ac:dyDescent="0.2">
      <c r="A806" t="s">
        <v>1509</v>
      </c>
      <c r="B806" t="s">
        <v>14</v>
      </c>
    </row>
    <row r="807" spans="1:2" hidden="1" x14ac:dyDescent="0.2">
      <c r="A807" t="s">
        <v>827</v>
      </c>
      <c r="B807" t="s">
        <v>14</v>
      </c>
    </row>
    <row r="808" spans="1:2" hidden="1" x14ac:dyDescent="0.2">
      <c r="A808" t="s">
        <v>828</v>
      </c>
      <c r="B808" t="s">
        <v>14</v>
      </c>
    </row>
    <row r="809" spans="1:2" hidden="1" x14ac:dyDescent="0.2">
      <c r="A809" t="s">
        <v>829</v>
      </c>
      <c r="B809" t="s">
        <v>14</v>
      </c>
    </row>
    <row r="810" spans="1:2" hidden="1" x14ac:dyDescent="0.2">
      <c r="A810" t="s">
        <v>830</v>
      </c>
      <c r="B810" t="s">
        <v>14</v>
      </c>
    </row>
    <row r="811" spans="1:2" hidden="1" x14ac:dyDescent="0.2">
      <c r="A811" t="s">
        <v>1510</v>
      </c>
      <c r="B811" t="s">
        <v>14</v>
      </c>
    </row>
    <row r="812" spans="1:2" hidden="1" x14ac:dyDescent="0.2">
      <c r="A812" t="s">
        <v>1511</v>
      </c>
      <c r="B812" t="s">
        <v>14</v>
      </c>
    </row>
    <row r="813" spans="1:2" hidden="1" x14ac:dyDescent="0.2">
      <c r="A813" t="s">
        <v>831</v>
      </c>
      <c r="B813" t="s">
        <v>14</v>
      </c>
    </row>
    <row r="814" spans="1:2" hidden="1" x14ac:dyDescent="0.2">
      <c r="A814" t="s">
        <v>1512</v>
      </c>
      <c r="B814" t="s">
        <v>14</v>
      </c>
    </row>
    <row r="815" spans="1:2" hidden="1" x14ac:dyDescent="0.2">
      <c r="A815" t="s">
        <v>1513</v>
      </c>
      <c r="B815" t="s">
        <v>14</v>
      </c>
    </row>
    <row r="816" spans="1:2" hidden="1" x14ac:dyDescent="0.2">
      <c r="A816" t="s">
        <v>1514</v>
      </c>
      <c r="B816" t="s">
        <v>14</v>
      </c>
    </row>
    <row r="817" spans="1:2" hidden="1" x14ac:dyDescent="0.2">
      <c r="A817" t="s">
        <v>832</v>
      </c>
      <c r="B817" t="s">
        <v>14</v>
      </c>
    </row>
    <row r="818" spans="1:2" hidden="1" x14ac:dyDescent="0.2">
      <c r="A818" t="s">
        <v>1515</v>
      </c>
      <c r="B818" t="s">
        <v>14</v>
      </c>
    </row>
    <row r="819" spans="1:2" hidden="1" x14ac:dyDescent="0.2">
      <c r="A819" t="s">
        <v>1516</v>
      </c>
      <c r="B819" t="s">
        <v>14</v>
      </c>
    </row>
    <row r="820" spans="1:2" hidden="1" x14ac:dyDescent="0.2">
      <c r="A820" t="s">
        <v>1517</v>
      </c>
      <c r="B820" t="s">
        <v>14</v>
      </c>
    </row>
    <row r="821" spans="1:2" hidden="1" x14ac:dyDescent="0.2">
      <c r="A821" t="s">
        <v>1518</v>
      </c>
      <c r="B821" t="s">
        <v>15</v>
      </c>
    </row>
    <row r="822" spans="1:2" hidden="1" x14ac:dyDescent="0.2">
      <c r="A822" t="s">
        <v>833</v>
      </c>
      <c r="B822" t="s">
        <v>15</v>
      </c>
    </row>
    <row r="823" spans="1:2" hidden="1" x14ac:dyDescent="0.2">
      <c r="A823" t="s">
        <v>834</v>
      </c>
      <c r="B823" t="s">
        <v>15</v>
      </c>
    </row>
    <row r="824" spans="1:2" hidden="1" x14ac:dyDescent="0.2">
      <c r="A824" t="s">
        <v>835</v>
      </c>
      <c r="B824" t="s">
        <v>15</v>
      </c>
    </row>
    <row r="825" spans="1:2" hidden="1" x14ac:dyDescent="0.2">
      <c r="A825" t="s">
        <v>836</v>
      </c>
      <c r="B825" t="s">
        <v>15</v>
      </c>
    </row>
    <row r="826" spans="1:2" hidden="1" x14ac:dyDescent="0.2">
      <c r="A826" t="s">
        <v>837</v>
      </c>
      <c r="B826" t="s">
        <v>15</v>
      </c>
    </row>
    <row r="827" spans="1:2" hidden="1" x14ac:dyDescent="0.2">
      <c r="A827" t="s">
        <v>838</v>
      </c>
      <c r="B827" t="s">
        <v>15</v>
      </c>
    </row>
    <row r="828" spans="1:2" hidden="1" x14ac:dyDescent="0.2">
      <c r="A828" t="s">
        <v>1519</v>
      </c>
      <c r="B828" t="s">
        <v>15</v>
      </c>
    </row>
    <row r="829" spans="1:2" hidden="1" x14ac:dyDescent="0.2">
      <c r="A829" t="s">
        <v>839</v>
      </c>
      <c r="B829" t="s">
        <v>15</v>
      </c>
    </row>
    <row r="830" spans="1:2" hidden="1" x14ac:dyDescent="0.2">
      <c r="A830" t="s">
        <v>840</v>
      </c>
      <c r="B830" t="s">
        <v>15</v>
      </c>
    </row>
    <row r="831" spans="1:2" hidden="1" x14ac:dyDescent="0.2">
      <c r="A831" t="s">
        <v>1520</v>
      </c>
      <c r="B831" t="s">
        <v>15</v>
      </c>
    </row>
    <row r="832" spans="1:2" hidden="1" x14ac:dyDescent="0.2">
      <c r="A832" t="s">
        <v>1521</v>
      </c>
      <c r="B832" t="s">
        <v>15</v>
      </c>
    </row>
    <row r="833" spans="1:2" hidden="1" x14ac:dyDescent="0.2">
      <c r="A833" t="s">
        <v>1522</v>
      </c>
      <c r="B833" t="s">
        <v>15</v>
      </c>
    </row>
    <row r="834" spans="1:2" hidden="1" x14ac:dyDescent="0.2">
      <c r="A834" t="s">
        <v>1523</v>
      </c>
      <c r="B834" t="s">
        <v>15</v>
      </c>
    </row>
    <row r="835" spans="1:2" hidden="1" x14ac:dyDescent="0.2">
      <c r="A835" t="s">
        <v>1524</v>
      </c>
      <c r="B835" t="s">
        <v>15</v>
      </c>
    </row>
    <row r="836" spans="1:2" hidden="1" x14ac:dyDescent="0.2">
      <c r="A836" t="s">
        <v>1525</v>
      </c>
      <c r="B836" t="s">
        <v>15</v>
      </c>
    </row>
    <row r="837" spans="1:2" hidden="1" x14ac:dyDescent="0.2">
      <c r="A837" t="s">
        <v>841</v>
      </c>
      <c r="B837" t="s">
        <v>15</v>
      </c>
    </row>
    <row r="838" spans="1:2" hidden="1" x14ac:dyDescent="0.2">
      <c r="A838" t="s">
        <v>842</v>
      </c>
      <c r="B838" t="s">
        <v>15</v>
      </c>
    </row>
    <row r="839" spans="1:2" hidden="1" x14ac:dyDescent="0.2">
      <c r="A839" t="s">
        <v>1038</v>
      </c>
      <c r="B839" t="s">
        <v>15</v>
      </c>
    </row>
    <row r="840" spans="1:2" hidden="1" x14ac:dyDescent="0.2">
      <c r="A840" t="s">
        <v>1526</v>
      </c>
      <c r="B840" t="s">
        <v>15</v>
      </c>
    </row>
    <row r="841" spans="1:2" hidden="1" x14ac:dyDescent="0.2">
      <c r="A841" t="s">
        <v>843</v>
      </c>
      <c r="B841" t="s">
        <v>15</v>
      </c>
    </row>
    <row r="842" spans="1:2" hidden="1" x14ac:dyDescent="0.2">
      <c r="A842" t="s">
        <v>844</v>
      </c>
      <c r="B842" t="s">
        <v>15</v>
      </c>
    </row>
    <row r="843" spans="1:2" hidden="1" x14ac:dyDescent="0.2">
      <c r="A843" t="s">
        <v>845</v>
      </c>
      <c r="B843" t="s">
        <v>15</v>
      </c>
    </row>
    <row r="844" spans="1:2" hidden="1" x14ac:dyDescent="0.2">
      <c r="A844" t="s">
        <v>1527</v>
      </c>
      <c r="B844" t="s">
        <v>15</v>
      </c>
    </row>
    <row r="845" spans="1:2" hidden="1" x14ac:dyDescent="0.2">
      <c r="A845" t="s">
        <v>1528</v>
      </c>
      <c r="B845" t="s">
        <v>15</v>
      </c>
    </row>
    <row r="846" spans="1:2" hidden="1" x14ac:dyDescent="0.2">
      <c r="A846" t="s">
        <v>1529</v>
      </c>
      <c r="B846" t="s">
        <v>15</v>
      </c>
    </row>
    <row r="847" spans="1:2" hidden="1" x14ac:dyDescent="0.2">
      <c r="A847" t="s">
        <v>846</v>
      </c>
      <c r="B847" t="s">
        <v>15</v>
      </c>
    </row>
    <row r="848" spans="1:2" hidden="1" x14ac:dyDescent="0.2">
      <c r="A848" t="s">
        <v>847</v>
      </c>
      <c r="B848" t="s">
        <v>15</v>
      </c>
    </row>
    <row r="849" spans="1:2" hidden="1" x14ac:dyDescent="0.2">
      <c r="A849" t="s">
        <v>848</v>
      </c>
      <c r="B849" t="s">
        <v>15</v>
      </c>
    </row>
    <row r="850" spans="1:2" hidden="1" x14ac:dyDescent="0.2">
      <c r="A850" t="s">
        <v>1530</v>
      </c>
      <c r="B850" t="s">
        <v>15</v>
      </c>
    </row>
    <row r="851" spans="1:2" hidden="1" x14ac:dyDescent="0.2">
      <c r="A851" t="s">
        <v>1531</v>
      </c>
      <c r="B851" t="s">
        <v>15</v>
      </c>
    </row>
    <row r="852" spans="1:2" hidden="1" x14ac:dyDescent="0.2">
      <c r="A852" t="s">
        <v>1532</v>
      </c>
      <c r="B852" t="s">
        <v>15</v>
      </c>
    </row>
    <row r="853" spans="1:2" hidden="1" x14ac:dyDescent="0.2">
      <c r="A853" t="s">
        <v>849</v>
      </c>
      <c r="B853" t="s">
        <v>15</v>
      </c>
    </row>
    <row r="854" spans="1:2" hidden="1" x14ac:dyDescent="0.2">
      <c r="A854" t="s">
        <v>850</v>
      </c>
      <c r="B854" t="s">
        <v>15</v>
      </c>
    </row>
    <row r="855" spans="1:2" hidden="1" x14ac:dyDescent="0.2">
      <c r="A855" t="s">
        <v>851</v>
      </c>
      <c r="B855" t="s">
        <v>15</v>
      </c>
    </row>
    <row r="856" spans="1:2" hidden="1" x14ac:dyDescent="0.2">
      <c r="A856" t="s">
        <v>852</v>
      </c>
      <c r="B856" t="s">
        <v>15</v>
      </c>
    </row>
    <row r="857" spans="1:2" hidden="1" x14ac:dyDescent="0.2">
      <c r="A857" t="s">
        <v>853</v>
      </c>
      <c r="B857" t="s">
        <v>15</v>
      </c>
    </row>
    <row r="858" spans="1:2" hidden="1" x14ac:dyDescent="0.2">
      <c r="A858" t="s">
        <v>854</v>
      </c>
      <c r="B858" t="s">
        <v>15</v>
      </c>
    </row>
    <row r="859" spans="1:2" hidden="1" x14ac:dyDescent="0.2">
      <c r="A859" t="s">
        <v>855</v>
      </c>
      <c r="B859" t="s">
        <v>15</v>
      </c>
    </row>
    <row r="860" spans="1:2" hidden="1" x14ac:dyDescent="0.2">
      <c r="A860" t="s">
        <v>1533</v>
      </c>
      <c r="B860" t="s">
        <v>15</v>
      </c>
    </row>
    <row r="861" spans="1:2" hidden="1" x14ac:dyDescent="0.2">
      <c r="A861" t="s">
        <v>856</v>
      </c>
      <c r="B861" t="s">
        <v>15</v>
      </c>
    </row>
    <row r="862" spans="1:2" hidden="1" x14ac:dyDescent="0.2">
      <c r="A862" t="s">
        <v>857</v>
      </c>
      <c r="B862" t="s">
        <v>15</v>
      </c>
    </row>
    <row r="863" spans="1:2" hidden="1" x14ac:dyDescent="0.2">
      <c r="A863" t="s">
        <v>858</v>
      </c>
      <c r="B863" t="s">
        <v>15</v>
      </c>
    </row>
    <row r="864" spans="1:2" hidden="1" x14ac:dyDescent="0.2">
      <c r="A864" t="s">
        <v>1534</v>
      </c>
      <c r="B864" t="s">
        <v>15</v>
      </c>
    </row>
    <row r="865" spans="1:2" hidden="1" x14ac:dyDescent="0.2">
      <c r="A865" t="s">
        <v>1535</v>
      </c>
      <c r="B865" t="s">
        <v>15</v>
      </c>
    </row>
    <row r="866" spans="1:2" hidden="1" x14ac:dyDescent="0.2">
      <c r="A866" t="s">
        <v>1039</v>
      </c>
      <c r="B866" t="s">
        <v>15</v>
      </c>
    </row>
    <row r="867" spans="1:2" hidden="1" x14ac:dyDescent="0.2">
      <c r="A867" t="s">
        <v>1536</v>
      </c>
      <c r="B867" t="s">
        <v>15</v>
      </c>
    </row>
    <row r="868" spans="1:2" hidden="1" x14ac:dyDescent="0.2">
      <c r="A868" t="s">
        <v>1537</v>
      </c>
      <c r="B868" t="s">
        <v>15</v>
      </c>
    </row>
    <row r="869" spans="1:2" hidden="1" x14ac:dyDescent="0.2">
      <c r="A869" t="s">
        <v>1538</v>
      </c>
      <c r="B869" t="s">
        <v>15</v>
      </c>
    </row>
    <row r="870" spans="1:2" hidden="1" x14ac:dyDescent="0.2">
      <c r="A870" t="s">
        <v>1539</v>
      </c>
      <c r="B870" t="s">
        <v>15</v>
      </c>
    </row>
    <row r="871" spans="1:2" hidden="1" x14ac:dyDescent="0.2">
      <c r="A871" t="s">
        <v>859</v>
      </c>
      <c r="B871" t="s">
        <v>15</v>
      </c>
    </row>
    <row r="872" spans="1:2" hidden="1" x14ac:dyDescent="0.2">
      <c r="A872" t="s">
        <v>1540</v>
      </c>
      <c r="B872" t="s">
        <v>15</v>
      </c>
    </row>
    <row r="873" spans="1:2" hidden="1" x14ac:dyDescent="0.2">
      <c r="A873" t="s">
        <v>1541</v>
      </c>
      <c r="B873" t="s">
        <v>15</v>
      </c>
    </row>
    <row r="874" spans="1:2" hidden="1" x14ac:dyDescent="0.2">
      <c r="A874" t="s">
        <v>1542</v>
      </c>
      <c r="B874" t="s">
        <v>15</v>
      </c>
    </row>
    <row r="875" spans="1:2" hidden="1" x14ac:dyDescent="0.2">
      <c r="A875" t="s">
        <v>860</v>
      </c>
      <c r="B875" t="s">
        <v>15</v>
      </c>
    </row>
    <row r="876" spans="1:2" hidden="1" x14ac:dyDescent="0.2">
      <c r="A876" t="s">
        <v>1543</v>
      </c>
      <c r="B876" t="s">
        <v>15</v>
      </c>
    </row>
    <row r="877" spans="1:2" hidden="1" x14ac:dyDescent="0.2">
      <c r="A877" t="s">
        <v>1544</v>
      </c>
      <c r="B877" t="s">
        <v>15</v>
      </c>
    </row>
    <row r="878" spans="1:2" hidden="1" x14ac:dyDescent="0.2">
      <c r="A878" t="s">
        <v>1545</v>
      </c>
      <c r="B878" t="s">
        <v>15</v>
      </c>
    </row>
    <row r="879" spans="1:2" hidden="1" x14ac:dyDescent="0.2">
      <c r="A879" t="s">
        <v>861</v>
      </c>
      <c r="B879" t="s">
        <v>15</v>
      </c>
    </row>
    <row r="880" spans="1:2" hidden="1" x14ac:dyDescent="0.2">
      <c r="A880" t="s">
        <v>1546</v>
      </c>
      <c r="B880" t="s">
        <v>15</v>
      </c>
    </row>
    <row r="881" spans="1:2" hidden="1" x14ac:dyDescent="0.2">
      <c r="A881" t="s">
        <v>1547</v>
      </c>
      <c r="B881" t="s">
        <v>15</v>
      </c>
    </row>
    <row r="882" spans="1:2" hidden="1" x14ac:dyDescent="0.2">
      <c r="A882" t="s">
        <v>1548</v>
      </c>
      <c r="B882" t="s">
        <v>15</v>
      </c>
    </row>
    <row r="883" spans="1:2" hidden="1" x14ac:dyDescent="0.2">
      <c r="A883" t="s">
        <v>1549</v>
      </c>
      <c r="B883" t="s">
        <v>15</v>
      </c>
    </row>
    <row r="884" spans="1:2" hidden="1" x14ac:dyDescent="0.2">
      <c r="A884" t="s">
        <v>1550</v>
      </c>
      <c r="B884" t="s">
        <v>15</v>
      </c>
    </row>
    <row r="885" spans="1:2" hidden="1" x14ac:dyDescent="0.2">
      <c r="A885" t="s">
        <v>1551</v>
      </c>
      <c r="B885" t="s">
        <v>15</v>
      </c>
    </row>
    <row r="886" spans="1:2" hidden="1" x14ac:dyDescent="0.2">
      <c r="A886" t="s">
        <v>1552</v>
      </c>
      <c r="B886" t="s">
        <v>15</v>
      </c>
    </row>
    <row r="887" spans="1:2" hidden="1" x14ac:dyDescent="0.2">
      <c r="A887" t="s">
        <v>1553</v>
      </c>
      <c r="B887" t="s">
        <v>15</v>
      </c>
    </row>
    <row r="888" spans="1:2" hidden="1" x14ac:dyDescent="0.2">
      <c r="A888" t="s">
        <v>1554</v>
      </c>
      <c r="B888" t="s">
        <v>15</v>
      </c>
    </row>
    <row r="889" spans="1:2" hidden="1" x14ac:dyDescent="0.2">
      <c r="A889" t="s">
        <v>1555</v>
      </c>
      <c r="B889" t="s">
        <v>15</v>
      </c>
    </row>
    <row r="890" spans="1:2" hidden="1" x14ac:dyDescent="0.2">
      <c r="A890" t="s">
        <v>1556</v>
      </c>
      <c r="B890" t="s">
        <v>15</v>
      </c>
    </row>
    <row r="891" spans="1:2" hidden="1" x14ac:dyDescent="0.2">
      <c r="A891" t="s">
        <v>1557</v>
      </c>
      <c r="B891" t="s">
        <v>15</v>
      </c>
    </row>
    <row r="892" spans="1:2" hidden="1" x14ac:dyDescent="0.2">
      <c r="A892" t="s">
        <v>1558</v>
      </c>
      <c r="B892" t="s">
        <v>15</v>
      </c>
    </row>
    <row r="893" spans="1:2" hidden="1" x14ac:dyDescent="0.2">
      <c r="A893" t="s">
        <v>1559</v>
      </c>
      <c r="B893" t="s">
        <v>15</v>
      </c>
    </row>
    <row r="894" spans="1:2" hidden="1" x14ac:dyDescent="0.2">
      <c r="A894" t="s">
        <v>1560</v>
      </c>
      <c r="B894" t="s">
        <v>15</v>
      </c>
    </row>
    <row r="895" spans="1:2" hidden="1" x14ac:dyDescent="0.2">
      <c r="A895" t="s">
        <v>862</v>
      </c>
      <c r="B895" t="s">
        <v>15</v>
      </c>
    </row>
    <row r="896" spans="1:2" hidden="1" x14ac:dyDescent="0.2">
      <c r="A896" t="s">
        <v>863</v>
      </c>
      <c r="B896" t="s">
        <v>15</v>
      </c>
    </row>
    <row r="897" spans="1:2" hidden="1" x14ac:dyDescent="0.2">
      <c r="A897" t="s">
        <v>864</v>
      </c>
      <c r="B897" t="s">
        <v>15</v>
      </c>
    </row>
    <row r="898" spans="1:2" hidden="1" x14ac:dyDescent="0.2">
      <c r="A898" t="s">
        <v>865</v>
      </c>
      <c r="B898" t="s">
        <v>15</v>
      </c>
    </row>
    <row r="899" spans="1:2" hidden="1" x14ac:dyDescent="0.2">
      <c r="A899" t="s">
        <v>866</v>
      </c>
      <c r="B899" t="s">
        <v>15</v>
      </c>
    </row>
    <row r="900" spans="1:2" hidden="1" x14ac:dyDescent="0.2">
      <c r="A900" t="s">
        <v>867</v>
      </c>
      <c r="B900" t="s">
        <v>15</v>
      </c>
    </row>
    <row r="901" spans="1:2" hidden="1" x14ac:dyDescent="0.2">
      <c r="A901" t="s">
        <v>868</v>
      </c>
      <c r="B901" t="s">
        <v>15</v>
      </c>
    </row>
    <row r="902" spans="1:2" hidden="1" x14ac:dyDescent="0.2">
      <c r="A902" t="s">
        <v>869</v>
      </c>
      <c r="B902" t="s">
        <v>15</v>
      </c>
    </row>
    <row r="903" spans="1:2" hidden="1" x14ac:dyDescent="0.2">
      <c r="A903" t="s">
        <v>870</v>
      </c>
      <c r="B903" t="s">
        <v>15</v>
      </c>
    </row>
    <row r="904" spans="1:2" hidden="1" x14ac:dyDescent="0.2">
      <c r="A904" t="s">
        <v>871</v>
      </c>
      <c r="B904" t="s">
        <v>15</v>
      </c>
    </row>
    <row r="905" spans="1:2" hidden="1" x14ac:dyDescent="0.2">
      <c r="A905" t="s">
        <v>872</v>
      </c>
      <c r="B905" t="s">
        <v>15</v>
      </c>
    </row>
    <row r="906" spans="1:2" hidden="1" x14ac:dyDescent="0.2">
      <c r="A906" t="s">
        <v>873</v>
      </c>
      <c r="B906" t="s">
        <v>15</v>
      </c>
    </row>
    <row r="907" spans="1:2" hidden="1" x14ac:dyDescent="0.2">
      <c r="A907" t="s">
        <v>874</v>
      </c>
      <c r="B907" t="s">
        <v>15</v>
      </c>
    </row>
    <row r="908" spans="1:2" hidden="1" x14ac:dyDescent="0.2">
      <c r="A908" t="s">
        <v>875</v>
      </c>
      <c r="B908" t="s">
        <v>15</v>
      </c>
    </row>
    <row r="909" spans="1:2" hidden="1" x14ac:dyDescent="0.2">
      <c r="A909" t="s">
        <v>876</v>
      </c>
      <c r="B909" t="s">
        <v>15</v>
      </c>
    </row>
    <row r="910" spans="1:2" hidden="1" x14ac:dyDescent="0.2">
      <c r="A910" t="s">
        <v>877</v>
      </c>
      <c r="B910" t="s">
        <v>15</v>
      </c>
    </row>
    <row r="911" spans="1:2" hidden="1" x14ac:dyDescent="0.2">
      <c r="A911" t="s">
        <v>878</v>
      </c>
      <c r="B911" t="s">
        <v>15</v>
      </c>
    </row>
    <row r="912" spans="1:2" hidden="1" x14ac:dyDescent="0.2">
      <c r="A912" t="s">
        <v>879</v>
      </c>
      <c r="B912" t="s">
        <v>15</v>
      </c>
    </row>
    <row r="913" spans="1:2" hidden="1" x14ac:dyDescent="0.2">
      <c r="A913" t="s">
        <v>880</v>
      </c>
      <c r="B913" t="s">
        <v>15</v>
      </c>
    </row>
    <row r="914" spans="1:2" hidden="1" x14ac:dyDescent="0.2">
      <c r="A914" t="s">
        <v>1040</v>
      </c>
      <c r="B914" t="s">
        <v>15</v>
      </c>
    </row>
    <row r="915" spans="1:2" hidden="1" x14ac:dyDescent="0.2">
      <c r="A915" t="s">
        <v>1041</v>
      </c>
      <c r="B915" t="s">
        <v>15</v>
      </c>
    </row>
    <row r="916" spans="1:2" hidden="1" x14ac:dyDescent="0.2">
      <c r="A916" t="s">
        <v>1042</v>
      </c>
      <c r="B916" t="s">
        <v>15</v>
      </c>
    </row>
    <row r="917" spans="1:2" hidden="1" x14ac:dyDescent="0.2">
      <c r="A917" t="s">
        <v>881</v>
      </c>
      <c r="B917" t="s">
        <v>15</v>
      </c>
    </row>
    <row r="918" spans="1:2" hidden="1" x14ac:dyDescent="0.2">
      <c r="A918" t="s">
        <v>882</v>
      </c>
      <c r="B918" t="s">
        <v>15</v>
      </c>
    </row>
    <row r="919" spans="1:2" hidden="1" x14ac:dyDescent="0.2">
      <c r="A919" t="s">
        <v>883</v>
      </c>
      <c r="B919" t="s">
        <v>15</v>
      </c>
    </row>
    <row r="920" spans="1:2" hidden="1" x14ac:dyDescent="0.2">
      <c r="A920" t="s">
        <v>884</v>
      </c>
      <c r="B920" t="s">
        <v>15</v>
      </c>
    </row>
    <row r="921" spans="1:2" hidden="1" x14ac:dyDescent="0.2">
      <c r="A921" t="s">
        <v>885</v>
      </c>
      <c r="B921" t="s">
        <v>15</v>
      </c>
    </row>
    <row r="922" spans="1:2" hidden="1" x14ac:dyDescent="0.2">
      <c r="A922" t="s">
        <v>886</v>
      </c>
      <c r="B922" t="s">
        <v>15</v>
      </c>
    </row>
    <row r="923" spans="1:2" hidden="1" x14ac:dyDescent="0.2">
      <c r="A923" t="s">
        <v>887</v>
      </c>
      <c r="B923" t="s">
        <v>15</v>
      </c>
    </row>
    <row r="924" spans="1:2" hidden="1" x14ac:dyDescent="0.2">
      <c r="A924" t="s">
        <v>888</v>
      </c>
      <c r="B924" t="s">
        <v>15</v>
      </c>
    </row>
    <row r="925" spans="1:2" hidden="1" x14ac:dyDescent="0.2">
      <c r="A925" t="s">
        <v>889</v>
      </c>
      <c r="B925" t="s">
        <v>15</v>
      </c>
    </row>
    <row r="926" spans="1:2" hidden="1" x14ac:dyDescent="0.2">
      <c r="A926" t="s">
        <v>890</v>
      </c>
      <c r="B926" t="s">
        <v>15</v>
      </c>
    </row>
    <row r="927" spans="1:2" hidden="1" x14ac:dyDescent="0.2">
      <c r="A927" t="s">
        <v>891</v>
      </c>
      <c r="B927" t="s">
        <v>15</v>
      </c>
    </row>
    <row r="928" spans="1:2" hidden="1" x14ac:dyDescent="0.2">
      <c r="A928" t="s">
        <v>892</v>
      </c>
      <c r="B928" t="s">
        <v>15</v>
      </c>
    </row>
    <row r="929" spans="1:2" hidden="1" x14ac:dyDescent="0.2">
      <c r="A929" t="s">
        <v>893</v>
      </c>
      <c r="B929" t="s">
        <v>15</v>
      </c>
    </row>
    <row r="930" spans="1:2" hidden="1" x14ac:dyDescent="0.2">
      <c r="A930" t="s">
        <v>1561</v>
      </c>
      <c r="B930" t="s">
        <v>15</v>
      </c>
    </row>
    <row r="931" spans="1:2" hidden="1" x14ac:dyDescent="0.2">
      <c r="A931" t="s">
        <v>1562</v>
      </c>
      <c r="B931" t="s">
        <v>15</v>
      </c>
    </row>
    <row r="932" spans="1:2" hidden="1" x14ac:dyDescent="0.2">
      <c r="A932" t="s">
        <v>1563</v>
      </c>
      <c r="B932" t="s">
        <v>15</v>
      </c>
    </row>
    <row r="933" spans="1:2" hidden="1" x14ac:dyDescent="0.2">
      <c r="A933" t="s">
        <v>894</v>
      </c>
      <c r="B933" t="s">
        <v>15</v>
      </c>
    </row>
    <row r="934" spans="1:2" hidden="1" x14ac:dyDescent="0.2">
      <c r="A934" t="s">
        <v>895</v>
      </c>
      <c r="B934" t="s">
        <v>15</v>
      </c>
    </row>
    <row r="935" spans="1:2" hidden="1" x14ac:dyDescent="0.2">
      <c r="A935" t="s">
        <v>896</v>
      </c>
      <c r="B935" t="s">
        <v>15</v>
      </c>
    </row>
    <row r="936" spans="1:2" hidden="1" x14ac:dyDescent="0.2">
      <c r="A936" t="s">
        <v>897</v>
      </c>
      <c r="B936" t="s">
        <v>15</v>
      </c>
    </row>
    <row r="937" spans="1:2" hidden="1" x14ac:dyDescent="0.2">
      <c r="A937" t="s">
        <v>898</v>
      </c>
      <c r="B937" t="s">
        <v>15</v>
      </c>
    </row>
    <row r="938" spans="1:2" hidden="1" x14ac:dyDescent="0.2">
      <c r="A938" t="s">
        <v>899</v>
      </c>
      <c r="B938" t="s">
        <v>15</v>
      </c>
    </row>
    <row r="939" spans="1:2" hidden="1" x14ac:dyDescent="0.2">
      <c r="A939" t="s">
        <v>900</v>
      </c>
      <c r="B939" t="s">
        <v>15</v>
      </c>
    </row>
    <row r="940" spans="1:2" hidden="1" x14ac:dyDescent="0.2">
      <c r="A940" t="s">
        <v>901</v>
      </c>
      <c r="B940" t="s">
        <v>15</v>
      </c>
    </row>
    <row r="941" spans="1:2" hidden="1" x14ac:dyDescent="0.2">
      <c r="A941" t="s">
        <v>902</v>
      </c>
      <c r="B941" t="s">
        <v>15</v>
      </c>
    </row>
    <row r="942" spans="1:2" hidden="1" x14ac:dyDescent="0.2">
      <c r="A942" t="s">
        <v>903</v>
      </c>
      <c r="B942" t="s">
        <v>15</v>
      </c>
    </row>
    <row r="943" spans="1:2" hidden="1" x14ac:dyDescent="0.2">
      <c r="A943" t="s">
        <v>904</v>
      </c>
      <c r="B943" t="s">
        <v>15</v>
      </c>
    </row>
    <row r="944" spans="1:2" hidden="1" x14ac:dyDescent="0.2">
      <c r="A944" t="s">
        <v>905</v>
      </c>
      <c r="B944" t="s">
        <v>15</v>
      </c>
    </row>
    <row r="945" spans="1:2" hidden="1" x14ac:dyDescent="0.2">
      <c r="A945" t="s">
        <v>906</v>
      </c>
      <c r="B945" t="s">
        <v>15</v>
      </c>
    </row>
    <row r="946" spans="1:2" hidden="1" x14ac:dyDescent="0.2">
      <c r="A946" t="s">
        <v>907</v>
      </c>
      <c r="B946" t="s">
        <v>15</v>
      </c>
    </row>
    <row r="947" spans="1:2" hidden="1" x14ac:dyDescent="0.2">
      <c r="A947" t="s">
        <v>908</v>
      </c>
      <c r="B947" t="s">
        <v>15</v>
      </c>
    </row>
    <row r="948" spans="1:2" hidden="1" x14ac:dyDescent="0.2">
      <c r="A948" t="s">
        <v>909</v>
      </c>
      <c r="B948" t="s">
        <v>15</v>
      </c>
    </row>
    <row r="949" spans="1:2" hidden="1" x14ac:dyDescent="0.2">
      <c r="A949" t="s">
        <v>1564</v>
      </c>
      <c r="B949" t="s">
        <v>278</v>
      </c>
    </row>
    <row r="950" spans="1:2" hidden="1" x14ac:dyDescent="0.2">
      <c r="A950" t="s">
        <v>1565</v>
      </c>
      <c r="B950" t="s">
        <v>355</v>
      </c>
    </row>
    <row r="951" spans="1:2" hidden="1" x14ac:dyDescent="0.2">
      <c r="A951" t="s">
        <v>1566</v>
      </c>
      <c r="B951" t="s">
        <v>356</v>
      </c>
    </row>
    <row r="952" spans="1:2" hidden="1" x14ac:dyDescent="0.2">
      <c r="A952" t="s">
        <v>910</v>
      </c>
      <c r="B952" t="s">
        <v>357</v>
      </c>
    </row>
    <row r="953" spans="1:2" hidden="1" x14ac:dyDescent="0.2">
      <c r="A953" t="s">
        <v>1567</v>
      </c>
      <c r="B953" t="s">
        <v>357</v>
      </c>
    </row>
    <row r="954" spans="1:2" hidden="1" x14ac:dyDescent="0.2">
      <c r="A954" t="s">
        <v>1568</v>
      </c>
      <c r="B954" t="s">
        <v>357</v>
      </c>
    </row>
    <row r="955" spans="1:2" hidden="1" x14ac:dyDescent="0.2">
      <c r="A955" t="s">
        <v>1569</v>
      </c>
      <c r="B955" t="s">
        <v>357</v>
      </c>
    </row>
    <row r="956" spans="1:2" hidden="1" x14ac:dyDescent="0.2">
      <c r="A956" t="s">
        <v>911</v>
      </c>
      <c r="B956" t="s">
        <v>358</v>
      </c>
    </row>
    <row r="957" spans="1:2" hidden="1" x14ac:dyDescent="0.2">
      <c r="A957" t="s">
        <v>912</v>
      </c>
      <c r="B957" t="s">
        <v>359</v>
      </c>
    </row>
    <row r="958" spans="1:2" hidden="1" x14ac:dyDescent="0.2">
      <c r="A958" t="s">
        <v>913</v>
      </c>
      <c r="B958" t="s">
        <v>359</v>
      </c>
    </row>
    <row r="959" spans="1:2" hidden="1" x14ac:dyDescent="0.2">
      <c r="A959" t="s">
        <v>914</v>
      </c>
      <c r="B959" t="s">
        <v>359</v>
      </c>
    </row>
    <row r="960" spans="1:2" hidden="1" x14ac:dyDescent="0.2">
      <c r="A960" t="s">
        <v>915</v>
      </c>
      <c r="B960" t="s">
        <v>359</v>
      </c>
    </row>
    <row r="961" spans="1:2" hidden="1" x14ac:dyDescent="0.2">
      <c r="A961" t="s">
        <v>916</v>
      </c>
      <c r="B961" t="s">
        <v>359</v>
      </c>
    </row>
    <row r="962" spans="1:2" hidden="1" x14ac:dyDescent="0.2">
      <c r="A962" t="s">
        <v>917</v>
      </c>
      <c r="B962" t="s">
        <v>359</v>
      </c>
    </row>
    <row r="963" spans="1:2" hidden="1" x14ac:dyDescent="0.2">
      <c r="A963" t="s">
        <v>918</v>
      </c>
      <c r="B963" t="s">
        <v>359</v>
      </c>
    </row>
    <row r="964" spans="1:2" hidden="1" x14ac:dyDescent="0.2">
      <c r="A964" t="s">
        <v>919</v>
      </c>
      <c r="B964" t="s">
        <v>359</v>
      </c>
    </row>
    <row r="965" spans="1:2" hidden="1" x14ac:dyDescent="0.2">
      <c r="A965" t="s">
        <v>920</v>
      </c>
      <c r="B965" t="s">
        <v>359</v>
      </c>
    </row>
    <row r="966" spans="1:2" hidden="1" x14ac:dyDescent="0.2">
      <c r="A966" t="s">
        <v>921</v>
      </c>
      <c r="B966" t="s">
        <v>359</v>
      </c>
    </row>
    <row r="967" spans="1:2" hidden="1" x14ac:dyDescent="0.2">
      <c r="A967" t="s">
        <v>922</v>
      </c>
      <c r="B967" t="s">
        <v>359</v>
      </c>
    </row>
    <row r="968" spans="1:2" hidden="1" x14ac:dyDescent="0.2">
      <c r="A968" t="s">
        <v>923</v>
      </c>
      <c r="B968" t="s">
        <v>359</v>
      </c>
    </row>
    <row r="969" spans="1:2" hidden="1" x14ac:dyDescent="0.2">
      <c r="A969" t="s">
        <v>924</v>
      </c>
      <c r="B969" t="s">
        <v>359</v>
      </c>
    </row>
    <row r="970" spans="1:2" hidden="1" x14ac:dyDescent="0.2">
      <c r="A970" t="s">
        <v>925</v>
      </c>
      <c r="B970" t="s">
        <v>359</v>
      </c>
    </row>
    <row r="971" spans="1:2" hidden="1" x14ac:dyDescent="0.2">
      <c r="A971" t="s">
        <v>926</v>
      </c>
      <c r="B971" t="s">
        <v>359</v>
      </c>
    </row>
    <row r="972" spans="1:2" hidden="1" x14ac:dyDescent="0.2">
      <c r="A972" t="s">
        <v>927</v>
      </c>
      <c r="B972" t="s">
        <v>359</v>
      </c>
    </row>
    <row r="973" spans="1:2" hidden="1" x14ac:dyDescent="0.2">
      <c r="A973" t="s">
        <v>928</v>
      </c>
      <c r="B973" t="s">
        <v>359</v>
      </c>
    </row>
    <row r="974" spans="1:2" hidden="1" x14ac:dyDescent="0.2">
      <c r="A974" t="s">
        <v>929</v>
      </c>
      <c r="B974" t="s">
        <v>359</v>
      </c>
    </row>
    <row r="975" spans="1:2" hidden="1" x14ac:dyDescent="0.2">
      <c r="A975" t="s">
        <v>930</v>
      </c>
      <c r="B975" t="s">
        <v>359</v>
      </c>
    </row>
    <row r="976" spans="1:2" hidden="1" x14ac:dyDescent="0.2">
      <c r="A976" t="s">
        <v>931</v>
      </c>
      <c r="B976" t="s">
        <v>359</v>
      </c>
    </row>
    <row r="977" spans="1:2" hidden="1" x14ac:dyDescent="0.2">
      <c r="A977" t="s">
        <v>932</v>
      </c>
      <c r="B977" t="s">
        <v>359</v>
      </c>
    </row>
    <row r="978" spans="1:2" hidden="1" x14ac:dyDescent="0.2">
      <c r="A978" t="s">
        <v>933</v>
      </c>
      <c r="B978" t="s">
        <v>359</v>
      </c>
    </row>
    <row r="979" spans="1:2" hidden="1" x14ac:dyDescent="0.2">
      <c r="A979" t="s">
        <v>934</v>
      </c>
      <c r="B979" t="s">
        <v>359</v>
      </c>
    </row>
    <row r="980" spans="1:2" hidden="1" x14ac:dyDescent="0.2">
      <c r="A980" t="s">
        <v>935</v>
      </c>
      <c r="B980" t="s">
        <v>359</v>
      </c>
    </row>
    <row r="981" spans="1:2" hidden="1" x14ac:dyDescent="0.2">
      <c r="A981" t="s">
        <v>936</v>
      </c>
      <c r="B981" t="s">
        <v>359</v>
      </c>
    </row>
    <row r="982" spans="1:2" hidden="1" x14ac:dyDescent="0.2">
      <c r="A982" t="s">
        <v>937</v>
      </c>
      <c r="B982" t="s">
        <v>359</v>
      </c>
    </row>
    <row r="983" spans="1:2" hidden="1" x14ac:dyDescent="0.2">
      <c r="A983" t="s">
        <v>938</v>
      </c>
      <c r="B983" t="s">
        <v>359</v>
      </c>
    </row>
    <row r="984" spans="1:2" hidden="1" x14ac:dyDescent="0.2">
      <c r="A984" t="s">
        <v>939</v>
      </c>
      <c r="B984" t="s">
        <v>359</v>
      </c>
    </row>
    <row r="985" spans="1:2" hidden="1" x14ac:dyDescent="0.2">
      <c r="A985" t="s">
        <v>940</v>
      </c>
      <c r="B985" t="s">
        <v>359</v>
      </c>
    </row>
    <row r="986" spans="1:2" hidden="1" x14ac:dyDescent="0.2">
      <c r="A986" t="s">
        <v>941</v>
      </c>
      <c r="B986" t="s">
        <v>359</v>
      </c>
    </row>
    <row r="987" spans="1:2" hidden="1" x14ac:dyDescent="0.2">
      <c r="A987" t="s">
        <v>942</v>
      </c>
      <c r="B987" t="s">
        <v>359</v>
      </c>
    </row>
    <row r="988" spans="1:2" hidden="1" x14ac:dyDescent="0.2">
      <c r="A988" t="s">
        <v>943</v>
      </c>
      <c r="B988" t="s">
        <v>359</v>
      </c>
    </row>
    <row r="989" spans="1:2" hidden="1" x14ac:dyDescent="0.2">
      <c r="A989" t="s">
        <v>944</v>
      </c>
      <c r="B989" t="s">
        <v>359</v>
      </c>
    </row>
    <row r="990" spans="1:2" hidden="1" x14ac:dyDescent="0.2">
      <c r="A990" t="s">
        <v>945</v>
      </c>
      <c r="B990" t="s">
        <v>359</v>
      </c>
    </row>
    <row r="991" spans="1:2" hidden="1" x14ac:dyDescent="0.2">
      <c r="A991" t="s">
        <v>946</v>
      </c>
      <c r="B991" t="s">
        <v>359</v>
      </c>
    </row>
    <row r="992" spans="1:2" hidden="1" x14ac:dyDescent="0.2">
      <c r="A992" t="s">
        <v>947</v>
      </c>
      <c r="B992" t="s">
        <v>359</v>
      </c>
    </row>
    <row r="993" spans="1:2" hidden="1" x14ac:dyDescent="0.2">
      <c r="A993" t="s">
        <v>948</v>
      </c>
      <c r="B993" t="s">
        <v>359</v>
      </c>
    </row>
    <row r="994" spans="1:2" hidden="1" x14ac:dyDescent="0.2">
      <c r="A994" t="s">
        <v>949</v>
      </c>
      <c r="B994" t="s">
        <v>359</v>
      </c>
    </row>
    <row r="995" spans="1:2" hidden="1" x14ac:dyDescent="0.2">
      <c r="A995" t="s">
        <v>950</v>
      </c>
      <c r="B995" t="s">
        <v>359</v>
      </c>
    </row>
    <row r="996" spans="1:2" hidden="1" x14ac:dyDescent="0.2">
      <c r="A996" t="s">
        <v>951</v>
      </c>
      <c r="B996" t="s">
        <v>359</v>
      </c>
    </row>
    <row r="997" spans="1:2" hidden="1" x14ac:dyDescent="0.2">
      <c r="A997" t="s">
        <v>952</v>
      </c>
      <c r="B997" t="s">
        <v>359</v>
      </c>
    </row>
    <row r="998" spans="1:2" hidden="1" x14ac:dyDescent="0.2">
      <c r="A998" t="s">
        <v>953</v>
      </c>
      <c r="B998" t="s">
        <v>359</v>
      </c>
    </row>
    <row r="999" spans="1:2" hidden="1" x14ac:dyDescent="0.2">
      <c r="A999" t="s">
        <v>954</v>
      </c>
      <c r="B999" t="s">
        <v>359</v>
      </c>
    </row>
    <row r="1000" spans="1:2" hidden="1" x14ac:dyDescent="0.2">
      <c r="A1000" t="s">
        <v>955</v>
      </c>
      <c r="B1000" t="s">
        <v>359</v>
      </c>
    </row>
    <row r="1001" spans="1:2" hidden="1" x14ac:dyDescent="0.2">
      <c r="A1001" t="s">
        <v>956</v>
      </c>
      <c r="B1001" t="s">
        <v>359</v>
      </c>
    </row>
    <row r="1002" spans="1:2" hidden="1" x14ac:dyDescent="0.2">
      <c r="A1002" t="s">
        <v>957</v>
      </c>
      <c r="B1002" t="s">
        <v>359</v>
      </c>
    </row>
    <row r="1003" spans="1:2" hidden="1" x14ac:dyDescent="0.2">
      <c r="A1003" t="s">
        <v>958</v>
      </c>
      <c r="B1003" t="s">
        <v>359</v>
      </c>
    </row>
    <row r="1004" spans="1:2" hidden="1" x14ac:dyDescent="0.2">
      <c r="A1004" t="s">
        <v>959</v>
      </c>
      <c r="B1004" t="s">
        <v>359</v>
      </c>
    </row>
    <row r="1005" spans="1:2" hidden="1" x14ac:dyDescent="0.2">
      <c r="A1005" t="s">
        <v>960</v>
      </c>
      <c r="B1005" t="s">
        <v>359</v>
      </c>
    </row>
    <row r="1006" spans="1:2" hidden="1" x14ac:dyDescent="0.2">
      <c r="A1006" t="s">
        <v>1043</v>
      </c>
      <c r="B1006" t="s">
        <v>359</v>
      </c>
    </row>
    <row r="1007" spans="1:2" hidden="1" x14ac:dyDescent="0.2">
      <c r="A1007" t="s">
        <v>1044</v>
      </c>
      <c r="B1007" t="s">
        <v>359</v>
      </c>
    </row>
    <row r="1008" spans="1:2" hidden="1" x14ac:dyDescent="0.2">
      <c r="A1008" t="s">
        <v>1045</v>
      </c>
      <c r="B1008" t="s">
        <v>359</v>
      </c>
    </row>
    <row r="1009" spans="1:2" hidden="1" x14ac:dyDescent="0.2">
      <c r="A1009" t="s">
        <v>961</v>
      </c>
      <c r="B1009" t="s">
        <v>359</v>
      </c>
    </row>
    <row r="1010" spans="1:2" hidden="1" x14ac:dyDescent="0.2">
      <c r="A1010" t="s">
        <v>962</v>
      </c>
      <c r="B1010" t="s">
        <v>359</v>
      </c>
    </row>
    <row r="1011" spans="1:2" hidden="1" x14ac:dyDescent="0.2">
      <c r="A1011" t="s">
        <v>963</v>
      </c>
      <c r="B1011" t="s">
        <v>359</v>
      </c>
    </row>
    <row r="1012" spans="1:2" hidden="1" x14ac:dyDescent="0.2">
      <c r="A1012" t="s">
        <v>964</v>
      </c>
      <c r="B1012" t="s">
        <v>359</v>
      </c>
    </row>
    <row r="1013" spans="1:2" hidden="1" x14ac:dyDescent="0.2">
      <c r="A1013" t="s">
        <v>965</v>
      </c>
      <c r="B1013" t="s">
        <v>359</v>
      </c>
    </row>
    <row r="1014" spans="1:2" hidden="1" x14ac:dyDescent="0.2">
      <c r="A1014" t="s">
        <v>966</v>
      </c>
      <c r="B1014" t="s">
        <v>359</v>
      </c>
    </row>
    <row r="1015" spans="1:2" hidden="1" x14ac:dyDescent="0.2">
      <c r="A1015" t="s">
        <v>967</v>
      </c>
      <c r="B1015" t="s">
        <v>359</v>
      </c>
    </row>
    <row r="1016" spans="1:2" hidden="1" x14ac:dyDescent="0.2">
      <c r="A1016" t="s">
        <v>968</v>
      </c>
      <c r="B1016" t="s">
        <v>359</v>
      </c>
    </row>
    <row r="1017" spans="1:2" hidden="1" x14ac:dyDescent="0.2">
      <c r="A1017" t="s">
        <v>969</v>
      </c>
      <c r="B1017" t="s">
        <v>359</v>
      </c>
    </row>
    <row r="1018" spans="1:2" hidden="1" x14ac:dyDescent="0.2">
      <c r="A1018" t="s">
        <v>970</v>
      </c>
      <c r="B1018" t="s">
        <v>359</v>
      </c>
    </row>
    <row r="1019" spans="1:2" hidden="1" x14ac:dyDescent="0.2">
      <c r="A1019" t="s">
        <v>971</v>
      </c>
      <c r="B1019" t="s">
        <v>359</v>
      </c>
    </row>
    <row r="1020" spans="1:2" hidden="1" x14ac:dyDescent="0.2">
      <c r="A1020" t="s">
        <v>972</v>
      </c>
      <c r="B1020" t="s">
        <v>359</v>
      </c>
    </row>
    <row r="1021" spans="1:2" hidden="1" x14ac:dyDescent="0.2">
      <c r="A1021" t="s">
        <v>973</v>
      </c>
      <c r="B1021" t="s">
        <v>359</v>
      </c>
    </row>
    <row r="1022" spans="1:2" hidden="1" x14ac:dyDescent="0.2">
      <c r="A1022" t="s">
        <v>974</v>
      </c>
      <c r="B1022" t="s">
        <v>359</v>
      </c>
    </row>
    <row r="1023" spans="1:2" hidden="1" x14ac:dyDescent="0.2">
      <c r="A1023" t="s">
        <v>975</v>
      </c>
      <c r="B1023" t="s">
        <v>359</v>
      </c>
    </row>
    <row r="1024" spans="1:2" hidden="1" x14ac:dyDescent="0.2">
      <c r="A1024" t="s">
        <v>976</v>
      </c>
      <c r="B1024" t="s">
        <v>359</v>
      </c>
    </row>
    <row r="1025" spans="1:2" hidden="1" x14ac:dyDescent="0.2">
      <c r="A1025" t="s">
        <v>977</v>
      </c>
      <c r="B1025" t="s">
        <v>359</v>
      </c>
    </row>
    <row r="1026" spans="1:2" hidden="1" x14ac:dyDescent="0.2">
      <c r="A1026" t="s">
        <v>978</v>
      </c>
      <c r="B1026" t="s">
        <v>359</v>
      </c>
    </row>
    <row r="1027" spans="1:2" hidden="1" x14ac:dyDescent="0.2">
      <c r="A1027" t="s">
        <v>979</v>
      </c>
      <c r="B1027" t="s">
        <v>359</v>
      </c>
    </row>
    <row r="1028" spans="1:2" hidden="1" x14ac:dyDescent="0.2">
      <c r="A1028" t="s">
        <v>980</v>
      </c>
      <c r="B1028" t="s">
        <v>359</v>
      </c>
    </row>
    <row r="1029" spans="1:2" hidden="1" x14ac:dyDescent="0.2">
      <c r="A1029" t="s">
        <v>981</v>
      </c>
      <c r="B1029" t="s">
        <v>359</v>
      </c>
    </row>
    <row r="1030" spans="1:2" hidden="1" x14ac:dyDescent="0.2">
      <c r="A1030" t="s">
        <v>982</v>
      </c>
      <c r="B1030" t="s">
        <v>359</v>
      </c>
    </row>
    <row r="1031" spans="1:2" hidden="1" x14ac:dyDescent="0.2">
      <c r="A1031" t="s">
        <v>983</v>
      </c>
      <c r="B1031" t="s">
        <v>359</v>
      </c>
    </row>
    <row r="1032" spans="1:2" hidden="1" x14ac:dyDescent="0.2">
      <c r="A1032" t="s">
        <v>984</v>
      </c>
      <c r="B1032" t="s">
        <v>359</v>
      </c>
    </row>
    <row r="1033" spans="1:2" hidden="1" x14ac:dyDescent="0.2">
      <c r="A1033" t="s">
        <v>985</v>
      </c>
      <c r="B1033" t="s">
        <v>359</v>
      </c>
    </row>
    <row r="1034" spans="1:2" hidden="1" x14ac:dyDescent="0.2">
      <c r="A1034" t="s">
        <v>1570</v>
      </c>
      <c r="B1034" t="s">
        <v>359</v>
      </c>
    </row>
    <row r="1035" spans="1:2" hidden="1" x14ac:dyDescent="0.2">
      <c r="A1035" t="s">
        <v>1571</v>
      </c>
      <c r="B1035" t="s">
        <v>359</v>
      </c>
    </row>
    <row r="1036" spans="1:2" hidden="1" x14ac:dyDescent="0.2">
      <c r="A1036" t="s">
        <v>986</v>
      </c>
      <c r="B1036" t="s">
        <v>359</v>
      </c>
    </row>
    <row r="1037" spans="1:2" hidden="1" x14ac:dyDescent="0.2">
      <c r="A1037" t="s">
        <v>987</v>
      </c>
      <c r="B1037" t="s">
        <v>359</v>
      </c>
    </row>
    <row r="1038" spans="1:2" hidden="1" x14ac:dyDescent="0.2">
      <c r="A1038" t="s">
        <v>1572</v>
      </c>
      <c r="B1038" t="s">
        <v>359</v>
      </c>
    </row>
    <row r="1039" spans="1:2" hidden="1" x14ac:dyDescent="0.2">
      <c r="A1039" t="s">
        <v>1573</v>
      </c>
      <c r="B1039" t="s">
        <v>359</v>
      </c>
    </row>
    <row r="1040" spans="1:2" hidden="1" x14ac:dyDescent="0.2">
      <c r="A1040" t="s">
        <v>1574</v>
      </c>
      <c r="B1040" t="s">
        <v>359</v>
      </c>
    </row>
    <row r="1041" spans="1:2" hidden="1" x14ac:dyDescent="0.2">
      <c r="A1041" t="s">
        <v>1575</v>
      </c>
      <c r="B1041" t="s">
        <v>359</v>
      </c>
    </row>
    <row r="1042" spans="1:2" hidden="1" x14ac:dyDescent="0.2">
      <c r="A1042" t="s">
        <v>1576</v>
      </c>
      <c r="B1042" t="s">
        <v>359</v>
      </c>
    </row>
    <row r="1043" spans="1:2" hidden="1" x14ac:dyDescent="0.2">
      <c r="A1043" t="s">
        <v>988</v>
      </c>
      <c r="B1043" t="s">
        <v>359</v>
      </c>
    </row>
    <row r="1044" spans="1:2" hidden="1" x14ac:dyDescent="0.2">
      <c r="A1044" t="s">
        <v>989</v>
      </c>
      <c r="B1044" t="s">
        <v>359</v>
      </c>
    </row>
    <row r="1045" spans="1:2" hidden="1" x14ac:dyDescent="0.2">
      <c r="A1045" t="s">
        <v>431</v>
      </c>
      <c r="B1045" t="s">
        <v>359</v>
      </c>
    </row>
    <row r="1046" spans="1:2" hidden="1" x14ac:dyDescent="0.2">
      <c r="A1046" t="s">
        <v>432</v>
      </c>
      <c r="B1046" t="s">
        <v>359</v>
      </c>
    </row>
    <row r="1047" spans="1:2" hidden="1" x14ac:dyDescent="0.2">
      <c r="A1047" t="s">
        <v>433</v>
      </c>
      <c r="B1047" t="s">
        <v>359</v>
      </c>
    </row>
    <row r="1048" spans="1:2" hidden="1" x14ac:dyDescent="0.2">
      <c r="A1048" t="s">
        <v>434</v>
      </c>
      <c r="B1048" t="s">
        <v>361</v>
      </c>
    </row>
    <row r="1049" spans="1:2" hidden="1" x14ac:dyDescent="0.2">
      <c r="A1049" t="s">
        <v>435</v>
      </c>
      <c r="B1049" t="s">
        <v>361</v>
      </c>
    </row>
    <row r="1050" spans="1:2" hidden="1" x14ac:dyDescent="0.2">
      <c r="A1050" t="s">
        <v>1577</v>
      </c>
      <c r="B1050" t="s">
        <v>361</v>
      </c>
    </row>
    <row r="1051" spans="1:2" hidden="1" x14ac:dyDescent="0.2">
      <c r="A1051" t="s">
        <v>1578</v>
      </c>
      <c r="B1051" t="s">
        <v>361</v>
      </c>
    </row>
    <row r="1052" spans="1:2" hidden="1" x14ac:dyDescent="0.2">
      <c r="A1052" t="s">
        <v>480</v>
      </c>
      <c r="B1052" t="s">
        <v>361</v>
      </c>
    </row>
    <row r="1053" spans="1:2" hidden="1" x14ac:dyDescent="0.2">
      <c r="A1053" t="s">
        <v>436</v>
      </c>
      <c r="B1053" t="s">
        <v>361</v>
      </c>
    </row>
    <row r="1054" spans="1:2" hidden="1" x14ac:dyDescent="0.2">
      <c r="A1054" t="s">
        <v>437</v>
      </c>
      <c r="B1054" t="s">
        <v>361</v>
      </c>
    </row>
    <row r="1055" spans="1:2" hidden="1" x14ac:dyDescent="0.2">
      <c r="A1055" t="s">
        <v>1579</v>
      </c>
      <c r="B1055" t="s">
        <v>361</v>
      </c>
    </row>
    <row r="1056" spans="1:2" hidden="1" x14ac:dyDescent="0.2">
      <c r="A1056" t="s">
        <v>438</v>
      </c>
      <c r="B1056" t="s">
        <v>361</v>
      </c>
    </row>
    <row r="1057" spans="1:2" hidden="1" x14ac:dyDescent="0.2">
      <c r="A1057" t="s">
        <v>1580</v>
      </c>
      <c r="B1057" t="s">
        <v>361</v>
      </c>
    </row>
    <row r="1058" spans="1:2" hidden="1" x14ac:dyDescent="0.2">
      <c r="A1058" t="s">
        <v>439</v>
      </c>
      <c r="B1058" t="s">
        <v>361</v>
      </c>
    </row>
    <row r="1059" spans="1:2" hidden="1" x14ac:dyDescent="0.2">
      <c r="A1059" t="s">
        <v>440</v>
      </c>
      <c r="B1059" t="s">
        <v>361</v>
      </c>
    </row>
    <row r="1060" spans="1:2" hidden="1" x14ac:dyDescent="0.2">
      <c r="A1060" t="s">
        <v>441</v>
      </c>
      <c r="B1060" t="s">
        <v>361</v>
      </c>
    </row>
    <row r="1061" spans="1:2" hidden="1" x14ac:dyDescent="0.2">
      <c r="A1061" t="s">
        <v>442</v>
      </c>
      <c r="B1061" t="s">
        <v>361</v>
      </c>
    </row>
    <row r="1062" spans="1:2" hidden="1" x14ac:dyDescent="0.2">
      <c r="A1062" t="s">
        <v>3515</v>
      </c>
      <c r="B1062" t="s">
        <v>361</v>
      </c>
    </row>
    <row r="1063" spans="1:2" hidden="1" x14ac:dyDescent="0.2">
      <c r="A1063" t="s">
        <v>1581</v>
      </c>
      <c r="B1063" t="s">
        <v>362</v>
      </c>
    </row>
    <row r="1064" spans="1:2" hidden="1" x14ac:dyDescent="0.2">
      <c r="A1064" t="s">
        <v>1582</v>
      </c>
      <c r="B1064" t="s">
        <v>362</v>
      </c>
    </row>
    <row r="1065" spans="1:2" hidden="1" x14ac:dyDescent="0.2">
      <c r="A1065" t="s">
        <v>1583</v>
      </c>
      <c r="B1065" t="s">
        <v>362</v>
      </c>
    </row>
    <row r="1066" spans="1:2" hidden="1" x14ac:dyDescent="0.2">
      <c r="A1066" t="s">
        <v>1584</v>
      </c>
      <c r="B1066" t="s">
        <v>362</v>
      </c>
    </row>
    <row r="1067" spans="1:2" hidden="1" x14ac:dyDescent="0.2">
      <c r="A1067" t="s">
        <v>1585</v>
      </c>
      <c r="B1067" t="s">
        <v>362</v>
      </c>
    </row>
    <row r="1068" spans="1:2" hidden="1" x14ac:dyDescent="0.2">
      <c r="A1068" t="s">
        <v>1586</v>
      </c>
      <c r="B1068" t="s">
        <v>362</v>
      </c>
    </row>
    <row r="1069" spans="1:2" hidden="1" x14ac:dyDescent="0.2">
      <c r="A1069" t="s">
        <v>1587</v>
      </c>
      <c r="B1069" t="s">
        <v>362</v>
      </c>
    </row>
    <row r="1070" spans="1:2" hidden="1" x14ac:dyDescent="0.2">
      <c r="A1070" t="s">
        <v>1588</v>
      </c>
      <c r="B1070" t="s">
        <v>362</v>
      </c>
    </row>
    <row r="1071" spans="1:2" hidden="1" x14ac:dyDescent="0.2">
      <c r="A1071" t="s">
        <v>1589</v>
      </c>
      <c r="B1071" t="s">
        <v>362</v>
      </c>
    </row>
    <row r="1072" spans="1:2" hidden="1" x14ac:dyDescent="0.2">
      <c r="A1072" t="s">
        <v>1590</v>
      </c>
      <c r="B1072" t="s">
        <v>362</v>
      </c>
    </row>
    <row r="1073" spans="1:2" hidden="1" x14ac:dyDescent="0.2">
      <c r="A1073" t="s">
        <v>1591</v>
      </c>
      <c r="B1073" t="s">
        <v>362</v>
      </c>
    </row>
    <row r="1074" spans="1:2" hidden="1" x14ac:dyDescent="0.2">
      <c r="A1074" t="s">
        <v>1592</v>
      </c>
      <c r="B1074" t="s">
        <v>362</v>
      </c>
    </row>
    <row r="1075" spans="1:2" hidden="1" x14ac:dyDescent="0.2">
      <c r="A1075" t="s">
        <v>1593</v>
      </c>
      <c r="B1075" t="s">
        <v>362</v>
      </c>
    </row>
    <row r="1076" spans="1:2" hidden="1" x14ac:dyDescent="0.2">
      <c r="A1076" t="s">
        <v>1594</v>
      </c>
      <c r="B1076" t="s">
        <v>362</v>
      </c>
    </row>
    <row r="1077" spans="1:2" hidden="1" x14ac:dyDescent="0.2">
      <c r="A1077" t="s">
        <v>1595</v>
      </c>
      <c r="B1077" t="s">
        <v>362</v>
      </c>
    </row>
    <row r="1078" spans="1:2" hidden="1" x14ac:dyDescent="0.2">
      <c r="A1078" t="s">
        <v>1596</v>
      </c>
      <c r="B1078" t="s">
        <v>362</v>
      </c>
    </row>
    <row r="1079" spans="1:2" hidden="1" x14ac:dyDescent="0.2">
      <c r="A1079" t="s">
        <v>1597</v>
      </c>
      <c r="B1079" t="s">
        <v>362</v>
      </c>
    </row>
    <row r="1080" spans="1:2" hidden="1" x14ac:dyDescent="0.2">
      <c r="A1080" t="s">
        <v>1598</v>
      </c>
      <c r="B1080" t="s">
        <v>362</v>
      </c>
    </row>
    <row r="1081" spans="1:2" hidden="1" x14ac:dyDescent="0.2">
      <c r="A1081" t="s">
        <v>1599</v>
      </c>
      <c r="B1081" t="s">
        <v>362</v>
      </c>
    </row>
    <row r="1082" spans="1:2" hidden="1" x14ac:dyDescent="0.2">
      <c r="A1082" t="s">
        <v>1600</v>
      </c>
      <c r="B1082" t="s">
        <v>362</v>
      </c>
    </row>
    <row r="1083" spans="1:2" hidden="1" x14ac:dyDescent="0.2">
      <c r="A1083" t="s">
        <v>1601</v>
      </c>
      <c r="B1083" t="s">
        <v>362</v>
      </c>
    </row>
    <row r="1084" spans="1:2" hidden="1" x14ac:dyDescent="0.2">
      <c r="A1084" t="s">
        <v>1602</v>
      </c>
      <c r="B1084" t="s">
        <v>362</v>
      </c>
    </row>
    <row r="1085" spans="1:2" hidden="1" x14ac:dyDescent="0.2">
      <c r="A1085" t="s">
        <v>1603</v>
      </c>
      <c r="B1085" t="s">
        <v>362</v>
      </c>
    </row>
    <row r="1086" spans="1:2" hidden="1" x14ac:dyDescent="0.2">
      <c r="A1086" t="s">
        <v>1604</v>
      </c>
      <c r="B1086" t="s">
        <v>362</v>
      </c>
    </row>
    <row r="1087" spans="1:2" hidden="1" x14ac:dyDescent="0.2">
      <c r="A1087" t="s">
        <v>1605</v>
      </c>
      <c r="B1087" t="s">
        <v>362</v>
      </c>
    </row>
    <row r="1088" spans="1:2" hidden="1" x14ac:dyDescent="0.2">
      <c r="A1088" t="s">
        <v>1606</v>
      </c>
      <c r="B1088" t="s">
        <v>362</v>
      </c>
    </row>
    <row r="1089" spans="1:2" hidden="1" x14ac:dyDescent="0.2">
      <c r="A1089" t="s">
        <v>443</v>
      </c>
      <c r="B1089" t="s">
        <v>362</v>
      </c>
    </row>
    <row r="1090" spans="1:2" hidden="1" x14ac:dyDescent="0.2">
      <c r="A1090" t="s">
        <v>444</v>
      </c>
      <c r="B1090" t="s">
        <v>362</v>
      </c>
    </row>
    <row r="1091" spans="1:2" hidden="1" x14ac:dyDescent="0.2">
      <c r="A1091" t="s">
        <v>990</v>
      </c>
      <c r="B1091" t="s">
        <v>363</v>
      </c>
    </row>
    <row r="1092" spans="1:2" hidden="1" x14ac:dyDescent="0.2">
      <c r="A1092" t="s">
        <v>991</v>
      </c>
      <c r="B1092" t="s">
        <v>364</v>
      </c>
    </row>
    <row r="1093" spans="1:2" hidden="1" x14ac:dyDescent="0.2">
      <c r="A1093" t="s">
        <v>992</v>
      </c>
      <c r="B1093" t="s">
        <v>364</v>
      </c>
    </row>
    <row r="1094" spans="1:2" hidden="1" x14ac:dyDescent="0.2">
      <c r="A1094" t="s">
        <v>993</v>
      </c>
      <c r="B1094" t="s">
        <v>364</v>
      </c>
    </row>
    <row r="1095" spans="1:2" hidden="1" x14ac:dyDescent="0.2">
      <c r="A1095" t="s">
        <v>994</v>
      </c>
      <c r="B1095" t="s">
        <v>364</v>
      </c>
    </row>
    <row r="1096" spans="1:2" hidden="1" x14ac:dyDescent="0.2">
      <c r="A1096" t="s">
        <v>995</v>
      </c>
      <c r="B1096" t="s">
        <v>365</v>
      </c>
    </row>
    <row r="1097" spans="1:2" hidden="1" x14ac:dyDescent="0.2">
      <c r="A1097" t="s">
        <v>996</v>
      </c>
      <c r="B1097" t="s">
        <v>365</v>
      </c>
    </row>
    <row r="1098" spans="1:2" hidden="1" x14ac:dyDescent="0.2">
      <c r="A1098" t="s">
        <v>997</v>
      </c>
      <c r="B1098" t="s">
        <v>365</v>
      </c>
    </row>
    <row r="1099" spans="1:2" hidden="1" x14ac:dyDescent="0.2">
      <c r="A1099" t="s">
        <v>998</v>
      </c>
      <c r="B1099" t="s">
        <v>365</v>
      </c>
    </row>
    <row r="1100" spans="1:2" hidden="1" x14ac:dyDescent="0.2">
      <c r="A1100" t="s">
        <v>1607</v>
      </c>
      <c r="B1100" t="s">
        <v>366</v>
      </c>
    </row>
    <row r="1101" spans="1:2" hidden="1" x14ac:dyDescent="0.2">
      <c r="A1101" t="s">
        <v>1608</v>
      </c>
      <c r="B1101" t="s">
        <v>366</v>
      </c>
    </row>
    <row r="1102" spans="1:2" hidden="1" x14ac:dyDescent="0.2">
      <c r="A1102" t="s">
        <v>1609</v>
      </c>
      <c r="B1102" t="s">
        <v>366</v>
      </c>
    </row>
    <row r="1103" spans="1:2" hidden="1" x14ac:dyDescent="0.2">
      <c r="A1103" t="s">
        <v>1610</v>
      </c>
      <c r="B1103" t="s">
        <v>366</v>
      </c>
    </row>
    <row r="1104" spans="1:2" hidden="1" x14ac:dyDescent="0.2">
      <c r="A1104" t="s">
        <v>1611</v>
      </c>
      <c r="B1104" t="s">
        <v>366</v>
      </c>
    </row>
    <row r="1105" spans="1:2" hidden="1" x14ac:dyDescent="0.2">
      <c r="A1105" t="s">
        <v>1612</v>
      </c>
      <c r="B1105" t="s">
        <v>366</v>
      </c>
    </row>
    <row r="1106" spans="1:2" hidden="1" x14ac:dyDescent="0.2">
      <c r="A1106" t="s">
        <v>1613</v>
      </c>
      <c r="B1106" t="s">
        <v>366</v>
      </c>
    </row>
    <row r="1107" spans="1:2" hidden="1" x14ac:dyDescent="0.2">
      <c r="A1107" t="s">
        <v>1614</v>
      </c>
      <c r="B1107" t="s">
        <v>366</v>
      </c>
    </row>
    <row r="1108" spans="1:2" hidden="1" x14ac:dyDescent="0.2">
      <c r="A1108" t="s">
        <v>1615</v>
      </c>
      <c r="B1108" t="s">
        <v>366</v>
      </c>
    </row>
    <row r="1109" spans="1:2" hidden="1" x14ac:dyDescent="0.2">
      <c r="A1109" t="s">
        <v>1616</v>
      </c>
      <c r="B1109" t="s">
        <v>366</v>
      </c>
    </row>
    <row r="1110" spans="1:2" hidden="1" x14ac:dyDescent="0.2">
      <c r="A1110" t="s">
        <v>1617</v>
      </c>
      <c r="B1110" t="s">
        <v>366</v>
      </c>
    </row>
    <row r="1111" spans="1:2" hidden="1" x14ac:dyDescent="0.2">
      <c r="A1111" t="s">
        <v>1618</v>
      </c>
      <c r="B1111" t="s">
        <v>366</v>
      </c>
    </row>
    <row r="1112" spans="1:2" hidden="1" x14ac:dyDescent="0.2">
      <c r="A1112" t="s">
        <v>1619</v>
      </c>
      <c r="B1112" t="s">
        <v>366</v>
      </c>
    </row>
    <row r="1113" spans="1:2" hidden="1" x14ac:dyDescent="0.2">
      <c r="A1113" t="s">
        <v>445</v>
      </c>
      <c r="B1113" t="s">
        <v>367</v>
      </c>
    </row>
    <row r="1114" spans="1:2" hidden="1" x14ac:dyDescent="0.2">
      <c r="A1114" t="s">
        <v>446</v>
      </c>
      <c r="B1114" t="s">
        <v>367</v>
      </c>
    </row>
    <row r="1115" spans="1:2" hidden="1" x14ac:dyDescent="0.2">
      <c r="A1115" t="s">
        <v>1620</v>
      </c>
      <c r="B1115" t="s">
        <v>367</v>
      </c>
    </row>
    <row r="1116" spans="1:2" hidden="1" x14ac:dyDescent="0.2">
      <c r="A1116" t="s">
        <v>1621</v>
      </c>
      <c r="B1116" t="s">
        <v>367</v>
      </c>
    </row>
    <row r="1117" spans="1:2" hidden="1" x14ac:dyDescent="0.2">
      <c r="A1117" t="s">
        <v>481</v>
      </c>
      <c r="B1117" t="s">
        <v>367</v>
      </c>
    </row>
    <row r="1118" spans="1:2" hidden="1" x14ac:dyDescent="0.2">
      <c r="A1118" t="s">
        <v>447</v>
      </c>
      <c r="B1118" t="s">
        <v>367</v>
      </c>
    </row>
    <row r="1119" spans="1:2" hidden="1" x14ac:dyDescent="0.2">
      <c r="A1119" t="s">
        <v>1622</v>
      </c>
      <c r="B1119" t="s">
        <v>367</v>
      </c>
    </row>
    <row r="1120" spans="1:2" hidden="1" x14ac:dyDescent="0.2">
      <c r="A1120" t="s">
        <v>1623</v>
      </c>
      <c r="B1120" t="s">
        <v>367</v>
      </c>
    </row>
    <row r="1121" spans="1:2" hidden="1" x14ac:dyDescent="0.2">
      <c r="A1121" t="s">
        <v>448</v>
      </c>
      <c r="B1121" t="s">
        <v>367</v>
      </c>
    </row>
    <row r="1122" spans="1:2" hidden="1" x14ac:dyDescent="0.2">
      <c r="A1122" t="s">
        <v>1624</v>
      </c>
      <c r="B1122" t="s">
        <v>367</v>
      </c>
    </row>
    <row r="1123" spans="1:2" hidden="1" x14ac:dyDescent="0.2">
      <c r="A1123" t="s">
        <v>1625</v>
      </c>
      <c r="B1123" t="s">
        <v>367</v>
      </c>
    </row>
    <row r="1124" spans="1:2" hidden="1" x14ac:dyDescent="0.2">
      <c r="A1124" t="s">
        <v>449</v>
      </c>
      <c r="B1124" t="s">
        <v>367</v>
      </c>
    </row>
    <row r="1125" spans="1:2" hidden="1" x14ac:dyDescent="0.2">
      <c r="A1125" t="s">
        <v>450</v>
      </c>
      <c r="B1125" t="s">
        <v>367</v>
      </c>
    </row>
    <row r="1126" spans="1:2" hidden="1" x14ac:dyDescent="0.2">
      <c r="A1126" t="s">
        <v>1626</v>
      </c>
      <c r="B1126" t="s">
        <v>368</v>
      </c>
    </row>
    <row r="1127" spans="1:2" hidden="1" x14ac:dyDescent="0.2">
      <c r="A1127" t="s">
        <v>451</v>
      </c>
      <c r="B1127" t="s">
        <v>368</v>
      </c>
    </row>
    <row r="1128" spans="1:2" hidden="1" x14ac:dyDescent="0.2">
      <c r="A1128" t="s">
        <v>999</v>
      </c>
      <c r="B1128" t="s">
        <v>369</v>
      </c>
    </row>
    <row r="1129" spans="1:2" hidden="1" x14ac:dyDescent="0.2">
      <c r="A1129" t="s">
        <v>1000</v>
      </c>
      <c r="B1129" t="s">
        <v>369</v>
      </c>
    </row>
    <row r="1130" spans="1:2" hidden="1" x14ac:dyDescent="0.2">
      <c r="A1130" t="s">
        <v>1001</v>
      </c>
      <c r="B1130" t="s">
        <v>369</v>
      </c>
    </row>
    <row r="1131" spans="1:2" hidden="1" x14ac:dyDescent="0.2">
      <c r="A1131" t="s">
        <v>1002</v>
      </c>
      <c r="B1131" t="s">
        <v>369</v>
      </c>
    </row>
    <row r="1132" spans="1:2" hidden="1" x14ac:dyDescent="0.2">
      <c r="A1132" t="s">
        <v>1003</v>
      </c>
      <c r="B1132" t="s">
        <v>369</v>
      </c>
    </row>
    <row r="1133" spans="1:2" hidden="1" x14ac:dyDescent="0.2">
      <c r="A1133" t="s">
        <v>1004</v>
      </c>
      <c r="B1133" t="s">
        <v>369</v>
      </c>
    </row>
    <row r="1134" spans="1:2" hidden="1" x14ac:dyDescent="0.2">
      <c r="A1134" t="s">
        <v>1005</v>
      </c>
      <c r="B1134" t="s">
        <v>369</v>
      </c>
    </row>
    <row r="1135" spans="1:2" hidden="1" x14ac:dyDescent="0.2">
      <c r="A1135" t="s">
        <v>1006</v>
      </c>
      <c r="B1135" t="s">
        <v>369</v>
      </c>
    </row>
    <row r="1136" spans="1:2" hidden="1" x14ac:dyDescent="0.2">
      <c r="A1136" t="s">
        <v>1007</v>
      </c>
      <c r="B1136" t="s">
        <v>369</v>
      </c>
    </row>
    <row r="1137" spans="1:2" hidden="1" x14ac:dyDescent="0.2">
      <c r="A1137" t="s">
        <v>1008</v>
      </c>
      <c r="B1137" t="s">
        <v>369</v>
      </c>
    </row>
    <row r="1138" spans="1:2" hidden="1" x14ac:dyDescent="0.2">
      <c r="A1138" t="s">
        <v>1009</v>
      </c>
      <c r="B1138" t="s">
        <v>369</v>
      </c>
    </row>
    <row r="1139" spans="1:2" hidden="1" x14ac:dyDescent="0.2">
      <c r="A1139" t="s">
        <v>1010</v>
      </c>
      <c r="B1139" t="s">
        <v>369</v>
      </c>
    </row>
    <row r="1140" spans="1:2" hidden="1" x14ac:dyDescent="0.2">
      <c r="A1140" t="s">
        <v>1011</v>
      </c>
      <c r="B1140" t="s">
        <v>369</v>
      </c>
    </row>
    <row r="1141" spans="1:2" hidden="1" x14ac:dyDescent="0.2">
      <c r="A1141" t="s">
        <v>1012</v>
      </c>
      <c r="B1141" t="s">
        <v>369</v>
      </c>
    </row>
    <row r="1142" spans="1:2" hidden="1" x14ac:dyDescent="0.2">
      <c r="A1142" t="s">
        <v>1013</v>
      </c>
      <c r="B1142" t="s">
        <v>369</v>
      </c>
    </row>
    <row r="1143" spans="1:2" hidden="1" x14ac:dyDescent="0.2">
      <c r="A1143" t="s">
        <v>1014</v>
      </c>
      <c r="B1143" t="s">
        <v>369</v>
      </c>
    </row>
    <row r="1144" spans="1:2" hidden="1" x14ac:dyDescent="0.2">
      <c r="A1144" t="s">
        <v>1015</v>
      </c>
      <c r="B1144" t="s">
        <v>369</v>
      </c>
    </row>
    <row r="1145" spans="1:2" hidden="1" x14ac:dyDescent="0.2">
      <c r="A1145" t="s">
        <v>1046</v>
      </c>
      <c r="B1145" t="s">
        <v>369</v>
      </c>
    </row>
    <row r="1146" spans="1:2" hidden="1" x14ac:dyDescent="0.2">
      <c r="A1146" t="s">
        <v>1047</v>
      </c>
      <c r="B1146" t="s">
        <v>369</v>
      </c>
    </row>
    <row r="1147" spans="1:2" hidden="1" x14ac:dyDescent="0.2">
      <c r="A1147" t="s">
        <v>1048</v>
      </c>
      <c r="B1147" t="s">
        <v>369</v>
      </c>
    </row>
    <row r="1148" spans="1:2" hidden="1" x14ac:dyDescent="0.2"/>
    <row r="1149" spans="1:2" hidden="1" x14ac:dyDescent="0.2"/>
    <row r="1150" spans="1:2" hidden="1" x14ac:dyDescent="0.2"/>
    <row r="1151" spans="1:2" hidden="1" x14ac:dyDescent="0.2"/>
    <row r="1152" spans="1: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</sheetData>
  <autoFilter ref="A1:B1400" xr:uid="{A2E80DDF-5AC1-420E-86A6-FD71B5419A3A}">
    <filterColumn colId="1">
      <filters>
        <filter val="33"/>
      </filters>
    </filterColumn>
  </autoFilter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45"/>
  <dimension ref="A2:B69"/>
  <sheetViews>
    <sheetView workbookViewId="0">
      <selection activeCell="A2" sqref="A2:B69"/>
    </sheetView>
  </sheetViews>
  <sheetFormatPr defaultRowHeight="12.75" x14ac:dyDescent="0.2"/>
  <cols>
    <col min="1" max="1" width="9.85546875" bestFit="1" customWidth="1"/>
  </cols>
  <sheetData>
    <row r="2" spans="1:2" x14ac:dyDescent="0.2">
      <c r="A2" t="s">
        <v>464</v>
      </c>
      <c r="B2" t="s">
        <v>115</v>
      </c>
    </row>
    <row r="3" spans="1:2" x14ac:dyDescent="0.2">
      <c r="A3" t="s">
        <v>465</v>
      </c>
      <c r="B3" t="s">
        <v>115</v>
      </c>
    </row>
    <row r="4" spans="1:2" x14ac:dyDescent="0.2">
      <c r="A4" t="s">
        <v>466</v>
      </c>
      <c r="B4" t="s">
        <v>115</v>
      </c>
    </row>
    <row r="5" spans="1:2" x14ac:dyDescent="0.2">
      <c r="A5" t="s">
        <v>467</v>
      </c>
      <c r="B5" t="s">
        <v>115</v>
      </c>
    </row>
    <row r="6" spans="1:2" x14ac:dyDescent="0.2">
      <c r="A6" t="s">
        <v>482</v>
      </c>
      <c r="B6" t="s">
        <v>115</v>
      </c>
    </row>
    <row r="7" spans="1:2" x14ac:dyDescent="0.2">
      <c r="A7" t="s">
        <v>483</v>
      </c>
      <c r="B7" t="s">
        <v>115</v>
      </c>
    </row>
    <row r="8" spans="1:2" x14ac:dyDescent="0.2">
      <c r="A8" t="s">
        <v>484</v>
      </c>
      <c r="B8" t="s">
        <v>115</v>
      </c>
    </row>
    <row r="9" spans="1:2" x14ac:dyDescent="0.2">
      <c r="A9" t="s">
        <v>485</v>
      </c>
      <c r="B9" t="s">
        <v>115</v>
      </c>
    </row>
    <row r="10" spans="1:2" x14ac:dyDescent="0.2">
      <c r="A10" t="s">
        <v>486</v>
      </c>
      <c r="B10" t="s">
        <v>115</v>
      </c>
    </row>
    <row r="11" spans="1:2" x14ac:dyDescent="0.2">
      <c r="A11" t="s">
        <v>487</v>
      </c>
      <c r="B11" t="s">
        <v>115</v>
      </c>
    </row>
    <row r="12" spans="1:2" x14ac:dyDescent="0.2">
      <c r="A12" t="s">
        <v>468</v>
      </c>
      <c r="B12" t="s">
        <v>115</v>
      </c>
    </row>
    <row r="13" spans="1:2" x14ac:dyDescent="0.2">
      <c r="A13" t="s">
        <v>488</v>
      </c>
      <c r="B13" t="s">
        <v>115</v>
      </c>
    </row>
    <row r="14" spans="1:2" x14ac:dyDescent="0.2">
      <c r="A14" t="s">
        <v>489</v>
      </c>
      <c r="B14" t="s">
        <v>115</v>
      </c>
    </row>
    <row r="15" spans="1:2" x14ac:dyDescent="0.2">
      <c r="A15" t="s">
        <v>1086</v>
      </c>
      <c r="B15" t="s">
        <v>115</v>
      </c>
    </row>
    <row r="16" spans="1:2" x14ac:dyDescent="0.2">
      <c r="A16" t="s">
        <v>1087</v>
      </c>
      <c r="B16" t="s">
        <v>115</v>
      </c>
    </row>
    <row r="17" spans="1:2" x14ac:dyDescent="0.2">
      <c r="A17" t="s">
        <v>1088</v>
      </c>
      <c r="B17" t="s">
        <v>115</v>
      </c>
    </row>
    <row r="18" spans="1:2" x14ac:dyDescent="0.2">
      <c r="A18" t="s">
        <v>1089</v>
      </c>
      <c r="B18" t="s">
        <v>115</v>
      </c>
    </row>
    <row r="19" spans="1:2" x14ac:dyDescent="0.2">
      <c r="A19" t="s">
        <v>490</v>
      </c>
      <c r="B19" t="s">
        <v>115</v>
      </c>
    </row>
    <row r="20" spans="1:2" x14ac:dyDescent="0.2">
      <c r="A20" t="s">
        <v>491</v>
      </c>
      <c r="B20" t="s">
        <v>115</v>
      </c>
    </row>
    <row r="21" spans="1:2" x14ac:dyDescent="0.2">
      <c r="A21" t="s">
        <v>492</v>
      </c>
      <c r="B21" t="s">
        <v>115</v>
      </c>
    </row>
    <row r="22" spans="1:2" x14ac:dyDescent="0.2">
      <c r="A22" t="s">
        <v>1090</v>
      </c>
      <c r="B22" t="s">
        <v>115</v>
      </c>
    </row>
    <row r="23" spans="1:2" x14ac:dyDescent="0.2">
      <c r="A23" t="s">
        <v>493</v>
      </c>
      <c r="B23" t="s">
        <v>115</v>
      </c>
    </row>
    <row r="24" spans="1:2" x14ac:dyDescent="0.2">
      <c r="A24" t="s">
        <v>1091</v>
      </c>
      <c r="B24" t="s">
        <v>115</v>
      </c>
    </row>
    <row r="25" spans="1:2" x14ac:dyDescent="0.2">
      <c r="A25" t="s">
        <v>494</v>
      </c>
      <c r="B25" t="s">
        <v>115</v>
      </c>
    </row>
    <row r="26" spans="1:2" x14ac:dyDescent="0.2">
      <c r="A26" t="s">
        <v>1092</v>
      </c>
      <c r="B26" t="s">
        <v>115</v>
      </c>
    </row>
    <row r="27" spans="1:2" x14ac:dyDescent="0.2">
      <c r="A27" t="s">
        <v>1093</v>
      </c>
      <c r="B27" t="s">
        <v>115</v>
      </c>
    </row>
    <row r="28" spans="1:2" x14ac:dyDescent="0.2">
      <c r="A28" t="s">
        <v>1094</v>
      </c>
      <c r="B28" t="s">
        <v>115</v>
      </c>
    </row>
    <row r="29" spans="1:2" x14ac:dyDescent="0.2">
      <c r="A29" t="s">
        <v>1095</v>
      </c>
      <c r="B29" t="s">
        <v>115</v>
      </c>
    </row>
    <row r="30" spans="1:2" x14ac:dyDescent="0.2">
      <c r="A30" t="s">
        <v>1096</v>
      </c>
      <c r="B30" t="s">
        <v>115</v>
      </c>
    </row>
    <row r="31" spans="1:2" x14ac:dyDescent="0.2">
      <c r="A31" t="s">
        <v>495</v>
      </c>
      <c r="B31" t="s">
        <v>115</v>
      </c>
    </row>
    <row r="32" spans="1:2" x14ac:dyDescent="0.2">
      <c r="A32" t="s">
        <v>496</v>
      </c>
      <c r="B32" t="s">
        <v>115</v>
      </c>
    </row>
    <row r="33" spans="1:2" x14ac:dyDescent="0.2">
      <c r="A33" t="s">
        <v>497</v>
      </c>
      <c r="B33" t="s">
        <v>115</v>
      </c>
    </row>
    <row r="34" spans="1:2" x14ac:dyDescent="0.2">
      <c r="A34" t="s">
        <v>498</v>
      </c>
      <c r="B34" t="s">
        <v>115</v>
      </c>
    </row>
    <row r="35" spans="1:2" x14ac:dyDescent="0.2">
      <c r="A35" t="s">
        <v>499</v>
      </c>
      <c r="B35" t="s">
        <v>115</v>
      </c>
    </row>
    <row r="36" spans="1:2" x14ac:dyDescent="0.2">
      <c r="A36" t="s">
        <v>500</v>
      </c>
      <c r="B36" t="s">
        <v>115</v>
      </c>
    </row>
    <row r="37" spans="1:2" x14ac:dyDescent="0.2">
      <c r="A37" t="s">
        <v>501</v>
      </c>
      <c r="B37" t="s">
        <v>115</v>
      </c>
    </row>
    <row r="38" spans="1:2" x14ac:dyDescent="0.2">
      <c r="A38" t="s">
        <v>1097</v>
      </c>
      <c r="B38" t="s">
        <v>115</v>
      </c>
    </row>
    <row r="39" spans="1:2" x14ac:dyDescent="0.2">
      <c r="A39" t="s">
        <v>502</v>
      </c>
      <c r="B39" t="s">
        <v>115</v>
      </c>
    </row>
    <row r="40" spans="1:2" x14ac:dyDescent="0.2">
      <c r="A40" t="s">
        <v>503</v>
      </c>
      <c r="B40" t="s">
        <v>115</v>
      </c>
    </row>
    <row r="41" spans="1:2" x14ac:dyDescent="0.2">
      <c r="A41" t="s">
        <v>1098</v>
      </c>
      <c r="B41" t="s">
        <v>115</v>
      </c>
    </row>
    <row r="42" spans="1:2" x14ac:dyDescent="0.2">
      <c r="A42" t="s">
        <v>1099</v>
      </c>
      <c r="B42" t="s">
        <v>115</v>
      </c>
    </row>
    <row r="43" spans="1:2" x14ac:dyDescent="0.2">
      <c r="A43" t="s">
        <v>1100</v>
      </c>
      <c r="B43" t="s">
        <v>115</v>
      </c>
    </row>
    <row r="44" spans="1:2" x14ac:dyDescent="0.2">
      <c r="A44" t="s">
        <v>504</v>
      </c>
      <c r="B44" t="s">
        <v>115</v>
      </c>
    </row>
    <row r="45" spans="1:2" x14ac:dyDescent="0.2">
      <c r="A45" t="s">
        <v>505</v>
      </c>
      <c r="B45" t="s">
        <v>115</v>
      </c>
    </row>
    <row r="46" spans="1:2" x14ac:dyDescent="0.2">
      <c r="A46" t="s">
        <v>506</v>
      </c>
      <c r="B46" t="s">
        <v>115</v>
      </c>
    </row>
    <row r="47" spans="1:2" x14ac:dyDescent="0.2">
      <c r="A47" t="s">
        <v>1101</v>
      </c>
      <c r="B47" t="s">
        <v>115</v>
      </c>
    </row>
    <row r="48" spans="1:2" x14ac:dyDescent="0.2">
      <c r="A48" t="s">
        <v>507</v>
      </c>
      <c r="B48" t="s">
        <v>115</v>
      </c>
    </row>
    <row r="49" spans="1:2" x14ac:dyDescent="0.2">
      <c r="A49" t="s">
        <v>508</v>
      </c>
      <c r="B49" t="s">
        <v>115</v>
      </c>
    </row>
    <row r="50" spans="1:2" x14ac:dyDescent="0.2">
      <c r="A50" t="s">
        <v>509</v>
      </c>
      <c r="B50" t="s">
        <v>115</v>
      </c>
    </row>
    <row r="51" spans="1:2" x14ac:dyDescent="0.2">
      <c r="A51" t="s">
        <v>1102</v>
      </c>
      <c r="B51" t="s">
        <v>115</v>
      </c>
    </row>
    <row r="52" spans="1:2" x14ac:dyDescent="0.2">
      <c r="A52" t="s">
        <v>510</v>
      </c>
      <c r="B52" t="s">
        <v>115</v>
      </c>
    </row>
    <row r="53" spans="1:2" x14ac:dyDescent="0.2">
      <c r="A53" t="s">
        <v>1103</v>
      </c>
      <c r="B53" t="s">
        <v>115</v>
      </c>
    </row>
    <row r="54" spans="1:2" x14ac:dyDescent="0.2">
      <c r="A54" t="s">
        <v>1104</v>
      </c>
      <c r="B54" t="s">
        <v>115</v>
      </c>
    </row>
    <row r="55" spans="1:2" x14ac:dyDescent="0.2">
      <c r="A55" t="s">
        <v>1105</v>
      </c>
      <c r="B55" t="s">
        <v>115</v>
      </c>
    </row>
    <row r="56" spans="1:2" x14ac:dyDescent="0.2">
      <c r="A56" t="s">
        <v>1106</v>
      </c>
      <c r="B56" t="s">
        <v>115</v>
      </c>
    </row>
    <row r="57" spans="1:2" x14ac:dyDescent="0.2">
      <c r="A57" t="s">
        <v>511</v>
      </c>
      <c r="B57" t="s">
        <v>115</v>
      </c>
    </row>
    <row r="58" spans="1:2" x14ac:dyDescent="0.2">
      <c r="A58" t="s">
        <v>512</v>
      </c>
      <c r="B58" t="s">
        <v>115</v>
      </c>
    </row>
    <row r="59" spans="1:2" x14ac:dyDescent="0.2">
      <c r="A59" t="s">
        <v>513</v>
      </c>
      <c r="B59" t="s">
        <v>115</v>
      </c>
    </row>
    <row r="60" spans="1:2" x14ac:dyDescent="0.2">
      <c r="A60" t="s">
        <v>514</v>
      </c>
      <c r="B60" t="s">
        <v>115</v>
      </c>
    </row>
    <row r="61" spans="1:2" x14ac:dyDescent="0.2">
      <c r="A61" t="s">
        <v>515</v>
      </c>
      <c r="B61" t="s">
        <v>115</v>
      </c>
    </row>
    <row r="62" spans="1:2" x14ac:dyDescent="0.2">
      <c r="A62" t="s">
        <v>516</v>
      </c>
      <c r="B62" t="s">
        <v>115</v>
      </c>
    </row>
    <row r="63" spans="1:2" x14ac:dyDescent="0.2">
      <c r="A63" t="s">
        <v>517</v>
      </c>
      <c r="B63" t="s">
        <v>115</v>
      </c>
    </row>
    <row r="64" spans="1:2" x14ac:dyDescent="0.2">
      <c r="A64" t="s">
        <v>1107</v>
      </c>
      <c r="B64" t="s">
        <v>115</v>
      </c>
    </row>
    <row r="65" spans="1:2" x14ac:dyDescent="0.2">
      <c r="A65" t="s">
        <v>518</v>
      </c>
      <c r="B65" t="s">
        <v>115</v>
      </c>
    </row>
    <row r="66" spans="1:2" x14ac:dyDescent="0.2">
      <c r="A66" t="s">
        <v>519</v>
      </c>
      <c r="B66" t="s">
        <v>115</v>
      </c>
    </row>
    <row r="67" spans="1:2" x14ac:dyDescent="0.2">
      <c r="A67" t="s">
        <v>1108</v>
      </c>
      <c r="B67" t="s">
        <v>115</v>
      </c>
    </row>
    <row r="68" spans="1:2" x14ac:dyDescent="0.2">
      <c r="A68" t="s">
        <v>1109</v>
      </c>
      <c r="B68" t="s">
        <v>115</v>
      </c>
    </row>
    <row r="69" spans="1:2" x14ac:dyDescent="0.2">
      <c r="A69" t="s">
        <v>1110</v>
      </c>
      <c r="B69" t="s">
        <v>115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46"/>
  <dimension ref="A1:B66"/>
  <sheetViews>
    <sheetView workbookViewId="0">
      <selection activeCell="A2" sqref="A2:B66"/>
    </sheetView>
  </sheetViews>
  <sheetFormatPr defaultRowHeight="12.75" x14ac:dyDescent="0.2"/>
  <cols>
    <col min="1" max="1" width="17.28515625" customWidth="1"/>
  </cols>
  <sheetData>
    <row r="1" spans="1:2" x14ac:dyDescent="0.2">
      <c r="B1" s="175"/>
    </row>
    <row r="2" spans="1:2" x14ac:dyDescent="0.2">
      <c r="A2" t="s">
        <v>520</v>
      </c>
      <c r="B2" t="s">
        <v>116</v>
      </c>
    </row>
    <row r="3" spans="1:2" x14ac:dyDescent="0.2">
      <c r="A3" t="s">
        <v>521</v>
      </c>
      <c r="B3" t="s">
        <v>116</v>
      </c>
    </row>
    <row r="4" spans="1:2" x14ac:dyDescent="0.2">
      <c r="A4" t="s">
        <v>522</v>
      </c>
      <c r="B4" t="s">
        <v>116</v>
      </c>
    </row>
    <row r="5" spans="1:2" x14ac:dyDescent="0.2">
      <c r="A5" t="s">
        <v>1111</v>
      </c>
      <c r="B5" t="s">
        <v>116</v>
      </c>
    </row>
    <row r="6" spans="1:2" x14ac:dyDescent="0.2">
      <c r="A6" t="s">
        <v>523</v>
      </c>
      <c r="B6" t="s">
        <v>116</v>
      </c>
    </row>
    <row r="7" spans="1:2" x14ac:dyDescent="0.2">
      <c r="A7" t="s">
        <v>524</v>
      </c>
      <c r="B7" t="s">
        <v>116</v>
      </c>
    </row>
    <row r="8" spans="1:2" x14ac:dyDescent="0.2">
      <c r="A8" t="s">
        <v>525</v>
      </c>
      <c r="B8" t="s">
        <v>116</v>
      </c>
    </row>
    <row r="9" spans="1:2" x14ac:dyDescent="0.2">
      <c r="A9" t="s">
        <v>526</v>
      </c>
      <c r="B9" t="s">
        <v>116</v>
      </c>
    </row>
    <row r="10" spans="1:2" x14ac:dyDescent="0.2">
      <c r="A10" t="s">
        <v>527</v>
      </c>
      <c r="B10" t="s">
        <v>116</v>
      </c>
    </row>
    <row r="11" spans="1:2" x14ac:dyDescent="0.2">
      <c r="A11" t="s">
        <v>1112</v>
      </c>
      <c r="B11" t="s">
        <v>116</v>
      </c>
    </row>
    <row r="12" spans="1:2" x14ac:dyDescent="0.2">
      <c r="A12" t="s">
        <v>1113</v>
      </c>
      <c r="B12" t="s">
        <v>116</v>
      </c>
    </row>
    <row r="13" spans="1:2" x14ac:dyDescent="0.2">
      <c r="A13" t="s">
        <v>1114</v>
      </c>
      <c r="B13" t="s">
        <v>116</v>
      </c>
    </row>
    <row r="14" spans="1:2" x14ac:dyDescent="0.2">
      <c r="A14" t="s">
        <v>1115</v>
      </c>
      <c r="B14" t="s">
        <v>116</v>
      </c>
    </row>
    <row r="15" spans="1:2" x14ac:dyDescent="0.2">
      <c r="A15" t="s">
        <v>528</v>
      </c>
      <c r="B15" t="s">
        <v>116</v>
      </c>
    </row>
    <row r="16" spans="1:2" x14ac:dyDescent="0.2">
      <c r="A16" t="s">
        <v>529</v>
      </c>
      <c r="B16" t="s">
        <v>116</v>
      </c>
    </row>
    <row r="17" spans="1:2" x14ac:dyDescent="0.2">
      <c r="A17" t="s">
        <v>530</v>
      </c>
      <c r="B17" t="s">
        <v>116</v>
      </c>
    </row>
    <row r="18" spans="1:2" x14ac:dyDescent="0.2">
      <c r="A18" t="s">
        <v>531</v>
      </c>
      <c r="B18" t="s">
        <v>116</v>
      </c>
    </row>
    <row r="19" spans="1:2" x14ac:dyDescent="0.2">
      <c r="A19" t="s">
        <v>1116</v>
      </c>
      <c r="B19" t="s">
        <v>116</v>
      </c>
    </row>
    <row r="20" spans="1:2" x14ac:dyDescent="0.2">
      <c r="A20" t="s">
        <v>532</v>
      </c>
      <c r="B20" t="s">
        <v>116</v>
      </c>
    </row>
    <row r="21" spans="1:2" x14ac:dyDescent="0.2">
      <c r="A21" t="s">
        <v>533</v>
      </c>
      <c r="B21" t="s">
        <v>116</v>
      </c>
    </row>
    <row r="22" spans="1:2" x14ac:dyDescent="0.2">
      <c r="A22" t="s">
        <v>1117</v>
      </c>
      <c r="B22" t="s">
        <v>116</v>
      </c>
    </row>
    <row r="23" spans="1:2" x14ac:dyDescent="0.2">
      <c r="A23" t="s">
        <v>1118</v>
      </c>
      <c r="B23" t="s">
        <v>116</v>
      </c>
    </row>
    <row r="24" spans="1:2" x14ac:dyDescent="0.2">
      <c r="A24" t="s">
        <v>534</v>
      </c>
      <c r="B24" t="s">
        <v>116</v>
      </c>
    </row>
    <row r="25" spans="1:2" x14ac:dyDescent="0.2">
      <c r="A25" t="s">
        <v>1119</v>
      </c>
      <c r="B25" t="s">
        <v>116</v>
      </c>
    </row>
    <row r="26" spans="1:2" x14ac:dyDescent="0.2">
      <c r="A26" t="s">
        <v>1120</v>
      </c>
      <c r="B26" t="s">
        <v>116</v>
      </c>
    </row>
    <row r="27" spans="1:2" x14ac:dyDescent="0.2">
      <c r="A27" t="s">
        <v>1121</v>
      </c>
      <c r="B27" t="s">
        <v>116</v>
      </c>
    </row>
    <row r="28" spans="1:2" x14ac:dyDescent="0.2">
      <c r="A28" t="s">
        <v>1122</v>
      </c>
      <c r="B28" t="s">
        <v>116</v>
      </c>
    </row>
    <row r="29" spans="1:2" x14ac:dyDescent="0.2">
      <c r="A29" t="s">
        <v>535</v>
      </c>
      <c r="B29" t="s">
        <v>116</v>
      </c>
    </row>
    <row r="30" spans="1:2" x14ac:dyDescent="0.2">
      <c r="A30" t="s">
        <v>536</v>
      </c>
      <c r="B30" t="s">
        <v>116</v>
      </c>
    </row>
    <row r="31" spans="1:2" x14ac:dyDescent="0.2">
      <c r="A31" t="s">
        <v>537</v>
      </c>
      <c r="B31" t="s">
        <v>116</v>
      </c>
    </row>
    <row r="32" spans="1:2" x14ac:dyDescent="0.2">
      <c r="A32" t="s">
        <v>1123</v>
      </c>
      <c r="B32" t="s">
        <v>116</v>
      </c>
    </row>
    <row r="33" spans="1:2" x14ac:dyDescent="0.2">
      <c r="A33" t="s">
        <v>538</v>
      </c>
      <c r="B33" t="s">
        <v>116</v>
      </c>
    </row>
    <row r="34" spans="1:2" x14ac:dyDescent="0.2">
      <c r="A34" t="s">
        <v>539</v>
      </c>
      <c r="B34" t="s">
        <v>116</v>
      </c>
    </row>
    <row r="35" spans="1:2" x14ac:dyDescent="0.2">
      <c r="A35" t="s">
        <v>1124</v>
      </c>
      <c r="B35" t="s">
        <v>116</v>
      </c>
    </row>
    <row r="36" spans="1:2" x14ac:dyDescent="0.2">
      <c r="A36" t="s">
        <v>1125</v>
      </c>
      <c r="B36" t="s">
        <v>116</v>
      </c>
    </row>
    <row r="37" spans="1:2" x14ac:dyDescent="0.2">
      <c r="A37" t="s">
        <v>1126</v>
      </c>
      <c r="B37" t="s">
        <v>116</v>
      </c>
    </row>
    <row r="38" spans="1:2" x14ac:dyDescent="0.2">
      <c r="A38" t="s">
        <v>1127</v>
      </c>
      <c r="B38" t="s">
        <v>116</v>
      </c>
    </row>
    <row r="39" spans="1:2" x14ac:dyDescent="0.2">
      <c r="A39" t="s">
        <v>1128</v>
      </c>
      <c r="B39" t="s">
        <v>116</v>
      </c>
    </row>
    <row r="40" spans="1:2" x14ac:dyDescent="0.2">
      <c r="A40" t="s">
        <v>1129</v>
      </c>
      <c r="B40" t="s">
        <v>116</v>
      </c>
    </row>
    <row r="41" spans="1:2" x14ac:dyDescent="0.2">
      <c r="A41" t="s">
        <v>540</v>
      </c>
      <c r="B41" t="s">
        <v>116</v>
      </c>
    </row>
    <row r="42" spans="1:2" x14ac:dyDescent="0.2">
      <c r="A42" t="s">
        <v>541</v>
      </c>
      <c r="B42" t="s">
        <v>116</v>
      </c>
    </row>
    <row r="43" spans="1:2" x14ac:dyDescent="0.2">
      <c r="A43" t="s">
        <v>542</v>
      </c>
      <c r="B43" t="s">
        <v>116</v>
      </c>
    </row>
    <row r="44" spans="1:2" x14ac:dyDescent="0.2">
      <c r="A44" t="s">
        <v>543</v>
      </c>
      <c r="B44" t="s">
        <v>116</v>
      </c>
    </row>
    <row r="45" spans="1:2" x14ac:dyDescent="0.2">
      <c r="A45" t="s">
        <v>1130</v>
      </c>
      <c r="B45" t="s">
        <v>116</v>
      </c>
    </row>
    <row r="46" spans="1:2" x14ac:dyDescent="0.2">
      <c r="A46" t="s">
        <v>544</v>
      </c>
      <c r="B46" t="s">
        <v>116</v>
      </c>
    </row>
    <row r="47" spans="1:2" x14ac:dyDescent="0.2">
      <c r="A47" t="s">
        <v>545</v>
      </c>
      <c r="B47" t="s">
        <v>116</v>
      </c>
    </row>
    <row r="48" spans="1:2" x14ac:dyDescent="0.2">
      <c r="A48" t="s">
        <v>1131</v>
      </c>
      <c r="B48" t="s">
        <v>116</v>
      </c>
    </row>
    <row r="49" spans="1:2" x14ac:dyDescent="0.2">
      <c r="A49" t="s">
        <v>1132</v>
      </c>
      <c r="B49" t="s">
        <v>116</v>
      </c>
    </row>
    <row r="50" spans="1:2" x14ac:dyDescent="0.2">
      <c r="A50" t="s">
        <v>1133</v>
      </c>
      <c r="B50" t="s">
        <v>116</v>
      </c>
    </row>
    <row r="51" spans="1:2" x14ac:dyDescent="0.2">
      <c r="A51" t="s">
        <v>1134</v>
      </c>
      <c r="B51" t="s">
        <v>116</v>
      </c>
    </row>
    <row r="52" spans="1:2" x14ac:dyDescent="0.2">
      <c r="A52" t="s">
        <v>1135</v>
      </c>
      <c r="B52" t="s">
        <v>116</v>
      </c>
    </row>
    <row r="53" spans="1:2" x14ac:dyDescent="0.2">
      <c r="A53" t="s">
        <v>1136</v>
      </c>
      <c r="B53" t="s">
        <v>116</v>
      </c>
    </row>
    <row r="54" spans="1:2" x14ac:dyDescent="0.2">
      <c r="A54" t="s">
        <v>546</v>
      </c>
      <c r="B54" t="s">
        <v>116</v>
      </c>
    </row>
    <row r="55" spans="1:2" x14ac:dyDescent="0.2">
      <c r="A55" t="s">
        <v>547</v>
      </c>
      <c r="B55" t="s">
        <v>116</v>
      </c>
    </row>
    <row r="56" spans="1:2" x14ac:dyDescent="0.2">
      <c r="A56" t="s">
        <v>548</v>
      </c>
      <c r="B56" t="s">
        <v>116</v>
      </c>
    </row>
    <row r="57" spans="1:2" x14ac:dyDescent="0.2">
      <c r="A57" t="s">
        <v>549</v>
      </c>
      <c r="B57" t="s">
        <v>116</v>
      </c>
    </row>
    <row r="58" spans="1:2" x14ac:dyDescent="0.2">
      <c r="A58" t="s">
        <v>1137</v>
      </c>
      <c r="B58" t="s">
        <v>116</v>
      </c>
    </row>
    <row r="59" spans="1:2" x14ac:dyDescent="0.2">
      <c r="A59" t="s">
        <v>550</v>
      </c>
      <c r="B59" t="s">
        <v>116</v>
      </c>
    </row>
    <row r="60" spans="1:2" x14ac:dyDescent="0.2">
      <c r="A60" t="s">
        <v>551</v>
      </c>
      <c r="B60" t="s">
        <v>116</v>
      </c>
    </row>
    <row r="61" spans="1:2" x14ac:dyDescent="0.2">
      <c r="A61" t="s">
        <v>1138</v>
      </c>
      <c r="B61" t="s">
        <v>116</v>
      </c>
    </row>
    <row r="62" spans="1:2" x14ac:dyDescent="0.2">
      <c r="A62" t="s">
        <v>552</v>
      </c>
      <c r="B62" t="s">
        <v>116</v>
      </c>
    </row>
    <row r="63" spans="1:2" x14ac:dyDescent="0.2">
      <c r="A63" t="s">
        <v>553</v>
      </c>
      <c r="B63" t="s">
        <v>116</v>
      </c>
    </row>
    <row r="64" spans="1:2" x14ac:dyDescent="0.2">
      <c r="A64" t="s">
        <v>1139</v>
      </c>
      <c r="B64" t="s">
        <v>116</v>
      </c>
    </row>
    <row r="65" spans="1:2" x14ac:dyDescent="0.2">
      <c r="A65" t="s">
        <v>1140</v>
      </c>
      <c r="B65" t="s">
        <v>116</v>
      </c>
    </row>
    <row r="66" spans="1:2" x14ac:dyDescent="0.2">
      <c r="A66" t="s">
        <v>1141</v>
      </c>
      <c r="B66" t="s">
        <v>116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47"/>
  <dimension ref="A1"/>
  <sheetViews>
    <sheetView workbookViewId="0">
      <selection activeCell="A2" sqref="A2:B1400"/>
    </sheetView>
  </sheetViews>
  <sheetFormatPr defaultRowHeight="12.75" x14ac:dyDescent="0.2"/>
  <cols>
    <col min="1" max="1" width="10" bestFit="1" customWidth="1"/>
  </cols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B1:G11"/>
  <sheetViews>
    <sheetView workbookViewId="0">
      <selection activeCell="D3" sqref="D3"/>
    </sheetView>
  </sheetViews>
  <sheetFormatPr defaultRowHeight="12.75" x14ac:dyDescent="0.2"/>
  <cols>
    <col min="4" max="4" width="15.42578125" bestFit="1" customWidth="1"/>
  </cols>
  <sheetData>
    <row r="1" spans="2:7" x14ac:dyDescent="0.2">
      <c r="B1" t="s">
        <v>132</v>
      </c>
      <c r="F1" t="s">
        <v>133</v>
      </c>
    </row>
    <row r="2" spans="2:7" x14ac:dyDescent="0.2">
      <c r="B2" t="s">
        <v>1695</v>
      </c>
      <c r="C2" t="s">
        <v>1696</v>
      </c>
      <c r="D2" s="55">
        <v>44214.565011574072</v>
      </c>
      <c r="F2" t="s">
        <v>1697</v>
      </c>
    </row>
    <row r="3" spans="2:7" x14ac:dyDescent="0.2">
      <c r="B3" t="s">
        <v>1713</v>
      </c>
      <c r="C3" t="s">
        <v>1714</v>
      </c>
      <c r="D3">
        <v>2020</v>
      </c>
      <c r="F3" t="s">
        <v>1698</v>
      </c>
      <c r="G3">
        <v>6</v>
      </c>
    </row>
    <row r="4" spans="2:7" x14ac:dyDescent="0.2">
      <c r="F4" t="s">
        <v>1699</v>
      </c>
      <c r="G4" t="s">
        <v>1700</v>
      </c>
    </row>
    <row r="5" spans="2:7" x14ac:dyDescent="0.2">
      <c r="F5" t="s">
        <v>1701</v>
      </c>
      <c r="G5" t="s">
        <v>1702</v>
      </c>
    </row>
    <row r="6" spans="2:7" x14ac:dyDescent="0.2">
      <c r="F6" t="s">
        <v>1703</v>
      </c>
      <c r="G6">
        <v>0</v>
      </c>
    </row>
    <row r="7" spans="2:7" x14ac:dyDescent="0.2">
      <c r="F7" t="s">
        <v>1704</v>
      </c>
      <c r="G7" t="s">
        <v>1705</v>
      </c>
    </row>
    <row r="8" spans="2:7" x14ac:dyDescent="0.2">
      <c r="F8" t="s">
        <v>1706</v>
      </c>
      <c r="G8" t="s">
        <v>1707</v>
      </c>
    </row>
    <row r="9" spans="2:7" x14ac:dyDescent="0.2">
      <c r="F9" t="s">
        <v>1708</v>
      </c>
      <c r="G9" t="s">
        <v>1709</v>
      </c>
    </row>
    <row r="10" spans="2:7" x14ac:dyDescent="0.2">
      <c r="F10" t="s">
        <v>1710</v>
      </c>
      <c r="G10" t="s">
        <v>1711</v>
      </c>
    </row>
    <row r="11" spans="2:7" x14ac:dyDescent="0.2">
      <c r="F11" t="s">
        <v>1712</v>
      </c>
    </row>
  </sheetData>
  <phoneticPr fontId="0" type="noConversion"/>
  <pageMargins left="0.75" right="0.75" top="1" bottom="1" header="0.5" footer="0.5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8"/>
  <dimension ref="A1"/>
  <sheetViews>
    <sheetView workbookViewId="0">
      <selection activeCell="A2" sqref="A2:B1400"/>
    </sheetView>
  </sheetViews>
  <sheetFormatPr defaultRowHeight="12.75" x14ac:dyDescent="0.2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5"/>
  <dimension ref="A2:B17"/>
  <sheetViews>
    <sheetView workbookViewId="0">
      <selection activeCell="A2" sqref="A2:B17"/>
    </sheetView>
  </sheetViews>
  <sheetFormatPr defaultRowHeight="12.75" x14ac:dyDescent="0.2"/>
  <cols>
    <col min="1" max="1" width="14.85546875" customWidth="1"/>
  </cols>
  <sheetData>
    <row r="2" spans="1:2" x14ac:dyDescent="0.2">
      <c r="A2" t="s">
        <v>554</v>
      </c>
      <c r="B2" t="s">
        <v>119</v>
      </c>
    </row>
    <row r="3" spans="1:2" x14ac:dyDescent="0.2">
      <c r="A3" t="s">
        <v>555</v>
      </c>
      <c r="B3" t="s">
        <v>119</v>
      </c>
    </row>
    <row r="4" spans="1:2" x14ac:dyDescent="0.2">
      <c r="A4" t="s">
        <v>556</v>
      </c>
      <c r="B4" t="s">
        <v>119</v>
      </c>
    </row>
    <row r="5" spans="1:2" x14ac:dyDescent="0.2">
      <c r="A5" t="s">
        <v>557</v>
      </c>
      <c r="B5" t="s">
        <v>119</v>
      </c>
    </row>
    <row r="6" spans="1:2" x14ac:dyDescent="0.2">
      <c r="A6" t="s">
        <v>558</v>
      </c>
      <c r="B6" t="s">
        <v>119</v>
      </c>
    </row>
    <row r="7" spans="1:2" x14ac:dyDescent="0.2">
      <c r="A7" t="s">
        <v>559</v>
      </c>
      <c r="B7" t="s">
        <v>119</v>
      </c>
    </row>
    <row r="8" spans="1:2" x14ac:dyDescent="0.2">
      <c r="A8" t="s">
        <v>560</v>
      </c>
      <c r="B8" t="s">
        <v>119</v>
      </c>
    </row>
    <row r="9" spans="1:2" x14ac:dyDescent="0.2">
      <c r="A9" t="s">
        <v>1142</v>
      </c>
      <c r="B9" t="s">
        <v>119</v>
      </c>
    </row>
    <row r="10" spans="1:2" x14ac:dyDescent="0.2">
      <c r="A10" t="s">
        <v>561</v>
      </c>
      <c r="B10" t="s">
        <v>119</v>
      </c>
    </row>
    <row r="11" spans="1:2" x14ac:dyDescent="0.2">
      <c r="A11" t="s">
        <v>562</v>
      </c>
      <c r="B11" t="s">
        <v>119</v>
      </c>
    </row>
    <row r="12" spans="1:2" x14ac:dyDescent="0.2">
      <c r="A12" t="s">
        <v>1143</v>
      </c>
      <c r="B12" t="s">
        <v>119</v>
      </c>
    </row>
    <row r="13" spans="1:2" x14ac:dyDescent="0.2">
      <c r="A13" t="s">
        <v>1144</v>
      </c>
      <c r="B13" t="s">
        <v>119</v>
      </c>
    </row>
    <row r="14" spans="1:2" x14ac:dyDescent="0.2">
      <c r="A14" t="s">
        <v>1145</v>
      </c>
      <c r="B14" t="s">
        <v>119</v>
      </c>
    </row>
    <row r="15" spans="1:2" x14ac:dyDescent="0.2">
      <c r="A15" t="s">
        <v>1146</v>
      </c>
      <c r="B15" t="s">
        <v>119</v>
      </c>
    </row>
    <row r="16" spans="1:2" x14ac:dyDescent="0.2">
      <c r="A16" t="s">
        <v>1147</v>
      </c>
      <c r="B16" t="s">
        <v>119</v>
      </c>
    </row>
    <row r="17" spans="1:2" x14ac:dyDescent="0.2">
      <c r="A17" t="s">
        <v>1148</v>
      </c>
      <c r="B17" t="s">
        <v>119</v>
      </c>
    </row>
  </sheetData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6"/>
  <dimension ref="A2:B17"/>
  <sheetViews>
    <sheetView workbookViewId="0">
      <selection activeCell="A2" sqref="A2:B17"/>
    </sheetView>
  </sheetViews>
  <sheetFormatPr defaultRowHeight="12.75" x14ac:dyDescent="0.2"/>
  <cols>
    <col min="1" max="1" width="9.85546875" bestFit="1" customWidth="1"/>
  </cols>
  <sheetData>
    <row r="2" spans="1:2" x14ac:dyDescent="0.2">
      <c r="A2" t="s">
        <v>469</v>
      </c>
      <c r="B2" t="s">
        <v>120</v>
      </c>
    </row>
    <row r="3" spans="1:2" x14ac:dyDescent="0.2">
      <c r="A3" t="s">
        <v>470</v>
      </c>
      <c r="B3" t="s">
        <v>120</v>
      </c>
    </row>
    <row r="4" spans="1:2" x14ac:dyDescent="0.2">
      <c r="A4" t="s">
        <v>471</v>
      </c>
      <c r="B4" t="s">
        <v>120</v>
      </c>
    </row>
    <row r="5" spans="1:2" x14ac:dyDescent="0.2">
      <c r="A5" t="s">
        <v>472</v>
      </c>
      <c r="B5" t="s">
        <v>120</v>
      </c>
    </row>
    <row r="6" spans="1:2" x14ac:dyDescent="0.2">
      <c r="A6" t="s">
        <v>563</v>
      </c>
      <c r="B6" t="s">
        <v>120</v>
      </c>
    </row>
    <row r="7" spans="1:2" x14ac:dyDescent="0.2">
      <c r="A7" t="s">
        <v>564</v>
      </c>
      <c r="B7" t="s">
        <v>120</v>
      </c>
    </row>
    <row r="8" spans="1:2" x14ac:dyDescent="0.2">
      <c r="A8" t="s">
        <v>565</v>
      </c>
      <c r="B8" t="s">
        <v>120</v>
      </c>
    </row>
    <row r="9" spans="1:2" x14ac:dyDescent="0.2">
      <c r="A9" t="s">
        <v>566</v>
      </c>
      <c r="B9" t="s">
        <v>120</v>
      </c>
    </row>
    <row r="10" spans="1:2" x14ac:dyDescent="0.2">
      <c r="A10" t="s">
        <v>567</v>
      </c>
      <c r="B10" t="s">
        <v>120</v>
      </c>
    </row>
    <row r="11" spans="1:2" x14ac:dyDescent="0.2">
      <c r="A11" t="s">
        <v>568</v>
      </c>
      <c r="B11" t="s">
        <v>120</v>
      </c>
    </row>
    <row r="12" spans="1:2" x14ac:dyDescent="0.2">
      <c r="A12" t="s">
        <v>473</v>
      </c>
      <c r="B12" t="s">
        <v>120</v>
      </c>
    </row>
    <row r="13" spans="1:2" x14ac:dyDescent="0.2">
      <c r="A13" t="s">
        <v>569</v>
      </c>
      <c r="B13" t="s">
        <v>120</v>
      </c>
    </row>
    <row r="14" spans="1:2" x14ac:dyDescent="0.2">
      <c r="A14" t="s">
        <v>570</v>
      </c>
      <c r="B14" t="s">
        <v>120</v>
      </c>
    </row>
    <row r="15" spans="1:2" x14ac:dyDescent="0.2">
      <c r="A15" t="s">
        <v>1018</v>
      </c>
      <c r="B15" t="s">
        <v>120</v>
      </c>
    </row>
    <row r="16" spans="1:2" x14ac:dyDescent="0.2">
      <c r="A16" t="s">
        <v>1019</v>
      </c>
      <c r="B16" t="s">
        <v>120</v>
      </c>
    </row>
    <row r="17" spans="1:2" x14ac:dyDescent="0.2">
      <c r="A17" t="s">
        <v>1020</v>
      </c>
      <c r="B17" t="s">
        <v>120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7"/>
  <dimension ref="A1"/>
  <sheetViews>
    <sheetView workbookViewId="0">
      <selection activeCell="A2" sqref="A2:B1400"/>
    </sheetView>
  </sheetViews>
  <sheetFormatPr defaultRowHeight="12.75" x14ac:dyDescent="0.2"/>
  <sheetData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8" filterMode="1"/>
  <dimension ref="A1:B1400"/>
  <sheetViews>
    <sheetView workbookViewId="0">
      <selection activeCell="A2" sqref="A2:B19"/>
    </sheetView>
  </sheetViews>
  <sheetFormatPr defaultRowHeight="12.75" x14ac:dyDescent="0.2"/>
  <sheetData>
    <row r="1" spans="1:2" x14ac:dyDescent="0.2">
      <c r="B1" s="175"/>
    </row>
    <row r="2" spans="1:2" hidden="1" x14ac:dyDescent="0.2">
      <c r="A2" t="s">
        <v>571</v>
      </c>
      <c r="B2" t="s">
        <v>122</v>
      </c>
    </row>
    <row r="3" spans="1:2" hidden="1" x14ac:dyDescent="0.2">
      <c r="A3" t="s">
        <v>572</v>
      </c>
      <c r="B3" t="s">
        <v>122</v>
      </c>
    </row>
    <row r="4" spans="1:2" hidden="1" x14ac:dyDescent="0.2">
      <c r="A4" t="s">
        <v>573</v>
      </c>
      <c r="B4" t="s">
        <v>122</v>
      </c>
    </row>
    <row r="5" spans="1:2" hidden="1" x14ac:dyDescent="0.2">
      <c r="A5" t="s">
        <v>574</v>
      </c>
      <c r="B5" t="s">
        <v>122</v>
      </c>
    </row>
    <row r="6" spans="1:2" hidden="1" x14ac:dyDescent="0.2">
      <c r="A6" t="s">
        <v>575</v>
      </c>
      <c r="B6" t="s">
        <v>122</v>
      </c>
    </row>
    <row r="7" spans="1:2" hidden="1" x14ac:dyDescent="0.2">
      <c r="A7" t="s">
        <v>576</v>
      </c>
      <c r="B7" t="s">
        <v>122</v>
      </c>
    </row>
    <row r="8" spans="1:2" hidden="1" x14ac:dyDescent="0.2">
      <c r="A8" t="s">
        <v>577</v>
      </c>
      <c r="B8" t="s">
        <v>122</v>
      </c>
    </row>
    <row r="9" spans="1:2" hidden="1" x14ac:dyDescent="0.2">
      <c r="A9" t="s">
        <v>578</v>
      </c>
      <c r="B9" t="s">
        <v>122</v>
      </c>
    </row>
    <row r="10" spans="1:2" hidden="1" x14ac:dyDescent="0.2">
      <c r="A10" t="s">
        <v>1149</v>
      </c>
      <c r="B10" t="s">
        <v>122</v>
      </c>
    </row>
    <row r="11" spans="1:2" hidden="1" x14ac:dyDescent="0.2">
      <c r="A11" t="s">
        <v>579</v>
      </c>
      <c r="B11" t="s">
        <v>122</v>
      </c>
    </row>
    <row r="12" spans="1:2" hidden="1" x14ac:dyDescent="0.2">
      <c r="A12" t="s">
        <v>580</v>
      </c>
      <c r="B12" t="s">
        <v>122</v>
      </c>
    </row>
    <row r="13" spans="1:2" hidden="1" x14ac:dyDescent="0.2">
      <c r="A13" t="s">
        <v>581</v>
      </c>
      <c r="B13" t="s">
        <v>122</v>
      </c>
    </row>
    <row r="14" spans="1:2" hidden="1" x14ac:dyDescent="0.2">
      <c r="A14" t="s">
        <v>582</v>
      </c>
      <c r="B14" t="s">
        <v>122</v>
      </c>
    </row>
    <row r="15" spans="1:2" hidden="1" x14ac:dyDescent="0.2">
      <c r="A15" t="s">
        <v>583</v>
      </c>
      <c r="B15" t="s">
        <v>122</v>
      </c>
    </row>
    <row r="16" spans="1:2" hidden="1" x14ac:dyDescent="0.2">
      <c r="A16" t="s">
        <v>584</v>
      </c>
      <c r="B16" t="s">
        <v>122</v>
      </c>
    </row>
    <row r="17" spans="1:2" hidden="1" x14ac:dyDescent="0.2">
      <c r="A17" t="s">
        <v>1150</v>
      </c>
      <c r="B17" t="s">
        <v>122</v>
      </c>
    </row>
    <row r="18" spans="1:2" hidden="1" x14ac:dyDescent="0.2">
      <c r="A18" t="s">
        <v>1151</v>
      </c>
      <c r="B18" t="s">
        <v>122</v>
      </c>
    </row>
    <row r="19" spans="1:2" hidden="1" x14ac:dyDescent="0.2">
      <c r="A19" t="s">
        <v>1152</v>
      </c>
      <c r="B19" t="s">
        <v>122</v>
      </c>
    </row>
    <row r="20" spans="1:2" hidden="1" x14ac:dyDescent="0.2"/>
    <row r="21" spans="1:2" hidden="1" x14ac:dyDescent="0.2"/>
    <row r="22" spans="1:2" hidden="1" x14ac:dyDescent="0.2"/>
    <row r="23" spans="1:2" hidden="1" x14ac:dyDescent="0.2"/>
    <row r="24" spans="1:2" hidden="1" x14ac:dyDescent="0.2"/>
    <row r="25" spans="1:2" hidden="1" x14ac:dyDescent="0.2"/>
    <row r="26" spans="1:2" hidden="1" x14ac:dyDescent="0.2"/>
    <row r="27" spans="1:2" hidden="1" x14ac:dyDescent="0.2"/>
    <row r="28" spans="1:2" hidden="1" x14ac:dyDescent="0.2"/>
    <row r="29" spans="1:2" hidden="1" x14ac:dyDescent="0.2"/>
    <row r="30" spans="1:2" hidden="1" x14ac:dyDescent="0.2"/>
    <row r="31" spans="1:2" hidden="1" x14ac:dyDescent="0.2"/>
    <row r="32" spans="1:2" hidden="1" x14ac:dyDescent="0.2"/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</sheetData>
  <autoFilter ref="A1:B1400" xr:uid="{00000000-0009-0000-0000-000017000000}">
    <filterColumn colId="1">
      <filters>
        <filter val="08"/>
      </filters>
    </filterColumn>
  </autoFilter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9"/>
  <dimension ref="A2:B315"/>
  <sheetViews>
    <sheetView workbookViewId="0">
      <selection activeCell="A2" sqref="A2:B315"/>
    </sheetView>
  </sheetViews>
  <sheetFormatPr defaultRowHeight="12.75" x14ac:dyDescent="0.2"/>
  <sheetData>
    <row r="2" spans="1:2" x14ac:dyDescent="0.2">
      <c r="A2" t="s">
        <v>585</v>
      </c>
      <c r="B2" t="s">
        <v>123</v>
      </c>
    </row>
    <row r="3" spans="1:2" x14ac:dyDescent="0.2">
      <c r="A3" t="s">
        <v>586</v>
      </c>
      <c r="B3" t="s">
        <v>123</v>
      </c>
    </row>
    <row r="4" spans="1:2" x14ac:dyDescent="0.2">
      <c r="A4" t="s">
        <v>587</v>
      </c>
      <c r="B4" t="s">
        <v>123</v>
      </c>
    </row>
    <row r="5" spans="1:2" x14ac:dyDescent="0.2">
      <c r="A5" t="s">
        <v>588</v>
      </c>
      <c r="B5" t="s">
        <v>123</v>
      </c>
    </row>
    <row r="6" spans="1:2" x14ac:dyDescent="0.2">
      <c r="A6" t="s">
        <v>1153</v>
      </c>
      <c r="B6" t="s">
        <v>123</v>
      </c>
    </row>
    <row r="7" spans="1:2" x14ac:dyDescent="0.2">
      <c r="A7" t="s">
        <v>1154</v>
      </c>
      <c r="B7" t="s">
        <v>123</v>
      </c>
    </row>
    <row r="8" spans="1:2" x14ac:dyDescent="0.2">
      <c r="A8" t="s">
        <v>1155</v>
      </c>
      <c r="B8" t="s">
        <v>123</v>
      </c>
    </row>
    <row r="9" spans="1:2" x14ac:dyDescent="0.2">
      <c r="A9" t="s">
        <v>1156</v>
      </c>
      <c r="B9" t="s">
        <v>123</v>
      </c>
    </row>
    <row r="10" spans="1:2" x14ac:dyDescent="0.2">
      <c r="A10" t="s">
        <v>1157</v>
      </c>
      <c r="B10" t="s">
        <v>123</v>
      </c>
    </row>
    <row r="11" spans="1:2" x14ac:dyDescent="0.2">
      <c r="A11" t="s">
        <v>1158</v>
      </c>
      <c r="B11" t="s">
        <v>123</v>
      </c>
    </row>
    <row r="12" spans="1:2" x14ac:dyDescent="0.2">
      <c r="A12" t="s">
        <v>589</v>
      </c>
      <c r="B12" t="s">
        <v>123</v>
      </c>
    </row>
    <row r="13" spans="1:2" x14ac:dyDescent="0.2">
      <c r="A13" t="s">
        <v>1159</v>
      </c>
      <c r="B13" t="s">
        <v>123</v>
      </c>
    </row>
    <row r="14" spans="1:2" x14ac:dyDescent="0.2">
      <c r="A14" t="s">
        <v>1160</v>
      </c>
      <c r="B14" t="s">
        <v>123</v>
      </c>
    </row>
    <row r="15" spans="1:2" x14ac:dyDescent="0.2">
      <c r="A15" t="s">
        <v>1161</v>
      </c>
      <c r="B15" t="s">
        <v>123</v>
      </c>
    </row>
    <row r="16" spans="1:2" x14ac:dyDescent="0.2">
      <c r="A16" t="s">
        <v>1162</v>
      </c>
      <c r="B16" t="s">
        <v>123</v>
      </c>
    </row>
    <row r="17" spans="1:2" x14ac:dyDescent="0.2">
      <c r="A17" t="s">
        <v>1163</v>
      </c>
      <c r="B17" t="s">
        <v>123</v>
      </c>
    </row>
    <row r="18" spans="1:2" x14ac:dyDescent="0.2">
      <c r="A18" t="s">
        <v>1164</v>
      </c>
      <c r="B18" t="s">
        <v>123</v>
      </c>
    </row>
    <row r="19" spans="1:2" x14ac:dyDescent="0.2">
      <c r="A19" t="s">
        <v>1165</v>
      </c>
      <c r="B19" t="s">
        <v>123</v>
      </c>
    </row>
    <row r="20" spans="1:2" x14ac:dyDescent="0.2">
      <c r="A20" t="s">
        <v>1166</v>
      </c>
      <c r="B20" t="s">
        <v>123</v>
      </c>
    </row>
    <row r="21" spans="1:2" x14ac:dyDescent="0.2">
      <c r="A21" t="s">
        <v>1167</v>
      </c>
      <c r="B21" t="s">
        <v>123</v>
      </c>
    </row>
    <row r="22" spans="1:2" x14ac:dyDescent="0.2">
      <c r="A22" t="s">
        <v>1168</v>
      </c>
      <c r="B22" t="s">
        <v>123</v>
      </c>
    </row>
    <row r="23" spans="1:2" x14ac:dyDescent="0.2">
      <c r="A23" t="s">
        <v>1169</v>
      </c>
      <c r="B23" t="s">
        <v>123</v>
      </c>
    </row>
    <row r="24" spans="1:2" x14ac:dyDescent="0.2">
      <c r="A24" t="s">
        <v>1170</v>
      </c>
      <c r="B24" t="s">
        <v>123</v>
      </c>
    </row>
    <row r="25" spans="1:2" x14ac:dyDescent="0.2">
      <c r="A25" t="s">
        <v>1171</v>
      </c>
      <c r="B25" t="s">
        <v>123</v>
      </c>
    </row>
    <row r="26" spans="1:2" x14ac:dyDescent="0.2">
      <c r="A26" t="s">
        <v>1172</v>
      </c>
      <c r="B26" t="s">
        <v>123</v>
      </c>
    </row>
    <row r="27" spans="1:2" x14ac:dyDescent="0.2">
      <c r="A27" t="s">
        <v>1173</v>
      </c>
      <c r="B27" t="s">
        <v>123</v>
      </c>
    </row>
    <row r="28" spans="1:2" x14ac:dyDescent="0.2">
      <c r="A28" t="s">
        <v>1174</v>
      </c>
      <c r="B28" t="s">
        <v>123</v>
      </c>
    </row>
    <row r="29" spans="1:2" x14ac:dyDescent="0.2">
      <c r="A29" t="s">
        <v>1175</v>
      </c>
      <c r="B29" t="s">
        <v>123</v>
      </c>
    </row>
    <row r="30" spans="1:2" x14ac:dyDescent="0.2">
      <c r="A30" t="s">
        <v>1176</v>
      </c>
      <c r="B30" t="s">
        <v>123</v>
      </c>
    </row>
    <row r="31" spans="1:2" x14ac:dyDescent="0.2">
      <c r="A31" t="s">
        <v>1177</v>
      </c>
      <c r="B31" t="s">
        <v>123</v>
      </c>
    </row>
    <row r="32" spans="1:2" x14ac:dyDescent="0.2">
      <c r="A32" t="s">
        <v>1178</v>
      </c>
      <c r="B32" t="s">
        <v>123</v>
      </c>
    </row>
    <row r="33" spans="1:2" x14ac:dyDescent="0.2">
      <c r="A33" t="s">
        <v>1179</v>
      </c>
      <c r="B33" t="s">
        <v>123</v>
      </c>
    </row>
    <row r="34" spans="1:2" x14ac:dyDescent="0.2">
      <c r="A34" t="s">
        <v>1180</v>
      </c>
      <c r="B34" t="s">
        <v>123</v>
      </c>
    </row>
    <row r="35" spans="1:2" x14ac:dyDescent="0.2">
      <c r="A35" t="s">
        <v>1181</v>
      </c>
      <c r="B35" t="s">
        <v>123</v>
      </c>
    </row>
    <row r="36" spans="1:2" x14ac:dyDescent="0.2">
      <c r="A36" t="s">
        <v>1182</v>
      </c>
      <c r="B36" t="s">
        <v>123</v>
      </c>
    </row>
    <row r="37" spans="1:2" x14ac:dyDescent="0.2">
      <c r="A37" t="s">
        <v>1183</v>
      </c>
      <c r="B37" t="s">
        <v>123</v>
      </c>
    </row>
    <row r="38" spans="1:2" x14ac:dyDescent="0.2">
      <c r="A38" t="s">
        <v>1184</v>
      </c>
      <c r="B38" t="s">
        <v>123</v>
      </c>
    </row>
    <row r="39" spans="1:2" x14ac:dyDescent="0.2">
      <c r="A39" t="s">
        <v>1185</v>
      </c>
      <c r="B39" t="s">
        <v>123</v>
      </c>
    </row>
    <row r="40" spans="1:2" x14ac:dyDescent="0.2">
      <c r="A40" t="s">
        <v>1186</v>
      </c>
      <c r="B40" t="s">
        <v>123</v>
      </c>
    </row>
    <row r="41" spans="1:2" x14ac:dyDescent="0.2">
      <c r="A41" t="s">
        <v>1187</v>
      </c>
      <c r="B41" t="s">
        <v>123</v>
      </c>
    </row>
    <row r="42" spans="1:2" x14ac:dyDescent="0.2">
      <c r="A42" t="s">
        <v>1188</v>
      </c>
      <c r="B42" t="s">
        <v>123</v>
      </c>
    </row>
    <row r="43" spans="1:2" x14ac:dyDescent="0.2">
      <c r="A43" t="s">
        <v>1189</v>
      </c>
      <c r="B43" t="s">
        <v>123</v>
      </c>
    </row>
    <row r="44" spans="1:2" x14ac:dyDescent="0.2">
      <c r="A44" t="s">
        <v>1190</v>
      </c>
      <c r="B44" t="s">
        <v>123</v>
      </c>
    </row>
    <row r="45" spans="1:2" x14ac:dyDescent="0.2">
      <c r="A45" t="s">
        <v>1191</v>
      </c>
      <c r="B45" t="s">
        <v>123</v>
      </c>
    </row>
    <row r="46" spans="1:2" x14ac:dyDescent="0.2">
      <c r="A46" t="s">
        <v>1192</v>
      </c>
      <c r="B46" t="s">
        <v>123</v>
      </c>
    </row>
    <row r="47" spans="1:2" x14ac:dyDescent="0.2">
      <c r="A47" t="s">
        <v>1193</v>
      </c>
      <c r="B47" t="s">
        <v>123</v>
      </c>
    </row>
    <row r="48" spans="1:2" x14ac:dyDescent="0.2">
      <c r="A48" t="s">
        <v>1194</v>
      </c>
      <c r="B48" t="s">
        <v>123</v>
      </c>
    </row>
    <row r="49" spans="1:2" x14ac:dyDescent="0.2">
      <c r="A49" t="s">
        <v>1195</v>
      </c>
      <c r="B49" t="s">
        <v>123</v>
      </c>
    </row>
    <row r="50" spans="1:2" x14ac:dyDescent="0.2">
      <c r="A50" t="s">
        <v>1196</v>
      </c>
      <c r="B50" t="s">
        <v>123</v>
      </c>
    </row>
    <row r="51" spans="1:2" x14ac:dyDescent="0.2">
      <c r="A51" t="s">
        <v>1197</v>
      </c>
      <c r="B51" t="s">
        <v>123</v>
      </c>
    </row>
    <row r="52" spans="1:2" x14ac:dyDescent="0.2">
      <c r="A52" t="s">
        <v>1198</v>
      </c>
      <c r="B52" t="s">
        <v>123</v>
      </c>
    </row>
    <row r="53" spans="1:2" x14ac:dyDescent="0.2">
      <c r="A53" t="s">
        <v>1199</v>
      </c>
      <c r="B53" t="s">
        <v>123</v>
      </c>
    </row>
    <row r="54" spans="1:2" x14ac:dyDescent="0.2">
      <c r="A54" t="s">
        <v>1200</v>
      </c>
      <c r="B54" t="s">
        <v>123</v>
      </c>
    </row>
    <row r="55" spans="1:2" x14ac:dyDescent="0.2">
      <c r="A55" t="s">
        <v>1201</v>
      </c>
      <c r="B55" t="s">
        <v>123</v>
      </c>
    </row>
    <row r="56" spans="1:2" x14ac:dyDescent="0.2">
      <c r="A56" t="s">
        <v>1202</v>
      </c>
      <c r="B56" t="s">
        <v>123</v>
      </c>
    </row>
    <row r="57" spans="1:2" x14ac:dyDescent="0.2">
      <c r="A57" t="s">
        <v>1203</v>
      </c>
      <c r="B57" t="s">
        <v>123</v>
      </c>
    </row>
    <row r="58" spans="1:2" x14ac:dyDescent="0.2">
      <c r="A58" t="s">
        <v>1204</v>
      </c>
      <c r="B58" t="s">
        <v>123</v>
      </c>
    </row>
    <row r="59" spans="1:2" x14ac:dyDescent="0.2">
      <c r="A59" t="s">
        <v>1205</v>
      </c>
      <c r="B59" t="s">
        <v>123</v>
      </c>
    </row>
    <row r="60" spans="1:2" x14ac:dyDescent="0.2">
      <c r="A60" t="s">
        <v>1206</v>
      </c>
      <c r="B60" t="s">
        <v>123</v>
      </c>
    </row>
    <row r="61" spans="1:2" x14ac:dyDescent="0.2">
      <c r="A61" t="s">
        <v>1207</v>
      </c>
      <c r="B61" t="s">
        <v>123</v>
      </c>
    </row>
    <row r="62" spans="1:2" x14ac:dyDescent="0.2">
      <c r="A62" t="s">
        <v>1208</v>
      </c>
      <c r="B62" t="s">
        <v>123</v>
      </c>
    </row>
    <row r="63" spans="1:2" x14ac:dyDescent="0.2">
      <c r="A63" t="s">
        <v>1209</v>
      </c>
      <c r="B63" t="s">
        <v>123</v>
      </c>
    </row>
    <row r="64" spans="1:2" x14ac:dyDescent="0.2">
      <c r="A64" t="s">
        <v>1210</v>
      </c>
      <c r="B64" t="s">
        <v>123</v>
      </c>
    </row>
    <row r="65" spans="1:2" x14ac:dyDescent="0.2">
      <c r="A65" t="s">
        <v>1211</v>
      </c>
      <c r="B65" t="s">
        <v>123</v>
      </c>
    </row>
    <row r="66" spans="1:2" x14ac:dyDescent="0.2">
      <c r="A66" t="s">
        <v>474</v>
      </c>
      <c r="B66" t="s">
        <v>123</v>
      </c>
    </row>
    <row r="67" spans="1:2" x14ac:dyDescent="0.2">
      <c r="A67" t="s">
        <v>475</v>
      </c>
      <c r="B67" t="s">
        <v>123</v>
      </c>
    </row>
    <row r="68" spans="1:2" x14ac:dyDescent="0.2">
      <c r="A68" t="s">
        <v>476</v>
      </c>
      <c r="B68" t="s">
        <v>123</v>
      </c>
    </row>
    <row r="69" spans="1:2" x14ac:dyDescent="0.2">
      <c r="A69" t="s">
        <v>477</v>
      </c>
      <c r="B69" t="s">
        <v>123</v>
      </c>
    </row>
    <row r="70" spans="1:2" x14ac:dyDescent="0.2">
      <c r="A70" t="s">
        <v>590</v>
      </c>
      <c r="B70" t="s">
        <v>123</v>
      </c>
    </row>
    <row r="71" spans="1:2" x14ac:dyDescent="0.2">
      <c r="A71" t="s">
        <v>591</v>
      </c>
      <c r="B71" t="s">
        <v>123</v>
      </c>
    </row>
    <row r="72" spans="1:2" x14ac:dyDescent="0.2">
      <c r="A72" t="s">
        <v>592</v>
      </c>
      <c r="B72" t="s">
        <v>123</v>
      </c>
    </row>
    <row r="73" spans="1:2" x14ac:dyDescent="0.2">
      <c r="A73" t="s">
        <v>593</v>
      </c>
      <c r="B73" t="s">
        <v>123</v>
      </c>
    </row>
    <row r="74" spans="1:2" x14ac:dyDescent="0.2">
      <c r="A74" t="s">
        <v>594</v>
      </c>
      <c r="B74" t="s">
        <v>123</v>
      </c>
    </row>
    <row r="75" spans="1:2" x14ac:dyDescent="0.2">
      <c r="A75" t="s">
        <v>595</v>
      </c>
      <c r="B75" t="s">
        <v>123</v>
      </c>
    </row>
    <row r="76" spans="1:2" x14ac:dyDescent="0.2">
      <c r="A76" t="s">
        <v>478</v>
      </c>
      <c r="B76" t="s">
        <v>123</v>
      </c>
    </row>
    <row r="77" spans="1:2" x14ac:dyDescent="0.2">
      <c r="A77" t="s">
        <v>596</v>
      </c>
      <c r="B77" t="s">
        <v>123</v>
      </c>
    </row>
    <row r="78" spans="1:2" x14ac:dyDescent="0.2">
      <c r="A78" t="s">
        <v>597</v>
      </c>
      <c r="B78" t="s">
        <v>123</v>
      </c>
    </row>
    <row r="79" spans="1:2" x14ac:dyDescent="0.2">
      <c r="A79" t="s">
        <v>1021</v>
      </c>
      <c r="B79" t="s">
        <v>123</v>
      </c>
    </row>
    <row r="80" spans="1:2" x14ac:dyDescent="0.2">
      <c r="A80" t="s">
        <v>1022</v>
      </c>
      <c r="B80" t="s">
        <v>123</v>
      </c>
    </row>
    <row r="81" spans="1:2" x14ac:dyDescent="0.2">
      <c r="A81" t="s">
        <v>1023</v>
      </c>
      <c r="B81" t="s">
        <v>123</v>
      </c>
    </row>
    <row r="82" spans="1:2" x14ac:dyDescent="0.2">
      <c r="A82" t="s">
        <v>1212</v>
      </c>
      <c r="B82" t="s">
        <v>123</v>
      </c>
    </row>
    <row r="83" spans="1:2" x14ac:dyDescent="0.2">
      <c r="A83" t="s">
        <v>1213</v>
      </c>
      <c r="B83" t="s">
        <v>123</v>
      </c>
    </row>
    <row r="84" spans="1:2" x14ac:dyDescent="0.2">
      <c r="A84" t="s">
        <v>598</v>
      </c>
      <c r="B84" t="s">
        <v>123</v>
      </c>
    </row>
    <row r="85" spans="1:2" x14ac:dyDescent="0.2">
      <c r="A85" t="s">
        <v>599</v>
      </c>
      <c r="B85" t="s">
        <v>123</v>
      </c>
    </row>
    <row r="86" spans="1:2" x14ac:dyDescent="0.2">
      <c r="A86" t="s">
        <v>1214</v>
      </c>
      <c r="B86" t="s">
        <v>123</v>
      </c>
    </row>
    <row r="87" spans="1:2" x14ac:dyDescent="0.2">
      <c r="A87" t="s">
        <v>600</v>
      </c>
      <c r="B87" t="s">
        <v>123</v>
      </c>
    </row>
    <row r="88" spans="1:2" x14ac:dyDescent="0.2">
      <c r="A88" t="s">
        <v>601</v>
      </c>
      <c r="B88" t="s">
        <v>123</v>
      </c>
    </row>
    <row r="89" spans="1:2" x14ac:dyDescent="0.2">
      <c r="A89" t="s">
        <v>602</v>
      </c>
      <c r="B89" t="s">
        <v>123</v>
      </c>
    </row>
    <row r="90" spans="1:2" x14ac:dyDescent="0.2">
      <c r="A90" t="s">
        <v>603</v>
      </c>
      <c r="B90" t="s">
        <v>123</v>
      </c>
    </row>
    <row r="91" spans="1:2" x14ac:dyDescent="0.2">
      <c r="A91" t="s">
        <v>1215</v>
      </c>
      <c r="B91" t="s">
        <v>123</v>
      </c>
    </row>
    <row r="92" spans="1:2" x14ac:dyDescent="0.2">
      <c r="A92" t="s">
        <v>604</v>
      </c>
      <c r="B92" t="s">
        <v>123</v>
      </c>
    </row>
    <row r="93" spans="1:2" x14ac:dyDescent="0.2">
      <c r="A93" t="s">
        <v>1216</v>
      </c>
      <c r="B93" t="s">
        <v>123</v>
      </c>
    </row>
    <row r="94" spans="1:2" x14ac:dyDescent="0.2">
      <c r="A94" t="s">
        <v>1217</v>
      </c>
      <c r="B94" t="s">
        <v>123</v>
      </c>
    </row>
    <row r="95" spans="1:2" x14ac:dyDescent="0.2">
      <c r="A95" t="s">
        <v>1218</v>
      </c>
      <c r="B95" t="s">
        <v>123</v>
      </c>
    </row>
    <row r="96" spans="1:2" x14ac:dyDescent="0.2">
      <c r="A96" t="s">
        <v>1219</v>
      </c>
      <c r="B96" t="s">
        <v>123</v>
      </c>
    </row>
    <row r="97" spans="1:2" x14ac:dyDescent="0.2">
      <c r="A97" t="s">
        <v>1220</v>
      </c>
      <c r="B97" t="s">
        <v>123</v>
      </c>
    </row>
    <row r="98" spans="1:2" x14ac:dyDescent="0.2">
      <c r="A98" t="s">
        <v>1221</v>
      </c>
      <c r="B98" t="s">
        <v>123</v>
      </c>
    </row>
    <row r="99" spans="1:2" x14ac:dyDescent="0.2">
      <c r="A99" t="s">
        <v>1222</v>
      </c>
      <c r="B99" t="s">
        <v>123</v>
      </c>
    </row>
    <row r="100" spans="1:2" x14ac:dyDescent="0.2">
      <c r="A100" t="s">
        <v>1223</v>
      </c>
      <c r="B100" t="s">
        <v>123</v>
      </c>
    </row>
    <row r="101" spans="1:2" x14ac:dyDescent="0.2">
      <c r="A101" t="s">
        <v>1224</v>
      </c>
      <c r="B101" t="s">
        <v>123</v>
      </c>
    </row>
    <row r="102" spans="1:2" x14ac:dyDescent="0.2">
      <c r="A102" t="s">
        <v>1225</v>
      </c>
      <c r="B102" t="s">
        <v>123</v>
      </c>
    </row>
    <row r="103" spans="1:2" x14ac:dyDescent="0.2">
      <c r="A103" t="s">
        <v>1226</v>
      </c>
      <c r="B103" t="s">
        <v>123</v>
      </c>
    </row>
    <row r="104" spans="1:2" x14ac:dyDescent="0.2">
      <c r="A104" t="s">
        <v>1227</v>
      </c>
      <c r="B104" t="s">
        <v>123</v>
      </c>
    </row>
    <row r="105" spans="1:2" x14ac:dyDescent="0.2">
      <c r="A105" t="s">
        <v>1228</v>
      </c>
      <c r="B105" t="s">
        <v>123</v>
      </c>
    </row>
    <row r="106" spans="1:2" x14ac:dyDescent="0.2">
      <c r="A106" t="s">
        <v>1229</v>
      </c>
      <c r="B106" t="s">
        <v>123</v>
      </c>
    </row>
    <row r="107" spans="1:2" x14ac:dyDescent="0.2">
      <c r="A107" t="s">
        <v>1230</v>
      </c>
      <c r="B107" t="s">
        <v>123</v>
      </c>
    </row>
    <row r="108" spans="1:2" x14ac:dyDescent="0.2">
      <c r="A108" t="s">
        <v>1231</v>
      </c>
      <c r="B108" t="s">
        <v>123</v>
      </c>
    </row>
    <row r="109" spans="1:2" x14ac:dyDescent="0.2">
      <c r="A109" t="s">
        <v>1232</v>
      </c>
      <c r="B109" t="s">
        <v>123</v>
      </c>
    </row>
    <row r="110" spans="1:2" x14ac:dyDescent="0.2">
      <c r="A110" t="s">
        <v>1233</v>
      </c>
      <c r="B110" t="s">
        <v>123</v>
      </c>
    </row>
    <row r="111" spans="1:2" x14ac:dyDescent="0.2">
      <c r="A111" t="s">
        <v>1234</v>
      </c>
      <c r="B111" t="s">
        <v>123</v>
      </c>
    </row>
    <row r="112" spans="1:2" x14ac:dyDescent="0.2">
      <c r="A112" t="s">
        <v>1235</v>
      </c>
      <c r="B112" t="s">
        <v>123</v>
      </c>
    </row>
    <row r="113" spans="1:2" x14ac:dyDescent="0.2">
      <c r="A113" t="s">
        <v>1236</v>
      </c>
      <c r="B113" t="s">
        <v>123</v>
      </c>
    </row>
    <row r="114" spans="1:2" x14ac:dyDescent="0.2">
      <c r="A114" t="s">
        <v>1237</v>
      </c>
      <c r="B114" t="s">
        <v>123</v>
      </c>
    </row>
    <row r="115" spans="1:2" x14ac:dyDescent="0.2">
      <c r="A115" t="s">
        <v>1238</v>
      </c>
      <c r="B115" t="s">
        <v>123</v>
      </c>
    </row>
    <row r="116" spans="1:2" x14ac:dyDescent="0.2">
      <c r="A116" t="s">
        <v>1239</v>
      </c>
      <c r="B116" t="s">
        <v>123</v>
      </c>
    </row>
    <row r="117" spans="1:2" x14ac:dyDescent="0.2">
      <c r="A117" t="s">
        <v>1240</v>
      </c>
      <c r="B117" t="s">
        <v>123</v>
      </c>
    </row>
    <row r="118" spans="1:2" x14ac:dyDescent="0.2">
      <c r="A118" t="s">
        <v>1241</v>
      </c>
      <c r="B118" t="s">
        <v>123</v>
      </c>
    </row>
    <row r="119" spans="1:2" x14ac:dyDescent="0.2">
      <c r="A119" t="s">
        <v>1242</v>
      </c>
      <c r="B119" t="s">
        <v>123</v>
      </c>
    </row>
    <row r="120" spans="1:2" x14ac:dyDescent="0.2">
      <c r="A120" t="s">
        <v>1243</v>
      </c>
      <c r="B120" t="s">
        <v>123</v>
      </c>
    </row>
    <row r="121" spans="1:2" x14ac:dyDescent="0.2">
      <c r="A121" t="s">
        <v>1244</v>
      </c>
      <c r="B121" t="s">
        <v>123</v>
      </c>
    </row>
    <row r="122" spans="1:2" x14ac:dyDescent="0.2">
      <c r="A122" t="s">
        <v>1245</v>
      </c>
      <c r="B122" t="s">
        <v>123</v>
      </c>
    </row>
    <row r="123" spans="1:2" x14ac:dyDescent="0.2">
      <c r="A123" t="s">
        <v>1246</v>
      </c>
      <c r="B123" t="s">
        <v>123</v>
      </c>
    </row>
    <row r="124" spans="1:2" x14ac:dyDescent="0.2">
      <c r="A124" t="s">
        <v>1247</v>
      </c>
      <c r="B124" t="s">
        <v>123</v>
      </c>
    </row>
    <row r="125" spans="1:2" x14ac:dyDescent="0.2">
      <c r="A125" t="s">
        <v>1248</v>
      </c>
      <c r="B125" t="s">
        <v>123</v>
      </c>
    </row>
    <row r="126" spans="1:2" x14ac:dyDescent="0.2">
      <c r="A126" t="s">
        <v>1249</v>
      </c>
      <c r="B126" t="s">
        <v>123</v>
      </c>
    </row>
    <row r="127" spans="1:2" x14ac:dyDescent="0.2">
      <c r="A127" t="s">
        <v>1250</v>
      </c>
      <c r="B127" t="s">
        <v>123</v>
      </c>
    </row>
    <row r="128" spans="1:2" x14ac:dyDescent="0.2">
      <c r="A128" t="s">
        <v>1251</v>
      </c>
      <c r="B128" t="s">
        <v>123</v>
      </c>
    </row>
    <row r="129" spans="1:2" x14ac:dyDescent="0.2">
      <c r="A129" t="s">
        <v>1252</v>
      </c>
      <c r="B129" t="s">
        <v>123</v>
      </c>
    </row>
    <row r="130" spans="1:2" x14ac:dyDescent="0.2">
      <c r="A130" t="s">
        <v>1253</v>
      </c>
      <c r="B130" t="s">
        <v>123</v>
      </c>
    </row>
    <row r="131" spans="1:2" x14ac:dyDescent="0.2">
      <c r="A131" t="s">
        <v>1254</v>
      </c>
      <c r="B131" t="s">
        <v>123</v>
      </c>
    </row>
    <row r="132" spans="1:2" x14ac:dyDescent="0.2">
      <c r="A132" t="s">
        <v>1255</v>
      </c>
      <c r="B132" t="s">
        <v>123</v>
      </c>
    </row>
    <row r="133" spans="1:2" x14ac:dyDescent="0.2">
      <c r="A133" t="s">
        <v>1256</v>
      </c>
      <c r="B133" t="s">
        <v>123</v>
      </c>
    </row>
    <row r="134" spans="1:2" x14ac:dyDescent="0.2">
      <c r="A134" t="s">
        <v>1257</v>
      </c>
      <c r="B134" t="s">
        <v>123</v>
      </c>
    </row>
    <row r="135" spans="1:2" x14ac:dyDescent="0.2">
      <c r="A135" t="s">
        <v>1258</v>
      </c>
      <c r="B135" t="s">
        <v>123</v>
      </c>
    </row>
    <row r="136" spans="1:2" x14ac:dyDescent="0.2">
      <c r="A136" t="s">
        <v>1259</v>
      </c>
      <c r="B136" t="s">
        <v>123</v>
      </c>
    </row>
    <row r="137" spans="1:2" x14ac:dyDescent="0.2">
      <c r="A137" t="s">
        <v>1260</v>
      </c>
      <c r="B137" t="s">
        <v>123</v>
      </c>
    </row>
    <row r="138" spans="1:2" x14ac:dyDescent="0.2">
      <c r="A138" t="s">
        <v>1261</v>
      </c>
      <c r="B138" t="s">
        <v>123</v>
      </c>
    </row>
    <row r="139" spans="1:2" x14ac:dyDescent="0.2">
      <c r="A139" t="s">
        <v>1262</v>
      </c>
      <c r="B139" t="s">
        <v>123</v>
      </c>
    </row>
    <row r="140" spans="1:2" x14ac:dyDescent="0.2">
      <c r="A140" t="s">
        <v>1263</v>
      </c>
      <c r="B140" t="s">
        <v>123</v>
      </c>
    </row>
    <row r="141" spans="1:2" x14ac:dyDescent="0.2">
      <c r="A141" t="s">
        <v>1264</v>
      </c>
      <c r="B141" t="s">
        <v>123</v>
      </c>
    </row>
    <row r="142" spans="1:2" x14ac:dyDescent="0.2">
      <c r="A142" t="s">
        <v>1265</v>
      </c>
      <c r="B142" t="s">
        <v>123</v>
      </c>
    </row>
    <row r="143" spans="1:2" x14ac:dyDescent="0.2">
      <c r="A143" t="s">
        <v>1266</v>
      </c>
      <c r="B143" t="s">
        <v>123</v>
      </c>
    </row>
    <row r="144" spans="1:2" x14ac:dyDescent="0.2">
      <c r="A144" t="s">
        <v>605</v>
      </c>
      <c r="B144" t="s">
        <v>123</v>
      </c>
    </row>
    <row r="145" spans="1:2" x14ac:dyDescent="0.2">
      <c r="A145" t="s">
        <v>1267</v>
      </c>
      <c r="B145" t="s">
        <v>123</v>
      </c>
    </row>
    <row r="146" spans="1:2" x14ac:dyDescent="0.2">
      <c r="A146" t="s">
        <v>1268</v>
      </c>
      <c r="B146" t="s">
        <v>123</v>
      </c>
    </row>
    <row r="147" spans="1:2" x14ac:dyDescent="0.2">
      <c r="A147" t="s">
        <v>1269</v>
      </c>
      <c r="B147" t="s">
        <v>123</v>
      </c>
    </row>
    <row r="148" spans="1:2" x14ac:dyDescent="0.2">
      <c r="A148" t="s">
        <v>606</v>
      </c>
      <c r="B148" t="s">
        <v>123</v>
      </c>
    </row>
    <row r="149" spans="1:2" x14ac:dyDescent="0.2">
      <c r="A149" t="s">
        <v>607</v>
      </c>
      <c r="B149" t="s">
        <v>123</v>
      </c>
    </row>
    <row r="150" spans="1:2" x14ac:dyDescent="0.2">
      <c r="A150" t="s">
        <v>608</v>
      </c>
      <c r="B150" t="s">
        <v>123</v>
      </c>
    </row>
    <row r="151" spans="1:2" x14ac:dyDescent="0.2">
      <c r="A151" t="s">
        <v>609</v>
      </c>
      <c r="B151" t="s">
        <v>123</v>
      </c>
    </row>
    <row r="152" spans="1:2" x14ac:dyDescent="0.2">
      <c r="A152" t="s">
        <v>610</v>
      </c>
      <c r="B152" t="s">
        <v>123</v>
      </c>
    </row>
    <row r="153" spans="1:2" x14ac:dyDescent="0.2">
      <c r="A153" t="s">
        <v>611</v>
      </c>
      <c r="B153" t="s">
        <v>123</v>
      </c>
    </row>
    <row r="154" spans="1:2" x14ac:dyDescent="0.2">
      <c r="A154" t="s">
        <v>612</v>
      </c>
      <c r="B154" t="s">
        <v>123</v>
      </c>
    </row>
    <row r="155" spans="1:2" x14ac:dyDescent="0.2">
      <c r="A155" t="s">
        <v>613</v>
      </c>
      <c r="B155" t="s">
        <v>123</v>
      </c>
    </row>
    <row r="156" spans="1:2" x14ac:dyDescent="0.2">
      <c r="A156" t="s">
        <v>614</v>
      </c>
      <c r="B156" t="s">
        <v>123</v>
      </c>
    </row>
    <row r="157" spans="1:2" x14ac:dyDescent="0.2">
      <c r="A157" t="s">
        <v>615</v>
      </c>
      <c r="B157" t="s">
        <v>123</v>
      </c>
    </row>
    <row r="158" spans="1:2" x14ac:dyDescent="0.2">
      <c r="A158" t="s">
        <v>616</v>
      </c>
      <c r="B158" t="s">
        <v>123</v>
      </c>
    </row>
    <row r="159" spans="1:2" x14ac:dyDescent="0.2">
      <c r="A159" t="s">
        <v>617</v>
      </c>
      <c r="B159" t="s">
        <v>123</v>
      </c>
    </row>
    <row r="160" spans="1:2" x14ac:dyDescent="0.2">
      <c r="A160" t="s">
        <v>618</v>
      </c>
      <c r="B160" t="s">
        <v>123</v>
      </c>
    </row>
    <row r="161" spans="1:2" x14ac:dyDescent="0.2">
      <c r="A161" t="s">
        <v>1270</v>
      </c>
      <c r="B161" t="s">
        <v>123</v>
      </c>
    </row>
    <row r="162" spans="1:2" x14ac:dyDescent="0.2">
      <c r="A162" t="s">
        <v>1271</v>
      </c>
      <c r="B162" t="s">
        <v>123</v>
      </c>
    </row>
    <row r="163" spans="1:2" x14ac:dyDescent="0.2">
      <c r="A163" t="s">
        <v>1272</v>
      </c>
      <c r="B163" t="s">
        <v>123</v>
      </c>
    </row>
    <row r="164" spans="1:2" x14ac:dyDescent="0.2">
      <c r="A164" t="s">
        <v>1273</v>
      </c>
      <c r="B164" t="s">
        <v>123</v>
      </c>
    </row>
    <row r="165" spans="1:2" x14ac:dyDescent="0.2">
      <c r="A165" t="s">
        <v>619</v>
      </c>
      <c r="B165" t="s">
        <v>123</v>
      </c>
    </row>
    <row r="166" spans="1:2" x14ac:dyDescent="0.2">
      <c r="A166" t="s">
        <v>620</v>
      </c>
      <c r="B166" t="s">
        <v>123</v>
      </c>
    </row>
    <row r="167" spans="1:2" x14ac:dyDescent="0.2">
      <c r="A167" t="s">
        <v>621</v>
      </c>
      <c r="B167" t="s">
        <v>123</v>
      </c>
    </row>
    <row r="168" spans="1:2" x14ac:dyDescent="0.2">
      <c r="A168" t="s">
        <v>622</v>
      </c>
      <c r="B168" t="s">
        <v>123</v>
      </c>
    </row>
    <row r="169" spans="1:2" x14ac:dyDescent="0.2">
      <c r="A169" t="s">
        <v>623</v>
      </c>
      <c r="B169" t="s">
        <v>123</v>
      </c>
    </row>
    <row r="170" spans="1:2" x14ac:dyDescent="0.2">
      <c r="A170" t="s">
        <v>624</v>
      </c>
      <c r="B170" t="s">
        <v>123</v>
      </c>
    </row>
    <row r="171" spans="1:2" x14ac:dyDescent="0.2">
      <c r="A171" t="s">
        <v>625</v>
      </c>
      <c r="B171" t="s">
        <v>123</v>
      </c>
    </row>
    <row r="172" spans="1:2" x14ac:dyDescent="0.2">
      <c r="A172" t="s">
        <v>626</v>
      </c>
      <c r="B172" t="s">
        <v>123</v>
      </c>
    </row>
    <row r="173" spans="1:2" x14ac:dyDescent="0.2">
      <c r="A173" t="s">
        <v>627</v>
      </c>
      <c r="B173" t="s">
        <v>123</v>
      </c>
    </row>
    <row r="174" spans="1:2" x14ac:dyDescent="0.2">
      <c r="A174" t="s">
        <v>628</v>
      </c>
      <c r="B174" t="s">
        <v>123</v>
      </c>
    </row>
    <row r="175" spans="1:2" x14ac:dyDescent="0.2">
      <c r="A175" t="s">
        <v>629</v>
      </c>
      <c r="B175" t="s">
        <v>123</v>
      </c>
    </row>
    <row r="176" spans="1:2" x14ac:dyDescent="0.2">
      <c r="A176" t="s">
        <v>630</v>
      </c>
      <c r="B176" t="s">
        <v>123</v>
      </c>
    </row>
    <row r="177" spans="1:2" x14ac:dyDescent="0.2">
      <c r="A177" t="s">
        <v>631</v>
      </c>
      <c r="B177" t="s">
        <v>123</v>
      </c>
    </row>
    <row r="178" spans="1:2" x14ac:dyDescent="0.2">
      <c r="A178" t="s">
        <v>1274</v>
      </c>
      <c r="B178" t="s">
        <v>123</v>
      </c>
    </row>
    <row r="179" spans="1:2" x14ac:dyDescent="0.2">
      <c r="A179" t="s">
        <v>1275</v>
      </c>
      <c r="B179" t="s">
        <v>123</v>
      </c>
    </row>
    <row r="180" spans="1:2" x14ac:dyDescent="0.2">
      <c r="A180" t="s">
        <v>1276</v>
      </c>
      <c r="B180" t="s">
        <v>123</v>
      </c>
    </row>
    <row r="181" spans="1:2" x14ac:dyDescent="0.2">
      <c r="A181" t="s">
        <v>632</v>
      </c>
      <c r="B181" t="s">
        <v>123</v>
      </c>
    </row>
    <row r="182" spans="1:2" x14ac:dyDescent="0.2">
      <c r="A182" t="s">
        <v>633</v>
      </c>
      <c r="B182" t="s">
        <v>123</v>
      </c>
    </row>
    <row r="183" spans="1:2" x14ac:dyDescent="0.2">
      <c r="A183" t="s">
        <v>634</v>
      </c>
      <c r="B183" t="s">
        <v>123</v>
      </c>
    </row>
    <row r="184" spans="1:2" x14ac:dyDescent="0.2">
      <c r="A184" t="s">
        <v>635</v>
      </c>
      <c r="B184" t="s">
        <v>123</v>
      </c>
    </row>
    <row r="185" spans="1:2" x14ac:dyDescent="0.2">
      <c r="A185" t="s">
        <v>636</v>
      </c>
      <c r="B185" t="s">
        <v>123</v>
      </c>
    </row>
    <row r="186" spans="1:2" x14ac:dyDescent="0.2">
      <c r="A186" t="s">
        <v>637</v>
      </c>
      <c r="B186" t="s">
        <v>123</v>
      </c>
    </row>
    <row r="187" spans="1:2" x14ac:dyDescent="0.2">
      <c r="A187" t="s">
        <v>638</v>
      </c>
      <c r="B187" t="s">
        <v>123</v>
      </c>
    </row>
    <row r="188" spans="1:2" x14ac:dyDescent="0.2">
      <c r="A188" t="s">
        <v>639</v>
      </c>
      <c r="B188" t="s">
        <v>123</v>
      </c>
    </row>
    <row r="189" spans="1:2" x14ac:dyDescent="0.2">
      <c r="A189" t="s">
        <v>640</v>
      </c>
      <c r="B189" t="s">
        <v>123</v>
      </c>
    </row>
    <row r="190" spans="1:2" x14ac:dyDescent="0.2">
      <c r="A190" t="s">
        <v>641</v>
      </c>
      <c r="B190" t="s">
        <v>123</v>
      </c>
    </row>
    <row r="191" spans="1:2" x14ac:dyDescent="0.2">
      <c r="A191" t="s">
        <v>642</v>
      </c>
      <c r="B191" t="s">
        <v>123</v>
      </c>
    </row>
    <row r="192" spans="1:2" x14ac:dyDescent="0.2">
      <c r="A192" t="s">
        <v>643</v>
      </c>
      <c r="B192" t="s">
        <v>123</v>
      </c>
    </row>
    <row r="193" spans="1:2" x14ac:dyDescent="0.2">
      <c r="A193" t="s">
        <v>644</v>
      </c>
      <c r="B193" t="s">
        <v>123</v>
      </c>
    </row>
    <row r="194" spans="1:2" x14ac:dyDescent="0.2">
      <c r="A194" t="s">
        <v>1024</v>
      </c>
      <c r="B194" t="s">
        <v>123</v>
      </c>
    </row>
    <row r="195" spans="1:2" x14ac:dyDescent="0.2">
      <c r="A195" t="s">
        <v>1025</v>
      </c>
      <c r="B195" t="s">
        <v>123</v>
      </c>
    </row>
    <row r="196" spans="1:2" x14ac:dyDescent="0.2">
      <c r="A196" t="s">
        <v>1026</v>
      </c>
      <c r="B196" t="s">
        <v>123</v>
      </c>
    </row>
    <row r="197" spans="1:2" x14ac:dyDescent="0.2">
      <c r="A197" t="s">
        <v>645</v>
      </c>
      <c r="B197" t="s">
        <v>123</v>
      </c>
    </row>
    <row r="198" spans="1:2" x14ac:dyDescent="0.2">
      <c r="A198" t="s">
        <v>646</v>
      </c>
      <c r="B198" t="s">
        <v>123</v>
      </c>
    </row>
    <row r="199" spans="1:2" x14ac:dyDescent="0.2">
      <c r="A199" t="s">
        <v>647</v>
      </c>
      <c r="B199" t="s">
        <v>123</v>
      </c>
    </row>
    <row r="200" spans="1:2" x14ac:dyDescent="0.2">
      <c r="A200" t="s">
        <v>648</v>
      </c>
      <c r="B200" t="s">
        <v>123</v>
      </c>
    </row>
    <row r="201" spans="1:2" x14ac:dyDescent="0.2">
      <c r="A201" t="s">
        <v>649</v>
      </c>
      <c r="B201" t="s">
        <v>123</v>
      </c>
    </row>
    <row r="202" spans="1:2" x14ac:dyDescent="0.2">
      <c r="A202" t="s">
        <v>650</v>
      </c>
      <c r="B202" t="s">
        <v>123</v>
      </c>
    </row>
    <row r="203" spans="1:2" x14ac:dyDescent="0.2">
      <c r="A203" t="s">
        <v>651</v>
      </c>
      <c r="B203" t="s">
        <v>123</v>
      </c>
    </row>
    <row r="204" spans="1:2" x14ac:dyDescent="0.2">
      <c r="A204" t="s">
        <v>652</v>
      </c>
      <c r="B204" t="s">
        <v>123</v>
      </c>
    </row>
    <row r="205" spans="1:2" x14ac:dyDescent="0.2">
      <c r="A205" t="s">
        <v>653</v>
      </c>
      <c r="B205" t="s">
        <v>123</v>
      </c>
    </row>
    <row r="206" spans="1:2" x14ac:dyDescent="0.2">
      <c r="A206" t="s">
        <v>654</v>
      </c>
      <c r="B206" t="s">
        <v>123</v>
      </c>
    </row>
    <row r="207" spans="1:2" x14ac:dyDescent="0.2">
      <c r="A207" t="s">
        <v>1027</v>
      </c>
      <c r="B207" t="s">
        <v>123</v>
      </c>
    </row>
    <row r="208" spans="1:2" x14ac:dyDescent="0.2">
      <c r="A208" t="s">
        <v>1028</v>
      </c>
      <c r="B208" t="s">
        <v>123</v>
      </c>
    </row>
    <row r="209" spans="1:2" x14ac:dyDescent="0.2">
      <c r="A209" t="s">
        <v>1029</v>
      </c>
      <c r="B209" t="s">
        <v>123</v>
      </c>
    </row>
    <row r="210" spans="1:2" x14ac:dyDescent="0.2">
      <c r="A210" t="s">
        <v>1277</v>
      </c>
      <c r="B210" t="s">
        <v>123</v>
      </c>
    </row>
    <row r="211" spans="1:2" x14ac:dyDescent="0.2">
      <c r="A211" t="s">
        <v>1278</v>
      </c>
      <c r="B211" t="s">
        <v>123</v>
      </c>
    </row>
    <row r="212" spans="1:2" x14ac:dyDescent="0.2">
      <c r="A212" t="s">
        <v>1279</v>
      </c>
      <c r="B212" t="s">
        <v>123</v>
      </c>
    </row>
    <row r="213" spans="1:2" x14ac:dyDescent="0.2">
      <c r="A213" t="s">
        <v>1280</v>
      </c>
      <c r="B213" t="s">
        <v>123</v>
      </c>
    </row>
    <row r="214" spans="1:2" x14ac:dyDescent="0.2">
      <c r="A214" t="s">
        <v>1281</v>
      </c>
      <c r="B214" t="s">
        <v>123</v>
      </c>
    </row>
    <row r="215" spans="1:2" x14ac:dyDescent="0.2">
      <c r="A215" t="s">
        <v>1282</v>
      </c>
      <c r="B215" t="s">
        <v>123</v>
      </c>
    </row>
    <row r="216" spans="1:2" x14ac:dyDescent="0.2">
      <c r="A216" t="s">
        <v>1283</v>
      </c>
      <c r="B216" t="s">
        <v>123</v>
      </c>
    </row>
    <row r="217" spans="1:2" x14ac:dyDescent="0.2">
      <c r="A217" t="s">
        <v>1284</v>
      </c>
      <c r="B217" t="s">
        <v>123</v>
      </c>
    </row>
    <row r="218" spans="1:2" x14ac:dyDescent="0.2">
      <c r="A218" t="s">
        <v>1285</v>
      </c>
      <c r="B218" t="s">
        <v>123</v>
      </c>
    </row>
    <row r="219" spans="1:2" x14ac:dyDescent="0.2">
      <c r="A219" t="s">
        <v>1286</v>
      </c>
      <c r="B219" t="s">
        <v>123</v>
      </c>
    </row>
    <row r="220" spans="1:2" x14ac:dyDescent="0.2">
      <c r="A220" t="s">
        <v>1287</v>
      </c>
      <c r="B220" t="s">
        <v>123</v>
      </c>
    </row>
    <row r="221" spans="1:2" x14ac:dyDescent="0.2">
      <c r="A221" t="s">
        <v>1288</v>
      </c>
      <c r="B221" t="s">
        <v>123</v>
      </c>
    </row>
    <row r="222" spans="1:2" x14ac:dyDescent="0.2">
      <c r="A222" t="s">
        <v>1289</v>
      </c>
      <c r="B222" t="s">
        <v>123</v>
      </c>
    </row>
    <row r="223" spans="1:2" x14ac:dyDescent="0.2">
      <c r="A223" t="s">
        <v>1290</v>
      </c>
      <c r="B223" t="s">
        <v>123</v>
      </c>
    </row>
    <row r="224" spans="1:2" x14ac:dyDescent="0.2">
      <c r="A224" t="s">
        <v>1291</v>
      </c>
      <c r="B224" t="s">
        <v>123</v>
      </c>
    </row>
    <row r="225" spans="1:2" x14ac:dyDescent="0.2">
      <c r="A225" t="s">
        <v>1292</v>
      </c>
      <c r="B225" t="s">
        <v>123</v>
      </c>
    </row>
    <row r="226" spans="1:2" x14ac:dyDescent="0.2">
      <c r="A226" t="s">
        <v>1293</v>
      </c>
      <c r="B226" t="s">
        <v>123</v>
      </c>
    </row>
    <row r="227" spans="1:2" x14ac:dyDescent="0.2">
      <c r="A227" t="s">
        <v>479</v>
      </c>
      <c r="B227" t="s">
        <v>123</v>
      </c>
    </row>
    <row r="228" spans="1:2" x14ac:dyDescent="0.2">
      <c r="A228" t="s">
        <v>1294</v>
      </c>
      <c r="B228" t="s">
        <v>123</v>
      </c>
    </row>
    <row r="229" spans="1:2" x14ac:dyDescent="0.2">
      <c r="A229" t="s">
        <v>1295</v>
      </c>
      <c r="B229" t="s">
        <v>123</v>
      </c>
    </row>
    <row r="230" spans="1:2" x14ac:dyDescent="0.2">
      <c r="A230" t="s">
        <v>1296</v>
      </c>
      <c r="B230" t="s">
        <v>123</v>
      </c>
    </row>
    <row r="231" spans="1:2" x14ac:dyDescent="0.2">
      <c r="A231" t="s">
        <v>1297</v>
      </c>
      <c r="B231" t="s">
        <v>123</v>
      </c>
    </row>
    <row r="232" spans="1:2" x14ac:dyDescent="0.2">
      <c r="A232" t="s">
        <v>1298</v>
      </c>
      <c r="B232" t="s">
        <v>123</v>
      </c>
    </row>
    <row r="233" spans="1:2" x14ac:dyDescent="0.2">
      <c r="A233" t="s">
        <v>1299</v>
      </c>
      <c r="B233" t="s">
        <v>123</v>
      </c>
    </row>
    <row r="234" spans="1:2" x14ac:dyDescent="0.2">
      <c r="A234" t="s">
        <v>1300</v>
      </c>
      <c r="B234" t="s">
        <v>123</v>
      </c>
    </row>
    <row r="235" spans="1:2" x14ac:dyDescent="0.2">
      <c r="A235" t="s">
        <v>1301</v>
      </c>
      <c r="B235" t="s">
        <v>123</v>
      </c>
    </row>
    <row r="236" spans="1:2" x14ac:dyDescent="0.2">
      <c r="A236" t="s">
        <v>1302</v>
      </c>
      <c r="B236" t="s">
        <v>123</v>
      </c>
    </row>
    <row r="237" spans="1:2" x14ac:dyDescent="0.2">
      <c r="A237" t="s">
        <v>1303</v>
      </c>
      <c r="B237" t="s">
        <v>123</v>
      </c>
    </row>
    <row r="238" spans="1:2" x14ac:dyDescent="0.2">
      <c r="A238" t="s">
        <v>1304</v>
      </c>
      <c r="B238" t="s">
        <v>123</v>
      </c>
    </row>
    <row r="239" spans="1:2" x14ac:dyDescent="0.2">
      <c r="A239" t="s">
        <v>655</v>
      </c>
      <c r="B239" t="s">
        <v>123</v>
      </c>
    </row>
    <row r="240" spans="1:2" x14ac:dyDescent="0.2">
      <c r="A240" t="s">
        <v>656</v>
      </c>
      <c r="B240" t="s">
        <v>123</v>
      </c>
    </row>
    <row r="241" spans="1:2" x14ac:dyDescent="0.2">
      <c r="A241" t="s">
        <v>657</v>
      </c>
      <c r="B241" t="s">
        <v>123</v>
      </c>
    </row>
    <row r="242" spans="1:2" x14ac:dyDescent="0.2">
      <c r="A242" t="s">
        <v>658</v>
      </c>
      <c r="B242" t="s">
        <v>123</v>
      </c>
    </row>
    <row r="243" spans="1:2" x14ac:dyDescent="0.2">
      <c r="A243" t="s">
        <v>659</v>
      </c>
      <c r="B243" t="s">
        <v>123</v>
      </c>
    </row>
    <row r="244" spans="1:2" x14ac:dyDescent="0.2">
      <c r="A244" t="s">
        <v>660</v>
      </c>
      <c r="B244" t="s">
        <v>123</v>
      </c>
    </row>
    <row r="245" spans="1:2" x14ac:dyDescent="0.2">
      <c r="A245" t="s">
        <v>661</v>
      </c>
      <c r="B245" t="s">
        <v>123</v>
      </c>
    </row>
    <row r="246" spans="1:2" x14ac:dyDescent="0.2">
      <c r="A246" t="s">
        <v>662</v>
      </c>
      <c r="B246" t="s">
        <v>123</v>
      </c>
    </row>
    <row r="247" spans="1:2" x14ac:dyDescent="0.2">
      <c r="A247" t="s">
        <v>663</v>
      </c>
      <c r="B247" t="s">
        <v>123</v>
      </c>
    </row>
    <row r="248" spans="1:2" x14ac:dyDescent="0.2">
      <c r="A248" t="s">
        <v>664</v>
      </c>
      <c r="B248" t="s">
        <v>123</v>
      </c>
    </row>
    <row r="249" spans="1:2" x14ac:dyDescent="0.2">
      <c r="A249" t="s">
        <v>665</v>
      </c>
      <c r="B249" t="s">
        <v>123</v>
      </c>
    </row>
    <row r="250" spans="1:2" x14ac:dyDescent="0.2">
      <c r="A250" t="s">
        <v>1305</v>
      </c>
      <c r="B250" t="s">
        <v>123</v>
      </c>
    </row>
    <row r="251" spans="1:2" x14ac:dyDescent="0.2">
      <c r="A251" t="s">
        <v>1306</v>
      </c>
      <c r="B251" t="s">
        <v>123</v>
      </c>
    </row>
    <row r="252" spans="1:2" x14ac:dyDescent="0.2">
      <c r="A252" t="s">
        <v>1307</v>
      </c>
      <c r="B252" t="s">
        <v>123</v>
      </c>
    </row>
    <row r="253" spans="1:2" x14ac:dyDescent="0.2">
      <c r="A253" t="s">
        <v>1308</v>
      </c>
      <c r="B253" t="s">
        <v>123</v>
      </c>
    </row>
    <row r="254" spans="1:2" x14ac:dyDescent="0.2">
      <c r="A254" t="s">
        <v>1309</v>
      </c>
      <c r="B254" t="s">
        <v>123</v>
      </c>
    </row>
    <row r="255" spans="1:2" x14ac:dyDescent="0.2">
      <c r="A255" t="s">
        <v>1310</v>
      </c>
      <c r="B255" t="s">
        <v>123</v>
      </c>
    </row>
    <row r="256" spans="1:2" x14ac:dyDescent="0.2">
      <c r="A256" t="s">
        <v>666</v>
      </c>
      <c r="B256" t="s">
        <v>123</v>
      </c>
    </row>
    <row r="257" spans="1:2" x14ac:dyDescent="0.2">
      <c r="A257" t="s">
        <v>667</v>
      </c>
      <c r="B257" t="s">
        <v>123</v>
      </c>
    </row>
    <row r="258" spans="1:2" x14ac:dyDescent="0.2">
      <c r="A258" t="s">
        <v>668</v>
      </c>
      <c r="B258" t="s">
        <v>123</v>
      </c>
    </row>
    <row r="259" spans="1:2" x14ac:dyDescent="0.2">
      <c r="A259" t="s">
        <v>1311</v>
      </c>
      <c r="B259" t="s">
        <v>123</v>
      </c>
    </row>
    <row r="260" spans="1:2" x14ac:dyDescent="0.2">
      <c r="A260" t="s">
        <v>669</v>
      </c>
      <c r="B260" t="s">
        <v>123</v>
      </c>
    </row>
    <row r="261" spans="1:2" x14ac:dyDescent="0.2">
      <c r="A261" t="s">
        <v>670</v>
      </c>
      <c r="B261" t="s">
        <v>123</v>
      </c>
    </row>
    <row r="262" spans="1:2" x14ac:dyDescent="0.2">
      <c r="A262" t="s">
        <v>671</v>
      </c>
      <c r="B262" t="s">
        <v>123</v>
      </c>
    </row>
    <row r="263" spans="1:2" x14ac:dyDescent="0.2">
      <c r="A263" t="s">
        <v>672</v>
      </c>
      <c r="B263" t="s">
        <v>123</v>
      </c>
    </row>
    <row r="264" spans="1:2" x14ac:dyDescent="0.2">
      <c r="A264" t="s">
        <v>1312</v>
      </c>
      <c r="B264" t="s">
        <v>123</v>
      </c>
    </row>
    <row r="265" spans="1:2" x14ac:dyDescent="0.2">
      <c r="A265" t="s">
        <v>1313</v>
      </c>
      <c r="B265" t="s">
        <v>123</v>
      </c>
    </row>
    <row r="266" spans="1:2" x14ac:dyDescent="0.2">
      <c r="A266" t="s">
        <v>1314</v>
      </c>
      <c r="B266" t="s">
        <v>123</v>
      </c>
    </row>
    <row r="267" spans="1:2" x14ac:dyDescent="0.2">
      <c r="A267" t="s">
        <v>1315</v>
      </c>
      <c r="B267" t="s">
        <v>123</v>
      </c>
    </row>
    <row r="268" spans="1:2" x14ac:dyDescent="0.2">
      <c r="A268" t="s">
        <v>1316</v>
      </c>
      <c r="B268" t="s">
        <v>123</v>
      </c>
    </row>
    <row r="269" spans="1:2" x14ac:dyDescent="0.2">
      <c r="A269" t="s">
        <v>1317</v>
      </c>
      <c r="B269" t="s">
        <v>123</v>
      </c>
    </row>
    <row r="270" spans="1:2" x14ac:dyDescent="0.2">
      <c r="A270" t="s">
        <v>1318</v>
      </c>
      <c r="B270" t="s">
        <v>123</v>
      </c>
    </row>
    <row r="271" spans="1:2" x14ac:dyDescent="0.2">
      <c r="A271" t="s">
        <v>1319</v>
      </c>
      <c r="B271" t="s">
        <v>123</v>
      </c>
    </row>
    <row r="272" spans="1:2" x14ac:dyDescent="0.2">
      <c r="A272" t="s">
        <v>1320</v>
      </c>
      <c r="B272" t="s">
        <v>123</v>
      </c>
    </row>
    <row r="273" spans="1:2" x14ac:dyDescent="0.2">
      <c r="A273" t="s">
        <v>1321</v>
      </c>
      <c r="B273" t="s">
        <v>123</v>
      </c>
    </row>
    <row r="274" spans="1:2" x14ac:dyDescent="0.2">
      <c r="A274" t="s">
        <v>1322</v>
      </c>
      <c r="B274" t="s">
        <v>123</v>
      </c>
    </row>
    <row r="275" spans="1:2" x14ac:dyDescent="0.2">
      <c r="A275" t="s">
        <v>1323</v>
      </c>
      <c r="B275" t="s">
        <v>123</v>
      </c>
    </row>
    <row r="276" spans="1:2" x14ac:dyDescent="0.2">
      <c r="A276" t="s">
        <v>1324</v>
      </c>
      <c r="B276" t="s">
        <v>123</v>
      </c>
    </row>
    <row r="277" spans="1:2" x14ac:dyDescent="0.2">
      <c r="A277" t="s">
        <v>1325</v>
      </c>
      <c r="B277" t="s">
        <v>123</v>
      </c>
    </row>
    <row r="278" spans="1:2" x14ac:dyDescent="0.2">
      <c r="A278" t="s">
        <v>1326</v>
      </c>
      <c r="B278" t="s">
        <v>123</v>
      </c>
    </row>
    <row r="279" spans="1:2" x14ac:dyDescent="0.2">
      <c r="A279" t="s">
        <v>1327</v>
      </c>
      <c r="B279" t="s">
        <v>123</v>
      </c>
    </row>
    <row r="280" spans="1:2" x14ac:dyDescent="0.2">
      <c r="A280" t="s">
        <v>1328</v>
      </c>
      <c r="B280" t="s">
        <v>123</v>
      </c>
    </row>
    <row r="281" spans="1:2" x14ac:dyDescent="0.2">
      <c r="A281" t="s">
        <v>1329</v>
      </c>
      <c r="B281" t="s">
        <v>123</v>
      </c>
    </row>
    <row r="282" spans="1:2" x14ac:dyDescent="0.2">
      <c r="A282" t="s">
        <v>1330</v>
      </c>
      <c r="B282" t="s">
        <v>123</v>
      </c>
    </row>
    <row r="283" spans="1:2" x14ac:dyDescent="0.2">
      <c r="A283" t="s">
        <v>1331</v>
      </c>
      <c r="B283" t="s">
        <v>123</v>
      </c>
    </row>
    <row r="284" spans="1:2" x14ac:dyDescent="0.2">
      <c r="A284" t="s">
        <v>673</v>
      </c>
      <c r="B284" t="s">
        <v>123</v>
      </c>
    </row>
    <row r="285" spans="1:2" x14ac:dyDescent="0.2">
      <c r="A285" t="s">
        <v>674</v>
      </c>
      <c r="B285" t="s">
        <v>123</v>
      </c>
    </row>
    <row r="286" spans="1:2" x14ac:dyDescent="0.2">
      <c r="A286" t="s">
        <v>675</v>
      </c>
      <c r="B286" t="s">
        <v>123</v>
      </c>
    </row>
    <row r="287" spans="1:2" x14ac:dyDescent="0.2">
      <c r="A287" t="s">
        <v>676</v>
      </c>
      <c r="B287" t="s">
        <v>123</v>
      </c>
    </row>
    <row r="288" spans="1:2" x14ac:dyDescent="0.2">
      <c r="A288" t="s">
        <v>677</v>
      </c>
      <c r="B288" t="s">
        <v>123</v>
      </c>
    </row>
    <row r="289" spans="1:2" x14ac:dyDescent="0.2">
      <c r="A289" t="s">
        <v>678</v>
      </c>
      <c r="B289" t="s">
        <v>123</v>
      </c>
    </row>
    <row r="290" spans="1:2" x14ac:dyDescent="0.2">
      <c r="A290" t="s">
        <v>679</v>
      </c>
      <c r="B290" t="s">
        <v>123</v>
      </c>
    </row>
    <row r="291" spans="1:2" x14ac:dyDescent="0.2">
      <c r="A291" t="s">
        <v>680</v>
      </c>
      <c r="B291" t="s">
        <v>123</v>
      </c>
    </row>
    <row r="292" spans="1:2" x14ac:dyDescent="0.2">
      <c r="A292" t="s">
        <v>681</v>
      </c>
      <c r="B292" t="s">
        <v>123</v>
      </c>
    </row>
    <row r="293" spans="1:2" x14ac:dyDescent="0.2">
      <c r="A293" t="s">
        <v>682</v>
      </c>
      <c r="B293" t="s">
        <v>123</v>
      </c>
    </row>
    <row r="294" spans="1:2" x14ac:dyDescent="0.2">
      <c r="A294" t="s">
        <v>683</v>
      </c>
      <c r="B294" t="s">
        <v>123</v>
      </c>
    </row>
    <row r="295" spans="1:2" x14ac:dyDescent="0.2">
      <c r="A295" t="s">
        <v>684</v>
      </c>
      <c r="B295" t="s">
        <v>123</v>
      </c>
    </row>
    <row r="296" spans="1:2" x14ac:dyDescent="0.2">
      <c r="A296" t="s">
        <v>685</v>
      </c>
      <c r="B296" t="s">
        <v>123</v>
      </c>
    </row>
    <row r="297" spans="1:2" x14ac:dyDescent="0.2">
      <c r="A297" t="s">
        <v>1332</v>
      </c>
      <c r="B297" t="s">
        <v>123</v>
      </c>
    </row>
    <row r="298" spans="1:2" x14ac:dyDescent="0.2">
      <c r="A298" t="s">
        <v>1333</v>
      </c>
      <c r="B298" t="s">
        <v>123</v>
      </c>
    </row>
    <row r="299" spans="1:2" x14ac:dyDescent="0.2">
      <c r="A299" t="s">
        <v>1334</v>
      </c>
      <c r="B299" t="s">
        <v>123</v>
      </c>
    </row>
    <row r="300" spans="1:2" x14ac:dyDescent="0.2">
      <c r="A300" t="s">
        <v>1335</v>
      </c>
      <c r="B300" t="s">
        <v>123</v>
      </c>
    </row>
    <row r="301" spans="1:2" x14ac:dyDescent="0.2">
      <c r="A301" t="s">
        <v>1336</v>
      </c>
      <c r="B301" t="s">
        <v>123</v>
      </c>
    </row>
    <row r="302" spans="1:2" x14ac:dyDescent="0.2">
      <c r="A302" t="s">
        <v>1337</v>
      </c>
      <c r="B302" t="s">
        <v>123</v>
      </c>
    </row>
    <row r="303" spans="1:2" x14ac:dyDescent="0.2">
      <c r="A303" t="s">
        <v>1338</v>
      </c>
      <c r="B303" t="s">
        <v>123</v>
      </c>
    </row>
    <row r="304" spans="1:2" x14ac:dyDescent="0.2">
      <c r="A304" t="s">
        <v>1339</v>
      </c>
      <c r="B304" t="s">
        <v>123</v>
      </c>
    </row>
    <row r="305" spans="1:2" x14ac:dyDescent="0.2">
      <c r="A305" t="s">
        <v>1340</v>
      </c>
      <c r="B305" t="s">
        <v>123</v>
      </c>
    </row>
    <row r="306" spans="1:2" x14ac:dyDescent="0.2">
      <c r="A306" t="s">
        <v>1341</v>
      </c>
      <c r="B306" t="s">
        <v>123</v>
      </c>
    </row>
    <row r="307" spans="1:2" x14ac:dyDescent="0.2">
      <c r="A307" t="s">
        <v>1342</v>
      </c>
      <c r="B307" t="s">
        <v>123</v>
      </c>
    </row>
    <row r="308" spans="1:2" x14ac:dyDescent="0.2">
      <c r="A308" t="s">
        <v>1343</v>
      </c>
      <c r="B308" t="s">
        <v>123</v>
      </c>
    </row>
    <row r="309" spans="1:2" x14ac:dyDescent="0.2">
      <c r="A309" t="s">
        <v>1344</v>
      </c>
      <c r="B309" t="s">
        <v>123</v>
      </c>
    </row>
    <row r="310" spans="1:2" x14ac:dyDescent="0.2">
      <c r="A310" t="s">
        <v>1345</v>
      </c>
      <c r="B310" t="s">
        <v>123</v>
      </c>
    </row>
    <row r="311" spans="1:2" x14ac:dyDescent="0.2">
      <c r="A311" t="s">
        <v>1346</v>
      </c>
      <c r="B311" t="s">
        <v>123</v>
      </c>
    </row>
    <row r="312" spans="1:2" x14ac:dyDescent="0.2">
      <c r="A312" t="s">
        <v>1347</v>
      </c>
      <c r="B312" t="s">
        <v>123</v>
      </c>
    </row>
    <row r="313" spans="1:2" x14ac:dyDescent="0.2">
      <c r="A313" t="s">
        <v>1348</v>
      </c>
      <c r="B313" t="s">
        <v>123</v>
      </c>
    </row>
    <row r="314" spans="1:2" x14ac:dyDescent="0.2">
      <c r="A314" t="s">
        <v>1349</v>
      </c>
      <c r="B314" t="s">
        <v>123</v>
      </c>
    </row>
    <row r="315" spans="1:2" x14ac:dyDescent="0.2">
      <c r="A315" t="s">
        <v>1350</v>
      </c>
      <c r="B315" t="s">
        <v>123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0"/>
  <dimension ref="A2:B46"/>
  <sheetViews>
    <sheetView workbookViewId="0">
      <selection activeCell="A2" sqref="A2:B46"/>
    </sheetView>
  </sheetViews>
  <sheetFormatPr defaultRowHeight="12.75" x14ac:dyDescent="0.2"/>
  <cols>
    <col min="1" max="1" width="9.85546875" bestFit="1" customWidth="1"/>
  </cols>
  <sheetData>
    <row r="2" spans="1:2" x14ac:dyDescent="0.2">
      <c r="A2" t="s">
        <v>1351</v>
      </c>
      <c r="B2" t="s">
        <v>124</v>
      </c>
    </row>
    <row r="3" spans="1:2" x14ac:dyDescent="0.2">
      <c r="A3" t="s">
        <v>1352</v>
      </c>
      <c r="B3" t="s">
        <v>124</v>
      </c>
    </row>
    <row r="4" spans="1:2" x14ac:dyDescent="0.2">
      <c r="A4" t="s">
        <v>1353</v>
      </c>
      <c r="B4" t="s">
        <v>124</v>
      </c>
    </row>
    <row r="5" spans="1:2" x14ac:dyDescent="0.2">
      <c r="A5" t="s">
        <v>1354</v>
      </c>
      <c r="B5" t="s">
        <v>124</v>
      </c>
    </row>
    <row r="6" spans="1:2" x14ac:dyDescent="0.2">
      <c r="A6" t="s">
        <v>1355</v>
      </c>
      <c r="B6" t="s">
        <v>124</v>
      </c>
    </row>
    <row r="7" spans="1:2" x14ac:dyDescent="0.2">
      <c r="A7" t="s">
        <v>1356</v>
      </c>
      <c r="B7" t="s">
        <v>124</v>
      </c>
    </row>
    <row r="8" spans="1:2" x14ac:dyDescent="0.2">
      <c r="A8" t="s">
        <v>1357</v>
      </c>
      <c r="B8" t="s">
        <v>124</v>
      </c>
    </row>
    <row r="9" spans="1:2" x14ac:dyDescent="0.2">
      <c r="A9" t="s">
        <v>1358</v>
      </c>
      <c r="B9" t="s">
        <v>124</v>
      </c>
    </row>
    <row r="10" spans="1:2" x14ac:dyDescent="0.2">
      <c r="A10" t="s">
        <v>1359</v>
      </c>
      <c r="B10" t="s">
        <v>124</v>
      </c>
    </row>
    <row r="11" spans="1:2" x14ac:dyDescent="0.2">
      <c r="A11" t="s">
        <v>1360</v>
      </c>
      <c r="B11" t="s">
        <v>124</v>
      </c>
    </row>
    <row r="12" spans="1:2" x14ac:dyDescent="0.2">
      <c r="A12" t="s">
        <v>1361</v>
      </c>
      <c r="B12" t="s">
        <v>124</v>
      </c>
    </row>
    <row r="13" spans="1:2" x14ac:dyDescent="0.2">
      <c r="A13" t="s">
        <v>1362</v>
      </c>
      <c r="B13" t="s">
        <v>124</v>
      </c>
    </row>
    <row r="14" spans="1:2" x14ac:dyDescent="0.2">
      <c r="A14" t="s">
        <v>1363</v>
      </c>
      <c r="B14" t="s">
        <v>124</v>
      </c>
    </row>
    <row r="15" spans="1:2" x14ac:dyDescent="0.2">
      <c r="A15" t="s">
        <v>1364</v>
      </c>
      <c r="B15" t="s">
        <v>124</v>
      </c>
    </row>
    <row r="16" spans="1:2" x14ac:dyDescent="0.2">
      <c r="A16" t="s">
        <v>1365</v>
      </c>
      <c r="B16" t="s">
        <v>124</v>
      </c>
    </row>
    <row r="17" spans="1:2" x14ac:dyDescent="0.2">
      <c r="A17" t="s">
        <v>1366</v>
      </c>
      <c r="B17" t="s">
        <v>124</v>
      </c>
    </row>
    <row r="18" spans="1:2" x14ac:dyDescent="0.2">
      <c r="A18" t="s">
        <v>686</v>
      </c>
      <c r="B18" t="s">
        <v>124</v>
      </c>
    </row>
    <row r="19" spans="1:2" x14ac:dyDescent="0.2">
      <c r="A19" t="s">
        <v>1367</v>
      </c>
      <c r="B19" t="s">
        <v>124</v>
      </c>
    </row>
    <row r="20" spans="1:2" x14ac:dyDescent="0.2">
      <c r="A20" t="s">
        <v>687</v>
      </c>
      <c r="B20" t="s">
        <v>124</v>
      </c>
    </row>
    <row r="21" spans="1:2" x14ac:dyDescent="0.2">
      <c r="A21" t="s">
        <v>1368</v>
      </c>
      <c r="B21" t="s">
        <v>124</v>
      </c>
    </row>
    <row r="22" spans="1:2" x14ac:dyDescent="0.2">
      <c r="A22" t="s">
        <v>1369</v>
      </c>
      <c r="B22" t="s">
        <v>124</v>
      </c>
    </row>
    <row r="23" spans="1:2" x14ac:dyDescent="0.2">
      <c r="A23" t="s">
        <v>688</v>
      </c>
      <c r="B23" t="s">
        <v>124</v>
      </c>
    </row>
    <row r="24" spans="1:2" x14ac:dyDescent="0.2">
      <c r="A24" t="s">
        <v>689</v>
      </c>
      <c r="B24" t="s">
        <v>124</v>
      </c>
    </row>
    <row r="25" spans="1:2" x14ac:dyDescent="0.2">
      <c r="A25" t="s">
        <v>1370</v>
      </c>
      <c r="B25" t="s">
        <v>124</v>
      </c>
    </row>
    <row r="26" spans="1:2" x14ac:dyDescent="0.2">
      <c r="A26" t="s">
        <v>1371</v>
      </c>
      <c r="B26" t="s">
        <v>124</v>
      </c>
    </row>
    <row r="27" spans="1:2" x14ac:dyDescent="0.2">
      <c r="A27" t="s">
        <v>690</v>
      </c>
      <c r="B27" t="s">
        <v>124</v>
      </c>
    </row>
    <row r="28" spans="1:2" x14ac:dyDescent="0.2">
      <c r="A28" t="s">
        <v>691</v>
      </c>
      <c r="B28" t="s">
        <v>124</v>
      </c>
    </row>
    <row r="29" spans="1:2" x14ac:dyDescent="0.2">
      <c r="A29" t="s">
        <v>1372</v>
      </c>
      <c r="B29" t="s">
        <v>124</v>
      </c>
    </row>
    <row r="30" spans="1:2" x14ac:dyDescent="0.2">
      <c r="A30" t="s">
        <v>1373</v>
      </c>
      <c r="B30" t="s">
        <v>124</v>
      </c>
    </row>
    <row r="31" spans="1:2" x14ac:dyDescent="0.2">
      <c r="A31" t="s">
        <v>1374</v>
      </c>
      <c r="B31" t="s">
        <v>124</v>
      </c>
    </row>
    <row r="32" spans="1:2" x14ac:dyDescent="0.2">
      <c r="A32" t="s">
        <v>1375</v>
      </c>
      <c r="B32" t="s">
        <v>124</v>
      </c>
    </row>
    <row r="33" spans="1:2" x14ac:dyDescent="0.2">
      <c r="A33" t="s">
        <v>1376</v>
      </c>
      <c r="B33" t="s">
        <v>124</v>
      </c>
    </row>
    <row r="34" spans="1:2" x14ac:dyDescent="0.2">
      <c r="A34" t="s">
        <v>692</v>
      </c>
      <c r="B34" t="s">
        <v>124</v>
      </c>
    </row>
    <row r="35" spans="1:2" x14ac:dyDescent="0.2">
      <c r="A35" t="s">
        <v>693</v>
      </c>
      <c r="B35" t="s">
        <v>124</v>
      </c>
    </row>
    <row r="36" spans="1:2" x14ac:dyDescent="0.2">
      <c r="A36" t="s">
        <v>694</v>
      </c>
      <c r="B36" t="s">
        <v>124</v>
      </c>
    </row>
    <row r="37" spans="1:2" x14ac:dyDescent="0.2">
      <c r="A37" t="s">
        <v>695</v>
      </c>
      <c r="B37" t="s">
        <v>124</v>
      </c>
    </row>
    <row r="38" spans="1:2" x14ac:dyDescent="0.2">
      <c r="A38" t="s">
        <v>1377</v>
      </c>
      <c r="B38" t="s">
        <v>124</v>
      </c>
    </row>
    <row r="39" spans="1:2" x14ac:dyDescent="0.2">
      <c r="A39" t="s">
        <v>696</v>
      </c>
      <c r="B39" t="s">
        <v>124</v>
      </c>
    </row>
    <row r="40" spans="1:2" x14ac:dyDescent="0.2">
      <c r="A40" t="s">
        <v>697</v>
      </c>
      <c r="B40" t="s">
        <v>124</v>
      </c>
    </row>
    <row r="41" spans="1:2" x14ac:dyDescent="0.2">
      <c r="A41" t="s">
        <v>1378</v>
      </c>
      <c r="B41" t="s">
        <v>124</v>
      </c>
    </row>
    <row r="42" spans="1:2" x14ac:dyDescent="0.2">
      <c r="A42" t="s">
        <v>1379</v>
      </c>
      <c r="B42" t="s">
        <v>124</v>
      </c>
    </row>
    <row r="43" spans="1:2" x14ac:dyDescent="0.2">
      <c r="A43" t="s">
        <v>698</v>
      </c>
      <c r="B43" t="s">
        <v>124</v>
      </c>
    </row>
    <row r="44" spans="1:2" x14ac:dyDescent="0.2">
      <c r="A44" t="s">
        <v>1380</v>
      </c>
      <c r="B44" t="s">
        <v>124</v>
      </c>
    </row>
    <row r="45" spans="1:2" x14ac:dyDescent="0.2">
      <c r="A45" t="s">
        <v>1381</v>
      </c>
      <c r="B45" t="s">
        <v>124</v>
      </c>
    </row>
    <row r="46" spans="1:2" x14ac:dyDescent="0.2">
      <c r="A46" t="s">
        <v>1382</v>
      </c>
      <c r="B46" t="s">
        <v>124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1"/>
  <dimension ref="A1"/>
  <sheetViews>
    <sheetView workbookViewId="0">
      <selection activeCell="A2" sqref="A2:B1400"/>
    </sheetView>
  </sheetViews>
  <sheetFormatPr defaultRowHeight="12.75" x14ac:dyDescent="0.2"/>
  <sheetData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2"/>
  <dimension ref="A2:B17"/>
  <sheetViews>
    <sheetView workbookViewId="0">
      <selection activeCell="A2" sqref="A2:B17"/>
    </sheetView>
  </sheetViews>
  <sheetFormatPr defaultRowHeight="12.75" x14ac:dyDescent="0.2"/>
  <sheetData>
    <row r="2" spans="1:2" x14ac:dyDescent="0.2">
      <c r="A2" t="s">
        <v>699</v>
      </c>
      <c r="B2" t="s">
        <v>126</v>
      </c>
    </row>
    <row r="3" spans="1:2" x14ac:dyDescent="0.2">
      <c r="A3" t="s">
        <v>700</v>
      </c>
      <c r="B3" t="s">
        <v>126</v>
      </c>
    </row>
    <row r="4" spans="1:2" x14ac:dyDescent="0.2">
      <c r="A4" t="s">
        <v>701</v>
      </c>
      <c r="B4" t="s">
        <v>126</v>
      </c>
    </row>
    <row r="5" spans="1:2" x14ac:dyDescent="0.2">
      <c r="A5" t="s">
        <v>702</v>
      </c>
      <c r="B5" t="s">
        <v>126</v>
      </c>
    </row>
    <row r="6" spans="1:2" x14ac:dyDescent="0.2">
      <c r="A6" t="s">
        <v>1383</v>
      </c>
      <c r="B6" t="s">
        <v>126</v>
      </c>
    </row>
    <row r="7" spans="1:2" x14ac:dyDescent="0.2">
      <c r="A7" t="s">
        <v>703</v>
      </c>
      <c r="B7" t="s">
        <v>126</v>
      </c>
    </row>
    <row r="8" spans="1:2" x14ac:dyDescent="0.2">
      <c r="A8" t="s">
        <v>704</v>
      </c>
      <c r="B8" t="s">
        <v>126</v>
      </c>
    </row>
    <row r="9" spans="1:2" x14ac:dyDescent="0.2">
      <c r="A9" t="s">
        <v>1384</v>
      </c>
      <c r="B9" t="s">
        <v>126</v>
      </c>
    </row>
    <row r="10" spans="1:2" x14ac:dyDescent="0.2">
      <c r="A10" t="s">
        <v>705</v>
      </c>
      <c r="B10" t="s">
        <v>126</v>
      </c>
    </row>
    <row r="11" spans="1:2" x14ac:dyDescent="0.2">
      <c r="A11" t="s">
        <v>706</v>
      </c>
      <c r="B11" t="s">
        <v>126</v>
      </c>
    </row>
    <row r="12" spans="1:2" x14ac:dyDescent="0.2">
      <c r="A12" t="s">
        <v>1385</v>
      </c>
      <c r="B12" t="s">
        <v>126</v>
      </c>
    </row>
    <row r="13" spans="1:2" x14ac:dyDescent="0.2">
      <c r="A13" t="s">
        <v>1386</v>
      </c>
      <c r="B13" t="s">
        <v>126</v>
      </c>
    </row>
    <row r="14" spans="1:2" x14ac:dyDescent="0.2">
      <c r="A14" t="s">
        <v>1387</v>
      </c>
      <c r="B14" t="s">
        <v>126</v>
      </c>
    </row>
    <row r="15" spans="1:2" x14ac:dyDescent="0.2">
      <c r="A15" t="s">
        <v>1030</v>
      </c>
      <c r="B15" t="s">
        <v>126</v>
      </c>
    </row>
    <row r="16" spans="1:2" x14ac:dyDescent="0.2">
      <c r="A16" t="s">
        <v>1031</v>
      </c>
      <c r="B16" t="s">
        <v>126</v>
      </c>
    </row>
    <row r="17" spans="1:2" x14ac:dyDescent="0.2">
      <c r="A17" t="s">
        <v>1032</v>
      </c>
      <c r="B17" t="s">
        <v>126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3"/>
  <dimension ref="A2:B262"/>
  <sheetViews>
    <sheetView workbookViewId="0">
      <selection activeCell="A2" sqref="A2:B262"/>
    </sheetView>
  </sheetViews>
  <sheetFormatPr defaultRowHeight="12.75" x14ac:dyDescent="0.2"/>
  <sheetData>
    <row r="2" spans="1:2" x14ac:dyDescent="0.2">
      <c r="A2" t="s">
        <v>707</v>
      </c>
      <c r="B2" t="s">
        <v>14</v>
      </c>
    </row>
    <row r="3" spans="1:2" x14ac:dyDescent="0.2">
      <c r="A3" t="s">
        <v>708</v>
      </c>
      <c r="B3" t="s">
        <v>14</v>
      </c>
    </row>
    <row r="4" spans="1:2" x14ac:dyDescent="0.2">
      <c r="A4" t="s">
        <v>709</v>
      </c>
      <c r="B4" t="s">
        <v>14</v>
      </c>
    </row>
    <row r="5" spans="1:2" x14ac:dyDescent="0.2">
      <c r="A5" t="s">
        <v>710</v>
      </c>
      <c r="B5" t="s">
        <v>14</v>
      </c>
    </row>
    <row r="6" spans="1:2" x14ac:dyDescent="0.2">
      <c r="A6" t="s">
        <v>1388</v>
      </c>
      <c r="B6" t="s">
        <v>14</v>
      </c>
    </row>
    <row r="7" spans="1:2" x14ac:dyDescent="0.2">
      <c r="A7" t="s">
        <v>711</v>
      </c>
      <c r="B7" t="s">
        <v>14</v>
      </c>
    </row>
    <row r="8" spans="1:2" x14ac:dyDescent="0.2">
      <c r="A8" t="s">
        <v>712</v>
      </c>
      <c r="B8" t="s">
        <v>14</v>
      </c>
    </row>
    <row r="9" spans="1:2" x14ac:dyDescent="0.2">
      <c r="A9" t="s">
        <v>1389</v>
      </c>
      <c r="B9" t="s">
        <v>14</v>
      </c>
    </row>
    <row r="10" spans="1:2" x14ac:dyDescent="0.2">
      <c r="A10" t="s">
        <v>1390</v>
      </c>
      <c r="B10" t="s">
        <v>14</v>
      </c>
    </row>
    <row r="11" spans="1:2" x14ac:dyDescent="0.2">
      <c r="A11" t="s">
        <v>713</v>
      </c>
      <c r="B11" t="s">
        <v>14</v>
      </c>
    </row>
    <row r="12" spans="1:2" x14ac:dyDescent="0.2">
      <c r="A12" t="s">
        <v>1391</v>
      </c>
      <c r="B12" t="s">
        <v>14</v>
      </c>
    </row>
    <row r="13" spans="1:2" x14ac:dyDescent="0.2">
      <c r="A13" t="s">
        <v>714</v>
      </c>
      <c r="B13" t="s">
        <v>14</v>
      </c>
    </row>
    <row r="14" spans="1:2" x14ac:dyDescent="0.2">
      <c r="A14" t="s">
        <v>715</v>
      </c>
      <c r="B14" t="s">
        <v>14</v>
      </c>
    </row>
    <row r="15" spans="1:2" x14ac:dyDescent="0.2">
      <c r="A15" t="s">
        <v>1392</v>
      </c>
      <c r="B15" t="s">
        <v>14</v>
      </c>
    </row>
    <row r="16" spans="1:2" x14ac:dyDescent="0.2">
      <c r="A16" t="s">
        <v>1393</v>
      </c>
      <c r="B16" t="s">
        <v>14</v>
      </c>
    </row>
    <row r="17" spans="1:2" x14ac:dyDescent="0.2">
      <c r="A17" t="s">
        <v>1394</v>
      </c>
      <c r="B17" t="s">
        <v>14</v>
      </c>
    </row>
    <row r="18" spans="1:2" x14ac:dyDescent="0.2">
      <c r="A18" t="s">
        <v>716</v>
      </c>
      <c r="B18" t="s">
        <v>14</v>
      </c>
    </row>
    <row r="19" spans="1:2" x14ac:dyDescent="0.2">
      <c r="A19" t="s">
        <v>717</v>
      </c>
      <c r="B19" t="s">
        <v>14</v>
      </c>
    </row>
    <row r="20" spans="1:2" x14ac:dyDescent="0.2">
      <c r="A20" t="s">
        <v>718</v>
      </c>
      <c r="B20" t="s">
        <v>14</v>
      </c>
    </row>
    <row r="21" spans="1:2" x14ac:dyDescent="0.2">
      <c r="A21" t="s">
        <v>719</v>
      </c>
      <c r="B21" t="s">
        <v>14</v>
      </c>
    </row>
    <row r="22" spans="1:2" x14ac:dyDescent="0.2">
      <c r="A22" t="s">
        <v>1395</v>
      </c>
      <c r="B22" t="s">
        <v>14</v>
      </c>
    </row>
    <row r="23" spans="1:2" x14ac:dyDescent="0.2">
      <c r="A23" t="s">
        <v>720</v>
      </c>
      <c r="B23" t="s">
        <v>14</v>
      </c>
    </row>
    <row r="24" spans="1:2" x14ac:dyDescent="0.2">
      <c r="A24" t="s">
        <v>721</v>
      </c>
      <c r="B24" t="s">
        <v>14</v>
      </c>
    </row>
    <row r="25" spans="1:2" x14ac:dyDescent="0.2">
      <c r="A25" t="s">
        <v>1396</v>
      </c>
      <c r="B25" t="s">
        <v>14</v>
      </c>
    </row>
    <row r="26" spans="1:2" x14ac:dyDescent="0.2">
      <c r="A26" t="s">
        <v>1397</v>
      </c>
      <c r="B26" t="s">
        <v>14</v>
      </c>
    </row>
    <row r="27" spans="1:2" x14ac:dyDescent="0.2">
      <c r="A27" t="s">
        <v>722</v>
      </c>
      <c r="B27" t="s">
        <v>14</v>
      </c>
    </row>
    <row r="28" spans="1:2" x14ac:dyDescent="0.2">
      <c r="A28" t="s">
        <v>1398</v>
      </c>
      <c r="B28" t="s">
        <v>14</v>
      </c>
    </row>
    <row r="29" spans="1:2" x14ac:dyDescent="0.2">
      <c r="A29" t="s">
        <v>1399</v>
      </c>
      <c r="B29" t="s">
        <v>14</v>
      </c>
    </row>
    <row r="30" spans="1:2" x14ac:dyDescent="0.2">
      <c r="A30" t="s">
        <v>1400</v>
      </c>
      <c r="B30" t="s">
        <v>14</v>
      </c>
    </row>
    <row r="31" spans="1:2" x14ac:dyDescent="0.2">
      <c r="A31" t="s">
        <v>723</v>
      </c>
      <c r="B31" t="s">
        <v>14</v>
      </c>
    </row>
    <row r="32" spans="1:2" x14ac:dyDescent="0.2">
      <c r="A32" t="s">
        <v>724</v>
      </c>
      <c r="B32" t="s">
        <v>14</v>
      </c>
    </row>
    <row r="33" spans="1:2" x14ac:dyDescent="0.2">
      <c r="A33" t="s">
        <v>725</v>
      </c>
      <c r="B33" t="s">
        <v>14</v>
      </c>
    </row>
    <row r="34" spans="1:2" x14ac:dyDescent="0.2">
      <c r="A34" t="s">
        <v>726</v>
      </c>
      <c r="B34" t="s">
        <v>14</v>
      </c>
    </row>
    <row r="35" spans="1:2" x14ac:dyDescent="0.2">
      <c r="A35" t="s">
        <v>727</v>
      </c>
      <c r="B35" t="s">
        <v>14</v>
      </c>
    </row>
    <row r="36" spans="1:2" x14ac:dyDescent="0.2">
      <c r="A36" t="s">
        <v>728</v>
      </c>
      <c r="B36" t="s">
        <v>14</v>
      </c>
    </row>
    <row r="37" spans="1:2" x14ac:dyDescent="0.2">
      <c r="A37" t="s">
        <v>729</v>
      </c>
      <c r="B37" t="s">
        <v>14</v>
      </c>
    </row>
    <row r="38" spans="1:2" x14ac:dyDescent="0.2">
      <c r="A38" t="s">
        <v>730</v>
      </c>
      <c r="B38" t="s">
        <v>14</v>
      </c>
    </row>
    <row r="39" spans="1:2" x14ac:dyDescent="0.2">
      <c r="A39" t="s">
        <v>731</v>
      </c>
      <c r="B39" t="s">
        <v>14</v>
      </c>
    </row>
    <row r="40" spans="1:2" x14ac:dyDescent="0.2">
      <c r="A40" t="s">
        <v>732</v>
      </c>
      <c r="B40" t="s">
        <v>14</v>
      </c>
    </row>
    <row r="41" spans="1:2" x14ac:dyDescent="0.2">
      <c r="A41" t="s">
        <v>733</v>
      </c>
      <c r="B41" t="s">
        <v>14</v>
      </c>
    </row>
    <row r="42" spans="1:2" x14ac:dyDescent="0.2">
      <c r="A42" t="s">
        <v>734</v>
      </c>
      <c r="B42" t="s">
        <v>14</v>
      </c>
    </row>
    <row r="43" spans="1:2" x14ac:dyDescent="0.2">
      <c r="A43" t="s">
        <v>735</v>
      </c>
      <c r="B43" t="s">
        <v>14</v>
      </c>
    </row>
    <row r="44" spans="1:2" x14ac:dyDescent="0.2">
      <c r="A44" t="s">
        <v>1033</v>
      </c>
      <c r="B44" t="s">
        <v>14</v>
      </c>
    </row>
    <row r="45" spans="1:2" x14ac:dyDescent="0.2">
      <c r="A45" t="s">
        <v>1401</v>
      </c>
      <c r="B45" t="s">
        <v>14</v>
      </c>
    </row>
    <row r="46" spans="1:2" x14ac:dyDescent="0.2">
      <c r="A46" t="s">
        <v>1034</v>
      </c>
      <c r="B46" t="s">
        <v>14</v>
      </c>
    </row>
    <row r="47" spans="1:2" x14ac:dyDescent="0.2">
      <c r="A47" t="s">
        <v>736</v>
      </c>
      <c r="B47" t="s">
        <v>14</v>
      </c>
    </row>
    <row r="48" spans="1:2" x14ac:dyDescent="0.2">
      <c r="A48" t="s">
        <v>737</v>
      </c>
      <c r="B48" t="s">
        <v>14</v>
      </c>
    </row>
    <row r="49" spans="1:2" x14ac:dyDescent="0.2">
      <c r="A49" t="s">
        <v>738</v>
      </c>
      <c r="B49" t="s">
        <v>14</v>
      </c>
    </row>
    <row r="50" spans="1:2" x14ac:dyDescent="0.2">
      <c r="A50" t="s">
        <v>739</v>
      </c>
      <c r="B50" t="s">
        <v>14</v>
      </c>
    </row>
    <row r="51" spans="1:2" x14ac:dyDescent="0.2">
      <c r="A51" t="s">
        <v>740</v>
      </c>
      <c r="B51" t="s">
        <v>14</v>
      </c>
    </row>
    <row r="52" spans="1:2" x14ac:dyDescent="0.2">
      <c r="A52" t="s">
        <v>741</v>
      </c>
      <c r="B52" t="s">
        <v>14</v>
      </c>
    </row>
    <row r="53" spans="1:2" x14ac:dyDescent="0.2">
      <c r="A53" t="s">
        <v>742</v>
      </c>
      <c r="B53" t="s">
        <v>14</v>
      </c>
    </row>
    <row r="54" spans="1:2" x14ac:dyDescent="0.2">
      <c r="A54" t="s">
        <v>1402</v>
      </c>
      <c r="B54" t="s">
        <v>14</v>
      </c>
    </row>
    <row r="55" spans="1:2" x14ac:dyDescent="0.2">
      <c r="A55" t="s">
        <v>743</v>
      </c>
      <c r="B55" t="s">
        <v>14</v>
      </c>
    </row>
    <row r="56" spans="1:2" x14ac:dyDescent="0.2">
      <c r="A56" t="s">
        <v>744</v>
      </c>
      <c r="B56" t="s">
        <v>14</v>
      </c>
    </row>
    <row r="57" spans="1:2" x14ac:dyDescent="0.2">
      <c r="A57" t="s">
        <v>745</v>
      </c>
      <c r="B57" t="s">
        <v>14</v>
      </c>
    </row>
    <row r="58" spans="1:2" x14ac:dyDescent="0.2">
      <c r="A58" t="s">
        <v>1403</v>
      </c>
      <c r="B58" t="s">
        <v>14</v>
      </c>
    </row>
    <row r="59" spans="1:2" x14ac:dyDescent="0.2">
      <c r="A59" t="s">
        <v>746</v>
      </c>
      <c r="B59" t="s">
        <v>14</v>
      </c>
    </row>
    <row r="60" spans="1:2" x14ac:dyDescent="0.2">
      <c r="A60" t="s">
        <v>1404</v>
      </c>
      <c r="B60" t="s">
        <v>14</v>
      </c>
    </row>
    <row r="61" spans="1:2" x14ac:dyDescent="0.2">
      <c r="A61" t="s">
        <v>1405</v>
      </c>
      <c r="B61" t="s">
        <v>14</v>
      </c>
    </row>
    <row r="62" spans="1:2" x14ac:dyDescent="0.2">
      <c r="A62" t="s">
        <v>1406</v>
      </c>
      <c r="B62" t="s">
        <v>14</v>
      </c>
    </row>
    <row r="63" spans="1:2" x14ac:dyDescent="0.2">
      <c r="A63" t="s">
        <v>747</v>
      </c>
      <c r="B63" t="s">
        <v>14</v>
      </c>
    </row>
    <row r="64" spans="1:2" x14ac:dyDescent="0.2">
      <c r="A64" t="s">
        <v>1407</v>
      </c>
      <c r="B64" t="s">
        <v>14</v>
      </c>
    </row>
    <row r="65" spans="1:2" x14ac:dyDescent="0.2">
      <c r="A65" t="s">
        <v>748</v>
      </c>
      <c r="B65" t="s">
        <v>14</v>
      </c>
    </row>
    <row r="66" spans="1:2" x14ac:dyDescent="0.2">
      <c r="A66" t="s">
        <v>1408</v>
      </c>
      <c r="B66" t="s">
        <v>14</v>
      </c>
    </row>
    <row r="67" spans="1:2" x14ac:dyDescent="0.2">
      <c r="A67" t="s">
        <v>1409</v>
      </c>
      <c r="B67" t="s">
        <v>14</v>
      </c>
    </row>
    <row r="68" spans="1:2" x14ac:dyDescent="0.2">
      <c r="A68" t="s">
        <v>749</v>
      </c>
      <c r="B68" t="s">
        <v>14</v>
      </c>
    </row>
    <row r="69" spans="1:2" x14ac:dyDescent="0.2">
      <c r="A69" t="s">
        <v>750</v>
      </c>
      <c r="B69" t="s">
        <v>14</v>
      </c>
    </row>
    <row r="70" spans="1:2" x14ac:dyDescent="0.2">
      <c r="A70" t="s">
        <v>1410</v>
      </c>
      <c r="B70" t="s">
        <v>14</v>
      </c>
    </row>
    <row r="71" spans="1:2" x14ac:dyDescent="0.2">
      <c r="A71" t="s">
        <v>1411</v>
      </c>
      <c r="B71" t="s">
        <v>14</v>
      </c>
    </row>
    <row r="72" spans="1:2" x14ac:dyDescent="0.2">
      <c r="A72" t="s">
        <v>751</v>
      </c>
      <c r="B72" t="s">
        <v>14</v>
      </c>
    </row>
    <row r="73" spans="1:2" x14ac:dyDescent="0.2">
      <c r="A73" t="s">
        <v>1412</v>
      </c>
      <c r="B73" t="s">
        <v>14</v>
      </c>
    </row>
    <row r="74" spans="1:2" x14ac:dyDescent="0.2">
      <c r="A74" t="s">
        <v>1413</v>
      </c>
      <c r="B74" t="s">
        <v>14</v>
      </c>
    </row>
    <row r="75" spans="1:2" x14ac:dyDescent="0.2">
      <c r="A75" t="s">
        <v>1414</v>
      </c>
      <c r="B75" t="s">
        <v>14</v>
      </c>
    </row>
    <row r="76" spans="1:2" x14ac:dyDescent="0.2">
      <c r="A76" t="s">
        <v>1415</v>
      </c>
      <c r="B76" t="s">
        <v>14</v>
      </c>
    </row>
    <row r="77" spans="1:2" x14ac:dyDescent="0.2">
      <c r="A77" t="s">
        <v>752</v>
      </c>
      <c r="B77" t="s">
        <v>14</v>
      </c>
    </row>
    <row r="78" spans="1:2" x14ac:dyDescent="0.2">
      <c r="A78" t="s">
        <v>753</v>
      </c>
      <c r="B78" t="s">
        <v>14</v>
      </c>
    </row>
    <row r="79" spans="1:2" x14ac:dyDescent="0.2">
      <c r="A79" t="s">
        <v>754</v>
      </c>
      <c r="B79" t="s">
        <v>14</v>
      </c>
    </row>
    <row r="80" spans="1:2" x14ac:dyDescent="0.2">
      <c r="A80" t="s">
        <v>1416</v>
      </c>
      <c r="B80" t="s">
        <v>14</v>
      </c>
    </row>
    <row r="81" spans="1:2" x14ac:dyDescent="0.2">
      <c r="A81" t="s">
        <v>755</v>
      </c>
      <c r="B81" t="s">
        <v>14</v>
      </c>
    </row>
    <row r="82" spans="1:2" x14ac:dyDescent="0.2">
      <c r="A82" t="s">
        <v>756</v>
      </c>
      <c r="B82" t="s">
        <v>14</v>
      </c>
    </row>
    <row r="83" spans="1:2" x14ac:dyDescent="0.2">
      <c r="A83" t="s">
        <v>1417</v>
      </c>
      <c r="B83" t="s">
        <v>14</v>
      </c>
    </row>
    <row r="84" spans="1:2" x14ac:dyDescent="0.2">
      <c r="A84" t="s">
        <v>1418</v>
      </c>
      <c r="B84" t="s">
        <v>14</v>
      </c>
    </row>
    <row r="85" spans="1:2" x14ac:dyDescent="0.2">
      <c r="A85" t="s">
        <v>757</v>
      </c>
      <c r="B85" t="s">
        <v>14</v>
      </c>
    </row>
    <row r="86" spans="1:2" x14ac:dyDescent="0.2">
      <c r="A86" t="s">
        <v>1419</v>
      </c>
      <c r="B86" t="s">
        <v>14</v>
      </c>
    </row>
    <row r="87" spans="1:2" x14ac:dyDescent="0.2">
      <c r="A87" t="s">
        <v>1420</v>
      </c>
      <c r="B87" t="s">
        <v>14</v>
      </c>
    </row>
    <row r="88" spans="1:2" x14ac:dyDescent="0.2">
      <c r="A88" t="s">
        <v>1421</v>
      </c>
      <c r="B88" t="s">
        <v>14</v>
      </c>
    </row>
    <row r="89" spans="1:2" x14ac:dyDescent="0.2">
      <c r="A89" t="s">
        <v>758</v>
      </c>
      <c r="B89" t="s">
        <v>14</v>
      </c>
    </row>
    <row r="90" spans="1:2" x14ac:dyDescent="0.2">
      <c r="A90" t="s">
        <v>759</v>
      </c>
      <c r="B90" t="s">
        <v>14</v>
      </c>
    </row>
    <row r="91" spans="1:2" x14ac:dyDescent="0.2">
      <c r="A91" t="s">
        <v>760</v>
      </c>
      <c r="B91" t="s">
        <v>14</v>
      </c>
    </row>
    <row r="92" spans="1:2" x14ac:dyDescent="0.2">
      <c r="A92" t="s">
        <v>761</v>
      </c>
      <c r="B92" t="s">
        <v>14</v>
      </c>
    </row>
    <row r="93" spans="1:2" x14ac:dyDescent="0.2">
      <c r="A93" t="s">
        <v>762</v>
      </c>
      <c r="B93" t="s">
        <v>14</v>
      </c>
    </row>
    <row r="94" spans="1:2" x14ac:dyDescent="0.2">
      <c r="A94" t="s">
        <v>763</v>
      </c>
      <c r="B94" t="s">
        <v>14</v>
      </c>
    </row>
    <row r="95" spans="1:2" x14ac:dyDescent="0.2">
      <c r="A95" t="s">
        <v>764</v>
      </c>
      <c r="B95" t="s">
        <v>14</v>
      </c>
    </row>
    <row r="96" spans="1:2" x14ac:dyDescent="0.2">
      <c r="A96" t="s">
        <v>1422</v>
      </c>
      <c r="B96" t="s">
        <v>14</v>
      </c>
    </row>
    <row r="97" spans="1:2" x14ac:dyDescent="0.2">
      <c r="A97" t="s">
        <v>1423</v>
      </c>
      <c r="B97" t="s">
        <v>14</v>
      </c>
    </row>
    <row r="98" spans="1:2" x14ac:dyDescent="0.2">
      <c r="A98" t="s">
        <v>765</v>
      </c>
      <c r="B98" t="s">
        <v>14</v>
      </c>
    </row>
    <row r="99" spans="1:2" x14ac:dyDescent="0.2">
      <c r="A99" t="s">
        <v>1424</v>
      </c>
      <c r="B99" t="s">
        <v>14</v>
      </c>
    </row>
    <row r="100" spans="1:2" x14ac:dyDescent="0.2">
      <c r="A100" t="s">
        <v>1425</v>
      </c>
      <c r="B100" t="s">
        <v>14</v>
      </c>
    </row>
    <row r="101" spans="1:2" x14ac:dyDescent="0.2">
      <c r="A101" t="s">
        <v>1426</v>
      </c>
      <c r="B101" t="s">
        <v>14</v>
      </c>
    </row>
    <row r="102" spans="1:2" x14ac:dyDescent="0.2">
      <c r="A102" t="s">
        <v>766</v>
      </c>
      <c r="B102" t="s">
        <v>14</v>
      </c>
    </row>
    <row r="103" spans="1:2" x14ac:dyDescent="0.2">
      <c r="A103" t="s">
        <v>767</v>
      </c>
      <c r="B103" t="s">
        <v>14</v>
      </c>
    </row>
    <row r="104" spans="1:2" x14ac:dyDescent="0.2">
      <c r="A104" t="s">
        <v>768</v>
      </c>
      <c r="B104" t="s">
        <v>14</v>
      </c>
    </row>
    <row r="105" spans="1:2" x14ac:dyDescent="0.2">
      <c r="A105" t="s">
        <v>769</v>
      </c>
      <c r="B105" t="s">
        <v>14</v>
      </c>
    </row>
    <row r="106" spans="1:2" x14ac:dyDescent="0.2">
      <c r="A106" t="s">
        <v>770</v>
      </c>
      <c r="B106" t="s">
        <v>14</v>
      </c>
    </row>
    <row r="107" spans="1:2" x14ac:dyDescent="0.2">
      <c r="A107" t="s">
        <v>771</v>
      </c>
      <c r="B107" t="s">
        <v>14</v>
      </c>
    </row>
    <row r="108" spans="1:2" x14ac:dyDescent="0.2">
      <c r="A108" t="s">
        <v>772</v>
      </c>
      <c r="B108" t="s">
        <v>14</v>
      </c>
    </row>
    <row r="109" spans="1:2" x14ac:dyDescent="0.2">
      <c r="A109" t="s">
        <v>1427</v>
      </c>
      <c r="B109" t="s">
        <v>14</v>
      </c>
    </row>
    <row r="110" spans="1:2" x14ac:dyDescent="0.2">
      <c r="A110" t="s">
        <v>773</v>
      </c>
      <c r="B110" t="s">
        <v>14</v>
      </c>
    </row>
    <row r="111" spans="1:2" x14ac:dyDescent="0.2">
      <c r="A111" t="s">
        <v>774</v>
      </c>
      <c r="B111" t="s">
        <v>14</v>
      </c>
    </row>
    <row r="112" spans="1:2" x14ac:dyDescent="0.2">
      <c r="A112" t="s">
        <v>1428</v>
      </c>
      <c r="B112" t="s">
        <v>14</v>
      </c>
    </row>
    <row r="113" spans="1:2" x14ac:dyDescent="0.2">
      <c r="A113" t="s">
        <v>1429</v>
      </c>
      <c r="B113" t="s">
        <v>14</v>
      </c>
    </row>
    <row r="114" spans="1:2" x14ac:dyDescent="0.2">
      <c r="A114" t="s">
        <v>1430</v>
      </c>
      <c r="B114" t="s">
        <v>14</v>
      </c>
    </row>
    <row r="115" spans="1:2" x14ac:dyDescent="0.2">
      <c r="A115" t="s">
        <v>775</v>
      </c>
      <c r="B115" t="s">
        <v>14</v>
      </c>
    </row>
    <row r="116" spans="1:2" x14ac:dyDescent="0.2">
      <c r="A116" t="s">
        <v>776</v>
      </c>
      <c r="B116" t="s">
        <v>14</v>
      </c>
    </row>
    <row r="117" spans="1:2" x14ac:dyDescent="0.2">
      <c r="A117" t="s">
        <v>1431</v>
      </c>
      <c r="B117" t="s">
        <v>14</v>
      </c>
    </row>
    <row r="118" spans="1:2" x14ac:dyDescent="0.2">
      <c r="A118" t="s">
        <v>777</v>
      </c>
      <c r="B118" t="s">
        <v>14</v>
      </c>
    </row>
    <row r="119" spans="1:2" x14ac:dyDescent="0.2">
      <c r="A119" t="s">
        <v>1432</v>
      </c>
      <c r="B119" t="s">
        <v>14</v>
      </c>
    </row>
    <row r="120" spans="1:2" x14ac:dyDescent="0.2">
      <c r="A120" t="s">
        <v>778</v>
      </c>
      <c r="B120" t="s">
        <v>14</v>
      </c>
    </row>
    <row r="121" spans="1:2" x14ac:dyDescent="0.2">
      <c r="A121" t="s">
        <v>779</v>
      </c>
      <c r="B121" t="s">
        <v>14</v>
      </c>
    </row>
    <row r="122" spans="1:2" x14ac:dyDescent="0.2">
      <c r="A122" t="s">
        <v>780</v>
      </c>
      <c r="B122" t="s">
        <v>14</v>
      </c>
    </row>
    <row r="123" spans="1:2" x14ac:dyDescent="0.2">
      <c r="A123" t="s">
        <v>1433</v>
      </c>
      <c r="B123" t="s">
        <v>14</v>
      </c>
    </row>
    <row r="124" spans="1:2" x14ac:dyDescent="0.2">
      <c r="A124" t="s">
        <v>781</v>
      </c>
      <c r="B124" t="s">
        <v>14</v>
      </c>
    </row>
    <row r="125" spans="1:2" x14ac:dyDescent="0.2">
      <c r="A125" t="s">
        <v>782</v>
      </c>
      <c r="B125" t="s">
        <v>14</v>
      </c>
    </row>
    <row r="126" spans="1:2" x14ac:dyDescent="0.2">
      <c r="A126" t="s">
        <v>783</v>
      </c>
      <c r="B126" t="s">
        <v>14</v>
      </c>
    </row>
    <row r="127" spans="1:2" x14ac:dyDescent="0.2">
      <c r="A127" t="s">
        <v>1434</v>
      </c>
      <c r="B127" t="s">
        <v>14</v>
      </c>
    </row>
    <row r="128" spans="1:2" x14ac:dyDescent="0.2">
      <c r="A128" t="s">
        <v>1435</v>
      </c>
      <c r="B128" t="s">
        <v>14</v>
      </c>
    </row>
    <row r="129" spans="1:2" x14ac:dyDescent="0.2">
      <c r="A129" t="s">
        <v>1436</v>
      </c>
      <c r="B129" t="s">
        <v>14</v>
      </c>
    </row>
    <row r="130" spans="1:2" x14ac:dyDescent="0.2">
      <c r="A130" t="s">
        <v>1437</v>
      </c>
      <c r="B130" t="s">
        <v>14</v>
      </c>
    </row>
    <row r="131" spans="1:2" x14ac:dyDescent="0.2">
      <c r="A131" t="s">
        <v>1438</v>
      </c>
      <c r="B131" t="s">
        <v>14</v>
      </c>
    </row>
    <row r="132" spans="1:2" x14ac:dyDescent="0.2">
      <c r="A132" t="s">
        <v>1439</v>
      </c>
      <c r="B132" t="s">
        <v>14</v>
      </c>
    </row>
    <row r="133" spans="1:2" x14ac:dyDescent="0.2">
      <c r="A133" t="s">
        <v>1440</v>
      </c>
      <c r="B133" t="s">
        <v>14</v>
      </c>
    </row>
    <row r="134" spans="1:2" x14ac:dyDescent="0.2">
      <c r="A134" t="s">
        <v>1441</v>
      </c>
      <c r="B134" t="s">
        <v>14</v>
      </c>
    </row>
    <row r="135" spans="1:2" x14ac:dyDescent="0.2">
      <c r="A135" t="s">
        <v>1442</v>
      </c>
      <c r="B135" t="s">
        <v>14</v>
      </c>
    </row>
    <row r="136" spans="1:2" x14ac:dyDescent="0.2">
      <c r="A136" t="s">
        <v>1443</v>
      </c>
      <c r="B136" t="s">
        <v>14</v>
      </c>
    </row>
    <row r="137" spans="1:2" x14ac:dyDescent="0.2">
      <c r="A137" t="s">
        <v>1444</v>
      </c>
      <c r="B137" t="s">
        <v>14</v>
      </c>
    </row>
    <row r="138" spans="1:2" x14ac:dyDescent="0.2">
      <c r="A138" t="s">
        <v>1445</v>
      </c>
      <c r="B138" t="s">
        <v>14</v>
      </c>
    </row>
    <row r="139" spans="1:2" x14ac:dyDescent="0.2">
      <c r="A139" t="s">
        <v>1446</v>
      </c>
      <c r="B139" t="s">
        <v>14</v>
      </c>
    </row>
    <row r="140" spans="1:2" x14ac:dyDescent="0.2">
      <c r="A140" t="s">
        <v>784</v>
      </c>
      <c r="B140" t="s">
        <v>14</v>
      </c>
    </row>
    <row r="141" spans="1:2" x14ac:dyDescent="0.2">
      <c r="A141" t="s">
        <v>1447</v>
      </c>
      <c r="B141" t="s">
        <v>14</v>
      </c>
    </row>
    <row r="142" spans="1:2" x14ac:dyDescent="0.2">
      <c r="A142" t="s">
        <v>1448</v>
      </c>
      <c r="B142" t="s">
        <v>14</v>
      </c>
    </row>
    <row r="143" spans="1:2" x14ac:dyDescent="0.2">
      <c r="A143" t="s">
        <v>1449</v>
      </c>
      <c r="B143" t="s">
        <v>14</v>
      </c>
    </row>
    <row r="144" spans="1:2" x14ac:dyDescent="0.2">
      <c r="A144" t="s">
        <v>1450</v>
      </c>
      <c r="B144" t="s">
        <v>14</v>
      </c>
    </row>
    <row r="145" spans="1:2" x14ac:dyDescent="0.2">
      <c r="A145" t="s">
        <v>1451</v>
      </c>
      <c r="B145" t="s">
        <v>14</v>
      </c>
    </row>
    <row r="146" spans="1:2" x14ac:dyDescent="0.2">
      <c r="A146" t="s">
        <v>1452</v>
      </c>
      <c r="B146" t="s">
        <v>14</v>
      </c>
    </row>
    <row r="147" spans="1:2" x14ac:dyDescent="0.2">
      <c r="A147" t="s">
        <v>1453</v>
      </c>
      <c r="B147" t="s">
        <v>14</v>
      </c>
    </row>
    <row r="148" spans="1:2" x14ac:dyDescent="0.2">
      <c r="A148" t="s">
        <v>1454</v>
      </c>
      <c r="B148" t="s">
        <v>14</v>
      </c>
    </row>
    <row r="149" spans="1:2" x14ac:dyDescent="0.2">
      <c r="A149" t="s">
        <v>785</v>
      </c>
      <c r="B149" t="s">
        <v>14</v>
      </c>
    </row>
    <row r="150" spans="1:2" x14ac:dyDescent="0.2">
      <c r="A150" t="s">
        <v>1035</v>
      </c>
      <c r="B150" t="s">
        <v>14</v>
      </c>
    </row>
    <row r="151" spans="1:2" x14ac:dyDescent="0.2">
      <c r="A151" t="s">
        <v>1455</v>
      </c>
      <c r="B151" t="s">
        <v>14</v>
      </c>
    </row>
    <row r="152" spans="1:2" x14ac:dyDescent="0.2">
      <c r="A152" t="s">
        <v>786</v>
      </c>
      <c r="B152" t="s">
        <v>14</v>
      </c>
    </row>
    <row r="153" spans="1:2" x14ac:dyDescent="0.2">
      <c r="A153" t="s">
        <v>787</v>
      </c>
      <c r="B153" t="s">
        <v>14</v>
      </c>
    </row>
    <row r="154" spans="1:2" x14ac:dyDescent="0.2">
      <c r="A154" t="s">
        <v>1456</v>
      </c>
      <c r="B154" t="s">
        <v>14</v>
      </c>
    </row>
    <row r="155" spans="1:2" x14ac:dyDescent="0.2">
      <c r="A155" t="s">
        <v>1457</v>
      </c>
      <c r="B155" t="s">
        <v>14</v>
      </c>
    </row>
    <row r="156" spans="1:2" x14ac:dyDescent="0.2">
      <c r="A156" t="s">
        <v>788</v>
      </c>
      <c r="B156" t="s">
        <v>14</v>
      </c>
    </row>
    <row r="157" spans="1:2" x14ac:dyDescent="0.2">
      <c r="A157" t="s">
        <v>1458</v>
      </c>
      <c r="B157" t="s">
        <v>14</v>
      </c>
    </row>
    <row r="158" spans="1:2" x14ac:dyDescent="0.2">
      <c r="A158" t="s">
        <v>1459</v>
      </c>
      <c r="B158" t="s">
        <v>14</v>
      </c>
    </row>
    <row r="159" spans="1:2" x14ac:dyDescent="0.2">
      <c r="A159" t="s">
        <v>1460</v>
      </c>
      <c r="B159" t="s">
        <v>14</v>
      </c>
    </row>
    <row r="160" spans="1:2" x14ac:dyDescent="0.2">
      <c r="A160" t="s">
        <v>1461</v>
      </c>
      <c r="B160" t="s">
        <v>14</v>
      </c>
    </row>
    <row r="161" spans="1:2" x14ac:dyDescent="0.2">
      <c r="A161" t="s">
        <v>1462</v>
      </c>
      <c r="B161" t="s">
        <v>14</v>
      </c>
    </row>
    <row r="162" spans="1:2" x14ac:dyDescent="0.2">
      <c r="A162" t="s">
        <v>789</v>
      </c>
      <c r="B162" t="s">
        <v>14</v>
      </c>
    </row>
    <row r="163" spans="1:2" x14ac:dyDescent="0.2">
      <c r="A163" t="s">
        <v>1463</v>
      </c>
      <c r="B163" t="s">
        <v>14</v>
      </c>
    </row>
    <row r="164" spans="1:2" x14ac:dyDescent="0.2">
      <c r="A164" t="s">
        <v>1464</v>
      </c>
      <c r="B164" t="s">
        <v>14</v>
      </c>
    </row>
    <row r="165" spans="1:2" x14ac:dyDescent="0.2">
      <c r="A165" t="s">
        <v>790</v>
      </c>
      <c r="B165" t="s">
        <v>14</v>
      </c>
    </row>
    <row r="166" spans="1:2" x14ac:dyDescent="0.2">
      <c r="A166" t="s">
        <v>791</v>
      </c>
      <c r="B166" t="s">
        <v>14</v>
      </c>
    </row>
    <row r="167" spans="1:2" x14ac:dyDescent="0.2">
      <c r="A167" t="s">
        <v>1465</v>
      </c>
      <c r="B167" t="s">
        <v>14</v>
      </c>
    </row>
    <row r="168" spans="1:2" x14ac:dyDescent="0.2">
      <c r="A168" t="s">
        <v>1466</v>
      </c>
      <c r="B168" t="s">
        <v>14</v>
      </c>
    </row>
    <row r="169" spans="1:2" x14ac:dyDescent="0.2">
      <c r="A169" t="s">
        <v>792</v>
      </c>
      <c r="B169" t="s">
        <v>14</v>
      </c>
    </row>
    <row r="170" spans="1:2" x14ac:dyDescent="0.2">
      <c r="A170" t="s">
        <v>1467</v>
      </c>
      <c r="B170" t="s">
        <v>14</v>
      </c>
    </row>
    <row r="171" spans="1:2" x14ac:dyDescent="0.2">
      <c r="A171" t="s">
        <v>1468</v>
      </c>
      <c r="B171" t="s">
        <v>14</v>
      </c>
    </row>
    <row r="172" spans="1:2" x14ac:dyDescent="0.2">
      <c r="A172" t="s">
        <v>1469</v>
      </c>
      <c r="B172" t="s">
        <v>14</v>
      </c>
    </row>
    <row r="173" spans="1:2" x14ac:dyDescent="0.2">
      <c r="A173" t="s">
        <v>1470</v>
      </c>
      <c r="B173" t="s">
        <v>14</v>
      </c>
    </row>
    <row r="174" spans="1:2" x14ac:dyDescent="0.2">
      <c r="A174" t="s">
        <v>1471</v>
      </c>
      <c r="B174" t="s">
        <v>14</v>
      </c>
    </row>
    <row r="175" spans="1:2" x14ac:dyDescent="0.2">
      <c r="A175" t="s">
        <v>793</v>
      </c>
      <c r="B175" t="s">
        <v>14</v>
      </c>
    </row>
    <row r="176" spans="1:2" x14ac:dyDescent="0.2">
      <c r="A176" t="s">
        <v>1472</v>
      </c>
      <c r="B176" t="s">
        <v>14</v>
      </c>
    </row>
    <row r="177" spans="1:2" x14ac:dyDescent="0.2">
      <c r="A177" t="s">
        <v>1473</v>
      </c>
      <c r="B177" t="s">
        <v>14</v>
      </c>
    </row>
    <row r="178" spans="1:2" x14ac:dyDescent="0.2">
      <c r="A178" t="s">
        <v>794</v>
      </c>
      <c r="B178" t="s">
        <v>14</v>
      </c>
    </row>
    <row r="179" spans="1:2" x14ac:dyDescent="0.2">
      <c r="A179" t="s">
        <v>795</v>
      </c>
      <c r="B179" t="s">
        <v>14</v>
      </c>
    </row>
    <row r="180" spans="1:2" x14ac:dyDescent="0.2">
      <c r="A180" t="s">
        <v>1474</v>
      </c>
      <c r="B180" t="s">
        <v>14</v>
      </c>
    </row>
    <row r="181" spans="1:2" x14ac:dyDescent="0.2">
      <c r="A181" t="s">
        <v>1475</v>
      </c>
      <c r="B181" t="s">
        <v>14</v>
      </c>
    </row>
    <row r="182" spans="1:2" x14ac:dyDescent="0.2">
      <c r="A182" t="s">
        <v>1036</v>
      </c>
      <c r="B182" t="s">
        <v>14</v>
      </c>
    </row>
    <row r="183" spans="1:2" x14ac:dyDescent="0.2">
      <c r="A183" t="s">
        <v>796</v>
      </c>
      <c r="B183" t="s">
        <v>14</v>
      </c>
    </row>
    <row r="184" spans="1:2" x14ac:dyDescent="0.2">
      <c r="A184" t="s">
        <v>797</v>
      </c>
      <c r="B184" t="s">
        <v>14</v>
      </c>
    </row>
    <row r="185" spans="1:2" x14ac:dyDescent="0.2">
      <c r="A185" t="s">
        <v>798</v>
      </c>
      <c r="B185" t="s">
        <v>14</v>
      </c>
    </row>
    <row r="186" spans="1:2" x14ac:dyDescent="0.2">
      <c r="A186" t="s">
        <v>1476</v>
      </c>
      <c r="B186" t="s">
        <v>14</v>
      </c>
    </row>
    <row r="187" spans="1:2" x14ac:dyDescent="0.2">
      <c r="A187" t="s">
        <v>1477</v>
      </c>
      <c r="B187" t="s">
        <v>14</v>
      </c>
    </row>
    <row r="188" spans="1:2" x14ac:dyDescent="0.2">
      <c r="A188" t="s">
        <v>1478</v>
      </c>
      <c r="B188" t="s">
        <v>14</v>
      </c>
    </row>
    <row r="189" spans="1:2" x14ac:dyDescent="0.2">
      <c r="A189" t="s">
        <v>799</v>
      </c>
      <c r="B189" t="s">
        <v>14</v>
      </c>
    </row>
    <row r="190" spans="1:2" x14ac:dyDescent="0.2">
      <c r="A190" t="s">
        <v>800</v>
      </c>
      <c r="B190" t="s">
        <v>14</v>
      </c>
    </row>
    <row r="191" spans="1:2" x14ac:dyDescent="0.2">
      <c r="A191" t="s">
        <v>1479</v>
      </c>
      <c r="B191" t="s">
        <v>14</v>
      </c>
    </row>
    <row r="192" spans="1:2" x14ac:dyDescent="0.2">
      <c r="A192" t="s">
        <v>801</v>
      </c>
      <c r="B192" t="s">
        <v>14</v>
      </c>
    </row>
    <row r="193" spans="1:2" x14ac:dyDescent="0.2">
      <c r="A193" t="s">
        <v>1480</v>
      </c>
      <c r="B193" t="s">
        <v>14</v>
      </c>
    </row>
    <row r="194" spans="1:2" x14ac:dyDescent="0.2">
      <c r="A194" t="s">
        <v>802</v>
      </c>
      <c r="B194" t="s">
        <v>14</v>
      </c>
    </row>
    <row r="195" spans="1:2" x14ac:dyDescent="0.2">
      <c r="A195" t="s">
        <v>1037</v>
      </c>
      <c r="B195" t="s">
        <v>14</v>
      </c>
    </row>
    <row r="196" spans="1:2" x14ac:dyDescent="0.2">
      <c r="A196" t="s">
        <v>1481</v>
      </c>
      <c r="B196" t="s">
        <v>14</v>
      </c>
    </row>
    <row r="197" spans="1:2" x14ac:dyDescent="0.2">
      <c r="A197" t="s">
        <v>1482</v>
      </c>
      <c r="B197" t="s">
        <v>14</v>
      </c>
    </row>
    <row r="198" spans="1:2" x14ac:dyDescent="0.2">
      <c r="A198" t="s">
        <v>803</v>
      </c>
      <c r="B198" t="s">
        <v>14</v>
      </c>
    </row>
    <row r="199" spans="1:2" x14ac:dyDescent="0.2">
      <c r="A199" t="s">
        <v>1483</v>
      </c>
      <c r="B199" t="s">
        <v>14</v>
      </c>
    </row>
    <row r="200" spans="1:2" x14ac:dyDescent="0.2">
      <c r="A200" t="s">
        <v>1484</v>
      </c>
      <c r="B200" t="s">
        <v>14</v>
      </c>
    </row>
    <row r="201" spans="1:2" x14ac:dyDescent="0.2">
      <c r="A201" t="s">
        <v>1485</v>
      </c>
      <c r="B201" t="s">
        <v>14</v>
      </c>
    </row>
    <row r="202" spans="1:2" x14ac:dyDescent="0.2">
      <c r="A202" t="s">
        <v>1486</v>
      </c>
      <c r="B202" t="s">
        <v>14</v>
      </c>
    </row>
    <row r="203" spans="1:2" x14ac:dyDescent="0.2">
      <c r="A203" t="s">
        <v>1487</v>
      </c>
      <c r="B203" t="s">
        <v>14</v>
      </c>
    </row>
    <row r="204" spans="1:2" x14ac:dyDescent="0.2">
      <c r="A204" t="s">
        <v>1488</v>
      </c>
      <c r="B204" t="s">
        <v>14</v>
      </c>
    </row>
    <row r="205" spans="1:2" x14ac:dyDescent="0.2">
      <c r="A205" t="s">
        <v>804</v>
      </c>
      <c r="B205" t="s">
        <v>14</v>
      </c>
    </row>
    <row r="206" spans="1:2" x14ac:dyDescent="0.2">
      <c r="A206" t="s">
        <v>805</v>
      </c>
      <c r="B206" t="s">
        <v>14</v>
      </c>
    </row>
    <row r="207" spans="1:2" x14ac:dyDescent="0.2">
      <c r="A207" t="s">
        <v>806</v>
      </c>
      <c r="B207" t="s">
        <v>14</v>
      </c>
    </row>
    <row r="208" spans="1:2" x14ac:dyDescent="0.2">
      <c r="A208" t="s">
        <v>807</v>
      </c>
      <c r="B208" t="s">
        <v>14</v>
      </c>
    </row>
    <row r="209" spans="1:2" x14ac:dyDescent="0.2">
      <c r="A209" t="s">
        <v>808</v>
      </c>
      <c r="B209" t="s">
        <v>14</v>
      </c>
    </row>
    <row r="210" spans="1:2" x14ac:dyDescent="0.2">
      <c r="A210" t="s">
        <v>809</v>
      </c>
      <c r="B210" t="s">
        <v>14</v>
      </c>
    </row>
    <row r="211" spans="1:2" x14ac:dyDescent="0.2">
      <c r="A211" t="s">
        <v>810</v>
      </c>
      <c r="B211" t="s">
        <v>14</v>
      </c>
    </row>
    <row r="212" spans="1:2" x14ac:dyDescent="0.2">
      <c r="A212" t="s">
        <v>811</v>
      </c>
      <c r="B212" t="s">
        <v>14</v>
      </c>
    </row>
    <row r="213" spans="1:2" x14ac:dyDescent="0.2">
      <c r="A213" t="s">
        <v>812</v>
      </c>
      <c r="B213" t="s">
        <v>14</v>
      </c>
    </row>
    <row r="214" spans="1:2" x14ac:dyDescent="0.2">
      <c r="A214" t="s">
        <v>813</v>
      </c>
      <c r="B214" t="s">
        <v>14</v>
      </c>
    </row>
    <row r="215" spans="1:2" x14ac:dyDescent="0.2">
      <c r="A215" t="s">
        <v>814</v>
      </c>
      <c r="B215" t="s">
        <v>14</v>
      </c>
    </row>
    <row r="216" spans="1:2" x14ac:dyDescent="0.2">
      <c r="A216" t="s">
        <v>815</v>
      </c>
      <c r="B216" t="s">
        <v>14</v>
      </c>
    </row>
    <row r="217" spans="1:2" x14ac:dyDescent="0.2">
      <c r="A217" t="s">
        <v>816</v>
      </c>
      <c r="B217" t="s">
        <v>14</v>
      </c>
    </row>
    <row r="218" spans="1:2" x14ac:dyDescent="0.2">
      <c r="A218" t="s">
        <v>1489</v>
      </c>
      <c r="B218" t="s">
        <v>14</v>
      </c>
    </row>
    <row r="219" spans="1:2" x14ac:dyDescent="0.2">
      <c r="A219" t="s">
        <v>1490</v>
      </c>
      <c r="B219" t="s">
        <v>14</v>
      </c>
    </row>
    <row r="220" spans="1:2" x14ac:dyDescent="0.2">
      <c r="A220" t="s">
        <v>1491</v>
      </c>
      <c r="B220" t="s">
        <v>14</v>
      </c>
    </row>
    <row r="221" spans="1:2" x14ac:dyDescent="0.2">
      <c r="A221" t="s">
        <v>1492</v>
      </c>
      <c r="B221" t="s">
        <v>14</v>
      </c>
    </row>
    <row r="222" spans="1:2" x14ac:dyDescent="0.2">
      <c r="A222" t="s">
        <v>817</v>
      </c>
      <c r="B222" t="s">
        <v>14</v>
      </c>
    </row>
    <row r="223" spans="1:2" x14ac:dyDescent="0.2">
      <c r="A223" t="s">
        <v>818</v>
      </c>
      <c r="B223" t="s">
        <v>14</v>
      </c>
    </row>
    <row r="224" spans="1:2" x14ac:dyDescent="0.2">
      <c r="A224" t="s">
        <v>819</v>
      </c>
      <c r="B224" t="s">
        <v>14</v>
      </c>
    </row>
    <row r="225" spans="1:2" x14ac:dyDescent="0.2">
      <c r="A225" t="s">
        <v>1493</v>
      </c>
      <c r="B225" t="s">
        <v>14</v>
      </c>
    </row>
    <row r="226" spans="1:2" x14ac:dyDescent="0.2">
      <c r="A226" t="s">
        <v>1494</v>
      </c>
      <c r="B226" t="s">
        <v>14</v>
      </c>
    </row>
    <row r="227" spans="1:2" x14ac:dyDescent="0.2">
      <c r="A227" t="s">
        <v>820</v>
      </c>
      <c r="B227" t="s">
        <v>14</v>
      </c>
    </row>
    <row r="228" spans="1:2" x14ac:dyDescent="0.2">
      <c r="A228" t="s">
        <v>1495</v>
      </c>
      <c r="B228" t="s">
        <v>14</v>
      </c>
    </row>
    <row r="229" spans="1:2" x14ac:dyDescent="0.2">
      <c r="A229" t="s">
        <v>1496</v>
      </c>
      <c r="B229" t="s">
        <v>14</v>
      </c>
    </row>
    <row r="230" spans="1:2" x14ac:dyDescent="0.2">
      <c r="A230" t="s">
        <v>821</v>
      </c>
      <c r="B230" t="s">
        <v>14</v>
      </c>
    </row>
    <row r="231" spans="1:2" x14ac:dyDescent="0.2">
      <c r="A231" t="s">
        <v>822</v>
      </c>
      <c r="B231" t="s">
        <v>14</v>
      </c>
    </row>
    <row r="232" spans="1:2" x14ac:dyDescent="0.2">
      <c r="A232" t="s">
        <v>1497</v>
      </c>
      <c r="B232" t="s">
        <v>14</v>
      </c>
    </row>
    <row r="233" spans="1:2" x14ac:dyDescent="0.2">
      <c r="A233" t="s">
        <v>1498</v>
      </c>
      <c r="B233" t="s">
        <v>14</v>
      </c>
    </row>
    <row r="234" spans="1:2" x14ac:dyDescent="0.2">
      <c r="A234" t="s">
        <v>1499</v>
      </c>
      <c r="B234" t="s">
        <v>14</v>
      </c>
    </row>
    <row r="235" spans="1:2" x14ac:dyDescent="0.2">
      <c r="A235" t="s">
        <v>1500</v>
      </c>
      <c r="B235" t="s">
        <v>14</v>
      </c>
    </row>
    <row r="236" spans="1:2" x14ac:dyDescent="0.2">
      <c r="A236" t="s">
        <v>823</v>
      </c>
      <c r="B236" t="s">
        <v>14</v>
      </c>
    </row>
    <row r="237" spans="1:2" x14ac:dyDescent="0.2">
      <c r="A237" t="s">
        <v>824</v>
      </c>
      <c r="B237" t="s">
        <v>14</v>
      </c>
    </row>
    <row r="238" spans="1:2" x14ac:dyDescent="0.2">
      <c r="A238" t="s">
        <v>1501</v>
      </c>
      <c r="B238" t="s">
        <v>14</v>
      </c>
    </row>
    <row r="239" spans="1:2" x14ac:dyDescent="0.2">
      <c r="A239" t="s">
        <v>1502</v>
      </c>
      <c r="B239" t="s">
        <v>14</v>
      </c>
    </row>
    <row r="240" spans="1:2" x14ac:dyDescent="0.2">
      <c r="A240" t="s">
        <v>1503</v>
      </c>
      <c r="B240" t="s">
        <v>14</v>
      </c>
    </row>
    <row r="241" spans="1:2" x14ac:dyDescent="0.2">
      <c r="A241" t="s">
        <v>825</v>
      </c>
      <c r="B241" t="s">
        <v>14</v>
      </c>
    </row>
    <row r="242" spans="1:2" x14ac:dyDescent="0.2">
      <c r="A242" t="s">
        <v>1504</v>
      </c>
      <c r="B242" t="s">
        <v>14</v>
      </c>
    </row>
    <row r="243" spans="1:2" x14ac:dyDescent="0.2">
      <c r="A243" t="s">
        <v>1505</v>
      </c>
      <c r="B243" t="s">
        <v>14</v>
      </c>
    </row>
    <row r="244" spans="1:2" x14ac:dyDescent="0.2">
      <c r="A244" t="s">
        <v>1506</v>
      </c>
      <c r="B244" t="s">
        <v>14</v>
      </c>
    </row>
    <row r="245" spans="1:2" x14ac:dyDescent="0.2">
      <c r="A245" t="s">
        <v>826</v>
      </c>
      <c r="B245" t="s">
        <v>14</v>
      </c>
    </row>
    <row r="246" spans="1:2" x14ac:dyDescent="0.2">
      <c r="A246" t="s">
        <v>1507</v>
      </c>
      <c r="B246" t="s">
        <v>14</v>
      </c>
    </row>
    <row r="247" spans="1:2" x14ac:dyDescent="0.2">
      <c r="A247" t="s">
        <v>1508</v>
      </c>
      <c r="B247" t="s">
        <v>14</v>
      </c>
    </row>
    <row r="248" spans="1:2" x14ac:dyDescent="0.2">
      <c r="A248" t="s">
        <v>1509</v>
      </c>
      <c r="B248" t="s">
        <v>14</v>
      </c>
    </row>
    <row r="249" spans="1:2" x14ac:dyDescent="0.2">
      <c r="A249" t="s">
        <v>827</v>
      </c>
      <c r="B249" t="s">
        <v>14</v>
      </c>
    </row>
    <row r="250" spans="1:2" x14ac:dyDescent="0.2">
      <c r="A250" t="s">
        <v>828</v>
      </c>
      <c r="B250" t="s">
        <v>14</v>
      </c>
    </row>
    <row r="251" spans="1:2" x14ac:dyDescent="0.2">
      <c r="A251" t="s">
        <v>829</v>
      </c>
      <c r="B251" t="s">
        <v>14</v>
      </c>
    </row>
    <row r="252" spans="1:2" x14ac:dyDescent="0.2">
      <c r="A252" t="s">
        <v>830</v>
      </c>
      <c r="B252" t="s">
        <v>14</v>
      </c>
    </row>
    <row r="253" spans="1:2" x14ac:dyDescent="0.2">
      <c r="A253" t="s">
        <v>1510</v>
      </c>
      <c r="B253" t="s">
        <v>14</v>
      </c>
    </row>
    <row r="254" spans="1:2" x14ac:dyDescent="0.2">
      <c r="A254" t="s">
        <v>1511</v>
      </c>
      <c r="B254" t="s">
        <v>14</v>
      </c>
    </row>
    <row r="255" spans="1:2" x14ac:dyDescent="0.2">
      <c r="A255" t="s">
        <v>831</v>
      </c>
      <c r="B255" t="s">
        <v>14</v>
      </c>
    </row>
    <row r="256" spans="1:2" x14ac:dyDescent="0.2">
      <c r="A256" t="s">
        <v>1512</v>
      </c>
      <c r="B256" t="s">
        <v>14</v>
      </c>
    </row>
    <row r="257" spans="1:2" x14ac:dyDescent="0.2">
      <c r="A257" t="s">
        <v>1513</v>
      </c>
      <c r="B257" t="s">
        <v>14</v>
      </c>
    </row>
    <row r="258" spans="1:2" x14ac:dyDescent="0.2">
      <c r="A258" t="s">
        <v>1514</v>
      </c>
      <c r="B258" t="s">
        <v>14</v>
      </c>
    </row>
    <row r="259" spans="1:2" x14ac:dyDescent="0.2">
      <c r="A259" t="s">
        <v>832</v>
      </c>
      <c r="B259" t="s">
        <v>14</v>
      </c>
    </row>
    <row r="260" spans="1:2" x14ac:dyDescent="0.2">
      <c r="A260" t="s">
        <v>1515</v>
      </c>
      <c r="B260" t="s">
        <v>14</v>
      </c>
    </row>
    <row r="261" spans="1:2" x14ac:dyDescent="0.2">
      <c r="A261" t="s">
        <v>1516</v>
      </c>
      <c r="B261" t="s">
        <v>14</v>
      </c>
    </row>
    <row r="262" spans="1:2" x14ac:dyDescent="0.2">
      <c r="A262" t="s">
        <v>1517</v>
      </c>
      <c r="B262" t="s">
        <v>14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A1:S5001"/>
  <sheetViews>
    <sheetView zoomScale="80" workbookViewId="0"/>
  </sheetViews>
  <sheetFormatPr defaultRowHeight="12.75" x14ac:dyDescent="0.2"/>
  <cols>
    <col min="1" max="1" width="14.85546875" bestFit="1" customWidth="1"/>
    <col min="2" max="2" width="18.42578125" customWidth="1"/>
    <col min="3" max="3" width="44.5703125" bestFit="1" customWidth="1"/>
    <col min="4" max="4" width="12.28515625" bestFit="1" customWidth="1"/>
    <col min="5" max="5" width="7.140625" customWidth="1"/>
    <col min="6" max="6" width="9.42578125" customWidth="1"/>
    <col min="7" max="7" width="7.140625" bestFit="1" customWidth="1"/>
    <col min="8" max="8" width="13.5703125" customWidth="1"/>
    <col min="9" max="9" width="63" bestFit="1" customWidth="1"/>
    <col min="10" max="10" width="55.5703125" bestFit="1" customWidth="1"/>
    <col min="11" max="11" width="15.140625" bestFit="1" customWidth="1"/>
    <col min="12" max="12" width="11.5703125" bestFit="1" customWidth="1"/>
    <col min="13" max="13" width="12.85546875" customWidth="1"/>
    <col min="14" max="14" width="12.85546875" bestFit="1" customWidth="1"/>
    <col min="15" max="15" width="10.85546875" customWidth="1"/>
    <col min="16" max="16" width="13.5703125" style="61" customWidth="1"/>
    <col min="17" max="17" width="11" customWidth="1"/>
    <col min="18" max="18" width="12.42578125" style="61" bestFit="1" customWidth="1"/>
    <col min="19" max="19" width="11.5703125" style="61" bestFit="1" customWidth="1"/>
  </cols>
  <sheetData>
    <row r="1" spans="1:19" ht="13.5" thickBot="1" x14ac:dyDescent="0.25">
      <c r="A1" s="1" t="s">
        <v>20</v>
      </c>
      <c r="B1" s="1" t="s">
        <v>21</v>
      </c>
      <c r="C1" s="1" t="s">
        <v>127</v>
      </c>
      <c r="D1" s="1" t="s">
        <v>144</v>
      </c>
      <c r="E1" s="1" t="s">
        <v>145</v>
      </c>
      <c r="F1" s="1" t="s">
        <v>146</v>
      </c>
      <c r="G1" s="1" t="s">
        <v>147</v>
      </c>
      <c r="H1" s="1" t="s">
        <v>169</v>
      </c>
      <c r="I1" s="1" t="s">
        <v>148</v>
      </c>
      <c r="J1" s="1" t="s">
        <v>149</v>
      </c>
      <c r="K1" s="1" t="s">
        <v>150</v>
      </c>
      <c r="L1" s="1" t="s">
        <v>151</v>
      </c>
      <c r="M1" s="1" t="s">
        <v>167</v>
      </c>
      <c r="N1" s="1" t="s">
        <v>168</v>
      </c>
      <c r="O1" s="1" t="s">
        <v>170</v>
      </c>
      <c r="P1" s="63" t="s">
        <v>171</v>
      </c>
      <c r="Q1" s="1" t="s">
        <v>172</v>
      </c>
      <c r="R1" s="63" t="s">
        <v>154</v>
      </c>
      <c r="S1" s="63" t="s">
        <v>155</v>
      </c>
    </row>
    <row r="2" spans="1:19" x14ac:dyDescent="0.2">
      <c r="A2" t="s">
        <v>464</v>
      </c>
      <c r="B2" t="s">
        <v>1715</v>
      </c>
      <c r="C2" t="s">
        <v>2872</v>
      </c>
      <c r="D2" t="s">
        <v>238</v>
      </c>
      <c r="E2" t="s">
        <v>3573</v>
      </c>
      <c r="F2" t="s">
        <v>115</v>
      </c>
      <c r="G2" s="87">
        <v>20190701</v>
      </c>
      <c r="H2" t="s">
        <v>3574</v>
      </c>
      <c r="I2" t="s">
        <v>3575</v>
      </c>
      <c r="J2" t="s">
        <v>3576</v>
      </c>
      <c r="K2">
        <v>7100</v>
      </c>
      <c r="L2" t="s">
        <v>3577</v>
      </c>
      <c r="M2" s="87">
        <v>43647</v>
      </c>
      <c r="N2" t="s">
        <v>3578</v>
      </c>
      <c r="O2" t="s">
        <v>3579</v>
      </c>
      <c r="P2" s="61">
        <v>-13333.33</v>
      </c>
      <c r="Q2" t="s">
        <v>3579</v>
      </c>
      <c r="R2" s="61">
        <v>0</v>
      </c>
      <c r="S2" s="61">
        <v>-13333.33</v>
      </c>
    </row>
    <row r="3" spans="1:19" x14ac:dyDescent="0.2">
      <c r="A3" t="s">
        <v>464</v>
      </c>
      <c r="B3" t="s">
        <v>1715</v>
      </c>
      <c r="C3" t="s">
        <v>2872</v>
      </c>
      <c r="D3" t="s">
        <v>238</v>
      </c>
      <c r="E3" t="s">
        <v>3573</v>
      </c>
      <c r="F3" t="s">
        <v>116</v>
      </c>
      <c r="G3" s="87">
        <v>20190801</v>
      </c>
      <c r="H3" t="s">
        <v>3574</v>
      </c>
      <c r="I3" t="s">
        <v>3580</v>
      </c>
      <c r="J3" t="s">
        <v>3581</v>
      </c>
      <c r="K3">
        <v>7150</v>
      </c>
      <c r="L3" t="s">
        <v>3582</v>
      </c>
      <c r="M3" s="87">
        <v>43675</v>
      </c>
      <c r="N3" t="s">
        <v>3583</v>
      </c>
      <c r="O3" t="s">
        <v>3579</v>
      </c>
      <c r="P3" s="61">
        <v>-13333.33</v>
      </c>
      <c r="Q3" t="s">
        <v>3579</v>
      </c>
      <c r="R3" s="61">
        <v>0</v>
      </c>
      <c r="S3" s="61">
        <v>-13333.33</v>
      </c>
    </row>
    <row r="4" spans="1:19" x14ac:dyDescent="0.2">
      <c r="A4" t="s">
        <v>464</v>
      </c>
      <c r="B4" t="s">
        <v>1715</v>
      </c>
      <c r="C4" t="s">
        <v>2872</v>
      </c>
      <c r="D4" t="s">
        <v>238</v>
      </c>
      <c r="E4" t="s">
        <v>3573</v>
      </c>
      <c r="F4" t="s">
        <v>117</v>
      </c>
      <c r="G4" s="87">
        <v>20190901</v>
      </c>
      <c r="H4" t="s">
        <v>3574</v>
      </c>
      <c r="I4" t="s">
        <v>3584</v>
      </c>
      <c r="J4" t="s">
        <v>3585</v>
      </c>
      <c r="K4">
        <v>7215</v>
      </c>
      <c r="L4" t="s">
        <v>3586</v>
      </c>
      <c r="M4" s="87">
        <v>43710</v>
      </c>
      <c r="N4" t="s">
        <v>3578</v>
      </c>
      <c r="O4" t="s">
        <v>3579</v>
      </c>
      <c r="P4" s="61">
        <v>-16666.669999999998</v>
      </c>
      <c r="Q4" t="s">
        <v>3579</v>
      </c>
      <c r="R4" s="61">
        <v>0</v>
      </c>
      <c r="S4" s="61">
        <v>-16666.669999999998</v>
      </c>
    </row>
    <row r="5" spans="1:19" x14ac:dyDescent="0.2">
      <c r="A5" t="s">
        <v>464</v>
      </c>
      <c r="B5" t="s">
        <v>1715</v>
      </c>
      <c r="C5" t="s">
        <v>2872</v>
      </c>
      <c r="D5" t="s">
        <v>238</v>
      </c>
      <c r="E5" t="s">
        <v>3573</v>
      </c>
      <c r="F5" t="s">
        <v>118</v>
      </c>
      <c r="G5" s="87">
        <v>20191001</v>
      </c>
      <c r="H5" t="s">
        <v>3574</v>
      </c>
      <c r="I5" t="s">
        <v>3587</v>
      </c>
      <c r="J5" t="s">
        <v>3588</v>
      </c>
      <c r="K5">
        <v>7260</v>
      </c>
      <c r="L5" t="s">
        <v>3589</v>
      </c>
      <c r="M5" s="87">
        <v>43739</v>
      </c>
      <c r="N5" t="s">
        <v>3578</v>
      </c>
      <c r="O5" t="s">
        <v>3579</v>
      </c>
      <c r="P5" s="61">
        <v>-16666.669999999998</v>
      </c>
      <c r="Q5" t="s">
        <v>3579</v>
      </c>
      <c r="R5" s="61">
        <v>0</v>
      </c>
      <c r="S5" s="61">
        <v>-16666.669999999998</v>
      </c>
    </row>
    <row r="6" spans="1:19" x14ac:dyDescent="0.2">
      <c r="A6" t="s">
        <v>464</v>
      </c>
      <c r="B6" t="s">
        <v>1715</v>
      </c>
      <c r="C6" t="s">
        <v>2872</v>
      </c>
      <c r="D6" t="s">
        <v>238</v>
      </c>
      <c r="E6" t="s">
        <v>3573</v>
      </c>
      <c r="F6" t="s">
        <v>119</v>
      </c>
      <c r="G6" s="87">
        <v>20191101</v>
      </c>
      <c r="H6" t="s">
        <v>3574</v>
      </c>
      <c r="I6" t="s">
        <v>3590</v>
      </c>
      <c r="J6" t="s">
        <v>3591</v>
      </c>
      <c r="K6">
        <v>7310</v>
      </c>
      <c r="L6" t="s">
        <v>3592</v>
      </c>
      <c r="M6" s="87">
        <v>43769</v>
      </c>
      <c r="N6" t="s">
        <v>3578</v>
      </c>
      <c r="O6" t="s">
        <v>3579</v>
      </c>
      <c r="P6" s="61">
        <v>-22916.67</v>
      </c>
      <c r="Q6" t="s">
        <v>3579</v>
      </c>
      <c r="R6" s="61">
        <v>0</v>
      </c>
      <c r="S6" s="61">
        <v>-22916.67</v>
      </c>
    </row>
    <row r="7" spans="1:19" x14ac:dyDescent="0.2">
      <c r="A7" t="s">
        <v>464</v>
      </c>
      <c r="B7" t="s">
        <v>1715</v>
      </c>
      <c r="C7" t="s">
        <v>2872</v>
      </c>
      <c r="D7" t="s">
        <v>238</v>
      </c>
      <c r="E7" t="s">
        <v>3573</v>
      </c>
      <c r="F7" t="s">
        <v>120</v>
      </c>
      <c r="G7" s="87">
        <v>20191201</v>
      </c>
      <c r="H7" t="s">
        <v>3574</v>
      </c>
      <c r="I7" t="s">
        <v>3593</v>
      </c>
      <c r="J7" t="s">
        <v>3594</v>
      </c>
      <c r="K7">
        <v>7355</v>
      </c>
      <c r="L7" t="s">
        <v>3595</v>
      </c>
      <c r="M7" s="87">
        <v>43800</v>
      </c>
      <c r="N7" t="s">
        <v>3578</v>
      </c>
      <c r="O7" t="s">
        <v>3579</v>
      </c>
      <c r="P7" s="61">
        <v>-22916.67</v>
      </c>
      <c r="Q7" t="s">
        <v>3579</v>
      </c>
      <c r="R7" s="61">
        <v>0</v>
      </c>
      <c r="S7" s="61">
        <v>-22916.67</v>
      </c>
    </row>
    <row r="8" spans="1:19" x14ac:dyDescent="0.2">
      <c r="A8" t="s">
        <v>464</v>
      </c>
      <c r="B8" t="s">
        <v>1715</v>
      </c>
      <c r="C8" t="s">
        <v>2872</v>
      </c>
      <c r="D8" t="s">
        <v>238</v>
      </c>
      <c r="E8" t="s">
        <v>3573</v>
      </c>
      <c r="F8" t="s">
        <v>121</v>
      </c>
      <c r="G8" s="87">
        <v>20200101</v>
      </c>
      <c r="H8" t="s">
        <v>3574</v>
      </c>
      <c r="I8" t="s">
        <v>3596</v>
      </c>
      <c r="J8" t="s">
        <v>3597</v>
      </c>
      <c r="K8">
        <v>7401</v>
      </c>
      <c r="L8" t="s">
        <v>3598</v>
      </c>
      <c r="M8" s="87">
        <v>43835</v>
      </c>
      <c r="N8" t="s">
        <v>3578</v>
      </c>
      <c r="O8" t="s">
        <v>3579</v>
      </c>
      <c r="P8" s="61">
        <v>-22916.67</v>
      </c>
      <c r="Q8" t="s">
        <v>3579</v>
      </c>
      <c r="R8" s="61">
        <v>0</v>
      </c>
      <c r="S8" s="61">
        <v>-22916.67</v>
      </c>
    </row>
    <row r="9" spans="1:19" x14ac:dyDescent="0.2">
      <c r="A9" t="s">
        <v>464</v>
      </c>
      <c r="B9" t="s">
        <v>1715</v>
      </c>
      <c r="C9" t="s">
        <v>2872</v>
      </c>
      <c r="D9" t="s">
        <v>238</v>
      </c>
      <c r="E9" t="s">
        <v>3573</v>
      </c>
      <c r="F9" t="s">
        <v>122</v>
      </c>
      <c r="G9" s="87">
        <v>20200201</v>
      </c>
      <c r="H9" t="s">
        <v>3574</v>
      </c>
      <c r="I9" t="s">
        <v>3599</v>
      </c>
      <c r="J9" t="s">
        <v>3600</v>
      </c>
      <c r="K9">
        <v>7453</v>
      </c>
      <c r="L9" t="s">
        <v>3601</v>
      </c>
      <c r="M9" s="87">
        <v>43864</v>
      </c>
      <c r="N9" t="s">
        <v>3578</v>
      </c>
      <c r="O9" t="s">
        <v>3579</v>
      </c>
      <c r="P9" s="61">
        <v>-3437.5</v>
      </c>
      <c r="Q9" t="s">
        <v>3579</v>
      </c>
      <c r="R9" s="61">
        <v>0</v>
      </c>
      <c r="S9" s="61">
        <v>-3437.5</v>
      </c>
    </row>
    <row r="10" spans="1:19" x14ac:dyDescent="0.2">
      <c r="A10" t="s">
        <v>464</v>
      </c>
      <c r="B10" t="s">
        <v>1715</v>
      </c>
      <c r="C10" t="s">
        <v>2872</v>
      </c>
      <c r="D10" t="s">
        <v>238</v>
      </c>
      <c r="E10" t="s">
        <v>3573</v>
      </c>
      <c r="F10" t="s">
        <v>122</v>
      </c>
      <c r="G10" s="87">
        <v>20200201</v>
      </c>
      <c r="H10" t="s">
        <v>3574</v>
      </c>
      <c r="I10" t="s">
        <v>3602</v>
      </c>
      <c r="J10" t="s">
        <v>3603</v>
      </c>
      <c r="K10">
        <v>7447</v>
      </c>
      <c r="L10" t="s">
        <v>3604</v>
      </c>
      <c r="M10" s="87">
        <v>43863</v>
      </c>
      <c r="N10" t="s">
        <v>3578</v>
      </c>
      <c r="O10" t="s">
        <v>3579</v>
      </c>
      <c r="P10" s="61">
        <v>-22916.67</v>
      </c>
      <c r="Q10" t="s">
        <v>3579</v>
      </c>
      <c r="R10" s="61">
        <v>0</v>
      </c>
      <c r="S10" s="61">
        <v>-22916.67</v>
      </c>
    </row>
    <row r="11" spans="1:19" x14ac:dyDescent="0.2">
      <c r="A11" t="s">
        <v>464</v>
      </c>
      <c r="B11" t="s">
        <v>1715</v>
      </c>
      <c r="C11" t="s">
        <v>2872</v>
      </c>
      <c r="D11" t="s">
        <v>238</v>
      </c>
      <c r="E11" t="s">
        <v>3573</v>
      </c>
      <c r="F11" t="s">
        <v>123</v>
      </c>
      <c r="G11" s="87">
        <v>20200301</v>
      </c>
      <c r="H11" t="s">
        <v>3574</v>
      </c>
      <c r="I11" t="s">
        <v>3605</v>
      </c>
      <c r="J11" t="s">
        <v>3606</v>
      </c>
      <c r="K11">
        <v>7504</v>
      </c>
      <c r="L11" t="s">
        <v>3607</v>
      </c>
      <c r="M11" s="87">
        <v>43891</v>
      </c>
      <c r="N11" t="s">
        <v>3578</v>
      </c>
      <c r="O11" t="s">
        <v>3579</v>
      </c>
      <c r="P11" s="61">
        <v>-26354.17</v>
      </c>
      <c r="Q11" t="s">
        <v>3579</v>
      </c>
      <c r="R11" s="61">
        <v>0</v>
      </c>
      <c r="S11" s="61">
        <v>-26354.17</v>
      </c>
    </row>
    <row r="12" spans="1:19" x14ac:dyDescent="0.2">
      <c r="A12" t="s">
        <v>464</v>
      </c>
      <c r="B12" t="s">
        <v>1715</v>
      </c>
      <c r="C12" t="s">
        <v>2872</v>
      </c>
      <c r="D12" t="s">
        <v>238</v>
      </c>
      <c r="E12" t="s">
        <v>3573</v>
      </c>
      <c r="F12" t="s">
        <v>124</v>
      </c>
      <c r="G12" s="87">
        <v>20200401</v>
      </c>
      <c r="H12" t="s">
        <v>3574</v>
      </c>
      <c r="I12" t="s">
        <v>3608</v>
      </c>
      <c r="J12" t="s">
        <v>3609</v>
      </c>
      <c r="K12">
        <v>7545</v>
      </c>
      <c r="L12" t="s">
        <v>3610</v>
      </c>
      <c r="M12" s="87">
        <v>43917</v>
      </c>
      <c r="N12" t="s">
        <v>3578</v>
      </c>
      <c r="O12" t="s">
        <v>3579</v>
      </c>
      <c r="P12" s="61">
        <v>-26354.17</v>
      </c>
      <c r="Q12" t="s">
        <v>3579</v>
      </c>
      <c r="R12" s="61">
        <v>0</v>
      </c>
      <c r="S12" s="61">
        <v>-26354.17</v>
      </c>
    </row>
    <row r="13" spans="1:19" x14ac:dyDescent="0.2">
      <c r="A13" t="s">
        <v>464</v>
      </c>
      <c r="B13" t="s">
        <v>1715</v>
      </c>
      <c r="C13" t="s">
        <v>2872</v>
      </c>
      <c r="D13" t="s">
        <v>238</v>
      </c>
      <c r="E13" t="s">
        <v>3573</v>
      </c>
      <c r="F13" t="s">
        <v>125</v>
      </c>
      <c r="G13" s="87">
        <v>20200501</v>
      </c>
      <c r="H13" t="s">
        <v>3574</v>
      </c>
      <c r="I13" t="s">
        <v>3611</v>
      </c>
      <c r="J13" t="s">
        <v>3612</v>
      </c>
      <c r="K13">
        <v>7603</v>
      </c>
      <c r="L13" t="s">
        <v>3613</v>
      </c>
      <c r="M13" s="87">
        <v>43950</v>
      </c>
      <c r="N13" t="s">
        <v>3578</v>
      </c>
      <c r="O13" t="s">
        <v>3579</v>
      </c>
      <c r="P13" s="61">
        <v>-26354.17</v>
      </c>
      <c r="Q13" t="s">
        <v>3579</v>
      </c>
      <c r="R13" s="61">
        <v>0</v>
      </c>
      <c r="S13" s="61">
        <v>-26354.17</v>
      </c>
    </row>
    <row r="14" spans="1:19" x14ac:dyDescent="0.2">
      <c r="A14" t="s">
        <v>464</v>
      </c>
      <c r="B14" t="s">
        <v>1715</v>
      </c>
      <c r="C14" t="s">
        <v>2872</v>
      </c>
      <c r="D14" t="s">
        <v>238</v>
      </c>
      <c r="E14" t="s">
        <v>3573</v>
      </c>
      <c r="F14" t="s">
        <v>126</v>
      </c>
      <c r="G14" s="87">
        <v>20200601</v>
      </c>
      <c r="H14" t="s">
        <v>3574</v>
      </c>
      <c r="I14" t="s">
        <v>3614</v>
      </c>
      <c r="J14" t="s">
        <v>3615</v>
      </c>
      <c r="K14">
        <v>7655</v>
      </c>
      <c r="L14" t="s">
        <v>3616</v>
      </c>
      <c r="M14" s="87">
        <v>43983</v>
      </c>
      <c r="N14" t="s">
        <v>3578</v>
      </c>
      <c r="O14" t="s">
        <v>3579</v>
      </c>
      <c r="P14" s="61">
        <v>-26354.17</v>
      </c>
      <c r="Q14" t="s">
        <v>3579</v>
      </c>
      <c r="R14" s="61">
        <v>0</v>
      </c>
      <c r="S14" s="61">
        <v>-26354.17</v>
      </c>
    </row>
    <row r="15" spans="1:19" x14ac:dyDescent="0.2">
      <c r="A15" t="s">
        <v>464</v>
      </c>
      <c r="B15" t="s">
        <v>1715</v>
      </c>
      <c r="C15" t="s">
        <v>2872</v>
      </c>
      <c r="D15" t="s">
        <v>238</v>
      </c>
      <c r="E15" t="s">
        <v>3573</v>
      </c>
      <c r="F15" t="s">
        <v>16</v>
      </c>
      <c r="G15" s="87">
        <v>20200630</v>
      </c>
      <c r="H15" t="s">
        <v>3617</v>
      </c>
      <c r="J15" t="s">
        <v>3618</v>
      </c>
      <c r="K15">
        <v>7681</v>
      </c>
      <c r="L15" t="s">
        <v>3619</v>
      </c>
      <c r="M15" s="87">
        <v>43999</v>
      </c>
      <c r="N15" t="s">
        <v>3620</v>
      </c>
      <c r="O15" t="s">
        <v>3579</v>
      </c>
      <c r="P15" s="61">
        <v>260520.86</v>
      </c>
      <c r="Q15" t="s">
        <v>3579</v>
      </c>
      <c r="R15" s="61">
        <v>260520.86</v>
      </c>
      <c r="S15" s="61">
        <v>0</v>
      </c>
    </row>
    <row r="16" spans="1:19" x14ac:dyDescent="0.2">
      <c r="A16" t="s">
        <v>465</v>
      </c>
      <c r="B16" t="s">
        <v>1716</v>
      </c>
      <c r="C16" t="s">
        <v>2880</v>
      </c>
      <c r="D16" t="s">
        <v>238</v>
      </c>
      <c r="E16" t="s">
        <v>3573</v>
      </c>
      <c r="F16" t="s">
        <v>115</v>
      </c>
      <c r="G16" s="87">
        <v>20190701</v>
      </c>
      <c r="H16" t="s">
        <v>3574</v>
      </c>
      <c r="I16" t="s">
        <v>3621</v>
      </c>
      <c r="J16" t="s">
        <v>3576</v>
      </c>
      <c r="K16">
        <v>7100</v>
      </c>
      <c r="L16" t="s">
        <v>3577</v>
      </c>
      <c r="M16" s="87">
        <v>43647</v>
      </c>
      <c r="N16" t="s">
        <v>3578</v>
      </c>
      <c r="O16" t="s">
        <v>3579</v>
      </c>
      <c r="P16" s="61">
        <v>-27451.16</v>
      </c>
      <c r="Q16" t="s">
        <v>3579</v>
      </c>
      <c r="R16" s="61">
        <v>0</v>
      </c>
      <c r="S16" s="61">
        <v>-27451.16</v>
      </c>
    </row>
    <row r="17" spans="1:19" x14ac:dyDescent="0.2">
      <c r="A17" t="s">
        <v>465</v>
      </c>
      <c r="B17" t="s">
        <v>1716</v>
      </c>
      <c r="C17" t="s">
        <v>2880</v>
      </c>
      <c r="D17" t="s">
        <v>238</v>
      </c>
      <c r="E17" t="s">
        <v>3573</v>
      </c>
      <c r="F17" t="s">
        <v>115</v>
      </c>
      <c r="G17" s="87">
        <v>20190701</v>
      </c>
      <c r="H17" t="s">
        <v>3574</v>
      </c>
      <c r="I17" t="s">
        <v>3622</v>
      </c>
      <c r="J17" t="s">
        <v>3623</v>
      </c>
      <c r="K17">
        <v>7100</v>
      </c>
      <c r="L17" t="s">
        <v>3577</v>
      </c>
      <c r="M17" s="87">
        <v>43647</v>
      </c>
      <c r="N17" t="s">
        <v>3578</v>
      </c>
      <c r="O17" t="s">
        <v>3579</v>
      </c>
      <c r="P17" s="61">
        <v>-24605.79</v>
      </c>
      <c r="Q17" t="s">
        <v>3579</v>
      </c>
      <c r="R17" s="61">
        <v>0</v>
      </c>
      <c r="S17" s="61">
        <v>-24605.79</v>
      </c>
    </row>
    <row r="18" spans="1:19" x14ac:dyDescent="0.2">
      <c r="A18" t="s">
        <v>465</v>
      </c>
      <c r="B18" t="s">
        <v>1716</v>
      </c>
      <c r="C18" t="s">
        <v>2880</v>
      </c>
      <c r="D18" t="s">
        <v>238</v>
      </c>
      <c r="E18" t="s">
        <v>3573</v>
      </c>
      <c r="F18" t="s">
        <v>115</v>
      </c>
      <c r="G18" s="87">
        <v>20190701</v>
      </c>
      <c r="H18" t="s">
        <v>3574</v>
      </c>
      <c r="I18" t="s">
        <v>3624</v>
      </c>
      <c r="J18" t="s">
        <v>3625</v>
      </c>
      <c r="K18">
        <v>7100</v>
      </c>
      <c r="L18" t="s">
        <v>3577</v>
      </c>
      <c r="M18" s="87">
        <v>43647</v>
      </c>
      <c r="N18" t="s">
        <v>3578</v>
      </c>
      <c r="O18" t="s">
        <v>3579</v>
      </c>
      <c r="P18" s="61">
        <v>-6228.57</v>
      </c>
      <c r="Q18" t="s">
        <v>3579</v>
      </c>
      <c r="R18" s="61">
        <v>0</v>
      </c>
      <c r="S18" s="61">
        <v>-6228.57</v>
      </c>
    </row>
    <row r="19" spans="1:19" x14ac:dyDescent="0.2">
      <c r="A19" t="s">
        <v>465</v>
      </c>
      <c r="B19" t="s">
        <v>1716</v>
      </c>
      <c r="C19" t="s">
        <v>2880</v>
      </c>
      <c r="D19" t="s">
        <v>238</v>
      </c>
      <c r="E19" t="s">
        <v>3573</v>
      </c>
      <c r="F19" t="s">
        <v>116</v>
      </c>
      <c r="G19" s="87">
        <v>20190801</v>
      </c>
      <c r="H19" t="s">
        <v>3574</v>
      </c>
      <c r="I19" t="s">
        <v>3626</v>
      </c>
      <c r="J19" t="s">
        <v>3627</v>
      </c>
      <c r="K19">
        <v>7150</v>
      </c>
      <c r="L19" t="s">
        <v>3582</v>
      </c>
      <c r="M19" s="87">
        <v>43675</v>
      </c>
      <c r="N19" t="s">
        <v>3583</v>
      </c>
      <c r="O19" t="s">
        <v>3579</v>
      </c>
      <c r="P19" s="61">
        <v>-27451.16</v>
      </c>
      <c r="Q19" t="s">
        <v>3579</v>
      </c>
      <c r="R19" s="61">
        <v>0</v>
      </c>
      <c r="S19" s="61">
        <v>-27451.16</v>
      </c>
    </row>
    <row r="20" spans="1:19" x14ac:dyDescent="0.2">
      <c r="A20" t="s">
        <v>465</v>
      </c>
      <c r="B20" t="s">
        <v>1716</v>
      </c>
      <c r="C20" t="s">
        <v>2880</v>
      </c>
      <c r="D20" t="s">
        <v>238</v>
      </c>
      <c r="E20" t="s">
        <v>3573</v>
      </c>
      <c r="F20" t="s">
        <v>116</v>
      </c>
      <c r="G20" s="87">
        <v>20190801</v>
      </c>
      <c r="H20" t="s">
        <v>3574</v>
      </c>
      <c r="I20" t="s">
        <v>3628</v>
      </c>
      <c r="J20" t="s">
        <v>3629</v>
      </c>
      <c r="K20">
        <v>7150</v>
      </c>
      <c r="L20" t="s">
        <v>3582</v>
      </c>
      <c r="M20" s="87">
        <v>43675</v>
      </c>
      <c r="N20" t="s">
        <v>3583</v>
      </c>
      <c r="O20" t="s">
        <v>3579</v>
      </c>
      <c r="P20" s="61">
        <v>-24605.79</v>
      </c>
      <c r="Q20" t="s">
        <v>3579</v>
      </c>
      <c r="R20" s="61">
        <v>0</v>
      </c>
      <c r="S20" s="61">
        <v>-24605.79</v>
      </c>
    </row>
    <row r="21" spans="1:19" x14ac:dyDescent="0.2">
      <c r="A21" t="s">
        <v>465</v>
      </c>
      <c r="B21" t="s">
        <v>1716</v>
      </c>
      <c r="C21" t="s">
        <v>2880</v>
      </c>
      <c r="D21" t="s">
        <v>238</v>
      </c>
      <c r="E21" t="s">
        <v>3573</v>
      </c>
      <c r="F21" t="s">
        <v>116</v>
      </c>
      <c r="G21" s="87">
        <v>20190801</v>
      </c>
      <c r="H21" t="s">
        <v>3574</v>
      </c>
      <c r="I21" t="s">
        <v>3630</v>
      </c>
      <c r="J21" t="s">
        <v>3631</v>
      </c>
      <c r="K21">
        <v>7150</v>
      </c>
      <c r="L21" t="s">
        <v>3582</v>
      </c>
      <c r="M21" s="87">
        <v>43675</v>
      </c>
      <c r="N21" t="s">
        <v>3583</v>
      </c>
      <c r="O21" t="s">
        <v>3579</v>
      </c>
      <c r="P21" s="61">
        <v>-6228.57</v>
      </c>
      <c r="Q21" t="s">
        <v>3579</v>
      </c>
      <c r="R21" s="61">
        <v>0</v>
      </c>
      <c r="S21" s="61">
        <v>-6228.57</v>
      </c>
    </row>
    <row r="22" spans="1:19" x14ac:dyDescent="0.2">
      <c r="A22" t="s">
        <v>465</v>
      </c>
      <c r="B22" t="s">
        <v>1716</v>
      </c>
      <c r="C22" t="s">
        <v>2880</v>
      </c>
      <c r="D22" t="s">
        <v>238</v>
      </c>
      <c r="E22" t="s">
        <v>3573</v>
      </c>
      <c r="F22" t="s">
        <v>117</v>
      </c>
      <c r="G22" s="87">
        <v>20190901</v>
      </c>
      <c r="H22" t="s">
        <v>3574</v>
      </c>
      <c r="I22" t="s">
        <v>3632</v>
      </c>
      <c r="J22" t="s">
        <v>3633</v>
      </c>
      <c r="K22">
        <v>7215</v>
      </c>
      <c r="L22" t="s">
        <v>3586</v>
      </c>
      <c r="M22" s="87">
        <v>43710</v>
      </c>
      <c r="N22" t="s">
        <v>3578</v>
      </c>
      <c r="O22" t="s">
        <v>3579</v>
      </c>
      <c r="P22" s="61">
        <v>-27451.16</v>
      </c>
      <c r="Q22" t="s">
        <v>3579</v>
      </c>
      <c r="R22" s="61">
        <v>0</v>
      </c>
      <c r="S22" s="61">
        <v>-27451.16</v>
      </c>
    </row>
    <row r="23" spans="1:19" x14ac:dyDescent="0.2">
      <c r="A23" t="s">
        <v>465</v>
      </c>
      <c r="B23" t="s">
        <v>1716</v>
      </c>
      <c r="C23" t="s">
        <v>2880</v>
      </c>
      <c r="D23" t="s">
        <v>238</v>
      </c>
      <c r="E23" t="s">
        <v>3573</v>
      </c>
      <c r="F23" t="s">
        <v>117</v>
      </c>
      <c r="G23" s="87">
        <v>20190901</v>
      </c>
      <c r="H23" t="s">
        <v>3574</v>
      </c>
      <c r="I23" t="s">
        <v>3634</v>
      </c>
      <c r="J23" t="s">
        <v>3635</v>
      </c>
      <c r="K23">
        <v>7215</v>
      </c>
      <c r="L23" t="s">
        <v>3586</v>
      </c>
      <c r="M23" s="87">
        <v>43710</v>
      </c>
      <c r="N23" t="s">
        <v>3578</v>
      </c>
      <c r="O23" t="s">
        <v>3579</v>
      </c>
      <c r="P23" s="61">
        <v>-24605.79</v>
      </c>
      <c r="Q23" t="s">
        <v>3579</v>
      </c>
      <c r="R23" s="61">
        <v>0</v>
      </c>
      <c r="S23" s="61">
        <v>-24605.79</v>
      </c>
    </row>
    <row r="24" spans="1:19" x14ac:dyDescent="0.2">
      <c r="A24" t="s">
        <v>465</v>
      </c>
      <c r="B24" t="s">
        <v>1716</v>
      </c>
      <c r="C24" t="s">
        <v>2880</v>
      </c>
      <c r="D24" t="s">
        <v>238</v>
      </c>
      <c r="E24" t="s">
        <v>3573</v>
      </c>
      <c r="F24" t="s">
        <v>117</v>
      </c>
      <c r="G24" s="87">
        <v>20190901</v>
      </c>
      <c r="H24" t="s">
        <v>3574</v>
      </c>
      <c r="I24" t="s">
        <v>3636</v>
      </c>
      <c r="J24" t="s">
        <v>3637</v>
      </c>
      <c r="K24">
        <v>7215</v>
      </c>
      <c r="L24" t="s">
        <v>3586</v>
      </c>
      <c r="M24" s="87">
        <v>43710</v>
      </c>
      <c r="N24" t="s">
        <v>3578</v>
      </c>
      <c r="O24" t="s">
        <v>3579</v>
      </c>
      <c r="P24" s="61">
        <v>-6228.57</v>
      </c>
      <c r="Q24" t="s">
        <v>3579</v>
      </c>
      <c r="R24" s="61">
        <v>0</v>
      </c>
      <c r="S24" s="61">
        <v>-6228.57</v>
      </c>
    </row>
    <row r="25" spans="1:19" x14ac:dyDescent="0.2">
      <c r="A25" t="s">
        <v>465</v>
      </c>
      <c r="B25" t="s">
        <v>1716</v>
      </c>
      <c r="C25" t="s">
        <v>2880</v>
      </c>
      <c r="D25" t="s">
        <v>238</v>
      </c>
      <c r="E25" t="s">
        <v>3573</v>
      </c>
      <c r="F25" t="s">
        <v>118</v>
      </c>
      <c r="G25" s="87">
        <v>20191001</v>
      </c>
      <c r="H25" t="s">
        <v>3574</v>
      </c>
      <c r="I25" t="s">
        <v>3638</v>
      </c>
      <c r="J25" t="s">
        <v>3639</v>
      </c>
      <c r="K25">
        <v>7260</v>
      </c>
      <c r="L25" t="s">
        <v>3589</v>
      </c>
      <c r="M25" s="87">
        <v>43739</v>
      </c>
      <c r="N25" t="s">
        <v>3578</v>
      </c>
      <c r="O25" t="s">
        <v>3579</v>
      </c>
      <c r="P25" s="61">
        <v>-27451.16</v>
      </c>
      <c r="Q25" t="s">
        <v>3579</v>
      </c>
      <c r="R25" s="61">
        <v>0</v>
      </c>
      <c r="S25" s="61">
        <v>-27451.16</v>
      </c>
    </row>
    <row r="26" spans="1:19" x14ac:dyDescent="0.2">
      <c r="A26" t="s">
        <v>465</v>
      </c>
      <c r="B26" t="s">
        <v>1716</v>
      </c>
      <c r="C26" t="s">
        <v>2880</v>
      </c>
      <c r="D26" t="s">
        <v>238</v>
      </c>
      <c r="E26" t="s">
        <v>3573</v>
      </c>
      <c r="F26" t="s">
        <v>118</v>
      </c>
      <c r="G26" s="87">
        <v>20191001</v>
      </c>
      <c r="H26" t="s">
        <v>3574</v>
      </c>
      <c r="I26" t="s">
        <v>3640</v>
      </c>
      <c r="J26" t="s">
        <v>3641</v>
      </c>
      <c r="K26">
        <v>7260</v>
      </c>
      <c r="L26" t="s">
        <v>3589</v>
      </c>
      <c r="M26" s="87">
        <v>43739</v>
      </c>
      <c r="N26" t="s">
        <v>3578</v>
      </c>
      <c r="O26" t="s">
        <v>3579</v>
      </c>
      <c r="P26" s="61">
        <v>-24605.79</v>
      </c>
      <c r="Q26" t="s">
        <v>3579</v>
      </c>
      <c r="R26" s="61">
        <v>0</v>
      </c>
      <c r="S26" s="61">
        <v>-24605.79</v>
      </c>
    </row>
    <row r="27" spans="1:19" x14ac:dyDescent="0.2">
      <c r="A27" t="s">
        <v>465</v>
      </c>
      <c r="B27" t="s">
        <v>1716</v>
      </c>
      <c r="C27" t="s">
        <v>2880</v>
      </c>
      <c r="D27" t="s">
        <v>238</v>
      </c>
      <c r="E27" t="s">
        <v>3573</v>
      </c>
      <c r="F27" t="s">
        <v>118</v>
      </c>
      <c r="G27" s="87">
        <v>20191001</v>
      </c>
      <c r="H27" t="s">
        <v>3574</v>
      </c>
      <c r="I27" t="s">
        <v>3642</v>
      </c>
      <c r="J27" t="s">
        <v>3643</v>
      </c>
      <c r="K27">
        <v>7260</v>
      </c>
      <c r="L27" t="s">
        <v>3589</v>
      </c>
      <c r="M27" s="87">
        <v>43739</v>
      </c>
      <c r="N27" t="s">
        <v>3578</v>
      </c>
      <c r="O27" t="s">
        <v>3579</v>
      </c>
      <c r="P27" s="61">
        <v>-6228.57</v>
      </c>
      <c r="Q27" t="s">
        <v>3579</v>
      </c>
      <c r="R27" s="61">
        <v>0</v>
      </c>
      <c r="S27" s="61">
        <v>-6228.57</v>
      </c>
    </row>
    <row r="28" spans="1:19" x14ac:dyDescent="0.2">
      <c r="A28" t="s">
        <v>465</v>
      </c>
      <c r="B28" t="s">
        <v>1716</v>
      </c>
      <c r="C28" t="s">
        <v>2880</v>
      </c>
      <c r="D28" t="s">
        <v>238</v>
      </c>
      <c r="E28" t="s">
        <v>3573</v>
      </c>
      <c r="F28" t="s">
        <v>119</v>
      </c>
      <c r="G28" s="87">
        <v>20191101</v>
      </c>
      <c r="H28" t="s">
        <v>3574</v>
      </c>
      <c r="I28" t="s">
        <v>3644</v>
      </c>
      <c r="J28" t="s">
        <v>3591</v>
      </c>
      <c r="K28">
        <v>7310</v>
      </c>
      <c r="L28" t="s">
        <v>3645</v>
      </c>
      <c r="M28" s="87">
        <v>43769</v>
      </c>
      <c r="N28" t="s">
        <v>3578</v>
      </c>
      <c r="O28" t="s">
        <v>3579</v>
      </c>
      <c r="P28" s="61">
        <v>-27451.16</v>
      </c>
      <c r="Q28" t="s">
        <v>3579</v>
      </c>
      <c r="R28" s="61">
        <v>0</v>
      </c>
      <c r="S28" s="61">
        <v>-27451.16</v>
      </c>
    </row>
    <row r="29" spans="1:19" x14ac:dyDescent="0.2">
      <c r="A29" t="s">
        <v>465</v>
      </c>
      <c r="B29" t="s">
        <v>1716</v>
      </c>
      <c r="C29" t="s">
        <v>2880</v>
      </c>
      <c r="D29" t="s">
        <v>238</v>
      </c>
      <c r="E29" t="s">
        <v>3573</v>
      </c>
      <c r="F29" t="s">
        <v>119</v>
      </c>
      <c r="G29" s="87">
        <v>20191101</v>
      </c>
      <c r="H29" t="s">
        <v>3574</v>
      </c>
      <c r="I29" t="s">
        <v>3646</v>
      </c>
      <c r="J29" t="s">
        <v>3647</v>
      </c>
      <c r="K29">
        <v>7310</v>
      </c>
      <c r="L29" t="s">
        <v>3645</v>
      </c>
      <c r="M29" s="87">
        <v>43769</v>
      </c>
      <c r="N29" t="s">
        <v>3578</v>
      </c>
      <c r="O29" t="s">
        <v>3579</v>
      </c>
      <c r="P29" s="61">
        <v>-24605.79</v>
      </c>
      <c r="Q29" t="s">
        <v>3579</v>
      </c>
      <c r="R29" s="61">
        <v>0</v>
      </c>
      <c r="S29" s="61">
        <v>-24605.79</v>
      </c>
    </row>
    <row r="30" spans="1:19" x14ac:dyDescent="0.2">
      <c r="A30" t="s">
        <v>465</v>
      </c>
      <c r="B30" t="s">
        <v>1716</v>
      </c>
      <c r="C30" t="s">
        <v>2880</v>
      </c>
      <c r="D30" t="s">
        <v>238</v>
      </c>
      <c r="E30" t="s">
        <v>3573</v>
      </c>
      <c r="F30" t="s">
        <v>119</v>
      </c>
      <c r="G30" s="87">
        <v>20191101</v>
      </c>
      <c r="H30" t="s">
        <v>3574</v>
      </c>
      <c r="I30" t="s">
        <v>3648</v>
      </c>
      <c r="J30" t="s">
        <v>3649</v>
      </c>
      <c r="K30">
        <v>7310</v>
      </c>
      <c r="L30" t="s">
        <v>3645</v>
      </c>
      <c r="M30" s="87">
        <v>43769</v>
      </c>
      <c r="N30" t="s">
        <v>3578</v>
      </c>
      <c r="O30" t="s">
        <v>3579</v>
      </c>
      <c r="P30" s="61">
        <v>-6228.57</v>
      </c>
      <c r="Q30" t="s">
        <v>3579</v>
      </c>
      <c r="R30" s="61">
        <v>0</v>
      </c>
      <c r="S30" s="61">
        <v>-6228.57</v>
      </c>
    </row>
    <row r="31" spans="1:19" x14ac:dyDescent="0.2">
      <c r="A31" t="s">
        <v>465</v>
      </c>
      <c r="B31" t="s">
        <v>1716</v>
      </c>
      <c r="C31" t="s">
        <v>2880</v>
      </c>
      <c r="D31" t="s">
        <v>238</v>
      </c>
      <c r="E31" t="s">
        <v>3573</v>
      </c>
      <c r="F31" t="s">
        <v>120</v>
      </c>
      <c r="G31" s="87">
        <v>20191201</v>
      </c>
      <c r="H31" t="s">
        <v>3574</v>
      </c>
      <c r="I31" t="s">
        <v>3650</v>
      </c>
      <c r="J31" t="s">
        <v>3651</v>
      </c>
      <c r="K31">
        <v>7355</v>
      </c>
      <c r="L31" t="s">
        <v>3595</v>
      </c>
      <c r="M31" s="87">
        <v>43800</v>
      </c>
      <c r="N31" t="s">
        <v>3578</v>
      </c>
      <c r="O31" t="s">
        <v>3579</v>
      </c>
      <c r="P31" s="61">
        <v>-27451.16</v>
      </c>
      <c r="Q31" t="s">
        <v>3579</v>
      </c>
      <c r="R31" s="61">
        <v>0</v>
      </c>
      <c r="S31" s="61">
        <v>-27451.16</v>
      </c>
    </row>
    <row r="32" spans="1:19" x14ac:dyDescent="0.2">
      <c r="A32" t="s">
        <v>465</v>
      </c>
      <c r="B32" t="s">
        <v>1716</v>
      </c>
      <c r="C32" t="s">
        <v>2880</v>
      </c>
      <c r="D32" t="s">
        <v>238</v>
      </c>
      <c r="E32" t="s">
        <v>3573</v>
      </c>
      <c r="F32" t="s">
        <v>120</v>
      </c>
      <c r="G32" s="87">
        <v>20191201</v>
      </c>
      <c r="H32" t="s">
        <v>3574</v>
      </c>
      <c r="I32" t="s">
        <v>3652</v>
      </c>
      <c r="J32" t="s">
        <v>3653</v>
      </c>
      <c r="K32">
        <v>7355</v>
      </c>
      <c r="L32" t="s">
        <v>3595</v>
      </c>
      <c r="M32" s="87">
        <v>43800</v>
      </c>
      <c r="N32" t="s">
        <v>3578</v>
      </c>
      <c r="O32" t="s">
        <v>3579</v>
      </c>
      <c r="P32" s="61">
        <v>-24605.79</v>
      </c>
      <c r="Q32" t="s">
        <v>3579</v>
      </c>
      <c r="R32" s="61">
        <v>0</v>
      </c>
      <c r="S32" s="61">
        <v>-24605.79</v>
      </c>
    </row>
    <row r="33" spans="1:19" x14ac:dyDescent="0.2">
      <c r="A33" t="s">
        <v>465</v>
      </c>
      <c r="B33" t="s">
        <v>1716</v>
      </c>
      <c r="C33" t="s">
        <v>2880</v>
      </c>
      <c r="D33" t="s">
        <v>238</v>
      </c>
      <c r="E33" t="s">
        <v>3573</v>
      </c>
      <c r="F33" t="s">
        <v>120</v>
      </c>
      <c r="G33" s="87">
        <v>20191201</v>
      </c>
      <c r="H33" t="s">
        <v>3574</v>
      </c>
      <c r="I33" t="s">
        <v>3654</v>
      </c>
      <c r="J33" t="s">
        <v>3655</v>
      </c>
      <c r="K33">
        <v>7355</v>
      </c>
      <c r="L33" t="s">
        <v>3595</v>
      </c>
      <c r="M33" s="87">
        <v>43800</v>
      </c>
      <c r="N33" t="s">
        <v>3578</v>
      </c>
      <c r="O33" t="s">
        <v>3579</v>
      </c>
      <c r="P33" s="61">
        <v>-6228.57</v>
      </c>
      <c r="Q33" t="s">
        <v>3579</v>
      </c>
      <c r="R33" s="61">
        <v>0</v>
      </c>
      <c r="S33" s="61">
        <v>-6228.57</v>
      </c>
    </row>
    <row r="34" spans="1:19" x14ac:dyDescent="0.2">
      <c r="A34" t="s">
        <v>465</v>
      </c>
      <c r="B34" t="s">
        <v>1716</v>
      </c>
      <c r="C34" t="s">
        <v>2880</v>
      </c>
      <c r="D34" t="s">
        <v>238</v>
      </c>
      <c r="E34" t="s">
        <v>3573</v>
      </c>
      <c r="F34" t="s">
        <v>121</v>
      </c>
      <c r="G34" s="87">
        <v>20200101</v>
      </c>
      <c r="H34" t="s">
        <v>3574</v>
      </c>
      <c r="I34" t="s">
        <v>3656</v>
      </c>
      <c r="J34" t="s">
        <v>3657</v>
      </c>
      <c r="K34">
        <v>7401</v>
      </c>
      <c r="L34" t="s">
        <v>3598</v>
      </c>
      <c r="M34" s="87">
        <v>43835</v>
      </c>
      <c r="N34" t="s">
        <v>3578</v>
      </c>
      <c r="O34" t="s">
        <v>3579</v>
      </c>
      <c r="P34" s="61">
        <v>-27451.16</v>
      </c>
      <c r="Q34" t="s">
        <v>3579</v>
      </c>
      <c r="R34" s="61">
        <v>0</v>
      </c>
      <c r="S34" s="61">
        <v>-27451.16</v>
      </c>
    </row>
    <row r="35" spans="1:19" x14ac:dyDescent="0.2">
      <c r="A35" t="s">
        <v>465</v>
      </c>
      <c r="B35" t="s">
        <v>1716</v>
      </c>
      <c r="C35" t="s">
        <v>2880</v>
      </c>
      <c r="D35" t="s">
        <v>238</v>
      </c>
      <c r="E35" t="s">
        <v>3573</v>
      </c>
      <c r="F35" t="s">
        <v>121</v>
      </c>
      <c r="G35" s="87">
        <v>20200101</v>
      </c>
      <c r="H35" t="s">
        <v>3574</v>
      </c>
      <c r="I35" t="s">
        <v>3658</v>
      </c>
      <c r="J35" t="s">
        <v>3659</v>
      </c>
      <c r="K35">
        <v>7401</v>
      </c>
      <c r="L35" t="s">
        <v>3598</v>
      </c>
      <c r="M35" s="87">
        <v>43835</v>
      </c>
      <c r="N35" t="s">
        <v>3578</v>
      </c>
      <c r="O35" t="s">
        <v>3579</v>
      </c>
      <c r="P35" s="61">
        <v>-24605.79</v>
      </c>
      <c r="Q35" t="s">
        <v>3579</v>
      </c>
      <c r="R35" s="61">
        <v>0</v>
      </c>
      <c r="S35" s="61">
        <v>-24605.79</v>
      </c>
    </row>
    <row r="36" spans="1:19" x14ac:dyDescent="0.2">
      <c r="A36" t="s">
        <v>465</v>
      </c>
      <c r="B36" t="s">
        <v>1716</v>
      </c>
      <c r="C36" t="s">
        <v>2880</v>
      </c>
      <c r="D36" t="s">
        <v>238</v>
      </c>
      <c r="E36" t="s">
        <v>3573</v>
      </c>
      <c r="F36" t="s">
        <v>121</v>
      </c>
      <c r="G36" s="87">
        <v>20200101</v>
      </c>
      <c r="H36" t="s">
        <v>3574</v>
      </c>
      <c r="I36" t="s">
        <v>3660</v>
      </c>
      <c r="J36" t="s">
        <v>3661</v>
      </c>
      <c r="K36">
        <v>7401</v>
      </c>
      <c r="L36" t="s">
        <v>3598</v>
      </c>
      <c r="M36" s="87">
        <v>43835</v>
      </c>
      <c r="N36" t="s">
        <v>3578</v>
      </c>
      <c r="O36" t="s">
        <v>3579</v>
      </c>
      <c r="P36" s="61">
        <v>-6228.57</v>
      </c>
      <c r="Q36" t="s">
        <v>3579</v>
      </c>
      <c r="R36" s="61">
        <v>0</v>
      </c>
      <c r="S36" s="61">
        <v>-6228.57</v>
      </c>
    </row>
    <row r="37" spans="1:19" x14ac:dyDescent="0.2">
      <c r="A37" t="s">
        <v>465</v>
      </c>
      <c r="B37" t="s">
        <v>1716</v>
      </c>
      <c r="C37" t="s">
        <v>2880</v>
      </c>
      <c r="D37" t="s">
        <v>238</v>
      </c>
      <c r="E37" t="s">
        <v>3573</v>
      </c>
      <c r="F37" t="s">
        <v>122</v>
      </c>
      <c r="G37" s="87">
        <v>20200201</v>
      </c>
      <c r="H37" t="s">
        <v>3574</v>
      </c>
      <c r="I37" t="s">
        <v>3662</v>
      </c>
      <c r="J37" t="s">
        <v>3663</v>
      </c>
      <c r="K37">
        <v>7447</v>
      </c>
      <c r="L37" t="s">
        <v>3604</v>
      </c>
      <c r="M37" s="87">
        <v>43863</v>
      </c>
      <c r="N37" t="s">
        <v>3578</v>
      </c>
      <c r="O37" t="s">
        <v>3579</v>
      </c>
      <c r="P37" s="61">
        <v>-27451.16</v>
      </c>
      <c r="Q37" t="s">
        <v>3579</v>
      </c>
      <c r="R37" s="61">
        <v>0</v>
      </c>
      <c r="S37" s="61">
        <v>-27451.16</v>
      </c>
    </row>
    <row r="38" spans="1:19" x14ac:dyDescent="0.2">
      <c r="A38" t="s">
        <v>465</v>
      </c>
      <c r="B38" t="s">
        <v>1716</v>
      </c>
      <c r="C38" t="s">
        <v>2880</v>
      </c>
      <c r="D38" t="s">
        <v>238</v>
      </c>
      <c r="E38" t="s">
        <v>3573</v>
      </c>
      <c r="F38" t="s">
        <v>122</v>
      </c>
      <c r="G38" s="87">
        <v>20200201</v>
      </c>
      <c r="H38" t="s">
        <v>3574</v>
      </c>
      <c r="I38" t="s">
        <v>3664</v>
      </c>
      <c r="J38" t="s">
        <v>3665</v>
      </c>
      <c r="K38">
        <v>7447</v>
      </c>
      <c r="L38" t="s">
        <v>3604</v>
      </c>
      <c r="M38" s="87">
        <v>43863</v>
      </c>
      <c r="N38" t="s">
        <v>3578</v>
      </c>
      <c r="O38" t="s">
        <v>3579</v>
      </c>
      <c r="P38" s="61">
        <v>-24605.79</v>
      </c>
      <c r="Q38" t="s">
        <v>3579</v>
      </c>
      <c r="R38" s="61">
        <v>0</v>
      </c>
      <c r="S38" s="61">
        <v>-24605.79</v>
      </c>
    </row>
    <row r="39" spans="1:19" x14ac:dyDescent="0.2">
      <c r="A39" t="s">
        <v>465</v>
      </c>
      <c r="B39" t="s">
        <v>1716</v>
      </c>
      <c r="C39" t="s">
        <v>2880</v>
      </c>
      <c r="D39" t="s">
        <v>238</v>
      </c>
      <c r="E39" t="s">
        <v>3573</v>
      </c>
      <c r="F39" t="s">
        <v>122</v>
      </c>
      <c r="G39" s="87">
        <v>20200201</v>
      </c>
      <c r="H39" t="s">
        <v>3574</v>
      </c>
      <c r="I39" t="s">
        <v>3666</v>
      </c>
      <c r="J39" t="s">
        <v>3667</v>
      </c>
      <c r="K39">
        <v>7447</v>
      </c>
      <c r="L39" t="s">
        <v>3604</v>
      </c>
      <c r="M39" s="87">
        <v>43863</v>
      </c>
      <c r="N39" t="s">
        <v>3578</v>
      </c>
      <c r="O39" t="s">
        <v>3579</v>
      </c>
      <c r="P39" s="61">
        <v>-6228.57</v>
      </c>
      <c r="Q39" t="s">
        <v>3579</v>
      </c>
      <c r="R39" s="61">
        <v>0</v>
      </c>
      <c r="S39" s="61">
        <v>-6228.57</v>
      </c>
    </row>
    <row r="40" spans="1:19" x14ac:dyDescent="0.2">
      <c r="A40" t="s">
        <v>465</v>
      </c>
      <c r="B40" t="s">
        <v>1716</v>
      </c>
      <c r="C40" t="s">
        <v>2880</v>
      </c>
      <c r="D40" t="s">
        <v>238</v>
      </c>
      <c r="E40" t="s">
        <v>3573</v>
      </c>
      <c r="F40" t="s">
        <v>123</v>
      </c>
      <c r="G40" s="87">
        <v>20200301</v>
      </c>
      <c r="H40" t="s">
        <v>3668</v>
      </c>
      <c r="I40" t="s">
        <v>3669</v>
      </c>
      <c r="J40" t="s">
        <v>3670</v>
      </c>
      <c r="K40">
        <v>7504</v>
      </c>
      <c r="L40" t="s">
        <v>3607</v>
      </c>
      <c r="M40" s="87">
        <v>43891</v>
      </c>
      <c r="N40" t="s">
        <v>3578</v>
      </c>
      <c r="O40" t="s">
        <v>3579</v>
      </c>
      <c r="P40" s="61">
        <v>4117.67</v>
      </c>
      <c r="Q40" t="s">
        <v>3579</v>
      </c>
      <c r="R40" s="61">
        <v>4117.67</v>
      </c>
      <c r="S40" s="61">
        <v>0</v>
      </c>
    </row>
    <row r="41" spans="1:19" x14ac:dyDescent="0.2">
      <c r="A41" t="s">
        <v>465</v>
      </c>
      <c r="B41" t="s">
        <v>1716</v>
      </c>
      <c r="C41" t="s">
        <v>2880</v>
      </c>
      <c r="D41" t="s">
        <v>238</v>
      </c>
      <c r="E41" t="s">
        <v>3573</v>
      </c>
      <c r="F41" t="s">
        <v>123</v>
      </c>
      <c r="G41" s="87">
        <v>20200301</v>
      </c>
      <c r="H41" t="s">
        <v>3668</v>
      </c>
      <c r="I41" t="s">
        <v>3669</v>
      </c>
      <c r="J41" t="s">
        <v>3671</v>
      </c>
      <c r="K41">
        <v>7504</v>
      </c>
      <c r="L41" t="s">
        <v>3607</v>
      </c>
      <c r="M41" s="87">
        <v>43891</v>
      </c>
      <c r="N41" t="s">
        <v>3578</v>
      </c>
      <c r="O41" t="s">
        <v>3579</v>
      </c>
      <c r="P41" s="61">
        <v>4117.67</v>
      </c>
      <c r="Q41" t="s">
        <v>3579</v>
      </c>
      <c r="R41" s="61">
        <v>4117.67</v>
      </c>
      <c r="S41" s="61">
        <v>0</v>
      </c>
    </row>
    <row r="42" spans="1:19" x14ac:dyDescent="0.2">
      <c r="A42" t="s">
        <v>465</v>
      </c>
      <c r="B42" t="s">
        <v>1716</v>
      </c>
      <c r="C42" t="s">
        <v>2880</v>
      </c>
      <c r="D42" t="s">
        <v>238</v>
      </c>
      <c r="E42" t="s">
        <v>3573</v>
      </c>
      <c r="F42" t="s">
        <v>123</v>
      </c>
      <c r="G42" s="87">
        <v>20200301</v>
      </c>
      <c r="H42" t="s">
        <v>3574</v>
      </c>
      <c r="I42" t="s">
        <v>3672</v>
      </c>
      <c r="J42" t="s">
        <v>3673</v>
      </c>
      <c r="K42">
        <v>7504</v>
      </c>
      <c r="L42" t="s">
        <v>3607</v>
      </c>
      <c r="M42" s="87">
        <v>43891</v>
      </c>
      <c r="N42" t="s">
        <v>3578</v>
      </c>
      <c r="O42" t="s">
        <v>3579</v>
      </c>
      <c r="P42" s="61">
        <v>-23333.49</v>
      </c>
      <c r="Q42" t="s">
        <v>3579</v>
      </c>
      <c r="R42" s="61">
        <v>0</v>
      </c>
      <c r="S42" s="61">
        <v>-23333.49</v>
      </c>
    </row>
    <row r="43" spans="1:19" x14ac:dyDescent="0.2">
      <c r="A43" t="s">
        <v>465</v>
      </c>
      <c r="B43" t="s">
        <v>1716</v>
      </c>
      <c r="C43" t="s">
        <v>2880</v>
      </c>
      <c r="D43" t="s">
        <v>238</v>
      </c>
      <c r="E43" t="s">
        <v>3573</v>
      </c>
      <c r="F43" t="s">
        <v>123</v>
      </c>
      <c r="G43" s="87">
        <v>20200301</v>
      </c>
      <c r="H43" t="s">
        <v>3574</v>
      </c>
      <c r="I43" t="s">
        <v>3674</v>
      </c>
      <c r="J43" t="s">
        <v>3675</v>
      </c>
      <c r="K43">
        <v>7504</v>
      </c>
      <c r="L43" t="s">
        <v>3607</v>
      </c>
      <c r="M43" s="87">
        <v>43891</v>
      </c>
      <c r="N43" t="s">
        <v>3578</v>
      </c>
      <c r="O43" t="s">
        <v>3579</v>
      </c>
      <c r="P43" s="61">
        <v>-24605.79</v>
      </c>
      <c r="Q43" t="s">
        <v>3579</v>
      </c>
      <c r="R43" s="61">
        <v>0</v>
      </c>
      <c r="S43" s="61">
        <v>-24605.79</v>
      </c>
    </row>
    <row r="44" spans="1:19" x14ac:dyDescent="0.2">
      <c r="A44" t="s">
        <v>465</v>
      </c>
      <c r="B44" t="s">
        <v>1716</v>
      </c>
      <c r="C44" t="s">
        <v>2880</v>
      </c>
      <c r="D44" t="s">
        <v>238</v>
      </c>
      <c r="E44" t="s">
        <v>3573</v>
      </c>
      <c r="F44" t="s">
        <v>123</v>
      </c>
      <c r="G44" s="87">
        <v>20200301</v>
      </c>
      <c r="H44" t="s">
        <v>3574</v>
      </c>
      <c r="I44" t="s">
        <v>3676</v>
      </c>
      <c r="J44" t="s">
        <v>3677</v>
      </c>
      <c r="K44">
        <v>7504</v>
      </c>
      <c r="L44" t="s">
        <v>3607</v>
      </c>
      <c r="M44" s="87">
        <v>43891</v>
      </c>
      <c r="N44" t="s">
        <v>3578</v>
      </c>
      <c r="O44" t="s">
        <v>3579</v>
      </c>
      <c r="P44" s="61">
        <v>-6228.57</v>
      </c>
      <c r="Q44" t="s">
        <v>3579</v>
      </c>
      <c r="R44" s="61">
        <v>0</v>
      </c>
      <c r="S44" s="61">
        <v>-6228.57</v>
      </c>
    </row>
    <row r="45" spans="1:19" x14ac:dyDescent="0.2">
      <c r="A45" t="s">
        <v>465</v>
      </c>
      <c r="B45" t="s">
        <v>1716</v>
      </c>
      <c r="C45" t="s">
        <v>2880</v>
      </c>
      <c r="D45" t="s">
        <v>238</v>
      </c>
      <c r="E45" t="s">
        <v>3573</v>
      </c>
      <c r="F45" t="s">
        <v>124</v>
      </c>
      <c r="G45" s="87">
        <v>20200401</v>
      </c>
      <c r="H45" t="s">
        <v>3574</v>
      </c>
      <c r="I45" t="s">
        <v>3678</v>
      </c>
      <c r="J45" t="s">
        <v>3679</v>
      </c>
      <c r="K45">
        <v>7545</v>
      </c>
      <c r="L45" t="s">
        <v>3610</v>
      </c>
      <c r="M45" s="87">
        <v>43917</v>
      </c>
      <c r="N45" t="s">
        <v>3578</v>
      </c>
      <c r="O45" t="s">
        <v>3579</v>
      </c>
      <c r="P45" s="61">
        <v>-23333.49</v>
      </c>
      <c r="Q45" t="s">
        <v>3579</v>
      </c>
      <c r="R45" s="61">
        <v>0</v>
      </c>
      <c r="S45" s="61">
        <v>-23333.49</v>
      </c>
    </row>
    <row r="46" spans="1:19" x14ac:dyDescent="0.2">
      <c r="A46" t="s">
        <v>465</v>
      </c>
      <c r="B46" t="s">
        <v>1716</v>
      </c>
      <c r="C46" t="s">
        <v>2880</v>
      </c>
      <c r="D46" t="s">
        <v>238</v>
      </c>
      <c r="E46" t="s">
        <v>3573</v>
      </c>
      <c r="F46" t="s">
        <v>124</v>
      </c>
      <c r="G46" s="87">
        <v>20200401</v>
      </c>
      <c r="H46" t="s">
        <v>3574</v>
      </c>
      <c r="I46" t="s">
        <v>3680</v>
      </c>
      <c r="J46" t="s">
        <v>3681</v>
      </c>
      <c r="K46">
        <v>7545</v>
      </c>
      <c r="L46" t="s">
        <v>3610</v>
      </c>
      <c r="M46" s="87">
        <v>43917</v>
      </c>
      <c r="N46" t="s">
        <v>3578</v>
      </c>
      <c r="O46" t="s">
        <v>3579</v>
      </c>
      <c r="P46" s="61">
        <v>-24605.79</v>
      </c>
      <c r="Q46" t="s">
        <v>3579</v>
      </c>
      <c r="R46" s="61">
        <v>0</v>
      </c>
      <c r="S46" s="61">
        <v>-24605.79</v>
      </c>
    </row>
    <row r="47" spans="1:19" x14ac:dyDescent="0.2">
      <c r="A47" t="s">
        <v>465</v>
      </c>
      <c r="B47" t="s">
        <v>1716</v>
      </c>
      <c r="C47" t="s">
        <v>2880</v>
      </c>
      <c r="D47" t="s">
        <v>238</v>
      </c>
      <c r="E47" t="s">
        <v>3573</v>
      </c>
      <c r="F47" t="s">
        <v>124</v>
      </c>
      <c r="G47" s="87">
        <v>20200401</v>
      </c>
      <c r="H47" t="s">
        <v>3574</v>
      </c>
      <c r="I47" t="s">
        <v>3682</v>
      </c>
      <c r="J47" t="s">
        <v>3683</v>
      </c>
      <c r="K47">
        <v>7545</v>
      </c>
      <c r="L47" t="s">
        <v>3610</v>
      </c>
      <c r="M47" s="87">
        <v>43917</v>
      </c>
      <c r="N47" t="s">
        <v>3578</v>
      </c>
      <c r="O47" t="s">
        <v>3579</v>
      </c>
      <c r="P47" s="61">
        <v>-6228.57</v>
      </c>
      <c r="Q47" t="s">
        <v>3579</v>
      </c>
      <c r="R47" s="61">
        <v>0</v>
      </c>
      <c r="S47" s="61">
        <v>-6228.57</v>
      </c>
    </row>
    <row r="48" spans="1:19" x14ac:dyDescent="0.2">
      <c r="A48" t="s">
        <v>465</v>
      </c>
      <c r="B48" t="s">
        <v>1716</v>
      </c>
      <c r="C48" t="s">
        <v>2880</v>
      </c>
      <c r="D48" t="s">
        <v>238</v>
      </c>
      <c r="E48" t="s">
        <v>3573</v>
      </c>
      <c r="F48" t="s">
        <v>125</v>
      </c>
      <c r="G48" s="87">
        <v>20200501</v>
      </c>
      <c r="H48" t="s">
        <v>3574</v>
      </c>
      <c r="I48" t="s">
        <v>3684</v>
      </c>
      <c r="J48" t="s">
        <v>3685</v>
      </c>
      <c r="K48">
        <v>7603</v>
      </c>
      <c r="L48" t="s">
        <v>3613</v>
      </c>
      <c r="M48" s="87">
        <v>43950</v>
      </c>
      <c r="N48" t="s">
        <v>3578</v>
      </c>
      <c r="O48" t="s">
        <v>3579</v>
      </c>
      <c r="P48" s="61">
        <v>-23333.49</v>
      </c>
      <c r="Q48" t="s">
        <v>3579</v>
      </c>
      <c r="R48" s="61">
        <v>0</v>
      </c>
      <c r="S48" s="61">
        <v>-23333.49</v>
      </c>
    </row>
    <row r="49" spans="1:19" x14ac:dyDescent="0.2">
      <c r="A49" t="s">
        <v>465</v>
      </c>
      <c r="B49" t="s">
        <v>1716</v>
      </c>
      <c r="C49" t="s">
        <v>2880</v>
      </c>
      <c r="D49" t="s">
        <v>238</v>
      </c>
      <c r="E49" t="s">
        <v>3573</v>
      </c>
      <c r="F49" t="s">
        <v>125</v>
      </c>
      <c r="G49" s="87">
        <v>20200501</v>
      </c>
      <c r="H49" t="s">
        <v>3574</v>
      </c>
      <c r="I49" t="s">
        <v>3686</v>
      </c>
      <c r="J49" t="s">
        <v>3687</v>
      </c>
      <c r="K49">
        <v>7603</v>
      </c>
      <c r="L49" t="s">
        <v>3613</v>
      </c>
      <c r="M49" s="87">
        <v>43950</v>
      </c>
      <c r="N49" t="s">
        <v>3578</v>
      </c>
      <c r="O49" t="s">
        <v>3579</v>
      </c>
      <c r="P49" s="61">
        <v>-24605.79</v>
      </c>
      <c r="Q49" t="s">
        <v>3579</v>
      </c>
      <c r="R49" s="61">
        <v>0</v>
      </c>
      <c r="S49" s="61">
        <v>-24605.79</v>
      </c>
    </row>
    <row r="50" spans="1:19" x14ac:dyDescent="0.2">
      <c r="A50" t="s">
        <v>465</v>
      </c>
      <c r="B50" t="s">
        <v>1716</v>
      </c>
      <c r="C50" t="s">
        <v>2880</v>
      </c>
      <c r="D50" t="s">
        <v>238</v>
      </c>
      <c r="E50" t="s">
        <v>3573</v>
      </c>
      <c r="F50" t="s">
        <v>125</v>
      </c>
      <c r="G50" s="87">
        <v>20200501</v>
      </c>
      <c r="H50" t="s">
        <v>3574</v>
      </c>
      <c r="I50" t="s">
        <v>3688</v>
      </c>
      <c r="J50" t="s">
        <v>3689</v>
      </c>
      <c r="K50">
        <v>7603</v>
      </c>
      <c r="L50" t="s">
        <v>3613</v>
      </c>
      <c r="M50" s="87">
        <v>43950</v>
      </c>
      <c r="N50" t="s">
        <v>3578</v>
      </c>
      <c r="O50" t="s">
        <v>3579</v>
      </c>
      <c r="P50" s="61">
        <v>-6228.57</v>
      </c>
      <c r="Q50" t="s">
        <v>3579</v>
      </c>
      <c r="R50" s="61">
        <v>0</v>
      </c>
      <c r="S50" s="61">
        <v>-6228.57</v>
      </c>
    </row>
    <row r="51" spans="1:19" x14ac:dyDescent="0.2">
      <c r="A51" t="s">
        <v>465</v>
      </c>
      <c r="B51" t="s">
        <v>1716</v>
      </c>
      <c r="C51" t="s">
        <v>2880</v>
      </c>
      <c r="D51" t="s">
        <v>238</v>
      </c>
      <c r="E51" t="s">
        <v>3573</v>
      </c>
      <c r="F51" t="s">
        <v>126</v>
      </c>
      <c r="G51" s="87">
        <v>20200601</v>
      </c>
      <c r="H51" t="s">
        <v>3574</v>
      </c>
      <c r="I51" t="s">
        <v>3690</v>
      </c>
      <c r="J51" t="s">
        <v>3691</v>
      </c>
      <c r="K51">
        <v>7655</v>
      </c>
      <c r="L51" t="s">
        <v>3616</v>
      </c>
      <c r="M51" s="87">
        <v>43983</v>
      </c>
      <c r="N51" t="s">
        <v>3578</v>
      </c>
      <c r="O51" t="s">
        <v>3579</v>
      </c>
      <c r="P51" s="61">
        <v>-23333.49</v>
      </c>
      <c r="Q51" t="s">
        <v>3579</v>
      </c>
      <c r="R51" s="61">
        <v>0</v>
      </c>
      <c r="S51" s="61">
        <v>-23333.49</v>
      </c>
    </row>
    <row r="52" spans="1:19" x14ac:dyDescent="0.2">
      <c r="A52" t="s">
        <v>465</v>
      </c>
      <c r="B52" t="s">
        <v>1716</v>
      </c>
      <c r="C52" t="s">
        <v>2880</v>
      </c>
      <c r="D52" t="s">
        <v>238</v>
      </c>
      <c r="E52" t="s">
        <v>3573</v>
      </c>
      <c r="F52" t="s">
        <v>126</v>
      </c>
      <c r="G52" s="87">
        <v>20200601</v>
      </c>
      <c r="H52" t="s">
        <v>3574</v>
      </c>
      <c r="I52" t="s">
        <v>3692</v>
      </c>
      <c r="J52" t="s">
        <v>3693</v>
      </c>
      <c r="K52">
        <v>7655</v>
      </c>
      <c r="L52" t="s">
        <v>3616</v>
      </c>
      <c r="M52" s="87">
        <v>43983</v>
      </c>
      <c r="N52" t="s">
        <v>3578</v>
      </c>
      <c r="O52" t="s">
        <v>3579</v>
      </c>
      <c r="P52" s="61">
        <v>-24605.79</v>
      </c>
      <c r="Q52" t="s">
        <v>3579</v>
      </c>
      <c r="R52" s="61">
        <v>0</v>
      </c>
      <c r="S52" s="61">
        <v>-24605.79</v>
      </c>
    </row>
    <row r="53" spans="1:19" x14ac:dyDescent="0.2">
      <c r="A53" t="s">
        <v>465</v>
      </c>
      <c r="B53" t="s">
        <v>1716</v>
      </c>
      <c r="C53" t="s">
        <v>2880</v>
      </c>
      <c r="D53" t="s">
        <v>238</v>
      </c>
      <c r="E53" t="s">
        <v>3573</v>
      </c>
      <c r="F53" t="s">
        <v>126</v>
      </c>
      <c r="G53" s="87">
        <v>20200601</v>
      </c>
      <c r="H53" t="s">
        <v>3574</v>
      </c>
      <c r="I53" t="s">
        <v>3694</v>
      </c>
      <c r="J53" t="s">
        <v>3695</v>
      </c>
      <c r="K53">
        <v>7655</v>
      </c>
      <c r="L53" t="s">
        <v>3616</v>
      </c>
      <c r="M53" s="87">
        <v>43983</v>
      </c>
      <c r="N53" t="s">
        <v>3578</v>
      </c>
      <c r="O53" t="s">
        <v>3579</v>
      </c>
      <c r="P53" s="61">
        <v>-6228.57</v>
      </c>
      <c r="Q53" t="s">
        <v>3579</v>
      </c>
      <c r="R53" s="61">
        <v>0</v>
      </c>
      <c r="S53" s="61">
        <v>-6228.57</v>
      </c>
    </row>
    <row r="54" spans="1:19" x14ac:dyDescent="0.2">
      <c r="A54" t="s">
        <v>465</v>
      </c>
      <c r="B54" t="s">
        <v>1716</v>
      </c>
      <c r="C54" t="s">
        <v>2880</v>
      </c>
      <c r="D54" t="s">
        <v>238</v>
      </c>
      <c r="E54" t="s">
        <v>3573</v>
      </c>
      <c r="F54" t="s">
        <v>16</v>
      </c>
      <c r="G54" s="87">
        <v>20200630</v>
      </c>
      <c r="H54" t="s">
        <v>3617</v>
      </c>
      <c r="J54" t="s">
        <v>3618</v>
      </c>
      <c r="K54">
        <v>7681</v>
      </c>
      <c r="L54" t="s">
        <v>3619</v>
      </c>
      <c r="M54" s="87">
        <v>43999</v>
      </c>
      <c r="N54" t="s">
        <v>3620</v>
      </c>
      <c r="O54" t="s">
        <v>3579</v>
      </c>
      <c r="P54" s="61">
        <v>674720.22</v>
      </c>
      <c r="Q54" t="s">
        <v>3579</v>
      </c>
      <c r="R54" s="61">
        <v>674720.22</v>
      </c>
      <c r="S54" s="61">
        <v>0</v>
      </c>
    </row>
    <row r="55" spans="1:19" x14ac:dyDescent="0.2">
      <c r="A55" t="s">
        <v>466</v>
      </c>
      <c r="B55" t="s">
        <v>1717</v>
      </c>
      <c r="C55" t="s">
        <v>2882</v>
      </c>
      <c r="D55" t="s">
        <v>238</v>
      </c>
      <c r="E55" t="s">
        <v>3573</v>
      </c>
      <c r="F55" t="s">
        <v>115</v>
      </c>
      <c r="G55" s="87">
        <v>20190701</v>
      </c>
      <c r="H55" t="s">
        <v>3574</v>
      </c>
      <c r="I55" t="s">
        <v>3696</v>
      </c>
      <c r="J55" t="s">
        <v>3697</v>
      </c>
      <c r="K55">
        <v>7100</v>
      </c>
      <c r="L55" t="s">
        <v>3577</v>
      </c>
      <c r="M55" s="87">
        <v>43647</v>
      </c>
      <c r="N55" t="s">
        <v>3578</v>
      </c>
      <c r="O55" t="s">
        <v>3579</v>
      </c>
      <c r="P55" s="61">
        <v>-1049.72</v>
      </c>
      <c r="Q55" t="s">
        <v>3579</v>
      </c>
      <c r="R55" s="61">
        <v>0</v>
      </c>
      <c r="S55" s="61">
        <v>-1049.72</v>
      </c>
    </row>
    <row r="56" spans="1:19" x14ac:dyDescent="0.2">
      <c r="A56" t="s">
        <v>466</v>
      </c>
      <c r="B56" t="s">
        <v>1717</v>
      </c>
      <c r="C56" t="s">
        <v>2882</v>
      </c>
      <c r="D56" t="s">
        <v>238</v>
      </c>
      <c r="E56" t="s">
        <v>3573</v>
      </c>
      <c r="F56" t="s">
        <v>115</v>
      </c>
      <c r="G56" s="87">
        <v>20190701</v>
      </c>
      <c r="H56" t="s">
        <v>3574</v>
      </c>
      <c r="I56" t="s">
        <v>3698</v>
      </c>
      <c r="J56" t="s">
        <v>3699</v>
      </c>
      <c r="K56">
        <v>7100</v>
      </c>
      <c r="L56" t="s">
        <v>3577</v>
      </c>
      <c r="M56" s="87">
        <v>43647</v>
      </c>
      <c r="N56" t="s">
        <v>3578</v>
      </c>
      <c r="O56" t="s">
        <v>3579</v>
      </c>
      <c r="P56" s="61">
        <v>-27.86</v>
      </c>
      <c r="Q56" t="s">
        <v>3579</v>
      </c>
      <c r="R56" s="61">
        <v>0</v>
      </c>
      <c r="S56" s="61">
        <v>-27.86</v>
      </c>
    </row>
    <row r="57" spans="1:19" x14ac:dyDescent="0.2">
      <c r="A57" t="s">
        <v>466</v>
      </c>
      <c r="B57" t="s">
        <v>1717</v>
      </c>
      <c r="C57" t="s">
        <v>2882</v>
      </c>
      <c r="D57" t="s">
        <v>238</v>
      </c>
      <c r="E57" t="s">
        <v>3573</v>
      </c>
      <c r="F57" t="s">
        <v>115</v>
      </c>
      <c r="G57" s="87">
        <v>20190701</v>
      </c>
      <c r="H57" t="s">
        <v>3574</v>
      </c>
      <c r="I57" t="s">
        <v>3700</v>
      </c>
      <c r="J57" t="s">
        <v>3701</v>
      </c>
      <c r="K57">
        <v>7100</v>
      </c>
      <c r="L57" t="s">
        <v>3577</v>
      </c>
      <c r="M57" s="87">
        <v>43647</v>
      </c>
      <c r="N57" t="s">
        <v>3578</v>
      </c>
      <c r="O57" t="s">
        <v>3579</v>
      </c>
      <c r="P57" s="61">
        <v>-6108.16</v>
      </c>
      <c r="Q57" t="s">
        <v>3579</v>
      </c>
      <c r="R57" s="61">
        <v>0</v>
      </c>
      <c r="S57" s="61">
        <v>-6108.16</v>
      </c>
    </row>
    <row r="58" spans="1:19" x14ac:dyDescent="0.2">
      <c r="A58" t="s">
        <v>466</v>
      </c>
      <c r="B58" t="s">
        <v>1717</v>
      </c>
      <c r="C58" t="s">
        <v>2882</v>
      </c>
      <c r="D58" t="s">
        <v>238</v>
      </c>
      <c r="E58" t="s">
        <v>3573</v>
      </c>
      <c r="F58" t="s">
        <v>115</v>
      </c>
      <c r="G58" s="87">
        <v>20190701</v>
      </c>
      <c r="H58" t="s">
        <v>3574</v>
      </c>
      <c r="I58" t="s">
        <v>3702</v>
      </c>
      <c r="J58" t="s">
        <v>3703</v>
      </c>
      <c r="K58">
        <v>7100</v>
      </c>
      <c r="L58" t="s">
        <v>3577</v>
      </c>
      <c r="M58" s="87">
        <v>43647</v>
      </c>
      <c r="N58" t="s">
        <v>3578</v>
      </c>
      <c r="O58" t="s">
        <v>3579</v>
      </c>
      <c r="P58" s="61">
        <v>-6892.15</v>
      </c>
      <c r="Q58" t="s">
        <v>3579</v>
      </c>
      <c r="R58" s="61">
        <v>0</v>
      </c>
      <c r="S58" s="61">
        <v>-6892.15</v>
      </c>
    </row>
    <row r="59" spans="1:19" x14ac:dyDescent="0.2">
      <c r="A59" t="s">
        <v>466</v>
      </c>
      <c r="B59" t="s">
        <v>1717</v>
      </c>
      <c r="C59" t="s">
        <v>2882</v>
      </c>
      <c r="D59" t="s">
        <v>238</v>
      </c>
      <c r="E59" t="s">
        <v>3573</v>
      </c>
      <c r="F59" t="s">
        <v>115</v>
      </c>
      <c r="G59" s="87">
        <v>20190701</v>
      </c>
      <c r="H59" t="s">
        <v>3574</v>
      </c>
      <c r="I59" t="s">
        <v>3704</v>
      </c>
      <c r="J59" t="s">
        <v>3705</v>
      </c>
      <c r="K59">
        <v>7100</v>
      </c>
      <c r="L59" t="s">
        <v>3577</v>
      </c>
      <c r="M59" s="87">
        <v>43647</v>
      </c>
      <c r="N59" t="s">
        <v>3578</v>
      </c>
      <c r="O59" t="s">
        <v>3579</v>
      </c>
      <c r="P59" s="61">
        <v>-6892.15</v>
      </c>
      <c r="Q59" t="s">
        <v>3579</v>
      </c>
      <c r="R59" s="61">
        <v>0</v>
      </c>
      <c r="S59" s="61">
        <v>-6892.15</v>
      </c>
    </row>
    <row r="60" spans="1:19" x14ac:dyDescent="0.2">
      <c r="A60" t="s">
        <v>466</v>
      </c>
      <c r="B60" t="s">
        <v>1717</v>
      </c>
      <c r="C60" t="s">
        <v>2882</v>
      </c>
      <c r="D60" t="s">
        <v>238</v>
      </c>
      <c r="E60" t="s">
        <v>3573</v>
      </c>
      <c r="F60" t="s">
        <v>115</v>
      </c>
      <c r="G60" s="87">
        <v>20190701</v>
      </c>
      <c r="H60" t="s">
        <v>3574</v>
      </c>
      <c r="I60" t="s">
        <v>3706</v>
      </c>
      <c r="J60" t="s">
        <v>3707</v>
      </c>
      <c r="K60">
        <v>7100</v>
      </c>
      <c r="L60" t="s">
        <v>3577</v>
      </c>
      <c r="M60" s="87">
        <v>43647</v>
      </c>
      <c r="N60" t="s">
        <v>3578</v>
      </c>
      <c r="O60" t="s">
        <v>3579</v>
      </c>
      <c r="P60" s="61">
        <v>-3899.54</v>
      </c>
      <c r="Q60" t="s">
        <v>3579</v>
      </c>
      <c r="R60" s="61">
        <v>0</v>
      </c>
      <c r="S60" s="61">
        <v>-3899.54</v>
      </c>
    </row>
    <row r="61" spans="1:19" x14ac:dyDescent="0.2">
      <c r="A61" t="s">
        <v>466</v>
      </c>
      <c r="B61" t="s">
        <v>1717</v>
      </c>
      <c r="C61" t="s">
        <v>2882</v>
      </c>
      <c r="D61" t="s">
        <v>238</v>
      </c>
      <c r="E61" t="s">
        <v>3573</v>
      </c>
      <c r="F61" t="s">
        <v>115</v>
      </c>
      <c r="G61" s="87">
        <v>20190701</v>
      </c>
      <c r="H61" t="s">
        <v>3574</v>
      </c>
      <c r="I61" t="s">
        <v>3708</v>
      </c>
      <c r="J61" t="s">
        <v>3709</v>
      </c>
      <c r="K61">
        <v>7100</v>
      </c>
      <c r="L61" t="s">
        <v>3577</v>
      </c>
      <c r="M61" s="87">
        <v>43647</v>
      </c>
      <c r="N61" t="s">
        <v>3578</v>
      </c>
      <c r="O61" t="s">
        <v>3579</v>
      </c>
      <c r="P61" s="61">
        <v>-103.58</v>
      </c>
      <c r="Q61" t="s">
        <v>3579</v>
      </c>
      <c r="R61" s="61">
        <v>0</v>
      </c>
      <c r="S61" s="61">
        <v>-103.58</v>
      </c>
    </row>
    <row r="62" spans="1:19" x14ac:dyDescent="0.2">
      <c r="A62" t="s">
        <v>466</v>
      </c>
      <c r="B62" t="s">
        <v>1717</v>
      </c>
      <c r="C62" t="s">
        <v>2882</v>
      </c>
      <c r="D62" t="s">
        <v>238</v>
      </c>
      <c r="E62" t="s">
        <v>3573</v>
      </c>
      <c r="F62" t="s">
        <v>115</v>
      </c>
      <c r="G62" s="87">
        <v>20190701</v>
      </c>
      <c r="H62" t="s">
        <v>3574</v>
      </c>
      <c r="I62" t="s">
        <v>3710</v>
      </c>
      <c r="J62" t="s">
        <v>3711</v>
      </c>
      <c r="K62">
        <v>7100</v>
      </c>
      <c r="L62" t="s">
        <v>3577</v>
      </c>
      <c r="M62" s="87">
        <v>43647</v>
      </c>
      <c r="N62" t="s">
        <v>3578</v>
      </c>
      <c r="O62" t="s">
        <v>3579</v>
      </c>
      <c r="P62" s="61">
        <v>-3219.31</v>
      </c>
      <c r="Q62" t="s">
        <v>3579</v>
      </c>
      <c r="R62" s="61">
        <v>0</v>
      </c>
      <c r="S62" s="61">
        <v>-3219.31</v>
      </c>
    </row>
    <row r="63" spans="1:19" x14ac:dyDescent="0.2">
      <c r="A63" t="s">
        <v>466</v>
      </c>
      <c r="B63" t="s">
        <v>1717</v>
      </c>
      <c r="C63" t="s">
        <v>2882</v>
      </c>
      <c r="D63" t="s">
        <v>238</v>
      </c>
      <c r="E63" t="s">
        <v>3573</v>
      </c>
      <c r="F63" t="s">
        <v>115</v>
      </c>
      <c r="G63" s="87">
        <v>20190701</v>
      </c>
      <c r="H63" t="s">
        <v>3574</v>
      </c>
      <c r="I63" t="s">
        <v>3712</v>
      </c>
      <c r="J63" t="s">
        <v>3713</v>
      </c>
      <c r="K63">
        <v>7100</v>
      </c>
      <c r="L63" t="s">
        <v>3577</v>
      </c>
      <c r="M63" s="87">
        <v>43647</v>
      </c>
      <c r="N63" t="s">
        <v>3578</v>
      </c>
      <c r="O63" t="s">
        <v>3579</v>
      </c>
      <c r="P63" s="61">
        <v>-8026.03</v>
      </c>
      <c r="Q63" t="s">
        <v>3579</v>
      </c>
      <c r="R63" s="61">
        <v>0</v>
      </c>
      <c r="S63" s="61">
        <v>-8026.03</v>
      </c>
    </row>
    <row r="64" spans="1:19" x14ac:dyDescent="0.2">
      <c r="A64" t="s">
        <v>466</v>
      </c>
      <c r="B64" t="s">
        <v>1717</v>
      </c>
      <c r="C64" t="s">
        <v>2882</v>
      </c>
      <c r="D64" t="s">
        <v>238</v>
      </c>
      <c r="E64" t="s">
        <v>3573</v>
      </c>
      <c r="F64" t="s">
        <v>115</v>
      </c>
      <c r="G64" s="87">
        <v>20190701</v>
      </c>
      <c r="H64" t="s">
        <v>3574</v>
      </c>
      <c r="I64" t="s">
        <v>3714</v>
      </c>
      <c r="J64" t="s">
        <v>3715</v>
      </c>
      <c r="K64">
        <v>7100</v>
      </c>
      <c r="L64" t="s">
        <v>3577</v>
      </c>
      <c r="M64" s="87">
        <v>43647</v>
      </c>
      <c r="N64" t="s">
        <v>3578</v>
      </c>
      <c r="O64" t="s">
        <v>3579</v>
      </c>
      <c r="P64" s="61">
        <v>-6321</v>
      </c>
      <c r="Q64" t="s">
        <v>3579</v>
      </c>
      <c r="R64" s="61">
        <v>0</v>
      </c>
      <c r="S64" s="61">
        <v>-6321</v>
      </c>
    </row>
    <row r="65" spans="1:19" x14ac:dyDescent="0.2">
      <c r="A65" t="s">
        <v>466</v>
      </c>
      <c r="B65" t="s">
        <v>1717</v>
      </c>
      <c r="C65" t="s">
        <v>2882</v>
      </c>
      <c r="D65" t="s">
        <v>238</v>
      </c>
      <c r="E65" t="s">
        <v>3573</v>
      </c>
      <c r="F65" t="s">
        <v>115</v>
      </c>
      <c r="G65" s="87">
        <v>20190701</v>
      </c>
      <c r="H65" t="s">
        <v>3574</v>
      </c>
      <c r="I65" t="s">
        <v>3716</v>
      </c>
      <c r="J65" t="s">
        <v>3717</v>
      </c>
      <c r="K65">
        <v>7100</v>
      </c>
      <c r="L65" t="s">
        <v>3577</v>
      </c>
      <c r="M65" s="87">
        <v>43647</v>
      </c>
      <c r="N65" t="s">
        <v>3578</v>
      </c>
      <c r="O65" t="s">
        <v>3579</v>
      </c>
      <c r="P65" s="61">
        <v>-833.33</v>
      </c>
      <c r="Q65" t="s">
        <v>3579</v>
      </c>
      <c r="R65" s="61">
        <v>0</v>
      </c>
      <c r="S65" s="61">
        <v>-833.33</v>
      </c>
    </row>
    <row r="66" spans="1:19" x14ac:dyDescent="0.2">
      <c r="A66" t="s">
        <v>466</v>
      </c>
      <c r="B66" t="s">
        <v>1717</v>
      </c>
      <c r="C66" t="s">
        <v>2882</v>
      </c>
      <c r="D66" t="s">
        <v>238</v>
      </c>
      <c r="E66" t="s">
        <v>3573</v>
      </c>
      <c r="F66" t="s">
        <v>115</v>
      </c>
      <c r="G66" s="87">
        <v>20190701</v>
      </c>
      <c r="H66" t="s">
        <v>3574</v>
      </c>
      <c r="I66" t="s">
        <v>3718</v>
      </c>
      <c r="J66" t="s">
        <v>3719</v>
      </c>
      <c r="K66">
        <v>7100</v>
      </c>
      <c r="L66" t="s">
        <v>3577</v>
      </c>
      <c r="M66" s="87">
        <v>43647</v>
      </c>
      <c r="N66" t="s">
        <v>3578</v>
      </c>
      <c r="O66" t="s">
        <v>3579</v>
      </c>
      <c r="P66" s="61">
        <v>-6812.58</v>
      </c>
      <c r="Q66" t="s">
        <v>3579</v>
      </c>
      <c r="R66" s="61">
        <v>0</v>
      </c>
      <c r="S66" s="61">
        <v>-6812.58</v>
      </c>
    </row>
    <row r="67" spans="1:19" x14ac:dyDescent="0.2">
      <c r="A67" t="s">
        <v>466</v>
      </c>
      <c r="B67" t="s">
        <v>1717</v>
      </c>
      <c r="C67" t="s">
        <v>2882</v>
      </c>
      <c r="D67" t="s">
        <v>238</v>
      </c>
      <c r="E67" t="s">
        <v>3573</v>
      </c>
      <c r="F67" t="s">
        <v>116</v>
      </c>
      <c r="G67" s="87">
        <v>20190801</v>
      </c>
      <c r="H67" t="s">
        <v>3574</v>
      </c>
      <c r="I67" t="s">
        <v>3720</v>
      </c>
      <c r="J67" t="s">
        <v>3721</v>
      </c>
      <c r="K67">
        <v>7150</v>
      </c>
      <c r="L67" t="s">
        <v>3582</v>
      </c>
      <c r="M67" s="87">
        <v>43675</v>
      </c>
      <c r="N67" t="s">
        <v>3583</v>
      </c>
      <c r="O67" t="s">
        <v>3579</v>
      </c>
      <c r="P67" s="61">
        <v>-6108.16</v>
      </c>
      <c r="Q67" t="s">
        <v>3579</v>
      </c>
      <c r="R67" s="61">
        <v>0</v>
      </c>
      <c r="S67" s="61">
        <v>-6108.16</v>
      </c>
    </row>
    <row r="68" spans="1:19" x14ac:dyDescent="0.2">
      <c r="A68" t="s">
        <v>466</v>
      </c>
      <c r="B68" t="s">
        <v>1717</v>
      </c>
      <c r="C68" t="s">
        <v>2882</v>
      </c>
      <c r="D68" t="s">
        <v>238</v>
      </c>
      <c r="E68" t="s">
        <v>3573</v>
      </c>
      <c r="F68" t="s">
        <v>116</v>
      </c>
      <c r="G68" s="87">
        <v>20190801</v>
      </c>
      <c r="H68" t="s">
        <v>3574</v>
      </c>
      <c r="I68" t="s">
        <v>3722</v>
      </c>
      <c r="J68" t="s">
        <v>3723</v>
      </c>
      <c r="K68">
        <v>7150</v>
      </c>
      <c r="L68" t="s">
        <v>3582</v>
      </c>
      <c r="M68" s="87">
        <v>43675</v>
      </c>
      <c r="N68" t="s">
        <v>3583</v>
      </c>
      <c r="O68" t="s">
        <v>3579</v>
      </c>
      <c r="P68" s="61">
        <v>-6892.15</v>
      </c>
      <c r="Q68" t="s">
        <v>3579</v>
      </c>
      <c r="R68" s="61">
        <v>0</v>
      </c>
      <c r="S68" s="61">
        <v>-6892.15</v>
      </c>
    </row>
    <row r="69" spans="1:19" x14ac:dyDescent="0.2">
      <c r="A69" t="s">
        <v>466</v>
      </c>
      <c r="B69" t="s">
        <v>1717</v>
      </c>
      <c r="C69" t="s">
        <v>2882</v>
      </c>
      <c r="D69" t="s">
        <v>238</v>
      </c>
      <c r="E69" t="s">
        <v>3573</v>
      </c>
      <c r="F69" t="s">
        <v>116</v>
      </c>
      <c r="G69" s="87">
        <v>20190801</v>
      </c>
      <c r="H69" t="s">
        <v>3574</v>
      </c>
      <c r="I69" t="s">
        <v>3724</v>
      </c>
      <c r="J69" t="s">
        <v>3725</v>
      </c>
      <c r="K69">
        <v>7150</v>
      </c>
      <c r="L69" t="s">
        <v>3582</v>
      </c>
      <c r="M69" s="87">
        <v>43675</v>
      </c>
      <c r="N69" t="s">
        <v>3583</v>
      </c>
      <c r="O69" t="s">
        <v>3579</v>
      </c>
      <c r="P69" s="61">
        <v>-6892.15</v>
      </c>
      <c r="Q69" t="s">
        <v>3579</v>
      </c>
      <c r="R69" s="61">
        <v>0</v>
      </c>
      <c r="S69" s="61">
        <v>-6892.15</v>
      </c>
    </row>
    <row r="70" spans="1:19" x14ac:dyDescent="0.2">
      <c r="A70" t="s">
        <v>466</v>
      </c>
      <c r="B70" t="s">
        <v>1717</v>
      </c>
      <c r="C70" t="s">
        <v>2882</v>
      </c>
      <c r="D70" t="s">
        <v>238</v>
      </c>
      <c r="E70" t="s">
        <v>3573</v>
      </c>
      <c r="F70" t="s">
        <v>116</v>
      </c>
      <c r="G70" s="87">
        <v>20190801</v>
      </c>
      <c r="H70" t="s">
        <v>3574</v>
      </c>
      <c r="I70" t="s">
        <v>3726</v>
      </c>
      <c r="J70" t="s">
        <v>3727</v>
      </c>
      <c r="K70">
        <v>7150</v>
      </c>
      <c r="L70" t="s">
        <v>3582</v>
      </c>
      <c r="M70" s="87">
        <v>43675</v>
      </c>
      <c r="N70" t="s">
        <v>3583</v>
      </c>
      <c r="O70" t="s">
        <v>3579</v>
      </c>
      <c r="P70" s="61">
        <v>-3899.54</v>
      </c>
      <c r="Q70" t="s">
        <v>3579</v>
      </c>
      <c r="R70" s="61">
        <v>0</v>
      </c>
      <c r="S70" s="61">
        <v>-3899.54</v>
      </c>
    </row>
    <row r="71" spans="1:19" x14ac:dyDescent="0.2">
      <c r="A71" t="s">
        <v>466</v>
      </c>
      <c r="B71" t="s">
        <v>1717</v>
      </c>
      <c r="C71" t="s">
        <v>2882</v>
      </c>
      <c r="D71" t="s">
        <v>238</v>
      </c>
      <c r="E71" t="s">
        <v>3573</v>
      </c>
      <c r="F71" t="s">
        <v>116</v>
      </c>
      <c r="G71" s="87">
        <v>20190801</v>
      </c>
      <c r="H71" t="s">
        <v>3574</v>
      </c>
      <c r="I71" t="s">
        <v>3728</v>
      </c>
      <c r="J71" t="s">
        <v>3709</v>
      </c>
      <c r="K71">
        <v>7150</v>
      </c>
      <c r="L71" t="s">
        <v>3582</v>
      </c>
      <c r="M71" s="87">
        <v>43675</v>
      </c>
      <c r="N71" t="s">
        <v>3583</v>
      </c>
      <c r="O71" t="s">
        <v>3579</v>
      </c>
      <c r="P71" s="61">
        <v>-103.58</v>
      </c>
      <c r="Q71" t="s">
        <v>3579</v>
      </c>
      <c r="R71" s="61">
        <v>0</v>
      </c>
      <c r="S71" s="61">
        <v>-103.58</v>
      </c>
    </row>
    <row r="72" spans="1:19" x14ac:dyDescent="0.2">
      <c r="A72" t="s">
        <v>466</v>
      </c>
      <c r="B72" t="s">
        <v>1717</v>
      </c>
      <c r="C72" t="s">
        <v>2882</v>
      </c>
      <c r="D72" t="s">
        <v>238</v>
      </c>
      <c r="E72" t="s">
        <v>3573</v>
      </c>
      <c r="F72" t="s">
        <v>116</v>
      </c>
      <c r="G72" s="87">
        <v>20190801</v>
      </c>
      <c r="H72" t="s">
        <v>3574</v>
      </c>
      <c r="I72" t="s">
        <v>3729</v>
      </c>
      <c r="J72" t="s">
        <v>3730</v>
      </c>
      <c r="K72">
        <v>7150</v>
      </c>
      <c r="L72" t="s">
        <v>3582</v>
      </c>
      <c r="M72" s="87">
        <v>43675</v>
      </c>
      <c r="N72" t="s">
        <v>3583</v>
      </c>
      <c r="O72" t="s">
        <v>3579</v>
      </c>
      <c r="P72" s="61">
        <v>-3219.31</v>
      </c>
      <c r="Q72" t="s">
        <v>3579</v>
      </c>
      <c r="R72" s="61">
        <v>0</v>
      </c>
      <c r="S72" s="61">
        <v>-3219.31</v>
      </c>
    </row>
    <row r="73" spans="1:19" x14ac:dyDescent="0.2">
      <c r="A73" t="s">
        <v>466</v>
      </c>
      <c r="B73" t="s">
        <v>1717</v>
      </c>
      <c r="C73" t="s">
        <v>2882</v>
      </c>
      <c r="D73" t="s">
        <v>238</v>
      </c>
      <c r="E73" t="s">
        <v>3573</v>
      </c>
      <c r="F73" t="s">
        <v>116</v>
      </c>
      <c r="G73" s="87">
        <v>20190801</v>
      </c>
      <c r="H73" t="s">
        <v>3574</v>
      </c>
      <c r="I73" t="s">
        <v>3731</v>
      </c>
      <c r="J73" t="s">
        <v>3732</v>
      </c>
      <c r="K73">
        <v>7150</v>
      </c>
      <c r="L73" t="s">
        <v>3582</v>
      </c>
      <c r="M73" s="87">
        <v>43675</v>
      </c>
      <c r="N73" t="s">
        <v>3583</v>
      </c>
      <c r="O73" t="s">
        <v>3579</v>
      </c>
      <c r="P73" s="61">
        <v>-8026.03</v>
      </c>
      <c r="Q73" t="s">
        <v>3579</v>
      </c>
      <c r="R73" s="61">
        <v>0</v>
      </c>
      <c r="S73" s="61">
        <v>-8026.03</v>
      </c>
    </row>
    <row r="74" spans="1:19" x14ac:dyDescent="0.2">
      <c r="A74" t="s">
        <v>466</v>
      </c>
      <c r="B74" t="s">
        <v>1717</v>
      </c>
      <c r="C74" t="s">
        <v>2882</v>
      </c>
      <c r="D74" t="s">
        <v>238</v>
      </c>
      <c r="E74" t="s">
        <v>3573</v>
      </c>
      <c r="F74" t="s">
        <v>116</v>
      </c>
      <c r="G74" s="87">
        <v>20190801</v>
      </c>
      <c r="H74" t="s">
        <v>3574</v>
      </c>
      <c r="I74" t="s">
        <v>3733</v>
      </c>
      <c r="J74" t="s">
        <v>3734</v>
      </c>
      <c r="K74">
        <v>7150</v>
      </c>
      <c r="L74" t="s">
        <v>3582</v>
      </c>
      <c r="M74" s="87">
        <v>43675</v>
      </c>
      <c r="N74" t="s">
        <v>3583</v>
      </c>
      <c r="O74" t="s">
        <v>3579</v>
      </c>
      <c r="P74" s="61">
        <v>-6321</v>
      </c>
      <c r="Q74" t="s">
        <v>3579</v>
      </c>
      <c r="R74" s="61">
        <v>0</v>
      </c>
      <c r="S74" s="61">
        <v>-6321</v>
      </c>
    </row>
    <row r="75" spans="1:19" x14ac:dyDescent="0.2">
      <c r="A75" t="s">
        <v>466</v>
      </c>
      <c r="B75" t="s">
        <v>1717</v>
      </c>
      <c r="C75" t="s">
        <v>2882</v>
      </c>
      <c r="D75" t="s">
        <v>238</v>
      </c>
      <c r="E75" t="s">
        <v>3573</v>
      </c>
      <c r="F75" t="s">
        <v>116</v>
      </c>
      <c r="G75" s="87">
        <v>20190801</v>
      </c>
      <c r="H75" t="s">
        <v>3574</v>
      </c>
      <c r="I75" t="s">
        <v>3735</v>
      </c>
      <c r="J75" t="s">
        <v>3736</v>
      </c>
      <c r="K75">
        <v>7150</v>
      </c>
      <c r="L75" t="s">
        <v>3582</v>
      </c>
      <c r="M75" s="87">
        <v>43675</v>
      </c>
      <c r="N75" t="s">
        <v>3583</v>
      </c>
      <c r="O75" t="s">
        <v>3579</v>
      </c>
      <c r="P75" s="61">
        <v>-833.33</v>
      </c>
      <c r="Q75" t="s">
        <v>3579</v>
      </c>
      <c r="R75" s="61">
        <v>0</v>
      </c>
      <c r="S75" s="61">
        <v>-833.33</v>
      </c>
    </row>
    <row r="76" spans="1:19" x14ac:dyDescent="0.2">
      <c r="A76" t="s">
        <v>466</v>
      </c>
      <c r="B76" t="s">
        <v>1717</v>
      </c>
      <c r="C76" t="s">
        <v>2882</v>
      </c>
      <c r="D76" t="s">
        <v>238</v>
      </c>
      <c r="E76" t="s">
        <v>3573</v>
      </c>
      <c r="F76" t="s">
        <v>116</v>
      </c>
      <c r="G76" s="87">
        <v>20190801</v>
      </c>
      <c r="H76" t="s">
        <v>3574</v>
      </c>
      <c r="I76" t="s">
        <v>3737</v>
      </c>
      <c r="J76" t="s">
        <v>3738</v>
      </c>
      <c r="K76">
        <v>7150</v>
      </c>
      <c r="L76" t="s">
        <v>3582</v>
      </c>
      <c r="M76" s="87">
        <v>43675</v>
      </c>
      <c r="N76" t="s">
        <v>3583</v>
      </c>
      <c r="O76" t="s">
        <v>3579</v>
      </c>
      <c r="P76" s="61">
        <v>-6812.58</v>
      </c>
      <c r="Q76" t="s">
        <v>3579</v>
      </c>
      <c r="R76" s="61">
        <v>0</v>
      </c>
      <c r="S76" s="61">
        <v>-6812.58</v>
      </c>
    </row>
    <row r="77" spans="1:19" x14ac:dyDescent="0.2">
      <c r="A77" t="s">
        <v>466</v>
      </c>
      <c r="B77" t="s">
        <v>1717</v>
      </c>
      <c r="C77" t="s">
        <v>2882</v>
      </c>
      <c r="D77" t="s">
        <v>238</v>
      </c>
      <c r="E77" t="s">
        <v>3573</v>
      </c>
      <c r="F77" t="s">
        <v>117</v>
      </c>
      <c r="G77" s="87">
        <v>20190901</v>
      </c>
      <c r="H77" t="s">
        <v>3574</v>
      </c>
      <c r="I77" t="s">
        <v>3739</v>
      </c>
      <c r="J77" t="s">
        <v>3740</v>
      </c>
      <c r="K77">
        <v>7215</v>
      </c>
      <c r="L77" t="s">
        <v>3586</v>
      </c>
      <c r="M77" s="87">
        <v>43710</v>
      </c>
      <c r="N77" t="s">
        <v>3578</v>
      </c>
      <c r="O77" t="s">
        <v>3579</v>
      </c>
      <c r="P77" s="61">
        <v>-6108.16</v>
      </c>
      <c r="Q77" t="s">
        <v>3579</v>
      </c>
      <c r="R77" s="61">
        <v>0</v>
      </c>
      <c r="S77" s="61">
        <v>-6108.16</v>
      </c>
    </row>
    <row r="78" spans="1:19" x14ac:dyDescent="0.2">
      <c r="A78" t="s">
        <v>466</v>
      </c>
      <c r="B78" t="s">
        <v>1717</v>
      </c>
      <c r="C78" t="s">
        <v>2882</v>
      </c>
      <c r="D78" t="s">
        <v>238</v>
      </c>
      <c r="E78" t="s">
        <v>3573</v>
      </c>
      <c r="F78" t="s">
        <v>117</v>
      </c>
      <c r="G78" s="87">
        <v>20190901</v>
      </c>
      <c r="H78" t="s">
        <v>3574</v>
      </c>
      <c r="I78" t="s">
        <v>3741</v>
      </c>
      <c r="J78" t="s">
        <v>3723</v>
      </c>
      <c r="K78">
        <v>7215</v>
      </c>
      <c r="L78" t="s">
        <v>3586</v>
      </c>
      <c r="M78" s="87">
        <v>43710</v>
      </c>
      <c r="N78" t="s">
        <v>3578</v>
      </c>
      <c r="O78" t="s">
        <v>3579</v>
      </c>
      <c r="P78" s="61">
        <v>-6892.15</v>
      </c>
      <c r="Q78" t="s">
        <v>3579</v>
      </c>
      <c r="R78" s="61">
        <v>0</v>
      </c>
      <c r="S78" s="61">
        <v>-6892.15</v>
      </c>
    </row>
    <row r="79" spans="1:19" x14ac:dyDescent="0.2">
      <c r="A79" t="s">
        <v>466</v>
      </c>
      <c r="B79" t="s">
        <v>1717</v>
      </c>
      <c r="C79" t="s">
        <v>2882</v>
      </c>
      <c r="D79" t="s">
        <v>238</v>
      </c>
      <c r="E79" t="s">
        <v>3573</v>
      </c>
      <c r="F79" t="s">
        <v>117</v>
      </c>
      <c r="G79" s="87">
        <v>20190901</v>
      </c>
      <c r="H79" t="s">
        <v>3574</v>
      </c>
      <c r="I79" t="s">
        <v>3742</v>
      </c>
      <c r="J79" t="s">
        <v>3743</v>
      </c>
      <c r="K79">
        <v>7215</v>
      </c>
      <c r="L79" t="s">
        <v>3586</v>
      </c>
      <c r="M79" s="87">
        <v>43710</v>
      </c>
      <c r="N79" t="s">
        <v>3578</v>
      </c>
      <c r="O79" t="s">
        <v>3579</v>
      </c>
      <c r="P79" s="61">
        <v>-6892.15</v>
      </c>
      <c r="Q79" t="s">
        <v>3579</v>
      </c>
      <c r="R79" s="61">
        <v>0</v>
      </c>
      <c r="S79" s="61">
        <v>-6892.15</v>
      </c>
    </row>
    <row r="80" spans="1:19" x14ac:dyDescent="0.2">
      <c r="A80" t="s">
        <v>466</v>
      </c>
      <c r="B80" t="s">
        <v>1717</v>
      </c>
      <c r="C80" t="s">
        <v>2882</v>
      </c>
      <c r="D80" t="s">
        <v>238</v>
      </c>
      <c r="E80" t="s">
        <v>3573</v>
      </c>
      <c r="F80" t="s">
        <v>117</v>
      </c>
      <c r="G80" s="87">
        <v>20190901</v>
      </c>
      <c r="H80" t="s">
        <v>3574</v>
      </c>
      <c r="I80" t="s">
        <v>3744</v>
      </c>
      <c r="J80" t="s">
        <v>3745</v>
      </c>
      <c r="K80">
        <v>7215</v>
      </c>
      <c r="L80" t="s">
        <v>3586</v>
      </c>
      <c r="M80" s="87">
        <v>43710</v>
      </c>
      <c r="N80" t="s">
        <v>3578</v>
      </c>
      <c r="O80" t="s">
        <v>3579</v>
      </c>
      <c r="P80" s="61">
        <v>-3899.54</v>
      </c>
      <c r="Q80" t="s">
        <v>3579</v>
      </c>
      <c r="R80" s="61">
        <v>0</v>
      </c>
      <c r="S80" s="61">
        <v>-3899.54</v>
      </c>
    </row>
    <row r="81" spans="1:19" x14ac:dyDescent="0.2">
      <c r="A81" t="s">
        <v>466</v>
      </c>
      <c r="B81" t="s">
        <v>1717</v>
      </c>
      <c r="C81" t="s">
        <v>2882</v>
      </c>
      <c r="D81" t="s">
        <v>238</v>
      </c>
      <c r="E81" t="s">
        <v>3573</v>
      </c>
      <c r="F81" t="s">
        <v>117</v>
      </c>
      <c r="G81" s="87">
        <v>20190901</v>
      </c>
      <c r="H81" t="s">
        <v>3574</v>
      </c>
      <c r="I81" t="s">
        <v>3746</v>
      </c>
      <c r="J81" t="s">
        <v>3747</v>
      </c>
      <c r="K81">
        <v>7215</v>
      </c>
      <c r="L81" t="s">
        <v>3586</v>
      </c>
      <c r="M81" s="87">
        <v>43710</v>
      </c>
      <c r="N81" t="s">
        <v>3578</v>
      </c>
      <c r="O81" t="s">
        <v>3579</v>
      </c>
      <c r="P81" s="61">
        <v>-833.33</v>
      </c>
      <c r="Q81" t="s">
        <v>3579</v>
      </c>
      <c r="R81" s="61">
        <v>0</v>
      </c>
      <c r="S81" s="61">
        <v>-833.33</v>
      </c>
    </row>
    <row r="82" spans="1:19" x14ac:dyDescent="0.2">
      <c r="A82" t="s">
        <v>466</v>
      </c>
      <c r="B82" t="s">
        <v>1717</v>
      </c>
      <c r="C82" t="s">
        <v>2882</v>
      </c>
      <c r="D82" t="s">
        <v>238</v>
      </c>
      <c r="E82" t="s">
        <v>3573</v>
      </c>
      <c r="F82" t="s">
        <v>117</v>
      </c>
      <c r="G82" s="87">
        <v>20190901</v>
      </c>
      <c r="H82" t="s">
        <v>3574</v>
      </c>
      <c r="I82" t="s">
        <v>3748</v>
      </c>
      <c r="J82" t="s">
        <v>3749</v>
      </c>
      <c r="K82">
        <v>7215</v>
      </c>
      <c r="L82" t="s">
        <v>3586</v>
      </c>
      <c r="M82" s="87">
        <v>43710</v>
      </c>
      <c r="N82" t="s">
        <v>3578</v>
      </c>
      <c r="O82" t="s">
        <v>3579</v>
      </c>
      <c r="P82" s="61">
        <v>-6812.58</v>
      </c>
      <c r="Q82" t="s">
        <v>3579</v>
      </c>
      <c r="R82" s="61">
        <v>0</v>
      </c>
      <c r="S82" s="61">
        <v>-6812.58</v>
      </c>
    </row>
    <row r="83" spans="1:19" x14ac:dyDescent="0.2">
      <c r="A83" t="s">
        <v>466</v>
      </c>
      <c r="B83" t="s">
        <v>1717</v>
      </c>
      <c r="C83" t="s">
        <v>2882</v>
      </c>
      <c r="D83" t="s">
        <v>238</v>
      </c>
      <c r="E83" t="s">
        <v>3573</v>
      </c>
      <c r="F83" t="s">
        <v>117</v>
      </c>
      <c r="G83" s="87">
        <v>20190901</v>
      </c>
      <c r="H83" t="s">
        <v>3574</v>
      </c>
      <c r="I83" t="s">
        <v>3750</v>
      </c>
      <c r="J83" t="s">
        <v>3751</v>
      </c>
      <c r="K83">
        <v>7215</v>
      </c>
      <c r="L83" t="s">
        <v>3586</v>
      </c>
      <c r="M83" s="87">
        <v>43710</v>
      </c>
      <c r="N83" t="s">
        <v>3578</v>
      </c>
      <c r="O83" t="s">
        <v>3579</v>
      </c>
      <c r="P83" s="61">
        <v>-8026.03</v>
      </c>
      <c r="Q83" t="s">
        <v>3579</v>
      </c>
      <c r="R83" s="61">
        <v>0</v>
      </c>
      <c r="S83" s="61">
        <v>-8026.03</v>
      </c>
    </row>
    <row r="84" spans="1:19" x14ac:dyDescent="0.2">
      <c r="A84" t="s">
        <v>466</v>
      </c>
      <c r="B84" t="s">
        <v>1717</v>
      </c>
      <c r="C84" t="s">
        <v>2882</v>
      </c>
      <c r="D84" t="s">
        <v>238</v>
      </c>
      <c r="E84" t="s">
        <v>3573</v>
      </c>
      <c r="F84" t="s">
        <v>117</v>
      </c>
      <c r="G84" s="87">
        <v>20190901</v>
      </c>
      <c r="H84" t="s">
        <v>3574</v>
      </c>
      <c r="I84" t="s">
        <v>3752</v>
      </c>
      <c r="J84" t="s">
        <v>3734</v>
      </c>
      <c r="K84">
        <v>7215</v>
      </c>
      <c r="L84" t="s">
        <v>3586</v>
      </c>
      <c r="M84" s="87">
        <v>43710</v>
      </c>
      <c r="N84" t="s">
        <v>3578</v>
      </c>
      <c r="O84" t="s">
        <v>3579</v>
      </c>
      <c r="P84" s="61">
        <v>-6321</v>
      </c>
      <c r="Q84" t="s">
        <v>3579</v>
      </c>
      <c r="R84" s="61">
        <v>0</v>
      </c>
      <c r="S84" s="61">
        <v>-6321</v>
      </c>
    </row>
    <row r="85" spans="1:19" x14ac:dyDescent="0.2">
      <c r="A85" t="s">
        <v>466</v>
      </c>
      <c r="B85" t="s">
        <v>1717</v>
      </c>
      <c r="C85" t="s">
        <v>2882</v>
      </c>
      <c r="D85" t="s">
        <v>238</v>
      </c>
      <c r="E85" t="s">
        <v>3573</v>
      </c>
      <c r="F85" t="s">
        <v>117</v>
      </c>
      <c r="G85" s="87">
        <v>20190901</v>
      </c>
      <c r="H85" t="s">
        <v>3574</v>
      </c>
      <c r="I85" t="s">
        <v>3753</v>
      </c>
      <c r="J85" t="s">
        <v>3754</v>
      </c>
      <c r="K85">
        <v>7215</v>
      </c>
      <c r="L85" t="s">
        <v>3586</v>
      </c>
      <c r="M85" s="87">
        <v>43710</v>
      </c>
      <c r="N85" t="s">
        <v>3578</v>
      </c>
      <c r="O85" t="s">
        <v>3579</v>
      </c>
      <c r="P85" s="61">
        <v>-3219.31</v>
      </c>
      <c r="Q85" t="s">
        <v>3579</v>
      </c>
      <c r="R85" s="61">
        <v>0</v>
      </c>
      <c r="S85" s="61">
        <v>-3219.31</v>
      </c>
    </row>
    <row r="86" spans="1:19" x14ac:dyDescent="0.2">
      <c r="A86" t="s">
        <v>466</v>
      </c>
      <c r="B86" t="s">
        <v>1717</v>
      </c>
      <c r="C86" t="s">
        <v>2882</v>
      </c>
      <c r="D86" t="s">
        <v>238</v>
      </c>
      <c r="E86" t="s">
        <v>3573</v>
      </c>
      <c r="F86" t="s">
        <v>118</v>
      </c>
      <c r="G86" s="87">
        <v>20191001</v>
      </c>
      <c r="H86" t="s">
        <v>3574</v>
      </c>
      <c r="I86" t="s">
        <v>3755</v>
      </c>
      <c r="J86" t="s">
        <v>3756</v>
      </c>
      <c r="K86">
        <v>7260</v>
      </c>
      <c r="L86" t="s">
        <v>3589</v>
      </c>
      <c r="M86" s="87">
        <v>43739</v>
      </c>
      <c r="N86" t="s">
        <v>3578</v>
      </c>
      <c r="O86" t="s">
        <v>3579</v>
      </c>
      <c r="P86" s="61">
        <v>-6291.3</v>
      </c>
      <c r="Q86" t="s">
        <v>3579</v>
      </c>
      <c r="R86" s="61">
        <v>0</v>
      </c>
      <c r="S86" s="61">
        <v>-6291.3</v>
      </c>
    </row>
    <row r="87" spans="1:19" x14ac:dyDescent="0.2">
      <c r="A87" t="s">
        <v>466</v>
      </c>
      <c r="B87" t="s">
        <v>1717</v>
      </c>
      <c r="C87" t="s">
        <v>2882</v>
      </c>
      <c r="D87" t="s">
        <v>238</v>
      </c>
      <c r="E87" t="s">
        <v>3573</v>
      </c>
      <c r="F87" t="s">
        <v>118</v>
      </c>
      <c r="G87" s="87">
        <v>20191001</v>
      </c>
      <c r="H87" t="s">
        <v>3574</v>
      </c>
      <c r="I87" t="s">
        <v>3757</v>
      </c>
      <c r="J87" t="s">
        <v>3758</v>
      </c>
      <c r="K87">
        <v>7260</v>
      </c>
      <c r="L87" t="s">
        <v>3589</v>
      </c>
      <c r="M87" s="87">
        <v>43739</v>
      </c>
      <c r="N87" t="s">
        <v>3578</v>
      </c>
      <c r="O87" t="s">
        <v>3579</v>
      </c>
      <c r="P87" s="61">
        <v>-7098.87</v>
      </c>
      <c r="Q87" t="s">
        <v>3579</v>
      </c>
      <c r="R87" s="61">
        <v>0</v>
      </c>
      <c r="S87" s="61">
        <v>-7098.87</v>
      </c>
    </row>
    <row r="88" spans="1:19" x14ac:dyDescent="0.2">
      <c r="A88" t="s">
        <v>466</v>
      </c>
      <c r="B88" t="s">
        <v>1717</v>
      </c>
      <c r="C88" t="s">
        <v>2882</v>
      </c>
      <c r="D88" t="s">
        <v>238</v>
      </c>
      <c r="E88" t="s">
        <v>3573</v>
      </c>
      <c r="F88" t="s">
        <v>118</v>
      </c>
      <c r="G88" s="87">
        <v>20191001</v>
      </c>
      <c r="H88" t="s">
        <v>3574</v>
      </c>
      <c r="I88" t="s">
        <v>3759</v>
      </c>
      <c r="J88" t="s">
        <v>3760</v>
      </c>
      <c r="K88">
        <v>7260</v>
      </c>
      <c r="L88" t="s">
        <v>3589</v>
      </c>
      <c r="M88" s="87">
        <v>43739</v>
      </c>
      <c r="N88" t="s">
        <v>3578</v>
      </c>
      <c r="O88" t="s">
        <v>3579</v>
      </c>
      <c r="P88" s="61">
        <v>-7098.87</v>
      </c>
      <c r="Q88" t="s">
        <v>3579</v>
      </c>
      <c r="R88" s="61">
        <v>0</v>
      </c>
      <c r="S88" s="61">
        <v>-7098.87</v>
      </c>
    </row>
    <row r="89" spans="1:19" x14ac:dyDescent="0.2">
      <c r="A89" t="s">
        <v>466</v>
      </c>
      <c r="B89" t="s">
        <v>1717</v>
      </c>
      <c r="C89" t="s">
        <v>2882</v>
      </c>
      <c r="D89" t="s">
        <v>238</v>
      </c>
      <c r="E89" t="s">
        <v>3573</v>
      </c>
      <c r="F89" t="s">
        <v>118</v>
      </c>
      <c r="G89" s="87">
        <v>20191001</v>
      </c>
      <c r="H89" t="s">
        <v>3574</v>
      </c>
      <c r="I89" t="s">
        <v>3761</v>
      </c>
      <c r="J89" t="s">
        <v>3762</v>
      </c>
      <c r="K89">
        <v>7260</v>
      </c>
      <c r="L89" t="s">
        <v>3589</v>
      </c>
      <c r="M89" s="87">
        <v>43739</v>
      </c>
      <c r="N89" t="s">
        <v>3578</v>
      </c>
      <c r="O89" t="s">
        <v>3579</v>
      </c>
      <c r="P89" s="61">
        <v>-3899.54</v>
      </c>
      <c r="Q89" t="s">
        <v>3579</v>
      </c>
      <c r="R89" s="61">
        <v>0</v>
      </c>
      <c r="S89" s="61">
        <v>-3899.54</v>
      </c>
    </row>
    <row r="90" spans="1:19" x14ac:dyDescent="0.2">
      <c r="A90" t="s">
        <v>466</v>
      </c>
      <c r="B90" t="s">
        <v>1717</v>
      </c>
      <c r="C90" t="s">
        <v>2882</v>
      </c>
      <c r="D90" t="s">
        <v>238</v>
      </c>
      <c r="E90" t="s">
        <v>3573</v>
      </c>
      <c r="F90" t="s">
        <v>118</v>
      </c>
      <c r="G90" s="87">
        <v>20191001</v>
      </c>
      <c r="H90" t="s">
        <v>3574</v>
      </c>
      <c r="I90" t="s">
        <v>3763</v>
      </c>
      <c r="J90" t="s">
        <v>3764</v>
      </c>
      <c r="K90">
        <v>7260</v>
      </c>
      <c r="L90" t="s">
        <v>3589</v>
      </c>
      <c r="M90" s="87">
        <v>43739</v>
      </c>
      <c r="N90" t="s">
        <v>3578</v>
      </c>
      <c r="O90" t="s">
        <v>3579</v>
      </c>
      <c r="P90" s="61">
        <v>-3219.31</v>
      </c>
      <c r="Q90" t="s">
        <v>3579</v>
      </c>
      <c r="R90" s="61">
        <v>0</v>
      </c>
      <c r="S90" s="61">
        <v>-3219.31</v>
      </c>
    </row>
    <row r="91" spans="1:19" x14ac:dyDescent="0.2">
      <c r="A91" t="s">
        <v>466</v>
      </c>
      <c r="B91" t="s">
        <v>1717</v>
      </c>
      <c r="C91" t="s">
        <v>2882</v>
      </c>
      <c r="D91" t="s">
        <v>238</v>
      </c>
      <c r="E91" t="s">
        <v>3573</v>
      </c>
      <c r="F91" t="s">
        <v>118</v>
      </c>
      <c r="G91" s="87">
        <v>20191001</v>
      </c>
      <c r="H91" t="s">
        <v>3574</v>
      </c>
      <c r="I91" t="s">
        <v>3765</v>
      </c>
      <c r="J91" t="s">
        <v>3766</v>
      </c>
      <c r="K91">
        <v>7260</v>
      </c>
      <c r="L91" t="s">
        <v>3589</v>
      </c>
      <c r="M91" s="87">
        <v>43739</v>
      </c>
      <c r="N91" t="s">
        <v>3578</v>
      </c>
      <c r="O91" t="s">
        <v>3579</v>
      </c>
      <c r="P91" s="61">
        <v>-8026.03</v>
      </c>
      <c r="Q91" t="s">
        <v>3579</v>
      </c>
      <c r="R91" s="61">
        <v>0</v>
      </c>
      <c r="S91" s="61">
        <v>-8026.03</v>
      </c>
    </row>
    <row r="92" spans="1:19" x14ac:dyDescent="0.2">
      <c r="A92" t="s">
        <v>466</v>
      </c>
      <c r="B92" t="s">
        <v>1717</v>
      </c>
      <c r="C92" t="s">
        <v>2882</v>
      </c>
      <c r="D92" t="s">
        <v>238</v>
      </c>
      <c r="E92" t="s">
        <v>3573</v>
      </c>
      <c r="F92" t="s">
        <v>118</v>
      </c>
      <c r="G92" s="87">
        <v>20191001</v>
      </c>
      <c r="H92" t="s">
        <v>3574</v>
      </c>
      <c r="I92" t="s">
        <v>3767</v>
      </c>
      <c r="J92" t="s">
        <v>3768</v>
      </c>
      <c r="K92">
        <v>7260</v>
      </c>
      <c r="L92" t="s">
        <v>3589</v>
      </c>
      <c r="M92" s="87">
        <v>43739</v>
      </c>
      <c r="N92" t="s">
        <v>3578</v>
      </c>
      <c r="O92" t="s">
        <v>3579</v>
      </c>
      <c r="P92" s="61">
        <v>-6321</v>
      </c>
      <c r="Q92" t="s">
        <v>3579</v>
      </c>
      <c r="R92" s="61">
        <v>0</v>
      </c>
      <c r="S92" s="61">
        <v>-6321</v>
      </c>
    </row>
    <row r="93" spans="1:19" x14ac:dyDescent="0.2">
      <c r="A93" t="s">
        <v>466</v>
      </c>
      <c r="B93" t="s">
        <v>1717</v>
      </c>
      <c r="C93" t="s">
        <v>2882</v>
      </c>
      <c r="D93" t="s">
        <v>238</v>
      </c>
      <c r="E93" t="s">
        <v>3573</v>
      </c>
      <c r="F93" t="s">
        <v>118</v>
      </c>
      <c r="G93" s="87">
        <v>20191001</v>
      </c>
      <c r="H93" t="s">
        <v>3574</v>
      </c>
      <c r="I93" t="s">
        <v>3769</v>
      </c>
      <c r="J93" t="s">
        <v>3770</v>
      </c>
      <c r="K93">
        <v>7260</v>
      </c>
      <c r="L93" t="s">
        <v>3589</v>
      </c>
      <c r="M93" s="87">
        <v>43739</v>
      </c>
      <c r="N93" t="s">
        <v>3578</v>
      </c>
      <c r="O93" t="s">
        <v>3579</v>
      </c>
      <c r="P93" s="61">
        <v>-833.33</v>
      </c>
      <c r="Q93" t="s">
        <v>3579</v>
      </c>
      <c r="R93" s="61">
        <v>0</v>
      </c>
      <c r="S93" s="61">
        <v>-833.33</v>
      </c>
    </row>
    <row r="94" spans="1:19" x14ac:dyDescent="0.2">
      <c r="A94" t="s">
        <v>466</v>
      </c>
      <c r="B94" t="s">
        <v>1717</v>
      </c>
      <c r="C94" t="s">
        <v>2882</v>
      </c>
      <c r="D94" t="s">
        <v>238</v>
      </c>
      <c r="E94" t="s">
        <v>3573</v>
      </c>
      <c r="F94" t="s">
        <v>118</v>
      </c>
      <c r="G94" s="87">
        <v>20191001</v>
      </c>
      <c r="H94" t="s">
        <v>3574</v>
      </c>
      <c r="I94" t="s">
        <v>3771</v>
      </c>
      <c r="J94" t="s">
        <v>3772</v>
      </c>
      <c r="K94">
        <v>7260</v>
      </c>
      <c r="L94" t="s">
        <v>3589</v>
      </c>
      <c r="M94" s="87">
        <v>43739</v>
      </c>
      <c r="N94" t="s">
        <v>3578</v>
      </c>
      <c r="O94" t="s">
        <v>3579</v>
      </c>
      <c r="P94" s="61">
        <v>-6812.58</v>
      </c>
      <c r="Q94" t="s">
        <v>3579</v>
      </c>
      <c r="R94" s="61">
        <v>0</v>
      </c>
      <c r="S94" s="61">
        <v>-6812.58</v>
      </c>
    </row>
    <row r="95" spans="1:19" x14ac:dyDescent="0.2">
      <c r="A95" t="s">
        <v>466</v>
      </c>
      <c r="B95" t="s">
        <v>1717</v>
      </c>
      <c r="C95" t="s">
        <v>2882</v>
      </c>
      <c r="D95" t="s">
        <v>238</v>
      </c>
      <c r="E95" t="s">
        <v>3573</v>
      </c>
      <c r="F95" t="s">
        <v>119</v>
      </c>
      <c r="G95" s="87">
        <v>20191101</v>
      </c>
      <c r="H95" t="s">
        <v>3574</v>
      </c>
      <c r="I95" t="s">
        <v>3773</v>
      </c>
      <c r="J95" t="s">
        <v>3774</v>
      </c>
      <c r="K95">
        <v>7310</v>
      </c>
      <c r="L95" t="s">
        <v>3592</v>
      </c>
      <c r="M95" s="87">
        <v>43769</v>
      </c>
      <c r="N95" t="s">
        <v>3578</v>
      </c>
      <c r="O95" t="s">
        <v>3579</v>
      </c>
      <c r="P95" s="61">
        <v>-6291.3</v>
      </c>
      <c r="Q95" t="s">
        <v>3579</v>
      </c>
      <c r="R95" s="61">
        <v>0</v>
      </c>
      <c r="S95" s="61">
        <v>-6291.3</v>
      </c>
    </row>
    <row r="96" spans="1:19" x14ac:dyDescent="0.2">
      <c r="A96" t="s">
        <v>466</v>
      </c>
      <c r="B96" t="s">
        <v>1717</v>
      </c>
      <c r="C96" t="s">
        <v>2882</v>
      </c>
      <c r="D96" t="s">
        <v>238</v>
      </c>
      <c r="E96" t="s">
        <v>3573</v>
      </c>
      <c r="F96" t="s">
        <v>119</v>
      </c>
      <c r="G96" s="87">
        <v>20191101</v>
      </c>
      <c r="H96" t="s">
        <v>3574</v>
      </c>
      <c r="I96" t="s">
        <v>3775</v>
      </c>
      <c r="J96" t="s">
        <v>3776</v>
      </c>
      <c r="K96">
        <v>7310</v>
      </c>
      <c r="L96" t="s">
        <v>3592</v>
      </c>
      <c r="M96" s="87">
        <v>43769</v>
      </c>
      <c r="N96" t="s">
        <v>3578</v>
      </c>
      <c r="O96" t="s">
        <v>3579</v>
      </c>
      <c r="P96" s="61">
        <v>-7098.87</v>
      </c>
      <c r="Q96" t="s">
        <v>3579</v>
      </c>
      <c r="R96" s="61">
        <v>0</v>
      </c>
      <c r="S96" s="61">
        <v>-7098.87</v>
      </c>
    </row>
    <row r="97" spans="1:19" x14ac:dyDescent="0.2">
      <c r="A97" t="s">
        <v>466</v>
      </c>
      <c r="B97" t="s">
        <v>1717</v>
      </c>
      <c r="C97" t="s">
        <v>2882</v>
      </c>
      <c r="D97" t="s">
        <v>238</v>
      </c>
      <c r="E97" t="s">
        <v>3573</v>
      </c>
      <c r="F97" t="s">
        <v>119</v>
      </c>
      <c r="G97" s="87">
        <v>20191101</v>
      </c>
      <c r="H97" t="s">
        <v>3574</v>
      </c>
      <c r="I97" t="s">
        <v>3777</v>
      </c>
      <c r="J97" t="s">
        <v>3778</v>
      </c>
      <c r="K97">
        <v>7310</v>
      </c>
      <c r="L97" t="s">
        <v>3592</v>
      </c>
      <c r="M97" s="87">
        <v>43769</v>
      </c>
      <c r="N97" t="s">
        <v>3578</v>
      </c>
      <c r="O97" t="s">
        <v>3579</v>
      </c>
      <c r="P97" s="61">
        <v>-7098.87</v>
      </c>
      <c r="Q97" t="s">
        <v>3579</v>
      </c>
      <c r="R97" s="61">
        <v>0</v>
      </c>
      <c r="S97" s="61">
        <v>-7098.87</v>
      </c>
    </row>
    <row r="98" spans="1:19" x14ac:dyDescent="0.2">
      <c r="A98" t="s">
        <v>466</v>
      </c>
      <c r="B98" t="s">
        <v>1717</v>
      </c>
      <c r="C98" t="s">
        <v>2882</v>
      </c>
      <c r="D98" t="s">
        <v>238</v>
      </c>
      <c r="E98" t="s">
        <v>3573</v>
      </c>
      <c r="F98" t="s">
        <v>119</v>
      </c>
      <c r="G98" s="87">
        <v>20191101</v>
      </c>
      <c r="H98" t="s">
        <v>3574</v>
      </c>
      <c r="I98" t="s">
        <v>3779</v>
      </c>
      <c r="J98" t="s">
        <v>3780</v>
      </c>
      <c r="K98">
        <v>7310</v>
      </c>
      <c r="L98" t="s">
        <v>3592</v>
      </c>
      <c r="M98" s="87">
        <v>43769</v>
      </c>
      <c r="N98" t="s">
        <v>3578</v>
      </c>
      <c r="O98" t="s">
        <v>3579</v>
      </c>
      <c r="P98" s="61">
        <v>-3899.54</v>
      </c>
      <c r="Q98" t="s">
        <v>3579</v>
      </c>
      <c r="R98" s="61">
        <v>0</v>
      </c>
      <c r="S98" s="61">
        <v>-3899.54</v>
      </c>
    </row>
    <row r="99" spans="1:19" x14ac:dyDescent="0.2">
      <c r="A99" t="s">
        <v>466</v>
      </c>
      <c r="B99" t="s">
        <v>1717</v>
      </c>
      <c r="C99" t="s">
        <v>2882</v>
      </c>
      <c r="D99" t="s">
        <v>238</v>
      </c>
      <c r="E99" t="s">
        <v>3573</v>
      </c>
      <c r="F99" t="s">
        <v>119</v>
      </c>
      <c r="G99" s="87">
        <v>20191101</v>
      </c>
      <c r="H99" t="s">
        <v>3574</v>
      </c>
      <c r="I99" t="s">
        <v>3781</v>
      </c>
      <c r="J99" t="s">
        <v>3782</v>
      </c>
      <c r="K99">
        <v>7310</v>
      </c>
      <c r="L99" t="s">
        <v>3592</v>
      </c>
      <c r="M99" s="87">
        <v>43769</v>
      </c>
      <c r="N99" t="s">
        <v>3578</v>
      </c>
      <c r="O99" t="s">
        <v>3579</v>
      </c>
      <c r="P99" s="61">
        <v>-3348.03</v>
      </c>
      <c r="Q99" t="s">
        <v>3579</v>
      </c>
      <c r="R99" s="61">
        <v>0</v>
      </c>
      <c r="S99" s="61">
        <v>-3348.03</v>
      </c>
    </row>
    <row r="100" spans="1:19" x14ac:dyDescent="0.2">
      <c r="A100" t="s">
        <v>466</v>
      </c>
      <c r="B100" t="s">
        <v>1717</v>
      </c>
      <c r="C100" t="s">
        <v>2882</v>
      </c>
      <c r="D100" t="s">
        <v>238</v>
      </c>
      <c r="E100" t="s">
        <v>3573</v>
      </c>
      <c r="F100" t="s">
        <v>119</v>
      </c>
      <c r="G100" s="87">
        <v>20191101</v>
      </c>
      <c r="H100" t="s">
        <v>3574</v>
      </c>
      <c r="I100" t="s">
        <v>3783</v>
      </c>
      <c r="J100" t="s">
        <v>3784</v>
      </c>
      <c r="K100">
        <v>7310</v>
      </c>
      <c r="L100" t="s">
        <v>3592</v>
      </c>
      <c r="M100" s="87">
        <v>43769</v>
      </c>
      <c r="N100" t="s">
        <v>3578</v>
      </c>
      <c r="O100" t="s">
        <v>3579</v>
      </c>
      <c r="P100" s="61">
        <v>-8026.03</v>
      </c>
      <c r="Q100" t="s">
        <v>3579</v>
      </c>
      <c r="R100" s="61">
        <v>0</v>
      </c>
      <c r="S100" s="61">
        <v>-8026.03</v>
      </c>
    </row>
    <row r="101" spans="1:19" x14ac:dyDescent="0.2">
      <c r="A101" t="s">
        <v>466</v>
      </c>
      <c r="B101" t="s">
        <v>1717</v>
      </c>
      <c r="C101" t="s">
        <v>2882</v>
      </c>
      <c r="D101" t="s">
        <v>238</v>
      </c>
      <c r="E101" t="s">
        <v>3573</v>
      </c>
      <c r="F101" t="s">
        <v>119</v>
      </c>
      <c r="G101" s="87">
        <v>20191101</v>
      </c>
      <c r="H101" t="s">
        <v>3574</v>
      </c>
      <c r="I101" t="s">
        <v>3785</v>
      </c>
      <c r="J101" t="s">
        <v>3786</v>
      </c>
      <c r="K101">
        <v>7310</v>
      </c>
      <c r="L101" t="s">
        <v>3592</v>
      </c>
      <c r="M101" s="87">
        <v>43769</v>
      </c>
      <c r="N101" t="s">
        <v>3578</v>
      </c>
      <c r="O101" t="s">
        <v>3579</v>
      </c>
      <c r="P101" s="61">
        <v>-7522.93</v>
      </c>
      <c r="Q101" t="s">
        <v>3579</v>
      </c>
      <c r="R101" s="61">
        <v>0</v>
      </c>
      <c r="S101" s="61">
        <v>-7522.93</v>
      </c>
    </row>
    <row r="102" spans="1:19" x14ac:dyDescent="0.2">
      <c r="A102" t="s">
        <v>466</v>
      </c>
      <c r="B102" t="s">
        <v>1717</v>
      </c>
      <c r="C102" t="s">
        <v>2882</v>
      </c>
      <c r="D102" t="s">
        <v>238</v>
      </c>
      <c r="E102" t="s">
        <v>3573</v>
      </c>
      <c r="F102" t="s">
        <v>119</v>
      </c>
      <c r="G102" s="87">
        <v>20191101</v>
      </c>
      <c r="H102" t="s">
        <v>3574</v>
      </c>
      <c r="I102" t="s">
        <v>3787</v>
      </c>
      <c r="J102" t="s">
        <v>3788</v>
      </c>
      <c r="K102">
        <v>7310</v>
      </c>
      <c r="L102" t="s">
        <v>3592</v>
      </c>
      <c r="M102" s="87">
        <v>43769</v>
      </c>
      <c r="N102" t="s">
        <v>3578</v>
      </c>
      <c r="O102" t="s">
        <v>3579</v>
      </c>
      <c r="P102" s="61">
        <v>-6321</v>
      </c>
      <c r="Q102" t="s">
        <v>3579</v>
      </c>
      <c r="R102" s="61">
        <v>0</v>
      </c>
      <c r="S102" s="61">
        <v>-6321</v>
      </c>
    </row>
    <row r="103" spans="1:19" x14ac:dyDescent="0.2">
      <c r="A103" t="s">
        <v>466</v>
      </c>
      <c r="B103" t="s">
        <v>1717</v>
      </c>
      <c r="C103" t="s">
        <v>2882</v>
      </c>
      <c r="D103" t="s">
        <v>238</v>
      </c>
      <c r="E103" t="s">
        <v>3573</v>
      </c>
      <c r="F103" t="s">
        <v>119</v>
      </c>
      <c r="G103" s="87">
        <v>20191101</v>
      </c>
      <c r="H103" t="s">
        <v>3574</v>
      </c>
      <c r="I103" t="s">
        <v>3789</v>
      </c>
      <c r="J103" t="s">
        <v>3790</v>
      </c>
      <c r="K103">
        <v>7355</v>
      </c>
      <c r="L103" t="s">
        <v>3791</v>
      </c>
      <c r="M103" s="87">
        <v>43800</v>
      </c>
      <c r="N103" t="s">
        <v>3578</v>
      </c>
      <c r="O103" t="s">
        <v>3579</v>
      </c>
      <c r="P103" s="61">
        <v>-6812.58</v>
      </c>
      <c r="Q103" t="s">
        <v>3579</v>
      </c>
      <c r="R103" s="61">
        <v>0</v>
      </c>
      <c r="S103" s="61">
        <v>-6812.58</v>
      </c>
    </row>
    <row r="104" spans="1:19" x14ac:dyDescent="0.2">
      <c r="A104" t="s">
        <v>466</v>
      </c>
      <c r="B104" t="s">
        <v>1717</v>
      </c>
      <c r="C104" t="s">
        <v>2882</v>
      </c>
      <c r="D104" t="s">
        <v>238</v>
      </c>
      <c r="E104" t="s">
        <v>3573</v>
      </c>
      <c r="F104" t="s">
        <v>119</v>
      </c>
      <c r="G104" s="87">
        <v>20191101</v>
      </c>
      <c r="H104" t="s">
        <v>3574</v>
      </c>
      <c r="I104" t="s">
        <v>3792</v>
      </c>
      <c r="J104" t="s">
        <v>3793</v>
      </c>
      <c r="K104">
        <v>7355</v>
      </c>
      <c r="L104" t="s">
        <v>3791</v>
      </c>
      <c r="M104" s="87">
        <v>43800</v>
      </c>
      <c r="N104" t="s">
        <v>3578</v>
      </c>
      <c r="O104" t="s">
        <v>3579</v>
      </c>
      <c r="P104" s="61">
        <v>-833.33</v>
      </c>
      <c r="Q104" t="s">
        <v>3579</v>
      </c>
      <c r="R104" s="61">
        <v>0</v>
      </c>
      <c r="S104" s="61">
        <v>-833.33</v>
      </c>
    </row>
    <row r="105" spans="1:19" x14ac:dyDescent="0.2">
      <c r="A105" t="s">
        <v>466</v>
      </c>
      <c r="B105" t="s">
        <v>1717</v>
      </c>
      <c r="C105" t="s">
        <v>2882</v>
      </c>
      <c r="D105" t="s">
        <v>238</v>
      </c>
      <c r="E105" t="s">
        <v>3573</v>
      </c>
      <c r="F105" t="s">
        <v>120</v>
      </c>
      <c r="G105" s="87">
        <v>20191201</v>
      </c>
      <c r="H105" t="s">
        <v>3574</v>
      </c>
      <c r="I105" t="s">
        <v>3794</v>
      </c>
      <c r="J105" t="s">
        <v>3795</v>
      </c>
      <c r="K105">
        <v>7355</v>
      </c>
      <c r="L105" t="s">
        <v>3595</v>
      </c>
      <c r="M105" s="87">
        <v>43800</v>
      </c>
      <c r="N105" t="s">
        <v>3578</v>
      </c>
      <c r="O105" t="s">
        <v>3579</v>
      </c>
      <c r="P105" s="61">
        <v>-6291.3</v>
      </c>
      <c r="Q105" t="s">
        <v>3579</v>
      </c>
      <c r="R105" s="61">
        <v>0</v>
      </c>
      <c r="S105" s="61">
        <v>-6291.3</v>
      </c>
    </row>
    <row r="106" spans="1:19" x14ac:dyDescent="0.2">
      <c r="A106" t="s">
        <v>466</v>
      </c>
      <c r="B106" t="s">
        <v>1717</v>
      </c>
      <c r="C106" t="s">
        <v>2882</v>
      </c>
      <c r="D106" t="s">
        <v>238</v>
      </c>
      <c r="E106" t="s">
        <v>3573</v>
      </c>
      <c r="F106" t="s">
        <v>120</v>
      </c>
      <c r="G106" s="87">
        <v>20191201</v>
      </c>
      <c r="H106" t="s">
        <v>3574</v>
      </c>
      <c r="I106" t="s">
        <v>3796</v>
      </c>
      <c r="J106" t="s">
        <v>3797</v>
      </c>
      <c r="K106">
        <v>7355</v>
      </c>
      <c r="L106" t="s">
        <v>3595</v>
      </c>
      <c r="M106" s="87">
        <v>43800</v>
      </c>
      <c r="N106" t="s">
        <v>3578</v>
      </c>
      <c r="O106" t="s">
        <v>3579</v>
      </c>
      <c r="P106" s="61">
        <v>-7098.87</v>
      </c>
      <c r="Q106" t="s">
        <v>3579</v>
      </c>
      <c r="R106" s="61">
        <v>0</v>
      </c>
      <c r="S106" s="61">
        <v>-7098.87</v>
      </c>
    </row>
    <row r="107" spans="1:19" x14ac:dyDescent="0.2">
      <c r="A107" t="s">
        <v>466</v>
      </c>
      <c r="B107" t="s">
        <v>1717</v>
      </c>
      <c r="C107" t="s">
        <v>2882</v>
      </c>
      <c r="D107" t="s">
        <v>238</v>
      </c>
      <c r="E107" t="s">
        <v>3573</v>
      </c>
      <c r="F107" t="s">
        <v>120</v>
      </c>
      <c r="G107" s="87">
        <v>20191201</v>
      </c>
      <c r="H107" t="s">
        <v>3574</v>
      </c>
      <c r="I107" t="s">
        <v>3798</v>
      </c>
      <c r="J107" t="s">
        <v>3799</v>
      </c>
      <c r="K107">
        <v>7355</v>
      </c>
      <c r="L107" t="s">
        <v>3595</v>
      </c>
      <c r="M107" s="87">
        <v>43800</v>
      </c>
      <c r="N107" t="s">
        <v>3578</v>
      </c>
      <c r="O107" t="s">
        <v>3579</v>
      </c>
      <c r="P107" s="61">
        <v>-7098.87</v>
      </c>
      <c r="Q107" t="s">
        <v>3579</v>
      </c>
      <c r="R107" s="61">
        <v>0</v>
      </c>
      <c r="S107" s="61">
        <v>-7098.87</v>
      </c>
    </row>
    <row r="108" spans="1:19" x14ac:dyDescent="0.2">
      <c r="A108" t="s">
        <v>466</v>
      </c>
      <c r="B108" t="s">
        <v>1717</v>
      </c>
      <c r="C108" t="s">
        <v>2882</v>
      </c>
      <c r="D108" t="s">
        <v>238</v>
      </c>
      <c r="E108" t="s">
        <v>3573</v>
      </c>
      <c r="F108" t="s">
        <v>120</v>
      </c>
      <c r="G108" s="87">
        <v>20191201</v>
      </c>
      <c r="H108" t="s">
        <v>3574</v>
      </c>
      <c r="I108" t="s">
        <v>3800</v>
      </c>
      <c r="J108" t="s">
        <v>3801</v>
      </c>
      <c r="K108">
        <v>7355</v>
      </c>
      <c r="L108" t="s">
        <v>3595</v>
      </c>
      <c r="M108" s="87">
        <v>43800</v>
      </c>
      <c r="N108" t="s">
        <v>3578</v>
      </c>
      <c r="O108" t="s">
        <v>3579</v>
      </c>
      <c r="P108" s="61">
        <v>-4055.48</v>
      </c>
      <c r="Q108" t="s">
        <v>3579</v>
      </c>
      <c r="R108" s="61">
        <v>0</v>
      </c>
      <c r="S108" s="61">
        <v>-4055.48</v>
      </c>
    </row>
    <row r="109" spans="1:19" x14ac:dyDescent="0.2">
      <c r="A109" t="s">
        <v>466</v>
      </c>
      <c r="B109" t="s">
        <v>1717</v>
      </c>
      <c r="C109" t="s">
        <v>2882</v>
      </c>
      <c r="D109" t="s">
        <v>238</v>
      </c>
      <c r="E109" t="s">
        <v>3573</v>
      </c>
      <c r="F109" t="s">
        <v>120</v>
      </c>
      <c r="G109" s="87">
        <v>20191201</v>
      </c>
      <c r="H109" t="s">
        <v>3574</v>
      </c>
      <c r="I109" t="s">
        <v>3802</v>
      </c>
      <c r="J109" t="s">
        <v>3803</v>
      </c>
      <c r="K109">
        <v>7355</v>
      </c>
      <c r="L109" t="s">
        <v>3595</v>
      </c>
      <c r="M109" s="87">
        <v>43800</v>
      </c>
      <c r="N109" t="s">
        <v>3578</v>
      </c>
      <c r="O109" t="s">
        <v>3579</v>
      </c>
      <c r="P109" s="61">
        <v>-3348.03</v>
      </c>
      <c r="Q109" t="s">
        <v>3579</v>
      </c>
      <c r="R109" s="61">
        <v>0</v>
      </c>
      <c r="S109" s="61">
        <v>-3348.03</v>
      </c>
    </row>
    <row r="110" spans="1:19" x14ac:dyDescent="0.2">
      <c r="A110" t="s">
        <v>466</v>
      </c>
      <c r="B110" t="s">
        <v>1717</v>
      </c>
      <c r="C110" t="s">
        <v>2882</v>
      </c>
      <c r="D110" t="s">
        <v>238</v>
      </c>
      <c r="E110" t="s">
        <v>3573</v>
      </c>
      <c r="F110" t="s">
        <v>120</v>
      </c>
      <c r="G110" s="87">
        <v>20191201</v>
      </c>
      <c r="H110" t="s">
        <v>3574</v>
      </c>
      <c r="I110" t="s">
        <v>3804</v>
      </c>
      <c r="J110" t="s">
        <v>3805</v>
      </c>
      <c r="K110">
        <v>7355</v>
      </c>
      <c r="L110" t="s">
        <v>3595</v>
      </c>
      <c r="M110" s="87">
        <v>43800</v>
      </c>
      <c r="N110" t="s">
        <v>3578</v>
      </c>
      <c r="O110" t="s">
        <v>3579</v>
      </c>
      <c r="P110" s="61">
        <v>-8026.03</v>
      </c>
      <c r="Q110" t="s">
        <v>3579</v>
      </c>
      <c r="R110" s="61">
        <v>0</v>
      </c>
      <c r="S110" s="61">
        <v>-8026.03</v>
      </c>
    </row>
    <row r="111" spans="1:19" x14ac:dyDescent="0.2">
      <c r="A111" t="s">
        <v>466</v>
      </c>
      <c r="B111" t="s">
        <v>1717</v>
      </c>
      <c r="C111" t="s">
        <v>2882</v>
      </c>
      <c r="D111" t="s">
        <v>238</v>
      </c>
      <c r="E111" t="s">
        <v>3573</v>
      </c>
      <c r="F111" t="s">
        <v>120</v>
      </c>
      <c r="G111" s="87">
        <v>20191201</v>
      </c>
      <c r="H111" t="s">
        <v>3574</v>
      </c>
      <c r="I111" t="s">
        <v>3806</v>
      </c>
      <c r="J111" t="s">
        <v>3807</v>
      </c>
      <c r="K111">
        <v>7355</v>
      </c>
      <c r="L111" t="s">
        <v>3595</v>
      </c>
      <c r="M111" s="87">
        <v>43800</v>
      </c>
      <c r="N111" t="s">
        <v>3578</v>
      </c>
      <c r="O111" t="s">
        <v>3579</v>
      </c>
      <c r="P111" s="61">
        <v>-7522.93</v>
      </c>
      <c r="Q111" t="s">
        <v>3579</v>
      </c>
      <c r="R111" s="61">
        <v>0</v>
      </c>
      <c r="S111" s="61">
        <v>-7522.93</v>
      </c>
    </row>
    <row r="112" spans="1:19" x14ac:dyDescent="0.2">
      <c r="A112" t="s">
        <v>466</v>
      </c>
      <c r="B112" t="s">
        <v>1717</v>
      </c>
      <c r="C112" t="s">
        <v>2882</v>
      </c>
      <c r="D112" t="s">
        <v>238</v>
      </c>
      <c r="E112" t="s">
        <v>3573</v>
      </c>
      <c r="F112" t="s">
        <v>120</v>
      </c>
      <c r="G112" s="87">
        <v>20191201</v>
      </c>
      <c r="H112" t="s">
        <v>3574</v>
      </c>
      <c r="I112" t="s">
        <v>3808</v>
      </c>
      <c r="J112" t="s">
        <v>3809</v>
      </c>
      <c r="K112">
        <v>7355</v>
      </c>
      <c r="L112" t="s">
        <v>3595</v>
      </c>
      <c r="M112" s="87">
        <v>43800</v>
      </c>
      <c r="N112" t="s">
        <v>3578</v>
      </c>
      <c r="O112" t="s">
        <v>3579</v>
      </c>
      <c r="P112" s="61">
        <v>-6321</v>
      </c>
      <c r="Q112" t="s">
        <v>3579</v>
      </c>
      <c r="R112" s="61">
        <v>0</v>
      </c>
      <c r="S112" s="61">
        <v>-6321</v>
      </c>
    </row>
    <row r="113" spans="1:19" x14ac:dyDescent="0.2">
      <c r="A113" t="s">
        <v>466</v>
      </c>
      <c r="B113" t="s">
        <v>1717</v>
      </c>
      <c r="C113" t="s">
        <v>2882</v>
      </c>
      <c r="D113" t="s">
        <v>238</v>
      </c>
      <c r="E113" t="s">
        <v>3573</v>
      </c>
      <c r="F113" t="s">
        <v>120</v>
      </c>
      <c r="G113" s="87">
        <v>20191201</v>
      </c>
      <c r="H113" t="s">
        <v>3574</v>
      </c>
      <c r="I113" t="s">
        <v>3810</v>
      </c>
      <c r="J113" t="s">
        <v>3811</v>
      </c>
      <c r="K113">
        <v>7355</v>
      </c>
      <c r="L113" t="s">
        <v>3595</v>
      </c>
      <c r="M113" s="87">
        <v>43800</v>
      </c>
      <c r="N113" t="s">
        <v>3578</v>
      </c>
      <c r="O113" t="s">
        <v>3579</v>
      </c>
      <c r="P113" s="61">
        <v>-833.33</v>
      </c>
      <c r="Q113" t="s">
        <v>3579</v>
      </c>
      <c r="R113" s="61">
        <v>0</v>
      </c>
      <c r="S113" s="61">
        <v>-833.33</v>
      </c>
    </row>
    <row r="114" spans="1:19" x14ac:dyDescent="0.2">
      <c r="A114" t="s">
        <v>466</v>
      </c>
      <c r="B114" t="s">
        <v>1717</v>
      </c>
      <c r="C114" t="s">
        <v>2882</v>
      </c>
      <c r="D114" t="s">
        <v>238</v>
      </c>
      <c r="E114" t="s">
        <v>3573</v>
      </c>
      <c r="F114" t="s">
        <v>120</v>
      </c>
      <c r="G114" s="87">
        <v>20191201</v>
      </c>
      <c r="H114" t="s">
        <v>3574</v>
      </c>
      <c r="I114" t="s">
        <v>3812</v>
      </c>
      <c r="J114" t="s">
        <v>3813</v>
      </c>
      <c r="K114">
        <v>7355</v>
      </c>
      <c r="L114" t="s">
        <v>3595</v>
      </c>
      <c r="M114" s="87">
        <v>43800</v>
      </c>
      <c r="N114" t="s">
        <v>3578</v>
      </c>
      <c r="O114" t="s">
        <v>3579</v>
      </c>
      <c r="P114" s="61">
        <v>-6812.58</v>
      </c>
      <c r="Q114" t="s">
        <v>3579</v>
      </c>
      <c r="R114" s="61">
        <v>0</v>
      </c>
      <c r="S114" s="61">
        <v>-6812.58</v>
      </c>
    </row>
    <row r="115" spans="1:19" x14ac:dyDescent="0.2">
      <c r="A115" t="s">
        <v>466</v>
      </c>
      <c r="B115" t="s">
        <v>1717</v>
      </c>
      <c r="C115" t="s">
        <v>2882</v>
      </c>
      <c r="D115" t="s">
        <v>238</v>
      </c>
      <c r="E115" t="s">
        <v>3573</v>
      </c>
      <c r="F115" t="s">
        <v>121</v>
      </c>
      <c r="G115" s="87">
        <v>20200101</v>
      </c>
      <c r="H115" t="s">
        <v>3574</v>
      </c>
      <c r="I115" t="s">
        <v>3814</v>
      </c>
      <c r="J115" t="s">
        <v>3815</v>
      </c>
      <c r="K115">
        <v>7401</v>
      </c>
      <c r="L115" t="s">
        <v>3598</v>
      </c>
      <c r="M115" s="87">
        <v>43835</v>
      </c>
      <c r="N115" t="s">
        <v>3578</v>
      </c>
      <c r="O115" t="s">
        <v>3579</v>
      </c>
      <c r="P115" s="61">
        <v>-6291.3</v>
      </c>
      <c r="Q115" t="s">
        <v>3579</v>
      </c>
      <c r="R115" s="61">
        <v>0</v>
      </c>
      <c r="S115" s="61">
        <v>-6291.3</v>
      </c>
    </row>
    <row r="116" spans="1:19" x14ac:dyDescent="0.2">
      <c r="A116" t="s">
        <v>466</v>
      </c>
      <c r="B116" t="s">
        <v>1717</v>
      </c>
      <c r="C116" t="s">
        <v>2882</v>
      </c>
      <c r="D116" t="s">
        <v>238</v>
      </c>
      <c r="E116" t="s">
        <v>3573</v>
      </c>
      <c r="F116" t="s">
        <v>121</v>
      </c>
      <c r="G116" s="87">
        <v>20200101</v>
      </c>
      <c r="H116" t="s">
        <v>3574</v>
      </c>
      <c r="I116" t="s">
        <v>3816</v>
      </c>
      <c r="J116" t="s">
        <v>3817</v>
      </c>
      <c r="K116">
        <v>7401</v>
      </c>
      <c r="L116" t="s">
        <v>3598</v>
      </c>
      <c r="M116" s="87">
        <v>43835</v>
      </c>
      <c r="N116" t="s">
        <v>3578</v>
      </c>
      <c r="O116" t="s">
        <v>3579</v>
      </c>
      <c r="P116" s="61">
        <v>-7098.87</v>
      </c>
      <c r="Q116" t="s">
        <v>3579</v>
      </c>
      <c r="R116" s="61">
        <v>0</v>
      </c>
      <c r="S116" s="61">
        <v>-7098.87</v>
      </c>
    </row>
    <row r="117" spans="1:19" x14ac:dyDescent="0.2">
      <c r="A117" t="s">
        <v>466</v>
      </c>
      <c r="B117" t="s">
        <v>1717</v>
      </c>
      <c r="C117" t="s">
        <v>2882</v>
      </c>
      <c r="D117" t="s">
        <v>238</v>
      </c>
      <c r="E117" t="s">
        <v>3573</v>
      </c>
      <c r="F117" t="s">
        <v>121</v>
      </c>
      <c r="G117" s="87">
        <v>20200101</v>
      </c>
      <c r="H117" t="s">
        <v>3574</v>
      </c>
      <c r="I117" t="s">
        <v>3818</v>
      </c>
      <c r="J117" t="s">
        <v>3819</v>
      </c>
      <c r="K117">
        <v>7401</v>
      </c>
      <c r="L117" t="s">
        <v>3598</v>
      </c>
      <c r="M117" s="87">
        <v>43835</v>
      </c>
      <c r="N117" t="s">
        <v>3578</v>
      </c>
      <c r="O117" t="s">
        <v>3579</v>
      </c>
      <c r="P117" s="61">
        <v>-7098.87</v>
      </c>
      <c r="Q117" t="s">
        <v>3579</v>
      </c>
      <c r="R117" s="61">
        <v>0</v>
      </c>
      <c r="S117" s="61">
        <v>-7098.87</v>
      </c>
    </row>
    <row r="118" spans="1:19" x14ac:dyDescent="0.2">
      <c r="A118" t="s">
        <v>466</v>
      </c>
      <c r="B118" t="s">
        <v>1717</v>
      </c>
      <c r="C118" t="s">
        <v>2882</v>
      </c>
      <c r="D118" t="s">
        <v>238</v>
      </c>
      <c r="E118" t="s">
        <v>3573</v>
      </c>
      <c r="F118" t="s">
        <v>121</v>
      </c>
      <c r="G118" s="87">
        <v>20200101</v>
      </c>
      <c r="H118" t="s">
        <v>3574</v>
      </c>
      <c r="I118" t="s">
        <v>3820</v>
      </c>
      <c r="J118" t="s">
        <v>3821</v>
      </c>
      <c r="K118">
        <v>7401</v>
      </c>
      <c r="L118" t="s">
        <v>3598</v>
      </c>
      <c r="M118" s="87">
        <v>43835</v>
      </c>
      <c r="N118" t="s">
        <v>3578</v>
      </c>
      <c r="O118" t="s">
        <v>3579</v>
      </c>
      <c r="P118" s="61">
        <v>-4055.48</v>
      </c>
      <c r="Q118" t="s">
        <v>3579</v>
      </c>
      <c r="R118" s="61">
        <v>0</v>
      </c>
      <c r="S118" s="61">
        <v>-4055.48</v>
      </c>
    </row>
    <row r="119" spans="1:19" x14ac:dyDescent="0.2">
      <c r="A119" t="s">
        <v>466</v>
      </c>
      <c r="B119" t="s">
        <v>1717</v>
      </c>
      <c r="C119" t="s">
        <v>2882</v>
      </c>
      <c r="D119" t="s">
        <v>238</v>
      </c>
      <c r="E119" t="s">
        <v>3573</v>
      </c>
      <c r="F119" t="s">
        <v>121</v>
      </c>
      <c r="G119" s="87">
        <v>20200101</v>
      </c>
      <c r="H119" t="s">
        <v>3574</v>
      </c>
      <c r="I119" t="s">
        <v>3822</v>
      </c>
      <c r="J119" t="s">
        <v>3823</v>
      </c>
      <c r="K119">
        <v>7401</v>
      </c>
      <c r="L119" t="s">
        <v>3598</v>
      </c>
      <c r="M119" s="87">
        <v>43835</v>
      </c>
      <c r="N119" t="s">
        <v>3578</v>
      </c>
      <c r="O119" t="s">
        <v>3579</v>
      </c>
      <c r="P119" s="61">
        <v>-8026.03</v>
      </c>
      <c r="Q119" t="s">
        <v>3579</v>
      </c>
      <c r="R119" s="61">
        <v>0</v>
      </c>
      <c r="S119" s="61">
        <v>-8026.03</v>
      </c>
    </row>
    <row r="120" spans="1:19" x14ac:dyDescent="0.2">
      <c r="A120" t="s">
        <v>466</v>
      </c>
      <c r="B120" t="s">
        <v>1717</v>
      </c>
      <c r="C120" t="s">
        <v>2882</v>
      </c>
      <c r="D120" t="s">
        <v>238</v>
      </c>
      <c r="E120" t="s">
        <v>3573</v>
      </c>
      <c r="F120" t="s">
        <v>121</v>
      </c>
      <c r="G120" s="87">
        <v>20200101</v>
      </c>
      <c r="H120" t="s">
        <v>3574</v>
      </c>
      <c r="I120" t="s">
        <v>3824</v>
      </c>
      <c r="J120" t="s">
        <v>3825</v>
      </c>
      <c r="K120">
        <v>7401</v>
      </c>
      <c r="L120" t="s">
        <v>3598</v>
      </c>
      <c r="M120" s="87">
        <v>43835</v>
      </c>
      <c r="N120" t="s">
        <v>3578</v>
      </c>
      <c r="O120" t="s">
        <v>3579</v>
      </c>
      <c r="P120" s="61">
        <v>1507.07</v>
      </c>
      <c r="Q120" t="s">
        <v>3579</v>
      </c>
      <c r="R120" s="61">
        <v>1507.07</v>
      </c>
      <c r="S120" s="61">
        <v>0</v>
      </c>
    </row>
    <row r="121" spans="1:19" x14ac:dyDescent="0.2">
      <c r="A121" t="s">
        <v>466</v>
      </c>
      <c r="B121" t="s">
        <v>1717</v>
      </c>
      <c r="C121" t="s">
        <v>2882</v>
      </c>
      <c r="D121" t="s">
        <v>238</v>
      </c>
      <c r="E121" t="s">
        <v>3573</v>
      </c>
      <c r="F121" t="s">
        <v>121</v>
      </c>
      <c r="G121" s="87">
        <v>20200101</v>
      </c>
      <c r="H121" t="s">
        <v>3574</v>
      </c>
      <c r="I121" t="s">
        <v>3826</v>
      </c>
      <c r="J121" t="s">
        <v>3827</v>
      </c>
      <c r="K121">
        <v>7401</v>
      </c>
      <c r="L121" t="s">
        <v>3598</v>
      </c>
      <c r="M121" s="87">
        <v>43835</v>
      </c>
      <c r="N121" t="s">
        <v>3578</v>
      </c>
      <c r="O121" t="s">
        <v>3579</v>
      </c>
      <c r="P121" s="61">
        <v>-7522.93</v>
      </c>
      <c r="Q121" t="s">
        <v>3579</v>
      </c>
      <c r="R121" s="61">
        <v>0</v>
      </c>
      <c r="S121" s="61">
        <v>-7522.93</v>
      </c>
    </row>
    <row r="122" spans="1:19" x14ac:dyDescent="0.2">
      <c r="A122" t="s">
        <v>466</v>
      </c>
      <c r="B122" t="s">
        <v>1717</v>
      </c>
      <c r="C122" t="s">
        <v>2882</v>
      </c>
      <c r="D122" t="s">
        <v>238</v>
      </c>
      <c r="E122" t="s">
        <v>3573</v>
      </c>
      <c r="F122" t="s">
        <v>121</v>
      </c>
      <c r="G122" s="87">
        <v>20200101</v>
      </c>
      <c r="H122" t="s">
        <v>3574</v>
      </c>
      <c r="I122" t="s">
        <v>3828</v>
      </c>
      <c r="J122" t="s">
        <v>3829</v>
      </c>
      <c r="K122">
        <v>7401</v>
      </c>
      <c r="L122" t="s">
        <v>3598</v>
      </c>
      <c r="M122" s="87">
        <v>43835</v>
      </c>
      <c r="N122" t="s">
        <v>3578</v>
      </c>
      <c r="O122" t="s">
        <v>3579</v>
      </c>
      <c r="P122" s="61">
        <v>-6321</v>
      </c>
      <c r="Q122" t="s">
        <v>3579</v>
      </c>
      <c r="R122" s="61">
        <v>0</v>
      </c>
      <c r="S122" s="61">
        <v>-6321</v>
      </c>
    </row>
    <row r="123" spans="1:19" x14ac:dyDescent="0.2">
      <c r="A123" t="s">
        <v>466</v>
      </c>
      <c r="B123" t="s">
        <v>1717</v>
      </c>
      <c r="C123" t="s">
        <v>2882</v>
      </c>
      <c r="D123" t="s">
        <v>238</v>
      </c>
      <c r="E123" t="s">
        <v>3573</v>
      </c>
      <c r="F123" t="s">
        <v>121</v>
      </c>
      <c r="G123" s="87">
        <v>20200101</v>
      </c>
      <c r="H123" t="s">
        <v>3574</v>
      </c>
      <c r="I123" t="s">
        <v>3830</v>
      </c>
      <c r="J123" t="s">
        <v>3831</v>
      </c>
      <c r="K123">
        <v>7401</v>
      </c>
      <c r="L123" t="s">
        <v>3598</v>
      </c>
      <c r="M123" s="87">
        <v>43835</v>
      </c>
      <c r="N123" t="s">
        <v>3578</v>
      </c>
      <c r="O123" t="s">
        <v>3579</v>
      </c>
      <c r="P123" s="61">
        <v>-833.33</v>
      </c>
      <c r="Q123" t="s">
        <v>3579</v>
      </c>
      <c r="R123" s="61">
        <v>0</v>
      </c>
      <c r="S123" s="61">
        <v>-833.33</v>
      </c>
    </row>
    <row r="124" spans="1:19" x14ac:dyDescent="0.2">
      <c r="A124" t="s">
        <v>466</v>
      </c>
      <c r="B124" t="s">
        <v>1717</v>
      </c>
      <c r="C124" t="s">
        <v>2882</v>
      </c>
      <c r="D124" t="s">
        <v>238</v>
      </c>
      <c r="E124" t="s">
        <v>3573</v>
      </c>
      <c r="F124" t="s">
        <v>121</v>
      </c>
      <c r="G124" s="87">
        <v>20200101</v>
      </c>
      <c r="H124" t="s">
        <v>3574</v>
      </c>
      <c r="I124" t="s">
        <v>3832</v>
      </c>
      <c r="J124" t="s">
        <v>3833</v>
      </c>
      <c r="K124">
        <v>7401</v>
      </c>
      <c r="L124" t="s">
        <v>3598</v>
      </c>
      <c r="M124" s="87">
        <v>43835</v>
      </c>
      <c r="N124" t="s">
        <v>3578</v>
      </c>
      <c r="O124" t="s">
        <v>3579</v>
      </c>
      <c r="P124" s="61">
        <v>-6812.58</v>
      </c>
      <c r="Q124" t="s">
        <v>3579</v>
      </c>
      <c r="R124" s="61">
        <v>0</v>
      </c>
      <c r="S124" s="61">
        <v>-6812.58</v>
      </c>
    </row>
    <row r="125" spans="1:19" x14ac:dyDescent="0.2">
      <c r="A125" t="s">
        <v>466</v>
      </c>
      <c r="B125" t="s">
        <v>1717</v>
      </c>
      <c r="C125" t="s">
        <v>2882</v>
      </c>
      <c r="D125" t="s">
        <v>238</v>
      </c>
      <c r="E125" t="s">
        <v>3573</v>
      </c>
      <c r="F125" t="s">
        <v>122</v>
      </c>
      <c r="G125" s="87">
        <v>20200201</v>
      </c>
      <c r="H125" t="s">
        <v>3574</v>
      </c>
      <c r="I125" t="s">
        <v>3834</v>
      </c>
      <c r="J125" t="s">
        <v>3835</v>
      </c>
      <c r="K125">
        <v>7447</v>
      </c>
      <c r="L125" t="s">
        <v>3604</v>
      </c>
      <c r="M125" s="87">
        <v>43863</v>
      </c>
      <c r="N125" t="s">
        <v>3578</v>
      </c>
      <c r="O125" t="s">
        <v>3579</v>
      </c>
      <c r="P125" s="61">
        <v>-6291.3</v>
      </c>
      <c r="Q125" t="s">
        <v>3579</v>
      </c>
      <c r="R125" s="61">
        <v>0</v>
      </c>
      <c r="S125" s="61">
        <v>-6291.3</v>
      </c>
    </row>
    <row r="126" spans="1:19" x14ac:dyDescent="0.2">
      <c r="A126" t="s">
        <v>466</v>
      </c>
      <c r="B126" t="s">
        <v>1717</v>
      </c>
      <c r="C126" t="s">
        <v>2882</v>
      </c>
      <c r="D126" t="s">
        <v>238</v>
      </c>
      <c r="E126" t="s">
        <v>3573</v>
      </c>
      <c r="F126" t="s">
        <v>122</v>
      </c>
      <c r="G126" s="87">
        <v>20200201</v>
      </c>
      <c r="H126" t="s">
        <v>3574</v>
      </c>
      <c r="I126" t="s">
        <v>3836</v>
      </c>
      <c r="J126" t="s">
        <v>3837</v>
      </c>
      <c r="K126">
        <v>7447</v>
      </c>
      <c r="L126" t="s">
        <v>3604</v>
      </c>
      <c r="M126" s="87">
        <v>43863</v>
      </c>
      <c r="N126" t="s">
        <v>3578</v>
      </c>
      <c r="O126" t="s">
        <v>3579</v>
      </c>
      <c r="P126" s="61">
        <v>-7098.87</v>
      </c>
      <c r="Q126" t="s">
        <v>3579</v>
      </c>
      <c r="R126" s="61">
        <v>0</v>
      </c>
      <c r="S126" s="61">
        <v>-7098.87</v>
      </c>
    </row>
    <row r="127" spans="1:19" x14ac:dyDescent="0.2">
      <c r="A127" t="s">
        <v>466</v>
      </c>
      <c r="B127" t="s">
        <v>1717</v>
      </c>
      <c r="C127" t="s">
        <v>2882</v>
      </c>
      <c r="D127" t="s">
        <v>238</v>
      </c>
      <c r="E127" t="s">
        <v>3573</v>
      </c>
      <c r="F127" t="s">
        <v>122</v>
      </c>
      <c r="G127" s="87">
        <v>20200201</v>
      </c>
      <c r="H127" t="s">
        <v>3574</v>
      </c>
      <c r="I127" t="s">
        <v>3838</v>
      </c>
      <c r="J127" t="s">
        <v>3839</v>
      </c>
      <c r="K127">
        <v>7447</v>
      </c>
      <c r="L127" t="s">
        <v>3604</v>
      </c>
      <c r="M127" s="87">
        <v>43863</v>
      </c>
      <c r="N127" t="s">
        <v>3578</v>
      </c>
      <c r="O127" t="s">
        <v>3579</v>
      </c>
      <c r="P127" s="61">
        <v>-7098.87</v>
      </c>
      <c r="Q127" t="s">
        <v>3579</v>
      </c>
      <c r="R127" s="61">
        <v>0</v>
      </c>
      <c r="S127" s="61">
        <v>-7098.87</v>
      </c>
    </row>
    <row r="128" spans="1:19" x14ac:dyDescent="0.2">
      <c r="A128" t="s">
        <v>466</v>
      </c>
      <c r="B128" t="s">
        <v>1717</v>
      </c>
      <c r="C128" t="s">
        <v>2882</v>
      </c>
      <c r="D128" t="s">
        <v>238</v>
      </c>
      <c r="E128" t="s">
        <v>3573</v>
      </c>
      <c r="F128" t="s">
        <v>122</v>
      </c>
      <c r="G128" s="87">
        <v>20200201</v>
      </c>
      <c r="H128" t="s">
        <v>3574</v>
      </c>
      <c r="I128" t="s">
        <v>3840</v>
      </c>
      <c r="J128" t="s">
        <v>3841</v>
      </c>
      <c r="K128">
        <v>7447</v>
      </c>
      <c r="L128" t="s">
        <v>3604</v>
      </c>
      <c r="M128" s="87">
        <v>43863</v>
      </c>
      <c r="N128" t="s">
        <v>3578</v>
      </c>
      <c r="O128" t="s">
        <v>3579</v>
      </c>
      <c r="P128" s="61">
        <v>-4055.48</v>
      </c>
      <c r="Q128" t="s">
        <v>3579</v>
      </c>
      <c r="R128" s="61">
        <v>0</v>
      </c>
      <c r="S128" s="61">
        <v>-4055.48</v>
      </c>
    </row>
    <row r="129" spans="1:19" x14ac:dyDescent="0.2">
      <c r="A129" t="s">
        <v>466</v>
      </c>
      <c r="B129" t="s">
        <v>1717</v>
      </c>
      <c r="C129" t="s">
        <v>2882</v>
      </c>
      <c r="D129" t="s">
        <v>238</v>
      </c>
      <c r="E129" t="s">
        <v>3573</v>
      </c>
      <c r="F129" t="s">
        <v>122</v>
      </c>
      <c r="G129" s="87">
        <v>20200201</v>
      </c>
      <c r="H129" t="s">
        <v>3574</v>
      </c>
      <c r="I129" t="s">
        <v>3842</v>
      </c>
      <c r="J129" t="s">
        <v>3843</v>
      </c>
      <c r="K129">
        <v>7447</v>
      </c>
      <c r="L129" t="s">
        <v>3604</v>
      </c>
      <c r="M129" s="87">
        <v>43863</v>
      </c>
      <c r="N129" t="s">
        <v>3578</v>
      </c>
      <c r="O129" t="s">
        <v>3579</v>
      </c>
      <c r="P129" s="61">
        <v>-3348.03</v>
      </c>
      <c r="Q129" t="s">
        <v>3579</v>
      </c>
      <c r="R129" s="61">
        <v>0</v>
      </c>
      <c r="S129" s="61">
        <v>-3348.03</v>
      </c>
    </row>
    <row r="130" spans="1:19" x14ac:dyDescent="0.2">
      <c r="A130" t="s">
        <v>466</v>
      </c>
      <c r="B130" t="s">
        <v>1717</v>
      </c>
      <c r="C130" t="s">
        <v>2882</v>
      </c>
      <c r="D130" t="s">
        <v>238</v>
      </c>
      <c r="E130" t="s">
        <v>3573</v>
      </c>
      <c r="F130" t="s">
        <v>122</v>
      </c>
      <c r="G130" s="87">
        <v>20200201</v>
      </c>
      <c r="H130" t="s">
        <v>3574</v>
      </c>
      <c r="I130" t="s">
        <v>3844</v>
      </c>
      <c r="J130" t="s">
        <v>3845</v>
      </c>
      <c r="K130">
        <v>7447</v>
      </c>
      <c r="L130" t="s">
        <v>3604</v>
      </c>
      <c r="M130" s="87">
        <v>43863</v>
      </c>
      <c r="N130" t="s">
        <v>3578</v>
      </c>
      <c r="O130" t="s">
        <v>3579</v>
      </c>
      <c r="P130" s="61">
        <v>-8026.03</v>
      </c>
      <c r="Q130" t="s">
        <v>3579</v>
      </c>
      <c r="R130" s="61">
        <v>0</v>
      </c>
      <c r="S130" s="61">
        <v>-8026.03</v>
      </c>
    </row>
    <row r="131" spans="1:19" x14ac:dyDescent="0.2">
      <c r="A131" t="s">
        <v>466</v>
      </c>
      <c r="B131" t="s">
        <v>1717</v>
      </c>
      <c r="C131" t="s">
        <v>2882</v>
      </c>
      <c r="D131" t="s">
        <v>238</v>
      </c>
      <c r="E131" t="s">
        <v>3573</v>
      </c>
      <c r="F131" t="s">
        <v>122</v>
      </c>
      <c r="G131" s="87">
        <v>20200201</v>
      </c>
      <c r="H131" t="s">
        <v>3574</v>
      </c>
      <c r="I131" t="s">
        <v>3846</v>
      </c>
      <c r="J131" t="s">
        <v>3847</v>
      </c>
      <c r="K131">
        <v>7447</v>
      </c>
      <c r="L131" t="s">
        <v>3604</v>
      </c>
      <c r="M131" s="87">
        <v>43863</v>
      </c>
      <c r="N131" t="s">
        <v>3578</v>
      </c>
      <c r="O131" t="s">
        <v>3579</v>
      </c>
      <c r="P131" s="61">
        <v>-7522.93</v>
      </c>
      <c r="Q131" t="s">
        <v>3579</v>
      </c>
      <c r="R131" s="61">
        <v>0</v>
      </c>
      <c r="S131" s="61">
        <v>-7522.93</v>
      </c>
    </row>
    <row r="132" spans="1:19" x14ac:dyDescent="0.2">
      <c r="A132" t="s">
        <v>466</v>
      </c>
      <c r="B132" t="s">
        <v>1717</v>
      </c>
      <c r="C132" t="s">
        <v>2882</v>
      </c>
      <c r="D132" t="s">
        <v>238</v>
      </c>
      <c r="E132" t="s">
        <v>3573</v>
      </c>
      <c r="F132" t="s">
        <v>122</v>
      </c>
      <c r="G132" s="87">
        <v>20200201</v>
      </c>
      <c r="H132" t="s">
        <v>3574</v>
      </c>
      <c r="I132" t="s">
        <v>3848</v>
      </c>
      <c r="J132" t="s">
        <v>3849</v>
      </c>
      <c r="K132">
        <v>7447</v>
      </c>
      <c r="L132" t="s">
        <v>3604</v>
      </c>
      <c r="M132" s="87">
        <v>43863</v>
      </c>
      <c r="N132" t="s">
        <v>3578</v>
      </c>
      <c r="O132" t="s">
        <v>3579</v>
      </c>
      <c r="P132" s="61">
        <v>-6321</v>
      </c>
      <c r="Q132" t="s">
        <v>3579</v>
      </c>
      <c r="R132" s="61">
        <v>0</v>
      </c>
      <c r="S132" s="61">
        <v>-6321</v>
      </c>
    </row>
    <row r="133" spans="1:19" x14ac:dyDescent="0.2">
      <c r="A133" t="s">
        <v>466</v>
      </c>
      <c r="B133" t="s">
        <v>1717</v>
      </c>
      <c r="C133" t="s">
        <v>2882</v>
      </c>
      <c r="D133" t="s">
        <v>238</v>
      </c>
      <c r="E133" t="s">
        <v>3573</v>
      </c>
      <c r="F133" t="s">
        <v>122</v>
      </c>
      <c r="G133" s="87">
        <v>20200201</v>
      </c>
      <c r="H133" t="s">
        <v>3574</v>
      </c>
      <c r="I133" t="s">
        <v>3850</v>
      </c>
      <c r="J133" t="s">
        <v>3851</v>
      </c>
      <c r="K133">
        <v>7447</v>
      </c>
      <c r="L133" t="s">
        <v>3604</v>
      </c>
      <c r="M133" s="87">
        <v>43863</v>
      </c>
      <c r="N133" t="s">
        <v>3578</v>
      </c>
      <c r="O133" t="s">
        <v>3579</v>
      </c>
      <c r="P133" s="61">
        <v>-833.33</v>
      </c>
      <c r="Q133" t="s">
        <v>3579</v>
      </c>
      <c r="R133" s="61">
        <v>0</v>
      </c>
      <c r="S133" s="61">
        <v>-833.33</v>
      </c>
    </row>
    <row r="134" spans="1:19" x14ac:dyDescent="0.2">
      <c r="A134" t="s">
        <v>466</v>
      </c>
      <c r="B134" t="s">
        <v>1717</v>
      </c>
      <c r="C134" t="s">
        <v>2882</v>
      </c>
      <c r="D134" t="s">
        <v>238</v>
      </c>
      <c r="E134" t="s">
        <v>3573</v>
      </c>
      <c r="F134" t="s">
        <v>122</v>
      </c>
      <c r="G134" s="87">
        <v>20200201</v>
      </c>
      <c r="H134" t="s">
        <v>3574</v>
      </c>
      <c r="I134" t="s">
        <v>3852</v>
      </c>
      <c r="J134" t="s">
        <v>3853</v>
      </c>
      <c r="K134">
        <v>7447</v>
      </c>
      <c r="L134" t="s">
        <v>3604</v>
      </c>
      <c r="M134" s="87">
        <v>43863</v>
      </c>
      <c r="N134" t="s">
        <v>3578</v>
      </c>
      <c r="O134" t="s">
        <v>3579</v>
      </c>
      <c r="P134" s="61">
        <v>-6812.58</v>
      </c>
      <c r="Q134" t="s">
        <v>3579</v>
      </c>
      <c r="R134" s="61">
        <v>0</v>
      </c>
      <c r="S134" s="61">
        <v>-6812.58</v>
      </c>
    </row>
    <row r="135" spans="1:19" x14ac:dyDescent="0.2">
      <c r="A135" t="s">
        <v>466</v>
      </c>
      <c r="B135" t="s">
        <v>1717</v>
      </c>
      <c r="C135" t="s">
        <v>2882</v>
      </c>
      <c r="D135" t="s">
        <v>238</v>
      </c>
      <c r="E135" t="s">
        <v>3573</v>
      </c>
      <c r="F135" t="s">
        <v>123</v>
      </c>
      <c r="G135" s="87">
        <v>20200301</v>
      </c>
      <c r="H135" t="s">
        <v>3574</v>
      </c>
      <c r="I135" t="s">
        <v>3854</v>
      </c>
      <c r="J135" t="s">
        <v>3855</v>
      </c>
      <c r="K135">
        <v>7504</v>
      </c>
      <c r="L135" t="s">
        <v>3607</v>
      </c>
      <c r="M135" s="87">
        <v>43891</v>
      </c>
      <c r="N135" t="s">
        <v>3578</v>
      </c>
      <c r="O135" t="s">
        <v>3579</v>
      </c>
      <c r="P135" s="61">
        <v>-6291.3</v>
      </c>
      <c r="Q135" t="s">
        <v>3579</v>
      </c>
      <c r="R135" s="61">
        <v>0</v>
      </c>
      <c r="S135" s="61">
        <v>-6291.3</v>
      </c>
    </row>
    <row r="136" spans="1:19" x14ac:dyDescent="0.2">
      <c r="A136" t="s">
        <v>466</v>
      </c>
      <c r="B136" t="s">
        <v>1717</v>
      </c>
      <c r="C136" t="s">
        <v>2882</v>
      </c>
      <c r="D136" t="s">
        <v>238</v>
      </c>
      <c r="E136" t="s">
        <v>3573</v>
      </c>
      <c r="F136" t="s">
        <v>123</v>
      </c>
      <c r="G136" s="87">
        <v>20200301</v>
      </c>
      <c r="H136" t="s">
        <v>3574</v>
      </c>
      <c r="I136" t="s">
        <v>3856</v>
      </c>
      <c r="J136" t="s">
        <v>3857</v>
      </c>
      <c r="K136">
        <v>7504</v>
      </c>
      <c r="L136" t="s">
        <v>3607</v>
      </c>
      <c r="M136" s="87">
        <v>43891</v>
      </c>
      <c r="N136" t="s">
        <v>3578</v>
      </c>
      <c r="O136" t="s">
        <v>3579</v>
      </c>
      <c r="P136" s="61">
        <v>-7098.87</v>
      </c>
      <c r="Q136" t="s">
        <v>3579</v>
      </c>
      <c r="R136" s="61">
        <v>0</v>
      </c>
      <c r="S136" s="61">
        <v>-7098.87</v>
      </c>
    </row>
    <row r="137" spans="1:19" x14ac:dyDescent="0.2">
      <c r="A137" t="s">
        <v>466</v>
      </c>
      <c r="B137" t="s">
        <v>1717</v>
      </c>
      <c r="C137" t="s">
        <v>2882</v>
      </c>
      <c r="D137" t="s">
        <v>238</v>
      </c>
      <c r="E137" t="s">
        <v>3573</v>
      </c>
      <c r="F137" t="s">
        <v>123</v>
      </c>
      <c r="G137" s="87">
        <v>20200301</v>
      </c>
      <c r="H137" t="s">
        <v>3574</v>
      </c>
      <c r="I137" t="s">
        <v>3858</v>
      </c>
      <c r="J137" t="s">
        <v>3859</v>
      </c>
      <c r="K137">
        <v>7504</v>
      </c>
      <c r="L137" t="s">
        <v>3607</v>
      </c>
      <c r="M137" s="87">
        <v>43891</v>
      </c>
      <c r="N137" t="s">
        <v>3578</v>
      </c>
      <c r="O137" t="s">
        <v>3579</v>
      </c>
      <c r="P137" s="61">
        <v>-7098.87</v>
      </c>
      <c r="Q137" t="s">
        <v>3579</v>
      </c>
      <c r="R137" s="61">
        <v>0</v>
      </c>
      <c r="S137" s="61">
        <v>-7098.87</v>
      </c>
    </row>
    <row r="138" spans="1:19" x14ac:dyDescent="0.2">
      <c r="A138" t="s">
        <v>466</v>
      </c>
      <c r="B138" t="s">
        <v>1717</v>
      </c>
      <c r="C138" t="s">
        <v>2882</v>
      </c>
      <c r="D138" t="s">
        <v>238</v>
      </c>
      <c r="E138" t="s">
        <v>3573</v>
      </c>
      <c r="F138" t="s">
        <v>123</v>
      </c>
      <c r="G138" s="87">
        <v>20200301</v>
      </c>
      <c r="H138" t="s">
        <v>3574</v>
      </c>
      <c r="I138" t="s">
        <v>3860</v>
      </c>
      <c r="J138" t="s">
        <v>3861</v>
      </c>
      <c r="K138">
        <v>7504</v>
      </c>
      <c r="L138" t="s">
        <v>3607</v>
      </c>
      <c r="M138" s="87">
        <v>43891</v>
      </c>
      <c r="N138" t="s">
        <v>3578</v>
      </c>
      <c r="O138" t="s">
        <v>3579</v>
      </c>
      <c r="P138" s="61">
        <v>-4055.48</v>
      </c>
      <c r="Q138" t="s">
        <v>3579</v>
      </c>
      <c r="R138" s="61">
        <v>0</v>
      </c>
      <c r="S138" s="61">
        <v>-4055.48</v>
      </c>
    </row>
    <row r="139" spans="1:19" x14ac:dyDescent="0.2">
      <c r="A139" t="s">
        <v>466</v>
      </c>
      <c r="B139" t="s">
        <v>1717</v>
      </c>
      <c r="C139" t="s">
        <v>2882</v>
      </c>
      <c r="D139" t="s">
        <v>238</v>
      </c>
      <c r="E139" t="s">
        <v>3573</v>
      </c>
      <c r="F139" t="s">
        <v>123</v>
      </c>
      <c r="G139" s="87">
        <v>20200301</v>
      </c>
      <c r="H139" t="s">
        <v>3574</v>
      </c>
      <c r="I139" t="s">
        <v>3862</v>
      </c>
      <c r="J139" t="s">
        <v>3863</v>
      </c>
      <c r="K139">
        <v>7504</v>
      </c>
      <c r="L139" t="s">
        <v>3607</v>
      </c>
      <c r="M139" s="87">
        <v>43891</v>
      </c>
      <c r="N139" t="s">
        <v>3578</v>
      </c>
      <c r="O139" t="s">
        <v>3579</v>
      </c>
      <c r="P139" s="61">
        <v>-3348.03</v>
      </c>
      <c r="Q139" t="s">
        <v>3579</v>
      </c>
      <c r="R139" s="61">
        <v>0</v>
      </c>
      <c r="S139" s="61">
        <v>-3348.03</v>
      </c>
    </row>
    <row r="140" spans="1:19" x14ac:dyDescent="0.2">
      <c r="A140" t="s">
        <v>466</v>
      </c>
      <c r="B140" t="s">
        <v>1717</v>
      </c>
      <c r="C140" t="s">
        <v>2882</v>
      </c>
      <c r="D140" t="s">
        <v>238</v>
      </c>
      <c r="E140" t="s">
        <v>3573</v>
      </c>
      <c r="F140" t="s">
        <v>123</v>
      </c>
      <c r="G140" s="87">
        <v>20200301</v>
      </c>
      <c r="H140" t="s">
        <v>3574</v>
      </c>
      <c r="I140" t="s">
        <v>3864</v>
      </c>
      <c r="J140" t="s">
        <v>3865</v>
      </c>
      <c r="K140">
        <v>7504</v>
      </c>
      <c r="L140" t="s">
        <v>3607</v>
      </c>
      <c r="M140" s="87">
        <v>43891</v>
      </c>
      <c r="N140" t="s">
        <v>3578</v>
      </c>
      <c r="O140" t="s">
        <v>3579</v>
      </c>
      <c r="P140" s="61">
        <v>-8026.03</v>
      </c>
      <c r="Q140" t="s">
        <v>3579</v>
      </c>
      <c r="R140" s="61">
        <v>0</v>
      </c>
      <c r="S140" s="61">
        <v>-8026.03</v>
      </c>
    </row>
    <row r="141" spans="1:19" x14ac:dyDescent="0.2">
      <c r="A141" t="s">
        <v>466</v>
      </c>
      <c r="B141" t="s">
        <v>1717</v>
      </c>
      <c r="C141" t="s">
        <v>2882</v>
      </c>
      <c r="D141" t="s">
        <v>238</v>
      </c>
      <c r="E141" t="s">
        <v>3573</v>
      </c>
      <c r="F141" t="s">
        <v>123</v>
      </c>
      <c r="G141" s="87">
        <v>20200301</v>
      </c>
      <c r="H141" t="s">
        <v>3574</v>
      </c>
      <c r="I141" t="s">
        <v>3866</v>
      </c>
      <c r="J141" t="s">
        <v>3867</v>
      </c>
      <c r="K141">
        <v>7504</v>
      </c>
      <c r="L141" t="s">
        <v>3607</v>
      </c>
      <c r="M141" s="87">
        <v>43891</v>
      </c>
      <c r="N141" t="s">
        <v>3578</v>
      </c>
      <c r="O141" t="s">
        <v>3579</v>
      </c>
      <c r="P141" s="61">
        <v>-7522.93</v>
      </c>
      <c r="Q141" t="s">
        <v>3579</v>
      </c>
      <c r="R141" s="61">
        <v>0</v>
      </c>
      <c r="S141" s="61">
        <v>-7522.93</v>
      </c>
    </row>
    <row r="142" spans="1:19" x14ac:dyDescent="0.2">
      <c r="A142" t="s">
        <v>466</v>
      </c>
      <c r="B142" t="s">
        <v>1717</v>
      </c>
      <c r="C142" t="s">
        <v>2882</v>
      </c>
      <c r="D142" t="s">
        <v>238</v>
      </c>
      <c r="E142" t="s">
        <v>3573</v>
      </c>
      <c r="F142" t="s">
        <v>123</v>
      </c>
      <c r="G142" s="87">
        <v>20200301</v>
      </c>
      <c r="H142" t="s">
        <v>3574</v>
      </c>
      <c r="I142" t="s">
        <v>3868</v>
      </c>
      <c r="J142" t="s">
        <v>3849</v>
      </c>
      <c r="K142">
        <v>7504</v>
      </c>
      <c r="L142" t="s">
        <v>3607</v>
      </c>
      <c r="M142" s="87">
        <v>43891</v>
      </c>
      <c r="N142" t="s">
        <v>3578</v>
      </c>
      <c r="O142" t="s">
        <v>3579</v>
      </c>
      <c r="P142" s="61">
        <v>-6321</v>
      </c>
      <c r="Q142" t="s">
        <v>3579</v>
      </c>
      <c r="R142" s="61">
        <v>0</v>
      </c>
      <c r="S142" s="61">
        <v>-6321</v>
      </c>
    </row>
    <row r="143" spans="1:19" x14ac:dyDescent="0.2">
      <c r="A143" t="s">
        <v>466</v>
      </c>
      <c r="B143" t="s">
        <v>1717</v>
      </c>
      <c r="C143" t="s">
        <v>2882</v>
      </c>
      <c r="D143" t="s">
        <v>238</v>
      </c>
      <c r="E143" t="s">
        <v>3573</v>
      </c>
      <c r="F143" t="s">
        <v>123</v>
      </c>
      <c r="G143" s="87">
        <v>20200301</v>
      </c>
      <c r="H143" t="s">
        <v>3574</v>
      </c>
      <c r="I143" t="s">
        <v>3869</v>
      </c>
      <c r="J143" t="s">
        <v>3870</v>
      </c>
      <c r="K143">
        <v>7504</v>
      </c>
      <c r="L143" t="s">
        <v>3607</v>
      </c>
      <c r="M143" s="87">
        <v>43891</v>
      </c>
      <c r="N143" t="s">
        <v>3578</v>
      </c>
      <c r="O143" t="s">
        <v>3579</v>
      </c>
      <c r="P143" s="61">
        <v>-833.33</v>
      </c>
      <c r="Q143" t="s">
        <v>3579</v>
      </c>
      <c r="R143" s="61">
        <v>0</v>
      </c>
      <c r="S143" s="61">
        <v>-833.33</v>
      </c>
    </row>
    <row r="144" spans="1:19" x14ac:dyDescent="0.2">
      <c r="A144" t="s">
        <v>466</v>
      </c>
      <c r="B144" t="s">
        <v>1717</v>
      </c>
      <c r="C144" t="s">
        <v>2882</v>
      </c>
      <c r="D144" t="s">
        <v>238</v>
      </c>
      <c r="E144" t="s">
        <v>3573</v>
      </c>
      <c r="F144" t="s">
        <v>123</v>
      </c>
      <c r="G144" s="87">
        <v>20200301</v>
      </c>
      <c r="H144" t="s">
        <v>3574</v>
      </c>
      <c r="I144" t="s">
        <v>3871</v>
      </c>
      <c r="J144" t="s">
        <v>3872</v>
      </c>
      <c r="K144">
        <v>7504</v>
      </c>
      <c r="L144" t="s">
        <v>3607</v>
      </c>
      <c r="M144" s="87">
        <v>43891</v>
      </c>
      <c r="N144" t="s">
        <v>3578</v>
      </c>
      <c r="O144" t="s">
        <v>3579</v>
      </c>
      <c r="P144" s="61">
        <v>-6812.58</v>
      </c>
      <c r="Q144" t="s">
        <v>3579</v>
      </c>
      <c r="R144" s="61">
        <v>0</v>
      </c>
      <c r="S144" s="61">
        <v>-6812.58</v>
      </c>
    </row>
    <row r="145" spans="1:19" x14ac:dyDescent="0.2">
      <c r="A145" t="s">
        <v>466</v>
      </c>
      <c r="B145" t="s">
        <v>1717</v>
      </c>
      <c r="C145" t="s">
        <v>2882</v>
      </c>
      <c r="D145" t="s">
        <v>238</v>
      </c>
      <c r="E145" t="s">
        <v>3573</v>
      </c>
      <c r="F145" t="s">
        <v>124</v>
      </c>
      <c r="G145" s="87">
        <v>20200401</v>
      </c>
      <c r="H145" t="s">
        <v>3574</v>
      </c>
      <c r="I145" t="s">
        <v>3873</v>
      </c>
      <c r="J145" t="s">
        <v>3874</v>
      </c>
      <c r="K145">
        <v>7545</v>
      </c>
      <c r="L145" t="s">
        <v>3610</v>
      </c>
      <c r="M145" s="87">
        <v>43917</v>
      </c>
      <c r="N145" t="s">
        <v>3578</v>
      </c>
      <c r="O145" t="s">
        <v>3579</v>
      </c>
      <c r="P145" s="61">
        <v>-6291.3</v>
      </c>
      <c r="Q145" t="s">
        <v>3579</v>
      </c>
      <c r="R145" s="61">
        <v>0</v>
      </c>
      <c r="S145" s="61">
        <v>-6291.3</v>
      </c>
    </row>
    <row r="146" spans="1:19" x14ac:dyDescent="0.2">
      <c r="A146" t="s">
        <v>466</v>
      </c>
      <c r="B146" t="s">
        <v>1717</v>
      </c>
      <c r="C146" t="s">
        <v>2882</v>
      </c>
      <c r="D146" t="s">
        <v>238</v>
      </c>
      <c r="E146" t="s">
        <v>3573</v>
      </c>
      <c r="F146" t="s">
        <v>124</v>
      </c>
      <c r="G146" s="87">
        <v>20200401</v>
      </c>
      <c r="H146" t="s">
        <v>3574</v>
      </c>
      <c r="I146" t="s">
        <v>3875</v>
      </c>
      <c r="J146" t="s">
        <v>3876</v>
      </c>
      <c r="K146">
        <v>7545</v>
      </c>
      <c r="L146" t="s">
        <v>3610</v>
      </c>
      <c r="M146" s="87">
        <v>43917</v>
      </c>
      <c r="N146" t="s">
        <v>3578</v>
      </c>
      <c r="O146" t="s">
        <v>3579</v>
      </c>
      <c r="P146" s="61">
        <v>-7098.87</v>
      </c>
      <c r="Q146" t="s">
        <v>3579</v>
      </c>
      <c r="R146" s="61">
        <v>0</v>
      </c>
      <c r="S146" s="61">
        <v>-7098.87</v>
      </c>
    </row>
    <row r="147" spans="1:19" x14ac:dyDescent="0.2">
      <c r="A147" t="s">
        <v>466</v>
      </c>
      <c r="B147" t="s">
        <v>1717</v>
      </c>
      <c r="C147" t="s">
        <v>2882</v>
      </c>
      <c r="D147" t="s">
        <v>238</v>
      </c>
      <c r="E147" t="s">
        <v>3573</v>
      </c>
      <c r="F147" t="s">
        <v>124</v>
      </c>
      <c r="G147" s="87">
        <v>20200401</v>
      </c>
      <c r="H147" t="s">
        <v>3574</v>
      </c>
      <c r="I147" t="s">
        <v>3877</v>
      </c>
      <c r="J147" t="s">
        <v>3878</v>
      </c>
      <c r="K147">
        <v>7545</v>
      </c>
      <c r="L147" t="s">
        <v>3610</v>
      </c>
      <c r="M147" s="87">
        <v>43917</v>
      </c>
      <c r="N147" t="s">
        <v>3578</v>
      </c>
      <c r="O147" t="s">
        <v>3579</v>
      </c>
      <c r="P147" s="61">
        <v>-7098.87</v>
      </c>
      <c r="Q147" t="s">
        <v>3579</v>
      </c>
      <c r="R147" s="61">
        <v>0</v>
      </c>
      <c r="S147" s="61">
        <v>-7098.87</v>
      </c>
    </row>
    <row r="148" spans="1:19" x14ac:dyDescent="0.2">
      <c r="A148" t="s">
        <v>466</v>
      </c>
      <c r="B148" t="s">
        <v>1717</v>
      </c>
      <c r="C148" t="s">
        <v>2882</v>
      </c>
      <c r="D148" t="s">
        <v>238</v>
      </c>
      <c r="E148" t="s">
        <v>3573</v>
      </c>
      <c r="F148" t="s">
        <v>124</v>
      </c>
      <c r="G148" s="87">
        <v>20200401</v>
      </c>
      <c r="H148" t="s">
        <v>3574</v>
      </c>
      <c r="I148" t="s">
        <v>3879</v>
      </c>
      <c r="J148" t="s">
        <v>3880</v>
      </c>
      <c r="K148">
        <v>7545</v>
      </c>
      <c r="L148" t="s">
        <v>3610</v>
      </c>
      <c r="M148" s="87">
        <v>43917</v>
      </c>
      <c r="N148" t="s">
        <v>3578</v>
      </c>
      <c r="O148" t="s">
        <v>3579</v>
      </c>
      <c r="P148" s="61">
        <v>-4055.48</v>
      </c>
      <c r="Q148" t="s">
        <v>3579</v>
      </c>
      <c r="R148" s="61">
        <v>0</v>
      </c>
      <c r="S148" s="61">
        <v>-4055.48</v>
      </c>
    </row>
    <row r="149" spans="1:19" x14ac:dyDescent="0.2">
      <c r="A149" t="s">
        <v>466</v>
      </c>
      <c r="B149" t="s">
        <v>1717</v>
      </c>
      <c r="C149" t="s">
        <v>2882</v>
      </c>
      <c r="D149" t="s">
        <v>238</v>
      </c>
      <c r="E149" t="s">
        <v>3573</v>
      </c>
      <c r="F149" t="s">
        <v>124</v>
      </c>
      <c r="G149" s="87">
        <v>20200401</v>
      </c>
      <c r="H149" t="s">
        <v>3574</v>
      </c>
      <c r="I149" t="s">
        <v>3881</v>
      </c>
      <c r="J149" t="s">
        <v>3882</v>
      </c>
      <c r="K149">
        <v>7545</v>
      </c>
      <c r="L149" t="s">
        <v>3610</v>
      </c>
      <c r="M149" s="87">
        <v>43917</v>
      </c>
      <c r="N149" t="s">
        <v>3578</v>
      </c>
      <c r="O149" t="s">
        <v>3579</v>
      </c>
      <c r="P149" s="61">
        <v>-3348.03</v>
      </c>
      <c r="Q149" t="s">
        <v>3579</v>
      </c>
      <c r="R149" s="61">
        <v>0</v>
      </c>
      <c r="S149" s="61">
        <v>-3348.03</v>
      </c>
    </row>
    <row r="150" spans="1:19" x14ac:dyDescent="0.2">
      <c r="A150" t="s">
        <v>466</v>
      </c>
      <c r="B150" t="s">
        <v>1717</v>
      </c>
      <c r="C150" t="s">
        <v>2882</v>
      </c>
      <c r="D150" t="s">
        <v>238</v>
      </c>
      <c r="E150" t="s">
        <v>3573</v>
      </c>
      <c r="F150" t="s">
        <v>124</v>
      </c>
      <c r="G150" s="87">
        <v>20200401</v>
      </c>
      <c r="H150" t="s">
        <v>3574</v>
      </c>
      <c r="I150" t="s">
        <v>3883</v>
      </c>
      <c r="J150" t="s">
        <v>3884</v>
      </c>
      <c r="K150">
        <v>7545</v>
      </c>
      <c r="L150" t="s">
        <v>3610</v>
      </c>
      <c r="M150" s="87">
        <v>43917</v>
      </c>
      <c r="N150" t="s">
        <v>3578</v>
      </c>
      <c r="O150" t="s">
        <v>3579</v>
      </c>
      <c r="P150" s="61">
        <v>-8026.03</v>
      </c>
      <c r="Q150" t="s">
        <v>3579</v>
      </c>
      <c r="R150" s="61">
        <v>0</v>
      </c>
      <c r="S150" s="61">
        <v>-8026.03</v>
      </c>
    </row>
    <row r="151" spans="1:19" x14ac:dyDescent="0.2">
      <c r="A151" t="s">
        <v>466</v>
      </c>
      <c r="B151" t="s">
        <v>1717</v>
      </c>
      <c r="C151" t="s">
        <v>2882</v>
      </c>
      <c r="D151" t="s">
        <v>238</v>
      </c>
      <c r="E151" t="s">
        <v>3573</v>
      </c>
      <c r="F151" t="s">
        <v>124</v>
      </c>
      <c r="G151" s="87">
        <v>20200401</v>
      </c>
      <c r="H151" t="s">
        <v>3574</v>
      </c>
      <c r="I151" t="s">
        <v>3885</v>
      </c>
      <c r="J151" t="s">
        <v>3886</v>
      </c>
      <c r="K151">
        <v>7545</v>
      </c>
      <c r="L151" t="s">
        <v>3610</v>
      </c>
      <c r="M151" s="87">
        <v>43917</v>
      </c>
      <c r="N151" t="s">
        <v>3578</v>
      </c>
      <c r="O151" t="s">
        <v>3579</v>
      </c>
      <c r="P151" s="61">
        <v>-7522.93</v>
      </c>
      <c r="Q151" t="s">
        <v>3579</v>
      </c>
      <c r="R151" s="61">
        <v>0</v>
      </c>
      <c r="S151" s="61">
        <v>-7522.93</v>
      </c>
    </row>
    <row r="152" spans="1:19" x14ac:dyDescent="0.2">
      <c r="A152" t="s">
        <v>466</v>
      </c>
      <c r="B152" t="s">
        <v>1717</v>
      </c>
      <c r="C152" t="s">
        <v>2882</v>
      </c>
      <c r="D152" t="s">
        <v>238</v>
      </c>
      <c r="E152" t="s">
        <v>3573</v>
      </c>
      <c r="F152" t="s">
        <v>124</v>
      </c>
      <c r="G152" s="87">
        <v>20200401</v>
      </c>
      <c r="H152" t="s">
        <v>3574</v>
      </c>
      <c r="I152" t="s">
        <v>3887</v>
      </c>
      <c r="J152" t="s">
        <v>3888</v>
      </c>
      <c r="K152">
        <v>7545</v>
      </c>
      <c r="L152" t="s">
        <v>3610</v>
      </c>
      <c r="M152" s="87">
        <v>43917</v>
      </c>
      <c r="N152" t="s">
        <v>3578</v>
      </c>
      <c r="O152" t="s">
        <v>3579</v>
      </c>
      <c r="P152" s="61">
        <v>-6321</v>
      </c>
      <c r="Q152" t="s">
        <v>3579</v>
      </c>
      <c r="R152" s="61">
        <v>0</v>
      </c>
      <c r="S152" s="61">
        <v>-6321</v>
      </c>
    </row>
    <row r="153" spans="1:19" x14ac:dyDescent="0.2">
      <c r="A153" t="s">
        <v>466</v>
      </c>
      <c r="B153" t="s">
        <v>1717</v>
      </c>
      <c r="C153" t="s">
        <v>2882</v>
      </c>
      <c r="D153" t="s">
        <v>238</v>
      </c>
      <c r="E153" t="s">
        <v>3573</v>
      </c>
      <c r="F153" t="s">
        <v>124</v>
      </c>
      <c r="G153" s="87">
        <v>20200401</v>
      </c>
      <c r="H153" t="s">
        <v>3574</v>
      </c>
      <c r="I153" t="s">
        <v>3889</v>
      </c>
      <c r="J153" t="s">
        <v>3890</v>
      </c>
      <c r="K153">
        <v>7545</v>
      </c>
      <c r="L153" t="s">
        <v>3610</v>
      </c>
      <c r="M153" s="87">
        <v>43917</v>
      </c>
      <c r="N153" t="s">
        <v>3578</v>
      </c>
      <c r="O153" t="s">
        <v>3579</v>
      </c>
      <c r="P153" s="61">
        <v>-833.33</v>
      </c>
      <c r="Q153" t="s">
        <v>3579</v>
      </c>
      <c r="R153" s="61">
        <v>0</v>
      </c>
      <c r="S153" s="61">
        <v>-833.33</v>
      </c>
    </row>
    <row r="154" spans="1:19" x14ac:dyDescent="0.2">
      <c r="A154" t="s">
        <v>466</v>
      </c>
      <c r="B154" t="s">
        <v>1717</v>
      </c>
      <c r="C154" t="s">
        <v>2882</v>
      </c>
      <c r="D154" t="s">
        <v>238</v>
      </c>
      <c r="E154" t="s">
        <v>3573</v>
      </c>
      <c r="F154" t="s">
        <v>124</v>
      </c>
      <c r="G154" s="87">
        <v>20200401</v>
      </c>
      <c r="H154" t="s">
        <v>3574</v>
      </c>
      <c r="I154" t="s">
        <v>3891</v>
      </c>
      <c r="J154" t="s">
        <v>3892</v>
      </c>
      <c r="K154">
        <v>7545</v>
      </c>
      <c r="L154" t="s">
        <v>3610</v>
      </c>
      <c r="M154" s="87">
        <v>43917</v>
      </c>
      <c r="N154" t="s">
        <v>3578</v>
      </c>
      <c r="O154" t="s">
        <v>3579</v>
      </c>
      <c r="P154" s="61">
        <v>-6812.58</v>
      </c>
      <c r="Q154" t="s">
        <v>3579</v>
      </c>
      <c r="R154" s="61">
        <v>0</v>
      </c>
      <c r="S154" s="61">
        <v>-6812.58</v>
      </c>
    </row>
    <row r="155" spans="1:19" x14ac:dyDescent="0.2">
      <c r="A155" t="s">
        <v>466</v>
      </c>
      <c r="B155" t="s">
        <v>1717</v>
      </c>
      <c r="C155" t="s">
        <v>2882</v>
      </c>
      <c r="D155" t="s">
        <v>238</v>
      </c>
      <c r="E155" t="s">
        <v>3573</v>
      </c>
      <c r="F155" t="s">
        <v>125</v>
      </c>
      <c r="G155" s="87">
        <v>20200501</v>
      </c>
      <c r="H155" t="s">
        <v>3574</v>
      </c>
      <c r="I155" t="s">
        <v>3893</v>
      </c>
      <c r="J155" t="s">
        <v>3894</v>
      </c>
      <c r="K155">
        <v>7603</v>
      </c>
      <c r="L155" t="s">
        <v>3613</v>
      </c>
      <c r="M155" s="87">
        <v>43950</v>
      </c>
      <c r="N155" t="s">
        <v>3578</v>
      </c>
      <c r="O155" t="s">
        <v>3579</v>
      </c>
      <c r="P155" s="61">
        <v>-6291.3</v>
      </c>
      <c r="Q155" t="s">
        <v>3579</v>
      </c>
      <c r="R155" s="61">
        <v>0</v>
      </c>
      <c r="S155" s="61">
        <v>-6291.3</v>
      </c>
    </row>
    <row r="156" spans="1:19" x14ac:dyDescent="0.2">
      <c r="A156" t="s">
        <v>466</v>
      </c>
      <c r="B156" t="s">
        <v>1717</v>
      </c>
      <c r="C156" t="s">
        <v>2882</v>
      </c>
      <c r="D156" t="s">
        <v>238</v>
      </c>
      <c r="E156" t="s">
        <v>3573</v>
      </c>
      <c r="F156" t="s">
        <v>125</v>
      </c>
      <c r="G156" s="87">
        <v>20200501</v>
      </c>
      <c r="H156" t="s">
        <v>3574</v>
      </c>
      <c r="I156" t="s">
        <v>3895</v>
      </c>
      <c r="J156" t="s">
        <v>3896</v>
      </c>
      <c r="K156">
        <v>7603</v>
      </c>
      <c r="L156" t="s">
        <v>3613</v>
      </c>
      <c r="M156" s="87">
        <v>43950</v>
      </c>
      <c r="N156" t="s">
        <v>3578</v>
      </c>
      <c r="O156" t="s">
        <v>3579</v>
      </c>
      <c r="P156" s="61">
        <v>-7098.87</v>
      </c>
      <c r="Q156" t="s">
        <v>3579</v>
      </c>
      <c r="R156" s="61">
        <v>0</v>
      </c>
      <c r="S156" s="61">
        <v>-7098.87</v>
      </c>
    </row>
    <row r="157" spans="1:19" x14ac:dyDescent="0.2">
      <c r="A157" t="s">
        <v>466</v>
      </c>
      <c r="B157" t="s">
        <v>1717</v>
      </c>
      <c r="C157" t="s">
        <v>2882</v>
      </c>
      <c r="D157" t="s">
        <v>238</v>
      </c>
      <c r="E157" t="s">
        <v>3573</v>
      </c>
      <c r="F157" t="s">
        <v>125</v>
      </c>
      <c r="G157" s="87">
        <v>20200501</v>
      </c>
      <c r="H157" t="s">
        <v>3574</v>
      </c>
      <c r="I157" t="s">
        <v>3897</v>
      </c>
      <c r="J157" t="s">
        <v>3898</v>
      </c>
      <c r="K157">
        <v>7603</v>
      </c>
      <c r="L157" t="s">
        <v>3613</v>
      </c>
      <c r="M157" s="87">
        <v>43950</v>
      </c>
      <c r="N157" t="s">
        <v>3578</v>
      </c>
      <c r="O157" t="s">
        <v>3579</v>
      </c>
      <c r="P157" s="61">
        <v>-7098.87</v>
      </c>
      <c r="Q157" t="s">
        <v>3579</v>
      </c>
      <c r="R157" s="61">
        <v>0</v>
      </c>
      <c r="S157" s="61">
        <v>-7098.87</v>
      </c>
    </row>
    <row r="158" spans="1:19" x14ac:dyDescent="0.2">
      <c r="A158" t="s">
        <v>466</v>
      </c>
      <c r="B158" t="s">
        <v>1717</v>
      </c>
      <c r="C158" t="s">
        <v>2882</v>
      </c>
      <c r="D158" t="s">
        <v>238</v>
      </c>
      <c r="E158" t="s">
        <v>3573</v>
      </c>
      <c r="F158" t="s">
        <v>125</v>
      </c>
      <c r="G158" s="87">
        <v>20200501</v>
      </c>
      <c r="H158" t="s">
        <v>3574</v>
      </c>
      <c r="I158" t="s">
        <v>3899</v>
      </c>
      <c r="J158" t="s">
        <v>3900</v>
      </c>
      <c r="K158">
        <v>7603</v>
      </c>
      <c r="L158" t="s">
        <v>3613</v>
      </c>
      <c r="M158" s="87">
        <v>43950</v>
      </c>
      <c r="N158" t="s">
        <v>3578</v>
      </c>
      <c r="O158" t="s">
        <v>3579</v>
      </c>
      <c r="P158" s="61">
        <v>-4055.48</v>
      </c>
      <c r="Q158" t="s">
        <v>3579</v>
      </c>
      <c r="R158" s="61">
        <v>0</v>
      </c>
      <c r="S158" s="61">
        <v>-4055.48</v>
      </c>
    </row>
    <row r="159" spans="1:19" x14ac:dyDescent="0.2">
      <c r="A159" t="s">
        <v>466</v>
      </c>
      <c r="B159" t="s">
        <v>1717</v>
      </c>
      <c r="C159" t="s">
        <v>2882</v>
      </c>
      <c r="D159" t="s">
        <v>238</v>
      </c>
      <c r="E159" t="s">
        <v>3573</v>
      </c>
      <c r="F159" t="s">
        <v>125</v>
      </c>
      <c r="G159" s="87">
        <v>20200501</v>
      </c>
      <c r="H159" t="s">
        <v>3574</v>
      </c>
      <c r="I159" t="s">
        <v>3901</v>
      </c>
      <c r="J159" t="s">
        <v>3902</v>
      </c>
      <c r="K159">
        <v>7603</v>
      </c>
      <c r="L159" t="s">
        <v>3613</v>
      </c>
      <c r="M159" s="87">
        <v>43950</v>
      </c>
      <c r="N159" t="s">
        <v>3578</v>
      </c>
      <c r="O159" t="s">
        <v>3579</v>
      </c>
      <c r="P159" s="61">
        <v>-3348.03</v>
      </c>
      <c r="Q159" t="s">
        <v>3579</v>
      </c>
      <c r="R159" s="61">
        <v>0</v>
      </c>
      <c r="S159" s="61">
        <v>-3348.03</v>
      </c>
    </row>
    <row r="160" spans="1:19" x14ac:dyDescent="0.2">
      <c r="A160" t="s">
        <v>466</v>
      </c>
      <c r="B160" t="s">
        <v>1717</v>
      </c>
      <c r="C160" t="s">
        <v>2882</v>
      </c>
      <c r="D160" t="s">
        <v>238</v>
      </c>
      <c r="E160" t="s">
        <v>3573</v>
      </c>
      <c r="F160" t="s">
        <v>125</v>
      </c>
      <c r="G160" s="87">
        <v>20200501</v>
      </c>
      <c r="H160" t="s">
        <v>3574</v>
      </c>
      <c r="I160" t="s">
        <v>3903</v>
      </c>
      <c r="J160" t="s">
        <v>3904</v>
      </c>
      <c r="K160">
        <v>7603</v>
      </c>
      <c r="L160" t="s">
        <v>3613</v>
      </c>
      <c r="M160" s="87">
        <v>43950</v>
      </c>
      <c r="N160" t="s">
        <v>3578</v>
      </c>
      <c r="O160" t="s">
        <v>3579</v>
      </c>
      <c r="P160" s="61">
        <v>-8026.03</v>
      </c>
      <c r="Q160" t="s">
        <v>3579</v>
      </c>
      <c r="R160" s="61">
        <v>0</v>
      </c>
      <c r="S160" s="61">
        <v>-8026.03</v>
      </c>
    </row>
    <row r="161" spans="1:19" x14ac:dyDescent="0.2">
      <c r="A161" t="s">
        <v>466</v>
      </c>
      <c r="B161" t="s">
        <v>1717</v>
      </c>
      <c r="C161" t="s">
        <v>2882</v>
      </c>
      <c r="D161" t="s">
        <v>238</v>
      </c>
      <c r="E161" t="s">
        <v>3573</v>
      </c>
      <c r="F161" t="s">
        <v>125</v>
      </c>
      <c r="G161" s="87">
        <v>20200501</v>
      </c>
      <c r="H161" t="s">
        <v>3574</v>
      </c>
      <c r="I161" t="s">
        <v>3905</v>
      </c>
      <c r="J161" t="s">
        <v>3906</v>
      </c>
      <c r="K161">
        <v>7603</v>
      </c>
      <c r="L161" t="s">
        <v>3613</v>
      </c>
      <c r="M161" s="87">
        <v>43950</v>
      </c>
      <c r="N161" t="s">
        <v>3578</v>
      </c>
      <c r="O161" t="s">
        <v>3579</v>
      </c>
      <c r="P161" s="61">
        <v>-7522.93</v>
      </c>
      <c r="Q161" t="s">
        <v>3579</v>
      </c>
      <c r="R161" s="61">
        <v>0</v>
      </c>
      <c r="S161" s="61">
        <v>-7522.93</v>
      </c>
    </row>
    <row r="162" spans="1:19" x14ac:dyDescent="0.2">
      <c r="A162" t="s">
        <v>466</v>
      </c>
      <c r="B162" t="s">
        <v>1717</v>
      </c>
      <c r="C162" t="s">
        <v>2882</v>
      </c>
      <c r="D162" t="s">
        <v>238</v>
      </c>
      <c r="E162" t="s">
        <v>3573</v>
      </c>
      <c r="F162" t="s">
        <v>125</v>
      </c>
      <c r="G162" s="87">
        <v>20200501</v>
      </c>
      <c r="H162" t="s">
        <v>3574</v>
      </c>
      <c r="I162" t="s">
        <v>3907</v>
      </c>
      <c r="J162" t="s">
        <v>3908</v>
      </c>
      <c r="K162">
        <v>7603</v>
      </c>
      <c r="L162" t="s">
        <v>3613</v>
      </c>
      <c r="M162" s="87">
        <v>43950</v>
      </c>
      <c r="N162" t="s">
        <v>3578</v>
      </c>
      <c r="O162" t="s">
        <v>3579</v>
      </c>
      <c r="P162" s="61">
        <v>-6321</v>
      </c>
      <c r="Q162" t="s">
        <v>3579</v>
      </c>
      <c r="R162" s="61">
        <v>0</v>
      </c>
      <c r="S162" s="61">
        <v>-6321</v>
      </c>
    </row>
    <row r="163" spans="1:19" x14ac:dyDescent="0.2">
      <c r="A163" t="s">
        <v>466</v>
      </c>
      <c r="B163" t="s">
        <v>1717</v>
      </c>
      <c r="C163" t="s">
        <v>2882</v>
      </c>
      <c r="D163" t="s">
        <v>238</v>
      </c>
      <c r="E163" t="s">
        <v>3573</v>
      </c>
      <c r="F163" t="s">
        <v>125</v>
      </c>
      <c r="G163" s="87">
        <v>20200501</v>
      </c>
      <c r="H163" t="s">
        <v>3574</v>
      </c>
      <c r="I163" t="s">
        <v>3909</v>
      </c>
      <c r="J163" t="s">
        <v>3910</v>
      </c>
      <c r="K163">
        <v>7603</v>
      </c>
      <c r="L163" t="s">
        <v>3613</v>
      </c>
      <c r="M163" s="87">
        <v>43950</v>
      </c>
      <c r="N163" t="s">
        <v>3578</v>
      </c>
      <c r="O163" t="s">
        <v>3579</v>
      </c>
      <c r="P163" s="61">
        <v>-833.33</v>
      </c>
      <c r="Q163" t="s">
        <v>3579</v>
      </c>
      <c r="R163" s="61">
        <v>0</v>
      </c>
      <c r="S163" s="61">
        <v>-833.33</v>
      </c>
    </row>
    <row r="164" spans="1:19" x14ac:dyDescent="0.2">
      <c r="A164" t="s">
        <v>466</v>
      </c>
      <c r="B164" t="s">
        <v>1717</v>
      </c>
      <c r="C164" t="s">
        <v>2882</v>
      </c>
      <c r="D164" t="s">
        <v>238</v>
      </c>
      <c r="E164" t="s">
        <v>3573</v>
      </c>
      <c r="F164" t="s">
        <v>125</v>
      </c>
      <c r="G164" s="87">
        <v>20200501</v>
      </c>
      <c r="H164" t="s">
        <v>3574</v>
      </c>
      <c r="I164" t="s">
        <v>3911</v>
      </c>
      <c r="J164" t="s">
        <v>3912</v>
      </c>
      <c r="K164">
        <v>7603</v>
      </c>
      <c r="L164" t="s">
        <v>3613</v>
      </c>
      <c r="M164" s="87">
        <v>43950</v>
      </c>
      <c r="N164" t="s">
        <v>3578</v>
      </c>
      <c r="O164" t="s">
        <v>3579</v>
      </c>
      <c r="P164" s="61">
        <v>-6812.58</v>
      </c>
      <c r="Q164" t="s">
        <v>3579</v>
      </c>
      <c r="R164" s="61">
        <v>0</v>
      </c>
      <c r="S164" s="61">
        <v>-6812.58</v>
      </c>
    </row>
    <row r="165" spans="1:19" x14ac:dyDescent="0.2">
      <c r="A165" t="s">
        <v>466</v>
      </c>
      <c r="B165" t="s">
        <v>1717</v>
      </c>
      <c r="C165" t="s">
        <v>2882</v>
      </c>
      <c r="D165" t="s">
        <v>238</v>
      </c>
      <c r="E165" t="s">
        <v>3573</v>
      </c>
      <c r="F165" t="s">
        <v>126</v>
      </c>
      <c r="G165" s="87">
        <v>20200601</v>
      </c>
      <c r="H165" t="s">
        <v>3574</v>
      </c>
      <c r="I165" t="s">
        <v>3913</v>
      </c>
      <c r="J165" t="s">
        <v>3914</v>
      </c>
      <c r="K165">
        <v>7655</v>
      </c>
      <c r="L165" t="s">
        <v>3616</v>
      </c>
      <c r="M165" s="87">
        <v>43983</v>
      </c>
      <c r="N165" t="s">
        <v>3578</v>
      </c>
      <c r="O165" t="s">
        <v>3579</v>
      </c>
      <c r="P165" s="61">
        <v>-6291.3</v>
      </c>
      <c r="Q165" t="s">
        <v>3579</v>
      </c>
      <c r="R165" s="61">
        <v>0</v>
      </c>
      <c r="S165" s="61">
        <v>-6291.3</v>
      </c>
    </row>
    <row r="166" spans="1:19" x14ac:dyDescent="0.2">
      <c r="A166" t="s">
        <v>466</v>
      </c>
      <c r="B166" t="s">
        <v>1717</v>
      </c>
      <c r="C166" t="s">
        <v>2882</v>
      </c>
      <c r="D166" t="s">
        <v>238</v>
      </c>
      <c r="E166" t="s">
        <v>3573</v>
      </c>
      <c r="F166" t="s">
        <v>126</v>
      </c>
      <c r="G166" s="87">
        <v>20200601</v>
      </c>
      <c r="H166" t="s">
        <v>3574</v>
      </c>
      <c r="I166" t="s">
        <v>3915</v>
      </c>
      <c r="J166" t="s">
        <v>3916</v>
      </c>
      <c r="K166">
        <v>7655</v>
      </c>
      <c r="L166" t="s">
        <v>3616</v>
      </c>
      <c r="M166" s="87">
        <v>43983</v>
      </c>
      <c r="N166" t="s">
        <v>3578</v>
      </c>
      <c r="O166" t="s">
        <v>3579</v>
      </c>
      <c r="P166" s="61">
        <v>-7098.87</v>
      </c>
      <c r="Q166" t="s">
        <v>3579</v>
      </c>
      <c r="R166" s="61">
        <v>0</v>
      </c>
      <c r="S166" s="61">
        <v>-7098.87</v>
      </c>
    </row>
    <row r="167" spans="1:19" x14ac:dyDescent="0.2">
      <c r="A167" t="s">
        <v>466</v>
      </c>
      <c r="B167" t="s">
        <v>1717</v>
      </c>
      <c r="C167" t="s">
        <v>2882</v>
      </c>
      <c r="D167" t="s">
        <v>238</v>
      </c>
      <c r="E167" t="s">
        <v>3573</v>
      </c>
      <c r="F167" t="s">
        <v>126</v>
      </c>
      <c r="G167" s="87">
        <v>20200601</v>
      </c>
      <c r="H167" t="s">
        <v>3574</v>
      </c>
      <c r="I167" t="s">
        <v>3917</v>
      </c>
      <c r="J167" t="s">
        <v>3918</v>
      </c>
      <c r="K167">
        <v>7655</v>
      </c>
      <c r="L167" t="s">
        <v>3616</v>
      </c>
      <c r="M167" s="87">
        <v>43983</v>
      </c>
      <c r="N167" t="s">
        <v>3578</v>
      </c>
      <c r="O167" t="s">
        <v>3579</v>
      </c>
      <c r="P167" s="61">
        <v>-7098.87</v>
      </c>
      <c r="Q167" t="s">
        <v>3579</v>
      </c>
      <c r="R167" s="61">
        <v>0</v>
      </c>
      <c r="S167" s="61">
        <v>-7098.87</v>
      </c>
    </row>
    <row r="168" spans="1:19" x14ac:dyDescent="0.2">
      <c r="A168" t="s">
        <v>466</v>
      </c>
      <c r="B168" t="s">
        <v>1717</v>
      </c>
      <c r="C168" t="s">
        <v>2882</v>
      </c>
      <c r="D168" t="s">
        <v>238</v>
      </c>
      <c r="E168" t="s">
        <v>3573</v>
      </c>
      <c r="F168" t="s">
        <v>126</v>
      </c>
      <c r="G168" s="87">
        <v>20200601</v>
      </c>
      <c r="H168" t="s">
        <v>3574</v>
      </c>
      <c r="I168" t="s">
        <v>3919</v>
      </c>
      <c r="J168" t="s">
        <v>3920</v>
      </c>
      <c r="K168">
        <v>7655</v>
      </c>
      <c r="L168" t="s">
        <v>3616</v>
      </c>
      <c r="M168" s="87">
        <v>43983</v>
      </c>
      <c r="N168" t="s">
        <v>3578</v>
      </c>
      <c r="O168" t="s">
        <v>3579</v>
      </c>
      <c r="P168" s="61">
        <v>-4055.48</v>
      </c>
      <c r="Q168" t="s">
        <v>3579</v>
      </c>
      <c r="R168" s="61">
        <v>0</v>
      </c>
      <c r="S168" s="61">
        <v>-4055.48</v>
      </c>
    </row>
    <row r="169" spans="1:19" x14ac:dyDescent="0.2">
      <c r="A169" t="s">
        <v>466</v>
      </c>
      <c r="B169" t="s">
        <v>1717</v>
      </c>
      <c r="C169" t="s">
        <v>2882</v>
      </c>
      <c r="D169" t="s">
        <v>238</v>
      </c>
      <c r="E169" t="s">
        <v>3573</v>
      </c>
      <c r="F169" t="s">
        <v>126</v>
      </c>
      <c r="G169" s="87">
        <v>20200601</v>
      </c>
      <c r="H169" t="s">
        <v>3574</v>
      </c>
      <c r="I169" t="s">
        <v>3921</v>
      </c>
      <c r="J169" t="s">
        <v>3922</v>
      </c>
      <c r="K169">
        <v>7655</v>
      </c>
      <c r="L169" t="s">
        <v>3616</v>
      </c>
      <c r="M169" s="87">
        <v>43983</v>
      </c>
      <c r="N169" t="s">
        <v>3578</v>
      </c>
      <c r="O169" t="s">
        <v>3579</v>
      </c>
      <c r="P169" s="61">
        <v>-3348.03</v>
      </c>
      <c r="Q169" t="s">
        <v>3579</v>
      </c>
      <c r="R169" s="61">
        <v>0</v>
      </c>
      <c r="S169" s="61">
        <v>-3348.03</v>
      </c>
    </row>
    <row r="170" spans="1:19" x14ac:dyDescent="0.2">
      <c r="A170" t="s">
        <v>466</v>
      </c>
      <c r="B170" t="s">
        <v>1717</v>
      </c>
      <c r="C170" t="s">
        <v>2882</v>
      </c>
      <c r="D170" t="s">
        <v>238</v>
      </c>
      <c r="E170" t="s">
        <v>3573</v>
      </c>
      <c r="F170" t="s">
        <v>126</v>
      </c>
      <c r="G170" s="87">
        <v>20200601</v>
      </c>
      <c r="H170" t="s">
        <v>3574</v>
      </c>
      <c r="I170" t="s">
        <v>3923</v>
      </c>
      <c r="J170" t="s">
        <v>3924</v>
      </c>
      <c r="K170">
        <v>7655</v>
      </c>
      <c r="L170" t="s">
        <v>3616</v>
      </c>
      <c r="M170" s="87">
        <v>43983</v>
      </c>
      <c r="N170" t="s">
        <v>3578</v>
      </c>
      <c r="O170" t="s">
        <v>3579</v>
      </c>
      <c r="P170" s="61">
        <v>-8026.03</v>
      </c>
      <c r="Q170" t="s">
        <v>3579</v>
      </c>
      <c r="R170" s="61">
        <v>0</v>
      </c>
      <c r="S170" s="61">
        <v>-8026.03</v>
      </c>
    </row>
    <row r="171" spans="1:19" x14ac:dyDescent="0.2">
      <c r="A171" t="s">
        <v>466</v>
      </c>
      <c r="B171" t="s">
        <v>1717</v>
      </c>
      <c r="C171" t="s">
        <v>2882</v>
      </c>
      <c r="D171" t="s">
        <v>238</v>
      </c>
      <c r="E171" t="s">
        <v>3573</v>
      </c>
      <c r="F171" t="s">
        <v>126</v>
      </c>
      <c r="G171" s="87">
        <v>20200601</v>
      </c>
      <c r="H171" t="s">
        <v>3574</v>
      </c>
      <c r="I171" t="s">
        <v>3925</v>
      </c>
      <c r="J171" t="s">
        <v>3926</v>
      </c>
      <c r="K171">
        <v>7655</v>
      </c>
      <c r="L171" t="s">
        <v>3616</v>
      </c>
      <c r="M171" s="87">
        <v>43983</v>
      </c>
      <c r="N171" t="s">
        <v>3578</v>
      </c>
      <c r="O171" t="s">
        <v>3579</v>
      </c>
      <c r="P171" s="61">
        <v>-7522.93</v>
      </c>
      <c r="Q171" t="s">
        <v>3579</v>
      </c>
      <c r="R171" s="61">
        <v>0</v>
      </c>
      <c r="S171" s="61">
        <v>-7522.93</v>
      </c>
    </row>
    <row r="172" spans="1:19" x14ac:dyDescent="0.2">
      <c r="A172" t="s">
        <v>466</v>
      </c>
      <c r="B172" t="s">
        <v>1717</v>
      </c>
      <c r="C172" t="s">
        <v>2882</v>
      </c>
      <c r="D172" t="s">
        <v>238</v>
      </c>
      <c r="E172" t="s">
        <v>3573</v>
      </c>
      <c r="F172" t="s">
        <v>126</v>
      </c>
      <c r="G172" s="87">
        <v>20200601</v>
      </c>
      <c r="H172" t="s">
        <v>3574</v>
      </c>
      <c r="I172" t="s">
        <v>3927</v>
      </c>
      <c r="J172" t="s">
        <v>3928</v>
      </c>
      <c r="K172">
        <v>7655</v>
      </c>
      <c r="L172" t="s">
        <v>3616</v>
      </c>
      <c r="M172" s="87">
        <v>43983</v>
      </c>
      <c r="N172" t="s">
        <v>3578</v>
      </c>
      <c r="O172" t="s">
        <v>3579</v>
      </c>
      <c r="P172" s="61">
        <v>-6321</v>
      </c>
      <c r="Q172" t="s">
        <v>3579</v>
      </c>
      <c r="R172" s="61">
        <v>0</v>
      </c>
      <c r="S172" s="61">
        <v>-6321</v>
      </c>
    </row>
    <row r="173" spans="1:19" x14ac:dyDescent="0.2">
      <c r="A173" t="s">
        <v>466</v>
      </c>
      <c r="B173" t="s">
        <v>1717</v>
      </c>
      <c r="C173" t="s">
        <v>2882</v>
      </c>
      <c r="D173" t="s">
        <v>238</v>
      </c>
      <c r="E173" t="s">
        <v>3573</v>
      </c>
      <c r="F173" t="s">
        <v>126</v>
      </c>
      <c r="G173" s="87">
        <v>20200601</v>
      </c>
      <c r="H173" t="s">
        <v>3574</v>
      </c>
      <c r="I173" t="s">
        <v>3929</v>
      </c>
      <c r="J173" t="s">
        <v>3930</v>
      </c>
      <c r="K173">
        <v>7655</v>
      </c>
      <c r="L173" t="s">
        <v>3616</v>
      </c>
      <c r="M173" s="87">
        <v>43983</v>
      </c>
      <c r="N173" t="s">
        <v>3578</v>
      </c>
      <c r="O173" t="s">
        <v>3579</v>
      </c>
      <c r="P173" s="61">
        <v>-833.33</v>
      </c>
      <c r="Q173" t="s">
        <v>3579</v>
      </c>
      <c r="R173" s="61">
        <v>0</v>
      </c>
      <c r="S173" s="61">
        <v>-833.33</v>
      </c>
    </row>
    <row r="174" spans="1:19" x14ac:dyDescent="0.2">
      <c r="A174" t="s">
        <v>466</v>
      </c>
      <c r="B174" t="s">
        <v>1717</v>
      </c>
      <c r="C174" t="s">
        <v>2882</v>
      </c>
      <c r="D174" t="s">
        <v>238</v>
      </c>
      <c r="E174" t="s">
        <v>3573</v>
      </c>
      <c r="F174" t="s">
        <v>126</v>
      </c>
      <c r="G174" s="87">
        <v>20200601</v>
      </c>
      <c r="H174" t="s">
        <v>3574</v>
      </c>
      <c r="I174" t="s">
        <v>3931</v>
      </c>
      <c r="J174" t="s">
        <v>3932</v>
      </c>
      <c r="K174">
        <v>7655</v>
      </c>
      <c r="L174" t="s">
        <v>3616</v>
      </c>
      <c r="M174" s="87">
        <v>43983</v>
      </c>
      <c r="N174" t="s">
        <v>3578</v>
      </c>
      <c r="O174" t="s">
        <v>3579</v>
      </c>
      <c r="P174" s="61">
        <v>-6812.58</v>
      </c>
      <c r="Q174" t="s">
        <v>3579</v>
      </c>
      <c r="R174" s="61">
        <v>0</v>
      </c>
      <c r="S174" s="61">
        <v>-6812.58</v>
      </c>
    </row>
    <row r="175" spans="1:19" x14ac:dyDescent="0.2">
      <c r="A175" t="s">
        <v>466</v>
      </c>
      <c r="B175" t="s">
        <v>1717</v>
      </c>
      <c r="C175" t="s">
        <v>2882</v>
      </c>
      <c r="D175" t="s">
        <v>238</v>
      </c>
      <c r="E175" t="s">
        <v>3573</v>
      </c>
      <c r="F175" t="s">
        <v>16</v>
      </c>
      <c r="G175" s="87">
        <v>20200630</v>
      </c>
      <c r="H175" t="s">
        <v>3617</v>
      </c>
      <c r="J175" t="s">
        <v>3618</v>
      </c>
      <c r="K175">
        <v>7681</v>
      </c>
      <c r="L175" t="s">
        <v>3619</v>
      </c>
      <c r="M175" s="87">
        <v>43999</v>
      </c>
      <c r="N175" t="s">
        <v>3620</v>
      </c>
      <c r="O175" t="s">
        <v>3579</v>
      </c>
      <c r="P175" s="61">
        <v>652154.64</v>
      </c>
      <c r="Q175" t="s">
        <v>3579</v>
      </c>
      <c r="R175" s="61">
        <v>652154.64</v>
      </c>
      <c r="S175" s="61">
        <v>0</v>
      </c>
    </row>
    <row r="176" spans="1:19" x14ac:dyDescent="0.2">
      <c r="A176" t="s">
        <v>467</v>
      </c>
      <c r="B176" t="s">
        <v>1718</v>
      </c>
      <c r="C176" t="s">
        <v>2884</v>
      </c>
      <c r="D176" t="s">
        <v>238</v>
      </c>
      <c r="E176" t="s">
        <v>3573</v>
      </c>
      <c r="F176" t="s">
        <v>115</v>
      </c>
      <c r="G176" s="87">
        <v>20190701</v>
      </c>
      <c r="H176" t="s">
        <v>3574</v>
      </c>
      <c r="I176" t="s">
        <v>3933</v>
      </c>
      <c r="J176" t="s">
        <v>3934</v>
      </c>
      <c r="K176">
        <v>7100</v>
      </c>
      <c r="L176" t="s">
        <v>3577</v>
      </c>
      <c r="M176" s="87">
        <v>43647</v>
      </c>
      <c r="N176" t="s">
        <v>3578</v>
      </c>
      <c r="O176" t="s">
        <v>3579</v>
      </c>
      <c r="P176" s="61">
        <v>-10117.48</v>
      </c>
      <c r="Q176" t="s">
        <v>3579</v>
      </c>
      <c r="R176" s="61">
        <v>0</v>
      </c>
      <c r="S176" s="61">
        <v>-10117.48</v>
      </c>
    </row>
    <row r="177" spans="1:19" x14ac:dyDescent="0.2">
      <c r="A177" t="s">
        <v>467</v>
      </c>
      <c r="B177" t="s">
        <v>1718</v>
      </c>
      <c r="C177" t="s">
        <v>2884</v>
      </c>
      <c r="D177" t="s">
        <v>238</v>
      </c>
      <c r="E177" t="s">
        <v>3573</v>
      </c>
      <c r="F177" t="s">
        <v>115</v>
      </c>
      <c r="G177" s="87">
        <v>20190701</v>
      </c>
      <c r="H177" t="s">
        <v>3574</v>
      </c>
      <c r="I177" t="s">
        <v>3935</v>
      </c>
      <c r="J177" t="s">
        <v>3936</v>
      </c>
      <c r="K177">
        <v>7100</v>
      </c>
      <c r="L177" t="s">
        <v>3577</v>
      </c>
      <c r="M177" s="87">
        <v>43647</v>
      </c>
      <c r="N177" t="s">
        <v>3578</v>
      </c>
      <c r="O177" t="s">
        <v>3579</v>
      </c>
      <c r="P177" s="61">
        <v>-7116.76</v>
      </c>
      <c r="Q177" t="s">
        <v>3579</v>
      </c>
      <c r="R177" s="61">
        <v>0</v>
      </c>
      <c r="S177" s="61">
        <v>-7116.76</v>
      </c>
    </row>
    <row r="178" spans="1:19" x14ac:dyDescent="0.2">
      <c r="A178" t="s">
        <v>467</v>
      </c>
      <c r="B178" t="s">
        <v>1718</v>
      </c>
      <c r="C178" t="s">
        <v>2884</v>
      </c>
      <c r="D178" t="s">
        <v>238</v>
      </c>
      <c r="E178" t="s">
        <v>3573</v>
      </c>
      <c r="F178" t="s">
        <v>115</v>
      </c>
      <c r="G178" s="87">
        <v>20190701</v>
      </c>
      <c r="H178" t="s">
        <v>3574</v>
      </c>
      <c r="I178" t="s">
        <v>3937</v>
      </c>
      <c r="J178" t="s">
        <v>3936</v>
      </c>
      <c r="K178">
        <v>7100</v>
      </c>
      <c r="L178" t="s">
        <v>3577</v>
      </c>
      <c r="M178" s="87">
        <v>43647</v>
      </c>
      <c r="N178" t="s">
        <v>3578</v>
      </c>
      <c r="O178" t="s">
        <v>3579</v>
      </c>
      <c r="P178" s="61">
        <v>-7292.09</v>
      </c>
      <c r="Q178" t="s">
        <v>3579</v>
      </c>
      <c r="R178" s="61">
        <v>0</v>
      </c>
      <c r="S178" s="61">
        <v>-7292.09</v>
      </c>
    </row>
    <row r="179" spans="1:19" x14ac:dyDescent="0.2">
      <c r="A179" t="s">
        <v>467</v>
      </c>
      <c r="B179" t="s">
        <v>1718</v>
      </c>
      <c r="C179" t="s">
        <v>2884</v>
      </c>
      <c r="D179" t="s">
        <v>238</v>
      </c>
      <c r="E179" t="s">
        <v>3573</v>
      </c>
      <c r="F179" t="s">
        <v>115</v>
      </c>
      <c r="G179" s="87">
        <v>20190701</v>
      </c>
      <c r="H179" t="s">
        <v>3574</v>
      </c>
      <c r="I179" t="s">
        <v>3938</v>
      </c>
      <c r="J179" t="s">
        <v>3936</v>
      </c>
      <c r="K179">
        <v>7100</v>
      </c>
      <c r="L179" t="s">
        <v>3577</v>
      </c>
      <c r="M179" s="87">
        <v>43647</v>
      </c>
      <c r="N179" t="s">
        <v>3578</v>
      </c>
      <c r="O179" t="s">
        <v>3579</v>
      </c>
      <c r="P179" s="61">
        <v>-7991</v>
      </c>
      <c r="Q179" t="s">
        <v>3579</v>
      </c>
      <c r="R179" s="61">
        <v>0</v>
      </c>
      <c r="S179" s="61">
        <v>-7991</v>
      </c>
    </row>
    <row r="180" spans="1:19" x14ac:dyDescent="0.2">
      <c r="A180" t="s">
        <v>467</v>
      </c>
      <c r="B180" t="s">
        <v>1718</v>
      </c>
      <c r="C180" t="s">
        <v>2884</v>
      </c>
      <c r="D180" t="s">
        <v>238</v>
      </c>
      <c r="E180" t="s">
        <v>3573</v>
      </c>
      <c r="F180" t="s">
        <v>116</v>
      </c>
      <c r="G180" s="87">
        <v>20190801</v>
      </c>
      <c r="H180" t="s">
        <v>3574</v>
      </c>
      <c r="I180" t="s">
        <v>3939</v>
      </c>
      <c r="J180" t="s">
        <v>3940</v>
      </c>
      <c r="K180">
        <v>7150</v>
      </c>
      <c r="L180" t="s">
        <v>3582</v>
      </c>
      <c r="M180" s="87">
        <v>43675</v>
      </c>
      <c r="N180" t="s">
        <v>3583</v>
      </c>
      <c r="O180" t="s">
        <v>3579</v>
      </c>
      <c r="P180" s="61">
        <v>-10117.48</v>
      </c>
      <c r="Q180" t="s">
        <v>3579</v>
      </c>
      <c r="R180" s="61">
        <v>0</v>
      </c>
      <c r="S180" s="61">
        <v>-10117.48</v>
      </c>
    </row>
    <row r="181" spans="1:19" x14ac:dyDescent="0.2">
      <c r="A181" t="s">
        <v>467</v>
      </c>
      <c r="B181" t="s">
        <v>1718</v>
      </c>
      <c r="C181" t="s">
        <v>2884</v>
      </c>
      <c r="D181" t="s">
        <v>238</v>
      </c>
      <c r="E181" t="s">
        <v>3573</v>
      </c>
      <c r="F181" t="s">
        <v>116</v>
      </c>
      <c r="G181" s="87">
        <v>20190801</v>
      </c>
      <c r="H181" t="s">
        <v>3574</v>
      </c>
      <c r="I181" t="s">
        <v>3941</v>
      </c>
      <c r="J181" t="s">
        <v>3627</v>
      </c>
      <c r="K181">
        <v>7150</v>
      </c>
      <c r="L181" t="s">
        <v>3582</v>
      </c>
      <c r="M181" s="87">
        <v>43675</v>
      </c>
      <c r="N181" t="s">
        <v>3583</v>
      </c>
      <c r="O181" t="s">
        <v>3579</v>
      </c>
      <c r="P181" s="61">
        <v>-7116.76</v>
      </c>
      <c r="Q181" t="s">
        <v>3579</v>
      </c>
      <c r="R181" s="61">
        <v>0</v>
      </c>
      <c r="S181" s="61">
        <v>-7116.76</v>
      </c>
    </row>
    <row r="182" spans="1:19" x14ac:dyDescent="0.2">
      <c r="A182" t="s">
        <v>467</v>
      </c>
      <c r="B182" t="s">
        <v>1718</v>
      </c>
      <c r="C182" t="s">
        <v>2884</v>
      </c>
      <c r="D182" t="s">
        <v>238</v>
      </c>
      <c r="E182" t="s">
        <v>3573</v>
      </c>
      <c r="F182" t="s">
        <v>116</v>
      </c>
      <c r="G182" s="87">
        <v>20190801</v>
      </c>
      <c r="H182" t="s">
        <v>3574</v>
      </c>
      <c r="I182" t="s">
        <v>3942</v>
      </c>
      <c r="J182" t="s">
        <v>3627</v>
      </c>
      <c r="K182">
        <v>7150</v>
      </c>
      <c r="L182" t="s">
        <v>3582</v>
      </c>
      <c r="M182" s="87">
        <v>43675</v>
      </c>
      <c r="N182" t="s">
        <v>3583</v>
      </c>
      <c r="O182" t="s">
        <v>3579</v>
      </c>
      <c r="P182" s="61">
        <v>-7292.09</v>
      </c>
      <c r="Q182" t="s">
        <v>3579</v>
      </c>
      <c r="R182" s="61">
        <v>0</v>
      </c>
      <c r="S182" s="61">
        <v>-7292.09</v>
      </c>
    </row>
    <row r="183" spans="1:19" x14ac:dyDescent="0.2">
      <c r="A183" t="s">
        <v>467</v>
      </c>
      <c r="B183" t="s">
        <v>1718</v>
      </c>
      <c r="C183" t="s">
        <v>2884</v>
      </c>
      <c r="D183" t="s">
        <v>238</v>
      </c>
      <c r="E183" t="s">
        <v>3573</v>
      </c>
      <c r="F183" t="s">
        <v>116</v>
      </c>
      <c r="G183" s="87">
        <v>20190801</v>
      </c>
      <c r="H183" t="s">
        <v>3574</v>
      </c>
      <c r="I183" t="s">
        <v>3943</v>
      </c>
      <c r="J183" t="s">
        <v>3581</v>
      </c>
      <c r="K183">
        <v>7150</v>
      </c>
      <c r="L183" t="s">
        <v>3582</v>
      </c>
      <c r="M183" s="87">
        <v>43675</v>
      </c>
      <c r="N183" t="s">
        <v>3583</v>
      </c>
      <c r="O183" t="s">
        <v>3579</v>
      </c>
      <c r="P183" s="61">
        <v>-7991</v>
      </c>
      <c r="Q183" t="s">
        <v>3579</v>
      </c>
      <c r="R183" s="61">
        <v>0</v>
      </c>
      <c r="S183" s="61">
        <v>-7991</v>
      </c>
    </row>
    <row r="184" spans="1:19" x14ac:dyDescent="0.2">
      <c r="A184" t="s">
        <v>467</v>
      </c>
      <c r="B184" t="s">
        <v>1718</v>
      </c>
      <c r="C184" t="s">
        <v>2884</v>
      </c>
      <c r="D184" t="s">
        <v>238</v>
      </c>
      <c r="E184" t="s">
        <v>3573</v>
      </c>
      <c r="F184" t="s">
        <v>117</v>
      </c>
      <c r="G184" s="87">
        <v>20190901</v>
      </c>
      <c r="H184" t="s">
        <v>3574</v>
      </c>
      <c r="I184" t="s">
        <v>3944</v>
      </c>
      <c r="J184" t="s">
        <v>3945</v>
      </c>
      <c r="K184">
        <v>7215</v>
      </c>
      <c r="L184" t="s">
        <v>3586</v>
      </c>
      <c r="M184" s="87">
        <v>43710</v>
      </c>
      <c r="N184" t="s">
        <v>3578</v>
      </c>
      <c r="O184" t="s">
        <v>3579</v>
      </c>
      <c r="P184" s="61">
        <v>-10117.48</v>
      </c>
      <c r="Q184" t="s">
        <v>3579</v>
      </c>
      <c r="R184" s="61">
        <v>0</v>
      </c>
      <c r="S184" s="61">
        <v>-10117.48</v>
      </c>
    </row>
    <row r="185" spans="1:19" x14ac:dyDescent="0.2">
      <c r="A185" t="s">
        <v>467</v>
      </c>
      <c r="B185" t="s">
        <v>1718</v>
      </c>
      <c r="C185" t="s">
        <v>2884</v>
      </c>
      <c r="D185" t="s">
        <v>238</v>
      </c>
      <c r="E185" t="s">
        <v>3573</v>
      </c>
      <c r="F185" t="s">
        <v>117</v>
      </c>
      <c r="G185" s="87">
        <v>20190901</v>
      </c>
      <c r="H185" t="s">
        <v>3574</v>
      </c>
      <c r="I185" t="s">
        <v>3946</v>
      </c>
      <c r="J185" t="s">
        <v>3633</v>
      </c>
      <c r="K185">
        <v>7215</v>
      </c>
      <c r="L185" t="s">
        <v>3586</v>
      </c>
      <c r="M185" s="87">
        <v>43710</v>
      </c>
      <c r="N185" t="s">
        <v>3578</v>
      </c>
      <c r="O185" t="s">
        <v>3579</v>
      </c>
      <c r="P185" s="61">
        <v>-7116.76</v>
      </c>
      <c r="Q185" t="s">
        <v>3579</v>
      </c>
      <c r="R185" s="61">
        <v>0</v>
      </c>
      <c r="S185" s="61">
        <v>-7116.76</v>
      </c>
    </row>
    <row r="186" spans="1:19" x14ac:dyDescent="0.2">
      <c r="A186" t="s">
        <v>467</v>
      </c>
      <c r="B186" t="s">
        <v>1718</v>
      </c>
      <c r="C186" t="s">
        <v>2884</v>
      </c>
      <c r="D186" t="s">
        <v>238</v>
      </c>
      <c r="E186" t="s">
        <v>3573</v>
      </c>
      <c r="F186" t="s">
        <v>117</v>
      </c>
      <c r="G186" s="87">
        <v>20190901</v>
      </c>
      <c r="H186" t="s">
        <v>3574</v>
      </c>
      <c r="I186" t="s">
        <v>3947</v>
      </c>
      <c r="J186" t="s">
        <v>3948</v>
      </c>
      <c r="K186">
        <v>7215</v>
      </c>
      <c r="L186" t="s">
        <v>3586</v>
      </c>
      <c r="M186" s="87">
        <v>43710</v>
      </c>
      <c r="N186" t="s">
        <v>3578</v>
      </c>
      <c r="O186" t="s">
        <v>3579</v>
      </c>
      <c r="P186" s="61">
        <v>-7292.09</v>
      </c>
      <c r="Q186" t="s">
        <v>3579</v>
      </c>
      <c r="R186" s="61">
        <v>0</v>
      </c>
      <c r="S186" s="61">
        <v>-7292.09</v>
      </c>
    </row>
    <row r="187" spans="1:19" x14ac:dyDescent="0.2">
      <c r="A187" t="s">
        <v>467</v>
      </c>
      <c r="B187" t="s">
        <v>1718</v>
      </c>
      <c r="C187" t="s">
        <v>2884</v>
      </c>
      <c r="D187" t="s">
        <v>238</v>
      </c>
      <c r="E187" t="s">
        <v>3573</v>
      </c>
      <c r="F187" t="s">
        <v>117</v>
      </c>
      <c r="G187" s="87">
        <v>20190901</v>
      </c>
      <c r="H187" t="s">
        <v>3574</v>
      </c>
      <c r="I187" t="s">
        <v>3949</v>
      </c>
      <c r="J187" t="s">
        <v>3585</v>
      </c>
      <c r="K187">
        <v>7215</v>
      </c>
      <c r="L187" t="s">
        <v>3586</v>
      </c>
      <c r="M187" s="87">
        <v>43710</v>
      </c>
      <c r="N187" t="s">
        <v>3578</v>
      </c>
      <c r="O187" t="s">
        <v>3579</v>
      </c>
      <c r="P187" s="61">
        <v>-7991</v>
      </c>
      <c r="Q187" t="s">
        <v>3579</v>
      </c>
      <c r="R187" s="61">
        <v>0</v>
      </c>
      <c r="S187" s="61">
        <v>-7991</v>
      </c>
    </row>
    <row r="188" spans="1:19" x14ac:dyDescent="0.2">
      <c r="A188" t="s">
        <v>467</v>
      </c>
      <c r="B188" t="s">
        <v>1718</v>
      </c>
      <c r="C188" t="s">
        <v>2884</v>
      </c>
      <c r="D188" t="s">
        <v>238</v>
      </c>
      <c r="E188" t="s">
        <v>3573</v>
      </c>
      <c r="F188" t="s">
        <v>118</v>
      </c>
      <c r="G188" s="87">
        <v>20191001</v>
      </c>
      <c r="H188" t="s">
        <v>3574</v>
      </c>
      <c r="I188" t="s">
        <v>3950</v>
      </c>
      <c r="J188" t="s">
        <v>3951</v>
      </c>
      <c r="K188">
        <v>7260</v>
      </c>
      <c r="L188" t="s">
        <v>3589</v>
      </c>
      <c r="M188" s="87">
        <v>43739</v>
      </c>
      <c r="N188" t="s">
        <v>3578</v>
      </c>
      <c r="O188" t="s">
        <v>3579</v>
      </c>
      <c r="P188" s="61">
        <v>-10117.48</v>
      </c>
      <c r="Q188" t="s">
        <v>3579</v>
      </c>
      <c r="R188" s="61">
        <v>0</v>
      </c>
      <c r="S188" s="61">
        <v>-10117.48</v>
      </c>
    </row>
    <row r="189" spans="1:19" x14ac:dyDescent="0.2">
      <c r="A189" t="s">
        <v>467</v>
      </c>
      <c r="B189" t="s">
        <v>1718</v>
      </c>
      <c r="C189" t="s">
        <v>2884</v>
      </c>
      <c r="D189" t="s">
        <v>238</v>
      </c>
      <c r="E189" t="s">
        <v>3573</v>
      </c>
      <c r="F189" t="s">
        <v>118</v>
      </c>
      <c r="G189" s="87">
        <v>20191001</v>
      </c>
      <c r="H189" t="s">
        <v>3574</v>
      </c>
      <c r="I189" t="s">
        <v>3952</v>
      </c>
      <c r="J189" t="s">
        <v>3588</v>
      </c>
      <c r="K189">
        <v>7260</v>
      </c>
      <c r="L189" t="s">
        <v>3589</v>
      </c>
      <c r="M189" s="87">
        <v>43739</v>
      </c>
      <c r="N189" t="s">
        <v>3578</v>
      </c>
      <c r="O189" t="s">
        <v>3579</v>
      </c>
      <c r="P189" s="61">
        <v>-5856.67</v>
      </c>
      <c r="Q189" t="s">
        <v>3579</v>
      </c>
      <c r="R189" s="61">
        <v>0</v>
      </c>
      <c r="S189" s="61">
        <v>-5856.67</v>
      </c>
    </row>
    <row r="190" spans="1:19" x14ac:dyDescent="0.2">
      <c r="A190" t="s">
        <v>467</v>
      </c>
      <c r="B190" t="s">
        <v>1718</v>
      </c>
      <c r="C190" t="s">
        <v>2884</v>
      </c>
      <c r="D190" t="s">
        <v>238</v>
      </c>
      <c r="E190" t="s">
        <v>3573</v>
      </c>
      <c r="F190" t="s">
        <v>118</v>
      </c>
      <c r="G190" s="87">
        <v>20191001</v>
      </c>
      <c r="H190" t="s">
        <v>3574</v>
      </c>
      <c r="I190" t="s">
        <v>3953</v>
      </c>
      <c r="J190" t="s">
        <v>3588</v>
      </c>
      <c r="K190">
        <v>7260</v>
      </c>
      <c r="L190" t="s">
        <v>3589</v>
      </c>
      <c r="M190" s="87">
        <v>43739</v>
      </c>
      <c r="N190" t="s">
        <v>3578</v>
      </c>
      <c r="O190" t="s">
        <v>3579</v>
      </c>
      <c r="P190" s="61">
        <v>-7292.09</v>
      </c>
      <c r="Q190" t="s">
        <v>3579</v>
      </c>
      <c r="R190" s="61">
        <v>0</v>
      </c>
      <c r="S190" s="61">
        <v>-7292.09</v>
      </c>
    </row>
    <row r="191" spans="1:19" x14ac:dyDescent="0.2">
      <c r="A191" t="s">
        <v>467</v>
      </c>
      <c r="B191" t="s">
        <v>1718</v>
      </c>
      <c r="C191" t="s">
        <v>2884</v>
      </c>
      <c r="D191" t="s">
        <v>238</v>
      </c>
      <c r="E191" t="s">
        <v>3573</v>
      </c>
      <c r="F191" t="s">
        <v>118</v>
      </c>
      <c r="G191" s="87">
        <v>20191001</v>
      </c>
      <c r="H191" t="s">
        <v>3574</v>
      </c>
      <c r="I191" t="s">
        <v>3954</v>
      </c>
      <c r="J191" t="s">
        <v>3588</v>
      </c>
      <c r="K191">
        <v>7260</v>
      </c>
      <c r="L191" t="s">
        <v>3589</v>
      </c>
      <c r="M191" s="87">
        <v>43739</v>
      </c>
      <c r="N191" t="s">
        <v>3578</v>
      </c>
      <c r="O191" t="s">
        <v>3579</v>
      </c>
      <c r="P191" s="61">
        <v>-7991</v>
      </c>
      <c r="Q191" t="s">
        <v>3579</v>
      </c>
      <c r="R191" s="61">
        <v>0</v>
      </c>
      <c r="S191" s="61">
        <v>-7991</v>
      </c>
    </row>
    <row r="192" spans="1:19" x14ac:dyDescent="0.2">
      <c r="A192" t="s">
        <v>467</v>
      </c>
      <c r="B192" t="s">
        <v>1718</v>
      </c>
      <c r="C192" t="s">
        <v>2884</v>
      </c>
      <c r="D192" t="s">
        <v>238</v>
      </c>
      <c r="E192" t="s">
        <v>3573</v>
      </c>
      <c r="F192" t="s">
        <v>119</v>
      </c>
      <c r="G192" s="87">
        <v>20191101</v>
      </c>
      <c r="H192" t="s">
        <v>3574</v>
      </c>
      <c r="I192" t="s">
        <v>3955</v>
      </c>
      <c r="J192" t="s">
        <v>3956</v>
      </c>
      <c r="K192">
        <v>7310</v>
      </c>
      <c r="L192" t="s">
        <v>3645</v>
      </c>
      <c r="M192" s="87">
        <v>43769</v>
      </c>
      <c r="N192" t="s">
        <v>3578</v>
      </c>
      <c r="O192" t="s">
        <v>3579</v>
      </c>
      <c r="P192" s="61">
        <v>-25827</v>
      </c>
      <c r="Q192" t="s">
        <v>3579</v>
      </c>
      <c r="R192" s="61">
        <v>0</v>
      </c>
      <c r="S192" s="61">
        <v>-25827</v>
      </c>
    </row>
    <row r="193" spans="1:19" x14ac:dyDescent="0.2">
      <c r="A193" t="s">
        <v>467</v>
      </c>
      <c r="B193" t="s">
        <v>1718</v>
      </c>
      <c r="C193" t="s">
        <v>2884</v>
      </c>
      <c r="D193" t="s">
        <v>238</v>
      </c>
      <c r="E193" t="s">
        <v>3573</v>
      </c>
      <c r="F193" t="s">
        <v>119</v>
      </c>
      <c r="G193" s="87">
        <v>20191101</v>
      </c>
      <c r="H193" t="s">
        <v>3574</v>
      </c>
      <c r="I193" t="s">
        <v>3957</v>
      </c>
      <c r="J193" t="s">
        <v>3958</v>
      </c>
      <c r="K193">
        <v>7310</v>
      </c>
      <c r="L193" t="s">
        <v>3645</v>
      </c>
      <c r="M193" s="87">
        <v>43769</v>
      </c>
      <c r="N193" t="s">
        <v>3578</v>
      </c>
      <c r="O193" t="s">
        <v>3579</v>
      </c>
      <c r="P193" s="61">
        <v>-10219.81</v>
      </c>
      <c r="Q193" t="s">
        <v>3579</v>
      </c>
      <c r="R193" s="61">
        <v>0</v>
      </c>
      <c r="S193" s="61">
        <v>-10219.81</v>
      </c>
    </row>
    <row r="194" spans="1:19" x14ac:dyDescent="0.2">
      <c r="A194" t="s">
        <v>467</v>
      </c>
      <c r="B194" t="s">
        <v>1718</v>
      </c>
      <c r="C194" t="s">
        <v>2884</v>
      </c>
      <c r="D194" t="s">
        <v>238</v>
      </c>
      <c r="E194" t="s">
        <v>3573</v>
      </c>
      <c r="F194" t="s">
        <v>119</v>
      </c>
      <c r="G194" s="87">
        <v>20191101</v>
      </c>
      <c r="H194" t="s">
        <v>3574</v>
      </c>
      <c r="I194" t="s">
        <v>3959</v>
      </c>
      <c r="J194" t="s">
        <v>3591</v>
      </c>
      <c r="K194">
        <v>7310</v>
      </c>
      <c r="L194" t="s">
        <v>3645</v>
      </c>
      <c r="M194" s="87">
        <v>43769</v>
      </c>
      <c r="N194" t="s">
        <v>3578</v>
      </c>
      <c r="O194" t="s">
        <v>3579</v>
      </c>
      <c r="P194" s="61">
        <v>-5856.67</v>
      </c>
      <c r="Q194" t="s">
        <v>3579</v>
      </c>
      <c r="R194" s="61">
        <v>0</v>
      </c>
      <c r="S194" s="61">
        <v>-5856.67</v>
      </c>
    </row>
    <row r="195" spans="1:19" x14ac:dyDescent="0.2">
      <c r="A195" t="s">
        <v>467</v>
      </c>
      <c r="B195" t="s">
        <v>1718</v>
      </c>
      <c r="C195" t="s">
        <v>2884</v>
      </c>
      <c r="D195" t="s">
        <v>238</v>
      </c>
      <c r="E195" t="s">
        <v>3573</v>
      </c>
      <c r="F195" t="s">
        <v>119</v>
      </c>
      <c r="G195" s="87">
        <v>20191101</v>
      </c>
      <c r="H195" t="s">
        <v>3574</v>
      </c>
      <c r="I195" t="s">
        <v>3960</v>
      </c>
      <c r="J195" t="s">
        <v>3961</v>
      </c>
      <c r="K195">
        <v>7310</v>
      </c>
      <c r="L195" t="s">
        <v>3645</v>
      </c>
      <c r="M195" s="87">
        <v>43769</v>
      </c>
      <c r="N195" t="s">
        <v>3578</v>
      </c>
      <c r="O195" t="s">
        <v>3579</v>
      </c>
      <c r="P195" s="61">
        <v>-7292.09</v>
      </c>
      <c r="Q195" t="s">
        <v>3579</v>
      </c>
      <c r="R195" s="61">
        <v>0</v>
      </c>
      <c r="S195" s="61">
        <v>-7292.09</v>
      </c>
    </row>
    <row r="196" spans="1:19" x14ac:dyDescent="0.2">
      <c r="A196" t="s">
        <v>467</v>
      </c>
      <c r="B196" t="s">
        <v>1718</v>
      </c>
      <c r="C196" t="s">
        <v>2884</v>
      </c>
      <c r="D196" t="s">
        <v>238</v>
      </c>
      <c r="E196" t="s">
        <v>3573</v>
      </c>
      <c r="F196" t="s">
        <v>119</v>
      </c>
      <c r="G196" s="87">
        <v>20191101</v>
      </c>
      <c r="H196" t="s">
        <v>3574</v>
      </c>
      <c r="I196" t="s">
        <v>3962</v>
      </c>
      <c r="J196" t="s">
        <v>3963</v>
      </c>
      <c r="K196">
        <v>7310</v>
      </c>
      <c r="L196" t="s">
        <v>3645</v>
      </c>
      <c r="M196" s="87">
        <v>43769</v>
      </c>
      <c r="N196" t="s">
        <v>3578</v>
      </c>
      <c r="O196" t="s">
        <v>3579</v>
      </c>
      <c r="P196" s="61">
        <v>-8079</v>
      </c>
      <c r="Q196" t="s">
        <v>3579</v>
      </c>
      <c r="R196" s="61">
        <v>0</v>
      </c>
      <c r="S196" s="61">
        <v>-8079</v>
      </c>
    </row>
    <row r="197" spans="1:19" x14ac:dyDescent="0.2">
      <c r="A197" t="s">
        <v>467</v>
      </c>
      <c r="B197" t="s">
        <v>1718</v>
      </c>
      <c r="C197" t="s">
        <v>2884</v>
      </c>
      <c r="D197" t="s">
        <v>238</v>
      </c>
      <c r="E197" t="s">
        <v>3573</v>
      </c>
      <c r="F197" t="s">
        <v>120</v>
      </c>
      <c r="G197" s="87">
        <v>20191201</v>
      </c>
      <c r="H197" t="s">
        <v>3574</v>
      </c>
      <c r="I197" t="s">
        <v>3964</v>
      </c>
      <c r="J197" t="s">
        <v>3965</v>
      </c>
      <c r="K197">
        <v>7355</v>
      </c>
      <c r="L197" t="s">
        <v>3595</v>
      </c>
      <c r="M197" s="87">
        <v>43800</v>
      </c>
      <c r="N197" t="s">
        <v>3578</v>
      </c>
      <c r="O197" t="s">
        <v>3579</v>
      </c>
      <c r="P197" s="61">
        <v>-10219.81</v>
      </c>
      <c r="Q197" t="s">
        <v>3579</v>
      </c>
      <c r="R197" s="61">
        <v>0</v>
      </c>
      <c r="S197" s="61">
        <v>-10219.81</v>
      </c>
    </row>
    <row r="198" spans="1:19" x14ac:dyDescent="0.2">
      <c r="A198" t="s">
        <v>467</v>
      </c>
      <c r="B198" t="s">
        <v>1718</v>
      </c>
      <c r="C198" t="s">
        <v>2884</v>
      </c>
      <c r="D198" t="s">
        <v>238</v>
      </c>
      <c r="E198" t="s">
        <v>3573</v>
      </c>
      <c r="F198" t="s">
        <v>120</v>
      </c>
      <c r="G198" s="87">
        <v>20191201</v>
      </c>
      <c r="H198" t="s">
        <v>3574</v>
      </c>
      <c r="I198" t="s">
        <v>3966</v>
      </c>
      <c r="J198" t="s">
        <v>3651</v>
      </c>
      <c r="K198">
        <v>7355</v>
      </c>
      <c r="L198" t="s">
        <v>3595</v>
      </c>
      <c r="M198" s="87">
        <v>43800</v>
      </c>
      <c r="N198" t="s">
        <v>3578</v>
      </c>
      <c r="O198" t="s">
        <v>3579</v>
      </c>
      <c r="P198" s="61">
        <v>-5856.67</v>
      </c>
      <c r="Q198" t="s">
        <v>3579</v>
      </c>
      <c r="R198" s="61">
        <v>0</v>
      </c>
      <c r="S198" s="61">
        <v>-5856.67</v>
      </c>
    </row>
    <row r="199" spans="1:19" x14ac:dyDescent="0.2">
      <c r="A199" t="s">
        <v>467</v>
      </c>
      <c r="B199" t="s">
        <v>1718</v>
      </c>
      <c r="C199" t="s">
        <v>2884</v>
      </c>
      <c r="D199" t="s">
        <v>238</v>
      </c>
      <c r="E199" t="s">
        <v>3573</v>
      </c>
      <c r="F199" t="s">
        <v>120</v>
      </c>
      <c r="G199" s="87">
        <v>20191201</v>
      </c>
      <c r="H199" t="s">
        <v>3574</v>
      </c>
      <c r="I199" t="s">
        <v>3967</v>
      </c>
      <c r="J199" t="s">
        <v>3968</v>
      </c>
      <c r="K199">
        <v>7355</v>
      </c>
      <c r="L199" t="s">
        <v>3595</v>
      </c>
      <c r="M199" s="87">
        <v>43800</v>
      </c>
      <c r="N199" t="s">
        <v>3578</v>
      </c>
      <c r="O199" t="s">
        <v>3579</v>
      </c>
      <c r="P199" s="61">
        <v>-7292.09</v>
      </c>
      <c r="Q199" t="s">
        <v>3579</v>
      </c>
      <c r="R199" s="61">
        <v>0</v>
      </c>
      <c r="S199" s="61">
        <v>-7292.09</v>
      </c>
    </row>
    <row r="200" spans="1:19" x14ac:dyDescent="0.2">
      <c r="A200" t="s">
        <v>467</v>
      </c>
      <c r="B200" t="s">
        <v>1718</v>
      </c>
      <c r="C200" t="s">
        <v>2884</v>
      </c>
      <c r="D200" t="s">
        <v>238</v>
      </c>
      <c r="E200" t="s">
        <v>3573</v>
      </c>
      <c r="F200" t="s">
        <v>120</v>
      </c>
      <c r="G200" s="87">
        <v>20191201</v>
      </c>
      <c r="H200" t="s">
        <v>3574</v>
      </c>
      <c r="I200" t="s">
        <v>3969</v>
      </c>
      <c r="J200" t="s">
        <v>3651</v>
      </c>
      <c r="K200">
        <v>7355</v>
      </c>
      <c r="L200" t="s">
        <v>3595</v>
      </c>
      <c r="M200" s="87">
        <v>43800</v>
      </c>
      <c r="N200" t="s">
        <v>3578</v>
      </c>
      <c r="O200" t="s">
        <v>3579</v>
      </c>
      <c r="P200" s="61">
        <v>-8079</v>
      </c>
      <c r="Q200" t="s">
        <v>3579</v>
      </c>
      <c r="R200" s="61">
        <v>0</v>
      </c>
      <c r="S200" s="61">
        <v>-8079</v>
      </c>
    </row>
    <row r="201" spans="1:19" x14ac:dyDescent="0.2">
      <c r="A201" t="s">
        <v>467</v>
      </c>
      <c r="B201" t="s">
        <v>1718</v>
      </c>
      <c r="C201" t="s">
        <v>2884</v>
      </c>
      <c r="D201" t="s">
        <v>238</v>
      </c>
      <c r="E201" t="s">
        <v>3573</v>
      </c>
      <c r="F201" t="s">
        <v>121</v>
      </c>
      <c r="G201" s="87">
        <v>20200101</v>
      </c>
      <c r="H201" t="s">
        <v>3574</v>
      </c>
      <c r="I201" t="s">
        <v>3970</v>
      </c>
      <c r="J201" t="s">
        <v>3971</v>
      </c>
      <c r="K201">
        <v>7401</v>
      </c>
      <c r="L201" t="s">
        <v>3598</v>
      </c>
      <c r="M201" s="87">
        <v>43835</v>
      </c>
      <c r="N201" t="s">
        <v>3578</v>
      </c>
      <c r="O201" t="s">
        <v>3579</v>
      </c>
      <c r="P201" s="61">
        <v>-10219.81</v>
      </c>
      <c r="Q201" t="s">
        <v>3579</v>
      </c>
      <c r="R201" s="61">
        <v>0</v>
      </c>
      <c r="S201" s="61">
        <v>-10219.81</v>
      </c>
    </row>
    <row r="202" spans="1:19" x14ac:dyDescent="0.2">
      <c r="A202" t="s">
        <v>467</v>
      </c>
      <c r="B202" t="s">
        <v>1718</v>
      </c>
      <c r="C202" t="s">
        <v>2884</v>
      </c>
      <c r="D202" t="s">
        <v>238</v>
      </c>
      <c r="E202" t="s">
        <v>3573</v>
      </c>
      <c r="F202" t="s">
        <v>121</v>
      </c>
      <c r="G202" s="87">
        <v>20200101</v>
      </c>
      <c r="H202" t="s">
        <v>3574</v>
      </c>
      <c r="I202" t="s">
        <v>3972</v>
      </c>
      <c r="J202" t="s">
        <v>3657</v>
      </c>
      <c r="K202">
        <v>7401</v>
      </c>
      <c r="L202" t="s">
        <v>3598</v>
      </c>
      <c r="M202" s="87">
        <v>43835</v>
      </c>
      <c r="N202" t="s">
        <v>3578</v>
      </c>
      <c r="O202" t="s">
        <v>3579</v>
      </c>
      <c r="P202" s="61">
        <v>-5856.67</v>
      </c>
      <c r="Q202" t="s">
        <v>3579</v>
      </c>
      <c r="R202" s="61">
        <v>0</v>
      </c>
      <c r="S202" s="61">
        <v>-5856.67</v>
      </c>
    </row>
    <row r="203" spans="1:19" x14ac:dyDescent="0.2">
      <c r="A203" t="s">
        <v>467</v>
      </c>
      <c r="B203" t="s">
        <v>1718</v>
      </c>
      <c r="C203" t="s">
        <v>2884</v>
      </c>
      <c r="D203" t="s">
        <v>238</v>
      </c>
      <c r="E203" t="s">
        <v>3573</v>
      </c>
      <c r="F203" t="s">
        <v>121</v>
      </c>
      <c r="G203" s="87">
        <v>20200101</v>
      </c>
      <c r="H203" t="s">
        <v>3574</v>
      </c>
      <c r="I203" t="s">
        <v>3973</v>
      </c>
      <c r="J203" t="s">
        <v>3657</v>
      </c>
      <c r="K203">
        <v>7401</v>
      </c>
      <c r="L203" t="s">
        <v>3598</v>
      </c>
      <c r="M203" s="87">
        <v>43835</v>
      </c>
      <c r="N203" t="s">
        <v>3578</v>
      </c>
      <c r="O203" t="s">
        <v>3579</v>
      </c>
      <c r="P203" s="61">
        <v>-7292.09</v>
      </c>
      <c r="Q203" t="s">
        <v>3579</v>
      </c>
      <c r="R203" s="61">
        <v>0</v>
      </c>
      <c r="S203" s="61">
        <v>-7292.09</v>
      </c>
    </row>
    <row r="204" spans="1:19" x14ac:dyDescent="0.2">
      <c r="A204" t="s">
        <v>467</v>
      </c>
      <c r="B204" t="s">
        <v>1718</v>
      </c>
      <c r="C204" t="s">
        <v>2884</v>
      </c>
      <c r="D204" t="s">
        <v>238</v>
      </c>
      <c r="E204" t="s">
        <v>3573</v>
      </c>
      <c r="F204" t="s">
        <v>121</v>
      </c>
      <c r="G204" s="87">
        <v>20200101</v>
      </c>
      <c r="H204" t="s">
        <v>3574</v>
      </c>
      <c r="I204" t="s">
        <v>3974</v>
      </c>
      <c r="J204" t="s">
        <v>3975</v>
      </c>
      <c r="K204">
        <v>7401</v>
      </c>
      <c r="L204" t="s">
        <v>3598</v>
      </c>
      <c r="M204" s="87">
        <v>43835</v>
      </c>
      <c r="N204" t="s">
        <v>3578</v>
      </c>
      <c r="O204" t="s">
        <v>3579</v>
      </c>
      <c r="P204" s="61">
        <v>-8079</v>
      </c>
      <c r="Q204" t="s">
        <v>3579</v>
      </c>
      <c r="R204" s="61">
        <v>0</v>
      </c>
      <c r="S204" s="61">
        <v>-8079</v>
      </c>
    </row>
    <row r="205" spans="1:19" x14ac:dyDescent="0.2">
      <c r="A205" t="s">
        <v>467</v>
      </c>
      <c r="B205" t="s">
        <v>1718</v>
      </c>
      <c r="C205" t="s">
        <v>2884</v>
      </c>
      <c r="D205" t="s">
        <v>238</v>
      </c>
      <c r="E205" t="s">
        <v>3573</v>
      </c>
      <c r="F205" t="s">
        <v>122</v>
      </c>
      <c r="G205" s="87">
        <v>20200201</v>
      </c>
      <c r="H205" t="s">
        <v>3574</v>
      </c>
      <c r="I205" t="s">
        <v>3976</v>
      </c>
      <c r="J205" t="s">
        <v>3977</v>
      </c>
      <c r="K205">
        <v>7447</v>
      </c>
      <c r="L205" t="s">
        <v>3604</v>
      </c>
      <c r="M205" s="87">
        <v>43863</v>
      </c>
      <c r="N205" t="s">
        <v>3578</v>
      </c>
      <c r="O205" t="s">
        <v>3579</v>
      </c>
      <c r="P205" s="61">
        <v>-10219.81</v>
      </c>
      <c r="Q205" t="s">
        <v>3579</v>
      </c>
      <c r="R205" s="61">
        <v>0</v>
      </c>
      <c r="S205" s="61">
        <v>-10219.81</v>
      </c>
    </row>
    <row r="206" spans="1:19" x14ac:dyDescent="0.2">
      <c r="A206" t="s">
        <v>467</v>
      </c>
      <c r="B206" t="s">
        <v>1718</v>
      </c>
      <c r="C206" t="s">
        <v>2884</v>
      </c>
      <c r="D206" t="s">
        <v>238</v>
      </c>
      <c r="E206" t="s">
        <v>3573</v>
      </c>
      <c r="F206" t="s">
        <v>122</v>
      </c>
      <c r="G206" s="87">
        <v>20200201</v>
      </c>
      <c r="H206" t="s">
        <v>3574</v>
      </c>
      <c r="I206" t="s">
        <v>3978</v>
      </c>
      <c r="J206" t="s">
        <v>3663</v>
      </c>
      <c r="K206">
        <v>7447</v>
      </c>
      <c r="L206" t="s">
        <v>3604</v>
      </c>
      <c r="M206" s="87">
        <v>43863</v>
      </c>
      <c r="N206" t="s">
        <v>3578</v>
      </c>
      <c r="O206" t="s">
        <v>3579</v>
      </c>
      <c r="P206" s="61">
        <v>-5856.67</v>
      </c>
      <c r="Q206" t="s">
        <v>3579</v>
      </c>
      <c r="R206" s="61">
        <v>0</v>
      </c>
      <c r="S206" s="61">
        <v>-5856.67</v>
      </c>
    </row>
    <row r="207" spans="1:19" x14ac:dyDescent="0.2">
      <c r="A207" t="s">
        <v>467</v>
      </c>
      <c r="B207" t="s">
        <v>1718</v>
      </c>
      <c r="C207" t="s">
        <v>2884</v>
      </c>
      <c r="D207" t="s">
        <v>238</v>
      </c>
      <c r="E207" t="s">
        <v>3573</v>
      </c>
      <c r="F207" t="s">
        <v>122</v>
      </c>
      <c r="G207" s="87">
        <v>20200201</v>
      </c>
      <c r="H207" t="s">
        <v>3574</v>
      </c>
      <c r="I207" t="s">
        <v>3979</v>
      </c>
      <c r="J207" t="s">
        <v>3663</v>
      </c>
      <c r="K207">
        <v>7447</v>
      </c>
      <c r="L207" t="s">
        <v>3604</v>
      </c>
      <c r="M207" s="87">
        <v>43863</v>
      </c>
      <c r="N207" t="s">
        <v>3578</v>
      </c>
      <c r="O207" t="s">
        <v>3579</v>
      </c>
      <c r="P207" s="61">
        <v>-7292.09</v>
      </c>
      <c r="Q207" t="s">
        <v>3579</v>
      </c>
      <c r="R207" s="61">
        <v>0</v>
      </c>
      <c r="S207" s="61">
        <v>-7292.09</v>
      </c>
    </row>
    <row r="208" spans="1:19" x14ac:dyDescent="0.2">
      <c r="A208" t="s">
        <v>467</v>
      </c>
      <c r="B208" t="s">
        <v>1718</v>
      </c>
      <c r="C208" t="s">
        <v>2884</v>
      </c>
      <c r="D208" t="s">
        <v>238</v>
      </c>
      <c r="E208" t="s">
        <v>3573</v>
      </c>
      <c r="F208" t="s">
        <v>122</v>
      </c>
      <c r="G208" s="87">
        <v>20200201</v>
      </c>
      <c r="H208" t="s">
        <v>3574</v>
      </c>
      <c r="I208" t="s">
        <v>3980</v>
      </c>
      <c r="J208" t="s">
        <v>3663</v>
      </c>
      <c r="K208">
        <v>7447</v>
      </c>
      <c r="L208" t="s">
        <v>3604</v>
      </c>
      <c r="M208" s="87">
        <v>43863</v>
      </c>
      <c r="N208" t="s">
        <v>3578</v>
      </c>
      <c r="O208" t="s">
        <v>3579</v>
      </c>
      <c r="P208" s="61">
        <v>-8079</v>
      </c>
      <c r="Q208" t="s">
        <v>3579</v>
      </c>
      <c r="R208" s="61">
        <v>0</v>
      </c>
      <c r="S208" s="61">
        <v>-8079</v>
      </c>
    </row>
    <row r="209" spans="1:19" x14ac:dyDescent="0.2">
      <c r="A209" t="s">
        <v>467</v>
      </c>
      <c r="B209" t="s">
        <v>1718</v>
      </c>
      <c r="C209" t="s">
        <v>2884</v>
      </c>
      <c r="D209" t="s">
        <v>238</v>
      </c>
      <c r="E209" t="s">
        <v>3573</v>
      </c>
      <c r="F209" t="s">
        <v>122</v>
      </c>
      <c r="G209" s="87">
        <v>20200204</v>
      </c>
      <c r="H209" t="s">
        <v>3668</v>
      </c>
      <c r="I209" t="s">
        <v>3981</v>
      </c>
      <c r="J209" t="s">
        <v>3982</v>
      </c>
      <c r="K209">
        <v>7476</v>
      </c>
      <c r="L209" t="s">
        <v>3983</v>
      </c>
      <c r="M209" s="87">
        <v>43873</v>
      </c>
      <c r="N209" t="s">
        <v>3620</v>
      </c>
      <c r="O209" t="s">
        <v>3579</v>
      </c>
      <c r="P209" s="61">
        <v>10219.81</v>
      </c>
      <c r="Q209" t="s">
        <v>3579</v>
      </c>
      <c r="R209" s="61">
        <v>10219.81</v>
      </c>
      <c r="S209" s="61">
        <v>0</v>
      </c>
    </row>
    <row r="210" spans="1:19" x14ac:dyDescent="0.2">
      <c r="A210" t="s">
        <v>467</v>
      </c>
      <c r="B210" t="s">
        <v>1718</v>
      </c>
      <c r="C210" t="s">
        <v>2884</v>
      </c>
      <c r="D210" t="s">
        <v>238</v>
      </c>
      <c r="E210" t="s">
        <v>3573</v>
      </c>
      <c r="F210" t="s">
        <v>123</v>
      </c>
      <c r="G210" s="87">
        <v>20200301</v>
      </c>
      <c r="H210" t="s">
        <v>3574</v>
      </c>
      <c r="I210" t="s">
        <v>3984</v>
      </c>
      <c r="J210" t="s">
        <v>3673</v>
      </c>
      <c r="K210">
        <v>7504</v>
      </c>
      <c r="L210" t="s">
        <v>3607</v>
      </c>
      <c r="M210" s="87">
        <v>43891</v>
      </c>
      <c r="N210" t="s">
        <v>3578</v>
      </c>
      <c r="O210" t="s">
        <v>3579</v>
      </c>
      <c r="P210" s="61">
        <v>-5856.67</v>
      </c>
      <c r="Q210" t="s">
        <v>3579</v>
      </c>
      <c r="R210" s="61">
        <v>0</v>
      </c>
      <c r="S210" s="61">
        <v>-5856.67</v>
      </c>
    </row>
    <row r="211" spans="1:19" x14ac:dyDescent="0.2">
      <c r="A211" t="s">
        <v>467</v>
      </c>
      <c r="B211" t="s">
        <v>1718</v>
      </c>
      <c r="C211" t="s">
        <v>2884</v>
      </c>
      <c r="D211" t="s">
        <v>238</v>
      </c>
      <c r="E211" t="s">
        <v>3573</v>
      </c>
      <c r="F211" t="s">
        <v>123</v>
      </c>
      <c r="G211" s="87">
        <v>20200301</v>
      </c>
      <c r="H211" t="s">
        <v>3574</v>
      </c>
      <c r="I211" t="s">
        <v>3985</v>
      </c>
      <c r="J211" t="s">
        <v>3673</v>
      </c>
      <c r="K211">
        <v>7504</v>
      </c>
      <c r="L211" t="s">
        <v>3607</v>
      </c>
      <c r="M211" s="87">
        <v>43891</v>
      </c>
      <c r="N211" t="s">
        <v>3578</v>
      </c>
      <c r="O211" t="s">
        <v>3579</v>
      </c>
      <c r="P211" s="61">
        <v>-7292.09</v>
      </c>
      <c r="Q211" t="s">
        <v>3579</v>
      </c>
      <c r="R211" s="61">
        <v>0</v>
      </c>
      <c r="S211" s="61">
        <v>-7292.09</v>
      </c>
    </row>
    <row r="212" spans="1:19" x14ac:dyDescent="0.2">
      <c r="A212" t="s">
        <v>467</v>
      </c>
      <c r="B212" t="s">
        <v>1718</v>
      </c>
      <c r="C212" t="s">
        <v>2884</v>
      </c>
      <c r="D212" t="s">
        <v>238</v>
      </c>
      <c r="E212" t="s">
        <v>3573</v>
      </c>
      <c r="F212" t="s">
        <v>123</v>
      </c>
      <c r="G212" s="87">
        <v>20200301</v>
      </c>
      <c r="H212" t="s">
        <v>3574</v>
      </c>
      <c r="I212" t="s">
        <v>3986</v>
      </c>
      <c r="J212" t="s">
        <v>3673</v>
      </c>
      <c r="K212">
        <v>7504</v>
      </c>
      <c r="L212" t="s">
        <v>3607</v>
      </c>
      <c r="M212" s="87">
        <v>43891</v>
      </c>
      <c r="N212" t="s">
        <v>3578</v>
      </c>
      <c r="O212" t="s">
        <v>3579</v>
      </c>
      <c r="P212" s="61">
        <v>-8079</v>
      </c>
      <c r="Q212" t="s">
        <v>3579</v>
      </c>
      <c r="R212" s="61">
        <v>0</v>
      </c>
      <c r="S212" s="61">
        <v>-8079</v>
      </c>
    </row>
    <row r="213" spans="1:19" x14ac:dyDescent="0.2">
      <c r="A213" t="s">
        <v>467</v>
      </c>
      <c r="B213" t="s">
        <v>1718</v>
      </c>
      <c r="C213" t="s">
        <v>2884</v>
      </c>
      <c r="D213" t="s">
        <v>238</v>
      </c>
      <c r="E213" t="s">
        <v>3573</v>
      </c>
      <c r="F213" t="s">
        <v>124</v>
      </c>
      <c r="G213" s="87">
        <v>20200401</v>
      </c>
      <c r="H213" t="s">
        <v>3574</v>
      </c>
      <c r="I213" t="s">
        <v>3987</v>
      </c>
      <c r="J213" t="s">
        <v>3988</v>
      </c>
      <c r="K213">
        <v>7545</v>
      </c>
      <c r="L213" t="s">
        <v>3610</v>
      </c>
      <c r="M213" s="87">
        <v>43917</v>
      </c>
      <c r="N213" t="s">
        <v>3578</v>
      </c>
      <c r="O213" t="s">
        <v>3579</v>
      </c>
      <c r="P213" s="61">
        <v>-5856.67</v>
      </c>
      <c r="Q213" t="s">
        <v>3579</v>
      </c>
      <c r="R213" s="61">
        <v>0</v>
      </c>
      <c r="S213" s="61">
        <v>-5856.67</v>
      </c>
    </row>
    <row r="214" spans="1:19" x14ac:dyDescent="0.2">
      <c r="A214" t="s">
        <v>467</v>
      </c>
      <c r="B214" t="s">
        <v>1718</v>
      </c>
      <c r="C214" t="s">
        <v>2884</v>
      </c>
      <c r="D214" t="s">
        <v>238</v>
      </c>
      <c r="E214" t="s">
        <v>3573</v>
      </c>
      <c r="F214" t="s">
        <v>124</v>
      </c>
      <c r="G214" s="87">
        <v>20200401</v>
      </c>
      <c r="H214" t="s">
        <v>3574</v>
      </c>
      <c r="I214" t="s">
        <v>3989</v>
      </c>
      <c r="J214" t="s">
        <v>3990</v>
      </c>
      <c r="K214">
        <v>7545</v>
      </c>
      <c r="L214" t="s">
        <v>3610</v>
      </c>
      <c r="M214" s="87">
        <v>43917</v>
      </c>
      <c r="N214" t="s">
        <v>3578</v>
      </c>
      <c r="O214" t="s">
        <v>3579</v>
      </c>
      <c r="P214" s="61">
        <v>-7330.68</v>
      </c>
      <c r="Q214" t="s">
        <v>3579</v>
      </c>
      <c r="R214" s="61">
        <v>0</v>
      </c>
      <c r="S214" s="61">
        <v>-7330.68</v>
      </c>
    </row>
    <row r="215" spans="1:19" x14ac:dyDescent="0.2">
      <c r="A215" t="s">
        <v>467</v>
      </c>
      <c r="B215" t="s">
        <v>1718</v>
      </c>
      <c r="C215" t="s">
        <v>2884</v>
      </c>
      <c r="D215" t="s">
        <v>238</v>
      </c>
      <c r="E215" t="s">
        <v>3573</v>
      </c>
      <c r="F215" t="s">
        <v>124</v>
      </c>
      <c r="G215" s="87">
        <v>20200401</v>
      </c>
      <c r="H215" t="s">
        <v>3574</v>
      </c>
      <c r="I215" t="s">
        <v>3991</v>
      </c>
      <c r="J215" t="s">
        <v>3992</v>
      </c>
      <c r="K215">
        <v>7545</v>
      </c>
      <c r="L215" t="s">
        <v>3610</v>
      </c>
      <c r="M215" s="87">
        <v>43917</v>
      </c>
      <c r="N215" t="s">
        <v>3578</v>
      </c>
      <c r="O215" t="s">
        <v>3579</v>
      </c>
      <c r="P215" s="61">
        <v>-8079</v>
      </c>
      <c r="Q215" t="s">
        <v>3579</v>
      </c>
      <c r="R215" s="61">
        <v>0</v>
      </c>
      <c r="S215" s="61">
        <v>-8079</v>
      </c>
    </row>
    <row r="216" spans="1:19" x14ac:dyDescent="0.2">
      <c r="A216" t="s">
        <v>467</v>
      </c>
      <c r="B216" t="s">
        <v>1718</v>
      </c>
      <c r="C216" t="s">
        <v>2884</v>
      </c>
      <c r="D216" t="s">
        <v>238</v>
      </c>
      <c r="E216" t="s">
        <v>3573</v>
      </c>
      <c r="F216" t="s">
        <v>125</v>
      </c>
      <c r="G216" s="87">
        <v>20200501</v>
      </c>
      <c r="H216" t="s">
        <v>3574</v>
      </c>
      <c r="I216" t="s">
        <v>3993</v>
      </c>
      <c r="J216" t="s">
        <v>3994</v>
      </c>
      <c r="K216">
        <v>7603</v>
      </c>
      <c r="L216" t="s">
        <v>3613</v>
      </c>
      <c r="M216" s="87">
        <v>43950</v>
      </c>
      <c r="N216" t="s">
        <v>3578</v>
      </c>
      <c r="O216" t="s">
        <v>3579</v>
      </c>
      <c r="P216" s="61">
        <v>-5856.67</v>
      </c>
      <c r="Q216" t="s">
        <v>3579</v>
      </c>
      <c r="R216" s="61">
        <v>0</v>
      </c>
      <c r="S216" s="61">
        <v>-5856.67</v>
      </c>
    </row>
    <row r="217" spans="1:19" x14ac:dyDescent="0.2">
      <c r="A217" t="s">
        <v>467</v>
      </c>
      <c r="B217" t="s">
        <v>1718</v>
      </c>
      <c r="C217" t="s">
        <v>2884</v>
      </c>
      <c r="D217" t="s">
        <v>238</v>
      </c>
      <c r="E217" t="s">
        <v>3573</v>
      </c>
      <c r="F217" t="s">
        <v>125</v>
      </c>
      <c r="G217" s="87">
        <v>20200501</v>
      </c>
      <c r="H217" t="s">
        <v>3574</v>
      </c>
      <c r="I217" t="s">
        <v>3995</v>
      </c>
      <c r="J217" t="s">
        <v>3996</v>
      </c>
      <c r="K217">
        <v>7603</v>
      </c>
      <c r="L217" t="s">
        <v>3613</v>
      </c>
      <c r="M217" s="87">
        <v>43950</v>
      </c>
      <c r="N217" t="s">
        <v>3578</v>
      </c>
      <c r="O217" t="s">
        <v>3579</v>
      </c>
      <c r="P217" s="61">
        <v>-7330.68</v>
      </c>
      <c r="Q217" t="s">
        <v>3579</v>
      </c>
      <c r="R217" s="61">
        <v>0</v>
      </c>
      <c r="S217" s="61">
        <v>-7330.68</v>
      </c>
    </row>
    <row r="218" spans="1:19" x14ac:dyDescent="0.2">
      <c r="A218" t="s">
        <v>467</v>
      </c>
      <c r="B218" t="s">
        <v>1718</v>
      </c>
      <c r="C218" t="s">
        <v>2884</v>
      </c>
      <c r="D218" t="s">
        <v>238</v>
      </c>
      <c r="E218" t="s">
        <v>3573</v>
      </c>
      <c r="F218" t="s">
        <v>125</v>
      </c>
      <c r="G218" s="87">
        <v>20200501</v>
      </c>
      <c r="H218" t="s">
        <v>3574</v>
      </c>
      <c r="I218" t="s">
        <v>3997</v>
      </c>
      <c r="J218" t="s">
        <v>3994</v>
      </c>
      <c r="K218">
        <v>7603</v>
      </c>
      <c r="L218" t="s">
        <v>3613</v>
      </c>
      <c r="M218" s="87">
        <v>43950</v>
      </c>
      <c r="N218" t="s">
        <v>3578</v>
      </c>
      <c r="O218" t="s">
        <v>3579</v>
      </c>
      <c r="P218" s="61">
        <v>-8079</v>
      </c>
      <c r="Q218" t="s">
        <v>3579</v>
      </c>
      <c r="R218" s="61">
        <v>0</v>
      </c>
      <c r="S218" s="61">
        <v>-8079</v>
      </c>
    </row>
    <row r="219" spans="1:19" x14ac:dyDescent="0.2">
      <c r="A219" t="s">
        <v>467</v>
      </c>
      <c r="B219" t="s">
        <v>1718</v>
      </c>
      <c r="C219" t="s">
        <v>2884</v>
      </c>
      <c r="D219" t="s">
        <v>238</v>
      </c>
      <c r="E219" t="s">
        <v>3573</v>
      </c>
      <c r="F219" t="s">
        <v>126</v>
      </c>
      <c r="G219" s="87">
        <v>20200601</v>
      </c>
      <c r="H219" t="s">
        <v>3574</v>
      </c>
      <c r="I219" t="s">
        <v>3998</v>
      </c>
      <c r="J219" t="s">
        <v>3999</v>
      </c>
      <c r="K219">
        <v>7655</v>
      </c>
      <c r="L219" t="s">
        <v>3616</v>
      </c>
      <c r="M219" s="87">
        <v>43983</v>
      </c>
      <c r="N219" t="s">
        <v>3578</v>
      </c>
      <c r="O219" t="s">
        <v>3579</v>
      </c>
      <c r="P219" s="61">
        <v>-5856.67</v>
      </c>
      <c r="Q219" t="s">
        <v>3579</v>
      </c>
      <c r="R219" s="61">
        <v>0</v>
      </c>
      <c r="S219" s="61">
        <v>-5856.67</v>
      </c>
    </row>
    <row r="220" spans="1:19" x14ac:dyDescent="0.2">
      <c r="A220" t="s">
        <v>467</v>
      </c>
      <c r="B220" t="s">
        <v>1718</v>
      </c>
      <c r="C220" t="s">
        <v>2884</v>
      </c>
      <c r="D220" t="s">
        <v>238</v>
      </c>
      <c r="E220" t="s">
        <v>3573</v>
      </c>
      <c r="F220" t="s">
        <v>126</v>
      </c>
      <c r="G220" s="87">
        <v>20200601</v>
      </c>
      <c r="H220" t="s">
        <v>3574</v>
      </c>
      <c r="I220" t="s">
        <v>4000</v>
      </c>
      <c r="J220" t="s">
        <v>4001</v>
      </c>
      <c r="K220">
        <v>7655</v>
      </c>
      <c r="L220" t="s">
        <v>3616</v>
      </c>
      <c r="M220" s="87">
        <v>43983</v>
      </c>
      <c r="N220" t="s">
        <v>3578</v>
      </c>
      <c r="O220" t="s">
        <v>3579</v>
      </c>
      <c r="P220" s="61">
        <v>-7330.68</v>
      </c>
      <c r="Q220" t="s">
        <v>3579</v>
      </c>
      <c r="R220" s="61">
        <v>0</v>
      </c>
      <c r="S220" s="61">
        <v>-7330.68</v>
      </c>
    </row>
    <row r="221" spans="1:19" x14ac:dyDescent="0.2">
      <c r="A221" t="s">
        <v>467</v>
      </c>
      <c r="B221" t="s">
        <v>1718</v>
      </c>
      <c r="C221" t="s">
        <v>2884</v>
      </c>
      <c r="D221" t="s">
        <v>238</v>
      </c>
      <c r="E221" t="s">
        <v>3573</v>
      </c>
      <c r="F221" t="s">
        <v>126</v>
      </c>
      <c r="G221" s="87">
        <v>20200601</v>
      </c>
      <c r="H221" t="s">
        <v>3574</v>
      </c>
      <c r="I221" t="s">
        <v>4002</v>
      </c>
      <c r="J221" t="s">
        <v>3691</v>
      </c>
      <c r="K221">
        <v>7655</v>
      </c>
      <c r="L221" t="s">
        <v>3616</v>
      </c>
      <c r="M221" s="87">
        <v>43983</v>
      </c>
      <c r="N221" t="s">
        <v>3578</v>
      </c>
      <c r="O221" t="s">
        <v>3579</v>
      </c>
      <c r="P221" s="61">
        <v>-8079</v>
      </c>
      <c r="Q221" t="s">
        <v>3579</v>
      </c>
      <c r="R221" s="61">
        <v>0</v>
      </c>
      <c r="S221" s="61">
        <v>-8079</v>
      </c>
    </row>
    <row r="222" spans="1:19" x14ac:dyDescent="0.2">
      <c r="A222" t="s">
        <v>467</v>
      </c>
      <c r="B222" t="s">
        <v>1718</v>
      </c>
      <c r="C222" t="s">
        <v>2884</v>
      </c>
      <c r="D222" t="s">
        <v>238</v>
      </c>
      <c r="E222" t="s">
        <v>3573</v>
      </c>
      <c r="F222" t="s">
        <v>16</v>
      </c>
      <c r="G222" s="87">
        <v>20200630</v>
      </c>
      <c r="H222" t="s">
        <v>3617</v>
      </c>
      <c r="J222" t="s">
        <v>3618</v>
      </c>
      <c r="K222">
        <v>7681</v>
      </c>
      <c r="L222" t="s">
        <v>3619</v>
      </c>
      <c r="M222" s="87">
        <v>43999</v>
      </c>
      <c r="N222" t="s">
        <v>3620</v>
      </c>
      <c r="O222" t="s">
        <v>3579</v>
      </c>
      <c r="P222" s="61">
        <v>355233.51</v>
      </c>
      <c r="Q222" t="s">
        <v>3579</v>
      </c>
      <c r="R222" s="61">
        <v>355233.51</v>
      </c>
      <c r="S222" s="61">
        <v>0</v>
      </c>
    </row>
    <row r="223" spans="1:19" x14ac:dyDescent="0.2">
      <c r="A223" t="s">
        <v>482</v>
      </c>
      <c r="B223" t="s">
        <v>1719</v>
      </c>
      <c r="C223" t="s">
        <v>2886</v>
      </c>
      <c r="D223" t="s">
        <v>238</v>
      </c>
      <c r="E223" t="s">
        <v>3573</v>
      </c>
      <c r="F223" t="s">
        <v>115</v>
      </c>
      <c r="G223" s="87">
        <v>20190701</v>
      </c>
      <c r="H223" t="s">
        <v>3574</v>
      </c>
      <c r="I223" t="s">
        <v>4003</v>
      </c>
      <c r="J223" t="s">
        <v>4004</v>
      </c>
      <c r="K223">
        <v>7100</v>
      </c>
      <c r="L223" t="s">
        <v>3577</v>
      </c>
      <c r="M223" s="87">
        <v>43647</v>
      </c>
      <c r="N223" t="s">
        <v>3578</v>
      </c>
      <c r="O223" t="s">
        <v>3579</v>
      </c>
      <c r="P223" s="61">
        <v>-3721.19</v>
      </c>
      <c r="Q223" t="s">
        <v>3579</v>
      </c>
      <c r="R223" s="61">
        <v>0</v>
      </c>
      <c r="S223" s="61">
        <v>-3721.19</v>
      </c>
    </row>
    <row r="224" spans="1:19" x14ac:dyDescent="0.2">
      <c r="A224" t="s">
        <v>482</v>
      </c>
      <c r="B224" t="s">
        <v>1719</v>
      </c>
      <c r="C224" t="s">
        <v>2886</v>
      </c>
      <c r="D224" t="s">
        <v>238</v>
      </c>
      <c r="E224" t="s">
        <v>3573</v>
      </c>
      <c r="F224" t="s">
        <v>115</v>
      </c>
      <c r="G224" s="87">
        <v>20190701</v>
      </c>
      <c r="H224" t="s">
        <v>3574</v>
      </c>
      <c r="I224" t="s">
        <v>4005</v>
      </c>
      <c r="J224" t="s">
        <v>4006</v>
      </c>
      <c r="K224">
        <v>7100</v>
      </c>
      <c r="L224" t="s">
        <v>3577</v>
      </c>
      <c r="M224" s="87">
        <v>43647</v>
      </c>
      <c r="N224" t="s">
        <v>3578</v>
      </c>
      <c r="O224" t="s">
        <v>3579</v>
      </c>
      <c r="P224" s="61">
        <v>-4963.17</v>
      </c>
      <c r="Q224" t="s">
        <v>3579</v>
      </c>
      <c r="R224" s="61">
        <v>0</v>
      </c>
      <c r="S224" s="61">
        <v>-4963.17</v>
      </c>
    </row>
    <row r="225" spans="1:19" x14ac:dyDescent="0.2">
      <c r="A225" t="s">
        <v>482</v>
      </c>
      <c r="B225" t="s">
        <v>1719</v>
      </c>
      <c r="C225" t="s">
        <v>2886</v>
      </c>
      <c r="D225" t="s">
        <v>238</v>
      </c>
      <c r="E225" t="s">
        <v>3573</v>
      </c>
      <c r="F225" t="s">
        <v>115</v>
      </c>
      <c r="G225" s="87">
        <v>20190701</v>
      </c>
      <c r="H225" t="s">
        <v>3574</v>
      </c>
      <c r="I225" t="s">
        <v>4007</v>
      </c>
      <c r="J225" t="s">
        <v>4004</v>
      </c>
      <c r="K225">
        <v>7100</v>
      </c>
      <c r="L225" t="s">
        <v>3577</v>
      </c>
      <c r="M225" s="87">
        <v>43647</v>
      </c>
      <c r="N225" t="s">
        <v>3578</v>
      </c>
      <c r="O225" t="s">
        <v>3579</v>
      </c>
      <c r="P225" s="61">
        <v>-2132.21</v>
      </c>
      <c r="Q225" t="s">
        <v>3579</v>
      </c>
      <c r="R225" s="61">
        <v>0</v>
      </c>
      <c r="S225" s="61">
        <v>-2132.21</v>
      </c>
    </row>
    <row r="226" spans="1:19" x14ac:dyDescent="0.2">
      <c r="A226" t="s">
        <v>482</v>
      </c>
      <c r="B226" t="s">
        <v>1719</v>
      </c>
      <c r="C226" t="s">
        <v>2886</v>
      </c>
      <c r="D226" t="s">
        <v>238</v>
      </c>
      <c r="E226" t="s">
        <v>3573</v>
      </c>
      <c r="F226" t="s">
        <v>116</v>
      </c>
      <c r="G226" s="87">
        <v>20190801</v>
      </c>
      <c r="H226" t="s">
        <v>3574</v>
      </c>
      <c r="I226" t="s">
        <v>4008</v>
      </c>
      <c r="J226" t="s">
        <v>4009</v>
      </c>
      <c r="K226">
        <v>7150</v>
      </c>
      <c r="L226" t="s">
        <v>3582</v>
      </c>
      <c r="M226" s="87">
        <v>43675</v>
      </c>
      <c r="N226" t="s">
        <v>3583</v>
      </c>
      <c r="O226" t="s">
        <v>3579</v>
      </c>
      <c r="P226" s="61">
        <v>-3721.19</v>
      </c>
      <c r="Q226" t="s">
        <v>3579</v>
      </c>
      <c r="R226" s="61">
        <v>0</v>
      </c>
      <c r="S226" s="61">
        <v>-3721.19</v>
      </c>
    </row>
    <row r="227" spans="1:19" x14ac:dyDescent="0.2">
      <c r="A227" t="s">
        <v>482</v>
      </c>
      <c r="B227" t="s">
        <v>1719</v>
      </c>
      <c r="C227" t="s">
        <v>2886</v>
      </c>
      <c r="D227" t="s">
        <v>238</v>
      </c>
      <c r="E227" t="s">
        <v>3573</v>
      </c>
      <c r="F227" t="s">
        <v>116</v>
      </c>
      <c r="G227" s="87">
        <v>20190801</v>
      </c>
      <c r="H227" t="s">
        <v>3574</v>
      </c>
      <c r="I227" t="s">
        <v>4010</v>
      </c>
      <c r="J227" t="s">
        <v>4011</v>
      </c>
      <c r="K227">
        <v>7150</v>
      </c>
      <c r="L227" t="s">
        <v>3582</v>
      </c>
      <c r="M227" s="87">
        <v>43675</v>
      </c>
      <c r="N227" t="s">
        <v>3583</v>
      </c>
      <c r="O227" t="s">
        <v>3579</v>
      </c>
      <c r="P227" s="61">
        <v>-4963.17</v>
      </c>
      <c r="Q227" t="s">
        <v>3579</v>
      </c>
      <c r="R227" s="61">
        <v>0</v>
      </c>
      <c r="S227" s="61">
        <v>-4963.17</v>
      </c>
    </row>
    <row r="228" spans="1:19" x14ac:dyDescent="0.2">
      <c r="A228" t="s">
        <v>482</v>
      </c>
      <c r="B228" t="s">
        <v>1719</v>
      </c>
      <c r="C228" t="s">
        <v>2886</v>
      </c>
      <c r="D228" t="s">
        <v>238</v>
      </c>
      <c r="E228" t="s">
        <v>3573</v>
      </c>
      <c r="F228" t="s">
        <v>116</v>
      </c>
      <c r="G228" s="87">
        <v>20190801</v>
      </c>
      <c r="H228" t="s">
        <v>3574</v>
      </c>
      <c r="I228" t="s">
        <v>4012</v>
      </c>
      <c r="J228" t="s">
        <v>4009</v>
      </c>
      <c r="K228">
        <v>7150</v>
      </c>
      <c r="L228" t="s">
        <v>3582</v>
      </c>
      <c r="M228" s="87">
        <v>43675</v>
      </c>
      <c r="N228" t="s">
        <v>3583</v>
      </c>
      <c r="O228" t="s">
        <v>3579</v>
      </c>
      <c r="P228" s="61">
        <v>-2132.21</v>
      </c>
      <c r="Q228" t="s">
        <v>3579</v>
      </c>
      <c r="R228" s="61">
        <v>0</v>
      </c>
      <c r="S228" s="61">
        <v>-2132.21</v>
      </c>
    </row>
    <row r="229" spans="1:19" x14ac:dyDescent="0.2">
      <c r="A229" t="s">
        <v>482</v>
      </c>
      <c r="B229" t="s">
        <v>1719</v>
      </c>
      <c r="C229" t="s">
        <v>2886</v>
      </c>
      <c r="D229" t="s">
        <v>238</v>
      </c>
      <c r="E229" t="s">
        <v>3573</v>
      </c>
      <c r="F229" t="s">
        <v>117</v>
      </c>
      <c r="G229" s="87">
        <v>20190901</v>
      </c>
      <c r="H229" t="s">
        <v>3574</v>
      </c>
      <c r="I229" t="s">
        <v>4013</v>
      </c>
      <c r="J229" t="s">
        <v>4014</v>
      </c>
      <c r="K229">
        <v>7215</v>
      </c>
      <c r="L229" t="s">
        <v>3586</v>
      </c>
      <c r="M229" s="87">
        <v>43710</v>
      </c>
      <c r="N229" t="s">
        <v>3578</v>
      </c>
      <c r="O229" t="s">
        <v>3579</v>
      </c>
      <c r="P229" s="61">
        <v>-3721.19</v>
      </c>
      <c r="Q229" t="s">
        <v>3579</v>
      </c>
      <c r="R229" s="61">
        <v>0</v>
      </c>
      <c r="S229" s="61">
        <v>-3721.19</v>
      </c>
    </row>
    <row r="230" spans="1:19" x14ac:dyDescent="0.2">
      <c r="A230" t="s">
        <v>482</v>
      </c>
      <c r="B230" t="s">
        <v>1719</v>
      </c>
      <c r="C230" t="s">
        <v>2886</v>
      </c>
      <c r="D230" t="s">
        <v>238</v>
      </c>
      <c r="E230" t="s">
        <v>3573</v>
      </c>
      <c r="F230" t="s">
        <v>117</v>
      </c>
      <c r="G230" s="87">
        <v>20190901</v>
      </c>
      <c r="H230" t="s">
        <v>3574</v>
      </c>
      <c r="I230" t="s">
        <v>4015</v>
      </c>
      <c r="J230" t="s">
        <v>4016</v>
      </c>
      <c r="K230">
        <v>7215</v>
      </c>
      <c r="L230" t="s">
        <v>3586</v>
      </c>
      <c r="M230" s="87">
        <v>43710</v>
      </c>
      <c r="N230" t="s">
        <v>3578</v>
      </c>
      <c r="O230" t="s">
        <v>3579</v>
      </c>
      <c r="P230" s="61">
        <v>-4963.17</v>
      </c>
      <c r="Q230" t="s">
        <v>3579</v>
      </c>
      <c r="R230" s="61">
        <v>0</v>
      </c>
      <c r="S230" s="61">
        <v>-4963.17</v>
      </c>
    </row>
    <row r="231" spans="1:19" x14ac:dyDescent="0.2">
      <c r="A231" t="s">
        <v>482</v>
      </c>
      <c r="B231" t="s">
        <v>1719</v>
      </c>
      <c r="C231" t="s">
        <v>2886</v>
      </c>
      <c r="D231" t="s">
        <v>238</v>
      </c>
      <c r="E231" t="s">
        <v>3573</v>
      </c>
      <c r="F231" t="s">
        <v>117</v>
      </c>
      <c r="G231" s="87">
        <v>20190901</v>
      </c>
      <c r="H231" t="s">
        <v>3574</v>
      </c>
      <c r="I231" t="s">
        <v>4017</v>
      </c>
      <c r="J231" t="s">
        <v>3585</v>
      </c>
      <c r="K231">
        <v>7215</v>
      </c>
      <c r="L231" t="s">
        <v>3586</v>
      </c>
      <c r="M231" s="87">
        <v>43710</v>
      </c>
      <c r="N231" t="s">
        <v>3578</v>
      </c>
      <c r="O231" t="s">
        <v>3579</v>
      </c>
      <c r="P231" s="61">
        <v>-2132.21</v>
      </c>
      <c r="Q231" t="s">
        <v>3579</v>
      </c>
      <c r="R231" s="61">
        <v>0</v>
      </c>
      <c r="S231" s="61">
        <v>-2132.21</v>
      </c>
    </row>
    <row r="232" spans="1:19" x14ac:dyDescent="0.2">
      <c r="A232" t="s">
        <v>482</v>
      </c>
      <c r="B232" t="s">
        <v>1719</v>
      </c>
      <c r="C232" t="s">
        <v>2886</v>
      </c>
      <c r="D232" t="s">
        <v>238</v>
      </c>
      <c r="E232" t="s">
        <v>3573</v>
      </c>
      <c r="F232" t="s">
        <v>118</v>
      </c>
      <c r="G232" s="87">
        <v>20191001</v>
      </c>
      <c r="H232" t="s">
        <v>3574</v>
      </c>
      <c r="I232" t="s">
        <v>4018</v>
      </c>
      <c r="J232" t="s">
        <v>3588</v>
      </c>
      <c r="K232">
        <v>7260</v>
      </c>
      <c r="L232" t="s">
        <v>3589</v>
      </c>
      <c r="M232" s="87">
        <v>43739</v>
      </c>
      <c r="N232" t="s">
        <v>3578</v>
      </c>
      <c r="O232" t="s">
        <v>3579</v>
      </c>
      <c r="P232" s="61">
        <v>-3721.19</v>
      </c>
      <c r="Q232" t="s">
        <v>3579</v>
      </c>
      <c r="R232" s="61">
        <v>0</v>
      </c>
      <c r="S232" s="61">
        <v>-3721.19</v>
      </c>
    </row>
    <row r="233" spans="1:19" x14ac:dyDescent="0.2">
      <c r="A233" t="s">
        <v>482</v>
      </c>
      <c r="B233" t="s">
        <v>1719</v>
      </c>
      <c r="C233" t="s">
        <v>2886</v>
      </c>
      <c r="D233" t="s">
        <v>238</v>
      </c>
      <c r="E233" t="s">
        <v>3573</v>
      </c>
      <c r="F233" t="s">
        <v>118</v>
      </c>
      <c r="G233" s="87">
        <v>20191001</v>
      </c>
      <c r="H233" t="s">
        <v>3574</v>
      </c>
      <c r="I233" t="s">
        <v>4019</v>
      </c>
      <c r="J233" t="s">
        <v>3588</v>
      </c>
      <c r="K233">
        <v>7260</v>
      </c>
      <c r="L233" t="s">
        <v>3589</v>
      </c>
      <c r="M233" s="87">
        <v>43739</v>
      </c>
      <c r="N233" t="s">
        <v>3578</v>
      </c>
      <c r="O233" t="s">
        <v>3579</v>
      </c>
      <c r="P233" s="61">
        <v>-2132.21</v>
      </c>
      <c r="Q233" t="s">
        <v>3579</v>
      </c>
      <c r="R233" s="61">
        <v>0</v>
      </c>
      <c r="S233" s="61">
        <v>-2132.21</v>
      </c>
    </row>
    <row r="234" spans="1:19" x14ac:dyDescent="0.2">
      <c r="A234" t="s">
        <v>482</v>
      </c>
      <c r="B234" t="s">
        <v>1719</v>
      </c>
      <c r="C234" t="s">
        <v>2886</v>
      </c>
      <c r="D234" t="s">
        <v>238</v>
      </c>
      <c r="E234" t="s">
        <v>3573</v>
      </c>
      <c r="F234" t="s">
        <v>119</v>
      </c>
      <c r="G234" s="87">
        <v>20191101</v>
      </c>
      <c r="H234" t="s">
        <v>3574</v>
      </c>
      <c r="I234" t="s">
        <v>4020</v>
      </c>
      <c r="J234" t="s">
        <v>3591</v>
      </c>
      <c r="K234">
        <v>7310</v>
      </c>
      <c r="L234" t="s">
        <v>3592</v>
      </c>
      <c r="M234" s="87">
        <v>43769</v>
      </c>
      <c r="N234" t="s">
        <v>3578</v>
      </c>
      <c r="O234" t="s">
        <v>3579</v>
      </c>
      <c r="P234" s="61">
        <v>-3721.19</v>
      </c>
      <c r="Q234" t="s">
        <v>3579</v>
      </c>
      <c r="R234" s="61">
        <v>0</v>
      </c>
      <c r="S234" s="61">
        <v>-3721.19</v>
      </c>
    </row>
    <row r="235" spans="1:19" x14ac:dyDescent="0.2">
      <c r="A235" t="s">
        <v>482</v>
      </c>
      <c r="B235" t="s">
        <v>1719</v>
      </c>
      <c r="C235" t="s">
        <v>2886</v>
      </c>
      <c r="D235" t="s">
        <v>238</v>
      </c>
      <c r="E235" t="s">
        <v>3573</v>
      </c>
      <c r="F235" t="s">
        <v>119</v>
      </c>
      <c r="G235" s="87">
        <v>20191101</v>
      </c>
      <c r="H235" t="s">
        <v>3574</v>
      </c>
      <c r="I235" t="s">
        <v>4021</v>
      </c>
      <c r="J235" t="s">
        <v>3591</v>
      </c>
      <c r="K235">
        <v>7310</v>
      </c>
      <c r="L235" t="s">
        <v>3592</v>
      </c>
      <c r="M235" s="87">
        <v>43769</v>
      </c>
      <c r="N235" t="s">
        <v>3578</v>
      </c>
      <c r="O235" t="s">
        <v>3579</v>
      </c>
      <c r="P235" s="61">
        <v>-2132.21</v>
      </c>
      <c r="Q235" t="s">
        <v>3579</v>
      </c>
      <c r="R235" s="61">
        <v>0</v>
      </c>
      <c r="S235" s="61">
        <v>-2132.21</v>
      </c>
    </row>
    <row r="236" spans="1:19" x14ac:dyDescent="0.2">
      <c r="A236" t="s">
        <v>482</v>
      </c>
      <c r="B236" t="s">
        <v>1719</v>
      </c>
      <c r="C236" t="s">
        <v>2886</v>
      </c>
      <c r="D236" t="s">
        <v>238</v>
      </c>
      <c r="E236" t="s">
        <v>3573</v>
      </c>
      <c r="F236" t="s">
        <v>120</v>
      </c>
      <c r="G236" s="87">
        <v>20191201</v>
      </c>
      <c r="H236" t="s">
        <v>3574</v>
      </c>
      <c r="I236" t="s">
        <v>4022</v>
      </c>
      <c r="J236" t="s">
        <v>3594</v>
      </c>
      <c r="K236">
        <v>7355</v>
      </c>
      <c r="L236" t="s">
        <v>3595</v>
      </c>
      <c r="M236" s="87">
        <v>43800</v>
      </c>
      <c r="N236" t="s">
        <v>3578</v>
      </c>
      <c r="O236" t="s">
        <v>3579</v>
      </c>
      <c r="P236" s="61">
        <v>-3721.19</v>
      </c>
      <c r="Q236" t="s">
        <v>3579</v>
      </c>
      <c r="R236" s="61">
        <v>0</v>
      </c>
      <c r="S236" s="61">
        <v>-3721.19</v>
      </c>
    </row>
    <row r="237" spans="1:19" x14ac:dyDescent="0.2">
      <c r="A237" t="s">
        <v>482</v>
      </c>
      <c r="B237" t="s">
        <v>1719</v>
      </c>
      <c r="C237" t="s">
        <v>2886</v>
      </c>
      <c r="D237" t="s">
        <v>238</v>
      </c>
      <c r="E237" t="s">
        <v>3573</v>
      </c>
      <c r="F237" t="s">
        <v>120</v>
      </c>
      <c r="G237" s="87">
        <v>20191201</v>
      </c>
      <c r="H237" t="s">
        <v>3574</v>
      </c>
      <c r="I237" t="s">
        <v>4023</v>
      </c>
      <c r="J237" t="s">
        <v>3594</v>
      </c>
      <c r="K237">
        <v>7355</v>
      </c>
      <c r="L237" t="s">
        <v>3595</v>
      </c>
      <c r="M237" s="87">
        <v>43800</v>
      </c>
      <c r="N237" t="s">
        <v>3578</v>
      </c>
      <c r="O237" t="s">
        <v>3579</v>
      </c>
      <c r="P237" s="61">
        <v>-2132.21</v>
      </c>
      <c r="Q237" t="s">
        <v>3579</v>
      </c>
      <c r="R237" s="61">
        <v>0</v>
      </c>
      <c r="S237" s="61">
        <v>-2132.21</v>
      </c>
    </row>
    <row r="238" spans="1:19" x14ac:dyDescent="0.2">
      <c r="A238" t="s">
        <v>482</v>
      </c>
      <c r="B238" t="s">
        <v>1719</v>
      </c>
      <c r="C238" t="s">
        <v>2886</v>
      </c>
      <c r="D238" t="s">
        <v>238</v>
      </c>
      <c r="E238" t="s">
        <v>3573</v>
      </c>
      <c r="F238" t="s">
        <v>121</v>
      </c>
      <c r="G238" s="87">
        <v>20200101</v>
      </c>
      <c r="H238" t="s">
        <v>3574</v>
      </c>
      <c r="I238" t="s">
        <v>4024</v>
      </c>
      <c r="J238" t="s">
        <v>3657</v>
      </c>
      <c r="K238">
        <v>7401</v>
      </c>
      <c r="L238" t="s">
        <v>3598</v>
      </c>
      <c r="M238" s="87">
        <v>43835</v>
      </c>
      <c r="N238" t="s">
        <v>3578</v>
      </c>
      <c r="O238" t="s">
        <v>3579</v>
      </c>
      <c r="P238" s="61">
        <v>-3721.19</v>
      </c>
      <c r="Q238" t="s">
        <v>3579</v>
      </c>
      <c r="R238" s="61">
        <v>0</v>
      </c>
      <c r="S238" s="61">
        <v>-3721.19</v>
      </c>
    </row>
    <row r="239" spans="1:19" x14ac:dyDescent="0.2">
      <c r="A239" t="s">
        <v>482</v>
      </c>
      <c r="B239" t="s">
        <v>1719</v>
      </c>
      <c r="C239" t="s">
        <v>2886</v>
      </c>
      <c r="D239" t="s">
        <v>238</v>
      </c>
      <c r="E239" t="s">
        <v>3573</v>
      </c>
      <c r="F239" t="s">
        <v>121</v>
      </c>
      <c r="G239" s="87">
        <v>20200101</v>
      </c>
      <c r="H239" t="s">
        <v>3574</v>
      </c>
      <c r="I239" t="s">
        <v>4025</v>
      </c>
      <c r="J239" t="s">
        <v>4026</v>
      </c>
      <c r="K239">
        <v>7401</v>
      </c>
      <c r="L239" t="s">
        <v>3598</v>
      </c>
      <c r="M239" s="87">
        <v>43835</v>
      </c>
      <c r="N239" t="s">
        <v>3578</v>
      </c>
      <c r="O239" t="s">
        <v>3579</v>
      </c>
      <c r="P239" s="61">
        <v>-2132.21</v>
      </c>
      <c r="Q239" t="s">
        <v>3579</v>
      </c>
      <c r="R239" s="61">
        <v>0</v>
      </c>
      <c r="S239" s="61">
        <v>-2132.21</v>
      </c>
    </row>
    <row r="240" spans="1:19" x14ac:dyDescent="0.2">
      <c r="A240" t="s">
        <v>482</v>
      </c>
      <c r="B240" t="s">
        <v>1719</v>
      </c>
      <c r="C240" t="s">
        <v>2886</v>
      </c>
      <c r="D240" t="s">
        <v>238</v>
      </c>
      <c r="E240" t="s">
        <v>3573</v>
      </c>
      <c r="F240" t="s">
        <v>122</v>
      </c>
      <c r="G240" s="87">
        <v>20200201</v>
      </c>
      <c r="H240" t="s">
        <v>3574</v>
      </c>
      <c r="I240" t="s">
        <v>4027</v>
      </c>
      <c r="J240" t="s">
        <v>3663</v>
      </c>
      <c r="K240">
        <v>7447</v>
      </c>
      <c r="L240" t="s">
        <v>3604</v>
      </c>
      <c r="M240" s="87">
        <v>43863</v>
      </c>
      <c r="N240" t="s">
        <v>3578</v>
      </c>
      <c r="O240" t="s">
        <v>3579</v>
      </c>
      <c r="P240" s="61">
        <v>-3721.19</v>
      </c>
      <c r="Q240" t="s">
        <v>3579</v>
      </c>
      <c r="R240" s="61">
        <v>0</v>
      </c>
      <c r="S240" s="61">
        <v>-3721.19</v>
      </c>
    </row>
    <row r="241" spans="1:19" x14ac:dyDescent="0.2">
      <c r="A241" t="s">
        <v>482</v>
      </c>
      <c r="B241" t="s">
        <v>1719</v>
      </c>
      <c r="C241" t="s">
        <v>2886</v>
      </c>
      <c r="D241" t="s">
        <v>238</v>
      </c>
      <c r="E241" t="s">
        <v>3573</v>
      </c>
      <c r="F241" t="s">
        <v>123</v>
      </c>
      <c r="G241" s="87">
        <v>20200301</v>
      </c>
      <c r="H241" t="s">
        <v>3574</v>
      </c>
      <c r="I241" t="s">
        <v>4028</v>
      </c>
      <c r="J241" t="s">
        <v>4026</v>
      </c>
      <c r="K241">
        <v>7504</v>
      </c>
      <c r="L241" t="s">
        <v>3607</v>
      </c>
      <c r="M241" s="87">
        <v>43891</v>
      </c>
      <c r="N241" t="s">
        <v>3578</v>
      </c>
      <c r="O241" t="s">
        <v>3579</v>
      </c>
      <c r="P241" s="61">
        <v>-2132.21</v>
      </c>
      <c r="Q241" t="s">
        <v>3579</v>
      </c>
      <c r="R241" s="61">
        <v>0</v>
      </c>
      <c r="S241" s="61">
        <v>-2132.21</v>
      </c>
    </row>
    <row r="242" spans="1:19" x14ac:dyDescent="0.2">
      <c r="A242" t="s">
        <v>482</v>
      </c>
      <c r="B242" t="s">
        <v>1719</v>
      </c>
      <c r="C242" t="s">
        <v>2886</v>
      </c>
      <c r="D242" t="s">
        <v>238</v>
      </c>
      <c r="E242" t="s">
        <v>3573</v>
      </c>
      <c r="F242" t="s">
        <v>123</v>
      </c>
      <c r="G242" s="87">
        <v>20200301</v>
      </c>
      <c r="H242" t="s">
        <v>3574</v>
      </c>
      <c r="I242" t="s">
        <v>4029</v>
      </c>
      <c r="J242" t="s">
        <v>4030</v>
      </c>
      <c r="K242">
        <v>7504</v>
      </c>
      <c r="L242" t="s">
        <v>3607</v>
      </c>
      <c r="M242" s="87">
        <v>43891</v>
      </c>
      <c r="N242" t="s">
        <v>3578</v>
      </c>
      <c r="O242" t="s">
        <v>3579</v>
      </c>
      <c r="P242" s="61">
        <v>-3744.2</v>
      </c>
      <c r="Q242" t="s">
        <v>3579</v>
      </c>
      <c r="R242" s="61">
        <v>0</v>
      </c>
      <c r="S242" s="61">
        <v>-3744.2</v>
      </c>
    </row>
    <row r="243" spans="1:19" x14ac:dyDescent="0.2">
      <c r="A243" t="s">
        <v>482</v>
      </c>
      <c r="B243" t="s">
        <v>1719</v>
      </c>
      <c r="C243" t="s">
        <v>2886</v>
      </c>
      <c r="D243" t="s">
        <v>238</v>
      </c>
      <c r="E243" t="s">
        <v>3573</v>
      </c>
      <c r="F243" t="s">
        <v>123</v>
      </c>
      <c r="G243" s="87">
        <v>20200303</v>
      </c>
      <c r="H243" t="s">
        <v>3668</v>
      </c>
      <c r="I243" t="s">
        <v>4031</v>
      </c>
      <c r="J243" t="s">
        <v>4032</v>
      </c>
      <c r="K243">
        <v>7517</v>
      </c>
      <c r="L243" t="s">
        <v>4033</v>
      </c>
      <c r="M243" s="87">
        <v>43902</v>
      </c>
      <c r="N243" t="s">
        <v>3620</v>
      </c>
      <c r="O243" t="s">
        <v>3579</v>
      </c>
      <c r="P243" s="61">
        <v>2132.21</v>
      </c>
      <c r="Q243" t="s">
        <v>3579</v>
      </c>
      <c r="R243" s="61">
        <v>2132.21</v>
      </c>
      <c r="S243" s="61">
        <v>0</v>
      </c>
    </row>
    <row r="244" spans="1:19" x14ac:dyDescent="0.2">
      <c r="A244" t="s">
        <v>482</v>
      </c>
      <c r="B244" t="s">
        <v>1719</v>
      </c>
      <c r="C244" t="s">
        <v>2886</v>
      </c>
      <c r="D244" t="s">
        <v>238</v>
      </c>
      <c r="E244" t="s">
        <v>3573</v>
      </c>
      <c r="F244" t="s">
        <v>124</v>
      </c>
      <c r="G244" s="87">
        <v>20200401</v>
      </c>
      <c r="H244" t="s">
        <v>3574</v>
      </c>
      <c r="I244" t="s">
        <v>4034</v>
      </c>
      <c r="J244" t="s">
        <v>3679</v>
      </c>
      <c r="K244">
        <v>7545</v>
      </c>
      <c r="L244" t="s">
        <v>3610</v>
      </c>
      <c r="M244" s="87">
        <v>43917</v>
      </c>
      <c r="N244" t="s">
        <v>3578</v>
      </c>
      <c r="O244" t="s">
        <v>3579</v>
      </c>
      <c r="P244" s="61">
        <v>-3744.2</v>
      </c>
      <c r="Q244" t="s">
        <v>3579</v>
      </c>
      <c r="R244" s="61">
        <v>0</v>
      </c>
      <c r="S244" s="61">
        <v>-3744.2</v>
      </c>
    </row>
    <row r="245" spans="1:19" x14ac:dyDescent="0.2">
      <c r="A245" t="s">
        <v>482</v>
      </c>
      <c r="B245" t="s">
        <v>1719</v>
      </c>
      <c r="C245" t="s">
        <v>2886</v>
      </c>
      <c r="D245" t="s">
        <v>238</v>
      </c>
      <c r="E245" t="s">
        <v>3573</v>
      </c>
      <c r="F245" t="s">
        <v>124</v>
      </c>
      <c r="G245" s="87">
        <v>20200415</v>
      </c>
      <c r="H245" t="s">
        <v>3668</v>
      </c>
      <c r="I245" t="s">
        <v>4035</v>
      </c>
      <c r="J245" t="s">
        <v>4036</v>
      </c>
      <c r="K245">
        <v>7577</v>
      </c>
      <c r="L245" t="s">
        <v>4037</v>
      </c>
      <c r="M245" s="87">
        <v>43935</v>
      </c>
      <c r="N245" t="s">
        <v>3578</v>
      </c>
      <c r="O245" t="s">
        <v>3579</v>
      </c>
      <c r="P245" s="61">
        <v>3744.2</v>
      </c>
      <c r="Q245" t="s">
        <v>3579</v>
      </c>
      <c r="R245" s="61">
        <v>3744.2</v>
      </c>
      <c r="S245" s="61">
        <v>0</v>
      </c>
    </row>
    <row r="246" spans="1:19" x14ac:dyDescent="0.2">
      <c r="A246" t="s">
        <v>482</v>
      </c>
      <c r="B246" t="s">
        <v>1719</v>
      </c>
      <c r="C246" t="s">
        <v>2886</v>
      </c>
      <c r="D246" t="s">
        <v>238</v>
      </c>
      <c r="E246" t="s">
        <v>3573</v>
      </c>
      <c r="F246" t="s">
        <v>125</v>
      </c>
      <c r="G246" s="87">
        <v>20200501</v>
      </c>
      <c r="H246" t="s">
        <v>3668</v>
      </c>
      <c r="I246" t="s">
        <v>4038</v>
      </c>
      <c r="J246" t="s">
        <v>4039</v>
      </c>
      <c r="K246">
        <v>7603</v>
      </c>
      <c r="L246" t="s">
        <v>3613</v>
      </c>
      <c r="M246" s="87">
        <v>43950</v>
      </c>
      <c r="N246" t="s">
        <v>3578</v>
      </c>
      <c r="O246" t="s">
        <v>3579</v>
      </c>
      <c r="P246" s="61">
        <v>3744.2</v>
      </c>
      <c r="Q246" t="s">
        <v>3579</v>
      </c>
      <c r="R246" s="61">
        <v>3744.2</v>
      </c>
      <c r="S246" s="61">
        <v>0</v>
      </c>
    </row>
    <row r="247" spans="1:19" x14ac:dyDescent="0.2">
      <c r="A247" t="s">
        <v>482</v>
      </c>
      <c r="B247" t="s">
        <v>1719</v>
      </c>
      <c r="C247" t="s">
        <v>2886</v>
      </c>
      <c r="D247" t="s">
        <v>238</v>
      </c>
      <c r="E247" t="s">
        <v>3573</v>
      </c>
      <c r="F247" t="s">
        <v>125</v>
      </c>
      <c r="G247" s="87">
        <v>20200501</v>
      </c>
      <c r="H247" t="s">
        <v>3574</v>
      </c>
      <c r="I247" t="s">
        <v>4040</v>
      </c>
      <c r="J247" t="s">
        <v>3685</v>
      </c>
      <c r="K247">
        <v>7603</v>
      </c>
      <c r="L247" t="s">
        <v>3613</v>
      </c>
      <c r="M247" s="87">
        <v>43950</v>
      </c>
      <c r="N247" t="s">
        <v>3578</v>
      </c>
      <c r="O247" t="s">
        <v>3579</v>
      </c>
      <c r="P247" s="61">
        <v>-3744.2</v>
      </c>
      <c r="Q247" t="s">
        <v>3579</v>
      </c>
      <c r="R247" s="61">
        <v>0</v>
      </c>
      <c r="S247" s="61">
        <v>-3744.2</v>
      </c>
    </row>
    <row r="248" spans="1:19" x14ac:dyDescent="0.2">
      <c r="A248" t="s">
        <v>482</v>
      </c>
      <c r="B248" t="s">
        <v>1719</v>
      </c>
      <c r="C248" t="s">
        <v>2886</v>
      </c>
      <c r="D248" t="s">
        <v>238</v>
      </c>
      <c r="E248" t="s">
        <v>3573</v>
      </c>
      <c r="F248" t="s">
        <v>126</v>
      </c>
      <c r="G248" s="87">
        <v>20200601</v>
      </c>
      <c r="H248" t="s">
        <v>3668</v>
      </c>
      <c r="I248" t="s">
        <v>4041</v>
      </c>
      <c r="J248" t="s">
        <v>4042</v>
      </c>
      <c r="K248">
        <v>7655</v>
      </c>
      <c r="L248" t="s">
        <v>3616</v>
      </c>
      <c r="M248" s="87">
        <v>43983</v>
      </c>
      <c r="N248" t="s">
        <v>3578</v>
      </c>
      <c r="O248" t="s">
        <v>3579</v>
      </c>
      <c r="P248" s="61">
        <v>3744.2</v>
      </c>
      <c r="Q248" t="s">
        <v>3579</v>
      </c>
      <c r="R248" s="61">
        <v>3744.2</v>
      </c>
      <c r="S248" s="61">
        <v>0</v>
      </c>
    </row>
    <row r="249" spans="1:19" x14ac:dyDescent="0.2">
      <c r="A249" t="s">
        <v>482</v>
      </c>
      <c r="B249" t="s">
        <v>1719</v>
      </c>
      <c r="C249" t="s">
        <v>2886</v>
      </c>
      <c r="D249" t="s">
        <v>238</v>
      </c>
      <c r="E249" t="s">
        <v>3573</v>
      </c>
      <c r="F249" t="s">
        <v>126</v>
      </c>
      <c r="G249" s="87">
        <v>20200601</v>
      </c>
      <c r="H249" t="s">
        <v>3574</v>
      </c>
      <c r="I249" t="s">
        <v>4043</v>
      </c>
      <c r="J249" t="s">
        <v>3691</v>
      </c>
      <c r="K249">
        <v>7655</v>
      </c>
      <c r="L249" t="s">
        <v>3616</v>
      </c>
      <c r="M249" s="87">
        <v>43983</v>
      </c>
      <c r="N249" t="s">
        <v>3578</v>
      </c>
      <c r="O249" t="s">
        <v>3579</v>
      </c>
      <c r="P249" s="61">
        <v>-3744.2</v>
      </c>
      <c r="Q249" t="s">
        <v>3579</v>
      </c>
      <c r="R249" s="61">
        <v>0</v>
      </c>
      <c r="S249" s="61">
        <v>-3744.2</v>
      </c>
    </row>
    <row r="250" spans="1:19" x14ac:dyDescent="0.2">
      <c r="A250" t="s">
        <v>482</v>
      </c>
      <c r="B250" t="s">
        <v>1719</v>
      </c>
      <c r="C250" t="s">
        <v>2886</v>
      </c>
      <c r="D250" t="s">
        <v>238</v>
      </c>
      <c r="E250" t="s">
        <v>3573</v>
      </c>
      <c r="F250" t="s">
        <v>16</v>
      </c>
      <c r="G250" s="87">
        <v>20200630</v>
      </c>
      <c r="H250" t="s">
        <v>3617</v>
      </c>
      <c r="J250" t="s">
        <v>3618</v>
      </c>
      <c r="K250">
        <v>7681</v>
      </c>
      <c r="L250" t="s">
        <v>3619</v>
      </c>
      <c r="M250" s="87">
        <v>43999</v>
      </c>
      <c r="N250" t="s">
        <v>3620</v>
      </c>
      <c r="O250" t="s">
        <v>3579</v>
      </c>
      <c r="P250" s="61">
        <v>63328.7</v>
      </c>
      <c r="Q250" t="s">
        <v>3579</v>
      </c>
      <c r="R250" s="61">
        <v>63328.7</v>
      </c>
      <c r="S250" s="61">
        <v>0</v>
      </c>
    </row>
    <row r="251" spans="1:19" x14ac:dyDescent="0.2">
      <c r="A251" t="s">
        <v>483</v>
      </c>
      <c r="B251" t="s">
        <v>1720</v>
      </c>
      <c r="C251" t="s">
        <v>2888</v>
      </c>
      <c r="D251" t="s">
        <v>238</v>
      </c>
      <c r="E251" t="s">
        <v>3573</v>
      </c>
      <c r="F251" t="s">
        <v>115</v>
      </c>
      <c r="G251" s="87">
        <v>20190701</v>
      </c>
      <c r="H251" t="s">
        <v>3574</v>
      </c>
      <c r="I251" t="s">
        <v>4044</v>
      </c>
      <c r="J251" t="s">
        <v>4045</v>
      </c>
      <c r="K251">
        <v>7100</v>
      </c>
      <c r="L251" t="s">
        <v>3577</v>
      </c>
      <c r="M251" s="87">
        <v>43647</v>
      </c>
      <c r="N251" t="s">
        <v>3578</v>
      </c>
      <c r="O251" t="s">
        <v>3579</v>
      </c>
      <c r="P251" s="61">
        <v>-5057.63</v>
      </c>
      <c r="Q251" t="s">
        <v>3579</v>
      </c>
      <c r="R251" s="61">
        <v>0</v>
      </c>
      <c r="S251" s="61">
        <v>-5057.63</v>
      </c>
    </row>
    <row r="252" spans="1:19" x14ac:dyDescent="0.2">
      <c r="A252" t="s">
        <v>483</v>
      </c>
      <c r="B252" t="s">
        <v>1720</v>
      </c>
      <c r="C252" t="s">
        <v>2888</v>
      </c>
      <c r="D252" t="s">
        <v>238</v>
      </c>
      <c r="E252" t="s">
        <v>3573</v>
      </c>
      <c r="F252" t="s">
        <v>115</v>
      </c>
      <c r="G252" s="87">
        <v>20190701</v>
      </c>
      <c r="H252" t="s">
        <v>3574</v>
      </c>
      <c r="I252" t="s">
        <v>4046</v>
      </c>
      <c r="J252" t="s">
        <v>4047</v>
      </c>
      <c r="K252">
        <v>7100</v>
      </c>
      <c r="L252" t="s">
        <v>3577</v>
      </c>
      <c r="M252" s="87">
        <v>43647</v>
      </c>
      <c r="N252" t="s">
        <v>3578</v>
      </c>
      <c r="O252" t="s">
        <v>3579</v>
      </c>
      <c r="P252" s="61">
        <v>-5740.9</v>
      </c>
      <c r="Q252" t="s">
        <v>3579</v>
      </c>
      <c r="R252" s="61">
        <v>0</v>
      </c>
      <c r="S252" s="61">
        <v>-5740.9</v>
      </c>
    </row>
    <row r="253" spans="1:19" x14ac:dyDescent="0.2">
      <c r="A253" t="s">
        <v>483</v>
      </c>
      <c r="B253" t="s">
        <v>1720</v>
      </c>
      <c r="C253" t="s">
        <v>2888</v>
      </c>
      <c r="D253" t="s">
        <v>238</v>
      </c>
      <c r="E253" t="s">
        <v>3573</v>
      </c>
      <c r="F253" t="s">
        <v>115</v>
      </c>
      <c r="G253" s="87">
        <v>20190701</v>
      </c>
      <c r="H253" t="s">
        <v>3574</v>
      </c>
      <c r="I253" t="s">
        <v>4048</v>
      </c>
      <c r="J253" t="s">
        <v>3709</v>
      </c>
      <c r="K253">
        <v>7100</v>
      </c>
      <c r="L253" t="s">
        <v>3577</v>
      </c>
      <c r="M253" s="87">
        <v>43647</v>
      </c>
      <c r="N253" t="s">
        <v>3578</v>
      </c>
      <c r="O253" t="s">
        <v>3579</v>
      </c>
      <c r="P253" s="61">
        <v>-151.68</v>
      </c>
      <c r="Q253" t="s">
        <v>3579</v>
      </c>
      <c r="R253" s="61">
        <v>0</v>
      </c>
      <c r="S253" s="61">
        <v>-151.68</v>
      </c>
    </row>
    <row r="254" spans="1:19" x14ac:dyDescent="0.2">
      <c r="A254" t="s">
        <v>483</v>
      </c>
      <c r="B254" t="s">
        <v>1720</v>
      </c>
      <c r="C254" t="s">
        <v>2888</v>
      </c>
      <c r="D254" t="s">
        <v>238</v>
      </c>
      <c r="E254" t="s">
        <v>3573</v>
      </c>
      <c r="F254" t="s">
        <v>115</v>
      </c>
      <c r="G254" s="87">
        <v>20190701</v>
      </c>
      <c r="H254" t="s">
        <v>3574</v>
      </c>
      <c r="I254" t="s">
        <v>4049</v>
      </c>
      <c r="J254" t="s">
        <v>4004</v>
      </c>
      <c r="K254">
        <v>7100</v>
      </c>
      <c r="L254" t="s">
        <v>3577</v>
      </c>
      <c r="M254" s="87">
        <v>43647</v>
      </c>
      <c r="N254" t="s">
        <v>3578</v>
      </c>
      <c r="O254" t="s">
        <v>3579</v>
      </c>
      <c r="P254" s="61">
        <v>-4912.42</v>
      </c>
      <c r="Q254" t="s">
        <v>3579</v>
      </c>
      <c r="R254" s="61">
        <v>0</v>
      </c>
      <c r="S254" s="61">
        <v>-4912.42</v>
      </c>
    </row>
    <row r="255" spans="1:19" x14ac:dyDescent="0.2">
      <c r="A255" t="s">
        <v>483</v>
      </c>
      <c r="B255" t="s">
        <v>1720</v>
      </c>
      <c r="C255" t="s">
        <v>2888</v>
      </c>
      <c r="D255" t="s">
        <v>238</v>
      </c>
      <c r="E255" t="s">
        <v>3573</v>
      </c>
      <c r="F255" t="s">
        <v>115</v>
      </c>
      <c r="G255" s="87">
        <v>20190701</v>
      </c>
      <c r="H255" t="s">
        <v>3574</v>
      </c>
      <c r="I255" t="s">
        <v>4050</v>
      </c>
      <c r="J255" t="s">
        <v>4051</v>
      </c>
      <c r="K255">
        <v>7100</v>
      </c>
      <c r="L255" t="s">
        <v>3577</v>
      </c>
      <c r="M255" s="87">
        <v>43647</v>
      </c>
      <c r="N255" t="s">
        <v>3578</v>
      </c>
      <c r="O255" t="s">
        <v>3579</v>
      </c>
      <c r="P255" s="61">
        <v>-5312.21</v>
      </c>
      <c r="Q255" t="s">
        <v>3579</v>
      </c>
      <c r="R255" s="61">
        <v>0</v>
      </c>
      <c r="S255" s="61">
        <v>-5312.21</v>
      </c>
    </row>
    <row r="256" spans="1:19" x14ac:dyDescent="0.2">
      <c r="A256" t="s">
        <v>483</v>
      </c>
      <c r="B256" t="s">
        <v>1720</v>
      </c>
      <c r="C256" t="s">
        <v>2888</v>
      </c>
      <c r="D256" t="s">
        <v>238</v>
      </c>
      <c r="E256" t="s">
        <v>3573</v>
      </c>
      <c r="F256" t="s">
        <v>115</v>
      </c>
      <c r="G256" s="87">
        <v>20190701</v>
      </c>
      <c r="H256" t="s">
        <v>3574</v>
      </c>
      <c r="I256" t="s">
        <v>4052</v>
      </c>
      <c r="J256" t="s">
        <v>4053</v>
      </c>
      <c r="K256">
        <v>7100</v>
      </c>
      <c r="L256" t="s">
        <v>3577</v>
      </c>
      <c r="M256" s="87">
        <v>43647</v>
      </c>
      <c r="N256" t="s">
        <v>3578</v>
      </c>
      <c r="O256" t="s">
        <v>3579</v>
      </c>
      <c r="P256" s="61">
        <v>-352.2</v>
      </c>
      <c r="Q256" t="s">
        <v>3579</v>
      </c>
      <c r="R256" s="61">
        <v>0</v>
      </c>
      <c r="S256" s="61">
        <v>-352.2</v>
      </c>
    </row>
    <row r="257" spans="1:19" x14ac:dyDescent="0.2">
      <c r="A257" t="s">
        <v>483</v>
      </c>
      <c r="B257" t="s">
        <v>1720</v>
      </c>
      <c r="C257" t="s">
        <v>2888</v>
      </c>
      <c r="D257" t="s">
        <v>238</v>
      </c>
      <c r="E257" t="s">
        <v>3573</v>
      </c>
      <c r="F257" t="s">
        <v>115</v>
      </c>
      <c r="G257" s="87">
        <v>20190701</v>
      </c>
      <c r="H257" t="s">
        <v>3574</v>
      </c>
      <c r="I257" t="s">
        <v>4054</v>
      </c>
      <c r="J257" t="s">
        <v>4055</v>
      </c>
      <c r="K257">
        <v>7100</v>
      </c>
      <c r="L257" t="s">
        <v>3577</v>
      </c>
      <c r="M257" s="87">
        <v>43647</v>
      </c>
      <c r="N257" t="s">
        <v>3578</v>
      </c>
      <c r="O257" t="s">
        <v>3579</v>
      </c>
      <c r="P257" s="61">
        <v>-73.31</v>
      </c>
      <c r="Q257" t="s">
        <v>3579</v>
      </c>
      <c r="R257" s="61">
        <v>0</v>
      </c>
      <c r="S257" s="61">
        <v>-73.31</v>
      </c>
    </row>
    <row r="258" spans="1:19" x14ac:dyDescent="0.2">
      <c r="A258" t="s">
        <v>483</v>
      </c>
      <c r="B258" t="s">
        <v>1720</v>
      </c>
      <c r="C258" t="s">
        <v>2888</v>
      </c>
      <c r="D258" t="s">
        <v>238</v>
      </c>
      <c r="E258" t="s">
        <v>3573</v>
      </c>
      <c r="F258" t="s">
        <v>115</v>
      </c>
      <c r="G258" s="87">
        <v>20190701</v>
      </c>
      <c r="H258" t="s">
        <v>3574</v>
      </c>
      <c r="I258" t="s">
        <v>4056</v>
      </c>
      <c r="J258" t="s">
        <v>4057</v>
      </c>
      <c r="K258">
        <v>7100</v>
      </c>
      <c r="L258" t="s">
        <v>3577</v>
      </c>
      <c r="M258" s="87">
        <v>43647</v>
      </c>
      <c r="N258" t="s">
        <v>3578</v>
      </c>
      <c r="O258" t="s">
        <v>3579</v>
      </c>
      <c r="P258" s="61">
        <v>-4.8499999999999996</v>
      </c>
      <c r="Q258" t="s">
        <v>3579</v>
      </c>
      <c r="R258" s="61">
        <v>0</v>
      </c>
      <c r="S258" s="61">
        <v>-4.8499999999999996</v>
      </c>
    </row>
    <row r="259" spans="1:19" x14ac:dyDescent="0.2">
      <c r="A259" t="s">
        <v>483</v>
      </c>
      <c r="B259" t="s">
        <v>1720</v>
      </c>
      <c r="C259" t="s">
        <v>2888</v>
      </c>
      <c r="D259" t="s">
        <v>238</v>
      </c>
      <c r="E259" t="s">
        <v>3573</v>
      </c>
      <c r="F259" t="s">
        <v>115</v>
      </c>
      <c r="G259" s="87">
        <v>20190701</v>
      </c>
      <c r="H259" t="s">
        <v>3574</v>
      </c>
      <c r="I259" t="s">
        <v>4058</v>
      </c>
      <c r="J259" t="s">
        <v>4059</v>
      </c>
      <c r="K259">
        <v>7100</v>
      </c>
      <c r="L259" t="s">
        <v>3577</v>
      </c>
      <c r="M259" s="87">
        <v>43647</v>
      </c>
      <c r="N259" t="s">
        <v>3578</v>
      </c>
      <c r="O259" t="s">
        <v>3579</v>
      </c>
      <c r="P259" s="61">
        <v>-49</v>
      </c>
      <c r="Q259" t="s">
        <v>3579</v>
      </c>
      <c r="R259" s="61">
        <v>0</v>
      </c>
      <c r="S259" s="61">
        <v>-49</v>
      </c>
    </row>
    <row r="260" spans="1:19" x14ac:dyDescent="0.2">
      <c r="A260" t="s">
        <v>483</v>
      </c>
      <c r="B260" t="s">
        <v>1720</v>
      </c>
      <c r="C260" t="s">
        <v>2888</v>
      </c>
      <c r="D260" t="s">
        <v>238</v>
      </c>
      <c r="E260" t="s">
        <v>3573</v>
      </c>
      <c r="F260" t="s">
        <v>115</v>
      </c>
      <c r="G260" s="87">
        <v>20190701</v>
      </c>
      <c r="H260" t="s">
        <v>3574</v>
      </c>
      <c r="I260" t="s">
        <v>4060</v>
      </c>
      <c r="J260" t="s">
        <v>4061</v>
      </c>
      <c r="K260">
        <v>7100</v>
      </c>
      <c r="L260" t="s">
        <v>3577</v>
      </c>
      <c r="M260" s="87">
        <v>43647</v>
      </c>
      <c r="N260" t="s">
        <v>3578</v>
      </c>
      <c r="O260" t="s">
        <v>3579</v>
      </c>
      <c r="P260" s="61">
        <v>-1.87</v>
      </c>
      <c r="Q260" t="s">
        <v>3579</v>
      </c>
      <c r="R260" s="61">
        <v>0</v>
      </c>
      <c r="S260" s="61">
        <v>-1.87</v>
      </c>
    </row>
    <row r="261" spans="1:19" x14ac:dyDescent="0.2">
      <c r="A261" t="s">
        <v>483</v>
      </c>
      <c r="B261" t="s">
        <v>1720</v>
      </c>
      <c r="C261" t="s">
        <v>2888</v>
      </c>
      <c r="D261" t="s">
        <v>238</v>
      </c>
      <c r="E261" t="s">
        <v>3573</v>
      </c>
      <c r="F261" t="s">
        <v>115</v>
      </c>
      <c r="G261" s="87">
        <v>20190701</v>
      </c>
      <c r="H261" t="s">
        <v>3574</v>
      </c>
      <c r="I261" t="s">
        <v>4062</v>
      </c>
      <c r="J261" t="s">
        <v>4063</v>
      </c>
      <c r="K261">
        <v>7100</v>
      </c>
      <c r="L261" t="s">
        <v>4064</v>
      </c>
      <c r="M261" s="87">
        <v>43647</v>
      </c>
      <c r="N261" t="s">
        <v>3578</v>
      </c>
      <c r="O261" t="s">
        <v>3579</v>
      </c>
      <c r="P261" s="61">
        <v>-1191.67</v>
      </c>
      <c r="Q261" t="s">
        <v>3579</v>
      </c>
      <c r="R261" s="61">
        <v>0</v>
      </c>
      <c r="S261" s="61">
        <v>-1191.67</v>
      </c>
    </row>
    <row r="262" spans="1:19" x14ac:dyDescent="0.2">
      <c r="A262" t="s">
        <v>483</v>
      </c>
      <c r="B262" t="s">
        <v>1720</v>
      </c>
      <c r="C262" t="s">
        <v>2888</v>
      </c>
      <c r="D262" t="s">
        <v>238</v>
      </c>
      <c r="E262" t="s">
        <v>3573</v>
      </c>
      <c r="F262" t="s">
        <v>115</v>
      </c>
      <c r="G262" s="87">
        <v>20190701</v>
      </c>
      <c r="H262" t="s">
        <v>3574</v>
      </c>
      <c r="I262" t="s">
        <v>4065</v>
      </c>
      <c r="J262" t="s">
        <v>4066</v>
      </c>
      <c r="K262">
        <v>7100</v>
      </c>
      <c r="L262" t="s">
        <v>4064</v>
      </c>
      <c r="M262" s="87">
        <v>43647</v>
      </c>
      <c r="N262" t="s">
        <v>3578</v>
      </c>
      <c r="O262" t="s">
        <v>3579</v>
      </c>
      <c r="P262" s="61">
        <v>-580.84</v>
      </c>
      <c r="Q262" t="s">
        <v>3579</v>
      </c>
      <c r="R262" s="61">
        <v>0</v>
      </c>
      <c r="S262" s="61">
        <v>-580.84</v>
      </c>
    </row>
    <row r="263" spans="1:19" x14ac:dyDescent="0.2">
      <c r="A263" t="s">
        <v>483</v>
      </c>
      <c r="B263" t="s">
        <v>1720</v>
      </c>
      <c r="C263" t="s">
        <v>2888</v>
      </c>
      <c r="D263" t="s">
        <v>238</v>
      </c>
      <c r="E263" t="s">
        <v>3573</v>
      </c>
      <c r="F263" t="s">
        <v>115</v>
      </c>
      <c r="G263" s="87">
        <v>20190701</v>
      </c>
      <c r="H263" t="s">
        <v>3574</v>
      </c>
      <c r="I263" t="s">
        <v>4067</v>
      </c>
      <c r="J263" t="s">
        <v>4068</v>
      </c>
      <c r="K263">
        <v>7100</v>
      </c>
      <c r="L263" t="s">
        <v>4064</v>
      </c>
      <c r="M263" s="87">
        <v>43647</v>
      </c>
      <c r="N263" t="s">
        <v>3578</v>
      </c>
      <c r="O263" t="s">
        <v>3579</v>
      </c>
      <c r="P263" s="61">
        <v>-1191.67</v>
      </c>
      <c r="Q263" t="s">
        <v>3579</v>
      </c>
      <c r="R263" s="61">
        <v>0</v>
      </c>
      <c r="S263" s="61">
        <v>-1191.67</v>
      </c>
    </row>
    <row r="264" spans="1:19" x14ac:dyDescent="0.2">
      <c r="A264" t="s">
        <v>483</v>
      </c>
      <c r="B264" t="s">
        <v>1720</v>
      </c>
      <c r="C264" t="s">
        <v>2888</v>
      </c>
      <c r="D264" t="s">
        <v>238</v>
      </c>
      <c r="E264" t="s">
        <v>3573</v>
      </c>
      <c r="F264" t="s">
        <v>116</v>
      </c>
      <c r="G264" s="87">
        <v>20190801</v>
      </c>
      <c r="H264" t="s">
        <v>3574</v>
      </c>
      <c r="I264" t="s">
        <v>4069</v>
      </c>
      <c r="J264" t="s">
        <v>4070</v>
      </c>
      <c r="K264">
        <v>7150</v>
      </c>
      <c r="L264" t="s">
        <v>3582</v>
      </c>
      <c r="M264" s="87">
        <v>43675</v>
      </c>
      <c r="N264" t="s">
        <v>3583</v>
      </c>
      <c r="O264" t="s">
        <v>3579</v>
      </c>
      <c r="P264" s="61">
        <v>-5057.63</v>
      </c>
      <c r="Q264" t="s">
        <v>3579</v>
      </c>
      <c r="R264" s="61">
        <v>0</v>
      </c>
      <c r="S264" s="61">
        <v>-5057.63</v>
      </c>
    </row>
    <row r="265" spans="1:19" x14ac:dyDescent="0.2">
      <c r="A265" t="s">
        <v>483</v>
      </c>
      <c r="B265" t="s">
        <v>1720</v>
      </c>
      <c r="C265" t="s">
        <v>2888</v>
      </c>
      <c r="D265" t="s">
        <v>238</v>
      </c>
      <c r="E265" t="s">
        <v>3573</v>
      </c>
      <c r="F265" t="s">
        <v>116</v>
      </c>
      <c r="G265" s="87">
        <v>20190801</v>
      </c>
      <c r="H265" t="s">
        <v>3574</v>
      </c>
      <c r="I265" t="s">
        <v>4071</v>
      </c>
      <c r="J265" t="s">
        <v>4072</v>
      </c>
      <c r="K265">
        <v>7150</v>
      </c>
      <c r="L265" t="s">
        <v>3582</v>
      </c>
      <c r="M265" s="87">
        <v>43675</v>
      </c>
      <c r="N265" t="s">
        <v>3583</v>
      </c>
      <c r="O265" t="s">
        <v>3579</v>
      </c>
      <c r="P265" s="61">
        <v>-5740.9</v>
      </c>
      <c r="Q265" t="s">
        <v>3579</v>
      </c>
      <c r="R265" s="61">
        <v>0</v>
      </c>
      <c r="S265" s="61">
        <v>-5740.9</v>
      </c>
    </row>
    <row r="266" spans="1:19" x14ac:dyDescent="0.2">
      <c r="A266" t="s">
        <v>483</v>
      </c>
      <c r="B266" t="s">
        <v>1720</v>
      </c>
      <c r="C266" t="s">
        <v>2888</v>
      </c>
      <c r="D266" t="s">
        <v>238</v>
      </c>
      <c r="E266" t="s">
        <v>3573</v>
      </c>
      <c r="F266" t="s">
        <v>116</v>
      </c>
      <c r="G266" s="87">
        <v>20190801</v>
      </c>
      <c r="H266" t="s">
        <v>3574</v>
      </c>
      <c r="I266" t="s">
        <v>4073</v>
      </c>
      <c r="J266" t="s">
        <v>3709</v>
      </c>
      <c r="K266">
        <v>7150</v>
      </c>
      <c r="L266" t="s">
        <v>3582</v>
      </c>
      <c r="M266" s="87">
        <v>43675</v>
      </c>
      <c r="N266" t="s">
        <v>3583</v>
      </c>
      <c r="O266" t="s">
        <v>3579</v>
      </c>
      <c r="P266" s="61">
        <v>-151.68</v>
      </c>
      <c r="Q266" t="s">
        <v>3579</v>
      </c>
      <c r="R266" s="61">
        <v>0</v>
      </c>
      <c r="S266" s="61">
        <v>-151.68</v>
      </c>
    </row>
    <row r="267" spans="1:19" x14ac:dyDescent="0.2">
      <c r="A267" t="s">
        <v>483</v>
      </c>
      <c r="B267" t="s">
        <v>1720</v>
      </c>
      <c r="C267" t="s">
        <v>2888</v>
      </c>
      <c r="D267" t="s">
        <v>238</v>
      </c>
      <c r="E267" t="s">
        <v>3573</v>
      </c>
      <c r="F267" t="s">
        <v>116</v>
      </c>
      <c r="G267" s="87">
        <v>20190801</v>
      </c>
      <c r="H267" t="s">
        <v>3574</v>
      </c>
      <c r="I267" t="s">
        <v>4074</v>
      </c>
      <c r="J267" t="s">
        <v>3581</v>
      </c>
      <c r="K267">
        <v>7150</v>
      </c>
      <c r="L267" t="s">
        <v>3582</v>
      </c>
      <c r="M267" s="87">
        <v>43675</v>
      </c>
      <c r="N267" t="s">
        <v>3583</v>
      </c>
      <c r="O267" t="s">
        <v>3579</v>
      </c>
      <c r="P267" s="61">
        <v>-4912.42</v>
      </c>
      <c r="Q267" t="s">
        <v>3579</v>
      </c>
      <c r="R267" s="61">
        <v>0</v>
      </c>
      <c r="S267" s="61">
        <v>-4912.42</v>
      </c>
    </row>
    <row r="268" spans="1:19" x14ac:dyDescent="0.2">
      <c r="A268" t="s">
        <v>483</v>
      </c>
      <c r="B268" t="s">
        <v>1720</v>
      </c>
      <c r="C268" t="s">
        <v>2888</v>
      </c>
      <c r="D268" t="s">
        <v>238</v>
      </c>
      <c r="E268" t="s">
        <v>3573</v>
      </c>
      <c r="F268" t="s">
        <v>116</v>
      </c>
      <c r="G268" s="87">
        <v>20190801</v>
      </c>
      <c r="H268" t="s">
        <v>3574</v>
      </c>
      <c r="I268" t="s">
        <v>4075</v>
      </c>
      <c r="J268" t="s">
        <v>4076</v>
      </c>
      <c r="K268">
        <v>7150</v>
      </c>
      <c r="L268" t="s">
        <v>3582</v>
      </c>
      <c r="M268" s="87">
        <v>43675</v>
      </c>
      <c r="N268" t="s">
        <v>3583</v>
      </c>
      <c r="O268" t="s">
        <v>3579</v>
      </c>
      <c r="P268" s="61">
        <v>-5312.21</v>
      </c>
      <c r="Q268" t="s">
        <v>3579</v>
      </c>
      <c r="R268" s="61">
        <v>0</v>
      </c>
      <c r="S268" s="61">
        <v>-5312.21</v>
      </c>
    </row>
    <row r="269" spans="1:19" x14ac:dyDescent="0.2">
      <c r="A269" t="s">
        <v>483</v>
      </c>
      <c r="B269" t="s">
        <v>1720</v>
      </c>
      <c r="C269" t="s">
        <v>2888</v>
      </c>
      <c r="D269" t="s">
        <v>238</v>
      </c>
      <c r="E269" t="s">
        <v>3573</v>
      </c>
      <c r="F269" t="s">
        <v>116</v>
      </c>
      <c r="G269" s="87">
        <v>20190801</v>
      </c>
      <c r="H269" t="s">
        <v>3574</v>
      </c>
      <c r="I269" t="s">
        <v>4077</v>
      </c>
      <c r="J269" t="s">
        <v>4078</v>
      </c>
      <c r="K269">
        <v>7150</v>
      </c>
      <c r="L269" t="s">
        <v>3582</v>
      </c>
      <c r="M269" s="87">
        <v>43675</v>
      </c>
      <c r="N269" t="s">
        <v>3583</v>
      </c>
      <c r="O269" t="s">
        <v>3579</v>
      </c>
      <c r="P269" s="61">
        <v>-73.31</v>
      </c>
      <c r="Q269" t="s">
        <v>3579</v>
      </c>
      <c r="R269" s="61">
        <v>0</v>
      </c>
      <c r="S269" s="61">
        <v>-73.31</v>
      </c>
    </row>
    <row r="270" spans="1:19" x14ac:dyDescent="0.2">
      <c r="A270" t="s">
        <v>483</v>
      </c>
      <c r="B270" t="s">
        <v>1720</v>
      </c>
      <c r="C270" t="s">
        <v>2888</v>
      </c>
      <c r="D270" t="s">
        <v>238</v>
      </c>
      <c r="E270" t="s">
        <v>3573</v>
      </c>
      <c r="F270" t="s">
        <v>116</v>
      </c>
      <c r="G270" s="87">
        <v>20190801</v>
      </c>
      <c r="H270" t="s">
        <v>3574</v>
      </c>
      <c r="I270" t="s">
        <v>4079</v>
      </c>
      <c r="J270" t="s">
        <v>4080</v>
      </c>
      <c r="K270">
        <v>7150</v>
      </c>
      <c r="L270" t="s">
        <v>3582</v>
      </c>
      <c r="M270" s="87">
        <v>43675</v>
      </c>
      <c r="N270" t="s">
        <v>3583</v>
      </c>
      <c r="O270" t="s">
        <v>3579</v>
      </c>
      <c r="P270" s="61">
        <v>-49</v>
      </c>
      <c r="Q270" t="s">
        <v>3579</v>
      </c>
      <c r="R270" s="61">
        <v>0</v>
      </c>
      <c r="S270" s="61">
        <v>-49</v>
      </c>
    </row>
    <row r="271" spans="1:19" x14ac:dyDescent="0.2">
      <c r="A271" t="s">
        <v>483</v>
      </c>
      <c r="B271" t="s">
        <v>1720</v>
      </c>
      <c r="C271" t="s">
        <v>2888</v>
      </c>
      <c r="D271" t="s">
        <v>238</v>
      </c>
      <c r="E271" t="s">
        <v>3573</v>
      </c>
      <c r="F271" t="s">
        <v>117</v>
      </c>
      <c r="G271" s="87">
        <v>20190901</v>
      </c>
      <c r="H271" t="s">
        <v>3574</v>
      </c>
      <c r="I271" t="s">
        <v>4081</v>
      </c>
      <c r="J271" t="s">
        <v>3633</v>
      </c>
      <c r="K271">
        <v>7215</v>
      </c>
      <c r="L271" t="s">
        <v>3586</v>
      </c>
      <c r="M271" s="87">
        <v>43710</v>
      </c>
      <c r="N271" t="s">
        <v>3578</v>
      </c>
      <c r="O271" t="s">
        <v>3579</v>
      </c>
      <c r="P271" s="61">
        <v>-4912.42</v>
      </c>
      <c r="Q271" t="s">
        <v>3579</v>
      </c>
      <c r="R271" s="61">
        <v>0</v>
      </c>
      <c r="S271" s="61">
        <v>-4912.42</v>
      </c>
    </row>
    <row r="272" spans="1:19" x14ac:dyDescent="0.2">
      <c r="A272" t="s">
        <v>483</v>
      </c>
      <c r="B272" t="s">
        <v>1720</v>
      </c>
      <c r="C272" t="s">
        <v>2888</v>
      </c>
      <c r="D272" t="s">
        <v>238</v>
      </c>
      <c r="E272" t="s">
        <v>3573</v>
      </c>
      <c r="F272" t="s">
        <v>117</v>
      </c>
      <c r="G272" s="87">
        <v>20190901</v>
      </c>
      <c r="H272" t="s">
        <v>3574</v>
      </c>
      <c r="I272" t="s">
        <v>4082</v>
      </c>
      <c r="J272" t="s">
        <v>3633</v>
      </c>
      <c r="K272">
        <v>7215</v>
      </c>
      <c r="L272" t="s">
        <v>3586</v>
      </c>
      <c r="M272" s="87">
        <v>43710</v>
      </c>
      <c r="N272" t="s">
        <v>3578</v>
      </c>
      <c r="O272" t="s">
        <v>3579</v>
      </c>
      <c r="P272" s="61">
        <v>-5312.21</v>
      </c>
      <c r="Q272" t="s">
        <v>3579</v>
      </c>
      <c r="R272" s="61">
        <v>0</v>
      </c>
      <c r="S272" s="61">
        <v>-5312.21</v>
      </c>
    </row>
    <row r="273" spans="1:19" x14ac:dyDescent="0.2">
      <c r="A273" t="s">
        <v>483</v>
      </c>
      <c r="B273" t="s">
        <v>1720</v>
      </c>
      <c r="C273" t="s">
        <v>2888</v>
      </c>
      <c r="D273" t="s">
        <v>238</v>
      </c>
      <c r="E273" t="s">
        <v>3573</v>
      </c>
      <c r="F273" t="s">
        <v>117</v>
      </c>
      <c r="G273" s="87">
        <v>20190901</v>
      </c>
      <c r="H273" t="s">
        <v>3574</v>
      </c>
      <c r="I273" t="s">
        <v>4083</v>
      </c>
      <c r="J273" t="s">
        <v>4078</v>
      </c>
      <c r="K273">
        <v>7215</v>
      </c>
      <c r="L273" t="s">
        <v>3586</v>
      </c>
      <c r="M273" s="87">
        <v>43710</v>
      </c>
      <c r="N273" t="s">
        <v>3578</v>
      </c>
      <c r="O273" t="s">
        <v>3579</v>
      </c>
      <c r="P273" s="61">
        <v>-73.31</v>
      </c>
      <c r="Q273" t="s">
        <v>3579</v>
      </c>
      <c r="R273" s="61">
        <v>0</v>
      </c>
      <c r="S273" s="61">
        <v>-73.31</v>
      </c>
    </row>
    <row r="274" spans="1:19" x14ac:dyDescent="0.2">
      <c r="A274" t="s">
        <v>483</v>
      </c>
      <c r="B274" t="s">
        <v>1720</v>
      </c>
      <c r="C274" t="s">
        <v>2888</v>
      </c>
      <c r="D274" t="s">
        <v>238</v>
      </c>
      <c r="E274" t="s">
        <v>3573</v>
      </c>
      <c r="F274" t="s">
        <v>117</v>
      </c>
      <c r="G274" s="87">
        <v>20190901</v>
      </c>
      <c r="H274" t="s">
        <v>3574</v>
      </c>
      <c r="I274" t="s">
        <v>4084</v>
      </c>
      <c r="J274" t="s">
        <v>4085</v>
      </c>
      <c r="K274">
        <v>7215</v>
      </c>
      <c r="L274" t="s">
        <v>3586</v>
      </c>
      <c r="M274" s="87">
        <v>43710</v>
      </c>
      <c r="N274" t="s">
        <v>3578</v>
      </c>
      <c r="O274" t="s">
        <v>3579</v>
      </c>
      <c r="P274" s="61">
        <v>-49</v>
      </c>
      <c r="Q274" t="s">
        <v>3579</v>
      </c>
      <c r="R274" s="61">
        <v>0</v>
      </c>
      <c r="S274" s="61">
        <v>-49</v>
      </c>
    </row>
    <row r="275" spans="1:19" x14ac:dyDescent="0.2">
      <c r="A275" t="s">
        <v>483</v>
      </c>
      <c r="B275" t="s">
        <v>1720</v>
      </c>
      <c r="C275" t="s">
        <v>2888</v>
      </c>
      <c r="D275" t="s">
        <v>238</v>
      </c>
      <c r="E275" t="s">
        <v>3573</v>
      </c>
      <c r="F275" t="s">
        <v>117</v>
      </c>
      <c r="G275" s="87">
        <v>20190901</v>
      </c>
      <c r="H275" t="s">
        <v>3574</v>
      </c>
      <c r="I275" t="s">
        <v>4086</v>
      </c>
      <c r="J275" t="s">
        <v>4087</v>
      </c>
      <c r="K275">
        <v>7215</v>
      </c>
      <c r="L275" t="s">
        <v>3586</v>
      </c>
      <c r="M275" s="87">
        <v>43710</v>
      </c>
      <c r="N275" t="s">
        <v>3578</v>
      </c>
      <c r="O275" t="s">
        <v>3579</v>
      </c>
      <c r="P275" s="61">
        <v>-4562.5</v>
      </c>
      <c r="Q275" t="s">
        <v>3579</v>
      </c>
      <c r="R275" s="61">
        <v>0</v>
      </c>
      <c r="S275" s="61">
        <v>-4562.5</v>
      </c>
    </row>
    <row r="276" spans="1:19" x14ac:dyDescent="0.2">
      <c r="A276" t="s">
        <v>483</v>
      </c>
      <c r="B276" t="s">
        <v>1720</v>
      </c>
      <c r="C276" t="s">
        <v>2888</v>
      </c>
      <c r="D276" t="s">
        <v>238</v>
      </c>
      <c r="E276" t="s">
        <v>3573</v>
      </c>
      <c r="F276" t="s">
        <v>117</v>
      </c>
      <c r="G276" s="87">
        <v>20190901</v>
      </c>
      <c r="H276" t="s">
        <v>3574</v>
      </c>
      <c r="I276" t="s">
        <v>4088</v>
      </c>
      <c r="J276" t="s">
        <v>4089</v>
      </c>
      <c r="K276">
        <v>7215</v>
      </c>
      <c r="L276" t="s">
        <v>3586</v>
      </c>
      <c r="M276" s="87">
        <v>43710</v>
      </c>
      <c r="N276" t="s">
        <v>3578</v>
      </c>
      <c r="O276" t="s">
        <v>3579</v>
      </c>
      <c r="P276" s="61">
        <v>-5740.9</v>
      </c>
      <c r="Q276" t="s">
        <v>3579</v>
      </c>
      <c r="R276" s="61">
        <v>0</v>
      </c>
      <c r="S276" s="61">
        <v>-5740.9</v>
      </c>
    </row>
    <row r="277" spans="1:19" x14ac:dyDescent="0.2">
      <c r="A277" t="s">
        <v>483</v>
      </c>
      <c r="B277" t="s">
        <v>1720</v>
      </c>
      <c r="C277" t="s">
        <v>2888</v>
      </c>
      <c r="D277" t="s">
        <v>238</v>
      </c>
      <c r="E277" t="s">
        <v>3573</v>
      </c>
      <c r="F277" t="s">
        <v>117</v>
      </c>
      <c r="G277" s="87">
        <v>20190901</v>
      </c>
      <c r="H277" t="s">
        <v>3574</v>
      </c>
      <c r="I277" t="s">
        <v>4090</v>
      </c>
      <c r="J277" t="s">
        <v>3709</v>
      </c>
      <c r="K277">
        <v>7215</v>
      </c>
      <c r="L277" t="s">
        <v>3586</v>
      </c>
      <c r="M277" s="87">
        <v>43710</v>
      </c>
      <c r="N277" t="s">
        <v>3578</v>
      </c>
      <c r="O277" t="s">
        <v>3579</v>
      </c>
      <c r="P277" s="61">
        <v>-151.68</v>
      </c>
      <c r="Q277" t="s">
        <v>3579</v>
      </c>
      <c r="R277" s="61">
        <v>0</v>
      </c>
      <c r="S277" s="61">
        <v>-151.68</v>
      </c>
    </row>
    <row r="278" spans="1:19" x14ac:dyDescent="0.2">
      <c r="A278" t="s">
        <v>483</v>
      </c>
      <c r="B278" t="s">
        <v>1720</v>
      </c>
      <c r="C278" t="s">
        <v>2888</v>
      </c>
      <c r="D278" t="s">
        <v>238</v>
      </c>
      <c r="E278" t="s">
        <v>3573</v>
      </c>
      <c r="F278" t="s">
        <v>117</v>
      </c>
      <c r="G278" s="87">
        <v>20190901</v>
      </c>
      <c r="H278" t="s">
        <v>3574</v>
      </c>
      <c r="I278" t="s">
        <v>4091</v>
      </c>
      <c r="J278" t="s">
        <v>4092</v>
      </c>
      <c r="K278">
        <v>7215</v>
      </c>
      <c r="L278" t="s">
        <v>3586</v>
      </c>
      <c r="M278" s="87">
        <v>43710</v>
      </c>
      <c r="N278" t="s">
        <v>3578</v>
      </c>
      <c r="O278" t="s">
        <v>3579</v>
      </c>
      <c r="P278" s="61">
        <v>-5057.63</v>
      </c>
      <c r="Q278" t="s">
        <v>3579</v>
      </c>
      <c r="R278" s="61">
        <v>0</v>
      </c>
      <c r="S278" s="61">
        <v>-5057.63</v>
      </c>
    </row>
    <row r="279" spans="1:19" x14ac:dyDescent="0.2">
      <c r="A279" t="s">
        <v>483</v>
      </c>
      <c r="B279" t="s">
        <v>1720</v>
      </c>
      <c r="C279" t="s">
        <v>2888</v>
      </c>
      <c r="D279" t="s">
        <v>238</v>
      </c>
      <c r="E279" t="s">
        <v>3573</v>
      </c>
      <c r="F279" t="s">
        <v>118</v>
      </c>
      <c r="G279" s="87">
        <v>20191001</v>
      </c>
      <c r="H279" t="s">
        <v>3574</v>
      </c>
      <c r="I279" t="s">
        <v>4093</v>
      </c>
      <c r="J279" t="s">
        <v>4094</v>
      </c>
      <c r="K279">
        <v>7260</v>
      </c>
      <c r="L279" t="s">
        <v>3589</v>
      </c>
      <c r="M279" s="87">
        <v>43739</v>
      </c>
      <c r="N279" t="s">
        <v>3578</v>
      </c>
      <c r="O279" t="s">
        <v>3579</v>
      </c>
      <c r="P279" s="61">
        <v>-5057.63</v>
      </c>
      <c r="Q279" t="s">
        <v>3579</v>
      </c>
      <c r="R279" s="61">
        <v>0</v>
      </c>
      <c r="S279" s="61">
        <v>-5057.63</v>
      </c>
    </row>
    <row r="280" spans="1:19" x14ac:dyDescent="0.2">
      <c r="A280" t="s">
        <v>483</v>
      </c>
      <c r="B280" t="s">
        <v>1720</v>
      </c>
      <c r="C280" t="s">
        <v>2888</v>
      </c>
      <c r="D280" t="s">
        <v>238</v>
      </c>
      <c r="E280" t="s">
        <v>3573</v>
      </c>
      <c r="F280" t="s">
        <v>118</v>
      </c>
      <c r="G280" s="87">
        <v>20191001</v>
      </c>
      <c r="H280" t="s">
        <v>3574</v>
      </c>
      <c r="I280" t="s">
        <v>4095</v>
      </c>
      <c r="J280" t="s">
        <v>4096</v>
      </c>
      <c r="K280">
        <v>7260</v>
      </c>
      <c r="L280" t="s">
        <v>3589</v>
      </c>
      <c r="M280" s="87">
        <v>43739</v>
      </c>
      <c r="N280" t="s">
        <v>3578</v>
      </c>
      <c r="O280" t="s">
        <v>3579</v>
      </c>
      <c r="P280" s="61">
        <v>-5740.9</v>
      </c>
      <c r="Q280" t="s">
        <v>3579</v>
      </c>
      <c r="R280" s="61">
        <v>0</v>
      </c>
      <c r="S280" s="61">
        <v>-5740.9</v>
      </c>
    </row>
    <row r="281" spans="1:19" x14ac:dyDescent="0.2">
      <c r="A281" t="s">
        <v>483</v>
      </c>
      <c r="B281" t="s">
        <v>1720</v>
      </c>
      <c r="C281" t="s">
        <v>2888</v>
      </c>
      <c r="D281" t="s">
        <v>238</v>
      </c>
      <c r="E281" t="s">
        <v>3573</v>
      </c>
      <c r="F281" t="s">
        <v>118</v>
      </c>
      <c r="G281" s="87">
        <v>20191001</v>
      </c>
      <c r="H281" t="s">
        <v>3574</v>
      </c>
      <c r="I281" t="s">
        <v>4097</v>
      </c>
      <c r="J281" t="s">
        <v>3709</v>
      </c>
      <c r="K281">
        <v>7260</v>
      </c>
      <c r="L281" t="s">
        <v>3589</v>
      </c>
      <c r="M281" s="87">
        <v>43739</v>
      </c>
      <c r="N281" t="s">
        <v>3578</v>
      </c>
      <c r="O281" t="s">
        <v>3579</v>
      </c>
      <c r="P281" s="61">
        <v>-151.68</v>
      </c>
      <c r="Q281" t="s">
        <v>3579</v>
      </c>
      <c r="R281" s="61">
        <v>0</v>
      </c>
      <c r="S281" s="61">
        <v>-151.68</v>
      </c>
    </row>
    <row r="282" spans="1:19" x14ac:dyDescent="0.2">
      <c r="A282" t="s">
        <v>483</v>
      </c>
      <c r="B282" t="s">
        <v>1720</v>
      </c>
      <c r="C282" t="s">
        <v>2888</v>
      </c>
      <c r="D282" t="s">
        <v>238</v>
      </c>
      <c r="E282" t="s">
        <v>3573</v>
      </c>
      <c r="F282" t="s">
        <v>118</v>
      </c>
      <c r="G282" s="87">
        <v>20191001</v>
      </c>
      <c r="H282" t="s">
        <v>3574</v>
      </c>
      <c r="I282" t="s">
        <v>4098</v>
      </c>
      <c r="J282" t="s">
        <v>4099</v>
      </c>
      <c r="K282">
        <v>7260</v>
      </c>
      <c r="L282" t="s">
        <v>3589</v>
      </c>
      <c r="M282" s="87">
        <v>43739</v>
      </c>
      <c r="N282" t="s">
        <v>3578</v>
      </c>
      <c r="O282" t="s">
        <v>3579</v>
      </c>
      <c r="P282" s="61">
        <v>-4562.5</v>
      </c>
      <c r="Q282" t="s">
        <v>3579</v>
      </c>
      <c r="R282" s="61">
        <v>0</v>
      </c>
      <c r="S282" s="61">
        <v>-4562.5</v>
      </c>
    </row>
    <row r="283" spans="1:19" x14ac:dyDescent="0.2">
      <c r="A283" t="s">
        <v>483</v>
      </c>
      <c r="B283" t="s">
        <v>1720</v>
      </c>
      <c r="C283" t="s">
        <v>2888</v>
      </c>
      <c r="D283" t="s">
        <v>238</v>
      </c>
      <c r="E283" t="s">
        <v>3573</v>
      </c>
      <c r="F283" t="s">
        <v>118</v>
      </c>
      <c r="G283" s="87">
        <v>20191001</v>
      </c>
      <c r="H283" t="s">
        <v>3574</v>
      </c>
      <c r="I283" t="s">
        <v>4100</v>
      </c>
      <c r="J283" t="s">
        <v>3639</v>
      </c>
      <c r="K283">
        <v>7260</v>
      </c>
      <c r="L283" t="s">
        <v>3589</v>
      </c>
      <c r="M283" s="87">
        <v>43739</v>
      </c>
      <c r="N283" t="s">
        <v>3578</v>
      </c>
      <c r="O283" t="s">
        <v>3579</v>
      </c>
      <c r="P283" s="61">
        <v>-4912.42</v>
      </c>
      <c r="Q283" t="s">
        <v>3579</v>
      </c>
      <c r="R283" s="61">
        <v>0</v>
      </c>
      <c r="S283" s="61">
        <v>-4912.42</v>
      </c>
    </row>
    <row r="284" spans="1:19" x14ac:dyDescent="0.2">
      <c r="A284" t="s">
        <v>483</v>
      </c>
      <c r="B284" t="s">
        <v>1720</v>
      </c>
      <c r="C284" t="s">
        <v>2888</v>
      </c>
      <c r="D284" t="s">
        <v>238</v>
      </c>
      <c r="E284" t="s">
        <v>3573</v>
      </c>
      <c r="F284" t="s">
        <v>118</v>
      </c>
      <c r="G284" s="87">
        <v>20191001</v>
      </c>
      <c r="H284" t="s">
        <v>3574</v>
      </c>
      <c r="I284" t="s">
        <v>4101</v>
      </c>
      <c r="J284" t="s">
        <v>3639</v>
      </c>
      <c r="K284">
        <v>7260</v>
      </c>
      <c r="L284" t="s">
        <v>3589</v>
      </c>
      <c r="M284" s="87">
        <v>43739</v>
      </c>
      <c r="N284" t="s">
        <v>3578</v>
      </c>
      <c r="O284" t="s">
        <v>3579</v>
      </c>
      <c r="P284" s="61">
        <v>-5312.21</v>
      </c>
      <c r="Q284" t="s">
        <v>3579</v>
      </c>
      <c r="R284" s="61">
        <v>0</v>
      </c>
      <c r="S284" s="61">
        <v>-5312.21</v>
      </c>
    </row>
    <row r="285" spans="1:19" x14ac:dyDescent="0.2">
      <c r="A285" t="s">
        <v>483</v>
      </c>
      <c r="B285" t="s">
        <v>1720</v>
      </c>
      <c r="C285" t="s">
        <v>2888</v>
      </c>
      <c r="D285" t="s">
        <v>238</v>
      </c>
      <c r="E285" t="s">
        <v>3573</v>
      </c>
      <c r="F285" t="s">
        <v>118</v>
      </c>
      <c r="G285" s="87">
        <v>20191001</v>
      </c>
      <c r="H285" t="s">
        <v>3574</v>
      </c>
      <c r="I285" t="s">
        <v>4102</v>
      </c>
      <c r="J285" t="s">
        <v>4078</v>
      </c>
      <c r="K285">
        <v>7260</v>
      </c>
      <c r="L285" t="s">
        <v>3589</v>
      </c>
      <c r="M285" s="87">
        <v>43739</v>
      </c>
      <c r="N285" t="s">
        <v>3578</v>
      </c>
      <c r="O285" t="s">
        <v>3579</v>
      </c>
      <c r="P285" s="61">
        <v>-73.31</v>
      </c>
      <c r="Q285" t="s">
        <v>3579</v>
      </c>
      <c r="R285" s="61">
        <v>0</v>
      </c>
      <c r="S285" s="61">
        <v>-73.31</v>
      </c>
    </row>
    <row r="286" spans="1:19" x14ac:dyDescent="0.2">
      <c r="A286" t="s">
        <v>483</v>
      </c>
      <c r="B286" t="s">
        <v>1720</v>
      </c>
      <c r="C286" t="s">
        <v>2888</v>
      </c>
      <c r="D286" t="s">
        <v>238</v>
      </c>
      <c r="E286" t="s">
        <v>3573</v>
      </c>
      <c r="F286" t="s">
        <v>118</v>
      </c>
      <c r="G286" s="87">
        <v>20191001</v>
      </c>
      <c r="H286" t="s">
        <v>3574</v>
      </c>
      <c r="I286" t="s">
        <v>4103</v>
      </c>
      <c r="J286" t="s">
        <v>4104</v>
      </c>
      <c r="K286">
        <v>7260</v>
      </c>
      <c r="L286" t="s">
        <v>3589</v>
      </c>
      <c r="M286" s="87">
        <v>43739</v>
      </c>
      <c r="N286" t="s">
        <v>3578</v>
      </c>
      <c r="O286" t="s">
        <v>3579</v>
      </c>
      <c r="P286" s="61">
        <v>-49</v>
      </c>
      <c r="Q286" t="s">
        <v>3579</v>
      </c>
      <c r="R286" s="61">
        <v>0</v>
      </c>
      <c r="S286" s="61">
        <v>-49</v>
      </c>
    </row>
    <row r="287" spans="1:19" x14ac:dyDescent="0.2">
      <c r="A287" t="s">
        <v>483</v>
      </c>
      <c r="B287" t="s">
        <v>1720</v>
      </c>
      <c r="C287" t="s">
        <v>2888</v>
      </c>
      <c r="D287" t="s">
        <v>238</v>
      </c>
      <c r="E287" t="s">
        <v>3573</v>
      </c>
      <c r="F287" t="s">
        <v>119</v>
      </c>
      <c r="G287" s="87">
        <v>20191101</v>
      </c>
      <c r="H287" t="s">
        <v>3574</v>
      </c>
      <c r="I287" t="s">
        <v>4105</v>
      </c>
      <c r="J287" t="s">
        <v>4106</v>
      </c>
      <c r="K287">
        <v>7310</v>
      </c>
      <c r="L287" t="s">
        <v>3592</v>
      </c>
      <c r="M287" s="87">
        <v>43769</v>
      </c>
      <c r="N287" t="s">
        <v>3578</v>
      </c>
      <c r="O287" t="s">
        <v>3579</v>
      </c>
      <c r="P287" s="61">
        <v>-5057.63</v>
      </c>
      <c r="Q287" t="s">
        <v>3579</v>
      </c>
      <c r="R287" s="61">
        <v>0</v>
      </c>
      <c r="S287" s="61">
        <v>-5057.63</v>
      </c>
    </row>
    <row r="288" spans="1:19" x14ac:dyDescent="0.2">
      <c r="A288" t="s">
        <v>483</v>
      </c>
      <c r="B288" t="s">
        <v>1720</v>
      </c>
      <c r="C288" t="s">
        <v>2888</v>
      </c>
      <c r="D288" t="s">
        <v>238</v>
      </c>
      <c r="E288" t="s">
        <v>3573</v>
      </c>
      <c r="F288" t="s">
        <v>119</v>
      </c>
      <c r="G288" s="87">
        <v>20191101</v>
      </c>
      <c r="H288" t="s">
        <v>3574</v>
      </c>
      <c r="I288" t="s">
        <v>4107</v>
      </c>
      <c r="J288" t="s">
        <v>4108</v>
      </c>
      <c r="K288">
        <v>7310</v>
      </c>
      <c r="L288" t="s">
        <v>3592</v>
      </c>
      <c r="M288" s="87">
        <v>43769</v>
      </c>
      <c r="N288" t="s">
        <v>3578</v>
      </c>
      <c r="O288" t="s">
        <v>3579</v>
      </c>
      <c r="P288" s="61">
        <v>-5740.9</v>
      </c>
      <c r="Q288" t="s">
        <v>3579</v>
      </c>
      <c r="R288" s="61">
        <v>0</v>
      </c>
      <c r="S288" s="61">
        <v>-5740.9</v>
      </c>
    </row>
    <row r="289" spans="1:19" x14ac:dyDescent="0.2">
      <c r="A289" t="s">
        <v>483</v>
      </c>
      <c r="B289" t="s">
        <v>1720</v>
      </c>
      <c r="C289" t="s">
        <v>2888</v>
      </c>
      <c r="D289" t="s">
        <v>238</v>
      </c>
      <c r="E289" t="s">
        <v>3573</v>
      </c>
      <c r="F289" t="s">
        <v>119</v>
      </c>
      <c r="G289" s="87">
        <v>20191101</v>
      </c>
      <c r="H289" t="s">
        <v>3574</v>
      </c>
      <c r="I289" t="s">
        <v>4109</v>
      </c>
      <c r="J289" t="s">
        <v>3709</v>
      </c>
      <c r="K289">
        <v>7310</v>
      </c>
      <c r="L289" t="s">
        <v>3592</v>
      </c>
      <c r="M289" s="87">
        <v>43769</v>
      </c>
      <c r="N289" t="s">
        <v>3578</v>
      </c>
      <c r="O289" t="s">
        <v>3579</v>
      </c>
      <c r="P289" s="61">
        <v>-151.68</v>
      </c>
      <c r="Q289" t="s">
        <v>3579</v>
      </c>
      <c r="R289" s="61">
        <v>0</v>
      </c>
      <c r="S289" s="61">
        <v>-151.68</v>
      </c>
    </row>
    <row r="290" spans="1:19" x14ac:dyDescent="0.2">
      <c r="A290" t="s">
        <v>483</v>
      </c>
      <c r="B290" t="s">
        <v>1720</v>
      </c>
      <c r="C290" t="s">
        <v>2888</v>
      </c>
      <c r="D290" t="s">
        <v>238</v>
      </c>
      <c r="E290" t="s">
        <v>3573</v>
      </c>
      <c r="F290" t="s">
        <v>119</v>
      </c>
      <c r="G290" s="87">
        <v>20191101</v>
      </c>
      <c r="H290" t="s">
        <v>3574</v>
      </c>
      <c r="I290" t="s">
        <v>4110</v>
      </c>
      <c r="J290" t="s">
        <v>4111</v>
      </c>
      <c r="K290">
        <v>7310</v>
      </c>
      <c r="L290" t="s">
        <v>3592</v>
      </c>
      <c r="M290" s="87">
        <v>43769</v>
      </c>
      <c r="N290" t="s">
        <v>3578</v>
      </c>
      <c r="O290" t="s">
        <v>3579</v>
      </c>
      <c r="P290" s="61">
        <v>-4562.5</v>
      </c>
      <c r="Q290" t="s">
        <v>3579</v>
      </c>
      <c r="R290" s="61">
        <v>0</v>
      </c>
      <c r="S290" s="61">
        <v>-4562.5</v>
      </c>
    </row>
    <row r="291" spans="1:19" x14ac:dyDescent="0.2">
      <c r="A291" t="s">
        <v>483</v>
      </c>
      <c r="B291" t="s">
        <v>1720</v>
      </c>
      <c r="C291" t="s">
        <v>2888</v>
      </c>
      <c r="D291" t="s">
        <v>238</v>
      </c>
      <c r="E291" t="s">
        <v>3573</v>
      </c>
      <c r="F291" t="s">
        <v>119</v>
      </c>
      <c r="G291" s="87">
        <v>20191101</v>
      </c>
      <c r="H291" t="s">
        <v>3574</v>
      </c>
      <c r="I291" t="s">
        <v>4112</v>
      </c>
      <c r="J291" t="s">
        <v>4113</v>
      </c>
      <c r="K291">
        <v>7310</v>
      </c>
      <c r="L291" t="s">
        <v>3592</v>
      </c>
      <c r="M291" s="87">
        <v>43769</v>
      </c>
      <c r="N291" t="s">
        <v>3578</v>
      </c>
      <c r="O291" t="s">
        <v>3579</v>
      </c>
      <c r="P291" s="61">
        <v>-4912.42</v>
      </c>
      <c r="Q291" t="s">
        <v>3579</v>
      </c>
      <c r="R291" s="61">
        <v>0</v>
      </c>
      <c r="S291" s="61">
        <v>-4912.42</v>
      </c>
    </row>
    <row r="292" spans="1:19" x14ac:dyDescent="0.2">
      <c r="A292" t="s">
        <v>483</v>
      </c>
      <c r="B292" t="s">
        <v>1720</v>
      </c>
      <c r="C292" t="s">
        <v>2888</v>
      </c>
      <c r="D292" t="s">
        <v>238</v>
      </c>
      <c r="E292" t="s">
        <v>3573</v>
      </c>
      <c r="F292" t="s">
        <v>119</v>
      </c>
      <c r="G292" s="87">
        <v>20191101</v>
      </c>
      <c r="H292" t="s">
        <v>3574</v>
      </c>
      <c r="I292" t="s">
        <v>4114</v>
      </c>
      <c r="J292" t="s">
        <v>3591</v>
      </c>
      <c r="K292">
        <v>7310</v>
      </c>
      <c r="L292" t="s">
        <v>3592</v>
      </c>
      <c r="M292" s="87">
        <v>43769</v>
      </c>
      <c r="N292" t="s">
        <v>3578</v>
      </c>
      <c r="O292" t="s">
        <v>3579</v>
      </c>
      <c r="P292" s="61">
        <v>-5312.21</v>
      </c>
      <c r="Q292" t="s">
        <v>3579</v>
      </c>
      <c r="R292" s="61">
        <v>0</v>
      </c>
      <c r="S292" s="61">
        <v>-5312.21</v>
      </c>
    </row>
    <row r="293" spans="1:19" x14ac:dyDescent="0.2">
      <c r="A293" t="s">
        <v>483</v>
      </c>
      <c r="B293" t="s">
        <v>1720</v>
      </c>
      <c r="C293" t="s">
        <v>2888</v>
      </c>
      <c r="D293" t="s">
        <v>238</v>
      </c>
      <c r="E293" t="s">
        <v>3573</v>
      </c>
      <c r="F293" t="s">
        <v>119</v>
      </c>
      <c r="G293" s="87">
        <v>20191101</v>
      </c>
      <c r="H293" t="s">
        <v>3574</v>
      </c>
      <c r="I293" t="s">
        <v>4115</v>
      </c>
      <c r="J293" t="s">
        <v>4078</v>
      </c>
      <c r="K293">
        <v>7310</v>
      </c>
      <c r="L293" t="s">
        <v>3592</v>
      </c>
      <c r="M293" s="87">
        <v>43769</v>
      </c>
      <c r="N293" t="s">
        <v>3578</v>
      </c>
      <c r="O293" t="s">
        <v>3579</v>
      </c>
      <c r="P293" s="61">
        <v>-73.31</v>
      </c>
      <c r="Q293" t="s">
        <v>3579</v>
      </c>
      <c r="R293" s="61">
        <v>0</v>
      </c>
      <c r="S293" s="61">
        <v>-73.31</v>
      </c>
    </row>
    <row r="294" spans="1:19" x14ac:dyDescent="0.2">
      <c r="A294" t="s">
        <v>483</v>
      </c>
      <c r="B294" t="s">
        <v>1720</v>
      </c>
      <c r="C294" t="s">
        <v>2888</v>
      </c>
      <c r="D294" t="s">
        <v>238</v>
      </c>
      <c r="E294" t="s">
        <v>3573</v>
      </c>
      <c r="F294" t="s">
        <v>119</v>
      </c>
      <c r="G294" s="87">
        <v>20191101</v>
      </c>
      <c r="H294" t="s">
        <v>3574</v>
      </c>
      <c r="I294" t="s">
        <v>4116</v>
      </c>
      <c r="J294" t="s">
        <v>4117</v>
      </c>
      <c r="K294">
        <v>7310</v>
      </c>
      <c r="L294" t="s">
        <v>3592</v>
      </c>
      <c r="M294" s="87">
        <v>43769</v>
      </c>
      <c r="N294" t="s">
        <v>3578</v>
      </c>
      <c r="O294" t="s">
        <v>3579</v>
      </c>
      <c r="P294" s="61">
        <v>-49</v>
      </c>
      <c r="Q294" t="s">
        <v>3579</v>
      </c>
      <c r="R294" s="61">
        <v>0</v>
      </c>
      <c r="S294" s="61">
        <v>-49</v>
      </c>
    </row>
    <row r="295" spans="1:19" x14ac:dyDescent="0.2">
      <c r="A295" t="s">
        <v>483</v>
      </c>
      <c r="B295" t="s">
        <v>1720</v>
      </c>
      <c r="C295" t="s">
        <v>2888</v>
      </c>
      <c r="D295" t="s">
        <v>238</v>
      </c>
      <c r="E295" t="s">
        <v>3573</v>
      </c>
      <c r="F295" t="s">
        <v>120</v>
      </c>
      <c r="G295" s="87">
        <v>20191201</v>
      </c>
      <c r="H295" t="s">
        <v>3574</v>
      </c>
      <c r="I295" t="s">
        <v>4118</v>
      </c>
      <c r="J295" t="s">
        <v>4119</v>
      </c>
      <c r="K295">
        <v>7355</v>
      </c>
      <c r="L295" t="s">
        <v>3595</v>
      </c>
      <c r="M295" s="87">
        <v>43800</v>
      </c>
      <c r="N295" t="s">
        <v>3578</v>
      </c>
      <c r="O295" t="s">
        <v>3579</v>
      </c>
      <c r="P295" s="61">
        <v>-5057.63</v>
      </c>
      <c r="Q295" t="s">
        <v>3579</v>
      </c>
      <c r="R295" s="61">
        <v>0</v>
      </c>
      <c r="S295" s="61">
        <v>-5057.63</v>
      </c>
    </row>
    <row r="296" spans="1:19" x14ac:dyDescent="0.2">
      <c r="A296" t="s">
        <v>483</v>
      </c>
      <c r="B296" t="s">
        <v>1720</v>
      </c>
      <c r="C296" t="s">
        <v>2888</v>
      </c>
      <c r="D296" t="s">
        <v>238</v>
      </c>
      <c r="E296" t="s">
        <v>3573</v>
      </c>
      <c r="F296" t="s">
        <v>120</v>
      </c>
      <c r="G296" s="87">
        <v>20191201</v>
      </c>
      <c r="H296" t="s">
        <v>3574</v>
      </c>
      <c r="I296" t="s">
        <v>4120</v>
      </c>
      <c r="J296" t="s">
        <v>4121</v>
      </c>
      <c r="K296">
        <v>7355</v>
      </c>
      <c r="L296" t="s">
        <v>3595</v>
      </c>
      <c r="M296" s="87">
        <v>43800</v>
      </c>
      <c r="N296" t="s">
        <v>3578</v>
      </c>
      <c r="O296" t="s">
        <v>3579</v>
      </c>
      <c r="P296" s="61">
        <v>-5740.9</v>
      </c>
      <c r="Q296" t="s">
        <v>3579</v>
      </c>
      <c r="R296" s="61">
        <v>0</v>
      </c>
      <c r="S296" s="61">
        <v>-5740.9</v>
      </c>
    </row>
    <row r="297" spans="1:19" x14ac:dyDescent="0.2">
      <c r="A297" t="s">
        <v>483</v>
      </c>
      <c r="B297" t="s">
        <v>1720</v>
      </c>
      <c r="C297" t="s">
        <v>2888</v>
      </c>
      <c r="D297" t="s">
        <v>238</v>
      </c>
      <c r="E297" t="s">
        <v>3573</v>
      </c>
      <c r="F297" t="s">
        <v>120</v>
      </c>
      <c r="G297" s="87">
        <v>20191201</v>
      </c>
      <c r="H297" t="s">
        <v>3574</v>
      </c>
      <c r="I297" t="s">
        <v>4122</v>
      </c>
      <c r="J297" t="s">
        <v>3709</v>
      </c>
      <c r="K297">
        <v>7355</v>
      </c>
      <c r="L297" t="s">
        <v>3595</v>
      </c>
      <c r="M297" s="87">
        <v>43800</v>
      </c>
      <c r="N297" t="s">
        <v>3578</v>
      </c>
      <c r="O297" t="s">
        <v>3579</v>
      </c>
      <c r="P297" s="61">
        <v>-151.68</v>
      </c>
      <c r="Q297" t="s">
        <v>3579</v>
      </c>
      <c r="R297" s="61">
        <v>0</v>
      </c>
      <c r="S297" s="61">
        <v>-151.68</v>
      </c>
    </row>
    <row r="298" spans="1:19" x14ac:dyDescent="0.2">
      <c r="A298" t="s">
        <v>483</v>
      </c>
      <c r="B298" t="s">
        <v>1720</v>
      </c>
      <c r="C298" t="s">
        <v>2888</v>
      </c>
      <c r="D298" t="s">
        <v>238</v>
      </c>
      <c r="E298" t="s">
        <v>3573</v>
      </c>
      <c r="F298" t="s">
        <v>120</v>
      </c>
      <c r="G298" s="87">
        <v>20191201</v>
      </c>
      <c r="H298" t="s">
        <v>3574</v>
      </c>
      <c r="I298" t="s">
        <v>4123</v>
      </c>
      <c r="J298" t="s">
        <v>4124</v>
      </c>
      <c r="K298">
        <v>7355</v>
      </c>
      <c r="L298" t="s">
        <v>3595</v>
      </c>
      <c r="M298" s="87">
        <v>43800</v>
      </c>
      <c r="N298" t="s">
        <v>3578</v>
      </c>
      <c r="O298" t="s">
        <v>3579</v>
      </c>
      <c r="P298" s="61">
        <v>-4562.5</v>
      </c>
      <c r="Q298" t="s">
        <v>3579</v>
      </c>
      <c r="R298" s="61">
        <v>0</v>
      </c>
      <c r="S298" s="61">
        <v>-4562.5</v>
      </c>
    </row>
    <row r="299" spans="1:19" x14ac:dyDescent="0.2">
      <c r="A299" t="s">
        <v>483</v>
      </c>
      <c r="B299" t="s">
        <v>1720</v>
      </c>
      <c r="C299" t="s">
        <v>2888</v>
      </c>
      <c r="D299" t="s">
        <v>238</v>
      </c>
      <c r="E299" t="s">
        <v>3573</v>
      </c>
      <c r="F299" t="s">
        <v>120</v>
      </c>
      <c r="G299" s="87">
        <v>20191201</v>
      </c>
      <c r="H299" t="s">
        <v>3574</v>
      </c>
      <c r="I299" t="s">
        <v>4125</v>
      </c>
      <c r="J299" t="s">
        <v>4126</v>
      </c>
      <c r="K299">
        <v>7355</v>
      </c>
      <c r="L299" t="s">
        <v>3595</v>
      </c>
      <c r="M299" s="87">
        <v>43800</v>
      </c>
      <c r="N299" t="s">
        <v>3578</v>
      </c>
      <c r="O299" t="s">
        <v>3579</v>
      </c>
      <c r="P299" s="61">
        <v>-3169.3</v>
      </c>
      <c r="Q299" t="s">
        <v>3579</v>
      </c>
      <c r="R299" s="61">
        <v>0</v>
      </c>
      <c r="S299" s="61">
        <v>-3169.3</v>
      </c>
    </row>
    <row r="300" spans="1:19" x14ac:dyDescent="0.2">
      <c r="A300" t="s">
        <v>483</v>
      </c>
      <c r="B300" t="s">
        <v>1720</v>
      </c>
      <c r="C300" t="s">
        <v>2888</v>
      </c>
      <c r="D300" t="s">
        <v>238</v>
      </c>
      <c r="E300" t="s">
        <v>3573</v>
      </c>
      <c r="F300" t="s">
        <v>120</v>
      </c>
      <c r="G300" s="87">
        <v>20191201</v>
      </c>
      <c r="H300" t="s">
        <v>3574</v>
      </c>
      <c r="I300" t="s">
        <v>4127</v>
      </c>
      <c r="J300" t="s">
        <v>3594</v>
      </c>
      <c r="K300">
        <v>7355</v>
      </c>
      <c r="L300" t="s">
        <v>3595</v>
      </c>
      <c r="M300" s="87">
        <v>43800</v>
      </c>
      <c r="N300" t="s">
        <v>3578</v>
      </c>
      <c r="O300" t="s">
        <v>3579</v>
      </c>
      <c r="P300" s="61">
        <v>-5312.21</v>
      </c>
      <c r="Q300" t="s">
        <v>3579</v>
      </c>
      <c r="R300" s="61">
        <v>0</v>
      </c>
      <c r="S300" s="61">
        <v>-5312.21</v>
      </c>
    </row>
    <row r="301" spans="1:19" x14ac:dyDescent="0.2">
      <c r="A301" t="s">
        <v>483</v>
      </c>
      <c r="B301" t="s">
        <v>1720</v>
      </c>
      <c r="C301" t="s">
        <v>2888</v>
      </c>
      <c r="D301" t="s">
        <v>238</v>
      </c>
      <c r="E301" t="s">
        <v>3573</v>
      </c>
      <c r="F301" t="s">
        <v>120</v>
      </c>
      <c r="G301" s="87">
        <v>20191201</v>
      </c>
      <c r="H301" t="s">
        <v>3574</v>
      </c>
      <c r="I301" t="s">
        <v>4128</v>
      </c>
      <c r="J301" t="s">
        <v>4078</v>
      </c>
      <c r="K301">
        <v>7355</v>
      </c>
      <c r="L301" t="s">
        <v>3595</v>
      </c>
      <c r="M301" s="87">
        <v>43800</v>
      </c>
      <c r="N301" t="s">
        <v>3578</v>
      </c>
      <c r="O301" t="s">
        <v>3579</v>
      </c>
      <c r="P301" s="61">
        <v>-73.31</v>
      </c>
      <c r="Q301" t="s">
        <v>3579</v>
      </c>
      <c r="R301" s="61">
        <v>0</v>
      </c>
      <c r="S301" s="61">
        <v>-73.31</v>
      </c>
    </row>
    <row r="302" spans="1:19" x14ac:dyDescent="0.2">
      <c r="A302" t="s">
        <v>483</v>
      </c>
      <c r="B302" t="s">
        <v>1720</v>
      </c>
      <c r="C302" t="s">
        <v>2888</v>
      </c>
      <c r="D302" t="s">
        <v>238</v>
      </c>
      <c r="E302" t="s">
        <v>3573</v>
      </c>
      <c r="F302" t="s">
        <v>120</v>
      </c>
      <c r="G302" s="87">
        <v>20191201</v>
      </c>
      <c r="H302" t="s">
        <v>3574</v>
      </c>
      <c r="I302" t="s">
        <v>4129</v>
      </c>
      <c r="J302" t="s">
        <v>4130</v>
      </c>
      <c r="K302">
        <v>7355</v>
      </c>
      <c r="L302" t="s">
        <v>3595</v>
      </c>
      <c r="M302" s="87">
        <v>43800</v>
      </c>
      <c r="N302" t="s">
        <v>3578</v>
      </c>
      <c r="O302" t="s">
        <v>3579</v>
      </c>
      <c r="P302" s="61">
        <v>-49</v>
      </c>
      <c r="Q302" t="s">
        <v>3579</v>
      </c>
      <c r="R302" s="61">
        <v>0</v>
      </c>
      <c r="S302" s="61">
        <v>-49</v>
      </c>
    </row>
    <row r="303" spans="1:19" x14ac:dyDescent="0.2">
      <c r="A303" t="s">
        <v>483</v>
      </c>
      <c r="B303" t="s">
        <v>1720</v>
      </c>
      <c r="C303" t="s">
        <v>2888</v>
      </c>
      <c r="D303" t="s">
        <v>238</v>
      </c>
      <c r="E303" t="s">
        <v>3573</v>
      </c>
      <c r="F303" t="s">
        <v>121</v>
      </c>
      <c r="G303" s="87">
        <v>20200101</v>
      </c>
      <c r="H303" t="s">
        <v>3574</v>
      </c>
      <c r="I303" t="s">
        <v>4131</v>
      </c>
      <c r="J303" t="s">
        <v>4132</v>
      </c>
      <c r="K303">
        <v>7401</v>
      </c>
      <c r="L303" t="s">
        <v>3598</v>
      </c>
      <c r="M303" s="87">
        <v>43835</v>
      </c>
      <c r="N303" t="s">
        <v>3578</v>
      </c>
      <c r="O303" t="s">
        <v>3579</v>
      </c>
      <c r="P303" s="61">
        <v>-4120.09</v>
      </c>
      <c r="Q303" t="s">
        <v>3579</v>
      </c>
      <c r="R303" s="61">
        <v>0</v>
      </c>
      <c r="S303" s="61">
        <v>-4120.09</v>
      </c>
    </row>
    <row r="304" spans="1:19" x14ac:dyDescent="0.2">
      <c r="A304" t="s">
        <v>483</v>
      </c>
      <c r="B304" t="s">
        <v>1720</v>
      </c>
      <c r="C304" t="s">
        <v>2888</v>
      </c>
      <c r="D304" t="s">
        <v>238</v>
      </c>
      <c r="E304" t="s">
        <v>3573</v>
      </c>
      <c r="F304" t="s">
        <v>121</v>
      </c>
      <c r="G304" s="87">
        <v>20200101</v>
      </c>
      <c r="H304" t="s">
        <v>3574</v>
      </c>
      <c r="I304" t="s">
        <v>4133</v>
      </c>
      <c r="J304" t="s">
        <v>4134</v>
      </c>
      <c r="K304">
        <v>7401</v>
      </c>
      <c r="L304" t="s">
        <v>3598</v>
      </c>
      <c r="M304" s="87">
        <v>43835</v>
      </c>
      <c r="N304" t="s">
        <v>3578</v>
      </c>
      <c r="O304" t="s">
        <v>3579</v>
      </c>
      <c r="P304" s="61">
        <v>-5057.63</v>
      </c>
      <c r="Q304" t="s">
        <v>3579</v>
      </c>
      <c r="R304" s="61">
        <v>0</v>
      </c>
      <c r="S304" s="61">
        <v>-5057.63</v>
      </c>
    </row>
    <row r="305" spans="1:19" x14ac:dyDescent="0.2">
      <c r="A305" t="s">
        <v>483</v>
      </c>
      <c r="B305" t="s">
        <v>1720</v>
      </c>
      <c r="C305" t="s">
        <v>2888</v>
      </c>
      <c r="D305" t="s">
        <v>238</v>
      </c>
      <c r="E305" t="s">
        <v>3573</v>
      </c>
      <c r="F305" t="s">
        <v>121</v>
      </c>
      <c r="G305" s="87">
        <v>20200101</v>
      </c>
      <c r="H305" t="s">
        <v>3574</v>
      </c>
      <c r="I305" t="s">
        <v>4135</v>
      </c>
      <c r="J305" t="s">
        <v>4136</v>
      </c>
      <c r="K305">
        <v>7401</v>
      </c>
      <c r="L305" t="s">
        <v>3598</v>
      </c>
      <c r="M305" s="87">
        <v>43835</v>
      </c>
      <c r="N305" t="s">
        <v>3578</v>
      </c>
      <c r="O305" t="s">
        <v>3579</v>
      </c>
      <c r="P305" s="61">
        <v>-5740.9</v>
      </c>
      <c r="Q305" t="s">
        <v>3579</v>
      </c>
      <c r="R305" s="61">
        <v>0</v>
      </c>
      <c r="S305" s="61">
        <v>-5740.9</v>
      </c>
    </row>
    <row r="306" spans="1:19" x14ac:dyDescent="0.2">
      <c r="A306" t="s">
        <v>483</v>
      </c>
      <c r="B306" t="s">
        <v>1720</v>
      </c>
      <c r="C306" t="s">
        <v>2888</v>
      </c>
      <c r="D306" t="s">
        <v>238</v>
      </c>
      <c r="E306" t="s">
        <v>3573</v>
      </c>
      <c r="F306" t="s">
        <v>121</v>
      </c>
      <c r="G306" s="87">
        <v>20200101</v>
      </c>
      <c r="H306" t="s">
        <v>3574</v>
      </c>
      <c r="I306" t="s">
        <v>4137</v>
      </c>
      <c r="J306" t="s">
        <v>3709</v>
      </c>
      <c r="K306">
        <v>7401</v>
      </c>
      <c r="L306" t="s">
        <v>3598</v>
      </c>
      <c r="M306" s="87">
        <v>43835</v>
      </c>
      <c r="N306" t="s">
        <v>3578</v>
      </c>
      <c r="O306" t="s">
        <v>3579</v>
      </c>
      <c r="P306" s="61">
        <v>-151.68</v>
      </c>
      <c r="Q306" t="s">
        <v>3579</v>
      </c>
      <c r="R306" s="61">
        <v>0</v>
      </c>
      <c r="S306" s="61">
        <v>-151.68</v>
      </c>
    </row>
    <row r="307" spans="1:19" x14ac:dyDescent="0.2">
      <c r="A307" t="s">
        <v>483</v>
      </c>
      <c r="B307" t="s">
        <v>1720</v>
      </c>
      <c r="C307" t="s">
        <v>2888</v>
      </c>
      <c r="D307" t="s">
        <v>238</v>
      </c>
      <c r="E307" t="s">
        <v>3573</v>
      </c>
      <c r="F307" t="s">
        <v>121</v>
      </c>
      <c r="G307" s="87">
        <v>20200101</v>
      </c>
      <c r="H307" t="s">
        <v>3574</v>
      </c>
      <c r="I307" t="s">
        <v>4138</v>
      </c>
      <c r="J307" t="s">
        <v>4139</v>
      </c>
      <c r="K307">
        <v>7401</v>
      </c>
      <c r="L307" t="s">
        <v>3598</v>
      </c>
      <c r="M307" s="87">
        <v>43835</v>
      </c>
      <c r="N307" t="s">
        <v>3578</v>
      </c>
      <c r="O307" t="s">
        <v>3579</v>
      </c>
      <c r="P307" s="61">
        <v>-4562.5</v>
      </c>
      <c r="Q307" t="s">
        <v>3579</v>
      </c>
      <c r="R307" s="61">
        <v>0</v>
      </c>
      <c r="S307" s="61">
        <v>-4562.5</v>
      </c>
    </row>
    <row r="308" spans="1:19" x14ac:dyDescent="0.2">
      <c r="A308" t="s">
        <v>483</v>
      </c>
      <c r="B308" t="s">
        <v>1720</v>
      </c>
      <c r="C308" t="s">
        <v>2888</v>
      </c>
      <c r="D308" t="s">
        <v>238</v>
      </c>
      <c r="E308" t="s">
        <v>3573</v>
      </c>
      <c r="F308" t="s">
        <v>121</v>
      </c>
      <c r="G308" s="87">
        <v>20200101</v>
      </c>
      <c r="H308" t="s">
        <v>3574</v>
      </c>
      <c r="I308" t="s">
        <v>4140</v>
      </c>
      <c r="J308" t="s">
        <v>3975</v>
      </c>
      <c r="K308">
        <v>7401</v>
      </c>
      <c r="L308" t="s">
        <v>3598</v>
      </c>
      <c r="M308" s="87">
        <v>43835</v>
      </c>
      <c r="N308" t="s">
        <v>3578</v>
      </c>
      <c r="O308" t="s">
        <v>3579</v>
      </c>
      <c r="P308" s="61">
        <v>-5312.21</v>
      </c>
      <c r="Q308" t="s">
        <v>3579</v>
      </c>
      <c r="R308" s="61">
        <v>0</v>
      </c>
      <c r="S308" s="61">
        <v>-5312.21</v>
      </c>
    </row>
    <row r="309" spans="1:19" x14ac:dyDescent="0.2">
      <c r="A309" t="s">
        <v>483</v>
      </c>
      <c r="B309" t="s">
        <v>1720</v>
      </c>
      <c r="C309" t="s">
        <v>2888</v>
      </c>
      <c r="D309" t="s">
        <v>238</v>
      </c>
      <c r="E309" t="s">
        <v>3573</v>
      </c>
      <c r="F309" t="s">
        <v>121</v>
      </c>
      <c r="G309" s="87">
        <v>20200101</v>
      </c>
      <c r="H309" t="s">
        <v>3574</v>
      </c>
      <c r="I309" t="s">
        <v>4141</v>
      </c>
      <c r="J309" t="s">
        <v>4142</v>
      </c>
      <c r="K309">
        <v>7401</v>
      </c>
      <c r="L309" t="s">
        <v>3598</v>
      </c>
      <c r="M309" s="87">
        <v>43835</v>
      </c>
      <c r="N309" t="s">
        <v>3578</v>
      </c>
      <c r="O309" t="s">
        <v>3579</v>
      </c>
      <c r="P309" s="61">
        <v>-49</v>
      </c>
      <c r="Q309" t="s">
        <v>3579</v>
      </c>
      <c r="R309" s="61">
        <v>0</v>
      </c>
      <c r="S309" s="61">
        <v>-49</v>
      </c>
    </row>
    <row r="310" spans="1:19" x14ac:dyDescent="0.2">
      <c r="A310" t="s">
        <v>483</v>
      </c>
      <c r="B310" t="s">
        <v>1720</v>
      </c>
      <c r="C310" t="s">
        <v>2888</v>
      </c>
      <c r="D310" t="s">
        <v>238</v>
      </c>
      <c r="E310" t="s">
        <v>3573</v>
      </c>
      <c r="F310" t="s">
        <v>122</v>
      </c>
      <c r="G310" s="87">
        <v>20200201</v>
      </c>
      <c r="H310" t="s">
        <v>3574</v>
      </c>
      <c r="I310" t="s">
        <v>4143</v>
      </c>
      <c r="J310" t="s">
        <v>4144</v>
      </c>
      <c r="K310">
        <v>7447</v>
      </c>
      <c r="L310" t="s">
        <v>3604</v>
      </c>
      <c r="M310" s="87">
        <v>43863</v>
      </c>
      <c r="N310" t="s">
        <v>3578</v>
      </c>
      <c r="O310" t="s">
        <v>3579</v>
      </c>
      <c r="P310" s="61">
        <v>-5057.63</v>
      </c>
      <c r="Q310" t="s">
        <v>3579</v>
      </c>
      <c r="R310" s="61">
        <v>0</v>
      </c>
      <c r="S310" s="61">
        <v>-5057.63</v>
      </c>
    </row>
    <row r="311" spans="1:19" x14ac:dyDescent="0.2">
      <c r="A311" t="s">
        <v>483</v>
      </c>
      <c r="B311" t="s">
        <v>1720</v>
      </c>
      <c r="C311" t="s">
        <v>2888</v>
      </c>
      <c r="D311" t="s">
        <v>238</v>
      </c>
      <c r="E311" t="s">
        <v>3573</v>
      </c>
      <c r="F311" t="s">
        <v>122</v>
      </c>
      <c r="G311" s="87">
        <v>20200201</v>
      </c>
      <c r="H311" t="s">
        <v>3574</v>
      </c>
      <c r="I311" t="s">
        <v>4145</v>
      </c>
      <c r="J311" t="s">
        <v>4146</v>
      </c>
      <c r="K311">
        <v>7447</v>
      </c>
      <c r="L311" t="s">
        <v>3604</v>
      </c>
      <c r="M311" s="87">
        <v>43863</v>
      </c>
      <c r="N311" t="s">
        <v>3578</v>
      </c>
      <c r="O311" t="s">
        <v>3579</v>
      </c>
      <c r="P311" s="61">
        <v>-5740.9</v>
      </c>
      <c r="Q311" t="s">
        <v>3579</v>
      </c>
      <c r="R311" s="61">
        <v>0</v>
      </c>
      <c r="S311" s="61">
        <v>-5740.9</v>
      </c>
    </row>
    <row r="312" spans="1:19" x14ac:dyDescent="0.2">
      <c r="A312" t="s">
        <v>483</v>
      </c>
      <c r="B312" t="s">
        <v>1720</v>
      </c>
      <c r="C312" t="s">
        <v>2888</v>
      </c>
      <c r="D312" t="s">
        <v>238</v>
      </c>
      <c r="E312" t="s">
        <v>3573</v>
      </c>
      <c r="F312" t="s">
        <v>122</v>
      </c>
      <c r="G312" s="87">
        <v>20200201</v>
      </c>
      <c r="H312" t="s">
        <v>3574</v>
      </c>
      <c r="I312" t="s">
        <v>4147</v>
      </c>
      <c r="J312" t="s">
        <v>3709</v>
      </c>
      <c r="K312">
        <v>7447</v>
      </c>
      <c r="L312" t="s">
        <v>3604</v>
      </c>
      <c r="M312" s="87">
        <v>43863</v>
      </c>
      <c r="N312" t="s">
        <v>3578</v>
      </c>
      <c r="O312" t="s">
        <v>3579</v>
      </c>
      <c r="P312" s="61">
        <v>-151.68</v>
      </c>
      <c r="Q312" t="s">
        <v>3579</v>
      </c>
      <c r="R312" s="61">
        <v>0</v>
      </c>
      <c r="S312" s="61">
        <v>-151.68</v>
      </c>
    </row>
    <row r="313" spans="1:19" x14ac:dyDescent="0.2">
      <c r="A313" t="s">
        <v>483</v>
      </c>
      <c r="B313" t="s">
        <v>1720</v>
      </c>
      <c r="C313" t="s">
        <v>2888</v>
      </c>
      <c r="D313" t="s">
        <v>238</v>
      </c>
      <c r="E313" t="s">
        <v>3573</v>
      </c>
      <c r="F313" t="s">
        <v>122</v>
      </c>
      <c r="G313" s="87">
        <v>20200201</v>
      </c>
      <c r="H313" t="s">
        <v>3574</v>
      </c>
      <c r="I313" t="s">
        <v>4148</v>
      </c>
      <c r="J313" t="s">
        <v>4149</v>
      </c>
      <c r="K313">
        <v>7447</v>
      </c>
      <c r="L313" t="s">
        <v>3604</v>
      </c>
      <c r="M313" s="87">
        <v>43863</v>
      </c>
      <c r="N313" t="s">
        <v>3578</v>
      </c>
      <c r="O313" t="s">
        <v>3579</v>
      </c>
      <c r="P313" s="61">
        <v>-4562.5</v>
      </c>
      <c r="Q313" t="s">
        <v>3579</v>
      </c>
      <c r="R313" s="61">
        <v>0</v>
      </c>
      <c r="S313" s="61">
        <v>-4562.5</v>
      </c>
    </row>
    <row r="314" spans="1:19" x14ac:dyDescent="0.2">
      <c r="A314" t="s">
        <v>483</v>
      </c>
      <c r="B314" t="s">
        <v>1720</v>
      </c>
      <c r="C314" t="s">
        <v>2888</v>
      </c>
      <c r="D314" t="s">
        <v>238</v>
      </c>
      <c r="E314" t="s">
        <v>3573</v>
      </c>
      <c r="F314" t="s">
        <v>122</v>
      </c>
      <c r="G314" s="87">
        <v>20200201</v>
      </c>
      <c r="H314" t="s">
        <v>3574</v>
      </c>
      <c r="I314" t="s">
        <v>4150</v>
      </c>
      <c r="J314" t="s">
        <v>4151</v>
      </c>
      <c r="K314">
        <v>7447</v>
      </c>
      <c r="L314" t="s">
        <v>3604</v>
      </c>
      <c r="M314" s="87">
        <v>43863</v>
      </c>
      <c r="N314" t="s">
        <v>3578</v>
      </c>
      <c r="O314" t="s">
        <v>3579</v>
      </c>
      <c r="P314" s="61">
        <v>-49</v>
      </c>
      <c r="Q314" t="s">
        <v>3579</v>
      </c>
      <c r="R314" s="61">
        <v>0</v>
      </c>
      <c r="S314" s="61">
        <v>-49</v>
      </c>
    </row>
    <row r="315" spans="1:19" x14ac:dyDescent="0.2">
      <c r="A315" t="s">
        <v>483</v>
      </c>
      <c r="B315" t="s">
        <v>1720</v>
      </c>
      <c r="C315" t="s">
        <v>2888</v>
      </c>
      <c r="D315" t="s">
        <v>238</v>
      </c>
      <c r="E315" t="s">
        <v>3573</v>
      </c>
      <c r="F315" t="s">
        <v>123</v>
      </c>
      <c r="G315" s="87">
        <v>20200301</v>
      </c>
      <c r="H315" t="s">
        <v>3574</v>
      </c>
      <c r="I315" t="s">
        <v>4152</v>
      </c>
      <c r="J315" t="s">
        <v>4153</v>
      </c>
      <c r="K315">
        <v>7504</v>
      </c>
      <c r="L315" t="s">
        <v>3607</v>
      </c>
      <c r="M315" s="87">
        <v>43891</v>
      </c>
      <c r="N315" t="s">
        <v>3578</v>
      </c>
      <c r="O315" t="s">
        <v>3579</v>
      </c>
      <c r="P315" s="61">
        <v>-5260</v>
      </c>
      <c r="Q315" t="s">
        <v>3579</v>
      </c>
      <c r="R315" s="61">
        <v>0</v>
      </c>
      <c r="S315" s="61">
        <v>-5260</v>
      </c>
    </row>
    <row r="316" spans="1:19" x14ac:dyDescent="0.2">
      <c r="A316" t="s">
        <v>483</v>
      </c>
      <c r="B316" t="s">
        <v>1720</v>
      </c>
      <c r="C316" t="s">
        <v>2888</v>
      </c>
      <c r="D316" t="s">
        <v>238</v>
      </c>
      <c r="E316" t="s">
        <v>3573</v>
      </c>
      <c r="F316" t="s">
        <v>123</v>
      </c>
      <c r="G316" s="87">
        <v>20200301</v>
      </c>
      <c r="H316" t="s">
        <v>3574</v>
      </c>
      <c r="I316" t="s">
        <v>4154</v>
      </c>
      <c r="J316" t="s">
        <v>4155</v>
      </c>
      <c r="K316">
        <v>7504</v>
      </c>
      <c r="L316" t="s">
        <v>3607</v>
      </c>
      <c r="M316" s="87">
        <v>43891</v>
      </c>
      <c r="N316" t="s">
        <v>3578</v>
      </c>
      <c r="O316" t="s">
        <v>3579</v>
      </c>
      <c r="P316" s="61">
        <v>-5970.62</v>
      </c>
      <c r="Q316" t="s">
        <v>3579</v>
      </c>
      <c r="R316" s="61">
        <v>0</v>
      </c>
      <c r="S316" s="61">
        <v>-5970.62</v>
      </c>
    </row>
    <row r="317" spans="1:19" x14ac:dyDescent="0.2">
      <c r="A317" t="s">
        <v>483</v>
      </c>
      <c r="B317" t="s">
        <v>1720</v>
      </c>
      <c r="C317" t="s">
        <v>2888</v>
      </c>
      <c r="D317" t="s">
        <v>238</v>
      </c>
      <c r="E317" t="s">
        <v>3573</v>
      </c>
      <c r="F317" t="s">
        <v>123</v>
      </c>
      <c r="G317" s="87">
        <v>20200301</v>
      </c>
      <c r="H317" t="s">
        <v>3574</v>
      </c>
      <c r="I317" t="s">
        <v>4156</v>
      </c>
      <c r="J317" t="s">
        <v>3709</v>
      </c>
      <c r="K317">
        <v>7504</v>
      </c>
      <c r="L317" t="s">
        <v>3607</v>
      </c>
      <c r="M317" s="87">
        <v>43891</v>
      </c>
      <c r="N317" t="s">
        <v>3578</v>
      </c>
      <c r="O317" t="s">
        <v>3579</v>
      </c>
      <c r="P317" s="61">
        <v>-157.75</v>
      </c>
      <c r="Q317" t="s">
        <v>3579</v>
      </c>
      <c r="R317" s="61">
        <v>0</v>
      </c>
      <c r="S317" s="61">
        <v>-157.75</v>
      </c>
    </row>
    <row r="318" spans="1:19" x14ac:dyDescent="0.2">
      <c r="A318" t="s">
        <v>483</v>
      </c>
      <c r="B318" t="s">
        <v>1720</v>
      </c>
      <c r="C318" t="s">
        <v>2888</v>
      </c>
      <c r="D318" t="s">
        <v>238</v>
      </c>
      <c r="E318" t="s">
        <v>3573</v>
      </c>
      <c r="F318" t="s">
        <v>123</v>
      </c>
      <c r="G318" s="87">
        <v>20200301</v>
      </c>
      <c r="H318" t="s">
        <v>3574</v>
      </c>
      <c r="I318" t="s">
        <v>4157</v>
      </c>
      <c r="J318" t="s">
        <v>4158</v>
      </c>
      <c r="K318">
        <v>7504</v>
      </c>
      <c r="L318" t="s">
        <v>3607</v>
      </c>
      <c r="M318" s="87">
        <v>43891</v>
      </c>
      <c r="N318" t="s">
        <v>3578</v>
      </c>
      <c r="O318" t="s">
        <v>3579</v>
      </c>
      <c r="P318" s="61">
        <v>-4562.5</v>
      </c>
      <c r="Q318" t="s">
        <v>3579</v>
      </c>
      <c r="R318" s="61">
        <v>0</v>
      </c>
      <c r="S318" s="61">
        <v>-4562.5</v>
      </c>
    </row>
    <row r="319" spans="1:19" x14ac:dyDescent="0.2">
      <c r="A319" t="s">
        <v>483</v>
      </c>
      <c r="B319" t="s">
        <v>1720</v>
      </c>
      <c r="C319" t="s">
        <v>2888</v>
      </c>
      <c r="D319" t="s">
        <v>238</v>
      </c>
      <c r="E319" t="s">
        <v>3573</v>
      </c>
      <c r="F319" t="s">
        <v>123</v>
      </c>
      <c r="G319" s="87">
        <v>20200301</v>
      </c>
      <c r="H319" t="s">
        <v>3574</v>
      </c>
      <c r="I319" t="s">
        <v>4159</v>
      </c>
      <c r="J319" t="s">
        <v>4160</v>
      </c>
      <c r="K319">
        <v>7504</v>
      </c>
      <c r="L319" t="s">
        <v>3607</v>
      </c>
      <c r="M319" s="87">
        <v>43891</v>
      </c>
      <c r="N319" t="s">
        <v>3578</v>
      </c>
      <c r="O319" t="s">
        <v>3579</v>
      </c>
      <c r="P319" s="61">
        <v>-49</v>
      </c>
      <c r="Q319" t="s">
        <v>3579</v>
      </c>
      <c r="R319" s="61">
        <v>0</v>
      </c>
      <c r="S319" s="61">
        <v>-49</v>
      </c>
    </row>
    <row r="320" spans="1:19" x14ac:dyDescent="0.2">
      <c r="A320" t="s">
        <v>483</v>
      </c>
      <c r="B320" t="s">
        <v>1720</v>
      </c>
      <c r="C320" t="s">
        <v>2888</v>
      </c>
      <c r="D320" t="s">
        <v>238</v>
      </c>
      <c r="E320" t="s">
        <v>3573</v>
      </c>
      <c r="F320" t="s">
        <v>124</v>
      </c>
      <c r="G320" s="87">
        <v>20200401</v>
      </c>
      <c r="H320" t="s">
        <v>3574</v>
      </c>
      <c r="I320" t="s">
        <v>4161</v>
      </c>
      <c r="J320" t="s">
        <v>4162</v>
      </c>
      <c r="K320">
        <v>7545</v>
      </c>
      <c r="L320" t="s">
        <v>3610</v>
      </c>
      <c r="M320" s="87">
        <v>43917</v>
      </c>
      <c r="N320" t="s">
        <v>3578</v>
      </c>
      <c r="O320" t="s">
        <v>3579</v>
      </c>
      <c r="P320" s="61">
        <v>-5260</v>
      </c>
      <c r="Q320" t="s">
        <v>3579</v>
      </c>
      <c r="R320" s="61">
        <v>0</v>
      </c>
      <c r="S320" s="61">
        <v>-5260</v>
      </c>
    </row>
    <row r="321" spans="1:19" x14ac:dyDescent="0.2">
      <c r="A321" t="s">
        <v>483</v>
      </c>
      <c r="B321" t="s">
        <v>1720</v>
      </c>
      <c r="C321" t="s">
        <v>2888</v>
      </c>
      <c r="D321" t="s">
        <v>238</v>
      </c>
      <c r="E321" t="s">
        <v>3573</v>
      </c>
      <c r="F321" t="s">
        <v>124</v>
      </c>
      <c r="G321" s="87">
        <v>20200401</v>
      </c>
      <c r="H321" t="s">
        <v>3574</v>
      </c>
      <c r="I321" t="s">
        <v>4163</v>
      </c>
      <c r="J321" t="s">
        <v>4164</v>
      </c>
      <c r="K321">
        <v>7545</v>
      </c>
      <c r="L321" t="s">
        <v>3610</v>
      </c>
      <c r="M321" s="87">
        <v>43917</v>
      </c>
      <c r="N321" t="s">
        <v>3578</v>
      </c>
      <c r="O321" t="s">
        <v>3579</v>
      </c>
      <c r="P321" s="61">
        <v>-5970.62</v>
      </c>
      <c r="Q321" t="s">
        <v>3579</v>
      </c>
      <c r="R321" s="61">
        <v>0</v>
      </c>
      <c r="S321" s="61">
        <v>-5970.62</v>
      </c>
    </row>
    <row r="322" spans="1:19" x14ac:dyDescent="0.2">
      <c r="A322" t="s">
        <v>483</v>
      </c>
      <c r="B322" t="s">
        <v>1720</v>
      </c>
      <c r="C322" t="s">
        <v>2888</v>
      </c>
      <c r="D322" t="s">
        <v>238</v>
      </c>
      <c r="E322" t="s">
        <v>3573</v>
      </c>
      <c r="F322" t="s">
        <v>124</v>
      </c>
      <c r="G322" s="87">
        <v>20200401</v>
      </c>
      <c r="H322" t="s">
        <v>3574</v>
      </c>
      <c r="I322" t="s">
        <v>4165</v>
      </c>
      <c r="J322" t="s">
        <v>3709</v>
      </c>
      <c r="K322">
        <v>7545</v>
      </c>
      <c r="L322" t="s">
        <v>3610</v>
      </c>
      <c r="M322" s="87">
        <v>43917</v>
      </c>
      <c r="N322" t="s">
        <v>3578</v>
      </c>
      <c r="O322" t="s">
        <v>3579</v>
      </c>
      <c r="P322" s="61">
        <v>-157.75</v>
      </c>
      <c r="Q322" t="s">
        <v>3579</v>
      </c>
      <c r="R322" s="61">
        <v>0</v>
      </c>
      <c r="S322" s="61">
        <v>-157.75</v>
      </c>
    </row>
    <row r="323" spans="1:19" x14ac:dyDescent="0.2">
      <c r="A323" t="s">
        <v>483</v>
      </c>
      <c r="B323" t="s">
        <v>1720</v>
      </c>
      <c r="C323" t="s">
        <v>2888</v>
      </c>
      <c r="D323" t="s">
        <v>238</v>
      </c>
      <c r="E323" t="s">
        <v>3573</v>
      </c>
      <c r="F323" t="s">
        <v>124</v>
      </c>
      <c r="G323" s="87">
        <v>20200401</v>
      </c>
      <c r="H323" t="s">
        <v>3574</v>
      </c>
      <c r="I323" t="s">
        <v>4166</v>
      </c>
      <c r="J323" t="s">
        <v>4167</v>
      </c>
      <c r="K323">
        <v>7545</v>
      </c>
      <c r="L323" t="s">
        <v>3610</v>
      </c>
      <c r="M323" s="87">
        <v>43917</v>
      </c>
      <c r="N323" t="s">
        <v>3578</v>
      </c>
      <c r="O323" t="s">
        <v>3579</v>
      </c>
      <c r="P323" s="61">
        <v>-4562.5</v>
      </c>
      <c r="Q323" t="s">
        <v>3579</v>
      </c>
      <c r="R323" s="61">
        <v>0</v>
      </c>
      <c r="S323" s="61">
        <v>-4562.5</v>
      </c>
    </row>
    <row r="324" spans="1:19" x14ac:dyDescent="0.2">
      <c r="A324" t="s">
        <v>483</v>
      </c>
      <c r="B324" t="s">
        <v>1720</v>
      </c>
      <c r="C324" t="s">
        <v>2888</v>
      </c>
      <c r="D324" t="s">
        <v>238</v>
      </c>
      <c r="E324" t="s">
        <v>3573</v>
      </c>
      <c r="F324" t="s">
        <v>124</v>
      </c>
      <c r="G324" s="87">
        <v>20200401</v>
      </c>
      <c r="H324" t="s">
        <v>3574</v>
      </c>
      <c r="I324" t="s">
        <v>4168</v>
      </c>
      <c r="J324" t="s">
        <v>4169</v>
      </c>
      <c r="K324">
        <v>7545</v>
      </c>
      <c r="L324" t="s">
        <v>3610</v>
      </c>
      <c r="M324" s="87">
        <v>43917</v>
      </c>
      <c r="N324" t="s">
        <v>3578</v>
      </c>
      <c r="O324" t="s">
        <v>3579</v>
      </c>
      <c r="P324" s="61">
        <v>-49</v>
      </c>
      <c r="Q324" t="s">
        <v>3579</v>
      </c>
      <c r="R324" s="61">
        <v>0</v>
      </c>
      <c r="S324" s="61">
        <v>-49</v>
      </c>
    </row>
    <row r="325" spans="1:19" x14ac:dyDescent="0.2">
      <c r="A325" t="s">
        <v>483</v>
      </c>
      <c r="B325" t="s">
        <v>1720</v>
      </c>
      <c r="C325" t="s">
        <v>2888</v>
      </c>
      <c r="D325" t="s">
        <v>238</v>
      </c>
      <c r="E325" t="s">
        <v>3573</v>
      </c>
      <c r="F325" t="s">
        <v>125</v>
      </c>
      <c r="G325" s="87">
        <v>20200501</v>
      </c>
      <c r="H325" t="s">
        <v>3574</v>
      </c>
      <c r="I325" t="s">
        <v>4170</v>
      </c>
      <c r="J325" t="s">
        <v>4171</v>
      </c>
      <c r="K325">
        <v>7603</v>
      </c>
      <c r="L325" t="s">
        <v>3613</v>
      </c>
      <c r="M325" s="87">
        <v>43950</v>
      </c>
      <c r="N325" t="s">
        <v>3578</v>
      </c>
      <c r="O325" t="s">
        <v>3579</v>
      </c>
      <c r="P325" s="61">
        <v>-5260</v>
      </c>
      <c r="Q325" t="s">
        <v>3579</v>
      </c>
      <c r="R325" s="61">
        <v>0</v>
      </c>
      <c r="S325" s="61">
        <v>-5260</v>
      </c>
    </row>
    <row r="326" spans="1:19" x14ac:dyDescent="0.2">
      <c r="A326" t="s">
        <v>483</v>
      </c>
      <c r="B326" t="s">
        <v>1720</v>
      </c>
      <c r="C326" t="s">
        <v>2888</v>
      </c>
      <c r="D326" t="s">
        <v>238</v>
      </c>
      <c r="E326" t="s">
        <v>3573</v>
      </c>
      <c r="F326" t="s">
        <v>125</v>
      </c>
      <c r="G326" s="87">
        <v>20200501</v>
      </c>
      <c r="H326" t="s">
        <v>3574</v>
      </c>
      <c r="I326" t="s">
        <v>4172</v>
      </c>
      <c r="J326" t="s">
        <v>4173</v>
      </c>
      <c r="K326">
        <v>7603</v>
      </c>
      <c r="L326" t="s">
        <v>3613</v>
      </c>
      <c r="M326" s="87">
        <v>43950</v>
      </c>
      <c r="N326" t="s">
        <v>3578</v>
      </c>
      <c r="O326" t="s">
        <v>3579</v>
      </c>
      <c r="P326" s="61">
        <v>-5970.62</v>
      </c>
      <c r="Q326" t="s">
        <v>3579</v>
      </c>
      <c r="R326" s="61">
        <v>0</v>
      </c>
      <c r="S326" s="61">
        <v>-5970.62</v>
      </c>
    </row>
    <row r="327" spans="1:19" x14ac:dyDescent="0.2">
      <c r="A327" t="s">
        <v>483</v>
      </c>
      <c r="B327" t="s">
        <v>1720</v>
      </c>
      <c r="C327" t="s">
        <v>2888</v>
      </c>
      <c r="D327" t="s">
        <v>238</v>
      </c>
      <c r="E327" t="s">
        <v>3573</v>
      </c>
      <c r="F327" t="s">
        <v>125</v>
      </c>
      <c r="G327" s="87">
        <v>20200501</v>
      </c>
      <c r="H327" t="s">
        <v>3574</v>
      </c>
      <c r="I327" t="s">
        <v>4174</v>
      </c>
      <c r="J327" t="s">
        <v>3709</v>
      </c>
      <c r="K327">
        <v>7603</v>
      </c>
      <c r="L327" t="s">
        <v>3613</v>
      </c>
      <c r="M327" s="87">
        <v>43950</v>
      </c>
      <c r="N327" t="s">
        <v>3578</v>
      </c>
      <c r="O327" t="s">
        <v>3579</v>
      </c>
      <c r="P327" s="61">
        <v>-157.75</v>
      </c>
      <c r="Q327" t="s">
        <v>3579</v>
      </c>
      <c r="R327" s="61">
        <v>0</v>
      </c>
      <c r="S327" s="61">
        <v>-157.75</v>
      </c>
    </row>
    <row r="328" spans="1:19" x14ac:dyDescent="0.2">
      <c r="A328" t="s">
        <v>483</v>
      </c>
      <c r="B328" t="s">
        <v>1720</v>
      </c>
      <c r="C328" t="s">
        <v>2888</v>
      </c>
      <c r="D328" t="s">
        <v>238</v>
      </c>
      <c r="E328" t="s">
        <v>3573</v>
      </c>
      <c r="F328" t="s">
        <v>125</v>
      </c>
      <c r="G328" s="87">
        <v>20200501</v>
      </c>
      <c r="H328" t="s">
        <v>3574</v>
      </c>
      <c r="I328" t="s">
        <v>4175</v>
      </c>
      <c r="J328" t="s">
        <v>4176</v>
      </c>
      <c r="K328">
        <v>7603</v>
      </c>
      <c r="L328" t="s">
        <v>3613</v>
      </c>
      <c r="M328" s="87">
        <v>43950</v>
      </c>
      <c r="N328" t="s">
        <v>3578</v>
      </c>
      <c r="O328" t="s">
        <v>3579</v>
      </c>
      <c r="P328" s="61">
        <v>-4562.5</v>
      </c>
      <c r="Q328" t="s">
        <v>3579</v>
      </c>
      <c r="R328" s="61">
        <v>0</v>
      </c>
      <c r="S328" s="61">
        <v>-4562.5</v>
      </c>
    </row>
    <row r="329" spans="1:19" x14ac:dyDescent="0.2">
      <c r="A329" t="s">
        <v>483</v>
      </c>
      <c r="B329" t="s">
        <v>1720</v>
      </c>
      <c r="C329" t="s">
        <v>2888</v>
      </c>
      <c r="D329" t="s">
        <v>238</v>
      </c>
      <c r="E329" t="s">
        <v>3573</v>
      </c>
      <c r="F329" t="s">
        <v>125</v>
      </c>
      <c r="G329" s="87">
        <v>20200501</v>
      </c>
      <c r="H329" t="s">
        <v>3574</v>
      </c>
      <c r="I329" t="s">
        <v>4177</v>
      </c>
      <c r="J329" t="s">
        <v>4178</v>
      </c>
      <c r="K329">
        <v>7603</v>
      </c>
      <c r="L329" t="s">
        <v>3613</v>
      </c>
      <c r="M329" s="87">
        <v>43950</v>
      </c>
      <c r="N329" t="s">
        <v>3578</v>
      </c>
      <c r="O329" t="s">
        <v>3579</v>
      </c>
      <c r="P329" s="61">
        <v>-49</v>
      </c>
      <c r="Q329" t="s">
        <v>3579</v>
      </c>
      <c r="R329" s="61">
        <v>0</v>
      </c>
      <c r="S329" s="61">
        <v>-49</v>
      </c>
    </row>
    <row r="330" spans="1:19" x14ac:dyDescent="0.2">
      <c r="A330" t="s">
        <v>483</v>
      </c>
      <c r="B330" t="s">
        <v>1720</v>
      </c>
      <c r="C330" t="s">
        <v>2888</v>
      </c>
      <c r="D330" t="s">
        <v>238</v>
      </c>
      <c r="E330" t="s">
        <v>3573</v>
      </c>
      <c r="F330" t="s">
        <v>126</v>
      </c>
      <c r="G330" s="87">
        <v>20200601</v>
      </c>
      <c r="H330" t="s">
        <v>3574</v>
      </c>
      <c r="I330" t="s">
        <v>4179</v>
      </c>
      <c r="J330" t="s">
        <v>4180</v>
      </c>
      <c r="K330">
        <v>7655</v>
      </c>
      <c r="L330" t="s">
        <v>3616</v>
      </c>
      <c r="M330" s="87">
        <v>43983</v>
      </c>
      <c r="N330" t="s">
        <v>3578</v>
      </c>
      <c r="O330" t="s">
        <v>3579</v>
      </c>
      <c r="P330" s="61">
        <v>-5260</v>
      </c>
      <c r="Q330" t="s">
        <v>3579</v>
      </c>
      <c r="R330" s="61">
        <v>0</v>
      </c>
      <c r="S330" s="61">
        <v>-5260</v>
      </c>
    </row>
    <row r="331" spans="1:19" x14ac:dyDescent="0.2">
      <c r="A331" t="s">
        <v>483</v>
      </c>
      <c r="B331" t="s">
        <v>1720</v>
      </c>
      <c r="C331" t="s">
        <v>2888</v>
      </c>
      <c r="D331" t="s">
        <v>238</v>
      </c>
      <c r="E331" t="s">
        <v>3573</v>
      </c>
      <c r="F331" t="s">
        <v>126</v>
      </c>
      <c r="G331" s="87">
        <v>20200601</v>
      </c>
      <c r="H331" t="s">
        <v>3574</v>
      </c>
      <c r="I331" t="s">
        <v>4181</v>
      </c>
      <c r="J331" t="s">
        <v>4182</v>
      </c>
      <c r="K331">
        <v>7655</v>
      </c>
      <c r="L331" t="s">
        <v>3616</v>
      </c>
      <c r="M331" s="87">
        <v>43983</v>
      </c>
      <c r="N331" t="s">
        <v>3578</v>
      </c>
      <c r="O331" t="s">
        <v>3579</v>
      </c>
      <c r="P331" s="61">
        <v>-5970.62</v>
      </c>
      <c r="Q331" t="s">
        <v>3579</v>
      </c>
      <c r="R331" s="61">
        <v>0</v>
      </c>
      <c r="S331" s="61">
        <v>-5970.62</v>
      </c>
    </row>
    <row r="332" spans="1:19" x14ac:dyDescent="0.2">
      <c r="A332" t="s">
        <v>483</v>
      </c>
      <c r="B332" t="s">
        <v>1720</v>
      </c>
      <c r="C332" t="s">
        <v>2888</v>
      </c>
      <c r="D332" t="s">
        <v>238</v>
      </c>
      <c r="E332" t="s">
        <v>3573</v>
      </c>
      <c r="F332" t="s">
        <v>126</v>
      </c>
      <c r="G332" s="87">
        <v>20200601</v>
      </c>
      <c r="H332" t="s">
        <v>3574</v>
      </c>
      <c r="I332" t="s">
        <v>4183</v>
      </c>
      <c r="J332" t="s">
        <v>3709</v>
      </c>
      <c r="K332">
        <v>7655</v>
      </c>
      <c r="L332" t="s">
        <v>3616</v>
      </c>
      <c r="M332" s="87">
        <v>43983</v>
      </c>
      <c r="N332" t="s">
        <v>3578</v>
      </c>
      <c r="O332" t="s">
        <v>3579</v>
      </c>
      <c r="P332" s="61">
        <v>-157.75</v>
      </c>
      <c r="Q332" t="s">
        <v>3579</v>
      </c>
      <c r="R332" s="61">
        <v>0</v>
      </c>
      <c r="S332" s="61">
        <v>-157.75</v>
      </c>
    </row>
    <row r="333" spans="1:19" x14ac:dyDescent="0.2">
      <c r="A333" t="s">
        <v>483</v>
      </c>
      <c r="B333" t="s">
        <v>1720</v>
      </c>
      <c r="C333" t="s">
        <v>2888</v>
      </c>
      <c r="D333" t="s">
        <v>238</v>
      </c>
      <c r="E333" t="s">
        <v>3573</v>
      </c>
      <c r="F333" t="s">
        <v>126</v>
      </c>
      <c r="G333" s="87">
        <v>20200601</v>
      </c>
      <c r="H333" t="s">
        <v>3574</v>
      </c>
      <c r="I333" t="s">
        <v>4184</v>
      </c>
      <c r="J333" t="s">
        <v>4185</v>
      </c>
      <c r="K333">
        <v>7655</v>
      </c>
      <c r="L333" t="s">
        <v>3616</v>
      </c>
      <c r="M333" s="87">
        <v>43983</v>
      </c>
      <c r="N333" t="s">
        <v>3578</v>
      </c>
      <c r="O333" t="s">
        <v>3579</v>
      </c>
      <c r="P333" s="61">
        <v>-4562.5</v>
      </c>
      <c r="Q333" t="s">
        <v>3579</v>
      </c>
      <c r="R333" s="61">
        <v>0</v>
      </c>
      <c r="S333" s="61">
        <v>-4562.5</v>
      </c>
    </row>
    <row r="334" spans="1:19" x14ac:dyDescent="0.2">
      <c r="A334" t="s">
        <v>483</v>
      </c>
      <c r="B334" t="s">
        <v>1720</v>
      </c>
      <c r="C334" t="s">
        <v>2888</v>
      </c>
      <c r="D334" t="s">
        <v>238</v>
      </c>
      <c r="E334" t="s">
        <v>3573</v>
      </c>
      <c r="F334" t="s">
        <v>126</v>
      </c>
      <c r="G334" s="87">
        <v>20200601</v>
      </c>
      <c r="H334" t="s">
        <v>3574</v>
      </c>
      <c r="I334" t="s">
        <v>4186</v>
      </c>
      <c r="J334" t="s">
        <v>4187</v>
      </c>
      <c r="K334">
        <v>7655</v>
      </c>
      <c r="L334" t="s">
        <v>3616</v>
      </c>
      <c r="M334" s="87">
        <v>43983</v>
      </c>
      <c r="N334" t="s">
        <v>3578</v>
      </c>
      <c r="O334" t="s">
        <v>3579</v>
      </c>
      <c r="P334" s="61">
        <v>-49</v>
      </c>
      <c r="Q334" t="s">
        <v>3579</v>
      </c>
      <c r="R334" s="61">
        <v>0</v>
      </c>
      <c r="S334" s="61">
        <v>-49</v>
      </c>
    </row>
    <row r="335" spans="1:19" x14ac:dyDescent="0.2">
      <c r="A335" t="s">
        <v>483</v>
      </c>
      <c r="B335" t="s">
        <v>1720</v>
      </c>
      <c r="C335" t="s">
        <v>2888</v>
      </c>
      <c r="D335" t="s">
        <v>238</v>
      </c>
      <c r="E335" t="s">
        <v>3573</v>
      </c>
      <c r="F335" t="s">
        <v>16</v>
      </c>
      <c r="G335" s="87">
        <v>20200630</v>
      </c>
      <c r="H335" t="s">
        <v>3617</v>
      </c>
      <c r="J335" t="s">
        <v>3618</v>
      </c>
      <c r="K335">
        <v>7681</v>
      </c>
      <c r="L335" t="s">
        <v>3619</v>
      </c>
      <c r="M335" s="87">
        <v>43999</v>
      </c>
      <c r="N335" t="s">
        <v>3620</v>
      </c>
      <c r="O335" t="s">
        <v>3579</v>
      </c>
      <c r="P335" s="61">
        <v>252168.08</v>
      </c>
      <c r="Q335" t="s">
        <v>3579</v>
      </c>
      <c r="R335" s="61">
        <v>252168.08</v>
      </c>
      <c r="S335" s="61">
        <v>0</v>
      </c>
    </row>
    <row r="336" spans="1:19" x14ac:dyDescent="0.2">
      <c r="A336" t="s">
        <v>484</v>
      </c>
      <c r="B336" t="s">
        <v>1721</v>
      </c>
      <c r="C336" t="s">
        <v>2890</v>
      </c>
      <c r="D336" t="s">
        <v>238</v>
      </c>
      <c r="E336" t="s">
        <v>3573</v>
      </c>
      <c r="F336" t="s">
        <v>115</v>
      </c>
      <c r="G336" s="87">
        <v>20190701</v>
      </c>
      <c r="H336" t="s">
        <v>3574</v>
      </c>
      <c r="I336" t="s">
        <v>4188</v>
      </c>
      <c r="J336" t="s">
        <v>4189</v>
      </c>
      <c r="K336">
        <v>7100</v>
      </c>
      <c r="L336" t="s">
        <v>3577</v>
      </c>
      <c r="M336" s="87">
        <v>43647</v>
      </c>
      <c r="N336" t="s">
        <v>3578</v>
      </c>
      <c r="O336" t="s">
        <v>3579</v>
      </c>
      <c r="P336" s="61">
        <v>-18003.849999999999</v>
      </c>
      <c r="Q336" t="s">
        <v>3579</v>
      </c>
      <c r="R336" s="61">
        <v>0</v>
      </c>
      <c r="S336" s="61">
        <v>-18003.849999999999</v>
      </c>
    </row>
    <row r="337" spans="1:19" x14ac:dyDescent="0.2">
      <c r="A337" t="s">
        <v>484</v>
      </c>
      <c r="B337" t="s">
        <v>1721</v>
      </c>
      <c r="C337" t="s">
        <v>2890</v>
      </c>
      <c r="D337" t="s">
        <v>238</v>
      </c>
      <c r="E337" t="s">
        <v>3573</v>
      </c>
      <c r="F337" t="s">
        <v>115</v>
      </c>
      <c r="G337" s="87">
        <v>20190701</v>
      </c>
      <c r="H337" t="s">
        <v>3574</v>
      </c>
      <c r="I337" t="s">
        <v>4190</v>
      </c>
      <c r="J337" t="s">
        <v>4191</v>
      </c>
      <c r="K337">
        <v>7100</v>
      </c>
      <c r="L337" t="s">
        <v>3577</v>
      </c>
      <c r="M337" s="87">
        <v>43647</v>
      </c>
      <c r="N337" t="s">
        <v>3578</v>
      </c>
      <c r="O337" t="s">
        <v>3579</v>
      </c>
      <c r="P337" s="61">
        <v>-5357.33</v>
      </c>
      <c r="Q337" t="s">
        <v>3579</v>
      </c>
      <c r="R337" s="61">
        <v>0</v>
      </c>
      <c r="S337" s="61">
        <v>-5357.33</v>
      </c>
    </row>
    <row r="338" spans="1:19" x14ac:dyDescent="0.2">
      <c r="A338" t="s">
        <v>484</v>
      </c>
      <c r="B338" t="s">
        <v>1721</v>
      </c>
      <c r="C338" t="s">
        <v>2890</v>
      </c>
      <c r="D338" t="s">
        <v>238</v>
      </c>
      <c r="E338" t="s">
        <v>3573</v>
      </c>
      <c r="F338" t="s">
        <v>115</v>
      </c>
      <c r="G338" s="87">
        <v>20190701</v>
      </c>
      <c r="H338" t="s">
        <v>3574</v>
      </c>
      <c r="I338" t="s">
        <v>4192</v>
      </c>
      <c r="J338" t="s">
        <v>3576</v>
      </c>
      <c r="K338">
        <v>7100</v>
      </c>
      <c r="L338" t="s">
        <v>3577</v>
      </c>
      <c r="M338" s="87">
        <v>43647</v>
      </c>
      <c r="N338" t="s">
        <v>3578</v>
      </c>
      <c r="O338" t="s">
        <v>3579</v>
      </c>
      <c r="P338" s="61">
        <v>-5336</v>
      </c>
      <c r="Q338" t="s">
        <v>3579</v>
      </c>
      <c r="R338" s="61">
        <v>0</v>
      </c>
      <c r="S338" s="61">
        <v>-5336</v>
      </c>
    </row>
    <row r="339" spans="1:19" x14ac:dyDescent="0.2">
      <c r="A339" t="s">
        <v>484</v>
      </c>
      <c r="B339" t="s">
        <v>1721</v>
      </c>
      <c r="C339" t="s">
        <v>2890</v>
      </c>
      <c r="D339" t="s">
        <v>238</v>
      </c>
      <c r="E339" t="s">
        <v>3573</v>
      </c>
      <c r="F339" t="s">
        <v>115</v>
      </c>
      <c r="G339" s="87">
        <v>20190701</v>
      </c>
      <c r="H339" t="s">
        <v>3574</v>
      </c>
      <c r="I339" t="s">
        <v>4193</v>
      </c>
      <c r="J339" t="s">
        <v>4194</v>
      </c>
      <c r="K339">
        <v>7100</v>
      </c>
      <c r="L339" t="s">
        <v>3577</v>
      </c>
      <c r="M339" s="87">
        <v>43647</v>
      </c>
      <c r="N339" t="s">
        <v>3578</v>
      </c>
      <c r="O339" t="s">
        <v>3579</v>
      </c>
      <c r="P339" s="61">
        <v>-5807.92</v>
      </c>
      <c r="Q339" t="s">
        <v>3579</v>
      </c>
      <c r="R339" s="61">
        <v>0</v>
      </c>
      <c r="S339" s="61">
        <v>-5807.92</v>
      </c>
    </row>
    <row r="340" spans="1:19" x14ac:dyDescent="0.2">
      <c r="A340" t="s">
        <v>484</v>
      </c>
      <c r="B340" t="s">
        <v>1721</v>
      </c>
      <c r="C340" t="s">
        <v>2890</v>
      </c>
      <c r="D340" t="s">
        <v>238</v>
      </c>
      <c r="E340" t="s">
        <v>3573</v>
      </c>
      <c r="F340" t="s">
        <v>115</v>
      </c>
      <c r="G340" s="87">
        <v>20190701</v>
      </c>
      <c r="H340" t="s">
        <v>3574</v>
      </c>
      <c r="I340" t="s">
        <v>4195</v>
      </c>
      <c r="J340" t="s">
        <v>4196</v>
      </c>
      <c r="K340">
        <v>7100</v>
      </c>
      <c r="L340" t="s">
        <v>3577</v>
      </c>
      <c r="M340" s="87">
        <v>43647</v>
      </c>
      <c r="N340" t="s">
        <v>3578</v>
      </c>
      <c r="O340" t="s">
        <v>3579</v>
      </c>
      <c r="P340" s="61">
        <v>-17875.95</v>
      </c>
      <c r="Q340" t="s">
        <v>3579</v>
      </c>
      <c r="R340" s="61">
        <v>0</v>
      </c>
      <c r="S340" s="61">
        <v>-17875.95</v>
      </c>
    </row>
    <row r="341" spans="1:19" x14ac:dyDescent="0.2">
      <c r="A341" t="s">
        <v>484</v>
      </c>
      <c r="B341" t="s">
        <v>1721</v>
      </c>
      <c r="C341" t="s">
        <v>2890</v>
      </c>
      <c r="D341" t="s">
        <v>238</v>
      </c>
      <c r="E341" t="s">
        <v>3573</v>
      </c>
      <c r="F341" t="s">
        <v>115</v>
      </c>
      <c r="G341" s="87">
        <v>20190701</v>
      </c>
      <c r="H341" t="s">
        <v>3574</v>
      </c>
      <c r="I341" t="s">
        <v>4197</v>
      </c>
      <c r="J341" t="s">
        <v>3709</v>
      </c>
      <c r="K341">
        <v>7100</v>
      </c>
      <c r="L341" t="s">
        <v>3577</v>
      </c>
      <c r="M341" s="87">
        <v>43647</v>
      </c>
      <c r="N341" t="s">
        <v>3578</v>
      </c>
      <c r="O341" t="s">
        <v>3579</v>
      </c>
      <c r="P341" s="61">
        <v>-54.56</v>
      </c>
      <c r="Q341" t="s">
        <v>3579</v>
      </c>
      <c r="R341" s="61">
        <v>0</v>
      </c>
      <c r="S341" s="61">
        <v>-54.56</v>
      </c>
    </row>
    <row r="342" spans="1:19" x14ac:dyDescent="0.2">
      <c r="A342" t="s">
        <v>484</v>
      </c>
      <c r="B342" t="s">
        <v>1721</v>
      </c>
      <c r="C342" t="s">
        <v>2890</v>
      </c>
      <c r="D342" t="s">
        <v>238</v>
      </c>
      <c r="E342" t="s">
        <v>3573</v>
      </c>
      <c r="F342" t="s">
        <v>115</v>
      </c>
      <c r="G342" s="87">
        <v>20190701</v>
      </c>
      <c r="H342" t="s">
        <v>3574</v>
      </c>
      <c r="I342" t="s">
        <v>4198</v>
      </c>
      <c r="J342" t="s">
        <v>3625</v>
      </c>
      <c r="K342">
        <v>7100</v>
      </c>
      <c r="L342" t="s">
        <v>3577</v>
      </c>
      <c r="M342" s="87">
        <v>43647</v>
      </c>
      <c r="N342" t="s">
        <v>3578</v>
      </c>
      <c r="O342" t="s">
        <v>3579</v>
      </c>
      <c r="P342" s="61">
        <v>-14084.15</v>
      </c>
      <c r="Q342" t="s">
        <v>3579</v>
      </c>
      <c r="R342" s="61">
        <v>0</v>
      </c>
      <c r="S342" s="61">
        <v>-14084.15</v>
      </c>
    </row>
    <row r="343" spans="1:19" x14ac:dyDescent="0.2">
      <c r="A343" t="s">
        <v>484</v>
      </c>
      <c r="B343" t="s">
        <v>1721</v>
      </c>
      <c r="C343" t="s">
        <v>2890</v>
      </c>
      <c r="D343" t="s">
        <v>238</v>
      </c>
      <c r="E343" t="s">
        <v>3573</v>
      </c>
      <c r="F343" t="s">
        <v>115</v>
      </c>
      <c r="G343" s="87">
        <v>20190701</v>
      </c>
      <c r="H343" t="s">
        <v>3574</v>
      </c>
      <c r="I343" t="s">
        <v>4199</v>
      </c>
      <c r="J343" t="s">
        <v>4200</v>
      </c>
      <c r="K343">
        <v>7100</v>
      </c>
      <c r="L343" t="s">
        <v>3577</v>
      </c>
      <c r="M343" s="87">
        <v>43647</v>
      </c>
      <c r="N343" t="s">
        <v>3578</v>
      </c>
      <c r="O343" t="s">
        <v>3579</v>
      </c>
      <c r="P343" s="61">
        <v>-14500</v>
      </c>
      <c r="Q343" t="s">
        <v>3579</v>
      </c>
      <c r="R343" s="61">
        <v>0</v>
      </c>
      <c r="S343" s="61">
        <v>-14500</v>
      </c>
    </row>
    <row r="344" spans="1:19" x14ac:dyDescent="0.2">
      <c r="A344" t="s">
        <v>484</v>
      </c>
      <c r="B344" t="s">
        <v>1721</v>
      </c>
      <c r="C344" t="s">
        <v>2890</v>
      </c>
      <c r="D344" t="s">
        <v>238</v>
      </c>
      <c r="E344" t="s">
        <v>3573</v>
      </c>
      <c r="F344" t="s">
        <v>115</v>
      </c>
      <c r="G344" s="87">
        <v>20190701</v>
      </c>
      <c r="H344" t="s">
        <v>3574</v>
      </c>
      <c r="I344" t="s">
        <v>4201</v>
      </c>
      <c r="J344" t="s">
        <v>4202</v>
      </c>
      <c r="K344">
        <v>7100</v>
      </c>
      <c r="L344" t="s">
        <v>3577</v>
      </c>
      <c r="M344" s="87">
        <v>43647</v>
      </c>
      <c r="N344" t="s">
        <v>3578</v>
      </c>
      <c r="O344" t="s">
        <v>3579</v>
      </c>
      <c r="P344" s="61">
        <v>-16096.15</v>
      </c>
      <c r="Q344" t="s">
        <v>3579</v>
      </c>
      <c r="R344" s="61">
        <v>0</v>
      </c>
      <c r="S344" s="61">
        <v>-16096.15</v>
      </c>
    </row>
    <row r="345" spans="1:19" x14ac:dyDescent="0.2">
      <c r="A345" t="s">
        <v>484</v>
      </c>
      <c r="B345" t="s">
        <v>1721</v>
      </c>
      <c r="C345" t="s">
        <v>2890</v>
      </c>
      <c r="D345" t="s">
        <v>238</v>
      </c>
      <c r="E345" t="s">
        <v>3573</v>
      </c>
      <c r="F345" t="s">
        <v>115</v>
      </c>
      <c r="G345" s="87">
        <v>20190701</v>
      </c>
      <c r="H345" t="s">
        <v>3574</v>
      </c>
      <c r="I345" t="s">
        <v>4203</v>
      </c>
      <c r="J345" t="s">
        <v>4204</v>
      </c>
      <c r="K345">
        <v>7100</v>
      </c>
      <c r="L345" t="s">
        <v>3577</v>
      </c>
      <c r="M345" s="87">
        <v>43647</v>
      </c>
      <c r="N345" t="s">
        <v>3578</v>
      </c>
      <c r="O345" t="s">
        <v>3579</v>
      </c>
      <c r="P345" s="61">
        <v>-14500</v>
      </c>
      <c r="Q345" t="s">
        <v>3579</v>
      </c>
      <c r="R345" s="61">
        <v>0</v>
      </c>
      <c r="S345" s="61">
        <v>-14500</v>
      </c>
    </row>
    <row r="346" spans="1:19" x14ac:dyDescent="0.2">
      <c r="A346" t="s">
        <v>484</v>
      </c>
      <c r="B346" t="s">
        <v>1721</v>
      </c>
      <c r="C346" t="s">
        <v>2890</v>
      </c>
      <c r="D346" t="s">
        <v>238</v>
      </c>
      <c r="E346" t="s">
        <v>3573</v>
      </c>
      <c r="F346" t="s">
        <v>115</v>
      </c>
      <c r="G346" s="87">
        <v>20190701</v>
      </c>
      <c r="H346" t="s">
        <v>3574</v>
      </c>
      <c r="I346" t="s">
        <v>4205</v>
      </c>
      <c r="J346" t="s">
        <v>4206</v>
      </c>
      <c r="K346">
        <v>7100</v>
      </c>
      <c r="L346" t="s">
        <v>3577</v>
      </c>
      <c r="M346" s="87">
        <v>43647</v>
      </c>
      <c r="N346" t="s">
        <v>3578</v>
      </c>
      <c r="O346" t="s">
        <v>3579</v>
      </c>
      <c r="P346" s="61">
        <v>-15892</v>
      </c>
      <c r="Q346" t="s">
        <v>3579</v>
      </c>
      <c r="R346" s="61">
        <v>0</v>
      </c>
      <c r="S346" s="61">
        <v>-15892</v>
      </c>
    </row>
    <row r="347" spans="1:19" x14ac:dyDescent="0.2">
      <c r="A347" t="s">
        <v>484</v>
      </c>
      <c r="B347" t="s">
        <v>1721</v>
      </c>
      <c r="C347" t="s">
        <v>2890</v>
      </c>
      <c r="D347" t="s">
        <v>238</v>
      </c>
      <c r="E347" t="s">
        <v>3573</v>
      </c>
      <c r="F347" t="s">
        <v>115</v>
      </c>
      <c r="G347" s="87">
        <v>20190701</v>
      </c>
      <c r="H347" t="s">
        <v>3574</v>
      </c>
      <c r="I347" t="s">
        <v>4207</v>
      </c>
      <c r="J347" t="s">
        <v>4045</v>
      </c>
      <c r="K347">
        <v>7100</v>
      </c>
      <c r="L347" t="s">
        <v>3577</v>
      </c>
      <c r="M347" s="87">
        <v>43647</v>
      </c>
      <c r="N347" t="s">
        <v>3578</v>
      </c>
      <c r="O347" t="s">
        <v>3579</v>
      </c>
      <c r="P347" s="61">
        <v>-9412.92</v>
      </c>
      <c r="Q347" t="s">
        <v>3579</v>
      </c>
      <c r="R347" s="61">
        <v>0</v>
      </c>
      <c r="S347" s="61">
        <v>-9412.92</v>
      </c>
    </row>
    <row r="348" spans="1:19" x14ac:dyDescent="0.2">
      <c r="A348" t="s">
        <v>484</v>
      </c>
      <c r="B348" t="s">
        <v>1721</v>
      </c>
      <c r="C348" t="s">
        <v>2890</v>
      </c>
      <c r="D348" t="s">
        <v>238</v>
      </c>
      <c r="E348" t="s">
        <v>3573</v>
      </c>
      <c r="F348" t="s">
        <v>116</v>
      </c>
      <c r="G348" s="87">
        <v>20190801</v>
      </c>
      <c r="H348" t="s">
        <v>3574</v>
      </c>
      <c r="I348" t="s">
        <v>4208</v>
      </c>
      <c r="J348" t="s">
        <v>4209</v>
      </c>
      <c r="K348">
        <v>7150</v>
      </c>
      <c r="L348" t="s">
        <v>3582</v>
      </c>
      <c r="M348" s="87">
        <v>43675</v>
      </c>
      <c r="N348" t="s">
        <v>3583</v>
      </c>
      <c r="O348" t="s">
        <v>3579</v>
      </c>
      <c r="P348" s="61">
        <v>-18003.849999999999</v>
      </c>
      <c r="Q348" t="s">
        <v>3579</v>
      </c>
      <c r="R348" s="61">
        <v>0</v>
      </c>
      <c r="S348" s="61">
        <v>-18003.849999999999</v>
      </c>
    </row>
    <row r="349" spans="1:19" x14ac:dyDescent="0.2">
      <c r="A349" t="s">
        <v>484</v>
      </c>
      <c r="B349" t="s">
        <v>1721</v>
      </c>
      <c r="C349" t="s">
        <v>2890</v>
      </c>
      <c r="D349" t="s">
        <v>238</v>
      </c>
      <c r="E349" t="s">
        <v>3573</v>
      </c>
      <c r="F349" t="s">
        <v>116</v>
      </c>
      <c r="G349" s="87">
        <v>20190801</v>
      </c>
      <c r="H349" t="s">
        <v>3574</v>
      </c>
      <c r="I349" t="s">
        <v>4210</v>
      </c>
      <c r="J349" t="s">
        <v>4211</v>
      </c>
      <c r="K349">
        <v>7150</v>
      </c>
      <c r="L349" t="s">
        <v>3582</v>
      </c>
      <c r="M349" s="87">
        <v>43675</v>
      </c>
      <c r="N349" t="s">
        <v>3583</v>
      </c>
      <c r="O349" t="s">
        <v>3579</v>
      </c>
      <c r="P349" s="61">
        <v>-5357.33</v>
      </c>
      <c r="Q349" t="s">
        <v>3579</v>
      </c>
      <c r="R349" s="61">
        <v>0</v>
      </c>
      <c r="S349" s="61">
        <v>-5357.33</v>
      </c>
    </row>
    <row r="350" spans="1:19" x14ac:dyDescent="0.2">
      <c r="A350" t="s">
        <v>484</v>
      </c>
      <c r="B350" t="s">
        <v>1721</v>
      </c>
      <c r="C350" t="s">
        <v>2890</v>
      </c>
      <c r="D350" t="s">
        <v>238</v>
      </c>
      <c r="E350" t="s">
        <v>3573</v>
      </c>
      <c r="F350" t="s">
        <v>116</v>
      </c>
      <c r="G350" s="87">
        <v>20190801</v>
      </c>
      <c r="H350" t="s">
        <v>3574</v>
      </c>
      <c r="I350" t="s">
        <v>4212</v>
      </c>
      <c r="J350" t="s">
        <v>4213</v>
      </c>
      <c r="K350">
        <v>7150</v>
      </c>
      <c r="L350" t="s">
        <v>3582</v>
      </c>
      <c r="M350" s="87">
        <v>43675</v>
      </c>
      <c r="N350" t="s">
        <v>3583</v>
      </c>
      <c r="O350" t="s">
        <v>3579</v>
      </c>
      <c r="P350" s="61">
        <v>-15892</v>
      </c>
      <c r="Q350" t="s">
        <v>3579</v>
      </c>
      <c r="R350" s="61">
        <v>0</v>
      </c>
      <c r="S350" s="61">
        <v>-15892</v>
      </c>
    </row>
    <row r="351" spans="1:19" x14ac:dyDescent="0.2">
      <c r="A351" t="s">
        <v>484</v>
      </c>
      <c r="B351" t="s">
        <v>1721</v>
      </c>
      <c r="C351" t="s">
        <v>2890</v>
      </c>
      <c r="D351" t="s">
        <v>238</v>
      </c>
      <c r="E351" t="s">
        <v>3573</v>
      </c>
      <c r="F351" t="s">
        <v>116</v>
      </c>
      <c r="G351" s="87">
        <v>20190801</v>
      </c>
      <c r="H351" t="s">
        <v>3574</v>
      </c>
      <c r="I351" t="s">
        <v>4214</v>
      </c>
      <c r="J351" t="s">
        <v>4070</v>
      </c>
      <c r="K351">
        <v>7150</v>
      </c>
      <c r="L351" t="s">
        <v>3582</v>
      </c>
      <c r="M351" s="87">
        <v>43675</v>
      </c>
      <c r="N351" t="s">
        <v>3583</v>
      </c>
      <c r="O351" t="s">
        <v>3579</v>
      </c>
      <c r="P351" s="61">
        <v>-9412.92</v>
      </c>
      <c r="Q351" t="s">
        <v>3579</v>
      </c>
      <c r="R351" s="61">
        <v>0</v>
      </c>
      <c r="S351" s="61">
        <v>-9412.92</v>
      </c>
    </row>
    <row r="352" spans="1:19" x14ac:dyDescent="0.2">
      <c r="A352" t="s">
        <v>484</v>
      </c>
      <c r="B352" t="s">
        <v>1721</v>
      </c>
      <c r="C352" t="s">
        <v>2890</v>
      </c>
      <c r="D352" t="s">
        <v>238</v>
      </c>
      <c r="E352" t="s">
        <v>3573</v>
      </c>
      <c r="F352" t="s">
        <v>116</v>
      </c>
      <c r="G352" s="87">
        <v>20190801</v>
      </c>
      <c r="H352" t="s">
        <v>3574</v>
      </c>
      <c r="I352" t="s">
        <v>4215</v>
      </c>
      <c r="J352" t="s">
        <v>3627</v>
      </c>
      <c r="K352">
        <v>7150</v>
      </c>
      <c r="L352" t="s">
        <v>3582</v>
      </c>
      <c r="M352" s="87">
        <v>43675</v>
      </c>
      <c r="N352" t="s">
        <v>3583</v>
      </c>
      <c r="O352" t="s">
        <v>3579</v>
      </c>
      <c r="P352" s="61">
        <v>-5336</v>
      </c>
      <c r="Q352" t="s">
        <v>3579</v>
      </c>
      <c r="R352" s="61">
        <v>0</v>
      </c>
      <c r="S352" s="61">
        <v>-5336</v>
      </c>
    </row>
    <row r="353" spans="1:19" x14ac:dyDescent="0.2">
      <c r="A353" t="s">
        <v>484</v>
      </c>
      <c r="B353" t="s">
        <v>1721</v>
      </c>
      <c r="C353" t="s">
        <v>2890</v>
      </c>
      <c r="D353" t="s">
        <v>238</v>
      </c>
      <c r="E353" t="s">
        <v>3573</v>
      </c>
      <c r="F353" t="s">
        <v>116</v>
      </c>
      <c r="G353" s="87">
        <v>20190801</v>
      </c>
      <c r="H353" t="s">
        <v>3574</v>
      </c>
      <c r="I353" t="s">
        <v>4216</v>
      </c>
      <c r="J353" t="s">
        <v>4217</v>
      </c>
      <c r="K353">
        <v>7150</v>
      </c>
      <c r="L353" t="s">
        <v>3582</v>
      </c>
      <c r="M353" s="87">
        <v>43675</v>
      </c>
      <c r="N353" t="s">
        <v>3583</v>
      </c>
      <c r="O353" t="s">
        <v>3579</v>
      </c>
      <c r="P353" s="61">
        <v>-5807.92</v>
      </c>
      <c r="Q353" t="s">
        <v>3579</v>
      </c>
      <c r="R353" s="61">
        <v>0</v>
      </c>
      <c r="S353" s="61">
        <v>-5807.92</v>
      </c>
    </row>
    <row r="354" spans="1:19" x14ac:dyDescent="0.2">
      <c r="A354" t="s">
        <v>484</v>
      </c>
      <c r="B354" t="s">
        <v>1721</v>
      </c>
      <c r="C354" t="s">
        <v>2890</v>
      </c>
      <c r="D354" t="s">
        <v>238</v>
      </c>
      <c r="E354" t="s">
        <v>3573</v>
      </c>
      <c r="F354" t="s">
        <v>116</v>
      </c>
      <c r="G354" s="87">
        <v>20190801</v>
      </c>
      <c r="H354" t="s">
        <v>3574</v>
      </c>
      <c r="I354" t="s">
        <v>4218</v>
      </c>
      <c r="J354" t="s">
        <v>4219</v>
      </c>
      <c r="K354">
        <v>7150</v>
      </c>
      <c r="L354" t="s">
        <v>3582</v>
      </c>
      <c r="M354" s="87">
        <v>43675</v>
      </c>
      <c r="N354" t="s">
        <v>3583</v>
      </c>
      <c r="O354" t="s">
        <v>3579</v>
      </c>
      <c r="P354" s="61">
        <v>-17875.95</v>
      </c>
      <c r="Q354" t="s">
        <v>3579</v>
      </c>
      <c r="R354" s="61">
        <v>0</v>
      </c>
      <c r="S354" s="61">
        <v>-17875.95</v>
      </c>
    </row>
    <row r="355" spans="1:19" x14ac:dyDescent="0.2">
      <c r="A355" t="s">
        <v>484</v>
      </c>
      <c r="B355" t="s">
        <v>1721</v>
      </c>
      <c r="C355" t="s">
        <v>2890</v>
      </c>
      <c r="D355" t="s">
        <v>238</v>
      </c>
      <c r="E355" t="s">
        <v>3573</v>
      </c>
      <c r="F355" t="s">
        <v>116</v>
      </c>
      <c r="G355" s="87">
        <v>20190801</v>
      </c>
      <c r="H355" t="s">
        <v>3574</v>
      </c>
      <c r="I355" t="s">
        <v>4220</v>
      </c>
      <c r="J355" t="s">
        <v>3709</v>
      </c>
      <c r="K355">
        <v>7150</v>
      </c>
      <c r="L355" t="s">
        <v>3582</v>
      </c>
      <c r="M355" s="87">
        <v>43675</v>
      </c>
      <c r="N355" t="s">
        <v>3583</v>
      </c>
      <c r="O355" t="s">
        <v>3579</v>
      </c>
      <c r="P355" s="61">
        <v>-54.56</v>
      </c>
      <c r="Q355" t="s">
        <v>3579</v>
      </c>
      <c r="R355" s="61">
        <v>0</v>
      </c>
      <c r="S355" s="61">
        <v>-54.56</v>
      </c>
    </row>
    <row r="356" spans="1:19" x14ac:dyDescent="0.2">
      <c r="A356" t="s">
        <v>484</v>
      </c>
      <c r="B356" t="s">
        <v>1721</v>
      </c>
      <c r="C356" t="s">
        <v>2890</v>
      </c>
      <c r="D356" t="s">
        <v>238</v>
      </c>
      <c r="E356" t="s">
        <v>3573</v>
      </c>
      <c r="F356" t="s">
        <v>116</v>
      </c>
      <c r="G356" s="87">
        <v>20190801</v>
      </c>
      <c r="H356" t="s">
        <v>3574</v>
      </c>
      <c r="I356" t="s">
        <v>4221</v>
      </c>
      <c r="J356" t="s">
        <v>4222</v>
      </c>
      <c r="K356">
        <v>7150</v>
      </c>
      <c r="L356" t="s">
        <v>3582</v>
      </c>
      <c r="M356" s="87">
        <v>43675</v>
      </c>
      <c r="N356" t="s">
        <v>3583</v>
      </c>
      <c r="O356" t="s">
        <v>3579</v>
      </c>
      <c r="P356" s="61">
        <v>-14506.11</v>
      </c>
      <c r="Q356" t="s">
        <v>3579</v>
      </c>
      <c r="R356" s="61">
        <v>0</v>
      </c>
      <c r="S356" s="61">
        <v>-14506.11</v>
      </c>
    </row>
    <row r="357" spans="1:19" x14ac:dyDescent="0.2">
      <c r="A357" t="s">
        <v>484</v>
      </c>
      <c r="B357" t="s">
        <v>1721</v>
      </c>
      <c r="C357" t="s">
        <v>2890</v>
      </c>
      <c r="D357" t="s">
        <v>238</v>
      </c>
      <c r="E357" t="s">
        <v>3573</v>
      </c>
      <c r="F357" t="s">
        <v>116</v>
      </c>
      <c r="G357" s="87">
        <v>20190801</v>
      </c>
      <c r="H357" t="s">
        <v>3574</v>
      </c>
      <c r="I357" t="s">
        <v>4223</v>
      </c>
      <c r="J357" t="s">
        <v>4224</v>
      </c>
      <c r="K357">
        <v>7150</v>
      </c>
      <c r="L357" t="s">
        <v>3582</v>
      </c>
      <c r="M357" s="87">
        <v>43675</v>
      </c>
      <c r="N357" t="s">
        <v>3583</v>
      </c>
      <c r="O357" t="s">
        <v>3579</v>
      </c>
      <c r="P357" s="61">
        <v>-14500</v>
      </c>
      <c r="Q357" t="s">
        <v>3579</v>
      </c>
      <c r="R357" s="61">
        <v>0</v>
      </c>
      <c r="S357" s="61">
        <v>-14500</v>
      </c>
    </row>
    <row r="358" spans="1:19" x14ac:dyDescent="0.2">
      <c r="A358" t="s">
        <v>484</v>
      </c>
      <c r="B358" t="s">
        <v>1721</v>
      </c>
      <c r="C358" t="s">
        <v>2890</v>
      </c>
      <c r="D358" t="s">
        <v>238</v>
      </c>
      <c r="E358" t="s">
        <v>3573</v>
      </c>
      <c r="F358" t="s">
        <v>116</v>
      </c>
      <c r="G358" s="87">
        <v>20190801</v>
      </c>
      <c r="H358" t="s">
        <v>3574</v>
      </c>
      <c r="I358" t="s">
        <v>4225</v>
      </c>
      <c r="J358" t="s">
        <v>4226</v>
      </c>
      <c r="K358">
        <v>7150</v>
      </c>
      <c r="L358" t="s">
        <v>3582</v>
      </c>
      <c r="M358" s="87">
        <v>43675</v>
      </c>
      <c r="N358" t="s">
        <v>3583</v>
      </c>
      <c r="O358" t="s">
        <v>3579</v>
      </c>
      <c r="P358" s="61">
        <v>-16096.15</v>
      </c>
      <c r="Q358" t="s">
        <v>3579</v>
      </c>
      <c r="R358" s="61">
        <v>0</v>
      </c>
      <c r="S358" s="61">
        <v>-16096.15</v>
      </c>
    </row>
    <row r="359" spans="1:19" x14ac:dyDescent="0.2">
      <c r="A359" t="s">
        <v>484</v>
      </c>
      <c r="B359" t="s">
        <v>1721</v>
      </c>
      <c r="C359" t="s">
        <v>2890</v>
      </c>
      <c r="D359" t="s">
        <v>238</v>
      </c>
      <c r="E359" t="s">
        <v>3573</v>
      </c>
      <c r="F359" t="s">
        <v>116</v>
      </c>
      <c r="G359" s="87">
        <v>20190801</v>
      </c>
      <c r="H359" t="s">
        <v>3574</v>
      </c>
      <c r="I359" t="s">
        <v>4227</v>
      </c>
      <c r="J359" t="s">
        <v>4228</v>
      </c>
      <c r="K359">
        <v>7150</v>
      </c>
      <c r="L359" t="s">
        <v>3582</v>
      </c>
      <c r="M359" s="87">
        <v>43675</v>
      </c>
      <c r="N359" t="s">
        <v>3583</v>
      </c>
      <c r="O359" t="s">
        <v>3579</v>
      </c>
      <c r="P359" s="61">
        <v>-14500</v>
      </c>
      <c r="Q359" t="s">
        <v>3579</v>
      </c>
      <c r="R359" s="61">
        <v>0</v>
      </c>
      <c r="S359" s="61">
        <v>-14500</v>
      </c>
    </row>
    <row r="360" spans="1:19" x14ac:dyDescent="0.2">
      <c r="A360" t="s">
        <v>484</v>
      </c>
      <c r="B360" t="s">
        <v>1721</v>
      </c>
      <c r="C360" t="s">
        <v>2890</v>
      </c>
      <c r="D360" t="s">
        <v>238</v>
      </c>
      <c r="E360" t="s">
        <v>3573</v>
      </c>
      <c r="F360" t="s">
        <v>116</v>
      </c>
      <c r="G360" s="87">
        <v>20190801</v>
      </c>
      <c r="H360" t="s">
        <v>3574</v>
      </c>
      <c r="I360" t="s">
        <v>4229</v>
      </c>
      <c r="J360" t="s">
        <v>4230</v>
      </c>
      <c r="K360">
        <v>7180</v>
      </c>
      <c r="L360" t="s">
        <v>4231</v>
      </c>
      <c r="M360" s="87">
        <v>43698</v>
      </c>
      <c r="N360" t="s">
        <v>3620</v>
      </c>
      <c r="O360" t="s">
        <v>3579</v>
      </c>
      <c r="P360" s="61">
        <v>-2549.58</v>
      </c>
      <c r="Q360" t="s">
        <v>3579</v>
      </c>
      <c r="R360" s="61">
        <v>0</v>
      </c>
      <c r="S360" s="61">
        <v>-2549.58</v>
      </c>
    </row>
    <row r="361" spans="1:19" x14ac:dyDescent="0.2">
      <c r="A361" t="s">
        <v>484</v>
      </c>
      <c r="B361" t="s">
        <v>1721</v>
      </c>
      <c r="C361" t="s">
        <v>2890</v>
      </c>
      <c r="D361" t="s">
        <v>238</v>
      </c>
      <c r="E361" t="s">
        <v>3573</v>
      </c>
      <c r="F361" t="s">
        <v>117</v>
      </c>
      <c r="G361" s="87">
        <v>20190901</v>
      </c>
      <c r="H361" t="s">
        <v>3574</v>
      </c>
      <c r="I361" t="s">
        <v>4232</v>
      </c>
      <c r="J361" t="s">
        <v>4233</v>
      </c>
      <c r="K361">
        <v>7215</v>
      </c>
      <c r="L361" t="s">
        <v>3586</v>
      </c>
      <c r="M361" s="87">
        <v>43710</v>
      </c>
      <c r="N361" t="s">
        <v>3578</v>
      </c>
      <c r="O361" t="s">
        <v>3579</v>
      </c>
      <c r="P361" s="61">
        <v>-18003.849999999999</v>
      </c>
      <c r="Q361" t="s">
        <v>3579</v>
      </c>
      <c r="R361" s="61">
        <v>0</v>
      </c>
      <c r="S361" s="61">
        <v>-18003.849999999999</v>
      </c>
    </row>
    <row r="362" spans="1:19" x14ac:dyDescent="0.2">
      <c r="A362" t="s">
        <v>484</v>
      </c>
      <c r="B362" t="s">
        <v>1721</v>
      </c>
      <c r="C362" t="s">
        <v>2890</v>
      </c>
      <c r="D362" t="s">
        <v>238</v>
      </c>
      <c r="E362" t="s">
        <v>3573</v>
      </c>
      <c r="F362" t="s">
        <v>117</v>
      </c>
      <c r="G362" s="87">
        <v>20190901</v>
      </c>
      <c r="H362" t="s">
        <v>3574</v>
      </c>
      <c r="I362" t="s">
        <v>4234</v>
      </c>
      <c r="J362" t="s">
        <v>4235</v>
      </c>
      <c r="K362">
        <v>7215</v>
      </c>
      <c r="L362" t="s">
        <v>3586</v>
      </c>
      <c r="M362" s="87">
        <v>43710</v>
      </c>
      <c r="N362" t="s">
        <v>3578</v>
      </c>
      <c r="O362" t="s">
        <v>3579</v>
      </c>
      <c r="P362" s="61">
        <v>-5357.33</v>
      </c>
      <c r="Q362" t="s">
        <v>3579</v>
      </c>
      <c r="R362" s="61">
        <v>0</v>
      </c>
      <c r="S362" s="61">
        <v>-5357.33</v>
      </c>
    </row>
    <row r="363" spans="1:19" x14ac:dyDescent="0.2">
      <c r="A363" t="s">
        <v>484</v>
      </c>
      <c r="B363" t="s">
        <v>1721</v>
      </c>
      <c r="C363" t="s">
        <v>2890</v>
      </c>
      <c r="D363" t="s">
        <v>238</v>
      </c>
      <c r="E363" t="s">
        <v>3573</v>
      </c>
      <c r="F363" t="s">
        <v>117</v>
      </c>
      <c r="G363" s="87">
        <v>20190901</v>
      </c>
      <c r="H363" t="s">
        <v>3574</v>
      </c>
      <c r="I363" t="s">
        <v>4236</v>
      </c>
      <c r="J363" t="s">
        <v>4237</v>
      </c>
      <c r="K363">
        <v>7215</v>
      </c>
      <c r="L363" t="s">
        <v>3586</v>
      </c>
      <c r="M363" s="87">
        <v>43710</v>
      </c>
      <c r="N363" t="s">
        <v>3578</v>
      </c>
      <c r="O363" t="s">
        <v>3579</v>
      </c>
      <c r="P363" s="61">
        <v>-2549.58</v>
      </c>
      <c r="Q363" t="s">
        <v>3579</v>
      </c>
      <c r="R363" s="61">
        <v>0</v>
      </c>
      <c r="S363" s="61">
        <v>-2549.58</v>
      </c>
    </row>
    <row r="364" spans="1:19" x14ac:dyDescent="0.2">
      <c r="A364" t="s">
        <v>484</v>
      </c>
      <c r="B364" t="s">
        <v>1721</v>
      </c>
      <c r="C364" t="s">
        <v>2890</v>
      </c>
      <c r="D364" t="s">
        <v>238</v>
      </c>
      <c r="E364" t="s">
        <v>3573</v>
      </c>
      <c r="F364" t="s">
        <v>117</v>
      </c>
      <c r="G364" s="87">
        <v>20190901</v>
      </c>
      <c r="H364" t="s">
        <v>3574</v>
      </c>
      <c r="I364" t="s">
        <v>4238</v>
      </c>
      <c r="J364" t="s">
        <v>4239</v>
      </c>
      <c r="K364">
        <v>7215</v>
      </c>
      <c r="L364" t="s">
        <v>3586</v>
      </c>
      <c r="M364" s="87">
        <v>43710</v>
      </c>
      <c r="N364" t="s">
        <v>3578</v>
      </c>
      <c r="O364" t="s">
        <v>3579</v>
      </c>
      <c r="P364" s="61">
        <v>-15892</v>
      </c>
      <c r="Q364" t="s">
        <v>3579</v>
      </c>
      <c r="R364" s="61">
        <v>0</v>
      </c>
      <c r="S364" s="61">
        <v>-15892</v>
      </c>
    </row>
    <row r="365" spans="1:19" x14ac:dyDescent="0.2">
      <c r="A365" t="s">
        <v>484</v>
      </c>
      <c r="B365" t="s">
        <v>1721</v>
      </c>
      <c r="C365" t="s">
        <v>2890</v>
      </c>
      <c r="D365" t="s">
        <v>238</v>
      </c>
      <c r="E365" t="s">
        <v>3573</v>
      </c>
      <c r="F365" t="s">
        <v>117</v>
      </c>
      <c r="G365" s="87">
        <v>20190901</v>
      </c>
      <c r="H365" t="s">
        <v>3574</v>
      </c>
      <c r="I365" t="s">
        <v>4240</v>
      </c>
      <c r="J365" t="s">
        <v>4241</v>
      </c>
      <c r="K365">
        <v>7215</v>
      </c>
      <c r="L365" t="s">
        <v>3586</v>
      </c>
      <c r="M365" s="87">
        <v>43710</v>
      </c>
      <c r="N365" t="s">
        <v>3578</v>
      </c>
      <c r="O365" t="s">
        <v>3579</v>
      </c>
      <c r="P365" s="61">
        <v>-9412.92</v>
      </c>
      <c r="Q365" t="s">
        <v>3579</v>
      </c>
      <c r="R365" s="61">
        <v>0</v>
      </c>
      <c r="S365" s="61">
        <v>-9412.92</v>
      </c>
    </row>
    <row r="366" spans="1:19" x14ac:dyDescent="0.2">
      <c r="A366" t="s">
        <v>484</v>
      </c>
      <c r="B366" t="s">
        <v>1721</v>
      </c>
      <c r="C366" t="s">
        <v>2890</v>
      </c>
      <c r="D366" t="s">
        <v>238</v>
      </c>
      <c r="E366" t="s">
        <v>3573</v>
      </c>
      <c r="F366" t="s">
        <v>117</v>
      </c>
      <c r="G366" s="87">
        <v>20190901</v>
      </c>
      <c r="H366" t="s">
        <v>3574</v>
      </c>
      <c r="I366" t="s">
        <v>4242</v>
      </c>
      <c r="J366" t="s">
        <v>3633</v>
      </c>
      <c r="K366">
        <v>7215</v>
      </c>
      <c r="L366" t="s">
        <v>3586</v>
      </c>
      <c r="M366" s="87">
        <v>43710</v>
      </c>
      <c r="N366" t="s">
        <v>3578</v>
      </c>
      <c r="O366" t="s">
        <v>3579</v>
      </c>
      <c r="P366" s="61">
        <v>-5336</v>
      </c>
      <c r="Q366" t="s">
        <v>3579</v>
      </c>
      <c r="R366" s="61">
        <v>0</v>
      </c>
      <c r="S366" s="61">
        <v>-5336</v>
      </c>
    </row>
    <row r="367" spans="1:19" x14ac:dyDescent="0.2">
      <c r="A367" t="s">
        <v>484</v>
      </c>
      <c r="B367" t="s">
        <v>1721</v>
      </c>
      <c r="C367" t="s">
        <v>2890</v>
      </c>
      <c r="D367" t="s">
        <v>238</v>
      </c>
      <c r="E367" t="s">
        <v>3573</v>
      </c>
      <c r="F367" t="s">
        <v>117</v>
      </c>
      <c r="G367" s="87">
        <v>20190901</v>
      </c>
      <c r="H367" t="s">
        <v>3574</v>
      </c>
      <c r="I367" t="s">
        <v>4243</v>
      </c>
      <c r="J367" t="s">
        <v>4244</v>
      </c>
      <c r="K367">
        <v>7215</v>
      </c>
      <c r="L367" t="s">
        <v>3586</v>
      </c>
      <c r="M367" s="87">
        <v>43710</v>
      </c>
      <c r="N367" t="s">
        <v>3578</v>
      </c>
      <c r="O367" t="s">
        <v>3579</v>
      </c>
      <c r="P367" s="61">
        <v>-5807.92</v>
      </c>
      <c r="Q367" t="s">
        <v>3579</v>
      </c>
      <c r="R367" s="61">
        <v>0</v>
      </c>
      <c r="S367" s="61">
        <v>-5807.92</v>
      </c>
    </row>
    <row r="368" spans="1:19" x14ac:dyDescent="0.2">
      <c r="A368" t="s">
        <v>484</v>
      </c>
      <c r="B368" t="s">
        <v>1721</v>
      </c>
      <c r="C368" t="s">
        <v>2890</v>
      </c>
      <c r="D368" t="s">
        <v>238</v>
      </c>
      <c r="E368" t="s">
        <v>3573</v>
      </c>
      <c r="F368" t="s">
        <v>117</v>
      </c>
      <c r="G368" s="87">
        <v>20190901</v>
      </c>
      <c r="H368" t="s">
        <v>3574</v>
      </c>
      <c r="I368" t="s">
        <v>4245</v>
      </c>
      <c r="J368" t="s">
        <v>4246</v>
      </c>
      <c r="K368">
        <v>7215</v>
      </c>
      <c r="L368" t="s">
        <v>3586</v>
      </c>
      <c r="M368" s="87">
        <v>43710</v>
      </c>
      <c r="N368" t="s">
        <v>3578</v>
      </c>
      <c r="O368" t="s">
        <v>3579</v>
      </c>
      <c r="P368" s="61">
        <v>-17875.95</v>
      </c>
      <c r="Q368" t="s">
        <v>3579</v>
      </c>
      <c r="R368" s="61">
        <v>0</v>
      </c>
      <c r="S368" s="61">
        <v>-17875.95</v>
      </c>
    </row>
    <row r="369" spans="1:19" x14ac:dyDescent="0.2">
      <c r="A369" t="s">
        <v>484</v>
      </c>
      <c r="B369" t="s">
        <v>1721</v>
      </c>
      <c r="C369" t="s">
        <v>2890</v>
      </c>
      <c r="D369" t="s">
        <v>238</v>
      </c>
      <c r="E369" t="s">
        <v>3573</v>
      </c>
      <c r="F369" t="s">
        <v>117</v>
      </c>
      <c r="G369" s="87">
        <v>20190901</v>
      </c>
      <c r="H369" t="s">
        <v>3574</v>
      </c>
      <c r="I369" t="s">
        <v>4247</v>
      </c>
      <c r="J369" t="s">
        <v>3709</v>
      </c>
      <c r="K369">
        <v>7215</v>
      </c>
      <c r="L369" t="s">
        <v>3586</v>
      </c>
      <c r="M369" s="87">
        <v>43710</v>
      </c>
      <c r="N369" t="s">
        <v>3578</v>
      </c>
      <c r="O369" t="s">
        <v>3579</v>
      </c>
      <c r="P369" s="61">
        <v>-54.56</v>
      </c>
      <c r="Q369" t="s">
        <v>3579</v>
      </c>
      <c r="R369" s="61">
        <v>0</v>
      </c>
      <c r="S369" s="61">
        <v>-54.56</v>
      </c>
    </row>
    <row r="370" spans="1:19" x14ac:dyDescent="0.2">
      <c r="A370" t="s">
        <v>484</v>
      </c>
      <c r="B370" t="s">
        <v>1721</v>
      </c>
      <c r="C370" t="s">
        <v>2890</v>
      </c>
      <c r="D370" t="s">
        <v>238</v>
      </c>
      <c r="E370" t="s">
        <v>3573</v>
      </c>
      <c r="F370" t="s">
        <v>117</v>
      </c>
      <c r="G370" s="87">
        <v>20190901</v>
      </c>
      <c r="H370" t="s">
        <v>3574</v>
      </c>
      <c r="I370" t="s">
        <v>4248</v>
      </c>
      <c r="J370" t="s">
        <v>3637</v>
      </c>
      <c r="K370">
        <v>7215</v>
      </c>
      <c r="L370" t="s">
        <v>3586</v>
      </c>
      <c r="M370" s="87">
        <v>43710</v>
      </c>
      <c r="N370" t="s">
        <v>3578</v>
      </c>
      <c r="O370" t="s">
        <v>3579</v>
      </c>
      <c r="P370" s="61">
        <v>-14506.11</v>
      </c>
      <c r="Q370" t="s">
        <v>3579</v>
      </c>
      <c r="R370" s="61">
        <v>0</v>
      </c>
      <c r="S370" s="61">
        <v>-14506.11</v>
      </c>
    </row>
    <row r="371" spans="1:19" x14ac:dyDescent="0.2">
      <c r="A371" t="s">
        <v>484</v>
      </c>
      <c r="B371" t="s">
        <v>1721</v>
      </c>
      <c r="C371" t="s">
        <v>2890</v>
      </c>
      <c r="D371" t="s">
        <v>238</v>
      </c>
      <c r="E371" t="s">
        <v>3573</v>
      </c>
      <c r="F371" t="s">
        <v>117</v>
      </c>
      <c r="G371" s="87">
        <v>20190901</v>
      </c>
      <c r="H371" t="s">
        <v>3574</v>
      </c>
      <c r="I371" t="s">
        <v>4249</v>
      </c>
      <c r="J371" t="s">
        <v>4250</v>
      </c>
      <c r="K371">
        <v>7215</v>
      </c>
      <c r="L371" t="s">
        <v>3586</v>
      </c>
      <c r="M371" s="87">
        <v>43710</v>
      </c>
      <c r="N371" t="s">
        <v>3578</v>
      </c>
      <c r="O371" t="s">
        <v>3579</v>
      </c>
      <c r="P371" s="61">
        <v>-14500</v>
      </c>
      <c r="Q371" t="s">
        <v>3579</v>
      </c>
      <c r="R371" s="61">
        <v>0</v>
      </c>
      <c r="S371" s="61">
        <v>-14500</v>
      </c>
    </row>
    <row r="372" spans="1:19" x14ac:dyDescent="0.2">
      <c r="A372" t="s">
        <v>484</v>
      </c>
      <c r="B372" t="s">
        <v>1721</v>
      </c>
      <c r="C372" t="s">
        <v>2890</v>
      </c>
      <c r="D372" t="s">
        <v>238</v>
      </c>
      <c r="E372" t="s">
        <v>3573</v>
      </c>
      <c r="F372" t="s">
        <v>117</v>
      </c>
      <c r="G372" s="87">
        <v>20190901</v>
      </c>
      <c r="H372" t="s">
        <v>3574</v>
      </c>
      <c r="I372" t="s">
        <v>4251</v>
      </c>
      <c r="J372" t="s">
        <v>4252</v>
      </c>
      <c r="K372">
        <v>7215</v>
      </c>
      <c r="L372" t="s">
        <v>3586</v>
      </c>
      <c r="M372" s="87">
        <v>43710</v>
      </c>
      <c r="N372" t="s">
        <v>3578</v>
      </c>
      <c r="O372" t="s">
        <v>3579</v>
      </c>
      <c r="P372" s="61">
        <v>-16096.15</v>
      </c>
      <c r="Q372" t="s">
        <v>3579</v>
      </c>
      <c r="R372" s="61">
        <v>0</v>
      </c>
      <c r="S372" s="61">
        <v>-16096.15</v>
      </c>
    </row>
    <row r="373" spans="1:19" x14ac:dyDescent="0.2">
      <c r="A373" t="s">
        <v>484</v>
      </c>
      <c r="B373" t="s">
        <v>1721</v>
      </c>
      <c r="C373" t="s">
        <v>2890</v>
      </c>
      <c r="D373" t="s">
        <v>238</v>
      </c>
      <c r="E373" t="s">
        <v>3573</v>
      </c>
      <c r="F373" t="s">
        <v>117</v>
      </c>
      <c r="G373" s="87">
        <v>20190901</v>
      </c>
      <c r="H373" t="s">
        <v>3574</v>
      </c>
      <c r="I373" t="s">
        <v>4253</v>
      </c>
      <c r="J373" t="s">
        <v>4254</v>
      </c>
      <c r="K373">
        <v>7215</v>
      </c>
      <c r="L373" t="s">
        <v>3586</v>
      </c>
      <c r="M373" s="87">
        <v>43710</v>
      </c>
      <c r="N373" t="s">
        <v>3578</v>
      </c>
      <c r="O373" t="s">
        <v>3579</v>
      </c>
      <c r="P373" s="61">
        <v>-14500</v>
      </c>
      <c r="Q373" t="s">
        <v>3579</v>
      </c>
      <c r="R373" s="61">
        <v>0</v>
      </c>
      <c r="S373" s="61">
        <v>-14500</v>
      </c>
    </row>
    <row r="374" spans="1:19" x14ac:dyDescent="0.2">
      <c r="A374" t="s">
        <v>484</v>
      </c>
      <c r="B374" t="s">
        <v>1721</v>
      </c>
      <c r="C374" t="s">
        <v>2890</v>
      </c>
      <c r="D374" t="s">
        <v>238</v>
      </c>
      <c r="E374" t="s">
        <v>3573</v>
      </c>
      <c r="F374" t="s">
        <v>117</v>
      </c>
      <c r="G374" s="87">
        <v>20190926</v>
      </c>
      <c r="H374" t="s">
        <v>3574</v>
      </c>
      <c r="I374" t="s">
        <v>4255</v>
      </c>
      <c r="J374" t="s">
        <v>4256</v>
      </c>
      <c r="K374">
        <v>7260</v>
      </c>
      <c r="L374" t="s">
        <v>4257</v>
      </c>
      <c r="M374" s="87">
        <v>43739</v>
      </c>
      <c r="N374" t="s">
        <v>3578</v>
      </c>
      <c r="O374" t="s">
        <v>3579</v>
      </c>
      <c r="P374" s="61">
        <v>-7411.43</v>
      </c>
      <c r="Q374" t="s">
        <v>3579</v>
      </c>
      <c r="R374" s="61">
        <v>0</v>
      </c>
      <c r="S374" s="61">
        <v>-7411.43</v>
      </c>
    </row>
    <row r="375" spans="1:19" x14ac:dyDescent="0.2">
      <c r="A375" t="s">
        <v>484</v>
      </c>
      <c r="B375" t="s">
        <v>1721</v>
      </c>
      <c r="C375" t="s">
        <v>2890</v>
      </c>
      <c r="D375" t="s">
        <v>238</v>
      </c>
      <c r="E375" t="s">
        <v>3573</v>
      </c>
      <c r="F375" t="s">
        <v>118</v>
      </c>
      <c r="G375" s="87">
        <v>20191001</v>
      </c>
      <c r="H375" t="s">
        <v>3574</v>
      </c>
      <c r="I375" t="s">
        <v>4258</v>
      </c>
      <c r="J375" t="s">
        <v>4259</v>
      </c>
      <c r="K375">
        <v>7260</v>
      </c>
      <c r="L375" t="s">
        <v>3589</v>
      </c>
      <c r="M375" s="87">
        <v>43739</v>
      </c>
      <c r="N375" t="s">
        <v>3578</v>
      </c>
      <c r="O375" t="s">
        <v>3579</v>
      </c>
      <c r="P375" s="61">
        <v>-18003.849999999999</v>
      </c>
      <c r="Q375" t="s">
        <v>3579</v>
      </c>
      <c r="R375" s="61">
        <v>0</v>
      </c>
      <c r="S375" s="61">
        <v>-18003.849999999999</v>
      </c>
    </row>
    <row r="376" spans="1:19" x14ac:dyDescent="0.2">
      <c r="A376" t="s">
        <v>484</v>
      </c>
      <c r="B376" t="s">
        <v>1721</v>
      </c>
      <c r="C376" t="s">
        <v>2890</v>
      </c>
      <c r="D376" t="s">
        <v>238</v>
      </c>
      <c r="E376" t="s">
        <v>3573</v>
      </c>
      <c r="F376" t="s">
        <v>118</v>
      </c>
      <c r="G376" s="87">
        <v>20191001</v>
      </c>
      <c r="H376" t="s">
        <v>3574</v>
      </c>
      <c r="I376" t="s">
        <v>4260</v>
      </c>
      <c r="J376" t="s">
        <v>4261</v>
      </c>
      <c r="K376">
        <v>7260</v>
      </c>
      <c r="L376" t="s">
        <v>3589</v>
      </c>
      <c r="M376" s="87">
        <v>43739</v>
      </c>
      <c r="N376" t="s">
        <v>3578</v>
      </c>
      <c r="O376" t="s">
        <v>3579</v>
      </c>
      <c r="P376" s="61">
        <v>-5357.33</v>
      </c>
      <c r="Q376" t="s">
        <v>3579</v>
      </c>
      <c r="R376" s="61">
        <v>0</v>
      </c>
      <c r="S376" s="61">
        <v>-5357.33</v>
      </c>
    </row>
    <row r="377" spans="1:19" x14ac:dyDescent="0.2">
      <c r="A377" t="s">
        <v>484</v>
      </c>
      <c r="B377" t="s">
        <v>1721</v>
      </c>
      <c r="C377" t="s">
        <v>2890</v>
      </c>
      <c r="D377" t="s">
        <v>238</v>
      </c>
      <c r="E377" t="s">
        <v>3573</v>
      </c>
      <c r="F377" t="s">
        <v>118</v>
      </c>
      <c r="G377" s="87">
        <v>20191001</v>
      </c>
      <c r="H377" t="s">
        <v>3574</v>
      </c>
      <c r="I377" t="s">
        <v>4262</v>
      </c>
      <c r="J377" t="s">
        <v>4263</v>
      </c>
      <c r="K377">
        <v>7260</v>
      </c>
      <c r="L377" t="s">
        <v>3589</v>
      </c>
      <c r="M377" s="87">
        <v>43739</v>
      </c>
      <c r="N377" t="s">
        <v>3578</v>
      </c>
      <c r="O377" t="s">
        <v>3579</v>
      </c>
      <c r="P377" s="61">
        <v>-2549.58</v>
      </c>
      <c r="Q377" t="s">
        <v>3579</v>
      </c>
      <c r="R377" s="61">
        <v>0</v>
      </c>
      <c r="S377" s="61">
        <v>-2549.58</v>
      </c>
    </row>
    <row r="378" spans="1:19" x14ac:dyDescent="0.2">
      <c r="A378" t="s">
        <v>484</v>
      </c>
      <c r="B378" t="s">
        <v>1721</v>
      </c>
      <c r="C378" t="s">
        <v>2890</v>
      </c>
      <c r="D378" t="s">
        <v>238</v>
      </c>
      <c r="E378" t="s">
        <v>3573</v>
      </c>
      <c r="F378" t="s">
        <v>118</v>
      </c>
      <c r="G378" s="87">
        <v>20191001</v>
      </c>
      <c r="H378" t="s">
        <v>3574</v>
      </c>
      <c r="I378" t="s">
        <v>4264</v>
      </c>
      <c r="J378" t="s">
        <v>4265</v>
      </c>
      <c r="K378">
        <v>7260</v>
      </c>
      <c r="L378" t="s">
        <v>3589</v>
      </c>
      <c r="M378" s="87">
        <v>43739</v>
      </c>
      <c r="N378" t="s">
        <v>3578</v>
      </c>
      <c r="O378" t="s">
        <v>3579</v>
      </c>
      <c r="P378" s="61">
        <v>-15892</v>
      </c>
      <c r="Q378" t="s">
        <v>3579</v>
      </c>
      <c r="R378" s="61">
        <v>0</v>
      </c>
      <c r="S378" s="61">
        <v>-15892</v>
      </c>
    </row>
    <row r="379" spans="1:19" x14ac:dyDescent="0.2">
      <c r="A379" t="s">
        <v>484</v>
      </c>
      <c r="B379" t="s">
        <v>1721</v>
      </c>
      <c r="C379" t="s">
        <v>2890</v>
      </c>
      <c r="D379" t="s">
        <v>238</v>
      </c>
      <c r="E379" t="s">
        <v>3573</v>
      </c>
      <c r="F379" t="s">
        <v>118</v>
      </c>
      <c r="G379" s="87">
        <v>20191001</v>
      </c>
      <c r="H379" t="s">
        <v>3574</v>
      </c>
      <c r="I379" t="s">
        <v>4266</v>
      </c>
      <c r="J379" t="s">
        <v>4267</v>
      </c>
      <c r="K379">
        <v>7260</v>
      </c>
      <c r="L379" t="s">
        <v>3589</v>
      </c>
      <c r="M379" s="87">
        <v>43739</v>
      </c>
      <c r="N379" t="s">
        <v>3578</v>
      </c>
      <c r="O379" t="s">
        <v>3579</v>
      </c>
      <c r="P379" s="61">
        <v>-9412.92</v>
      </c>
      <c r="Q379" t="s">
        <v>3579</v>
      </c>
      <c r="R379" s="61">
        <v>0</v>
      </c>
      <c r="S379" s="61">
        <v>-9412.92</v>
      </c>
    </row>
    <row r="380" spans="1:19" x14ac:dyDescent="0.2">
      <c r="A380" t="s">
        <v>484</v>
      </c>
      <c r="B380" t="s">
        <v>1721</v>
      </c>
      <c r="C380" t="s">
        <v>2890</v>
      </c>
      <c r="D380" t="s">
        <v>238</v>
      </c>
      <c r="E380" t="s">
        <v>3573</v>
      </c>
      <c r="F380" t="s">
        <v>118</v>
      </c>
      <c r="G380" s="87">
        <v>20191001</v>
      </c>
      <c r="H380" t="s">
        <v>3574</v>
      </c>
      <c r="I380" t="s">
        <v>4268</v>
      </c>
      <c r="J380" t="s">
        <v>3639</v>
      </c>
      <c r="K380">
        <v>7260</v>
      </c>
      <c r="L380" t="s">
        <v>3589</v>
      </c>
      <c r="M380" s="87">
        <v>43739</v>
      </c>
      <c r="N380" t="s">
        <v>3578</v>
      </c>
      <c r="O380" t="s">
        <v>3579</v>
      </c>
      <c r="P380" s="61">
        <v>-5336</v>
      </c>
      <c r="Q380" t="s">
        <v>3579</v>
      </c>
      <c r="R380" s="61">
        <v>0</v>
      </c>
      <c r="S380" s="61">
        <v>-5336</v>
      </c>
    </row>
    <row r="381" spans="1:19" x14ac:dyDescent="0.2">
      <c r="A381" t="s">
        <v>484</v>
      </c>
      <c r="B381" t="s">
        <v>1721</v>
      </c>
      <c r="C381" t="s">
        <v>2890</v>
      </c>
      <c r="D381" t="s">
        <v>238</v>
      </c>
      <c r="E381" t="s">
        <v>3573</v>
      </c>
      <c r="F381" t="s">
        <v>118</v>
      </c>
      <c r="G381" s="87">
        <v>20191001</v>
      </c>
      <c r="H381" t="s">
        <v>3574</v>
      </c>
      <c r="I381" t="s">
        <v>4269</v>
      </c>
      <c r="J381" t="s">
        <v>4270</v>
      </c>
      <c r="K381">
        <v>7260</v>
      </c>
      <c r="L381" t="s">
        <v>3589</v>
      </c>
      <c r="M381" s="87">
        <v>43739</v>
      </c>
      <c r="N381" t="s">
        <v>3578</v>
      </c>
      <c r="O381" t="s">
        <v>3579</v>
      </c>
      <c r="P381" s="61">
        <v>-5807.92</v>
      </c>
      <c r="Q381" t="s">
        <v>3579</v>
      </c>
      <c r="R381" s="61">
        <v>0</v>
      </c>
      <c r="S381" s="61">
        <v>-5807.92</v>
      </c>
    </row>
    <row r="382" spans="1:19" x14ac:dyDescent="0.2">
      <c r="A382" t="s">
        <v>484</v>
      </c>
      <c r="B382" t="s">
        <v>1721</v>
      </c>
      <c r="C382" t="s">
        <v>2890</v>
      </c>
      <c r="D382" t="s">
        <v>238</v>
      </c>
      <c r="E382" t="s">
        <v>3573</v>
      </c>
      <c r="F382" t="s">
        <v>118</v>
      </c>
      <c r="G382" s="87">
        <v>20191001</v>
      </c>
      <c r="H382" t="s">
        <v>3574</v>
      </c>
      <c r="I382" t="s">
        <v>4271</v>
      </c>
      <c r="J382" t="s">
        <v>4272</v>
      </c>
      <c r="K382">
        <v>7260</v>
      </c>
      <c r="L382" t="s">
        <v>3589</v>
      </c>
      <c r="M382" s="87">
        <v>43739</v>
      </c>
      <c r="N382" t="s">
        <v>3578</v>
      </c>
      <c r="O382" t="s">
        <v>3579</v>
      </c>
      <c r="P382" s="61">
        <v>-17875.95</v>
      </c>
      <c r="Q382" t="s">
        <v>3579</v>
      </c>
      <c r="R382" s="61">
        <v>0</v>
      </c>
      <c r="S382" s="61">
        <v>-17875.95</v>
      </c>
    </row>
    <row r="383" spans="1:19" x14ac:dyDescent="0.2">
      <c r="A383" t="s">
        <v>484</v>
      </c>
      <c r="B383" t="s">
        <v>1721</v>
      </c>
      <c r="C383" t="s">
        <v>2890</v>
      </c>
      <c r="D383" t="s">
        <v>238</v>
      </c>
      <c r="E383" t="s">
        <v>3573</v>
      </c>
      <c r="F383" t="s">
        <v>118</v>
      </c>
      <c r="G383" s="87">
        <v>20191001</v>
      </c>
      <c r="H383" t="s">
        <v>3574</v>
      </c>
      <c r="I383" t="s">
        <v>4273</v>
      </c>
      <c r="J383" t="s">
        <v>3709</v>
      </c>
      <c r="K383">
        <v>7260</v>
      </c>
      <c r="L383" t="s">
        <v>3589</v>
      </c>
      <c r="M383" s="87">
        <v>43739</v>
      </c>
      <c r="N383" t="s">
        <v>3578</v>
      </c>
      <c r="O383" t="s">
        <v>3579</v>
      </c>
      <c r="P383" s="61">
        <v>-54.56</v>
      </c>
      <c r="Q383" t="s">
        <v>3579</v>
      </c>
      <c r="R383" s="61">
        <v>0</v>
      </c>
      <c r="S383" s="61">
        <v>-54.56</v>
      </c>
    </row>
    <row r="384" spans="1:19" x14ac:dyDescent="0.2">
      <c r="A384" t="s">
        <v>484</v>
      </c>
      <c r="B384" t="s">
        <v>1721</v>
      </c>
      <c r="C384" t="s">
        <v>2890</v>
      </c>
      <c r="D384" t="s">
        <v>238</v>
      </c>
      <c r="E384" t="s">
        <v>3573</v>
      </c>
      <c r="F384" t="s">
        <v>118</v>
      </c>
      <c r="G384" s="87">
        <v>20191001</v>
      </c>
      <c r="H384" t="s">
        <v>3574</v>
      </c>
      <c r="I384" t="s">
        <v>4274</v>
      </c>
      <c r="J384" t="s">
        <v>4275</v>
      </c>
      <c r="K384">
        <v>7260</v>
      </c>
      <c r="L384" t="s">
        <v>3589</v>
      </c>
      <c r="M384" s="87">
        <v>43739</v>
      </c>
      <c r="N384" t="s">
        <v>3578</v>
      </c>
      <c r="O384" t="s">
        <v>3579</v>
      </c>
      <c r="P384" s="61">
        <v>-14506.11</v>
      </c>
      <c r="Q384" t="s">
        <v>3579</v>
      </c>
      <c r="R384" s="61">
        <v>0</v>
      </c>
      <c r="S384" s="61">
        <v>-14506.11</v>
      </c>
    </row>
    <row r="385" spans="1:19" x14ac:dyDescent="0.2">
      <c r="A385" t="s">
        <v>484</v>
      </c>
      <c r="B385" t="s">
        <v>1721</v>
      </c>
      <c r="C385" t="s">
        <v>2890</v>
      </c>
      <c r="D385" t="s">
        <v>238</v>
      </c>
      <c r="E385" t="s">
        <v>3573</v>
      </c>
      <c r="F385" t="s">
        <v>118</v>
      </c>
      <c r="G385" s="87">
        <v>20191001</v>
      </c>
      <c r="H385" t="s">
        <v>3574</v>
      </c>
      <c r="I385" t="s">
        <v>4276</v>
      </c>
      <c r="J385" t="s">
        <v>4277</v>
      </c>
      <c r="K385">
        <v>7260</v>
      </c>
      <c r="L385" t="s">
        <v>3589</v>
      </c>
      <c r="M385" s="87">
        <v>43739</v>
      </c>
      <c r="N385" t="s">
        <v>3578</v>
      </c>
      <c r="O385" t="s">
        <v>3579</v>
      </c>
      <c r="P385" s="61">
        <v>-12683.39</v>
      </c>
      <c r="Q385" t="s">
        <v>3579</v>
      </c>
      <c r="R385" s="61">
        <v>0</v>
      </c>
      <c r="S385" s="61">
        <v>-12683.39</v>
      </c>
    </row>
    <row r="386" spans="1:19" x14ac:dyDescent="0.2">
      <c r="A386" t="s">
        <v>484</v>
      </c>
      <c r="B386" t="s">
        <v>1721</v>
      </c>
      <c r="C386" t="s">
        <v>2890</v>
      </c>
      <c r="D386" t="s">
        <v>238</v>
      </c>
      <c r="E386" t="s">
        <v>3573</v>
      </c>
      <c r="F386" t="s">
        <v>118</v>
      </c>
      <c r="G386" s="87">
        <v>20191017</v>
      </c>
      <c r="H386" t="s">
        <v>3574</v>
      </c>
      <c r="I386" t="s">
        <v>4278</v>
      </c>
      <c r="J386" t="s">
        <v>4279</v>
      </c>
      <c r="K386">
        <v>7310</v>
      </c>
      <c r="L386" t="s">
        <v>3592</v>
      </c>
      <c r="M386" s="87">
        <v>43769</v>
      </c>
      <c r="N386" t="s">
        <v>3578</v>
      </c>
      <c r="O386" t="s">
        <v>3579</v>
      </c>
      <c r="P386" s="61">
        <v>-18003.849999999999</v>
      </c>
      <c r="Q386" t="s">
        <v>3579</v>
      </c>
      <c r="R386" s="61">
        <v>0</v>
      </c>
      <c r="S386" s="61">
        <v>-18003.849999999999</v>
      </c>
    </row>
    <row r="387" spans="1:19" x14ac:dyDescent="0.2">
      <c r="A387" t="s">
        <v>484</v>
      </c>
      <c r="B387" t="s">
        <v>1721</v>
      </c>
      <c r="C387" t="s">
        <v>2890</v>
      </c>
      <c r="D387" t="s">
        <v>238</v>
      </c>
      <c r="E387" t="s">
        <v>3573</v>
      </c>
      <c r="F387" t="s">
        <v>119</v>
      </c>
      <c r="G387" s="87">
        <v>20191101</v>
      </c>
      <c r="H387" t="s">
        <v>3574</v>
      </c>
      <c r="I387" t="s">
        <v>4280</v>
      </c>
      <c r="J387" t="s">
        <v>4281</v>
      </c>
      <c r="K387">
        <v>7310</v>
      </c>
      <c r="L387" t="s">
        <v>3592</v>
      </c>
      <c r="M387" s="87">
        <v>43769</v>
      </c>
      <c r="N387" t="s">
        <v>3578</v>
      </c>
      <c r="O387" t="s">
        <v>3579</v>
      </c>
      <c r="P387" s="61">
        <v>-5807.92</v>
      </c>
      <c r="Q387" t="s">
        <v>3579</v>
      </c>
      <c r="R387" s="61">
        <v>0</v>
      </c>
      <c r="S387" s="61">
        <v>-5807.92</v>
      </c>
    </row>
    <row r="388" spans="1:19" x14ac:dyDescent="0.2">
      <c r="A388" t="s">
        <v>484</v>
      </c>
      <c r="B388" t="s">
        <v>1721</v>
      </c>
      <c r="C388" t="s">
        <v>2890</v>
      </c>
      <c r="D388" t="s">
        <v>238</v>
      </c>
      <c r="E388" t="s">
        <v>3573</v>
      </c>
      <c r="F388" t="s">
        <v>119</v>
      </c>
      <c r="G388" s="87">
        <v>20191101</v>
      </c>
      <c r="H388" t="s">
        <v>3574</v>
      </c>
      <c r="I388" t="s">
        <v>4282</v>
      </c>
      <c r="J388" t="s">
        <v>4283</v>
      </c>
      <c r="K388">
        <v>7310</v>
      </c>
      <c r="L388" t="s">
        <v>3592</v>
      </c>
      <c r="M388" s="87">
        <v>43769</v>
      </c>
      <c r="N388" t="s">
        <v>3578</v>
      </c>
      <c r="O388" t="s">
        <v>3579</v>
      </c>
      <c r="P388" s="61">
        <v>-14606.67</v>
      </c>
      <c r="Q388" t="s">
        <v>3579</v>
      </c>
      <c r="R388" s="61">
        <v>0</v>
      </c>
      <c r="S388" s="61">
        <v>-14606.67</v>
      </c>
    </row>
    <row r="389" spans="1:19" x14ac:dyDescent="0.2">
      <c r="A389" t="s">
        <v>484</v>
      </c>
      <c r="B389" t="s">
        <v>1721</v>
      </c>
      <c r="C389" t="s">
        <v>2890</v>
      </c>
      <c r="D389" t="s">
        <v>238</v>
      </c>
      <c r="E389" t="s">
        <v>3573</v>
      </c>
      <c r="F389" t="s">
        <v>119</v>
      </c>
      <c r="G389" s="87">
        <v>20191101</v>
      </c>
      <c r="H389" t="s">
        <v>3574</v>
      </c>
      <c r="I389" t="s">
        <v>4284</v>
      </c>
      <c r="J389" t="s">
        <v>3709</v>
      </c>
      <c r="K389">
        <v>7310</v>
      </c>
      <c r="L389" t="s">
        <v>3592</v>
      </c>
      <c r="M389" s="87">
        <v>43769</v>
      </c>
      <c r="N389" t="s">
        <v>3578</v>
      </c>
      <c r="O389" t="s">
        <v>3579</v>
      </c>
      <c r="P389" s="61">
        <v>-54.56</v>
      </c>
      <c r="Q389" t="s">
        <v>3579</v>
      </c>
      <c r="R389" s="61">
        <v>0</v>
      </c>
      <c r="S389" s="61">
        <v>-54.56</v>
      </c>
    </row>
    <row r="390" spans="1:19" x14ac:dyDescent="0.2">
      <c r="A390" t="s">
        <v>484</v>
      </c>
      <c r="B390" t="s">
        <v>1721</v>
      </c>
      <c r="C390" t="s">
        <v>2890</v>
      </c>
      <c r="D390" t="s">
        <v>238</v>
      </c>
      <c r="E390" t="s">
        <v>3573</v>
      </c>
      <c r="F390" t="s">
        <v>119</v>
      </c>
      <c r="G390" s="87">
        <v>20191101</v>
      </c>
      <c r="H390" t="s">
        <v>3574</v>
      </c>
      <c r="I390" t="s">
        <v>4285</v>
      </c>
      <c r="J390" t="s">
        <v>4113</v>
      </c>
      <c r="K390">
        <v>7310</v>
      </c>
      <c r="L390" t="s">
        <v>3592</v>
      </c>
      <c r="M390" s="87">
        <v>43769</v>
      </c>
      <c r="N390" t="s">
        <v>3578</v>
      </c>
      <c r="O390" t="s">
        <v>3579</v>
      </c>
      <c r="P390" s="61">
        <v>-5336</v>
      </c>
      <c r="Q390" t="s">
        <v>3579</v>
      </c>
      <c r="R390" s="61">
        <v>0</v>
      </c>
      <c r="S390" s="61">
        <v>-5336</v>
      </c>
    </row>
    <row r="391" spans="1:19" x14ac:dyDescent="0.2">
      <c r="A391" t="s">
        <v>484</v>
      </c>
      <c r="B391" t="s">
        <v>1721</v>
      </c>
      <c r="C391" t="s">
        <v>2890</v>
      </c>
      <c r="D391" t="s">
        <v>238</v>
      </c>
      <c r="E391" t="s">
        <v>3573</v>
      </c>
      <c r="F391" t="s">
        <v>119</v>
      </c>
      <c r="G391" s="87">
        <v>20191101</v>
      </c>
      <c r="H391" t="s">
        <v>3574</v>
      </c>
      <c r="I391" t="s">
        <v>4286</v>
      </c>
      <c r="J391" t="s">
        <v>4287</v>
      </c>
      <c r="K391">
        <v>7310</v>
      </c>
      <c r="L391" t="s">
        <v>3592</v>
      </c>
      <c r="M391" s="87">
        <v>43769</v>
      </c>
      <c r="N391" t="s">
        <v>3578</v>
      </c>
      <c r="O391" t="s">
        <v>3579</v>
      </c>
      <c r="P391" s="61">
        <v>-5357.33</v>
      </c>
      <c r="Q391" t="s">
        <v>3579</v>
      </c>
      <c r="R391" s="61">
        <v>0</v>
      </c>
      <c r="S391" s="61">
        <v>-5357.33</v>
      </c>
    </row>
    <row r="392" spans="1:19" x14ac:dyDescent="0.2">
      <c r="A392" t="s">
        <v>484</v>
      </c>
      <c r="B392" t="s">
        <v>1721</v>
      </c>
      <c r="C392" t="s">
        <v>2890</v>
      </c>
      <c r="D392" t="s">
        <v>238</v>
      </c>
      <c r="E392" t="s">
        <v>3573</v>
      </c>
      <c r="F392" t="s">
        <v>119</v>
      </c>
      <c r="G392" s="87">
        <v>20191101</v>
      </c>
      <c r="H392" t="s">
        <v>3574</v>
      </c>
      <c r="I392" t="s">
        <v>4288</v>
      </c>
      <c r="J392" t="s">
        <v>4289</v>
      </c>
      <c r="K392">
        <v>7310</v>
      </c>
      <c r="L392" t="s">
        <v>3592</v>
      </c>
      <c r="M392" s="87">
        <v>43769</v>
      </c>
      <c r="N392" t="s">
        <v>3578</v>
      </c>
      <c r="O392" t="s">
        <v>3579</v>
      </c>
      <c r="P392" s="61">
        <v>-2549.58</v>
      </c>
      <c r="Q392" t="s">
        <v>3579</v>
      </c>
      <c r="R392" s="61">
        <v>0</v>
      </c>
      <c r="S392" s="61">
        <v>-2549.58</v>
      </c>
    </row>
    <row r="393" spans="1:19" x14ac:dyDescent="0.2">
      <c r="A393" t="s">
        <v>484</v>
      </c>
      <c r="B393" t="s">
        <v>1721</v>
      </c>
      <c r="C393" t="s">
        <v>2890</v>
      </c>
      <c r="D393" t="s">
        <v>238</v>
      </c>
      <c r="E393" t="s">
        <v>3573</v>
      </c>
      <c r="F393" t="s">
        <v>119</v>
      </c>
      <c r="G393" s="87">
        <v>20191101</v>
      </c>
      <c r="H393" t="s">
        <v>3574</v>
      </c>
      <c r="I393" t="s">
        <v>4290</v>
      </c>
      <c r="J393" t="s">
        <v>4291</v>
      </c>
      <c r="K393">
        <v>7310</v>
      </c>
      <c r="L393" t="s">
        <v>3592</v>
      </c>
      <c r="M393" s="87">
        <v>43769</v>
      </c>
      <c r="N393" t="s">
        <v>3578</v>
      </c>
      <c r="O393" t="s">
        <v>3579</v>
      </c>
      <c r="P393" s="61">
        <v>-16382.71</v>
      </c>
      <c r="Q393" t="s">
        <v>3579</v>
      </c>
      <c r="R393" s="61">
        <v>0</v>
      </c>
      <c r="S393" s="61">
        <v>-16382.71</v>
      </c>
    </row>
    <row r="394" spans="1:19" x14ac:dyDescent="0.2">
      <c r="A394" t="s">
        <v>484</v>
      </c>
      <c r="B394" t="s">
        <v>1721</v>
      </c>
      <c r="C394" t="s">
        <v>2890</v>
      </c>
      <c r="D394" t="s">
        <v>238</v>
      </c>
      <c r="E394" t="s">
        <v>3573</v>
      </c>
      <c r="F394" t="s">
        <v>119</v>
      </c>
      <c r="G394" s="87">
        <v>20191101</v>
      </c>
      <c r="H394" t="s">
        <v>3574</v>
      </c>
      <c r="I394" t="s">
        <v>4292</v>
      </c>
      <c r="J394" t="s">
        <v>4293</v>
      </c>
      <c r="K394">
        <v>7310</v>
      </c>
      <c r="L394" t="s">
        <v>3592</v>
      </c>
      <c r="M394" s="87">
        <v>43769</v>
      </c>
      <c r="N394" t="s">
        <v>3578</v>
      </c>
      <c r="O394" t="s">
        <v>3579</v>
      </c>
      <c r="P394" s="61">
        <v>-3699.32</v>
      </c>
      <c r="Q394" t="s">
        <v>3579</v>
      </c>
      <c r="R394" s="61">
        <v>0</v>
      </c>
      <c r="S394" s="61">
        <v>-3699.32</v>
      </c>
    </row>
    <row r="395" spans="1:19" x14ac:dyDescent="0.2">
      <c r="A395" t="s">
        <v>484</v>
      </c>
      <c r="B395" t="s">
        <v>1721</v>
      </c>
      <c r="C395" t="s">
        <v>2890</v>
      </c>
      <c r="D395" t="s">
        <v>238</v>
      </c>
      <c r="E395" t="s">
        <v>3573</v>
      </c>
      <c r="F395" t="s">
        <v>119</v>
      </c>
      <c r="G395" s="87">
        <v>20191101</v>
      </c>
      <c r="H395" t="s">
        <v>3574</v>
      </c>
      <c r="I395" t="s">
        <v>4294</v>
      </c>
      <c r="J395" t="s">
        <v>4295</v>
      </c>
      <c r="K395">
        <v>7310</v>
      </c>
      <c r="L395" t="s">
        <v>3592</v>
      </c>
      <c r="M395" s="87">
        <v>43769</v>
      </c>
      <c r="N395" t="s">
        <v>3578</v>
      </c>
      <c r="O395" t="s">
        <v>3579</v>
      </c>
      <c r="P395" s="61">
        <v>-16382.71</v>
      </c>
      <c r="Q395" t="s">
        <v>3579</v>
      </c>
      <c r="R395" s="61">
        <v>0</v>
      </c>
      <c r="S395" s="61">
        <v>-16382.71</v>
      </c>
    </row>
    <row r="396" spans="1:19" x14ac:dyDescent="0.2">
      <c r="A396" t="s">
        <v>484</v>
      </c>
      <c r="B396" t="s">
        <v>1721</v>
      </c>
      <c r="C396" t="s">
        <v>2890</v>
      </c>
      <c r="D396" t="s">
        <v>238</v>
      </c>
      <c r="E396" t="s">
        <v>3573</v>
      </c>
      <c r="F396" t="s">
        <v>119</v>
      </c>
      <c r="G396" s="87">
        <v>20191101</v>
      </c>
      <c r="H396" t="s">
        <v>3574</v>
      </c>
      <c r="I396" t="s">
        <v>4296</v>
      </c>
      <c r="J396" t="s">
        <v>4297</v>
      </c>
      <c r="K396">
        <v>7310</v>
      </c>
      <c r="L396" t="s">
        <v>3592</v>
      </c>
      <c r="M396" s="87">
        <v>43769</v>
      </c>
      <c r="N396" t="s">
        <v>3578</v>
      </c>
      <c r="O396" t="s">
        <v>3579</v>
      </c>
      <c r="P396" s="61">
        <v>-9705.0400000000009</v>
      </c>
      <c r="Q396" t="s">
        <v>3579</v>
      </c>
      <c r="R396" s="61">
        <v>0</v>
      </c>
      <c r="S396" s="61">
        <v>-9705.0400000000009</v>
      </c>
    </row>
    <row r="397" spans="1:19" x14ac:dyDescent="0.2">
      <c r="A397" t="s">
        <v>484</v>
      </c>
      <c r="B397" t="s">
        <v>1721</v>
      </c>
      <c r="C397" t="s">
        <v>2890</v>
      </c>
      <c r="D397" t="s">
        <v>238</v>
      </c>
      <c r="E397" t="s">
        <v>3573</v>
      </c>
      <c r="F397" t="s">
        <v>119</v>
      </c>
      <c r="G397" s="87">
        <v>20191101</v>
      </c>
      <c r="H397" t="s">
        <v>3574</v>
      </c>
      <c r="I397" t="s">
        <v>4298</v>
      </c>
      <c r="J397" t="s">
        <v>4299</v>
      </c>
      <c r="K397">
        <v>7310</v>
      </c>
      <c r="L397" t="s">
        <v>3592</v>
      </c>
      <c r="M397" s="87">
        <v>43769</v>
      </c>
      <c r="N397" t="s">
        <v>3578</v>
      </c>
      <c r="O397" t="s">
        <v>3579</v>
      </c>
      <c r="P397" s="61">
        <v>-14506.11</v>
      </c>
      <c r="Q397" t="s">
        <v>3579</v>
      </c>
      <c r="R397" s="61">
        <v>0</v>
      </c>
      <c r="S397" s="61">
        <v>-14506.11</v>
      </c>
    </row>
    <row r="398" spans="1:19" x14ac:dyDescent="0.2">
      <c r="A398" t="s">
        <v>484</v>
      </c>
      <c r="B398" t="s">
        <v>1721</v>
      </c>
      <c r="C398" t="s">
        <v>2890</v>
      </c>
      <c r="D398" t="s">
        <v>238</v>
      </c>
      <c r="E398" t="s">
        <v>3573</v>
      </c>
      <c r="F398" t="s">
        <v>120</v>
      </c>
      <c r="G398" s="87">
        <v>20191201</v>
      </c>
      <c r="H398" t="s">
        <v>3574</v>
      </c>
      <c r="I398" t="s">
        <v>4300</v>
      </c>
      <c r="J398" t="s">
        <v>4301</v>
      </c>
      <c r="K398">
        <v>7355</v>
      </c>
      <c r="L398" t="s">
        <v>3595</v>
      </c>
      <c r="M398" s="87">
        <v>43800</v>
      </c>
      <c r="N398" t="s">
        <v>3578</v>
      </c>
      <c r="O398" t="s">
        <v>3579</v>
      </c>
      <c r="P398" s="61">
        <v>-18003.849999999999</v>
      </c>
      <c r="Q398" t="s">
        <v>3579</v>
      </c>
      <c r="R398" s="61">
        <v>0</v>
      </c>
      <c r="S398" s="61">
        <v>-18003.849999999999</v>
      </c>
    </row>
    <row r="399" spans="1:19" x14ac:dyDescent="0.2">
      <c r="A399" t="s">
        <v>484</v>
      </c>
      <c r="B399" t="s">
        <v>1721</v>
      </c>
      <c r="C399" t="s">
        <v>2890</v>
      </c>
      <c r="D399" t="s">
        <v>238</v>
      </c>
      <c r="E399" t="s">
        <v>3573</v>
      </c>
      <c r="F399" t="s">
        <v>120</v>
      </c>
      <c r="G399" s="87">
        <v>20191201</v>
      </c>
      <c r="H399" t="s">
        <v>3574</v>
      </c>
      <c r="I399" t="s">
        <v>4302</v>
      </c>
      <c r="J399" t="s">
        <v>3594</v>
      </c>
      <c r="K399">
        <v>7355</v>
      </c>
      <c r="L399" t="s">
        <v>3595</v>
      </c>
      <c r="M399" s="87">
        <v>43800</v>
      </c>
      <c r="N399" t="s">
        <v>3578</v>
      </c>
      <c r="O399" t="s">
        <v>3579</v>
      </c>
      <c r="P399" s="61">
        <v>-5336</v>
      </c>
      <c r="Q399" t="s">
        <v>3579</v>
      </c>
      <c r="R399" s="61">
        <v>0</v>
      </c>
      <c r="S399" s="61">
        <v>-5336</v>
      </c>
    </row>
    <row r="400" spans="1:19" x14ac:dyDescent="0.2">
      <c r="A400" t="s">
        <v>484</v>
      </c>
      <c r="B400" t="s">
        <v>1721</v>
      </c>
      <c r="C400" t="s">
        <v>2890</v>
      </c>
      <c r="D400" t="s">
        <v>238</v>
      </c>
      <c r="E400" t="s">
        <v>3573</v>
      </c>
      <c r="F400" t="s">
        <v>120</v>
      </c>
      <c r="G400" s="87">
        <v>20191201</v>
      </c>
      <c r="H400" t="s">
        <v>3574</v>
      </c>
      <c r="I400" t="s">
        <v>4303</v>
      </c>
      <c r="J400" t="s">
        <v>4304</v>
      </c>
      <c r="K400">
        <v>7355</v>
      </c>
      <c r="L400" t="s">
        <v>3595</v>
      </c>
      <c r="M400" s="87">
        <v>43800</v>
      </c>
      <c r="N400" t="s">
        <v>3578</v>
      </c>
      <c r="O400" t="s">
        <v>3579</v>
      </c>
      <c r="P400" s="61">
        <v>-5807.92</v>
      </c>
      <c r="Q400" t="s">
        <v>3579</v>
      </c>
      <c r="R400" s="61">
        <v>0</v>
      </c>
      <c r="S400" s="61">
        <v>-5807.92</v>
      </c>
    </row>
    <row r="401" spans="1:19" x14ac:dyDescent="0.2">
      <c r="A401" t="s">
        <v>484</v>
      </c>
      <c r="B401" t="s">
        <v>1721</v>
      </c>
      <c r="C401" t="s">
        <v>2890</v>
      </c>
      <c r="D401" t="s">
        <v>238</v>
      </c>
      <c r="E401" t="s">
        <v>3573</v>
      </c>
      <c r="F401" t="s">
        <v>120</v>
      </c>
      <c r="G401" s="87">
        <v>20191201</v>
      </c>
      <c r="H401" t="s">
        <v>3574</v>
      </c>
      <c r="I401" t="s">
        <v>4305</v>
      </c>
      <c r="J401" t="s">
        <v>4306</v>
      </c>
      <c r="K401">
        <v>7355</v>
      </c>
      <c r="L401" t="s">
        <v>3595</v>
      </c>
      <c r="M401" s="87">
        <v>43800</v>
      </c>
      <c r="N401" t="s">
        <v>3578</v>
      </c>
      <c r="O401" t="s">
        <v>3579</v>
      </c>
      <c r="P401" s="61">
        <v>-14606.67</v>
      </c>
      <c r="Q401" t="s">
        <v>3579</v>
      </c>
      <c r="R401" s="61">
        <v>0</v>
      </c>
      <c r="S401" s="61">
        <v>-14606.67</v>
      </c>
    </row>
    <row r="402" spans="1:19" x14ac:dyDescent="0.2">
      <c r="A402" t="s">
        <v>484</v>
      </c>
      <c r="B402" t="s">
        <v>1721</v>
      </c>
      <c r="C402" t="s">
        <v>2890</v>
      </c>
      <c r="D402" t="s">
        <v>238</v>
      </c>
      <c r="E402" t="s">
        <v>3573</v>
      </c>
      <c r="F402" t="s">
        <v>120</v>
      </c>
      <c r="G402" s="87">
        <v>20191201</v>
      </c>
      <c r="H402" t="s">
        <v>3574</v>
      </c>
      <c r="I402" t="s">
        <v>4307</v>
      </c>
      <c r="J402" t="s">
        <v>3709</v>
      </c>
      <c r="K402">
        <v>7355</v>
      </c>
      <c r="L402" t="s">
        <v>3595</v>
      </c>
      <c r="M402" s="87">
        <v>43800</v>
      </c>
      <c r="N402" t="s">
        <v>3578</v>
      </c>
      <c r="O402" t="s">
        <v>3579</v>
      </c>
      <c r="P402" s="61">
        <v>-54.56</v>
      </c>
      <c r="Q402" t="s">
        <v>3579</v>
      </c>
      <c r="R402" s="61">
        <v>0</v>
      </c>
      <c r="S402" s="61">
        <v>-54.56</v>
      </c>
    </row>
    <row r="403" spans="1:19" x14ac:dyDescent="0.2">
      <c r="A403" t="s">
        <v>484</v>
      </c>
      <c r="B403" t="s">
        <v>1721</v>
      </c>
      <c r="C403" t="s">
        <v>2890</v>
      </c>
      <c r="D403" t="s">
        <v>238</v>
      </c>
      <c r="E403" t="s">
        <v>3573</v>
      </c>
      <c r="F403" t="s">
        <v>120</v>
      </c>
      <c r="G403" s="87">
        <v>20191201</v>
      </c>
      <c r="H403" t="s">
        <v>3574</v>
      </c>
      <c r="I403" t="s">
        <v>4308</v>
      </c>
      <c r="J403" t="s">
        <v>4309</v>
      </c>
      <c r="K403">
        <v>7355</v>
      </c>
      <c r="L403" t="s">
        <v>3595</v>
      </c>
      <c r="M403" s="87">
        <v>43800</v>
      </c>
      <c r="N403" t="s">
        <v>3578</v>
      </c>
      <c r="O403" t="s">
        <v>3579</v>
      </c>
      <c r="P403" s="61">
        <v>-14506.11</v>
      </c>
      <c r="Q403" t="s">
        <v>3579</v>
      </c>
      <c r="R403" s="61">
        <v>0</v>
      </c>
      <c r="S403" s="61">
        <v>-14506.11</v>
      </c>
    </row>
    <row r="404" spans="1:19" x14ac:dyDescent="0.2">
      <c r="A404" t="s">
        <v>484</v>
      </c>
      <c r="B404" t="s">
        <v>1721</v>
      </c>
      <c r="C404" t="s">
        <v>2890</v>
      </c>
      <c r="D404" t="s">
        <v>238</v>
      </c>
      <c r="E404" t="s">
        <v>3573</v>
      </c>
      <c r="F404" t="s">
        <v>120</v>
      </c>
      <c r="G404" s="87">
        <v>20191201</v>
      </c>
      <c r="H404" t="s">
        <v>3574</v>
      </c>
      <c r="I404" t="s">
        <v>4310</v>
      </c>
      <c r="J404" t="s">
        <v>4311</v>
      </c>
      <c r="K404">
        <v>7355</v>
      </c>
      <c r="L404" t="s">
        <v>3595</v>
      </c>
      <c r="M404" s="87">
        <v>43800</v>
      </c>
      <c r="N404" t="s">
        <v>3578</v>
      </c>
      <c r="O404" t="s">
        <v>3579</v>
      </c>
      <c r="P404" s="61">
        <v>-16382.71</v>
      </c>
      <c r="Q404" t="s">
        <v>3579</v>
      </c>
      <c r="R404" s="61">
        <v>0</v>
      </c>
      <c r="S404" s="61">
        <v>-16382.71</v>
      </c>
    </row>
    <row r="405" spans="1:19" x14ac:dyDescent="0.2">
      <c r="A405" t="s">
        <v>484</v>
      </c>
      <c r="B405" t="s">
        <v>1721</v>
      </c>
      <c r="C405" t="s">
        <v>2890</v>
      </c>
      <c r="D405" t="s">
        <v>238</v>
      </c>
      <c r="E405" t="s">
        <v>3573</v>
      </c>
      <c r="F405" t="s">
        <v>120</v>
      </c>
      <c r="G405" s="87">
        <v>20191201</v>
      </c>
      <c r="H405" t="s">
        <v>3574</v>
      </c>
      <c r="I405" t="s">
        <v>4312</v>
      </c>
      <c r="J405" t="s">
        <v>4313</v>
      </c>
      <c r="K405">
        <v>7355</v>
      </c>
      <c r="L405" t="s">
        <v>3595</v>
      </c>
      <c r="M405" s="87">
        <v>43800</v>
      </c>
      <c r="N405" t="s">
        <v>3578</v>
      </c>
      <c r="O405" t="s">
        <v>3579</v>
      </c>
      <c r="P405" s="61">
        <v>-16382.71</v>
      </c>
      <c r="Q405" t="s">
        <v>3579</v>
      </c>
      <c r="R405" s="61">
        <v>0</v>
      </c>
      <c r="S405" s="61">
        <v>-16382.71</v>
      </c>
    </row>
    <row r="406" spans="1:19" x14ac:dyDescent="0.2">
      <c r="A406" t="s">
        <v>484</v>
      </c>
      <c r="B406" t="s">
        <v>1721</v>
      </c>
      <c r="C406" t="s">
        <v>2890</v>
      </c>
      <c r="D406" t="s">
        <v>238</v>
      </c>
      <c r="E406" t="s">
        <v>3573</v>
      </c>
      <c r="F406" t="s">
        <v>120</v>
      </c>
      <c r="G406" s="87">
        <v>20191201</v>
      </c>
      <c r="H406" t="s">
        <v>3574</v>
      </c>
      <c r="I406" t="s">
        <v>4314</v>
      </c>
      <c r="J406" t="s">
        <v>4315</v>
      </c>
      <c r="K406">
        <v>7355</v>
      </c>
      <c r="L406" t="s">
        <v>3595</v>
      </c>
      <c r="M406" s="87">
        <v>43800</v>
      </c>
      <c r="N406" t="s">
        <v>3578</v>
      </c>
      <c r="O406" t="s">
        <v>3579</v>
      </c>
      <c r="P406" s="61">
        <v>-16385.2</v>
      </c>
      <c r="Q406" t="s">
        <v>3579</v>
      </c>
      <c r="R406" s="61">
        <v>0</v>
      </c>
      <c r="S406" s="61">
        <v>-16385.2</v>
      </c>
    </row>
    <row r="407" spans="1:19" x14ac:dyDescent="0.2">
      <c r="A407" t="s">
        <v>484</v>
      </c>
      <c r="B407" t="s">
        <v>1721</v>
      </c>
      <c r="C407" t="s">
        <v>2890</v>
      </c>
      <c r="D407" t="s">
        <v>238</v>
      </c>
      <c r="E407" t="s">
        <v>3573</v>
      </c>
      <c r="F407" t="s">
        <v>120</v>
      </c>
      <c r="G407" s="87">
        <v>20191201</v>
      </c>
      <c r="H407" t="s">
        <v>3574</v>
      </c>
      <c r="I407" t="s">
        <v>4316</v>
      </c>
      <c r="J407" t="s">
        <v>4119</v>
      </c>
      <c r="K407">
        <v>7355</v>
      </c>
      <c r="L407" t="s">
        <v>3595</v>
      </c>
      <c r="M407" s="87">
        <v>43800</v>
      </c>
      <c r="N407" t="s">
        <v>3578</v>
      </c>
      <c r="O407" t="s">
        <v>3579</v>
      </c>
      <c r="P407" s="61">
        <v>-9705.0400000000009</v>
      </c>
      <c r="Q407" t="s">
        <v>3579</v>
      </c>
      <c r="R407" s="61">
        <v>0</v>
      </c>
      <c r="S407" s="61">
        <v>-9705.0400000000009</v>
      </c>
    </row>
    <row r="408" spans="1:19" x14ac:dyDescent="0.2">
      <c r="A408" t="s">
        <v>484</v>
      </c>
      <c r="B408" t="s">
        <v>1721</v>
      </c>
      <c r="C408" t="s">
        <v>2890</v>
      </c>
      <c r="D408" t="s">
        <v>238</v>
      </c>
      <c r="E408" t="s">
        <v>3573</v>
      </c>
      <c r="F408" t="s">
        <v>121</v>
      </c>
      <c r="G408" s="87">
        <v>20200101</v>
      </c>
      <c r="H408" t="s">
        <v>3574</v>
      </c>
      <c r="I408" t="s">
        <v>4317</v>
      </c>
      <c r="J408" t="s">
        <v>4318</v>
      </c>
      <c r="K408">
        <v>7401</v>
      </c>
      <c r="L408" t="s">
        <v>3598</v>
      </c>
      <c r="M408" s="87">
        <v>43835</v>
      </c>
      <c r="N408" t="s">
        <v>3578</v>
      </c>
      <c r="O408" t="s">
        <v>3579</v>
      </c>
      <c r="P408" s="61">
        <v>-18003.849999999999</v>
      </c>
      <c r="Q408" t="s">
        <v>3579</v>
      </c>
      <c r="R408" s="61">
        <v>0</v>
      </c>
      <c r="S408" s="61">
        <v>-18003.849999999999</v>
      </c>
    </row>
    <row r="409" spans="1:19" x14ac:dyDescent="0.2">
      <c r="A409" t="s">
        <v>484</v>
      </c>
      <c r="B409" t="s">
        <v>1721</v>
      </c>
      <c r="C409" t="s">
        <v>2890</v>
      </c>
      <c r="D409" t="s">
        <v>238</v>
      </c>
      <c r="E409" t="s">
        <v>3573</v>
      </c>
      <c r="F409" t="s">
        <v>121</v>
      </c>
      <c r="G409" s="87">
        <v>20200101</v>
      </c>
      <c r="H409" t="s">
        <v>3574</v>
      </c>
      <c r="I409" t="s">
        <v>4319</v>
      </c>
      <c r="J409" t="s">
        <v>3975</v>
      </c>
      <c r="K409">
        <v>7401</v>
      </c>
      <c r="L409" t="s">
        <v>3598</v>
      </c>
      <c r="M409" s="87">
        <v>43835</v>
      </c>
      <c r="N409" t="s">
        <v>3578</v>
      </c>
      <c r="O409" t="s">
        <v>3579</v>
      </c>
      <c r="P409" s="61">
        <v>-5336</v>
      </c>
      <c r="Q409" t="s">
        <v>3579</v>
      </c>
      <c r="R409" s="61">
        <v>0</v>
      </c>
      <c r="S409" s="61">
        <v>-5336</v>
      </c>
    </row>
    <row r="410" spans="1:19" x14ac:dyDescent="0.2">
      <c r="A410" t="s">
        <v>484</v>
      </c>
      <c r="B410" t="s">
        <v>1721</v>
      </c>
      <c r="C410" t="s">
        <v>2890</v>
      </c>
      <c r="D410" t="s">
        <v>238</v>
      </c>
      <c r="E410" t="s">
        <v>3573</v>
      </c>
      <c r="F410" t="s">
        <v>121</v>
      </c>
      <c r="G410" s="87">
        <v>20200101</v>
      </c>
      <c r="H410" t="s">
        <v>3574</v>
      </c>
      <c r="I410" t="s">
        <v>4320</v>
      </c>
      <c r="J410" t="s">
        <v>4321</v>
      </c>
      <c r="K410">
        <v>7401</v>
      </c>
      <c r="L410" t="s">
        <v>3598</v>
      </c>
      <c r="M410" s="87">
        <v>43835</v>
      </c>
      <c r="N410" t="s">
        <v>3578</v>
      </c>
      <c r="O410" t="s">
        <v>3579</v>
      </c>
      <c r="P410" s="61">
        <v>-5807.92</v>
      </c>
      <c r="Q410" t="s">
        <v>3579</v>
      </c>
      <c r="R410" s="61">
        <v>0</v>
      </c>
      <c r="S410" s="61">
        <v>-5807.92</v>
      </c>
    </row>
    <row r="411" spans="1:19" x14ac:dyDescent="0.2">
      <c r="A411" t="s">
        <v>484</v>
      </c>
      <c r="B411" t="s">
        <v>1721</v>
      </c>
      <c r="C411" t="s">
        <v>2890</v>
      </c>
      <c r="D411" t="s">
        <v>238</v>
      </c>
      <c r="E411" t="s">
        <v>3573</v>
      </c>
      <c r="F411" t="s">
        <v>121</v>
      </c>
      <c r="G411" s="87">
        <v>20200101</v>
      </c>
      <c r="H411" t="s">
        <v>3574</v>
      </c>
      <c r="I411" t="s">
        <v>4322</v>
      </c>
      <c r="J411" t="s">
        <v>4323</v>
      </c>
      <c r="K411">
        <v>7401</v>
      </c>
      <c r="L411" t="s">
        <v>3598</v>
      </c>
      <c r="M411" s="87">
        <v>43835</v>
      </c>
      <c r="N411" t="s">
        <v>3578</v>
      </c>
      <c r="O411" t="s">
        <v>3579</v>
      </c>
      <c r="P411" s="61">
        <v>-14606.67</v>
      </c>
      <c r="Q411" t="s">
        <v>3579</v>
      </c>
      <c r="R411" s="61">
        <v>0</v>
      </c>
      <c r="S411" s="61">
        <v>-14606.67</v>
      </c>
    </row>
    <row r="412" spans="1:19" x14ac:dyDescent="0.2">
      <c r="A412" t="s">
        <v>484</v>
      </c>
      <c r="B412" t="s">
        <v>1721</v>
      </c>
      <c r="C412" t="s">
        <v>2890</v>
      </c>
      <c r="D412" t="s">
        <v>238</v>
      </c>
      <c r="E412" t="s">
        <v>3573</v>
      </c>
      <c r="F412" t="s">
        <v>121</v>
      </c>
      <c r="G412" s="87">
        <v>20200101</v>
      </c>
      <c r="H412" t="s">
        <v>3574</v>
      </c>
      <c r="I412" t="s">
        <v>4324</v>
      </c>
      <c r="J412" t="s">
        <v>3709</v>
      </c>
      <c r="K412">
        <v>7401</v>
      </c>
      <c r="L412" t="s">
        <v>3598</v>
      </c>
      <c r="M412" s="87">
        <v>43835</v>
      </c>
      <c r="N412" t="s">
        <v>3578</v>
      </c>
      <c r="O412" t="s">
        <v>3579</v>
      </c>
      <c r="P412" s="61">
        <v>-54.56</v>
      </c>
      <c r="Q412" t="s">
        <v>3579</v>
      </c>
      <c r="R412" s="61">
        <v>0</v>
      </c>
      <c r="S412" s="61">
        <v>-54.56</v>
      </c>
    </row>
    <row r="413" spans="1:19" x14ac:dyDescent="0.2">
      <c r="A413" t="s">
        <v>484</v>
      </c>
      <c r="B413" t="s">
        <v>1721</v>
      </c>
      <c r="C413" t="s">
        <v>2890</v>
      </c>
      <c r="D413" t="s">
        <v>238</v>
      </c>
      <c r="E413" t="s">
        <v>3573</v>
      </c>
      <c r="F413" t="s">
        <v>121</v>
      </c>
      <c r="G413" s="87">
        <v>20200101</v>
      </c>
      <c r="H413" t="s">
        <v>3574</v>
      </c>
      <c r="I413" t="s">
        <v>4325</v>
      </c>
      <c r="J413" t="s">
        <v>4326</v>
      </c>
      <c r="K413">
        <v>7401</v>
      </c>
      <c r="L413" t="s">
        <v>3598</v>
      </c>
      <c r="M413" s="87">
        <v>43835</v>
      </c>
      <c r="N413" t="s">
        <v>3578</v>
      </c>
      <c r="O413" t="s">
        <v>3579</v>
      </c>
      <c r="P413" s="61">
        <v>-14506.11</v>
      </c>
      <c r="Q413" t="s">
        <v>3579</v>
      </c>
      <c r="R413" s="61">
        <v>0</v>
      </c>
      <c r="S413" s="61">
        <v>-14506.11</v>
      </c>
    </row>
    <row r="414" spans="1:19" x14ac:dyDescent="0.2">
      <c r="A414" t="s">
        <v>484</v>
      </c>
      <c r="B414" t="s">
        <v>1721</v>
      </c>
      <c r="C414" t="s">
        <v>2890</v>
      </c>
      <c r="D414" t="s">
        <v>238</v>
      </c>
      <c r="E414" t="s">
        <v>3573</v>
      </c>
      <c r="F414" t="s">
        <v>121</v>
      </c>
      <c r="G414" s="87">
        <v>20200101</v>
      </c>
      <c r="H414" t="s">
        <v>3574</v>
      </c>
      <c r="I414" t="s">
        <v>4327</v>
      </c>
      <c r="J414" t="s">
        <v>4328</v>
      </c>
      <c r="K414">
        <v>7401</v>
      </c>
      <c r="L414" t="s">
        <v>3598</v>
      </c>
      <c r="M414" s="87">
        <v>43835</v>
      </c>
      <c r="N414" t="s">
        <v>3578</v>
      </c>
      <c r="O414" t="s">
        <v>3579</v>
      </c>
      <c r="P414" s="61">
        <v>-16382.71</v>
      </c>
      <c r="Q414" t="s">
        <v>3579</v>
      </c>
      <c r="R414" s="61">
        <v>0</v>
      </c>
      <c r="S414" s="61">
        <v>-16382.71</v>
      </c>
    </row>
    <row r="415" spans="1:19" x14ac:dyDescent="0.2">
      <c r="A415" t="s">
        <v>484</v>
      </c>
      <c r="B415" t="s">
        <v>1721</v>
      </c>
      <c r="C415" t="s">
        <v>2890</v>
      </c>
      <c r="D415" t="s">
        <v>238</v>
      </c>
      <c r="E415" t="s">
        <v>3573</v>
      </c>
      <c r="F415" t="s">
        <v>121</v>
      </c>
      <c r="G415" s="87">
        <v>20200101</v>
      </c>
      <c r="H415" t="s">
        <v>3574</v>
      </c>
      <c r="I415" t="s">
        <v>4329</v>
      </c>
      <c r="J415" t="s">
        <v>4330</v>
      </c>
      <c r="K415">
        <v>7401</v>
      </c>
      <c r="L415" t="s">
        <v>3598</v>
      </c>
      <c r="M415" s="87">
        <v>43835</v>
      </c>
      <c r="N415" t="s">
        <v>3578</v>
      </c>
      <c r="O415" t="s">
        <v>3579</v>
      </c>
      <c r="P415" s="61">
        <v>-16382.71</v>
      </c>
      <c r="Q415" t="s">
        <v>3579</v>
      </c>
      <c r="R415" s="61">
        <v>0</v>
      </c>
      <c r="S415" s="61">
        <v>-16382.71</v>
      </c>
    </row>
    <row r="416" spans="1:19" x14ac:dyDescent="0.2">
      <c r="A416" t="s">
        <v>484</v>
      </c>
      <c r="B416" t="s">
        <v>1721</v>
      </c>
      <c r="C416" t="s">
        <v>2890</v>
      </c>
      <c r="D416" t="s">
        <v>238</v>
      </c>
      <c r="E416" t="s">
        <v>3573</v>
      </c>
      <c r="F416" t="s">
        <v>121</v>
      </c>
      <c r="G416" s="87">
        <v>20200101</v>
      </c>
      <c r="H416" t="s">
        <v>3574</v>
      </c>
      <c r="I416" t="s">
        <v>4331</v>
      </c>
      <c r="J416" t="s">
        <v>4332</v>
      </c>
      <c r="K416">
        <v>7401</v>
      </c>
      <c r="L416" t="s">
        <v>3598</v>
      </c>
      <c r="M416" s="87">
        <v>43835</v>
      </c>
      <c r="N416" t="s">
        <v>3578</v>
      </c>
      <c r="O416" t="s">
        <v>3579</v>
      </c>
      <c r="P416" s="61">
        <v>-16385.2</v>
      </c>
      <c r="Q416" t="s">
        <v>3579</v>
      </c>
      <c r="R416" s="61">
        <v>0</v>
      </c>
      <c r="S416" s="61">
        <v>-16385.2</v>
      </c>
    </row>
    <row r="417" spans="1:19" x14ac:dyDescent="0.2">
      <c r="A417" t="s">
        <v>484</v>
      </c>
      <c r="B417" t="s">
        <v>1721</v>
      </c>
      <c r="C417" t="s">
        <v>2890</v>
      </c>
      <c r="D417" t="s">
        <v>238</v>
      </c>
      <c r="E417" t="s">
        <v>3573</v>
      </c>
      <c r="F417" t="s">
        <v>121</v>
      </c>
      <c r="G417" s="87">
        <v>20200101</v>
      </c>
      <c r="H417" t="s">
        <v>3574</v>
      </c>
      <c r="I417" t="s">
        <v>4333</v>
      </c>
      <c r="J417" t="s">
        <v>4134</v>
      </c>
      <c r="K417">
        <v>7401</v>
      </c>
      <c r="L417" t="s">
        <v>3598</v>
      </c>
      <c r="M417" s="87">
        <v>43835</v>
      </c>
      <c r="N417" t="s">
        <v>3578</v>
      </c>
      <c r="O417" t="s">
        <v>3579</v>
      </c>
      <c r="P417" s="61">
        <v>-9705.0400000000009</v>
      </c>
      <c r="Q417" t="s">
        <v>3579</v>
      </c>
      <c r="R417" s="61">
        <v>0</v>
      </c>
      <c r="S417" s="61">
        <v>-9705.0400000000009</v>
      </c>
    </row>
    <row r="418" spans="1:19" x14ac:dyDescent="0.2">
      <c r="A418" t="s">
        <v>484</v>
      </c>
      <c r="B418" t="s">
        <v>1721</v>
      </c>
      <c r="C418" t="s">
        <v>2890</v>
      </c>
      <c r="D418" t="s">
        <v>238</v>
      </c>
      <c r="E418" t="s">
        <v>3573</v>
      </c>
      <c r="F418" t="s">
        <v>121</v>
      </c>
      <c r="G418" s="87">
        <v>20200131</v>
      </c>
      <c r="H418" t="s">
        <v>3574</v>
      </c>
      <c r="I418" t="s">
        <v>4334</v>
      </c>
      <c r="J418" t="s">
        <v>4335</v>
      </c>
      <c r="K418">
        <v>7453</v>
      </c>
      <c r="L418" t="s">
        <v>4336</v>
      </c>
      <c r="M418" s="87">
        <v>43864</v>
      </c>
      <c r="N418" t="s">
        <v>3578</v>
      </c>
      <c r="O418" t="s">
        <v>3579</v>
      </c>
      <c r="P418" s="61">
        <v>1699.72</v>
      </c>
      <c r="Q418" t="s">
        <v>3579</v>
      </c>
      <c r="R418" s="61">
        <v>1699.72</v>
      </c>
      <c r="S418" s="61">
        <v>0</v>
      </c>
    </row>
    <row r="419" spans="1:19" x14ac:dyDescent="0.2">
      <c r="A419" t="s">
        <v>484</v>
      </c>
      <c r="B419" t="s">
        <v>1721</v>
      </c>
      <c r="C419" t="s">
        <v>2890</v>
      </c>
      <c r="D419" t="s">
        <v>238</v>
      </c>
      <c r="E419" t="s">
        <v>3573</v>
      </c>
      <c r="F419" t="s">
        <v>121</v>
      </c>
      <c r="G419" s="87">
        <v>20200131</v>
      </c>
      <c r="H419" t="s">
        <v>3574</v>
      </c>
      <c r="I419" t="s">
        <v>4337</v>
      </c>
      <c r="J419" t="s">
        <v>4338</v>
      </c>
      <c r="K419">
        <v>7453</v>
      </c>
      <c r="L419" t="s">
        <v>4336</v>
      </c>
      <c r="M419" s="87">
        <v>43864</v>
      </c>
      <c r="N419" t="s">
        <v>3578</v>
      </c>
      <c r="O419" t="s">
        <v>3579</v>
      </c>
      <c r="P419" s="61">
        <v>3571.55</v>
      </c>
      <c r="Q419" t="s">
        <v>3579</v>
      </c>
      <c r="R419" s="61">
        <v>3571.55</v>
      </c>
      <c r="S419" s="61">
        <v>0</v>
      </c>
    </row>
    <row r="420" spans="1:19" x14ac:dyDescent="0.2">
      <c r="A420" t="s">
        <v>484</v>
      </c>
      <c r="B420" t="s">
        <v>1721</v>
      </c>
      <c r="C420" t="s">
        <v>2890</v>
      </c>
      <c r="D420" t="s">
        <v>238</v>
      </c>
      <c r="E420" t="s">
        <v>3573</v>
      </c>
      <c r="F420" t="s">
        <v>121</v>
      </c>
      <c r="G420" s="87">
        <v>20200131</v>
      </c>
      <c r="H420" t="s">
        <v>3574</v>
      </c>
      <c r="I420" t="s">
        <v>4339</v>
      </c>
      <c r="J420" t="s">
        <v>4340</v>
      </c>
      <c r="K420">
        <v>7453</v>
      </c>
      <c r="L420" t="s">
        <v>4336</v>
      </c>
      <c r="M420" s="87">
        <v>43864</v>
      </c>
      <c r="N420" t="s">
        <v>3578</v>
      </c>
      <c r="O420" t="s">
        <v>3579</v>
      </c>
      <c r="P420" s="61">
        <v>-10921.81</v>
      </c>
      <c r="Q420" t="s">
        <v>3579</v>
      </c>
      <c r="R420" s="61">
        <v>0</v>
      </c>
      <c r="S420" s="61">
        <v>-10921.81</v>
      </c>
    </row>
    <row r="421" spans="1:19" x14ac:dyDescent="0.2">
      <c r="A421" t="s">
        <v>484</v>
      </c>
      <c r="B421" t="s">
        <v>1721</v>
      </c>
      <c r="C421" t="s">
        <v>2890</v>
      </c>
      <c r="D421" t="s">
        <v>238</v>
      </c>
      <c r="E421" t="s">
        <v>3573</v>
      </c>
      <c r="F421" t="s">
        <v>122</v>
      </c>
      <c r="G421" s="87">
        <v>20200201</v>
      </c>
      <c r="H421" t="s">
        <v>3574</v>
      </c>
      <c r="I421" t="s">
        <v>4341</v>
      </c>
      <c r="J421" t="s">
        <v>4342</v>
      </c>
      <c r="K421">
        <v>7447</v>
      </c>
      <c r="L421" t="s">
        <v>3604</v>
      </c>
      <c r="M421" s="87">
        <v>43863</v>
      </c>
      <c r="N421" t="s">
        <v>3578</v>
      </c>
      <c r="O421" t="s">
        <v>3579</v>
      </c>
      <c r="P421" s="61">
        <v>-18003.849999999999</v>
      </c>
      <c r="Q421" t="s">
        <v>3579</v>
      </c>
      <c r="R421" s="61">
        <v>0</v>
      </c>
      <c r="S421" s="61">
        <v>-18003.849999999999</v>
      </c>
    </row>
    <row r="422" spans="1:19" x14ac:dyDescent="0.2">
      <c r="A422" t="s">
        <v>484</v>
      </c>
      <c r="B422" t="s">
        <v>1721</v>
      </c>
      <c r="C422" t="s">
        <v>2890</v>
      </c>
      <c r="D422" t="s">
        <v>238</v>
      </c>
      <c r="E422" t="s">
        <v>3573</v>
      </c>
      <c r="F422" t="s">
        <v>122</v>
      </c>
      <c r="G422" s="87">
        <v>20200201</v>
      </c>
      <c r="H422" t="s">
        <v>3574</v>
      </c>
      <c r="I422" t="s">
        <v>4343</v>
      </c>
      <c r="J422" t="s">
        <v>3663</v>
      </c>
      <c r="K422">
        <v>7447</v>
      </c>
      <c r="L422" t="s">
        <v>3604</v>
      </c>
      <c r="M422" s="87">
        <v>43863</v>
      </c>
      <c r="N422" t="s">
        <v>3578</v>
      </c>
      <c r="O422" t="s">
        <v>3579</v>
      </c>
      <c r="P422" s="61">
        <v>-5336</v>
      </c>
      <c r="Q422" t="s">
        <v>3579</v>
      </c>
      <c r="R422" s="61">
        <v>0</v>
      </c>
      <c r="S422" s="61">
        <v>-5336</v>
      </c>
    </row>
    <row r="423" spans="1:19" x14ac:dyDescent="0.2">
      <c r="A423" t="s">
        <v>484</v>
      </c>
      <c r="B423" t="s">
        <v>1721</v>
      </c>
      <c r="C423" t="s">
        <v>2890</v>
      </c>
      <c r="D423" t="s">
        <v>238</v>
      </c>
      <c r="E423" t="s">
        <v>3573</v>
      </c>
      <c r="F423" t="s">
        <v>122</v>
      </c>
      <c r="G423" s="87">
        <v>20200201</v>
      </c>
      <c r="H423" t="s">
        <v>3574</v>
      </c>
      <c r="I423" t="s">
        <v>4344</v>
      </c>
      <c r="J423" t="s">
        <v>4345</v>
      </c>
      <c r="K423">
        <v>7447</v>
      </c>
      <c r="L423" t="s">
        <v>3604</v>
      </c>
      <c r="M423" s="87">
        <v>43863</v>
      </c>
      <c r="N423" t="s">
        <v>3578</v>
      </c>
      <c r="O423" t="s">
        <v>3579</v>
      </c>
      <c r="P423" s="61">
        <v>-5807.92</v>
      </c>
      <c r="Q423" t="s">
        <v>3579</v>
      </c>
      <c r="R423" s="61">
        <v>0</v>
      </c>
      <c r="S423" s="61">
        <v>-5807.92</v>
      </c>
    </row>
    <row r="424" spans="1:19" x14ac:dyDescent="0.2">
      <c r="A424" t="s">
        <v>484</v>
      </c>
      <c r="B424" t="s">
        <v>1721</v>
      </c>
      <c r="C424" t="s">
        <v>2890</v>
      </c>
      <c r="D424" t="s">
        <v>238</v>
      </c>
      <c r="E424" t="s">
        <v>3573</v>
      </c>
      <c r="F424" t="s">
        <v>122</v>
      </c>
      <c r="G424" s="87">
        <v>20200201</v>
      </c>
      <c r="H424" t="s">
        <v>3574</v>
      </c>
      <c r="I424" t="s">
        <v>4346</v>
      </c>
      <c r="J424" t="s">
        <v>4347</v>
      </c>
      <c r="K424">
        <v>7447</v>
      </c>
      <c r="L424" t="s">
        <v>3604</v>
      </c>
      <c r="M424" s="87">
        <v>43863</v>
      </c>
      <c r="N424" t="s">
        <v>3578</v>
      </c>
      <c r="O424" t="s">
        <v>3579</v>
      </c>
      <c r="P424" s="61">
        <v>-14606.67</v>
      </c>
      <c r="Q424" t="s">
        <v>3579</v>
      </c>
      <c r="R424" s="61">
        <v>0</v>
      </c>
      <c r="S424" s="61">
        <v>-14606.67</v>
      </c>
    </row>
    <row r="425" spans="1:19" x14ac:dyDescent="0.2">
      <c r="A425" t="s">
        <v>484</v>
      </c>
      <c r="B425" t="s">
        <v>1721</v>
      </c>
      <c r="C425" t="s">
        <v>2890</v>
      </c>
      <c r="D425" t="s">
        <v>238</v>
      </c>
      <c r="E425" t="s">
        <v>3573</v>
      </c>
      <c r="F425" t="s">
        <v>122</v>
      </c>
      <c r="G425" s="87">
        <v>20200201</v>
      </c>
      <c r="H425" t="s">
        <v>3574</v>
      </c>
      <c r="I425" t="s">
        <v>4348</v>
      </c>
      <c r="J425" t="s">
        <v>3709</v>
      </c>
      <c r="K425">
        <v>7447</v>
      </c>
      <c r="L425" t="s">
        <v>3604</v>
      </c>
      <c r="M425" s="87">
        <v>43863</v>
      </c>
      <c r="N425" t="s">
        <v>3578</v>
      </c>
      <c r="O425" t="s">
        <v>3579</v>
      </c>
      <c r="P425" s="61">
        <v>-54.56</v>
      </c>
      <c r="Q425" t="s">
        <v>3579</v>
      </c>
      <c r="R425" s="61">
        <v>0</v>
      </c>
      <c r="S425" s="61">
        <v>-54.56</v>
      </c>
    </row>
    <row r="426" spans="1:19" x14ac:dyDescent="0.2">
      <c r="A426" t="s">
        <v>484</v>
      </c>
      <c r="B426" t="s">
        <v>1721</v>
      </c>
      <c r="C426" t="s">
        <v>2890</v>
      </c>
      <c r="D426" t="s">
        <v>238</v>
      </c>
      <c r="E426" t="s">
        <v>3573</v>
      </c>
      <c r="F426" t="s">
        <v>122</v>
      </c>
      <c r="G426" s="87">
        <v>20200201</v>
      </c>
      <c r="H426" t="s">
        <v>3574</v>
      </c>
      <c r="I426" t="s">
        <v>4349</v>
      </c>
      <c r="J426" t="s">
        <v>4350</v>
      </c>
      <c r="K426">
        <v>7447</v>
      </c>
      <c r="L426" t="s">
        <v>3604</v>
      </c>
      <c r="M426" s="87">
        <v>43863</v>
      </c>
      <c r="N426" t="s">
        <v>3578</v>
      </c>
      <c r="O426" t="s">
        <v>3579</v>
      </c>
      <c r="P426" s="61">
        <v>-14506.11</v>
      </c>
      <c r="Q426" t="s">
        <v>3579</v>
      </c>
      <c r="R426" s="61">
        <v>0</v>
      </c>
      <c r="S426" s="61">
        <v>-14506.11</v>
      </c>
    </row>
    <row r="427" spans="1:19" x14ac:dyDescent="0.2">
      <c r="A427" t="s">
        <v>484</v>
      </c>
      <c r="B427" t="s">
        <v>1721</v>
      </c>
      <c r="C427" t="s">
        <v>2890</v>
      </c>
      <c r="D427" t="s">
        <v>238</v>
      </c>
      <c r="E427" t="s">
        <v>3573</v>
      </c>
      <c r="F427" t="s">
        <v>122</v>
      </c>
      <c r="G427" s="87">
        <v>20200201</v>
      </c>
      <c r="H427" t="s">
        <v>3574</v>
      </c>
      <c r="I427" t="s">
        <v>4351</v>
      </c>
      <c r="J427" t="s">
        <v>4352</v>
      </c>
      <c r="K427">
        <v>7447</v>
      </c>
      <c r="L427" t="s">
        <v>3604</v>
      </c>
      <c r="M427" s="87">
        <v>43863</v>
      </c>
      <c r="N427" t="s">
        <v>3578</v>
      </c>
      <c r="O427" t="s">
        <v>3579</v>
      </c>
      <c r="P427" s="61">
        <v>-16382.71</v>
      </c>
      <c r="Q427" t="s">
        <v>3579</v>
      </c>
      <c r="R427" s="61">
        <v>0</v>
      </c>
      <c r="S427" s="61">
        <v>-16382.71</v>
      </c>
    </row>
    <row r="428" spans="1:19" x14ac:dyDescent="0.2">
      <c r="A428" t="s">
        <v>484</v>
      </c>
      <c r="B428" t="s">
        <v>1721</v>
      </c>
      <c r="C428" t="s">
        <v>2890</v>
      </c>
      <c r="D428" t="s">
        <v>238</v>
      </c>
      <c r="E428" t="s">
        <v>3573</v>
      </c>
      <c r="F428" t="s">
        <v>122</v>
      </c>
      <c r="G428" s="87">
        <v>20200201</v>
      </c>
      <c r="H428" t="s">
        <v>3574</v>
      </c>
      <c r="I428" t="s">
        <v>4353</v>
      </c>
      <c r="J428" t="s">
        <v>4354</v>
      </c>
      <c r="K428">
        <v>7447</v>
      </c>
      <c r="L428" t="s">
        <v>3604</v>
      </c>
      <c r="M428" s="87">
        <v>43863</v>
      </c>
      <c r="N428" t="s">
        <v>3578</v>
      </c>
      <c r="O428" t="s">
        <v>3579</v>
      </c>
      <c r="P428" s="61">
        <v>-16382.71</v>
      </c>
      <c r="Q428" t="s">
        <v>3579</v>
      </c>
      <c r="R428" s="61">
        <v>0</v>
      </c>
      <c r="S428" s="61">
        <v>-16382.71</v>
      </c>
    </row>
    <row r="429" spans="1:19" x14ac:dyDescent="0.2">
      <c r="A429" t="s">
        <v>484</v>
      </c>
      <c r="B429" t="s">
        <v>1721</v>
      </c>
      <c r="C429" t="s">
        <v>2890</v>
      </c>
      <c r="D429" t="s">
        <v>238</v>
      </c>
      <c r="E429" t="s">
        <v>3573</v>
      </c>
      <c r="F429" t="s">
        <v>122</v>
      </c>
      <c r="G429" s="87">
        <v>20200201</v>
      </c>
      <c r="H429" t="s">
        <v>3574</v>
      </c>
      <c r="I429" t="s">
        <v>4355</v>
      </c>
      <c r="J429" t="s">
        <v>4356</v>
      </c>
      <c r="K429">
        <v>7447</v>
      </c>
      <c r="L429" t="s">
        <v>3604</v>
      </c>
      <c r="M429" s="87">
        <v>43863</v>
      </c>
      <c r="N429" t="s">
        <v>3578</v>
      </c>
      <c r="O429" t="s">
        <v>3579</v>
      </c>
      <c r="P429" s="61">
        <v>-16385.2</v>
      </c>
      <c r="Q429" t="s">
        <v>3579</v>
      </c>
      <c r="R429" s="61">
        <v>0</v>
      </c>
      <c r="S429" s="61">
        <v>-16385.2</v>
      </c>
    </row>
    <row r="430" spans="1:19" x14ac:dyDescent="0.2">
      <c r="A430" t="s">
        <v>484</v>
      </c>
      <c r="B430" t="s">
        <v>1721</v>
      </c>
      <c r="C430" t="s">
        <v>2890</v>
      </c>
      <c r="D430" t="s">
        <v>238</v>
      </c>
      <c r="E430" t="s">
        <v>3573</v>
      </c>
      <c r="F430" t="s">
        <v>122</v>
      </c>
      <c r="G430" s="87">
        <v>20200201</v>
      </c>
      <c r="H430" t="s">
        <v>3574</v>
      </c>
      <c r="I430" t="s">
        <v>4357</v>
      </c>
      <c r="J430" t="s">
        <v>4358</v>
      </c>
      <c r="K430">
        <v>7447</v>
      </c>
      <c r="L430" t="s">
        <v>3604</v>
      </c>
      <c r="M430" s="87">
        <v>43863</v>
      </c>
      <c r="N430" t="s">
        <v>3578</v>
      </c>
      <c r="O430" t="s">
        <v>3579</v>
      </c>
      <c r="P430" s="61">
        <v>-9705.0400000000009</v>
      </c>
      <c r="Q430" t="s">
        <v>3579</v>
      </c>
      <c r="R430" s="61">
        <v>0</v>
      </c>
      <c r="S430" s="61">
        <v>-9705.0400000000009</v>
      </c>
    </row>
    <row r="431" spans="1:19" x14ac:dyDescent="0.2">
      <c r="A431" t="s">
        <v>484</v>
      </c>
      <c r="B431" t="s">
        <v>1721</v>
      </c>
      <c r="C431" t="s">
        <v>2890</v>
      </c>
      <c r="D431" t="s">
        <v>238</v>
      </c>
      <c r="E431" t="s">
        <v>3573</v>
      </c>
      <c r="F431" t="s">
        <v>123</v>
      </c>
      <c r="G431" s="87">
        <v>20200301</v>
      </c>
      <c r="H431" t="s">
        <v>3574</v>
      </c>
      <c r="I431" t="s">
        <v>4359</v>
      </c>
      <c r="J431" t="s">
        <v>4360</v>
      </c>
      <c r="K431">
        <v>7504</v>
      </c>
      <c r="L431" t="s">
        <v>3607</v>
      </c>
      <c r="M431" s="87">
        <v>43891</v>
      </c>
      <c r="N431" t="s">
        <v>3578</v>
      </c>
      <c r="O431" t="s">
        <v>3579</v>
      </c>
      <c r="P431" s="61">
        <v>-18634.21</v>
      </c>
      <c r="Q431" t="s">
        <v>3579</v>
      </c>
      <c r="R431" s="61">
        <v>0</v>
      </c>
      <c r="S431" s="61">
        <v>-18634.21</v>
      </c>
    </row>
    <row r="432" spans="1:19" x14ac:dyDescent="0.2">
      <c r="A432" t="s">
        <v>484</v>
      </c>
      <c r="B432" t="s">
        <v>1721</v>
      </c>
      <c r="C432" t="s">
        <v>2890</v>
      </c>
      <c r="D432" t="s">
        <v>238</v>
      </c>
      <c r="E432" t="s">
        <v>3573</v>
      </c>
      <c r="F432" t="s">
        <v>123</v>
      </c>
      <c r="G432" s="87">
        <v>20200301</v>
      </c>
      <c r="H432" t="s">
        <v>3574</v>
      </c>
      <c r="I432" t="s">
        <v>4361</v>
      </c>
      <c r="J432" t="s">
        <v>4362</v>
      </c>
      <c r="K432">
        <v>7504</v>
      </c>
      <c r="L432" t="s">
        <v>3607</v>
      </c>
      <c r="M432" s="87">
        <v>43891</v>
      </c>
      <c r="N432" t="s">
        <v>3578</v>
      </c>
      <c r="O432" t="s">
        <v>3579</v>
      </c>
      <c r="P432" s="61">
        <v>-5336</v>
      </c>
      <c r="Q432" t="s">
        <v>3579</v>
      </c>
      <c r="R432" s="61">
        <v>0</v>
      </c>
      <c r="S432" s="61">
        <v>-5336</v>
      </c>
    </row>
    <row r="433" spans="1:19" x14ac:dyDescent="0.2">
      <c r="A433" t="s">
        <v>484</v>
      </c>
      <c r="B433" t="s">
        <v>1721</v>
      </c>
      <c r="C433" t="s">
        <v>2890</v>
      </c>
      <c r="D433" t="s">
        <v>238</v>
      </c>
      <c r="E433" t="s">
        <v>3573</v>
      </c>
      <c r="F433" t="s">
        <v>123</v>
      </c>
      <c r="G433" s="87">
        <v>20200301</v>
      </c>
      <c r="H433" t="s">
        <v>3574</v>
      </c>
      <c r="I433" t="s">
        <v>4363</v>
      </c>
      <c r="J433" t="s">
        <v>4364</v>
      </c>
      <c r="K433">
        <v>7504</v>
      </c>
      <c r="L433" t="s">
        <v>3607</v>
      </c>
      <c r="M433" s="87">
        <v>43891</v>
      </c>
      <c r="N433" t="s">
        <v>3578</v>
      </c>
      <c r="O433" t="s">
        <v>3579</v>
      </c>
      <c r="P433" s="61">
        <v>-5807.92</v>
      </c>
      <c r="Q433" t="s">
        <v>3579</v>
      </c>
      <c r="R433" s="61">
        <v>0</v>
      </c>
      <c r="S433" s="61">
        <v>-5807.92</v>
      </c>
    </row>
    <row r="434" spans="1:19" x14ac:dyDescent="0.2">
      <c r="A434" t="s">
        <v>484</v>
      </c>
      <c r="B434" t="s">
        <v>1721</v>
      </c>
      <c r="C434" t="s">
        <v>2890</v>
      </c>
      <c r="D434" t="s">
        <v>238</v>
      </c>
      <c r="E434" t="s">
        <v>3573</v>
      </c>
      <c r="F434" t="s">
        <v>123</v>
      </c>
      <c r="G434" s="87">
        <v>20200301</v>
      </c>
      <c r="H434" t="s">
        <v>3574</v>
      </c>
      <c r="I434" t="s">
        <v>4365</v>
      </c>
      <c r="J434" t="s">
        <v>4366</v>
      </c>
      <c r="K434">
        <v>7504</v>
      </c>
      <c r="L434" t="s">
        <v>3607</v>
      </c>
      <c r="M434" s="87">
        <v>43891</v>
      </c>
      <c r="N434" t="s">
        <v>3578</v>
      </c>
      <c r="O434" t="s">
        <v>3579</v>
      </c>
      <c r="P434" s="61">
        <v>-8917.5</v>
      </c>
      <c r="Q434" t="s">
        <v>3579</v>
      </c>
      <c r="R434" s="61">
        <v>0</v>
      </c>
      <c r="S434" s="61">
        <v>-8917.5</v>
      </c>
    </row>
    <row r="435" spans="1:19" x14ac:dyDescent="0.2">
      <c r="A435" t="s">
        <v>484</v>
      </c>
      <c r="B435" t="s">
        <v>1721</v>
      </c>
      <c r="C435" t="s">
        <v>2890</v>
      </c>
      <c r="D435" t="s">
        <v>238</v>
      </c>
      <c r="E435" t="s">
        <v>3573</v>
      </c>
      <c r="F435" t="s">
        <v>123</v>
      </c>
      <c r="G435" s="87">
        <v>20200301</v>
      </c>
      <c r="H435" t="s">
        <v>3574</v>
      </c>
      <c r="I435" t="s">
        <v>4367</v>
      </c>
      <c r="J435" t="s">
        <v>4368</v>
      </c>
      <c r="K435">
        <v>7504</v>
      </c>
      <c r="L435" t="s">
        <v>3607</v>
      </c>
      <c r="M435" s="87">
        <v>43891</v>
      </c>
      <c r="N435" t="s">
        <v>3578</v>
      </c>
      <c r="O435" t="s">
        <v>3579</v>
      </c>
      <c r="P435" s="61">
        <v>-8917.5</v>
      </c>
      <c r="Q435" t="s">
        <v>3579</v>
      </c>
      <c r="R435" s="61">
        <v>0</v>
      </c>
      <c r="S435" s="61">
        <v>-8917.5</v>
      </c>
    </row>
    <row r="436" spans="1:19" x14ac:dyDescent="0.2">
      <c r="A436" t="s">
        <v>484</v>
      </c>
      <c r="B436" t="s">
        <v>1721</v>
      </c>
      <c r="C436" t="s">
        <v>2890</v>
      </c>
      <c r="D436" t="s">
        <v>238</v>
      </c>
      <c r="E436" t="s">
        <v>3573</v>
      </c>
      <c r="F436" t="s">
        <v>123</v>
      </c>
      <c r="G436" s="87">
        <v>20200301</v>
      </c>
      <c r="H436" t="s">
        <v>3574</v>
      </c>
      <c r="I436" t="s">
        <v>4369</v>
      </c>
      <c r="J436" t="s">
        <v>4370</v>
      </c>
      <c r="K436">
        <v>7504</v>
      </c>
      <c r="L436" t="s">
        <v>3607</v>
      </c>
      <c r="M436" s="87">
        <v>43891</v>
      </c>
      <c r="N436" t="s">
        <v>3578</v>
      </c>
      <c r="O436" t="s">
        <v>3579</v>
      </c>
      <c r="P436" s="61">
        <v>-8917.5</v>
      </c>
      <c r="Q436" t="s">
        <v>3579</v>
      </c>
      <c r="R436" s="61">
        <v>0</v>
      </c>
      <c r="S436" s="61">
        <v>-8917.5</v>
      </c>
    </row>
    <row r="437" spans="1:19" x14ac:dyDescent="0.2">
      <c r="A437" t="s">
        <v>484</v>
      </c>
      <c r="B437" t="s">
        <v>1721</v>
      </c>
      <c r="C437" t="s">
        <v>2890</v>
      </c>
      <c r="D437" t="s">
        <v>238</v>
      </c>
      <c r="E437" t="s">
        <v>3573</v>
      </c>
      <c r="F437" t="s">
        <v>123</v>
      </c>
      <c r="G437" s="87">
        <v>20200301</v>
      </c>
      <c r="H437" t="s">
        <v>3574</v>
      </c>
      <c r="I437" t="s">
        <v>4371</v>
      </c>
      <c r="J437" t="s">
        <v>4372</v>
      </c>
      <c r="K437">
        <v>7504</v>
      </c>
      <c r="L437" t="s">
        <v>3607</v>
      </c>
      <c r="M437" s="87">
        <v>43891</v>
      </c>
      <c r="N437" t="s">
        <v>3578</v>
      </c>
      <c r="O437" t="s">
        <v>3579</v>
      </c>
      <c r="P437" s="61">
        <v>-14606.67</v>
      </c>
      <c r="Q437" t="s">
        <v>3579</v>
      </c>
      <c r="R437" s="61">
        <v>0</v>
      </c>
      <c r="S437" s="61">
        <v>-14606.67</v>
      </c>
    </row>
    <row r="438" spans="1:19" x14ac:dyDescent="0.2">
      <c r="A438" t="s">
        <v>484</v>
      </c>
      <c r="B438" t="s">
        <v>1721</v>
      </c>
      <c r="C438" t="s">
        <v>2890</v>
      </c>
      <c r="D438" t="s">
        <v>238</v>
      </c>
      <c r="E438" t="s">
        <v>3573</v>
      </c>
      <c r="F438" t="s">
        <v>123</v>
      </c>
      <c r="G438" s="87">
        <v>20200301</v>
      </c>
      <c r="H438" t="s">
        <v>3574</v>
      </c>
      <c r="I438" t="s">
        <v>4373</v>
      </c>
      <c r="J438" t="s">
        <v>3709</v>
      </c>
      <c r="K438">
        <v>7504</v>
      </c>
      <c r="L438" t="s">
        <v>3607</v>
      </c>
      <c r="M438" s="87">
        <v>43891</v>
      </c>
      <c r="N438" t="s">
        <v>3578</v>
      </c>
      <c r="O438" t="s">
        <v>3579</v>
      </c>
      <c r="P438" s="61">
        <v>-54.56</v>
      </c>
      <c r="Q438" t="s">
        <v>3579</v>
      </c>
      <c r="R438" s="61">
        <v>0</v>
      </c>
      <c r="S438" s="61">
        <v>-54.56</v>
      </c>
    </row>
    <row r="439" spans="1:19" x14ac:dyDescent="0.2">
      <c r="A439" t="s">
        <v>484</v>
      </c>
      <c r="B439" t="s">
        <v>1721</v>
      </c>
      <c r="C439" t="s">
        <v>2890</v>
      </c>
      <c r="D439" t="s">
        <v>238</v>
      </c>
      <c r="E439" t="s">
        <v>3573</v>
      </c>
      <c r="F439" t="s">
        <v>123</v>
      </c>
      <c r="G439" s="87">
        <v>20200301</v>
      </c>
      <c r="H439" t="s">
        <v>3574</v>
      </c>
      <c r="I439" t="s">
        <v>4374</v>
      </c>
      <c r="J439" t="s">
        <v>4375</v>
      </c>
      <c r="K439">
        <v>7504</v>
      </c>
      <c r="L439" t="s">
        <v>3607</v>
      </c>
      <c r="M439" s="87">
        <v>43891</v>
      </c>
      <c r="N439" t="s">
        <v>3578</v>
      </c>
      <c r="O439" t="s">
        <v>3579</v>
      </c>
      <c r="P439" s="61">
        <v>-14506.11</v>
      </c>
      <c r="Q439" t="s">
        <v>3579</v>
      </c>
      <c r="R439" s="61">
        <v>0</v>
      </c>
      <c r="S439" s="61">
        <v>-14506.11</v>
      </c>
    </row>
    <row r="440" spans="1:19" x14ac:dyDescent="0.2">
      <c r="A440" t="s">
        <v>484</v>
      </c>
      <c r="B440" t="s">
        <v>1721</v>
      </c>
      <c r="C440" t="s">
        <v>2890</v>
      </c>
      <c r="D440" t="s">
        <v>238</v>
      </c>
      <c r="E440" t="s">
        <v>3573</v>
      </c>
      <c r="F440" t="s">
        <v>123</v>
      </c>
      <c r="G440" s="87">
        <v>20200301</v>
      </c>
      <c r="H440" t="s">
        <v>3574</v>
      </c>
      <c r="I440" t="s">
        <v>4376</v>
      </c>
      <c r="J440" t="s">
        <v>4377</v>
      </c>
      <c r="K440">
        <v>7504</v>
      </c>
      <c r="L440" t="s">
        <v>3607</v>
      </c>
      <c r="M440" s="87">
        <v>43891</v>
      </c>
      <c r="N440" t="s">
        <v>3578</v>
      </c>
      <c r="O440" t="s">
        <v>3579</v>
      </c>
      <c r="P440" s="61">
        <v>-16382.71</v>
      </c>
      <c r="Q440" t="s">
        <v>3579</v>
      </c>
      <c r="R440" s="61">
        <v>0</v>
      </c>
      <c r="S440" s="61">
        <v>-16382.71</v>
      </c>
    </row>
    <row r="441" spans="1:19" x14ac:dyDescent="0.2">
      <c r="A441" t="s">
        <v>484</v>
      </c>
      <c r="B441" t="s">
        <v>1721</v>
      </c>
      <c r="C441" t="s">
        <v>2890</v>
      </c>
      <c r="D441" t="s">
        <v>238</v>
      </c>
      <c r="E441" t="s">
        <v>3573</v>
      </c>
      <c r="F441" t="s">
        <v>123</v>
      </c>
      <c r="G441" s="87">
        <v>20200301</v>
      </c>
      <c r="H441" t="s">
        <v>3574</v>
      </c>
      <c r="I441" t="s">
        <v>4378</v>
      </c>
      <c r="J441" t="s">
        <v>4379</v>
      </c>
      <c r="K441">
        <v>7504</v>
      </c>
      <c r="L441" t="s">
        <v>3607</v>
      </c>
      <c r="M441" s="87">
        <v>43891</v>
      </c>
      <c r="N441" t="s">
        <v>3578</v>
      </c>
      <c r="O441" t="s">
        <v>3579</v>
      </c>
      <c r="P441" s="61">
        <v>-16382.71</v>
      </c>
      <c r="Q441" t="s">
        <v>3579</v>
      </c>
      <c r="R441" s="61">
        <v>0</v>
      </c>
      <c r="S441" s="61">
        <v>-16382.71</v>
      </c>
    </row>
    <row r="442" spans="1:19" x14ac:dyDescent="0.2">
      <c r="A442" t="s">
        <v>484</v>
      </c>
      <c r="B442" t="s">
        <v>1721</v>
      </c>
      <c r="C442" t="s">
        <v>2890</v>
      </c>
      <c r="D442" t="s">
        <v>238</v>
      </c>
      <c r="E442" t="s">
        <v>3573</v>
      </c>
      <c r="F442" t="s">
        <v>123</v>
      </c>
      <c r="G442" s="87">
        <v>20200301</v>
      </c>
      <c r="H442" t="s">
        <v>3574</v>
      </c>
      <c r="I442" t="s">
        <v>4380</v>
      </c>
      <c r="J442" t="s">
        <v>4381</v>
      </c>
      <c r="K442">
        <v>7504</v>
      </c>
      <c r="L442" t="s">
        <v>3607</v>
      </c>
      <c r="M442" s="87">
        <v>43891</v>
      </c>
      <c r="N442" t="s">
        <v>3578</v>
      </c>
      <c r="O442" t="s">
        <v>3579</v>
      </c>
      <c r="P442" s="61">
        <v>-16385.2</v>
      </c>
      <c r="Q442" t="s">
        <v>3579</v>
      </c>
      <c r="R442" s="61">
        <v>0</v>
      </c>
      <c r="S442" s="61">
        <v>-16385.2</v>
      </c>
    </row>
    <row r="443" spans="1:19" x14ac:dyDescent="0.2">
      <c r="A443" t="s">
        <v>484</v>
      </c>
      <c r="B443" t="s">
        <v>1721</v>
      </c>
      <c r="C443" t="s">
        <v>2890</v>
      </c>
      <c r="D443" t="s">
        <v>238</v>
      </c>
      <c r="E443" t="s">
        <v>3573</v>
      </c>
      <c r="F443" t="s">
        <v>123</v>
      </c>
      <c r="G443" s="87">
        <v>20200301</v>
      </c>
      <c r="H443" t="s">
        <v>3574</v>
      </c>
      <c r="I443" t="s">
        <v>4382</v>
      </c>
      <c r="J443" t="s">
        <v>4383</v>
      </c>
      <c r="K443">
        <v>7504</v>
      </c>
      <c r="L443" t="s">
        <v>3607</v>
      </c>
      <c r="M443" s="87">
        <v>43891</v>
      </c>
      <c r="N443" t="s">
        <v>3578</v>
      </c>
      <c r="O443" t="s">
        <v>3579</v>
      </c>
      <c r="P443" s="61">
        <v>-9705.0400000000009</v>
      </c>
      <c r="Q443" t="s">
        <v>3579</v>
      </c>
      <c r="R443" s="61">
        <v>0</v>
      </c>
      <c r="S443" s="61">
        <v>-9705.0400000000009</v>
      </c>
    </row>
    <row r="444" spans="1:19" x14ac:dyDescent="0.2">
      <c r="A444" t="s">
        <v>484</v>
      </c>
      <c r="B444" t="s">
        <v>1721</v>
      </c>
      <c r="C444" t="s">
        <v>2890</v>
      </c>
      <c r="D444" t="s">
        <v>238</v>
      </c>
      <c r="E444" t="s">
        <v>3573</v>
      </c>
      <c r="F444" t="s">
        <v>124</v>
      </c>
      <c r="G444" s="87">
        <v>20200401</v>
      </c>
      <c r="H444" t="s">
        <v>3574</v>
      </c>
      <c r="I444" t="s">
        <v>4384</v>
      </c>
      <c r="J444" t="s">
        <v>4385</v>
      </c>
      <c r="K444">
        <v>7545</v>
      </c>
      <c r="L444" t="s">
        <v>3610</v>
      </c>
      <c r="M444" s="87">
        <v>43917</v>
      </c>
      <c r="N444" t="s">
        <v>3578</v>
      </c>
      <c r="O444" t="s">
        <v>3579</v>
      </c>
      <c r="P444" s="61">
        <v>-18634.21</v>
      </c>
      <c r="Q444" t="s">
        <v>3579</v>
      </c>
      <c r="R444" s="61">
        <v>0</v>
      </c>
      <c r="S444" s="61">
        <v>-18634.21</v>
      </c>
    </row>
    <row r="445" spans="1:19" x14ac:dyDescent="0.2">
      <c r="A445" t="s">
        <v>484</v>
      </c>
      <c r="B445" t="s">
        <v>1721</v>
      </c>
      <c r="C445" t="s">
        <v>2890</v>
      </c>
      <c r="D445" t="s">
        <v>238</v>
      </c>
      <c r="E445" t="s">
        <v>3573</v>
      </c>
      <c r="F445" t="s">
        <v>124</v>
      </c>
      <c r="G445" s="87">
        <v>20200401</v>
      </c>
      <c r="H445" t="s">
        <v>3574</v>
      </c>
      <c r="I445" t="s">
        <v>4386</v>
      </c>
      <c r="J445" t="s">
        <v>3988</v>
      </c>
      <c r="K445">
        <v>7545</v>
      </c>
      <c r="L445" t="s">
        <v>3610</v>
      </c>
      <c r="M445" s="87">
        <v>43917</v>
      </c>
      <c r="N445" t="s">
        <v>3578</v>
      </c>
      <c r="O445" t="s">
        <v>3579</v>
      </c>
      <c r="P445" s="61">
        <v>-5336</v>
      </c>
      <c r="Q445" t="s">
        <v>3579</v>
      </c>
      <c r="R445" s="61">
        <v>0</v>
      </c>
      <c r="S445" s="61">
        <v>-5336</v>
      </c>
    </row>
    <row r="446" spans="1:19" x14ac:dyDescent="0.2">
      <c r="A446" t="s">
        <v>484</v>
      </c>
      <c r="B446" t="s">
        <v>1721</v>
      </c>
      <c r="C446" t="s">
        <v>2890</v>
      </c>
      <c r="D446" t="s">
        <v>238</v>
      </c>
      <c r="E446" t="s">
        <v>3573</v>
      </c>
      <c r="F446" t="s">
        <v>124</v>
      </c>
      <c r="G446" s="87">
        <v>20200401</v>
      </c>
      <c r="H446" t="s">
        <v>3574</v>
      </c>
      <c r="I446" t="s">
        <v>4387</v>
      </c>
      <c r="J446" t="s">
        <v>4388</v>
      </c>
      <c r="K446">
        <v>7545</v>
      </c>
      <c r="L446" t="s">
        <v>3610</v>
      </c>
      <c r="M446" s="87">
        <v>43917</v>
      </c>
      <c r="N446" t="s">
        <v>3578</v>
      </c>
      <c r="O446" t="s">
        <v>3579</v>
      </c>
      <c r="P446" s="61">
        <v>-5807.92</v>
      </c>
      <c r="Q446" t="s">
        <v>3579</v>
      </c>
      <c r="R446" s="61">
        <v>0</v>
      </c>
      <c r="S446" s="61">
        <v>-5807.92</v>
      </c>
    </row>
    <row r="447" spans="1:19" x14ac:dyDescent="0.2">
      <c r="A447" t="s">
        <v>484</v>
      </c>
      <c r="B447" t="s">
        <v>1721</v>
      </c>
      <c r="C447" t="s">
        <v>2890</v>
      </c>
      <c r="D447" t="s">
        <v>238</v>
      </c>
      <c r="E447" t="s">
        <v>3573</v>
      </c>
      <c r="F447" t="s">
        <v>124</v>
      </c>
      <c r="G447" s="87">
        <v>20200401</v>
      </c>
      <c r="H447" t="s">
        <v>3574</v>
      </c>
      <c r="I447" t="s">
        <v>4389</v>
      </c>
      <c r="J447" t="s">
        <v>4390</v>
      </c>
      <c r="K447">
        <v>7545</v>
      </c>
      <c r="L447" t="s">
        <v>3610</v>
      </c>
      <c r="M447" s="87">
        <v>43917</v>
      </c>
      <c r="N447" t="s">
        <v>3578</v>
      </c>
      <c r="O447" t="s">
        <v>3579</v>
      </c>
      <c r="P447" s="61">
        <v>-14606.67</v>
      </c>
      <c r="Q447" t="s">
        <v>3579</v>
      </c>
      <c r="R447" s="61">
        <v>0</v>
      </c>
      <c r="S447" s="61">
        <v>-14606.67</v>
      </c>
    </row>
    <row r="448" spans="1:19" x14ac:dyDescent="0.2">
      <c r="A448" t="s">
        <v>484</v>
      </c>
      <c r="B448" t="s">
        <v>1721</v>
      </c>
      <c r="C448" t="s">
        <v>2890</v>
      </c>
      <c r="D448" t="s">
        <v>238</v>
      </c>
      <c r="E448" t="s">
        <v>3573</v>
      </c>
      <c r="F448" t="s">
        <v>124</v>
      </c>
      <c r="G448" s="87">
        <v>20200401</v>
      </c>
      <c r="H448" t="s">
        <v>3574</v>
      </c>
      <c r="I448" t="s">
        <v>4391</v>
      </c>
      <c r="J448" t="s">
        <v>3709</v>
      </c>
      <c r="K448">
        <v>7545</v>
      </c>
      <c r="L448" t="s">
        <v>3610</v>
      </c>
      <c r="M448" s="87">
        <v>43917</v>
      </c>
      <c r="N448" t="s">
        <v>3578</v>
      </c>
      <c r="O448" t="s">
        <v>3579</v>
      </c>
      <c r="P448" s="61">
        <v>-54.56</v>
      </c>
      <c r="Q448" t="s">
        <v>3579</v>
      </c>
      <c r="R448" s="61">
        <v>0</v>
      </c>
      <c r="S448" s="61">
        <v>-54.56</v>
      </c>
    </row>
    <row r="449" spans="1:19" x14ac:dyDescent="0.2">
      <c r="A449" t="s">
        <v>484</v>
      </c>
      <c r="B449" t="s">
        <v>1721</v>
      </c>
      <c r="C449" t="s">
        <v>2890</v>
      </c>
      <c r="D449" t="s">
        <v>238</v>
      </c>
      <c r="E449" t="s">
        <v>3573</v>
      </c>
      <c r="F449" t="s">
        <v>124</v>
      </c>
      <c r="G449" s="87">
        <v>20200401</v>
      </c>
      <c r="H449" t="s">
        <v>3574</v>
      </c>
      <c r="I449" t="s">
        <v>4392</v>
      </c>
      <c r="J449" t="s">
        <v>4393</v>
      </c>
      <c r="K449">
        <v>7545</v>
      </c>
      <c r="L449" t="s">
        <v>3610</v>
      </c>
      <c r="M449" s="87">
        <v>43917</v>
      </c>
      <c r="N449" t="s">
        <v>3578</v>
      </c>
      <c r="O449" t="s">
        <v>3579</v>
      </c>
      <c r="P449" s="61">
        <v>-8917.5</v>
      </c>
      <c r="Q449" t="s">
        <v>3579</v>
      </c>
      <c r="R449" s="61">
        <v>0</v>
      </c>
      <c r="S449" s="61">
        <v>-8917.5</v>
      </c>
    </row>
    <row r="450" spans="1:19" x14ac:dyDescent="0.2">
      <c r="A450" t="s">
        <v>484</v>
      </c>
      <c r="B450" t="s">
        <v>1721</v>
      </c>
      <c r="C450" t="s">
        <v>2890</v>
      </c>
      <c r="D450" t="s">
        <v>238</v>
      </c>
      <c r="E450" t="s">
        <v>3573</v>
      </c>
      <c r="F450" t="s">
        <v>124</v>
      </c>
      <c r="G450" s="87">
        <v>20200401</v>
      </c>
      <c r="H450" t="s">
        <v>3574</v>
      </c>
      <c r="I450" t="s">
        <v>4394</v>
      </c>
      <c r="J450" t="s">
        <v>4395</v>
      </c>
      <c r="K450">
        <v>7545</v>
      </c>
      <c r="L450" t="s">
        <v>3610</v>
      </c>
      <c r="M450" s="87">
        <v>43917</v>
      </c>
      <c r="N450" t="s">
        <v>3578</v>
      </c>
      <c r="O450" t="s">
        <v>3579</v>
      </c>
      <c r="P450" s="61">
        <v>-14506.11</v>
      </c>
      <c r="Q450" t="s">
        <v>3579</v>
      </c>
      <c r="R450" s="61">
        <v>0</v>
      </c>
      <c r="S450" s="61">
        <v>-14506.11</v>
      </c>
    </row>
    <row r="451" spans="1:19" x14ac:dyDescent="0.2">
      <c r="A451" t="s">
        <v>484</v>
      </c>
      <c r="B451" t="s">
        <v>1721</v>
      </c>
      <c r="C451" t="s">
        <v>2890</v>
      </c>
      <c r="D451" t="s">
        <v>238</v>
      </c>
      <c r="E451" t="s">
        <v>3573</v>
      </c>
      <c r="F451" t="s">
        <v>124</v>
      </c>
      <c r="G451" s="87">
        <v>20200401</v>
      </c>
      <c r="H451" t="s">
        <v>3574</v>
      </c>
      <c r="I451" t="s">
        <v>4396</v>
      </c>
      <c r="J451" t="s">
        <v>4397</v>
      </c>
      <c r="K451">
        <v>7545</v>
      </c>
      <c r="L451" t="s">
        <v>3610</v>
      </c>
      <c r="M451" s="87">
        <v>43917</v>
      </c>
      <c r="N451" t="s">
        <v>3578</v>
      </c>
      <c r="O451" t="s">
        <v>3579</v>
      </c>
      <c r="P451" s="61">
        <v>-16382.71</v>
      </c>
      <c r="Q451" t="s">
        <v>3579</v>
      </c>
      <c r="R451" s="61">
        <v>0</v>
      </c>
      <c r="S451" s="61">
        <v>-16382.71</v>
      </c>
    </row>
    <row r="452" spans="1:19" x14ac:dyDescent="0.2">
      <c r="A452" t="s">
        <v>484</v>
      </c>
      <c r="B452" t="s">
        <v>1721</v>
      </c>
      <c r="C452" t="s">
        <v>2890</v>
      </c>
      <c r="D452" t="s">
        <v>238</v>
      </c>
      <c r="E452" t="s">
        <v>3573</v>
      </c>
      <c r="F452" t="s">
        <v>124</v>
      </c>
      <c r="G452" s="87">
        <v>20200401</v>
      </c>
      <c r="H452" t="s">
        <v>3574</v>
      </c>
      <c r="I452" t="s">
        <v>4398</v>
      </c>
      <c r="J452" t="s">
        <v>4399</v>
      </c>
      <c r="K452">
        <v>7545</v>
      </c>
      <c r="L452" t="s">
        <v>3610</v>
      </c>
      <c r="M452" s="87">
        <v>43917</v>
      </c>
      <c r="N452" t="s">
        <v>3578</v>
      </c>
      <c r="O452" t="s">
        <v>3579</v>
      </c>
      <c r="P452" s="61">
        <v>-16382.71</v>
      </c>
      <c r="Q452" t="s">
        <v>3579</v>
      </c>
      <c r="R452" s="61">
        <v>0</v>
      </c>
      <c r="S452" s="61">
        <v>-16382.71</v>
      </c>
    </row>
    <row r="453" spans="1:19" x14ac:dyDescent="0.2">
      <c r="A453" t="s">
        <v>484</v>
      </c>
      <c r="B453" t="s">
        <v>1721</v>
      </c>
      <c r="C453" t="s">
        <v>2890</v>
      </c>
      <c r="D453" t="s">
        <v>238</v>
      </c>
      <c r="E453" t="s">
        <v>3573</v>
      </c>
      <c r="F453" t="s">
        <v>124</v>
      </c>
      <c r="G453" s="87">
        <v>20200401</v>
      </c>
      <c r="H453" t="s">
        <v>3574</v>
      </c>
      <c r="I453" t="s">
        <v>4400</v>
      </c>
      <c r="J453" t="s">
        <v>4401</v>
      </c>
      <c r="K453">
        <v>7545</v>
      </c>
      <c r="L453" t="s">
        <v>3610</v>
      </c>
      <c r="M453" s="87">
        <v>43917</v>
      </c>
      <c r="N453" t="s">
        <v>3578</v>
      </c>
      <c r="O453" t="s">
        <v>3579</v>
      </c>
      <c r="P453" s="61">
        <v>-16385.2</v>
      </c>
      <c r="Q453" t="s">
        <v>3579</v>
      </c>
      <c r="R453" s="61">
        <v>0</v>
      </c>
      <c r="S453" s="61">
        <v>-16385.2</v>
      </c>
    </row>
    <row r="454" spans="1:19" x14ac:dyDescent="0.2">
      <c r="A454" t="s">
        <v>484</v>
      </c>
      <c r="B454" t="s">
        <v>1721</v>
      </c>
      <c r="C454" t="s">
        <v>2890</v>
      </c>
      <c r="D454" t="s">
        <v>238</v>
      </c>
      <c r="E454" t="s">
        <v>3573</v>
      </c>
      <c r="F454" t="s">
        <v>124</v>
      </c>
      <c r="G454" s="87">
        <v>20200401</v>
      </c>
      <c r="H454" t="s">
        <v>3574</v>
      </c>
      <c r="I454" t="s">
        <v>4402</v>
      </c>
      <c r="J454" t="s">
        <v>4403</v>
      </c>
      <c r="K454">
        <v>7545</v>
      </c>
      <c r="L454" t="s">
        <v>3610</v>
      </c>
      <c r="M454" s="87">
        <v>43917</v>
      </c>
      <c r="N454" t="s">
        <v>3578</v>
      </c>
      <c r="O454" t="s">
        <v>3579</v>
      </c>
      <c r="P454" s="61">
        <v>-9705.0400000000009</v>
      </c>
      <c r="Q454" t="s">
        <v>3579</v>
      </c>
      <c r="R454" s="61">
        <v>0</v>
      </c>
      <c r="S454" s="61">
        <v>-9705.0400000000009</v>
      </c>
    </row>
    <row r="455" spans="1:19" x14ac:dyDescent="0.2">
      <c r="A455" t="s">
        <v>484</v>
      </c>
      <c r="B455" t="s">
        <v>1721</v>
      </c>
      <c r="C455" t="s">
        <v>2890</v>
      </c>
      <c r="D455" t="s">
        <v>238</v>
      </c>
      <c r="E455" t="s">
        <v>3573</v>
      </c>
      <c r="F455" t="s">
        <v>125</v>
      </c>
      <c r="G455" s="87">
        <v>20200501</v>
      </c>
      <c r="H455" t="s">
        <v>3574</v>
      </c>
      <c r="I455" t="s">
        <v>4404</v>
      </c>
      <c r="J455" t="s">
        <v>4405</v>
      </c>
      <c r="K455">
        <v>7603</v>
      </c>
      <c r="L455" t="s">
        <v>3613</v>
      </c>
      <c r="M455" s="87">
        <v>43950</v>
      </c>
      <c r="N455" t="s">
        <v>3578</v>
      </c>
      <c r="O455" t="s">
        <v>3579</v>
      </c>
      <c r="P455" s="61">
        <v>-18634.21</v>
      </c>
      <c r="Q455" t="s">
        <v>3579</v>
      </c>
      <c r="R455" s="61">
        <v>0</v>
      </c>
      <c r="S455" s="61">
        <v>-18634.21</v>
      </c>
    </row>
    <row r="456" spans="1:19" x14ac:dyDescent="0.2">
      <c r="A456" t="s">
        <v>484</v>
      </c>
      <c r="B456" t="s">
        <v>1721</v>
      </c>
      <c r="C456" t="s">
        <v>2890</v>
      </c>
      <c r="D456" t="s">
        <v>238</v>
      </c>
      <c r="E456" t="s">
        <v>3573</v>
      </c>
      <c r="F456" t="s">
        <v>125</v>
      </c>
      <c r="G456" s="87">
        <v>20200501</v>
      </c>
      <c r="H456" t="s">
        <v>3574</v>
      </c>
      <c r="I456" t="s">
        <v>4406</v>
      </c>
      <c r="J456" t="s">
        <v>3994</v>
      </c>
      <c r="K456">
        <v>7603</v>
      </c>
      <c r="L456" t="s">
        <v>3613</v>
      </c>
      <c r="M456" s="87">
        <v>43950</v>
      </c>
      <c r="N456" t="s">
        <v>3578</v>
      </c>
      <c r="O456" t="s">
        <v>3579</v>
      </c>
      <c r="P456" s="61">
        <v>-5336</v>
      </c>
      <c r="Q456" t="s">
        <v>3579</v>
      </c>
      <c r="R456" s="61">
        <v>0</v>
      </c>
      <c r="S456" s="61">
        <v>-5336</v>
      </c>
    </row>
    <row r="457" spans="1:19" x14ac:dyDescent="0.2">
      <c r="A457" t="s">
        <v>484</v>
      </c>
      <c r="B457" t="s">
        <v>1721</v>
      </c>
      <c r="C457" t="s">
        <v>2890</v>
      </c>
      <c r="D457" t="s">
        <v>238</v>
      </c>
      <c r="E457" t="s">
        <v>3573</v>
      </c>
      <c r="F457" t="s">
        <v>125</v>
      </c>
      <c r="G457" s="87">
        <v>20200501</v>
      </c>
      <c r="H457" t="s">
        <v>3574</v>
      </c>
      <c r="I457" t="s">
        <v>4407</v>
      </c>
      <c r="J457" t="s">
        <v>4408</v>
      </c>
      <c r="K457">
        <v>7603</v>
      </c>
      <c r="L457" t="s">
        <v>3613</v>
      </c>
      <c r="M457" s="87">
        <v>43950</v>
      </c>
      <c r="N457" t="s">
        <v>3578</v>
      </c>
      <c r="O457" t="s">
        <v>3579</v>
      </c>
      <c r="P457" s="61">
        <v>-2549.58</v>
      </c>
      <c r="Q457" t="s">
        <v>3579</v>
      </c>
      <c r="R457" s="61">
        <v>0</v>
      </c>
      <c r="S457" s="61">
        <v>-2549.58</v>
      </c>
    </row>
    <row r="458" spans="1:19" x14ac:dyDescent="0.2">
      <c r="A458" t="s">
        <v>484</v>
      </c>
      <c r="B458" t="s">
        <v>1721</v>
      </c>
      <c r="C458" t="s">
        <v>2890</v>
      </c>
      <c r="D458" t="s">
        <v>238</v>
      </c>
      <c r="E458" t="s">
        <v>3573</v>
      </c>
      <c r="F458" t="s">
        <v>125</v>
      </c>
      <c r="G458" s="87">
        <v>20200501</v>
      </c>
      <c r="H458" t="s">
        <v>3574</v>
      </c>
      <c r="I458" t="s">
        <v>4409</v>
      </c>
      <c r="J458" t="s">
        <v>4410</v>
      </c>
      <c r="K458">
        <v>7603</v>
      </c>
      <c r="L458" t="s">
        <v>3613</v>
      </c>
      <c r="M458" s="87">
        <v>43950</v>
      </c>
      <c r="N458" t="s">
        <v>3578</v>
      </c>
      <c r="O458" t="s">
        <v>3579</v>
      </c>
      <c r="P458" s="61">
        <v>-5807.92</v>
      </c>
      <c r="Q458" t="s">
        <v>3579</v>
      </c>
      <c r="R458" s="61">
        <v>0</v>
      </c>
      <c r="S458" s="61">
        <v>-5807.92</v>
      </c>
    </row>
    <row r="459" spans="1:19" x14ac:dyDescent="0.2">
      <c r="A459" t="s">
        <v>484</v>
      </c>
      <c r="B459" t="s">
        <v>1721</v>
      </c>
      <c r="C459" t="s">
        <v>2890</v>
      </c>
      <c r="D459" t="s">
        <v>238</v>
      </c>
      <c r="E459" t="s">
        <v>3573</v>
      </c>
      <c r="F459" t="s">
        <v>125</v>
      </c>
      <c r="G459" s="87">
        <v>20200501</v>
      </c>
      <c r="H459" t="s">
        <v>3574</v>
      </c>
      <c r="I459" t="s">
        <v>4411</v>
      </c>
      <c r="J459" t="s">
        <v>4412</v>
      </c>
      <c r="K459">
        <v>7603</v>
      </c>
      <c r="L459" t="s">
        <v>3613</v>
      </c>
      <c r="M459" s="87">
        <v>43950</v>
      </c>
      <c r="N459" t="s">
        <v>3578</v>
      </c>
      <c r="O459" t="s">
        <v>3579</v>
      </c>
      <c r="P459" s="61">
        <v>-14606.67</v>
      </c>
      <c r="Q459" t="s">
        <v>3579</v>
      </c>
      <c r="R459" s="61">
        <v>0</v>
      </c>
      <c r="S459" s="61">
        <v>-14606.67</v>
      </c>
    </row>
    <row r="460" spans="1:19" x14ac:dyDescent="0.2">
      <c r="A460" t="s">
        <v>484</v>
      </c>
      <c r="B460" t="s">
        <v>1721</v>
      </c>
      <c r="C460" t="s">
        <v>2890</v>
      </c>
      <c r="D460" t="s">
        <v>238</v>
      </c>
      <c r="E460" t="s">
        <v>3573</v>
      </c>
      <c r="F460" t="s">
        <v>125</v>
      </c>
      <c r="G460" s="87">
        <v>20200501</v>
      </c>
      <c r="H460" t="s">
        <v>3574</v>
      </c>
      <c r="I460" t="s">
        <v>4413</v>
      </c>
      <c r="J460" t="s">
        <v>3709</v>
      </c>
      <c r="K460">
        <v>7603</v>
      </c>
      <c r="L460" t="s">
        <v>3613</v>
      </c>
      <c r="M460" s="87">
        <v>43950</v>
      </c>
      <c r="N460" t="s">
        <v>3578</v>
      </c>
      <c r="O460" t="s">
        <v>3579</v>
      </c>
      <c r="P460" s="61">
        <v>-54.56</v>
      </c>
      <c r="Q460" t="s">
        <v>3579</v>
      </c>
      <c r="R460" s="61">
        <v>0</v>
      </c>
      <c r="S460" s="61">
        <v>-54.56</v>
      </c>
    </row>
    <row r="461" spans="1:19" x14ac:dyDescent="0.2">
      <c r="A461" t="s">
        <v>484</v>
      </c>
      <c r="B461" t="s">
        <v>1721</v>
      </c>
      <c r="C461" t="s">
        <v>2890</v>
      </c>
      <c r="D461" t="s">
        <v>238</v>
      </c>
      <c r="E461" t="s">
        <v>3573</v>
      </c>
      <c r="F461" t="s">
        <v>125</v>
      </c>
      <c r="G461" s="87">
        <v>20200501</v>
      </c>
      <c r="H461" t="s">
        <v>3574</v>
      </c>
      <c r="I461" t="s">
        <v>4414</v>
      </c>
      <c r="J461" t="s">
        <v>4415</v>
      </c>
      <c r="K461">
        <v>7603</v>
      </c>
      <c r="L461" t="s">
        <v>3613</v>
      </c>
      <c r="M461" s="87">
        <v>43950</v>
      </c>
      <c r="N461" t="s">
        <v>3578</v>
      </c>
      <c r="O461" t="s">
        <v>3579</v>
      </c>
      <c r="P461" s="61">
        <v>-8917.5</v>
      </c>
      <c r="Q461" t="s">
        <v>3579</v>
      </c>
      <c r="R461" s="61">
        <v>0</v>
      </c>
      <c r="S461" s="61">
        <v>-8917.5</v>
      </c>
    </row>
    <row r="462" spans="1:19" x14ac:dyDescent="0.2">
      <c r="A462" t="s">
        <v>484</v>
      </c>
      <c r="B462" t="s">
        <v>1721</v>
      </c>
      <c r="C462" t="s">
        <v>2890</v>
      </c>
      <c r="D462" t="s">
        <v>238</v>
      </c>
      <c r="E462" t="s">
        <v>3573</v>
      </c>
      <c r="F462" t="s">
        <v>125</v>
      </c>
      <c r="G462" s="87">
        <v>20200501</v>
      </c>
      <c r="H462" t="s">
        <v>3574</v>
      </c>
      <c r="I462" t="s">
        <v>4416</v>
      </c>
      <c r="J462" t="s">
        <v>4417</v>
      </c>
      <c r="K462">
        <v>7603</v>
      </c>
      <c r="L462" t="s">
        <v>3613</v>
      </c>
      <c r="M462" s="87">
        <v>43950</v>
      </c>
      <c r="N462" t="s">
        <v>3578</v>
      </c>
      <c r="O462" t="s">
        <v>3579</v>
      </c>
      <c r="P462" s="61">
        <v>-14506.11</v>
      </c>
      <c r="Q462" t="s">
        <v>3579</v>
      </c>
      <c r="R462" s="61">
        <v>0</v>
      </c>
      <c r="S462" s="61">
        <v>-14506.11</v>
      </c>
    </row>
    <row r="463" spans="1:19" x14ac:dyDescent="0.2">
      <c r="A463" t="s">
        <v>484</v>
      </c>
      <c r="B463" t="s">
        <v>1721</v>
      </c>
      <c r="C463" t="s">
        <v>2890</v>
      </c>
      <c r="D463" t="s">
        <v>238</v>
      </c>
      <c r="E463" t="s">
        <v>3573</v>
      </c>
      <c r="F463" t="s">
        <v>125</v>
      </c>
      <c r="G463" s="87">
        <v>20200501</v>
      </c>
      <c r="H463" t="s">
        <v>3574</v>
      </c>
      <c r="I463" t="s">
        <v>4418</v>
      </c>
      <c r="J463" t="s">
        <v>4419</v>
      </c>
      <c r="K463">
        <v>7603</v>
      </c>
      <c r="L463" t="s">
        <v>3613</v>
      </c>
      <c r="M463" s="87">
        <v>43950</v>
      </c>
      <c r="N463" t="s">
        <v>3578</v>
      </c>
      <c r="O463" t="s">
        <v>3579</v>
      </c>
      <c r="P463" s="61">
        <v>-16382.71</v>
      </c>
      <c r="Q463" t="s">
        <v>3579</v>
      </c>
      <c r="R463" s="61">
        <v>0</v>
      </c>
      <c r="S463" s="61">
        <v>-16382.71</v>
      </c>
    </row>
    <row r="464" spans="1:19" x14ac:dyDescent="0.2">
      <c r="A464" t="s">
        <v>484</v>
      </c>
      <c r="B464" t="s">
        <v>1721</v>
      </c>
      <c r="C464" t="s">
        <v>2890</v>
      </c>
      <c r="D464" t="s">
        <v>238</v>
      </c>
      <c r="E464" t="s">
        <v>3573</v>
      </c>
      <c r="F464" t="s">
        <v>125</v>
      </c>
      <c r="G464" s="87">
        <v>20200501</v>
      </c>
      <c r="H464" t="s">
        <v>3574</v>
      </c>
      <c r="I464" t="s">
        <v>4420</v>
      </c>
      <c r="J464" t="s">
        <v>4421</v>
      </c>
      <c r="K464">
        <v>7603</v>
      </c>
      <c r="L464" t="s">
        <v>3613</v>
      </c>
      <c r="M464" s="87">
        <v>43950</v>
      </c>
      <c r="N464" t="s">
        <v>3578</v>
      </c>
      <c r="O464" t="s">
        <v>3579</v>
      </c>
      <c r="P464" s="61">
        <v>-16382.71</v>
      </c>
      <c r="Q464" t="s">
        <v>3579</v>
      </c>
      <c r="R464" s="61">
        <v>0</v>
      </c>
      <c r="S464" s="61">
        <v>-16382.71</v>
      </c>
    </row>
    <row r="465" spans="1:19" x14ac:dyDescent="0.2">
      <c r="A465" t="s">
        <v>484</v>
      </c>
      <c r="B465" t="s">
        <v>1721</v>
      </c>
      <c r="C465" t="s">
        <v>2890</v>
      </c>
      <c r="D465" t="s">
        <v>238</v>
      </c>
      <c r="E465" t="s">
        <v>3573</v>
      </c>
      <c r="F465" t="s">
        <v>125</v>
      </c>
      <c r="G465" s="87">
        <v>20200501</v>
      </c>
      <c r="H465" t="s">
        <v>3574</v>
      </c>
      <c r="I465" t="s">
        <v>4422</v>
      </c>
      <c r="J465" t="s">
        <v>4423</v>
      </c>
      <c r="K465">
        <v>7603</v>
      </c>
      <c r="L465" t="s">
        <v>3613</v>
      </c>
      <c r="M465" s="87">
        <v>43950</v>
      </c>
      <c r="N465" t="s">
        <v>3578</v>
      </c>
      <c r="O465" t="s">
        <v>3579</v>
      </c>
      <c r="P465" s="61">
        <v>-16385.2</v>
      </c>
      <c r="Q465" t="s">
        <v>3579</v>
      </c>
      <c r="R465" s="61">
        <v>0</v>
      </c>
      <c r="S465" s="61">
        <v>-16385.2</v>
      </c>
    </row>
    <row r="466" spans="1:19" x14ac:dyDescent="0.2">
      <c r="A466" t="s">
        <v>484</v>
      </c>
      <c r="B466" t="s">
        <v>1721</v>
      </c>
      <c r="C466" t="s">
        <v>2890</v>
      </c>
      <c r="D466" t="s">
        <v>238</v>
      </c>
      <c r="E466" t="s">
        <v>3573</v>
      </c>
      <c r="F466" t="s">
        <v>125</v>
      </c>
      <c r="G466" s="87">
        <v>20200501</v>
      </c>
      <c r="H466" t="s">
        <v>3574</v>
      </c>
      <c r="I466" t="s">
        <v>4424</v>
      </c>
      <c r="J466" t="s">
        <v>4171</v>
      </c>
      <c r="K466">
        <v>7603</v>
      </c>
      <c r="L466" t="s">
        <v>3613</v>
      </c>
      <c r="M466" s="87">
        <v>43950</v>
      </c>
      <c r="N466" t="s">
        <v>3578</v>
      </c>
      <c r="O466" t="s">
        <v>3579</v>
      </c>
      <c r="P466" s="61">
        <v>-9705.0400000000009</v>
      </c>
      <c r="Q466" t="s">
        <v>3579</v>
      </c>
      <c r="R466" s="61">
        <v>0</v>
      </c>
      <c r="S466" s="61">
        <v>-9705.0400000000009</v>
      </c>
    </row>
    <row r="467" spans="1:19" x14ac:dyDescent="0.2">
      <c r="A467" t="s">
        <v>484</v>
      </c>
      <c r="B467" t="s">
        <v>1721</v>
      </c>
      <c r="C467" t="s">
        <v>2890</v>
      </c>
      <c r="D467" t="s">
        <v>238</v>
      </c>
      <c r="E467" t="s">
        <v>3573</v>
      </c>
      <c r="F467" t="s">
        <v>126</v>
      </c>
      <c r="G467" s="87">
        <v>20200601</v>
      </c>
      <c r="H467" t="s">
        <v>3574</v>
      </c>
      <c r="I467" t="s">
        <v>4425</v>
      </c>
      <c r="J467" t="s">
        <v>4426</v>
      </c>
      <c r="K467">
        <v>7655</v>
      </c>
      <c r="L467" t="s">
        <v>3616</v>
      </c>
      <c r="M467" s="87">
        <v>43983</v>
      </c>
      <c r="N467" t="s">
        <v>3578</v>
      </c>
      <c r="O467" t="s">
        <v>3579</v>
      </c>
      <c r="P467" s="61">
        <v>-18634.21</v>
      </c>
      <c r="Q467" t="s">
        <v>3579</v>
      </c>
      <c r="R467" s="61">
        <v>0</v>
      </c>
      <c r="S467" s="61">
        <v>-18634.21</v>
      </c>
    </row>
    <row r="468" spans="1:19" x14ac:dyDescent="0.2">
      <c r="A468" t="s">
        <v>484</v>
      </c>
      <c r="B468" t="s">
        <v>1721</v>
      </c>
      <c r="C468" t="s">
        <v>2890</v>
      </c>
      <c r="D468" t="s">
        <v>238</v>
      </c>
      <c r="E468" t="s">
        <v>3573</v>
      </c>
      <c r="F468" t="s">
        <v>126</v>
      </c>
      <c r="G468" s="87">
        <v>20200601</v>
      </c>
      <c r="H468" t="s">
        <v>3574</v>
      </c>
      <c r="I468" t="s">
        <v>4427</v>
      </c>
      <c r="J468" t="s">
        <v>3999</v>
      </c>
      <c r="K468">
        <v>7655</v>
      </c>
      <c r="L468" t="s">
        <v>3616</v>
      </c>
      <c r="M468" s="87">
        <v>43983</v>
      </c>
      <c r="N468" t="s">
        <v>3578</v>
      </c>
      <c r="O468" t="s">
        <v>3579</v>
      </c>
      <c r="P468" s="61">
        <v>-5336</v>
      </c>
      <c r="Q468" t="s">
        <v>3579</v>
      </c>
      <c r="R468" s="61">
        <v>0</v>
      </c>
      <c r="S468" s="61">
        <v>-5336</v>
      </c>
    </row>
    <row r="469" spans="1:19" x14ac:dyDescent="0.2">
      <c r="A469" t="s">
        <v>484</v>
      </c>
      <c r="B469" t="s">
        <v>1721</v>
      </c>
      <c r="C469" t="s">
        <v>2890</v>
      </c>
      <c r="D469" t="s">
        <v>238</v>
      </c>
      <c r="E469" t="s">
        <v>3573</v>
      </c>
      <c r="F469" t="s">
        <v>126</v>
      </c>
      <c r="G469" s="87">
        <v>20200601</v>
      </c>
      <c r="H469" t="s">
        <v>3574</v>
      </c>
      <c r="I469" t="s">
        <v>4428</v>
      </c>
      <c r="J469" t="s">
        <v>4429</v>
      </c>
      <c r="K469">
        <v>7655</v>
      </c>
      <c r="L469" t="s">
        <v>3616</v>
      </c>
      <c r="M469" s="87">
        <v>43983</v>
      </c>
      <c r="N469" t="s">
        <v>3578</v>
      </c>
      <c r="O469" t="s">
        <v>3579</v>
      </c>
      <c r="P469" s="61">
        <v>-2549.58</v>
      </c>
      <c r="Q469" t="s">
        <v>3579</v>
      </c>
      <c r="R469" s="61">
        <v>0</v>
      </c>
      <c r="S469" s="61">
        <v>-2549.58</v>
      </c>
    </row>
    <row r="470" spans="1:19" x14ac:dyDescent="0.2">
      <c r="A470" t="s">
        <v>484</v>
      </c>
      <c r="B470" t="s">
        <v>1721</v>
      </c>
      <c r="C470" t="s">
        <v>2890</v>
      </c>
      <c r="D470" t="s">
        <v>238</v>
      </c>
      <c r="E470" t="s">
        <v>3573</v>
      </c>
      <c r="F470" t="s">
        <v>126</v>
      </c>
      <c r="G470" s="87">
        <v>20200601</v>
      </c>
      <c r="H470" t="s">
        <v>3574</v>
      </c>
      <c r="I470" t="s">
        <v>4430</v>
      </c>
      <c r="J470" t="s">
        <v>4431</v>
      </c>
      <c r="K470">
        <v>7655</v>
      </c>
      <c r="L470" t="s">
        <v>3616</v>
      </c>
      <c r="M470" s="87">
        <v>43983</v>
      </c>
      <c r="N470" t="s">
        <v>3578</v>
      </c>
      <c r="O470" t="s">
        <v>3579</v>
      </c>
      <c r="P470" s="61">
        <v>-5807.92</v>
      </c>
      <c r="Q470" t="s">
        <v>3579</v>
      </c>
      <c r="R470" s="61">
        <v>0</v>
      </c>
      <c r="S470" s="61">
        <v>-5807.92</v>
      </c>
    </row>
    <row r="471" spans="1:19" x14ac:dyDescent="0.2">
      <c r="A471" t="s">
        <v>484</v>
      </c>
      <c r="B471" t="s">
        <v>1721</v>
      </c>
      <c r="C471" t="s">
        <v>2890</v>
      </c>
      <c r="D471" t="s">
        <v>238</v>
      </c>
      <c r="E471" t="s">
        <v>3573</v>
      </c>
      <c r="F471" t="s">
        <v>126</v>
      </c>
      <c r="G471" s="87">
        <v>20200601</v>
      </c>
      <c r="H471" t="s">
        <v>3574</v>
      </c>
      <c r="I471" t="s">
        <v>4432</v>
      </c>
      <c r="J471" t="s">
        <v>4433</v>
      </c>
      <c r="K471">
        <v>7655</v>
      </c>
      <c r="L471" t="s">
        <v>3616</v>
      </c>
      <c r="M471" s="87">
        <v>43983</v>
      </c>
      <c r="N471" t="s">
        <v>3578</v>
      </c>
      <c r="O471" t="s">
        <v>3579</v>
      </c>
      <c r="P471" s="61">
        <v>-14606.67</v>
      </c>
      <c r="Q471" t="s">
        <v>3579</v>
      </c>
      <c r="R471" s="61">
        <v>0</v>
      </c>
      <c r="S471" s="61">
        <v>-14606.67</v>
      </c>
    </row>
    <row r="472" spans="1:19" x14ac:dyDescent="0.2">
      <c r="A472" t="s">
        <v>484</v>
      </c>
      <c r="B472" t="s">
        <v>1721</v>
      </c>
      <c r="C472" t="s">
        <v>2890</v>
      </c>
      <c r="D472" t="s">
        <v>238</v>
      </c>
      <c r="E472" t="s">
        <v>3573</v>
      </c>
      <c r="F472" t="s">
        <v>126</v>
      </c>
      <c r="G472" s="87">
        <v>20200601</v>
      </c>
      <c r="H472" t="s">
        <v>3574</v>
      </c>
      <c r="I472" t="s">
        <v>4434</v>
      </c>
      <c r="J472" t="s">
        <v>3709</v>
      </c>
      <c r="K472">
        <v>7655</v>
      </c>
      <c r="L472" t="s">
        <v>3616</v>
      </c>
      <c r="M472" s="87">
        <v>43983</v>
      </c>
      <c r="N472" t="s">
        <v>3578</v>
      </c>
      <c r="O472" t="s">
        <v>3579</v>
      </c>
      <c r="P472" s="61">
        <v>-54.56</v>
      </c>
      <c r="Q472" t="s">
        <v>3579</v>
      </c>
      <c r="R472" s="61">
        <v>0</v>
      </c>
      <c r="S472" s="61">
        <v>-54.56</v>
      </c>
    </row>
    <row r="473" spans="1:19" x14ac:dyDescent="0.2">
      <c r="A473" t="s">
        <v>484</v>
      </c>
      <c r="B473" t="s">
        <v>1721</v>
      </c>
      <c r="C473" t="s">
        <v>2890</v>
      </c>
      <c r="D473" t="s">
        <v>238</v>
      </c>
      <c r="E473" t="s">
        <v>3573</v>
      </c>
      <c r="F473" t="s">
        <v>126</v>
      </c>
      <c r="G473" s="87">
        <v>20200601</v>
      </c>
      <c r="H473" t="s">
        <v>3574</v>
      </c>
      <c r="I473" t="s">
        <v>4435</v>
      </c>
      <c r="J473" t="s">
        <v>4436</v>
      </c>
      <c r="K473">
        <v>7655</v>
      </c>
      <c r="L473" t="s">
        <v>3616</v>
      </c>
      <c r="M473" s="87">
        <v>43983</v>
      </c>
      <c r="N473" t="s">
        <v>3578</v>
      </c>
      <c r="O473" t="s">
        <v>3579</v>
      </c>
      <c r="P473" s="61">
        <v>-8917.5</v>
      </c>
      <c r="Q473" t="s">
        <v>3579</v>
      </c>
      <c r="R473" s="61">
        <v>0</v>
      </c>
      <c r="S473" s="61">
        <v>-8917.5</v>
      </c>
    </row>
    <row r="474" spans="1:19" x14ac:dyDescent="0.2">
      <c r="A474" t="s">
        <v>484</v>
      </c>
      <c r="B474" t="s">
        <v>1721</v>
      </c>
      <c r="C474" t="s">
        <v>2890</v>
      </c>
      <c r="D474" t="s">
        <v>238</v>
      </c>
      <c r="E474" t="s">
        <v>3573</v>
      </c>
      <c r="F474" t="s">
        <v>126</v>
      </c>
      <c r="G474" s="87">
        <v>20200601</v>
      </c>
      <c r="H474" t="s">
        <v>3574</v>
      </c>
      <c r="I474" t="s">
        <v>4437</v>
      </c>
      <c r="J474" t="s">
        <v>4438</v>
      </c>
      <c r="K474">
        <v>7655</v>
      </c>
      <c r="L474" t="s">
        <v>3616</v>
      </c>
      <c r="M474" s="87">
        <v>43983</v>
      </c>
      <c r="N474" t="s">
        <v>3578</v>
      </c>
      <c r="O474" t="s">
        <v>3579</v>
      </c>
      <c r="P474" s="61">
        <v>-14506.11</v>
      </c>
      <c r="Q474" t="s">
        <v>3579</v>
      </c>
      <c r="R474" s="61">
        <v>0</v>
      </c>
      <c r="S474" s="61">
        <v>-14506.11</v>
      </c>
    </row>
    <row r="475" spans="1:19" x14ac:dyDescent="0.2">
      <c r="A475" t="s">
        <v>484</v>
      </c>
      <c r="B475" t="s">
        <v>1721</v>
      </c>
      <c r="C475" t="s">
        <v>2890</v>
      </c>
      <c r="D475" t="s">
        <v>238</v>
      </c>
      <c r="E475" t="s">
        <v>3573</v>
      </c>
      <c r="F475" t="s">
        <v>126</v>
      </c>
      <c r="G475" s="87">
        <v>20200601</v>
      </c>
      <c r="H475" t="s">
        <v>3574</v>
      </c>
      <c r="I475" t="s">
        <v>4439</v>
      </c>
      <c r="J475" t="s">
        <v>4440</v>
      </c>
      <c r="K475">
        <v>7655</v>
      </c>
      <c r="L475" t="s">
        <v>3616</v>
      </c>
      <c r="M475" s="87">
        <v>43983</v>
      </c>
      <c r="N475" t="s">
        <v>3578</v>
      </c>
      <c r="O475" t="s">
        <v>3579</v>
      </c>
      <c r="P475" s="61">
        <v>-16382.71</v>
      </c>
      <c r="Q475" t="s">
        <v>3579</v>
      </c>
      <c r="R475" s="61">
        <v>0</v>
      </c>
      <c r="S475" s="61">
        <v>-16382.71</v>
      </c>
    </row>
    <row r="476" spans="1:19" x14ac:dyDescent="0.2">
      <c r="A476" t="s">
        <v>484</v>
      </c>
      <c r="B476" t="s">
        <v>1721</v>
      </c>
      <c r="C476" t="s">
        <v>2890</v>
      </c>
      <c r="D476" t="s">
        <v>238</v>
      </c>
      <c r="E476" t="s">
        <v>3573</v>
      </c>
      <c r="F476" t="s">
        <v>126</v>
      </c>
      <c r="G476" s="87">
        <v>20200601</v>
      </c>
      <c r="H476" t="s">
        <v>3574</v>
      </c>
      <c r="I476" t="s">
        <v>4441</v>
      </c>
      <c r="J476" t="s">
        <v>4442</v>
      </c>
      <c r="K476">
        <v>7655</v>
      </c>
      <c r="L476" t="s">
        <v>3616</v>
      </c>
      <c r="M476" s="87">
        <v>43983</v>
      </c>
      <c r="N476" t="s">
        <v>3578</v>
      </c>
      <c r="O476" t="s">
        <v>3579</v>
      </c>
      <c r="P476" s="61">
        <v>-16382.71</v>
      </c>
      <c r="Q476" t="s">
        <v>3579</v>
      </c>
      <c r="R476" s="61">
        <v>0</v>
      </c>
      <c r="S476" s="61">
        <v>-16382.71</v>
      </c>
    </row>
    <row r="477" spans="1:19" x14ac:dyDescent="0.2">
      <c r="A477" t="s">
        <v>484</v>
      </c>
      <c r="B477" t="s">
        <v>1721</v>
      </c>
      <c r="C477" t="s">
        <v>2890</v>
      </c>
      <c r="D477" t="s">
        <v>238</v>
      </c>
      <c r="E477" t="s">
        <v>3573</v>
      </c>
      <c r="F477" t="s">
        <v>126</v>
      </c>
      <c r="G477" s="87">
        <v>20200601</v>
      </c>
      <c r="H477" t="s">
        <v>3574</v>
      </c>
      <c r="I477" t="s">
        <v>4443</v>
      </c>
      <c r="J477" t="s">
        <v>4444</v>
      </c>
      <c r="K477">
        <v>7655</v>
      </c>
      <c r="L477" t="s">
        <v>3616</v>
      </c>
      <c r="M477" s="87">
        <v>43983</v>
      </c>
      <c r="N477" t="s">
        <v>3578</v>
      </c>
      <c r="O477" t="s">
        <v>3579</v>
      </c>
      <c r="P477" s="61">
        <v>-16385.2</v>
      </c>
      <c r="Q477" t="s">
        <v>3579</v>
      </c>
      <c r="R477" s="61">
        <v>0</v>
      </c>
      <c r="S477" s="61">
        <v>-16385.2</v>
      </c>
    </row>
    <row r="478" spans="1:19" x14ac:dyDescent="0.2">
      <c r="A478" t="s">
        <v>484</v>
      </c>
      <c r="B478" t="s">
        <v>1721</v>
      </c>
      <c r="C478" t="s">
        <v>2890</v>
      </c>
      <c r="D478" t="s">
        <v>238</v>
      </c>
      <c r="E478" t="s">
        <v>3573</v>
      </c>
      <c r="F478" t="s">
        <v>126</v>
      </c>
      <c r="G478" s="87">
        <v>20200601</v>
      </c>
      <c r="H478" t="s">
        <v>3574</v>
      </c>
      <c r="I478" t="s">
        <v>4445</v>
      </c>
      <c r="J478" t="s">
        <v>4446</v>
      </c>
      <c r="K478">
        <v>7655</v>
      </c>
      <c r="L478" t="s">
        <v>3616</v>
      </c>
      <c r="M478" s="87">
        <v>43983</v>
      </c>
      <c r="N478" t="s">
        <v>3578</v>
      </c>
      <c r="O478" t="s">
        <v>3579</v>
      </c>
      <c r="P478" s="61">
        <v>-9705.0400000000009</v>
      </c>
      <c r="Q478" t="s">
        <v>3579</v>
      </c>
      <c r="R478" s="61">
        <v>0</v>
      </c>
      <c r="S478" s="61">
        <v>-9705.0400000000009</v>
      </c>
    </row>
    <row r="479" spans="1:19" x14ac:dyDescent="0.2">
      <c r="A479" t="s">
        <v>484</v>
      </c>
      <c r="B479" t="s">
        <v>1721</v>
      </c>
      <c r="C479" t="s">
        <v>2890</v>
      </c>
      <c r="D479" t="s">
        <v>238</v>
      </c>
      <c r="E479" t="s">
        <v>3573</v>
      </c>
      <c r="F479" t="s">
        <v>16</v>
      </c>
      <c r="G479" s="87">
        <v>20200630</v>
      </c>
      <c r="H479" t="s">
        <v>3617</v>
      </c>
      <c r="J479" t="s">
        <v>3618</v>
      </c>
      <c r="K479">
        <v>7681</v>
      </c>
      <c r="L479" t="s">
        <v>3619</v>
      </c>
      <c r="M479" s="87">
        <v>43999</v>
      </c>
      <c r="N479" t="s">
        <v>3620</v>
      </c>
      <c r="O479" t="s">
        <v>3579</v>
      </c>
      <c r="P479" s="61">
        <v>1530959.94</v>
      </c>
      <c r="Q479" t="s">
        <v>3579</v>
      </c>
      <c r="R479" s="61">
        <v>1530959.94</v>
      </c>
      <c r="S479" s="61">
        <v>0</v>
      </c>
    </row>
    <row r="480" spans="1:19" x14ac:dyDescent="0.2">
      <c r="A480" t="s">
        <v>485</v>
      </c>
      <c r="B480" t="s">
        <v>1722</v>
      </c>
      <c r="C480" t="s">
        <v>2892</v>
      </c>
      <c r="D480" t="s">
        <v>238</v>
      </c>
      <c r="E480" t="s">
        <v>3573</v>
      </c>
      <c r="F480" t="s">
        <v>115</v>
      </c>
      <c r="G480" s="87">
        <v>20190731</v>
      </c>
      <c r="H480" t="s">
        <v>4447</v>
      </c>
      <c r="I480" t="s">
        <v>4448</v>
      </c>
      <c r="J480" t="s">
        <v>4448</v>
      </c>
      <c r="K480">
        <v>7180</v>
      </c>
      <c r="L480" t="s">
        <v>4449</v>
      </c>
      <c r="M480" s="87">
        <v>43698</v>
      </c>
      <c r="N480" t="s">
        <v>3620</v>
      </c>
      <c r="O480" t="s">
        <v>3579</v>
      </c>
      <c r="P480" s="61">
        <v>-20164.62</v>
      </c>
      <c r="Q480" t="s">
        <v>3579</v>
      </c>
      <c r="R480" s="61">
        <v>0</v>
      </c>
      <c r="S480" s="61">
        <v>-20164.62</v>
      </c>
    </row>
    <row r="481" spans="1:19" x14ac:dyDescent="0.2">
      <c r="A481" t="s">
        <v>485</v>
      </c>
      <c r="B481" t="s">
        <v>1722</v>
      </c>
      <c r="C481" t="s">
        <v>2892</v>
      </c>
      <c r="D481" t="s">
        <v>238</v>
      </c>
      <c r="E481" t="s">
        <v>3573</v>
      </c>
      <c r="F481" t="s">
        <v>116</v>
      </c>
      <c r="G481" s="87">
        <v>20190831</v>
      </c>
      <c r="H481" t="s">
        <v>4447</v>
      </c>
      <c r="I481" t="s">
        <v>4448</v>
      </c>
      <c r="J481" t="s">
        <v>4448</v>
      </c>
      <c r="K481">
        <v>7232</v>
      </c>
      <c r="L481" t="s">
        <v>4450</v>
      </c>
      <c r="M481" s="87">
        <v>43718</v>
      </c>
      <c r="N481" t="s">
        <v>3620</v>
      </c>
      <c r="O481" t="s">
        <v>3579</v>
      </c>
      <c r="P481" s="61">
        <v>-20164.62</v>
      </c>
      <c r="Q481" t="s">
        <v>3579</v>
      </c>
      <c r="R481" s="61">
        <v>0</v>
      </c>
      <c r="S481" s="61">
        <v>-20164.62</v>
      </c>
    </row>
    <row r="482" spans="1:19" x14ac:dyDescent="0.2">
      <c r="A482" t="s">
        <v>485</v>
      </c>
      <c r="B482" t="s">
        <v>1722</v>
      </c>
      <c r="C482" t="s">
        <v>2892</v>
      </c>
      <c r="D482" t="s">
        <v>238</v>
      </c>
      <c r="E482" t="s">
        <v>3573</v>
      </c>
      <c r="F482" t="s">
        <v>117</v>
      </c>
      <c r="G482" s="87">
        <v>20190930</v>
      </c>
      <c r="H482" t="s">
        <v>4447</v>
      </c>
      <c r="I482" t="s">
        <v>4448</v>
      </c>
      <c r="J482" t="s">
        <v>4448</v>
      </c>
      <c r="K482">
        <v>7279</v>
      </c>
      <c r="L482" t="s">
        <v>4451</v>
      </c>
      <c r="M482" s="87">
        <v>43747</v>
      </c>
      <c r="N482" t="s">
        <v>3620</v>
      </c>
      <c r="O482" t="s">
        <v>3579</v>
      </c>
      <c r="P482" s="61">
        <v>-20164.62</v>
      </c>
      <c r="Q482" t="s">
        <v>3579</v>
      </c>
      <c r="R482" s="61">
        <v>0</v>
      </c>
      <c r="S482" s="61">
        <v>-20164.62</v>
      </c>
    </row>
    <row r="483" spans="1:19" x14ac:dyDescent="0.2">
      <c r="A483" t="s">
        <v>485</v>
      </c>
      <c r="B483" t="s">
        <v>1722</v>
      </c>
      <c r="C483" t="s">
        <v>2892</v>
      </c>
      <c r="D483" t="s">
        <v>238</v>
      </c>
      <c r="E483" t="s">
        <v>3573</v>
      </c>
      <c r="F483" t="s">
        <v>118</v>
      </c>
      <c r="G483" s="87">
        <v>20191030</v>
      </c>
      <c r="H483" t="s">
        <v>4447</v>
      </c>
      <c r="I483" t="s">
        <v>4448</v>
      </c>
      <c r="J483" t="s">
        <v>4448</v>
      </c>
      <c r="K483">
        <v>7310</v>
      </c>
      <c r="L483" t="s">
        <v>4452</v>
      </c>
      <c r="M483" s="87">
        <v>43769</v>
      </c>
      <c r="N483" t="s">
        <v>3578</v>
      </c>
      <c r="O483" t="s">
        <v>3579</v>
      </c>
      <c r="P483" s="61">
        <v>-20164.62</v>
      </c>
      <c r="Q483" t="s">
        <v>3579</v>
      </c>
      <c r="R483" s="61">
        <v>0</v>
      </c>
      <c r="S483" s="61">
        <v>-20164.62</v>
      </c>
    </row>
    <row r="484" spans="1:19" x14ac:dyDescent="0.2">
      <c r="A484" t="s">
        <v>485</v>
      </c>
      <c r="B484" t="s">
        <v>1722</v>
      </c>
      <c r="C484" t="s">
        <v>2892</v>
      </c>
      <c r="D484" t="s">
        <v>238</v>
      </c>
      <c r="E484" t="s">
        <v>3573</v>
      </c>
      <c r="F484" t="s">
        <v>119</v>
      </c>
      <c r="G484" s="87">
        <v>20191130</v>
      </c>
      <c r="H484" t="s">
        <v>4447</v>
      </c>
      <c r="I484" t="s">
        <v>4448</v>
      </c>
      <c r="J484" t="s">
        <v>4448</v>
      </c>
      <c r="K484">
        <v>7372</v>
      </c>
      <c r="L484" t="s">
        <v>4453</v>
      </c>
      <c r="M484" s="87">
        <v>43808</v>
      </c>
      <c r="N484" t="s">
        <v>3578</v>
      </c>
      <c r="O484" t="s">
        <v>3579</v>
      </c>
      <c r="P484" s="61">
        <v>-20164.62</v>
      </c>
      <c r="Q484" t="s">
        <v>3579</v>
      </c>
      <c r="R484" s="61">
        <v>0</v>
      </c>
      <c r="S484" s="61">
        <v>-20164.62</v>
      </c>
    </row>
    <row r="485" spans="1:19" x14ac:dyDescent="0.2">
      <c r="A485" t="s">
        <v>485</v>
      </c>
      <c r="B485" t="s">
        <v>1722</v>
      </c>
      <c r="C485" t="s">
        <v>2892</v>
      </c>
      <c r="D485" t="s">
        <v>238</v>
      </c>
      <c r="E485" t="s">
        <v>3573</v>
      </c>
      <c r="F485" t="s">
        <v>120</v>
      </c>
      <c r="G485" s="87">
        <v>20191231</v>
      </c>
      <c r="H485" t="s">
        <v>4447</v>
      </c>
      <c r="I485" t="s">
        <v>4448</v>
      </c>
      <c r="J485" t="s">
        <v>4448</v>
      </c>
      <c r="K485">
        <v>7414</v>
      </c>
      <c r="L485" t="s">
        <v>4454</v>
      </c>
      <c r="M485" s="87">
        <v>43840</v>
      </c>
      <c r="N485" t="s">
        <v>3578</v>
      </c>
      <c r="O485" t="s">
        <v>3579</v>
      </c>
      <c r="P485" s="61">
        <v>-20164.62</v>
      </c>
      <c r="Q485" t="s">
        <v>3579</v>
      </c>
      <c r="R485" s="61">
        <v>0</v>
      </c>
      <c r="S485" s="61">
        <v>-20164.62</v>
      </c>
    </row>
    <row r="486" spans="1:19" x14ac:dyDescent="0.2">
      <c r="A486" t="s">
        <v>485</v>
      </c>
      <c r="B486" t="s">
        <v>1722</v>
      </c>
      <c r="C486" t="s">
        <v>2892</v>
      </c>
      <c r="D486" t="s">
        <v>238</v>
      </c>
      <c r="E486" t="s">
        <v>3573</v>
      </c>
      <c r="F486" t="s">
        <v>121</v>
      </c>
      <c r="G486" s="87">
        <v>20200101</v>
      </c>
      <c r="H486" t="s">
        <v>3574</v>
      </c>
      <c r="I486" t="s">
        <v>4455</v>
      </c>
      <c r="J486" t="s">
        <v>4456</v>
      </c>
      <c r="K486">
        <v>7401</v>
      </c>
      <c r="L486" t="s">
        <v>3598</v>
      </c>
      <c r="M486" s="87">
        <v>43835</v>
      </c>
      <c r="N486" t="s">
        <v>3578</v>
      </c>
      <c r="O486" t="s">
        <v>3579</v>
      </c>
      <c r="P486" s="61">
        <v>-249234.9</v>
      </c>
      <c r="Q486" t="s">
        <v>3579</v>
      </c>
      <c r="R486" s="61">
        <v>0</v>
      </c>
      <c r="S486" s="61">
        <v>-249234.9</v>
      </c>
    </row>
    <row r="487" spans="1:19" x14ac:dyDescent="0.2">
      <c r="A487" t="s">
        <v>485</v>
      </c>
      <c r="B487" t="s">
        <v>1722</v>
      </c>
      <c r="C487" t="s">
        <v>2892</v>
      </c>
      <c r="D487" t="s">
        <v>238</v>
      </c>
      <c r="E487" t="s">
        <v>3573</v>
      </c>
      <c r="F487" t="s">
        <v>121</v>
      </c>
      <c r="G487" s="87">
        <v>20200131</v>
      </c>
      <c r="H487" t="s">
        <v>4447</v>
      </c>
      <c r="I487" t="s">
        <v>4448</v>
      </c>
      <c r="J487" t="s">
        <v>4448</v>
      </c>
      <c r="K487">
        <v>7476</v>
      </c>
      <c r="L487" t="s">
        <v>4457</v>
      </c>
      <c r="M487" s="87">
        <v>43873</v>
      </c>
      <c r="N487" t="s">
        <v>3620</v>
      </c>
      <c r="O487" t="s">
        <v>3579</v>
      </c>
      <c r="P487" s="61">
        <v>-20769.580000000002</v>
      </c>
      <c r="Q487" t="s">
        <v>3579</v>
      </c>
      <c r="R487" s="61">
        <v>0</v>
      </c>
      <c r="S487" s="61">
        <v>-20769.580000000002</v>
      </c>
    </row>
    <row r="488" spans="1:19" x14ac:dyDescent="0.2">
      <c r="A488" t="s">
        <v>485</v>
      </c>
      <c r="B488" t="s">
        <v>1722</v>
      </c>
      <c r="C488" t="s">
        <v>2892</v>
      </c>
      <c r="D488" t="s">
        <v>238</v>
      </c>
      <c r="E488" t="s">
        <v>3573</v>
      </c>
      <c r="F488" t="s">
        <v>121</v>
      </c>
      <c r="G488" s="87">
        <v>20200131</v>
      </c>
      <c r="H488" t="s">
        <v>4447</v>
      </c>
      <c r="I488" t="s">
        <v>4448</v>
      </c>
      <c r="J488" t="s">
        <v>4448</v>
      </c>
      <c r="K488">
        <v>7476</v>
      </c>
      <c r="L488" t="s">
        <v>4457</v>
      </c>
      <c r="M488" s="87">
        <v>43873</v>
      </c>
      <c r="N488" t="s">
        <v>3620</v>
      </c>
      <c r="O488" t="s">
        <v>3579</v>
      </c>
      <c r="P488" s="61">
        <v>249234.9</v>
      </c>
      <c r="Q488" t="s">
        <v>3579</v>
      </c>
      <c r="R488" s="61">
        <v>249234.9</v>
      </c>
      <c r="S488" s="61">
        <v>0</v>
      </c>
    </row>
    <row r="489" spans="1:19" x14ac:dyDescent="0.2">
      <c r="A489" t="s">
        <v>485</v>
      </c>
      <c r="B489" t="s">
        <v>1722</v>
      </c>
      <c r="C489" t="s">
        <v>2892</v>
      </c>
      <c r="D489" t="s">
        <v>238</v>
      </c>
      <c r="E489" t="s">
        <v>3573</v>
      </c>
      <c r="F489" t="s">
        <v>122</v>
      </c>
      <c r="G489" s="87">
        <v>20200229</v>
      </c>
      <c r="H489" t="s">
        <v>4447</v>
      </c>
      <c r="I489" t="s">
        <v>4448</v>
      </c>
      <c r="J489" t="s">
        <v>4448</v>
      </c>
      <c r="K489">
        <v>7518</v>
      </c>
      <c r="L489" t="s">
        <v>4458</v>
      </c>
      <c r="M489" s="87">
        <v>43902</v>
      </c>
      <c r="N489" t="s">
        <v>3620</v>
      </c>
      <c r="O489" t="s">
        <v>3579</v>
      </c>
      <c r="P489" s="61">
        <v>-20769.580000000002</v>
      </c>
      <c r="Q489" t="s">
        <v>3579</v>
      </c>
      <c r="R489" s="61">
        <v>0</v>
      </c>
      <c r="S489" s="61">
        <v>-20769.580000000002</v>
      </c>
    </row>
    <row r="490" spans="1:19" x14ac:dyDescent="0.2">
      <c r="A490" t="s">
        <v>485</v>
      </c>
      <c r="B490" t="s">
        <v>1722</v>
      </c>
      <c r="C490" t="s">
        <v>2892</v>
      </c>
      <c r="D490" t="s">
        <v>238</v>
      </c>
      <c r="E490" t="s">
        <v>3573</v>
      </c>
      <c r="F490" t="s">
        <v>123</v>
      </c>
      <c r="G490" s="87">
        <v>20200331</v>
      </c>
      <c r="H490" t="s">
        <v>4447</v>
      </c>
      <c r="I490" t="s">
        <v>4448</v>
      </c>
      <c r="J490" t="s">
        <v>4448</v>
      </c>
      <c r="K490">
        <v>7578</v>
      </c>
      <c r="L490" t="s">
        <v>4459</v>
      </c>
      <c r="M490" s="87">
        <v>43935</v>
      </c>
      <c r="N490" t="s">
        <v>3578</v>
      </c>
      <c r="O490" t="s">
        <v>3579</v>
      </c>
      <c r="P490" s="61">
        <v>-20769.580000000002</v>
      </c>
      <c r="Q490" t="s">
        <v>3579</v>
      </c>
      <c r="R490" s="61">
        <v>0</v>
      </c>
      <c r="S490" s="61">
        <v>-20769.580000000002</v>
      </c>
    </row>
    <row r="491" spans="1:19" x14ac:dyDescent="0.2">
      <c r="A491" t="s">
        <v>485</v>
      </c>
      <c r="B491" t="s">
        <v>1722</v>
      </c>
      <c r="C491" t="s">
        <v>2892</v>
      </c>
      <c r="D491" t="s">
        <v>238</v>
      </c>
      <c r="E491" t="s">
        <v>3573</v>
      </c>
      <c r="F491" t="s">
        <v>124</v>
      </c>
      <c r="G491" s="87">
        <v>20200430</v>
      </c>
      <c r="H491" t="s">
        <v>4447</v>
      </c>
      <c r="I491" t="s">
        <v>4448</v>
      </c>
      <c r="J491" t="s">
        <v>4448</v>
      </c>
      <c r="K491">
        <v>7610</v>
      </c>
      <c r="L491" t="s">
        <v>4460</v>
      </c>
      <c r="M491" s="87">
        <v>43952</v>
      </c>
      <c r="N491" t="s">
        <v>3620</v>
      </c>
      <c r="O491" t="s">
        <v>3579</v>
      </c>
      <c r="P491" s="61">
        <v>-20769.580000000002</v>
      </c>
      <c r="Q491" t="s">
        <v>3579</v>
      </c>
      <c r="R491" s="61">
        <v>0</v>
      </c>
      <c r="S491" s="61">
        <v>-20769.580000000002</v>
      </c>
    </row>
    <row r="492" spans="1:19" x14ac:dyDescent="0.2">
      <c r="A492" t="s">
        <v>485</v>
      </c>
      <c r="B492" t="s">
        <v>1722</v>
      </c>
      <c r="C492" t="s">
        <v>2892</v>
      </c>
      <c r="D492" t="s">
        <v>238</v>
      </c>
      <c r="E492" t="s">
        <v>3573</v>
      </c>
      <c r="F492" t="s">
        <v>125</v>
      </c>
      <c r="G492" s="87">
        <v>20200531</v>
      </c>
      <c r="H492" t="s">
        <v>4447</v>
      </c>
      <c r="I492" t="s">
        <v>4448</v>
      </c>
      <c r="J492" t="s">
        <v>4448</v>
      </c>
      <c r="K492">
        <v>7665</v>
      </c>
      <c r="L492" t="s">
        <v>4461</v>
      </c>
      <c r="M492" s="87">
        <v>43991</v>
      </c>
      <c r="N492" t="s">
        <v>3620</v>
      </c>
      <c r="O492" t="s">
        <v>3579</v>
      </c>
      <c r="P492" s="61">
        <v>-20769.580000000002</v>
      </c>
      <c r="Q492" t="s">
        <v>3579</v>
      </c>
      <c r="R492" s="61">
        <v>0</v>
      </c>
      <c r="S492" s="61">
        <v>-20769.580000000002</v>
      </c>
    </row>
    <row r="493" spans="1:19" x14ac:dyDescent="0.2">
      <c r="A493" t="s">
        <v>485</v>
      </c>
      <c r="B493" t="s">
        <v>1722</v>
      </c>
      <c r="C493" t="s">
        <v>2892</v>
      </c>
      <c r="D493" t="s">
        <v>238</v>
      </c>
      <c r="E493" t="s">
        <v>3573</v>
      </c>
      <c r="F493" t="s">
        <v>126</v>
      </c>
      <c r="G493" s="87">
        <v>20200626</v>
      </c>
      <c r="H493" t="s">
        <v>4447</v>
      </c>
      <c r="I493" t="s">
        <v>4448</v>
      </c>
      <c r="J493" t="s">
        <v>4448</v>
      </c>
      <c r="K493">
        <v>7706</v>
      </c>
      <c r="L493" t="s">
        <v>4462</v>
      </c>
      <c r="M493" s="87">
        <v>44013</v>
      </c>
      <c r="N493" t="s">
        <v>3578</v>
      </c>
      <c r="O493" t="s">
        <v>3579</v>
      </c>
      <c r="P493" s="61">
        <v>-20769.580000000002</v>
      </c>
      <c r="Q493" t="s">
        <v>3579</v>
      </c>
      <c r="R493" s="61">
        <v>0</v>
      </c>
      <c r="S493" s="61">
        <v>-20769.580000000002</v>
      </c>
    </row>
    <row r="494" spans="1:19" x14ac:dyDescent="0.2">
      <c r="A494" t="s">
        <v>485</v>
      </c>
      <c r="B494" t="s">
        <v>1722</v>
      </c>
      <c r="C494" t="s">
        <v>2892</v>
      </c>
      <c r="D494" t="s">
        <v>238</v>
      </c>
      <c r="E494" t="s">
        <v>3573</v>
      </c>
      <c r="F494" t="s">
        <v>16</v>
      </c>
      <c r="G494" s="87">
        <v>20200630</v>
      </c>
      <c r="H494" t="s">
        <v>3617</v>
      </c>
      <c r="J494" t="s">
        <v>3618</v>
      </c>
      <c r="K494">
        <v>7681</v>
      </c>
      <c r="L494" t="s">
        <v>3619</v>
      </c>
      <c r="M494" s="87">
        <v>43999</v>
      </c>
      <c r="N494" t="s">
        <v>3620</v>
      </c>
      <c r="O494" t="s">
        <v>3579</v>
      </c>
      <c r="P494" s="61">
        <v>224835.62</v>
      </c>
      <c r="Q494" t="s">
        <v>3579</v>
      </c>
      <c r="R494" s="61">
        <v>224835.62</v>
      </c>
      <c r="S494" s="61">
        <v>0</v>
      </c>
    </row>
    <row r="495" spans="1:19" x14ac:dyDescent="0.2">
      <c r="A495" t="s">
        <v>485</v>
      </c>
      <c r="B495" t="s">
        <v>1722</v>
      </c>
      <c r="C495" t="s">
        <v>2892</v>
      </c>
      <c r="D495" t="s">
        <v>238</v>
      </c>
      <c r="E495" t="s">
        <v>3573</v>
      </c>
      <c r="F495" t="s">
        <v>16</v>
      </c>
      <c r="G495" s="87">
        <v>20200630</v>
      </c>
      <c r="H495" t="s">
        <v>3617</v>
      </c>
      <c r="I495" t="s">
        <v>3618</v>
      </c>
      <c r="J495" t="s">
        <v>3618</v>
      </c>
      <c r="K495">
        <v>7706</v>
      </c>
      <c r="L495" t="s">
        <v>4462</v>
      </c>
      <c r="M495" s="87">
        <v>44013</v>
      </c>
      <c r="N495" t="s">
        <v>3578</v>
      </c>
      <c r="O495" t="s">
        <v>3579</v>
      </c>
      <c r="P495" s="61">
        <v>20769.580000000002</v>
      </c>
      <c r="Q495" t="s">
        <v>3579</v>
      </c>
      <c r="R495" s="61">
        <v>20769.580000000002</v>
      </c>
      <c r="S495" s="61">
        <v>0</v>
      </c>
    </row>
    <row r="496" spans="1:19" x14ac:dyDescent="0.2">
      <c r="A496" t="s">
        <v>486</v>
      </c>
      <c r="B496" t="s">
        <v>1723</v>
      </c>
      <c r="C496" t="s">
        <v>2894</v>
      </c>
      <c r="D496" t="s">
        <v>238</v>
      </c>
      <c r="E496" t="s">
        <v>3573</v>
      </c>
      <c r="F496" t="s">
        <v>115</v>
      </c>
      <c r="G496" s="87">
        <v>20190701</v>
      </c>
      <c r="H496" t="s">
        <v>3574</v>
      </c>
      <c r="I496" t="s">
        <v>4463</v>
      </c>
      <c r="J496" t="s">
        <v>3936</v>
      </c>
      <c r="K496">
        <v>7151</v>
      </c>
      <c r="L496" t="s">
        <v>4464</v>
      </c>
      <c r="M496" s="87">
        <v>43675</v>
      </c>
      <c r="N496" t="s">
        <v>3583</v>
      </c>
      <c r="O496" t="s">
        <v>3579</v>
      </c>
      <c r="P496" s="61">
        <v>-7030.4</v>
      </c>
      <c r="Q496" t="s">
        <v>3579</v>
      </c>
      <c r="R496" s="61">
        <v>0</v>
      </c>
      <c r="S496" s="61">
        <v>-7030.4</v>
      </c>
    </row>
    <row r="497" spans="1:19" x14ac:dyDescent="0.2">
      <c r="A497" t="s">
        <v>486</v>
      </c>
      <c r="B497" t="s">
        <v>1723</v>
      </c>
      <c r="C497" t="s">
        <v>2894</v>
      </c>
      <c r="D497" t="s">
        <v>238</v>
      </c>
      <c r="E497" t="s">
        <v>3573</v>
      </c>
      <c r="F497" t="s">
        <v>116</v>
      </c>
      <c r="G497" s="87">
        <v>20190801</v>
      </c>
      <c r="H497" t="s">
        <v>3574</v>
      </c>
      <c r="I497" t="s">
        <v>4465</v>
      </c>
      <c r="J497" t="s">
        <v>3627</v>
      </c>
      <c r="K497">
        <v>7150</v>
      </c>
      <c r="L497" t="s">
        <v>3582</v>
      </c>
      <c r="M497" s="87">
        <v>43675</v>
      </c>
      <c r="N497" t="s">
        <v>3583</v>
      </c>
      <c r="O497" t="s">
        <v>3579</v>
      </c>
      <c r="P497" s="61">
        <v>-7030.4</v>
      </c>
      <c r="Q497" t="s">
        <v>3579</v>
      </c>
      <c r="R497" s="61">
        <v>0</v>
      </c>
      <c r="S497" s="61">
        <v>-7030.4</v>
      </c>
    </row>
    <row r="498" spans="1:19" x14ac:dyDescent="0.2">
      <c r="A498" t="s">
        <v>486</v>
      </c>
      <c r="B498" t="s">
        <v>1723</v>
      </c>
      <c r="C498" t="s">
        <v>2894</v>
      </c>
      <c r="D498" t="s">
        <v>238</v>
      </c>
      <c r="E498" t="s">
        <v>3573</v>
      </c>
      <c r="F498" t="s">
        <v>117</v>
      </c>
      <c r="G498" s="87">
        <v>20190901</v>
      </c>
      <c r="H498" t="s">
        <v>3574</v>
      </c>
      <c r="I498" t="s">
        <v>4466</v>
      </c>
      <c r="J498" t="s">
        <v>3633</v>
      </c>
      <c r="K498">
        <v>7215</v>
      </c>
      <c r="L498" t="s">
        <v>3586</v>
      </c>
      <c r="M498" s="87">
        <v>43710</v>
      </c>
      <c r="N498" t="s">
        <v>3578</v>
      </c>
      <c r="O498" t="s">
        <v>3579</v>
      </c>
      <c r="P498" s="61">
        <v>-7030.4</v>
      </c>
      <c r="Q498" t="s">
        <v>3579</v>
      </c>
      <c r="R498" s="61">
        <v>0</v>
      </c>
      <c r="S498" s="61">
        <v>-7030.4</v>
      </c>
    </row>
    <row r="499" spans="1:19" x14ac:dyDescent="0.2">
      <c r="A499" t="s">
        <v>486</v>
      </c>
      <c r="B499" t="s">
        <v>1723</v>
      </c>
      <c r="C499" t="s">
        <v>2894</v>
      </c>
      <c r="D499" t="s">
        <v>238</v>
      </c>
      <c r="E499" t="s">
        <v>3573</v>
      </c>
      <c r="F499" t="s">
        <v>118</v>
      </c>
      <c r="G499" s="87">
        <v>20191001</v>
      </c>
      <c r="H499" t="s">
        <v>3574</v>
      </c>
      <c r="I499" t="s">
        <v>4467</v>
      </c>
      <c r="J499" t="s">
        <v>3639</v>
      </c>
      <c r="K499">
        <v>7260</v>
      </c>
      <c r="L499" t="s">
        <v>3589</v>
      </c>
      <c r="M499" s="87">
        <v>43739</v>
      </c>
      <c r="N499" t="s">
        <v>3578</v>
      </c>
      <c r="O499" t="s">
        <v>3579</v>
      </c>
      <c r="P499" s="61">
        <v>-7030.4</v>
      </c>
      <c r="Q499" t="s">
        <v>3579</v>
      </c>
      <c r="R499" s="61">
        <v>0</v>
      </c>
      <c r="S499" s="61">
        <v>-7030.4</v>
      </c>
    </row>
    <row r="500" spans="1:19" x14ac:dyDescent="0.2">
      <c r="A500" t="s">
        <v>486</v>
      </c>
      <c r="B500" t="s">
        <v>1723</v>
      </c>
      <c r="C500" t="s">
        <v>2894</v>
      </c>
      <c r="D500" t="s">
        <v>238</v>
      </c>
      <c r="E500" t="s">
        <v>3573</v>
      </c>
      <c r="F500" t="s">
        <v>119</v>
      </c>
      <c r="G500" s="87">
        <v>20191101</v>
      </c>
      <c r="H500" t="s">
        <v>3574</v>
      </c>
      <c r="I500" t="s">
        <v>4468</v>
      </c>
      <c r="J500" t="s">
        <v>4113</v>
      </c>
      <c r="K500">
        <v>7310</v>
      </c>
      <c r="L500" t="s">
        <v>3592</v>
      </c>
      <c r="M500" s="87">
        <v>43769</v>
      </c>
      <c r="N500" t="s">
        <v>3578</v>
      </c>
      <c r="O500" t="s">
        <v>3579</v>
      </c>
      <c r="P500" s="61">
        <v>-7030.4</v>
      </c>
      <c r="Q500" t="s">
        <v>3579</v>
      </c>
      <c r="R500" s="61">
        <v>0</v>
      </c>
      <c r="S500" s="61">
        <v>-7030.4</v>
      </c>
    </row>
    <row r="501" spans="1:19" x14ac:dyDescent="0.2">
      <c r="A501" t="s">
        <v>486</v>
      </c>
      <c r="B501" t="s">
        <v>1723</v>
      </c>
      <c r="C501" t="s">
        <v>2894</v>
      </c>
      <c r="D501" t="s">
        <v>238</v>
      </c>
      <c r="E501" t="s">
        <v>3573</v>
      </c>
      <c r="F501" t="s">
        <v>120</v>
      </c>
      <c r="G501" s="87">
        <v>20191201</v>
      </c>
      <c r="H501" t="s">
        <v>3574</v>
      </c>
      <c r="I501" t="s">
        <v>4469</v>
      </c>
      <c r="J501" t="s">
        <v>3594</v>
      </c>
      <c r="K501">
        <v>7355</v>
      </c>
      <c r="L501" t="s">
        <v>3595</v>
      </c>
      <c r="M501" s="87">
        <v>43800</v>
      </c>
      <c r="N501" t="s">
        <v>3578</v>
      </c>
      <c r="O501" t="s">
        <v>3579</v>
      </c>
      <c r="P501" s="61">
        <v>-7030.4</v>
      </c>
      <c r="Q501" t="s">
        <v>3579</v>
      </c>
      <c r="R501" s="61">
        <v>0</v>
      </c>
      <c r="S501" s="61">
        <v>-7030.4</v>
      </c>
    </row>
    <row r="502" spans="1:19" x14ac:dyDescent="0.2">
      <c r="A502" t="s">
        <v>486</v>
      </c>
      <c r="B502" t="s">
        <v>1723</v>
      </c>
      <c r="C502" t="s">
        <v>2894</v>
      </c>
      <c r="D502" t="s">
        <v>238</v>
      </c>
      <c r="E502" t="s">
        <v>3573</v>
      </c>
      <c r="F502" t="s">
        <v>121</v>
      </c>
      <c r="G502" s="87">
        <v>20200101</v>
      </c>
      <c r="H502" t="s">
        <v>3574</v>
      </c>
      <c r="I502" t="s">
        <v>4470</v>
      </c>
      <c r="J502" t="s">
        <v>3975</v>
      </c>
      <c r="K502">
        <v>7401</v>
      </c>
      <c r="L502" t="s">
        <v>3598</v>
      </c>
      <c r="M502" s="87">
        <v>43835</v>
      </c>
      <c r="N502" t="s">
        <v>3578</v>
      </c>
      <c r="O502" t="s">
        <v>3579</v>
      </c>
      <c r="P502" s="61">
        <v>-7030.4</v>
      </c>
      <c r="Q502" t="s">
        <v>3579</v>
      </c>
      <c r="R502" s="61">
        <v>0</v>
      </c>
      <c r="S502" s="61">
        <v>-7030.4</v>
      </c>
    </row>
    <row r="503" spans="1:19" x14ac:dyDescent="0.2">
      <c r="A503" t="s">
        <v>486</v>
      </c>
      <c r="B503" t="s">
        <v>1723</v>
      </c>
      <c r="C503" t="s">
        <v>2894</v>
      </c>
      <c r="D503" t="s">
        <v>238</v>
      </c>
      <c r="E503" t="s">
        <v>3573</v>
      </c>
      <c r="F503" t="s">
        <v>122</v>
      </c>
      <c r="G503" s="87">
        <v>20200201</v>
      </c>
      <c r="H503" t="s">
        <v>3574</v>
      </c>
      <c r="I503" t="s">
        <v>4471</v>
      </c>
      <c r="J503" t="s">
        <v>3663</v>
      </c>
      <c r="K503">
        <v>7447</v>
      </c>
      <c r="L503" t="s">
        <v>3604</v>
      </c>
      <c r="M503" s="87">
        <v>43863</v>
      </c>
      <c r="N503" t="s">
        <v>3578</v>
      </c>
      <c r="O503" t="s">
        <v>3579</v>
      </c>
      <c r="P503" s="61">
        <v>-7030.4</v>
      </c>
      <c r="Q503" t="s">
        <v>3579</v>
      </c>
      <c r="R503" s="61">
        <v>0</v>
      </c>
      <c r="S503" s="61">
        <v>-7030.4</v>
      </c>
    </row>
    <row r="504" spans="1:19" x14ac:dyDescent="0.2">
      <c r="A504" t="s">
        <v>486</v>
      </c>
      <c r="B504" t="s">
        <v>1723</v>
      </c>
      <c r="C504" t="s">
        <v>2894</v>
      </c>
      <c r="D504" t="s">
        <v>238</v>
      </c>
      <c r="E504" t="s">
        <v>3573</v>
      </c>
      <c r="F504" t="s">
        <v>123</v>
      </c>
      <c r="G504" s="87">
        <v>20200301</v>
      </c>
      <c r="H504" t="s">
        <v>3574</v>
      </c>
      <c r="I504" t="s">
        <v>4472</v>
      </c>
      <c r="J504" t="s">
        <v>3673</v>
      </c>
      <c r="K504">
        <v>7504</v>
      </c>
      <c r="L504" t="s">
        <v>3607</v>
      </c>
      <c r="M504" s="87">
        <v>43891</v>
      </c>
      <c r="N504" t="s">
        <v>3578</v>
      </c>
      <c r="O504" t="s">
        <v>3579</v>
      </c>
      <c r="P504" s="61">
        <v>-7030.4</v>
      </c>
      <c r="Q504" t="s">
        <v>3579</v>
      </c>
      <c r="R504" s="61">
        <v>0</v>
      </c>
      <c r="S504" s="61">
        <v>-7030.4</v>
      </c>
    </row>
    <row r="505" spans="1:19" x14ac:dyDescent="0.2">
      <c r="A505" t="s">
        <v>486</v>
      </c>
      <c r="B505" t="s">
        <v>1723</v>
      </c>
      <c r="C505" t="s">
        <v>2894</v>
      </c>
      <c r="D505" t="s">
        <v>238</v>
      </c>
      <c r="E505" t="s">
        <v>3573</v>
      </c>
      <c r="F505" t="s">
        <v>124</v>
      </c>
      <c r="G505" s="87">
        <v>20200401</v>
      </c>
      <c r="H505" t="s">
        <v>3574</v>
      </c>
      <c r="I505" t="s">
        <v>4473</v>
      </c>
      <c r="J505" t="s">
        <v>3992</v>
      </c>
      <c r="K505">
        <v>7545</v>
      </c>
      <c r="L505" t="s">
        <v>3610</v>
      </c>
      <c r="M505" s="87">
        <v>43917</v>
      </c>
      <c r="N505" t="s">
        <v>3578</v>
      </c>
      <c r="O505" t="s">
        <v>3579</v>
      </c>
      <c r="P505" s="61">
        <v>-7311.63</v>
      </c>
      <c r="Q505" t="s">
        <v>3579</v>
      </c>
      <c r="R505" s="61">
        <v>0</v>
      </c>
      <c r="S505" s="61">
        <v>-7311.63</v>
      </c>
    </row>
    <row r="506" spans="1:19" x14ac:dyDescent="0.2">
      <c r="A506" t="s">
        <v>486</v>
      </c>
      <c r="B506" t="s">
        <v>1723</v>
      </c>
      <c r="C506" t="s">
        <v>2894</v>
      </c>
      <c r="D506" t="s">
        <v>238</v>
      </c>
      <c r="E506" t="s">
        <v>3573</v>
      </c>
      <c r="F506" t="s">
        <v>124</v>
      </c>
      <c r="G506" s="87">
        <v>20200415</v>
      </c>
      <c r="H506" t="s">
        <v>3668</v>
      </c>
      <c r="I506" t="s">
        <v>4474</v>
      </c>
      <c r="J506" t="s">
        <v>4036</v>
      </c>
      <c r="K506">
        <v>7577</v>
      </c>
      <c r="L506" t="s">
        <v>4037</v>
      </c>
      <c r="M506" s="87">
        <v>43935</v>
      </c>
      <c r="N506" t="s">
        <v>3578</v>
      </c>
      <c r="O506" t="s">
        <v>3579</v>
      </c>
      <c r="P506" s="61">
        <v>7311.63</v>
      </c>
      <c r="Q506" t="s">
        <v>3579</v>
      </c>
      <c r="R506" s="61">
        <v>7311.63</v>
      </c>
      <c r="S506" s="61">
        <v>0</v>
      </c>
    </row>
    <row r="507" spans="1:19" x14ac:dyDescent="0.2">
      <c r="A507" t="s">
        <v>486</v>
      </c>
      <c r="B507" t="s">
        <v>1723</v>
      </c>
      <c r="C507" t="s">
        <v>2894</v>
      </c>
      <c r="D507" t="s">
        <v>238</v>
      </c>
      <c r="E507" t="s">
        <v>3573</v>
      </c>
      <c r="F507" t="s">
        <v>125</v>
      </c>
      <c r="G507" s="87">
        <v>20200501</v>
      </c>
      <c r="H507" t="s">
        <v>3668</v>
      </c>
      <c r="I507" t="s">
        <v>4475</v>
      </c>
      <c r="J507" t="s">
        <v>4476</v>
      </c>
      <c r="K507">
        <v>7603</v>
      </c>
      <c r="L507" t="s">
        <v>3613</v>
      </c>
      <c r="M507" s="87">
        <v>43950</v>
      </c>
      <c r="N507" t="s">
        <v>3578</v>
      </c>
      <c r="O507" t="s">
        <v>3579</v>
      </c>
      <c r="P507" s="61">
        <v>7311.63</v>
      </c>
      <c r="Q507" t="s">
        <v>3579</v>
      </c>
      <c r="R507" s="61">
        <v>7311.63</v>
      </c>
      <c r="S507" s="61">
        <v>0</v>
      </c>
    </row>
    <row r="508" spans="1:19" x14ac:dyDescent="0.2">
      <c r="A508" t="s">
        <v>486</v>
      </c>
      <c r="B508" t="s">
        <v>1723</v>
      </c>
      <c r="C508" t="s">
        <v>2894</v>
      </c>
      <c r="D508" t="s">
        <v>238</v>
      </c>
      <c r="E508" t="s">
        <v>3573</v>
      </c>
      <c r="F508" t="s">
        <v>125</v>
      </c>
      <c r="G508" s="87">
        <v>20200501</v>
      </c>
      <c r="H508" t="s">
        <v>3574</v>
      </c>
      <c r="I508" t="s">
        <v>4477</v>
      </c>
      <c r="J508" t="s">
        <v>3994</v>
      </c>
      <c r="K508">
        <v>7603</v>
      </c>
      <c r="L508" t="s">
        <v>3613</v>
      </c>
      <c r="M508" s="87">
        <v>43950</v>
      </c>
      <c r="N508" t="s">
        <v>3578</v>
      </c>
      <c r="O508" t="s">
        <v>3579</v>
      </c>
      <c r="P508" s="61">
        <v>-7311.63</v>
      </c>
      <c r="Q508" t="s">
        <v>3579</v>
      </c>
      <c r="R508" s="61">
        <v>0</v>
      </c>
      <c r="S508" s="61">
        <v>-7311.63</v>
      </c>
    </row>
    <row r="509" spans="1:19" x14ac:dyDescent="0.2">
      <c r="A509" t="s">
        <v>486</v>
      </c>
      <c r="B509" t="s">
        <v>1723</v>
      </c>
      <c r="C509" t="s">
        <v>2894</v>
      </c>
      <c r="D509" t="s">
        <v>238</v>
      </c>
      <c r="E509" t="s">
        <v>3573</v>
      </c>
      <c r="F509" t="s">
        <v>126</v>
      </c>
      <c r="G509" s="87">
        <v>20200601</v>
      </c>
      <c r="H509" t="s">
        <v>3668</v>
      </c>
      <c r="I509" t="s">
        <v>4478</v>
      </c>
      <c r="J509" t="s">
        <v>4042</v>
      </c>
      <c r="K509">
        <v>7655</v>
      </c>
      <c r="L509" t="s">
        <v>3616</v>
      </c>
      <c r="M509" s="87">
        <v>43983</v>
      </c>
      <c r="N509" t="s">
        <v>3578</v>
      </c>
      <c r="O509" t="s">
        <v>3579</v>
      </c>
      <c r="P509" s="61">
        <v>7311.63</v>
      </c>
      <c r="Q509" t="s">
        <v>3579</v>
      </c>
      <c r="R509" s="61">
        <v>7311.63</v>
      </c>
      <c r="S509" s="61">
        <v>0</v>
      </c>
    </row>
    <row r="510" spans="1:19" x14ac:dyDescent="0.2">
      <c r="A510" t="s">
        <v>486</v>
      </c>
      <c r="B510" t="s">
        <v>1723</v>
      </c>
      <c r="C510" t="s">
        <v>2894</v>
      </c>
      <c r="D510" t="s">
        <v>238</v>
      </c>
      <c r="E510" t="s">
        <v>3573</v>
      </c>
      <c r="F510" t="s">
        <v>126</v>
      </c>
      <c r="G510" s="87">
        <v>20200601</v>
      </c>
      <c r="H510" t="s">
        <v>3574</v>
      </c>
      <c r="I510" t="s">
        <v>4479</v>
      </c>
      <c r="J510" t="s">
        <v>3999</v>
      </c>
      <c r="K510">
        <v>7655</v>
      </c>
      <c r="L510" t="s">
        <v>3616</v>
      </c>
      <c r="M510" s="87">
        <v>43983</v>
      </c>
      <c r="N510" t="s">
        <v>3578</v>
      </c>
      <c r="O510" t="s">
        <v>3579</v>
      </c>
      <c r="P510" s="61">
        <v>-7311.63</v>
      </c>
      <c r="Q510" t="s">
        <v>3579</v>
      </c>
      <c r="R510" s="61">
        <v>0</v>
      </c>
      <c r="S510" s="61">
        <v>-7311.63</v>
      </c>
    </row>
    <row r="511" spans="1:19" x14ac:dyDescent="0.2">
      <c r="A511" t="s">
        <v>486</v>
      </c>
      <c r="B511" t="s">
        <v>1723</v>
      </c>
      <c r="C511" t="s">
        <v>2894</v>
      </c>
      <c r="D511" t="s">
        <v>238</v>
      </c>
      <c r="E511" t="s">
        <v>3573</v>
      </c>
      <c r="F511" t="s">
        <v>16</v>
      </c>
      <c r="G511" s="87">
        <v>20200630</v>
      </c>
      <c r="H511" t="s">
        <v>3617</v>
      </c>
      <c r="J511" t="s">
        <v>3618</v>
      </c>
      <c r="K511">
        <v>7681</v>
      </c>
      <c r="L511" t="s">
        <v>3619</v>
      </c>
      <c r="M511" s="87">
        <v>43999</v>
      </c>
      <c r="N511" t="s">
        <v>3620</v>
      </c>
      <c r="O511" t="s">
        <v>3579</v>
      </c>
      <c r="P511" s="61">
        <v>63273.599999999999</v>
      </c>
      <c r="Q511" t="s">
        <v>3579</v>
      </c>
      <c r="R511" s="61">
        <v>63273.599999999999</v>
      </c>
      <c r="S511" s="61">
        <v>0</v>
      </c>
    </row>
    <row r="512" spans="1:19" x14ac:dyDescent="0.2">
      <c r="A512" t="s">
        <v>487</v>
      </c>
      <c r="B512" t="s">
        <v>1724</v>
      </c>
      <c r="C512" t="s">
        <v>2896</v>
      </c>
      <c r="D512" t="s">
        <v>238</v>
      </c>
      <c r="E512" t="s">
        <v>3573</v>
      </c>
      <c r="F512" t="s">
        <v>115</v>
      </c>
      <c r="G512" s="87">
        <v>20190701</v>
      </c>
      <c r="H512" t="s">
        <v>3574</v>
      </c>
      <c r="I512" t="s">
        <v>4480</v>
      </c>
      <c r="J512" t="s">
        <v>3625</v>
      </c>
      <c r="K512">
        <v>7100</v>
      </c>
      <c r="L512" t="s">
        <v>3577</v>
      </c>
      <c r="M512" s="87">
        <v>43647</v>
      </c>
      <c r="N512" t="s">
        <v>3578</v>
      </c>
      <c r="O512" t="s">
        <v>3579</v>
      </c>
      <c r="P512" s="61">
        <v>-42404.67</v>
      </c>
      <c r="Q512" t="s">
        <v>3579</v>
      </c>
      <c r="R512" s="61">
        <v>0</v>
      </c>
      <c r="S512" s="61">
        <v>-42404.67</v>
      </c>
    </row>
    <row r="513" spans="1:19" x14ac:dyDescent="0.2">
      <c r="A513" t="s">
        <v>487</v>
      </c>
      <c r="B513" t="s">
        <v>1724</v>
      </c>
      <c r="C513" t="s">
        <v>2896</v>
      </c>
      <c r="D513" t="s">
        <v>238</v>
      </c>
      <c r="E513" t="s">
        <v>3573</v>
      </c>
      <c r="F513" t="s">
        <v>116</v>
      </c>
      <c r="G513" s="87">
        <v>20190801</v>
      </c>
      <c r="H513" t="s">
        <v>3574</v>
      </c>
      <c r="I513" t="s">
        <v>4481</v>
      </c>
      <c r="J513" t="s">
        <v>3631</v>
      </c>
      <c r="K513">
        <v>7150</v>
      </c>
      <c r="L513" t="s">
        <v>3582</v>
      </c>
      <c r="M513" s="87">
        <v>43675</v>
      </c>
      <c r="N513" t="s">
        <v>3583</v>
      </c>
      <c r="O513" t="s">
        <v>3579</v>
      </c>
      <c r="P513" s="61">
        <v>-42404.67</v>
      </c>
      <c r="Q513" t="s">
        <v>3579</v>
      </c>
      <c r="R513" s="61">
        <v>0</v>
      </c>
      <c r="S513" s="61">
        <v>-42404.67</v>
      </c>
    </row>
    <row r="514" spans="1:19" x14ac:dyDescent="0.2">
      <c r="A514" t="s">
        <v>487</v>
      </c>
      <c r="B514" t="s">
        <v>1724</v>
      </c>
      <c r="C514" t="s">
        <v>2896</v>
      </c>
      <c r="D514" t="s">
        <v>238</v>
      </c>
      <c r="E514" t="s">
        <v>3573</v>
      </c>
      <c r="F514" t="s">
        <v>117</v>
      </c>
      <c r="G514" s="87">
        <v>20190901</v>
      </c>
      <c r="H514" t="s">
        <v>3574</v>
      </c>
      <c r="I514" t="s">
        <v>4482</v>
      </c>
      <c r="J514" t="s">
        <v>3637</v>
      </c>
      <c r="K514">
        <v>7215</v>
      </c>
      <c r="L514" t="s">
        <v>3586</v>
      </c>
      <c r="M514" s="87">
        <v>43710</v>
      </c>
      <c r="N514" t="s">
        <v>3578</v>
      </c>
      <c r="O514" t="s">
        <v>3579</v>
      </c>
      <c r="P514" s="61">
        <v>-42404.67</v>
      </c>
      <c r="Q514" t="s">
        <v>3579</v>
      </c>
      <c r="R514" s="61">
        <v>0</v>
      </c>
      <c r="S514" s="61">
        <v>-42404.67</v>
      </c>
    </row>
    <row r="515" spans="1:19" x14ac:dyDescent="0.2">
      <c r="A515" t="s">
        <v>487</v>
      </c>
      <c r="B515" t="s">
        <v>1724</v>
      </c>
      <c r="C515" t="s">
        <v>2896</v>
      </c>
      <c r="D515" t="s">
        <v>238</v>
      </c>
      <c r="E515" t="s">
        <v>3573</v>
      </c>
      <c r="F515" t="s">
        <v>118</v>
      </c>
      <c r="G515" s="87">
        <v>20191001</v>
      </c>
      <c r="H515" t="s">
        <v>3574</v>
      </c>
      <c r="I515" t="s">
        <v>4483</v>
      </c>
      <c r="J515" t="s">
        <v>3643</v>
      </c>
      <c r="K515">
        <v>7260</v>
      </c>
      <c r="L515" t="s">
        <v>3589</v>
      </c>
      <c r="M515" s="87">
        <v>43739</v>
      </c>
      <c r="N515" t="s">
        <v>3578</v>
      </c>
      <c r="O515" t="s">
        <v>3579</v>
      </c>
      <c r="P515" s="61">
        <v>-42404.67</v>
      </c>
      <c r="Q515" t="s">
        <v>3579</v>
      </c>
      <c r="R515" s="61">
        <v>0</v>
      </c>
      <c r="S515" s="61">
        <v>-42404.67</v>
      </c>
    </row>
    <row r="516" spans="1:19" x14ac:dyDescent="0.2">
      <c r="A516" t="s">
        <v>487</v>
      </c>
      <c r="B516" t="s">
        <v>1724</v>
      </c>
      <c r="C516" t="s">
        <v>2896</v>
      </c>
      <c r="D516" t="s">
        <v>238</v>
      </c>
      <c r="E516" t="s">
        <v>3573</v>
      </c>
      <c r="F516" t="s">
        <v>119</v>
      </c>
      <c r="G516" s="87">
        <v>20191101</v>
      </c>
      <c r="H516" t="s">
        <v>3574</v>
      </c>
      <c r="I516" t="s">
        <v>4484</v>
      </c>
      <c r="J516" t="s">
        <v>4485</v>
      </c>
      <c r="K516">
        <v>7310</v>
      </c>
      <c r="L516" t="s">
        <v>3592</v>
      </c>
      <c r="M516" s="87">
        <v>43769</v>
      </c>
      <c r="N516" t="s">
        <v>3578</v>
      </c>
      <c r="O516" t="s">
        <v>3579</v>
      </c>
      <c r="P516" s="61">
        <v>-42404.67</v>
      </c>
      <c r="Q516" t="s">
        <v>3579</v>
      </c>
      <c r="R516" s="61">
        <v>0</v>
      </c>
      <c r="S516" s="61">
        <v>-42404.67</v>
      </c>
    </row>
    <row r="517" spans="1:19" x14ac:dyDescent="0.2">
      <c r="A517" t="s">
        <v>487</v>
      </c>
      <c r="B517" t="s">
        <v>1724</v>
      </c>
      <c r="C517" t="s">
        <v>2896</v>
      </c>
      <c r="D517" t="s">
        <v>238</v>
      </c>
      <c r="E517" t="s">
        <v>3573</v>
      </c>
      <c r="F517" t="s">
        <v>120</v>
      </c>
      <c r="G517" s="87">
        <v>20191201</v>
      </c>
      <c r="H517" t="s">
        <v>3574</v>
      </c>
      <c r="I517" t="s">
        <v>4486</v>
      </c>
      <c r="J517" t="s">
        <v>4487</v>
      </c>
      <c r="K517">
        <v>7355</v>
      </c>
      <c r="L517" t="s">
        <v>3595</v>
      </c>
      <c r="M517" s="87">
        <v>43800</v>
      </c>
      <c r="N517" t="s">
        <v>3578</v>
      </c>
      <c r="O517" t="s">
        <v>3579</v>
      </c>
      <c r="P517" s="61">
        <v>-42404.67</v>
      </c>
      <c r="Q517" t="s">
        <v>3579</v>
      </c>
      <c r="R517" s="61">
        <v>0</v>
      </c>
      <c r="S517" s="61">
        <v>-42404.67</v>
      </c>
    </row>
    <row r="518" spans="1:19" x14ac:dyDescent="0.2">
      <c r="A518" t="s">
        <v>487</v>
      </c>
      <c r="B518" t="s">
        <v>1724</v>
      </c>
      <c r="C518" t="s">
        <v>2896</v>
      </c>
      <c r="D518" t="s">
        <v>238</v>
      </c>
      <c r="E518" t="s">
        <v>3573</v>
      </c>
      <c r="F518" t="s">
        <v>121</v>
      </c>
      <c r="G518" s="87">
        <v>20200101</v>
      </c>
      <c r="H518" t="s">
        <v>3574</v>
      </c>
      <c r="I518" t="s">
        <v>4488</v>
      </c>
      <c r="J518" t="s">
        <v>4489</v>
      </c>
      <c r="K518">
        <v>7401</v>
      </c>
      <c r="L518" t="s">
        <v>3598</v>
      </c>
      <c r="M518" s="87">
        <v>43835</v>
      </c>
      <c r="N518" t="s">
        <v>3578</v>
      </c>
      <c r="O518" t="s">
        <v>3579</v>
      </c>
      <c r="P518" s="61">
        <v>-44525.25</v>
      </c>
      <c r="Q518" t="s">
        <v>3579</v>
      </c>
      <c r="R518" s="61">
        <v>0</v>
      </c>
      <c r="S518" s="61">
        <v>-44525.25</v>
      </c>
    </row>
    <row r="519" spans="1:19" x14ac:dyDescent="0.2">
      <c r="A519" t="s">
        <v>487</v>
      </c>
      <c r="B519" t="s">
        <v>1724</v>
      </c>
      <c r="C519" t="s">
        <v>2896</v>
      </c>
      <c r="D519" t="s">
        <v>238</v>
      </c>
      <c r="E519" t="s">
        <v>3573</v>
      </c>
      <c r="F519" t="s">
        <v>122</v>
      </c>
      <c r="G519" s="87">
        <v>20200201</v>
      </c>
      <c r="H519" t="s">
        <v>3574</v>
      </c>
      <c r="I519" t="s">
        <v>4490</v>
      </c>
      <c r="J519" t="s">
        <v>3667</v>
      </c>
      <c r="K519">
        <v>7447</v>
      </c>
      <c r="L519" t="s">
        <v>3604</v>
      </c>
      <c r="M519" s="87">
        <v>43863</v>
      </c>
      <c r="N519" t="s">
        <v>3578</v>
      </c>
      <c r="O519" t="s">
        <v>3579</v>
      </c>
      <c r="P519" s="61">
        <v>-44525.25</v>
      </c>
      <c r="Q519" t="s">
        <v>3579</v>
      </c>
      <c r="R519" s="61">
        <v>0</v>
      </c>
      <c r="S519" s="61">
        <v>-44525.25</v>
      </c>
    </row>
    <row r="520" spans="1:19" x14ac:dyDescent="0.2">
      <c r="A520" t="s">
        <v>487</v>
      </c>
      <c r="B520" t="s">
        <v>1724</v>
      </c>
      <c r="C520" t="s">
        <v>2896</v>
      </c>
      <c r="D520" t="s">
        <v>238</v>
      </c>
      <c r="E520" t="s">
        <v>3573</v>
      </c>
      <c r="F520" t="s">
        <v>123</v>
      </c>
      <c r="G520" s="87">
        <v>20200301</v>
      </c>
      <c r="H520" t="s">
        <v>3574</v>
      </c>
      <c r="I520" t="s">
        <v>4491</v>
      </c>
      <c r="J520" t="s">
        <v>3677</v>
      </c>
      <c r="K520">
        <v>7504</v>
      </c>
      <c r="L520" t="s">
        <v>3607</v>
      </c>
      <c r="M520" s="87">
        <v>43891</v>
      </c>
      <c r="N520" t="s">
        <v>3578</v>
      </c>
      <c r="O520" t="s">
        <v>3579</v>
      </c>
      <c r="P520" s="61">
        <v>-44525.25</v>
      </c>
      <c r="Q520" t="s">
        <v>3579</v>
      </c>
      <c r="R520" s="61">
        <v>0</v>
      </c>
      <c r="S520" s="61">
        <v>-44525.25</v>
      </c>
    </row>
    <row r="521" spans="1:19" x14ac:dyDescent="0.2">
      <c r="A521" t="s">
        <v>487</v>
      </c>
      <c r="B521" t="s">
        <v>1724</v>
      </c>
      <c r="C521" t="s">
        <v>2896</v>
      </c>
      <c r="D521" t="s">
        <v>238</v>
      </c>
      <c r="E521" t="s">
        <v>3573</v>
      </c>
      <c r="F521" t="s">
        <v>124</v>
      </c>
      <c r="G521" s="87">
        <v>20200401</v>
      </c>
      <c r="H521" t="s">
        <v>3574</v>
      </c>
      <c r="I521" t="s">
        <v>4492</v>
      </c>
      <c r="J521" t="s">
        <v>3683</v>
      </c>
      <c r="K521">
        <v>7545</v>
      </c>
      <c r="L521" t="s">
        <v>3610</v>
      </c>
      <c r="M521" s="87">
        <v>43917</v>
      </c>
      <c r="N521" t="s">
        <v>3578</v>
      </c>
      <c r="O521" t="s">
        <v>3579</v>
      </c>
      <c r="P521" s="61">
        <v>-44525.25</v>
      </c>
      <c r="Q521" t="s">
        <v>3579</v>
      </c>
      <c r="R521" s="61">
        <v>0</v>
      </c>
      <c r="S521" s="61">
        <v>-44525.25</v>
      </c>
    </row>
    <row r="522" spans="1:19" x14ac:dyDescent="0.2">
      <c r="A522" t="s">
        <v>487</v>
      </c>
      <c r="B522" t="s">
        <v>1724</v>
      </c>
      <c r="C522" t="s">
        <v>2896</v>
      </c>
      <c r="D522" t="s">
        <v>238</v>
      </c>
      <c r="E522" t="s">
        <v>3573</v>
      </c>
      <c r="F522" t="s">
        <v>125</v>
      </c>
      <c r="G522" s="87">
        <v>20200501</v>
      </c>
      <c r="H522" t="s">
        <v>3574</v>
      </c>
      <c r="I522" t="s">
        <v>4493</v>
      </c>
      <c r="J522" t="s">
        <v>3689</v>
      </c>
      <c r="K522">
        <v>7603</v>
      </c>
      <c r="L522" t="s">
        <v>3613</v>
      </c>
      <c r="M522" s="87">
        <v>43950</v>
      </c>
      <c r="N522" t="s">
        <v>3578</v>
      </c>
      <c r="O522" t="s">
        <v>3579</v>
      </c>
      <c r="P522" s="61">
        <v>-44525.25</v>
      </c>
      <c r="Q522" t="s">
        <v>3579</v>
      </c>
      <c r="R522" s="61">
        <v>0</v>
      </c>
      <c r="S522" s="61">
        <v>-44525.25</v>
      </c>
    </row>
    <row r="523" spans="1:19" x14ac:dyDescent="0.2">
      <c r="A523" t="s">
        <v>487</v>
      </c>
      <c r="B523" t="s">
        <v>1724</v>
      </c>
      <c r="C523" t="s">
        <v>2896</v>
      </c>
      <c r="D523" t="s">
        <v>238</v>
      </c>
      <c r="E523" t="s">
        <v>3573</v>
      </c>
      <c r="F523" t="s">
        <v>126</v>
      </c>
      <c r="G523" s="87">
        <v>20200601</v>
      </c>
      <c r="H523" t="s">
        <v>3574</v>
      </c>
      <c r="I523" t="s">
        <v>4494</v>
      </c>
      <c r="J523" t="s">
        <v>3695</v>
      </c>
      <c r="K523">
        <v>7655</v>
      </c>
      <c r="L523" t="s">
        <v>3616</v>
      </c>
      <c r="M523" s="87">
        <v>43983</v>
      </c>
      <c r="N523" t="s">
        <v>3578</v>
      </c>
      <c r="O523" t="s">
        <v>3579</v>
      </c>
      <c r="P523" s="61">
        <v>-44525.25</v>
      </c>
      <c r="Q523" t="s">
        <v>3579</v>
      </c>
      <c r="R523" s="61">
        <v>0</v>
      </c>
      <c r="S523" s="61">
        <v>-44525.25</v>
      </c>
    </row>
    <row r="524" spans="1:19" x14ac:dyDescent="0.2">
      <c r="A524" t="s">
        <v>487</v>
      </c>
      <c r="B524" t="s">
        <v>1724</v>
      </c>
      <c r="C524" t="s">
        <v>2896</v>
      </c>
      <c r="D524" t="s">
        <v>238</v>
      </c>
      <c r="E524" t="s">
        <v>3573</v>
      </c>
      <c r="F524" t="s">
        <v>16</v>
      </c>
      <c r="G524" s="87">
        <v>20200630</v>
      </c>
      <c r="H524" t="s">
        <v>3617</v>
      </c>
      <c r="J524" t="s">
        <v>3618</v>
      </c>
      <c r="K524">
        <v>7681</v>
      </c>
      <c r="L524" t="s">
        <v>3619</v>
      </c>
      <c r="M524" s="87">
        <v>43999</v>
      </c>
      <c r="N524" t="s">
        <v>3620</v>
      </c>
      <c r="O524" t="s">
        <v>3579</v>
      </c>
      <c r="P524" s="61">
        <v>521579.52000000002</v>
      </c>
      <c r="Q524" t="s">
        <v>3579</v>
      </c>
      <c r="R524" s="61">
        <v>521579.52000000002</v>
      </c>
      <c r="S524" s="61">
        <v>0</v>
      </c>
    </row>
    <row r="525" spans="1:19" x14ac:dyDescent="0.2">
      <c r="A525" t="s">
        <v>468</v>
      </c>
      <c r="B525" t="s">
        <v>1725</v>
      </c>
      <c r="C525" t="s">
        <v>2898</v>
      </c>
      <c r="D525" t="s">
        <v>238</v>
      </c>
      <c r="E525" t="s">
        <v>3573</v>
      </c>
      <c r="F525" t="s">
        <v>115</v>
      </c>
      <c r="G525" s="87">
        <v>20190731</v>
      </c>
      <c r="H525" t="s">
        <v>4447</v>
      </c>
      <c r="I525" t="s">
        <v>4495</v>
      </c>
      <c r="J525" t="s">
        <v>4495</v>
      </c>
      <c r="K525">
        <v>7180</v>
      </c>
      <c r="L525" t="s">
        <v>4496</v>
      </c>
      <c r="M525" s="87">
        <v>43698</v>
      </c>
      <c r="N525" t="s">
        <v>3620</v>
      </c>
      <c r="O525" t="s">
        <v>3579</v>
      </c>
      <c r="P525" s="61">
        <v>-6898.58</v>
      </c>
      <c r="Q525" t="s">
        <v>3579</v>
      </c>
      <c r="R525" s="61">
        <v>0</v>
      </c>
      <c r="S525" s="61">
        <v>-6898.58</v>
      </c>
    </row>
    <row r="526" spans="1:19" x14ac:dyDescent="0.2">
      <c r="A526" t="s">
        <v>468</v>
      </c>
      <c r="B526" t="s">
        <v>1725</v>
      </c>
      <c r="C526" t="s">
        <v>2898</v>
      </c>
      <c r="D526" t="s">
        <v>238</v>
      </c>
      <c r="E526" t="s">
        <v>3573</v>
      </c>
      <c r="F526" t="s">
        <v>116</v>
      </c>
      <c r="G526" s="87">
        <v>20190831</v>
      </c>
      <c r="H526" t="s">
        <v>4447</v>
      </c>
      <c r="I526" t="s">
        <v>4495</v>
      </c>
      <c r="J526" t="s">
        <v>4495</v>
      </c>
      <c r="K526">
        <v>7232</v>
      </c>
      <c r="L526" t="s">
        <v>4497</v>
      </c>
      <c r="M526" s="87">
        <v>43718</v>
      </c>
      <c r="N526" t="s">
        <v>3620</v>
      </c>
      <c r="O526" t="s">
        <v>3579</v>
      </c>
      <c r="P526" s="61">
        <v>-6898.58</v>
      </c>
      <c r="Q526" t="s">
        <v>3579</v>
      </c>
      <c r="R526" s="61">
        <v>0</v>
      </c>
      <c r="S526" s="61">
        <v>-6898.58</v>
      </c>
    </row>
    <row r="527" spans="1:19" x14ac:dyDescent="0.2">
      <c r="A527" t="s">
        <v>468</v>
      </c>
      <c r="B527" t="s">
        <v>1725</v>
      </c>
      <c r="C527" t="s">
        <v>2898</v>
      </c>
      <c r="D527" t="s">
        <v>238</v>
      </c>
      <c r="E527" t="s">
        <v>3573</v>
      </c>
      <c r="F527" t="s">
        <v>117</v>
      </c>
      <c r="G527" s="87">
        <v>20190930</v>
      </c>
      <c r="H527" t="s">
        <v>4447</v>
      </c>
      <c r="I527" t="s">
        <v>4495</v>
      </c>
      <c r="J527" t="s">
        <v>4495</v>
      </c>
      <c r="K527">
        <v>7264</v>
      </c>
      <c r="L527" t="s">
        <v>4498</v>
      </c>
      <c r="M527" s="87">
        <v>43741</v>
      </c>
      <c r="N527" t="s">
        <v>3620</v>
      </c>
      <c r="O527" t="s">
        <v>3579</v>
      </c>
      <c r="P527" s="61">
        <v>-6898.58</v>
      </c>
      <c r="Q527" t="s">
        <v>3579</v>
      </c>
      <c r="R527" s="61">
        <v>0</v>
      </c>
      <c r="S527" s="61">
        <v>-6898.58</v>
      </c>
    </row>
    <row r="528" spans="1:19" x14ac:dyDescent="0.2">
      <c r="A528" t="s">
        <v>468</v>
      </c>
      <c r="B528" t="s">
        <v>1725</v>
      </c>
      <c r="C528" t="s">
        <v>2898</v>
      </c>
      <c r="D528" t="s">
        <v>238</v>
      </c>
      <c r="E528" t="s">
        <v>3573</v>
      </c>
      <c r="F528" t="s">
        <v>118</v>
      </c>
      <c r="G528" s="87">
        <v>20191030</v>
      </c>
      <c r="H528" t="s">
        <v>4447</v>
      </c>
      <c r="I528" t="s">
        <v>4495</v>
      </c>
      <c r="J528" t="s">
        <v>4495</v>
      </c>
      <c r="K528">
        <v>7310</v>
      </c>
      <c r="L528" t="s">
        <v>4499</v>
      </c>
      <c r="M528" s="87">
        <v>43769</v>
      </c>
      <c r="N528" t="s">
        <v>3578</v>
      </c>
      <c r="O528" t="s">
        <v>3579</v>
      </c>
      <c r="P528" s="61">
        <v>-6898.58</v>
      </c>
      <c r="Q528" t="s">
        <v>3579</v>
      </c>
      <c r="R528" s="61">
        <v>0</v>
      </c>
      <c r="S528" s="61">
        <v>-6898.58</v>
      </c>
    </row>
    <row r="529" spans="1:19" x14ac:dyDescent="0.2">
      <c r="A529" t="s">
        <v>468</v>
      </c>
      <c r="B529" t="s">
        <v>1725</v>
      </c>
      <c r="C529" t="s">
        <v>2898</v>
      </c>
      <c r="D529" t="s">
        <v>238</v>
      </c>
      <c r="E529" t="s">
        <v>3573</v>
      </c>
      <c r="F529" t="s">
        <v>119</v>
      </c>
      <c r="G529" s="87">
        <v>20191130</v>
      </c>
      <c r="H529" t="s">
        <v>4447</v>
      </c>
      <c r="I529" t="s">
        <v>4495</v>
      </c>
      <c r="J529" t="s">
        <v>4495</v>
      </c>
      <c r="K529">
        <v>7372</v>
      </c>
      <c r="L529" t="s">
        <v>4500</v>
      </c>
      <c r="M529" s="87">
        <v>43808</v>
      </c>
      <c r="N529" t="s">
        <v>3578</v>
      </c>
      <c r="O529" t="s">
        <v>3579</v>
      </c>
      <c r="P529" s="61">
        <v>-6898.58</v>
      </c>
      <c r="Q529" t="s">
        <v>3579</v>
      </c>
      <c r="R529" s="61">
        <v>0</v>
      </c>
      <c r="S529" s="61">
        <v>-6898.58</v>
      </c>
    </row>
    <row r="530" spans="1:19" x14ac:dyDescent="0.2">
      <c r="A530" t="s">
        <v>468</v>
      </c>
      <c r="B530" t="s">
        <v>1725</v>
      </c>
      <c r="C530" t="s">
        <v>2898</v>
      </c>
      <c r="D530" t="s">
        <v>238</v>
      </c>
      <c r="E530" t="s">
        <v>3573</v>
      </c>
      <c r="F530" t="s">
        <v>120</v>
      </c>
      <c r="G530" s="87">
        <v>20191205</v>
      </c>
      <c r="H530" t="s">
        <v>4447</v>
      </c>
      <c r="I530" t="s">
        <v>4495</v>
      </c>
      <c r="J530" t="s">
        <v>4495</v>
      </c>
      <c r="K530">
        <v>7372</v>
      </c>
      <c r="L530" t="s">
        <v>4501</v>
      </c>
      <c r="M530" s="87">
        <v>43808</v>
      </c>
      <c r="N530" t="s">
        <v>3578</v>
      </c>
      <c r="O530" t="s">
        <v>3579</v>
      </c>
      <c r="P530" s="61">
        <v>-6898.58</v>
      </c>
      <c r="Q530" t="s">
        <v>3579</v>
      </c>
      <c r="R530" s="61">
        <v>0</v>
      </c>
      <c r="S530" s="61">
        <v>-6898.58</v>
      </c>
    </row>
    <row r="531" spans="1:19" x14ac:dyDescent="0.2">
      <c r="A531" t="s">
        <v>468</v>
      </c>
      <c r="B531" t="s">
        <v>1725</v>
      </c>
      <c r="C531" t="s">
        <v>2898</v>
      </c>
      <c r="D531" t="s">
        <v>238</v>
      </c>
      <c r="E531" t="s">
        <v>3573</v>
      </c>
      <c r="F531" t="s">
        <v>121</v>
      </c>
      <c r="G531" s="87">
        <v>20200131</v>
      </c>
      <c r="H531" t="s">
        <v>4447</v>
      </c>
      <c r="I531" t="s">
        <v>4495</v>
      </c>
      <c r="J531" t="s">
        <v>4495</v>
      </c>
      <c r="K531">
        <v>7476</v>
      </c>
      <c r="L531" t="s">
        <v>4502</v>
      </c>
      <c r="M531" s="87">
        <v>43873</v>
      </c>
      <c r="N531" t="s">
        <v>3620</v>
      </c>
      <c r="O531" t="s">
        <v>3579</v>
      </c>
      <c r="P531" s="61">
        <v>-6898.58</v>
      </c>
      <c r="Q531" t="s">
        <v>3579</v>
      </c>
      <c r="R531" s="61">
        <v>0</v>
      </c>
      <c r="S531" s="61">
        <v>-6898.58</v>
      </c>
    </row>
    <row r="532" spans="1:19" x14ac:dyDescent="0.2">
      <c r="A532" t="s">
        <v>468</v>
      </c>
      <c r="B532" t="s">
        <v>1725</v>
      </c>
      <c r="C532" t="s">
        <v>2898</v>
      </c>
      <c r="D532" t="s">
        <v>238</v>
      </c>
      <c r="E532" t="s">
        <v>3573</v>
      </c>
      <c r="F532" t="s">
        <v>122</v>
      </c>
      <c r="G532" s="87">
        <v>20200229</v>
      </c>
      <c r="H532" t="s">
        <v>4447</v>
      </c>
      <c r="I532" t="s">
        <v>4495</v>
      </c>
      <c r="J532" t="s">
        <v>4495</v>
      </c>
      <c r="K532">
        <v>7518</v>
      </c>
      <c r="L532" t="s">
        <v>4503</v>
      </c>
      <c r="M532" s="87">
        <v>43902</v>
      </c>
      <c r="N532" t="s">
        <v>3620</v>
      </c>
      <c r="O532" t="s">
        <v>3579</v>
      </c>
      <c r="P532" s="61">
        <v>-6898.58</v>
      </c>
      <c r="Q532" t="s">
        <v>3579</v>
      </c>
      <c r="R532" s="61">
        <v>0</v>
      </c>
      <c r="S532" s="61">
        <v>-6898.58</v>
      </c>
    </row>
    <row r="533" spans="1:19" x14ac:dyDescent="0.2">
      <c r="A533" t="s">
        <v>468</v>
      </c>
      <c r="B533" t="s">
        <v>1725</v>
      </c>
      <c r="C533" t="s">
        <v>2898</v>
      </c>
      <c r="D533" t="s">
        <v>238</v>
      </c>
      <c r="E533" t="s">
        <v>3573</v>
      </c>
      <c r="F533" t="s">
        <v>123</v>
      </c>
      <c r="G533" s="87">
        <v>20200331</v>
      </c>
      <c r="H533" t="s">
        <v>4447</v>
      </c>
      <c r="I533" t="s">
        <v>4495</v>
      </c>
      <c r="J533" t="s">
        <v>4495</v>
      </c>
      <c r="K533">
        <v>7578</v>
      </c>
      <c r="L533" t="s">
        <v>4504</v>
      </c>
      <c r="M533" s="87">
        <v>43935</v>
      </c>
      <c r="N533" t="s">
        <v>3578</v>
      </c>
      <c r="O533" t="s">
        <v>3579</v>
      </c>
      <c r="P533" s="61">
        <v>-6898.58</v>
      </c>
      <c r="Q533" t="s">
        <v>3579</v>
      </c>
      <c r="R533" s="61">
        <v>0</v>
      </c>
      <c r="S533" s="61">
        <v>-6898.58</v>
      </c>
    </row>
    <row r="534" spans="1:19" x14ac:dyDescent="0.2">
      <c r="A534" t="s">
        <v>468</v>
      </c>
      <c r="B534" t="s">
        <v>1725</v>
      </c>
      <c r="C534" t="s">
        <v>2898</v>
      </c>
      <c r="D534" t="s">
        <v>238</v>
      </c>
      <c r="E534" t="s">
        <v>3573</v>
      </c>
      <c r="F534" t="s">
        <v>124</v>
      </c>
      <c r="G534" s="87">
        <v>20200430</v>
      </c>
      <c r="H534" t="s">
        <v>4447</v>
      </c>
      <c r="I534" t="s">
        <v>4495</v>
      </c>
      <c r="J534" t="s">
        <v>4495</v>
      </c>
      <c r="K534">
        <v>7610</v>
      </c>
      <c r="L534" t="s">
        <v>4505</v>
      </c>
      <c r="M534" s="87">
        <v>43952</v>
      </c>
      <c r="N534" t="s">
        <v>3620</v>
      </c>
      <c r="O534" t="s">
        <v>3579</v>
      </c>
      <c r="P534" s="61">
        <v>-6898.58</v>
      </c>
      <c r="Q534" t="s">
        <v>3579</v>
      </c>
      <c r="R534" s="61">
        <v>0</v>
      </c>
      <c r="S534" s="61">
        <v>-6898.58</v>
      </c>
    </row>
    <row r="535" spans="1:19" x14ac:dyDescent="0.2">
      <c r="A535" t="s">
        <v>468</v>
      </c>
      <c r="B535" t="s">
        <v>1725</v>
      </c>
      <c r="C535" t="s">
        <v>2898</v>
      </c>
      <c r="D535" t="s">
        <v>238</v>
      </c>
      <c r="E535" t="s">
        <v>3573</v>
      </c>
      <c r="F535" t="s">
        <v>125</v>
      </c>
      <c r="G535" s="87">
        <v>20200531</v>
      </c>
      <c r="H535" t="s">
        <v>4447</v>
      </c>
      <c r="I535" t="s">
        <v>4495</v>
      </c>
      <c r="J535" t="s">
        <v>4495</v>
      </c>
      <c r="K535">
        <v>7666</v>
      </c>
      <c r="L535" t="s">
        <v>4506</v>
      </c>
      <c r="M535" s="87">
        <v>43991</v>
      </c>
      <c r="N535" t="s">
        <v>3620</v>
      </c>
      <c r="O535" t="s">
        <v>3579</v>
      </c>
      <c r="P535" s="61">
        <v>-6898.58</v>
      </c>
      <c r="Q535" t="s">
        <v>3579</v>
      </c>
      <c r="R535" s="61">
        <v>0</v>
      </c>
      <c r="S535" s="61">
        <v>-6898.58</v>
      </c>
    </row>
    <row r="536" spans="1:19" x14ac:dyDescent="0.2">
      <c r="A536" t="s">
        <v>468</v>
      </c>
      <c r="B536" t="s">
        <v>1725</v>
      </c>
      <c r="C536" t="s">
        <v>2898</v>
      </c>
      <c r="D536" t="s">
        <v>238</v>
      </c>
      <c r="E536" t="s">
        <v>3573</v>
      </c>
      <c r="F536" t="s">
        <v>126</v>
      </c>
      <c r="G536" s="87">
        <v>20200626</v>
      </c>
      <c r="H536" t="s">
        <v>4447</v>
      </c>
      <c r="I536" t="s">
        <v>4495</v>
      </c>
      <c r="J536" t="s">
        <v>4495</v>
      </c>
      <c r="K536">
        <v>7706</v>
      </c>
      <c r="L536" t="s">
        <v>4507</v>
      </c>
      <c r="M536" s="87">
        <v>44013</v>
      </c>
      <c r="N536" t="s">
        <v>3578</v>
      </c>
      <c r="O536" t="s">
        <v>3579</v>
      </c>
      <c r="P536" s="61">
        <v>-6898.58</v>
      </c>
      <c r="Q536" t="s">
        <v>3579</v>
      </c>
      <c r="R536" s="61">
        <v>0</v>
      </c>
      <c r="S536" s="61">
        <v>-6898.58</v>
      </c>
    </row>
    <row r="537" spans="1:19" x14ac:dyDescent="0.2">
      <c r="A537" t="s">
        <v>468</v>
      </c>
      <c r="B537" t="s">
        <v>1725</v>
      </c>
      <c r="C537" t="s">
        <v>2898</v>
      </c>
      <c r="D537" t="s">
        <v>238</v>
      </c>
      <c r="E537" t="s">
        <v>3573</v>
      </c>
      <c r="F537" t="s">
        <v>16</v>
      </c>
      <c r="G537" s="87">
        <v>20200630</v>
      </c>
      <c r="H537" t="s">
        <v>3617</v>
      </c>
      <c r="J537" t="s">
        <v>3618</v>
      </c>
      <c r="K537">
        <v>7681</v>
      </c>
      <c r="L537" t="s">
        <v>3619</v>
      </c>
      <c r="M537" s="87">
        <v>43999</v>
      </c>
      <c r="N537" t="s">
        <v>3620</v>
      </c>
      <c r="O537" t="s">
        <v>3579</v>
      </c>
      <c r="P537" s="61">
        <v>75884.38</v>
      </c>
      <c r="Q537" t="s">
        <v>3579</v>
      </c>
      <c r="R537" s="61">
        <v>75884.38</v>
      </c>
      <c r="S537" s="61">
        <v>0</v>
      </c>
    </row>
    <row r="538" spans="1:19" x14ac:dyDescent="0.2">
      <c r="A538" t="s">
        <v>468</v>
      </c>
      <c r="B538" t="s">
        <v>1725</v>
      </c>
      <c r="C538" t="s">
        <v>2898</v>
      </c>
      <c r="D538" t="s">
        <v>238</v>
      </c>
      <c r="E538" t="s">
        <v>3573</v>
      </c>
      <c r="F538" t="s">
        <v>16</v>
      </c>
      <c r="G538" s="87">
        <v>20200630</v>
      </c>
      <c r="H538" t="s">
        <v>3617</v>
      </c>
      <c r="I538" t="s">
        <v>3618</v>
      </c>
      <c r="J538" t="s">
        <v>3618</v>
      </c>
      <c r="K538">
        <v>7706</v>
      </c>
      <c r="L538" t="s">
        <v>4507</v>
      </c>
      <c r="M538" s="87">
        <v>44013</v>
      </c>
      <c r="N538" t="s">
        <v>3578</v>
      </c>
      <c r="O538" t="s">
        <v>3579</v>
      </c>
      <c r="P538" s="61">
        <v>6898.58</v>
      </c>
      <c r="Q538" t="s">
        <v>3579</v>
      </c>
      <c r="R538" s="61">
        <v>6898.58</v>
      </c>
      <c r="S538" s="61">
        <v>0</v>
      </c>
    </row>
    <row r="539" spans="1:19" x14ac:dyDescent="0.2">
      <c r="A539" t="s">
        <v>1086</v>
      </c>
      <c r="B539" t="s">
        <v>1728</v>
      </c>
      <c r="C539" t="s">
        <v>2904</v>
      </c>
      <c r="D539" t="s">
        <v>238</v>
      </c>
      <c r="E539" t="s">
        <v>3573</v>
      </c>
      <c r="F539" t="s">
        <v>115</v>
      </c>
      <c r="G539" s="87">
        <v>20190704</v>
      </c>
      <c r="H539" t="s">
        <v>3574</v>
      </c>
      <c r="I539" t="s">
        <v>4508</v>
      </c>
      <c r="J539" t="s">
        <v>4509</v>
      </c>
      <c r="K539">
        <v>7115</v>
      </c>
      <c r="L539" t="s">
        <v>4510</v>
      </c>
      <c r="M539" s="87">
        <v>43655</v>
      </c>
      <c r="N539" t="s">
        <v>3620</v>
      </c>
      <c r="O539" t="s">
        <v>3579</v>
      </c>
      <c r="P539" s="61">
        <v>-675.13</v>
      </c>
      <c r="Q539" t="s">
        <v>3579</v>
      </c>
      <c r="R539" s="61">
        <v>0</v>
      </c>
      <c r="S539" s="61">
        <v>-675.13</v>
      </c>
    </row>
    <row r="540" spans="1:19" x14ac:dyDescent="0.2">
      <c r="A540" t="s">
        <v>1086</v>
      </c>
      <c r="B540" t="s">
        <v>1728</v>
      </c>
      <c r="C540" t="s">
        <v>2904</v>
      </c>
      <c r="D540" t="s">
        <v>238</v>
      </c>
      <c r="E540" t="s">
        <v>3573</v>
      </c>
      <c r="F540" t="s">
        <v>116</v>
      </c>
      <c r="G540" s="87">
        <v>20190806</v>
      </c>
      <c r="H540" t="s">
        <v>3574</v>
      </c>
      <c r="I540" t="s">
        <v>4511</v>
      </c>
      <c r="J540" t="s">
        <v>4512</v>
      </c>
      <c r="K540">
        <v>7180</v>
      </c>
      <c r="L540" t="s">
        <v>4513</v>
      </c>
      <c r="M540" s="87">
        <v>43698</v>
      </c>
      <c r="N540" t="s">
        <v>3620</v>
      </c>
      <c r="O540" t="s">
        <v>3579</v>
      </c>
      <c r="P540" s="61">
        <v>-694.05</v>
      </c>
      <c r="Q540" t="s">
        <v>3579</v>
      </c>
      <c r="R540" s="61">
        <v>0</v>
      </c>
      <c r="S540" s="61">
        <v>-694.05</v>
      </c>
    </row>
    <row r="541" spans="1:19" x14ac:dyDescent="0.2">
      <c r="A541" t="s">
        <v>1086</v>
      </c>
      <c r="B541" t="s">
        <v>1728</v>
      </c>
      <c r="C541" t="s">
        <v>2904</v>
      </c>
      <c r="D541" t="s">
        <v>238</v>
      </c>
      <c r="E541" t="s">
        <v>3573</v>
      </c>
      <c r="F541" t="s">
        <v>118</v>
      </c>
      <c r="G541" s="87">
        <v>20191003</v>
      </c>
      <c r="H541" t="s">
        <v>3574</v>
      </c>
      <c r="I541" t="s">
        <v>4514</v>
      </c>
      <c r="J541" t="s">
        <v>4515</v>
      </c>
      <c r="K541">
        <v>7279</v>
      </c>
      <c r="L541" t="s">
        <v>4516</v>
      </c>
      <c r="M541" s="87">
        <v>43747</v>
      </c>
      <c r="N541" t="s">
        <v>3620</v>
      </c>
      <c r="O541" t="s">
        <v>3579</v>
      </c>
      <c r="P541" s="61">
        <v>-1451.24</v>
      </c>
      <c r="Q541" t="s">
        <v>3579</v>
      </c>
      <c r="R541" s="61">
        <v>0</v>
      </c>
      <c r="S541" s="61">
        <v>-1451.24</v>
      </c>
    </row>
    <row r="542" spans="1:19" x14ac:dyDescent="0.2">
      <c r="A542" t="s">
        <v>1086</v>
      </c>
      <c r="B542" t="s">
        <v>1728</v>
      </c>
      <c r="C542" t="s">
        <v>2904</v>
      </c>
      <c r="D542" t="s">
        <v>238</v>
      </c>
      <c r="E542" t="s">
        <v>3573</v>
      </c>
      <c r="F542" t="s">
        <v>119</v>
      </c>
      <c r="G542" s="87">
        <v>20191106</v>
      </c>
      <c r="H542" t="s">
        <v>3574</v>
      </c>
      <c r="I542" t="s">
        <v>4517</v>
      </c>
      <c r="J542" t="s">
        <v>4518</v>
      </c>
      <c r="K542">
        <v>7327</v>
      </c>
      <c r="L542" t="s">
        <v>4519</v>
      </c>
      <c r="M542" s="87">
        <v>43782</v>
      </c>
      <c r="N542" t="s">
        <v>3620</v>
      </c>
      <c r="O542" t="s">
        <v>3579</v>
      </c>
      <c r="P542" s="61">
        <v>-714.87</v>
      </c>
      <c r="Q542" t="s">
        <v>3579</v>
      </c>
      <c r="R542" s="61">
        <v>0</v>
      </c>
      <c r="S542" s="61">
        <v>-714.87</v>
      </c>
    </row>
    <row r="543" spans="1:19" x14ac:dyDescent="0.2">
      <c r="A543" t="s">
        <v>1086</v>
      </c>
      <c r="B543" t="s">
        <v>1728</v>
      </c>
      <c r="C543" t="s">
        <v>2904</v>
      </c>
      <c r="D543" t="s">
        <v>238</v>
      </c>
      <c r="E543" t="s">
        <v>3573</v>
      </c>
      <c r="F543" t="s">
        <v>120</v>
      </c>
      <c r="G543" s="87">
        <v>20191205</v>
      </c>
      <c r="H543" t="s">
        <v>3574</v>
      </c>
      <c r="I543" t="s">
        <v>4520</v>
      </c>
      <c r="J543" t="s">
        <v>4521</v>
      </c>
      <c r="K543">
        <v>7372</v>
      </c>
      <c r="L543" t="s">
        <v>4522</v>
      </c>
      <c r="M543" s="87">
        <v>43808</v>
      </c>
      <c r="N543" t="s">
        <v>3578</v>
      </c>
      <c r="O543" t="s">
        <v>3579</v>
      </c>
      <c r="P543" s="61">
        <v>-714.87</v>
      </c>
      <c r="Q543" t="s">
        <v>3579</v>
      </c>
      <c r="R543" s="61">
        <v>0</v>
      </c>
      <c r="S543" s="61">
        <v>-714.87</v>
      </c>
    </row>
    <row r="544" spans="1:19" x14ac:dyDescent="0.2">
      <c r="A544" t="s">
        <v>1086</v>
      </c>
      <c r="B544" t="s">
        <v>1728</v>
      </c>
      <c r="C544" t="s">
        <v>2904</v>
      </c>
      <c r="D544" t="s">
        <v>238</v>
      </c>
      <c r="E544" t="s">
        <v>3573</v>
      </c>
      <c r="F544" t="s">
        <v>121</v>
      </c>
      <c r="G544" s="87">
        <v>20200107</v>
      </c>
      <c r="H544" t="s">
        <v>3574</v>
      </c>
      <c r="I544" t="s">
        <v>4523</v>
      </c>
      <c r="J544" t="s">
        <v>4524</v>
      </c>
      <c r="K544">
        <v>7414</v>
      </c>
      <c r="L544" t="s">
        <v>4525</v>
      </c>
      <c r="M544" s="87">
        <v>43840</v>
      </c>
      <c r="N544" t="s">
        <v>3578</v>
      </c>
      <c r="O544" t="s">
        <v>3579</v>
      </c>
      <c r="P544" s="61">
        <v>-714.87</v>
      </c>
      <c r="Q544" t="s">
        <v>3579</v>
      </c>
      <c r="R544" s="61">
        <v>0</v>
      </c>
      <c r="S544" s="61">
        <v>-714.87</v>
      </c>
    </row>
    <row r="545" spans="1:19" x14ac:dyDescent="0.2">
      <c r="A545" t="s">
        <v>1086</v>
      </c>
      <c r="B545" t="s">
        <v>1728</v>
      </c>
      <c r="C545" t="s">
        <v>2904</v>
      </c>
      <c r="D545" t="s">
        <v>238</v>
      </c>
      <c r="E545" t="s">
        <v>3573</v>
      </c>
      <c r="F545" t="s">
        <v>122</v>
      </c>
      <c r="G545" s="87">
        <v>20200206</v>
      </c>
      <c r="H545" t="s">
        <v>3574</v>
      </c>
      <c r="I545" t="s">
        <v>4526</v>
      </c>
      <c r="J545" t="s">
        <v>4527</v>
      </c>
      <c r="K545">
        <v>7475</v>
      </c>
      <c r="L545" t="s">
        <v>4528</v>
      </c>
      <c r="M545" s="87">
        <v>43873</v>
      </c>
      <c r="N545" t="s">
        <v>3620</v>
      </c>
      <c r="O545" t="s">
        <v>3579</v>
      </c>
      <c r="P545" s="61">
        <v>-714.87</v>
      </c>
      <c r="Q545" t="s">
        <v>3579</v>
      </c>
      <c r="R545" s="61">
        <v>0</v>
      </c>
      <c r="S545" s="61">
        <v>-714.87</v>
      </c>
    </row>
    <row r="546" spans="1:19" x14ac:dyDescent="0.2">
      <c r="A546" t="s">
        <v>1086</v>
      </c>
      <c r="B546" t="s">
        <v>1728</v>
      </c>
      <c r="C546" t="s">
        <v>2904</v>
      </c>
      <c r="D546" t="s">
        <v>238</v>
      </c>
      <c r="E546" t="s">
        <v>3573</v>
      </c>
      <c r="F546" t="s">
        <v>123</v>
      </c>
      <c r="G546" s="87">
        <v>20200306</v>
      </c>
      <c r="H546" t="s">
        <v>3574</v>
      </c>
      <c r="I546" t="s">
        <v>4529</v>
      </c>
      <c r="J546" t="s">
        <v>4530</v>
      </c>
      <c r="K546">
        <v>7517</v>
      </c>
      <c r="L546" t="s">
        <v>4531</v>
      </c>
      <c r="M546" s="87">
        <v>43902</v>
      </c>
      <c r="N546" t="s">
        <v>3620</v>
      </c>
      <c r="O546" t="s">
        <v>3579</v>
      </c>
      <c r="P546" s="61">
        <v>-714.87</v>
      </c>
      <c r="Q546" t="s">
        <v>3579</v>
      </c>
      <c r="R546" s="61">
        <v>0</v>
      </c>
      <c r="S546" s="61">
        <v>-714.87</v>
      </c>
    </row>
    <row r="547" spans="1:19" x14ac:dyDescent="0.2">
      <c r="A547" t="s">
        <v>1086</v>
      </c>
      <c r="B547" t="s">
        <v>1728</v>
      </c>
      <c r="C547" t="s">
        <v>2904</v>
      </c>
      <c r="D547" t="s">
        <v>238</v>
      </c>
      <c r="E547" t="s">
        <v>3573</v>
      </c>
      <c r="F547" t="s">
        <v>16</v>
      </c>
      <c r="G547" s="87">
        <v>20200630</v>
      </c>
      <c r="H547" t="s">
        <v>3617</v>
      </c>
      <c r="J547" t="s">
        <v>3618</v>
      </c>
      <c r="K547">
        <v>7681</v>
      </c>
      <c r="L547" t="s">
        <v>3619</v>
      </c>
      <c r="M547" s="87">
        <v>43999</v>
      </c>
      <c r="N547" t="s">
        <v>3620</v>
      </c>
      <c r="O547" t="s">
        <v>3579</v>
      </c>
      <c r="P547" s="61">
        <v>6394.77</v>
      </c>
      <c r="Q547" t="s">
        <v>3579</v>
      </c>
      <c r="R547" s="61">
        <v>6394.77</v>
      </c>
      <c r="S547" s="61">
        <v>0</v>
      </c>
    </row>
    <row r="548" spans="1:19" x14ac:dyDescent="0.2">
      <c r="A548" t="s">
        <v>1087</v>
      </c>
      <c r="B548" t="s">
        <v>1729</v>
      </c>
      <c r="C548" t="s">
        <v>2906</v>
      </c>
      <c r="D548" t="s">
        <v>238</v>
      </c>
      <c r="E548" t="s">
        <v>3573</v>
      </c>
      <c r="F548" t="s">
        <v>115</v>
      </c>
      <c r="G548" s="87">
        <v>20190704</v>
      </c>
      <c r="H548" t="s">
        <v>3574</v>
      </c>
      <c r="I548" t="s">
        <v>4532</v>
      </c>
      <c r="J548" t="s">
        <v>4533</v>
      </c>
      <c r="K548">
        <v>7115</v>
      </c>
      <c r="L548" t="s">
        <v>4534</v>
      </c>
      <c r="M548" s="87">
        <v>43655</v>
      </c>
      <c r="N548" t="s">
        <v>3620</v>
      </c>
      <c r="O548" t="s">
        <v>3579</v>
      </c>
      <c r="P548" s="61">
        <v>-1340.38</v>
      </c>
      <c r="Q548" t="s">
        <v>3579</v>
      </c>
      <c r="R548" s="61">
        <v>0</v>
      </c>
      <c r="S548" s="61">
        <v>-1340.38</v>
      </c>
    </row>
    <row r="549" spans="1:19" x14ac:dyDescent="0.2">
      <c r="A549" t="s">
        <v>1087</v>
      </c>
      <c r="B549" t="s">
        <v>1729</v>
      </c>
      <c r="C549" t="s">
        <v>2906</v>
      </c>
      <c r="D549" t="s">
        <v>238</v>
      </c>
      <c r="E549" t="s">
        <v>3573</v>
      </c>
      <c r="F549" t="s">
        <v>116</v>
      </c>
      <c r="G549" s="87">
        <v>20190806</v>
      </c>
      <c r="H549" t="s">
        <v>3574</v>
      </c>
      <c r="I549" t="s">
        <v>4535</v>
      </c>
      <c r="J549" t="s">
        <v>4536</v>
      </c>
      <c r="K549">
        <v>7180</v>
      </c>
      <c r="L549" t="s">
        <v>4537</v>
      </c>
      <c r="M549" s="87">
        <v>43698</v>
      </c>
      <c r="N549" t="s">
        <v>3620</v>
      </c>
      <c r="O549" t="s">
        <v>3579</v>
      </c>
      <c r="P549" s="61">
        <v>-1400</v>
      </c>
      <c r="Q549" t="s">
        <v>3579</v>
      </c>
      <c r="R549" s="61">
        <v>0</v>
      </c>
      <c r="S549" s="61">
        <v>-1400</v>
      </c>
    </row>
    <row r="550" spans="1:19" x14ac:dyDescent="0.2">
      <c r="A550" t="s">
        <v>1087</v>
      </c>
      <c r="B550" t="s">
        <v>1729</v>
      </c>
      <c r="C550" t="s">
        <v>2906</v>
      </c>
      <c r="D550" t="s">
        <v>238</v>
      </c>
      <c r="E550" t="s">
        <v>3573</v>
      </c>
      <c r="F550" t="s">
        <v>117</v>
      </c>
      <c r="G550" s="87">
        <v>20190906</v>
      </c>
      <c r="H550" t="s">
        <v>3574</v>
      </c>
      <c r="I550" t="s">
        <v>4538</v>
      </c>
      <c r="J550" t="s">
        <v>4539</v>
      </c>
      <c r="K550">
        <v>7232</v>
      </c>
      <c r="L550" t="s">
        <v>4540</v>
      </c>
      <c r="M550" s="87">
        <v>43718</v>
      </c>
      <c r="N550" t="s">
        <v>3620</v>
      </c>
      <c r="O550" t="s">
        <v>3579</v>
      </c>
      <c r="P550" s="61">
        <v>-1400</v>
      </c>
      <c r="Q550" t="s">
        <v>3579</v>
      </c>
      <c r="R550" s="61">
        <v>0</v>
      </c>
      <c r="S550" s="61">
        <v>-1400</v>
      </c>
    </row>
    <row r="551" spans="1:19" x14ac:dyDescent="0.2">
      <c r="A551" t="s">
        <v>1087</v>
      </c>
      <c r="B551" t="s">
        <v>1729</v>
      </c>
      <c r="C551" t="s">
        <v>2906</v>
      </c>
      <c r="D551" t="s">
        <v>238</v>
      </c>
      <c r="E551" t="s">
        <v>3573</v>
      </c>
      <c r="F551" t="s">
        <v>118</v>
      </c>
      <c r="G551" s="87">
        <v>20191003</v>
      </c>
      <c r="H551" t="s">
        <v>3574</v>
      </c>
      <c r="I551" t="s">
        <v>4541</v>
      </c>
      <c r="J551" t="s">
        <v>4542</v>
      </c>
      <c r="K551">
        <v>7279</v>
      </c>
      <c r="L551" t="s">
        <v>4543</v>
      </c>
      <c r="M551" s="87">
        <v>43747</v>
      </c>
      <c r="N551" t="s">
        <v>3620</v>
      </c>
      <c r="O551" t="s">
        <v>3579</v>
      </c>
      <c r="P551" s="61">
        <v>-1400</v>
      </c>
      <c r="Q551" t="s">
        <v>3579</v>
      </c>
      <c r="R551" s="61">
        <v>0</v>
      </c>
      <c r="S551" s="61">
        <v>-1400</v>
      </c>
    </row>
    <row r="552" spans="1:19" x14ac:dyDescent="0.2">
      <c r="A552" t="s">
        <v>1087</v>
      </c>
      <c r="B552" t="s">
        <v>1729</v>
      </c>
      <c r="C552" t="s">
        <v>2906</v>
      </c>
      <c r="D552" t="s">
        <v>238</v>
      </c>
      <c r="E552" t="s">
        <v>3573</v>
      </c>
      <c r="F552" t="s">
        <v>119</v>
      </c>
      <c r="G552" s="87">
        <v>20191106</v>
      </c>
      <c r="H552" t="s">
        <v>3574</v>
      </c>
      <c r="I552" t="s">
        <v>4544</v>
      </c>
      <c r="J552" t="s">
        <v>4545</v>
      </c>
      <c r="K552">
        <v>7327</v>
      </c>
      <c r="L552" t="s">
        <v>4546</v>
      </c>
      <c r="M552" s="87">
        <v>43782</v>
      </c>
      <c r="N552" t="s">
        <v>3620</v>
      </c>
      <c r="O552" t="s">
        <v>3579</v>
      </c>
      <c r="P552" s="61">
        <v>-1400</v>
      </c>
      <c r="Q552" t="s">
        <v>3579</v>
      </c>
      <c r="R552" s="61">
        <v>0</v>
      </c>
      <c r="S552" s="61">
        <v>-1400</v>
      </c>
    </row>
    <row r="553" spans="1:19" x14ac:dyDescent="0.2">
      <c r="A553" t="s">
        <v>1087</v>
      </c>
      <c r="B553" t="s">
        <v>1729</v>
      </c>
      <c r="C553" t="s">
        <v>2906</v>
      </c>
      <c r="D553" t="s">
        <v>238</v>
      </c>
      <c r="E553" t="s">
        <v>3573</v>
      </c>
      <c r="F553" t="s">
        <v>120</v>
      </c>
      <c r="G553" s="87">
        <v>20191205</v>
      </c>
      <c r="H553" t="s">
        <v>3574</v>
      </c>
      <c r="I553" t="s">
        <v>4547</v>
      </c>
      <c r="J553" t="s">
        <v>4548</v>
      </c>
      <c r="K553">
        <v>7372</v>
      </c>
      <c r="L553" t="s">
        <v>4549</v>
      </c>
      <c r="M553" s="87">
        <v>43808</v>
      </c>
      <c r="N553" t="s">
        <v>3578</v>
      </c>
      <c r="O553" t="s">
        <v>3579</v>
      </c>
      <c r="P553" s="61">
        <v>-1400</v>
      </c>
      <c r="Q553" t="s">
        <v>3579</v>
      </c>
      <c r="R553" s="61">
        <v>0</v>
      </c>
      <c r="S553" s="61">
        <v>-1400</v>
      </c>
    </row>
    <row r="554" spans="1:19" x14ac:dyDescent="0.2">
      <c r="A554" t="s">
        <v>1087</v>
      </c>
      <c r="B554" t="s">
        <v>1729</v>
      </c>
      <c r="C554" t="s">
        <v>2906</v>
      </c>
      <c r="D554" t="s">
        <v>238</v>
      </c>
      <c r="E554" t="s">
        <v>3573</v>
      </c>
      <c r="F554" t="s">
        <v>121</v>
      </c>
      <c r="G554" s="87">
        <v>20200107</v>
      </c>
      <c r="H554" t="s">
        <v>3574</v>
      </c>
      <c r="I554" t="s">
        <v>4550</v>
      </c>
      <c r="J554" t="s">
        <v>4551</v>
      </c>
      <c r="K554">
        <v>7414</v>
      </c>
      <c r="L554" t="s">
        <v>4552</v>
      </c>
      <c r="M554" s="87">
        <v>43840</v>
      </c>
      <c r="N554" t="s">
        <v>3578</v>
      </c>
      <c r="O554" t="s">
        <v>3579</v>
      </c>
      <c r="P554" s="61">
        <v>-1400</v>
      </c>
      <c r="Q554" t="s">
        <v>3579</v>
      </c>
      <c r="R554" s="61">
        <v>0</v>
      </c>
      <c r="S554" s="61">
        <v>-1400</v>
      </c>
    </row>
    <row r="555" spans="1:19" x14ac:dyDescent="0.2">
      <c r="A555" t="s">
        <v>1087</v>
      </c>
      <c r="B555" t="s">
        <v>1729</v>
      </c>
      <c r="C555" t="s">
        <v>2906</v>
      </c>
      <c r="D555" t="s">
        <v>238</v>
      </c>
      <c r="E555" t="s">
        <v>3573</v>
      </c>
      <c r="F555" t="s">
        <v>122</v>
      </c>
      <c r="G555" s="87">
        <v>20200206</v>
      </c>
      <c r="H555" t="s">
        <v>3574</v>
      </c>
      <c r="I555" t="s">
        <v>4553</v>
      </c>
      <c r="J555" t="s">
        <v>4554</v>
      </c>
      <c r="K555">
        <v>7475</v>
      </c>
      <c r="L555" t="s">
        <v>4528</v>
      </c>
      <c r="M555" s="87">
        <v>43873</v>
      </c>
      <c r="N555" t="s">
        <v>3620</v>
      </c>
      <c r="O555" t="s">
        <v>3579</v>
      </c>
      <c r="P555" s="61">
        <v>-1400</v>
      </c>
      <c r="Q555" t="s">
        <v>3579</v>
      </c>
      <c r="R555" s="61">
        <v>0</v>
      </c>
      <c r="S555" s="61">
        <v>-1400</v>
      </c>
    </row>
    <row r="556" spans="1:19" x14ac:dyDescent="0.2">
      <c r="A556" t="s">
        <v>1087</v>
      </c>
      <c r="B556" t="s">
        <v>1729</v>
      </c>
      <c r="C556" t="s">
        <v>2906</v>
      </c>
      <c r="D556" t="s">
        <v>238</v>
      </c>
      <c r="E556" t="s">
        <v>3573</v>
      </c>
      <c r="F556" t="s">
        <v>123</v>
      </c>
      <c r="G556" s="87">
        <v>20200305</v>
      </c>
      <c r="H556" t="s">
        <v>3574</v>
      </c>
      <c r="I556" t="s">
        <v>4555</v>
      </c>
      <c r="J556" t="s">
        <v>4556</v>
      </c>
      <c r="K556">
        <v>7517</v>
      </c>
      <c r="L556" t="s">
        <v>4557</v>
      </c>
      <c r="M556" s="87">
        <v>43902</v>
      </c>
      <c r="N556" t="s">
        <v>3620</v>
      </c>
      <c r="O556" t="s">
        <v>3579</v>
      </c>
      <c r="P556" s="61">
        <v>-1435</v>
      </c>
      <c r="Q556" t="s">
        <v>3579</v>
      </c>
      <c r="R556" s="61">
        <v>0</v>
      </c>
      <c r="S556" s="61">
        <v>-1435</v>
      </c>
    </row>
    <row r="557" spans="1:19" x14ac:dyDescent="0.2">
      <c r="A557" t="s">
        <v>1087</v>
      </c>
      <c r="B557" t="s">
        <v>1729</v>
      </c>
      <c r="C557" t="s">
        <v>2906</v>
      </c>
      <c r="D557" t="s">
        <v>238</v>
      </c>
      <c r="E557" t="s">
        <v>3573</v>
      </c>
      <c r="F557" t="s">
        <v>124</v>
      </c>
      <c r="G557" s="87">
        <v>20200406</v>
      </c>
      <c r="H557" t="s">
        <v>3574</v>
      </c>
      <c r="I557" t="s">
        <v>4558</v>
      </c>
      <c r="J557" t="s">
        <v>4559</v>
      </c>
      <c r="K557">
        <v>7577</v>
      </c>
      <c r="L557" t="s">
        <v>4560</v>
      </c>
      <c r="M557" s="87">
        <v>43935</v>
      </c>
      <c r="N557" t="s">
        <v>3578</v>
      </c>
      <c r="O557" t="s">
        <v>3579</v>
      </c>
      <c r="P557" s="61">
        <v>-1435</v>
      </c>
      <c r="Q557" t="s">
        <v>3579</v>
      </c>
      <c r="R557" s="61">
        <v>0</v>
      </c>
      <c r="S557" s="61">
        <v>-1435</v>
      </c>
    </row>
    <row r="558" spans="1:19" x14ac:dyDescent="0.2">
      <c r="A558" t="s">
        <v>1087</v>
      </c>
      <c r="B558" t="s">
        <v>1729</v>
      </c>
      <c r="C558" t="s">
        <v>2906</v>
      </c>
      <c r="D558" t="s">
        <v>238</v>
      </c>
      <c r="E558" t="s">
        <v>3573</v>
      </c>
      <c r="F558" t="s">
        <v>125</v>
      </c>
      <c r="G558" s="87">
        <v>20200506</v>
      </c>
      <c r="H558" t="s">
        <v>3574</v>
      </c>
      <c r="I558" t="s">
        <v>4561</v>
      </c>
      <c r="J558" t="s">
        <v>4562</v>
      </c>
      <c r="K558">
        <v>7628</v>
      </c>
      <c r="L558" t="s">
        <v>4563</v>
      </c>
      <c r="M558" s="87">
        <v>43962</v>
      </c>
      <c r="N558" t="s">
        <v>3620</v>
      </c>
      <c r="O558" t="s">
        <v>3579</v>
      </c>
      <c r="P558" s="61">
        <v>-1435</v>
      </c>
      <c r="Q558" t="s">
        <v>3579</v>
      </c>
      <c r="R558" s="61">
        <v>0</v>
      </c>
      <c r="S558" s="61">
        <v>-1435</v>
      </c>
    </row>
    <row r="559" spans="1:19" x14ac:dyDescent="0.2">
      <c r="A559" t="s">
        <v>1087</v>
      </c>
      <c r="B559" t="s">
        <v>1729</v>
      </c>
      <c r="C559" t="s">
        <v>2906</v>
      </c>
      <c r="D559" t="s">
        <v>238</v>
      </c>
      <c r="E559" t="s">
        <v>3573</v>
      </c>
      <c r="F559" t="s">
        <v>126</v>
      </c>
      <c r="G559" s="87">
        <v>20200605</v>
      </c>
      <c r="H559" t="s">
        <v>3574</v>
      </c>
      <c r="I559" t="s">
        <v>4564</v>
      </c>
      <c r="J559" t="s">
        <v>4565</v>
      </c>
      <c r="K559">
        <v>7665</v>
      </c>
      <c r="L559" t="s">
        <v>4566</v>
      </c>
      <c r="M559" s="87">
        <v>43991</v>
      </c>
      <c r="N559" t="s">
        <v>3620</v>
      </c>
      <c r="O559" t="s">
        <v>3579</v>
      </c>
      <c r="P559" s="61">
        <v>-1435</v>
      </c>
      <c r="Q559" t="s">
        <v>3579</v>
      </c>
      <c r="R559" s="61">
        <v>0</v>
      </c>
      <c r="S559" s="61">
        <v>-1435</v>
      </c>
    </row>
    <row r="560" spans="1:19" x14ac:dyDescent="0.2">
      <c r="A560" t="s">
        <v>1087</v>
      </c>
      <c r="B560" t="s">
        <v>1729</v>
      </c>
      <c r="C560" t="s">
        <v>2906</v>
      </c>
      <c r="D560" t="s">
        <v>238</v>
      </c>
      <c r="E560" t="s">
        <v>3573</v>
      </c>
      <c r="F560" t="s">
        <v>16</v>
      </c>
      <c r="G560" s="87">
        <v>20200630</v>
      </c>
      <c r="H560" t="s">
        <v>3617</v>
      </c>
      <c r="J560" t="s">
        <v>3618</v>
      </c>
      <c r="K560">
        <v>7681</v>
      </c>
      <c r="L560" t="s">
        <v>3619</v>
      </c>
      <c r="M560" s="87">
        <v>43999</v>
      </c>
      <c r="N560" t="s">
        <v>3620</v>
      </c>
      <c r="O560" t="s">
        <v>3579</v>
      </c>
      <c r="P560" s="61">
        <v>16880.38</v>
      </c>
      <c r="Q560" t="s">
        <v>3579</v>
      </c>
      <c r="R560" s="61">
        <v>16880.38</v>
      </c>
      <c r="S560" s="61">
        <v>0</v>
      </c>
    </row>
    <row r="561" spans="1:19" x14ac:dyDescent="0.2">
      <c r="A561" t="s">
        <v>1088</v>
      </c>
      <c r="B561" t="s">
        <v>1730</v>
      </c>
      <c r="C561" t="s">
        <v>2908</v>
      </c>
      <c r="D561" t="s">
        <v>238</v>
      </c>
      <c r="E561" t="s">
        <v>3573</v>
      </c>
      <c r="F561" t="s">
        <v>115</v>
      </c>
      <c r="G561" s="87">
        <v>20190704</v>
      </c>
      <c r="H561" t="s">
        <v>3574</v>
      </c>
      <c r="I561" t="s">
        <v>4567</v>
      </c>
      <c r="J561" t="s">
        <v>4568</v>
      </c>
      <c r="K561">
        <v>7115</v>
      </c>
      <c r="L561" t="s">
        <v>4569</v>
      </c>
      <c r="M561" s="87">
        <v>43655</v>
      </c>
      <c r="N561" t="s">
        <v>3620</v>
      </c>
      <c r="O561" t="s">
        <v>3579</v>
      </c>
      <c r="P561" s="61">
        <v>-2082.96</v>
      </c>
      <c r="Q561" t="s">
        <v>3579</v>
      </c>
      <c r="R561" s="61">
        <v>0</v>
      </c>
      <c r="S561" s="61">
        <v>-2082.96</v>
      </c>
    </row>
    <row r="562" spans="1:19" x14ac:dyDescent="0.2">
      <c r="A562" t="s">
        <v>1088</v>
      </c>
      <c r="B562" t="s">
        <v>1730</v>
      </c>
      <c r="C562" t="s">
        <v>2908</v>
      </c>
      <c r="D562" t="s">
        <v>238</v>
      </c>
      <c r="E562" t="s">
        <v>3573</v>
      </c>
      <c r="F562" t="s">
        <v>116</v>
      </c>
      <c r="G562" s="87">
        <v>20190806</v>
      </c>
      <c r="H562" t="s">
        <v>3574</v>
      </c>
      <c r="I562" t="s">
        <v>4570</v>
      </c>
      <c r="J562" t="s">
        <v>4571</v>
      </c>
      <c r="K562">
        <v>7180</v>
      </c>
      <c r="L562" t="s">
        <v>4572</v>
      </c>
      <c r="M562" s="87">
        <v>43698</v>
      </c>
      <c r="N562" t="s">
        <v>3620</v>
      </c>
      <c r="O562" t="s">
        <v>3579</v>
      </c>
      <c r="P562" s="61">
        <v>-2082.96</v>
      </c>
      <c r="Q562" t="s">
        <v>3579</v>
      </c>
      <c r="R562" s="61">
        <v>0</v>
      </c>
      <c r="S562" s="61">
        <v>-2082.96</v>
      </c>
    </row>
    <row r="563" spans="1:19" x14ac:dyDescent="0.2">
      <c r="A563" t="s">
        <v>1088</v>
      </c>
      <c r="B563" t="s">
        <v>1730</v>
      </c>
      <c r="C563" t="s">
        <v>2908</v>
      </c>
      <c r="D563" t="s">
        <v>238</v>
      </c>
      <c r="E563" t="s">
        <v>3573</v>
      </c>
      <c r="F563" t="s">
        <v>117</v>
      </c>
      <c r="G563" s="87">
        <v>20190909</v>
      </c>
      <c r="H563" t="s">
        <v>3574</v>
      </c>
      <c r="I563" t="s">
        <v>4573</v>
      </c>
      <c r="J563" t="s">
        <v>4574</v>
      </c>
      <c r="K563">
        <v>7232</v>
      </c>
      <c r="L563" t="s">
        <v>4575</v>
      </c>
      <c r="M563" s="87">
        <v>43718</v>
      </c>
      <c r="N563" t="s">
        <v>3620</v>
      </c>
      <c r="O563" t="s">
        <v>3579</v>
      </c>
      <c r="P563" s="61">
        <v>-2082.96</v>
      </c>
      <c r="Q563" t="s">
        <v>3579</v>
      </c>
      <c r="R563" s="61">
        <v>0</v>
      </c>
      <c r="S563" s="61">
        <v>-2082.96</v>
      </c>
    </row>
    <row r="564" spans="1:19" x14ac:dyDescent="0.2">
      <c r="A564" t="s">
        <v>1088</v>
      </c>
      <c r="B564" t="s">
        <v>1730</v>
      </c>
      <c r="C564" t="s">
        <v>2908</v>
      </c>
      <c r="D564" t="s">
        <v>238</v>
      </c>
      <c r="E564" t="s">
        <v>3573</v>
      </c>
      <c r="F564" t="s">
        <v>118</v>
      </c>
      <c r="G564" s="87">
        <v>20191003</v>
      </c>
      <c r="H564" t="s">
        <v>3574</v>
      </c>
      <c r="I564" t="s">
        <v>4576</v>
      </c>
      <c r="J564" t="s">
        <v>4577</v>
      </c>
      <c r="K564">
        <v>7279</v>
      </c>
      <c r="L564" t="s">
        <v>4578</v>
      </c>
      <c r="M564" s="87">
        <v>43747</v>
      </c>
      <c r="N564" t="s">
        <v>3620</v>
      </c>
      <c r="O564" t="s">
        <v>3579</v>
      </c>
      <c r="P564" s="61">
        <v>-2082.96</v>
      </c>
      <c r="Q564" t="s">
        <v>3579</v>
      </c>
      <c r="R564" s="61">
        <v>0</v>
      </c>
      <c r="S564" s="61">
        <v>-2082.96</v>
      </c>
    </row>
    <row r="565" spans="1:19" x14ac:dyDescent="0.2">
      <c r="A565" t="s">
        <v>1088</v>
      </c>
      <c r="B565" t="s">
        <v>1730</v>
      </c>
      <c r="C565" t="s">
        <v>2908</v>
      </c>
      <c r="D565" t="s">
        <v>238</v>
      </c>
      <c r="E565" t="s">
        <v>3573</v>
      </c>
      <c r="F565" t="s">
        <v>119</v>
      </c>
      <c r="G565" s="87">
        <v>20191106</v>
      </c>
      <c r="H565" t="s">
        <v>3574</v>
      </c>
      <c r="I565" t="s">
        <v>4579</v>
      </c>
      <c r="J565" t="s">
        <v>4580</v>
      </c>
      <c r="K565">
        <v>7327</v>
      </c>
      <c r="L565" t="s">
        <v>4581</v>
      </c>
      <c r="M565" s="87">
        <v>43782</v>
      </c>
      <c r="N565" t="s">
        <v>3620</v>
      </c>
      <c r="O565" t="s">
        <v>3579</v>
      </c>
      <c r="P565" s="61">
        <v>-2082.96</v>
      </c>
      <c r="Q565" t="s">
        <v>3579</v>
      </c>
      <c r="R565" s="61">
        <v>0</v>
      </c>
      <c r="S565" s="61">
        <v>-2082.96</v>
      </c>
    </row>
    <row r="566" spans="1:19" x14ac:dyDescent="0.2">
      <c r="A566" t="s">
        <v>1088</v>
      </c>
      <c r="B566" t="s">
        <v>1730</v>
      </c>
      <c r="C566" t="s">
        <v>2908</v>
      </c>
      <c r="D566" t="s">
        <v>238</v>
      </c>
      <c r="E566" t="s">
        <v>3573</v>
      </c>
      <c r="F566" t="s">
        <v>120</v>
      </c>
      <c r="G566" s="87">
        <v>20191205</v>
      </c>
      <c r="H566" t="s">
        <v>3574</v>
      </c>
      <c r="I566" t="s">
        <v>4582</v>
      </c>
      <c r="J566" t="s">
        <v>4583</v>
      </c>
      <c r="K566">
        <v>7372</v>
      </c>
      <c r="L566" t="s">
        <v>4584</v>
      </c>
      <c r="M566" s="87">
        <v>43808</v>
      </c>
      <c r="N566" t="s">
        <v>3578</v>
      </c>
      <c r="O566" t="s">
        <v>3579</v>
      </c>
      <c r="P566" s="61">
        <v>-2082.96</v>
      </c>
      <c r="Q566" t="s">
        <v>3579</v>
      </c>
      <c r="R566" s="61">
        <v>0</v>
      </c>
      <c r="S566" s="61">
        <v>-2082.96</v>
      </c>
    </row>
    <row r="567" spans="1:19" x14ac:dyDescent="0.2">
      <c r="A567" t="s">
        <v>1088</v>
      </c>
      <c r="B567" t="s">
        <v>1730</v>
      </c>
      <c r="C567" t="s">
        <v>2908</v>
      </c>
      <c r="D567" t="s">
        <v>238</v>
      </c>
      <c r="E567" t="s">
        <v>3573</v>
      </c>
      <c r="F567" t="s">
        <v>121</v>
      </c>
      <c r="G567" s="87">
        <v>20200107</v>
      </c>
      <c r="H567" t="s">
        <v>3574</v>
      </c>
      <c r="I567" t="s">
        <v>4585</v>
      </c>
      <c r="J567" t="s">
        <v>4586</v>
      </c>
      <c r="K567">
        <v>7414</v>
      </c>
      <c r="L567" t="s">
        <v>4587</v>
      </c>
      <c r="M567" s="87">
        <v>43840</v>
      </c>
      <c r="N567" t="s">
        <v>3578</v>
      </c>
      <c r="O567" t="s">
        <v>3579</v>
      </c>
      <c r="P567" s="61">
        <v>-2082.96</v>
      </c>
      <c r="Q567" t="s">
        <v>3579</v>
      </c>
      <c r="R567" s="61">
        <v>0</v>
      </c>
      <c r="S567" s="61">
        <v>-2082.96</v>
      </c>
    </row>
    <row r="568" spans="1:19" x14ac:dyDescent="0.2">
      <c r="A568" t="s">
        <v>1088</v>
      </c>
      <c r="B568" t="s">
        <v>1730</v>
      </c>
      <c r="C568" t="s">
        <v>2908</v>
      </c>
      <c r="D568" t="s">
        <v>238</v>
      </c>
      <c r="E568" t="s">
        <v>3573</v>
      </c>
      <c r="F568" t="s">
        <v>123</v>
      </c>
      <c r="G568" s="87">
        <v>20200305</v>
      </c>
      <c r="H568" t="s">
        <v>3574</v>
      </c>
      <c r="I568" t="s">
        <v>4588</v>
      </c>
      <c r="J568" t="s">
        <v>4589</v>
      </c>
      <c r="K568">
        <v>7517</v>
      </c>
      <c r="L568" t="s">
        <v>4590</v>
      </c>
      <c r="M568" s="87">
        <v>43902</v>
      </c>
      <c r="N568" t="s">
        <v>3620</v>
      </c>
      <c r="O568" t="s">
        <v>3579</v>
      </c>
      <c r="P568" s="61">
        <v>-3440.42</v>
      </c>
      <c r="Q568" t="s">
        <v>3579</v>
      </c>
      <c r="R568" s="61">
        <v>0</v>
      </c>
      <c r="S568" s="61">
        <v>-3440.42</v>
      </c>
    </row>
    <row r="569" spans="1:19" x14ac:dyDescent="0.2">
      <c r="A569" t="s">
        <v>1088</v>
      </c>
      <c r="B569" t="s">
        <v>1730</v>
      </c>
      <c r="C569" t="s">
        <v>2908</v>
      </c>
      <c r="D569" t="s">
        <v>238</v>
      </c>
      <c r="E569" t="s">
        <v>3573</v>
      </c>
      <c r="F569" t="s">
        <v>124</v>
      </c>
      <c r="G569" s="87">
        <v>20200406</v>
      </c>
      <c r="H569" t="s">
        <v>3574</v>
      </c>
      <c r="I569" t="s">
        <v>4591</v>
      </c>
      <c r="J569" t="s">
        <v>4592</v>
      </c>
      <c r="K569">
        <v>7577</v>
      </c>
      <c r="L569" t="s">
        <v>4593</v>
      </c>
      <c r="M569" s="87">
        <v>43935</v>
      </c>
      <c r="N569" t="s">
        <v>3578</v>
      </c>
      <c r="O569" t="s">
        <v>3579</v>
      </c>
      <c r="P569" s="61">
        <v>-4165.92</v>
      </c>
      <c r="Q569" t="s">
        <v>3579</v>
      </c>
      <c r="R569" s="61">
        <v>0</v>
      </c>
      <c r="S569" s="61">
        <v>-4165.92</v>
      </c>
    </row>
    <row r="570" spans="1:19" x14ac:dyDescent="0.2">
      <c r="A570" t="s">
        <v>1088</v>
      </c>
      <c r="B570" t="s">
        <v>1730</v>
      </c>
      <c r="C570" t="s">
        <v>2908</v>
      </c>
      <c r="D570" t="s">
        <v>238</v>
      </c>
      <c r="E570" t="s">
        <v>3573</v>
      </c>
      <c r="F570" t="s">
        <v>124</v>
      </c>
      <c r="G570" s="87">
        <v>20200414</v>
      </c>
      <c r="H570" t="s">
        <v>3574</v>
      </c>
      <c r="I570" t="s">
        <v>4594</v>
      </c>
      <c r="J570" t="s">
        <v>4595</v>
      </c>
      <c r="K570">
        <v>7591</v>
      </c>
      <c r="L570" t="s">
        <v>4596</v>
      </c>
      <c r="M570" s="87">
        <v>43944</v>
      </c>
      <c r="N570" t="s">
        <v>3578</v>
      </c>
      <c r="O570" t="s">
        <v>3579</v>
      </c>
      <c r="P570" s="61">
        <v>-4691.1099999999997</v>
      </c>
      <c r="Q570" t="s">
        <v>3579</v>
      </c>
      <c r="R570" s="61">
        <v>0</v>
      </c>
      <c r="S570" s="61">
        <v>-4691.1099999999997</v>
      </c>
    </row>
    <row r="571" spans="1:19" x14ac:dyDescent="0.2">
      <c r="A571" t="s">
        <v>1088</v>
      </c>
      <c r="B571" t="s">
        <v>1730</v>
      </c>
      <c r="C571" t="s">
        <v>2908</v>
      </c>
      <c r="D571" t="s">
        <v>238</v>
      </c>
      <c r="E571" t="s">
        <v>3573</v>
      </c>
      <c r="F571" t="s">
        <v>16</v>
      </c>
      <c r="G571" s="87">
        <v>20200630</v>
      </c>
      <c r="H571" t="s">
        <v>3617</v>
      </c>
      <c r="J571" t="s">
        <v>3618</v>
      </c>
      <c r="K571">
        <v>7681</v>
      </c>
      <c r="L571" t="s">
        <v>3619</v>
      </c>
      <c r="M571" s="87">
        <v>43999</v>
      </c>
      <c r="N571" t="s">
        <v>3620</v>
      </c>
      <c r="O571" t="s">
        <v>3579</v>
      </c>
      <c r="P571" s="61">
        <v>26878.17</v>
      </c>
      <c r="Q571" t="s">
        <v>3579</v>
      </c>
      <c r="R571" s="61">
        <v>26878.17</v>
      </c>
      <c r="S571" s="61">
        <v>0</v>
      </c>
    </row>
    <row r="572" spans="1:19" x14ac:dyDescent="0.2">
      <c r="A572" t="s">
        <v>490</v>
      </c>
      <c r="B572" t="s">
        <v>1732</v>
      </c>
      <c r="C572" t="s">
        <v>2910</v>
      </c>
      <c r="D572" t="s">
        <v>238</v>
      </c>
      <c r="E572" t="s">
        <v>3573</v>
      </c>
      <c r="F572" t="s">
        <v>115</v>
      </c>
      <c r="G572" s="87">
        <v>20190701</v>
      </c>
      <c r="H572" t="s">
        <v>3574</v>
      </c>
      <c r="I572" t="s">
        <v>4597</v>
      </c>
      <c r="J572" t="s">
        <v>4598</v>
      </c>
      <c r="K572">
        <v>7100</v>
      </c>
      <c r="L572" t="s">
        <v>3577</v>
      </c>
      <c r="M572" s="87">
        <v>43647</v>
      </c>
      <c r="N572" t="s">
        <v>3578</v>
      </c>
      <c r="O572" t="s">
        <v>3579</v>
      </c>
      <c r="P572" s="61">
        <v>-2196.04</v>
      </c>
      <c r="Q572" t="s">
        <v>3579</v>
      </c>
      <c r="R572" s="61">
        <v>0</v>
      </c>
      <c r="S572" s="61">
        <v>-2196.04</v>
      </c>
    </row>
    <row r="573" spans="1:19" x14ac:dyDescent="0.2">
      <c r="A573" t="s">
        <v>490</v>
      </c>
      <c r="B573" t="s">
        <v>1732</v>
      </c>
      <c r="C573" t="s">
        <v>2910</v>
      </c>
      <c r="D573" t="s">
        <v>238</v>
      </c>
      <c r="E573" t="s">
        <v>3573</v>
      </c>
      <c r="F573" t="s">
        <v>115</v>
      </c>
      <c r="G573" s="87">
        <v>20190701</v>
      </c>
      <c r="H573" t="s">
        <v>3574</v>
      </c>
      <c r="I573" t="s">
        <v>4599</v>
      </c>
      <c r="J573" t="s">
        <v>2910</v>
      </c>
      <c r="K573">
        <v>7100</v>
      </c>
      <c r="L573" t="s">
        <v>3577</v>
      </c>
      <c r="M573" s="87">
        <v>43647</v>
      </c>
      <c r="N573" t="s">
        <v>3578</v>
      </c>
      <c r="O573" t="s">
        <v>3579</v>
      </c>
      <c r="P573" s="61">
        <v>-1167.3599999999999</v>
      </c>
      <c r="Q573" t="s">
        <v>3579</v>
      </c>
      <c r="R573" s="61">
        <v>0</v>
      </c>
      <c r="S573" s="61">
        <v>-1167.3599999999999</v>
      </c>
    </row>
    <row r="574" spans="1:19" x14ac:dyDescent="0.2">
      <c r="A574" t="s">
        <v>490</v>
      </c>
      <c r="B574" t="s">
        <v>1732</v>
      </c>
      <c r="C574" t="s">
        <v>2910</v>
      </c>
      <c r="D574" t="s">
        <v>238</v>
      </c>
      <c r="E574" t="s">
        <v>3573</v>
      </c>
      <c r="F574" t="s">
        <v>115</v>
      </c>
      <c r="G574" s="87">
        <v>20190701</v>
      </c>
      <c r="H574" t="s">
        <v>3574</v>
      </c>
      <c r="I574" t="s">
        <v>4600</v>
      </c>
      <c r="J574" t="s">
        <v>4601</v>
      </c>
      <c r="K574">
        <v>7100</v>
      </c>
      <c r="L574" t="s">
        <v>3577</v>
      </c>
      <c r="M574" s="87">
        <v>43647</v>
      </c>
      <c r="N574" t="s">
        <v>3578</v>
      </c>
      <c r="O574" t="s">
        <v>3579</v>
      </c>
      <c r="P574" s="61">
        <v>-750.56</v>
      </c>
      <c r="Q574" t="s">
        <v>3579</v>
      </c>
      <c r="R574" s="61">
        <v>0</v>
      </c>
      <c r="S574" s="61">
        <v>-750.56</v>
      </c>
    </row>
    <row r="575" spans="1:19" x14ac:dyDescent="0.2">
      <c r="A575" t="s">
        <v>490</v>
      </c>
      <c r="B575" t="s">
        <v>1732</v>
      </c>
      <c r="C575" t="s">
        <v>2910</v>
      </c>
      <c r="D575" t="s">
        <v>238</v>
      </c>
      <c r="E575" t="s">
        <v>3573</v>
      </c>
      <c r="F575" t="s">
        <v>116</v>
      </c>
      <c r="G575" s="87">
        <v>20190801</v>
      </c>
      <c r="H575" t="s">
        <v>3574</v>
      </c>
      <c r="I575" t="s">
        <v>4602</v>
      </c>
      <c r="J575" t="s">
        <v>4598</v>
      </c>
      <c r="K575">
        <v>7150</v>
      </c>
      <c r="L575" t="s">
        <v>3582</v>
      </c>
      <c r="M575" s="87">
        <v>43675</v>
      </c>
      <c r="N575" t="s">
        <v>3583</v>
      </c>
      <c r="O575" t="s">
        <v>3579</v>
      </c>
      <c r="P575" s="61">
        <v>-2196.04</v>
      </c>
      <c r="Q575" t="s">
        <v>3579</v>
      </c>
      <c r="R575" s="61">
        <v>0</v>
      </c>
      <c r="S575" s="61">
        <v>-2196.04</v>
      </c>
    </row>
    <row r="576" spans="1:19" x14ac:dyDescent="0.2">
      <c r="A576" t="s">
        <v>490</v>
      </c>
      <c r="B576" t="s">
        <v>1732</v>
      </c>
      <c r="C576" t="s">
        <v>2910</v>
      </c>
      <c r="D576" t="s">
        <v>238</v>
      </c>
      <c r="E576" t="s">
        <v>3573</v>
      </c>
      <c r="F576" t="s">
        <v>116</v>
      </c>
      <c r="G576" s="87">
        <v>20190801</v>
      </c>
      <c r="H576" t="s">
        <v>3574</v>
      </c>
      <c r="I576" t="s">
        <v>4603</v>
      </c>
      <c r="J576" t="s">
        <v>2910</v>
      </c>
      <c r="K576">
        <v>7150</v>
      </c>
      <c r="L576" t="s">
        <v>3582</v>
      </c>
      <c r="M576" s="87">
        <v>43675</v>
      </c>
      <c r="N576" t="s">
        <v>3583</v>
      </c>
      <c r="O576" t="s">
        <v>3579</v>
      </c>
      <c r="P576" s="61">
        <v>-1167.3599999999999</v>
      </c>
      <c r="Q576" t="s">
        <v>3579</v>
      </c>
      <c r="R576" s="61">
        <v>0</v>
      </c>
      <c r="S576" s="61">
        <v>-1167.3599999999999</v>
      </c>
    </row>
    <row r="577" spans="1:19" x14ac:dyDescent="0.2">
      <c r="A577" t="s">
        <v>490</v>
      </c>
      <c r="B577" t="s">
        <v>1732</v>
      </c>
      <c r="C577" t="s">
        <v>2910</v>
      </c>
      <c r="D577" t="s">
        <v>238</v>
      </c>
      <c r="E577" t="s">
        <v>3573</v>
      </c>
      <c r="F577" t="s">
        <v>116</v>
      </c>
      <c r="G577" s="87">
        <v>20190801</v>
      </c>
      <c r="H577" t="s">
        <v>3574</v>
      </c>
      <c r="I577" t="s">
        <v>4604</v>
      </c>
      <c r="J577" t="s">
        <v>4601</v>
      </c>
      <c r="K577">
        <v>7150</v>
      </c>
      <c r="L577" t="s">
        <v>3582</v>
      </c>
      <c r="M577" s="87">
        <v>43675</v>
      </c>
      <c r="N577" t="s">
        <v>3583</v>
      </c>
      <c r="O577" t="s">
        <v>3579</v>
      </c>
      <c r="P577" s="61">
        <v>-750.56</v>
      </c>
      <c r="Q577" t="s">
        <v>3579</v>
      </c>
      <c r="R577" s="61">
        <v>0</v>
      </c>
      <c r="S577" s="61">
        <v>-750.56</v>
      </c>
    </row>
    <row r="578" spans="1:19" x14ac:dyDescent="0.2">
      <c r="A578" t="s">
        <v>490</v>
      </c>
      <c r="B578" t="s">
        <v>1732</v>
      </c>
      <c r="C578" t="s">
        <v>2910</v>
      </c>
      <c r="D578" t="s">
        <v>238</v>
      </c>
      <c r="E578" t="s">
        <v>3573</v>
      </c>
      <c r="F578" t="s">
        <v>117</v>
      </c>
      <c r="G578" s="87">
        <v>20190901</v>
      </c>
      <c r="H578" t="s">
        <v>3574</v>
      </c>
      <c r="I578" t="s">
        <v>4605</v>
      </c>
      <c r="J578" t="s">
        <v>4598</v>
      </c>
      <c r="K578">
        <v>7215</v>
      </c>
      <c r="L578" t="s">
        <v>3586</v>
      </c>
      <c r="M578" s="87">
        <v>43710</v>
      </c>
      <c r="N578" t="s">
        <v>3578</v>
      </c>
      <c r="O578" t="s">
        <v>3579</v>
      </c>
      <c r="P578" s="61">
        <v>-2196.04</v>
      </c>
      <c r="Q578" t="s">
        <v>3579</v>
      </c>
      <c r="R578" s="61">
        <v>0</v>
      </c>
      <c r="S578" s="61">
        <v>-2196.04</v>
      </c>
    </row>
    <row r="579" spans="1:19" x14ac:dyDescent="0.2">
      <c r="A579" t="s">
        <v>490</v>
      </c>
      <c r="B579" t="s">
        <v>1732</v>
      </c>
      <c r="C579" t="s">
        <v>2910</v>
      </c>
      <c r="D579" t="s">
        <v>238</v>
      </c>
      <c r="E579" t="s">
        <v>3573</v>
      </c>
      <c r="F579" t="s">
        <v>117</v>
      </c>
      <c r="G579" s="87">
        <v>20190901</v>
      </c>
      <c r="H579" t="s">
        <v>3574</v>
      </c>
      <c r="I579" t="s">
        <v>4606</v>
      </c>
      <c r="J579" t="s">
        <v>4607</v>
      </c>
      <c r="K579">
        <v>7215</v>
      </c>
      <c r="L579" t="s">
        <v>3586</v>
      </c>
      <c r="M579" s="87">
        <v>43710</v>
      </c>
      <c r="N579" t="s">
        <v>3578</v>
      </c>
      <c r="O579" t="s">
        <v>3579</v>
      </c>
      <c r="P579" s="61">
        <v>-1167.3599999999999</v>
      </c>
      <c r="Q579" t="s">
        <v>3579</v>
      </c>
      <c r="R579" s="61">
        <v>0</v>
      </c>
      <c r="S579" s="61">
        <v>-1167.3599999999999</v>
      </c>
    </row>
    <row r="580" spans="1:19" x14ac:dyDescent="0.2">
      <c r="A580" t="s">
        <v>490</v>
      </c>
      <c r="B580" t="s">
        <v>1732</v>
      </c>
      <c r="C580" t="s">
        <v>2910</v>
      </c>
      <c r="D580" t="s">
        <v>238</v>
      </c>
      <c r="E580" t="s">
        <v>3573</v>
      </c>
      <c r="F580" t="s">
        <v>117</v>
      </c>
      <c r="G580" s="87">
        <v>20190901</v>
      </c>
      <c r="H580" t="s">
        <v>3574</v>
      </c>
      <c r="I580" t="s">
        <v>4608</v>
      </c>
      <c r="J580" t="s">
        <v>4601</v>
      </c>
      <c r="K580">
        <v>7215</v>
      </c>
      <c r="L580" t="s">
        <v>3586</v>
      </c>
      <c r="M580" s="87">
        <v>43710</v>
      </c>
      <c r="N580" t="s">
        <v>3578</v>
      </c>
      <c r="O580" t="s">
        <v>3579</v>
      </c>
      <c r="P580" s="61">
        <v>-750.56</v>
      </c>
      <c r="Q580" t="s">
        <v>3579</v>
      </c>
      <c r="R580" s="61">
        <v>0</v>
      </c>
      <c r="S580" s="61">
        <v>-750.56</v>
      </c>
    </row>
    <row r="581" spans="1:19" x14ac:dyDescent="0.2">
      <c r="A581" t="s">
        <v>490</v>
      </c>
      <c r="B581" t="s">
        <v>1732</v>
      </c>
      <c r="C581" t="s">
        <v>2910</v>
      </c>
      <c r="D581" t="s">
        <v>238</v>
      </c>
      <c r="E581" t="s">
        <v>3573</v>
      </c>
      <c r="F581" t="s">
        <v>118</v>
      </c>
      <c r="G581" s="87">
        <v>20191001</v>
      </c>
      <c r="H581" t="s">
        <v>3574</v>
      </c>
      <c r="I581" t="s">
        <v>4609</v>
      </c>
      <c r="J581" t="s">
        <v>4598</v>
      </c>
      <c r="K581">
        <v>7260</v>
      </c>
      <c r="L581" t="s">
        <v>3589</v>
      </c>
      <c r="M581" s="87">
        <v>43739</v>
      </c>
      <c r="N581" t="s">
        <v>3578</v>
      </c>
      <c r="O581" t="s">
        <v>3579</v>
      </c>
      <c r="P581" s="61">
        <v>-2196.04</v>
      </c>
      <c r="Q581" t="s">
        <v>3579</v>
      </c>
      <c r="R581" s="61">
        <v>0</v>
      </c>
      <c r="S581" s="61">
        <v>-2196.04</v>
      </c>
    </row>
    <row r="582" spans="1:19" x14ac:dyDescent="0.2">
      <c r="A582" t="s">
        <v>490</v>
      </c>
      <c r="B582" t="s">
        <v>1732</v>
      </c>
      <c r="C582" t="s">
        <v>2910</v>
      </c>
      <c r="D582" t="s">
        <v>238</v>
      </c>
      <c r="E582" t="s">
        <v>3573</v>
      </c>
      <c r="F582" t="s">
        <v>118</v>
      </c>
      <c r="G582" s="87">
        <v>20191001</v>
      </c>
      <c r="H582" t="s">
        <v>3574</v>
      </c>
      <c r="I582" t="s">
        <v>4610</v>
      </c>
      <c r="J582" t="s">
        <v>4607</v>
      </c>
      <c r="K582">
        <v>7260</v>
      </c>
      <c r="L582" t="s">
        <v>3589</v>
      </c>
      <c r="M582" s="87">
        <v>43739</v>
      </c>
      <c r="N582" t="s">
        <v>3578</v>
      </c>
      <c r="O582" t="s">
        <v>3579</v>
      </c>
      <c r="P582" s="61">
        <v>-1167.3599999999999</v>
      </c>
      <c r="Q582" t="s">
        <v>3579</v>
      </c>
      <c r="R582" s="61">
        <v>0</v>
      </c>
      <c r="S582" s="61">
        <v>-1167.3599999999999</v>
      </c>
    </row>
    <row r="583" spans="1:19" x14ac:dyDescent="0.2">
      <c r="A583" t="s">
        <v>490</v>
      </c>
      <c r="B583" t="s">
        <v>1732</v>
      </c>
      <c r="C583" t="s">
        <v>2910</v>
      </c>
      <c r="D583" t="s">
        <v>238</v>
      </c>
      <c r="E583" t="s">
        <v>3573</v>
      </c>
      <c r="F583" t="s">
        <v>118</v>
      </c>
      <c r="G583" s="87">
        <v>20191001</v>
      </c>
      <c r="H583" t="s">
        <v>3574</v>
      </c>
      <c r="I583" t="s">
        <v>4611</v>
      </c>
      <c r="J583" t="s">
        <v>4601</v>
      </c>
      <c r="K583">
        <v>7260</v>
      </c>
      <c r="L583" t="s">
        <v>3589</v>
      </c>
      <c r="M583" s="87">
        <v>43739</v>
      </c>
      <c r="N583" t="s">
        <v>3578</v>
      </c>
      <c r="O583" t="s">
        <v>3579</v>
      </c>
      <c r="P583" s="61">
        <v>-750.56</v>
      </c>
      <c r="Q583" t="s">
        <v>3579</v>
      </c>
      <c r="R583" s="61">
        <v>0</v>
      </c>
      <c r="S583" s="61">
        <v>-750.56</v>
      </c>
    </row>
    <row r="584" spans="1:19" x14ac:dyDescent="0.2">
      <c r="A584" t="s">
        <v>490</v>
      </c>
      <c r="B584" t="s">
        <v>1732</v>
      </c>
      <c r="C584" t="s">
        <v>2910</v>
      </c>
      <c r="D584" t="s">
        <v>238</v>
      </c>
      <c r="E584" t="s">
        <v>3573</v>
      </c>
      <c r="F584" t="s">
        <v>119</v>
      </c>
      <c r="G584" s="87">
        <v>20191101</v>
      </c>
      <c r="H584" t="s">
        <v>3574</v>
      </c>
      <c r="I584" t="s">
        <v>4612</v>
      </c>
      <c r="J584" t="s">
        <v>4598</v>
      </c>
      <c r="K584">
        <v>7310</v>
      </c>
      <c r="L584" t="s">
        <v>3645</v>
      </c>
      <c r="M584" s="87">
        <v>43769</v>
      </c>
      <c r="N584" t="s">
        <v>3578</v>
      </c>
      <c r="O584" t="s">
        <v>3579</v>
      </c>
      <c r="P584" s="61">
        <v>-2196.04</v>
      </c>
      <c r="Q584" t="s">
        <v>3579</v>
      </c>
      <c r="R584" s="61">
        <v>0</v>
      </c>
      <c r="S584" s="61">
        <v>-2196.04</v>
      </c>
    </row>
    <row r="585" spans="1:19" x14ac:dyDescent="0.2">
      <c r="A585" t="s">
        <v>490</v>
      </c>
      <c r="B585" t="s">
        <v>1732</v>
      </c>
      <c r="C585" t="s">
        <v>2910</v>
      </c>
      <c r="D585" t="s">
        <v>238</v>
      </c>
      <c r="E585" t="s">
        <v>3573</v>
      </c>
      <c r="F585" t="s">
        <v>119</v>
      </c>
      <c r="G585" s="87">
        <v>20191101</v>
      </c>
      <c r="H585" t="s">
        <v>3574</v>
      </c>
      <c r="I585" t="s">
        <v>4613</v>
      </c>
      <c r="J585" t="s">
        <v>4607</v>
      </c>
      <c r="K585">
        <v>7310</v>
      </c>
      <c r="L585" t="s">
        <v>3645</v>
      </c>
      <c r="M585" s="87">
        <v>43769</v>
      </c>
      <c r="N585" t="s">
        <v>3578</v>
      </c>
      <c r="O585" t="s">
        <v>3579</v>
      </c>
      <c r="P585" s="61">
        <v>-1167.3599999999999</v>
      </c>
      <c r="Q585" t="s">
        <v>3579</v>
      </c>
      <c r="R585" s="61">
        <v>0</v>
      </c>
      <c r="S585" s="61">
        <v>-1167.3599999999999</v>
      </c>
    </row>
    <row r="586" spans="1:19" x14ac:dyDescent="0.2">
      <c r="A586" t="s">
        <v>490</v>
      </c>
      <c r="B586" t="s">
        <v>1732</v>
      </c>
      <c r="C586" t="s">
        <v>2910</v>
      </c>
      <c r="D586" t="s">
        <v>238</v>
      </c>
      <c r="E586" t="s">
        <v>3573</v>
      </c>
      <c r="F586" t="s">
        <v>119</v>
      </c>
      <c r="G586" s="87">
        <v>20191101</v>
      </c>
      <c r="H586" t="s">
        <v>3574</v>
      </c>
      <c r="I586" t="s">
        <v>4614</v>
      </c>
      <c r="J586" t="s">
        <v>4601</v>
      </c>
      <c r="K586">
        <v>7310</v>
      </c>
      <c r="L586" t="s">
        <v>3645</v>
      </c>
      <c r="M586" s="87">
        <v>43769</v>
      </c>
      <c r="N586" t="s">
        <v>3578</v>
      </c>
      <c r="O586" t="s">
        <v>3579</v>
      </c>
      <c r="P586" s="61">
        <v>-750.56</v>
      </c>
      <c r="Q586" t="s">
        <v>3579</v>
      </c>
      <c r="R586" s="61">
        <v>0</v>
      </c>
      <c r="S586" s="61">
        <v>-750.56</v>
      </c>
    </row>
    <row r="587" spans="1:19" x14ac:dyDescent="0.2">
      <c r="A587" t="s">
        <v>490</v>
      </c>
      <c r="B587" t="s">
        <v>1732</v>
      </c>
      <c r="C587" t="s">
        <v>2910</v>
      </c>
      <c r="D587" t="s">
        <v>238</v>
      </c>
      <c r="E587" t="s">
        <v>3573</v>
      </c>
      <c r="F587" t="s">
        <v>120</v>
      </c>
      <c r="G587" s="87">
        <v>20191201</v>
      </c>
      <c r="H587" t="s">
        <v>3574</v>
      </c>
      <c r="I587" t="s">
        <v>4615</v>
      </c>
      <c r="J587" t="s">
        <v>4598</v>
      </c>
      <c r="K587">
        <v>7355</v>
      </c>
      <c r="L587" t="s">
        <v>3595</v>
      </c>
      <c r="M587" s="87">
        <v>43800</v>
      </c>
      <c r="N587" t="s">
        <v>3578</v>
      </c>
      <c r="O587" t="s">
        <v>3579</v>
      </c>
      <c r="P587" s="61">
        <v>-2196.04</v>
      </c>
      <c r="Q587" t="s">
        <v>3579</v>
      </c>
      <c r="R587" s="61">
        <v>0</v>
      </c>
      <c r="S587" s="61">
        <v>-2196.04</v>
      </c>
    </row>
    <row r="588" spans="1:19" x14ac:dyDescent="0.2">
      <c r="A588" t="s">
        <v>490</v>
      </c>
      <c r="B588" t="s">
        <v>1732</v>
      </c>
      <c r="C588" t="s">
        <v>2910</v>
      </c>
      <c r="D588" t="s">
        <v>238</v>
      </c>
      <c r="E588" t="s">
        <v>3573</v>
      </c>
      <c r="F588" t="s">
        <v>120</v>
      </c>
      <c r="G588" s="87">
        <v>20191201</v>
      </c>
      <c r="H588" t="s">
        <v>3574</v>
      </c>
      <c r="I588" t="s">
        <v>4616</v>
      </c>
      <c r="J588" t="s">
        <v>4607</v>
      </c>
      <c r="K588">
        <v>7355</v>
      </c>
      <c r="L588" t="s">
        <v>3595</v>
      </c>
      <c r="M588" s="87">
        <v>43800</v>
      </c>
      <c r="N588" t="s">
        <v>3578</v>
      </c>
      <c r="O588" t="s">
        <v>3579</v>
      </c>
      <c r="P588" s="61">
        <v>-1167.3599999999999</v>
      </c>
      <c r="Q588" t="s">
        <v>3579</v>
      </c>
      <c r="R588" s="61">
        <v>0</v>
      </c>
      <c r="S588" s="61">
        <v>-1167.3599999999999</v>
      </c>
    </row>
    <row r="589" spans="1:19" x14ac:dyDescent="0.2">
      <c r="A589" t="s">
        <v>490</v>
      </c>
      <c r="B589" t="s">
        <v>1732</v>
      </c>
      <c r="C589" t="s">
        <v>2910</v>
      </c>
      <c r="D589" t="s">
        <v>238</v>
      </c>
      <c r="E589" t="s">
        <v>3573</v>
      </c>
      <c r="F589" t="s">
        <v>120</v>
      </c>
      <c r="G589" s="87">
        <v>20191201</v>
      </c>
      <c r="H589" t="s">
        <v>3574</v>
      </c>
      <c r="I589" t="s">
        <v>4617</v>
      </c>
      <c r="J589" t="s">
        <v>4601</v>
      </c>
      <c r="K589">
        <v>7355</v>
      </c>
      <c r="L589" t="s">
        <v>3595</v>
      </c>
      <c r="M589" s="87">
        <v>43800</v>
      </c>
      <c r="N589" t="s">
        <v>3578</v>
      </c>
      <c r="O589" t="s">
        <v>3579</v>
      </c>
      <c r="P589" s="61">
        <v>-750.56</v>
      </c>
      <c r="Q589" t="s">
        <v>3579</v>
      </c>
      <c r="R589" s="61">
        <v>0</v>
      </c>
      <c r="S589" s="61">
        <v>-750.56</v>
      </c>
    </row>
    <row r="590" spans="1:19" x14ac:dyDescent="0.2">
      <c r="A590" t="s">
        <v>490</v>
      </c>
      <c r="B590" t="s">
        <v>1732</v>
      </c>
      <c r="C590" t="s">
        <v>2910</v>
      </c>
      <c r="D590" t="s">
        <v>238</v>
      </c>
      <c r="E590" t="s">
        <v>3573</v>
      </c>
      <c r="F590" t="s">
        <v>121</v>
      </c>
      <c r="G590" s="87">
        <v>20200101</v>
      </c>
      <c r="H590" t="s">
        <v>3574</v>
      </c>
      <c r="I590" t="s">
        <v>4618</v>
      </c>
      <c r="J590" t="s">
        <v>4598</v>
      </c>
      <c r="K590">
        <v>7401</v>
      </c>
      <c r="L590" t="s">
        <v>3598</v>
      </c>
      <c r="M590" s="87">
        <v>43835</v>
      </c>
      <c r="N590" t="s">
        <v>3578</v>
      </c>
      <c r="O590" t="s">
        <v>3579</v>
      </c>
      <c r="P590" s="61">
        <v>-2261.8200000000002</v>
      </c>
      <c r="Q590" t="s">
        <v>3579</v>
      </c>
      <c r="R590" s="61">
        <v>0</v>
      </c>
      <c r="S590" s="61">
        <v>-2261.8200000000002</v>
      </c>
    </row>
    <row r="591" spans="1:19" x14ac:dyDescent="0.2">
      <c r="A591" t="s">
        <v>490</v>
      </c>
      <c r="B591" t="s">
        <v>1732</v>
      </c>
      <c r="C591" t="s">
        <v>2910</v>
      </c>
      <c r="D591" t="s">
        <v>238</v>
      </c>
      <c r="E591" t="s">
        <v>3573</v>
      </c>
      <c r="F591" t="s">
        <v>121</v>
      </c>
      <c r="G591" s="87">
        <v>20200101</v>
      </c>
      <c r="H591" t="s">
        <v>3574</v>
      </c>
      <c r="I591" t="s">
        <v>4619</v>
      </c>
      <c r="J591" t="s">
        <v>4607</v>
      </c>
      <c r="K591">
        <v>7401</v>
      </c>
      <c r="L591" t="s">
        <v>3598</v>
      </c>
      <c r="M591" s="87">
        <v>43835</v>
      </c>
      <c r="N591" t="s">
        <v>3578</v>
      </c>
      <c r="O591" t="s">
        <v>3579</v>
      </c>
      <c r="P591" s="61">
        <v>-1167.3599999999999</v>
      </c>
      <c r="Q591" t="s">
        <v>3579</v>
      </c>
      <c r="R591" s="61">
        <v>0</v>
      </c>
      <c r="S591" s="61">
        <v>-1167.3599999999999</v>
      </c>
    </row>
    <row r="592" spans="1:19" x14ac:dyDescent="0.2">
      <c r="A592" t="s">
        <v>490</v>
      </c>
      <c r="B592" t="s">
        <v>1732</v>
      </c>
      <c r="C592" t="s">
        <v>2910</v>
      </c>
      <c r="D592" t="s">
        <v>238</v>
      </c>
      <c r="E592" t="s">
        <v>3573</v>
      </c>
      <c r="F592" t="s">
        <v>121</v>
      </c>
      <c r="G592" s="87">
        <v>20200101</v>
      </c>
      <c r="H592" t="s">
        <v>3574</v>
      </c>
      <c r="I592" t="s">
        <v>4620</v>
      </c>
      <c r="J592" t="s">
        <v>4621</v>
      </c>
      <c r="K592">
        <v>7401</v>
      </c>
      <c r="L592" t="s">
        <v>3598</v>
      </c>
      <c r="M592" s="87">
        <v>43835</v>
      </c>
      <c r="N592" t="s">
        <v>3578</v>
      </c>
      <c r="O592" t="s">
        <v>3579</v>
      </c>
      <c r="P592" s="61">
        <v>-750.56</v>
      </c>
      <c r="Q592" t="s">
        <v>3579</v>
      </c>
      <c r="R592" s="61">
        <v>0</v>
      </c>
      <c r="S592" s="61">
        <v>-750.56</v>
      </c>
    </row>
    <row r="593" spans="1:19" x14ac:dyDescent="0.2">
      <c r="A593" t="s">
        <v>490</v>
      </c>
      <c r="B593" t="s">
        <v>1732</v>
      </c>
      <c r="C593" t="s">
        <v>2910</v>
      </c>
      <c r="D593" t="s">
        <v>238</v>
      </c>
      <c r="E593" t="s">
        <v>3573</v>
      </c>
      <c r="F593" t="s">
        <v>122</v>
      </c>
      <c r="G593" s="87">
        <v>20200201</v>
      </c>
      <c r="H593" t="s">
        <v>3574</v>
      </c>
      <c r="I593" t="s">
        <v>4622</v>
      </c>
      <c r="J593" t="s">
        <v>4598</v>
      </c>
      <c r="K593">
        <v>7447</v>
      </c>
      <c r="L593" t="s">
        <v>3604</v>
      </c>
      <c r="M593" s="87">
        <v>43863</v>
      </c>
      <c r="N593" t="s">
        <v>3578</v>
      </c>
      <c r="O593" t="s">
        <v>3579</v>
      </c>
      <c r="P593" s="61">
        <v>-2261.8200000000002</v>
      </c>
      <c r="Q593" t="s">
        <v>3579</v>
      </c>
      <c r="R593" s="61">
        <v>0</v>
      </c>
      <c r="S593" s="61">
        <v>-2261.8200000000002</v>
      </c>
    </row>
    <row r="594" spans="1:19" x14ac:dyDescent="0.2">
      <c r="A594" t="s">
        <v>490</v>
      </c>
      <c r="B594" t="s">
        <v>1732</v>
      </c>
      <c r="C594" t="s">
        <v>2910</v>
      </c>
      <c r="D594" t="s">
        <v>238</v>
      </c>
      <c r="E594" t="s">
        <v>3573</v>
      </c>
      <c r="F594" t="s">
        <v>122</v>
      </c>
      <c r="G594" s="87">
        <v>20200201</v>
      </c>
      <c r="H594" t="s">
        <v>3574</v>
      </c>
      <c r="I594" t="s">
        <v>4623</v>
      </c>
      <c r="J594" t="s">
        <v>4607</v>
      </c>
      <c r="K594">
        <v>7447</v>
      </c>
      <c r="L594" t="s">
        <v>3604</v>
      </c>
      <c r="M594" s="87">
        <v>43863</v>
      </c>
      <c r="N594" t="s">
        <v>3578</v>
      </c>
      <c r="O594" t="s">
        <v>3579</v>
      </c>
      <c r="P594" s="61">
        <v>-1167.3599999999999</v>
      </c>
      <c r="Q594" t="s">
        <v>3579</v>
      </c>
      <c r="R594" s="61">
        <v>0</v>
      </c>
      <c r="S594" s="61">
        <v>-1167.3599999999999</v>
      </c>
    </row>
    <row r="595" spans="1:19" x14ac:dyDescent="0.2">
      <c r="A595" t="s">
        <v>490</v>
      </c>
      <c r="B595" t="s">
        <v>1732</v>
      </c>
      <c r="C595" t="s">
        <v>2910</v>
      </c>
      <c r="D595" t="s">
        <v>238</v>
      </c>
      <c r="E595" t="s">
        <v>3573</v>
      </c>
      <c r="F595" t="s">
        <v>122</v>
      </c>
      <c r="G595" s="87">
        <v>20200201</v>
      </c>
      <c r="H595" t="s">
        <v>3574</v>
      </c>
      <c r="I595" t="s">
        <v>4624</v>
      </c>
      <c r="J595" t="s">
        <v>4621</v>
      </c>
      <c r="K595">
        <v>7447</v>
      </c>
      <c r="L595" t="s">
        <v>3604</v>
      </c>
      <c r="M595" s="87">
        <v>43863</v>
      </c>
      <c r="N595" t="s">
        <v>3578</v>
      </c>
      <c r="O595" t="s">
        <v>3579</v>
      </c>
      <c r="P595" s="61">
        <v>-750.56</v>
      </c>
      <c r="Q595" t="s">
        <v>3579</v>
      </c>
      <c r="R595" s="61">
        <v>0</v>
      </c>
      <c r="S595" s="61">
        <v>-750.56</v>
      </c>
    </row>
    <row r="596" spans="1:19" x14ac:dyDescent="0.2">
      <c r="A596" t="s">
        <v>490</v>
      </c>
      <c r="B596" t="s">
        <v>1732</v>
      </c>
      <c r="C596" t="s">
        <v>2910</v>
      </c>
      <c r="D596" t="s">
        <v>238</v>
      </c>
      <c r="E596" t="s">
        <v>3573</v>
      </c>
      <c r="F596" t="s">
        <v>123</v>
      </c>
      <c r="G596" s="87">
        <v>20200301</v>
      </c>
      <c r="H596" t="s">
        <v>3668</v>
      </c>
      <c r="I596" t="s">
        <v>3669</v>
      </c>
      <c r="J596" t="s">
        <v>4625</v>
      </c>
      <c r="K596">
        <v>7504</v>
      </c>
      <c r="L596" t="s">
        <v>3607</v>
      </c>
      <c r="M596" s="87">
        <v>43891</v>
      </c>
      <c r="N596" t="s">
        <v>3578</v>
      </c>
      <c r="O596" t="s">
        <v>3579</v>
      </c>
      <c r="P596" s="61">
        <v>590.04</v>
      </c>
      <c r="Q596" t="s">
        <v>3579</v>
      </c>
      <c r="R596" s="61">
        <v>590.04</v>
      </c>
      <c r="S596" s="61">
        <v>0</v>
      </c>
    </row>
    <row r="597" spans="1:19" x14ac:dyDescent="0.2">
      <c r="A597" t="s">
        <v>490</v>
      </c>
      <c r="B597" t="s">
        <v>1732</v>
      </c>
      <c r="C597" t="s">
        <v>2910</v>
      </c>
      <c r="D597" t="s">
        <v>238</v>
      </c>
      <c r="E597" t="s">
        <v>3573</v>
      </c>
      <c r="F597" t="s">
        <v>123</v>
      </c>
      <c r="G597" s="87">
        <v>20200301</v>
      </c>
      <c r="H597" t="s">
        <v>3668</v>
      </c>
      <c r="I597" t="s">
        <v>3669</v>
      </c>
      <c r="J597" t="s">
        <v>4626</v>
      </c>
      <c r="K597">
        <v>7504</v>
      </c>
      <c r="L597" t="s">
        <v>3607</v>
      </c>
      <c r="M597" s="87">
        <v>43891</v>
      </c>
      <c r="N597" t="s">
        <v>3578</v>
      </c>
      <c r="O597" t="s">
        <v>3579</v>
      </c>
      <c r="P597" s="61">
        <v>590.04</v>
      </c>
      <c r="Q597" t="s">
        <v>3579</v>
      </c>
      <c r="R597" s="61">
        <v>590.04</v>
      </c>
      <c r="S597" s="61">
        <v>0</v>
      </c>
    </row>
    <row r="598" spans="1:19" x14ac:dyDescent="0.2">
      <c r="A598" t="s">
        <v>490</v>
      </c>
      <c r="B598" t="s">
        <v>1732</v>
      </c>
      <c r="C598" t="s">
        <v>2910</v>
      </c>
      <c r="D598" t="s">
        <v>238</v>
      </c>
      <c r="E598" t="s">
        <v>3573</v>
      </c>
      <c r="F598" t="s">
        <v>123</v>
      </c>
      <c r="G598" s="87">
        <v>20200301</v>
      </c>
      <c r="H598" t="s">
        <v>3668</v>
      </c>
      <c r="I598" t="s">
        <v>4627</v>
      </c>
      <c r="J598" t="s">
        <v>4628</v>
      </c>
      <c r="K598">
        <v>7504</v>
      </c>
      <c r="L598" t="s">
        <v>4629</v>
      </c>
      <c r="M598" s="87">
        <v>43891</v>
      </c>
      <c r="N598" t="s">
        <v>3578</v>
      </c>
      <c r="O598" t="s">
        <v>3579</v>
      </c>
      <c r="P598" s="61">
        <v>339.25</v>
      </c>
      <c r="Q598" t="s">
        <v>3579</v>
      </c>
      <c r="R598" s="61">
        <v>339.25</v>
      </c>
      <c r="S598" s="61">
        <v>0</v>
      </c>
    </row>
    <row r="599" spans="1:19" x14ac:dyDescent="0.2">
      <c r="A599" t="s">
        <v>490</v>
      </c>
      <c r="B599" t="s">
        <v>1732</v>
      </c>
      <c r="C599" t="s">
        <v>2910</v>
      </c>
      <c r="D599" t="s">
        <v>238</v>
      </c>
      <c r="E599" t="s">
        <v>3573</v>
      </c>
      <c r="F599" t="s">
        <v>123</v>
      </c>
      <c r="G599" s="87">
        <v>20200301</v>
      </c>
      <c r="H599" t="s">
        <v>3668</v>
      </c>
      <c r="I599" t="s">
        <v>4627</v>
      </c>
      <c r="J599" t="s">
        <v>4630</v>
      </c>
      <c r="K599">
        <v>7504</v>
      </c>
      <c r="L599" t="s">
        <v>4629</v>
      </c>
      <c r="M599" s="87">
        <v>43891</v>
      </c>
      <c r="N599" t="s">
        <v>3578</v>
      </c>
      <c r="O599" t="s">
        <v>3579</v>
      </c>
      <c r="P599" s="61">
        <v>339.25</v>
      </c>
      <c r="Q599" t="s">
        <v>3579</v>
      </c>
      <c r="R599" s="61">
        <v>339.25</v>
      </c>
      <c r="S599" s="61">
        <v>0</v>
      </c>
    </row>
    <row r="600" spans="1:19" x14ac:dyDescent="0.2">
      <c r="A600" t="s">
        <v>490</v>
      </c>
      <c r="B600" t="s">
        <v>1732</v>
      </c>
      <c r="C600" t="s">
        <v>2910</v>
      </c>
      <c r="D600" t="s">
        <v>238</v>
      </c>
      <c r="E600" t="s">
        <v>3573</v>
      </c>
      <c r="F600" t="s">
        <v>123</v>
      </c>
      <c r="G600" s="87">
        <v>20200301</v>
      </c>
      <c r="H600" t="s">
        <v>3668</v>
      </c>
      <c r="I600" t="s">
        <v>4627</v>
      </c>
      <c r="J600" t="s">
        <v>4631</v>
      </c>
      <c r="K600">
        <v>7504</v>
      </c>
      <c r="L600" t="s">
        <v>4629</v>
      </c>
      <c r="M600" s="87">
        <v>43891</v>
      </c>
      <c r="N600" t="s">
        <v>3578</v>
      </c>
      <c r="O600" t="s">
        <v>3579</v>
      </c>
      <c r="P600" s="61">
        <v>-250.77</v>
      </c>
      <c r="Q600" t="s">
        <v>3579</v>
      </c>
      <c r="R600" s="61">
        <v>0</v>
      </c>
      <c r="S600" s="61">
        <v>-250.77</v>
      </c>
    </row>
    <row r="601" spans="1:19" x14ac:dyDescent="0.2">
      <c r="A601" t="s">
        <v>490</v>
      </c>
      <c r="B601" t="s">
        <v>1732</v>
      </c>
      <c r="C601" t="s">
        <v>2910</v>
      </c>
      <c r="D601" t="s">
        <v>238</v>
      </c>
      <c r="E601" t="s">
        <v>3573</v>
      </c>
      <c r="F601" t="s">
        <v>123</v>
      </c>
      <c r="G601" s="87">
        <v>20200301</v>
      </c>
      <c r="H601" t="s">
        <v>3574</v>
      </c>
      <c r="I601" t="s">
        <v>4632</v>
      </c>
      <c r="J601" t="s">
        <v>4633</v>
      </c>
      <c r="K601">
        <v>7504</v>
      </c>
      <c r="L601" t="s">
        <v>3607</v>
      </c>
      <c r="M601" s="87">
        <v>43891</v>
      </c>
      <c r="N601" t="s">
        <v>3578</v>
      </c>
      <c r="O601" t="s">
        <v>3579</v>
      </c>
      <c r="P601" s="61">
        <v>-1671.8</v>
      </c>
      <c r="Q601" t="s">
        <v>3579</v>
      </c>
      <c r="R601" s="61">
        <v>0</v>
      </c>
      <c r="S601" s="61">
        <v>-1671.8</v>
      </c>
    </row>
    <row r="602" spans="1:19" x14ac:dyDescent="0.2">
      <c r="A602" t="s">
        <v>490</v>
      </c>
      <c r="B602" t="s">
        <v>1732</v>
      </c>
      <c r="C602" t="s">
        <v>2910</v>
      </c>
      <c r="D602" t="s">
        <v>238</v>
      </c>
      <c r="E602" t="s">
        <v>3573</v>
      </c>
      <c r="F602" t="s">
        <v>123</v>
      </c>
      <c r="G602" s="87">
        <v>20200301</v>
      </c>
      <c r="H602" t="s">
        <v>3574</v>
      </c>
      <c r="I602" t="s">
        <v>4634</v>
      </c>
      <c r="J602" t="s">
        <v>4607</v>
      </c>
      <c r="K602">
        <v>7504</v>
      </c>
      <c r="L602" t="s">
        <v>3607</v>
      </c>
      <c r="M602" s="87">
        <v>43891</v>
      </c>
      <c r="N602" t="s">
        <v>3578</v>
      </c>
      <c r="O602" t="s">
        <v>3579</v>
      </c>
      <c r="P602" s="61">
        <v>-1167.3599999999999</v>
      </c>
      <c r="Q602" t="s">
        <v>3579</v>
      </c>
      <c r="R602" s="61">
        <v>0</v>
      </c>
      <c r="S602" s="61">
        <v>-1167.3599999999999</v>
      </c>
    </row>
    <row r="603" spans="1:19" x14ac:dyDescent="0.2">
      <c r="A603" t="s">
        <v>490</v>
      </c>
      <c r="B603" t="s">
        <v>1732</v>
      </c>
      <c r="C603" t="s">
        <v>2910</v>
      </c>
      <c r="D603" t="s">
        <v>238</v>
      </c>
      <c r="E603" t="s">
        <v>3573</v>
      </c>
      <c r="F603" t="s">
        <v>123</v>
      </c>
      <c r="G603" s="87">
        <v>20200301</v>
      </c>
      <c r="H603" t="s">
        <v>3574</v>
      </c>
      <c r="I603" t="s">
        <v>4635</v>
      </c>
      <c r="J603" t="s">
        <v>4621</v>
      </c>
      <c r="K603">
        <v>7504</v>
      </c>
      <c r="L603" t="s">
        <v>3607</v>
      </c>
      <c r="M603" s="87">
        <v>43891</v>
      </c>
      <c r="N603" t="s">
        <v>3578</v>
      </c>
      <c r="O603" t="s">
        <v>3579</v>
      </c>
      <c r="P603" s="61">
        <v>-750.56</v>
      </c>
      <c r="Q603" t="s">
        <v>3579</v>
      </c>
      <c r="R603" s="61">
        <v>0</v>
      </c>
      <c r="S603" s="61">
        <v>-750.56</v>
      </c>
    </row>
    <row r="604" spans="1:19" x14ac:dyDescent="0.2">
      <c r="A604" t="s">
        <v>490</v>
      </c>
      <c r="B604" t="s">
        <v>1732</v>
      </c>
      <c r="C604" t="s">
        <v>2910</v>
      </c>
      <c r="D604" t="s">
        <v>238</v>
      </c>
      <c r="E604" t="s">
        <v>3573</v>
      </c>
      <c r="F604" t="s">
        <v>124</v>
      </c>
      <c r="G604" s="87">
        <v>20200401</v>
      </c>
      <c r="H604" t="s">
        <v>3574</v>
      </c>
      <c r="I604" t="s">
        <v>4636</v>
      </c>
      <c r="J604" t="s">
        <v>4633</v>
      </c>
      <c r="K604">
        <v>7545</v>
      </c>
      <c r="L604" t="s">
        <v>3610</v>
      </c>
      <c r="M604" s="87">
        <v>43917</v>
      </c>
      <c r="N604" t="s">
        <v>3578</v>
      </c>
      <c r="O604" t="s">
        <v>3579</v>
      </c>
      <c r="P604" s="61">
        <v>-1671.8</v>
      </c>
      <c r="Q604" t="s">
        <v>3579</v>
      </c>
      <c r="R604" s="61">
        <v>0</v>
      </c>
      <c r="S604" s="61">
        <v>-1671.8</v>
      </c>
    </row>
    <row r="605" spans="1:19" x14ac:dyDescent="0.2">
      <c r="A605" t="s">
        <v>490</v>
      </c>
      <c r="B605" t="s">
        <v>1732</v>
      </c>
      <c r="C605" t="s">
        <v>2910</v>
      </c>
      <c r="D605" t="s">
        <v>238</v>
      </c>
      <c r="E605" t="s">
        <v>3573</v>
      </c>
      <c r="F605" t="s">
        <v>124</v>
      </c>
      <c r="G605" s="87">
        <v>20200401</v>
      </c>
      <c r="H605" t="s">
        <v>3574</v>
      </c>
      <c r="I605" t="s">
        <v>4637</v>
      </c>
      <c r="J605" t="s">
        <v>4607</v>
      </c>
      <c r="K605">
        <v>7545</v>
      </c>
      <c r="L605" t="s">
        <v>3610</v>
      </c>
      <c r="M605" s="87">
        <v>43917</v>
      </c>
      <c r="N605" t="s">
        <v>3578</v>
      </c>
      <c r="O605" t="s">
        <v>3579</v>
      </c>
      <c r="P605" s="61">
        <v>-1167.3599999999999</v>
      </c>
      <c r="Q605" t="s">
        <v>3579</v>
      </c>
      <c r="R605" s="61">
        <v>0</v>
      </c>
      <c r="S605" s="61">
        <v>-1167.3599999999999</v>
      </c>
    </row>
    <row r="606" spans="1:19" x14ac:dyDescent="0.2">
      <c r="A606" t="s">
        <v>490</v>
      </c>
      <c r="B606" t="s">
        <v>1732</v>
      </c>
      <c r="C606" t="s">
        <v>2910</v>
      </c>
      <c r="D606" t="s">
        <v>238</v>
      </c>
      <c r="E606" t="s">
        <v>3573</v>
      </c>
      <c r="F606" t="s">
        <v>124</v>
      </c>
      <c r="G606" s="87">
        <v>20200401</v>
      </c>
      <c r="H606" t="s">
        <v>3574</v>
      </c>
      <c r="I606" t="s">
        <v>4638</v>
      </c>
      <c r="J606" t="s">
        <v>4621</v>
      </c>
      <c r="K606">
        <v>7545</v>
      </c>
      <c r="L606" t="s">
        <v>3610</v>
      </c>
      <c r="M606" s="87">
        <v>43917</v>
      </c>
      <c r="N606" t="s">
        <v>3578</v>
      </c>
      <c r="O606" t="s">
        <v>3579</v>
      </c>
      <c r="P606" s="61">
        <v>-750.56</v>
      </c>
      <c r="Q606" t="s">
        <v>3579</v>
      </c>
      <c r="R606" s="61">
        <v>0</v>
      </c>
      <c r="S606" s="61">
        <v>-750.56</v>
      </c>
    </row>
    <row r="607" spans="1:19" x14ac:dyDescent="0.2">
      <c r="A607" t="s">
        <v>490</v>
      </c>
      <c r="B607" t="s">
        <v>1732</v>
      </c>
      <c r="C607" t="s">
        <v>2910</v>
      </c>
      <c r="D607" t="s">
        <v>238</v>
      </c>
      <c r="E607" t="s">
        <v>3573</v>
      </c>
      <c r="F607" t="s">
        <v>125</v>
      </c>
      <c r="G607" s="87">
        <v>20200501</v>
      </c>
      <c r="H607" t="s">
        <v>3574</v>
      </c>
      <c r="I607" t="s">
        <v>4639</v>
      </c>
      <c r="J607" t="s">
        <v>4640</v>
      </c>
      <c r="K607">
        <v>7603</v>
      </c>
      <c r="L607" t="s">
        <v>3613</v>
      </c>
      <c r="M607" s="87">
        <v>43950</v>
      </c>
      <c r="N607" t="s">
        <v>3578</v>
      </c>
      <c r="O607" t="s">
        <v>3579</v>
      </c>
      <c r="P607" s="61">
        <v>-1922.57</v>
      </c>
      <c r="Q607" t="s">
        <v>3579</v>
      </c>
      <c r="R607" s="61">
        <v>0</v>
      </c>
      <c r="S607" s="61">
        <v>-1922.57</v>
      </c>
    </row>
    <row r="608" spans="1:19" x14ac:dyDescent="0.2">
      <c r="A608" t="s">
        <v>490</v>
      </c>
      <c r="B608" t="s">
        <v>1732</v>
      </c>
      <c r="C608" t="s">
        <v>2910</v>
      </c>
      <c r="D608" t="s">
        <v>238</v>
      </c>
      <c r="E608" t="s">
        <v>3573</v>
      </c>
      <c r="F608" t="s">
        <v>125</v>
      </c>
      <c r="G608" s="87">
        <v>20200501</v>
      </c>
      <c r="H608" t="s">
        <v>3574</v>
      </c>
      <c r="I608" t="s">
        <v>4641</v>
      </c>
      <c r="J608" t="s">
        <v>4642</v>
      </c>
      <c r="K608">
        <v>7603</v>
      </c>
      <c r="L608" t="s">
        <v>3613</v>
      </c>
      <c r="M608" s="87">
        <v>43950</v>
      </c>
      <c r="N608" t="s">
        <v>3578</v>
      </c>
      <c r="O608" t="s">
        <v>3579</v>
      </c>
      <c r="P608" s="61">
        <v>-250.77</v>
      </c>
      <c r="Q608" t="s">
        <v>3579</v>
      </c>
      <c r="R608" s="61">
        <v>0</v>
      </c>
      <c r="S608" s="61">
        <v>-250.77</v>
      </c>
    </row>
    <row r="609" spans="1:19" x14ac:dyDescent="0.2">
      <c r="A609" t="s">
        <v>490</v>
      </c>
      <c r="B609" t="s">
        <v>1732</v>
      </c>
      <c r="C609" t="s">
        <v>2910</v>
      </c>
      <c r="D609" t="s">
        <v>238</v>
      </c>
      <c r="E609" t="s">
        <v>3573</v>
      </c>
      <c r="F609" t="s">
        <v>125</v>
      </c>
      <c r="G609" s="87">
        <v>20200501</v>
      </c>
      <c r="H609" t="s">
        <v>3574</v>
      </c>
      <c r="I609" t="s">
        <v>4643</v>
      </c>
      <c r="J609" t="s">
        <v>4607</v>
      </c>
      <c r="K609">
        <v>7603</v>
      </c>
      <c r="L609" t="s">
        <v>3613</v>
      </c>
      <c r="M609" s="87">
        <v>43950</v>
      </c>
      <c r="N609" t="s">
        <v>3578</v>
      </c>
      <c r="O609" t="s">
        <v>3579</v>
      </c>
      <c r="P609" s="61">
        <v>-1167.3599999999999</v>
      </c>
      <c r="Q609" t="s">
        <v>3579</v>
      </c>
      <c r="R609" s="61">
        <v>0</v>
      </c>
      <c r="S609" s="61">
        <v>-1167.3599999999999</v>
      </c>
    </row>
    <row r="610" spans="1:19" x14ac:dyDescent="0.2">
      <c r="A610" t="s">
        <v>490</v>
      </c>
      <c r="B610" t="s">
        <v>1732</v>
      </c>
      <c r="C610" t="s">
        <v>2910</v>
      </c>
      <c r="D610" t="s">
        <v>238</v>
      </c>
      <c r="E610" t="s">
        <v>3573</v>
      </c>
      <c r="F610" t="s">
        <v>125</v>
      </c>
      <c r="G610" s="87">
        <v>20200501</v>
      </c>
      <c r="H610" t="s">
        <v>3574</v>
      </c>
      <c r="I610" t="s">
        <v>4644</v>
      </c>
      <c r="J610" t="s">
        <v>4621</v>
      </c>
      <c r="K610">
        <v>7603</v>
      </c>
      <c r="L610" t="s">
        <v>3613</v>
      </c>
      <c r="M610" s="87">
        <v>43950</v>
      </c>
      <c r="N610" t="s">
        <v>3578</v>
      </c>
      <c r="O610" t="s">
        <v>3579</v>
      </c>
      <c r="P610" s="61">
        <v>-750.56</v>
      </c>
      <c r="Q610" t="s">
        <v>3579</v>
      </c>
      <c r="R610" s="61">
        <v>0</v>
      </c>
      <c r="S610" s="61">
        <v>-750.56</v>
      </c>
    </row>
    <row r="611" spans="1:19" x14ac:dyDescent="0.2">
      <c r="A611" t="s">
        <v>490</v>
      </c>
      <c r="B611" t="s">
        <v>1732</v>
      </c>
      <c r="C611" t="s">
        <v>2910</v>
      </c>
      <c r="D611" t="s">
        <v>238</v>
      </c>
      <c r="E611" t="s">
        <v>3573</v>
      </c>
      <c r="F611" t="s">
        <v>126</v>
      </c>
      <c r="G611" s="87">
        <v>20200601</v>
      </c>
      <c r="H611" t="s">
        <v>3574</v>
      </c>
      <c r="I611" t="s">
        <v>4645</v>
      </c>
      <c r="J611" t="s">
        <v>4640</v>
      </c>
      <c r="K611">
        <v>7655</v>
      </c>
      <c r="L611" t="s">
        <v>3616</v>
      </c>
      <c r="M611" s="87">
        <v>43983</v>
      </c>
      <c r="N611" t="s">
        <v>3578</v>
      </c>
      <c r="O611" t="s">
        <v>3579</v>
      </c>
      <c r="P611" s="61">
        <v>-1922.57</v>
      </c>
      <c r="Q611" t="s">
        <v>3579</v>
      </c>
      <c r="R611" s="61">
        <v>0</v>
      </c>
      <c r="S611" s="61">
        <v>-1922.57</v>
      </c>
    </row>
    <row r="612" spans="1:19" x14ac:dyDescent="0.2">
      <c r="A612" t="s">
        <v>490</v>
      </c>
      <c r="B612" t="s">
        <v>1732</v>
      </c>
      <c r="C612" t="s">
        <v>2910</v>
      </c>
      <c r="D612" t="s">
        <v>238</v>
      </c>
      <c r="E612" t="s">
        <v>3573</v>
      </c>
      <c r="F612" t="s">
        <v>126</v>
      </c>
      <c r="G612" s="87">
        <v>20200601</v>
      </c>
      <c r="H612" t="s">
        <v>3574</v>
      </c>
      <c r="I612" t="s">
        <v>4646</v>
      </c>
      <c r="J612" t="s">
        <v>4607</v>
      </c>
      <c r="K612">
        <v>7655</v>
      </c>
      <c r="L612" t="s">
        <v>3616</v>
      </c>
      <c r="M612" s="87">
        <v>43983</v>
      </c>
      <c r="N612" t="s">
        <v>3578</v>
      </c>
      <c r="O612" t="s">
        <v>3579</v>
      </c>
      <c r="P612" s="61">
        <v>-1167.3599999999999</v>
      </c>
      <c r="Q612" t="s">
        <v>3579</v>
      </c>
      <c r="R612" s="61">
        <v>0</v>
      </c>
      <c r="S612" s="61">
        <v>-1167.3599999999999</v>
      </c>
    </row>
    <row r="613" spans="1:19" x14ac:dyDescent="0.2">
      <c r="A613" t="s">
        <v>490</v>
      </c>
      <c r="B613" t="s">
        <v>1732</v>
      </c>
      <c r="C613" t="s">
        <v>2910</v>
      </c>
      <c r="D613" t="s">
        <v>238</v>
      </c>
      <c r="E613" t="s">
        <v>3573</v>
      </c>
      <c r="F613" t="s">
        <v>126</v>
      </c>
      <c r="G613" s="87">
        <v>20200601</v>
      </c>
      <c r="H613" t="s">
        <v>3574</v>
      </c>
      <c r="I613" t="s">
        <v>4647</v>
      </c>
      <c r="J613" t="s">
        <v>4621</v>
      </c>
      <c r="K613">
        <v>7655</v>
      </c>
      <c r="L613" t="s">
        <v>3616</v>
      </c>
      <c r="M613" s="87">
        <v>43983</v>
      </c>
      <c r="N613" t="s">
        <v>3578</v>
      </c>
      <c r="O613" t="s">
        <v>3579</v>
      </c>
      <c r="P613" s="61">
        <v>-750.56</v>
      </c>
      <c r="Q613" t="s">
        <v>3579</v>
      </c>
      <c r="R613" s="61">
        <v>0</v>
      </c>
      <c r="S613" s="61">
        <v>-750.56</v>
      </c>
    </row>
    <row r="614" spans="1:19" x14ac:dyDescent="0.2">
      <c r="A614" t="s">
        <v>490</v>
      </c>
      <c r="B614" t="s">
        <v>1732</v>
      </c>
      <c r="C614" t="s">
        <v>2910</v>
      </c>
      <c r="D614" t="s">
        <v>238</v>
      </c>
      <c r="E614" t="s">
        <v>3573</v>
      </c>
      <c r="F614" t="s">
        <v>16</v>
      </c>
      <c r="G614" s="87">
        <v>20200630</v>
      </c>
      <c r="H614" t="s">
        <v>3617</v>
      </c>
      <c r="J614" t="s">
        <v>3618</v>
      </c>
      <c r="K614">
        <v>7681</v>
      </c>
      <c r="L614" t="s">
        <v>3619</v>
      </c>
      <c r="M614" s="87">
        <v>43999</v>
      </c>
      <c r="N614" t="s">
        <v>3620</v>
      </c>
      <c r="O614" t="s">
        <v>3579</v>
      </c>
      <c r="P614" s="61">
        <v>46546.62</v>
      </c>
      <c r="Q614" t="s">
        <v>3579</v>
      </c>
      <c r="R614" s="61">
        <v>46546.62</v>
      </c>
      <c r="S614" s="61">
        <v>0</v>
      </c>
    </row>
    <row r="615" spans="1:19" x14ac:dyDescent="0.2">
      <c r="A615" t="s">
        <v>491</v>
      </c>
      <c r="B615" t="s">
        <v>1733</v>
      </c>
      <c r="C615" t="s">
        <v>2912</v>
      </c>
      <c r="D615" t="s">
        <v>238</v>
      </c>
      <c r="E615" t="s">
        <v>3573</v>
      </c>
      <c r="F615" t="s">
        <v>115</v>
      </c>
      <c r="G615" s="87">
        <v>20190701</v>
      </c>
      <c r="H615" t="s">
        <v>3574</v>
      </c>
      <c r="I615" t="s">
        <v>4648</v>
      </c>
      <c r="J615" t="s">
        <v>4649</v>
      </c>
      <c r="K615">
        <v>7100</v>
      </c>
      <c r="L615" t="s">
        <v>3577</v>
      </c>
      <c r="M615" s="87">
        <v>43647</v>
      </c>
      <c r="N615" t="s">
        <v>3578</v>
      </c>
      <c r="O615" t="s">
        <v>3579</v>
      </c>
      <c r="P615" s="61">
        <v>-94.99</v>
      </c>
      <c r="Q615" t="s">
        <v>3579</v>
      </c>
      <c r="R615" s="61">
        <v>0</v>
      </c>
      <c r="S615" s="61">
        <v>-94.99</v>
      </c>
    </row>
    <row r="616" spans="1:19" x14ac:dyDescent="0.2">
      <c r="A616" t="s">
        <v>491</v>
      </c>
      <c r="B616" t="s">
        <v>1733</v>
      </c>
      <c r="C616" t="s">
        <v>2912</v>
      </c>
      <c r="D616" t="s">
        <v>238</v>
      </c>
      <c r="E616" t="s">
        <v>3573</v>
      </c>
      <c r="F616" t="s">
        <v>115</v>
      </c>
      <c r="G616" s="87">
        <v>20190701</v>
      </c>
      <c r="H616" t="s">
        <v>3574</v>
      </c>
      <c r="I616" t="s">
        <v>4650</v>
      </c>
      <c r="J616" t="s">
        <v>4651</v>
      </c>
      <c r="K616">
        <v>7090</v>
      </c>
      <c r="L616" t="s">
        <v>4652</v>
      </c>
      <c r="M616" s="87">
        <v>43641</v>
      </c>
      <c r="N616" t="s">
        <v>3583</v>
      </c>
      <c r="O616" t="s">
        <v>3579</v>
      </c>
      <c r="P616" s="61">
        <v>-1109.0899999999999</v>
      </c>
      <c r="Q616" t="s">
        <v>3579</v>
      </c>
      <c r="R616" s="61">
        <v>0</v>
      </c>
      <c r="S616" s="61">
        <v>-1109.0899999999999</v>
      </c>
    </row>
    <row r="617" spans="1:19" x14ac:dyDescent="0.2">
      <c r="A617" t="s">
        <v>491</v>
      </c>
      <c r="B617" t="s">
        <v>1733</v>
      </c>
      <c r="C617" t="s">
        <v>2912</v>
      </c>
      <c r="D617" t="s">
        <v>238</v>
      </c>
      <c r="E617" t="s">
        <v>3573</v>
      </c>
      <c r="F617" t="s">
        <v>115</v>
      </c>
      <c r="G617" s="87">
        <v>20190701</v>
      </c>
      <c r="H617" t="s">
        <v>3574</v>
      </c>
      <c r="I617" t="s">
        <v>4653</v>
      </c>
      <c r="J617" t="s">
        <v>4654</v>
      </c>
      <c r="K617">
        <v>7090</v>
      </c>
      <c r="L617" t="s">
        <v>4652</v>
      </c>
      <c r="M617" s="87">
        <v>43641</v>
      </c>
      <c r="N617" t="s">
        <v>3583</v>
      </c>
      <c r="O617" t="s">
        <v>3579</v>
      </c>
      <c r="P617" s="61">
        <v>-277.27</v>
      </c>
      <c r="Q617" t="s">
        <v>3579</v>
      </c>
      <c r="R617" s="61">
        <v>0</v>
      </c>
      <c r="S617" s="61">
        <v>-277.27</v>
      </c>
    </row>
    <row r="618" spans="1:19" x14ac:dyDescent="0.2">
      <c r="A618" t="s">
        <v>491</v>
      </c>
      <c r="B618" t="s">
        <v>1733</v>
      </c>
      <c r="C618" t="s">
        <v>2912</v>
      </c>
      <c r="D618" t="s">
        <v>238</v>
      </c>
      <c r="E618" t="s">
        <v>3573</v>
      </c>
      <c r="F618" t="s">
        <v>115</v>
      </c>
      <c r="G618" s="87">
        <v>20190701</v>
      </c>
      <c r="H618" t="s">
        <v>3574</v>
      </c>
      <c r="I618" t="s">
        <v>4655</v>
      </c>
      <c r="J618" t="s">
        <v>4656</v>
      </c>
      <c r="K618">
        <v>7090</v>
      </c>
      <c r="L618" t="s">
        <v>4652</v>
      </c>
      <c r="M618" s="87">
        <v>43641</v>
      </c>
      <c r="N618" t="s">
        <v>3583</v>
      </c>
      <c r="O618" t="s">
        <v>3579</v>
      </c>
      <c r="P618" s="61">
        <v>-205.23</v>
      </c>
      <c r="Q618" t="s">
        <v>3579</v>
      </c>
      <c r="R618" s="61">
        <v>0</v>
      </c>
      <c r="S618" s="61">
        <v>-205.23</v>
      </c>
    </row>
    <row r="619" spans="1:19" x14ac:dyDescent="0.2">
      <c r="A619" t="s">
        <v>491</v>
      </c>
      <c r="B619" t="s">
        <v>1733</v>
      </c>
      <c r="C619" t="s">
        <v>2912</v>
      </c>
      <c r="D619" t="s">
        <v>238</v>
      </c>
      <c r="E619" t="s">
        <v>3573</v>
      </c>
      <c r="F619" t="s">
        <v>115</v>
      </c>
      <c r="G619" s="87">
        <v>20190701</v>
      </c>
      <c r="H619" t="s">
        <v>3574</v>
      </c>
      <c r="I619" t="s">
        <v>4657</v>
      </c>
      <c r="J619" t="s">
        <v>4658</v>
      </c>
      <c r="K619">
        <v>7090</v>
      </c>
      <c r="L619" t="s">
        <v>4652</v>
      </c>
      <c r="M619" s="87">
        <v>43641</v>
      </c>
      <c r="N619" t="s">
        <v>3583</v>
      </c>
      <c r="O619" t="s">
        <v>3579</v>
      </c>
      <c r="P619" s="61">
        <v>-554.54</v>
      </c>
      <c r="Q619" t="s">
        <v>3579</v>
      </c>
      <c r="R619" s="61">
        <v>0</v>
      </c>
      <c r="S619" s="61">
        <v>-554.54</v>
      </c>
    </row>
    <row r="620" spans="1:19" x14ac:dyDescent="0.2">
      <c r="A620" t="s">
        <v>491</v>
      </c>
      <c r="B620" t="s">
        <v>1733</v>
      </c>
      <c r="C620" t="s">
        <v>2912</v>
      </c>
      <c r="D620" t="s">
        <v>238</v>
      </c>
      <c r="E620" t="s">
        <v>3573</v>
      </c>
      <c r="F620" t="s">
        <v>115</v>
      </c>
      <c r="G620" s="87">
        <v>20190701</v>
      </c>
      <c r="H620" t="s">
        <v>3574</v>
      </c>
      <c r="I620" t="s">
        <v>4659</v>
      </c>
      <c r="J620" t="s">
        <v>4660</v>
      </c>
      <c r="K620">
        <v>7090</v>
      </c>
      <c r="L620" t="s">
        <v>4652</v>
      </c>
      <c r="M620" s="87">
        <v>43641</v>
      </c>
      <c r="N620" t="s">
        <v>3583</v>
      </c>
      <c r="O620" t="s">
        <v>3579</v>
      </c>
      <c r="P620" s="61">
        <v>-277.27</v>
      </c>
      <c r="Q620" t="s">
        <v>3579</v>
      </c>
      <c r="R620" s="61">
        <v>0</v>
      </c>
      <c r="S620" s="61">
        <v>-277.27</v>
      </c>
    </row>
    <row r="621" spans="1:19" x14ac:dyDescent="0.2">
      <c r="A621" t="s">
        <v>491</v>
      </c>
      <c r="B621" t="s">
        <v>1733</v>
      </c>
      <c r="C621" t="s">
        <v>2912</v>
      </c>
      <c r="D621" t="s">
        <v>238</v>
      </c>
      <c r="E621" t="s">
        <v>3573</v>
      </c>
      <c r="F621" t="s">
        <v>115</v>
      </c>
      <c r="G621" s="87">
        <v>20190701</v>
      </c>
      <c r="H621" t="s">
        <v>3574</v>
      </c>
      <c r="I621" t="s">
        <v>4661</v>
      </c>
      <c r="J621" t="s">
        <v>4662</v>
      </c>
      <c r="K621">
        <v>7100</v>
      </c>
      <c r="L621" t="s">
        <v>3577</v>
      </c>
      <c r="M621" s="87">
        <v>43647</v>
      </c>
      <c r="N621" t="s">
        <v>3578</v>
      </c>
      <c r="O621" t="s">
        <v>3579</v>
      </c>
      <c r="P621" s="61">
        <v>-648.96</v>
      </c>
      <c r="Q621" t="s">
        <v>3579</v>
      </c>
      <c r="R621" s="61">
        <v>0</v>
      </c>
      <c r="S621" s="61">
        <v>-648.96</v>
      </c>
    </row>
    <row r="622" spans="1:19" x14ac:dyDescent="0.2">
      <c r="A622" t="s">
        <v>491</v>
      </c>
      <c r="B622" t="s">
        <v>1733</v>
      </c>
      <c r="C622" t="s">
        <v>2912</v>
      </c>
      <c r="D622" t="s">
        <v>238</v>
      </c>
      <c r="E622" t="s">
        <v>3573</v>
      </c>
      <c r="F622" t="s">
        <v>115</v>
      </c>
      <c r="G622" s="87">
        <v>20190701</v>
      </c>
      <c r="H622" t="s">
        <v>3574</v>
      </c>
      <c r="I622" t="s">
        <v>4663</v>
      </c>
      <c r="J622" t="s">
        <v>4664</v>
      </c>
      <c r="K622">
        <v>7100</v>
      </c>
      <c r="L622" t="s">
        <v>3577</v>
      </c>
      <c r="M622" s="87">
        <v>43647</v>
      </c>
      <c r="N622" t="s">
        <v>3578</v>
      </c>
      <c r="O622" t="s">
        <v>3579</v>
      </c>
      <c r="P622" s="61">
        <v>-2652.3</v>
      </c>
      <c r="Q622" t="s">
        <v>3579</v>
      </c>
      <c r="R622" s="61">
        <v>0</v>
      </c>
      <c r="S622" s="61">
        <v>-2652.3</v>
      </c>
    </row>
    <row r="623" spans="1:19" x14ac:dyDescent="0.2">
      <c r="A623" t="s">
        <v>491</v>
      </c>
      <c r="B623" t="s">
        <v>1733</v>
      </c>
      <c r="C623" t="s">
        <v>2912</v>
      </c>
      <c r="D623" t="s">
        <v>238</v>
      </c>
      <c r="E623" t="s">
        <v>3573</v>
      </c>
      <c r="F623" t="s">
        <v>115</v>
      </c>
      <c r="G623" s="87">
        <v>20190701</v>
      </c>
      <c r="H623" t="s">
        <v>3574</v>
      </c>
      <c r="I623" t="s">
        <v>4665</v>
      </c>
      <c r="J623" t="s">
        <v>4666</v>
      </c>
      <c r="K623">
        <v>7100</v>
      </c>
      <c r="L623" t="s">
        <v>3577</v>
      </c>
      <c r="M623" s="87">
        <v>43647</v>
      </c>
      <c r="N623" t="s">
        <v>3578</v>
      </c>
      <c r="O623" t="s">
        <v>3579</v>
      </c>
      <c r="P623" s="61">
        <v>-352.83</v>
      </c>
      <c r="Q623" t="s">
        <v>3579</v>
      </c>
      <c r="R623" s="61">
        <v>0</v>
      </c>
      <c r="S623" s="61">
        <v>-352.83</v>
      </c>
    </row>
    <row r="624" spans="1:19" x14ac:dyDescent="0.2">
      <c r="A624" t="s">
        <v>491</v>
      </c>
      <c r="B624" t="s">
        <v>1733</v>
      </c>
      <c r="C624" t="s">
        <v>2912</v>
      </c>
      <c r="D624" t="s">
        <v>238</v>
      </c>
      <c r="E624" t="s">
        <v>3573</v>
      </c>
      <c r="F624" t="s">
        <v>115</v>
      </c>
      <c r="G624" s="87">
        <v>20190701</v>
      </c>
      <c r="H624" t="s">
        <v>3574</v>
      </c>
      <c r="I624" t="s">
        <v>4667</v>
      </c>
      <c r="J624" t="s">
        <v>2912</v>
      </c>
      <c r="K624">
        <v>7100</v>
      </c>
      <c r="L624" t="s">
        <v>3577</v>
      </c>
      <c r="M624" s="87">
        <v>43647</v>
      </c>
      <c r="N624" t="s">
        <v>3578</v>
      </c>
      <c r="O624" t="s">
        <v>3579</v>
      </c>
      <c r="P624" s="61">
        <v>-342.15</v>
      </c>
      <c r="Q624" t="s">
        <v>3579</v>
      </c>
      <c r="R624" s="61">
        <v>0</v>
      </c>
      <c r="S624" s="61">
        <v>-342.15</v>
      </c>
    </row>
    <row r="625" spans="1:19" x14ac:dyDescent="0.2">
      <c r="A625" t="s">
        <v>491</v>
      </c>
      <c r="B625" t="s">
        <v>1733</v>
      </c>
      <c r="C625" t="s">
        <v>2912</v>
      </c>
      <c r="D625" t="s">
        <v>238</v>
      </c>
      <c r="E625" t="s">
        <v>3573</v>
      </c>
      <c r="F625" t="s">
        <v>115</v>
      </c>
      <c r="G625" s="87">
        <v>20190701</v>
      </c>
      <c r="H625" t="s">
        <v>3574</v>
      </c>
      <c r="I625" t="s">
        <v>4668</v>
      </c>
      <c r="J625" t="s">
        <v>2912</v>
      </c>
      <c r="K625">
        <v>7100</v>
      </c>
      <c r="L625" t="s">
        <v>3577</v>
      </c>
      <c r="M625" s="87">
        <v>43647</v>
      </c>
      <c r="N625" t="s">
        <v>3578</v>
      </c>
      <c r="O625" t="s">
        <v>3579</v>
      </c>
      <c r="P625" s="61">
        <v>-138</v>
      </c>
      <c r="Q625" t="s">
        <v>3579</v>
      </c>
      <c r="R625" s="61">
        <v>0</v>
      </c>
      <c r="S625" s="61">
        <v>-138</v>
      </c>
    </row>
    <row r="626" spans="1:19" x14ac:dyDescent="0.2">
      <c r="A626" t="s">
        <v>491</v>
      </c>
      <c r="B626" t="s">
        <v>1733</v>
      </c>
      <c r="C626" t="s">
        <v>2912</v>
      </c>
      <c r="D626" t="s">
        <v>238</v>
      </c>
      <c r="E626" t="s">
        <v>3573</v>
      </c>
      <c r="F626" t="s">
        <v>115</v>
      </c>
      <c r="G626" s="87">
        <v>20190701</v>
      </c>
      <c r="H626" t="s">
        <v>3574</v>
      </c>
      <c r="I626" t="s">
        <v>4669</v>
      </c>
      <c r="J626" t="s">
        <v>2912</v>
      </c>
      <c r="K626">
        <v>7100</v>
      </c>
      <c r="L626" t="s">
        <v>3577</v>
      </c>
      <c r="M626" s="87">
        <v>43647</v>
      </c>
      <c r="N626" t="s">
        <v>3578</v>
      </c>
      <c r="O626" t="s">
        <v>3579</v>
      </c>
      <c r="P626" s="61">
        <v>-2572.2399999999998</v>
      </c>
      <c r="Q626" t="s">
        <v>3579</v>
      </c>
      <c r="R626" s="61">
        <v>0</v>
      </c>
      <c r="S626" s="61">
        <v>-2572.2399999999998</v>
      </c>
    </row>
    <row r="627" spans="1:19" x14ac:dyDescent="0.2">
      <c r="A627" t="s">
        <v>491</v>
      </c>
      <c r="B627" t="s">
        <v>1733</v>
      </c>
      <c r="C627" t="s">
        <v>2912</v>
      </c>
      <c r="D627" t="s">
        <v>238</v>
      </c>
      <c r="E627" t="s">
        <v>3573</v>
      </c>
      <c r="F627" t="s">
        <v>116</v>
      </c>
      <c r="G627" s="87">
        <v>20190801</v>
      </c>
      <c r="H627" t="s">
        <v>3574</v>
      </c>
      <c r="I627" t="s">
        <v>4670</v>
      </c>
      <c r="J627" t="s">
        <v>4671</v>
      </c>
      <c r="K627">
        <v>7151</v>
      </c>
      <c r="L627" t="s">
        <v>4672</v>
      </c>
      <c r="M627" s="87">
        <v>43675</v>
      </c>
      <c r="N627" t="s">
        <v>3583</v>
      </c>
      <c r="O627" t="s">
        <v>3579</v>
      </c>
      <c r="P627" s="61">
        <v>-1109.0899999999999</v>
      </c>
      <c r="Q627" t="s">
        <v>3579</v>
      </c>
      <c r="R627" s="61">
        <v>0</v>
      </c>
      <c r="S627" s="61">
        <v>-1109.0899999999999</v>
      </c>
    </row>
    <row r="628" spans="1:19" x14ac:dyDescent="0.2">
      <c r="A628" t="s">
        <v>491</v>
      </c>
      <c r="B628" t="s">
        <v>1733</v>
      </c>
      <c r="C628" t="s">
        <v>2912</v>
      </c>
      <c r="D628" t="s">
        <v>238</v>
      </c>
      <c r="E628" t="s">
        <v>3573</v>
      </c>
      <c r="F628" t="s">
        <v>116</v>
      </c>
      <c r="G628" s="87">
        <v>20190801</v>
      </c>
      <c r="H628" t="s">
        <v>3574</v>
      </c>
      <c r="I628" t="s">
        <v>4673</v>
      </c>
      <c r="J628" t="s">
        <v>4674</v>
      </c>
      <c r="K628">
        <v>7151</v>
      </c>
      <c r="L628" t="s">
        <v>4672</v>
      </c>
      <c r="M628" s="87">
        <v>43675</v>
      </c>
      <c r="N628" t="s">
        <v>3583</v>
      </c>
      <c r="O628" t="s">
        <v>3579</v>
      </c>
      <c r="P628" s="61">
        <v>-277.27</v>
      </c>
      <c r="Q628" t="s">
        <v>3579</v>
      </c>
      <c r="R628" s="61">
        <v>0</v>
      </c>
      <c r="S628" s="61">
        <v>-277.27</v>
      </c>
    </row>
    <row r="629" spans="1:19" x14ac:dyDescent="0.2">
      <c r="A629" t="s">
        <v>491</v>
      </c>
      <c r="B629" t="s">
        <v>1733</v>
      </c>
      <c r="C629" t="s">
        <v>2912</v>
      </c>
      <c r="D629" t="s">
        <v>238</v>
      </c>
      <c r="E629" t="s">
        <v>3573</v>
      </c>
      <c r="F629" t="s">
        <v>116</v>
      </c>
      <c r="G629" s="87">
        <v>20190801</v>
      </c>
      <c r="H629" t="s">
        <v>3574</v>
      </c>
      <c r="I629" t="s">
        <v>4675</v>
      </c>
      <c r="J629" t="s">
        <v>4676</v>
      </c>
      <c r="K629">
        <v>7151</v>
      </c>
      <c r="L629" t="s">
        <v>4672</v>
      </c>
      <c r="M629" s="87">
        <v>43675</v>
      </c>
      <c r="N629" t="s">
        <v>3583</v>
      </c>
      <c r="O629" t="s">
        <v>3579</v>
      </c>
      <c r="P629" s="61">
        <v>-205.23</v>
      </c>
      <c r="Q629" t="s">
        <v>3579</v>
      </c>
      <c r="R629" s="61">
        <v>0</v>
      </c>
      <c r="S629" s="61">
        <v>-205.23</v>
      </c>
    </row>
    <row r="630" spans="1:19" x14ac:dyDescent="0.2">
      <c r="A630" t="s">
        <v>491</v>
      </c>
      <c r="B630" t="s">
        <v>1733</v>
      </c>
      <c r="C630" t="s">
        <v>2912</v>
      </c>
      <c r="D630" t="s">
        <v>238</v>
      </c>
      <c r="E630" t="s">
        <v>3573</v>
      </c>
      <c r="F630" t="s">
        <v>116</v>
      </c>
      <c r="G630" s="87">
        <v>20190801</v>
      </c>
      <c r="H630" t="s">
        <v>3574</v>
      </c>
      <c r="I630" t="s">
        <v>4677</v>
      </c>
      <c r="J630" t="s">
        <v>4678</v>
      </c>
      <c r="K630">
        <v>7151</v>
      </c>
      <c r="L630" t="s">
        <v>4672</v>
      </c>
      <c r="M630" s="87">
        <v>43675</v>
      </c>
      <c r="N630" t="s">
        <v>3583</v>
      </c>
      <c r="O630" t="s">
        <v>3579</v>
      </c>
      <c r="P630" s="61">
        <v>-554.54</v>
      </c>
      <c r="Q630" t="s">
        <v>3579</v>
      </c>
      <c r="R630" s="61">
        <v>0</v>
      </c>
      <c r="S630" s="61">
        <v>-554.54</v>
      </c>
    </row>
    <row r="631" spans="1:19" x14ac:dyDescent="0.2">
      <c r="A631" t="s">
        <v>491</v>
      </c>
      <c r="B631" t="s">
        <v>1733</v>
      </c>
      <c r="C631" t="s">
        <v>2912</v>
      </c>
      <c r="D631" t="s">
        <v>238</v>
      </c>
      <c r="E631" t="s">
        <v>3573</v>
      </c>
      <c r="F631" t="s">
        <v>116</v>
      </c>
      <c r="G631" s="87">
        <v>20190801</v>
      </c>
      <c r="H631" t="s">
        <v>3574</v>
      </c>
      <c r="I631" t="s">
        <v>4679</v>
      </c>
      <c r="J631" t="s">
        <v>4680</v>
      </c>
      <c r="K631">
        <v>7151</v>
      </c>
      <c r="L631" t="s">
        <v>4672</v>
      </c>
      <c r="M631" s="87">
        <v>43675</v>
      </c>
      <c r="N631" t="s">
        <v>3583</v>
      </c>
      <c r="O631" t="s">
        <v>3579</v>
      </c>
      <c r="P631" s="61">
        <v>-277.27</v>
      </c>
      <c r="Q631" t="s">
        <v>3579</v>
      </c>
      <c r="R631" s="61">
        <v>0</v>
      </c>
      <c r="S631" s="61">
        <v>-277.27</v>
      </c>
    </row>
    <row r="632" spans="1:19" x14ac:dyDescent="0.2">
      <c r="A632" t="s">
        <v>491</v>
      </c>
      <c r="B632" t="s">
        <v>1733</v>
      </c>
      <c r="C632" t="s">
        <v>2912</v>
      </c>
      <c r="D632" t="s">
        <v>238</v>
      </c>
      <c r="E632" t="s">
        <v>3573</v>
      </c>
      <c r="F632" t="s">
        <v>116</v>
      </c>
      <c r="G632" s="87">
        <v>20190801</v>
      </c>
      <c r="H632" t="s">
        <v>3574</v>
      </c>
      <c r="I632" t="s">
        <v>4681</v>
      </c>
      <c r="J632" t="s">
        <v>2912</v>
      </c>
      <c r="K632">
        <v>7150</v>
      </c>
      <c r="L632" t="s">
        <v>3582</v>
      </c>
      <c r="M632" s="87">
        <v>43675</v>
      </c>
      <c r="N632" t="s">
        <v>3583</v>
      </c>
      <c r="O632" t="s">
        <v>3579</v>
      </c>
      <c r="P632" s="61">
        <v>-2572.2399999999998</v>
      </c>
      <c r="Q632" t="s">
        <v>3579</v>
      </c>
      <c r="R632" s="61">
        <v>0</v>
      </c>
      <c r="S632" s="61">
        <v>-2572.2399999999998</v>
      </c>
    </row>
    <row r="633" spans="1:19" x14ac:dyDescent="0.2">
      <c r="A633" t="s">
        <v>491</v>
      </c>
      <c r="B633" t="s">
        <v>1733</v>
      </c>
      <c r="C633" t="s">
        <v>2912</v>
      </c>
      <c r="D633" t="s">
        <v>238</v>
      </c>
      <c r="E633" t="s">
        <v>3573</v>
      </c>
      <c r="F633" t="s">
        <v>116</v>
      </c>
      <c r="G633" s="87">
        <v>20190801</v>
      </c>
      <c r="H633" t="s">
        <v>3574</v>
      </c>
      <c r="I633" t="s">
        <v>4682</v>
      </c>
      <c r="J633" t="s">
        <v>4662</v>
      </c>
      <c r="K633">
        <v>7150</v>
      </c>
      <c r="L633" t="s">
        <v>3582</v>
      </c>
      <c r="M633" s="87">
        <v>43675</v>
      </c>
      <c r="N633" t="s">
        <v>3583</v>
      </c>
      <c r="O633" t="s">
        <v>3579</v>
      </c>
      <c r="P633" s="61">
        <v>-648.96</v>
      </c>
      <c r="Q633" t="s">
        <v>3579</v>
      </c>
      <c r="R633" s="61">
        <v>0</v>
      </c>
      <c r="S633" s="61">
        <v>-648.96</v>
      </c>
    </row>
    <row r="634" spans="1:19" x14ac:dyDescent="0.2">
      <c r="A634" t="s">
        <v>491</v>
      </c>
      <c r="B634" t="s">
        <v>1733</v>
      </c>
      <c r="C634" t="s">
        <v>2912</v>
      </c>
      <c r="D634" t="s">
        <v>238</v>
      </c>
      <c r="E634" t="s">
        <v>3573</v>
      </c>
      <c r="F634" t="s">
        <v>116</v>
      </c>
      <c r="G634" s="87">
        <v>20190801</v>
      </c>
      <c r="H634" t="s">
        <v>3574</v>
      </c>
      <c r="I634" t="s">
        <v>4683</v>
      </c>
      <c r="J634" t="s">
        <v>4664</v>
      </c>
      <c r="K634">
        <v>7150</v>
      </c>
      <c r="L634" t="s">
        <v>3582</v>
      </c>
      <c r="M634" s="87">
        <v>43675</v>
      </c>
      <c r="N634" t="s">
        <v>3583</v>
      </c>
      <c r="O634" t="s">
        <v>3579</v>
      </c>
      <c r="P634" s="61">
        <v>-2652.3</v>
      </c>
      <c r="Q634" t="s">
        <v>3579</v>
      </c>
      <c r="R634" s="61">
        <v>0</v>
      </c>
      <c r="S634" s="61">
        <v>-2652.3</v>
      </c>
    </row>
    <row r="635" spans="1:19" x14ac:dyDescent="0.2">
      <c r="A635" t="s">
        <v>491</v>
      </c>
      <c r="B635" t="s">
        <v>1733</v>
      </c>
      <c r="C635" t="s">
        <v>2912</v>
      </c>
      <c r="D635" t="s">
        <v>238</v>
      </c>
      <c r="E635" t="s">
        <v>3573</v>
      </c>
      <c r="F635" t="s">
        <v>116</v>
      </c>
      <c r="G635" s="87">
        <v>20190801</v>
      </c>
      <c r="H635" t="s">
        <v>3574</v>
      </c>
      <c r="I635" t="s">
        <v>4684</v>
      </c>
      <c r="J635" t="s">
        <v>4666</v>
      </c>
      <c r="K635">
        <v>7150</v>
      </c>
      <c r="L635" t="s">
        <v>3582</v>
      </c>
      <c r="M635" s="87">
        <v>43675</v>
      </c>
      <c r="N635" t="s">
        <v>3583</v>
      </c>
      <c r="O635" t="s">
        <v>3579</v>
      </c>
      <c r="P635" s="61">
        <v>-352.83</v>
      </c>
      <c r="Q635" t="s">
        <v>3579</v>
      </c>
      <c r="R635" s="61">
        <v>0</v>
      </c>
      <c r="S635" s="61">
        <v>-352.83</v>
      </c>
    </row>
    <row r="636" spans="1:19" x14ac:dyDescent="0.2">
      <c r="A636" t="s">
        <v>491</v>
      </c>
      <c r="B636" t="s">
        <v>1733</v>
      </c>
      <c r="C636" t="s">
        <v>2912</v>
      </c>
      <c r="D636" t="s">
        <v>238</v>
      </c>
      <c r="E636" t="s">
        <v>3573</v>
      </c>
      <c r="F636" t="s">
        <v>116</v>
      </c>
      <c r="G636" s="87">
        <v>20190801</v>
      </c>
      <c r="H636" t="s">
        <v>3574</v>
      </c>
      <c r="I636" t="s">
        <v>4685</v>
      </c>
      <c r="J636" t="s">
        <v>2912</v>
      </c>
      <c r="K636">
        <v>7150</v>
      </c>
      <c r="L636" t="s">
        <v>3582</v>
      </c>
      <c r="M636" s="87">
        <v>43675</v>
      </c>
      <c r="N636" t="s">
        <v>3583</v>
      </c>
      <c r="O636" t="s">
        <v>3579</v>
      </c>
      <c r="P636" s="61">
        <v>-342.15</v>
      </c>
      <c r="Q636" t="s">
        <v>3579</v>
      </c>
      <c r="R636" s="61">
        <v>0</v>
      </c>
      <c r="S636" s="61">
        <v>-342.15</v>
      </c>
    </row>
    <row r="637" spans="1:19" x14ac:dyDescent="0.2">
      <c r="A637" t="s">
        <v>491</v>
      </c>
      <c r="B637" t="s">
        <v>1733</v>
      </c>
      <c r="C637" t="s">
        <v>2912</v>
      </c>
      <c r="D637" t="s">
        <v>238</v>
      </c>
      <c r="E637" t="s">
        <v>3573</v>
      </c>
      <c r="F637" t="s">
        <v>116</v>
      </c>
      <c r="G637" s="87">
        <v>20190801</v>
      </c>
      <c r="H637" t="s">
        <v>3574</v>
      </c>
      <c r="I637" t="s">
        <v>4686</v>
      </c>
      <c r="J637" t="s">
        <v>2912</v>
      </c>
      <c r="K637">
        <v>7150</v>
      </c>
      <c r="L637" t="s">
        <v>3582</v>
      </c>
      <c r="M637" s="87">
        <v>43675</v>
      </c>
      <c r="N637" t="s">
        <v>3583</v>
      </c>
      <c r="O637" t="s">
        <v>3579</v>
      </c>
      <c r="P637" s="61">
        <v>-138</v>
      </c>
      <c r="Q637" t="s">
        <v>3579</v>
      </c>
      <c r="R637" s="61">
        <v>0</v>
      </c>
      <c r="S637" s="61">
        <v>-138</v>
      </c>
    </row>
    <row r="638" spans="1:19" x14ac:dyDescent="0.2">
      <c r="A638" t="s">
        <v>491</v>
      </c>
      <c r="B638" t="s">
        <v>1733</v>
      </c>
      <c r="C638" t="s">
        <v>2912</v>
      </c>
      <c r="D638" t="s">
        <v>238</v>
      </c>
      <c r="E638" t="s">
        <v>3573</v>
      </c>
      <c r="F638" t="s">
        <v>117</v>
      </c>
      <c r="G638" s="87">
        <v>20190901</v>
      </c>
      <c r="H638" t="s">
        <v>3574</v>
      </c>
      <c r="I638" t="s">
        <v>4687</v>
      </c>
      <c r="J638" t="s">
        <v>4688</v>
      </c>
      <c r="K638">
        <v>7215</v>
      </c>
      <c r="L638" t="s">
        <v>4689</v>
      </c>
      <c r="M638" s="87">
        <v>43710</v>
      </c>
      <c r="N638" t="s">
        <v>3578</v>
      </c>
      <c r="O638" t="s">
        <v>3579</v>
      </c>
      <c r="P638" s="61">
        <v>-1109.0899999999999</v>
      </c>
      <c r="Q638" t="s">
        <v>3579</v>
      </c>
      <c r="R638" s="61">
        <v>0</v>
      </c>
      <c r="S638" s="61">
        <v>-1109.0899999999999</v>
      </c>
    </row>
    <row r="639" spans="1:19" x14ac:dyDescent="0.2">
      <c r="A639" t="s">
        <v>491</v>
      </c>
      <c r="B639" t="s">
        <v>1733</v>
      </c>
      <c r="C639" t="s">
        <v>2912</v>
      </c>
      <c r="D639" t="s">
        <v>238</v>
      </c>
      <c r="E639" t="s">
        <v>3573</v>
      </c>
      <c r="F639" t="s">
        <v>117</v>
      </c>
      <c r="G639" s="87">
        <v>20190901</v>
      </c>
      <c r="H639" t="s">
        <v>3574</v>
      </c>
      <c r="I639" t="s">
        <v>4690</v>
      </c>
      <c r="J639" t="s">
        <v>4691</v>
      </c>
      <c r="K639">
        <v>7215</v>
      </c>
      <c r="L639" t="s">
        <v>4689</v>
      </c>
      <c r="M639" s="87">
        <v>43710</v>
      </c>
      <c r="N639" t="s">
        <v>3578</v>
      </c>
      <c r="O639" t="s">
        <v>3579</v>
      </c>
      <c r="P639" s="61">
        <v>-277.27</v>
      </c>
      <c r="Q639" t="s">
        <v>3579</v>
      </c>
      <c r="R639" s="61">
        <v>0</v>
      </c>
      <c r="S639" s="61">
        <v>-277.27</v>
      </c>
    </row>
    <row r="640" spans="1:19" x14ac:dyDescent="0.2">
      <c r="A640" t="s">
        <v>491</v>
      </c>
      <c r="B640" t="s">
        <v>1733</v>
      </c>
      <c r="C640" t="s">
        <v>2912</v>
      </c>
      <c r="D640" t="s">
        <v>238</v>
      </c>
      <c r="E640" t="s">
        <v>3573</v>
      </c>
      <c r="F640" t="s">
        <v>117</v>
      </c>
      <c r="G640" s="87">
        <v>20190901</v>
      </c>
      <c r="H640" t="s">
        <v>3574</v>
      </c>
      <c r="I640" t="s">
        <v>4692</v>
      </c>
      <c r="J640" t="s">
        <v>4693</v>
      </c>
      <c r="K640">
        <v>7215</v>
      </c>
      <c r="L640" t="s">
        <v>4689</v>
      </c>
      <c r="M640" s="87">
        <v>43710</v>
      </c>
      <c r="N640" t="s">
        <v>3578</v>
      </c>
      <c r="O640" t="s">
        <v>3579</v>
      </c>
      <c r="P640" s="61">
        <v>-205.23</v>
      </c>
      <c r="Q640" t="s">
        <v>3579</v>
      </c>
      <c r="R640" s="61">
        <v>0</v>
      </c>
      <c r="S640" s="61">
        <v>-205.23</v>
      </c>
    </row>
    <row r="641" spans="1:19" x14ac:dyDescent="0.2">
      <c r="A641" t="s">
        <v>491</v>
      </c>
      <c r="B641" t="s">
        <v>1733</v>
      </c>
      <c r="C641" t="s">
        <v>2912</v>
      </c>
      <c r="D641" t="s">
        <v>238</v>
      </c>
      <c r="E641" t="s">
        <v>3573</v>
      </c>
      <c r="F641" t="s">
        <v>117</v>
      </c>
      <c r="G641" s="87">
        <v>20190901</v>
      </c>
      <c r="H641" t="s">
        <v>3574</v>
      </c>
      <c r="I641" t="s">
        <v>4694</v>
      </c>
      <c r="J641" t="s">
        <v>4695</v>
      </c>
      <c r="K641">
        <v>7215</v>
      </c>
      <c r="L641" t="s">
        <v>4689</v>
      </c>
      <c r="M641" s="87">
        <v>43710</v>
      </c>
      <c r="N641" t="s">
        <v>3578</v>
      </c>
      <c r="O641" t="s">
        <v>3579</v>
      </c>
      <c r="P641" s="61">
        <v>-554.54</v>
      </c>
      <c r="Q641" t="s">
        <v>3579</v>
      </c>
      <c r="R641" s="61">
        <v>0</v>
      </c>
      <c r="S641" s="61">
        <v>-554.54</v>
      </c>
    </row>
    <row r="642" spans="1:19" x14ac:dyDescent="0.2">
      <c r="A642" t="s">
        <v>491</v>
      </c>
      <c r="B642" t="s">
        <v>1733</v>
      </c>
      <c r="C642" t="s">
        <v>2912</v>
      </c>
      <c r="D642" t="s">
        <v>238</v>
      </c>
      <c r="E642" t="s">
        <v>3573</v>
      </c>
      <c r="F642" t="s">
        <v>117</v>
      </c>
      <c r="G642" s="87">
        <v>20190901</v>
      </c>
      <c r="H642" t="s">
        <v>3574</v>
      </c>
      <c r="I642" t="s">
        <v>4696</v>
      </c>
      <c r="J642" t="s">
        <v>4697</v>
      </c>
      <c r="K642">
        <v>7215</v>
      </c>
      <c r="L642" t="s">
        <v>4689</v>
      </c>
      <c r="M642" s="87">
        <v>43710</v>
      </c>
      <c r="N642" t="s">
        <v>3578</v>
      </c>
      <c r="O642" t="s">
        <v>3579</v>
      </c>
      <c r="P642" s="61">
        <v>-277.27</v>
      </c>
      <c r="Q642" t="s">
        <v>3579</v>
      </c>
      <c r="R642" s="61">
        <v>0</v>
      </c>
      <c r="S642" s="61">
        <v>-277.27</v>
      </c>
    </row>
    <row r="643" spans="1:19" x14ac:dyDescent="0.2">
      <c r="A643" t="s">
        <v>491</v>
      </c>
      <c r="B643" t="s">
        <v>1733</v>
      </c>
      <c r="C643" t="s">
        <v>2912</v>
      </c>
      <c r="D643" t="s">
        <v>238</v>
      </c>
      <c r="E643" t="s">
        <v>3573</v>
      </c>
      <c r="F643" t="s">
        <v>117</v>
      </c>
      <c r="G643" s="87">
        <v>20190901</v>
      </c>
      <c r="H643" t="s">
        <v>3574</v>
      </c>
      <c r="I643" t="s">
        <v>4698</v>
      </c>
      <c r="J643" t="s">
        <v>2912</v>
      </c>
      <c r="K643">
        <v>7215</v>
      </c>
      <c r="L643" t="s">
        <v>3586</v>
      </c>
      <c r="M643" s="87">
        <v>43710</v>
      </c>
      <c r="N643" t="s">
        <v>3578</v>
      </c>
      <c r="O643" t="s">
        <v>3579</v>
      </c>
      <c r="P643" s="61">
        <v>-2572.2399999999998</v>
      </c>
      <c r="Q643" t="s">
        <v>3579</v>
      </c>
      <c r="R643" s="61">
        <v>0</v>
      </c>
      <c r="S643" s="61">
        <v>-2572.2399999999998</v>
      </c>
    </row>
    <row r="644" spans="1:19" x14ac:dyDescent="0.2">
      <c r="A644" t="s">
        <v>491</v>
      </c>
      <c r="B644" t="s">
        <v>1733</v>
      </c>
      <c r="C644" t="s">
        <v>2912</v>
      </c>
      <c r="D644" t="s">
        <v>238</v>
      </c>
      <c r="E644" t="s">
        <v>3573</v>
      </c>
      <c r="F644" t="s">
        <v>117</v>
      </c>
      <c r="G644" s="87">
        <v>20190901</v>
      </c>
      <c r="H644" t="s">
        <v>3574</v>
      </c>
      <c r="I644" t="s">
        <v>4699</v>
      </c>
      <c r="J644" t="s">
        <v>4662</v>
      </c>
      <c r="K644">
        <v>7215</v>
      </c>
      <c r="L644" t="s">
        <v>3586</v>
      </c>
      <c r="M644" s="87">
        <v>43710</v>
      </c>
      <c r="N644" t="s">
        <v>3578</v>
      </c>
      <c r="O644" t="s">
        <v>3579</v>
      </c>
      <c r="P644" s="61">
        <v>-648.96</v>
      </c>
      <c r="Q644" t="s">
        <v>3579</v>
      </c>
      <c r="R644" s="61">
        <v>0</v>
      </c>
      <c r="S644" s="61">
        <v>-648.96</v>
      </c>
    </row>
    <row r="645" spans="1:19" x14ac:dyDescent="0.2">
      <c r="A645" t="s">
        <v>491</v>
      </c>
      <c r="B645" t="s">
        <v>1733</v>
      </c>
      <c r="C645" t="s">
        <v>2912</v>
      </c>
      <c r="D645" t="s">
        <v>238</v>
      </c>
      <c r="E645" t="s">
        <v>3573</v>
      </c>
      <c r="F645" t="s">
        <v>117</v>
      </c>
      <c r="G645" s="87">
        <v>20190901</v>
      </c>
      <c r="H645" t="s">
        <v>3574</v>
      </c>
      <c r="I645" t="s">
        <v>4700</v>
      </c>
      <c r="J645" t="s">
        <v>4664</v>
      </c>
      <c r="K645">
        <v>7215</v>
      </c>
      <c r="L645" t="s">
        <v>3586</v>
      </c>
      <c r="M645" s="87">
        <v>43710</v>
      </c>
      <c r="N645" t="s">
        <v>3578</v>
      </c>
      <c r="O645" t="s">
        <v>3579</v>
      </c>
      <c r="P645" s="61">
        <v>-2652.3</v>
      </c>
      <c r="Q645" t="s">
        <v>3579</v>
      </c>
      <c r="R645" s="61">
        <v>0</v>
      </c>
      <c r="S645" s="61">
        <v>-2652.3</v>
      </c>
    </row>
    <row r="646" spans="1:19" x14ac:dyDescent="0.2">
      <c r="A646" t="s">
        <v>491</v>
      </c>
      <c r="B646" t="s">
        <v>1733</v>
      </c>
      <c r="C646" t="s">
        <v>2912</v>
      </c>
      <c r="D646" t="s">
        <v>238</v>
      </c>
      <c r="E646" t="s">
        <v>3573</v>
      </c>
      <c r="F646" t="s">
        <v>117</v>
      </c>
      <c r="G646" s="87">
        <v>20190901</v>
      </c>
      <c r="H646" t="s">
        <v>3574</v>
      </c>
      <c r="I646" t="s">
        <v>4701</v>
      </c>
      <c r="J646" t="s">
        <v>4666</v>
      </c>
      <c r="K646">
        <v>7215</v>
      </c>
      <c r="L646" t="s">
        <v>3586</v>
      </c>
      <c r="M646" s="87">
        <v>43710</v>
      </c>
      <c r="N646" t="s">
        <v>3578</v>
      </c>
      <c r="O646" t="s">
        <v>3579</v>
      </c>
      <c r="P646" s="61">
        <v>-352.83</v>
      </c>
      <c r="Q646" t="s">
        <v>3579</v>
      </c>
      <c r="R646" s="61">
        <v>0</v>
      </c>
      <c r="S646" s="61">
        <v>-352.83</v>
      </c>
    </row>
    <row r="647" spans="1:19" x14ac:dyDescent="0.2">
      <c r="A647" t="s">
        <v>491</v>
      </c>
      <c r="B647" t="s">
        <v>1733</v>
      </c>
      <c r="C647" t="s">
        <v>2912</v>
      </c>
      <c r="D647" t="s">
        <v>238</v>
      </c>
      <c r="E647" t="s">
        <v>3573</v>
      </c>
      <c r="F647" t="s">
        <v>117</v>
      </c>
      <c r="G647" s="87">
        <v>20190901</v>
      </c>
      <c r="H647" t="s">
        <v>3574</v>
      </c>
      <c r="I647" t="s">
        <v>4702</v>
      </c>
      <c r="J647" t="s">
        <v>2912</v>
      </c>
      <c r="K647">
        <v>7215</v>
      </c>
      <c r="L647" t="s">
        <v>3586</v>
      </c>
      <c r="M647" s="87">
        <v>43710</v>
      </c>
      <c r="N647" t="s">
        <v>3578</v>
      </c>
      <c r="O647" t="s">
        <v>3579</v>
      </c>
      <c r="P647" s="61">
        <v>-138</v>
      </c>
      <c r="Q647" t="s">
        <v>3579</v>
      </c>
      <c r="R647" s="61">
        <v>0</v>
      </c>
      <c r="S647" s="61">
        <v>-138</v>
      </c>
    </row>
    <row r="648" spans="1:19" x14ac:dyDescent="0.2">
      <c r="A648" t="s">
        <v>491</v>
      </c>
      <c r="B648" t="s">
        <v>1733</v>
      </c>
      <c r="C648" t="s">
        <v>2912</v>
      </c>
      <c r="D648" t="s">
        <v>238</v>
      </c>
      <c r="E648" t="s">
        <v>3573</v>
      </c>
      <c r="F648" t="s">
        <v>117</v>
      </c>
      <c r="G648" s="87">
        <v>20190901</v>
      </c>
      <c r="H648" t="s">
        <v>3574</v>
      </c>
      <c r="I648" t="s">
        <v>4703</v>
      </c>
      <c r="J648" t="s">
        <v>2912</v>
      </c>
      <c r="K648">
        <v>7215</v>
      </c>
      <c r="L648" t="s">
        <v>3586</v>
      </c>
      <c r="M648" s="87">
        <v>43710</v>
      </c>
      <c r="N648" t="s">
        <v>3578</v>
      </c>
      <c r="O648" t="s">
        <v>3579</v>
      </c>
      <c r="P648" s="61">
        <v>-342.15</v>
      </c>
      <c r="Q648" t="s">
        <v>3579</v>
      </c>
      <c r="R648" s="61">
        <v>0</v>
      </c>
      <c r="S648" s="61">
        <v>-342.15</v>
      </c>
    </row>
    <row r="649" spans="1:19" x14ac:dyDescent="0.2">
      <c r="A649" t="s">
        <v>491</v>
      </c>
      <c r="B649" t="s">
        <v>1733</v>
      </c>
      <c r="C649" t="s">
        <v>2912</v>
      </c>
      <c r="D649" t="s">
        <v>238</v>
      </c>
      <c r="E649" t="s">
        <v>3573</v>
      </c>
      <c r="F649" t="s">
        <v>118</v>
      </c>
      <c r="G649" s="87">
        <v>20191001</v>
      </c>
      <c r="H649" t="s">
        <v>3574</v>
      </c>
      <c r="I649" t="s">
        <v>4704</v>
      </c>
      <c r="J649" t="s">
        <v>4705</v>
      </c>
      <c r="K649">
        <v>7260</v>
      </c>
      <c r="L649" t="s">
        <v>4706</v>
      </c>
      <c r="M649" s="87">
        <v>43739</v>
      </c>
      <c r="N649" t="s">
        <v>3578</v>
      </c>
      <c r="O649" t="s">
        <v>3579</v>
      </c>
      <c r="P649" s="61">
        <v>-1109.0899999999999</v>
      </c>
      <c r="Q649" t="s">
        <v>3579</v>
      </c>
      <c r="R649" s="61">
        <v>0</v>
      </c>
      <c r="S649" s="61">
        <v>-1109.0899999999999</v>
      </c>
    </row>
    <row r="650" spans="1:19" x14ac:dyDescent="0.2">
      <c r="A650" t="s">
        <v>491</v>
      </c>
      <c r="B650" t="s">
        <v>1733</v>
      </c>
      <c r="C650" t="s">
        <v>2912</v>
      </c>
      <c r="D650" t="s">
        <v>238</v>
      </c>
      <c r="E650" t="s">
        <v>3573</v>
      </c>
      <c r="F650" t="s">
        <v>118</v>
      </c>
      <c r="G650" s="87">
        <v>20191001</v>
      </c>
      <c r="H650" t="s">
        <v>3574</v>
      </c>
      <c r="I650" t="s">
        <v>4707</v>
      </c>
      <c r="J650" t="s">
        <v>4708</v>
      </c>
      <c r="K650">
        <v>7260</v>
      </c>
      <c r="L650" t="s">
        <v>4706</v>
      </c>
      <c r="M650" s="87">
        <v>43739</v>
      </c>
      <c r="N650" t="s">
        <v>3578</v>
      </c>
      <c r="O650" t="s">
        <v>3579</v>
      </c>
      <c r="P650" s="61">
        <v>-277.27</v>
      </c>
      <c r="Q650" t="s">
        <v>3579</v>
      </c>
      <c r="R650" s="61">
        <v>0</v>
      </c>
      <c r="S650" s="61">
        <v>-277.27</v>
      </c>
    </row>
    <row r="651" spans="1:19" x14ac:dyDescent="0.2">
      <c r="A651" t="s">
        <v>491</v>
      </c>
      <c r="B651" t="s">
        <v>1733</v>
      </c>
      <c r="C651" t="s">
        <v>2912</v>
      </c>
      <c r="D651" t="s">
        <v>238</v>
      </c>
      <c r="E651" t="s">
        <v>3573</v>
      </c>
      <c r="F651" t="s">
        <v>118</v>
      </c>
      <c r="G651" s="87">
        <v>20191001</v>
      </c>
      <c r="H651" t="s">
        <v>3574</v>
      </c>
      <c r="I651" t="s">
        <v>4709</v>
      </c>
      <c r="J651" t="s">
        <v>4710</v>
      </c>
      <c r="K651">
        <v>7260</v>
      </c>
      <c r="L651" t="s">
        <v>4706</v>
      </c>
      <c r="M651" s="87">
        <v>43739</v>
      </c>
      <c r="N651" t="s">
        <v>3578</v>
      </c>
      <c r="O651" t="s">
        <v>3579</v>
      </c>
      <c r="P651" s="61">
        <v>-205.23</v>
      </c>
      <c r="Q651" t="s">
        <v>3579</v>
      </c>
      <c r="R651" s="61">
        <v>0</v>
      </c>
      <c r="S651" s="61">
        <v>-205.23</v>
      </c>
    </row>
    <row r="652" spans="1:19" x14ac:dyDescent="0.2">
      <c r="A652" t="s">
        <v>491</v>
      </c>
      <c r="B652" t="s">
        <v>1733</v>
      </c>
      <c r="C652" t="s">
        <v>2912</v>
      </c>
      <c r="D652" t="s">
        <v>238</v>
      </c>
      <c r="E652" t="s">
        <v>3573</v>
      </c>
      <c r="F652" t="s">
        <v>118</v>
      </c>
      <c r="G652" s="87">
        <v>20191001</v>
      </c>
      <c r="H652" t="s">
        <v>3574</v>
      </c>
      <c r="I652" t="s">
        <v>4711</v>
      </c>
      <c r="J652" t="s">
        <v>4712</v>
      </c>
      <c r="K652">
        <v>7260</v>
      </c>
      <c r="L652" t="s">
        <v>4706</v>
      </c>
      <c r="M652" s="87">
        <v>43739</v>
      </c>
      <c r="N652" t="s">
        <v>3578</v>
      </c>
      <c r="O652" t="s">
        <v>3579</v>
      </c>
      <c r="P652" s="61">
        <v>-554.54</v>
      </c>
      <c r="Q652" t="s">
        <v>3579</v>
      </c>
      <c r="R652" s="61">
        <v>0</v>
      </c>
      <c r="S652" s="61">
        <v>-554.54</v>
      </c>
    </row>
    <row r="653" spans="1:19" x14ac:dyDescent="0.2">
      <c r="A653" t="s">
        <v>491</v>
      </c>
      <c r="B653" t="s">
        <v>1733</v>
      </c>
      <c r="C653" t="s">
        <v>2912</v>
      </c>
      <c r="D653" t="s">
        <v>238</v>
      </c>
      <c r="E653" t="s">
        <v>3573</v>
      </c>
      <c r="F653" t="s">
        <v>118</v>
      </c>
      <c r="G653" s="87">
        <v>20191001</v>
      </c>
      <c r="H653" t="s">
        <v>3574</v>
      </c>
      <c r="I653" t="s">
        <v>4713</v>
      </c>
      <c r="J653" t="s">
        <v>4714</v>
      </c>
      <c r="K653">
        <v>7260</v>
      </c>
      <c r="L653" t="s">
        <v>4706</v>
      </c>
      <c r="M653" s="87">
        <v>43739</v>
      </c>
      <c r="N653" t="s">
        <v>3578</v>
      </c>
      <c r="O653" t="s">
        <v>3579</v>
      </c>
      <c r="P653" s="61">
        <v>-277.27</v>
      </c>
      <c r="Q653" t="s">
        <v>3579</v>
      </c>
      <c r="R653" s="61">
        <v>0</v>
      </c>
      <c r="S653" s="61">
        <v>-277.27</v>
      </c>
    </row>
    <row r="654" spans="1:19" x14ac:dyDescent="0.2">
      <c r="A654" t="s">
        <v>491</v>
      </c>
      <c r="B654" t="s">
        <v>1733</v>
      </c>
      <c r="C654" t="s">
        <v>2912</v>
      </c>
      <c r="D654" t="s">
        <v>238</v>
      </c>
      <c r="E654" t="s">
        <v>3573</v>
      </c>
      <c r="F654" t="s">
        <v>118</v>
      </c>
      <c r="G654" s="87">
        <v>20191001</v>
      </c>
      <c r="H654" t="s">
        <v>3574</v>
      </c>
      <c r="I654" t="s">
        <v>4715</v>
      </c>
      <c r="J654" t="s">
        <v>2912</v>
      </c>
      <c r="K654">
        <v>7260</v>
      </c>
      <c r="L654" t="s">
        <v>3589</v>
      </c>
      <c r="M654" s="87">
        <v>43739</v>
      </c>
      <c r="N654" t="s">
        <v>3578</v>
      </c>
      <c r="O654" t="s">
        <v>3579</v>
      </c>
      <c r="P654" s="61">
        <v>-2572.2399999999998</v>
      </c>
      <c r="Q654" t="s">
        <v>3579</v>
      </c>
      <c r="R654" s="61">
        <v>0</v>
      </c>
      <c r="S654" s="61">
        <v>-2572.2399999999998</v>
      </c>
    </row>
    <row r="655" spans="1:19" x14ac:dyDescent="0.2">
      <c r="A655" t="s">
        <v>491</v>
      </c>
      <c r="B655" t="s">
        <v>1733</v>
      </c>
      <c r="C655" t="s">
        <v>2912</v>
      </c>
      <c r="D655" t="s">
        <v>238</v>
      </c>
      <c r="E655" t="s">
        <v>3573</v>
      </c>
      <c r="F655" t="s">
        <v>118</v>
      </c>
      <c r="G655" s="87">
        <v>20191001</v>
      </c>
      <c r="H655" t="s">
        <v>3574</v>
      </c>
      <c r="I655" t="s">
        <v>4716</v>
      </c>
      <c r="J655" t="s">
        <v>4662</v>
      </c>
      <c r="K655">
        <v>7260</v>
      </c>
      <c r="L655" t="s">
        <v>3589</v>
      </c>
      <c r="M655" s="87">
        <v>43739</v>
      </c>
      <c r="N655" t="s">
        <v>3578</v>
      </c>
      <c r="O655" t="s">
        <v>3579</v>
      </c>
      <c r="P655" s="61">
        <v>-648.96</v>
      </c>
      <c r="Q655" t="s">
        <v>3579</v>
      </c>
      <c r="R655" s="61">
        <v>0</v>
      </c>
      <c r="S655" s="61">
        <v>-648.96</v>
      </c>
    </row>
    <row r="656" spans="1:19" x14ac:dyDescent="0.2">
      <c r="A656" t="s">
        <v>491</v>
      </c>
      <c r="B656" t="s">
        <v>1733</v>
      </c>
      <c r="C656" t="s">
        <v>2912</v>
      </c>
      <c r="D656" t="s">
        <v>238</v>
      </c>
      <c r="E656" t="s">
        <v>3573</v>
      </c>
      <c r="F656" t="s">
        <v>118</v>
      </c>
      <c r="G656" s="87">
        <v>20191001</v>
      </c>
      <c r="H656" t="s">
        <v>3574</v>
      </c>
      <c r="I656" t="s">
        <v>4717</v>
      </c>
      <c r="J656" t="s">
        <v>4664</v>
      </c>
      <c r="K656">
        <v>7260</v>
      </c>
      <c r="L656" t="s">
        <v>3589</v>
      </c>
      <c r="M656" s="87">
        <v>43739</v>
      </c>
      <c r="N656" t="s">
        <v>3578</v>
      </c>
      <c r="O656" t="s">
        <v>3579</v>
      </c>
      <c r="P656" s="61">
        <v>-2731.9</v>
      </c>
      <c r="Q656" t="s">
        <v>3579</v>
      </c>
      <c r="R656" s="61">
        <v>0</v>
      </c>
      <c r="S656" s="61">
        <v>-2731.9</v>
      </c>
    </row>
    <row r="657" spans="1:19" x14ac:dyDescent="0.2">
      <c r="A657" t="s">
        <v>491</v>
      </c>
      <c r="B657" t="s">
        <v>1733</v>
      </c>
      <c r="C657" t="s">
        <v>2912</v>
      </c>
      <c r="D657" t="s">
        <v>238</v>
      </c>
      <c r="E657" t="s">
        <v>3573</v>
      </c>
      <c r="F657" t="s">
        <v>118</v>
      </c>
      <c r="G657" s="87">
        <v>20191001</v>
      </c>
      <c r="H657" t="s">
        <v>3574</v>
      </c>
      <c r="I657" t="s">
        <v>4718</v>
      </c>
      <c r="J657" t="s">
        <v>4666</v>
      </c>
      <c r="K657">
        <v>7260</v>
      </c>
      <c r="L657" t="s">
        <v>3589</v>
      </c>
      <c r="M657" s="87">
        <v>43739</v>
      </c>
      <c r="N657" t="s">
        <v>3578</v>
      </c>
      <c r="O657" t="s">
        <v>3579</v>
      </c>
      <c r="P657" s="61">
        <v>-352.83</v>
      </c>
      <c r="Q657" t="s">
        <v>3579</v>
      </c>
      <c r="R657" s="61">
        <v>0</v>
      </c>
      <c r="S657" s="61">
        <v>-352.83</v>
      </c>
    </row>
    <row r="658" spans="1:19" x14ac:dyDescent="0.2">
      <c r="A658" t="s">
        <v>491</v>
      </c>
      <c r="B658" t="s">
        <v>1733</v>
      </c>
      <c r="C658" t="s">
        <v>2912</v>
      </c>
      <c r="D658" t="s">
        <v>238</v>
      </c>
      <c r="E658" t="s">
        <v>3573</v>
      </c>
      <c r="F658" t="s">
        <v>118</v>
      </c>
      <c r="G658" s="87">
        <v>20191001</v>
      </c>
      <c r="H658" t="s">
        <v>3574</v>
      </c>
      <c r="I658" t="s">
        <v>4719</v>
      </c>
      <c r="J658" t="s">
        <v>2912</v>
      </c>
      <c r="K658">
        <v>7260</v>
      </c>
      <c r="L658" t="s">
        <v>3589</v>
      </c>
      <c r="M658" s="87">
        <v>43739</v>
      </c>
      <c r="N658" t="s">
        <v>3578</v>
      </c>
      <c r="O658" t="s">
        <v>3579</v>
      </c>
      <c r="P658" s="61">
        <v>-342.15</v>
      </c>
      <c r="Q658" t="s">
        <v>3579</v>
      </c>
      <c r="R658" s="61">
        <v>0</v>
      </c>
      <c r="S658" s="61">
        <v>-342.15</v>
      </c>
    </row>
    <row r="659" spans="1:19" x14ac:dyDescent="0.2">
      <c r="A659" t="s">
        <v>491</v>
      </c>
      <c r="B659" t="s">
        <v>1733</v>
      </c>
      <c r="C659" t="s">
        <v>2912</v>
      </c>
      <c r="D659" t="s">
        <v>238</v>
      </c>
      <c r="E659" t="s">
        <v>3573</v>
      </c>
      <c r="F659" t="s">
        <v>118</v>
      </c>
      <c r="G659" s="87">
        <v>20191001</v>
      </c>
      <c r="H659" t="s">
        <v>3574</v>
      </c>
      <c r="I659" t="s">
        <v>4720</v>
      </c>
      <c r="J659" t="s">
        <v>2912</v>
      </c>
      <c r="K659">
        <v>7260</v>
      </c>
      <c r="L659" t="s">
        <v>3589</v>
      </c>
      <c r="M659" s="87">
        <v>43739</v>
      </c>
      <c r="N659" t="s">
        <v>3578</v>
      </c>
      <c r="O659" t="s">
        <v>3579</v>
      </c>
      <c r="P659" s="61">
        <v>-138</v>
      </c>
      <c r="Q659" t="s">
        <v>3579</v>
      </c>
      <c r="R659" s="61">
        <v>0</v>
      </c>
      <c r="S659" s="61">
        <v>-138</v>
      </c>
    </row>
    <row r="660" spans="1:19" x14ac:dyDescent="0.2">
      <c r="A660" t="s">
        <v>491</v>
      </c>
      <c r="B660" t="s">
        <v>1733</v>
      </c>
      <c r="C660" t="s">
        <v>2912</v>
      </c>
      <c r="D660" t="s">
        <v>238</v>
      </c>
      <c r="E660" t="s">
        <v>3573</v>
      </c>
      <c r="F660" t="s">
        <v>118</v>
      </c>
      <c r="G660" s="87">
        <v>20191017</v>
      </c>
      <c r="H660" t="s">
        <v>3574</v>
      </c>
      <c r="I660" t="s">
        <v>4721</v>
      </c>
      <c r="J660" t="s">
        <v>2912</v>
      </c>
      <c r="K660">
        <v>7310</v>
      </c>
      <c r="L660" t="s">
        <v>3592</v>
      </c>
      <c r="M660" s="87">
        <v>43769</v>
      </c>
      <c r="N660" t="s">
        <v>3578</v>
      </c>
      <c r="O660" t="s">
        <v>3579</v>
      </c>
      <c r="P660" s="61">
        <v>-2572.2399999999998</v>
      </c>
      <c r="Q660" t="s">
        <v>3579</v>
      </c>
      <c r="R660" s="61">
        <v>0</v>
      </c>
      <c r="S660" s="61">
        <v>-2572.2399999999998</v>
      </c>
    </row>
    <row r="661" spans="1:19" x14ac:dyDescent="0.2">
      <c r="A661" t="s">
        <v>491</v>
      </c>
      <c r="B661" t="s">
        <v>1733</v>
      </c>
      <c r="C661" t="s">
        <v>2912</v>
      </c>
      <c r="D661" t="s">
        <v>238</v>
      </c>
      <c r="E661" t="s">
        <v>3573</v>
      </c>
      <c r="F661" t="s">
        <v>119</v>
      </c>
      <c r="G661" s="87">
        <v>20191101</v>
      </c>
      <c r="H661" t="s">
        <v>3574</v>
      </c>
      <c r="I661" t="s">
        <v>4722</v>
      </c>
      <c r="J661" t="s">
        <v>4723</v>
      </c>
      <c r="K661">
        <v>7313</v>
      </c>
      <c r="L661" t="s">
        <v>4724</v>
      </c>
      <c r="M661" s="87">
        <v>43769</v>
      </c>
      <c r="N661" t="s">
        <v>3578</v>
      </c>
      <c r="O661" t="s">
        <v>3579</v>
      </c>
      <c r="P661" s="61">
        <v>-1109.0899999999999</v>
      </c>
      <c r="Q661" t="s">
        <v>3579</v>
      </c>
      <c r="R661" s="61">
        <v>0</v>
      </c>
      <c r="S661" s="61">
        <v>-1109.0899999999999</v>
      </c>
    </row>
    <row r="662" spans="1:19" x14ac:dyDescent="0.2">
      <c r="A662" t="s">
        <v>491</v>
      </c>
      <c r="B662" t="s">
        <v>1733</v>
      </c>
      <c r="C662" t="s">
        <v>2912</v>
      </c>
      <c r="D662" t="s">
        <v>238</v>
      </c>
      <c r="E662" t="s">
        <v>3573</v>
      </c>
      <c r="F662" t="s">
        <v>119</v>
      </c>
      <c r="G662" s="87">
        <v>20191101</v>
      </c>
      <c r="H662" t="s">
        <v>3574</v>
      </c>
      <c r="I662" t="s">
        <v>4725</v>
      </c>
      <c r="J662" t="s">
        <v>4726</v>
      </c>
      <c r="K662">
        <v>7313</v>
      </c>
      <c r="L662" t="s">
        <v>4724</v>
      </c>
      <c r="M662" s="87">
        <v>43769</v>
      </c>
      <c r="N662" t="s">
        <v>3578</v>
      </c>
      <c r="O662" t="s">
        <v>3579</v>
      </c>
      <c r="P662" s="61">
        <v>-277.27</v>
      </c>
      <c r="Q662" t="s">
        <v>3579</v>
      </c>
      <c r="R662" s="61">
        <v>0</v>
      </c>
      <c r="S662" s="61">
        <v>-277.27</v>
      </c>
    </row>
    <row r="663" spans="1:19" x14ac:dyDescent="0.2">
      <c r="A663" t="s">
        <v>491</v>
      </c>
      <c r="B663" t="s">
        <v>1733</v>
      </c>
      <c r="C663" t="s">
        <v>2912</v>
      </c>
      <c r="D663" t="s">
        <v>238</v>
      </c>
      <c r="E663" t="s">
        <v>3573</v>
      </c>
      <c r="F663" t="s">
        <v>119</v>
      </c>
      <c r="G663" s="87">
        <v>20191101</v>
      </c>
      <c r="H663" t="s">
        <v>3574</v>
      </c>
      <c r="I663" t="s">
        <v>4727</v>
      </c>
      <c r="J663" t="s">
        <v>4728</v>
      </c>
      <c r="K663">
        <v>7313</v>
      </c>
      <c r="L663" t="s">
        <v>4724</v>
      </c>
      <c r="M663" s="87">
        <v>43769</v>
      </c>
      <c r="N663" t="s">
        <v>3578</v>
      </c>
      <c r="O663" t="s">
        <v>3579</v>
      </c>
      <c r="P663" s="61">
        <v>-205.23</v>
      </c>
      <c r="Q663" t="s">
        <v>3579</v>
      </c>
      <c r="R663" s="61">
        <v>0</v>
      </c>
      <c r="S663" s="61">
        <v>-205.23</v>
      </c>
    </row>
    <row r="664" spans="1:19" x14ac:dyDescent="0.2">
      <c r="A664" t="s">
        <v>491</v>
      </c>
      <c r="B664" t="s">
        <v>1733</v>
      </c>
      <c r="C664" t="s">
        <v>2912</v>
      </c>
      <c r="D664" t="s">
        <v>238</v>
      </c>
      <c r="E664" t="s">
        <v>3573</v>
      </c>
      <c r="F664" t="s">
        <v>119</v>
      </c>
      <c r="G664" s="87">
        <v>20191101</v>
      </c>
      <c r="H664" t="s">
        <v>3574</v>
      </c>
      <c r="I664" t="s">
        <v>4729</v>
      </c>
      <c r="J664" t="s">
        <v>4730</v>
      </c>
      <c r="K664">
        <v>7313</v>
      </c>
      <c r="L664" t="s">
        <v>4724</v>
      </c>
      <c r="M664" s="87">
        <v>43769</v>
      </c>
      <c r="N664" t="s">
        <v>3578</v>
      </c>
      <c r="O664" t="s">
        <v>3579</v>
      </c>
      <c r="P664" s="61">
        <v>-554.54</v>
      </c>
      <c r="Q664" t="s">
        <v>3579</v>
      </c>
      <c r="R664" s="61">
        <v>0</v>
      </c>
      <c r="S664" s="61">
        <v>-554.54</v>
      </c>
    </row>
    <row r="665" spans="1:19" x14ac:dyDescent="0.2">
      <c r="A665" t="s">
        <v>491</v>
      </c>
      <c r="B665" t="s">
        <v>1733</v>
      </c>
      <c r="C665" t="s">
        <v>2912</v>
      </c>
      <c r="D665" t="s">
        <v>238</v>
      </c>
      <c r="E665" t="s">
        <v>3573</v>
      </c>
      <c r="F665" t="s">
        <v>119</v>
      </c>
      <c r="G665" s="87">
        <v>20191101</v>
      </c>
      <c r="H665" t="s">
        <v>3574</v>
      </c>
      <c r="I665" t="s">
        <v>4731</v>
      </c>
      <c r="J665" t="s">
        <v>4732</v>
      </c>
      <c r="K665">
        <v>7313</v>
      </c>
      <c r="L665" t="s">
        <v>4724</v>
      </c>
      <c r="M665" s="87">
        <v>43769</v>
      </c>
      <c r="N665" t="s">
        <v>3578</v>
      </c>
      <c r="O665" t="s">
        <v>3579</v>
      </c>
      <c r="P665" s="61">
        <v>-277.27</v>
      </c>
      <c r="Q665" t="s">
        <v>3579</v>
      </c>
      <c r="R665" s="61">
        <v>0</v>
      </c>
      <c r="S665" s="61">
        <v>-277.27</v>
      </c>
    </row>
    <row r="666" spans="1:19" x14ac:dyDescent="0.2">
      <c r="A666" t="s">
        <v>491</v>
      </c>
      <c r="B666" t="s">
        <v>1733</v>
      </c>
      <c r="C666" t="s">
        <v>2912</v>
      </c>
      <c r="D666" t="s">
        <v>238</v>
      </c>
      <c r="E666" t="s">
        <v>3573</v>
      </c>
      <c r="F666" t="s">
        <v>119</v>
      </c>
      <c r="G666" s="87">
        <v>20191101</v>
      </c>
      <c r="H666" t="s">
        <v>3574</v>
      </c>
      <c r="I666" t="s">
        <v>4733</v>
      </c>
      <c r="J666" t="s">
        <v>4664</v>
      </c>
      <c r="K666">
        <v>7310</v>
      </c>
      <c r="L666" t="s">
        <v>3592</v>
      </c>
      <c r="M666" s="87">
        <v>43769</v>
      </c>
      <c r="N666" t="s">
        <v>3578</v>
      </c>
      <c r="O666" t="s">
        <v>3579</v>
      </c>
      <c r="P666" s="61">
        <v>-2731.9</v>
      </c>
      <c r="Q666" t="s">
        <v>3579</v>
      </c>
      <c r="R666" s="61">
        <v>0</v>
      </c>
      <c r="S666" s="61">
        <v>-2731.9</v>
      </c>
    </row>
    <row r="667" spans="1:19" x14ac:dyDescent="0.2">
      <c r="A667" t="s">
        <v>491</v>
      </c>
      <c r="B667" t="s">
        <v>1733</v>
      </c>
      <c r="C667" t="s">
        <v>2912</v>
      </c>
      <c r="D667" t="s">
        <v>238</v>
      </c>
      <c r="E667" t="s">
        <v>3573</v>
      </c>
      <c r="F667" t="s">
        <v>119</v>
      </c>
      <c r="G667" s="87">
        <v>20191101</v>
      </c>
      <c r="H667" t="s">
        <v>3574</v>
      </c>
      <c r="I667" t="s">
        <v>4734</v>
      </c>
      <c r="J667" t="s">
        <v>4666</v>
      </c>
      <c r="K667">
        <v>7310</v>
      </c>
      <c r="L667" t="s">
        <v>3592</v>
      </c>
      <c r="M667" s="87">
        <v>43769</v>
      </c>
      <c r="N667" t="s">
        <v>3578</v>
      </c>
      <c r="O667" t="s">
        <v>3579</v>
      </c>
      <c r="P667" s="61">
        <v>-352.83</v>
      </c>
      <c r="Q667" t="s">
        <v>3579</v>
      </c>
      <c r="R667" s="61">
        <v>0</v>
      </c>
      <c r="S667" s="61">
        <v>-352.83</v>
      </c>
    </row>
    <row r="668" spans="1:19" x14ac:dyDescent="0.2">
      <c r="A668" t="s">
        <v>491</v>
      </c>
      <c r="B668" t="s">
        <v>1733</v>
      </c>
      <c r="C668" t="s">
        <v>2912</v>
      </c>
      <c r="D668" t="s">
        <v>238</v>
      </c>
      <c r="E668" t="s">
        <v>3573</v>
      </c>
      <c r="F668" t="s">
        <v>119</v>
      </c>
      <c r="G668" s="87">
        <v>20191101</v>
      </c>
      <c r="H668" t="s">
        <v>3574</v>
      </c>
      <c r="I668" t="s">
        <v>4735</v>
      </c>
      <c r="J668" t="s">
        <v>2912</v>
      </c>
      <c r="K668">
        <v>7310</v>
      </c>
      <c r="L668" t="s">
        <v>3592</v>
      </c>
      <c r="M668" s="87">
        <v>43769</v>
      </c>
      <c r="N668" t="s">
        <v>3578</v>
      </c>
      <c r="O668" t="s">
        <v>3579</v>
      </c>
      <c r="P668" s="61">
        <v>-342.15</v>
      </c>
      <c r="Q668" t="s">
        <v>3579</v>
      </c>
      <c r="R668" s="61">
        <v>0</v>
      </c>
      <c r="S668" s="61">
        <v>-342.15</v>
      </c>
    </row>
    <row r="669" spans="1:19" x14ac:dyDescent="0.2">
      <c r="A669" t="s">
        <v>491</v>
      </c>
      <c r="B669" t="s">
        <v>1733</v>
      </c>
      <c r="C669" t="s">
        <v>2912</v>
      </c>
      <c r="D669" t="s">
        <v>238</v>
      </c>
      <c r="E669" t="s">
        <v>3573</v>
      </c>
      <c r="F669" t="s">
        <v>119</v>
      </c>
      <c r="G669" s="87">
        <v>20191101</v>
      </c>
      <c r="H669" t="s">
        <v>3574</v>
      </c>
      <c r="I669" t="s">
        <v>4736</v>
      </c>
      <c r="J669" t="s">
        <v>2912</v>
      </c>
      <c r="K669">
        <v>7355</v>
      </c>
      <c r="L669" t="s">
        <v>3791</v>
      </c>
      <c r="M669" s="87">
        <v>43800</v>
      </c>
      <c r="N669" t="s">
        <v>3578</v>
      </c>
      <c r="O669" t="s">
        <v>3579</v>
      </c>
      <c r="P669" s="61">
        <v>-138</v>
      </c>
      <c r="Q669" t="s">
        <v>3579</v>
      </c>
      <c r="R669" s="61">
        <v>0</v>
      </c>
      <c r="S669" s="61">
        <v>-138</v>
      </c>
    </row>
    <row r="670" spans="1:19" x14ac:dyDescent="0.2">
      <c r="A670" t="s">
        <v>491</v>
      </c>
      <c r="B670" t="s">
        <v>1733</v>
      </c>
      <c r="C670" t="s">
        <v>2912</v>
      </c>
      <c r="D670" t="s">
        <v>238</v>
      </c>
      <c r="E670" t="s">
        <v>3573</v>
      </c>
      <c r="F670" t="s">
        <v>120</v>
      </c>
      <c r="G670" s="87">
        <v>20191201</v>
      </c>
      <c r="H670" t="s">
        <v>3574</v>
      </c>
      <c r="I670" t="s">
        <v>4737</v>
      </c>
      <c r="J670" t="s">
        <v>4738</v>
      </c>
      <c r="K670">
        <v>7355</v>
      </c>
      <c r="L670" t="s">
        <v>4739</v>
      </c>
      <c r="M670" s="87">
        <v>43800</v>
      </c>
      <c r="N670" t="s">
        <v>3578</v>
      </c>
      <c r="O670" t="s">
        <v>3579</v>
      </c>
      <c r="P670" s="61">
        <v>-1109.0899999999999</v>
      </c>
      <c r="Q670" t="s">
        <v>3579</v>
      </c>
      <c r="R670" s="61">
        <v>0</v>
      </c>
      <c r="S670" s="61">
        <v>-1109.0899999999999</v>
      </c>
    </row>
    <row r="671" spans="1:19" x14ac:dyDescent="0.2">
      <c r="A671" t="s">
        <v>491</v>
      </c>
      <c r="B671" t="s">
        <v>1733</v>
      </c>
      <c r="C671" t="s">
        <v>2912</v>
      </c>
      <c r="D671" t="s">
        <v>238</v>
      </c>
      <c r="E671" t="s">
        <v>3573</v>
      </c>
      <c r="F671" t="s">
        <v>120</v>
      </c>
      <c r="G671" s="87">
        <v>20191201</v>
      </c>
      <c r="H671" t="s">
        <v>3574</v>
      </c>
      <c r="I671" t="s">
        <v>4740</v>
      </c>
      <c r="J671" t="s">
        <v>4741</v>
      </c>
      <c r="K671">
        <v>7355</v>
      </c>
      <c r="L671" t="s">
        <v>4739</v>
      </c>
      <c r="M671" s="87">
        <v>43800</v>
      </c>
      <c r="N671" t="s">
        <v>3578</v>
      </c>
      <c r="O671" t="s">
        <v>3579</v>
      </c>
      <c r="P671" s="61">
        <v>-277.27</v>
      </c>
      <c r="Q671" t="s">
        <v>3579</v>
      </c>
      <c r="R671" s="61">
        <v>0</v>
      </c>
      <c r="S671" s="61">
        <v>-277.27</v>
      </c>
    </row>
    <row r="672" spans="1:19" x14ac:dyDescent="0.2">
      <c r="A672" t="s">
        <v>491</v>
      </c>
      <c r="B672" t="s">
        <v>1733</v>
      </c>
      <c r="C672" t="s">
        <v>2912</v>
      </c>
      <c r="D672" t="s">
        <v>238</v>
      </c>
      <c r="E672" t="s">
        <v>3573</v>
      </c>
      <c r="F672" t="s">
        <v>120</v>
      </c>
      <c r="G672" s="87">
        <v>20191201</v>
      </c>
      <c r="H672" t="s">
        <v>3574</v>
      </c>
      <c r="I672" t="s">
        <v>4742</v>
      </c>
      <c r="J672" t="s">
        <v>4728</v>
      </c>
      <c r="K672">
        <v>7355</v>
      </c>
      <c r="L672" t="s">
        <v>4739</v>
      </c>
      <c r="M672" s="87">
        <v>43800</v>
      </c>
      <c r="N672" t="s">
        <v>3578</v>
      </c>
      <c r="O672" t="s">
        <v>3579</v>
      </c>
      <c r="P672" s="61">
        <v>-205.23</v>
      </c>
      <c r="Q672" t="s">
        <v>3579</v>
      </c>
      <c r="R672" s="61">
        <v>0</v>
      </c>
      <c r="S672" s="61">
        <v>-205.23</v>
      </c>
    </row>
    <row r="673" spans="1:19" x14ac:dyDescent="0.2">
      <c r="A673" t="s">
        <v>491</v>
      </c>
      <c r="B673" t="s">
        <v>1733</v>
      </c>
      <c r="C673" t="s">
        <v>2912</v>
      </c>
      <c r="D673" t="s">
        <v>238</v>
      </c>
      <c r="E673" t="s">
        <v>3573</v>
      </c>
      <c r="F673" t="s">
        <v>120</v>
      </c>
      <c r="G673" s="87">
        <v>20191201</v>
      </c>
      <c r="H673" t="s">
        <v>3574</v>
      </c>
      <c r="I673" t="s">
        <v>4743</v>
      </c>
      <c r="J673" t="s">
        <v>4744</v>
      </c>
      <c r="K673">
        <v>7355</v>
      </c>
      <c r="L673" t="s">
        <v>4739</v>
      </c>
      <c r="M673" s="87">
        <v>43800</v>
      </c>
      <c r="N673" t="s">
        <v>3578</v>
      </c>
      <c r="O673" t="s">
        <v>3579</v>
      </c>
      <c r="P673" s="61">
        <v>-554.54</v>
      </c>
      <c r="Q673" t="s">
        <v>3579</v>
      </c>
      <c r="R673" s="61">
        <v>0</v>
      </c>
      <c r="S673" s="61">
        <v>-554.54</v>
      </c>
    </row>
    <row r="674" spans="1:19" x14ac:dyDescent="0.2">
      <c r="A674" t="s">
        <v>491</v>
      </c>
      <c r="B674" t="s">
        <v>1733</v>
      </c>
      <c r="C674" t="s">
        <v>2912</v>
      </c>
      <c r="D674" t="s">
        <v>238</v>
      </c>
      <c r="E674" t="s">
        <v>3573</v>
      </c>
      <c r="F674" t="s">
        <v>120</v>
      </c>
      <c r="G674" s="87">
        <v>20191201</v>
      </c>
      <c r="H674" t="s">
        <v>3574</v>
      </c>
      <c r="I674" t="s">
        <v>4745</v>
      </c>
      <c r="J674" t="s">
        <v>4746</v>
      </c>
      <c r="K674">
        <v>7355</v>
      </c>
      <c r="L674" t="s">
        <v>4739</v>
      </c>
      <c r="M674" s="87">
        <v>43800</v>
      </c>
      <c r="N674" t="s">
        <v>3578</v>
      </c>
      <c r="O674" t="s">
        <v>3579</v>
      </c>
      <c r="P674" s="61">
        <v>-277.27</v>
      </c>
      <c r="Q674" t="s">
        <v>3579</v>
      </c>
      <c r="R674" s="61">
        <v>0</v>
      </c>
      <c r="S674" s="61">
        <v>-277.27</v>
      </c>
    </row>
    <row r="675" spans="1:19" x14ac:dyDescent="0.2">
      <c r="A675" t="s">
        <v>491</v>
      </c>
      <c r="B675" t="s">
        <v>1733</v>
      </c>
      <c r="C675" t="s">
        <v>2912</v>
      </c>
      <c r="D675" t="s">
        <v>238</v>
      </c>
      <c r="E675" t="s">
        <v>3573</v>
      </c>
      <c r="F675" t="s">
        <v>120</v>
      </c>
      <c r="G675" s="87">
        <v>20191201</v>
      </c>
      <c r="H675" t="s">
        <v>3574</v>
      </c>
      <c r="I675" t="s">
        <v>4747</v>
      </c>
      <c r="J675" t="s">
        <v>2912</v>
      </c>
      <c r="K675">
        <v>7355</v>
      </c>
      <c r="L675" t="s">
        <v>3595</v>
      </c>
      <c r="M675" s="87">
        <v>43800</v>
      </c>
      <c r="N675" t="s">
        <v>3578</v>
      </c>
      <c r="O675" t="s">
        <v>3579</v>
      </c>
      <c r="P675" s="61">
        <v>-2572.2399999999998</v>
      </c>
      <c r="Q675" t="s">
        <v>3579</v>
      </c>
      <c r="R675" s="61">
        <v>0</v>
      </c>
      <c r="S675" s="61">
        <v>-2572.2399999999998</v>
      </c>
    </row>
    <row r="676" spans="1:19" x14ac:dyDescent="0.2">
      <c r="A676" t="s">
        <v>491</v>
      </c>
      <c r="B676" t="s">
        <v>1733</v>
      </c>
      <c r="C676" t="s">
        <v>2912</v>
      </c>
      <c r="D676" t="s">
        <v>238</v>
      </c>
      <c r="E676" t="s">
        <v>3573</v>
      </c>
      <c r="F676" t="s">
        <v>120</v>
      </c>
      <c r="G676" s="87">
        <v>20191201</v>
      </c>
      <c r="H676" t="s">
        <v>3574</v>
      </c>
      <c r="I676" t="s">
        <v>4748</v>
      </c>
      <c r="J676" t="s">
        <v>4664</v>
      </c>
      <c r="K676">
        <v>7355</v>
      </c>
      <c r="L676" t="s">
        <v>3595</v>
      </c>
      <c r="M676" s="87">
        <v>43800</v>
      </c>
      <c r="N676" t="s">
        <v>3578</v>
      </c>
      <c r="O676" t="s">
        <v>3579</v>
      </c>
      <c r="P676" s="61">
        <v>-2731.9</v>
      </c>
      <c r="Q676" t="s">
        <v>3579</v>
      </c>
      <c r="R676" s="61">
        <v>0</v>
      </c>
      <c r="S676" s="61">
        <v>-2731.9</v>
      </c>
    </row>
    <row r="677" spans="1:19" x14ac:dyDescent="0.2">
      <c r="A677" t="s">
        <v>491</v>
      </c>
      <c r="B677" t="s">
        <v>1733</v>
      </c>
      <c r="C677" t="s">
        <v>2912</v>
      </c>
      <c r="D677" t="s">
        <v>238</v>
      </c>
      <c r="E677" t="s">
        <v>3573</v>
      </c>
      <c r="F677" t="s">
        <v>120</v>
      </c>
      <c r="G677" s="87">
        <v>20191201</v>
      </c>
      <c r="H677" t="s">
        <v>3574</v>
      </c>
      <c r="I677" t="s">
        <v>4749</v>
      </c>
      <c r="J677" t="s">
        <v>4666</v>
      </c>
      <c r="K677">
        <v>7355</v>
      </c>
      <c r="L677" t="s">
        <v>3595</v>
      </c>
      <c r="M677" s="87">
        <v>43800</v>
      </c>
      <c r="N677" t="s">
        <v>3578</v>
      </c>
      <c r="O677" t="s">
        <v>3579</v>
      </c>
      <c r="P677" s="61">
        <v>-366.94</v>
      </c>
      <c r="Q677" t="s">
        <v>3579</v>
      </c>
      <c r="R677" s="61">
        <v>0</v>
      </c>
      <c r="S677" s="61">
        <v>-366.94</v>
      </c>
    </row>
    <row r="678" spans="1:19" x14ac:dyDescent="0.2">
      <c r="A678" t="s">
        <v>491</v>
      </c>
      <c r="B678" t="s">
        <v>1733</v>
      </c>
      <c r="C678" t="s">
        <v>2912</v>
      </c>
      <c r="D678" t="s">
        <v>238</v>
      </c>
      <c r="E678" t="s">
        <v>3573</v>
      </c>
      <c r="F678" t="s">
        <v>120</v>
      </c>
      <c r="G678" s="87">
        <v>20191201</v>
      </c>
      <c r="H678" t="s">
        <v>3574</v>
      </c>
      <c r="I678" t="s">
        <v>4750</v>
      </c>
      <c r="J678" t="s">
        <v>2912</v>
      </c>
      <c r="K678">
        <v>7355</v>
      </c>
      <c r="L678" t="s">
        <v>3595</v>
      </c>
      <c r="M678" s="87">
        <v>43800</v>
      </c>
      <c r="N678" t="s">
        <v>3578</v>
      </c>
      <c r="O678" t="s">
        <v>3579</v>
      </c>
      <c r="P678" s="61">
        <v>-342.15</v>
      </c>
      <c r="Q678" t="s">
        <v>3579</v>
      </c>
      <c r="R678" s="61">
        <v>0</v>
      </c>
      <c r="S678" s="61">
        <v>-342.15</v>
      </c>
    </row>
    <row r="679" spans="1:19" x14ac:dyDescent="0.2">
      <c r="A679" t="s">
        <v>491</v>
      </c>
      <c r="B679" t="s">
        <v>1733</v>
      </c>
      <c r="C679" t="s">
        <v>2912</v>
      </c>
      <c r="D679" t="s">
        <v>238</v>
      </c>
      <c r="E679" t="s">
        <v>3573</v>
      </c>
      <c r="F679" t="s">
        <v>120</v>
      </c>
      <c r="G679" s="87">
        <v>20191201</v>
      </c>
      <c r="H679" t="s">
        <v>3574</v>
      </c>
      <c r="I679" t="s">
        <v>4751</v>
      </c>
      <c r="J679" t="s">
        <v>4752</v>
      </c>
      <c r="K679">
        <v>7355</v>
      </c>
      <c r="L679" t="s">
        <v>3595</v>
      </c>
      <c r="M679" s="87">
        <v>43800</v>
      </c>
      <c r="N679" t="s">
        <v>3578</v>
      </c>
      <c r="O679" t="s">
        <v>3579</v>
      </c>
      <c r="P679" s="61">
        <v>-600</v>
      </c>
      <c r="Q679" t="s">
        <v>3579</v>
      </c>
      <c r="R679" s="61">
        <v>0</v>
      </c>
      <c r="S679" s="61">
        <v>-600</v>
      </c>
    </row>
    <row r="680" spans="1:19" x14ac:dyDescent="0.2">
      <c r="A680" t="s">
        <v>491</v>
      </c>
      <c r="B680" t="s">
        <v>1733</v>
      </c>
      <c r="C680" t="s">
        <v>2912</v>
      </c>
      <c r="D680" t="s">
        <v>238</v>
      </c>
      <c r="E680" t="s">
        <v>3573</v>
      </c>
      <c r="F680" t="s">
        <v>120</v>
      </c>
      <c r="G680" s="87">
        <v>20191201</v>
      </c>
      <c r="H680" t="s">
        <v>3574</v>
      </c>
      <c r="I680" t="s">
        <v>4753</v>
      </c>
      <c r="J680" t="s">
        <v>4754</v>
      </c>
      <c r="K680">
        <v>7355</v>
      </c>
      <c r="L680" t="s">
        <v>3595</v>
      </c>
      <c r="M680" s="87">
        <v>43800</v>
      </c>
      <c r="N680" t="s">
        <v>3578</v>
      </c>
      <c r="O680" t="s">
        <v>3579</v>
      </c>
      <c r="P680" s="61">
        <v>-1200</v>
      </c>
      <c r="Q680" t="s">
        <v>3579</v>
      </c>
      <c r="R680" s="61">
        <v>0</v>
      </c>
      <c r="S680" s="61">
        <v>-1200</v>
      </c>
    </row>
    <row r="681" spans="1:19" x14ac:dyDescent="0.2">
      <c r="A681" t="s">
        <v>491</v>
      </c>
      <c r="B681" t="s">
        <v>1733</v>
      </c>
      <c r="C681" t="s">
        <v>2912</v>
      </c>
      <c r="D681" t="s">
        <v>238</v>
      </c>
      <c r="E681" t="s">
        <v>3573</v>
      </c>
      <c r="F681" t="s">
        <v>120</v>
      </c>
      <c r="G681" s="87">
        <v>20191201</v>
      </c>
      <c r="H681" t="s">
        <v>3574</v>
      </c>
      <c r="I681" t="s">
        <v>4755</v>
      </c>
      <c r="J681" t="s">
        <v>2912</v>
      </c>
      <c r="K681">
        <v>7355</v>
      </c>
      <c r="L681" t="s">
        <v>3595</v>
      </c>
      <c r="M681" s="87">
        <v>43800</v>
      </c>
      <c r="N681" t="s">
        <v>3578</v>
      </c>
      <c r="O681" t="s">
        <v>3579</v>
      </c>
      <c r="P681" s="61">
        <v>-138</v>
      </c>
      <c r="Q681" t="s">
        <v>3579</v>
      </c>
      <c r="R681" s="61">
        <v>0</v>
      </c>
      <c r="S681" s="61">
        <v>-138</v>
      </c>
    </row>
    <row r="682" spans="1:19" x14ac:dyDescent="0.2">
      <c r="A682" t="s">
        <v>491</v>
      </c>
      <c r="B682" t="s">
        <v>1733</v>
      </c>
      <c r="C682" t="s">
        <v>2912</v>
      </c>
      <c r="D682" t="s">
        <v>238</v>
      </c>
      <c r="E682" t="s">
        <v>3573</v>
      </c>
      <c r="F682" t="s">
        <v>121</v>
      </c>
      <c r="G682" s="87">
        <v>20200101</v>
      </c>
      <c r="H682" t="s">
        <v>3574</v>
      </c>
      <c r="I682" t="s">
        <v>4756</v>
      </c>
      <c r="J682" t="s">
        <v>4757</v>
      </c>
      <c r="K682">
        <v>7401</v>
      </c>
      <c r="L682" t="s">
        <v>4758</v>
      </c>
      <c r="M682" s="87">
        <v>43835</v>
      </c>
      <c r="N682" t="s">
        <v>3578</v>
      </c>
      <c r="O682" t="s">
        <v>3579</v>
      </c>
      <c r="P682" s="61">
        <v>-1109.0899999999999</v>
      </c>
      <c r="Q682" t="s">
        <v>3579</v>
      </c>
      <c r="R682" s="61">
        <v>0</v>
      </c>
      <c r="S682" s="61">
        <v>-1109.0899999999999</v>
      </c>
    </row>
    <row r="683" spans="1:19" x14ac:dyDescent="0.2">
      <c r="A683" t="s">
        <v>491</v>
      </c>
      <c r="B683" t="s">
        <v>1733</v>
      </c>
      <c r="C683" t="s">
        <v>2912</v>
      </c>
      <c r="D683" t="s">
        <v>238</v>
      </c>
      <c r="E683" t="s">
        <v>3573</v>
      </c>
      <c r="F683" t="s">
        <v>121</v>
      </c>
      <c r="G683" s="87">
        <v>20200101</v>
      </c>
      <c r="H683" t="s">
        <v>3574</v>
      </c>
      <c r="I683" t="s">
        <v>4759</v>
      </c>
      <c r="J683" t="s">
        <v>4760</v>
      </c>
      <c r="K683">
        <v>7401</v>
      </c>
      <c r="L683" t="s">
        <v>4758</v>
      </c>
      <c r="M683" s="87">
        <v>43835</v>
      </c>
      <c r="N683" t="s">
        <v>3578</v>
      </c>
      <c r="O683" t="s">
        <v>3579</v>
      </c>
      <c r="P683" s="61">
        <v>-277.27</v>
      </c>
      <c r="Q683" t="s">
        <v>3579</v>
      </c>
      <c r="R683" s="61">
        <v>0</v>
      </c>
      <c r="S683" s="61">
        <v>-277.27</v>
      </c>
    </row>
    <row r="684" spans="1:19" x14ac:dyDescent="0.2">
      <c r="A684" t="s">
        <v>491</v>
      </c>
      <c r="B684" t="s">
        <v>1733</v>
      </c>
      <c r="C684" t="s">
        <v>2912</v>
      </c>
      <c r="D684" t="s">
        <v>238</v>
      </c>
      <c r="E684" t="s">
        <v>3573</v>
      </c>
      <c r="F684" t="s">
        <v>121</v>
      </c>
      <c r="G684" s="87">
        <v>20200101</v>
      </c>
      <c r="H684" t="s">
        <v>3574</v>
      </c>
      <c r="I684" t="s">
        <v>4761</v>
      </c>
      <c r="J684" t="s">
        <v>4762</v>
      </c>
      <c r="K684">
        <v>7401</v>
      </c>
      <c r="L684" t="s">
        <v>4758</v>
      </c>
      <c r="M684" s="87">
        <v>43835</v>
      </c>
      <c r="N684" t="s">
        <v>3578</v>
      </c>
      <c r="O684" t="s">
        <v>3579</v>
      </c>
      <c r="P684" s="61">
        <v>-205.23</v>
      </c>
      <c r="Q684" t="s">
        <v>3579</v>
      </c>
      <c r="R684" s="61">
        <v>0</v>
      </c>
      <c r="S684" s="61">
        <v>-205.23</v>
      </c>
    </row>
    <row r="685" spans="1:19" x14ac:dyDescent="0.2">
      <c r="A685" t="s">
        <v>491</v>
      </c>
      <c r="B685" t="s">
        <v>1733</v>
      </c>
      <c r="C685" t="s">
        <v>2912</v>
      </c>
      <c r="D685" t="s">
        <v>238</v>
      </c>
      <c r="E685" t="s">
        <v>3573</v>
      </c>
      <c r="F685" t="s">
        <v>121</v>
      </c>
      <c r="G685" s="87">
        <v>20200101</v>
      </c>
      <c r="H685" t="s">
        <v>3574</v>
      </c>
      <c r="I685" t="s">
        <v>4763</v>
      </c>
      <c r="J685" t="s">
        <v>4764</v>
      </c>
      <c r="K685">
        <v>7401</v>
      </c>
      <c r="L685" t="s">
        <v>4758</v>
      </c>
      <c r="M685" s="87">
        <v>43835</v>
      </c>
      <c r="N685" t="s">
        <v>3578</v>
      </c>
      <c r="O685" t="s">
        <v>3579</v>
      </c>
      <c r="P685" s="61">
        <v>-554.54</v>
      </c>
      <c r="Q685" t="s">
        <v>3579</v>
      </c>
      <c r="R685" s="61">
        <v>0</v>
      </c>
      <c r="S685" s="61">
        <v>-554.54</v>
      </c>
    </row>
    <row r="686" spans="1:19" x14ac:dyDescent="0.2">
      <c r="A686" t="s">
        <v>491</v>
      </c>
      <c r="B686" t="s">
        <v>1733</v>
      </c>
      <c r="C686" t="s">
        <v>2912</v>
      </c>
      <c r="D686" t="s">
        <v>238</v>
      </c>
      <c r="E686" t="s">
        <v>3573</v>
      </c>
      <c r="F686" t="s">
        <v>121</v>
      </c>
      <c r="G686" s="87">
        <v>20200101</v>
      </c>
      <c r="H686" t="s">
        <v>3574</v>
      </c>
      <c r="I686" t="s">
        <v>4765</v>
      </c>
      <c r="J686" t="s">
        <v>4766</v>
      </c>
      <c r="K686">
        <v>7401</v>
      </c>
      <c r="L686" t="s">
        <v>4758</v>
      </c>
      <c r="M686" s="87">
        <v>43835</v>
      </c>
      <c r="N686" t="s">
        <v>3578</v>
      </c>
      <c r="O686" t="s">
        <v>3579</v>
      </c>
      <c r="P686" s="61">
        <v>-277.27</v>
      </c>
      <c r="Q686" t="s">
        <v>3579</v>
      </c>
      <c r="R686" s="61">
        <v>0</v>
      </c>
      <c r="S686" s="61">
        <v>-277.27</v>
      </c>
    </row>
    <row r="687" spans="1:19" x14ac:dyDescent="0.2">
      <c r="A687" t="s">
        <v>491</v>
      </c>
      <c r="B687" t="s">
        <v>1733</v>
      </c>
      <c r="C687" t="s">
        <v>2912</v>
      </c>
      <c r="D687" t="s">
        <v>238</v>
      </c>
      <c r="E687" t="s">
        <v>3573</v>
      </c>
      <c r="F687" t="s">
        <v>121</v>
      </c>
      <c r="G687" s="87">
        <v>20200101</v>
      </c>
      <c r="H687" t="s">
        <v>3574</v>
      </c>
      <c r="I687" t="s">
        <v>4767</v>
      </c>
      <c r="J687" t="s">
        <v>2912</v>
      </c>
      <c r="K687">
        <v>7401</v>
      </c>
      <c r="L687" t="s">
        <v>3598</v>
      </c>
      <c r="M687" s="87">
        <v>43835</v>
      </c>
      <c r="N687" t="s">
        <v>3578</v>
      </c>
      <c r="O687" t="s">
        <v>3579</v>
      </c>
      <c r="P687" s="61">
        <v>-2572.2399999999998</v>
      </c>
      <c r="Q687" t="s">
        <v>3579</v>
      </c>
      <c r="R687" s="61">
        <v>0</v>
      </c>
      <c r="S687" s="61">
        <v>-2572.2399999999998</v>
      </c>
    </row>
    <row r="688" spans="1:19" x14ac:dyDescent="0.2">
      <c r="A688" t="s">
        <v>491</v>
      </c>
      <c r="B688" t="s">
        <v>1733</v>
      </c>
      <c r="C688" t="s">
        <v>2912</v>
      </c>
      <c r="D688" t="s">
        <v>238</v>
      </c>
      <c r="E688" t="s">
        <v>3573</v>
      </c>
      <c r="F688" t="s">
        <v>121</v>
      </c>
      <c r="G688" s="87">
        <v>20200101</v>
      </c>
      <c r="H688" t="s">
        <v>3574</v>
      </c>
      <c r="I688" t="s">
        <v>4768</v>
      </c>
      <c r="J688" t="s">
        <v>4664</v>
      </c>
      <c r="K688">
        <v>7401</v>
      </c>
      <c r="L688" t="s">
        <v>3598</v>
      </c>
      <c r="M688" s="87">
        <v>43835</v>
      </c>
      <c r="N688" t="s">
        <v>3578</v>
      </c>
      <c r="O688" t="s">
        <v>3579</v>
      </c>
      <c r="P688" s="61">
        <v>-2731.9</v>
      </c>
      <c r="Q688" t="s">
        <v>3579</v>
      </c>
      <c r="R688" s="61">
        <v>0</v>
      </c>
      <c r="S688" s="61">
        <v>-2731.9</v>
      </c>
    </row>
    <row r="689" spans="1:19" x14ac:dyDescent="0.2">
      <c r="A689" t="s">
        <v>491</v>
      </c>
      <c r="B689" t="s">
        <v>1733</v>
      </c>
      <c r="C689" t="s">
        <v>2912</v>
      </c>
      <c r="D689" t="s">
        <v>238</v>
      </c>
      <c r="E689" t="s">
        <v>3573</v>
      </c>
      <c r="F689" t="s">
        <v>121</v>
      </c>
      <c r="G689" s="87">
        <v>20200101</v>
      </c>
      <c r="H689" t="s">
        <v>3574</v>
      </c>
      <c r="I689" t="s">
        <v>4769</v>
      </c>
      <c r="J689" t="s">
        <v>4666</v>
      </c>
      <c r="K689">
        <v>7401</v>
      </c>
      <c r="L689" t="s">
        <v>3598</v>
      </c>
      <c r="M689" s="87">
        <v>43835</v>
      </c>
      <c r="N689" t="s">
        <v>3578</v>
      </c>
      <c r="O689" t="s">
        <v>3579</v>
      </c>
      <c r="P689" s="61">
        <v>-366.94</v>
      </c>
      <c r="Q689" t="s">
        <v>3579</v>
      </c>
      <c r="R689" s="61">
        <v>0</v>
      </c>
      <c r="S689" s="61">
        <v>-366.94</v>
      </c>
    </row>
    <row r="690" spans="1:19" x14ac:dyDescent="0.2">
      <c r="A690" t="s">
        <v>491</v>
      </c>
      <c r="B690" t="s">
        <v>1733</v>
      </c>
      <c r="C690" t="s">
        <v>2912</v>
      </c>
      <c r="D690" t="s">
        <v>238</v>
      </c>
      <c r="E690" t="s">
        <v>3573</v>
      </c>
      <c r="F690" t="s">
        <v>121</v>
      </c>
      <c r="G690" s="87">
        <v>20200101</v>
      </c>
      <c r="H690" t="s">
        <v>3574</v>
      </c>
      <c r="I690" t="s">
        <v>4770</v>
      </c>
      <c r="J690" t="s">
        <v>2912</v>
      </c>
      <c r="K690">
        <v>7401</v>
      </c>
      <c r="L690" t="s">
        <v>3598</v>
      </c>
      <c r="M690" s="87">
        <v>43835</v>
      </c>
      <c r="N690" t="s">
        <v>3578</v>
      </c>
      <c r="O690" t="s">
        <v>3579</v>
      </c>
      <c r="P690" s="61">
        <v>-342.15</v>
      </c>
      <c r="Q690" t="s">
        <v>3579</v>
      </c>
      <c r="R690" s="61">
        <v>0</v>
      </c>
      <c r="S690" s="61">
        <v>-342.15</v>
      </c>
    </row>
    <row r="691" spans="1:19" x14ac:dyDescent="0.2">
      <c r="A691" t="s">
        <v>491</v>
      </c>
      <c r="B691" t="s">
        <v>1733</v>
      </c>
      <c r="C691" t="s">
        <v>2912</v>
      </c>
      <c r="D691" t="s">
        <v>238</v>
      </c>
      <c r="E691" t="s">
        <v>3573</v>
      </c>
      <c r="F691" t="s">
        <v>121</v>
      </c>
      <c r="G691" s="87">
        <v>20200101</v>
      </c>
      <c r="H691" t="s">
        <v>3574</v>
      </c>
      <c r="I691" t="s">
        <v>4771</v>
      </c>
      <c r="J691" t="s">
        <v>2912</v>
      </c>
      <c r="K691">
        <v>7401</v>
      </c>
      <c r="L691" t="s">
        <v>3598</v>
      </c>
      <c r="M691" s="87">
        <v>43835</v>
      </c>
      <c r="N691" t="s">
        <v>3578</v>
      </c>
      <c r="O691" t="s">
        <v>3579</v>
      </c>
      <c r="P691" s="61">
        <v>-600</v>
      </c>
      <c r="Q691" t="s">
        <v>3579</v>
      </c>
      <c r="R691" s="61">
        <v>0</v>
      </c>
      <c r="S691" s="61">
        <v>-600</v>
      </c>
    </row>
    <row r="692" spans="1:19" x14ac:dyDescent="0.2">
      <c r="A692" t="s">
        <v>491</v>
      </c>
      <c r="B692" t="s">
        <v>1733</v>
      </c>
      <c r="C692" t="s">
        <v>2912</v>
      </c>
      <c r="D692" t="s">
        <v>238</v>
      </c>
      <c r="E692" t="s">
        <v>3573</v>
      </c>
      <c r="F692" t="s">
        <v>121</v>
      </c>
      <c r="G692" s="87">
        <v>20200101</v>
      </c>
      <c r="H692" t="s">
        <v>3574</v>
      </c>
      <c r="I692" t="s">
        <v>4772</v>
      </c>
      <c r="J692" t="s">
        <v>2912</v>
      </c>
      <c r="K692">
        <v>7401</v>
      </c>
      <c r="L692" t="s">
        <v>3598</v>
      </c>
      <c r="M692" s="87">
        <v>43835</v>
      </c>
      <c r="N692" t="s">
        <v>3578</v>
      </c>
      <c r="O692" t="s">
        <v>3579</v>
      </c>
      <c r="P692" s="61">
        <v>-138</v>
      </c>
      <c r="Q692" t="s">
        <v>3579</v>
      </c>
      <c r="R692" s="61">
        <v>0</v>
      </c>
      <c r="S692" s="61">
        <v>-138</v>
      </c>
    </row>
    <row r="693" spans="1:19" x14ac:dyDescent="0.2">
      <c r="A693" t="s">
        <v>491</v>
      </c>
      <c r="B693" t="s">
        <v>1733</v>
      </c>
      <c r="C693" t="s">
        <v>2912</v>
      </c>
      <c r="D693" t="s">
        <v>238</v>
      </c>
      <c r="E693" t="s">
        <v>3573</v>
      </c>
      <c r="F693" t="s">
        <v>122</v>
      </c>
      <c r="G693" s="87">
        <v>20200201</v>
      </c>
      <c r="H693" t="s">
        <v>3574</v>
      </c>
      <c r="I693" t="s">
        <v>4773</v>
      </c>
      <c r="J693" t="s">
        <v>4774</v>
      </c>
      <c r="K693">
        <v>7447</v>
      </c>
      <c r="L693" t="s">
        <v>4775</v>
      </c>
      <c r="M693" s="87">
        <v>43863</v>
      </c>
      <c r="N693" t="s">
        <v>3578</v>
      </c>
      <c r="O693" t="s">
        <v>3579</v>
      </c>
      <c r="P693" s="61">
        <v>-1109.0899999999999</v>
      </c>
      <c r="Q693" t="s">
        <v>3579</v>
      </c>
      <c r="R693" s="61">
        <v>0</v>
      </c>
      <c r="S693" s="61">
        <v>-1109.0899999999999</v>
      </c>
    </row>
    <row r="694" spans="1:19" x14ac:dyDescent="0.2">
      <c r="A694" t="s">
        <v>491</v>
      </c>
      <c r="B694" t="s">
        <v>1733</v>
      </c>
      <c r="C694" t="s">
        <v>2912</v>
      </c>
      <c r="D694" t="s">
        <v>238</v>
      </c>
      <c r="E694" t="s">
        <v>3573</v>
      </c>
      <c r="F694" t="s">
        <v>122</v>
      </c>
      <c r="G694" s="87">
        <v>20200201</v>
      </c>
      <c r="H694" t="s">
        <v>3574</v>
      </c>
      <c r="I694" t="s">
        <v>4776</v>
      </c>
      <c r="J694" t="s">
        <v>4777</v>
      </c>
      <c r="K694">
        <v>7447</v>
      </c>
      <c r="L694" t="s">
        <v>4775</v>
      </c>
      <c r="M694" s="87">
        <v>43863</v>
      </c>
      <c r="N694" t="s">
        <v>3578</v>
      </c>
      <c r="O694" t="s">
        <v>3579</v>
      </c>
      <c r="P694" s="61">
        <v>-277.27</v>
      </c>
      <c r="Q694" t="s">
        <v>3579</v>
      </c>
      <c r="R694" s="61">
        <v>0</v>
      </c>
      <c r="S694" s="61">
        <v>-277.27</v>
      </c>
    </row>
    <row r="695" spans="1:19" x14ac:dyDescent="0.2">
      <c r="A695" t="s">
        <v>491</v>
      </c>
      <c r="B695" t="s">
        <v>1733</v>
      </c>
      <c r="C695" t="s">
        <v>2912</v>
      </c>
      <c r="D695" t="s">
        <v>238</v>
      </c>
      <c r="E695" t="s">
        <v>3573</v>
      </c>
      <c r="F695" t="s">
        <v>122</v>
      </c>
      <c r="G695" s="87">
        <v>20200201</v>
      </c>
      <c r="H695" t="s">
        <v>3574</v>
      </c>
      <c r="I695" t="s">
        <v>4778</v>
      </c>
      <c r="J695" t="s">
        <v>4779</v>
      </c>
      <c r="K695">
        <v>7447</v>
      </c>
      <c r="L695" t="s">
        <v>4775</v>
      </c>
      <c r="M695" s="87">
        <v>43863</v>
      </c>
      <c r="N695" t="s">
        <v>3578</v>
      </c>
      <c r="O695" t="s">
        <v>3579</v>
      </c>
      <c r="P695" s="61">
        <v>-205.23</v>
      </c>
      <c r="Q695" t="s">
        <v>3579</v>
      </c>
      <c r="R695" s="61">
        <v>0</v>
      </c>
      <c r="S695" s="61">
        <v>-205.23</v>
      </c>
    </row>
    <row r="696" spans="1:19" x14ac:dyDescent="0.2">
      <c r="A696" t="s">
        <v>491</v>
      </c>
      <c r="B696" t="s">
        <v>1733</v>
      </c>
      <c r="C696" t="s">
        <v>2912</v>
      </c>
      <c r="D696" t="s">
        <v>238</v>
      </c>
      <c r="E696" t="s">
        <v>3573</v>
      </c>
      <c r="F696" t="s">
        <v>122</v>
      </c>
      <c r="G696" s="87">
        <v>20200201</v>
      </c>
      <c r="H696" t="s">
        <v>3574</v>
      </c>
      <c r="I696" t="s">
        <v>4780</v>
      </c>
      <c r="J696" t="s">
        <v>4781</v>
      </c>
      <c r="K696">
        <v>7447</v>
      </c>
      <c r="L696" t="s">
        <v>4775</v>
      </c>
      <c r="M696" s="87">
        <v>43863</v>
      </c>
      <c r="N696" t="s">
        <v>3578</v>
      </c>
      <c r="O696" t="s">
        <v>3579</v>
      </c>
      <c r="P696" s="61">
        <v>-554.54</v>
      </c>
      <c r="Q696" t="s">
        <v>3579</v>
      </c>
      <c r="R696" s="61">
        <v>0</v>
      </c>
      <c r="S696" s="61">
        <v>-554.54</v>
      </c>
    </row>
    <row r="697" spans="1:19" x14ac:dyDescent="0.2">
      <c r="A697" t="s">
        <v>491</v>
      </c>
      <c r="B697" t="s">
        <v>1733</v>
      </c>
      <c r="C697" t="s">
        <v>2912</v>
      </c>
      <c r="D697" t="s">
        <v>238</v>
      </c>
      <c r="E697" t="s">
        <v>3573</v>
      </c>
      <c r="F697" t="s">
        <v>122</v>
      </c>
      <c r="G697" s="87">
        <v>20200201</v>
      </c>
      <c r="H697" t="s">
        <v>3574</v>
      </c>
      <c r="I697" t="s">
        <v>4782</v>
      </c>
      <c r="J697" t="s">
        <v>4783</v>
      </c>
      <c r="K697">
        <v>7447</v>
      </c>
      <c r="L697" t="s">
        <v>4775</v>
      </c>
      <c r="M697" s="87">
        <v>43863</v>
      </c>
      <c r="N697" t="s">
        <v>3578</v>
      </c>
      <c r="O697" t="s">
        <v>3579</v>
      </c>
      <c r="P697" s="61">
        <v>-277.27</v>
      </c>
      <c r="Q697" t="s">
        <v>3579</v>
      </c>
      <c r="R697" s="61">
        <v>0</v>
      </c>
      <c r="S697" s="61">
        <v>-277.27</v>
      </c>
    </row>
    <row r="698" spans="1:19" x14ac:dyDescent="0.2">
      <c r="A698" t="s">
        <v>491</v>
      </c>
      <c r="B698" t="s">
        <v>1733</v>
      </c>
      <c r="C698" t="s">
        <v>2912</v>
      </c>
      <c r="D698" t="s">
        <v>238</v>
      </c>
      <c r="E698" t="s">
        <v>3573</v>
      </c>
      <c r="F698" t="s">
        <v>122</v>
      </c>
      <c r="G698" s="87">
        <v>20200201</v>
      </c>
      <c r="H698" t="s">
        <v>3574</v>
      </c>
      <c r="I698" t="s">
        <v>4784</v>
      </c>
      <c r="J698" t="s">
        <v>2912</v>
      </c>
      <c r="K698">
        <v>7447</v>
      </c>
      <c r="L698" t="s">
        <v>3604</v>
      </c>
      <c r="M698" s="87">
        <v>43863</v>
      </c>
      <c r="N698" t="s">
        <v>3578</v>
      </c>
      <c r="O698" t="s">
        <v>3579</v>
      </c>
      <c r="P698" s="61">
        <v>-2572.2399999999998</v>
      </c>
      <c r="Q698" t="s">
        <v>3579</v>
      </c>
      <c r="R698" s="61">
        <v>0</v>
      </c>
      <c r="S698" s="61">
        <v>-2572.2399999999998</v>
      </c>
    </row>
    <row r="699" spans="1:19" x14ac:dyDescent="0.2">
      <c r="A699" t="s">
        <v>491</v>
      </c>
      <c r="B699" t="s">
        <v>1733</v>
      </c>
      <c r="C699" t="s">
        <v>2912</v>
      </c>
      <c r="D699" t="s">
        <v>238</v>
      </c>
      <c r="E699" t="s">
        <v>3573</v>
      </c>
      <c r="F699" t="s">
        <v>122</v>
      </c>
      <c r="G699" s="87">
        <v>20200201</v>
      </c>
      <c r="H699" t="s">
        <v>3574</v>
      </c>
      <c r="I699" t="s">
        <v>4785</v>
      </c>
      <c r="J699" t="s">
        <v>4664</v>
      </c>
      <c r="K699">
        <v>7447</v>
      </c>
      <c r="L699" t="s">
        <v>3604</v>
      </c>
      <c r="M699" s="87">
        <v>43863</v>
      </c>
      <c r="N699" t="s">
        <v>3578</v>
      </c>
      <c r="O699" t="s">
        <v>3579</v>
      </c>
      <c r="P699" s="61">
        <v>-2731.9</v>
      </c>
      <c r="Q699" t="s">
        <v>3579</v>
      </c>
      <c r="R699" s="61">
        <v>0</v>
      </c>
      <c r="S699" s="61">
        <v>-2731.9</v>
      </c>
    </row>
    <row r="700" spans="1:19" x14ac:dyDescent="0.2">
      <c r="A700" t="s">
        <v>491</v>
      </c>
      <c r="B700" t="s">
        <v>1733</v>
      </c>
      <c r="C700" t="s">
        <v>2912</v>
      </c>
      <c r="D700" t="s">
        <v>238</v>
      </c>
      <c r="E700" t="s">
        <v>3573</v>
      </c>
      <c r="F700" t="s">
        <v>122</v>
      </c>
      <c r="G700" s="87">
        <v>20200201</v>
      </c>
      <c r="H700" t="s">
        <v>3574</v>
      </c>
      <c r="I700" t="s">
        <v>4786</v>
      </c>
      <c r="J700" t="s">
        <v>4666</v>
      </c>
      <c r="K700">
        <v>7447</v>
      </c>
      <c r="L700" t="s">
        <v>3604</v>
      </c>
      <c r="M700" s="87">
        <v>43863</v>
      </c>
      <c r="N700" t="s">
        <v>3578</v>
      </c>
      <c r="O700" t="s">
        <v>3579</v>
      </c>
      <c r="P700" s="61">
        <v>-366.94</v>
      </c>
      <c r="Q700" t="s">
        <v>3579</v>
      </c>
      <c r="R700" s="61">
        <v>0</v>
      </c>
      <c r="S700" s="61">
        <v>-366.94</v>
      </c>
    </row>
    <row r="701" spans="1:19" x14ac:dyDescent="0.2">
      <c r="A701" t="s">
        <v>491</v>
      </c>
      <c r="B701" t="s">
        <v>1733</v>
      </c>
      <c r="C701" t="s">
        <v>2912</v>
      </c>
      <c r="D701" t="s">
        <v>238</v>
      </c>
      <c r="E701" t="s">
        <v>3573</v>
      </c>
      <c r="F701" t="s">
        <v>122</v>
      </c>
      <c r="G701" s="87">
        <v>20200201</v>
      </c>
      <c r="H701" t="s">
        <v>3574</v>
      </c>
      <c r="I701" t="s">
        <v>4787</v>
      </c>
      <c r="J701" t="s">
        <v>2912</v>
      </c>
      <c r="K701">
        <v>7447</v>
      </c>
      <c r="L701" t="s">
        <v>3604</v>
      </c>
      <c r="M701" s="87">
        <v>43863</v>
      </c>
      <c r="N701" t="s">
        <v>3578</v>
      </c>
      <c r="O701" t="s">
        <v>3579</v>
      </c>
      <c r="P701" s="61">
        <v>-342.15</v>
      </c>
      <c r="Q701" t="s">
        <v>3579</v>
      </c>
      <c r="R701" s="61">
        <v>0</v>
      </c>
      <c r="S701" s="61">
        <v>-342.15</v>
      </c>
    </row>
    <row r="702" spans="1:19" x14ac:dyDescent="0.2">
      <c r="A702" t="s">
        <v>491</v>
      </c>
      <c r="B702" t="s">
        <v>1733</v>
      </c>
      <c r="C702" t="s">
        <v>2912</v>
      </c>
      <c r="D702" t="s">
        <v>238</v>
      </c>
      <c r="E702" t="s">
        <v>3573</v>
      </c>
      <c r="F702" t="s">
        <v>122</v>
      </c>
      <c r="G702" s="87">
        <v>20200201</v>
      </c>
      <c r="H702" t="s">
        <v>3574</v>
      </c>
      <c r="I702" t="s">
        <v>4788</v>
      </c>
      <c r="J702" t="s">
        <v>2912</v>
      </c>
      <c r="K702">
        <v>7447</v>
      </c>
      <c r="L702" t="s">
        <v>3604</v>
      </c>
      <c r="M702" s="87">
        <v>43863</v>
      </c>
      <c r="N702" t="s">
        <v>3578</v>
      </c>
      <c r="O702" t="s">
        <v>3579</v>
      </c>
      <c r="P702" s="61">
        <v>-600</v>
      </c>
      <c r="Q702" t="s">
        <v>3579</v>
      </c>
      <c r="R702" s="61">
        <v>0</v>
      </c>
      <c r="S702" s="61">
        <v>-600</v>
      </c>
    </row>
    <row r="703" spans="1:19" x14ac:dyDescent="0.2">
      <c r="A703" t="s">
        <v>491</v>
      </c>
      <c r="B703" t="s">
        <v>1733</v>
      </c>
      <c r="C703" t="s">
        <v>2912</v>
      </c>
      <c r="D703" t="s">
        <v>238</v>
      </c>
      <c r="E703" t="s">
        <v>3573</v>
      </c>
      <c r="F703" t="s">
        <v>122</v>
      </c>
      <c r="G703" s="87">
        <v>20200201</v>
      </c>
      <c r="H703" t="s">
        <v>3574</v>
      </c>
      <c r="I703" t="s">
        <v>4789</v>
      </c>
      <c r="J703" t="s">
        <v>2912</v>
      </c>
      <c r="K703">
        <v>7447</v>
      </c>
      <c r="L703" t="s">
        <v>3604</v>
      </c>
      <c r="M703" s="87">
        <v>43863</v>
      </c>
      <c r="N703" t="s">
        <v>3578</v>
      </c>
      <c r="O703" t="s">
        <v>3579</v>
      </c>
      <c r="P703" s="61">
        <v>-138</v>
      </c>
      <c r="Q703" t="s">
        <v>3579</v>
      </c>
      <c r="R703" s="61">
        <v>0</v>
      </c>
      <c r="S703" s="61">
        <v>-138</v>
      </c>
    </row>
    <row r="704" spans="1:19" x14ac:dyDescent="0.2">
      <c r="A704" t="s">
        <v>491</v>
      </c>
      <c r="B704" t="s">
        <v>1733</v>
      </c>
      <c r="C704" t="s">
        <v>2912</v>
      </c>
      <c r="D704" t="s">
        <v>238</v>
      </c>
      <c r="E704" t="s">
        <v>3573</v>
      </c>
      <c r="F704" t="s">
        <v>123</v>
      </c>
      <c r="G704" s="87">
        <v>20200301</v>
      </c>
      <c r="H704" t="s">
        <v>3574</v>
      </c>
      <c r="I704" t="s">
        <v>4790</v>
      </c>
      <c r="J704" t="s">
        <v>4791</v>
      </c>
      <c r="K704">
        <v>7504</v>
      </c>
      <c r="L704" t="s">
        <v>4792</v>
      </c>
      <c r="M704" s="87">
        <v>43891</v>
      </c>
      <c r="N704" t="s">
        <v>3578</v>
      </c>
      <c r="O704" t="s">
        <v>3579</v>
      </c>
      <c r="P704" s="61">
        <v>-1109.0899999999999</v>
      </c>
      <c r="Q704" t="s">
        <v>3579</v>
      </c>
      <c r="R704" s="61">
        <v>0</v>
      </c>
      <c r="S704" s="61">
        <v>-1109.0899999999999</v>
      </c>
    </row>
    <row r="705" spans="1:19" x14ac:dyDescent="0.2">
      <c r="A705" t="s">
        <v>491</v>
      </c>
      <c r="B705" t="s">
        <v>1733</v>
      </c>
      <c r="C705" t="s">
        <v>2912</v>
      </c>
      <c r="D705" t="s">
        <v>238</v>
      </c>
      <c r="E705" t="s">
        <v>3573</v>
      </c>
      <c r="F705" t="s">
        <v>123</v>
      </c>
      <c r="G705" s="87">
        <v>20200301</v>
      </c>
      <c r="H705" t="s">
        <v>3574</v>
      </c>
      <c r="I705" t="s">
        <v>4793</v>
      </c>
      <c r="J705" t="s">
        <v>4794</v>
      </c>
      <c r="K705">
        <v>7504</v>
      </c>
      <c r="L705" t="s">
        <v>4792</v>
      </c>
      <c r="M705" s="87">
        <v>43891</v>
      </c>
      <c r="N705" t="s">
        <v>3578</v>
      </c>
      <c r="O705" t="s">
        <v>3579</v>
      </c>
      <c r="P705" s="61">
        <v>-277.27</v>
      </c>
      <c r="Q705" t="s">
        <v>3579</v>
      </c>
      <c r="R705" s="61">
        <v>0</v>
      </c>
      <c r="S705" s="61">
        <v>-277.27</v>
      </c>
    </row>
    <row r="706" spans="1:19" x14ac:dyDescent="0.2">
      <c r="A706" t="s">
        <v>491</v>
      </c>
      <c r="B706" t="s">
        <v>1733</v>
      </c>
      <c r="C706" t="s">
        <v>2912</v>
      </c>
      <c r="D706" t="s">
        <v>238</v>
      </c>
      <c r="E706" t="s">
        <v>3573</v>
      </c>
      <c r="F706" t="s">
        <v>123</v>
      </c>
      <c r="G706" s="87">
        <v>20200301</v>
      </c>
      <c r="H706" t="s">
        <v>3574</v>
      </c>
      <c r="I706" t="s">
        <v>4795</v>
      </c>
      <c r="J706" t="s">
        <v>4796</v>
      </c>
      <c r="K706">
        <v>7504</v>
      </c>
      <c r="L706" t="s">
        <v>4792</v>
      </c>
      <c r="M706" s="87">
        <v>43891</v>
      </c>
      <c r="N706" t="s">
        <v>3578</v>
      </c>
      <c r="O706" t="s">
        <v>3579</v>
      </c>
      <c r="P706" s="61">
        <v>-205.23</v>
      </c>
      <c r="Q706" t="s">
        <v>3579</v>
      </c>
      <c r="R706" s="61">
        <v>0</v>
      </c>
      <c r="S706" s="61">
        <v>-205.23</v>
      </c>
    </row>
    <row r="707" spans="1:19" x14ac:dyDescent="0.2">
      <c r="A707" t="s">
        <v>491</v>
      </c>
      <c r="B707" t="s">
        <v>1733</v>
      </c>
      <c r="C707" t="s">
        <v>2912</v>
      </c>
      <c r="D707" t="s">
        <v>238</v>
      </c>
      <c r="E707" t="s">
        <v>3573</v>
      </c>
      <c r="F707" t="s">
        <v>123</v>
      </c>
      <c r="G707" s="87">
        <v>20200301</v>
      </c>
      <c r="H707" t="s">
        <v>3574</v>
      </c>
      <c r="I707" t="s">
        <v>4797</v>
      </c>
      <c r="J707" t="s">
        <v>4798</v>
      </c>
      <c r="K707">
        <v>7504</v>
      </c>
      <c r="L707" t="s">
        <v>4792</v>
      </c>
      <c r="M707" s="87">
        <v>43891</v>
      </c>
      <c r="N707" t="s">
        <v>3578</v>
      </c>
      <c r="O707" t="s">
        <v>3579</v>
      </c>
      <c r="P707" s="61">
        <v>-554.54</v>
      </c>
      <c r="Q707" t="s">
        <v>3579</v>
      </c>
      <c r="R707" s="61">
        <v>0</v>
      </c>
      <c r="S707" s="61">
        <v>-554.54</v>
      </c>
    </row>
    <row r="708" spans="1:19" x14ac:dyDescent="0.2">
      <c r="A708" t="s">
        <v>491</v>
      </c>
      <c r="B708" t="s">
        <v>1733</v>
      </c>
      <c r="C708" t="s">
        <v>2912</v>
      </c>
      <c r="D708" t="s">
        <v>238</v>
      </c>
      <c r="E708" t="s">
        <v>3573</v>
      </c>
      <c r="F708" t="s">
        <v>123</v>
      </c>
      <c r="G708" s="87">
        <v>20200301</v>
      </c>
      <c r="H708" t="s">
        <v>3574</v>
      </c>
      <c r="I708" t="s">
        <v>4799</v>
      </c>
      <c r="J708" t="s">
        <v>4800</v>
      </c>
      <c r="K708">
        <v>7504</v>
      </c>
      <c r="L708" t="s">
        <v>4792</v>
      </c>
      <c r="M708" s="87">
        <v>43891</v>
      </c>
      <c r="N708" t="s">
        <v>3578</v>
      </c>
      <c r="O708" t="s">
        <v>3579</v>
      </c>
      <c r="P708" s="61">
        <v>-277.27</v>
      </c>
      <c r="Q708" t="s">
        <v>3579</v>
      </c>
      <c r="R708" s="61">
        <v>0</v>
      </c>
      <c r="S708" s="61">
        <v>-277.27</v>
      </c>
    </row>
    <row r="709" spans="1:19" x14ac:dyDescent="0.2">
      <c r="A709" t="s">
        <v>491</v>
      </c>
      <c r="B709" t="s">
        <v>1733</v>
      </c>
      <c r="C709" t="s">
        <v>2912</v>
      </c>
      <c r="D709" t="s">
        <v>238</v>
      </c>
      <c r="E709" t="s">
        <v>3573</v>
      </c>
      <c r="F709" t="s">
        <v>123</v>
      </c>
      <c r="G709" s="87">
        <v>20200301</v>
      </c>
      <c r="H709" t="s">
        <v>3574</v>
      </c>
      <c r="I709" t="s">
        <v>4801</v>
      </c>
      <c r="J709" t="s">
        <v>2912</v>
      </c>
      <c r="K709">
        <v>7504</v>
      </c>
      <c r="L709" t="s">
        <v>3607</v>
      </c>
      <c r="M709" s="87">
        <v>43891</v>
      </c>
      <c r="N709" t="s">
        <v>3578</v>
      </c>
      <c r="O709" t="s">
        <v>3579</v>
      </c>
      <c r="P709" s="61">
        <v>-2662.24</v>
      </c>
      <c r="Q709" t="s">
        <v>3579</v>
      </c>
      <c r="R709" s="61">
        <v>0</v>
      </c>
      <c r="S709" s="61">
        <v>-2662.24</v>
      </c>
    </row>
    <row r="710" spans="1:19" x14ac:dyDescent="0.2">
      <c r="A710" t="s">
        <v>491</v>
      </c>
      <c r="B710" t="s">
        <v>1733</v>
      </c>
      <c r="C710" t="s">
        <v>2912</v>
      </c>
      <c r="D710" t="s">
        <v>238</v>
      </c>
      <c r="E710" t="s">
        <v>3573</v>
      </c>
      <c r="F710" t="s">
        <v>123</v>
      </c>
      <c r="G710" s="87">
        <v>20200301</v>
      </c>
      <c r="H710" t="s">
        <v>3574</v>
      </c>
      <c r="I710" t="s">
        <v>4802</v>
      </c>
      <c r="J710" t="s">
        <v>4664</v>
      </c>
      <c r="K710">
        <v>7504</v>
      </c>
      <c r="L710" t="s">
        <v>3607</v>
      </c>
      <c r="M710" s="87">
        <v>43891</v>
      </c>
      <c r="N710" t="s">
        <v>3578</v>
      </c>
      <c r="O710" t="s">
        <v>3579</v>
      </c>
      <c r="P710" s="61">
        <v>-2731.9</v>
      </c>
      <c r="Q710" t="s">
        <v>3579</v>
      </c>
      <c r="R710" s="61">
        <v>0</v>
      </c>
      <c r="S710" s="61">
        <v>-2731.9</v>
      </c>
    </row>
    <row r="711" spans="1:19" x14ac:dyDescent="0.2">
      <c r="A711" t="s">
        <v>491</v>
      </c>
      <c r="B711" t="s">
        <v>1733</v>
      </c>
      <c r="C711" t="s">
        <v>2912</v>
      </c>
      <c r="D711" t="s">
        <v>238</v>
      </c>
      <c r="E711" t="s">
        <v>3573</v>
      </c>
      <c r="F711" t="s">
        <v>123</v>
      </c>
      <c r="G711" s="87">
        <v>20200301</v>
      </c>
      <c r="H711" t="s">
        <v>3574</v>
      </c>
      <c r="I711" t="s">
        <v>4803</v>
      </c>
      <c r="J711" t="s">
        <v>4666</v>
      </c>
      <c r="K711">
        <v>7504</v>
      </c>
      <c r="L711" t="s">
        <v>3607</v>
      </c>
      <c r="M711" s="87">
        <v>43891</v>
      </c>
      <c r="N711" t="s">
        <v>3578</v>
      </c>
      <c r="O711" t="s">
        <v>3579</v>
      </c>
      <c r="P711" s="61">
        <v>-366.94</v>
      </c>
      <c r="Q711" t="s">
        <v>3579</v>
      </c>
      <c r="R711" s="61">
        <v>0</v>
      </c>
      <c r="S711" s="61">
        <v>-366.94</v>
      </c>
    </row>
    <row r="712" spans="1:19" x14ac:dyDescent="0.2">
      <c r="A712" t="s">
        <v>491</v>
      </c>
      <c r="B712" t="s">
        <v>1733</v>
      </c>
      <c r="C712" t="s">
        <v>2912</v>
      </c>
      <c r="D712" t="s">
        <v>238</v>
      </c>
      <c r="E712" t="s">
        <v>3573</v>
      </c>
      <c r="F712" t="s">
        <v>123</v>
      </c>
      <c r="G712" s="87">
        <v>20200301</v>
      </c>
      <c r="H712" t="s">
        <v>3574</v>
      </c>
      <c r="I712" t="s">
        <v>4804</v>
      </c>
      <c r="J712" t="s">
        <v>2912</v>
      </c>
      <c r="K712">
        <v>7504</v>
      </c>
      <c r="L712" t="s">
        <v>3607</v>
      </c>
      <c r="M712" s="87">
        <v>43891</v>
      </c>
      <c r="N712" t="s">
        <v>3578</v>
      </c>
      <c r="O712" t="s">
        <v>3579</v>
      </c>
      <c r="P712" s="61">
        <v>-342.15</v>
      </c>
      <c r="Q712" t="s">
        <v>3579</v>
      </c>
      <c r="R712" s="61">
        <v>0</v>
      </c>
      <c r="S712" s="61">
        <v>-342.15</v>
      </c>
    </row>
    <row r="713" spans="1:19" x14ac:dyDescent="0.2">
      <c r="A713" t="s">
        <v>491</v>
      </c>
      <c r="B713" t="s">
        <v>1733</v>
      </c>
      <c r="C713" t="s">
        <v>2912</v>
      </c>
      <c r="D713" t="s">
        <v>238</v>
      </c>
      <c r="E713" t="s">
        <v>3573</v>
      </c>
      <c r="F713" t="s">
        <v>123</v>
      </c>
      <c r="G713" s="87">
        <v>20200301</v>
      </c>
      <c r="H713" t="s">
        <v>3574</v>
      </c>
      <c r="I713" t="s">
        <v>4805</v>
      </c>
      <c r="J713" t="s">
        <v>2912</v>
      </c>
      <c r="K713">
        <v>7504</v>
      </c>
      <c r="L713" t="s">
        <v>3607</v>
      </c>
      <c r="M713" s="87">
        <v>43891</v>
      </c>
      <c r="N713" t="s">
        <v>3578</v>
      </c>
      <c r="O713" t="s">
        <v>3579</v>
      </c>
      <c r="P713" s="61">
        <v>-600</v>
      </c>
      <c r="Q713" t="s">
        <v>3579</v>
      </c>
      <c r="R713" s="61">
        <v>0</v>
      </c>
      <c r="S713" s="61">
        <v>-600</v>
      </c>
    </row>
    <row r="714" spans="1:19" x14ac:dyDescent="0.2">
      <c r="A714" t="s">
        <v>491</v>
      </c>
      <c r="B714" t="s">
        <v>1733</v>
      </c>
      <c r="C714" t="s">
        <v>2912</v>
      </c>
      <c r="D714" t="s">
        <v>238</v>
      </c>
      <c r="E714" t="s">
        <v>3573</v>
      </c>
      <c r="F714" t="s">
        <v>123</v>
      </c>
      <c r="G714" s="87">
        <v>20200301</v>
      </c>
      <c r="H714" t="s">
        <v>3574</v>
      </c>
      <c r="I714" t="s">
        <v>4806</v>
      </c>
      <c r="J714" t="s">
        <v>2912</v>
      </c>
      <c r="K714">
        <v>7504</v>
      </c>
      <c r="L714" t="s">
        <v>3607</v>
      </c>
      <c r="M714" s="87">
        <v>43891</v>
      </c>
      <c r="N714" t="s">
        <v>3578</v>
      </c>
      <c r="O714" t="s">
        <v>3579</v>
      </c>
      <c r="P714" s="61">
        <v>-138</v>
      </c>
      <c r="Q714" t="s">
        <v>3579</v>
      </c>
      <c r="R714" s="61">
        <v>0</v>
      </c>
      <c r="S714" s="61">
        <v>-138</v>
      </c>
    </row>
    <row r="715" spans="1:19" x14ac:dyDescent="0.2">
      <c r="A715" t="s">
        <v>491</v>
      </c>
      <c r="B715" t="s">
        <v>1733</v>
      </c>
      <c r="C715" t="s">
        <v>2912</v>
      </c>
      <c r="D715" t="s">
        <v>238</v>
      </c>
      <c r="E715" t="s">
        <v>3573</v>
      </c>
      <c r="F715" t="s">
        <v>124</v>
      </c>
      <c r="G715" s="87">
        <v>20200401</v>
      </c>
      <c r="H715" t="s">
        <v>3668</v>
      </c>
      <c r="I715" t="s">
        <v>4807</v>
      </c>
      <c r="J715" t="s">
        <v>4808</v>
      </c>
      <c r="K715">
        <v>7545</v>
      </c>
      <c r="L715" t="s">
        <v>4809</v>
      </c>
      <c r="M715" s="87">
        <v>43917</v>
      </c>
      <c r="N715" t="s">
        <v>3578</v>
      </c>
      <c r="O715" t="s">
        <v>3579</v>
      </c>
      <c r="P715" s="61">
        <v>277.27</v>
      </c>
      <c r="Q715" t="s">
        <v>3579</v>
      </c>
      <c r="R715" s="61">
        <v>277.27</v>
      </c>
      <c r="S715" s="61">
        <v>0</v>
      </c>
    </row>
    <row r="716" spans="1:19" x14ac:dyDescent="0.2">
      <c r="A716" t="s">
        <v>491</v>
      </c>
      <c r="B716" t="s">
        <v>1733</v>
      </c>
      <c r="C716" t="s">
        <v>2912</v>
      </c>
      <c r="D716" t="s">
        <v>238</v>
      </c>
      <c r="E716" t="s">
        <v>3573</v>
      </c>
      <c r="F716" t="s">
        <v>124</v>
      </c>
      <c r="G716" s="87">
        <v>20200401</v>
      </c>
      <c r="H716" t="s">
        <v>3574</v>
      </c>
      <c r="I716" t="s">
        <v>4810</v>
      </c>
      <c r="J716" t="s">
        <v>4811</v>
      </c>
      <c r="K716">
        <v>7535</v>
      </c>
      <c r="L716" t="s">
        <v>4812</v>
      </c>
      <c r="M716" s="87">
        <v>43909</v>
      </c>
      <c r="N716" t="s">
        <v>3583</v>
      </c>
      <c r="O716" t="s">
        <v>3579</v>
      </c>
      <c r="P716" s="61">
        <v>-1109.0899999999999</v>
      </c>
      <c r="Q716" t="s">
        <v>3579</v>
      </c>
      <c r="R716" s="61">
        <v>0</v>
      </c>
      <c r="S716" s="61">
        <v>-1109.0899999999999</v>
      </c>
    </row>
    <row r="717" spans="1:19" x14ac:dyDescent="0.2">
      <c r="A717" t="s">
        <v>491</v>
      </c>
      <c r="B717" t="s">
        <v>1733</v>
      </c>
      <c r="C717" t="s">
        <v>2912</v>
      </c>
      <c r="D717" t="s">
        <v>238</v>
      </c>
      <c r="E717" t="s">
        <v>3573</v>
      </c>
      <c r="F717" t="s">
        <v>124</v>
      </c>
      <c r="G717" s="87">
        <v>20200401</v>
      </c>
      <c r="H717" t="s">
        <v>3574</v>
      </c>
      <c r="I717" t="s">
        <v>4813</v>
      </c>
      <c r="J717" t="s">
        <v>4814</v>
      </c>
      <c r="K717">
        <v>7535</v>
      </c>
      <c r="L717" t="s">
        <v>4812</v>
      </c>
      <c r="M717" s="87">
        <v>43909</v>
      </c>
      <c r="N717" t="s">
        <v>3583</v>
      </c>
      <c r="O717" t="s">
        <v>3579</v>
      </c>
      <c r="P717" s="61">
        <v>-277.27</v>
      </c>
      <c r="Q717" t="s">
        <v>3579</v>
      </c>
      <c r="R717" s="61">
        <v>0</v>
      </c>
      <c r="S717" s="61">
        <v>-277.27</v>
      </c>
    </row>
    <row r="718" spans="1:19" x14ac:dyDescent="0.2">
      <c r="A718" t="s">
        <v>491</v>
      </c>
      <c r="B718" t="s">
        <v>1733</v>
      </c>
      <c r="C718" t="s">
        <v>2912</v>
      </c>
      <c r="D718" t="s">
        <v>238</v>
      </c>
      <c r="E718" t="s">
        <v>3573</v>
      </c>
      <c r="F718" t="s">
        <v>124</v>
      </c>
      <c r="G718" s="87">
        <v>20200401</v>
      </c>
      <c r="H718" t="s">
        <v>3574</v>
      </c>
      <c r="I718" t="s">
        <v>4815</v>
      </c>
      <c r="J718" t="s">
        <v>4816</v>
      </c>
      <c r="K718">
        <v>7535</v>
      </c>
      <c r="L718" t="s">
        <v>4812</v>
      </c>
      <c r="M718" s="87">
        <v>43909</v>
      </c>
      <c r="N718" t="s">
        <v>3583</v>
      </c>
      <c r="O718" t="s">
        <v>3579</v>
      </c>
      <c r="P718" s="61">
        <v>-205.23</v>
      </c>
      <c r="Q718" t="s">
        <v>3579</v>
      </c>
      <c r="R718" s="61">
        <v>0</v>
      </c>
      <c r="S718" s="61">
        <v>-205.23</v>
      </c>
    </row>
    <row r="719" spans="1:19" x14ac:dyDescent="0.2">
      <c r="A719" t="s">
        <v>491</v>
      </c>
      <c r="B719" t="s">
        <v>1733</v>
      </c>
      <c r="C719" t="s">
        <v>2912</v>
      </c>
      <c r="D719" t="s">
        <v>238</v>
      </c>
      <c r="E719" t="s">
        <v>3573</v>
      </c>
      <c r="F719" t="s">
        <v>124</v>
      </c>
      <c r="G719" s="87">
        <v>20200401</v>
      </c>
      <c r="H719" t="s">
        <v>3574</v>
      </c>
      <c r="I719" t="s">
        <v>4817</v>
      </c>
      <c r="J719" t="s">
        <v>4818</v>
      </c>
      <c r="K719">
        <v>7535</v>
      </c>
      <c r="L719" t="s">
        <v>4812</v>
      </c>
      <c r="M719" s="87">
        <v>43909</v>
      </c>
      <c r="N719" t="s">
        <v>3583</v>
      </c>
      <c r="O719" t="s">
        <v>3579</v>
      </c>
      <c r="P719" s="61">
        <v>-554.54</v>
      </c>
      <c r="Q719" t="s">
        <v>3579</v>
      </c>
      <c r="R719" s="61">
        <v>0</v>
      </c>
      <c r="S719" s="61">
        <v>-554.54</v>
      </c>
    </row>
    <row r="720" spans="1:19" x14ac:dyDescent="0.2">
      <c r="A720" t="s">
        <v>491</v>
      </c>
      <c r="B720" t="s">
        <v>1733</v>
      </c>
      <c r="C720" t="s">
        <v>2912</v>
      </c>
      <c r="D720" t="s">
        <v>238</v>
      </c>
      <c r="E720" t="s">
        <v>3573</v>
      </c>
      <c r="F720" t="s">
        <v>124</v>
      </c>
      <c r="G720" s="87">
        <v>20200401</v>
      </c>
      <c r="H720" t="s">
        <v>3574</v>
      </c>
      <c r="I720" t="s">
        <v>4819</v>
      </c>
      <c r="J720" t="s">
        <v>4820</v>
      </c>
      <c r="K720">
        <v>7535</v>
      </c>
      <c r="L720" t="s">
        <v>4812</v>
      </c>
      <c r="M720" s="87">
        <v>43909</v>
      </c>
      <c r="N720" t="s">
        <v>3583</v>
      </c>
      <c r="O720" t="s">
        <v>3579</v>
      </c>
      <c r="P720" s="61">
        <v>-277.27</v>
      </c>
      <c r="Q720" t="s">
        <v>3579</v>
      </c>
      <c r="R720" s="61">
        <v>0</v>
      </c>
      <c r="S720" s="61">
        <v>-277.27</v>
      </c>
    </row>
    <row r="721" spans="1:19" x14ac:dyDescent="0.2">
      <c r="A721" t="s">
        <v>491</v>
      </c>
      <c r="B721" t="s">
        <v>1733</v>
      </c>
      <c r="C721" t="s">
        <v>2912</v>
      </c>
      <c r="D721" t="s">
        <v>238</v>
      </c>
      <c r="E721" t="s">
        <v>3573</v>
      </c>
      <c r="F721" t="s">
        <v>124</v>
      </c>
      <c r="G721" s="87">
        <v>20200401</v>
      </c>
      <c r="H721" t="s">
        <v>3574</v>
      </c>
      <c r="I721" t="s">
        <v>4821</v>
      </c>
      <c r="J721" t="s">
        <v>4664</v>
      </c>
      <c r="K721">
        <v>7545</v>
      </c>
      <c r="L721" t="s">
        <v>3610</v>
      </c>
      <c r="M721" s="87">
        <v>43917</v>
      </c>
      <c r="N721" t="s">
        <v>3578</v>
      </c>
      <c r="O721" t="s">
        <v>3579</v>
      </c>
      <c r="P721" s="61">
        <v>-2731.9</v>
      </c>
      <c r="Q721" t="s">
        <v>3579</v>
      </c>
      <c r="R721" s="61">
        <v>0</v>
      </c>
      <c r="S721" s="61">
        <v>-2731.9</v>
      </c>
    </row>
    <row r="722" spans="1:19" x14ac:dyDescent="0.2">
      <c r="A722" t="s">
        <v>491</v>
      </c>
      <c r="B722" t="s">
        <v>1733</v>
      </c>
      <c r="C722" t="s">
        <v>2912</v>
      </c>
      <c r="D722" t="s">
        <v>238</v>
      </c>
      <c r="E722" t="s">
        <v>3573</v>
      </c>
      <c r="F722" t="s">
        <v>124</v>
      </c>
      <c r="G722" s="87">
        <v>20200401</v>
      </c>
      <c r="H722" t="s">
        <v>3574</v>
      </c>
      <c r="I722" t="s">
        <v>4822</v>
      </c>
      <c r="J722" t="s">
        <v>4666</v>
      </c>
      <c r="K722">
        <v>7545</v>
      </c>
      <c r="L722" t="s">
        <v>3610</v>
      </c>
      <c r="M722" s="87">
        <v>43917</v>
      </c>
      <c r="N722" t="s">
        <v>3578</v>
      </c>
      <c r="O722" t="s">
        <v>3579</v>
      </c>
      <c r="P722" s="61">
        <v>-366.94</v>
      </c>
      <c r="Q722" t="s">
        <v>3579</v>
      </c>
      <c r="R722" s="61">
        <v>0</v>
      </c>
      <c r="S722" s="61">
        <v>-366.94</v>
      </c>
    </row>
    <row r="723" spans="1:19" x14ac:dyDescent="0.2">
      <c r="A723" t="s">
        <v>491</v>
      </c>
      <c r="B723" t="s">
        <v>1733</v>
      </c>
      <c r="C723" t="s">
        <v>2912</v>
      </c>
      <c r="D723" t="s">
        <v>238</v>
      </c>
      <c r="E723" t="s">
        <v>3573</v>
      </c>
      <c r="F723" t="s">
        <v>124</v>
      </c>
      <c r="G723" s="87">
        <v>20200401</v>
      </c>
      <c r="H723" t="s">
        <v>3574</v>
      </c>
      <c r="I723" t="s">
        <v>4823</v>
      </c>
      <c r="J723" t="s">
        <v>2912</v>
      </c>
      <c r="K723">
        <v>7545</v>
      </c>
      <c r="L723" t="s">
        <v>3610</v>
      </c>
      <c r="M723" s="87">
        <v>43917</v>
      </c>
      <c r="N723" t="s">
        <v>3578</v>
      </c>
      <c r="O723" t="s">
        <v>3579</v>
      </c>
      <c r="P723" s="61">
        <v>-342.15</v>
      </c>
      <c r="Q723" t="s">
        <v>3579</v>
      </c>
      <c r="R723" s="61">
        <v>0</v>
      </c>
      <c r="S723" s="61">
        <v>-342.15</v>
      </c>
    </row>
    <row r="724" spans="1:19" x14ac:dyDescent="0.2">
      <c r="A724" t="s">
        <v>491</v>
      </c>
      <c r="B724" t="s">
        <v>1733</v>
      </c>
      <c r="C724" t="s">
        <v>2912</v>
      </c>
      <c r="D724" t="s">
        <v>238</v>
      </c>
      <c r="E724" t="s">
        <v>3573</v>
      </c>
      <c r="F724" t="s">
        <v>124</v>
      </c>
      <c r="G724" s="87">
        <v>20200401</v>
      </c>
      <c r="H724" t="s">
        <v>3574</v>
      </c>
      <c r="I724" t="s">
        <v>4824</v>
      </c>
      <c r="J724" t="s">
        <v>2912</v>
      </c>
      <c r="K724">
        <v>7545</v>
      </c>
      <c r="L724" t="s">
        <v>3610</v>
      </c>
      <c r="M724" s="87">
        <v>43917</v>
      </c>
      <c r="N724" t="s">
        <v>3578</v>
      </c>
      <c r="O724" t="s">
        <v>3579</v>
      </c>
      <c r="P724" s="61">
        <v>-600</v>
      </c>
      <c r="Q724" t="s">
        <v>3579</v>
      </c>
      <c r="R724" s="61">
        <v>0</v>
      </c>
      <c r="S724" s="61">
        <v>-600</v>
      </c>
    </row>
    <row r="725" spans="1:19" x14ac:dyDescent="0.2">
      <c r="A725" t="s">
        <v>491</v>
      </c>
      <c r="B725" t="s">
        <v>1733</v>
      </c>
      <c r="C725" t="s">
        <v>2912</v>
      </c>
      <c r="D725" t="s">
        <v>238</v>
      </c>
      <c r="E725" t="s">
        <v>3573</v>
      </c>
      <c r="F725" t="s">
        <v>124</v>
      </c>
      <c r="G725" s="87">
        <v>20200401</v>
      </c>
      <c r="H725" t="s">
        <v>3574</v>
      </c>
      <c r="I725" t="s">
        <v>4825</v>
      </c>
      <c r="J725" t="s">
        <v>2912</v>
      </c>
      <c r="K725">
        <v>7545</v>
      </c>
      <c r="L725" t="s">
        <v>3610</v>
      </c>
      <c r="M725" s="87">
        <v>43917</v>
      </c>
      <c r="N725" t="s">
        <v>3578</v>
      </c>
      <c r="O725" t="s">
        <v>3579</v>
      </c>
      <c r="P725" s="61">
        <v>-138</v>
      </c>
      <c r="Q725" t="s">
        <v>3579</v>
      </c>
      <c r="R725" s="61">
        <v>0</v>
      </c>
      <c r="S725" s="61">
        <v>-138</v>
      </c>
    </row>
    <row r="726" spans="1:19" x14ac:dyDescent="0.2">
      <c r="A726" t="s">
        <v>491</v>
      </c>
      <c r="B726" t="s">
        <v>1733</v>
      </c>
      <c r="C726" t="s">
        <v>2912</v>
      </c>
      <c r="D726" t="s">
        <v>238</v>
      </c>
      <c r="E726" t="s">
        <v>3573</v>
      </c>
      <c r="F726" t="s">
        <v>124</v>
      </c>
      <c r="G726" s="87">
        <v>20200401</v>
      </c>
      <c r="H726" t="s">
        <v>3574</v>
      </c>
      <c r="I726" t="s">
        <v>4826</v>
      </c>
      <c r="J726" t="s">
        <v>2912</v>
      </c>
      <c r="K726">
        <v>7545</v>
      </c>
      <c r="L726" t="s">
        <v>3610</v>
      </c>
      <c r="M726" s="87">
        <v>43917</v>
      </c>
      <c r="N726" t="s">
        <v>3578</v>
      </c>
      <c r="O726" t="s">
        <v>3579</v>
      </c>
      <c r="P726" s="61">
        <v>-2662.24</v>
      </c>
      <c r="Q726" t="s">
        <v>3579</v>
      </c>
      <c r="R726" s="61">
        <v>0</v>
      </c>
      <c r="S726" s="61">
        <v>-2662.24</v>
      </c>
    </row>
    <row r="727" spans="1:19" x14ac:dyDescent="0.2">
      <c r="A727" t="s">
        <v>491</v>
      </c>
      <c r="B727" t="s">
        <v>1733</v>
      </c>
      <c r="C727" t="s">
        <v>2912</v>
      </c>
      <c r="D727" t="s">
        <v>238</v>
      </c>
      <c r="E727" t="s">
        <v>3573</v>
      </c>
      <c r="F727" t="s">
        <v>125</v>
      </c>
      <c r="G727" s="87">
        <v>20200501</v>
      </c>
      <c r="H727" t="s">
        <v>3574</v>
      </c>
      <c r="I727" t="s">
        <v>4827</v>
      </c>
      <c r="J727" t="s">
        <v>4828</v>
      </c>
      <c r="K727">
        <v>7591</v>
      </c>
      <c r="L727" t="s">
        <v>4829</v>
      </c>
      <c r="M727" s="87">
        <v>43944</v>
      </c>
      <c r="N727" t="s">
        <v>3578</v>
      </c>
      <c r="O727" t="s">
        <v>3579</v>
      </c>
      <c r="P727" s="61">
        <v>-1109.0899999999999</v>
      </c>
      <c r="Q727" t="s">
        <v>3579</v>
      </c>
      <c r="R727" s="61">
        <v>0</v>
      </c>
      <c r="S727" s="61">
        <v>-1109.0899999999999</v>
      </c>
    </row>
    <row r="728" spans="1:19" x14ac:dyDescent="0.2">
      <c r="A728" t="s">
        <v>491</v>
      </c>
      <c r="B728" t="s">
        <v>1733</v>
      </c>
      <c r="C728" t="s">
        <v>2912</v>
      </c>
      <c r="D728" t="s">
        <v>238</v>
      </c>
      <c r="E728" t="s">
        <v>3573</v>
      </c>
      <c r="F728" t="s">
        <v>125</v>
      </c>
      <c r="G728" s="87">
        <v>20200501</v>
      </c>
      <c r="H728" t="s">
        <v>3574</v>
      </c>
      <c r="I728" t="s">
        <v>4830</v>
      </c>
      <c r="J728" t="s">
        <v>4831</v>
      </c>
      <c r="K728">
        <v>7591</v>
      </c>
      <c r="L728" t="s">
        <v>4829</v>
      </c>
      <c r="M728" s="87">
        <v>43944</v>
      </c>
      <c r="N728" t="s">
        <v>3578</v>
      </c>
      <c r="O728" t="s">
        <v>3579</v>
      </c>
      <c r="P728" s="61">
        <v>-205.23</v>
      </c>
      <c r="Q728" t="s">
        <v>3579</v>
      </c>
      <c r="R728" s="61">
        <v>0</v>
      </c>
      <c r="S728" s="61">
        <v>-205.23</v>
      </c>
    </row>
    <row r="729" spans="1:19" x14ac:dyDescent="0.2">
      <c r="A729" t="s">
        <v>491</v>
      </c>
      <c r="B729" t="s">
        <v>1733</v>
      </c>
      <c r="C729" t="s">
        <v>2912</v>
      </c>
      <c r="D729" t="s">
        <v>238</v>
      </c>
      <c r="E729" t="s">
        <v>3573</v>
      </c>
      <c r="F729" t="s">
        <v>125</v>
      </c>
      <c r="G729" s="87">
        <v>20200501</v>
      </c>
      <c r="H729" t="s">
        <v>3574</v>
      </c>
      <c r="I729" t="s">
        <v>4832</v>
      </c>
      <c r="J729" t="s">
        <v>4833</v>
      </c>
      <c r="K729">
        <v>7591</v>
      </c>
      <c r="L729" t="s">
        <v>4829</v>
      </c>
      <c r="M729" s="87">
        <v>43944</v>
      </c>
      <c r="N729" t="s">
        <v>3578</v>
      </c>
      <c r="O729" t="s">
        <v>3579</v>
      </c>
      <c r="P729" s="61">
        <v>-277.27</v>
      </c>
      <c r="Q729" t="s">
        <v>3579</v>
      </c>
      <c r="R729" s="61">
        <v>0</v>
      </c>
      <c r="S729" s="61">
        <v>-277.27</v>
      </c>
    </row>
    <row r="730" spans="1:19" x14ac:dyDescent="0.2">
      <c r="A730" t="s">
        <v>491</v>
      </c>
      <c r="B730" t="s">
        <v>1733</v>
      </c>
      <c r="C730" t="s">
        <v>2912</v>
      </c>
      <c r="D730" t="s">
        <v>238</v>
      </c>
      <c r="E730" t="s">
        <v>3573</v>
      </c>
      <c r="F730" t="s">
        <v>125</v>
      </c>
      <c r="G730" s="87">
        <v>20200501</v>
      </c>
      <c r="H730" t="s">
        <v>3574</v>
      </c>
      <c r="I730" t="s">
        <v>4834</v>
      </c>
      <c r="J730" t="s">
        <v>4835</v>
      </c>
      <c r="K730">
        <v>7591</v>
      </c>
      <c r="L730" t="s">
        <v>4829</v>
      </c>
      <c r="M730" s="87">
        <v>43944</v>
      </c>
      <c r="N730" t="s">
        <v>3578</v>
      </c>
      <c r="O730" t="s">
        <v>3579</v>
      </c>
      <c r="P730" s="61">
        <v>-554.54</v>
      </c>
      <c r="Q730" t="s">
        <v>3579</v>
      </c>
      <c r="R730" s="61">
        <v>0</v>
      </c>
      <c r="S730" s="61">
        <v>-554.54</v>
      </c>
    </row>
    <row r="731" spans="1:19" x14ac:dyDescent="0.2">
      <c r="A731" t="s">
        <v>491</v>
      </c>
      <c r="B731" t="s">
        <v>1733</v>
      </c>
      <c r="C731" t="s">
        <v>2912</v>
      </c>
      <c r="D731" t="s">
        <v>238</v>
      </c>
      <c r="E731" t="s">
        <v>3573</v>
      </c>
      <c r="F731" t="s">
        <v>125</v>
      </c>
      <c r="G731" s="87">
        <v>20200501</v>
      </c>
      <c r="H731" t="s">
        <v>3574</v>
      </c>
      <c r="I731" t="s">
        <v>4836</v>
      </c>
      <c r="J731" t="s">
        <v>2912</v>
      </c>
      <c r="K731">
        <v>7603</v>
      </c>
      <c r="L731" t="s">
        <v>3613</v>
      </c>
      <c r="M731" s="87">
        <v>43950</v>
      </c>
      <c r="N731" t="s">
        <v>3578</v>
      </c>
      <c r="O731" t="s">
        <v>3579</v>
      </c>
      <c r="P731" s="61">
        <v>-2662.24</v>
      </c>
      <c r="Q731" t="s">
        <v>3579</v>
      </c>
      <c r="R731" s="61">
        <v>0</v>
      </c>
      <c r="S731" s="61">
        <v>-2662.24</v>
      </c>
    </row>
    <row r="732" spans="1:19" x14ac:dyDescent="0.2">
      <c r="A732" t="s">
        <v>491</v>
      </c>
      <c r="B732" t="s">
        <v>1733</v>
      </c>
      <c r="C732" t="s">
        <v>2912</v>
      </c>
      <c r="D732" t="s">
        <v>238</v>
      </c>
      <c r="E732" t="s">
        <v>3573</v>
      </c>
      <c r="F732" t="s">
        <v>125</v>
      </c>
      <c r="G732" s="87">
        <v>20200501</v>
      </c>
      <c r="H732" t="s">
        <v>3574</v>
      </c>
      <c r="I732" t="s">
        <v>4837</v>
      </c>
      <c r="J732" t="s">
        <v>4664</v>
      </c>
      <c r="K732">
        <v>7603</v>
      </c>
      <c r="L732" t="s">
        <v>3613</v>
      </c>
      <c r="M732" s="87">
        <v>43950</v>
      </c>
      <c r="N732" t="s">
        <v>3578</v>
      </c>
      <c r="O732" t="s">
        <v>3579</v>
      </c>
      <c r="P732" s="61">
        <v>-2731.9</v>
      </c>
      <c r="Q732" t="s">
        <v>3579</v>
      </c>
      <c r="R732" s="61">
        <v>0</v>
      </c>
      <c r="S732" s="61">
        <v>-2731.9</v>
      </c>
    </row>
    <row r="733" spans="1:19" x14ac:dyDescent="0.2">
      <c r="A733" t="s">
        <v>491</v>
      </c>
      <c r="B733" t="s">
        <v>1733</v>
      </c>
      <c r="C733" t="s">
        <v>2912</v>
      </c>
      <c r="D733" t="s">
        <v>238</v>
      </c>
      <c r="E733" t="s">
        <v>3573</v>
      </c>
      <c r="F733" t="s">
        <v>125</v>
      </c>
      <c r="G733" s="87">
        <v>20200501</v>
      </c>
      <c r="H733" t="s">
        <v>3574</v>
      </c>
      <c r="I733" t="s">
        <v>4838</v>
      </c>
      <c r="J733" t="s">
        <v>4666</v>
      </c>
      <c r="K733">
        <v>7603</v>
      </c>
      <c r="L733" t="s">
        <v>3613</v>
      </c>
      <c r="M733" s="87">
        <v>43950</v>
      </c>
      <c r="N733" t="s">
        <v>3578</v>
      </c>
      <c r="O733" t="s">
        <v>3579</v>
      </c>
      <c r="P733" s="61">
        <v>-366.94</v>
      </c>
      <c r="Q733" t="s">
        <v>3579</v>
      </c>
      <c r="R733" s="61">
        <v>0</v>
      </c>
      <c r="S733" s="61">
        <v>-366.94</v>
      </c>
    </row>
    <row r="734" spans="1:19" x14ac:dyDescent="0.2">
      <c r="A734" t="s">
        <v>491</v>
      </c>
      <c r="B734" t="s">
        <v>1733</v>
      </c>
      <c r="C734" t="s">
        <v>2912</v>
      </c>
      <c r="D734" t="s">
        <v>238</v>
      </c>
      <c r="E734" t="s">
        <v>3573</v>
      </c>
      <c r="F734" t="s">
        <v>125</v>
      </c>
      <c r="G734" s="87">
        <v>20200501</v>
      </c>
      <c r="H734" t="s">
        <v>3574</v>
      </c>
      <c r="I734" t="s">
        <v>4839</v>
      </c>
      <c r="J734" t="s">
        <v>2912</v>
      </c>
      <c r="K734">
        <v>7603</v>
      </c>
      <c r="L734" t="s">
        <v>3613</v>
      </c>
      <c r="M734" s="87">
        <v>43950</v>
      </c>
      <c r="N734" t="s">
        <v>3578</v>
      </c>
      <c r="O734" t="s">
        <v>3579</v>
      </c>
      <c r="P734" s="61">
        <v>-342.15</v>
      </c>
      <c r="Q734" t="s">
        <v>3579</v>
      </c>
      <c r="R734" s="61">
        <v>0</v>
      </c>
      <c r="S734" s="61">
        <v>-342.15</v>
      </c>
    </row>
    <row r="735" spans="1:19" x14ac:dyDescent="0.2">
      <c r="A735" t="s">
        <v>491</v>
      </c>
      <c r="B735" t="s">
        <v>1733</v>
      </c>
      <c r="C735" t="s">
        <v>2912</v>
      </c>
      <c r="D735" t="s">
        <v>238</v>
      </c>
      <c r="E735" t="s">
        <v>3573</v>
      </c>
      <c r="F735" t="s">
        <v>125</v>
      </c>
      <c r="G735" s="87">
        <v>20200501</v>
      </c>
      <c r="H735" t="s">
        <v>3574</v>
      </c>
      <c r="I735" t="s">
        <v>4840</v>
      </c>
      <c r="J735" t="s">
        <v>2912</v>
      </c>
      <c r="K735">
        <v>7603</v>
      </c>
      <c r="L735" t="s">
        <v>3613</v>
      </c>
      <c r="M735" s="87">
        <v>43950</v>
      </c>
      <c r="N735" t="s">
        <v>3578</v>
      </c>
      <c r="O735" t="s">
        <v>3579</v>
      </c>
      <c r="P735" s="61">
        <v>-600</v>
      </c>
      <c r="Q735" t="s">
        <v>3579</v>
      </c>
      <c r="R735" s="61">
        <v>0</v>
      </c>
      <c r="S735" s="61">
        <v>-600</v>
      </c>
    </row>
    <row r="736" spans="1:19" x14ac:dyDescent="0.2">
      <c r="A736" t="s">
        <v>491</v>
      </c>
      <c r="B736" t="s">
        <v>1733</v>
      </c>
      <c r="C736" t="s">
        <v>2912</v>
      </c>
      <c r="D736" t="s">
        <v>238</v>
      </c>
      <c r="E736" t="s">
        <v>3573</v>
      </c>
      <c r="F736" t="s">
        <v>125</v>
      </c>
      <c r="G736" s="87">
        <v>20200501</v>
      </c>
      <c r="H736" t="s">
        <v>3574</v>
      </c>
      <c r="I736" t="s">
        <v>4841</v>
      </c>
      <c r="J736" t="s">
        <v>2912</v>
      </c>
      <c r="K736">
        <v>7603</v>
      </c>
      <c r="L736" t="s">
        <v>3613</v>
      </c>
      <c r="M736" s="87">
        <v>43950</v>
      </c>
      <c r="N736" t="s">
        <v>3578</v>
      </c>
      <c r="O736" t="s">
        <v>3579</v>
      </c>
      <c r="P736" s="61">
        <v>-138</v>
      </c>
      <c r="Q736" t="s">
        <v>3579</v>
      </c>
      <c r="R736" s="61">
        <v>0</v>
      </c>
      <c r="S736" s="61">
        <v>-138</v>
      </c>
    </row>
    <row r="737" spans="1:19" x14ac:dyDescent="0.2">
      <c r="A737" t="s">
        <v>491</v>
      </c>
      <c r="B737" t="s">
        <v>1733</v>
      </c>
      <c r="C737" t="s">
        <v>2912</v>
      </c>
      <c r="D737" t="s">
        <v>238</v>
      </c>
      <c r="E737" t="s">
        <v>3573</v>
      </c>
      <c r="F737" t="s">
        <v>125</v>
      </c>
      <c r="G737" s="87">
        <v>20200514</v>
      </c>
      <c r="H737" t="s">
        <v>3668</v>
      </c>
      <c r="I737" t="s">
        <v>4842</v>
      </c>
      <c r="J737" t="s">
        <v>4843</v>
      </c>
      <c r="K737">
        <v>7655</v>
      </c>
      <c r="L737" t="s">
        <v>4844</v>
      </c>
      <c r="M737" s="87">
        <v>43983</v>
      </c>
      <c r="N737" t="s">
        <v>3578</v>
      </c>
      <c r="O737" t="s">
        <v>3579</v>
      </c>
      <c r="P737" s="61">
        <v>277.27</v>
      </c>
      <c r="Q737" t="s">
        <v>3579</v>
      </c>
      <c r="R737" s="61">
        <v>277.27</v>
      </c>
      <c r="S737" s="61">
        <v>0</v>
      </c>
    </row>
    <row r="738" spans="1:19" x14ac:dyDescent="0.2">
      <c r="A738" t="s">
        <v>491</v>
      </c>
      <c r="B738" t="s">
        <v>1733</v>
      </c>
      <c r="C738" t="s">
        <v>2912</v>
      </c>
      <c r="D738" t="s">
        <v>238</v>
      </c>
      <c r="E738" t="s">
        <v>3573</v>
      </c>
      <c r="F738" t="s">
        <v>125</v>
      </c>
      <c r="G738" s="87">
        <v>20200514</v>
      </c>
      <c r="H738" t="s">
        <v>3668</v>
      </c>
      <c r="I738" t="s">
        <v>4842</v>
      </c>
      <c r="J738" t="s">
        <v>4845</v>
      </c>
      <c r="K738">
        <v>7655</v>
      </c>
      <c r="L738" t="s">
        <v>4844</v>
      </c>
      <c r="M738" s="87">
        <v>43983</v>
      </c>
      <c r="N738" t="s">
        <v>3578</v>
      </c>
      <c r="O738" t="s">
        <v>3579</v>
      </c>
      <c r="P738" s="61">
        <v>277.27</v>
      </c>
      <c r="Q738" t="s">
        <v>3579</v>
      </c>
      <c r="R738" s="61">
        <v>277.27</v>
      </c>
      <c r="S738" s="61">
        <v>0</v>
      </c>
    </row>
    <row r="739" spans="1:19" x14ac:dyDescent="0.2">
      <c r="A739" t="s">
        <v>491</v>
      </c>
      <c r="B739" t="s">
        <v>1733</v>
      </c>
      <c r="C739" t="s">
        <v>2912</v>
      </c>
      <c r="D739" t="s">
        <v>238</v>
      </c>
      <c r="E739" t="s">
        <v>3573</v>
      </c>
      <c r="F739" t="s">
        <v>126</v>
      </c>
      <c r="G739" s="87">
        <v>20200601</v>
      </c>
      <c r="H739" t="s">
        <v>3574</v>
      </c>
      <c r="I739" t="s">
        <v>4846</v>
      </c>
      <c r="J739" t="s">
        <v>4847</v>
      </c>
      <c r="K739">
        <v>7655</v>
      </c>
      <c r="L739" t="s">
        <v>4844</v>
      </c>
      <c r="M739" s="87">
        <v>43983</v>
      </c>
      <c r="N739" t="s">
        <v>3578</v>
      </c>
      <c r="O739" t="s">
        <v>3579</v>
      </c>
      <c r="P739" s="61">
        <v>-1109.0899999999999</v>
      </c>
      <c r="Q739" t="s">
        <v>3579</v>
      </c>
      <c r="R739" s="61">
        <v>0</v>
      </c>
      <c r="S739" s="61">
        <v>-1109.0899999999999</v>
      </c>
    </row>
    <row r="740" spans="1:19" x14ac:dyDescent="0.2">
      <c r="A740" t="s">
        <v>491</v>
      </c>
      <c r="B740" t="s">
        <v>1733</v>
      </c>
      <c r="C740" t="s">
        <v>2912</v>
      </c>
      <c r="D740" t="s">
        <v>238</v>
      </c>
      <c r="E740" t="s">
        <v>3573</v>
      </c>
      <c r="F740" t="s">
        <v>126</v>
      </c>
      <c r="G740" s="87">
        <v>20200601</v>
      </c>
      <c r="H740" t="s">
        <v>3574</v>
      </c>
      <c r="I740" t="s">
        <v>4848</v>
      </c>
      <c r="J740" t="s">
        <v>4849</v>
      </c>
      <c r="K740">
        <v>7655</v>
      </c>
      <c r="L740" t="s">
        <v>4844</v>
      </c>
      <c r="M740" s="87">
        <v>43983</v>
      </c>
      <c r="N740" t="s">
        <v>3578</v>
      </c>
      <c r="O740" t="s">
        <v>3579</v>
      </c>
      <c r="P740" s="61">
        <v>-277.27</v>
      </c>
      <c r="Q740" t="s">
        <v>3579</v>
      </c>
      <c r="R740" s="61">
        <v>0</v>
      </c>
      <c r="S740" s="61">
        <v>-277.27</v>
      </c>
    </row>
    <row r="741" spans="1:19" x14ac:dyDescent="0.2">
      <c r="A741" t="s">
        <v>491</v>
      </c>
      <c r="B741" t="s">
        <v>1733</v>
      </c>
      <c r="C741" t="s">
        <v>2912</v>
      </c>
      <c r="D741" t="s">
        <v>238</v>
      </c>
      <c r="E741" t="s">
        <v>3573</v>
      </c>
      <c r="F741" t="s">
        <v>126</v>
      </c>
      <c r="G741" s="87">
        <v>20200601</v>
      </c>
      <c r="H741" t="s">
        <v>3574</v>
      </c>
      <c r="I741" t="s">
        <v>4850</v>
      </c>
      <c r="J741" t="s">
        <v>4851</v>
      </c>
      <c r="K741">
        <v>7655</v>
      </c>
      <c r="L741" t="s">
        <v>4844</v>
      </c>
      <c r="M741" s="87">
        <v>43983</v>
      </c>
      <c r="N741" t="s">
        <v>3578</v>
      </c>
      <c r="O741" t="s">
        <v>3579</v>
      </c>
      <c r="P741" s="61">
        <v>-205.23</v>
      </c>
      <c r="Q741" t="s">
        <v>3579</v>
      </c>
      <c r="R741" s="61">
        <v>0</v>
      </c>
      <c r="S741" s="61">
        <v>-205.23</v>
      </c>
    </row>
    <row r="742" spans="1:19" x14ac:dyDescent="0.2">
      <c r="A742" t="s">
        <v>491</v>
      </c>
      <c r="B742" t="s">
        <v>1733</v>
      </c>
      <c r="C742" t="s">
        <v>2912</v>
      </c>
      <c r="D742" t="s">
        <v>238</v>
      </c>
      <c r="E742" t="s">
        <v>3573</v>
      </c>
      <c r="F742" t="s">
        <v>126</v>
      </c>
      <c r="G742" s="87">
        <v>20200601</v>
      </c>
      <c r="H742" t="s">
        <v>3574</v>
      </c>
      <c r="I742" t="s">
        <v>4852</v>
      </c>
      <c r="J742" t="s">
        <v>4853</v>
      </c>
      <c r="K742">
        <v>7655</v>
      </c>
      <c r="L742" t="s">
        <v>4844</v>
      </c>
      <c r="M742" s="87">
        <v>43983</v>
      </c>
      <c r="N742" t="s">
        <v>3578</v>
      </c>
      <c r="O742" t="s">
        <v>3579</v>
      </c>
      <c r="P742" s="61">
        <v>-277.27</v>
      </c>
      <c r="Q742" t="s">
        <v>3579</v>
      </c>
      <c r="R742" s="61">
        <v>0</v>
      </c>
      <c r="S742" s="61">
        <v>-277.27</v>
      </c>
    </row>
    <row r="743" spans="1:19" x14ac:dyDescent="0.2">
      <c r="A743" t="s">
        <v>491</v>
      </c>
      <c r="B743" t="s">
        <v>1733</v>
      </c>
      <c r="C743" t="s">
        <v>2912</v>
      </c>
      <c r="D743" t="s">
        <v>238</v>
      </c>
      <c r="E743" t="s">
        <v>3573</v>
      </c>
      <c r="F743" t="s">
        <v>126</v>
      </c>
      <c r="G743" s="87">
        <v>20200601</v>
      </c>
      <c r="H743" t="s">
        <v>3574</v>
      </c>
      <c r="I743" t="s">
        <v>4854</v>
      </c>
      <c r="J743" t="s">
        <v>4664</v>
      </c>
      <c r="K743">
        <v>7655</v>
      </c>
      <c r="L743" t="s">
        <v>3616</v>
      </c>
      <c r="M743" s="87">
        <v>43983</v>
      </c>
      <c r="N743" t="s">
        <v>3578</v>
      </c>
      <c r="O743" t="s">
        <v>3579</v>
      </c>
      <c r="P743" s="61">
        <v>-2731.9</v>
      </c>
      <c r="Q743" t="s">
        <v>3579</v>
      </c>
      <c r="R743" s="61">
        <v>0</v>
      </c>
      <c r="S743" s="61">
        <v>-2731.9</v>
      </c>
    </row>
    <row r="744" spans="1:19" x14ac:dyDescent="0.2">
      <c r="A744" t="s">
        <v>491</v>
      </c>
      <c r="B744" t="s">
        <v>1733</v>
      </c>
      <c r="C744" t="s">
        <v>2912</v>
      </c>
      <c r="D744" t="s">
        <v>238</v>
      </c>
      <c r="E744" t="s">
        <v>3573</v>
      </c>
      <c r="F744" t="s">
        <v>126</v>
      </c>
      <c r="G744" s="87">
        <v>20200601</v>
      </c>
      <c r="H744" t="s">
        <v>3574</v>
      </c>
      <c r="I744" t="s">
        <v>4855</v>
      </c>
      <c r="J744" t="s">
        <v>4666</v>
      </c>
      <c r="K744">
        <v>7655</v>
      </c>
      <c r="L744" t="s">
        <v>3616</v>
      </c>
      <c r="M744" s="87">
        <v>43983</v>
      </c>
      <c r="N744" t="s">
        <v>3578</v>
      </c>
      <c r="O744" t="s">
        <v>3579</v>
      </c>
      <c r="P744" s="61">
        <v>-366.94</v>
      </c>
      <c r="Q744" t="s">
        <v>3579</v>
      </c>
      <c r="R744" s="61">
        <v>0</v>
      </c>
      <c r="S744" s="61">
        <v>-366.94</v>
      </c>
    </row>
    <row r="745" spans="1:19" x14ac:dyDescent="0.2">
      <c r="A745" t="s">
        <v>491</v>
      </c>
      <c r="B745" t="s">
        <v>1733</v>
      </c>
      <c r="C745" t="s">
        <v>2912</v>
      </c>
      <c r="D745" t="s">
        <v>238</v>
      </c>
      <c r="E745" t="s">
        <v>3573</v>
      </c>
      <c r="F745" t="s">
        <v>126</v>
      </c>
      <c r="G745" s="87">
        <v>20200601</v>
      </c>
      <c r="H745" t="s">
        <v>3574</v>
      </c>
      <c r="I745" t="s">
        <v>4856</v>
      </c>
      <c r="J745" t="s">
        <v>2912</v>
      </c>
      <c r="K745">
        <v>7655</v>
      </c>
      <c r="L745" t="s">
        <v>3616</v>
      </c>
      <c r="M745" s="87">
        <v>43983</v>
      </c>
      <c r="N745" t="s">
        <v>3578</v>
      </c>
      <c r="O745" t="s">
        <v>3579</v>
      </c>
      <c r="P745" s="61">
        <v>-342.15</v>
      </c>
      <c r="Q745" t="s">
        <v>3579</v>
      </c>
      <c r="R745" s="61">
        <v>0</v>
      </c>
      <c r="S745" s="61">
        <v>-342.15</v>
      </c>
    </row>
    <row r="746" spans="1:19" x14ac:dyDescent="0.2">
      <c r="A746" t="s">
        <v>491</v>
      </c>
      <c r="B746" t="s">
        <v>1733</v>
      </c>
      <c r="C746" t="s">
        <v>2912</v>
      </c>
      <c r="D746" t="s">
        <v>238</v>
      </c>
      <c r="E746" t="s">
        <v>3573</v>
      </c>
      <c r="F746" t="s">
        <v>126</v>
      </c>
      <c r="G746" s="87">
        <v>20200601</v>
      </c>
      <c r="H746" t="s">
        <v>3574</v>
      </c>
      <c r="I746" t="s">
        <v>4857</v>
      </c>
      <c r="J746" t="s">
        <v>2912</v>
      </c>
      <c r="K746">
        <v>7655</v>
      </c>
      <c r="L746" t="s">
        <v>3616</v>
      </c>
      <c r="M746" s="87">
        <v>43983</v>
      </c>
      <c r="N746" t="s">
        <v>3578</v>
      </c>
      <c r="O746" t="s">
        <v>3579</v>
      </c>
      <c r="P746" s="61">
        <v>-600</v>
      </c>
      <c r="Q746" t="s">
        <v>3579</v>
      </c>
      <c r="R746" s="61">
        <v>0</v>
      </c>
      <c r="S746" s="61">
        <v>-600</v>
      </c>
    </row>
    <row r="747" spans="1:19" x14ac:dyDescent="0.2">
      <c r="A747" t="s">
        <v>491</v>
      </c>
      <c r="B747" t="s">
        <v>1733</v>
      </c>
      <c r="C747" t="s">
        <v>2912</v>
      </c>
      <c r="D747" t="s">
        <v>238</v>
      </c>
      <c r="E747" t="s">
        <v>3573</v>
      </c>
      <c r="F747" t="s">
        <v>126</v>
      </c>
      <c r="G747" s="87">
        <v>20200601</v>
      </c>
      <c r="H747" t="s">
        <v>3574</v>
      </c>
      <c r="I747" t="s">
        <v>4858</v>
      </c>
      <c r="J747" t="s">
        <v>2912</v>
      </c>
      <c r="K747">
        <v>7655</v>
      </c>
      <c r="L747" t="s">
        <v>3616</v>
      </c>
      <c r="M747" s="87">
        <v>43983</v>
      </c>
      <c r="N747" t="s">
        <v>3578</v>
      </c>
      <c r="O747" t="s">
        <v>3579</v>
      </c>
      <c r="P747" s="61">
        <v>-138</v>
      </c>
      <c r="Q747" t="s">
        <v>3579</v>
      </c>
      <c r="R747" s="61">
        <v>0</v>
      </c>
      <c r="S747" s="61">
        <v>-138</v>
      </c>
    </row>
    <row r="748" spans="1:19" x14ac:dyDescent="0.2">
      <c r="A748" t="s">
        <v>491</v>
      </c>
      <c r="B748" t="s">
        <v>1733</v>
      </c>
      <c r="C748" t="s">
        <v>2912</v>
      </c>
      <c r="D748" t="s">
        <v>238</v>
      </c>
      <c r="E748" t="s">
        <v>3573</v>
      </c>
      <c r="F748" t="s">
        <v>126</v>
      </c>
      <c r="G748" s="87">
        <v>20200601</v>
      </c>
      <c r="H748" t="s">
        <v>3574</v>
      </c>
      <c r="I748" t="s">
        <v>4859</v>
      </c>
      <c r="J748" t="s">
        <v>2912</v>
      </c>
      <c r="K748">
        <v>7655</v>
      </c>
      <c r="L748" t="s">
        <v>3616</v>
      </c>
      <c r="M748" s="87">
        <v>43983</v>
      </c>
      <c r="N748" t="s">
        <v>3578</v>
      </c>
      <c r="O748" t="s">
        <v>3579</v>
      </c>
      <c r="P748" s="61">
        <v>-2662.24</v>
      </c>
      <c r="Q748" t="s">
        <v>3579</v>
      </c>
      <c r="R748" s="61">
        <v>0</v>
      </c>
      <c r="S748" s="61">
        <v>-2662.24</v>
      </c>
    </row>
    <row r="749" spans="1:19" x14ac:dyDescent="0.2">
      <c r="A749" t="s">
        <v>491</v>
      </c>
      <c r="B749" t="s">
        <v>1733</v>
      </c>
      <c r="C749" t="s">
        <v>2912</v>
      </c>
      <c r="D749" t="s">
        <v>238</v>
      </c>
      <c r="E749" t="s">
        <v>3573</v>
      </c>
      <c r="F749" t="s">
        <v>16</v>
      </c>
      <c r="G749" s="87">
        <v>20200630</v>
      </c>
      <c r="H749" t="s">
        <v>3617</v>
      </c>
      <c r="J749" t="s">
        <v>3618</v>
      </c>
      <c r="K749">
        <v>7681</v>
      </c>
      <c r="L749" t="s">
        <v>3619</v>
      </c>
      <c r="M749" s="87">
        <v>43999</v>
      </c>
      <c r="N749" t="s">
        <v>3620</v>
      </c>
      <c r="O749" t="s">
        <v>3579</v>
      </c>
      <c r="P749" s="61">
        <v>109373.42</v>
      </c>
      <c r="Q749" t="s">
        <v>3579</v>
      </c>
      <c r="R749" s="61">
        <v>109373.42</v>
      </c>
      <c r="S749" s="61">
        <v>0</v>
      </c>
    </row>
    <row r="750" spans="1:19" x14ac:dyDescent="0.2">
      <c r="A750" t="s">
        <v>492</v>
      </c>
      <c r="B750" t="s">
        <v>1734</v>
      </c>
      <c r="C750" t="s">
        <v>2913</v>
      </c>
      <c r="D750" t="s">
        <v>238</v>
      </c>
      <c r="E750" t="s">
        <v>3573</v>
      </c>
      <c r="F750" t="s">
        <v>115</v>
      </c>
      <c r="G750" s="87">
        <v>20190701</v>
      </c>
      <c r="H750" t="s">
        <v>3574</v>
      </c>
      <c r="I750" t="s">
        <v>4860</v>
      </c>
      <c r="J750" t="s">
        <v>2913</v>
      </c>
      <c r="K750">
        <v>7100</v>
      </c>
      <c r="L750" t="s">
        <v>3577</v>
      </c>
      <c r="M750" s="87">
        <v>43647</v>
      </c>
      <c r="N750" t="s">
        <v>3578</v>
      </c>
      <c r="O750" t="s">
        <v>3579</v>
      </c>
      <c r="P750" s="61">
        <v>-1239.5999999999999</v>
      </c>
      <c r="Q750" t="s">
        <v>3579</v>
      </c>
      <c r="R750" s="61">
        <v>0</v>
      </c>
      <c r="S750" s="61">
        <v>-1239.5999999999999</v>
      </c>
    </row>
    <row r="751" spans="1:19" x14ac:dyDescent="0.2">
      <c r="A751" t="s">
        <v>492</v>
      </c>
      <c r="B751" t="s">
        <v>1734</v>
      </c>
      <c r="C751" t="s">
        <v>2913</v>
      </c>
      <c r="D751" t="s">
        <v>238</v>
      </c>
      <c r="E751" t="s">
        <v>3573</v>
      </c>
      <c r="F751" t="s">
        <v>115</v>
      </c>
      <c r="G751" s="87">
        <v>20190701</v>
      </c>
      <c r="H751" t="s">
        <v>3574</v>
      </c>
      <c r="I751" t="s">
        <v>4861</v>
      </c>
      <c r="J751" t="s">
        <v>4862</v>
      </c>
      <c r="K751">
        <v>7100</v>
      </c>
      <c r="L751" t="s">
        <v>3577</v>
      </c>
      <c r="M751" s="87">
        <v>43647</v>
      </c>
      <c r="N751" t="s">
        <v>3578</v>
      </c>
      <c r="O751" t="s">
        <v>3579</v>
      </c>
      <c r="P751" s="61">
        <v>-640.5</v>
      </c>
      <c r="Q751" t="s">
        <v>3579</v>
      </c>
      <c r="R751" s="61">
        <v>0</v>
      </c>
      <c r="S751" s="61">
        <v>-640.5</v>
      </c>
    </row>
    <row r="752" spans="1:19" x14ac:dyDescent="0.2">
      <c r="A752" t="s">
        <v>492</v>
      </c>
      <c r="B752" t="s">
        <v>1734</v>
      </c>
      <c r="C752" t="s">
        <v>2913</v>
      </c>
      <c r="D752" t="s">
        <v>238</v>
      </c>
      <c r="E752" t="s">
        <v>3573</v>
      </c>
      <c r="F752" t="s">
        <v>115</v>
      </c>
      <c r="G752" s="87">
        <v>20190701</v>
      </c>
      <c r="H752" t="s">
        <v>3574</v>
      </c>
      <c r="I752" t="s">
        <v>4861</v>
      </c>
      <c r="J752" t="s">
        <v>4863</v>
      </c>
      <c r="K752">
        <v>7100</v>
      </c>
      <c r="L752" t="s">
        <v>3577</v>
      </c>
      <c r="M752" s="87">
        <v>43647</v>
      </c>
      <c r="N752" t="s">
        <v>3578</v>
      </c>
      <c r="O752" t="s">
        <v>3579</v>
      </c>
      <c r="P752" s="61">
        <v>-320.25</v>
      </c>
      <c r="Q752" t="s">
        <v>3579</v>
      </c>
      <c r="R752" s="61">
        <v>0</v>
      </c>
      <c r="S752" s="61">
        <v>-320.25</v>
      </c>
    </row>
    <row r="753" spans="1:19" x14ac:dyDescent="0.2">
      <c r="A753" t="s">
        <v>492</v>
      </c>
      <c r="B753" t="s">
        <v>1734</v>
      </c>
      <c r="C753" t="s">
        <v>2913</v>
      </c>
      <c r="D753" t="s">
        <v>238</v>
      </c>
      <c r="E753" t="s">
        <v>3573</v>
      </c>
      <c r="F753" t="s">
        <v>115</v>
      </c>
      <c r="G753" s="87">
        <v>20190701</v>
      </c>
      <c r="H753" t="s">
        <v>3574</v>
      </c>
      <c r="I753" t="s">
        <v>4864</v>
      </c>
      <c r="J753" t="s">
        <v>4865</v>
      </c>
      <c r="K753">
        <v>7100</v>
      </c>
      <c r="L753" t="s">
        <v>3577</v>
      </c>
      <c r="M753" s="87">
        <v>43647</v>
      </c>
      <c r="N753" t="s">
        <v>3578</v>
      </c>
      <c r="O753" t="s">
        <v>3579</v>
      </c>
      <c r="P753" s="61">
        <v>-1073.76</v>
      </c>
      <c r="Q753" t="s">
        <v>3579</v>
      </c>
      <c r="R753" s="61">
        <v>0</v>
      </c>
      <c r="S753" s="61">
        <v>-1073.76</v>
      </c>
    </row>
    <row r="754" spans="1:19" x14ac:dyDescent="0.2">
      <c r="A754" t="s">
        <v>492</v>
      </c>
      <c r="B754" t="s">
        <v>1734</v>
      </c>
      <c r="C754" t="s">
        <v>2913</v>
      </c>
      <c r="D754" t="s">
        <v>238</v>
      </c>
      <c r="E754" t="s">
        <v>3573</v>
      </c>
      <c r="F754" t="s">
        <v>115</v>
      </c>
      <c r="G754" s="87">
        <v>20190701</v>
      </c>
      <c r="H754" t="s">
        <v>3574</v>
      </c>
      <c r="I754" t="s">
        <v>4866</v>
      </c>
      <c r="J754" t="s">
        <v>4867</v>
      </c>
      <c r="K754">
        <v>7100</v>
      </c>
      <c r="L754" t="s">
        <v>3577</v>
      </c>
      <c r="M754" s="87">
        <v>43647</v>
      </c>
      <c r="N754" t="s">
        <v>3578</v>
      </c>
      <c r="O754" t="s">
        <v>3579</v>
      </c>
      <c r="P754" s="61">
        <v>-1360.06</v>
      </c>
      <c r="Q754" t="s">
        <v>3579</v>
      </c>
      <c r="R754" s="61">
        <v>0</v>
      </c>
      <c r="S754" s="61">
        <v>-1360.06</v>
      </c>
    </row>
    <row r="755" spans="1:19" x14ac:dyDescent="0.2">
      <c r="A755" t="s">
        <v>492</v>
      </c>
      <c r="B755" t="s">
        <v>1734</v>
      </c>
      <c r="C755" t="s">
        <v>2913</v>
      </c>
      <c r="D755" t="s">
        <v>238</v>
      </c>
      <c r="E755" t="s">
        <v>3573</v>
      </c>
      <c r="F755" t="s">
        <v>116</v>
      </c>
      <c r="G755" s="87">
        <v>20190801</v>
      </c>
      <c r="H755" t="s">
        <v>3574</v>
      </c>
      <c r="I755" t="s">
        <v>4868</v>
      </c>
      <c r="J755" t="s">
        <v>2913</v>
      </c>
      <c r="K755">
        <v>7150</v>
      </c>
      <c r="L755" t="s">
        <v>3582</v>
      </c>
      <c r="M755" s="87">
        <v>43675</v>
      </c>
      <c r="N755" t="s">
        <v>3583</v>
      </c>
      <c r="O755" t="s">
        <v>3579</v>
      </c>
      <c r="P755" s="61">
        <v>-1239.5999999999999</v>
      </c>
      <c r="Q755" t="s">
        <v>3579</v>
      </c>
      <c r="R755" s="61">
        <v>0</v>
      </c>
      <c r="S755" s="61">
        <v>-1239.5999999999999</v>
      </c>
    </row>
    <row r="756" spans="1:19" x14ac:dyDescent="0.2">
      <c r="A756" t="s">
        <v>492</v>
      </c>
      <c r="B756" t="s">
        <v>1734</v>
      </c>
      <c r="C756" t="s">
        <v>2913</v>
      </c>
      <c r="D756" t="s">
        <v>238</v>
      </c>
      <c r="E756" t="s">
        <v>3573</v>
      </c>
      <c r="F756" t="s">
        <v>116</v>
      </c>
      <c r="G756" s="87">
        <v>20190801</v>
      </c>
      <c r="H756" t="s">
        <v>3574</v>
      </c>
      <c r="I756" t="s">
        <v>4869</v>
      </c>
      <c r="J756" t="s">
        <v>4862</v>
      </c>
      <c r="K756">
        <v>7150</v>
      </c>
      <c r="L756" t="s">
        <v>3582</v>
      </c>
      <c r="M756" s="87">
        <v>43675</v>
      </c>
      <c r="N756" t="s">
        <v>3583</v>
      </c>
      <c r="O756" t="s">
        <v>3579</v>
      </c>
      <c r="P756" s="61">
        <v>-640.5</v>
      </c>
      <c r="Q756" t="s">
        <v>3579</v>
      </c>
      <c r="R756" s="61">
        <v>0</v>
      </c>
      <c r="S756" s="61">
        <v>-640.5</v>
      </c>
    </row>
    <row r="757" spans="1:19" x14ac:dyDescent="0.2">
      <c r="A757" t="s">
        <v>492</v>
      </c>
      <c r="B757" t="s">
        <v>1734</v>
      </c>
      <c r="C757" t="s">
        <v>2913</v>
      </c>
      <c r="D757" t="s">
        <v>238</v>
      </c>
      <c r="E757" t="s">
        <v>3573</v>
      </c>
      <c r="F757" t="s">
        <v>116</v>
      </c>
      <c r="G757" s="87">
        <v>20190801</v>
      </c>
      <c r="H757" t="s">
        <v>3574</v>
      </c>
      <c r="I757" t="s">
        <v>4869</v>
      </c>
      <c r="J757" t="s">
        <v>4863</v>
      </c>
      <c r="K757">
        <v>7150</v>
      </c>
      <c r="L757" t="s">
        <v>3582</v>
      </c>
      <c r="M757" s="87">
        <v>43675</v>
      </c>
      <c r="N757" t="s">
        <v>3583</v>
      </c>
      <c r="O757" t="s">
        <v>3579</v>
      </c>
      <c r="P757" s="61">
        <v>-320.25</v>
      </c>
      <c r="Q757" t="s">
        <v>3579</v>
      </c>
      <c r="R757" s="61">
        <v>0</v>
      </c>
      <c r="S757" s="61">
        <v>-320.25</v>
      </c>
    </row>
    <row r="758" spans="1:19" x14ac:dyDescent="0.2">
      <c r="A758" t="s">
        <v>492</v>
      </c>
      <c r="B758" t="s">
        <v>1734</v>
      </c>
      <c r="C758" t="s">
        <v>2913</v>
      </c>
      <c r="D758" t="s">
        <v>238</v>
      </c>
      <c r="E758" t="s">
        <v>3573</v>
      </c>
      <c r="F758" t="s">
        <v>116</v>
      </c>
      <c r="G758" s="87">
        <v>20190801</v>
      </c>
      <c r="H758" t="s">
        <v>3574</v>
      </c>
      <c r="I758" t="s">
        <v>4870</v>
      </c>
      <c r="J758" t="s">
        <v>4865</v>
      </c>
      <c r="K758">
        <v>7150</v>
      </c>
      <c r="L758" t="s">
        <v>3582</v>
      </c>
      <c r="M758" s="87">
        <v>43675</v>
      </c>
      <c r="N758" t="s">
        <v>3583</v>
      </c>
      <c r="O758" t="s">
        <v>3579</v>
      </c>
      <c r="P758" s="61">
        <v>-1073.76</v>
      </c>
      <c r="Q758" t="s">
        <v>3579</v>
      </c>
      <c r="R758" s="61">
        <v>0</v>
      </c>
      <c r="S758" s="61">
        <v>-1073.76</v>
      </c>
    </row>
    <row r="759" spans="1:19" x14ac:dyDescent="0.2">
      <c r="A759" t="s">
        <v>492</v>
      </c>
      <c r="B759" t="s">
        <v>1734</v>
      </c>
      <c r="C759" t="s">
        <v>2913</v>
      </c>
      <c r="D759" t="s">
        <v>238</v>
      </c>
      <c r="E759" t="s">
        <v>3573</v>
      </c>
      <c r="F759" t="s">
        <v>116</v>
      </c>
      <c r="G759" s="87">
        <v>20190801</v>
      </c>
      <c r="H759" t="s">
        <v>3574</v>
      </c>
      <c r="I759" t="s">
        <v>4871</v>
      </c>
      <c r="J759" t="s">
        <v>4867</v>
      </c>
      <c r="K759">
        <v>7150</v>
      </c>
      <c r="L759" t="s">
        <v>3582</v>
      </c>
      <c r="M759" s="87">
        <v>43675</v>
      </c>
      <c r="N759" t="s">
        <v>3583</v>
      </c>
      <c r="O759" t="s">
        <v>3579</v>
      </c>
      <c r="P759" s="61">
        <v>-1360.06</v>
      </c>
      <c r="Q759" t="s">
        <v>3579</v>
      </c>
      <c r="R759" s="61">
        <v>0</v>
      </c>
      <c r="S759" s="61">
        <v>-1360.06</v>
      </c>
    </row>
    <row r="760" spans="1:19" x14ac:dyDescent="0.2">
      <c r="A760" t="s">
        <v>492</v>
      </c>
      <c r="B760" t="s">
        <v>1734</v>
      </c>
      <c r="C760" t="s">
        <v>2913</v>
      </c>
      <c r="D760" t="s">
        <v>238</v>
      </c>
      <c r="E760" t="s">
        <v>3573</v>
      </c>
      <c r="F760" t="s">
        <v>117</v>
      </c>
      <c r="G760" s="87">
        <v>20190901</v>
      </c>
      <c r="H760" t="s">
        <v>3574</v>
      </c>
      <c r="I760" t="s">
        <v>4872</v>
      </c>
      <c r="J760" t="s">
        <v>2913</v>
      </c>
      <c r="K760">
        <v>7215</v>
      </c>
      <c r="L760" t="s">
        <v>3586</v>
      </c>
      <c r="M760" s="87">
        <v>43710</v>
      </c>
      <c r="N760" t="s">
        <v>3578</v>
      </c>
      <c r="O760" t="s">
        <v>3579</v>
      </c>
      <c r="P760" s="61">
        <v>-1239.5999999999999</v>
      </c>
      <c r="Q760" t="s">
        <v>3579</v>
      </c>
      <c r="R760" s="61">
        <v>0</v>
      </c>
      <c r="S760" s="61">
        <v>-1239.5999999999999</v>
      </c>
    </row>
    <row r="761" spans="1:19" x14ac:dyDescent="0.2">
      <c r="A761" t="s">
        <v>492</v>
      </c>
      <c r="B761" t="s">
        <v>1734</v>
      </c>
      <c r="C761" t="s">
        <v>2913</v>
      </c>
      <c r="D761" t="s">
        <v>238</v>
      </c>
      <c r="E761" t="s">
        <v>3573</v>
      </c>
      <c r="F761" t="s">
        <v>117</v>
      </c>
      <c r="G761" s="87">
        <v>20190901</v>
      </c>
      <c r="H761" t="s">
        <v>3574</v>
      </c>
      <c r="I761" t="s">
        <v>4873</v>
      </c>
      <c r="J761" t="s">
        <v>4862</v>
      </c>
      <c r="K761">
        <v>7215</v>
      </c>
      <c r="L761" t="s">
        <v>3586</v>
      </c>
      <c r="M761" s="87">
        <v>43710</v>
      </c>
      <c r="N761" t="s">
        <v>3578</v>
      </c>
      <c r="O761" t="s">
        <v>3579</v>
      </c>
      <c r="P761" s="61">
        <v>-640.5</v>
      </c>
      <c r="Q761" t="s">
        <v>3579</v>
      </c>
      <c r="R761" s="61">
        <v>0</v>
      </c>
      <c r="S761" s="61">
        <v>-640.5</v>
      </c>
    </row>
    <row r="762" spans="1:19" x14ac:dyDescent="0.2">
      <c r="A762" t="s">
        <v>492</v>
      </c>
      <c r="B762" t="s">
        <v>1734</v>
      </c>
      <c r="C762" t="s">
        <v>2913</v>
      </c>
      <c r="D762" t="s">
        <v>238</v>
      </c>
      <c r="E762" t="s">
        <v>3573</v>
      </c>
      <c r="F762" t="s">
        <v>117</v>
      </c>
      <c r="G762" s="87">
        <v>20190901</v>
      </c>
      <c r="H762" t="s">
        <v>3574</v>
      </c>
      <c r="I762" t="s">
        <v>4873</v>
      </c>
      <c r="J762" t="s">
        <v>4863</v>
      </c>
      <c r="K762">
        <v>7215</v>
      </c>
      <c r="L762" t="s">
        <v>3586</v>
      </c>
      <c r="M762" s="87">
        <v>43710</v>
      </c>
      <c r="N762" t="s">
        <v>3578</v>
      </c>
      <c r="O762" t="s">
        <v>3579</v>
      </c>
      <c r="P762" s="61">
        <v>-320.25</v>
      </c>
      <c r="Q762" t="s">
        <v>3579</v>
      </c>
      <c r="R762" s="61">
        <v>0</v>
      </c>
      <c r="S762" s="61">
        <v>-320.25</v>
      </c>
    </row>
    <row r="763" spans="1:19" x14ac:dyDescent="0.2">
      <c r="A763" t="s">
        <v>492</v>
      </c>
      <c r="B763" t="s">
        <v>1734</v>
      </c>
      <c r="C763" t="s">
        <v>2913</v>
      </c>
      <c r="D763" t="s">
        <v>238</v>
      </c>
      <c r="E763" t="s">
        <v>3573</v>
      </c>
      <c r="F763" t="s">
        <v>117</v>
      </c>
      <c r="G763" s="87">
        <v>20190901</v>
      </c>
      <c r="H763" t="s">
        <v>3574</v>
      </c>
      <c r="I763" t="s">
        <v>4874</v>
      </c>
      <c r="J763" t="s">
        <v>4865</v>
      </c>
      <c r="K763">
        <v>7215</v>
      </c>
      <c r="L763" t="s">
        <v>3586</v>
      </c>
      <c r="M763" s="87">
        <v>43710</v>
      </c>
      <c r="N763" t="s">
        <v>3578</v>
      </c>
      <c r="O763" t="s">
        <v>3579</v>
      </c>
      <c r="P763" s="61">
        <v>-1073.76</v>
      </c>
      <c r="Q763" t="s">
        <v>3579</v>
      </c>
      <c r="R763" s="61">
        <v>0</v>
      </c>
      <c r="S763" s="61">
        <v>-1073.76</v>
      </c>
    </row>
    <row r="764" spans="1:19" x14ac:dyDescent="0.2">
      <c r="A764" t="s">
        <v>492</v>
      </c>
      <c r="B764" t="s">
        <v>1734</v>
      </c>
      <c r="C764" t="s">
        <v>2913</v>
      </c>
      <c r="D764" t="s">
        <v>238</v>
      </c>
      <c r="E764" t="s">
        <v>3573</v>
      </c>
      <c r="F764" t="s">
        <v>117</v>
      </c>
      <c r="G764" s="87">
        <v>20190901</v>
      </c>
      <c r="H764" t="s">
        <v>3574</v>
      </c>
      <c r="I764" t="s">
        <v>4875</v>
      </c>
      <c r="J764" t="s">
        <v>4867</v>
      </c>
      <c r="K764">
        <v>7215</v>
      </c>
      <c r="L764" t="s">
        <v>3586</v>
      </c>
      <c r="M764" s="87">
        <v>43710</v>
      </c>
      <c r="N764" t="s">
        <v>3578</v>
      </c>
      <c r="O764" t="s">
        <v>3579</v>
      </c>
      <c r="P764" s="61">
        <v>-1360.06</v>
      </c>
      <c r="Q764" t="s">
        <v>3579</v>
      </c>
      <c r="R764" s="61">
        <v>0</v>
      </c>
      <c r="S764" s="61">
        <v>-1360.06</v>
      </c>
    </row>
    <row r="765" spans="1:19" x14ac:dyDescent="0.2">
      <c r="A765" t="s">
        <v>492</v>
      </c>
      <c r="B765" t="s">
        <v>1734</v>
      </c>
      <c r="C765" t="s">
        <v>2913</v>
      </c>
      <c r="D765" t="s">
        <v>238</v>
      </c>
      <c r="E765" t="s">
        <v>3573</v>
      </c>
      <c r="F765" t="s">
        <v>118</v>
      </c>
      <c r="G765" s="87">
        <v>20191001</v>
      </c>
      <c r="H765" t="s">
        <v>3574</v>
      </c>
      <c r="I765" t="s">
        <v>4876</v>
      </c>
      <c r="J765" t="s">
        <v>2913</v>
      </c>
      <c r="K765">
        <v>7260</v>
      </c>
      <c r="L765" t="s">
        <v>3589</v>
      </c>
      <c r="M765" s="87">
        <v>43739</v>
      </c>
      <c r="N765" t="s">
        <v>3578</v>
      </c>
      <c r="O765" t="s">
        <v>3579</v>
      </c>
      <c r="P765" s="61">
        <v>-1239.5999999999999</v>
      </c>
      <c r="Q765" t="s">
        <v>3579</v>
      </c>
      <c r="R765" s="61">
        <v>0</v>
      </c>
      <c r="S765" s="61">
        <v>-1239.5999999999999</v>
      </c>
    </row>
    <row r="766" spans="1:19" x14ac:dyDescent="0.2">
      <c r="A766" t="s">
        <v>492</v>
      </c>
      <c r="B766" t="s">
        <v>1734</v>
      </c>
      <c r="C766" t="s">
        <v>2913</v>
      </c>
      <c r="D766" t="s">
        <v>238</v>
      </c>
      <c r="E766" t="s">
        <v>3573</v>
      </c>
      <c r="F766" t="s">
        <v>118</v>
      </c>
      <c r="G766" s="87">
        <v>20191001</v>
      </c>
      <c r="H766" t="s">
        <v>3574</v>
      </c>
      <c r="I766" t="s">
        <v>4877</v>
      </c>
      <c r="J766" t="s">
        <v>4862</v>
      </c>
      <c r="K766">
        <v>7260</v>
      </c>
      <c r="L766" t="s">
        <v>3589</v>
      </c>
      <c r="M766" s="87">
        <v>43739</v>
      </c>
      <c r="N766" t="s">
        <v>3578</v>
      </c>
      <c r="O766" t="s">
        <v>3579</v>
      </c>
      <c r="P766" s="61">
        <v>-540</v>
      </c>
      <c r="Q766" t="s">
        <v>3579</v>
      </c>
      <c r="R766" s="61">
        <v>0</v>
      </c>
      <c r="S766" s="61">
        <v>-540</v>
      </c>
    </row>
    <row r="767" spans="1:19" x14ac:dyDescent="0.2">
      <c r="A767" t="s">
        <v>492</v>
      </c>
      <c r="B767" t="s">
        <v>1734</v>
      </c>
      <c r="C767" t="s">
        <v>2913</v>
      </c>
      <c r="D767" t="s">
        <v>238</v>
      </c>
      <c r="E767" t="s">
        <v>3573</v>
      </c>
      <c r="F767" t="s">
        <v>118</v>
      </c>
      <c r="G767" s="87">
        <v>20191001</v>
      </c>
      <c r="H767" t="s">
        <v>3574</v>
      </c>
      <c r="I767" t="s">
        <v>4877</v>
      </c>
      <c r="J767" t="s">
        <v>4863</v>
      </c>
      <c r="K767">
        <v>7260</v>
      </c>
      <c r="L767" t="s">
        <v>3589</v>
      </c>
      <c r="M767" s="87">
        <v>43739</v>
      </c>
      <c r="N767" t="s">
        <v>3578</v>
      </c>
      <c r="O767" t="s">
        <v>3579</v>
      </c>
      <c r="P767" s="61">
        <v>-270</v>
      </c>
      <c r="Q767" t="s">
        <v>3579</v>
      </c>
      <c r="R767" s="61">
        <v>0</v>
      </c>
      <c r="S767" s="61">
        <v>-270</v>
      </c>
    </row>
    <row r="768" spans="1:19" x14ac:dyDescent="0.2">
      <c r="A768" t="s">
        <v>492</v>
      </c>
      <c r="B768" t="s">
        <v>1734</v>
      </c>
      <c r="C768" t="s">
        <v>2913</v>
      </c>
      <c r="D768" t="s">
        <v>238</v>
      </c>
      <c r="E768" t="s">
        <v>3573</v>
      </c>
      <c r="F768" t="s">
        <v>118</v>
      </c>
      <c r="G768" s="87">
        <v>20191001</v>
      </c>
      <c r="H768" t="s">
        <v>3574</v>
      </c>
      <c r="I768" t="s">
        <v>4878</v>
      </c>
      <c r="J768" t="s">
        <v>4865</v>
      </c>
      <c r="K768">
        <v>7260</v>
      </c>
      <c r="L768" t="s">
        <v>3589</v>
      </c>
      <c r="M768" s="87">
        <v>43739</v>
      </c>
      <c r="N768" t="s">
        <v>3578</v>
      </c>
      <c r="O768" t="s">
        <v>3579</v>
      </c>
      <c r="P768" s="61">
        <v>-1073.76</v>
      </c>
      <c r="Q768" t="s">
        <v>3579</v>
      </c>
      <c r="R768" s="61">
        <v>0</v>
      </c>
      <c r="S768" s="61">
        <v>-1073.76</v>
      </c>
    </row>
    <row r="769" spans="1:19" x14ac:dyDescent="0.2">
      <c r="A769" t="s">
        <v>492</v>
      </c>
      <c r="B769" t="s">
        <v>1734</v>
      </c>
      <c r="C769" t="s">
        <v>2913</v>
      </c>
      <c r="D769" t="s">
        <v>238</v>
      </c>
      <c r="E769" t="s">
        <v>3573</v>
      </c>
      <c r="F769" t="s">
        <v>118</v>
      </c>
      <c r="G769" s="87">
        <v>20191001</v>
      </c>
      <c r="H769" t="s">
        <v>3574</v>
      </c>
      <c r="I769" t="s">
        <v>4879</v>
      </c>
      <c r="J769" t="s">
        <v>4867</v>
      </c>
      <c r="K769">
        <v>7260</v>
      </c>
      <c r="L769" t="s">
        <v>3589</v>
      </c>
      <c r="M769" s="87">
        <v>43739</v>
      </c>
      <c r="N769" t="s">
        <v>3578</v>
      </c>
      <c r="O769" t="s">
        <v>3579</v>
      </c>
      <c r="P769" s="61">
        <v>-1360.06</v>
      </c>
      <c r="Q769" t="s">
        <v>3579</v>
      </c>
      <c r="R769" s="61">
        <v>0</v>
      </c>
      <c r="S769" s="61">
        <v>-1360.06</v>
      </c>
    </row>
    <row r="770" spans="1:19" x14ac:dyDescent="0.2">
      <c r="A770" t="s">
        <v>492</v>
      </c>
      <c r="B770" t="s">
        <v>1734</v>
      </c>
      <c r="C770" t="s">
        <v>2913</v>
      </c>
      <c r="D770" t="s">
        <v>238</v>
      </c>
      <c r="E770" t="s">
        <v>3573</v>
      </c>
      <c r="F770" t="s">
        <v>119</v>
      </c>
      <c r="G770" s="87">
        <v>20191101</v>
      </c>
      <c r="H770" t="s">
        <v>3574</v>
      </c>
      <c r="I770" t="s">
        <v>4880</v>
      </c>
      <c r="J770" t="s">
        <v>2913</v>
      </c>
      <c r="K770">
        <v>7310</v>
      </c>
      <c r="L770" t="s">
        <v>3645</v>
      </c>
      <c r="M770" s="87">
        <v>43769</v>
      </c>
      <c r="N770" t="s">
        <v>3578</v>
      </c>
      <c r="O770" t="s">
        <v>3579</v>
      </c>
      <c r="P770" s="61">
        <v>-1252.08</v>
      </c>
      <c r="Q770" t="s">
        <v>3579</v>
      </c>
      <c r="R770" s="61">
        <v>0</v>
      </c>
      <c r="S770" s="61">
        <v>-1252.08</v>
      </c>
    </row>
    <row r="771" spans="1:19" x14ac:dyDescent="0.2">
      <c r="A771" t="s">
        <v>492</v>
      </c>
      <c r="B771" t="s">
        <v>1734</v>
      </c>
      <c r="C771" t="s">
        <v>2913</v>
      </c>
      <c r="D771" t="s">
        <v>238</v>
      </c>
      <c r="E771" t="s">
        <v>3573</v>
      </c>
      <c r="F771" t="s">
        <v>119</v>
      </c>
      <c r="G771" s="87">
        <v>20191101</v>
      </c>
      <c r="H771" t="s">
        <v>3574</v>
      </c>
      <c r="I771" t="s">
        <v>4881</v>
      </c>
      <c r="J771" t="s">
        <v>4862</v>
      </c>
      <c r="K771">
        <v>7310</v>
      </c>
      <c r="L771" t="s">
        <v>3645</v>
      </c>
      <c r="M771" s="87">
        <v>43769</v>
      </c>
      <c r="N771" t="s">
        <v>3578</v>
      </c>
      <c r="O771" t="s">
        <v>3579</v>
      </c>
      <c r="P771" s="61">
        <v>-540</v>
      </c>
      <c r="Q771" t="s">
        <v>3579</v>
      </c>
      <c r="R771" s="61">
        <v>0</v>
      </c>
      <c r="S771" s="61">
        <v>-540</v>
      </c>
    </row>
    <row r="772" spans="1:19" x14ac:dyDescent="0.2">
      <c r="A772" t="s">
        <v>492</v>
      </c>
      <c r="B772" t="s">
        <v>1734</v>
      </c>
      <c r="C772" t="s">
        <v>2913</v>
      </c>
      <c r="D772" t="s">
        <v>238</v>
      </c>
      <c r="E772" t="s">
        <v>3573</v>
      </c>
      <c r="F772" t="s">
        <v>119</v>
      </c>
      <c r="G772" s="87">
        <v>20191101</v>
      </c>
      <c r="H772" t="s">
        <v>3574</v>
      </c>
      <c r="I772" t="s">
        <v>4881</v>
      </c>
      <c r="J772" t="s">
        <v>4863</v>
      </c>
      <c r="K772">
        <v>7310</v>
      </c>
      <c r="L772" t="s">
        <v>3645</v>
      </c>
      <c r="M772" s="87">
        <v>43769</v>
      </c>
      <c r="N772" t="s">
        <v>3578</v>
      </c>
      <c r="O772" t="s">
        <v>3579</v>
      </c>
      <c r="P772" s="61">
        <v>-270</v>
      </c>
      <c r="Q772" t="s">
        <v>3579</v>
      </c>
      <c r="R772" s="61">
        <v>0</v>
      </c>
      <c r="S772" s="61">
        <v>-270</v>
      </c>
    </row>
    <row r="773" spans="1:19" x14ac:dyDescent="0.2">
      <c r="A773" t="s">
        <v>492</v>
      </c>
      <c r="B773" t="s">
        <v>1734</v>
      </c>
      <c r="C773" t="s">
        <v>2913</v>
      </c>
      <c r="D773" t="s">
        <v>238</v>
      </c>
      <c r="E773" t="s">
        <v>3573</v>
      </c>
      <c r="F773" t="s">
        <v>119</v>
      </c>
      <c r="G773" s="87">
        <v>20191101</v>
      </c>
      <c r="H773" t="s">
        <v>3574</v>
      </c>
      <c r="I773" t="s">
        <v>4882</v>
      </c>
      <c r="J773" t="s">
        <v>4865</v>
      </c>
      <c r="K773">
        <v>7310</v>
      </c>
      <c r="L773" t="s">
        <v>3645</v>
      </c>
      <c r="M773" s="87">
        <v>43769</v>
      </c>
      <c r="N773" t="s">
        <v>3578</v>
      </c>
      <c r="O773" t="s">
        <v>3579</v>
      </c>
      <c r="P773" s="61">
        <v>-1073.76</v>
      </c>
      <c r="Q773" t="s">
        <v>3579</v>
      </c>
      <c r="R773" s="61">
        <v>0</v>
      </c>
      <c r="S773" s="61">
        <v>-1073.76</v>
      </c>
    </row>
    <row r="774" spans="1:19" x14ac:dyDescent="0.2">
      <c r="A774" t="s">
        <v>492</v>
      </c>
      <c r="B774" t="s">
        <v>1734</v>
      </c>
      <c r="C774" t="s">
        <v>2913</v>
      </c>
      <c r="D774" t="s">
        <v>238</v>
      </c>
      <c r="E774" t="s">
        <v>3573</v>
      </c>
      <c r="F774" t="s">
        <v>119</v>
      </c>
      <c r="G774" s="87">
        <v>20191101</v>
      </c>
      <c r="H774" t="s">
        <v>3574</v>
      </c>
      <c r="I774" t="s">
        <v>4883</v>
      </c>
      <c r="J774" t="s">
        <v>4867</v>
      </c>
      <c r="K774">
        <v>7310</v>
      </c>
      <c r="L774" t="s">
        <v>3645</v>
      </c>
      <c r="M774" s="87">
        <v>43769</v>
      </c>
      <c r="N774" t="s">
        <v>3578</v>
      </c>
      <c r="O774" t="s">
        <v>3579</v>
      </c>
      <c r="P774" s="61">
        <v>-1375.01</v>
      </c>
      <c r="Q774" t="s">
        <v>3579</v>
      </c>
      <c r="R774" s="61">
        <v>0</v>
      </c>
      <c r="S774" s="61">
        <v>-1375.01</v>
      </c>
    </row>
    <row r="775" spans="1:19" x14ac:dyDescent="0.2">
      <c r="A775" t="s">
        <v>492</v>
      </c>
      <c r="B775" t="s">
        <v>1734</v>
      </c>
      <c r="C775" t="s">
        <v>2913</v>
      </c>
      <c r="D775" t="s">
        <v>238</v>
      </c>
      <c r="E775" t="s">
        <v>3573</v>
      </c>
      <c r="F775" t="s">
        <v>120</v>
      </c>
      <c r="G775" s="87">
        <v>20191201</v>
      </c>
      <c r="H775" t="s">
        <v>3574</v>
      </c>
      <c r="I775" t="s">
        <v>4884</v>
      </c>
      <c r="J775" t="s">
        <v>2913</v>
      </c>
      <c r="K775">
        <v>7355</v>
      </c>
      <c r="L775" t="s">
        <v>3595</v>
      </c>
      <c r="M775" s="87">
        <v>43800</v>
      </c>
      <c r="N775" t="s">
        <v>3578</v>
      </c>
      <c r="O775" t="s">
        <v>3579</v>
      </c>
      <c r="P775" s="61">
        <v>-1252.08</v>
      </c>
      <c r="Q775" t="s">
        <v>3579</v>
      </c>
      <c r="R775" s="61">
        <v>0</v>
      </c>
      <c r="S775" s="61">
        <v>-1252.08</v>
      </c>
    </row>
    <row r="776" spans="1:19" x14ac:dyDescent="0.2">
      <c r="A776" t="s">
        <v>492</v>
      </c>
      <c r="B776" t="s">
        <v>1734</v>
      </c>
      <c r="C776" t="s">
        <v>2913</v>
      </c>
      <c r="D776" t="s">
        <v>238</v>
      </c>
      <c r="E776" t="s">
        <v>3573</v>
      </c>
      <c r="F776" t="s">
        <v>120</v>
      </c>
      <c r="G776" s="87">
        <v>20191201</v>
      </c>
      <c r="H776" t="s">
        <v>3574</v>
      </c>
      <c r="I776" t="s">
        <v>4885</v>
      </c>
      <c r="J776" t="s">
        <v>4862</v>
      </c>
      <c r="K776">
        <v>7355</v>
      </c>
      <c r="L776" t="s">
        <v>3595</v>
      </c>
      <c r="M776" s="87">
        <v>43800</v>
      </c>
      <c r="N776" t="s">
        <v>3578</v>
      </c>
      <c r="O776" t="s">
        <v>3579</v>
      </c>
      <c r="P776" s="61">
        <v>-540</v>
      </c>
      <c r="Q776" t="s">
        <v>3579</v>
      </c>
      <c r="R776" s="61">
        <v>0</v>
      </c>
      <c r="S776" s="61">
        <v>-540</v>
      </c>
    </row>
    <row r="777" spans="1:19" x14ac:dyDescent="0.2">
      <c r="A777" t="s">
        <v>492</v>
      </c>
      <c r="B777" t="s">
        <v>1734</v>
      </c>
      <c r="C777" t="s">
        <v>2913</v>
      </c>
      <c r="D777" t="s">
        <v>238</v>
      </c>
      <c r="E777" t="s">
        <v>3573</v>
      </c>
      <c r="F777" t="s">
        <v>120</v>
      </c>
      <c r="G777" s="87">
        <v>20191201</v>
      </c>
      <c r="H777" t="s">
        <v>3574</v>
      </c>
      <c r="I777" t="s">
        <v>4885</v>
      </c>
      <c r="J777" t="s">
        <v>4863</v>
      </c>
      <c r="K777">
        <v>7355</v>
      </c>
      <c r="L777" t="s">
        <v>3595</v>
      </c>
      <c r="M777" s="87">
        <v>43800</v>
      </c>
      <c r="N777" t="s">
        <v>3578</v>
      </c>
      <c r="O777" t="s">
        <v>3579</v>
      </c>
      <c r="P777" s="61">
        <v>-270</v>
      </c>
      <c r="Q777" t="s">
        <v>3579</v>
      </c>
      <c r="R777" s="61">
        <v>0</v>
      </c>
      <c r="S777" s="61">
        <v>-270</v>
      </c>
    </row>
    <row r="778" spans="1:19" x14ac:dyDescent="0.2">
      <c r="A778" t="s">
        <v>492</v>
      </c>
      <c r="B778" t="s">
        <v>1734</v>
      </c>
      <c r="C778" t="s">
        <v>2913</v>
      </c>
      <c r="D778" t="s">
        <v>238</v>
      </c>
      <c r="E778" t="s">
        <v>3573</v>
      </c>
      <c r="F778" t="s">
        <v>120</v>
      </c>
      <c r="G778" s="87">
        <v>20191201</v>
      </c>
      <c r="H778" t="s">
        <v>3574</v>
      </c>
      <c r="I778" t="s">
        <v>4886</v>
      </c>
      <c r="J778" t="s">
        <v>4865</v>
      </c>
      <c r="K778">
        <v>7355</v>
      </c>
      <c r="L778" t="s">
        <v>3595</v>
      </c>
      <c r="M778" s="87">
        <v>43800</v>
      </c>
      <c r="N778" t="s">
        <v>3578</v>
      </c>
      <c r="O778" t="s">
        <v>3579</v>
      </c>
      <c r="P778" s="61">
        <v>-1073.76</v>
      </c>
      <c r="Q778" t="s">
        <v>3579</v>
      </c>
      <c r="R778" s="61">
        <v>0</v>
      </c>
      <c r="S778" s="61">
        <v>-1073.76</v>
      </c>
    </row>
    <row r="779" spans="1:19" x14ac:dyDescent="0.2">
      <c r="A779" t="s">
        <v>492</v>
      </c>
      <c r="B779" t="s">
        <v>1734</v>
      </c>
      <c r="C779" t="s">
        <v>2913</v>
      </c>
      <c r="D779" t="s">
        <v>238</v>
      </c>
      <c r="E779" t="s">
        <v>3573</v>
      </c>
      <c r="F779" t="s">
        <v>120</v>
      </c>
      <c r="G779" s="87">
        <v>20191201</v>
      </c>
      <c r="H779" t="s">
        <v>3574</v>
      </c>
      <c r="I779" t="s">
        <v>4887</v>
      </c>
      <c r="J779" t="s">
        <v>4867</v>
      </c>
      <c r="K779">
        <v>7355</v>
      </c>
      <c r="L779" t="s">
        <v>3595</v>
      </c>
      <c r="M779" s="87">
        <v>43800</v>
      </c>
      <c r="N779" t="s">
        <v>3578</v>
      </c>
      <c r="O779" t="s">
        <v>3579</v>
      </c>
      <c r="P779" s="61">
        <v>-1375.01</v>
      </c>
      <c r="Q779" t="s">
        <v>3579</v>
      </c>
      <c r="R779" s="61">
        <v>0</v>
      </c>
      <c r="S779" s="61">
        <v>-1375.01</v>
      </c>
    </row>
    <row r="780" spans="1:19" x14ac:dyDescent="0.2">
      <c r="A780" t="s">
        <v>492</v>
      </c>
      <c r="B780" t="s">
        <v>1734</v>
      </c>
      <c r="C780" t="s">
        <v>2913</v>
      </c>
      <c r="D780" t="s">
        <v>238</v>
      </c>
      <c r="E780" t="s">
        <v>3573</v>
      </c>
      <c r="F780" t="s">
        <v>121</v>
      </c>
      <c r="G780" s="87">
        <v>20200101</v>
      </c>
      <c r="H780" t="s">
        <v>3574</v>
      </c>
      <c r="I780" t="s">
        <v>4888</v>
      </c>
      <c r="J780" t="s">
        <v>2913</v>
      </c>
      <c r="K780">
        <v>7401</v>
      </c>
      <c r="L780" t="s">
        <v>3598</v>
      </c>
      <c r="M780" s="87">
        <v>43835</v>
      </c>
      <c r="N780" t="s">
        <v>3578</v>
      </c>
      <c r="O780" t="s">
        <v>3579</v>
      </c>
      <c r="P780" s="61">
        <v>-1252.08</v>
      </c>
      <c r="Q780" t="s">
        <v>3579</v>
      </c>
      <c r="R780" s="61">
        <v>0</v>
      </c>
      <c r="S780" s="61">
        <v>-1252.08</v>
      </c>
    </row>
    <row r="781" spans="1:19" x14ac:dyDescent="0.2">
      <c r="A781" t="s">
        <v>492</v>
      </c>
      <c r="B781" t="s">
        <v>1734</v>
      </c>
      <c r="C781" t="s">
        <v>2913</v>
      </c>
      <c r="D781" t="s">
        <v>238</v>
      </c>
      <c r="E781" t="s">
        <v>3573</v>
      </c>
      <c r="F781" t="s">
        <v>121</v>
      </c>
      <c r="G781" s="87">
        <v>20200101</v>
      </c>
      <c r="H781" t="s">
        <v>3574</v>
      </c>
      <c r="I781" t="s">
        <v>4889</v>
      </c>
      <c r="J781" t="s">
        <v>4862</v>
      </c>
      <c r="K781">
        <v>7401</v>
      </c>
      <c r="L781" t="s">
        <v>3598</v>
      </c>
      <c r="M781" s="87">
        <v>43835</v>
      </c>
      <c r="N781" t="s">
        <v>3578</v>
      </c>
      <c r="O781" t="s">
        <v>3579</v>
      </c>
      <c r="P781" s="61">
        <v>-540</v>
      </c>
      <c r="Q781" t="s">
        <v>3579</v>
      </c>
      <c r="R781" s="61">
        <v>0</v>
      </c>
      <c r="S781" s="61">
        <v>-540</v>
      </c>
    </row>
    <row r="782" spans="1:19" x14ac:dyDescent="0.2">
      <c r="A782" t="s">
        <v>492</v>
      </c>
      <c r="B782" t="s">
        <v>1734</v>
      </c>
      <c r="C782" t="s">
        <v>2913</v>
      </c>
      <c r="D782" t="s">
        <v>238</v>
      </c>
      <c r="E782" t="s">
        <v>3573</v>
      </c>
      <c r="F782" t="s">
        <v>121</v>
      </c>
      <c r="G782" s="87">
        <v>20200101</v>
      </c>
      <c r="H782" t="s">
        <v>3574</v>
      </c>
      <c r="I782" t="s">
        <v>4889</v>
      </c>
      <c r="J782" t="s">
        <v>4863</v>
      </c>
      <c r="K782">
        <v>7401</v>
      </c>
      <c r="L782" t="s">
        <v>3598</v>
      </c>
      <c r="M782" s="87">
        <v>43835</v>
      </c>
      <c r="N782" t="s">
        <v>3578</v>
      </c>
      <c r="O782" t="s">
        <v>3579</v>
      </c>
      <c r="P782" s="61">
        <v>-270</v>
      </c>
      <c r="Q782" t="s">
        <v>3579</v>
      </c>
      <c r="R782" s="61">
        <v>0</v>
      </c>
      <c r="S782" s="61">
        <v>-270</v>
      </c>
    </row>
    <row r="783" spans="1:19" x14ac:dyDescent="0.2">
      <c r="A783" t="s">
        <v>492</v>
      </c>
      <c r="B783" t="s">
        <v>1734</v>
      </c>
      <c r="C783" t="s">
        <v>2913</v>
      </c>
      <c r="D783" t="s">
        <v>238</v>
      </c>
      <c r="E783" t="s">
        <v>3573</v>
      </c>
      <c r="F783" t="s">
        <v>121</v>
      </c>
      <c r="G783" s="87">
        <v>20200101</v>
      </c>
      <c r="H783" t="s">
        <v>3574</v>
      </c>
      <c r="I783" t="s">
        <v>4890</v>
      </c>
      <c r="J783" t="s">
        <v>4865</v>
      </c>
      <c r="K783">
        <v>7401</v>
      </c>
      <c r="L783" t="s">
        <v>3598</v>
      </c>
      <c r="M783" s="87">
        <v>43835</v>
      </c>
      <c r="N783" t="s">
        <v>3578</v>
      </c>
      <c r="O783" t="s">
        <v>3579</v>
      </c>
      <c r="P783" s="61">
        <v>-1073.76</v>
      </c>
      <c r="Q783" t="s">
        <v>3579</v>
      </c>
      <c r="R783" s="61">
        <v>0</v>
      </c>
      <c r="S783" s="61">
        <v>-1073.76</v>
      </c>
    </row>
    <row r="784" spans="1:19" x14ac:dyDescent="0.2">
      <c r="A784" t="s">
        <v>492</v>
      </c>
      <c r="B784" t="s">
        <v>1734</v>
      </c>
      <c r="C784" t="s">
        <v>2913</v>
      </c>
      <c r="D784" t="s">
        <v>238</v>
      </c>
      <c r="E784" t="s">
        <v>3573</v>
      </c>
      <c r="F784" t="s">
        <v>121</v>
      </c>
      <c r="G784" s="87">
        <v>20200101</v>
      </c>
      <c r="H784" t="s">
        <v>3574</v>
      </c>
      <c r="I784" t="s">
        <v>4891</v>
      </c>
      <c r="J784" t="s">
        <v>4867</v>
      </c>
      <c r="K784">
        <v>7401</v>
      </c>
      <c r="L784" t="s">
        <v>3598</v>
      </c>
      <c r="M784" s="87">
        <v>43835</v>
      </c>
      <c r="N784" t="s">
        <v>3578</v>
      </c>
      <c r="O784" t="s">
        <v>3579</v>
      </c>
      <c r="P784" s="61">
        <v>-1375.01</v>
      </c>
      <c r="Q784" t="s">
        <v>3579</v>
      </c>
      <c r="R784" s="61">
        <v>0</v>
      </c>
      <c r="S784" s="61">
        <v>-1375.01</v>
      </c>
    </row>
    <row r="785" spans="1:19" x14ac:dyDescent="0.2">
      <c r="A785" t="s">
        <v>492</v>
      </c>
      <c r="B785" t="s">
        <v>1734</v>
      </c>
      <c r="C785" t="s">
        <v>2913</v>
      </c>
      <c r="D785" t="s">
        <v>238</v>
      </c>
      <c r="E785" t="s">
        <v>3573</v>
      </c>
      <c r="F785" t="s">
        <v>122</v>
      </c>
      <c r="G785" s="87">
        <v>20200201</v>
      </c>
      <c r="H785" t="s">
        <v>3574</v>
      </c>
      <c r="I785" t="s">
        <v>4892</v>
      </c>
      <c r="J785" t="s">
        <v>2913</v>
      </c>
      <c r="K785">
        <v>7447</v>
      </c>
      <c r="L785" t="s">
        <v>3604</v>
      </c>
      <c r="M785" s="87">
        <v>43863</v>
      </c>
      <c r="N785" t="s">
        <v>3578</v>
      </c>
      <c r="O785" t="s">
        <v>3579</v>
      </c>
      <c r="P785" s="61">
        <v>-1252.08</v>
      </c>
      <c r="Q785" t="s">
        <v>3579</v>
      </c>
      <c r="R785" s="61">
        <v>0</v>
      </c>
      <c r="S785" s="61">
        <v>-1252.08</v>
      </c>
    </row>
    <row r="786" spans="1:19" x14ac:dyDescent="0.2">
      <c r="A786" t="s">
        <v>492</v>
      </c>
      <c r="B786" t="s">
        <v>1734</v>
      </c>
      <c r="C786" t="s">
        <v>2913</v>
      </c>
      <c r="D786" t="s">
        <v>238</v>
      </c>
      <c r="E786" t="s">
        <v>3573</v>
      </c>
      <c r="F786" t="s">
        <v>122</v>
      </c>
      <c r="G786" s="87">
        <v>20200201</v>
      </c>
      <c r="H786" t="s">
        <v>3574</v>
      </c>
      <c r="I786" t="s">
        <v>4893</v>
      </c>
      <c r="J786" t="s">
        <v>4862</v>
      </c>
      <c r="K786">
        <v>7447</v>
      </c>
      <c r="L786" t="s">
        <v>3604</v>
      </c>
      <c r="M786" s="87">
        <v>43863</v>
      </c>
      <c r="N786" t="s">
        <v>3578</v>
      </c>
      <c r="O786" t="s">
        <v>3579</v>
      </c>
      <c r="P786" s="61">
        <v>-540</v>
      </c>
      <c r="Q786" t="s">
        <v>3579</v>
      </c>
      <c r="R786" s="61">
        <v>0</v>
      </c>
      <c r="S786" s="61">
        <v>-540</v>
      </c>
    </row>
    <row r="787" spans="1:19" x14ac:dyDescent="0.2">
      <c r="A787" t="s">
        <v>492</v>
      </c>
      <c r="B787" t="s">
        <v>1734</v>
      </c>
      <c r="C787" t="s">
        <v>2913</v>
      </c>
      <c r="D787" t="s">
        <v>238</v>
      </c>
      <c r="E787" t="s">
        <v>3573</v>
      </c>
      <c r="F787" t="s">
        <v>122</v>
      </c>
      <c r="G787" s="87">
        <v>20200201</v>
      </c>
      <c r="H787" t="s">
        <v>3574</v>
      </c>
      <c r="I787" t="s">
        <v>4893</v>
      </c>
      <c r="J787" t="s">
        <v>4863</v>
      </c>
      <c r="K787">
        <v>7447</v>
      </c>
      <c r="L787" t="s">
        <v>3604</v>
      </c>
      <c r="M787" s="87">
        <v>43863</v>
      </c>
      <c r="N787" t="s">
        <v>3578</v>
      </c>
      <c r="O787" t="s">
        <v>3579</v>
      </c>
      <c r="P787" s="61">
        <v>-270</v>
      </c>
      <c r="Q787" t="s">
        <v>3579</v>
      </c>
      <c r="R787" s="61">
        <v>0</v>
      </c>
      <c r="S787" s="61">
        <v>-270</v>
      </c>
    </row>
    <row r="788" spans="1:19" x14ac:dyDescent="0.2">
      <c r="A788" t="s">
        <v>492</v>
      </c>
      <c r="B788" t="s">
        <v>1734</v>
      </c>
      <c r="C788" t="s">
        <v>2913</v>
      </c>
      <c r="D788" t="s">
        <v>238</v>
      </c>
      <c r="E788" t="s">
        <v>3573</v>
      </c>
      <c r="F788" t="s">
        <v>122</v>
      </c>
      <c r="G788" s="87">
        <v>20200201</v>
      </c>
      <c r="H788" t="s">
        <v>3574</v>
      </c>
      <c r="I788" t="s">
        <v>4894</v>
      </c>
      <c r="J788" t="s">
        <v>4865</v>
      </c>
      <c r="K788">
        <v>7447</v>
      </c>
      <c r="L788" t="s">
        <v>3604</v>
      </c>
      <c r="M788" s="87">
        <v>43863</v>
      </c>
      <c r="N788" t="s">
        <v>3578</v>
      </c>
      <c r="O788" t="s">
        <v>3579</v>
      </c>
      <c r="P788" s="61">
        <v>-1073.76</v>
      </c>
      <c r="Q788" t="s">
        <v>3579</v>
      </c>
      <c r="R788" s="61">
        <v>0</v>
      </c>
      <c r="S788" s="61">
        <v>-1073.76</v>
      </c>
    </row>
    <row r="789" spans="1:19" x14ac:dyDescent="0.2">
      <c r="A789" t="s">
        <v>492</v>
      </c>
      <c r="B789" t="s">
        <v>1734</v>
      </c>
      <c r="C789" t="s">
        <v>2913</v>
      </c>
      <c r="D789" t="s">
        <v>238</v>
      </c>
      <c r="E789" t="s">
        <v>3573</v>
      </c>
      <c r="F789" t="s">
        <v>122</v>
      </c>
      <c r="G789" s="87">
        <v>20200201</v>
      </c>
      <c r="H789" t="s">
        <v>3574</v>
      </c>
      <c r="I789" t="s">
        <v>4895</v>
      </c>
      <c r="J789" t="s">
        <v>4867</v>
      </c>
      <c r="K789">
        <v>7447</v>
      </c>
      <c r="L789" t="s">
        <v>3604</v>
      </c>
      <c r="M789" s="87">
        <v>43863</v>
      </c>
      <c r="N789" t="s">
        <v>3578</v>
      </c>
      <c r="O789" t="s">
        <v>3579</v>
      </c>
      <c r="P789" s="61">
        <v>-1375.01</v>
      </c>
      <c r="Q789" t="s">
        <v>3579</v>
      </c>
      <c r="R789" s="61">
        <v>0</v>
      </c>
      <c r="S789" s="61">
        <v>-1375.01</v>
      </c>
    </row>
    <row r="790" spans="1:19" x14ac:dyDescent="0.2">
      <c r="A790" t="s">
        <v>492</v>
      </c>
      <c r="B790" t="s">
        <v>1734</v>
      </c>
      <c r="C790" t="s">
        <v>2913</v>
      </c>
      <c r="D790" t="s">
        <v>238</v>
      </c>
      <c r="E790" t="s">
        <v>3573</v>
      </c>
      <c r="F790" t="s">
        <v>122</v>
      </c>
      <c r="G790" s="87">
        <v>20200204</v>
      </c>
      <c r="H790" t="s">
        <v>3668</v>
      </c>
      <c r="I790" t="s">
        <v>3981</v>
      </c>
      <c r="J790" t="s">
        <v>4896</v>
      </c>
      <c r="K790">
        <v>7476</v>
      </c>
      <c r="L790" t="s">
        <v>3983</v>
      </c>
      <c r="M790" s="87">
        <v>43873</v>
      </c>
      <c r="N790" t="s">
        <v>3620</v>
      </c>
      <c r="O790" t="s">
        <v>3579</v>
      </c>
      <c r="P790" s="61">
        <v>1252.08</v>
      </c>
      <c r="Q790" t="s">
        <v>3579</v>
      </c>
      <c r="R790" s="61">
        <v>1252.08</v>
      </c>
      <c r="S790" s="61">
        <v>0</v>
      </c>
    </row>
    <row r="791" spans="1:19" x14ac:dyDescent="0.2">
      <c r="A791" t="s">
        <v>492</v>
      </c>
      <c r="B791" t="s">
        <v>1734</v>
      </c>
      <c r="C791" t="s">
        <v>2913</v>
      </c>
      <c r="D791" t="s">
        <v>238</v>
      </c>
      <c r="E791" t="s">
        <v>3573</v>
      </c>
      <c r="F791" t="s">
        <v>123</v>
      </c>
      <c r="G791" s="87">
        <v>20200301</v>
      </c>
      <c r="H791" t="s">
        <v>3574</v>
      </c>
      <c r="I791" t="s">
        <v>4897</v>
      </c>
      <c r="J791" t="s">
        <v>4862</v>
      </c>
      <c r="K791">
        <v>7504</v>
      </c>
      <c r="L791" t="s">
        <v>3607</v>
      </c>
      <c r="M791" s="87">
        <v>43891</v>
      </c>
      <c r="N791" t="s">
        <v>3578</v>
      </c>
      <c r="O791" t="s">
        <v>3579</v>
      </c>
      <c r="P791" s="61">
        <v>-540</v>
      </c>
      <c r="Q791" t="s">
        <v>3579</v>
      </c>
      <c r="R791" s="61">
        <v>0</v>
      </c>
      <c r="S791" s="61">
        <v>-540</v>
      </c>
    </row>
    <row r="792" spans="1:19" x14ac:dyDescent="0.2">
      <c r="A792" t="s">
        <v>492</v>
      </c>
      <c r="B792" t="s">
        <v>1734</v>
      </c>
      <c r="C792" t="s">
        <v>2913</v>
      </c>
      <c r="D792" t="s">
        <v>238</v>
      </c>
      <c r="E792" t="s">
        <v>3573</v>
      </c>
      <c r="F792" t="s">
        <v>123</v>
      </c>
      <c r="G792" s="87">
        <v>20200301</v>
      </c>
      <c r="H792" t="s">
        <v>3574</v>
      </c>
      <c r="I792" t="s">
        <v>4897</v>
      </c>
      <c r="J792" t="s">
        <v>4863</v>
      </c>
      <c r="K792">
        <v>7504</v>
      </c>
      <c r="L792" t="s">
        <v>3607</v>
      </c>
      <c r="M792" s="87">
        <v>43891</v>
      </c>
      <c r="N792" t="s">
        <v>3578</v>
      </c>
      <c r="O792" t="s">
        <v>3579</v>
      </c>
      <c r="P792" s="61">
        <v>-270</v>
      </c>
      <c r="Q792" t="s">
        <v>3579</v>
      </c>
      <c r="R792" s="61">
        <v>0</v>
      </c>
      <c r="S792" s="61">
        <v>-270</v>
      </c>
    </row>
    <row r="793" spans="1:19" x14ac:dyDescent="0.2">
      <c r="A793" t="s">
        <v>492</v>
      </c>
      <c r="B793" t="s">
        <v>1734</v>
      </c>
      <c r="C793" t="s">
        <v>2913</v>
      </c>
      <c r="D793" t="s">
        <v>238</v>
      </c>
      <c r="E793" t="s">
        <v>3573</v>
      </c>
      <c r="F793" t="s">
        <v>123</v>
      </c>
      <c r="G793" s="87">
        <v>20200301</v>
      </c>
      <c r="H793" t="s">
        <v>3574</v>
      </c>
      <c r="I793" t="s">
        <v>4898</v>
      </c>
      <c r="J793" t="s">
        <v>4865</v>
      </c>
      <c r="K793">
        <v>7504</v>
      </c>
      <c r="L793" t="s">
        <v>3607</v>
      </c>
      <c r="M793" s="87">
        <v>43891</v>
      </c>
      <c r="N793" t="s">
        <v>3578</v>
      </c>
      <c r="O793" t="s">
        <v>3579</v>
      </c>
      <c r="P793" s="61">
        <v>-1073.76</v>
      </c>
      <c r="Q793" t="s">
        <v>3579</v>
      </c>
      <c r="R793" s="61">
        <v>0</v>
      </c>
      <c r="S793" s="61">
        <v>-1073.76</v>
      </c>
    </row>
    <row r="794" spans="1:19" x14ac:dyDescent="0.2">
      <c r="A794" t="s">
        <v>492</v>
      </c>
      <c r="B794" t="s">
        <v>1734</v>
      </c>
      <c r="C794" t="s">
        <v>2913</v>
      </c>
      <c r="D794" t="s">
        <v>238</v>
      </c>
      <c r="E794" t="s">
        <v>3573</v>
      </c>
      <c r="F794" t="s">
        <v>123</v>
      </c>
      <c r="G794" s="87">
        <v>20200301</v>
      </c>
      <c r="H794" t="s">
        <v>3574</v>
      </c>
      <c r="I794" t="s">
        <v>4899</v>
      </c>
      <c r="J794" t="s">
        <v>4867</v>
      </c>
      <c r="K794">
        <v>7504</v>
      </c>
      <c r="L794" t="s">
        <v>3607</v>
      </c>
      <c r="M794" s="87">
        <v>43891</v>
      </c>
      <c r="N794" t="s">
        <v>3578</v>
      </c>
      <c r="O794" t="s">
        <v>3579</v>
      </c>
      <c r="P794" s="61">
        <v>-1375.01</v>
      </c>
      <c r="Q794" t="s">
        <v>3579</v>
      </c>
      <c r="R794" s="61">
        <v>0</v>
      </c>
      <c r="S794" s="61">
        <v>-1375.01</v>
      </c>
    </row>
    <row r="795" spans="1:19" x14ac:dyDescent="0.2">
      <c r="A795" t="s">
        <v>492</v>
      </c>
      <c r="B795" t="s">
        <v>1734</v>
      </c>
      <c r="C795" t="s">
        <v>2913</v>
      </c>
      <c r="D795" t="s">
        <v>238</v>
      </c>
      <c r="E795" t="s">
        <v>3573</v>
      </c>
      <c r="F795" t="s">
        <v>124</v>
      </c>
      <c r="G795" s="87">
        <v>20200401</v>
      </c>
      <c r="H795" t="s">
        <v>3574</v>
      </c>
      <c r="I795" t="s">
        <v>4900</v>
      </c>
      <c r="J795" t="s">
        <v>4862</v>
      </c>
      <c r="K795">
        <v>7545</v>
      </c>
      <c r="L795" t="s">
        <v>3610</v>
      </c>
      <c r="M795" s="87">
        <v>43917</v>
      </c>
      <c r="N795" t="s">
        <v>3578</v>
      </c>
      <c r="O795" t="s">
        <v>3579</v>
      </c>
      <c r="P795" s="61">
        <v>-540</v>
      </c>
      <c r="Q795" t="s">
        <v>3579</v>
      </c>
      <c r="R795" s="61">
        <v>0</v>
      </c>
      <c r="S795" s="61">
        <v>-540</v>
      </c>
    </row>
    <row r="796" spans="1:19" x14ac:dyDescent="0.2">
      <c r="A796" t="s">
        <v>492</v>
      </c>
      <c r="B796" t="s">
        <v>1734</v>
      </c>
      <c r="C796" t="s">
        <v>2913</v>
      </c>
      <c r="D796" t="s">
        <v>238</v>
      </c>
      <c r="E796" t="s">
        <v>3573</v>
      </c>
      <c r="F796" t="s">
        <v>124</v>
      </c>
      <c r="G796" s="87">
        <v>20200401</v>
      </c>
      <c r="H796" t="s">
        <v>3574</v>
      </c>
      <c r="I796" t="s">
        <v>4900</v>
      </c>
      <c r="J796" t="s">
        <v>4863</v>
      </c>
      <c r="K796">
        <v>7545</v>
      </c>
      <c r="L796" t="s">
        <v>3610</v>
      </c>
      <c r="M796" s="87">
        <v>43917</v>
      </c>
      <c r="N796" t="s">
        <v>3578</v>
      </c>
      <c r="O796" t="s">
        <v>3579</v>
      </c>
      <c r="P796" s="61">
        <v>-270</v>
      </c>
      <c r="Q796" t="s">
        <v>3579</v>
      </c>
      <c r="R796" s="61">
        <v>0</v>
      </c>
      <c r="S796" s="61">
        <v>-270</v>
      </c>
    </row>
    <row r="797" spans="1:19" x14ac:dyDescent="0.2">
      <c r="A797" t="s">
        <v>492</v>
      </c>
      <c r="B797" t="s">
        <v>1734</v>
      </c>
      <c r="C797" t="s">
        <v>2913</v>
      </c>
      <c r="D797" t="s">
        <v>238</v>
      </c>
      <c r="E797" t="s">
        <v>3573</v>
      </c>
      <c r="F797" t="s">
        <v>124</v>
      </c>
      <c r="G797" s="87">
        <v>20200401</v>
      </c>
      <c r="H797" t="s">
        <v>3574</v>
      </c>
      <c r="I797" t="s">
        <v>4901</v>
      </c>
      <c r="J797" t="s">
        <v>4865</v>
      </c>
      <c r="K797">
        <v>7545</v>
      </c>
      <c r="L797" t="s">
        <v>3610</v>
      </c>
      <c r="M797" s="87">
        <v>43917</v>
      </c>
      <c r="N797" t="s">
        <v>3578</v>
      </c>
      <c r="O797" t="s">
        <v>3579</v>
      </c>
      <c r="P797" s="61">
        <v>-1079.4000000000001</v>
      </c>
      <c r="Q797" t="s">
        <v>3579</v>
      </c>
      <c r="R797" s="61">
        <v>0</v>
      </c>
      <c r="S797" s="61">
        <v>-1079.4000000000001</v>
      </c>
    </row>
    <row r="798" spans="1:19" x14ac:dyDescent="0.2">
      <c r="A798" t="s">
        <v>492</v>
      </c>
      <c r="B798" t="s">
        <v>1734</v>
      </c>
      <c r="C798" t="s">
        <v>2913</v>
      </c>
      <c r="D798" t="s">
        <v>238</v>
      </c>
      <c r="E798" t="s">
        <v>3573</v>
      </c>
      <c r="F798" t="s">
        <v>124</v>
      </c>
      <c r="G798" s="87">
        <v>20200401</v>
      </c>
      <c r="H798" t="s">
        <v>3574</v>
      </c>
      <c r="I798" t="s">
        <v>4902</v>
      </c>
      <c r="J798" t="s">
        <v>4867</v>
      </c>
      <c r="K798">
        <v>7545</v>
      </c>
      <c r="L798" t="s">
        <v>3610</v>
      </c>
      <c r="M798" s="87">
        <v>43917</v>
      </c>
      <c r="N798" t="s">
        <v>3578</v>
      </c>
      <c r="O798" t="s">
        <v>3579</v>
      </c>
      <c r="P798" s="61">
        <v>-1375.01</v>
      </c>
      <c r="Q798" t="s">
        <v>3579</v>
      </c>
      <c r="R798" s="61">
        <v>0</v>
      </c>
      <c r="S798" s="61">
        <v>-1375.01</v>
      </c>
    </row>
    <row r="799" spans="1:19" x14ac:dyDescent="0.2">
      <c r="A799" t="s">
        <v>492</v>
      </c>
      <c r="B799" t="s">
        <v>1734</v>
      </c>
      <c r="C799" t="s">
        <v>2913</v>
      </c>
      <c r="D799" t="s">
        <v>238</v>
      </c>
      <c r="E799" t="s">
        <v>3573</v>
      </c>
      <c r="F799" t="s">
        <v>125</v>
      </c>
      <c r="G799" s="87">
        <v>20200501</v>
      </c>
      <c r="H799" t="s">
        <v>3574</v>
      </c>
      <c r="I799" t="s">
        <v>4903</v>
      </c>
      <c r="J799" t="s">
        <v>4904</v>
      </c>
      <c r="K799">
        <v>7603</v>
      </c>
      <c r="L799" t="s">
        <v>3613</v>
      </c>
      <c r="M799" s="87">
        <v>43950</v>
      </c>
      <c r="N799" t="s">
        <v>3578</v>
      </c>
      <c r="O799" t="s">
        <v>3579</v>
      </c>
      <c r="P799" s="61">
        <v>-540</v>
      </c>
      <c r="Q799" t="s">
        <v>3579</v>
      </c>
      <c r="R799" s="61">
        <v>0</v>
      </c>
      <c r="S799" s="61">
        <v>-540</v>
      </c>
    </row>
    <row r="800" spans="1:19" x14ac:dyDescent="0.2">
      <c r="A800" t="s">
        <v>492</v>
      </c>
      <c r="B800" t="s">
        <v>1734</v>
      </c>
      <c r="C800" t="s">
        <v>2913</v>
      </c>
      <c r="D800" t="s">
        <v>238</v>
      </c>
      <c r="E800" t="s">
        <v>3573</v>
      </c>
      <c r="F800" t="s">
        <v>125</v>
      </c>
      <c r="G800" s="87">
        <v>20200501</v>
      </c>
      <c r="H800" t="s">
        <v>3574</v>
      </c>
      <c r="I800" t="s">
        <v>4903</v>
      </c>
      <c r="J800" t="s">
        <v>4905</v>
      </c>
      <c r="K800">
        <v>7603</v>
      </c>
      <c r="L800" t="s">
        <v>3613</v>
      </c>
      <c r="M800" s="87">
        <v>43950</v>
      </c>
      <c r="N800" t="s">
        <v>3578</v>
      </c>
      <c r="O800" t="s">
        <v>3579</v>
      </c>
      <c r="P800" s="61">
        <v>-270</v>
      </c>
      <c r="Q800" t="s">
        <v>3579</v>
      </c>
      <c r="R800" s="61">
        <v>0</v>
      </c>
      <c r="S800" s="61">
        <v>-270</v>
      </c>
    </row>
    <row r="801" spans="1:19" x14ac:dyDescent="0.2">
      <c r="A801" t="s">
        <v>492</v>
      </c>
      <c r="B801" t="s">
        <v>1734</v>
      </c>
      <c r="C801" t="s">
        <v>2913</v>
      </c>
      <c r="D801" t="s">
        <v>238</v>
      </c>
      <c r="E801" t="s">
        <v>3573</v>
      </c>
      <c r="F801" t="s">
        <v>125</v>
      </c>
      <c r="G801" s="87">
        <v>20200501</v>
      </c>
      <c r="H801" t="s">
        <v>3574</v>
      </c>
      <c r="I801" t="s">
        <v>4906</v>
      </c>
      <c r="J801" t="s">
        <v>4865</v>
      </c>
      <c r="K801">
        <v>7603</v>
      </c>
      <c r="L801" t="s">
        <v>3613</v>
      </c>
      <c r="M801" s="87">
        <v>43950</v>
      </c>
      <c r="N801" t="s">
        <v>3578</v>
      </c>
      <c r="O801" t="s">
        <v>3579</v>
      </c>
      <c r="P801" s="61">
        <v>-1079.4000000000001</v>
      </c>
      <c r="Q801" t="s">
        <v>3579</v>
      </c>
      <c r="R801" s="61">
        <v>0</v>
      </c>
      <c r="S801" s="61">
        <v>-1079.4000000000001</v>
      </c>
    </row>
    <row r="802" spans="1:19" x14ac:dyDescent="0.2">
      <c r="A802" t="s">
        <v>492</v>
      </c>
      <c r="B802" t="s">
        <v>1734</v>
      </c>
      <c r="C802" t="s">
        <v>2913</v>
      </c>
      <c r="D802" t="s">
        <v>238</v>
      </c>
      <c r="E802" t="s">
        <v>3573</v>
      </c>
      <c r="F802" t="s">
        <v>125</v>
      </c>
      <c r="G802" s="87">
        <v>20200501</v>
      </c>
      <c r="H802" t="s">
        <v>3574</v>
      </c>
      <c r="I802" t="s">
        <v>4907</v>
      </c>
      <c r="J802" t="s">
        <v>4867</v>
      </c>
      <c r="K802">
        <v>7603</v>
      </c>
      <c r="L802" t="s">
        <v>3613</v>
      </c>
      <c r="M802" s="87">
        <v>43950</v>
      </c>
      <c r="N802" t="s">
        <v>3578</v>
      </c>
      <c r="O802" t="s">
        <v>3579</v>
      </c>
      <c r="P802" s="61">
        <v>-1375.01</v>
      </c>
      <c r="Q802" t="s">
        <v>3579</v>
      </c>
      <c r="R802" s="61">
        <v>0</v>
      </c>
      <c r="S802" s="61">
        <v>-1375.01</v>
      </c>
    </row>
    <row r="803" spans="1:19" x14ac:dyDescent="0.2">
      <c r="A803" t="s">
        <v>492</v>
      </c>
      <c r="B803" t="s">
        <v>1734</v>
      </c>
      <c r="C803" t="s">
        <v>2913</v>
      </c>
      <c r="D803" t="s">
        <v>238</v>
      </c>
      <c r="E803" t="s">
        <v>3573</v>
      </c>
      <c r="F803" t="s">
        <v>126</v>
      </c>
      <c r="G803" s="87">
        <v>20200601</v>
      </c>
      <c r="H803" t="s">
        <v>3574</v>
      </c>
      <c r="I803" t="s">
        <v>4908</v>
      </c>
      <c r="J803" t="s">
        <v>4904</v>
      </c>
      <c r="K803">
        <v>7655</v>
      </c>
      <c r="L803" t="s">
        <v>3616</v>
      </c>
      <c r="M803" s="87">
        <v>43983</v>
      </c>
      <c r="N803" t="s">
        <v>3578</v>
      </c>
      <c r="O803" t="s">
        <v>3579</v>
      </c>
      <c r="P803" s="61">
        <v>-540</v>
      </c>
      <c r="Q803" t="s">
        <v>3579</v>
      </c>
      <c r="R803" s="61">
        <v>0</v>
      </c>
      <c r="S803" s="61">
        <v>-540</v>
      </c>
    </row>
    <row r="804" spans="1:19" x14ac:dyDescent="0.2">
      <c r="A804" t="s">
        <v>492</v>
      </c>
      <c r="B804" t="s">
        <v>1734</v>
      </c>
      <c r="C804" t="s">
        <v>2913</v>
      </c>
      <c r="D804" t="s">
        <v>238</v>
      </c>
      <c r="E804" t="s">
        <v>3573</v>
      </c>
      <c r="F804" t="s">
        <v>126</v>
      </c>
      <c r="G804" s="87">
        <v>20200601</v>
      </c>
      <c r="H804" t="s">
        <v>3574</v>
      </c>
      <c r="I804" t="s">
        <v>4908</v>
      </c>
      <c r="J804" t="s">
        <v>4905</v>
      </c>
      <c r="K804">
        <v>7655</v>
      </c>
      <c r="L804" t="s">
        <v>3616</v>
      </c>
      <c r="M804" s="87">
        <v>43983</v>
      </c>
      <c r="N804" t="s">
        <v>3578</v>
      </c>
      <c r="O804" t="s">
        <v>3579</v>
      </c>
      <c r="P804" s="61">
        <v>-270</v>
      </c>
      <c r="Q804" t="s">
        <v>3579</v>
      </c>
      <c r="R804" s="61">
        <v>0</v>
      </c>
      <c r="S804" s="61">
        <v>-270</v>
      </c>
    </row>
    <row r="805" spans="1:19" x14ac:dyDescent="0.2">
      <c r="A805" t="s">
        <v>492</v>
      </c>
      <c r="B805" t="s">
        <v>1734</v>
      </c>
      <c r="C805" t="s">
        <v>2913</v>
      </c>
      <c r="D805" t="s">
        <v>238</v>
      </c>
      <c r="E805" t="s">
        <v>3573</v>
      </c>
      <c r="F805" t="s">
        <v>126</v>
      </c>
      <c r="G805" s="87">
        <v>20200601</v>
      </c>
      <c r="H805" t="s">
        <v>3574</v>
      </c>
      <c r="I805" t="s">
        <v>4909</v>
      </c>
      <c r="J805" t="s">
        <v>4865</v>
      </c>
      <c r="K805">
        <v>7655</v>
      </c>
      <c r="L805" t="s">
        <v>3616</v>
      </c>
      <c r="M805" s="87">
        <v>43983</v>
      </c>
      <c r="N805" t="s">
        <v>3578</v>
      </c>
      <c r="O805" t="s">
        <v>3579</v>
      </c>
      <c r="P805" s="61">
        <v>-1079.4000000000001</v>
      </c>
      <c r="Q805" t="s">
        <v>3579</v>
      </c>
      <c r="R805" s="61">
        <v>0</v>
      </c>
      <c r="S805" s="61">
        <v>-1079.4000000000001</v>
      </c>
    </row>
    <row r="806" spans="1:19" x14ac:dyDescent="0.2">
      <c r="A806" t="s">
        <v>492</v>
      </c>
      <c r="B806" t="s">
        <v>1734</v>
      </c>
      <c r="C806" t="s">
        <v>2913</v>
      </c>
      <c r="D806" t="s">
        <v>238</v>
      </c>
      <c r="E806" t="s">
        <v>3573</v>
      </c>
      <c r="F806" t="s">
        <v>126</v>
      </c>
      <c r="G806" s="87">
        <v>20200601</v>
      </c>
      <c r="H806" t="s">
        <v>3574</v>
      </c>
      <c r="I806" t="s">
        <v>4910</v>
      </c>
      <c r="J806" t="s">
        <v>4867</v>
      </c>
      <c r="K806">
        <v>7655</v>
      </c>
      <c r="L806" t="s">
        <v>3616</v>
      </c>
      <c r="M806" s="87">
        <v>43983</v>
      </c>
      <c r="N806" t="s">
        <v>3578</v>
      </c>
      <c r="O806" t="s">
        <v>3579</v>
      </c>
      <c r="P806" s="61">
        <v>-1375.01</v>
      </c>
      <c r="Q806" t="s">
        <v>3579</v>
      </c>
      <c r="R806" s="61">
        <v>0</v>
      </c>
      <c r="S806" s="61">
        <v>-1375.01</v>
      </c>
    </row>
    <row r="807" spans="1:19" x14ac:dyDescent="0.2">
      <c r="A807" t="s">
        <v>492</v>
      </c>
      <c r="B807" t="s">
        <v>1734</v>
      </c>
      <c r="C807" t="s">
        <v>2913</v>
      </c>
      <c r="D807" t="s">
        <v>238</v>
      </c>
      <c r="E807" t="s">
        <v>3573</v>
      </c>
      <c r="F807" t="s">
        <v>16</v>
      </c>
      <c r="G807" s="87">
        <v>20200630</v>
      </c>
      <c r="H807" t="s">
        <v>3617</v>
      </c>
      <c r="J807" t="s">
        <v>3618</v>
      </c>
      <c r="K807">
        <v>7681</v>
      </c>
      <c r="L807" t="s">
        <v>3619</v>
      </c>
      <c r="M807" s="87">
        <v>43999</v>
      </c>
      <c r="N807" t="s">
        <v>3620</v>
      </c>
      <c r="O807" t="s">
        <v>3579</v>
      </c>
      <c r="P807" s="61">
        <v>48229.25</v>
      </c>
      <c r="Q807" t="s">
        <v>3579</v>
      </c>
      <c r="R807" s="61">
        <v>48229.25</v>
      </c>
      <c r="S807" s="61">
        <v>0</v>
      </c>
    </row>
    <row r="808" spans="1:19" x14ac:dyDescent="0.2">
      <c r="A808" t="s">
        <v>496</v>
      </c>
      <c r="B808" t="s">
        <v>1745</v>
      </c>
      <c r="C808" t="s">
        <v>2916</v>
      </c>
      <c r="D808" t="s">
        <v>238</v>
      </c>
      <c r="E808" t="s">
        <v>3573</v>
      </c>
      <c r="F808" t="s">
        <v>115</v>
      </c>
      <c r="G808" s="87">
        <v>20190701</v>
      </c>
      <c r="H808" t="s">
        <v>3574</v>
      </c>
      <c r="I808" t="s">
        <v>4911</v>
      </c>
      <c r="J808" t="s">
        <v>4912</v>
      </c>
      <c r="K808">
        <v>7100</v>
      </c>
      <c r="L808" t="s">
        <v>3577</v>
      </c>
      <c r="M808" s="87">
        <v>43647</v>
      </c>
      <c r="N808" t="s">
        <v>3578</v>
      </c>
      <c r="O808" t="s">
        <v>3579</v>
      </c>
      <c r="P808" s="61">
        <v>-3062.16</v>
      </c>
      <c r="Q808" t="s">
        <v>3579</v>
      </c>
      <c r="R808" s="61">
        <v>0</v>
      </c>
      <c r="S808" s="61">
        <v>-3062.16</v>
      </c>
    </row>
    <row r="809" spans="1:19" x14ac:dyDescent="0.2">
      <c r="A809" t="s">
        <v>496</v>
      </c>
      <c r="B809" t="s">
        <v>1745</v>
      </c>
      <c r="C809" t="s">
        <v>2916</v>
      </c>
      <c r="D809" t="s">
        <v>238</v>
      </c>
      <c r="E809" t="s">
        <v>3573</v>
      </c>
      <c r="F809" t="s">
        <v>115</v>
      </c>
      <c r="G809" s="87">
        <v>20190701</v>
      </c>
      <c r="H809" t="s">
        <v>3574</v>
      </c>
      <c r="I809" t="s">
        <v>4913</v>
      </c>
      <c r="J809" t="s">
        <v>4912</v>
      </c>
      <c r="K809">
        <v>7100</v>
      </c>
      <c r="L809" t="s">
        <v>3577</v>
      </c>
      <c r="M809" s="87">
        <v>43647</v>
      </c>
      <c r="N809" t="s">
        <v>3578</v>
      </c>
      <c r="O809" t="s">
        <v>3579</v>
      </c>
      <c r="P809" s="61">
        <v>-2426.1999999999998</v>
      </c>
      <c r="Q809" t="s">
        <v>3579</v>
      </c>
      <c r="R809" s="61">
        <v>0</v>
      </c>
      <c r="S809" s="61">
        <v>-2426.1999999999998</v>
      </c>
    </row>
    <row r="810" spans="1:19" x14ac:dyDescent="0.2">
      <c r="A810" t="s">
        <v>496</v>
      </c>
      <c r="B810" t="s">
        <v>1745</v>
      </c>
      <c r="C810" t="s">
        <v>2916</v>
      </c>
      <c r="D810" t="s">
        <v>238</v>
      </c>
      <c r="E810" t="s">
        <v>3573</v>
      </c>
      <c r="F810" t="s">
        <v>115</v>
      </c>
      <c r="G810" s="87">
        <v>20190701</v>
      </c>
      <c r="H810" t="s">
        <v>3574</v>
      </c>
      <c r="I810" t="s">
        <v>4914</v>
      </c>
      <c r="J810" t="s">
        <v>4915</v>
      </c>
      <c r="K810">
        <v>7100</v>
      </c>
      <c r="L810" t="s">
        <v>3577</v>
      </c>
      <c r="M810" s="87">
        <v>43647</v>
      </c>
      <c r="N810" t="s">
        <v>3578</v>
      </c>
      <c r="O810" t="s">
        <v>3579</v>
      </c>
      <c r="P810" s="61">
        <v>-636.77</v>
      </c>
      <c r="Q810" t="s">
        <v>3579</v>
      </c>
      <c r="R810" s="61">
        <v>0</v>
      </c>
      <c r="S810" s="61">
        <v>-636.77</v>
      </c>
    </row>
    <row r="811" spans="1:19" x14ac:dyDescent="0.2">
      <c r="A811" t="s">
        <v>496</v>
      </c>
      <c r="B811" t="s">
        <v>1745</v>
      </c>
      <c r="C811" t="s">
        <v>2916</v>
      </c>
      <c r="D811" t="s">
        <v>238</v>
      </c>
      <c r="E811" t="s">
        <v>3573</v>
      </c>
      <c r="F811" t="s">
        <v>116</v>
      </c>
      <c r="G811" s="87">
        <v>20190801</v>
      </c>
      <c r="H811" t="s">
        <v>3574</v>
      </c>
      <c r="I811" t="s">
        <v>4916</v>
      </c>
      <c r="J811" t="s">
        <v>4912</v>
      </c>
      <c r="K811">
        <v>7150</v>
      </c>
      <c r="L811" t="s">
        <v>3582</v>
      </c>
      <c r="M811" s="87">
        <v>43675</v>
      </c>
      <c r="N811" t="s">
        <v>3583</v>
      </c>
      <c r="O811" t="s">
        <v>3579</v>
      </c>
      <c r="P811" s="61">
        <v>-3348.62</v>
      </c>
      <c r="Q811" t="s">
        <v>3579</v>
      </c>
      <c r="R811" s="61">
        <v>0</v>
      </c>
      <c r="S811" s="61">
        <v>-3348.62</v>
      </c>
    </row>
    <row r="812" spans="1:19" x14ac:dyDescent="0.2">
      <c r="A812" t="s">
        <v>496</v>
      </c>
      <c r="B812" t="s">
        <v>1745</v>
      </c>
      <c r="C812" t="s">
        <v>2916</v>
      </c>
      <c r="D812" t="s">
        <v>238</v>
      </c>
      <c r="E812" t="s">
        <v>3573</v>
      </c>
      <c r="F812" t="s">
        <v>116</v>
      </c>
      <c r="G812" s="87">
        <v>20190801</v>
      </c>
      <c r="H812" t="s">
        <v>3574</v>
      </c>
      <c r="I812" t="s">
        <v>4917</v>
      </c>
      <c r="J812" t="s">
        <v>4912</v>
      </c>
      <c r="K812">
        <v>7150</v>
      </c>
      <c r="L812" t="s">
        <v>3582</v>
      </c>
      <c r="M812" s="87">
        <v>43675</v>
      </c>
      <c r="N812" t="s">
        <v>3583</v>
      </c>
      <c r="O812" t="s">
        <v>3579</v>
      </c>
      <c r="P812" s="61">
        <v>-2653.16</v>
      </c>
      <c r="Q812" t="s">
        <v>3579</v>
      </c>
      <c r="R812" s="61">
        <v>0</v>
      </c>
      <c r="S812" s="61">
        <v>-2653.16</v>
      </c>
    </row>
    <row r="813" spans="1:19" x14ac:dyDescent="0.2">
      <c r="A813" t="s">
        <v>496</v>
      </c>
      <c r="B813" t="s">
        <v>1745</v>
      </c>
      <c r="C813" t="s">
        <v>2916</v>
      </c>
      <c r="D813" t="s">
        <v>238</v>
      </c>
      <c r="E813" t="s">
        <v>3573</v>
      </c>
      <c r="F813" t="s">
        <v>116</v>
      </c>
      <c r="G813" s="87">
        <v>20190801</v>
      </c>
      <c r="H813" t="s">
        <v>3574</v>
      </c>
      <c r="I813" t="s">
        <v>4918</v>
      </c>
      <c r="J813" t="s">
        <v>4915</v>
      </c>
      <c r="K813">
        <v>7150</v>
      </c>
      <c r="L813" t="s">
        <v>3582</v>
      </c>
      <c r="M813" s="87">
        <v>43675</v>
      </c>
      <c r="N813" t="s">
        <v>3583</v>
      </c>
      <c r="O813" t="s">
        <v>3579</v>
      </c>
      <c r="P813" s="61">
        <v>-696.34</v>
      </c>
      <c r="Q813" t="s">
        <v>3579</v>
      </c>
      <c r="R813" s="61">
        <v>0</v>
      </c>
      <c r="S813" s="61">
        <v>-696.34</v>
      </c>
    </row>
    <row r="814" spans="1:19" x14ac:dyDescent="0.2">
      <c r="A814" t="s">
        <v>496</v>
      </c>
      <c r="B814" t="s">
        <v>1745</v>
      </c>
      <c r="C814" t="s">
        <v>2916</v>
      </c>
      <c r="D814" t="s">
        <v>238</v>
      </c>
      <c r="E814" t="s">
        <v>3573</v>
      </c>
      <c r="F814" t="s">
        <v>117</v>
      </c>
      <c r="G814" s="87">
        <v>20190901</v>
      </c>
      <c r="H814" t="s">
        <v>3574</v>
      </c>
      <c r="I814" t="s">
        <v>4919</v>
      </c>
      <c r="J814" t="s">
        <v>4912</v>
      </c>
      <c r="K814">
        <v>7215</v>
      </c>
      <c r="L814" t="s">
        <v>3586</v>
      </c>
      <c r="M814" s="87">
        <v>43710</v>
      </c>
      <c r="N814" t="s">
        <v>3578</v>
      </c>
      <c r="O814" t="s">
        <v>3579</v>
      </c>
      <c r="P814" s="61">
        <v>-3383.11</v>
      </c>
      <c r="Q814" t="s">
        <v>3579</v>
      </c>
      <c r="R814" s="61">
        <v>0</v>
      </c>
      <c r="S814" s="61">
        <v>-3383.11</v>
      </c>
    </row>
    <row r="815" spans="1:19" x14ac:dyDescent="0.2">
      <c r="A815" t="s">
        <v>496</v>
      </c>
      <c r="B815" t="s">
        <v>1745</v>
      </c>
      <c r="C815" t="s">
        <v>2916</v>
      </c>
      <c r="D815" t="s">
        <v>238</v>
      </c>
      <c r="E815" t="s">
        <v>3573</v>
      </c>
      <c r="F815" t="s">
        <v>117</v>
      </c>
      <c r="G815" s="87">
        <v>20190901</v>
      </c>
      <c r="H815" t="s">
        <v>3574</v>
      </c>
      <c r="I815" t="s">
        <v>4920</v>
      </c>
      <c r="J815" t="s">
        <v>4912</v>
      </c>
      <c r="K815">
        <v>7215</v>
      </c>
      <c r="L815" t="s">
        <v>3586</v>
      </c>
      <c r="M815" s="87">
        <v>43710</v>
      </c>
      <c r="N815" t="s">
        <v>3578</v>
      </c>
      <c r="O815" t="s">
        <v>3579</v>
      </c>
      <c r="P815" s="61">
        <v>-2680.5</v>
      </c>
      <c r="Q815" t="s">
        <v>3579</v>
      </c>
      <c r="R815" s="61">
        <v>0</v>
      </c>
      <c r="S815" s="61">
        <v>-2680.5</v>
      </c>
    </row>
    <row r="816" spans="1:19" x14ac:dyDescent="0.2">
      <c r="A816" t="s">
        <v>496</v>
      </c>
      <c r="B816" t="s">
        <v>1745</v>
      </c>
      <c r="C816" t="s">
        <v>2916</v>
      </c>
      <c r="D816" t="s">
        <v>238</v>
      </c>
      <c r="E816" t="s">
        <v>3573</v>
      </c>
      <c r="F816" t="s">
        <v>117</v>
      </c>
      <c r="G816" s="87">
        <v>20190901</v>
      </c>
      <c r="H816" t="s">
        <v>3574</v>
      </c>
      <c r="I816" t="s">
        <v>4921</v>
      </c>
      <c r="J816" t="s">
        <v>4915</v>
      </c>
      <c r="K816">
        <v>7215</v>
      </c>
      <c r="L816" t="s">
        <v>3586</v>
      </c>
      <c r="M816" s="87">
        <v>43710</v>
      </c>
      <c r="N816" t="s">
        <v>3578</v>
      </c>
      <c r="O816" t="s">
        <v>3579</v>
      </c>
      <c r="P816" s="61">
        <v>-703.52</v>
      </c>
      <c r="Q816" t="s">
        <v>3579</v>
      </c>
      <c r="R816" s="61">
        <v>0</v>
      </c>
      <c r="S816" s="61">
        <v>-703.52</v>
      </c>
    </row>
    <row r="817" spans="1:19" x14ac:dyDescent="0.2">
      <c r="A817" t="s">
        <v>496</v>
      </c>
      <c r="B817" t="s">
        <v>1745</v>
      </c>
      <c r="C817" t="s">
        <v>2916</v>
      </c>
      <c r="D817" t="s">
        <v>238</v>
      </c>
      <c r="E817" t="s">
        <v>3573</v>
      </c>
      <c r="F817" t="s">
        <v>118</v>
      </c>
      <c r="G817" s="87">
        <v>20191001</v>
      </c>
      <c r="H817" t="s">
        <v>3574</v>
      </c>
      <c r="I817" t="s">
        <v>4922</v>
      </c>
      <c r="J817" t="s">
        <v>4912</v>
      </c>
      <c r="K817">
        <v>7260</v>
      </c>
      <c r="L817" t="s">
        <v>3589</v>
      </c>
      <c r="M817" s="87">
        <v>43739</v>
      </c>
      <c r="N817" t="s">
        <v>3578</v>
      </c>
      <c r="O817" t="s">
        <v>3579</v>
      </c>
      <c r="P817" s="61">
        <v>-3383.11</v>
      </c>
      <c r="Q817" t="s">
        <v>3579</v>
      </c>
      <c r="R817" s="61">
        <v>0</v>
      </c>
      <c r="S817" s="61">
        <v>-3383.11</v>
      </c>
    </row>
    <row r="818" spans="1:19" x14ac:dyDescent="0.2">
      <c r="A818" t="s">
        <v>496</v>
      </c>
      <c r="B818" t="s">
        <v>1745</v>
      </c>
      <c r="C818" t="s">
        <v>2916</v>
      </c>
      <c r="D818" t="s">
        <v>238</v>
      </c>
      <c r="E818" t="s">
        <v>3573</v>
      </c>
      <c r="F818" t="s">
        <v>118</v>
      </c>
      <c r="G818" s="87">
        <v>20191001</v>
      </c>
      <c r="H818" t="s">
        <v>3574</v>
      </c>
      <c r="I818" t="s">
        <v>4923</v>
      </c>
      <c r="J818" t="s">
        <v>4912</v>
      </c>
      <c r="K818">
        <v>7260</v>
      </c>
      <c r="L818" t="s">
        <v>3589</v>
      </c>
      <c r="M818" s="87">
        <v>43739</v>
      </c>
      <c r="N818" t="s">
        <v>3578</v>
      </c>
      <c r="O818" t="s">
        <v>3579</v>
      </c>
      <c r="P818" s="61">
        <v>-2680.5</v>
      </c>
      <c r="Q818" t="s">
        <v>3579</v>
      </c>
      <c r="R818" s="61">
        <v>0</v>
      </c>
      <c r="S818" s="61">
        <v>-2680.5</v>
      </c>
    </row>
    <row r="819" spans="1:19" x14ac:dyDescent="0.2">
      <c r="A819" t="s">
        <v>496</v>
      </c>
      <c r="B819" t="s">
        <v>1745</v>
      </c>
      <c r="C819" t="s">
        <v>2916</v>
      </c>
      <c r="D819" t="s">
        <v>238</v>
      </c>
      <c r="E819" t="s">
        <v>3573</v>
      </c>
      <c r="F819" t="s">
        <v>118</v>
      </c>
      <c r="G819" s="87">
        <v>20191001</v>
      </c>
      <c r="H819" t="s">
        <v>3574</v>
      </c>
      <c r="I819" t="s">
        <v>4924</v>
      </c>
      <c r="J819" t="s">
        <v>4915</v>
      </c>
      <c r="K819">
        <v>7260</v>
      </c>
      <c r="L819" t="s">
        <v>3589</v>
      </c>
      <c r="M819" s="87">
        <v>43739</v>
      </c>
      <c r="N819" t="s">
        <v>3578</v>
      </c>
      <c r="O819" t="s">
        <v>3579</v>
      </c>
      <c r="P819" s="61">
        <v>-703.52</v>
      </c>
      <c r="Q819" t="s">
        <v>3579</v>
      </c>
      <c r="R819" s="61">
        <v>0</v>
      </c>
      <c r="S819" s="61">
        <v>-703.52</v>
      </c>
    </row>
    <row r="820" spans="1:19" x14ac:dyDescent="0.2">
      <c r="A820" t="s">
        <v>496</v>
      </c>
      <c r="B820" t="s">
        <v>1745</v>
      </c>
      <c r="C820" t="s">
        <v>2916</v>
      </c>
      <c r="D820" t="s">
        <v>238</v>
      </c>
      <c r="E820" t="s">
        <v>3573</v>
      </c>
      <c r="F820" t="s">
        <v>119</v>
      </c>
      <c r="G820" s="87">
        <v>20191101</v>
      </c>
      <c r="H820" t="s">
        <v>3574</v>
      </c>
      <c r="I820" t="s">
        <v>4925</v>
      </c>
      <c r="J820" t="s">
        <v>4912</v>
      </c>
      <c r="K820">
        <v>7310</v>
      </c>
      <c r="L820" t="s">
        <v>3645</v>
      </c>
      <c r="M820" s="87">
        <v>43769</v>
      </c>
      <c r="N820" t="s">
        <v>3578</v>
      </c>
      <c r="O820" t="s">
        <v>3579</v>
      </c>
      <c r="P820" s="61">
        <v>-3222.64</v>
      </c>
      <c r="Q820" t="s">
        <v>3579</v>
      </c>
      <c r="R820" s="61">
        <v>0</v>
      </c>
      <c r="S820" s="61">
        <v>-3222.64</v>
      </c>
    </row>
    <row r="821" spans="1:19" x14ac:dyDescent="0.2">
      <c r="A821" t="s">
        <v>496</v>
      </c>
      <c r="B821" t="s">
        <v>1745</v>
      </c>
      <c r="C821" t="s">
        <v>2916</v>
      </c>
      <c r="D821" t="s">
        <v>238</v>
      </c>
      <c r="E821" t="s">
        <v>3573</v>
      </c>
      <c r="F821" t="s">
        <v>119</v>
      </c>
      <c r="G821" s="87">
        <v>20191101</v>
      </c>
      <c r="H821" t="s">
        <v>3574</v>
      </c>
      <c r="I821" t="s">
        <v>4926</v>
      </c>
      <c r="J821" t="s">
        <v>4912</v>
      </c>
      <c r="K821">
        <v>7310</v>
      </c>
      <c r="L821" t="s">
        <v>3645</v>
      </c>
      <c r="M821" s="87">
        <v>43769</v>
      </c>
      <c r="N821" t="s">
        <v>3578</v>
      </c>
      <c r="O821" t="s">
        <v>3579</v>
      </c>
      <c r="P821" s="61">
        <v>-2553.35</v>
      </c>
      <c r="Q821" t="s">
        <v>3579</v>
      </c>
      <c r="R821" s="61">
        <v>0</v>
      </c>
      <c r="S821" s="61">
        <v>-2553.35</v>
      </c>
    </row>
    <row r="822" spans="1:19" x14ac:dyDescent="0.2">
      <c r="A822" t="s">
        <v>496</v>
      </c>
      <c r="B822" t="s">
        <v>1745</v>
      </c>
      <c r="C822" t="s">
        <v>2916</v>
      </c>
      <c r="D822" t="s">
        <v>238</v>
      </c>
      <c r="E822" t="s">
        <v>3573</v>
      </c>
      <c r="F822" t="s">
        <v>119</v>
      </c>
      <c r="G822" s="87">
        <v>20191101</v>
      </c>
      <c r="H822" t="s">
        <v>3574</v>
      </c>
      <c r="I822" t="s">
        <v>4927</v>
      </c>
      <c r="J822" t="s">
        <v>4915</v>
      </c>
      <c r="K822">
        <v>7310</v>
      </c>
      <c r="L822" t="s">
        <v>3645</v>
      </c>
      <c r="M822" s="87">
        <v>43769</v>
      </c>
      <c r="N822" t="s">
        <v>3578</v>
      </c>
      <c r="O822" t="s">
        <v>3579</v>
      </c>
      <c r="P822" s="61">
        <v>-670.15</v>
      </c>
      <c r="Q822" t="s">
        <v>3579</v>
      </c>
      <c r="R822" s="61">
        <v>0</v>
      </c>
      <c r="S822" s="61">
        <v>-670.15</v>
      </c>
    </row>
    <row r="823" spans="1:19" x14ac:dyDescent="0.2">
      <c r="A823" t="s">
        <v>496</v>
      </c>
      <c r="B823" t="s">
        <v>1745</v>
      </c>
      <c r="C823" t="s">
        <v>2916</v>
      </c>
      <c r="D823" t="s">
        <v>238</v>
      </c>
      <c r="E823" t="s">
        <v>3573</v>
      </c>
      <c r="F823" t="s">
        <v>120</v>
      </c>
      <c r="G823" s="87">
        <v>20191201</v>
      </c>
      <c r="H823" t="s">
        <v>3574</v>
      </c>
      <c r="I823" t="s">
        <v>4928</v>
      </c>
      <c r="J823" t="s">
        <v>4912</v>
      </c>
      <c r="K823">
        <v>7355</v>
      </c>
      <c r="L823" t="s">
        <v>3595</v>
      </c>
      <c r="M823" s="87">
        <v>43800</v>
      </c>
      <c r="N823" t="s">
        <v>3578</v>
      </c>
      <c r="O823" t="s">
        <v>3579</v>
      </c>
      <c r="P823" s="61">
        <v>-3323.21</v>
      </c>
      <c r="Q823" t="s">
        <v>3579</v>
      </c>
      <c r="R823" s="61">
        <v>0</v>
      </c>
      <c r="S823" s="61">
        <v>-3323.21</v>
      </c>
    </row>
    <row r="824" spans="1:19" x14ac:dyDescent="0.2">
      <c r="A824" t="s">
        <v>496</v>
      </c>
      <c r="B824" t="s">
        <v>1745</v>
      </c>
      <c r="C824" t="s">
        <v>2916</v>
      </c>
      <c r="D824" t="s">
        <v>238</v>
      </c>
      <c r="E824" t="s">
        <v>3573</v>
      </c>
      <c r="F824" t="s">
        <v>120</v>
      </c>
      <c r="G824" s="87">
        <v>20191201</v>
      </c>
      <c r="H824" t="s">
        <v>3574</v>
      </c>
      <c r="I824" t="s">
        <v>4929</v>
      </c>
      <c r="J824" t="s">
        <v>4912</v>
      </c>
      <c r="K824">
        <v>7355</v>
      </c>
      <c r="L824" t="s">
        <v>3595</v>
      </c>
      <c r="M824" s="87">
        <v>43800</v>
      </c>
      <c r="N824" t="s">
        <v>3578</v>
      </c>
      <c r="O824" t="s">
        <v>3579</v>
      </c>
      <c r="P824" s="61">
        <v>-2633.03</v>
      </c>
      <c r="Q824" t="s">
        <v>3579</v>
      </c>
      <c r="R824" s="61">
        <v>0</v>
      </c>
      <c r="S824" s="61">
        <v>-2633.03</v>
      </c>
    </row>
    <row r="825" spans="1:19" x14ac:dyDescent="0.2">
      <c r="A825" t="s">
        <v>496</v>
      </c>
      <c r="B825" t="s">
        <v>1745</v>
      </c>
      <c r="C825" t="s">
        <v>2916</v>
      </c>
      <c r="D825" t="s">
        <v>238</v>
      </c>
      <c r="E825" t="s">
        <v>3573</v>
      </c>
      <c r="F825" t="s">
        <v>120</v>
      </c>
      <c r="G825" s="87">
        <v>20191201</v>
      </c>
      <c r="H825" t="s">
        <v>3574</v>
      </c>
      <c r="I825" t="s">
        <v>4930</v>
      </c>
      <c r="J825" t="s">
        <v>4915</v>
      </c>
      <c r="K825">
        <v>7355</v>
      </c>
      <c r="L825" t="s">
        <v>3595</v>
      </c>
      <c r="M825" s="87">
        <v>43800</v>
      </c>
      <c r="N825" t="s">
        <v>3578</v>
      </c>
      <c r="O825" t="s">
        <v>3579</v>
      </c>
      <c r="P825" s="61">
        <v>-691.06</v>
      </c>
      <c r="Q825" t="s">
        <v>3579</v>
      </c>
      <c r="R825" s="61">
        <v>0</v>
      </c>
      <c r="S825" s="61">
        <v>-691.06</v>
      </c>
    </row>
    <row r="826" spans="1:19" x14ac:dyDescent="0.2">
      <c r="A826" t="s">
        <v>496</v>
      </c>
      <c r="B826" t="s">
        <v>1745</v>
      </c>
      <c r="C826" t="s">
        <v>2916</v>
      </c>
      <c r="D826" t="s">
        <v>238</v>
      </c>
      <c r="E826" t="s">
        <v>3573</v>
      </c>
      <c r="F826" t="s">
        <v>121</v>
      </c>
      <c r="G826" s="87">
        <v>20200101</v>
      </c>
      <c r="H826" t="s">
        <v>3574</v>
      </c>
      <c r="I826" t="s">
        <v>4931</v>
      </c>
      <c r="J826" t="s">
        <v>4912</v>
      </c>
      <c r="K826">
        <v>7401</v>
      </c>
      <c r="L826" t="s">
        <v>3598</v>
      </c>
      <c r="M826" s="87">
        <v>43835</v>
      </c>
      <c r="N826" t="s">
        <v>3578</v>
      </c>
      <c r="O826" t="s">
        <v>3579</v>
      </c>
      <c r="P826" s="61">
        <v>-3563.09</v>
      </c>
      <c r="Q826" t="s">
        <v>3579</v>
      </c>
      <c r="R826" s="61">
        <v>0</v>
      </c>
      <c r="S826" s="61">
        <v>-3563.09</v>
      </c>
    </row>
    <row r="827" spans="1:19" x14ac:dyDescent="0.2">
      <c r="A827" t="s">
        <v>496</v>
      </c>
      <c r="B827" t="s">
        <v>1745</v>
      </c>
      <c r="C827" t="s">
        <v>2916</v>
      </c>
      <c r="D827" t="s">
        <v>238</v>
      </c>
      <c r="E827" t="s">
        <v>3573</v>
      </c>
      <c r="F827" t="s">
        <v>121</v>
      </c>
      <c r="G827" s="87">
        <v>20200101</v>
      </c>
      <c r="H827" t="s">
        <v>3574</v>
      </c>
      <c r="I827" t="s">
        <v>4932</v>
      </c>
      <c r="J827" t="s">
        <v>4912</v>
      </c>
      <c r="K827">
        <v>7401</v>
      </c>
      <c r="L827" t="s">
        <v>3598</v>
      </c>
      <c r="M827" s="87">
        <v>43835</v>
      </c>
      <c r="N827" t="s">
        <v>3578</v>
      </c>
      <c r="O827" t="s">
        <v>3579</v>
      </c>
      <c r="P827" s="61">
        <v>-2823.09</v>
      </c>
      <c r="Q827" t="s">
        <v>3579</v>
      </c>
      <c r="R827" s="61">
        <v>0</v>
      </c>
      <c r="S827" s="61">
        <v>-2823.09</v>
      </c>
    </row>
    <row r="828" spans="1:19" x14ac:dyDescent="0.2">
      <c r="A828" t="s">
        <v>496</v>
      </c>
      <c r="B828" t="s">
        <v>1745</v>
      </c>
      <c r="C828" t="s">
        <v>2916</v>
      </c>
      <c r="D828" t="s">
        <v>238</v>
      </c>
      <c r="E828" t="s">
        <v>3573</v>
      </c>
      <c r="F828" t="s">
        <v>121</v>
      </c>
      <c r="G828" s="87">
        <v>20200101</v>
      </c>
      <c r="H828" t="s">
        <v>3574</v>
      </c>
      <c r="I828" t="s">
        <v>4933</v>
      </c>
      <c r="J828" t="s">
        <v>4915</v>
      </c>
      <c r="K828">
        <v>7401</v>
      </c>
      <c r="L828" t="s">
        <v>3598</v>
      </c>
      <c r="M828" s="87">
        <v>43835</v>
      </c>
      <c r="N828" t="s">
        <v>3578</v>
      </c>
      <c r="O828" t="s">
        <v>3579</v>
      </c>
      <c r="P828" s="61">
        <v>-740.94</v>
      </c>
      <c r="Q828" t="s">
        <v>3579</v>
      </c>
      <c r="R828" s="61">
        <v>0</v>
      </c>
      <c r="S828" s="61">
        <v>-740.94</v>
      </c>
    </row>
    <row r="829" spans="1:19" x14ac:dyDescent="0.2">
      <c r="A829" t="s">
        <v>496</v>
      </c>
      <c r="B829" t="s">
        <v>1745</v>
      </c>
      <c r="C829" t="s">
        <v>2916</v>
      </c>
      <c r="D829" t="s">
        <v>238</v>
      </c>
      <c r="E829" t="s">
        <v>3573</v>
      </c>
      <c r="F829" t="s">
        <v>122</v>
      </c>
      <c r="G829" s="87">
        <v>20200201</v>
      </c>
      <c r="H829" t="s">
        <v>3574</v>
      </c>
      <c r="I829" t="s">
        <v>4934</v>
      </c>
      <c r="J829" t="s">
        <v>4912</v>
      </c>
      <c r="K829">
        <v>7447</v>
      </c>
      <c r="L829" t="s">
        <v>3604</v>
      </c>
      <c r="M829" s="87">
        <v>43863</v>
      </c>
      <c r="N829" t="s">
        <v>3578</v>
      </c>
      <c r="O829" t="s">
        <v>3579</v>
      </c>
      <c r="P829" s="61">
        <v>-3222.64</v>
      </c>
      <c r="Q829" t="s">
        <v>3579</v>
      </c>
      <c r="R829" s="61">
        <v>0</v>
      </c>
      <c r="S829" s="61">
        <v>-3222.64</v>
      </c>
    </row>
    <row r="830" spans="1:19" x14ac:dyDescent="0.2">
      <c r="A830" t="s">
        <v>496</v>
      </c>
      <c r="B830" t="s">
        <v>1745</v>
      </c>
      <c r="C830" t="s">
        <v>2916</v>
      </c>
      <c r="D830" t="s">
        <v>238</v>
      </c>
      <c r="E830" t="s">
        <v>3573</v>
      </c>
      <c r="F830" t="s">
        <v>122</v>
      </c>
      <c r="G830" s="87">
        <v>20200201</v>
      </c>
      <c r="H830" t="s">
        <v>3574</v>
      </c>
      <c r="I830" t="s">
        <v>4935</v>
      </c>
      <c r="J830" t="s">
        <v>4912</v>
      </c>
      <c r="K830">
        <v>7447</v>
      </c>
      <c r="L830" t="s">
        <v>3604</v>
      </c>
      <c r="M830" s="87">
        <v>43863</v>
      </c>
      <c r="N830" t="s">
        <v>3578</v>
      </c>
      <c r="O830" t="s">
        <v>3579</v>
      </c>
      <c r="P830" s="61">
        <v>-2553.35</v>
      </c>
      <c r="Q830" t="s">
        <v>3579</v>
      </c>
      <c r="R830" s="61">
        <v>0</v>
      </c>
      <c r="S830" s="61">
        <v>-2553.35</v>
      </c>
    </row>
    <row r="831" spans="1:19" x14ac:dyDescent="0.2">
      <c r="A831" t="s">
        <v>496</v>
      </c>
      <c r="B831" t="s">
        <v>1745</v>
      </c>
      <c r="C831" t="s">
        <v>2916</v>
      </c>
      <c r="D831" t="s">
        <v>238</v>
      </c>
      <c r="E831" t="s">
        <v>3573</v>
      </c>
      <c r="F831" t="s">
        <v>122</v>
      </c>
      <c r="G831" s="87">
        <v>20200201</v>
      </c>
      <c r="H831" t="s">
        <v>3574</v>
      </c>
      <c r="I831" t="s">
        <v>4936</v>
      </c>
      <c r="J831" t="s">
        <v>4915</v>
      </c>
      <c r="K831">
        <v>7447</v>
      </c>
      <c r="L831" t="s">
        <v>3604</v>
      </c>
      <c r="M831" s="87">
        <v>43863</v>
      </c>
      <c r="N831" t="s">
        <v>3578</v>
      </c>
      <c r="O831" t="s">
        <v>3579</v>
      </c>
      <c r="P831" s="61">
        <v>-670.15</v>
      </c>
      <c r="Q831" t="s">
        <v>3579</v>
      </c>
      <c r="R831" s="61">
        <v>0</v>
      </c>
      <c r="S831" s="61">
        <v>-670.15</v>
      </c>
    </row>
    <row r="832" spans="1:19" x14ac:dyDescent="0.2">
      <c r="A832" t="s">
        <v>496</v>
      </c>
      <c r="B832" t="s">
        <v>1745</v>
      </c>
      <c r="C832" t="s">
        <v>2916</v>
      </c>
      <c r="D832" t="s">
        <v>238</v>
      </c>
      <c r="E832" t="s">
        <v>3573</v>
      </c>
      <c r="F832" t="s">
        <v>123</v>
      </c>
      <c r="G832" s="87">
        <v>20200301</v>
      </c>
      <c r="H832" t="s">
        <v>3574</v>
      </c>
      <c r="I832" t="s">
        <v>4937</v>
      </c>
      <c r="J832" t="s">
        <v>4912</v>
      </c>
      <c r="K832">
        <v>7504</v>
      </c>
      <c r="L832" t="s">
        <v>3607</v>
      </c>
      <c r="M832" s="87">
        <v>43891</v>
      </c>
      <c r="N832" t="s">
        <v>3578</v>
      </c>
      <c r="O832" t="s">
        <v>3579</v>
      </c>
      <c r="P832" s="61">
        <v>-3062.16</v>
      </c>
      <c r="Q832" t="s">
        <v>3579</v>
      </c>
      <c r="R832" s="61">
        <v>0</v>
      </c>
      <c r="S832" s="61">
        <v>-3062.16</v>
      </c>
    </row>
    <row r="833" spans="1:19" x14ac:dyDescent="0.2">
      <c r="A833" t="s">
        <v>496</v>
      </c>
      <c r="B833" t="s">
        <v>1745</v>
      </c>
      <c r="C833" t="s">
        <v>2916</v>
      </c>
      <c r="D833" t="s">
        <v>238</v>
      </c>
      <c r="E833" t="s">
        <v>3573</v>
      </c>
      <c r="F833" t="s">
        <v>123</v>
      </c>
      <c r="G833" s="87">
        <v>20200301</v>
      </c>
      <c r="H833" t="s">
        <v>3574</v>
      </c>
      <c r="I833" t="s">
        <v>4938</v>
      </c>
      <c r="J833" t="s">
        <v>4939</v>
      </c>
      <c r="K833">
        <v>7504</v>
      </c>
      <c r="L833" t="s">
        <v>3607</v>
      </c>
      <c r="M833" s="87">
        <v>43891</v>
      </c>
      <c r="N833" t="s">
        <v>3578</v>
      </c>
      <c r="O833" t="s">
        <v>3579</v>
      </c>
      <c r="P833" s="61">
        <v>-36.450000000000003</v>
      </c>
      <c r="Q833" t="s">
        <v>3579</v>
      </c>
      <c r="R833" s="61">
        <v>0</v>
      </c>
      <c r="S833" s="61">
        <v>-36.450000000000003</v>
      </c>
    </row>
    <row r="834" spans="1:19" x14ac:dyDescent="0.2">
      <c r="A834" t="s">
        <v>496</v>
      </c>
      <c r="B834" t="s">
        <v>1745</v>
      </c>
      <c r="C834" t="s">
        <v>2916</v>
      </c>
      <c r="D834" t="s">
        <v>238</v>
      </c>
      <c r="E834" t="s">
        <v>3573</v>
      </c>
      <c r="F834" t="s">
        <v>123</v>
      </c>
      <c r="G834" s="87">
        <v>20200301</v>
      </c>
      <c r="H834" t="s">
        <v>3574</v>
      </c>
      <c r="I834" t="s">
        <v>4940</v>
      </c>
      <c r="J834" t="s">
        <v>4912</v>
      </c>
      <c r="K834">
        <v>7504</v>
      </c>
      <c r="L834" t="s">
        <v>3607</v>
      </c>
      <c r="M834" s="87">
        <v>43891</v>
      </c>
      <c r="N834" t="s">
        <v>3578</v>
      </c>
      <c r="O834" t="s">
        <v>3579</v>
      </c>
      <c r="P834" s="61">
        <v>-2426.1999999999998</v>
      </c>
      <c r="Q834" t="s">
        <v>3579</v>
      </c>
      <c r="R834" s="61">
        <v>0</v>
      </c>
      <c r="S834" s="61">
        <v>-2426.1999999999998</v>
      </c>
    </row>
    <row r="835" spans="1:19" x14ac:dyDescent="0.2">
      <c r="A835" t="s">
        <v>496</v>
      </c>
      <c r="B835" t="s">
        <v>1745</v>
      </c>
      <c r="C835" t="s">
        <v>2916</v>
      </c>
      <c r="D835" t="s">
        <v>238</v>
      </c>
      <c r="E835" t="s">
        <v>3573</v>
      </c>
      <c r="F835" t="s">
        <v>123</v>
      </c>
      <c r="G835" s="87">
        <v>20200301</v>
      </c>
      <c r="H835" t="s">
        <v>3574</v>
      </c>
      <c r="I835" t="s">
        <v>4941</v>
      </c>
      <c r="J835" t="s">
        <v>4915</v>
      </c>
      <c r="K835">
        <v>7504</v>
      </c>
      <c r="L835" t="s">
        <v>3607</v>
      </c>
      <c r="M835" s="87">
        <v>43891</v>
      </c>
      <c r="N835" t="s">
        <v>3578</v>
      </c>
      <c r="O835" t="s">
        <v>3579</v>
      </c>
      <c r="P835" s="61">
        <v>-636.77</v>
      </c>
      <c r="Q835" t="s">
        <v>3579</v>
      </c>
      <c r="R835" s="61">
        <v>0</v>
      </c>
      <c r="S835" s="61">
        <v>-636.77</v>
      </c>
    </row>
    <row r="836" spans="1:19" x14ac:dyDescent="0.2">
      <c r="A836" t="s">
        <v>496</v>
      </c>
      <c r="B836" t="s">
        <v>1745</v>
      </c>
      <c r="C836" t="s">
        <v>2916</v>
      </c>
      <c r="D836" t="s">
        <v>238</v>
      </c>
      <c r="E836" t="s">
        <v>3573</v>
      </c>
      <c r="F836" t="s">
        <v>124</v>
      </c>
      <c r="G836" s="87">
        <v>20200401</v>
      </c>
      <c r="H836" t="s">
        <v>3574</v>
      </c>
      <c r="I836" t="s">
        <v>4942</v>
      </c>
      <c r="J836" t="s">
        <v>4912</v>
      </c>
      <c r="K836">
        <v>7545</v>
      </c>
      <c r="L836" t="s">
        <v>3610</v>
      </c>
      <c r="M836" s="87">
        <v>43917</v>
      </c>
      <c r="N836" t="s">
        <v>3578</v>
      </c>
      <c r="O836" t="s">
        <v>3579</v>
      </c>
      <c r="P836" s="61">
        <v>-3062.16</v>
      </c>
      <c r="Q836" t="s">
        <v>3579</v>
      </c>
      <c r="R836" s="61">
        <v>0</v>
      </c>
      <c r="S836" s="61">
        <v>-3062.16</v>
      </c>
    </row>
    <row r="837" spans="1:19" x14ac:dyDescent="0.2">
      <c r="A837" t="s">
        <v>496</v>
      </c>
      <c r="B837" t="s">
        <v>1745</v>
      </c>
      <c r="C837" t="s">
        <v>2916</v>
      </c>
      <c r="D837" t="s">
        <v>238</v>
      </c>
      <c r="E837" t="s">
        <v>3573</v>
      </c>
      <c r="F837" t="s">
        <v>124</v>
      </c>
      <c r="G837" s="87">
        <v>20200401</v>
      </c>
      <c r="H837" t="s">
        <v>3574</v>
      </c>
      <c r="I837" t="s">
        <v>4943</v>
      </c>
      <c r="J837" t="s">
        <v>4912</v>
      </c>
      <c r="K837">
        <v>7545</v>
      </c>
      <c r="L837" t="s">
        <v>3610</v>
      </c>
      <c r="M837" s="87">
        <v>43917</v>
      </c>
      <c r="N837" t="s">
        <v>3578</v>
      </c>
      <c r="O837" t="s">
        <v>3579</v>
      </c>
      <c r="P837" s="61">
        <v>-2426.1999999999998</v>
      </c>
      <c r="Q837" t="s">
        <v>3579</v>
      </c>
      <c r="R837" s="61">
        <v>0</v>
      </c>
      <c r="S837" s="61">
        <v>-2426.1999999999998</v>
      </c>
    </row>
    <row r="838" spans="1:19" x14ac:dyDescent="0.2">
      <c r="A838" t="s">
        <v>496</v>
      </c>
      <c r="B838" t="s">
        <v>1745</v>
      </c>
      <c r="C838" t="s">
        <v>2916</v>
      </c>
      <c r="D838" t="s">
        <v>238</v>
      </c>
      <c r="E838" t="s">
        <v>3573</v>
      </c>
      <c r="F838" t="s">
        <v>124</v>
      </c>
      <c r="G838" s="87">
        <v>20200401</v>
      </c>
      <c r="H838" t="s">
        <v>3574</v>
      </c>
      <c r="I838" t="s">
        <v>4944</v>
      </c>
      <c r="J838" t="s">
        <v>4915</v>
      </c>
      <c r="K838">
        <v>7545</v>
      </c>
      <c r="L838" t="s">
        <v>3610</v>
      </c>
      <c r="M838" s="87">
        <v>43917</v>
      </c>
      <c r="N838" t="s">
        <v>3578</v>
      </c>
      <c r="O838" t="s">
        <v>3579</v>
      </c>
      <c r="P838" s="61">
        <v>-636.77</v>
      </c>
      <c r="Q838" t="s">
        <v>3579</v>
      </c>
      <c r="R838" s="61">
        <v>0</v>
      </c>
      <c r="S838" s="61">
        <v>-636.77</v>
      </c>
    </row>
    <row r="839" spans="1:19" x14ac:dyDescent="0.2">
      <c r="A839" t="s">
        <v>496</v>
      </c>
      <c r="B839" t="s">
        <v>1745</v>
      </c>
      <c r="C839" t="s">
        <v>2916</v>
      </c>
      <c r="D839" t="s">
        <v>238</v>
      </c>
      <c r="E839" t="s">
        <v>3573</v>
      </c>
      <c r="F839" t="s">
        <v>125</v>
      </c>
      <c r="G839" s="87">
        <v>20200501</v>
      </c>
      <c r="H839" t="s">
        <v>3574</v>
      </c>
      <c r="I839" t="s">
        <v>4945</v>
      </c>
      <c r="J839" t="s">
        <v>4912</v>
      </c>
      <c r="K839">
        <v>7603</v>
      </c>
      <c r="L839" t="s">
        <v>3613</v>
      </c>
      <c r="M839" s="87">
        <v>43950</v>
      </c>
      <c r="N839" t="s">
        <v>3578</v>
      </c>
      <c r="O839" t="s">
        <v>3579</v>
      </c>
      <c r="P839" s="61">
        <v>-3402.61</v>
      </c>
      <c r="Q839" t="s">
        <v>3579</v>
      </c>
      <c r="R839" s="61">
        <v>0</v>
      </c>
      <c r="S839" s="61">
        <v>-3402.61</v>
      </c>
    </row>
    <row r="840" spans="1:19" x14ac:dyDescent="0.2">
      <c r="A840" t="s">
        <v>496</v>
      </c>
      <c r="B840" t="s">
        <v>1745</v>
      </c>
      <c r="C840" t="s">
        <v>2916</v>
      </c>
      <c r="D840" t="s">
        <v>238</v>
      </c>
      <c r="E840" t="s">
        <v>3573</v>
      </c>
      <c r="F840" t="s">
        <v>125</v>
      </c>
      <c r="G840" s="87">
        <v>20200501</v>
      </c>
      <c r="H840" t="s">
        <v>3574</v>
      </c>
      <c r="I840" t="s">
        <v>4946</v>
      </c>
      <c r="J840" t="s">
        <v>4912</v>
      </c>
      <c r="K840">
        <v>7603</v>
      </c>
      <c r="L840" t="s">
        <v>3613</v>
      </c>
      <c r="M840" s="87">
        <v>43950</v>
      </c>
      <c r="N840" t="s">
        <v>3578</v>
      </c>
      <c r="O840" t="s">
        <v>3579</v>
      </c>
      <c r="P840" s="61">
        <v>-2695.94</v>
      </c>
      <c r="Q840" t="s">
        <v>3579</v>
      </c>
      <c r="R840" s="61">
        <v>0</v>
      </c>
      <c r="S840" s="61">
        <v>-2695.94</v>
      </c>
    </row>
    <row r="841" spans="1:19" x14ac:dyDescent="0.2">
      <c r="A841" t="s">
        <v>496</v>
      </c>
      <c r="B841" t="s">
        <v>1745</v>
      </c>
      <c r="C841" t="s">
        <v>2916</v>
      </c>
      <c r="D841" t="s">
        <v>238</v>
      </c>
      <c r="E841" t="s">
        <v>3573</v>
      </c>
      <c r="F841" t="s">
        <v>125</v>
      </c>
      <c r="G841" s="87">
        <v>20200501</v>
      </c>
      <c r="H841" t="s">
        <v>3574</v>
      </c>
      <c r="I841" t="s">
        <v>4947</v>
      </c>
      <c r="J841" t="s">
        <v>4915</v>
      </c>
      <c r="K841">
        <v>7603</v>
      </c>
      <c r="L841" t="s">
        <v>3613</v>
      </c>
      <c r="M841" s="87">
        <v>43950</v>
      </c>
      <c r="N841" t="s">
        <v>3578</v>
      </c>
      <c r="O841" t="s">
        <v>3579</v>
      </c>
      <c r="P841" s="61">
        <v>-707.57</v>
      </c>
      <c r="Q841" t="s">
        <v>3579</v>
      </c>
      <c r="R841" s="61">
        <v>0</v>
      </c>
      <c r="S841" s="61">
        <v>-707.57</v>
      </c>
    </row>
    <row r="842" spans="1:19" x14ac:dyDescent="0.2">
      <c r="A842" t="s">
        <v>496</v>
      </c>
      <c r="B842" t="s">
        <v>1745</v>
      </c>
      <c r="C842" t="s">
        <v>2916</v>
      </c>
      <c r="D842" t="s">
        <v>238</v>
      </c>
      <c r="E842" t="s">
        <v>3573</v>
      </c>
      <c r="F842" t="s">
        <v>125</v>
      </c>
      <c r="G842" s="87">
        <v>20200515</v>
      </c>
      <c r="H842" t="s">
        <v>3668</v>
      </c>
      <c r="I842" t="s">
        <v>4948</v>
      </c>
      <c r="J842" t="s">
        <v>4949</v>
      </c>
      <c r="K842">
        <v>7655</v>
      </c>
      <c r="L842" t="s">
        <v>4844</v>
      </c>
      <c r="M842" s="87">
        <v>43983</v>
      </c>
      <c r="N842" t="s">
        <v>3578</v>
      </c>
      <c r="O842" t="s">
        <v>3579</v>
      </c>
      <c r="P842" s="61">
        <v>1552.26</v>
      </c>
      <c r="Q842" t="s">
        <v>3579</v>
      </c>
      <c r="R842" s="61">
        <v>1552.26</v>
      </c>
      <c r="S842" s="61">
        <v>0</v>
      </c>
    </row>
    <row r="843" spans="1:19" x14ac:dyDescent="0.2">
      <c r="A843" t="s">
        <v>496</v>
      </c>
      <c r="B843" t="s">
        <v>1745</v>
      </c>
      <c r="C843" t="s">
        <v>2916</v>
      </c>
      <c r="D843" t="s">
        <v>238</v>
      </c>
      <c r="E843" t="s">
        <v>3573</v>
      </c>
      <c r="F843" t="s">
        <v>125</v>
      </c>
      <c r="G843" s="87">
        <v>20200515</v>
      </c>
      <c r="H843" t="s">
        <v>3668</v>
      </c>
      <c r="I843" t="s">
        <v>4948</v>
      </c>
      <c r="J843" t="s">
        <v>4950</v>
      </c>
      <c r="K843">
        <v>7655</v>
      </c>
      <c r="L843" t="s">
        <v>4844</v>
      </c>
      <c r="M843" s="87">
        <v>43983</v>
      </c>
      <c r="N843" t="s">
        <v>3578</v>
      </c>
      <c r="O843" t="s">
        <v>3579</v>
      </c>
      <c r="P843" s="61">
        <v>1892.71</v>
      </c>
      <c r="Q843" t="s">
        <v>3579</v>
      </c>
      <c r="R843" s="61">
        <v>1892.71</v>
      </c>
      <c r="S843" s="61">
        <v>0</v>
      </c>
    </row>
    <row r="844" spans="1:19" x14ac:dyDescent="0.2">
      <c r="A844" t="s">
        <v>496</v>
      </c>
      <c r="B844" t="s">
        <v>1745</v>
      </c>
      <c r="C844" t="s">
        <v>2916</v>
      </c>
      <c r="D844" t="s">
        <v>238</v>
      </c>
      <c r="E844" t="s">
        <v>3573</v>
      </c>
      <c r="F844" t="s">
        <v>125</v>
      </c>
      <c r="G844" s="87">
        <v>20200515</v>
      </c>
      <c r="H844" t="s">
        <v>3668</v>
      </c>
      <c r="I844" t="s">
        <v>4951</v>
      </c>
      <c r="J844" t="s">
        <v>4949</v>
      </c>
      <c r="K844">
        <v>7655</v>
      </c>
      <c r="L844" t="s">
        <v>4844</v>
      </c>
      <c r="M844" s="87">
        <v>43983</v>
      </c>
      <c r="N844" t="s">
        <v>3578</v>
      </c>
      <c r="O844" t="s">
        <v>3579</v>
      </c>
      <c r="P844" s="61">
        <v>1229.8800000000001</v>
      </c>
      <c r="Q844" t="s">
        <v>3579</v>
      </c>
      <c r="R844" s="61">
        <v>1229.8800000000001</v>
      </c>
      <c r="S844" s="61">
        <v>0</v>
      </c>
    </row>
    <row r="845" spans="1:19" x14ac:dyDescent="0.2">
      <c r="A845" t="s">
        <v>496</v>
      </c>
      <c r="B845" t="s">
        <v>1745</v>
      </c>
      <c r="C845" t="s">
        <v>2916</v>
      </c>
      <c r="D845" t="s">
        <v>238</v>
      </c>
      <c r="E845" t="s">
        <v>3573</v>
      </c>
      <c r="F845" t="s">
        <v>125</v>
      </c>
      <c r="G845" s="87">
        <v>20200515</v>
      </c>
      <c r="H845" t="s">
        <v>3668</v>
      </c>
      <c r="I845" t="s">
        <v>4951</v>
      </c>
      <c r="J845" t="s">
        <v>4952</v>
      </c>
      <c r="K845">
        <v>7655</v>
      </c>
      <c r="L845" t="s">
        <v>4844</v>
      </c>
      <c r="M845" s="87">
        <v>43983</v>
      </c>
      <c r="N845" t="s">
        <v>3578</v>
      </c>
      <c r="O845" t="s">
        <v>3579</v>
      </c>
      <c r="P845" s="61">
        <v>1499.62</v>
      </c>
      <c r="Q845" t="s">
        <v>3579</v>
      </c>
      <c r="R845" s="61">
        <v>1499.62</v>
      </c>
      <c r="S845" s="61">
        <v>0</v>
      </c>
    </row>
    <row r="846" spans="1:19" x14ac:dyDescent="0.2">
      <c r="A846" t="s">
        <v>496</v>
      </c>
      <c r="B846" t="s">
        <v>1745</v>
      </c>
      <c r="C846" t="s">
        <v>2916</v>
      </c>
      <c r="D846" t="s">
        <v>238</v>
      </c>
      <c r="E846" t="s">
        <v>3573</v>
      </c>
      <c r="F846" t="s">
        <v>126</v>
      </c>
      <c r="G846" s="87">
        <v>20200601</v>
      </c>
      <c r="H846" t="s">
        <v>3574</v>
      </c>
      <c r="I846" t="s">
        <v>4953</v>
      </c>
      <c r="J846" t="s">
        <v>4912</v>
      </c>
      <c r="K846">
        <v>7655</v>
      </c>
      <c r="L846" t="s">
        <v>3616</v>
      </c>
      <c r="M846" s="87">
        <v>43983</v>
      </c>
      <c r="N846" t="s">
        <v>3578</v>
      </c>
      <c r="O846" t="s">
        <v>3579</v>
      </c>
      <c r="P846" s="61">
        <v>-1509.9</v>
      </c>
      <c r="Q846" t="s">
        <v>3579</v>
      </c>
      <c r="R846" s="61">
        <v>0</v>
      </c>
      <c r="S846" s="61">
        <v>-1509.9</v>
      </c>
    </row>
    <row r="847" spans="1:19" x14ac:dyDescent="0.2">
      <c r="A847" t="s">
        <v>496</v>
      </c>
      <c r="B847" t="s">
        <v>1745</v>
      </c>
      <c r="C847" t="s">
        <v>2916</v>
      </c>
      <c r="D847" t="s">
        <v>238</v>
      </c>
      <c r="E847" t="s">
        <v>3573</v>
      </c>
      <c r="F847" t="s">
        <v>126</v>
      </c>
      <c r="G847" s="87">
        <v>20200601</v>
      </c>
      <c r="H847" t="s">
        <v>3574</v>
      </c>
      <c r="I847" t="s">
        <v>4954</v>
      </c>
      <c r="J847" t="s">
        <v>4912</v>
      </c>
      <c r="K847">
        <v>7655</v>
      </c>
      <c r="L847" t="s">
        <v>3616</v>
      </c>
      <c r="M847" s="87">
        <v>43983</v>
      </c>
      <c r="N847" t="s">
        <v>3578</v>
      </c>
      <c r="O847" t="s">
        <v>3579</v>
      </c>
      <c r="P847" s="61">
        <v>-1196.32</v>
      </c>
      <c r="Q847" t="s">
        <v>3579</v>
      </c>
      <c r="R847" s="61">
        <v>0</v>
      </c>
      <c r="S847" s="61">
        <v>-1196.32</v>
      </c>
    </row>
    <row r="848" spans="1:19" x14ac:dyDescent="0.2">
      <c r="A848" t="s">
        <v>496</v>
      </c>
      <c r="B848" t="s">
        <v>1745</v>
      </c>
      <c r="C848" t="s">
        <v>2916</v>
      </c>
      <c r="D848" t="s">
        <v>238</v>
      </c>
      <c r="E848" t="s">
        <v>3573</v>
      </c>
      <c r="F848" t="s">
        <v>126</v>
      </c>
      <c r="G848" s="87">
        <v>20200601</v>
      </c>
      <c r="H848" t="s">
        <v>3574</v>
      </c>
      <c r="I848" t="s">
        <v>4955</v>
      </c>
      <c r="J848" t="s">
        <v>4915</v>
      </c>
      <c r="K848">
        <v>7655</v>
      </c>
      <c r="L848" t="s">
        <v>3616</v>
      </c>
      <c r="M848" s="87">
        <v>43983</v>
      </c>
      <c r="N848" t="s">
        <v>3578</v>
      </c>
      <c r="O848" t="s">
        <v>3579</v>
      </c>
      <c r="P848" s="61">
        <v>-636.77</v>
      </c>
      <c r="Q848" t="s">
        <v>3579</v>
      </c>
      <c r="R848" s="61">
        <v>0</v>
      </c>
      <c r="S848" s="61">
        <v>-636.77</v>
      </c>
    </row>
    <row r="849" spans="1:19" x14ac:dyDescent="0.2">
      <c r="A849" t="s">
        <v>496</v>
      </c>
      <c r="B849" t="s">
        <v>1745</v>
      </c>
      <c r="C849" t="s">
        <v>2916</v>
      </c>
      <c r="D849" t="s">
        <v>238</v>
      </c>
      <c r="E849" t="s">
        <v>3573</v>
      </c>
      <c r="F849" t="s">
        <v>16</v>
      </c>
      <c r="G849" s="87">
        <v>20200630</v>
      </c>
      <c r="H849" t="s">
        <v>3617</v>
      </c>
      <c r="J849" t="s">
        <v>3618</v>
      </c>
      <c r="K849">
        <v>7681</v>
      </c>
      <c r="L849" t="s">
        <v>3619</v>
      </c>
      <c r="M849" s="87">
        <v>43999</v>
      </c>
      <c r="N849" t="s">
        <v>3620</v>
      </c>
      <c r="O849" t="s">
        <v>3579</v>
      </c>
      <c r="P849" s="61">
        <v>69285.56</v>
      </c>
      <c r="Q849" t="s">
        <v>3579</v>
      </c>
      <c r="R849" s="61">
        <v>69285.56</v>
      </c>
      <c r="S849" s="61">
        <v>0</v>
      </c>
    </row>
    <row r="850" spans="1:19" x14ac:dyDescent="0.2">
      <c r="A850" t="s">
        <v>497</v>
      </c>
      <c r="B850" t="s">
        <v>1746</v>
      </c>
      <c r="C850" t="s">
        <v>2917</v>
      </c>
      <c r="D850" t="s">
        <v>238</v>
      </c>
      <c r="E850" t="s">
        <v>3573</v>
      </c>
      <c r="F850" t="s">
        <v>115</v>
      </c>
      <c r="G850" s="87">
        <v>20190701</v>
      </c>
      <c r="H850" t="s">
        <v>3574</v>
      </c>
      <c r="I850" t="s">
        <v>4956</v>
      </c>
      <c r="J850" t="s">
        <v>4915</v>
      </c>
      <c r="K850">
        <v>7100</v>
      </c>
      <c r="L850" t="s">
        <v>3577</v>
      </c>
      <c r="M850" s="87">
        <v>43647</v>
      </c>
      <c r="N850" t="s">
        <v>3578</v>
      </c>
      <c r="O850" t="s">
        <v>3579</v>
      </c>
      <c r="P850" s="61">
        <v>-869.93</v>
      </c>
      <c r="Q850" t="s">
        <v>3579</v>
      </c>
      <c r="R850" s="61">
        <v>0</v>
      </c>
      <c r="S850" s="61">
        <v>-869.93</v>
      </c>
    </row>
    <row r="851" spans="1:19" x14ac:dyDescent="0.2">
      <c r="A851" t="s">
        <v>497</v>
      </c>
      <c r="B851" t="s">
        <v>1746</v>
      </c>
      <c r="C851" t="s">
        <v>2917</v>
      </c>
      <c r="D851" t="s">
        <v>238</v>
      </c>
      <c r="E851" t="s">
        <v>3573</v>
      </c>
      <c r="F851" t="s">
        <v>115</v>
      </c>
      <c r="G851" s="87">
        <v>20190701</v>
      </c>
      <c r="H851" t="s">
        <v>3574</v>
      </c>
      <c r="I851" t="s">
        <v>4957</v>
      </c>
      <c r="J851" t="s">
        <v>4915</v>
      </c>
      <c r="K851">
        <v>7100</v>
      </c>
      <c r="L851" t="s">
        <v>3577</v>
      </c>
      <c r="M851" s="87">
        <v>43647</v>
      </c>
      <c r="N851" t="s">
        <v>3578</v>
      </c>
      <c r="O851" t="s">
        <v>3579</v>
      </c>
      <c r="P851" s="61">
        <v>-1023.29</v>
      </c>
      <c r="Q851" t="s">
        <v>3579</v>
      </c>
      <c r="R851" s="61">
        <v>0</v>
      </c>
      <c r="S851" s="61">
        <v>-1023.29</v>
      </c>
    </row>
    <row r="852" spans="1:19" x14ac:dyDescent="0.2">
      <c r="A852" t="s">
        <v>497</v>
      </c>
      <c r="B852" t="s">
        <v>1746</v>
      </c>
      <c r="C852" t="s">
        <v>2917</v>
      </c>
      <c r="D852" t="s">
        <v>238</v>
      </c>
      <c r="E852" t="s">
        <v>3573</v>
      </c>
      <c r="F852" t="s">
        <v>115</v>
      </c>
      <c r="G852" s="87">
        <v>20190701</v>
      </c>
      <c r="H852" t="s">
        <v>3574</v>
      </c>
      <c r="I852" t="s">
        <v>4958</v>
      </c>
      <c r="J852" t="s">
        <v>4915</v>
      </c>
      <c r="K852">
        <v>7100</v>
      </c>
      <c r="L852" t="s">
        <v>3577</v>
      </c>
      <c r="M852" s="87">
        <v>43647</v>
      </c>
      <c r="N852" t="s">
        <v>3578</v>
      </c>
      <c r="O852" t="s">
        <v>3579</v>
      </c>
      <c r="P852" s="61">
        <v>-1023.29</v>
      </c>
      <c r="Q852" t="s">
        <v>3579</v>
      </c>
      <c r="R852" s="61">
        <v>0</v>
      </c>
      <c r="S852" s="61">
        <v>-1023.29</v>
      </c>
    </row>
    <row r="853" spans="1:19" x14ac:dyDescent="0.2">
      <c r="A853" t="s">
        <v>497</v>
      </c>
      <c r="B853" t="s">
        <v>1746</v>
      </c>
      <c r="C853" t="s">
        <v>2917</v>
      </c>
      <c r="D853" t="s">
        <v>238</v>
      </c>
      <c r="E853" t="s">
        <v>3573</v>
      </c>
      <c r="F853" t="s">
        <v>115</v>
      </c>
      <c r="G853" s="87">
        <v>20190701</v>
      </c>
      <c r="H853" t="s">
        <v>3574</v>
      </c>
      <c r="I853" t="s">
        <v>4959</v>
      </c>
      <c r="J853" t="s">
        <v>4960</v>
      </c>
      <c r="K853">
        <v>7100</v>
      </c>
      <c r="L853" t="s">
        <v>3577</v>
      </c>
      <c r="M853" s="87">
        <v>43647</v>
      </c>
      <c r="N853" t="s">
        <v>3578</v>
      </c>
      <c r="O853" t="s">
        <v>3579</v>
      </c>
      <c r="P853" s="61">
        <v>-364.9</v>
      </c>
      <c r="Q853" t="s">
        <v>3579</v>
      </c>
      <c r="R853" s="61">
        <v>0</v>
      </c>
      <c r="S853" s="61">
        <v>-364.9</v>
      </c>
    </row>
    <row r="854" spans="1:19" x14ac:dyDescent="0.2">
      <c r="A854" t="s">
        <v>497</v>
      </c>
      <c r="B854" t="s">
        <v>1746</v>
      </c>
      <c r="C854" t="s">
        <v>2917</v>
      </c>
      <c r="D854" t="s">
        <v>238</v>
      </c>
      <c r="E854" t="s">
        <v>3573</v>
      </c>
      <c r="F854" t="s">
        <v>115</v>
      </c>
      <c r="G854" s="87">
        <v>20190701</v>
      </c>
      <c r="H854" t="s">
        <v>3574</v>
      </c>
      <c r="I854" t="s">
        <v>4961</v>
      </c>
      <c r="J854" t="s">
        <v>2917</v>
      </c>
      <c r="K854">
        <v>7100</v>
      </c>
      <c r="L854" t="s">
        <v>3577</v>
      </c>
      <c r="M854" s="87">
        <v>43647</v>
      </c>
      <c r="N854" t="s">
        <v>3578</v>
      </c>
      <c r="O854" t="s">
        <v>3579</v>
      </c>
      <c r="P854" s="61">
        <v>-351.67</v>
      </c>
      <c r="Q854" t="s">
        <v>3579</v>
      </c>
      <c r="R854" s="61">
        <v>0</v>
      </c>
      <c r="S854" s="61">
        <v>-351.67</v>
      </c>
    </row>
    <row r="855" spans="1:19" x14ac:dyDescent="0.2">
      <c r="A855" t="s">
        <v>497</v>
      </c>
      <c r="B855" t="s">
        <v>1746</v>
      </c>
      <c r="C855" t="s">
        <v>2917</v>
      </c>
      <c r="D855" t="s">
        <v>238</v>
      </c>
      <c r="E855" t="s">
        <v>3573</v>
      </c>
      <c r="F855" t="s">
        <v>115</v>
      </c>
      <c r="G855" s="87">
        <v>20190701</v>
      </c>
      <c r="H855" t="s">
        <v>3574</v>
      </c>
      <c r="I855" t="s">
        <v>4962</v>
      </c>
      <c r="J855" t="s">
        <v>4963</v>
      </c>
      <c r="K855">
        <v>7100</v>
      </c>
      <c r="L855" t="s">
        <v>3577</v>
      </c>
      <c r="M855" s="87">
        <v>43647</v>
      </c>
      <c r="N855" t="s">
        <v>3578</v>
      </c>
      <c r="O855" t="s">
        <v>3579</v>
      </c>
      <c r="P855" s="61">
        <v>-871.52</v>
      </c>
      <c r="Q855" t="s">
        <v>3579</v>
      </c>
      <c r="R855" s="61">
        <v>0</v>
      </c>
      <c r="S855" s="61">
        <v>-871.52</v>
      </c>
    </row>
    <row r="856" spans="1:19" x14ac:dyDescent="0.2">
      <c r="A856" t="s">
        <v>497</v>
      </c>
      <c r="B856" t="s">
        <v>1746</v>
      </c>
      <c r="C856" t="s">
        <v>2917</v>
      </c>
      <c r="D856" t="s">
        <v>238</v>
      </c>
      <c r="E856" t="s">
        <v>3573</v>
      </c>
      <c r="F856" t="s">
        <v>115</v>
      </c>
      <c r="G856" s="87">
        <v>20190701</v>
      </c>
      <c r="H856" t="s">
        <v>3574</v>
      </c>
      <c r="I856" t="s">
        <v>4964</v>
      </c>
      <c r="J856" t="s">
        <v>4963</v>
      </c>
      <c r="K856">
        <v>7100</v>
      </c>
      <c r="L856" t="s">
        <v>3577</v>
      </c>
      <c r="M856" s="87">
        <v>43647</v>
      </c>
      <c r="N856" t="s">
        <v>3578</v>
      </c>
      <c r="O856" t="s">
        <v>3579</v>
      </c>
      <c r="P856" s="61">
        <v>-1023.29</v>
      </c>
      <c r="Q856" t="s">
        <v>3579</v>
      </c>
      <c r="R856" s="61">
        <v>0</v>
      </c>
      <c r="S856" s="61">
        <v>-1023.29</v>
      </c>
    </row>
    <row r="857" spans="1:19" x14ac:dyDescent="0.2">
      <c r="A857" t="s">
        <v>497</v>
      </c>
      <c r="B857" t="s">
        <v>1746</v>
      </c>
      <c r="C857" t="s">
        <v>2917</v>
      </c>
      <c r="D857" t="s">
        <v>238</v>
      </c>
      <c r="E857" t="s">
        <v>3573</v>
      </c>
      <c r="F857" t="s">
        <v>115</v>
      </c>
      <c r="G857" s="87">
        <v>20190701</v>
      </c>
      <c r="H857" t="s">
        <v>3574</v>
      </c>
      <c r="I857" t="s">
        <v>4965</v>
      </c>
      <c r="J857" t="s">
        <v>4963</v>
      </c>
      <c r="K857">
        <v>7100</v>
      </c>
      <c r="L857" t="s">
        <v>3577</v>
      </c>
      <c r="M857" s="87">
        <v>43647</v>
      </c>
      <c r="N857" t="s">
        <v>3578</v>
      </c>
      <c r="O857" t="s">
        <v>3579</v>
      </c>
      <c r="P857" s="61">
        <v>-224.75</v>
      </c>
      <c r="Q857" t="s">
        <v>3579</v>
      </c>
      <c r="R857" s="61">
        <v>0</v>
      </c>
      <c r="S857" s="61">
        <v>-224.75</v>
      </c>
    </row>
    <row r="858" spans="1:19" x14ac:dyDescent="0.2">
      <c r="A858" t="s">
        <v>497</v>
      </c>
      <c r="B858" t="s">
        <v>1746</v>
      </c>
      <c r="C858" t="s">
        <v>2917</v>
      </c>
      <c r="D858" t="s">
        <v>238</v>
      </c>
      <c r="E858" t="s">
        <v>3573</v>
      </c>
      <c r="F858" t="s">
        <v>115</v>
      </c>
      <c r="G858" s="87">
        <v>20190701</v>
      </c>
      <c r="H858" t="s">
        <v>3574</v>
      </c>
      <c r="I858" t="s">
        <v>4966</v>
      </c>
      <c r="J858" t="s">
        <v>4967</v>
      </c>
      <c r="K858">
        <v>7100</v>
      </c>
      <c r="L858" t="s">
        <v>3577</v>
      </c>
      <c r="M858" s="87">
        <v>43647</v>
      </c>
      <c r="N858" t="s">
        <v>3578</v>
      </c>
      <c r="O858" t="s">
        <v>3579</v>
      </c>
      <c r="P858" s="61">
        <v>-1023.29</v>
      </c>
      <c r="Q858" t="s">
        <v>3579</v>
      </c>
      <c r="R858" s="61">
        <v>0</v>
      </c>
      <c r="S858" s="61">
        <v>-1023.29</v>
      </c>
    </row>
    <row r="859" spans="1:19" x14ac:dyDescent="0.2">
      <c r="A859" t="s">
        <v>497</v>
      </c>
      <c r="B859" t="s">
        <v>1746</v>
      </c>
      <c r="C859" t="s">
        <v>2917</v>
      </c>
      <c r="D859" t="s">
        <v>238</v>
      </c>
      <c r="E859" t="s">
        <v>3573</v>
      </c>
      <c r="F859" t="s">
        <v>115</v>
      </c>
      <c r="G859" s="87">
        <v>20190701</v>
      </c>
      <c r="H859" t="s">
        <v>3574</v>
      </c>
      <c r="I859" t="s">
        <v>4968</v>
      </c>
      <c r="J859" t="s">
        <v>2917</v>
      </c>
      <c r="K859">
        <v>7100</v>
      </c>
      <c r="L859" t="s">
        <v>3577</v>
      </c>
      <c r="M859" s="87">
        <v>43647</v>
      </c>
      <c r="N859" t="s">
        <v>3578</v>
      </c>
      <c r="O859" t="s">
        <v>3579</v>
      </c>
      <c r="P859" s="61">
        <v>-21.7</v>
      </c>
      <c r="Q859" t="s">
        <v>3579</v>
      </c>
      <c r="R859" s="61">
        <v>0</v>
      </c>
      <c r="S859" s="61">
        <v>-21.7</v>
      </c>
    </row>
    <row r="860" spans="1:19" x14ac:dyDescent="0.2">
      <c r="A860" t="s">
        <v>497</v>
      </c>
      <c r="B860" t="s">
        <v>1746</v>
      </c>
      <c r="C860" t="s">
        <v>2917</v>
      </c>
      <c r="D860" t="s">
        <v>238</v>
      </c>
      <c r="E860" t="s">
        <v>3573</v>
      </c>
      <c r="F860" t="s">
        <v>116</v>
      </c>
      <c r="G860" s="87">
        <v>20190801</v>
      </c>
      <c r="H860" t="s">
        <v>3574</v>
      </c>
      <c r="I860" t="s">
        <v>4969</v>
      </c>
      <c r="J860" t="s">
        <v>4915</v>
      </c>
      <c r="K860">
        <v>7150</v>
      </c>
      <c r="L860" t="s">
        <v>3582</v>
      </c>
      <c r="M860" s="87">
        <v>43675</v>
      </c>
      <c r="N860" t="s">
        <v>3583</v>
      </c>
      <c r="O860" t="s">
        <v>3579</v>
      </c>
      <c r="P860" s="61">
        <v>-1002.12</v>
      </c>
      <c r="Q860" t="s">
        <v>3579</v>
      </c>
      <c r="R860" s="61">
        <v>0</v>
      </c>
      <c r="S860" s="61">
        <v>-1002.12</v>
      </c>
    </row>
    <row r="861" spans="1:19" x14ac:dyDescent="0.2">
      <c r="A861" t="s">
        <v>497</v>
      </c>
      <c r="B861" t="s">
        <v>1746</v>
      </c>
      <c r="C861" t="s">
        <v>2917</v>
      </c>
      <c r="D861" t="s">
        <v>238</v>
      </c>
      <c r="E861" t="s">
        <v>3573</v>
      </c>
      <c r="F861" t="s">
        <v>116</v>
      </c>
      <c r="G861" s="87">
        <v>20190801</v>
      </c>
      <c r="H861" t="s">
        <v>3574</v>
      </c>
      <c r="I861" t="s">
        <v>4970</v>
      </c>
      <c r="J861" t="s">
        <v>4915</v>
      </c>
      <c r="K861">
        <v>7150</v>
      </c>
      <c r="L861" t="s">
        <v>3582</v>
      </c>
      <c r="M861" s="87">
        <v>43675</v>
      </c>
      <c r="N861" t="s">
        <v>3583</v>
      </c>
      <c r="O861" t="s">
        <v>3579</v>
      </c>
      <c r="P861" s="61">
        <v>-1178.79</v>
      </c>
      <c r="Q861" t="s">
        <v>3579</v>
      </c>
      <c r="R861" s="61">
        <v>0</v>
      </c>
      <c r="S861" s="61">
        <v>-1178.79</v>
      </c>
    </row>
    <row r="862" spans="1:19" x14ac:dyDescent="0.2">
      <c r="A862" t="s">
        <v>497</v>
      </c>
      <c r="B862" t="s">
        <v>1746</v>
      </c>
      <c r="C862" t="s">
        <v>2917</v>
      </c>
      <c r="D862" t="s">
        <v>238</v>
      </c>
      <c r="E862" t="s">
        <v>3573</v>
      </c>
      <c r="F862" t="s">
        <v>116</v>
      </c>
      <c r="G862" s="87">
        <v>20190801</v>
      </c>
      <c r="H862" t="s">
        <v>3574</v>
      </c>
      <c r="I862" t="s">
        <v>4971</v>
      </c>
      <c r="J862" t="s">
        <v>4915</v>
      </c>
      <c r="K862">
        <v>7150</v>
      </c>
      <c r="L862" t="s">
        <v>3582</v>
      </c>
      <c r="M862" s="87">
        <v>43675</v>
      </c>
      <c r="N862" t="s">
        <v>3583</v>
      </c>
      <c r="O862" t="s">
        <v>3579</v>
      </c>
      <c r="P862" s="61">
        <v>-1178.79</v>
      </c>
      <c r="Q862" t="s">
        <v>3579</v>
      </c>
      <c r="R862" s="61">
        <v>0</v>
      </c>
      <c r="S862" s="61">
        <v>-1178.79</v>
      </c>
    </row>
    <row r="863" spans="1:19" x14ac:dyDescent="0.2">
      <c r="A863" t="s">
        <v>497</v>
      </c>
      <c r="B863" t="s">
        <v>1746</v>
      </c>
      <c r="C863" t="s">
        <v>2917</v>
      </c>
      <c r="D863" t="s">
        <v>238</v>
      </c>
      <c r="E863" t="s">
        <v>3573</v>
      </c>
      <c r="F863" t="s">
        <v>116</v>
      </c>
      <c r="G863" s="87">
        <v>20190801</v>
      </c>
      <c r="H863" t="s">
        <v>3574</v>
      </c>
      <c r="I863" t="s">
        <v>4972</v>
      </c>
      <c r="J863" t="s">
        <v>4973</v>
      </c>
      <c r="K863">
        <v>7150</v>
      </c>
      <c r="L863" t="s">
        <v>3582</v>
      </c>
      <c r="M863" s="87">
        <v>43675</v>
      </c>
      <c r="N863" t="s">
        <v>3583</v>
      </c>
      <c r="O863" t="s">
        <v>3579</v>
      </c>
      <c r="P863" s="61">
        <v>-280</v>
      </c>
      <c r="Q863" t="s">
        <v>3579</v>
      </c>
      <c r="R863" s="61">
        <v>0</v>
      </c>
      <c r="S863" s="61">
        <v>-280</v>
      </c>
    </row>
    <row r="864" spans="1:19" x14ac:dyDescent="0.2">
      <c r="A864" t="s">
        <v>497</v>
      </c>
      <c r="B864" t="s">
        <v>1746</v>
      </c>
      <c r="C864" t="s">
        <v>2917</v>
      </c>
      <c r="D864" t="s">
        <v>238</v>
      </c>
      <c r="E864" t="s">
        <v>3573</v>
      </c>
      <c r="F864" t="s">
        <v>116</v>
      </c>
      <c r="G864" s="87">
        <v>20190801</v>
      </c>
      <c r="H864" t="s">
        <v>3574</v>
      </c>
      <c r="I864" t="s">
        <v>4974</v>
      </c>
      <c r="J864" t="s">
        <v>4960</v>
      </c>
      <c r="K864">
        <v>7150</v>
      </c>
      <c r="L864" t="s">
        <v>3582</v>
      </c>
      <c r="M864" s="87">
        <v>43675</v>
      </c>
      <c r="N864" t="s">
        <v>3583</v>
      </c>
      <c r="O864" t="s">
        <v>3579</v>
      </c>
      <c r="P864" s="61">
        <v>-420.34</v>
      </c>
      <c r="Q864" t="s">
        <v>3579</v>
      </c>
      <c r="R864" s="61">
        <v>0</v>
      </c>
      <c r="S864" s="61">
        <v>-420.34</v>
      </c>
    </row>
    <row r="865" spans="1:19" x14ac:dyDescent="0.2">
      <c r="A865" t="s">
        <v>497</v>
      </c>
      <c r="B865" t="s">
        <v>1746</v>
      </c>
      <c r="C865" t="s">
        <v>2917</v>
      </c>
      <c r="D865" t="s">
        <v>238</v>
      </c>
      <c r="E865" t="s">
        <v>3573</v>
      </c>
      <c r="F865" t="s">
        <v>116</v>
      </c>
      <c r="G865" s="87">
        <v>20190801</v>
      </c>
      <c r="H865" t="s">
        <v>3574</v>
      </c>
      <c r="I865" t="s">
        <v>4975</v>
      </c>
      <c r="J865" t="s">
        <v>2917</v>
      </c>
      <c r="K865">
        <v>7150</v>
      </c>
      <c r="L865" t="s">
        <v>3582</v>
      </c>
      <c r="M865" s="87">
        <v>43675</v>
      </c>
      <c r="N865" t="s">
        <v>3583</v>
      </c>
      <c r="O865" t="s">
        <v>3579</v>
      </c>
      <c r="P865" s="61">
        <v>-405.11</v>
      </c>
      <c r="Q865" t="s">
        <v>3579</v>
      </c>
      <c r="R865" s="61">
        <v>0</v>
      </c>
      <c r="S865" s="61">
        <v>-405.11</v>
      </c>
    </row>
    <row r="866" spans="1:19" x14ac:dyDescent="0.2">
      <c r="A866" t="s">
        <v>497</v>
      </c>
      <c r="B866" t="s">
        <v>1746</v>
      </c>
      <c r="C866" t="s">
        <v>2917</v>
      </c>
      <c r="D866" t="s">
        <v>238</v>
      </c>
      <c r="E866" t="s">
        <v>3573</v>
      </c>
      <c r="F866" t="s">
        <v>116</v>
      </c>
      <c r="G866" s="87">
        <v>20190801</v>
      </c>
      <c r="H866" t="s">
        <v>3574</v>
      </c>
      <c r="I866" t="s">
        <v>4976</v>
      </c>
      <c r="J866" t="s">
        <v>4963</v>
      </c>
      <c r="K866">
        <v>7150</v>
      </c>
      <c r="L866" t="s">
        <v>3582</v>
      </c>
      <c r="M866" s="87">
        <v>43675</v>
      </c>
      <c r="N866" t="s">
        <v>3583</v>
      </c>
      <c r="O866" t="s">
        <v>3579</v>
      </c>
      <c r="P866" s="61">
        <v>-1003.95</v>
      </c>
      <c r="Q866" t="s">
        <v>3579</v>
      </c>
      <c r="R866" s="61">
        <v>0</v>
      </c>
      <c r="S866" s="61">
        <v>-1003.95</v>
      </c>
    </row>
    <row r="867" spans="1:19" x14ac:dyDescent="0.2">
      <c r="A867" t="s">
        <v>497</v>
      </c>
      <c r="B867" t="s">
        <v>1746</v>
      </c>
      <c r="C867" t="s">
        <v>2917</v>
      </c>
      <c r="D867" t="s">
        <v>238</v>
      </c>
      <c r="E867" t="s">
        <v>3573</v>
      </c>
      <c r="F867" t="s">
        <v>116</v>
      </c>
      <c r="G867" s="87">
        <v>20190801</v>
      </c>
      <c r="H867" t="s">
        <v>3574</v>
      </c>
      <c r="I867" t="s">
        <v>4977</v>
      </c>
      <c r="J867" t="s">
        <v>4963</v>
      </c>
      <c r="K867">
        <v>7150</v>
      </c>
      <c r="L867" t="s">
        <v>3582</v>
      </c>
      <c r="M867" s="87">
        <v>43675</v>
      </c>
      <c r="N867" t="s">
        <v>3583</v>
      </c>
      <c r="O867" t="s">
        <v>3579</v>
      </c>
      <c r="P867" s="61">
        <v>-1178.79</v>
      </c>
      <c r="Q867" t="s">
        <v>3579</v>
      </c>
      <c r="R867" s="61">
        <v>0</v>
      </c>
      <c r="S867" s="61">
        <v>-1178.79</v>
      </c>
    </row>
    <row r="868" spans="1:19" x14ac:dyDescent="0.2">
      <c r="A868" t="s">
        <v>497</v>
      </c>
      <c r="B868" t="s">
        <v>1746</v>
      </c>
      <c r="C868" t="s">
        <v>2917</v>
      </c>
      <c r="D868" t="s">
        <v>238</v>
      </c>
      <c r="E868" t="s">
        <v>3573</v>
      </c>
      <c r="F868" t="s">
        <v>116</v>
      </c>
      <c r="G868" s="87">
        <v>20190801</v>
      </c>
      <c r="H868" t="s">
        <v>3574</v>
      </c>
      <c r="I868" t="s">
        <v>4978</v>
      </c>
      <c r="J868" t="s">
        <v>4963</v>
      </c>
      <c r="K868">
        <v>7150</v>
      </c>
      <c r="L868" t="s">
        <v>3582</v>
      </c>
      <c r="M868" s="87">
        <v>43675</v>
      </c>
      <c r="N868" t="s">
        <v>3583</v>
      </c>
      <c r="O868" t="s">
        <v>3579</v>
      </c>
      <c r="P868" s="61">
        <v>-258.91000000000003</v>
      </c>
      <c r="Q868" t="s">
        <v>3579</v>
      </c>
      <c r="R868" s="61">
        <v>0</v>
      </c>
      <c r="S868" s="61">
        <v>-258.91000000000003</v>
      </c>
    </row>
    <row r="869" spans="1:19" x14ac:dyDescent="0.2">
      <c r="A869" t="s">
        <v>497</v>
      </c>
      <c r="B869" t="s">
        <v>1746</v>
      </c>
      <c r="C869" t="s">
        <v>2917</v>
      </c>
      <c r="D869" t="s">
        <v>238</v>
      </c>
      <c r="E869" t="s">
        <v>3573</v>
      </c>
      <c r="F869" t="s">
        <v>116</v>
      </c>
      <c r="G869" s="87">
        <v>20190801</v>
      </c>
      <c r="H869" t="s">
        <v>3574</v>
      </c>
      <c r="I869" t="s">
        <v>4979</v>
      </c>
      <c r="J869" t="s">
        <v>4967</v>
      </c>
      <c r="K869">
        <v>7150</v>
      </c>
      <c r="L869" t="s">
        <v>3582</v>
      </c>
      <c r="M869" s="87">
        <v>43675</v>
      </c>
      <c r="N869" t="s">
        <v>3583</v>
      </c>
      <c r="O869" t="s">
        <v>3579</v>
      </c>
      <c r="P869" s="61">
        <v>-1178.79</v>
      </c>
      <c r="Q869" t="s">
        <v>3579</v>
      </c>
      <c r="R869" s="61">
        <v>0</v>
      </c>
      <c r="S869" s="61">
        <v>-1178.79</v>
      </c>
    </row>
    <row r="870" spans="1:19" x14ac:dyDescent="0.2">
      <c r="A870" t="s">
        <v>497</v>
      </c>
      <c r="B870" t="s">
        <v>1746</v>
      </c>
      <c r="C870" t="s">
        <v>2917</v>
      </c>
      <c r="D870" t="s">
        <v>238</v>
      </c>
      <c r="E870" t="s">
        <v>3573</v>
      </c>
      <c r="F870" t="s">
        <v>116</v>
      </c>
      <c r="G870" s="87">
        <v>20190801</v>
      </c>
      <c r="H870" t="s">
        <v>3574</v>
      </c>
      <c r="I870" t="s">
        <v>4980</v>
      </c>
      <c r="J870" t="s">
        <v>2917</v>
      </c>
      <c r="K870">
        <v>7150</v>
      </c>
      <c r="L870" t="s">
        <v>3582</v>
      </c>
      <c r="M870" s="87">
        <v>43675</v>
      </c>
      <c r="N870" t="s">
        <v>3583</v>
      </c>
      <c r="O870" t="s">
        <v>3579</v>
      </c>
      <c r="P870" s="61">
        <v>-21.7</v>
      </c>
      <c r="Q870" t="s">
        <v>3579</v>
      </c>
      <c r="R870" s="61">
        <v>0</v>
      </c>
      <c r="S870" s="61">
        <v>-21.7</v>
      </c>
    </row>
    <row r="871" spans="1:19" x14ac:dyDescent="0.2">
      <c r="A871" t="s">
        <v>497</v>
      </c>
      <c r="B871" t="s">
        <v>1746</v>
      </c>
      <c r="C871" t="s">
        <v>2917</v>
      </c>
      <c r="D871" t="s">
        <v>238</v>
      </c>
      <c r="E871" t="s">
        <v>3573</v>
      </c>
      <c r="F871" t="s">
        <v>117</v>
      </c>
      <c r="G871" s="87">
        <v>20190901</v>
      </c>
      <c r="H871" t="s">
        <v>3574</v>
      </c>
      <c r="I871" t="s">
        <v>4981</v>
      </c>
      <c r="J871" t="s">
        <v>4915</v>
      </c>
      <c r="K871">
        <v>7215</v>
      </c>
      <c r="L871" t="s">
        <v>3586</v>
      </c>
      <c r="M871" s="87">
        <v>43710</v>
      </c>
      <c r="N871" t="s">
        <v>3578</v>
      </c>
      <c r="O871" t="s">
        <v>3579</v>
      </c>
      <c r="P871" s="61">
        <v>-939.02</v>
      </c>
      <c r="Q871" t="s">
        <v>3579</v>
      </c>
      <c r="R871" s="61">
        <v>0</v>
      </c>
      <c r="S871" s="61">
        <v>-939.02</v>
      </c>
    </row>
    <row r="872" spans="1:19" x14ac:dyDescent="0.2">
      <c r="A872" t="s">
        <v>497</v>
      </c>
      <c r="B872" t="s">
        <v>1746</v>
      </c>
      <c r="C872" t="s">
        <v>2917</v>
      </c>
      <c r="D872" t="s">
        <v>238</v>
      </c>
      <c r="E872" t="s">
        <v>3573</v>
      </c>
      <c r="F872" t="s">
        <v>117</v>
      </c>
      <c r="G872" s="87">
        <v>20190901</v>
      </c>
      <c r="H872" t="s">
        <v>3574</v>
      </c>
      <c r="I872" t="s">
        <v>4982</v>
      </c>
      <c r="J872" t="s">
        <v>4915</v>
      </c>
      <c r="K872">
        <v>7215</v>
      </c>
      <c r="L872" t="s">
        <v>3586</v>
      </c>
      <c r="M872" s="87">
        <v>43710</v>
      </c>
      <c r="N872" t="s">
        <v>3578</v>
      </c>
      <c r="O872" t="s">
        <v>3579</v>
      </c>
      <c r="P872" s="61">
        <v>-1178.79</v>
      </c>
      <c r="Q872" t="s">
        <v>3579</v>
      </c>
      <c r="R872" s="61">
        <v>0</v>
      </c>
      <c r="S872" s="61">
        <v>-1178.79</v>
      </c>
    </row>
    <row r="873" spans="1:19" x14ac:dyDescent="0.2">
      <c r="A873" t="s">
        <v>497</v>
      </c>
      <c r="B873" t="s">
        <v>1746</v>
      </c>
      <c r="C873" t="s">
        <v>2917</v>
      </c>
      <c r="D873" t="s">
        <v>238</v>
      </c>
      <c r="E873" t="s">
        <v>3573</v>
      </c>
      <c r="F873" t="s">
        <v>117</v>
      </c>
      <c r="G873" s="87">
        <v>20190901</v>
      </c>
      <c r="H873" t="s">
        <v>3574</v>
      </c>
      <c r="I873" t="s">
        <v>4983</v>
      </c>
      <c r="J873" t="s">
        <v>4915</v>
      </c>
      <c r="K873">
        <v>7215</v>
      </c>
      <c r="L873" t="s">
        <v>3586</v>
      </c>
      <c r="M873" s="87">
        <v>43710</v>
      </c>
      <c r="N873" t="s">
        <v>3578</v>
      </c>
      <c r="O873" t="s">
        <v>3579</v>
      </c>
      <c r="P873" s="61">
        <v>-1104.56</v>
      </c>
      <c r="Q873" t="s">
        <v>3579</v>
      </c>
      <c r="R873" s="61">
        <v>0</v>
      </c>
      <c r="S873" s="61">
        <v>-1104.56</v>
      </c>
    </row>
    <row r="874" spans="1:19" x14ac:dyDescent="0.2">
      <c r="A874" t="s">
        <v>497</v>
      </c>
      <c r="B874" t="s">
        <v>1746</v>
      </c>
      <c r="C874" t="s">
        <v>2917</v>
      </c>
      <c r="D874" t="s">
        <v>238</v>
      </c>
      <c r="E874" t="s">
        <v>3573</v>
      </c>
      <c r="F874" t="s">
        <v>117</v>
      </c>
      <c r="G874" s="87">
        <v>20190901</v>
      </c>
      <c r="H874" t="s">
        <v>3574</v>
      </c>
      <c r="I874" t="s">
        <v>4984</v>
      </c>
      <c r="J874" t="s">
        <v>4960</v>
      </c>
      <c r="K874">
        <v>7215</v>
      </c>
      <c r="L874" t="s">
        <v>3586</v>
      </c>
      <c r="M874" s="87">
        <v>43710</v>
      </c>
      <c r="N874" t="s">
        <v>3578</v>
      </c>
      <c r="O874" t="s">
        <v>3579</v>
      </c>
      <c r="P874" s="61">
        <v>-393.87</v>
      </c>
      <c r="Q874" t="s">
        <v>3579</v>
      </c>
      <c r="R874" s="61">
        <v>0</v>
      </c>
      <c r="S874" s="61">
        <v>-393.87</v>
      </c>
    </row>
    <row r="875" spans="1:19" x14ac:dyDescent="0.2">
      <c r="A875" t="s">
        <v>497</v>
      </c>
      <c r="B875" t="s">
        <v>1746</v>
      </c>
      <c r="C875" t="s">
        <v>2917</v>
      </c>
      <c r="D875" t="s">
        <v>238</v>
      </c>
      <c r="E875" t="s">
        <v>3573</v>
      </c>
      <c r="F875" t="s">
        <v>117</v>
      </c>
      <c r="G875" s="87">
        <v>20190901</v>
      </c>
      <c r="H875" t="s">
        <v>3574</v>
      </c>
      <c r="I875" t="s">
        <v>4985</v>
      </c>
      <c r="J875" t="s">
        <v>4963</v>
      </c>
      <c r="K875">
        <v>7215</v>
      </c>
      <c r="L875" t="s">
        <v>3586</v>
      </c>
      <c r="M875" s="87">
        <v>43710</v>
      </c>
      <c r="N875" t="s">
        <v>3578</v>
      </c>
      <c r="O875" t="s">
        <v>3579</v>
      </c>
      <c r="P875" s="61">
        <v>-242.6</v>
      </c>
      <c r="Q875" t="s">
        <v>3579</v>
      </c>
      <c r="R875" s="61">
        <v>0</v>
      </c>
      <c r="S875" s="61">
        <v>-242.6</v>
      </c>
    </row>
    <row r="876" spans="1:19" x14ac:dyDescent="0.2">
      <c r="A876" t="s">
        <v>497</v>
      </c>
      <c r="B876" t="s">
        <v>1746</v>
      </c>
      <c r="C876" t="s">
        <v>2917</v>
      </c>
      <c r="D876" t="s">
        <v>238</v>
      </c>
      <c r="E876" t="s">
        <v>3573</v>
      </c>
      <c r="F876" t="s">
        <v>117</v>
      </c>
      <c r="G876" s="87">
        <v>20190901</v>
      </c>
      <c r="H876" t="s">
        <v>3574</v>
      </c>
      <c r="I876" t="s">
        <v>4986</v>
      </c>
      <c r="J876" t="s">
        <v>4967</v>
      </c>
      <c r="K876">
        <v>7215</v>
      </c>
      <c r="L876" t="s">
        <v>3586</v>
      </c>
      <c r="M876" s="87">
        <v>43710</v>
      </c>
      <c r="N876" t="s">
        <v>3578</v>
      </c>
      <c r="O876" t="s">
        <v>3579</v>
      </c>
      <c r="P876" s="61">
        <v>-1104.56</v>
      </c>
      <c r="Q876" t="s">
        <v>3579</v>
      </c>
      <c r="R876" s="61">
        <v>0</v>
      </c>
      <c r="S876" s="61">
        <v>-1104.56</v>
      </c>
    </row>
    <row r="877" spans="1:19" x14ac:dyDescent="0.2">
      <c r="A877" t="s">
        <v>497</v>
      </c>
      <c r="B877" t="s">
        <v>1746</v>
      </c>
      <c r="C877" t="s">
        <v>2917</v>
      </c>
      <c r="D877" t="s">
        <v>238</v>
      </c>
      <c r="E877" t="s">
        <v>3573</v>
      </c>
      <c r="F877" t="s">
        <v>117</v>
      </c>
      <c r="G877" s="87">
        <v>20190901</v>
      </c>
      <c r="H877" t="s">
        <v>3574</v>
      </c>
      <c r="I877" t="s">
        <v>4987</v>
      </c>
      <c r="J877" t="s">
        <v>2917</v>
      </c>
      <c r="K877">
        <v>7215</v>
      </c>
      <c r="L877" t="s">
        <v>3586</v>
      </c>
      <c r="M877" s="87">
        <v>43710</v>
      </c>
      <c r="N877" t="s">
        <v>3578</v>
      </c>
      <c r="O877" t="s">
        <v>3579</v>
      </c>
      <c r="P877" s="61">
        <v>-21.7</v>
      </c>
      <c r="Q877" t="s">
        <v>3579</v>
      </c>
      <c r="R877" s="61">
        <v>0</v>
      </c>
      <c r="S877" s="61">
        <v>-21.7</v>
      </c>
    </row>
    <row r="878" spans="1:19" x14ac:dyDescent="0.2">
      <c r="A878" t="s">
        <v>497</v>
      </c>
      <c r="B878" t="s">
        <v>1746</v>
      </c>
      <c r="C878" t="s">
        <v>2917</v>
      </c>
      <c r="D878" t="s">
        <v>238</v>
      </c>
      <c r="E878" t="s">
        <v>3573</v>
      </c>
      <c r="F878" t="s">
        <v>117</v>
      </c>
      <c r="G878" s="87">
        <v>20190901</v>
      </c>
      <c r="H878" t="s">
        <v>3574</v>
      </c>
      <c r="I878" t="s">
        <v>4988</v>
      </c>
      <c r="J878" t="s">
        <v>4963</v>
      </c>
      <c r="K878">
        <v>7215</v>
      </c>
      <c r="L878" t="s">
        <v>3586</v>
      </c>
      <c r="M878" s="87">
        <v>43710</v>
      </c>
      <c r="N878" t="s">
        <v>3578</v>
      </c>
      <c r="O878" t="s">
        <v>3579</v>
      </c>
      <c r="P878" s="61">
        <v>-940.73</v>
      </c>
      <c r="Q878" t="s">
        <v>3579</v>
      </c>
      <c r="R878" s="61">
        <v>0</v>
      </c>
      <c r="S878" s="61">
        <v>-940.73</v>
      </c>
    </row>
    <row r="879" spans="1:19" x14ac:dyDescent="0.2">
      <c r="A879" t="s">
        <v>497</v>
      </c>
      <c r="B879" t="s">
        <v>1746</v>
      </c>
      <c r="C879" t="s">
        <v>2917</v>
      </c>
      <c r="D879" t="s">
        <v>238</v>
      </c>
      <c r="E879" t="s">
        <v>3573</v>
      </c>
      <c r="F879" t="s">
        <v>117</v>
      </c>
      <c r="G879" s="87">
        <v>20190901</v>
      </c>
      <c r="H879" t="s">
        <v>3574</v>
      </c>
      <c r="I879" t="s">
        <v>4989</v>
      </c>
      <c r="J879" t="s">
        <v>4963</v>
      </c>
      <c r="K879">
        <v>7215</v>
      </c>
      <c r="L879" t="s">
        <v>3586</v>
      </c>
      <c r="M879" s="87">
        <v>43710</v>
      </c>
      <c r="N879" t="s">
        <v>3578</v>
      </c>
      <c r="O879" t="s">
        <v>3579</v>
      </c>
      <c r="P879" s="61">
        <v>-1104.56</v>
      </c>
      <c r="Q879" t="s">
        <v>3579</v>
      </c>
      <c r="R879" s="61">
        <v>0</v>
      </c>
      <c r="S879" s="61">
        <v>-1104.56</v>
      </c>
    </row>
    <row r="880" spans="1:19" x14ac:dyDescent="0.2">
      <c r="A880" t="s">
        <v>497</v>
      </c>
      <c r="B880" t="s">
        <v>1746</v>
      </c>
      <c r="C880" t="s">
        <v>2917</v>
      </c>
      <c r="D880" t="s">
        <v>238</v>
      </c>
      <c r="E880" t="s">
        <v>3573</v>
      </c>
      <c r="F880" t="s">
        <v>117</v>
      </c>
      <c r="G880" s="87">
        <v>20190901</v>
      </c>
      <c r="H880" t="s">
        <v>3574</v>
      </c>
      <c r="I880" t="s">
        <v>4990</v>
      </c>
      <c r="J880" t="s">
        <v>2917</v>
      </c>
      <c r="K880">
        <v>7215</v>
      </c>
      <c r="L880" t="s">
        <v>3586</v>
      </c>
      <c r="M880" s="87">
        <v>43710</v>
      </c>
      <c r="N880" t="s">
        <v>3578</v>
      </c>
      <c r="O880" t="s">
        <v>3579</v>
      </c>
      <c r="P880" s="61">
        <v>-379.6</v>
      </c>
      <c r="Q880" t="s">
        <v>3579</v>
      </c>
      <c r="R880" s="61">
        <v>0</v>
      </c>
      <c r="S880" s="61">
        <v>-379.6</v>
      </c>
    </row>
    <row r="881" spans="1:19" x14ac:dyDescent="0.2">
      <c r="A881" t="s">
        <v>497</v>
      </c>
      <c r="B881" t="s">
        <v>1746</v>
      </c>
      <c r="C881" t="s">
        <v>2917</v>
      </c>
      <c r="D881" t="s">
        <v>238</v>
      </c>
      <c r="E881" t="s">
        <v>3573</v>
      </c>
      <c r="F881" t="s">
        <v>117</v>
      </c>
      <c r="G881" s="87">
        <v>20190901</v>
      </c>
      <c r="H881" t="s">
        <v>3574</v>
      </c>
      <c r="I881" t="s">
        <v>4991</v>
      </c>
      <c r="J881" t="s">
        <v>4963</v>
      </c>
      <c r="K881">
        <v>7215</v>
      </c>
      <c r="L881" t="s">
        <v>3586</v>
      </c>
      <c r="M881" s="87">
        <v>43710</v>
      </c>
      <c r="N881" t="s">
        <v>3578</v>
      </c>
      <c r="O881" t="s">
        <v>3579</v>
      </c>
      <c r="P881" s="61">
        <v>-1104.56</v>
      </c>
      <c r="Q881" t="s">
        <v>3579</v>
      </c>
      <c r="R881" s="61">
        <v>0</v>
      </c>
      <c r="S881" s="61">
        <v>-1104.56</v>
      </c>
    </row>
    <row r="882" spans="1:19" x14ac:dyDescent="0.2">
      <c r="A882" t="s">
        <v>497</v>
      </c>
      <c r="B882" t="s">
        <v>1746</v>
      </c>
      <c r="C882" t="s">
        <v>2917</v>
      </c>
      <c r="D882" t="s">
        <v>238</v>
      </c>
      <c r="E882" t="s">
        <v>3573</v>
      </c>
      <c r="F882" t="s">
        <v>118</v>
      </c>
      <c r="G882" s="87">
        <v>20191001</v>
      </c>
      <c r="H882" t="s">
        <v>3574</v>
      </c>
      <c r="I882" t="s">
        <v>4992</v>
      </c>
      <c r="J882" t="s">
        <v>4915</v>
      </c>
      <c r="K882">
        <v>7260</v>
      </c>
      <c r="L882" t="s">
        <v>3589</v>
      </c>
      <c r="M882" s="87">
        <v>43739</v>
      </c>
      <c r="N882" t="s">
        <v>3578</v>
      </c>
      <c r="O882" t="s">
        <v>3579</v>
      </c>
      <c r="P882" s="61">
        <v>-939.02</v>
      </c>
      <c r="Q882" t="s">
        <v>3579</v>
      </c>
      <c r="R882" s="61">
        <v>0</v>
      </c>
      <c r="S882" s="61">
        <v>-939.02</v>
      </c>
    </row>
    <row r="883" spans="1:19" x14ac:dyDescent="0.2">
      <c r="A883" t="s">
        <v>497</v>
      </c>
      <c r="B883" t="s">
        <v>1746</v>
      </c>
      <c r="C883" t="s">
        <v>2917</v>
      </c>
      <c r="D883" t="s">
        <v>238</v>
      </c>
      <c r="E883" t="s">
        <v>3573</v>
      </c>
      <c r="F883" t="s">
        <v>118</v>
      </c>
      <c r="G883" s="87">
        <v>20191001</v>
      </c>
      <c r="H883" t="s">
        <v>3574</v>
      </c>
      <c r="I883" t="s">
        <v>4993</v>
      </c>
      <c r="J883" t="s">
        <v>4915</v>
      </c>
      <c r="K883">
        <v>7260</v>
      </c>
      <c r="L883" t="s">
        <v>3589</v>
      </c>
      <c r="M883" s="87">
        <v>43739</v>
      </c>
      <c r="N883" t="s">
        <v>3578</v>
      </c>
      <c r="O883" t="s">
        <v>3579</v>
      </c>
      <c r="P883" s="61">
        <v>-775.22</v>
      </c>
      <c r="Q883" t="s">
        <v>3579</v>
      </c>
      <c r="R883" s="61">
        <v>0</v>
      </c>
      <c r="S883" s="61">
        <v>-775.22</v>
      </c>
    </row>
    <row r="884" spans="1:19" x14ac:dyDescent="0.2">
      <c r="A884" t="s">
        <v>497</v>
      </c>
      <c r="B884" t="s">
        <v>1746</v>
      </c>
      <c r="C884" t="s">
        <v>2917</v>
      </c>
      <c r="D884" t="s">
        <v>238</v>
      </c>
      <c r="E884" t="s">
        <v>3573</v>
      </c>
      <c r="F884" t="s">
        <v>118</v>
      </c>
      <c r="G884" s="87">
        <v>20191001</v>
      </c>
      <c r="H884" t="s">
        <v>3574</v>
      </c>
      <c r="I884" t="s">
        <v>4994</v>
      </c>
      <c r="J884" t="s">
        <v>4915</v>
      </c>
      <c r="K884">
        <v>7260</v>
      </c>
      <c r="L884" t="s">
        <v>3589</v>
      </c>
      <c r="M884" s="87">
        <v>43739</v>
      </c>
      <c r="N884" t="s">
        <v>3578</v>
      </c>
      <c r="O884" t="s">
        <v>3579</v>
      </c>
      <c r="P884" s="61">
        <v>-1104.56</v>
      </c>
      <c r="Q884" t="s">
        <v>3579</v>
      </c>
      <c r="R884" s="61">
        <v>0</v>
      </c>
      <c r="S884" s="61">
        <v>-1104.56</v>
      </c>
    </row>
    <row r="885" spans="1:19" x14ac:dyDescent="0.2">
      <c r="A885" t="s">
        <v>497</v>
      </c>
      <c r="B885" t="s">
        <v>1746</v>
      </c>
      <c r="C885" t="s">
        <v>2917</v>
      </c>
      <c r="D885" t="s">
        <v>238</v>
      </c>
      <c r="E885" t="s">
        <v>3573</v>
      </c>
      <c r="F885" t="s">
        <v>118</v>
      </c>
      <c r="G885" s="87">
        <v>20191001</v>
      </c>
      <c r="H885" t="s">
        <v>3574</v>
      </c>
      <c r="I885" t="s">
        <v>4995</v>
      </c>
      <c r="J885" t="s">
        <v>4960</v>
      </c>
      <c r="K885">
        <v>7260</v>
      </c>
      <c r="L885" t="s">
        <v>3589</v>
      </c>
      <c r="M885" s="87">
        <v>43739</v>
      </c>
      <c r="N885" t="s">
        <v>3578</v>
      </c>
      <c r="O885" t="s">
        <v>3579</v>
      </c>
      <c r="P885" s="61">
        <v>-393.87</v>
      </c>
      <c r="Q885" t="s">
        <v>3579</v>
      </c>
      <c r="R885" s="61">
        <v>0</v>
      </c>
      <c r="S885" s="61">
        <v>-393.87</v>
      </c>
    </row>
    <row r="886" spans="1:19" x14ac:dyDescent="0.2">
      <c r="A886" t="s">
        <v>497</v>
      </c>
      <c r="B886" t="s">
        <v>1746</v>
      </c>
      <c r="C886" t="s">
        <v>2917</v>
      </c>
      <c r="D886" t="s">
        <v>238</v>
      </c>
      <c r="E886" t="s">
        <v>3573</v>
      </c>
      <c r="F886" t="s">
        <v>118</v>
      </c>
      <c r="G886" s="87">
        <v>20191001</v>
      </c>
      <c r="H886" t="s">
        <v>3574</v>
      </c>
      <c r="I886" t="s">
        <v>4996</v>
      </c>
      <c r="J886" t="s">
        <v>2917</v>
      </c>
      <c r="K886">
        <v>7260</v>
      </c>
      <c r="L886" t="s">
        <v>3589</v>
      </c>
      <c r="M886" s="87">
        <v>43739</v>
      </c>
      <c r="N886" t="s">
        <v>3578</v>
      </c>
      <c r="O886" t="s">
        <v>3579</v>
      </c>
      <c r="P886" s="61">
        <v>-379.6</v>
      </c>
      <c r="Q886" t="s">
        <v>3579</v>
      </c>
      <c r="R886" s="61">
        <v>0</v>
      </c>
      <c r="S886" s="61">
        <v>-379.6</v>
      </c>
    </row>
    <row r="887" spans="1:19" x14ac:dyDescent="0.2">
      <c r="A887" t="s">
        <v>497</v>
      </c>
      <c r="B887" t="s">
        <v>1746</v>
      </c>
      <c r="C887" t="s">
        <v>2917</v>
      </c>
      <c r="D887" t="s">
        <v>238</v>
      </c>
      <c r="E887" t="s">
        <v>3573</v>
      </c>
      <c r="F887" t="s">
        <v>118</v>
      </c>
      <c r="G887" s="87">
        <v>20191001</v>
      </c>
      <c r="H887" t="s">
        <v>3574</v>
      </c>
      <c r="I887" t="s">
        <v>4997</v>
      </c>
      <c r="J887" t="s">
        <v>4963</v>
      </c>
      <c r="K887">
        <v>7260</v>
      </c>
      <c r="L887" t="s">
        <v>3589</v>
      </c>
      <c r="M887" s="87">
        <v>43739</v>
      </c>
      <c r="N887" t="s">
        <v>3578</v>
      </c>
      <c r="O887" t="s">
        <v>3579</v>
      </c>
      <c r="P887" s="61">
        <v>-940.73</v>
      </c>
      <c r="Q887" t="s">
        <v>3579</v>
      </c>
      <c r="R887" s="61">
        <v>0</v>
      </c>
      <c r="S887" s="61">
        <v>-940.73</v>
      </c>
    </row>
    <row r="888" spans="1:19" x14ac:dyDescent="0.2">
      <c r="A888" t="s">
        <v>497</v>
      </c>
      <c r="B888" t="s">
        <v>1746</v>
      </c>
      <c r="C888" t="s">
        <v>2917</v>
      </c>
      <c r="D888" t="s">
        <v>238</v>
      </c>
      <c r="E888" t="s">
        <v>3573</v>
      </c>
      <c r="F888" t="s">
        <v>118</v>
      </c>
      <c r="G888" s="87">
        <v>20191001</v>
      </c>
      <c r="H888" t="s">
        <v>3574</v>
      </c>
      <c r="I888" t="s">
        <v>4998</v>
      </c>
      <c r="J888" t="s">
        <v>4963</v>
      </c>
      <c r="K888">
        <v>7260</v>
      </c>
      <c r="L888" t="s">
        <v>3589</v>
      </c>
      <c r="M888" s="87">
        <v>43739</v>
      </c>
      <c r="N888" t="s">
        <v>3578</v>
      </c>
      <c r="O888" t="s">
        <v>3579</v>
      </c>
      <c r="P888" s="61">
        <v>-1104.56</v>
      </c>
      <c r="Q888" t="s">
        <v>3579</v>
      </c>
      <c r="R888" s="61">
        <v>0</v>
      </c>
      <c r="S888" s="61">
        <v>-1104.56</v>
      </c>
    </row>
    <row r="889" spans="1:19" x14ac:dyDescent="0.2">
      <c r="A889" t="s">
        <v>497</v>
      </c>
      <c r="B889" t="s">
        <v>1746</v>
      </c>
      <c r="C889" t="s">
        <v>2917</v>
      </c>
      <c r="D889" t="s">
        <v>238</v>
      </c>
      <c r="E889" t="s">
        <v>3573</v>
      </c>
      <c r="F889" t="s">
        <v>118</v>
      </c>
      <c r="G889" s="87">
        <v>20191001</v>
      </c>
      <c r="H889" t="s">
        <v>3574</v>
      </c>
      <c r="I889" t="s">
        <v>4999</v>
      </c>
      <c r="J889" t="s">
        <v>4963</v>
      </c>
      <c r="K889">
        <v>7260</v>
      </c>
      <c r="L889" t="s">
        <v>3589</v>
      </c>
      <c r="M889" s="87">
        <v>43739</v>
      </c>
      <c r="N889" t="s">
        <v>3578</v>
      </c>
      <c r="O889" t="s">
        <v>3579</v>
      </c>
      <c r="P889" s="61">
        <v>-242.6</v>
      </c>
      <c r="Q889" t="s">
        <v>3579</v>
      </c>
      <c r="R889" s="61">
        <v>0</v>
      </c>
      <c r="S889" s="61">
        <v>-242.6</v>
      </c>
    </row>
    <row r="890" spans="1:19" x14ac:dyDescent="0.2">
      <c r="A890" t="s">
        <v>497</v>
      </c>
      <c r="B890" t="s">
        <v>1746</v>
      </c>
      <c r="C890" t="s">
        <v>2917</v>
      </c>
      <c r="D890" t="s">
        <v>238</v>
      </c>
      <c r="E890" t="s">
        <v>3573</v>
      </c>
      <c r="F890" t="s">
        <v>118</v>
      </c>
      <c r="G890" s="87">
        <v>20191001</v>
      </c>
      <c r="H890" t="s">
        <v>3574</v>
      </c>
      <c r="I890" t="s">
        <v>5000</v>
      </c>
      <c r="J890" t="s">
        <v>4967</v>
      </c>
      <c r="K890">
        <v>7260</v>
      </c>
      <c r="L890" t="s">
        <v>3589</v>
      </c>
      <c r="M890" s="87">
        <v>43739</v>
      </c>
      <c r="N890" t="s">
        <v>3578</v>
      </c>
      <c r="O890" t="s">
        <v>3579</v>
      </c>
      <c r="P890" s="61">
        <v>-1104.56</v>
      </c>
      <c r="Q890" t="s">
        <v>3579</v>
      </c>
      <c r="R890" s="61">
        <v>0</v>
      </c>
      <c r="S890" s="61">
        <v>-1104.56</v>
      </c>
    </row>
    <row r="891" spans="1:19" x14ac:dyDescent="0.2">
      <c r="A891" t="s">
        <v>497</v>
      </c>
      <c r="B891" t="s">
        <v>1746</v>
      </c>
      <c r="C891" t="s">
        <v>2917</v>
      </c>
      <c r="D891" t="s">
        <v>238</v>
      </c>
      <c r="E891" t="s">
        <v>3573</v>
      </c>
      <c r="F891" t="s">
        <v>118</v>
      </c>
      <c r="G891" s="87">
        <v>20191001</v>
      </c>
      <c r="H891" t="s">
        <v>3574</v>
      </c>
      <c r="I891" t="s">
        <v>5001</v>
      </c>
      <c r="J891" t="s">
        <v>2917</v>
      </c>
      <c r="K891">
        <v>7260</v>
      </c>
      <c r="L891" t="s">
        <v>3589</v>
      </c>
      <c r="M891" s="87">
        <v>43739</v>
      </c>
      <c r="N891" t="s">
        <v>3578</v>
      </c>
      <c r="O891" t="s">
        <v>3579</v>
      </c>
      <c r="P891" s="61">
        <v>-21.7</v>
      </c>
      <c r="Q891" t="s">
        <v>3579</v>
      </c>
      <c r="R891" s="61">
        <v>0</v>
      </c>
      <c r="S891" s="61">
        <v>-21.7</v>
      </c>
    </row>
    <row r="892" spans="1:19" x14ac:dyDescent="0.2">
      <c r="A892" t="s">
        <v>497</v>
      </c>
      <c r="B892" t="s">
        <v>1746</v>
      </c>
      <c r="C892" t="s">
        <v>2917</v>
      </c>
      <c r="D892" t="s">
        <v>238</v>
      </c>
      <c r="E892" t="s">
        <v>3573</v>
      </c>
      <c r="F892" t="s">
        <v>118</v>
      </c>
      <c r="G892" s="87">
        <v>20191001</v>
      </c>
      <c r="H892" t="s">
        <v>3574</v>
      </c>
      <c r="I892" t="s">
        <v>5002</v>
      </c>
      <c r="J892" t="s">
        <v>4963</v>
      </c>
      <c r="K892">
        <v>7260</v>
      </c>
      <c r="L892" t="s">
        <v>3589</v>
      </c>
      <c r="M892" s="87">
        <v>43739</v>
      </c>
      <c r="N892" t="s">
        <v>3578</v>
      </c>
      <c r="O892" t="s">
        <v>3579</v>
      </c>
      <c r="P892" s="61">
        <v>-1104.56</v>
      </c>
      <c r="Q892" t="s">
        <v>3579</v>
      </c>
      <c r="R892" s="61">
        <v>0</v>
      </c>
      <c r="S892" s="61">
        <v>-1104.56</v>
      </c>
    </row>
    <row r="893" spans="1:19" x14ac:dyDescent="0.2">
      <c r="A893" t="s">
        <v>497</v>
      </c>
      <c r="B893" t="s">
        <v>1746</v>
      </c>
      <c r="C893" t="s">
        <v>2917</v>
      </c>
      <c r="D893" t="s">
        <v>238</v>
      </c>
      <c r="E893" t="s">
        <v>3573</v>
      </c>
      <c r="F893" t="s">
        <v>119</v>
      </c>
      <c r="G893" s="87">
        <v>20191101</v>
      </c>
      <c r="H893" t="s">
        <v>3574</v>
      </c>
      <c r="I893" t="s">
        <v>5003</v>
      </c>
      <c r="J893" t="s">
        <v>4915</v>
      </c>
      <c r="K893">
        <v>7310</v>
      </c>
      <c r="L893" t="s">
        <v>3592</v>
      </c>
      <c r="M893" s="87">
        <v>43769</v>
      </c>
      <c r="N893" t="s">
        <v>3578</v>
      </c>
      <c r="O893" t="s">
        <v>3579</v>
      </c>
      <c r="P893" s="61">
        <v>-918.29</v>
      </c>
      <c r="Q893" t="s">
        <v>3579</v>
      </c>
      <c r="R893" s="61">
        <v>0</v>
      </c>
      <c r="S893" s="61">
        <v>-918.29</v>
      </c>
    </row>
    <row r="894" spans="1:19" x14ac:dyDescent="0.2">
      <c r="A894" t="s">
        <v>497</v>
      </c>
      <c r="B894" t="s">
        <v>1746</v>
      </c>
      <c r="C894" t="s">
        <v>2917</v>
      </c>
      <c r="D894" t="s">
        <v>238</v>
      </c>
      <c r="E894" t="s">
        <v>3573</v>
      </c>
      <c r="F894" t="s">
        <v>119</v>
      </c>
      <c r="G894" s="87">
        <v>20191101</v>
      </c>
      <c r="H894" t="s">
        <v>3574</v>
      </c>
      <c r="I894" t="s">
        <v>5004</v>
      </c>
      <c r="J894" t="s">
        <v>4915</v>
      </c>
      <c r="K894">
        <v>7310</v>
      </c>
      <c r="L894" t="s">
        <v>3592</v>
      </c>
      <c r="M894" s="87">
        <v>43769</v>
      </c>
      <c r="N894" t="s">
        <v>3578</v>
      </c>
      <c r="O894" t="s">
        <v>3579</v>
      </c>
      <c r="P894" s="61">
        <v>-1080.18</v>
      </c>
      <c r="Q894" t="s">
        <v>3579</v>
      </c>
      <c r="R894" s="61">
        <v>0</v>
      </c>
      <c r="S894" s="61">
        <v>-1080.18</v>
      </c>
    </row>
    <row r="895" spans="1:19" x14ac:dyDescent="0.2">
      <c r="A895" t="s">
        <v>497</v>
      </c>
      <c r="B895" t="s">
        <v>1746</v>
      </c>
      <c r="C895" t="s">
        <v>2917</v>
      </c>
      <c r="D895" t="s">
        <v>238</v>
      </c>
      <c r="E895" t="s">
        <v>3573</v>
      </c>
      <c r="F895" t="s">
        <v>119</v>
      </c>
      <c r="G895" s="87">
        <v>20191101</v>
      </c>
      <c r="H895" t="s">
        <v>3574</v>
      </c>
      <c r="I895" t="s">
        <v>5005</v>
      </c>
      <c r="J895" t="s">
        <v>4915</v>
      </c>
      <c r="K895">
        <v>7310</v>
      </c>
      <c r="L895" t="s">
        <v>3592</v>
      </c>
      <c r="M895" s="87">
        <v>43769</v>
      </c>
      <c r="N895" t="s">
        <v>3578</v>
      </c>
      <c r="O895" t="s">
        <v>3579</v>
      </c>
      <c r="P895" s="61">
        <v>-750.85</v>
      </c>
      <c r="Q895" t="s">
        <v>3579</v>
      </c>
      <c r="R895" s="61">
        <v>0</v>
      </c>
      <c r="S895" s="61">
        <v>-750.85</v>
      </c>
    </row>
    <row r="896" spans="1:19" x14ac:dyDescent="0.2">
      <c r="A896" t="s">
        <v>497</v>
      </c>
      <c r="B896" t="s">
        <v>1746</v>
      </c>
      <c r="C896" t="s">
        <v>2917</v>
      </c>
      <c r="D896" t="s">
        <v>238</v>
      </c>
      <c r="E896" t="s">
        <v>3573</v>
      </c>
      <c r="F896" t="s">
        <v>119</v>
      </c>
      <c r="G896" s="87">
        <v>20191101</v>
      </c>
      <c r="H896" t="s">
        <v>3574</v>
      </c>
      <c r="I896" t="s">
        <v>5006</v>
      </c>
      <c r="J896" t="s">
        <v>4960</v>
      </c>
      <c r="K896">
        <v>7310</v>
      </c>
      <c r="L896" t="s">
        <v>3592</v>
      </c>
      <c r="M896" s="87">
        <v>43769</v>
      </c>
      <c r="N896" t="s">
        <v>3578</v>
      </c>
      <c r="O896" t="s">
        <v>3579</v>
      </c>
      <c r="P896" s="61">
        <v>-385.18</v>
      </c>
      <c r="Q896" t="s">
        <v>3579</v>
      </c>
      <c r="R896" s="61">
        <v>0</v>
      </c>
      <c r="S896" s="61">
        <v>-385.18</v>
      </c>
    </row>
    <row r="897" spans="1:19" x14ac:dyDescent="0.2">
      <c r="A897" t="s">
        <v>497</v>
      </c>
      <c r="B897" t="s">
        <v>1746</v>
      </c>
      <c r="C897" t="s">
        <v>2917</v>
      </c>
      <c r="D897" t="s">
        <v>238</v>
      </c>
      <c r="E897" t="s">
        <v>3573</v>
      </c>
      <c r="F897" t="s">
        <v>119</v>
      </c>
      <c r="G897" s="87">
        <v>20191101</v>
      </c>
      <c r="H897" t="s">
        <v>3574</v>
      </c>
      <c r="I897" t="s">
        <v>5007</v>
      </c>
      <c r="J897" t="s">
        <v>2917</v>
      </c>
      <c r="K897">
        <v>7310</v>
      </c>
      <c r="L897" t="s">
        <v>3592</v>
      </c>
      <c r="M897" s="87">
        <v>43769</v>
      </c>
      <c r="N897" t="s">
        <v>3578</v>
      </c>
      <c r="O897" t="s">
        <v>3579</v>
      </c>
      <c r="P897" s="61">
        <v>-371.22</v>
      </c>
      <c r="Q897" t="s">
        <v>3579</v>
      </c>
      <c r="R897" s="61">
        <v>0</v>
      </c>
      <c r="S897" s="61">
        <v>-371.22</v>
      </c>
    </row>
    <row r="898" spans="1:19" x14ac:dyDescent="0.2">
      <c r="A898" t="s">
        <v>497</v>
      </c>
      <c r="B898" t="s">
        <v>1746</v>
      </c>
      <c r="C898" t="s">
        <v>2917</v>
      </c>
      <c r="D898" t="s">
        <v>238</v>
      </c>
      <c r="E898" t="s">
        <v>3573</v>
      </c>
      <c r="F898" t="s">
        <v>119</v>
      </c>
      <c r="G898" s="87">
        <v>20191101</v>
      </c>
      <c r="H898" t="s">
        <v>3574</v>
      </c>
      <c r="I898" t="s">
        <v>5008</v>
      </c>
      <c r="J898" t="s">
        <v>4963</v>
      </c>
      <c r="K898">
        <v>7310</v>
      </c>
      <c r="L898" t="s">
        <v>3592</v>
      </c>
      <c r="M898" s="87">
        <v>43769</v>
      </c>
      <c r="N898" t="s">
        <v>3578</v>
      </c>
      <c r="O898" t="s">
        <v>3579</v>
      </c>
      <c r="P898" s="61">
        <v>-919.97</v>
      </c>
      <c r="Q898" t="s">
        <v>3579</v>
      </c>
      <c r="R898" s="61">
        <v>0</v>
      </c>
      <c r="S898" s="61">
        <v>-919.97</v>
      </c>
    </row>
    <row r="899" spans="1:19" x14ac:dyDescent="0.2">
      <c r="A899" t="s">
        <v>497</v>
      </c>
      <c r="B899" t="s">
        <v>1746</v>
      </c>
      <c r="C899" t="s">
        <v>2917</v>
      </c>
      <c r="D899" t="s">
        <v>238</v>
      </c>
      <c r="E899" t="s">
        <v>3573</v>
      </c>
      <c r="F899" t="s">
        <v>119</v>
      </c>
      <c r="G899" s="87">
        <v>20191101</v>
      </c>
      <c r="H899" t="s">
        <v>3574</v>
      </c>
      <c r="I899" t="s">
        <v>5009</v>
      </c>
      <c r="J899" t="s">
        <v>4963</v>
      </c>
      <c r="K899">
        <v>7310</v>
      </c>
      <c r="L899" t="s">
        <v>3592</v>
      </c>
      <c r="M899" s="87">
        <v>43769</v>
      </c>
      <c r="N899" t="s">
        <v>3578</v>
      </c>
      <c r="O899" t="s">
        <v>3579</v>
      </c>
      <c r="P899" s="61">
        <v>-1080.18</v>
      </c>
      <c r="Q899" t="s">
        <v>3579</v>
      </c>
      <c r="R899" s="61">
        <v>0</v>
      </c>
      <c r="S899" s="61">
        <v>-1080.18</v>
      </c>
    </row>
    <row r="900" spans="1:19" x14ac:dyDescent="0.2">
      <c r="A900" t="s">
        <v>497</v>
      </c>
      <c r="B900" t="s">
        <v>1746</v>
      </c>
      <c r="C900" t="s">
        <v>2917</v>
      </c>
      <c r="D900" t="s">
        <v>238</v>
      </c>
      <c r="E900" t="s">
        <v>3573</v>
      </c>
      <c r="F900" t="s">
        <v>119</v>
      </c>
      <c r="G900" s="87">
        <v>20191101</v>
      </c>
      <c r="H900" t="s">
        <v>3574</v>
      </c>
      <c r="I900" t="s">
        <v>5010</v>
      </c>
      <c r="J900" t="s">
        <v>4963</v>
      </c>
      <c r="K900">
        <v>7310</v>
      </c>
      <c r="L900" t="s">
        <v>3592</v>
      </c>
      <c r="M900" s="87">
        <v>43769</v>
      </c>
      <c r="N900" t="s">
        <v>3578</v>
      </c>
      <c r="O900" t="s">
        <v>3579</v>
      </c>
      <c r="P900" s="61">
        <v>-1080.18</v>
      </c>
      <c r="Q900" t="s">
        <v>3579</v>
      </c>
      <c r="R900" s="61">
        <v>0</v>
      </c>
      <c r="S900" s="61">
        <v>-1080.18</v>
      </c>
    </row>
    <row r="901" spans="1:19" x14ac:dyDescent="0.2">
      <c r="A901" t="s">
        <v>497</v>
      </c>
      <c r="B901" t="s">
        <v>1746</v>
      </c>
      <c r="C901" t="s">
        <v>2917</v>
      </c>
      <c r="D901" t="s">
        <v>238</v>
      </c>
      <c r="E901" t="s">
        <v>3573</v>
      </c>
      <c r="F901" t="s">
        <v>119</v>
      </c>
      <c r="G901" s="87">
        <v>20191101</v>
      </c>
      <c r="H901" t="s">
        <v>3574</v>
      </c>
      <c r="I901" t="s">
        <v>5011</v>
      </c>
      <c r="J901" t="s">
        <v>4967</v>
      </c>
      <c r="K901">
        <v>7355</v>
      </c>
      <c r="L901" t="s">
        <v>3791</v>
      </c>
      <c r="M901" s="87">
        <v>43800</v>
      </c>
      <c r="N901" t="s">
        <v>3578</v>
      </c>
      <c r="O901" t="s">
        <v>3579</v>
      </c>
      <c r="P901" s="61">
        <v>-1080.18</v>
      </c>
      <c r="Q901" t="s">
        <v>3579</v>
      </c>
      <c r="R901" s="61">
        <v>0</v>
      </c>
      <c r="S901" s="61">
        <v>-1080.18</v>
      </c>
    </row>
    <row r="902" spans="1:19" x14ac:dyDescent="0.2">
      <c r="A902" t="s">
        <v>497</v>
      </c>
      <c r="B902" t="s">
        <v>1746</v>
      </c>
      <c r="C902" t="s">
        <v>2917</v>
      </c>
      <c r="D902" t="s">
        <v>238</v>
      </c>
      <c r="E902" t="s">
        <v>3573</v>
      </c>
      <c r="F902" t="s">
        <v>119</v>
      </c>
      <c r="G902" s="87">
        <v>20191101</v>
      </c>
      <c r="H902" t="s">
        <v>3574</v>
      </c>
      <c r="I902" t="s">
        <v>5012</v>
      </c>
      <c r="J902" t="s">
        <v>2917</v>
      </c>
      <c r="K902">
        <v>7355</v>
      </c>
      <c r="L902" t="s">
        <v>3791</v>
      </c>
      <c r="M902" s="87">
        <v>43800</v>
      </c>
      <c r="N902" t="s">
        <v>3578</v>
      </c>
      <c r="O902" t="s">
        <v>3579</v>
      </c>
      <c r="P902" s="61">
        <v>-21.7</v>
      </c>
      <c r="Q902" t="s">
        <v>3579</v>
      </c>
      <c r="R902" s="61">
        <v>0</v>
      </c>
      <c r="S902" s="61">
        <v>-21.7</v>
      </c>
    </row>
    <row r="903" spans="1:19" x14ac:dyDescent="0.2">
      <c r="A903" t="s">
        <v>497</v>
      </c>
      <c r="B903" t="s">
        <v>1746</v>
      </c>
      <c r="C903" t="s">
        <v>2917</v>
      </c>
      <c r="D903" t="s">
        <v>238</v>
      </c>
      <c r="E903" t="s">
        <v>3573</v>
      </c>
      <c r="F903" t="s">
        <v>119</v>
      </c>
      <c r="G903" s="87">
        <v>20191101</v>
      </c>
      <c r="H903" t="s">
        <v>3574</v>
      </c>
      <c r="I903" t="s">
        <v>5013</v>
      </c>
      <c r="J903" t="s">
        <v>4963</v>
      </c>
      <c r="K903">
        <v>7355</v>
      </c>
      <c r="L903" t="s">
        <v>3791</v>
      </c>
      <c r="M903" s="87">
        <v>43800</v>
      </c>
      <c r="N903" t="s">
        <v>3578</v>
      </c>
      <c r="O903" t="s">
        <v>3579</v>
      </c>
      <c r="P903" s="61">
        <v>-237.25</v>
      </c>
      <c r="Q903" t="s">
        <v>3579</v>
      </c>
      <c r="R903" s="61">
        <v>0</v>
      </c>
      <c r="S903" s="61">
        <v>-237.25</v>
      </c>
    </row>
    <row r="904" spans="1:19" x14ac:dyDescent="0.2">
      <c r="A904" t="s">
        <v>497</v>
      </c>
      <c r="B904" t="s">
        <v>1746</v>
      </c>
      <c r="C904" t="s">
        <v>2917</v>
      </c>
      <c r="D904" t="s">
        <v>238</v>
      </c>
      <c r="E904" t="s">
        <v>3573</v>
      </c>
      <c r="F904" t="s">
        <v>120</v>
      </c>
      <c r="G904" s="87">
        <v>20191201</v>
      </c>
      <c r="H904" t="s">
        <v>3574</v>
      </c>
      <c r="I904" t="s">
        <v>5014</v>
      </c>
      <c r="J904" t="s">
        <v>4915</v>
      </c>
      <c r="K904">
        <v>7355</v>
      </c>
      <c r="L904" t="s">
        <v>3595</v>
      </c>
      <c r="M904" s="87">
        <v>43800</v>
      </c>
      <c r="N904" t="s">
        <v>3578</v>
      </c>
      <c r="O904" t="s">
        <v>3579</v>
      </c>
      <c r="P904" s="61">
        <v>-985.39</v>
      </c>
      <c r="Q904" t="s">
        <v>3579</v>
      </c>
      <c r="R904" s="61">
        <v>0</v>
      </c>
      <c r="S904" s="61">
        <v>-985.39</v>
      </c>
    </row>
    <row r="905" spans="1:19" x14ac:dyDescent="0.2">
      <c r="A905" t="s">
        <v>497</v>
      </c>
      <c r="B905" t="s">
        <v>1746</v>
      </c>
      <c r="C905" t="s">
        <v>2917</v>
      </c>
      <c r="D905" t="s">
        <v>238</v>
      </c>
      <c r="E905" t="s">
        <v>3573</v>
      </c>
      <c r="F905" t="s">
        <v>120</v>
      </c>
      <c r="G905" s="87">
        <v>20191201</v>
      </c>
      <c r="H905" t="s">
        <v>3574</v>
      </c>
      <c r="I905" t="s">
        <v>5015</v>
      </c>
      <c r="J905" t="s">
        <v>4915</v>
      </c>
      <c r="K905">
        <v>7355</v>
      </c>
      <c r="L905" t="s">
        <v>3595</v>
      </c>
      <c r="M905" s="87">
        <v>43800</v>
      </c>
      <c r="N905" t="s">
        <v>3578</v>
      </c>
      <c r="O905" t="s">
        <v>3579</v>
      </c>
      <c r="P905" s="61">
        <v>-1159.1099999999999</v>
      </c>
      <c r="Q905" t="s">
        <v>3579</v>
      </c>
      <c r="R905" s="61">
        <v>0</v>
      </c>
      <c r="S905" s="61">
        <v>-1159.1099999999999</v>
      </c>
    </row>
    <row r="906" spans="1:19" x14ac:dyDescent="0.2">
      <c r="A906" t="s">
        <v>497</v>
      </c>
      <c r="B906" t="s">
        <v>1746</v>
      </c>
      <c r="C906" t="s">
        <v>2917</v>
      </c>
      <c r="D906" t="s">
        <v>238</v>
      </c>
      <c r="E906" t="s">
        <v>3573</v>
      </c>
      <c r="F906" t="s">
        <v>120</v>
      </c>
      <c r="G906" s="87">
        <v>20191201</v>
      </c>
      <c r="H906" t="s">
        <v>3574</v>
      </c>
      <c r="I906" t="s">
        <v>5016</v>
      </c>
      <c r="J906" t="s">
        <v>4915</v>
      </c>
      <c r="K906">
        <v>7355</v>
      </c>
      <c r="L906" t="s">
        <v>3595</v>
      </c>
      <c r="M906" s="87">
        <v>43800</v>
      </c>
      <c r="N906" t="s">
        <v>3578</v>
      </c>
      <c r="O906" t="s">
        <v>3579</v>
      </c>
      <c r="P906" s="61">
        <v>-829.77</v>
      </c>
      <c r="Q906" t="s">
        <v>3579</v>
      </c>
      <c r="R906" s="61">
        <v>0</v>
      </c>
      <c r="S906" s="61">
        <v>-829.77</v>
      </c>
    </row>
    <row r="907" spans="1:19" x14ac:dyDescent="0.2">
      <c r="A907" t="s">
        <v>497</v>
      </c>
      <c r="B907" t="s">
        <v>1746</v>
      </c>
      <c r="C907" t="s">
        <v>2917</v>
      </c>
      <c r="D907" t="s">
        <v>238</v>
      </c>
      <c r="E907" t="s">
        <v>3573</v>
      </c>
      <c r="F907" t="s">
        <v>120</v>
      </c>
      <c r="G907" s="87">
        <v>20191201</v>
      </c>
      <c r="H907" t="s">
        <v>3574</v>
      </c>
      <c r="I907" t="s">
        <v>5017</v>
      </c>
      <c r="J907" t="s">
        <v>4960</v>
      </c>
      <c r="K907">
        <v>7355</v>
      </c>
      <c r="L907" t="s">
        <v>3595</v>
      </c>
      <c r="M907" s="87">
        <v>43800</v>
      </c>
      <c r="N907" t="s">
        <v>3578</v>
      </c>
      <c r="O907" t="s">
        <v>3579</v>
      </c>
      <c r="P907" s="61">
        <v>-413.32</v>
      </c>
      <c r="Q907" t="s">
        <v>3579</v>
      </c>
      <c r="R907" s="61">
        <v>0</v>
      </c>
      <c r="S907" s="61">
        <v>-413.32</v>
      </c>
    </row>
    <row r="908" spans="1:19" x14ac:dyDescent="0.2">
      <c r="A908" t="s">
        <v>497</v>
      </c>
      <c r="B908" t="s">
        <v>1746</v>
      </c>
      <c r="C908" t="s">
        <v>2917</v>
      </c>
      <c r="D908" t="s">
        <v>238</v>
      </c>
      <c r="E908" t="s">
        <v>3573</v>
      </c>
      <c r="F908" t="s">
        <v>120</v>
      </c>
      <c r="G908" s="87">
        <v>20191201</v>
      </c>
      <c r="H908" t="s">
        <v>3574</v>
      </c>
      <c r="I908" t="s">
        <v>5018</v>
      </c>
      <c r="J908" t="s">
        <v>2917</v>
      </c>
      <c r="K908">
        <v>7355</v>
      </c>
      <c r="L908" t="s">
        <v>3595</v>
      </c>
      <c r="M908" s="87">
        <v>43800</v>
      </c>
      <c r="N908" t="s">
        <v>3578</v>
      </c>
      <c r="O908" t="s">
        <v>3579</v>
      </c>
      <c r="P908" s="61">
        <v>-398.35</v>
      </c>
      <c r="Q908" t="s">
        <v>3579</v>
      </c>
      <c r="R908" s="61">
        <v>0</v>
      </c>
      <c r="S908" s="61">
        <v>-398.35</v>
      </c>
    </row>
    <row r="909" spans="1:19" x14ac:dyDescent="0.2">
      <c r="A909" t="s">
        <v>497</v>
      </c>
      <c r="B909" t="s">
        <v>1746</v>
      </c>
      <c r="C909" t="s">
        <v>2917</v>
      </c>
      <c r="D909" t="s">
        <v>238</v>
      </c>
      <c r="E909" t="s">
        <v>3573</v>
      </c>
      <c r="F909" t="s">
        <v>120</v>
      </c>
      <c r="G909" s="87">
        <v>20191201</v>
      </c>
      <c r="H909" t="s">
        <v>3574</v>
      </c>
      <c r="I909" t="s">
        <v>5019</v>
      </c>
      <c r="J909" t="s">
        <v>4963</v>
      </c>
      <c r="K909">
        <v>7355</v>
      </c>
      <c r="L909" t="s">
        <v>3595</v>
      </c>
      <c r="M909" s="87">
        <v>43800</v>
      </c>
      <c r="N909" t="s">
        <v>3578</v>
      </c>
      <c r="O909" t="s">
        <v>3579</v>
      </c>
      <c r="P909" s="61">
        <v>-987.19</v>
      </c>
      <c r="Q909" t="s">
        <v>3579</v>
      </c>
      <c r="R909" s="61">
        <v>0</v>
      </c>
      <c r="S909" s="61">
        <v>-987.19</v>
      </c>
    </row>
    <row r="910" spans="1:19" x14ac:dyDescent="0.2">
      <c r="A910" t="s">
        <v>497</v>
      </c>
      <c r="B910" t="s">
        <v>1746</v>
      </c>
      <c r="C910" t="s">
        <v>2917</v>
      </c>
      <c r="D910" t="s">
        <v>238</v>
      </c>
      <c r="E910" t="s">
        <v>3573</v>
      </c>
      <c r="F910" t="s">
        <v>120</v>
      </c>
      <c r="G910" s="87">
        <v>20191201</v>
      </c>
      <c r="H910" t="s">
        <v>3574</v>
      </c>
      <c r="I910" t="s">
        <v>5020</v>
      </c>
      <c r="J910" t="s">
        <v>4963</v>
      </c>
      <c r="K910">
        <v>7355</v>
      </c>
      <c r="L910" t="s">
        <v>3595</v>
      </c>
      <c r="M910" s="87">
        <v>43800</v>
      </c>
      <c r="N910" t="s">
        <v>3578</v>
      </c>
      <c r="O910" t="s">
        <v>3579</v>
      </c>
      <c r="P910" s="61">
        <v>-1159.1099999999999</v>
      </c>
      <c r="Q910" t="s">
        <v>3579</v>
      </c>
      <c r="R910" s="61">
        <v>0</v>
      </c>
      <c r="S910" s="61">
        <v>-1159.1099999999999</v>
      </c>
    </row>
    <row r="911" spans="1:19" x14ac:dyDescent="0.2">
      <c r="A911" t="s">
        <v>497</v>
      </c>
      <c r="B911" t="s">
        <v>1746</v>
      </c>
      <c r="C911" t="s">
        <v>2917</v>
      </c>
      <c r="D911" t="s">
        <v>238</v>
      </c>
      <c r="E911" t="s">
        <v>3573</v>
      </c>
      <c r="F911" t="s">
        <v>120</v>
      </c>
      <c r="G911" s="87">
        <v>20191201</v>
      </c>
      <c r="H911" t="s">
        <v>3574</v>
      </c>
      <c r="I911" t="s">
        <v>5021</v>
      </c>
      <c r="J911" t="s">
        <v>4963</v>
      </c>
      <c r="K911">
        <v>7355</v>
      </c>
      <c r="L911" t="s">
        <v>3595</v>
      </c>
      <c r="M911" s="87">
        <v>43800</v>
      </c>
      <c r="N911" t="s">
        <v>3578</v>
      </c>
      <c r="O911" t="s">
        <v>3579</v>
      </c>
      <c r="P911" s="61">
        <v>-1159.1099999999999</v>
      </c>
      <c r="Q911" t="s">
        <v>3579</v>
      </c>
      <c r="R911" s="61">
        <v>0</v>
      </c>
      <c r="S911" s="61">
        <v>-1159.1099999999999</v>
      </c>
    </row>
    <row r="912" spans="1:19" x14ac:dyDescent="0.2">
      <c r="A912" t="s">
        <v>497</v>
      </c>
      <c r="B912" t="s">
        <v>1746</v>
      </c>
      <c r="C912" t="s">
        <v>2917</v>
      </c>
      <c r="D912" t="s">
        <v>238</v>
      </c>
      <c r="E912" t="s">
        <v>3573</v>
      </c>
      <c r="F912" t="s">
        <v>120</v>
      </c>
      <c r="G912" s="87">
        <v>20191201</v>
      </c>
      <c r="H912" t="s">
        <v>3574</v>
      </c>
      <c r="I912" t="s">
        <v>5022</v>
      </c>
      <c r="J912" t="s">
        <v>4963</v>
      </c>
      <c r="K912">
        <v>7355</v>
      </c>
      <c r="L912" t="s">
        <v>3595</v>
      </c>
      <c r="M912" s="87">
        <v>43800</v>
      </c>
      <c r="N912" t="s">
        <v>3578</v>
      </c>
      <c r="O912" t="s">
        <v>3579</v>
      </c>
      <c r="P912" s="61">
        <v>-254.58</v>
      </c>
      <c r="Q912" t="s">
        <v>3579</v>
      </c>
      <c r="R912" s="61">
        <v>0</v>
      </c>
      <c r="S912" s="61">
        <v>-254.58</v>
      </c>
    </row>
    <row r="913" spans="1:19" x14ac:dyDescent="0.2">
      <c r="A913" t="s">
        <v>497</v>
      </c>
      <c r="B913" t="s">
        <v>1746</v>
      </c>
      <c r="C913" t="s">
        <v>2917</v>
      </c>
      <c r="D913" t="s">
        <v>238</v>
      </c>
      <c r="E913" t="s">
        <v>3573</v>
      </c>
      <c r="F913" t="s">
        <v>120</v>
      </c>
      <c r="G913" s="87">
        <v>20191201</v>
      </c>
      <c r="H913" t="s">
        <v>3574</v>
      </c>
      <c r="I913" t="s">
        <v>5023</v>
      </c>
      <c r="J913" t="s">
        <v>4967</v>
      </c>
      <c r="K913">
        <v>7355</v>
      </c>
      <c r="L913" t="s">
        <v>3595</v>
      </c>
      <c r="M913" s="87">
        <v>43800</v>
      </c>
      <c r="N913" t="s">
        <v>3578</v>
      </c>
      <c r="O913" t="s">
        <v>3579</v>
      </c>
      <c r="P913" s="61">
        <v>-1159.1099999999999</v>
      </c>
      <c r="Q913" t="s">
        <v>3579</v>
      </c>
      <c r="R913" s="61">
        <v>0</v>
      </c>
      <c r="S913" s="61">
        <v>-1159.1099999999999</v>
      </c>
    </row>
    <row r="914" spans="1:19" x14ac:dyDescent="0.2">
      <c r="A914" t="s">
        <v>497</v>
      </c>
      <c r="B914" t="s">
        <v>1746</v>
      </c>
      <c r="C914" t="s">
        <v>2917</v>
      </c>
      <c r="D914" t="s">
        <v>238</v>
      </c>
      <c r="E914" t="s">
        <v>3573</v>
      </c>
      <c r="F914" t="s">
        <v>120</v>
      </c>
      <c r="G914" s="87">
        <v>20191201</v>
      </c>
      <c r="H914" t="s">
        <v>3574</v>
      </c>
      <c r="I914" t="s">
        <v>5024</v>
      </c>
      <c r="J914" t="s">
        <v>2917</v>
      </c>
      <c r="K914">
        <v>7355</v>
      </c>
      <c r="L914" t="s">
        <v>3595</v>
      </c>
      <c r="M914" s="87">
        <v>43800</v>
      </c>
      <c r="N914" t="s">
        <v>3578</v>
      </c>
      <c r="O914" t="s">
        <v>3579</v>
      </c>
      <c r="P914" s="61">
        <v>-21.7</v>
      </c>
      <c r="Q914" t="s">
        <v>3579</v>
      </c>
      <c r="R914" s="61">
        <v>0</v>
      </c>
      <c r="S914" s="61">
        <v>-21.7</v>
      </c>
    </row>
    <row r="915" spans="1:19" x14ac:dyDescent="0.2">
      <c r="A915" t="s">
        <v>497</v>
      </c>
      <c r="B915" t="s">
        <v>1746</v>
      </c>
      <c r="C915" t="s">
        <v>2917</v>
      </c>
      <c r="D915" t="s">
        <v>238</v>
      </c>
      <c r="E915" t="s">
        <v>3573</v>
      </c>
      <c r="F915" t="s">
        <v>121</v>
      </c>
      <c r="G915" s="87">
        <v>20200101</v>
      </c>
      <c r="H915" t="s">
        <v>3574</v>
      </c>
      <c r="I915" t="s">
        <v>5025</v>
      </c>
      <c r="J915" t="s">
        <v>4915</v>
      </c>
      <c r="K915">
        <v>7401</v>
      </c>
      <c r="L915" t="s">
        <v>3598</v>
      </c>
      <c r="M915" s="87">
        <v>43835</v>
      </c>
      <c r="N915" t="s">
        <v>3578</v>
      </c>
      <c r="O915" t="s">
        <v>3579</v>
      </c>
      <c r="P915" s="61">
        <v>-910.67</v>
      </c>
      <c r="Q915" t="s">
        <v>3579</v>
      </c>
      <c r="R915" s="61">
        <v>0</v>
      </c>
      <c r="S915" s="61">
        <v>-910.67</v>
      </c>
    </row>
    <row r="916" spans="1:19" x14ac:dyDescent="0.2">
      <c r="A916" t="s">
        <v>497</v>
      </c>
      <c r="B916" t="s">
        <v>1746</v>
      </c>
      <c r="C916" t="s">
        <v>2917</v>
      </c>
      <c r="D916" t="s">
        <v>238</v>
      </c>
      <c r="E916" t="s">
        <v>3573</v>
      </c>
      <c r="F916" t="s">
        <v>121</v>
      </c>
      <c r="G916" s="87">
        <v>20200101</v>
      </c>
      <c r="H916" t="s">
        <v>3574</v>
      </c>
      <c r="I916" t="s">
        <v>5026</v>
      </c>
      <c r="J916" t="s">
        <v>4915</v>
      </c>
      <c r="K916">
        <v>7401</v>
      </c>
      <c r="L916" t="s">
        <v>3598</v>
      </c>
      <c r="M916" s="87">
        <v>43835</v>
      </c>
      <c r="N916" t="s">
        <v>3578</v>
      </c>
      <c r="O916" t="s">
        <v>3579</v>
      </c>
      <c r="P916" s="61">
        <v>-1071.22</v>
      </c>
      <c r="Q916" t="s">
        <v>3579</v>
      </c>
      <c r="R916" s="61">
        <v>0</v>
      </c>
      <c r="S916" s="61">
        <v>-1071.22</v>
      </c>
    </row>
    <row r="917" spans="1:19" x14ac:dyDescent="0.2">
      <c r="A917" t="s">
        <v>497</v>
      </c>
      <c r="B917" t="s">
        <v>1746</v>
      </c>
      <c r="C917" t="s">
        <v>2917</v>
      </c>
      <c r="D917" t="s">
        <v>238</v>
      </c>
      <c r="E917" t="s">
        <v>3573</v>
      </c>
      <c r="F917" t="s">
        <v>121</v>
      </c>
      <c r="G917" s="87">
        <v>20200101</v>
      </c>
      <c r="H917" t="s">
        <v>3574</v>
      </c>
      <c r="I917" t="s">
        <v>5027</v>
      </c>
      <c r="J917" t="s">
        <v>4915</v>
      </c>
      <c r="K917">
        <v>7401</v>
      </c>
      <c r="L917" t="s">
        <v>3598</v>
      </c>
      <c r="M917" s="87">
        <v>43835</v>
      </c>
      <c r="N917" t="s">
        <v>3578</v>
      </c>
      <c r="O917" t="s">
        <v>3579</v>
      </c>
      <c r="P917" s="61">
        <v>-741.88</v>
      </c>
      <c r="Q917" t="s">
        <v>3579</v>
      </c>
      <c r="R917" s="61">
        <v>0</v>
      </c>
      <c r="S917" s="61">
        <v>-741.88</v>
      </c>
    </row>
    <row r="918" spans="1:19" x14ac:dyDescent="0.2">
      <c r="A918" t="s">
        <v>497</v>
      </c>
      <c r="B918" t="s">
        <v>1746</v>
      </c>
      <c r="C918" t="s">
        <v>2917</v>
      </c>
      <c r="D918" t="s">
        <v>238</v>
      </c>
      <c r="E918" t="s">
        <v>3573</v>
      </c>
      <c r="F918" t="s">
        <v>121</v>
      </c>
      <c r="G918" s="87">
        <v>20200101</v>
      </c>
      <c r="H918" t="s">
        <v>3574</v>
      </c>
      <c r="I918" t="s">
        <v>5028</v>
      </c>
      <c r="J918" t="s">
        <v>4960</v>
      </c>
      <c r="K918">
        <v>7401</v>
      </c>
      <c r="L918" t="s">
        <v>3598</v>
      </c>
      <c r="M918" s="87">
        <v>43835</v>
      </c>
      <c r="N918" t="s">
        <v>3578</v>
      </c>
      <c r="O918" t="s">
        <v>3579</v>
      </c>
      <c r="P918" s="61">
        <v>-381.98</v>
      </c>
      <c r="Q918" t="s">
        <v>3579</v>
      </c>
      <c r="R918" s="61">
        <v>0</v>
      </c>
      <c r="S918" s="61">
        <v>-381.98</v>
      </c>
    </row>
    <row r="919" spans="1:19" x14ac:dyDescent="0.2">
      <c r="A919" t="s">
        <v>497</v>
      </c>
      <c r="B919" t="s">
        <v>1746</v>
      </c>
      <c r="C919" t="s">
        <v>2917</v>
      </c>
      <c r="D919" t="s">
        <v>238</v>
      </c>
      <c r="E919" t="s">
        <v>3573</v>
      </c>
      <c r="F919" t="s">
        <v>121</v>
      </c>
      <c r="G919" s="87">
        <v>20200101</v>
      </c>
      <c r="H919" t="s">
        <v>3574</v>
      </c>
      <c r="I919" t="s">
        <v>5029</v>
      </c>
      <c r="J919" t="s">
        <v>2917</v>
      </c>
      <c r="K919">
        <v>7401</v>
      </c>
      <c r="L919" t="s">
        <v>3598</v>
      </c>
      <c r="M919" s="87">
        <v>43835</v>
      </c>
      <c r="N919" t="s">
        <v>3578</v>
      </c>
      <c r="O919" t="s">
        <v>3579</v>
      </c>
      <c r="P919" s="61">
        <v>-368.14</v>
      </c>
      <c r="Q919" t="s">
        <v>3579</v>
      </c>
      <c r="R919" s="61">
        <v>0</v>
      </c>
      <c r="S919" s="61">
        <v>-368.14</v>
      </c>
    </row>
    <row r="920" spans="1:19" x14ac:dyDescent="0.2">
      <c r="A920" t="s">
        <v>497</v>
      </c>
      <c r="B920" t="s">
        <v>1746</v>
      </c>
      <c r="C920" t="s">
        <v>2917</v>
      </c>
      <c r="D920" t="s">
        <v>238</v>
      </c>
      <c r="E920" t="s">
        <v>3573</v>
      </c>
      <c r="F920" t="s">
        <v>121</v>
      </c>
      <c r="G920" s="87">
        <v>20200101</v>
      </c>
      <c r="H920" t="s">
        <v>3574</v>
      </c>
      <c r="I920" t="s">
        <v>5030</v>
      </c>
      <c r="J920" t="s">
        <v>4963</v>
      </c>
      <c r="K920">
        <v>7401</v>
      </c>
      <c r="L920" t="s">
        <v>3598</v>
      </c>
      <c r="M920" s="87">
        <v>43835</v>
      </c>
      <c r="N920" t="s">
        <v>3578</v>
      </c>
      <c r="O920" t="s">
        <v>3579</v>
      </c>
      <c r="P920" s="61">
        <v>-912.33</v>
      </c>
      <c r="Q920" t="s">
        <v>3579</v>
      </c>
      <c r="R920" s="61">
        <v>0</v>
      </c>
      <c r="S920" s="61">
        <v>-912.33</v>
      </c>
    </row>
    <row r="921" spans="1:19" x14ac:dyDescent="0.2">
      <c r="A921" t="s">
        <v>497</v>
      </c>
      <c r="B921" t="s">
        <v>1746</v>
      </c>
      <c r="C921" t="s">
        <v>2917</v>
      </c>
      <c r="D921" t="s">
        <v>238</v>
      </c>
      <c r="E921" t="s">
        <v>3573</v>
      </c>
      <c r="F921" t="s">
        <v>121</v>
      </c>
      <c r="G921" s="87">
        <v>20200101</v>
      </c>
      <c r="H921" t="s">
        <v>3574</v>
      </c>
      <c r="I921" t="s">
        <v>5031</v>
      </c>
      <c r="J921" t="s">
        <v>4963</v>
      </c>
      <c r="K921">
        <v>7401</v>
      </c>
      <c r="L921" t="s">
        <v>3598</v>
      </c>
      <c r="M921" s="87">
        <v>43835</v>
      </c>
      <c r="N921" t="s">
        <v>3578</v>
      </c>
      <c r="O921" t="s">
        <v>3579</v>
      </c>
      <c r="P921" s="61">
        <v>-1071.22</v>
      </c>
      <c r="Q921" t="s">
        <v>3579</v>
      </c>
      <c r="R921" s="61">
        <v>0</v>
      </c>
      <c r="S921" s="61">
        <v>-1071.22</v>
      </c>
    </row>
    <row r="922" spans="1:19" x14ac:dyDescent="0.2">
      <c r="A922" t="s">
        <v>497</v>
      </c>
      <c r="B922" t="s">
        <v>1746</v>
      </c>
      <c r="C922" t="s">
        <v>2917</v>
      </c>
      <c r="D922" t="s">
        <v>238</v>
      </c>
      <c r="E922" t="s">
        <v>3573</v>
      </c>
      <c r="F922" t="s">
        <v>121</v>
      </c>
      <c r="G922" s="87">
        <v>20200101</v>
      </c>
      <c r="H922" t="s">
        <v>3574</v>
      </c>
      <c r="I922" t="s">
        <v>5032</v>
      </c>
      <c r="J922" t="s">
        <v>4963</v>
      </c>
      <c r="K922">
        <v>7401</v>
      </c>
      <c r="L922" t="s">
        <v>3598</v>
      </c>
      <c r="M922" s="87">
        <v>43835</v>
      </c>
      <c r="N922" t="s">
        <v>3578</v>
      </c>
      <c r="O922" t="s">
        <v>3579</v>
      </c>
      <c r="P922" s="61">
        <v>-1071.22</v>
      </c>
      <c r="Q922" t="s">
        <v>3579</v>
      </c>
      <c r="R922" s="61">
        <v>0</v>
      </c>
      <c r="S922" s="61">
        <v>-1071.22</v>
      </c>
    </row>
    <row r="923" spans="1:19" x14ac:dyDescent="0.2">
      <c r="A923" t="s">
        <v>497</v>
      </c>
      <c r="B923" t="s">
        <v>1746</v>
      </c>
      <c r="C923" t="s">
        <v>2917</v>
      </c>
      <c r="D923" t="s">
        <v>238</v>
      </c>
      <c r="E923" t="s">
        <v>3573</v>
      </c>
      <c r="F923" t="s">
        <v>121</v>
      </c>
      <c r="G923" s="87">
        <v>20200101</v>
      </c>
      <c r="H923" t="s">
        <v>3574</v>
      </c>
      <c r="I923" t="s">
        <v>5033</v>
      </c>
      <c r="J923" t="s">
        <v>4963</v>
      </c>
      <c r="K923">
        <v>7401</v>
      </c>
      <c r="L923" t="s">
        <v>3598</v>
      </c>
      <c r="M923" s="87">
        <v>43835</v>
      </c>
      <c r="N923" t="s">
        <v>3578</v>
      </c>
      <c r="O923" t="s">
        <v>3579</v>
      </c>
      <c r="P923" s="61">
        <v>-235.28</v>
      </c>
      <c r="Q923" t="s">
        <v>3579</v>
      </c>
      <c r="R923" s="61">
        <v>0</v>
      </c>
      <c r="S923" s="61">
        <v>-235.28</v>
      </c>
    </row>
    <row r="924" spans="1:19" x14ac:dyDescent="0.2">
      <c r="A924" t="s">
        <v>497</v>
      </c>
      <c r="B924" t="s">
        <v>1746</v>
      </c>
      <c r="C924" t="s">
        <v>2917</v>
      </c>
      <c r="D924" t="s">
        <v>238</v>
      </c>
      <c r="E924" t="s">
        <v>3573</v>
      </c>
      <c r="F924" t="s">
        <v>121</v>
      </c>
      <c r="G924" s="87">
        <v>20200101</v>
      </c>
      <c r="H924" t="s">
        <v>3574</v>
      </c>
      <c r="I924" t="s">
        <v>5034</v>
      </c>
      <c r="J924" t="s">
        <v>4967</v>
      </c>
      <c r="K924">
        <v>7401</v>
      </c>
      <c r="L924" t="s">
        <v>3598</v>
      </c>
      <c r="M924" s="87">
        <v>43835</v>
      </c>
      <c r="N924" t="s">
        <v>3578</v>
      </c>
      <c r="O924" t="s">
        <v>3579</v>
      </c>
      <c r="P924" s="61">
        <v>-1071.22</v>
      </c>
      <c r="Q924" t="s">
        <v>3579</v>
      </c>
      <c r="R924" s="61">
        <v>0</v>
      </c>
      <c r="S924" s="61">
        <v>-1071.22</v>
      </c>
    </row>
    <row r="925" spans="1:19" x14ac:dyDescent="0.2">
      <c r="A925" t="s">
        <v>497</v>
      </c>
      <c r="B925" t="s">
        <v>1746</v>
      </c>
      <c r="C925" t="s">
        <v>2917</v>
      </c>
      <c r="D925" t="s">
        <v>238</v>
      </c>
      <c r="E925" t="s">
        <v>3573</v>
      </c>
      <c r="F925" t="s">
        <v>121</v>
      </c>
      <c r="G925" s="87">
        <v>20200101</v>
      </c>
      <c r="H925" t="s">
        <v>3574</v>
      </c>
      <c r="I925" t="s">
        <v>5035</v>
      </c>
      <c r="J925" t="s">
        <v>2917</v>
      </c>
      <c r="K925">
        <v>7401</v>
      </c>
      <c r="L925" t="s">
        <v>3598</v>
      </c>
      <c r="M925" s="87">
        <v>43835</v>
      </c>
      <c r="N925" t="s">
        <v>3578</v>
      </c>
      <c r="O925" t="s">
        <v>3579</v>
      </c>
      <c r="P925" s="61">
        <v>-21.7</v>
      </c>
      <c r="Q925" t="s">
        <v>3579</v>
      </c>
      <c r="R925" s="61">
        <v>0</v>
      </c>
      <c r="S925" s="61">
        <v>-21.7</v>
      </c>
    </row>
    <row r="926" spans="1:19" x14ac:dyDescent="0.2">
      <c r="A926" t="s">
        <v>497</v>
      </c>
      <c r="B926" t="s">
        <v>1746</v>
      </c>
      <c r="C926" t="s">
        <v>2917</v>
      </c>
      <c r="D926" t="s">
        <v>238</v>
      </c>
      <c r="E926" t="s">
        <v>3573</v>
      </c>
      <c r="F926" t="s">
        <v>122</v>
      </c>
      <c r="G926" s="87">
        <v>20200201</v>
      </c>
      <c r="H926" t="s">
        <v>3574</v>
      </c>
      <c r="I926" t="s">
        <v>5036</v>
      </c>
      <c r="J926" t="s">
        <v>4915</v>
      </c>
      <c r="K926">
        <v>7447</v>
      </c>
      <c r="L926" t="s">
        <v>3604</v>
      </c>
      <c r="M926" s="87">
        <v>43863</v>
      </c>
      <c r="N926" t="s">
        <v>3578</v>
      </c>
      <c r="O926" t="s">
        <v>3579</v>
      </c>
      <c r="P926" s="61">
        <v>-904.47</v>
      </c>
      <c r="Q926" t="s">
        <v>3579</v>
      </c>
      <c r="R926" s="61">
        <v>0</v>
      </c>
      <c r="S926" s="61">
        <v>-904.47</v>
      </c>
    </row>
    <row r="927" spans="1:19" x14ac:dyDescent="0.2">
      <c r="A927" t="s">
        <v>497</v>
      </c>
      <c r="B927" t="s">
        <v>1746</v>
      </c>
      <c r="C927" t="s">
        <v>2917</v>
      </c>
      <c r="D927" t="s">
        <v>238</v>
      </c>
      <c r="E927" t="s">
        <v>3573</v>
      </c>
      <c r="F927" t="s">
        <v>122</v>
      </c>
      <c r="G927" s="87">
        <v>20200201</v>
      </c>
      <c r="H927" t="s">
        <v>3574</v>
      </c>
      <c r="I927" t="s">
        <v>5037</v>
      </c>
      <c r="J927" t="s">
        <v>4915</v>
      </c>
      <c r="K927">
        <v>7447</v>
      </c>
      <c r="L927" t="s">
        <v>3604</v>
      </c>
      <c r="M927" s="87">
        <v>43863</v>
      </c>
      <c r="N927" t="s">
        <v>3578</v>
      </c>
      <c r="O927" t="s">
        <v>3579</v>
      </c>
      <c r="P927" s="61">
        <v>-1063.93</v>
      </c>
      <c r="Q927" t="s">
        <v>3579</v>
      </c>
      <c r="R927" s="61">
        <v>0</v>
      </c>
      <c r="S927" s="61">
        <v>-1063.93</v>
      </c>
    </row>
    <row r="928" spans="1:19" x14ac:dyDescent="0.2">
      <c r="A928" t="s">
        <v>497</v>
      </c>
      <c r="B928" t="s">
        <v>1746</v>
      </c>
      <c r="C928" t="s">
        <v>2917</v>
      </c>
      <c r="D928" t="s">
        <v>238</v>
      </c>
      <c r="E928" t="s">
        <v>3573</v>
      </c>
      <c r="F928" t="s">
        <v>122</v>
      </c>
      <c r="G928" s="87">
        <v>20200201</v>
      </c>
      <c r="H928" t="s">
        <v>3574</v>
      </c>
      <c r="I928" t="s">
        <v>5038</v>
      </c>
      <c r="J928" t="s">
        <v>4915</v>
      </c>
      <c r="K928">
        <v>7447</v>
      </c>
      <c r="L928" t="s">
        <v>3604</v>
      </c>
      <c r="M928" s="87">
        <v>43863</v>
      </c>
      <c r="N928" t="s">
        <v>3578</v>
      </c>
      <c r="O928" t="s">
        <v>3579</v>
      </c>
      <c r="P928" s="61">
        <v>-734.59</v>
      </c>
      <c r="Q928" t="s">
        <v>3579</v>
      </c>
      <c r="R928" s="61">
        <v>0</v>
      </c>
      <c r="S928" s="61">
        <v>-734.59</v>
      </c>
    </row>
    <row r="929" spans="1:19" x14ac:dyDescent="0.2">
      <c r="A929" t="s">
        <v>497</v>
      </c>
      <c r="B929" t="s">
        <v>1746</v>
      </c>
      <c r="C929" t="s">
        <v>2917</v>
      </c>
      <c r="D929" t="s">
        <v>238</v>
      </c>
      <c r="E929" t="s">
        <v>3573</v>
      </c>
      <c r="F929" t="s">
        <v>122</v>
      </c>
      <c r="G929" s="87">
        <v>20200201</v>
      </c>
      <c r="H929" t="s">
        <v>3574</v>
      </c>
      <c r="I929" t="s">
        <v>5039</v>
      </c>
      <c r="J929" t="s">
        <v>4960</v>
      </c>
      <c r="K929">
        <v>7447</v>
      </c>
      <c r="L929" t="s">
        <v>3604</v>
      </c>
      <c r="M929" s="87">
        <v>43863</v>
      </c>
      <c r="N929" t="s">
        <v>3578</v>
      </c>
      <c r="O929" t="s">
        <v>3579</v>
      </c>
      <c r="P929" s="61">
        <v>-379.38</v>
      </c>
      <c r="Q929" t="s">
        <v>3579</v>
      </c>
      <c r="R929" s="61">
        <v>0</v>
      </c>
      <c r="S929" s="61">
        <v>-379.38</v>
      </c>
    </row>
    <row r="930" spans="1:19" x14ac:dyDescent="0.2">
      <c r="A930" t="s">
        <v>497</v>
      </c>
      <c r="B930" t="s">
        <v>1746</v>
      </c>
      <c r="C930" t="s">
        <v>2917</v>
      </c>
      <c r="D930" t="s">
        <v>238</v>
      </c>
      <c r="E930" t="s">
        <v>3573</v>
      </c>
      <c r="F930" t="s">
        <v>122</v>
      </c>
      <c r="G930" s="87">
        <v>20200201</v>
      </c>
      <c r="H930" t="s">
        <v>3574</v>
      </c>
      <c r="I930" t="s">
        <v>5040</v>
      </c>
      <c r="J930" t="s">
        <v>2917</v>
      </c>
      <c r="K930">
        <v>7447</v>
      </c>
      <c r="L930" t="s">
        <v>3604</v>
      </c>
      <c r="M930" s="87">
        <v>43863</v>
      </c>
      <c r="N930" t="s">
        <v>3578</v>
      </c>
      <c r="O930" t="s">
        <v>3579</v>
      </c>
      <c r="P930" s="61">
        <v>-365.64</v>
      </c>
      <c r="Q930" t="s">
        <v>3579</v>
      </c>
      <c r="R930" s="61">
        <v>0</v>
      </c>
      <c r="S930" s="61">
        <v>-365.64</v>
      </c>
    </row>
    <row r="931" spans="1:19" x14ac:dyDescent="0.2">
      <c r="A931" t="s">
        <v>497</v>
      </c>
      <c r="B931" t="s">
        <v>1746</v>
      </c>
      <c r="C931" t="s">
        <v>2917</v>
      </c>
      <c r="D931" t="s">
        <v>238</v>
      </c>
      <c r="E931" t="s">
        <v>3573</v>
      </c>
      <c r="F931" t="s">
        <v>122</v>
      </c>
      <c r="G931" s="87">
        <v>20200201</v>
      </c>
      <c r="H931" t="s">
        <v>3574</v>
      </c>
      <c r="I931" t="s">
        <v>5041</v>
      </c>
      <c r="J931" t="s">
        <v>4963</v>
      </c>
      <c r="K931">
        <v>7447</v>
      </c>
      <c r="L931" t="s">
        <v>3604</v>
      </c>
      <c r="M931" s="87">
        <v>43863</v>
      </c>
      <c r="N931" t="s">
        <v>3578</v>
      </c>
      <c r="O931" t="s">
        <v>3579</v>
      </c>
      <c r="P931" s="61">
        <v>-906.12</v>
      </c>
      <c r="Q931" t="s">
        <v>3579</v>
      </c>
      <c r="R931" s="61">
        <v>0</v>
      </c>
      <c r="S931" s="61">
        <v>-906.12</v>
      </c>
    </row>
    <row r="932" spans="1:19" x14ac:dyDescent="0.2">
      <c r="A932" t="s">
        <v>497</v>
      </c>
      <c r="B932" t="s">
        <v>1746</v>
      </c>
      <c r="C932" t="s">
        <v>2917</v>
      </c>
      <c r="D932" t="s">
        <v>238</v>
      </c>
      <c r="E932" t="s">
        <v>3573</v>
      </c>
      <c r="F932" t="s">
        <v>122</v>
      </c>
      <c r="G932" s="87">
        <v>20200201</v>
      </c>
      <c r="H932" t="s">
        <v>3574</v>
      </c>
      <c r="I932" t="s">
        <v>5042</v>
      </c>
      <c r="J932" t="s">
        <v>4963</v>
      </c>
      <c r="K932">
        <v>7447</v>
      </c>
      <c r="L932" t="s">
        <v>3604</v>
      </c>
      <c r="M932" s="87">
        <v>43863</v>
      </c>
      <c r="N932" t="s">
        <v>3578</v>
      </c>
      <c r="O932" t="s">
        <v>3579</v>
      </c>
      <c r="P932" s="61">
        <v>-1063.93</v>
      </c>
      <c r="Q932" t="s">
        <v>3579</v>
      </c>
      <c r="R932" s="61">
        <v>0</v>
      </c>
      <c r="S932" s="61">
        <v>-1063.93</v>
      </c>
    </row>
    <row r="933" spans="1:19" x14ac:dyDescent="0.2">
      <c r="A933" t="s">
        <v>497</v>
      </c>
      <c r="B933" t="s">
        <v>1746</v>
      </c>
      <c r="C933" t="s">
        <v>2917</v>
      </c>
      <c r="D933" t="s">
        <v>238</v>
      </c>
      <c r="E933" t="s">
        <v>3573</v>
      </c>
      <c r="F933" t="s">
        <v>122</v>
      </c>
      <c r="G933" s="87">
        <v>20200201</v>
      </c>
      <c r="H933" t="s">
        <v>3574</v>
      </c>
      <c r="I933" t="s">
        <v>5043</v>
      </c>
      <c r="J933" t="s">
        <v>4963</v>
      </c>
      <c r="K933">
        <v>7447</v>
      </c>
      <c r="L933" t="s">
        <v>3604</v>
      </c>
      <c r="M933" s="87">
        <v>43863</v>
      </c>
      <c r="N933" t="s">
        <v>3578</v>
      </c>
      <c r="O933" t="s">
        <v>3579</v>
      </c>
      <c r="P933" s="61">
        <v>-1063.93</v>
      </c>
      <c r="Q933" t="s">
        <v>3579</v>
      </c>
      <c r="R933" s="61">
        <v>0</v>
      </c>
      <c r="S933" s="61">
        <v>-1063.93</v>
      </c>
    </row>
    <row r="934" spans="1:19" x14ac:dyDescent="0.2">
      <c r="A934" t="s">
        <v>497</v>
      </c>
      <c r="B934" t="s">
        <v>1746</v>
      </c>
      <c r="C934" t="s">
        <v>2917</v>
      </c>
      <c r="D934" t="s">
        <v>238</v>
      </c>
      <c r="E934" t="s">
        <v>3573</v>
      </c>
      <c r="F934" t="s">
        <v>122</v>
      </c>
      <c r="G934" s="87">
        <v>20200201</v>
      </c>
      <c r="H934" t="s">
        <v>3574</v>
      </c>
      <c r="I934" t="s">
        <v>5044</v>
      </c>
      <c r="J934" t="s">
        <v>4963</v>
      </c>
      <c r="K934">
        <v>7447</v>
      </c>
      <c r="L934" t="s">
        <v>3604</v>
      </c>
      <c r="M934" s="87">
        <v>43863</v>
      </c>
      <c r="N934" t="s">
        <v>3578</v>
      </c>
      <c r="O934" t="s">
        <v>3579</v>
      </c>
      <c r="P934" s="61">
        <v>-233.68</v>
      </c>
      <c r="Q934" t="s">
        <v>3579</v>
      </c>
      <c r="R934" s="61">
        <v>0</v>
      </c>
      <c r="S934" s="61">
        <v>-233.68</v>
      </c>
    </row>
    <row r="935" spans="1:19" x14ac:dyDescent="0.2">
      <c r="A935" t="s">
        <v>497</v>
      </c>
      <c r="B935" t="s">
        <v>1746</v>
      </c>
      <c r="C935" t="s">
        <v>2917</v>
      </c>
      <c r="D935" t="s">
        <v>238</v>
      </c>
      <c r="E935" t="s">
        <v>3573</v>
      </c>
      <c r="F935" t="s">
        <v>122</v>
      </c>
      <c r="G935" s="87">
        <v>20200201</v>
      </c>
      <c r="H935" t="s">
        <v>3574</v>
      </c>
      <c r="I935" t="s">
        <v>5045</v>
      </c>
      <c r="J935" t="s">
        <v>4967</v>
      </c>
      <c r="K935">
        <v>7447</v>
      </c>
      <c r="L935" t="s">
        <v>3604</v>
      </c>
      <c r="M935" s="87">
        <v>43863</v>
      </c>
      <c r="N935" t="s">
        <v>3578</v>
      </c>
      <c r="O935" t="s">
        <v>3579</v>
      </c>
      <c r="P935" s="61">
        <v>-1063.93</v>
      </c>
      <c r="Q935" t="s">
        <v>3579</v>
      </c>
      <c r="R935" s="61">
        <v>0</v>
      </c>
      <c r="S935" s="61">
        <v>-1063.93</v>
      </c>
    </row>
    <row r="936" spans="1:19" x14ac:dyDescent="0.2">
      <c r="A936" t="s">
        <v>497</v>
      </c>
      <c r="B936" t="s">
        <v>1746</v>
      </c>
      <c r="C936" t="s">
        <v>2917</v>
      </c>
      <c r="D936" t="s">
        <v>238</v>
      </c>
      <c r="E936" t="s">
        <v>3573</v>
      </c>
      <c r="F936" t="s">
        <v>122</v>
      </c>
      <c r="G936" s="87">
        <v>20200201</v>
      </c>
      <c r="H936" t="s">
        <v>3574</v>
      </c>
      <c r="I936" t="s">
        <v>5046</v>
      </c>
      <c r="J936" t="s">
        <v>2917</v>
      </c>
      <c r="K936">
        <v>7447</v>
      </c>
      <c r="L936" t="s">
        <v>3604</v>
      </c>
      <c r="M936" s="87">
        <v>43863</v>
      </c>
      <c r="N936" t="s">
        <v>3578</v>
      </c>
      <c r="O936" t="s">
        <v>3579</v>
      </c>
      <c r="P936" s="61">
        <v>-21.7</v>
      </c>
      <c r="Q936" t="s">
        <v>3579</v>
      </c>
      <c r="R936" s="61">
        <v>0</v>
      </c>
      <c r="S936" s="61">
        <v>-21.7</v>
      </c>
    </row>
    <row r="937" spans="1:19" x14ac:dyDescent="0.2">
      <c r="A937" t="s">
        <v>497</v>
      </c>
      <c r="B937" t="s">
        <v>1746</v>
      </c>
      <c r="C937" t="s">
        <v>2917</v>
      </c>
      <c r="D937" t="s">
        <v>238</v>
      </c>
      <c r="E937" t="s">
        <v>3573</v>
      </c>
      <c r="F937" t="s">
        <v>123</v>
      </c>
      <c r="G937" s="87">
        <v>20200301</v>
      </c>
      <c r="H937" t="s">
        <v>3574</v>
      </c>
      <c r="I937" t="s">
        <v>5047</v>
      </c>
      <c r="J937" t="s">
        <v>4915</v>
      </c>
      <c r="K937">
        <v>7504</v>
      </c>
      <c r="L937" t="s">
        <v>3607</v>
      </c>
      <c r="M937" s="87">
        <v>43891</v>
      </c>
      <c r="N937" t="s">
        <v>3578</v>
      </c>
      <c r="O937" t="s">
        <v>3579</v>
      </c>
      <c r="P937" s="61">
        <v>-869.93</v>
      </c>
      <c r="Q937" t="s">
        <v>3579</v>
      </c>
      <c r="R937" s="61">
        <v>0</v>
      </c>
      <c r="S937" s="61">
        <v>-869.93</v>
      </c>
    </row>
    <row r="938" spans="1:19" x14ac:dyDescent="0.2">
      <c r="A938" t="s">
        <v>497</v>
      </c>
      <c r="B938" t="s">
        <v>1746</v>
      </c>
      <c r="C938" t="s">
        <v>2917</v>
      </c>
      <c r="D938" t="s">
        <v>238</v>
      </c>
      <c r="E938" t="s">
        <v>3573</v>
      </c>
      <c r="F938" t="s">
        <v>123</v>
      </c>
      <c r="G938" s="87">
        <v>20200301</v>
      </c>
      <c r="H938" t="s">
        <v>3574</v>
      </c>
      <c r="I938" t="s">
        <v>5048</v>
      </c>
      <c r="J938" t="s">
        <v>4915</v>
      </c>
      <c r="K938">
        <v>7504</v>
      </c>
      <c r="L938" t="s">
        <v>3607</v>
      </c>
      <c r="M938" s="87">
        <v>43891</v>
      </c>
      <c r="N938" t="s">
        <v>3578</v>
      </c>
      <c r="O938" t="s">
        <v>3579</v>
      </c>
      <c r="P938" s="61">
        <v>-1023.29</v>
      </c>
      <c r="Q938" t="s">
        <v>3579</v>
      </c>
      <c r="R938" s="61">
        <v>0</v>
      </c>
      <c r="S938" s="61">
        <v>-1023.29</v>
      </c>
    </row>
    <row r="939" spans="1:19" x14ac:dyDescent="0.2">
      <c r="A939" t="s">
        <v>497</v>
      </c>
      <c r="B939" t="s">
        <v>1746</v>
      </c>
      <c r="C939" t="s">
        <v>2917</v>
      </c>
      <c r="D939" t="s">
        <v>238</v>
      </c>
      <c r="E939" t="s">
        <v>3573</v>
      </c>
      <c r="F939" t="s">
        <v>123</v>
      </c>
      <c r="G939" s="87">
        <v>20200301</v>
      </c>
      <c r="H939" t="s">
        <v>3574</v>
      </c>
      <c r="I939" t="s">
        <v>5049</v>
      </c>
      <c r="J939" t="s">
        <v>4915</v>
      </c>
      <c r="K939">
        <v>7504</v>
      </c>
      <c r="L939" t="s">
        <v>3607</v>
      </c>
      <c r="M939" s="87">
        <v>43891</v>
      </c>
      <c r="N939" t="s">
        <v>3578</v>
      </c>
      <c r="O939" t="s">
        <v>3579</v>
      </c>
      <c r="P939" s="61">
        <v>-693.96</v>
      </c>
      <c r="Q939" t="s">
        <v>3579</v>
      </c>
      <c r="R939" s="61">
        <v>0</v>
      </c>
      <c r="S939" s="61">
        <v>-693.96</v>
      </c>
    </row>
    <row r="940" spans="1:19" x14ac:dyDescent="0.2">
      <c r="A940" t="s">
        <v>497</v>
      </c>
      <c r="B940" t="s">
        <v>1746</v>
      </c>
      <c r="C940" t="s">
        <v>2917</v>
      </c>
      <c r="D940" t="s">
        <v>238</v>
      </c>
      <c r="E940" t="s">
        <v>3573</v>
      </c>
      <c r="F940" t="s">
        <v>123</v>
      </c>
      <c r="G940" s="87">
        <v>20200301</v>
      </c>
      <c r="H940" t="s">
        <v>3574</v>
      </c>
      <c r="I940" t="s">
        <v>5050</v>
      </c>
      <c r="J940" t="s">
        <v>4960</v>
      </c>
      <c r="K940">
        <v>7504</v>
      </c>
      <c r="L940" t="s">
        <v>3607</v>
      </c>
      <c r="M940" s="87">
        <v>43891</v>
      </c>
      <c r="N940" t="s">
        <v>3578</v>
      </c>
      <c r="O940" t="s">
        <v>3579</v>
      </c>
      <c r="P940" s="61">
        <v>-364.9</v>
      </c>
      <c r="Q940" t="s">
        <v>3579</v>
      </c>
      <c r="R940" s="61">
        <v>0</v>
      </c>
      <c r="S940" s="61">
        <v>-364.9</v>
      </c>
    </row>
    <row r="941" spans="1:19" x14ac:dyDescent="0.2">
      <c r="A941" t="s">
        <v>497</v>
      </c>
      <c r="B941" t="s">
        <v>1746</v>
      </c>
      <c r="C941" t="s">
        <v>2917</v>
      </c>
      <c r="D941" t="s">
        <v>238</v>
      </c>
      <c r="E941" t="s">
        <v>3573</v>
      </c>
      <c r="F941" t="s">
        <v>123</v>
      </c>
      <c r="G941" s="87">
        <v>20200301</v>
      </c>
      <c r="H941" t="s">
        <v>3574</v>
      </c>
      <c r="I941" t="s">
        <v>5051</v>
      </c>
      <c r="J941" t="s">
        <v>2917</v>
      </c>
      <c r="K941">
        <v>7504</v>
      </c>
      <c r="L941" t="s">
        <v>3607</v>
      </c>
      <c r="M941" s="87">
        <v>43891</v>
      </c>
      <c r="N941" t="s">
        <v>3578</v>
      </c>
      <c r="O941" t="s">
        <v>3579</v>
      </c>
      <c r="P941" s="61">
        <v>-351.67</v>
      </c>
      <c r="Q941" t="s">
        <v>3579</v>
      </c>
      <c r="R941" s="61">
        <v>0</v>
      </c>
      <c r="S941" s="61">
        <v>-351.67</v>
      </c>
    </row>
    <row r="942" spans="1:19" x14ac:dyDescent="0.2">
      <c r="A942" t="s">
        <v>497</v>
      </c>
      <c r="B942" t="s">
        <v>1746</v>
      </c>
      <c r="C942" t="s">
        <v>2917</v>
      </c>
      <c r="D942" t="s">
        <v>238</v>
      </c>
      <c r="E942" t="s">
        <v>3573</v>
      </c>
      <c r="F942" t="s">
        <v>123</v>
      </c>
      <c r="G942" s="87">
        <v>20200301</v>
      </c>
      <c r="H942" t="s">
        <v>3574</v>
      </c>
      <c r="I942" t="s">
        <v>5052</v>
      </c>
      <c r="J942" t="s">
        <v>4963</v>
      </c>
      <c r="K942">
        <v>7504</v>
      </c>
      <c r="L942" t="s">
        <v>3607</v>
      </c>
      <c r="M942" s="87">
        <v>43891</v>
      </c>
      <c r="N942" t="s">
        <v>3578</v>
      </c>
      <c r="O942" t="s">
        <v>3579</v>
      </c>
      <c r="P942" s="61">
        <v>-871.52</v>
      </c>
      <c r="Q942" t="s">
        <v>3579</v>
      </c>
      <c r="R942" s="61">
        <v>0</v>
      </c>
      <c r="S942" s="61">
        <v>-871.52</v>
      </c>
    </row>
    <row r="943" spans="1:19" x14ac:dyDescent="0.2">
      <c r="A943" t="s">
        <v>497</v>
      </c>
      <c r="B943" t="s">
        <v>1746</v>
      </c>
      <c r="C943" t="s">
        <v>2917</v>
      </c>
      <c r="D943" t="s">
        <v>238</v>
      </c>
      <c r="E943" t="s">
        <v>3573</v>
      </c>
      <c r="F943" t="s">
        <v>123</v>
      </c>
      <c r="G943" s="87">
        <v>20200301</v>
      </c>
      <c r="H943" t="s">
        <v>3574</v>
      </c>
      <c r="I943" t="s">
        <v>5053</v>
      </c>
      <c r="J943" t="s">
        <v>4963</v>
      </c>
      <c r="K943">
        <v>7504</v>
      </c>
      <c r="L943" t="s">
        <v>3607</v>
      </c>
      <c r="M943" s="87">
        <v>43891</v>
      </c>
      <c r="N943" t="s">
        <v>3578</v>
      </c>
      <c r="O943" t="s">
        <v>3579</v>
      </c>
      <c r="P943" s="61">
        <v>-1023.29</v>
      </c>
      <c r="Q943" t="s">
        <v>3579</v>
      </c>
      <c r="R943" s="61">
        <v>0</v>
      </c>
      <c r="S943" s="61">
        <v>-1023.29</v>
      </c>
    </row>
    <row r="944" spans="1:19" x14ac:dyDescent="0.2">
      <c r="A944" t="s">
        <v>497</v>
      </c>
      <c r="B944" t="s">
        <v>1746</v>
      </c>
      <c r="C944" t="s">
        <v>2917</v>
      </c>
      <c r="D944" t="s">
        <v>238</v>
      </c>
      <c r="E944" t="s">
        <v>3573</v>
      </c>
      <c r="F944" t="s">
        <v>123</v>
      </c>
      <c r="G944" s="87">
        <v>20200301</v>
      </c>
      <c r="H944" t="s">
        <v>3574</v>
      </c>
      <c r="I944" t="s">
        <v>5054</v>
      </c>
      <c r="J944" t="s">
        <v>4963</v>
      </c>
      <c r="K944">
        <v>7504</v>
      </c>
      <c r="L944" t="s">
        <v>3607</v>
      </c>
      <c r="M944" s="87">
        <v>43891</v>
      </c>
      <c r="N944" t="s">
        <v>3578</v>
      </c>
      <c r="O944" t="s">
        <v>3579</v>
      </c>
      <c r="P944" s="61">
        <v>-1023.29</v>
      </c>
      <c r="Q944" t="s">
        <v>3579</v>
      </c>
      <c r="R944" s="61">
        <v>0</v>
      </c>
      <c r="S944" s="61">
        <v>-1023.29</v>
      </c>
    </row>
    <row r="945" spans="1:19" x14ac:dyDescent="0.2">
      <c r="A945" t="s">
        <v>497</v>
      </c>
      <c r="B945" t="s">
        <v>1746</v>
      </c>
      <c r="C945" t="s">
        <v>2917</v>
      </c>
      <c r="D945" t="s">
        <v>238</v>
      </c>
      <c r="E945" t="s">
        <v>3573</v>
      </c>
      <c r="F945" t="s">
        <v>123</v>
      </c>
      <c r="G945" s="87">
        <v>20200301</v>
      </c>
      <c r="H945" t="s">
        <v>3574</v>
      </c>
      <c r="I945" t="s">
        <v>5055</v>
      </c>
      <c r="J945" t="s">
        <v>4963</v>
      </c>
      <c r="K945">
        <v>7504</v>
      </c>
      <c r="L945" t="s">
        <v>3607</v>
      </c>
      <c r="M945" s="87">
        <v>43891</v>
      </c>
      <c r="N945" t="s">
        <v>3578</v>
      </c>
      <c r="O945" t="s">
        <v>3579</v>
      </c>
      <c r="P945" s="61">
        <v>-224.75</v>
      </c>
      <c r="Q945" t="s">
        <v>3579</v>
      </c>
      <c r="R945" s="61">
        <v>0</v>
      </c>
      <c r="S945" s="61">
        <v>-224.75</v>
      </c>
    </row>
    <row r="946" spans="1:19" x14ac:dyDescent="0.2">
      <c r="A946" t="s">
        <v>497</v>
      </c>
      <c r="B946" t="s">
        <v>1746</v>
      </c>
      <c r="C946" t="s">
        <v>2917</v>
      </c>
      <c r="D946" t="s">
        <v>238</v>
      </c>
      <c r="E946" t="s">
        <v>3573</v>
      </c>
      <c r="F946" t="s">
        <v>123</v>
      </c>
      <c r="G946" s="87">
        <v>20200301</v>
      </c>
      <c r="H946" t="s">
        <v>3574</v>
      </c>
      <c r="I946" t="s">
        <v>5056</v>
      </c>
      <c r="J946" t="s">
        <v>4967</v>
      </c>
      <c r="K946">
        <v>7504</v>
      </c>
      <c r="L946" t="s">
        <v>3607</v>
      </c>
      <c r="M946" s="87">
        <v>43891</v>
      </c>
      <c r="N946" t="s">
        <v>3578</v>
      </c>
      <c r="O946" t="s">
        <v>3579</v>
      </c>
      <c r="P946" s="61">
        <v>-1023.29</v>
      </c>
      <c r="Q946" t="s">
        <v>3579</v>
      </c>
      <c r="R946" s="61">
        <v>0</v>
      </c>
      <c r="S946" s="61">
        <v>-1023.29</v>
      </c>
    </row>
    <row r="947" spans="1:19" x14ac:dyDescent="0.2">
      <c r="A947" t="s">
        <v>497</v>
      </c>
      <c r="B947" t="s">
        <v>1746</v>
      </c>
      <c r="C947" t="s">
        <v>2917</v>
      </c>
      <c r="D947" t="s">
        <v>238</v>
      </c>
      <c r="E947" t="s">
        <v>3573</v>
      </c>
      <c r="F947" t="s">
        <v>123</v>
      </c>
      <c r="G947" s="87">
        <v>20200301</v>
      </c>
      <c r="H947" t="s">
        <v>3574</v>
      </c>
      <c r="I947" t="s">
        <v>5057</v>
      </c>
      <c r="J947" t="s">
        <v>2917</v>
      </c>
      <c r="K947">
        <v>7504</v>
      </c>
      <c r="L947" t="s">
        <v>3607</v>
      </c>
      <c r="M947" s="87">
        <v>43891</v>
      </c>
      <c r="N947" t="s">
        <v>3578</v>
      </c>
      <c r="O947" t="s">
        <v>3579</v>
      </c>
      <c r="P947" s="61">
        <v>-21.7</v>
      </c>
      <c r="Q947" t="s">
        <v>3579</v>
      </c>
      <c r="R947" s="61">
        <v>0</v>
      </c>
      <c r="S947" s="61">
        <v>-21.7</v>
      </c>
    </row>
    <row r="948" spans="1:19" x14ac:dyDescent="0.2">
      <c r="A948" t="s">
        <v>497</v>
      </c>
      <c r="B948" t="s">
        <v>1746</v>
      </c>
      <c r="C948" t="s">
        <v>2917</v>
      </c>
      <c r="D948" t="s">
        <v>238</v>
      </c>
      <c r="E948" t="s">
        <v>3573</v>
      </c>
      <c r="F948" t="s">
        <v>124</v>
      </c>
      <c r="G948" s="87">
        <v>20200401</v>
      </c>
      <c r="H948" t="s">
        <v>3574</v>
      </c>
      <c r="I948" t="s">
        <v>5058</v>
      </c>
      <c r="J948" t="s">
        <v>4915</v>
      </c>
      <c r="K948">
        <v>7545</v>
      </c>
      <c r="L948" t="s">
        <v>3610</v>
      </c>
      <c r="M948" s="87">
        <v>43917</v>
      </c>
      <c r="N948" t="s">
        <v>3578</v>
      </c>
      <c r="O948" t="s">
        <v>3579</v>
      </c>
      <c r="P948" s="61">
        <v>-869.93</v>
      </c>
      <c r="Q948" t="s">
        <v>3579</v>
      </c>
      <c r="R948" s="61">
        <v>0</v>
      </c>
      <c r="S948" s="61">
        <v>-869.93</v>
      </c>
    </row>
    <row r="949" spans="1:19" x14ac:dyDescent="0.2">
      <c r="A949" t="s">
        <v>497</v>
      </c>
      <c r="B949" t="s">
        <v>1746</v>
      </c>
      <c r="C949" t="s">
        <v>2917</v>
      </c>
      <c r="D949" t="s">
        <v>238</v>
      </c>
      <c r="E949" t="s">
        <v>3573</v>
      </c>
      <c r="F949" t="s">
        <v>124</v>
      </c>
      <c r="G949" s="87">
        <v>20200401</v>
      </c>
      <c r="H949" t="s">
        <v>3574</v>
      </c>
      <c r="I949" t="s">
        <v>5059</v>
      </c>
      <c r="J949" t="s">
        <v>4915</v>
      </c>
      <c r="K949">
        <v>7545</v>
      </c>
      <c r="L949" t="s">
        <v>3610</v>
      </c>
      <c r="M949" s="87">
        <v>43917</v>
      </c>
      <c r="N949" t="s">
        <v>3578</v>
      </c>
      <c r="O949" t="s">
        <v>3579</v>
      </c>
      <c r="P949" s="61">
        <v>-1023.29</v>
      </c>
      <c r="Q949" t="s">
        <v>3579</v>
      </c>
      <c r="R949" s="61">
        <v>0</v>
      </c>
      <c r="S949" s="61">
        <v>-1023.29</v>
      </c>
    </row>
    <row r="950" spans="1:19" x14ac:dyDescent="0.2">
      <c r="A950" t="s">
        <v>497</v>
      </c>
      <c r="B950" t="s">
        <v>1746</v>
      </c>
      <c r="C950" t="s">
        <v>2917</v>
      </c>
      <c r="D950" t="s">
        <v>238</v>
      </c>
      <c r="E950" t="s">
        <v>3573</v>
      </c>
      <c r="F950" t="s">
        <v>124</v>
      </c>
      <c r="G950" s="87">
        <v>20200401</v>
      </c>
      <c r="H950" t="s">
        <v>3574</v>
      </c>
      <c r="I950" t="s">
        <v>5060</v>
      </c>
      <c r="J950" t="s">
        <v>4915</v>
      </c>
      <c r="K950">
        <v>7545</v>
      </c>
      <c r="L950" t="s">
        <v>3610</v>
      </c>
      <c r="M950" s="87">
        <v>43917</v>
      </c>
      <c r="N950" t="s">
        <v>3578</v>
      </c>
      <c r="O950" t="s">
        <v>3579</v>
      </c>
      <c r="P950" s="61">
        <v>-693.96</v>
      </c>
      <c r="Q950" t="s">
        <v>3579</v>
      </c>
      <c r="R950" s="61">
        <v>0</v>
      </c>
      <c r="S950" s="61">
        <v>-693.96</v>
      </c>
    </row>
    <row r="951" spans="1:19" x14ac:dyDescent="0.2">
      <c r="A951" t="s">
        <v>497</v>
      </c>
      <c r="B951" t="s">
        <v>1746</v>
      </c>
      <c r="C951" t="s">
        <v>2917</v>
      </c>
      <c r="D951" t="s">
        <v>238</v>
      </c>
      <c r="E951" t="s">
        <v>3573</v>
      </c>
      <c r="F951" t="s">
        <v>124</v>
      </c>
      <c r="G951" s="87">
        <v>20200401</v>
      </c>
      <c r="H951" t="s">
        <v>3574</v>
      </c>
      <c r="I951" t="s">
        <v>5061</v>
      </c>
      <c r="J951" t="s">
        <v>4960</v>
      </c>
      <c r="K951">
        <v>7545</v>
      </c>
      <c r="L951" t="s">
        <v>3610</v>
      </c>
      <c r="M951" s="87">
        <v>43917</v>
      </c>
      <c r="N951" t="s">
        <v>3578</v>
      </c>
      <c r="O951" t="s">
        <v>3579</v>
      </c>
      <c r="P951" s="61">
        <v>-364.9</v>
      </c>
      <c r="Q951" t="s">
        <v>3579</v>
      </c>
      <c r="R951" s="61">
        <v>0</v>
      </c>
      <c r="S951" s="61">
        <v>-364.9</v>
      </c>
    </row>
    <row r="952" spans="1:19" x14ac:dyDescent="0.2">
      <c r="A952" t="s">
        <v>497</v>
      </c>
      <c r="B952" t="s">
        <v>1746</v>
      </c>
      <c r="C952" t="s">
        <v>2917</v>
      </c>
      <c r="D952" t="s">
        <v>238</v>
      </c>
      <c r="E952" t="s">
        <v>3573</v>
      </c>
      <c r="F952" t="s">
        <v>124</v>
      </c>
      <c r="G952" s="87">
        <v>20200401</v>
      </c>
      <c r="H952" t="s">
        <v>3574</v>
      </c>
      <c r="I952" t="s">
        <v>5062</v>
      </c>
      <c r="J952" t="s">
        <v>2917</v>
      </c>
      <c r="K952">
        <v>7545</v>
      </c>
      <c r="L952" t="s">
        <v>3610</v>
      </c>
      <c r="M952" s="87">
        <v>43917</v>
      </c>
      <c r="N952" t="s">
        <v>3578</v>
      </c>
      <c r="O952" t="s">
        <v>3579</v>
      </c>
      <c r="P952" s="61">
        <v>-351.67</v>
      </c>
      <c r="Q952" t="s">
        <v>3579</v>
      </c>
      <c r="R952" s="61">
        <v>0</v>
      </c>
      <c r="S952" s="61">
        <v>-351.67</v>
      </c>
    </row>
    <row r="953" spans="1:19" x14ac:dyDescent="0.2">
      <c r="A953" t="s">
        <v>497</v>
      </c>
      <c r="B953" t="s">
        <v>1746</v>
      </c>
      <c r="C953" t="s">
        <v>2917</v>
      </c>
      <c r="D953" t="s">
        <v>238</v>
      </c>
      <c r="E953" t="s">
        <v>3573</v>
      </c>
      <c r="F953" t="s">
        <v>124</v>
      </c>
      <c r="G953" s="87">
        <v>20200401</v>
      </c>
      <c r="H953" t="s">
        <v>3574</v>
      </c>
      <c r="I953" t="s">
        <v>5063</v>
      </c>
      <c r="J953" t="s">
        <v>4963</v>
      </c>
      <c r="K953">
        <v>7545</v>
      </c>
      <c r="L953" t="s">
        <v>3610</v>
      </c>
      <c r="M953" s="87">
        <v>43917</v>
      </c>
      <c r="N953" t="s">
        <v>3578</v>
      </c>
      <c r="O953" t="s">
        <v>3579</v>
      </c>
      <c r="P953" s="61">
        <v>-871.52</v>
      </c>
      <c r="Q953" t="s">
        <v>3579</v>
      </c>
      <c r="R953" s="61">
        <v>0</v>
      </c>
      <c r="S953" s="61">
        <v>-871.52</v>
      </c>
    </row>
    <row r="954" spans="1:19" x14ac:dyDescent="0.2">
      <c r="A954" t="s">
        <v>497</v>
      </c>
      <c r="B954" t="s">
        <v>1746</v>
      </c>
      <c r="C954" t="s">
        <v>2917</v>
      </c>
      <c r="D954" t="s">
        <v>238</v>
      </c>
      <c r="E954" t="s">
        <v>3573</v>
      </c>
      <c r="F954" t="s">
        <v>124</v>
      </c>
      <c r="G954" s="87">
        <v>20200401</v>
      </c>
      <c r="H954" t="s">
        <v>3574</v>
      </c>
      <c r="I954" t="s">
        <v>5064</v>
      </c>
      <c r="J954" t="s">
        <v>4963</v>
      </c>
      <c r="K954">
        <v>7545</v>
      </c>
      <c r="L954" t="s">
        <v>3610</v>
      </c>
      <c r="M954" s="87">
        <v>43917</v>
      </c>
      <c r="N954" t="s">
        <v>3578</v>
      </c>
      <c r="O954" t="s">
        <v>3579</v>
      </c>
      <c r="P954" s="61">
        <v>-1023.29</v>
      </c>
      <c r="Q954" t="s">
        <v>3579</v>
      </c>
      <c r="R954" s="61">
        <v>0</v>
      </c>
      <c r="S954" s="61">
        <v>-1023.29</v>
      </c>
    </row>
    <row r="955" spans="1:19" x14ac:dyDescent="0.2">
      <c r="A955" t="s">
        <v>497</v>
      </c>
      <c r="B955" t="s">
        <v>1746</v>
      </c>
      <c r="C955" t="s">
        <v>2917</v>
      </c>
      <c r="D955" t="s">
        <v>238</v>
      </c>
      <c r="E955" t="s">
        <v>3573</v>
      </c>
      <c r="F955" t="s">
        <v>124</v>
      </c>
      <c r="G955" s="87">
        <v>20200401</v>
      </c>
      <c r="H955" t="s">
        <v>3574</v>
      </c>
      <c r="I955" t="s">
        <v>5065</v>
      </c>
      <c r="J955" t="s">
        <v>4963</v>
      </c>
      <c r="K955">
        <v>7545</v>
      </c>
      <c r="L955" t="s">
        <v>3610</v>
      </c>
      <c r="M955" s="87">
        <v>43917</v>
      </c>
      <c r="N955" t="s">
        <v>3578</v>
      </c>
      <c r="O955" t="s">
        <v>3579</v>
      </c>
      <c r="P955" s="61">
        <v>-1023.29</v>
      </c>
      <c r="Q955" t="s">
        <v>3579</v>
      </c>
      <c r="R955" s="61">
        <v>0</v>
      </c>
      <c r="S955" s="61">
        <v>-1023.29</v>
      </c>
    </row>
    <row r="956" spans="1:19" x14ac:dyDescent="0.2">
      <c r="A956" t="s">
        <v>497</v>
      </c>
      <c r="B956" t="s">
        <v>1746</v>
      </c>
      <c r="C956" t="s">
        <v>2917</v>
      </c>
      <c r="D956" t="s">
        <v>238</v>
      </c>
      <c r="E956" t="s">
        <v>3573</v>
      </c>
      <c r="F956" t="s">
        <v>124</v>
      </c>
      <c r="G956" s="87">
        <v>20200401</v>
      </c>
      <c r="H956" t="s">
        <v>3574</v>
      </c>
      <c r="I956" t="s">
        <v>5066</v>
      </c>
      <c r="J956" t="s">
        <v>4963</v>
      </c>
      <c r="K956">
        <v>7545</v>
      </c>
      <c r="L956" t="s">
        <v>3610</v>
      </c>
      <c r="M956" s="87">
        <v>43917</v>
      </c>
      <c r="N956" t="s">
        <v>3578</v>
      </c>
      <c r="O956" t="s">
        <v>3579</v>
      </c>
      <c r="P956" s="61">
        <v>-224.75</v>
      </c>
      <c r="Q956" t="s">
        <v>3579</v>
      </c>
      <c r="R956" s="61">
        <v>0</v>
      </c>
      <c r="S956" s="61">
        <v>-224.75</v>
      </c>
    </row>
    <row r="957" spans="1:19" x14ac:dyDescent="0.2">
      <c r="A957" t="s">
        <v>497</v>
      </c>
      <c r="B957" t="s">
        <v>1746</v>
      </c>
      <c r="C957" t="s">
        <v>2917</v>
      </c>
      <c r="D957" t="s">
        <v>238</v>
      </c>
      <c r="E957" t="s">
        <v>3573</v>
      </c>
      <c r="F957" t="s">
        <v>124</v>
      </c>
      <c r="G957" s="87">
        <v>20200401</v>
      </c>
      <c r="H957" t="s">
        <v>3574</v>
      </c>
      <c r="I957" t="s">
        <v>5067</v>
      </c>
      <c r="J957" t="s">
        <v>4967</v>
      </c>
      <c r="K957">
        <v>7545</v>
      </c>
      <c r="L957" t="s">
        <v>3610</v>
      </c>
      <c r="M957" s="87">
        <v>43917</v>
      </c>
      <c r="N957" t="s">
        <v>3578</v>
      </c>
      <c r="O957" t="s">
        <v>3579</v>
      </c>
      <c r="P957" s="61">
        <v>-1023.29</v>
      </c>
      <c r="Q957" t="s">
        <v>3579</v>
      </c>
      <c r="R957" s="61">
        <v>0</v>
      </c>
      <c r="S957" s="61">
        <v>-1023.29</v>
      </c>
    </row>
    <row r="958" spans="1:19" x14ac:dyDescent="0.2">
      <c r="A958" t="s">
        <v>497</v>
      </c>
      <c r="B958" t="s">
        <v>1746</v>
      </c>
      <c r="C958" t="s">
        <v>2917</v>
      </c>
      <c r="D958" t="s">
        <v>238</v>
      </c>
      <c r="E958" t="s">
        <v>3573</v>
      </c>
      <c r="F958" t="s">
        <v>124</v>
      </c>
      <c r="G958" s="87">
        <v>20200401</v>
      </c>
      <c r="H958" t="s">
        <v>3574</v>
      </c>
      <c r="I958" t="s">
        <v>5068</v>
      </c>
      <c r="J958" t="s">
        <v>2917</v>
      </c>
      <c r="K958">
        <v>7545</v>
      </c>
      <c r="L958" t="s">
        <v>3610</v>
      </c>
      <c r="M958" s="87">
        <v>43917</v>
      </c>
      <c r="N958" t="s">
        <v>3578</v>
      </c>
      <c r="O958" t="s">
        <v>3579</v>
      </c>
      <c r="P958" s="61">
        <v>-21.7</v>
      </c>
      <c r="Q958" t="s">
        <v>3579</v>
      </c>
      <c r="R958" s="61">
        <v>0</v>
      </c>
      <c r="S958" s="61">
        <v>-21.7</v>
      </c>
    </row>
    <row r="959" spans="1:19" x14ac:dyDescent="0.2">
      <c r="A959" t="s">
        <v>497</v>
      </c>
      <c r="B959" t="s">
        <v>1746</v>
      </c>
      <c r="C959" t="s">
        <v>2917</v>
      </c>
      <c r="D959" t="s">
        <v>238</v>
      </c>
      <c r="E959" t="s">
        <v>3573</v>
      </c>
      <c r="F959" t="s">
        <v>125</v>
      </c>
      <c r="G959" s="87">
        <v>20200501</v>
      </c>
      <c r="H959" t="s">
        <v>3574</v>
      </c>
      <c r="I959" t="s">
        <v>5069</v>
      </c>
      <c r="J959" t="s">
        <v>4915</v>
      </c>
      <c r="K959">
        <v>7603</v>
      </c>
      <c r="L959" t="s">
        <v>3613</v>
      </c>
      <c r="M959" s="87">
        <v>43950</v>
      </c>
      <c r="N959" t="s">
        <v>3578</v>
      </c>
      <c r="O959" t="s">
        <v>3579</v>
      </c>
      <c r="P959" s="61">
        <v>-942.41</v>
      </c>
      <c r="Q959" t="s">
        <v>3579</v>
      </c>
      <c r="R959" s="61">
        <v>0</v>
      </c>
      <c r="S959" s="61">
        <v>-942.41</v>
      </c>
    </row>
    <row r="960" spans="1:19" x14ac:dyDescent="0.2">
      <c r="A960" t="s">
        <v>497</v>
      </c>
      <c r="B960" t="s">
        <v>1746</v>
      </c>
      <c r="C960" t="s">
        <v>2917</v>
      </c>
      <c r="D960" t="s">
        <v>238</v>
      </c>
      <c r="E960" t="s">
        <v>3573</v>
      </c>
      <c r="F960" t="s">
        <v>125</v>
      </c>
      <c r="G960" s="87">
        <v>20200501</v>
      </c>
      <c r="H960" t="s">
        <v>3574</v>
      </c>
      <c r="I960" t="s">
        <v>5070</v>
      </c>
      <c r="J960" t="s">
        <v>4915</v>
      </c>
      <c r="K960">
        <v>7603</v>
      </c>
      <c r="L960" t="s">
        <v>3613</v>
      </c>
      <c r="M960" s="87">
        <v>43950</v>
      </c>
      <c r="N960" t="s">
        <v>3578</v>
      </c>
      <c r="O960" t="s">
        <v>3579</v>
      </c>
      <c r="P960" s="61">
        <v>-1108.25</v>
      </c>
      <c r="Q960" t="s">
        <v>3579</v>
      </c>
      <c r="R960" s="61">
        <v>0</v>
      </c>
      <c r="S960" s="61">
        <v>-1108.25</v>
      </c>
    </row>
    <row r="961" spans="1:19" x14ac:dyDescent="0.2">
      <c r="A961" t="s">
        <v>497</v>
      </c>
      <c r="B961" t="s">
        <v>1746</v>
      </c>
      <c r="C961" t="s">
        <v>2917</v>
      </c>
      <c r="D961" t="s">
        <v>238</v>
      </c>
      <c r="E961" t="s">
        <v>3573</v>
      </c>
      <c r="F961" t="s">
        <v>125</v>
      </c>
      <c r="G961" s="87">
        <v>20200501</v>
      </c>
      <c r="H961" t="s">
        <v>3574</v>
      </c>
      <c r="I961" t="s">
        <v>5071</v>
      </c>
      <c r="J961" t="s">
        <v>4915</v>
      </c>
      <c r="K961">
        <v>7603</v>
      </c>
      <c r="L961" t="s">
        <v>3613</v>
      </c>
      <c r="M961" s="87">
        <v>43950</v>
      </c>
      <c r="N961" t="s">
        <v>3578</v>
      </c>
      <c r="O961" t="s">
        <v>3579</v>
      </c>
      <c r="P961" s="61">
        <v>-779.22</v>
      </c>
      <c r="Q961" t="s">
        <v>3579</v>
      </c>
      <c r="R961" s="61">
        <v>0</v>
      </c>
      <c r="S961" s="61">
        <v>-779.22</v>
      </c>
    </row>
    <row r="962" spans="1:19" x14ac:dyDescent="0.2">
      <c r="A962" t="s">
        <v>497</v>
      </c>
      <c r="B962" t="s">
        <v>1746</v>
      </c>
      <c r="C962" t="s">
        <v>2917</v>
      </c>
      <c r="D962" t="s">
        <v>238</v>
      </c>
      <c r="E962" t="s">
        <v>3573</v>
      </c>
      <c r="F962" t="s">
        <v>125</v>
      </c>
      <c r="G962" s="87">
        <v>20200501</v>
      </c>
      <c r="H962" t="s">
        <v>3574</v>
      </c>
      <c r="I962" t="s">
        <v>5072</v>
      </c>
      <c r="J962" t="s">
        <v>4960</v>
      </c>
      <c r="K962">
        <v>7603</v>
      </c>
      <c r="L962" t="s">
        <v>3613</v>
      </c>
      <c r="M962" s="87">
        <v>43950</v>
      </c>
      <c r="N962" t="s">
        <v>3578</v>
      </c>
      <c r="O962" t="s">
        <v>3579</v>
      </c>
      <c r="P962" s="61">
        <v>-395.3</v>
      </c>
      <c r="Q962" t="s">
        <v>3579</v>
      </c>
      <c r="R962" s="61">
        <v>0</v>
      </c>
      <c r="S962" s="61">
        <v>-395.3</v>
      </c>
    </row>
    <row r="963" spans="1:19" x14ac:dyDescent="0.2">
      <c r="A963" t="s">
        <v>497</v>
      </c>
      <c r="B963" t="s">
        <v>1746</v>
      </c>
      <c r="C963" t="s">
        <v>2917</v>
      </c>
      <c r="D963" t="s">
        <v>238</v>
      </c>
      <c r="E963" t="s">
        <v>3573</v>
      </c>
      <c r="F963" t="s">
        <v>125</v>
      </c>
      <c r="G963" s="87">
        <v>20200501</v>
      </c>
      <c r="H963" t="s">
        <v>3574</v>
      </c>
      <c r="I963" t="s">
        <v>5073</v>
      </c>
      <c r="J963" t="s">
        <v>2917</v>
      </c>
      <c r="K963">
        <v>7603</v>
      </c>
      <c r="L963" t="s">
        <v>3613</v>
      </c>
      <c r="M963" s="87">
        <v>43950</v>
      </c>
      <c r="N963" t="s">
        <v>3578</v>
      </c>
      <c r="O963" t="s">
        <v>3579</v>
      </c>
      <c r="P963" s="61">
        <v>-380.97</v>
      </c>
      <c r="Q963" t="s">
        <v>3579</v>
      </c>
      <c r="R963" s="61">
        <v>0</v>
      </c>
      <c r="S963" s="61">
        <v>-380.97</v>
      </c>
    </row>
    <row r="964" spans="1:19" x14ac:dyDescent="0.2">
      <c r="A964" t="s">
        <v>497</v>
      </c>
      <c r="B964" t="s">
        <v>1746</v>
      </c>
      <c r="C964" t="s">
        <v>2917</v>
      </c>
      <c r="D964" t="s">
        <v>238</v>
      </c>
      <c r="E964" t="s">
        <v>3573</v>
      </c>
      <c r="F964" t="s">
        <v>125</v>
      </c>
      <c r="G964" s="87">
        <v>20200501</v>
      </c>
      <c r="H964" t="s">
        <v>3574</v>
      </c>
      <c r="I964" t="s">
        <v>5074</v>
      </c>
      <c r="J964" t="s">
        <v>4963</v>
      </c>
      <c r="K964">
        <v>7603</v>
      </c>
      <c r="L964" t="s">
        <v>3613</v>
      </c>
      <c r="M964" s="87">
        <v>43950</v>
      </c>
      <c r="N964" t="s">
        <v>3578</v>
      </c>
      <c r="O964" t="s">
        <v>3579</v>
      </c>
      <c r="P964" s="61">
        <v>-944.13</v>
      </c>
      <c r="Q964" t="s">
        <v>3579</v>
      </c>
      <c r="R964" s="61">
        <v>0</v>
      </c>
      <c r="S964" s="61">
        <v>-944.13</v>
      </c>
    </row>
    <row r="965" spans="1:19" x14ac:dyDescent="0.2">
      <c r="A965" t="s">
        <v>497</v>
      </c>
      <c r="B965" t="s">
        <v>1746</v>
      </c>
      <c r="C965" t="s">
        <v>2917</v>
      </c>
      <c r="D965" t="s">
        <v>238</v>
      </c>
      <c r="E965" t="s">
        <v>3573</v>
      </c>
      <c r="F965" t="s">
        <v>125</v>
      </c>
      <c r="G965" s="87">
        <v>20200501</v>
      </c>
      <c r="H965" t="s">
        <v>3574</v>
      </c>
      <c r="I965" t="s">
        <v>5075</v>
      </c>
      <c r="J965" t="s">
        <v>4963</v>
      </c>
      <c r="K965">
        <v>7603</v>
      </c>
      <c r="L965" t="s">
        <v>3613</v>
      </c>
      <c r="M965" s="87">
        <v>43950</v>
      </c>
      <c r="N965" t="s">
        <v>3578</v>
      </c>
      <c r="O965" t="s">
        <v>3579</v>
      </c>
      <c r="P965" s="61">
        <v>-1108.55</v>
      </c>
      <c r="Q965" t="s">
        <v>3579</v>
      </c>
      <c r="R965" s="61">
        <v>0</v>
      </c>
      <c r="S965" s="61">
        <v>-1108.55</v>
      </c>
    </row>
    <row r="966" spans="1:19" x14ac:dyDescent="0.2">
      <c r="A966" t="s">
        <v>497</v>
      </c>
      <c r="B966" t="s">
        <v>1746</v>
      </c>
      <c r="C966" t="s">
        <v>2917</v>
      </c>
      <c r="D966" t="s">
        <v>238</v>
      </c>
      <c r="E966" t="s">
        <v>3573</v>
      </c>
      <c r="F966" t="s">
        <v>125</v>
      </c>
      <c r="G966" s="87">
        <v>20200501</v>
      </c>
      <c r="H966" t="s">
        <v>3574</v>
      </c>
      <c r="I966" t="s">
        <v>5076</v>
      </c>
      <c r="J966" t="s">
        <v>4963</v>
      </c>
      <c r="K966">
        <v>7603</v>
      </c>
      <c r="L966" t="s">
        <v>3613</v>
      </c>
      <c r="M966" s="87">
        <v>43950</v>
      </c>
      <c r="N966" t="s">
        <v>3578</v>
      </c>
      <c r="O966" t="s">
        <v>3579</v>
      </c>
      <c r="P966" s="61">
        <v>-1108.55</v>
      </c>
      <c r="Q966" t="s">
        <v>3579</v>
      </c>
      <c r="R966" s="61">
        <v>0</v>
      </c>
      <c r="S966" s="61">
        <v>-1108.55</v>
      </c>
    </row>
    <row r="967" spans="1:19" x14ac:dyDescent="0.2">
      <c r="A967" t="s">
        <v>497</v>
      </c>
      <c r="B967" t="s">
        <v>1746</v>
      </c>
      <c r="C967" t="s">
        <v>2917</v>
      </c>
      <c r="D967" t="s">
        <v>238</v>
      </c>
      <c r="E967" t="s">
        <v>3573</v>
      </c>
      <c r="F967" t="s">
        <v>125</v>
      </c>
      <c r="G967" s="87">
        <v>20200501</v>
      </c>
      <c r="H967" t="s">
        <v>3574</v>
      </c>
      <c r="I967" t="s">
        <v>5077</v>
      </c>
      <c r="J967" t="s">
        <v>4963</v>
      </c>
      <c r="K967">
        <v>7603</v>
      </c>
      <c r="L967" t="s">
        <v>3613</v>
      </c>
      <c r="M967" s="87">
        <v>43950</v>
      </c>
      <c r="N967" t="s">
        <v>3578</v>
      </c>
      <c r="O967" t="s">
        <v>3579</v>
      </c>
      <c r="P967" s="61">
        <v>-243.48</v>
      </c>
      <c r="Q967" t="s">
        <v>3579</v>
      </c>
      <c r="R967" s="61">
        <v>0</v>
      </c>
      <c r="S967" s="61">
        <v>-243.48</v>
      </c>
    </row>
    <row r="968" spans="1:19" x14ac:dyDescent="0.2">
      <c r="A968" t="s">
        <v>497</v>
      </c>
      <c r="B968" t="s">
        <v>1746</v>
      </c>
      <c r="C968" t="s">
        <v>2917</v>
      </c>
      <c r="D968" t="s">
        <v>238</v>
      </c>
      <c r="E968" t="s">
        <v>3573</v>
      </c>
      <c r="F968" t="s">
        <v>125</v>
      </c>
      <c r="G968" s="87">
        <v>20200501</v>
      </c>
      <c r="H968" t="s">
        <v>3574</v>
      </c>
      <c r="I968" t="s">
        <v>5078</v>
      </c>
      <c r="J968" t="s">
        <v>4967</v>
      </c>
      <c r="K968">
        <v>7603</v>
      </c>
      <c r="L968" t="s">
        <v>3613</v>
      </c>
      <c r="M968" s="87">
        <v>43950</v>
      </c>
      <c r="N968" t="s">
        <v>3578</v>
      </c>
      <c r="O968" t="s">
        <v>3579</v>
      </c>
      <c r="P968" s="61">
        <v>-1108.55</v>
      </c>
      <c r="Q968" t="s">
        <v>3579</v>
      </c>
      <c r="R968" s="61">
        <v>0</v>
      </c>
      <c r="S968" s="61">
        <v>-1108.55</v>
      </c>
    </row>
    <row r="969" spans="1:19" x14ac:dyDescent="0.2">
      <c r="A969" t="s">
        <v>497</v>
      </c>
      <c r="B969" t="s">
        <v>1746</v>
      </c>
      <c r="C969" t="s">
        <v>2917</v>
      </c>
      <c r="D969" t="s">
        <v>238</v>
      </c>
      <c r="E969" t="s">
        <v>3573</v>
      </c>
      <c r="F969" t="s">
        <v>125</v>
      </c>
      <c r="G969" s="87">
        <v>20200501</v>
      </c>
      <c r="H969" t="s">
        <v>3574</v>
      </c>
      <c r="I969" t="s">
        <v>5079</v>
      </c>
      <c r="J969" t="s">
        <v>2917</v>
      </c>
      <c r="K969">
        <v>7603</v>
      </c>
      <c r="L969" t="s">
        <v>3613</v>
      </c>
      <c r="M969" s="87">
        <v>43950</v>
      </c>
      <c r="N969" t="s">
        <v>3578</v>
      </c>
      <c r="O969" t="s">
        <v>3579</v>
      </c>
      <c r="P969" s="61">
        <v>-21.7</v>
      </c>
      <c r="Q969" t="s">
        <v>3579</v>
      </c>
      <c r="R969" s="61">
        <v>0</v>
      </c>
      <c r="S969" s="61">
        <v>-21.7</v>
      </c>
    </row>
    <row r="970" spans="1:19" x14ac:dyDescent="0.2">
      <c r="A970" t="s">
        <v>497</v>
      </c>
      <c r="B970" t="s">
        <v>1746</v>
      </c>
      <c r="C970" t="s">
        <v>2917</v>
      </c>
      <c r="D970" t="s">
        <v>238</v>
      </c>
      <c r="E970" t="s">
        <v>3573</v>
      </c>
      <c r="F970" t="s">
        <v>125</v>
      </c>
      <c r="G970" s="87">
        <v>20200515</v>
      </c>
      <c r="H970" t="s">
        <v>3668</v>
      </c>
      <c r="I970" t="s">
        <v>5080</v>
      </c>
      <c r="J970" t="s">
        <v>5081</v>
      </c>
      <c r="K970">
        <v>7655</v>
      </c>
      <c r="L970" t="s">
        <v>4844</v>
      </c>
      <c r="M970" s="87">
        <v>43983</v>
      </c>
      <c r="N970" t="s">
        <v>3578</v>
      </c>
      <c r="O970" t="s">
        <v>3579</v>
      </c>
      <c r="P970" s="61">
        <v>976.14</v>
      </c>
      <c r="Q970" t="s">
        <v>3579</v>
      </c>
      <c r="R970" s="61">
        <v>976.14</v>
      </c>
      <c r="S970" s="61">
        <v>0</v>
      </c>
    </row>
    <row r="971" spans="1:19" x14ac:dyDescent="0.2">
      <c r="A971" t="s">
        <v>497</v>
      </c>
      <c r="B971" t="s">
        <v>1746</v>
      </c>
      <c r="C971" t="s">
        <v>2917</v>
      </c>
      <c r="D971" t="s">
        <v>238</v>
      </c>
      <c r="E971" t="s">
        <v>3573</v>
      </c>
      <c r="F971" t="s">
        <v>125</v>
      </c>
      <c r="G971" s="87">
        <v>20200515</v>
      </c>
      <c r="H971" t="s">
        <v>3668</v>
      </c>
      <c r="I971" t="s">
        <v>5080</v>
      </c>
      <c r="J971" t="s">
        <v>5082</v>
      </c>
      <c r="K971">
        <v>7655</v>
      </c>
      <c r="L971" t="s">
        <v>4844</v>
      </c>
      <c r="M971" s="87">
        <v>43983</v>
      </c>
      <c r="N971" t="s">
        <v>3578</v>
      </c>
      <c r="O971" t="s">
        <v>3579</v>
      </c>
      <c r="P971" s="61">
        <v>1148.22</v>
      </c>
      <c r="Q971" t="s">
        <v>3579</v>
      </c>
      <c r="R971" s="61">
        <v>1148.22</v>
      </c>
      <c r="S971" s="61">
        <v>0</v>
      </c>
    </row>
    <row r="972" spans="1:19" x14ac:dyDescent="0.2">
      <c r="A972" t="s">
        <v>497</v>
      </c>
      <c r="B972" t="s">
        <v>1746</v>
      </c>
      <c r="C972" t="s">
        <v>2917</v>
      </c>
      <c r="D972" t="s">
        <v>238</v>
      </c>
      <c r="E972" t="s">
        <v>3573</v>
      </c>
      <c r="F972" t="s">
        <v>125</v>
      </c>
      <c r="G972" s="87">
        <v>20200515</v>
      </c>
      <c r="H972" t="s">
        <v>3668</v>
      </c>
      <c r="I972" t="s">
        <v>5080</v>
      </c>
      <c r="J972" t="s">
        <v>5083</v>
      </c>
      <c r="K972">
        <v>7655</v>
      </c>
      <c r="L972" t="s">
        <v>4844</v>
      </c>
      <c r="M972" s="87">
        <v>43983</v>
      </c>
      <c r="N972" t="s">
        <v>3578</v>
      </c>
      <c r="O972" t="s">
        <v>3579</v>
      </c>
      <c r="P972" s="61">
        <v>1148.22</v>
      </c>
      <c r="Q972" t="s">
        <v>3579</v>
      </c>
      <c r="R972" s="61">
        <v>1148.22</v>
      </c>
      <c r="S972" s="61">
        <v>0</v>
      </c>
    </row>
    <row r="973" spans="1:19" x14ac:dyDescent="0.2">
      <c r="A973" t="s">
        <v>497</v>
      </c>
      <c r="B973" t="s">
        <v>1746</v>
      </c>
      <c r="C973" t="s">
        <v>2917</v>
      </c>
      <c r="D973" t="s">
        <v>238</v>
      </c>
      <c r="E973" t="s">
        <v>3573</v>
      </c>
      <c r="F973" t="s">
        <v>125</v>
      </c>
      <c r="G973" s="87">
        <v>20200515</v>
      </c>
      <c r="H973" t="s">
        <v>3668</v>
      </c>
      <c r="I973" t="s">
        <v>5084</v>
      </c>
      <c r="J973" t="s">
        <v>5085</v>
      </c>
      <c r="K973">
        <v>7655</v>
      </c>
      <c r="L973" t="s">
        <v>4844</v>
      </c>
      <c r="M973" s="87">
        <v>43983</v>
      </c>
      <c r="N973" t="s">
        <v>3578</v>
      </c>
      <c r="O973" t="s">
        <v>3579</v>
      </c>
      <c r="P973" s="61">
        <v>409.44</v>
      </c>
      <c r="Q973" t="s">
        <v>3579</v>
      </c>
      <c r="R973" s="61">
        <v>409.44</v>
      </c>
      <c r="S973" s="61">
        <v>0</v>
      </c>
    </row>
    <row r="974" spans="1:19" x14ac:dyDescent="0.2">
      <c r="A974" t="s">
        <v>497</v>
      </c>
      <c r="B974" t="s">
        <v>1746</v>
      </c>
      <c r="C974" t="s">
        <v>2917</v>
      </c>
      <c r="D974" t="s">
        <v>238</v>
      </c>
      <c r="E974" t="s">
        <v>3573</v>
      </c>
      <c r="F974" t="s">
        <v>125</v>
      </c>
      <c r="G974" s="87">
        <v>20200515</v>
      </c>
      <c r="H974" t="s">
        <v>3668</v>
      </c>
      <c r="I974" t="s">
        <v>5086</v>
      </c>
      <c r="J974" t="s">
        <v>4949</v>
      </c>
      <c r="K974">
        <v>7655</v>
      </c>
      <c r="L974" t="s">
        <v>4844</v>
      </c>
      <c r="M974" s="87">
        <v>43983</v>
      </c>
      <c r="N974" t="s">
        <v>3578</v>
      </c>
      <c r="O974" t="s">
        <v>3579</v>
      </c>
      <c r="P974" s="61">
        <v>182.65</v>
      </c>
      <c r="Q974" t="s">
        <v>3579</v>
      </c>
      <c r="R974" s="61">
        <v>182.65</v>
      </c>
      <c r="S974" s="61">
        <v>0</v>
      </c>
    </row>
    <row r="975" spans="1:19" x14ac:dyDescent="0.2">
      <c r="A975" t="s">
        <v>497</v>
      </c>
      <c r="B975" t="s">
        <v>1746</v>
      </c>
      <c r="C975" t="s">
        <v>2917</v>
      </c>
      <c r="D975" t="s">
        <v>238</v>
      </c>
      <c r="E975" t="s">
        <v>3573</v>
      </c>
      <c r="F975" t="s">
        <v>125</v>
      </c>
      <c r="G975" s="87">
        <v>20200515</v>
      </c>
      <c r="H975" t="s">
        <v>3668</v>
      </c>
      <c r="I975" t="s">
        <v>5086</v>
      </c>
      <c r="J975" t="s">
        <v>5087</v>
      </c>
      <c r="K975">
        <v>7655</v>
      </c>
      <c r="L975" t="s">
        <v>4844</v>
      </c>
      <c r="M975" s="87">
        <v>43983</v>
      </c>
      <c r="N975" t="s">
        <v>3578</v>
      </c>
      <c r="O975" t="s">
        <v>3579</v>
      </c>
      <c r="P975" s="61">
        <v>211.95</v>
      </c>
      <c r="Q975" t="s">
        <v>3579</v>
      </c>
      <c r="R975" s="61">
        <v>211.95</v>
      </c>
      <c r="S975" s="61">
        <v>0</v>
      </c>
    </row>
    <row r="976" spans="1:19" x14ac:dyDescent="0.2">
      <c r="A976" t="s">
        <v>497</v>
      </c>
      <c r="B976" t="s">
        <v>1746</v>
      </c>
      <c r="C976" t="s">
        <v>2917</v>
      </c>
      <c r="D976" t="s">
        <v>238</v>
      </c>
      <c r="E976" t="s">
        <v>3573</v>
      </c>
      <c r="F976" t="s">
        <v>125</v>
      </c>
      <c r="G976" s="87">
        <v>20200515</v>
      </c>
      <c r="H976" t="s">
        <v>3668</v>
      </c>
      <c r="I976" t="s">
        <v>5088</v>
      </c>
      <c r="J976" t="s">
        <v>5089</v>
      </c>
      <c r="K976">
        <v>7655</v>
      </c>
      <c r="L976" t="s">
        <v>4844</v>
      </c>
      <c r="M976" s="87">
        <v>43983</v>
      </c>
      <c r="N976" t="s">
        <v>3578</v>
      </c>
      <c r="O976" t="s">
        <v>3579</v>
      </c>
      <c r="P976" s="61">
        <v>452.65</v>
      </c>
      <c r="Q976" t="s">
        <v>3579</v>
      </c>
      <c r="R976" s="61">
        <v>452.65</v>
      </c>
      <c r="S976" s="61">
        <v>0</v>
      </c>
    </row>
    <row r="977" spans="1:19" x14ac:dyDescent="0.2">
      <c r="A977" t="s">
        <v>497</v>
      </c>
      <c r="B977" t="s">
        <v>1746</v>
      </c>
      <c r="C977" t="s">
        <v>2917</v>
      </c>
      <c r="D977" t="s">
        <v>238</v>
      </c>
      <c r="E977" t="s">
        <v>3573</v>
      </c>
      <c r="F977" t="s">
        <v>125</v>
      </c>
      <c r="G977" s="87">
        <v>20200515</v>
      </c>
      <c r="H977" t="s">
        <v>3668</v>
      </c>
      <c r="I977" t="s">
        <v>5088</v>
      </c>
      <c r="J977" t="s">
        <v>5090</v>
      </c>
      <c r="K977">
        <v>7655</v>
      </c>
      <c r="L977" t="s">
        <v>4844</v>
      </c>
      <c r="M977" s="87">
        <v>43983</v>
      </c>
      <c r="N977" t="s">
        <v>3578</v>
      </c>
      <c r="O977" t="s">
        <v>3579</v>
      </c>
      <c r="P977" s="61">
        <v>525.26</v>
      </c>
      <c r="Q977" t="s">
        <v>3579</v>
      </c>
      <c r="R977" s="61">
        <v>525.26</v>
      </c>
      <c r="S977" s="61">
        <v>0</v>
      </c>
    </row>
    <row r="978" spans="1:19" x14ac:dyDescent="0.2">
      <c r="A978" t="s">
        <v>497</v>
      </c>
      <c r="B978" t="s">
        <v>1746</v>
      </c>
      <c r="C978" t="s">
        <v>2917</v>
      </c>
      <c r="D978" t="s">
        <v>238</v>
      </c>
      <c r="E978" t="s">
        <v>3573</v>
      </c>
      <c r="F978" t="s">
        <v>125</v>
      </c>
      <c r="G978" s="87">
        <v>20200515</v>
      </c>
      <c r="H978" t="s">
        <v>3668</v>
      </c>
      <c r="I978" t="s">
        <v>5091</v>
      </c>
      <c r="J978" t="s">
        <v>5092</v>
      </c>
      <c r="K978">
        <v>7655</v>
      </c>
      <c r="L978" t="s">
        <v>4844</v>
      </c>
      <c r="M978" s="87">
        <v>43983</v>
      </c>
      <c r="N978" t="s">
        <v>3578</v>
      </c>
      <c r="O978" t="s">
        <v>3579</v>
      </c>
      <c r="P978" s="61">
        <v>531.48</v>
      </c>
      <c r="Q978" t="s">
        <v>3579</v>
      </c>
      <c r="R978" s="61">
        <v>531.48</v>
      </c>
      <c r="S978" s="61">
        <v>0</v>
      </c>
    </row>
    <row r="979" spans="1:19" x14ac:dyDescent="0.2">
      <c r="A979" t="s">
        <v>497</v>
      </c>
      <c r="B979" t="s">
        <v>1746</v>
      </c>
      <c r="C979" t="s">
        <v>2917</v>
      </c>
      <c r="D979" t="s">
        <v>238</v>
      </c>
      <c r="E979" t="s">
        <v>3573</v>
      </c>
      <c r="F979" t="s">
        <v>125</v>
      </c>
      <c r="G979" s="87">
        <v>20200515</v>
      </c>
      <c r="H979" t="s">
        <v>3668</v>
      </c>
      <c r="I979" t="s">
        <v>5093</v>
      </c>
      <c r="J979" t="s">
        <v>5094</v>
      </c>
      <c r="K979">
        <v>7655</v>
      </c>
      <c r="L979" t="s">
        <v>4844</v>
      </c>
      <c r="M979" s="87">
        <v>43983</v>
      </c>
      <c r="N979" t="s">
        <v>3578</v>
      </c>
      <c r="O979" t="s">
        <v>3579</v>
      </c>
      <c r="P979" s="61">
        <v>531.48</v>
      </c>
      <c r="Q979" t="s">
        <v>3579</v>
      </c>
      <c r="R979" s="61">
        <v>531.48</v>
      </c>
      <c r="S979" s="61">
        <v>0</v>
      </c>
    </row>
    <row r="980" spans="1:19" x14ac:dyDescent="0.2">
      <c r="A980" t="s">
        <v>497</v>
      </c>
      <c r="B980" t="s">
        <v>1746</v>
      </c>
      <c r="C980" t="s">
        <v>2917</v>
      </c>
      <c r="D980" t="s">
        <v>238</v>
      </c>
      <c r="E980" t="s">
        <v>3573</v>
      </c>
      <c r="F980" t="s">
        <v>125</v>
      </c>
      <c r="G980" s="87">
        <v>20200515</v>
      </c>
      <c r="H980" t="s">
        <v>3668</v>
      </c>
      <c r="I980" t="s">
        <v>5093</v>
      </c>
      <c r="J980" t="s">
        <v>5095</v>
      </c>
      <c r="K980">
        <v>7655</v>
      </c>
      <c r="L980" t="s">
        <v>4844</v>
      </c>
      <c r="M980" s="87">
        <v>43983</v>
      </c>
      <c r="N980" t="s">
        <v>3578</v>
      </c>
      <c r="O980" t="s">
        <v>3579</v>
      </c>
      <c r="P980" s="61">
        <v>616.74</v>
      </c>
      <c r="Q980" t="s">
        <v>3579</v>
      </c>
      <c r="R980" s="61">
        <v>616.74</v>
      </c>
      <c r="S980" s="61">
        <v>0</v>
      </c>
    </row>
    <row r="981" spans="1:19" x14ac:dyDescent="0.2">
      <c r="A981" t="s">
        <v>497</v>
      </c>
      <c r="B981" t="s">
        <v>1746</v>
      </c>
      <c r="C981" t="s">
        <v>2917</v>
      </c>
      <c r="D981" t="s">
        <v>238</v>
      </c>
      <c r="E981" t="s">
        <v>3573</v>
      </c>
      <c r="F981" t="s">
        <v>126</v>
      </c>
      <c r="G981" s="87">
        <v>20200601</v>
      </c>
      <c r="H981" t="s">
        <v>3574</v>
      </c>
      <c r="I981" t="s">
        <v>5096</v>
      </c>
      <c r="J981" t="s">
        <v>4915</v>
      </c>
      <c r="K981">
        <v>7655</v>
      </c>
      <c r="L981" t="s">
        <v>3616</v>
      </c>
      <c r="M981" s="87">
        <v>43983</v>
      </c>
      <c r="N981" t="s">
        <v>3578</v>
      </c>
      <c r="O981" t="s">
        <v>3579</v>
      </c>
      <c r="P981" s="61">
        <v>-418.1</v>
      </c>
      <c r="Q981" t="s">
        <v>3579</v>
      </c>
      <c r="R981" s="61">
        <v>0</v>
      </c>
      <c r="S981" s="61">
        <v>-418.1</v>
      </c>
    </row>
    <row r="982" spans="1:19" x14ac:dyDescent="0.2">
      <c r="A982" t="s">
        <v>497</v>
      </c>
      <c r="B982" t="s">
        <v>1746</v>
      </c>
      <c r="C982" t="s">
        <v>2917</v>
      </c>
      <c r="D982" t="s">
        <v>238</v>
      </c>
      <c r="E982" t="s">
        <v>3573</v>
      </c>
      <c r="F982" t="s">
        <v>126</v>
      </c>
      <c r="G982" s="87">
        <v>20200601</v>
      </c>
      <c r="H982" t="s">
        <v>3574</v>
      </c>
      <c r="I982" t="s">
        <v>5097</v>
      </c>
      <c r="J982" t="s">
        <v>4915</v>
      </c>
      <c r="K982">
        <v>7655</v>
      </c>
      <c r="L982" t="s">
        <v>3616</v>
      </c>
      <c r="M982" s="87">
        <v>43983</v>
      </c>
      <c r="N982" t="s">
        <v>3578</v>
      </c>
      <c r="O982" t="s">
        <v>3579</v>
      </c>
      <c r="P982" s="61">
        <v>-491.81</v>
      </c>
      <c r="Q982" t="s">
        <v>3579</v>
      </c>
      <c r="R982" s="61">
        <v>0</v>
      </c>
      <c r="S982" s="61">
        <v>-491.81</v>
      </c>
    </row>
    <row r="983" spans="1:19" x14ac:dyDescent="0.2">
      <c r="A983" t="s">
        <v>497</v>
      </c>
      <c r="B983" t="s">
        <v>1746</v>
      </c>
      <c r="C983" t="s">
        <v>2917</v>
      </c>
      <c r="D983" t="s">
        <v>238</v>
      </c>
      <c r="E983" t="s">
        <v>3573</v>
      </c>
      <c r="F983" t="s">
        <v>126</v>
      </c>
      <c r="G983" s="87">
        <v>20200601</v>
      </c>
      <c r="H983" t="s">
        <v>3574</v>
      </c>
      <c r="I983" t="s">
        <v>5098</v>
      </c>
      <c r="J983" t="s">
        <v>4915</v>
      </c>
      <c r="K983">
        <v>7655</v>
      </c>
      <c r="L983" t="s">
        <v>3616</v>
      </c>
      <c r="M983" s="87">
        <v>43983</v>
      </c>
      <c r="N983" t="s">
        <v>3578</v>
      </c>
      <c r="O983" t="s">
        <v>3579</v>
      </c>
      <c r="P983" s="61">
        <v>-162.47999999999999</v>
      </c>
      <c r="Q983" t="s">
        <v>3579</v>
      </c>
      <c r="R983" s="61">
        <v>0</v>
      </c>
      <c r="S983" s="61">
        <v>-162.47999999999999</v>
      </c>
    </row>
    <row r="984" spans="1:19" x14ac:dyDescent="0.2">
      <c r="A984" t="s">
        <v>497</v>
      </c>
      <c r="B984" t="s">
        <v>1746</v>
      </c>
      <c r="C984" t="s">
        <v>2917</v>
      </c>
      <c r="D984" t="s">
        <v>238</v>
      </c>
      <c r="E984" t="s">
        <v>3573</v>
      </c>
      <c r="F984" t="s">
        <v>126</v>
      </c>
      <c r="G984" s="87">
        <v>20200601</v>
      </c>
      <c r="H984" t="s">
        <v>3574</v>
      </c>
      <c r="I984" t="s">
        <v>5099</v>
      </c>
      <c r="J984" t="s">
        <v>4960</v>
      </c>
      <c r="K984">
        <v>7655</v>
      </c>
      <c r="L984" t="s">
        <v>3616</v>
      </c>
      <c r="M984" s="87">
        <v>43983</v>
      </c>
      <c r="N984" t="s">
        <v>3578</v>
      </c>
      <c r="O984" t="s">
        <v>3579</v>
      </c>
      <c r="P984" s="61">
        <v>-175.38</v>
      </c>
      <c r="Q984" t="s">
        <v>3579</v>
      </c>
      <c r="R984" s="61">
        <v>0</v>
      </c>
      <c r="S984" s="61">
        <v>-175.38</v>
      </c>
    </row>
    <row r="985" spans="1:19" x14ac:dyDescent="0.2">
      <c r="A985" t="s">
        <v>497</v>
      </c>
      <c r="B985" t="s">
        <v>1746</v>
      </c>
      <c r="C985" t="s">
        <v>2917</v>
      </c>
      <c r="D985" t="s">
        <v>238</v>
      </c>
      <c r="E985" t="s">
        <v>3573</v>
      </c>
      <c r="F985" t="s">
        <v>126</v>
      </c>
      <c r="G985" s="87">
        <v>20200601</v>
      </c>
      <c r="H985" t="s">
        <v>3574</v>
      </c>
      <c r="I985" t="s">
        <v>5100</v>
      </c>
      <c r="J985" t="s">
        <v>2917</v>
      </c>
      <c r="K985">
        <v>7655</v>
      </c>
      <c r="L985" t="s">
        <v>3616</v>
      </c>
      <c r="M985" s="87">
        <v>43983</v>
      </c>
      <c r="N985" t="s">
        <v>3578</v>
      </c>
      <c r="O985" t="s">
        <v>3579</v>
      </c>
      <c r="P985" s="61">
        <v>-169.02</v>
      </c>
      <c r="Q985" t="s">
        <v>3579</v>
      </c>
      <c r="R985" s="61">
        <v>0</v>
      </c>
      <c r="S985" s="61">
        <v>-169.02</v>
      </c>
    </row>
    <row r="986" spans="1:19" x14ac:dyDescent="0.2">
      <c r="A986" t="s">
        <v>497</v>
      </c>
      <c r="B986" t="s">
        <v>1746</v>
      </c>
      <c r="C986" t="s">
        <v>2917</v>
      </c>
      <c r="D986" t="s">
        <v>238</v>
      </c>
      <c r="E986" t="s">
        <v>3573</v>
      </c>
      <c r="F986" t="s">
        <v>126</v>
      </c>
      <c r="G986" s="87">
        <v>20200601</v>
      </c>
      <c r="H986" t="s">
        <v>3574</v>
      </c>
      <c r="I986" t="s">
        <v>5101</v>
      </c>
      <c r="J986" t="s">
        <v>4963</v>
      </c>
      <c r="K986">
        <v>7655</v>
      </c>
      <c r="L986" t="s">
        <v>3616</v>
      </c>
      <c r="M986" s="87">
        <v>43983</v>
      </c>
      <c r="N986" t="s">
        <v>3578</v>
      </c>
      <c r="O986" t="s">
        <v>3579</v>
      </c>
      <c r="P986" s="61">
        <v>-418.87</v>
      </c>
      <c r="Q986" t="s">
        <v>3579</v>
      </c>
      <c r="R986" s="61">
        <v>0</v>
      </c>
      <c r="S986" s="61">
        <v>-418.87</v>
      </c>
    </row>
    <row r="987" spans="1:19" x14ac:dyDescent="0.2">
      <c r="A987" t="s">
        <v>497</v>
      </c>
      <c r="B987" t="s">
        <v>1746</v>
      </c>
      <c r="C987" t="s">
        <v>2917</v>
      </c>
      <c r="D987" t="s">
        <v>238</v>
      </c>
      <c r="E987" t="s">
        <v>3573</v>
      </c>
      <c r="F987" t="s">
        <v>126</v>
      </c>
      <c r="G987" s="87">
        <v>20200601</v>
      </c>
      <c r="H987" t="s">
        <v>3574</v>
      </c>
      <c r="I987" t="s">
        <v>5102</v>
      </c>
      <c r="J987" t="s">
        <v>4963</v>
      </c>
      <c r="K987">
        <v>7655</v>
      </c>
      <c r="L987" t="s">
        <v>3616</v>
      </c>
      <c r="M987" s="87">
        <v>43983</v>
      </c>
      <c r="N987" t="s">
        <v>3578</v>
      </c>
      <c r="O987" t="s">
        <v>3579</v>
      </c>
      <c r="P987" s="61">
        <v>-1023.29</v>
      </c>
      <c r="Q987" t="s">
        <v>3579</v>
      </c>
      <c r="R987" s="61">
        <v>0</v>
      </c>
      <c r="S987" s="61">
        <v>-1023.29</v>
      </c>
    </row>
    <row r="988" spans="1:19" x14ac:dyDescent="0.2">
      <c r="A988" t="s">
        <v>497</v>
      </c>
      <c r="B988" t="s">
        <v>1746</v>
      </c>
      <c r="C988" t="s">
        <v>2917</v>
      </c>
      <c r="D988" t="s">
        <v>238</v>
      </c>
      <c r="E988" t="s">
        <v>3573</v>
      </c>
      <c r="F988" t="s">
        <v>126</v>
      </c>
      <c r="G988" s="87">
        <v>20200601</v>
      </c>
      <c r="H988" t="s">
        <v>3574</v>
      </c>
      <c r="I988" t="s">
        <v>5103</v>
      </c>
      <c r="J988" t="s">
        <v>4963</v>
      </c>
      <c r="K988">
        <v>7655</v>
      </c>
      <c r="L988" t="s">
        <v>3616</v>
      </c>
      <c r="M988" s="87">
        <v>43983</v>
      </c>
      <c r="N988" t="s">
        <v>3578</v>
      </c>
      <c r="O988" t="s">
        <v>3579</v>
      </c>
      <c r="P988" s="61">
        <v>-491.81</v>
      </c>
      <c r="Q988" t="s">
        <v>3579</v>
      </c>
      <c r="R988" s="61">
        <v>0</v>
      </c>
      <c r="S988" s="61">
        <v>-491.81</v>
      </c>
    </row>
    <row r="989" spans="1:19" x14ac:dyDescent="0.2">
      <c r="A989" t="s">
        <v>497</v>
      </c>
      <c r="B989" t="s">
        <v>1746</v>
      </c>
      <c r="C989" t="s">
        <v>2917</v>
      </c>
      <c r="D989" t="s">
        <v>238</v>
      </c>
      <c r="E989" t="s">
        <v>3573</v>
      </c>
      <c r="F989" t="s">
        <v>126</v>
      </c>
      <c r="G989" s="87">
        <v>20200601</v>
      </c>
      <c r="H989" t="s">
        <v>3574</v>
      </c>
      <c r="I989" t="s">
        <v>5104</v>
      </c>
      <c r="J989" t="s">
        <v>4963</v>
      </c>
      <c r="K989">
        <v>7655</v>
      </c>
      <c r="L989" t="s">
        <v>3616</v>
      </c>
      <c r="M989" s="87">
        <v>43983</v>
      </c>
      <c r="N989" t="s">
        <v>3578</v>
      </c>
      <c r="O989" t="s">
        <v>3579</v>
      </c>
      <c r="P989" s="61">
        <v>-224.75</v>
      </c>
      <c r="Q989" t="s">
        <v>3579</v>
      </c>
      <c r="R989" s="61">
        <v>0</v>
      </c>
      <c r="S989" s="61">
        <v>-224.75</v>
      </c>
    </row>
    <row r="990" spans="1:19" x14ac:dyDescent="0.2">
      <c r="A990" t="s">
        <v>497</v>
      </c>
      <c r="B990" t="s">
        <v>1746</v>
      </c>
      <c r="C990" t="s">
        <v>2917</v>
      </c>
      <c r="D990" t="s">
        <v>238</v>
      </c>
      <c r="E990" t="s">
        <v>3573</v>
      </c>
      <c r="F990" t="s">
        <v>126</v>
      </c>
      <c r="G990" s="87">
        <v>20200601</v>
      </c>
      <c r="H990" t="s">
        <v>3574</v>
      </c>
      <c r="I990" t="s">
        <v>5105</v>
      </c>
      <c r="J990" t="s">
        <v>4967</v>
      </c>
      <c r="K990">
        <v>7655</v>
      </c>
      <c r="L990" t="s">
        <v>3616</v>
      </c>
      <c r="M990" s="87">
        <v>43983</v>
      </c>
      <c r="N990" t="s">
        <v>3578</v>
      </c>
      <c r="O990" t="s">
        <v>3579</v>
      </c>
      <c r="P990" s="61">
        <v>-1023.29</v>
      </c>
      <c r="Q990" t="s">
        <v>3579</v>
      </c>
      <c r="R990" s="61">
        <v>0</v>
      </c>
      <c r="S990" s="61">
        <v>-1023.29</v>
      </c>
    </row>
    <row r="991" spans="1:19" x14ac:dyDescent="0.2">
      <c r="A991" t="s">
        <v>497</v>
      </c>
      <c r="B991" t="s">
        <v>1746</v>
      </c>
      <c r="C991" t="s">
        <v>2917</v>
      </c>
      <c r="D991" t="s">
        <v>238</v>
      </c>
      <c r="E991" t="s">
        <v>3573</v>
      </c>
      <c r="F991" t="s">
        <v>126</v>
      </c>
      <c r="G991" s="87">
        <v>20200601</v>
      </c>
      <c r="H991" t="s">
        <v>3574</v>
      </c>
      <c r="I991" t="s">
        <v>5106</v>
      </c>
      <c r="J991" t="s">
        <v>2917</v>
      </c>
      <c r="K991">
        <v>7655</v>
      </c>
      <c r="L991" t="s">
        <v>3616</v>
      </c>
      <c r="M991" s="87">
        <v>43983</v>
      </c>
      <c r="N991" t="s">
        <v>3578</v>
      </c>
      <c r="O991" t="s">
        <v>3579</v>
      </c>
      <c r="P991" s="61">
        <v>-21.7</v>
      </c>
      <c r="Q991" t="s">
        <v>3579</v>
      </c>
      <c r="R991" s="61">
        <v>0</v>
      </c>
      <c r="S991" s="61">
        <v>-21.7</v>
      </c>
    </row>
    <row r="992" spans="1:19" x14ac:dyDescent="0.2">
      <c r="A992" t="s">
        <v>497</v>
      </c>
      <c r="B992" t="s">
        <v>1746</v>
      </c>
      <c r="C992" t="s">
        <v>2917</v>
      </c>
      <c r="D992" t="s">
        <v>238</v>
      </c>
      <c r="E992" t="s">
        <v>3573</v>
      </c>
      <c r="F992" t="s">
        <v>16</v>
      </c>
      <c r="G992" s="87">
        <v>20200630</v>
      </c>
      <c r="H992" t="s">
        <v>3617</v>
      </c>
      <c r="J992" t="s">
        <v>3618</v>
      </c>
      <c r="K992">
        <v>7681</v>
      </c>
      <c r="L992" t="s">
        <v>3619</v>
      </c>
      <c r="M992" s="87">
        <v>43999</v>
      </c>
      <c r="N992" t="s">
        <v>3620</v>
      </c>
      <c r="O992" t="s">
        <v>3579</v>
      </c>
      <c r="P992" s="61">
        <v>84651.09</v>
      </c>
      <c r="Q992" t="s">
        <v>3579</v>
      </c>
      <c r="R992" s="61">
        <v>84651.09</v>
      </c>
      <c r="S992" s="61">
        <v>0</v>
      </c>
    </row>
    <row r="993" spans="1:19" x14ac:dyDescent="0.2">
      <c r="A993" t="s">
        <v>498</v>
      </c>
      <c r="B993" t="s">
        <v>1747</v>
      </c>
      <c r="C993" t="s">
        <v>2918</v>
      </c>
      <c r="D993" t="s">
        <v>238</v>
      </c>
      <c r="E993" t="s">
        <v>3573</v>
      </c>
      <c r="F993" t="s">
        <v>115</v>
      </c>
      <c r="G993" s="87">
        <v>20190701</v>
      </c>
      <c r="H993" t="s">
        <v>3574</v>
      </c>
      <c r="I993" t="s">
        <v>5107</v>
      </c>
      <c r="J993" t="s">
        <v>5108</v>
      </c>
      <c r="K993">
        <v>7100</v>
      </c>
      <c r="L993" t="s">
        <v>3577</v>
      </c>
      <c r="M993" s="87">
        <v>43647</v>
      </c>
      <c r="N993" t="s">
        <v>3578</v>
      </c>
      <c r="O993" t="s">
        <v>3579</v>
      </c>
      <c r="P993" s="61">
        <v>-1020.25</v>
      </c>
      <c r="Q993" t="s">
        <v>3579</v>
      </c>
      <c r="R993" s="61">
        <v>0</v>
      </c>
      <c r="S993" s="61">
        <v>-1020.25</v>
      </c>
    </row>
    <row r="994" spans="1:19" x14ac:dyDescent="0.2">
      <c r="A994" t="s">
        <v>498</v>
      </c>
      <c r="B994" t="s">
        <v>1747</v>
      </c>
      <c r="C994" t="s">
        <v>2918</v>
      </c>
      <c r="D994" t="s">
        <v>238</v>
      </c>
      <c r="E994" t="s">
        <v>3573</v>
      </c>
      <c r="F994" t="s">
        <v>115</v>
      </c>
      <c r="G994" s="87">
        <v>20190701</v>
      </c>
      <c r="H994" t="s">
        <v>3574</v>
      </c>
      <c r="I994" t="s">
        <v>5109</v>
      </c>
      <c r="J994" t="s">
        <v>4915</v>
      </c>
      <c r="K994">
        <v>7100</v>
      </c>
      <c r="L994" t="s">
        <v>3577</v>
      </c>
      <c r="M994" s="87">
        <v>43647</v>
      </c>
      <c r="N994" t="s">
        <v>3578</v>
      </c>
      <c r="O994" t="s">
        <v>3579</v>
      </c>
      <c r="P994" s="61">
        <v>-594.54999999999995</v>
      </c>
      <c r="Q994" t="s">
        <v>3579</v>
      </c>
      <c r="R994" s="61">
        <v>0</v>
      </c>
      <c r="S994" s="61">
        <v>-594.54999999999995</v>
      </c>
    </row>
    <row r="995" spans="1:19" x14ac:dyDescent="0.2">
      <c r="A995" t="s">
        <v>498</v>
      </c>
      <c r="B995" t="s">
        <v>1747</v>
      </c>
      <c r="C995" t="s">
        <v>2918</v>
      </c>
      <c r="D995" t="s">
        <v>238</v>
      </c>
      <c r="E995" t="s">
        <v>3573</v>
      </c>
      <c r="F995" t="s">
        <v>115</v>
      </c>
      <c r="G995" s="87">
        <v>20190701</v>
      </c>
      <c r="H995" t="s">
        <v>3574</v>
      </c>
      <c r="I995" t="s">
        <v>5110</v>
      </c>
      <c r="J995" t="s">
        <v>4915</v>
      </c>
      <c r="K995">
        <v>7100</v>
      </c>
      <c r="L995" t="s">
        <v>3577</v>
      </c>
      <c r="M995" s="87">
        <v>43647</v>
      </c>
      <c r="N995" t="s">
        <v>3578</v>
      </c>
      <c r="O995" t="s">
        <v>3579</v>
      </c>
      <c r="P995" s="61">
        <v>-771.65</v>
      </c>
      <c r="Q995" t="s">
        <v>3579</v>
      </c>
      <c r="R995" s="61">
        <v>0</v>
      </c>
      <c r="S995" s="61">
        <v>-771.65</v>
      </c>
    </row>
    <row r="996" spans="1:19" x14ac:dyDescent="0.2">
      <c r="A996" t="s">
        <v>498</v>
      </c>
      <c r="B996" t="s">
        <v>1747</v>
      </c>
      <c r="C996" t="s">
        <v>2918</v>
      </c>
      <c r="D996" t="s">
        <v>238</v>
      </c>
      <c r="E996" t="s">
        <v>3573</v>
      </c>
      <c r="F996" t="s">
        <v>115</v>
      </c>
      <c r="G996" s="87">
        <v>20190701</v>
      </c>
      <c r="H996" t="s">
        <v>3574</v>
      </c>
      <c r="I996" t="s">
        <v>5111</v>
      </c>
      <c r="J996" t="s">
        <v>4915</v>
      </c>
      <c r="K996">
        <v>7100</v>
      </c>
      <c r="L996" t="s">
        <v>3577</v>
      </c>
      <c r="M996" s="87">
        <v>43647</v>
      </c>
      <c r="N996" t="s">
        <v>3578</v>
      </c>
      <c r="O996" t="s">
        <v>3579</v>
      </c>
      <c r="P996" s="61">
        <v>-825</v>
      </c>
      <c r="Q996" t="s">
        <v>3579</v>
      </c>
      <c r="R996" s="61">
        <v>0</v>
      </c>
      <c r="S996" s="61">
        <v>-825</v>
      </c>
    </row>
    <row r="997" spans="1:19" x14ac:dyDescent="0.2">
      <c r="A997" t="s">
        <v>498</v>
      </c>
      <c r="B997" t="s">
        <v>1747</v>
      </c>
      <c r="C997" t="s">
        <v>2918</v>
      </c>
      <c r="D997" t="s">
        <v>238</v>
      </c>
      <c r="E997" t="s">
        <v>3573</v>
      </c>
      <c r="F997" t="s">
        <v>116</v>
      </c>
      <c r="G997" s="87">
        <v>20190801</v>
      </c>
      <c r="H997" t="s">
        <v>3574</v>
      </c>
      <c r="I997" t="s">
        <v>5112</v>
      </c>
      <c r="J997" t="s">
        <v>5108</v>
      </c>
      <c r="K997">
        <v>7150</v>
      </c>
      <c r="L997" t="s">
        <v>3582</v>
      </c>
      <c r="M997" s="87">
        <v>43675</v>
      </c>
      <c r="N997" t="s">
        <v>3583</v>
      </c>
      <c r="O997" t="s">
        <v>3579</v>
      </c>
      <c r="P997" s="61">
        <v>-1179.46</v>
      </c>
      <c r="Q997" t="s">
        <v>3579</v>
      </c>
      <c r="R997" s="61">
        <v>0</v>
      </c>
      <c r="S997" s="61">
        <v>-1179.46</v>
      </c>
    </row>
    <row r="998" spans="1:19" x14ac:dyDescent="0.2">
      <c r="A998" t="s">
        <v>498</v>
      </c>
      <c r="B998" t="s">
        <v>1747</v>
      </c>
      <c r="C998" t="s">
        <v>2918</v>
      </c>
      <c r="D998" t="s">
        <v>238</v>
      </c>
      <c r="E998" t="s">
        <v>3573</v>
      </c>
      <c r="F998" t="s">
        <v>116</v>
      </c>
      <c r="G998" s="87">
        <v>20190801</v>
      </c>
      <c r="H998" t="s">
        <v>3574</v>
      </c>
      <c r="I998" t="s">
        <v>5113</v>
      </c>
      <c r="J998" t="s">
        <v>4915</v>
      </c>
      <c r="K998">
        <v>7150</v>
      </c>
      <c r="L998" t="s">
        <v>3582</v>
      </c>
      <c r="M998" s="87">
        <v>43675</v>
      </c>
      <c r="N998" t="s">
        <v>3583</v>
      </c>
      <c r="O998" t="s">
        <v>3579</v>
      </c>
      <c r="P998" s="61">
        <v>-687.33</v>
      </c>
      <c r="Q998" t="s">
        <v>3579</v>
      </c>
      <c r="R998" s="61">
        <v>0</v>
      </c>
      <c r="S998" s="61">
        <v>-687.33</v>
      </c>
    </row>
    <row r="999" spans="1:19" x14ac:dyDescent="0.2">
      <c r="A999" t="s">
        <v>498</v>
      </c>
      <c r="B999" t="s">
        <v>1747</v>
      </c>
      <c r="C999" t="s">
        <v>2918</v>
      </c>
      <c r="D999" t="s">
        <v>238</v>
      </c>
      <c r="E999" t="s">
        <v>3573</v>
      </c>
      <c r="F999" t="s">
        <v>116</v>
      </c>
      <c r="G999" s="87">
        <v>20190801</v>
      </c>
      <c r="H999" t="s">
        <v>3574</v>
      </c>
      <c r="I999" t="s">
        <v>5114</v>
      </c>
      <c r="J999" t="s">
        <v>4915</v>
      </c>
      <c r="K999">
        <v>7150</v>
      </c>
      <c r="L999" t="s">
        <v>3582</v>
      </c>
      <c r="M999" s="87">
        <v>43675</v>
      </c>
      <c r="N999" t="s">
        <v>3583</v>
      </c>
      <c r="O999" t="s">
        <v>3579</v>
      </c>
      <c r="P999" s="61">
        <v>-892.06</v>
      </c>
      <c r="Q999" t="s">
        <v>3579</v>
      </c>
      <c r="R999" s="61">
        <v>0</v>
      </c>
      <c r="S999" s="61">
        <v>-892.06</v>
      </c>
    </row>
    <row r="1000" spans="1:19" x14ac:dyDescent="0.2">
      <c r="A1000" t="s">
        <v>498</v>
      </c>
      <c r="B1000" t="s">
        <v>1747</v>
      </c>
      <c r="C1000" t="s">
        <v>2918</v>
      </c>
      <c r="D1000" t="s">
        <v>238</v>
      </c>
      <c r="E1000" t="s">
        <v>3573</v>
      </c>
      <c r="F1000" t="s">
        <v>116</v>
      </c>
      <c r="G1000" s="87">
        <v>20190801</v>
      </c>
      <c r="H1000" t="s">
        <v>3574</v>
      </c>
      <c r="I1000" t="s">
        <v>5115</v>
      </c>
      <c r="J1000" t="s">
        <v>4915</v>
      </c>
      <c r="K1000">
        <v>7150</v>
      </c>
      <c r="L1000" t="s">
        <v>3582</v>
      </c>
      <c r="M1000" s="87">
        <v>43675</v>
      </c>
      <c r="N1000" t="s">
        <v>3583</v>
      </c>
      <c r="O1000" t="s">
        <v>3579</v>
      </c>
      <c r="P1000" s="61">
        <v>-953.74</v>
      </c>
      <c r="Q1000" t="s">
        <v>3579</v>
      </c>
      <c r="R1000" s="61">
        <v>0</v>
      </c>
      <c r="S1000" s="61">
        <v>-953.74</v>
      </c>
    </row>
    <row r="1001" spans="1:19" x14ac:dyDescent="0.2">
      <c r="A1001" t="s">
        <v>498</v>
      </c>
      <c r="B1001" t="s">
        <v>1747</v>
      </c>
      <c r="C1001" t="s">
        <v>2918</v>
      </c>
      <c r="D1001" t="s">
        <v>238</v>
      </c>
      <c r="E1001" t="s">
        <v>3573</v>
      </c>
      <c r="F1001" t="s">
        <v>117</v>
      </c>
      <c r="G1001" s="87">
        <v>20190901</v>
      </c>
      <c r="H1001" t="s">
        <v>3574</v>
      </c>
      <c r="I1001" t="s">
        <v>5116</v>
      </c>
      <c r="J1001" t="s">
        <v>5108</v>
      </c>
      <c r="K1001">
        <v>7215</v>
      </c>
      <c r="L1001" t="s">
        <v>3586</v>
      </c>
      <c r="M1001" s="87">
        <v>43710</v>
      </c>
      <c r="N1001" t="s">
        <v>3578</v>
      </c>
      <c r="O1001" t="s">
        <v>3579</v>
      </c>
      <c r="P1001" s="61">
        <v>-1020.25</v>
      </c>
      <c r="Q1001" t="s">
        <v>3579</v>
      </c>
      <c r="R1001" s="61">
        <v>0</v>
      </c>
      <c r="S1001" s="61">
        <v>-1020.25</v>
      </c>
    </row>
    <row r="1002" spans="1:19" x14ac:dyDescent="0.2">
      <c r="A1002" t="s">
        <v>498</v>
      </c>
      <c r="B1002" t="s">
        <v>1747</v>
      </c>
      <c r="C1002" t="s">
        <v>2918</v>
      </c>
      <c r="D1002" t="s">
        <v>238</v>
      </c>
      <c r="E1002" t="s">
        <v>3573</v>
      </c>
      <c r="F1002" t="s">
        <v>117</v>
      </c>
      <c r="G1002" s="87">
        <v>20190901</v>
      </c>
      <c r="H1002" t="s">
        <v>3574</v>
      </c>
      <c r="I1002" t="s">
        <v>5117</v>
      </c>
      <c r="J1002" t="s">
        <v>4915</v>
      </c>
      <c r="K1002">
        <v>7215</v>
      </c>
      <c r="L1002" t="s">
        <v>3586</v>
      </c>
      <c r="M1002" s="87">
        <v>43710</v>
      </c>
      <c r="N1002" t="s">
        <v>3578</v>
      </c>
      <c r="O1002" t="s">
        <v>3579</v>
      </c>
      <c r="P1002" s="61">
        <v>-594.54999999999995</v>
      </c>
      <c r="Q1002" t="s">
        <v>3579</v>
      </c>
      <c r="R1002" s="61">
        <v>0</v>
      </c>
      <c r="S1002" s="61">
        <v>-594.54999999999995</v>
      </c>
    </row>
    <row r="1003" spans="1:19" x14ac:dyDescent="0.2">
      <c r="A1003" t="s">
        <v>498</v>
      </c>
      <c r="B1003" t="s">
        <v>1747</v>
      </c>
      <c r="C1003" t="s">
        <v>2918</v>
      </c>
      <c r="D1003" t="s">
        <v>238</v>
      </c>
      <c r="E1003" t="s">
        <v>3573</v>
      </c>
      <c r="F1003" t="s">
        <v>117</v>
      </c>
      <c r="G1003" s="87">
        <v>20190901</v>
      </c>
      <c r="H1003" t="s">
        <v>3574</v>
      </c>
      <c r="I1003" t="s">
        <v>5118</v>
      </c>
      <c r="J1003" t="s">
        <v>4915</v>
      </c>
      <c r="K1003">
        <v>7215</v>
      </c>
      <c r="L1003" t="s">
        <v>3586</v>
      </c>
      <c r="M1003" s="87">
        <v>43710</v>
      </c>
      <c r="N1003" t="s">
        <v>3578</v>
      </c>
      <c r="O1003" t="s">
        <v>3579</v>
      </c>
      <c r="P1003" s="61">
        <v>-771.65</v>
      </c>
      <c r="Q1003" t="s">
        <v>3579</v>
      </c>
      <c r="R1003" s="61">
        <v>0</v>
      </c>
      <c r="S1003" s="61">
        <v>-771.65</v>
      </c>
    </row>
    <row r="1004" spans="1:19" x14ac:dyDescent="0.2">
      <c r="A1004" t="s">
        <v>498</v>
      </c>
      <c r="B1004" t="s">
        <v>1747</v>
      </c>
      <c r="C1004" t="s">
        <v>2918</v>
      </c>
      <c r="D1004" t="s">
        <v>238</v>
      </c>
      <c r="E1004" t="s">
        <v>3573</v>
      </c>
      <c r="F1004" t="s">
        <v>117</v>
      </c>
      <c r="G1004" s="87">
        <v>20190901</v>
      </c>
      <c r="H1004" t="s">
        <v>3574</v>
      </c>
      <c r="I1004" t="s">
        <v>5119</v>
      </c>
      <c r="J1004" t="s">
        <v>4915</v>
      </c>
      <c r="K1004">
        <v>7215</v>
      </c>
      <c r="L1004" t="s">
        <v>3586</v>
      </c>
      <c r="M1004" s="87">
        <v>43710</v>
      </c>
      <c r="N1004" t="s">
        <v>3578</v>
      </c>
      <c r="O1004" t="s">
        <v>3579</v>
      </c>
      <c r="P1004" s="61">
        <v>-825</v>
      </c>
      <c r="Q1004" t="s">
        <v>3579</v>
      </c>
      <c r="R1004" s="61">
        <v>0</v>
      </c>
      <c r="S1004" s="61">
        <v>-825</v>
      </c>
    </row>
    <row r="1005" spans="1:19" x14ac:dyDescent="0.2">
      <c r="A1005" t="s">
        <v>498</v>
      </c>
      <c r="B1005" t="s">
        <v>1747</v>
      </c>
      <c r="C1005" t="s">
        <v>2918</v>
      </c>
      <c r="D1005" t="s">
        <v>238</v>
      </c>
      <c r="E1005" t="s">
        <v>3573</v>
      </c>
      <c r="F1005" t="s">
        <v>118</v>
      </c>
      <c r="G1005" s="87">
        <v>20191001</v>
      </c>
      <c r="H1005" t="s">
        <v>3574</v>
      </c>
      <c r="I1005" t="s">
        <v>5120</v>
      </c>
      <c r="J1005" t="s">
        <v>5108</v>
      </c>
      <c r="K1005">
        <v>7260</v>
      </c>
      <c r="L1005" t="s">
        <v>3589</v>
      </c>
      <c r="M1005" s="87">
        <v>43739</v>
      </c>
      <c r="N1005" t="s">
        <v>3578</v>
      </c>
      <c r="O1005" t="s">
        <v>3579</v>
      </c>
      <c r="P1005" s="61">
        <v>-1188.8</v>
      </c>
      <c r="Q1005" t="s">
        <v>3579</v>
      </c>
      <c r="R1005" s="61">
        <v>0</v>
      </c>
      <c r="S1005" s="61">
        <v>-1188.8</v>
      </c>
    </row>
    <row r="1006" spans="1:19" x14ac:dyDescent="0.2">
      <c r="A1006" t="s">
        <v>498</v>
      </c>
      <c r="B1006" t="s">
        <v>1747</v>
      </c>
      <c r="C1006" t="s">
        <v>2918</v>
      </c>
      <c r="D1006" t="s">
        <v>238</v>
      </c>
      <c r="E1006" t="s">
        <v>3573</v>
      </c>
      <c r="F1006" t="s">
        <v>118</v>
      </c>
      <c r="G1006" s="87">
        <v>20191001</v>
      </c>
      <c r="H1006" t="s">
        <v>3574</v>
      </c>
      <c r="I1006" t="s">
        <v>5121</v>
      </c>
      <c r="J1006" t="s">
        <v>4915</v>
      </c>
      <c r="K1006">
        <v>7260</v>
      </c>
      <c r="L1006" t="s">
        <v>3589</v>
      </c>
      <c r="M1006" s="87">
        <v>43739</v>
      </c>
      <c r="N1006" t="s">
        <v>3578</v>
      </c>
      <c r="O1006" t="s">
        <v>3579</v>
      </c>
      <c r="P1006" s="61">
        <v>-692.77</v>
      </c>
      <c r="Q1006" t="s">
        <v>3579</v>
      </c>
      <c r="R1006" s="61">
        <v>0</v>
      </c>
      <c r="S1006" s="61">
        <v>-692.77</v>
      </c>
    </row>
    <row r="1007" spans="1:19" x14ac:dyDescent="0.2">
      <c r="A1007" t="s">
        <v>498</v>
      </c>
      <c r="B1007" t="s">
        <v>1747</v>
      </c>
      <c r="C1007" t="s">
        <v>2918</v>
      </c>
      <c r="D1007" t="s">
        <v>238</v>
      </c>
      <c r="E1007" t="s">
        <v>3573</v>
      </c>
      <c r="F1007" t="s">
        <v>118</v>
      </c>
      <c r="G1007" s="87">
        <v>20191001</v>
      </c>
      <c r="H1007" t="s">
        <v>3574</v>
      </c>
      <c r="I1007" t="s">
        <v>5122</v>
      </c>
      <c r="J1007" t="s">
        <v>4915</v>
      </c>
      <c r="K1007">
        <v>7260</v>
      </c>
      <c r="L1007" t="s">
        <v>3589</v>
      </c>
      <c r="M1007" s="87">
        <v>43739</v>
      </c>
      <c r="N1007" t="s">
        <v>3578</v>
      </c>
      <c r="O1007" t="s">
        <v>3579</v>
      </c>
      <c r="P1007" s="61">
        <v>-899.13</v>
      </c>
      <c r="Q1007" t="s">
        <v>3579</v>
      </c>
      <c r="R1007" s="61">
        <v>0</v>
      </c>
      <c r="S1007" s="61">
        <v>-899.13</v>
      </c>
    </row>
    <row r="1008" spans="1:19" x14ac:dyDescent="0.2">
      <c r="A1008" t="s">
        <v>498</v>
      </c>
      <c r="B1008" t="s">
        <v>1747</v>
      </c>
      <c r="C1008" t="s">
        <v>2918</v>
      </c>
      <c r="D1008" t="s">
        <v>238</v>
      </c>
      <c r="E1008" t="s">
        <v>3573</v>
      </c>
      <c r="F1008" t="s">
        <v>118</v>
      </c>
      <c r="G1008" s="87">
        <v>20191001</v>
      </c>
      <c r="H1008" t="s">
        <v>3574</v>
      </c>
      <c r="I1008" t="s">
        <v>5123</v>
      </c>
      <c r="J1008" t="s">
        <v>4915</v>
      </c>
      <c r="K1008">
        <v>7260</v>
      </c>
      <c r="L1008" t="s">
        <v>3589</v>
      </c>
      <c r="M1008" s="87">
        <v>43739</v>
      </c>
      <c r="N1008" t="s">
        <v>3578</v>
      </c>
      <c r="O1008" t="s">
        <v>3579</v>
      </c>
      <c r="P1008" s="61">
        <v>-961.29</v>
      </c>
      <c r="Q1008" t="s">
        <v>3579</v>
      </c>
      <c r="R1008" s="61">
        <v>0</v>
      </c>
      <c r="S1008" s="61">
        <v>-961.29</v>
      </c>
    </row>
    <row r="1009" spans="1:19" x14ac:dyDescent="0.2">
      <c r="A1009" t="s">
        <v>498</v>
      </c>
      <c r="B1009" t="s">
        <v>1747</v>
      </c>
      <c r="C1009" t="s">
        <v>2918</v>
      </c>
      <c r="D1009" t="s">
        <v>238</v>
      </c>
      <c r="E1009" t="s">
        <v>3573</v>
      </c>
      <c r="F1009" t="s">
        <v>119</v>
      </c>
      <c r="G1009" s="87">
        <v>20191101</v>
      </c>
      <c r="H1009" t="s">
        <v>3574</v>
      </c>
      <c r="I1009" t="s">
        <v>5124</v>
      </c>
      <c r="J1009" t="s">
        <v>5108</v>
      </c>
      <c r="K1009">
        <v>7310</v>
      </c>
      <c r="L1009" t="s">
        <v>3645</v>
      </c>
      <c r="M1009" s="87">
        <v>43769</v>
      </c>
      <c r="N1009" t="s">
        <v>3578</v>
      </c>
      <c r="O1009" t="s">
        <v>3579</v>
      </c>
      <c r="P1009" s="61">
        <v>-1214.6600000000001</v>
      </c>
      <c r="Q1009" t="s">
        <v>3579</v>
      </c>
      <c r="R1009" s="61">
        <v>0</v>
      </c>
      <c r="S1009" s="61">
        <v>-1214.6600000000001</v>
      </c>
    </row>
    <row r="1010" spans="1:19" x14ac:dyDescent="0.2">
      <c r="A1010" t="s">
        <v>498</v>
      </c>
      <c r="B1010" t="s">
        <v>1747</v>
      </c>
      <c r="C1010" t="s">
        <v>2918</v>
      </c>
      <c r="D1010" t="s">
        <v>238</v>
      </c>
      <c r="E1010" t="s">
        <v>3573</v>
      </c>
      <c r="F1010" t="s">
        <v>119</v>
      </c>
      <c r="G1010" s="87">
        <v>20191101</v>
      </c>
      <c r="H1010" t="s">
        <v>3574</v>
      </c>
      <c r="I1010" t="s">
        <v>5125</v>
      </c>
      <c r="J1010" t="s">
        <v>4915</v>
      </c>
      <c r="K1010">
        <v>7310</v>
      </c>
      <c r="L1010" t="s">
        <v>3645</v>
      </c>
      <c r="M1010" s="87">
        <v>43769</v>
      </c>
      <c r="N1010" t="s">
        <v>3578</v>
      </c>
      <c r="O1010" t="s">
        <v>3579</v>
      </c>
      <c r="P1010" s="61">
        <v>-707.84</v>
      </c>
      <c r="Q1010" t="s">
        <v>3579</v>
      </c>
      <c r="R1010" s="61">
        <v>0</v>
      </c>
      <c r="S1010" s="61">
        <v>-707.84</v>
      </c>
    </row>
    <row r="1011" spans="1:19" x14ac:dyDescent="0.2">
      <c r="A1011" t="s">
        <v>498</v>
      </c>
      <c r="B1011" t="s">
        <v>1747</v>
      </c>
      <c r="C1011" t="s">
        <v>2918</v>
      </c>
      <c r="D1011" t="s">
        <v>238</v>
      </c>
      <c r="E1011" t="s">
        <v>3573</v>
      </c>
      <c r="F1011" t="s">
        <v>119</v>
      </c>
      <c r="G1011" s="87">
        <v>20191101</v>
      </c>
      <c r="H1011" t="s">
        <v>3574</v>
      </c>
      <c r="I1011" t="s">
        <v>5126</v>
      </c>
      <c r="J1011" t="s">
        <v>4915</v>
      </c>
      <c r="K1011">
        <v>7310</v>
      </c>
      <c r="L1011" t="s">
        <v>3645</v>
      </c>
      <c r="M1011" s="87">
        <v>43769</v>
      </c>
      <c r="N1011" t="s">
        <v>3578</v>
      </c>
      <c r="O1011" t="s">
        <v>3579</v>
      </c>
      <c r="P1011" s="61">
        <v>-918.69</v>
      </c>
      <c r="Q1011" t="s">
        <v>3579</v>
      </c>
      <c r="R1011" s="61">
        <v>0</v>
      </c>
      <c r="S1011" s="61">
        <v>-918.69</v>
      </c>
    </row>
    <row r="1012" spans="1:19" x14ac:dyDescent="0.2">
      <c r="A1012" t="s">
        <v>498</v>
      </c>
      <c r="B1012" t="s">
        <v>1747</v>
      </c>
      <c r="C1012" t="s">
        <v>2918</v>
      </c>
      <c r="D1012" t="s">
        <v>238</v>
      </c>
      <c r="E1012" t="s">
        <v>3573</v>
      </c>
      <c r="F1012" t="s">
        <v>119</v>
      </c>
      <c r="G1012" s="87">
        <v>20191101</v>
      </c>
      <c r="H1012" t="s">
        <v>3574</v>
      </c>
      <c r="I1012" t="s">
        <v>5127</v>
      </c>
      <c r="J1012" t="s">
        <v>4915</v>
      </c>
      <c r="K1012">
        <v>7310</v>
      </c>
      <c r="L1012" t="s">
        <v>3645</v>
      </c>
      <c r="M1012" s="87">
        <v>43769</v>
      </c>
      <c r="N1012" t="s">
        <v>3578</v>
      </c>
      <c r="O1012" t="s">
        <v>3579</v>
      </c>
      <c r="P1012" s="61">
        <v>-982.21</v>
      </c>
      <c r="Q1012" t="s">
        <v>3579</v>
      </c>
      <c r="R1012" s="61">
        <v>0</v>
      </c>
      <c r="S1012" s="61">
        <v>-982.21</v>
      </c>
    </row>
    <row r="1013" spans="1:19" x14ac:dyDescent="0.2">
      <c r="A1013" t="s">
        <v>498</v>
      </c>
      <c r="B1013" t="s">
        <v>1747</v>
      </c>
      <c r="C1013" t="s">
        <v>2918</v>
      </c>
      <c r="D1013" t="s">
        <v>238</v>
      </c>
      <c r="E1013" t="s">
        <v>3573</v>
      </c>
      <c r="F1013" t="s">
        <v>120</v>
      </c>
      <c r="G1013" s="87">
        <v>20191201</v>
      </c>
      <c r="H1013" t="s">
        <v>3574</v>
      </c>
      <c r="I1013" t="s">
        <v>5128</v>
      </c>
      <c r="J1013" t="s">
        <v>5108</v>
      </c>
      <c r="K1013">
        <v>7355</v>
      </c>
      <c r="L1013" t="s">
        <v>3595</v>
      </c>
      <c r="M1013" s="87">
        <v>43800</v>
      </c>
      <c r="N1013" t="s">
        <v>3578</v>
      </c>
      <c r="O1013" t="s">
        <v>3579</v>
      </c>
      <c r="P1013" s="61">
        <v>-1020.25</v>
      </c>
      <c r="Q1013" t="s">
        <v>3579</v>
      </c>
      <c r="R1013" s="61">
        <v>0</v>
      </c>
      <c r="S1013" s="61">
        <v>-1020.25</v>
      </c>
    </row>
    <row r="1014" spans="1:19" x14ac:dyDescent="0.2">
      <c r="A1014" t="s">
        <v>498</v>
      </c>
      <c r="B1014" t="s">
        <v>1747</v>
      </c>
      <c r="C1014" t="s">
        <v>2918</v>
      </c>
      <c r="D1014" t="s">
        <v>238</v>
      </c>
      <c r="E1014" t="s">
        <v>3573</v>
      </c>
      <c r="F1014" t="s">
        <v>120</v>
      </c>
      <c r="G1014" s="87">
        <v>20191201</v>
      </c>
      <c r="H1014" t="s">
        <v>3574</v>
      </c>
      <c r="I1014" t="s">
        <v>5129</v>
      </c>
      <c r="J1014" t="s">
        <v>4915</v>
      </c>
      <c r="K1014">
        <v>7355</v>
      </c>
      <c r="L1014" t="s">
        <v>3595</v>
      </c>
      <c r="M1014" s="87">
        <v>43800</v>
      </c>
      <c r="N1014" t="s">
        <v>3578</v>
      </c>
      <c r="O1014" t="s">
        <v>3579</v>
      </c>
      <c r="P1014" s="61">
        <v>-594.54999999999995</v>
      </c>
      <c r="Q1014" t="s">
        <v>3579</v>
      </c>
      <c r="R1014" s="61">
        <v>0</v>
      </c>
      <c r="S1014" s="61">
        <v>-594.54999999999995</v>
      </c>
    </row>
    <row r="1015" spans="1:19" x14ac:dyDescent="0.2">
      <c r="A1015" t="s">
        <v>498</v>
      </c>
      <c r="B1015" t="s">
        <v>1747</v>
      </c>
      <c r="C1015" t="s">
        <v>2918</v>
      </c>
      <c r="D1015" t="s">
        <v>238</v>
      </c>
      <c r="E1015" t="s">
        <v>3573</v>
      </c>
      <c r="F1015" t="s">
        <v>120</v>
      </c>
      <c r="G1015" s="87">
        <v>20191201</v>
      </c>
      <c r="H1015" t="s">
        <v>3574</v>
      </c>
      <c r="I1015" t="s">
        <v>5130</v>
      </c>
      <c r="J1015" t="s">
        <v>4915</v>
      </c>
      <c r="K1015">
        <v>7355</v>
      </c>
      <c r="L1015" t="s">
        <v>3595</v>
      </c>
      <c r="M1015" s="87">
        <v>43800</v>
      </c>
      <c r="N1015" t="s">
        <v>3578</v>
      </c>
      <c r="O1015" t="s">
        <v>3579</v>
      </c>
      <c r="P1015" s="61">
        <v>-771.65</v>
      </c>
      <c r="Q1015" t="s">
        <v>3579</v>
      </c>
      <c r="R1015" s="61">
        <v>0</v>
      </c>
      <c r="S1015" s="61">
        <v>-771.65</v>
      </c>
    </row>
    <row r="1016" spans="1:19" x14ac:dyDescent="0.2">
      <c r="A1016" t="s">
        <v>498</v>
      </c>
      <c r="B1016" t="s">
        <v>1747</v>
      </c>
      <c r="C1016" t="s">
        <v>2918</v>
      </c>
      <c r="D1016" t="s">
        <v>238</v>
      </c>
      <c r="E1016" t="s">
        <v>3573</v>
      </c>
      <c r="F1016" t="s">
        <v>120</v>
      </c>
      <c r="G1016" s="87">
        <v>20191201</v>
      </c>
      <c r="H1016" t="s">
        <v>3574</v>
      </c>
      <c r="I1016" t="s">
        <v>5131</v>
      </c>
      <c r="J1016" t="s">
        <v>4915</v>
      </c>
      <c r="K1016">
        <v>7355</v>
      </c>
      <c r="L1016" t="s">
        <v>3595</v>
      </c>
      <c r="M1016" s="87">
        <v>43800</v>
      </c>
      <c r="N1016" t="s">
        <v>3578</v>
      </c>
      <c r="O1016" t="s">
        <v>3579</v>
      </c>
      <c r="P1016" s="61">
        <v>-824.99</v>
      </c>
      <c r="Q1016" t="s">
        <v>3579</v>
      </c>
      <c r="R1016" s="61">
        <v>0</v>
      </c>
      <c r="S1016" s="61">
        <v>-824.99</v>
      </c>
    </row>
    <row r="1017" spans="1:19" x14ac:dyDescent="0.2">
      <c r="A1017" t="s">
        <v>498</v>
      </c>
      <c r="B1017" t="s">
        <v>1747</v>
      </c>
      <c r="C1017" t="s">
        <v>2918</v>
      </c>
      <c r="D1017" t="s">
        <v>238</v>
      </c>
      <c r="E1017" t="s">
        <v>3573</v>
      </c>
      <c r="F1017" t="s">
        <v>121</v>
      </c>
      <c r="G1017" s="87">
        <v>20200101</v>
      </c>
      <c r="H1017" t="s">
        <v>3574</v>
      </c>
      <c r="I1017" t="s">
        <v>5132</v>
      </c>
      <c r="J1017" t="s">
        <v>5108</v>
      </c>
      <c r="K1017">
        <v>7401</v>
      </c>
      <c r="L1017" t="s">
        <v>3598</v>
      </c>
      <c r="M1017" s="87">
        <v>43835</v>
      </c>
      <c r="N1017" t="s">
        <v>3578</v>
      </c>
      <c r="O1017" t="s">
        <v>3579</v>
      </c>
      <c r="P1017" s="61">
        <v>-1154.44</v>
      </c>
      <c r="Q1017" t="s">
        <v>3579</v>
      </c>
      <c r="R1017" s="61">
        <v>0</v>
      </c>
      <c r="S1017" s="61">
        <v>-1154.44</v>
      </c>
    </row>
    <row r="1018" spans="1:19" x14ac:dyDescent="0.2">
      <c r="A1018" t="s">
        <v>498</v>
      </c>
      <c r="B1018" t="s">
        <v>1747</v>
      </c>
      <c r="C1018" t="s">
        <v>2918</v>
      </c>
      <c r="D1018" t="s">
        <v>238</v>
      </c>
      <c r="E1018" t="s">
        <v>3573</v>
      </c>
      <c r="F1018" t="s">
        <v>121</v>
      </c>
      <c r="G1018" s="87">
        <v>20200101</v>
      </c>
      <c r="H1018" t="s">
        <v>3574</v>
      </c>
      <c r="I1018" t="s">
        <v>5133</v>
      </c>
      <c r="J1018" t="s">
        <v>4915</v>
      </c>
      <c r="K1018">
        <v>7401</v>
      </c>
      <c r="L1018" t="s">
        <v>3598</v>
      </c>
      <c r="M1018" s="87">
        <v>43835</v>
      </c>
      <c r="N1018" t="s">
        <v>3578</v>
      </c>
      <c r="O1018" t="s">
        <v>3579</v>
      </c>
      <c r="P1018" s="61">
        <v>-672.75</v>
      </c>
      <c r="Q1018" t="s">
        <v>3579</v>
      </c>
      <c r="R1018" s="61">
        <v>0</v>
      </c>
      <c r="S1018" s="61">
        <v>-672.75</v>
      </c>
    </row>
    <row r="1019" spans="1:19" x14ac:dyDescent="0.2">
      <c r="A1019" t="s">
        <v>498</v>
      </c>
      <c r="B1019" t="s">
        <v>1747</v>
      </c>
      <c r="C1019" t="s">
        <v>2918</v>
      </c>
      <c r="D1019" t="s">
        <v>238</v>
      </c>
      <c r="E1019" t="s">
        <v>3573</v>
      </c>
      <c r="F1019" t="s">
        <v>121</v>
      </c>
      <c r="G1019" s="87">
        <v>20200101</v>
      </c>
      <c r="H1019" t="s">
        <v>3574</v>
      </c>
      <c r="I1019" t="s">
        <v>5134</v>
      </c>
      <c r="J1019" t="s">
        <v>4915</v>
      </c>
      <c r="K1019">
        <v>7401</v>
      </c>
      <c r="L1019" t="s">
        <v>3598</v>
      </c>
      <c r="M1019" s="87">
        <v>43835</v>
      </c>
      <c r="N1019" t="s">
        <v>3578</v>
      </c>
      <c r="O1019" t="s">
        <v>3579</v>
      </c>
      <c r="P1019" s="61">
        <v>-873.14</v>
      </c>
      <c r="Q1019" t="s">
        <v>3579</v>
      </c>
      <c r="R1019" s="61">
        <v>0</v>
      </c>
      <c r="S1019" s="61">
        <v>-873.14</v>
      </c>
    </row>
    <row r="1020" spans="1:19" x14ac:dyDescent="0.2">
      <c r="A1020" t="s">
        <v>498</v>
      </c>
      <c r="B1020" t="s">
        <v>1747</v>
      </c>
      <c r="C1020" t="s">
        <v>2918</v>
      </c>
      <c r="D1020" t="s">
        <v>238</v>
      </c>
      <c r="E1020" t="s">
        <v>3573</v>
      </c>
      <c r="F1020" t="s">
        <v>121</v>
      </c>
      <c r="G1020" s="87">
        <v>20200101</v>
      </c>
      <c r="H1020" t="s">
        <v>3574</v>
      </c>
      <c r="I1020" t="s">
        <v>5135</v>
      </c>
      <c r="J1020" t="s">
        <v>4915</v>
      </c>
      <c r="K1020">
        <v>7401</v>
      </c>
      <c r="L1020" t="s">
        <v>3598</v>
      </c>
      <c r="M1020" s="87">
        <v>43835</v>
      </c>
      <c r="N1020" t="s">
        <v>3578</v>
      </c>
      <c r="O1020" t="s">
        <v>3579</v>
      </c>
      <c r="P1020" s="61">
        <v>-933.51</v>
      </c>
      <c r="Q1020" t="s">
        <v>3579</v>
      </c>
      <c r="R1020" s="61">
        <v>0</v>
      </c>
      <c r="S1020" s="61">
        <v>-933.51</v>
      </c>
    </row>
    <row r="1021" spans="1:19" x14ac:dyDescent="0.2">
      <c r="A1021" t="s">
        <v>498</v>
      </c>
      <c r="B1021" t="s">
        <v>1747</v>
      </c>
      <c r="C1021" t="s">
        <v>2918</v>
      </c>
      <c r="D1021" t="s">
        <v>238</v>
      </c>
      <c r="E1021" t="s">
        <v>3573</v>
      </c>
      <c r="F1021" t="s">
        <v>122</v>
      </c>
      <c r="G1021" s="87">
        <v>20200201</v>
      </c>
      <c r="H1021" t="s">
        <v>3574</v>
      </c>
      <c r="I1021" t="s">
        <v>5136</v>
      </c>
      <c r="J1021" t="s">
        <v>5108</v>
      </c>
      <c r="K1021">
        <v>7447</v>
      </c>
      <c r="L1021" t="s">
        <v>3604</v>
      </c>
      <c r="M1021" s="87">
        <v>43863</v>
      </c>
      <c r="N1021" t="s">
        <v>3578</v>
      </c>
      <c r="O1021" t="s">
        <v>3579</v>
      </c>
      <c r="P1021" s="61">
        <v>-1020.25</v>
      </c>
      <c r="Q1021" t="s">
        <v>3579</v>
      </c>
      <c r="R1021" s="61">
        <v>0</v>
      </c>
      <c r="S1021" s="61">
        <v>-1020.25</v>
      </c>
    </row>
    <row r="1022" spans="1:19" x14ac:dyDescent="0.2">
      <c r="A1022" t="s">
        <v>498</v>
      </c>
      <c r="B1022" t="s">
        <v>1747</v>
      </c>
      <c r="C1022" t="s">
        <v>2918</v>
      </c>
      <c r="D1022" t="s">
        <v>238</v>
      </c>
      <c r="E1022" t="s">
        <v>3573</v>
      </c>
      <c r="F1022" t="s">
        <v>122</v>
      </c>
      <c r="G1022" s="87">
        <v>20200201</v>
      </c>
      <c r="H1022" t="s">
        <v>3574</v>
      </c>
      <c r="I1022" t="s">
        <v>5137</v>
      </c>
      <c r="J1022" t="s">
        <v>4915</v>
      </c>
      <c r="K1022">
        <v>7447</v>
      </c>
      <c r="L1022" t="s">
        <v>3604</v>
      </c>
      <c r="M1022" s="87">
        <v>43863</v>
      </c>
      <c r="N1022" t="s">
        <v>3578</v>
      </c>
      <c r="O1022" t="s">
        <v>3579</v>
      </c>
      <c r="P1022" s="61">
        <v>-594.54999999999995</v>
      </c>
      <c r="Q1022" t="s">
        <v>3579</v>
      </c>
      <c r="R1022" s="61">
        <v>0</v>
      </c>
      <c r="S1022" s="61">
        <v>-594.54999999999995</v>
      </c>
    </row>
    <row r="1023" spans="1:19" x14ac:dyDescent="0.2">
      <c r="A1023" t="s">
        <v>498</v>
      </c>
      <c r="B1023" t="s">
        <v>1747</v>
      </c>
      <c r="C1023" t="s">
        <v>2918</v>
      </c>
      <c r="D1023" t="s">
        <v>238</v>
      </c>
      <c r="E1023" t="s">
        <v>3573</v>
      </c>
      <c r="F1023" t="s">
        <v>122</v>
      </c>
      <c r="G1023" s="87">
        <v>20200201</v>
      </c>
      <c r="H1023" t="s">
        <v>3574</v>
      </c>
      <c r="I1023" t="s">
        <v>5138</v>
      </c>
      <c r="J1023" t="s">
        <v>4915</v>
      </c>
      <c r="K1023">
        <v>7447</v>
      </c>
      <c r="L1023" t="s">
        <v>3604</v>
      </c>
      <c r="M1023" s="87">
        <v>43863</v>
      </c>
      <c r="N1023" t="s">
        <v>3578</v>
      </c>
      <c r="O1023" t="s">
        <v>3579</v>
      </c>
      <c r="P1023" s="61">
        <v>-771.65</v>
      </c>
      <c r="Q1023" t="s">
        <v>3579</v>
      </c>
      <c r="R1023" s="61">
        <v>0</v>
      </c>
      <c r="S1023" s="61">
        <v>-771.65</v>
      </c>
    </row>
    <row r="1024" spans="1:19" x14ac:dyDescent="0.2">
      <c r="A1024" t="s">
        <v>498</v>
      </c>
      <c r="B1024" t="s">
        <v>1747</v>
      </c>
      <c r="C1024" t="s">
        <v>2918</v>
      </c>
      <c r="D1024" t="s">
        <v>238</v>
      </c>
      <c r="E1024" t="s">
        <v>3573</v>
      </c>
      <c r="F1024" t="s">
        <v>122</v>
      </c>
      <c r="G1024" s="87">
        <v>20200201</v>
      </c>
      <c r="H1024" t="s">
        <v>3574</v>
      </c>
      <c r="I1024" t="s">
        <v>5139</v>
      </c>
      <c r="J1024" t="s">
        <v>4915</v>
      </c>
      <c r="K1024">
        <v>7447</v>
      </c>
      <c r="L1024" t="s">
        <v>3604</v>
      </c>
      <c r="M1024" s="87">
        <v>43863</v>
      </c>
      <c r="N1024" t="s">
        <v>3578</v>
      </c>
      <c r="O1024" t="s">
        <v>3579</v>
      </c>
      <c r="P1024" s="61">
        <v>-825</v>
      </c>
      <c r="Q1024" t="s">
        <v>3579</v>
      </c>
      <c r="R1024" s="61">
        <v>0</v>
      </c>
      <c r="S1024" s="61">
        <v>-825</v>
      </c>
    </row>
    <row r="1025" spans="1:19" x14ac:dyDescent="0.2">
      <c r="A1025" t="s">
        <v>498</v>
      </c>
      <c r="B1025" t="s">
        <v>1747</v>
      </c>
      <c r="C1025" t="s">
        <v>2918</v>
      </c>
      <c r="D1025" t="s">
        <v>238</v>
      </c>
      <c r="E1025" t="s">
        <v>3573</v>
      </c>
      <c r="F1025" t="s">
        <v>122</v>
      </c>
      <c r="G1025" s="87">
        <v>20200204</v>
      </c>
      <c r="H1025" t="s">
        <v>3668</v>
      </c>
      <c r="I1025" t="s">
        <v>3981</v>
      </c>
      <c r="J1025" t="s">
        <v>4896</v>
      </c>
      <c r="K1025">
        <v>7476</v>
      </c>
      <c r="L1025" t="s">
        <v>3983</v>
      </c>
      <c r="M1025" s="87">
        <v>43873</v>
      </c>
      <c r="N1025" t="s">
        <v>3620</v>
      </c>
      <c r="O1025" t="s">
        <v>3579</v>
      </c>
      <c r="P1025" s="61">
        <v>1020.25</v>
      </c>
      <c r="Q1025" t="s">
        <v>3579</v>
      </c>
      <c r="R1025" s="61">
        <v>1020.25</v>
      </c>
      <c r="S1025" s="61">
        <v>0</v>
      </c>
    </row>
    <row r="1026" spans="1:19" x14ac:dyDescent="0.2">
      <c r="A1026" t="s">
        <v>498</v>
      </c>
      <c r="B1026" t="s">
        <v>1747</v>
      </c>
      <c r="C1026" t="s">
        <v>2918</v>
      </c>
      <c r="D1026" t="s">
        <v>238</v>
      </c>
      <c r="E1026" t="s">
        <v>3573</v>
      </c>
      <c r="F1026" t="s">
        <v>123</v>
      </c>
      <c r="G1026" s="87">
        <v>20200301</v>
      </c>
      <c r="H1026" t="s">
        <v>3574</v>
      </c>
      <c r="I1026" t="s">
        <v>5140</v>
      </c>
      <c r="J1026" t="s">
        <v>4915</v>
      </c>
      <c r="K1026">
        <v>7504</v>
      </c>
      <c r="L1026" t="s">
        <v>3607</v>
      </c>
      <c r="M1026" s="87">
        <v>43891</v>
      </c>
      <c r="N1026" t="s">
        <v>3578</v>
      </c>
      <c r="O1026" t="s">
        <v>3579</v>
      </c>
      <c r="P1026" s="61">
        <v>-745.83</v>
      </c>
      <c r="Q1026" t="s">
        <v>3579</v>
      </c>
      <c r="R1026" s="61">
        <v>0</v>
      </c>
      <c r="S1026" s="61">
        <v>-745.83</v>
      </c>
    </row>
    <row r="1027" spans="1:19" x14ac:dyDescent="0.2">
      <c r="A1027" t="s">
        <v>498</v>
      </c>
      <c r="B1027" t="s">
        <v>1747</v>
      </c>
      <c r="C1027" t="s">
        <v>2918</v>
      </c>
      <c r="D1027" t="s">
        <v>238</v>
      </c>
      <c r="E1027" t="s">
        <v>3573</v>
      </c>
      <c r="F1027" t="s">
        <v>123</v>
      </c>
      <c r="G1027" s="87">
        <v>20200301</v>
      </c>
      <c r="H1027" t="s">
        <v>3574</v>
      </c>
      <c r="I1027" t="s">
        <v>5141</v>
      </c>
      <c r="J1027" t="s">
        <v>4915</v>
      </c>
      <c r="K1027">
        <v>7504</v>
      </c>
      <c r="L1027" t="s">
        <v>3607</v>
      </c>
      <c r="M1027" s="87">
        <v>43891</v>
      </c>
      <c r="N1027" t="s">
        <v>3578</v>
      </c>
      <c r="O1027" t="s">
        <v>3579</v>
      </c>
      <c r="P1027" s="61">
        <v>-967.9</v>
      </c>
      <c r="Q1027" t="s">
        <v>3579</v>
      </c>
      <c r="R1027" s="61">
        <v>0</v>
      </c>
      <c r="S1027" s="61">
        <v>-967.9</v>
      </c>
    </row>
    <row r="1028" spans="1:19" x14ac:dyDescent="0.2">
      <c r="A1028" t="s">
        <v>498</v>
      </c>
      <c r="B1028" t="s">
        <v>1747</v>
      </c>
      <c r="C1028" t="s">
        <v>2918</v>
      </c>
      <c r="D1028" t="s">
        <v>238</v>
      </c>
      <c r="E1028" t="s">
        <v>3573</v>
      </c>
      <c r="F1028" t="s">
        <v>123</v>
      </c>
      <c r="G1028" s="87">
        <v>20200301</v>
      </c>
      <c r="H1028" t="s">
        <v>3574</v>
      </c>
      <c r="I1028" t="s">
        <v>5142</v>
      </c>
      <c r="J1028" t="s">
        <v>4915</v>
      </c>
      <c r="K1028">
        <v>7504</v>
      </c>
      <c r="L1028" t="s">
        <v>3607</v>
      </c>
      <c r="M1028" s="87">
        <v>43891</v>
      </c>
      <c r="N1028" t="s">
        <v>3578</v>
      </c>
      <c r="O1028" t="s">
        <v>3579</v>
      </c>
      <c r="P1028" s="61">
        <v>-1034.92</v>
      </c>
      <c r="Q1028" t="s">
        <v>3579</v>
      </c>
      <c r="R1028" s="61">
        <v>0</v>
      </c>
      <c r="S1028" s="61">
        <v>-1034.92</v>
      </c>
    </row>
    <row r="1029" spans="1:19" x14ac:dyDescent="0.2">
      <c r="A1029" t="s">
        <v>498</v>
      </c>
      <c r="B1029" t="s">
        <v>1747</v>
      </c>
      <c r="C1029" t="s">
        <v>2918</v>
      </c>
      <c r="D1029" t="s">
        <v>238</v>
      </c>
      <c r="E1029" t="s">
        <v>3573</v>
      </c>
      <c r="F1029" t="s">
        <v>124</v>
      </c>
      <c r="G1029" s="87">
        <v>20200401</v>
      </c>
      <c r="H1029" t="s">
        <v>3574</v>
      </c>
      <c r="I1029" t="s">
        <v>5143</v>
      </c>
      <c r="J1029" t="s">
        <v>4915</v>
      </c>
      <c r="K1029">
        <v>7545</v>
      </c>
      <c r="L1029" t="s">
        <v>3610</v>
      </c>
      <c r="M1029" s="87">
        <v>43917</v>
      </c>
      <c r="N1029" t="s">
        <v>3578</v>
      </c>
      <c r="O1029" t="s">
        <v>3579</v>
      </c>
      <c r="P1029" s="61">
        <v>-594.82000000000005</v>
      </c>
      <c r="Q1029" t="s">
        <v>3579</v>
      </c>
      <c r="R1029" s="61">
        <v>0</v>
      </c>
      <c r="S1029" s="61">
        <v>-594.82000000000005</v>
      </c>
    </row>
    <row r="1030" spans="1:19" x14ac:dyDescent="0.2">
      <c r="A1030" t="s">
        <v>498</v>
      </c>
      <c r="B1030" t="s">
        <v>1747</v>
      </c>
      <c r="C1030" t="s">
        <v>2918</v>
      </c>
      <c r="D1030" t="s">
        <v>238</v>
      </c>
      <c r="E1030" t="s">
        <v>3573</v>
      </c>
      <c r="F1030" t="s">
        <v>124</v>
      </c>
      <c r="G1030" s="87">
        <v>20200401</v>
      </c>
      <c r="H1030" t="s">
        <v>3574</v>
      </c>
      <c r="I1030" t="s">
        <v>5144</v>
      </c>
      <c r="J1030" t="s">
        <v>4915</v>
      </c>
      <c r="K1030">
        <v>7545</v>
      </c>
      <c r="L1030" t="s">
        <v>3610</v>
      </c>
      <c r="M1030" s="87">
        <v>43917</v>
      </c>
      <c r="N1030" t="s">
        <v>3578</v>
      </c>
      <c r="O1030" t="s">
        <v>3579</v>
      </c>
      <c r="P1030" s="61">
        <v>-772</v>
      </c>
      <c r="Q1030" t="s">
        <v>3579</v>
      </c>
      <c r="R1030" s="61">
        <v>0</v>
      </c>
      <c r="S1030" s="61">
        <v>-772</v>
      </c>
    </row>
    <row r="1031" spans="1:19" x14ac:dyDescent="0.2">
      <c r="A1031" t="s">
        <v>498</v>
      </c>
      <c r="B1031" t="s">
        <v>1747</v>
      </c>
      <c r="C1031" t="s">
        <v>2918</v>
      </c>
      <c r="D1031" t="s">
        <v>238</v>
      </c>
      <c r="E1031" t="s">
        <v>3573</v>
      </c>
      <c r="F1031" t="s">
        <v>124</v>
      </c>
      <c r="G1031" s="87">
        <v>20200401</v>
      </c>
      <c r="H1031" t="s">
        <v>3574</v>
      </c>
      <c r="I1031" t="s">
        <v>5145</v>
      </c>
      <c r="J1031" t="s">
        <v>4915</v>
      </c>
      <c r="K1031">
        <v>7545</v>
      </c>
      <c r="L1031" t="s">
        <v>3610</v>
      </c>
      <c r="M1031" s="87">
        <v>43917</v>
      </c>
      <c r="N1031" t="s">
        <v>3578</v>
      </c>
      <c r="O1031" t="s">
        <v>3579</v>
      </c>
      <c r="P1031" s="61">
        <v>-825.38</v>
      </c>
      <c r="Q1031" t="s">
        <v>3579</v>
      </c>
      <c r="R1031" s="61">
        <v>0</v>
      </c>
      <c r="S1031" s="61">
        <v>-825.38</v>
      </c>
    </row>
    <row r="1032" spans="1:19" x14ac:dyDescent="0.2">
      <c r="A1032" t="s">
        <v>498</v>
      </c>
      <c r="B1032" t="s">
        <v>1747</v>
      </c>
      <c r="C1032" t="s">
        <v>2918</v>
      </c>
      <c r="D1032" t="s">
        <v>238</v>
      </c>
      <c r="E1032" t="s">
        <v>3573</v>
      </c>
      <c r="F1032" t="s">
        <v>125</v>
      </c>
      <c r="G1032" s="87">
        <v>20200501</v>
      </c>
      <c r="H1032" t="s">
        <v>3574</v>
      </c>
      <c r="I1032" t="s">
        <v>5146</v>
      </c>
      <c r="J1032" t="s">
        <v>4915</v>
      </c>
      <c r="K1032">
        <v>7603</v>
      </c>
      <c r="L1032" t="s">
        <v>3613</v>
      </c>
      <c r="M1032" s="87">
        <v>43950</v>
      </c>
      <c r="N1032" t="s">
        <v>3578</v>
      </c>
      <c r="O1032" t="s">
        <v>3579</v>
      </c>
      <c r="P1032" s="61">
        <v>-682.3</v>
      </c>
      <c r="Q1032" t="s">
        <v>3579</v>
      </c>
      <c r="R1032" s="61">
        <v>0</v>
      </c>
      <c r="S1032" s="61">
        <v>-682.3</v>
      </c>
    </row>
    <row r="1033" spans="1:19" x14ac:dyDescent="0.2">
      <c r="A1033" t="s">
        <v>498</v>
      </c>
      <c r="B1033" t="s">
        <v>1747</v>
      </c>
      <c r="C1033" t="s">
        <v>2918</v>
      </c>
      <c r="D1033" t="s">
        <v>238</v>
      </c>
      <c r="E1033" t="s">
        <v>3573</v>
      </c>
      <c r="F1033" t="s">
        <v>125</v>
      </c>
      <c r="G1033" s="87">
        <v>20200501</v>
      </c>
      <c r="H1033" t="s">
        <v>3574</v>
      </c>
      <c r="I1033" t="s">
        <v>5147</v>
      </c>
      <c r="J1033" t="s">
        <v>4915</v>
      </c>
      <c r="K1033">
        <v>7603</v>
      </c>
      <c r="L1033" t="s">
        <v>3613</v>
      </c>
      <c r="M1033" s="87">
        <v>43950</v>
      </c>
      <c r="N1033" t="s">
        <v>3578</v>
      </c>
      <c r="O1033" t="s">
        <v>3579</v>
      </c>
      <c r="P1033" s="61">
        <v>-885.54</v>
      </c>
      <c r="Q1033" t="s">
        <v>3579</v>
      </c>
      <c r="R1033" s="61">
        <v>0</v>
      </c>
      <c r="S1033" s="61">
        <v>-885.54</v>
      </c>
    </row>
    <row r="1034" spans="1:19" x14ac:dyDescent="0.2">
      <c r="A1034" t="s">
        <v>498</v>
      </c>
      <c r="B1034" t="s">
        <v>1747</v>
      </c>
      <c r="C1034" t="s">
        <v>2918</v>
      </c>
      <c r="D1034" t="s">
        <v>238</v>
      </c>
      <c r="E1034" t="s">
        <v>3573</v>
      </c>
      <c r="F1034" t="s">
        <v>125</v>
      </c>
      <c r="G1034" s="87">
        <v>20200501</v>
      </c>
      <c r="H1034" t="s">
        <v>3574</v>
      </c>
      <c r="I1034" t="s">
        <v>5148</v>
      </c>
      <c r="J1034" t="s">
        <v>4915</v>
      </c>
      <c r="K1034">
        <v>7603</v>
      </c>
      <c r="L1034" t="s">
        <v>3613</v>
      </c>
      <c r="M1034" s="87">
        <v>43950</v>
      </c>
      <c r="N1034" t="s">
        <v>3578</v>
      </c>
      <c r="O1034" t="s">
        <v>3579</v>
      </c>
      <c r="P1034" s="61">
        <v>-946.76</v>
      </c>
      <c r="Q1034" t="s">
        <v>3579</v>
      </c>
      <c r="R1034" s="61">
        <v>0</v>
      </c>
      <c r="S1034" s="61">
        <v>-946.76</v>
      </c>
    </row>
    <row r="1035" spans="1:19" x14ac:dyDescent="0.2">
      <c r="A1035" t="s">
        <v>498</v>
      </c>
      <c r="B1035" t="s">
        <v>1747</v>
      </c>
      <c r="C1035" t="s">
        <v>2918</v>
      </c>
      <c r="D1035" t="s">
        <v>238</v>
      </c>
      <c r="E1035" t="s">
        <v>3573</v>
      </c>
      <c r="F1035" t="s">
        <v>125</v>
      </c>
      <c r="G1035" s="87">
        <v>20200515</v>
      </c>
      <c r="H1035" t="s">
        <v>3668</v>
      </c>
      <c r="I1035" t="s">
        <v>5149</v>
      </c>
      <c r="J1035" t="s">
        <v>4950</v>
      </c>
      <c r="K1035">
        <v>7655</v>
      </c>
      <c r="L1035" t="s">
        <v>4844</v>
      </c>
      <c r="M1035" s="87">
        <v>43983</v>
      </c>
      <c r="N1035" t="s">
        <v>3578</v>
      </c>
      <c r="O1035" t="s">
        <v>3579</v>
      </c>
      <c r="P1035" s="61">
        <v>87.48</v>
      </c>
      <c r="Q1035" t="s">
        <v>3579</v>
      </c>
      <c r="R1035" s="61">
        <v>87.48</v>
      </c>
      <c r="S1035" s="61">
        <v>0</v>
      </c>
    </row>
    <row r="1036" spans="1:19" x14ac:dyDescent="0.2">
      <c r="A1036" t="s">
        <v>498</v>
      </c>
      <c r="B1036" t="s">
        <v>1747</v>
      </c>
      <c r="C1036" t="s">
        <v>2918</v>
      </c>
      <c r="D1036" t="s">
        <v>238</v>
      </c>
      <c r="E1036" t="s">
        <v>3573</v>
      </c>
      <c r="F1036" t="s">
        <v>125</v>
      </c>
      <c r="G1036" s="87">
        <v>20200515</v>
      </c>
      <c r="H1036" t="s">
        <v>3668</v>
      </c>
      <c r="I1036" t="s">
        <v>5150</v>
      </c>
      <c r="J1036" t="s">
        <v>5087</v>
      </c>
      <c r="K1036">
        <v>7655</v>
      </c>
      <c r="L1036" t="s">
        <v>4844</v>
      </c>
      <c r="M1036" s="87">
        <v>43983</v>
      </c>
      <c r="N1036" t="s">
        <v>3578</v>
      </c>
      <c r="O1036" t="s">
        <v>3579</v>
      </c>
      <c r="P1036" s="61">
        <v>113.54</v>
      </c>
      <c r="Q1036" t="s">
        <v>3579</v>
      </c>
      <c r="R1036" s="61">
        <v>113.54</v>
      </c>
      <c r="S1036" s="61">
        <v>0</v>
      </c>
    </row>
    <row r="1037" spans="1:19" x14ac:dyDescent="0.2">
      <c r="A1037" t="s">
        <v>498</v>
      </c>
      <c r="B1037" t="s">
        <v>1747</v>
      </c>
      <c r="C1037" t="s">
        <v>2918</v>
      </c>
      <c r="D1037" t="s">
        <v>238</v>
      </c>
      <c r="E1037" t="s">
        <v>3573</v>
      </c>
      <c r="F1037" t="s">
        <v>125</v>
      </c>
      <c r="G1037" s="87">
        <v>20200515</v>
      </c>
      <c r="H1037" t="s">
        <v>3668</v>
      </c>
      <c r="I1037" t="s">
        <v>5151</v>
      </c>
      <c r="J1037" t="s">
        <v>5087</v>
      </c>
      <c r="K1037">
        <v>7655</v>
      </c>
      <c r="L1037" t="s">
        <v>4844</v>
      </c>
      <c r="M1037" s="87">
        <v>43983</v>
      </c>
      <c r="N1037" t="s">
        <v>3578</v>
      </c>
      <c r="O1037" t="s">
        <v>3579</v>
      </c>
      <c r="P1037" s="61">
        <v>121.38</v>
      </c>
      <c r="Q1037" t="s">
        <v>3579</v>
      </c>
      <c r="R1037" s="61">
        <v>121.38</v>
      </c>
      <c r="S1037" s="61">
        <v>0</v>
      </c>
    </row>
    <row r="1038" spans="1:19" x14ac:dyDescent="0.2">
      <c r="A1038" t="s">
        <v>498</v>
      </c>
      <c r="B1038" t="s">
        <v>1747</v>
      </c>
      <c r="C1038" t="s">
        <v>2918</v>
      </c>
      <c r="D1038" t="s">
        <v>238</v>
      </c>
      <c r="E1038" t="s">
        <v>3573</v>
      </c>
      <c r="F1038" t="s">
        <v>126</v>
      </c>
      <c r="G1038" s="87">
        <v>20200601</v>
      </c>
      <c r="H1038" t="s">
        <v>3574</v>
      </c>
      <c r="I1038" t="s">
        <v>5152</v>
      </c>
      <c r="J1038" t="s">
        <v>4915</v>
      </c>
      <c r="K1038">
        <v>7655</v>
      </c>
      <c r="L1038" t="s">
        <v>3616</v>
      </c>
      <c r="M1038" s="87">
        <v>43983</v>
      </c>
      <c r="N1038" t="s">
        <v>3578</v>
      </c>
      <c r="O1038" t="s">
        <v>3579</v>
      </c>
      <c r="P1038" s="61">
        <v>-594.54999999999995</v>
      </c>
      <c r="Q1038" t="s">
        <v>3579</v>
      </c>
      <c r="R1038" s="61">
        <v>0</v>
      </c>
      <c r="S1038" s="61">
        <v>-594.54999999999995</v>
      </c>
    </row>
    <row r="1039" spans="1:19" x14ac:dyDescent="0.2">
      <c r="A1039" t="s">
        <v>498</v>
      </c>
      <c r="B1039" t="s">
        <v>1747</v>
      </c>
      <c r="C1039" t="s">
        <v>2918</v>
      </c>
      <c r="D1039" t="s">
        <v>238</v>
      </c>
      <c r="E1039" t="s">
        <v>3573</v>
      </c>
      <c r="F1039" t="s">
        <v>126</v>
      </c>
      <c r="G1039" s="87">
        <v>20200601</v>
      </c>
      <c r="H1039" t="s">
        <v>3574</v>
      </c>
      <c r="I1039" t="s">
        <v>5153</v>
      </c>
      <c r="J1039" t="s">
        <v>4915</v>
      </c>
      <c r="K1039">
        <v>7655</v>
      </c>
      <c r="L1039" t="s">
        <v>3616</v>
      </c>
      <c r="M1039" s="87">
        <v>43983</v>
      </c>
      <c r="N1039" t="s">
        <v>3578</v>
      </c>
      <c r="O1039" t="s">
        <v>3579</v>
      </c>
      <c r="P1039" s="61">
        <v>-771.65</v>
      </c>
      <c r="Q1039" t="s">
        <v>3579</v>
      </c>
      <c r="R1039" s="61">
        <v>0</v>
      </c>
      <c r="S1039" s="61">
        <v>-771.65</v>
      </c>
    </row>
    <row r="1040" spans="1:19" x14ac:dyDescent="0.2">
      <c r="A1040" t="s">
        <v>498</v>
      </c>
      <c r="B1040" t="s">
        <v>1747</v>
      </c>
      <c r="C1040" t="s">
        <v>2918</v>
      </c>
      <c r="D1040" t="s">
        <v>238</v>
      </c>
      <c r="E1040" t="s">
        <v>3573</v>
      </c>
      <c r="F1040" t="s">
        <v>126</v>
      </c>
      <c r="G1040" s="87">
        <v>20200601</v>
      </c>
      <c r="H1040" t="s">
        <v>3574</v>
      </c>
      <c r="I1040" t="s">
        <v>5154</v>
      </c>
      <c r="J1040" t="s">
        <v>4915</v>
      </c>
      <c r="K1040">
        <v>7655</v>
      </c>
      <c r="L1040" t="s">
        <v>3616</v>
      </c>
      <c r="M1040" s="87">
        <v>43983</v>
      </c>
      <c r="N1040" t="s">
        <v>3578</v>
      </c>
      <c r="O1040" t="s">
        <v>3579</v>
      </c>
      <c r="P1040" s="61">
        <v>-825</v>
      </c>
      <c r="Q1040" t="s">
        <v>3579</v>
      </c>
      <c r="R1040" s="61">
        <v>0</v>
      </c>
      <c r="S1040" s="61">
        <v>-825</v>
      </c>
    </row>
    <row r="1041" spans="1:19" x14ac:dyDescent="0.2">
      <c r="A1041" t="s">
        <v>498</v>
      </c>
      <c r="B1041" t="s">
        <v>1747</v>
      </c>
      <c r="C1041" t="s">
        <v>2918</v>
      </c>
      <c r="D1041" t="s">
        <v>238</v>
      </c>
      <c r="E1041" t="s">
        <v>3573</v>
      </c>
      <c r="F1041" t="s">
        <v>16</v>
      </c>
      <c r="G1041" s="87">
        <v>20200630</v>
      </c>
      <c r="H1041" t="s">
        <v>3617</v>
      </c>
      <c r="J1041" t="s">
        <v>3618</v>
      </c>
      <c r="K1041">
        <v>7681</v>
      </c>
      <c r="L1041" t="s">
        <v>3619</v>
      </c>
      <c r="M1041" s="87">
        <v>43999</v>
      </c>
      <c r="N1041" t="s">
        <v>3620</v>
      </c>
      <c r="O1041" t="s">
        <v>3579</v>
      </c>
      <c r="P1041" s="61">
        <v>36061.61</v>
      </c>
      <c r="Q1041" t="s">
        <v>3579</v>
      </c>
      <c r="R1041" s="61">
        <v>36061.61</v>
      </c>
      <c r="S1041" s="61">
        <v>0</v>
      </c>
    </row>
    <row r="1042" spans="1:19" x14ac:dyDescent="0.2">
      <c r="A1042" t="s">
        <v>500</v>
      </c>
      <c r="B1042" t="s">
        <v>1749</v>
      </c>
      <c r="C1042" t="s">
        <v>2920</v>
      </c>
      <c r="D1042" t="s">
        <v>238</v>
      </c>
      <c r="E1042" t="s">
        <v>3573</v>
      </c>
      <c r="F1042" t="s">
        <v>115</v>
      </c>
      <c r="G1042" s="87">
        <v>20190701</v>
      </c>
      <c r="H1042" t="s">
        <v>3574</v>
      </c>
      <c r="I1042" t="s">
        <v>5155</v>
      </c>
      <c r="J1042" t="s">
        <v>5156</v>
      </c>
      <c r="K1042">
        <v>7100</v>
      </c>
      <c r="L1042" t="s">
        <v>3577</v>
      </c>
      <c r="M1042" s="87">
        <v>43647</v>
      </c>
      <c r="N1042" t="s">
        <v>3578</v>
      </c>
      <c r="O1042" t="s">
        <v>3579</v>
      </c>
      <c r="P1042" s="61">
        <v>-526.58000000000004</v>
      </c>
      <c r="Q1042" t="s">
        <v>3579</v>
      </c>
      <c r="R1042" s="61">
        <v>0</v>
      </c>
      <c r="S1042" s="61">
        <v>-526.58000000000004</v>
      </c>
    </row>
    <row r="1043" spans="1:19" x14ac:dyDescent="0.2">
      <c r="A1043" t="s">
        <v>500</v>
      </c>
      <c r="B1043" t="s">
        <v>1749</v>
      </c>
      <c r="C1043" t="s">
        <v>2920</v>
      </c>
      <c r="D1043" t="s">
        <v>238</v>
      </c>
      <c r="E1043" t="s">
        <v>3573</v>
      </c>
      <c r="F1043" t="s">
        <v>115</v>
      </c>
      <c r="G1043" s="87">
        <v>20190701</v>
      </c>
      <c r="H1043" t="s">
        <v>3574</v>
      </c>
      <c r="I1043" t="s">
        <v>5157</v>
      </c>
      <c r="J1043" t="s">
        <v>5156</v>
      </c>
      <c r="K1043">
        <v>7100</v>
      </c>
      <c r="L1043" t="s">
        <v>3577</v>
      </c>
      <c r="M1043" s="87">
        <v>43647</v>
      </c>
      <c r="N1043" t="s">
        <v>3578</v>
      </c>
      <c r="O1043" t="s">
        <v>3579</v>
      </c>
      <c r="P1043" s="61">
        <v>-654.5</v>
      </c>
      <c r="Q1043" t="s">
        <v>3579</v>
      </c>
      <c r="R1043" s="61">
        <v>0</v>
      </c>
      <c r="S1043" s="61">
        <v>-654.5</v>
      </c>
    </row>
    <row r="1044" spans="1:19" x14ac:dyDescent="0.2">
      <c r="A1044" t="s">
        <v>500</v>
      </c>
      <c r="B1044" t="s">
        <v>1749</v>
      </c>
      <c r="C1044" t="s">
        <v>2920</v>
      </c>
      <c r="D1044" t="s">
        <v>238</v>
      </c>
      <c r="E1044" t="s">
        <v>3573</v>
      </c>
      <c r="F1044" t="s">
        <v>115</v>
      </c>
      <c r="G1044" s="87">
        <v>20190701</v>
      </c>
      <c r="H1044" t="s">
        <v>3574</v>
      </c>
      <c r="I1044" t="s">
        <v>5158</v>
      </c>
      <c r="J1044" t="s">
        <v>5156</v>
      </c>
      <c r="K1044">
        <v>7100</v>
      </c>
      <c r="L1044" t="s">
        <v>3577</v>
      </c>
      <c r="M1044" s="87">
        <v>43647</v>
      </c>
      <c r="N1044" t="s">
        <v>3578</v>
      </c>
      <c r="O1044" t="s">
        <v>3579</v>
      </c>
      <c r="P1044" s="61">
        <v>-211.13</v>
      </c>
      <c r="Q1044" t="s">
        <v>3579</v>
      </c>
      <c r="R1044" s="61">
        <v>0</v>
      </c>
      <c r="S1044" s="61">
        <v>-211.13</v>
      </c>
    </row>
    <row r="1045" spans="1:19" x14ac:dyDescent="0.2">
      <c r="A1045" t="s">
        <v>500</v>
      </c>
      <c r="B1045" t="s">
        <v>1749</v>
      </c>
      <c r="C1045" t="s">
        <v>2920</v>
      </c>
      <c r="D1045" t="s">
        <v>238</v>
      </c>
      <c r="E1045" t="s">
        <v>3573</v>
      </c>
      <c r="F1045" t="s">
        <v>115</v>
      </c>
      <c r="G1045" s="87">
        <v>20190701</v>
      </c>
      <c r="H1045" t="s">
        <v>3574</v>
      </c>
      <c r="I1045" t="s">
        <v>5159</v>
      </c>
      <c r="J1045" t="s">
        <v>5156</v>
      </c>
      <c r="K1045">
        <v>7100</v>
      </c>
      <c r="L1045" t="s">
        <v>3577</v>
      </c>
      <c r="M1045" s="87">
        <v>43647</v>
      </c>
      <c r="N1045" t="s">
        <v>3578</v>
      </c>
      <c r="O1045" t="s">
        <v>3579</v>
      </c>
      <c r="P1045" s="61">
        <v>-674.94</v>
      </c>
      <c r="Q1045" t="s">
        <v>3579</v>
      </c>
      <c r="R1045" s="61">
        <v>0</v>
      </c>
      <c r="S1045" s="61">
        <v>-674.94</v>
      </c>
    </row>
    <row r="1046" spans="1:19" x14ac:dyDescent="0.2">
      <c r="A1046" t="s">
        <v>500</v>
      </c>
      <c r="B1046" t="s">
        <v>1749</v>
      </c>
      <c r="C1046" t="s">
        <v>2920</v>
      </c>
      <c r="D1046" t="s">
        <v>238</v>
      </c>
      <c r="E1046" t="s">
        <v>3573</v>
      </c>
      <c r="F1046" t="s">
        <v>115</v>
      </c>
      <c r="G1046" s="87">
        <v>20190701</v>
      </c>
      <c r="H1046" t="s">
        <v>3574</v>
      </c>
      <c r="I1046" t="s">
        <v>5160</v>
      </c>
      <c r="J1046" t="s">
        <v>5161</v>
      </c>
      <c r="K1046">
        <v>7100</v>
      </c>
      <c r="L1046" t="s">
        <v>4064</v>
      </c>
      <c r="M1046" s="87">
        <v>43647</v>
      </c>
      <c r="N1046" t="s">
        <v>3578</v>
      </c>
      <c r="O1046" t="s">
        <v>3579</v>
      </c>
      <c r="P1046" s="61">
        <v>-378.13</v>
      </c>
      <c r="Q1046" t="s">
        <v>3579</v>
      </c>
      <c r="R1046" s="61">
        <v>0</v>
      </c>
      <c r="S1046" s="61">
        <v>-378.13</v>
      </c>
    </row>
    <row r="1047" spans="1:19" x14ac:dyDescent="0.2">
      <c r="A1047" t="s">
        <v>500</v>
      </c>
      <c r="B1047" t="s">
        <v>1749</v>
      </c>
      <c r="C1047" t="s">
        <v>2920</v>
      </c>
      <c r="D1047" t="s">
        <v>238</v>
      </c>
      <c r="E1047" t="s">
        <v>3573</v>
      </c>
      <c r="F1047" t="s">
        <v>116</v>
      </c>
      <c r="G1047" s="87">
        <v>20190801</v>
      </c>
      <c r="H1047" t="s">
        <v>3574</v>
      </c>
      <c r="I1047" t="s">
        <v>5162</v>
      </c>
      <c r="J1047" t="s">
        <v>5156</v>
      </c>
      <c r="K1047">
        <v>7150</v>
      </c>
      <c r="L1047" t="s">
        <v>3582</v>
      </c>
      <c r="M1047" s="87">
        <v>43675</v>
      </c>
      <c r="N1047" t="s">
        <v>3583</v>
      </c>
      <c r="O1047" t="s">
        <v>3579</v>
      </c>
      <c r="P1047" s="61">
        <v>-592.95000000000005</v>
      </c>
      <c r="Q1047" t="s">
        <v>3579</v>
      </c>
      <c r="R1047" s="61">
        <v>0</v>
      </c>
      <c r="S1047" s="61">
        <v>-592.95000000000005</v>
      </c>
    </row>
    <row r="1048" spans="1:19" x14ac:dyDescent="0.2">
      <c r="A1048" t="s">
        <v>500</v>
      </c>
      <c r="B1048" t="s">
        <v>1749</v>
      </c>
      <c r="C1048" t="s">
        <v>2920</v>
      </c>
      <c r="D1048" t="s">
        <v>238</v>
      </c>
      <c r="E1048" t="s">
        <v>3573</v>
      </c>
      <c r="F1048" t="s">
        <v>116</v>
      </c>
      <c r="G1048" s="87">
        <v>20190801</v>
      </c>
      <c r="H1048" t="s">
        <v>3574</v>
      </c>
      <c r="I1048" t="s">
        <v>5163</v>
      </c>
      <c r="J1048" t="s">
        <v>5156</v>
      </c>
      <c r="K1048">
        <v>7150</v>
      </c>
      <c r="L1048" t="s">
        <v>3582</v>
      </c>
      <c r="M1048" s="87">
        <v>43675</v>
      </c>
      <c r="N1048" t="s">
        <v>3583</v>
      </c>
      <c r="O1048" t="s">
        <v>3579</v>
      </c>
      <c r="P1048" s="61">
        <v>-737</v>
      </c>
      <c r="Q1048" t="s">
        <v>3579</v>
      </c>
      <c r="R1048" s="61">
        <v>0</v>
      </c>
      <c r="S1048" s="61">
        <v>-737</v>
      </c>
    </row>
    <row r="1049" spans="1:19" x14ac:dyDescent="0.2">
      <c r="A1049" t="s">
        <v>500</v>
      </c>
      <c r="B1049" t="s">
        <v>1749</v>
      </c>
      <c r="C1049" t="s">
        <v>2920</v>
      </c>
      <c r="D1049" t="s">
        <v>238</v>
      </c>
      <c r="E1049" t="s">
        <v>3573</v>
      </c>
      <c r="F1049" t="s">
        <v>116</v>
      </c>
      <c r="G1049" s="87">
        <v>20190801</v>
      </c>
      <c r="H1049" t="s">
        <v>3574</v>
      </c>
      <c r="I1049" t="s">
        <v>5164</v>
      </c>
      <c r="J1049" t="s">
        <v>5156</v>
      </c>
      <c r="K1049">
        <v>7150</v>
      </c>
      <c r="L1049" t="s">
        <v>3582</v>
      </c>
      <c r="M1049" s="87">
        <v>43675</v>
      </c>
      <c r="N1049" t="s">
        <v>3583</v>
      </c>
      <c r="O1049" t="s">
        <v>3579</v>
      </c>
      <c r="P1049" s="61">
        <v>-237.74</v>
      </c>
      <c r="Q1049" t="s">
        <v>3579</v>
      </c>
      <c r="R1049" s="61">
        <v>0</v>
      </c>
      <c r="S1049" s="61">
        <v>-237.74</v>
      </c>
    </row>
    <row r="1050" spans="1:19" x14ac:dyDescent="0.2">
      <c r="A1050" t="s">
        <v>500</v>
      </c>
      <c r="B1050" t="s">
        <v>1749</v>
      </c>
      <c r="C1050" t="s">
        <v>2920</v>
      </c>
      <c r="D1050" t="s">
        <v>238</v>
      </c>
      <c r="E1050" t="s">
        <v>3573</v>
      </c>
      <c r="F1050" t="s">
        <v>116</v>
      </c>
      <c r="G1050" s="87">
        <v>20190801</v>
      </c>
      <c r="H1050" t="s">
        <v>3574</v>
      </c>
      <c r="I1050" t="s">
        <v>5165</v>
      </c>
      <c r="J1050" t="s">
        <v>5156</v>
      </c>
      <c r="K1050">
        <v>7150</v>
      </c>
      <c r="L1050" t="s">
        <v>3582</v>
      </c>
      <c r="M1050" s="87">
        <v>43675</v>
      </c>
      <c r="N1050" t="s">
        <v>3583</v>
      </c>
      <c r="O1050" t="s">
        <v>3579</v>
      </c>
      <c r="P1050" s="61">
        <v>-733.65</v>
      </c>
      <c r="Q1050" t="s">
        <v>3579</v>
      </c>
      <c r="R1050" s="61">
        <v>0</v>
      </c>
      <c r="S1050" s="61">
        <v>-733.65</v>
      </c>
    </row>
    <row r="1051" spans="1:19" x14ac:dyDescent="0.2">
      <c r="A1051" t="s">
        <v>500</v>
      </c>
      <c r="B1051" t="s">
        <v>1749</v>
      </c>
      <c r="C1051" t="s">
        <v>2920</v>
      </c>
      <c r="D1051" t="s">
        <v>238</v>
      </c>
      <c r="E1051" t="s">
        <v>3573</v>
      </c>
      <c r="F1051" t="s">
        <v>117</v>
      </c>
      <c r="G1051" s="87">
        <v>20190901</v>
      </c>
      <c r="H1051" t="s">
        <v>3574</v>
      </c>
      <c r="I1051" t="s">
        <v>5166</v>
      </c>
      <c r="J1051" t="s">
        <v>5156</v>
      </c>
      <c r="K1051">
        <v>7215</v>
      </c>
      <c r="L1051" t="s">
        <v>3586</v>
      </c>
      <c r="M1051" s="87">
        <v>43710</v>
      </c>
      <c r="N1051" t="s">
        <v>3578</v>
      </c>
      <c r="O1051" t="s">
        <v>3579</v>
      </c>
      <c r="P1051" s="61">
        <v>-223.95</v>
      </c>
      <c r="Q1051" t="s">
        <v>3579</v>
      </c>
      <c r="R1051" s="61">
        <v>0</v>
      </c>
      <c r="S1051" s="61">
        <v>-223.95</v>
      </c>
    </row>
    <row r="1052" spans="1:19" x14ac:dyDescent="0.2">
      <c r="A1052" t="s">
        <v>500</v>
      </c>
      <c r="B1052" t="s">
        <v>1749</v>
      </c>
      <c r="C1052" t="s">
        <v>2920</v>
      </c>
      <c r="D1052" t="s">
        <v>238</v>
      </c>
      <c r="E1052" t="s">
        <v>3573</v>
      </c>
      <c r="F1052" t="s">
        <v>117</v>
      </c>
      <c r="G1052" s="87">
        <v>20190901</v>
      </c>
      <c r="H1052" t="s">
        <v>3574</v>
      </c>
      <c r="I1052" t="s">
        <v>5167</v>
      </c>
      <c r="J1052" t="s">
        <v>5156</v>
      </c>
      <c r="K1052">
        <v>7215</v>
      </c>
      <c r="L1052" t="s">
        <v>3586</v>
      </c>
      <c r="M1052" s="87">
        <v>43710</v>
      </c>
      <c r="N1052" t="s">
        <v>3578</v>
      </c>
      <c r="O1052" t="s">
        <v>3579</v>
      </c>
      <c r="P1052" s="61">
        <v>-691.08</v>
      </c>
      <c r="Q1052" t="s">
        <v>3579</v>
      </c>
      <c r="R1052" s="61">
        <v>0</v>
      </c>
      <c r="S1052" s="61">
        <v>-691.08</v>
      </c>
    </row>
    <row r="1053" spans="1:19" x14ac:dyDescent="0.2">
      <c r="A1053" t="s">
        <v>500</v>
      </c>
      <c r="B1053" t="s">
        <v>1749</v>
      </c>
      <c r="C1053" t="s">
        <v>2920</v>
      </c>
      <c r="D1053" t="s">
        <v>238</v>
      </c>
      <c r="E1053" t="s">
        <v>3573</v>
      </c>
      <c r="F1053" t="s">
        <v>117</v>
      </c>
      <c r="G1053" s="87">
        <v>20190901</v>
      </c>
      <c r="H1053" t="s">
        <v>3574</v>
      </c>
      <c r="I1053" t="s">
        <v>5168</v>
      </c>
      <c r="J1053" t="s">
        <v>5156</v>
      </c>
      <c r="K1053">
        <v>7215</v>
      </c>
      <c r="L1053" t="s">
        <v>3586</v>
      </c>
      <c r="M1053" s="87">
        <v>43710</v>
      </c>
      <c r="N1053" t="s">
        <v>3578</v>
      </c>
      <c r="O1053" t="s">
        <v>3579</v>
      </c>
      <c r="P1053" s="61">
        <v>-659.68</v>
      </c>
      <c r="Q1053" t="s">
        <v>3579</v>
      </c>
      <c r="R1053" s="61">
        <v>0</v>
      </c>
      <c r="S1053" s="61">
        <v>-659.68</v>
      </c>
    </row>
    <row r="1054" spans="1:19" x14ac:dyDescent="0.2">
      <c r="A1054" t="s">
        <v>500</v>
      </c>
      <c r="B1054" t="s">
        <v>1749</v>
      </c>
      <c r="C1054" t="s">
        <v>2920</v>
      </c>
      <c r="D1054" t="s">
        <v>238</v>
      </c>
      <c r="E1054" t="s">
        <v>3573</v>
      </c>
      <c r="F1054" t="s">
        <v>117</v>
      </c>
      <c r="G1054" s="87">
        <v>20190901</v>
      </c>
      <c r="H1054" t="s">
        <v>3574</v>
      </c>
      <c r="I1054" t="s">
        <v>5169</v>
      </c>
      <c r="J1054" t="s">
        <v>5156</v>
      </c>
      <c r="K1054">
        <v>7215</v>
      </c>
      <c r="L1054" t="s">
        <v>3586</v>
      </c>
      <c r="M1054" s="87">
        <v>43710</v>
      </c>
      <c r="N1054" t="s">
        <v>3578</v>
      </c>
      <c r="O1054" t="s">
        <v>3579</v>
      </c>
      <c r="P1054" s="61">
        <v>-665.73</v>
      </c>
      <c r="Q1054" t="s">
        <v>3579</v>
      </c>
      <c r="R1054" s="61">
        <v>0</v>
      </c>
      <c r="S1054" s="61">
        <v>-665.73</v>
      </c>
    </row>
    <row r="1055" spans="1:19" x14ac:dyDescent="0.2">
      <c r="A1055" t="s">
        <v>500</v>
      </c>
      <c r="B1055" t="s">
        <v>1749</v>
      </c>
      <c r="C1055" t="s">
        <v>2920</v>
      </c>
      <c r="D1055" t="s">
        <v>238</v>
      </c>
      <c r="E1055" t="s">
        <v>3573</v>
      </c>
      <c r="F1055" t="s">
        <v>117</v>
      </c>
      <c r="G1055" s="87">
        <v>20190901</v>
      </c>
      <c r="H1055" t="s">
        <v>3574</v>
      </c>
      <c r="I1055" t="s">
        <v>5170</v>
      </c>
      <c r="J1055" t="s">
        <v>5156</v>
      </c>
      <c r="K1055">
        <v>7215</v>
      </c>
      <c r="L1055" t="s">
        <v>3586</v>
      </c>
      <c r="M1055" s="87">
        <v>43710</v>
      </c>
      <c r="N1055" t="s">
        <v>3578</v>
      </c>
      <c r="O1055" t="s">
        <v>3579</v>
      </c>
      <c r="P1055" s="61">
        <v>-535.61</v>
      </c>
      <c r="Q1055" t="s">
        <v>3579</v>
      </c>
      <c r="R1055" s="61">
        <v>0</v>
      </c>
      <c r="S1055" s="61">
        <v>-535.61</v>
      </c>
    </row>
    <row r="1056" spans="1:19" x14ac:dyDescent="0.2">
      <c r="A1056" t="s">
        <v>500</v>
      </c>
      <c r="B1056" t="s">
        <v>1749</v>
      </c>
      <c r="C1056" t="s">
        <v>2920</v>
      </c>
      <c r="D1056" t="s">
        <v>238</v>
      </c>
      <c r="E1056" t="s">
        <v>3573</v>
      </c>
      <c r="F1056" t="s">
        <v>118</v>
      </c>
      <c r="G1056" s="87">
        <v>20191001</v>
      </c>
      <c r="H1056" t="s">
        <v>3574</v>
      </c>
      <c r="I1056" t="s">
        <v>5171</v>
      </c>
      <c r="J1056" t="s">
        <v>5156</v>
      </c>
      <c r="K1056">
        <v>7260</v>
      </c>
      <c r="L1056" t="s">
        <v>3589</v>
      </c>
      <c r="M1056" s="87">
        <v>43739</v>
      </c>
      <c r="N1056" t="s">
        <v>3578</v>
      </c>
      <c r="O1056" t="s">
        <v>3579</v>
      </c>
      <c r="P1056" s="61">
        <v>-535.61</v>
      </c>
      <c r="Q1056" t="s">
        <v>3579</v>
      </c>
      <c r="R1056" s="61">
        <v>0</v>
      </c>
      <c r="S1056" s="61">
        <v>-535.61</v>
      </c>
    </row>
    <row r="1057" spans="1:19" x14ac:dyDescent="0.2">
      <c r="A1057" t="s">
        <v>500</v>
      </c>
      <c r="B1057" t="s">
        <v>1749</v>
      </c>
      <c r="C1057" t="s">
        <v>2920</v>
      </c>
      <c r="D1057" t="s">
        <v>238</v>
      </c>
      <c r="E1057" t="s">
        <v>3573</v>
      </c>
      <c r="F1057" t="s">
        <v>118</v>
      </c>
      <c r="G1057" s="87">
        <v>20191001</v>
      </c>
      <c r="H1057" t="s">
        <v>3574</v>
      </c>
      <c r="I1057" t="s">
        <v>5172</v>
      </c>
      <c r="J1057" t="s">
        <v>5156</v>
      </c>
      <c r="K1057">
        <v>7260</v>
      </c>
      <c r="L1057" t="s">
        <v>3589</v>
      </c>
      <c r="M1057" s="87">
        <v>43739</v>
      </c>
      <c r="N1057" t="s">
        <v>3578</v>
      </c>
      <c r="O1057" t="s">
        <v>3579</v>
      </c>
      <c r="P1057" s="61">
        <v>-665.73</v>
      </c>
      <c r="Q1057" t="s">
        <v>3579</v>
      </c>
      <c r="R1057" s="61">
        <v>0</v>
      </c>
      <c r="S1057" s="61">
        <v>-665.73</v>
      </c>
    </row>
    <row r="1058" spans="1:19" x14ac:dyDescent="0.2">
      <c r="A1058" t="s">
        <v>500</v>
      </c>
      <c r="B1058" t="s">
        <v>1749</v>
      </c>
      <c r="C1058" t="s">
        <v>2920</v>
      </c>
      <c r="D1058" t="s">
        <v>238</v>
      </c>
      <c r="E1058" t="s">
        <v>3573</v>
      </c>
      <c r="F1058" t="s">
        <v>118</v>
      </c>
      <c r="G1058" s="87">
        <v>20191001</v>
      </c>
      <c r="H1058" t="s">
        <v>3574</v>
      </c>
      <c r="I1058" t="s">
        <v>5173</v>
      </c>
      <c r="J1058" t="s">
        <v>5156</v>
      </c>
      <c r="K1058">
        <v>7260</v>
      </c>
      <c r="L1058" t="s">
        <v>3589</v>
      </c>
      <c r="M1058" s="87">
        <v>43739</v>
      </c>
      <c r="N1058" t="s">
        <v>3578</v>
      </c>
      <c r="O1058" t="s">
        <v>3579</v>
      </c>
      <c r="P1058" s="61">
        <v>-659.68</v>
      </c>
      <c r="Q1058" t="s">
        <v>3579</v>
      </c>
      <c r="R1058" s="61">
        <v>0</v>
      </c>
      <c r="S1058" s="61">
        <v>-659.68</v>
      </c>
    </row>
    <row r="1059" spans="1:19" x14ac:dyDescent="0.2">
      <c r="A1059" t="s">
        <v>500</v>
      </c>
      <c r="B1059" t="s">
        <v>1749</v>
      </c>
      <c r="C1059" t="s">
        <v>2920</v>
      </c>
      <c r="D1059" t="s">
        <v>238</v>
      </c>
      <c r="E1059" t="s">
        <v>3573</v>
      </c>
      <c r="F1059" t="s">
        <v>118</v>
      </c>
      <c r="G1059" s="87">
        <v>20191001</v>
      </c>
      <c r="H1059" t="s">
        <v>3574</v>
      </c>
      <c r="I1059" t="s">
        <v>5174</v>
      </c>
      <c r="J1059" t="s">
        <v>5156</v>
      </c>
      <c r="K1059">
        <v>7260</v>
      </c>
      <c r="L1059" t="s">
        <v>3589</v>
      </c>
      <c r="M1059" s="87">
        <v>43739</v>
      </c>
      <c r="N1059" t="s">
        <v>3578</v>
      </c>
      <c r="O1059" t="s">
        <v>3579</v>
      </c>
      <c r="P1059" s="61">
        <v>-214.75</v>
      </c>
      <c r="Q1059" t="s">
        <v>3579</v>
      </c>
      <c r="R1059" s="61">
        <v>0</v>
      </c>
      <c r="S1059" s="61">
        <v>-214.75</v>
      </c>
    </row>
    <row r="1060" spans="1:19" x14ac:dyDescent="0.2">
      <c r="A1060" t="s">
        <v>500</v>
      </c>
      <c r="B1060" t="s">
        <v>1749</v>
      </c>
      <c r="C1060" t="s">
        <v>2920</v>
      </c>
      <c r="D1060" t="s">
        <v>238</v>
      </c>
      <c r="E1060" t="s">
        <v>3573</v>
      </c>
      <c r="F1060" t="s">
        <v>118</v>
      </c>
      <c r="G1060" s="87">
        <v>20191001</v>
      </c>
      <c r="H1060" t="s">
        <v>3574</v>
      </c>
      <c r="I1060" t="s">
        <v>5175</v>
      </c>
      <c r="J1060" t="s">
        <v>5156</v>
      </c>
      <c r="K1060">
        <v>7260</v>
      </c>
      <c r="L1060" t="s">
        <v>3589</v>
      </c>
      <c r="M1060" s="87">
        <v>43739</v>
      </c>
      <c r="N1060" t="s">
        <v>3578</v>
      </c>
      <c r="O1060" t="s">
        <v>3579</v>
      </c>
      <c r="P1060" s="61">
        <v>-662.7</v>
      </c>
      <c r="Q1060" t="s">
        <v>3579</v>
      </c>
      <c r="R1060" s="61">
        <v>0</v>
      </c>
      <c r="S1060" s="61">
        <v>-662.7</v>
      </c>
    </row>
    <row r="1061" spans="1:19" x14ac:dyDescent="0.2">
      <c r="A1061" t="s">
        <v>500</v>
      </c>
      <c r="B1061" t="s">
        <v>1749</v>
      </c>
      <c r="C1061" t="s">
        <v>2920</v>
      </c>
      <c r="D1061" t="s">
        <v>238</v>
      </c>
      <c r="E1061" t="s">
        <v>3573</v>
      </c>
      <c r="F1061" t="s">
        <v>119</v>
      </c>
      <c r="G1061" s="87">
        <v>20191101</v>
      </c>
      <c r="H1061" t="s">
        <v>3574</v>
      </c>
      <c r="I1061" t="s">
        <v>5176</v>
      </c>
      <c r="J1061" t="s">
        <v>5156</v>
      </c>
      <c r="K1061">
        <v>7310</v>
      </c>
      <c r="L1061" t="s">
        <v>3592</v>
      </c>
      <c r="M1061" s="87">
        <v>43769</v>
      </c>
      <c r="N1061" t="s">
        <v>3578</v>
      </c>
      <c r="O1061" t="s">
        <v>3579</v>
      </c>
      <c r="P1061" s="61">
        <v>-486.37</v>
      </c>
      <c r="Q1061" t="s">
        <v>3579</v>
      </c>
      <c r="R1061" s="61">
        <v>0</v>
      </c>
      <c r="S1061" s="61">
        <v>-486.37</v>
      </c>
    </row>
    <row r="1062" spans="1:19" x14ac:dyDescent="0.2">
      <c r="A1062" t="s">
        <v>500</v>
      </c>
      <c r="B1062" t="s">
        <v>1749</v>
      </c>
      <c r="C1062" t="s">
        <v>2920</v>
      </c>
      <c r="D1062" t="s">
        <v>238</v>
      </c>
      <c r="E1062" t="s">
        <v>3573</v>
      </c>
      <c r="F1062" t="s">
        <v>119</v>
      </c>
      <c r="G1062" s="87">
        <v>20191101</v>
      </c>
      <c r="H1062" t="s">
        <v>3574</v>
      </c>
      <c r="I1062" t="s">
        <v>5177</v>
      </c>
      <c r="J1062" t="s">
        <v>5156</v>
      </c>
      <c r="K1062">
        <v>7310</v>
      </c>
      <c r="L1062" t="s">
        <v>3592</v>
      </c>
      <c r="M1062" s="87">
        <v>43769</v>
      </c>
      <c r="N1062" t="s">
        <v>3578</v>
      </c>
      <c r="O1062" t="s">
        <v>3579</v>
      </c>
      <c r="P1062" s="61">
        <v>-604.53</v>
      </c>
      <c r="Q1062" t="s">
        <v>3579</v>
      </c>
      <c r="R1062" s="61">
        <v>0</v>
      </c>
      <c r="S1062" s="61">
        <v>-604.53</v>
      </c>
    </row>
    <row r="1063" spans="1:19" x14ac:dyDescent="0.2">
      <c r="A1063" t="s">
        <v>500</v>
      </c>
      <c r="B1063" t="s">
        <v>1749</v>
      </c>
      <c r="C1063" t="s">
        <v>2920</v>
      </c>
      <c r="D1063" t="s">
        <v>238</v>
      </c>
      <c r="E1063" t="s">
        <v>3573</v>
      </c>
      <c r="F1063" t="s">
        <v>119</v>
      </c>
      <c r="G1063" s="87">
        <v>20191101</v>
      </c>
      <c r="H1063" t="s">
        <v>3574</v>
      </c>
      <c r="I1063" t="s">
        <v>5178</v>
      </c>
      <c r="J1063" t="s">
        <v>5156</v>
      </c>
      <c r="K1063">
        <v>7310</v>
      </c>
      <c r="L1063" t="s">
        <v>3592</v>
      </c>
      <c r="M1063" s="87">
        <v>43769</v>
      </c>
      <c r="N1063" t="s">
        <v>3578</v>
      </c>
      <c r="O1063" t="s">
        <v>3579</v>
      </c>
      <c r="P1063" s="61">
        <v>-599.04</v>
      </c>
      <c r="Q1063" t="s">
        <v>3579</v>
      </c>
      <c r="R1063" s="61">
        <v>0</v>
      </c>
      <c r="S1063" s="61">
        <v>-599.04</v>
      </c>
    </row>
    <row r="1064" spans="1:19" x14ac:dyDescent="0.2">
      <c r="A1064" t="s">
        <v>500</v>
      </c>
      <c r="B1064" t="s">
        <v>1749</v>
      </c>
      <c r="C1064" t="s">
        <v>2920</v>
      </c>
      <c r="D1064" t="s">
        <v>238</v>
      </c>
      <c r="E1064" t="s">
        <v>3573</v>
      </c>
      <c r="F1064" t="s">
        <v>119</v>
      </c>
      <c r="G1064" s="87">
        <v>20191101</v>
      </c>
      <c r="H1064" t="s">
        <v>3574</v>
      </c>
      <c r="I1064" t="s">
        <v>5179</v>
      </c>
      <c r="J1064" t="s">
        <v>5156</v>
      </c>
      <c r="K1064">
        <v>7310</v>
      </c>
      <c r="L1064" t="s">
        <v>3592</v>
      </c>
      <c r="M1064" s="87">
        <v>43769</v>
      </c>
      <c r="N1064" t="s">
        <v>3578</v>
      </c>
      <c r="O1064" t="s">
        <v>3579</v>
      </c>
      <c r="P1064" s="61">
        <v>-195.01</v>
      </c>
      <c r="Q1064" t="s">
        <v>3579</v>
      </c>
      <c r="R1064" s="61">
        <v>0</v>
      </c>
      <c r="S1064" s="61">
        <v>-195.01</v>
      </c>
    </row>
    <row r="1065" spans="1:19" x14ac:dyDescent="0.2">
      <c r="A1065" t="s">
        <v>500</v>
      </c>
      <c r="B1065" t="s">
        <v>1749</v>
      </c>
      <c r="C1065" t="s">
        <v>2920</v>
      </c>
      <c r="D1065" t="s">
        <v>238</v>
      </c>
      <c r="E1065" t="s">
        <v>3573</v>
      </c>
      <c r="F1065" t="s">
        <v>119</v>
      </c>
      <c r="G1065" s="87">
        <v>20191101</v>
      </c>
      <c r="H1065" t="s">
        <v>3574</v>
      </c>
      <c r="I1065" t="s">
        <v>5180</v>
      </c>
      <c r="J1065" t="s">
        <v>5156</v>
      </c>
      <c r="K1065">
        <v>7310</v>
      </c>
      <c r="L1065" t="s">
        <v>3592</v>
      </c>
      <c r="M1065" s="87">
        <v>43769</v>
      </c>
      <c r="N1065" t="s">
        <v>3578</v>
      </c>
      <c r="O1065" t="s">
        <v>3579</v>
      </c>
      <c r="P1065" s="61">
        <v>-601.79</v>
      </c>
      <c r="Q1065" t="s">
        <v>3579</v>
      </c>
      <c r="R1065" s="61">
        <v>0</v>
      </c>
      <c r="S1065" s="61">
        <v>-601.79</v>
      </c>
    </row>
    <row r="1066" spans="1:19" x14ac:dyDescent="0.2">
      <c r="A1066" t="s">
        <v>500</v>
      </c>
      <c r="B1066" t="s">
        <v>1749</v>
      </c>
      <c r="C1066" t="s">
        <v>2920</v>
      </c>
      <c r="D1066" t="s">
        <v>238</v>
      </c>
      <c r="E1066" t="s">
        <v>3573</v>
      </c>
      <c r="F1066" t="s">
        <v>120</v>
      </c>
      <c r="G1066" s="87">
        <v>20191201</v>
      </c>
      <c r="H1066" t="s">
        <v>3574</v>
      </c>
      <c r="I1066" t="s">
        <v>5181</v>
      </c>
      <c r="J1066" t="s">
        <v>5156</v>
      </c>
      <c r="K1066">
        <v>7355</v>
      </c>
      <c r="L1066" t="s">
        <v>3595</v>
      </c>
      <c r="M1066" s="87">
        <v>43800</v>
      </c>
      <c r="N1066" t="s">
        <v>3578</v>
      </c>
      <c r="O1066" t="s">
        <v>3579</v>
      </c>
      <c r="P1066" s="61">
        <v>-562.20000000000005</v>
      </c>
      <c r="Q1066" t="s">
        <v>3579</v>
      </c>
      <c r="R1066" s="61">
        <v>0</v>
      </c>
      <c r="S1066" s="61">
        <v>-562.20000000000005</v>
      </c>
    </row>
    <row r="1067" spans="1:19" x14ac:dyDescent="0.2">
      <c r="A1067" t="s">
        <v>500</v>
      </c>
      <c r="B1067" t="s">
        <v>1749</v>
      </c>
      <c r="C1067" t="s">
        <v>2920</v>
      </c>
      <c r="D1067" t="s">
        <v>238</v>
      </c>
      <c r="E1067" t="s">
        <v>3573</v>
      </c>
      <c r="F1067" t="s">
        <v>120</v>
      </c>
      <c r="G1067" s="87">
        <v>20191201</v>
      </c>
      <c r="H1067" t="s">
        <v>3574</v>
      </c>
      <c r="I1067" t="s">
        <v>5182</v>
      </c>
      <c r="J1067" t="s">
        <v>5156</v>
      </c>
      <c r="K1067">
        <v>7355</v>
      </c>
      <c r="L1067" t="s">
        <v>3595</v>
      </c>
      <c r="M1067" s="87">
        <v>43800</v>
      </c>
      <c r="N1067" t="s">
        <v>3578</v>
      </c>
      <c r="O1067" t="s">
        <v>3579</v>
      </c>
      <c r="P1067" s="61">
        <v>-698.78</v>
      </c>
      <c r="Q1067" t="s">
        <v>3579</v>
      </c>
      <c r="R1067" s="61">
        <v>0</v>
      </c>
      <c r="S1067" s="61">
        <v>-698.78</v>
      </c>
    </row>
    <row r="1068" spans="1:19" x14ac:dyDescent="0.2">
      <c r="A1068" t="s">
        <v>500</v>
      </c>
      <c r="B1068" t="s">
        <v>1749</v>
      </c>
      <c r="C1068" t="s">
        <v>2920</v>
      </c>
      <c r="D1068" t="s">
        <v>238</v>
      </c>
      <c r="E1068" t="s">
        <v>3573</v>
      </c>
      <c r="F1068" t="s">
        <v>120</v>
      </c>
      <c r="G1068" s="87">
        <v>20191201</v>
      </c>
      <c r="H1068" t="s">
        <v>3574</v>
      </c>
      <c r="I1068" t="s">
        <v>5183</v>
      </c>
      <c r="J1068" t="s">
        <v>5156</v>
      </c>
      <c r="K1068">
        <v>7355</v>
      </c>
      <c r="L1068" t="s">
        <v>3595</v>
      </c>
      <c r="M1068" s="87">
        <v>43800</v>
      </c>
      <c r="N1068" t="s">
        <v>3578</v>
      </c>
      <c r="O1068" t="s">
        <v>3579</v>
      </c>
      <c r="P1068" s="61">
        <v>-692.43</v>
      </c>
      <c r="Q1068" t="s">
        <v>3579</v>
      </c>
      <c r="R1068" s="61">
        <v>0</v>
      </c>
      <c r="S1068" s="61">
        <v>-692.43</v>
      </c>
    </row>
    <row r="1069" spans="1:19" x14ac:dyDescent="0.2">
      <c r="A1069" t="s">
        <v>500</v>
      </c>
      <c r="B1069" t="s">
        <v>1749</v>
      </c>
      <c r="C1069" t="s">
        <v>2920</v>
      </c>
      <c r="D1069" t="s">
        <v>238</v>
      </c>
      <c r="E1069" t="s">
        <v>3573</v>
      </c>
      <c r="F1069" t="s">
        <v>120</v>
      </c>
      <c r="G1069" s="87">
        <v>20191201</v>
      </c>
      <c r="H1069" t="s">
        <v>3574</v>
      </c>
      <c r="I1069" t="s">
        <v>5184</v>
      </c>
      <c r="J1069" t="s">
        <v>5156</v>
      </c>
      <c r="K1069">
        <v>7355</v>
      </c>
      <c r="L1069" t="s">
        <v>3595</v>
      </c>
      <c r="M1069" s="87">
        <v>43800</v>
      </c>
      <c r="N1069" t="s">
        <v>3578</v>
      </c>
      <c r="O1069" t="s">
        <v>3579</v>
      </c>
      <c r="P1069" s="61">
        <v>-225.41</v>
      </c>
      <c r="Q1069" t="s">
        <v>3579</v>
      </c>
      <c r="R1069" s="61">
        <v>0</v>
      </c>
      <c r="S1069" s="61">
        <v>-225.41</v>
      </c>
    </row>
    <row r="1070" spans="1:19" x14ac:dyDescent="0.2">
      <c r="A1070" t="s">
        <v>500</v>
      </c>
      <c r="B1070" t="s">
        <v>1749</v>
      </c>
      <c r="C1070" t="s">
        <v>2920</v>
      </c>
      <c r="D1070" t="s">
        <v>238</v>
      </c>
      <c r="E1070" t="s">
        <v>3573</v>
      </c>
      <c r="F1070" t="s">
        <v>120</v>
      </c>
      <c r="G1070" s="87">
        <v>20191201</v>
      </c>
      <c r="H1070" t="s">
        <v>3574</v>
      </c>
      <c r="I1070" t="s">
        <v>5185</v>
      </c>
      <c r="J1070" t="s">
        <v>5156</v>
      </c>
      <c r="K1070">
        <v>7355</v>
      </c>
      <c r="L1070" t="s">
        <v>3595</v>
      </c>
      <c r="M1070" s="87">
        <v>43800</v>
      </c>
      <c r="N1070" t="s">
        <v>3578</v>
      </c>
      <c r="O1070" t="s">
        <v>3579</v>
      </c>
      <c r="P1070" s="61">
        <v>-695.6</v>
      </c>
      <c r="Q1070" t="s">
        <v>3579</v>
      </c>
      <c r="R1070" s="61">
        <v>0</v>
      </c>
      <c r="S1070" s="61">
        <v>-695.6</v>
      </c>
    </row>
    <row r="1071" spans="1:19" x14ac:dyDescent="0.2">
      <c r="A1071" t="s">
        <v>500</v>
      </c>
      <c r="B1071" t="s">
        <v>1749</v>
      </c>
      <c r="C1071" t="s">
        <v>2920</v>
      </c>
      <c r="D1071" t="s">
        <v>238</v>
      </c>
      <c r="E1071" t="s">
        <v>3573</v>
      </c>
      <c r="F1071" t="s">
        <v>121</v>
      </c>
      <c r="G1071" s="87">
        <v>20200101</v>
      </c>
      <c r="H1071" t="s">
        <v>3574</v>
      </c>
      <c r="I1071" t="s">
        <v>5186</v>
      </c>
      <c r="J1071" t="s">
        <v>5156</v>
      </c>
      <c r="K1071">
        <v>7401</v>
      </c>
      <c r="L1071" t="s">
        <v>3598</v>
      </c>
      <c r="M1071" s="87">
        <v>43835</v>
      </c>
      <c r="N1071" t="s">
        <v>3578</v>
      </c>
      <c r="O1071" t="s">
        <v>3579</v>
      </c>
      <c r="P1071" s="61">
        <v>-586.15</v>
      </c>
      <c r="Q1071" t="s">
        <v>3579</v>
      </c>
      <c r="R1071" s="61">
        <v>0</v>
      </c>
      <c r="S1071" s="61">
        <v>-586.15</v>
      </c>
    </row>
    <row r="1072" spans="1:19" x14ac:dyDescent="0.2">
      <c r="A1072" t="s">
        <v>500</v>
      </c>
      <c r="B1072" t="s">
        <v>1749</v>
      </c>
      <c r="C1072" t="s">
        <v>2920</v>
      </c>
      <c r="D1072" t="s">
        <v>238</v>
      </c>
      <c r="E1072" t="s">
        <v>3573</v>
      </c>
      <c r="F1072" t="s">
        <v>121</v>
      </c>
      <c r="G1072" s="87">
        <v>20200101</v>
      </c>
      <c r="H1072" t="s">
        <v>3574</v>
      </c>
      <c r="I1072" t="s">
        <v>5187</v>
      </c>
      <c r="J1072" t="s">
        <v>5156</v>
      </c>
      <c r="K1072">
        <v>7401</v>
      </c>
      <c r="L1072" t="s">
        <v>3598</v>
      </c>
      <c r="M1072" s="87">
        <v>43835</v>
      </c>
      <c r="N1072" t="s">
        <v>3578</v>
      </c>
      <c r="O1072" t="s">
        <v>3579</v>
      </c>
      <c r="P1072" s="61">
        <v>-481.31</v>
      </c>
      <c r="Q1072" t="s">
        <v>3579</v>
      </c>
      <c r="R1072" s="61">
        <v>0</v>
      </c>
      <c r="S1072" s="61">
        <v>-481.31</v>
      </c>
    </row>
    <row r="1073" spans="1:19" x14ac:dyDescent="0.2">
      <c r="A1073" t="s">
        <v>500</v>
      </c>
      <c r="B1073" t="s">
        <v>1749</v>
      </c>
      <c r="C1073" t="s">
        <v>2920</v>
      </c>
      <c r="D1073" t="s">
        <v>238</v>
      </c>
      <c r="E1073" t="s">
        <v>3573</v>
      </c>
      <c r="F1073" t="s">
        <v>121</v>
      </c>
      <c r="G1073" s="87">
        <v>20200101</v>
      </c>
      <c r="H1073" t="s">
        <v>3574</v>
      </c>
      <c r="I1073" t="s">
        <v>5188</v>
      </c>
      <c r="J1073" t="s">
        <v>5156</v>
      </c>
      <c r="K1073">
        <v>7401</v>
      </c>
      <c r="L1073" t="s">
        <v>3598</v>
      </c>
      <c r="M1073" s="87">
        <v>43835</v>
      </c>
      <c r="N1073" t="s">
        <v>3578</v>
      </c>
      <c r="O1073" t="s">
        <v>3579</v>
      </c>
      <c r="P1073" s="61">
        <v>-598.24</v>
      </c>
      <c r="Q1073" t="s">
        <v>3579</v>
      </c>
      <c r="R1073" s="61">
        <v>0</v>
      </c>
      <c r="S1073" s="61">
        <v>-598.24</v>
      </c>
    </row>
    <row r="1074" spans="1:19" x14ac:dyDescent="0.2">
      <c r="A1074" t="s">
        <v>500</v>
      </c>
      <c r="B1074" t="s">
        <v>1749</v>
      </c>
      <c r="C1074" t="s">
        <v>2920</v>
      </c>
      <c r="D1074" t="s">
        <v>238</v>
      </c>
      <c r="E1074" t="s">
        <v>3573</v>
      </c>
      <c r="F1074" t="s">
        <v>121</v>
      </c>
      <c r="G1074" s="87">
        <v>20200101</v>
      </c>
      <c r="H1074" t="s">
        <v>3574</v>
      </c>
      <c r="I1074" t="s">
        <v>5189</v>
      </c>
      <c r="J1074" t="s">
        <v>5156</v>
      </c>
      <c r="K1074">
        <v>7401</v>
      </c>
      <c r="L1074" t="s">
        <v>3598</v>
      </c>
      <c r="M1074" s="87">
        <v>43835</v>
      </c>
      <c r="N1074" t="s">
        <v>3578</v>
      </c>
      <c r="O1074" t="s">
        <v>3579</v>
      </c>
      <c r="P1074" s="61">
        <v>-592.80999999999995</v>
      </c>
      <c r="Q1074" t="s">
        <v>3579</v>
      </c>
      <c r="R1074" s="61">
        <v>0</v>
      </c>
      <c r="S1074" s="61">
        <v>-592.80999999999995</v>
      </c>
    </row>
    <row r="1075" spans="1:19" x14ac:dyDescent="0.2">
      <c r="A1075" t="s">
        <v>500</v>
      </c>
      <c r="B1075" t="s">
        <v>1749</v>
      </c>
      <c r="C1075" t="s">
        <v>2920</v>
      </c>
      <c r="D1075" t="s">
        <v>238</v>
      </c>
      <c r="E1075" t="s">
        <v>3573</v>
      </c>
      <c r="F1075" t="s">
        <v>122</v>
      </c>
      <c r="G1075" s="87">
        <v>20200201</v>
      </c>
      <c r="H1075" t="s">
        <v>3574</v>
      </c>
      <c r="I1075" t="s">
        <v>5190</v>
      </c>
      <c r="J1075" t="s">
        <v>5156</v>
      </c>
      <c r="K1075">
        <v>7447</v>
      </c>
      <c r="L1075" t="s">
        <v>3604</v>
      </c>
      <c r="M1075" s="87">
        <v>43863</v>
      </c>
      <c r="N1075" t="s">
        <v>3578</v>
      </c>
      <c r="O1075" t="s">
        <v>3579</v>
      </c>
      <c r="P1075" s="61">
        <v>-516.61</v>
      </c>
      <c r="Q1075" t="s">
        <v>3579</v>
      </c>
      <c r="R1075" s="61">
        <v>0</v>
      </c>
      <c r="S1075" s="61">
        <v>-516.61</v>
      </c>
    </row>
    <row r="1076" spans="1:19" x14ac:dyDescent="0.2">
      <c r="A1076" t="s">
        <v>500</v>
      </c>
      <c r="B1076" t="s">
        <v>1749</v>
      </c>
      <c r="C1076" t="s">
        <v>2920</v>
      </c>
      <c r="D1076" t="s">
        <v>238</v>
      </c>
      <c r="E1076" t="s">
        <v>3573</v>
      </c>
      <c r="F1076" t="s">
        <v>122</v>
      </c>
      <c r="G1076" s="87">
        <v>20200201</v>
      </c>
      <c r="H1076" t="s">
        <v>3574</v>
      </c>
      <c r="I1076" t="s">
        <v>5191</v>
      </c>
      <c r="J1076" t="s">
        <v>5156</v>
      </c>
      <c r="K1076">
        <v>7447</v>
      </c>
      <c r="L1076" t="s">
        <v>3604</v>
      </c>
      <c r="M1076" s="87">
        <v>43863</v>
      </c>
      <c r="N1076" t="s">
        <v>3578</v>
      </c>
      <c r="O1076" t="s">
        <v>3579</v>
      </c>
      <c r="P1076" s="61">
        <v>-642.11</v>
      </c>
      <c r="Q1076" t="s">
        <v>3579</v>
      </c>
      <c r="R1076" s="61">
        <v>0</v>
      </c>
      <c r="S1076" s="61">
        <v>-642.11</v>
      </c>
    </row>
    <row r="1077" spans="1:19" x14ac:dyDescent="0.2">
      <c r="A1077" t="s">
        <v>500</v>
      </c>
      <c r="B1077" t="s">
        <v>1749</v>
      </c>
      <c r="C1077" t="s">
        <v>2920</v>
      </c>
      <c r="D1077" t="s">
        <v>238</v>
      </c>
      <c r="E1077" t="s">
        <v>3573</v>
      </c>
      <c r="F1077" t="s">
        <v>122</v>
      </c>
      <c r="G1077" s="87">
        <v>20200201</v>
      </c>
      <c r="H1077" t="s">
        <v>3574</v>
      </c>
      <c r="I1077" t="s">
        <v>5192</v>
      </c>
      <c r="J1077" t="s">
        <v>5156</v>
      </c>
      <c r="K1077">
        <v>7447</v>
      </c>
      <c r="L1077" t="s">
        <v>3604</v>
      </c>
      <c r="M1077" s="87">
        <v>43863</v>
      </c>
      <c r="N1077" t="s">
        <v>3578</v>
      </c>
      <c r="O1077" t="s">
        <v>3579</v>
      </c>
      <c r="P1077" s="61">
        <v>-636.27</v>
      </c>
      <c r="Q1077" t="s">
        <v>3579</v>
      </c>
      <c r="R1077" s="61">
        <v>0</v>
      </c>
      <c r="S1077" s="61">
        <v>-636.27</v>
      </c>
    </row>
    <row r="1078" spans="1:19" x14ac:dyDescent="0.2">
      <c r="A1078" t="s">
        <v>500</v>
      </c>
      <c r="B1078" t="s">
        <v>1749</v>
      </c>
      <c r="C1078" t="s">
        <v>2920</v>
      </c>
      <c r="D1078" t="s">
        <v>238</v>
      </c>
      <c r="E1078" t="s">
        <v>3573</v>
      </c>
      <c r="F1078" t="s">
        <v>123</v>
      </c>
      <c r="G1078" s="87">
        <v>20200301</v>
      </c>
      <c r="H1078" t="s">
        <v>3574</v>
      </c>
      <c r="I1078" t="s">
        <v>5193</v>
      </c>
      <c r="J1078" t="s">
        <v>5156</v>
      </c>
      <c r="K1078">
        <v>7504</v>
      </c>
      <c r="L1078" t="s">
        <v>3607</v>
      </c>
      <c r="M1078" s="87">
        <v>43891</v>
      </c>
      <c r="N1078" t="s">
        <v>3578</v>
      </c>
      <c r="O1078" t="s">
        <v>3579</v>
      </c>
      <c r="P1078" s="61">
        <v>-572.45000000000005</v>
      </c>
      <c r="Q1078" t="s">
        <v>3579</v>
      </c>
      <c r="R1078" s="61">
        <v>0</v>
      </c>
      <c r="S1078" s="61">
        <v>-572.45000000000005</v>
      </c>
    </row>
    <row r="1079" spans="1:19" x14ac:dyDescent="0.2">
      <c r="A1079" t="s">
        <v>500</v>
      </c>
      <c r="B1079" t="s">
        <v>1749</v>
      </c>
      <c r="C1079" t="s">
        <v>2920</v>
      </c>
      <c r="D1079" t="s">
        <v>238</v>
      </c>
      <c r="E1079" t="s">
        <v>3573</v>
      </c>
      <c r="F1079" t="s">
        <v>123</v>
      </c>
      <c r="G1079" s="87">
        <v>20200301</v>
      </c>
      <c r="H1079" t="s">
        <v>3574</v>
      </c>
      <c r="I1079" t="s">
        <v>5194</v>
      </c>
      <c r="J1079" t="s">
        <v>5156</v>
      </c>
      <c r="K1079">
        <v>7504</v>
      </c>
      <c r="L1079" t="s">
        <v>3607</v>
      </c>
      <c r="M1079" s="87">
        <v>43891</v>
      </c>
      <c r="N1079" t="s">
        <v>3578</v>
      </c>
      <c r="O1079" t="s">
        <v>3579</v>
      </c>
      <c r="P1079" s="61">
        <v>-711.52</v>
      </c>
      <c r="Q1079" t="s">
        <v>3579</v>
      </c>
      <c r="R1079" s="61">
        <v>0</v>
      </c>
      <c r="S1079" s="61">
        <v>-711.52</v>
      </c>
    </row>
    <row r="1080" spans="1:19" x14ac:dyDescent="0.2">
      <c r="A1080" t="s">
        <v>500</v>
      </c>
      <c r="B1080" t="s">
        <v>1749</v>
      </c>
      <c r="C1080" t="s">
        <v>2920</v>
      </c>
      <c r="D1080" t="s">
        <v>238</v>
      </c>
      <c r="E1080" t="s">
        <v>3573</v>
      </c>
      <c r="F1080" t="s">
        <v>123</v>
      </c>
      <c r="G1080" s="87">
        <v>20200301</v>
      </c>
      <c r="H1080" t="s">
        <v>3574</v>
      </c>
      <c r="I1080" t="s">
        <v>5195</v>
      </c>
      <c r="J1080" t="s">
        <v>5156</v>
      </c>
      <c r="K1080">
        <v>7504</v>
      </c>
      <c r="L1080" t="s">
        <v>3607</v>
      </c>
      <c r="M1080" s="87">
        <v>43891</v>
      </c>
      <c r="N1080" t="s">
        <v>3578</v>
      </c>
      <c r="O1080" t="s">
        <v>3579</v>
      </c>
      <c r="P1080" s="61">
        <v>-705.06</v>
      </c>
      <c r="Q1080" t="s">
        <v>3579</v>
      </c>
      <c r="R1080" s="61">
        <v>0</v>
      </c>
      <c r="S1080" s="61">
        <v>-705.06</v>
      </c>
    </row>
    <row r="1081" spans="1:19" x14ac:dyDescent="0.2">
      <c r="A1081" t="s">
        <v>500</v>
      </c>
      <c r="B1081" t="s">
        <v>1749</v>
      </c>
      <c r="C1081" t="s">
        <v>2920</v>
      </c>
      <c r="D1081" t="s">
        <v>238</v>
      </c>
      <c r="E1081" t="s">
        <v>3573</v>
      </c>
      <c r="F1081" t="s">
        <v>124</v>
      </c>
      <c r="G1081" s="87">
        <v>20200401</v>
      </c>
      <c r="H1081" t="s">
        <v>3574</v>
      </c>
      <c r="I1081" t="s">
        <v>5196</v>
      </c>
      <c r="J1081" t="s">
        <v>5156</v>
      </c>
      <c r="K1081">
        <v>7545</v>
      </c>
      <c r="L1081" t="s">
        <v>3610</v>
      </c>
      <c r="M1081" s="87">
        <v>43917</v>
      </c>
      <c r="N1081" t="s">
        <v>3578</v>
      </c>
      <c r="O1081" t="s">
        <v>3579</v>
      </c>
      <c r="P1081" s="61">
        <v>-437.39</v>
      </c>
      <c r="Q1081" t="s">
        <v>3579</v>
      </c>
      <c r="R1081" s="61">
        <v>0</v>
      </c>
      <c r="S1081" s="61">
        <v>-437.39</v>
      </c>
    </row>
    <row r="1082" spans="1:19" x14ac:dyDescent="0.2">
      <c r="A1082" t="s">
        <v>500</v>
      </c>
      <c r="B1082" t="s">
        <v>1749</v>
      </c>
      <c r="C1082" t="s">
        <v>2920</v>
      </c>
      <c r="D1082" t="s">
        <v>238</v>
      </c>
      <c r="E1082" t="s">
        <v>3573</v>
      </c>
      <c r="F1082" t="s">
        <v>124</v>
      </c>
      <c r="G1082" s="87">
        <v>20200401</v>
      </c>
      <c r="H1082" t="s">
        <v>3574</v>
      </c>
      <c r="I1082" t="s">
        <v>5197</v>
      </c>
      <c r="J1082" t="s">
        <v>5156</v>
      </c>
      <c r="K1082">
        <v>7545</v>
      </c>
      <c r="L1082" t="s">
        <v>3610</v>
      </c>
      <c r="M1082" s="87">
        <v>43917</v>
      </c>
      <c r="N1082" t="s">
        <v>3578</v>
      </c>
      <c r="O1082" t="s">
        <v>3579</v>
      </c>
      <c r="P1082" s="61">
        <v>-543.65</v>
      </c>
      <c r="Q1082" t="s">
        <v>3579</v>
      </c>
      <c r="R1082" s="61">
        <v>0</v>
      </c>
      <c r="S1082" s="61">
        <v>-543.65</v>
      </c>
    </row>
    <row r="1083" spans="1:19" x14ac:dyDescent="0.2">
      <c r="A1083" t="s">
        <v>500</v>
      </c>
      <c r="B1083" t="s">
        <v>1749</v>
      </c>
      <c r="C1083" t="s">
        <v>2920</v>
      </c>
      <c r="D1083" t="s">
        <v>238</v>
      </c>
      <c r="E1083" t="s">
        <v>3573</v>
      </c>
      <c r="F1083" t="s">
        <v>124</v>
      </c>
      <c r="G1083" s="87">
        <v>20200401</v>
      </c>
      <c r="H1083" t="s">
        <v>3574</v>
      </c>
      <c r="I1083" t="s">
        <v>5198</v>
      </c>
      <c r="J1083" t="s">
        <v>5156</v>
      </c>
      <c r="K1083">
        <v>7545</v>
      </c>
      <c r="L1083" t="s">
        <v>3610</v>
      </c>
      <c r="M1083" s="87">
        <v>43917</v>
      </c>
      <c r="N1083" t="s">
        <v>3578</v>
      </c>
      <c r="O1083" t="s">
        <v>3579</v>
      </c>
      <c r="P1083" s="61">
        <v>-538.70000000000005</v>
      </c>
      <c r="Q1083" t="s">
        <v>3579</v>
      </c>
      <c r="R1083" s="61">
        <v>0</v>
      </c>
      <c r="S1083" s="61">
        <v>-538.70000000000005</v>
      </c>
    </row>
    <row r="1084" spans="1:19" x14ac:dyDescent="0.2">
      <c r="A1084" t="s">
        <v>500</v>
      </c>
      <c r="B1084" t="s">
        <v>1749</v>
      </c>
      <c r="C1084" t="s">
        <v>2920</v>
      </c>
      <c r="D1084" t="s">
        <v>238</v>
      </c>
      <c r="E1084" t="s">
        <v>3573</v>
      </c>
      <c r="F1084" t="s">
        <v>125</v>
      </c>
      <c r="G1084" s="87">
        <v>20200501</v>
      </c>
      <c r="H1084" t="s">
        <v>3574</v>
      </c>
      <c r="I1084" t="s">
        <v>5199</v>
      </c>
      <c r="J1084" t="s">
        <v>5156</v>
      </c>
      <c r="K1084">
        <v>7603</v>
      </c>
      <c r="L1084" t="s">
        <v>3613</v>
      </c>
      <c r="M1084" s="87">
        <v>43950</v>
      </c>
      <c r="N1084" t="s">
        <v>3578</v>
      </c>
      <c r="O1084" t="s">
        <v>3579</v>
      </c>
      <c r="P1084" s="61">
        <v>-516.61</v>
      </c>
      <c r="Q1084" t="s">
        <v>3579</v>
      </c>
      <c r="R1084" s="61">
        <v>0</v>
      </c>
      <c r="S1084" s="61">
        <v>-516.61</v>
      </c>
    </row>
    <row r="1085" spans="1:19" x14ac:dyDescent="0.2">
      <c r="A1085" t="s">
        <v>500</v>
      </c>
      <c r="B1085" t="s">
        <v>1749</v>
      </c>
      <c r="C1085" t="s">
        <v>2920</v>
      </c>
      <c r="D1085" t="s">
        <v>238</v>
      </c>
      <c r="E1085" t="s">
        <v>3573</v>
      </c>
      <c r="F1085" t="s">
        <v>125</v>
      </c>
      <c r="G1085" s="87">
        <v>20200501</v>
      </c>
      <c r="H1085" t="s">
        <v>3574</v>
      </c>
      <c r="I1085" t="s">
        <v>5200</v>
      </c>
      <c r="J1085" t="s">
        <v>5156</v>
      </c>
      <c r="K1085">
        <v>7603</v>
      </c>
      <c r="L1085" t="s">
        <v>3613</v>
      </c>
      <c r="M1085" s="87">
        <v>43950</v>
      </c>
      <c r="N1085" t="s">
        <v>3578</v>
      </c>
      <c r="O1085" t="s">
        <v>3579</v>
      </c>
      <c r="P1085" s="61">
        <v>-642.11</v>
      </c>
      <c r="Q1085" t="s">
        <v>3579</v>
      </c>
      <c r="R1085" s="61">
        <v>0</v>
      </c>
      <c r="S1085" s="61">
        <v>-642.11</v>
      </c>
    </row>
    <row r="1086" spans="1:19" x14ac:dyDescent="0.2">
      <c r="A1086" t="s">
        <v>500</v>
      </c>
      <c r="B1086" t="s">
        <v>1749</v>
      </c>
      <c r="C1086" t="s">
        <v>2920</v>
      </c>
      <c r="D1086" t="s">
        <v>238</v>
      </c>
      <c r="E1086" t="s">
        <v>3573</v>
      </c>
      <c r="F1086" t="s">
        <v>125</v>
      </c>
      <c r="G1086" s="87">
        <v>20200501</v>
      </c>
      <c r="H1086" t="s">
        <v>3574</v>
      </c>
      <c r="I1086" t="s">
        <v>5201</v>
      </c>
      <c r="J1086" t="s">
        <v>5156</v>
      </c>
      <c r="K1086">
        <v>7603</v>
      </c>
      <c r="L1086" t="s">
        <v>3613</v>
      </c>
      <c r="M1086" s="87">
        <v>43950</v>
      </c>
      <c r="N1086" t="s">
        <v>3578</v>
      </c>
      <c r="O1086" t="s">
        <v>3579</v>
      </c>
      <c r="P1086" s="61">
        <v>-636.27</v>
      </c>
      <c r="Q1086" t="s">
        <v>3579</v>
      </c>
      <c r="R1086" s="61">
        <v>0</v>
      </c>
      <c r="S1086" s="61">
        <v>-636.27</v>
      </c>
    </row>
    <row r="1087" spans="1:19" x14ac:dyDescent="0.2">
      <c r="A1087" t="s">
        <v>500</v>
      </c>
      <c r="B1087" t="s">
        <v>1749</v>
      </c>
      <c r="C1087" t="s">
        <v>2920</v>
      </c>
      <c r="D1087" t="s">
        <v>238</v>
      </c>
      <c r="E1087" t="s">
        <v>3573</v>
      </c>
      <c r="F1087" t="s">
        <v>125</v>
      </c>
      <c r="G1087" s="87">
        <v>20200515</v>
      </c>
      <c r="H1087" t="s">
        <v>3668</v>
      </c>
      <c r="I1087" t="s">
        <v>5202</v>
      </c>
      <c r="J1087" t="s">
        <v>5203</v>
      </c>
      <c r="K1087">
        <v>7655</v>
      </c>
      <c r="L1087" t="s">
        <v>4844</v>
      </c>
      <c r="M1087" s="87">
        <v>43983</v>
      </c>
      <c r="N1087" t="s">
        <v>3578</v>
      </c>
      <c r="O1087" t="s">
        <v>3579</v>
      </c>
      <c r="P1087" s="61">
        <v>565.48</v>
      </c>
      <c r="Q1087" t="s">
        <v>3579</v>
      </c>
      <c r="R1087" s="61">
        <v>565.48</v>
      </c>
      <c r="S1087" s="61">
        <v>0</v>
      </c>
    </row>
    <row r="1088" spans="1:19" x14ac:dyDescent="0.2">
      <c r="A1088" t="s">
        <v>500</v>
      </c>
      <c r="B1088" t="s">
        <v>1749</v>
      </c>
      <c r="C1088" t="s">
        <v>2920</v>
      </c>
      <c r="D1088" t="s">
        <v>238</v>
      </c>
      <c r="E1088" t="s">
        <v>3573</v>
      </c>
      <c r="F1088" t="s">
        <v>125</v>
      </c>
      <c r="G1088" s="87">
        <v>20200515</v>
      </c>
      <c r="H1088" t="s">
        <v>3668</v>
      </c>
      <c r="I1088" t="s">
        <v>5202</v>
      </c>
      <c r="J1088" t="s">
        <v>5204</v>
      </c>
      <c r="K1088">
        <v>7655</v>
      </c>
      <c r="L1088" t="s">
        <v>4844</v>
      </c>
      <c r="M1088" s="87">
        <v>43983</v>
      </c>
      <c r="N1088" t="s">
        <v>3578</v>
      </c>
      <c r="O1088" t="s">
        <v>3579</v>
      </c>
      <c r="P1088" s="61">
        <v>702.86</v>
      </c>
      <c r="Q1088" t="s">
        <v>3579</v>
      </c>
      <c r="R1088" s="61">
        <v>702.86</v>
      </c>
      <c r="S1088" s="61">
        <v>0</v>
      </c>
    </row>
    <row r="1089" spans="1:19" x14ac:dyDescent="0.2">
      <c r="A1089" t="s">
        <v>500</v>
      </c>
      <c r="B1089" t="s">
        <v>1749</v>
      </c>
      <c r="C1089" t="s">
        <v>2920</v>
      </c>
      <c r="D1089" t="s">
        <v>238</v>
      </c>
      <c r="E1089" t="s">
        <v>3573</v>
      </c>
      <c r="F1089" t="s">
        <v>125</v>
      </c>
      <c r="G1089" s="87">
        <v>20200515</v>
      </c>
      <c r="H1089" t="s">
        <v>3668</v>
      </c>
      <c r="I1089" t="s">
        <v>5202</v>
      </c>
      <c r="J1089" t="s">
        <v>5205</v>
      </c>
      <c r="K1089">
        <v>7655</v>
      </c>
      <c r="L1089" t="s">
        <v>4844</v>
      </c>
      <c r="M1089" s="87">
        <v>43983</v>
      </c>
      <c r="N1089" t="s">
        <v>3578</v>
      </c>
      <c r="O1089" t="s">
        <v>3579</v>
      </c>
      <c r="P1089" s="61">
        <v>696.45</v>
      </c>
      <c r="Q1089" t="s">
        <v>3579</v>
      </c>
      <c r="R1089" s="61">
        <v>696.45</v>
      </c>
      <c r="S1089" s="61">
        <v>0</v>
      </c>
    </row>
    <row r="1090" spans="1:19" x14ac:dyDescent="0.2">
      <c r="A1090" t="s">
        <v>500</v>
      </c>
      <c r="B1090" t="s">
        <v>1749</v>
      </c>
      <c r="C1090" t="s">
        <v>2920</v>
      </c>
      <c r="D1090" t="s">
        <v>238</v>
      </c>
      <c r="E1090" t="s">
        <v>3573</v>
      </c>
      <c r="F1090" t="s">
        <v>126</v>
      </c>
      <c r="G1090" s="87">
        <v>20200601</v>
      </c>
      <c r="H1090" t="s">
        <v>3574</v>
      </c>
      <c r="I1090" t="s">
        <v>5206</v>
      </c>
      <c r="J1090" t="s">
        <v>5156</v>
      </c>
      <c r="K1090">
        <v>7655</v>
      </c>
      <c r="L1090" t="s">
        <v>3616</v>
      </c>
      <c r="M1090" s="87">
        <v>43983</v>
      </c>
      <c r="N1090" t="s">
        <v>3578</v>
      </c>
      <c r="O1090" t="s">
        <v>3579</v>
      </c>
      <c r="P1090" s="61">
        <v>-194.26</v>
      </c>
      <c r="Q1090" t="s">
        <v>3579</v>
      </c>
      <c r="R1090" s="61">
        <v>0</v>
      </c>
      <c r="S1090" s="61">
        <v>-194.26</v>
      </c>
    </row>
    <row r="1091" spans="1:19" x14ac:dyDescent="0.2">
      <c r="A1091" t="s">
        <v>500</v>
      </c>
      <c r="B1091" t="s">
        <v>1749</v>
      </c>
      <c r="C1091" t="s">
        <v>2920</v>
      </c>
      <c r="D1091" t="s">
        <v>238</v>
      </c>
      <c r="E1091" t="s">
        <v>3573</v>
      </c>
      <c r="F1091" t="s">
        <v>126</v>
      </c>
      <c r="G1091" s="87">
        <v>20200601</v>
      </c>
      <c r="H1091" t="s">
        <v>3574</v>
      </c>
      <c r="I1091" t="s">
        <v>5207</v>
      </c>
      <c r="J1091" t="s">
        <v>5156</v>
      </c>
      <c r="K1091">
        <v>7655</v>
      </c>
      <c r="L1091" t="s">
        <v>3616</v>
      </c>
      <c r="M1091" s="87">
        <v>43983</v>
      </c>
      <c r="N1091" t="s">
        <v>3578</v>
      </c>
      <c r="O1091" t="s">
        <v>3579</v>
      </c>
      <c r="P1091" s="61">
        <v>-241.45</v>
      </c>
      <c r="Q1091" t="s">
        <v>3579</v>
      </c>
      <c r="R1091" s="61">
        <v>0</v>
      </c>
      <c r="S1091" s="61">
        <v>-241.45</v>
      </c>
    </row>
    <row r="1092" spans="1:19" x14ac:dyDescent="0.2">
      <c r="A1092" t="s">
        <v>500</v>
      </c>
      <c r="B1092" t="s">
        <v>1749</v>
      </c>
      <c r="C1092" t="s">
        <v>2920</v>
      </c>
      <c r="D1092" t="s">
        <v>238</v>
      </c>
      <c r="E1092" t="s">
        <v>3573</v>
      </c>
      <c r="F1092" t="s">
        <v>126</v>
      </c>
      <c r="G1092" s="87">
        <v>20200601</v>
      </c>
      <c r="H1092" t="s">
        <v>3574</v>
      </c>
      <c r="I1092" t="s">
        <v>5208</v>
      </c>
      <c r="J1092" t="s">
        <v>5156</v>
      </c>
      <c r="K1092">
        <v>7655</v>
      </c>
      <c r="L1092" t="s">
        <v>3616</v>
      </c>
      <c r="M1092" s="87">
        <v>43983</v>
      </c>
      <c r="N1092" t="s">
        <v>3578</v>
      </c>
      <c r="O1092" t="s">
        <v>3579</v>
      </c>
      <c r="P1092" s="61">
        <v>-239.26</v>
      </c>
      <c r="Q1092" t="s">
        <v>3579</v>
      </c>
      <c r="R1092" s="61">
        <v>0</v>
      </c>
      <c r="S1092" s="61">
        <v>-239.26</v>
      </c>
    </row>
    <row r="1093" spans="1:19" x14ac:dyDescent="0.2">
      <c r="A1093" t="s">
        <v>500</v>
      </c>
      <c r="B1093" t="s">
        <v>1749</v>
      </c>
      <c r="C1093" t="s">
        <v>2920</v>
      </c>
      <c r="D1093" t="s">
        <v>238</v>
      </c>
      <c r="E1093" t="s">
        <v>3573</v>
      </c>
      <c r="F1093" t="s">
        <v>16</v>
      </c>
      <c r="G1093" s="87">
        <v>20200630</v>
      </c>
      <c r="H1093" t="s">
        <v>3617</v>
      </c>
      <c r="J1093" t="s">
        <v>3618</v>
      </c>
      <c r="K1093">
        <v>7681</v>
      </c>
      <c r="L1093" t="s">
        <v>3619</v>
      </c>
      <c r="M1093" s="87">
        <v>43999</v>
      </c>
      <c r="N1093" t="s">
        <v>3620</v>
      </c>
      <c r="O1093" t="s">
        <v>3579</v>
      </c>
      <c r="P1093" s="61">
        <v>23689.74</v>
      </c>
      <c r="Q1093" t="s">
        <v>3579</v>
      </c>
      <c r="R1093" s="61">
        <v>23689.74</v>
      </c>
      <c r="S1093" s="61">
        <v>0</v>
      </c>
    </row>
    <row r="1094" spans="1:19" x14ac:dyDescent="0.2">
      <c r="A1094" t="s">
        <v>501</v>
      </c>
      <c r="B1094" t="s">
        <v>1750</v>
      </c>
      <c r="C1094" t="s">
        <v>2921</v>
      </c>
      <c r="D1094" t="s">
        <v>238</v>
      </c>
      <c r="E1094" t="s">
        <v>3573</v>
      </c>
      <c r="F1094" t="s">
        <v>115</v>
      </c>
      <c r="G1094" s="87">
        <v>20190701</v>
      </c>
      <c r="H1094" t="s">
        <v>3668</v>
      </c>
      <c r="I1094" t="s">
        <v>5209</v>
      </c>
      <c r="J1094" t="s">
        <v>5210</v>
      </c>
      <c r="K1094">
        <v>7100</v>
      </c>
      <c r="L1094" t="s">
        <v>3577</v>
      </c>
      <c r="M1094" s="87">
        <v>43647</v>
      </c>
      <c r="N1094" t="s">
        <v>3578</v>
      </c>
      <c r="O1094" t="s">
        <v>3579</v>
      </c>
      <c r="P1094" s="61">
        <v>686.21</v>
      </c>
      <c r="Q1094" t="s">
        <v>3579</v>
      </c>
      <c r="R1094" s="61">
        <v>686.21</v>
      </c>
      <c r="S1094" s="61">
        <v>0</v>
      </c>
    </row>
    <row r="1095" spans="1:19" x14ac:dyDescent="0.2">
      <c r="A1095" t="s">
        <v>501</v>
      </c>
      <c r="B1095" t="s">
        <v>1750</v>
      </c>
      <c r="C1095" t="s">
        <v>2921</v>
      </c>
      <c r="D1095" t="s">
        <v>238</v>
      </c>
      <c r="E1095" t="s">
        <v>3573</v>
      </c>
      <c r="F1095" t="s">
        <v>115</v>
      </c>
      <c r="G1095" s="87">
        <v>20190701</v>
      </c>
      <c r="H1095" t="s">
        <v>3574</v>
      </c>
      <c r="I1095" t="s">
        <v>5211</v>
      </c>
      <c r="J1095" t="s">
        <v>5212</v>
      </c>
      <c r="K1095">
        <v>7100</v>
      </c>
      <c r="L1095" t="s">
        <v>3577</v>
      </c>
      <c r="M1095" s="87">
        <v>43647</v>
      </c>
      <c r="N1095" t="s">
        <v>3578</v>
      </c>
      <c r="O1095" t="s">
        <v>3579</v>
      </c>
      <c r="P1095" s="61">
        <v>-1742.91</v>
      </c>
      <c r="Q1095" t="s">
        <v>3579</v>
      </c>
      <c r="R1095" s="61">
        <v>0</v>
      </c>
      <c r="S1095" s="61">
        <v>-1742.91</v>
      </c>
    </row>
    <row r="1096" spans="1:19" x14ac:dyDescent="0.2">
      <c r="A1096" t="s">
        <v>501</v>
      </c>
      <c r="B1096" t="s">
        <v>1750</v>
      </c>
      <c r="C1096" t="s">
        <v>2921</v>
      </c>
      <c r="D1096" t="s">
        <v>238</v>
      </c>
      <c r="E1096" t="s">
        <v>3573</v>
      </c>
      <c r="F1096" t="s">
        <v>115</v>
      </c>
      <c r="G1096" s="87">
        <v>20190701</v>
      </c>
      <c r="H1096" t="s">
        <v>3574</v>
      </c>
      <c r="I1096" t="s">
        <v>5213</v>
      </c>
      <c r="J1096" t="s">
        <v>5212</v>
      </c>
      <c r="K1096">
        <v>7100</v>
      </c>
      <c r="L1096" t="s">
        <v>3577</v>
      </c>
      <c r="M1096" s="87">
        <v>43647</v>
      </c>
      <c r="N1096" t="s">
        <v>3578</v>
      </c>
      <c r="O1096" t="s">
        <v>3579</v>
      </c>
      <c r="P1096" s="61">
        <v>-847.1</v>
      </c>
      <c r="Q1096" t="s">
        <v>3579</v>
      </c>
      <c r="R1096" s="61">
        <v>0</v>
      </c>
      <c r="S1096" s="61">
        <v>-847.1</v>
      </c>
    </row>
    <row r="1097" spans="1:19" x14ac:dyDescent="0.2">
      <c r="A1097" t="s">
        <v>501</v>
      </c>
      <c r="B1097" t="s">
        <v>1750</v>
      </c>
      <c r="C1097" t="s">
        <v>2921</v>
      </c>
      <c r="D1097" t="s">
        <v>238</v>
      </c>
      <c r="E1097" t="s">
        <v>3573</v>
      </c>
      <c r="F1097" t="s">
        <v>115</v>
      </c>
      <c r="G1097" s="87">
        <v>20190701</v>
      </c>
      <c r="H1097" t="s">
        <v>3574</v>
      </c>
      <c r="I1097" t="s">
        <v>5214</v>
      </c>
      <c r="J1097" t="s">
        <v>4915</v>
      </c>
      <c r="K1097">
        <v>7100</v>
      </c>
      <c r="L1097" t="s">
        <v>3577</v>
      </c>
      <c r="M1097" s="87">
        <v>43647</v>
      </c>
      <c r="N1097" t="s">
        <v>3578</v>
      </c>
      <c r="O1097" t="s">
        <v>3579</v>
      </c>
      <c r="P1097" s="61">
        <v>-349.66</v>
      </c>
      <c r="Q1097" t="s">
        <v>3579</v>
      </c>
      <c r="R1097" s="61">
        <v>0</v>
      </c>
      <c r="S1097" s="61">
        <v>-349.66</v>
      </c>
    </row>
    <row r="1098" spans="1:19" x14ac:dyDescent="0.2">
      <c r="A1098" t="s">
        <v>501</v>
      </c>
      <c r="B1098" t="s">
        <v>1750</v>
      </c>
      <c r="C1098" t="s">
        <v>2921</v>
      </c>
      <c r="D1098" t="s">
        <v>238</v>
      </c>
      <c r="E1098" t="s">
        <v>3573</v>
      </c>
      <c r="F1098" t="s">
        <v>115</v>
      </c>
      <c r="G1098" s="87">
        <v>20190701</v>
      </c>
      <c r="H1098" t="s">
        <v>3574</v>
      </c>
      <c r="I1098" t="s">
        <v>5215</v>
      </c>
      <c r="J1098" t="s">
        <v>4939</v>
      </c>
      <c r="K1098">
        <v>7100</v>
      </c>
      <c r="L1098" t="s">
        <v>3577</v>
      </c>
      <c r="M1098" s="87">
        <v>43647</v>
      </c>
      <c r="N1098" t="s">
        <v>3578</v>
      </c>
      <c r="O1098" t="s">
        <v>3579</v>
      </c>
      <c r="P1098" s="61">
        <v>-50.14</v>
      </c>
      <c r="Q1098" t="s">
        <v>3579</v>
      </c>
      <c r="R1098" s="61">
        <v>0</v>
      </c>
      <c r="S1098" s="61">
        <v>-50.14</v>
      </c>
    </row>
    <row r="1099" spans="1:19" x14ac:dyDescent="0.2">
      <c r="A1099" t="s">
        <v>501</v>
      </c>
      <c r="B1099" t="s">
        <v>1750</v>
      </c>
      <c r="C1099" t="s">
        <v>2921</v>
      </c>
      <c r="D1099" t="s">
        <v>238</v>
      </c>
      <c r="E1099" t="s">
        <v>3573</v>
      </c>
      <c r="F1099" t="s">
        <v>115</v>
      </c>
      <c r="G1099" s="87">
        <v>20190701</v>
      </c>
      <c r="H1099" t="s">
        <v>3574</v>
      </c>
      <c r="I1099" t="s">
        <v>5216</v>
      </c>
      <c r="J1099" t="s">
        <v>5212</v>
      </c>
      <c r="K1099">
        <v>7100</v>
      </c>
      <c r="L1099" t="s">
        <v>3577</v>
      </c>
      <c r="M1099" s="87">
        <v>43647</v>
      </c>
      <c r="N1099" t="s">
        <v>3578</v>
      </c>
      <c r="O1099" t="s">
        <v>3579</v>
      </c>
      <c r="P1099" s="61">
        <v>-776.27</v>
      </c>
      <c r="Q1099" t="s">
        <v>3579</v>
      </c>
      <c r="R1099" s="61">
        <v>0</v>
      </c>
      <c r="S1099" s="61">
        <v>-776.27</v>
      </c>
    </row>
    <row r="1100" spans="1:19" x14ac:dyDescent="0.2">
      <c r="A1100" t="s">
        <v>501</v>
      </c>
      <c r="B1100" t="s">
        <v>1750</v>
      </c>
      <c r="C1100" t="s">
        <v>2921</v>
      </c>
      <c r="D1100" t="s">
        <v>238</v>
      </c>
      <c r="E1100" t="s">
        <v>3573</v>
      </c>
      <c r="F1100" t="s">
        <v>115</v>
      </c>
      <c r="G1100" s="87">
        <v>20190701</v>
      </c>
      <c r="H1100" t="s">
        <v>3574</v>
      </c>
      <c r="I1100" t="s">
        <v>5217</v>
      </c>
      <c r="J1100" t="s">
        <v>5212</v>
      </c>
      <c r="K1100">
        <v>7100</v>
      </c>
      <c r="L1100" t="s">
        <v>3577</v>
      </c>
      <c r="M1100" s="87">
        <v>43647</v>
      </c>
      <c r="N1100" t="s">
        <v>3578</v>
      </c>
      <c r="O1100" t="s">
        <v>3579</v>
      </c>
      <c r="P1100" s="61">
        <v>-1847.69</v>
      </c>
      <c r="Q1100" t="s">
        <v>3579</v>
      </c>
      <c r="R1100" s="61">
        <v>0</v>
      </c>
      <c r="S1100" s="61">
        <v>-1847.69</v>
      </c>
    </row>
    <row r="1101" spans="1:19" x14ac:dyDescent="0.2">
      <c r="A1101" t="s">
        <v>501</v>
      </c>
      <c r="B1101" t="s">
        <v>1750</v>
      </c>
      <c r="C1101" t="s">
        <v>2921</v>
      </c>
      <c r="D1101" t="s">
        <v>238</v>
      </c>
      <c r="E1101" t="s">
        <v>3573</v>
      </c>
      <c r="F1101" t="s">
        <v>115</v>
      </c>
      <c r="G1101" s="87">
        <v>20190701</v>
      </c>
      <c r="H1101" t="s">
        <v>3574</v>
      </c>
      <c r="I1101" t="s">
        <v>5218</v>
      </c>
      <c r="J1101" t="s">
        <v>5212</v>
      </c>
      <c r="K1101">
        <v>7100</v>
      </c>
      <c r="L1101" t="s">
        <v>3577</v>
      </c>
      <c r="M1101" s="87">
        <v>43647</v>
      </c>
      <c r="N1101" t="s">
        <v>3578</v>
      </c>
      <c r="O1101" t="s">
        <v>3579</v>
      </c>
      <c r="P1101" s="61">
        <v>-1077.33</v>
      </c>
      <c r="Q1101" t="s">
        <v>3579</v>
      </c>
      <c r="R1101" s="61">
        <v>0</v>
      </c>
      <c r="S1101" s="61">
        <v>-1077.33</v>
      </c>
    </row>
    <row r="1102" spans="1:19" x14ac:dyDescent="0.2">
      <c r="A1102" t="s">
        <v>501</v>
      </c>
      <c r="B1102" t="s">
        <v>1750</v>
      </c>
      <c r="C1102" t="s">
        <v>2921</v>
      </c>
      <c r="D1102" t="s">
        <v>238</v>
      </c>
      <c r="E1102" t="s">
        <v>3573</v>
      </c>
      <c r="F1102" t="s">
        <v>115</v>
      </c>
      <c r="G1102" s="87">
        <v>20190701</v>
      </c>
      <c r="H1102" t="s">
        <v>3574</v>
      </c>
      <c r="I1102" t="s">
        <v>5219</v>
      </c>
      <c r="J1102" t="s">
        <v>2921</v>
      </c>
      <c r="K1102">
        <v>7100</v>
      </c>
      <c r="L1102" t="s">
        <v>3577</v>
      </c>
      <c r="M1102" s="87">
        <v>43647</v>
      </c>
      <c r="N1102" t="s">
        <v>3578</v>
      </c>
      <c r="O1102" t="s">
        <v>3579</v>
      </c>
      <c r="P1102" s="61">
        <v>-1940.96</v>
      </c>
      <c r="Q1102" t="s">
        <v>3579</v>
      </c>
      <c r="R1102" s="61">
        <v>0</v>
      </c>
      <c r="S1102" s="61">
        <v>-1940.96</v>
      </c>
    </row>
    <row r="1103" spans="1:19" x14ac:dyDescent="0.2">
      <c r="A1103" t="s">
        <v>501</v>
      </c>
      <c r="B1103" t="s">
        <v>1750</v>
      </c>
      <c r="C1103" t="s">
        <v>2921</v>
      </c>
      <c r="D1103" t="s">
        <v>238</v>
      </c>
      <c r="E1103" t="s">
        <v>3573</v>
      </c>
      <c r="F1103" t="s">
        <v>115</v>
      </c>
      <c r="G1103" s="87">
        <v>20190701</v>
      </c>
      <c r="H1103" t="s">
        <v>3574</v>
      </c>
      <c r="I1103" t="s">
        <v>5220</v>
      </c>
      <c r="J1103" t="s">
        <v>5212</v>
      </c>
      <c r="K1103">
        <v>7100</v>
      </c>
      <c r="L1103" t="s">
        <v>3577</v>
      </c>
      <c r="M1103" s="87">
        <v>43647</v>
      </c>
      <c r="N1103" t="s">
        <v>3578</v>
      </c>
      <c r="O1103" t="s">
        <v>3579</v>
      </c>
      <c r="P1103" s="61">
        <v>-1940.66</v>
      </c>
      <c r="Q1103" t="s">
        <v>3579</v>
      </c>
      <c r="R1103" s="61">
        <v>0</v>
      </c>
      <c r="S1103" s="61">
        <v>-1940.66</v>
      </c>
    </row>
    <row r="1104" spans="1:19" x14ac:dyDescent="0.2">
      <c r="A1104" t="s">
        <v>501</v>
      </c>
      <c r="B1104" t="s">
        <v>1750</v>
      </c>
      <c r="C1104" t="s">
        <v>2921</v>
      </c>
      <c r="D1104" t="s">
        <v>238</v>
      </c>
      <c r="E1104" t="s">
        <v>3573</v>
      </c>
      <c r="F1104" t="s">
        <v>115</v>
      </c>
      <c r="G1104" s="87">
        <v>20190701</v>
      </c>
      <c r="H1104" t="s">
        <v>3574</v>
      </c>
      <c r="I1104" t="s">
        <v>5221</v>
      </c>
      <c r="J1104" t="s">
        <v>5212</v>
      </c>
      <c r="K1104">
        <v>7100</v>
      </c>
      <c r="L1104" t="s">
        <v>3577</v>
      </c>
      <c r="M1104" s="87">
        <v>43647</v>
      </c>
      <c r="N1104" t="s">
        <v>3578</v>
      </c>
      <c r="O1104" t="s">
        <v>3579</v>
      </c>
      <c r="P1104" s="61">
        <v>-1940.66</v>
      </c>
      <c r="Q1104" t="s">
        <v>3579</v>
      </c>
      <c r="R1104" s="61">
        <v>0</v>
      </c>
      <c r="S1104" s="61">
        <v>-1940.66</v>
      </c>
    </row>
    <row r="1105" spans="1:19" x14ac:dyDescent="0.2">
      <c r="A1105" t="s">
        <v>501</v>
      </c>
      <c r="B1105" t="s">
        <v>1750</v>
      </c>
      <c r="C1105" t="s">
        <v>2921</v>
      </c>
      <c r="D1105" t="s">
        <v>238</v>
      </c>
      <c r="E1105" t="s">
        <v>3573</v>
      </c>
      <c r="F1105" t="s">
        <v>115</v>
      </c>
      <c r="G1105" s="87">
        <v>20190701</v>
      </c>
      <c r="H1105" t="s">
        <v>3574</v>
      </c>
      <c r="I1105" t="s">
        <v>5222</v>
      </c>
      <c r="J1105" t="s">
        <v>5223</v>
      </c>
      <c r="K1105">
        <v>7100</v>
      </c>
      <c r="L1105" t="s">
        <v>3577</v>
      </c>
      <c r="M1105" s="87">
        <v>43647</v>
      </c>
      <c r="N1105" t="s">
        <v>3578</v>
      </c>
      <c r="O1105" t="s">
        <v>3579</v>
      </c>
      <c r="P1105" s="61">
        <v>-1940.66</v>
      </c>
      <c r="Q1105" t="s">
        <v>3579</v>
      </c>
      <c r="R1105" s="61">
        <v>0</v>
      </c>
      <c r="S1105" s="61">
        <v>-1940.66</v>
      </c>
    </row>
    <row r="1106" spans="1:19" x14ac:dyDescent="0.2">
      <c r="A1106" t="s">
        <v>501</v>
      </c>
      <c r="B1106" t="s">
        <v>1750</v>
      </c>
      <c r="C1106" t="s">
        <v>2921</v>
      </c>
      <c r="D1106" t="s">
        <v>238</v>
      </c>
      <c r="E1106" t="s">
        <v>3573</v>
      </c>
      <c r="F1106" t="s">
        <v>115</v>
      </c>
      <c r="G1106" s="87">
        <v>20190701</v>
      </c>
      <c r="H1106" t="s">
        <v>3574</v>
      </c>
      <c r="I1106" t="s">
        <v>5224</v>
      </c>
      <c r="J1106" t="s">
        <v>5212</v>
      </c>
      <c r="K1106">
        <v>7100</v>
      </c>
      <c r="L1106" t="s">
        <v>3577</v>
      </c>
      <c r="M1106" s="87">
        <v>43647</v>
      </c>
      <c r="N1106" t="s">
        <v>3578</v>
      </c>
      <c r="O1106" t="s">
        <v>3579</v>
      </c>
      <c r="P1106" s="61">
        <v>-1940.96</v>
      </c>
      <c r="Q1106" t="s">
        <v>3579</v>
      </c>
      <c r="R1106" s="61">
        <v>0</v>
      </c>
      <c r="S1106" s="61">
        <v>-1940.96</v>
      </c>
    </row>
    <row r="1107" spans="1:19" x14ac:dyDescent="0.2">
      <c r="A1107" t="s">
        <v>501</v>
      </c>
      <c r="B1107" t="s">
        <v>1750</v>
      </c>
      <c r="C1107" t="s">
        <v>2921</v>
      </c>
      <c r="D1107" t="s">
        <v>238</v>
      </c>
      <c r="E1107" t="s">
        <v>3573</v>
      </c>
      <c r="F1107" t="s">
        <v>115</v>
      </c>
      <c r="G1107" s="87">
        <v>20190701</v>
      </c>
      <c r="H1107" t="s">
        <v>3574</v>
      </c>
      <c r="I1107" t="s">
        <v>5225</v>
      </c>
      <c r="J1107" t="s">
        <v>5226</v>
      </c>
      <c r="K1107">
        <v>7100</v>
      </c>
      <c r="L1107" t="s">
        <v>3577</v>
      </c>
      <c r="M1107" s="87">
        <v>43647</v>
      </c>
      <c r="N1107" t="s">
        <v>3578</v>
      </c>
      <c r="O1107" t="s">
        <v>3579</v>
      </c>
      <c r="P1107" s="61">
        <v>-1149.6400000000001</v>
      </c>
      <c r="Q1107" t="s">
        <v>3579</v>
      </c>
      <c r="R1107" s="61">
        <v>0</v>
      </c>
      <c r="S1107" s="61">
        <v>-1149.6400000000001</v>
      </c>
    </row>
    <row r="1108" spans="1:19" x14ac:dyDescent="0.2">
      <c r="A1108" t="s">
        <v>501</v>
      </c>
      <c r="B1108" t="s">
        <v>1750</v>
      </c>
      <c r="C1108" t="s">
        <v>2921</v>
      </c>
      <c r="D1108" t="s">
        <v>238</v>
      </c>
      <c r="E1108" t="s">
        <v>3573</v>
      </c>
      <c r="F1108" t="s">
        <v>115</v>
      </c>
      <c r="G1108" s="87">
        <v>20190719</v>
      </c>
      <c r="H1108" t="s">
        <v>3668</v>
      </c>
      <c r="I1108" t="s">
        <v>5227</v>
      </c>
      <c r="J1108" t="s">
        <v>5228</v>
      </c>
      <c r="K1108">
        <v>7151</v>
      </c>
      <c r="L1108" t="s">
        <v>5229</v>
      </c>
      <c r="M1108" s="87">
        <v>43675</v>
      </c>
      <c r="N1108" t="s">
        <v>3583</v>
      </c>
      <c r="O1108" t="s">
        <v>3579</v>
      </c>
      <c r="P1108" s="61">
        <v>1077.33</v>
      </c>
      <c r="Q1108" t="s">
        <v>3579</v>
      </c>
      <c r="R1108" s="61">
        <v>1077.33</v>
      </c>
      <c r="S1108" s="61">
        <v>0</v>
      </c>
    </row>
    <row r="1109" spans="1:19" x14ac:dyDescent="0.2">
      <c r="A1109" t="s">
        <v>501</v>
      </c>
      <c r="B1109" t="s">
        <v>1750</v>
      </c>
      <c r="C1109" t="s">
        <v>2921</v>
      </c>
      <c r="D1109" t="s">
        <v>238</v>
      </c>
      <c r="E1109" t="s">
        <v>3573</v>
      </c>
      <c r="F1109" t="s">
        <v>116</v>
      </c>
      <c r="G1109" s="87">
        <v>20190801</v>
      </c>
      <c r="H1109" t="s">
        <v>3574</v>
      </c>
      <c r="I1109" t="s">
        <v>5230</v>
      </c>
      <c r="J1109" t="s">
        <v>5212</v>
      </c>
      <c r="K1109">
        <v>7150</v>
      </c>
      <c r="L1109" t="s">
        <v>3582</v>
      </c>
      <c r="M1109" s="87">
        <v>43675</v>
      </c>
      <c r="N1109" t="s">
        <v>3583</v>
      </c>
      <c r="O1109" t="s">
        <v>3579</v>
      </c>
      <c r="P1109" s="61">
        <v>-1800.72</v>
      </c>
      <c r="Q1109" t="s">
        <v>3579</v>
      </c>
      <c r="R1109" s="61">
        <v>0</v>
      </c>
      <c r="S1109" s="61">
        <v>-1800.72</v>
      </c>
    </row>
    <row r="1110" spans="1:19" x14ac:dyDescent="0.2">
      <c r="A1110" t="s">
        <v>501</v>
      </c>
      <c r="B1110" t="s">
        <v>1750</v>
      </c>
      <c r="C1110" t="s">
        <v>2921</v>
      </c>
      <c r="D1110" t="s">
        <v>238</v>
      </c>
      <c r="E1110" t="s">
        <v>3573</v>
      </c>
      <c r="F1110" t="s">
        <v>116</v>
      </c>
      <c r="G1110" s="87">
        <v>20190801</v>
      </c>
      <c r="H1110" t="s">
        <v>3574</v>
      </c>
      <c r="I1110" t="s">
        <v>5231</v>
      </c>
      <c r="J1110" t="s">
        <v>5212</v>
      </c>
      <c r="K1110">
        <v>7150</v>
      </c>
      <c r="L1110" t="s">
        <v>3582</v>
      </c>
      <c r="M1110" s="87">
        <v>43675</v>
      </c>
      <c r="N1110" t="s">
        <v>3583</v>
      </c>
      <c r="O1110" t="s">
        <v>3579</v>
      </c>
      <c r="P1110" s="61">
        <v>-875.2</v>
      </c>
      <c r="Q1110" t="s">
        <v>3579</v>
      </c>
      <c r="R1110" s="61">
        <v>0</v>
      </c>
      <c r="S1110" s="61">
        <v>-875.2</v>
      </c>
    </row>
    <row r="1111" spans="1:19" x14ac:dyDescent="0.2">
      <c r="A1111" t="s">
        <v>501</v>
      </c>
      <c r="B1111" t="s">
        <v>1750</v>
      </c>
      <c r="C1111" t="s">
        <v>2921</v>
      </c>
      <c r="D1111" t="s">
        <v>238</v>
      </c>
      <c r="E1111" t="s">
        <v>3573</v>
      </c>
      <c r="F1111" t="s">
        <v>116</v>
      </c>
      <c r="G1111" s="87">
        <v>20190801</v>
      </c>
      <c r="H1111" t="s">
        <v>3574</v>
      </c>
      <c r="I1111" t="s">
        <v>5232</v>
      </c>
      <c r="J1111" t="s">
        <v>5212</v>
      </c>
      <c r="K1111">
        <v>7150</v>
      </c>
      <c r="L1111" t="s">
        <v>3582</v>
      </c>
      <c r="M1111" s="87">
        <v>43675</v>
      </c>
      <c r="N1111" t="s">
        <v>3583</v>
      </c>
      <c r="O1111" t="s">
        <v>3579</v>
      </c>
      <c r="P1111" s="61">
        <v>-2005.34</v>
      </c>
      <c r="Q1111" t="s">
        <v>3579</v>
      </c>
      <c r="R1111" s="61">
        <v>0</v>
      </c>
      <c r="S1111" s="61">
        <v>-2005.34</v>
      </c>
    </row>
    <row r="1112" spans="1:19" x14ac:dyDescent="0.2">
      <c r="A1112" t="s">
        <v>501</v>
      </c>
      <c r="B1112" t="s">
        <v>1750</v>
      </c>
      <c r="C1112" t="s">
        <v>2921</v>
      </c>
      <c r="D1112" t="s">
        <v>238</v>
      </c>
      <c r="E1112" t="s">
        <v>3573</v>
      </c>
      <c r="F1112" t="s">
        <v>116</v>
      </c>
      <c r="G1112" s="87">
        <v>20190801</v>
      </c>
      <c r="H1112" t="s">
        <v>3574</v>
      </c>
      <c r="I1112" t="s">
        <v>5233</v>
      </c>
      <c r="J1112" t="s">
        <v>5226</v>
      </c>
      <c r="K1112">
        <v>7150</v>
      </c>
      <c r="L1112" t="s">
        <v>3582</v>
      </c>
      <c r="M1112" s="87">
        <v>43675</v>
      </c>
      <c r="N1112" t="s">
        <v>3583</v>
      </c>
      <c r="O1112" t="s">
        <v>3579</v>
      </c>
      <c r="P1112" s="61">
        <v>-1187.78</v>
      </c>
      <c r="Q1112" t="s">
        <v>3579</v>
      </c>
      <c r="R1112" s="61">
        <v>0</v>
      </c>
      <c r="S1112" s="61">
        <v>-1187.78</v>
      </c>
    </row>
    <row r="1113" spans="1:19" x14ac:dyDescent="0.2">
      <c r="A1113" t="s">
        <v>501</v>
      </c>
      <c r="B1113" t="s">
        <v>1750</v>
      </c>
      <c r="C1113" t="s">
        <v>2921</v>
      </c>
      <c r="D1113" t="s">
        <v>238</v>
      </c>
      <c r="E1113" t="s">
        <v>3573</v>
      </c>
      <c r="F1113" t="s">
        <v>116</v>
      </c>
      <c r="G1113" s="87">
        <v>20190801</v>
      </c>
      <c r="H1113" t="s">
        <v>3574</v>
      </c>
      <c r="I1113" t="s">
        <v>5234</v>
      </c>
      <c r="J1113" t="s">
        <v>4915</v>
      </c>
      <c r="K1113">
        <v>7150</v>
      </c>
      <c r="L1113" t="s">
        <v>3582</v>
      </c>
      <c r="M1113" s="87">
        <v>43675</v>
      </c>
      <c r="N1113" t="s">
        <v>3583</v>
      </c>
      <c r="O1113" t="s">
        <v>3579</v>
      </c>
      <c r="P1113" s="61">
        <v>-372.11</v>
      </c>
      <c r="Q1113" t="s">
        <v>3579</v>
      </c>
      <c r="R1113" s="61">
        <v>0</v>
      </c>
      <c r="S1113" s="61">
        <v>-372.11</v>
      </c>
    </row>
    <row r="1114" spans="1:19" x14ac:dyDescent="0.2">
      <c r="A1114" t="s">
        <v>501</v>
      </c>
      <c r="B1114" t="s">
        <v>1750</v>
      </c>
      <c r="C1114" t="s">
        <v>2921</v>
      </c>
      <c r="D1114" t="s">
        <v>238</v>
      </c>
      <c r="E1114" t="s">
        <v>3573</v>
      </c>
      <c r="F1114" t="s">
        <v>116</v>
      </c>
      <c r="G1114" s="87">
        <v>20190801</v>
      </c>
      <c r="H1114" t="s">
        <v>3574</v>
      </c>
      <c r="I1114" t="s">
        <v>5235</v>
      </c>
      <c r="J1114" t="s">
        <v>5212</v>
      </c>
      <c r="K1114">
        <v>7150</v>
      </c>
      <c r="L1114" t="s">
        <v>3582</v>
      </c>
      <c r="M1114" s="87">
        <v>43675</v>
      </c>
      <c r="N1114" t="s">
        <v>3583</v>
      </c>
      <c r="O1114" t="s">
        <v>3579</v>
      </c>
      <c r="P1114" s="61">
        <v>-802.02</v>
      </c>
      <c r="Q1114" t="s">
        <v>3579</v>
      </c>
      <c r="R1114" s="61">
        <v>0</v>
      </c>
      <c r="S1114" s="61">
        <v>-802.02</v>
      </c>
    </row>
    <row r="1115" spans="1:19" x14ac:dyDescent="0.2">
      <c r="A1115" t="s">
        <v>501</v>
      </c>
      <c r="B1115" t="s">
        <v>1750</v>
      </c>
      <c r="C1115" t="s">
        <v>2921</v>
      </c>
      <c r="D1115" t="s">
        <v>238</v>
      </c>
      <c r="E1115" t="s">
        <v>3573</v>
      </c>
      <c r="F1115" t="s">
        <v>116</v>
      </c>
      <c r="G1115" s="87">
        <v>20190801</v>
      </c>
      <c r="H1115" t="s">
        <v>3574</v>
      </c>
      <c r="I1115" t="s">
        <v>5236</v>
      </c>
      <c r="J1115" t="s">
        <v>5212</v>
      </c>
      <c r="K1115">
        <v>7150</v>
      </c>
      <c r="L1115" t="s">
        <v>3582</v>
      </c>
      <c r="M1115" s="87">
        <v>43675</v>
      </c>
      <c r="N1115" t="s">
        <v>3583</v>
      </c>
      <c r="O1115" t="s">
        <v>3579</v>
      </c>
      <c r="P1115" s="61">
        <v>-1908.98</v>
      </c>
      <c r="Q1115" t="s">
        <v>3579</v>
      </c>
      <c r="R1115" s="61">
        <v>0</v>
      </c>
      <c r="S1115" s="61">
        <v>-1908.98</v>
      </c>
    </row>
    <row r="1116" spans="1:19" x14ac:dyDescent="0.2">
      <c r="A1116" t="s">
        <v>501</v>
      </c>
      <c r="B1116" t="s">
        <v>1750</v>
      </c>
      <c r="C1116" t="s">
        <v>2921</v>
      </c>
      <c r="D1116" t="s">
        <v>238</v>
      </c>
      <c r="E1116" t="s">
        <v>3573</v>
      </c>
      <c r="F1116" t="s">
        <v>116</v>
      </c>
      <c r="G1116" s="87">
        <v>20190801</v>
      </c>
      <c r="H1116" t="s">
        <v>3574</v>
      </c>
      <c r="I1116" t="s">
        <v>5237</v>
      </c>
      <c r="J1116" t="s">
        <v>2921</v>
      </c>
      <c r="K1116">
        <v>7150</v>
      </c>
      <c r="L1116" t="s">
        <v>3582</v>
      </c>
      <c r="M1116" s="87">
        <v>43675</v>
      </c>
      <c r="N1116" t="s">
        <v>3583</v>
      </c>
      <c r="O1116" t="s">
        <v>3579</v>
      </c>
      <c r="P1116" s="61">
        <v>-2005.34</v>
      </c>
      <c r="Q1116" t="s">
        <v>3579</v>
      </c>
      <c r="R1116" s="61">
        <v>0</v>
      </c>
      <c r="S1116" s="61">
        <v>-2005.34</v>
      </c>
    </row>
    <row r="1117" spans="1:19" x14ac:dyDescent="0.2">
      <c r="A1117" t="s">
        <v>501</v>
      </c>
      <c r="B1117" t="s">
        <v>1750</v>
      </c>
      <c r="C1117" t="s">
        <v>2921</v>
      </c>
      <c r="D1117" t="s">
        <v>238</v>
      </c>
      <c r="E1117" t="s">
        <v>3573</v>
      </c>
      <c r="F1117" t="s">
        <v>116</v>
      </c>
      <c r="G1117" s="87">
        <v>20190801</v>
      </c>
      <c r="H1117" t="s">
        <v>3574</v>
      </c>
      <c r="I1117" t="s">
        <v>5238</v>
      </c>
      <c r="J1117" t="s">
        <v>5212</v>
      </c>
      <c r="K1117">
        <v>7150</v>
      </c>
      <c r="L1117" t="s">
        <v>3582</v>
      </c>
      <c r="M1117" s="87">
        <v>43675</v>
      </c>
      <c r="N1117" t="s">
        <v>3583</v>
      </c>
      <c r="O1117" t="s">
        <v>3579</v>
      </c>
      <c r="P1117" s="61">
        <v>-2005.04</v>
      </c>
      <c r="Q1117" t="s">
        <v>3579</v>
      </c>
      <c r="R1117" s="61">
        <v>0</v>
      </c>
      <c r="S1117" s="61">
        <v>-2005.04</v>
      </c>
    </row>
    <row r="1118" spans="1:19" x14ac:dyDescent="0.2">
      <c r="A1118" t="s">
        <v>501</v>
      </c>
      <c r="B1118" t="s">
        <v>1750</v>
      </c>
      <c r="C1118" t="s">
        <v>2921</v>
      </c>
      <c r="D1118" t="s">
        <v>238</v>
      </c>
      <c r="E1118" t="s">
        <v>3573</v>
      </c>
      <c r="F1118" t="s">
        <v>116</v>
      </c>
      <c r="G1118" s="87">
        <v>20190801</v>
      </c>
      <c r="H1118" t="s">
        <v>3574</v>
      </c>
      <c r="I1118" t="s">
        <v>5239</v>
      </c>
      <c r="J1118" t="s">
        <v>5212</v>
      </c>
      <c r="K1118">
        <v>7150</v>
      </c>
      <c r="L1118" t="s">
        <v>3582</v>
      </c>
      <c r="M1118" s="87">
        <v>43675</v>
      </c>
      <c r="N1118" t="s">
        <v>3583</v>
      </c>
      <c r="O1118" t="s">
        <v>3579</v>
      </c>
      <c r="P1118" s="61">
        <v>-2005.04</v>
      </c>
      <c r="Q1118" t="s">
        <v>3579</v>
      </c>
      <c r="R1118" s="61">
        <v>0</v>
      </c>
      <c r="S1118" s="61">
        <v>-2005.04</v>
      </c>
    </row>
    <row r="1119" spans="1:19" x14ac:dyDescent="0.2">
      <c r="A1119" t="s">
        <v>501</v>
      </c>
      <c r="B1119" t="s">
        <v>1750</v>
      </c>
      <c r="C1119" t="s">
        <v>2921</v>
      </c>
      <c r="D1119" t="s">
        <v>238</v>
      </c>
      <c r="E1119" t="s">
        <v>3573</v>
      </c>
      <c r="F1119" t="s">
        <v>116</v>
      </c>
      <c r="G1119" s="87">
        <v>20190801</v>
      </c>
      <c r="H1119" t="s">
        <v>3574</v>
      </c>
      <c r="I1119" t="s">
        <v>5240</v>
      </c>
      <c r="J1119" t="s">
        <v>5223</v>
      </c>
      <c r="K1119">
        <v>7150</v>
      </c>
      <c r="L1119" t="s">
        <v>3582</v>
      </c>
      <c r="M1119" s="87">
        <v>43675</v>
      </c>
      <c r="N1119" t="s">
        <v>3583</v>
      </c>
      <c r="O1119" t="s">
        <v>3579</v>
      </c>
      <c r="P1119" s="61">
        <v>-2005.04</v>
      </c>
      <c r="Q1119" t="s">
        <v>3579</v>
      </c>
      <c r="R1119" s="61">
        <v>0</v>
      </c>
      <c r="S1119" s="61">
        <v>-2005.04</v>
      </c>
    </row>
    <row r="1120" spans="1:19" x14ac:dyDescent="0.2">
      <c r="A1120" t="s">
        <v>501</v>
      </c>
      <c r="B1120" t="s">
        <v>1750</v>
      </c>
      <c r="C1120" t="s">
        <v>2921</v>
      </c>
      <c r="D1120" t="s">
        <v>238</v>
      </c>
      <c r="E1120" t="s">
        <v>3573</v>
      </c>
      <c r="F1120" t="s">
        <v>116</v>
      </c>
      <c r="G1120" s="87">
        <v>20190801</v>
      </c>
      <c r="H1120" t="s">
        <v>3574</v>
      </c>
      <c r="I1120" t="s">
        <v>5241</v>
      </c>
      <c r="J1120" t="s">
        <v>5242</v>
      </c>
      <c r="K1120">
        <v>7180</v>
      </c>
      <c r="L1120" t="s">
        <v>4231</v>
      </c>
      <c r="M1120" s="87">
        <v>43698</v>
      </c>
      <c r="N1120" t="s">
        <v>3620</v>
      </c>
      <c r="O1120" t="s">
        <v>3579</v>
      </c>
      <c r="P1120" s="61">
        <v>-320.92</v>
      </c>
      <c r="Q1120" t="s">
        <v>3579</v>
      </c>
      <c r="R1120" s="61">
        <v>0</v>
      </c>
      <c r="S1120" s="61">
        <v>-320.92</v>
      </c>
    </row>
    <row r="1121" spans="1:19" x14ac:dyDescent="0.2">
      <c r="A1121" t="s">
        <v>501</v>
      </c>
      <c r="B1121" t="s">
        <v>1750</v>
      </c>
      <c r="C1121" t="s">
        <v>2921</v>
      </c>
      <c r="D1121" t="s">
        <v>238</v>
      </c>
      <c r="E1121" t="s">
        <v>3573</v>
      </c>
      <c r="F1121" t="s">
        <v>117</v>
      </c>
      <c r="G1121" s="87">
        <v>20190901</v>
      </c>
      <c r="H1121" t="s">
        <v>3574</v>
      </c>
      <c r="I1121" t="s">
        <v>5243</v>
      </c>
      <c r="J1121" t="s">
        <v>5212</v>
      </c>
      <c r="K1121">
        <v>7215</v>
      </c>
      <c r="L1121" t="s">
        <v>3586</v>
      </c>
      <c r="M1121" s="87">
        <v>43710</v>
      </c>
      <c r="N1121" t="s">
        <v>3578</v>
      </c>
      <c r="O1121" t="s">
        <v>3579</v>
      </c>
      <c r="P1121" s="61">
        <v>-1775.76</v>
      </c>
      <c r="Q1121" t="s">
        <v>3579</v>
      </c>
      <c r="R1121" s="61">
        <v>0</v>
      </c>
      <c r="S1121" s="61">
        <v>-1775.76</v>
      </c>
    </row>
    <row r="1122" spans="1:19" x14ac:dyDescent="0.2">
      <c r="A1122" t="s">
        <v>501</v>
      </c>
      <c r="B1122" t="s">
        <v>1750</v>
      </c>
      <c r="C1122" t="s">
        <v>2921</v>
      </c>
      <c r="D1122" t="s">
        <v>238</v>
      </c>
      <c r="E1122" t="s">
        <v>3573</v>
      </c>
      <c r="F1122" t="s">
        <v>117</v>
      </c>
      <c r="G1122" s="87">
        <v>20190901</v>
      </c>
      <c r="H1122" t="s">
        <v>3574</v>
      </c>
      <c r="I1122" t="s">
        <v>5244</v>
      </c>
      <c r="J1122" t="s">
        <v>5212</v>
      </c>
      <c r="K1122">
        <v>7215</v>
      </c>
      <c r="L1122" t="s">
        <v>3586</v>
      </c>
      <c r="M1122" s="87">
        <v>43710</v>
      </c>
      <c r="N1122" t="s">
        <v>3578</v>
      </c>
      <c r="O1122" t="s">
        <v>3579</v>
      </c>
      <c r="P1122" s="61">
        <v>-863.07</v>
      </c>
      <c r="Q1122" t="s">
        <v>3579</v>
      </c>
      <c r="R1122" s="61">
        <v>0</v>
      </c>
      <c r="S1122" s="61">
        <v>-863.07</v>
      </c>
    </row>
    <row r="1123" spans="1:19" x14ac:dyDescent="0.2">
      <c r="A1123" t="s">
        <v>501</v>
      </c>
      <c r="B1123" t="s">
        <v>1750</v>
      </c>
      <c r="C1123" t="s">
        <v>2921</v>
      </c>
      <c r="D1123" t="s">
        <v>238</v>
      </c>
      <c r="E1123" t="s">
        <v>3573</v>
      </c>
      <c r="F1123" t="s">
        <v>117</v>
      </c>
      <c r="G1123" s="87">
        <v>20190901</v>
      </c>
      <c r="H1123" t="s">
        <v>3574</v>
      </c>
      <c r="I1123" t="s">
        <v>5245</v>
      </c>
      <c r="J1123" t="s">
        <v>5242</v>
      </c>
      <c r="K1123">
        <v>7215</v>
      </c>
      <c r="L1123" t="s">
        <v>3586</v>
      </c>
      <c r="M1123" s="87">
        <v>43710</v>
      </c>
      <c r="N1123" t="s">
        <v>3578</v>
      </c>
      <c r="O1123" t="s">
        <v>3579</v>
      </c>
      <c r="P1123" s="61">
        <v>-317.26</v>
      </c>
      <c r="Q1123" t="s">
        <v>3579</v>
      </c>
      <c r="R1123" s="61">
        <v>0</v>
      </c>
      <c r="S1123" s="61">
        <v>-317.26</v>
      </c>
    </row>
    <row r="1124" spans="1:19" x14ac:dyDescent="0.2">
      <c r="A1124" t="s">
        <v>501</v>
      </c>
      <c r="B1124" t="s">
        <v>1750</v>
      </c>
      <c r="C1124" t="s">
        <v>2921</v>
      </c>
      <c r="D1124" t="s">
        <v>238</v>
      </c>
      <c r="E1124" t="s">
        <v>3573</v>
      </c>
      <c r="F1124" t="s">
        <v>117</v>
      </c>
      <c r="G1124" s="87">
        <v>20190901</v>
      </c>
      <c r="H1124" t="s">
        <v>3574</v>
      </c>
      <c r="I1124" t="s">
        <v>5246</v>
      </c>
      <c r="J1124" t="s">
        <v>5212</v>
      </c>
      <c r="K1124">
        <v>7215</v>
      </c>
      <c r="L1124" t="s">
        <v>3586</v>
      </c>
      <c r="M1124" s="87">
        <v>43710</v>
      </c>
      <c r="N1124" t="s">
        <v>3578</v>
      </c>
      <c r="O1124" t="s">
        <v>3579</v>
      </c>
      <c r="P1124" s="61">
        <v>-1977.54</v>
      </c>
      <c r="Q1124" t="s">
        <v>3579</v>
      </c>
      <c r="R1124" s="61">
        <v>0</v>
      </c>
      <c r="S1124" s="61">
        <v>-1977.54</v>
      </c>
    </row>
    <row r="1125" spans="1:19" x14ac:dyDescent="0.2">
      <c r="A1125" t="s">
        <v>501</v>
      </c>
      <c r="B1125" t="s">
        <v>1750</v>
      </c>
      <c r="C1125" t="s">
        <v>2921</v>
      </c>
      <c r="D1125" t="s">
        <v>238</v>
      </c>
      <c r="E1125" t="s">
        <v>3573</v>
      </c>
      <c r="F1125" t="s">
        <v>117</v>
      </c>
      <c r="G1125" s="87">
        <v>20190901</v>
      </c>
      <c r="H1125" t="s">
        <v>3574</v>
      </c>
      <c r="I1125" t="s">
        <v>5247</v>
      </c>
      <c r="J1125" t="s">
        <v>5226</v>
      </c>
      <c r="K1125">
        <v>7215</v>
      </c>
      <c r="L1125" t="s">
        <v>3586</v>
      </c>
      <c r="M1125" s="87">
        <v>43710</v>
      </c>
      <c r="N1125" t="s">
        <v>3578</v>
      </c>
      <c r="O1125" t="s">
        <v>3579</v>
      </c>
      <c r="P1125" s="61">
        <v>-1171.31</v>
      </c>
      <c r="Q1125" t="s">
        <v>3579</v>
      </c>
      <c r="R1125" s="61">
        <v>0</v>
      </c>
      <c r="S1125" s="61">
        <v>-1171.31</v>
      </c>
    </row>
    <row r="1126" spans="1:19" x14ac:dyDescent="0.2">
      <c r="A1126" t="s">
        <v>501</v>
      </c>
      <c r="B1126" t="s">
        <v>1750</v>
      </c>
      <c r="C1126" t="s">
        <v>2921</v>
      </c>
      <c r="D1126" t="s">
        <v>238</v>
      </c>
      <c r="E1126" t="s">
        <v>3573</v>
      </c>
      <c r="F1126" t="s">
        <v>117</v>
      </c>
      <c r="G1126" s="87">
        <v>20190901</v>
      </c>
      <c r="H1126" t="s">
        <v>3574</v>
      </c>
      <c r="I1126" t="s">
        <v>5248</v>
      </c>
      <c r="J1126" t="s">
        <v>4915</v>
      </c>
      <c r="K1126">
        <v>7215</v>
      </c>
      <c r="L1126" t="s">
        <v>3586</v>
      </c>
      <c r="M1126" s="87">
        <v>43710</v>
      </c>
      <c r="N1126" t="s">
        <v>3578</v>
      </c>
      <c r="O1126" t="s">
        <v>3579</v>
      </c>
      <c r="P1126" s="61">
        <v>-362.42</v>
      </c>
      <c r="Q1126" t="s">
        <v>3579</v>
      </c>
      <c r="R1126" s="61">
        <v>0</v>
      </c>
      <c r="S1126" s="61">
        <v>-362.42</v>
      </c>
    </row>
    <row r="1127" spans="1:19" x14ac:dyDescent="0.2">
      <c r="A1127" t="s">
        <v>501</v>
      </c>
      <c r="B1127" t="s">
        <v>1750</v>
      </c>
      <c r="C1127" t="s">
        <v>2921</v>
      </c>
      <c r="D1127" t="s">
        <v>238</v>
      </c>
      <c r="E1127" t="s">
        <v>3573</v>
      </c>
      <c r="F1127" t="s">
        <v>117</v>
      </c>
      <c r="G1127" s="87">
        <v>20190901</v>
      </c>
      <c r="H1127" t="s">
        <v>3574</v>
      </c>
      <c r="I1127" t="s">
        <v>5249</v>
      </c>
      <c r="J1127" t="s">
        <v>5212</v>
      </c>
      <c r="K1127">
        <v>7215</v>
      </c>
      <c r="L1127" t="s">
        <v>3586</v>
      </c>
      <c r="M1127" s="87">
        <v>43710</v>
      </c>
      <c r="N1127" t="s">
        <v>3578</v>
      </c>
      <c r="O1127" t="s">
        <v>3579</v>
      </c>
      <c r="P1127" s="61">
        <v>-790.9</v>
      </c>
      <c r="Q1127" t="s">
        <v>3579</v>
      </c>
      <c r="R1127" s="61">
        <v>0</v>
      </c>
      <c r="S1127" s="61">
        <v>-790.9</v>
      </c>
    </row>
    <row r="1128" spans="1:19" x14ac:dyDescent="0.2">
      <c r="A1128" t="s">
        <v>501</v>
      </c>
      <c r="B1128" t="s">
        <v>1750</v>
      </c>
      <c r="C1128" t="s">
        <v>2921</v>
      </c>
      <c r="D1128" t="s">
        <v>238</v>
      </c>
      <c r="E1128" t="s">
        <v>3573</v>
      </c>
      <c r="F1128" t="s">
        <v>117</v>
      </c>
      <c r="G1128" s="87">
        <v>20190901</v>
      </c>
      <c r="H1128" t="s">
        <v>3574</v>
      </c>
      <c r="I1128" t="s">
        <v>5250</v>
      </c>
      <c r="J1128" t="s">
        <v>5212</v>
      </c>
      <c r="K1128">
        <v>7215</v>
      </c>
      <c r="L1128" t="s">
        <v>3586</v>
      </c>
      <c r="M1128" s="87">
        <v>43710</v>
      </c>
      <c r="N1128" t="s">
        <v>3578</v>
      </c>
      <c r="O1128" t="s">
        <v>3579</v>
      </c>
      <c r="P1128" s="61">
        <v>-1882.51</v>
      </c>
      <c r="Q1128" t="s">
        <v>3579</v>
      </c>
      <c r="R1128" s="61">
        <v>0</v>
      </c>
      <c r="S1128" s="61">
        <v>-1882.51</v>
      </c>
    </row>
    <row r="1129" spans="1:19" x14ac:dyDescent="0.2">
      <c r="A1129" t="s">
        <v>501</v>
      </c>
      <c r="B1129" t="s">
        <v>1750</v>
      </c>
      <c r="C1129" t="s">
        <v>2921</v>
      </c>
      <c r="D1129" t="s">
        <v>238</v>
      </c>
      <c r="E1129" t="s">
        <v>3573</v>
      </c>
      <c r="F1129" t="s">
        <v>117</v>
      </c>
      <c r="G1129" s="87">
        <v>20190901</v>
      </c>
      <c r="H1129" t="s">
        <v>3574</v>
      </c>
      <c r="I1129" t="s">
        <v>5251</v>
      </c>
      <c r="J1129" t="s">
        <v>2921</v>
      </c>
      <c r="K1129">
        <v>7215</v>
      </c>
      <c r="L1129" t="s">
        <v>3586</v>
      </c>
      <c r="M1129" s="87">
        <v>43710</v>
      </c>
      <c r="N1129" t="s">
        <v>3578</v>
      </c>
      <c r="O1129" t="s">
        <v>3579</v>
      </c>
      <c r="P1129" s="61">
        <v>-1977.54</v>
      </c>
      <c r="Q1129" t="s">
        <v>3579</v>
      </c>
      <c r="R1129" s="61">
        <v>0</v>
      </c>
      <c r="S1129" s="61">
        <v>-1977.54</v>
      </c>
    </row>
    <row r="1130" spans="1:19" x14ac:dyDescent="0.2">
      <c r="A1130" t="s">
        <v>501</v>
      </c>
      <c r="B1130" t="s">
        <v>1750</v>
      </c>
      <c r="C1130" t="s">
        <v>2921</v>
      </c>
      <c r="D1130" t="s">
        <v>238</v>
      </c>
      <c r="E1130" t="s">
        <v>3573</v>
      </c>
      <c r="F1130" t="s">
        <v>117</v>
      </c>
      <c r="G1130" s="87">
        <v>20190901</v>
      </c>
      <c r="H1130" t="s">
        <v>3574</v>
      </c>
      <c r="I1130" t="s">
        <v>5252</v>
      </c>
      <c r="J1130" t="s">
        <v>5212</v>
      </c>
      <c r="K1130">
        <v>7215</v>
      </c>
      <c r="L1130" t="s">
        <v>3586</v>
      </c>
      <c r="M1130" s="87">
        <v>43710</v>
      </c>
      <c r="N1130" t="s">
        <v>3578</v>
      </c>
      <c r="O1130" t="s">
        <v>3579</v>
      </c>
      <c r="P1130" s="61">
        <v>-1977.24</v>
      </c>
      <c r="Q1130" t="s">
        <v>3579</v>
      </c>
      <c r="R1130" s="61">
        <v>0</v>
      </c>
      <c r="S1130" s="61">
        <v>-1977.24</v>
      </c>
    </row>
    <row r="1131" spans="1:19" x14ac:dyDescent="0.2">
      <c r="A1131" t="s">
        <v>501</v>
      </c>
      <c r="B1131" t="s">
        <v>1750</v>
      </c>
      <c r="C1131" t="s">
        <v>2921</v>
      </c>
      <c r="D1131" t="s">
        <v>238</v>
      </c>
      <c r="E1131" t="s">
        <v>3573</v>
      </c>
      <c r="F1131" t="s">
        <v>117</v>
      </c>
      <c r="G1131" s="87">
        <v>20190901</v>
      </c>
      <c r="H1131" t="s">
        <v>3574</v>
      </c>
      <c r="I1131" t="s">
        <v>5253</v>
      </c>
      <c r="J1131" t="s">
        <v>5212</v>
      </c>
      <c r="K1131">
        <v>7215</v>
      </c>
      <c r="L1131" t="s">
        <v>3586</v>
      </c>
      <c r="M1131" s="87">
        <v>43710</v>
      </c>
      <c r="N1131" t="s">
        <v>3578</v>
      </c>
      <c r="O1131" t="s">
        <v>3579</v>
      </c>
      <c r="P1131" s="61">
        <v>-1977.24</v>
      </c>
      <c r="Q1131" t="s">
        <v>3579</v>
      </c>
      <c r="R1131" s="61">
        <v>0</v>
      </c>
      <c r="S1131" s="61">
        <v>-1977.24</v>
      </c>
    </row>
    <row r="1132" spans="1:19" x14ac:dyDescent="0.2">
      <c r="A1132" t="s">
        <v>501</v>
      </c>
      <c r="B1132" t="s">
        <v>1750</v>
      </c>
      <c r="C1132" t="s">
        <v>2921</v>
      </c>
      <c r="D1132" t="s">
        <v>238</v>
      </c>
      <c r="E1132" t="s">
        <v>3573</v>
      </c>
      <c r="F1132" t="s">
        <v>117</v>
      </c>
      <c r="G1132" s="87">
        <v>20190901</v>
      </c>
      <c r="H1132" t="s">
        <v>3574</v>
      </c>
      <c r="I1132" t="s">
        <v>5254</v>
      </c>
      <c r="J1132" t="s">
        <v>5223</v>
      </c>
      <c r="K1132">
        <v>7215</v>
      </c>
      <c r="L1132" t="s">
        <v>3586</v>
      </c>
      <c r="M1132" s="87">
        <v>43710</v>
      </c>
      <c r="N1132" t="s">
        <v>3578</v>
      </c>
      <c r="O1132" t="s">
        <v>3579</v>
      </c>
      <c r="P1132" s="61">
        <v>-1977.24</v>
      </c>
      <c r="Q1132" t="s">
        <v>3579</v>
      </c>
      <c r="R1132" s="61">
        <v>0</v>
      </c>
      <c r="S1132" s="61">
        <v>-1977.24</v>
      </c>
    </row>
    <row r="1133" spans="1:19" x14ac:dyDescent="0.2">
      <c r="A1133" t="s">
        <v>501</v>
      </c>
      <c r="B1133" t="s">
        <v>1750</v>
      </c>
      <c r="C1133" t="s">
        <v>2921</v>
      </c>
      <c r="D1133" t="s">
        <v>238</v>
      </c>
      <c r="E1133" t="s">
        <v>3573</v>
      </c>
      <c r="F1133" t="s">
        <v>118</v>
      </c>
      <c r="G1133" s="87">
        <v>20191001</v>
      </c>
      <c r="H1133" t="s">
        <v>3574</v>
      </c>
      <c r="I1133" t="s">
        <v>5255</v>
      </c>
      <c r="J1133" t="s">
        <v>5212</v>
      </c>
      <c r="K1133">
        <v>7260</v>
      </c>
      <c r="L1133" t="s">
        <v>3589</v>
      </c>
      <c r="M1133" s="87">
        <v>43739</v>
      </c>
      <c r="N1133" t="s">
        <v>3578</v>
      </c>
      <c r="O1133" t="s">
        <v>3579</v>
      </c>
      <c r="P1133" s="61">
        <v>-1606.32</v>
      </c>
      <c r="Q1133" t="s">
        <v>3579</v>
      </c>
      <c r="R1133" s="61">
        <v>0</v>
      </c>
      <c r="S1133" s="61">
        <v>-1606.32</v>
      </c>
    </row>
    <row r="1134" spans="1:19" x14ac:dyDescent="0.2">
      <c r="A1134" t="s">
        <v>501</v>
      </c>
      <c r="B1134" t="s">
        <v>1750</v>
      </c>
      <c r="C1134" t="s">
        <v>2921</v>
      </c>
      <c r="D1134" t="s">
        <v>238</v>
      </c>
      <c r="E1134" t="s">
        <v>3573</v>
      </c>
      <c r="F1134" t="s">
        <v>118</v>
      </c>
      <c r="G1134" s="87">
        <v>20191001</v>
      </c>
      <c r="H1134" t="s">
        <v>3574</v>
      </c>
      <c r="I1134" t="s">
        <v>5256</v>
      </c>
      <c r="J1134" t="s">
        <v>5212</v>
      </c>
      <c r="K1134">
        <v>7260</v>
      </c>
      <c r="L1134" t="s">
        <v>3589</v>
      </c>
      <c r="M1134" s="87">
        <v>43739</v>
      </c>
      <c r="N1134" t="s">
        <v>3578</v>
      </c>
      <c r="O1134" t="s">
        <v>3579</v>
      </c>
      <c r="P1134" s="61">
        <v>-780.72</v>
      </c>
      <c r="Q1134" t="s">
        <v>3579</v>
      </c>
      <c r="R1134" s="61">
        <v>0</v>
      </c>
      <c r="S1134" s="61">
        <v>-780.72</v>
      </c>
    </row>
    <row r="1135" spans="1:19" x14ac:dyDescent="0.2">
      <c r="A1135" t="s">
        <v>501</v>
      </c>
      <c r="B1135" t="s">
        <v>1750</v>
      </c>
      <c r="C1135" t="s">
        <v>2921</v>
      </c>
      <c r="D1135" t="s">
        <v>238</v>
      </c>
      <c r="E1135" t="s">
        <v>3573</v>
      </c>
      <c r="F1135" t="s">
        <v>118</v>
      </c>
      <c r="G1135" s="87">
        <v>20191001</v>
      </c>
      <c r="H1135" t="s">
        <v>3574</v>
      </c>
      <c r="I1135" t="s">
        <v>5257</v>
      </c>
      <c r="J1135" t="s">
        <v>5242</v>
      </c>
      <c r="K1135">
        <v>7260</v>
      </c>
      <c r="L1135" t="s">
        <v>3589</v>
      </c>
      <c r="M1135" s="87">
        <v>43739</v>
      </c>
      <c r="N1135" t="s">
        <v>3578</v>
      </c>
      <c r="O1135" t="s">
        <v>3579</v>
      </c>
      <c r="P1135" s="61">
        <v>-286.99</v>
      </c>
      <c r="Q1135" t="s">
        <v>3579</v>
      </c>
      <c r="R1135" s="61">
        <v>0</v>
      </c>
      <c r="S1135" s="61">
        <v>-286.99</v>
      </c>
    </row>
    <row r="1136" spans="1:19" x14ac:dyDescent="0.2">
      <c r="A1136" t="s">
        <v>501</v>
      </c>
      <c r="B1136" t="s">
        <v>1750</v>
      </c>
      <c r="C1136" t="s">
        <v>2921</v>
      </c>
      <c r="D1136" t="s">
        <v>238</v>
      </c>
      <c r="E1136" t="s">
        <v>3573</v>
      </c>
      <c r="F1136" t="s">
        <v>118</v>
      </c>
      <c r="G1136" s="87">
        <v>20191001</v>
      </c>
      <c r="H1136" t="s">
        <v>3574</v>
      </c>
      <c r="I1136" t="s">
        <v>5258</v>
      </c>
      <c r="J1136" t="s">
        <v>5212</v>
      </c>
      <c r="K1136">
        <v>7260</v>
      </c>
      <c r="L1136" t="s">
        <v>3589</v>
      </c>
      <c r="M1136" s="87">
        <v>43739</v>
      </c>
      <c r="N1136" t="s">
        <v>3578</v>
      </c>
      <c r="O1136" t="s">
        <v>3579</v>
      </c>
      <c r="P1136" s="61">
        <v>-1788.85</v>
      </c>
      <c r="Q1136" t="s">
        <v>3579</v>
      </c>
      <c r="R1136" s="61">
        <v>0</v>
      </c>
      <c r="S1136" s="61">
        <v>-1788.85</v>
      </c>
    </row>
    <row r="1137" spans="1:19" x14ac:dyDescent="0.2">
      <c r="A1137" t="s">
        <v>501</v>
      </c>
      <c r="B1137" t="s">
        <v>1750</v>
      </c>
      <c r="C1137" t="s">
        <v>2921</v>
      </c>
      <c r="D1137" t="s">
        <v>238</v>
      </c>
      <c r="E1137" t="s">
        <v>3573</v>
      </c>
      <c r="F1137" t="s">
        <v>118</v>
      </c>
      <c r="G1137" s="87">
        <v>20191001</v>
      </c>
      <c r="H1137" t="s">
        <v>3574</v>
      </c>
      <c r="I1137" t="s">
        <v>5259</v>
      </c>
      <c r="J1137" t="s">
        <v>5226</v>
      </c>
      <c r="K1137">
        <v>7260</v>
      </c>
      <c r="L1137" t="s">
        <v>3589</v>
      </c>
      <c r="M1137" s="87">
        <v>43739</v>
      </c>
      <c r="N1137" t="s">
        <v>3578</v>
      </c>
      <c r="O1137" t="s">
        <v>3579</v>
      </c>
      <c r="P1137" s="61">
        <v>-1059.54</v>
      </c>
      <c r="Q1137" t="s">
        <v>3579</v>
      </c>
      <c r="R1137" s="61">
        <v>0</v>
      </c>
      <c r="S1137" s="61">
        <v>-1059.54</v>
      </c>
    </row>
    <row r="1138" spans="1:19" x14ac:dyDescent="0.2">
      <c r="A1138" t="s">
        <v>501</v>
      </c>
      <c r="B1138" t="s">
        <v>1750</v>
      </c>
      <c r="C1138" t="s">
        <v>2921</v>
      </c>
      <c r="D1138" t="s">
        <v>238</v>
      </c>
      <c r="E1138" t="s">
        <v>3573</v>
      </c>
      <c r="F1138" t="s">
        <v>118</v>
      </c>
      <c r="G1138" s="87">
        <v>20191001</v>
      </c>
      <c r="H1138" t="s">
        <v>3574</v>
      </c>
      <c r="I1138" t="s">
        <v>5260</v>
      </c>
      <c r="J1138" t="s">
        <v>4915</v>
      </c>
      <c r="K1138">
        <v>7260</v>
      </c>
      <c r="L1138" t="s">
        <v>3589</v>
      </c>
      <c r="M1138" s="87">
        <v>43739</v>
      </c>
      <c r="N1138" t="s">
        <v>3578</v>
      </c>
      <c r="O1138" t="s">
        <v>3579</v>
      </c>
      <c r="P1138" s="61">
        <v>-296.62</v>
      </c>
      <c r="Q1138" t="s">
        <v>3579</v>
      </c>
      <c r="R1138" s="61">
        <v>0</v>
      </c>
      <c r="S1138" s="61">
        <v>-296.62</v>
      </c>
    </row>
    <row r="1139" spans="1:19" x14ac:dyDescent="0.2">
      <c r="A1139" t="s">
        <v>501</v>
      </c>
      <c r="B1139" t="s">
        <v>1750</v>
      </c>
      <c r="C1139" t="s">
        <v>2921</v>
      </c>
      <c r="D1139" t="s">
        <v>238</v>
      </c>
      <c r="E1139" t="s">
        <v>3573</v>
      </c>
      <c r="F1139" t="s">
        <v>118</v>
      </c>
      <c r="G1139" s="87">
        <v>20191001</v>
      </c>
      <c r="H1139" t="s">
        <v>3574</v>
      </c>
      <c r="I1139" t="s">
        <v>5261</v>
      </c>
      <c r="J1139" t="s">
        <v>5212</v>
      </c>
      <c r="K1139">
        <v>7260</v>
      </c>
      <c r="L1139" t="s">
        <v>3589</v>
      </c>
      <c r="M1139" s="87">
        <v>43739</v>
      </c>
      <c r="N1139" t="s">
        <v>3578</v>
      </c>
      <c r="O1139" t="s">
        <v>3579</v>
      </c>
      <c r="P1139" s="61">
        <v>-715.43</v>
      </c>
      <c r="Q1139" t="s">
        <v>3579</v>
      </c>
      <c r="R1139" s="61">
        <v>0</v>
      </c>
      <c r="S1139" s="61">
        <v>-715.43</v>
      </c>
    </row>
    <row r="1140" spans="1:19" x14ac:dyDescent="0.2">
      <c r="A1140" t="s">
        <v>501</v>
      </c>
      <c r="B1140" t="s">
        <v>1750</v>
      </c>
      <c r="C1140" t="s">
        <v>2921</v>
      </c>
      <c r="D1140" t="s">
        <v>238</v>
      </c>
      <c r="E1140" t="s">
        <v>3573</v>
      </c>
      <c r="F1140" t="s">
        <v>118</v>
      </c>
      <c r="G1140" s="87">
        <v>20191001</v>
      </c>
      <c r="H1140" t="s">
        <v>3574</v>
      </c>
      <c r="I1140" t="s">
        <v>5262</v>
      </c>
      <c r="J1140" t="s">
        <v>5212</v>
      </c>
      <c r="K1140">
        <v>7260</v>
      </c>
      <c r="L1140" t="s">
        <v>3589</v>
      </c>
      <c r="M1140" s="87">
        <v>43739</v>
      </c>
      <c r="N1140" t="s">
        <v>3578</v>
      </c>
      <c r="O1140" t="s">
        <v>3579</v>
      </c>
      <c r="P1140" s="61">
        <v>-1702.89</v>
      </c>
      <c r="Q1140" t="s">
        <v>3579</v>
      </c>
      <c r="R1140" s="61">
        <v>0</v>
      </c>
      <c r="S1140" s="61">
        <v>-1702.89</v>
      </c>
    </row>
    <row r="1141" spans="1:19" x14ac:dyDescent="0.2">
      <c r="A1141" t="s">
        <v>501</v>
      </c>
      <c r="B1141" t="s">
        <v>1750</v>
      </c>
      <c r="C1141" t="s">
        <v>2921</v>
      </c>
      <c r="D1141" t="s">
        <v>238</v>
      </c>
      <c r="E1141" t="s">
        <v>3573</v>
      </c>
      <c r="F1141" t="s">
        <v>118</v>
      </c>
      <c r="G1141" s="87">
        <v>20191001</v>
      </c>
      <c r="H1141" t="s">
        <v>3574</v>
      </c>
      <c r="I1141" t="s">
        <v>5263</v>
      </c>
      <c r="J1141" t="s">
        <v>2921</v>
      </c>
      <c r="K1141">
        <v>7260</v>
      </c>
      <c r="L1141" t="s">
        <v>3589</v>
      </c>
      <c r="M1141" s="87">
        <v>43739</v>
      </c>
      <c r="N1141" t="s">
        <v>3578</v>
      </c>
      <c r="O1141" t="s">
        <v>3579</v>
      </c>
      <c r="P1141" s="61">
        <v>-1788.85</v>
      </c>
      <c r="Q1141" t="s">
        <v>3579</v>
      </c>
      <c r="R1141" s="61">
        <v>0</v>
      </c>
      <c r="S1141" s="61">
        <v>-1788.85</v>
      </c>
    </row>
    <row r="1142" spans="1:19" x14ac:dyDescent="0.2">
      <c r="A1142" t="s">
        <v>501</v>
      </c>
      <c r="B1142" t="s">
        <v>1750</v>
      </c>
      <c r="C1142" t="s">
        <v>2921</v>
      </c>
      <c r="D1142" t="s">
        <v>238</v>
      </c>
      <c r="E1142" t="s">
        <v>3573</v>
      </c>
      <c r="F1142" t="s">
        <v>118</v>
      </c>
      <c r="G1142" s="87">
        <v>20191001</v>
      </c>
      <c r="H1142" t="s">
        <v>3574</v>
      </c>
      <c r="I1142" t="s">
        <v>5264</v>
      </c>
      <c r="J1142" t="s">
        <v>5212</v>
      </c>
      <c r="K1142">
        <v>7260</v>
      </c>
      <c r="L1142" t="s">
        <v>3589</v>
      </c>
      <c r="M1142" s="87">
        <v>43739</v>
      </c>
      <c r="N1142" t="s">
        <v>3578</v>
      </c>
      <c r="O1142" t="s">
        <v>3579</v>
      </c>
      <c r="P1142" s="61">
        <v>-1810.1</v>
      </c>
      <c r="Q1142" t="s">
        <v>3579</v>
      </c>
      <c r="R1142" s="61">
        <v>0</v>
      </c>
      <c r="S1142" s="61">
        <v>-1810.1</v>
      </c>
    </row>
    <row r="1143" spans="1:19" x14ac:dyDescent="0.2">
      <c r="A1143" t="s">
        <v>501</v>
      </c>
      <c r="B1143" t="s">
        <v>1750</v>
      </c>
      <c r="C1143" t="s">
        <v>2921</v>
      </c>
      <c r="D1143" t="s">
        <v>238</v>
      </c>
      <c r="E1143" t="s">
        <v>3573</v>
      </c>
      <c r="F1143" t="s">
        <v>118</v>
      </c>
      <c r="G1143" s="87">
        <v>20191017</v>
      </c>
      <c r="H1143" t="s">
        <v>3574</v>
      </c>
      <c r="I1143" t="s">
        <v>5265</v>
      </c>
      <c r="J1143" t="s">
        <v>5212</v>
      </c>
      <c r="K1143">
        <v>7310</v>
      </c>
      <c r="L1143" t="s">
        <v>3592</v>
      </c>
      <c r="M1143" s="87">
        <v>43769</v>
      </c>
      <c r="N1143" t="s">
        <v>3578</v>
      </c>
      <c r="O1143" t="s">
        <v>3579</v>
      </c>
      <c r="P1143" s="61">
        <v>-1695.9</v>
      </c>
      <c r="Q1143" t="s">
        <v>3579</v>
      </c>
      <c r="R1143" s="61">
        <v>0</v>
      </c>
      <c r="S1143" s="61">
        <v>-1695.9</v>
      </c>
    </row>
    <row r="1144" spans="1:19" x14ac:dyDescent="0.2">
      <c r="A1144" t="s">
        <v>501</v>
      </c>
      <c r="B1144" t="s">
        <v>1750</v>
      </c>
      <c r="C1144" t="s">
        <v>2921</v>
      </c>
      <c r="D1144" t="s">
        <v>238</v>
      </c>
      <c r="E1144" t="s">
        <v>3573</v>
      </c>
      <c r="F1144" t="s">
        <v>119</v>
      </c>
      <c r="G1144" s="87">
        <v>20191101</v>
      </c>
      <c r="H1144" t="s">
        <v>3574</v>
      </c>
      <c r="I1144" t="s">
        <v>5266</v>
      </c>
      <c r="J1144" t="s">
        <v>5212</v>
      </c>
      <c r="K1144">
        <v>7310</v>
      </c>
      <c r="L1144" t="s">
        <v>3592</v>
      </c>
      <c r="M1144" s="87">
        <v>43769</v>
      </c>
      <c r="N1144" t="s">
        <v>3578</v>
      </c>
      <c r="O1144" t="s">
        <v>3579</v>
      </c>
      <c r="P1144" s="61">
        <v>-755.33</v>
      </c>
      <c r="Q1144" t="s">
        <v>3579</v>
      </c>
      <c r="R1144" s="61">
        <v>0</v>
      </c>
      <c r="S1144" s="61">
        <v>-755.33</v>
      </c>
    </row>
    <row r="1145" spans="1:19" x14ac:dyDescent="0.2">
      <c r="A1145" t="s">
        <v>501</v>
      </c>
      <c r="B1145" t="s">
        <v>1750</v>
      </c>
      <c r="C1145" t="s">
        <v>2921</v>
      </c>
      <c r="D1145" t="s">
        <v>238</v>
      </c>
      <c r="E1145" t="s">
        <v>3573</v>
      </c>
      <c r="F1145" t="s">
        <v>119</v>
      </c>
      <c r="G1145" s="87">
        <v>20191101</v>
      </c>
      <c r="H1145" t="s">
        <v>3574</v>
      </c>
      <c r="I1145" t="s">
        <v>5267</v>
      </c>
      <c r="J1145" t="s">
        <v>5212</v>
      </c>
      <c r="K1145">
        <v>7310</v>
      </c>
      <c r="L1145" t="s">
        <v>3592</v>
      </c>
      <c r="M1145" s="87">
        <v>43769</v>
      </c>
      <c r="N1145" t="s">
        <v>3578</v>
      </c>
      <c r="O1145" t="s">
        <v>3579</v>
      </c>
      <c r="P1145" s="61">
        <v>-1797.85</v>
      </c>
      <c r="Q1145" t="s">
        <v>3579</v>
      </c>
      <c r="R1145" s="61">
        <v>0</v>
      </c>
      <c r="S1145" s="61">
        <v>-1797.85</v>
      </c>
    </row>
    <row r="1146" spans="1:19" x14ac:dyDescent="0.2">
      <c r="A1146" t="s">
        <v>501</v>
      </c>
      <c r="B1146" t="s">
        <v>1750</v>
      </c>
      <c r="C1146" t="s">
        <v>2921</v>
      </c>
      <c r="D1146" t="s">
        <v>238</v>
      </c>
      <c r="E1146" t="s">
        <v>3573</v>
      </c>
      <c r="F1146" t="s">
        <v>119</v>
      </c>
      <c r="G1146" s="87">
        <v>20191101</v>
      </c>
      <c r="H1146" t="s">
        <v>3574</v>
      </c>
      <c r="I1146" t="s">
        <v>5268</v>
      </c>
      <c r="J1146" t="s">
        <v>4915</v>
      </c>
      <c r="K1146">
        <v>7310</v>
      </c>
      <c r="L1146" t="s">
        <v>3592</v>
      </c>
      <c r="M1146" s="87">
        <v>43769</v>
      </c>
      <c r="N1146" t="s">
        <v>3578</v>
      </c>
      <c r="O1146" t="s">
        <v>3579</v>
      </c>
      <c r="P1146" s="61">
        <v>-331.41</v>
      </c>
      <c r="Q1146" t="s">
        <v>3579</v>
      </c>
      <c r="R1146" s="61">
        <v>0</v>
      </c>
      <c r="S1146" s="61">
        <v>-331.41</v>
      </c>
    </row>
    <row r="1147" spans="1:19" x14ac:dyDescent="0.2">
      <c r="A1147" t="s">
        <v>501</v>
      </c>
      <c r="B1147" t="s">
        <v>1750</v>
      </c>
      <c r="C1147" t="s">
        <v>2921</v>
      </c>
      <c r="D1147" t="s">
        <v>238</v>
      </c>
      <c r="E1147" t="s">
        <v>3573</v>
      </c>
      <c r="F1147" t="s">
        <v>119</v>
      </c>
      <c r="G1147" s="87">
        <v>20191101</v>
      </c>
      <c r="H1147" t="s">
        <v>3574</v>
      </c>
      <c r="I1147" t="s">
        <v>5269</v>
      </c>
      <c r="J1147" t="s">
        <v>5212</v>
      </c>
      <c r="K1147">
        <v>7310</v>
      </c>
      <c r="L1147" t="s">
        <v>3592</v>
      </c>
      <c r="M1147" s="87">
        <v>43769</v>
      </c>
      <c r="N1147" t="s">
        <v>3578</v>
      </c>
      <c r="O1147" t="s">
        <v>3579</v>
      </c>
      <c r="P1147" s="61">
        <v>-824.25</v>
      </c>
      <c r="Q1147" t="s">
        <v>3579</v>
      </c>
      <c r="R1147" s="61">
        <v>0</v>
      </c>
      <c r="S1147" s="61">
        <v>-824.25</v>
      </c>
    </row>
    <row r="1148" spans="1:19" x14ac:dyDescent="0.2">
      <c r="A1148" t="s">
        <v>501</v>
      </c>
      <c r="B1148" t="s">
        <v>1750</v>
      </c>
      <c r="C1148" t="s">
        <v>2921</v>
      </c>
      <c r="D1148" t="s">
        <v>238</v>
      </c>
      <c r="E1148" t="s">
        <v>3573</v>
      </c>
      <c r="F1148" t="s">
        <v>119</v>
      </c>
      <c r="G1148" s="87">
        <v>20191101</v>
      </c>
      <c r="H1148" t="s">
        <v>3574</v>
      </c>
      <c r="I1148" t="s">
        <v>5270</v>
      </c>
      <c r="J1148" t="s">
        <v>5242</v>
      </c>
      <c r="K1148">
        <v>7310</v>
      </c>
      <c r="L1148" t="s">
        <v>3592</v>
      </c>
      <c r="M1148" s="87">
        <v>43769</v>
      </c>
      <c r="N1148" t="s">
        <v>3578</v>
      </c>
      <c r="O1148" t="s">
        <v>3579</v>
      </c>
      <c r="P1148" s="61">
        <v>-302.99</v>
      </c>
      <c r="Q1148" t="s">
        <v>3579</v>
      </c>
      <c r="R1148" s="61">
        <v>0</v>
      </c>
      <c r="S1148" s="61">
        <v>-302.99</v>
      </c>
    </row>
    <row r="1149" spans="1:19" x14ac:dyDescent="0.2">
      <c r="A1149" t="s">
        <v>501</v>
      </c>
      <c r="B1149" t="s">
        <v>1750</v>
      </c>
      <c r="C1149" t="s">
        <v>2921</v>
      </c>
      <c r="D1149" t="s">
        <v>238</v>
      </c>
      <c r="E1149" t="s">
        <v>3573</v>
      </c>
      <c r="F1149" t="s">
        <v>119</v>
      </c>
      <c r="G1149" s="87">
        <v>20191101</v>
      </c>
      <c r="H1149" t="s">
        <v>3574</v>
      </c>
      <c r="I1149" t="s">
        <v>5271</v>
      </c>
      <c r="J1149" t="s">
        <v>5212</v>
      </c>
      <c r="K1149">
        <v>7310</v>
      </c>
      <c r="L1149" t="s">
        <v>3592</v>
      </c>
      <c r="M1149" s="87">
        <v>43769</v>
      </c>
      <c r="N1149" t="s">
        <v>3578</v>
      </c>
      <c r="O1149" t="s">
        <v>3579</v>
      </c>
      <c r="P1149" s="61">
        <v>-1888.32</v>
      </c>
      <c r="Q1149" t="s">
        <v>3579</v>
      </c>
      <c r="R1149" s="61">
        <v>0</v>
      </c>
      <c r="S1149" s="61">
        <v>-1888.32</v>
      </c>
    </row>
    <row r="1150" spans="1:19" x14ac:dyDescent="0.2">
      <c r="A1150" t="s">
        <v>501</v>
      </c>
      <c r="B1150" t="s">
        <v>1750</v>
      </c>
      <c r="C1150" t="s">
        <v>2921</v>
      </c>
      <c r="D1150" t="s">
        <v>238</v>
      </c>
      <c r="E1150" t="s">
        <v>3573</v>
      </c>
      <c r="F1150" t="s">
        <v>119</v>
      </c>
      <c r="G1150" s="87">
        <v>20191101</v>
      </c>
      <c r="H1150" t="s">
        <v>3574</v>
      </c>
      <c r="I1150" t="s">
        <v>5272</v>
      </c>
      <c r="J1150" t="s">
        <v>5212</v>
      </c>
      <c r="K1150">
        <v>7310</v>
      </c>
      <c r="L1150" t="s">
        <v>3592</v>
      </c>
      <c r="M1150" s="87">
        <v>43769</v>
      </c>
      <c r="N1150" t="s">
        <v>3578</v>
      </c>
      <c r="O1150" t="s">
        <v>3579</v>
      </c>
      <c r="P1150" s="61">
        <v>-1888.32</v>
      </c>
      <c r="Q1150" t="s">
        <v>3579</v>
      </c>
      <c r="R1150" s="61">
        <v>0</v>
      </c>
      <c r="S1150" s="61">
        <v>-1888.32</v>
      </c>
    </row>
    <row r="1151" spans="1:19" x14ac:dyDescent="0.2">
      <c r="A1151" t="s">
        <v>501</v>
      </c>
      <c r="B1151" t="s">
        <v>1750</v>
      </c>
      <c r="C1151" t="s">
        <v>2921</v>
      </c>
      <c r="D1151" t="s">
        <v>238</v>
      </c>
      <c r="E1151" t="s">
        <v>3573</v>
      </c>
      <c r="F1151" t="s">
        <v>119</v>
      </c>
      <c r="G1151" s="87">
        <v>20191101</v>
      </c>
      <c r="H1151" t="s">
        <v>3574</v>
      </c>
      <c r="I1151" t="s">
        <v>5273</v>
      </c>
      <c r="J1151" t="s">
        <v>5226</v>
      </c>
      <c r="K1151">
        <v>7310</v>
      </c>
      <c r="L1151" t="s">
        <v>3592</v>
      </c>
      <c r="M1151" s="87">
        <v>43769</v>
      </c>
      <c r="N1151" t="s">
        <v>3578</v>
      </c>
      <c r="O1151" t="s">
        <v>3579</v>
      </c>
      <c r="P1151" s="61">
        <v>-1118.6300000000001</v>
      </c>
      <c r="Q1151" t="s">
        <v>3579</v>
      </c>
      <c r="R1151" s="61">
        <v>0</v>
      </c>
      <c r="S1151" s="61">
        <v>-1118.6300000000001</v>
      </c>
    </row>
    <row r="1152" spans="1:19" x14ac:dyDescent="0.2">
      <c r="A1152" t="s">
        <v>501</v>
      </c>
      <c r="B1152" t="s">
        <v>1750</v>
      </c>
      <c r="C1152" t="s">
        <v>2921</v>
      </c>
      <c r="D1152" t="s">
        <v>238</v>
      </c>
      <c r="E1152" t="s">
        <v>3573</v>
      </c>
      <c r="F1152" t="s">
        <v>119</v>
      </c>
      <c r="G1152" s="87">
        <v>20191101</v>
      </c>
      <c r="H1152" t="s">
        <v>3574</v>
      </c>
      <c r="I1152" t="s">
        <v>5274</v>
      </c>
      <c r="J1152" t="s">
        <v>2921</v>
      </c>
      <c r="K1152">
        <v>7310</v>
      </c>
      <c r="L1152" t="s">
        <v>3592</v>
      </c>
      <c r="M1152" s="87">
        <v>43769</v>
      </c>
      <c r="N1152" t="s">
        <v>3578</v>
      </c>
      <c r="O1152" t="s">
        <v>3579</v>
      </c>
      <c r="P1152" s="61">
        <v>-1888.6</v>
      </c>
      <c r="Q1152" t="s">
        <v>3579</v>
      </c>
      <c r="R1152" s="61">
        <v>0</v>
      </c>
      <c r="S1152" s="61">
        <v>-1888.6</v>
      </c>
    </row>
    <row r="1153" spans="1:19" x14ac:dyDescent="0.2">
      <c r="A1153" t="s">
        <v>501</v>
      </c>
      <c r="B1153" t="s">
        <v>1750</v>
      </c>
      <c r="C1153" t="s">
        <v>2921</v>
      </c>
      <c r="D1153" t="s">
        <v>238</v>
      </c>
      <c r="E1153" t="s">
        <v>3573</v>
      </c>
      <c r="F1153" t="s">
        <v>120</v>
      </c>
      <c r="G1153" s="87">
        <v>20191201</v>
      </c>
      <c r="H1153" t="s">
        <v>3574</v>
      </c>
      <c r="I1153" t="s">
        <v>5275</v>
      </c>
      <c r="J1153" t="s">
        <v>5212</v>
      </c>
      <c r="K1153">
        <v>7355</v>
      </c>
      <c r="L1153" t="s">
        <v>3595</v>
      </c>
      <c r="M1153" s="87">
        <v>43800</v>
      </c>
      <c r="N1153" t="s">
        <v>3578</v>
      </c>
      <c r="O1153" t="s">
        <v>3579</v>
      </c>
      <c r="P1153" s="61">
        <v>-1816.69</v>
      </c>
      <c r="Q1153" t="s">
        <v>3579</v>
      </c>
      <c r="R1153" s="61">
        <v>0</v>
      </c>
      <c r="S1153" s="61">
        <v>-1816.69</v>
      </c>
    </row>
    <row r="1154" spans="1:19" x14ac:dyDescent="0.2">
      <c r="A1154" t="s">
        <v>501</v>
      </c>
      <c r="B1154" t="s">
        <v>1750</v>
      </c>
      <c r="C1154" t="s">
        <v>2921</v>
      </c>
      <c r="D1154" t="s">
        <v>238</v>
      </c>
      <c r="E1154" t="s">
        <v>3573</v>
      </c>
      <c r="F1154" t="s">
        <v>120</v>
      </c>
      <c r="G1154" s="87">
        <v>20191201</v>
      </c>
      <c r="H1154" t="s">
        <v>3574</v>
      </c>
      <c r="I1154" t="s">
        <v>5276</v>
      </c>
      <c r="J1154" t="s">
        <v>4915</v>
      </c>
      <c r="K1154">
        <v>7355</v>
      </c>
      <c r="L1154" t="s">
        <v>3595</v>
      </c>
      <c r="M1154" s="87">
        <v>43800</v>
      </c>
      <c r="N1154" t="s">
        <v>3578</v>
      </c>
      <c r="O1154" t="s">
        <v>3579</v>
      </c>
      <c r="P1154" s="61">
        <v>-378.31</v>
      </c>
      <c r="Q1154" t="s">
        <v>3579</v>
      </c>
      <c r="R1154" s="61">
        <v>0</v>
      </c>
      <c r="S1154" s="61">
        <v>-378.31</v>
      </c>
    </row>
    <row r="1155" spans="1:19" x14ac:dyDescent="0.2">
      <c r="A1155" t="s">
        <v>501</v>
      </c>
      <c r="B1155" t="s">
        <v>1750</v>
      </c>
      <c r="C1155" t="s">
        <v>2921</v>
      </c>
      <c r="D1155" t="s">
        <v>238</v>
      </c>
      <c r="E1155" t="s">
        <v>3573</v>
      </c>
      <c r="F1155" t="s">
        <v>120</v>
      </c>
      <c r="G1155" s="87">
        <v>20191201</v>
      </c>
      <c r="H1155" t="s">
        <v>3574</v>
      </c>
      <c r="I1155" t="s">
        <v>5277</v>
      </c>
      <c r="J1155" t="s">
        <v>5212</v>
      </c>
      <c r="K1155">
        <v>7355</v>
      </c>
      <c r="L1155" t="s">
        <v>3595</v>
      </c>
      <c r="M1155" s="87">
        <v>43800</v>
      </c>
      <c r="N1155" t="s">
        <v>3578</v>
      </c>
      <c r="O1155" t="s">
        <v>3579</v>
      </c>
      <c r="P1155" s="61">
        <v>-809.13</v>
      </c>
      <c r="Q1155" t="s">
        <v>3579</v>
      </c>
      <c r="R1155" s="61">
        <v>0</v>
      </c>
      <c r="S1155" s="61">
        <v>-809.13</v>
      </c>
    </row>
    <row r="1156" spans="1:19" x14ac:dyDescent="0.2">
      <c r="A1156" t="s">
        <v>501</v>
      </c>
      <c r="B1156" t="s">
        <v>1750</v>
      </c>
      <c r="C1156" t="s">
        <v>2921</v>
      </c>
      <c r="D1156" t="s">
        <v>238</v>
      </c>
      <c r="E1156" t="s">
        <v>3573</v>
      </c>
      <c r="F1156" t="s">
        <v>120</v>
      </c>
      <c r="G1156" s="87">
        <v>20191201</v>
      </c>
      <c r="H1156" t="s">
        <v>3574</v>
      </c>
      <c r="I1156" t="s">
        <v>5278</v>
      </c>
      <c r="J1156" t="s">
        <v>5212</v>
      </c>
      <c r="K1156">
        <v>7355</v>
      </c>
      <c r="L1156" t="s">
        <v>3595</v>
      </c>
      <c r="M1156" s="87">
        <v>43800</v>
      </c>
      <c r="N1156" t="s">
        <v>3578</v>
      </c>
      <c r="O1156" t="s">
        <v>3579</v>
      </c>
      <c r="P1156" s="61">
        <v>-1925.91</v>
      </c>
      <c r="Q1156" t="s">
        <v>3579</v>
      </c>
      <c r="R1156" s="61">
        <v>0</v>
      </c>
      <c r="S1156" s="61">
        <v>-1925.91</v>
      </c>
    </row>
    <row r="1157" spans="1:19" x14ac:dyDescent="0.2">
      <c r="A1157" t="s">
        <v>501</v>
      </c>
      <c r="B1157" t="s">
        <v>1750</v>
      </c>
      <c r="C1157" t="s">
        <v>2921</v>
      </c>
      <c r="D1157" t="s">
        <v>238</v>
      </c>
      <c r="E1157" t="s">
        <v>3573</v>
      </c>
      <c r="F1157" t="s">
        <v>120</v>
      </c>
      <c r="G1157" s="87">
        <v>20191201</v>
      </c>
      <c r="H1157" t="s">
        <v>3574</v>
      </c>
      <c r="I1157" t="s">
        <v>5279</v>
      </c>
      <c r="J1157" t="s">
        <v>2921</v>
      </c>
      <c r="K1157">
        <v>7355</v>
      </c>
      <c r="L1157" t="s">
        <v>3595</v>
      </c>
      <c r="M1157" s="87">
        <v>43800</v>
      </c>
      <c r="N1157" t="s">
        <v>3578</v>
      </c>
      <c r="O1157" t="s">
        <v>3579</v>
      </c>
      <c r="P1157" s="61">
        <v>-2023.13</v>
      </c>
      <c r="Q1157" t="s">
        <v>3579</v>
      </c>
      <c r="R1157" s="61">
        <v>0</v>
      </c>
      <c r="S1157" s="61">
        <v>-2023.13</v>
      </c>
    </row>
    <row r="1158" spans="1:19" x14ac:dyDescent="0.2">
      <c r="A1158" t="s">
        <v>501</v>
      </c>
      <c r="B1158" t="s">
        <v>1750</v>
      </c>
      <c r="C1158" t="s">
        <v>2921</v>
      </c>
      <c r="D1158" t="s">
        <v>238</v>
      </c>
      <c r="E1158" t="s">
        <v>3573</v>
      </c>
      <c r="F1158" t="s">
        <v>120</v>
      </c>
      <c r="G1158" s="87">
        <v>20191201</v>
      </c>
      <c r="H1158" t="s">
        <v>3574</v>
      </c>
      <c r="I1158" t="s">
        <v>5280</v>
      </c>
      <c r="J1158" t="s">
        <v>5212</v>
      </c>
      <c r="K1158">
        <v>7355</v>
      </c>
      <c r="L1158" t="s">
        <v>3595</v>
      </c>
      <c r="M1158" s="87">
        <v>43800</v>
      </c>
      <c r="N1158" t="s">
        <v>3578</v>
      </c>
      <c r="O1158" t="s">
        <v>3579</v>
      </c>
      <c r="P1158" s="61">
        <v>-2022.82</v>
      </c>
      <c r="Q1158" t="s">
        <v>3579</v>
      </c>
      <c r="R1158" s="61">
        <v>0</v>
      </c>
      <c r="S1158" s="61">
        <v>-2022.82</v>
      </c>
    </row>
    <row r="1159" spans="1:19" x14ac:dyDescent="0.2">
      <c r="A1159" t="s">
        <v>501</v>
      </c>
      <c r="B1159" t="s">
        <v>1750</v>
      </c>
      <c r="C1159" t="s">
        <v>2921</v>
      </c>
      <c r="D1159" t="s">
        <v>238</v>
      </c>
      <c r="E1159" t="s">
        <v>3573</v>
      </c>
      <c r="F1159" t="s">
        <v>120</v>
      </c>
      <c r="G1159" s="87">
        <v>20191201</v>
      </c>
      <c r="H1159" t="s">
        <v>3574</v>
      </c>
      <c r="I1159" t="s">
        <v>5281</v>
      </c>
      <c r="J1159" t="s">
        <v>5212</v>
      </c>
      <c r="K1159">
        <v>7355</v>
      </c>
      <c r="L1159" t="s">
        <v>3595</v>
      </c>
      <c r="M1159" s="87">
        <v>43800</v>
      </c>
      <c r="N1159" t="s">
        <v>3578</v>
      </c>
      <c r="O1159" t="s">
        <v>3579</v>
      </c>
      <c r="P1159" s="61">
        <v>-2022.82</v>
      </c>
      <c r="Q1159" t="s">
        <v>3579</v>
      </c>
      <c r="R1159" s="61">
        <v>0</v>
      </c>
      <c r="S1159" s="61">
        <v>-2022.82</v>
      </c>
    </row>
    <row r="1160" spans="1:19" x14ac:dyDescent="0.2">
      <c r="A1160" t="s">
        <v>501</v>
      </c>
      <c r="B1160" t="s">
        <v>1750</v>
      </c>
      <c r="C1160" t="s">
        <v>2921</v>
      </c>
      <c r="D1160" t="s">
        <v>238</v>
      </c>
      <c r="E1160" t="s">
        <v>3573</v>
      </c>
      <c r="F1160" t="s">
        <v>120</v>
      </c>
      <c r="G1160" s="87">
        <v>20191201</v>
      </c>
      <c r="H1160" t="s">
        <v>3574</v>
      </c>
      <c r="I1160" t="s">
        <v>5282</v>
      </c>
      <c r="J1160" t="s">
        <v>5212</v>
      </c>
      <c r="K1160">
        <v>7355</v>
      </c>
      <c r="L1160" t="s">
        <v>3595</v>
      </c>
      <c r="M1160" s="87">
        <v>43800</v>
      </c>
      <c r="N1160" t="s">
        <v>3578</v>
      </c>
      <c r="O1160" t="s">
        <v>3579</v>
      </c>
      <c r="P1160" s="61">
        <v>-2023.13</v>
      </c>
      <c r="Q1160" t="s">
        <v>3579</v>
      </c>
      <c r="R1160" s="61">
        <v>0</v>
      </c>
      <c r="S1160" s="61">
        <v>-2023.13</v>
      </c>
    </row>
    <row r="1161" spans="1:19" x14ac:dyDescent="0.2">
      <c r="A1161" t="s">
        <v>501</v>
      </c>
      <c r="B1161" t="s">
        <v>1750</v>
      </c>
      <c r="C1161" t="s">
        <v>2921</v>
      </c>
      <c r="D1161" t="s">
        <v>238</v>
      </c>
      <c r="E1161" t="s">
        <v>3573</v>
      </c>
      <c r="F1161" t="s">
        <v>120</v>
      </c>
      <c r="G1161" s="87">
        <v>20191201</v>
      </c>
      <c r="H1161" t="s">
        <v>3574</v>
      </c>
      <c r="I1161" t="s">
        <v>5283</v>
      </c>
      <c r="J1161" t="s">
        <v>5226</v>
      </c>
      <c r="K1161">
        <v>7355</v>
      </c>
      <c r="L1161" t="s">
        <v>3595</v>
      </c>
      <c r="M1161" s="87">
        <v>43800</v>
      </c>
      <c r="N1161" t="s">
        <v>3578</v>
      </c>
      <c r="O1161" t="s">
        <v>3579</v>
      </c>
      <c r="P1161" s="61">
        <v>-1198.31</v>
      </c>
      <c r="Q1161" t="s">
        <v>3579</v>
      </c>
      <c r="R1161" s="61">
        <v>0</v>
      </c>
      <c r="S1161" s="61">
        <v>-1198.31</v>
      </c>
    </row>
    <row r="1162" spans="1:19" x14ac:dyDescent="0.2">
      <c r="A1162" t="s">
        <v>501</v>
      </c>
      <c r="B1162" t="s">
        <v>1750</v>
      </c>
      <c r="C1162" t="s">
        <v>2921</v>
      </c>
      <c r="D1162" t="s">
        <v>238</v>
      </c>
      <c r="E1162" t="s">
        <v>3573</v>
      </c>
      <c r="F1162" t="s">
        <v>121</v>
      </c>
      <c r="G1162" s="87">
        <v>20200101</v>
      </c>
      <c r="H1162" t="s">
        <v>3574</v>
      </c>
      <c r="I1162" t="s">
        <v>5284</v>
      </c>
      <c r="J1162" t="s">
        <v>5212</v>
      </c>
      <c r="K1162">
        <v>7401</v>
      </c>
      <c r="L1162" t="s">
        <v>3598</v>
      </c>
      <c r="M1162" s="87">
        <v>43835</v>
      </c>
      <c r="N1162" t="s">
        <v>3578</v>
      </c>
      <c r="O1162" t="s">
        <v>3579</v>
      </c>
      <c r="P1162" s="61">
        <v>-1816.69</v>
      </c>
      <c r="Q1162" t="s">
        <v>3579</v>
      </c>
      <c r="R1162" s="61">
        <v>0</v>
      </c>
      <c r="S1162" s="61">
        <v>-1816.69</v>
      </c>
    </row>
    <row r="1163" spans="1:19" x14ac:dyDescent="0.2">
      <c r="A1163" t="s">
        <v>501</v>
      </c>
      <c r="B1163" t="s">
        <v>1750</v>
      </c>
      <c r="C1163" t="s">
        <v>2921</v>
      </c>
      <c r="D1163" t="s">
        <v>238</v>
      </c>
      <c r="E1163" t="s">
        <v>3573</v>
      </c>
      <c r="F1163" t="s">
        <v>121</v>
      </c>
      <c r="G1163" s="87">
        <v>20200101</v>
      </c>
      <c r="H1163" t="s">
        <v>3574</v>
      </c>
      <c r="I1163" t="s">
        <v>5285</v>
      </c>
      <c r="J1163" t="s">
        <v>4915</v>
      </c>
      <c r="K1163">
        <v>7401</v>
      </c>
      <c r="L1163" t="s">
        <v>3598</v>
      </c>
      <c r="M1163" s="87">
        <v>43835</v>
      </c>
      <c r="N1163" t="s">
        <v>3578</v>
      </c>
      <c r="O1163" t="s">
        <v>3579</v>
      </c>
      <c r="P1163" s="61">
        <v>-378.31</v>
      </c>
      <c r="Q1163" t="s">
        <v>3579</v>
      </c>
      <c r="R1163" s="61">
        <v>0</v>
      </c>
      <c r="S1163" s="61">
        <v>-378.31</v>
      </c>
    </row>
    <row r="1164" spans="1:19" x14ac:dyDescent="0.2">
      <c r="A1164" t="s">
        <v>501</v>
      </c>
      <c r="B1164" t="s">
        <v>1750</v>
      </c>
      <c r="C1164" t="s">
        <v>2921</v>
      </c>
      <c r="D1164" t="s">
        <v>238</v>
      </c>
      <c r="E1164" t="s">
        <v>3573</v>
      </c>
      <c r="F1164" t="s">
        <v>121</v>
      </c>
      <c r="G1164" s="87">
        <v>20200101</v>
      </c>
      <c r="H1164" t="s">
        <v>3574</v>
      </c>
      <c r="I1164" t="s">
        <v>5286</v>
      </c>
      <c r="J1164" t="s">
        <v>5212</v>
      </c>
      <c r="K1164">
        <v>7401</v>
      </c>
      <c r="L1164" t="s">
        <v>3598</v>
      </c>
      <c r="M1164" s="87">
        <v>43835</v>
      </c>
      <c r="N1164" t="s">
        <v>3578</v>
      </c>
      <c r="O1164" t="s">
        <v>3579</v>
      </c>
      <c r="P1164" s="61">
        <v>-809.13</v>
      </c>
      <c r="Q1164" t="s">
        <v>3579</v>
      </c>
      <c r="R1164" s="61">
        <v>0</v>
      </c>
      <c r="S1164" s="61">
        <v>-809.13</v>
      </c>
    </row>
    <row r="1165" spans="1:19" x14ac:dyDescent="0.2">
      <c r="A1165" t="s">
        <v>501</v>
      </c>
      <c r="B1165" t="s">
        <v>1750</v>
      </c>
      <c r="C1165" t="s">
        <v>2921</v>
      </c>
      <c r="D1165" t="s">
        <v>238</v>
      </c>
      <c r="E1165" t="s">
        <v>3573</v>
      </c>
      <c r="F1165" t="s">
        <v>121</v>
      </c>
      <c r="G1165" s="87">
        <v>20200101</v>
      </c>
      <c r="H1165" t="s">
        <v>3574</v>
      </c>
      <c r="I1165" t="s">
        <v>5287</v>
      </c>
      <c r="J1165" t="s">
        <v>5212</v>
      </c>
      <c r="K1165">
        <v>7401</v>
      </c>
      <c r="L1165" t="s">
        <v>3598</v>
      </c>
      <c r="M1165" s="87">
        <v>43835</v>
      </c>
      <c r="N1165" t="s">
        <v>3578</v>
      </c>
      <c r="O1165" t="s">
        <v>3579</v>
      </c>
      <c r="P1165" s="61">
        <v>-1925.91</v>
      </c>
      <c r="Q1165" t="s">
        <v>3579</v>
      </c>
      <c r="R1165" s="61">
        <v>0</v>
      </c>
      <c r="S1165" s="61">
        <v>-1925.91</v>
      </c>
    </row>
    <row r="1166" spans="1:19" x14ac:dyDescent="0.2">
      <c r="A1166" t="s">
        <v>501</v>
      </c>
      <c r="B1166" t="s">
        <v>1750</v>
      </c>
      <c r="C1166" t="s">
        <v>2921</v>
      </c>
      <c r="D1166" t="s">
        <v>238</v>
      </c>
      <c r="E1166" t="s">
        <v>3573</v>
      </c>
      <c r="F1166" t="s">
        <v>121</v>
      </c>
      <c r="G1166" s="87">
        <v>20200101</v>
      </c>
      <c r="H1166" t="s">
        <v>3574</v>
      </c>
      <c r="I1166" t="s">
        <v>5288</v>
      </c>
      <c r="J1166" t="s">
        <v>2921</v>
      </c>
      <c r="K1166">
        <v>7401</v>
      </c>
      <c r="L1166" t="s">
        <v>3598</v>
      </c>
      <c r="M1166" s="87">
        <v>43835</v>
      </c>
      <c r="N1166" t="s">
        <v>3578</v>
      </c>
      <c r="O1166" t="s">
        <v>3579</v>
      </c>
      <c r="P1166" s="61">
        <v>-2023.13</v>
      </c>
      <c r="Q1166" t="s">
        <v>3579</v>
      </c>
      <c r="R1166" s="61">
        <v>0</v>
      </c>
      <c r="S1166" s="61">
        <v>-2023.13</v>
      </c>
    </row>
    <row r="1167" spans="1:19" x14ac:dyDescent="0.2">
      <c r="A1167" t="s">
        <v>501</v>
      </c>
      <c r="B1167" t="s">
        <v>1750</v>
      </c>
      <c r="C1167" t="s">
        <v>2921</v>
      </c>
      <c r="D1167" t="s">
        <v>238</v>
      </c>
      <c r="E1167" t="s">
        <v>3573</v>
      </c>
      <c r="F1167" t="s">
        <v>121</v>
      </c>
      <c r="G1167" s="87">
        <v>20200101</v>
      </c>
      <c r="H1167" t="s">
        <v>3574</v>
      </c>
      <c r="I1167" t="s">
        <v>5289</v>
      </c>
      <c r="J1167" t="s">
        <v>5212</v>
      </c>
      <c r="K1167">
        <v>7401</v>
      </c>
      <c r="L1167" t="s">
        <v>3598</v>
      </c>
      <c r="M1167" s="87">
        <v>43835</v>
      </c>
      <c r="N1167" t="s">
        <v>3578</v>
      </c>
      <c r="O1167" t="s">
        <v>3579</v>
      </c>
      <c r="P1167" s="61">
        <v>-2022.82</v>
      </c>
      <c r="Q1167" t="s">
        <v>3579</v>
      </c>
      <c r="R1167" s="61">
        <v>0</v>
      </c>
      <c r="S1167" s="61">
        <v>-2022.82</v>
      </c>
    </row>
    <row r="1168" spans="1:19" x14ac:dyDescent="0.2">
      <c r="A1168" t="s">
        <v>501</v>
      </c>
      <c r="B1168" t="s">
        <v>1750</v>
      </c>
      <c r="C1168" t="s">
        <v>2921</v>
      </c>
      <c r="D1168" t="s">
        <v>238</v>
      </c>
      <c r="E1168" t="s">
        <v>3573</v>
      </c>
      <c r="F1168" t="s">
        <v>121</v>
      </c>
      <c r="G1168" s="87">
        <v>20200101</v>
      </c>
      <c r="H1168" t="s">
        <v>3574</v>
      </c>
      <c r="I1168" t="s">
        <v>5290</v>
      </c>
      <c r="J1168" t="s">
        <v>5212</v>
      </c>
      <c r="K1168">
        <v>7401</v>
      </c>
      <c r="L1168" t="s">
        <v>3598</v>
      </c>
      <c r="M1168" s="87">
        <v>43835</v>
      </c>
      <c r="N1168" t="s">
        <v>3578</v>
      </c>
      <c r="O1168" t="s">
        <v>3579</v>
      </c>
      <c r="P1168" s="61">
        <v>-2022.82</v>
      </c>
      <c r="Q1168" t="s">
        <v>3579</v>
      </c>
      <c r="R1168" s="61">
        <v>0</v>
      </c>
      <c r="S1168" s="61">
        <v>-2022.82</v>
      </c>
    </row>
    <row r="1169" spans="1:19" x14ac:dyDescent="0.2">
      <c r="A1169" t="s">
        <v>501</v>
      </c>
      <c r="B1169" t="s">
        <v>1750</v>
      </c>
      <c r="C1169" t="s">
        <v>2921</v>
      </c>
      <c r="D1169" t="s">
        <v>238</v>
      </c>
      <c r="E1169" t="s">
        <v>3573</v>
      </c>
      <c r="F1169" t="s">
        <v>121</v>
      </c>
      <c r="G1169" s="87">
        <v>20200101</v>
      </c>
      <c r="H1169" t="s">
        <v>3574</v>
      </c>
      <c r="I1169" t="s">
        <v>5291</v>
      </c>
      <c r="J1169" t="s">
        <v>5212</v>
      </c>
      <c r="K1169">
        <v>7401</v>
      </c>
      <c r="L1169" t="s">
        <v>3598</v>
      </c>
      <c r="M1169" s="87">
        <v>43835</v>
      </c>
      <c r="N1169" t="s">
        <v>3578</v>
      </c>
      <c r="O1169" t="s">
        <v>3579</v>
      </c>
      <c r="P1169" s="61">
        <v>-2023.13</v>
      </c>
      <c r="Q1169" t="s">
        <v>3579</v>
      </c>
      <c r="R1169" s="61">
        <v>0</v>
      </c>
      <c r="S1169" s="61">
        <v>-2023.13</v>
      </c>
    </row>
    <row r="1170" spans="1:19" x14ac:dyDescent="0.2">
      <c r="A1170" t="s">
        <v>501</v>
      </c>
      <c r="B1170" t="s">
        <v>1750</v>
      </c>
      <c r="C1170" t="s">
        <v>2921</v>
      </c>
      <c r="D1170" t="s">
        <v>238</v>
      </c>
      <c r="E1170" t="s">
        <v>3573</v>
      </c>
      <c r="F1170" t="s">
        <v>121</v>
      </c>
      <c r="G1170" s="87">
        <v>20200101</v>
      </c>
      <c r="H1170" t="s">
        <v>3574</v>
      </c>
      <c r="I1170" t="s">
        <v>5292</v>
      </c>
      <c r="J1170" t="s">
        <v>5226</v>
      </c>
      <c r="K1170">
        <v>7401</v>
      </c>
      <c r="L1170" t="s">
        <v>3598</v>
      </c>
      <c r="M1170" s="87">
        <v>43835</v>
      </c>
      <c r="N1170" t="s">
        <v>3578</v>
      </c>
      <c r="O1170" t="s">
        <v>3579</v>
      </c>
      <c r="P1170" s="61">
        <v>-1198.31</v>
      </c>
      <c r="Q1170" t="s">
        <v>3579</v>
      </c>
      <c r="R1170" s="61">
        <v>0</v>
      </c>
      <c r="S1170" s="61">
        <v>-1198.31</v>
      </c>
    </row>
    <row r="1171" spans="1:19" x14ac:dyDescent="0.2">
      <c r="A1171" t="s">
        <v>501</v>
      </c>
      <c r="B1171" t="s">
        <v>1750</v>
      </c>
      <c r="C1171" t="s">
        <v>2921</v>
      </c>
      <c r="D1171" t="s">
        <v>238</v>
      </c>
      <c r="E1171" t="s">
        <v>3573</v>
      </c>
      <c r="F1171" t="s">
        <v>121</v>
      </c>
      <c r="G1171" s="87">
        <v>20200131</v>
      </c>
      <c r="H1171" t="s">
        <v>3574</v>
      </c>
      <c r="I1171" t="s">
        <v>5293</v>
      </c>
      <c r="J1171" t="s">
        <v>5294</v>
      </c>
      <c r="K1171">
        <v>7453</v>
      </c>
      <c r="L1171" t="s">
        <v>4336</v>
      </c>
      <c r="M1171" s="87">
        <v>43864</v>
      </c>
      <c r="N1171" t="s">
        <v>3578</v>
      </c>
      <c r="O1171" t="s">
        <v>3579</v>
      </c>
      <c r="P1171" s="61">
        <v>-1244.0899999999999</v>
      </c>
      <c r="Q1171" t="s">
        <v>3579</v>
      </c>
      <c r="R1171" s="61">
        <v>0</v>
      </c>
      <c r="S1171" s="61">
        <v>-1244.0899999999999</v>
      </c>
    </row>
    <row r="1172" spans="1:19" x14ac:dyDescent="0.2">
      <c r="A1172" t="s">
        <v>501</v>
      </c>
      <c r="B1172" t="s">
        <v>1750</v>
      </c>
      <c r="C1172" t="s">
        <v>2921</v>
      </c>
      <c r="D1172" t="s">
        <v>238</v>
      </c>
      <c r="E1172" t="s">
        <v>3573</v>
      </c>
      <c r="F1172" t="s">
        <v>121</v>
      </c>
      <c r="G1172" s="87">
        <v>20200131</v>
      </c>
      <c r="H1172" t="s">
        <v>3574</v>
      </c>
      <c r="I1172" t="s">
        <v>5295</v>
      </c>
      <c r="J1172" t="s">
        <v>5296</v>
      </c>
      <c r="K1172">
        <v>7453</v>
      </c>
      <c r="L1172" t="s">
        <v>4336</v>
      </c>
      <c r="M1172" s="87">
        <v>43864</v>
      </c>
      <c r="N1172" t="s">
        <v>3578</v>
      </c>
      <c r="O1172" t="s">
        <v>3579</v>
      </c>
      <c r="P1172" s="61">
        <v>552.73</v>
      </c>
      <c r="Q1172" t="s">
        <v>3579</v>
      </c>
      <c r="R1172" s="61">
        <v>552.73</v>
      </c>
      <c r="S1172" s="61">
        <v>0</v>
      </c>
    </row>
    <row r="1173" spans="1:19" x14ac:dyDescent="0.2">
      <c r="A1173" t="s">
        <v>501</v>
      </c>
      <c r="B1173" t="s">
        <v>1750</v>
      </c>
      <c r="C1173" t="s">
        <v>2921</v>
      </c>
      <c r="D1173" t="s">
        <v>238</v>
      </c>
      <c r="E1173" t="s">
        <v>3573</v>
      </c>
      <c r="F1173" t="s">
        <v>121</v>
      </c>
      <c r="G1173" s="87">
        <v>20200131</v>
      </c>
      <c r="H1173" t="s">
        <v>3574</v>
      </c>
      <c r="I1173" t="s">
        <v>5297</v>
      </c>
      <c r="J1173" t="s">
        <v>5298</v>
      </c>
      <c r="K1173">
        <v>7453</v>
      </c>
      <c r="L1173" t="s">
        <v>4336</v>
      </c>
      <c r="M1173" s="87">
        <v>43864</v>
      </c>
      <c r="N1173" t="s">
        <v>3578</v>
      </c>
      <c r="O1173" t="s">
        <v>3579</v>
      </c>
      <c r="P1173" s="61">
        <v>203.18</v>
      </c>
      <c r="Q1173" t="s">
        <v>3579</v>
      </c>
      <c r="R1173" s="61">
        <v>203.18</v>
      </c>
      <c r="S1173" s="61">
        <v>0</v>
      </c>
    </row>
    <row r="1174" spans="1:19" x14ac:dyDescent="0.2">
      <c r="A1174" t="s">
        <v>501</v>
      </c>
      <c r="B1174" t="s">
        <v>1750</v>
      </c>
      <c r="C1174" t="s">
        <v>2921</v>
      </c>
      <c r="D1174" t="s">
        <v>238</v>
      </c>
      <c r="E1174" t="s">
        <v>3573</v>
      </c>
      <c r="F1174" t="s">
        <v>122</v>
      </c>
      <c r="G1174" s="87">
        <v>20200201</v>
      </c>
      <c r="H1174" t="s">
        <v>3574</v>
      </c>
      <c r="I1174" t="s">
        <v>5299</v>
      </c>
      <c r="J1174" t="s">
        <v>5212</v>
      </c>
      <c r="K1174">
        <v>7447</v>
      </c>
      <c r="L1174" t="s">
        <v>3604</v>
      </c>
      <c r="M1174" s="87">
        <v>43863</v>
      </c>
      <c r="N1174" t="s">
        <v>3578</v>
      </c>
      <c r="O1174" t="s">
        <v>3579</v>
      </c>
      <c r="P1174" s="61">
        <v>-1620.89</v>
      </c>
      <c r="Q1174" t="s">
        <v>3579</v>
      </c>
      <c r="R1174" s="61">
        <v>0</v>
      </c>
      <c r="S1174" s="61">
        <v>-1620.89</v>
      </c>
    </row>
    <row r="1175" spans="1:19" x14ac:dyDescent="0.2">
      <c r="A1175" t="s">
        <v>501</v>
      </c>
      <c r="B1175" t="s">
        <v>1750</v>
      </c>
      <c r="C1175" t="s">
        <v>2921</v>
      </c>
      <c r="D1175" t="s">
        <v>238</v>
      </c>
      <c r="E1175" t="s">
        <v>3573</v>
      </c>
      <c r="F1175" t="s">
        <v>122</v>
      </c>
      <c r="G1175" s="87">
        <v>20200201</v>
      </c>
      <c r="H1175" t="s">
        <v>3574</v>
      </c>
      <c r="I1175" t="s">
        <v>5300</v>
      </c>
      <c r="J1175" t="s">
        <v>4915</v>
      </c>
      <c r="K1175">
        <v>7447</v>
      </c>
      <c r="L1175" t="s">
        <v>3604</v>
      </c>
      <c r="M1175" s="87">
        <v>43863</v>
      </c>
      <c r="N1175" t="s">
        <v>3578</v>
      </c>
      <c r="O1175" t="s">
        <v>3579</v>
      </c>
      <c r="P1175" s="61">
        <v>-302.27999999999997</v>
      </c>
      <c r="Q1175" t="s">
        <v>3579</v>
      </c>
      <c r="R1175" s="61">
        <v>0</v>
      </c>
      <c r="S1175" s="61">
        <v>-302.27999999999997</v>
      </c>
    </row>
    <row r="1176" spans="1:19" x14ac:dyDescent="0.2">
      <c r="A1176" t="s">
        <v>501</v>
      </c>
      <c r="B1176" t="s">
        <v>1750</v>
      </c>
      <c r="C1176" t="s">
        <v>2921</v>
      </c>
      <c r="D1176" t="s">
        <v>238</v>
      </c>
      <c r="E1176" t="s">
        <v>3573</v>
      </c>
      <c r="F1176" t="s">
        <v>122</v>
      </c>
      <c r="G1176" s="87">
        <v>20200201</v>
      </c>
      <c r="H1176" t="s">
        <v>3574</v>
      </c>
      <c r="I1176" t="s">
        <v>5301</v>
      </c>
      <c r="J1176" t="s">
        <v>5212</v>
      </c>
      <c r="K1176">
        <v>7447</v>
      </c>
      <c r="L1176" t="s">
        <v>3604</v>
      </c>
      <c r="M1176" s="87">
        <v>43863</v>
      </c>
      <c r="N1176" t="s">
        <v>3578</v>
      </c>
      <c r="O1176" t="s">
        <v>3579</v>
      </c>
      <c r="P1176" s="61">
        <v>-721.92</v>
      </c>
      <c r="Q1176" t="s">
        <v>3579</v>
      </c>
      <c r="R1176" s="61">
        <v>0</v>
      </c>
      <c r="S1176" s="61">
        <v>-721.92</v>
      </c>
    </row>
    <row r="1177" spans="1:19" x14ac:dyDescent="0.2">
      <c r="A1177" t="s">
        <v>501</v>
      </c>
      <c r="B1177" t="s">
        <v>1750</v>
      </c>
      <c r="C1177" t="s">
        <v>2921</v>
      </c>
      <c r="D1177" t="s">
        <v>238</v>
      </c>
      <c r="E1177" t="s">
        <v>3573</v>
      </c>
      <c r="F1177" t="s">
        <v>122</v>
      </c>
      <c r="G1177" s="87">
        <v>20200201</v>
      </c>
      <c r="H1177" t="s">
        <v>3574</v>
      </c>
      <c r="I1177" t="s">
        <v>5302</v>
      </c>
      <c r="J1177" t="s">
        <v>5212</v>
      </c>
      <c r="K1177">
        <v>7447</v>
      </c>
      <c r="L1177" t="s">
        <v>3604</v>
      </c>
      <c r="M1177" s="87">
        <v>43863</v>
      </c>
      <c r="N1177" t="s">
        <v>3578</v>
      </c>
      <c r="O1177" t="s">
        <v>3579</v>
      </c>
      <c r="P1177" s="61">
        <v>-1718.33</v>
      </c>
      <c r="Q1177" t="s">
        <v>3579</v>
      </c>
      <c r="R1177" s="61">
        <v>0</v>
      </c>
      <c r="S1177" s="61">
        <v>-1718.33</v>
      </c>
    </row>
    <row r="1178" spans="1:19" x14ac:dyDescent="0.2">
      <c r="A1178" t="s">
        <v>501</v>
      </c>
      <c r="B1178" t="s">
        <v>1750</v>
      </c>
      <c r="C1178" t="s">
        <v>2921</v>
      </c>
      <c r="D1178" t="s">
        <v>238</v>
      </c>
      <c r="E1178" t="s">
        <v>3573</v>
      </c>
      <c r="F1178" t="s">
        <v>122</v>
      </c>
      <c r="G1178" s="87">
        <v>20200201</v>
      </c>
      <c r="H1178" t="s">
        <v>3574</v>
      </c>
      <c r="I1178" t="s">
        <v>5303</v>
      </c>
      <c r="J1178" t="s">
        <v>2921</v>
      </c>
      <c r="K1178">
        <v>7447</v>
      </c>
      <c r="L1178" t="s">
        <v>3604</v>
      </c>
      <c r="M1178" s="87">
        <v>43863</v>
      </c>
      <c r="N1178" t="s">
        <v>3578</v>
      </c>
      <c r="O1178" t="s">
        <v>3579</v>
      </c>
      <c r="P1178" s="61">
        <v>-1805.07</v>
      </c>
      <c r="Q1178" t="s">
        <v>3579</v>
      </c>
      <c r="R1178" s="61">
        <v>0</v>
      </c>
      <c r="S1178" s="61">
        <v>-1805.07</v>
      </c>
    </row>
    <row r="1179" spans="1:19" x14ac:dyDescent="0.2">
      <c r="A1179" t="s">
        <v>501</v>
      </c>
      <c r="B1179" t="s">
        <v>1750</v>
      </c>
      <c r="C1179" t="s">
        <v>2921</v>
      </c>
      <c r="D1179" t="s">
        <v>238</v>
      </c>
      <c r="E1179" t="s">
        <v>3573</v>
      </c>
      <c r="F1179" t="s">
        <v>122</v>
      </c>
      <c r="G1179" s="87">
        <v>20200201</v>
      </c>
      <c r="H1179" t="s">
        <v>3574</v>
      </c>
      <c r="I1179" t="s">
        <v>5304</v>
      </c>
      <c r="J1179" t="s">
        <v>5212</v>
      </c>
      <c r="K1179">
        <v>7447</v>
      </c>
      <c r="L1179" t="s">
        <v>3604</v>
      </c>
      <c r="M1179" s="87">
        <v>43863</v>
      </c>
      <c r="N1179" t="s">
        <v>3578</v>
      </c>
      <c r="O1179" t="s">
        <v>3579</v>
      </c>
      <c r="P1179" s="61">
        <v>-1804.8</v>
      </c>
      <c r="Q1179" t="s">
        <v>3579</v>
      </c>
      <c r="R1179" s="61">
        <v>0</v>
      </c>
      <c r="S1179" s="61">
        <v>-1804.8</v>
      </c>
    </row>
    <row r="1180" spans="1:19" x14ac:dyDescent="0.2">
      <c r="A1180" t="s">
        <v>501</v>
      </c>
      <c r="B1180" t="s">
        <v>1750</v>
      </c>
      <c r="C1180" t="s">
        <v>2921</v>
      </c>
      <c r="D1180" t="s">
        <v>238</v>
      </c>
      <c r="E1180" t="s">
        <v>3573</v>
      </c>
      <c r="F1180" t="s">
        <v>122</v>
      </c>
      <c r="G1180" s="87">
        <v>20200201</v>
      </c>
      <c r="H1180" t="s">
        <v>3574</v>
      </c>
      <c r="I1180" t="s">
        <v>5305</v>
      </c>
      <c r="J1180" t="s">
        <v>5212</v>
      </c>
      <c r="K1180">
        <v>7447</v>
      </c>
      <c r="L1180" t="s">
        <v>3604</v>
      </c>
      <c r="M1180" s="87">
        <v>43863</v>
      </c>
      <c r="N1180" t="s">
        <v>3578</v>
      </c>
      <c r="O1180" t="s">
        <v>3579</v>
      </c>
      <c r="P1180" s="61">
        <v>-1804.8</v>
      </c>
      <c r="Q1180" t="s">
        <v>3579</v>
      </c>
      <c r="R1180" s="61">
        <v>0</v>
      </c>
      <c r="S1180" s="61">
        <v>-1804.8</v>
      </c>
    </row>
    <row r="1181" spans="1:19" x14ac:dyDescent="0.2">
      <c r="A1181" t="s">
        <v>501</v>
      </c>
      <c r="B1181" t="s">
        <v>1750</v>
      </c>
      <c r="C1181" t="s">
        <v>2921</v>
      </c>
      <c r="D1181" t="s">
        <v>238</v>
      </c>
      <c r="E1181" t="s">
        <v>3573</v>
      </c>
      <c r="F1181" t="s">
        <v>122</v>
      </c>
      <c r="G1181" s="87">
        <v>20200201</v>
      </c>
      <c r="H1181" t="s">
        <v>3574</v>
      </c>
      <c r="I1181" t="s">
        <v>5306</v>
      </c>
      <c r="J1181" t="s">
        <v>5212</v>
      </c>
      <c r="K1181">
        <v>7447</v>
      </c>
      <c r="L1181" t="s">
        <v>3604</v>
      </c>
      <c r="M1181" s="87">
        <v>43863</v>
      </c>
      <c r="N1181" t="s">
        <v>3578</v>
      </c>
      <c r="O1181" t="s">
        <v>3579</v>
      </c>
      <c r="P1181" s="61">
        <v>-1805.07</v>
      </c>
      <c r="Q1181" t="s">
        <v>3579</v>
      </c>
      <c r="R1181" s="61">
        <v>0</v>
      </c>
      <c r="S1181" s="61">
        <v>-1805.07</v>
      </c>
    </row>
    <row r="1182" spans="1:19" x14ac:dyDescent="0.2">
      <c r="A1182" t="s">
        <v>501</v>
      </c>
      <c r="B1182" t="s">
        <v>1750</v>
      </c>
      <c r="C1182" t="s">
        <v>2921</v>
      </c>
      <c r="D1182" t="s">
        <v>238</v>
      </c>
      <c r="E1182" t="s">
        <v>3573</v>
      </c>
      <c r="F1182" t="s">
        <v>122</v>
      </c>
      <c r="G1182" s="87">
        <v>20200201</v>
      </c>
      <c r="H1182" t="s">
        <v>3574</v>
      </c>
      <c r="I1182" t="s">
        <v>5307</v>
      </c>
      <c r="J1182" t="s">
        <v>5226</v>
      </c>
      <c r="K1182">
        <v>7447</v>
      </c>
      <c r="L1182" t="s">
        <v>3604</v>
      </c>
      <c r="M1182" s="87">
        <v>43863</v>
      </c>
      <c r="N1182" t="s">
        <v>3578</v>
      </c>
      <c r="O1182" t="s">
        <v>3579</v>
      </c>
      <c r="P1182" s="61">
        <v>-1069.1500000000001</v>
      </c>
      <c r="Q1182" t="s">
        <v>3579</v>
      </c>
      <c r="R1182" s="61">
        <v>0</v>
      </c>
      <c r="S1182" s="61">
        <v>-1069.1500000000001</v>
      </c>
    </row>
    <row r="1183" spans="1:19" x14ac:dyDescent="0.2">
      <c r="A1183" t="s">
        <v>501</v>
      </c>
      <c r="B1183" t="s">
        <v>1750</v>
      </c>
      <c r="C1183" t="s">
        <v>2921</v>
      </c>
      <c r="D1183" t="s">
        <v>238</v>
      </c>
      <c r="E1183" t="s">
        <v>3573</v>
      </c>
      <c r="F1183" t="s">
        <v>123</v>
      </c>
      <c r="G1183" s="87">
        <v>20200301</v>
      </c>
      <c r="H1183" t="s">
        <v>3574</v>
      </c>
      <c r="I1183" t="s">
        <v>5308</v>
      </c>
      <c r="J1183" t="s">
        <v>5212</v>
      </c>
      <c r="K1183">
        <v>7504</v>
      </c>
      <c r="L1183" t="s">
        <v>3607</v>
      </c>
      <c r="M1183" s="87">
        <v>43891</v>
      </c>
      <c r="N1183" t="s">
        <v>3578</v>
      </c>
      <c r="O1183" t="s">
        <v>3579</v>
      </c>
      <c r="P1183" s="61">
        <v>-1540.83</v>
      </c>
      <c r="Q1183" t="s">
        <v>3579</v>
      </c>
      <c r="R1183" s="61">
        <v>0</v>
      </c>
      <c r="S1183" s="61">
        <v>-1540.83</v>
      </c>
    </row>
    <row r="1184" spans="1:19" x14ac:dyDescent="0.2">
      <c r="A1184" t="s">
        <v>501</v>
      </c>
      <c r="B1184" t="s">
        <v>1750</v>
      </c>
      <c r="C1184" t="s">
        <v>2921</v>
      </c>
      <c r="D1184" t="s">
        <v>238</v>
      </c>
      <c r="E1184" t="s">
        <v>3573</v>
      </c>
      <c r="F1184" t="s">
        <v>123</v>
      </c>
      <c r="G1184" s="87">
        <v>20200301</v>
      </c>
      <c r="H1184" t="s">
        <v>3574</v>
      </c>
      <c r="I1184" t="s">
        <v>5309</v>
      </c>
      <c r="J1184" t="s">
        <v>4915</v>
      </c>
      <c r="K1184">
        <v>7504</v>
      </c>
      <c r="L1184" t="s">
        <v>3607</v>
      </c>
      <c r="M1184" s="87">
        <v>43891</v>
      </c>
      <c r="N1184" t="s">
        <v>3578</v>
      </c>
      <c r="O1184" t="s">
        <v>3579</v>
      </c>
      <c r="P1184" s="61">
        <v>-271.19</v>
      </c>
      <c r="Q1184" t="s">
        <v>3579</v>
      </c>
      <c r="R1184" s="61">
        <v>0</v>
      </c>
      <c r="S1184" s="61">
        <v>-271.19</v>
      </c>
    </row>
    <row r="1185" spans="1:19" x14ac:dyDescent="0.2">
      <c r="A1185" t="s">
        <v>501</v>
      </c>
      <c r="B1185" t="s">
        <v>1750</v>
      </c>
      <c r="C1185" t="s">
        <v>2921</v>
      </c>
      <c r="D1185" t="s">
        <v>238</v>
      </c>
      <c r="E1185" t="s">
        <v>3573</v>
      </c>
      <c r="F1185" t="s">
        <v>123</v>
      </c>
      <c r="G1185" s="87">
        <v>20200301</v>
      </c>
      <c r="H1185" t="s">
        <v>3574</v>
      </c>
      <c r="I1185" t="s">
        <v>5310</v>
      </c>
      <c r="J1185" t="s">
        <v>5212</v>
      </c>
      <c r="K1185">
        <v>7504</v>
      </c>
      <c r="L1185" t="s">
        <v>3607</v>
      </c>
      <c r="M1185" s="87">
        <v>43891</v>
      </c>
      <c r="N1185" t="s">
        <v>3578</v>
      </c>
      <c r="O1185" t="s">
        <v>3579</v>
      </c>
      <c r="P1185" s="61">
        <v>-686.26</v>
      </c>
      <c r="Q1185" t="s">
        <v>3579</v>
      </c>
      <c r="R1185" s="61">
        <v>0</v>
      </c>
      <c r="S1185" s="61">
        <v>-686.26</v>
      </c>
    </row>
    <row r="1186" spans="1:19" x14ac:dyDescent="0.2">
      <c r="A1186" t="s">
        <v>501</v>
      </c>
      <c r="B1186" t="s">
        <v>1750</v>
      </c>
      <c r="C1186" t="s">
        <v>2921</v>
      </c>
      <c r="D1186" t="s">
        <v>238</v>
      </c>
      <c r="E1186" t="s">
        <v>3573</v>
      </c>
      <c r="F1186" t="s">
        <v>123</v>
      </c>
      <c r="G1186" s="87">
        <v>20200301</v>
      </c>
      <c r="H1186" t="s">
        <v>3574</v>
      </c>
      <c r="I1186" t="s">
        <v>5311</v>
      </c>
      <c r="J1186" t="s">
        <v>5212</v>
      </c>
      <c r="K1186">
        <v>7504</v>
      </c>
      <c r="L1186" t="s">
        <v>3607</v>
      </c>
      <c r="M1186" s="87">
        <v>43891</v>
      </c>
      <c r="N1186" t="s">
        <v>3578</v>
      </c>
      <c r="O1186" t="s">
        <v>3579</v>
      </c>
      <c r="P1186" s="61">
        <v>-602.25</v>
      </c>
      <c r="Q1186" t="s">
        <v>3579</v>
      </c>
      <c r="R1186" s="61">
        <v>0</v>
      </c>
      <c r="S1186" s="61">
        <v>-602.25</v>
      </c>
    </row>
    <row r="1187" spans="1:19" x14ac:dyDescent="0.2">
      <c r="A1187" t="s">
        <v>501</v>
      </c>
      <c r="B1187" t="s">
        <v>1750</v>
      </c>
      <c r="C1187" t="s">
        <v>2921</v>
      </c>
      <c r="D1187" t="s">
        <v>238</v>
      </c>
      <c r="E1187" t="s">
        <v>3573</v>
      </c>
      <c r="F1187" t="s">
        <v>123</v>
      </c>
      <c r="G1187" s="87">
        <v>20200301</v>
      </c>
      <c r="H1187" t="s">
        <v>3574</v>
      </c>
      <c r="I1187" t="s">
        <v>5312</v>
      </c>
      <c r="J1187" t="s">
        <v>5212</v>
      </c>
      <c r="K1187">
        <v>7504</v>
      </c>
      <c r="L1187" t="s">
        <v>3607</v>
      </c>
      <c r="M1187" s="87">
        <v>43891</v>
      </c>
      <c r="N1187" t="s">
        <v>3578</v>
      </c>
      <c r="O1187" t="s">
        <v>3579</v>
      </c>
      <c r="P1187" s="61">
        <v>-481.2</v>
      </c>
      <c r="Q1187" t="s">
        <v>3579</v>
      </c>
      <c r="R1187" s="61">
        <v>0</v>
      </c>
      <c r="S1187" s="61">
        <v>-481.2</v>
      </c>
    </row>
    <row r="1188" spans="1:19" x14ac:dyDescent="0.2">
      <c r="A1188" t="s">
        <v>501</v>
      </c>
      <c r="B1188" t="s">
        <v>1750</v>
      </c>
      <c r="C1188" t="s">
        <v>2921</v>
      </c>
      <c r="D1188" t="s">
        <v>238</v>
      </c>
      <c r="E1188" t="s">
        <v>3573</v>
      </c>
      <c r="F1188" t="s">
        <v>123</v>
      </c>
      <c r="G1188" s="87">
        <v>20200301</v>
      </c>
      <c r="H1188" t="s">
        <v>3574</v>
      </c>
      <c r="I1188" t="s">
        <v>5313</v>
      </c>
      <c r="J1188" t="s">
        <v>5212</v>
      </c>
      <c r="K1188">
        <v>7504</v>
      </c>
      <c r="L1188" t="s">
        <v>3607</v>
      </c>
      <c r="M1188" s="87">
        <v>43891</v>
      </c>
      <c r="N1188" t="s">
        <v>3578</v>
      </c>
      <c r="O1188" t="s">
        <v>3579</v>
      </c>
      <c r="P1188" s="61">
        <v>-431.61</v>
      </c>
      <c r="Q1188" t="s">
        <v>3579</v>
      </c>
      <c r="R1188" s="61">
        <v>0</v>
      </c>
      <c r="S1188" s="61">
        <v>-431.61</v>
      </c>
    </row>
    <row r="1189" spans="1:19" x14ac:dyDescent="0.2">
      <c r="A1189" t="s">
        <v>501</v>
      </c>
      <c r="B1189" t="s">
        <v>1750</v>
      </c>
      <c r="C1189" t="s">
        <v>2921</v>
      </c>
      <c r="D1189" t="s">
        <v>238</v>
      </c>
      <c r="E1189" t="s">
        <v>3573</v>
      </c>
      <c r="F1189" t="s">
        <v>123</v>
      </c>
      <c r="G1189" s="87">
        <v>20200301</v>
      </c>
      <c r="H1189" t="s">
        <v>3574</v>
      </c>
      <c r="I1189" t="s">
        <v>5314</v>
      </c>
      <c r="J1189" t="s">
        <v>5212</v>
      </c>
      <c r="K1189">
        <v>7504</v>
      </c>
      <c r="L1189" t="s">
        <v>3607</v>
      </c>
      <c r="M1189" s="87">
        <v>43891</v>
      </c>
      <c r="N1189" t="s">
        <v>3578</v>
      </c>
      <c r="O1189" t="s">
        <v>3579</v>
      </c>
      <c r="P1189" s="61">
        <v>-1633.46</v>
      </c>
      <c r="Q1189" t="s">
        <v>3579</v>
      </c>
      <c r="R1189" s="61">
        <v>0</v>
      </c>
      <c r="S1189" s="61">
        <v>-1633.46</v>
      </c>
    </row>
    <row r="1190" spans="1:19" x14ac:dyDescent="0.2">
      <c r="A1190" t="s">
        <v>501</v>
      </c>
      <c r="B1190" t="s">
        <v>1750</v>
      </c>
      <c r="C1190" t="s">
        <v>2921</v>
      </c>
      <c r="D1190" t="s">
        <v>238</v>
      </c>
      <c r="E1190" t="s">
        <v>3573</v>
      </c>
      <c r="F1190" t="s">
        <v>123</v>
      </c>
      <c r="G1190" s="87">
        <v>20200301</v>
      </c>
      <c r="H1190" t="s">
        <v>3574</v>
      </c>
      <c r="I1190" t="s">
        <v>5315</v>
      </c>
      <c r="J1190" t="s">
        <v>2921</v>
      </c>
      <c r="K1190">
        <v>7504</v>
      </c>
      <c r="L1190" t="s">
        <v>3607</v>
      </c>
      <c r="M1190" s="87">
        <v>43891</v>
      </c>
      <c r="N1190" t="s">
        <v>3578</v>
      </c>
      <c r="O1190" t="s">
        <v>3579</v>
      </c>
      <c r="P1190" s="61">
        <v>-1715.92</v>
      </c>
      <c r="Q1190" t="s">
        <v>3579</v>
      </c>
      <c r="R1190" s="61">
        <v>0</v>
      </c>
      <c r="S1190" s="61">
        <v>-1715.92</v>
      </c>
    </row>
    <row r="1191" spans="1:19" x14ac:dyDescent="0.2">
      <c r="A1191" t="s">
        <v>501</v>
      </c>
      <c r="B1191" t="s">
        <v>1750</v>
      </c>
      <c r="C1191" t="s">
        <v>2921</v>
      </c>
      <c r="D1191" t="s">
        <v>238</v>
      </c>
      <c r="E1191" t="s">
        <v>3573</v>
      </c>
      <c r="F1191" t="s">
        <v>123</v>
      </c>
      <c r="G1191" s="87">
        <v>20200301</v>
      </c>
      <c r="H1191" t="s">
        <v>3574</v>
      </c>
      <c r="I1191" t="s">
        <v>5316</v>
      </c>
      <c r="J1191" t="s">
        <v>5212</v>
      </c>
      <c r="K1191">
        <v>7504</v>
      </c>
      <c r="L1191" t="s">
        <v>3607</v>
      </c>
      <c r="M1191" s="87">
        <v>43891</v>
      </c>
      <c r="N1191" t="s">
        <v>3578</v>
      </c>
      <c r="O1191" t="s">
        <v>3579</v>
      </c>
      <c r="P1191" s="61">
        <v>-1715.66</v>
      </c>
      <c r="Q1191" t="s">
        <v>3579</v>
      </c>
      <c r="R1191" s="61">
        <v>0</v>
      </c>
      <c r="S1191" s="61">
        <v>-1715.66</v>
      </c>
    </row>
    <row r="1192" spans="1:19" x14ac:dyDescent="0.2">
      <c r="A1192" t="s">
        <v>501</v>
      </c>
      <c r="B1192" t="s">
        <v>1750</v>
      </c>
      <c r="C1192" t="s">
        <v>2921</v>
      </c>
      <c r="D1192" t="s">
        <v>238</v>
      </c>
      <c r="E1192" t="s">
        <v>3573</v>
      </c>
      <c r="F1192" t="s">
        <v>123</v>
      </c>
      <c r="G1192" s="87">
        <v>20200301</v>
      </c>
      <c r="H1192" t="s">
        <v>3574</v>
      </c>
      <c r="I1192" t="s">
        <v>5317</v>
      </c>
      <c r="J1192" t="s">
        <v>5212</v>
      </c>
      <c r="K1192">
        <v>7504</v>
      </c>
      <c r="L1192" t="s">
        <v>3607</v>
      </c>
      <c r="M1192" s="87">
        <v>43891</v>
      </c>
      <c r="N1192" t="s">
        <v>3578</v>
      </c>
      <c r="O1192" t="s">
        <v>3579</v>
      </c>
      <c r="P1192" s="61">
        <v>-1715.66</v>
      </c>
      <c r="Q1192" t="s">
        <v>3579</v>
      </c>
      <c r="R1192" s="61">
        <v>0</v>
      </c>
      <c r="S1192" s="61">
        <v>-1715.66</v>
      </c>
    </row>
    <row r="1193" spans="1:19" x14ac:dyDescent="0.2">
      <c r="A1193" t="s">
        <v>501</v>
      </c>
      <c r="B1193" t="s">
        <v>1750</v>
      </c>
      <c r="C1193" t="s">
        <v>2921</v>
      </c>
      <c r="D1193" t="s">
        <v>238</v>
      </c>
      <c r="E1193" t="s">
        <v>3573</v>
      </c>
      <c r="F1193" t="s">
        <v>123</v>
      </c>
      <c r="G1193" s="87">
        <v>20200301</v>
      </c>
      <c r="H1193" t="s">
        <v>3574</v>
      </c>
      <c r="I1193" t="s">
        <v>5318</v>
      </c>
      <c r="J1193" t="s">
        <v>5212</v>
      </c>
      <c r="K1193">
        <v>7504</v>
      </c>
      <c r="L1193" t="s">
        <v>3607</v>
      </c>
      <c r="M1193" s="87">
        <v>43891</v>
      </c>
      <c r="N1193" t="s">
        <v>3578</v>
      </c>
      <c r="O1193" t="s">
        <v>3579</v>
      </c>
      <c r="P1193" s="61">
        <v>-1715.92</v>
      </c>
      <c r="Q1193" t="s">
        <v>3579</v>
      </c>
      <c r="R1193" s="61">
        <v>0</v>
      </c>
      <c r="S1193" s="61">
        <v>-1715.92</v>
      </c>
    </row>
    <row r="1194" spans="1:19" x14ac:dyDescent="0.2">
      <c r="A1194" t="s">
        <v>501</v>
      </c>
      <c r="B1194" t="s">
        <v>1750</v>
      </c>
      <c r="C1194" t="s">
        <v>2921</v>
      </c>
      <c r="D1194" t="s">
        <v>238</v>
      </c>
      <c r="E1194" t="s">
        <v>3573</v>
      </c>
      <c r="F1194" t="s">
        <v>123</v>
      </c>
      <c r="G1194" s="87">
        <v>20200301</v>
      </c>
      <c r="H1194" t="s">
        <v>3574</v>
      </c>
      <c r="I1194" t="s">
        <v>5319</v>
      </c>
      <c r="J1194" t="s">
        <v>5226</v>
      </c>
      <c r="K1194">
        <v>7504</v>
      </c>
      <c r="L1194" t="s">
        <v>3607</v>
      </c>
      <c r="M1194" s="87">
        <v>43891</v>
      </c>
      <c r="N1194" t="s">
        <v>3578</v>
      </c>
      <c r="O1194" t="s">
        <v>3579</v>
      </c>
      <c r="P1194" s="61">
        <v>-1016.35</v>
      </c>
      <c r="Q1194" t="s">
        <v>3579</v>
      </c>
      <c r="R1194" s="61">
        <v>0</v>
      </c>
      <c r="S1194" s="61">
        <v>-1016.35</v>
      </c>
    </row>
    <row r="1195" spans="1:19" x14ac:dyDescent="0.2">
      <c r="A1195" t="s">
        <v>501</v>
      </c>
      <c r="B1195" t="s">
        <v>1750</v>
      </c>
      <c r="C1195" t="s">
        <v>2921</v>
      </c>
      <c r="D1195" t="s">
        <v>238</v>
      </c>
      <c r="E1195" t="s">
        <v>3573</v>
      </c>
      <c r="F1195" t="s">
        <v>124</v>
      </c>
      <c r="G1195" s="87">
        <v>20200401</v>
      </c>
      <c r="H1195" t="s">
        <v>3574</v>
      </c>
      <c r="I1195" t="s">
        <v>5320</v>
      </c>
      <c r="J1195" t="s">
        <v>5212</v>
      </c>
      <c r="K1195">
        <v>7545</v>
      </c>
      <c r="L1195" t="s">
        <v>3610</v>
      </c>
      <c r="M1195" s="87">
        <v>43917</v>
      </c>
      <c r="N1195" t="s">
        <v>3578</v>
      </c>
      <c r="O1195" t="s">
        <v>3579</v>
      </c>
      <c r="P1195" s="61">
        <v>-1589.4</v>
      </c>
      <c r="Q1195" t="s">
        <v>3579</v>
      </c>
      <c r="R1195" s="61">
        <v>0</v>
      </c>
      <c r="S1195" s="61">
        <v>-1589.4</v>
      </c>
    </row>
    <row r="1196" spans="1:19" x14ac:dyDescent="0.2">
      <c r="A1196" t="s">
        <v>501</v>
      </c>
      <c r="B1196" t="s">
        <v>1750</v>
      </c>
      <c r="C1196" t="s">
        <v>2921</v>
      </c>
      <c r="D1196" t="s">
        <v>238</v>
      </c>
      <c r="E1196" t="s">
        <v>3573</v>
      </c>
      <c r="F1196" t="s">
        <v>124</v>
      </c>
      <c r="G1196" s="87">
        <v>20200401</v>
      </c>
      <c r="H1196" t="s">
        <v>3574</v>
      </c>
      <c r="I1196" t="s">
        <v>5321</v>
      </c>
      <c r="J1196" t="s">
        <v>4915</v>
      </c>
      <c r="K1196">
        <v>7545</v>
      </c>
      <c r="L1196" t="s">
        <v>3610</v>
      </c>
      <c r="M1196" s="87">
        <v>43917</v>
      </c>
      <c r="N1196" t="s">
        <v>3578</v>
      </c>
      <c r="O1196" t="s">
        <v>3579</v>
      </c>
      <c r="P1196" s="61">
        <v>-290.05</v>
      </c>
      <c r="Q1196" t="s">
        <v>3579</v>
      </c>
      <c r="R1196" s="61">
        <v>0</v>
      </c>
      <c r="S1196" s="61">
        <v>-290.05</v>
      </c>
    </row>
    <row r="1197" spans="1:19" x14ac:dyDescent="0.2">
      <c r="A1197" t="s">
        <v>501</v>
      </c>
      <c r="B1197" t="s">
        <v>1750</v>
      </c>
      <c r="C1197" t="s">
        <v>2921</v>
      </c>
      <c r="D1197" t="s">
        <v>238</v>
      </c>
      <c r="E1197" t="s">
        <v>3573</v>
      </c>
      <c r="F1197" t="s">
        <v>124</v>
      </c>
      <c r="G1197" s="87">
        <v>20200401</v>
      </c>
      <c r="H1197" t="s">
        <v>3574</v>
      </c>
      <c r="I1197" t="s">
        <v>5322</v>
      </c>
      <c r="J1197" t="s">
        <v>5212</v>
      </c>
      <c r="K1197">
        <v>7545</v>
      </c>
      <c r="L1197" t="s">
        <v>3610</v>
      </c>
      <c r="M1197" s="87">
        <v>43917</v>
      </c>
      <c r="N1197" t="s">
        <v>3578</v>
      </c>
      <c r="O1197" t="s">
        <v>3579</v>
      </c>
      <c r="P1197" s="61">
        <v>-707.9</v>
      </c>
      <c r="Q1197" t="s">
        <v>3579</v>
      </c>
      <c r="R1197" s="61">
        <v>0</v>
      </c>
      <c r="S1197" s="61">
        <v>-707.9</v>
      </c>
    </row>
    <row r="1198" spans="1:19" x14ac:dyDescent="0.2">
      <c r="A1198" t="s">
        <v>501</v>
      </c>
      <c r="B1198" t="s">
        <v>1750</v>
      </c>
      <c r="C1198" t="s">
        <v>2921</v>
      </c>
      <c r="D1198" t="s">
        <v>238</v>
      </c>
      <c r="E1198" t="s">
        <v>3573</v>
      </c>
      <c r="F1198" t="s">
        <v>124</v>
      </c>
      <c r="G1198" s="87">
        <v>20200401</v>
      </c>
      <c r="H1198" t="s">
        <v>3574</v>
      </c>
      <c r="I1198" t="s">
        <v>5323</v>
      </c>
      <c r="J1198" t="s">
        <v>5212</v>
      </c>
      <c r="K1198">
        <v>7545</v>
      </c>
      <c r="L1198" t="s">
        <v>3610</v>
      </c>
      <c r="M1198" s="87">
        <v>43917</v>
      </c>
      <c r="N1198" t="s">
        <v>3578</v>
      </c>
      <c r="O1198" t="s">
        <v>3579</v>
      </c>
      <c r="P1198" s="61">
        <v>-1684.96</v>
      </c>
      <c r="Q1198" t="s">
        <v>3579</v>
      </c>
      <c r="R1198" s="61">
        <v>0</v>
      </c>
      <c r="S1198" s="61">
        <v>-1684.96</v>
      </c>
    </row>
    <row r="1199" spans="1:19" x14ac:dyDescent="0.2">
      <c r="A1199" t="s">
        <v>501</v>
      </c>
      <c r="B1199" t="s">
        <v>1750</v>
      </c>
      <c r="C1199" t="s">
        <v>2921</v>
      </c>
      <c r="D1199" t="s">
        <v>238</v>
      </c>
      <c r="E1199" t="s">
        <v>3573</v>
      </c>
      <c r="F1199" t="s">
        <v>124</v>
      </c>
      <c r="G1199" s="87">
        <v>20200401</v>
      </c>
      <c r="H1199" t="s">
        <v>3574</v>
      </c>
      <c r="I1199" t="s">
        <v>5324</v>
      </c>
      <c r="J1199" t="s">
        <v>5212</v>
      </c>
      <c r="K1199">
        <v>7545</v>
      </c>
      <c r="L1199" t="s">
        <v>3610</v>
      </c>
      <c r="M1199" s="87">
        <v>43917</v>
      </c>
      <c r="N1199" t="s">
        <v>3578</v>
      </c>
      <c r="O1199" t="s">
        <v>3579</v>
      </c>
      <c r="P1199" s="61">
        <v>-461.71</v>
      </c>
      <c r="Q1199" t="s">
        <v>3579</v>
      </c>
      <c r="R1199" s="61">
        <v>0</v>
      </c>
      <c r="S1199" s="61">
        <v>-461.71</v>
      </c>
    </row>
    <row r="1200" spans="1:19" x14ac:dyDescent="0.2">
      <c r="A1200" t="s">
        <v>501</v>
      </c>
      <c r="B1200" t="s">
        <v>1750</v>
      </c>
      <c r="C1200" t="s">
        <v>2921</v>
      </c>
      <c r="D1200" t="s">
        <v>238</v>
      </c>
      <c r="E1200" t="s">
        <v>3573</v>
      </c>
      <c r="F1200" t="s">
        <v>124</v>
      </c>
      <c r="G1200" s="87">
        <v>20200401</v>
      </c>
      <c r="H1200" t="s">
        <v>3574</v>
      </c>
      <c r="I1200" t="s">
        <v>5325</v>
      </c>
      <c r="J1200" t="s">
        <v>2921</v>
      </c>
      <c r="K1200">
        <v>7545</v>
      </c>
      <c r="L1200" t="s">
        <v>3610</v>
      </c>
      <c r="M1200" s="87">
        <v>43917</v>
      </c>
      <c r="N1200" t="s">
        <v>3578</v>
      </c>
      <c r="O1200" t="s">
        <v>3579</v>
      </c>
      <c r="P1200" s="61">
        <v>-1770.01</v>
      </c>
      <c r="Q1200" t="s">
        <v>3579</v>
      </c>
      <c r="R1200" s="61">
        <v>0</v>
      </c>
      <c r="S1200" s="61">
        <v>-1770.01</v>
      </c>
    </row>
    <row r="1201" spans="1:19" x14ac:dyDescent="0.2">
      <c r="A1201" t="s">
        <v>501</v>
      </c>
      <c r="B1201" t="s">
        <v>1750</v>
      </c>
      <c r="C1201" t="s">
        <v>2921</v>
      </c>
      <c r="D1201" t="s">
        <v>238</v>
      </c>
      <c r="E1201" t="s">
        <v>3573</v>
      </c>
      <c r="F1201" t="s">
        <v>124</v>
      </c>
      <c r="G1201" s="87">
        <v>20200401</v>
      </c>
      <c r="H1201" t="s">
        <v>3574</v>
      </c>
      <c r="I1201" t="s">
        <v>5326</v>
      </c>
      <c r="J1201" t="s">
        <v>5212</v>
      </c>
      <c r="K1201">
        <v>7545</v>
      </c>
      <c r="L1201" t="s">
        <v>3610</v>
      </c>
      <c r="M1201" s="87">
        <v>43917</v>
      </c>
      <c r="N1201" t="s">
        <v>3578</v>
      </c>
      <c r="O1201" t="s">
        <v>3579</v>
      </c>
      <c r="P1201" s="61">
        <v>-1769.74</v>
      </c>
      <c r="Q1201" t="s">
        <v>3579</v>
      </c>
      <c r="R1201" s="61">
        <v>0</v>
      </c>
      <c r="S1201" s="61">
        <v>-1769.74</v>
      </c>
    </row>
    <row r="1202" spans="1:19" x14ac:dyDescent="0.2">
      <c r="A1202" t="s">
        <v>501</v>
      </c>
      <c r="B1202" t="s">
        <v>1750</v>
      </c>
      <c r="C1202" t="s">
        <v>2921</v>
      </c>
      <c r="D1202" t="s">
        <v>238</v>
      </c>
      <c r="E1202" t="s">
        <v>3573</v>
      </c>
      <c r="F1202" t="s">
        <v>124</v>
      </c>
      <c r="G1202" s="87">
        <v>20200401</v>
      </c>
      <c r="H1202" t="s">
        <v>3574</v>
      </c>
      <c r="I1202" t="s">
        <v>5327</v>
      </c>
      <c r="J1202" t="s">
        <v>5212</v>
      </c>
      <c r="K1202">
        <v>7545</v>
      </c>
      <c r="L1202" t="s">
        <v>3610</v>
      </c>
      <c r="M1202" s="87">
        <v>43917</v>
      </c>
      <c r="N1202" t="s">
        <v>3578</v>
      </c>
      <c r="O1202" t="s">
        <v>3579</v>
      </c>
      <c r="P1202" s="61">
        <v>-1769.74</v>
      </c>
      <c r="Q1202" t="s">
        <v>3579</v>
      </c>
      <c r="R1202" s="61">
        <v>0</v>
      </c>
      <c r="S1202" s="61">
        <v>-1769.74</v>
      </c>
    </row>
    <row r="1203" spans="1:19" x14ac:dyDescent="0.2">
      <c r="A1203" t="s">
        <v>501</v>
      </c>
      <c r="B1203" t="s">
        <v>1750</v>
      </c>
      <c r="C1203" t="s">
        <v>2921</v>
      </c>
      <c r="D1203" t="s">
        <v>238</v>
      </c>
      <c r="E1203" t="s">
        <v>3573</v>
      </c>
      <c r="F1203" t="s">
        <v>124</v>
      </c>
      <c r="G1203" s="87">
        <v>20200401</v>
      </c>
      <c r="H1203" t="s">
        <v>3574</v>
      </c>
      <c r="I1203" t="s">
        <v>5328</v>
      </c>
      <c r="J1203" t="s">
        <v>5212</v>
      </c>
      <c r="K1203">
        <v>7545</v>
      </c>
      <c r="L1203" t="s">
        <v>3610</v>
      </c>
      <c r="M1203" s="87">
        <v>43917</v>
      </c>
      <c r="N1203" t="s">
        <v>3578</v>
      </c>
      <c r="O1203" t="s">
        <v>3579</v>
      </c>
      <c r="P1203" s="61">
        <v>-1770.01</v>
      </c>
      <c r="Q1203" t="s">
        <v>3579</v>
      </c>
      <c r="R1203" s="61">
        <v>0</v>
      </c>
      <c r="S1203" s="61">
        <v>-1770.01</v>
      </c>
    </row>
    <row r="1204" spans="1:19" x14ac:dyDescent="0.2">
      <c r="A1204" t="s">
        <v>501</v>
      </c>
      <c r="B1204" t="s">
        <v>1750</v>
      </c>
      <c r="C1204" t="s">
        <v>2921</v>
      </c>
      <c r="D1204" t="s">
        <v>238</v>
      </c>
      <c r="E1204" t="s">
        <v>3573</v>
      </c>
      <c r="F1204" t="s">
        <v>124</v>
      </c>
      <c r="G1204" s="87">
        <v>20200401</v>
      </c>
      <c r="H1204" t="s">
        <v>3574</v>
      </c>
      <c r="I1204" t="s">
        <v>5329</v>
      </c>
      <c r="J1204" t="s">
        <v>5226</v>
      </c>
      <c r="K1204">
        <v>7545</v>
      </c>
      <c r="L1204" t="s">
        <v>3610</v>
      </c>
      <c r="M1204" s="87">
        <v>43917</v>
      </c>
      <c r="N1204" t="s">
        <v>3578</v>
      </c>
      <c r="O1204" t="s">
        <v>3579</v>
      </c>
      <c r="P1204" s="61">
        <v>-1048.3900000000001</v>
      </c>
      <c r="Q1204" t="s">
        <v>3579</v>
      </c>
      <c r="R1204" s="61">
        <v>0</v>
      </c>
      <c r="S1204" s="61">
        <v>-1048.3900000000001</v>
      </c>
    </row>
    <row r="1205" spans="1:19" x14ac:dyDescent="0.2">
      <c r="A1205" t="s">
        <v>501</v>
      </c>
      <c r="B1205" t="s">
        <v>1750</v>
      </c>
      <c r="C1205" t="s">
        <v>2921</v>
      </c>
      <c r="D1205" t="s">
        <v>238</v>
      </c>
      <c r="E1205" t="s">
        <v>3573</v>
      </c>
      <c r="F1205" t="s">
        <v>125</v>
      </c>
      <c r="G1205" s="87">
        <v>20200501</v>
      </c>
      <c r="H1205" t="s">
        <v>3574</v>
      </c>
      <c r="I1205" t="s">
        <v>5330</v>
      </c>
      <c r="J1205" t="s">
        <v>5212</v>
      </c>
      <c r="K1205">
        <v>7603</v>
      </c>
      <c r="L1205" t="s">
        <v>3613</v>
      </c>
      <c r="M1205" s="87">
        <v>43950</v>
      </c>
      <c r="N1205" t="s">
        <v>3578</v>
      </c>
      <c r="O1205" t="s">
        <v>3579</v>
      </c>
      <c r="P1205" s="61">
        <v>-1762.18</v>
      </c>
      <c r="Q1205" t="s">
        <v>3579</v>
      </c>
      <c r="R1205" s="61">
        <v>0</v>
      </c>
      <c r="S1205" s="61">
        <v>-1762.18</v>
      </c>
    </row>
    <row r="1206" spans="1:19" x14ac:dyDescent="0.2">
      <c r="A1206" t="s">
        <v>501</v>
      </c>
      <c r="B1206" t="s">
        <v>1750</v>
      </c>
      <c r="C1206" t="s">
        <v>2921</v>
      </c>
      <c r="D1206" t="s">
        <v>238</v>
      </c>
      <c r="E1206" t="s">
        <v>3573</v>
      </c>
      <c r="F1206" t="s">
        <v>125</v>
      </c>
      <c r="G1206" s="87">
        <v>20200501</v>
      </c>
      <c r="H1206" t="s">
        <v>3574</v>
      </c>
      <c r="I1206" t="s">
        <v>5331</v>
      </c>
      <c r="J1206" t="s">
        <v>4915</v>
      </c>
      <c r="K1206">
        <v>7603</v>
      </c>
      <c r="L1206" t="s">
        <v>3613</v>
      </c>
      <c r="M1206" s="87">
        <v>43950</v>
      </c>
      <c r="N1206" t="s">
        <v>3578</v>
      </c>
      <c r="O1206" t="s">
        <v>3579</v>
      </c>
      <c r="P1206" s="61">
        <v>-357.14</v>
      </c>
      <c r="Q1206" t="s">
        <v>3579</v>
      </c>
      <c r="R1206" s="61">
        <v>0</v>
      </c>
      <c r="S1206" s="61">
        <v>-357.14</v>
      </c>
    </row>
    <row r="1207" spans="1:19" x14ac:dyDescent="0.2">
      <c r="A1207" t="s">
        <v>501</v>
      </c>
      <c r="B1207" t="s">
        <v>1750</v>
      </c>
      <c r="C1207" t="s">
        <v>2921</v>
      </c>
      <c r="D1207" t="s">
        <v>238</v>
      </c>
      <c r="E1207" t="s">
        <v>3573</v>
      </c>
      <c r="F1207" t="s">
        <v>125</v>
      </c>
      <c r="G1207" s="87">
        <v>20200501</v>
      </c>
      <c r="H1207" t="s">
        <v>3574</v>
      </c>
      <c r="I1207" t="s">
        <v>5332</v>
      </c>
      <c r="J1207" t="s">
        <v>4915</v>
      </c>
      <c r="K1207">
        <v>7603</v>
      </c>
      <c r="L1207" t="s">
        <v>3613</v>
      </c>
      <c r="M1207" s="87">
        <v>43950</v>
      </c>
      <c r="N1207" t="s">
        <v>3578</v>
      </c>
      <c r="O1207" t="s">
        <v>3579</v>
      </c>
      <c r="P1207" s="61">
        <v>-314.83</v>
      </c>
      <c r="Q1207" t="s">
        <v>3579</v>
      </c>
      <c r="R1207" s="61">
        <v>0</v>
      </c>
      <c r="S1207" s="61">
        <v>-314.83</v>
      </c>
    </row>
    <row r="1208" spans="1:19" x14ac:dyDescent="0.2">
      <c r="A1208" t="s">
        <v>501</v>
      </c>
      <c r="B1208" t="s">
        <v>1750</v>
      </c>
      <c r="C1208" t="s">
        <v>2921</v>
      </c>
      <c r="D1208" t="s">
        <v>238</v>
      </c>
      <c r="E1208" t="s">
        <v>3573</v>
      </c>
      <c r="F1208" t="s">
        <v>125</v>
      </c>
      <c r="G1208" s="87">
        <v>20200501</v>
      </c>
      <c r="H1208" t="s">
        <v>3574</v>
      </c>
      <c r="I1208" t="s">
        <v>5333</v>
      </c>
      <c r="J1208" t="s">
        <v>5212</v>
      </c>
      <c r="K1208">
        <v>7603</v>
      </c>
      <c r="L1208" t="s">
        <v>3613</v>
      </c>
      <c r="M1208" s="87">
        <v>43950</v>
      </c>
      <c r="N1208" t="s">
        <v>3578</v>
      </c>
      <c r="O1208" t="s">
        <v>3579</v>
      </c>
      <c r="P1208" s="61">
        <v>-784.85</v>
      </c>
      <c r="Q1208" t="s">
        <v>3579</v>
      </c>
      <c r="R1208" s="61">
        <v>0</v>
      </c>
      <c r="S1208" s="61">
        <v>-784.85</v>
      </c>
    </row>
    <row r="1209" spans="1:19" x14ac:dyDescent="0.2">
      <c r="A1209" t="s">
        <v>501</v>
      </c>
      <c r="B1209" t="s">
        <v>1750</v>
      </c>
      <c r="C1209" t="s">
        <v>2921</v>
      </c>
      <c r="D1209" t="s">
        <v>238</v>
      </c>
      <c r="E1209" t="s">
        <v>3573</v>
      </c>
      <c r="F1209" t="s">
        <v>125</v>
      </c>
      <c r="G1209" s="87">
        <v>20200501</v>
      </c>
      <c r="H1209" t="s">
        <v>3574</v>
      </c>
      <c r="I1209" t="s">
        <v>5334</v>
      </c>
      <c r="J1209" t="s">
        <v>5212</v>
      </c>
      <c r="K1209">
        <v>7603</v>
      </c>
      <c r="L1209" t="s">
        <v>3613</v>
      </c>
      <c r="M1209" s="87">
        <v>43950</v>
      </c>
      <c r="N1209" t="s">
        <v>3578</v>
      </c>
      <c r="O1209" t="s">
        <v>3579</v>
      </c>
      <c r="P1209" s="61">
        <v>-1868.12</v>
      </c>
      <c r="Q1209" t="s">
        <v>3579</v>
      </c>
      <c r="R1209" s="61">
        <v>0</v>
      </c>
      <c r="S1209" s="61">
        <v>-1868.12</v>
      </c>
    </row>
    <row r="1210" spans="1:19" x14ac:dyDescent="0.2">
      <c r="A1210" t="s">
        <v>501</v>
      </c>
      <c r="B1210" t="s">
        <v>1750</v>
      </c>
      <c r="C1210" t="s">
        <v>2921</v>
      </c>
      <c r="D1210" t="s">
        <v>238</v>
      </c>
      <c r="E1210" t="s">
        <v>3573</v>
      </c>
      <c r="F1210" t="s">
        <v>125</v>
      </c>
      <c r="G1210" s="87">
        <v>20200501</v>
      </c>
      <c r="H1210" t="s">
        <v>3574</v>
      </c>
      <c r="I1210" t="s">
        <v>5335</v>
      </c>
      <c r="J1210" t="s">
        <v>5212</v>
      </c>
      <c r="K1210">
        <v>7603</v>
      </c>
      <c r="L1210" t="s">
        <v>3613</v>
      </c>
      <c r="M1210" s="87">
        <v>43950</v>
      </c>
      <c r="N1210" t="s">
        <v>3578</v>
      </c>
      <c r="O1210" t="s">
        <v>3579</v>
      </c>
      <c r="P1210" s="61">
        <v>-568.5</v>
      </c>
      <c r="Q1210" t="s">
        <v>3579</v>
      </c>
      <c r="R1210" s="61">
        <v>0</v>
      </c>
      <c r="S1210" s="61">
        <v>-568.5</v>
      </c>
    </row>
    <row r="1211" spans="1:19" x14ac:dyDescent="0.2">
      <c r="A1211" t="s">
        <v>501</v>
      </c>
      <c r="B1211" t="s">
        <v>1750</v>
      </c>
      <c r="C1211" t="s">
        <v>2921</v>
      </c>
      <c r="D1211" t="s">
        <v>238</v>
      </c>
      <c r="E1211" t="s">
        <v>3573</v>
      </c>
      <c r="F1211" t="s">
        <v>125</v>
      </c>
      <c r="G1211" s="87">
        <v>20200501</v>
      </c>
      <c r="H1211" t="s">
        <v>3574</v>
      </c>
      <c r="I1211" t="s">
        <v>5336</v>
      </c>
      <c r="J1211" t="s">
        <v>2921</v>
      </c>
      <c r="K1211">
        <v>7603</v>
      </c>
      <c r="L1211" t="s">
        <v>3613</v>
      </c>
      <c r="M1211" s="87">
        <v>43950</v>
      </c>
      <c r="N1211" t="s">
        <v>3578</v>
      </c>
      <c r="O1211" t="s">
        <v>3579</v>
      </c>
      <c r="P1211" s="61">
        <v>-1962.42</v>
      </c>
      <c r="Q1211" t="s">
        <v>3579</v>
      </c>
      <c r="R1211" s="61">
        <v>0</v>
      </c>
      <c r="S1211" s="61">
        <v>-1962.42</v>
      </c>
    </row>
    <row r="1212" spans="1:19" x14ac:dyDescent="0.2">
      <c r="A1212" t="s">
        <v>501</v>
      </c>
      <c r="B1212" t="s">
        <v>1750</v>
      </c>
      <c r="C1212" t="s">
        <v>2921</v>
      </c>
      <c r="D1212" t="s">
        <v>238</v>
      </c>
      <c r="E1212" t="s">
        <v>3573</v>
      </c>
      <c r="F1212" t="s">
        <v>125</v>
      </c>
      <c r="G1212" s="87">
        <v>20200501</v>
      </c>
      <c r="H1212" t="s">
        <v>3574</v>
      </c>
      <c r="I1212" t="s">
        <v>5337</v>
      </c>
      <c r="J1212" t="s">
        <v>5212</v>
      </c>
      <c r="K1212">
        <v>7603</v>
      </c>
      <c r="L1212" t="s">
        <v>3613</v>
      </c>
      <c r="M1212" s="87">
        <v>43950</v>
      </c>
      <c r="N1212" t="s">
        <v>3578</v>
      </c>
      <c r="O1212" t="s">
        <v>3579</v>
      </c>
      <c r="P1212" s="61">
        <v>-1962.12</v>
      </c>
      <c r="Q1212" t="s">
        <v>3579</v>
      </c>
      <c r="R1212" s="61">
        <v>0</v>
      </c>
      <c r="S1212" s="61">
        <v>-1962.12</v>
      </c>
    </row>
    <row r="1213" spans="1:19" x14ac:dyDescent="0.2">
      <c r="A1213" t="s">
        <v>501</v>
      </c>
      <c r="B1213" t="s">
        <v>1750</v>
      </c>
      <c r="C1213" t="s">
        <v>2921</v>
      </c>
      <c r="D1213" t="s">
        <v>238</v>
      </c>
      <c r="E1213" t="s">
        <v>3573</v>
      </c>
      <c r="F1213" t="s">
        <v>125</v>
      </c>
      <c r="G1213" s="87">
        <v>20200501</v>
      </c>
      <c r="H1213" t="s">
        <v>3574</v>
      </c>
      <c r="I1213" t="s">
        <v>5338</v>
      </c>
      <c r="J1213" t="s">
        <v>5212</v>
      </c>
      <c r="K1213">
        <v>7603</v>
      </c>
      <c r="L1213" t="s">
        <v>3613</v>
      </c>
      <c r="M1213" s="87">
        <v>43950</v>
      </c>
      <c r="N1213" t="s">
        <v>3578</v>
      </c>
      <c r="O1213" t="s">
        <v>3579</v>
      </c>
      <c r="P1213" s="61">
        <v>-1962.12</v>
      </c>
      <c r="Q1213" t="s">
        <v>3579</v>
      </c>
      <c r="R1213" s="61">
        <v>0</v>
      </c>
      <c r="S1213" s="61">
        <v>-1962.12</v>
      </c>
    </row>
    <row r="1214" spans="1:19" x14ac:dyDescent="0.2">
      <c r="A1214" t="s">
        <v>501</v>
      </c>
      <c r="B1214" t="s">
        <v>1750</v>
      </c>
      <c r="C1214" t="s">
        <v>2921</v>
      </c>
      <c r="D1214" t="s">
        <v>238</v>
      </c>
      <c r="E1214" t="s">
        <v>3573</v>
      </c>
      <c r="F1214" t="s">
        <v>125</v>
      </c>
      <c r="G1214" s="87">
        <v>20200501</v>
      </c>
      <c r="H1214" t="s">
        <v>3574</v>
      </c>
      <c r="I1214" t="s">
        <v>5339</v>
      </c>
      <c r="J1214" t="s">
        <v>5212</v>
      </c>
      <c r="K1214">
        <v>7603</v>
      </c>
      <c r="L1214" t="s">
        <v>3613</v>
      </c>
      <c r="M1214" s="87">
        <v>43950</v>
      </c>
      <c r="N1214" t="s">
        <v>3578</v>
      </c>
      <c r="O1214" t="s">
        <v>3579</v>
      </c>
      <c r="P1214" s="61">
        <v>-1962.42</v>
      </c>
      <c r="Q1214" t="s">
        <v>3579</v>
      </c>
      <c r="R1214" s="61">
        <v>0</v>
      </c>
      <c r="S1214" s="61">
        <v>-1962.42</v>
      </c>
    </row>
    <row r="1215" spans="1:19" x14ac:dyDescent="0.2">
      <c r="A1215" t="s">
        <v>501</v>
      </c>
      <c r="B1215" t="s">
        <v>1750</v>
      </c>
      <c r="C1215" t="s">
        <v>2921</v>
      </c>
      <c r="D1215" t="s">
        <v>238</v>
      </c>
      <c r="E1215" t="s">
        <v>3573</v>
      </c>
      <c r="F1215" t="s">
        <v>125</v>
      </c>
      <c r="G1215" s="87">
        <v>20200501</v>
      </c>
      <c r="H1215" t="s">
        <v>3574</v>
      </c>
      <c r="I1215" t="s">
        <v>5340</v>
      </c>
      <c r="J1215" t="s">
        <v>5226</v>
      </c>
      <c r="K1215">
        <v>7603</v>
      </c>
      <c r="L1215" t="s">
        <v>3613</v>
      </c>
      <c r="M1215" s="87">
        <v>43950</v>
      </c>
      <c r="N1215" t="s">
        <v>3578</v>
      </c>
      <c r="O1215" t="s">
        <v>3579</v>
      </c>
      <c r="P1215" s="61">
        <v>-1162.3499999999999</v>
      </c>
      <c r="Q1215" t="s">
        <v>3579</v>
      </c>
      <c r="R1215" s="61">
        <v>0</v>
      </c>
      <c r="S1215" s="61">
        <v>-1162.3499999999999</v>
      </c>
    </row>
    <row r="1216" spans="1:19" x14ac:dyDescent="0.2">
      <c r="A1216" t="s">
        <v>501</v>
      </c>
      <c r="B1216" t="s">
        <v>1750</v>
      </c>
      <c r="C1216" t="s">
        <v>2921</v>
      </c>
      <c r="D1216" t="s">
        <v>238</v>
      </c>
      <c r="E1216" t="s">
        <v>3573</v>
      </c>
      <c r="F1216" t="s">
        <v>125</v>
      </c>
      <c r="G1216" s="87">
        <v>20200515</v>
      </c>
      <c r="H1216" t="s">
        <v>3668</v>
      </c>
      <c r="I1216" t="s">
        <v>5341</v>
      </c>
      <c r="J1216" t="s">
        <v>5342</v>
      </c>
      <c r="K1216">
        <v>7655</v>
      </c>
      <c r="L1216" t="s">
        <v>4844</v>
      </c>
      <c r="M1216" s="87">
        <v>43983</v>
      </c>
      <c r="N1216" t="s">
        <v>3578</v>
      </c>
      <c r="O1216" t="s">
        <v>3579</v>
      </c>
      <c r="P1216" s="61">
        <v>811.91</v>
      </c>
      <c r="Q1216" t="s">
        <v>3579</v>
      </c>
      <c r="R1216" s="61">
        <v>811.91</v>
      </c>
      <c r="S1216" s="61">
        <v>0</v>
      </c>
    </row>
    <row r="1217" spans="1:19" x14ac:dyDescent="0.2">
      <c r="A1217" t="s">
        <v>501</v>
      </c>
      <c r="B1217" t="s">
        <v>1750</v>
      </c>
      <c r="C1217" t="s">
        <v>2921</v>
      </c>
      <c r="D1217" t="s">
        <v>238</v>
      </c>
      <c r="E1217" t="s">
        <v>3573</v>
      </c>
      <c r="F1217" t="s">
        <v>125</v>
      </c>
      <c r="G1217" s="87">
        <v>20200515</v>
      </c>
      <c r="H1217" t="s">
        <v>3668</v>
      </c>
      <c r="I1217" t="s">
        <v>5341</v>
      </c>
      <c r="J1217" t="s">
        <v>5095</v>
      </c>
      <c r="K1217">
        <v>7655</v>
      </c>
      <c r="L1217" t="s">
        <v>4844</v>
      </c>
      <c r="M1217" s="87">
        <v>43983</v>
      </c>
      <c r="N1217" t="s">
        <v>3578</v>
      </c>
      <c r="O1217" t="s">
        <v>3579</v>
      </c>
      <c r="P1217" s="61">
        <v>984.69</v>
      </c>
      <c r="Q1217" t="s">
        <v>3579</v>
      </c>
      <c r="R1217" s="61">
        <v>984.69</v>
      </c>
      <c r="S1217" s="61">
        <v>0</v>
      </c>
    </row>
    <row r="1218" spans="1:19" x14ac:dyDescent="0.2">
      <c r="A1218" t="s">
        <v>501</v>
      </c>
      <c r="B1218" t="s">
        <v>1750</v>
      </c>
      <c r="C1218" t="s">
        <v>2921</v>
      </c>
      <c r="D1218" t="s">
        <v>238</v>
      </c>
      <c r="E1218" t="s">
        <v>3573</v>
      </c>
      <c r="F1218" t="s">
        <v>125</v>
      </c>
      <c r="G1218" s="87">
        <v>20200515</v>
      </c>
      <c r="H1218" t="s">
        <v>3668</v>
      </c>
      <c r="I1218" t="s">
        <v>5343</v>
      </c>
      <c r="J1218" t="s">
        <v>5344</v>
      </c>
      <c r="K1218">
        <v>7655</v>
      </c>
      <c r="L1218" t="s">
        <v>4844</v>
      </c>
      <c r="M1218" s="87">
        <v>43983</v>
      </c>
      <c r="N1218" t="s">
        <v>3578</v>
      </c>
      <c r="O1218" t="s">
        <v>3579</v>
      </c>
      <c r="P1218" s="61">
        <v>67.47</v>
      </c>
      <c r="Q1218" t="s">
        <v>3579</v>
      </c>
      <c r="R1218" s="61">
        <v>67.47</v>
      </c>
      <c r="S1218" s="61">
        <v>0</v>
      </c>
    </row>
    <row r="1219" spans="1:19" x14ac:dyDescent="0.2">
      <c r="A1219" t="s">
        <v>501</v>
      </c>
      <c r="B1219" t="s">
        <v>1750</v>
      </c>
      <c r="C1219" t="s">
        <v>2921</v>
      </c>
      <c r="D1219" t="s">
        <v>238</v>
      </c>
      <c r="E1219" t="s">
        <v>3573</v>
      </c>
      <c r="F1219" t="s">
        <v>125</v>
      </c>
      <c r="G1219" s="87">
        <v>20200515</v>
      </c>
      <c r="H1219" t="s">
        <v>3668</v>
      </c>
      <c r="I1219" t="s">
        <v>5345</v>
      </c>
      <c r="J1219" t="s">
        <v>5087</v>
      </c>
      <c r="K1219">
        <v>7655</v>
      </c>
      <c r="L1219" t="s">
        <v>4844</v>
      </c>
      <c r="M1219" s="87">
        <v>43983</v>
      </c>
      <c r="N1219" t="s">
        <v>3578</v>
      </c>
      <c r="O1219" t="s">
        <v>3579</v>
      </c>
      <c r="P1219" s="61">
        <v>175.92</v>
      </c>
      <c r="Q1219" t="s">
        <v>3579</v>
      </c>
      <c r="R1219" s="61">
        <v>175.92</v>
      </c>
      <c r="S1219" s="61">
        <v>0</v>
      </c>
    </row>
    <row r="1220" spans="1:19" x14ac:dyDescent="0.2">
      <c r="A1220" t="s">
        <v>501</v>
      </c>
      <c r="B1220" t="s">
        <v>1750</v>
      </c>
      <c r="C1220" t="s">
        <v>2921</v>
      </c>
      <c r="D1220" t="s">
        <v>238</v>
      </c>
      <c r="E1220" t="s">
        <v>3573</v>
      </c>
      <c r="F1220" t="s">
        <v>125</v>
      </c>
      <c r="G1220" s="87">
        <v>20200515</v>
      </c>
      <c r="H1220" t="s">
        <v>3668</v>
      </c>
      <c r="I1220" t="s">
        <v>5346</v>
      </c>
      <c r="J1220" t="s">
        <v>5347</v>
      </c>
      <c r="K1220">
        <v>7655</v>
      </c>
      <c r="L1220" t="s">
        <v>4844</v>
      </c>
      <c r="M1220" s="87">
        <v>43983</v>
      </c>
      <c r="N1220" t="s">
        <v>3578</v>
      </c>
      <c r="O1220" t="s">
        <v>3579</v>
      </c>
      <c r="P1220" s="61">
        <v>77.39</v>
      </c>
      <c r="Q1220" t="s">
        <v>3579</v>
      </c>
      <c r="R1220" s="61">
        <v>77.39</v>
      </c>
      <c r="S1220" s="61">
        <v>0</v>
      </c>
    </row>
    <row r="1221" spans="1:19" x14ac:dyDescent="0.2">
      <c r="A1221" t="s">
        <v>501</v>
      </c>
      <c r="B1221" t="s">
        <v>1750</v>
      </c>
      <c r="C1221" t="s">
        <v>2921</v>
      </c>
      <c r="D1221" t="s">
        <v>238</v>
      </c>
      <c r="E1221" t="s">
        <v>3573</v>
      </c>
      <c r="F1221" t="s">
        <v>125</v>
      </c>
      <c r="G1221" s="87">
        <v>20200515</v>
      </c>
      <c r="H1221" t="s">
        <v>3668</v>
      </c>
      <c r="I1221" t="s">
        <v>5346</v>
      </c>
      <c r="J1221" t="s">
        <v>5348</v>
      </c>
      <c r="K1221">
        <v>7655</v>
      </c>
      <c r="L1221" t="s">
        <v>4844</v>
      </c>
      <c r="M1221" s="87">
        <v>43983</v>
      </c>
      <c r="N1221" t="s">
        <v>3578</v>
      </c>
      <c r="O1221" t="s">
        <v>3579</v>
      </c>
      <c r="P1221" s="61">
        <v>174.21</v>
      </c>
      <c r="Q1221" t="s">
        <v>3579</v>
      </c>
      <c r="R1221" s="61">
        <v>174.21</v>
      </c>
      <c r="S1221" s="61">
        <v>0</v>
      </c>
    </row>
    <row r="1222" spans="1:19" x14ac:dyDescent="0.2">
      <c r="A1222" t="s">
        <v>501</v>
      </c>
      <c r="B1222" t="s">
        <v>1750</v>
      </c>
      <c r="C1222" t="s">
        <v>2921</v>
      </c>
      <c r="D1222" t="s">
        <v>238</v>
      </c>
      <c r="E1222" t="s">
        <v>3573</v>
      </c>
      <c r="F1222" t="s">
        <v>125</v>
      </c>
      <c r="G1222" s="87">
        <v>20200515</v>
      </c>
      <c r="H1222" t="s">
        <v>3668</v>
      </c>
      <c r="I1222" t="s">
        <v>5349</v>
      </c>
      <c r="J1222" t="s">
        <v>5095</v>
      </c>
      <c r="K1222">
        <v>7655</v>
      </c>
      <c r="L1222" t="s">
        <v>4844</v>
      </c>
      <c r="M1222" s="87">
        <v>43983</v>
      </c>
      <c r="N1222" t="s">
        <v>3578</v>
      </c>
      <c r="O1222" t="s">
        <v>3579</v>
      </c>
      <c r="P1222" s="61">
        <v>107.4</v>
      </c>
      <c r="Q1222" t="s">
        <v>3579</v>
      </c>
      <c r="R1222" s="61">
        <v>107.4</v>
      </c>
      <c r="S1222" s="61">
        <v>0</v>
      </c>
    </row>
    <row r="1223" spans="1:19" x14ac:dyDescent="0.2">
      <c r="A1223" t="s">
        <v>501</v>
      </c>
      <c r="B1223" t="s">
        <v>1750</v>
      </c>
      <c r="C1223" t="s">
        <v>2921</v>
      </c>
      <c r="D1223" t="s">
        <v>238</v>
      </c>
      <c r="E1223" t="s">
        <v>3573</v>
      </c>
      <c r="F1223" t="s">
        <v>125</v>
      </c>
      <c r="G1223" s="87">
        <v>20200515</v>
      </c>
      <c r="H1223" t="s">
        <v>3668</v>
      </c>
      <c r="I1223" t="s">
        <v>5350</v>
      </c>
      <c r="J1223" t="s">
        <v>5095</v>
      </c>
      <c r="K1223">
        <v>7655</v>
      </c>
      <c r="L1223" t="s">
        <v>4844</v>
      </c>
      <c r="M1223" s="87">
        <v>43983</v>
      </c>
      <c r="N1223" t="s">
        <v>3578</v>
      </c>
      <c r="O1223" t="s">
        <v>3579</v>
      </c>
      <c r="P1223" s="61">
        <v>193.51</v>
      </c>
      <c r="Q1223" t="s">
        <v>3579</v>
      </c>
      <c r="R1223" s="61">
        <v>193.51</v>
      </c>
      <c r="S1223" s="61">
        <v>0</v>
      </c>
    </row>
    <row r="1224" spans="1:19" x14ac:dyDescent="0.2">
      <c r="A1224" t="s">
        <v>501</v>
      </c>
      <c r="B1224" t="s">
        <v>1750</v>
      </c>
      <c r="C1224" t="s">
        <v>2921</v>
      </c>
      <c r="D1224" t="s">
        <v>238</v>
      </c>
      <c r="E1224" t="s">
        <v>3573</v>
      </c>
      <c r="F1224" t="s">
        <v>125</v>
      </c>
      <c r="G1224" s="87">
        <v>20200515</v>
      </c>
      <c r="H1224" t="s">
        <v>3668</v>
      </c>
      <c r="I1224" t="s">
        <v>5351</v>
      </c>
      <c r="J1224" t="s">
        <v>5352</v>
      </c>
      <c r="K1224">
        <v>7655</v>
      </c>
      <c r="L1224" t="s">
        <v>4844</v>
      </c>
      <c r="M1224" s="87">
        <v>43983</v>
      </c>
      <c r="N1224" t="s">
        <v>3578</v>
      </c>
      <c r="O1224" t="s">
        <v>3579</v>
      </c>
      <c r="P1224" s="61">
        <v>2000.44</v>
      </c>
      <c r="Q1224" t="s">
        <v>3579</v>
      </c>
      <c r="R1224" s="61">
        <v>2000.44</v>
      </c>
      <c r="S1224" s="61">
        <v>0</v>
      </c>
    </row>
    <row r="1225" spans="1:19" x14ac:dyDescent="0.2">
      <c r="A1225" t="s">
        <v>501</v>
      </c>
      <c r="B1225" t="s">
        <v>1750</v>
      </c>
      <c r="C1225" t="s">
        <v>2921</v>
      </c>
      <c r="D1225" t="s">
        <v>238</v>
      </c>
      <c r="E1225" t="s">
        <v>3573</v>
      </c>
      <c r="F1225" t="s">
        <v>125</v>
      </c>
      <c r="G1225" s="87">
        <v>20200515</v>
      </c>
      <c r="H1225" t="s">
        <v>3668</v>
      </c>
      <c r="I1225" t="s">
        <v>5351</v>
      </c>
      <c r="J1225" t="s">
        <v>5353</v>
      </c>
      <c r="K1225">
        <v>7655</v>
      </c>
      <c r="L1225" t="s">
        <v>4844</v>
      </c>
      <c r="M1225" s="87">
        <v>43983</v>
      </c>
      <c r="N1225" t="s">
        <v>3578</v>
      </c>
      <c r="O1225" t="s">
        <v>3579</v>
      </c>
      <c r="P1225" s="61">
        <v>2000.04</v>
      </c>
      <c r="Q1225" t="s">
        <v>3579</v>
      </c>
      <c r="R1225" s="61">
        <v>2000.04</v>
      </c>
      <c r="S1225" s="61">
        <v>0</v>
      </c>
    </row>
    <row r="1226" spans="1:19" x14ac:dyDescent="0.2">
      <c r="A1226" t="s">
        <v>501</v>
      </c>
      <c r="B1226" t="s">
        <v>1750</v>
      </c>
      <c r="C1226" t="s">
        <v>2921</v>
      </c>
      <c r="D1226" t="s">
        <v>238</v>
      </c>
      <c r="E1226" t="s">
        <v>3573</v>
      </c>
      <c r="F1226" t="s">
        <v>125</v>
      </c>
      <c r="G1226" s="87">
        <v>20200515</v>
      </c>
      <c r="H1226" t="s">
        <v>3668</v>
      </c>
      <c r="I1226" t="s">
        <v>5351</v>
      </c>
      <c r="J1226" t="s">
        <v>5354</v>
      </c>
      <c r="K1226">
        <v>7655</v>
      </c>
      <c r="L1226" t="s">
        <v>4844</v>
      </c>
      <c r="M1226" s="87">
        <v>43983</v>
      </c>
      <c r="N1226" t="s">
        <v>3578</v>
      </c>
      <c r="O1226" t="s">
        <v>3579</v>
      </c>
      <c r="P1226" s="61">
        <v>2000.45</v>
      </c>
      <c r="Q1226" t="s">
        <v>3579</v>
      </c>
      <c r="R1226" s="61">
        <v>2000.45</v>
      </c>
      <c r="S1226" s="61">
        <v>0</v>
      </c>
    </row>
    <row r="1227" spans="1:19" x14ac:dyDescent="0.2">
      <c r="A1227" t="s">
        <v>501</v>
      </c>
      <c r="B1227" t="s">
        <v>1750</v>
      </c>
      <c r="C1227" t="s">
        <v>2921</v>
      </c>
      <c r="D1227" t="s">
        <v>238</v>
      </c>
      <c r="E1227" t="s">
        <v>3573</v>
      </c>
      <c r="F1227" t="s">
        <v>125</v>
      </c>
      <c r="G1227" s="87">
        <v>20200515</v>
      </c>
      <c r="H1227" t="s">
        <v>3668</v>
      </c>
      <c r="I1227" t="s">
        <v>5351</v>
      </c>
      <c r="J1227" t="s">
        <v>5203</v>
      </c>
      <c r="K1227">
        <v>7655</v>
      </c>
      <c r="L1227" t="s">
        <v>4844</v>
      </c>
      <c r="M1227" s="87">
        <v>43983</v>
      </c>
      <c r="N1227" t="s">
        <v>3578</v>
      </c>
      <c r="O1227" t="s">
        <v>3579</v>
      </c>
      <c r="P1227" s="61">
        <v>1185.06</v>
      </c>
      <c r="Q1227" t="s">
        <v>3579</v>
      </c>
      <c r="R1227" s="61">
        <v>1185.06</v>
      </c>
      <c r="S1227" s="61">
        <v>0</v>
      </c>
    </row>
    <row r="1228" spans="1:19" x14ac:dyDescent="0.2">
      <c r="A1228" t="s">
        <v>501</v>
      </c>
      <c r="B1228" t="s">
        <v>1750</v>
      </c>
      <c r="C1228" t="s">
        <v>2921</v>
      </c>
      <c r="D1228" t="s">
        <v>238</v>
      </c>
      <c r="E1228" t="s">
        <v>3573</v>
      </c>
      <c r="F1228" t="s">
        <v>126</v>
      </c>
      <c r="G1228" s="87">
        <v>20200601</v>
      </c>
      <c r="H1228" t="s">
        <v>3574</v>
      </c>
      <c r="I1228" t="s">
        <v>5355</v>
      </c>
      <c r="J1228" t="s">
        <v>5212</v>
      </c>
      <c r="K1228">
        <v>7655</v>
      </c>
      <c r="L1228" t="s">
        <v>3616</v>
      </c>
      <c r="M1228" s="87">
        <v>43983</v>
      </c>
      <c r="N1228" t="s">
        <v>3578</v>
      </c>
      <c r="O1228" t="s">
        <v>3579</v>
      </c>
      <c r="P1228" s="61">
        <v>-777.49</v>
      </c>
      <c r="Q1228" t="s">
        <v>3579</v>
      </c>
      <c r="R1228" s="61">
        <v>0</v>
      </c>
      <c r="S1228" s="61">
        <v>-777.49</v>
      </c>
    </row>
    <row r="1229" spans="1:19" x14ac:dyDescent="0.2">
      <c r="A1229" t="s">
        <v>501</v>
      </c>
      <c r="B1229" t="s">
        <v>1750</v>
      </c>
      <c r="C1229" t="s">
        <v>2921</v>
      </c>
      <c r="D1229" t="s">
        <v>238</v>
      </c>
      <c r="E1229" t="s">
        <v>3573</v>
      </c>
      <c r="F1229" t="s">
        <v>126</v>
      </c>
      <c r="G1229" s="87">
        <v>20200601</v>
      </c>
      <c r="H1229" t="s">
        <v>3574</v>
      </c>
      <c r="I1229" t="s">
        <v>5356</v>
      </c>
      <c r="J1229" t="s">
        <v>4915</v>
      </c>
      <c r="K1229">
        <v>7655</v>
      </c>
      <c r="L1229" t="s">
        <v>3616</v>
      </c>
      <c r="M1229" s="87">
        <v>43983</v>
      </c>
      <c r="N1229" t="s">
        <v>3578</v>
      </c>
      <c r="O1229" t="s">
        <v>3579</v>
      </c>
      <c r="P1229" s="61">
        <v>-271.19</v>
      </c>
      <c r="Q1229" t="s">
        <v>3579</v>
      </c>
      <c r="R1229" s="61">
        <v>0</v>
      </c>
      <c r="S1229" s="61">
        <v>-271.19</v>
      </c>
    </row>
    <row r="1230" spans="1:19" x14ac:dyDescent="0.2">
      <c r="A1230" t="s">
        <v>501</v>
      </c>
      <c r="B1230" t="s">
        <v>1750</v>
      </c>
      <c r="C1230" t="s">
        <v>2921</v>
      </c>
      <c r="D1230" t="s">
        <v>238</v>
      </c>
      <c r="E1230" t="s">
        <v>3573</v>
      </c>
      <c r="F1230" t="s">
        <v>126</v>
      </c>
      <c r="G1230" s="87">
        <v>20200601</v>
      </c>
      <c r="H1230" t="s">
        <v>3574</v>
      </c>
      <c r="I1230" t="s">
        <v>5357</v>
      </c>
      <c r="J1230" t="s">
        <v>4915</v>
      </c>
      <c r="K1230">
        <v>7655</v>
      </c>
      <c r="L1230" t="s">
        <v>3616</v>
      </c>
      <c r="M1230" s="87">
        <v>43983</v>
      </c>
      <c r="N1230" t="s">
        <v>3578</v>
      </c>
      <c r="O1230" t="s">
        <v>3579</v>
      </c>
      <c r="P1230" s="61">
        <v>-138.91</v>
      </c>
      <c r="Q1230" t="s">
        <v>3579</v>
      </c>
      <c r="R1230" s="61">
        <v>0</v>
      </c>
      <c r="S1230" s="61">
        <v>-138.91</v>
      </c>
    </row>
    <row r="1231" spans="1:19" x14ac:dyDescent="0.2">
      <c r="A1231" t="s">
        <v>501</v>
      </c>
      <c r="B1231" t="s">
        <v>1750</v>
      </c>
      <c r="C1231" t="s">
        <v>2921</v>
      </c>
      <c r="D1231" t="s">
        <v>238</v>
      </c>
      <c r="E1231" t="s">
        <v>3573</v>
      </c>
      <c r="F1231" t="s">
        <v>126</v>
      </c>
      <c r="G1231" s="87">
        <v>20200601</v>
      </c>
      <c r="H1231" t="s">
        <v>3574</v>
      </c>
      <c r="I1231" t="s">
        <v>5358</v>
      </c>
      <c r="J1231" t="s">
        <v>5212</v>
      </c>
      <c r="K1231">
        <v>7655</v>
      </c>
      <c r="L1231" t="s">
        <v>3616</v>
      </c>
      <c r="M1231" s="87">
        <v>43983</v>
      </c>
      <c r="N1231" t="s">
        <v>3578</v>
      </c>
      <c r="O1231" t="s">
        <v>3579</v>
      </c>
      <c r="P1231" s="61">
        <v>-686.26</v>
      </c>
      <c r="Q1231" t="s">
        <v>3579</v>
      </c>
      <c r="R1231" s="61">
        <v>0</v>
      </c>
      <c r="S1231" s="61">
        <v>-686.26</v>
      </c>
    </row>
    <row r="1232" spans="1:19" x14ac:dyDescent="0.2">
      <c r="A1232" t="s">
        <v>501</v>
      </c>
      <c r="B1232" t="s">
        <v>1750</v>
      </c>
      <c r="C1232" t="s">
        <v>2921</v>
      </c>
      <c r="D1232" t="s">
        <v>238</v>
      </c>
      <c r="E1232" t="s">
        <v>3573</v>
      </c>
      <c r="F1232" t="s">
        <v>126</v>
      </c>
      <c r="G1232" s="87">
        <v>20200601</v>
      </c>
      <c r="H1232" t="s">
        <v>3574</v>
      </c>
      <c r="I1232" t="s">
        <v>5359</v>
      </c>
      <c r="J1232" t="s">
        <v>5212</v>
      </c>
      <c r="K1232">
        <v>7655</v>
      </c>
      <c r="L1232" t="s">
        <v>3616</v>
      </c>
      <c r="M1232" s="87">
        <v>43983</v>
      </c>
      <c r="N1232" t="s">
        <v>3578</v>
      </c>
      <c r="O1232" t="s">
        <v>3579</v>
      </c>
      <c r="P1232" s="61">
        <v>-1633.46</v>
      </c>
      <c r="Q1232" t="s">
        <v>3579</v>
      </c>
      <c r="R1232" s="61">
        <v>0</v>
      </c>
      <c r="S1232" s="61">
        <v>-1633.46</v>
      </c>
    </row>
    <row r="1233" spans="1:19" x14ac:dyDescent="0.2">
      <c r="A1233" t="s">
        <v>501</v>
      </c>
      <c r="B1233" t="s">
        <v>1750</v>
      </c>
      <c r="C1233" t="s">
        <v>2921</v>
      </c>
      <c r="D1233" t="s">
        <v>238</v>
      </c>
      <c r="E1233" t="s">
        <v>3573</v>
      </c>
      <c r="F1233" t="s">
        <v>126</v>
      </c>
      <c r="G1233" s="87">
        <v>20200601</v>
      </c>
      <c r="H1233" t="s">
        <v>3574</v>
      </c>
      <c r="I1233" t="s">
        <v>5360</v>
      </c>
      <c r="J1233" t="s">
        <v>5212</v>
      </c>
      <c r="K1233">
        <v>7655</v>
      </c>
      <c r="L1233" t="s">
        <v>3616</v>
      </c>
      <c r="M1233" s="87">
        <v>43983</v>
      </c>
      <c r="N1233" t="s">
        <v>3578</v>
      </c>
      <c r="O1233" t="s">
        <v>3579</v>
      </c>
      <c r="P1233" s="61">
        <v>-431.68</v>
      </c>
      <c r="Q1233" t="s">
        <v>3579</v>
      </c>
      <c r="R1233" s="61">
        <v>0</v>
      </c>
      <c r="S1233" s="61">
        <v>-431.68</v>
      </c>
    </row>
    <row r="1234" spans="1:19" x14ac:dyDescent="0.2">
      <c r="A1234" t="s">
        <v>501</v>
      </c>
      <c r="B1234" t="s">
        <v>1750</v>
      </c>
      <c r="C1234" t="s">
        <v>2921</v>
      </c>
      <c r="D1234" t="s">
        <v>238</v>
      </c>
      <c r="E1234" t="s">
        <v>3573</v>
      </c>
      <c r="F1234" t="s">
        <v>126</v>
      </c>
      <c r="G1234" s="87">
        <v>20200601</v>
      </c>
      <c r="H1234" t="s">
        <v>3574</v>
      </c>
      <c r="I1234" t="s">
        <v>5361</v>
      </c>
      <c r="J1234" t="s">
        <v>2921</v>
      </c>
      <c r="K1234">
        <v>7655</v>
      </c>
      <c r="L1234" t="s">
        <v>3616</v>
      </c>
      <c r="M1234" s="87">
        <v>43983</v>
      </c>
      <c r="N1234" t="s">
        <v>3578</v>
      </c>
      <c r="O1234" t="s">
        <v>3579</v>
      </c>
      <c r="P1234" s="61">
        <v>-1715.91</v>
      </c>
      <c r="Q1234" t="s">
        <v>3579</v>
      </c>
      <c r="R1234" s="61">
        <v>0</v>
      </c>
      <c r="S1234" s="61">
        <v>-1715.91</v>
      </c>
    </row>
    <row r="1235" spans="1:19" x14ac:dyDescent="0.2">
      <c r="A1235" t="s">
        <v>501</v>
      </c>
      <c r="B1235" t="s">
        <v>1750</v>
      </c>
      <c r="C1235" t="s">
        <v>2921</v>
      </c>
      <c r="D1235" t="s">
        <v>238</v>
      </c>
      <c r="E1235" t="s">
        <v>3573</v>
      </c>
      <c r="F1235" t="s">
        <v>126</v>
      </c>
      <c r="G1235" s="87">
        <v>20200601</v>
      </c>
      <c r="H1235" t="s">
        <v>3574</v>
      </c>
      <c r="I1235" t="s">
        <v>5362</v>
      </c>
      <c r="J1235" t="s">
        <v>5212</v>
      </c>
      <c r="K1235">
        <v>7655</v>
      </c>
      <c r="L1235" t="s">
        <v>3616</v>
      </c>
      <c r="M1235" s="87">
        <v>43983</v>
      </c>
      <c r="N1235" t="s">
        <v>3578</v>
      </c>
      <c r="O1235" t="s">
        <v>3579</v>
      </c>
      <c r="P1235" s="61">
        <v>-865.71</v>
      </c>
      <c r="Q1235" t="s">
        <v>3579</v>
      </c>
      <c r="R1235" s="61">
        <v>0</v>
      </c>
      <c r="S1235" s="61">
        <v>-865.71</v>
      </c>
    </row>
    <row r="1236" spans="1:19" x14ac:dyDescent="0.2">
      <c r="A1236" t="s">
        <v>501</v>
      </c>
      <c r="B1236" t="s">
        <v>1750</v>
      </c>
      <c r="C1236" t="s">
        <v>2921</v>
      </c>
      <c r="D1236" t="s">
        <v>238</v>
      </c>
      <c r="E1236" t="s">
        <v>3573</v>
      </c>
      <c r="F1236" t="s">
        <v>126</v>
      </c>
      <c r="G1236" s="87">
        <v>20200601</v>
      </c>
      <c r="H1236" t="s">
        <v>3574</v>
      </c>
      <c r="I1236" t="s">
        <v>5363</v>
      </c>
      <c r="J1236" t="s">
        <v>5212</v>
      </c>
      <c r="K1236">
        <v>7655</v>
      </c>
      <c r="L1236" t="s">
        <v>3616</v>
      </c>
      <c r="M1236" s="87">
        <v>43983</v>
      </c>
      <c r="N1236" t="s">
        <v>3578</v>
      </c>
      <c r="O1236" t="s">
        <v>3579</v>
      </c>
      <c r="P1236" s="61">
        <v>-1715.65</v>
      </c>
      <c r="Q1236" t="s">
        <v>3579</v>
      </c>
      <c r="R1236" s="61">
        <v>0</v>
      </c>
      <c r="S1236" s="61">
        <v>-1715.65</v>
      </c>
    </row>
    <row r="1237" spans="1:19" x14ac:dyDescent="0.2">
      <c r="A1237" t="s">
        <v>501</v>
      </c>
      <c r="B1237" t="s">
        <v>1750</v>
      </c>
      <c r="C1237" t="s">
        <v>2921</v>
      </c>
      <c r="D1237" t="s">
        <v>238</v>
      </c>
      <c r="E1237" t="s">
        <v>3573</v>
      </c>
      <c r="F1237" t="s">
        <v>126</v>
      </c>
      <c r="G1237" s="87">
        <v>20200601</v>
      </c>
      <c r="H1237" t="s">
        <v>3574</v>
      </c>
      <c r="I1237" t="s">
        <v>5364</v>
      </c>
      <c r="J1237" t="s">
        <v>5212</v>
      </c>
      <c r="K1237">
        <v>7655</v>
      </c>
      <c r="L1237" t="s">
        <v>3616</v>
      </c>
      <c r="M1237" s="87">
        <v>43983</v>
      </c>
      <c r="N1237" t="s">
        <v>3578</v>
      </c>
      <c r="O1237" t="s">
        <v>3579</v>
      </c>
      <c r="P1237" s="61">
        <v>-865.84</v>
      </c>
      <c r="Q1237" t="s">
        <v>3579</v>
      </c>
      <c r="R1237" s="61">
        <v>0</v>
      </c>
      <c r="S1237" s="61">
        <v>-865.84</v>
      </c>
    </row>
    <row r="1238" spans="1:19" x14ac:dyDescent="0.2">
      <c r="A1238" t="s">
        <v>501</v>
      </c>
      <c r="B1238" t="s">
        <v>1750</v>
      </c>
      <c r="C1238" t="s">
        <v>2921</v>
      </c>
      <c r="D1238" t="s">
        <v>238</v>
      </c>
      <c r="E1238" t="s">
        <v>3573</v>
      </c>
      <c r="F1238" t="s">
        <v>126</v>
      </c>
      <c r="G1238" s="87">
        <v>20200601</v>
      </c>
      <c r="H1238" t="s">
        <v>3574</v>
      </c>
      <c r="I1238" t="s">
        <v>5365</v>
      </c>
      <c r="J1238" t="s">
        <v>5226</v>
      </c>
      <c r="K1238">
        <v>7655</v>
      </c>
      <c r="L1238" t="s">
        <v>3616</v>
      </c>
      <c r="M1238" s="87">
        <v>43983</v>
      </c>
      <c r="N1238" t="s">
        <v>3578</v>
      </c>
      <c r="O1238" t="s">
        <v>3579</v>
      </c>
      <c r="P1238" s="61">
        <v>-512.84</v>
      </c>
      <c r="Q1238" t="s">
        <v>3579</v>
      </c>
      <c r="R1238" s="61">
        <v>0</v>
      </c>
      <c r="S1238" s="61">
        <v>-512.84</v>
      </c>
    </row>
    <row r="1239" spans="1:19" x14ac:dyDescent="0.2">
      <c r="A1239" t="s">
        <v>501</v>
      </c>
      <c r="B1239" t="s">
        <v>1750</v>
      </c>
      <c r="C1239" t="s">
        <v>2921</v>
      </c>
      <c r="D1239" t="s">
        <v>238</v>
      </c>
      <c r="E1239" t="s">
        <v>3573</v>
      </c>
      <c r="F1239" t="s">
        <v>16</v>
      </c>
      <c r="G1239" s="87">
        <v>20200630</v>
      </c>
      <c r="H1239" t="s">
        <v>3617</v>
      </c>
      <c r="J1239" t="s">
        <v>3618</v>
      </c>
      <c r="K1239">
        <v>7681</v>
      </c>
      <c r="L1239" t="s">
        <v>3619</v>
      </c>
      <c r="M1239" s="87">
        <v>43999</v>
      </c>
      <c r="N1239" t="s">
        <v>3620</v>
      </c>
      <c r="O1239" t="s">
        <v>3579</v>
      </c>
      <c r="P1239" s="61">
        <v>156925.28</v>
      </c>
      <c r="Q1239" t="s">
        <v>3579</v>
      </c>
      <c r="R1239" s="61">
        <v>156925.28</v>
      </c>
      <c r="S1239" s="61">
        <v>0</v>
      </c>
    </row>
    <row r="1240" spans="1:19" x14ac:dyDescent="0.2">
      <c r="A1240" t="s">
        <v>502</v>
      </c>
      <c r="B1240" t="s">
        <v>1752</v>
      </c>
      <c r="C1240" t="s">
        <v>2923</v>
      </c>
      <c r="D1240" t="s">
        <v>238</v>
      </c>
      <c r="E1240" t="s">
        <v>3573</v>
      </c>
      <c r="F1240" t="s">
        <v>119</v>
      </c>
      <c r="G1240" s="87">
        <v>20191101</v>
      </c>
      <c r="H1240" t="s">
        <v>3574</v>
      </c>
      <c r="I1240" t="s">
        <v>5366</v>
      </c>
      <c r="J1240" t="s">
        <v>5367</v>
      </c>
      <c r="K1240">
        <v>7310</v>
      </c>
      <c r="L1240" t="s">
        <v>3592</v>
      </c>
      <c r="M1240" s="87">
        <v>43769</v>
      </c>
      <c r="N1240" t="s">
        <v>3578</v>
      </c>
      <c r="O1240" t="s">
        <v>3579</v>
      </c>
      <c r="P1240" s="61">
        <v>-405.09</v>
      </c>
      <c r="Q1240" t="s">
        <v>3579</v>
      </c>
      <c r="R1240" s="61">
        <v>0</v>
      </c>
      <c r="S1240" s="61">
        <v>-405.09</v>
      </c>
    </row>
    <row r="1241" spans="1:19" x14ac:dyDescent="0.2">
      <c r="A1241" t="s">
        <v>502</v>
      </c>
      <c r="B1241" t="s">
        <v>1752</v>
      </c>
      <c r="C1241" t="s">
        <v>2923</v>
      </c>
      <c r="D1241" t="s">
        <v>238</v>
      </c>
      <c r="E1241" t="s">
        <v>3573</v>
      </c>
      <c r="F1241" t="s">
        <v>125</v>
      </c>
      <c r="G1241" s="87">
        <v>20200501</v>
      </c>
      <c r="H1241" t="s">
        <v>3574</v>
      </c>
      <c r="I1241" t="s">
        <v>5368</v>
      </c>
      <c r="J1241" t="s">
        <v>5367</v>
      </c>
      <c r="K1241">
        <v>7603</v>
      </c>
      <c r="L1241" t="s">
        <v>3613</v>
      </c>
      <c r="M1241" s="87">
        <v>43950</v>
      </c>
      <c r="N1241" t="s">
        <v>3578</v>
      </c>
      <c r="O1241" t="s">
        <v>3579</v>
      </c>
      <c r="P1241" s="61">
        <v>-405.09</v>
      </c>
      <c r="Q1241" t="s">
        <v>3579</v>
      </c>
      <c r="R1241" s="61">
        <v>0</v>
      </c>
      <c r="S1241" s="61">
        <v>-405.09</v>
      </c>
    </row>
    <row r="1242" spans="1:19" x14ac:dyDescent="0.2">
      <c r="A1242" t="s">
        <v>502</v>
      </c>
      <c r="B1242" t="s">
        <v>1752</v>
      </c>
      <c r="C1242" t="s">
        <v>2923</v>
      </c>
      <c r="D1242" t="s">
        <v>238</v>
      </c>
      <c r="E1242" t="s">
        <v>3573</v>
      </c>
      <c r="F1242" t="s">
        <v>125</v>
      </c>
      <c r="G1242" s="87">
        <v>20200501</v>
      </c>
      <c r="H1242" t="s">
        <v>3574</v>
      </c>
      <c r="I1242" t="s">
        <v>5368</v>
      </c>
      <c r="J1242" t="s">
        <v>5367</v>
      </c>
      <c r="K1242">
        <v>7603</v>
      </c>
      <c r="L1242" t="s">
        <v>3613</v>
      </c>
      <c r="M1242" s="87">
        <v>43950</v>
      </c>
      <c r="N1242" t="s">
        <v>3578</v>
      </c>
      <c r="O1242" t="s">
        <v>3579</v>
      </c>
      <c r="P1242" s="61">
        <v>-2409.0500000000002</v>
      </c>
      <c r="Q1242" t="s">
        <v>3579</v>
      </c>
      <c r="R1242" s="61">
        <v>0</v>
      </c>
      <c r="S1242" s="61">
        <v>-2409.0500000000002</v>
      </c>
    </row>
    <row r="1243" spans="1:19" x14ac:dyDescent="0.2">
      <c r="A1243" t="s">
        <v>502</v>
      </c>
      <c r="B1243" t="s">
        <v>1752</v>
      </c>
      <c r="C1243" t="s">
        <v>2923</v>
      </c>
      <c r="D1243" t="s">
        <v>238</v>
      </c>
      <c r="E1243" t="s">
        <v>3573</v>
      </c>
      <c r="F1243" t="s">
        <v>126</v>
      </c>
      <c r="G1243" s="87">
        <v>20200601</v>
      </c>
      <c r="H1243" t="s">
        <v>3574</v>
      </c>
      <c r="I1243" t="s">
        <v>5369</v>
      </c>
      <c r="J1243" t="s">
        <v>5367</v>
      </c>
      <c r="K1243">
        <v>7655</v>
      </c>
      <c r="L1243" t="s">
        <v>3616</v>
      </c>
      <c r="M1243" s="87">
        <v>43983</v>
      </c>
      <c r="N1243" t="s">
        <v>3578</v>
      </c>
      <c r="O1243" t="s">
        <v>3579</v>
      </c>
      <c r="P1243" s="61">
        <v>-405.09</v>
      </c>
      <c r="Q1243" t="s">
        <v>3579</v>
      </c>
      <c r="R1243" s="61">
        <v>0</v>
      </c>
      <c r="S1243" s="61">
        <v>-405.09</v>
      </c>
    </row>
    <row r="1244" spans="1:19" x14ac:dyDescent="0.2">
      <c r="A1244" t="s">
        <v>502</v>
      </c>
      <c r="B1244" t="s">
        <v>1752</v>
      </c>
      <c r="C1244" t="s">
        <v>2923</v>
      </c>
      <c r="D1244" t="s">
        <v>238</v>
      </c>
      <c r="E1244" t="s">
        <v>3573</v>
      </c>
      <c r="F1244" t="s">
        <v>16</v>
      </c>
      <c r="G1244" s="87">
        <v>20200630</v>
      </c>
      <c r="H1244" t="s">
        <v>3617</v>
      </c>
      <c r="J1244" t="s">
        <v>3618</v>
      </c>
      <c r="K1244">
        <v>7681</v>
      </c>
      <c r="L1244" t="s">
        <v>3619</v>
      </c>
      <c r="M1244" s="87">
        <v>43999</v>
      </c>
      <c r="N1244" t="s">
        <v>3620</v>
      </c>
      <c r="O1244" t="s">
        <v>3579</v>
      </c>
      <c r="P1244" s="61">
        <v>3624.32</v>
      </c>
      <c r="Q1244" t="s">
        <v>3579</v>
      </c>
      <c r="R1244" s="61">
        <v>3624.32</v>
      </c>
      <c r="S1244" s="61">
        <v>0</v>
      </c>
    </row>
    <row r="1245" spans="1:19" x14ac:dyDescent="0.2">
      <c r="A1245" t="s">
        <v>503</v>
      </c>
      <c r="B1245" t="s">
        <v>1753</v>
      </c>
      <c r="C1245" t="s">
        <v>2924</v>
      </c>
      <c r="D1245" t="s">
        <v>238</v>
      </c>
      <c r="E1245" t="s">
        <v>3573</v>
      </c>
      <c r="F1245" t="s">
        <v>115</v>
      </c>
      <c r="G1245" s="87">
        <v>20190701</v>
      </c>
      <c r="H1245" t="s">
        <v>3574</v>
      </c>
      <c r="I1245" t="s">
        <v>5370</v>
      </c>
      <c r="J1245" t="s">
        <v>5371</v>
      </c>
      <c r="K1245">
        <v>7100</v>
      </c>
      <c r="L1245" t="s">
        <v>3577</v>
      </c>
      <c r="M1245" s="87">
        <v>43647</v>
      </c>
      <c r="N1245" t="s">
        <v>3578</v>
      </c>
      <c r="O1245" t="s">
        <v>3579</v>
      </c>
      <c r="P1245" s="61">
        <v>-18848.310000000001</v>
      </c>
      <c r="Q1245" t="s">
        <v>3579</v>
      </c>
      <c r="R1245" s="61">
        <v>0</v>
      </c>
      <c r="S1245" s="61">
        <v>-18848.310000000001</v>
      </c>
    </row>
    <row r="1246" spans="1:19" x14ac:dyDescent="0.2">
      <c r="A1246" t="s">
        <v>503</v>
      </c>
      <c r="B1246" t="s">
        <v>1753</v>
      </c>
      <c r="C1246" t="s">
        <v>2924</v>
      </c>
      <c r="D1246" t="s">
        <v>238</v>
      </c>
      <c r="E1246" t="s">
        <v>3573</v>
      </c>
      <c r="F1246" t="s">
        <v>116</v>
      </c>
      <c r="G1246" s="87">
        <v>20190801</v>
      </c>
      <c r="H1246" t="s">
        <v>3574</v>
      </c>
      <c r="I1246" t="s">
        <v>5372</v>
      </c>
      <c r="J1246" t="s">
        <v>5371</v>
      </c>
      <c r="K1246">
        <v>7150</v>
      </c>
      <c r="L1246" t="s">
        <v>3582</v>
      </c>
      <c r="M1246" s="87">
        <v>43675</v>
      </c>
      <c r="N1246" t="s">
        <v>3583</v>
      </c>
      <c r="O1246" t="s">
        <v>3579</v>
      </c>
      <c r="P1246" s="61">
        <v>-19208.22</v>
      </c>
      <c r="Q1246" t="s">
        <v>3579</v>
      </c>
      <c r="R1246" s="61">
        <v>0</v>
      </c>
      <c r="S1246" s="61">
        <v>-19208.22</v>
      </c>
    </row>
    <row r="1247" spans="1:19" x14ac:dyDescent="0.2">
      <c r="A1247" t="s">
        <v>503</v>
      </c>
      <c r="B1247" t="s">
        <v>1753</v>
      </c>
      <c r="C1247" t="s">
        <v>2924</v>
      </c>
      <c r="D1247" t="s">
        <v>238</v>
      </c>
      <c r="E1247" t="s">
        <v>3573</v>
      </c>
      <c r="F1247" t="s">
        <v>117</v>
      </c>
      <c r="G1247" s="87">
        <v>20190901</v>
      </c>
      <c r="H1247" t="s">
        <v>3574</v>
      </c>
      <c r="I1247" t="s">
        <v>5373</v>
      </c>
      <c r="J1247" t="s">
        <v>5371</v>
      </c>
      <c r="K1247">
        <v>7215</v>
      </c>
      <c r="L1247" t="s">
        <v>3586</v>
      </c>
      <c r="M1247" s="87">
        <v>43710</v>
      </c>
      <c r="N1247" t="s">
        <v>3578</v>
      </c>
      <c r="O1247" t="s">
        <v>3579</v>
      </c>
      <c r="P1247" s="61">
        <v>-19435.349999999999</v>
      </c>
      <c r="Q1247" t="s">
        <v>3579</v>
      </c>
      <c r="R1247" s="61">
        <v>0</v>
      </c>
      <c r="S1247" s="61">
        <v>-19435.349999999999</v>
      </c>
    </row>
    <row r="1248" spans="1:19" x14ac:dyDescent="0.2">
      <c r="A1248" t="s">
        <v>503</v>
      </c>
      <c r="B1248" t="s">
        <v>1753</v>
      </c>
      <c r="C1248" t="s">
        <v>2924</v>
      </c>
      <c r="D1248" t="s">
        <v>238</v>
      </c>
      <c r="E1248" t="s">
        <v>3573</v>
      </c>
      <c r="F1248" t="s">
        <v>118</v>
      </c>
      <c r="G1248" s="87">
        <v>20191001</v>
      </c>
      <c r="H1248" t="s">
        <v>3574</v>
      </c>
      <c r="I1248" t="s">
        <v>5374</v>
      </c>
      <c r="J1248" t="s">
        <v>5371</v>
      </c>
      <c r="K1248">
        <v>7260</v>
      </c>
      <c r="L1248" t="s">
        <v>3589</v>
      </c>
      <c r="M1248" s="87">
        <v>43739</v>
      </c>
      <c r="N1248" t="s">
        <v>3578</v>
      </c>
      <c r="O1248" t="s">
        <v>3579</v>
      </c>
      <c r="P1248" s="61">
        <v>-23592.23</v>
      </c>
      <c r="Q1248" t="s">
        <v>3579</v>
      </c>
      <c r="R1248" s="61">
        <v>0</v>
      </c>
      <c r="S1248" s="61">
        <v>-23592.23</v>
      </c>
    </row>
    <row r="1249" spans="1:19" x14ac:dyDescent="0.2">
      <c r="A1249" t="s">
        <v>503</v>
      </c>
      <c r="B1249" t="s">
        <v>1753</v>
      </c>
      <c r="C1249" t="s">
        <v>2924</v>
      </c>
      <c r="D1249" t="s">
        <v>238</v>
      </c>
      <c r="E1249" t="s">
        <v>3573</v>
      </c>
      <c r="F1249" t="s">
        <v>119</v>
      </c>
      <c r="G1249" s="87">
        <v>20191101</v>
      </c>
      <c r="H1249" t="s">
        <v>3574</v>
      </c>
      <c r="I1249" t="s">
        <v>5375</v>
      </c>
      <c r="J1249" t="s">
        <v>5371</v>
      </c>
      <c r="K1249">
        <v>7310</v>
      </c>
      <c r="L1249" t="s">
        <v>3592</v>
      </c>
      <c r="M1249" s="87">
        <v>43769</v>
      </c>
      <c r="N1249" t="s">
        <v>3578</v>
      </c>
      <c r="O1249" t="s">
        <v>3579</v>
      </c>
      <c r="P1249" s="61">
        <v>-19456.240000000002</v>
      </c>
      <c r="Q1249" t="s">
        <v>3579</v>
      </c>
      <c r="R1249" s="61">
        <v>0</v>
      </c>
      <c r="S1249" s="61">
        <v>-19456.240000000002</v>
      </c>
    </row>
    <row r="1250" spans="1:19" x14ac:dyDescent="0.2">
      <c r="A1250" t="s">
        <v>503</v>
      </c>
      <c r="B1250" t="s">
        <v>1753</v>
      </c>
      <c r="C1250" t="s">
        <v>2924</v>
      </c>
      <c r="D1250" t="s">
        <v>238</v>
      </c>
      <c r="E1250" t="s">
        <v>3573</v>
      </c>
      <c r="F1250" t="s">
        <v>120</v>
      </c>
      <c r="G1250" s="87">
        <v>20191201</v>
      </c>
      <c r="H1250" t="s">
        <v>3574</v>
      </c>
      <c r="I1250" t="s">
        <v>5376</v>
      </c>
      <c r="J1250" t="s">
        <v>5371</v>
      </c>
      <c r="K1250">
        <v>7355</v>
      </c>
      <c r="L1250" t="s">
        <v>3595</v>
      </c>
      <c r="M1250" s="87">
        <v>43800</v>
      </c>
      <c r="N1250" t="s">
        <v>3578</v>
      </c>
      <c r="O1250" t="s">
        <v>3579</v>
      </c>
      <c r="P1250" s="61">
        <v>-20193.580000000002</v>
      </c>
      <c r="Q1250" t="s">
        <v>3579</v>
      </c>
      <c r="R1250" s="61">
        <v>0</v>
      </c>
      <c r="S1250" s="61">
        <v>-20193.580000000002</v>
      </c>
    </row>
    <row r="1251" spans="1:19" x14ac:dyDescent="0.2">
      <c r="A1251" t="s">
        <v>503</v>
      </c>
      <c r="B1251" t="s">
        <v>1753</v>
      </c>
      <c r="C1251" t="s">
        <v>2924</v>
      </c>
      <c r="D1251" t="s">
        <v>238</v>
      </c>
      <c r="E1251" t="s">
        <v>3573</v>
      </c>
      <c r="F1251" t="s">
        <v>121</v>
      </c>
      <c r="G1251" s="87">
        <v>20200101</v>
      </c>
      <c r="H1251" t="s">
        <v>3574</v>
      </c>
      <c r="I1251" t="s">
        <v>5377</v>
      </c>
      <c r="J1251" t="s">
        <v>5371</v>
      </c>
      <c r="K1251">
        <v>7401</v>
      </c>
      <c r="L1251" t="s">
        <v>3598</v>
      </c>
      <c r="M1251" s="87">
        <v>43835</v>
      </c>
      <c r="N1251" t="s">
        <v>3578</v>
      </c>
      <c r="O1251" t="s">
        <v>3579</v>
      </c>
      <c r="P1251" s="61">
        <v>-22929.79</v>
      </c>
      <c r="Q1251" t="s">
        <v>3579</v>
      </c>
      <c r="R1251" s="61">
        <v>0</v>
      </c>
      <c r="S1251" s="61">
        <v>-22929.79</v>
      </c>
    </row>
    <row r="1252" spans="1:19" x14ac:dyDescent="0.2">
      <c r="A1252" t="s">
        <v>503</v>
      </c>
      <c r="B1252" t="s">
        <v>1753</v>
      </c>
      <c r="C1252" t="s">
        <v>2924</v>
      </c>
      <c r="D1252" t="s">
        <v>238</v>
      </c>
      <c r="E1252" t="s">
        <v>3573</v>
      </c>
      <c r="F1252" t="s">
        <v>122</v>
      </c>
      <c r="G1252" s="87">
        <v>20200201</v>
      </c>
      <c r="H1252" t="s">
        <v>3574</v>
      </c>
      <c r="I1252" t="s">
        <v>5378</v>
      </c>
      <c r="J1252" t="s">
        <v>5371</v>
      </c>
      <c r="K1252">
        <v>7447</v>
      </c>
      <c r="L1252" t="s">
        <v>3604</v>
      </c>
      <c r="M1252" s="87">
        <v>43863</v>
      </c>
      <c r="N1252" t="s">
        <v>3578</v>
      </c>
      <c r="O1252" t="s">
        <v>3579</v>
      </c>
      <c r="P1252" s="61">
        <v>-20301.919999999998</v>
      </c>
      <c r="Q1252" t="s">
        <v>3579</v>
      </c>
      <c r="R1252" s="61">
        <v>0</v>
      </c>
      <c r="S1252" s="61">
        <v>-20301.919999999998</v>
      </c>
    </row>
    <row r="1253" spans="1:19" x14ac:dyDescent="0.2">
      <c r="A1253" t="s">
        <v>503</v>
      </c>
      <c r="B1253" t="s">
        <v>1753</v>
      </c>
      <c r="C1253" t="s">
        <v>2924</v>
      </c>
      <c r="D1253" t="s">
        <v>238</v>
      </c>
      <c r="E1253" t="s">
        <v>3573</v>
      </c>
      <c r="F1253" t="s">
        <v>123</v>
      </c>
      <c r="G1253" s="87">
        <v>20200301</v>
      </c>
      <c r="H1253" t="s">
        <v>3574</v>
      </c>
      <c r="I1253" t="s">
        <v>5379</v>
      </c>
      <c r="J1253" t="s">
        <v>5371</v>
      </c>
      <c r="K1253">
        <v>7504</v>
      </c>
      <c r="L1253" t="s">
        <v>3607</v>
      </c>
      <c r="M1253" s="87">
        <v>43891</v>
      </c>
      <c r="N1253" t="s">
        <v>3578</v>
      </c>
      <c r="O1253" t="s">
        <v>3579</v>
      </c>
      <c r="P1253" s="61">
        <v>-19096.52</v>
      </c>
      <c r="Q1253" t="s">
        <v>3579</v>
      </c>
      <c r="R1253" s="61">
        <v>0</v>
      </c>
      <c r="S1253" s="61">
        <v>-19096.52</v>
      </c>
    </row>
    <row r="1254" spans="1:19" x14ac:dyDescent="0.2">
      <c r="A1254" t="s">
        <v>503</v>
      </c>
      <c r="B1254" t="s">
        <v>1753</v>
      </c>
      <c r="C1254" t="s">
        <v>2924</v>
      </c>
      <c r="D1254" t="s">
        <v>238</v>
      </c>
      <c r="E1254" t="s">
        <v>3573</v>
      </c>
      <c r="F1254" t="s">
        <v>124</v>
      </c>
      <c r="G1254" s="87">
        <v>20200401</v>
      </c>
      <c r="H1254" t="s">
        <v>3574</v>
      </c>
      <c r="I1254" t="s">
        <v>5380</v>
      </c>
      <c r="J1254" t="s">
        <v>5371</v>
      </c>
      <c r="K1254">
        <v>7545</v>
      </c>
      <c r="L1254" t="s">
        <v>3610</v>
      </c>
      <c r="M1254" s="87">
        <v>43917</v>
      </c>
      <c r="N1254" t="s">
        <v>3578</v>
      </c>
      <c r="O1254" t="s">
        <v>3579</v>
      </c>
      <c r="P1254" s="61">
        <v>-19853.57</v>
      </c>
      <c r="Q1254" t="s">
        <v>3579</v>
      </c>
      <c r="R1254" s="61">
        <v>0</v>
      </c>
      <c r="S1254" s="61">
        <v>-19853.57</v>
      </c>
    </row>
    <row r="1255" spans="1:19" x14ac:dyDescent="0.2">
      <c r="A1255" t="s">
        <v>503</v>
      </c>
      <c r="B1255" t="s">
        <v>1753</v>
      </c>
      <c r="C1255" t="s">
        <v>2924</v>
      </c>
      <c r="D1255" t="s">
        <v>238</v>
      </c>
      <c r="E1255" t="s">
        <v>3573</v>
      </c>
      <c r="F1255" t="s">
        <v>125</v>
      </c>
      <c r="G1255" s="87">
        <v>20200501</v>
      </c>
      <c r="H1255" t="s">
        <v>3574</v>
      </c>
      <c r="I1255" t="s">
        <v>5381</v>
      </c>
      <c r="J1255" t="s">
        <v>5371</v>
      </c>
      <c r="K1255">
        <v>7603</v>
      </c>
      <c r="L1255" t="s">
        <v>3613</v>
      </c>
      <c r="M1255" s="87">
        <v>43950</v>
      </c>
      <c r="N1255" t="s">
        <v>3578</v>
      </c>
      <c r="O1255" t="s">
        <v>3579</v>
      </c>
      <c r="P1255" s="61">
        <v>-22005.16</v>
      </c>
      <c r="Q1255" t="s">
        <v>3579</v>
      </c>
      <c r="R1255" s="61">
        <v>0</v>
      </c>
      <c r="S1255" s="61">
        <v>-22005.16</v>
      </c>
    </row>
    <row r="1256" spans="1:19" x14ac:dyDescent="0.2">
      <c r="A1256" t="s">
        <v>503</v>
      </c>
      <c r="B1256" t="s">
        <v>1753</v>
      </c>
      <c r="C1256" t="s">
        <v>2924</v>
      </c>
      <c r="D1256" t="s">
        <v>238</v>
      </c>
      <c r="E1256" t="s">
        <v>3573</v>
      </c>
      <c r="F1256" t="s">
        <v>126</v>
      </c>
      <c r="G1256" s="87">
        <v>20200601</v>
      </c>
      <c r="H1256" t="s">
        <v>3574</v>
      </c>
      <c r="I1256" t="s">
        <v>5382</v>
      </c>
      <c r="J1256" t="s">
        <v>5371</v>
      </c>
      <c r="K1256">
        <v>7655</v>
      </c>
      <c r="L1256" t="s">
        <v>3616</v>
      </c>
      <c r="M1256" s="87">
        <v>43983</v>
      </c>
      <c r="N1256" t="s">
        <v>3578</v>
      </c>
      <c r="O1256" t="s">
        <v>3579</v>
      </c>
      <c r="P1256" s="61">
        <v>-18580.990000000002</v>
      </c>
      <c r="Q1256" t="s">
        <v>3579</v>
      </c>
      <c r="R1256" s="61">
        <v>0</v>
      </c>
      <c r="S1256" s="61">
        <v>-18580.990000000002</v>
      </c>
    </row>
    <row r="1257" spans="1:19" x14ac:dyDescent="0.2">
      <c r="A1257" t="s">
        <v>503</v>
      </c>
      <c r="B1257" t="s">
        <v>1753</v>
      </c>
      <c r="C1257" t="s">
        <v>2924</v>
      </c>
      <c r="D1257" t="s">
        <v>238</v>
      </c>
      <c r="E1257" t="s">
        <v>3573</v>
      </c>
      <c r="F1257" t="s">
        <v>16</v>
      </c>
      <c r="G1257" s="87">
        <v>20200630</v>
      </c>
      <c r="H1257" t="s">
        <v>3617</v>
      </c>
      <c r="J1257" t="s">
        <v>3618</v>
      </c>
      <c r="K1257">
        <v>7681</v>
      </c>
      <c r="L1257" t="s">
        <v>3619</v>
      </c>
      <c r="M1257" s="87">
        <v>43999</v>
      </c>
      <c r="N1257" t="s">
        <v>3620</v>
      </c>
      <c r="O1257" t="s">
        <v>3579</v>
      </c>
      <c r="P1257" s="61">
        <v>243501.88</v>
      </c>
      <c r="Q1257" t="s">
        <v>3579</v>
      </c>
      <c r="R1257" s="61">
        <v>243501.88</v>
      </c>
      <c r="S1257" s="61">
        <v>0</v>
      </c>
    </row>
    <row r="1258" spans="1:19" x14ac:dyDescent="0.2">
      <c r="A1258" t="s">
        <v>504</v>
      </c>
      <c r="B1258" t="s">
        <v>1757</v>
      </c>
      <c r="C1258" t="s">
        <v>2925</v>
      </c>
      <c r="D1258" t="s">
        <v>238</v>
      </c>
      <c r="E1258" t="s">
        <v>3573</v>
      </c>
      <c r="F1258" t="s">
        <v>115</v>
      </c>
      <c r="G1258" s="87">
        <v>20190701</v>
      </c>
      <c r="H1258" t="s">
        <v>3574</v>
      </c>
      <c r="I1258" t="s">
        <v>5383</v>
      </c>
      <c r="J1258" t="s">
        <v>2925</v>
      </c>
      <c r="K1258">
        <v>7100</v>
      </c>
      <c r="L1258" t="s">
        <v>3577</v>
      </c>
      <c r="M1258" s="87">
        <v>43647</v>
      </c>
      <c r="N1258" t="s">
        <v>3578</v>
      </c>
      <c r="O1258" t="s">
        <v>3579</v>
      </c>
      <c r="P1258" s="61">
        <v>-426.28</v>
      </c>
      <c r="Q1258" t="s">
        <v>3579</v>
      </c>
      <c r="R1258" s="61">
        <v>0</v>
      </c>
      <c r="S1258" s="61">
        <v>-426.28</v>
      </c>
    </row>
    <row r="1259" spans="1:19" x14ac:dyDescent="0.2">
      <c r="A1259" t="s">
        <v>504</v>
      </c>
      <c r="B1259" t="s">
        <v>1757</v>
      </c>
      <c r="C1259" t="s">
        <v>2925</v>
      </c>
      <c r="D1259" t="s">
        <v>238</v>
      </c>
      <c r="E1259" t="s">
        <v>3573</v>
      </c>
      <c r="F1259" t="s">
        <v>116</v>
      </c>
      <c r="G1259" s="87">
        <v>20190801</v>
      </c>
      <c r="H1259" t="s">
        <v>3574</v>
      </c>
      <c r="I1259" t="s">
        <v>5384</v>
      </c>
      <c r="J1259" t="s">
        <v>5385</v>
      </c>
      <c r="K1259">
        <v>7150</v>
      </c>
      <c r="L1259" t="s">
        <v>3582</v>
      </c>
      <c r="M1259" s="87">
        <v>43675</v>
      </c>
      <c r="N1259" t="s">
        <v>3583</v>
      </c>
      <c r="O1259" t="s">
        <v>3579</v>
      </c>
      <c r="P1259" s="61">
        <v>-471.5</v>
      </c>
      <c r="Q1259" t="s">
        <v>3579</v>
      </c>
      <c r="R1259" s="61">
        <v>0</v>
      </c>
      <c r="S1259" s="61">
        <v>-471.5</v>
      </c>
    </row>
    <row r="1260" spans="1:19" x14ac:dyDescent="0.2">
      <c r="A1260" t="s">
        <v>504</v>
      </c>
      <c r="B1260" t="s">
        <v>1757</v>
      </c>
      <c r="C1260" t="s">
        <v>2925</v>
      </c>
      <c r="D1260" t="s">
        <v>238</v>
      </c>
      <c r="E1260" t="s">
        <v>3573</v>
      </c>
      <c r="F1260" t="s">
        <v>116</v>
      </c>
      <c r="G1260" s="87">
        <v>20190801</v>
      </c>
      <c r="H1260" t="s">
        <v>3574</v>
      </c>
      <c r="I1260" t="s">
        <v>5386</v>
      </c>
      <c r="J1260" t="s">
        <v>5387</v>
      </c>
      <c r="K1260">
        <v>7150</v>
      </c>
      <c r="L1260" t="s">
        <v>3582</v>
      </c>
      <c r="M1260" s="87">
        <v>43675</v>
      </c>
      <c r="N1260" t="s">
        <v>3583</v>
      </c>
      <c r="O1260" t="s">
        <v>3579</v>
      </c>
      <c r="P1260" s="61">
        <v>-430.36</v>
      </c>
      <c r="Q1260" t="s">
        <v>3579</v>
      </c>
      <c r="R1260" s="61">
        <v>0</v>
      </c>
      <c r="S1260" s="61">
        <v>-430.36</v>
      </c>
    </row>
    <row r="1261" spans="1:19" x14ac:dyDescent="0.2">
      <c r="A1261" t="s">
        <v>504</v>
      </c>
      <c r="B1261" t="s">
        <v>1757</v>
      </c>
      <c r="C1261" t="s">
        <v>2925</v>
      </c>
      <c r="D1261" t="s">
        <v>238</v>
      </c>
      <c r="E1261" t="s">
        <v>3573</v>
      </c>
      <c r="F1261" t="s">
        <v>118</v>
      </c>
      <c r="G1261" s="87">
        <v>20191001</v>
      </c>
      <c r="H1261" t="s">
        <v>3574</v>
      </c>
      <c r="I1261" t="s">
        <v>5388</v>
      </c>
      <c r="J1261" t="s">
        <v>5389</v>
      </c>
      <c r="K1261">
        <v>7260</v>
      </c>
      <c r="L1261" t="s">
        <v>3589</v>
      </c>
      <c r="M1261" s="87">
        <v>43739</v>
      </c>
      <c r="N1261" t="s">
        <v>3578</v>
      </c>
      <c r="O1261" t="s">
        <v>3579</v>
      </c>
      <c r="P1261" s="61">
        <v>-787.51</v>
      </c>
      <c r="Q1261" t="s">
        <v>3579</v>
      </c>
      <c r="R1261" s="61">
        <v>0</v>
      </c>
      <c r="S1261" s="61">
        <v>-787.51</v>
      </c>
    </row>
    <row r="1262" spans="1:19" x14ac:dyDescent="0.2">
      <c r="A1262" t="s">
        <v>504</v>
      </c>
      <c r="B1262" t="s">
        <v>1757</v>
      </c>
      <c r="C1262" t="s">
        <v>2925</v>
      </c>
      <c r="D1262" t="s">
        <v>238</v>
      </c>
      <c r="E1262" t="s">
        <v>3573</v>
      </c>
      <c r="F1262" t="s">
        <v>119</v>
      </c>
      <c r="G1262" s="87">
        <v>20191101</v>
      </c>
      <c r="H1262" t="s">
        <v>3574</v>
      </c>
      <c r="I1262" t="s">
        <v>5390</v>
      </c>
      <c r="J1262" t="s">
        <v>5391</v>
      </c>
      <c r="K1262">
        <v>7310</v>
      </c>
      <c r="L1262" t="s">
        <v>3592</v>
      </c>
      <c r="M1262" s="87">
        <v>43769</v>
      </c>
      <c r="N1262" t="s">
        <v>3578</v>
      </c>
      <c r="O1262" t="s">
        <v>3579</v>
      </c>
      <c r="P1262" s="61">
        <v>-3160.96</v>
      </c>
      <c r="Q1262" t="s">
        <v>3579</v>
      </c>
      <c r="R1262" s="61">
        <v>0</v>
      </c>
      <c r="S1262" s="61">
        <v>-3160.96</v>
      </c>
    </row>
    <row r="1263" spans="1:19" x14ac:dyDescent="0.2">
      <c r="A1263" t="s">
        <v>504</v>
      </c>
      <c r="B1263" t="s">
        <v>1757</v>
      </c>
      <c r="C1263" t="s">
        <v>2925</v>
      </c>
      <c r="D1263" t="s">
        <v>238</v>
      </c>
      <c r="E1263" t="s">
        <v>3573</v>
      </c>
      <c r="F1263" t="s">
        <v>122</v>
      </c>
      <c r="G1263" s="87">
        <v>20200201</v>
      </c>
      <c r="H1263" t="s">
        <v>3574</v>
      </c>
      <c r="I1263" t="s">
        <v>5392</v>
      </c>
      <c r="J1263" t="s">
        <v>5393</v>
      </c>
      <c r="K1263">
        <v>7447</v>
      </c>
      <c r="L1263" t="s">
        <v>3604</v>
      </c>
      <c r="M1263" s="87">
        <v>43863</v>
      </c>
      <c r="N1263" t="s">
        <v>3578</v>
      </c>
      <c r="O1263" t="s">
        <v>3579</v>
      </c>
      <c r="P1263" s="61">
        <v>-4109.08</v>
      </c>
      <c r="Q1263" t="s">
        <v>3579</v>
      </c>
      <c r="R1263" s="61">
        <v>0</v>
      </c>
      <c r="S1263" s="61">
        <v>-4109.08</v>
      </c>
    </row>
    <row r="1264" spans="1:19" x14ac:dyDescent="0.2">
      <c r="A1264" t="s">
        <v>504</v>
      </c>
      <c r="B1264" t="s">
        <v>1757</v>
      </c>
      <c r="C1264" t="s">
        <v>2925</v>
      </c>
      <c r="D1264" t="s">
        <v>238</v>
      </c>
      <c r="E1264" t="s">
        <v>3573</v>
      </c>
      <c r="F1264" t="s">
        <v>125</v>
      </c>
      <c r="G1264" s="87">
        <v>20200501</v>
      </c>
      <c r="H1264" t="s">
        <v>3574</v>
      </c>
      <c r="I1264" t="s">
        <v>5394</v>
      </c>
      <c r="J1264" t="s">
        <v>5395</v>
      </c>
      <c r="K1264">
        <v>7603</v>
      </c>
      <c r="L1264" t="s">
        <v>3613</v>
      </c>
      <c r="M1264" s="87">
        <v>43950</v>
      </c>
      <c r="N1264" t="s">
        <v>3578</v>
      </c>
      <c r="O1264" t="s">
        <v>3579</v>
      </c>
      <c r="P1264" s="61">
        <v>-7139.43</v>
      </c>
      <c r="Q1264" t="s">
        <v>3579</v>
      </c>
      <c r="R1264" s="61">
        <v>0</v>
      </c>
      <c r="S1264" s="61">
        <v>-7139.43</v>
      </c>
    </row>
    <row r="1265" spans="1:19" x14ac:dyDescent="0.2">
      <c r="A1265" t="s">
        <v>504</v>
      </c>
      <c r="B1265" t="s">
        <v>1757</v>
      </c>
      <c r="C1265" t="s">
        <v>2925</v>
      </c>
      <c r="D1265" t="s">
        <v>238</v>
      </c>
      <c r="E1265" t="s">
        <v>3573</v>
      </c>
      <c r="F1265" t="s">
        <v>16</v>
      </c>
      <c r="G1265" s="87">
        <v>20200630</v>
      </c>
      <c r="H1265" t="s">
        <v>3617</v>
      </c>
      <c r="J1265" t="s">
        <v>3618</v>
      </c>
      <c r="K1265">
        <v>7681</v>
      </c>
      <c r="L1265" t="s">
        <v>3619</v>
      </c>
      <c r="M1265" s="87">
        <v>43999</v>
      </c>
      <c r="N1265" t="s">
        <v>3620</v>
      </c>
      <c r="O1265" t="s">
        <v>3579</v>
      </c>
      <c r="P1265" s="61">
        <v>16525.12</v>
      </c>
      <c r="Q1265" t="s">
        <v>3579</v>
      </c>
      <c r="R1265" s="61">
        <v>16525.12</v>
      </c>
      <c r="S1265" s="61">
        <v>0</v>
      </c>
    </row>
    <row r="1266" spans="1:19" x14ac:dyDescent="0.2">
      <c r="A1266" t="s">
        <v>505</v>
      </c>
      <c r="B1266" t="s">
        <v>1758</v>
      </c>
      <c r="C1266" t="s">
        <v>2927</v>
      </c>
      <c r="D1266" t="s">
        <v>238</v>
      </c>
      <c r="E1266" t="s">
        <v>3573</v>
      </c>
      <c r="F1266" t="s">
        <v>115</v>
      </c>
      <c r="G1266" s="87">
        <v>20190701</v>
      </c>
      <c r="H1266" t="s">
        <v>3574</v>
      </c>
      <c r="I1266" t="s">
        <v>5396</v>
      </c>
      <c r="J1266" t="s">
        <v>5397</v>
      </c>
      <c r="K1266">
        <v>7100</v>
      </c>
      <c r="L1266" t="s">
        <v>3577</v>
      </c>
      <c r="M1266" s="87">
        <v>43647</v>
      </c>
      <c r="N1266" t="s">
        <v>3578</v>
      </c>
      <c r="O1266" t="s">
        <v>3579</v>
      </c>
      <c r="P1266" s="61">
        <v>-4862.6000000000004</v>
      </c>
      <c r="Q1266" t="s">
        <v>3579</v>
      </c>
      <c r="R1266" s="61">
        <v>0</v>
      </c>
      <c r="S1266" s="61">
        <v>-4862.6000000000004</v>
      </c>
    </row>
    <row r="1267" spans="1:19" x14ac:dyDescent="0.2">
      <c r="A1267" t="s">
        <v>505</v>
      </c>
      <c r="B1267" t="s">
        <v>1758</v>
      </c>
      <c r="C1267" t="s">
        <v>2927</v>
      </c>
      <c r="D1267" t="s">
        <v>238</v>
      </c>
      <c r="E1267" t="s">
        <v>3573</v>
      </c>
      <c r="F1267" t="s">
        <v>118</v>
      </c>
      <c r="G1267" s="87">
        <v>20191001</v>
      </c>
      <c r="H1267" t="s">
        <v>3574</v>
      </c>
      <c r="I1267" t="s">
        <v>5398</v>
      </c>
      <c r="J1267" t="s">
        <v>5397</v>
      </c>
      <c r="K1267">
        <v>7260</v>
      </c>
      <c r="L1267" t="s">
        <v>3589</v>
      </c>
      <c r="M1267" s="87">
        <v>43739</v>
      </c>
      <c r="N1267" t="s">
        <v>3578</v>
      </c>
      <c r="O1267" t="s">
        <v>3579</v>
      </c>
      <c r="P1267" s="61">
        <v>-4953.8500000000004</v>
      </c>
      <c r="Q1267" t="s">
        <v>3579</v>
      </c>
      <c r="R1267" s="61">
        <v>0</v>
      </c>
      <c r="S1267" s="61">
        <v>-4953.8500000000004</v>
      </c>
    </row>
    <row r="1268" spans="1:19" x14ac:dyDescent="0.2">
      <c r="A1268" t="s">
        <v>505</v>
      </c>
      <c r="B1268" t="s">
        <v>1758</v>
      </c>
      <c r="C1268" t="s">
        <v>2927</v>
      </c>
      <c r="D1268" t="s">
        <v>238</v>
      </c>
      <c r="E1268" t="s">
        <v>3573</v>
      </c>
      <c r="F1268" t="s">
        <v>121</v>
      </c>
      <c r="G1268" s="87">
        <v>20200101</v>
      </c>
      <c r="H1268" t="s">
        <v>3574</v>
      </c>
      <c r="I1268" t="s">
        <v>5399</v>
      </c>
      <c r="J1268" t="s">
        <v>5400</v>
      </c>
      <c r="K1268">
        <v>7401</v>
      </c>
      <c r="L1268" t="s">
        <v>3598</v>
      </c>
      <c r="M1268" s="87">
        <v>43835</v>
      </c>
      <c r="N1268" t="s">
        <v>3578</v>
      </c>
      <c r="O1268" t="s">
        <v>3579</v>
      </c>
      <c r="P1268" s="61">
        <v>-4868.32</v>
      </c>
      <c r="Q1268" t="s">
        <v>3579</v>
      </c>
      <c r="R1268" s="61">
        <v>0</v>
      </c>
      <c r="S1268" s="61">
        <v>-4868.32</v>
      </c>
    </row>
    <row r="1269" spans="1:19" x14ac:dyDescent="0.2">
      <c r="A1269" t="s">
        <v>505</v>
      </c>
      <c r="B1269" t="s">
        <v>1758</v>
      </c>
      <c r="C1269" t="s">
        <v>2927</v>
      </c>
      <c r="D1269" t="s">
        <v>238</v>
      </c>
      <c r="E1269" t="s">
        <v>3573</v>
      </c>
      <c r="F1269" t="s">
        <v>16</v>
      </c>
      <c r="G1269" s="87">
        <v>20200630</v>
      </c>
      <c r="H1269" t="s">
        <v>3617</v>
      </c>
      <c r="J1269" t="s">
        <v>3618</v>
      </c>
      <c r="K1269">
        <v>7681</v>
      </c>
      <c r="L1269" t="s">
        <v>3619</v>
      </c>
      <c r="M1269" s="87">
        <v>43999</v>
      </c>
      <c r="N1269" t="s">
        <v>3620</v>
      </c>
      <c r="O1269" t="s">
        <v>3579</v>
      </c>
      <c r="P1269" s="61">
        <v>14684.77</v>
      </c>
      <c r="Q1269" t="s">
        <v>3579</v>
      </c>
      <c r="R1269" s="61">
        <v>14684.77</v>
      </c>
      <c r="S1269" s="61">
        <v>0</v>
      </c>
    </row>
    <row r="1270" spans="1:19" x14ac:dyDescent="0.2">
      <c r="A1270" t="s">
        <v>506</v>
      </c>
      <c r="B1270" t="s">
        <v>1759</v>
      </c>
      <c r="C1270" t="s">
        <v>2928</v>
      </c>
      <c r="D1270" t="s">
        <v>238</v>
      </c>
      <c r="E1270" t="s">
        <v>3573</v>
      </c>
      <c r="F1270" t="s">
        <v>115</v>
      </c>
      <c r="G1270" s="87">
        <v>20190701</v>
      </c>
      <c r="H1270" t="s">
        <v>3574</v>
      </c>
      <c r="I1270" t="s">
        <v>5401</v>
      </c>
      <c r="J1270" t="s">
        <v>5402</v>
      </c>
      <c r="K1270">
        <v>7100</v>
      </c>
      <c r="L1270" t="s">
        <v>3577</v>
      </c>
      <c r="M1270" s="87">
        <v>43647</v>
      </c>
      <c r="N1270" t="s">
        <v>3578</v>
      </c>
      <c r="O1270" t="s">
        <v>3579</v>
      </c>
      <c r="P1270" s="61">
        <v>-70</v>
      </c>
      <c r="Q1270" t="s">
        <v>3579</v>
      </c>
      <c r="R1270" s="61">
        <v>0</v>
      </c>
      <c r="S1270" s="61">
        <v>-70</v>
      </c>
    </row>
    <row r="1271" spans="1:19" x14ac:dyDescent="0.2">
      <c r="A1271" t="s">
        <v>506</v>
      </c>
      <c r="B1271" t="s">
        <v>1759</v>
      </c>
      <c r="C1271" t="s">
        <v>2928</v>
      </c>
      <c r="D1271" t="s">
        <v>238</v>
      </c>
      <c r="E1271" t="s">
        <v>3573</v>
      </c>
      <c r="F1271" t="s">
        <v>117</v>
      </c>
      <c r="G1271" s="87">
        <v>20190901</v>
      </c>
      <c r="H1271" t="s">
        <v>3574</v>
      </c>
      <c r="I1271" t="s">
        <v>5403</v>
      </c>
      <c r="J1271" t="s">
        <v>5404</v>
      </c>
      <c r="K1271">
        <v>7215</v>
      </c>
      <c r="L1271" t="s">
        <v>3586</v>
      </c>
      <c r="M1271" s="87">
        <v>43710</v>
      </c>
      <c r="N1271" t="s">
        <v>3578</v>
      </c>
      <c r="O1271" t="s">
        <v>3579</v>
      </c>
      <c r="P1271" s="61">
        <v>-3839.2</v>
      </c>
      <c r="Q1271" t="s">
        <v>3579</v>
      </c>
      <c r="R1271" s="61">
        <v>0</v>
      </c>
      <c r="S1271" s="61">
        <v>-3839.2</v>
      </c>
    </row>
    <row r="1272" spans="1:19" x14ac:dyDescent="0.2">
      <c r="A1272" t="s">
        <v>506</v>
      </c>
      <c r="B1272" t="s">
        <v>1759</v>
      </c>
      <c r="C1272" t="s">
        <v>2928</v>
      </c>
      <c r="D1272" t="s">
        <v>238</v>
      </c>
      <c r="E1272" t="s">
        <v>3573</v>
      </c>
      <c r="F1272" t="s">
        <v>117</v>
      </c>
      <c r="G1272" s="87">
        <v>20190901</v>
      </c>
      <c r="H1272" t="s">
        <v>3574</v>
      </c>
      <c r="I1272" t="s">
        <v>5405</v>
      </c>
      <c r="J1272" t="s">
        <v>5391</v>
      </c>
      <c r="K1272">
        <v>7215</v>
      </c>
      <c r="L1272" t="s">
        <v>3586</v>
      </c>
      <c r="M1272" s="87">
        <v>43710</v>
      </c>
      <c r="N1272" t="s">
        <v>3578</v>
      </c>
      <c r="O1272" t="s">
        <v>3579</v>
      </c>
      <c r="P1272" s="61">
        <v>-1707.61</v>
      </c>
      <c r="Q1272" t="s">
        <v>3579</v>
      </c>
      <c r="R1272" s="61">
        <v>0</v>
      </c>
      <c r="S1272" s="61">
        <v>-1707.61</v>
      </c>
    </row>
    <row r="1273" spans="1:19" x14ac:dyDescent="0.2">
      <c r="A1273" t="s">
        <v>506</v>
      </c>
      <c r="B1273" t="s">
        <v>1759</v>
      </c>
      <c r="C1273" t="s">
        <v>2928</v>
      </c>
      <c r="D1273" t="s">
        <v>238</v>
      </c>
      <c r="E1273" t="s">
        <v>3573</v>
      </c>
      <c r="F1273" t="s">
        <v>117</v>
      </c>
      <c r="G1273" s="87">
        <v>20190901</v>
      </c>
      <c r="H1273" t="s">
        <v>3574</v>
      </c>
      <c r="I1273" t="s">
        <v>5405</v>
      </c>
      <c r="J1273" t="s">
        <v>5391</v>
      </c>
      <c r="K1273">
        <v>7215</v>
      </c>
      <c r="L1273" t="s">
        <v>3586</v>
      </c>
      <c r="M1273" s="87">
        <v>43710</v>
      </c>
      <c r="N1273" t="s">
        <v>3578</v>
      </c>
      <c r="O1273" t="s">
        <v>3579</v>
      </c>
      <c r="P1273" s="61">
        <v>-1156.77</v>
      </c>
      <c r="Q1273" t="s">
        <v>3579</v>
      </c>
      <c r="R1273" s="61">
        <v>0</v>
      </c>
      <c r="S1273" s="61">
        <v>-1156.77</v>
      </c>
    </row>
    <row r="1274" spans="1:19" x14ac:dyDescent="0.2">
      <c r="A1274" t="s">
        <v>506</v>
      </c>
      <c r="B1274" t="s">
        <v>1759</v>
      </c>
      <c r="C1274" t="s">
        <v>2928</v>
      </c>
      <c r="D1274" t="s">
        <v>238</v>
      </c>
      <c r="E1274" t="s">
        <v>3573</v>
      </c>
      <c r="F1274" t="s">
        <v>117</v>
      </c>
      <c r="G1274" s="87">
        <v>20190901</v>
      </c>
      <c r="H1274" t="s">
        <v>3574</v>
      </c>
      <c r="I1274" t="s">
        <v>5406</v>
      </c>
      <c r="J1274" t="s">
        <v>5407</v>
      </c>
      <c r="K1274">
        <v>7215</v>
      </c>
      <c r="L1274" t="s">
        <v>3586</v>
      </c>
      <c r="M1274" s="87">
        <v>43710</v>
      </c>
      <c r="N1274" t="s">
        <v>3578</v>
      </c>
      <c r="O1274" t="s">
        <v>3579</v>
      </c>
      <c r="P1274" s="61">
        <v>-1678.75</v>
      </c>
      <c r="Q1274" t="s">
        <v>3579</v>
      </c>
      <c r="R1274" s="61">
        <v>0</v>
      </c>
      <c r="S1274" s="61">
        <v>-1678.75</v>
      </c>
    </row>
    <row r="1275" spans="1:19" x14ac:dyDescent="0.2">
      <c r="A1275" t="s">
        <v>506</v>
      </c>
      <c r="B1275" t="s">
        <v>1759</v>
      </c>
      <c r="C1275" t="s">
        <v>2928</v>
      </c>
      <c r="D1275" t="s">
        <v>238</v>
      </c>
      <c r="E1275" t="s">
        <v>3573</v>
      </c>
      <c r="F1275" t="s">
        <v>117</v>
      </c>
      <c r="G1275" s="87">
        <v>20190901</v>
      </c>
      <c r="H1275" t="s">
        <v>3574</v>
      </c>
      <c r="I1275" t="s">
        <v>5408</v>
      </c>
      <c r="J1275" t="s">
        <v>5407</v>
      </c>
      <c r="K1275">
        <v>7215</v>
      </c>
      <c r="L1275" t="s">
        <v>3586</v>
      </c>
      <c r="M1275" s="87">
        <v>43710</v>
      </c>
      <c r="N1275" t="s">
        <v>3578</v>
      </c>
      <c r="O1275" t="s">
        <v>3579</v>
      </c>
      <c r="P1275" s="61">
        <v>-1189.8</v>
      </c>
      <c r="Q1275" t="s">
        <v>3579</v>
      </c>
      <c r="R1275" s="61">
        <v>0</v>
      </c>
      <c r="S1275" s="61">
        <v>-1189.8</v>
      </c>
    </row>
    <row r="1276" spans="1:19" x14ac:dyDescent="0.2">
      <c r="A1276" t="s">
        <v>506</v>
      </c>
      <c r="B1276" t="s">
        <v>1759</v>
      </c>
      <c r="C1276" t="s">
        <v>2928</v>
      </c>
      <c r="D1276" t="s">
        <v>238</v>
      </c>
      <c r="E1276" t="s">
        <v>3573</v>
      </c>
      <c r="F1276" t="s">
        <v>117</v>
      </c>
      <c r="G1276" s="87">
        <v>20190901</v>
      </c>
      <c r="H1276" t="s">
        <v>3574</v>
      </c>
      <c r="I1276" t="s">
        <v>5409</v>
      </c>
      <c r="J1276" t="s">
        <v>5410</v>
      </c>
      <c r="K1276">
        <v>7215</v>
      </c>
      <c r="L1276" t="s">
        <v>3586</v>
      </c>
      <c r="M1276" s="87">
        <v>43710</v>
      </c>
      <c r="N1276" t="s">
        <v>3578</v>
      </c>
      <c r="O1276" t="s">
        <v>3579</v>
      </c>
      <c r="P1276" s="61">
        <v>-4063.52</v>
      </c>
      <c r="Q1276" t="s">
        <v>3579</v>
      </c>
      <c r="R1276" s="61">
        <v>0</v>
      </c>
      <c r="S1276" s="61">
        <v>-4063.52</v>
      </c>
    </row>
    <row r="1277" spans="1:19" x14ac:dyDescent="0.2">
      <c r="A1277" t="s">
        <v>506</v>
      </c>
      <c r="B1277" t="s">
        <v>1759</v>
      </c>
      <c r="C1277" t="s">
        <v>2928</v>
      </c>
      <c r="D1277" t="s">
        <v>238</v>
      </c>
      <c r="E1277" t="s">
        <v>3573</v>
      </c>
      <c r="F1277" t="s">
        <v>117</v>
      </c>
      <c r="G1277" s="87">
        <v>20190901</v>
      </c>
      <c r="H1277" t="s">
        <v>3574</v>
      </c>
      <c r="I1277" t="s">
        <v>5411</v>
      </c>
      <c r="J1277" t="s">
        <v>2928</v>
      </c>
      <c r="K1277">
        <v>7215</v>
      </c>
      <c r="L1277" t="s">
        <v>3586</v>
      </c>
      <c r="M1277" s="87">
        <v>43710</v>
      </c>
      <c r="N1277" t="s">
        <v>3578</v>
      </c>
      <c r="O1277" t="s">
        <v>3579</v>
      </c>
      <c r="P1277" s="61">
        <v>-2530.4699999999998</v>
      </c>
      <c r="Q1277" t="s">
        <v>3579</v>
      </c>
      <c r="R1277" s="61">
        <v>0</v>
      </c>
      <c r="S1277" s="61">
        <v>-2530.4699999999998</v>
      </c>
    </row>
    <row r="1278" spans="1:19" x14ac:dyDescent="0.2">
      <c r="A1278" t="s">
        <v>506</v>
      </c>
      <c r="B1278" t="s">
        <v>1759</v>
      </c>
      <c r="C1278" t="s">
        <v>2928</v>
      </c>
      <c r="D1278" t="s">
        <v>238</v>
      </c>
      <c r="E1278" t="s">
        <v>3573</v>
      </c>
      <c r="F1278" t="s">
        <v>117</v>
      </c>
      <c r="G1278" s="87">
        <v>20190901</v>
      </c>
      <c r="H1278" t="s">
        <v>3574</v>
      </c>
      <c r="I1278" t="s">
        <v>5412</v>
      </c>
      <c r="J1278" t="s">
        <v>5407</v>
      </c>
      <c r="K1278">
        <v>7215</v>
      </c>
      <c r="L1278" t="s">
        <v>3586</v>
      </c>
      <c r="M1278" s="87">
        <v>43710</v>
      </c>
      <c r="N1278" t="s">
        <v>3578</v>
      </c>
      <c r="O1278" t="s">
        <v>3579</v>
      </c>
      <c r="P1278" s="61">
        <v>-914.25</v>
      </c>
      <c r="Q1278" t="s">
        <v>3579</v>
      </c>
      <c r="R1278" s="61">
        <v>0</v>
      </c>
      <c r="S1278" s="61">
        <v>-914.25</v>
      </c>
    </row>
    <row r="1279" spans="1:19" x14ac:dyDescent="0.2">
      <c r="A1279" t="s">
        <v>506</v>
      </c>
      <c r="B1279" t="s">
        <v>1759</v>
      </c>
      <c r="C1279" t="s">
        <v>2928</v>
      </c>
      <c r="D1279" t="s">
        <v>238</v>
      </c>
      <c r="E1279" t="s">
        <v>3573</v>
      </c>
      <c r="F1279" t="s">
        <v>120</v>
      </c>
      <c r="G1279" s="87">
        <v>20191201</v>
      </c>
      <c r="H1279" t="s">
        <v>3574</v>
      </c>
      <c r="I1279" t="s">
        <v>5413</v>
      </c>
      <c r="J1279" t="s">
        <v>5391</v>
      </c>
      <c r="K1279">
        <v>7355</v>
      </c>
      <c r="L1279" t="s">
        <v>3595</v>
      </c>
      <c r="M1279" s="87">
        <v>43800</v>
      </c>
      <c r="N1279" t="s">
        <v>3578</v>
      </c>
      <c r="O1279" t="s">
        <v>3579</v>
      </c>
      <c r="P1279" s="61">
        <v>-1453.09</v>
      </c>
      <c r="Q1279" t="s">
        <v>3579</v>
      </c>
      <c r="R1279" s="61">
        <v>0</v>
      </c>
      <c r="S1279" s="61">
        <v>-1453.09</v>
      </c>
    </row>
    <row r="1280" spans="1:19" x14ac:dyDescent="0.2">
      <c r="A1280" t="s">
        <v>506</v>
      </c>
      <c r="B1280" t="s">
        <v>1759</v>
      </c>
      <c r="C1280" t="s">
        <v>2928</v>
      </c>
      <c r="D1280" t="s">
        <v>238</v>
      </c>
      <c r="E1280" t="s">
        <v>3573</v>
      </c>
      <c r="F1280" t="s">
        <v>120</v>
      </c>
      <c r="G1280" s="87">
        <v>20191201</v>
      </c>
      <c r="H1280" t="s">
        <v>3574</v>
      </c>
      <c r="I1280" t="s">
        <v>5413</v>
      </c>
      <c r="J1280" t="s">
        <v>5391</v>
      </c>
      <c r="K1280">
        <v>7355</v>
      </c>
      <c r="L1280" t="s">
        <v>3595</v>
      </c>
      <c r="M1280" s="87">
        <v>43800</v>
      </c>
      <c r="N1280" t="s">
        <v>3578</v>
      </c>
      <c r="O1280" t="s">
        <v>3579</v>
      </c>
      <c r="P1280" s="61">
        <v>-1058.25</v>
      </c>
      <c r="Q1280" t="s">
        <v>3579</v>
      </c>
      <c r="R1280" s="61">
        <v>0</v>
      </c>
      <c r="S1280" s="61">
        <v>-1058.25</v>
      </c>
    </row>
    <row r="1281" spans="1:19" x14ac:dyDescent="0.2">
      <c r="A1281" t="s">
        <v>506</v>
      </c>
      <c r="B1281" t="s">
        <v>1759</v>
      </c>
      <c r="C1281" t="s">
        <v>2928</v>
      </c>
      <c r="D1281" t="s">
        <v>238</v>
      </c>
      <c r="E1281" t="s">
        <v>3573</v>
      </c>
      <c r="F1281" t="s">
        <v>120</v>
      </c>
      <c r="G1281" s="87">
        <v>20191201</v>
      </c>
      <c r="H1281" t="s">
        <v>3574</v>
      </c>
      <c r="I1281" t="s">
        <v>5414</v>
      </c>
      <c r="J1281" t="s">
        <v>5407</v>
      </c>
      <c r="K1281">
        <v>7355</v>
      </c>
      <c r="L1281" t="s">
        <v>3595</v>
      </c>
      <c r="M1281" s="87">
        <v>43800</v>
      </c>
      <c r="N1281" t="s">
        <v>3578</v>
      </c>
      <c r="O1281" t="s">
        <v>3579</v>
      </c>
      <c r="P1281" s="61">
        <v>-894.36</v>
      </c>
      <c r="Q1281" t="s">
        <v>3579</v>
      </c>
      <c r="R1281" s="61">
        <v>0</v>
      </c>
      <c r="S1281" s="61">
        <v>-894.36</v>
      </c>
    </row>
    <row r="1282" spans="1:19" x14ac:dyDescent="0.2">
      <c r="A1282" t="s">
        <v>506</v>
      </c>
      <c r="B1282" t="s">
        <v>1759</v>
      </c>
      <c r="C1282" t="s">
        <v>2928</v>
      </c>
      <c r="D1282" t="s">
        <v>238</v>
      </c>
      <c r="E1282" t="s">
        <v>3573</v>
      </c>
      <c r="F1282" t="s">
        <v>120</v>
      </c>
      <c r="G1282" s="87">
        <v>20191201</v>
      </c>
      <c r="H1282" t="s">
        <v>3574</v>
      </c>
      <c r="I1282" t="s">
        <v>5415</v>
      </c>
      <c r="J1282" t="s">
        <v>5407</v>
      </c>
      <c r="K1282">
        <v>7355</v>
      </c>
      <c r="L1282" t="s">
        <v>3595</v>
      </c>
      <c r="M1282" s="87">
        <v>43800</v>
      </c>
      <c r="N1282" t="s">
        <v>3578</v>
      </c>
      <c r="O1282" t="s">
        <v>3579</v>
      </c>
      <c r="P1282" s="61">
        <v>-1091.71</v>
      </c>
      <c r="Q1282" t="s">
        <v>3579</v>
      </c>
      <c r="R1282" s="61">
        <v>0</v>
      </c>
      <c r="S1282" s="61">
        <v>-1091.71</v>
      </c>
    </row>
    <row r="1283" spans="1:19" x14ac:dyDescent="0.2">
      <c r="A1283" t="s">
        <v>506</v>
      </c>
      <c r="B1283" t="s">
        <v>1759</v>
      </c>
      <c r="C1283" t="s">
        <v>2928</v>
      </c>
      <c r="D1283" t="s">
        <v>238</v>
      </c>
      <c r="E1283" t="s">
        <v>3573</v>
      </c>
      <c r="F1283" t="s">
        <v>120</v>
      </c>
      <c r="G1283" s="87">
        <v>20191201</v>
      </c>
      <c r="H1283" t="s">
        <v>3574</v>
      </c>
      <c r="I1283" t="s">
        <v>5416</v>
      </c>
      <c r="J1283" t="s">
        <v>5407</v>
      </c>
      <c r="K1283">
        <v>7355</v>
      </c>
      <c r="L1283" t="s">
        <v>3595</v>
      </c>
      <c r="M1283" s="87">
        <v>43800</v>
      </c>
      <c r="N1283" t="s">
        <v>3578</v>
      </c>
      <c r="O1283" t="s">
        <v>3579</v>
      </c>
      <c r="P1283" s="61">
        <v>-788.82</v>
      </c>
      <c r="Q1283" t="s">
        <v>3579</v>
      </c>
      <c r="R1283" s="61">
        <v>0</v>
      </c>
      <c r="S1283" s="61">
        <v>-788.82</v>
      </c>
    </row>
    <row r="1284" spans="1:19" x14ac:dyDescent="0.2">
      <c r="A1284" t="s">
        <v>506</v>
      </c>
      <c r="B1284" t="s">
        <v>1759</v>
      </c>
      <c r="C1284" t="s">
        <v>2928</v>
      </c>
      <c r="D1284" t="s">
        <v>238</v>
      </c>
      <c r="E1284" t="s">
        <v>3573</v>
      </c>
      <c r="F1284" t="s">
        <v>120</v>
      </c>
      <c r="G1284" s="87">
        <v>20191201</v>
      </c>
      <c r="H1284" t="s">
        <v>3574</v>
      </c>
      <c r="I1284" t="s">
        <v>5417</v>
      </c>
      <c r="J1284" t="s">
        <v>5418</v>
      </c>
      <c r="K1284">
        <v>7355</v>
      </c>
      <c r="L1284" t="s">
        <v>3595</v>
      </c>
      <c r="M1284" s="87">
        <v>43800</v>
      </c>
      <c r="N1284" t="s">
        <v>3578</v>
      </c>
      <c r="O1284" t="s">
        <v>3579</v>
      </c>
      <c r="P1284" s="61">
        <v>-908.78</v>
      </c>
      <c r="Q1284" t="s">
        <v>3579</v>
      </c>
      <c r="R1284" s="61">
        <v>0</v>
      </c>
      <c r="S1284" s="61">
        <v>-908.78</v>
      </c>
    </row>
    <row r="1285" spans="1:19" x14ac:dyDescent="0.2">
      <c r="A1285" t="s">
        <v>506</v>
      </c>
      <c r="B1285" t="s">
        <v>1759</v>
      </c>
      <c r="C1285" t="s">
        <v>2928</v>
      </c>
      <c r="D1285" t="s">
        <v>238</v>
      </c>
      <c r="E1285" t="s">
        <v>3573</v>
      </c>
      <c r="F1285" t="s">
        <v>120</v>
      </c>
      <c r="G1285" s="87">
        <v>20191201</v>
      </c>
      <c r="H1285" t="s">
        <v>3574</v>
      </c>
      <c r="I1285" t="s">
        <v>5419</v>
      </c>
      <c r="J1285" t="s">
        <v>5404</v>
      </c>
      <c r="K1285">
        <v>7355</v>
      </c>
      <c r="L1285" t="s">
        <v>3595</v>
      </c>
      <c r="M1285" s="87">
        <v>43800</v>
      </c>
      <c r="N1285" t="s">
        <v>3578</v>
      </c>
      <c r="O1285" t="s">
        <v>3579</v>
      </c>
      <c r="P1285" s="61">
        <v>-2464.06</v>
      </c>
      <c r="Q1285" t="s">
        <v>3579</v>
      </c>
      <c r="R1285" s="61">
        <v>0</v>
      </c>
      <c r="S1285" s="61">
        <v>-2464.06</v>
      </c>
    </row>
    <row r="1286" spans="1:19" x14ac:dyDescent="0.2">
      <c r="A1286" t="s">
        <v>506</v>
      </c>
      <c r="B1286" t="s">
        <v>1759</v>
      </c>
      <c r="C1286" t="s">
        <v>2928</v>
      </c>
      <c r="D1286" t="s">
        <v>238</v>
      </c>
      <c r="E1286" t="s">
        <v>3573</v>
      </c>
      <c r="F1286" t="s">
        <v>120</v>
      </c>
      <c r="G1286" s="87">
        <v>20191201</v>
      </c>
      <c r="H1286" t="s">
        <v>3574</v>
      </c>
      <c r="I1286" t="s">
        <v>5420</v>
      </c>
      <c r="J1286" t="s">
        <v>5421</v>
      </c>
      <c r="K1286">
        <v>7355</v>
      </c>
      <c r="L1286" t="s">
        <v>3595</v>
      </c>
      <c r="M1286" s="87">
        <v>43800</v>
      </c>
      <c r="N1286" t="s">
        <v>3578</v>
      </c>
      <c r="O1286" t="s">
        <v>3579</v>
      </c>
      <c r="P1286" s="61">
        <v>-4032.87</v>
      </c>
      <c r="Q1286" t="s">
        <v>3579</v>
      </c>
      <c r="R1286" s="61">
        <v>0</v>
      </c>
      <c r="S1286" s="61">
        <v>-4032.87</v>
      </c>
    </row>
    <row r="1287" spans="1:19" x14ac:dyDescent="0.2">
      <c r="A1287" t="s">
        <v>506</v>
      </c>
      <c r="B1287" t="s">
        <v>1759</v>
      </c>
      <c r="C1287" t="s">
        <v>2928</v>
      </c>
      <c r="D1287" t="s">
        <v>238</v>
      </c>
      <c r="E1287" t="s">
        <v>3573</v>
      </c>
      <c r="F1287" t="s">
        <v>120</v>
      </c>
      <c r="G1287" s="87">
        <v>20191201</v>
      </c>
      <c r="H1287" t="s">
        <v>3574</v>
      </c>
      <c r="I1287" t="s">
        <v>5422</v>
      </c>
      <c r="J1287" t="s">
        <v>5404</v>
      </c>
      <c r="K1287">
        <v>7355</v>
      </c>
      <c r="L1287" t="s">
        <v>3595</v>
      </c>
      <c r="M1287" s="87">
        <v>43800</v>
      </c>
      <c r="N1287" t="s">
        <v>3578</v>
      </c>
      <c r="O1287" t="s">
        <v>3579</v>
      </c>
      <c r="P1287" s="61">
        <v>-2187.35</v>
      </c>
      <c r="Q1287" t="s">
        <v>3579</v>
      </c>
      <c r="R1287" s="61">
        <v>0</v>
      </c>
      <c r="S1287" s="61">
        <v>-2187.35</v>
      </c>
    </row>
    <row r="1288" spans="1:19" x14ac:dyDescent="0.2">
      <c r="A1288" t="s">
        <v>506</v>
      </c>
      <c r="B1288" t="s">
        <v>1759</v>
      </c>
      <c r="C1288" t="s">
        <v>2928</v>
      </c>
      <c r="D1288" t="s">
        <v>238</v>
      </c>
      <c r="E1288" t="s">
        <v>3573</v>
      </c>
      <c r="F1288" t="s">
        <v>121</v>
      </c>
      <c r="G1288" s="87">
        <v>20200101</v>
      </c>
      <c r="H1288" t="s">
        <v>3574</v>
      </c>
      <c r="I1288" t="s">
        <v>5423</v>
      </c>
      <c r="J1288" t="s">
        <v>5407</v>
      </c>
      <c r="K1288">
        <v>7401</v>
      </c>
      <c r="L1288" t="s">
        <v>3598</v>
      </c>
      <c r="M1288" s="87">
        <v>43835</v>
      </c>
      <c r="N1288" t="s">
        <v>3578</v>
      </c>
      <c r="O1288" t="s">
        <v>3579</v>
      </c>
      <c r="P1288" s="61">
        <v>-1225.3699999999999</v>
      </c>
      <c r="Q1288" t="s">
        <v>3579</v>
      </c>
      <c r="R1288" s="61">
        <v>0</v>
      </c>
      <c r="S1288" s="61">
        <v>-1225.3699999999999</v>
      </c>
    </row>
    <row r="1289" spans="1:19" x14ac:dyDescent="0.2">
      <c r="A1289" t="s">
        <v>506</v>
      </c>
      <c r="B1289" t="s">
        <v>1759</v>
      </c>
      <c r="C1289" t="s">
        <v>2928</v>
      </c>
      <c r="D1289" t="s">
        <v>238</v>
      </c>
      <c r="E1289" t="s">
        <v>3573</v>
      </c>
      <c r="F1289" t="s">
        <v>123</v>
      </c>
      <c r="G1289" s="87">
        <v>20200301</v>
      </c>
      <c r="H1289" t="s">
        <v>3574</v>
      </c>
      <c r="I1289" t="s">
        <v>5424</v>
      </c>
      <c r="J1289" t="s">
        <v>5407</v>
      </c>
      <c r="K1289">
        <v>7504</v>
      </c>
      <c r="L1289" t="s">
        <v>3607</v>
      </c>
      <c r="M1289" s="87">
        <v>43891</v>
      </c>
      <c r="N1289" t="s">
        <v>3578</v>
      </c>
      <c r="O1289" t="s">
        <v>3579</v>
      </c>
      <c r="P1289" s="61">
        <v>-3365.81</v>
      </c>
      <c r="Q1289" t="s">
        <v>3579</v>
      </c>
      <c r="R1289" s="61">
        <v>0</v>
      </c>
      <c r="S1289" s="61">
        <v>-3365.81</v>
      </c>
    </row>
    <row r="1290" spans="1:19" x14ac:dyDescent="0.2">
      <c r="A1290" t="s">
        <v>506</v>
      </c>
      <c r="B1290" t="s">
        <v>1759</v>
      </c>
      <c r="C1290" t="s">
        <v>2928</v>
      </c>
      <c r="D1290" t="s">
        <v>238</v>
      </c>
      <c r="E1290" t="s">
        <v>3573</v>
      </c>
      <c r="F1290" t="s">
        <v>123</v>
      </c>
      <c r="G1290" s="87">
        <v>20200301</v>
      </c>
      <c r="H1290" t="s">
        <v>3574</v>
      </c>
      <c r="I1290" t="s">
        <v>5425</v>
      </c>
      <c r="J1290" t="s">
        <v>5391</v>
      </c>
      <c r="K1290">
        <v>7504</v>
      </c>
      <c r="L1290" t="s">
        <v>3607</v>
      </c>
      <c r="M1290" s="87">
        <v>43891</v>
      </c>
      <c r="N1290" t="s">
        <v>3578</v>
      </c>
      <c r="O1290" t="s">
        <v>3579</v>
      </c>
      <c r="P1290" s="61">
        <v>-1055.67</v>
      </c>
      <c r="Q1290" t="s">
        <v>3579</v>
      </c>
      <c r="R1290" s="61">
        <v>0</v>
      </c>
      <c r="S1290" s="61">
        <v>-1055.67</v>
      </c>
    </row>
    <row r="1291" spans="1:19" x14ac:dyDescent="0.2">
      <c r="A1291" t="s">
        <v>506</v>
      </c>
      <c r="B1291" t="s">
        <v>1759</v>
      </c>
      <c r="C1291" t="s">
        <v>2928</v>
      </c>
      <c r="D1291" t="s">
        <v>238</v>
      </c>
      <c r="E1291" t="s">
        <v>3573</v>
      </c>
      <c r="F1291" t="s">
        <v>123</v>
      </c>
      <c r="G1291" s="87">
        <v>20200301</v>
      </c>
      <c r="H1291" t="s">
        <v>3574</v>
      </c>
      <c r="I1291" t="s">
        <v>5425</v>
      </c>
      <c r="J1291" t="s">
        <v>5391</v>
      </c>
      <c r="K1291">
        <v>7504</v>
      </c>
      <c r="L1291" t="s">
        <v>3607</v>
      </c>
      <c r="M1291" s="87">
        <v>43891</v>
      </c>
      <c r="N1291" t="s">
        <v>3578</v>
      </c>
      <c r="O1291" t="s">
        <v>3579</v>
      </c>
      <c r="P1291" s="61">
        <v>-1383.71</v>
      </c>
      <c r="Q1291" t="s">
        <v>3579</v>
      </c>
      <c r="R1291" s="61">
        <v>0</v>
      </c>
      <c r="S1291" s="61">
        <v>-1383.71</v>
      </c>
    </row>
    <row r="1292" spans="1:19" x14ac:dyDescent="0.2">
      <c r="A1292" t="s">
        <v>506</v>
      </c>
      <c r="B1292" t="s">
        <v>1759</v>
      </c>
      <c r="C1292" t="s">
        <v>2928</v>
      </c>
      <c r="D1292" t="s">
        <v>238</v>
      </c>
      <c r="E1292" t="s">
        <v>3573</v>
      </c>
      <c r="F1292" t="s">
        <v>123</v>
      </c>
      <c r="G1292" s="87">
        <v>20200301</v>
      </c>
      <c r="H1292" t="s">
        <v>3574</v>
      </c>
      <c r="I1292" t="s">
        <v>5426</v>
      </c>
      <c r="J1292" t="s">
        <v>5407</v>
      </c>
      <c r="K1292">
        <v>7504</v>
      </c>
      <c r="L1292" t="s">
        <v>3607</v>
      </c>
      <c r="M1292" s="87">
        <v>43891</v>
      </c>
      <c r="N1292" t="s">
        <v>3578</v>
      </c>
      <c r="O1292" t="s">
        <v>3579</v>
      </c>
      <c r="P1292" s="61">
        <v>-1096.53</v>
      </c>
      <c r="Q1292" t="s">
        <v>3579</v>
      </c>
      <c r="R1292" s="61">
        <v>0</v>
      </c>
      <c r="S1292" s="61">
        <v>-1096.53</v>
      </c>
    </row>
    <row r="1293" spans="1:19" x14ac:dyDescent="0.2">
      <c r="A1293" t="s">
        <v>506</v>
      </c>
      <c r="B1293" t="s">
        <v>1759</v>
      </c>
      <c r="C1293" t="s">
        <v>2928</v>
      </c>
      <c r="D1293" t="s">
        <v>238</v>
      </c>
      <c r="E1293" t="s">
        <v>3573</v>
      </c>
      <c r="F1293" t="s">
        <v>123</v>
      </c>
      <c r="G1293" s="87">
        <v>20200301</v>
      </c>
      <c r="H1293" t="s">
        <v>3574</v>
      </c>
      <c r="I1293" t="s">
        <v>5427</v>
      </c>
      <c r="J1293" t="s">
        <v>5404</v>
      </c>
      <c r="K1293">
        <v>7504</v>
      </c>
      <c r="L1293" t="s">
        <v>3607</v>
      </c>
      <c r="M1293" s="87">
        <v>43891</v>
      </c>
      <c r="N1293" t="s">
        <v>3578</v>
      </c>
      <c r="O1293" t="s">
        <v>3579</v>
      </c>
      <c r="P1293" s="61">
        <v>-1007.77</v>
      </c>
      <c r="Q1293" t="s">
        <v>3579</v>
      </c>
      <c r="R1293" s="61">
        <v>0</v>
      </c>
      <c r="S1293" s="61">
        <v>-1007.77</v>
      </c>
    </row>
    <row r="1294" spans="1:19" x14ac:dyDescent="0.2">
      <c r="A1294" t="s">
        <v>506</v>
      </c>
      <c r="B1294" t="s">
        <v>1759</v>
      </c>
      <c r="C1294" t="s">
        <v>2928</v>
      </c>
      <c r="D1294" t="s">
        <v>238</v>
      </c>
      <c r="E1294" t="s">
        <v>3573</v>
      </c>
      <c r="F1294" t="s">
        <v>123</v>
      </c>
      <c r="G1294" s="87">
        <v>20200301</v>
      </c>
      <c r="H1294" t="s">
        <v>3574</v>
      </c>
      <c r="I1294" t="s">
        <v>5428</v>
      </c>
      <c r="J1294" t="s">
        <v>5429</v>
      </c>
      <c r="K1294">
        <v>7504</v>
      </c>
      <c r="L1294" t="s">
        <v>3607</v>
      </c>
      <c r="M1294" s="87">
        <v>43891</v>
      </c>
      <c r="N1294" t="s">
        <v>3578</v>
      </c>
      <c r="O1294" t="s">
        <v>3579</v>
      </c>
      <c r="P1294" s="61">
        <v>-206.5</v>
      </c>
      <c r="Q1294" t="s">
        <v>3579</v>
      </c>
      <c r="R1294" s="61">
        <v>0</v>
      </c>
      <c r="S1294" s="61">
        <v>-206.5</v>
      </c>
    </row>
    <row r="1295" spans="1:19" x14ac:dyDescent="0.2">
      <c r="A1295" t="s">
        <v>506</v>
      </c>
      <c r="B1295" t="s">
        <v>1759</v>
      </c>
      <c r="C1295" t="s">
        <v>2928</v>
      </c>
      <c r="D1295" t="s">
        <v>238</v>
      </c>
      <c r="E1295" t="s">
        <v>3573</v>
      </c>
      <c r="F1295" t="s">
        <v>123</v>
      </c>
      <c r="G1295" s="87">
        <v>20200301</v>
      </c>
      <c r="H1295" t="s">
        <v>3574</v>
      </c>
      <c r="I1295" t="s">
        <v>5430</v>
      </c>
      <c r="J1295" t="s">
        <v>5404</v>
      </c>
      <c r="K1295">
        <v>7504</v>
      </c>
      <c r="L1295" t="s">
        <v>3607</v>
      </c>
      <c r="M1295" s="87">
        <v>43891</v>
      </c>
      <c r="N1295" t="s">
        <v>3578</v>
      </c>
      <c r="O1295" t="s">
        <v>3579</v>
      </c>
      <c r="P1295" s="61">
        <v>-782.82</v>
      </c>
      <c r="Q1295" t="s">
        <v>3579</v>
      </c>
      <c r="R1295" s="61">
        <v>0</v>
      </c>
      <c r="S1295" s="61">
        <v>-782.82</v>
      </c>
    </row>
    <row r="1296" spans="1:19" x14ac:dyDescent="0.2">
      <c r="A1296" t="s">
        <v>506</v>
      </c>
      <c r="B1296" t="s">
        <v>1759</v>
      </c>
      <c r="C1296" t="s">
        <v>2928</v>
      </c>
      <c r="D1296" t="s">
        <v>238</v>
      </c>
      <c r="E1296" t="s">
        <v>3573</v>
      </c>
      <c r="F1296" t="s">
        <v>123</v>
      </c>
      <c r="G1296" s="87">
        <v>20200301</v>
      </c>
      <c r="H1296" t="s">
        <v>3574</v>
      </c>
      <c r="I1296" t="s">
        <v>5431</v>
      </c>
      <c r="J1296" t="s">
        <v>5407</v>
      </c>
      <c r="K1296">
        <v>7504</v>
      </c>
      <c r="L1296" t="s">
        <v>3607</v>
      </c>
      <c r="M1296" s="87">
        <v>43891</v>
      </c>
      <c r="N1296" t="s">
        <v>3578</v>
      </c>
      <c r="O1296" t="s">
        <v>3579</v>
      </c>
      <c r="P1296" s="61">
        <v>-2442.87</v>
      </c>
      <c r="Q1296" t="s">
        <v>3579</v>
      </c>
      <c r="R1296" s="61">
        <v>0</v>
      </c>
      <c r="S1296" s="61">
        <v>-2442.87</v>
      </c>
    </row>
    <row r="1297" spans="1:19" x14ac:dyDescent="0.2">
      <c r="A1297" t="s">
        <v>506</v>
      </c>
      <c r="B1297" t="s">
        <v>1759</v>
      </c>
      <c r="C1297" t="s">
        <v>2928</v>
      </c>
      <c r="D1297" t="s">
        <v>238</v>
      </c>
      <c r="E1297" t="s">
        <v>3573</v>
      </c>
      <c r="F1297" t="s">
        <v>123</v>
      </c>
      <c r="G1297" s="87">
        <v>20200301</v>
      </c>
      <c r="H1297" t="s">
        <v>3574</v>
      </c>
      <c r="I1297" t="s">
        <v>5432</v>
      </c>
      <c r="J1297" t="s">
        <v>5407</v>
      </c>
      <c r="K1297">
        <v>7504</v>
      </c>
      <c r="L1297" t="s">
        <v>3607</v>
      </c>
      <c r="M1297" s="87">
        <v>43891</v>
      </c>
      <c r="N1297" t="s">
        <v>3578</v>
      </c>
      <c r="O1297" t="s">
        <v>3579</v>
      </c>
      <c r="P1297" s="61">
        <v>-2921.72</v>
      </c>
      <c r="Q1297" t="s">
        <v>3579</v>
      </c>
      <c r="R1297" s="61">
        <v>0</v>
      </c>
      <c r="S1297" s="61">
        <v>-2921.72</v>
      </c>
    </row>
    <row r="1298" spans="1:19" x14ac:dyDescent="0.2">
      <c r="A1298" t="s">
        <v>506</v>
      </c>
      <c r="B1298" t="s">
        <v>1759</v>
      </c>
      <c r="C1298" t="s">
        <v>2928</v>
      </c>
      <c r="D1298" t="s">
        <v>238</v>
      </c>
      <c r="E1298" t="s">
        <v>3573</v>
      </c>
      <c r="F1298" t="s">
        <v>123</v>
      </c>
      <c r="G1298" s="87">
        <v>20200301</v>
      </c>
      <c r="H1298" t="s">
        <v>3574</v>
      </c>
      <c r="I1298" t="s">
        <v>5433</v>
      </c>
      <c r="J1298" t="s">
        <v>5391</v>
      </c>
      <c r="K1298">
        <v>7504</v>
      </c>
      <c r="L1298" t="s">
        <v>3607</v>
      </c>
      <c r="M1298" s="87">
        <v>43891</v>
      </c>
      <c r="N1298" t="s">
        <v>3578</v>
      </c>
      <c r="O1298" t="s">
        <v>3579</v>
      </c>
      <c r="P1298" s="61">
        <v>-4533.74</v>
      </c>
      <c r="Q1298" t="s">
        <v>3579</v>
      </c>
      <c r="R1298" s="61">
        <v>0</v>
      </c>
      <c r="S1298" s="61">
        <v>-4533.74</v>
      </c>
    </row>
    <row r="1299" spans="1:19" x14ac:dyDescent="0.2">
      <c r="A1299" t="s">
        <v>506</v>
      </c>
      <c r="B1299" t="s">
        <v>1759</v>
      </c>
      <c r="C1299" t="s">
        <v>2928</v>
      </c>
      <c r="D1299" t="s">
        <v>238</v>
      </c>
      <c r="E1299" t="s">
        <v>3573</v>
      </c>
      <c r="F1299" t="s">
        <v>123</v>
      </c>
      <c r="G1299" s="87">
        <v>20200301</v>
      </c>
      <c r="H1299" t="s">
        <v>3574</v>
      </c>
      <c r="I1299" t="s">
        <v>5434</v>
      </c>
      <c r="J1299" t="s">
        <v>2928</v>
      </c>
      <c r="K1299">
        <v>7504</v>
      </c>
      <c r="L1299" t="s">
        <v>3607</v>
      </c>
      <c r="M1299" s="87">
        <v>43891</v>
      </c>
      <c r="N1299" t="s">
        <v>3578</v>
      </c>
      <c r="O1299" t="s">
        <v>3579</v>
      </c>
      <c r="P1299" s="61">
        <v>-2059.7800000000002</v>
      </c>
      <c r="Q1299" t="s">
        <v>3579</v>
      </c>
      <c r="R1299" s="61">
        <v>0</v>
      </c>
      <c r="S1299" s="61">
        <v>-2059.7800000000002</v>
      </c>
    </row>
    <row r="1300" spans="1:19" x14ac:dyDescent="0.2">
      <c r="A1300" t="s">
        <v>506</v>
      </c>
      <c r="B1300" t="s">
        <v>1759</v>
      </c>
      <c r="C1300" t="s">
        <v>2928</v>
      </c>
      <c r="D1300" t="s">
        <v>238</v>
      </c>
      <c r="E1300" t="s">
        <v>3573</v>
      </c>
      <c r="F1300" t="s">
        <v>124</v>
      </c>
      <c r="G1300" s="87">
        <v>20200401</v>
      </c>
      <c r="H1300" t="s">
        <v>3574</v>
      </c>
      <c r="I1300" t="s">
        <v>5435</v>
      </c>
      <c r="J1300" t="s">
        <v>5436</v>
      </c>
      <c r="K1300">
        <v>7545</v>
      </c>
      <c r="L1300" t="s">
        <v>3610</v>
      </c>
      <c r="M1300" s="87">
        <v>43917</v>
      </c>
      <c r="N1300" t="s">
        <v>3578</v>
      </c>
      <c r="O1300" t="s">
        <v>3579</v>
      </c>
      <c r="P1300" s="61">
        <v>-60</v>
      </c>
      <c r="Q1300" t="s">
        <v>3579</v>
      </c>
      <c r="R1300" s="61">
        <v>0</v>
      </c>
      <c r="S1300" s="61">
        <v>-60</v>
      </c>
    </row>
    <row r="1301" spans="1:19" x14ac:dyDescent="0.2">
      <c r="A1301" t="s">
        <v>506</v>
      </c>
      <c r="B1301" t="s">
        <v>1759</v>
      </c>
      <c r="C1301" t="s">
        <v>2928</v>
      </c>
      <c r="D1301" t="s">
        <v>238</v>
      </c>
      <c r="E1301" t="s">
        <v>3573</v>
      </c>
      <c r="F1301" t="s">
        <v>126</v>
      </c>
      <c r="G1301" s="87">
        <v>20200601</v>
      </c>
      <c r="H1301" t="s">
        <v>3574</v>
      </c>
      <c r="I1301" t="s">
        <v>5437</v>
      </c>
      <c r="J1301" t="s">
        <v>5407</v>
      </c>
      <c r="K1301">
        <v>7655</v>
      </c>
      <c r="L1301" t="s">
        <v>3616</v>
      </c>
      <c r="M1301" s="87">
        <v>43983</v>
      </c>
      <c r="N1301" t="s">
        <v>3578</v>
      </c>
      <c r="O1301" t="s">
        <v>3579</v>
      </c>
      <c r="P1301" s="61">
        <v>-2976.53</v>
      </c>
      <c r="Q1301" t="s">
        <v>3579</v>
      </c>
      <c r="R1301" s="61">
        <v>0</v>
      </c>
      <c r="S1301" s="61">
        <v>-2976.53</v>
      </c>
    </row>
    <row r="1302" spans="1:19" x14ac:dyDescent="0.2">
      <c r="A1302" t="s">
        <v>506</v>
      </c>
      <c r="B1302" t="s">
        <v>1759</v>
      </c>
      <c r="C1302" t="s">
        <v>2928</v>
      </c>
      <c r="D1302" t="s">
        <v>238</v>
      </c>
      <c r="E1302" t="s">
        <v>3573</v>
      </c>
      <c r="F1302" t="s">
        <v>126</v>
      </c>
      <c r="G1302" s="87">
        <v>20200601</v>
      </c>
      <c r="H1302" t="s">
        <v>3574</v>
      </c>
      <c r="I1302" t="s">
        <v>5438</v>
      </c>
      <c r="J1302" t="s">
        <v>5391</v>
      </c>
      <c r="K1302">
        <v>7655</v>
      </c>
      <c r="L1302" t="s">
        <v>3616</v>
      </c>
      <c r="M1302" s="87">
        <v>43983</v>
      </c>
      <c r="N1302" t="s">
        <v>3578</v>
      </c>
      <c r="O1302" t="s">
        <v>3579</v>
      </c>
      <c r="P1302" s="61">
        <v>-1199.67</v>
      </c>
      <c r="Q1302" t="s">
        <v>3579</v>
      </c>
      <c r="R1302" s="61">
        <v>0</v>
      </c>
      <c r="S1302" s="61">
        <v>-1199.67</v>
      </c>
    </row>
    <row r="1303" spans="1:19" x14ac:dyDescent="0.2">
      <c r="A1303" t="s">
        <v>506</v>
      </c>
      <c r="B1303" t="s">
        <v>1759</v>
      </c>
      <c r="C1303" t="s">
        <v>2928</v>
      </c>
      <c r="D1303" t="s">
        <v>238</v>
      </c>
      <c r="E1303" t="s">
        <v>3573</v>
      </c>
      <c r="F1303" t="s">
        <v>126</v>
      </c>
      <c r="G1303" s="87">
        <v>20200601</v>
      </c>
      <c r="H1303" t="s">
        <v>3574</v>
      </c>
      <c r="I1303" t="s">
        <v>5438</v>
      </c>
      <c r="J1303" t="s">
        <v>5391</v>
      </c>
      <c r="K1303">
        <v>7655</v>
      </c>
      <c r="L1303" t="s">
        <v>3616</v>
      </c>
      <c r="M1303" s="87">
        <v>43983</v>
      </c>
      <c r="N1303" t="s">
        <v>3578</v>
      </c>
      <c r="O1303" t="s">
        <v>3579</v>
      </c>
      <c r="P1303" s="61">
        <v>-995.86</v>
      </c>
      <c r="Q1303" t="s">
        <v>3579</v>
      </c>
      <c r="R1303" s="61">
        <v>0</v>
      </c>
      <c r="S1303" s="61">
        <v>-995.86</v>
      </c>
    </row>
    <row r="1304" spans="1:19" x14ac:dyDescent="0.2">
      <c r="A1304" t="s">
        <v>506</v>
      </c>
      <c r="B1304" t="s">
        <v>1759</v>
      </c>
      <c r="C1304" t="s">
        <v>2928</v>
      </c>
      <c r="D1304" t="s">
        <v>238</v>
      </c>
      <c r="E1304" t="s">
        <v>3573</v>
      </c>
      <c r="F1304" t="s">
        <v>126</v>
      </c>
      <c r="G1304" s="87">
        <v>20200601</v>
      </c>
      <c r="H1304" t="s">
        <v>3574</v>
      </c>
      <c r="I1304" t="s">
        <v>5439</v>
      </c>
      <c r="J1304" t="s">
        <v>5407</v>
      </c>
      <c r="K1304">
        <v>7655</v>
      </c>
      <c r="L1304" t="s">
        <v>3616</v>
      </c>
      <c r="M1304" s="87">
        <v>43983</v>
      </c>
      <c r="N1304" t="s">
        <v>3578</v>
      </c>
      <c r="O1304" t="s">
        <v>3579</v>
      </c>
      <c r="P1304" s="61">
        <v>-840.12</v>
      </c>
      <c r="Q1304" t="s">
        <v>3579</v>
      </c>
      <c r="R1304" s="61">
        <v>0</v>
      </c>
      <c r="S1304" s="61">
        <v>-840.12</v>
      </c>
    </row>
    <row r="1305" spans="1:19" x14ac:dyDescent="0.2">
      <c r="A1305" t="s">
        <v>506</v>
      </c>
      <c r="B1305" t="s">
        <v>1759</v>
      </c>
      <c r="C1305" t="s">
        <v>2928</v>
      </c>
      <c r="D1305" t="s">
        <v>238</v>
      </c>
      <c r="E1305" t="s">
        <v>3573</v>
      </c>
      <c r="F1305" t="s">
        <v>126</v>
      </c>
      <c r="G1305" s="87">
        <v>20200601</v>
      </c>
      <c r="H1305" t="s">
        <v>3574</v>
      </c>
      <c r="I1305" t="s">
        <v>5440</v>
      </c>
      <c r="J1305" t="s">
        <v>5407</v>
      </c>
      <c r="K1305">
        <v>7655</v>
      </c>
      <c r="L1305" t="s">
        <v>3616</v>
      </c>
      <c r="M1305" s="87">
        <v>43983</v>
      </c>
      <c r="N1305" t="s">
        <v>3578</v>
      </c>
      <c r="O1305" t="s">
        <v>3579</v>
      </c>
      <c r="P1305" s="61">
        <v>-995.1</v>
      </c>
      <c r="Q1305" t="s">
        <v>3579</v>
      </c>
      <c r="R1305" s="61">
        <v>0</v>
      </c>
      <c r="S1305" s="61">
        <v>-995.1</v>
      </c>
    </row>
    <row r="1306" spans="1:19" x14ac:dyDescent="0.2">
      <c r="A1306" t="s">
        <v>506</v>
      </c>
      <c r="B1306" t="s">
        <v>1759</v>
      </c>
      <c r="C1306" t="s">
        <v>2928</v>
      </c>
      <c r="D1306" t="s">
        <v>238</v>
      </c>
      <c r="E1306" t="s">
        <v>3573</v>
      </c>
      <c r="F1306" t="s">
        <v>126</v>
      </c>
      <c r="G1306" s="87">
        <v>20200601</v>
      </c>
      <c r="H1306" t="s">
        <v>3574</v>
      </c>
      <c r="I1306" t="s">
        <v>5441</v>
      </c>
      <c r="J1306" t="s">
        <v>5404</v>
      </c>
      <c r="K1306">
        <v>7655</v>
      </c>
      <c r="L1306" t="s">
        <v>3616</v>
      </c>
      <c r="M1306" s="87">
        <v>43983</v>
      </c>
      <c r="N1306" t="s">
        <v>3578</v>
      </c>
      <c r="O1306" t="s">
        <v>3579</v>
      </c>
      <c r="P1306" s="61">
        <v>-650.94000000000005</v>
      </c>
      <c r="Q1306" t="s">
        <v>3579</v>
      </c>
      <c r="R1306" s="61">
        <v>0</v>
      </c>
      <c r="S1306" s="61">
        <v>-650.94000000000005</v>
      </c>
    </row>
    <row r="1307" spans="1:19" x14ac:dyDescent="0.2">
      <c r="A1307" t="s">
        <v>506</v>
      </c>
      <c r="B1307" t="s">
        <v>1759</v>
      </c>
      <c r="C1307" t="s">
        <v>2928</v>
      </c>
      <c r="D1307" t="s">
        <v>238</v>
      </c>
      <c r="E1307" t="s">
        <v>3573</v>
      </c>
      <c r="F1307" t="s">
        <v>126</v>
      </c>
      <c r="G1307" s="87">
        <v>20200601</v>
      </c>
      <c r="H1307" t="s">
        <v>3574</v>
      </c>
      <c r="I1307" t="s">
        <v>5442</v>
      </c>
      <c r="J1307" t="s">
        <v>5404</v>
      </c>
      <c r="K1307">
        <v>7655</v>
      </c>
      <c r="L1307" t="s">
        <v>3616</v>
      </c>
      <c r="M1307" s="87">
        <v>43983</v>
      </c>
      <c r="N1307" t="s">
        <v>3578</v>
      </c>
      <c r="O1307" t="s">
        <v>3579</v>
      </c>
      <c r="P1307" s="61">
        <v>-2500.1999999999998</v>
      </c>
      <c r="Q1307" t="s">
        <v>3579</v>
      </c>
      <c r="R1307" s="61">
        <v>0</v>
      </c>
      <c r="S1307" s="61">
        <v>-2500.1999999999998</v>
      </c>
    </row>
    <row r="1308" spans="1:19" x14ac:dyDescent="0.2">
      <c r="A1308" t="s">
        <v>506</v>
      </c>
      <c r="B1308" t="s">
        <v>1759</v>
      </c>
      <c r="C1308" t="s">
        <v>2928</v>
      </c>
      <c r="D1308" t="s">
        <v>238</v>
      </c>
      <c r="E1308" t="s">
        <v>3573</v>
      </c>
      <c r="F1308" t="s">
        <v>126</v>
      </c>
      <c r="G1308" s="87">
        <v>20200601</v>
      </c>
      <c r="H1308" t="s">
        <v>3574</v>
      </c>
      <c r="I1308" t="s">
        <v>5443</v>
      </c>
      <c r="J1308" t="s">
        <v>5407</v>
      </c>
      <c r="K1308">
        <v>7655</v>
      </c>
      <c r="L1308" t="s">
        <v>3616</v>
      </c>
      <c r="M1308" s="87">
        <v>43983</v>
      </c>
      <c r="N1308" t="s">
        <v>3578</v>
      </c>
      <c r="O1308" t="s">
        <v>3579</v>
      </c>
      <c r="P1308" s="61">
        <v>-2565.91</v>
      </c>
      <c r="Q1308" t="s">
        <v>3579</v>
      </c>
      <c r="R1308" s="61">
        <v>0</v>
      </c>
      <c r="S1308" s="61">
        <v>-2565.91</v>
      </c>
    </row>
    <row r="1309" spans="1:19" x14ac:dyDescent="0.2">
      <c r="A1309" t="s">
        <v>506</v>
      </c>
      <c r="B1309" t="s">
        <v>1759</v>
      </c>
      <c r="C1309" t="s">
        <v>2928</v>
      </c>
      <c r="D1309" t="s">
        <v>238</v>
      </c>
      <c r="E1309" t="s">
        <v>3573</v>
      </c>
      <c r="F1309" t="s">
        <v>126</v>
      </c>
      <c r="G1309" s="87">
        <v>20200601</v>
      </c>
      <c r="H1309" t="s">
        <v>3574</v>
      </c>
      <c r="I1309" t="s">
        <v>5444</v>
      </c>
      <c r="J1309" t="s">
        <v>5391</v>
      </c>
      <c r="K1309">
        <v>7655</v>
      </c>
      <c r="L1309" t="s">
        <v>3616</v>
      </c>
      <c r="M1309" s="87">
        <v>43983</v>
      </c>
      <c r="N1309" t="s">
        <v>3578</v>
      </c>
      <c r="O1309" t="s">
        <v>3579</v>
      </c>
      <c r="P1309" s="61">
        <v>-4143.72</v>
      </c>
      <c r="Q1309" t="s">
        <v>3579</v>
      </c>
      <c r="R1309" s="61">
        <v>0</v>
      </c>
      <c r="S1309" s="61">
        <v>-4143.72</v>
      </c>
    </row>
    <row r="1310" spans="1:19" x14ac:dyDescent="0.2">
      <c r="A1310" t="s">
        <v>506</v>
      </c>
      <c r="B1310" t="s">
        <v>1759</v>
      </c>
      <c r="C1310" t="s">
        <v>2928</v>
      </c>
      <c r="D1310" t="s">
        <v>238</v>
      </c>
      <c r="E1310" t="s">
        <v>3573</v>
      </c>
      <c r="F1310" t="s">
        <v>126</v>
      </c>
      <c r="G1310" s="87">
        <v>20200601</v>
      </c>
      <c r="H1310" t="s">
        <v>3574</v>
      </c>
      <c r="I1310" t="s">
        <v>5445</v>
      </c>
      <c r="J1310" t="s">
        <v>5407</v>
      </c>
      <c r="K1310">
        <v>7655</v>
      </c>
      <c r="L1310" t="s">
        <v>3616</v>
      </c>
      <c r="M1310" s="87">
        <v>43983</v>
      </c>
      <c r="N1310" t="s">
        <v>3578</v>
      </c>
      <c r="O1310" t="s">
        <v>3579</v>
      </c>
      <c r="P1310" s="61">
        <v>-2319.9899999999998</v>
      </c>
      <c r="Q1310" t="s">
        <v>3579</v>
      </c>
      <c r="R1310" s="61">
        <v>0</v>
      </c>
      <c r="S1310" s="61">
        <v>-2319.9899999999998</v>
      </c>
    </row>
    <row r="1311" spans="1:19" x14ac:dyDescent="0.2">
      <c r="A1311" t="s">
        <v>506</v>
      </c>
      <c r="B1311" t="s">
        <v>1759</v>
      </c>
      <c r="C1311" t="s">
        <v>2928</v>
      </c>
      <c r="D1311" t="s">
        <v>238</v>
      </c>
      <c r="E1311" t="s">
        <v>3573</v>
      </c>
      <c r="F1311" t="s">
        <v>16</v>
      </c>
      <c r="G1311" s="87">
        <v>20200630</v>
      </c>
      <c r="H1311" t="s">
        <v>3617</v>
      </c>
      <c r="J1311" t="s">
        <v>3618</v>
      </c>
      <c r="K1311">
        <v>7681</v>
      </c>
      <c r="L1311" t="s">
        <v>3619</v>
      </c>
      <c r="M1311" s="87">
        <v>43999</v>
      </c>
      <c r="N1311" t="s">
        <v>3620</v>
      </c>
      <c r="O1311" t="s">
        <v>3579</v>
      </c>
      <c r="P1311" s="61">
        <v>73359.990000000005</v>
      </c>
      <c r="Q1311" t="s">
        <v>3579</v>
      </c>
      <c r="R1311" s="61">
        <v>73359.990000000005</v>
      </c>
      <c r="S1311" s="61">
        <v>0</v>
      </c>
    </row>
    <row r="1312" spans="1:19" x14ac:dyDescent="0.2">
      <c r="A1312" t="s">
        <v>507</v>
      </c>
      <c r="B1312" t="s">
        <v>1761</v>
      </c>
      <c r="C1312" t="s">
        <v>2929</v>
      </c>
      <c r="D1312" t="s">
        <v>238</v>
      </c>
      <c r="E1312" t="s">
        <v>3573</v>
      </c>
      <c r="F1312" t="s">
        <v>115</v>
      </c>
      <c r="G1312" s="87">
        <v>20190701</v>
      </c>
      <c r="H1312" t="s">
        <v>3574</v>
      </c>
      <c r="I1312" t="s">
        <v>5446</v>
      </c>
      <c r="J1312" t="s">
        <v>5447</v>
      </c>
      <c r="K1312">
        <v>7100</v>
      </c>
      <c r="L1312" t="s">
        <v>3577</v>
      </c>
      <c r="M1312" s="87">
        <v>43647</v>
      </c>
      <c r="N1312" t="s">
        <v>3578</v>
      </c>
      <c r="O1312" t="s">
        <v>3579</v>
      </c>
      <c r="P1312" s="61">
        <v>-122.22</v>
      </c>
      <c r="Q1312" t="s">
        <v>3579</v>
      </c>
      <c r="R1312" s="61">
        <v>0</v>
      </c>
      <c r="S1312" s="61">
        <v>-122.22</v>
      </c>
    </row>
    <row r="1313" spans="1:19" x14ac:dyDescent="0.2">
      <c r="A1313" t="s">
        <v>507</v>
      </c>
      <c r="B1313" t="s">
        <v>1761</v>
      </c>
      <c r="C1313" t="s">
        <v>2929</v>
      </c>
      <c r="D1313" t="s">
        <v>238</v>
      </c>
      <c r="E1313" t="s">
        <v>3573</v>
      </c>
      <c r="F1313" t="s">
        <v>115</v>
      </c>
      <c r="G1313" s="87">
        <v>20190701</v>
      </c>
      <c r="H1313" t="s">
        <v>3574</v>
      </c>
      <c r="I1313" t="s">
        <v>5448</v>
      </c>
      <c r="J1313" t="s">
        <v>5391</v>
      </c>
      <c r="K1313">
        <v>7100</v>
      </c>
      <c r="L1313" t="s">
        <v>3577</v>
      </c>
      <c r="M1313" s="87">
        <v>43647</v>
      </c>
      <c r="N1313" t="s">
        <v>3578</v>
      </c>
      <c r="O1313" t="s">
        <v>3579</v>
      </c>
      <c r="P1313" s="61">
        <v>-357.06</v>
      </c>
      <c r="Q1313" t="s">
        <v>3579</v>
      </c>
      <c r="R1313" s="61">
        <v>0</v>
      </c>
      <c r="S1313" s="61">
        <v>-357.06</v>
      </c>
    </row>
    <row r="1314" spans="1:19" x14ac:dyDescent="0.2">
      <c r="A1314" t="s">
        <v>507</v>
      </c>
      <c r="B1314" t="s">
        <v>1761</v>
      </c>
      <c r="C1314" t="s">
        <v>2929</v>
      </c>
      <c r="D1314" t="s">
        <v>238</v>
      </c>
      <c r="E1314" t="s">
        <v>3573</v>
      </c>
      <c r="F1314" t="s">
        <v>115</v>
      </c>
      <c r="G1314" s="87">
        <v>20190701</v>
      </c>
      <c r="H1314" t="s">
        <v>3574</v>
      </c>
      <c r="I1314" t="s">
        <v>5449</v>
      </c>
      <c r="J1314" t="s">
        <v>5450</v>
      </c>
      <c r="K1314">
        <v>7100</v>
      </c>
      <c r="L1314" t="s">
        <v>3577</v>
      </c>
      <c r="M1314" s="87">
        <v>43647</v>
      </c>
      <c r="N1314" t="s">
        <v>3578</v>
      </c>
      <c r="O1314" t="s">
        <v>3579</v>
      </c>
      <c r="P1314" s="61">
        <v>-211.97</v>
      </c>
      <c r="Q1314" t="s">
        <v>3579</v>
      </c>
      <c r="R1314" s="61">
        <v>0</v>
      </c>
      <c r="S1314" s="61">
        <v>-211.97</v>
      </c>
    </row>
    <row r="1315" spans="1:19" x14ac:dyDescent="0.2">
      <c r="A1315" t="s">
        <v>507</v>
      </c>
      <c r="B1315" t="s">
        <v>1761</v>
      </c>
      <c r="C1315" t="s">
        <v>2929</v>
      </c>
      <c r="D1315" t="s">
        <v>238</v>
      </c>
      <c r="E1315" t="s">
        <v>3573</v>
      </c>
      <c r="F1315" t="s">
        <v>116</v>
      </c>
      <c r="G1315" s="87">
        <v>20190801</v>
      </c>
      <c r="H1315" t="s">
        <v>3574</v>
      </c>
      <c r="I1315" t="s">
        <v>5451</v>
      </c>
      <c r="J1315" t="s">
        <v>5452</v>
      </c>
      <c r="K1315">
        <v>7150</v>
      </c>
      <c r="L1315" t="s">
        <v>3582</v>
      </c>
      <c r="M1315" s="87">
        <v>43675</v>
      </c>
      <c r="N1315" t="s">
        <v>3583</v>
      </c>
      <c r="O1315" t="s">
        <v>3579</v>
      </c>
      <c r="P1315" s="61">
        <v>-141.37</v>
      </c>
      <c r="Q1315" t="s">
        <v>3579</v>
      </c>
      <c r="R1315" s="61">
        <v>0</v>
      </c>
      <c r="S1315" s="61">
        <v>-141.37</v>
      </c>
    </row>
    <row r="1316" spans="1:19" x14ac:dyDescent="0.2">
      <c r="A1316" t="s">
        <v>507</v>
      </c>
      <c r="B1316" t="s">
        <v>1761</v>
      </c>
      <c r="C1316" t="s">
        <v>2929</v>
      </c>
      <c r="D1316" t="s">
        <v>238</v>
      </c>
      <c r="E1316" t="s">
        <v>3573</v>
      </c>
      <c r="F1316" t="s">
        <v>116</v>
      </c>
      <c r="G1316" s="87">
        <v>20190801</v>
      </c>
      <c r="H1316" t="s">
        <v>3574</v>
      </c>
      <c r="I1316" t="s">
        <v>5453</v>
      </c>
      <c r="J1316" t="s">
        <v>5454</v>
      </c>
      <c r="K1316">
        <v>7150</v>
      </c>
      <c r="L1316" t="s">
        <v>3582</v>
      </c>
      <c r="M1316" s="87">
        <v>43675</v>
      </c>
      <c r="N1316" t="s">
        <v>3583</v>
      </c>
      <c r="O1316" t="s">
        <v>3579</v>
      </c>
      <c r="P1316" s="61">
        <v>-269.25</v>
      </c>
      <c r="Q1316" t="s">
        <v>3579</v>
      </c>
      <c r="R1316" s="61">
        <v>0</v>
      </c>
      <c r="S1316" s="61">
        <v>-269.25</v>
      </c>
    </row>
    <row r="1317" spans="1:19" x14ac:dyDescent="0.2">
      <c r="A1317" t="s">
        <v>507</v>
      </c>
      <c r="B1317" t="s">
        <v>1761</v>
      </c>
      <c r="C1317" t="s">
        <v>2929</v>
      </c>
      <c r="D1317" t="s">
        <v>238</v>
      </c>
      <c r="E1317" t="s">
        <v>3573</v>
      </c>
      <c r="F1317" t="s">
        <v>116</v>
      </c>
      <c r="G1317" s="87">
        <v>20190801</v>
      </c>
      <c r="H1317" t="s">
        <v>3574</v>
      </c>
      <c r="I1317" t="s">
        <v>5455</v>
      </c>
      <c r="J1317" t="s">
        <v>5385</v>
      </c>
      <c r="K1317">
        <v>7150</v>
      </c>
      <c r="L1317" t="s">
        <v>3582</v>
      </c>
      <c r="M1317" s="87">
        <v>43675</v>
      </c>
      <c r="N1317" t="s">
        <v>3583</v>
      </c>
      <c r="O1317" t="s">
        <v>3579</v>
      </c>
      <c r="P1317" s="61">
        <v>-197.62</v>
      </c>
      <c r="Q1317" t="s">
        <v>3579</v>
      </c>
      <c r="R1317" s="61">
        <v>0</v>
      </c>
      <c r="S1317" s="61">
        <v>-197.62</v>
      </c>
    </row>
    <row r="1318" spans="1:19" x14ac:dyDescent="0.2">
      <c r="A1318" t="s">
        <v>507</v>
      </c>
      <c r="B1318" t="s">
        <v>1761</v>
      </c>
      <c r="C1318" t="s">
        <v>2929</v>
      </c>
      <c r="D1318" t="s">
        <v>238</v>
      </c>
      <c r="E1318" t="s">
        <v>3573</v>
      </c>
      <c r="F1318" t="s">
        <v>117</v>
      </c>
      <c r="G1318" s="87">
        <v>20190901</v>
      </c>
      <c r="H1318" t="s">
        <v>3574</v>
      </c>
      <c r="I1318" t="s">
        <v>5456</v>
      </c>
      <c r="J1318" t="s">
        <v>5457</v>
      </c>
      <c r="K1318">
        <v>7215</v>
      </c>
      <c r="L1318" t="s">
        <v>3586</v>
      </c>
      <c r="M1318" s="87">
        <v>43710</v>
      </c>
      <c r="N1318" t="s">
        <v>3578</v>
      </c>
      <c r="O1318" t="s">
        <v>3579</v>
      </c>
      <c r="P1318" s="61">
        <v>-328.7</v>
      </c>
      <c r="Q1318" t="s">
        <v>3579</v>
      </c>
      <c r="R1318" s="61">
        <v>0</v>
      </c>
      <c r="S1318" s="61">
        <v>-328.7</v>
      </c>
    </row>
    <row r="1319" spans="1:19" x14ac:dyDescent="0.2">
      <c r="A1319" t="s">
        <v>507</v>
      </c>
      <c r="B1319" t="s">
        <v>1761</v>
      </c>
      <c r="C1319" t="s">
        <v>2929</v>
      </c>
      <c r="D1319" t="s">
        <v>238</v>
      </c>
      <c r="E1319" t="s">
        <v>3573</v>
      </c>
      <c r="F1319" t="s">
        <v>117</v>
      </c>
      <c r="G1319" s="87">
        <v>20190901</v>
      </c>
      <c r="H1319" t="s">
        <v>3574</v>
      </c>
      <c r="I1319" t="s">
        <v>5458</v>
      </c>
      <c r="J1319" t="s">
        <v>5457</v>
      </c>
      <c r="K1319">
        <v>7215</v>
      </c>
      <c r="L1319" t="s">
        <v>3586</v>
      </c>
      <c r="M1319" s="87">
        <v>43710</v>
      </c>
      <c r="N1319" t="s">
        <v>3578</v>
      </c>
      <c r="O1319" t="s">
        <v>3579</v>
      </c>
      <c r="P1319" s="61">
        <v>-459.98</v>
      </c>
      <c r="Q1319" t="s">
        <v>3579</v>
      </c>
      <c r="R1319" s="61">
        <v>0</v>
      </c>
      <c r="S1319" s="61">
        <v>-459.98</v>
      </c>
    </row>
    <row r="1320" spans="1:19" x14ac:dyDescent="0.2">
      <c r="A1320" t="s">
        <v>507</v>
      </c>
      <c r="B1320" t="s">
        <v>1761</v>
      </c>
      <c r="C1320" t="s">
        <v>2929</v>
      </c>
      <c r="D1320" t="s">
        <v>238</v>
      </c>
      <c r="E1320" t="s">
        <v>3573</v>
      </c>
      <c r="F1320" t="s">
        <v>117</v>
      </c>
      <c r="G1320" s="87">
        <v>20190901</v>
      </c>
      <c r="H1320" t="s">
        <v>3574</v>
      </c>
      <c r="I1320" t="s">
        <v>5459</v>
      </c>
      <c r="J1320" t="s">
        <v>5460</v>
      </c>
      <c r="K1320">
        <v>7215</v>
      </c>
      <c r="L1320" t="s">
        <v>3586</v>
      </c>
      <c r="M1320" s="87">
        <v>43710</v>
      </c>
      <c r="N1320" t="s">
        <v>3578</v>
      </c>
      <c r="O1320" t="s">
        <v>3579</v>
      </c>
      <c r="P1320" s="61">
        <v>-275.93</v>
      </c>
      <c r="Q1320" t="s">
        <v>3579</v>
      </c>
      <c r="R1320" s="61">
        <v>0</v>
      </c>
      <c r="S1320" s="61">
        <v>-275.93</v>
      </c>
    </row>
    <row r="1321" spans="1:19" x14ac:dyDescent="0.2">
      <c r="A1321" t="s">
        <v>507</v>
      </c>
      <c r="B1321" t="s">
        <v>1761</v>
      </c>
      <c r="C1321" t="s">
        <v>2929</v>
      </c>
      <c r="D1321" t="s">
        <v>238</v>
      </c>
      <c r="E1321" t="s">
        <v>3573</v>
      </c>
      <c r="F1321" t="s">
        <v>118</v>
      </c>
      <c r="G1321" s="87">
        <v>20191001</v>
      </c>
      <c r="H1321" t="s">
        <v>3574</v>
      </c>
      <c r="I1321" t="s">
        <v>5461</v>
      </c>
      <c r="J1321" t="s">
        <v>5462</v>
      </c>
      <c r="K1321">
        <v>7260</v>
      </c>
      <c r="L1321" t="s">
        <v>3589</v>
      </c>
      <c r="M1321" s="87">
        <v>43739</v>
      </c>
      <c r="N1321" t="s">
        <v>3578</v>
      </c>
      <c r="O1321" t="s">
        <v>3579</v>
      </c>
      <c r="P1321" s="61">
        <v>-272.04000000000002</v>
      </c>
      <c r="Q1321" t="s">
        <v>3579</v>
      </c>
      <c r="R1321" s="61">
        <v>0</v>
      </c>
      <c r="S1321" s="61">
        <v>-272.04000000000002</v>
      </c>
    </row>
    <row r="1322" spans="1:19" x14ac:dyDescent="0.2">
      <c r="A1322" t="s">
        <v>507</v>
      </c>
      <c r="B1322" t="s">
        <v>1761</v>
      </c>
      <c r="C1322" t="s">
        <v>2929</v>
      </c>
      <c r="D1322" t="s">
        <v>238</v>
      </c>
      <c r="E1322" t="s">
        <v>3573</v>
      </c>
      <c r="F1322" t="s">
        <v>118</v>
      </c>
      <c r="G1322" s="87">
        <v>20191001</v>
      </c>
      <c r="H1322" t="s">
        <v>3574</v>
      </c>
      <c r="I1322" t="s">
        <v>5463</v>
      </c>
      <c r="J1322" t="s">
        <v>5464</v>
      </c>
      <c r="K1322">
        <v>7260</v>
      </c>
      <c r="L1322" t="s">
        <v>3589</v>
      </c>
      <c r="M1322" s="87">
        <v>43739</v>
      </c>
      <c r="N1322" t="s">
        <v>3578</v>
      </c>
      <c r="O1322" t="s">
        <v>3579</v>
      </c>
      <c r="P1322" s="61">
        <v>-251.08</v>
      </c>
      <c r="Q1322" t="s">
        <v>3579</v>
      </c>
      <c r="R1322" s="61">
        <v>0</v>
      </c>
      <c r="S1322" s="61">
        <v>-251.08</v>
      </c>
    </row>
    <row r="1323" spans="1:19" x14ac:dyDescent="0.2">
      <c r="A1323" t="s">
        <v>507</v>
      </c>
      <c r="B1323" t="s">
        <v>1761</v>
      </c>
      <c r="C1323" t="s">
        <v>2929</v>
      </c>
      <c r="D1323" t="s">
        <v>238</v>
      </c>
      <c r="E1323" t="s">
        <v>3573</v>
      </c>
      <c r="F1323" t="s">
        <v>118</v>
      </c>
      <c r="G1323" s="87">
        <v>20191001</v>
      </c>
      <c r="H1323" t="s">
        <v>3574</v>
      </c>
      <c r="I1323" t="s">
        <v>5465</v>
      </c>
      <c r="J1323" t="s">
        <v>5466</v>
      </c>
      <c r="K1323">
        <v>7260</v>
      </c>
      <c r="L1323" t="s">
        <v>3589</v>
      </c>
      <c r="M1323" s="87">
        <v>43739</v>
      </c>
      <c r="N1323" t="s">
        <v>3578</v>
      </c>
      <c r="O1323" t="s">
        <v>3579</v>
      </c>
      <c r="P1323" s="61">
        <v>-247.64</v>
      </c>
      <c r="Q1323" t="s">
        <v>3579</v>
      </c>
      <c r="R1323" s="61">
        <v>0</v>
      </c>
      <c r="S1323" s="61">
        <v>-247.64</v>
      </c>
    </row>
    <row r="1324" spans="1:19" x14ac:dyDescent="0.2">
      <c r="A1324" t="s">
        <v>507</v>
      </c>
      <c r="B1324" t="s">
        <v>1761</v>
      </c>
      <c r="C1324" t="s">
        <v>2929</v>
      </c>
      <c r="D1324" t="s">
        <v>238</v>
      </c>
      <c r="E1324" t="s">
        <v>3573</v>
      </c>
      <c r="F1324" t="s">
        <v>119</v>
      </c>
      <c r="G1324" s="87">
        <v>20191101</v>
      </c>
      <c r="H1324" t="s">
        <v>3574</v>
      </c>
      <c r="I1324" t="s">
        <v>5467</v>
      </c>
      <c r="J1324" t="s">
        <v>5468</v>
      </c>
      <c r="K1324">
        <v>7310</v>
      </c>
      <c r="L1324" t="s">
        <v>3592</v>
      </c>
      <c r="M1324" s="87">
        <v>43769</v>
      </c>
      <c r="N1324" t="s">
        <v>3578</v>
      </c>
      <c r="O1324" t="s">
        <v>3579</v>
      </c>
      <c r="P1324" s="61">
        <v>-112.05</v>
      </c>
      <c r="Q1324" t="s">
        <v>3579</v>
      </c>
      <c r="R1324" s="61">
        <v>0</v>
      </c>
      <c r="S1324" s="61">
        <v>-112.05</v>
      </c>
    </row>
    <row r="1325" spans="1:19" x14ac:dyDescent="0.2">
      <c r="A1325" t="s">
        <v>507</v>
      </c>
      <c r="B1325" t="s">
        <v>1761</v>
      </c>
      <c r="C1325" t="s">
        <v>2929</v>
      </c>
      <c r="D1325" t="s">
        <v>238</v>
      </c>
      <c r="E1325" t="s">
        <v>3573</v>
      </c>
      <c r="F1325" t="s">
        <v>119</v>
      </c>
      <c r="G1325" s="87">
        <v>20191101</v>
      </c>
      <c r="H1325" t="s">
        <v>3574</v>
      </c>
      <c r="I1325" t="s">
        <v>5469</v>
      </c>
      <c r="J1325" t="s">
        <v>5470</v>
      </c>
      <c r="K1325">
        <v>7310</v>
      </c>
      <c r="L1325" t="s">
        <v>3592</v>
      </c>
      <c r="M1325" s="87">
        <v>43769</v>
      </c>
      <c r="N1325" t="s">
        <v>3578</v>
      </c>
      <c r="O1325" t="s">
        <v>3579</v>
      </c>
      <c r="P1325" s="61">
        <v>-239.85</v>
      </c>
      <c r="Q1325" t="s">
        <v>3579</v>
      </c>
      <c r="R1325" s="61">
        <v>0</v>
      </c>
      <c r="S1325" s="61">
        <v>-239.85</v>
      </c>
    </row>
    <row r="1326" spans="1:19" x14ac:dyDescent="0.2">
      <c r="A1326" t="s">
        <v>507</v>
      </c>
      <c r="B1326" t="s">
        <v>1761</v>
      </c>
      <c r="C1326" t="s">
        <v>2929</v>
      </c>
      <c r="D1326" t="s">
        <v>238</v>
      </c>
      <c r="E1326" t="s">
        <v>3573</v>
      </c>
      <c r="F1326" t="s">
        <v>120</v>
      </c>
      <c r="G1326" s="87">
        <v>20191201</v>
      </c>
      <c r="H1326" t="s">
        <v>3574</v>
      </c>
      <c r="I1326" t="s">
        <v>5471</v>
      </c>
      <c r="J1326" t="s">
        <v>5472</v>
      </c>
      <c r="K1326">
        <v>7355</v>
      </c>
      <c r="L1326" t="s">
        <v>3595</v>
      </c>
      <c r="M1326" s="87">
        <v>43800</v>
      </c>
      <c r="N1326" t="s">
        <v>3578</v>
      </c>
      <c r="O1326" t="s">
        <v>3579</v>
      </c>
      <c r="P1326" s="61">
        <v>-128.49</v>
      </c>
      <c r="Q1326" t="s">
        <v>3579</v>
      </c>
      <c r="R1326" s="61">
        <v>0</v>
      </c>
      <c r="S1326" s="61">
        <v>-128.49</v>
      </c>
    </row>
    <row r="1327" spans="1:19" x14ac:dyDescent="0.2">
      <c r="A1327" t="s">
        <v>507</v>
      </c>
      <c r="B1327" t="s">
        <v>1761</v>
      </c>
      <c r="C1327" t="s">
        <v>2929</v>
      </c>
      <c r="D1327" t="s">
        <v>238</v>
      </c>
      <c r="E1327" t="s">
        <v>3573</v>
      </c>
      <c r="F1327" t="s">
        <v>120</v>
      </c>
      <c r="G1327" s="87">
        <v>20191201</v>
      </c>
      <c r="H1327" t="s">
        <v>3574</v>
      </c>
      <c r="I1327" t="s">
        <v>5473</v>
      </c>
      <c r="J1327" t="s">
        <v>5474</v>
      </c>
      <c r="K1327">
        <v>7355</v>
      </c>
      <c r="L1327" t="s">
        <v>3595</v>
      </c>
      <c r="M1327" s="87">
        <v>43800</v>
      </c>
      <c r="N1327" t="s">
        <v>3578</v>
      </c>
      <c r="O1327" t="s">
        <v>3579</v>
      </c>
      <c r="P1327" s="61">
        <v>-198.44</v>
      </c>
      <c r="Q1327" t="s">
        <v>3579</v>
      </c>
      <c r="R1327" s="61">
        <v>0</v>
      </c>
      <c r="S1327" s="61">
        <v>-198.44</v>
      </c>
    </row>
    <row r="1328" spans="1:19" x14ac:dyDescent="0.2">
      <c r="A1328" t="s">
        <v>507</v>
      </c>
      <c r="B1328" t="s">
        <v>1761</v>
      </c>
      <c r="C1328" t="s">
        <v>2929</v>
      </c>
      <c r="D1328" t="s">
        <v>238</v>
      </c>
      <c r="E1328" t="s">
        <v>3573</v>
      </c>
      <c r="F1328" t="s">
        <v>121</v>
      </c>
      <c r="G1328" s="87">
        <v>20200101</v>
      </c>
      <c r="H1328" t="s">
        <v>3574</v>
      </c>
      <c r="I1328" t="s">
        <v>5475</v>
      </c>
      <c r="J1328" t="s">
        <v>5476</v>
      </c>
      <c r="K1328">
        <v>7401</v>
      </c>
      <c r="L1328" t="s">
        <v>3598</v>
      </c>
      <c r="M1328" s="87">
        <v>43835</v>
      </c>
      <c r="N1328" t="s">
        <v>3578</v>
      </c>
      <c r="O1328" t="s">
        <v>3579</v>
      </c>
      <c r="P1328" s="61">
        <v>-186.55</v>
      </c>
      <c r="Q1328" t="s">
        <v>3579</v>
      </c>
      <c r="R1328" s="61">
        <v>0</v>
      </c>
      <c r="S1328" s="61">
        <v>-186.55</v>
      </c>
    </row>
    <row r="1329" spans="1:19" x14ac:dyDescent="0.2">
      <c r="A1329" t="s">
        <v>507</v>
      </c>
      <c r="B1329" t="s">
        <v>1761</v>
      </c>
      <c r="C1329" t="s">
        <v>2929</v>
      </c>
      <c r="D1329" t="s">
        <v>238</v>
      </c>
      <c r="E1329" t="s">
        <v>3573</v>
      </c>
      <c r="F1329" t="s">
        <v>121</v>
      </c>
      <c r="G1329" s="87">
        <v>20200101</v>
      </c>
      <c r="H1329" t="s">
        <v>3574</v>
      </c>
      <c r="I1329" t="s">
        <v>5477</v>
      </c>
      <c r="J1329" t="s">
        <v>5478</v>
      </c>
      <c r="K1329">
        <v>7401</v>
      </c>
      <c r="L1329" t="s">
        <v>3598</v>
      </c>
      <c r="M1329" s="87">
        <v>43835</v>
      </c>
      <c r="N1329" t="s">
        <v>3578</v>
      </c>
      <c r="O1329" t="s">
        <v>3579</v>
      </c>
      <c r="P1329" s="61">
        <v>-245.59</v>
      </c>
      <c r="Q1329" t="s">
        <v>3579</v>
      </c>
      <c r="R1329" s="61">
        <v>0</v>
      </c>
      <c r="S1329" s="61">
        <v>-245.59</v>
      </c>
    </row>
    <row r="1330" spans="1:19" x14ac:dyDescent="0.2">
      <c r="A1330" t="s">
        <v>507</v>
      </c>
      <c r="B1330" t="s">
        <v>1761</v>
      </c>
      <c r="C1330" t="s">
        <v>2929</v>
      </c>
      <c r="D1330" t="s">
        <v>238</v>
      </c>
      <c r="E1330" t="s">
        <v>3573</v>
      </c>
      <c r="F1330" t="s">
        <v>122</v>
      </c>
      <c r="G1330" s="87">
        <v>20200201</v>
      </c>
      <c r="H1330" t="s">
        <v>3574</v>
      </c>
      <c r="I1330" t="s">
        <v>5479</v>
      </c>
      <c r="J1330" t="s">
        <v>5480</v>
      </c>
      <c r="K1330">
        <v>7447</v>
      </c>
      <c r="L1330" t="s">
        <v>3604</v>
      </c>
      <c r="M1330" s="87">
        <v>43863</v>
      </c>
      <c r="N1330" t="s">
        <v>3578</v>
      </c>
      <c r="O1330" t="s">
        <v>3579</v>
      </c>
      <c r="P1330" s="61">
        <v>-291.95999999999998</v>
      </c>
      <c r="Q1330" t="s">
        <v>3579</v>
      </c>
      <c r="R1330" s="61">
        <v>0</v>
      </c>
      <c r="S1330" s="61">
        <v>-291.95999999999998</v>
      </c>
    </row>
    <row r="1331" spans="1:19" x14ac:dyDescent="0.2">
      <c r="A1331" t="s">
        <v>507</v>
      </c>
      <c r="B1331" t="s">
        <v>1761</v>
      </c>
      <c r="C1331" t="s">
        <v>2929</v>
      </c>
      <c r="D1331" t="s">
        <v>238</v>
      </c>
      <c r="E1331" t="s">
        <v>3573</v>
      </c>
      <c r="F1331" t="s">
        <v>123</v>
      </c>
      <c r="G1331" s="87">
        <v>20200301</v>
      </c>
      <c r="H1331" t="s">
        <v>3574</v>
      </c>
      <c r="I1331" t="s">
        <v>5481</v>
      </c>
      <c r="J1331" t="s">
        <v>5482</v>
      </c>
      <c r="K1331">
        <v>7504</v>
      </c>
      <c r="L1331" t="s">
        <v>3607</v>
      </c>
      <c r="M1331" s="87">
        <v>43891</v>
      </c>
      <c r="N1331" t="s">
        <v>3578</v>
      </c>
      <c r="O1331" t="s">
        <v>3579</v>
      </c>
      <c r="P1331" s="61">
        <v>-197.21</v>
      </c>
      <c r="Q1331" t="s">
        <v>3579</v>
      </c>
      <c r="R1331" s="61">
        <v>0</v>
      </c>
      <c r="S1331" s="61">
        <v>-197.21</v>
      </c>
    </row>
    <row r="1332" spans="1:19" x14ac:dyDescent="0.2">
      <c r="A1332" t="s">
        <v>507</v>
      </c>
      <c r="B1332" t="s">
        <v>1761</v>
      </c>
      <c r="C1332" t="s">
        <v>2929</v>
      </c>
      <c r="D1332" t="s">
        <v>238</v>
      </c>
      <c r="E1332" t="s">
        <v>3573</v>
      </c>
      <c r="F1332" t="s">
        <v>123</v>
      </c>
      <c r="G1332" s="87">
        <v>20200301</v>
      </c>
      <c r="H1332" t="s">
        <v>3574</v>
      </c>
      <c r="I1332" t="s">
        <v>5483</v>
      </c>
      <c r="J1332" t="s">
        <v>5482</v>
      </c>
      <c r="K1332">
        <v>7504</v>
      </c>
      <c r="L1332" t="s">
        <v>3607</v>
      </c>
      <c r="M1332" s="87">
        <v>43891</v>
      </c>
      <c r="N1332" t="s">
        <v>3578</v>
      </c>
      <c r="O1332" t="s">
        <v>3579</v>
      </c>
      <c r="P1332" s="61">
        <v>-196.92</v>
      </c>
      <c r="Q1332" t="s">
        <v>3579</v>
      </c>
      <c r="R1332" s="61">
        <v>0</v>
      </c>
      <c r="S1332" s="61">
        <v>-196.92</v>
      </c>
    </row>
    <row r="1333" spans="1:19" x14ac:dyDescent="0.2">
      <c r="A1333" t="s">
        <v>507</v>
      </c>
      <c r="B1333" t="s">
        <v>1761</v>
      </c>
      <c r="C1333" t="s">
        <v>2929</v>
      </c>
      <c r="D1333" t="s">
        <v>238</v>
      </c>
      <c r="E1333" t="s">
        <v>3573</v>
      </c>
      <c r="F1333" t="s">
        <v>124</v>
      </c>
      <c r="G1333" s="87">
        <v>20200401</v>
      </c>
      <c r="H1333" t="s">
        <v>3574</v>
      </c>
      <c r="I1333" t="s">
        <v>5484</v>
      </c>
      <c r="J1333" t="s">
        <v>5485</v>
      </c>
      <c r="K1333">
        <v>7545</v>
      </c>
      <c r="L1333" t="s">
        <v>3610</v>
      </c>
      <c r="M1333" s="87">
        <v>43917</v>
      </c>
      <c r="N1333" t="s">
        <v>3578</v>
      </c>
      <c r="O1333" t="s">
        <v>3579</v>
      </c>
      <c r="P1333" s="61">
        <v>-347.39</v>
      </c>
      <c r="Q1333" t="s">
        <v>3579</v>
      </c>
      <c r="R1333" s="61">
        <v>0</v>
      </c>
      <c r="S1333" s="61">
        <v>-347.39</v>
      </c>
    </row>
    <row r="1334" spans="1:19" x14ac:dyDescent="0.2">
      <c r="A1334" t="s">
        <v>507</v>
      </c>
      <c r="B1334" t="s">
        <v>1761</v>
      </c>
      <c r="C1334" t="s">
        <v>2929</v>
      </c>
      <c r="D1334" t="s">
        <v>238</v>
      </c>
      <c r="E1334" t="s">
        <v>3573</v>
      </c>
      <c r="F1334" t="s">
        <v>125</v>
      </c>
      <c r="G1334" s="87">
        <v>20200501</v>
      </c>
      <c r="H1334" t="s">
        <v>3574</v>
      </c>
      <c r="I1334" t="s">
        <v>5486</v>
      </c>
      <c r="J1334" t="s">
        <v>5487</v>
      </c>
      <c r="K1334">
        <v>7603</v>
      </c>
      <c r="L1334" t="s">
        <v>3613</v>
      </c>
      <c r="M1334" s="87">
        <v>43950</v>
      </c>
      <c r="N1334" t="s">
        <v>3578</v>
      </c>
      <c r="O1334" t="s">
        <v>3579</v>
      </c>
      <c r="P1334" s="61">
        <v>-202.29</v>
      </c>
      <c r="Q1334" t="s">
        <v>3579</v>
      </c>
      <c r="R1334" s="61">
        <v>0</v>
      </c>
      <c r="S1334" s="61">
        <v>-202.29</v>
      </c>
    </row>
    <row r="1335" spans="1:19" x14ac:dyDescent="0.2">
      <c r="A1335" t="s">
        <v>507</v>
      </c>
      <c r="B1335" t="s">
        <v>1761</v>
      </c>
      <c r="C1335" t="s">
        <v>2929</v>
      </c>
      <c r="D1335" t="s">
        <v>238</v>
      </c>
      <c r="E1335" t="s">
        <v>3573</v>
      </c>
      <c r="F1335" t="s">
        <v>126</v>
      </c>
      <c r="G1335" s="87">
        <v>20200601</v>
      </c>
      <c r="H1335" t="s">
        <v>3574</v>
      </c>
      <c r="I1335" t="s">
        <v>5488</v>
      </c>
      <c r="J1335" t="s">
        <v>5489</v>
      </c>
      <c r="K1335">
        <v>7655</v>
      </c>
      <c r="L1335" t="s">
        <v>3616</v>
      </c>
      <c r="M1335" s="87">
        <v>43983</v>
      </c>
      <c r="N1335" t="s">
        <v>3578</v>
      </c>
      <c r="O1335" t="s">
        <v>3579</v>
      </c>
      <c r="P1335" s="61">
        <v>-93.89</v>
      </c>
      <c r="Q1335" t="s">
        <v>3579</v>
      </c>
      <c r="R1335" s="61">
        <v>0</v>
      </c>
      <c r="S1335" s="61">
        <v>-93.89</v>
      </c>
    </row>
    <row r="1336" spans="1:19" x14ac:dyDescent="0.2">
      <c r="A1336" t="s">
        <v>507</v>
      </c>
      <c r="B1336" t="s">
        <v>1761</v>
      </c>
      <c r="C1336" t="s">
        <v>2929</v>
      </c>
      <c r="D1336" t="s">
        <v>238</v>
      </c>
      <c r="E1336" t="s">
        <v>3573</v>
      </c>
      <c r="F1336" t="s">
        <v>16</v>
      </c>
      <c r="G1336" s="87">
        <v>20200630</v>
      </c>
      <c r="H1336" t="s">
        <v>3617</v>
      </c>
      <c r="J1336" t="s">
        <v>3618</v>
      </c>
      <c r="K1336">
        <v>7681</v>
      </c>
      <c r="L1336" t="s">
        <v>3619</v>
      </c>
      <c r="M1336" s="87">
        <v>43999</v>
      </c>
      <c r="N1336" t="s">
        <v>3620</v>
      </c>
      <c r="O1336" t="s">
        <v>3579</v>
      </c>
      <c r="P1336" s="61">
        <v>5575.49</v>
      </c>
      <c r="Q1336" t="s">
        <v>3579</v>
      </c>
      <c r="R1336" s="61">
        <v>5575.49</v>
      </c>
      <c r="S1336" s="61">
        <v>0</v>
      </c>
    </row>
    <row r="1337" spans="1:19" x14ac:dyDescent="0.2">
      <c r="A1337" t="s">
        <v>508</v>
      </c>
      <c r="B1337" t="s">
        <v>1762</v>
      </c>
      <c r="C1337" t="s">
        <v>2930</v>
      </c>
      <c r="D1337" t="s">
        <v>238</v>
      </c>
      <c r="E1337" t="s">
        <v>3573</v>
      </c>
      <c r="F1337" t="s">
        <v>115</v>
      </c>
      <c r="G1337" s="87">
        <v>20190701</v>
      </c>
      <c r="H1337" t="s">
        <v>3574</v>
      </c>
      <c r="I1337" t="s">
        <v>5490</v>
      </c>
      <c r="J1337" t="s">
        <v>5491</v>
      </c>
      <c r="K1337">
        <v>7100</v>
      </c>
      <c r="L1337" t="s">
        <v>3577</v>
      </c>
      <c r="M1337" s="87">
        <v>43647</v>
      </c>
      <c r="N1337" t="s">
        <v>3578</v>
      </c>
      <c r="O1337" t="s">
        <v>3579</v>
      </c>
      <c r="P1337" s="61">
        <v>-162.4</v>
      </c>
      <c r="Q1337" t="s">
        <v>3579</v>
      </c>
      <c r="R1337" s="61">
        <v>0</v>
      </c>
      <c r="S1337" s="61">
        <v>-162.4</v>
      </c>
    </row>
    <row r="1338" spans="1:19" x14ac:dyDescent="0.2">
      <c r="A1338" t="s">
        <v>508</v>
      </c>
      <c r="B1338" t="s">
        <v>1762</v>
      </c>
      <c r="C1338" t="s">
        <v>2930</v>
      </c>
      <c r="D1338" t="s">
        <v>238</v>
      </c>
      <c r="E1338" t="s">
        <v>3573</v>
      </c>
      <c r="F1338" t="s">
        <v>116</v>
      </c>
      <c r="G1338" s="87">
        <v>20190801</v>
      </c>
      <c r="H1338" t="s">
        <v>3574</v>
      </c>
      <c r="I1338" t="s">
        <v>5492</v>
      </c>
      <c r="J1338" t="s">
        <v>5493</v>
      </c>
      <c r="K1338">
        <v>7150</v>
      </c>
      <c r="L1338" t="s">
        <v>3582</v>
      </c>
      <c r="M1338" s="87">
        <v>43675</v>
      </c>
      <c r="N1338" t="s">
        <v>3583</v>
      </c>
      <c r="O1338" t="s">
        <v>3579</v>
      </c>
      <c r="P1338" s="61">
        <v>-1683.92</v>
      </c>
      <c r="Q1338" t="s">
        <v>3579</v>
      </c>
      <c r="R1338" s="61">
        <v>0</v>
      </c>
      <c r="S1338" s="61">
        <v>-1683.92</v>
      </c>
    </row>
    <row r="1339" spans="1:19" x14ac:dyDescent="0.2">
      <c r="A1339" t="s">
        <v>508</v>
      </c>
      <c r="B1339" t="s">
        <v>1762</v>
      </c>
      <c r="C1339" t="s">
        <v>2930</v>
      </c>
      <c r="D1339" t="s">
        <v>238</v>
      </c>
      <c r="E1339" t="s">
        <v>3573</v>
      </c>
      <c r="F1339" t="s">
        <v>116</v>
      </c>
      <c r="G1339" s="87">
        <v>20190801</v>
      </c>
      <c r="H1339" t="s">
        <v>3574</v>
      </c>
      <c r="I1339" t="s">
        <v>5494</v>
      </c>
      <c r="J1339" t="s">
        <v>5491</v>
      </c>
      <c r="K1339">
        <v>7150</v>
      </c>
      <c r="L1339" t="s">
        <v>3582</v>
      </c>
      <c r="M1339" s="87">
        <v>43675</v>
      </c>
      <c r="N1339" t="s">
        <v>3583</v>
      </c>
      <c r="O1339" t="s">
        <v>3579</v>
      </c>
      <c r="P1339" s="61">
        <v>-244.4</v>
      </c>
      <c r="Q1339" t="s">
        <v>3579</v>
      </c>
      <c r="R1339" s="61">
        <v>0</v>
      </c>
      <c r="S1339" s="61">
        <v>-244.4</v>
      </c>
    </row>
    <row r="1340" spans="1:19" x14ac:dyDescent="0.2">
      <c r="A1340" t="s">
        <v>508</v>
      </c>
      <c r="B1340" t="s">
        <v>1762</v>
      </c>
      <c r="C1340" t="s">
        <v>2930</v>
      </c>
      <c r="D1340" t="s">
        <v>238</v>
      </c>
      <c r="E1340" t="s">
        <v>3573</v>
      </c>
      <c r="F1340" t="s">
        <v>117</v>
      </c>
      <c r="G1340" s="87">
        <v>20190901</v>
      </c>
      <c r="H1340" t="s">
        <v>3574</v>
      </c>
      <c r="I1340" t="s">
        <v>5495</v>
      </c>
      <c r="J1340" t="s">
        <v>5496</v>
      </c>
      <c r="K1340">
        <v>7215</v>
      </c>
      <c r="L1340" t="s">
        <v>3586</v>
      </c>
      <c r="M1340" s="87">
        <v>43710</v>
      </c>
      <c r="N1340" t="s">
        <v>3578</v>
      </c>
      <c r="O1340" t="s">
        <v>3579</v>
      </c>
      <c r="P1340" s="61">
        <v>-2212.52</v>
      </c>
      <c r="Q1340" t="s">
        <v>3579</v>
      </c>
      <c r="R1340" s="61">
        <v>0</v>
      </c>
      <c r="S1340" s="61">
        <v>-2212.52</v>
      </c>
    </row>
    <row r="1341" spans="1:19" x14ac:dyDescent="0.2">
      <c r="A1341" t="s">
        <v>508</v>
      </c>
      <c r="B1341" t="s">
        <v>1762</v>
      </c>
      <c r="C1341" t="s">
        <v>2930</v>
      </c>
      <c r="D1341" t="s">
        <v>238</v>
      </c>
      <c r="E1341" t="s">
        <v>3573</v>
      </c>
      <c r="F1341" t="s">
        <v>117</v>
      </c>
      <c r="G1341" s="87">
        <v>20190901</v>
      </c>
      <c r="H1341" t="s">
        <v>3574</v>
      </c>
      <c r="I1341" t="s">
        <v>5497</v>
      </c>
      <c r="J1341" t="s">
        <v>5491</v>
      </c>
      <c r="K1341">
        <v>7215</v>
      </c>
      <c r="L1341" t="s">
        <v>3586</v>
      </c>
      <c r="M1341" s="87">
        <v>43710</v>
      </c>
      <c r="N1341" t="s">
        <v>3578</v>
      </c>
      <c r="O1341" t="s">
        <v>3579</v>
      </c>
      <c r="P1341" s="61">
        <v>-244.8</v>
      </c>
      <c r="Q1341" t="s">
        <v>3579</v>
      </c>
      <c r="R1341" s="61">
        <v>0</v>
      </c>
      <c r="S1341" s="61">
        <v>-244.8</v>
      </c>
    </row>
    <row r="1342" spans="1:19" x14ac:dyDescent="0.2">
      <c r="A1342" t="s">
        <v>508</v>
      </c>
      <c r="B1342" t="s">
        <v>1762</v>
      </c>
      <c r="C1342" t="s">
        <v>2930</v>
      </c>
      <c r="D1342" t="s">
        <v>238</v>
      </c>
      <c r="E1342" t="s">
        <v>3573</v>
      </c>
      <c r="F1342" t="s">
        <v>118</v>
      </c>
      <c r="G1342" s="87">
        <v>20191001</v>
      </c>
      <c r="H1342" t="s">
        <v>3574</v>
      </c>
      <c r="I1342" t="s">
        <v>5498</v>
      </c>
      <c r="J1342" t="s">
        <v>5491</v>
      </c>
      <c r="K1342">
        <v>7260</v>
      </c>
      <c r="L1342" t="s">
        <v>3589</v>
      </c>
      <c r="M1342" s="87">
        <v>43739</v>
      </c>
      <c r="N1342" t="s">
        <v>3578</v>
      </c>
      <c r="O1342" t="s">
        <v>3579</v>
      </c>
      <c r="P1342" s="61">
        <v>-208.8</v>
      </c>
      <c r="Q1342" t="s">
        <v>3579</v>
      </c>
      <c r="R1342" s="61">
        <v>0</v>
      </c>
      <c r="S1342" s="61">
        <v>-208.8</v>
      </c>
    </row>
    <row r="1343" spans="1:19" x14ac:dyDescent="0.2">
      <c r="A1343" t="s">
        <v>508</v>
      </c>
      <c r="B1343" t="s">
        <v>1762</v>
      </c>
      <c r="C1343" t="s">
        <v>2930</v>
      </c>
      <c r="D1343" t="s">
        <v>238</v>
      </c>
      <c r="E1343" t="s">
        <v>3573</v>
      </c>
      <c r="F1343" t="s">
        <v>119</v>
      </c>
      <c r="G1343" s="87">
        <v>20191101</v>
      </c>
      <c r="H1343" t="s">
        <v>3574</v>
      </c>
      <c r="I1343" t="s">
        <v>5499</v>
      </c>
      <c r="J1343" t="s">
        <v>5491</v>
      </c>
      <c r="K1343">
        <v>7310</v>
      </c>
      <c r="L1343" t="s">
        <v>3592</v>
      </c>
      <c r="M1343" s="87">
        <v>43769</v>
      </c>
      <c r="N1343" t="s">
        <v>3578</v>
      </c>
      <c r="O1343" t="s">
        <v>3579</v>
      </c>
      <c r="P1343" s="61">
        <v>-213.2</v>
      </c>
      <c r="Q1343" t="s">
        <v>3579</v>
      </c>
      <c r="R1343" s="61">
        <v>0</v>
      </c>
      <c r="S1343" s="61">
        <v>-213.2</v>
      </c>
    </row>
    <row r="1344" spans="1:19" x14ac:dyDescent="0.2">
      <c r="A1344" t="s">
        <v>508</v>
      </c>
      <c r="B1344" t="s">
        <v>1762</v>
      </c>
      <c r="C1344" t="s">
        <v>2930</v>
      </c>
      <c r="D1344" t="s">
        <v>238</v>
      </c>
      <c r="E1344" t="s">
        <v>3573</v>
      </c>
      <c r="F1344" t="s">
        <v>120</v>
      </c>
      <c r="G1344" s="87">
        <v>20191201</v>
      </c>
      <c r="H1344" t="s">
        <v>3574</v>
      </c>
      <c r="I1344" t="s">
        <v>5500</v>
      </c>
      <c r="J1344" t="s">
        <v>5496</v>
      </c>
      <c r="K1344">
        <v>7355</v>
      </c>
      <c r="L1344" t="s">
        <v>3595</v>
      </c>
      <c r="M1344" s="87">
        <v>43800</v>
      </c>
      <c r="N1344" t="s">
        <v>3578</v>
      </c>
      <c r="O1344" t="s">
        <v>3579</v>
      </c>
      <c r="P1344" s="61">
        <v>-1855.15</v>
      </c>
      <c r="Q1344" t="s">
        <v>3579</v>
      </c>
      <c r="R1344" s="61">
        <v>0</v>
      </c>
      <c r="S1344" s="61">
        <v>-1855.15</v>
      </c>
    </row>
    <row r="1345" spans="1:19" x14ac:dyDescent="0.2">
      <c r="A1345" t="s">
        <v>508</v>
      </c>
      <c r="B1345" t="s">
        <v>1762</v>
      </c>
      <c r="C1345" t="s">
        <v>2930</v>
      </c>
      <c r="D1345" t="s">
        <v>238</v>
      </c>
      <c r="E1345" t="s">
        <v>3573</v>
      </c>
      <c r="F1345" t="s">
        <v>120</v>
      </c>
      <c r="G1345" s="87">
        <v>20191201</v>
      </c>
      <c r="H1345" t="s">
        <v>3574</v>
      </c>
      <c r="I1345" t="s">
        <v>5501</v>
      </c>
      <c r="J1345" t="s">
        <v>2930</v>
      </c>
      <c r="K1345">
        <v>7355</v>
      </c>
      <c r="L1345" t="s">
        <v>3595</v>
      </c>
      <c r="M1345" s="87">
        <v>43800</v>
      </c>
      <c r="N1345" t="s">
        <v>3578</v>
      </c>
      <c r="O1345" t="s">
        <v>3579</v>
      </c>
      <c r="P1345" s="61">
        <v>-1928.95</v>
      </c>
      <c r="Q1345" t="s">
        <v>3579</v>
      </c>
      <c r="R1345" s="61">
        <v>0</v>
      </c>
      <c r="S1345" s="61">
        <v>-1928.95</v>
      </c>
    </row>
    <row r="1346" spans="1:19" x14ac:dyDescent="0.2">
      <c r="A1346" t="s">
        <v>508</v>
      </c>
      <c r="B1346" t="s">
        <v>1762</v>
      </c>
      <c r="C1346" t="s">
        <v>2930</v>
      </c>
      <c r="D1346" t="s">
        <v>238</v>
      </c>
      <c r="E1346" t="s">
        <v>3573</v>
      </c>
      <c r="F1346" t="s">
        <v>120</v>
      </c>
      <c r="G1346" s="87">
        <v>20191201</v>
      </c>
      <c r="H1346" t="s">
        <v>3574</v>
      </c>
      <c r="I1346" t="s">
        <v>5502</v>
      </c>
      <c r="J1346" t="s">
        <v>5491</v>
      </c>
      <c r="K1346">
        <v>7355</v>
      </c>
      <c r="L1346" t="s">
        <v>3595</v>
      </c>
      <c r="M1346" s="87">
        <v>43800</v>
      </c>
      <c r="N1346" t="s">
        <v>3578</v>
      </c>
      <c r="O1346" t="s">
        <v>3579</v>
      </c>
      <c r="P1346" s="61">
        <v>-184</v>
      </c>
      <c r="Q1346" t="s">
        <v>3579</v>
      </c>
      <c r="R1346" s="61">
        <v>0</v>
      </c>
      <c r="S1346" s="61">
        <v>-184</v>
      </c>
    </row>
    <row r="1347" spans="1:19" x14ac:dyDescent="0.2">
      <c r="A1347" t="s">
        <v>508</v>
      </c>
      <c r="B1347" t="s">
        <v>1762</v>
      </c>
      <c r="C1347" t="s">
        <v>2930</v>
      </c>
      <c r="D1347" t="s">
        <v>238</v>
      </c>
      <c r="E1347" t="s">
        <v>3573</v>
      </c>
      <c r="F1347" t="s">
        <v>120</v>
      </c>
      <c r="G1347" s="87">
        <v>20191201</v>
      </c>
      <c r="H1347" t="s">
        <v>3574</v>
      </c>
      <c r="I1347" t="s">
        <v>5503</v>
      </c>
      <c r="J1347" t="s">
        <v>5496</v>
      </c>
      <c r="K1347">
        <v>7355</v>
      </c>
      <c r="L1347" t="s">
        <v>3595</v>
      </c>
      <c r="M1347" s="87">
        <v>43800</v>
      </c>
      <c r="N1347" t="s">
        <v>3578</v>
      </c>
      <c r="O1347" t="s">
        <v>3579</v>
      </c>
      <c r="P1347" s="61">
        <v>-3148.77</v>
      </c>
      <c r="Q1347" t="s">
        <v>3579</v>
      </c>
      <c r="R1347" s="61">
        <v>0</v>
      </c>
      <c r="S1347" s="61">
        <v>-3148.77</v>
      </c>
    </row>
    <row r="1348" spans="1:19" x14ac:dyDescent="0.2">
      <c r="A1348" t="s">
        <v>508</v>
      </c>
      <c r="B1348" t="s">
        <v>1762</v>
      </c>
      <c r="C1348" t="s">
        <v>2930</v>
      </c>
      <c r="D1348" t="s">
        <v>238</v>
      </c>
      <c r="E1348" t="s">
        <v>3573</v>
      </c>
      <c r="F1348" t="s">
        <v>121</v>
      </c>
      <c r="G1348" s="87">
        <v>20200101</v>
      </c>
      <c r="H1348" t="s">
        <v>3574</v>
      </c>
      <c r="I1348" t="s">
        <v>5504</v>
      </c>
      <c r="J1348" t="s">
        <v>5491</v>
      </c>
      <c r="K1348">
        <v>7401</v>
      </c>
      <c r="L1348" t="s">
        <v>3598</v>
      </c>
      <c r="M1348" s="87">
        <v>43835</v>
      </c>
      <c r="N1348" t="s">
        <v>3578</v>
      </c>
      <c r="O1348" t="s">
        <v>3579</v>
      </c>
      <c r="P1348" s="61">
        <v>-178</v>
      </c>
      <c r="Q1348" t="s">
        <v>3579</v>
      </c>
      <c r="R1348" s="61">
        <v>0</v>
      </c>
      <c r="S1348" s="61">
        <v>-178</v>
      </c>
    </row>
    <row r="1349" spans="1:19" x14ac:dyDescent="0.2">
      <c r="A1349" t="s">
        <v>508</v>
      </c>
      <c r="B1349" t="s">
        <v>1762</v>
      </c>
      <c r="C1349" t="s">
        <v>2930</v>
      </c>
      <c r="D1349" t="s">
        <v>238</v>
      </c>
      <c r="E1349" t="s">
        <v>3573</v>
      </c>
      <c r="F1349" t="s">
        <v>122</v>
      </c>
      <c r="G1349" s="87">
        <v>20200201</v>
      </c>
      <c r="H1349" t="s">
        <v>3574</v>
      </c>
      <c r="I1349" t="s">
        <v>5505</v>
      </c>
      <c r="J1349" t="s">
        <v>5491</v>
      </c>
      <c r="K1349">
        <v>7447</v>
      </c>
      <c r="L1349" t="s">
        <v>3604</v>
      </c>
      <c r="M1349" s="87">
        <v>43863</v>
      </c>
      <c r="N1349" t="s">
        <v>3578</v>
      </c>
      <c r="O1349" t="s">
        <v>3579</v>
      </c>
      <c r="P1349" s="61">
        <v>-186</v>
      </c>
      <c r="Q1349" t="s">
        <v>3579</v>
      </c>
      <c r="R1349" s="61">
        <v>0</v>
      </c>
      <c r="S1349" s="61">
        <v>-186</v>
      </c>
    </row>
    <row r="1350" spans="1:19" x14ac:dyDescent="0.2">
      <c r="A1350" t="s">
        <v>508</v>
      </c>
      <c r="B1350" t="s">
        <v>1762</v>
      </c>
      <c r="C1350" t="s">
        <v>2930</v>
      </c>
      <c r="D1350" t="s">
        <v>238</v>
      </c>
      <c r="E1350" t="s">
        <v>3573</v>
      </c>
      <c r="F1350" t="s">
        <v>123</v>
      </c>
      <c r="G1350" s="87">
        <v>20200301</v>
      </c>
      <c r="H1350" t="s">
        <v>3574</v>
      </c>
      <c r="I1350" t="s">
        <v>5506</v>
      </c>
      <c r="J1350" t="s">
        <v>5507</v>
      </c>
      <c r="K1350">
        <v>7504</v>
      </c>
      <c r="L1350" t="s">
        <v>3607</v>
      </c>
      <c r="M1350" s="87">
        <v>43891</v>
      </c>
      <c r="N1350" t="s">
        <v>3578</v>
      </c>
      <c r="O1350" t="s">
        <v>3579</v>
      </c>
      <c r="P1350" s="61">
        <v>-2112.34</v>
      </c>
      <c r="Q1350" t="s">
        <v>3579</v>
      </c>
      <c r="R1350" s="61">
        <v>0</v>
      </c>
      <c r="S1350" s="61">
        <v>-2112.34</v>
      </c>
    </row>
    <row r="1351" spans="1:19" x14ac:dyDescent="0.2">
      <c r="A1351" t="s">
        <v>508</v>
      </c>
      <c r="B1351" t="s">
        <v>1762</v>
      </c>
      <c r="C1351" t="s">
        <v>2930</v>
      </c>
      <c r="D1351" t="s">
        <v>238</v>
      </c>
      <c r="E1351" t="s">
        <v>3573</v>
      </c>
      <c r="F1351" t="s">
        <v>123</v>
      </c>
      <c r="G1351" s="87">
        <v>20200301</v>
      </c>
      <c r="H1351" t="s">
        <v>3574</v>
      </c>
      <c r="I1351" t="s">
        <v>5508</v>
      </c>
      <c r="J1351" t="s">
        <v>5491</v>
      </c>
      <c r="K1351">
        <v>7504</v>
      </c>
      <c r="L1351" t="s">
        <v>3607</v>
      </c>
      <c r="M1351" s="87">
        <v>43891</v>
      </c>
      <c r="N1351" t="s">
        <v>3578</v>
      </c>
      <c r="O1351" t="s">
        <v>3579</v>
      </c>
      <c r="P1351" s="61">
        <v>-108.8</v>
      </c>
      <c r="Q1351" t="s">
        <v>3579</v>
      </c>
      <c r="R1351" s="61">
        <v>0</v>
      </c>
      <c r="S1351" s="61">
        <v>-108.8</v>
      </c>
    </row>
    <row r="1352" spans="1:19" x14ac:dyDescent="0.2">
      <c r="A1352" t="s">
        <v>508</v>
      </c>
      <c r="B1352" t="s">
        <v>1762</v>
      </c>
      <c r="C1352" t="s">
        <v>2930</v>
      </c>
      <c r="D1352" t="s">
        <v>238</v>
      </c>
      <c r="E1352" t="s">
        <v>3573</v>
      </c>
      <c r="F1352" t="s">
        <v>124</v>
      </c>
      <c r="G1352" s="87">
        <v>20200401</v>
      </c>
      <c r="H1352" t="s">
        <v>3574</v>
      </c>
      <c r="I1352" t="s">
        <v>5509</v>
      </c>
      <c r="J1352" t="s">
        <v>5491</v>
      </c>
      <c r="K1352">
        <v>7545</v>
      </c>
      <c r="L1352" t="s">
        <v>3610</v>
      </c>
      <c r="M1352" s="87">
        <v>43917</v>
      </c>
      <c r="N1352" t="s">
        <v>3578</v>
      </c>
      <c r="O1352" t="s">
        <v>3579</v>
      </c>
      <c r="P1352" s="61">
        <v>-234</v>
      </c>
      <c r="Q1352" t="s">
        <v>3579</v>
      </c>
      <c r="R1352" s="61">
        <v>0</v>
      </c>
      <c r="S1352" s="61">
        <v>-234</v>
      </c>
    </row>
    <row r="1353" spans="1:19" x14ac:dyDescent="0.2">
      <c r="A1353" t="s">
        <v>508</v>
      </c>
      <c r="B1353" t="s">
        <v>1762</v>
      </c>
      <c r="C1353" t="s">
        <v>2930</v>
      </c>
      <c r="D1353" t="s">
        <v>238</v>
      </c>
      <c r="E1353" t="s">
        <v>3573</v>
      </c>
      <c r="F1353" t="s">
        <v>125</v>
      </c>
      <c r="G1353" s="87">
        <v>20200501</v>
      </c>
      <c r="H1353" t="s">
        <v>3574</v>
      </c>
      <c r="I1353" t="s">
        <v>5510</v>
      </c>
      <c r="J1353" t="s">
        <v>5491</v>
      </c>
      <c r="K1353">
        <v>7603</v>
      </c>
      <c r="L1353" t="s">
        <v>3613</v>
      </c>
      <c r="M1353" s="87">
        <v>43950</v>
      </c>
      <c r="N1353" t="s">
        <v>3578</v>
      </c>
      <c r="O1353" t="s">
        <v>3579</v>
      </c>
      <c r="P1353" s="61">
        <v>-189.6</v>
      </c>
      <c r="Q1353" t="s">
        <v>3579</v>
      </c>
      <c r="R1353" s="61">
        <v>0</v>
      </c>
      <c r="S1353" s="61">
        <v>-189.6</v>
      </c>
    </row>
    <row r="1354" spans="1:19" x14ac:dyDescent="0.2">
      <c r="A1354" t="s">
        <v>508</v>
      </c>
      <c r="B1354" t="s">
        <v>1762</v>
      </c>
      <c r="C1354" t="s">
        <v>2930</v>
      </c>
      <c r="D1354" t="s">
        <v>238</v>
      </c>
      <c r="E1354" t="s">
        <v>3573</v>
      </c>
      <c r="F1354" t="s">
        <v>126</v>
      </c>
      <c r="G1354" s="87">
        <v>20200601</v>
      </c>
      <c r="H1354" t="s">
        <v>3574</v>
      </c>
      <c r="I1354" t="s">
        <v>5511</v>
      </c>
      <c r="J1354" t="s">
        <v>5491</v>
      </c>
      <c r="K1354">
        <v>7655</v>
      </c>
      <c r="L1354" t="s">
        <v>3616</v>
      </c>
      <c r="M1354" s="87">
        <v>43983</v>
      </c>
      <c r="N1354" t="s">
        <v>3578</v>
      </c>
      <c r="O1354" t="s">
        <v>3579</v>
      </c>
      <c r="P1354" s="61">
        <v>-102.8</v>
      </c>
      <c r="Q1354" t="s">
        <v>3579</v>
      </c>
      <c r="R1354" s="61">
        <v>0</v>
      </c>
      <c r="S1354" s="61">
        <v>-102.8</v>
      </c>
    </row>
    <row r="1355" spans="1:19" x14ac:dyDescent="0.2">
      <c r="A1355" t="s">
        <v>508</v>
      </c>
      <c r="B1355" t="s">
        <v>1762</v>
      </c>
      <c r="C1355" t="s">
        <v>2930</v>
      </c>
      <c r="D1355" t="s">
        <v>238</v>
      </c>
      <c r="E1355" t="s">
        <v>3573</v>
      </c>
      <c r="F1355" t="s">
        <v>16</v>
      </c>
      <c r="G1355" s="87">
        <v>20200630</v>
      </c>
      <c r="H1355" t="s">
        <v>3617</v>
      </c>
      <c r="J1355" t="s">
        <v>3618</v>
      </c>
      <c r="K1355">
        <v>7681</v>
      </c>
      <c r="L1355" t="s">
        <v>3619</v>
      </c>
      <c r="M1355" s="87">
        <v>43999</v>
      </c>
      <c r="N1355" t="s">
        <v>3620</v>
      </c>
      <c r="O1355" t="s">
        <v>3579</v>
      </c>
      <c r="P1355" s="61">
        <v>15198.45</v>
      </c>
      <c r="Q1355" t="s">
        <v>3579</v>
      </c>
      <c r="R1355" s="61">
        <v>15198.45</v>
      </c>
      <c r="S1355" s="61">
        <v>0</v>
      </c>
    </row>
    <row r="1356" spans="1:19" x14ac:dyDescent="0.2">
      <c r="A1356" t="s">
        <v>509</v>
      </c>
      <c r="B1356" t="s">
        <v>1763</v>
      </c>
      <c r="C1356" t="s">
        <v>2931</v>
      </c>
      <c r="D1356" t="s">
        <v>238</v>
      </c>
      <c r="E1356" t="s">
        <v>3573</v>
      </c>
      <c r="F1356" t="s">
        <v>115</v>
      </c>
      <c r="G1356" s="87">
        <v>20190701</v>
      </c>
      <c r="H1356" t="s">
        <v>3574</v>
      </c>
      <c r="I1356" t="s">
        <v>5512</v>
      </c>
      <c r="J1356" t="s">
        <v>5513</v>
      </c>
      <c r="K1356">
        <v>7100</v>
      </c>
      <c r="L1356" t="s">
        <v>3577</v>
      </c>
      <c r="M1356" s="87">
        <v>43647</v>
      </c>
      <c r="N1356" t="s">
        <v>3578</v>
      </c>
      <c r="O1356" t="s">
        <v>3579</v>
      </c>
      <c r="P1356" s="61">
        <v>-70</v>
      </c>
      <c r="Q1356" t="s">
        <v>3579</v>
      </c>
      <c r="R1356" s="61">
        <v>0</v>
      </c>
      <c r="S1356" s="61">
        <v>-70</v>
      </c>
    </row>
    <row r="1357" spans="1:19" x14ac:dyDescent="0.2">
      <c r="A1357" t="s">
        <v>509</v>
      </c>
      <c r="B1357" t="s">
        <v>1763</v>
      </c>
      <c r="C1357" t="s">
        <v>2931</v>
      </c>
      <c r="D1357" t="s">
        <v>238</v>
      </c>
      <c r="E1357" t="s">
        <v>3573</v>
      </c>
      <c r="F1357" t="s">
        <v>115</v>
      </c>
      <c r="G1357" s="87">
        <v>20190701</v>
      </c>
      <c r="H1357" t="s">
        <v>3574</v>
      </c>
      <c r="I1357" t="s">
        <v>5514</v>
      </c>
      <c r="J1357" t="s">
        <v>5515</v>
      </c>
      <c r="K1357">
        <v>7100</v>
      </c>
      <c r="L1357" t="s">
        <v>3577</v>
      </c>
      <c r="M1357" s="87">
        <v>43647</v>
      </c>
      <c r="N1357" t="s">
        <v>3578</v>
      </c>
      <c r="O1357" t="s">
        <v>3579</v>
      </c>
      <c r="P1357" s="61">
        <v>-70</v>
      </c>
      <c r="Q1357" t="s">
        <v>3579</v>
      </c>
      <c r="R1357" s="61">
        <v>0</v>
      </c>
      <c r="S1357" s="61">
        <v>-70</v>
      </c>
    </row>
    <row r="1358" spans="1:19" x14ac:dyDescent="0.2">
      <c r="A1358" t="s">
        <v>509</v>
      </c>
      <c r="B1358" t="s">
        <v>1763</v>
      </c>
      <c r="C1358" t="s">
        <v>2931</v>
      </c>
      <c r="D1358" t="s">
        <v>238</v>
      </c>
      <c r="E1358" t="s">
        <v>3573</v>
      </c>
      <c r="F1358" t="s">
        <v>115</v>
      </c>
      <c r="G1358" s="87">
        <v>20190701</v>
      </c>
      <c r="H1358" t="s">
        <v>4447</v>
      </c>
      <c r="I1358" t="s">
        <v>5516</v>
      </c>
      <c r="J1358" t="s">
        <v>5517</v>
      </c>
      <c r="K1358">
        <v>7127</v>
      </c>
      <c r="L1358" t="s">
        <v>5518</v>
      </c>
      <c r="M1358" s="87">
        <v>43657</v>
      </c>
      <c r="N1358" t="s">
        <v>3620</v>
      </c>
      <c r="O1358" t="s">
        <v>3579</v>
      </c>
      <c r="P1358" s="61">
        <v>17469</v>
      </c>
      <c r="Q1358" t="s">
        <v>3579</v>
      </c>
      <c r="R1358" s="61">
        <v>17469</v>
      </c>
      <c r="S1358" s="61">
        <v>0</v>
      </c>
    </row>
    <row r="1359" spans="1:19" x14ac:dyDescent="0.2">
      <c r="A1359" t="s">
        <v>509</v>
      </c>
      <c r="B1359" t="s">
        <v>1763</v>
      </c>
      <c r="C1359" t="s">
        <v>2931</v>
      </c>
      <c r="D1359" t="s">
        <v>238</v>
      </c>
      <c r="E1359" t="s">
        <v>3573</v>
      </c>
      <c r="F1359" t="s">
        <v>115</v>
      </c>
      <c r="G1359" s="87">
        <v>20190718</v>
      </c>
      <c r="H1359" t="s">
        <v>3574</v>
      </c>
      <c r="I1359" t="s">
        <v>5519</v>
      </c>
      <c r="J1359" t="s">
        <v>5520</v>
      </c>
      <c r="K1359">
        <v>7150</v>
      </c>
      <c r="L1359" t="s">
        <v>5521</v>
      </c>
      <c r="M1359" s="87">
        <v>43675</v>
      </c>
      <c r="N1359" t="s">
        <v>3583</v>
      </c>
      <c r="O1359" t="s">
        <v>3579</v>
      </c>
      <c r="P1359" s="61">
        <v>-1508.33</v>
      </c>
      <c r="Q1359" t="s">
        <v>3579</v>
      </c>
      <c r="R1359" s="61">
        <v>0</v>
      </c>
      <c r="S1359" s="61">
        <v>-1508.33</v>
      </c>
    </row>
    <row r="1360" spans="1:19" x14ac:dyDescent="0.2">
      <c r="A1360" t="s">
        <v>509</v>
      </c>
      <c r="B1360" t="s">
        <v>1763</v>
      </c>
      <c r="C1360" t="s">
        <v>2931</v>
      </c>
      <c r="D1360" t="s">
        <v>238</v>
      </c>
      <c r="E1360" t="s">
        <v>3573</v>
      </c>
      <c r="F1360" t="s">
        <v>115</v>
      </c>
      <c r="G1360" s="87">
        <v>20190718</v>
      </c>
      <c r="H1360" t="s">
        <v>3574</v>
      </c>
      <c r="I1360" t="s">
        <v>5522</v>
      </c>
      <c r="J1360" t="s">
        <v>5520</v>
      </c>
      <c r="K1360">
        <v>7150</v>
      </c>
      <c r="L1360" t="s">
        <v>5521</v>
      </c>
      <c r="M1360" s="87">
        <v>43675</v>
      </c>
      <c r="N1360" t="s">
        <v>3583</v>
      </c>
      <c r="O1360" t="s">
        <v>3579</v>
      </c>
      <c r="P1360" s="61">
        <v>-160.31</v>
      </c>
      <c r="Q1360" t="s">
        <v>3579</v>
      </c>
      <c r="R1360" s="61">
        <v>0</v>
      </c>
      <c r="S1360" s="61">
        <v>-160.31</v>
      </c>
    </row>
    <row r="1361" spans="1:19" x14ac:dyDescent="0.2">
      <c r="A1361" t="s">
        <v>509</v>
      </c>
      <c r="B1361" t="s">
        <v>1763</v>
      </c>
      <c r="C1361" t="s">
        <v>2931</v>
      </c>
      <c r="D1361" t="s">
        <v>238</v>
      </c>
      <c r="E1361" t="s">
        <v>3573</v>
      </c>
      <c r="F1361" t="s">
        <v>115</v>
      </c>
      <c r="G1361" s="87">
        <v>20190718</v>
      </c>
      <c r="H1361" t="s">
        <v>3574</v>
      </c>
      <c r="I1361" t="s">
        <v>5523</v>
      </c>
      <c r="J1361" t="s">
        <v>5520</v>
      </c>
      <c r="K1361">
        <v>7150</v>
      </c>
      <c r="L1361" t="s">
        <v>5521</v>
      </c>
      <c r="M1361" s="87">
        <v>43675</v>
      </c>
      <c r="N1361" t="s">
        <v>3583</v>
      </c>
      <c r="O1361" t="s">
        <v>3579</v>
      </c>
      <c r="P1361" s="61">
        <v>-252.17</v>
      </c>
      <c r="Q1361" t="s">
        <v>3579</v>
      </c>
      <c r="R1361" s="61">
        <v>0</v>
      </c>
      <c r="S1361" s="61">
        <v>-252.17</v>
      </c>
    </row>
    <row r="1362" spans="1:19" x14ac:dyDescent="0.2">
      <c r="A1362" t="s">
        <v>509</v>
      </c>
      <c r="B1362" t="s">
        <v>1763</v>
      </c>
      <c r="C1362" t="s">
        <v>2931</v>
      </c>
      <c r="D1362" t="s">
        <v>238</v>
      </c>
      <c r="E1362" t="s">
        <v>3573</v>
      </c>
      <c r="F1362" t="s">
        <v>115</v>
      </c>
      <c r="G1362" s="87">
        <v>20190718</v>
      </c>
      <c r="H1362" t="s">
        <v>3574</v>
      </c>
      <c r="I1362" t="s">
        <v>5524</v>
      </c>
      <c r="J1362" t="s">
        <v>5520</v>
      </c>
      <c r="K1362">
        <v>7150</v>
      </c>
      <c r="L1362" t="s">
        <v>5521</v>
      </c>
      <c r="M1362" s="87">
        <v>43675</v>
      </c>
      <c r="N1362" t="s">
        <v>3583</v>
      </c>
      <c r="O1362" t="s">
        <v>3579</v>
      </c>
      <c r="P1362" s="61">
        <v>-370.26</v>
      </c>
      <c r="Q1362" t="s">
        <v>3579</v>
      </c>
      <c r="R1362" s="61">
        <v>0</v>
      </c>
      <c r="S1362" s="61">
        <v>-370.26</v>
      </c>
    </row>
    <row r="1363" spans="1:19" x14ac:dyDescent="0.2">
      <c r="A1363" t="s">
        <v>509</v>
      </c>
      <c r="B1363" t="s">
        <v>1763</v>
      </c>
      <c r="C1363" t="s">
        <v>2931</v>
      </c>
      <c r="D1363" t="s">
        <v>238</v>
      </c>
      <c r="E1363" t="s">
        <v>3573</v>
      </c>
      <c r="F1363" t="s">
        <v>115</v>
      </c>
      <c r="G1363" s="87">
        <v>20190718</v>
      </c>
      <c r="H1363" t="s">
        <v>3574</v>
      </c>
      <c r="I1363" t="s">
        <v>5525</v>
      </c>
      <c r="J1363" t="s">
        <v>5526</v>
      </c>
      <c r="K1363">
        <v>7150</v>
      </c>
      <c r="L1363" t="s">
        <v>5521</v>
      </c>
      <c r="M1363" s="87">
        <v>43675</v>
      </c>
      <c r="N1363" t="s">
        <v>3583</v>
      </c>
      <c r="O1363" t="s">
        <v>3579</v>
      </c>
      <c r="P1363" s="61">
        <v>-2132.94</v>
      </c>
      <c r="Q1363" t="s">
        <v>3579</v>
      </c>
      <c r="R1363" s="61">
        <v>0</v>
      </c>
      <c r="S1363" s="61">
        <v>-2132.94</v>
      </c>
    </row>
    <row r="1364" spans="1:19" x14ac:dyDescent="0.2">
      <c r="A1364" t="s">
        <v>509</v>
      </c>
      <c r="B1364" t="s">
        <v>1763</v>
      </c>
      <c r="C1364" t="s">
        <v>2931</v>
      </c>
      <c r="D1364" t="s">
        <v>238</v>
      </c>
      <c r="E1364" t="s">
        <v>3573</v>
      </c>
      <c r="F1364" t="s">
        <v>115</v>
      </c>
      <c r="G1364" s="87">
        <v>20190718</v>
      </c>
      <c r="H1364" t="s">
        <v>3574</v>
      </c>
      <c r="I1364" t="s">
        <v>5525</v>
      </c>
      <c r="J1364" t="s">
        <v>5527</v>
      </c>
      <c r="K1364">
        <v>7150</v>
      </c>
      <c r="L1364" t="s">
        <v>5521</v>
      </c>
      <c r="M1364" s="87">
        <v>43675</v>
      </c>
      <c r="N1364" t="s">
        <v>3583</v>
      </c>
      <c r="O1364" t="s">
        <v>3579</v>
      </c>
      <c r="P1364" s="61">
        <v>-396.57</v>
      </c>
      <c r="Q1364" t="s">
        <v>3579</v>
      </c>
      <c r="R1364" s="61">
        <v>0</v>
      </c>
      <c r="S1364" s="61">
        <v>-396.57</v>
      </c>
    </row>
    <row r="1365" spans="1:19" x14ac:dyDescent="0.2">
      <c r="A1365" t="s">
        <v>509</v>
      </c>
      <c r="B1365" t="s">
        <v>1763</v>
      </c>
      <c r="C1365" t="s">
        <v>2931</v>
      </c>
      <c r="D1365" t="s">
        <v>238</v>
      </c>
      <c r="E1365" t="s">
        <v>3573</v>
      </c>
      <c r="F1365" t="s">
        <v>115</v>
      </c>
      <c r="G1365" s="87">
        <v>20190718</v>
      </c>
      <c r="H1365" t="s">
        <v>3574</v>
      </c>
      <c r="I1365" t="s">
        <v>5528</v>
      </c>
      <c r="J1365" t="s">
        <v>5520</v>
      </c>
      <c r="K1365">
        <v>7150</v>
      </c>
      <c r="L1365" t="s">
        <v>5521</v>
      </c>
      <c r="M1365" s="87">
        <v>43675</v>
      </c>
      <c r="N1365" t="s">
        <v>3583</v>
      </c>
      <c r="O1365" t="s">
        <v>3579</v>
      </c>
      <c r="P1365" s="61">
        <v>-1338.22</v>
      </c>
      <c r="Q1365" t="s">
        <v>3579</v>
      </c>
      <c r="R1365" s="61">
        <v>0</v>
      </c>
      <c r="S1365" s="61">
        <v>-1338.22</v>
      </c>
    </row>
    <row r="1366" spans="1:19" x14ac:dyDescent="0.2">
      <c r="A1366" t="s">
        <v>509</v>
      </c>
      <c r="B1366" t="s">
        <v>1763</v>
      </c>
      <c r="C1366" t="s">
        <v>2931</v>
      </c>
      <c r="D1366" t="s">
        <v>238</v>
      </c>
      <c r="E1366" t="s">
        <v>3573</v>
      </c>
      <c r="F1366" t="s">
        <v>115</v>
      </c>
      <c r="G1366" s="87">
        <v>20190718</v>
      </c>
      <c r="H1366" t="s">
        <v>3574</v>
      </c>
      <c r="I1366" t="s">
        <v>5529</v>
      </c>
      <c r="J1366" t="s">
        <v>5530</v>
      </c>
      <c r="K1366">
        <v>7150</v>
      </c>
      <c r="L1366" t="s">
        <v>5521</v>
      </c>
      <c r="M1366" s="87">
        <v>43675</v>
      </c>
      <c r="N1366" t="s">
        <v>3583</v>
      </c>
      <c r="O1366" t="s">
        <v>3579</v>
      </c>
      <c r="P1366" s="61">
        <v>-1690.75</v>
      </c>
      <c r="Q1366" t="s">
        <v>3579</v>
      </c>
      <c r="R1366" s="61">
        <v>0</v>
      </c>
      <c r="S1366" s="61">
        <v>-1690.75</v>
      </c>
    </row>
    <row r="1367" spans="1:19" x14ac:dyDescent="0.2">
      <c r="A1367" t="s">
        <v>509</v>
      </c>
      <c r="B1367" t="s">
        <v>1763</v>
      </c>
      <c r="C1367" t="s">
        <v>2931</v>
      </c>
      <c r="D1367" t="s">
        <v>238</v>
      </c>
      <c r="E1367" t="s">
        <v>3573</v>
      </c>
      <c r="F1367" t="s">
        <v>115</v>
      </c>
      <c r="G1367" s="87">
        <v>20190718</v>
      </c>
      <c r="H1367" t="s">
        <v>3574</v>
      </c>
      <c r="I1367" t="s">
        <v>5531</v>
      </c>
      <c r="J1367" t="s">
        <v>5532</v>
      </c>
      <c r="K1367">
        <v>7150</v>
      </c>
      <c r="L1367" t="s">
        <v>5521</v>
      </c>
      <c r="M1367" s="87">
        <v>43675</v>
      </c>
      <c r="N1367" t="s">
        <v>3583</v>
      </c>
      <c r="O1367" t="s">
        <v>3579</v>
      </c>
      <c r="P1367" s="61">
        <v>-1378.76</v>
      </c>
      <c r="Q1367" t="s">
        <v>3579</v>
      </c>
      <c r="R1367" s="61">
        <v>0</v>
      </c>
      <c r="S1367" s="61">
        <v>-1378.76</v>
      </c>
    </row>
    <row r="1368" spans="1:19" x14ac:dyDescent="0.2">
      <c r="A1368" t="s">
        <v>509</v>
      </c>
      <c r="B1368" t="s">
        <v>1763</v>
      </c>
      <c r="C1368" t="s">
        <v>2931</v>
      </c>
      <c r="D1368" t="s">
        <v>238</v>
      </c>
      <c r="E1368" t="s">
        <v>3573</v>
      </c>
      <c r="F1368" t="s">
        <v>115</v>
      </c>
      <c r="G1368" s="87">
        <v>20190718</v>
      </c>
      <c r="H1368" t="s">
        <v>3574</v>
      </c>
      <c r="I1368" t="s">
        <v>5533</v>
      </c>
      <c r="J1368" t="s">
        <v>5534</v>
      </c>
      <c r="K1368">
        <v>7150</v>
      </c>
      <c r="L1368" t="s">
        <v>5521</v>
      </c>
      <c r="M1368" s="87">
        <v>43675</v>
      </c>
      <c r="N1368" t="s">
        <v>3583</v>
      </c>
      <c r="O1368" t="s">
        <v>3579</v>
      </c>
      <c r="P1368" s="61">
        <v>-1466.62</v>
      </c>
      <c r="Q1368" t="s">
        <v>3579</v>
      </c>
      <c r="R1368" s="61">
        <v>0</v>
      </c>
      <c r="S1368" s="61">
        <v>-1466.62</v>
      </c>
    </row>
    <row r="1369" spans="1:19" x14ac:dyDescent="0.2">
      <c r="A1369" t="s">
        <v>509</v>
      </c>
      <c r="B1369" t="s">
        <v>1763</v>
      </c>
      <c r="C1369" t="s">
        <v>2931</v>
      </c>
      <c r="D1369" t="s">
        <v>238</v>
      </c>
      <c r="E1369" t="s">
        <v>3573</v>
      </c>
      <c r="F1369" t="s">
        <v>115</v>
      </c>
      <c r="G1369" s="87">
        <v>20190718</v>
      </c>
      <c r="H1369" t="s">
        <v>3574</v>
      </c>
      <c r="I1369" t="s">
        <v>5535</v>
      </c>
      <c r="J1369" t="s">
        <v>5536</v>
      </c>
      <c r="K1369">
        <v>7150</v>
      </c>
      <c r="L1369" t="s">
        <v>5521</v>
      </c>
      <c r="M1369" s="87">
        <v>43675</v>
      </c>
      <c r="N1369" t="s">
        <v>3583</v>
      </c>
      <c r="O1369" t="s">
        <v>3579</v>
      </c>
      <c r="P1369" s="61">
        <v>-903.69</v>
      </c>
      <c r="Q1369" t="s">
        <v>3579</v>
      </c>
      <c r="R1369" s="61">
        <v>0</v>
      </c>
      <c r="S1369" s="61">
        <v>-903.69</v>
      </c>
    </row>
    <row r="1370" spans="1:19" x14ac:dyDescent="0.2">
      <c r="A1370" t="s">
        <v>509</v>
      </c>
      <c r="B1370" t="s">
        <v>1763</v>
      </c>
      <c r="C1370" t="s">
        <v>2931</v>
      </c>
      <c r="D1370" t="s">
        <v>238</v>
      </c>
      <c r="E1370" t="s">
        <v>3573</v>
      </c>
      <c r="F1370" t="s">
        <v>115</v>
      </c>
      <c r="G1370" s="87">
        <v>20190718</v>
      </c>
      <c r="H1370" t="s">
        <v>3574</v>
      </c>
      <c r="I1370" t="s">
        <v>5537</v>
      </c>
      <c r="J1370" t="s">
        <v>5538</v>
      </c>
      <c r="K1370">
        <v>7150</v>
      </c>
      <c r="L1370" t="s">
        <v>5521</v>
      </c>
      <c r="M1370" s="87">
        <v>43675</v>
      </c>
      <c r="N1370" t="s">
        <v>3583</v>
      </c>
      <c r="O1370" t="s">
        <v>3579</v>
      </c>
      <c r="P1370" s="61">
        <v>-619.08000000000004</v>
      </c>
      <c r="Q1370" t="s">
        <v>3579</v>
      </c>
      <c r="R1370" s="61">
        <v>0</v>
      </c>
      <c r="S1370" s="61">
        <v>-619.08000000000004</v>
      </c>
    </row>
    <row r="1371" spans="1:19" x14ac:dyDescent="0.2">
      <c r="A1371" t="s">
        <v>509</v>
      </c>
      <c r="B1371" t="s">
        <v>1763</v>
      </c>
      <c r="C1371" t="s">
        <v>2931</v>
      </c>
      <c r="D1371" t="s">
        <v>238</v>
      </c>
      <c r="E1371" t="s">
        <v>3573</v>
      </c>
      <c r="F1371" t="s">
        <v>115</v>
      </c>
      <c r="G1371" s="87">
        <v>20190718</v>
      </c>
      <c r="H1371" t="s">
        <v>3574</v>
      </c>
      <c r="I1371" t="s">
        <v>5539</v>
      </c>
      <c r="J1371" t="s">
        <v>5540</v>
      </c>
      <c r="K1371">
        <v>7150</v>
      </c>
      <c r="L1371" t="s">
        <v>5521</v>
      </c>
      <c r="M1371" s="87">
        <v>43675</v>
      </c>
      <c r="N1371" t="s">
        <v>3583</v>
      </c>
      <c r="O1371" t="s">
        <v>3579</v>
      </c>
      <c r="P1371" s="61">
        <v>-1770.76</v>
      </c>
      <c r="Q1371" t="s">
        <v>3579</v>
      </c>
      <c r="R1371" s="61">
        <v>0</v>
      </c>
      <c r="S1371" s="61">
        <v>-1770.76</v>
      </c>
    </row>
    <row r="1372" spans="1:19" x14ac:dyDescent="0.2">
      <c r="A1372" t="s">
        <v>509</v>
      </c>
      <c r="B1372" t="s">
        <v>1763</v>
      </c>
      <c r="C1372" t="s">
        <v>2931</v>
      </c>
      <c r="D1372" t="s">
        <v>238</v>
      </c>
      <c r="E1372" t="s">
        <v>3573</v>
      </c>
      <c r="F1372" t="s">
        <v>115</v>
      </c>
      <c r="G1372" s="87">
        <v>20190731</v>
      </c>
      <c r="H1372" t="s">
        <v>4447</v>
      </c>
      <c r="I1372" t="s">
        <v>5541</v>
      </c>
      <c r="J1372" t="s">
        <v>5541</v>
      </c>
      <c r="K1372">
        <v>7183</v>
      </c>
      <c r="L1372" t="s">
        <v>5542</v>
      </c>
      <c r="M1372" s="87">
        <v>43698</v>
      </c>
      <c r="N1372" t="s">
        <v>3620</v>
      </c>
      <c r="O1372" t="s">
        <v>3579</v>
      </c>
      <c r="P1372" s="61">
        <v>-14027</v>
      </c>
      <c r="Q1372" t="s">
        <v>3579</v>
      </c>
      <c r="R1372" s="61">
        <v>0</v>
      </c>
      <c r="S1372" s="61">
        <v>-14027</v>
      </c>
    </row>
    <row r="1373" spans="1:19" x14ac:dyDescent="0.2">
      <c r="A1373" t="s">
        <v>509</v>
      </c>
      <c r="B1373" t="s">
        <v>1763</v>
      </c>
      <c r="C1373" t="s">
        <v>2931</v>
      </c>
      <c r="D1373" t="s">
        <v>238</v>
      </c>
      <c r="E1373" t="s">
        <v>3573</v>
      </c>
      <c r="F1373" t="s">
        <v>116</v>
      </c>
      <c r="G1373" s="87">
        <v>20190801</v>
      </c>
      <c r="H1373" t="s">
        <v>3574</v>
      </c>
      <c r="I1373" t="s">
        <v>5543</v>
      </c>
      <c r="J1373" t="s">
        <v>5544</v>
      </c>
      <c r="K1373">
        <v>7150</v>
      </c>
      <c r="L1373" t="s">
        <v>3582</v>
      </c>
      <c r="M1373" s="87">
        <v>43675</v>
      </c>
      <c r="N1373" t="s">
        <v>3583</v>
      </c>
      <c r="O1373" t="s">
        <v>3579</v>
      </c>
      <c r="P1373" s="61">
        <v>-70</v>
      </c>
      <c r="Q1373" t="s">
        <v>3579</v>
      </c>
      <c r="R1373" s="61">
        <v>0</v>
      </c>
      <c r="S1373" s="61">
        <v>-70</v>
      </c>
    </row>
    <row r="1374" spans="1:19" x14ac:dyDescent="0.2">
      <c r="A1374" t="s">
        <v>509</v>
      </c>
      <c r="B1374" t="s">
        <v>1763</v>
      </c>
      <c r="C1374" t="s">
        <v>2931</v>
      </c>
      <c r="D1374" t="s">
        <v>238</v>
      </c>
      <c r="E1374" t="s">
        <v>3573</v>
      </c>
      <c r="F1374" t="s">
        <v>116</v>
      </c>
      <c r="G1374" s="87">
        <v>20190801</v>
      </c>
      <c r="H1374" t="s">
        <v>4447</v>
      </c>
      <c r="I1374" t="s">
        <v>5516</v>
      </c>
      <c r="J1374" t="s">
        <v>5541</v>
      </c>
      <c r="K1374">
        <v>7183</v>
      </c>
      <c r="L1374" t="s">
        <v>5542</v>
      </c>
      <c r="M1374" s="87">
        <v>43698</v>
      </c>
      <c r="N1374" t="s">
        <v>3620</v>
      </c>
      <c r="O1374" t="s">
        <v>3579</v>
      </c>
      <c r="P1374" s="61">
        <v>14027</v>
      </c>
      <c r="Q1374" t="s">
        <v>3579</v>
      </c>
      <c r="R1374" s="61">
        <v>14027</v>
      </c>
      <c r="S1374" s="61">
        <v>0</v>
      </c>
    </row>
    <row r="1375" spans="1:19" x14ac:dyDescent="0.2">
      <c r="A1375" t="s">
        <v>509</v>
      </c>
      <c r="B1375" t="s">
        <v>1763</v>
      </c>
      <c r="C1375" t="s">
        <v>2931</v>
      </c>
      <c r="D1375" t="s">
        <v>238</v>
      </c>
      <c r="E1375" t="s">
        <v>3573</v>
      </c>
      <c r="F1375" t="s">
        <v>116</v>
      </c>
      <c r="G1375" s="87">
        <v>20190829</v>
      </c>
      <c r="H1375" t="s">
        <v>3574</v>
      </c>
      <c r="I1375" t="s">
        <v>5545</v>
      </c>
      <c r="J1375" t="s">
        <v>5546</v>
      </c>
      <c r="K1375">
        <v>7215</v>
      </c>
      <c r="L1375" t="s">
        <v>5547</v>
      </c>
      <c r="M1375" s="87">
        <v>43710</v>
      </c>
      <c r="N1375" t="s">
        <v>3578</v>
      </c>
      <c r="O1375" t="s">
        <v>3579</v>
      </c>
      <c r="P1375" s="61">
        <v>-1545.68</v>
      </c>
      <c r="Q1375" t="s">
        <v>3579</v>
      </c>
      <c r="R1375" s="61">
        <v>0</v>
      </c>
      <c r="S1375" s="61">
        <v>-1545.68</v>
      </c>
    </row>
    <row r="1376" spans="1:19" x14ac:dyDescent="0.2">
      <c r="A1376" t="s">
        <v>509</v>
      </c>
      <c r="B1376" t="s">
        <v>1763</v>
      </c>
      <c r="C1376" t="s">
        <v>2931</v>
      </c>
      <c r="D1376" t="s">
        <v>238</v>
      </c>
      <c r="E1376" t="s">
        <v>3573</v>
      </c>
      <c r="F1376" t="s">
        <v>116</v>
      </c>
      <c r="G1376" s="87">
        <v>20190829</v>
      </c>
      <c r="H1376" t="s">
        <v>3574</v>
      </c>
      <c r="I1376" t="s">
        <v>5548</v>
      </c>
      <c r="J1376" t="s">
        <v>5546</v>
      </c>
      <c r="K1376">
        <v>7215</v>
      </c>
      <c r="L1376" t="s">
        <v>5547</v>
      </c>
      <c r="M1376" s="87">
        <v>43710</v>
      </c>
      <c r="N1376" t="s">
        <v>3578</v>
      </c>
      <c r="O1376" t="s">
        <v>3579</v>
      </c>
      <c r="P1376" s="61">
        <v>-2184.7800000000002</v>
      </c>
      <c r="Q1376" t="s">
        <v>3579</v>
      </c>
      <c r="R1376" s="61">
        <v>0</v>
      </c>
      <c r="S1376" s="61">
        <v>-2184.7800000000002</v>
      </c>
    </row>
    <row r="1377" spans="1:19" x14ac:dyDescent="0.2">
      <c r="A1377" t="s">
        <v>509</v>
      </c>
      <c r="B1377" t="s">
        <v>1763</v>
      </c>
      <c r="C1377" t="s">
        <v>2931</v>
      </c>
      <c r="D1377" t="s">
        <v>238</v>
      </c>
      <c r="E1377" t="s">
        <v>3573</v>
      </c>
      <c r="F1377" t="s">
        <v>116</v>
      </c>
      <c r="G1377" s="87">
        <v>20190829</v>
      </c>
      <c r="H1377" t="s">
        <v>3574</v>
      </c>
      <c r="I1377" t="s">
        <v>5548</v>
      </c>
      <c r="J1377" t="s">
        <v>5546</v>
      </c>
      <c r="K1377">
        <v>7215</v>
      </c>
      <c r="L1377" t="s">
        <v>5547</v>
      </c>
      <c r="M1377" s="87">
        <v>43710</v>
      </c>
      <c r="N1377" t="s">
        <v>3578</v>
      </c>
      <c r="O1377" t="s">
        <v>3579</v>
      </c>
      <c r="P1377" s="61">
        <v>-643.67999999999995</v>
      </c>
      <c r="Q1377" t="s">
        <v>3579</v>
      </c>
      <c r="R1377" s="61">
        <v>0</v>
      </c>
      <c r="S1377" s="61">
        <v>-643.67999999999995</v>
      </c>
    </row>
    <row r="1378" spans="1:19" x14ac:dyDescent="0.2">
      <c r="A1378" t="s">
        <v>509</v>
      </c>
      <c r="B1378" t="s">
        <v>1763</v>
      </c>
      <c r="C1378" t="s">
        <v>2931</v>
      </c>
      <c r="D1378" t="s">
        <v>238</v>
      </c>
      <c r="E1378" t="s">
        <v>3573</v>
      </c>
      <c r="F1378" t="s">
        <v>116</v>
      </c>
      <c r="G1378" s="87">
        <v>20190829</v>
      </c>
      <c r="H1378" t="s">
        <v>3574</v>
      </c>
      <c r="I1378" t="s">
        <v>5549</v>
      </c>
      <c r="J1378" t="s">
        <v>5546</v>
      </c>
      <c r="K1378">
        <v>7215</v>
      </c>
      <c r="L1378" t="s">
        <v>5547</v>
      </c>
      <c r="M1378" s="87">
        <v>43710</v>
      </c>
      <c r="N1378" t="s">
        <v>3578</v>
      </c>
      <c r="O1378" t="s">
        <v>3579</v>
      </c>
      <c r="P1378" s="61">
        <v>-137.96</v>
      </c>
      <c r="Q1378" t="s">
        <v>3579</v>
      </c>
      <c r="R1378" s="61">
        <v>0</v>
      </c>
      <c r="S1378" s="61">
        <v>-137.96</v>
      </c>
    </row>
    <row r="1379" spans="1:19" x14ac:dyDescent="0.2">
      <c r="A1379" t="s">
        <v>509</v>
      </c>
      <c r="B1379" t="s">
        <v>1763</v>
      </c>
      <c r="C1379" t="s">
        <v>2931</v>
      </c>
      <c r="D1379" t="s">
        <v>238</v>
      </c>
      <c r="E1379" t="s">
        <v>3573</v>
      </c>
      <c r="F1379" t="s">
        <v>116</v>
      </c>
      <c r="G1379" s="87">
        <v>20190829</v>
      </c>
      <c r="H1379" t="s">
        <v>3574</v>
      </c>
      <c r="I1379" t="s">
        <v>5550</v>
      </c>
      <c r="J1379" t="s">
        <v>5546</v>
      </c>
      <c r="K1379">
        <v>7215</v>
      </c>
      <c r="L1379" t="s">
        <v>5547</v>
      </c>
      <c r="M1379" s="87">
        <v>43710</v>
      </c>
      <c r="N1379" t="s">
        <v>3578</v>
      </c>
      <c r="O1379" t="s">
        <v>3579</v>
      </c>
      <c r="P1379" s="61">
        <v>-433.14</v>
      </c>
      <c r="Q1379" t="s">
        <v>3579</v>
      </c>
      <c r="R1379" s="61">
        <v>0</v>
      </c>
      <c r="S1379" s="61">
        <v>-433.14</v>
      </c>
    </row>
    <row r="1380" spans="1:19" x14ac:dyDescent="0.2">
      <c r="A1380" t="s">
        <v>509</v>
      </c>
      <c r="B1380" t="s">
        <v>1763</v>
      </c>
      <c r="C1380" t="s">
        <v>2931</v>
      </c>
      <c r="D1380" t="s">
        <v>238</v>
      </c>
      <c r="E1380" t="s">
        <v>3573</v>
      </c>
      <c r="F1380" t="s">
        <v>116</v>
      </c>
      <c r="G1380" s="87">
        <v>20190829</v>
      </c>
      <c r="H1380" t="s">
        <v>3574</v>
      </c>
      <c r="I1380" t="s">
        <v>5551</v>
      </c>
      <c r="J1380" t="s">
        <v>5546</v>
      </c>
      <c r="K1380">
        <v>7215</v>
      </c>
      <c r="L1380" t="s">
        <v>5547</v>
      </c>
      <c r="M1380" s="87">
        <v>43710</v>
      </c>
      <c r="N1380" t="s">
        <v>3578</v>
      </c>
      <c r="O1380" t="s">
        <v>3579</v>
      </c>
      <c r="P1380" s="61">
        <v>-1670.14</v>
      </c>
      <c r="Q1380" t="s">
        <v>3579</v>
      </c>
      <c r="R1380" s="61">
        <v>0</v>
      </c>
      <c r="S1380" s="61">
        <v>-1670.14</v>
      </c>
    </row>
    <row r="1381" spans="1:19" x14ac:dyDescent="0.2">
      <c r="A1381" t="s">
        <v>509</v>
      </c>
      <c r="B1381" t="s">
        <v>1763</v>
      </c>
      <c r="C1381" t="s">
        <v>2931</v>
      </c>
      <c r="D1381" t="s">
        <v>238</v>
      </c>
      <c r="E1381" t="s">
        <v>3573</v>
      </c>
      <c r="F1381" t="s">
        <v>116</v>
      </c>
      <c r="G1381" s="87">
        <v>20190829</v>
      </c>
      <c r="H1381" t="s">
        <v>3574</v>
      </c>
      <c r="I1381" t="s">
        <v>5552</v>
      </c>
      <c r="J1381" t="s">
        <v>5536</v>
      </c>
      <c r="K1381">
        <v>7215</v>
      </c>
      <c r="L1381" t="s">
        <v>5547</v>
      </c>
      <c r="M1381" s="87">
        <v>43710</v>
      </c>
      <c r="N1381" t="s">
        <v>3578</v>
      </c>
      <c r="O1381" t="s">
        <v>3579</v>
      </c>
      <c r="P1381" s="61">
        <v>-2007.66</v>
      </c>
      <c r="Q1381" t="s">
        <v>3579</v>
      </c>
      <c r="R1381" s="61">
        <v>0</v>
      </c>
      <c r="S1381" s="61">
        <v>-2007.66</v>
      </c>
    </row>
    <row r="1382" spans="1:19" x14ac:dyDescent="0.2">
      <c r="A1382" t="s">
        <v>509</v>
      </c>
      <c r="B1382" t="s">
        <v>1763</v>
      </c>
      <c r="C1382" t="s">
        <v>2931</v>
      </c>
      <c r="D1382" t="s">
        <v>238</v>
      </c>
      <c r="E1382" t="s">
        <v>3573</v>
      </c>
      <c r="F1382" t="s">
        <v>116</v>
      </c>
      <c r="G1382" s="87">
        <v>20190829</v>
      </c>
      <c r="H1382" t="s">
        <v>3574</v>
      </c>
      <c r="I1382" t="s">
        <v>5553</v>
      </c>
      <c r="J1382" t="s">
        <v>5538</v>
      </c>
      <c r="K1382">
        <v>7215</v>
      </c>
      <c r="L1382" t="s">
        <v>5547</v>
      </c>
      <c r="M1382" s="87">
        <v>43710</v>
      </c>
      <c r="N1382" t="s">
        <v>3578</v>
      </c>
      <c r="O1382" t="s">
        <v>3579</v>
      </c>
      <c r="P1382" s="61">
        <v>-777.17</v>
      </c>
      <c r="Q1382" t="s">
        <v>3579</v>
      </c>
      <c r="R1382" s="61">
        <v>0</v>
      </c>
      <c r="S1382" s="61">
        <v>-777.17</v>
      </c>
    </row>
    <row r="1383" spans="1:19" x14ac:dyDescent="0.2">
      <c r="A1383" t="s">
        <v>509</v>
      </c>
      <c r="B1383" t="s">
        <v>1763</v>
      </c>
      <c r="C1383" t="s">
        <v>2931</v>
      </c>
      <c r="D1383" t="s">
        <v>238</v>
      </c>
      <c r="E1383" t="s">
        <v>3573</v>
      </c>
      <c r="F1383" t="s">
        <v>116</v>
      </c>
      <c r="G1383" s="87">
        <v>20190829</v>
      </c>
      <c r="H1383" t="s">
        <v>3574</v>
      </c>
      <c r="I1383" t="s">
        <v>5554</v>
      </c>
      <c r="J1383" t="s">
        <v>5555</v>
      </c>
      <c r="K1383">
        <v>7215</v>
      </c>
      <c r="L1383" t="s">
        <v>5547</v>
      </c>
      <c r="M1383" s="87">
        <v>43710</v>
      </c>
      <c r="N1383" t="s">
        <v>3578</v>
      </c>
      <c r="O1383" t="s">
        <v>3579</v>
      </c>
      <c r="P1383" s="61">
        <v>-1144.8</v>
      </c>
      <c r="Q1383" t="s">
        <v>3579</v>
      </c>
      <c r="R1383" s="61">
        <v>0</v>
      </c>
      <c r="S1383" s="61">
        <v>-1144.8</v>
      </c>
    </row>
    <row r="1384" spans="1:19" x14ac:dyDescent="0.2">
      <c r="A1384" t="s">
        <v>509</v>
      </c>
      <c r="B1384" t="s">
        <v>1763</v>
      </c>
      <c r="C1384" t="s">
        <v>2931</v>
      </c>
      <c r="D1384" t="s">
        <v>238</v>
      </c>
      <c r="E1384" t="s">
        <v>3573</v>
      </c>
      <c r="F1384" t="s">
        <v>116</v>
      </c>
      <c r="G1384" s="87">
        <v>20190829</v>
      </c>
      <c r="H1384" t="s">
        <v>3574</v>
      </c>
      <c r="I1384" t="s">
        <v>5556</v>
      </c>
      <c r="J1384" t="s">
        <v>5557</v>
      </c>
      <c r="K1384">
        <v>7215</v>
      </c>
      <c r="L1384" t="s">
        <v>5547</v>
      </c>
      <c r="M1384" s="87">
        <v>43710</v>
      </c>
      <c r="N1384" t="s">
        <v>3578</v>
      </c>
      <c r="O1384" t="s">
        <v>3579</v>
      </c>
      <c r="P1384" s="61">
        <v>-1896.09</v>
      </c>
      <c r="Q1384" t="s">
        <v>3579</v>
      </c>
      <c r="R1384" s="61">
        <v>0</v>
      </c>
      <c r="S1384" s="61">
        <v>-1896.09</v>
      </c>
    </row>
    <row r="1385" spans="1:19" x14ac:dyDescent="0.2">
      <c r="A1385" t="s">
        <v>509</v>
      </c>
      <c r="B1385" t="s">
        <v>1763</v>
      </c>
      <c r="C1385" t="s">
        <v>2931</v>
      </c>
      <c r="D1385" t="s">
        <v>238</v>
      </c>
      <c r="E1385" t="s">
        <v>3573</v>
      </c>
      <c r="F1385" t="s">
        <v>116</v>
      </c>
      <c r="G1385" s="87">
        <v>20190829</v>
      </c>
      <c r="H1385" t="s">
        <v>3574</v>
      </c>
      <c r="I1385" t="s">
        <v>5558</v>
      </c>
      <c r="J1385" t="s">
        <v>5532</v>
      </c>
      <c r="K1385">
        <v>7215</v>
      </c>
      <c r="L1385" t="s">
        <v>5547</v>
      </c>
      <c r="M1385" s="87">
        <v>43710</v>
      </c>
      <c r="N1385" t="s">
        <v>3578</v>
      </c>
      <c r="O1385" t="s">
        <v>3579</v>
      </c>
      <c r="P1385" s="61">
        <v>-1539.75</v>
      </c>
      <c r="Q1385" t="s">
        <v>3579</v>
      </c>
      <c r="R1385" s="61">
        <v>0</v>
      </c>
      <c r="S1385" s="61">
        <v>-1539.75</v>
      </c>
    </row>
    <row r="1386" spans="1:19" x14ac:dyDescent="0.2">
      <c r="A1386" t="s">
        <v>509</v>
      </c>
      <c r="B1386" t="s">
        <v>1763</v>
      </c>
      <c r="C1386" t="s">
        <v>2931</v>
      </c>
      <c r="D1386" t="s">
        <v>238</v>
      </c>
      <c r="E1386" t="s">
        <v>3573</v>
      </c>
      <c r="F1386" t="s">
        <v>116</v>
      </c>
      <c r="G1386" s="87">
        <v>20190829</v>
      </c>
      <c r="H1386" t="s">
        <v>3574</v>
      </c>
      <c r="I1386" t="s">
        <v>5559</v>
      </c>
      <c r="J1386" t="s">
        <v>5534</v>
      </c>
      <c r="K1386">
        <v>7215</v>
      </c>
      <c r="L1386" t="s">
        <v>5547</v>
      </c>
      <c r="M1386" s="87">
        <v>43710</v>
      </c>
      <c r="N1386" t="s">
        <v>3578</v>
      </c>
      <c r="O1386" t="s">
        <v>3579</v>
      </c>
      <c r="P1386" s="61">
        <v>-1533.37</v>
      </c>
      <c r="Q1386" t="s">
        <v>3579</v>
      </c>
      <c r="R1386" s="61">
        <v>0</v>
      </c>
      <c r="S1386" s="61">
        <v>-1533.37</v>
      </c>
    </row>
    <row r="1387" spans="1:19" x14ac:dyDescent="0.2">
      <c r="A1387" t="s">
        <v>509</v>
      </c>
      <c r="B1387" t="s">
        <v>1763</v>
      </c>
      <c r="C1387" t="s">
        <v>2931</v>
      </c>
      <c r="D1387" t="s">
        <v>238</v>
      </c>
      <c r="E1387" t="s">
        <v>3573</v>
      </c>
      <c r="F1387" t="s">
        <v>116</v>
      </c>
      <c r="G1387" s="87">
        <v>20190830</v>
      </c>
      <c r="H1387" t="s">
        <v>3574</v>
      </c>
      <c r="I1387" t="s">
        <v>5560</v>
      </c>
      <c r="J1387" t="s">
        <v>5561</v>
      </c>
      <c r="K1387">
        <v>7232</v>
      </c>
      <c r="L1387" t="s">
        <v>5562</v>
      </c>
      <c r="M1387" s="87">
        <v>43718</v>
      </c>
      <c r="N1387" t="s">
        <v>3620</v>
      </c>
      <c r="O1387" t="s">
        <v>3579</v>
      </c>
      <c r="P1387" s="61">
        <v>-1457.86</v>
      </c>
      <c r="Q1387" t="s">
        <v>3579</v>
      </c>
      <c r="R1387" s="61">
        <v>0</v>
      </c>
      <c r="S1387" s="61">
        <v>-1457.86</v>
      </c>
    </row>
    <row r="1388" spans="1:19" x14ac:dyDescent="0.2">
      <c r="A1388" t="s">
        <v>509</v>
      </c>
      <c r="B1388" t="s">
        <v>1763</v>
      </c>
      <c r="C1388" t="s">
        <v>2931</v>
      </c>
      <c r="D1388" t="s">
        <v>238</v>
      </c>
      <c r="E1388" t="s">
        <v>3573</v>
      </c>
      <c r="F1388" t="s">
        <v>116</v>
      </c>
      <c r="G1388" s="87">
        <v>20190830</v>
      </c>
      <c r="H1388" t="s">
        <v>3574</v>
      </c>
      <c r="I1388" t="s">
        <v>5563</v>
      </c>
      <c r="J1388" t="s">
        <v>5561</v>
      </c>
      <c r="K1388">
        <v>7232</v>
      </c>
      <c r="L1388" t="s">
        <v>5562</v>
      </c>
      <c r="M1388" s="87">
        <v>43718</v>
      </c>
      <c r="N1388" t="s">
        <v>3620</v>
      </c>
      <c r="O1388" t="s">
        <v>3579</v>
      </c>
      <c r="P1388" s="61">
        <v>-423.51</v>
      </c>
      <c r="Q1388" t="s">
        <v>3579</v>
      </c>
      <c r="R1388" s="61">
        <v>0</v>
      </c>
      <c r="S1388" s="61">
        <v>-423.51</v>
      </c>
    </row>
    <row r="1389" spans="1:19" x14ac:dyDescent="0.2">
      <c r="A1389" t="s">
        <v>509</v>
      </c>
      <c r="B1389" t="s">
        <v>1763</v>
      </c>
      <c r="C1389" t="s">
        <v>2931</v>
      </c>
      <c r="D1389" t="s">
        <v>238</v>
      </c>
      <c r="E1389" t="s">
        <v>3573</v>
      </c>
      <c r="F1389" t="s">
        <v>116</v>
      </c>
      <c r="G1389" s="87">
        <v>20190830</v>
      </c>
      <c r="H1389" t="s">
        <v>3574</v>
      </c>
      <c r="I1389" t="s">
        <v>5564</v>
      </c>
      <c r="J1389" t="s">
        <v>5561</v>
      </c>
      <c r="K1389">
        <v>7232</v>
      </c>
      <c r="L1389" t="s">
        <v>5562</v>
      </c>
      <c r="M1389" s="87">
        <v>43718</v>
      </c>
      <c r="N1389" t="s">
        <v>3620</v>
      </c>
      <c r="O1389" t="s">
        <v>3579</v>
      </c>
      <c r="P1389" s="61">
        <v>-1663.49</v>
      </c>
      <c r="Q1389" t="s">
        <v>3579</v>
      </c>
      <c r="R1389" s="61">
        <v>0</v>
      </c>
      <c r="S1389" s="61">
        <v>-1663.49</v>
      </c>
    </row>
    <row r="1390" spans="1:19" x14ac:dyDescent="0.2">
      <c r="A1390" t="s">
        <v>509</v>
      </c>
      <c r="B1390" t="s">
        <v>1763</v>
      </c>
      <c r="C1390" t="s">
        <v>2931</v>
      </c>
      <c r="D1390" t="s">
        <v>238</v>
      </c>
      <c r="E1390" t="s">
        <v>3573</v>
      </c>
      <c r="F1390" t="s">
        <v>116</v>
      </c>
      <c r="G1390" s="87">
        <v>20190830</v>
      </c>
      <c r="H1390" t="s">
        <v>3574</v>
      </c>
      <c r="I1390" t="s">
        <v>5565</v>
      </c>
      <c r="J1390" t="s">
        <v>5566</v>
      </c>
      <c r="K1390">
        <v>7232</v>
      </c>
      <c r="L1390" t="s">
        <v>5562</v>
      </c>
      <c r="M1390" s="87">
        <v>43718</v>
      </c>
      <c r="N1390" t="s">
        <v>3620</v>
      </c>
      <c r="O1390" t="s">
        <v>3579</v>
      </c>
      <c r="P1390" s="61">
        <v>-2109.96</v>
      </c>
      <c r="Q1390" t="s">
        <v>3579</v>
      </c>
      <c r="R1390" s="61">
        <v>0</v>
      </c>
      <c r="S1390" s="61">
        <v>-2109.96</v>
      </c>
    </row>
    <row r="1391" spans="1:19" x14ac:dyDescent="0.2">
      <c r="A1391" t="s">
        <v>509</v>
      </c>
      <c r="B1391" t="s">
        <v>1763</v>
      </c>
      <c r="C1391" t="s">
        <v>2931</v>
      </c>
      <c r="D1391" t="s">
        <v>238</v>
      </c>
      <c r="E1391" t="s">
        <v>3573</v>
      </c>
      <c r="F1391" t="s">
        <v>116</v>
      </c>
      <c r="G1391" s="87">
        <v>20190830</v>
      </c>
      <c r="H1391" t="s">
        <v>3574</v>
      </c>
      <c r="I1391" t="s">
        <v>5567</v>
      </c>
      <c r="J1391" t="s">
        <v>5568</v>
      </c>
      <c r="K1391">
        <v>7232</v>
      </c>
      <c r="L1391" t="s">
        <v>5562</v>
      </c>
      <c r="M1391" s="87">
        <v>43718</v>
      </c>
      <c r="N1391" t="s">
        <v>3620</v>
      </c>
      <c r="O1391" t="s">
        <v>3579</v>
      </c>
      <c r="P1391" s="61">
        <v>-592.84</v>
      </c>
      <c r="Q1391" t="s">
        <v>3579</v>
      </c>
      <c r="R1391" s="61">
        <v>0</v>
      </c>
      <c r="S1391" s="61">
        <v>-592.84</v>
      </c>
    </row>
    <row r="1392" spans="1:19" x14ac:dyDescent="0.2">
      <c r="A1392" t="s">
        <v>509</v>
      </c>
      <c r="B1392" t="s">
        <v>1763</v>
      </c>
      <c r="C1392" t="s">
        <v>2931</v>
      </c>
      <c r="D1392" t="s">
        <v>238</v>
      </c>
      <c r="E1392" t="s">
        <v>3573</v>
      </c>
      <c r="F1392" t="s">
        <v>116</v>
      </c>
      <c r="G1392" s="87">
        <v>20190830</v>
      </c>
      <c r="H1392" t="s">
        <v>3574</v>
      </c>
      <c r="I1392" t="s">
        <v>5569</v>
      </c>
      <c r="J1392" t="s">
        <v>5536</v>
      </c>
      <c r="K1392">
        <v>7232</v>
      </c>
      <c r="L1392" t="s">
        <v>5562</v>
      </c>
      <c r="M1392" s="87">
        <v>43718</v>
      </c>
      <c r="N1392" t="s">
        <v>3620</v>
      </c>
      <c r="O1392" t="s">
        <v>3579</v>
      </c>
      <c r="P1392" s="61">
        <v>-2304.2600000000002</v>
      </c>
      <c r="Q1392" t="s">
        <v>3579</v>
      </c>
      <c r="R1392" s="61">
        <v>0</v>
      </c>
      <c r="S1392" s="61">
        <v>-2304.2600000000002</v>
      </c>
    </row>
    <row r="1393" spans="1:19" x14ac:dyDescent="0.2">
      <c r="A1393" t="s">
        <v>509</v>
      </c>
      <c r="B1393" t="s">
        <v>1763</v>
      </c>
      <c r="C1393" t="s">
        <v>2931</v>
      </c>
      <c r="D1393" t="s">
        <v>238</v>
      </c>
      <c r="E1393" t="s">
        <v>3573</v>
      </c>
      <c r="F1393" t="s">
        <v>116</v>
      </c>
      <c r="G1393" s="87">
        <v>20190830</v>
      </c>
      <c r="H1393" t="s">
        <v>3574</v>
      </c>
      <c r="I1393" t="s">
        <v>5570</v>
      </c>
      <c r="J1393" t="s">
        <v>5538</v>
      </c>
      <c r="K1393">
        <v>7232</v>
      </c>
      <c r="L1393" t="s">
        <v>5562</v>
      </c>
      <c r="M1393" s="87">
        <v>43718</v>
      </c>
      <c r="N1393" t="s">
        <v>3620</v>
      </c>
      <c r="O1393" t="s">
        <v>3579</v>
      </c>
      <c r="P1393" s="61">
        <v>-780.49</v>
      </c>
      <c r="Q1393" t="s">
        <v>3579</v>
      </c>
      <c r="R1393" s="61">
        <v>0</v>
      </c>
      <c r="S1393" s="61">
        <v>-780.49</v>
      </c>
    </row>
    <row r="1394" spans="1:19" x14ac:dyDescent="0.2">
      <c r="A1394" t="s">
        <v>509</v>
      </c>
      <c r="B1394" t="s">
        <v>1763</v>
      </c>
      <c r="C1394" t="s">
        <v>2931</v>
      </c>
      <c r="D1394" t="s">
        <v>238</v>
      </c>
      <c r="E1394" t="s">
        <v>3573</v>
      </c>
      <c r="F1394" t="s">
        <v>116</v>
      </c>
      <c r="G1394" s="87">
        <v>20190830</v>
      </c>
      <c r="H1394" t="s">
        <v>3574</v>
      </c>
      <c r="I1394" t="s">
        <v>5571</v>
      </c>
      <c r="J1394" t="s">
        <v>5555</v>
      </c>
      <c r="K1394">
        <v>7232</v>
      </c>
      <c r="L1394" t="s">
        <v>5562</v>
      </c>
      <c r="M1394" s="87">
        <v>43718</v>
      </c>
      <c r="N1394" t="s">
        <v>3620</v>
      </c>
      <c r="O1394" t="s">
        <v>3579</v>
      </c>
      <c r="P1394" s="61">
        <v>-1273.69</v>
      </c>
      <c r="Q1394" t="s">
        <v>3579</v>
      </c>
      <c r="R1394" s="61">
        <v>0</v>
      </c>
      <c r="S1394" s="61">
        <v>-1273.69</v>
      </c>
    </row>
    <row r="1395" spans="1:19" x14ac:dyDescent="0.2">
      <c r="A1395" t="s">
        <v>509</v>
      </c>
      <c r="B1395" t="s">
        <v>1763</v>
      </c>
      <c r="C1395" t="s">
        <v>2931</v>
      </c>
      <c r="D1395" t="s">
        <v>238</v>
      </c>
      <c r="E1395" t="s">
        <v>3573</v>
      </c>
      <c r="F1395" t="s">
        <v>116</v>
      </c>
      <c r="G1395" s="87">
        <v>20190830</v>
      </c>
      <c r="H1395" t="s">
        <v>3574</v>
      </c>
      <c r="I1395" t="s">
        <v>5572</v>
      </c>
      <c r="J1395" t="s">
        <v>5573</v>
      </c>
      <c r="K1395">
        <v>7232</v>
      </c>
      <c r="L1395" t="s">
        <v>5562</v>
      </c>
      <c r="M1395" s="87">
        <v>43718</v>
      </c>
      <c r="N1395" t="s">
        <v>3620</v>
      </c>
      <c r="O1395" t="s">
        <v>3579</v>
      </c>
      <c r="P1395" s="61">
        <v>-1738.34</v>
      </c>
      <c r="Q1395" t="s">
        <v>3579</v>
      </c>
      <c r="R1395" s="61">
        <v>0</v>
      </c>
      <c r="S1395" s="61">
        <v>-1738.34</v>
      </c>
    </row>
    <row r="1396" spans="1:19" x14ac:dyDescent="0.2">
      <c r="A1396" t="s">
        <v>509</v>
      </c>
      <c r="B1396" t="s">
        <v>1763</v>
      </c>
      <c r="C1396" t="s">
        <v>2931</v>
      </c>
      <c r="D1396" t="s">
        <v>238</v>
      </c>
      <c r="E1396" t="s">
        <v>3573</v>
      </c>
      <c r="F1396" t="s">
        <v>116</v>
      </c>
      <c r="G1396" s="87">
        <v>20190830</v>
      </c>
      <c r="H1396" t="s">
        <v>3574</v>
      </c>
      <c r="I1396" t="s">
        <v>5574</v>
      </c>
      <c r="J1396" t="s">
        <v>5532</v>
      </c>
      <c r="K1396">
        <v>7232</v>
      </c>
      <c r="L1396" t="s">
        <v>5562</v>
      </c>
      <c r="M1396" s="87">
        <v>43718</v>
      </c>
      <c r="N1396" t="s">
        <v>3620</v>
      </c>
      <c r="O1396" t="s">
        <v>3579</v>
      </c>
      <c r="P1396" s="61">
        <v>-1375.07</v>
      </c>
      <c r="Q1396" t="s">
        <v>3579</v>
      </c>
      <c r="R1396" s="61">
        <v>0</v>
      </c>
      <c r="S1396" s="61">
        <v>-1375.07</v>
      </c>
    </row>
    <row r="1397" spans="1:19" x14ac:dyDescent="0.2">
      <c r="A1397" t="s">
        <v>509</v>
      </c>
      <c r="B1397" t="s">
        <v>1763</v>
      </c>
      <c r="C1397" t="s">
        <v>2931</v>
      </c>
      <c r="D1397" t="s">
        <v>238</v>
      </c>
      <c r="E1397" t="s">
        <v>3573</v>
      </c>
      <c r="F1397" t="s">
        <v>116</v>
      </c>
      <c r="G1397" s="87">
        <v>20190830</v>
      </c>
      <c r="H1397" t="s">
        <v>3574</v>
      </c>
      <c r="I1397" t="s">
        <v>5575</v>
      </c>
      <c r="J1397" t="s">
        <v>5534</v>
      </c>
      <c r="K1397">
        <v>7232</v>
      </c>
      <c r="L1397" t="s">
        <v>5562</v>
      </c>
      <c r="M1397" s="87">
        <v>43718</v>
      </c>
      <c r="N1397" t="s">
        <v>3620</v>
      </c>
      <c r="O1397" t="s">
        <v>3579</v>
      </c>
      <c r="P1397" s="61">
        <v>-1471.14</v>
      </c>
      <c r="Q1397" t="s">
        <v>3579</v>
      </c>
      <c r="R1397" s="61">
        <v>0</v>
      </c>
      <c r="S1397" s="61">
        <v>-1471.14</v>
      </c>
    </row>
    <row r="1398" spans="1:19" x14ac:dyDescent="0.2">
      <c r="A1398" t="s">
        <v>509</v>
      </c>
      <c r="B1398" t="s">
        <v>1763</v>
      </c>
      <c r="C1398" t="s">
        <v>2931</v>
      </c>
      <c r="D1398" t="s">
        <v>238</v>
      </c>
      <c r="E1398" t="s">
        <v>3573</v>
      </c>
      <c r="F1398" t="s">
        <v>117</v>
      </c>
      <c r="G1398" s="87">
        <v>20190930</v>
      </c>
      <c r="H1398" t="s">
        <v>3574</v>
      </c>
      <c r="I1398" t="s">
        <v>5576</v>
      </c>
      <c r="J1398" t="s">
        <v>5577</v>
      </c>
      <c r="K1398">
        <v>7285</v>
      </c>
      <c r="L1398" t="s">
        <v>5578</v>
      </c>
      <c r="M1398" s="87">
        <v>43748</v>
      </c>
      <c r="N1398" t="s">
        <v>3620</v>
      </c>
      <c r="O1398" t="s">
        <v>3579</v>
      </c>
      <c r="P1398" s="61">
        <v>-399.75</v>
      </c>
      <c r="Q1398" t="s">
        <v>3579</v>
      </c>
      <c r="R1398" s="61">
        <v>0</v>
      </c>
      <c r="S1398" s="61">
        <v>-399.75</v>
      </c>
    </row>
    <row r="1399" spans="1:19" x14ac:dyDescent="0.2">
      <c r="A1399" t="s">
        <v>509</v>
      </c>
      <c r="B1399" t="s">
        <v>1763</v>
      </c>
      <c r="C1399" t="s">
        <v>2931</v>
      </c>
      <c r="D1399" t="s">
        <v>238</v>
      </c>
      <c r="E1399" t="s">
        <v>3573</v>
      </c>
      <c r="F1399" t="s">
        <v>117</v>
      </c>
      <c r="G1399" s="87">
        <v>20190930</v>
      </c>
      <c r="H1399" t="s">
        <v>3574</v>
      </c>
      <c r="I1399" t="s">
        <v>5579</v>
      </c>
      <c r="J1399" t="s">
        <v>5577</v>
      </c>
      <c r="K1399">
        <v>7285</v>
      </c>
      <c r="L1399" t="s">
        <v>5578</v>
      </c>
      <c r="M1399" s="87">
        <v>43748</v>
      </c>
      <c r="N1399" t="s">
        <v>3620</v>
      </c>
      <c r="O1399" t="s">
        <v>3579</v>
      </c>
      <c r="P1399" s="61">
        <v>-1599.93</v>
      </c>
      <c r="Q1399" t="s">
        <v>3579</v>
      </c>
      <c r="R1399" s="61">
        <v>0</v>
      </c>
      <c r="S1399" s="61">
        <v>-1599.93</v>
      </c>
    </row>
    <row r="1400" spans="1:19" x14ac:dyDescent="0.2">
      <c r="A1400" t="s">
        <v>509</v>
      </c>
      <c r="B1400" t="s">
        <v>1763</v>
      </c>
      <c r="C1400" t="s">
        <v>2931</v>
      </c>
      <c r="D1400" t="s">
        <v>238</v>
      </c>
      <c r="E1400" t="s">
        <v>3573</v>
      </c>
      <c r="F1400" t="s">
        <v>117</v>
      </c>
      <c r="G1400" s="87">
        <v>20190930</v>
      </c>
      <c r="H1400" t="s">
        <v>3574</v>
      </c>
      <c r="I1400" t="s">
        <v>5580</v>
      </c>
      <c r="J1400" t="s">
        <v>5577</v>
      </c>
      <c r="K1400">
        <v>7285</v>
      </c>
      <c r="L1400" t="s">
        <v>5578</v>
      </c>
      <c r="M1400" s="87">
        <v>43748</v>
      </c>
      <c r="N1400" t="s">
        <v>3620</v>
      </c>
      <c r="O1400" t="s">
        <v>3579</v>
      </c>
      <c r="P1400" s="61">
        <v>-1357.06</v>
      </c>
      <c r="Q1400" t="s">
        <v>3579</v>
      </c>
      <c r="R1400" s="61">
        <v>0</v>
      </c>
      <c r="S1400" s="61">
        <v>-1357.06</v>
      </c>
    </row>
    <row r="1401" spans="1:19" x14ac:dyDescent="0.2">
      <c r="A1401" t="s">
        <v>509</v>
      </c>
      <c r="B1401" t="s">
        <v>1763</v>
      </c>
      <c r="C1401" t="s">
        <v>2931</v>
      </c>
      <c r="D1401" t="s">
        <v>238</v>
      </c>
      <c r="E1401" t="s">
        <v>3573</v>
      </c>
      <c r="F1401" t="s">
        <v>117</v>
      </c>
      <c r="G1401" s="87">
        <v>20190930</v>
      </c>
      <c r="H1401" t="s">
        <v>3574</v>
      </c>
      <c r="I1401" t="s">
        <v>5581</v>
      </c>
      <c r="J1401" t="s">
        <v>5582</v>
      </c>
      <c r="K1401">
        <v>7285</v>
      </c>
      <c r="L1401" t="s">
        <v>5578</v>
      </c>
      <c r="M1401" s="87">
        <v>43748</v>
      </c>
      <c r="N1401" t="s">
        <v>3620</v>
      </c>
      <c r="O1401" t="s">
        <v>3579</v>
      </c>
      <c r="P1401" s="61">
        <v>-2020.07</v>
      </c>
      <c r="Q1401" t="s">
        <v>3579</v>
      </c>
      <c r="R1401" s="61">
        <v>0</v>
      </c>
      <c r="S1401" s="61">
        <v>-2020.07</v>
      </c>
    </row>
    <row r="1402" spans="1:19" x14ac:dyDescent="0.2">
      <c r="A1402" t="s">
        <v>509</v>
      </c>
      <c r="B1402" t="s">
        <v>1763</v>
      </c>
      <c r="C1402" t="s">
        <v>2931</v>
      </c>
      <c r="D1402" t="s">
        <v>238</v>
      </c>
      <c r="E1402" t="s">
        <v>3573</v>
      </c>
      <c r="F1402" t="s">
        <v>117</v>
      </c>
      <c r="G1402" s="87">
        <v>20190930</v>
      </c>
      <c r="H1402" t="s">
        <v>3574</v>
      </c>
      <c r="I1402" t="s">
        <v>5583</v>
      </c>
      <c r="J1402" t="s">
        <v>5584</v>
      </c>
      <c r="K1402">
        <v>7285</v>
      </c>
      <c r="L1402" t="s">
        <v>5578</v>
      </c>
      <c r="M1402" s="87">
        <v>43748</v>
      </c>
      <c r="N1402" t="s">
        <v>3620</v>
      </c>
      <c r="O1402" t="s">
        <v>3579</v>
      </c>
      <c r="P1402" s="61">
        <v>-562.27</v>
      </c>
      <c r="Q1402" t="s">
        <v>3579</v>
      </c>
      <c r="R1402" s="61">
        <v>0</v>
      </c>
      <c r="S1402" s="61">
        <v>-562.27</v>
      </c>
    </row>
    <row r="1403" spans="1:19" x14ac:dyDescent="0.2">
      <c r="A1403" t="s">
        <v>509</v>
      </c>
      <c r="B1403" t="s">
        <v>1763</v>
      </c>
      <c r="C1403" t="s">
        <v>2931</v>
      </c>
      <c r="D1403" t="s">
        <v>238</v>
      </c>
      <c r="E1403" t="s">
        <v>3573</v>
      </c>
      <c r="F1403" t="s">
        <v>117</v>
      </c>
      <c r="G1403" s="87">
        <v>20190930</v>
      </c>
      <c r="H1403" t="s">
        <v>3574</v>
      </c>
      <c r="I1403" t="s">
        <v>5585</v>
      </c>
      <c r="J1403" t="s">
        <v>5536</v>
      </c>
      <c r="K1403">
        <v>7285</v>
      </c>
      <c r="L1403" t="s">
        <v>5578</v>
      </c>
      <c r="M1403" s="87">
        <v>43748</v>
      </c>
      <c r="N1403" t="s">
        <v>3620</v>
      </c>
      <c r="O1403" t="s">
        <v>3579</v>
      </c>
      <c r="P1403" s="61">
        <v>-1986.21</v>
      </c>
      <c r="Q1403" t="s">
        <v>3579</v>
      </c>
      <c r="R1403" s="61">
        <v>0</v>
      </c>
      <c r="S1403" s="61">
        <v>-1986.21</v>
      </c>
    </row>
    <row r="1404" spans="1:19" x14ac:dyDescent="0.2">
      <c r="A1404" t="s">
        <v>509</v>
      </c>
      <c r="B1404" t="s">
        <v>1763</v>
      </c>
      <c r="C1404" t="s">
        <v>2931</v>
      </c>
      <c r="D1404" t="s">
        <v>238</v>
      </c>
      <c r="E1404" t="s">
        <v>3573</v>
      </c>
      <c r="F1404" t="s">
        <v>117</v>
      </c>
      <c r="G1404" s="87">
        <v>20190930</v>
      </c>
      <c r="H1404" t="s">
        <v>3574</v>
      </c>
      <c r="I1404" t="s">
        <v>5586</v>
      </c>
      <c r="J1404" t="s">
        <v>5538</v>
      </c>
      <c r="K1404">
        <v>7285</v>
      </c>
      <c r="L1404" t="s">
        <v>5578</v>
      </c>
      <c r="M1404" s="87">
        <v>43748</v>
      </c>
      <c r="N1404" t="s">
        <v>3620</v>
      </c>
      <c r="O1404" t="s">
        <v>3579</v>
      </c>
      <c r="P1404" s="61">
        <v>-678.76</v>
      </c>
      <c r="Q1404" t="s">
        <v>3579</v>
      </c>
      <c r="R1404" s="61">
        <v>0</v>
      </c>
      <c r="S1404" s="61">
        <v>-678.76</v>
      </c>
    </row>
    <row r="1405" spans="1:19" x14ac:dyDescent="0.2">
      <c r="A1405" t="s">
        <v>509</v>
      </c>
      <c r="B1405" t="s">
        <v>1763</v>
      </c>
      <c r="C1405" t="s">
        <v>2931</v>
      </c>
      <c r="D1405" t="s">
        <v>238</v>
      </c>
      <c r="E1405" t="s">
        <v>3573</v>
      </c>
      <c r="F1405" t="s">
        <v>117</v>
      </c>
      <c r="G1405" s="87">
        <v>20190930</v>
      </c>
      <c r="H1405" t="s">
        <v>3574</v>
      </c>
      <c r="I1405" t="s">
        <v>5587</v>
      </c>
      <c r="J1405" t="s">
        <v>5588</v>
      </c>
      <c r="K1405">
        <v>7285</v>
      </c>
      <c r="L1405" t="s">
        <v>5578</v>
      </c>
      <c r="M1405" s="87">
        <v>43748</v>
      </c>
      <c r="N1405" t="s">
        <v>3620</v>
      </c>
      <c r="O1405" t="s">
        <v>3579</v>
      </c>
      <c r="P1405" s="61">
        <v>-1055.3699999999999</v>
      </c>
      <c r="Q1405" t="s">
        <v>3579</v>
      </c>
      <c r="R1405" s="61">
        <v>0</v>
      </c>
      <c r="S1405" s="61">
        <v>-1055.3699999999999</v>
      </c>
    </row>
    <row r="1406" spans="1:19" x14ac:dyDescent="0.2">
      <c r="A1406" t="s">
        <v>509</v>
      </c>
      <c r="B1406" t="s">
        <v>1763</v>
      </c>
      <c r="C1406" t="s">
        <v>2931</v>
      </c>
      <c r="D1406" t="s">
        <v>238</v>
      </c>
      <c r="E1406" t="s">
        <v>3573</v>
      </c>
      <c r="F1406" t="s">
        <v>117</v>
      </c>
      <c r="G1406" s="87">
        <v>20190930</v>
      </c>
      <c r="H1406" t="s">
        <v>3574</v>
      </c>
      <c r="I1406" t="s">
        <v>5589</v>
      </c>
      <c r="J1406" t="s">
        <v>5590</v>
      </c>
      <c r="K1406">
        <v>7285</v>
      </c>
      <c r="L1406" t="s">
        <v>5578</v>
      </c>
      <c r="M1406" s="87">
        <v>43748</v>
      </c>
      <c r="N1406" t="s">
        <v>3620</v>
      </c>
      <c r="O1406" t="s">
        <v>3579</v>
      </c>
      <c r="P1406" s="61">
        <v>-1704.79</v>
      </c>
      <c r="Q1406" t="s">
        <v>3579</v>
      </c>
      <c r="R1406" s="61">
        <v>0</v>
      </c>
      <c r="S1406" s="61">
        <v>-1704.79</v>
      </c>
    </row>
    <row r="1407" spans="1:19" x14ac:dyDescent="0.2">
      <c r="A1407" t="s">
        <v>509</v>
      </c>
      <c r="B1407" t="s">
        <v>1763</v>
      </c>
      <c r="C1407" t="s">
        <v>2931</v>
      </c>
      <c r="D1407" t="s">
        <v>238</v>
      </c>
      <c r="E1407" t="s">
        <v>3573</v>
      </c>
      <c r="F1407" t="s">
        <v>117</v>
      </c>
      <c r="G1407" s="87">
        <v>20190930</v>
      </c>
      <c r="H1407" t="s">
        <v>3574</v>
      </c>
      <c r="I1407" t="s">
        <v>5591</v>
      </c>
      <c r="J1407" t="s">
        <v>5532</v>
      </c>
      <c r="K1407">
        <v>7285</v>
      </c>
      <c r="L1407" t="s">
        <v>5578</v>
      </c>
      <c r="M1407" s="87">
        <v>43748</v>
      </c>
      <c r="N1407" t="s">
        <v>3620</v>
      </c>
      <c r="O1407" t="s">
        <v>3579</v>
      </c>
      <c r="P1407" s="61">
        <v>-1309.06</v>
      </c>
      <c r="Q1407" t="s">
        <v>3579</v>
      </c>
      <c r="R1407" s="61">
        <v>0</v>
      </c>
      <c r="S1407" s="61">
        <v>-1309.06</v>
      </c>
    </row>
    <row r="1408" spans="1:19" x14ac:dyDescent="0.2">
      <c r="A1408" t="s">
        <v>509</v>
      </c>
      <c r="B1408" t="s">
        <v>1763</v>
      </c>
      <c r="C1408" t="s">
        <v>2931</v>
      </c>
      <c r="D1408" t="s">
        <v>238</v>
      </c>
      <c r="E1408" t="s">
        <v>3573</v>
      </c>
      <c r="F1408" t="s">
        <v>117</v>
      </c>
      <c r="G1408" s="87">
        <v>20190930</v>
      </c>
      <c r="H1408" t="s">
        <v>3574</v>
      </c>
      <c r="I1408" t="s">
        <v>5592</v>
      </c>
      <c r="J1408" t="s">
        <v>5534</v>
      </c>
      <c r="K1408">
        <v>7285</v>
      </c>
      <c r="L1408" t="s">
        <v>5578</v>
      </c>
      <c r="M1408" s="87">
        <v>43748</v>
      </c>
      <c r="N1408" t="s">
        <v>3620</v>
      </c>
      <c r="O1408" t="s">
        <v>3579</v>
      </c>
      <c r="P1408" s="61">
        <v>-1388.55</v>
      </c>
      <c r="Q1408" t="s">
        <v>3579</v>
      </c>
      <c r="R1408" s="61">
        <v>0</v>
      </c>
      <c r="S1408" s="61">
        <v>-1388.55</v>
      </c>
    </row>
    <row r="1409" spans="1:19" x14ac:dyDescent="0.2">
      <c r="A1409" t="s">
        <v>509</v>
      </c>
      <c r="B1409" t="s">
        <v>1763</v>
      </c>
      <c r="C1409" t="s">
        <v>2931</v>
      </c>
      <c r="D1409" t="s">
        <v>238</v>
      </c>
      <c r="E1409" t="s">
        <v>3573</v>
      </c>
      <c r="F1409" t="s">
        <v>118</v>
      </c>
      <c r="G1409" s="87">
        <v>20191031</v>
      </c>
      <c r="H1409" t="s">
        <v>4447</v>
      </c>
      <c r="I1409" t="s">
        <v>5593</v>
      </c>
      <c r="J1409" t="s">
        <v>5593</v>
      </c>
      <c r="K1409">
        <v>7329</v>
      </c>
      <c r="L1409" t="s">
        <v>5594</v>
      </c>
      <c r="M1409" s="87">
        <v>43782</v>
      </c>
      <c r="N1409" t="s">
        <v>3620</v>
      </c>
      <c r="O1409" t="s">
        <v>3579</v>
      </c>
      <c r="P1409" s="61">
        <v>-14061</v>
      </c>
      <c r="Q1409" t="s">
        <v>3579</v>
      </c>
      <c r="R1409" s="61">
        <v>0</v>
      </c>
      <c r="S1409" s="61">
        <v>-14061</v>
      </c>
    </row>
    <row r="1410" spans="1:19" x14ac:dyDescent="0.2">
      <c r="A1410" t="s">
        <v>509</v>
      </c>
      <c r="B1410" t="s">
        <v>1763</v>
      </c>
      <c r="C1410" t="s">
        <v>2931</v>
      </c>
      <c r="D1410" t="s">
        <v>238</v>
      </c>
      <c r="E1410" t="s">
        <v>3573</v>
      </c>
      <c r="F1410" t="s">
        <v>119</v>
      </c>
      <c r="G1410" s="87">
        <v>20191101</v>
      </c>
      <c r="H1410" t="s">
        <v>3574</v>
      </c>
      <c r="I1410" t="s">
        <v>5595</v>
      </c>
      <c r="J1410" t="s">
        <v>5596</v>
      </c>
      <c r="K1410">
        <v>7310</v>
      </c>
      <c r="L1410" t="s">
        <v>3592</v>
      </c>
      <c r="M1410" s="87">
        <v>43769</v>
      </c>
      <c r="N1410" t="s">
        <v>3578</v>
      </c>
      <c r="O1410" t="s">
        <v>3579</v>
      </c>
      <c r="P1410" s="61">
        <v>-55.65</v>
      </c>
      <c r="Q1410" t="s">
        <v>3579</v>
      </c>
      <c r="R1410" s="61">
        <v>0</v>
      </c>
      <c r="S1410" s="61">
        <v>-55.65</v>
      </c>
    </row>
    <row r="1411" spans="1:19" x14ac:dyDescent="0.2">
      <c r="A1411" t="s">
        <v>509</v>
      </c>
      <c r="B1411" t="s">
        <v>1763</v>
      </c>
      <c r="C1411" t="s">
        <v>2931</v>
      </c>
      <c r="D1411" t="s">
        <v>238</v>
      </c>
      <c r="E1411" t="s">
        <v>3573</v>
      </c>
      <c r="F1411" t="s">
        <v>119</v>
      </c>
      <c r="G1411" s="87">
        <v>20191101</v>
      </c>
      <c r="H1411" t="s">
        <v>4447</v>
      </c>
      <c r="I1411" t="s">
        <v>5516</v>
      </c>
      <c r="J1411" t="s">
        <v>5593</v>
      </c>
      <c r="K1411">
        <v>7329</v>
      </c>
      <c r="L1411" t="s">
        <v>5594</v>
      </c>
      <c r="M1411" s="87">
        <v>43782</v>
      </c>
      <c r="N1411" t="s">
        <v>3620</v>
      </c>
      <c r="O1411" t="s">
        <v>3579</v>
      </c>
      <c r="P1411" s="61">
        <v>14061</v>
      </c>
      <c r="Q1411" t="s">
        <v>3579</v>
      </c>
      <c r="R1411" s="61">
        <v>14061</v>
      </c>
      <c r="S1411" s="61">
        <v>0</v>
      </c>
    </row>
    <row r="1412" spans="1:19" x14ac:dyDescent="0.2">
      <c r="A1412" t="s">
        <v>509</v>
      </c>
      <c r="B1412" t="s">
        <v>1763</v>
      </c>
      <c r="C1412" t="s">
        <v>2931</v>
      </c>
      <c r="D1412" t="s">
        <v>238</v>
      </c>
      <c r="E1412" t="s">
        <v>3573</v>
      </c>
      <c r="F1412" t="s">
        <v>119</v>
      </c>
      <c r="G1412" s="87">
        <v>20191126</v>
      </c>
      <c r="H1412" t="s">
        <v>3574</v>
      </c>
      <c r="I1412" t="s">
        <v>5597</v>
      </c>
      <c r="J1412" t="s">
        <v>5598</v>
      </c>
      <c r="K1412">
        <v>7355</v>
      </c>
      <c r="L1412" t="s">
        <v>5599</v>
      </c>
      <c r="M1412" s="87">
        <v>43800</v>
      </c>
      <c r="N1412" t="s">
        <v>3578</v>
      </c>
      <c r="O1412" t="s">
        <v>3579</v>
      </c>
      <c r="P1412" s="61">
        <v>-421.34</v>
      </c>
      <c r="Q1412" t="s">
        <v>3579</v>
      </c>
      <c r="R1412" s="61">
        <v>0</v>
      </c>
      <c r="S1412" s="61">
        <v>-421.34</v>
      </c>
    </row>
    <row r="1413" spans="1:19" x14ac:dyDescent="0.2">
      <c r="A1413" t="s">
        <v>509</v>
      </c>
      <c r="B1413" t="s">
        <v>1763</v>
      </c>
      <c r="C1413" t="s">
        <v>2931</v>
      </c>
      <c r="D1413" t="s">
        <v>238</v>
      </c>
      <c r="E1413" t="s">
        <v>3573</v>
      </c>
      <c r="F1413" t="s">
        <v>119</v>
      </c>
      <c r="G1413" s="87">
        <v>20191126</v>
      </c>
      <c r="H1413" t="s">
        <v>3574</v>
      </c>
      <c r="I1413" t="s">
        <v>5600</v>
      </c>
      <c r="J1413" t="s">
        <v>5598</v>
      </c>
      <c r="K1413">
        <v>7355</v>
      </c>
      <c r="L1413" t="s">
        <v>5599</v>
      </c>
      <c r="M1413" s="87">
        <v>43800</v>
      </c>
      <c r="N1413" t="s">
        <v>3578</v>
      </c>
      <c r="O1413" t="s">
        <v>3579</v>
      </c>
      <c r="P1413" s="61">
        <v>-1383.33</v>
      </c>
      <c r="Q1413" t="s">
        <v>3579</v>
      </c>
      <c r="R1413" s="61">
        <v>0</v>
      </c>
      <c r="S1413" s="61">
        <v>-1383.33</v>
      </c>
    </row>
    <row r="1414" spans="1:19" x14ac:dyDescent="0.2">
      <c r="A1414" t="s">
        <v>509</v>
      </c>
      <c r="B1414" t="s">
        <v>1763</v>
      </c>
      <c r="C1414" t="s">
        <v>2931</v>
      </c>
      <c r="D1414" t="s">
        <v>238</v>
      </c>
      <c r="E1414" t="s">
        <v>3573</v>
      </c>
      <c r="F1414" t="s">
        <v>119</v>
      </c>
      <c r="G1414" s="87">
        <v>20191126</v>
      </c>
      <c r="H1414" t="s">
        <v>3574</v>
      </c>
      <c r="I1414" t="s">
        <v>5601</v>
      </c>
      <c r="J1414" t="s">
        <v>5598</v>
      </c>
      <c r="K1414">
        <v>7355</v>
      </c>
      <c r="L1414" t="s">
        <v>5599</v>
      </c>
      <c r="M1414" s="87">
        <v>43800</v>
      </c>
      <c r="N1414" t="s">
        <v>3578</v>
      </c>
      <c r="O1414" t="s">
        <v>3579</v>
      </c>
      <c r="P1414" s="61">
        <v>-1659.21</v>
      </c>
      <c r="Q1414" t="s">
        <v>3579</v>
      </c>
      <c r="R1414" s="61">
        <v>0</v>
      </c>
      <c r="S1414" s="61">
        <v>-1659.21</v>
      </c>
    </row>
    <row r="1415" spans="1:19" x14ac:dyDescent="0.2">
      <c r="A1415" t="s">
        <v>509</v>
      </c>
      <c r="B1415" t="s">
        <v>1763</v>
      </c>
      <c r="C1415" t="s">
        <v>2931</v>
      </c>
      <c r="D1415" t="s">
        <v>238</v>
      </c>
      <c r="E1415" t="s">
        <v>3573</v>
      </c>
      <c r="F1415" t="s">
        <v>119</v>
      </c>
      <c r="G1415" s="87">
        <v>20191126</v>
      </c>
      <c r="H1415" t="s">
        <v>3574</v>
      </c>
      <c r="I1415" t="s">
        <v>5602</v>
      </c>
      <c r="J1415" t="s">
        <v>5536</v>
      </c>
      <c r="K1415">
        <v>7355</v>
      </c>
      <c r="L1415" t="s">
        <v>5599</v>
      </c>
      <c r="M1415" s="87">
        <v>43800</v>
      </c>
      <c r="N1415" t="s">
        <v>3578</v>
      </c>
      <c r="O1415" t="s">
        <v>3579</v>
      </c>
      <c r="P1415" s="61">
        <v>-1846.29</v>
      </c>
      <c r="Q1415" t="s">
        <v>3579</v>
      </c>
      <c r="R1415" s="61">
        <v>0</v>
      </c>
      <c r="S1415" s="61">
        <v>-1846.29</v>
      </c>
    </row>
    <row r="1416" spans="1:19" x14ac:dyDescent="0.2">
      <c r="A1416" t="s">
        <v>509</v>
      </c>
      <c r="B1416" t="s">
        <v>1763</v>
      </c>
      <c r="C1416" t="s">
        <v>2931</v>
      </c>
      <c r="D1416" t="s">
        <v>238</v>
      </c>
      <c r="E1416" t="s">
        <v>3573</v>
      </c>
      <c r="F1416" t="s">
        <v>119</v>
      </c>
      <c r="G1416" s="87">
        <v>20191126</v>
      </c>
      <c r="H1416" t="s">
        <v>3574</v>
      </c>
      <c r="I1416" t="s">
        <v>5603</v>
      </c>
      <c r="J1416" t="s">
        <v>5538</v>
      </c>
      <c r="K1416">
        <v>7355</v>
      </c>
      <c r="L1416" t="s">
        <v>5599</v>
      </c>
      <c r="M1416" s="87">
        <v>43800</v>
      </c>
      <c r="N1416" t="s">
        <v>3578</v>
      </c>
      <c r="O1416" t="s">
        <v>3579</v>
      </c>
      <c r="P1416" s="61">
        <v>-732.3</v>
      </c>
      <c r="Q1416" t="s">
        <v>3579</v>
      </c>
      <c r="R1416" s="61">
        <v>0</v>
      </c>
      <c r="S1416" s="61">
        <v>-732.3</v>
      </c>
    </row>
    <row r="1417" spans="1:19" x14ac:dyDescent="0.2">
      <c r="A1417" t="s">
        <v>509</v>
      </c>
      <c r="B1417" t="s">
        <v>1763</v>
      </c>
      <c r="C1417" t="s">
        <v>2931</v>
      </c>
      <c r="D1417" t="s">
        <v>238</v>
      </c>
      <c r="E1417" t="s">
        <v>3573</v>
      </c>
      <c r="F1417" t="s">
        <v>119</v>
      </c>
      <c r="G1417" s="87">
        <v>20191126</v>
      </c>
      <c r="H1417" t="s">
        <v>3574</v>
      </c>
      <c r="I1417" t="s">
        <v>5604</v>
      </c>
      <c r="J1417" t="s">
        <v>5605</v>
      </c>
      <c r="K1417">
        <v>7355</v>
      </c>
      <c r="L1417" t="s">
        <v>5599</v>
      </c>
      <c r="M1417" s="87">
        <v>43800</v>
      </c>
      <c r="N1417" t="s">
        <v>3578</v>
      </c>
      <c r="O1417" t="s">
        <v>3579</v>
      </c>
      <c r="P1417" s="61">
        <v>-1142.19</v>
      </c>
      <c r="Q1417" t="s">
        <v>3579</v>
      </c>
      <c r="R1417" s="61">
        <v>0</v>
      </c>
      <c r="S1417" s="61">
        <v>-1142.19</v>
      </c>
    </row>
    <row r="1418" spans="1:19" x14ac:dyDescent="0.2">
      <c r="A1418" t="s">
        <v>509</v>
      </c>
      <c r="B1418" t="s">
        <v>1763</v>
      </c>
      <c r="C1418" t="s">
        <v>2931</v>
      </c>
      <c r="D1418" t="s">
        <v>238</v>
      </c>
      <c r="E1418" t="s">
        <v>3573</v>
      </c>
      <c r="F1418" t="s">
        <v>119</v>
      </c>
      <c r="G1418" s="87">
        <v>20191126</v>
      </c>
      <c r="H1418" t="s">
        <v>3574</v>
      </c>
      <c r="I1418" t="s">
        <v>5606</v>
      </c>
      <c r="J1418" t="s">
        <v>5607</v>
      </c>
      <c r="K1418">
        <v>7355</v>
      </c>
      <c r="L1418" t="s">
        <v>5599</v>
      </c>
      <c r="M1418" s="87">
        <v>43800</v>
      </c>
      <c r="N1418" t="s">
        <v>3578</v>
      </c>
      <c r="O1418" t="s">
        <v>3579</v>
      </c>
      <c r="P1418" s="61">
        <v>-2147.5300000000002</v>
      </c>
      <c r="Q1418" t="s">
        <v>3579</v>
      </c>
      <c r="R1418" s="61">
        <v>0</v>
      </c>
      <c r="S1418" s="61">
        <v>-2147.5300000000002</v>
      </c>
    </row>
    <row r="1419" spans="1:19" x14ac:dyDescent="0.2">
      <c r="A1419" t="s">
        <v>509</v>
      </c>
      <c r="B1419" t="s">
        <v>1763</v>
      </c>
      <c r="C1419" t="s">
        <v>2931</v>
      </c>
      <c r="D1419" t="s">
        <v>238</v>
      </c>
      <c r="E1419" t="s">
        <v>3573</v>
      </c>
      <c r="F1419" t="s">
        <v>119</v>
      </c>
      <c r="G1419" s="87">
        <v>20191126</v>
      </c>
      <c r="H1419" t="s">
        <v>3574</v>
      </c>
      <c r="I1419" t="s">
        <v>5608</v>
      </c>
      <c r="J1419" t="s">
        <v>5584</v>
      </c>
      <c r="K1419">
        <v>7355</v>
      </c>
      <c r="L1419" t="s">
        <v>5599</v>
      </c>
      <c r="M1419" s="87">
        <v>43800</v>
      </c>
      <c r="N1419" t="s">
        <v>3578</v>
      </c>
      <c r="O1419" t="s">
        <v>3579</v>
      </c>
      <c r="P1419" s="61">
        <v>-581.66</v>
      </c>
      <c r="Q1419" t="s">
        <v>3579</v>
      </c>
      <c r="R1419" s="61">
        <v>0</v>
      </c>
      <c r="S1419" s="61">
        <v>-581.66</v>
      </c>
    </row>
    <row r="1420" spans="1:19" x14ac:dyDescent="0.2">
      <c r="A1420" t="s">
        <v>509</v>
      </c>
      <c r="B1420" t="s">
        <v>1763</v>
      </c>
      <c r="C1420" t="s">
        <v>2931</v>
      </c>
      <c r="D1420" t="s">
        <v>238</v>
      </c>
      <c r="E1420" t="s">
        <v>3573</v>
      </c>
      <c r="F1420" t="s">
        <v>119</v>
      </c>
      <c r="G1420" s="87">
        <v>20191129</v>
      </c>
      <c r="H1420" t="s">
        <v>3574</v>
      </c>
      <c r="I1420" t="s">
        <v>5609</v>
      </c>
      <c r="J1420" t="s">
        <v>5610</v>
      </c>
      <c r="K1420">
        <v>7381</v>
      </c>
      <c r="L1420" t="s">
        <v>5611</v>
      </c>
      <c r="M1420" s="87">
        <v>43810</v>
      </c>
      <c r="N1420" t="s">
        <v>3620</v>
      </c>
      <c r="O1420" t="s">
        <v>3579</v>
      </c>
      <c r="P1420" s="61">
        <v>-1260.8599999999999</v>
      </c>
      <c r="Q1420" t="s">
        <v>3579</v>
      </c>
      <c r="R1420" s="61">
        <v>0</v>
      </c>
      <c r="S1420" s="61">
        <v>-1260.8599999999999</v>
      </c>
    </row>
    <row r="1421" spans="1:19" x14ac:dyDescent="0.2">
      <c r="A1421" t="s">
        <v>509</v>
      </c>
      <c r="B1421" t="s">
        <v>1763</v>
      </c>
      <c r="C1421" t="s">
        <v>2931</v>
      </c>
      <c r="D1421" t="s">
        <v>238</v>
      </c>
      <c r="E1421" t="s">
        <v>3573</v>
      </c>
      <c r="F1421" t="s">
        <v>119</v>
      </c>
      <c r="G1421" s="87">
        <v>20191129</v>
      </c>
      <c r="H1421" t="s">
        <v>3574</v>
      </c>
      <c r="I1421" t="s">
        <v>5612</v>
      </c>
      <c r="J1421" t="s">
        <v>5610</v>
      </c>
      <c r="K1421">
        <v>7381</v>
      </c>
      <c r="L1421" t="s">
        <v>5611</v>
      </c>
      <c r="M1421" s="87">
        <v>43810</v>
      </c>
      <c r="N1421" t="s">
        <v>3620</v>
      </c>
      <c r="O1421" t="s">
        <v>3579</v>
      </c>
      <c r="P1421" s="61">
        <v>-1556.08</v>
      </c>
      <c r="Q1421" t="s">
        <v>3579</v>
      </c>
      <c r="R1421" s="61">
        <v>0</v>
      </c>
      <c r="S1421" s="61">
        <v>-1556.08</v>
      </c>
    </row>
    <row r="1422" spans="1:19" x14ac:dyDescent="0.2">
      <c r="A1422" t="s">
        <v>509</v>
      </c>
      <c r="B1422" t="s">
        <v>1763</v>
      </c>
      <c r="C1422" t="s">
        <v>2931</v>
      </c>
      <c r="D1422" t="s">
        <v>238</v>
      </c>
      <c r="E1422" t="s">
        <v>3573</v>
      </c>
      <c r="F1422" t="s">
        <v>119</v>
      </c>
      <c r="G1422" s="87">
        <v>20191129</v>
      </c>
      <c r="H1422" t="s">
        <v>3574</v>
      </c>
      <c r="I1422" t="s">
        <v>5613</v>
      </c>
      <c r="J1422" t="s">
        <v>5610</v>
      </c>
      <c r="K1422">
        <v>7381</v>
      </c>
      <c r="L1422" t="s">
        <v>5611</v>
      </c>
      <c r="M1422" s="87">
        <v>43810</v>
      </c>
      <c r="N1422" t="s">
        <v>3620</v>
      </c>
      <c r="O1422" t="s">
        <v>3579</v>
      </c>
      <c r="P1422" s="61">
        <v>-429.64</v>
      </c>
      <c r="Q1422" t="s">
        <v>3579</v>
      </c>
      <c r="R1422" s="61">
        <v>0</v>
      </c>
      <c r="S1422" s="61">
        <v>-429.64</v>
      </c>
    </row>
    <row r="1423" spans="1:19" x14ac:dyDescent="0.2">
      <c r="A1423" t="s">
        <v>509</v>
      </c>
      <c r="B1423" t="s">
        <v>1763</v>
      </c>
      <c r="C1423" t="s">
        <v>2931</v>
      </c>
      <c r="D1423" t="s">
        <v>238</v>
      </c>
      <c r="E1423" t="s">
        <v>3573</v>
      </c>
      <c r="F1423" t="s">
        <v>119</v>
      </c>
      <c r="G1423" s="87">
        <v>20191129</v>
      </c>
      <c r="H1423" t="s">
        <v>3574</v>
      </c>
      <c r="I1423" t="s">
        <v>5614</v>
      </c>
      <c r="J1423" t="s">
        <v>5615</v>
      </c>
      <c r="K1423">
        <v>7381</v>
      </c>
      <c r="L1423" t="s">
        <v>5611</v>
      </c>
      <c r="M1423" s="87">
        <v>43810</v>
      </c>
      <c r="N1423" t="s">
        <v>3620</v>
      </c>
      <c r="O1423" t="s">
        <v>3579</v>
      </c>
      <c r="P1423" s="61">
        <v>-1984.66</v>
      </c>
      <c r="Q1423" t="s">
        <v>3579</v>
      </c>
      <c r="R1423" s="61">
        <v>0</v>
      </c>
      <c r="S1423" s="61">
        <v>-1984.66</v>
      </c>
    </row>
    <row r="1424" spans="1:19" x14ac:dyDescent="0.2">
      <c r="A1424" t="s">
        <v>509</v>
      </c>
      <c r="B1424" t="s">
        <v>1763</v>
      </c>
      <c r="C1424" t="s">
        <v>2931</v>
      </c>
      <c r="D1424" t="s">
        <v>238</v>
      </c>
      <c r="E1424" t="s">
        <v>3573</v>
      </c>
      <c r="F1424" t="s">
        <v>119</v>
      </c>
      <c r="G1424" s="87">
        <v>20191129</v>
      </c>
      <c r="H1424" t="s">
        <v>3574</v>
      </c>
      <c r="I1424" t="s">
        <v>5616</v>
      </c>
      <c r="J1424" t="s">
        <v>5617</v>
      </c>
      <c r="K1424">
        <v>7381</v>
      </c>
      <c r="L1424" t="s">
        <v>5611</v>
      </c>
      <c r="M1424" s="87">
        <v>43810</v>
      </c>
      <c r="N1424" t="s">
        <v>3620</v>
      </c>
      <c r="O1424" t="s">
        <v>3579</v>
      </c>
      <c r="P1424" s="61">
        <v>-526.35</v>
      </c>
      <c r="Q1424" t="s">
        <v>3579</v>
      </c>
      <c r="R1424" s="61">
        <v>0</v>
      </c>
      <c r="S1424" s="61">
        <v>-526.35</v>
      </c>
    </row>
    <row r="1425" spans="1:19" x14ac:dyDescent="0.2">
      <c r="A1425" t="s">
        <v>509</v>
      </c>
      <c r="B1425" t="s">
        <v>1763</v>
      </c>
      <c r="C1425" t="s">
        <v>2931</v>
      </c>
      <c r="D1425" t="s">
        <v>238</v>
      </c>
      <c r="E1425" t="s">
        <v>3573</v>
      </c>
      <c r="F1425" t="s">
        <v>119</v>
      </c>
      <c r="G1425" s="87">
        <v>20191129</v>
      </c>
      <c r="H1425" t="s">
        <v>3574</v>
      </c>
      <c r="I1425" t="s">
        <v>5618</v>
      </c>
      <c r="J1425" t="s">
        <v>5536</v>
      </c>
      <c r="K1425">
        <v>7381</v>
      </c>
      <c r="L1425" t="s">
        <v>5611</v>
      </c>
      <c r="M1425" s="87">
        <v>43810</v>
      </c>
      <c r="N1425" t="s">
        <v>3620</v>
      </c>
      <c r="O1425" t="s">
        <v>3579</v>
      </c>
      <c r="P1425" s="61">
        <v>-1630.07</v>
      </c>
      <c r="Q1425" t="s">
        <v>3579</v>
      </c>
      <c r="R1425" s="61">
        <v>0</v>
      </c>
      <c r="S1425" s="61">
        <v>-1630.07</v>
      </c>
    </row>
    <row r="1426" spans="1:19" x14ac:dyDescent="0.2">
      <c r="A1426" t="s">
        <v>509</v>
      </c>
      <c r="B1426" t="s">
        <v>1763</v>
      </c>
      <c r="C1426" t="s">
        <v>2931</v>
      </c>
      <c r="D1426" t="s">
        <v>238</v>
      </c>
      <c r="E1426" t="s">
        <v>3573</v>
      </c>
      <c r="F1426" t="s">
        <v>119</v>
      </c>
      <c r="G1426" s="87">
        <v>20191129</v>
      </c>
      <c r="H1426" t="s">
        <v>3574</v>
      </c>
      <c r="I1426" t="s">
        <v>5619</v>
      </c>
      <c r="J1426" t="s">
        <v>5538</v>
      </c>
      <c r="K1426">
        <v>7381</v>
      </c>
      <c r="L1426" t="s">
        <v>5611</v>
      </c>
      <c r="M1426" s="87">
        <v>43810</v>
      </c>
      <c r="N1426" t="s">
        <v>3620</v>
      </c>
      <c r="O1426" t="s">
        <v>3579</v>
      </c>
      <c r="P1426" s="61">
        <v>-538.1</v>
      </c>
      <c r="Q1426" t="s">
        <v>3579</v>
      </c>
      <c r="R1426" s="61">
        <v>0</v>
      </c>
      <c r="S1426" s="61">
        <v>-538.1</v>
      </c>
    </row>
    <row r="1427" spans="1:19" x14ac:dyDescent="0.2">
      <c r="A1427" t="s">
        <v>509</v>
      </c>
      <c r="B1427" t="s">
        <v>1763</v>
      </c>
      <c r="C1427" t="s">
        <v>2931</v>
      </c>
      <c r="D1427" t="s">
        <v>238</v>
      </c>
      <c r="E1427" t="s">
        <v>3573</v>
      </c>
      <c r="F1427" t="s">
        <v>119</v>
      </c>
      <c r="G1427" s="87">
        <v>20191129</v>
      </c>
      <c r="H1427" t="s">
        <v>3574</v>
      </c>
      <c r="I1427" t="s">
        <v>5620</v>
      </c>
      <c r="J1427" t="s">
        <v>5621</v>
      </c>
      <c r="K1427">
        <v>7381</v>
      </c>
      <c r="L1427" t="s">
        <v>5611</v>
      </c>
      <c r="M1427" s="87">
        <v>43810</v>
      </c>
      <c r="N1427" t="s">
        <v>3620</v>
      </c>
      <c r="O1427" t="s">
        <v>3579</v>
      </c>
      <c r="P1427" s="61">
        <v>-946.75</v>
      </c>
      <c r="Q1427" t="s">
        <v>3579</v>
      </c>
      <c r="R1427" s="61">
        <v>0</v>
      </c>
      <c r="S1427" s="61">
        <v>-946.75</v>
      </c>
    </row>
    <row r="1428" spans="1:19" x14ac:dyDescent="0.2">
      <c r="A1428" t="s">
        <v>509</v>
      </c>
      <c r="B1428" t="s">
        <v>1763</v>
      </c>
      <c r="C1428" t="s">
        <v>2931</v>
      </c>
      <c r="D1428" t="s">
        <v>238</v>
      </c>
      <c r="E1428" t="s">
        <v>3573</v>
      </c>
      <c r="F1428" t="s">
        <v>120</v>
      </c>
      <c r="G1428" s="87">
        <v>20191201</v>
      </c>
      <c r="H1428" t="s">
        <v>3574</v>
      </c>
      <c r="I1428" t="s">
        <v>5622</v>
      </c>
      <c r="J1428" t="s">
        <v>5623</v>
      </c>
      <c r="K1428">
        <v>7355</v>
      </c>
      <c r="L1428" t="s">
        <v>3595</v>
      </c>
      <c r="M1428" s="87">
        <v>43800</v>
      </c>
      <c r="N1428" t="s">
        <v>3578</v>
      </c>
      <c r="O1428" t="s">
        <v>3579</v>
      </c>
      <c r="P1428" s="61">
        <v>-35</v>
      </c>
      <c r="Q1428" t="s">
        <v>3579</v>
      </c>
      <c r="R1428" s="61">
        <v>0</v>
      </c>
      <c r="S1428" s="61">
        <v>-35</v>
      </c>
    </row>
    <row r="1429" spans="1:19" x14ac:dyDescent="0.2">
      <c r="A1429" t="s">
        <v>509</v>
      </c>
      <c r="B1429" t="s">
        <v>1763</v>
      </c>
      <c r="C1429" t="s">
        <v>2931</v>
      </c>
      <c r="D1429" t="s">
        <v>238</v>
      </c>
      <c r="E1429" t="s">
        <v>3573</v>
      </c>
      <c r="F1429" t="s">
        <v>120</v>
      </c>
      <c r="G1429" s="87">
        <v>20191231</v>
      </c>
      <c r="H1429" t="s">
        <v>3574</v>
      </c>
      <c r="I1429" t="s">
        <v>5624</v>
      </c>
      <c r="J1429" t="s">
        <v>5625</v>
      </c>
      <c r="K1429">
        <v>7416</v>
      </c>
      <c r="L1429" t="s">
        <v>5626</v>
      </c>
      <c r="M1429" s="87">
        <v>43840</v>
      </c>
      <c r="N1429" t="s">
        <v>3578</v>
      </c>
      <c r="O1429" t="s">
        <v>3579</v>
      </c>
      <c r="P1429" s="61">
        <v>-1510.79</v>
      </c>
      <c r="Q1429" t="s">
        <v>3579</v>
      </c>
      <c r="R1429" s="61">
        <v>0</v>
      </c>
      <c r="S1429" s="61">
        <v>-1510.79</v>
      </c>
    </row>
    <row r="1430" spans="1:19" x14ac:dyDescent="0.2">
      <c r="A1430" t="s">
        <v>509</v>
      </c>
      <c r="B1430" t="s">
        <v>1763</v>
      </c>
      <c r="C1430" t="s">
        <v>2931</v>
      </c>
      <c r="D1430" t="s">
        <v>238</v>
      </c>
      <c r="E1430" t="s">
        <v>3573</v>
      </c>
      <c r="F1430" t="s">
        <v>120</v>
      </c>
      <c r="G1430" s="87">
        <v>20191231</v>
      </c>
      <c r="H1430" t="s">
        <v>3574</v>
      </c>
      <c r="I1430" t="s">
        <v>5627</v>
      </c>
      <c r="J1430" t="s">
        <v>5625</v>
      </c>
      <c r="K1430">
        <v>7416</v>
      </c>
      <c r="L1430" t="s">
        <v>5626</v>
      </c>
      <c r="M1430" s="87">
        <v>43840</v>
      </c>
      <c r="N1430" t="s">
        <v>3578</v>
      </c>
      <c r="O1430" t="s">
        <v>3579</v>
      </c>
      <c r="P1430" s="61">
        <v>-1241.01</v>
      </c>
      <c r="Q1430" t="s">
        <v>3579</v>
      </c>
      <c r="R1430" s="61">
        <v>0</v>
      </c>
      <c r="S1430" s="61">
        <v>-1241.01</v>
      </c>
    </row>
    <row r="1431" spans="1:19" x14ac:dyDescent="0.2">
      <c r="A1431" t="s">
        <v>509</v>
      </c>
      <c r="B1431" t="s">
        <v>1763</v>
      </c>
      <c r="C1431" t="s">
        <v>2931</v>
      </c>
      <c r="D1431" t="s">
        <v>238</v>
      </c>
      <c r="E1431" t="s">
        <v>3573</v>
      </c>
      <c r="F1431" t="s">
        <v>120</v>
      </c>
      <c r="G1431" s="87">
        <v>20191231</v>
      </c>
      <c r="H1431" t="s">
        <v>3574</v>
      </c>
      <c r="I1431" t="s">
        <v>5628</v>
      </c>
      <c r="J1431" t="s">
        <v>5629</v>
      </c>
      <c r="K1431">
        <v>7416</v>
      </c>
      <c r="L1431" t="s">
        <v>5626</v>
      </c>
      <c r="M1431" s="87">
        <v>43840</v>
      </c>
      <c r="N1431" t="s">
        <v>3578</v>
      </c>
      <c r="O1431" t="s">
        <v>3579</v>
      </c>
      <c r="P1431" s="61">
        <v>-1888.99</v>
      </c>
      <c r="Q1431" t="s">
        <v>3579</v>
      </c>
      <c r="R1431" s="61">
        <v>0</v>
      </c>
      <c r="S1431" s="61">
        <v>-1888.99</v>
      </c>
    </row>
    <row r="1432" spans="1:19" x14ac:dyDescent="0.2">
      <c r="A1432" t="s">
        <v>509</v>
      </c>
      <c r="B1432" t="s">
        <v>1763</v>
      </c>
      <c r="C1432" t="s">
        <v>2931</v>
      </c>
      <c r="D1432" t="s">
        <v>238</v>
      </c>
      <c r="E1432" t="s">
        <v>3573</v>
      </c>
      <c r="F1432" t="s">
        <v>120</v>
      </c>
      <c r="G1432" s="87">
        <v>20191231</v>
      </c>
      <c r="H1432" t="s">
        <v>3574</v>
      </c>
      <c r="I1432" t="s">
        <v>5630</v>
      </c>
      <c r="J1432" t="s">
        <v>5631</v>
      </c>
      <c r="K1432">
        <v>7416</v>
      </c>
      <c r="L1432" t="s">
        <v>5626</v>
      </c>
      <c r="M1432" s="87">
        <v>43840</v>
      </c>
      <c r="N1432" t="s">
        <v>3578</v>
      </c>
      <c r="O1432" t="s">
        <v>3579</v>
      </c>
      <c r="P1432" s="61">
        <v>-460.86</v>
      </c>
      <c r="Q1432" t="s">
        <v>3579</v>
      </c>
      <c r="R1432" s="61">
        <v>0</v>
      </c>
      <c r="S1432" s="61">
        <v>-460.86</v>
      </c>
    </row>
    <row r="1433" spans="1:19" x14ac:dyDescent="0.2">
      <c r="A1433" t="s">
        <v>509</v>
      </c>
      <c r="B1433" t="s">
        <v>1763</v>
      </c>
      <c r="C1433" t="s">
        <v>2931</v>
      </c>
      <c r="D1433" t="s">
        <v>238</v>
      </c>
      <c r="E1433" t="s">
        <v>3573</v>
      </c>
      <c r="F1433" t="s">
        <v>120</v>
      </c>
      <c r="G1433" s="87">
        <v>20191231</v>
      </c>
      <c r="H1433" t="s">
        <v>3574</v>
      </c>
      <c r="I1433" t="s">
        <v>5632</v>
      </c>
      <c r="J1433" t="s">
        <v>5625</v>
      </c>
      <c r="K1433">
        <v>7416</v>
      </c>
      <c r="L1433" t="s">
        <v>5626</v>
      </c>
      <c r="M1433" s="87">
        <v>43840</v>
      </c>
      <c r="N1433" t="s">
        <v>3578</v>
      </c>
      <c r="O1433" t="s">
        <v>3579</v>
      </c>
      <c r="P1433" s="61">
        <v>-432.3</v>
      </c>
      <c r="Q1433" t="s">
        <v>3579</v>
      </c>
      <c r="R1433" s="61">
        <v>0</v>
      </c>
      <c r="S1433" s="61">
        <v>-432.3</v>
      </c>
    </row>
    <row r="1434" spans="1:19" x14ac:dyDescent="0.2">
      <c r="A1434" t="s">
        <v>509</v>
      </c>
      <c r="B1434" t="s">
        <v>1763</v>
      </c>
      <c r="C1434" t="s">
        <v>2931</v>
      </c>
      <c r="D1434" t="s">
        <v>238</v>
      </c>
      <c r="E1434" t="s">
        <v>3573</v>
      </c>
      <c r="F1434" t="s">
        <v>120</v>
      </c>
      <c r="G1434" s="87">
        <v>20191231</v>
      </c>
      <c r="H1434" t="s">
        <v>3574</v>
      </c>
      <c r="I1434" t="s">
        <v>5633</v>
      </c>
      <c r="J1434" t="s">
        <v>5634</v>
      </c>
      <c r="K1434">
        <v>7416</v>
      </c>
      <c r="L1434" t="s">
        <v>5626</v>
      </c>
      <c r="M1434" s="87">
        <v>43840</v>
      </c>
      <c r="N1434" t="s">
        <v>3578</v>
      </c>
      <c r="O1434" t="s">
        <v>3579</v>
      </c>
      <c r="P1434" s="61">
        <v>-873.4</v>
      </c>
      <c r="Q1434" t="s">
        <v>3579</v>
      </c>
      <c r="R1434" s="61">
        <v>0</v>
      </c>
      <c r="S1434" s="61">
        <v>-873.4</v>
      </c>
    </row>
    <row r="1435" spans="1:19" x14ac:dyDescent="0.2">
      <c r="A1435" t="s">
        <v>509</v>
      </c>
      <c r="B1435" t="s">
        <v>1763</v>
      </c>
      <c r="C1435" t="s">
        <v>2931</v>
      </c>
      <c r="D1435" t="s">
        <v>238</v>
      </c>
      <c r="E1435" t="s">
        <v>3573</v>
      </c>
      <c r="F1435" t="s">
        <v>120</v>
      </c>
      <c r="G1435" s="87">
        <v>20191231</v>
      </c>
      <c r="H1435" t="s">
        <v>3574</v>
      </c>
      <c r="I1435" t="s">
        <v>5635</v>
      </c>
      <c r="J1435" t="s">
        <v>5636</v>
      </c>
      <c r="K1435">
        <v>7416</v>
      </c>
      <c r="L1435" t="s">
        <v>5626</v>
      </c>
      <c r="M1435" s="87">
        <v>43840</v>
      </c>
      <c r="N1435" t="s">
        <v>3578</v>
      </c>
      <c r="O1435" t="s">
        <v>3579</v>
      </c>
      <c r="P1435" s="61">
        <v>-1791.13</v>
      </c>
      <c r="Q1435" t="s">
        <v>3579</v>
      </c>
      <c r="R1435" s="61">
        <v>0</v>
      </c>
      <c r="S1435" s="61">
        <v>-1791.13</v>
      </c>
    </row>
    <row r="1436" spans="1:19" x14ac:dyDescent="0.2">
      <c r="A1436" t="s">
        <v>509</v>
      </c>
      <c r="B1436" t="s">
        <v>1763</v>
      </c>
      <c r="C1436" t="s">
        <v>2931</v>
      </c>
      <c r="D1436" t="s">
        <v>238</v>
      </c>
      <c r="E1436" t="s">
        <v>3573</v>
      </c>
      <c r="F1436" t="s">
        <v>120</v>
      </c>
      <c r="G1436" s="87">
        <v>20191231</v>
      </c>
      <c r="H1436" t="s">
        <v>3574</v>
      </c>
      <c r="I1436" t="s">
        <v>5637</v>
      </c>
      <c r="J1436" t="s">
        <v>5638</v>
      </c>
      <c r="K1436">
        <v>7416</v>
      </c>
      <c r="L1436" t="s">
        <v>5626</v>
      </c>
      <c r="M1436" s="87">
        <v>43840</v>
      </c>
      <c r="N1436" t="s">
        <v>3578</v>
      </c>
      <c r="O1436" t="s">
        <v>3579</v>
      </c>
      <c r="P1436" s="61">
        <v>-1391.98</v>
      </c>
      <c r="Q1436" t="s">
        <v>3579</v>
      </c>
      <c r="R1436" s="61">
        <v>0</v>
      </c>
      <c r="S1436" s="61">
        <v>-1391.98</v>
      </c>
    </row>
    <row r="1437" spans="1:19" x14ac:dyDescent="0.2">
      <c r="A1437" t="s">
        <v>509</v>
      </c>
      <c r="B1437" t="s">
        <v>1763</v>
      </c>
      <c r="C1437" t="s">
        <v>2931</v>
      </c>
      <c r="D1437" t="s">
        <v>238</v>
      </c>
      <c r="E1437" t="s">
        <v>3573</v>
      </c>
      <c r="F1437" t="s">
        <v>120</v>
      </c>
      <c r="G1437" s="87">
        <v>20191231</v>
      </c>
      <c r="H1437" t="s">
        <v>3574</v>
      </c>
      <c r="I1437" t="s">
        <v>5639</v>
      </c>
      <c r="J1437" t="s">
        <v>5640</v>
      </c>
      <c r="K1437">
        <v>7416</v>
      </c>
      <c r="L1437" t="s">
        <v>5626</v>
      </c>
      <c r="M1437" s="87">
        <v>43840</v>
      </c>
      <c r="N1437" t="s">
        <v>3578</v>
      </c>
      <c r="O1437" t="s">
        <v>3579</v>
      </c>
      <c r="P1437" s="61">
        <v>-1168.9000000000001</v>
      </c>
      <c r="Q1437" t="s">
        <v>3579</v>
      </c>
      <c r="R1437" s="61">
        <v>0</v>
      </c>
      <c r="S1437" s="61">
        <v>-1168.9000000000001</v>
      </c>
    </row>
    <row r="1438" spans="1:19" x14ac:dyDescent="0.2">
      <c r="A1438" t="s">
        <v>509</v>
      </c>
      <c r="B1438" t="s">
        <v>1763</v>
      </c>
      <c r="C1438" t="s">
        <v>2931</v>
      </c>
      <c r="D1438" t="s">
        <v>238</v>
      </c>
      <c r="E1438" t="s">
        <v>3573</v>
      </c>
      <c r="F1438" t="s">
        <v>121</v>
      </c>
      <c r="G1438" s="87">
        <v>20200131</v>
      </c>
      <c r="H1438" t="s">
        <v>4447</v>
      </c>
      <c r="I1438" t="s">
        <v>5593</v>
      </c>
      <c r="J1438" t="s">
        <v>5593</v>
      </c>
      <c r="K1438">
        <v>7478</v>
      </c>
      <c r="L1438" t="s">
        <v>5641</v>
      </c>
      <c r="M1438" s="87">
        <v>43873</v>
      </c>
      <c r="N1438" t="s">
        <v>3620</v>
      </c>
      <c r="O1438" t="s">
        <v>3579</v>
      </c>
      <c r="P1438" s="61">
        <v>-10794</v>
      </c>
      <c r="Q1438" t="s">
        <v>3579</v>
      </c>
      <c r="R1438" s="61">
        <v>0</v>
      </c>
      <c r="S1438" s="61">
        <v>-10794</v>
      </c>
    </row>
    <row r="1439" spans="1:19" x14ac:dyDescent="0.2">
      <c r="A1439" t="s">
        <v>509</v>
      </c>
      <c r="B1439" t="s">
        <v>1763</v>
      </c>
      <c r="C1439" t="s">
        <v>2931</v>
      </c>
      <c r="D1439" t="s">
        <v>238</v>
      </c>
      <c r="E1439" t="s">
        <v>3573</v>
      </c>
      <c r="F1439" t="s">
        <v>122</v>
      </c>
      <c r="G1439" s="87">
        <v>20200201</v>
      </c>
      <c r="H1439" t="s">
        <v>4447</v>
      </c>
      <c r="I1439" t="s">
        <v>5516</v>
      </c>
      <c r="J1439" t="s">
        <v>5593</v>
      </c>
      <c r="K1439">
        <v>7478</v>
      </c>
      <c r="L1439" t="s">
        <v>5641</v>
      </c>
      <c r="M1439" s="87">
        <v>43873</v>
      </c>
      <c r="N1439" t="s">
        <v>3620</v>
      </c>
      <c r="O1439" t="s">
        <v>3579</v>
      </c>
      <c r="P1439" s="61">
        <v>10794</v>
      </c>
      <c r="Q1439" t="s">
        <v>3579</v>
      </c>
      <c r="R1439" s="61">
        <v>10794</v>
      </c>
      <c r="S1439" s="61">
        <v>0</v>
      </c>
    </row>
    <row r="1440" spans="1:19" x14ac:dyDescent="0.2">
      <c r="A1440" t="s">
        <v>509</v>
      </c>
      <c r="B1440" t="s">
        <v>1763</v>
      </c>
      <c r="C1440" t="s">
        <v>2931</v>
      </c>
      <c r="D1440" t="s">
        <v>238</v>
      </c>
      <c r="E1440" t="s">
        <v>3573</v>
      </c>
      <c r="F1440" t="s">
        <v>122</v>
      </c>
      <c r="G1440" s="87">
        <v>20200228</v>
      </c>
      <c r="H1440" t="s">
        <v>3574</v>
      </c>
      <c r="I1440" t="s">
        <v>5642</v>
      </c>
      <c r="J1440" t="s">
        <v>5643</v>
      </c>
      <c r="K1440">
        <v>7482</v>
      </c>
      <c r="L1440" t="s">
        <v>5644</v>
      </c>
      <c r="M1440" s="87">
        <v>43878</v>
      </c>
      <c r="N1440" t="s">
        <v>3578</v>
      </c>
      <c r="O1440" t="s">
        <v>3579</v>
      </c>
      <c r="P1440" s="61">
        <v>-1577.54</v>
      </c>
      <c r="Q1440" t="s">
        <v>3579</v>
      </c>
      <c r="R1440" s="61">
        <v>0</v>
      </c>
      <c r="S1440" s="61">
        <v>-1577.54</v>
      </c>
    </row>
    <row r="1441" spans="1:19" x14ac:dyDescent="0.2">
      <c r="A1441" t="s">
        <v>509</v>
      </c>
      <c r="B1441" t="s">
        <v>1763</v>
      </c>
      <c r="C1441" t="s">
        <v>2931</v>
      </c>
      <c r="D1441" t="s">
        <v>238</v>
      </c>
      <c r="E1441" t="s">
        <v>3573</v>
      </c>
      <c r="F1441" t="s">
        <v>122</v>
      </c>
      <c r="G1441" s="87">
        <v>20200228</v>
      </c>
      <c r="H1441" t="s">
        <v>3574</v>
      </c>
      <c r="I1441" t="s">
        <v>5645</v>
      </c>
      <c r="J1441" t="s">
        <v>5643</v>
      </c>
      <c r="K1441">
        <v>7482</v>
      </c>
      <c r="L1441" t="s">
        <v>5644</v>
      </c>
      <c r="M1441" s="87">
        <v>43878</v>
      </c>
      <c r="N1441" t="s">
        <v>3578</v>
      </c>
      <c r="O1441" t="s">
        <v>3579</v>
      </c>
      <c r="P1441" s="61">
        <v>-509.75</v>
      </c>
      <c r="Q1441" t="s">
        <v>3579</v>
      </c>
      <c r="R1441" s="61">
        <v>0</v>
      </c>
      <c r="S1441" s="61">
        <v>-509.75</v>
      </c>
    </row>
    <row r="1442" spans="1:19" x14ac:dyDescent="0.2">
      <c r="A1442" t="s">
        <v>509</v>
      </c>
      <c r="B1442" t="s">
        <v>1763</v>
      </c>
      <c r="C1442" t="s">
        <v>2931</v>
      </c>
      <c r="D1442" t="s">
        <v>238</v>
      </c>
      <c r="E1442" t="s">
        <v>3573</v>
      </c>
      <c r="F1442" t="s">
        <v>122</v>
      </c>
      <c r="G1442" s="87">
        <v>20200228</v>
      </c>
      <c r="H1442" t="s">
        <v>3574</v>
      </c>
      <c r="I1442" t="s">
        <v>5646</v>
      </c>
      <c r="J1442" t="s">
        <v>5643</v>
      </c>
      <c r="K1442">
        <v>7482</v>
      </c>
      <c r="L1442" t="s">
        <v>5644</v>
      </c>
      <c r="M1442" s="87">
        <v>43878</v>
      </c>
      <c r="N1442" t="s">
        <v>3578</v>
      </c>
      <c r="O1442" t="s">
        <v>3579</v>
      </c>
      <c r="P1442" s="61">
        <v>-1201.27</v>
      </c>
      <c r="Q1442" t="s">
        <v>3579</v>
      </c>
      <c r="R1442" s="61">
        <v>0</v>
      </c>
      <c r="S1442" s="61">
        <v>-1201.27</v>
      </c>
    </row>
    <row r="1443" spans="1:19" x14ac:dyDescent="0.2">
      <c r="A1443" t="s">
        <v>509</v>
      </c>
      <c r="B1443" t="s">
        <v>1763</v>
      </c>
      <c r="C1443" t="s">
        <v>2931</v>
      </c>
      <c r="D1443" t="s">
        <v>238</v>
      </c>
      <c r="E1443" t="s">
        <v>3573</v>
      </c>
      <c r="F1443" t="s">
        <v>122</v>
      </c>
      <c r="G1443" s="87">
        <v>20200228</v>
      </c>
      <c r="H1443" t="s">
        <v>3574</v>
      </c>
      <c r="I1443" t="s">
        <v>5647</v>
      </c>
      <c r="J1443" t="s">
        <v>5648</v>
      </c>
      <c r="K1443">
        <v>7482</v>
      </c>
      <c r="L1443" t="s">
        <v>5644</v>
      </c>
      <c r="M1443" s="87">
        <v>43878</v>
      </c>
      <c r="N1443" t="s">
        <v>3578</v>
      </c>
      <c r="O1443" t="s">
        <v>3579</v>
      </c>
      <c r="P1443" s="61">
        <v>-1913.23</v>
      </c>
      <c r="Q1443" t="s">
        <v>3579</v>
      </c>
      <c r="R1443" s="61">
        <v>0</v>
      </c>
      <c r="S1443" s="61">
        <v>-1913.23</v>
      </c>
    </row>
    <row r="1444" spans="1:19" x14ac:dyDescent="0.2">
      <c r="A1444" t="s">
        <v>509</v>
      </c>
      <c r="B1444" t="s">
        <v>1763</v>
      </c>
      <c r="C1444" t="s">
        <v>2931</v>
      </c>
      <c r="D1444" t="s">
        <v>238</v>
      </c>
      <c r="E1444" t="s">
        <v>3573</v>
      </c>
      <c r="F1444" t="s">
        <v>122</v>
      </c>
      <c r="G1444" s="87">
        <v>20200228</v>
      </c>
      <c r="H1444" t="s">
        <v>3574</v>
      </c>
      <c r="I1444" t="s">
        <v>5649</v>
      </c>
      <c r="J1444" t="s">
        <v>5584</v>
      </c>
      <c r="K1444">
        <v>7482</v>
      </c>
      <c r="L1444" t="s">
        <v>5644</v>
      </c>
      <c r="M1444" s="87">
        <v>43878</v>
      </c>
      <c r="N1444" t="s">
        <v>3578</v>
      </c>
      <c r="O1444" t="s">
        <v>3579</v>
      </c>
      <c r="P1444" s="61">
        <v>-507.24</v>
      </c>
      <c r="Q1444" t="s">
        <v>3579</v>
      </c>
      <c r="R1444" s="61">
        <v>0</v>
      </c>
      <c r="S1444" s="61">
        <v>-507.24</v>
      </c>
    </row>
    <row r="1445" spans="1:19" x14ac:dyDescent="0.2">
      <c r="A1445" t="s">
        <v>509</v>
      </c>
      <c r="B1445" t="s">
        <v>1763</v>
      </c>
      <c r="C1445" t="s">
        <v>2931</v>
      </c>
      <c r="D1445" t="s">
        <v>238</v>
      </c>
      <c r="E1445" t="s">
        <v>3573</v>
      </c>
      <c r="F1445" t="s">
        <v>122</v>
      </c>
      <c r="G1445" s="87">
        <v>20200228</v>
      </c>
      <c r="H1445" t="s">
        <v>3574</v>
      </c>
      <c r="I1445" t="s">
        <v>5650</v>
      </c>
      <c r="J1445" t="s">
        <v>5651</v>
      </c>
      <c r="K1445">
        <v>7482</v>
      </c>
      <c r="L1445" t="s">
        <v>5644</v>
      </c>
      <c r="M1445" s="87">
        <v>43878</v>
      </c>
      <c r="N1445" t="s">
        <v>3578</v>
      </c>
      <c r="O1445" t="s">
        <v>3579</v>
      </c>
      <c r="P1445" s="61">
        <v>-895.13</v>
      </c>
      <c r="Q1445" t="s">
        <v>3579</v>
      </c>
      <c r="R1445" s="61">
        <v>0</v>
      </c>
      <c r="S1445" s="61">
        <v>-895.13</v>
      </c>
    </row>
    <row r="1446" spans="1:19" x14ac:dyDescent="0.2">
      <c r="A1446" t="s">
        <v>509</v>
      </c>
      <c r="B1446" t="s">
        <v>1763</v>
      </c>
      <c r="C1446" t="s">
        <v>2931</v>
      </c>
      <c r="D1446" t="s">
        <v>238</v>
      </c>
      <c r="E1446" t="s">
        <v>3573</v>
      </c>
      <c r="F1446" t="s">
        <v>122</v>
      </c>
      <c r="G1446" s="87">
        <v>20200228</v>
      </c>
      <c r="H1446" t="s">
        <v>3574</v>
      </c>
      <c r="I1446" t="s">
        <v>5652</v>
      </c>
      <c r="J1446" t="s">
        <v>5636</v>
      </c>
      <c r="K1446">
        <v>7482</v>
      </c>
      <c r="L1446" t="s">
        <v>5644</v>
      </c>
      <c r="M1446" s="87">
        <v>43878</v>
      </c>
      <c r="N1446" t="s">
        <v>3578</v>
      </c>
      <c r="O1446" t="s">
        <v>3579</v>
      </c>
      <c r="P1446" s="61">
        <v>-1613.94</v>
      </c>
      <c r="Q1446" t="s">
        <v>3579</v>
      </c>
      <c r="R1446" s="61">
        <v>0</v>
      </c>
      <c r="S1446" s="61">
        <v>-1613.94</v>
      </c>
    </row>
    <row r="1447" spans="1:19" x14ac:dyDescent="0.2">
      <c r="A1447" t="s">
        <v>509</v>
      </c>
      <c r="B1447" t="s">
        <v>1763</v>
      </c>
      <c r="C1447" t="s">
        <v>2931</v>
      </c>
      <c r="D1447" t="s">
        <v>238</v>
      </c>
      <c r="E1447" t="s">
        <v>3573</v>
      </c>
      <c r="F1447" t="s">
        <v>122</v>
      </c>
      <c r="G1447" s="87">
        <v>20200228</v>
      </c>
      <c r="H1447" t="s">
        <v>3574</v>
      </c>
      <c r="I1447" t="s">
        <v>5653</v>
      </c>
      <c r="J1447" t="s">
        <v>5638</v>
      </c>
      <c r="K1447">
        <v>7482</v>
      </c>
      <c r="L1447" t="s">
        <v>5644</v>
      </c>
      <c r="M1447" s="87">
        <v>43878</v>
      </c>
      <c r="N1447" t="s">
        <v>3578</v>
      </c>
      <c r="O1447" t="s">
        <v>3579</v>
      </c>
      <c r="P1447" s="61">
        <v>-1383.74</v>
      </c>
      <c r="Q1447" t="s">
        <v>3579</v>
      </c>
      <c r="R1447" s="61">
        <v>0</v>
      </c>
      <c r="S1447" s="61">
        <v>-1383.74</v>
      </c>
    </row>
    <row r="1448" spans="1:19" x14ac:dyDescent="0.2">
      <c r="A1448" t="s">
        <v>509</v>
      </c>
      <c r="B1448" t="s">
        <v>1763</v>
      </c>
      <c r="C1448" t="s">
        <v>2931</v>
      </c>
      <c r="D1448" t="s">
        <v>238</v>
      </c>
      <c r="E1448" t="s">
        <v>3573</v>
      </c>
      <c r="F1448" t="s">
        <v>122</v>
      </c>
      <c r="G1448" s="87">
        <v>20200228</v>
      </c>
      <c r="H1448" t="s">
        <v>3574</v>
      </c>
      <c r="I1448" t="s">
        <v>5654</v>
      </c>
      <c r="J1448" t="s">
        <v>5640</v>
      </c>
      <c r="K1448">
        <v>7482</v>
      </c>
      <c r="L1448" t="s">
        <v>5644</v>
      </c>
      <c r="M1448" s="87">
        <v>43878</v>
      </c>
      <c r="N1448" t="s">
        <v>3578</v>
      </c>
      <c r="O1448" t="s">
        <v>3579</v>
      </c>
      <c r="P1448" s="61">
        <v>-1307.92</v>
      </c>
      <c r="Q1448" t="s">
        <v>3579</v>
      </c>
      <c r="R1448" s="61">
        <v>0</v>
      </c>
      <c r="S1448" s="61">
        <v>-1307.92</v>
      </c>
    </row>
    <row r="1449" spans="1:19" x14ac:dyDescent="0.2">
      <c r="A1449" t="s">
        <v>509</v>
      </c>
      <c r="B1449" t="s">
        <v>1763</v>
      </c>
      <c r="C1449" t="s">
        <v>2931</v>
      </c>
      <c r="D1449" t="s">
        <v>238</v>
      </c>
      <c r="E1449" t="s">
        <v>3573</v>
      </c>
      <c r="F1449" t="s">
        <v>122</v>
      </c>
      <c r="G1449" s="87">
        <v>20200229</v>
      </c>
      <c r="H1449" t="s">
        <v>4447</v>
      </c>
      <c r="I1449" t="s">
        <v>5593</v>
      </c>
      <c r="J1449" t="s">
        <v>5593</v>
      </c>
      <c r="K1449">
        <v>7524</v>
      </c>
      <c r="L1449" t="s">
        <v>5655</v>
      </c>
      <c r="M1449" s="87">
        <v>43902</v>
      </c>
      <c r="N1449" t="s">
        <v>3620</v>
      </c>
      <c r="O1449" t="s">
        <v>3579</v>
      </c>
      <c r="P1449" s="61">
        <v>-10794</v>
      </c>
      <c r="Q1449" t="s">
        <v>3579</v>
      </c>
      <c r="R1449" s="61">
        <v>0</v>
      </c>
      <c r="S1449" s="61">
        <v>-10794</v>
      </c>
    </row>
    <row r="1450" spans="1:19" x14ac:dyDescent="0.2">
      <c r="A1450" t="s">
        <v>509</v>
      </c>
      <c r="B1450" t="s">
        <v>1763</v>
      </c>
      <c r="C1450" t="s">
        <v>2931</v>
      </c>
      <c r="D1450" t="s">
        <v>238</v>
      </c>
      <c r="E1450" t="s">
        <v>3573</v>
      </c>
      <c r="F1450" t="s">
        <v>123</v>
      </c>
      <c r="G1450" s="87">
        <v>20200301</v>
      </c>
      <c r="H1450" t="s">
        <v>4447</v>
      </c>
      <c r="I1450" t="s">
        <v>5516</v>
      </c>
      <c r="J1450" t="s">
        <v>5593</v>
      </c>
      <c r="K1450">
        <v>7524</v>
      </c>
      <c r="L1450" t="s">
        <v>5655</v>
      </c>
      <c r="M1450" s="87">
        <v>43902</v>
      </c>
      <c r="N1450" t="s">
        <v>3620</v>
      </c>
      <c r="O1450" t="s">
        <v>3579</v>
      </c>
      <c r="P1450" s="61">
        <v>10794</v>
      </c>
      <c r="Q1450" t="s">
        <v>3579</v>
      </c>
      <c r="R1450" s="61">
        <v>10794</v>
      </c>
      <c r="S1450" s="61">
        <v>0</v>
      </c>
    </row>
    <row r="1451" spans="1:19" x14ac:dyDescent="0.2">
      <c r="A1451" t="s">
        <v>509</v>
      </c>
      <c r="B1451" t="s">
        <v>1763</v>
      </c>
      <c r="C1451" t="s">
        <v>2931</v>
      </c>
      <c r="D1451" t="s">
        <v>238</v>
      </c>
      <c r="E1451" t="s">
        <v>3573</v>
      </c>
      <c r="F1451" t="s">
        <v>123</v>
      </c>
      <c r="G1451" s="87">
        <v>20200331</v>
      </c>
      <c r="H1451" t="s">
        <v>4447</v>
      </c>
      <c r="I1451" t="s">
        <v>5656</v>
      </c>
      <c r="J1451" t="s">
        <v>5656</v>
      </c>
      <c r="K1451">
        <v>7580</v>
      </c>
      <c r="L1451" t="s">
        <v>5657</v>
      </c>
      <c r="M1451" s="87">
        <v>43935</v>
      </c>
      <c r="N1451" t="s">
        <v>3620</v>
      </c>
      <c r="O1451" t="s">
        <v>3579</v>
      </c>
      <c r="P1451" s="61">
        <v>-10909.76</v>
      </c>
      <c r="Q1451" t="s">
        <v>3579</v>
      </c>
      <c r="R1451" s="61">
        <v>0</v>
      </c>
      <c r="S1451" s="61">
        <v>-10909.76</v>
      </c>
    </row>
    <row r="1452" spans="1:19" x14ac:dyDescent="0.2">
      <c r="A1452" t="s">
        <v>509</v>
      </c>
      <c r="B1452" t="s">
        <v>1763</v>
      </c>
      <c r="C1452" t="s">
        <v>2931</v>
      </c>
      <c r="D1452" t="s">
        <v>238</v>
      </c>
      <c r="E1452" t="s">
        <v>3573</v>
      </c>
      <c r="F1452" t="s">
        <v>123</v>
      </c>
      <c r="G1452" s="87">
        <v>20200331</v>
      </c>
      <c r="H1452" t="s">
        <v>3574</v>
      </c>
      <c r="I1452" t="s">
        <v>5658</v>
      </c>
      <c r="J1452" t="s">
        <v>5659</v>
      </c>
      <c r="K1452">
        <v>7532</v>
      </c>
      <c r="L1452" t="s">
        <v>5660</v>
      </c>
      <c r="M1452" s="87">
        <v>43907</v>
      </c>
      <c r="N1452" t="s">
        <v>3578</v>
      </c>
      <c r="O1452" t="s">
        <v>3579</v>
      </c>
      <c r="P1452" s="61">
        <v>-453.02</v>
      </c>
      <c r="Q1452" t="s">
        <v>3579</v>
      </c>
      <c r="R1452" s="61">
        <v>0</v>
      </c>
      <c r="S1452" s="61">
        <v>-453.02</v>
      </c>
    </row>
    <row r="1453" spans="1:19" x14ac:dyDescent="0.2">
      <c r="A1453" t="s">
        <v>509</v>
      </c>
      <c r="B1453" t="s">
        <v>1763</v>
      </c>
      <c r="C1453" t="s">
        <v>2931</v>
      </c>
      <c r="D1453" t="s">
        <v>238</v>
      </c>
      <c r="E1453" t="s">
        <v>3573</v>
      </c>
      <c r="F1453" t="s">
        <v>123</v>
      </c>
      <c r="G1453" s="87">
        <v>20200331</v>
      </c>
      <c r="H1453" t="s">
        <v>3574</v>
      </c>
      <c r="I1453" t="s">
        <v>5661</v>
      </c>
      <c r="J1453" t="s">
        <v>5659</v>
      </c>
      <c r="K1453">
        <v>7532</v>
      </c>
      <c r="L1453" t="s">
        <v>5660</v>
      </c>
      <c r="M1453" s="87">
        <v>43907</v>
      </c>
      <c r="N1453" t="s">
        <v>3578</v>
      </c>
      <c r="O1453" t="s">
        <v>3579</v>
      </c>
      <c r="P1453" s="61">
        <v>-1541.96</v>
      </c>
      <c r="Q1453" t="s">
        <v>3579</v>
      </c>
      <c r="R1453" s="61">
        <v>0</v>
      </c>
      <c r="S1453" s="61">
        <v>-1541.96</v>
      </c>
    </row>
    <row r="1454" spans="1:19" x14ac:dyDescent="0.2">
      <c r="A1454" t="s">
        <v>509</v>
      </c>
      <c r="B1454" t="s">
        <v>1763</v>
      </c>
      <c r="C1454" t="s">
        <v>2931</v>
      </c>
      <c r="D1454" t="s">
        <v>238</v>
      </c>
      <c r="E1454" t="s">
        <v>3573</v>
      </c>
      <c r="F1454" t="s">
        <v>123</v>
      </c>
      <c r="G1454" s="87">
        <v>20200331</v>
      </c>
      <c r="H1454" t="s">
        <v>3574</v>
      </c>
      <c r="I1454" t="s">
        <v>5662</v>
      </c>
      <c r="J1454" t="s">
        <v>5659</v>
      </c>
      <c r="K1454">
        <v>7532</v>
      </c>
      <c r="L1454" t="s">
        <v>5660</v>
      </c>
      <c r="M1454" s="87">
        <v>43907</v>
      </c>
      <c r="N1454" t="s">
        <v>3578</v>
      </c>
      <c r="O1454" t="s">
        <v>3579</v>
      </c>
      <c r="P1454" s="61">
        <v>-1128.31</v>
      </c>
      <c r="Q1454" t="s">
        <v>3579</v>
      </c>
      <c r="R1454" s="61">
        <v>0</v>
      </c>
      <c r="S1454" s="61">
        <v>-1128.31</v>
      </c>
    </row>
    <row r="1455" spans="1:19" x14ac:dyDescent="0.2">
      <c r="A1455" t="s">
        <v>509</v>
      </c>
      <c r="B1455" t="s">
        <v>1763</v>
      </c>
      <c r="C1455" t="s">
        <v>2931</v>
      </c>
      <c r="D1455" t="s">
        <v>238</v>
      </c>
      <c r="E1455" t="s">
        <v>3573</v>
      </c>
      <c r="F1455" t="s">
        <v>123</v>
      </c>
      <c r="G1455" s="87">
        <v>20200331</v>
      </c>
      <c r="H1455" t="s">
        <v>3574</v>
      </c>
      <c r="I1455" t="s">
        <v>5663</v>
      </c>
      <c r="J1455" t="s">
        <v>5664</v>
      </c>
      <c r="K1455">
        <v>7532</v>
      </c>
      <c r="L1455" t="s">
        <v>5660</v>
      </c>
      <c r="M1455" s="87">
        <v>43907</v>
      </c>
      <c r="N1455" t="s">
        <v>3578</v>
      </c>
      <c r="O1455" t="s">
        <v>3579</v>
      </c>
      <c r="P1455" s="61">
        <v>-1866.29</v>
      </c>
      <c r="Q1455" t="s">
        <v>3579</v>
      </c>
      <c r="R1455" s="61">
        <v>0</v>
      </c>
      <c r="S1455" s="61">
        <v>-1866.29</v>
      </c>
    </row>
    <row r="1456" spans="1:19" x14ac:dyDescent="0.2">
      <c r="A1456" t="s">
        <v>509</v>
      </c>
      <c r="B1456" t="s">
        <v>1763</v>
      </c>
      <c r="C1456" t="s">
        <v>2931</v>
      </c>
      <c r="D1456" t="s">
        <v>238</v>
      </c>
      <c r="E1456" t="s">
        <v>3573</v>
      </c>
      <c r="F1456" t="s">
        <v>123</v>
      </c>
      <c r="G1456" s="87">
        <v>20200331</v>
      </c>
      <c r="H1456" t="s">
        <v>3574</v>
      </c>
      <c r="I1456" t="s">
        <v>5665</v>
      </c>
      <c r="J1456" t="s">
        <v>5584</v>
      </c>
      <c r="K1456">
        <v>7532</v>
      </c>
      <c r="L1456" t="s">
        <v>5660</v>
      </c>
      <c r="M1456" s="87">
        <v>43907</v>
      </c>
      <c r="N1456" t="s">
        <v>3578</v>
      </c>
      <c r="O1456" t="s">
        <v>3579</v>
      </c>
      <c r="P1456" s="61">
        <v>-499.74</v>
      </c>
      <c r="Q1456" t="s">
        <v>3579</v>
      </c>
      <c r="R1456" s="61">
        <v>0</v>
      </c>
      <c r="S1456" s="61">
        <v>-499.74</v>
      </c>
    </row>
    <row r="1457" spans="1:19" x14ac:dyDescent="0.2">
      <c r="A1457" t="s">
        <v>509</v>
      </c>
      <c r="B1457" t="s">
        <v>1763</v>
      </c>
      <c r="C1457" t="s">
        <v>2931</v>
      </c>
      <c r="D1457" t="s">
        <v>238</v>
      </c>
      <c r="E1457" t="s">
        <v>3573</v>
      </c>
      <c r="F1457" t="s">
        <v>123</v>
      </c>
      <c r="G1457" s="87">
        <v>20200331</v>
      </c>
      <c r="H1457" t="s">
        <v>3574</v>
      </c>
      <c r="I1457" t="s">
        <v>5666</v>
      </c>
      <c r="J1457" t="s">
        <v>5667</v>
      </c>
      <c r="K1457">
        <v>7532</v>
      </c>
      <c r="L1457" t="s">
        <v>5660</v>
      </c>
      <c r="M1457" s="87">
        <v>43907</v>
      </c>
      <c r="N1457" t="s">
        <v>3578</v>
      </c>
      <c r="O1457" t="s">
        <v>3579</v>
      </c>
      <c r="P1457" s="61">
        <v>-834.55</v>
      </c>
      <c r="Q1457" t="s">
        <v>3579</v>
      </c>
      <c r="R1457" s="61">
        <v>0</v>
      </c>
      <c r="S1457" s="61">
        <v>-834.55</v>
      </c>
    </row>
    <row r="1458" spans="1:19" x14ac:dyDescent="0.2">
      <c r="A1458" t="s">
        <v>509</v>
      </c>
      <c r="B1458" t="s">
        <v>1763</v>
      </c>
      <c r="C1458" t="s">
        <v>2931</v>
      </c>
      <c r="D1458" t="s">
        <v>238</v>
      </c>
      <c r="E1458" t="s">
        <v>3573</v>
      </c>
      <c r="F1458" t="s">
        <v>123</v>
      </c>
      <c r="G1458" s="87">
        <v>20200331</v>
      </c>
      <c r="H1458" t="s">
        <v>3574</v>
      </c>
      <c r="I1458" t="s">
        <v>5668</v>
      </c>
      <c r="J1458" t="s">
        <v>5636</v>
      </c>
      <c r="K1458">
        <v>7532</v>
      </c>
      <c r="L1458" t="s">
        <v>5660</v>
      </c>
      <c r="M1458" s="87">
        <v>43907</v>
      </c>
      <c r="N1458" t="s">
        <v>3578</v>
      </c>
      <c r="O1458" t="s">
        <v>3579</v>
      </c>
      <c r="P1458" s="61">
        <v>-1419.95</v>
      </c>
      <c r="Q1458" t="s">
        <v>3579</v>
      </c>
      <c r="R1458" s="61">
        <v>0</v>
      </c>
      <c r="S1458" s="61">
        <v>-1419.95</v>
      </c>
    </row>
    <row r="1459" spans="1:19" x14ac:dyDescent="0.2">
      <c r="A1459" t="s">
        <v>509</v>
      </c>
      <c r="B1459" t="s">
        <v>1763</v>
      </c>
      <c r="C1459" t="s">
        <v>2931</v>
      </c>
      <c r="D1459" t="s">
        <v>238</v>
      </c>
      <c r="E1459" t="s">
        <v>3573</v>
      </c>
      <c r="F1459" t="s">
        <v>123</v>
      </c>
      <c r="G1459" s="87">
        <v>20200331</v>
      </c>
      <c r="H1459" t="s">
        <v>3574</v>
      </c>
      <c r="I1459" t="s">
        <v>5669</v>
      </c>
      <c r="J1459" t="s">
        <v>5638</v>
      </c>
      <c r="K1459">
        <v>7532</v>
      </c>
      <c r="L1459" t="s">
        <v>5660</v>
      </c>
      <c r="M1459" s="87">
        <v>43907</v>
      </c>
      <c r="N1459" t="s">
        <v>3578</v>
      </c>
      <c r="O1459" t="s">
        <v>3579</v>
      </c>
      <c r="P1459" s="61">
        <v>-1266.0999999999999</v>
      </c>
      <c r="Q1459" t="s">
        <v>3579</v>
      </c>
      <c r="R1459" s="61">
        <v>0</v>
      </c>
      <c r="S1459" s="61">
        <v>-1266.0999999999999</v>
      </c>
    </row>
    <row r="1460" spans="1:19" x14ac:dyDescent="0.2">
      <c r="A1460" t="s">
        <v>509</v>
      </c>
      <c r="B1460" t="s">
        <v>1763</v>
      </c>
      <c r="C1460" t="s">
        <v>2931</v>
      </c>
      <c r="D1460" t="s">
        <v>238</v>
      </c>
      <c r="E1460" t="s">
        <v>3573</v>
      </c>
      <c r="F1460" t="s">
        <v>123</v>
      </c>
      <c r="G1460" s="87">
        <v>20200331</v>
      </c>
      <c r="H1460" t="s">
        <v>3574</v>
      </c>
      <c r="I1460" t="s">
        <v>5670</v>
      </c>
      <c r="J1460" t="s">
        <v>5640</v>
      </c>
      <c r="K1460">
        <v>7532</v>
      </c>
      <c r="L1460" t="s">
        <v>5660</v>
      </c>
      <c r="M1460" s="87">
        <v>43907</v>
      </c>
      <c r="N1460" t="s">
        <v>3578</v>
      </c>
      <c r="O1460" t="s">
        <v>3579</v>
      </c>
      <c r="P1460" s="61">
        <v>-1285.8499999999999</v>
      </c>
      <c r="Q1460" t="s">
        <v>3579</v>
      </c>
      <c r="R1460" s="61">
        <v>0</v>
      </c>
      <c r="S1460" s="61">
        <v>-1285.8499999999999</v>
      </c>
    </row>
    <row r="1461" spans="1:19" x14ac:dyDescent="0.2">
      <c r="A1461" t="s">
        <v>509</v>
      </c>
      <c r="B1461" t="s">
        <v>1763</v>
      </c>
      <c r="C1461" t="s">
        <v>2931</v>
      </c>
      <c r="D1461" t="s">
        <v>238</v>
      </c>
      <c r="E1461" t="s">
        <v>3573</v>
      </c>
      <c r="F1461" t="s">
        <v>124</v>
      </c>
      <c r="G1461" s="87">
        <v>20200401</v>
      </c>
      <c r="H1461" t="s">
        <v>4447</v>
      </c>
      <c r="I1461" t="s">
        <v>5516</v>
      </c>
      <c r="J1461" t="s">
        <v>5656</v>
      </c>
      <c r="K1461">
        <v>7580</v>
      </c>
      <c r="L1461" t="s">
        <v>5657</v>
      </c>
      <c r="M1461" s="87">
        <v>43935</v>
      </c>
      <c r="N1461" t="s">
        <v>3620</v>
      </c>
      <c r="O1461" t="s">
        <v>3579</v>
      </c>
      <c r="P1461" s="61">
        <v>10909.76</v>
      </c>
      <c r="Q1461" t="s">
        <v>3579</v>
      </c>
      <c r="R1461" s="61">
        <v>10909.76</v>
      </c>
      <c r="S1461" s="61">
        <v>0</v>
      </c>
    </row>
    <row r="1462" spans="1:19" x14ac:dyDescent="0.2">
      <c r="A1462" t="s">
        <v>509</v>
      </c>
      <c r="B1462" t="s">
        <v>1763</v>
      </c>
      <c r="C1462" t="s">
        <v>2931</v>
      </c>
      <c r="D1462" t="s">
        <v>238</v>
      </c>
      <c r="E1462" t="s">
        <v>3573</v>
      </c>
      <c r="F1462" t="s">
        <v>124</v>
      </c>
      <c r="G1462" s="87">
        <v>20200430</v>
      </c>
      <c r="H1462" t="s">
        <v>4447</v>
      </c>
      <c r="I1462" t="s">
        <v>5671</v>
      </c>
      <c r="J1462" t="s">
        <v>5671</v>
      </c>
      <c r="K1462">
        <v>7628</v>
      </c>
      <c r="L1462" t="s">
        <v>5672</v>
      </c>
      <c r="M1462" s="87">
        <v>43962</v>
      </c>
      <c r="N1462" t="s">
        <v>3620</v>
      </c>
      <c r="O1462" t="s">
        <v>3579</v>
      </c>
      <c r="P1462" s="61">
        <v>-9473.84</v>
      </c>
      <c r="Q1462" t="s">
        <v>3579</v>
      </c>
      <c r="R1462" s="61">
        <v>0</v>
      </c>
      <c r="S1462" s="61">
        <v>-9473.84</v>
      </c>
    </row>
    <row r="1463" spans="1:19" x14ac:dyDescent="0.2">
      <c r="A1463" t="s">
        <v>509</v>
      </c>
      <c r="B1463" t="s">
        <v>1763</v>
      </c>
      <c r="C1463" t="s">
        <v>2931</v>
      </c>
      <c r="D1463" t="s">
        <v>238</v>
      </c>
      <c r="E1463" t="s">
        <v>3573</v>
      </c>
      <c r="F1463" t="s">
        <v>124</v>
      </c>
      <c r="G1463" s="87">
        <v>20200430</v>
      </c>
      <c r="H1463" t="s">
        <v>3574</v>
      </c>
      <c r="I1463" t="s">
        <v>5673</v>
      </c>
      <c r="J1463" t="s">
        <v>5674</v>
      </c>
      <c r="K1463">
        <v>7591</v>
      </c>
      <c r="L1463" t="s">
        <v>4829</v>
      </c>
      <c r="M1463" s="87">
        <v>43944</v>
      </c>
      <c r="N1463" t="s">
        <v>3578</v>
      </c>
      <c r="O1463" t="s">
        <v>3579</v>
      </c>
      <c r="P1463" s="61">
        <v>-1198.76</v>
      </c>
      <c r="Q1463" t="s">
        <v>3579</v>
      </c>
      <c r="R1463" s="61">
        <v>0</v>
      </c>
      <c r="S1463" s="61">
        <v>-1198.76</v>
      </c>
    </row>
    <row r="1464" spans="1:19" x14ac:dyDescent="0.2">
      <c r="A1464" t="s">
        <v>509</v>
      </c>
      <c r="B1464" t="s">
        <v>1763</v>
      </c>
      <c r="C1464" t="s">
        <v>2931</v>
      </c>
      <c r="D1464" t="s">
        <v>238</v>
      </c>
      <c r="E1464" t="s">
        <v>3573</v>
      </c>
      <c r="F1464" t="s">
        <v>124</v>
      </c>
      <c r="G1464" s="87">
        <v>20200430</v>
      </c>
      <c r="H1464" t="s">
        <v>3574</v>
      </c>
      <c r="I1464" t="s">
        <v>5675</v>
      </c>
      <c r="J1464" t="s">
        <v>5674</v>
      </c>
      <c r="K1464">
        <v>7591</v>
      </c>
      <c r="L1464" t="s">
        <v>4829</v>
      </c>
      <c r="M1464" s="87">
        <v>43944</v>
      </c>
      <c r="N1464" t="s">
        <v>3578</v>
      </c>
      <c r="O1464" t="s">
        <v>3579</v>
      </c>
      <c r="P1464" s="61">
        <v>-482.8</v>
      </c>
      <c r="Q1464" t="s">
        <v>3579</v>
      </c>
      <c r="R1464" s="61">
        <v>0</v>
      </c>
      <c r="S1464" s="61">
        <v>-482.8</v>
      </c>
    </row>
    <row r="1465" spans="1:19" x14ac:dyDescent="0.2">
      <c r="A1465" t="s">
        <v>509</v>
      </c>
      <c r="B1465" t="s">
        <v>1763</v>
      </c>
      <c r="C1465" t="s">
        <v>2931</v>
      </c>
      <c r="D1465" t="s">
        <v>238</v>
      </c>
      <c r="E1465" t="s">
        <v>3573</v>
      </c>
      <c r="F1465" t="s">
        <v>124</v>
      </c>
      <c r="G1465" s="87">
        <v>20200430</v>
      </c>
      <c r="H1465" t="s">
        <v>3574</v>
      </c>
      <c r="I1465" t="s">
        <v>5676</v>
      </c>
      <c r="J1465" t="s">
        <v>5674</v>
      </c>
      <c r="K1465">
        <v>7591</v>
      </c>
      <c r="L1465" t="s">
        <v>4829</v>
      </c>
      <c r="M1465" s="87">
        <v>43944</v>
      </c>
      <c r="N1465" t="s">
        <v>3578</v>
      </c>
      <c r="O1465" t="s">
        <v>3579</v>
      </c>
      <c r="P1465" s="61">
        <v>-1590.56</v>
      </c>
      <c r="Q1465" t="s">
        <v>3579</v>
      </c>
      <c r="R1465" s="61">
        <v>0</v>
      </c>
      <c r="S1465" s="61">
        <v>-1590.56</v>
      </c>
    </row>
    <row r="1466" spans="1:19" x14ac:dyDescent="0.2">
      <c r="A1466" t="s">
        <v>509</v>
      </c>
      <c r="B1466" t="s">
        <v>1763</v>
      </c>
      <c r="C1466" t="s">
        <v>2931</v>
      </c>
      <c r="D1466" t="s">
        <v>238</v>
      </c>
      <c r="E1466" t="s">
        <v>3573</v>
      </c>
      <c r="F1466" t="s">
        <v>124</v>
      </c>
      <c r="G1466" s="87">
        <v>20200430</v>
      </c>
      <c r="H1466" t="s">
        <v>3574</v>
      </c>
      <c r="I1466" t="s">
        <v>5677</v>
      </c>
      <c r="J1466" t="s">
        <v>5678</v>
      </c>
      <c r="K1466">
        <v>7591</v>
      </c>
      <c r="L1466" t="s">
        <v>4829</v>
      </c>
      <c r="M1466" s="87">
        <v>43944</v>
      </c>
      <c r="N1466" t="s">
        <v>3578</v>
      </c>
      <c r="O1466" t="s">
        <v>3579</v>
      </c>
      <c r="P1466" s="61">
        <v>-805.37</v>
      </c>
      <c r="Q1466" t="s">
        <v>3579</v>
      </c>
      <c r="R1466" s="61">
        <v>0</v>
      </c>
      <c r="S1466" s="61">
        <v>-805.37</v>
      </c>
    </row>
    <row r="1467" spans="1:19" x14ac:dyDescent="0.2">
      <c r="A1467" t="s">
        <v>509</v>
      </c>
      <c r="B1467" t="s">
        <v>1763</v>
      </c>
      <c r="C1467" t="s">
        <v>2931</v>
      </c>
      <c r="D1467" t="s">
        <v>238</v>
      </c>
      <c r="E1467" t="s">
        <v>3573</v>
      </c>
      <c r="F1467" t="s">
        <v>124</v>
      </c>
      <c r="G1467" s="87">
        <v>20200430</v>
      </c>
      <c r="H1467" t="s">
        <v>3574</v>
      </c>
      <c r="I1467" t="s">
        <v>5679</v>
      </c>
      <c r="J1467" t="s">
        <v>5636</v>
      </c>
      <c r="K1467">
        <v>7591</v>
      </c>
      <c r="L1467" t="s">
        <v>4829</v>
      </c>
      <c r="M1467" s="87">
        <v>43944</v>
      </c>
      <c r="N1467" t="s">
        <v>3578</v>
      </c>
      <c r="O1467" t="s">
        <v>3579</v>
      </c>
      <c r="P1467" s="61">
        <v>-1337.53</v>
      </c>
      <c r="Q1467" t="s">
        <v>3579</v>
      </c>
      <c r="R1467" s="61">
        <v>0</v>
      </c>
      <c r="S1467" s="61">
        <v>-1337.53</v>
      </c>
    </row>
    <row r="1468" spans="1:19" x14ac:dyDescent="0.2">
      <c r="A1468" t="s">
        <v>509</v>
      </c>
      <c r="B1468" t="s">
        <v>1763</v>
      </c>
      <c r="C1468" t="s">
        <v>2931</v>
      </c>
      <c r="D1468" t="s">
        <v>238</v>
      </c>
      <c r="E1468" t="s">
        <v>3573</v>
      </c>
      <c r="F1468" t="s">
        <v>124</v>
      </c>
      <c r="G1468" s="87">
        <v>20200430</v>
      </c>
      <c r="H1468" t="s">
        <v>3574</v>
      </c>
      <c r="I1468" t="s">
        <v>5680</v>
      </c>
      <c r="J1468" t="s">
        <v>5638</v>
      </c>
      <c r="K1468">
        <v>7591</v>
      </c>
      <c r="L1468" t="s">
        <v>4829</v>
      </c>
      <c r="M1468" s="87">
        <v>43944</v>
      </c>
      <c r="N1468" t="s">
        <v>3578</v>
      </c>
      <c r="O1468" t="s">
        <v>3579</v>
      </c>
      <c r="P1468" s="61">
        <v>-1296.3599999999999</v>
      </c>
      <c r="Q1468" t="s">
        <v>3579</v>
      </c>
      <c r="R1468" s="61">
        <v>0</v>
      </c>
      <c r="S1468" s="61">
        <v>-1296.3599999999999</v>
      </c>
    </row>
    <row r="1469" spans="1:19" x14ac:dyDescent="0.2">
      <c r="A1469" t="s">
        <v>509</v>
      </c>
      <c r="B1469" t="s">
        <v>1763</v>
      </c>
      <c r="C1469" t="s">
        <v>2931</v>
      </c>
      <c r="D1469" t="s">
        <v>238</v>
      </c>
      <c r="E1469" t="s">
        <v>3573</v>
      </c>
      <c r="F1469" t="s">
        <v>124</v>
      </c>
      <c r="G1469" s="87">
        <v>20200430</v>
      </c>
      <c r="H1469" t="s">
        <v>3574</v>
      </c>
      <c r="I1469" t="s">
        <v>5681</v>
      </c>
      <c r="J1469" t="s">
        <v>5640</v>
      </c>
      <c r="K1469">
        <v>7591</v>
      </c>
      <c r="L1469" t="s">
        <v>4829</v>
      </c>
      <c r="M1469" s="87">
        <v>43944</v>
      </c>
      <c r="N1469" t="s">
        <v>3578</v>
      </c>
      <c r="O1469" t="s">
        <v>3579</v>
      </c>
      <c r="P1469" s="61">
        <v>-1238.9000000000001</v>
      </c>
      <c r="Q1469" t="s">
        <v>3579</v>
      </c>
      <c r="R1469" s="61">
        <v>0</v>
      </c>
      <c r="S1469" s="61">
        <v>-1238.9000000000001</v>
      </c>
    </row>
    <row r="1470" spans="1:19" x14ac:dyDescent="0.2">
      <c r="A1470" t="s">
        <v>509</v>
      </c>
      <c r="B1470" t="s">
        <v>1763</v>
      </c>
      <c r="C1470" t="s">
        <v>2931</v>
      </c>
      <c r="D1470" t="s">
        <v>238</v>
      </c>
      <c r="E1470" t="s">
        <v>3573</v>
      </c>
      <c r="F1470" t="s">
        <v>124</v>
      </c>
      <c r="G1470" s="87">
        <v>20200430</v>
      </c>
      <c r="H1470" t="s">
        <v>3574</v>
      </c>
      <c r="I1470" t="s">
        <v>5682</v>
      </c>
      <c r="J1470" t="s">
        <v>5683</v>
      </c>
      <c r="K1470">
        <v>7591</v>
      </c>
      <c r="L1470" t="s">
        <v>4829</v>
      </c>
      <c r="M1470" s="87">
        <v>43944</v>
      </c>
      <c r="N1470" t="s">
        <v>3578</v>
      </c>
      <c r="O1470" t="s">
        <v>3579</v>
      </c>
      <c r="P1470" s="61">
        <v>-1738.49</v>
      </c>
      <c r="Q1470" t="s">
        <v>3579</v>
      </c>
      <c r="R1470" s="61">
        <v>0</v>
      </c>
      <c r="S1470" s="61">
        <v>-1738.49</v>
      </c>
    </row>
    <row r="1471" spans="1:19" x14ac:dyDescent="0.2">
      <c r="A1471" t="s">
        <v>509</v>
      </c>
      <c r="B1471" t="s">
        <v>1763</v>
      </c>
      <c r="C1471" t="s">
        <v>2931</v>
      </c>
      <c r="D1471" t="s">
        <v>238</v>
      </c>
      <c r="E1471" t="s">
        <v>3573</v>
      </c>
      <c r="F1471" t="s">
        <v>124</v>
      </c>
      <c r="G1471" s="87">
        <v>20200430</v>
      </c>
      <c r="H1471" t="s">
        <v>3574</v>
      </c>
      <c r="I1471" t="s">
        <v>5684</v>
      </c>
      <c r="J1471" t="s">
        <v>5584</v>
      </c>
      <c r="K1471">
        <v>7591</v>
      </c>
      <c r="L1471" t="s">
        <v>4829</v>
      </c>
      <c r="M1471" s="87">
        <v>43944</v>
      </c>
      <c r="N1471" t="s">
        <v>3578</v>
      </c>
      <c r="O1471" t="s">
        <v>3579</v>
      </c>
      <c r="P1471" s="61">
        <v>-503.03</v>
      </c>
      <c r="Q1471" t="s">
        <v>3579</v>
      </c>
      <c r="R1471" s="61">
        <v>0</v>
      </c>
      <c r="S1471" s="61">
        <v>-503.03</v>
      </c>
    </row>
    <row r="1472" spans="1:19" x14ac:dyDescent="0.2">
      <c r="A1472" t="s">
        <v>509</v>
      </c>
      <c r="B1472" t="s">
        <v>1763</v>
      </c>
      <c r="C1472" t="s">
        <v>2931</v>
      </c>
      <c r="D1472" t="s">
        <v>238</v>
      </c>
      <c r="E1472" t="s">
        <v>3573</v>
      </c>
      <c r="F1472" t="s">
        <v>125</v>
      </c>
      <c r="G1472" s="87">
        <v>20200501</v>
      </c>
      <c r="H1472" t="s">
        <v>3574</v>
      </c>
      <c r="I1472" t="s">
        <v>5685</v>
      </c>
      <c r="J1472" t="s">
        <v>5686</v>
      </c>
      <c r="K1472">
        <v>7603</v>
      </c>
      <c r="L1472" t="s">
        <v>3613</v>
      </c>
      <c r="M1472" s="87">
        <v>43950</v>
      </c>
      <c r="N1472" t="s">
        <v>3578</v>
      </c>
      <c r="O1472" t="s">
        <v>3579</v>
      </c>
      <c r="P1472" s="61">
        <v>-631.16999999999996</v>
      </c>
      <c r="Q1472" t="s">
        <v>3579</v>
      </c>
      <c r="R1472" s="61">
        <v>0</v>
      </c>
      <c r="S1472" s="61">
        <v>-631.16999999999996</v>
      </c>
    </row>
    <row r="1473" spans="1:19" x14ac:dyDescent="0.2">
      <c r="A1473" t="s">
        <v>509</v>
      </c>
      <c r="B1473" t="s">
        <v>1763</v>
      </c>
      <c r="C1473" t="s">
        <v>2931</v>
      </c>
      <c r="D1473" t="s">
        <v>238</v>
      </c>
      <c r="E1473" t="s">
        <v>3573</v>
      </c>
      <c r="F1473" t="s">
        <v>125</v>
      </c>
      <c r="G1473" s="87">
        <v>20200501</v>
      </c>
      <c r="H1473" t="s">
        <v>3574</v>
      </c>
      <c r="I1473" t="s">
        <v>5687</v>
      </c>
      <c r="J1473" t="s">
        <v>5688</v>
      </c>
      <c r="K1473">
        <v>7603</v>
      </c>
      <c r="L1473" t="s">
        <v>3613</v>
      </c>
      <c r="M1473" s="87">
        <v>43950</v>
      </c>
      <c r="N1473" t="s">
        <v>3578</v>
      </c>
      <c r="O1473" t="s">
        <v>3579</v>
      </c>
      <c r="P1473" s="61">
        <v>-314.14</v>
      </c>
      <c r="Q1473" t="s">
        <v>3579</v>
      </c>
      <c r="R1473" s="61">
        <v>0</v>
      </c>
      <c r="S1473" s="61">
        <v>-314.14</v>
      </c>
    </row>
    <row r="1474" spans="1:19" x14ac:dyDescent="0.2">
      <c r="A1474" t="s">
        <v>509</v>
      </c>
      <c r="B1474" t="s">
        <v>1763</v>
      </c>
      <c r="C1474" t="s">
        <v>2931</v>
      </c>
      <c r="D1474" t="s">
        <v>238</v>
      </c>
      <c r="E1474" t="s">
        <v>3573</v>
      </c>
      <c r="F1474" t="s">
        <v>125</v>
      </c>
      <c r="G1474" s="87">
        <v>20200501</v>
      </c>
      <c r="H1474" t="s">
        <v>3574</v>
      </c>
      <c r="I1474" t="s">
        <v>5689</v>
      </c>
      <c r="J1474" t="s">
        <v>5688</v>
      </c>
      <c r="K1474">
        <v>7603</v>
      </c>
      <c r="L1474" t="s">
        <v>3613</v>
      </c>
      <c r="M1474" s="87">
        <v>43950</v>
      </c>
      <c r="N1474" t="s">
        <v>3578</v>
      </c>
      <c r="O1474" t="s">
        <v>3579</v>
      </c>
      <c r="P1474" s="61">
        <v>-282.92</v>
      </c>
      <c r="Q1474" t="s">
        <v>3579</v>
      </c>
      <c r="R1474" s="61">
        <v>0</v>
      </c>
      <c r="S1474" s="61">
        <v>-282.92</v>
      </c>
    </row>
    <row r="1475" spans="1:19" x14ac:dyDescent="0.2">
      <c r="A1475" t="s">
        <v>509</v>
      </c>
      <c r="B1475" t="s">
        <v>1763</v>
      </c>
      <c r="C1475" t="s">
        <v>2931</v>
      </c>
      <c r="D1475" t="s">
        <v>238</v>
      </c>
      <c r="E1475" t="s">
        <v>3573</v>
      </c>
      <c r="F1475" t="s">
        <v>125</v>
      </c>
      <c r="G1475" s="87">
        <v>20200501</v>
      </c>
      <c r="H1475" t="s">
        <v>3574</v>
      </c>
      <c r="I1475" t="s">
        <v>5690</v>
      </c>
      <c r="J1475" t="s">
        <v>5691</v>
      </c>
      <c r="K1475">
        <v>7603</v>
      </c>
      <c r="L1475" t="s">
        <v>3613</v>
      </c>
      <c r="M1475" s="87">
        <v>43950</v>
      </c>
      <c r="N1475" t="s">
        <v>3578</v>
      </c>
      <c r="O1475" t="s">
        <v>3579</v>
      </c>
      <c r="P1475" s="61">
        <v>-282.92</v>
      </c>
      <c r="Q1475" t="s">
        <v>3579</v>
      </c>
      <c r="R1475" s="61">
        <v>0</v>
      </c>
      <c r="S1475" s="61">
        <v>-282.92</v>
      </c>
    </row>
    <row r="1476" spans="1:19" x14ac:dyDescent="0.2">
      <c r="A1476" t="s">
        <v>509</v>
      </c>
      <c r="B1476" t="s">
        <v>1763</v>
      </c>
      <c r="C1476" t="s">
        <v>2931</v>
      </c>
      <c r="D1476" t="s">
        <v>238</v>
      </c>
      <c r="E1476" t="s">
        <v>3573</v>
      </c>
      <c r="F1476" t="s">
        <v>125</v>
      </c>
      <c r="G1476" s="87">
        <v>20200501</v>
      </c>
      <c r="H1476" t="s">
        <v>4447</v>
      </c>
      <c r="I1476" t="s">
        <v>5516</v>
      </c>
      <c r="J1476" t="s">
        <v>5671</v>
      </c>
      <c r="K1476">
        <v>7628</v>
      </c>
      <c r="L1476" t="s">
        <v>5672</v>
      </c>
      <c r="M1476" s="87">
        <v>43962</v>
      </c>
      <c r="N1476" t="s">
        <v>3620</v>
      </c>
      <c r="O1476" t="s">
        <v>3579</v>
      </c>
      <c r="P1476" s="61">
        <v>9473.84</v>
      </c>
      <c r="Q1476" t="s">
        <v>3579</v>
      </c>
      <c r="R1476" s="61">
        <v>9473.84</v>
      </c>
      <c r="S1476" s="61">
        <v>0</v>
      </c>
    </row>
    <row r="1477" spans="1:19" x14ac:dyDescent="0.2">
      <c r="A1477" t="s">
        <v>509</v>
      </c>
      <c r="B1477" t="s">
        <v>1763</v>
      </c>
      <c r="C1477" t="s">
        <v>2931</v>
      </c>
      <c r="D1477" t="s">
        <v>238</v>
      </c>
      <c r="E1477" t="s">
        <v>3573</v>
      </c>
      <c r="F1477" t="s">
        <v>125</v>
      </c>
      <c r="G1477" s="87">
        <v>20200527</v>
      </c>
      <c r="H1477" t="s">
        <v>3574</v>
      </c>
      <c r="I1477" t="s">
        <v>5692</v>
      </c>
      <c r="J1477" t="s">
        <v>5693</v>
      </c>
      <c r="K1477">
        <v>7655</v>
      </c>
      <c r="L1477" t="s">
        <v>5694</v>
      </c>
      <c r="M1477" s="87">
        <v>43983</v>
      </c>
      <c r="N1477" t="s">
        <v>3578</v>
      </c>
      <c r="O1477" t="s">
        <v>3579</v>
      </c>
      <c r="P1477" s="61">
        <v>-1106.67</v>
      </c>
      <c r="Q1477" t="s">
        <v>3579</v>
      </c>
      <c r="R1477" s="61">
        <v>0</v>
      </c>
      <c r="S1477" s="61">
        <v>-1106.67</v>
      </c>
    </row>
    <row r="1478" spans="1:19" x14ac:dyDescent="0.2">
      <c r="A1478" t="s">
        <v>509</v>
      </c>
      <c r="B1478" t="s">
        <v>1763</v>
      </c>
      <c r="C1478" t="s">
        <v>2931</v>
      </c>
      <c r="D1478" t="s">
        <v>238</v>
      </c>
      <c r="E1478" t="s">
        <v>3573</v>
      </c>
      <c r="F1478" t="s">
        <v>125</v>
      </c>
      <c r="G1478" s="87">
        <v>20200527</v>
      </c>
      <c r="H1478" t="s">
        <v>3574</v>
      </c>
      <c r="I1478" t="s">
        <v>5695</v>
      </c>
      <c r="J1478" t="s">
        <v>5693</v>
      </c>
      <c r="K1478">
        <v>7655</v>
      </c>
      <c r="L1478" t="s">
        <v>5694</v>
      </c>
      <c r="M1478" s="87">
        <v>43983</v>
      </c>
      <c r="N1478" t="s">
        <v>3578</v>
      </c>
      <c r="O1478" t="s">
        <v>3579</v>
      </c>
      <c r="P1478" s="61">
        <v>-1188.9000000000001</v>
      </c>
      <c r="Q1478" t="s">
        <v>3579</v>
      </c>
      <c r="R1478" s="61">
        <v>0</v>
      </c>
      <c r="S1478" s="61">
        <v>-1188.9000000000001</v>
      </c>
    </row>
    <row r="1479" spans="1:19" x14ac:dyDescent="0.2">
      <c r="A1479" t="s">
        <v>509</v>
      </c>
      <c r="B1479" t="s">
        <v>1763</v>
      </c>
      <c r="C1479" t="s">
        <v>2931</v>
      </c>
      <c r="D1479" t="s">
        <v>238</v>
      </c>
      <c r="E1479" t="s">
        <v>3573</v>
      </c>
      <c r="F1479" t="s">
        <v>125</v>
      </c>
      <c r="G1479" s="87">
        <v>20200527</v>
      </c>
      <c r="H1479" t="s">
        <v>3574</v>
      </c>
      <c r="I1479" t="s">
        <v>5696</v>
      </c>
      <c r="J1479" t="s">
        <v>5693</v>
      </c>
      <c r="K1479">
        <v>7655</v>
      </c>
      <c r="L1479" t="s">
        <v>5694</v>
      </c>
      <c r="M1479" s="87">
        <v>43983</v>
      </c>
      <c r="N1479" t="s">
        <v>3578</v>
      </c>
      <c r="O1479" t="s">
        <v>3579</v>
      </c>
      <c r="P1479" s="61">
        <v>-507.55</v>
      </c>
      <c r="Q1479" t="s">
        <v>3579</v>
      </c>
      <c r="R1479" s="61">
        <v>0</v>
      </c>
      <c r="S1479" s="61">
        <v>-507.55</v>
      </c>
    </row>
    <row r="1480" spans="1:19" x14ac:dyDescent="0.2">
      <c r="A1480" t="s">
        <v>509</v>
      </c>
      <c r="B1480" t="s">
        <v>1763</v>
      </c>
      <c r="C1480" t="s">
        <v>2931</v>
      </c>
      <c r="D1480" t="s">
        <v>238</v>
      </c>
      <c r="E1480" t="s">
        <v>3573</v>
      </c>
      <c r="F1480" t="s">
        <v>125</v>
      </c>
      <c r="G1480" s="87">
        <v>20200527</v>
      </c>
      <c r="H1480" t="s">
        <v>3574</v>
      </c>
      <c r="I1480" t="s">
        <v>5697</v>
      </c>
      <c r="J1480" t="s">
        <v>5555</v>
      </c>
      <c r="K1480">
        <v>7655</v>
      </c>
      <c r="L1480" t="s">
        <v>5694</v>
      </c>
      <c r="M1480" s="87">
        <v>43983</v>
      </c>
      <c r="N1480" t="s">
        <v>3578</v>
      </c>
      <c r="O1480" t="s">
        <v>3579</v>
      </c>
      <c r="P1480" s="61">
        <v>-253.93</v>
      </c>
      <c r="Q1480" t="s">
        <v>3579</v>
      </c>
      <c r="R1480" s="61">
        <v>0</v>
      </c>
      <c r="S1480" s="61">
        <v>-253.93</v>
      </c>
    </row>
    <row r="1481" spans="1:19" x14ac:dyDescent="0.2">
      <c r="A1481" t="s">
        <v>509</v>
      </c>
      <c r="B1481" t="s">
        <v>1763</v>
      </c>
      <c r="C1481" t="s">
        <v>2931</v>
      </c>
      <c r="D1481" t="s">
        <v>238</v>
      </c>
      <c r="E1481" t="s">
        <v>3573</v>
      </c>
      <c r="F1481" t="s">
        <v>125</v>
      </c>
      <c r="G1481" s="87">
        <v>20200527</v>
      </c>
      <c r="H1481" t="s">
        <v>3574</v>
      </c>
      <c r="I1481" t="s">
        <v>5698</v>
      </c>
      <c r="J1481" t="s">
        <v>5636</v>
      </c>
      <c r="K1481">
        <v>7655</v>
      </c>
      <c r="L1481" t="s">
        <v>5694</v>
      </c>
      <c r="M1481" s="87">
        <v>43983</v>
      </c>
      <c r="N1481" t="s">
        <v>3578</v>
      </c>
      <c r="O1481" t="s">
        <v>3579</v>
      </c>
      <c r="P1481" s="61">
        <v>-353.6</v>
      </c>
      <c r="Q1481" t="s">
        <v>3579</v>
      </c>
      <c r="R1481" s="61">
        <v>0</v>
      </c>
      <c r="S1481" s="61">
        <v>-353.6</v>
      </c>
    </row>
    <row r="1482" spans="1:19" x14ac:dyDescent="0.2">
      <c r="A1482" t="s">
        <v>509</v>
      </c>
      <c r="B1482" t="s">
        <v>1763</v>
      </c>
      <c r="C1482" t="s">
        <v>2931</v>
      </c>
      <c r="D1482" t="s">
        <v>238</v>
      </c>
      <c r="E1482" t="s">
        <v>3573</v>
      </c>
      <c r="F1482" t="s">
        <v>125</v>
      </c>
      <c r="G1482" s="87">
        <v>20200527</v>
      </c>
      <c r="H1482" t="s">
        <v>3574</v>
      </c>
      <c r="I1482" t="s">
        <v>5699</v>
      </c>
      <c r="J1482" t="s">
        <v>5638</v>
      </c>
      <c r="K1482">
        <v>7655</v>
      </c>
      <c r="L1482" t="s">
        <v>5694</v>
      </c>
      <c r="M1482" s="87">
        <v>43983</v>
      </c>
      <c r="N1482" t="s">
        <v>3578</v>
      </c>
      <c r="O1482" t="s">
        <v>3579</v>
      </c>
      <c r="P1482" s="61">
        <v>-392.92</v>
      </c>
      <c r="Q1482" t="s">
        <v>3579</v>
      </c>
      <c r="R1482" s="61">
        <v>0</v>
      </c>
      <c r="S1482" s="61">
        <v>-392.92</v>
      </c>
    </row>
    <row r="1483" spans="1:19" x14ac:dyDescent="0.2">
      <c r="A1483" t="s">
        <v>509</v>
      </c>
      <c r="B1483" t="s">
        <v>1763</v>
      </c>
      <c r="C1483" t="s">
        <v>2931</v>
      </c>
      <c r="D1483" t="s">
        <v>238</v>
      </c>
      <c r="E1483" t="s">
        <v>3573</v>
      </c>
      <c r="F1483" t="s">
        <v>125</v>
      </c>
      <c r="G1483" s="87">
        <v>20200527</v>
      </c>
      <c r="H1483" t="s">
        <v>3574</v>
      </c>
      <c r="I1483" t="s">
        <v>5700</v>
      </c>
      <c r="J1483" t="s">
        <v>5640</v>
      </c>
      <c r="K1483">
        <v>7655</v>
      </c>
      <c r="L1483" t="s">
        <v>5694</v>
      </c>
      <c r="M1483" s="87">
        <v>43983</v>
      </c>
      <c r="N1483" t="s">
        <v>3578</v>
      </c>
      <c r="O1483" t="s">
        <v>3579</v>
      </c>
      <c r="P1483" s="61">
        <v>-346.26</v>
      </c>
      <c r="Q1483" t="s">
        <v>3579</v>
      </c>
      <c r="R1483" s="61">
        <v>0</v>
      </c>
      <c r="S1483" s="61">
        <v>-346.26</v>
      </c>
    </row>
    <row r="1484" spans="1:19" x14ac:dyDescent="0.2">
      <c r="A1484" t="s">
        <v>509</v>
      </c>
      <c r="B1484" t="s">
        <v>1763</v>
      </c>
      <c r="C1484" t="s">
        <v>2931</v>
      </c>
      <c r="D1484" t="s">
        <v>238</v>
      </c>
      <c r="E1484" t="s">
        <v>3573</v>
      </c>
      <c r="F1484" t="s">
        <v>125</v>
      </c>
      <c r="G1484" s="87">
        <v>20200527</v>
      </c>
      <c r="H1484" t="s">
        <v>3574</v>
      </c>
      <c r="I1484" t="s">
        <v>5701</v>
      </c>
      <c r="J1484" t="s">
        <v>5702</v>
      </c>
      <c r="K1484">
        <v>7655</v>
      </c>
      <c r="L1484" t="s">
        <v>5694</v>
      </c>
      <c r="M1484" s="87">
        <v>43983</v>
      </c>
      <c r="N1484" t="s">
        <v>3578</v>
      </c>
      <c r="O1484" t="s">
        <v>3579</v>
      </c>
      <c r="P1484" s="61">
        <v>-942.28</v>
      </c>
      <c r="Q1484" t="s">
        <v>3579</v>
      </c>
      <c r="R1484" s="61">
        <v>0</v>
      </c>
      <c r="S1484" s="61">
        <v>-942.28</v>
      </c>
    </row>
    <row r="1485" spans="1:19" x14ac:dyDescent="0.2">
      <c r="A1485" t="s">
        <v>509</v>
      </c>
      <c r="B1485" t="s">
        <v>1763</v>
      </c>
      <c r="C1485" t="s">
        <v>2931</v>
      </c>
      <c r="D1485" t="s">
        <v>238</v>
      </c>
      <c r="E1485" t="s">
        <v>3573</v>
      </c>
      <c r="F1485" t="s">
        <v>125</v>
      </c>
      <c r="G1485" s="87">
        <v>20200527</v>
      </c>
      <c r="H1485" t="s">
        <v>3574</v>
      </c>
      <c r="I1485" t="s">
        <v>5703</v>
      </c>
      <c r="J1485" t="s">
        <v>5584</v>
      </c>
      <c r="K1485">
        <v>7655</v>
      </c>
      <c r="L1485" t="s">
        <v>5694</v>
      </c>
      <c r="M1485" s="87">
        <v>43983</v>
      </c>
      <c r="N1485" t="s">
        <v>3578</v>
      </c>
      <c r="O1485" t="s">
        <v>3579</v>
      </c>
      <c r="P1485" s="61">
        <v>-166.73</v>
      </c>
      <c r="Q1485" t="s">
        <v>3579</v>
      </c>
      <c r="R1485" s="61">
        <v>0</v>
      </c>
      <c r="S1485" s="61">
        <v>-166.73</v>
      </c>
    </row>
    <row r="1486" spans="1:19" x14ac:dyDescent="0.2">
      <c r="A1486" t="s">
        <v>509</v>
      </c>
      <c r="B1486" t="s">
        <v>1763</v>
      </c>
      <c r="C1486" t="s">
        <v>2931</v>
      </c>
      <c r="D1486" t="s">
        <v>238</v>
      </c>
      <c r="E1486" t="s">
        <v>3573</v>
      </c>
      <c r="F1486" t="s">
        <v>125</v>
      </c>
      <c r="G1486" s="87">
        <v>20200529</v>
      </c>
      <c r="H1486" t="s">
        <v>3574</v>
      </c>
      <c r="I1486" t="s">
        <v>5704</v>
      </c>
      <c r="J1486" t="s">
        <v>5705</v>
      </c>
      <c r="K1486">
        <v>7667</v>
      </c>
      <c r="L1486" t="s">
        <v>5706</v>
      </c>
      <c r="M1486" s="87">
        <v>43991</v>
      </c>
      <c r="N1486" t="s">
        <v>3620</v>
      </c>
      <c r="O1486" t="s">
        <v>3579</v>
      </c>
      <c r="P1486" s="61">
        <v>-801.52</v>
      </c>
      <c r="Q1486" t="s">
        <v>3579</v>
      </c>
      <c r="R1486" s="61">
        <v>0</v>
      </c>
      <c r="S1486" s="61">
        <v>-801.52</v>
      </c>
    </row>
    <row r="1487" spans="1:19" x14ac:dyDescent="0.2">
      <c r="A1487" t="s">
        <v>509</v>
      </c>
      <c r="B1487" t="s">
        <v>1763</v>
      </c>
      <c r="C1487" t="s">
        <v>2931</v>
      </c>
      <c r="D1487" t="s">
        <v>238</v>
      </c>
      <c r="E1487" t="s">
        <v>3573</v>
      </c>
      <c r="F1487" t="s">
        <v>125</v>
      </c>
      <c r="G1487" s="87">
        <v>20200529</v>
      </c>
      <c r="H1487" t="s">
        <v>3574</v>
      </c>
      <c r="I1487" t="s">
        <v>5707</v>
      </c>
      <c r="J1487" t="s">
        <v>5705</v>
      </c>
      <c r="K1487">
        <v>7667</v>
      </c>
      <c r="L1487" t="s">
        <v>5706</v>
      </c>
      <c r="M1487" s="87">
        <v>43991</v>
      </c>
      <c r="N1487" t="s">
        <v>3620</v>
      </c>
      <c r="O1487" t="s">
        <v>3579</v>
      </c>
      <c r="P1487" s="61">
        <v>-521.36</v>
      </c>
      <c r="Q1487" t="s">
        <v>3579</v>
      </c>
      <c r="R1487" s="61">
        <v>0</v>
      </c>
      <c r="S1487" s="61">
        <v>-521.36</v>
      </c>
    </row>
    <row r="1488" spans="1:19" x14ac:dyDescent="0.2">
      <c r="A1488" t="s">
        <v>509</v>
      </c>
      <c r="B1488" t="s">
        <v>1763</v>
      </c>
      <c r="C1488" t="s">
        <v>2931</v>
      </c>
      <c r="D1488" t="s">
        <v>238</v>
      </c>
      <c r="E1488" t="s">
        <v>3573</v>
      </c>
      <c r="F1488" t="s">
        <v>125</v>
      </c>
      <c r="G1488" s="87">
        <v>20200529</v>
      </c>
      <c r="H1488" t="s">
        <v>3574</v>
      </c>
      <c r="I1488" t="s">
        <v>5708</v>
      </c>
      <c r="J1488" t="s">
        <v>5705</v>
      </c>
      <c r="K1488">
        <v>7667</v>
      </c>
      <c r="L1488" t="s">
        <v>5706</v>
      </c>
      <c r="M1488" s="87">
        <v>43991</v>
      </c>
      <c r="N1488" t="s">
        <v>3620</v>
      </c>
      <c r="O1488" t="s">
        <v>3579</v>
      </c>
      <c r="P1488" s="61">
        <v>-1292.9100000000001</v>
      </c>
      <c r="Q1488" t="s">
        <v>3579</v>
      </c>
      <c r="R1488" s="61">
        <v>0</v>
      </c>
      <c r="S1488" s="61">
        <v>-1292.9100000000001</v>
      </c>
    </row>
    <row r="1489" spans="1:19" x14ac:dyDescent="0.2">
      <c r="A1489" t="s">
        <v>509</v>
      </c>
      <c r="B1489" t="s">
        <v>1763</v>
      </c>
      <c r="C1489" t="s">
        <v>2931</v>
      </c>
      <c r="D1489" t="s">
        <v>238</v>
      </c>
      <c r="E1489" t="s">
        <v>3573</v>
      </c>
      <c r="F1489" t="s">
        <v>125</v>
      </c>
      <c r="G1489" s="87">
        <v>20200529</v>
      </c>
      <c r="H1489" t="s">
        <v>3574</v>
      </c>
      <c r="I1489" t="s">
        <v>5709</v>
      </c>
      <c r="J1489" t="s">
        <v>5710</v>
      </c>
      <c r="K1489">
        <v>7667</v>
      </c>
      <c r="L1489" t="s">
        <v>5706</v>
      </c>
      <c r="M1489" s="87">
        <v>43991</v>
      </c>
      <c r="N1489" t="s">
        <v>3620</v>
      </c>
      <c r="O1489" t="s">
        <v>3579</v>
      </c>
      <c r="P1489" s="61">
        <v>-269.24</v>
      </c>
      <c r="Q1489" t="s">
        <v>3579</v>
      </c>
      <c r="R1489" s="61">
        <v>0</v>
      </c>
      <c r="S1489" s="61">
        <v>-269.24</v>
      </c>
    </row>
    <row r="1490" spans="1:19" x14ac:dyDescent="0.2">
      <c r="A1490" t="s">
        <v>509</v>
      </c>
      <c r="B1490" t="s">
        <v>1763</v>
      </c>
      <c r="C1490" t="s">
        <v>2931</v>
      </c>
      <c r="D1490" t="s">
        <v>238</v>
      </c>
      <c r="E1490" t="s">
        <v>3573</v>
      </c>
      <c r="F1490" t="s">
        <v>125</v>
      </c>
      <c r="G1490" s="87">
        <v>20200529</v>
      </c>
      <c r="H1490" t="s">
        <v>3574</v>
      </c>
      <c r="I1490" t="s">
        <v>5711</v>
      </c>
      <c r="J1490" t="s">
        <v>5636</v>
      </c>
      <c r="K1490">
        <v>7667</v>
      </c>
      <c r="L1490" t="s">
        <v>5706</v>
      </c>
      <c r="M1490" s="87">
        <v>43991</v>
      </c>
      <c r="N1490" t="s">
        <v>3620</v>
      </c>
      <c r="O1490" t="s">
        <v>3579</v>
      </c>
      <c r="P1490" s="61">
        <v>-380.85</v>
      </c>
      <c r="Q1490" t="s">
        <v>3579</v>
      </c>
      <c r="R1490" s="61">
        <v>0</v>
      </c>
      <c r="S1490" s="61">
        <v>-380.85</v>
      </c>
    </row>
    <row r="1491" spans="1:19" x14ac:dyDescent="0.2">
      <c r="A1491" t="s">
        <v>509</v>
      </c>
      <c r="B1491" t="s">
        <v>1763</v>
      </c>
      <c r="C1491" t="s">
        <v>2931</v>
      </c>
      <c r="D1491" t="s">
        <v>238</v>
      </c>
      <c r="E1491" t="s">
        <v>3573</v>
      </c>
      <c r="F1491" t="s">
        <v>125</v>
      </c>
      <c r="G1491" s="87">
        <v>20200529</v>
      </c>
      <c r="H1491" t="s">
        <v>3574</v>
      </c>
      <c r="I1491" t="s">
        <v>5712</v>
      </c>
      <c r="J1491" t="s">
        <v>5638</v>
      </c>
      <c r="K1491">
        <v>7667</v>
      </c>
      <c r="L1491" t="s">
        <v>5706</v>
      </c>
      <c r="M1491" s="87">
        <v>43991</v>
      </c>
      <c r="N1491" t="s">
        <v>3620</v>
      </c>
      <c r="O1491" t="s">
        <v>3579</v>
      </c>
      <c r="P1491" s="61">
        <v>-893.08</v>
      </c>
      <c r="Q1491" t="s">
        <v>3579</v>
      </c>
      <c r="R1491" s="61">
        <v>0</v>
      </c>
      <c r="S1491" s="61">
        <v>-893.08</v>
      </c>
    </row>
    <row r="1492" spans="1:19" x14ac:dyDescent="0.2">
      <c r="A1492" t="s">
        <v>509</v>
      </c>
      <c r="B1492" t="s">
        <v>1763</v>
      </c>
      <c r="C1492" t="s">
        <v>2931</v>
      </c>
      <c r="D1492" t="s">
        <v>238</v>
      </c>
      <c r="E1492" t="s">
        <v>3573</v>
      </c>
      <c r="F1492" t="s">
        <v>125</v>
      </c>
      <c r="G1492" s="87">
        <v>20200529</v>
      </c>
      <c r="H1492" t="s">
        <v>3574</v>
      </c>
      <c r="I1492" t="s">
        <v>5713</v>
      </c>
      <c r="J1492" t="s">
        <v>5640</v>
      </c>
      <c r="K1492">
        <v>7667</v>
      </c>
      <c r="L1492" t="s">
        <v>5706</v>
      </c>
      <c r="M1492" s="87">
        <v>43991</v>
      </c>
      <c r="N1492" t="s">
        <v>3620</v>
      </c>
      <c r="O1492" t="s">
        <v>3579</v>
      </c>
      <c r="P1492" s="61">
        <v>-584.66</v>
      </c>
      <c r="Q1492" t="s">
        <v>3579</v>
      </c>
      <c r="R1492" s="61">
        <v>0</v>
      </c>
      <c r="S1492" s="61">
        <v>-584.66</v>
      </c>
    </row>
    <row r="1493" spans="1:19" x14ac:dyDescent="0.2">
      <c r="A1493" t="s">
        <v>509</v>
      </c>
      <c r="B1493" t="s">
        <v>1763</v>
      </c>
      <c r="C1493" t="s">
        <v>2931</v>
      </c>
      <c r="D1493" t="s">
        <v>238</v>
      </c>
      <c r="E1493" t="s">
        <v>3573</v>
      </c>
      <c r="F1493" t="s">
        <v>125</v>
      </c>
      <c r="G1493" s="87">
        <v>20200529</v>
      </c>
      <c r="H1493" t="s">
        <v>3574</v>
      </c>
      <c r="I1493" t="s">
        <v>5714</v>
      </c>
      <c r="J1493" t="s">
        <v>5715</v>
      </c>
      <c r="K1493">
        <v>7667</v>
      </c>
      <c r="L1493" t="s">
        <v>5706</v>
      </c>
      <c r="M1493" s="87">
        <v>43991</v>
      </c>
      <c r="N1493" t="s">
        <v>3620</v>
      </c>
      <c r="O1493" t="s">
        <v>3579</v>
      </c>
      <c r="P1493" s="61">
        <v>-1033.47</v>
      </c>
      <c r="Q1493" t="s">
        <v>3579</v>
      </c>
      <c r="R1493" s="61">
        <v>0</v>
      </c>
      <c r="S1493" s="61">
        <v>-1033.47</v>
      </c>
    </row>
    <row r="1494" spans="1:19" x14ac:dyDescent="0.2">
      <c r="A1494" t="s">
        <v>509</v>
      </c>
      <c r="B1494" t="s">
        <v>1763</v>
      </c>
      <c r="C1494" t="s">
        <v>2931</v>
      </c>
      <c r="D1494" t="s">
        <v>238</v>
      </c>
      <c r="E1494" t="s">
        <v>3573</v>
      </c>
      <c r="F1494" t="s">
        <v>125</v>
      </c>
      <c r="G1494" s="87">
        <v>20200529</v>
      </c>
      <c r="H1494" t="s">
        <v>3574</v>
      </c>
      <c r="I1494" t="s">
        <v>5716</v>
      </c>
      <c r="J1494" t="s">
        <v>5584</v>
      </c>
      <c r="K1494">
        <v>7667</v>
      </c>
      <c r="L1494" t="s">
        <v>5706</v>
      </c>
      <c r="M1494" s="87">
        <v>43991</v>
      </c>
      <c r="N1494" t="s">
        <v>3620</v>
      </c>
      <c r="O1494" t="s">
        <v>3579</v>
      </c>
      <c r="P1494" s="61">
        <v>-172.66</v>
      </c>
      <c r="Q1494" t="s">
        <v>3579</v>
      </c>
      <c r="R1494" s="61">
        <v>0</v>
      </c>
      <c r="S1494" s="61">
        <v>-172.66</v>
      </c>
    </row>
    <row r="1495" spans="1:19" x14ac:dyDescent="0.2">
      <c r="A1495" t="s">
        <v>509</v>
      </c>
      <c r="B1495" t="s">
        <v>1763</v>
      </c>
      <c r="C1495" t="s">
        <v>2931</v>
      </c>
      <c r="D1495" t="s">
        <v>238</v>
      </c>
      <c r="E1495" t="s">
        <v>3573</v>
      </c>
      <c r="F1495" t="s">
        <v>16</v>
      </c>
      <c r="G1495" s="87">
        <v>20200630</v>
      </c>
      <c r="H1495" t="s">
        <v>3617</v>
      </c>
      <c r="J1495" t="s">
        <v>3618</v>
      </c>
      <c r="K1495">
        <v>7681</v>
      </c>
      <c r="L1495" t="s">
        <v>3619</v>
      </c>
      <c r="M1495" s="87">
        <v>43999</v>
      </c>
      <c r="N1495" t="s">
        <v>3620</v>
      </c>
      <c r="O1495" t="s">
        <v>3579</v>
      </c>
      <c r="P1495" s="61">
        <v>115249.59</v>
      </c>
      <c r="Q1495" t="s">
        <v>3579</v>
      </c>
      <c r="R1495" s="61">
        <v>115249.59</v>
      </c>
      <c r="S1495" s="61">
        <v>0</v>
      </c>
    </row>
    <row r="1496" spans="1:19" x14ac:dyDescent="0.2">
      <c r="A1496" t="s">
        <v>509</v>
      </c>
      <c r="B1496" t="s">
        <v>1763</v>
      </c>
      <c r="C1496" t="s">
        <v>2931</v>
      </c>
      <c r="D1496" t="s">
        <v>238</v>
      </c>
      <c r="E1496" t="s">
        <v>3573</v>
      </c>
      <c r="F1496" t="s">
        <v>126</v>
      </c>
      <c r="G1496" s="87">
        <v>20200630</v>
      </c>
      <c r="H1496" t="s">
        <v>4447</v>
      </c>
      <c r="I1496" t="s">
        <v>5517</v>
      </c>
      <c r="J1496" t="s">
        <v>5517</v>
      </c>
      <c r="K1496">
        <v>7738</v>
      </c>
      <c r="L1496" t="s">
        <v>5717</v>
      </c>
      <c r="M1496" s="87">
        <v>44020</v>
      </c>
      <c r="N1496" t="s">
        <v>3620</v>
      </c>
      <c r="O1496" t="s">
        <v>3579</v>
      </c>
      <c r="P1496" s="61">
        <v>-12719.74</v>
      </c>
      <c r="Q1496" t="s">
        <v>3579</v>
      </c>
      <c r="R1496" s="61">
        <v>0</v>
      </c>
      <c r="S1496" s="61">
        <v>-12719.74</v>
      </c>
    </row>
    <row r="1497" spans="1:19" x14ac:dyDescent="0.2">
      <c r="A1497" t="s">
        <v>509</v>
      </c>
      <c r="B1497" t="s">
        <v>1763</v>
      </c>
      <c r="C1497" t="s">
        <v>2931</v>
      </c>
      <c r="D1497" t="s">
        <v>238</v>
      </c>
      <c r="E1497" t="s">
        <v>3573</v>
      </c>
      <c r="F1497" t="s">
        <v>16</v>
      </c>
      <c r="G1497" s="87">
        <v>20200630</v>
      </c>
      <c r="H1497" t="s">
        <v>3617</v>
      </c>
      <c r="I1497" t="s">
        <v>3618</v>
      </c>
      <c r="J1497" t="s">
        <v>3618</v>
      </c>
      <c r="K1497">
        <v>7738</v>
      </c>
      <c r="L1497" t="s">
        <v>5717</v>
      </c>
      <c r="M1497" s="87">
        <v>44020</v>
      </c>
      <c r="N1497" t="s">
        <v>3620</v>
      </c>
      <c r="O1497" t="s">
        <v>3579</v>
      </c>
      <c r="P1497" s="61">
        <v>12719.74</v>
      </c>
      <c r="Q1497" t="s">
        <v>3579</v>
      </c>
      <c r="R1497" s="61">
        <v>12719.74</v>
      </c>
      <c r="S1497" s="61">
        <v>0</v>
      </c>
    </row>
    <row r="1498" spans="1:19" x14ac:dyDescent="0.2">
      <c r="A1498" t="s">
        <v>511</v>
      </c>
      <c r="B1498" t="s">
        <v>1770</v>
      </c>
      <c r="C1498" t="s">
        <v>2933</v>
      </c>
      <c r="D1498" t="s">
        <v>238</v>
      </c>
      <c r="E1498" t="s">
        <v>3573</v>
      </c>
      <c r="F1498" t="s">
        <v>119</v>
      </c>
      <c r="G1498" s="87">
        <v>20191101</v>
      </c>
      <c r="H1498" t="s">
        <v>3574</v>
      </c>
      <c r="I1498" t="s">
        <v>5718</v>
      </c>
      <c r="J1498" t="s">
        <v>5719</v>
      </c>
      <c r="K1498">
        <v>7310</v>
      </c>
      <c r="L1498" t="s">
        <v>3592</v>
      </c>
      <c r="M1498" s="87">
        <v>43769</v>
      </c>
      <c r="N1498" t="s">
        <v>3578</v>
      </c>
      <c r="O1498" t="s">
        <v>3579</v>
      </c>
      <c r="P1498" s="61">
        <v>-80</v>
      </c>
      <c r="Q1498" t="s">
        <v>3579</v>
      </c>
      <c r="R1498" s="61">
        <v>0</v>
      </c>
      <c r="S1498" s="61">
        <v>-80</v>
      </c>
    </row>
    <row r="1499" spans="1:19" x14ac:dyDescent="0.2">
      <c r="A1499" t="s">
        <v>511</v>
      </c>
      <c r="B1499" t="s">
        <v>1770</v>
      </c>
      <c r="C1499" t="s">
        <v>2933</v>
      </c>
      <c r="D1499" t="s">
        <v>238</v>
      </c>
      <c r="E1499" t="s">
        <v>3573</v>
      </c>
      <c r="F1499" t="s">
        <v>120</v>
      </c>
      <c r="G1499" s="87">
        <v>20191201</v>
      </c>
      <c r="H1499" t="s">
        <v>3574</v>
      </c>
      <c r="I1499" t="s">
        <v>5720</v>
      </c>
      <c r="J1499" t="s">
        <v>5721</v>
      </c>
      <c r="K1499">
        <v>7355</v>
      </c>
      <c r="L1499" t="s">
        <v>3595</v>
      </c>
      <c r="M1499" s="87">
        <v>43800</v>
      </c>
      <c r="N1499" t="s">
        <v>3578</v>
      </c>
      <c r="O1499" t="s">
        <v>3579</v>
      </c>
      <c r="P1499" s="61">
        <v>-1818.18</v>
      </c>
      <c r="Q1499" t="s">
        <v>3579</v>
      </c>
      <c r="R1499" s="61">
        <v>0</v>
      </c>
      <c r="S1499" s="61">
        <v>-1818.18</v>
      </c>
    </row>
    <row r="1500" spans="1:19" x14ac:dyDescent="0.2">
      <c r="A1500" t="s">
        <v>511</v>
      </c>
      <c r="B1500" t="s">
        <v>1770</v>
      </c>
      <c r="C1500" t="s">
        <v>2933</v>
      </c>
      <c r="D1500" t="s">
        <v>238</v>
      </c>
      <c r="E1500" t="s">
        <v>3573</v>
      </c>
      <c r="F1500" t="s">
        <v>123</v>
      </c>
      <c r="G1500" s="87">
        <v>20200301</v>
      </c>
      <c r="H1500" t="s">
        <v>3574</v>
      </c>
      <c r="I1500" t="s">
        <v>5722</v>
      </c>
      <c r="J1500" t="s">
        <v>5723</v>
      </c>
      <c r="K1500">
        <v>7504</v>
      </c>
      <c r="L1500" t="s">
        <v>3607</v>
      </c>
      <c r="M1500" s="87">
        <v>43891</v>
      </c>
      <c r="N1500" t="s">
        <v>3578</v>
      </c>
      <c r="O1500" t="s">
        <v>3579</v>
      </c>
      <c r="P1500" s="61">
        <v>-109.09</v>
      </c>
      <c r="Q1500" t="s">
        <v>3579</v>
      </c>
      <c r="R1500" s="61">
        <v>0</v>
      </c>
      <c r="S1500" s="61">
        <v>-109.09</v>
      </c>
    </row>
    <row r="1501" spans="1:19" x14ac:dyDescent="0.2">
      <c r="A1501" t="s">
        <v>511</v>
      </c>
      <c r="B1501" t="s">
        <v>1770</v>
      </c>
      <c r="C1501" t="s">
        <v>2933</v>
      </c>
      <c r="D1501" t="s">
        <v>238</v>
      </c>
      <c r="E1501" t="s">
        <v>3573</v>
      </c>
      <c r="F1501" t="s">
        <v>123</v>
      </c>
      <c r="G1501" s="87">
        <v>20200301</v>
      </c>
      <c r="H1501" t="s">
        <v>3574</v>
      </c>
      <c r="I1501" t="s">
        <v>5724</v>
      </c>
      <c r="J1501" t="s">
        <v>5725</v>
      </c>
      <c r="K1501">
        <v>7504</v>
      </c>
      <c r="L1501" t="s">
        <v>3607</v>
      </c>
      <c r="M1501" s="87">
        <v>43891</v>
      </c>
      <c r="N1501" t="s">
        <v>3578</v>
      </c>
      <c r="O1501" t="s">
        <v>3579</v>
      </c>
      <c r="P1501" s="61">
        <v>-665</v>
      </c>
      <c r="Q1501" t="s">
        <v>3579</v>
      </c>
      <c r="R1501" s="61">
        <v>0</v>
      </c>
      <c r="S1501" s="61">
        <v>-665</v>
      </c>
    </row>
    <row r="1502" spans="1:19" x14ac:dyDescent="0.2">
      <c r="A1502" t="s">
        <v>511</v>
      </c>
      <c r="B1502" t="s">
        <v>1770</v>
      </c>
      <c r="C1502" t="s">
        <v>2933</v>
      </c>
      <c r="D1502" t="s">
        <v>238</v>
      </c>
      <c r="E1502" t="s">
        <v>3573</v>
      </c>
      <c r="F1502" t="s">
        <v>125</v>
      </c>
      <c r="G1502" s="87">
        <v>20200501</v>
      </c>
      <c r="H1502" t="s">
        <v>3574</v>
      </c>
      <c r="I1502" t="s">
        <v>5726</v>
      </c>
      <c r="J1502" t="s">
        <v>5727</v>
      </c>
      <c r="K1502">
        <v>7603</v>
      </c>
      <c r="L1502" t="s">
        <v>3613</v>
      </c>
      <c r="M1502" s="87">
        <v>43950</v>
      </c>
      <c r="N1502" t="s">
        <v>3578</v>
      </c>
      <c r="O1502" t="s">
        <v>3579</v>
      </c>
      <c r="P1502" s="61">
        <v>-424</v>
      </c>
      <c r="Q1502" t="s">
        <v>3579</v>
      </c>
      <c r="R1502" s="61">
        <v>0</v>
      </c>
      <c r="S1502" s="61">
        <v>-424</v>
      </c>
    </row>
    <row r="1503" spans="1:19" x14ac:dyDescent="0.2">
      <c r="A1503" t="s">
        <v>511</v>
      </c>
      <c r="B1503" t="s">
        <v>1770</v>
      </c>
      <c r="C1503" t="s">
        <v>2933</v>
      </c>
      <c r="D1503" t="s">
        <v>238</v>
      </c>
      <c r="E1503" t="s">
        <v>3573</v>
      </c>
      <c r="F1503" t="s">
        <v>126</v>
      </c>
      <c r="G1503" s="87">
        <v>20200601</v>
      </c>
      <c r="H1503" t="s">
        <v>3574</v>
      </c>
      <c r="I1503" t="s">
        <v>5728</v>
      </c>
      <c r="J1503" t="s">
        <v>5729</v>
      </c>
      <c r="K1503">
        <v>7655</v>
      </c>
      <c r="L1503" t="s">
        <v>3616</v>
      </c>
      <c r="M1503" s="87">
        <v>43983</v>
      </c>
      <c r="N1503" t="s">
        <v>3578</v>
      </c>
      <c r="O1503" t="s">
        <v>3579</v>
      </c>
      <c r="P1503" s="61">
        <v>-604</v>
      </c>
      <c r="Q1503" t="s">
        <v>3579</v>
      </c>
      <c r="R1503" s="61">
        <v>0</v>
      </c>
      <c r="S1503" s="61">
        <v>-604</v>
      </c>
    </row>
    <row r="1504" spans="1:19" x14ac:dyDescent="0.2">
      <c r="A1504" t="s">
        <v>511</v>
      </c>
      <c r="B1504" t="s">
        <v>1770</v>
      </c>
      <c r="C1504" t="s">
        <v>2933</v>
      </c>
      <c r="D1504" t="s">
        <v>238</v>
      </c>
      <c r="E1504" t="s">
        <v>3573</v>
      </c>
      <c r="F1504" t="s">
        <v>16</v>
      </c>
      <c r="G1504" s="87">
        <v>20200630</v>
      </c>
      <c r="H1504" t="s">
        <v>3617</v>
      </c>
      <c r="J1504" t="s">
        <v>3618</v>
      </c>
      <c r="K1504">
        <v>7681</v>
      </c>
      <c r="L1504" t="s">
        <v>3619</v>
      </c>
      <c r="M1504" s="87">
        <v>43999</v>
      </c>
      <c r="N1504" t="s">
        <v>3620</v>
      </c>
      <c r="O1504" t="s">
        <v>3579</v>
      </c>
      <c r="P1504" s="61">
        <v>3700.27</v>
      </c>
      <c r="Q1504" t="s">
        <v>3579</v>
      </c>
      <c r="R1504" s="61">
        <v>3700.27</v>
      </c>
      <c r="S1504" s="61">
        <v>0</v>
      </c>
    </row>
    <row r="1505" spans="1:19" x14ac:dyDescent="0.2">
      <c r="A1505" t="s">
        <v>512</v>
      </c>
      <c r="B1505" t="s">
        <v>1771</v>
      </c>
      <c r="C1505" t="s">
        <v>2935</v>
      </c>
      <c r="D1505" t="s">
        <v>238</v>
      </c>
      <c r="E1505" t="s">
        <v>3573</v>
      </c>
      <c r="F1505" t="s">
        <v>115</v>
      </c>
      <c r="G1505" s="87">
        <v>20190708</v>
      </c>
      <c r="H1505" t="s">
        <v>5730</v>
      </c>
      <c r="I1505" t="s">
        <v>5731</v>
      </c>
      <c r="J1505" t="s">
        <v>5732</v>
      </c>
      <c r="K1505">
        <v>7115</v>
      </c>
      <c r="L1505" t="s">
        <v>5733</v>
      </c>
      <c r="M1505" s="87">
        <v>43655</v>
      </c>
      <c r="N1505" t="s">
        <v>3620</v>
      </c>
      <c r="O1505" t="s">
        <v>3579</v>
      </c>
      <c r="P1505" s="61">
        <v>190</v>
      </c>
      <c r="Q1505" t="s">
        <v>3579</v>
      </c>
      <c r="R1505" s="61">
        <v>190</v>
      </c>
      <c r="S1505" s="61">
        <v>0</v>
      </c>
    </row>
    <row r="1506" spans="1:19" x14ac:dyDescent="0.2">
      <c r="A1506" t="s">
        <v>512</v>
      </c>
      <c r="B1506" t="s">
        <v>1771</v>
      </c>
      <c r="C1506" t="s">
        <v>2935</v>
      </c>
      <c r="D1506" t="s">
        <v>238</v>
      </c>
      <c r="E1506" t="s">
        <v>3573</v>
      </c>
      <c r="F1506" t="s">
        <v>116</v>
      </c>
      <c r="G1506" s="87">
        <v>20190801</v>
      </c>
      <c r="H1506" t="s">
        <v>3574</v>
      </c>
      <c r="I1506" t="s">
        <v>5734</v>
      </c>
      <c r="J1506" t="s">
        <v>5735</v>
      </c>
      <c r="K1506">
        <v>7150</v>
      </c>
      <c r="L1506" t="s">
        <v>3582</v>
      </c>
      <c r="M1506" s="87">
        <v>43675</v>
      </c>
      <c r="N1506" t="s">
        <v>3583</v>
      </c>
      <c r="O1506" t="s">
        <v>3579</v>
      </c>
      <c r="P1506" s="61">
        <v>-69.55</v>
      </c>
      <c r="Q1506" t="s">
        <v>3579</v>
      </c>
      <c r="R1506" s="61">
        <v>0</v>
      </c>
      <c r="S1506" s="61">
        <v>-69.55</v>
      </c>
    </row>
    <row r="1507" spans="1:19" x14ac:dyDescent="0.2">
      <c r="A1507" t="s">
        <v>512</v>
      </c>
      <c r="B1507" t="s">
        <v>1771</v>
      </c>
      <c r="C1507" t="s">
        <v>2935</v>
      </c>
      <c r="D1507" t="s">
        <v>238</v>
      </c>
      <c r="E1507" t="s">
        <v>3573</v>
      </c>
      <c r="F1507" t="s">
        <v>116</v>
      </c>
      <c r="G1507" s="87">
        <v>20190801</v>
      </c>
      <c r="H1507" t="s">
        <v>3574</v>
      </c>
      <c r="I1507" t="s">
        <v>5736</v>
      </c>
      <c r="J1507" t="s">
        <v>5737</v>
      </c>
      <c r="K1507">
        <v>7150</v>
      </c>
      <c r="L1507" t="s">
        <v>3582</v>
      </c>
      <c r="M1507" s="87">
        <v>43675</v>
      </c>
      <c r="N1507" t="s">
        <v>3583</v>
      </c>
      <c r="O1507" t="s">
        <v>3579</v>
      </c>
      <c r="P1507" s="61">
        <v>-190</v>
      </c>
      <c r="Q1507" t="s">
        <v>3579</v>
      </c>
      <c r="R1507" s="61">
        <v>0</v>
      </c>
      <c r="S1507" s="61">
        <v>-190</v>
      </c>
    </row>
    <row r="1508" spans="1:19" x14ac:dyDescent="0.2">
      <c r="A1508" t="s">
        <v>512</v>
      </c>
      <c r="B1508" t="s">
        <v>1771</v>
      </c>
      <c r="C1508" t="s">
        <v>2935</v>
      </c>
      <c r="D1508" t="s">
        <v>238</v>
      </c>
      <c r="E1508" t="s">
        <v>3573</v>
      </c>
      <c r="F1508" t="s">
        <v>117</v>
      </c>
      <c r="G1508" s="87">
        <v>20190901</v>
      </c>
      <c r="H1508" t="s">
        <v>3574</v>
      </c>
      <c r="I1508" t="s">
        <v>5738</v>
      </c>
      <c r="J1508" t="s">
        <v>5739</v>
      </c>
      <c r="K1508">
        <v>7215</v>
      </c>
      <c r="L1508" t="s">
        <v>3586</v>
      </c>
      <c r="M1508" s="87">
        <v>43710</v>
      </c>
      <c r="N1508" t="s">
        <v>3578</v>
      </c>
      <c r="O1508" t="s">
        <v>3579</v>
      </c>
      <c r="P1508" s="61">
        <v>-53</v>
      </c>
      <c r="Q1508" t="s">
        <v>3579</v>
      </c>
      <c r="R1508" s="61">
        <v>0</v>
      </c>
      <c r="S1508" s="61">
        <v>-53</v>
      </c>
    </row>
    <row r="1509" spans="1:19" x14ac:dyDescent="0.2">
      <c r="A1509" t="s">
        <v>512</v>
      </c>
      <c r="B1509" t="s">
        <v>1771</v>
      </c>
      <c r="C1509" t="s">
        <v>2935</v>
      </c>
      <c r="D1509" t="s">
        <v>238</v>
      </c>
      <c r="E1509" t="s">
        <v>3573</v>
      </c>
      <c r="F1509" t="s">
        <v>118</v>
      </c>
      <c r="G1509" s="87">
        <v>20191001</v>
      </c>
      <c r="H1509" t="s">
        <v>3574</v>
      </c>
      <c r="I1509" t="s">
        <v>5740</v>
      </c>
      <c r="J1509" t="s">
        <v>5741</v>
      </c>
      <c r="K1509">
        <v>7260</v>
      </c>
      <c r="L1509" t="s">
        <v>3589</v>
      </c>
      <c r="M1509" s="87">
        <v>43739</v>
      </c>
      <c r="N1509" t="s">
        <v>3578</v>
      </c>
      <c r="O1509" t="s">
        <v>3579</v>
      </c>
      <c r="P1509" s="61">
        <v>-35</v>
      </c>
      <c r="Q1509" t="s">
        <v>3579</v>
      </c>
      <c r="R1509" s="61">
        <v>0</v>
      </c>
      <c r="S1509" s="61">
        <v>-35</v>
      </c>
    </row>
    <row r="1510" spans="1:19" x14ac:dyDescent="0.2">
      <c r="A1510" t="s">
        <v>512</v>
      </c>
      <c r="B1510" t="s">
        <v>1771</v>
      </c>
      <c r="C1510" t="s">
        <v>2935</v>
      </c>
      <c r="D1510" t="s">
        <v>238</v>
      </c>
      <c r="E1510" t="s">
        <v>3573</v>
      </c>
      <c r="F1510" t="s">
        <v>120</v>
      </c>
      <c r="G1510" s="87">
        <v>20191201</v>
      </c>
      <c r="H1510" t="s">
        <v>3574</v>
      </c>
      <c r="I1510" t="s">
        <v>5742</v>
      </c>
      <c r="J1510" t="s">
        <v>5743</v>
      </c>
      <c r="K1510">
        <v>7355</v>
      </c>
      <c r="L1510" t="s">
        <v>3595</v>
      </c>
      <c r="M1510" s="87">
        <v>43800</v>
      </c>
      <c r="N1510" t="s">
        <v>3578</v>
      </c>
      <c r="O1510" t="s">
        <v>3579</v>
      </c>
      <c r="P1510" s="61">
        <v>-35</v>
      </c>
      <c r="Q1510" t="s">
        <v>3579</v>
      </c>
      <c r="R1510" s="61">
        <v>0</v>
      </c>
      <c r="S1510" s="61">
        <v>-35</v>
      </c>
    </row>
    <row r="1511" spans="1:19" x14ac:dyDescent="0.2">
      <c r="A1511" t="s">
        <v>512</v>
      </c>
      <c r="B1511" t="s">
        <v>1771</v>
      </c>
      <c r="C1511" t="s">
        <v>2935</v>
      </c>
      <c r="D1511" t="s">
        <v>238</v>
      </c>
      <c r="E1511" t="s">
        <v>3573</v>
      </c>
      <c r="F1511" t="s">
        <v>122</v>
      </c>
      <c r="G1511" s="87">
        <v>20200201</v>
      </c>
      <c r="H1511" t="s">
        <v>3574</v>
      </c>
      <c r="I1511" t="s">
        <v>5744</v>
      </c>
      <c r="J1511" t="s">
        <v>5737</v>
      </c>
      <c r="K1511">
        <v>7447</v>
      </c>
      <c r="L1511" t="s">
        <v>3604</v>
      </c>
      <c r="M1511" s="87">
        <v>43863</v>
      </c>
      <c r="N1511" t="s">
        <v>3578</v>
      </c>
      <c r="O1511" t="s">
        <v>3579</v>
      </c>
      <c r="P1511" s="61">
        <v>-160</v>
      </c>
      <c r="Q1511" t="s">
        <v>3579</v>
      </c>
      <c r="R1511" s="61">
        <v>0</v>
      </c>
      <c r="S1511" s="61">
        <v>-160</v>
      </c>
    </row>
    <row r="1512" spans="1:19" x14ac:dyDescent="0.2">
      <c r="A1512" t="s">
        <v>512</v>
      </c>
      <c r="B1512" t="s">
        <v>1771</v>
      </c>
      <c r="C1512" t="s">
        <v>2935</v>
      </c>
      <c r="D1512" t="s">
        <v>238</v>
      </c>
      <c r="E1512" t="s">
        <v>3573</v>
      </c>
      <c r="F1512" t="s">
        <v>124</v>
      </c>
      <c r="G1512" s="87">
        <v>20200401</v>
      </c>
      <c r="H1512" t="s">
        <v>3574</v>
      </c>
      <c r="I1512" t="s">
        <v>5745</v>
      </c>
      <c r="J1512" t="s">
        <v>5746</v>
      </c>
      <c r="K1512">
        <v>7545</v>
      </c>
      <c r="L1512" t="s">
        <v>3610</v>
      </c>
      <c r="M1512" s="87">
        <v>43917</v>
      </c>
      <c r="N1512" t="s">
        <v>3578</v>
      </c>
      <c r="O1512" t="s">
        <v>3579</v>
      </c>
      <c r="P1512" s="61">
        <v>-130</v>
      </c>
      <c r="Q1512" t="s">
        <v>3579</v>
      </c>
      <c r="R1512" s="61">
        <v>0</v>
      </c>
      <c r="S1512" s="61">
        <v>-130</v>
      </c>
    </row>
    <row r="1513" spans="1:19" x14ac:dyDescent="0.2">
      <c r="A1513" t="s">
        <v>512</v>
      </c>
      <c r="B1513" t="s">
        <v>1771</v>
      </c>
      <c r="C1513" t="s">
        <v>2935</v>
      </c>
      <c r="D1513" t="s">
        <v>238</v>
      </c>
      <c r="E1513" t="s">
        <v>3573</v>
      </c>
      <c r="F1513" t="s">
        <v>124</v>
      </c>
      <c r="G1513" s="87">
        <v>20200401</v>
      </c>
      <c r="H1513" t="s">
        <v>3574</v>
      </c>
      <c r="I1513" t="s">
        <v>5747</v>
      </c>
      <c r="J1513" t="s">
        <v>5748</v>
      </c>
      <c r="K1513">
        <v>7545</v>
      </c>
      <c r="L1513" t="s">
        <v>3610</v>
      </c>
      <c r="M1513" s="87">
        <v>43917</v>
      </c>
      <c r="N1513" t="s">
        <v>3578</v>
      </c>
      <c r="O1513" t="s">
        <v>3579</v>
      </c>
      <c r="P1513" s="61">
        <v>-31.81</v>
      </c>
      <c r="Q1513" t="s">
        <v>3579</v>
      </c>
      <c r="R1513" s="61">
        <v>0</v>
      </c>
      <c r="S1513" s="61">
        <v>-31.81</v>
      </c>
    </row>
    <row r="1514" spans="1:19" x14ac:dyDescent="0.2">
      <c r="A1514" t="s">
        <v>512</v>
      </c>
      <c r="B1514" t="s">
        <v>1771</v>
      </c>
      <c r="C1514" t="s">
        <v>2935</v>
      </c>
      <c r="D1514" t="s">
        <v>238</v>
      </c>
      <c r="E1514" t="s">
        <v>3573</v>
      </c>
      <c r="F1514" t="s">
        <v>124</v>
      </c>
      <c r="G1514" s="87">
        <v>20200401</v>
      </c>
      <c r="H1514" t="s">
        <v>3574</v>
      </c>
      <c r="I1514" t="s">
        <v>5749</v>
      </c>
      <c r="J1514" t="s">
        <v>5750</v>
      </c>
      <c r="K1514">
        <v>7545</v>
      </c>
      <c r="L1514" t="s">
        <v>3610</v>
      </c>
      <c r="M1514" s="87">
        <v>43917</v>
      </c>
      <c r="N1514" t="s">
        <v>3578</v>
      </c>
      <c r="O1514" t="s">
        <v>3579</v>
      </c>
      <c r="P1514" s="61">
        <v>-4471.5200000000004</v>
      </c>
      <c r="Q1514" t="s">
        <v>3579</v>
      </c>
      <c r="R1514" s="61">
        <v>0</v>
      </c>
      <c r="S1514" s="61">
        <v>-4471.5200000000004</v>
      </c>
    </row>
    <row r="1515" spans="1:19" x14ac:dyDescent="0.2">
      <c r="A1515" t="s">
        <v>512</v>
      </c>
      <c r="B1515" t="s">
        <v>1771</v>
      </c>
      <c r="C1515" t="s">
        <v>2935</v>
      </c>
      <c r="D1515" t="s">
        <v>238</v>
      </c>
      <c r="E1515" t="s">
        <v>3573</v>
      </c>
      <c r="F1515" t="s">
        <v>16</v>
      </c>
      <c r="G1515" s="87">
        <v>20200630</v>
      </c>
      <c r="H1515" t="s">
        <v>3617</v>
      </c>
      <c r="J1515" t="s">
        <v>3618</v>
      </c>
      <c r="K1515">
        <v>7681</v>
      </c>
      <c r="L1515" t="s">
        <v>3619</v>
      </c>
      <c r="M1515" s="87">
        <v>43999</v>
      </c>
      <c r="N1515" t="s">
        <v>3620</v>
      </c>
      <c r="O1515" t="s">
        <v>3579</v>
      </c>
      <c r="P1515" s="61">
        <v>4985.88</v>
      </c>
      <c r="Q1515" t="s">
        <v>3579</v>
      </c>
      <c r="R1515" s="61">
        <v>4985.88</v>
      </c>
      <c r="S1515" s="61">
        <v>0</v>
      </c>
    </row>
    <row r="1516" spans="1:19" x14ac:dyDescent="0.2">
      <c r="A1516" t="s">
        <v>513</v>
      </c>
      <c r="B1516" t="s">
        <v>1772</v>
      </c>
      <c r="C1516" t="s">
        <v>2936</v>
      </c>
      <c r="D1516" t="s">
        <v>238</v>
      </c>
      <c r="E1516" t="s">
        <v>3573</v>
      </c>
      <c r="F1516" t="s">
        <v>115</v>
      </c>
      <c r="G1516" s="87">
        <v>20190701</v>
      </c>
      <c r="H1516" t="s">
        <v>3574</v>
      </c>
      <c r="I1516" t="s">
        <v>5751</v>
      </c>
      <c r="J1516" t="s">
        <v>5752</v>
      </c>
      <c r="K1516">
        <v>7100</v>
      </c>
      <c r="L1516" t="s">
        <v>3577</v>
      </c>
      <c r="M1516" s="87">
        <v>43647</v>
      </c>
      <c r="N1516" t="s">
        <v>3578</v>
      </c>
      <c r="O1516" t="s">
        <v>3579</v>
      </c>
      <c r="P1516" s="61">
        <v>-327.27</v>
      </c>
      <c r="Q1516" t="s">
        <v>3579</v>
      </c>
      <c r="R1516" s="61">
        <v>0</v>
      </c>
      <c r="S1516" s="61">
        <v>-327.27</v>
      </c>
    </row>
    <row r="1517" spans="1:19" x14ac:dyDescent="0.2">
      <c r="A1517" t="s">
        <v>513</v>
      </c>
      <c r="B1517" t="s">
        <v>1772</v>
      </c>
      <c r="C1517" t="s">
        <v>2936</v>
      </c>
      <c r="D1517" t="s">
        <v>238</v>
      </c>
      <c r="E1517" t="s">
        <v>3573</v>
      </c>
      <c r="F1517" t="s">
        <v>115</v>
      </c>
      <c r="G1517" s="87">
        <v>20190701</v>
      </c>
      <c r="H1517" t="s">
        <v>3574</v>
      </c>
      <c r="I1517" t="s">
        <v>5753</v>
      </c>
      <c r="J1517" t="s">
        <v>5752</v>
      </c>
      <c r="K1517">
        <v>7100</v>
      </c>
      <c r="L1517" t="s">
        <v>3577</v>
      </c>
      <c r="M1517" s="87">
        <v>43647</v>
      </c>
      <c r="N1517" t="s">
        <v>3578</v>
      </c>
      <c r="O1517" t="s">
        <v>3579</v>
      </c>
      <c r="P1517" s="61">
        <v>-309.08999999999997</v>
      </c>
      <c r="Q1517" t="s">
        <v>3579</v>
      </c>
      <c r="R1517" s="61">
        <v>0</v>
      </c>
      <c r="S1517" s="61">
        <v>-309.08999999999997</v>
      </c>
    </row>
    <row r="1518" spans="1:19" x14ac:dyDescent="0.2">
      <c r="A1518" t="s">
        <v>513</v>
      </c>
      <c r="B1518" t="s">
        <v>1772</v>
      </c>
      <c r="C1518" t="s">
        <v>2936</v>
      </c>
      <c r="D1518" t="s">
        <v>238</v>
      </c>
      <c r="E1518" t="s">
        <v>3573</v>
      </c>
      <c r="F1518" t="s">
        <v>115</v>
      </c>
      <c r="G1518" s="87">
        <v>20190701</v>
      </c>
      <c r="H1518" t="s">
        <v>3574</v>
      </c>
      <c r="I1518" t="s">
        <v>5754</v>
      </c>
      <c r="J1518" t="s">
        <v>4939</v>
      </c>
      <c r="K1518">
        <v>7100</v>
      </c>
      <c r="L1518" t="s">
        <v>3577</v>
      </c>
      <c r="M1518" s="87">
        <v>43647</v>
      </c>
      <c r="N1518" t="s">
        <v>3578</v>
      </c>
      <c r="O1518" t="s">
        <v>3579</v>
      </c>
      <c r="P1518" s="61">
        <v>-68.73</v>
      </c>
      <c r="Q1518" t="s">
        <v>3579</v>
      </c>
      <c r="R1518" s="61">
        <v>0</v>
      </c>
      <c r="S1518" s="61">
        <v>-68.73</v>
      </c>
    </row>
    <row r="1519" spans="1:19" x14ac:dyDescent="0.2">
      <c r="A1519" t="s">
        <v>513</v>
      </c>
      <c r="B1519" t="s">
        <v>1772</v>
      </c>
      <c r="C1519" t="s">
        <v>2936</v>
      </c>
      <c r="D1519" t="s">
        <v>238</v>
      </c>
      <c r="E1519" t="s">
        <v>3573</v>
      </c>
      <c r="F1519" t="s">
        <v>116</v>
      </c>
      <c r="G1519" s="87">
        <v>20190801</v>
      </c>
      <c r="H1519" t="s">
        <v>3574</v>
      </c>
      <c r="I1519" t="s">
        <v>5755</v>
      </c>
      <c r="J1519" t="s">
        <v>5756</v>
      </c>
      <c r="K1519">
        <v>7150</v>
      </c>
      <c r="L1519" t="s">
        <v>3582</v>
      </c>
      <c r="M1519" s="87">
        <v>43675</v>
      </c>
      <c r="N1519" t="s">
        <v>3583</v>
      </c>
      <c r="O1519" t="s">
        <v>3579</v>
      </c>
      <c r="P1519" s="61">
        <v>-2099.6</v>
      </c>
      <c r="Q1519" t="s">
        <v>3579</v>
      </c>
      <c r="R1519" s="61">
        <v>0</v>
      </c>
      <c r="S1519" s="61">
        <v>-2099.6</v>
      </c>
    </row>
    <row r="1520" spans="1:19" x14ac:dyDescent="0.2">
      <c r="A1520" t="s">
        <v>513</v>
      </c>
      <c r="B1520" t="s">
        <v>1772</v>
      </c>
      <c r="C1520" t="s">
        <v>2936</v>
      </c>
      <c r="D1520" t="s">
        <v>238</v>
      </c>
      <c r="E1520" t="s">
        <v>3573</v>
      </c>
      <c r="F1520" t="s">
        <v>116</v>
      </c>
      <c r="G1520" s="87">
        <v>20190801</v>
      </c>
      <c r="H1520" t="s">
        <v>3574</v>
      </c>
      <c r="I1520" t="s">
        <v>5757</v>
      </c>
      <c r="J1520" t="s">
        <v>5758</v>
      </c>
      <c r="K1520">
        <v>7150</v>
      </c>
      <c r="L1520" t="s">
        <v>3582</v>
      </c>
      <c r="M1520" s="87">
        <v>43675</v>
      </c>
      <c r="N1520" t="s">
        <v>3583</v>
      </c>
      <c r="O1520" t="s">
        <v>3579</v>
      </c>
      <c r="P1520" s="61">
        <v>-2150</v>
      </c>
      <c r="Q1520" t="s">
        <v>3579</v>
      </c>
      <c r="R1520" s="61">
        <v>0</v>
      </c>
      <c r="S1520" s="61">
        <v>-2150</v>
      </c>
    </row>
    <row r="1521" spans="1:19" x14ac:dyDescent="0.2">
      <c r="A1521" t="s">
        <v>513</v>
      </c>
      <c r="B1521" t="s">
        <v>1772</v>
      </c>
      <c r="C1521" t="s">
        <v>2936</v>
      </c>
      <c r="D1521" t="s">
        <v>238</v>
      </c>
      <c r="E1521" t="s">
        <v>3573</v>
      </c>
      <c r="F1521" t="s">
        <v>116</v>
      </c>
      <c r="G1521" s="87">
        <v>20190801</v>
      </c>
      <c r="H1521" t="s">
        <v>3574</v>
      </c>
      <c r="I1521" t="s">
        <v>5759</v>
      </c>
      <c r="J1521" t="s">
        <v>5760</v>
      </c>
      <c r="K1521">
        <v>7150</v>
      </c>
      <c r="L1521" t="s">
        <v>3582</v>
      </c>
      <c r="M1521" s="87">
        <v>43675</v>
      </c>
      <c r="N1521" t="s">
        <v>3583</v>
      </c>
      <c r="O1521" t="s">
        <v>3579</v>
      </c>
      <c r="P1521" s="61">
        <v>-5561</v>
      </c>
      <c r="Q1521" t="s">
        <v>3579</v>
      </c>
      <c r="R1521" s="61">
        <v>0</v>
      </c>
      <c r="S1521" s="61">
        <v>-5561</v>
      </c>
    </row>
    <row r="1522" spans="1:19" x14ac:dyDescent="0.2">
      <c r="A1522" t="s">
        <v>513</v>
      </c>
      <c r="B1522" t="s">
        <v>1772</v>
      </c>
      <c r="C1522" t="s">
        <v>2936</v>
      </c>
      <c r="D1522" t="s">
        <v>238</v>
      </c>
      <c r="E1522" t="s">
        <v>3573</v>
      </c>
      <c r="F1522" t="s">
        <v>118</v>
      </c>
      <c r="G1522" s="87">
        <v>20191001</v>
      </c>
      <c r="H1522" t="s">
        <v>3574</v>
      </c>
      <c r="I1522" t="s">
        <v>5761</v>
      </c>
      <c r="J1522" t="s">
        <v>5762</v>
      </c>
      <c r="K1522">
        <v>7260</v>
      </c>
      <c r="L1522" t="s">
        <v>3589</v>
      </c>
      <c r="M1522" s="87">
        <v>43739</v>
      </c>
      <c r="N1522" t="s">
        <v>3578</v>
      </c>
      <c r="O1522" t="s">
        <v>3579</v>
      </c>
      <c r="P1522" s="61">
        <v>-115</v>
      </c>
      <c r="Q1522" t="s">
        <v>3579</v>
      </c>
      <c r="R1522" s="61">
        <v>0</v>
      </c>
      <c r="S1522" s="61">
        <v>-115</v>
      </c>
    </row>
    <row r="1523" spans="1:19" x14ac:dyDescent="0.2">
      <c r="A1523" t="s">
        <v>513</v>
      </c>
      <c r="B1523" t="s">
        <v>1772</v>
      </c>
      <c r="C1523" t="s">
        <v>2936</v>
      </c>
      <c r="D1523" t="s">
        <v>238</v>
      </c>
      <c r="E1523" t="s">
        <v>3573</v>
      </c>
      <c r="F1523" t="s">
        <v>118</v>
      </c>
      <c r="G1523" s="87">
        <v>20191008</v>
      </c>
      <c r="H1523" t="s">
        <v>3574</v>
      </c>
      <c r="I1523" t="s">
        <v>5763</v>
      </c>
      <c r="J1523" t="s">
        <v>5764</v>
      </c>
      <c r="K1523">
        <v>7260</v>
      </c>
      <c r="L1523" t="s">
        <v>5765</v>
      </c>
      <c r="M1523" s="87">
        <v>43739</v>
      </c>
      <c r="N1523" t="s">
        <v>3578</v>
      </c>
      <c r="O1523" t="s">
        <v>3579</v>
      </c>
      <c r="P1523" s="61">
        <v>-6428.69</v>
      </c>
      <c r="Q1523" t="s">
        <v>3579</v>
      </c>
      <c r="R1523" s="61">
        <v>0</v>
      </c>
      <c r="S1523" s="61">
        <v>-6428.69</v>
      </c>
    </row>
    <row r="1524" spans="1:19" x14ac:dyDescent="0.2">
      <c r="A1524" t="s">
        <v>513</v>
      </c>
      <c r="B1524" t="s">
        <v>1772</v>
      </c>
      <c r="C1524" t="s">
        <v>2936</v>
      </c>
      <c r="D1524" t="s">
        <v>238</v>
      </c>
      <c r="E1524" t="s">
        <v>3573</v>
      </c>
      <c r="F1524" t="s">
        <v>119</v>
      </c>
      <c r="G1524" s="87">
        <v>20191101</v>
      </c>
      <c r="H1524" t="s">
        <v>3574</v>
      </c>
      <c r="I1524" t="s">
        <v>5766</v>
      </c>
      <c r="J1524" t="s">
        <v>5767</v>
      </c>
      <c r="K1524">
        <v>7310</v>
      </c>
      <c r="L1524" t="s">
        <v>3592</v>
      </c>
      <c r="M1524" s="87">
        <v>43769</v>
      </c>
      <c r="N1524" t="s">
        <v>3578</v>
      </c>
      <c r="O1524" t="s">
        <v>3579</v>
      </c>
      <c r="P1524" s="61">
        <v>-409.32</v>
      </c>
      <c r="Q1524" t="s">
        <v>3579</v>
      </c>
      <c r="R1524" s="61">
        <v>0</v>
      </c>
      <c r="S1524" s="61">
        <v>-409.32</v>
      </c>
    </row>
    <row r="1525" spans="1:19" x14ac:dyDescent="0.2">
      <c r="A1525" t="s">
        <v>513</v>
      </c>
      <c r="B1525" t="s">
        <v>1772</v>
      </c>
      <c r="C1525" t="s">
        <v>2936</v>
      </c>
      <c r="D1525" t="s">
        <v>238</v>
      </c>
      <c r="E1525" t="s">
        <v>3573</v>
      </c>
      <c r="F1525" t="s">
        <v>119</v>
      </c>
      <c r="G1525" s="87">
        <v>20191101</v>
      </c>
      <c r="H1525" t="s">
        <v>3574</v>
      </c>
      <c r="I1525" t="s">
        <v>5768</v>
      </c>
      <c r="J1525" t="s">
        <v>4939</v>
      </c>
      <c r="K1525">
        <v>7310</v>
      </c>
      <c r="L1525" t="s">
        <v>3592</v>
      </c>
      <c r="M1525" s="87">
        <v>43769</v>
      </c>
      <c r="N1525" t="s">
        <v>3578</v>
      </c>
      <c r="O1525" t="s">
        <v>3579</v>
      </c>
      <c r="P1525" s="61">
        <v>-50.14</v>
      </c>
      <c r="Q1525" t="s">
        <v>3579</v>
      </c>
      <c r="R1525" s="61">
        <v>0</v>
      </c>
      <c r="S1525" s="61">
        <v>-50.14</v>
      </c>
    </row>
    <row r="1526" spans="1:19" x14ac:dyDescent="0.2">
      <c r="A1526" t="s">
        <v>513</v>
      </c>
      <c r="B1526" t="s">
        <v>1772</v>
      </c>
      <c r="C1526" t="s">
        <v>2936</v>
      </c>
      <c r="D1526" t="s">
        <v>238</v>
      </c>
      <c r="E1526" t="s">
        <v>3573</v>
      </c>
      <c r="F1526" t="s">
        <v>119</v>
      </c>
      <c r="G1526" s="87">
        <v>20191101</v>
      </c>
      <c r="H1526" t="s">
        <v>3574</v>
      </c>
      <c r="I1526" t="s">
        <v>5769</v>
      </c>
      <c r="J1526" t="s">
        <v>5770</v>
      </c>
      <c r="K1526">
        <v>7310</v>
      </c>
      <c r="L1526" t="s">
        <v>3592</v>
      </c>
      <c r="M1526" s="87">
        <v>43769</v>
      </c>
      <c r="N1526" t="s">
        <v>3578</v>
      </c>
      <c r="O1526" t="s">
        <v>3579</v>
      </c>
      <c r="P1526" s="61">
        <v>-387</v>
      </c>
      <c r="Q1526" t="s">
        <v>3579</v>
      </c>
      <c r="R1526" s="61">
        <v>0</v>
      </c>
      <c r="S1526" s="61">
        <v>-387</v>
      </c>
    </row>
    <row r="1527" spans="1:19" x14ac:dyDescent="0.2">
      <c r="A1527" t="s">
        <v>513</v>
      </c>
      <c r="B1527" t="s">
        <v>1772</v>
      </c>
      <c r="C1527" t="s">
        <v>2936</v>
      </c>
      <c r="D1527" t="s">
        <v>238</v>
      </c>
      <c r="E1527" t="s">
        <v>3573</v>
      </c>
      <c r="F1527" t="s">
        <v>122</v>
      </c>
      <c r="G1527" s="87">
        <v>20200201</v>
      </c>
      <c r="H1527" t="s">
        <v>3574</v>
      </c>
      <c r="I1527" t="s">
        <v>5771</v>
      </c>
      <c r="J1527" t="s">
        <v>4939</v>
      </c>
      <c r="K1527">
        <v>7447</v>
      </c>
      <c r="L1527" t="s">
        <v>3604</v>
      </c>
      <c r="M1527" s="87">
        <v>43863</v>
      </c>
      <c r="N1527" t="s">
        <v>3578</v>
      </c>
      <c r="O1527" t="s">
        <v>3579</v>
      </c>
      <c r="P1527" s="61">
        <v>-50.14</v>
      </c>
      <c r="Q1527" t="s">
        <v>3579</v>
      </c>
      <c r="R1527" s="61">
        <v>0</v>
      </c>
      <c r="S1527" s="61">
        <v>-50.14</v>
      </c>
    </row>
    <row r="1528" spans="1:19" x14ac:dyDescent="0.2">
      <c r="A1528" t="s">
        <v>513</v>
      </c>
      <c r="B1528" t="s">
        <v>1772</v>
      </c>
      <c r="C1528" t="s">
        <v>2936</v>
      </c>
      <c r="D1528" t="s">
        <v>238</v>
      </c>
      <c r="E1528" t="s">
        <v>3573</v>
      </c>
      <c r="F1528" t="s">
        <v>123</v>
      </c>
      <c r="G1528" s="87">
        <v>20200301</v>
      </c>
      <c r="H1528" t="s">
        <v>3574</v>
      </c>
      <c r="I1528" t="s">
        <v>5772</v>
      </c>
      <c r="J1528" t="s">
        <v>5773</v>
      </c>
      <c r="K1528">
        <v>7504</v>
      </c>
      <c r="L1528" t="s">
        <v>3607</v>
      </c>
      <c r="M1528" s="87">
        <v>43891</v>
      </c>
      <c r="N1528" t="s">
        <v>3578</v>
      </c>
      <c r="O1528" t="s">
        <v>3579</v>
      </c>
      <c r="P1528" s="61">
        <v>-113</v>
      </c>
      <c r="Q1528" t="s">
        <v>3579</v>
      </c>
      <c r="R1528" s="61">
        <v>0</v>
      </c>
      <c r="S1528" s="61">
        <v>-113</v>
      </c>
    </row>
    <row r="1529" spans="1:19" x14ac:dyDescent="0.2">
      <c r="A1529" t="s">
        <v>513</v>
      </c>
      <c r="B1529" t="s">
        <v>1772</v>
      </c>
      <c r="C1529" t="s">
        <v>2936</v>
      </c>
      <c r="D1529" t="s">
        <v>238</v>
      </c>
      <c r="E1529" t="s">
        <v>3573</v>
      </c>
      <c r="F1529" t="s">
        <v>124</v>
      </c>
      <c r="G1529" s="87">
        <v>20200401</v>
      </c>
      <c r="H1529" t="s">
        <v>3574</v>
      </c>
      <c r="I1529" t="s">
        <v>5774</v>
      </c>
      <c r="J1529" t="s">
        <v>4939</v>
      </c>
      <c r="K1529">
        <v>7545</v>
      </c>
      <c r="L1529" t="s">
        <v>3610</v>
      </c>
      <c r="M1529" s="87">
        <v>43917</v>
      </c>
      <c r="N1529" t="s">
        <v>3578</v>
      </c>
      <c r="O1529" t="s">
        <v>3579</v>
      </c>
      <c r="P1529" s="61">
        <v>-31.55</v>
      </c>
      <c r="Q1529" t="s">
        <v>3579</v>
      </c>
      <c r="R1529" s="61">
        <v>0</v>
      </c>
      <c r="S1529" s="61">
        <v>-31.55</v>
      </c>
    </row>
    <row r="1530" spans="1:19" x14ac:dyDescent="0.2">
      <c r="A1530" t="s">
        <v>513</v>
      </c>
      <c r="B1530" t="s">
        <v>1772</v>
      </c>
      <c r="C1530" t="s">
        <v>2936</v>
      </c>
      <c r="D1530" t="s">
        <v>238</v>
      </c>
      <c r="E1530" t="s">
        <v>3573</v>
      </c>
      <c r="F1530" t="s">
        <v>126</v>
      </c>
      <c r="G1530" s="87">
        <v>20200601</v>
      </c>
      <c r="H1530" t="s">
        <v>3574</v>
      </c>
      <c r="I1530" t="s">
        <v>5775</v>
      </c>
      <c r="J1530" t="s">
        <v>5776</v>
      </c>
      <c r="K1530">
        <v>7655</v>
      </c>
      <c r="L1530" t="s">
        <v>3616</v>
      </c>
      <c r="M1530" s="87">
        <v>43983</v>
      </c>
      <c r="N1530" t="s">
        <v>3578</v>
      </c>
      <c r="O1530" t="s">
        <v>3579</v>
      </c>
      <c r="P1530" s="61">
        <v>-84.62</v>
      </c>
      <c r="Q1530" t="s">
        <v>3579</v>
      </c>
      <c r="R1530" s="61">
        <v>0</v>
      </c>
      <c r="S1530" s="61">
        <v>-84.62</v>
      </c>
    </row>
    <row r="1531" spans="1:19" x14ac:dyDescent="0.2">
      <c r="A1531" t="s">
        <v>513</v>
      </c>
      <c r="B1531" t="s">
        <v>1772</v>
      </c>
      <c r="C1531" t="s">
        <v>2936</v>
      </c>
      <c r="D1531" t="s">
        <v>238</v>
      </c>
      <c r="E1531" t="s">
        <v>3573</v>
      </c>
      <c r="F1531" t="s">
        <v>16</v>
      </c>
      <c r="G1531" s="87">
        <v>20200630</v>
      </c>
      <c r="H1531" t="s">
        <v>3617</v>
      </c>
      <c r="J1531" t="s">
        <v>3618</v>
      </c>
      <c r="K1531">
        <v>7681</v>
      </c>
      <c r="L1531" t="s">
        <v>3619</v>
      </c>
      <c r="M1531" s="87">
        <v>43999</v>
      </c>
      <c r="N1531" t="s">
        <v>3620</v>
      </c>
      <c r="O1531" t="s">
        <v>3579</v>
      </c>
      <c r="P1531" s="61">
        <v>18185.150000000001</v>
      </c>
      <c r="Q1531" t="s">
        <v>3579</v>
      </c>
      <c r="R1531" s="61">
        <v>18185.150000000001</v>
      </c>
      <c r="S1531" s="61">
        <v>0</v>
      </c>
    </row>
    <row r="1532" spans="1:19" x14ac:dyDescent="0.2">
      <c r="A1532" t="s">
        <v>516</v>
      </c>
      <c r="B1532" t="s">
        <v>1775</v>
      </c>
      <c r="C1532" t="s">
        <v>2939</v>
      </c>
      <c r="D1532" t="s">
        <v>238</v>
      </c>
      <c r="E1532" t="s">
        <v>3573</v>
      </c>
      <c r="F1532" t="s">
        <v>115</v>
      </c>
      <c r="G1532" s="87">
        <v>20190701</v>
      </c>
      <c r="H1532" t="s">
        <v>3574</v>
      </c>
      <c r="I1532" t="s">
        <v>5777</v>
      </c>
      <c r="J1532" t="s">
        <v>4939</v>
      </c>
      <c r="K1532">
        <v>7100</v>
      </c>
      <c r="L1532" t="s">
        <v>3577</v>
      </c>
      <c r="M1532" s="87">
        <v>43647</v>
      </c>
      <c r="N1532" t="s">
        <v>3578</v>
      </c>
      <c r="O1532" t="s">
        <v>3579</v>
      </c>
      <c r="P1532" s="61">
        <v>-85.5</v>
      </c>
      <c r="Q1532" t="s">
        <v>3579</v>
      </c>
      <c r="R1532" s="61">
        <v>0</v>
      </c>
      <c r="S1532" s="61">
        <v>-85.5</v>
      </c>
    </row>
    <row r="1533" spans="1:19" x14ac:dyDescent="0.2">
      <c r="A1533" t="s">
        <v>516</v>
      </c>
      <c r="B1533" t="s">
        <v>1775</v>
      </c>
      <c r="C1533" t="s">
        <v>2939</v>
      </c>
      <c r="D1533" t="s">
        <v>238</v>
      </c>
      <c r="E1533" t="s">
        <v>3573</v>
      </c>
      <c r="F1533" t="s">
        <v>115</v>
      </c>
      <c r="G1533" s="87">
        <v>20190701</v>
      </c>
      <c r="H1533" t="s">
        <v>3574</v>
      </c>
      <c r="I1533" t="s">
        <v>5778</v>
      </c>
      <c r="J1533" t="s">
        <v>4939</v>
      </c>
      <c r="K1533">
        <v>7100</v>
      </c>
      <c r="L1533" t="s">
        <v>3577</v>
      </c>
      <c r="M1533" s="87">
        <v>43647</v>
      </c>
      <c r="N1533" t="s">
        <v>3578</v>
      </c>
      <c r="O1533" t="s">
        <v>3579</v>
      </c>
      <c r="P1533" s="61">
        <v>-31.55</v>
      </c>
      <c r="Q1533" t="s">
        <v>3579</v>
      </c>
      <c r="R1533" s="61">
        <v>0</v>
      </c>
      <c r="S1533" s="61">
        <v>-31.55</v>
      </c>
    </row>
    <row r="1534" spans="1:19" x14ac:dyDescent="0.2">
      <c r="A1534" t="s">
        <v>516</v>
      </c>
      <c r="B1534" t="s">
        <v>1775</v>
      </c>
      <c r="C1534" t="s">
        <v>2939</v>
      </c>
      <c r="D1534" t="s">
        <v>238</v>
      </c>
      <c r="E1534" t="s">
        <v>3573</v>
      </c>
      <c r="F1534" t="s">
        <v>116</v>
      </c>
      <c r="G1534" s="87">
        <v>20190801</v>
      </c>
      <c r="H1534" t="s">
        <v>3574</v>
      </c>
      <c r="I1534" t="s">
        <v>5779</v>
      </c>
      <c r="J1534" t="s">
        <v>5780</v>
      </c>
      <c r="K1534">
        <v>7150</v>
      </c>
      <c r="L1534" t="s">
        <v>3582</v>
      </c>
      <c r="M1534" s="87">
        <v>43675</v>
      </c>
      <c r="N1534" t="s">
        <v>3583</v>
      </c>
      <c r="O1534" t="s">
        <v>3579</v>
      </c>
      <c r="P1534" s="61">
        <v>-183.32</v>
      </c>
      <c r="Q1534" t="s">
        <v>3579</v>
      </c>
      <c r="R1534" s="61">
        <v>0</v>
      </c>
      <c r="S1534" s="61">
        <v>-183.32</v>
      </c>
    </row>
    <row r="1535" spans="1:19" x14ac:dyDescent="0.2">
      <c r="A1535" t="s">
        <v>516</v>
      </c>
      <c r="B1535" t="s">
        <v>1775</v>
      </c>
      <c r="C1535" t="s">
        <v>2939</v>
      </c>
      <c r="D1535" t="s">
        <v>238</v>
      </c>
      <c r="E1535" t="s">
        <v>3573</v>
      </c>
      <c r="F1535" t="s">
        <v>117</v>
      </c>
      <c r="G1535" s="87">
        <v>20190901</v>
      </c>
      <c r="H1535" t="s">
        <v>3574</v>
      </c>
      <c r="I1535" t="s">
        <v>5781</v>
      </c>
      <c r="J1535" t="s">
        <v>4939</v>
      </c>
      <c r="K1535">
        <v>7215</v>
      </c>
      <c r="L1535" t="s">
        <v>3586</v>
      </c>
      <c r="M1535" s="87">
        <v>43710</v>
      </c>
      <c r="N1535" t="s">
        <v>3578</v>
      </c>
      <c r="O1535" t="s">
        <v>3579</v>
      </c>
      <c r="P1535" s="61">
        <v>-78.55</v>
      </c>
      <c r="Q1535" t="s">
        <v>3579</v>
      </c>
      <c r="R1535" s="61">
        <v>0</v>
      </c>
      <c r="S1535" s="61">
        <v>-78.55</v>
      </c>
    </row>
    <row r="1536" spans="1:19" x14ac:dyDescent="0.2">
      <c r="A1536" t="s">
        <v>516</v>
      </c>
      <c r="B1536" t="s">
        <v>1775</v>
      </c>
      <c r="C1536" t="s">
        <v>2939</v>
      </c>
      <c r="D1536" t="s">
        <v>238</v>
      </c>
      <c r="E1536" t="s">
        <v>3573</v>
      </c>
      <c r="F1536" t="s">
        <v>117</v>
      </c>
      <c r="G1536" s="87">
        <v>20190901</v>
      </c>
      <c r="H1536" t="s">
        <v>3574</v>
      </c>
      <c r="I1536" t="s">
        <v>5782</v>
      </c>
      <c r="J1536" t="s">
        <v>5783</v>
      </c>
      <c r="K1536">
        <v>7215</v>
      </c>
      <c r="L1536" t="s">
        <v>3586</v>
      </c>
      <c r="M1536" s="87">
        <v>43710</v>
      </c>
      <c r="N1536" t="s">
        <v>3578</v>
      </c>
      <c r="O1536" t="s">
        <v>3579</v>
      </c>
      <c r="P1536" s="61">
        <v>-1400</v>
      </c>
      <c r="Q1536" t="s">
        <v>3579</v>
      </c>
      <c r="R1536" s="61">
        <v>0</v>
      </c>
      <c r="S1536" s="61">
        <v>-1400</v>
      </c>
    </row>
    <row r="1537" spans="1:19" x14ac:dyDescent="0.2">
      <c r="A1537" t="s">
        <v>516</v>
      </c>
      <c r="B1537" t="s">
        <v>1775</v>
      </c>
      <c r="C1537" t="s">
        <v>2939</v>
      </c>
      <c r="D1537" t="s">
        <v>238</v>
      </c>
      <c r="E1537" t="s">
        <v>3573</v>
      </c>
      <c r="F1537" t="s">
        <v>118</v>
      </c>
      <c r="G1537" s="87">
        <v>20191001</v>
      </c>
      <c r="H1537" t="s">
        <v>3574</v>
      </c>
      <c r="I1537" t="s">
        <v>5784</v>
      </c>
      <c r="J1537" t="s">
        <v>5785</v>
      </c>
      <c r="K1537">
        <v>7260</v>
      </c>
      <c r="L1537" t="s">
        <v>3589</v>
      </c>
      <c r="M1537" s="87">
        <v>43739</v>
      </c>
      <c r="N1537" t="s">
        <v>3578</v>
      </c>
      <c r="O1537" t="s">
        <v>3579</v>
      </c>
      <c r="P1537" s="61">
        <v>-50.14</v>
      </c>
      <c r="Q1537" t="s">
        <v>3579</v>
      </c>
      <c r="R1537" s="61">
        <v>0</v>
      </c>
      <c r="S1537" s="61">
        <v>-50.14</v>
      </c>
    </row>
    <row r="1538" spans="1:19" x14ac:dyDescent="0.2">
      <c r="A1538" t="s">
        <v>516</v>
      </c>
      <c r="B1538" t="s">
        <v>1775</v>
      </c>
      <c r="C1538" t="s">
        <v>2939</v>
      </c>
      <c r="D1538" t="s">
        <v>238</v>
      </c>
      <c r="E1538" t="s">
        <v>3573</v>
      </c>
      <c r="F1538" t="s">
        <v>121</v>
      </c>
      <c r="G1538" s="87">
        <v>20200101</v>
      </c>
      <c r="H1538" t="s">
        <v>3574</v>
      </c>
      <c r="I1538" t="s">
        <v>5786</v>
      </c>
      <c r="J1538" t="s">
        <v>5746</v>
      </c>
      <c r="K1538">
        <v>7401</v>
      </c>
      <c r="L1538" t="s">
        <v>3598</v>
      </c>
      <c r="M1538" s="87">
        <v>43835</v>
      </c>
      <c r="N1538" t="s">
        <v>3578</v>
      </c>
      <c r="O1538" t="s">
        <v>3579</v>
      </c>
      <c r="P1538" s="61">
        <v>-430</v>
      </c>
      <c r="Q1538" t="s">
        <v>3579</v>
      </c>
      <c r="R1538" s="61">
        <v>0</v>
      </c>
      <c r="S1538" s="61">
        <v>-430</v>
      </c>
    </row>
    <row r="1539" spans="1:19" x14ac:dyDescent="0.2">
      <c r="A1539" t="s">
        <v>516</v>
      </c>
      <c r="B1539" t="s">
        <v>1775</v>
      </c>
      <c r="C1539" t="s">
        <v>2939</v>
      </c>
      <c r="D1539" t="s">
        <v>238</v>
      </c>
      <c r="E1539" t="s">
        <v>3573</v>
      </c>
      <c r="F1539" t="s">
        <v>123</v>
      </c>
      <c r="G1539" s="87">
        <v>20200301</v>
      </c>
      <c r="H1539" t="s">
        <v>3574</v>
      </c>
      <c r="I1539" t="s">
        <v>5787</v>
      </c>
      <c r="J1539" t="s">
        <v>4939</v>
      </c>
      <c r="K1539">
        <v>7504</v>
      </c>
      <c r="L1539" t="s">
        <v>3607</v>
      </c>
      <c r="M1539" s="87">
        <v>43891</v>
      </c>
      <c r="N1539" t="s">
        <v>3578</v>
      </c>
      <c r="O1539" t="s">
        <v>3579</v>
      </c>
      <c r="P1539" s="61">
        <v>-105.91</v>
      </c>
      <c r="Q1539" t="s">
        <v>3579</v>
      </c>
      <c r="R1539" s="61">
        <v>0</v>
      </c>
      <c r="S1539" s="61">
        <v>-105.91</v>
      </c>
    </row>
    <row r="1540" spans="1:19" x14ac:dyDescent="0.2">
      <c r="A1540" t="s">
        <v>516</v>
      </c>
      <c r="B1540" t="s">
        <v>1775</v>
      </c>
      <c r="C1540" t="s">
        <v>2939</v>
      </c>
      <c r="D1540" t="s">
        <v>238</v>
      </c>
      <c r="E1540" t="s">
        <v>3573</v>
      </c>
      <c r="F1540" t="s">
        <v>123</v>
      </c>
      <c r="G1540" s="87">
        <v>20200312</v>
      </c>
      <c r="H1540" t="s">
        <v>3574</v>
      </c>
      <c r="I1540" t="s">
        <v>5788</v>
      </c>
      <c r="J1540" t="s">
        <v>5789</v>
      </c>
      <c r="K1540">
        <v>7504</v>
      </c>
      <c r="L1540" t="s">
        <v>5790</v>
      </c>
      <c r="M1540" s="87">
        <v>43891</v>
      </c>
      <c r="N1540" t="s">
        <v>3578</v>
      </c>
      <c r="O1540" t="s">
        <v>3579</v>
      </c>
      <c r="P1540" s="61">
        <v>-1115.57</v>
      </c>
      <c r="Q1540" t="s">
        <v>3579</v>
      </c>
      <c r="R1540" s="61">
        <v>0</v>
      </c>
      <c r="S1540" s="61">
        <v>-1115.57</v>
      </c>
    </row>
    <row r="1541" spans="1:19" x14ac:dyDescent="0.2">
      <c r="A1541" t="s">
        <v>516</v>
      </c>
      <c r="B1541" t="s">
        <v>1775</v>
      </c>
      <c r="C1541" t="s">
        <v>2939</v>
      </c>
      <c r="D1541" t="s">
        <v>238</v>
      </c>
      <c r="E1541" t="s">
        <v>3573</v>
      </c>
      <c r="F1541" t="s">
        <v>124</v>
      </c>
      <c r="G1541" s="87">
        <v>20200401</v>
      </c>
      <c r="H1541" t="s">
        <v>3574</v>
      </c>
      <c r="I1541" t="s">
        <v>5791</v>
      </c>
      <c r="J1541" t="s">
        <v>4939</v>
      </c>
      <c r="K1541">
        <v>7545</v>
      </c>
      <c r="L1541" t="s">
        <v>3610</v>
      </c>
      <c r="M1541" s="87">
        <v>43917</v>
      </c>
      <c r="N1541" t="s">
        <v>3578</v>
      </c>
      <c r="O1541" t="s">
        <v>3579</v>
      </c>
      <c r="P1541" s="61">
        <v>-52.93</v>
      </c>
      <c r="Q1541" t="s">
        <v>3579</v>
      </c>
      <c r="R1541" s="61">
        <v>0</v>
      </c>
      <c r="S1541" s="61">
        <v>-52.93</v>
      </c>
    </row>
    <row r="1542" spans="1:19" x14ac:dyDescent="0.2">
      <c r="A1542" t="s">
        <v>516</v>
      </c>
      <c r="B1542" t="s">
        <v>1775</v>
      </c>
      <c r="C1542" t="s">
        <v>2939</v>
      </c>
      <c r="D1542" t="s">
        <v>238</v>
      </c>
      <c r="E1542" t="s">
        <v>3573</v>
      </c>
      <c r="F1542" t="s">
        <v>125</v>
      </c>
      <c r="G1542" s="87">
        <v>20200501</v>
      </c>
      <c r="H1542" t="s">
        <v>3574</v>
      </c>
      <c r="I1542" t="s">
        <v>5792</v>
      </c>
      <c r="J1542" t="s">
        <v>4939</v>
      </c>
      <c r="K1542">
        <v>7603</v>
      </c>
      <c r="L1542" t="s">
        <v>3613</v>
      </c>
      <c r="M1542" s="87">
        <v>43950</v>
      </c>
      <c r="N1542" t="s">
        <v>3578</v>
      </c>
      <c r="O1542" t="s">
        <v>3579</v>
      </c>
      <c r="P1542" s="61">
        <v>-31.55</v>
      </c>
      <c r="Q1542" t="s">
        <v>3579</v>
      </c>
      <c r="R1542" s="61">
        <v>0</v>
      </c>
      <c r="S1542" s="61">
        <v>-31.55</v>
      </c>
    </row>
    <row r="1543" spans="1:19" x14ac:dyDescent="0.2">
      <c r="A1543" t="s">
        <v>516</v>
      </c>
      <c r="B1543" t="s">
        <v>1775</v>
      </c>
      <c r="C1543" t="s">
        <v>2939</v>
      </c>
      <c r="D1543" t="s">
        <v>238</v>
      </c>
      <c r="E1543" t="s">
        <v>3573</v>
      </c>
      <c r="F1543" t="s">
        <v>16</v>
      </c>
      <c r="G1543" s="87">
        <v>20200630</v>
      </c>
      <c r="H1543" t="s">
        <v>3617</v>
      </c>
      <c r="J1543" t="s">
        <v>3618</v>
      </c>
      <c r="K1543">
        <v>7681</v>
      </c>
      <c r="L1543" t="s">
        <v>3619</v>
      </c>
      <c r="M1543" s="87">
        <v>43999</v>
      </c>
      <c r="N1543" t="s">
        <v>3620</v>
      </c>
      <c r="O1543" t="s">
        <v>3579</v>
      </c>
      <c r="P1543" s="61">
        <v>3565.02</v>
      </c>
      <c r="Q1543" t="s">
        <v>3579</v>
      </c>
      <c r="R1543" s="61">
        <v>3565.02</v>
      </c>
      <c r="S1543" s="61">
        <v>0</v>
      </c>
    </row>
    <row r="1544" spans="1:19" x14ac:dyDescent="0.2">
      <c r="A1544" t="s">
        <v>517</v>
      </c>
      <c r="B1544" t="s">
        <v>1776</v>
      </c>
      <c r="C1544" t="s">
        <v>2940</v>
      </c>
      <c r="D1544" t="s">
        <v>238</v>
      </c>
      <c r="E1544" t="s">
        <v>3573</v>
      </c>
      <c r="F1544" t="s">
        <v>115</v>
      </c>
      <c r="G1544" s="87">
        <v>20190701</v>
      </c>
      <c r="H1544" t="s">
        <v>3574</v>
      </c>
      <c r="I1544" t="s">
        <v>5793</v>
      </c>
      <c r="J1544" t="s">
        <v>5794</v>
      </c>
      <c r="K1544">
        <v>7100</v>
      </c>
      <c r="L1544" t="s">
        <v>3577</v>
      </c>
      <c r="M1544" s="87">
        <v>43647</v>
      </c>
      <c r="N1544" t="s">
        <v>3578</v>
      </c>
      <c r="O1544" t="s">
        <v>3579</v>
      </c>
      <c r="P1544" s="61">
        <v>-246</v>
      </c>
      <c r="Q1544" t="s">
        <v>3579</v>
      </c>
      <c r="R1544" s="61">
        <v>0</v>
      </c>
      <c r="S1544" s="61">
        <v>-246</v>
      </c>
    </row>
    <row r="1545" spans="1:19" x14ac:dyDescent="0.2">
      <c r="A1545" t="s">
        <v>517</v>
      </c>
      <c r="B1545" t="s">
        <v>1776</v>
      </c>
      <c r="C1545" t="s">
        <v>2940</v>
      </c>
      <c r="D1545" t="s">
        <v>238</v>
      </c>
      <c r="E1545" t="s">
        <v>3573</v>
      </c>
      <c r="F1545" t="s">
        <v>115</v>
      </c>
      <c r="G1545" s="87">
        <v>20190701</v>
      </c>
      <c r="H1545" t="s">
        <v>3574</v>
      </c>
      <c r="I1545" t="s">
        <v>5795</v>
      </c>
      <c r="J1545" t="s">
        <v>4939</v>
      </c>
      <c r="K1545">
        <v>7100</v>
      </c>
      <c r="L1545" t="s">
        <v>3577</v>
      </c>
      <c r="M1545" s="87">
        <v>43647</v>
      </c>
      <c r="N1545" t="s">
        <v>3578</v>
      </c>
      <c r="O1545" t="s">
        <v>3579</v>
      </c>
      <c r="P1545" s="61">
        <v>-347.59</v>
      </c>
      <c r="Q1545" t="s">
        <v>3579</v>
      </c>
      <c r="R1545" s="61">
        <v>0</v>
      </c>
      <c r="S1545" s="61">
        <v>-347.59</v>
      </c>
    </row>
    <row r="1546" spans="1:19" x14ac:dyDescent="0.2">
      <c r="A1546" t="s">
        <v>517</v>
      </c>
      <c r="B1546" t="s">
        <v>1776</v>
      </c>
      <c r="C1546" t="s">
        <v>2940</v>
      </c>
      <c r="D1546" t="s">
        <v>238</v>
      </c>
      <c r="E1546" t="s">
        <v>3573</v>
      </c>
      <c r="F1546" t="s">
        <v>115</v>
      </c>
      <c r="G1546" s="87">
        <v>20190701</v>
      </c>
      <c r="H1546" t="s">
        <v>3574</v>
      </c>
      <c r="I1546" t="s">
        <v>5796</v>
      </c>
      <c r="J1546" t="s">
        <v>4939</v>
      </c>
      <c r="K1546">
        <v>7100</v>
      </c>
      <c r="L1546" t="s">
        <v>3577</v>
      </c>
      <c r="M1546" s="87">
        <v>43647</v>
      </c>
      <c r="N1546" t="s">
        <v>3578</v>
      </c>
      <c r="O1546" t="s">
        <v>3579</v>
      </c>
      <c r="P1546" s="61">
        <v>-31.55</v>
      </c>
      <c r="Q1546" t="s">
        <v>3579</v>
      </c>
      <c r="R1546" s="61">
        <v>0</v>
      </c>
      <c r="S1546" s="61">
        <v>-31.55</v>
      </c>
    </row>
    <row r="1547" spans="1:19" x14ac:dyDescent="0.2">
      <c r="A1547" t="s">
        <v>517</v>
      </c>
      <c r="B1547" t="s">
        <v>1776</v>
      </c>
      <c r="C1547" t="s">
        <v>2940</v>
      </c>
      <c r="D1547" t="s">
        <v>238</v>
      </c>
      <c r="E1547" t="s">
        <v>3573</v>
      </c>
      <c r="F1547" t="s">
        <v>115</v>
      </c>
      <c r="G1547" s="87">
        <v>20190701</v>
      </c>
      <c r="H1547" t="s">
        <v>3574</v>
      </c>
      <c r="I1547" t="s">
        <v>5797</v>
      </c>
      <c r="J1547" t="s">
        <v>5798</v>
      </c>
      <c r="K1547">
        <v>7100</v>
      </c>
      <c r="L1547" t="s">
        <v>3577</v>
      </c>
      <c r="M1547" s="87">
        <v>43647</v>
      </c>
      <c r="N1547" t="s">
        <v>3578</v>
      </c>
      <c r="O1547" t="s">
        <v>3579</v>
      </c>
      <c r="P1547" s="61">
        <v>-219.15</v>
      </c>
      <c r="Q1547" t="s">
        <v>3579</v>
      </c>
      <c r="R1547" s="61">
        <v>0</v>
      </c>
      <c r="S1547" s="61">
        <v>-219.15</v>
      </c>
    </row>
    <row r="1548" spans="1:19" x14ac:dyDescent="0.2">
      <c r="A1548" t="s">
        <v>517</v>
      </c>
      <c r="B1548" t="s">
        <v>1776</v>
      </c>
      <c r="C1548" t="s">
        <v>2940</v>
      </c>
      <c r="D1548" t="s">
        <v>238</v>
      </c>
      <c r="E1548" t="s">
        <v>3573</v>
      </c>
      <c r="F1548" t="s">
        <v>116</v>
      </c>
      <c r="G1548" s="87">
        <v>20190801</v>
      </c>
      <c r="H1548" t="s">
        <v>3574</v>
      </c>
      <c r="I1548" t="s">
        <v>5799</v>
      </c>
      <c r="J1548" t="s">
        <v>5800</v>
      </c>
      <c r="K1548">
        <v>7150</v>
      </c>
      <c r="L1548" t="s">
        <v>3582</v>
      </c>
      <c r="M1548" s="87">
        <v>43675</v>
      </c>
      <c r="N1548" t="s">
        <v>3583</v>
      </c>
      <c r="O1548" t="s">
        <v>3579</v>
      </c>
      <c r="P1548" s="61">
        <v>-140</v>
      </c>
      <c r="Q1548" t="s">
        <v>3579</v>
      </c>
      <c r="R1548" s="61">
        <v>0</v>
      </c>
      <c r="S1548" s="61">
        <v>-140</v>
      </c>
    </row>
    <row r="1549" spans="1:19" x14ac:dyDescent="0.2">
      <c r="A1549" t="s">
        <v>517</v>
      </c>
      <c r="B1549" t="s">
        <v>1776</v>
      </c>
      <c r="C1549" t="s">
        <v>2940</v>
      </c>
      <c r="D1549" t="s">
        <v>238</v>
      </c>
      <c r="E1549" t="s">
        <v>3573</v>
      </c>
      <c r="F1549" t="s">
        <v>116</v>
      </c>
      <c r="G1549" s="87">
        <v>20190801</v>
      </c>
      <c r="H1549" t="s">
        <v>3574</v>
      </c>
      <c r="I1549" t="s">
        <v>5801</v>
      </c>
      <c r="J1549" t="s">
        <v>4939</v>
      </c>
      <c r="K1549">
        <v>7150</v>
      </c>
      <c r="L1549" t="s">
        <v>3582</v>
      </c>
      <c r="M1549" s="87">
        <v>43675</v>
      </c>
      <c r="N1549" t="s">
        <v>3583</v>
      </c>
      <c r="O1549" t="s">
        <v>3579</v>
      </c>
      <c r="P1549" s="61">
        <v>-68.73</v>
      </c>
      <c r="Q1549" t="s">
        <v>3579</v>
      </c>
      <c r="R1549" s="61">
        <v>0</v>
      </c>
      <c r="S1549" s="61">
        <v>-68.73</v>
      </c>
    </row>
    <row r="1550" spans="1:19" x14ac:dyDescent="0.2">
      <c r="A1550" t="s">
        <v>517</v>
      </c>
      <c r="B1550" t="s">
        <v>1776</v>
      </c>
      <c r="C1550" t="s">
        <v>2940</v>
      </c>
      <c r="D1550" t="s">
        <v>238</v>
      </c>
      <c r="E1550" t="s">
        <v>3573</v>
      </c>
      <c r="F1550" t="s">
        <v>116</v>
      </c>
      <c r="G1550" s="87">
        <v>20190801</v>
      </c>
      <c r="H1550" t="s">
        <v>3574</v>
      </c>
      <c r="I1550" t="s">
        <v>5802</v>
      </c>
      <c r="J1550" t="s">
        <v>5803</v>
      </c>
      <c r="K1550">
        <v>7150</v>
      </c>
      <c r="L1550" t="s">
        <v>3582</v>
      </c>
      <c r="M1550" s="87">
        <v>43675</v>
      </c>
      <c r="N1550" t="s">
        <v>3583</v>
      </c>
      <c r="O1550" t="s">
        <v>3579</v>
      </c>
      <c r="P1550" s="61">
        <v>-1575.2</v>
      </c>
      <c r="Q1550" t="s">
        <v>3579</v>
      </c>
      <c r="R1550" s="61">
        <v>0</v>
      </c>
      <c r="S1550" s="61">
        <v>-1575.2</v>
      </c>
    </row>
    <row r="1551" spans="1:19" x14ac:dyDescent="0.2">
      <c r="A1551" t="s">
        <v>517</v>
      </c>
      <c r="B1551" t="s">
        <v>1776</v>
      </c>
      <c r="C1551" t="s">
        <v>2940</v>
      </c>
      <c r="D1551" t="s">
        <v>238</v>
      </c>
      <c r="E1551" t="s">
        <v>3573</v>
      </c>
      <c r="F1551" t="s">
        <v>116</v>
      </c>
      <c r="G1551" s="87">
        <v>20190801</v>
      </c>
      <c r="H1551" t="s">
        <v>3574</v>
      </c>
      <c r="I1551" t="s">
        <v>5804</v>
      </c>
      <c r="J1551" t="s">
        <v>4939</v>
      </c>
      <c r="K1551">
        <v>7150</v>
      </c>
      <c r="L1551" t="s">
        <v>3582</v>
      </c>
      <c r="M1551" s="87">
        <v>43675</v>
      </c>
      <c r="N1551" t="s">
        <v>3583</v>
      </c>
      <c r="O1551" t="s">
        <v>3579</v>
      </c>
      <c r="P1551" s="61">
        <v>-50.14</v>
      </c>
      <c r="Q1551" t="s">
        <v>3579</v>
      </c>
      <c r="R1551" s="61">
        <v>0</v>
      </c>
      <c r="S1551" s="61">
        <v>-50.14</v>
      </c>
    </row>
    <row r="1552" spans="1:19" x14ac:dyDescent="0.2">
      <c r="A1552" t="s">
        <v>517</v>
      </c>
      <c r="B1552" t="s">
        <v>1776</v>
      </c>
      <c r="C1552" t="s">
        <v>2940</v>
      </c>
      <c r="D1552" t="s">
        <v>238</v>
      </c>
      <c r="E1552" t="s">
        <v>3573</v>
      </c>
      <c r="F1552" t="s">
        <v>116</v>
      </c>
      <c r="G1552" s="87">
        <v>20190801</v>
      </c>
      <c r="H1552" t="s">
        <v>3574</v>
      </c>
      <c r="I1552" t="s">
        <v>5805</v>
      </c>
      <c r="J1552" t="s">
        <v>4939</v>
      </c>
      <c r="K1552">
        <v>7150</v>
      </c>
      <c r="L1552" t="s">
        <v>3582</v>
      </c>
      <c r="M1552" s="87">
        <v>43675</v>
      </c>
      <c r="N1552" t="s">
        <v>3583</v>
      </c>
      <c r="O1552" t="s">
        <v>3579</v>
      </c>
      <c r="P1552" s="61">
        <v>-50.14</v>
      </c>
      <c r="Q1552" t="s">
        <v>3579</v>
      </c>
      <c r="R1552" s="61">
        <v>0</v>
      </c>
      <c r="S1552" s="61">
        <v>-50.14</v>
      </c>
    </row>
    <row r="1553" spans="1:19" x14ac:dyDescent="0.2">
      <c r="A1553" t="s">
        <v>517</v>
      </c>
      <c r="B1553" t="s">
        <v>1776</v>
      </c>
      <c r="C1553" t="s">
        <v>2940</v>
      </c>
      <c r="D1553" t="s">
        <v>238</v>
      </c>
      <c r="E1553" t="s">
        <v>3573</v>
      </c>
      <c r="F1553" t="s">
        <v>116</v>
      </c>
      <c r="G1553" s="87">
        <v>20190801</v>
      </c>
      <c r="H1553" t="s">
        <v>3574</v>
      </c>
      <c r="I1553" t="s">
        <v>5806</v>
      </c>
      <c r="J1553" t="s">
        <v>4939</v>
      </c>
      <c r="K1553">
        <v>7150</v>
      </c>
      <c r="L1553" t="s">
        <v>3582</v>
      </c>
      <c r="M1553" s="87">
        <v>43675</v>
      </c>
      <c r="N1553" t="s">
        <v>3583</v>
      </c>
      <c r="O1553" t="s">
        <v>3579</v>
      </c>
      <c r="P1553" s="61">
        <v>-50.14</v>
      </c>
      <c r="Q1553" t="s">
        <v>3579</v>
      </c>
      <c r="R1553" s="61">
        <v>0</v>
      </c>
      <c r="S1553" s="61">
        <v>-50.14</v>
      </c>
    </row>
    <row r="1554" spans="1:19" x14ac:dyDescent="0.2">
      <c r="A1554" t="s">
        <v>517</v>
      </c>
      <c r="B1554" t="s">
        <v>1776</v>
      </c>
      <c r="C1554" t="s">
        <v>2940</v>
      </c>
      <c r="D1554" t="s">
        <v>238</v>
      </c>
      <c r="E1554" t="s">
        <v>3573</v>
      </c>
      <c r="F1554" t="s">
        <v>117</v>
      </c>
      <c r="G1554" s="87">
        <v>20190901</v>
      </c>
      <c r="H1554" t="s">
        <v>3574</v>
      </c>
      <c r="I1554" t="s">
        <v>5807</v>
      </c>
      <c r="J1554" t="s">
        <v>4939</v>
      </c>
      <c r="K1554">
        <v>7215</v>
      </c>
      <c r="L1554" t="s">
        <v>3586</v>
      </c>
      <c r="M1554" s="87">
        <v>43710</v>
      </c>
      <c r="N1554" t="s">
        <v>3578</v>
      </c>
      <c r="O1554" t="s">
        <v>3579</v>
      </c>
      <c r="P1554" s="61">
        <v>-155.77000000000001</v>
      </c>
      <c r="Q1554" t="s">
        <v>3579</v>
      </c>
      <c r="R1554" s="61">
        <v>0</v>
      </c>
      <c r="S1554" s="61">
        <v>-155.77000000000001</v>
      </c>
    </row>
    <row r="1555" spans="1:19" x14ac:dyDescent="0.2">
      <c r="A1555" t="s">
        <v>517</v>
      </c>
      <c r="B1555" t="s">
        <v>1776</v>
      </c>
      <c r="C1555" t="s">
        <v>2940</v>
      </c>
      <c r="D1555" t="s">
        <v>238</v>
      </c>
      <c r="E1555" t="s">
        <v>3573</v>
      </c>
      <c r="F1555" t="s">
        <v>118</v>
      </c>
      <c r="G1555" s="87">
        <v>20191001</v>
      </c>
      <c r="H1555" t="s">
        <v>3574</v>
      </c>
      <c r="I1555" t="s">
        <v>5808</v>
      </c>
      <c r="J1555" t="s">
        <v>5719</v>
      </c>
      <c r="K1555">
        <v>7260</v>
      </c>
      <c r="L1555" t="s">
        <v>3589</v>
      </c>
      <c r="M1555" s="87">
        <v>43739</v>
      </c>
      <c r="N1555" t="s">
        <v>3578</v>
      </c>
      <c r="O1555" t="s">
        <v>3579</v>
      </c>
      <c r="P1555" s="61">
        <v>-295</v>
      </c>
      <c r="Q1555" t="s">
        <v>3579</v>
      </c>
      <c r="R1555" s="61">
        <v>0</v>
      </c>
      <c r="S1555" s="61">
        <v>-295</v>
      </c>
    </row>
    <row r="1556" spans="1:19" x14ac:dyDescent="0.2">
      <c r="A1556" t="s">
        <v>517</v>
      </c>
      <c r="B1556" t="s">
        <v>1776</v>
      </c>
      <c r="C1556" t="s">
        <v>2940</v>
      </c>
      <c r="D1556" t="s">
        <v>238</v>
      </c>
      <c r="E1556" t="s">
        <v>3573</v>
      </c>
      <c r="F1556" t="s">
        <v>119</v>
      </c>
      <c r="G1556" s="87">
        <v>20191101</v>
      </c>
      <c r="H1556" t="s">
        <v>3574</v>
      </c>
      <c r="I1556" t="s">
        <v>5809</v>
      </c>
      <c r="J1556" t="s">
        <v>5810</v>
      </c>
      <c r="K1556">
        <v>7310</v>
      </c>
      <c r="L1556" t="s">
        <v>3592</v>
      </c>
      <c r="M1556" s="87">
        <v>43769</v>
      </c>
      <c r="N1556" t="s">
        <v>3578</v>
      </c>
      <c r="O1556" t="s">
        <v>3579</v>
      </c>
      <c r="P1556" s="61">
        <v>-3596.36</v>
      </c>
      <c r="Q1556" t="s">
        <v>3579</v>
      </c>
      <c r="R1556" s="61">
        <v>0</v>
      </c>
      <c r="S1556" s="61">
        <v>-3596.36</v>
      </c>
    </row>
    <row r="1557" spans="1:19" x14ac:dyDescent="0.2">
      <c r="A1557" t="s">
        <v>517</v>
      </c>
      <c r="B1557" t="s">
        <v>1776</v>
      </c>
      <c r="C1557" t="s">
        <v>2940</v>
      </c>
      <c r="D1557" t="s">
        <v>238</v>
      </c>
      <c r="E1557" t="s">
        <v>3573</v>
      </c>
      <c r="F1557" t="s">
        <v>119</v>
      </c>
      <c r="G1557" s="87">
        <v>20191101</v>
      </c>
      <c r="H1557" t="s">
        <v>3574</v>
      </c>
      <c r="I1557" t="s">
        <v>5811</v>
      </c>
      <c r="J1557" t="s">
        <v>5812</v>
      </c>
      <c r="K1557">
        <v>7310</v>
      </c>
      <c r="L1557" t="s">
        <v>3592</v>
      </c>
      <c r="M1557" s="87">
        <v>43769</v>
      </c>
      <c r="N1557" t="s">
        <v>3578</v>
      </c>
      <c r="O1557" t="s">
        <v>3579</v>
      </c>
      <c r="P1557" s="61">
        <v>-175</v>
      </c>
      <c r="Q1557" t="s">
        <v>3579</v>
      </c>
      <c r="R1557" s="61">
        <v>0</v>
      </c>
      <c r="S1557" s="61">
        <v>-175</v>
      </c>
    </row>
    <row r="1558" spans="1:19" x14ac:dyDescent="0.2">
      <c r="A1558" t="s">
        <v>517</v>
      </c>
      <c r="B1558" t="s">
        <v>1776</v>
      </c>
      <c r="C1558" t="s">
        <v>2940</v>
      </c>
      <c r="D1558" t="s">
        <v>238</v>
      </c>
      <c r="E1558" t="s">
        <v>3573</v>
      </c>
      <c r="F1558" t="s">
        <v>119</v>
      </c>
      <c r="G1558" s="87">
        <v>20191111</v>
      </c>
      <c r="H1558" t="s">
        <v>3574</v>
      </c>
      <c r="I1558" t="s">
        <v>5813</v>
      </c>
      <c r="J1558" t="s">
        <v>5814</v>
      </c>
      <c r="K1558">
        <v>7314</v>
      </c>
      <c r="L1558" t="s">
        <v>5815</v>
      </c>
      <c r="M1558" s="87">
        <v>43769</v>
      </c>
      <c r="N1558" t="s">
        <v>3578</v>
      </c>
      <c r="O1558" t="s">
        <v>3579</v>
      </c>
      <c r="P1558" s="61">
        <v>-1440.97</v>
      </c>
      <c r="Q1558" t="s">
        <v>3579</v>
      </c>
      <c r="R1558" s="61">
        <v>0</v>
      </c>
      <c r="S1558" s="61">
        <v>-1440.97</v>
      </c>
    </row>
    <row r="1559" spans="1:19" x14ac:dyDescent="0.2">
      <c r="A1559" t="s">
        <v>517</v>
      </c>
      <c r="B1559" t="s">
        <v>1776</v>
      </c>
      <c r="C1559" t="s">
        <v>2940</v>
      </c>
      <c r="D1559" t="s">
        <v>238</v>
      </c>
      <c r="E1559" t="s">
        <v>3573</v>
      </c>
      <c r="F1559" t="s">
        <v>119</v>
      </c>
      <c r="G1559" s="87">
        <v>20191111</v>
      </c>
      <c r="H1559" t="s">
        <v>3574</v>
      </c>
      <c r="I1559" t="s">
        <v>5816</v>
      </c>
      <c r="J1559" t="s">
        <v>5817</v>
      </c>
      <c r="K1559">
        <v>7314</v>
      </c>
      <c r="L1559" t="s">
        <v>5815</v>
      </c>
      <c r="M1559" s="87">
        <v>43769</v>
      </c>
      <c r="N1559" t="s">
        <v>3578</v>
      </c>
      <c r="O1559" t="s">
        <v>3579</v>
      </c>
      <c r="P1559" s="61">
        <v>-653.75</v>
      </c>
      <c r="Q1559" t="s">
        <v>3579</v>
      </c>
      <c r="R1559" s="61">
        <v>0</v>
      </c>
      <c r="S1559" s="61">
        <v>-653.75</v>
      </c>
    </row>
    <row r="1560" spans="1:19" x14ac:dyDescent="0.2">
      <c r="A1560" t="s">
        <v>517</v>
      </c>
      <c r="B1560" t="s">
        <v>1776</v>
      </c>
      <c r="C1560" t="s">
        <v>2940</v>
      </c>
      <c r="D1560" t="s">
        <v>238</v>
      </c>
      <c r="E1560" t="s">
        <v>3573</v>
      </c>
      <c r="F1560" t="s">
        <v>119</v>
      </c>
      <c r="G1560" s="87">
        <v>20191114</v>
      </c>
      <c r="H1560" t="s">
        <v>3574</v>
      </c>
      <c r="I1560" t="s">
        <v>5818</v>
      </c>
      <c r="J1560" t="s">
        <v>5819</v>
      </c>
      <c r="K1560">
        <v>7327</v>
      </c>
      <c r="L1560" t="s">
        <v>5820</v>
      </c>
      <c r="M1560" s="87">
        <v>43782</v>
      </c>
      <c r="N1560" t="s">
        <v>3620</v>
      </c>
      <c r="O1560" t="s">
        <v>3579</v>
      </c>
      <c r="P1560" s="61">
        <v>-2240</v>
      </c>
      <c r="Q1560" t="s">
        <v>3579</v>
      </c>
      <c r="R1560" s="61">
        <v>0</v>
      </c>
      <c r="S1560" s="61">
        <v>-2240</v>
      </c>
    </row>
    <row r="1561" spans="1:19" x14ac:dyDescent="0.2">
      <c r="A1561" t="s">
        <v>517</v>
      </c>
      <c r="B1561" t="s">
        <v>1776</v>
      </c>
      <c r="C1561" t="s">
        <v>2940</v>
      </c>
      <c r="D1561" t="s">
        <v>238</v>
      </c>
      <c r="E1561" t="s">
        <v>3573</v>
      </c>
      <c r="F1561" t="s">
        <v>119</v>
      </c>
      <c r="G1561" s="87">
        <v>20191126</v>
      </c>
      <c r="H1561" t="s">
        <v>3668</v>
      </c>
      <c r="I1561" t="s">
        <v>5821</v>
      </c>
      <c r="J1561" t="s">
        <v>4896</v>
      </c>
      <c r="K1561">
        <v>7356</v>
      </c>
      <c r="L1561" t="s">
        <v>5822</v>
      </c>
      <c r="M1561" s="87">
        <v>43800</v>
      </c>
      <c r="N1561" t="s">
        <v>3578</v>
      </c>
      <c r="O1561" t="s">
        <v>3579</v>
      </c>
      <c r="P1561" s="61">
        <v>653.75</v>
      </c>
      <c r="Q1561" t="s">
        <v>3579</v>
      </c>
      <c r="R1561" s="61">
        <v>653.75</v>
      </c>
      <c r="S1561" s="61">
        <v>0</v>
      </c>
    </row>
    <row r="1562" spans="1:19" x14ac:dyDescent="0.2">
      <c r="A1562" t="s">
        <v>517</v>
      </c>
      <c r="B1562" t="s">
        <v>1776</v>
      </c>
      <c r="C1562" t="s">
        <v>2940</v>
      </c>
      <c r="D1562" t="s">
        <v>238</v>
      </c>
      <c r="E1562" t="s">
        <v>3573</v>
      </c>
      <c r="F1562" t="s">
        <v>119</v>
      </c>
      <c r="G1562" s="87">
        <v>20191126</v>
      </c>
      <c r="H1562" t="s">
        <v>3668</v>
      </c>
      <c r="I1562" t="s">
        <v>5821</v>
      </c>
      <c r="J1562" t="s">
        <v>4896</v>
      </c>
      <c r="K1562">
        <v>7356</v>
      </c>
      <c r="L1562" t="s">
        <v>5822</v>
      </c>
      <c r="M1562" s="87">
        <v>43800</v>
      </c>
      <c r="N1562" t="s">
        <v>3578</v>
      </c>
      <c r="O1562" t="s">
        <v>3579</v>
      </c>
      <c r="P1562" s="61">
        <v>1440.97</v>
      </c>
      <c r="Q1562" t="s">
        <v>3579</v>
      </c>
      <c r="R1562" s="61">
        <v>1440.97</v>
      </c>
      <c r="S1562" s="61">
        <v>0</v>
      </c>
    </row>
    <row r="1563" spans="1:19" x14ac:dyDescent="0.2">
      <c r="A1563" t="s">
        <v>517</v>
      </c>
      <c r="B1563" t="s">
        <v>1776</v>
      </c>
      <c r="C1563" t="s">
        <v>2940</v>
      </c>
      <c r="D1563" t="s">
        <v>238</v>
      </c>
      <c r="E1563" t="s">
        <v>3573</v>
      </c>
      <c r="F1563" t="s">
        <v>119</v>
      </c>
      <c r="G1563" s="87">
        <v>20191126</v>
      </c>
      <c r="H1563" t="s">
        <v>3574</v>
      </c>
      <c r="I1563" t="s">
        <v>5823</v>
      </c>
      <c r="J1563" t="s">
        <v>5824</v>
      </c>
      <c r="K1563">
        <v>7356</v>
      </c>
      <c r="L1563" t="s">
        <v>5822</v>
      </c>
      <c r="M1563" s="87">
        <v>43800</v>
      </c>
      <c r="N1563" t="s">
        <v>3578</v>
      </c>
      <c r="O1563" t="s">
        <v>3579</v>
      </c>
      <c r="P1563" s="61">
        <v>-1440.97</v>
      </c>
      <c r="Q1563" t="s">
        <v>3579</v>
      </c>
      <c r="R1563" s="61">
        <v>0</v>
      </c>
      <c r="S1563" s="61">
        <v>-1440.97</v>
      </c>
    </row>
    <row r="1564" spans="1:19" x14ac:dyDescent="0.2">
      <c r="A1564" t="s">
        <v>517</v>
      </c>
      <c r="B1564" t="s">
        <v>1776</v>
      </c>
      <c r="C1564" t="s">
        <v>2940</v>
      </c>
      <c r="D1564" t="s">
        <v>238</v>
      </c>
      <c r="E1564" t="s">
        <v>3573</v>
      </c>
      <c r="F1564" t="s">
        <v>119</v>
      </c>
      <c r="G1564" s="87">
        <v>20191126</v>
      </c>
      <c r="H1564" t="s">
        <v>3574</v>
      </c>
      <c r="I1564" t="s">
        <v>5825</v>
      </c>
      <c r="J1564" t="s">
        <v>5812</v>
      </c>
      <c r="K1564">
        <v>7356</v>
      </c>
      <c r="L1564" t="s">
        <v>5822</v>
      </c>
      <c r="M1564" s="87">
        <v>43800</v>
      </c>
      <c r="N1564" t="s">
        <v>3578</v>
      </c>
      <c r="O1564" t="s">
        <v>3579</v>
      </c>
      <c r="P1564" s="61">
        <v>-653.75</v>
      </c>
      <c r="Q1564" t="s">
        <v>3579</v>
      </c>
      <c r="R1564" s="61">
        <v>0</v>
      </c>
      <c r="S1564" s="61">
        <v>-653.75</v>
      </c>
    </row>
    <row r="1565" spans="1:19" x14ac:dyDescent="0.2">
      <c r="A1565" t="s">
        <v>517</v>
      </c>
      <c r="B1565" t="s">
        <v>1776</v>
      </c>
      <c r="C1565" t="s">
        <v>2940</v>
      </c>
      <c r="D1565" t="s">
        <v>238</v>
      </c>
      <c r="E1565" t="s">
        <v>3573</v>
      </c>
      <c r="F1565" t="s">
        <v>120</v>
      </c>
      <c r="G1565" s="87">
        <v>20191201</v>
      </c>
      <c r="H1565" t="s">
        <v>3574</v>
      </c>
      <c r="I1565" t="s">
        <v>5826</v>
      </c>
      <c r="J1565" t="s">
        <v>5827</v>
      </c>
      <c r="K1565">
        <v>7355</v>
      </c>
      <c r="L1565" t="s">
        <v>3595</v>
      </c>
      <c r="M1565" s="87">
        <v>43800</v>
      </c>
      <c r="N1565" t="s">
        <v>3578</v>
      </c>
      <c r="O1565" t="s">
        <v>3579</v>
      </c>
      <c r="P1565" s="61">
        <v>-100.28</v>
      </c>
      <c r="Q1565" t="s">
        <v>3579</v>
      </c>
      <c r="R1565" s="61">
        <v>0</v>
      </c>
      <c r="S1565" s="61">
        <v>-100.28</v>
      </c>
    </row>
    <row r="1566" spans="1:19" x14ac:dyDescent="0.2">
      <c r="A1566" t="s">
        <v>517</v>
      </c>
      <c r="B1566" t="s">
        <v>1776</v>
      </c>
      <c r="C1566" t="s">
        <v>2940</v>
      </c>
      <c r="D1566" t="s">
        <v>238</v>
      </c>
      <c r="E1566" t="s">
        <v>3573</v>
      </c>
      <c r="F1566" t="s">
        <v>120</v>
      </c>
      <c r="G1566" s="87">
        <v>20191201</v>
      </c>
      <c r="H1566" t="s">
        <v>3574</v>
      </c>
      <c r="I1566" t="s">
        <v>5828</v>
      </c>
      <c r="J1566" t="s">
        <v>4939</v>
      </c>
      <c r="K1566">
        <v>7355</v>
      </c>
      <c r="L1566" t="s">
        <v>3595</v>
      </c>
      <c r="M1566" s="87">
        <v>43800</v>
      </c>
      <c r="N1566" t="s">
        <v>3578</v>
      </c>
      <c r="O1566" t="s">
        <v>3579</v>
      </c>
      <c r="P1566" s="61">
        <v>-87.32</v>
      </c>
      <c r="Q1566" t="s">
        <v>3579</v>
      </c>
      <c r="R1566" s="61">
        <v>0</v>
      </c>
      <c r="S1566" s="61">
        <v>-87.32</v>
      </c>
    </row>
    <row r="1567" spans="1:19" x14ac:dyDescent="0.2">
      <c r="A1567" t="s">
        <v>517</v>
      </c>
      <c r="B1567" t="s">
        <v>1776</v>
      </c>
      <c r="C1567" t="s">
        <v>2940</v>
      </c>
      <c r="D1567" t="s">
        <v>238</v>
      </c>
      <c r="E1567" t="s">
        <v>3573</v>
      </c>
      <c r="F1567" t="s">
        <v>120</v>
      </c>
      <c r="G1567" s="87">
        <v>20191201</v>
      </c>
      <c r="H1567" t="s">
        <v>3574</v>
      </c>
      <c r="I1567" t="s">
        <v>5829</v>
      </c>
      <c r="J1567" t="s">
        <v>4939</v>
      </c>
      <c r="K1567">
        <v>7355</v>
      </c>
      <c r="L1567" t="s">
        <v>3595</v>
      </c>
      <c r="M1567" s="87">
        <v>43800</v>
      </c>
      <c r="N1567" t="s">
        <v>3578</v>
      </c>
      <c r="O1567" t="s">
        <v>3579</v>
      </c>
      <c r="P1567" s="61">
        <v>-87.32</v>
      </c>
      <c r="Q1567" t="s">
        <v>3579</v>
      </c>
      <c r="R1567" s="61">
        <v>0</v>
      </c>
      <c r="S1567" s="61">
        <v>-87.32</v>
      </c>
    </row>
    <row r="1568" spans="1:19" x14ac:dyDescent="0.2">
      <c r="A1568" t="s">
        <v>517</v>
      </c>
      <c r="B1568" t="s">
        <v>1776</v>
      </c>
      <c r="C1568" t="s">
        <v>2940</v>
      </c>
      <c r="D1568" t="s">
        <v>238</v>
      </c>
      <c r="E1568" t="s">
        <v>3573</v>
      </c>
      <c r="F1568" t="s">
        <v>120</v>
      </c>
      <c r="G1568" s="87">
        <v>20191201</v>
      </c>
      <c r="H1568" t="s">
        <v>3574</v>
      </c>
      <c r="I1568" t="s">
        <v>5830</v>
      </c>
      <c r="J1568" t="s">
        <v>4939</v>
      </c>
      <c r="K1568">
        <v>7355</v>
      </c>
      <c r="L1568" t="s">
        <v>3595</v>
      </c>
      <c r="M1568" s="87">
        <v>43800</v>
      </c>
      <c r="N1568" t="s">
        <v>3578</v>
      </c>
      <c r="O1568" t="s">
        <v>3579</v>
      </c>
      <c r="P1568" s="61">
        <v>-31.55</v>
      </c>
      <c r="Q1568" t="s">
        <v>3579</v>
      </c>
      <c r="R1568" s="61">
        <v>0</v>
      </c>
      <c r="S1568" s="61">
        <v>-31.55</v>
      </c>
    </row>
    <row r="1569" spans="1:19" x14ac:dyDescent="0.2">
      <c r="A1569" t="s">
        <v>517</v>
      </c>
      <c r="B1569" t="s">
        <v>1776</v>
      </c>
      <c r="C1569" t="s">
        <v>2940</v>
      </c>
      <c r="D1569" t="s">
        <v>238</v>
      </c>
      <c r="E1569" t="s">
        <v>3573</v>
      </c>
      <c r="F1569" t="s">
        <v>120</v>
      </c>
      <c r="G1569" s="87">
        <v>20191201</v>
      </c>
      <c r="H1569" t="s">
        <v>3574</v>
      </c>
      <c r="I1569" t="s">
        <v>5831</v>
      </c>
      <c r="J1569" t="s">
        <v>5832</v>
      </c>
      <c r="K1569">
        <v>7355</v>
      </c>
      <c r="L1569" t="s">
        <v>3595</v>
      </c>
      <c r="M1569" s="87">
        <v>43800</v>
      </c>
      <c r="N1569" t="s">
        <v>3578</v>
      </c>
      <c r="O1569" t="s">
        <v>3579</v>
      </c>
      <c r="P1569" s="61">
        <v>-85</v>
      </c>
      <c r="Q1569" t="s">
        <v>3579</v>
      </c>
      <c r="R1569" s="61">
        <v>0</v>
      </c>
      <c r="S1569" s="61">
        <v>-85</v>
      </c>
    </row>
    <row r="1570" spans="1:19" x14ac:dyDescent="0.2">
      <c r="A1570" t="s">
        <v>517</v>
      </c>
      <c r="B1570" t="s">
        <v>1776</v>
      </c>
      <c r="C1570" t="s">
        <v>2940</v>
      </c>
      <c r="D1570" t="s">
        <v>238</v>
      </c>
      <c r="E1570" t="s">
        <v>3573</v>
      </c>
      <c r="F1570" t="s">
        <v>120</v>
      </c>
      <c r="G1570" s="87">
        <v>20191220</v>
      </c>
      <c r="H1570" t="s">
        <v>3574</v>
      </c>
      <c r="I1570" t="s">
        <v>5833</v>
      </c>
      <c r="J1570" t="s">
        <v>5834</v>
      </c>
      <c r="K1570">
        <v>7388</v>
      </c>
      <c r="L1570" t="s">
        <v>5835</v>
      </c>
      <c r="M1570" s="87">
        <v>43815</v>
      </c>
      <c r="N1570" t="s">
        <v>3578</v>
      </c>
      <c r="O1570" t="s">
        <v>3579</v>
      </c>
      <c r="P1570" s="61">
        <v>-2450</v>
      </c>
      <c r="Q1570" t="s">
        <v>3579</v>
      </c>
      <c r="R1570" s="61">
        <v>0</v>
      </c>
      <c r="S1570" s="61">
        <v>-2450</v>
      </c>
    </row>
    <row r="1571" spans="1:19" x14ac:dyDescent="0.2">
      <c r="A1571" t="s">
        <v>517</v>
      </c>
      <c r="B1571" t="s">
        <v>1776</v>
      </c>
      <c r="C1571" t="s">
        <v>2940</v>
      </c>
      <c r="D1571" t="s">
        <v>238</v>
      </c>
      <c r="E1571" t="s">
        <v>3573</v>
      </c>
      <c r="F1571" t="s">
        <v>121</v>
      </c>
      <c r="G1571" s="87">
        <v>20200101</v>
      </c>
      <c r="H1571" t="s">
        <v>3574</v>
      </c>
      <c r="I1571" t="s">
        <v>5836</v>
      </c>
      <c r="J1571" t="s">
        <v>4939</v>
      </c>
      <c r="K1571">
        <v>7401</v>
      </c>
      <c r="L1571" t="s">
        <v>3598</v>
      </c>
      <c r="M1571" s="87">
        <v>43835</v>
      </c>
      <c r="N1571" t="s">
        <v>3578</v>
      </c>
      <c r="O1571" t="s">
        <v>3579</v>
      </c>
      <c r="P1571" s="61">
        <v>-50.14</v>
      </c>
      <c r="Q1571" t="s">
        <v>3579</v>
      </c>
      <c r="R1571" s="61">
        <v>0</v>
      </c>
      <c r="S1571" s="61">
        <v>-50.14</v>
      </c>
    </row>
    <row r="1572" spans="1:19" x14ac:dyDescent="0.2">
      <c r="A1572" t="s">
        <v>517</v>
      </c>
      <c r="B1572" t="s">
        <v>1776</v>
      </c>
      <c r="C1572" t="s">
        <v>2940</v>
      </c>
      <c r="D1572" t="s">
        <v>238</v>
      </c>
      <c r="E1572" t="s">
        <v>3573</v>
      </c>
      <c r="F1572" t="s">
        <v>121</v>
      </c>
      <c r="G1572" s="87">
        <v>20200101</v>
      </c>
      <c r="H1572" t="s">
        <v>3574</v>
      </c>
      <c r="I1572" t="s">
        <v>5837</v>
      </c>
      <c r="J1572" t="s">
        <v>5838</v>
      </c>
      <c r="K1572">
        <v>7401</v>
      </c>
      <c r="L1572" t="s">
        <v>3598</v>
      </c>
      <c r="M1572" s="87">
        <v>43835</v>
      </c>
      <c r="N1572" t="s">
        <v>3578</v>
      </c>
      <c r="O1572" t="s">
        <v>3579</v>
      </c>
      <c r="P1572" s="61">
        <v>-372.1</v>
      </c>
      <c r="Q1572" t="s">
        <v>3579</v>
      </c>
      <c r="R1572" s="61">
        <v>0</v>
      </c>
      <c r="S1572" s="61">
        <v>-372.1</v>
      </c>
    </row>
    <row r="1573" spans="1:19" x14ac:dyDescent="0.2">
      <c r="A1573" t="s">
        <v>517</v>
      </c>
      <c r="B1573" t="s">
        <v>1776</v>
      </c>
      <c r="C1573" t="s">
        <v>2940</v>
      </c>
      <c r="D1573" t="s">
        <v>238</v>
      </c>
      <c r="E1573" t="s">
        <v>3573</v>
      </c>
      <c r="F1573" t="s">
        <v>121</v>
      </c>
      <c r="G1573" s="87">
        <v>20200101</v>
      </c>
      <c r="H1573" t="s">
        <v>3574</v>
      </c>
      <c r="I1573" t="s">
        <v>5839</v>
      </c>
      <c r="J1573" t="s">
        <v>5785</v>
      </c>
      <c r="K1573">
        <v>7401</v>
      </c>
      <c r="L1573" t="s">
        <v>3598</v>
      </c>
      <c r="M1573" s="87">
        <v>43835</v>
      </c>
      <c r="N1573" t="s">
        <v>3578</v>
      </c>
      <c r="O1573" t="s">
        <v>3579</v>
      </c>
      <c r="P1573" s="61">
        <v>-68.73</v>
      </c>
      <c r="Q1573" t="s">
        <v>3579</v>
      </c>
      <c r="R1573" s="61">
        <v>0</v>
      </c>
      <c r="S1573" s="61">
        <v>-68.73</v>
      </c>
    </row>
    <row r="1574" spans="1:19" x14ac:dyDescent="0.2">
      <c r="A1574" t="s">
        <v>517</v>
      </c>
      <c r="B1574" t="s">
        <v>1776</v>
      </c>
      <c r="C1574" t="s">
        <v>2940</v>
      </c>
      <c r="D1574" t="s">
        <v>238</v>
      </c>
      <c r="E1574" t="s">
        <v>3573</v>
      </c>
      <c r="F1574" t="s">
        <v>121</v>
      </c>
      <c r="G1574" s="87">
        <v>20200101</v>
      </c>
      <c r="H1574" t="s">
        <v>3574</v>
      </c>
      <c r="I1574" t="s">
        <v>5840</v>
      </c>
      <c r="J1574" t="s">
        <v>4939</v>
      </c>
      <c r="K1574">
        <v>7401</v>
      </c>
      <c r="L1574" t="s">
        <v>3598</v>
      </c>
      <c r="M1574" s="87">
        <v>43835</v>
      </c>
      <c r="N1574" t="s">
        <v>3578</v>
      </c>
      <c r="O1574" t="s">
        <v>3579</v>
      </c>
      <c r="P1574" s="61">
        <v>-50.15</v>
      </c>
      <c r="Q1574" t="s">
        <v>3579</v>
      </c>
      <c r="R1574" s="61">
        <v>0</v>
      </c>
      <c r="S1574" s="61">
        <v>-50.15</v>
      </c>
    </row>
    <row r="1575" spans="1:19" x14ac:dyDescent="0.2">
      <c r="A1575" t="s">
        <v>517</v>
      </c>
      <c r="B1575" t="s">
        <v>1776</v>
      </c>
      <c r="C1575" t="s">
        <v>2940</v>
      </c>
      <c r="D1575" t="s">
        <v>238</v>
      </c>
      <c r="E1575" t="s">
        <v>3573</v>
      </c>
      <c r="F1575" t="s">
        <v>123</v>
      </c>
      <c r="G1575" s="87">
        <v>20200301</v>
      </c>
      <c r="H1575" t="s">
        <v>3574</v>
      </c>
      <c r="I1575" t="s">
        <v>5841</v>
      </c>
      <c r="J1575" t="s">
        <v>4939</v>
      </c>
      <c r="K1575">
        <v>7504</v>
      </c>
      <c r="L1575" t="s">
        <v>3607</v>
      </c>
      <c r="M1575" s="87">
        <v>43891</v>
      </c>
      <c r="N1575" t="s">
        <v>3578</v>
      </c>
      <c r="O1575" t="s">
        <v>3579</v>
      </c>
      <c r="P1575" s="61">
        <v>-68.73</v>
      </c>
      <c r="Q1575" t="s">
        <v>3579</v>
      </c>
      <c r="R1575" s="61">
        <v>0</v>
      </c>
      <c r="S1575" s="61">
        <v>-68.73</v>
      </c>
    </row>
    <row r="1576" spans="1:19" x14ac:dyDescent="0.2">
      <c r="A1576" t="s">
        <v>517</v>
      </c>
      <c r="B1576" t="s">
        <v>1776</v>
      </c>
      <c r="C1576" t="s">
        <v>2940</v>
      </c>
      <c r="D1576" t="s">
        <v>238</v>
      </c>
      <c r="E1576" t="s">
        <v>3573</v>
      </c>
      <c r="F1576" t="s">
        <v>123</v>
      </c>
      <c r="G1576" s="87">
        <v>20200301</v>
      </c>
      <c r="H1576" t="s">
        <v>3574</v>
      </c>
      <c r="I1576" t="s">
        <v>5842</v>
      </c>
      <c r="J1576" t="s">
        <v>5843</v>
      </c>
      <c r="K1576">
        <v>7504</v>
      </c>
      <c r="L1576" t="s">
        <v>3607</v>
      </c>
      <c r="M1576" s="87">
        <v>43891</v>
      </c>
      <c r="N1576" t="s">
        <v>3578</v>
      </c>
      <c r="O1576" t="s">
        <v>3579</v>
      </c>
      <c r="P1576" s="61">
        <v>-810</v>
      </c>
      <c r="Q1576" t="s">
        <v>3579</v>
      </c>
      <c r="R1576" s="61">
        <v>0</v>
      </c>
      <c r="S1576" s="61">
        <v>-810</v>
      </c>
    </row>
    <row r="1577" spans="1:19" x14ac:dyDescent="0.2">
      <c r="A1577" t="s">
        <v>517</v>
      </c>
      <c r="B1577" t="s">
        <v>1776</v>
      </c>
      <c r="C1577" t="s">
        <v>2940</v>
      </c>
      <c r="D1577" t="s">
        <v>238</v>
      </c>
      <c r="E1577" t="s">
        <v>3573</v>
      </c>
      <c r="F1577" t="s">
        <v>124</v>
      </c>
      <c r="G1577" s="87">
        <v>20200401</v>
      </c>
      <c r="H1577" t="s">
        <v>3574</v>
      </c>
      <c r="I1577" t="s">
        <v>5844</v>
      </c>
      <c r="J1577" t="s">
        <v>5845</v>
      </c>
      <c r="K1577">
        <v>7545</v>
      </c>
      <c r="L1577" t="s">
        <v>3610</v>
      </c>
      <c r="M1577" s="87">
        <v>43917</v>
      </c>
      <c r="N1577" t="s">
        <v>3578</v>
      </c>
      <c r="O1577" t="s">
        <v>3579</v>
      </c>
      <c r="P1577" s="61">
        <v>-566</v>
      </c>
      <c r="Q1577" t="s">
        <v>3579</v>
      </c>
      <c r="R1577" s="61">
        <v>0</v>
      </c>
      <c r="S1577" s="61">
        <v>-566</v>
      </c>
    </row>
    <row r="1578" spans="1:19" x14ac:dyDescent="0.2">
      <c r="A1578" t="s">
        <v>517</v>
      </c>
      <c r="B1578" t="s">
        <v>1776</v>
      </c>
      <c r="C1578" t="s">
        <v>2940</v>
      </c>
      <c r="D1578" t="s">
        <v>238</v>
      </c>
      <c r="E1578" t="s">
        <v>3573</v>
      </c>
      <c r="F1578" t="s">
        <v>124</v>
      </c>
      <c r="G1578" s="87">
        <v>20200401</v>
      </c>
      <c r="H1578" t="s">
        <v>3574</v>
      </c>
      <c r="I1578" t="s">
        <v>5846</v>
      </c>
      <c r="J1578" t="s">
        <v>4939</v>
      </c>
      <c r="K1578">
        <v>7545</v>
      </c>
      <c r="L1578" t="s">
        <v>3610</v>
      </c>
      <c r="M1578" s="87">
        <v>43917</v>
      </c>
      <c r="N1578" t="s">
        <v>3578</v>
      </c>
      <c r="O1578" t="s">
        <v>3579</v>
      </c>
      <c r="P1578" s="61">
        <v>-50.14</v>
      </c>
      <c r="Q1578" t="s">
        <v>3579</v>
      </c>
      <c r="R1578" s="61">
        <v>0</v>
      </c>
      <c r="S1578" s="61">
        <v>-50.14</v>
      </c>
    </row>
    <row r="1579" spans="1:19" x14ac:dyDescent="0.2">
      <c r="A1579" t="s">
        <v>517</v>
      </c>
      <c r="B1579" t="s">
        <v>1776</v>
      </c>
      <c r="C1579" t="s">
        <v>2940</v>
      </c>
      <c r="D1579" t="s">
        <v>238</v>
      </c>
      <c r="E1579" t="s">
        <v>3573</v>
      </c>
      <c r="F1579" t="s">
        <v>124</v>
      </c>
      <c r="G1579" s="87">
        <v>20200401</v>
      </c>
      <c r="H1579" t="s">
        <v>3574</v>
      </c>
      <c r="I1579" t="s">
        <v>5847</v>
      </c>
      <c r="J1579" t="s">
        <v>4939</v>
      </c>
      <c r="K1579">
        <v>7545</v>
      </c>
      <c r="L1579" t="s">
        <v>3610</v>
      </c>
      <c r="M1579" s="87">
        <v>43917</v>
      </c>
      <c r="N1579" t="s">
        <v>3578</v>
      </c>
      <c r="O1579" t="s">
        <v>3579</v>
      </c>
      <c r="P1579" s="61">
        <v>-50.14</v>
      </c>
      <c r="Q1579" t="s">
        <v>3579</v>
      </c>
      <c r="R1579" s="61">
        <v>0</v>
      </c>
      <c r="S1579" s="61">
        <v>-50.14</v>
      </c>
    </row>
    <row r="1580" spans="1:19" x14ac:dyDescent="0.2">
      <c r="A1580" t="s">
        <v>517</v>
      </c>
      <c r="B1580" t="s">
        <v>1776</v>
      </c>
      <c r="C1580" t="s">
        <v>2940</v>
      </c>
      <c r="D1580" t="s">
        <v>238</v>
      </c>
      <c r="E1580" t="s">
        <v>3573</v>
      </c>
      <c r="F1580" t="s">
        <v>125</v>
      </c>
      <c r="G1580" s="87">
        <v>20200501</v>
      </c>
      <c r="H1580" t="s">
        <v>3574</v>
      </c>
      <c r="I1580" t="s">
        <v>5848</v>
      </c>
      <c r="J1580" t="s">
        <v>5849</v>
      </c>
      <c r="K1580">
        <v>7603</v>
      </c>
      <c r="L1580" t="s">
        <v>3613</v>
      </c>
      <c r="M1580" s="87">
        <v>43950</v>
      </c>
      <c r="N1580" t="s">
        <v>3578</v>
      </c>
      <c r="O1580" t="s">
        <v>3579</v>
      </c>
      <c r="P1580" s="61">
        <v>-372</v>
      </c>
      <c r="Q1580" t="s">
        <v>3579</v>
      </c>
      <c r="R1580" s="61">
        <v>0</v>
      </c>
      <c r="S1580" s="61">
        <v>-372</v>
      </c>
    </row>
    <row r="1581" spans="1:19" x14ac:dyDescent="0.2">
      <c r="A1581" t="s">
        <v>517</v>
      </c>
      <c r="B1581" t="s">
        <v>1776</v>
      </c>
      <c r="C1581" t="s">
        <v>2940</v>
      </c>
      <c r="D1581" t="s">
        <v>238</v>
      </c>
      <c r="E1581" t="s">
        <v>3573</v>
      </c>
      <c r="F1581" t="s">
        <v>125</v>
      </c>
      <c r="G1581" s="87">
        <v>20200501</v>
      </c>
      <c r="H1581" t="s">
        <v>3574</v>
      </c>
      <c r="I1581" t="s">
        <v>5850</v>
      </c>
      <c r="J1581" t="s">
        <v>5851</v>
      </c>
      <c r="K1581">
        <v>7603</v>
      </c>
      <c r="L1581" t="s">
        <v>3613</v>
      </c>
      <c r="M1581" s="87">
        <v>43950</v>
      </c>
      <c r="N1581" t="s">
        <v>3578</v>
      </c>
      <c r="O1581" t="s">
        <v>3579</v>
      </c>
      <c r="P1581" s="61">
        <v>-300</v>
      </c>
      <c r="Q1581" t="s">
        <v>3579</v>
      </c>
      <c r="R1581" s="61">
        <v>0</v>
      </c>
      <c r="S1581" s="61">
        <v>-300</v>
      </c>
    </row>
    <row r="1582" spans="1:19" x14ac:dyDescent="0.2">
      <c r="A1582" t="s">
        <v>517</v>
      </c>
      <c r="B1582" t="s">
        <v>1776</v>
      </c>
      <c r="C1582" t="s">
        <v>2940</v>
      </c>
      <c r="D1582" t="s">
        <v>238</v>
      </c>
      <c r="E1582" t="s">
        <v>3573</v>
      </c>
      <c r="F1582" t="s">
        <v>126</v>
      </c>
      <c r="G1582" s="87">
        <v>20200601</v>
      </c>
      <c r="H1582" t="s">
        <v>3574</v>
      </c>
      <c r="I1582" t="s">
        <v>5852</v>
      </c>
      <c r="J1582" t="s">
        <v>4939</v>
      </c>
      <c r="K1582">
        <v>7655</v>
      </c>
      <c r="L1582" t="s">
        <v>3616</v>
      </c>
      <c r="M1582" s="87">
        <v>43983</v>
      </c>
      <c r="N1582" t="s">
        <v>3578</v>
      </c>
      <c r="O1582" t="s">
        <v>3579</v>
      </c>
      <c r="P1582" s="61">
        <v>-50.14</v>
      </c>
      <c r="Q1582" t="s">
        <v>3579</v>
      </c>
      <c r="R1582" s="61">
        <v>0</v>
      </c>
      <c r="S1582" s="61">
        <v>-50.14</v>
      </c>
    </row>
    <row r="1583" spans="1:19" x14ac:dyDescent="0.2">
      <c r="A1583" t="s">
        <v>517</v>
      </c>
      <c r="B1583" t="s">
        <v>1776</v>
      </c>
      <c r="C1583" t="s">
        <v>2940</v>
      </c>
      <c r="D1583" t="s">
        <v>238</v>
      </c>
      <c r="E1583" t="s">
        <v>3573</v>
      </c>
      <c r="F1583" t="s">
        <v>16</v>
      </c>
      <c r="G1583" s="87">
        <v>20200630</v>
      </c>
      <c r="H1583" t="s">
        <v>3617</v>
      </c>
      <c r="J1583" t="s">
        <v>3618</v>
      </c>
      <c r="K1583">
        <v>7681</v>
      </c>
      <c r="L1583" t="s">
        <v>3619</v>
      </c>
      <c r="M1583" s="87">
        <v>43999</v>
      </c>
      <c r="N1583" t="s">
        <v>3620</v>
      </c>
      <c r="O1583" t="s">
        <v>3579</v>
      </c>
      <c r="P1583" s="61">
        <v>16985.23</v>
      </c>
      <c r="Q1583" t="s">
        <v>3579</v>
      </c>
      <c r="R1583" s="61">
        <v>16985.23</v>
      </c>
      <c r="S1583" s="61">
        <v>0</v>
      </c>
    </row>
    <row r="1584" spans="1:19" x14ac:dyDescent="0.2">
      <c r="A1584" t="s">
        <v>517</v>
      </c>
      <c r="B1584" t="s">
        <v>1776</v>
      </c>
      <c r="C1584" t="s">
        <v>2940</v>
      </c>
      <c r="D1584" t="s">
        <v>238</v>
      </c>
      <c r="E1584" t="s">
        <v>3573</v>
      </c>
      <c r="F1584" t="s">
        <v>126</v>
      </c>
      <c r="G1584" s="87">
        <v>20200630</v>
      </c>
      <c r="H1584" t="s">
        <v>5730</v>
      </c>
      <c r="I1584" t="s">
        <v>5853</v>
      </c>
      <c r="J1584" t="s">
        <v>5854</v>
      </c>
      <c r="K1584">
        <v>7715</v>
      </c>
      <c r="L1584" t="s">
        <v>5855</v>
      </c>
      <c r="M1584" s="87">
        <v>44018</v>
      </c>
      <c r="N1584" t="s">
        <v>3620</v>
      </c>
      <c r="O1584" t="s">
        <v>3579</v>
      </c>
      <c r="P1584" s="61">
        <v>160.34</v>
      </c>
      <c r="Q1584" t="s">
        <v>3579</v>
      </c>
      <c r="R1584" s="61">
        <v>160.34</v>
      </c>
      <c r="S1584" s="61">
        <v>0</v>
      </c>
    </row>
    <row r="1585" spans="1:19" x14ac:dyDescent="0.2">
      <c r="A1585" t="s">
        <v>517</v>
      </c>
      <c r="B1585" t="s">
        <v>1776</v>
      </c>
      <c r="C1585" t="s">
        <v>2940</v>
      </c>
      <c r="D1585" t="s">
        <v>238</v>
      </c>
      <c r="E1585" t="s">
        <v>3573</v>
      </c>
      <c r="F1585" t="s">
        <v>16</v>
      </c>
      <c r="G1585" s="87">
        <v>20200630</v>
      </c>
      <c r="H1585" t="s">
        <v>5856</v>
      </c>
      <c r="I1585" t="s">
        <v>3618</v>
      </c>
      <c r="J1585" t="s">
        <v>3618</v>
      </c>
      <c r="K1585">
        <v>7715</v>
      </c>
      <c r="L1585" t="s">
        <v>5855</v>
      </c>
      <c r="M1585" s="87">
        <v>44018</v>
      </c>
      <c r="N1585" t="s">
        <v>3620</v>
      </c>
      <c r="O1585" t="s">
        <v>3579</v>
      </c>
      <c r="P1585" s="61">
        <v>-160.34</v>
      </c>
      <c r="Q1585" t="s">
        <v>3579</v>
      </c>
      <c r="R1585" s="61">
        <v>0</v>
      </c>
      <c r="S1585" s="61">
        <v>-160.34</v>
      </c>
    </row>
    <row r="1586" spans="1:19" x14ac:dyDescent="0.2">
      <c r="A1586" t="s">
        <v>520</v>
      </c>
      <c r="B1586" t="s">
        <v>1783</v>
      </c>
      <c r="C1586" t="s">
        <v>2945</v>
      </c>
      <c r="D1586" t="s">
        <v>238</v>
      </c>
      <c r="E1586" t="s">
        <v>3573</v>
      </c>
      <c r="F1586" t="s">
        <v>117</v>
      </c>
      <c r="G1586" s="87">
        <v>20190927</v>
      </c>
      <c r="H1586" t="s">
        <v>5730</v>
      </c>
      <c r="I1586" t="s">
        <v>5857</v>
      </c>
      <c r="J1586" t="s">
        <v>5858</v>
      </c>
      <c r="K1586">
        <v>7264</v>
      </c>
      <c r="L1586" t="s">
        <v>5859</v>
      </c>
      <c r="M1586" s="87">
        <v>43741</v>
      </c>
      <c r="N1586" t="s">
        <v>3620</v>
      </c>
      <c r="O1586" t="s">
        <v>3579</v>
      </c>
      <c r="P1586" s="61">
        <v>3160.96</v>
      </c>
      <c r="Q1586" t="s">
        <v>3579</v>
      </c>
      <c r="R1586" s="61">
        <v>3160.96</v>
      </c>
      <c r="S1586" s="61">
        <v>0</v>
      </c>
    </row>
    <row r="1587" spans="1:19" x14ac:dyDescent="0.2">
      <c r="A1587" t="s">
        <v>520</v>
      </c>
      <c r="B1587" t="s">
        <v>1783</v>
      </c>
      <c r="C1587" t="s">
        <v>2945</v>
      </c>
      <c r="D1587" t="s">
        <v>238</v>
      </c>
      <c r="E1587" t="s">
        <v>3573</v>
      </c>
      <c r="F1587" t="s">
        <v>123</v>
      </c>
      <c r="G1587" s="87">
        <v>20200331</v>
      </c>
      <c r="H1587" t="s">
        <v>5730</v>
      </c>
      <c r="I1587" t="s">
        <v>5860</v>
      </c>
      <c r="J1587" t="s">
        <v>5861</v>
      </c>
      <c r="K1587">
        <v>7577</v>
      </c>
      <c r="L1587" t="s">
        <v>5862</v>
      </c>
      <c r="M1587" s="87">
        <v>43935</v>
      </c>
      <c r="N1587" t="s">
        <v>3578</v>
      </c>
      <c r="O1587" t="s">
        <v>3579</v>
      </c>
      <c r="P1587" s="61">
        <v>7139.44</v>
      </c>
      <c r="Q1587" t="s">
        <v>3579</v>
      </c>
      <c r="R1587" s="61">
        <v>7139.44</v>
      </c>
      <c r="S1587" s="61">
        <v>0</v>
      </c>
    </row>
    <row r="1588" spans="1:19" x14ac:dyDescent="0.2">
      <c r="A1588" t="s">
        <v>520</v>
      </c>
      <c r="B1588" t="s">
        <v>1783</v>
      </c>
      <c r="C1588" t="s">
        <v>2945</v>
      </c>
      <c r="D1588" t="s">
        <v>238</v>
      </c>
      <c r="E1588" t="s">
        <v>3573</v>
      </c>
      <c r="F1588" t="s">
        <v>126</v>
      </c>
      <c r="G1588" s="87">
        <v>20200615</v>
      </c>
      <c r="H1588" t="s">
        <v>5730</v>
      </c>
      <c r="I1588" t="s">
        <v>5863</v>
      </c>
      <c r="J1588" t="s">
        <v>5864</v>
      </c>
      <c r="K1588">
        <v>7679</v>
      </c>
      <c r="L1588" t="s">
        <v>5865</v>
      </c>
      <c r="M1588" s="87">
        <v>43997</v>
      </c>
      <c r="N1588" t="s">
        <v>3578</v>
      </c>
      <c r="O1588" t="s">
        <v>3579</v>
      </c>
      <c r="P1588" s="61">
        <v>4844.08</v>
      </c>
      <c r="Q1588" t="s">
        <v>3579</v>
      </c>
      <c r="R1588" s="61">
        <v>4844.08</v>
      </c>
      <c r="S1588" s="61">
        <v>0</v>
      </c>
    </row>
    <row r="1589" spans="1:19" x14ac:dyDescent="0.2">
      <c r="A1589" t="s">
        <v>520</v>
      </c>
      <c r="B1589" t="s">
        <v>1783</v>
      </c>
      <c r="C1589" t="s">
        <v>2945</v>
      </c>
      <c r="D1589" t="s">
        <v>238</v>
      </c>
      <c r="E1589" t="s">
        <v>3573</v>
      </c>
      <c r="F1589" t="s">
        <v>16</v>
      </c>
      <c r="G1589" s="87">
        <v>20200630</v>
      </c>
      <c r="H1589" t="s">
        <v>3617</v>
      </c>
      <c r="J1589" t="s">
        <v>3618</v>
      </c>
      <c r="K1589">
        <v>7681</v>
      </c>
      <c r="L1589" t="s">
        <v>3619</v>
      </c>
      <c r="M1589" s="87">
        <v>43999</v>
      </c>
      <c r="N1589" t="s">
        <v>3620</v>
      </c>
      <c r="O1589" t="s">
        <v>3579</v>
      </c>
      <c r="P1589" s="61">
        <v>-15144.48</v>
      </c>
      <c r="Q1589" t="s">
        <v>3579</v>
      </c>
      <c r="R1589" s="61">
        <v>0</v>
      </c>
      <c r="S1589" s="61">
        <v>-15144.48</v>
      </c>
    </row>
    <row r="1590" spans="1:19" x14ac:dyDescent="0.2">
      <c r="A1590" t="s">
        <v>521</v>
      </c>
      <c r="B1590" t="s">
        <v>1784</v>
      </c>
      <c r="C1590" t="s">
        <v>2949</v>
      </c>
      <c r="D1590" t="s">
        <v>238</v>
      </c>
      <c r="E1590" t="s">
        <v>3573</v>
      </c>
      <c r="F1590" t="s">
        <v>116</v>
      </c>
      <c r="G1590" s="87">
        <v>20190830</v>
      </c>
      <c r="H1590" t="s">
        <v>5730</v>
      </c>
      <c r="I1590" t="s">
        <v>5866</v>
      </c>
      <c r="J1590" t="s">
        <v>5867</v>
      </c>
      <c r="K1590">
        <v>7232</v>
      </c>
      <c r="L1590" t="s">
        <v>5868</v>
      </c>
      <c r="M1590" s="87">
        <v>43718</v>
      </c>
      <c r="N1590" t="s">
        <v>3620</v>
      </c>
      <c r="O1590" t="s">
        <v>3579</v>
      </c>
      <c r="P1590" s="61">
        <v>4953.8500000000004</v>
      </c>
      <c r="Q1590" t="s">
        <v>3579</v>
      </c>
      <c r="R1590" s="61">
        <v>4953.8500000000004</v>
      </c>
      <c r="S1590" s="61">
        <v>0</v>
      </c>
    </row>
    <row r="1591" spans="1:19" x14ac:dyDescent="0.2">
      <c r="A1591" t="s">
        <v>521</v>
      </c>
      <c r="B1591" t="s">
        <v>1784</v>
      </c>
      <c r="C1591" t="s">
        <v>2949</v>
      </c>
      <c r="D1591" t="s">
        <v>238</v>
      </c>
      <c r="E1591" t="s">
        <v>3573</v>
      </c>
      <c r="F1591" t="s">
        <v>119</v>
      </c>
      <c r="G1591" s="87">
        <v>20191129</v>
      </c>
      <c r="H1591" t="s">
        <v>5730</v>
      </c>
      <c r="I1591" t="s">
        <v>5869</v>
      </c>
      <c r="J1591" t="s">
        <v>5870</v>
      </c>
      <c r="K1591">
        <v>7372</v>
      </c>
      <c r="L1591" t="s">
        <v>5871</v>
      </c>
      <c r="M1591" s="87">
        <v>43808</v>
      </c>
      <c r="N1591" t="s">
        <v>3578</v>
      </c>
      <c r="O1591" t="s">
        <v>3579</v>
      </c>
      <c r="P1591" s="61">
        <v>4868.32</v>
      </c>
      <c r="Q1591" t="s">
        <v>3579</v>
      </c>
      <c r="R1591" s="61">
        <v>4868.32</v>
      </c>
      <c r="S1591" s="61">
        <v>0</v>
      </c>
    </row>
    <row r="1592" spans="1:19" x14ac:dyDescent="0.2">
      <c r="A1592" t="s">
        <v>521</v>
      </c>
      <c r="B1592" t="s">
        <v>1784</v>
      </c>
      <c r="C1592" t="s">
        <v>2949</v>
      </c>
      <c r="D1592" t="s">
        <v>238</v>
      </c>
      <c r="E1592" t="s">
        <v>3573</v>
      </c>
      <c r="F1592" t="s">
        <v>125</v>
      </c>
      <c r="G1592" s="87">
        <v>20200529</v>
      </c>
      <c r="H1592" t="s">
        <v>5730</v>
      </c>
      <c r="I1592" t="s">
        <v>5872</v>
      </c>
      <c r="J1592" t="s">
        <v>5873</v>
      </c>
      <c r="K1592">
        <v>7665</v>
      </c>
      <c r="L1592" t="s">
        <v>5874</v>
      </c>
      <c r="M1592" s="87">
        <v>43991</v>
      </c>
      <c r="N1592" t="s">
        <v>3620</v>
      </c>
      <c r="O1592" t="s">
        <v>3579</v>
      </c>
      <c r="P1592" s="61">
        <v>3767.81</v>
      </c>
      <c r="Q1592" t="s">
        <v>3579</v>
      </c>
      <c r="R1592" s="61">
        <v>3767.81</v>
      </c>
      <c r="S1592" s="61">
        <v>0</v>
      </c>
    </row>
    <row r="1593" spans="1:19" x14ac:dyDescent="0.2">
      <c r="A1593" t="s">
        <v>521</v>
      </c>
      <c r="B1593" t="s">
        <v>1784</v>
      </c>
      <c r="C1593" t="s">
        <v>2949</v>
      </c>
      <c r="D1593" t="s">
        <v>238</v>
      </c>
      <c r="E1593" t="s">
        <v>3573</v>
      </c>
      <c r="F1593" t="s">
        <v>16</v>
      </c>
      <c r="G1593" s="87">
        <v>20200630</v>
      </c>
      <c r="H1593" t="s">
        <v>3617</v>
      </c>
      <c r="J1593" t="s">
        <v>3618</v>
      </c>
      <c r="K1593">
        <v>7681</v>
      </c>
      <c r="L1593" t="s">
        <v>3619</v>
      </c>
      <c r="M1593" s="87">
        <v>43999</v>
      </c>
      <c r="N1593" t="s">
        <v>3620</v>
      </c>
      <c r="O1593" t="s">
        <v>3579</v>
      </c>
      <c r="P1593" s="61">
        <v>-13589.98</v>
      </c>
      <c r="Q1593" t="s">
        <v>3579</v>
      </c>
      <c r="R1593" s="61">
        <v>0</v>
      </c>
      <c r="S1593" s="61">
        <v>-13589.98</v>
      </c>
    </row>
    <row r="1594" spans="1:19" x14ac:dyDescent="0.2">
      <c r="A1594" t="s">
        <v>522</v>
      </c>
      <c r="B1594" t="s">
        <v>1785</v>
      </c>
      <c r="C1594" t="s">
        <v>2950</v>
      </c>
      <c r="D1594" t="s">
        <v>238</v>
      </c>
      <c r="E1594" t="s">
        <v>3573</v>
      </c>
      <c r="F1594" t="s">
        <v>115</v>
      </c>
      <c r="G1594" s="87">
        <v>20190729</v>
      </c>
      <c r="H1594" t="s">
        <v>5730</v>
      </c>
      <c r="I1594" t="s">
        <v>5875</v>
      </c>
      <c r="J1594" t="s">
        <v>5876</v>
      </c>
      <c r="K1594">
        <v>7154</v>
      </c>
      <c r="L1594" t="s">
        <v>5877</v>
      </c>
      <c r="M1594" s="87">
        <v>43676</v>
      </c>
      <c r="N1594" t="s">
        <v>3578</v>
      </c>
      <c r="O1594" t="s">
        <v>3579</v>
      </c>
      <c r="P1594" s="61">
        <v>2530.4699999999998</v>
      </c>
      <c r="Q1594" t="s">
        <v>3579</v>
      </c>
      <c r="R1594" s="61">
        <v>2530.4699999999998</v>
      </c>
      <c r="S1594" s="61">
        <v>0</v>
      </c>
    </row>
    <row r="1595" spans="1:19" x14ac:dyDescent="0.2">
      <c r="A1595" t="s">
        <v>522</v>
      </c>
      <c r="B1595" t="s">
        <v>1785</v>
      </c>
      <c r="C1595" t="s">
        <v>2950</v>
      </c>
      <c r="D1595" t="s">
        <v>238</v>
      </c>
      <c r="E1595" t="s">
        <v>3573</v>
      </c>
      <c r="F1595" t="s">
        <v>115</v>
      </c>
      <c r="G1595" s="87">
        <v>20190729</v>
      </c>
      <c r="H1595" t="s">
        <v>5730</v>
      </c>
      <c r="I1595" t="s">
        <v>5878</v>
      </c>
      <c r="J1595" t="s">
        <v>5879</v>
      </c>
      <c r="K1595">
        <v>7154</v>
      </c>
      <c r="L1595" t="s">
        <v>5877</v>
      </c>
      <c r="M1595" s="87">
        <v>43676</v>
      </c>
      <c r="N1595" t="s">
        <v>3578</v>
      </c>
      <c r="O1595" t="s">
        <v>3579</v>
      </c>
      <c r="P1595" s="61">
        <v>1678.74</v>
      </c>
      <c r="Q1595" t="s">
        <v>3579</v>
      </c>
      <c r="R1595" s="61">
        <v>1678.74</v>
      </c>
      <c r="S1595" s="61">
        <v>0</v>
      </c>
    </row>
    <row r="1596" spans="1:19" x14ac:dyDescent="0.2">
      <c r="A1596" t="s">
        <v>522</v>
      </c>
      <c r="B1596" t="s">
        <v>1785</v>
      </c>
      <c r="C1596" t="s">
        <v>2950</v>
      </c>
      <c r="D1596" t="s">
        <v>238</v>
      </c>
      <c r="E1596" t="s">
        <v>3573</v>
      </c>
      <c r="F1596" t="s">
        <v>115</v>
      </c>
      <c r="G1596" s="87">
        <v>20190729</v>
      </c>
      <c r="H1596" t="s">
        <v>5730</v>
      </c>
      <c r="I1596" t="s">
        <v>5880</v>
      </c>
      <c r="J1596" t="s">
        <v>5881</v>
      </c>
      <c r="K1596">
        <v>7154</v>
      </c>
      <c r="L1596" t="s">
        <v>5877</v>
      </c>
      <c r="M1596" s="87">
        <v>43676</v>
      </c>
      <c r="N1596" t="s">
        <v>3578</v>
      </c>
      <c r="O1596" t="s">
        <v>3579</v>
      </c>
      <c r="P1596" s="61">
        <v>1156.77</v>
      </c>
      <c r="Q1596" t="s">
        <v>3579</v>
      </c>
      <c r="R1596" s="61">
        <v>1156.77</v>
      </c>
      <c r="S1596" s="61">
        <v>0</v>
      </c>
    </row>
    <row r="1597" spans="1:19" x14ac:dyDescent="0.2">
      <c r="A1597" t="s">
        <v>522</v>
      </c>
      <c r="B1597" t="s">
        <v>1785</v>
      </c>
      <c r="C1597" t="s">
        <v>2950</v>
      </c>
      <c r="D1597" t="s">
        <v>238</v>
      </c>
      <c r="E1597" t="s">
        <v>3573</v>
      </c>
      <c r="F1597" t="s">
        <v>115</v>
      </c>
      <c r="G1597" s="87">
        <v>20190729</v>
      </c>
      <c r="H1597" t="s">
        <v>5730</v>
      </c>
      <c r="I1597" t="s">
        <v>5882</v>
      </c>
      <c r="J1597" t="s">
        <v>5883</v>
      </c>
      <c r="K1597">
        <v>7154</v>
      </c>
      <c r="L1597" t="s">
        <v>5877</v>
      </c>
      <c r="M1597" s="87">
        <v>43676</v>
      </c>
      <c r="N1597" t="s">
        <v>3578</v>
      </c>
      <c r="O1597" t="s">
        <v>3579</v>
      </c>
      <c r="P1597" s="61">
        <v>4063.52</v>
      </c>
      <c r="Q1597" t="s">
        <v>3579</v>
      </c>
      <c r="R1597" s="61">
        <v>4063.52</v>
      </c>
      <c r="S1597" s="61">
        <v>0</v>
      </c>
    </row>
    <row r="1598" spans="1:19" x14ac:dyDescent="0.2">
      <c r="A1598" t="s">
        <v>522</v>
      </c>
      <c r="B1598" t="s">
        <v>1785</v>
      </c>
      <c r="C1598" t="s">
        <v>2950</v>
      </c>
      <c r="D1598" t="s">
        <v>238</v>
      </c>
      <c r="E1598" t="s">
        <v>3573</v>
      </c>
      <c r="F1598" t="s">
        <v>115</v>
      </c>
      <c r="G1598" s="87">
        <v>20190729</v>
      </c>
      <c r="H1598" t="s">
        <v>5730</v>
      </c>
      <c r="I1598" t="s">
        <v>5884</v>
      </c>
      <c r="J1598" t="s">
        <v>5885</v>
      </c>
      <c r="K1598">
        <v>7154</v>
      </c>
      <c r="L1598" t="s">
        <v>5877</v>
      </c>
      <c r="M1598" s="87">
        <v>43676</v>
      </c>
      <c r="N1598" t="s">
        <v>3578</v>
      </c>
      <c r="O1598" t="s">
        <v>3579</v>
      </c>
      <c r="P1598" s="61">
        <v>1189.79</v>
      </c>
      <c r="Q1598" t="s">
        <v>3579</v>
      </c>
      <c r="R1598" s="61">
        <v>1189.79</v>
      </c>
      <c r="S1598" s="61">
        <v>0</v>
      </c>
    </row>
    <row r="1599" spans="1:19" x14ac:dyDescent="0.2">
      <c r="A1599" t="s">
        <v>522</v>
      </c>
      <c r="B1599" t="s">
        <v>1785</v>
      </c>
      <c r="C1599" t="s">
        <v>2950</v>
      </c>
      <c r="D1599" t="s">
        <v>238</v>
      </c>
      <c r="E1599" t="s">
        <v>3573</v>
      </c>
      <c r="F1599" t="s">
        <v>115</v>
      </c>
      <c r="G1599" s="87">
        <v>20190729</v>
      </c>
      <c r="H1599" t="s">
        <v>5730</v>
      </c>
      <c r="I1599" t="s">
        <v>5886</v>
      </c>
      <c r="J1599" t="s">
        <v>5887</v>
      </c>
      <c r="K1599">
        <v>7154</v>
      </c>
      <c r="L1599" t="s">
        <v>5877</v>
      </c>
      <c r="M1599" s="87">
        <v>43676</v>
      </c>
      <c r="N1599" t="s">
        <v>3578</v>
      </c>
      <c r="O1599" t="s">
        <v>3579</v>
      </c>
      <c r="P1599" s="61">
        <v>914.25</v>
      </c>
      <c r="Q1599" t="s">
        <v>3579</v>
      </c>
      <c r="R1599" s="61">
        <v>914.25</v>
      </c>
      <c r="S1599" s="61">
        <v>0</v>
      </c>
    </row>
    <row r="1600" spans="1:19" x14ac:dyDescent="0.2">
      <c r="A1600" t="s">
        <v>522</v>
      </c>
      <c r="B1600" t="s">
        <v>1785</v>
      </c>
      <c r="C1600" t="s">
        <v>2950</v>
      </c>
      <c r="D1600" t="s">
        <v>238</v>
      </c>
      <c r="E1600" t="s">
        <v>3573</v>
      </c>
      <c r="F1600" t="s">
        <v>115</v>
      </c>
      <c r="G1600" s="87">
        <v>20190731</v>
      </c>
      <c r="H1600" t="s">
        <v>5730</v>
      </c>
      <c r="I1600" t="s">
        <v>5888</v>
      </c>
      <c r="J1600" t="s">
        <v>5889</v>
      </c>
      <c r="K1600">
        <v>7180</v>
      </c>
      <c r="L1600" t="s">
        <v>5890</v>
      </c>
      <c r="M1600" s="87">
        <v>43698</v>
      </c>
      <c r="N1600" t="s">
        <v>3620</v>
      </c>
      <c r="O1600" t="s">
        <v>3579</v>
      </c>
      <c r="P1600" s="61">
        <v>1707.61</v>
      </c>
      <c r="Q1600" t="s">
        <v>3579</v>
      </c>
      <c r="R1600" s="61">
        <v>1707.61</v>
      </c>
      <c r="S1600" s="61">
        <v>0</v>
      </c>
    </row>
    <row r="1601" spans="1:19" x14ac:dyDescent="0.2">
      <c r="A1601" t="s">
        <v>522</v>
      </c>
      <c r="B1601" t="s">
        <v>1785</v>
      </c>
      <c r="C1601" t="s">
        <v>2950</v>
      </c>
      <c r="D1601" t="s">
        <v>238</v>
      </c>
      <c r="E1601" t="s">
        <v>3573</v>
      </c>
      <c r="F1601" t="s">
        <v>115</v>
      </c>
      <c r="G1601" s="87">
        <v>20190731</v>
      </c>
      <c r="H1601" t="s">
        <v>5730</v>
      </c>
      <c r="I1601" t="s">
        <v>5891</v>
      </c>
      <c r="J1601" t="s">
        <v>5892</v>
      </c>
      <c r="K1601">
        <v>7163</v>
      </c>
      <c r="L1601" t="s">
        <v>5893</v>
      </c>
      <c r="M1601" s="87">
        <v>43678</v>
      </c>
      <c r="N1601" t="s">
        <v>3578</v>
      </c>
      <c r="O1601" t="s">
        <v>3579</v>
      </c>
      <c r="P1601" s="61">
        <v>1084.3900000000001</v>
      </c>
      <c r="Q1601" t="s">
        <v>3579</v>
      </c>
      <c r="R1601" s="61">
        <v>1084.3900000000001</v>
      </c>
      <c r="S1601" s="61">
        <v>0</v>
      </c>
    </row>
    <row r="1602" spans="1:19" x14ac:dyDescent="0.2">
      <c r="A1602" t="s">
        <v>522</v>
      </c>
      <c r="B1602" t="s">
        <v>1785</v>
      </c>
      <c r="C1602" t="s">
        <v>2950</v>
      </c>
      <c r="D1602" t="s">
        <v>238</v>
      </c>
      <c r="E1602" t="s">
        <v>3573</v>
      </c>
      <c r="F1602" t="s">
        <v>115</v>
      </c>
      <c r="G1602" s="87">
        <v>20190731</v>
      </c>
      <c r="H1602" t="s">
        <v>5730</v>
      </c>
      <c r="I1602" t="s">
        <v>5894</v>
      </c>
      <c r="J1602" t="s">
        <v>5895</v>
      </c>
      <c r="K1602">
        <v>7180</v>
      </c>
      <c r="L1602" t="s">
        <v>5890</v>
      </c>
      <c r="M1602" s="87">
        <v>43698</v>
      </c>
      <c r="N1602" t="s">
        <v>3620</v>
      </c>
      <c r="O1602" t="s">
        <v>3579</v>
      </c>
      <c r="P1602" s="61">
        <v>3839.19</v>
      </c>
      <c r="Q1602" t="s">
        <v>3579</v>
      </c>
      <c r="R1602" s="61">
        <v>3839.19</v>
      </c>
      <c r="S1602" s="61">
        <v>0</v>
      </c>
    </row>
    <row r="1603" spans="1:19" x14ac:dyDescent="0.2">
      <c r="A1603" t="s">
        <v>522</v>
      </c>
      <c r="B1603" t="s">
        <v>1785</v>
      </c>
      <c r="C1603" t="s">
        <v>2950</v>
      </c>
      <c r="D1603" t="s">
        <v>238</v>
      </c>
      <c r="E1603" t="s">
        <v>3573</v>
      </c>
      <c r="F1603" t="s">
        <v>118</v>
      </c>
      <c r="G1603" s="87">
        <v>20191030</v>
      </c>
      <c r="H1603" t="s">
        <v>5730</v>
      </c>
      <c r="I1603" t="s">
        <v>5896</v>
      </c>
      <c r="J1603" t="s">
        <v>5897</v>
      </c>
      <c r="K1603">
        <v>7327</v>
      </c>
      <c r="L1603" t="s">
        <v>5898</v>
      </c>
      <c r="M1603" s="87">
        <v>43782</v>
      </c>
      <c r="N1603" t="s">
        <v>3620</v>
      </c>
      <c r="O1603" t="s">
        <v>3579</v>
      </c>
      <c r="P1603" s="61">
        <v>2464.06</v>
      </c>
      <c r="Q1603" t="s">
        <v>3579</v>
      </c>
      <c r="R1603" s="61">
        <v>2464.06</v>
      </c>
      <c r="S1603" s="61">
        <v>0</v>
      </c>
    </row>
    <row r="1604" spans="1:19" x14ac:dyDescent="0.2">
      <c r="A1604" t="s">
        <v>522</v>
      </c>
      <c r="B1604" t="s">
        <v>1785</v>
      </c>
      <c r="C1604" t="s">
        <v>2950</v>
      </c>
      <c r="D1604" t="s">
        <v>238</v>
      </c>
      <c r="E1604" t="s">
        <v>3573</v>
      </c>
      <c r="F1604" t="s">
        <v>118</v>
      </c>
      <c r="G1604" s="87">
        <v>20191031</v>
      </c>
      <c r="H1604" t="s">
        <v>5730</v>
      </c>
      <c r="I1604" t="s">
        <v>5899</v>
      </c>
      <c r="J1604" t="s">
        <v>5900</v>
      </c>
      <c r="K1604">
        <v>7310</v>
      </c>
      <c r="L1604" t="s">
        <v>5901</v>
      </c>
      <c r="M1604" s="87">
        <v>43769</v>
      </c>
      <c r="N1604" t="s">
        <v>3578</v>
      </c>
      <c r="O1604" t="s">
        <v>3579</v>
      </c>
      <c r="P1604" s="61">
        <v>2187.35</v>
      </c>
      <c r="Q1604" t="s">
        <v>3579</v>
      </c>
      <c r="R1604" s="61">
        <v>2187.35</v>
      </c>
      <c r="S1604" s="61">
        <v>0</v>
      </c>
    </row>
    <row r="1605" spans="1:19" x14ac:dyDescent="0.2">
      <c r="A1605" t="s">
        <v>522</v>
      </c>
      <c r="B1605" t="s">
        <v>1785</v>
      </c>
      <c r="C1605" t="s">
        <v>2950</v>
      </c>
      <c r="D1605" t="s">
        <v>238</v>
      </c>
      <c r="E1605" t="s">
        <v>3573</v>
      </c>
      <c r="F1605" t="s">
        <v>118</v>
      </c>
      <c r="G1605" s="87">
        <v>20191031</v>
      </c>
      <c r="H1605" t="s">
        <v>5730</v>
      </c>
      <c r="I1605" t="s">
        <v>5902</v>
      </c>
      <c r="J1605" t="s">
        <v>5903</v>
      </c>
      <c r="K1605">
        <v>7310</v>
      </c>
      <c r="L1605" t="s">
        <v>5901</v>
      </c>
      <c r="M1605" s="87">
        <v>43769</v>
      </c>
      <c r="N1605" t="s">
        <v>3578</v>
      </c>
      <c r="O1605" t="s">
        <v>3579</v>
      </c>
      <c r="P1605" s="61">
        <v>1741.84</v>
      </c>
      <c r="Q1605" t="s">
        <v>3579</v>
      </c>
      <c r="R1605" s="61">
        <v>1741.84</v>
      </c>
      <c r="S1605" s="61">
        <v>0</v>
      </c>
    </row>
    <row r="1606" spans="1:19" x14ac:dyDescent="0.2">
      <c r="A1606" t="s">
        <v>522</v>
      </c>
      <c r="B1606" t="s">
        <v>1785</v>
      </c>
      <c r="C1606" t="s">
        <v>2950</v>
      </c>
      <c r="D1606" t="s">
        <v>238</v>
      </c>
      <c r="E1606" t="s">
        <v>3573</v>
      </c>
      <c r="F1606" t="s">
        <v>118</v>
      </c>
      <c r="G1606" s="87">
        <v>20191031</v>
      </c>
      <c r="H1606" t="s">
        <v>5730</v>
      </c>
      <c r="I1606" t="s">
        <v>5904</v>
      </c>
      <c r="J1606" t="s">
        <v>5905</v>
      </c>
      <c r="K1606">
        <v>7310</v>
      </c>
      <c r="L1606" t="s">
        <v>5901</v>
      </c>
      <c r="M1606" s="87">
        <v>43769</v>
      </c>
      <c r="N1606" t="s">
        <v>3578</v>
      </c>
      <c r="O1606" t="s">
        <v>3579</v>
      </c>
      <c r="P1606" s="61">
        <v>894.94</v>
      </c>
      <c r="Q1606" t="s">
        <v>3579</v>
      </c>
      <c r="R1606" s="61">
        <v>894.94</v>
      </c>
      <c r="S1606" s="61">
        <v>0</v>
      </c>
    </row>
    <row r="1607" spans="1:19" x14ac:dyDescent="0.2">
      <c r="A1607" t="s">
        <v>522</v>
      </c>
      <c r="B1607" t="s">
        <v>1785</v>
      </c>
      <c r="C1607" t="s">
        <v>2950</v>
      </c>
      <c r="D1607" t="s">
        <v>238</v>
      </c>
      <c r="E1607" t="s">
        <v>3573</v>
      </c>
      <c r="F1607" t="s">
        <v>118</v>
      </c>
      <c r="G1607" s="87">
        <v>20191031</v>
      </c>
      <c r="H1607" t="s">
        <v>5730</v>
      </c>
      <c r="I1607" t="s">
        <v>5906</v>
      </c>
      <c r="J1607" t="s">
        <v>5907</v>
      </c>
      <c r="K1607">
        <v>7310</v>
      </c>
      <c r="L1607" t="s">
        <v>5901</v>
      </c>
      <c r="M1607" s="87">
        <v>43769</v>
      </c>
      <c r="N1607" t="s">
        <v>3578</v>
      </c>
      <c r="O1607" t="s">
        <v>3579</v>
      </c>
      <c r="P1607" s="61">
        <v>1058.25</v>
      </c>
      <c r="Q1607" t="s">
        <v>3579</v>
      </c>
      <c r="R1607" s="61">
        <v>1058.25</v>
      </c>
      <c r="S1607" s="61">
        <v>0</v>
      </c>
    </row>
    <row r="1608" spans="1:19" x14ac:dyDescent="0.2">
      <c r="A1608" t="s">
        <v>522</v>
      </c>
      <c r="B1608" t="s">
        <v>1785</v>
      </c>
      <c r="C1608" t="s">
        <v>2950</v>
      </c>
      <c r="D1608" t="s">
        <v>238</v>
      </c>
      <c r="E1608" t="s">
        <v>3573</v>
      </c>
      <c r="F1608" t="s">
        <v>118</v>
      </c>
      <c r="G1608" s="87">
        <v>20191031</v>
      </c>
      <c r="H1608" t="s">
        <v>5730</v>
      </c>
      <c r="I1608" t="s">
        <v>5908</v>
      </c>
      <c r="J1608" t="s">
        <v>5909</v>
      </c>
      <c r="K1608">
        <v>7310</v>
      </c>
      <c r="L1608" t="s">
        <v>5901</v>
      </c>
      <c r="M1608" s="87">
        <v>43769</v>
      </c>
      <c r="N1608" t="s">
        <v>3578</v>
      </c>
      <c r="O1608" t="s">
        <v>3579</v>
      </c>
      <c r="P1608" s="61">
        <v>4032.87</v>
      </c>
      <c r="Q1608" t="s">
        <v>3579</v>
      </c>
      <c r="R1608" s="61">
        <v>4032.87</v>
      </c>
      <c r="S1608" s="61">
        <v>0</v>
      </c>
    </row>
    <row r="1609" spans="1:19" x14ac:dyDescent="0.2">
      <c r="A1609" t="s">
        <v>522</v>
      </c>
      <c r="B1609" t="s">
        <v>1785</v>
      </c>
      <c r="C1609" t="s">
        <v>2950</v>
      </c>
      <c r="D1609" t="s">
        <v>238</v>
      </c>
      <c r="E1609" t="s">
        <v>3573</v>
      </c>
      <c r="F1609" t="s">
        <v>118</v>
      </c>
      <c r="G1609" s="87">
        <v>20191031</v>
      </c>
      <c r="H1609" t="s">
        <v>5730</v>
      </c>
      <c r="I1609" t="s">
        <v>5910</v>
      </c>
      <c r="J1609" t="s">
        <v>5911</v>
      </c>
      <c r="K1609">
        <v>7310</v>
      </c>
      <c r="L1609" t="s">
        <v>5901</v>
      </c>
      <c r="M1609" s="87">
        <v>43769</v>
      </c>
      <c r="N1609" t="s">
        <v>3578</v>
      </c>
      <c r="O1609" t="s">
        <v>3579</v>
      </c>
      <c r="P1609" s="61">
        <v>3148.77</v>
      </c>
      <c r="Q1609" t="s">
        <v>3579</v>
      </c>
      <c r="R1609" s="61">
        <v>3148.77</v>
      </c>
      <c r="S1609" s="61">
        <v>0</v>
      </c>
    </row>
    <row r="1610" spans="1:19" x14ac:dyDescent="0.2">
      <c r="A1610" t="s">
        <v>522</v>
      </c>
      <c r="B1610" t="s">
        <v>1785</v>
      </c>
      <c r="C1610" t="s">
        <v>2950</v>
      </c>
      <c r="D1610" t="s">
        <v>238</v>
      </c>
      <c r="E1610" t="s">
        <v>3573</v>
      </c>
      <c r="F1610" t="s">
        <v>118</v>
      </c>
      <c r="G1610" s="87">
        <v>20191031</v>
      </c>
      <c r="H1610" t="s">
        <v>5730</v>
      </c>
      <c r="I1610" t="s">
        <v>5912</v>
      </c>
      <c r="J1610" t="s">
        <v>5913</v>
      </c>
      <c r="K1610">
        <v>7310</v>
      </c>
      <c r="L1610" t="s">
        <v>5901</v>
      </c>
      <c r="M1610" s="87">
        <v>43769</v>
      </c>
      <c r="N1610" t="s">
        <v>3578</v>
      </c>
      <c r="O1610" t="s">
        <v>3579</v>
      </c>
      <c r="P1610" s="61">
        <v>1091.71</v>
      </c>
      <c r="Q1610" t="s">
        <v>3579</v>
      </c>
      <c r="R1610" s="61">
        <v>1091.71</v>
      </c>
      <c r="S1610" s="61">
        <v>0</v>
      </c>
    </row>
    <row r="1611" spans="1:19" x14ac:dyDescent="0.2">
      <c r="A1611" t="s">
        <v>522</v>
      </c>
      <c r="B1611" t="s">
        <v>1785</v>
      </c>
      <c r="C1611" t="s">
        <v>2950</v>
      </c>
      <c r="D1611" t="s">
        <v>238</v>
      </c>
      <c r="E1611" t="s">
        <v>3573</v>
      </c>
      <c r="F1611" t="s">
        <v>118</v>
      </c>
      <c r="G1611" s="87">
        <v>20191031</v>
      </c>
      <c r="H1611" t="s">
        <v>5730</v>
      </c>
      <c r="I1611" t="s">
        <v>5914</v>
      </c>
      <c r="J1611" t="s">
        <v>5915</v>
      </c>
      <c r="K1611">
        <v>7310</v>
      </c>
      <c r="L1611" t="s">
        <v>5901</v>
      </c>
      <c r="M1611" s="87">
        <v>43769</v>
      </c>
      <c r="N1611" t="s">
        <v>3578</v>
      </c>
      <c r="O1611" t="s">
        <v>3579</v>
      </c>
      <c r="P1611" s="61">
        <v>788.82</v>
      </c>
      <c r="Q1611" t="s">
        <v>3579</v>
      </c>
      <c r="R1611" s="61">
        <v>788.82</v>
      </c>
      <c r="S1611" s="61">
        <v>0</v>
      </c>
    </row>
    <row r="1612" spans="1:19" x14ac:dyDescent="0.2">
      <c r="A1612" t="s">
        <v>522</v>
      </c>
      <c r="B1612" t="s">
        <v>1785</v>
      </c>
      <c r="C1612" t="s">
        <v>2950</v>
      </c>
      <c r="D1612" t="s">
        <v>238</v>
      </c>
      <c r="E1612" t="s">
        <v>3573</v>
      </c>
      <c r="F1612" t="s">
        <v>119</v>
      </c>
      <c r="G1612" s="87">
        <v>20191115</v>
      </c>
      <c r="H1612" t="s">
        <v>5730</v>
      </c>
      <c r="I1612" t="s">
        <v>5916</v>
      </c>
      <c r="J1612" t="s">
        <v>5917</v>
      </c>
      <c r="K1612">
        <v>7334</v>
      </c>
      <c r="L1612" t="s">
        <v>5918</v>
      </c>
      <c r="M1612" s="87">
        <v>43784</v>
      </c>
      <c r="N1612" t="s">
        <v>3578</v>
      </c>
      <c r="O1612" t="s">
        <v>3579</v>
      </c>
      <c r="P1612" s="61">
        <v>1453.09</v>
      </c>
      <c r="Q1612" t="s">
        <v>3579</v>
      </c>
      <c r="R1612" s="61">
        <v>1453.09</v>
      </c>
      <c r="S1612" s="61">
        <v>0</v>
      </c>
    </row>
    <row r="1613" spans="1:19" x14ac:dyDescent="0.2">
      <c r="A1613" t="s">
        <v>522</v>
      </c>
      <c r="B1613" t="s">
        <v>1785</v>
      </c>
      <c r="C1613" t="s">
        <v>2950</v>
      </c>
      <c r="D1613" t="s">
        <v>238</v>
      </c>
      <c r="E1613" t="s">
        <v>3573</v>
      </c>
      <c r="F1613" t="s">
        <v>121</v>
      </c>
      <c r="G1613" s="87">
        <v>20200131</v>
      </c>
      <c r="H1613" t="s">
        <v>5730</v>
      </c>
      <c r="I1613" t="s">
        <v>5919</v>
      </c>
      <c r="J1613" t="s">
        <v>5920</v>
      </c>
      <c r="K1613">
        <v>7476</v>
      </c>
      <c r="L1613" t="s">
        <v>5921</v>
      </c>
      <c r="M1613" s="87">
        <v>43873</v>
      </c>
      <c r="N1613" t="s">
        <v>3620</v>
      </c>
      <c r="O1613" t="s">
        <v>3579</v>
      </c>
      <c r="P1613" s="61">
        <v>1383.71</v>
      </c>
      <c r="Q1613" t="s">
        <v>3579</v>
      </c>
      <c r="R1613" s="61">
        <v>1383.71</v>
      </c>
      <c r="S1613" s="61">
        <v>0</v>
      </c>
    </row>
    <row r="1614" spans="1:19" x14ac:dyDescent="0.2">
      <c r="A1614" t="s">
        <v>522</v>
      </c>
      <c r="B1614" t="s">
        <v>1785</v>
      </c>
      <c r="C1614" t="s">
        <v>2950</v>
      </c>
      <c r="D1614" t="s">
        <v>238</v>
      </c>
      <c r="E1614" t="s">
        <v>3573</v>
      </c>
      <c r="F1614" t="s">
        <v>121</v>
      </c>
      <c r="G1614" s="87">
        <v>20200131</v>
      </c>
      <c r="H1614" t="s">
        <v>5730</v>
      </c>
      <c r="I1614" t="s">
        <v>5922</v>
      </c>
      <c r="J1614" t="s">
        <v>5923</v>
      </c>
      <c r="K1614">
        <v>7476</v>
      </c>
      <c r="L1614" t="s">
        <v>5924</v>
      </c>
      <c r="M1614" s="87">
        <v>43873</v>
      </c>
      <c r="N1614" t="s">
        <v>3620</v>
      </c>
      <c r="O1614" t="s">
        <v>3579</v>
      </c>
      <c r="P1614" s="61">
        <v>2059.7800000000002</v>
      </c>
      <c r="Q1614" t="s">
        <v>3579</v>
      </c>
      <c r="R1614" s="61">
        <v>2059.7800000000002</v>
      </c>
      <c r="S1614" s="61">
        <v>0</v>
      </c>
    </row>
    <row r="1615" spans="1:19" x14ac:dyDescent="0.2">
      <c r="A1615" t="s">
        <v>522</v>
      </c>
      <c r="B1615" t="s">
        <v>1785</v>
      </c>
      <c r="C1615" t="s">
        <v>2950</v>
      </c>
      <c r="D1615" t="s">
        <v>238</v>
      </c>
      <c r="E1615" t="s">
        <v>3573</v>
      </c>
      <c r="F1615" t="s">
        <v>121</v>
      </c>
      <c r="G1615" s="87">
        <v>20200131</v>
      </c>
      <c r="H1615" t="s">
        <v>5730</v>
      </c>
      <c r="I1615" t="s">
        <v>5925</v>
      </c>
      <c r="J1615" t="s">
        <v>5926</v>
      </c>
      <c r="K1615">
        <v>7476</v>
      </c>
      <c r="L1615" t="s">
        <v>5924</v>
      </c>
      <c r="M1615" s="87">
        <v>43873</v>
      </c>
      <c r="N1615" t="s">
        <v>3620</v>
      </c>
      <c r="O1615" t="s">
        <v>3579</v>
      </c>
      <c r="P1615" s="61">
        <v>2442.87</v>
      </c>
      <c r="Q1615" t="s">
        <v>3579</v>
      </c>
      <c r="R1615" s="61">
        <v>2442.87</v>
      </c>
      <c r="S1615" s="61">
        <v>0</v>
      </c>
    </row>
    <row r="1616" spans="1:19" x14ac:dyDescent="0.2">
      <c r="A1616" t="s">
        <v>522</v>
      </c>
      <c r="B1616" t="s">
        <v>1785</v>
      </c>
      <c r="C1616" t="s">
        <v>2950</v>
      </c>
      <c r="D1616" t="s">
        <v>238</v>
      </c>
      <c r="E1616" t="s">
        <v>3573</v>
      </c>
      <c r="F1616" t="s">
        <v>121</v>
      </c>
      <c r="G1616" s="87">
        <v>20200131</v>
      </c>
      <c r="H1616" t="s">
        <v>5730</v>
      </c>
      <c r="I1616" t="s">
        <v>5927</v>
      </c>
      <c r="J1616" t="s">
        <v>5928</v>
      </c>
      <c r="K1616">
        <v>7475</v>
      </c>
      <c r="L1616" t="s">
        <v>5929</v>
      </c>
      <c r="M1616" s="87">
        <v>43873</v>
      </c>
      <c r="N1616" t="s">
        <v>3620</v>
      </c>
      <c r="O1616" t="s">
        <v>3579</v>
      </c>
      <c r="P1616" s="61">
        <v>2921.72</v>
      </c>
      <c r="Q1616" t="s">
        <v>3579</v>
      </c>
      <c r="R1616" s="61">
        <v>2921.72</v>
      </c>
      <c r="S1616" s="61">
        <v>0</v>
      </c>
    </row>
    <row r="1617" spans="1:19" x14ac:dyDescent="0.2">
      <c r="A1617" t="s">
        <v>522</v>
      </c>
      <c r="B1617" t="s">
        <v>1785</v>
      </c>
      <c r="C1617" t="s">
        <v>2950</v>
      </c>
      <c r="D1617" t="s">
        <v>238</v>
      </c>
      <c r="E1617" t="s">
        <v>3573</v>
      </c>
      <c r="F1617" t="s">
        <v>121</v>
      </c>
      <c r="G1617" s="87">
        <v>20200131</v>
      </c>
      <c r="H1617" t="s">
        <v>5730</v>
      </c>
      <c r="I1617" t="s">
        <v>5930</v>
      </c>
      <c r="J1617" t="s">
        <v>5931</v>
      </c>
      <c r="K1617">
        <v>7476</v>
      </c>
      <c r="L1617" t="s">
        <v>5924</v>
      </c>
      <c r="M1617" s="87">
        <v>43873</v>
      </c>
      <c r="N1617" t="s">
        <v>3620</v>
      </c>
      <c r="O1617" t="s">
        <v>3579</v>
      </c>
      <c r="P1617" s="61">
        <v>1096.54</v>
      </c>
      <c r="Q1617" t="s">
        <v>3579</v>
      </c>
      <c r="R1617" s="61">
        <v>1096.54</v>
      </c>
      <c r="S1617" s="61">
        <v>0</v>
      </c>
    </row>
    <row r="1618" spans="1:19" x14ac:dyDescent="0.2">
      <c r="A1618" t="s">
        <v>522</v>
      </c>
      <c r="B1618" t="s">
        <v>1785</v>
      </c>
      <c r="C1618" t="s">
        <v>2950</v>
      </c>
      <c r="D1618" t="s">
        <v>238</v>
      </c>
      <c r="E1618" t="s">
        <v>3573</v>
      </c>
      <c r="F1618" t="s">
        <v>121</v>
      </c>
      <c r="G1618" s="87">
        <v>20200131</v>
      </c>
      <c r="H1618" t="s">
        <v>5730</v>
      </c>
      <c r="I1618" t="s">
        <v>5932</v>
      </c>
      <c r="J1618" t="s">
        <v>5933</v>
      </c>
      <c r="K1618">
        <v>7476</v>
      </c>
      <c r="L1618" t="s">
        <v>5924</v>
      </c>
      <c r="M1618" s="87">
        <v>43873</v>
      </c>
      <c r="N1618" t="s">
        <v>3620</v>
      </c>
      <c r="O1618" t="s">
        <v>3579</v>
      </c>
      <c r="P1618" s="61">
        <v>1055.67</v>
      </c>
      <c r="Q1618" t="s">
        <v>3579</v>
      </c>
      <c r="R1618" s="61">
        <v>1055.67</v>
      </c>
      <c r="S1618" s="61">
        <v>0</v>
      </c>
    </row>
    <row r="1619" spans="1:19" x14ac:dyDescent="0.2">
      <c r="A1619" t="s">
        <v>522</v>
      </c>
      <c r="B1619" t="s">
        <v>1785</v>
      </c>
      <c r="C1619" t="s">
        <v>2950</v>
      </c>
      <c r="D1619" t="s">
        <v>238</v>
      </c>
      <c r="E1619" t="s">
        <v>3573</v>
      </c>
      <c r="F1619" t="s">
        <v>121</v>
      </c>
      <c r="G1619" s="87">
        <v>20200131</v>
      </c>
      <c r="H1619" t="s">
        <v>5730</v>
      </c>
      <c r="I1619" t="s">
        <v>5934</v>
      </c>
      <c r="J1619" t="s">
        <v>5935</v>
      </c>
      <c r="K1619">
        <v>7476</v>
      </c>
      <c r="L1619" t="s">
        <v>5924</v>
      </c>
      <c r="M1619" s="87">
        <v>43873</v>
      </c>
      <c r="N1619" t="s">
        <v>3620</v>
      </c>
      <c r="O1619" t="s">
        <v>3579</v>
      </c>
      <c r="P1619" s="61">
        <v>4533.74</v>
      </c>
      <c r="Q1619" t="s">
        <v>3579</v>
      </c>
      <c r="R1619" s="61">
        <v>4533.74</v>
      </c>
      <c r="S1619" s="61">
        <v>0</v>
      </c>
    </row>
    <row r="1620" spans="1:19" x14ac:dyDescent="0.2">
      <c r="A1620" t="s">
        <v>522</v>
      </c>
      <c r="B1620" t="s">
        <v>1785</v>
      </c>
      <c r="C1620" t="s">
        <v>2950</v>
      </c>
      <c r="D1620" t="s">
        <v>238</v>
      </c>
      <c r="E1620" t="s">
        <v>3573</v>
      </c>
      <c r="F1620" t="s">
        <v>121</v>
      </c>
      <c r="G1620" s="87">
        <v>20200131</v>
      </c>
      <c r="H1620" t="s">
        <v>5730</v>
      </c>
      <c r="I1620" t="s">
        <v>5936</v>
      </c>
      <c r="J1620" t="s">
        <v>5937</v>
      </c>
      <c r="K1620">
        <v>7476</v>
      </c>
      <c r="L1620" t="s">
        <v>5924</v>
      </c>
      <c r="M1620" s="87">
        <v>43873</v>
      </c>
      <c r="N1620" t="s">
        <v>3620</v>
      </c>
      <c r="O1620" t="s">
        <v>3579</v>
      </c>
      <c r="P1620" s="61">
        <v>3365.81</v>
      </c>
      <c r="Q1620" t="s">
        <v>3579</v>
      </c>
      <c r="R1620" s="61">
        <v>3365.81</v>
      </c>
      <c r="S1620" s="61">
        <v>0</v>
      </c>
    </row>
    <row r="1621" spans="1:19" x14ac:dyDescent="0.2">
      <c r="A1621" t="s">
        <v>522</v>
      </c>
      <c r="B1621" t="s">
        <v>1785</v>
      </c>
      <c r="C1621" t="s">
        <v>2950</v>
      </c>
      <c r="D1621" t="s">
        <v>238</v>
      </c>
      <c r="E1621" t="s">
        <v>3573</v>
      </c>
      <c r="F1621" t="s">
        <v>121</v>
      </c>
      <c r="G1621" s="87">
        <v>20200131</v>
      </c>
      <c r="H1621" t="s">
        <v>5730</v>
      </c>
      <c r="I1621" t="s">
        <v>5938</v>
      </c>
      <c r="J1621" t="s">
        <v>5939</v>
      </c>
      <c r="K1621">
        <v>7476</v>
      </c>
      <c r="L1621" t="s">
        <v>5924</v>
      </c>
      <c r="M1621" s="87">
        <v>43873</v>
      </c>
      <c r="N1621" t="s">
        <v>3620</v>
      </c>
      <c r="O1621" t="s">
        <v>3579</v>
      </c>
      <c r="P1621" s="61">
        <v>1007.77</v>
      </c>
      <c r="Q1621" t="s">
        <v>3579</v>
      </c>
      <c r="R1621" s="61">
        <v>1007.77</v>
      </c>
      <c r="S1621" s="61">
        <v>0</v>
      </c>
    </row>
    <row r="1622" spans="1:19" x14ac:dyDescent="0.2">
      <c r="A1622" t="s">
        <v>522</v>
      </c>
      <c r="B1622" t="s">
        <v>1785</v>
      </c>
      <c r="C1622" t="s">
        <v>2950</v>
      </c>
      <c r="D1622" t="s">
        <v>238</v>
      </c>
      <c r="E1622" t="s">
        <v>3573</v>
      </c>
      <c r="F1622" t="s">
        <v>121</v>
      </c>
      <c r="G1622" s="87">
        <v>20200131</v>
      </c>
      <c r="H1622" t="s">
        <v>5730</v>
      </c>
      <c r="I1622" t="s">
        <v>5940</v>
      </c>
      <c r="J1622" t="s">
        <v>5941</v>
      </c>
      <c r="K1622">
        <v>7476</v>
      </c>
      <c r="L1622" t="s">
        <v>5924</v>
      </c>
      <c r="M1622" s="87">
        <v>43873</v>
      </c>
      <c r="N1622" t="s">
        <v>3620</v>
      </c>
      <c r="O1622" t="s">
        <v>3579</v>
      </c>
      <c r="P1622" s="61">
        <v>782.83</v>
      </c>
      <c r="Q1622" t="s">
        <v>3579</v>
      </c>
      <c r="R1622" s="61">
        <v>782.83</v>
      </c>
      <c r="S1622" s="61">
        <v>0</v>
      </c>
    </row>
    <row r="1623" spans="1:19" x14ac:dyDescent="0.2">
      <c r="A1623" t="s">
        <v>522</v>
      </c>
      <c r="B1623" t="s">
        <v>1785</v>
      </c>
      <c r="C1623" t="s">
        <v>2950</v>
      </c>
      <c r="D1623" t="s">
        <v>238</v>
      </c>
      <c r="E1623" t="s">
        <v>3573</v>
      </c>
      <c r="F1623" t="s">
        <v>124</v>
      </c>
      <c r="G1623" s="87">
        <v>20200428</v>
      </c>
      <c r="H1623" t="s">
        <v>5730</v>
      </c>
      <c r="I1623" t="s">
        <v>5942</v>
      </c>
      <c r="J1623" t="s">
        <v>5943</v>
      </c>
      <c r="K1623">
        <v>7603</v>
      </c>
      <c r="L1623" t="s">
        <v>5944</v>
      </c>
      <c r="M1623" s="87">
        <v>43950</v>
      </c>
      <c r="N1623" t="s">
        <v>3578</v>
      </c>
      <c r="O1623" t="s">
        <v>3579</v>
      </c>
      <c r="P1623" s="61">
        <v>2109.08</v>
      </c>
      <c r="Q1623" t="s">
        <v>3579</v>
      </c>
      <c r="R1623" s="61">
        <v>2109.08</v>
      </c>
      <c r="S1623" s="61">
        <v>0</v>
      </c>
    </row>
    <row r="1624" spans="1:19" x14ac:dyDescent="0.2">
      <c r="A1624" t="s">
        <v>522</v>
      </c>
      <c r="B1624" t="s">
        <v>1785</v>
      </c>
      <c r="C1624" t="s">
        <v>2950</v>
      </c>
      <c r="D1624" t="s">
        <v>238</v>
      </c>
      <c r="E1624" t="s">
        <v>3573</v>
      </c>
      <c r="F1624" t="s">
        <v>124</v>
      </c>
      <c r="G1624" s="87">
        <v>20200428</v>
      </c>
      <c r="H1624" t="s">
        <v>5730</v>
      </c>
      <c r="I1624" t="s">
        <v>5945</v>
      </c>
      <c r="J1624" t="s">
        <v>5946</v>
      </c>
      <c r="K1624">
        <v>7603</v>
      </c>
      <c r="L1624" t="s">
        <v>5944</v>
      </c>
      <c r="M1624" s="87">
        <v>43950</v>
      </c>
      <c r="N1624" t="s">
        <v>3578</v>
      </c>
      <c r="O1624" t="s">
        <v>3579</v>
      </c>
      <c r="P1624" s="61">
        <v>2500.1999999999998</v>
      </c>
      <c r="Q1624" t="s">
        <v>3579</v>
      </c>
      <c r="R1624" s="61">
        <v>2500.1999999999998</v>
      </c>
      <c r="S1624" s="61">
        <v>0</v>
      </c>
    </row>
    <row r="1625" spans="1:19" x14ac:dyDescent="0.2">
      <c r="A1625" t="s">
        <v>522</v>
      </c>
      <c r="B1625" t="s">
        <v>1785</v>
      </c>
      <c r="C1625" t="s">
        <v>2950</v>
      </c>
      <c r="D1625" t="s">
        <v>238</v>
      </c>
      <c r="E1625" t="s">
        <v>3573</v>
      </c>
      <c r="F1625" t="s">
        <v>124</v>
      </c>
      <c r="G1625" s="87">
        <v>20200428</v>
      </c>
      <c r="H1625" t="s">
        <v>5730</v>
      </c>
      <c r="I1625" t="s">
        <v>5947</v>
      </c>
      <c r="J1625" t="s">
        <v>5948</v>
      </c>
      <c r="K1625">
        <v>7603</v>
      </c>
      <c r="L1625" t="s">
        <v>5944</v>
      </c>
      <c r="M1625" s="87">
        <v>43950</v>
      </c>
      <c r="N1625" t="s">
        <v>3578</v>
      </c>
      <c r="O1625" t="s">
        <v>3579</v>
      </c>
      <c r="P1625" s="61">
        <v>2565.91</v>
      </c>
      <c r="Q1625" t="s">
        <v>3579</v>
      </c>
      <c r="R1625" s="61">
        <v>2565.91</v>
      </c>
      <c r="S1625" s="61">
        <v>0</v>
      </c>
    </row>
    <row r="1626" spans="1:19" x14ac:dyDescent="0.2">
      <c r="A1626" t="s">
        <v>522</v>
      </c>
      <c r="B1626" t="s">
        <v>1785</v>
      </c>
      <c r="C1626" t="s">
        <v>2950</v>
      </c>
      <c r="D1626" t="s">
        <v>238</v>
      </c>
      <c r="E1626" t="s">
        <v>3573</v>
      </c>
      <c r="F1626" t="s">
        <v>124</v>
      </c>
      <c r="G1626" s="87">
        <v>20200428</v>
      </c>
      <c r="H1626" t="s">
        <v>5730</v>
      </c>
      <c r="I1626" t="s">
        <v>5949</v>
      </c>
      <c r="J1626" t="s">
        <v>5950</v>
      </c>
      <c r="K1626">
        <v>7603</v>
      </c>
      <c r="L1626" t="s">
        <v>5944</v>
      </c>
      <c r="M1626" s="87">
        <v>43950</v>
      </c>
      <c r="N1626" t="s">
        <v>3578</v>
      </c>
      <c r="O1626" t="s">
        <v>3579</v>
      </c>
      <c r="P1626" s="61">
        <v>840.13</v>
      </c>
      <c r="Q1626" t="s">
        <v>3579</v>
      </c>
      <c r="R1626" s="61">
        <v>840.13</v>
      </c>
      <c r="S1626" s="61">
        <v>0</v>
      </c>
    </row>
    <row r="1627" spans="1:19" x14ac:dyDescent="0.2">
      <c r="A1627" t="s">
        <v>522</v>
      </c>
      <c r="B1627" t="s">
        <v>1785</v>
      </c>
      <c r="C1627" t="s">
        <v>2950</v>
      </c>
      <c r="D1627" t="s">
        <v>238</v>
      </c>
      <c r="E1627" t="s">
        <v>3573</v>
      </c>
      <c r="F1627" t="s">
        <v>124</v>
      </c>
      <c r="G1627" s="87">
        <v>20200428</v>
      </c>
      <c r="H1627" t="s">
        <v>5730</v>
      </c>
      <c r="I1627" t="s">
        <v>5951</v>
      </c>
      <c r="J1627" t="s">
        <v>5952</v>
      </c>
      <c r="K1627">
        <v>7603</v>
      </c>
      <c r="L1627" t="s">
        <v>5944</v>
      </c>
      <c r="M1627" s="87">
        <v>43950</v>
      </c>
      <c r="N1627" t="s">
        <v>3578</v>
      </c>
      <c r="O1627" t="s">
        <v>3579</v>
      </c>
      <c r="P1627" s="61">
        <v>995.86</v>
      </c>
      <c r="Q1627" t="s">
        <v>3579</v>
      </c>
      <c r="R1627" s="61">
        <v>995.86</v>
      </c>
      <c r="S1627" s="61">
        <v>0</v>
      </c>
    </row>
    <row r="1628" spans="1:19" x14ac:dyDescent="0.2">
      <c r="A1628" t="s">
        <v>522</v>
      </c>
      <c r="B1628" t="s">
        <v>1785</v>
      </c>
      <c r="C1628" t="s">
        <v>2950</v>
      </c>
      <c r="D1628" t="s">
        <v>238</v>
      </c>
      <c r="E1628" t="s">
        <v>3573</v>
      </c>
      <c r="F1628" t="s">
        <v>124</v>
      </c>
      <c r="G1628" s="87">
        <v>20200428</v>
      </c>
      <c r="H1628" t="s">
        <v>5730</v>
      </c>
      <c r="I1628" t="s">
        <v>5953</v>
      </c>
      <c r="J1628" t="s">
        <v>5954</v>
      </c>
      <c r="K1628">
        <v>7603</v>
      </c>
      <c r="L1628" t="s">
        <v>5944</v>
      </c>
      <c r="M1628" s="87">
        <v>43950</v>
      </c>
      <c r="N1628" t="s">
        <v>3578</v>
      </c>
      <c r="O1628" t="s">
        <v>3579</v>
      </c>
      <c r="P1628" s="61">
        <v>3767.02</v>
      </c>
      <c r="Q1628" t="s">
        <v>3579</v>
      </c>
      <c r="R1628" s="61">
        <v>3767.02</v>
      </c>
      <c r="S1628" s="61">
        <v>0</v>
      </c>
    </row>
    <row r="1629" spans="1:19" x14ac:dyDescent="0.2">
      <c r="A1629" t="s">
        <v>522</v>
      </c>
      <c r="B1629" t="s">
        <v>1785</v>
      </c>
      <c r="C1629" t="s">
        <v>2950</v>
      </c>
      <c r="D1629" t="s">
        <v>238</v>
      </c>
      <c r="E1629" t="s">
        <v>3573</v>
      </c>
      <c r="F1629" t="s">
        <v>124</v>
      </c>
      <c r="G1629" s="87">
        <v>20200428</v>
      </c>
      <c r="H1629" t="s">
        <v>5730</v>
      </c>
      <c r="I1629" t="s">
        <v>5955</v>
      </c>
      <c r="J1629" t="s">
        <v>5956</v>
      </c>
      <c r="K1629">
        <v>7603</v>
      </c>
      <c r="L1629" t="s">
        <v>5944</v>
      </c>
      <c r="M1629" s="87">
        <v>43950</v>
      </c>
      <c r="N1629" t="s">
        <v>3578</v>
      </c>
      <c r="O1629" t="s">
        <v>3579</v>
      </c>
      <c r="P1629" s="61">
        <v>2976.54</v>
      </c>
      <c r="Q1629" t="s">
        <v>3579</v>
      </c>
      <c r="R1629" s="61">
        <v>2976.54</v>
      </c>
      <c r="S1629" s="61">
        <v>0</v>
      </c>
    </row>
    <row r="1630" spans="1:19" x14ac:dyDescent="0.2">
      <c r="A1630" t="s">
        <v>522</v>
      </c>
      <c r="B1630" t="s">
        <v>1785</v>
      </c>
      <c r="C1630" t="s">
        <v>2950</v>
      </c>
      <c r="D1630" t="s">
        <v>238</v>
      </c>
      <c r="E1630" t="s">
        <v>3573</v>
      </c>
      <c r="F1630" t="s">
        <v>124</v>
      </c>
      <c r="G1630" s="87">
        <v>20200428</v>
      </c>
      <c r="H1630" t="s">
        <v>5730</v>
      </c>
      <c r="I1630" t="s">
        <v>5957</v>
      </c>
      <c r="J1630" t="s">
        <v>5958</v>
      </c>
      <c r="K1630">
        <v>7603</v>
      </c>
      <c r="L1630" t="s">
        <v>5944</v>
      </c>
      <c r="M1630" s="87">
        <v>43950</v>
      </c>
      <c r="N1630" t="s">
        <v>3578</v>
      </c>
      <c r="O1630" t="s">
        <v>3579</v>
      </c>
      <c r="P1630" s="61">
        <v>955.1</v>
      </c>
      <c r="Q1630" t="s">
        <v>3579</v>
      </c>
      <c r="R1630" s="61">
        <v>955.1</v>
      </c>
      <c r="S1630" s="61">
        <v>0</v>
      </c>
    </row>
    <row r="1631" spans="1:19" x14ac:dyDescent="0.2">
      <c r="A1631" t="s">
        <v>522</v>
      </c>
      <c r="B1631" t="s">
        <v>1785</v>
      </c>
      <c r="C1631" t="s">
        <v>2950</v>
      </c>
      <c r="D1631" t="s">
        <v>238</v>
      </c>
      <c r="E1631" t="s">
        <v>3573</v>
      </c>
      <c r="F1631" t="s">
        <v>124</v>
      </c>
      <c r="G1631" s="87">
        <v>20200428</v>
      </c>
      <c r="H1631" t="s">
        <v>5730</v>
      </c>
      <c r="I1631" t="s">
        <v>5959</v>
      </c>
      <c r="J1631" t="s">
        <v>5960</v>
      </c>
      <c r="K1631">
        <v>7603</v>
      </c>
      <c r="L1631" t="s">
        <v>5944</v>
      </c>
      <c r="M1631" s="87">
        <v>43950</v>
      </c>
      <c r="N1631" t="s">
        <v>3578</v>
      </c>
      <c r="O1631" t="s">
        <v>3579</v>
      </c>
      <c r="P1631" s="61">
        <v>650.94000000000005</v>
      </c>
      <c r="Q1631" t="s">
        <v>3579</v>
      </c>
      <c r="R1631" s="61">
        <v>650.94000000000005</v>
      </c>
      <c r="S1631" s="61">
        <v>0</v>
      </c>
    </row>
    <row r="1632" spans="1:19" x14ac:dyDescent="0.2">
      <c r="A1632" t="s">
        <v>522</v>
      </c>
      <c r="B1632" t="s">
        <v>1785</v>
      </c>
      <c r="C1632" t="s">
        <v>2950</v>
      </c>
      <c r="D1632" t="s">
        <v>238</v>
      </c>
      <c r="E1632" t="s">
        <v>3573</v>
      </c>
      <c r="F1632" t="s">
        <v>125</v>
      </c>
      <c r="G1632" s="87">
        <v>20200507</v>
      </c>
      <c r="H1632" t="s">
        <v>5730</v>
      </c>
      <c r="I1632" t="s">
        <v>5961</v>
      </c>
      <c r="J1632" t="s">
        <v>5962</v>
      </c>
      <c r="K1632">
        <v>7628</v>
      </c>
      <c r="L1632" t="s">
        <v>5963</v>
      </c>
      <c r="M1632" s="87">
        <v>43962</v>
      </c>
      <c r="N1632" t="s">
        <v>3620</v>
      </c>
      <c r="O1632" t="s">
        <v>3579</v>
      </c>
      <c r="P1632" s="61">
        <v>1199.67</v>
      </c>
      <c r="Q1632" t="s">
        <v>3579</v>
      </c>
      <c r="R1632" s="61">
        <v>1199.67</v>
      </c>
      <c r="S1632" s="61">
        <v>0</v>
      </c>
    </row>
    <row r="1633" spans="1:19" x14ac:dyDescent="0.2">
      <c r="A1633" t="s">
        <v>522</v>
      </c>
      <c r="B1633" t="s">
        <v>1785</v>
      </c>
      <c r="C1633" t="s">
        <v>2950</v>
      </c>
      <c r="D1633" t="s">
        <v>238</v>
      </c>
      <c r="E1633" t="s">
        <v>3573</v>
      </c>
      <c r="F1633" t="s">
        <v>16</v>
      </c>
      <c r="G1633" s="87">
        <v>20200630</v>
      </c>
      <c r="H1633" t="s">
        <v>3617</v>
      </c>
      <c r="J1633" t="s">
        <v>3618</v>
      </c>
      <c r="K1633">
        <v>7681</v>
      </c>
      <c r="L1633" t="s">
        <v>3619</v>
      </c>
      <c r="M1633" s="87">
        <v>43999</v>
      </c>
      <c r="N1633" t="s">
        <v>3620</v>
      </c>
      <c r="O1633" t="s">
        <v>3579</v>
      </c>
      <c r="P1633" s="61">
        <v>-76237.320000000007</v>
      </c>
      <c r="Q1633" t="s">
        <v>3579</v>
      </c>
      <c r="R1633" s="61">
        <v>0</v>
      </c>
      <c r="S1633" s="61">
        <v>-76237.320000000007</v>
      </c>
    </row>
    <row r="1634" spans="1:19" x14ac:dyDescent="0.2">
      <c r="A1634" t="s">
        <v>524</v>
      </c>
      <c r="B1634" t="s">
        <v>1788</v>
      </c>
      <c r="C1634" t="s">
        <v>2952</v>
      </c>
      <c r="D1634" t="s">
        <v>238</v>
      </c>
      <c r="E1634" t="s">
        <v>3573</v>
      </c>
      <c r="F1634" t="s">
        <v>116</v>
      </c>
      <c r="G1634" s="87">
        <v>20190821</v>
      </c>
      <c r="H1634" t="s">
        <v>5730</v>
      </c>
      <c r="I1634" t="s">
        <v>5964</v>
      </c>
      <c r="J1634" t="s">
        <v>5965</v>
      </c>
      <c r="K1634">
        <v>7191</v>
      </c>
      <c r="L1634" t="s">
        <v>5966</v>
      </c>
      <c r="M1634" s="87">
        <v>43698</v>
      </c>
      <c r="N1634" t="s">
        <v>3578</v>
      </c>
      <c r="O1634" t="s">
        <v>3579</v>
      </c>
      <c r="P1634" s="61">
        <v>2212.52</v>
      </c>
      <c r="Q1634" t="s">
        <v>3579</v>
      </c>
      <c r="R1634" s="61">
        <v>2212.52</v>
      </c>
      <c r="S1634" s="61">
        <v>0</v>
      </c>
    </row>
    <row r="1635" spans="1:19" x14ac:dyDescent="0.2">
      <c r="A1635" t="s">
        <v>524</v>
      </c>
      <c r="B1635" t="s">
        <v>1788</v>
      </c>
      <c r="C1635" t="s">
        <v>2952</v>
      </c>
      <c r="D1635" t="s">
        <v>238</v>
      </c>
      <c r="E1635" t="s">
        <v>3573</v>
      </c>
      <c r="F1635" t="s">
        <v>118</v>
      </c>
      <c r="G1635" s="87">
        <v>20191031</v>
      </c>
      <c r="H1635" t="s">
        <v>5730</v>
      </c>
      <c r="I1635" t="s">
        <v>5967</v>
      </c>
      <c r="J1635" t="s">
        <v>5968</v>
      </c>
      <c r="K1635">
        <v>7310</v>
      </c>
      <c r="L1635" t="s">
        <v>5901</v>
      </c>
      <c r="M1635" s="87">
        <v>43769</v>
      </c>
      <c r="N1635" t="s">
        <v>3578</v>
      </c>
      <c r="O1635" t="s">
        <v>3579</v>
      </c>
      <c r="P1635" s="61">
        <v>1928.95</v>
      </c>
      <c r="Q1635" t="s">
        <v>3579</v>
      </c>
      <c r="R1635" s="61">
        <v>1928.95</v>
      </c>
      <c r="S1635" s="61">
        <v>0</v>
      </c>
    </row>
    <row r="1636" spans="1:19" x14ac:dyDescent="0.2">
      <c r="A1636" t="s">
        <v>524</v>
      </c>
      <c r="B1636" t="s">
        <v>1788</v>
      </c>
      <c r="C1636" t="s">
        <v>2952</v>
      </c>
      <c r="D1636" t="s">
        <v>238</v>
      </c>
      <c r="E1636" t="s">
        <v>3573</v>
      </c>
      <c r="F1636" t="s">
        <v>118</v>
      </c>
      <c r="G1636" s="87">
        <v>20191031</v>
      </c>
      <c r="H1636" t="s">
        <v>5730</v>
      </c>
      <c r="I1636" t="s">
        <v>5969</v>
      </c>
      <c r="J1636" t="s">
        <v>5970</v>
      </c>
      <c r="K1636">
        <v>7310</v>
      </c>
      <c r="L1636" t="s">
        <v>5901</v>
      </c>
      <c r="M1636" s="87">
        <v>43769</v>
      </c>
      <c r="N1636" t="s">
        <v>3578</v>
      </c>
      <c r="O1636" t="s">
        <v>3579</v>
      </c>
      <c r="P1636" s="61">
        <v>1855.15</v>
      </c>
      <c r="Q1636" t="s">
        <v>3579</v>
      </c>
      <c r="R1636" s="61">
        <v>1855.15</v>
      </c>
      <c r="S1636" s="61">
        <v>0</v>
      </c>
    </row>
    <row r="1637" spans="1:19" x14ac:dyDescent="0.2">
      <c r="A1637" t="s">
        <v>524</v>
      </c>
      <c r="B1637" t="s">
        <v>1788</v>
      </c>
      <c r="C1637" t="s">
        <v>2952</v>
      </c>
      <c r="D1637" t="s">
        <v>238</v>
      </c>
      <c r="E1637" t="s">
        <v>3573</v>
      </c>
      <c r="F1637" t="s">
        <v>120</v>
      </c>
      <c r="G1637" s="87">
        <v>20191217</v>
      </c>
      <c r="H1637" t="s">
        <v>5730</v>
      </c>
      <c r="I1637" t="s">
        <v>5971</v>
      </c>
      <c r="J1637" t="s">
        <v>5972</v>
      </c>
      <c r="K1637">
        <v>7401</v>
      </c>
      <c r="L1637" t="s">
        <v>5973</v>
      </c>
      <c r="M1637" s="87">
        <v>43835</v>
      </c>
      <c r="N1637" t="s">
        <v>3578</v>
      </c>
      <c r="O1637" t="s">
        <v>3579</v>
      </c>
      <c r="P1637" s="61">
        <v>1225.3699999999999</v>
      </c>
      <c r="Q1637" t="s">
        <v>3579</v>
      </c>
      <c r="R1637" s="61">
        <v>1225.3699999999999</v>
      </c>
      <c r="S1637" s="61">
        <v>0</v>
      </c>
    </row>
    <row r="1638" spans="1:19" x14ac:dyDescent="0.2">
      <c r="A1638" t="s">
        <v>524</v>
      </c>
      <c r="B1638" t="s">
        <v>1788</v>
      </c>
      <c r="C1638" t="s">
        <v>2952</v>
      </c>
      <c r="D1638" t="s">
        <v>238</v>
      </c>
      <c r="E1638" t="s">
        <v>3573</v>
      </c>
      <c r="F1638" t="s">
        <v>121</v>
      </c>
      <c r="G1638" s="87">
        <v>20200131</v>
      </c>
      <c r="H1638" t="s">
        <v>5730</v>
      </c>
      <c r="I1638" t="s">
        <v>5974</v>
      </c>
      <c r="J1638" t="s">
        <v>5975</v>
      </c>
      <c r="K1638">
        <v>7476</v>
      </c>
      <c r="L1638" t="s">
        <v>5924</v>
      </c>
      <c r="M1638" s="87">
        <v>43873</v>
      </c>
      <c r="N1638" t="s">
        <v>3620</v>
      </c>
      <c r="O1638" t="s">
        <v>3579</v>
      </c>
      <c r="P1638" s="61">
        <v>2112.34</v>
      </c>
      <c r="Q1638" t="s">
        <v>3579</v>
      </c>
      <c r="R1638" s="61">
        <v>2112.34</v>
      </c>
      <c r="S1638" s="61">
        <v>0</v>
      </c>
    </row>
    <row r="1639" spans="1:19" x14ac:dyDescent="0.2">
      <c r="A1639" t="s">
        <v>524</v>
      </c>
      <c r="B1639" t="s">
        <v>1788</v>
      </c>
      <c r="C1639" t="s">
        <v>2952</v>
      </c>
      <c r="D1639" t="s">
        <v>238</v>
      </c>
      <c r="E1639" t="s">
        <v>3573</v>
      </c>
      <c r="F1639" t="s">
        <v>16</v>
      </c>
      <c r="G1639" s="87">
        <v>20200630</v>
      </c>
      <c r="H1639" t="s">
        <v>3617</v>
      </c>
      <c r="J1639" t="s">
        <v>3618</v>
      </c>
      <c r="K1639">
        <v>7681</v>
      </c>
      <c r="L1639" t="s">
        <v>3619</v>
      </c>
      <c r="M1639" s="87">
        <v>43999</v>
      </c>
      <c r="N1639" t="s">
        <v>3620</v>
      </c>
      <c r="O1639" t="s">
        <v>3579</v>
      </c>
      <c r="P1639" s="61">
        <v>-9334.33</v>
      </c>
      <c r="Q1639" t="s">
        <v>3579</v>
      </c>
      <c r="R1639" s="61">
        <v>0</v>
      </c>
      <c r="S1639" s="61">
        <v>-9334.33</v>
      </c>
    </row>
    <row r="1640" spans="1:19" x14ac:dyDescent="0.2">
      <c r="A1640" t="s">
        <v>525</v>
      </c>
      <c r="B1640" t="s">
        <v>1789</v>
      </c>
      <c r="C1640" t="s">
        <v>2953</v>
      </c>
      <c r="D1640" t="s">
        <v>238</v>
      </c>
      <c r="E1640" t="s">
        <v>3573</v>
      </c>
      <c r="F1640" t="s">
        <v>115</v>
      </c>
      <c r="G1640" s="87">
        <v>20190701</v>
      </c>
      <c r="H1640" t="s">
        <v>4447</v>
      </c>
      <c r="I1640" t="s">
        <v>5516</v>
      </c>
      <c r="J1640" t="s">
        <v>5517</v>
      </c>
      <c r="K1640">
        <v>7127</v>
      </c>
      <c r="L1640" t="s">
        <v>5518</v>
      </c>
      <c r="M1640" s="87">
        <v>43657</v>
      </c>
      <c r="N1640" t="s">
        <v>3620</v>
      </c>
      <c r="O1640" t="s">
        <v>3579</v>
      </c>
      <c r="P1640" s="61">
        <v>-12419</v>
      </c>
      <c r="Q1640" t="s">
        <v>3579</v>
      </c>
      <c r="R1640" s="61">
        <v>0</v>
      </c>
      <c r="S1640" s="61">
        <v>-12419</v>
      </c>
    </row>
    <row r="1641" spans="1:19" x14ac:dyDescent="0.2">
      <c r="A1641" t="s">
        <v>525</v>
      </c>
      <c r="B1641" t="s">
        <v>1789</v>
      </c>
      <c r="C1641" t="s">
        <v>2953</v>
      </c>
      <c r="D1641" t="s">
        <v>238</v>
      </c>
      <c r="E1641" t="s">
        <v>3573</v>
      </c>
      <c r="F1641" t="s">
        <v>115</v>
      </c>
      <c r="G1641" s="87">
        <v>20190718</v>
      </c>
      <c r="H1641" t="s">
        <v>5730</v>
      </c>
      <c r="I1641" t="s">
        <v>5976</v>
      </c>
      <c r="J1641" t="s">
        <v>5977</v>
      </c>
      <c r="K1641">
        <v>7151</v>
      </c>
      <c r="L1641" t="s">
        <v>5978</v>
      </c>
      <c r="M1641" s="87">
        <v>43675</v>
      </c>
      <c r="N1641" t="s">
        <v>3583</v>
      </c>
      <c r="O1641" t="s">
        <v>3579</v>
      </c>
      <c r="P1641" s="61">
        <v>10458.549999999999</v>
      </c>
      <c r="Q1641" t="s">
        <v>3579</v>
      </c>
      <c r="R1641" s="61">
        <v>10458.549999999999</v>
      </c>
      <c r="S1641" s="61">
        <v>0</v>
      </c>
    </row>
    <row r="1642" spans="1:19" x14ac:dyDescent="0.2">
      <c r="A1642" t="s">
        <v>525</v>
      </c>
      <c r="B1642" t="s">
        <v>1789</v>
      </c>
      <c r="C1642" t="s">
        <v>2953</v>
      </c>
      <c r="D1642" t="s">
        <v>238</v>
      </c>
      <c r="E1642" t="s">
        <v>3573</v>
      </c>
      <c r="F1642" t="s">
        <v>115</v>
      </c>
      <c r="G1642" s="87">
        <v>20190731</v>
      </c>
      <c r="H1642" t="s">
        <v>4447</v>
      </c>
      <c r="I1642" t="s">
        <v>5541</v>
      </c>
      <c r="J1642" t="s">
        <v>5541</v>
      </c>
      <c r="K1642">
        <v>7183</v>
      </c>
      <c r="L1642" t="s">
        <v>5542</v>
      </c>
      <c r="M1642" s="87">
        <v>43698</v>
      </c>
      <c r="N1642" t="s">
        <v>3620</v>
      </c>
      <c r="O1642" t="s">
        <v>3579</v>
      </c>
      <c r="P1642" s="61">
        <v>8977</v>
      </c>
      <c r="Q1642" t="s">
        <v>3579</v>
      </c>
      <c r="R1642" s="61">
        <v>8977</v>
      </c>
      <c r="S1642" s="61">
        <v>0</v>
      </c>
    </row>
    <row r="1643" spans="1:19" x14ac:dyDescent="0.2">
      <c r="A1643" t="s">
        <v>525</v>
      </c>
      <c r="B1643" t="s">
        <v>1789</v>
      </c>
      <c r="C1643" t="s">
        <v>2953</v>
      </c>
      <c r="D1643" t="s">
        <v>238</v>
      </c>
      <c r="E1643" t="s">
        <v>3573</v>
      </c>
      <c r="F1643" t="s">
        <v>116</v>
      </c>
      <c r="G1643" s="87">
        <v>20190801</v>
      </c>
      <c r="H1643" t="s">
        <v>4447</v>
      </c>
      <c r="I1643" t="s">
        <v>5516</v>
      </c>
      <c r="J1643" t="s">
        <v>5541</v>
      </c>
      <c r="K1643">
        <v>7183</v>
      </c>
      <c r="L1643" t="s">
        <v>5542</v>
      </c>
      <c r="M1643" s="87">
        <v>43698</v>
      </c>
      <c r="N1643" t="s">
        <v>3620</v>
      </c>
      <c r="O1643" t="s">
        <v>3579</v>
      </c>
      <c r="P1643" s="61">
        <v>-8977</v>
      </c>
      <c r="Q1643" t="s">
        <v>3579</v>
      </c>
      <c r="R1643" s="61">
        <v>0</v>
      </c>
      <c r="S1643" s="61">
        <v>-8977</v>
      </c>
    </row>
    <row r="1644" spans="1:19" x14ac:dyDescent="0.2">
      <c r="A1644" t="s">
        <v>525</v>
      </c>
      <c r="B1644" t="s">
        <v>1789</v>
      </c>
      <c r="C1644" t="s">
        <v>2953</v>
      </c>
      <c r="D1644" t="s">
        <v>238</v>
      </c>
      <c r="E1644" t="s">
        <v>3573</v>
      </c>
      <c r="F1644" t="s">
        <v>116</v>
      </c>
      <c r="G1644" s="87">
        <v>20190823</v>
      </c>
      <c r="H1644" t="s">
        <v>5730</v>
      </c>
      <c r="I1644" t="s">
        <v>5979</v>
      </c>
      <c r="J1644" t="s">
        <v>5980</v>
      </c>
      <c r="K1644">
        <v>7197</v>
      </c>
      <c r="L1644" t="s">
        <v>5981</v>
      </c>
      <c r="M1644" s="87">
        <v>43700</v>
      </c>
      <c r="N1644" t="s">
        <v>3620</v>
      </c>
      <c r="O1644" t="s">
        <v>3579</v>
      </c>
      <c r="P1644" s="61">
        <v>13236.28</v>
      </c>
      <c r="Q1644" t="s">
        <v>3579</v>
      </c>
      <c r="R1644" s="61">
        <v>13236.28</v>
      </c>
      <c r="S1644" s="61">
        <v>0</v>
      </c>
    </row>
    <row r="1645" spans="1:19" x14ac:dyDescent="0.2">
      <c r="A1645" t="s">
        <v>525</v>
      </c>
      <c r="B1645" t="s">
        <v>1789</v>
      </c>
      <c r="C1645" t="s">
        <v>2953</v>
      </c>
      <c r="D1645" t="s">
        <v>238</v>
      </c>
      <c r="E1645" t="s">
        <v>3573</v>
      </c>
      <c r="F1645" t="s">
        <v>116</v>
      </c>
      <c r="G1645" s="87">
        <v>20190830</v>
      </c>
      <c r="H1645" t="s">
        <v>5730</v>
      </c>
      <c r="I1645" t="s">
        <v>5982</v>
      </c>
      <c r="J1645" t="s">
        <v>5983</v>
      </c>
      <c r="K1645">
        <v>7232</v>
      </c>
      <c r="L1645" t="s">
        <v>5984</v>
      </c>
      <c r="M1645" s="87">
        <v>43718</v>
      </c>
      <c r="N1645" t="s">
        <v>3620</v>
      </c>
      <c r="O1645" t="s">
        <v>3579</v>
      </c>
      <c r="P1645" s="61">
        <v>12331.77</v>
      </c>
      <c r="Q1645" t="s">
        <v>3579</v>
      </c>
      <c r="R1645" s="61">
        <v>12331.77</v>
      </c>
      <c r="S1645" s="61">
        <v>0</v>
      </c>
    </row>
    <row r="1646" spans="1:19" x14ac:dyDescent="0.2">
      <c r="A1646" t="s">
        <v>525</v>
      </c>
      <c r="B1646" t="s">
        <v>1789</v>
      </c>
      <c r="C1646" t="s">
        <v>2953</v>
      </c>
      <c r="D1646" t="s">
        <v>238</v>
      </c>
      <c r="E1646" t="s">
        <v>3573</v>
      </c>
      <c r="F1646" t="s">
        <v>117</v>
      </c>
      <c r="G1646" s="87">
        <v>20190930</v>
      </c>
      <c r="H1646" t="s">
        <v>5730</v>
      </c>
      <c r="I1646" t="s">
        <v>5985</v>
      </c>
      <c r="J1646" t="s">
        <v>5986</v>
      </c>
      <c r="K1646">
        <v>7279</v>
      </c>
      <c r="L1646" t="s">
        <v>5987</v>
      </c>
      <c r="M1646" s="87">
        <v>43747</v>
      </c>
      <c r="N1646" t="s">
        <v>3620</v>
      </c>
      <c r="O1646" t="s">
        <v>3579</v>
      </c>
      <c r="P1646" s="61">
        <v>12454.79</v>
      </c>
      <c r="Q1646" t="s">
        <v>3579</v>
      </c>
      <c r="R1646" s="61">
        <v>12454.79</v>
      </c>
      <c r="S1646" s="61">
        <v>0</v>
      </c>
    </row>
    <row r="1647" spans="1:19" x14ac:dyDescent="0.2">
      <c r="A1647" t="s">
        <v>525</v>
      </c>
      <c r="B1647" t="s">
        <v>1789</v>
      </c>
      <c r="C1647" t="s">
        <v>2953</v>
      </c>
      <c r="D1647" t="s">
        <v>238</v>
      </c>
      <c r="E1647" t="s">
        <v>3573</v>
      </c>
      <c r="F1647" t="s">
        <v>118</v>
      </c>
      <c r="G1647" s="87">
        <v>20191031</v>
      </c>
      <c r="H1647" t="s">
        <v>4447</v>
      </c>
      <c r="I1647" t="s">
        <v>5593</v>
      </c>
      <c r="J1647" t="s">
        <v>5593</v>
      </c>
      <c r="K1647">
        <v>7329</v>
      </c>
      <c r="L1647" t="s">
        <v>5594</v>
      </c>
      <c r="M1647" s="87">
        <v>43782</v>
      </c>
      <c r="N1647" t="s">
        <v>3620</v>
      </c>
      <c r="O1647" t="s">
        <v>3579</v>
      </c>
      <c r="P1647" s="61">
        <v>12454</v>
      </c>
      <c r="Q1647" t="s">
        <v>3579</v>
      </c>
      <c r="R1647" s="61">
        <v>12454</v>
      </c>
      <c r="S1647" s="61">
        <v>0</v>
      </c>
    </row>
    <row r="1648" spans="1:19" x14ac:dyDescent="0.2">
      <c r="A1648" t="s">
        <v>525</v>
      </c>
      <c r="B1648" t="s">
        <v>1789</v>
      </c>
      <c r="C1648" t="s">
        <v>2953</v>
      </c>
      <c r="D1648" t="s">
        <v>238</v>
      </c>
      <c r="E1648" t="s">
        <v>3573</v>
      </c>
      <c r="F1648" t="s">
        <v>119</v>
      </c>
      <c r="G1648" s="87">
        <v>20191101</v>
      </c>
      <c r="H1648" t="s">
        <v>4447</v>
      </c>
      <c r="I1648" t="s">
        <v>5516</v>
      </c>
      <c r="J1648" t="s">
        <v>5593</v>
      </c>
      <c r="K1648">
        <v>7329</v>
      </c>
      <c r="L1648" t="s">
        <v>5594</v>
      </c>
      <c r="M1648" s="87">
        <v>43782</v>
      </c>
      <c r="N1648" t="s">
        <v>3620</v>
      </c>
      <c r="O1648" t="s">
        <v>3579</v>
      </c>
      <c r="P1648" s="61">
        <v>-12454</v>
      </c>
      <c r="Q1648" t="s">
        <v>3579</v>
      </c>
      <c r="R1648" s="61">
        <v>0</v>
      </c>
      <c r="S1648" s="61">
        <v>-12454</v>
      </c>
    </row>
    <row r="1649" spans="1:19" x14ac:dyDescent="0.2">
      <c r="A1649" t="s">
        <v>525</v>
      </c>
      <c r="B1649" t="s">
        <v>1789</v>
      </c>
      <c r="C1649" t="s">
        <v>2953</v>
      </c>
      <c r="D1649" t="s">
        <v>238</v>
      </c>
      <c r="E1649" t="s">
        <v>3573</v>
      </c>
      <c r="F1649" t="s">
        <v>119</v>
      </c>
      <c r="G1649" s="87">
        <v>20191111</v>
      </c>
      <c r="H1649" t="s">
        <v>5730</v>
      </c>
      <c r="I1649" t="s">
        <v>5988</v>
      </c>
      <c r="J1649" t="s">
        <v>5989</v>
      </c>
      <c r="K1649">
        <v>7355</v>
      </c>
      <c r="L1649" t="s">
        <v>5990</v>
      </c>
      <c r="M1649" s="87">
        <v>43800</v>
      </c>
      <c r="N1649" t="s">
        <v>3578</v>
      </c>
      <c r="O1649" t="s">
        <v>3579</v>
      </c>
      <c r="P1649" s="61">
        <v>9913.84</v>
      </c>
      <c r="Q1649" t="s">
        <v>3579</v>
      </c>
      <c r="R1649" s="61">
        <v>9913.84</v>
      </c>
      <c r="S1649" s="61">
        <v>0</v>
      </c>
    </row>
    <row r="1650" spans="1:19" x14ac:dyDescent="0.2">
      <c r="A1650" t="s">
        <v>525</v>
      </c>
      <c r="B1650" t="s">
        <v>1789</v>
      </c>
      <c r="C1650" t="s">
        <v>2953</v>
      </c>
      <c r="D1650" t="s">
        <v>238</v>
      </c>
      <c r="E1650" t="s">
        <v>3573</v>
      </c>
      <c r="F1650" t="s">
        <v>119</v>
      </c>
      <c r="G1650" s="87">
        <v>20191129</v>
      </c>
      <c r="H1650" t="s">
        <v>5730</v>
      </c>
      <c r="I1650" t="s">
        <v>5991</v>
      </c>
      <c r="J1650" t="s">
        <v>5992</v>
      </c>
      <c r="K1650">
        <v>7378</v>
      </c>
      <c r="L1650" t="s">
        <v>5993</v>
      </c>
      <c r="M1650" s="87">
        <v>43809</v>
      </c>
      <c r="N1650" t="s">
        <v>3578</v>
      </c>
      <c r="O1650" t="s">
        <v>3579</v>
      </c>
      <c r="P1650" s="61">
        <v>8872.5300000000007</v>
      </c>
      <c r="Q1650" t="s">
        <v>3579</v>
      </c>
      <c r="R1650" s="61">
        <v>8872.5300000000007</v>
      </c>
      <c r="S1650" s="61">
        <v>0</v>
      </c>
    </row>
    <row r="1651" spans="1:19" x14ac:dyDescent="0.2">
      <c r="A1651" t="s">
        <v>525</v>
      </c>
      <c r="B1651" t="s">
        <v>1789</v>
      </c>
      <c r="C1651" t="s">
        <v>2953</v>
      </c>
      <c r="D1651" t="s">
        <v>238</v>
      </c>
      <c r="E1651" t="s">
        <v>3573</v>
      </c>
      <c r="F1651" t="s">
        <v>120</v>
      </c>
      <c r="G1651" s="87">
        <v>20191231</v>
      </c>
      <c r="H1651" t="s">
        <v>5730</v>
      </c>
      <c r="I1651" t="s">
        <v>5994</v>
      </c>
      <c r="J1651" t="s">
        <v>5995</v>
      </c>
      <c r="K1651">
        <v>7414</v>
      </c>
      <c r="L1651" t="s">
        <v>5996</v>
      </c>
      <c r="M1651" s="87">
        <v>43840</v>
      </c>
      <c r="N1651" t="s">
        <v>3578</v>
      </c>
      <c r="O1651" t="s">
        <v>3579</v>
      </c>
      <c r="P1651" s="61">
        <v>10759.36</v>
      </c>
      <c r="Q1651" t="s">
        <v>3579</v>
      </c>
      <c r="R1651" s="61">
        <v>10759.36</v>
      </c>
      <c r="S1651" s="61">
        <v>0</v>
      </c>
    </row>
    <row r="1652" spans="1:19" x14ac:dyDescent="0.2">
      <c r="A1652" t="s">
        <v>525</v>
      </c>
      <c r="B1652" t="s">
        <v>1789</v>
      </c>
      <c r="C1652" t="s">
        <v>2953</v>
      </c>
      <c r="D1652" t="s">
        <v>238</v>
      </c>
      <c r="E1652" t="s">
        <v>3573</v>
      </c>
      <c r="F1652" t="s">
        <v>121</v>
      </c>
      <c r="G1652" s="87">
        <v>20200131</v>
      </c>
      <c r="H1652" t="s">
        <v>4447</v>
      </c>
      <c r="I1652" t="s">
        <v>5593</v>
      </c>
      <c r="J1652" t="s">
        <v>5593</v>
      </c>
      <c r="K1652">
        <v>7478</v>
      </c>
      <c r="L1652" t="s">
        <v>5641</v>
      </c>
      <c r="M1652" s="87">
        <v>43873</v>
      </c>
      <c r="N1652" t="s">
        <v>3620</v>
      </c>
      <c r="O1652" t="s">
        <v>3579</v>
      </c>
      <c r="P1652" s="61">
        <v>10759</v>
      </c>
      <c r="Q1652" t="s">
        <v>3579</v>
      </c>
      <c r="R1652" s="61">
        <v>10759</v>
      </c>
      <c r="S1652" s="61">
        <v>0</v>
      </c>
    </row>
    <row r="1653" spans="1:19" x14ac:dyDescent="0.2">
      <c r="A1653" t="s">
        <v>525</v>
      </c>
      <c r="B1653" t="s">
        <v>1789</v>
      </c>
      <c r="C1653" t="s">
        <v>2953</v>
      </c>
      <c r="D1653" t="s">
        <v>238</v>
      </c>
      <c r="E1653" t="s">
        <v>3573</v>
      </c>
      <c r="F1653" t="s">
        <v>122</v>
      </c>
      <c r="G1653" s="87">
        <v>20200201</v>
      </c>
      <c r="H1653" t="s">
        <v>4447</v>
      </c>
      <c r="I1653" t="s">
        <v>5516</v>
      </c>
      <c r="J1653" t="s">
        <v>5593</v>
      </c>
      <c r="K1653">
        <v>7478</v>
      </c>
      <c r="L1653" t="s">
        <v>5641</v>
      </c>
      <c r="M1653" s="87">
        <v>43873</v>
      </c>
      <c r="N1653" t="s">
        <v>3620</v>
      </c>
      <c r="O1653" t="s">
        <v>3579</v>
      </c>
      <c r="P1653" s="61">
        <v>-10759</v>
      </c>
      <c r="Q1653" t="s">
        <v>3579</v>
      </c>
      <c r="R1653" s="61">
        <v>0</v>
      </c>
      <c r="S1653" s="61">
        <v>-10759</v>
      </c>
    </row>
    <row r="1654" spans="1:19" x14ac:dyDescent="0.2">
      <c r="A1654" t="s">
        <v>525</v>
      </c>
      <c r="B1654" t="s">
        <v>1789</v>
      </c>
      <c r="C1654" t="s">
        <v>2953</v>
      </c>
      <c r="D1654" t="s">
        <v>238</v>
      </c>
      <c r="E1654" t="s">
        <v>3573</v>
      </c>
      <c r="F1654" t="s">
        <v>122</v>
      </c>
      <c r="G1654" s="87">
        <v>20200214</v>
      </c>
      <c r="H1654" t="s">
        <v>5730</v>
      </c>
      <c r="I1654" t="s">
        <v>5997</v>
      </c>
      <c r="J1654" t="s">
        <v>5998</v>
      </c>
      <c r="K1654">
        <v>7482</v>
      </c>
      <c r="L1654" t="s">
        <v>5999</v>
      </c>
      <c r="M1654" s="87">
        <v>43878</v>
      </c>
      <c r="N1654" t="s">
        <v>3578</v>
      </c>
      <c r="O1654" t="s">
        <v>3579</v>
      </c>
      <c r="P1654" s="61">
        <v>10909.76</v>
      </c>
      <c r="Q1654" t="s">
        <v>3579</v>
      </c>
      <c r="R1654" s="61">
        <v>10909.76</v>
      </c>
      <c r="S1654" s="61">
        <v>0</v>
      </c>
    </row>
    <row r="1655" spans="1:19" x14ac:dyDescent="0.2">
      <c r="A1655" t="s">
        <v>525</v>
      </c>
      <c r="B1655" t="s">
        <v>1789</v>
      </c>
      <c r="C1655" t="s">
        <v>2953</v>
      </c>
      <c r="D1655" t="s">
        <v>238</v>
      </c>
      <c r="E1655" t="s">
        <v>3573</v>
      </c>
      <c r="F1655" t="s">
        <v>122</v>
      </c>
      <c r="G1655" s="87">
        <v>20200229</v>
      </c>
      <c r="H1655" t="s">
        <v>4447</v>
      </c>
      <c r="I1655" t="s">
        <v>5593</v>
      </c>
      <c r="J1655" t="s">
        <v>5593</v>
      </c>
      <c r="K1655">
        <v>7524</v>
      </c>
      <c r="L1655" t="s">
        <v>5655</v>
      </c>
      <c r="M1655" s="87">
        <v>43902</v>
      </c>
      <c r="N1655" t="s">
        <v>3620</v>
      </c>
      <c r="O1655" t="s">
        <v>3579</v>
      </c>
      <c r="P1655" s="61">
        <v>10759</v>
      </c>
      <c r="Q1655" t="s">
        <v>3579</v>
      </c>
      <c r="R1655" s="61">
        <v>10759</v>
      </c>
      <c r="S1655" s="61">
        <v>0</v>
      </c>
    </row>
    <row r="1656" spans="1:19" x14ac:dyDescent="0.2">
      <c r="A1656" t="s">
        <v>525</v>
      </c>
      <c r="B1656" t="s">
        <v>1789</v>
      </c>
      <c r="C1656" t="s">
        <v>2953</v>
      </c>
      <c r="D1656" t="s">
        <v>238</v>
      </c>
      <c r="E1656" t="s">
        <v>3573</v>
      </c>
      <c r="F1656" t="s">
        <v>123</v>
      </c>
      <c r="G1656" s="87">
        <v>20200301</v>
      </c>
      <c r="H1656" t="s">
        <v>4447</v>
      </c>
      <c r="I1656" t="s">
        <v>5516</v>
      </c>
      <c r="J1656" t="s">
        <v>5593</v>
      </c>
      <c r="K1656">
        <v>7524</v>
      </c>
      <c r="L1656" t="s">
        <v>5655</v>
      </c>
      <c r="M1656" s="87">
        <v>43902</v>
      </c>
      <c r="N1656" t="s">
        <v>3620</v>
      </c>
      <c r="O1656" t="s">
        <v>3579</v>
      </c>
      <c r="P1656" s="61">
        <v>-10759</v>
      </c>
      <c r="Q1656" t="s">
        <v>3579</v>
      </c>
      <c r="R1656" s="61">
        <v>0</v>
      </c>
      <c r="S1656" s="61">
        <v>-10759</v>
      </c>
    </row>
    <row r="1657" spans="1:19" x14ac:dyDescent="0.2">
      <c r="A1657" t="s">
        <v>525</v>
      </c>
      <c r="B1657" t="s">
        <v>1789</v>
      </c>
      <c r="C1657" t="s">
        <v>2953</v>
      </c>
      <c r="D1657" t="s">
        <v>238</v>
      </c>
      <c r="E1657" t="s">
        <v>3573</v>
      </c>
      <c r="F1657" t="s">
        <v>123</v>
      </c>
      <c r="G1657" s="87">
        <v>20200317</v>
      </c>
      <c r="H1657" t="s">
        <v>5730</v>
      </c>
      <c r="I1657" t="s">
        <v>6000</v>
      </c>
      <c r="J1657" t="s">
        <v>6001</v>
      </c>
      <c r="K1657">
        <v>7532</v>
      </c>
      <c r="L1657" t="s">
        <v>6002</v>
      </c>
      <c r="M1657" s="87">
        <v>43907</v>
      </c>
      <c r="N1657" t="s">
        <v>3578</v>
      </c>
      <c r="O1657" t="s">
        <v>3579</v>
      </c>
      <c r="P1657" s="61">
        <v>10295.780000000001</v>
      </c>
      <c r="Q1657" t="s">
        <v>3579</v>
      </c>
      <c r="R1657" s="61">
        <v>10295.780000000001</v>
      </c>
      <c r="S1657" s="61">
        <v>0</v>
      </c>
    </row>
    <row r="1658" spans="1:19" x14ac:dyDescent="0.2">
      <c r="A1658" t="s">
        <v>525</v>
      </c>
      <c r="B1658" t="s">
        <v>1789</v>
      </c>
      <c r="C1658" t="s">
        <v>2953</v>
      </c>
      <c r="D1658" t="s">
        <v>238</v>
      </c>
      <c r="E1658" t="s">
        <v>3573</v>
      </c>
      <c r="F1658" t="s">
        <v>123</v>
      </c>
      <c r="G1658" s="87">
        <v>20200331</v>
      </c>
      <c r="H1658" t="s">
        <v>4447</v>
      </c>
      <c r="I1658" t="s">
        <v>5656</v>
      </c>
      <c r="J1658" t="s">
        <v>5656</v>
      </c>
      <c r="K1658">
        <v>7580</v>
      </c>
      <c r="L1658" t="s">
        <v>5657</v>
      </c>
      <c r="M1658" s="87">
        <v>43935</v>
      </c>
      <c r="N1658" t="s">
        <v>3620</v>
      </c>
      <c r="O1658" t="s">
        <v>3579</v>
      </c>
      <c r="P1658" s="61">
        <v>10909.76</v>
      </c>
      <c r="Q1658" t="s">
        <v>3579</v>
      </c>
      <c r="R1658" s="61">
        <v>10909.76</v>
      </c>
      <c r="S1658" s="61">
        <v>0</v>
      </c>
    </row>
    <row r="1659" spans="1:19" x14ac:dyDescent="0.2">
      <c r="A1659" t="s">
        <v>525</v>
      </c>
      <c r="B1659" t="s">
        <v>1789</v>
      </c>
      <c r="C1659" t="s">
        <v>2953</v>
      </c>
      <c r="D1659" t="s">
        <v>238</v>
      </c>
      <c r="E1659" t="s">
        <v>3573</v>
      </c>
      <c r="F1659" t="s">
        <v>124</v>
      </c>
      <c r="G1659" s="87">
        <v>20200401</v>
      </c>
      <c r="H1659" t="s">
        <v>4447</v>
      </c>
      <c r="I1659" t="s">
        <v>5516</v>
      </c>
      <c r="J1659" t="s">
        <v>5656</v>
      </c>
      <c r="K1659">
        <v>7580</v>
      </c>
      <c r="L1659" t="s">
        <v>5657</v>
      </c>
      <c r="M1659" s="87">
        <v>43935</v>
      </c>
      <c r="N1659" t="s">
        <v>3620</v>
      </c>
      <c r="O1659" t="s">
        <v>3579</v>
      </c>
      <c r="P1659" s="61">
        <v>-10909.76</v>
      </c>
      <c r="Q1659" t="s">
        <v>3579</v>
      </c>
      <c r="R1659" s="61">
        <v>0</v>
      </c>
      <c r="S1659" s="61">
        <v>-10909.76</v>
      </c>
    </row>
    <row r="1660" spans="1:19" x14ac:dyDescent="0.2">
      <c r="A1660" t="s">
        <v>525</v>
      </c>
      <c r="B1660" t="s">
        <v>1789</v>
      </c>
      <c r="C1660" t="s">
        <v>2953</v>
      </c>
      <c r="D1660" t="s">
        <v>238</v>
      </c>
      <c r="E1660" t="s">
        <v>3573</v>
      </c>
      <c r="F1660" t="s">
        <v>124</v>
      </c>
      <c r="G1660" s="87">
        <v>20200421</v>
      </c>
      <c r="H1660" t="s">
        <v>5730</v>
      </c>
      <c r="I1660" t="s">
        <v>6003</v>
      </c>
      <c r="J1660" t="s">
        <v>6004</v>
      </c>
      <c r="K1660">
        <v>7591</v>
      </c>
      <c r="L1660" t="s">
        <v>6005</v>
      </c>
      <c r="M1660" s="87">
        <v>43944</v>
      </c>
      <c r="N1660" t="s">
        <v>3578</v>
      </c>
      <c r="O1660" t="s">
        <v>3579</v>
      </c>
      <c r="P1660" s="61">
        <v>10191.81</v>
      </c>
      <c r="Q1660" t="s">
        <v>3579</v>
      </c>
      <c r="R1660" s="61">
        <v>10191.81</v>
      </c>
      <c r="S1660" s="61">
        <v>0</v>
      </c>
    </row>
    <row r="1661" spans="1:19" x14ac:dyDescent="0.2">
      <c r="A1661" t="s">
        <v>525</v>
      </c>
      <c r="B1661" t="s">
        <v>1789</v>
      </c>
      <c r="C1661" t="s">
        <v>2953</v>
      </c>
      <c r="D1661" t="s">
        <v>238</v>
      </c>
      <c r="E1661" t="s">
        <v>3573</v>
      </c>
      <c r="F1661" t="s">
        <v>124</v>
      </c>
      <c r="G1661" s="87">
        <v>20200430</v>
      </c>
      <c r="H1661" t="s">
        <v>4447</v>
      </c>
      <c r="I1661" t="s">
        <v>5671</v>
      </c>
      <c r="J1661" t="s">
        <v>5671</v>
      </c>
      <c r="K1661">
        <v>7628</v>
      </c>
      <c r="L1661" t="s">
        <v>5672</v>
      </c>
      <c r="M1661" s="87">
        <v>43962</v>
      </c>
      <c r="N1661" t="s">
        <v>3620</v>
      </c>
      <c r="O1661" t="s">
        <v>3579</v>
      </c>
      <c r="P1661" s="61">
        <v>9473.84</v>
      </c>
      <c r="Q1661" t="s">
        <v>3579</v>
      </c>
      <c r="R1661" s="61">
        <v>9473.84</v>
      </c>
      <c r="S1661" s="61">
        <v>0</v>
      </c>
    </row>
    <row r="1662" spans="1:19" x14ac:dyDescent="0.2">
      <c r="A1662" t="s">
        <v>525</v>
      </c>
      <c r="B1662" t="s">
        <v>1789</v>
      </c>
      <c r="C1662" t="s">
        <v>2953</v>
      </c>
      <c r="D1662" t="s">
        <v>238</v>
      </c>
      <c r="E1662" t="s">
        <v>3573</v>
      </c>
      <c r="F1662" t="s">
        <v>125</v>
      </c>
      <c r="G1662" s="87">
        <v>20200501</v>
      </c>
      <c r="H1662" t="s">
        <v>4447</v>
      </c>
      <c r="I1662" t="s">
        <v>5516</v>
      </c>
      <c r="J1662" t="s">
        <v>5671</v>
      </c>
      <c r="K1662">
        <v>7628</v>
      </c>
      <c r="L1662" t="s">
        <v>5672</v>
      </c>
      <c r="M1662" s="87">
        <v>43962</v>
      </c>
      <c r="N1662" t="s">
        <v>3620</v>
      </c>
      <c r="O1662" t="s">
        <v>3579</v>
      </c>
      <c r="P1662" s="61">
        <v>-9473.84</v>
      </c>
      <c r="Q1662" t="s">
        <v>3579</v>
      </c>
      <c r="R1662" s="61">
        <v>0</v>
      </c>
      <c r="S1662" s="61">
        <v>-9473.84</v>
      </c>
    </row>
    <row r="1663" spans="1:19" x14ac:dyDescent="0.2">
      <c r="A1663" t="s">
        <v>525</v>
      </c>
      <c r="B1663" t="s">
        <v>1789</v>
      </c>
      <c r="C1663" t="s">
        <v>2953</v>
      </c>
      <c r="D1663" t="s">
        <v>238</v>
      </c>
      <c r="E1663" t="s">
        <v>3573</v>
      </c>
      <c r="F1663" t="s">
        <v>125</v>
      </c>
      <c r="G1663" s="87">
        <v>20200520</v>
      </c>
      <c r="H1663" t="s">
        <v>5730</v>
      </c>
      <c r="I1663" t="s">
        <v>6006</v>
      </c>
      <c r="J1663" t="s">
        <v>6007</v>
      </c>
      <c r="K1663">
        <v>7655</v>
      </c>
      <c r="L1663" t="s">
        <v>6008</v>
      </c>
      <c r="M1663" s="87">
        <v>43983</v>
      </c>
      <c r="N1663" t="s">
        <v>3578</v>
      </c>
      <c r="O1663" t="s">
        <v>3579</v>
      </c>
      <c r="P1663" s="61">
        <v>4887.3500000000004</v>
      </c>
      <c r="Q1663" t="s">
        <v>3579</v>
      </c>
      <c r="R1663" s="61">
        <v>4887.3500000000004</v>
      </c>
      <c r="S1663" s="61">
        <v>0</v>
      </c>
    </row>
    <row r="1664" spans="1:19" x14ac:dyDescent="0.2">
      <c r="A1664" t="s">
        <v>525</v>
      </c>
      <c r="B1664" t="s">
        <v>1789</v>
      </c>
      <c r="C1664" t="s">
        <v>2953</v>
      </c>
      <c r="D1664" t="s">
        <v>238</v>
      </c>
      <c r="E1664" t="s">
        <v>3573</v>
      </c>
      <c r="F1664" t="s">
        <v>125</v>
      </c>
      <c r="G1664" s="87">
        <v>20200529</v>
      </c>
      <c r="H1664" t="s">
        <v>5730</v>
      </c>
      <c r="I1664" t="s">
        <v>6009</v>
      </c>
      <c r="J1664" t="s">
        <v>6010</v>
      </c>
      <c r="K1664">
        <v>7667</v>
      </c>
      <c r="L1664" t="s">
        <v>6011</v>
      </c>
      <c r="M1664" s="87">
        <v>43991</v>
      </c>
      <c r="N1664" t="s">
        <v>3620</v>
      </c>
      <c r="O1664" t="s">
        <v>3579</v>
      </c>
      <c r="P1664" s="61">
        <v>3962.59</v>
      </c>
      <c r="Q1664" t="s">
        <v>3579</v>
      </c>
      <c r="R1664" s="61">
        <v>3962.59</v>
      </c>
      <c r="S1664" s="61">
        <v>0</v>
      </c>
    </row>
    <row r="1665" spans="1:19" x14ac:dyDescent="0.2">
      <c r="A1665" t="s">
        <v>525</v>
      </c>
      <c r="B1665" t="s">
        <v>1789</v>
      </c>
      <c r="C1665" t="s">
        <v>2953</v>
      </c>
      <c r="D1665" t="s">
        <v>238</v>
      </c>
      <c r="E1665" t="s">
        <v>3573</v>
      </c>
      <c r="F1665" t="s">
        <v>16</v>
      </c>
      <c r="G1665" s="87">
        <v>20200630</v>
      </c>
      <c r="H1665" t="s">
        <v>3617</v>
      </c>
      <c r="J1665" t="s">
        <v>3618</v>
      </c>
      <c r="K1665">
        <v>7681</v>
      </c>
      <c r="L1665" t="s">
        <v>3619</v>
      </c>
      <c r="M1665" s="87">
        <v>43999</v>
      </c>
      <c r="N1665" t="s">
        <v>3620</v>
      </c>
      <c r="O1665" t="s">
        <v>3579</v>
      </c>
      <c r="P1665" s="61">
        <v>-105855.41</v>
      </c>
      <c r="Q1665" t="s">
        <v>3579</v>
      </c>
      <c r="R1665" s="61">
        <v>0</v>
      </c>
      <c r="S1665" s="61">
        <v>-105855.41</v>
      </c>
    </row>
    <row r="1666" spans="1:19" x14ac:dyDescent="0.2">
      <c r="A1666" t="s">
        <v>525</v>
      </c>
      <c r="B1666" t="s">
        <v>1789</v>
      </c>
      <c r="C1666" t="s">
        <v>2953</v>
      </c>
      <c r="D1666" t="s">
        <v>238</v>
      </c>
      <c r="E1666" t="s">
        <v>3573</v>
      </c>
      <c r="F1666" t="s">
        <v>126</v>
      </c>
      <c r="G1666" s="87">
        <v>20200630</v>
      </c>
      <c r="H1666" t="s">
        <v>4447</v>
      </c>
      <c r="I1666" t="s">
        <v>5517</v>
      </c>
      <c r="J1666" t="s">
        <v>5517</v>
      </c>
      <c r="K1666">
        <v>7738</v>
      </c>
      <c r="L1666" t="s">
        <v>5717</v>
      </c>
      <c r="M1666" s="87">
        <v>44020</v>
      </c>
      <c r="N1666" t="s">
        <v>3620</v>
      </c>
      <c r="O1666" t="s">
        <v>3579</v>
      </c>
      <c r="P1666" s="61">
        <v>12719.74</v>
      </c>
      <c r="Q1666" t="s">
        <v>3579</v>
      </c>
      <c r="R1666" s="61">
        <v>12719.74</v>
      </c>
      <c r="S1666" s="61">
        <v>0</v>
      </c>
    </row>
    <row r="1667" spans="1:19" x14ac:dyDescent="0.2">
      <c r="A1667" t="s">
        <v>525</v>
      </c>
      <c r="B1667" t="s">
        <v>1789</v>
      </c>
      <c r="C1667" t="s">
        <v>2953</v>
      </c>
      <c r="D1667" t="s">
        <v>238</v>
      </c>
      <c r="E1667" t="s">
        <v>3573</v>
      </c>
      <c r="F1667" t="s">
        <v>16</v>
      </c>
      <c r="G1667" s="87">
        <v>20200630</v>
      </c>
      <c r="H1667" t="s">
        <v>3617</v>
      </c>
      <c r="I1667" t="s">
        <v>3618</v>
      </c>
      <c r="J1667" t="s">
        <v>3618</v>
      </c>
      <c r="K1667">
        <v>7738</v>
      </c>
      <c r="L1667" t="s">
        <v>5717</v>
      </c>
      <c r="M1667" s="87">
        <v>44020</v>
      </c>
      <c r="N1667" t="s">
        <v>3620</v>
      </c>
      <c r="O1667" t="s">
        <v>3579</v>
      </c>
      <c r="P1667" s="61">
        <v>-12719.74</v>
      </c>
      <c r="Q1667" t="s">
        <v>3579</v>
      </c>
      <c r="R1667" s="61">
        <v>0</v>
      </c>
      <c r="S1667" s="61">
        <v>-12719.74</v>
      </c>
    </row>
    <row r="1668" spans="1:19" x14ac:dyDescent="0.2">
      <c r="A1668" t="s">
        <v>529</v>
      </c>
      <c r="B1668" t="s">
        <v>1797</v>
      </c>
      <c r="C1668" t="s">
        <v>2958</v>
      </c>
      <c r="D1668" t="s">
        <v>238</v>
      </c>
      <c r="E1668" t="s">
        <v>3573</v>
      </c>
      <c r="F1668" t="s">
        <v>115</v>
      </c>
      <c r="G1668" s="87">
        <v>20190708</v>
      </c>
      <c r="H1668" t="s">
        <v>5730</v>
      </c>
      <c r="I1668" t="s">
        <v>6012</v>
      </c>
      <c r="J1668" t="s">
        <v>6013</v>
      </c>
      <c r="K1668">
        <v>7115</v>
      </c>
      <c r="L1668" t="s">
        <v>5733</v>
      </c>
      <c r="M1668" s="87">
        <v>43655</v>
      </c>
      <c r="N1668" t="s">
        <v>3620</v>
      </c>
      <c r="O1668" t="s">
        <v>3579</v>
      </c>
      <c r="P1668" s="61">
        <v>2358.44</v>
      </c>
      <c r="Q1668" t="s">
        <v>3579</v>
      </c>
      <c r="R1668" s="61">
        <v>2358.44</v>
      </c>
      <c r="S1668" s="61">
        <v>0</v>
      </c>
    </row>
    <row r="1669" spans="1:19" x14ac:dyDescent="0.2">
      <c r="A1669" t="s">
        <v>529</v>
      </c>
      <c r="B1669" t="s">
        <v>1797</v>
      </c>
      <c r="C1669" t="s">
        <v>2958</v>
      </c>
      <c r="D1669" t="s">
        <v>238</v>
      </c>
      <c r="E1669" t="s">
        <v>3573</v>
      </c>
      <c r="F1669" t="s">
        <v>116</v>
      </c>
      <c r="G1669" s="87">
        <v>20190821</v>
      </c>
      <c r="H1669" t="s">
        <v>5730</v>
      </c>
      <c r="I1669" t="s">
        <v>6014</v>
      </c>
      <c r="J1669" t="s">
        <v>6015</v>
      </c>
      <c r="K1669">
        <v>7191</v>
      </c>
      <c r="L1669" t="s">
        <v>6016</v>
      </c>
      <c r="M1669" s="87">
        <v>43698</v>
      </c>
      <c r="N1669" t="s">
        <v>3578</v>
      </c>
      <c r="O1669" t="s">
        <v>3579</v>
      </c>
      <c r="P1669" s="61">
        <v>2358.44</v>
      </c>
      <c r="Q1669" t="s">
        <v>3579</v>
      </c>
      <c r="R1669" s="61">
        <v>2358.44</v>
      </c>
      <c r="S1669" s="61">
        <v>0</v>
      </c>
    </row>
    <row r="1670" spans="1:19" x14ac:dyDescent="0.2">
      <c r="A1670" t="s">
        <v>529</v>
      </c>
      <c r="B1670" t="s">
        <v>1797</v>
      </c>
      <c r="C1670" t="s">
        <v>2958</v>
      </c>
      <c r="D1670" t="s">
        <v>238</v>
      </c>
      <c r="E1670" t="s">
        <v>3573</v>
      </c>
      <c r="F1670" t="s">
        <v>117</v>
      </c>
      <c r="G1670" s="87">
        <v>20190909</v>
      </c>
      <c r="H1670" t="s">
        <v>5730</v>
      </c>
      <c r="I1670" t="s">
        <v>6017</v>
      </c>
      <c r="J1670" t="s">
        <v>6018</v>
      </c>
      <c r="K1670">
        <v>7232</v>
      </c>
      <c r="L1670" t="s">
        <v>6019</v>
      </c>
      <c r="M1670" s="87">
        <v>43718</v>
      </c>
      <c r="N1670" t="s">
        <v>3620</v>
      </c>
      <c r="O1670" t="s">
        <v>3579</v>
      </c>
      <c r="P1670" s="61">
        <v>2358.44</v>
      </c>
      <c r="Q1670" t="s">
        <v>3579</v>
      </c>
      <c r="R1670" s="61">
        <v>2358.44</v>
      </c>
      <c r="S1670" s="61">
        <v>0</v>
      </c>
    </row>
    <row r="1671" spans="1:19" x14ac:dyDescent="0.2">
      <c r="A1671" t="s">
        <v>529</v>
      </c>
      <c r="B1671" t="s">
        <v>1797</v>
      </c>
      <c r="C1671" t="s">
        <v>2958</v>
      </c>
      <c r="D1671" t="s">
        <v>238</v>
      </c>
      <c r="E1671" t="s">
        <v>3573</v>
      </c>
      <c r="F1671" t="s">
        <v>118</v>
      </c>
      <c r="G1671" s="87">
        <v>20191009</v>
      </c>
      <c r="H1671" t="s">
        <v>5730</v>
      </c>
      <c r="I1671" t="s">
        <v>6020</v>
      </c>
      <c r="J1671" t="s">
        <v>6015</v>
      </c>
      <c r="K1671">
        <v>7279</v>
      </c>
      <c r="L1671" t="s">
        <v>6021</v>
      </c>
      <c r="M1671" s="87">
        <v>43747</v>
      </c>
      <c r="N1671" t="s">
        <v>3620</v>
      </c>
      <c r="O1671" t="s">
        <v>3579</v>
      </c>
      <c r="P1671" s="61">
        <v>2429.1799999999998</v>
      </c>
      <c r="Q1671" t="s">
        <v>3579</v>
      </c>
      <c r="R1671" s="61">
        <v>2429.1799999999998</v>
      </c>
      <c r="S1671" s="61">
        <v>0</v>
      </c>
    </row>
    <row r="1672" spans="1:19" x14ac:dyDescent="0.2">
      <c r="A1672" t="s">
        <v>529</v>
      </c>
      <c r="B1672" t="s">
        <v>1797</v>
      </c>
      <c r="C1672" t="s">
        <v>2958</v>
      </c>
      <c r="D1672" t="s">
        <v>238</v>
      </c>
      <c r="E1672" t="s">
        <v>3573</v>
      </c>
      <c r="F1672" t="s">
        <v>119</v>
      </c>
      <c r="G1672" s="87">
        <v>20191106</v>
      </c>
      <c r="H1672" t="s">
        <v>5730</v>
      </c>
      <c r="I1672" t="s">
        <v>6022</v>
      </c>
      <c r="J1672" t="s">
        <v>6015</v>
      </c>
      <c r="K1672">
        <v>7327</v>
      </c>
      <c r="L1672" t="s">
        <v>5898</v>
      </c>
      <c r="M1672" s="87">
        <v>43782</v>
      </c>
      <c r="N1672" t="s">
        <v>3620</v>
      </c>
      <c r="O1672" t="s">
        <v>3579</v>
      </c>
      <c r="P1672" s="61">
        <v>2429.1799999999998</v>
      </c>
      <c r="Q1672" t="s">
        <v>3579</v>
      </c>
      <c r="R1672" s="61">
        <v>2429.1799999999998</v>
      </c>
      <c r="S1672" s="61">
        <v>0</v>
      </c>
    </row>
    <row r="1673" spans="1:19" x14ac:dyDescent="0.2">
      <c r="A1673" t="s">
        <v>529</v>
      </c>
      <c r="B1673" t="s">
        <v>1797</v>
      </c>
      <c r="C1673" t="s">
        <v>2958</v>
      </c>
      <c r="D1673" t="s">
        <v>238</v>
      </c>
      <c r="E1673" t="s">
        <v>3573</v>
      </c>
      <c r="F1673" t="s">
        <v>120</v>
      </c>
      <c r="G1673" s="87">
        <v>20191209</v>
      </c>
      <c r="H1673" t="s">
        <v>5730</v>
      </c>
      <c r="I1673" t="s">
        <v>6023</v>
      </c>
      <c r="J1673" t="s">
        <v>6015</v>
      </c>
      <c r="K1673">
        <v>7374</v>
      </c>
      <c r="L1673" t="s">
        <v>6024</v>
      </c>
      <c r="M1673" s="87">
        <v>43808</v>
      </c>
      <c r="N1673" t="s">
        <v>3578</v>
      </c>
      <c r="O1673" t="s">
        <v>3579</v>
      </c>
      <c r="P1673" s="61">
        <v>2429.1799999999998</v>
      </c>
      <c r="Q1673" t="s">
        <v>3579</v>
      </c>
      <c r="R1673" s="61">
        <v>2429.1799999999998</v>
      </c>
      <c r="S1673" s="61">
        <v>0</v>
      </c>
    </row>
    <row r="1674" spans="1:19" x14ac:dyDescent="0.2">
      <c r="A1674" t="s">
        <v>529</v>
      </c>
      <c r="B1674" t="s">
        <v>1797</v>
      </c>
      <c r="C1674" t="s">
        <v>2958</v>
      </c>
      <c r="D1674" t="s">
        <v>238</v>
      </c>
      <c r="E1674" t="s">
        <v>3573</v>
      </c>
      <c r="F1674" t="s">
        <v>121</v>
      </c>
      <c r="G1674" s="87">
        <v>20200107</v>
      </c>
      <c r="H1674" t="s">
        <v>5730</v>
      </c>
      <c r="I1674" t="s">
        <v>6025</v>
      </c>
      <c r="J1674" t="s">
        <v>6015</v>
      </c>
      <c r="K1674">
        <v>7414</v>
      </c>
      <c r="L1674" t="s">
        <v>6026</v>
      </c>
      <c r="M1674" s="87">
        <v>43840</v>
      </c>
      <c r="N1674" t="s">
        <v>3578</v>
      </c>
      <c r="O1674" t="s">
        <v>3579</v>
      </c>
      <c r="P1674" s="61">
        <v>2429.1799999999998</v>
      </c>
      <c r="Q1674" t="s">
        <v>3579</v>
      </c>
      <c r="R1674" s="61">
        <v>2429.1799999999998</v>
      </c>
      <c r="S1674" s="61">
        <v>0</v>
      </c>
    </row>
    <row r="1675" spans="1:19" x14ac:dyDescent="0.2">
      <c r="A1675" t="s">
        <v>529</v>
      </c>
      <c r="B1675" t="s">
        <v>1797</v>
      </c>
      <c r="C1675" t="s">
        <v>2958</v>
      </c>
      <c r="D1675" t="s">
        <v>238</v>
      </c>
      <c r="E1675" t="s">
        <v>3573</v>
      </c>
      <c r="F1675" t="s">
        <v>122</v>
      </c>
      <c r="G1675" s="87">
        <v>20200211</v>
      </c>
      <c r="H1675" t="s">
        <v>5730</v>
      </c>
      <c r="I1675" t="s">
        <v>6027</v>
      </c>
      <c r="J1675" t="s">
        <v>6015</v>
      </c>
      <c r="K1675">
        <v>7475</v>
      </c>
      <c r="L1675" t="s">
        <v>6028</v>
      </c>
      <c r="M1675" s="87">
        <v>43873</v>
      </c>
      <c r="N1675" t="s">
        <v>3620</v>
      </c>
      <c r="O1675" t="s">
        <v>3579</v>
      </c>
      <c r="P1675" s="61">
        <v>2429.1799999999998</v>
      </c>
      <c r="Q1675" t="s">
        <v>3579</v>
      </c>
      <c r="R1675" s="61">
        <v>2429.1799999999998</v>
      </c>
      <c r="S1675" s="61">
        <v>0</v>
      </c>
    </row>
    <row r="1676" spans="1:19" x14ac:dyDescent="0.2">
      <c r="A1676" t="s">
        <v>529</v>
      </c>
      <c r="B1676" t="s">
        <v>1797</v>
      </c>
      <c r="C1676" t="s">
        <v>2958</v>
      </c>
      <c r="D1676" t="s">
        <v>238</v>
      </c>
      <c r="E1676" t="s">
        <v>3573</v>
      </c>
      <c r="F1676" t="s">
        <v>123</v>
      </c>
      <c r="G1676" s="87">
        <v>20200313</v>
      </c>
      <c r="H1676" t="s">
        <v>5730</v>
      </c>
      <c r="I1676" t="s">
        <v>6029</v>
      </c>
      <c r="J1676" t="s">
        <v>6015</v>
      </c>
      <c r="K1676">
        <v>7532</v>
      </c>
      <c r="L1676" t="s">
        <v>6030</v>
      </c>
      <c r="M1676" s="87">
        <v>43907</v>
      </c>
      <c r="N1676" t="s">
        <v>3578</v>
      </c>
      <c r="O1676" t="s">
        <v>3579</v>
      </c>
      <c r="P1676" s="61">
        <v>2514.87</v>
      </c>
      <c r="Q1676" t="s">
        <v>3579</v>
      </c>
      <c r="R1676" s="61">
        <v>2514.87</v>
      </c>
      <c r="S1676" s="61">
        <v>0</v>
      </c>
    </row>
    <row r="1677" spans="1:19" x14ac:dyDescent="0.2">
      <c r="A1677" t="s">
        <v>529</v>
      </c>
      <c r="B1677" t="s">
        <v>1797</v>
      </c>
      <c r="C1677" t="s">
        <v>2958</v>
      </c>
      <c r="D1677" t="s">
        <v>238</v>
      </c>
      <c r="E1677" t="s">
        <v>3573</v>
      </c>
      <c r="F1677" t="s">
        <v>124</v>
      </c>
      <c r="G1677" s="87">
        <v>20200415</v>
      </c>
      <c r="H1677" t="s">
        <v>5730</v>
      </c>
      <c r="I1677" t="s">
        <v>6031</v>
      </c>
      <c r="J1677" t="s">
        <v>6032</v>
      </c>
      <c r="K1677">
        <v>7591</v>
      </c>
      <c r="L1677" t="s">
        <v>6033</v>
      </c>
      <c r="M1677" s="87">
        <v>43944</v>
      </c>
      <c r="N1677" t="s">
        <v>3578</v>
      </c>
      <c r="O1677" t="s">
        <v>3579</v>
      </c>
      <c r="P1677" s="61">
        <v>2640</v>
      </c>
      <c r="Q1677" t="s">
        <v>3579</v>
      </c>
      <c r="R1677" s="61">
        <v>2640</v>
      </c>
      <c r="S1677" s="61">
        <v>0</v>
      </c>
    </row>
    <row r="1678" spans="1:19" x14ac:dyDescent="0.2">
      <c r="A1678" t="s">
        <v>529</v>
      </c>
      <c r="B1678" t="s">
        <v>1797</v>
      </c>
      <c r="C1678" t="s">
        <v>2958</v>
      </c>
      <c r="D1678" t="s">
        <v>238</v>
      </c>
      <c r="E1678" t="s">
        <v>3573</v>
      </c>
      <c r="F1678" t="s">
        <v>125</v>
      </c>
      <c r="G1678" s="87">
        <v>20200511</v>
      </c>
      <c r="H1678" t="s">
        <v>5730</v>
      </c>
      <c r="I1678" t="s">
        <v>6034</v>
      </c>
      <c r="J1678" t="s">
        <v>6035</v>
      </c>
      <c r="K1678">
        <v>7636</v>
      </c>
      <c r="L1678" t="s">
        <v>6036</v>
      </c>
      <c r="M1678" s="87">
        <v>43969</v>
      </c>
      <c r="N1678" t="s">
        <v>3578</v>
      </c>
      <c r="O1678" t="s">
        <v>3579</v>
      </c>
      <c r="P1678" s="61">
        <v>2095.5500000000002</v>
      </c>
      <c r="Q1678" t="s">
        <v>3579</v>
      </c>
      <c r="R1678" s="61">
        <v>2095.5500000000002</v>
      </c>
      <c r="S1678" s="61">
        <v>0</v>
      </c>
    </row>
    <row r="1679" spans="1:19" x14ac:dyDescent="0.2">
      <c r="A1679" t="s">
        <v>529</v>
      </c>
      <c r="B1679" t="s">
        <v>1797</v>
      </c>
      <c r="C1679" t="s">
        <v>2958</v>
      </c>
      <c r="D1679" t="s">
        <v>238</v>
      </c>
      <c r="E1679" t="s">
        <v>3573</v>
      </c>
      <c r="F1679" t="s">
        <v>125</v>
      </c>
      <c r="G1679" s="87">
        <v>20200511</v>
      </c>
      <c r="H1679" t="s">
        <v>5730</v>
      </c>
      <c r="I1679" t="s">
        <v>6037</v>
      </c>
      <c r="J1679" t="s">
        <v>6038</v>
      </c>
      <c r="K1679">
        <v>7636</v>
      </c>
      <c r="L1679" t="s">
        <v>6036</v>
      </c>
      <c r="M1679" s="87">
        <v>43969</v>
      </c>
      <c r="N1679" t="s">
        <v>3578</v>
      </c>
      <c r="O1679" t="s">
        <v>3579</v>
      </c>
      <c r="P1679" s="61">
        <v>1600</v>
      </c>
      <c r="Q1679" t="s">
        <v>3579</v>
      </c>
      <c r="R1679" s="61">
        <v>1600</v>
      </c>
      <c r="S1679" s="61">
        <v>0</v>
      </c>
    </row>
    <row r="1680" spans="1:19" x14ac:dyDescent="0.2">
      <c r="A1680" t="s">
        <v>529</v>
      </c>
      <c r="B1680" t="s">
        <v>1797</v>
      </c>
      <c r="C1680" t="s">
        <v>2958</v>
      </c>
      <c r="D1680" t="s">
        <v>238</v>
      </c>
      <c r="E1680" t="s">
        <v>3573</v>
      </c>
      <c r="F1680" t="s">
        <v>126</v>
      </c>
      <c r="G1680" s="87">
        <v>20200625</v>
      </c>
      <c r="H1680" t="s">
        <v>5730</v>
      </c>
      <c r="I1680" t="s">
        <v>6039</v>
      </c>
      <c r="J1680" t="s">
        <v>6015</v>
      </c>
      <c r="K1680">
        <v>7697</v>
      </c>
      <c r="L1680" t="s">
        <v>6040</v>
      </c>
      <c r="M1680" s="87">
        <v>44008</v>
      </c>
      <c r="N1680" t="s">
        <v>3620</v>
      </c>
      <c r="O1680" t="s">
        <v>3579</v>
      </c>
      <c r="P1680" s="61">
        <v>2095.5500000000002</v>
      </c>
      <c r="Q1680" t="s">
        <v>3579</v>
      </c>
      <c r="R1680" s="61">
        <v>2095.5500000000002</v>
      </c>
      <c r="S1680" s="61">
        <v>0</v>
      </c>
    </row>
    <row r="1681" spans="1:19" x14ac:dyDescent="0.2">
      <c r="A1681" t="s">
        <v>529</v>
      </c>
      <c r="B1681" t="s">
        <v>1797</v>
      </c>
      <c r="C1681" t="s">
        <v>2958</v>
      </c>
      <c r="D1681" t="s">
        <v>238</v>
      </c>
      <c r="E1681" t="s">
        <v>3573</v>
      </c>
      <c r="F1681" t="s">
        <v>16</v>
      </c>
      <c r="G1681" s="87">
        <v>20200630</v>
      </c>
      <c r="H1681" t="s">
        <v>3617</v>
      </c>
      <c r="J1681" t="s">
        <v>3618</v>
      </c>
      <c r="K1681">
        <v>7681</v>
      </c>
      <c r="L1681" t="s">
        <v>3619</v>
      </c>
      <c r="M1681" s="87">
        <v>43999</v>
      </c>
      <c r="N1681" t="s">
        <v>3620</v>
      </c>
      <c r="O1681" t="s">
        <v>3579</v>
      </c>
      <c r="P1681" s="61">
        <v>-28071.64</v>
      </c>
      <c r="Q1681" t="s">
        <v>3579</v>
      </c>
      <c r="R1681" s="61">
        <v>0</v>
      </c>
      <c r="S1681" s="61">
        <v>-28071.64</v>
      </c>
    </row>
    <row r="1682" spans="1:19" x14ac:dyDescent="0.2">
      <c r="A1682" t="s">
        <v>529</v>
      </c>
      <c r="B1682" t="s">
        <v>1797</v>
      </c>
      <c r="C1682" t="s">
        <v>2958</v>
      </c>
      <c r="D1682" t="s">
        <v>238</v>
      </c>
      <c r="E1682" t="s">
        <v>3573</v>
      </c>
      <c r="F1682" t="s">
        <v>16</v>
      </c>
      <c r="G1682" s="87">
        <v>20200630</v>
      </c>
      <c r="H1682" t="s">
        <v>5856</v>
      </c>
      <c r="I1682" t="s">
        <v>3618</v>
      </c>
      <c r="J1682" t="s">
        <v>3618</v>
      </c>
      <c r="K1682">
        <v>7697</v>
      </c>
      <c r="L1682" t="s">
        <v>6040</v>
      </c>
      <c r="M1682" s="87">
        <v>44008</v>
      </c>
      <c r="N1682" t="s">
        <v>3620</v>
      </c>
      <c r="O1682" t="s">
        <v>3579</v>
      </c>
      <c r="P1682" s="61">
        <v>-2095.5500000000002</v>
      </c>
      <c r="Q1682" t="s">
        <v>3579</v>
      </c>
      <c r="R1682" s="61">
        <v>0</v>
      </c>
      <c r="S1682" s="61">
        <v>-2095.5500000000002</v>
      </c>
    </row>
    <row r="1683" spans="1:19" x14ac:dyDescent="0.2">
      <c r="A1683" t="s">
        <v>530</v>
      </c>
      <c r="B1683" t="s">
        <v>1798</v>
      </c>
      <c r="C1683" t="s">
        <v>2960</v>
      </c>
      <c r="D1683" t="s">
        <v>238</v>
      </c>
      <c r="E1683" t="s">
        <v>3573</v>
      </c>
      <c r="F1683" t="s">
        <v>115</v>
      </c>
      <c r="G1683" s="87">
        <v>20190709</v>
      </c>
      <c r="H1683" t="s">
        <v>5730</v>
      </c>
      <c r="I1683" t="s">
        <v>6041</v>
      </c>
      <c r="J1683" t="s">
        <v>6042</v>
      </c>
      <c r="K1683">
        <v>7115</v>
      </c>
      <c r="L1683" t="s">
        <v>6043</v>
      </c>
      <c r="M1683" s="87">
        <v>43655</v>
      </c>
      <c r="N1683" t="s">
        <v>3620</v>
      </c>
      <c r="O1683" t="s">
        <v>3579</v>
      </c>
      <c r="P1683" s="61">
        <v>3439.45</v>
      </c>
      <c r="Q1683" t="s">
        <v>3579</v>
      </c>
      <c r="R1683" s="61">
        <v>3439.45</v>
      </c>
      <c r="S1683" s="61">
        <v>0</v>
      </c>
    </row>
    <row r="1684" spans="1:19" x14ac:dyDescent="0.2">
      <c r="A1684" t="s">
        <v>530</v>
      </c>
      <c r="B1684" t="s">
        <v>1798</v>
      </c>
      <c r="C1684" t="s">
        <v>2960</v>
      </c>
      <c r="D1684" t="s">
        <v>238</v>
      </c>
      <c r="E1684" t="s">
        <v>3573</v>
      </c>
      <c r="F1684" t="s">
        <v>116</v>
      </c>
      <c r="G1684" s="87">
        <v>20190830</v>
      </c>
      <c r="H1684" t="s">
        <v>5730</v>
      </c>
      <c r="I1684" t="s">
        <v>6044</v>
      </c>
      <c r="J1684" t="s">
        <v>6042</v>
      </c>
      <c r="K1684">
        <v>7232</v>
      </c>
      <c r="L1684" t="s">
        <v>6045</v>
      </c>
      <c r="M1684" s="87">
        <v>43718</v>
      </c>
      <c r="N1684" t="s">
        <v>3620</v>
      </c>
      <c r="O1684" t="s">
        <v>3579</v>
      </c>
      <c r="P1684" s="61">
        <v>3826.31</v>
      </c>
      <c r="Q1684" t="s">
        <v>3579</v>
      </c>
      <c r="R1684" s="61">
        <v>3826.31</v>
      </c>
      <c r="S1684" s="61">
        <v>0</v>
      </c>
    </row>
    <row r="1685" spans="1:19" x14ac:dyDescent="0.2">
      <c r="A1685" t="s">
        <v>530</v>
      </c>
      <c r="B1685" t="s">
        <v>1798</v>
      </c>
      <c r="C1685" t="s">
        <v>2960</v>
      </c>
      <c r="D1685" t="s">
        <v>238</v>
      </c>
      <c r="E1685" t="s">
        <v>3573</v>
      </c>
      <c r="F1685" t="s">
        <v>117</v>
      </c>
      <c r="G1685" s="87">
        <v>20190909</v>
      </c>
      <c r="H1685" t="s">
        <v>5730</v>
      </c>
      <c r="I1685" t="s">
        <v>6046</v>
      </c>
      <c r="J1685" t="s">
        <v>6047</v>
      </c>
      <c r="K1685">
        <v>7232</v>
      </c>
      <c r="L1685" t="s">
        <v>6019</v>
      </c>
      <c r="M1685" s="87">
        <v>43718</v>
      </c>
      <c r="N1685" t="s">
        <v>3620</v>
      </c>
      <c r="O1685" t="s">
        <v>3579</v>
      </c>
      <c r="P1685" s="61">
        <v>3455.3</v>
      </c>
      <c r="Q1685" t="s">
        <v>3579</v>
      </c>
      <c r="R1685" s="61">
        <v>3455.3</v>
      </c>
      <c r="S1685" s="61">
        <v>0</v>
      </c>
    </row>
    <row r="1686" spans="1:19" x14ac:dyDescent="0.2">
      <c r="A1686" t="s">
        <v>530</v>
      </c>
      <c r="B1686" t="s">
        <v>1798</v>
      </c>
      <c r="C1686" t="s">
        <v>2960</v>
      </c>
      <c r="D1686" t="s">
        <v>238</v>
      </c>
      <c r="E1686" t="s">
        <v>3573</v>
      </c>
      <c r="F1686" t="s">
        <v>117</v>
      </c>
      <c r="G1686" s="87">
        <v>20190911</v>
      </c>
      <c r="H1686" t="s">
        <v>5730</v>
      </c>
      <c r="I1686" t="s">
        <v>6048</v>
      </c>
      <c r="J1686" t="s">
        <v>6049</v>
      </c>
      <c r="K1686">
        <v>7236</v>
      </c>
      <c r="L1686" t="s">
        <v>6050</v>
      </c>
      <c r="M1686" s="87">
        <v>43719</v>
      </c>
      <c r="N1686" t="s">
        <v>3620</v>
      </c>
      <c r="O1686" t="s">
        <v>3579</v>
      </c>
      <c r="P1686" s="61">
        <v>250</v>
      </c>
      <c r="Q1686" t="s">
        <v>3579</v>
      </c>
      <c r="R1686" s="61">
        <v>250</v>
      </c>
      <c r="S1686" s="61">
        <v>0</v>
      </c>
    </row>
    <row r="1687" spans="1:19" x14ac:dyDescent="0.2">
      <c r="A1687" t="s">
        <v>530</v>
      </c>
      <c r="B1687" t="s">
        <v>1798</v>
      </c>
      <c r="C1687" t="s">
        <v>2960</v>
      </c>
      <c r="D1687" t="s">
        <v>238</v>
      </c>
      <c r="E1687" t="s">
        <v>3573</v>
      </c>
      <c r="F1687" t="s">
        <v>117</v>
      </c>
      <c r="G1687" s="87">
        <v>20190919</v>
      </c>
      <c r="H1687" t="s">
        <v>6051</v>
      </c>
      <c r="I1687" t="s">
        <v>6052</v>
      </c>
      <c r="J1687" t="s">
        <v>6053</v>
      </c>
      <c r="K1687">
        <v>7260</v>
      </c>
      <c r="L1687" t="s">
        <v>6054</v>
      </c>
      <c r="M1687" s="87">
        <v>43739</v>
      </c>
      <c r="N1687" t="s">
        <v>3578</v>
      </c>
      <c r="O1687" t="s">
        <v>3579</v>
      </c>
      <c r="P1687" s="61">
        <v>-3455.3</v>
      </c>
      <c r="Q1687" t="s">
        <v>3579</v>
      </c>
      <c r="R1687" s="61">
        <v>0</v>
      </c>
      <c r="S1687" s="61">
        <v>-3455.3</v>
      </c>
    </row>
    <row r="1688" spans="1:19" x14ac:dyDescent="0.2">
      <c r="A1688" t="s">
        <v>530</v>
      </c>
      <c r="B1688" t="s">
        <v>1798</v>
      </c>
      <c r="C1688" t="s">
        <v>2960</v>
      </c>
      <c r="D1688" t="s">
        <v>238</v>
      </c>
      <c r="E1688" t="s">
        <v>3573</v>
      </c>
      <c r="F1688" t="s">
        <v>117</v>
      </c>
      <c r="G1688" s="87">
        <v>20190919</v>
      </c>
      <c r="H1688" t="s">
        <v>5730</v>
      </c>
      <c r="I1688" t="s">
        <v>6055</v>
      </c>
      <c r="J1688" t="s">
        <v>6042</v>
      </c>
      <c r="K1688">
        <v>7260</v>
      </c>
      <c r="L1688" t="s">
        <v>6056</v>
      </c>
      <c r="M1688" s="87">
        <v>43739</v>
      </c>
      <c r="N1688" t="s">
        <v>3578</v>
      </c>
      <c r="O1688" t="s">
        <v>3579</v>
      </c>
      <c r="P1688" s="61">
        <v>3452.66</v>
      </c>
      <c r="Q1688" t="s">
        <v>3579</v>
      </c>
      <c r="R1688" s="61">
        <v>3452.66</v>
      </c>
      <c r="S1688" s="61">
        <v>0</v>
      </c>
    </row>
    <row r="1689" spans="1:19" x14ac:dyDescent="0.2">
      <c r="A1689" t="s">
        <v>530</v>
      </c>
      <c r="B1689" t="s">
        <v>1798</v>
      </c>
      <c r="C1689" t="s">
        <v>2960</v>
      </c>
      <c r="D1689" t="s">
        <v>238</v>
      </c>
      <c r="E1689" t="s">
        <v>3573</v>
      </c>
      <c r="F1689" t="s">
        <v>118</v>
      </c>
      <c r="G1689" s="87">
        <v>20191009</v>
      </c>
      <c r="H1689" t="s">
        <v>5730</v>
      </c>
      <c r="I1689" t="s">
        <v>6057</v>
      </c>
      <c r="J1689" t="s">
        <v>6042</v>
      </c>
      <c r="K1689">
        <v>7279</v>
      </c>
      <c r="L1689" t="s">
        <v>6021</v>
      </c>
      <c r="M1689" s="87">
        <v>43747</v>
      </c>
      <c r="N1689" t="s">
        <v>3620</v>
      </c>
      <c r="O1689" t="s">
        <v>3579</v>
      </c>
      <c r="P1689" s="61">
        <v>3564.09</v>
      </c>
      <c r="Q1689" t="s">
        <v>3579</v>
      </c>
      <c r="R1689" s="61">
        <v>3564.09</v>
      </c>
      <c r="S1689" s="61">
        <v>0</v>
      </c>
    </row>
    <row r="1690" spans="1:19" x14ac:dyDescent="0.2">
      <c r="A1690" t="s">
        <v>530</v>
      </c>
      <c r="B1690" t="s">
        <v>1798</v>
      </c>
      <c r="C1690" t="s">
        <v>2960</v>
      </c>
      <c r="D1690" t="s">
        <v>238</v>
      </c>
      <c r="E1690" t="s">
        <v>3573</v>
      </c>
      <c r="F1690" t="s">
        <v>119</v>
      </c>
      <c r="G1690" s="87">
        <v>20191106</v>
      </c>
      <c r="H1690" t="s">
        <v>5730</v>
      </c>
      <c r="I1690" t="s">
        <v>6058</v>
      </c>
      <c r="J1690" t="s">
        <v>6042</v>
      </c>
      <c r="K1690">
        <v>7327</v>
      </c>
      <c r="L1690" t="s">
        <v>5898</v>
      </c>
      <c r="M1690" s="87">
        <v>43782</v>
      </c>
      <c r="N1690" t="s">
        <v>3620</v>
      </c>
      <c r="O1690" t="s">
        <v>3579</v>
      </c>
      <c r="P1690" s="61">
        <v>3564.09</v>
      </c>
      <c r="Q1690" t="s">
        <v>3579</v>
      </c>
      <c r="R1690" s="61">
        <v>3564.09</v>
      </c>
      <c r="S1690" s="61">
        <v>0</v>
      </c>
    </row>
    <row r="1691" spans="1:19" x14ac:dyDescent="0.2">
      <c r="A1691" t="s">
        <v>530</v>
      </c>
      <c r="B1691" t="s">
        <v>1798</v>
      </c>
      <c r="C1691" t="s">
        <v>2960</v>
      </c>
      <c r="D1691" t="s">
        <v>238</v>
      </c>
      <c r="E1691" t="s">
        <v>3573</v>
      </c>
      <c r="F1691" t="s">
        <v>120</v>
      </c>
      <c r="G1691" s="87">
        <v>20191209</v>
      </c>
      <c r="H1691" t="s">
        <v>5730</v>
      </c>
      <c r="I1691" t="s">
        <v>6059</v>
      </c>
      <c r="J1691" t="s">
        <v>6042</v>
      </c>
      <c r="K1691">
        <v>7374</v>
      </c>
      <c r="L1691" t="s">
        <v>6024</v>
      </c>
      <c r="M1691" s="87">
        <v>43808</v>
      </c>
      <c r="N1691" t="s">
        <v>3578</v>
      </c>
      <c r="O1691" t="s">
        <v>3579</v>
      </c>
      <c r="P1691" s="61">
        <v>3564.09</v>
      </c>
      <c r="Q1691" t="s">
        <v>3579</v>
      </c>
      <c r="R1691" s="61">
        <v>3564.09</v>
      </c>
      <c r="S1691" s="61">
        <v>0</v>
      </c>
    </row>
    <row r="1692" spans="1:19" x14ac:dyDescent="0.2">
      <c r="A1692" t="s">
        <v>530</v>
      </c>
      <c r="B1692" t="s">
        <v>1798</v>
      </c>
      <c r="C1692" t="s">
        <v>2960</v>
      </c>
      <c r="D1692" t="s">
        <v>238</v>
      </c>
      <c r="E1692" t="s">
        <v>3573</v>
      </c>
      <c r="F1692" t="s">
        <v>121</v>
      </c>
      <c r="G1692" s="87">
        <v>20200107</v>
      </c>
      <c r="H1692" t="s">
        <v>5730</v>
      </c>
      <c r="I1692" t="s">
        <v>6060</v>
      </c>
      <c r="J1692" t="s">
        <v>6042</v>
      </c>
      <c r="K1692">
        <v>7414</v>
      </c>
      <c r="L1692" t="s">
        <v>6026</v>
      </c>
      <c r="M1692" s="87">
        <v>43840</v>
      </c>
      <c r="N1692" t="s">
        <v>3578</v>
      </c>
      <c r="O1692" t="s">
        <v>3579</v>
      </c>
      <c r="P1692" s="61">
        <v>3564.09</v>
      </c>
      <c r="Q1692" t="s">
        <v>3579</v>
      </c>
      <c r="R1692" s="61">
        <v>3564.09</v>
      </c>
      <c r="S1692" s="61">
        <v>0</v>
      </c>
    </row>
    <row r="1693" spans="1:19" x14ac:dyDescent="0.2">
      <c r="A1693" t="s">
        <v>530</v>
      </c>
      <c r="B1693" t="s">
        <v>1798</v>
      </c>
      <c r="C1693" t="s">
        <v>2960</v>
      </c>
      <c r="D1693" t="s">
        <v>238</v>
      </c>
      <c r="E1693" t="s">
        <v>3573</v>
      </c>
      <c r="F1693" t="s">
        <v>122</v>
      </c>
      <c r="G1693" s="87">
        <v>20200211</v>
      </c>
      <c r="H1693" t="s">
        <v>5730</v>
      </c>
      <c r="I1693" t="s">
        <v>6061</v>
      </c>
      <c r="J1693" t="s">
        <v>6042</v>
      </c>
      <c r="K1693">
        <v>7475</v>
      </c>
      <c r="L1693" t="s">
        <v>6028</v>
      </c>
      <c r="M1693" s="87">
        <v>43873</v>
      </c>
      <c r="N1693" t="s">
        <v>3620</v>
      </c>
      <c r="O1693" t="s">
        <v>3579</v>
      </c>
      <c r="P1693" s="61">
        <v>3564.09</v>
      </c>
      <c r="Q1693" t="s">
        <v>3579</v>
      </c>
      <c r="R1693" s="61">
        <v>3564.09</v>
      </c>
      <c r="S1693" s="61">
        <v>0</v>
      </c>
    </row>
    <row r="1694" spans="1:19" x14ac:dyDescent="0.2">
      <c r="A1694" t="s">
        <v>530</v>
      </c>
      <c r="B1694" t="s">
        <v>1798</v>
      </c>
      <c r="C1694" t="s">
        <v>2960</v>
      </c>
      <c r="D1694" t="s">
        <v>238</v>
      </c>
      <c r="E1694" t="s">
        <v>3573</v>
      </c>
      <c r="F1694" t="s">
        <v>123</v>
      </c>
      <c r="G1694" s="87">
        <v>20200313</v>
      </c>
      <c r="H1694" t="s">
        <v>5730</v>
      </c>
      <c r="I1694" t="s">
        <v>6062</v>
      </c>
      <c r="J1694" t="s">
        <v>6042</v>
      </c>
      <c r="K1694">
        <v>7532</v>
      </c>
      <c r="L1694" t="s">
        <v>6030</v>
      </c>
      <c r="M1694" s="87">
        <v>43907</v>
      </c>
      <c r="N1694" t="s">
        <v>3578</v>
      </c>
      <c r="O1694" t="s">
        <v>3579</v>
      </c>
      <c r="P1694" s="61">
        <v>3581.01</v>
      </c>
      <c r="Q1694" t="s">
        <v>3579</v>
      </c>
      <c r="R1694" s="61">
        <v>3581.01</v>
      </c>
      <c r="S1694" s="61">
        <v>0</v>
      </c>
    </row>
    <row r="1695" spans="1:19" x14ac:dyDescent="0.2">
      <c r="A1695" t="s">
        <v>530</v>
      </c>
      <c r="B1695" t="s">
        <v>1798</v>
      </c>
      <c r="C1695" t="s">
        <v>2960</v>
      </c>
      <c r="D1695" t="s">
        <v>238</v>
      </c>
      <c r="E1695" t="s">
        <v>3573</v>
      </c>
      <c r="F1695" t="s">
        <v>124</v>
      </c>
      <c r="G1695" s="87">
        <v>20200415</v>
      </c>
      <c r="H1695" t="s">
        <v>5730</v>
      </c>
      <c r="I1695" t="s">
        <v>6063</v>
      </c>
      <c r="J1695" t="s">
        <v>6064</v>
      </c>
      <c r="K1695">
        <v>7591</v>
      </c>
      <c r="L1695" t="s">
        <v>6033</v>
      </c>
      <c r="M1695" s="87">
        <v>43944</v>
      </c>
      <c r="N1695" t="s">
        <v>3578</v>
      </c>
      <c r="O1695" t="s">
        <v>3579</v>
      </c>
      <c r="P1695" s="61">
        <v>3080</v>
      </c>
      <c r="Q1695" t="s">
        <v>3579</v>
      </c>
      <c r="R1695" s="61">
        <v>3080</v>
      </c>
      <c r="S1695" s="61">
        <v>0</v>
      </c>
    </row>
    <row r="1696" spans="1:19" x14ac:dyDescent="0.2">
      <c r="A1696" t="s">
        <v>530</v>
      </c>
      <c r="B1696" t="s">
        <v>1798</v>
      </c>
      <c r="C1696" t="s">
        <v>2960</v>
      </c>
      <c r="D1696" t="s">
        <v>238</v>
      </c>
      <c r="E1696" t="s">
        <v>3573</v>
      </c>
      <c r="F1696" t="s">
        <v>125</v>
      </c>
      <c r="G1696" s="87">
        <v>20200511</v>
      </c>
      <c r="H1696" t="s">
        <v>5730</v>
      </c>
      <c r="I1696" t="s">
        <v>6065</v>
      </c>
      <c r="J1696" t="s">
        <v>6066</v>
      </c>
      <c r="K1696">
        <v>7636</v>
      </c>
      <c r="L1696" t="s">
        <v>6036</v>
      </c>
      <c r="M1696" s="87">
        <v>43969</v>
      </c>
      <c r="N1696" t="s">
        <v>3578</v>
      </c>
      <c r="O1696" t="s">
        <v>3579</v>
      </c>
      <c r="P1696" s="61">
        <v>6000</v>
      </c>
      <c r="Q1696" t="s">
        <v>3579</v>
      </c>
      <c r="R1696" s="61">
        <v>6000</v>
      </c>
      <c r="S1696" s="61">
        <v>0</v>
      </c>
    </row>
    <row r="1697" spans="1:19" x14ac:dyDescent="0.2">
      <c r="A1697" t="s">
        <v>530</v>
      </c>
      <c r="B1697" t="s">
        <v>1798</v>
      </c>
      <c r="C1697" t="s">
        <v>2960</v>
      </c>
      <c r="D1697" t="s">
        <v>238</v>
      </c>
      <c r="E1697" t="s">
        <v>3573</v>
      </c>
      <c r="F1697" t="s">
        <v>125</v>
      </c>
      <c r="G1697" s="87">
        <v>20200511</v>
      </c>
      <c r="H1697" t="s">
        <v>5730</v>
      </c>
      <c r="I1697" t="s">
        <v>6067</v>
      </c>
      <c r="J1697" t="s">
        <v>6035</v>
      </c>
      <c r="K1697">
        <v>7636</v>
      </c>
      <c r="L1697" t="s">
        <v>6036</v>
      </c>
      <c r="M1697" s="87">
        <v>43969</v>
      </c>
      <c r="N1697" t="s">
        <v>3578</v>
      </c>
      <c r="O1697" t="s">
        <v>3579</v>
      </c>
      <c r="P1697" s="61">
        <v>2945.52</v>
      </c>
      <c r="Q1697" t="s">
        <v>3579</v>
      </c>
      <c r="R1697" s="61">
        <v>2945.52</v>
      </c>
      <c r="S1697" s="61">
        <v>0</v>
      </c>
    </row>
    <row r="1698" spans="1:19" x14ac:dyDescent="0.2">
      <c r="A1698" t="s">
        <v>530</v>
      </c>
      <c r="B1698" t="s">
        <v>1798</v>
      </c>
      <c r="C1698" t="s">
        <v>2960</v>
      </c>
      <c r="D1698" t="s">
        <v>238</v>
      </c>
      <c r="E1698" t="s">
        <v>3573</v>
      </c>
      <c r="F1698" t="s">
        <v>125</v>
      </c>
      <c r="G1698" s="87">
        <v>20200529</v>
      </c>
      <c r="H1698" t="s">
        <v>5730</v>
      </c>
      <c r="I1698" t="s">
        <v>6068</v>
      </c>
      <c r="J1698" t="s">
        <v>6069</v>
      </c>
      <c r="K1698">
        <v>7670</v>
      </c>
      <c r="L1698" t="s">
        <v>6070</v>
      </c>
      <c r="M1698" s="87">
        <v>43993</v>
      </c>
      <c r="N1698" t="s">
        <v>3620</v>
      </c>
      <c r="O1698" t="s">
        <v>3579</v>
      </c>
      <c r="P1698" s="61">
        <v>160</v>
      </c>
      <c r="Q1698" t="s">
        <v>3579</v>
      </c>
      <c r="R1698" s="61">
        <v>160</v>
      </c>
      <c r="S1698" s="61">
        <v>0</v>
      </c>
    </row>
    <row r="1699" spans="1:19" x14ac:dyDescent="0.2">
      <c r="A1699" t="s">
        <v>530</v>
      </c>
      <c r="B1699" t="s">
        <v>1798</v>
      </c>
      <c r="C1699" t="s">
        <v>2960</v>
      </c>
      <c r="D1699" t="s">
        <v>238</v>
      </c>
      <c r="E1699" t="s">
        <v>3573</v>
      </c>
      <c r="F1699" t="s">
        <v>126</v>
      </c>
      <c r="G1699" s="87">
        <v>20200625</v>
      </c>
      <c r="H1699" t="s">
        <v>5730</v>
      </c>
      <c r="I1699" t="s">
        <v>6071</v>
      </c>
      <c r="J1699" t="s">
        <v>6042</v>
      </c>
      <c r="K1699">
        <v>7697</v>
      </c>
      <c r="L1699" t="s">
        <v>6040</v>
      </c>
      <c r="M1699" s="87">
        <v>44008</v>
      </c>
      <c r="N1699" t="s">
        <v>3620</v>
      </c>
      <c r="O1699" t="s">
        <v>3579</v>
      </c>
      <c r="P1699" s="61">
        <v>2945.52</v>
      </c>
      <c r="Q1699" t="s">
        <v>3579</v>
      </c>
      <c r="R1699" s="61">
        <v>2945.52</v>
      </c>
      <c r="S1699" s="61">
        <v>0</v>
      </c>
    </row>
    <row r="1700" spans="1:19" x14ac:dyDescent="0.2">
      <c r="A1700" t="s">
        <v>530</v>
      </c>
      <c r="B1700" t="s">
        <v>1798</v>
      </c>
      <c r="C1700" t="s">
        <v>2960</v>
      </c>
      <c r="D1700" t="s">
        <v>238</v>
      </c>
      <c r="E1700" t="s">
        <v>3573</v>
      </c>
      <c r="F1700" t="s">
        <v>16</v>
      </c>
      <c r="G1700" s="87">
        <v>20200630</v>
      </c>
      <c r="H1700" t="s">
        <v>3617</v>
      </c>
      <c r="J1700" t="s">
        <v>3618</v>
      </c>
      <c r="K1700">
        <v>7681</v>
      </c>
      <c r="L1700" t="s">
        <v>3619</v>
      </c>
      <c r="M1700" s="87">
        <v>43999</v>
      </c>
      <c r="N1700" t="s">
        <v>3620</v>
      </c>
      <c r="O1700" t="s">
        <v>3579</v>
      </c>
      <c r="P1700" s="61">
        <v>-44555.4</v>
      </c>
      <c r="Q1700" t="s">
        <v>3579</v>
      </c>
      <c r="R1700" s="61">
        <v>0</v>
      </c>
      <c r="S1700" s="61">
        <v>-44555.4</v>
      </c>
    </row>
    <row r="1701" spans="1:19" x14ac:dyDescent="0.2">
      <c r="A1701" t="s">
        <v>530</v>
      </c>
      <c r="B1701" t="s">
        <v>1798</v>
      </c>
      <c r="C1701" t="s">
        <v>2960</v>
      </c>
      <c r="D1701" t="s">
        <v>238</v>
      </c>
      <c r="E1701" t="s">
        <v>3573</v>
      </c>
      <c r="F1701" t="s">
        <v>16</v>
      </c>
      <c r="G1701" s="87">
        <v>20200630</v>
      </c>
      <c r="H1701" t="s">
        <v>5856</v>
      </c>
      <c r="I1701" t="s">
        <v>3618</v>
      </c>
      <c r="J1701" t="s">
        <v>3618</v>
      </c>
      <c r="K1701">
        <v>7697</v>
      </c>
      <c r="L1701" t="s">
        <v>6040</v>
      </c>
      <c r="M1701" s="87">
        <v>44008</v>
      </c>
      <c r="N1701" t="s">
        <v>3620</v>
      </c>
      <c r="O1701" t="s">
        <v>3579</v>
      </c>
      <c r="P1701" s="61">
        <v>-2945.52</v>
      </c>
      <c r="Q1701" t="s">
        <v>3579</v>
      </c>
      <c r="R1701" s="61">
        <v>0</v>
      </c>
      <c r="S1701" s="61">
        <v>-2945.52</v>
      </c>
    </row>
    <row r="1702" spans="1:19" x14ac:dyDescent="0.2">
      <c r="A1702" t="s">
        <v>531</v>
      </c>
      <c r="B1702" t="s">
        <v>1799</v>
      </c>
      <c r="C1702" t="s">
        <v>2961</v>
      </c>
      <c r="D1702" t="s">
        <v>238</v>
      </c>
      <c r="E1702" t="s">
        <v>3573</v>
      </c>
      <c r="F1702" t="s">
        <v>116</v>
      </c>
      <c r="G1702" s="87">
        <v>20190821</v>
      </c>
      <c r="H1702" t="s">
        <v>5730</v>
      </c>
      <c r="I1702" t="s">
        <v>6072</v>
      </c>
      <c r="J1702" t="s">
        <v>6073</v>
      </c>
      <c r="K1702">
        <v>7191</v>
      </c>
      <c r="L1702" t="s">
        <v>6016</v>
      </c>
      <c r="M1702" s="87">
        <v>43698</v>
      </c>
      <c r="N1702" t="s">
        <v>3578</v>
      </c>
      <c r="O1702" t="s">
        <v>3579</v>
      </c>
      <c r="P1702" s="61">
        <v>1265.48</v>
      </c>
      <c r="Q1702" t="s">
        <v>3579</v>
      </c>
      <c r="R1702" s="61">
        <v>1265.48</v>
      </c>
      <c r="S1702" s="61">
        <v>0</v>
      </c>
    </row>
    <row r="1703" spans="1:19" x14ac:dyDescent="0.2">
      <c r="A1703" t="s">
        <v>531</v>
      </c>
      <c r="B1703" t="s">
        <v>1799</v>
      </c>
      <c r="C1703" t="s">
        <v>2961</v>
      </c>
      <c r="D1703" t="s">
        <v>238</v>
      </c>
      <c r="E1703" t="s">
        <v>3573</v>
      </c>
      <c r="F1703" t="s">
        <v>117</v>
      </c>
      <c r="G1703" s="87">
        <v>20190909</v>
      </c>
      <c r="H1703" t="s">
        <v>5730</v>
      </c>
      <c r="I1703" t="s">
        <v>6074</v>
      </c>
      <c r="J1703" t="s">
        <v>6075</v>
      </c>
      <c r="K1703">
        <v>7232</v>
      </c>
      <c r="L1703" t="s">
        <v>6019</v>
      </c>
      <c r="M1703" s="87">
        <v>43718</v>
      </c>
      <c r="N1703" t="s">
        <v>3620</v>
      </c>
      <c r="O1703" t="s">
        <v>3579</v>
      </c>
      <c r="P1703" s="61">
        <v>1265.48</v>
      </c>
      <c r="Q1703" t="s">
        <v>3579</v>
      </c>
      <c r="R1703" s="61">
        <v>1265.48</v>
      </c>
      <c r="S1703" s="61">
        <v>0</v>
      </c>
    </row>
    <row r="1704" spans="1:19" x14ac:dyDescent="0.2">
      <c r="A1704" t="s">
        <v>531</v>
      </c>
      <c r="B1704" t="s">
        <v>1799</v>
      </c>
      <c r="C1704" t="s">
        <v>2961</v>
      </c>
      <c r="D1704" t="s">
        <v>238</v>
      </c>
      <c r="E1704" t="s">
        <v>3573</v>
      </c>
      <c r="F1704" t="s">
        <v>118</v>
      </c>
      <c r="G1704" s="87">
        <v>20191028</v>
      </c>
      <c r="H1704" t="s">
        <v>5730</v>
      </c>
      <c r="I1704" t="s">
        <v>6076</v>
      </c>
      <c r="J1704" t="s">
        <v>6073</v>
      </c>
      <c r="K1704">
        <v>7310</v>
      </c>
      <c r="L1704" t="s">
        <v>6077</v>
      </c>
      <c r="M1704" s="87">
        <v>43769</v>
      </c>
      <c r="N1704" t="s">
        <v>3578</v>
      </c>
      <c r="O1704" t="s">
        <v>3579</v>
      </c>
      <c r="P1704" s="61">
        <v>1303.45</v>
      </c>
      <c r="Q1704" t="s">
        <v>3579</v>
      </c>
      <c r="R1704" s="61">
        <v>1303.45</v>
      </c>
      <c r="S1704" s="61">
        <v>0</v>
      </c>
    </row>
    <row r="1705" spans="1:19" x14ac:dyDescent="0.2">
      <c r="A1705" t="s">
        <v>531</v>
      </c>
      <c r="B1705" t="s">
        <v>1799</v>
      </c>
      <c r="C1705" t="s">
        <v>2961</v>
      </c>
      <c r="D1705" t="s">
        <v>238</v>
      </c>
      <c r="E1705" t="s">
        <v>3573</v>
      </c>
      <c r="F1705" t="s">
        <v>119</v>
      </c>
      <c r="G1705" s="87">
        <v>20191106</v>
      </c>
      <c r="H1705" t="s">
        <v>5730</v>
      </c>
      <c r="I1705" t="s">
        <v>6078</v>
      </c>
      <c r="J1705" t="s">
        <v>6073</v>
      </c>
      <c r="K1705">
        <v>7327</v>
      </c>
      <c r="L1705" t="s">
        <v>5898</v>
      </c>
      <c r="M1705" s="87">
        <v>43782</v>
      </c>
      <c r="N1705" t="s">
        <v>3620</v>
      </c>
      <c r="O1705" t="s">
        <v>3579</v>
      </c>
      <c r="P1705" s="61">
        <v>1303.45</v>
      </c>
      <c r="Q1705" t="s">
        <v>3579</v>
      </c>
      <c r="R1705" s="61">
        <v>1303.45</v>
      </c>
      <c r="S1705" s="61">
        <v>0</v>
      </c>
    </row>
    <row r="1706" spans="1:19" x14ac:dyDescent="0.2">
      <c r="A1706" t="s">
        <v>531</v>
      </c>
      <c r="B1706" t="s">
        <v>1799</v>
      </c>
      <c r="C1706" t="s">
        <v>2961</v>
      </c>
      <c r="D1706" t="s">
        <v>238</v>
      </c>
      <c r="E1706" t="s">
        <v>3573</v>
      </c>
      <c r="F1706" t="s">
        <v>120</v>
      </c>
      <c r="G1706" s="87">
        <v>20191209</v>
      </c>
      <c r="H1706" t="s">
        <v>5730</v>
      </c>
      <c r="I1706" t="s">
        <v>6079</v>
      </c>
      <c r="J1706" t="s">
        <v>6073</v>
      </c>
      <c r="K1706">
        <v>7374</v>
      </c>
      <c r="L1706" t="s">
        <v>6024</v>
      </c>
      <c r="M1706" s="87">
        <v>43808</v>
      </c>
      <c r="N1706" t="s">
        <v>3578</v>
      </c>
      <c r="O1706" t="s">
        <v>3579</v>
      </c>
      <c r="P1706" s="61">
        <v>1303.45</v>
      </c>
      <c r="Q1706" t="s">
        <v>3579</v>
      </c>
      <c r="R1706" s="61">
        <v>1303.45</v>
      </c>
      <c r="S1706" s="61">
        <v>0</v>
      </c>
    </row>
    <row r="1707" spans="1:19" x14ac:dyDescent="0.2">
      <c r="A1707" t="s">
        <v>531</v>
      </c>
      <c r="B1707" t="s">
        <v>1799</v>
      </c>
      <c r="C1707" t="s">
        <v>2961</v>
      </c>
      <c r="D1707" t="s">
        <v>238</v>
      </c>
      <c r="E1707" t="s">
        <v>3573</v>
      </c>
      <c r="F1707" t="s">
        <v>121</v>
      </c>
      <c r="G1707" s="87">
        <v>20200107</v>
      </c>
      <c r="H1707" t="s">
        <v>5730</v>
      </c>
      <c r="I1707" t="s">
        <v>6080</v>
      </c>
      <c r="J1707" t="s">
        <v>6073</v>
      </c>
      <c r="K1707">
        <v>7414</v>
      </c>
      <c r="L1707" t="s">
        <v>6026</v>
      </c>
      <c r="M1707" s="87">
        <v>43840</v>
      </c>
      <c r="N1707" t="s">
        <v>3578</v>
      </c>
      <c r="O1707" t="s">
        <v>3579</v>
      </c>
      <c r="P1707" s="61">
        <v>1303.45</v>
      </c>
      <c r="Q1707" t="s">
        <v>3579</v>
      </c>
      <c r="R1707" s="61">
        <v>1303.45</v>
      </c>
      <c r="S1707" s="61">
        <v>0</v>
      </c>
    </row>
    <row r="1708" spans="1:19" x14ac:dyDescent="0.2">
      <c r="A1708" t="s">
        <v>531</v>
      </c>
      <c r="B1708" t="s">
        <v>1799</v>
      </c>
      <c r="C1708" t="s">
        <v>2961</v>
      </c>
      <c r="D1708" t="s">
        <v>238</v>
      </c>
      <c r="E1708" t="s">
        <v>3573</v>
      </c>
      <c r="F1708" t="s">
        <v>122</v>
      </c>
      <c r="G1708" s="87">
        <v>20200211</v>
      </c>
      <c r="H1708" t="s">
        <v>5730</v>
      </c>
      <c r="I1708" t="s">
        <v>6081</v>
      </c>
      <c r="J1708" t="s">
        <v>6073</v>
      </c>
      <c r="K1708">
        <v>7475</v>
      </c>
      <c r="L1708" t="s">
        <v>6028</v>
      </c>
      <c r="M1708" s="87">
        <v>43873</v>
      </c>
      <c r="N1708" t="s">
        <v>3620</v>
      </c>
      <c r="O1708" t="s">
        <v>3579</v>
      </c>
      <c r="P1708" s="61">
        <v>1303.45</v>
      </c>
      <c r="Q1708" t="s">
        <v>3579</v>
      </c>
      <c r="R1708" s="61">
        <v>1303.45</v>
      </c>
      <c r="S1708" s="61">
        <v>0</v>
      </c>
    </row>
    <row r="1709" spans="1:19" x14ac:dyDescent="0.2">
      <c r="A1709" t="s">
        <v>531</v>
      </c>
      <c r="B1709" t="s">
        <v>1799</v>
      </c>
      <c r="C1709" t="s">
        <v>2961</v>
      </c>
      <c r="D1709" t="s">
        <v>238</v>
      </c>
      <c r="E1709" t="s">
        <v>3573</v>
      </c>
      <c r="F1709" t="s">
        <v>123</v>
      </c>
      <c r="G1709" s="87">
        <v>20200313</v>
      </c>
      <c r="H1709" t="s">
        <v>5730</v>
      </c>
      <c r="I1709" t="s">
        <v>6082</v>
      </c>
      <c r="J1709" t="s">
        <v>6073</v>
      </c>
      <c r="K1709">
        <v>7532</v>
      </c>
      <c r="L1709" t="s">
        <v>6030</v>
      </c>
      <c r="M1709" s="87">
        <v>43907</v>
      </c>
      <c r="N1709" t="s">
        <v>3578</v>
      </c>
      <c r="O1709" t="s">
        <v>3579</v>
      </c>
      <c r="P1709" s="61">
        <v>1794.99</v>
      </c>
      <c r="Q1709" t="s">
        <v>3579</v>
      </c>
      <c r="R1709" s="61">
        <v>1794.99</v>
      </c>
      <c r="S1709" s="61">
        <v>0</v>
      </c>
    </row>
    <row r="1710" spans="1:19" x14ac:dyDescent="0.2">
      <c r="A1710" t="s">
        <v>531</v>
      </c>
      <c r="B1710" t="s">
        <v>1799</v>
      </c>
      <c r="C1710" t="s">
        <v>2961</v>
      </c>
      <c r="D1710" t="s">
        <v>238</v>
      </c>
      <c r="E1710" t="s">
        <v>3573</v>
      </c>
      <c r="F1710" t="s">
        <v>124</v>
      </c>
      <c r="G1710" s="87">
        <v>20200415</v>
      </c>
      <c r="H1710" t="s">
        <v>5730</v>
      </c>
      <c r="I1710" t="s">
        <v>6083</v>
      </c>
      <c r="J1710" t="s">
        <v>6084</v>
      </c>
      <c r="K1710">
        <v>7591</v>
      </c>
      <c r="L1710" t="s">
        <v>6033</v>
      </c>
      <c r="M1710" s="87">
        <v>43944</v>
      </c>
      <c r="N1710" t="s">
        <v>3578</v>
      </c>
      <c r="O1710" t="s">
        <v>3579</v>
      </c>
      <c r="P1710" s="61">
        <v>2600</v>
      </c>
      <c r="Q1710" t="s">
        <v>3579</v>
      </c>
      <c r="R1710" s="61">
        <v>2600</v>
      </c>
      <c r="S1710" s="61">
        <v>0</v>
      </c>
    </row>
    <row r="1711" spans="1:19" x14ac:dyDescent="0.2">
      <c r="A1711" t="s">
        <v>531</v>
      </c>
      <c r="B1711" t="s">
        <v>1799</v>
      </c>
      <c r="C1711" t="s">
        <v>2961</v>
      </c>
      <c r="D1711" t="s">
        <v>238</v>
      </c>
      <c r="E1711" t="s">
        <v>3573</v>
      </c>
      <c r="F1711" t="s">
        <v>125</v>
      </c>
      <c r="G1711" s="87">
        <v>20200511</v>
      </c>
      <c r="H1711" t="s">
        <v>5730</v>
      </c>
      <c r="I1711" t="s">
        <v>6085</v>
      </c>
      <c r="J1711" t="s">
        <v>6035</v>
      </c>
      <c r="K1711">
        <v>7636</v>
      </c>
      <c r="L1711" t="s">
        <v>6036</v>
      </c>
      <c r="M1711" s="87">
        <v>43969</v>
      </c>
      <c r="N1711" t="s">
        <v>3578</v>
      </c>
      <c r="O1711" t="s">
        <v>3579</v>
      </c>
      <c r="P1711" s="61">
        <v>1414.73</v>
      </c>
      <c r="Q1711" t="s">
        <v>3579</v>
      </c>
      <c r="R1711" s="61">
        <v>1414.73</v>
      </c>
      <c r="S1711" s="61">
        <v>0</v>
      </c>
    </row>
    <row r="1712" spans="1:19" x14ac:dyDescent="0.2">
      <c r="A1712" t="s">
        <v>531</v>
      </c>
      <c r="B1712" t="s">
        <v>1799</v>
      </c>
      <c r="C1712" t="s">
        <v>2961</v>
      </c>
      <c r="D1712" t="s">
        <v>238</v>
      </c>
      <c r="E1712" t="s">
        <v>3573</v>
      </c>
      <c r="F1712" t="s">
        <v>125</v>
      </c>
      <c r="G1712" s="87">
        <v>20200511</v>
      </c>
      <c r="H1712" t="s">
        <v>5730</v>
      </c>
      <c r="I1712" t="s">
        <v>6086</v>
      </c>
      <c r="J1712" t="s">
        <v>6087</v>
      </c>
      <c r="K1712">
        <v>7636</v>
      </c>
      <c r="L1712" t="s">
        <v>6036</v>
      </c>
      <c r="M1712" s="87">
        <v>43969</v>
      </c>
      <c r="N1712" t="s">
        <v>3578</v>
      </c>
      <c r="O1712" t="s">
        <v>3579</v>
      </c>
      <c r="P1712" s="61">
        <v>1600</v>
      </c>
      <c r="Q1712" t="s">
        <v>3579</v>
      </c>
      <c r="R1712" s="61">
        <v>1600</v>
      </c>
      <c r="S1712" s="61">
        <v>0</v>
      </c>
    </row>
    <row r="1713" spans="1:19" x14ac:dyDescent="0.2">
      <c r="A1713" t="s">
        <v>531</v>
      </c>
      <c r="B1713" t="s">
        <v>1799</v>
      </c>
      <c r="C1713" t="s">
        <v>2961</v>
      </c>
      <c r="D1713" t="s">
        <v>238</v>
      </c>
      <c r="E1713" t="s">
        <v>3573</v>
      </c>
      <c r="F1713" t="s">
        <v>126</v>
      </c>
      <c r="G1713" s="87">
        <v>20200625</v>
      </c>
      <c r="H1713" t="s">
        <v>5730</v>
      </c>
      <c r="I1713" t="s">
        <v>6088</v>
      </c>
      <c r="J1713" t="s">
        <v>6073</v>
      </c>
      <c r="K1713">
        <v>7697</v>
      </c>
      <c r="L1713" t="s">
        <v>6040</v>
      </c>
      <c r="M1713" s="87">
        <v>44008</v>
      </c>
      <c r="N1713" t="s">
        <v>3620</v>
      </c>
      <c r="O1713" t="s">
        <v>3579</v>
      </c>
      <c r="P1713" s="61">
        <v>1414.73</v>
      </c>
      <c r="Q1713" t="s">
        <v>3579</v>
      </c>
      <c r="R1713" s="61">
        <v>1414.73</v>
      </c>
      <c r="S1713" s="61">
        <v>0</v>
      </c>
    </row>
    <row r="1714" spans="1:19" x14ac:dyDescent="0.2">
      <c r="A1714" t="s">
        <v>531</v>
      </c>
      <c r="B1714" t="s">
        <v>1799</v>
      </c>
      <c r="C1714" t="s">
        <v>2961</v>
      </c>
      <c r="D1714" t="s">
        <v>238</v>
      </c>
      <c r="E1714" t="s">
        <v>3573</v>
      </c>
      <c r="F1714" t="s">
        <v>16</v>
      </c>
      <c r="G1714" s="87">
        <v>20200630</v>
      </c>
      <c r="H1714" t="s">
        <v>3617</v>
      </c>
      <c r="J1714" t="s">
        <v>3618</v>
      </c>
      <c r="K1714">
        <v>7681</v>
      </c>
      <c r="L1714" t="s">
        <v>3619</v>
      </c>
      <c r="M1714" s="87">
        <v>43999</v>
      </c>
      <c r="N1714" t="s">
        <v>3620</v>
      </c>
      <c r="O1714" t="s">
        <v>3579</v>
      </c>
      <c r="P1714" s="61">
        <v>-16457.93</v>
      </c>
      <c r="Q1714" t="s">
        <v>3579</v>
      </c>
      <c r="R1714" s="61">
        <v>0</v>
      </c>
      <c r="S1714" s="61">
        <v>-16457.93</v>
      </c>
    </row>
    <row r="1715" spans="1:19" x14ac:dyDescent="0.2">
      <c r="A1715" t="s">
        <v>531</v>
      </c>
      <c r="B1715" t="s">
        <v>1799</v>
      </c>
      <c r="C1715" t="s">
        <v>2961</v>
      </c>
      <c r="D1715" t="s">
        <v>238</v>
      </c>
      <c r="E1715" t="s">
        <v>3573</v>
      </c>
      <c r="F1715" t="s">
        <v>16</v>
      </c>
      <c r="G1715" s="87">
        <v>20200630</v>
      </c>
      <c r="H1715" t="s">
        <v>5856</v>
      </c>
      <c r="I1715" t="s">
        <v>3618</v>
      </c>
      <c r="J1715" t="s">
        <v>3618</v>
      </c>
      <c r="K1715">
        <v>7697</v>
      </c>
      <c r="L1715" t="s">
        <v>6040</v>
      </c>
      <c r="M1715" s="87">
        <v>44008</v>
      </c>
      <c r="N1715" t="s">
        <v>3620</v>
      </c>
      <c r="O1715" t="s">
        <v>3579</v>
      </c>
      <c r="P1715" s="61">
        <v>-1414.73</v>
      </c>
      <c r="Q1715" t="s">
        <v>3579</v>
      </c>
      <c r="R1715" s="61">
        <v>0</v>
      </c>
      <c r="S1715" s="61">
        <v>-1414.73</v>
      </c>
    </row>
    <row r="1716" spans="1:19" x14ac:dyDescent="0.2">
      <c r="A1716" t="s">
        <v>1116</v>
      </c>
      <c r="B1716" t="s">
        <v>1800</v>
      </c>
      <c r="C1716" t="s">
        <v>2962</v>
      </c>
      <c r="D1716" t="s">
        <v>238</v>
      </c>
      <c r="E1716" t="s">
        <v>3573</v>
      </c>
      <c r="F1716" t="s">
        <v>125</v>
      </c>
      <c r="G1716" s="87">
        <v>20200529</v>
      </c>
      <c r="H1716" t="s">
        <v>5730</v>
      </c>
      <c r="I1716" t="s">
        <v>6089</v>
      </c>
      <c r="J1716" t="s">
        <v>6090</v>
      </c>
      <c r="K1716">
        <v>7670</v>
      </c>
      <c r="L1716" t="s">
        <v>6070</v>
      </c>
      <c r="M1716" s="87">
        <v>43993</v>
      </c>
      <c r="N1716" t="s">
        <v>3620</v>
      </c>
      <c r="O1716" t="s">
        <v>3579</v>
      </c>
      <c r="P1716" s="61">
        <v>320</v>
      </c>
      <c r="Q1716" t="s">
        <v>3579</v>
      </c>
      <c r="R1716" s="61">
        <v>320</v>
      </c>
      <c r="S1716" s="61">
        <v>0</v>
      </c>
    </row>
    <row r="1717" spans="1:19" x14ac:dyDescent="0.2">
      <c r="A1717" t="s">
        <v>1116</v>
      </c>
      <c r="B1717" t="s">
        <v>1800</v>
      </c>
      <c r="C1717" t="s">
        <v>2962</v>
      </c>
      <c r="D1717" t="s">
        <v>238</v>
      </c>
      <c r="E1717" t="s">
        <v>3573</v>
      </c>
      <c r="F1717" t="s">
        <v>16</v>
      </c>
      <c r="G1717" s="87">
        <v>20200630</v>
      </c>
      <c r="H1717" t="s">
        <v>3617</v>
      </c>
      <c r="J1717" t="s">
        <v>3618</v>
      </c>
      <c r="K1717">
        <v>7681</v>
      </c>
      <c r="L1717" t="s">
        <v>3619</v>
      </c>
      <c r="M1717" s="87">
        <v>43999</v>
      </c>
      <c r="N1717" t="s">
        <v>3620</v>
      </c>
      <c r="O1717" t="s">
        <v>3579</v>
      </c>
      <c r="P1717" s="61">
        <v>-320</v>
      </c>
      <c r="Q1717" t="s">
        <v>3579</v>
      </c>
      <c r="R1717" s="61">
        <v>0</v>
      </c>
      <c r="S1717" s="61">
        <v>-320</v>
      </c>
    </row>
    <row r="1718" spans="1:19" x14ac:dyDescent="0.2">
      <c r="A1718" t="s">
        <v>532</v>
      </c>
      <c r="B1718" t="s">
        <v>1801</v>
      </c>
      <c r="C1718" t="s">
        <v>2963</v>
      </c>
      <c r="D1718" t="s">
        <v>238</v>
      </c>
      <c r="E1718" t="s">
        <v>3573</v>
      </c>
      <c r="F1718" t="s">
        <v>115</v>
      </c>
      <c r="G1718" s="87">
        <v>20190708</v>
      </c>
      <c r="H1718" t="s">
        <v>5730</v>
      </c>
      <c r="I1718" t="s">
        <v>6091</v>
      </c>
      <c r="J1718" t="s">
        <v>6092</v>
      </c>
      <c r="K1718">
        <v>7115</v>
      </c>
      <c r="L1718" t="s">
        <v>5733</v>
      </c>
      <c r="M1718" s="87">
        <v>43655</v>
      </c>
      <c r="N1718" t="s">
        <v>3620</v>
      </c>
      <c r="O1718" t="s">
        <v>3579</v>
      </c>
      <c r="P1718" s="61">
        <v>999.49</v>
      </c>
      <c r="Q1718" t="s">
        <v>3579</v>
      </c>
      <c r="R1718" s="61">
        <v>999.49</v>
      </c>
      <c r="S1718" s="61">
        <v>0</v>
      </c>
    </row>
    <row r="1719" spans="1:19" x14ac:dyDescent="0.2">
      <c r="A1719" t="s">
        <v>532</v>
      </c>
      <c r="B1719" t="s">
        <v>1801</v>
      </c>
      <c r="C1719" t="s">
        <v>2963</v>
      </c>
      <c r="D1719" t="s">
        <v>238</v>
      </c>
      <c r="E1719" t="s">
        <v>3573</v>
      </c>
      <c r="F1719" t="s">
        <v>116</v>
      </c>
      <c r="G1719" s="87">
        <v>20190821</v>
      </c>
      <c r="H1719" t="s">
        <v>5730</v>
      </c>
      <c r="I1719" t="s">
        <v>6093</v>
      </c>
      <c r="J1719" t="s">
        <v>6094</v>
      </c>
      <c r="K1719">
        <v>7191</v>
      </c>
      <c r="L1719" t="s">
        <v>6016</v>
      </c>
      <c r="M1719" s="87">
        <v>43698</v>
      </c>
      <c r="N1719" t="s">
        <v>3578</v>
      </c>
      <c r="O1719" t="s">
        <v>3579</v>
      </c>
      <c r="P1719" s="61">
        <v>999.49</v>
      </c>
      <c r="Q1719" t="s">
        <v>3579</v>
      </c>
      <c r="R1719" s="61">
        <v>999.49</v>
      </c>
      <c r="S1719" s="61">
        <v>0</v>
      </c>
    </row>
    <row r="1720" spans="1:19" x14ac:dyDescent="0.2">
      <c r="A1720" t="s">
        <v>532</v>
      </c>
      <c r="B1720" t="s">
        <v>1801</v>
      </c>
      <c r="C1720" t="s">
        <v>2963</v>
      </c>
      <c r="D1720" t="s">
        <v>238</v>
      </c>
      <c r="E1720" t="s">
        <v>3573</v>
      </c>
      <c r="F1720" t="s">
        <v>117</v>
      </c>
      <c r="G1720" s="87">
        <v>20190909</v>
      </c>
      <c r="H1720" t="s">
        <v>5730</v>
      </c>
      <c r="I1720" t="s">
        <v>6095</v>
      </c>
      <c r="J1720" t="s">
        <v>6092</v>
      </c>
      <c r="K1720">
        <v>7232</v>
      </c>
      <c r="L1720" t="s">
        <v>6019</v>
      </c>
      <c r="M1720" s="87">
        <v>43718</v>
      </c>
      <c r="N1720" t="s">
        <v>3620</v>
      </c>
      <c r="O1720" t="s">
        <v>3579</v>
      </c>
      <c r="P1720" s="61">
        <v>999.49</v>
      </c>
      <c r="Q1720" t="s">
        <v>3579</v>
      </c>
      <c r="R1720" s="61">
        <v>999.49</v>
      </c>
      <c r="S1720" s="61">
        <v>0</v>
      </c>
    </row>
    <row r="1721" spans="1:19" x14ac:dyDescent="0.2">
      <c r="A1721" t="s">
        <v>532</v>
      </c>
      <c r="B1721" t="s">
        <v>1801</v>
      </c>
      <c r="C1721" t="s">
        <v>2963</v>
      </c>
      <c r="D1721" t="s">
        <v>238</v>
      </c>
      <c r="E1721" t="s">
        <v>3573</v>
      </c>
      <c r="F1721" t="s">
        <v>118</v>
      </c>
      <c r="G1721" s="87">
        <v>20191009</v>
      </c>
      <c r="H1721" t="s">
        <v>5730</v>
      </c>
      <c r="I1721" t="s">
        <v>6096</v>
      </c>
      <c r="J1721" t="s">
        <v>6094</v>
      </c>
      <c r="K1721">
        <v>7279</v>
      </c>
      <c r="L1721" t="s">
        <v>6021</v>
      </c>
      <c r="M1721" s="87">
        <v>43747</v>
      </c>
      <c r="N1721" t="s">
        <v>3620</v>
      </c>
      <c r="O1721" t="s">
        <v>3579</v>
      </c>
      <c r="P1721" s="61">
        <v>1029.46</v>
      </c>
      <c r="Q1721" t="s">
        <v>3579</v>
      </c>
      <c r="R1721" s="61">
        <v>1029.46</v>
      </c>
      <c r="S1721" s="61">
        <v>0</v>
      </c>
    </row>
    <row r="1722" spans="1:19" x14ac:dyDescent="0.2">
      <c r="A1722" t="s">
        <v>532</v>
      </c>
      <c r="B1722" t="s">
        <v>1801</v>
      </c>
      <c r="C1722" t="s">
        <v>2963</v>
      </c>
      <c r="D1722" t="s">
        <v>238</v>
      </c>
      <c r="E1722" t="s">
        <v>3573</v>
      </c>
      <c r="F1722" t="s">
        <v>119</v>
      </c>
      <c r="G1722" s="87">
        <v>20191106</v>
      </c>
      <c r="H1722" t="s">
        <v>5730</v>
      </c>
      <c r="I1722" t="s">
        <v>6097</v>
      </c>
      <c r="J1722" t="s">
        <v>6094</v>
      </c>
      <c r="K1722">
        <v>7327</v>
      </c>
      <c r="L1722" t="s">
        <v>5898</v>
      </c>
      <c r="M1722" s="87">
        <v>43782</v>
      </c>
      <c r="N1722" t="s">
        <v>3620</v>
      </c>
      <c r="O1722" t="s">
        <v>3579</v>
      </c>
      <c r="P1722" s="61">
        <v>1029.46</v>
      </c>
      <c r="Q1722" t="s">
        <v>3579</v>
      </c>
      <c r="R1722" s="61">
        <v>1029.46</v>
      </c>
      <c r="S1722" s="61">
        <v>0</v>
      </c>
    </row>
    <row r="1723" spans="1:19" x14ac:dyDescent="0.2">
      <c r="A1723" t="s">
        <v>532</v>
      </c>
      <c r="B1723" t="s">
        <v>1801</v>
      </c>
      <c r="C1723" t="s">
        <v>2963</v>
      </c>
      <c r="D1723" t="s">
        <v>238</v>
      </c>
      <c r="E1723" t="s">
        <v>3573</v>
      </c>
      <c r="F1723" t="s">
        <v>120</v>
      </c>
      <c r="G1723" s="87">
        <v>20191212</v>
      </c>
      <c r="H1723" t="s">
        <v>5730</v>
      </c>
      <c r="I1723" t="s">
        <v>6098</v>
      </c>
      <c r="J1723" t="s">
        <v>6094</v>
      </c>
      <c r="K1723">
        <v>7388</v>
      </c>
      <c r="L1723" t="s">
        <v>6099</v>
      </c>
      <c r="M1723" s="87">
        <v>43815</v>
      </c>
      <c r="N1723" t="s">
        <v>3578</v>
      </c>
      <c r="O1723" t="s">
        <v>3579</v>
      </c>
      <c r="P1723" s="61">
        <v>1029.46</v>
      </c>
      <c r="Q1723" t="s">
        <v>3579</v>
      </c>
      <c r="R1723" s="61">
        <v>1029.46</v>
      </c>
      <c r="S1723" s="61">
        <v>0</v>
      </c>
    </row>
    <row r="1724" spans="1:19" x14ac:dyDescent="0.2">
      <c r="A1724" t="s">
        <v>532</v>
      </c>
      <c r="B1724" t="s">
        <v>1801</v>
      </c>
      <c r="C1724" t="s">
        <v>2963</v>
      </c>
      <c r="D1724" t="s">
        <v>238</v>
      </c>
      <c r="E1724" t="s">
        <v>3573</v>
      </c>
      <c r="F1724" t="s">
        <v>121</v>
      </c>
      <c r="G1724" s="87">
        <v>20200130</v>
      </c>
      <c r="H1724" t="s">
        <v>5730</v>
      </c>
      <c r="I1724" t="s">
        <v>6100</v>
      </c>
      <c r="J1724" t="s">
        <v>6101</v>
      </c>
      <c r="K1724">
        <v>7475</v>
      </c>
      <c r="L1724" t="s">
        <v>6102</v>
      </c>
      <c r="M1724" s="87">
        <v>43873</v>
      </c>
      <c r="N1724" t="s">
        <v>3620</v>
      </c>
      <c r="O1724" t="s">
        <v>3579</v>
      </c>
      <c r="P1724" s="61">
        <v>1029.46</v>
      </c>
      <c r="Q1724" t="s">
        <v>3579</v>
      </c>
      <c r="R1724" s="61">
        <v>1029.46</v>
      </c>
      <c r="S1724" s="61">
        <v>0</v>
      </c>
    </row>
    <row r="1725" spans="1:19" x14ac:dyDescent="0.2">
      <c r="A1725" t="s">
        <v>532</v>
      </c>
      <c r="B1725" t="s">
        <v>1801</v>
      </c>
      <c r="C1725" t="s">
        <v>2963</v>
      </c>
      <c r="D1725" t="s">
        <v>238</v>
      </c>
      <c r="E1725" t="s">
        <v>3573</v>
      </c>
      <c r="F1725" t="s">
        <v>122</v>
      </c>
      <c r="G1725" s="87">
        <v>20200211</v>
      </c>
      <c r="H1725" t="s">
        <v>5730</v>
      </c>
      <c r="I1725" t="s">
        <v>6103</v>
      </c>
      <c r="J1725" t="s">
        <v>6104</v>
      </c>
      <c r="K1725">
        <v>7475</v>
      </c>
      <c r="L1725" t="s">
        <v>6102</v>
      </c>
      <c r="M1725" s="87">
        <v>43873</v>
      </c>
      <c r="N1725" t="s">
        <v>3620</v>
      </c>
      <c r="O1725" t="s">
        <v>3579</v>
      </c>
      <c r="P1725" s="61">
        <v>1029.47</v>
      </c>
      <c r="Q1725" t="s">
        <v>3579</v>
      </c>
      <c r="R1725" s="61">
        <v>1029.47</v>
      </c>
      <c r="S1725" s="61">
        <v>0</v>
      </c>
    </row>
    <row r="1726" spans="1:19" x14ac:dyDescent="0.2">
      <c r="A1726" t="s">
        <v>532</v>
      </c>
      <c r="B1726" t="s">
        <v>1801</v>
      </c>
      <c r="C1726" t="s">
        <v>2963</v>
      </c>
      <c r="D1726" t="s">
        <v>238</v>
      </c>
      <c r="E1726" t="s">
        <v>3573</v>
      </c>
      <c r="F1726" t="s">
        <v>123</v>
      </c>
      <c r="G1726" s="87">
        <v>20200313</v>
      </c>
      <c r="H1726" t="s">
        <v>5730</v>
      </c>
      <c r="I1726" t="s">
        <v>6105</v>
      </c>
      <c r="J1726" t="s">
        <v>6094</v>
      </c>
      <c r="K1726">
        <v>7532</v>
      </c>
      <c r="L1726" t="s">
        <v>6030</v>
      </c>
      <c r="M1726" s="87">
        <v>43907</v>
      </c>
      <c r="N1726" t="s">
        <v>3578</v>
      </c>
      <c r="O1726" t="s">
        <v>3579</v>
      </c>
      <c r="P1726" s="61">
        <v>1029.47</v>
      </c>
      <c r="Q1726" t="s">
        <v>3579</v>
      </c>
      <c r="R1726" s="61">
        <v>1029.47</v>
      </c>
      <c r="S1726" s="61">
        <v>0</v>
      </c>
    </row>
    <row r="1727" spans="1:19" x14ac:dyDescent="0.2">
      <c r="A1727" t="s">
        <v>532</v>
      </c>
      <c r="B1727" t="s">
        <v>1801</v>
      </c>
      <c r="C1727" t="s">
        <v>2963</v>
      </c>
      <c r="D1727" t="s">
        <v>238</v>
      </c>
      <c r="E1727" t="s">
        <v>3573</v>
      </c>
      <c r="F1727" t="s">
        <v>124</v>
      </c>
      <c r="G1727" s="87">
        <v>20200415</v>
      </c>
      <c r="H1727" t="s">
        <v>5730</v>
      </c>
      <c r="I1727" t="s">
        <v>6106</v>
      </c>
      <c r="J1727" t="s">
        <v>6107</v>
      </c>
      <c r="K1727">
        <v>7591</v>
      </c>
      <c r="L1727" t="s">
        <v>6033</v>
      </c>
      <c r="M1727" s="87">
        <v>43944</v>
      </c>
      <c r="N1727" t="s">
        <v>3578</v>
      </c>
      <c r="O1727" t="s">
        <v>3579</v>
      </c>
      <c r="P1727" s="61">
        <v>1320</v>
      </c>
      <c r="Q1727" t="s">
        <v>3579</v>
      </c>
      <c r="R1727" s="61">
        <v>1320</v>
      </c>
      <c r="S1727" s="61">
        <v>0</v>
      </c>
    </row>
    <row r="1728" spans="1:19" x14ac:dyDescent="0.2">
      <c r="A1728" t="s">
        <v>532</v>
      </c>
      <c r="B1728" t="s">
        <v>1801</v>
      </c>
      <c r="C1728" t="s">
        <v>2963</v>
      </c>
      <c r="D1728" t="s">
        <v>238</v>
      </c>
      <c r="E1728" t="s">
        <v>3573</v>
      </c>
      <c r="F1728" t="s">
        <v>125</v>
      </c>
      <c r="G1728" s="87">
        <v>20200511</v>
      </c>
      <c r="H1728" t="s">
        <v>5730</v>
      </c>
      <c r="I1728" t="s">
        <v>6108</v>
      </c>
      <c r="J1728" t="s">
        <v>6109</v>
      </c>
      <c r="K1728">
        <v>7636</v>
      </c>
      <c r="L1728" t="s">
        <v>6036</v>
      </c>
      <c r="M1728" s="87">
        <v>43969</v>
      </c>
      <c r="N1728" t="s">
        <v>3578</v>
      </c>
      <c r="O1728" t="s">
        <v>3579</v>
      </c>
      <c r="P1728" s="61">
        <v>275.45</v>
      </c>
      <c r="Q1728" t="s">
        <v>3579</v>
      </c>
      <c r="R1728" s="61">
        <v>275.45</v>
      </c>
      <c r="S1728" s="61">
        <v>0</v>
      </c>
    </row>
    <row r="1729" spans="1:19" x14ac:dyDescent="0.2">
      <c r="A1729" t="s">
        <v>532</v>
      </c>
      <c r="B1729" t="s">
        <v>1801</v>
      </c>
      <c r="C1729" t="s">
        <v>2963</v>
      </c>
      <c r="D1729" t="s">
        <v>238</v>
      </c>
      <c r="E1729" t="s">
        <v>3573</v>
      </c>
      <c r="F1729" t="s">
        <v>125</v>
      </c>
      <c r="G1729" s="87">
        <v>20200529</v>
      </c>
      <c r="H1729" t="s">
        <v>5730</v>
      </c>
      <c r="I1729" t="s">
        <v>6110</v>
      </c>
      <c r="J1729" t="s">
        <v>6111</v>
      </c>
      <c r="K1729">
        <v>7670</v>
      </c>
      <c r="L1729" t="s">
        <v>6070</v>
      </c>
      <c r="M1729" s="87">
        <v>43993</v>
      </c>
      <c r="N1729" t="s">
        <v>3620</v>
      </c>
      <c r="O1729" t="s">
        <v>3579</v>
      </c>
      <c r="P1729" s="61">
        <v>320</v>
      </c>
      <c r="Q1729" t="s">
        <v>3579</v>
      </c>
      <c r="R1729" s="61">
        <v>320</v>
      </c>
      <c r="S1729" s="61">
        <v>0</v>
      </c>
    </row>
    <row r="1730" spans="1:19" x14ac:dyDescent="0.2">
      <c r="A1730" t="s">
        <v>532</v>
      </c>
      <c r="B1730" t="s">
        <v>1801</v>
      </c>
      <c r="C1730" t="s">
        <v>2963</v>
      </c>
      <c r="D1730" t="s">
        <v>238</v>
      </c>
      <c r="E1730" t="s">
        <v>3573</v>
      </c>
      <c r="F1730" t="s">
        <v>126</v>
      </c>
      <c r="G1730" s="87">
        <v>20200615</v>
      </c>
      <c r="H1730" t="s">
        <v>5730</v>
      </c>
      <c r="I1730" t="s">
        <v>6112</v>
      </c>
      <c r="J1730" t="s">
        <v>6094</v>
      </c>
      <c r="K1730">
        <v>7679</v>
      </c>
      <c r="L1730" t="s">
        <v>6113</v>
      </c>
      <c r="M1730" s="87">
        <v>43997</v>
      </c>
      <c r="N1730" t="s">
        <v>3578</v>
      </c>
      <c r="O1730" t="s">
        <v>3579</v>
      </c>
      <c r="P1730" s="61">
        <v>228.27</v>
      </c>
      <c r="Q1730" t="s">
        <v>3579</v>
      </c>
      <c r="R1730" s="61">
        <v>228.27</v>
      </c>
      <c r="S1730" s="61">
        <v>0</v>
      </c>
    </row>
    <row r="1731" spans="1:19" x14ac:dyDescent="0.2">
      <c r="A1731" t="s">
        <v>532</v>
      </c>
      <c r="B1731" t="s">
        <v>1801</v>
      </c>
      <c r="C1731" t="s">
        <v>2963</v>
      </c>
      <c r="D1731" t="s">
        <v>238</v>
      </c>
      <c r="E1731" t="s">
        <v>3573</v>
      </c>
      <c r="F1731" t="s">
        <v>16</v>
      </c>
      <c r="G1731" s="87">
        <v>20200630</v>
      </c>
      <c r="H1731" t="s">
        <v>3617</v>
      </c>
      <c r="J1731" t="s">
        <v>3618</v>
      </c>
      <c r="K1731">
        <v>7681</v>
      </c>
      <c r="L1731" t="s">
        <v>3619</v>
      </c>
      <c r="M1731" s="87">
        <v>43999</v>
      </c>
      <c r="N1731" t="s">
        <v>3620</v>
      </c>
      <c r="O1731" t="s">
        <v>3579</v>
      </c>
      <c r="P1731" s="61">
        <v>-11318.97</v>
      </c>
      <c r="Q1731" t="s">
        <v>3579</v>
      </c>
      <c r="R1731" s="61">
        <v>0</v>
      </c>
      <c r="S1731" s="61">
        <v>-11318.97</v>
      </c>
    </row>
    <row r="1732" spans="1:19" x14ac:dyDescent="0.2">
      <c r="A1732" t="s">
        <v>533</v>
      </c>
      <c r="B1732" t="s">
        <v>1802</v>
      </c>
      <c r="C1732" t="s">
        <v>2964</v>
      </c>
      <c r="D1732" t="s">
        <v>238</v>
      </c>
      <c r="E1732" t="s">
        <v>3573</v>
      </c>
      <c r="F1732" t="s">
        <v>115</v>
      </c>
      <c r="G1732" s="87">
        <v>20190708</v>
      </c>
      <c r="H1732" t="s">
        <v>5730</v>
      </c>
      <c r="I1732" t="s">
        <v>6114</v>
      </c>
      <c r="J1732" t="s">
        <v>6115</v>
      </c>
      <c r="K1732">
        <v>7115</v>
      </c>
      <c r="L1732" t="s">
        <v>5733</v>
      </c>
      <c r="M1732" s="87">
        <v>43655</v>
      </c>
      <c r="N1732" t="s">
        <v>3620</v>
      </c>
      <c r="O1732" t="s">
        <v>3579</v>
      </c>
      <c r="P1732" s="61">
        <v>6184.63</v>
      </c>
      <c r="Q1732" t="s">
        <v>3579</v>
      </c>
      <c r="R1732" s="61">
        <v>6184.63</v>
      </c>
      <c r="S1732" s="61">
        <v>0</v>
      </c>
    </row>
    <row r="1733" spans="1:19" x14ac:dyDescent="0.2">
      <c r="A1733" t="s">
        <v>533</v>
      </c>
      <c r="B1733" t="s">
        <v>1802</v>
      </c>
      <c r="C1733" t="s">
        <v>2964</v>
      </c>
      <c r="D1733" t="s">
        <v>238</v>
      </c>
      <c r="E1733" t="s">
        <v>3573</v>
      </c>
      <c r="F1733" t="s">
        <v>116</v>
      </c>
      <c r="G1733" s="87">
        <v>20190821</v>
      </c>
      <c r="H1733" t="s">
        <v>5730</v>
      </c>
      <c r="I1733" t="s">
        <v>6116</v>
      </c>
      <c r="J1733" t="s">
        <v>6117</v>
      </c>
      <c r="K1733">
        <v>7191</v>
      </c>
      <c r="L1733" t="s">
        <v>6016</v>
      </c>
      <c r="M1733" s="87">
        <v>43698</v>
      </c>
      <c r="N1733" t="s">
        <v>3578</v>
      </c>
      <c r="O1733" t="s">
        <v>3579</v>
      </c>
      <c r="P1733" s="61">
        <v>6184.63</v>
      </c>
      <c r="Q1733" t="s">
        <v>3579</v>
      </c>
      <c r="R1733" s="61">
        <v>6184.63</v>
      </c>
      <c r="S1733" s="61">
        <v>0</v>
      </c>
    </row>
    <row r="1734" spans="1:19" x14ac:dyDescent="0.2">
      <c r="A1734" t="s">
        <v>533</v>
      </c>
      <c r="B1734" t="s">
        <v>1802</v>
      </c>
      <c r="C1734" t="s">
        <v>2964</v>
      </c>
      <c r="D1734" t="s">
        <v>238</v>
      </c>
      <c r="E1734" t="s">
        <v>3573</v>
      </c>
      <c r="F1734" t="s">
        <v>117</v>
      </c>
      <c r="G1734" s="87">
        <v>20190909</v>
      </c>
      <c r="H1734" t="s">
        <v>5730</v>
      </c>
      <c r="I1734" t="s">
        <v>6118</v>
      </c>
      <c r="J1734" t="s">
        <v>6115</v>
      </c>
      <c r="K1734">
        <v>7232</v>
      </c>
      <c r="L1734" t="s">
        <v>6019</v>
      </c>
      <c r="M1734" s="87">
        <v>43718</v>
      </c>
      <c r="N1734" t="s">
        <v>3620</v>
      </c>
      <c r="O1734" t="s">
        <v>3579</v>
      </c>
      <c r="P1734" s="61">
        <v>6184.63</v>
      </c>
      <c r="Q1734" t="s">
        <v>3579</v>
      </c>
      <c r="R1734" s="61">
        <v>6184.63</v>
      </c>
      <c r="S1734" s="61">
        <v>0</v>
      </c>
    </row>
    <row r="1735" spans="1:19" x14ac:dyDescent="0.2">
      <c r="A1735" t="s">
        <v>533</v>
      </c>
      <c r="B1735" t="s">
        <v>1802</v>
      </c>
      <c r="C1735" t="s">
        <v>2964</v>
      </c>
      <c r="D1735" t="s">
        <v>238</v>
      </c>
      <c r="E1735" t="s">
        <v>3573</v>
      </c>
      <c r="F1735" t="s">
        <v>118</v>
      </c>
      <c r="G1735" s="87">
        <v>20191009</v>
      </c>
      <c r="H1735" t="s">
        <v>5730</v>
      </c>
      <c r="I1735" t="s">
        <v>6119</v>
      </c>
      <c r="J1735" t="s">
        <v>6117</v>
      </c>
      <c r="K1735">
        <v>7279</v>
      </c>
      <c r="L1735" t="s">
        <v>6021</v>
      </c>
      <c r="M1735" s="87">
        <v>43747</v>
      </c>
      <c r="N1735" t="s">
        <v>3620</v>
      </c>
      <c r="O1735" t="s">
        <v>3579</v>
      </c>
      <c r="P1735" s="61">
        <v>6370.18</v>
      </c>
      <c r="Q1735" t="s">
        <v>3579</v>
      </c>
      <c r="R1735" s="61">
        <v>6370.18</v>
      </c>
      <c r="S1735" s="61">
        <v>0</v>
      </c>
    </row>
    <row r="1736" spans="1:19" x14ac:dyDescent="0.2">
      <c r="A1736" t="s">
        <v>533</v>
      </c>
      <c r="B1736" t="s">
        <v>1802</v>
      </c>
      <c r="C1736" t="s">
        <v>2964</v>
      </c>
      <c r="D1736" t="s">
        <v>238</v>
      </c>
      <c r="E1736" t="s">
        <v>3573</v>
      </c>
      <c r="F1736" t="s">
        <v>119</v>
      </c>
      <c r="G1736" s="87">
        <v>20191106</v>
      </c>
      <c r="H1736" t="s">
        <v>5730</v>
      </c>
      <c r="I1736" t="s">
        <v>6120</v>
      </c>
      <c r="J1736" t="s">
        <v>6117</v>
      </c>
      <c r="K1736">
        <v>7327</v>
      </c>
      <c r="L1736" t="s">
        <v>5898</v>
      </c>
      <c r="M1736" s="87">
        <v>43782</v>
      </c>
      <c r="N1736" t="s">
        <v>3620</v>
      </c>
      <c r="O1736" t="s">
        <v>3579</v>
      </c>
      <c r="P1736" s="61">
        <v>6370.18</v>
      </c>
      <c r="Q1736" t="s">
        <v>3579</v>
      </c>
      <c r="R1736" s="61">
        <v>6370.18</v>
      </c>
      <c r="S1736" s="61">
        <v>0</v>
      </c>
    </row>
    <row r="1737" spans="1:19" x14ac:dyDescent="0.2">
      <c r="A1737" t="s">
        <v>533</v>
      </c>
      <c r="B1737" t="s">
        <v>1802</v>
      </c>
      <c r="C1737" t="s">
        <v>2964</v>
      </c>
      <c r="D1737" t="s">
        <v>238</v>
      </c>
      <c r="E1737" t="s">
        <v>3573</v>
      </c>
      <c r="F1737" t="s">
        <v>120</v>
      </c>
      <c r="G1737" s="87">
        <v>20191209</v>
      </c>
      <c r="H1737" t="s">
        <v>5730</v>
      </c>
      <c r="I1737" t="s">
        <v>6121</v>
      </c>
      <c r="J1737" t="s">
        <v>6117</v>
      </c>
      <c r="K1737">
        <v>7374</v>
      </c>
      <c r="L1737" t="s">
        <v>6024</v>
      </c>
      <c r="M1737" s="87">
        <v>43808</v>
      </c>
      <c r="N1737" t="s">
        <v>3578</v>
      </c>
      <c r="O1737" t="s">
        <v>3579</v>
      </c>
      <c r="P1737" s="61">
        <v>6370.18</v>
      </c>
      <c r="Q1737" t="s">
        <v>3579</v>
      </c>
      <c r="R1737" s="61">
        <v>6370.18</v>
      </c>
      <c r="S1737" s="61">
        <v>0</v>
      </c>
    </row>
    <row r="1738" spans="1:19" x14ac:dyDescent="0.2">
      <c r="A1738" t="s">
        <v>533</v>
      </c>
      <c r="B1738" t="s">
        <v>1802</v>
      </c>
      <c r="C1738" t="s">
        <v>2964</v>
      </c>
      <c r="D1738" t="s">
        <v>238</v>
      </c>
      <c r="E1738" t="s">
        <v>3573</v>
      </c>
      <c r="F1738" t="s">
        <v>121</v>
      </c>
      <c r="G1738" s="87">
        <v>20200107</v>
      </c>
      <c r="H1738" t="s">
        <v>5730</v>
      </c>
      <c r="I1738" t="s">
        <v>6122</v>
      </c>
      <c r="J1738" t="s">
        <v>6117</v>
      </c>
      <c r="K1738">
        <v>7414</v>
      </c>
      <c r="L1738" t="s">
        <v>6026</v>
      </c>
      <c r="M1738" s="87">
        <v>43840</v>
      </c>
      <c r="N1738" t="s">
        <v>3578</v>
      </c>
      <c r="O1738" t="s">
        <v>3579</v>
      </c>
      <c r="P1738" s="61">
        <v>6124.73</v>
      </c>
      <c r="Q1738" t="s">
        <v>3579</v>
      </c>
      <c r="R1738" s="61">
        <v>6124.73</v>
      </c>
      <c r="S1738" s="61">
        <v>0</v>
      </c>
    </row>
    <row r="1739" spans="1:19" x14ac:dyDescent="0.2">
      <c r="A1739" t="s">
        <v>533</v>
      </c>
      <c r="B1739" t="s">
        <v>1802</v>
      </c>
      <c r="C1739" t="s">
        <v>2964</v>
      </c>
      <c r="D1739" t="s">
        <v>238</v>
      </c>
      <c r="E1739" t="s">
        <v>3573</v>
      </c>
      <c r="F1739" t="s">
        <v>122</v>
      </c>
      <c r="G1739" s="87">
        <v>20200204</v>
      </c>
      <c r="H1739" t="s">
        <v>5730</v>
      </c>
      <c r="I1739" t="s">
        <v>6123</v>
      </c>
      <c r="J1739" t="s">
        <v>6117</v>
      </c>
      <c r="K1739">
        <v>7475</v>
      </c>
      <c r="L1739" t="s">
        <v>5929</v>
      </c>
      <c r="M1739" s="87">
        <v>43873</v>
      </c>
      <c r="N1739" t="s">
        <v>3620</v>
      </c>
      <c r="O1739" t="s">
        <v>3579</v>
      </c>
      <c r="P1739" s="61">
        <v>6370.18</v>
      </c>
      <c r="Q1739" t="s">
        <v>3579</v>
      </c>
      <c r="R1739" s="61">
        <v>6370.18</v>
      </c>
      <c r="S1739" s="61">
        <v>0</v>
      </c>
    </row>
    <row r="1740" spans="1:19" x14ac:dyDescent="0.2">
      <c r="A1740" t="s">
        <v>533</v>
      </c>
      <c r="B1740" t="s">
        <v>1802</v>
      </c>
      <c r="C1740" t="s">
        <v>2964</v>
      </c>
      <c r="D1740" t="s">
        <v>238</v>
      </c>
      <c r="E1740" t="s">
        <v>3573</v>
      </c>
      <c r="F1740" t="s">
        <v>123</v>
      </c>
      <c r="G1740" s="87">
        <v>20200313</v>
      </c>
      <c r="H1740" t="s">
        <v>5730</v>
      </c>
      <c r="I1740" t="s">
        <v>6124</v>
      </c>
      <c r="J1740" t="s">
        <v>6117</v>
      </c>
      <c r="K1740">
        <v>7532</v>
      </c>
      <c r="L1740" t="s">
        <v>6030</v>
      </c>
      <c r="M1740" s="87">
        <v>43907</v>
      </c>
      <c r="N1740" t="s">
        <v>3578</v>
      </c>
      <c r="O1740" t="s">
        <v>3579</v>
      </c>
      <c r="P1740" s="61">
        <v>6863.89</v>
      </c>
      <c r="Q1740" t="s">
        <v>3579</v>
      </c>
      <c r="R1740" s="61">
        <v>6863.89</v>
      </c>
      <c r="S1740" s="61">
        <v>0</v>
      </c>
    </row>
    <row r="1741" spans="1:19" x14ac:dyDescent="0.2">
      <c r="A1741" t="s">
        <v>533</v>
      </c>
      <c r="B1741" t="s">
        <v>1802</v>
      </c>
      <c r="C1741" t="s">
        <v>2964</v>
      </c>
      <c r="D1741" t="s">
        <v>238</v>
      </c>
      <c r="E1741" t="s">
        <v>3573</v>
      </c>
      <c r="F1741" t="s">
        <v>124</v>
      </c>
      <c r="G1741" s="87">
        <v>20200415</v>
      </c>
      <c r="H1741" t="s">
        <v>5730</v>
      </c>
      <c r="I1741" t="s">
        <v>6125</v>
      </c>
      <c r="J1741" t="s">
        <v>6032</v>
      </c>
      <c r="K1741">
        <v>7591</v>
      </c>
      <c r="L1741" t="s">
        <v>6033</v>
      </c>
      <c r="M1741" s="87">
        <v>43944</v>
      </c>
      <c r="N1741" t="s">
        <v>3578</v>
      </c>
      <c r="O1741" t="s">
        <v>3579</v>
      </c>
      <c r="P1741" s="61">
        <v>7040</v>
      </c>
      <c r="Q1741" t="s">
        <v>3579</v>
      </c>
      <c r="R1741" s="61">
        <v>7040</v>
      </c>
      <c r="S1741" s="61">
        <v>0</v>
      </c>
    </row>
    <row r="1742" spans="1:19" x14ac:dyDescent="0.2">
      <c r="A1742" t="s">
        <v>533</v>
      </c>
      <c r="B1742" t="s">
        <v>1802</v>
      </c>
      <c r="C1742" t="s">
        <v>2964</v>
      </c>
      <c r="D1742" t="s">
        <v>238</v>
      </c>
      <c r="E1742" t="s">
        <v>3573</v>
      </c>
      <c r="F1742" t="s">
        <v>125</v>
      </c>
      <c r="G1742" s="87">
        <v>20200511</v>
      </c>
      <c r="H1742" t="s">
        <v>5730</v>
      </c>
      <c r="I1742" t="s">
        <v>6126</v>
      </c>
      <c r="J1742" t="s">
        <v>6035</v>
      </c>
      <c r="K1742">
        <v>7636</v>
      </c>
      <c r="L1742" t="s">
        <v>6036</v>
      </c>
      <c r="M1742" s="87">
        <v>43969</v>
      </c>
      <c r="N1742" t="s">
        <v>3578</v>
      </c>
      <c r="O1742" t="s">
        <v>3579</v>
      </c>
      <c r="P1742" s="61">
        <v>4175.71</v>
      </c>
      <c r="Q1742" t="s">
        <v>3579</v>
      </c>
      <c r="R1742" s="61">
        <v>4175.71</v>
      </c>
      <c r="S1742" s="61">
        <v>0</v>
      </c>
    </row>
    <row r="1743" spans="1:19" x14ac:dyDescent="0.2">
      <c r="A1743" t="s">
        <v>533</v>
      </c>
      <c r="B1743" t="s">
        <v>1802</v>
      </c>
      <c r="C1743" t="s">
        <v>2964</v>
      </c>
      <c r="D1743" t="s">
        <v>238</v>
      </c>
      <c r="E1743" t="s">
        <v>3573</v>
      </c>
      <c r="F1743" t="s">
        <v>125</v>
      </c>
      <c r="G1743" s="87">
        <v>20200511</v>
      </c>
      <c r="H1743" t="s">
        <v>5730</v>
      </c>
      <c r="I1743" t="s">
        <v>6127</v>
      </c>
      <c r="J1743" t="s">
        <v>6087</v>
      </c>
      <c r="K1743">
        <v>7636</v>
      </c>
      <c r="L1743" t="s">
        <v>6036</v>
      </c>
      <c r="M1743" s="87">
        <v>43969</v>
      </c>
      <c r="N1743" t="s">
        <v>3578</v>
      </c>
      <c r="O1743" t="s">
        <v>3579</v>
      </c>
      <c r="P1743" s="61">
        <v>6000</v>
      </c>
      <c r="Q1743" t="s">
        <v>3579</v>
      </c>
      <c r="R1743" s="61">
        <v>6000</v>
      </c>
      <c r="S1743" s="61">
        <v>0</v>
      </c>
    </row>
    <row r="1744" spans="1:19" x14ac:dyDescent="0.2">
      <c r="A1744" t="s">
        <v>533</v>
      </c>
      <c r="B1744" t="s">
        <v>1802</v>
      </c>
      <c r="C1744" t="s">
        <v>2964</v>
      </c>
      <c r="D1744" t="s">
        <v>238</v>
      </c>
      <c r="E1744" t="s">
        <v>3573</v>
      </c>
      <c r="F1744" t="s">
        <v>126</v>
      </c>
      <c r="G1744" s="87">
        <v>20200625</v>
      </c>
      <c r="H1744" t="s">
        <v>5730</v>
      </c>
      <c r="I1744" t="s">
        <v>6128</v>
      </c>
      <c r="J1744" t="s">
        <v>6117</v>
      </c>
      <c r="K1744">
        <v>7696</v>
      </c>
      <c r="L1744" t="s">
        <v>6129</v>
      </c>
      <c r="M1744" s="87">
        <v>44008</v>
      </c>
      <c r="N1744" t="s">
        <v>3620</v>
      </c>
      <c r="O1744" t="s">
        <v>3579</v>
      </c>
      <c r="P1744" s="61">
        <v>4175.71</v>
      </c>
      <c r="Q1744" t="s">
        <v>3579</v>
      </c>
      <c r="R1744" s="61">
        <v>4175.71</v>
      </c>
      <c r="S1744" s="61">
        <v>0</v>
      </c>
    </row>
    <row r="1745" spans="1:19" x14ac:dyDescent="0.2">
      <c r="A1745" t="s">
        <v>533</v>
      </c>
      <c r="B1745" t="s">
        <v>1802</v>
      </c>
      <c r="C1745" t="s">
        <v>2964</v>
      </c>
      <c r="D1745" t="s">
        <v>238</v>
      </c>
      <c r="E1745" t="s">
        <v>3573</v>
      </c>
      <c r="F1745" t="s">
        <v>16</v>
      </c>
      <c r="G1745" s="87">
        <v>20200630</v>
      </c>
      <c r="H1745" t="s">
        <v>3617</v>
      </c>
      <c r="J1745" t="s">
        <v>3618</v>
      </c>
      <c r="K1745">
        <v>7681</v>
      </c>
      <c r="L1745" t="s">
        <v>3619</v>
      </c>
      <c r="M1745" s="87">
        <v>43999</v>
      </c>
      <c r="N1745" t="s">
        <v>3620</v>
      </c>
      <c r="O1745" t="s">
        <v>3579</v>
      </c>
      <c r="P1745" s="61">
        <v>-74238.94</v>
      </c>
      <c r="Q1745" t="s">
        <v>3579</v>
      </c>
      <c r="R1745" s="61">
        <v>0</v>
      </c>
      <c r="S1745" s="61">
        <v>-74238.94</v>
      </c>
    </row>
    <row r="1746" spans="1:19" x14ac:dyDescent="0.2">
      <c r="A1746" t="s">
        <v>533</v>
      </c>
      <c r="B1746" t="s">
        <v>1802</v>
      </c>
      <c r="C1746" t="s">
        <v>2964</v>
      </c>
      <c r="D1746" t="s">
        <v>238</v>
      </c>
      <c r="E1746" t="s">
        <v>3573</v>
      </c>
      <c r="F1746" t="s">
        <v>16</v>
      </c>
      <c r="G1746" s="87">
        <v>20200630</v>
      </c>
      <c r="H1746" t="s">
        <v>5856</v>
      </c>
      <c r="I1746" t="s">
        <v>3618</v>
      </c>
      <c r="J1746" t="s">
        <v>3618</v>
      </c>
      <c r="K1746">
        <v>7696</v>
      </c>
      <c r="L1746" t="s">
        <v>6129</v>
      </c>
      <c r="M1746" s="87">
        <v>44008</v>
      </c>
      <c r="N1746" t="s">
        <v>3620</v>
      </c>
      <c r="O1746" t="s">
        <v>3579</v>
      </c>
      <c r="P1746" s="61">
        <v>-4175.71</v>
      </c>
      <c r="Q1746" t="s">
        <v>3579</v>
      </c>
      <c r="R1746" s="61">
        <v>0</v>
      </c>
      <c r="S1746" s="61">
        <v>-4175.71</v>
      </c>
    </row>
    <row r="1747" spans="1:19" x14ac:dyDescent="0.2">
      <c r="A1747" t="s">
        <v>535</v>
      </c>
      <c r="B1747" t="s">
        <v>1810</v>
      </c>
      <c r="C1747" t="s">
        <v>2965</v>
      </c>
      <c r="D1747" t="s">
        <v>238</v>
      </c>
      <c r="E1747" t="s">
        <v>3573</v>
      </c>
      <c r="F1747" t="s">
        <v>115</v>
      </c>
      <c r="G1747" s="87">
        <v>20190708</v>
      </c>
      <c r="H1747" t="s">
        <v>5730</v>
      </c>
      <c r="I1747" t="s">
        <v>6012</v>
      </c>
      <c r="J1747" t="s">
        <v>6130</v>
      </c>
      <c r="K1747">
        <v>7115</v>
      </c>
      <c r="L1747" t="s">
        <v>5733</v>
      </c>
      <c r="M1747" s="87">
        <v>43655</v>
      </c>
      <c r="N1747" t="s">
        <v>3620</v>
      </c>
      <c r="O1747" t="s">
        <v>3579</v>
      </c>
      <c r="P1747" s="61">
        <v>3764.83</v>
      </c>
      <c r="Q1747" t="s">
        <v>3579</v>
      </c>
      <c r="R1747" s="61">
        <v>3764.83</v>
      </c>
      <c r="S1747" s="61">
        <v>0</v>
      </c>
    </row>
    <row r="1748" spans="1:19" x14ac:dyDescent="0.2">
      <c r="A1748" t="s">
        <v>535</v>
      </c>
      <c r="B1748" t="s">
        <v>1810</v>
      </c>
      <c r="C1748" t="s">
        <v>2965</v>
      </c>
      <c r="D1748" t="s">
        <v>238</v>
      </c>
      <c r="E1748" t="s">
        <v>3573</v>
      </c>
      <c r="F1748" t="s">
        <v>116</v>
      </c>
      <c r="G1748" s="87">
        <v>20190821</v>
      </c>
      <c r="H1748" t="s">
        <v>5730</v>
      </c>
      <c r="I1748" t="s">
        <v>6014</v>
      </c>
      <c r="J1748" t="s">
        <v>6131</v>
      </c>
      <c r="K1748">
        <v>7191</v>
      </c>
      <c r="L1748" t="s">
        <v>6016</v>
      </c>
      <c r="M1748" s="87">
        <v>43698</v>
      </c>
      <c r="N1748" t="s">
        <v>3578</v>
      </c>
      <c r="O1748" t="s">
        <v>3579</v>
      </c>
      <c r="P1748" s="61">
        <v>3764.83</v>
      </c>
      <c r="Q1748" t="s">
        <v>3579</v>
      </c>
      <c r="R1748" s="61">
        <v>3764.83</v>
      </c>
      <c r="S1748" s="61">
        <v>0</v>
      </c>
    </row>
    <row r="1749" spans="1:19" x14ac:dyDescent="0.2">
      <c r="A1749" t="s">
        <v>535</v>
      </c>
      <c r="B1749" t="s">
        <v>1810</v>
      </c>
      <c r="C1749" t="s">
        <v>2965</v>
      </c>
      <c r="D1749" t="s">
        <v>238</v>
      </c>
      <c r="E1749" t="s">
        <v>3573</v>
      </c>
      <c r="F1749" t="s">
        <v>117</v>
      </c>
      <c r="G1749" s="87">
        <v>20190909</v>
      </c>
      <c r="H1749" t="s">
        <v>5730</v>
      </c>
      <c r="I1749" t="s">
        <v>6017</v>
      </c>
      <c r="J1749" t="s">
        <v>6132</v>
      </c>
      <c r="K1749">
        <v>7232</v>
      </c>
      <c r="L1749" t="s">
        <v>6019</v>
      </c>
      <c r="M1749" s="87">
        <v>43718</v>
      </c>
      <c r="N1749" t="s">
        <v>3620</v>
      </c>
      <c r="O1749" t="s">
        <v>3579</v>
      </c>
      <c r="P1749" s="61">
        <v>3764.83</v>
      </c>
      <c r="Q1749" t="s">
        <v>3579</v>
      </c>
      <c r="R1749" s="61">
        <v>3764.83</v>
      </c>
      <c r="S1749" s="61">
        <v>0</v>
      </c>
    </row>
    <row r="1750" spans="1:19" x14ac:dyDescent="0.2">
      <c r="A1750" t="s">
        <v>535</v>
      </c>
      <c r="B1750" t="s">
        <v>1810</v>
      </c>
      <c r="C1750" t="s">
        <v>2965</v>
      </c>
      <c r="D1750" t="s">
        <v>238</v>
      </c>
      <c r="E1750" t="s">
        <v>3573</v>
      </c>
      <c r="F1750" t="s">
        <v>118</v>
      </c>
      <c r="G1750" s="87">
        <v>20191009</v>
      </c>
      <c r="H1750" t="s">
        <v>5730</v>
      </c>
      <c r="I1750" t="s">
        <v>6020</v>
      </c>
      <c r="J1750" t="s">
        <v>6131</v>
      </c>
      <c r="K1750">
        <v>7279</v>
      </c>
      <c r="L1750" t="s">
        <v>6021</v>
      </c>
      <c r="M1750" s="87">
        <v>43747</v>
      </c>
      <c r="N1750" t="s">
        <v>3620</v>
      </c>
      <c r="O1750" t="s">
        <v>3579</v>
      </c>
      <c r="P1750" s="61">
        <v>3877.77</v>
      </c>
      <c r="Q1750" t="s">
        <v>3579</v>
      </c>
      <c r="R1750" s="61">
        <v>3877.77</v>
      </c>
      <c r="S1750" s="61">
        <v>0</v>
      </c>
    </row>
    <row r="1751" spans="1:19" x14ac:dyDescent="0.2">
      <c r="A1751" t="s">
        <v>535</v>
      </c>
      <c r="B1751" t="s">
        <v>1810</v>
      </c>
      <c r="C1751" t="s">
        <v>2965</v>
      </c>
      <c r="D1751" t="s">
        <v>238</v>
      </c>
      <c r="E1751" t="s">
        <v>3573</v>
      </c>
      <c r="F1751" t="s">
        <v>119</v>
      </c>
      <c r="G1751" s="87">
        <v>20191106</v>
      </c>
      <c r="H1751" t="s">
        <v>5730</v>
      </c>
      <c r="I1751" t="s">
        <v>6022</v>
      </c>
      <c r="J1751" t="s">
        <v>6131</v>
      </c>
      <c r="K1751">
        <v>7327</v>
      </c>
      <c r="L1751" t="s">
        <v>5898</v>
      </c>
      <c r="M1751" s="87">
        <v>43782</v>
      </c>
      <c r="N1751" t="s">
        <v>3620</v>
      </c>
      <c r="O1751" t="s">
        <v>3579</v>
      </c>
      <c r="P1751" s="61">
        <v>3877.77</v>
      </c>
      <c r="Q1751" t="s">
        <v>3579</v>
      </c>
      <c r="R1751" s="61">
        <v>3877.77</v>
      </c>
      <c r="S1751" s="61">
        <v>0</v>
      </c>
    </row>
    <row r="1752" spans="1:19" x14ac:dyDescent="0.2">
      <c r="A1752" t="s">
        <v>535</v>
      </c>
      <c r="B1752" t="s">
        <v>1810</v>
      </c>
      <c r="C1752" t="s">
        <v>2965</v>
      </c>
      <c r="D1752" t="s">
        <v>238</v>
      </c>
      <c r="E1752" t="s">
        <v>3573</v>
      </c>
      <c r="F1752" t="s">
        <v>120</v>
      </c>
      <c r="G1752" s="87">
        <v>20191209</v>
      </c>
      <c r="H1752" t="s">
        <v>5730</v>
      </c>
      <c r="I1752" t="s">
        <v>6023</v>
      </c>
      <c r="J1752" t="s">
        <v>6131</v>
      </c>
      <c r="K1752">
        <v>7374</v>
      </c>
      <c r="L1752" t="s">
        <v>6024</v>
      </c>
      <c r="M1752" s="87">
        <v>43808</v>
      </c>
      <c r="N1752" t="s">
        <v>3578</v>
      </c>
      <c r="O1752" t="s">
        <v>3579</v>
      </c>
      <c r="P1752" s="61">
        <v>3877.77</v>
      </c>
      <c r="Q1752" t="s">
        <v>3579</v>
      </c>
      <c r="R1752" s="61">
        <v>3877.77</v>
      </c>
      <c r="S1752" s="61">
        <v>0</v>
      </c>
    </row>
    <row r="1753" spans="1:19" x14ac:dyDescent="0.2">
      <c r="A1753" t="s">
        <v>535</v>
      </c>
      <c r="B1753" t="s">
        <v>1810</v>
      </c>
      <c r="C1753" t="s">
        <v>2965</v>
      </c>
      <c r="D1753" t="s">
        <v>238</v>
      </c>
      <c r="E1753" t="s">
        <v>3573</v>
      </c>
      <c r="F1753" t="s">
        <v>121</v>
      </c>
      <c r="G1753" s="87">
        <v>20200107</v>
      </c>
      <c r="H1753" t="s">
        <v>5730</v>
      </c>
      <c r="I1753" t="s">
        <v>6025</v>
      </c>
      <c r="J1753" t="s">
        <v>6131</v>
      </c>
      <c r="K1753">
        <v>7414</v>
      </c>
      <c r="L1753" t="s">
        <v>6026</v>
      </c>
      <c r="M1753" s="87">
        <v>43840</v>
      </c>
      <c r="N1753" t="s">
        <v>3578</v>
      </c>
      <c r="O1753" t="s">
        <v>3579</v>
      </c>
      <c r="P1753" s="61">
        <v>3877.77</v>
      </c>
      <c r="Q1753" t="s">
        <v>3579</v>
      </c>
      <c r="R1753" s="61">
        <v>3877.77</v>
      </c>
      <c r="S1753" s="61">
        <v>0</v>
      </c>
    </row>
    <row r="1754" spans="1:19" x14ac:dyDescent="0.2">
      <c r="A1754" t="s">
        <v>535</v>
      </c>
      <c r="B1754" t="s">
        <v>1810</v>
      </c>
      <c r="C1754" t="s">
        <v>2965</v>
      </c>
      <c r="D1754" t="s">
        <v>238</v>
      </c>
      <c r="E1754" t="s">
        <v>3573</v>
      </c>
      <c r="F1754" t="s">
        <v>122</v>
      </c>
      <c r="G1754" s="87">
        <v>20200211</v>
      </c>
      <c r="H1754" t="s">
        <v>5730</v>
      </c>
      <c r="I1754" t="s">
        <v>6027</v>
      </c>
      <c r="J1754" t="s">
        <v>6131</v>
      </c>
      <c r="K1754">
        <v>7475</v>
      </c>
      <c r="L1754" t="s">
        <v>6028</v>
      </c>
      <c r="M1754" s="87">
        <v>43873</v>
      </c>
      <c r="N1754" t="s">
        <v>3620</v>
      </c>
      <c r="O1754" t="s">
        <v>3579</v>
      </c>
      <c r="P1754" s="61">
        <v>3877.77</v>
      </c>
      <c r="Q1754" t="s">
        <v>3579</v>
      </c>
      <c r="R1754" s="61">
        <v>3877.77</v>
      </c>
      <c r="S1754" s="61">
        <v>0</v>
      </c>
    </row>
    <row r="1755" spans="1:19" x14ac:dyDescent="0.2">
      <c r="A1755" t="s">
        <v>535</v>
      </c>
      <c r="B1755" t="s">
        <v>1810</v>
      </c>
      <c r="C1755" t="s">
        <v>2965</v>
      </c>
      <c r="D1755" t="s">
        <v>238</v>
      </c>
      <c r="E1755" t="s">
        <v>3573</v>
      </c>
      <c r="F1755" t="s">
        <v>123</v>
      </c>
      <c r="G1755" s="87">
        <v>20200311</v>
      </c>
      <c r="H1755" t="s">
        <v>5730</v>
      </c>
      <c r="I1755" t="s">
        <v>6133</v>
      </c>
      <c r="J1755" t="s">
        <v>6134</v>
      </c>
      <c r="K1755">
        <v>7517</v>
      </c>
      <c r="L1755" t="s">
        <v>6135</v>
      </c>
      <c r="M1755" s="87">
        <v>43902</v>
      </c>
      <c r="N1755" t="s">
        <v>3620</v>
      </c>
      <c r="O1755" t="s">
        <v>3579</v>
      </c>
      <c r="P1755" s="61">
        <v>4471.53</v>
      </c>
      <c r="Q1755" t="s">
        <v>3579</v>
      </c>
      <c r="R1755" s="61">
        <v>4471.53</v>
      </c>
      <c r="S1755" s="61">
        <v>0</v>
      </c>
    </row>
    <row r="1756" spans="1:19" x14ac:dyDescent="0.2">
      <c r="A1756" t="s">
        <v>535</v>
      </c>
      <c r="B1756" t="s">
        <v>1810</v>
      </c>
      <c r="C1756" t="s">
        <v>2965</v>
      </c>
      <c r="D1756" t="s">
        <v>238</v>
      </c>
      <c r="E1756" t="s">
        <v>3573</v>
      </c>
      <c r="F1756" t="s">
        <v>123</v>
      </c>
      <c r="G1756" s="87">
        <v>20200313</v>
      </c>
      <c r="H1756" t="s">
        <v>5730</v>
      </c>
      <c r="I1756" t="s">
        <v>6029</v>
      </c>
      <c r="J1756" t="s">
        <v>6131</v>
      </c>
      <c r="K1756">
        <v>7532</v>
      </c>
      <c r="L1756" t="s">
        <v>6030</v>
      </c>
      <c r="M1756" s="87">
        <v>43907</v>
      </c>
      <c r="N1756" t="s">
        <v>3578</v>
      </c>
      <c r="O1756" t="s">
        <v>3579</v>
      </c>
      <c r="P1756" s="61">
        <v>3877.77</v>
      </c>
      <c r="Q1756" t="s">
        <v>3579</v>
      </c>
      <c r="R1756" s="61">
        <v>3877.77</v>
      </c>
      <c r="S1756" s="61">
        <v>0</v>
      </c>
    </row>
    <row r="1757" spans="1:19" x14ac:dyDescent="0.2">
      <c r="A1757" t="s">
        <v>535</v>
      </c>
      <c r="B1757" t="s">
        <v>1810</v>
      </c>
      <c r="C1757" t="s">
        <v>2965</v>
      </c>
      <c r="D1757" t="s">
        <v>238</v>
      </c>
      <c r="E1757" t="s">
        <v>3573</v>
      </c>
      <c r="F1757" t="s">
        <v>125</v>
      </c>
      <c r="G1757" s="87">
        <v>20200511</v>
      </c>
      <c r="H1757" t="s">
        <v>5730</v>
      </c>
      <c r="I1757" t="s">
        <v>6034</v>
      </c>
      <c r="J1757" t="s">
        <v>6136</v>
      </c>
      <c r="K1757">
        <v>7636</v>
      </c>
      <c r="L1757" t="s">
        <v>6036</v>
      </c>
      <c r="M1757" s="87">
        <v>43969</v>
      </c>
      <c r="N1757" t="s">
        <v>3578</v>
      </c>
      <c r="O1757" t="s">
        <v>3579</v>
      </c>
      <c r="P1757" s="61">
        <v>3311.03</v>
      </c>
      <c r="Q1757" t="s">
        <v>3579</v>
      </c>
      <c r="R1757" s="61">
        <v>3311.03</v>
      </c>
      <c r="S1757" s="61">
        <v>0</v>
      </c>
    </row>
    <row r="1758" spans="1:19" x14ac:dyDescent="0.2">
      <c r="A1758" t="s">
        <v>535</v>
      </c>
      <c r="B1758" t="s">
        <v>1810</v>
      </c>
      <c r="C1758" t="s">
        <v>2965</v>
      </c>
      <c r="D1758" t="s">
        <v>238</v>
      </c>
      <c r="E1758" t="s">
        <v>3573</v>
      </c>
      <c r="F1758" t="s">
        <v>126</v>
      </c>
      <c r="G1758" s="87">
        <v>20200625</v>
      </c>
      <c r="H1758" t="s">
        <v>5730</v>
      </c>
      <c r="I1758" t="s">
        <v>6039</v>
      </c>
      <c r="J1758" t="s">
        <v>6131</v>
      </c>
      <c r="K1758">
        <v>7697</v>
      </c>
      <c r="L1758" t="s">
        <v>6040</v>
      </c>
      <c r="M1758" s="87">
        <v>44008</v>
      </c>
      <c r="N1758" t="s">
        <v>3620</v>
      </c>
      <c r="O1758" t="s">
        <v>3579</v>
      </c>
      <c r="P1758" s="61">
        <v>3311.03</v>
      </c>
      <c r="Q1758" t="s">
        <v>3579</v>
      </c>
      <c r="R1758" s="61">
        <v>3311.03</v>
      </c>
      <c r="S1758" s="61">
        <v>0</v>
      </c>
    </row>
    <row r="1759" spans="1:19" x14ac:dyDescent="0.2">
      <c r="A1759" t="s">
        <v>535</v>
      </c>
      <c r="B1759" t="s">
        <v>1810</v>
      </c>
      <c r="C1759" t="s">
        <v>2965</v>
      </c>
      <c r="D1759" t="s">
        <v>238</v>
      </c>
      <c r="E1759" t="s">
        <v>3573</v>
      </c>
      <c r="F1759" t="s">
        <v>16</v>
      </c>
      <c r="G1759" s="87">
        <v>20200630</v>
      </c>
      <c r="H1759" t="s">
        <v>3617</v>
      </c>
      <c r="J1759" t="s">
        <v>3618</v>
      </c>
      <c r="K1759">
        <v>7681</v>
      </c>
      <c r="L1759" t="s">
        <v>3619</v>
      </c>
      <c r="M1759" s="87">
        <v>43999</v>
      </c>
      <c r="N1759" t="s">
        <v>3620</v>
      </c>
      <c r="O1759" t="s">
        <v>3579</v>
      </c>
      <c r="P1759" s="61">
        <v>-42343.67</v>
      </c>
      <c r="Q1759" t="s">
        <v>3579</v>
      </c>
      <c r="R1759" s="61">
        <v>0</v>
      </c>
      <c r="S1759" s="61">
        <v>-42343.67</v>
      </c>
    </row>
    <row r="1760" spans="1:19" x14ac:dyDescent="0.2">
      <c r="A1760" t="s">
        <v>535</v>
      </c>
      <c r="B1760" t="s">
        <v>1810</v>
      </c>
      <c r="C1760" t="s">
        <v>2965</v>
      </c>
      <c r="D1760" t="s">
        <v>238</v>
      </c>
      <c r="E1760" t="s">
        <v>3573</v>
      </c>
      <c r="F1760" t="s">
        <v>16</v>
      </c>
      <c r="G1760" s="87">
        <v>20200630</v>
      </c>
      <c r="H1760" t="s">
        <v>5856</v>
      </c>
      <c r="I1760" t="s">
        <v>3618</v>
      </c>
      <c r="J1760" t="s">
        <v>3618</v>
      </c>
      <c r="K1760">
        <v>7697</v>
      </c>
      <c r="L1760" t="s">
        <v>6040</v>
      </c>
      <c r="M1760" s="87">
        <v>44008</v>
      </c>
      <c r="N1760" t="s">
        <v>3620</v>
      </c>
      <c r="O1760" t="s">
        <v>3579</v>
      </c>
      <c r="P1760" s="61">
        <v>-3311.03</v>
      </c>
      <c r="Q1760" t="s">
        <v>3579</v>
      </c>
      <c r="R1760" s="61">
        <v>0</v>
      </c>
      <c r="S1760" s="61">
        <v>-3311.03</v>
      </c>
    </row>
    <row r="1761" spans="1:19" x14ac:dyDescent="0.2">
      <c r="A1761" t="s">
        <v>536</v>
      </c>
      <c r="B1761" t="s">
        <v>1811</v>
      </c>
      <c r="C1761" t="s">
        <v>2967</v>
      </c>
      <c r="D1761" t="s">
        <v>238</v>
      </c>
      <c r="E1761" t="s">
        <v>3573</v>
      </c>
      <c r="F1761" t="s">
        <v>115</v>
      </c>
      <c r="G1761" s="87">
        <v>20190709</v>
      </c>
      <c r="H1761" t="s">
        <v>5730</v>
      </c>
      <c r="I1761" t="s">
        <v>6041</v>
      </c>
      <c r="J1761" t="s">
        <v>6137</v>
      </c>
      <c r="K1761">
        <v>7115</v>
      </c>
      <c r="L1761" t="s">
        <v>6043</v>
      </c>
      <c r="M1761" s="87">
        <v>43655</v>
      </c>
      <c r="N1761" t="s">
        <v>3620</v>
      </c>
      <c r="O1761" t="s">
        <v>3579</v>
      </c>
      <c r="P1761" s="61">
        <v>3768.8</v>
      </c>
      <c r="Q1761" t="s">
        <v>3579</v>
      </c>
      <c r="R1761" s="61">
        <v>3768.8</v>
      </c>
      <c r="S1761" s="61">
        <v>0</v>
      </c>
    </row>
    <row r="1762" spans="1:19" x14ac:dyDescent="0.2">
      <c r="A1762" t="s">
        <v>536</v>
      </c>
      <c r="B1762" t="s">
        <v>1811</v>
      </c>
      <c r="C1762" t="s">
        <v>2967</v>
      </c>
      <c r="D1762" t="s">
        <v>238</v>
      </c>
      <c r="E1762" t="s">
        <v>3573</v>
      </c>
      <c r="F1762" t="s">
        <v>115</v>
      </c>
      <c r="G1762" s="87">
        <v>20190709</v>
      </c>
      <c r="H1762" t="s">
        <v>5730</v>
      </c>
      <c r="I1762" t="s">
        <v>6041</v>
      </c>
      <c r="J1762" t="s">
        <v>6138</v>
      </c>
      <c r="K1762">
        <v>7115</v>
      </c>
      <c r="L1762" t="s">
        <v>6043</v>
      </c>
      <c r="M1762" s="87">
        <v>43655</v>
      </c>
      <c r="N1762" t="s">
        <v>3620</v>
      </c>
      <c r="O1762" t="s">
        <v>3579</v>
      </c>
      <c r="P1762" s="61">
        <v>533.08000000000004</v>
      </c>
      <c r="Q1762" t="s">
        <v>3579</v>
      </c>
      <c r="R1762" s="61">
        <v>533.08000000000004</v>
      </c>
      <c r="S1762" s="61">
        <v>0</v>
      </c>
    </row>
    <row r="1763" spans="1:19" x14ac:dyDescent="0.2">
      <c r="A1763" t="s">
        <v>536</v>
      </c>
      <c r="B1763" t="s">
        <v>1811</v>
      </c>
      <c r="C1763" t="s">
        <v>2967</v>
      </c>
      <c r="D1763" t="s">
        <v>238</v>
      </c>
      <c r="E1763" t="s">
        <v>3573</v>
      </c>
      <c r="F1763" t="s">
        <v>116</v>
      </c>
      <c r="G1763" s="87">
        <v>20190830</v>
      </c>
      <c r="H1763" t="s">
        <v>5730</v>
      </c>
      <c r="I1763" t="s">
        <v>6044</v>
      </c>
      <c r="J1763" t="s">
        <v>6137</v>
      </c>
      <c r="K1763">
        <v>7232</v>
      </c>
      <c r="L1763" t="s">
        <v>6045</v>
      </c>
      <c r="M1763" s="87">
        <v>43718</v>
      </c>
      <c r="N1763" t="s">
        <v>3620</v>
      </c>
      <c r="O1763" t="s">
        <v>3579</v>
      </c>
      <c r="P1763" s="61">
        <v>3710.12</v>
      </c>
      <c r="Q1763" t="s">
        <v>3579</v>
      </c>
      <c r="R1763" s="61">
        <v>3710.12</v>
      </c>
      <c r="S1763" s="61">
        <v>0</v>
      </c>
    </row>
    <row r="1764" spans="1:19" x14ac:dyDescent="0.2">
      <c r="A1764" t="s">
        <v>536</v>
      </c>
      <c r="B1764" t="s">
        <v>1811</v>
      </c>
      <c r="C1764" t="s">
        <v>2967</v>
      </c>
      <c r="D1764" t="s">
        <v>238</v>
      </c>
      <c r="E1764" t="s">
        <v>3573</v>
      </c>
      <c r="F1764" t="s">
        <v>117</v>
      </c>
      <c r="G1764" s="87">
        <v>20190909</v>
      </c>
      <c r="H1764" t="s">
        <v>5730</v>
      </c>
      <c r="I1764" t="s">
        <v>6046</v>
      </c>
      <c r="J1764" t="s">
        <v>6139</v>
      </c>
      <c r="K1764">
        <v>7232</v>
      </c>
      <c r="L1764" t="s">
        <v>6019</v>
      </c>
      <c r="M1764" s="87">
        <v>43718</v>
      </c>
      <c r="N1764" t="s">
        <v>3620</v>
      </c>
      <c r="O1764" t="s">
        <v>3579</v>
      </c>
      <c r="P1764" s="61">
        <v>4081.13</v>
      </c>
      <c r="Q1764" t="s">
        <v>3579</v>
      </c>
      <c r="R1764" s="61">
        <v>4081.13</v>
      </c>
      <c r="S1764" s="61">
        <v>0</v>
      </c>
    </row>
    <row r="1765" spans="1:19" x14ac:dyDescent="0.2">
      <c r="A1765" t="s">
        <v>536</v>
      </c>
      <c r="B1765" t="s">
        <v>1811</v>
      </c>
      <c r="C1765" t="s">
        <v>2967</v>
      </c>
      <c r="D1765" t="s">
        <v>238</v>
      </c>
      <c r="E1765" t="s">
        <v>3573</v>
      </c>
      <c r="F1765" t="s">
        <v>117</v>
      </c>
      <c r="G1765" s="87">
        <v>20190919</v>
      </c>
      <c r="H1765" t="s">
        <v>6051</v>
      </c>
      <c r="I1765" t="s">
        <v>6052</v>
      </c>
      <c r="J1765" t="s">
        <v>6140</v>
      </c>
      <c r="K1765">
        <v>7260</v>
      </c>
      <c r="L1765" t="s">
        <v>6054</v>
      </c>
      <c r="M1765" s="87">
        <v>43739</v>
      </c>
      <c r="N1765" t="s">
        <v>3578</v>
      </c>
      <c r="O1765" t="s">
        <v>3579</v>
      </c>
      <c r="P1765" s="61">
        <v>-4081.13</v>
      </c>
      <c r="Q1765" t="s">
        <v>3579</v>
      </c>
      <c r="R1765" s="61">
        <v>0</v>
      </c>
      <c r="S1765" s="61">
        <v>-4081.13</v>
      </c>
    </row>
    <row r="1766" spans="1:19" x14ac:dyDescent="0.2">
      <c r="A1766" t="s">
        <v>536</v>
      </c>
      <c r="B1766" t="s">
        <v>1811</v>
      </c>
      <c r="C1766" t="s">
        <v>2967</v>
      </c>
      <c r="D1766" t="s">
        <v>238</v>
      </c>
      <c r="E1766" t="s">
        <v>3573</v>
      </c>
      <c r="F1766" t="s">
        <v>117</v>
      </c>
      <c r="G1766" s="87">
        <v>20190919</v>
      </c>
      <c r="H1766" t="s">
        <v>5730</v>
      </c>
      <c r="I1766" t="s">
        <v>6055</v>
      </c>
      <c r="J1766" t="s">
        <v>6137</v>
      </c>
      <c r="K1766">
        <v>7260</v>
      </c>
      <c r="L1766" t="s">
        <v>6056</v>
      </c>
      <c r="M1766" s="87">
        <v>43739</v>
      </c>
      <c r="N1766" t="s">
        <v>3578</v>
      </c>
      <c r="O1766" t="s">
        <v>3579</v>
      </c>
      <c r="P1766" s="61">
        <v>4572.5600000000004</v>
      </c>
      <c r="Q1766" t="s">
        <v>3579</v>
      </c>
      <c r="R1766" s="61">
        <v>4572.5600000000004</v>
      </c>
      <c r="S1766" s="61">
        <v>0</v>
      </c>
    </row>
    <row r="1767" spans="1:19" x14ac:dyDescent="0.2">
      <c r="A1767" t="s">
        <v>536</v>
      </c>
      <c r="B1767" t="s">
        <v>1811</v>
      </c>
      <c r="C1767" t="s">
        <v>2967</v>
      </c>
      <c r="D1767" t="s">
        <v>238</v>
      </c>
      <c r="E1767" t="s">
        <v>3573</v>
      </c>
      <c r="F1767" t="s">
        <v>118</v>
      </c>
      <c r="G1767" s="87">
        <v>20191009</v>
      </c>
      <c r="H1767" t="s">
        <v>5730</v>
      </c>
      <c r="I1767" t="s">
        <v>6057</v>
      </c>
      <c r="J1767" t="s">
        <v>6137</v>
      </c>
      <c r="K1767">
        <v>7279</v>
      </c>
      <c r="L1767" t="s">
        <v>6021</v>
      </c>
      <c r="M1767" s="87">
        <v>43747</v>
      </c>
      <c r="N1767" t="s">
        <v>3620</v>
      </c>
      <c r="O1767" t="s">
        <v>3579</v>
      </c>
      <c r="P1767" s="61">
        <v>4867.91</v>
      </c>
      <c r="Q1767" t="s">
        <v>3579</v>
      </c>
      <c r="R1767" s="61">
        <v>4867.91</v>
      </c>
      <c r="S1767" s="61">
        <v>0</v>
      </c>
    </row>
    <row r="1768" spans="1:19" x14ac:dyDescent="0.2">
      <c r="A1768" t="s">
        <v>536</v>
      </c>
      <c r="B1768" t="s">
        <v>1811</v>
      </c>
      <c r="C1768" t="s">
        <v>2967</v>
      </c>
      <c r="D1768" t="s">
        <v>238</v>
      </c>
      <c r="E1768" t="s">
        <v>3573</v>
      </c>
      <c r="F1768" t="s">
        <v>119</v>
      </c>
      <c r="G1768" s="87">
        <v>20191106</v>
      </c>
      <c r="H1768" t="s">
        <v>5730</v>
      </c>
      <c r="I1768" t="s">
        <v>6058</v>
      </c>
      <c r="J1768" t="s">
        <v>6137</v>
      </c>
      <c r="K1768">
        <v>7327</v>
      </c>
      <c r="L1768" t="s">
        <v>5898</v>
      </c>
      <c r="M1768" s="87">
        <v>43782</v>
      </c>
      <c r="N1768" t="s">
        <v>3620</v>
      </c>
      <c r="O1768" t="s">
        <v>3579</v>
      </c>
      <c r="P1768" s="61">
        <v>4867.91</v>
      </c>
      <c r="Q1768" t="s">
        <v>3579</v>
      </c>
      <c r="R1768" s="61">
        <v>4867.91</v>
      </c>
      <c r="S1768" s="61">
        <v>0</v>
      </c>
    </row>
    <row r="1769" spans="1:19" x14ac:dyDescent="0.2">
      <c r="A1769" t="s">
        <v>536</v>
      </c>
      <c r="B1769" t="s">
        <v>1811</v>
      </c>
      <c r="C1769" t="s">
        <v>2967</v>
      </c>
      <c r="D1769" t="s">
        <v>238</v>
      </c>
      <c r="E1769" t="s">
        <v>3573</v>
      </c>
      <c r="F1769" t="s">
        <v>120</v>
      </c>
      <c r="G1769" s="87">
        <v>20191209</v>
      </c>
      <c r="H1769" t="s">
        <v>5730</v>
      </c>
      <c r="I1769" t="s">
        <v>6059</v>
      </c>
      <c r="J1769" t="s">
        <v>6137</v>
      </c>
      <c r="K1769">
        <v>7374</v>
      </c>
      <c r="L1769" t="s">
        <v>6024</v>
      </c>
      <c r="M1769" s="87">
        <v>43808</v>
      </c>
      <c r="N1769" t="s">
        <v>3578</v>
      </c>
      <c r="O1769" t="s">
        <v>3579</v>
      </c>
      <c r="P1769" s="61">
        <v>4867.91</v>
      </c>
      <c r="Q1769" t="s">
        <v>3579</v>
      </c>
      <c r="R1769" s="61">
        <v>4867.91</v>
      </c>
      <c r="S1769" s="61">
        <v>0</v>
      </c>
    </row>
    <row r="1770" spans="1:19" x14ac:dyDescent="0.2">
      <c r="A1770" t="s">
        <v>536</v>
      </c>
      <c r="B1770" t="s">
        <v>1811</v>
      </c>
      <c r="C1770" t="s">
        <v>2967</v>
      </c>
      <c r="D1770" t="s">
        <v>238</v>
      </c>
      <c r="E1770" t="s">
        <v>3573</v>
      </c>
      <c r="F1770" t="s">
        <v>121</v>
      </c>
      <c r="G1770" s="87">
        <v>20200107</v>
      </c>
      <c r="H1770" t="s">
        <v>5730</v>
      </c>
      <c r="I1770" t="s">
        <v>6060</v>
      </c>
      <c r="J1770" t="s">
        <v>6137</v>
      </c>
      <c r="K1770">
        <v>7414</v>
      </c>
      <c r="L1770" t="s">
        <v>6026</v>
      </c>
      <c r="M1770" s="87">
        <v>43840</v>
      </c>
      <c r="N1770" t="s">
        <v>3578</v>
      </c>
      <c r="O1770" t="s">
        <v>3579</v>
      </c>
      <c r="P1770" s="61">
        <v>4867.91</v>
      </c>
      <c r="Q1770" t="s">
        <v>3579</v>
      </c>
      <c r="R1770" s="61">
        <v>4867.91</v>
      </c>
      <c r="S1770" s="61">
        <v>0</v>
      </c>
    </row>
    <row r="1771" spans="1:19" x14ac:dyDescent="0.2">
      <c r="A1771" t="s">
        <v>536</v>
      </c>
      <c r="B1771" t="s">
        <v>1811</v>
      </c>
      <c r="C1771" t="s">
        <v>2967</v>
      </c>
      <c r="D1771" t="s">
        <v>238</v>
      </c>
      <c r="E1771" t="s">
        <v>3573</v>
      </c>
      <c r="F1771" t="s">
        <v>122</v>
      </c>
      <c r="G1771" s="87">
        <v>20200211</v>
      </c>
      <c r="H1771" t="s">
        <v>5730</v>
      </c>
      <c r="I1771" t="s">
        <v>6061</v>
      </c>
      <c r="J1771" t="s">
        <v>6137</v>
      </c>
      <c r="K1771">
        <v>7475</v>
      </c>
      <c r="L1771" t="s">
        <v>6028</v>
      </c>
      <c r="M1771" s="87">
        <v>43873</v>
      </c>
      <c r="N1771" t="s">
        <v>3620</v>
      </c>
      <c r="O1771" t="s">
        <v>3579</v>
      </c>
      <c r="P1771" s="61">
        <v>4867.91</v>
      </c>
      <c r="Q1771" t="s">
        <v>3579</v>
      </c>
      <c r="R1771" s="61">
        <v>4867.91</v>
      </c>
      <c r="S1771" s="61">
        <v>0</v>
      </c>
    </row>
    <row r="1772" spans="1:19" x14ac:dyDescent="0.2">
      <c r="A1772" t="s">
        <v>536</v>
      </c>
      <c r="B1772" t="s">
        <v>1811</v>
      </c>
      <c r="C1772" t="s">
        <v>2967</v>
      </c>
      <c r="D1772" t="s">
        <v>238</v>
      </c>
      <c r="E1772" t="s">
        <v>3573</v>
      </c>
      <c r="F1772" t="s">
        <v>123</v>
      </c>
      <c r="G1772" s="87">
        <v>20200313</v>
      </c>
      <c r="H1772" t="s">
        <v>5730</v>
      </c>
      <c r="I1772" t="s">
        <v>6062</v>
      </c>
      <c r="J1772" t="s">
        <v>6137</v>
      </c>
      <c r="K1772">
        <v>7532</v>
      </c>
      <c r="L1772" t="s">
        <v>6030</v>
      </c>
      <c r="M1772" s="87">
        <v>43907</v>
      </c>
      <c r="N1772" t="s">
        <v>3578</v>
      </c>
      <c r="O1772" t="s">
        <v>3579</v>
      </c>
      <c r="P1772" s="61">
        <v>4867.91</v>
      </c>
      <c r="Q1772" t="s">
        <v>3579</v>
      </c>
      <c r="R1772" s="61">
        <v>4867.91</v>
      </c>
      <c r="S1772" s="61">
        <v>0</v>
      </c>
    </row>
    <row r="1773" spans="1:19" x14ac:dyDescent="0.2">
      <c r="A1773" t="s">
        <v>536</v>
      </c>
      <c r="B1773" t="s">
        <v>1811</v>
      </c>
      <c r="C1773" t="s">
        <v>2967</v>
      </c>
      <c r="D1773" t="s">
        <v>238</v>
      </c>
      <c r="E1773" t="s">
        <v>3573</v>
      </c>
      <c r="F1773" t="s">
        <v>125</v>
      </c>
      <c r="G1773" s="87">
        <v>20200511</v>
      </c>
      <c r="H1773" t="s">
        <v>5730</v>
      </c>
      <c r="I1773" t="s">
        <v>6067</v>
      </c>
      <c r="J1773" t="s">
        <v>6136</v>
      </c>
      <c r="K1773">
        <v>7636</v>
      </c>
      <c r="L1773" t="s">
        <v>6036</v>
      </c>
      <c r="M1773" s="87">
        <v>43969</v>
      </c>
      <c r="N1773" t="s">
        <v>3578</v>
      </c>
      <c r="O1773" t="s">
        <v>3579</v>
      </c>
      <c r="P1773" s="61">
        <v>4324.96</v>
      </c>
      <c r="Q1773" t="s">
        <v>3579</v>
      </c>
      <c r="R1773" s="61">
        <v>4324.96</v>
      </c>
      <c r="S1773" s="61">
        <v>0</v>
      </c>
    </row>
    <row r="1774" spans="1:19" x14ac:dyDescent="0.2">
      <c r="A1774" t="s">
        <v>536</v>
      </c>
      <c r="B1774" t="s">
        <v>1811</v>
      </c>
      <c r="C1774" t="s">
        <v>2967</v>
      </c>
      <c r="D1774" t="s">
        <v>238</v>
      </c>
      <c r="E1774" t="s">
        <v>3573</v>
      </c>
      <c r="F1774" t="s">
        <v>126</v>
      </c>
      <c r="G1774" s="87">
        <v>20200625</v>
      </c>
      <c r="H1774" t="s">
        <v>5730</v>
      </c>
      <c r="I1774" t="s">
        <v>6071</v>
      </c>
      <c r="J1774" t="s">
        <v>6137</v>
      </c>
      <c r="K1774">
        <v>7697</v>
      </c>
      <c r="L1774" t="s">
        <v>6040</v>
      </c>
      <c r="M1774" s="87">
        <v>44008</v>
      </c>
      <c r="N1774" t="s">
        <v>3620</v>
      </c>
      <c r="O1774" t="s">
        <v>3579</v>
      </c>
      <c r="P1774" s="61">
        <v>4324.96</v>
      </c>
      <c r="Q1774" t="s">
        <v>3579</v>
      </c>
      <c r="R1774" s="61">
        <v>4324.96</v>
      </c>
      <c r="S1774" s="61">
        <v>0</v>
      </c>
    </row>
    <row r="1775" spans="1:19" x14ac:dyDescent="0.2">
      <c r="A1775" t="s">
        <v>536</v>
      </c>
      <c r="B1775" t="s">
        <v>1811</v>
      </c>
      <c r="C1775" t="s">
        <v>2967</v>
      </c>
      <c r="D1775" t="s">
        <v>238</v>
      </c>
      <c r="E1775" t="s">
        <v>3573</v>
      </c>
      <c r="F1775" t="s">
        <v>16</v>
      </c>
      <c r="G1775" s="87">
        <v>20200630</v>
      </c>
      <c r="H1775" t="s">
        <v>3617</v>
      </c>
      <c r="J1775" t="s">
        <v>3618</v>
      </c>
      <c r="K1775">
        <v>7681</v>
      </c>
      <c r="L1775" t="s">
        <v>3619</v>
      </c>
      <c r="M1775" s="87">
        <v>43999</v>
      </c>
      <c r="N1775" t="s">
        <v>3620</v>
      </c>
      <c r="O1775" t="s">
        <v>3579</v>
      </c>
      <c r="P1775" s="61">
        <v>-46116.98</v>
      </c>
      <c r="Q1775" t="s">
        <v>3579</v>
      </c>
      <c r="R1775" s="61">
        <v>0</v>
      </c>
      <c r="S1775" s="61">
        <v>-46116.98</v>
      </c>
    </row>
    <row r="1776" spans="1:19" x14ac:dyDescent="0.2">
      <c r="A1776" t="s">
        <v>536</v>
      </c>
      <c r="B1776" t="s">
        <v>1811</v>
      </c>
      <c r="C1776" t="s">
        <v>2967</v>
      </c>
      <c r="D1776" t="s">
        <v>238</v>
      </c>
      <c r="E1776" t="s">
        <v>3573</v>
      </c>
      <c r="F1776" t="s">
        <v>16</v>
      </c>
      <c r="G1776" s="87">
        <v>20200630</v>
      </c>
      <c r="H1776" t="s">
        <v>5856</v>
      </c>
      <c r="I1776" t="s">
        <v>3618</v>
      </c>
      <c r="J1776" t="s">
        <v>3618</v>
      </c>
      <c r="K1776">
        <v>7697</v>
      </c>
      <c r="L1776" t="s">
        <v>6040</v>
      </c>
      <c r="M1776" s="87">
        <v>44008</v>
      </c>
      <c r="N1776" t="s">
        <v>3620</v>
      </c>
      <c r="O1776" t="s">
        <v>3579</v>
      </c>
      <c r="P1776" s="61">
        <v>-4324.96</v>
      </c>
      <c r="Q1776" t="s">
        <v>3579</v>
      </c>
      <c r="R1776" s="61">
        <v>0</v>
      </c>
      <c r="S1776" s="61">
        <v>-4324.96</v>
      </c>
    </row>
    <row r="1777" spans="1:19" x14ac:dyDescent="0.2">
      <c r="A1777" t="s">
        <v>537</v>
      </c>
      <c r="B1777" t="s">
        <v>1812</v>
      </c>
      <c r="C1777" t="s">
        <v>2968</v>
      </c>
      <c r="D1777" t="s">
        <v>238</v>
      </c>
      <c r="E1777" t="s">
        <v>3573</v>
      </c>
      <c r="F1777" t="s">
        <v>115</v>
      </c>
      <c r="G1777" s="87">
        <v>20190708</v>
      </c>
      <c r="H1777" t="s">
        <v>5730</v>
      </c>
      <c r="I1777" t="s">
        <v>6141</v>
      </c>
      <c r="J1777" t="s">
        <v>6142</v>
      </c>
      <c r="K1777">
        <v>7115</v>
      </c>
      <c r="L1777" t="s">
        <v>5733</v>
      </c>
      <c r="M1777" s="87">
        <v>43655</v>
      </c>
      <c r="N1777" t="s">
        <v>3620</v>
      </c>
      <c r="O1777" t="s">
        <v>3579</v>
      </c>
      <c r="P1777" s="61">
        <v>1946.33</v>
      </c>
      <c r="Q1777" t="s">
        <v>3579</v>
      </c>
      <c r="R1777" s="61">
        <v>1946.33</v>
      </c>
      <c r="S1777" s="61">
        <v>0</v>
      </c>
    </row>
    <row r="1778" spans="1:19" x14ac:dyDescent="0.2">
      <c r="A1778" t="s">
        <v>537</v>
      </c>
      <c r="B1778" t="s">
        <v>1812</v>
      </c>
      <c r="C1778" t="s">
        <v>2968</v>
      </c>
      <c r="D1778" t="s">
        <v>238</v>
      </c>
      <c r="E1778" t="s">
        <v>3573</v>
      </c>
      <c r="F1778" t="s">
        <v>115</v>
      </c>
      <c r="G1778" s="87">
        <v>20190708</v>
      </c>
      <c r="H1778" t="s">
        <v>5730</v>
      </c>
      <c r="I1778" t="s">
        <v>6141</v>
      </c>
      <c r="J1778" t="s">
        <v>6075</v>
      </c>
      <c r="K1778">
        <v>7115</v>
      </c>
      <c r="L1778" t="s">
        <v>5733</v>
      </c>
      <c r="M1778" s="87">
        <v>43655</v>
      </c>
      <c r="N1778" t="s">
        <v>3620</v>
      </c>
      <c r="O1778" t="s">
        <v>3579</v>
      </c>
      <c r="P1778" s="61">
        <v>1265.48</v>
      </c>
      <c r="Q1778" t="s">
        <v>3579</v>
      </c>
      <c r="R1778" s="61">
        <v>1265.48</v>
      </c>
      <c r="S1778" s="61">
        <v>0</v>
      </c>
    </row>
    <row r="1779" spans="1:19" x14ac:dyDescent="0.2">
      <c r="A1779" t="s">
        <v>537</v>
      </c>
      <c r="B1779" t="s">
        <v>1812</v>
      </c>
      <c r="C1779" t="s">
        <v>2968</v>
      </c>
      <c r="D1779" t="s">
        <v>238</v>
      </c>
      <c r="E1779" t="s">
        <v>3573</v>
      </c>
      <c r="F1779" t="s">
        <v>116</v>
      </c>
      <c r="G1779" s="87">
        <v>20190821</v>
      </c>
      <c r="H1779" t="s">
        <v>5730</v>
      </c>
      <c r="I1779" t="s">
        <v>6072</v>
      </c>
      <c r="J1779" t="s">
        <v>6143</v>
      </c>
      <c r="K1779">
        <v>7191</v>
      </c>
      <c r="L1779" t="s">
        <v>6016</v>
      </c>
      <c r="M1779" s="87">
        <v>43698</v>
      </c>
      <c r="N1779" t="s">
        <v>3578</v>
      </c>
      <c r="O1779" t="s">
        <v>3579</v>
      </c>
      <c r="P1779" s="61">
        <v>1946.33</v>
      </c>
      <c r="Q1779" t="s">
        <v>3579</v>
      </c>
      <c r="R1779" s="61">
        <v>1946.33</v>
      </c>
      <c r="S1779" s="61">
        <v>0</v>
      </c>
    </row>
    <row r="1780" spans="1:19" x14ac:dyDescent="0.2">
      <c r="A1780" t="s">
        <v>537</v>
      </c>
      <c r="B1780" t="s">
        <v>1812</v>
      </c>
      <c r="C1780" t="s">
        <v>2968</v>
      </c>
      <c r="D1780" t="s">
        <v>238</v>
      </c>
      <c r="E1780" t="s">
        <v>3573</v>
      </c>
      <c r="F1780" t="s">
        <v>117</v>
      </c>
      <c r="G1780" s="87">
        <v>20190909</v>
      </c>
      <c r="H1780" t="s">
        <v>5730</v>
      </c>
      <c r="I1780" t="s">
        <v>6074</v>
      </c>
      <c r="J1780" t="s">
        <v>6142</v>
      </c>
      <c r="K1780">
        <v>7232</v>
      </c>
      <c r="L1780" t="s">
        <v>6019</v>
      </c>
      <c r="M1780" s="87">
        <v>43718</v>
      </c>
      <c r="N1780" t="s">
        <v>3620</v>
      </c>
      <c r="O1780" t="s">
        <v>3579</v>
      </c>
      <c r="P1780" s="61">
        <v>1946.33</v>
      </c>
      <c r="Q1780" t="s">
        <v>3579</v>
      </c>
      <c r="R1780" s="61">
        <v>1946.33</v>
      </c>
      <c r="S1780" s="61">
        <v>0</v>
      </c>
    </row>
    <row r="1781" spans="1:19" x14ac:dyDescent="0.2">
      <c r="A1781" t="s">
        <v>537</v>
      </c>
      <c r="B1781" t="s">
        <v>1812</v>
      </c>
      <c r="C1781" t="s">
        <v>2968</v>
      </c>
      <c r="D1781" t="s">
        <v>238</v>
      </c>
      <c r="E1781" t="s">
        <v>3573</v>
      </c>
      <c r="F1781" t="s">
        <v>118</v>
      </c>
      <c r="G1781" s="87">
        <v>20191028</v>
      </c>
      <c r="H1781" t="s">
        <v>5730</v>
      </c>
      <c r="I1781" t="s">
        <v>6076</v>
      </c>
      <c r="J1781" t="s">
        <v>6143</v>
      </c>
      <c r="K1781">
        <v>7310</v>
      </c>
      <c r="L1781" t="s">
        <v>6077</v>
      </c>
      <c r="M1781" s="87">
        <v>43769</v>
      </c>
      <c r="N1781" t="s">
        <v>3578</v>
      </c>
      <c r="O1781" t="s">
        <v>3579</v>
      </c>
      <c r="P1781" s="61">
        <v>2004.72</v>
      </c>
      <c r="Q1781" t="s">
        <v>3579</v>
      </c>
      <c r="R1781" s="61">
        <v>2004.72</v>
      </c>
      <c r="S1781" s="61">
        <v>0</v>
      </c>
    </row>
    <row r="1782" spans="1:19" x14ac:dyDescent="0.2">
      <c r="A1782" t="s">
        <v>537</v>
      </c>
      <c r="B1782" t="s">
        <v>1812</v>
      </c>
      <c r="C1782" t="s">
        <v>2968</v>
      </c>
      <c r="D1782" t="s">
        <v>238</v>
      </c>
      <c r="E1782" t="s">
        <v>3573</v>
      </c>
      <c r="F1782" t="s">
        <v>119</v>
      </c>
      <c r="G1782" s="87">
        <v>20191106</v>
      </c>
      <c r="H1782" t="s">
        <v>5730</v>
      </c>
      <c r="I1782" t="s">
        <v>6078</v>
      </c>
      <c r="J1782" t="s">
        <v>6143</v>
      </c>
      <c r="K1782">
        <v>7327</v>
      </c>
      <c r="L1782" t="s">
        <v>5898</v>
      </c>
      <c r="M1782" s="87">
        <v>43782</v>
      </c>
      <c r="N1782" t="s">
        <v>3620</v>
      </c>
      <c r="O1782" t="s">
        <v>3579</v>
      </c>
      <c r="P1782" s="61">
        <v>2004.72</v>
      </c>
      <c r="Q1782" t="s">
        <v>3579</v>
      </c>
      <c r="R1782" s="61">
        <v>2004.72</v>
      </c>
      <c r="S1782" s="61">
        <v>0</v>
      </c>
    </row>
    <row r="1783" spans="1:19" x14ac:dyDescent="0.2">
      <c r="A1783" t="s">
        <v>537</v>
      </c>
      <c r="B1783" t="s">
        <v>1812</v>
      </c>
      <c r="C1783" t="s">
        <v>2968</v>
      </c>
      <c r="D1783" t="s">
        <v>238</v>
      </c>
      <c r="E1783" t="s">
        <v>3573</v>
      </c>
      <c r="F1783" t="s">
        <v>120</v>
      </c>
      <c r="G1783" s="87">
        <v>20191209</v>
      </c>
      <c r="H1783" t="s">
        <v>5730</v>
      </c>
      <c r="I1783" t="s">
        <v>6079</v>
      </c>
      <c r="J1783" t="s">
        <v>6143</v>
      </c>
      <c r="K1783">
        <v>7374</v>
      </c>
      <c r="L1783" t="s">
        <v>6024</v>
      </c>
      <c r="M1783" s="87">
        <v>43808</v>
      </c>
      <c r="N1783" t="s">
        <v>3578</v>
      </c>
      <c r="O1783" t="s">
        <v>3579</v>
      </c>
      <c r="P1783" s="61">
        <v>2004.72</v>
      </c>
      <c r="Q1783" t="s">
        <v>3579</v>
      </c>
      <c r="R1783" s="61">
        <v>2004.72</v>
      </c>
      <c r="S1783" s="61">
        <v>0</v>
      </c>
    </row>
    <row r="1784" spans="1:19" x14ac:dyDescent="0.2">
      <c r="A1784" t="s">
        <v>537</v>
      </c>
      <c r="B1784" t="s">
        <v>1812</v>
      </c>
      <c r="C1784" t="s">
        <v>2968</v>
      </c>
      <c r="D1784" t="s">
        <v>238</v>
      </c>
      <c r="E1784" t="s">
        <v>3573</v>
      </c>
      <c r="F1784" t="s">
        <v>121</v>
      </c>
      <c r="G1784" s="87">
        <v>20200107</v>
      </c>
      <c r="H1784" t="s">
        <v>5730</v>
      </c>
      <c r="I1784" t="s">
        <v>6080</v>
      </c>
      <c r="J1784" t="s">
        <v>6143</v>
      </c>
      <c r="K1784">
        <v>7414</v>
      </c>
      <c r="L1784" t="s">
        <v>6026</v>
      </c>
      <c r="M1784" s="87">
        <v>43840</v>
      </c>
      <c r="N1784" t="s">
        <v>3578</v>
      </c>
      <c r="O1784" t="s">
        <v>3579</v>
      </c>
      <c r="P1784" s="61">
        <v>2004.72</v>
      </c>
      <c r="Q1784" t="s">
        <v>3579</v>
      </c>
      <c r="R1784" s="61">
        <v>2004.72</v>
      </c>
      <c r="S1784" s="61">
        <v>0</v>
      </c>
    </row>
    <row r="1785" spans="1:19" x14ac:dyDescent="0.2">
      <c r="A1785" t="s">
        <v>537</v>
      </c>
      <c r="B1785" t="s">
        <v>1812</v>
      </c>
      <c r="C1785" t="s">
        <v>2968</v>
      </c>
      <c r="D1785" t="s">
        <v>238</v>
      </c>
      <c r="E1785" t="s">
        <v>3573</v>
      </c>
      <c r="F1785" t="s">
        <v>122</v>
      </c>
      <c r="G1785" s="87">
        <v>20200211</v>
      </c>
      <c r="H1785" t="s">
        <v>5730</v>
      </c>
      <c r="I1785" t="s">
        <v>6081</v>
      </c>
      <c r="J1785" t="s">
        <v>6143</v>
      </c>
      <c r="K1785">
        <v>7475</v>
      </c>
      <c r="L1785" t="s">
        <v>6028</v>
      </c>
      <c r="M1785" s="87">
        <v>43873</v>
      </c>
      <c r="N1785" t="s">
        <v>3620</v>
      </c>
      <c r="O1785" t="s">
        <v>3579</v>
      </c>
      <c r="P1785" s="61">
        <v>2004.72</v>
      </c>
      <c r="Q1785" t="s">
        <v>3579</v>
      </c>
      <c r="R1785" s="61">
        <v>2004.72</v>
      </c>
      <c r="S1785" s="61">
        <v>0</v>
      </c>
    </row>
    <row r="1786" spans="1:19" x14ac:dyDescent="0.2">
      <c r="A1786" t="s">
        <v>537</v>
      </c>
      <c r="B1786" t="s">
        <v>1812</v>
      </c>
      <c r="C1786" t="s">
        <v>2968</v>
      </c>
      <c r="D1786" t="s">
        <v>238</v>
      </c>
      <c r="E1786" t="s">
        <v>3573</v>
      </c>
      <c r="F1786" t="s">
        <v>123</v>
      </c>
      <c r="G1786" s="87">
        <v>20200313</v>
      </c>
      <c r="H1786" t="s">
        <v>5730</v>
      </c>
      <c r="I1786" t="s">
        <v>6082</v>
      </c>
      <c r="J1786" t="s">
        <v>6143</v>
      </c>
      <c r="K1786">
        <v>7532</v>
      </c>
      <c r="L1786" t="s">
        <v>6030</v>
      </c>
      <c r="M1786" s="87">
        <v>43907</v>
      </c>
      <c r="N1786" t="s">
        <v>3578</v>
      </c>
      <c r="O1786" t="s">
        <v>3579</v>
      </c>
      <c r="P1786" s="61">
        <v>2004.72</v>
      </c>
      <c r="Q1786" t="s">
        <v>3579</v>
      </c>
      <c r="R1786" s="61">
        <v>2004.72</v>
      </c>
      <c r="S1786" s="61">
        <v>0</v>
      </c>
    </row>
    <row r="1787" spans="1:19" x14ac:dyDescent="0.2">
      <c r="A1787" t="s">
        <v>537</v>
      </c>
      <c r="B1787" t="s">
        <v>1812</v>
      </c>
      <c r="C1787" t="s">
        <v>2968</v>
      </c>
      <c r="D1787" t="s">
        <v>238</v>
      </c>
      <c r="E1787" t="s">
        <v>3573</v>
      </c>
      <c r="F1787" t="s">
        <v>125</v>
      </c>
      <c r="G1787" s="87">
        <v>20200511</v>
      </c>
      <c r="H1787" t="s">
        <v>5730</v>
      </c>
      <c r="I1787" t="s">
        <v>6085</v>
      </c>
      <c r="J1787" t="s">
        <v>6136</v>
      </c>
      <c r="K1787">
        <v>7636</v>
      </c>
      <c r="L1787" t="s">
        <v>6036</v>
      </c>
      <c r="M1787" s="87">
        <v>43969</v>
      </c>
      <c r="N1787" t="s">
        <v>3578</v>
      </c>
      <c r="O1787" t="s">
        <v>3579</v>
      </c>
      <c r="P1787" s="61">
        <v>1757.98</v>
      </c>
      <c r="Q1787" t="s">
        <v>3579</v>
      </c>
      <c r="R1787" s="61">
        <v>1757.98</v>
      </c>
      <c r="S1787" s="61">
        <v>0</v>
      </c>
    </row>
    <row r="1788" spans="1:19" x14ac:dyDescent="0.2">
      <c r="A1788" t="s">
        <v>537</v>
      </c>
      <c r="B1788" t="s">
        <v>1812</v>
      </c>
      <c r="C1788" t="s">
        <v>2968</v>
      </c>
      <c r="D1788" t="s">
        <v>238</v>
      </c>
      <c r="E1788" t="s">
        <v>3573</v>
      </c>
      <c r="F1788" t="s">
        <v>126</v>
      </c>
      <c r="G1788" s="87">
        <v>20200625</v>
      </c>
      <c r="H1788" t="s">
        <v>5730</v>
      </c>
      <c r="I1788" t="s">
        <v>6088</v>
      </c>
      <c r="J1788" t="s">
        <v>6143</v>
      </c>
      <c r="K1788">
        <v>7697</v>
      </c>
      <c r="L1788" t="s">
        <v>6040</v>
      </c>
      <c r="M1788" s="87">
        <v>44008</v>
      </c>
      <c r="N1788" t="s">
        <v>3620</v>
      </c>
      <c r="O1788" t="s">
        <v>3579</v>
      </c>
      <c r="P1788" s="61">
        <v>1757.98</v>
      </c>
      <c r="Q1788" t="s">
        <v>3579</v>
      </c>
      <c r="R1788" s="61">
        <v>1757.98</v>
      </c>
      <c r="S1788" s="61">
        <v>0</v>
      </c>
    </row>
    <row r="1789" spans="1:19" x14ac:dyDescent="0.2">
      <c r="A1789" t="s">
        <v>537</v>
      </c>
      <c r="B1789" t="s">
        <v>1812</v>
      </c>
      <c r="C1789" t="s">
        <v>2968</v>
      </c>
      <c r="D1789" t="s">
        <v>238</v>
      </c>
      <c r="E1789" t="s">
        <v>3573</v>
      </c>
      <c r="F1789" t="s">
        <v>16</v>
      </c>
      <c r="G1789" s="87">
        <v>20200630</v>
      </c>
      <c r="H1789" t="s">
        <v>3617</v>
      </c>
      <c r="J1789" t="s">
        <v>3618</v>
      </c>
      <c r="K1789">
        <v>7681</v>
      </c>
      <c r="L1789" t="s">
        <v>3619</v>
      </c>
      <c r="M1789" s="87">
        <v>43999</v>
      </c>
      <c r="N1789" t="s">
        <v>3620</v>
      </c>
      <c r="O1789" t="s">
        <v>3579</v>
      </c>
      <c r="P1789" s="61">
        <v>-20890.77</v>
      </c>
      <c r="Q1789" t="s">
        <v>3579</v>
      </c>
      <c r="R1789" s="61">
        <v>0</v>
      </c>
      <c r="S1789" s="61">
        <v>-20890.77</v>
      </c>
    </row>
    <row r="1790" spans="1:19" x14ac:dyDescent="0.2">
      <c r="A1790" t="s">
        <v>537</v>
      </c>
      <c r="B1790" t="s">
        <v>1812</v>
      </c>
      <c r="C1790" t="s">
        <v>2968</v>
      </c>
      <c r="D1790" t="s">
        <v>238</v>
      </c>
      <c r="E1790" t="s">
        <v>3573</v>
      </c>
      <c r="F1790" t="s">
        <v>16</v>
      </c>
      <c r="G1790" s="87">
        <v>20200630</v>
      </c>
      <c r="H1790" t="s">
        <v>5856</v>
      </c>
      <c r="I1790" t="s">
        <v>3618</v>
      </c>
      <c r="J1790" t="s">
        <v>3618</v>
      </c>
      <c r="K1790">
        <v>7697</v>
      </c>
      <c r="L1790" t="s">
        <v>6040</v>
      </c>
      <c r="M1790" s="87">
        <v>44008</v>
      </c>
      <c r="N1790" t="s">
        <v>3620</v>
      </c>
      <c r="O1790" t="s">
        <v>3579</v>
      </c>
      <c r="P1790" s="61">
        <v>-1757.98</v>
      </c>
      <c r="Q1790" t="s">
        <v>3579</v>
      </c>
      <c r="R1790" s="61">
        <v>0</v>
      </c>
      <c r="S1790" s="61">
        <v>-1757.98</v>
      </c>
    </row>
    <row r="1791" spans="1:19" x14ac:dyDescent="0.2">
      <c r="A1791" t="s">
        <v>538</v>
      </c>
      <c r="B1791" t="s">
        <v>1814</v>
      </c>
      <c r="C1791" t="s">
        <v>2969</v>
      </c>
      <c r="D1791" t="s">
        <v>238</v>
      </c>
      <c r="E1791" t="s">
        <v>3573</v>
      </c>
      <c r="F1791" t="s">
        <v>115</v>
      </c>
      <c r="G1791" s="87">
        <v>20190708</v>
      </c>
      <c r="H1791" t="s">
        <v>5730</v>
      </c>
      <c r="I1791" t="s">
        <v>6091</v>
      </c>
      <c r="J1791" t="s">
        <v>6144</v>
      </c>
      <c r="K1791">
        <v>7115</v>
      </c>
      <c r="L1791" t="s">
        <v>5733</v>
      </c>
      <c r="M1791" s="87">
        <v>43655</v>
      </c>
      <c r="N1791" t="s">
        <v>3620</v>
      </c>
      <c r="O1791" t="s">
        <v>3579</v>
      </c>
      <c r="P1791" s="61">
        <v>1451</v>
      </c>
      <c r="Q1791" t="s">
        <v>3579</v>
      </c>
      <c r="R1791" s="61">
        <v>1451</v>
      </c>
      <c r="S1791" s="61">
        <v>0</v>
      </c>
    </row>
    <row r="1792" spans="1:19" x14ac:dyDescent="0.2">
      <c r="A1792" t="s">
        <v>538</v>
      </c>
      <c r="B1792" t="s">
        <v>1814</v>
      </c>
      <c r="C1792" t="s">
        <v>2969</v>
      </c>
      <c r="D1792" t="s">
        <v>238</v>
      </c>
      <c r="E1792" t="s">
        <v>3573</v>
      </c>
      <c r="F1792" t="s">
        <v>116</v>
      </c>
      <c r="G1792" s="87">
        <v>20190821</v>
      </c>
      <c r="H1792" t="s">
        <v>5730</v>
      </c>
      <c r="I1792" t="s">
        <v>6093</v>
      </c>
      <c r="J1792" t="s">
        <v>6145</v>
      </c>
      <c r="K1792">
        <v>7191</v>
      </c>
      <c r="L1792" t="s">
        <v>6016</v>
      </c>
      <c r="M1792" s="87">
        <v>43698</v>
      </c>
      <c r="N1792" t="s">
        <v>3578</v>
      </c>
      <c r="O1792" t="s">
        <v>3579</v>
      </c>
      <c r="P1792" s="61">
        <v>1451</v>
      </c>
      <c r="Q1792" t="s">
        <v>3579</v>
      </c>
      <c r="R1792" s="61">
        <v>1451</v>
      </c>
      <c r="S1792" s="61">
        <v>0</v>
      </c>
    </row>
    <row r="1793" spans="1:19" x14ac:dyDescent="0.2">
      <c r="A1793" t="s">
        <v>538</v>
      </c>
      <c r="B1793" t="s">
        <v>1814</v>
      </c>
      <c r="C1793" t="s">
        <v>2969</v>
      </c>
      <c r="D1793" t="s">
        <v>238</v>
      </c>
      <c r="E1793" t="s">
        <v>3573</v>
      </c>
      <c r="F1793" t="s">
        <v>117</v>
      </c>
      <c r="G1793" s="87">
        <v>20190909</v>
      </c>
      <c r="H1793" t="s">
        <v>5730</v>
      </c>
      <c r="I1793" t="s">
        <v>6095</v>
      </c>
      <c r="J1793" t="s">
        <v>6144</v>
      </c>
      <c r="K1793">
        <v>7232</v>
      </c>
      <c r="L1793" t="s">
        <v>6019</v>
      </c>
      <c r="M1793" s="87">
        <v>43718</v>
      </c>
      <c r="N1793" t="s">
        <v>3620</v>
      </c>
      <c r="O1793" t="s">
        <v>3579</v>
      </c>
      <c r="P1793" s="61">
        <v>1451</v>
      </c>
      <c r="Q1793" t="s">
        <v>3579</v>
      </c>
      <c r="R1793" s="61">
        <v>1451</v>
      </c>
      <c r="S1793" s="61">
        <v>0</v>
      </c>
    </row>
    <row r="1794" spans="1:19" x14ac:dyDescent="0.2">
      <c r="A1794" t="s">
        <v>538</v>
      </c>
      <c r="B1794" t="s">
        <v>1814</v>
      </c>
      <c r="C1794" t="s">
        <v>2969</v>
      </c>
      <c r="D1794" t="s">
        <v>238</v>
      </c>
      <c r="E1794" t="s">
        <v>3573</v>
      </c>
      <c r="F1794" t="s">
        <v>118</v>
      </c>
      <c r="G1794" s="87">
        <v>20191009</v>
      </c>
      <c r="H1794" t="s">
        <v>5730</v>
      </c>
      <c r="I1794" t="s">
        <v>6096</v>
      </c>
      <c r="J1794" t="s">
        <v>6146</v>
      </c>
      <c r="K1794">
        <v>7279</v>
      </c>
      <c r="L1794" t="s">
        <v>6021</v>
      </c>
      <c r="M1794" s="87">
        <v>43747</v>
      </c>
      <c r="N1794" t="s">
        <v>3620</v>
      </c>
      <c r="O1794" t="s">
        <v>3579</v>
      </c>
      <c r="P1794" s="61">
        <v>1494.53</v>
      </c>
      <c r="Q1794" t="s">
        <v>3579</v>
      </c>
      <c r="R1794" s="61">
        <v>1494.53</v>
      </c>
      <c r="S1794" s="61">
        <v>0</v>
      </c>
    </row>
    <row r="1795" spans="1:19" x14ac:dyDescent="0.2">
      <c r="A1795" t="s">
        <v>538</v>
      </c>
      <c r="B1795" t="s">
        <v>1814</v>
      </c>
      <c r="C1795" t="s">
        <v>2969</v>
      </c>
      <c r="D1795" t="s">
        <v>238</v>
      </c>
      <c r="E1795" t="s">
        <v>3573</v>
      </c>
      <c r="F1795" t="s">
        <v>119</v>
      </c>
      <c r="G1795" s="87">
        <v>20191106</v>
      </c>
      <c r="H1795" t="s">
        <v>5730</v>
      </c>
      <c r="I1795" t="s">
        <v>6097</v>
      </c>
      <c r="J1795" t="s">
        <v>6145</v>
      </c>
      <c r="K1795">
        <v>7327</v>
      </c>
      <c r="L1795" t="s">
        <v>5898</v>
      </c>
      <c r="M1795" s="87">
        <v>43782</v>
      </c>
      <c r="N1795" t="s">
        <v>3620</v>
      </c>
      <c r="O1795" t="s">
        <v>3579</v>
      </c>
      <c r="P1795" s="61">
        <v>1494.53</v>
      </c>
      <c r="Q1795" t="s">
        <v>3579</v>
      </c>
      <c r="R1795" s="61">
        <v>1494.53</v>
      </c>
      <c r="S1795" s="61">
        <v>0</v>
      </c>
    </row>
    <row r="1796" spans="1:19" x14ac:dyDescent="0.2">
      <c r="A1796" t="s">
        <v>538</v>
      </c>
      <c r="B1796" t="s">
        <v>1814</v>
      </c>
      <c r="C1796" t="s">
        <v>2969</v>
      </c>
      <c r="D1796" t="s">
        <v>238</v>
      </c>
      <c r="E1796" t="s">
        <v>3573</v>
      </c>
      <c r="F1796" t="s">
        <v>120</v>
      </c>
      <c r="G1796" s="87">
        <v>20191212</v>
      </c>
      <c r="H1796" t="s">
        <v>5730</v>
      </c>
      <c r="I1796" t="s">
        <v>6098</v>
      </c>
      <c r="J1796" t="s">
        <v>6146</v>
      </c>
      <c r="K1796">
        <v>7388</v>
      </c>
      <c r="L1796" t="s">
        <v>6099</v>
      </c>
      <c r="M1796" s="87">
        <v>43815</v>
      </c>
      <c r="N1796" t="s">
        <v>3578</v>
      </c>
      <c r="O1796" t="s">
        <v>3579</v>
      </c>
      <c r="P1796" s="61">
        <v>1058.1400000000001</v>
      </c>
      <c r="Q1796" t="s">
        <v>3579</v>
      </c>
      <c r="R1796" s="61">
        <v>1058.1400000000001</v>
      </c>
      <c r="S1796" s="61">
        <v>0</v>
      </c>
    </row>
    <row r="1797" spans="1:19" x14ac:dyDescent="0.2">
      <c r="A1797" t="s">
        <v>538</v>
      </c>
      <c r="B1797" t="s">
        <v>1814</v>
      </c>
      <c r="C1797" t="s">
        <v>2969</v>
      </c>
      <c r="D1797" t="s">
        <v>238</v>
      </c>
      <c r="E1797" t="s">
        <v>3573</v>
      </c>
      <c r="F1797" t="s">
        <v>120</v>
      </c>
      <c r="G1797" s="87">
        <v>20191217</v>
      </c>
      <c r="H1797" t="s">
        <v>5730</v>
      </c>
      <c r="I1797" t="s">
        <v>6147</v>
      </c>
      <c r="J1797" t="s">
        <v>6148</v>
      </c>
      <c r="K1797">
        <v>7401</v>
      </c>
      <c r="L1797" t="s">
        <v>5973</v>
      </c>
      <c r="M1797" s="87">
        <v>43835</v>
      </c>
      <c r="N1797" t="s">
        <v>3578</v>
      </c>
      <c r="O1797" t="s">
        <v>3579</v>
      </c>
      <c r="P1797" s="61">
        <v>116.21</v>
      </c>
      <c r="Q1797" t="s">
        <v>3579</v>
      </c>
      <c r="R1797" s="61">
        <v>116.21</v>
      </c>
      <c r="S1797" s="61">
        <v>0</v>
      </c>
    </row>
    <row r="1798" spans="1:19" x14ac:dyDescent="0.2">
      <c r="A1798" t="s">
        <v>538</v>
      </c>
      <c r="B1798" t="s">
        <v>1814</v>
      </c>
      <c r="C1798" t="s">
        <v>2969</v>
      </c>
      <c r="D1798" t="s">
        <v>238</v>
      </c>
      <c r="E1798" t="s">
        <v>3573</v>
      </c>
      <c r="F1798" t="s">
        <v>121</v>
      </c>
      <c r="G1798" s="87">
        <v>20200130</v>
      </c>
      <c r="H1798" t="s">
        <v>5730</v>
      </c>
      <c r="I1798" t="s">
        <v>6100</v>
      </c>
      <c r="J1798" t="s">
        <v>6149</v>
      </c>
      <c r="K1798">
        <v>7475</v>
      </c>
      <c r="L1798" t="s">
        <v>6102</v>
      </c>
      <c r="M1798" s="87">
        <v>43873</v>
      </c>
      <c r="N1798" t="s">
        <v>3620</v>
      </c>
      <c r="O1798" t="s">
        <v>3579</v>
      </c>
      <c r="P1798" s="61">
        <v>1380.48</v>
      </c>
      <c r="Q1798" t="s">
        <v>3579</v>
      </c>
      <c r="R1798" s="61">
        <v>1380.48</v>
      </c>
      <c r="S1798" s="61">
        <v>0</v>
      </c>
    </row>
    <row r="1799" spans="1:19" x14ac:dyDescent="0.2">
      <c r="A1799" t="s">
        <v>538</v>
      </c>
      <c r="B1799" t="s">
        <v>1814</v>
      </c>
      <c r="C1799" t="s">
        <v>2969</v>
      </c>
      <c r="D1799" t="s">
        <v>238</v>
      </c>
      <c r="E1799" t="s">
        <v>3573</v>
      </c>
      <c r="F1799" t="s">
        <v>122</v>
      </c>
      <c r="G1799" s="87">
        <v>20200211</v>
      </c>
      <c r="H1799" t="s">
        <v>5730</v>
      </c>
      <c r="I1799" t="s">
        <v>6103</v>
      </c>
      <c r="J1799" t="s">
        <v>6150</v>
      </c>
      <c r="K1799">
        <v>7475</v>
      </c>
      <c r="L1799" t="s">
        <v>6102</v>
      </c>
      <c r="M1799" s="87">
        <v>43873</v>
      </c>
      <c r="N1799" t="s">
        <v>3620</v>
      </c>
      <c r="O1799" t="s">
        <v>3579</v>
      </c>
      <c r="P1799" s="61">
        <v>1042.02</v>
      </c>
      <c r="Q1799" t="s">
        <v>3579</v>
      </c>
      <c r="R1799" s="61">
        <v>1042.02</v>
      </c>
      <c r="S1799" s="61">
        <v>0</v>
      </c>
    </row>
    <row r="1800" spans="1:19" x14ac:dyDescent="0.2">
      <c r="A1800" t="s">
        <v>538</v>
      </c>
      <c r="B1800" t="s">
        <v>1814</v>
      </c>
      <c r="C1800" t="s">
        <v>2969</v>
      </c>
      <c r="D1800" t="s">
        <v>238</v>
      </c>
      <c r="E1800" t="s">
        <v>3573</v>
      </c>
      <c r="F1800" t="s">
        <v>123</v>
      </c>
      <c r="G1800" s="87">
        <v>20200313</v>
      </c>
      <c r="H1800" t="s">
        <v>5730</v>
      </c>
      <c r="I1800" t="s">
        <v>6105</v>
      </c>
      <c r="J1800" t="s">
        <v>6145</v>
      </c>
      <c r="K1800">
        <v>7532</v>
      </c>
      <c r="L1800" t="s">
        <v>6030</v>
      </c>
      <c r="M1800" s="87">
        <v>43907</v>
      </c>
      <c r="N1800" t="s">
        <v>3578</v>
      </c>
      <c r="O1800" t="s">
        <v>3579</v>
      </c>
      <c r="P1800" s="61">
        <v>1042.02</v>
      </c>
      <c r="Q1800" t="s">
        <v>3579</v>
      </c>
      <c r="R1800" s="61">
        <v>1042.02</v>
      </c>
      <c r="S1800" s="61">
        <v>0</v>
      </c>
    </row>
    <row r="1801" spans="1:19" x14ac:dyDescent="0.2">
      <c r="A1801" t="s">
        <v>538</v>
      </c>
      <c r="B1801" t="s">
        <v>1814</v>
      </c>
      <c r="C1801" t="s">
        <v>2969</v>
      </c>
      <c r="D1801" t="s">
        <v>238</v>
      </c>
      <c r="E1801" t="s">
        <v>3573</v>
      </c>
      <c r="F1801" t="s">
        <v>125</v>
      </c>
      <c r="G1801" s="87">
        <v>20200511</v>
      </c>
      <c r="H1801" t="s">
        <v>5730</v>
      </c>
      <c r="I1801" t="s">
        <v>6108</v>
      </c>
      <c r="J1801" t="s">
        <v>6151</v>
      </c>
      <c r="K1801">
        <v>7636</v>
      </c>
      <c r="L1801" t="s">
        <v>6036</v>
      </c>
      <c r="M1801" s="87">
        <v>43969</v>
      </c>
      <c r="N1801" t="s">
        <v>3578</v>
      </c>
      <c r="O1801" t="s">
        <v>3579</v>
      </c>
      <c r="P1801" s="61">
        <v>76.94</v>
      </c>
      <c r="Q1801" t="s">
        <v>3579</v>
      </c>
      <c r="R1801" s="61">
        <v>76.94</v>
      </c>
      <c r="S1801" s="61">
        <v>0</v>
      </c>
    </row>
    <row r="1802" spans="1:19" x14ac:dyDescent="0.2">
      <c r="A1802" t="s">
        <v>538</v>
      </c>
      <c r="B1802" t="s">
        <v>1814</v>
      </c>
      <c r="C1802" t="s">
        <v>2969</v>
      </c>
      <c r="D1802" t="s">
        <v>238</v>
      </c>
      <c r="E1802" t="s">
        <v>3573</v>
      </c>
      <c r="F1802" t="s">
        <v>126</v>
      </c>
      <c r="G1802" s="87">
        <v>20200615</v>
      </c>
      <c r="H1802" t="s">
        <v>5730</v>
      </c>
      <c r="I1802" t="s">
        <v>6112</v>
      </c>
      <c r="J1802" t="s">
        <v>6145</v>
      </c>
      <c r="K1802">
        <v>7679</v>
      </c>
      <c r="L1802" t="s">
        <v>6113</v>
      </c>
      <c r="M1802" s="87">
        <v>43997</v>
      </c>
      <c r="N1802" t="s">
        <v>3578</v>
      </c>
      <c r="O1802" t="s">
        <v>3579</v>
      </c>
      <c r="P1802" s="61">
        <v>124.13</v>
      </c>
      <c r="Q1802" t="s">
        <v>3579</v>
      </c>
      <c r="R1802" s="61">
        <v>124.13</v>
      </c>
      <c r="S1802" s="61">
        <v>0</v>
      </c>
    </row>
    <row r="1803" spans="1:19" x14ac:dyDescent="0.2">
      <c r="A1803" t="s">
        <v>538</v>
      </c>
      <c r="B1803" t="s">
        <v>1814</v>
      </c>
      <c r="C1803" t="s">
        <v>2969</v>
      </c>
      <c r="D1803" t="s">
        <v>238</v>
      </c>
      <c r="E1803" t="s">
        <v>3573</v>
      </c>
      <c r="F1803" t="s">
        <v>16</v>
      </c>
      <c r="G1803" s="87">
        <v>20200630</v>
      </c>
      <c r="H1803" t="s">
        <v>3617</v>
      </c>
      <c r="J1803" t="s">
        <v>3618</v>
      </c>
      <c r="K1803">
        <v>7681</v>
      </c>
      <c r="L1803" t="s">
        <v>3619</v>
      </c>
      <c r="M1803" s="87">
        <v>43999</v>
      </c>
      <c r="N1803" t="s">
        <v>3620</v>
      </c>
      <c r="O1803" t="s">
        <v>3579</v>
      </c>
      <c r="P1803" s="61">
        <v>-12182</v>
      </c>
      <c r="Q1803" t="s">
        <v>3579</v>
      </c>
      <c r="R1803" s="61">
        <v>0</v>
      </c>
      <c r="S1803" s="61">
        <v>-12182</v>
      </c>
    </row>
    <row r="1804" spans="1:19" x14ac:dyDescent="0.2">
      <c r="A1804" t="s">
        <v>539</v>
      </c>
      <c r="B1804" t="s">
        <v>1815</v>
      </c>
      <c r="C1804" t="s">
        <v>2970</v>
      </c>
      <c r="D1804" t="s">
        <v>238</v>
      </c>
      <c r="E1804" t="s">
        <v>3573</v>
      </c>
      <c r="F1804" t="s">
        <v>115</v>
      </c>
      <c r="G1804" s="87">
        <v>20190708</v>
      </c>
      <c r="H1804" t="s">
        <v>5730</v>
      </c>
      <c r="I1804" t="s">
        <v>6114</v>
      </c>
      <c r="J1804" t="s">
        <v>6152</v>
      </c>
      <c r="K1804">
        <v>7115</v>
      </c>
      <c r="L1804" t="s">
        <v>5733</v>
      </c>
      <c r="M1804" s="87">
        <v>43655</v>
      </c>
      <c r="N1804" t="s">
        <v>3620</v>
      </c>
      <c r="O1804" t="s">
        <v>3579</v>
      </c>
      <c r="P1804" s="61">
        <v>9635</v>
      </c>
      <c r="Q1804" t="s">
        <v>3579</v>
      </c>
      <c r="R1804" s="61">
        <v>9635</v>
      </c>
      <c r="S1804" s="61">
        <v>0</v>
      </c>
    </row>
    <row r="1805" spans="1:19" x14ac:dyDescent="0.2">
      <c r="A1805" t="s">
        <v>539</v>
      </c>
      <c r="B1805" t="s">
        <v>1815</v>
      </c>
      <c r="C1805" t="s">
        <v>2970</v>
      </c>
      <c r="D1805" t="s">
        <v>238</v>
      </c>
      <c r="E1805" t="s">
        <v>3573</v>
      </c>
      <c r="F1805" t="s">
        <v>116</v>
      </c>
      <c r="G1805" s="87">
        <v>20190821</v>
      </c>
      <c r="H1805" t="s">
        <v>5730</v>
      </c>
      <c r="I1805" t="s">
        <v>6116</v>
      </c>
      <c r="J1805" t="s">
        <v>6153</v>
      </c>
      <c r="K1805">
        <v>7191</v>
      </c>
      <c r="L1805" t="s">
        <v>6016</v>
      </c>
      <c r="M1805" s="87">
        <v>43698</v>
      </c>
      <c r="N1805" t="s">
        <v>3578</v>
      </c>
      <c r="O1805" t="s">
        <v>3579</v>
      </c>
      <c r="P1805" s="61">
        <v>9635</v>
      </c>
      <c r="Q1805" t="s">
        <v>3579</v>
      </c>
      <c r="R1805" s="61">
        <v>9635</v>
      </c>
      <c r="S1805" s="61">
        <v>0</v>
      </c>
    </row>
    <row r="1806" spans="1:19" x14ac:dyDescent="0.2">
      <c r="A1806" t="s">
        <v>539</v>
      </c>
      <c r="B1806" t="s">
        <v>1815</v>
      </c>
      <c r="C1806" t="s">
        <v>2970</v>
      </c>
      <c r="D1806" t="s">
        <v>238</v>
      </c>
      <c r="E1806" t="s">
        <v>3573</v>
      </c>
      <c r="F1806" t="s">
        <v>117</v>
      </c>
      <c r="G1806" s="87">
        <v>20190909</v>
      </c>
      <c r="H1806" t="s">
        <v>5730</v>
      </c>
      <c r="I1806" t="s">
        <v>6118</v>
      </c>
      <c r="J1806" t="s">
        <v>6152</v>
      </c>
      <c r="K1806">
        <v>7232</v>
      </c>
      <c r="L1806" t="s">
        <v>6019</v>
      </c>
      <c r="M1806" s="87">
        <v>43718</v>
      </c>
      <c r="N1806" t="s">
        <v>3620</v>
      </c>
      <c r="O1806" t="s">
        <v>3579</v>
      </c>
      <c r="P1806" s="61">
        <v>9252.83</v>
      </c>
      <c r="Q1806" t="s">
        <v>3579</v>
      </c>
      <c r="R1806" s="61">
        <v>9252.83</v>
      </c>
      <c r="S1806" s="61">
        <v>0</v>
      </c>
    </row>
    <row r="1807" spans="1:19" x14ac:dyDescent="0.2">
      <c r="A1807" t="s">
        <v>539</v>
      </c>
      <c r="B1807" t="s">
        <v>1815</v>
      </c>
      <c r="C1807" t="s">
        <v>2970</v>
      </c>
      <c r="D1807" t="s">
        <v>238</v>
      </c>
      <c r="E1807" t="s">
        <v>3573</v>
      </c>
      <c r="F1807" t="s">
        <v>117</v>
      </c>
      <c r="G1807" s="87">
        <v>20190911</v>
      </c>
      <c r="H1807" t="s">
        <v>5730</v>
      </c>
      <c r="I1807" t="s">
        <v>6154</v>
      </c>
      <c r="J1807" t="s">
        <v>6155</v>
      </c>
      <c r="K1807">
        <v>7236</v>
      </c>
      <c r="L1807" t="s">
        <v>6050</v>
      </c>
      <c r="M1807" s="87">
        <v>43719</v>
      </c>
      <c r="N1807" t="s">
        <v>3620</v>
      </c>
      <c r="O1807" t="s">
        <v>3579</v>
      </c>
      <c r="P1807" s="61">
        <v>101.15</v>
      </c>
      <c r="Q1807" t="s">
        <v>3579</v>
      </c>
      <c r="R1807" s="61">
        <v>101.15</v>
      </c>
      <c r="S1807" s="61">
        <v>0</v>
      </c>
    </row>
    <row r="1808" spans="1:19" x14ac:dyDescent="0.2">
      <c r="A1808" t="s">
        <v>539</v>
      </c>
      <c r="B1808" t="s">
        <v>1815</v>
      </c>
      <c r="C1808" t="s">
        <v>2970</v>
      </c>
      <c r="D1808" t="s">
        <v>238</v>
      </c>
      <c r="E1808" t="s">
        <v>3573</v>
      </c>
      <c r="F1808" t="s">
        <v>118</v>
      </c>
      <c r="G1808" s="87">
        <v>20191009</v>
      </c>
      <c r="H1808" t="s">
        <v>5730</v>
      </c>
      <c r="I1808" t="s">
        <v>6119</v>
      </c>
      <c r="J1808" t="s">
        <v>6153</v>
      </c>
      <c r="K1808">
        <v>7279</v>
      </c>
      <c r="L1808" t="s">
        <v>6021</v>
      </c>
      <c r="M1808" s="87">
        <v>43747</v>
      </c>
      <c r="N1808" t="s">
        <v>3620</v>
      </c>
      <c r="O1808" t="s">
        <v>3579</v>
      </c>
      <c r="P1808" s="61">
        <v>6144.29</v>
      </c>
      <c r="Q1808" t="s">
        <v>3579</v>
      </c>
      <c r="R1808" s="61">
        <v>6144.29</v>
      </c>
      <c r="S1808" s="61">
        <v>0</v>
      </c>
    </row>
    <row r="1809" spans="1:19" x14ac:dyDescent="0.2">
      <c r="A1809" t="s">
        <v>539</v>
      </c>
      <c r="B1809" t="s">
        <v>1815</v>
      </c>
      <c r="C1809" t="s">
        <v>2970</v>
      </c>
      <c r="D1809" t="s">
        <v>238</v>
      </c>
      <c r="E1809" t="s">
        <v>3573</v>
      </c>
      <c r="F1809" t="s">
        <v>119</v>
      </c>
      <c r="G1809" s="87">
        <v>20191106</v>
      </c>
      <c r="H1809" t="s">
        <v>5730</v>
      </c>
      <c r="I1809" t="s">
        <v>6120</v>
      </c>
      <c r="J1809" t="s">
        <v>6153</v>
      </c>
      <c r="K1809">
        <v>7327</v>
      </c>
      <c r="L1809" t="s">
        <v>5898</v>
      </c>
      <c r="M1809" s="87">
        <v>43782</v>
      </c>
      <c r="N1809" t="s">
        <v>3620</v>
      </c>
      <c r="O1809" t="s">
        <v>3579</v>
      </c>
      <c r="P1809" s="61">
        <v>6144.29</v>
      </c>
      <c r="Q1809" t="s">
        <v>3579</v>
      </c>
      <c r="R1809" s="61">
        <v>6144.29</v>
      </c>
      <c r="S1809" s="61">
        <v>0</v>
      </c>
    </row>
    <row r="1810" spans="1:19" x14ac:dyDescent="0.2">
      <c r="A1810" t="s">
        <v>539</v>
      </c>
      <c r="B1810" t="s">
        <v>1815</v>
      </c>
      <c r="C1810" t="s">
        <v>2970</v>
      </c>
      <c r="D1810" t="s">
        <v>238</v>
      </c>
      <c r="E1810" t="s">
        <v>3573</v>
      </c>
      <c r="F1810" t="s">
        <v>120</v>
      </c>
      <c r="G1810" s="87">
        <v>20191209</v>
      </c>
      <c r="H1810" t="s">
        <v>5730</v>
      </c>
      <c r="I1810" t="s">
        <v>6121</v>
      </c>
      <c r="J1810" t="s">
        <v>6153</v>
      </c>
      <c r="K1810">
        <v>7374</v>
      </c>
      <c r="L1810" t="s">
        <v>6024</v>
      </c>
      <c r="M1810" s="87">
        <v>43808</v>
      </c>
      <c r="N1810" t="s">
        <v>3578</v>
      </c>
      <c r="O1810" t="s">
        <v>3579</v>
      </c>
      <c r="P1810" s="61">
        <v>6599.2</v>
      </c>
      <c r="Q1810" t="s">
        <v>3579</v>
      </c>
      <c r="R1810" s="61">
        <v>6599.2</v>
      </c>
      <c r="S1810" s="61">
        <v>0</v>
      </c>
    </row>
    <row r="1811" spans="1:19" x14ac:dyDescent="0.2">
      <c r="A1811" t="s">
        <v>539</v>
      </c>
      <c r="B1811" t="s">
        <v>1815</v>
      </c>
      <c r="C1811" t="s">
        <v>2970</v>
      </c>
      <c r="D1811" t="s">
        <v>238</v>
      </c>
      <c r="E1811" t="s">
        <v>3573</v>
      </c>
      <c r="F1811" t="s">
        <v>120</v>
      </c>
      <c r="G1811" s="87">
        <v>20191231</v>
      </c>
      <c r="H1811" t="s">
        <v>5730</v>
      </c>
      <c r="I1811" t="s">
        <v>6156</v>
      </c>
      <c r="J1811" t="s">
        <v>6157</v>
      </c>
      <c r="K1811">
        <v>7414</v>
      </c>
      <c r="L1811" t="s">
        <v>6026</v>
      </c>
      <c r="M1811" s="87">
        <v>43840</v>
      </c>
      <c r="N1811" t="s">
        <v>3578</v>
      </c>
      <c r="O1811" t="s">
        <v>3579</v>
      </c>
      <c r="P1811" s="61">
        <v>314.94</v>
      </c>
      <c r="Q1811" t="s">
        <v>3579</v>
      </c>
      <c r="R1811" s="61">
        <v>314.94</v>
      </c>
      <c r="S1811" s="61">
        <v>0</v>
      </c>
    </row>
    <row r="1812" spans="1:19" x14ac:dyDescent="0.2">
      <c r="A1812" t="s">
        <v>539</v>
      </c>
      <c r="B1812" t="s">
        <v>1815</v>
      </c>
      <c r="C1812" t="s">
        <v>2970</v>
      </c>
      <c r="D1812" t="s">
        <v>238</v>
      </c>
      <c r="E1812" t="s">
        <v>3573</v>
      </c>
      <c r="F1812" t="s">
        <v>121</v>
      </c>
      <c r="G1812" s="87">
        <v>20200107</v>
      </c>
      <c r="H1812" t="s">
        <v>5730</v>
      </c>
      <c r="I1812" t="s">
        <v>6122</v>
      </c>
      <c r="J1812" t="s">
        <v>6153</v>
      </c>
      <c r="K1812">
        <v>7414</v>
      </c>
      <c r="L1812" t="s">
        <v>6026</v>
      </c>
      <c r="M1812" s="87">
        <v>43840</v>
      </c>
      <c r="N1812" t="s">
        <v>3578</v>
      </c>
      <c r="O1812" t="s">
        <v>3579</v>
      </c>
      <c r="P1812" s="61">
        <v>6844.65</v>
      </c>
      <c r="Q1812" t="s">
        <v>3579</v>
      </c>
      <c r="R1812" s="61">
        <v>6844.65</v>
      </c>
      <c r="S1812" s="61">
        <v>0</v>
      </c>
    </row>
    <row r="1813" spans="1:19" x14ac:dyDescent="0.2">
      <c r="A1813" t="s">
        <v>539</v>
      </c>
      <c r="B1813" t="s">
        <v>1815</v>
      </c>
      <c r="C1813" t="s">
        <v>2970</v>
      </c>
      <c r="D1813" t="s">
        <v>238</v>
      </c>
      <c r="E1813" t="s">
        <v>3573</v>
      </c>
      <c r="F1813" t="s">
        <v>122</v>
      </c>
      <c r="G1813" s="87">
        <v>20200204</v>
      </c>
      <c r="H1813" t="s">
        <v>5730</v>
      </c>
      <c r="I1813" t="s">
        <v>6123</v>
      </c>
      <c r="J1813" t="s">
        <v>6153</v>
      </c>
      <c r="K1813">
        <v>7475</v>
      </c>
      <c r="L1813" t="s">
        <v>5929</v>
      </c>
      <c r="M1813" s="87">
        <v>43873</v>
      </c>
      <c r="N1813" t="s">
        <v>3620</v>
      </c>
      <c r="O1813" t="s">
        <v>3579</v>
      </c>
      <c r="P1813" s="61">
        <v>6599.2</v>
      </c>
      <c r="Q1813" t="s">
        <v>3579</v>
      </c>
      <c r="R1813" s="61">
        <v>6599.2</v>
      </c>
      <c r="S1813" s="61">
        <v>0</v>
      </c>
    </row>
    <row r="1814" spans="1:19" x14ac:dyDescent="0.2">
      <c r="A1814" t="s">
        <v>539</v>
      </c>
      <c r="B1814" t="s">
        <v>1815</v>
      </c>
      <c r="C1814" t="s">
        <v>2970</v>
      </c>
      <c r="D1814" t="s">
        <v>238</v>
      </c>
      <c r="E1814" t="s">
        <v>3573</v>
      </c>
      <c r="F1814" t="s">
        <v>123</v>
      </c>
      <c r="G1814" s="87">
        <v>20200313</v>
      </c>
      <c r="H1814" t="s">
        <v>5730</v>
      </c>
      <c r="I1814" t="s">
        <v>6124</v>
      </c>
      <c r="J1814" t="s">
        <v>6153</v>
      </c>
      <c r="K1814">
        <v>7532</v>
      </c>
      <c r="L1814" t="s">
        <v>6030</v>
      </c>
      <c r="M1814" s="87">
        <v>43907</v>
      </c>
      <c r="N1814" t="s">
        <v>3578</v>
      </c>
      <c r="O1814" t="s">
        <v>3579</v>
      </c>
      <c r="P1814" s="61">
        <v>6599.2</v>
      </c>
      <c r="Q1814" t="s">
        <v>3579</v>
      </c>
      <c r="R1814" s="61">
        <v>6599.2</v>
      </c>
      <c r="S1814" s="61">
        <v>0</v>
      </c>
    </row>
    <row r="1815" spans="1:19" x14ac:dyDescent="0.2">
      <c r="A1815" t="s">
        <v>539</v>
      </c>
      <c r="B1815" t="s">
        <v>1815</v>
      </c>
      <c r="C1815" t="s">
        <v>2970</v>
      </c>
      <c r="D1815" t="s">
        <v>238</v>
      </c>
      <c r="E1815" t="s">
        <v>3573</v>
      </c>
      <c r="F1815" t="s">
        <v>125</v>
      </c>
      <c r="G1815" s="87">
        <v>20200511</v>
      </c>
      <c r="H1815" t="s">
        <v>5730</v>
      </c>
      <c r="I1815" t="s">
        <v>6126</v>
      </c>
      <c r="J1815" t="s">
        <v>6136</v>
      </c>
      <c r="K1815">
        <v>7636</v>
      </c>
      <c r="L1815" t="s">
        <v>6036</v>
      </c>
      <c r="M1815" s="87">
        <v>43969</v>
      </c>
      <c r="N1815" t="s">
        <v>3578</v>
      </c>
      <c r="O1815" t="s">
        <v>3579</v>
      </c>
      <c r="P1815" s="61">
        <v>3553.42</v>
      </c>
      <c r="Q1815" t="s">
        <v>3579</v>
      </c>
      <c r="R1815" s="61">
        <v>3553.42</v>
      </c>
      <c r="S1815" s="61">
        <v>0</v>
      </c>
    </row>
    <row r="1816" spans="1:19" x14ac:dyDescent="0.2">
      <c r="A1816" t="s">
        <v>539</v>
      </c>
      <c r="B1816" t="s">
        <v>1815</v>
      </c>
      <c r="C1816" t="s">
        <v>2970</v>
      </c>
      <c r="D1816" t="s">
        <v>238</v>
      </c>
      <c r="E1816" t="s">
        <v>3573</v>
      </c>
      <c r="F1816" t="s">
        <v>126</v>
      </c>
      <c r="G1816" s="87">
        <v>20200625</v>
      </c>
      <c r="H1816" t="s">
        <v>5730</v>
      </c>
      <c r="I1816" t="s">
        <v>6128</v>
      </c>
      <c r="J1816" t="s">
        <v>6153</v>
      </c>
      <c r="K1816">
        <v>7696</v>
      </c>
      <c r="L1816" t="s">
        <v>6129</v>
      </c>
      <c r="M1816" s="87">
        <v>44008</v>
      </c>
      <c r="N1816" t="s">
        <v>3620</v>
      </c>
      <c r="O1816" t="s">
        <v>3579</v>
      </c>
      <c r="P1816" s="61">
        <v>3553.42</v>
      </c>
      <c r="Q1816" t="s">
        <v>3579</v>
      </c>
      <c r="R1816" s="61">
        <v>3553.42</v>
      </c>
      <c r="S1816" s="61">
        <v>0</v>
      </c>
    </row>
    <row r="1817" spans="1:19" x14ac:dyDescent="0.2">
      <c r="A1817" t="s">
        <v>539</v>
      </c>
      <c r="B1817" t="s">
        <v>1815</v>
      </c>
      <c r="C1817" t="s">
        <v>2970</v>
      </c>
      <c r="D1817" t="s">
        <v>238</v>
      </c>
      <c r="E1817" t="s">
        <v>3573</v>
      </c>
      <c r="F1817" t="s">
        <v>16</v>
      </c>
      <c r="G1817" s="87">
        <v>20200630</v>
      </c>
      <c r="H1817" t="s">
        <v>3617</v>
      </c>
      <c r="J1817" t="s">
        <v>3618</v>
      </c>
      <c r="K1817">
        <v>7681</v>
      </c>
      <c r="L1817" t="s">
        <v>3619</v>
      </c>
      <c r="M1817" s="87">
        <v>43999</v>
      </c>
      <c r="N1817" t="s">
        <v>3620</v>
      </c>
      <c r="O1817" t="s">
        <v>3579</v>
      </c>
      <c r="P1817" s="61">
        <v>-71423.17</v>
      </c>
      <c r="Q1817" t="s">
        <v>3579</v>
      </c>
      <c r="R1817" s="61">
        <v>0</v>
      </c>
      <c r="S1817" s="61">
        <v>-71423.17</v>
      </c>
    </row>
    <row r="1818" spans="1:19" x14ac:dyDescent="0.2">
      <c r="A1818" t="s">
        <v>539</v>
      </c>
      <c r="B1818" t="s">
        <v>1815</v>
      </c>
      <c r="C1818" t="s">
        <v>2970</v>
      </c>
      <c r="D1818" t="s">
        <v>238</v>
      </c>
      <c r="E1818" t="s">
        <v>3573</v>
      </c>
      <c r="F1818" t="s">
        <v>16</v>
      </c>
      <c r="G1818" s="87">
        <v>20200630</v>
      </c>
      <c r="H1818" t="s">
        <v>5856</v>
      </c>
      <c r="I1818" t="s">
        <v>3618</v>
      </c>
      <c r="J1818" t="s">
        <v>3618</v>
      </c>
      <c r="K1818">
        <v>7696</v>
      </c>
      <c r="L1818" t="s">
        <v>6129</v>
      </c>
      <c r="M1818" s="87">
        <v>44008</v>
      </c>
      <c r="N1818" t="s">
        <v>3620</v>
      </c>
      <c r="O1818" t="s">
        <v>3579</v>
      </c>
      <c r="P1818" s="61">
        <v>-3553.42</v>
      </c>
      <c r="Q1818" t="s">
        <v>3579</v>
      </c>
      <c r="R1818" s="61">
        <v>0</v>
      </c>
      <c r="S1818" s="61">
        <v>-3553.42</v>
      </c>
    </row>
    <row r="1819" spans="1:19" x14ac:dyDescent="0.2">
      <c r="A1819" t="s">
        <v>541</v>
      </c>
      <c r="B1819" t="s">
        <v>1823</v>
      </c>
      <c r="C1819" t="s">
        <v>2971</v>
      </c>
      <c r="D1819" t="s">
        <v>238</v>
      </c>
      <c r="E1819" t="s">
        <v>3573</v>
      </c>
      <c r="F1819" t="s">
        <v>115</v>
      </c>
      <c r="G1819" s="87">
        <v>20190709</v>
      </c>
      <c r="H1819" t="s">
        <v>5730</v>
      </c>
      <c r="I1819" t="s">
        <v>6158</v>
      </c>
      <c r="J1819" t="s">
        <v>6159</v>
      </c>
      <c r="K1819">
        <v>7115</v>
      </c>
      <c r="L1819" t="s">
        <v>6043</v>
      </c>
      <c r="M1819" s="87">
        <v>43655</v>
      </c>
      <c r="N1819" t="s">
        <v>3620</v>
      </c>
      <c r="O1819" t="s">
        <v>3579</v>
      </c>
      <c r="P1819" s="61">
        <v>573</v>
      </c>
      <c r="Q1819" t="s">
        <v>3579</v>
      </c>
      <c r="R1819" s="61">
        <v>573</v>
      </c>
      <c r="S1819" s="61">
        <v>0</v>
      </c>
    </row>
    <row r="1820" spans="1:19" x14ac:dyDescent="0.2">
      <c r="A1820" t="s">
        <v>541</v>
      </c>
      <c r="B1820" t="s">
        <v>1823</v>
      </c>
      <c r="C1820" t="s">
        <v>2971</v>
      </c>
      <c r="D1820" t="s">
        <v>238</v>
      </c>
      <c r="E1820" t="s">
        <v>3573</v>
      </c>
      <c r="F1820" t="s">
        <v>116</v>
      </c>
      <c r="G1820" s="87">
        <v>20190821</v>
      </c>
      <c r="H1820" t="s">
        <v>5730</v>
      </c>
      <c r="I1820" t="s">
        <v>6160</v>
      </c>
      <c r="J1820" t="s">
        <v>6159</v>
      </c>
      <c r="K1820">
        <v>7191</v>
      </c>
      <c r="L1820" t="s">
        <v>6016</v>
      </c>
      <c r="M1820" s="87">
        <v>43698</v>
      </c>
      <c r="N1820" t="s">
        <v>3578</v>
      </c>
      <c r="O1820" t="s">
        <v>3579</v>
      </c>
      <c r="P1820" s="61">
        <v>642</v>
      </c>
      <c r="Q1820" t="s">
        <v>3579</v>
      </c>
      <c r="R1820" s="61">
        <v>642</v>
      </c>
      <c r="S1820" s="61">
        <v>0</v>
      </c>
    </row>
    <row r="1821" spans="1:19" x14ac:dyDescent="0.2">
      <c r="A1821" t="s">
        <v>541</v>
      </c>
      <c r="B1821" t="s">
        <v>1823</v>
      </c>
      <c r="C1821" t="s">
        <v>2971</v>
      </c>
      <c r="D1821" t="s">
        <v>238</v>
      </c>
      <c r="E1821" t="s">
        <v>3573</v>
      </c>
      <c r="F1821" t="s">
        <v>117</v>
      </c>
      <c r="G1821" s="87">
        <v>20190911</v>
      </c>
      <c r="H1821" t="s">
        <v>5730</v>
      </c>
      <c r="I1821" t="s">
        <v>6161</v>
      </c>
      <c r="J1821" t="s">
        <v>6162</v>
      </c>
      <c r="K1821">
        <v>7236</v>
      </c>
      <c r="L1821" t="s">
        <v>6050</v>
      </c>
      <c r="M1821" s="87">
        <v>43719</v>
      </c>
      <c r="N1821" t="s">
        <v>3620</v>
      </c>
      <c r="O1821" t="s">
        <v>3579</v>
      </c>
      <c r="P1821" s="61">
        <v>642</v>
      </c>
      <c r="Q1821" t="s">
        <v>3579</v>
      </c>
      <c r="R1821" s="61">
        <v>642</v>
      </c>
      <c r="S1821" s="61">
        <v>0</v>
      </c>
    </row>
    <row r="1822" spans="1:19" x14ac:dyDescent="0.2">
      <c r="A1822" t="s">
        <v>541</v>
      </c>
      <c r="B1822" t="s">
        <v>1823</v>
      </c>
      <c r="C1822" t="s">
        <v>2971</v>
      </c>
      <c r="D1822" t="s">
        <v>238</v>
      </c>
      <c r="E1822" t="s">
        <v>3573</v>
      </c>
      <c r="F1822" t="s">
        <v>118</v>
      </c>
      <c r="G1822" s="87">
        <v>20191003</v>
      </c>
      <c r="H1822" t="s">
        <v>5730</v>
      </c>
      <c r="I1822" t="s">
        <v>6163</v>
      </c>
      <c r="J1822" t="s">
        <v>6159</v>
      </c>
      <c r="K1822">
        <v>7264</v>
      </c>
      <c r="L1822" t="s">
        <v>6164</v>
      </c>
      <c r="M1822" s="87">
        <v>43741</v>
      </c>
      <c r="N1822" t="s">
        <v>3620</v>
      </c>
      <c r="O1822" t="s">
        <v>3579</v>
      </c>
      <c r="P1822" s="61">
        <v>321</v>
      </c>
      <c r="Q1822" t="s">
        <v>3579</v>
      </c>
      <c r="R1822" s="61">
        <v>321</v>
      </c>
      <c r="S1822" s="61">
        <v>0</v>
      </c>
    </row>
    <row r="1823" spans="1:19" x14ac:dyDescent="0.2">
      <c r="A1823" t="s">
        <v>541</v>
      </c>
      <c r="B1823" t="s">
        <v>1823</v>
      </c>
      <c r="C1823" t="s">
        <v>2971</v>
      </c>
      <c r="D1823" t="s">
        <v>238</v>
      </c>
      <c r="E1823" t="s">
        <v>3573</v>
      </c>
      <c r="F1823" t="s">
        <v>119</v>
      </c>
      <c r="G1823" s="87">
        <v>20191106</v>
      </c>
      <c r="H1823" t="s">
        <v>5730</v>
      </c>
      <c r="I1823" t="s">
        <v>6165</v>
      </c>
      <c r="J1823" t="s">
        <v>6159</v>
      </c>
      <c r="K1823">
        <v>7327</v>
      </c>
      <c r="L1823" t="s">
        <v>5898</v>
      </c>
      <c r="M1823" s="87">
        <v>43782</v>
      </c>
      <c r="N1823" t="s">
        <v>3620</v>
      </c>
      <c r="O1823" t="s">
        <v>3579</v>
      </c>
      <c r="P1823" s="61">
        <v>522.16999999999996</v>
      </c>
      <c r="Q1823" t="s">
        <v>3579</v>
      </c>
      <c r="R1823" s="61">
        <v>522.16999999999996</v>
      </c>
      <c r="S1823" s="61">
        <v>0</v>
      </c>
    </row>
    <row r="1824" spans="1:19" x14ac:dyDescent="0.2">
      <c r="A1824" t="s">
        <v>541</v>
      </c>
      <c r="B1824" t="s">
        <v>1823</v>
      </c>
      <c r="C1824" t="s">
        <v>2971</v>
      </c>
      <c r="D1824" t="s">
        <v>238</v>
      </c>
      <c r="E1824" t="s">
        <v>3573</v>
      </c>
      <c r="F1824" t="s">
        <v>120</v>
      </c>
      <c r="G1824" s="87">
        <v>20191212</v>
      </c>
      <c r="H1824" t="s">
        <v>5730</v>
      </c>
      <c r="I1824" t="s">
        <v>6166</v>
      </c>
      <c r="J1824" t="s">
        <v>6159</v>
      </c>
      <c r="K1824">
        <v>7388</v>
      </c>
      <c r="L1824" t="s">
        <v>6099</v>
      </c>
      <c r="M1824" s="87">
        <v>43815</v>
      </c>
      <c r="N1824" t="s">
        <v>3578</v>
      </c>
      <c r="O1824" t="s">
        <v>3579</v>
      </c>
      <c r="P1824" s="61">
        <v>1002</v>
      </c>
      <c r="Q1824" t="s">
        <v>3579</v>
      </c>
      <c r="R1824" s="61">
        <v>1002</v>
      </c>
      <c r="S1824" s="61">
        <v>0</v>
      </c>
    </row>
    <row r="1825" spans="1:19" x14ac:dyDescent="0.2">
      <c r="A1825" t="s">
        <v>541</v>
      </c>
      <c r="B1825" t="s">
        <v>1823</v>
      </c>
      <c r="C1825" t="s">
        <v>2971</v>
      </c>
      <c r="D1825" t="s">
        <v>238</v>
      </c>
      <c r="E1825" t="s">
        <v>3573</v>
      </c>
      <c r="F1825" t="s">
        <v>121</v>
      </c>
      <c r="G1825" s="87">
        <v>20200107</v>
      </c>
      <c r="H1825" t="s">
        <v>5730</v>
      </c>
      <c r="I1825" t="s">
        <v>6167</v>
      </c>
      <c r="J1825" t="s">
        <v>6159</v>
      </c>
      <c r="K1825">
        <v>7414</v>
      </c>
      <c r="L1825" t="s">
        <v>6026</v>
      </c>
      <c r="M1825" s="87">
        <v>43840</v>
      </c>
      <c r="N1825" t="s">
        <v>3578</v>
      </c>
      <c r="O1825" t="s">
        <v>3579</v>
      </c>
      <c r="P1825" s="61">
        <v>321</v>
      </c>
      <c r="Q1825" t="s">
        <v>3579</v>
      </c>
      <c r="R1825" s="61">
        <v>321</v>
      </c>
      <c r="S1825" s="61">
        <v>0</v>
      </c>
    </row>
    <row r="1826" spans="1:19" x14ac:dyDescent="0.2">
      <c r="A1826" t="s">
        <v>541</v>
      </c>
      <c r="B1826" t="s">
        <v>1823</v>
      </c>
      <c r="C1826" t="s">
        <v>2971</v>
      </c>
      <c r="D1826" t="s">
        <v>238</v>
      </c>
      <c r="E1826" t="s">
        <v>3573</v>
      </c>
      <c r="F1826" t="s">
        <v>124</v>
      </c>
      <c r="G1826" s="87">
        <v>20200415</v>
      </c>
      <c r="H1826" t="s">
        <v>5730</v>
      </c>
      <c r="I1826" t="s">
        <v>6168</v>
      </c>
      <c r="J1826" t="s">
        <v>6169</v>
      </c>
      <c r="K1826">
        <v>7581</v>
      </c>
      <c r="L1826" t="s">
        <v>6170</v>
      </c>
      <c r="M1826" s="87">
        <v>43936</v>
      </c>
      <c r="N1826" t="s">
        <v>3578</v>
      </c>
      <c r="O1826" t="s">
        <v>3579</v>
      </c>
      <c r="P1826" s="61">
        <v>681</v>
      </c>
      <c r="Q1826" t="s">
        <v>3579</v>
      </c>
      <c r="R1826" s="61">
        <v>681</v>
      </c>
      <c r="S1826" s="61">
        <v>0</v>
      </c>
    </row>
    <row r="1827" spans="1:19" x14ac:dyDescent="0.2">
      <c r="A1827" t="s">
        <v>541</v>
      </c>
      <c r="B1827" t="s">
        <v>1823</v>
      </c>
      <c r="C1827" t="s">
        <v>2971</v>
      </c>
      <c r="D1827" t="s">
        <v>238</v>
      </c>
      <c r="E1827" t="s">
        <v>3573</v>
      </c>
      <c r="F1827" t="s">
        <v>16</v>
      </c>
      <c r="G1827" s="87">
        <v>20200630</v>
      </c>
      <c r="H1827" t="s">
        <v>3617</v>
      </c>
      <c r="J1827" t="s">
        <v>3618</v>
      </c>
      <c r="K1827">
        <v>7681</v>
      </c>
      <c r="L1827" t="s">
        <v>3619</v>
      </c>
      <c r="M1827" s="87">
        <v>43999</v>
      </c>
      <c r="N1827" t="s">
        <v>3620</v>
      </c>
      <c r="O1827" t="s">
        <v>3579</v>
      </c>
      <c r="P1827" s="61">
        <v>-4704.17</v>
      </c>
      <c r="Q1827" t="s">
        <v>3579</v>
      </c>
      <c r="R1827" s="61">
        <v>0</v>
      </c>
      <c r="S1827" s="61">
        <v>-4704.17</v>
      </c>
    </row>
    <row r="1828" spans="1:19" x14ac:dyDescent="0.2">
      <c r="A1828" t="s">
        <v>542</v>
      </c>
      <c r="B1828" t="s">
        <v>1824</v>
      </c>
      <c r="C1828" t="s">
        <v>2973</v>
      </c>
      <c r="D1828" t="s">
        <v>238</v>
      </c>
      <c r="E1828" t="s">
        <v>3573</v>
      </c>
      <c r="F1828" t="s">
        <v>115</v>
      </c>
      <c r="G1828" s="87">
        <v>20190709</v>
      </c>
      <c r="H1828" t="s">
        <v>5730</v>
      </c>
      <c r="I1828" t="s">
        <v>6171</v>
      </c>
      <c r="J1828" t="s">
        <v>6172</v>
      </c>
      <c r="K1828">
        <v>7115</v>
      </c>
      <c r="L1828" t="s">
        <v>6043</v>
      </c>
      <c r="M1828" s="87">
        <v>43655</v>
      </c>
      <c r="N1828" t="s">
        <v>3620</v>
      </c>
      <c r="O1828" t="s">
        <v>3579</v>
      </c>
      <c r="P1828" s="61">
        <v>1072.92</v>
      </c>
      <c r="Q1828" t="s">
        <v>3579</v>
      </c>
      <c r="R1828" s="61">
        <v>1072.92</v>
      </c>
      <c r="S1828" s="61">
        <v>0</v>
      </c>
    </row>
    <row r="1829" spans="1:19" x14ac:dyDescent="0.2">
      <c r="A1829" t="s">
        <v>542</v>
      </c>
      <c r="B1829" t="s">
        <v>1824</v>
      </c>
      <c r="C1829" t="s">
        <v>2973</v>
      </c>
      <c r="D1829" t="s">
        <v>238</v>
      </c>
      <c r="E1829" t="s">
        <v>3573</v>
      </c>
      <c r="F1829" t="s">
        <v>116</v>
      </c>
      <c r="G1829" s="87">
        <v>20190821</v>
      </c>
      <c r="H1829" t="s">
        <v>5730</v>
      </c>
      <c r="I1829" t="s">
        <v>6173</v>
      </c>
      <c r="J1829" t="s">
        <v>6174</v>
      </c>
      <c r="K1829">
        <v>7191</v>
      </c>
      <c r="L1829" t="s">
        <v>6016</v>
      </c>
      <c r="M1829" s="87">
        <v>43698</v>
      </c>
      <c r="N1829" t="s">
        <v>3578</v>
      </c>
      <c r="O1829" t="s">
        <v>3579</v>
      </c>
      <c r="P1829" s="61">
        <v>642</v>
      </c>
      <c r="Q1829" t="s">
        <v>3579</v>
      </c>
      <c r="R1829" s="61">
        <v>642</v>
      </c>
      <c r="S1829" s="61">
        <v>0</v>
      </c>
    </row>
    <row r="1830" spans="1:19" x14ac:dyDescent="0.2">
      <c r="A1830" t="s">
        <v>542</v>
      </c>
      <c r="B1830" t="s">
        <v>1824</v>
      </c>
      <c r="C1830" t="s">
        <v>2973</v>
      </c>
      <c r="D1830" t="s">
        <v>238</v>
      </c>
      <c r="E1830" t="s">
        <v>3573</v>
      </c>
      <c r="F1830" t="s">
        <v>117</v>
      </c>
      <c r="G1830" s="87">
        <v>20190911</v>
      </c>
      <c r="H1830" t="s">
        <v>5730</v>
      </c>
      <c r="I1830" t="s">
        <v>6175</v>
      </c>
      <c r="J1830" t="s">
        <v>6176</v>
      </c>
      <c r="K1830">
        <v>7236</v>
      </c>
      <c r="L1830" t="s">
        <v>6050</v>
      </c>
      <c r="M1830" s="87">
        <v>43719</v>
      </c>
      <c r="N1830" t="s">
        <v>3620</v>
      </c>
      <c r="O1830" t="s">
        <v>3579</v>
      </c>
      <c r="P1830" s="61">
        <v>642</v>
      </c>
      <c r="Q1830" t="s">
        <v>3579</v>
      </c>
      <c r="R1830" s="61">
        <v>642</v>
      </c>
      <c r="S1830" s="61">
        <v>0</v>
      </c>
    </row>
    <row r="1831" spans="1:19" x14ac:dyDescent="0.2">
      <c r="A1831" t="s">
        <v>542</v>
      </c>
      <c r="B1831" t="s">
        <v>1824</v>
      </c>
      <c r="C1831" t="s">
        <v>2973</v>
      </c>
      <c r="D1831" t="s">
        <v>238</v>
      </c>
      <c r="E1831" t="s">
        <v>3573</v>
      </c>
      <c r="F1831" t="s">
        <v>118</v>
      </c>
      <c r="G1831" s="87">
        <v>20191003</v>
      </c>
      <c r="H1831" t="s">
        <v>5730</v>
      </c>
      <c r="I1831" t="s">
        <v>6177</v>
      </c>
      <c r="J1831" t="s">
        <v>6174</v>
      </c>
      <c r="K1831">
        <v>7264</v>
      </c>
      <c r="L1831" t="s">
        <v>6164</v>
      </c>
      <c r="M1831" s="87">
        <v>43741</v>
      </c>
      <c r="N1831" t="s">
        <v>3620</v>
      </c>
      <c r="O1831" t="s">
        <v>3579</v>
      </c>
      <c r="P1831" s="61">
        <v>449.4</v>
      </c>
      <c r="Q1831" t="s">
        <v>3579</v>
      </c>
      <c r="R1831" s="61">
        <v>449.4</v>
      </c>
      <c r="S1831" s="61">
        <v>0</v>
      </c>
    </row>
    <row r="1832" spans="1:19" x14ac:dyDescent="0.2">
      <c r="A1832" t="s">
        <v>542</v>
      </c>
      <c r="B1832" t="s">
        <v>1824</v>
      </c>
      <c r="C1832" t="s">
        <v>2973</v>
      </c>
      <c r="D1832" t="s">
        <v>238</v>
      </c>
      <c r="E1832" t="s">
        <v>3573</v>
      </c>
      <c r="F1832" t="s">
        <v>119</v>
      </c>
      <c r="G1832" s="87">
        <v>20191106</v>
      </c>
      <c r="H1832" t="s">
        <v>5730</v>
      </c>
      <c r="I1832" t="s">
        <v>6178</v>
      </c>
      <c r="J1832" t="s">
        <v>6174</v>
      </c>
      <c r="K1832">
        <v>7327</v>
      </c>
      <c r="L1832" t="s">
        <v>5898</v>
      </c>
      <c r="M1832" s="87">
        <v>43782</v>
      </c>
      <c r="N1832" t="s">
        <v>3620</v>
      </c>
      <c r="O1832" t="s">
        <v>3579</v>
      </c>
      <c r="P1832" s="61">
        <v>1072.92</v>
      </c>
      <c r="Q1832" t="s">
        <v>3579</v>
      </c>
      <c r="R1832" s="61">
        <v>1072.92</v>
      </c>
      <c r="S1832" s="61">
        <v>0</v>
      </c>
    </row>
    <row r="1833" spans="1:19" x14ac:dyDescent="0.2">
      <c r="A1833" t="s">
        <v>542</v>
      </c>
      <c r="B1833" t="s">
        <v>1824</v>
      </c>
      <c r="C1833" t="s">
        <v>2973</v>
      </c>
      <c r="D1833" t="s">
        <v>238</v>
      </c>
      <c r="E1833" t="s">
        <v>3573</v>
      </c>
      <c r="F1833" t="s">
        <v>120</v>
      </c>
      <c r="G1833" s="87">
        <v>20191212</v>
      </c>
      <c r="H1833" t="s">
        <v>5730</v>
      </c>
      <c r="I1833" t="s">
        <v>6179</v>
      </c>
      <c r="J1833" t="s">
        <v>6174</v>
      </c>
      <c r="K1833">
        <v>7388</v>
      </c>
      <c r="L1833" t="s">
        <v>6099</v>
      </c>
      <c r="M1833" s="87">
        <v>43815</v>
      </c>
      <c r="N1833" t="s">
        <v>3578</v>
      </c>
      <c r="O1833" t="s">
        <v>3579</v>
      </c>
      <c r="P1833" s="61">
        <v>378.6</v>
      </c>
      <c r="Q1833" t="s">
        <v>3579</v>
      </c>
      <c r="R1833" s="61">
        <v>378.6</v>
      </c>
      <c r="S1833" s="61">
        <v>0</v>
      </c>
    </row>
    <row r="1834" spans="1:19" x14ac:dyDescent="0.2">
      <c r="A1834" t="s">
        <v>542</v>
      </c>
      <c r="B1834" t="s">
        <v>1824</v>
      </c>
      <c r="C1834" t="s">
        <v>2973</v>
      </c>
      <c r="D1834" t="s">
        <v>238</v>
      </c>
      <c r="E1834" t="s">
        <v>3573</v>
      </c>
      <c r="F1834" t="s">
        <v>121</v>
      </c>
      <c r="G1834" s="87">
        <v>20200107</v>
      </c>
      <c r="H1834" t="s">
        <v>5730</v>
      </c>
      <c r="I1834" t="s">
        <v>6180</v>
      </c>
      <c r="J1834" t="s">
        <v>6174</v>
      </c>
      <c r="K1834">
        <v>7414</v>
      </c>
      <c r="L1834" t="s">
        <v>6026</v>
      </c>
      <c r="M1834" s="87">
        <v>43840</v>
      </c>
      <c r="N1834" t="s">
        <v>3578</v>
      </c>
      <c r="O1834" t="s">
        <v>3579</v>
      </c>
      <c r="P1834" s="61">
        <v>321</v>
      </c>
      <c r="Q1834" t="s">
        <v>3579</v>
      </c>
      <c r="R1834" s="61">
        <v>321</v>
      </c>
      <c r="S1834" s="61">
        <v>0</v>
      </c>
    </row>
    <row r="1835" spans="1:19" x14ac:dyDescent="0.2">
      <c r="A1835" t="s">
        <v>542</v>
      </c>
      <c r="B1835" t="s">
        <v>1824</v>
      </c>
      <c r="C1835" t="s">
        <v>2973</v>
      </c>
      <c r="D1835" t="s">
        <v>238</v>
      </c>
      <c r="E1835" t="s">
        <v>3573</v>
      </c>
      <c r="F1835" t="s">
        <v>124</v>
      </c>
      <c r="G1835" s="87">
        <v>20200415</v>
      </c>
      <c r="H1835" t="s">
        <v>5730</v>
      </c>
      <c r="I1835" t="s">
        <v>6181</v>
      </c>
      <c r="J1835" t="s">
        <v>6182</v>
      </c>
      <c r="K1835">
        <v>7581</v>
      </c>
      <c r="L1835" t="s">
        <v>6170</v>
      </c>
      <c r="M1835" s="87">
        <v>43936</v>
      </c>
      <c r="N1835" t="s">
        <v>3578</v>
      </c>
      <c r="O1835" t="s">
        <v>3579</v>
      </c>
      <c r="P1835" s="61">
        <v>673.54</v>
      </c>
      <c r="Q1835" t="s">
        <v>3579</v>
      </c>
      <c r="R1835" s="61">
        <v>673.54</v>
      </c>
      <c r="S1835" s="61">
        <v>0</v>
      </c>
    </row>
    <row r="1836" spans="1:19" x14ac:dyDescent="0.2">
      <c r="A1836" t="s">
        <v>542</v>
      </c>
      <c r="B1836" t="s">
        <v>1824</v>
      </c>
      <c r="C1836" t="s">
        <v>2973</v>
      </c>
      <c r="D1836" t="s">
        <v>238</v>
      </c>
      <c r="E1836" t="s">
        <v>3573</v>
      </c>
      <c r="F1836" t="s">
        <v>16</v>
      </c>
      <c r="G1836" s="87">
        <v>20200630</v>
      </c>
      <c r="H1836" t="s">
        <v>3617</v>
      </c>
      <c r="J1836" t="s">
        <v>3618</v>
      </c>
      <c r="K1836">
        <v>7681</v>
      </c>
      <c r="L1836" t="s">
        <v>3619</v>
      </c>
      <c r="M1836" s="87">
        <v>43999</v>
      </c>
      <c r="N1836" t="s">
        <v>3620</v>
      </c>
      <c r="O1836" t="s">
        <v>3579</v>
      </c>
      <c r="P1836" s="61">
        <v>-5252.38</v>
      </c>
      <c r="Q1836" t="s">
        <v>3579</v>
      </c>
      <c r="R1836" s="61">
        <v>0</v>
      </c>
      <c r="S1836" s="61">
        <v>-5252.38</v>
      </c>
    </row>
    <row r="1837" spans="1:19" x14ac:dyDescent="0.2">
      <c r="A1837" t="s">
        <v>543</v>
      </c>
      <c r="B1837" t="s">
        <v>1825</v>
      </c>
      <c r="C1837" t="s">
        <v>2974</v>
      </c>
      <c r="D1837" t="s">
        <v>238</v>
      </c>
      <c r="E1837" t="s">
        <v>3573</v>
      </c>
      <c r="F1837" t="s">
        <v>115</v>
      </c>
      <c r="G1837" s="87">
        <v>20190709</v>
      </c>
      <c r="H1837" t="s">
        <v>5730</v>
      </c>
      <c r="I1837" t="s">
        <v>6183</v>
      </c>
      <c r="J1837" t="s">
        <v>6184</v>
      </c>
      <c r="K1837">
        <v>7115</v>
      </c>
      <c r="L1837" t="s">
        <v>6043</v>
      </c>
      <c r="M1837" s="87">
        <v>43655</v>
      </c>
      <c r="N1837" t="s">
        <v>3620</v>
      </c>
      <c r="O1837" t="s">
        <v>3579</v>
      </c>
      <c r="P1837" s="61">
        <v>501.14</v>
      </c>
      <c r="Q1837" t="s">
        <v>3579</v>
      </c>
      <c r="R1837" s="61">
        <v>501.14</v>
      </c>
      <c r="S1837" s="61">
        <v>0</v>
      </c>
    </row>
    <row r="1838" spans="1:19" x14ac:dyDescent="0.2">
      <c r="A1838" t="s">
        <v>543</v>
      </c>
      <c r="B1838" t="s">
        <v>1825</v>
      </c>
      <c r="C1838" t="s">
        <v>2974</v>
      </c>
      <c r="D1838" t="s">
        <v>238</v>
      </c>
      <c r="E1838" t="s">
        <v>3573</v>
      </c>
      <c r="F1838" t="s">
        <v>117</v>
      </c>
      <c r="G1838" s="87">
        <v>20190911</v>
      </c>
      <c r="H1838" t="s">
        <v>5730</v>
      </c>
      <c r="I1838" t="s">
        <v>6185</v>
      </c>
      <c r="J1838" t="s">
        <v>6186</v>
      </c>
      <c r="K1838">
        <v>7236</v>
      </c>
      <c r="L1838" t="s">
        <v>6050</v>
      </c>
      <c r="M1838" s="87">
        <v>43719</v>
      </c>
      <c r="N1838" t="s">
        <v>3620</v>
      </c>
      <c r="O1838" t="s">
        <v>3579</v>
      </c>
      <c r="P1838" s="61">
        <v>530.54</v>
      </c>
      <c r="Q1838" t="s">
        <v>3579</v>
      </c>
      <c r="R1838" s="61">
        <v>530.54</v>
      </c>
      <c r="S1838" s="61">
        <v>0</v>
      </c>
    </row>
    <row r="1839" spans="1:19" x14ac:dyDescent="0.2">
      <c r="A1839" t="s">
        <v>543</v>
      </c>
      <c r="B1839" t="s">
        <v>1825</v>
      </c>
      <c r="C1839" t="s">
        <v>2974</v>
      </c>
      <c r="D1839" t="s">
        <v>238</v>
      </c>
      <c r="E1839" t="s">
        <v>3573</v>
      </c>
      <c r="F1839" t="s">
        <v>118</v>
      </c>
      <c r="G1839" s="87">
        <v>20191003</v>
      </c>
      <c r="H1839" t="s">
        <v>5730</v>
      </c>
      <c r="I1839" t="s">
        <v>6187</v>
      </c>
      <c r="J1839" t="s">
        <v>6184</v>
      </c>
      <c r="K1839">
        <v>7264</v>
      </c>
      <c r="L1839" t="s">
        <v>6164</v>
      </c>
      <c r="M1839" s="87">
        <v>43741</v>
      </c>
      <c r="N1839" t="s">
        <v>3620</v>
      </c>
      <c r="O1839" t="s">
        <v>3579</v>
      </c>
      <c r="P1839" s="61">
        <v>611.96</v>
      </c>
      <c r="Q1839" t="s">
        <v>3579</v>
      </c>
      <c r="R1839" s="61">
        <v>611.96</v>
      </c>
      <c r="S1839" s="61">
        <v>0</v>
      </c>
    </row>
    <row r="1840" spans="1:19" x14ac:dyDescent="0.2">
      <c r="A1840" t="s">
        <v>543</v>
      </c>
      <c r="B1840" t="s">
        <v>1825</v>
      </c>
      <c r="C1840" t="s">
        <v>2974</v>
      </c>
      <c r="D1840" t="s">
        <v>238</v>
      </c>
      <c r="E1840" t="s">
        <v>3573</v>
      </c>
      <c r="F1840" t="s">
        <v>120</v>
      </c>
      <c r="G1840" s="87">
        <v>20191212</v>
      </c>
      <c r="H1840" t="s">
        <v>5730</v>
      </c>
      <c r="I1840" t="s">
        <v>6188</v>
      </c>
      <c r="J1840" t="s">
        <v>6184</v>
      </c>
      <c r="K1840">
        <v>7388</v>
      </c>
      <c r="L1840" t="s">
        <v>6099</v>
      </c>
      <c r="M1840" s="87">
        <v>43815</v>
      </c>
      <c r="N1840" t="s">
        <v>3578</v>
      </c>
      <c r="O1840" t="s">
        <v>3579</v>
      </c>
      <c r="P1840" s="61">
        <v>422.4</v>
      </c>
      <c r="Q1840" t="s">
        <v>3579</v>
      </c>
      <c r="R1840" s="61">
        <v>422.4</v>
      </c>
      <c r="S1840" s="61">
        <v>0</v>
      </c>
    </row>
    <row r="1841" spans="1:19" x14ac:dyDescent="0.2">
      <c r="A1841" t="s">
        <v>543</v>
      </c>
      <c r="B1841" t="s">
        <v>1825</v>
      </c>
      <c r="C1841" t="s">
        <v>2974</v>
      </c>
      <c r="D1841" t="s">
        <v>238</v>
      </c>
      <c r="E1841" t="s">
        <v>3573</v>
      </c>
      <c r="F1841" t="s">
        <v>122</v>
      </c>
      <c r="G1841" s="87">
        <v>20200206</v>
      </c>
      <c r="H1841" t="s">
        <v>5730</v>
      </c>
      <c r="I1841" t="s">
        <v>6189</v>
      </c>
      <c r="J1841" t="s">
        <v>6184</v>
      </c>
      <c r="K1841">
        <v>7476</v>
      </c>
      <c r="L1841" t="s">
        <v>5921</v>
      </c>
      <c r="M1841" s="87">
        <v>43873</v>
      </c>
      <c r="N1841" t="s">
        <v>3620</v>
      </c>
      <c r="O1841" t="s">
        <v>3579</v>
      </c>
      <c r="P1841" s="61">
        <v>557.54</v>
      </c>
      <c r="Q1841" t="s">
        <v>3579</v>
      </c>
      <c r="R1841" s="61">
        <v>557.54</v>
      </c>
      <c r="S1841" s="61">
        <v>0</v>
      </c>
    </row>
    <row r="1842" spans="1:19" x14ac:dyDescent="0.2">
      <c r="A1842" t="s">
        <v>543</v>
      </c>
      <c r="B1842" t="s">
        <v>1825</v>
      </c>
      <c r="C1842" t="s">
        <v>2974</v>
      </c>
      <c r="D1842" t="s">
        <v>238</v>
      </c>
      <c r="E1842" t="s">
        <v>3573</v>
      </c>
      <c r="F1842" t="s">
        <v>124</v>
      </c>
      <c r="G1842" s="87">
        <v>20200415</v>
      </c>
      <c r="H1842" t="s">
        <v>5730</v>
      </c>
      <c r="I1842" t="s">
        <v>6190</v>
      </c>
      <c r="J1842" t="s">
        <v>6169</v>
      </c>
      <c r="K1842">
        <v>7581</v>
      </c>
      <c r="L1842" t="s">
        <v>6170</v>
      </c>
      <c r="M1842" s="87">
        <v>43936</v>
      </c>
      <c r="N1842" t="s">
        <v>3578</v>
      </c>
      <c r="O1842" t="s">
        <v>3579</v>
      </c>
      <c r="P1842" s="61">
        <v>323.39999999999998</v>
      </c>
      <c r="Q1842" t="s">
        <v>3579</v>
      </c>
      <c r="R1842" s="61">
        <v>323.39999999999998</v>
      </c>
      <c r="S1842" s="61">
        <v>0</v>
      </c>
    </row>
    <row r="1843" spans="1:19" x14ac:dyDescent="0.2">
      <c r="A1843" t="s">
        <v>543</v>
      </c>
      <c r="B1843" t="s">
        <v>1825</v>
      </c>
      <c r="C1843" t="s">
        <v>2974</v>
      </c>
      <c r="D1843" t="s">
        <v>238</v>
      </c>
      <c r="E1843" t="s">
        <v>3573</v>
      </c>
      <c r="F1843" t="s">
        <v>125</v>
      </c>
      <c r="G1843" s="87">
        <v>20200529</v>
      </c>
      <c r="H1843" t="s">
        <v>5730</v>
      </c>
      <c r="I1843" t="s">
        <v>6191</v>
      </c>
      <c r="J1843" t="s">
        <v>6184</v>
      </c>
      <c r="K1843">
        <v>7665</v>
      </c>
      <c r="L1843" t="s">
        <v>5874</v>
      </c>
      <c r="M1843" s="87">
        <v>43991</v>
      </c>
      <c r="N1843" t="s">
        <v>3620</v>
      </c>
      <c r="O1843" t="s">
        <v>3579</v>
      </c>
      <c r="P1843" s="61">
        <v>150.16999999999999</v>
      </c>
      <c r="Q1843" t="s">
        <v>3579</v>
      </c>
      <c r="R1843" s="61">
        <v>150.16999999999999</v>
      </c>
      <c r="S1843" s="61">
        <v>0</v>
      </c>
    </row>
    <row r="1844" spans="1:19" x14ac:dyDescent="0.2">
      <c r="A1844" t="s">
        <v>543</v>
      </c>
      <c r="B1844" t="s">
        <v>1825</v>
      </c>
      <c r="C1844" t="s">
        <v>2974</v>
      </c>
      <c r="D1844" t="s">
        <v>238</v>
      </c>
      <c r="E1844" t="s">
        <v>3573</v>
      </c>
      <c r="F1844" t="s">
        <v>16</v>
      </c>
      <c r="G1844" s="87">
        <v>20200630</v>
      </c>
      <c r="H1844" t="s">
        <v>3617</v>
      </c>
      <c r="J1844" t="s">
        <v>3618</v>
      </c>
      <c r="K1844">
        <v>7681</v>
      </c>
      <c r="L1844" t="s">
        <v>3619</v>
      </c>
      <c r="M1844" s="87">
        <v>43999</v>
      </c>
      <c r="N1844" t="s">
        <v>3620</v>
      </c>
      <c r="O1844" t="s">
        <v>3579</v>
      </c>
      <c r="P1844" s="61">
        <v>-3097.15</v>
      </c>
      <c r="Q1844" t="s">
        <v>3579</v>
      </c>
      <c r="R1844" s="61">
        <v>0</v>
      </c>
      <c r="S1844" s="61">
        <v>-3097.15</v>
      </c>
    </row>
    <row r="1845" spans="1:19" x14ac:dyDescent="0.2">
      <c r="A1845" t="s">
        <v>544</v>
      </c>
      <c r="B1845" t="s">
        <v>1827</v>
      </c>
      <c r="C1845" t="s">
        <v>2975</v>
      </c>
      <c r="D1845" t="s">
        <v>238</v>
      </c>
      <c r="E1845" t="s">
        <v>3573</v>
      </c>
      <c r="F1845" t="s">
        <v>115</v>
      </c>
      <c r="G1845" s="87">
        <v>20190709</v>
      </c>
      <c r="H1845" t="s">
        <v>5730</v>
      </c>
      <c r="I1845" t="s">
        <v>6192</v>
      </c>
      <c r="J1845" t="s">
        <v>6193</v>
      </c>
      <c r="K1845">
        <v>7115</v>
      </c>
      <c r="L1845" t="s">
        <v>6043</v>
      </c>
      <c r="M1845" s="87">
        <v>43655</v>
      </c>
      <c r="N1845" t="s">
        <v>3620</v>
      </c>
      <c r="O1845" t="s">
        <v>3579</v>
      </c>
      <c r="P1845" s="61">
        <v>823.92</v>
      </c>
      <c r="Q1845" t="s">
        <v>3579</v>
      </c>
      <c r="R1845" s="61">
        <v>823.92</v>
      </c>
      <c r="S1845" s="61">
        <v>0</v>
      </c>
    </row>
    <row r="1846" spans="1:19" x14ac:dyDescent="0.2">
      <c r="A1846" t="s">
        <v>544</v>
      </c>
      <c r="B1846" t="s">
        <v>1827</v>
      </c>
      <c r="C1846" t="s">
        <v>2975</v>
      </c>
      <c r="D1846" t="s">
        <v>238</v>
      </c>
      <c r="E1846" t="s">
        <v>3573</v>
      </c>
      <c r="F1846" t="s">
        <v>116</v>
      </c>
      <c r="G1846" s="87">
        <v>20190821</v>
      </c>
      <c r="H1846" t="s">
        <v>5730</v>
      </c>
      <c r="I1846" t="s">
        <v>6194</v>
      </c>
      <c r="J1846" t="s">
        <v>6193</v>
      </c>
      <c r="K1846">
        <v>7191</v>
      </c>
      <c r="L1846" t="s">
        <v>6016</v>
      </c>
      <c r="M1846" s="87">
        <v>43698</v>
      </c>
      <c r="N1846" t="s">
        <v>3578</v>
      </c>
      <c r="O1846" t="s">
        <v>3579</v>
      </c>
      <c r="P1846" s="61">
        <v>642</v>
      </c>
      <c r="Q1846" t="s">
        <v>3579</v>
      </c>
      <c r="R1846" s="61">
        <v>642</v>
      </c>
      <c r="S1846" s="61">
        <v>0</v>
      </c>
    </row>
    <row r="1847" spans="1:19" x14ac:dyDescent="0.2">
      <c r="A1847" t="s">
        <v>544</v>
      </c>
      <c r="B1847" t="s">
        <v>1827</v>
      </c>
      <c r="C1847" t="s">
        <v>2975</v>
      </c>
      <c r="D1847" t="s">
        <v>238</v>
      </c>
      <c r="E1847" t="s">
        <v>3573</v>
      </c>
      <c r="F1847" t="s">
        <v>117</v>
      </c>
      <c r="G1847" s="87">
        <v>20190911</v>
      </c>
      <c r="H1847" t="s">
        <v>5730</v>
      </c>
      <c r="I1847" t="s">
        <v>6195</v>
      </c>
      <c r="J1847" t="s">
        <v>6196</v>
      </c>
      <c r="K1847">
        <v>7236</v>
      </c>
      <c r="L1847" t="s">
        <v>6050</v>
      </c>
      <c r="M1847" s="87">
        <v>43719</v>
      </c>
      <c r="N1847" t="s">
        <v>3620</v>
      </c>
      <c r="O1847" t="s">
        <v>3579</v>
      </c>
      <c r="P1847" s="61">
        <v>642</v>
      </c>
      <c r="Q1847" t="s">
        <v>3579</v>
      </c>
      <c r="R1847" s="61">
        <v>642</v>
      </c>
      <c r="S1847" s="61">
        <v>0</v>
      </c>
    </row>
    <row r="1848" spans="1:19" x14ac:dyDescent="0.2">
      <c r="A1848" t="s">
        <v>544</v>
      </c>
      <c r="B1848" t="s">
        <v>1827</v>
      </c>
      <c r="C1848" t="s">
        <v>2975</v>
      </c>
      <c r="D1848" t="s">
        <v>238</v>
      </c>
      <c r="E1848" t="s">
        <v>3573</v>
      </c>
      <c r="F1848" t="s">
        <v>118</v>
      </c>
      <c r="G1848" s="87">
        <v>20191003</v>
      </c>
      <c r="H1848" t="s">
        <v>5730</v>
      </c>
      <c r="I1848" t="s">
        <v>6197</v>
      </c>
      <c r="J1848" t="s">
        <v>6193</v>
      </c>
      <c r="K1848">
        <v>7264</v>
      </c>
      <c r="L1848" t="s">
        <v>6164</v>
      </c>
      <c r="M1848" s="87">
        <v>43741</v>
      </c>
      <c r="N1848" t="s">
        <v>3620</v>
      </c>
      <c r="O1848" t="s">
        <v>3579</v>
      </c>
      <c r="P1848" s="61">
        <v>321</v>
      </c>
      <c r="Q1848" t="s">
        <v>3579</v>
      </c>
      <c r="R1848" s="61">
        <v>321</v>
      </c>
      <c r="S1848" s="61">
        <v>0</v>
      </c>
    </row>
    <row r="1849" spans="1:19" x14ac:dyDescent="0.2">
      <c r="A1849" t="s">
        <v>544</v>
      </c>
      <c r="B1849" t="s">
        <v>1827</v>
      </c>
      <c r="C1849" t="s">
        <v>2975</v>
      </c>
      <c r="D1849" t="s">
        <v>238</v>
      </c>
      <c r="E1849" t="s">
        <v>3573</v>
      </c>
      <c r="F1849" t="s">
        <v>119</v>
      </c>
      <c r="G1849" s="87">
        <v>20191106</v>
      </c>
      <c r="H1849" t="s">
        <v>5730</v>
      </c>
      <c r="I1849" t="s">
        <v>6198</v>
      </c>
      <c r="J1849" t="s">
        <v>6193</v>
      </c>
      <c r="K1849">
        <v>7327</v>
      </c>
      <c r="L1849" t="s">
        <v>5898</v>
      </c>
      <c r="M1849" s="87">
        <v>43782</v>
      </c>
      <c r="N1849" t="s">
        <v>3620</v>
      </c>
      <c r="O1849" t="s">
        <v>3579</v>
      </c>
      <c r="P1849" s="61">
        <v>815.35</v>
      </c>
      <c r="Q1849" t="s">
        <v>3579</v>
      </c>
      <c r="R1849" s="61">
        <v>815.35</v>
      </c>
      <c r="S1849" s="61">
        <v>0</v>
      </c>
    </row>
    <row r="1850" spans="1:19" x14ac:dyDescent="0.2">
      <c r="A1850" t="s">
        <v>544</v>
      </c>
      <c r="B1850" t="s">
        <v>1827</v>
      </c>
      <c r="C1850" t="s">
        <v>2975</v>
      </c>
      <c r="D1850" t="s">
        <v>238</v>
      </c>
      <c r="E1850" t="s">
        <v>3573</v>
      </c>
      <c r="F1850" t="s">
        <v>120</v>
      </c>
      <c r="G1850" s="87">
        <v>20191212</v>
      </c>
      <c r="H1850" t="s">
        <v>5730</v>
      </c>
      <c r="I1850" t="s">
        <v>6199</v>
      </c>
      <c r="J1850" t="s">
        <v>6193</v>
      </c>
      <c r="K1850">
        <v>7388</v>
      </c>
      <c r="L1850" t="s">
        <v>6099</v>
      </c>
      <c r="M1850" s="87">
        <v>43815</v>
      </c>
      <c r="N1850" t="s">
        <v>3578</v>
      </c>
      <c r="O1850" t="s">
        <v>3579</v>
      </c>
      <c r="P1850" s="61">
        <v>288</v>
      </c>
      <c r="Q1850" t="s">
        <v>3579</v>
      </c>
      <c r="R1850" s="61">
        <v>288</v>
      </c>
      <c r="S1850" s="61">
        <v>0</v>
      </c>
    </row>
    <row r="1851" spans="1:19" x14ac:dyDescent="0.2">
      <c r="A1851" t="s">
        <v>544</v>
      </c>
      <c r="B1851" t="s">
        <v>1827</v>
      </c>
      <c r="C1851" t="s">
        <v>2975</v>
      </c>
      <c r="D1851" t="s">
        <v>238</v>
      </c>
      <c r="E1851" t="s">
        <v>3573</v>
      </c>
      <c r="F1851" t="s">
        <v>121</v>
      </c>
      <c r="G1851" s="87">
        <v>20200107</v>
      </c>
      <c r="H1851" t="s">
        <v>5730</v>
      </c>
      <c r="I1851" t="s">
        <v>6200</v>
      </c>
      <c r="J1851" t="s">
        <v>6193</v>
      </c>
      <c r="K1851">
        <v>7414</v>
      </c>
      <c r="L1851" t="s">
        <v>6026</v>
      </c>
      <c r="M1851" s="87">
        <v>43840</v>
      </c>
      <c r="N1851" t="s">
        <v>3578</v>
      </c>
      <c r="O1851" t="s">
        <v>3579</v>
      </c>
      <c r="P1851" s="61">
        <v>321</v>
      </c>
      <c r="Q1851" t="s">
        <v>3579</v>
      </c>
      <c r="R1851" s="61">
        <v>321</v>
      </c>
      <c r="S1851" s="61">
        <v>0</v>
      </c>
    </row>
    <row r="1852" spans="1:19" x14ac:dyDescent="0.2">
      <c r="A1852" t="s">
        <v>544</v>
      </c>
      <c r="B1852" t="s">
        <v>1827</v>
      </c>
      <c r="C1852" t="s">
        <v>2975</v>
      </c>
      <c r="D1852" t="s">
        <v>238</v>
      </c>
      <c r="E1852" t="s">
        <v>3573</v>
      </c>
      <c r="F1852" t="s">
        <v>122</v>
      </c>
      <c r="G1852" s="87">
        <v>20200206</v>
      </c>
      <c r="H1852" t="s">
        <v>5730</v>
      </c>
      <c r="I1852" t="s">
        <v>6201</v>
      </c>
      <c r="J1852" t="s">
        <v>6202</v>
      </c>
      <c r="K1852">
        <v>7476</v>
      </c>
      <c r="L1852" t="s">
        <v>5921</v>
      </c>
      <c r="M1852" s="87">
        <v>43873</v>
      </c>
      <c r="N1852" t="s">
        <v>3620</v>
      </c>
      <c r="O1852" t="s">
        <v>3579</v>
      </c>
      <c r="P1852" s="61">
        <v>546.6</v>
      </c>
      <c r="Q1852" t="s">
        <v>3579</v>
      </c>
      <c r="R1852" s="61">
        <v>546.6</v>
      </c>
      <c r="S1852" s="61">
        <v>0</v>
      </c>
    </row>
    <row r="1853" spans="1:19" x14ac:dyDescent="0.2">
      <c r="A1853" t="s">
        <v>544</v>
      </c>
      <c r="B1853" t="s">
        <v>1827</v>
      </c>
      <c r="C1853" t="s">
        <v>2975</v>
      </c>
      <c r="D1853" t="s">
        <v>238</v>
      </c>
      <c r="E1853" t="s">
        <v>3573</v>
      </c>
      <c r="F1853" t="s">
        <v>124</v>
      </c>
      <c r="G1853" s="87">
        <v>20200415</v>
      </c>
      <c r="H1853" t="s">
        <v>5730</v>
      </c>
      <c r="I1853" t="s">
        <v>6203</v>
      </c>
      <c r="J1853" t="s">
        <v>6193</v>
      </c>
      <c r="K1853">
        <v>7581</v>
      </c>
      <c r="L1853" t="s">
        <v>6170</v>
      </c>
      <c r="M1853" s="87">
        <v>43936</v>
      </c>
      <c r="N1853" t="s">
        <v>3578</v>
      </c>
      <c r="O1853" t="s">
        <v>3579</v>
      </c>
      <c r="P1853" s="61">
        <v>321</v>
      </c>
      <c r="Q1853" t="s">
        <v>3579</v>
      </c>
      <c r="R1853" s="61">
        <v>321</v>
      </c>
      <c r="S1853" s="61">
        <v>0</v>
      </c>
    </row>
    <row r="1854" spans="1:19" x14ac:dyDescent="0.2">
      <c r="A1854" t="s">
        <v>544</v>
      </c>
      <c r="B1854" t="s">
        <v>1827</v>
      </c>
      <c r="C1854" t="s">
        <v>2975</v>
      </c>
      <c r="D1854" t="s">
        <v>238</v>
      </c>
      <c r="E1854" t="s">
        <v>3573</v>
      </c>
      <c r="F1854" t="s">
        <v>16</v>
      </c>
      <c r="G1854" s="87">
        <v>20200630</v>
      </c>
      <c r="H1854" t="s">
        <v>3617</v>
      </c>
      <c r="J1854" t="s">
        <v>3618</v>
      </c>
      <c r="K1854">
        <v>7681</v>
      </c>
      <c r="L1854" t="s">
        <v>3619</v>
      </c>
      <c r="M1854" s="87">
        <v>43999</v>
      </c>
      <c r="N1854" t="s">
        <v>3620</v>
      </c>
      <c r="O1854" t="s">
        <v>3579</v>
      </c>
      <c r="P1854" s="61">
        <v>-4720.87</v>
      </c>
      <c r="Q1854" t="s">
        <v>3579</v>
      </c>
      <c r="R1854" s="61">
        <v>0</v>
      </c>
      <c r="S1854" s="61">
        <v>-4720.87</v>
      </c>
    </row>
    <row r="1855" spans="1:19" x14ac:dyDescent="0.2">
      <c r="A1855" t="s">
        <v>545</v>
      </c>
      <c r="B1855" t="s">
        <v>1828</v>
      </c>
      <c r="C1855" t="s">
        <v>2976</v>
      </c>
      <c r="D1855" t="s">
        <v>238</v>
      </c>
      <c r="E1855" t="s">
        <v>3573</v>
      </c>
      <c r="F1855" t="s">
        <v>115</v>
      </c>
      <c r="G1855" s="87">
        <v>20190709</v>
      </c>
      <c r="H1855" t="s">
        <v>5730</v>
      </c>
      <c r="I1855" t="s">
        <v>6204</v>
      </c>
      <c r="J1855" t="s">
        <v>6205</v>
      </c>
      <c r="K1855">
        <v>7115</v>
      </c>
      <c r="L1855" t="s">
        <v>6043</v>
      </c>
      <c r="M1855" s="87">
        <v>43655</v>
      </c>
      <c r="N1855" t="s">
        <v>3620</v>
      </c>
      <c r="O1855" t="s">
        <v>3579</v>
      </c>
      <c r="P1855" s="61">
        <v>2658.67</v>
      </c>
      <c r="Q1855" t="s">
        <v>3579</v>
      </c>
      <c r="R1855" s="61">
        <v>2658.67</v>
      </c>
      <c r="S1855" s="61">
        <v>0</v>
      </c>
    </row>
    <row r="1856" spans="1:19" x14ac:dyDescent="0.2">
      <c r="A1856" t="s">
        <v>545</v>
      </c>
      <c r="B1856" t="s">
        <v>1828</v>
      </c>
      <c r="C1856" t="s">
        <v>2976</v>
      </c>
      <c r="D1856" t="s">
        <v>238</v>
      </c>
      <c r="E1856" t="s">
        <v>3573</v>
      </c>
      <c r="F1856" t="s">
        <v>116</v>
      </c>
      <c r="G1856" s="87">
        <v>20190821</v>
      </c>
      <c r="H1856" t="s">
        <v>5730</v>
      </c>
      <c r="I1856" t="s">
        <v>6206</v>
      </c>
      <c r="J1856" t="s">
        <v>6205</v>
      </c>
      <c r="K1856">
        <v>7191</v>
      </c>
      <c r="L1856" t="s">
        <v>6016</v>
      </c>
      <c r="M1856" s="87">
        <v>43698</v>
      </c>
      <c r="N1856" t="s">
        <v>3578</v>
      </c>
      <c r="O1856" t="s">
        <v>3579</v>
      </c>
      <c r="P1856" s="61">
        <v>2445.38</v>
      </c>
      <c r="Q1856" t="s">
        <v>3579</v>
      </c>
      <c r="R1856" s="61">
        <v>2445.38</v>
      </c>
      <c r="S1856" s="61">
        <v>0</v>
      </c>
    </row>
    <row r="1857" spans="1:19" x14ac:dyDescent="0.2">
      <c r="A1857" t="s">
        <v>545</v>
      </c>
      <c r="B1857" t="s">
        <v>1828</v>
      </c>
      <c r="C1857" t="s">
        <v>2976</v>
      </c>
      <c r="D1857" t="s">
        <v>238</v>
      </c>
      <c r="E1857" t="s">
        <v>3573</v>
      </c>
      <c r="F1857" t="s">
        <v>117</v>
      </c>
      <c r="G1857" s="87">
        <v>20190911</v>
      </c>
      <c r="H1857" t="s">
        <v>5730</v>
      </c>
      <c r="I1857" t="s">
        <v>6207</v>
      </c>
      <c r="J1857" t="s">
        <v>6208</v>
      </c>
      <c r="K1857">
        <v>7236</v>
      </c>
      <c r="L1857" t="s">
        <v>6050</v>
      </c>
      <c r="M1857" s="87">
        <v>43719</v>
      </c>
      <c r="N1857" t="s">
        <v>3620</v>
      </c>
      <c r="O1857" t="s">
        <v>3579</v>
      </c>
      <c r="P1857" s="61">
        <v>822</v>
      </c>
      <c r="Q1857" t="s">
        <v>3579</v>
      </c>
      <c r="R1857" s="61">
        <v>822</v>
      </c>
      <c r="S1857" s="61">
        <v>0</v>
      </c>
    </row>
    <row r="1858" spans="1:19" x14ac:dyDescent="0.2">
      <c r="A1858" t="s">
        <v>545</v>
      </c>
      <c r="B1858" t="s">
        <v>1828</v>
      </c>
      <c r="C1858" t="s">
        <v>2976</v>
      </c>
      <c r="D1858" t="s">
        <v>238</v>
      </c>
      <c r="E1858" t="s">
        <v>3573</v>
      </c>
      <c r="F1858" t="s">
        <v>118</v>
      </c>
      <c r="G1858" s="87">
        <v>20191003</v>
      </c>
      <c r="H1858" t="s">
        <v>5730</v>
      </c>
      <c r="I1858" t="s">
        <v>6209</v>
      </c>
      <c r="J1858" t="s">
        <v>6205</v>
      </c>
      <c r="K1858">
        <v>7264</v>
      </c>
      <c r="L1858" t="s">
        <v>6164</v>
      </c>
      <c r="M1858" s="87">
        <v>43741</v>
      </c>
      <c r="N1858" t="s">
        <v>3620</v>
      </c>
      <c r="O1858" t="s">
        <v>3579</v>
      </c>
      <c r="P1858" s="61">
        <v>1173</v>
      </c>
      <c r="Q1858" t="s">
        <v>3579</v>
      </c>
      <c r="R1858" s="61">
        <v>1173</v>
      </c>
      <c r="S1858" s="61">
        <v>0</v>
      </c>
    </row>
    <row r="1859" spans="1:19" x14ac:dyDescent="0.2">
      <c r="A1859" t="s">
        <v>545</v>
      </c>
      <c r="B1859" t="s">
        <v>1828</v>
      </c>
      <c r="C1859" t="s">
        <v>2976</v>
      </c>
      <c r="D1859" t="s">
        <v>238</v>
      </c>
      <c r="E1859" t="s">
        <v>3573</v>
      </c>
      <c r="F1859" t="s">
        <v>119</v>
      </c>
      <c r="G1859" s="87">
        <v>20191106</v>
      </c>
      <c r="H1859" t="s">
        <v>5730</v>
      </c>
      <c r="I1859" t="s">
        <v>6210</v>
      </c>
      <c r="J1859" t="s">
        <v>6211</v>
      </c>
      <c r="K1859">
        <v>7327</v>
      </c>
      <c r="L1859" t="s">
        <v>5898</v>
      </c>
      <c r="M1859" s="87">
        <v>43782</v>
      </c>
      <c r="N1859" t="s">
        <v>3620</v>
      </c>
      <c r="O1859" t="s">
        <v>3579</v>
      </c>
      <c r="P1859" s="61">
        <v>2209.92</v>
      </c>
      <c r="Q1859" t="s">
        <v>3579</v>
      </c>
      <c r="R1859" s="61">
        <v>2209.92</v>
      </c>
      <c r="S1859" s="61">
        <v>0</v>
      </c>
    </row>
    <row r="1860" spans="1:19" x14ac:dyDescent="0.2">
      <c r="A1860" t="s">
        <v>545</v>
      </c>
      <c r="B1860" t="s">
        <v>1828</v>
      </c>
      <c r="C1860" t="s">
        <v>2976</v>
      </c>
      <c r="D1860" t="s">
        <v>238</v>
      </c>
      <c r="E1860" t="s">
        <v>3573</v>
      </c>
      <c r="F1860" t="s">
        <v>120</v>
      </c>
      <c r="G1860" s="87">
        <v>20191212</v>
      </c>
      <c r="H1860" t="s">
        <v>5730</v>
      </c>
      <c r="I1860" t="s">
        <v>6212</v>
      </c>
      <c r="J1860" t="s">
        <v>6205</v>
      </c>
      <c r="K1860">
        <v>7388</v>
      </c>
      <c r="L1860" t="s">
        <v>6099</v>
      </c>
      <c r="M1860" s="87">
        <v>43815</v>
      </c>
      <c r="N1860" t="s">
        <v>3578</v>
      </c>
      <c r="O1860" t="s">
        <v>3579</v>
      </c>
      <c r="P1860" s="61">
        <v>2209.9</v>
      </c>
      <c r="Q1860" t="s">
        <v>3579</v>
      </c>
      <c r="R1860" s="61">
        <v>2209.9</v>
      </c>
      <c r="S1860" s="61">
        <v>0</v>
      </c>
    </row>
    <row r="1861" spans="1:19" x14ac:dyDescent="0.2">
      <c r="A1861" t="s">
        <v>545</v>
      </c>
      <c r="B1861" t="s">
        <v>1828</v>
      </c>
      <c r="C1861" t="s">
        <v>2976</v>
      </c>
      <c r="D1861" t="s">
        <v>238</v>
      </c>
      <c r="E1861" t="s">
        <v>3573</v>
      </c>
      <c r="F1861" t="s">
        <v>121</v>
      </c>
      <c r="G1861" s="87">
        <v>20200107</v>
      </c>
      <c r="H1861" t="s">
        <v>5730</v>
      </c>
      <c r="I1861" t="s">
        <v>6213</v>
      </c>
      <c r="J1861" t="s">
        <v>6214</v>
      </c>
      <c r="K1861">
        <v>7414</v>
      </c>
      <c r="L1861" t="s">
        <v>6026</v>
      </c>
      <c r="M1861" s="87">
        <v>43840</v>
      </c>
      <c r="N1861" t="s">
        <v>3578</v>
      </c>
      <c r="O1861" t="s">
        <v>3579</v>
      </c>
      <c r="P1861" s="61">
        <v>642</v>
      </c>
      <c r="Q1861" t="s">
        <v>3579</v>
      </c>
      <c r="R1861" s="61">
        <v>642</v>
      </c>
      <c r="S1861" s="61">
        <v>0</v>
      </c>
    </row>
    <row r="1862" spans="1:19" x14ac:dyDescent="0.2">
      <c r="A1862" t="s">
        <v>545</v>
      </c>
      <c r="B1862" t="s">
        <v>1828</v>
      </c>
      <c r="C1862" t="s">
        <v>2976</v>
      </c>
      <c r="D1862" t="s">
        <v>238</v>
      </c>
      <c r="E1862" t="s">
        <v>3573</v>
      </c>
      <c r="F1862" t="s">
        <v>123</v>
      </c>
      <c r="G1862" s="87">
        <v>20200311</v>
      </c>
      <c r="H1862" t="s">
        <v>5730</v>
      </c>
      <c r="I1862" t="s">
        <v>6215</v>
      </c>
      <c r="J1862" t="s">
        <v>6205</v>
      </c>
      <c r="K1862">
        <v>7517</v>
      </c>
      <c r="L1862" t="s">
        <v>6135</v>
      </c>
      <c r="M1862" s="87">
        <v>43902</v>
      </c>
      <c r="N1862" t="s">
        <v>3620</v>
      </c>
      <c r="O1862" t="s">
        <v>3579</v>
      </c>
      <c r="P1862" s="61">
        <v>420</v>
      </c>
      <c r="Q1862" t="s">
        <v>3579</v>
      </c>
      <c r="R1862" s="61">
        <v>420</v>
      </c>
      <c r="S1862" s="61">
        <v>0</v>
      </c>
    </row>
    <row r="1863" spans="1:19" x14ac:dyDescent="0.2">
      <c r="A1863" t="s">
        <v>545</v>
      </c>
      <c r="B1863" t="s">
        <v>1828</v>
      </c>
      <c r="C1863" t="s">
        <v>2976</v>
      </c>
      <c r="D1863" t="s">
        <v>238</v>
      </c>
      <c r="E1863" t="s">
        <v>3573</v>
      </c>
      <c r="F1863" t="s">
        <v>124</v>
      </c>
      <c r="G1863" s="87">
        <v>20200415</v>
      </c>
      <c r="H1863" t="s">
        <v>5730</v>
      </c>
      <c r="I1863" t="s">
        <v>6216</v>
      </c>
      <c r="J1863" t="s">
        <v>6182</v>
      </c>
      <c r="K1863">
        <v>7581</v>
      </c>
      <c r="L1863" t="s">
        <v>6170</v>
      </c>
      <c r="M1863" s="87">
        <v>43936</v>
      </c>
      <c r="N1863" t="s">
        <v>3578</v>
      </c>
      <c r="O1863" t="s">
        <v>3579</v>
      </c>
      <c r="P1863" s="61">
        <v>1949.85</v>
      </c>
      <c r="Q1863" t="s">
        <v>3579</v>
      </c>
      <c r="R1863" s="61">
        <v>1949.85</v>
      </c>
      <c r="S1863" s="61">
        <v>0</v>
      </c>
    </row>
    <row r="1864" spans="1:19" x14ac:dyDescent="0.2">
      <c r="A1864" t="s">
        <v>545</v>
      </c>
      <c r="B1864" t="s">
        <v>1828</v>
      </c>
      <c r="C1864" t="s">
        <v>2976</v>
      </c>
      <c r="D1864" t="s">
        <v>238</v>
      </c>
      <c r="E1864" t="s">
        <v>3573</v>
      </c>
      <c r="F1864" t="s">
        <v>16</v>
      </c>
      <c r="G1864" s="87">
        <v>20200630</v>
      </c>
      <c r="H1864" t="s">
        <v>3617</v>
      </c>
      <c r="J1864" t="s">
        <v>3618</v>
      </c>
      <c r="K1864">
        <v>7681</v>
      </c>
      <c r="L1864" t="s">
        <v>3619</v>
      </c>
      <c r="M1864" s="87">
        <v>43999</v>
      </c>
      <c r="N1864" t="s">
        <v>3620</v>
      </c>
      <c r="O1864" t="s">
        <v>3579</v>
      </c>
      <c r="P1864" s="61">
        <v>-14530.72</v>
      </c>
      <c r="Q1864" t="s">
        <v>3579</v>
      </c>
      <c r="R1864" s="61">
        <v>0</v>
      </c>
      <c r="S1864" s="61">
        <v>-14530.72</v>
      </c>
    </row>
    <row r="1865" spans="1:19" x14ac:dyDescent="0.2">
      <c r="A1865" t="s">
        <v>546</v>
      </c>
      <c r="B1865" t="s">
        <v>1835</v>
      </c>
      <c r="C1865" t="s">
        <v>2933</v>
      </c>
      <c r="D1865" t="s">
        <v>238</v>
      </c>
      <c r="E1865" t="s">
        <v>3573</v>
      </c>
      <c r="F1865" t="s">
        <v>117</v>
      </c>
      <c r="G1865" s="87">
        <v>20190919</v>
      </c>
      <c r="H1865" t="s">
        <v>5730</v>
      </c>
      <c r="I1865" t="s">
        <v>6217</v>
      </c>
      <c r="J1865" t="s">
        <v>6218</v>
      </c>
      <c r="K1865">
        <v>7260</v>
      </c>
      <c r="L1865" t="s">
        <v>6219</v>
      </c>
      <c r="M1865" s="87">
        <v>43739</v>
      </c>
      <c r="N1865" t="s">
        <v>3578</v>
      </c>
      <c r="O1865" t="s">
        <v>3579</v>
      </c>
      <c r="P1865" s="61">
        <v>80</v>
      </c>
      <c r="Q1865" t="s">
        <v>3579</v>
      </c>
      <c r="R1865" s="61">
        <v>80</v>
      </c>
      <c r="S1865" s="61">
        <v>0</v>
      </c>
    </row>
    <row r="1866" spans="1:19" x14ac:dyDescent="0.2">
      <c r="A1866" t="s">
        <v>546</v>
      </c>
      <c r="B1866" t="s">
        <v>1835</v>
      </c>
      <c r="C1866" t="s">
        <v>2933</v>
      </c>
      <c r="D1866" t="s">
        <v>238</v>
      </c>
      <c r="E1866" t="s">
        <v>3573</v>
      </c>
      <c r="F1866" t="s">
        <v>119</v>
      </c>
      <c r="G1866" s="87">
        <v>20191127</v>
      </c>
      <c r="H1866" t="s">
        <v>5730</v>
      </c>
      <c r="I1866" t="s">
        <v>6220</v>
      </c>
      <c r="J1866" t="s">
        <v>6221</v>
      </c>
      <c r="K1866">
        <v>7355</v>
      </c>
      <c r="L1866" t="s">
        <v>6222</v>
      </c>
      <c r="M1866" s="87">
        <v>43800</v>
      </c>
      <c r="N1866" t="s">
        <v>3578</v>
      </c>
      <c r="O1866" t="s">
        <v>3579</v>
      </c>
      <c r="P1866" s="61">
        <v>1018.18</v>
      </c>
      <c r="Q1866" t="s">
        <v>3579</v>
      </c>
      <c r="R1866" s="61">
        <v>1018.18</v>
      </c>
      <c r="S1866" s="61">
        <v>0</v>
      </c>
    </row>
    <row r="1867" spans="1:19" x14ac:dyDescent="0.2">
      <c r="A1867" t="s">
        <v>546</v>
      </c>
      <c r="B1867" t="s">
        <v>1835</v>
      </c>
      <c r="C1867" t="s">
        <v>2933</v>
      </c>
      <c r="D1867" t="s">
        <v>238</v>
      </c>
      <c r="E1867" t="s">
        <v>3573</v>
      </c>
      <c r="F1867" t="s">
        <v>121</v>
      </c>
      <c r="G1867" s="87">
        <v>20200128</v>
      </c>
      <c r="H1867" t="s">
        <v>5730</v>
      </c>
      <c r="I1867" t="s">
        <v>6223</v>
      </c>
      <c r="J1867" t="s">
        <v>6224</v>
      </c>
      <c r="K1867">
        <v>7476</v>
      </c>
      <c r="L1867" t="s">
        <v>6225</v>
      </c>
      <c r="M1867" s="87">
        <v>43873</v>
      </c>
      <c r="N1867" t="s">
        <v>3620</v>
      </c>
      <c r="O1867" t="s">
        <v>3579</v>
      </c>
      <c r="P1867" s="61">
        <v>665</v>
      </c>
      <c r="Q1867" t="s">
        <v>3579</v>
      </c>
      <c r="R1867" s="61">
        <v>665</v>
      </c>
      <c r="S1867" s="61">
        <v>0</v>
      </c>
    </row>
    <row r="1868" spans="1:19" x14ac:dyDescent="0.2">
      <c r="A1868" t="s">
        <v>546</v>
      </c>
      <c r="B1868" t="s">
        <v>1835</v>
      </c>
      <c r="C1868" t="s">
        <v>2933</v>
      </c>
      <c r="D1868" t="s">
        <v>238</v>
      </c>
      <c r="E1868" t="s">
        <v>3573</v>
      </c>
      <c r="F1868" t="s">
        <v>122</v>
      </c>
      <c r="G1868" s="87">
        <v>20200212</v>
      </c>
      <c r="H1868" t="s">
        <v>5730</v>
      </c>
      <c r="I1868" t="s">
        <v>6226</v>
      </c>
      <c r="J1868" t="s">
        <v>6227</v>
      </c>
      <c r="K1868">
        <v>7475</v>
      </c>
      <c r="L1868" t="s">
        <v>6228</v>
      </c>
      <c r="M1868" s="87">
        <v>43873</v>
      </c>
      <c r="N1868" t="s">
        <v>3620</v>
      </c>
      <c r="O1868" t="s">
        <v>3579</v>
      </c>
      <c r="P1868" s="61">
        <v>120</v>
      </c>
      <c r="Q1868" t="s">
        <v>3579</v>
      </c>
      <c r="R1868" s="61">
        <v>120</v>
      </c>
      <c r="S1868" s="61">
        <v>0</v>
      </c>
    </row>
    <row r="1869" spans="1:19" x14ac:dyDescent="0.2">
      <c r="A1869" t="s">
        <v>546</v>
      </c>
      <c r="B1869" t="s">
        <v>1835</v>
      </c>
      <c r="C1869" t="s">
        <v>2933</v>
      </c>
      <c r="D1869" t="s">
        <v>238</v>
      </c>
      <c r="E1869" t="s">
        <v>3573</v>
      </c>
      <c r="F1869" t="s">
        <v>124</v>
      </c>
      <c r="G1869" s="87">
        <v>20200407</v>
      </c>
      <c r="H1869" t="s">
        <v>5730</v>
      </c>
      <c r="I1869" t="s">
        <v>6229</v>
      </c>
      <c r="J1869" t="s">
        <v>6230</v>
      </c>
      <c r="K1869">
        <v>7577</v>
      </c>
      <c r="L1869" t="s">
        <v>6231</v>
      </c>
      <c r="M1869" s="87">
        <v>43935</v>
      </c>
      <c r="N1869" t="s">
        <v>3578</v>
      </c>
      <c r="O1869" t="s">
        <v>3579</v>
      </c>
      <c r="P1869" s="61">
        <v>424</v>
      </c>
      <c r="Q1869" t="s">
        <v>3579</v>
      </c>
      <c r="R1869" s="61">
        <v>424</v>
      </c>
      <c r="S1869" s="61">
        <v>0</v>
      </c>
    </row>
    <row r="1870" spans="1:19" x14ac:dyDescent="0.2">
      <c r="A1870" t="s">
        <v>546</v>
      </c>
      <c r="B1870" t="s">
        <v>1835</v>
      </c>
      <c r="C1870" t="s">
        <v>2933</v>
      </c>
      <c r="D1870" t="s">
        <v>238</v>
      </c>
      <c r="E1870" t="s">
        <v>3573</v>
      </c>
      <c r="F1870" t="s">
        <v>125</v>
      </c>
      <c r="G1870" s="87">
        <v>20200506</v>
      </c>
      <c r="H1870" t="s">
        <v>5730</v>
      </c>
      <c r="I1870" t="s">
        <v>6232</v>
      </c>
      <c r="J1870" t="s">
        <v>6233</v>
      </c>
      <c r="K1870">
        <v>7616</v>
      </c>
      <c r="L1870" t="s">
        <v>6234</v>
      </c>
      <c r="M1870" s="87">
        <v>43957</v>
      </c>
      <c r="N1870" t="s">
        <v>3620</v>
      </c>
      <c r="O1870" t="s">
        <v>3579</v>
      </c>
      <c r="P1870" s="61">
        <v>604</v>
      </c>
      <c r="Q1870" t="s">
        <v>3579</v>
      </c>
      <c r="R1870" s="61">
        <v>604</v>
      </c>
      <c r="S1870" s="61">
        <v>0</v>
      </c>
    </row>
    <row r="1871" spans="1:19" x14ac:dyDescent="0.2">
      <c r="A1871" t="s">
        <v>546</v>
      </c>
      <c r="B1871" t="s">
        <v>1835</v>
      </c>
      <c r="C1871" t="s">
        <v>2933</v>
      </c>
      <c r="D1871" t="s">
        <v>238</v>
      </c>
      <c r="E1871" t="s">
        <v>3573</v>
      </c>
      <c r="F1871" t="s">
        <v>125</v>
      </c>
      <c r="G1871" s="87">
        <v>20200522</v>
      </c>
      <c r="H1871" t="s">
        <v>6235</v>
      </c>
      <c r="I1871" t="s">
        <v>6236</v>
      </c>
      <c r="J1871" t="s">
        <v>6237</v>
      </c>
      <c r="K1871">
        <v>7641</v>
      </c>
      <c r="L1871" t="s">
        <v>6238</v>
      </c>
      <c r="M1871" s="87">
        <v>43978</v>
      </c>
      <c r="N1871" t="s">
        <v>3578</v>
      </c>
      <c r="O1871" t="s">
        <v>3579</v>
      </c>
      <c r="P1871" s="61">
        <v>-604</v>
      </c>
      <c r="Q1871" t="s">
        <v>3579</v>
      </c>
      <c r="R1871" s="61">
        <v>0</v>
      </c>
      <c r="S1871" s="61">
        <v>-604</v>
      </c>
    </row>
    <row r="1872" spans="1:19" x14ac:dyDescent="0.2">
      <c r="A1872" t="s">
        <v>546</v>
      </c>
      <c r="B1872" t="s">
        <v>1835</v>
      </c>
      <c r="C1872" t="s">
        <v>2933</v>
      </c>
      <c r="D1872" t="s">
        <v>238</v>
      </c>
      <c r="E1872" t="s">
        <v>3573</v>
      </c>
      <c r="F1872" t="s">
        <v>125</v>
      </c>
      <c r="G1872" s="87">
        <v>20200525</v>
      </c>
      <c r="H1872" t="s">
        <v>5730</v>
      </c>
      <c r="I1872" t="s">
        <v>6239</v>
      </c>
      <c r="J1872" t="s">
        <v>6240</v>
      </c>
      <c r="K1872">
        <v>7655</v>
      </c>
      <c r="L1872" t="s">
        <v>6241</v>
      </c>
      <c r="M1872" s="87">
        <v>43983</v>
      </c>
      <c r="N1872" t="s">
        <v>3578</v>
      </c>
      <c r="O1872" t="s">
        <v>3579</v>
      </c>
      <c r="P1872" s="61">
        <v>344</v>
      </c>
      <c r="Q1872" t="s">
        <v>3579</v>
      </c>
      <c r="R1872" s="61">
        <v>344</v>
      </c>
      <c r="S1872" s="61">
        <v>0</v>
      </c>
    </row>
    <row r="1873" spans="1:19" x14ac:dyDescent="0.2">
      <c r="A1873" t="s">
        <v>546</v>
      </c>
      <c r="B1873" t="s">
        <v>1835</v>
      </c>
      <c r="C1873" t="s">
        <v>2933</v>
      </c>
      <c r="D1873" t="s">
        <v>238</v>
      </c>
      <c r="E1873" t="s">
        <v>3573</v>
      </c>
      <c r="F1873" t="s">
        <v>16</v>
      </c>
      <c r="G1873" s="87">
        <v>20200630</v>
      </c>
      <c r="H1873" t="s">
        <v>3617</v>
      </c>
      <c r="J1873" t="s">
        <v>3618</v>
      </c>
      <c r="K1873">
        <v>7681</v>
      </c>
      <c r="L1873" t="s">
        <v>3619</v>
      </c>
      <c r="M1873" s="87">
        <v>43999</v>
      </c>
      <c r="N1873" t="s">
        <v>3620</v>
      </c>
      <c r="O1873" t="s">
        <v>3579</v>
      </c>
      <c r="P1873" s="61">
        <v>-2651.18</v>
      </c>
      <c r="Q1873" t="s">
        <v>3579</v>
      </c>
      <c r="R1873" s="61">
        <v>0</v>
      </c>
      <c r="S1873" s="61">
        <v>-2651.18</v>
      </c>
    </row>
    <row r="1874" spans="1:19" x14ac:dyDescent="0.2">
      <c r="A1874" t="s">
        <v>547</v>
      </c>
      <c r="B1874" t="s">
        <v>1836</v>
      </c>
      <c r="C1874" t="s">
        <v>2978</v>
      </c>
      <c r="D1874" t="s">
        <v>238</v>
      </c>
      <c r="E1874" t="s">
        <v>3573</v>
      </c>
      <c r="F1874" t="s">
        <v>115</v>
      </c>
      <c r="G1874" s="87">
        <v>20190709</v>
      </c>
      <c r="H1874" t="s">
        <v>5730</v>
      </c>
      <c r="I1874" t="s">
        <v>6242</v>
      </c>
      <c r="J1874" t="s">
        <v>6243</v>
      </c>
      <c r="K1874">
        <v>7115</v>
      </c>
      <c r="L1874" t="s">
        <v>6043</v>
      </c>
      <c r="M1874" s="87">
        <v>43655</v>
      </c>
      <c r="N1874" t="s">
        <v>3620</v>
      </c>
      <c r="O1874" t="s">
        <v>3579</v>
      </c>
      <c r="P1874" s="61">
        <v>69.540000000000006</v>
      </c>
      <c r="Q1874" t="s">
        <v>3579</v>
      </c>
      <c r="R1874" s="61">
        <v>69.540000000000006</v>
      </c>
      <c r="S1874" s="61">
        <v>0</v>
      </c>
    </row>
    <row r="1875" spans="1:19" x14ac:dyDescent="0.2">
      <c r="A1875" t="s">
        <v>547</v>
      </c>
      <c r="B1875" t="s">
        <v>1836</v>
      </c>
      <c r="C1875" t="s">
        <v>2978</v>
      </c>
      <c r="D1875" t="s">
        <v>238</v>
      </c>
      <c r="E1875" t="s">
        <v>3573</v>
      </c>
      <c r="F1875" t="s">
        <v>116</v>
      </c>
      <c r="G1875" s="87">
        <v>20190821</v>
      </c>
      <c r="H1875" t="s">
        <v>5730</v>
      </c>
      <c r="I1875" t="s">
        <v>6244</v>
      </c>
      <c r="J1875" t="s">
        <v>6245</v>
      </c>
      <c r="K1875">
        <v>7190</v>
      </c>
      <c r="L1875" t="s">
        <v>6246</v>
      </c>
      <c r="M1875" s="87">
        <v>43698</v>
      </c>
      <c r="N1875" t="s">
        <v>3620</v>
      </c>
      <c r="O1875" t="s">
        <v>3579</v>
      </c>
      <c r="P1875" s="61">
        <v>53</v>
      </c>
      <c r="Q1875" t="s">
        <v>3579</v>
      </c>
      <c r="R1875" s="61">
        <v>53</v>
      </c>
      <c r="S1875" s="61">
        <v>0</v>
      </c>
    </row>
    <row r="1876" spans="1:19" x14ac:dyDescent="0.2">
      <c r="A1876" t="s">
        <v>547</v>
      </c>
      <c r="B1876" t="s">
        <v>1836</v>
      </c>
      <c r="C1876" t="s">
        <v>2978</v>
      </c>
      <c r="D1876" t="s">
        <v>238</v>
      </c>
      <c r="E1876" t="s">
        <v>3573</v>
      </c>
      <c r="F1876" t="s">
        <v>117</v>
      </c>
      <c r="G1876" s="87">
        <v>20190910</v>
      </c>
      <c r="H1876" t="s">
        <v>5730</v>
      </c>
      <c r="I1876" t="s">
        <v>6247</v>
      </c>
      <c r="J1876" t="s">
        <v>6248</v>
      </c>
      <c r="K1876">
        <v>7232</v>
      </c>
      <c r="L1876" t="s">
        <v>6019</v>
      </c>
      <c r="M1876" s="87">
        <v>43718</v>
      </c>
      <c r="N1876" t="s">
        <v>3620</v>
      </c>
      <c r="O1876" t="s">
        <v>3579</v>
      </c>
      <c r="P1876" s="61">
        <v>35</v>
      </c>
      <c r="Q1876" t="s">
        <v>3579</v>
      </c>
      <c r="R1876" s="61">
        <v>35</v>
      </c>
      <c r="S1876" s="61">
        <v>0</v>
      </c>
    </row>
    <row r="1877" spans="1:19" x14ac:dyDescent="0.2">
      <c r="A1877" t="s">
        <v>547</v>
      </c>
      <c r="B1877" t="s">
        <v>1836</v>
      </c>
      <c r="C1877" t="s">
        <v>2978</v>
      </c>
      <c r="D1877" t="s">
        <v>238</v>
      </c>
      <c r="E1877" t="s">
        <v>3573</v>
      </c>
      <c r="F1877" t="s">
        <v>119</v>
      </c>
      <c r="G1877" s="87">
        <v>20191106</v>
      </c>
      <c r="H1877" t="s">
        <v>5730</v>
      </c>
      <c r="I1877" t="s">
        <v>6249</v>
      </c>
      <c r="J1877" t="s">
        <v>6250</v>
      </c>
      <c r="K1877">
        <v>7327</v>
      </c>
      <c r="L1877" t="s">
        <v>6251</v>
      </c>
      <c r="M1877" s="87">
        <v>43782</v>
      </c>
      <c r="N1877" t="s">
        <v>3620</v>
      </c>
      <c r="O1877" t="s">
        <v>3579</v>
      </c>
      <c r="P1877" s="61">
        <v>35</v>
      </c>
      <c r="Q1877" t="s">
        <v>3579</v>
      </c>
      <c r="R1877" s="61">
        <v>35</v>
      </c>
      <c r="S1877" s="61">
        <v>0</v>
      </c>
    </row>
    <row r="1878" spans="1:19" x14ac:dyDescent="0.2">
      <c r="A1878" t="s">
        <v>547</v>
      </c>
      <c r="B1878" t="s">
        <v>1836</v>
      </c>
      <c r="C1878" t="s">
        <v>2978</v>
      </c>
      <c r="D1878" t="s">
        <v>238</v>
      </c>
      <c r="E1878" t="s">
        <v>3573</v>
      </c>
      <c r="F1878" t="s">
        <v>120</v>
      </c>
      <c r="G1878" s="87">
        <v>20191231</v>
      </c>
      <c r="H1878" t="s">
        <v>5730</v>
      </c>
      <c r="I1878" t="s">
        <v>6252</v>
      </c>
      <c r="J1878" t="s">
        <v>6253</v>
      </c>
      <c r="K1878">
        <v>7414</v>
      </c>
      <c r="L1878" t="s">
        <v>6254</v>
      </c>
      <c r="M1878" s="87">
        <v>43840</v>
      </c>
      <c r="N1878" t="s">
        <v>3578</v>
      </c>
      <c r="O1878" t="s">
        <v>3579</v>
      </c>
      <c r="P1878" s="61">
        <v>160</v>
      </c>
      <c r="Q1878" t="s">
        <v>3579</v>
      </c>
      <c r="R1878" s="61">
        <v>160</v>
      </c>
      <c r="S1878" s="61">
        <v>0</v>
      </c>
    </row>
    <row r="1879" spans="1:19" x14ac:dyDescent="0.2">
      <c r="A1879" t="s">
        <v>547</v>
      </c>
      <c r="B1879" t="s">
        <v>1836</v>
      </c>
      <c r="C1879" t="s">
        <v>2978</v>
      </c>
      <c r="D1879" t="s">
        <v>238</v>
      </c>
      <c r="E1879" t="s">
        <v>3573</v>
      </c>
      <c r="F1879" t="s">
        <v>122</v>
      </c>
      <c r="G1879" s="87">
        <v>20200228</v>
      </c>
      <c r="H1879" t="s">
        <v>5730</v>
      </c>
      <c r="I1879" t="s">
        <v>6255</v>
      </c>
      <c r="J1879" t="s">
        <v>6256</v>
      </c>
      <c r="K1879">
        <v>7518</v>
      </c>
      <c r="L1879" t="s">
        <v>6257</v>
      </c>
      <c r="M1879" s="87">
        <v>43902</v>
      </c>
      <c r="N1879" t="s">
        <v>3620</v>
      </c>
      <c r="O1879" t="s">
        <v>3579</v>
      </c>
      <c r="P1879" s="61">
        <v>130</v>
      </c>
      <c r="Q1879" t="s">
        <v>3579</v>
      </c>
      <c r="R1879" s="61">
        <v>130</v>
      </c>
      <c r="S1879" s="61">
        <v>0</v>
      </c>
    </row>
    <row r="1880" spans="1:19" x14ac:dyDescent="0.2">
      <c r="A1880" t="s">
        <v>547</v>
      </c>
      <c r="B1880" t="s">
        <v>1836</v>
      </c>
      <c r="C1880" t="s">
        <v>2978</v>
      </c>
      <c r="D1880" t="s">
        <v>238</v>
      </c>
      <c r="E1880" t="s">
        <v>3573</v>
      </c>
      <c r="F1880" t="s">
        <v>123</v>
      </c>
      <c r="G1880" s="87">
        <v>20200311</v>
      </c>
      <c r="H1880" t="s">
        <v>5730</v>
      </c>
      <c r="I1880" t="s">
        <v>6258</v>
      </c>
      <c r="J1880" t="s">
        <v>6259</v>
      </c>
      <c r="K1880">
        <v>7517</v>
      </c>
      <c r="L1880" t="s">
        <v>6135</v>
      </c>
      <c r="M1880" s="87">
        <v>43902</v>
      </c>
      <c r="N1880" t="s">
        <v>3620</v>
      </c>
      <c r="O1880" t="s">
        <v>3579</v>
      </c>
      <c r="P1880" s="61">
        <v>31.82</v>
      </c>
      <c r="Q1880" t="s">
        <v>3579</v>
      </c>
      <c r="R1880" s="61">
        <v>31.82</v>
      </c>
      <c r="S1880" s="61">
        <v>0</v>
      </c>
    </row>
    <row r="1881" spans="1:19" x14ac:dyDescent="0.2">
      <c r="A1881" t="s">
        <v>547</v>
      </c>
      <c r="B1881" t="s">
        <v>1836</v>
      </c>
      <c r="C1881" t="s">
        <v>2978</v>
      </c>
      <c r="D1881" t="s">
        <v>238</v>
      </c>
      <c r="E1881" t="s">
        <v>3573</v>
      </c>
      <c r="F1881" t="s">
        <v>16</v>
      </c>
      <c r="G1881" s="87">
        <v>20200630</v>
      </c>
      <c r="H1881" t="s">
        <v>3617</v>
      </c>
      <c r="J1881" t="s">
        <v>3618</v>
      </c>
      <c r="K1881">
        <v>7681</v>
      </c>
      <c r="L1881" t="s">
        <v>3619</v>
      </c>
      <c r="M1881" s="87">
        <v>43999</v>
      </c>
      <c r="N1881" t="s">
        <v>3620</v>
      </c>
      <c r="O1881" t="s">
        <v>3579</v>
      </c>
      <c r="P1881" s="61">
        <v>-514.36</v>
      </c>
      <c r="Q1881" t="s">
        <v>3579</v>
      </c>
      <c r="R1881" s="61">
        <v>0</v>
      </c>
      <c r="S1881" s="61">
        <v>-514.36</v>
      </c>
    </row>
    <row r="1882" spans="1:19" x14ac:dyDescent="0.2">
      <c r="A1882" t="s">
        <v>548</v>
      </c>
      <c r="B1882" t="s">
        <v>1837</v>
      </c>
      <c r="C1882" t="s">
        <v>2979</v>
      </c>
      <c r="D1882" t="s">
        <v>238</v>
      </c>
      <c r="E1882" t="s">
        <v>3573</v>
      </c>
      <c r="F1882" t="s">
        <v>117</v>
      </c>
      <c r="G1882" s="87">
        <v>20190911</v>
      </c>
      <c r="H1882" t="s">
        <v>5730</v>
      </c>
      <c r="I1882" t="s">
        <v>6260</v>
      </c>
      <c r="J1882" t="s">
        <v>6261</v>
      </c>
      <c r="K1882">
        <v>7236</v>
      </c>
      <c r="L1882" t="s">
        <v>6050</v>
      </c>
      <c r="M1882" s="87">
        <v>43719</v>
      </c>
      <c r="N1882" t="s">
        <v>3620</v>
      </c>
      <c r="O1882" t="s">
        <v>3579</v>
      </c>
      <c r="P1882" s="61">
        <v>115</v>
      </c>
      <c r="Q1882" t="s">
        <v>3579</v>
      </c>
      <c r="R1882" s="61">
        <v>115</v>
      </c>
      <c r="S1882" s="61">
        <v>0</v>
      </c>
    </row>
    <row r="1883" spans="1:19" x14ac:dyDescent="0.2">
      <c r="A1883" t="s">
        <v>548</v>
      </c>
      <c r="B1883" t="s">
        <v>1837</v>
      </c>
      <c r="C1883" t="s">
        <v>2979</v>
      </c>
      <c r="D1883" t="s">
        <v>238</v>
      </c>
      <c r="E1883" t="s">
        <v>3573</v>
      </c>
      <c r="F1883" t="s">
        <v>117</v>
      </c>
      <c r="G1883" s="87">
        <v>20190927</v>
      </c>
      <c r="H1883" t="s">
        <v>5730</v>
      </c>
      <c r="I1883" t="s">
        <v>6262</v>
      </c>
      <c r="J1883" t="s">
        <v>6263</v>
      </c>
      <c r="K1883">
        <v>7264</v>
      </c>
      <c r="L1883" t="s">
        <v>5859</v>
      </c>
      <c r="M1883" s="87">
        <v>43741</v>
      </c>
      <c r="N1883" t="s">
        <v>3620</v>
      </c>
      <c r="O1883" t="s">
        <v>3579</v>
      </c>
      <c r="P1883" s="61">
        <v>387</v>
      </c>
      <c r="Q1883" t="s">
        <v>3579</v>
      </c>
      <c r="R1883" s="61">
        <v>387</v>
      </c>
      <c r="S1883" s="61">
        <v>0</v>
      </c>
    </row>
    <row r="1884" spans="1:19" x14ac:dyDescent="0.2">
      <c r="A1884" t="s">
        <v>548</v>
      </c>
      <c r="B1884" t="s">
        <v>1837</v>
      </c>
      <c r="C1884" t="s">
        <v>2979</v>
      </c>
      <c r="D1884" t="s">
        <v>238</v>
      </c>
      <c r="E1884" t="s">
        <v>3573</v>
      </c>
      <c r="F1884" t="s">
        <v>118</v>
      </c>
      <c r="G1884" s="87">
        <v>20191014</v>
      </c>
      <c r="H1884" t="s">
        <v>5730</v>
      </c>
      <c r="I1884" t="s">
        <v>6264</v>
      </c>
      <c r="J1884" t="s">
        <v>6265</v>
      </c>
      <c r="K1884">
        <v>7288</v>
      </c>
      <c r="L1884" t="s">
        <v>6266</v>
      </c>
      <c r="M1884" s="87">
        <v>43752</v>
      </c>
      <c r="N1884" t="s">
        <v>3578</v>
      </c>
      <c r="O1884" t="s">
        <v>3579</v>
      </c>
      <c r="P1884" s="61">
        <v>409.32</v>
      </c>
      <c r="Q1884" t="s">
        <v>3579</v>
      </c>
      <c r="R1884" s="61">
        <v>409.32</v>
      </c>
      <c r="S1884" s="61">
        <v>0</v>
      </c>
    </row>
    <row r="1885" spans="1:19" x14ac:dyDescent="0.2">
      <c r="A1885" t="s">
        <v>548</v>
      </c>
      <c r="B1885" t="s">
        <v>1837</v>
      </c>
      <c r="C1885" t="s">
        <v>2979</v>
      </c>
      <c r="D1885" t="s">
        <v>238</v>
      </c>
      <c r="E1885" t="s">
        <v>3573</v>
      </c>
      <c r="F1885" t="s">
        <v>119</v>
      </c>
      <c r="G1885" s="87">
        <v>20191130</v>
      </c>
      <c r="H1885" t="s">
        <v>4447</v>
      </c>
      <c r="I1885" t="s">
        <v>6267</v>
      </c>
      <c r="J1885" t="s">
        <v>6267</v>
      </c>
      <c r="K1885">
        <v>7382</v>
      </c>
      <c r="L1885" t="s">
        <v>6268</v>
      </c>
      <c r="M1885" s="87">
        <v>43810</v>
      </c>
      <c r="N1885" t="s">
        <v>3620</v>
      </c>
      <c r="O1885" t="s">
        <v>3579</v>
      </c>
      <c r="P1885" s="61">
        <v>2150</v>
      </c>
      <c r="Q1885" t="s">
        <v>3579</v>
      </c>
      <c r="R1885" s="61">
        <v>2150</v>
      </c>
      <c r="S1885" s="61">
        <v>0</v>
      </c>
    </row>
    <row r="1886" spans="1:19" x14ac:dyDescent="0.2">
      <c r="A1886" t="s">
        <v>548</v>
      </c>
      <c r="B1886" t="s">
        <v>1837</v>
      </c>
      <c r="C1886" t="s">
        <v>2979</v>
      </c>
      <c r="D1886" t="s">
        <v>238</v>
      </c>
      <c r="E1886" t="s">
        <v>3573</v>
      </c>
      <c r="F1886" t="s">
        <v>119</v>
      </c>
      <c r="G1886" s="87">
        <v>20191130</v>
      </c>
      <c r="H1886" t="s">
        <v>4447</v>
      </c>
      <c r="I1886" t="s">
        <v>6269</v>
      </c>
      <c r="J1886" t="s">
        <v>6269</v>
      </c>
      <c r="K1886">
        <v>7382</v>
      </c>
      <c r="L1886" t="s">
        <v>6270</v>
      </c>
      <c r="M1886" s="87">
        <v>43810</v>
      </c>
      <c r="N1886" t="s">
        <v>3620</v>
      </c>
      <c r="O1886" t="s">
        <v>3579</v>
      </c>
      <c r="P1886" s="61">
        <v>6428.69</v>
      </c>
      <c r="Q1886" t="s">
        <v>3579</v>
      </c>
      <c r="R1886" s="61">
        <v>6428.69</v>
      </c>
      <c r="S1886" s="61">
        <v>0</v>
      </c>
    </row>
    <row r="1887" spans="1:19" x14ac:dyDescent="0.2">
      <c r="A1887" t="s">
        <v>548</v>
      </c>
      <c r="B1887" t="s">
        <v>1837</v>
      </c>
      <c r="C1887" t="s">
        <v>2979</v>
      </c>
      <c r="D1887" t="s">
        <v>238</v>
      </c>
      <c r="E1887" t="s">
        <v>3573</v>
      </c>
      <c r="F1887" t="s">
        <v>121</v>
      </c>
      <c r="G1887" s="87">
        <v>20200128</v>
      </c>
      <c r="H1887" t="s">
        <v>5730</v>
      </c>
      <c r="I1887" t="s">
        <v>6271</v>
      </c>
      <c r="J1887" t="s">
        <v>6272</v>
      </c>
      <c r="K1887">
        <v>7447</v>
      </c>
      <c r="L1887" t="s">
        <v>6273</v>
      </c>
      <c r="M1887" s="87">
        <v>43863</v>
      </c>
      <c r="N1887" t="s">
        <v>3578</v>
      </c>
      <c r="O1887" t="s">
        <v>3579</v>
      </c>
      <c r="P1887" s="61">
        <v>165.22</v>
      </c>
      <c r="Q1887" t="s">
        <v>3579</v>
      </c>
      <c r="R1887" s="61">
        <v>165.22</v>
      </c>
      <c r="S1887" s="61">
        <v>0</v>
      </c>
    </row>
    <row r="1888" spans="1:19" x14ac:dyDescent="0.2">
      <c r="A1888" t="s">
        <v>548</v>
      </c>
      <c r="B1888" t="s">
        <v>1837</v>
      </c>
      <c r="C1888" t="s">
        <v>2979</v>
      </c>
      <c r="D1888" t="s">
        <v>238</v>
      </c>
      <c r="E1888" t="s">
        <v>3573</v>
      </c>
      <c r="F1888" t="s">
        <v>121</v>
      </c>
      <c r="G1888" s="87">
        <v>20200128</v>
      </c>
      <c r="H1888" t="s">
        <v>5730</v>
      </c>
      <c r="I1888" t="s">
        <v>6274</v>
      </c>
      <c r="J1888" t="s">
        <v>6275</v>
      </c>
      <c r="K1888">
        <v>7447</v>
      </c>
      <c r="L1888" t="s">
        <v>6273</v>
      </c>
      <c r="M1888" s="87">
        <v>43863</v>
      </c>
      <c r="N1888" t="s">
        <v>3578</v>
      </c>
      <c r="O1888" t="s">
        <v>3579</v>
      </c>
      <c r="P1888" s="61">
        <v>113</v>
      </c>
      <c r="Q1888" t="s">
        <v>3579</v>
      </c>
      <c r="R1888" s="61">
        <v>113</v>
      </c>
      <c r="S1888" s="61">
        <v>0</v>
      </c>
    </row>
    <row r="1889" spans="1:19" x14ac:dyDescent="0.2">
      <c r="A1889" t="s">
        <v>548</v>
      </c>
      <c r="B1889" t="s">
        <v>1837</v>
      </c>
      <c r="C1889" t="s">
        <v>2979</v>
      </c>
      <c r="D1889" t="s">
        <v>238</v>
      </c>
      <c r="E1889" t="s">
        <v>3573</v>
      </c>
      <c r="F1889" t="s">
        <v>124</v>
      </c>
      <c r="G1889" s="87">
        <v>20200427</v>
      </c>
      <c r="H1889" t="s">
        <v>5730</v>
      </c>
      <c r="I1889" t="s">
        <v>6276</v>
      </c>
      <c r="J1889" t="s">
        <v>6277</v>
      </c>
      <c r="K1889">
        <v>7595</v>
      </c>
      <c r="L1889" t="s">
        <v>6278</v>
      </c>
      <c r="M1889" s="87">
        <v>43949</v>
      </c>
      <c r="N1889" t="s">
        <v>3620</v>
      </c>
      <c r="O1889" t="s">
        <v>3579</v>
      </c>
      <c r="P1889" s="61">
        <v>84.62</v>
      </c>
      <c r="Q1889" t="s">
        <v>3579</v>
      </c>
      <c r="R1889" s="61">
        <v>84.62</v>
      </c>
      <c r="S1889" s="61">
        <v>0</v>
      </c>
    </row>
    <row r="1890" spans="1:19" x14ac:dyDescent="0.2">
      <c r="A1890" t="s">
        <v>548</v>
      </c>
      <c r="B1890" t="s">
        <v>1837</v>
      </c>
      <c r="C1890" t="s">
        <v>2979</v>
      </c>
      <c r="D1890" t="s">
        <v>238</v>
      </c>
      <c r="E1890" t="s">
        <v>3573</v>
      </c>
      <c r="F1890" t="s">
        <v>16</v>
      </c>
      <c r="G1890" s="87">
        <v>20200630</v>
      </c>
      <c r="H1890" t="s">
        <v>3617</v>
      </c>
      <c r="J1890" t="s">
        <v>3618</v>
      </c>
      <c r="K1890">
        <v>7681</v>
      </c>
      <c r="L1890" t="s">
        <v>3619</v>
      </c>
      <c r="M1890" s="87">
        <v>43999</v>
      </c>
      <c r="N1890" t="s">
        <v>3620</v>
      </c>
      <c r="O1890" t="s">
        <v>3579</v>
      </c>
      <c r="P1890" s="61">
        <v>-9852.85</v>
      </c>
      <c r="Q1890" t="s">
        <v>3579</v>
      </c>
      <c r="R1890" s="61">
        <v>0</v>
      </c>
      <c r="S1890" s="61">
        <v>-9852.85</v>
      </c>
    </row>
    <row r="1891" spans="1:19" x14ac:dyDescent="0.2">
      <c r="A1891" t="s">
        <v>1137</v>
      </c>
      <c r="B1891" t="s">
        <v>1839</v>
      </c>
      <c r="C1891" t="s">
        <v>2981</v>
      </c>
      <c r="D1891" t="s">
        <v>238</v>
      </c>
      <c r="E1891" t="s">
        <v>3573</v>
      </c>
      <c r="F1891" t="s">
        <v>125</v>
      </c>
      <c r="G1891" s="87">
        <v>20200507</v>
      </c>
      <c r="H1891" t="s">
        <v>5730</v>
      </c>
      <c r="I1891" t="s">
        <v>6279</v>
      </c>
      <c r="J1891" t="s">
        <v>6280</v>
      </c>
      <c r="K1891">
        <v>7628</v>
      </c>
      <c r="L1891" t="s">
        <v>6281</v>
      </c>
      <c r="M1891" s="87">
        <v>43962</v>
      </c>
      <c r="N1891" t="s">
        <v>3620</v>
      </c>
      <c r="O1891" t="s">
        <v>3579</v>
      </c>
      <c r="P1891" s="61">
        <v>600</v>
      </c>
      <c r="Q1891" t="s">
        <v>3579</v>
      </c>
      <c r="R1891" s="61">
        <v>600</v>
      </c>
      <c r="S1891" s="61">
        <v>0</v>
      </c>
    </row>
    <row r="1892" spans="1:19" x14ac:dyDescent="0.2">
      <c r="A1892" t="s">
        <v>1137</v>
      </c>
      <c r="B1892" t="s">
        <v>1839</v>
      </c>
      <c r="C1892" t="s">
        <v>2981</v>
      </c>
      <c r="D1892" t="s">
        <v>238</v>
      </c>
      <c r="E1892" t="s">
        <v>3573</v>
      </c>
      <c r="F1892" t="s">
        <v>16</v>
      </c>
      <c r="G1892" s="87">
        <v>20200630</v>
      </c>
      <c r="H1892" t="s">
        <v>3617</v>
      </c>
      <c r="J1892" t="s">
        <v>3618</v>
      </c>
      <c r="K1892">
        <v>7681</v>
      </c>
      <c r="L1892" t="s">
        <v>3619</v>
      </c>
      <c r="M1892" s="87">
        <v>43999</v>
      </c>
      <c r="N1892" t="s">
        <v>3620</v>
      </c>
      <c r="O1892" t="s">
        <v>3579</v>
      </c>
      <c r="P1892" s="61">
        <v>-600</v>
      </c>
      <c r="Q1892" t="s">
        <v>3579</v>
      </c>
      <c r="R1892" s="61">
        <v>0</v>
      </c>
      <c r="S1892" s="61">
        <v>-600</v>
      </c>
    </row>
    <row r="1893" spans="1:19" x14ac:dyDescent="0.2">
      <c r="A1893" t="s">
        <v>550</v>
      </c>
      <c r="B1893" t="s">
        <v>1840</v>
      </c>
      <c r="C1893" t="s">
        <v>2982</v>
      </c>
      <c r="D1893" t="s">
        <v>238</v>
      </c>
      <c r="E1893" t="s">
        <v>3573</v>
      </c>
      <c r="F1893" t="s">
        <v>115</v>
      </c>
      <c r="G1893" s="87">
        <v>20190709</v>
      </c>
      <c r="H1893" t="s">
        <v>5730</v>
      </c>
      <c r="I1893" t="s">
        <v>6282</v>
      </c>
      <c r="J1893" t="s">
        <v>6283</v>
      </c>
      <c r="K1893">
        <v>7115</v>
      </c>
      <c r="L1893" t="s">
        <v>6043</v>
      </c>
      <c r="M1893" s="87">
        <v>43655</v>
      </c>
      <c r="N1893" t="s">
        <v>3620</v>
      </c>
      <c r="O1893" t="s">
        <v>3579</v>
      </c>
      <c r="P1893" s="61">
        <v>396.18</v>
      </c>
      <c r="Q1893" t="s">
        <v>3579</v>
      </c>
      <c r="R1893" s="61">
        <v>396.18</v>
      </c>
      <c r="S1893" s="61">
        <v>0</v>
      </c>
    </row>
    <row r="1894" spans="1:19" x14ac:dyDescent="0.2">
      <c r="A1894" t="s">
        <v>550</v>
      </c>
      <c r="B1894" t="s">
        <v>1840</v>
      </c>
      <c r="C1894" t="s">
        <v>2982</v>
      </c>
      <c r="D1894" t="s">
        <v>238</v>
      </c>
      <c r="E1894" t="s">
        <v>3573</v>
      </c>
      <c r="F1894" t="s">
        <v>115</v>
      </c>
      <c r="G1894" s="87">
        <v>20190709</v>
      </c>
      <c r="H1894" t="s">
        <v>5730</v>
      </c>
      <c r="I1894" t="s">
        <v>6284</v>
      </c>
      <c r="J1894" t="s">
        <v>6285</v>
      </c>
      <c r="K1894">
        <v>7115</v>
      </c>
      <c r="L1894" t="s">
        <v>6043</v>
      </c>
      <c r="M1894" s="87">
        <v>43655</v>
      </c>
      <c r="N1894" t="s">
        <v>3620</v>
      </c>
      <c r="O1894" t="s">
        <v>3579</v>
      </c>
      <c r="P1894" s="61">
        <v>327.27999999999997</v>
      </c>
      <c r="Q1894" t="s">
        <v>3579</v>
      </c>
      <c r="R1894" s="61">
        <v>327.27999999999997</v>
      </c>
      <c r="S1894" s="61">
        <v>0</v>
      </c>
    </row>
    <row r="1895" spans="1:19" x14ac:dyDescent="0.2">
      <c r="A1895" t="s">
        <v>550</v>
      </c>
      <c r="B1895" t="s">
        <v>1840</v>
      </c>
      <c r="C1895" t="s">
        <v>2982</v>
      </c>
      <c r="D1895" t="s">
        <v>238</v>
      </c>
      <c r="E1895" t="s">
        <v>3573</v>
      </c>
      <c r="F1895" t="s">
        <v>116</v>
      </c>
      <c r="G1895" s="87">
        <v>20190806</v>
      </c>
      <c r="H1895" t="s">
        <v>5730</v>
      </c>
      <c r="I1895" t="s">
        <v>6286</v>
      </c>
      <c r="J1895" t="s">
        <v>6287</v>
      </c>
      <c r="K1895">
        <v>7180</v>
      </c>
      <c r="L1895" t="s">
        <v>6288</v>
      </c>
      <c r="M1895" s="87">
        <v>43698</v>
      </c>
      <c r="N1895" t="s">
        <v>3620</v>
      </c>
      <c r="O1895" t="s">
        <v>3579</v>
      </c>
      <c r="P1895" s="61">
        <v>1400</v>
      </c>
      <c r="Q1895" t="s">
        <v>3579</v>
      </c>
      <c r="R1895" s="61">
        <v>1400</v>
      </c>
      <c r="S1895" s="61">
        <v>0</v>
      </c>
    </row>
    <row r="1896" spans="1:19" x14ac:dyDescent="0.2">
      <c r="A1896" t="s">
        <v>550</v>
      </c>
      <c r="B1896" t="s">
        <v>1840</v>
      </c>
      <c r="C1896" t="s">
        <v>2982</v>
      </c>
      <c r="D1896" t="s">
        <v>238</v>
      </c>
      <c r="E1896" t="s">
        <v>3573</v>
      </c>
      <c r="F1896" t="s">
        <v>120</v>
      </c>
      <c r="G1896" s="87">
        <v>20191212</v>
      </c>
      <c r="H1896" t="s">
        <v>5730</v>
      </c>
      <c r="I1896" t="s">
        <v>6289</v>
      </c>
      <c r="J1896" t="s">
        <v>6290</v>
      </c>
      <c r="K1896">
        <v>7388</v>
      </c>
      <c r="L1896" t="s">
        <v>6099</v>
      </c>
      <c r="M1896" s="87">
        <v>43815</v>
      </c>
      <c r="N1896" t="s">
        <v>3578</v>
      </c>
      <c r="O1896" t="s">
        <v>3579</v>
      </c>
      <c r="P1896" s="61">
        <v>430</v>
      </c>
      <c r="Q1896" t="s">
        <v>3579</v>
      </c>
      <c r="R1896" s="61">
        <v>430</v>
      </c>
      <c r="S1896" s="61">
        <v>0</v>
      </c>
    </row>
    <row r="1897" spans="1:19" x14ac:dyDescent="0.2">
      <c r="A1897" t="s">
        <v>550</v>
      </c>
      <c r="B1897" t="s">
        <v>1840</v>
      </c>
      <c r="C1897" t="s">
        <v>2982</v>
      </c>
      <c r="D1897" t="s">
        <v>238</v>
      </c>
      <c r="E1897" t="s">
        <v>3573</v>
      </c>
      <c r="F1897" t="s">
        <v>122</v>
      </c>
      <c r="G1897" s="87">
        <v>20200226</v>
      </c>
      <c r="H1897" t="s">
        <v>5730</v>
      </c>
      <c r="I1897" t="s">
        <v>6291</v>
      </c>
      <c r="J1897" t="s">
        <v>6292</v>
      </c>
      <c r="K1897">
        <v>7504</v>
      </c>
      <c r="L1897" t="s">
        <v>6293</v>
      </c>
      <c r="M1897" s="87">
        <v>43891</v>
      </c>
      <c r="N1897" t="s">
        <v>3578</v>
      </c>
      <c r="O1897" t="s">
        <v>3579</v>
      </c>
      <c r="P1897" s="61">
        <v>1115.57</v>
      </c>
      <c r="Q1897" t="s">
        <v>3579</v>
      </c>
      <c r="R1897" s="61">
        <v>1115.57</v>
      </c>
      <c r="S1897" s="61">
        <v>0</v>
      </c>
    </row>
    <row r="1898" spans="1:19" x14ac:dyDescent="0.2">
      <c r="A1898" t="s">
        <v>550</v>
      </c>
      <c r="B1898" t="s">
        <v>1840</v>
      </c>
      <c r="C1898" t="s">
        <v>2982</v>
      </c>
      <c r="D1898" t="s">
        <v>238</v>
      </c>
      <c r="E1898" t="s">
        <v>3573</v>
      </c>
      <c r="F1898" t="s">
        <v>16</v>
      </c>
      <c r="G1898" s="87">
        <v>20200630</v>
      </c>
      <c r="H1898" t="s">
        <v>3617</v>
      </c>
      <c r="J1898" t="s">
        <v>3618</v>
      </c>
      <c r="K1898">
        <v>7681</v>
      </c>
      <c r="L1898" t="s">
        <v>3619</v>
      </c>
      <c r="M1898" s="87">
        <v>43999</v>
      </c>
      <c r="N1898" t="s">
        <v>3620</v>
      </c>
      <c r="O1898" t="s">
        <v>3579</v>
      </c>
      <c r="P1898" s="61">
        <v>-3669.03</v>
      </c>
      <c r="Q1898" t="s">
        <v>3579</v>
      </c>
      <c r="R1898" s="61">
        <v>0</v>
      </c>
      <c r="S1898" s="61">
        <v>-3669.03</v>
      </c>
    </row>
    <row r="1899" spans="1:19" x14ac:dyDescent="0.2">
      <c r="A1899" t="s">
        <v>551</v>
      </c>
      <c r="B1899" t="s">
        <v>1841</v>
      </c>
      <c r="C1899" t="s">
        <v>2983</v>
      </c>
      <c r="D1899" t="s">
        <v>238</v>
      </c>
      <c r="E1899" t="s">
        <v>3573</v>
      </c>
      <c r="F1899" t="s">
        <v>116</v>
      </c>
      <c r="G1899" s="87">
        <v>20190830</v>
      </c>
      <c r="H1899" t="s">
        <v>5730</v>
      </c>
      <c r="I1899" t="s">
        <v>6294</v>
      </c>
      <c r="J1899" t="s">
        <v>6295</v>
      </c>
      <c r="K1899">
        <v>7232</v>
      </c>
      <c r="L1899" t="s">
        <v>6296</v>
      </c>
      <c r="M1899" s="87">
        <v>43718</v>
      </c>
      <c r="N1899" t="s">
        <v>3620</v>
      </c>
      <c r="O1899" t="s">
        <v>3579</v>
      </c>
      <c r="P1899" s="61">
        <v>295</v>
      </c>
      <c r="Q1899" t="s">
        <v>3579</v>
      </c>
      <c r="R1899" s="61">
        <v>295</v>
      </c>
      <c r="S1899" s="61">
        <v>0</v>
      </c>
    </row>
    <row r="1900" spans="1:19" x14ac:dyDescent="0.2">
      <c r="A1900" t="s">
        <v>551</v>
      </c>
      <c r="B1900" t="s">
        <v>1841</v>
      </c>
      <c r="C1900" t="s">
        <v>2983</v>
      </c>
      <c r="D1900" t="s">
        <v>238</v>
      </c>
      <c r="E1900" t="s">
        <v>3573</v>
      </c>
      <c r="F1900" t="s">
        <v>116</v>
      </c>
      <c r="G1900" s="87">
        <v>20190830</v>
      </c>
      <c r="H1900" t="s">
        <v>5730</v>
      </c>
      <c r="I1900" t="s">
        <v>6297</v>
      </c>
      <c r="J1900" t="s">
        <v>6298</v>
      </c>
      <c r="K1900">
        <v>7232</v>
      </c>
      <c r="L1900" t="s">
        <v>6296</v>
      </c>
      <c r="M1900" s="87">
        <v>43718</v>
      </c>
      <c r="N1900" t="s">
        <v>3620</v>
      </c>
      <c r="O1900" t="s">
        <v>3579</v>
      </c>
      <c r="P1900" s="61">
        <v>175</v>
      </c>
      <c r="Q1900" t="s">
        <v>3579</v>
      </c>
      <c r="R1900" s="61">
        <v>175</v>
      </c>
      <c r="S1900" s="61">
        <v>0</v>
      </c>
    </row>
    <row r="1901" spans="1:19" x14ac:dyDescent="0.2">
      <c r="A1901" t="s">
        <v>551</v>
      </c>
      <c r="B1901" t="s">
        <v>1841</v>
      </c>
      <c r="C1901" t="s">
        <v>2983</v>
      </c>
      <c r="D1901" t="s">
        <v>238</v>
      </c>
      <c r="E1901" t="s">
        <v>3573</v>
      </c>
      <c r="F1901" t="s">
        <v>117</v>
      </c>
      <c r="G1901" s="87">
        <v>20190919</v>
      </c>
      <c r="H1901" t="s">
        <v>5730</v>
      </c>
      <c r="I1901" t="s">
        <v>6299</v>
      </c>
      <c r="J1901" t="s">
        <v>6300</v>
      </c>
      <c r="K1901">
        <v>7260</v>
      </c>
      <c r="L1901" t="s">
        <v>6301</v>
      </c>
      <c r="M1901" s="87">
        <v>43739</v>
      </c>
      <c r="N1901" t="s">
        <v>3578</v>
      </c>
      <c r="O1901" t="s">
        <v>3579</v>
      </c>
      <c r="P1901" s="61">
        <v>3596.36</v>
      </c>
      <c r="Q1901" t="s">
        <v>3579</v>
      </c>
      <c r="R1901" s="61">
        <v>3596.36</v>
      </c>
      <c r="S1901" s="61">
        <v>0</v>
      </c>
    </row>
    <row r="1902" spans="1:19" x14ac:dyDescent="0.2">
      <c r="A1902" t="s">
        <v>551</v>
      </c>
      <c r="B1902" t="s">
        <v>1841</v>
      </c>
      <c r="C1902" t="s">
        <v>2983</v>
      </c>
      <c r="D1902" t="s">
        <v>238</v>
      </c>
      <c r="E1902" t="s">
        <v>3573</v>
      </c>
      <c r="F1902" t="s">
        <v>118</v>
      </c>
      <c r="G1902" s="87">
        <v>20191003</v>
      </c>
      <c r="H1902" t="s">
        <v>5730</v>
      </c>
      <c r="I1902" t="s">
        <v>6302</v>
      </c>
      <c r="J1902" t="s">
        <v>6303</v>
      </c>
      <c r="K1902">
        <v>7264</v>
      </c>
      <c r="L1902" t="s">
        <v>6164</v>
      </c>
      <c r="M1902" s="87">
        <v>43741</v>
      </c>
      <c r="N1902" t="s">
        <v>3620</v>
      </c>
      <c r="O1902" t="s">
        <v>3579</v>
      </c>
      <c r="P1902" s="61">
        <v>653.75</v>
      </c>
      <c r="Q1902" t="s">
        <v>3579</v>
      </c>
      <c r="R1902" s="61">
        <v>653.75</v>
      </c>
      <c r="S1902" s="61">
        <v>0</v>
      </c>
    </row>
    <row r="1903" spans="1:19" x14ac:dyDescent="0.2">
      <c r="A1903" t="s">
        <v>551</v>
      </c>
      <c r="B1903" t="s">
        <v>1841</v>
      </c>
      <c r="C1903" t="s">
        <v>2983</v>
      </c>
      <c r="D1903" t="s">
        <v>238</v>
      </c>
      <c r="E1903" t="s">
        <v>3573</v>
      </c>
      <c r="F1903" t="s">
        <v>118</v>
      </c>
      <c r="G1903" s="87">
        <v>20191028</v>
      </c>
      <c r="H1903" t="s">
        <v>5730</v>
      </c>
      <c r="I1903" t="s">
        <v>6304</v>
      </c>
      <c r="J1903" t="s">
        <v>6305</v>
      </c>
      <c r="K1903">
        <v>7310</v>
      </c>
      <c r="L1903" t="s">
        <v>6077</v>
      </c>
      <c r="M1903" s="87">
        <v>43769</v>
      </c>
      <c r="N1903" t="s">
        <v>3578</v>
      </c>
      <c r="O1903" t="s">
        <v>3579</v>
      </c>
      <c r="P1903" s="61">
        <v>1440.97</v>
      </c>
      <c r="Q1903" t="s">
        <v>3579</v>
      </c>
      <c r="R1903" s="61">
        <v>1440.97</v>
      </c>
      <c r="S1903" s="61">
        <v>0</v>
      </c>
    </row>
    <row r="1904" spans="1:19" x14ac:dyDescent="0.2">
      <c r="A1904" t="s">
        <v>551</v>
      </c>
      <c r="B1904" t="s">
        <v>1841</v>
      </c>
      <c r="C1904" t="s">
        <v>2983</v>
      </c>
      <c r="D1904" t="s">
        <v>238</v>
      </c>
      <c r="E1904" t="s">
        <v>3573</v>
      </c>
      <c r="F1904" t="s">
        <v>119</v>
      </c>
      <c r="G1904" s="87">
        <v>20191101</v>
      </c>
      <c r="H1904" t="s">
        <v>5730</v>
      </c>
      <c r="I1904" t="s">
        <v>6306</v>
      </c>
      <c r="J1904" t="s">
        <v>6307</v>
      </c>
      <c r="K1904">
        <v>7327</v>
      </c>
      <c r="L1904" t="s">
        <v>6308</v>
      </c>
      <c r="M1904" s="87">
        <v>43782</v>
      </c>
      <c r="N1904" t="s">
        <v>3620</v>
      </c>
      <c r="O1904" t="s">
        <v>3579</v>
      </c>
      <c r="P1904" s="61">
        <v>2240</v>
      </c>
      <c r="Q1904" t="s">
        <v>3579</v>
      </c>
      <c r="R1904" s="61">
        <v>2240</v>
      </c>
      <c r="S1904" s="61">
        <v>0</v>
      </c>
    </row>
    <row r="1905" spans="1:19" x14ac:dyDescent="0.2">
      <c r="A1905" t="s">
        <v>551</v>
      </c>
      <c r="B1905" t="s">
        <v>1841</v>
      </c>
      <c r="C1905" t="s">
        <v>2983</v>
      </c>
      <c r="D1905" t="s">
        <v>238</v>
      </c>
      <c r="E1905" t="s">
        <v>3573</v>
      </c>
      <c r="F1905" t="s">
        <v>119</v>
      </c>
      <c r="G1905" s="87">
        <v>20191126</v>
      </c>
      <c r="H1905" t="s">
        <v>5730</v>
      </c>
      <c r="I1905" t="s">
        <v>6309</v>
      </c>
      <c r="J1905" t="s">
        <v>6310</v>
      </c>
      <c r="K1905">
        <v>7355</v>
      </c>
      <c r="L1905" t="s">
        <v>6311</v>
      </c>
      <c r="M1905" s="87">
        <v>43800</v>
      </c>
      <c r="N1905" t="s">
        <v>3578</v>
      </c>
      <c r="O1905" t="s">
        <v>3579</v>
      </c>
      <c r="P1905" s="61">
        <v>2450</v>
      </c>
      <c r="Q1905" t="s">
        <v>3579</v>
      </c>
      <c r="R1905" s="61">
        <v>2450</v>
      </c>
      <c r="S1905" s="61">
        <v>0</v>
      </c>
    </row>
    <row r="1906" spans="1:19" x14ac:dyDescent="0.2">
      <c r="A1906" t="s">
        <v>551</v>
      </c>
      <c r="B1906" t="s">
        <v>1841</v>
      </c>
      <c r="C1906" t="s">
        <v>2983</v>
      </c>
      <c r="D1906" t="s">
        <v>238</v>
      </c>
      <c r="E1906" t="s">
        <v>3573</v>
      </c>
      <c r="F1906" t="s">
        <v>119</v>
      </c>
      <c r="G1906" s="87">
        <v>20191126</v>
      </c>
      <c r="H1906" t="s">
        <v>5730</v>
      </c>
      <c r="I1906" t="s">
        <v>6312</v>
      </c>
      <c r="J1906" t="s">
        <v>6313</v>
      </c>
      <c r="K1906">
        <v>7355</v>
      </c>
      <c r="L1906" t="s">
        <v>6311</v>
      </c>
      <c r="M1906" s="87">
        <v>43800</v>
      </c>
      <c r="N1906" t="s">
        <v>3578</v>
      </c>
      <c r="O1906" t="s">
        <v>3579</v>
      </c>
      <c r="P1906" s="61">
        <v>85</v>
      </c>
      <c r="Q1906" t="s">
        <v>3579</v>
      </c>
      <c r="R1906" s="61">
        <v>85</v>
      </c>
      <c r="S1906" s="61">
        <v>0</v>
      </c>
    </row>
    <row r="1907" spans="1:19" x14ac:dyDescent="0.2">
      <c r="A1907" t="s">
        <v>551</v>
      </c>
      <c r="B1907" t="s">
        <v>1841</v>
      </c>
      <c r="C1907" t="s">
        <v>2983</v>
      </c>
      <c r="D1907" t="s">
        <v>238</v>
      </c>
      <c r="E1907" t="s">
        <v>3573</v>
      </c>
      <c r="F1907" t="s">
        <v>120</v>
      </c>
      <c r="G1907" s="87">
        <v>20191217</v>
      </c>
      <c r="H1907" t="s">
        <v>5730</v>
      </c>
      <c r="I1907" t="s">
        <v>6314</v>
      </c>
      <c r="J1907" t="s">
        <v>6315</v>
      </c>
      <c r="K1907">
        <v>7401</v>
      </c>
      <c r="L1907" t="s">
        <v>5973</v>
      </c>
      <c r="M1907" s="87">
        <v>43835</v>
      </c>
      <c r="N1907" t="s">
        <v>3578</v>
      </c>
      <c r="O1907" t="s">
        <v>3579</v>
      </c>
      <c r="P1907" s="61">
        <v>372.1</v>
      </c>
      <c r="Q1907" t="s">
        <v>3579</v>
      </c>
      <c r="R1907" s="61">
        <v>372.1</v>
      </c>
      <c r="S1907" s="61">
        <v>0</v>
      </c>
    </row>
    <row r="1908" spans="1:19" x14ac:dyDescent="0.2">
      <c r="A1908" t="s">
        <v>551</v>
      </c>
      <c r="B1908" t="s">
        <v>1841</v>
      </c>
      <c r="C1908" t="s">
        <v>2983</v>
      </c>
      <c r="D1908" t="s">
        <v>238</v>
      </c>
      <c r="E1908" t="s">
        <v>3573</v>
      </c>
      <c r="F1908" t="s">
        <v>122</v>
      </c>
      <c r="G1908" s="87">
        <v>20200206</v>
      </c>
      <c r="H1908" t="s">
        <v>5730</v>
      </c>
      <c r="I1908" t="s">
        <v>6316</v>
      </c>
      <c r="J1908" t="s">
        <v>6317</v>
      </c>
      <c r="K1908">
        <v>7476</v>
      </c>
      <c r="L1908" t="s">
        <v>5921</v>
      </c>
      <c r="M1908" s="87">
        <v>43873</v>
      </c>
      <c r="N1908" t="s">
        <v>3620</v>
      </c>
      <c r="O1908" t="s">
        <v>3579</v>
      </c>
      <c r="P1908" s="61">
        <v>810</v>
      </c>
      <c r="Q1908" t="s">
        <v>3579</v>
      </c>
      <c r="R1908" s="61">
        <v>810</v>
      </c>
      <c r="S1908" s="61">
        <v>0</v>
      </c>
    </row>
    <row r="1909" spans="1:19" x14ac:dyDescent="0.2">
      <c r="A1909" t="s">
        <v>551</v>
      </c>
      <c r="B1909" t="s">
        <v>1841</v>
      </c>
      <c r="C1909" t="s">
        <v>2983</v>
      </c>
      <c r="D1909" t="s">
        <v>238</v>
      </c>
      <c r="E1909" t="s">
        <v>3573</v>
      </c>
      <c r="F1909" t="s">
        <v>122</v>
      </c>
      <c r="G1909" s="87">
        <v>20200225</v>
      </c>
      <c r="H1909" t="s">
        <v>5730</v>
      </c>
      <c r="I1909" t="s">
        <v>6318</v>
      </c>
      <c r="J1909" t="s">
        <v>6319</v>
      </c>
      <c r="K1909">
        <v>7504</v>
      </c>
      <c r="L1909" t="s">
        <v>6320</v>
      </c>
      <c r="M1909" s="87">
        <v>43891</v>
      </c>
      <c r="N1909" t="s">
        <v>3578</v>
      </c>
      <c r="O1909" t="s">
        <v>3579</v>
      </c>
      <c r="P1909" s="61">
        <v>566</v>
      </c>
      <c r="Q1909" t="s">
        <v>3579</v>
      </c>
      <c r="R1909" s="61">
        <v>566</v>
      </c>
      <c r="S1909" s="61">
        <v>0</v>
      </c>
    </row>
    <row r="1910" spans="1:19" x14ac:dyDescent="0.2">
      <c r="A1910" t="s">
        <v>551</v>
      </c>
      <c r="B1910" t="s">
        <v>1841</v>
      </c>
      <c r="C1910" t="s">
        <v>2983</v>
      </c>
      <c r="D1910" t="s">
        <v>238</v>
      </c>
      <c r="E1910" t="s">
        <v>3573</v>
      </c>
      <c r="F1910" t="s">
        <v>123</v>
      </c>
      <c r="G1910" s="87">
        <v>20200327</v>
      </c>
      <c r="H1910" t="s">
        <v>5730</v>
      </c>
      <c r="I1910" t="s">
        <v>6321</v>
      </c>
      <c r="J1910" t="s">
        <v>6322</v>
      </c>
      <c r="K1910">
        <v>7578</v>
      </c>
      <c r="L1910" t="s">
        <v>6323</v>
      </c>
      <c r="M1910" s="87">
        <v>43935</v>
      </c>
      <c r="N1910" t="s">
        <v>3578</v>
      </c>
      <c r="O1910" t="s">
        <v>3579</v>
      </c>
      <c r="P1910" s="61">
        <v>372</v>
      </c>
      <c r="Q1910" t="s">
        <v>3579</v>
      </c>
      <c r="R1910" s="61">
        <v>372</v>
      </c>
      <c r="S1910" s="61">
        <v>0</v>
      </c>
    </row>
    <row r="1911" spans="1:19" x14ac:dyDescent="0.2">
      <c r="A1911" t="s">
        <v>551</v>
      </c>
      <c r="B1911" t="s">
        <v>1841</v>
      </c>
      <c r="C1911" t="s">
        <v>2983</v>
      </c>
      <c r="D1911" t="s">
        <v>238</v>
      </c>
      <c r="E1911" t="s">
        <v>3573</v>
      </c>
      <c r="F1911" t="s">
        <v>123</v>
      </c>
      <c r="G1911" s="87">
        <v>20200327</v>
      </c>
      <c r="H1911" t="s">
        <v>5730</v>
      </c>
      <c r="I1911" t="s">
        <v>6324</v>
      </c>
      <c r="J1911" t="s">
        <v>6325</v>
      </c>
      <c r="K1911">
        <v>7578</v>
      </c>
      <c r="L1911" t="s">
        <v>6323</v>
      </c>
      <c r="M1911" s="87">
        <v>43935</v>
      </c>
      <c r="N1911" t="s">
        <v>3578</v>
      </c>
      <c r="O1911" t="s">
        <v>3579</v>
      </c>
      <c r="P1911" s="61">
        <v>300</v>
      </c>
      <c r="Q1911" t="s">
        <v>3579</v>
      </c>
      <c r="R1911" s="61">
        <v>300</v>
      </c>
      <c r="S1911" s="61">
        <v>0</v>
      </c>
    </row>
    <row r="1912" spans="1:19" x14ac:dyDescent="0.2">
      <c r="A1912" t="s">
        <v>551</v>
      </c>
      <c r="B1912" t="s">
        <v>1841</v>
      </c>
      <c r="C1912" t="s">
        <v>2983</v>
      </c>
      <c r="D1912" t="s">
        <v>238</v>
      </c>
      <c r="E1912" t="s">
        <v>3573</v>
      </c>
      <c r="F1912" t="s">
        <v>16</v>
      </c>
      <c r="G1912" s="87">
        <v>20200630</v>
      </c>
      <c r="H1912" t="s">
        <v>3617</v>
      </c>
      <c r="J1912" t="s">
        <v>3618</v>
      </c>
      <c r="K1912">
        <v>7681</v>
      </c>
      <c r="L1912" t="s">
        <v>3619</v>
      </c>
      <c r="M1912" s="87">
        <v>43999</v>
      </c>
      <c r="N1912" t="s">
        <v>3620</v>
      </c>
      <c r="O1912" t="s">
        <v>3579</v>
      </c>
      <c r="P1912" s="61">
        <v>-13356.18</v>
      </c>
      <c r="Q1912" t="s">
        <v>3579</v>
      </c>
      <c r="R1912" s="61">
        <v>0</v>
      </c>
      <c r="S1912" s="61">
        <v>-13356.18</v>
      </c>
    </row>
    <row r="1913" spans="1:19" x14ac:dyDescent="0.2">
      <c r="A1913" t="s">
        <v>552</v>
      </c>
      <c r="B1913" t="s">
        <v>1843</v>
      </c>
      <c r="C1913" t="s">
        <v>2985</v>
      </c>
      <c r="D1913" t="s">
        <v>238</v>
      </c>
      <c r="E1913" t="s">
        <v>3573</v>
      </c>
      <c r="F1913" t="s">
        <v>117</v>
      </c>
      <c r="G1913" s="87">
        <v>20190920</v>
      </c>
      <c r="H1913" t="s">
        <v>5730</v>
      </c>
      <c r="I1913" t="s">
        <v>6223</v>
      </c>
      <c r="J1913" t="s">
        <v>6326</v>
      </c>
      <c r="K1913">
        <v>7260</v>
      </c>
      <c r="L1913" t="s">
        <v>6327</v>
      </c>
      <c r="M1913" s="87">
        <v>43739</v>
      </c>
      <c r="N1913" t="s">
        <v>3578</v>
      </c>
      <c r="O1913" t="s">
        <v>3579</v>
      </c>
      <c r="P1913" s="61">
        <v>405.1</v>
      </c>
      <c r="Q1913" t="s">
        <v>3579</v>
      </c>
      <c r="R1913" s="61">
        <v>405.1</v>
      </c>
      <c r="S1913" s="61">
        <v>0</v>
      </c>
    </row>
    <row r="1914" spans="1:19" x14ac:dyDescent="0.2">
      <c r="A1914" t="s">
        <v>552</v>
      </c>
      <c r="B1914" t="s">
        <v>1843</v>
      </c>
      <c r="C1914" t="s">
        <v>2985</v>
      </c>
      <c r="D1914" t="s">
        <v>238</v>
      </c>
      <c r="E1914" t="s">
        <v>3573</v>
      </c>
      <c r="F1914" t="s">
        <v>117</v>
      </c>
      <c r="G1914" s="87">
        <v>20190927</v>
      </c>
      <c r="H1914" t="s">
        <v>5730</v>
      </c>
      <c r="I1914" t="s">
        <v>6223</v>
      </c>
      <c r="J1914" t="s">
        <v>6328</v>
      </c>
      <c r="K1914">
        <v>7264</v>
      </c>
      <c r="L1914" t="s">
        <v>5859</v>
      </c>
      <c r="M1914" s="87">
        <v>43741</v>
      </c>
      <c r="N1914" t="s">
        <v>3620</v>
      </c>
      <c r="O1914" t="s">
        <v>3579</v>
      </c>
      <c r="P1914" s="61">
        <v>405.1</v>
      </c>
      <c r="Q1914" t="s">
        <v>3579</v>
      </c>
      <c r="R1914" s="61">
        <v>405.1</v>
      </c>
      <c r="S1914" s="61">
        <v>0</v>
      </c>
    </row>
    <row r="1915" spans="1:19" x14ac:dyDescent="0.2">
      <c r="A1915" t="s">
        <v>552</v>
      </c>
      <c r="B1915" t="s">
        <v>1843</v>
      </c>
      <c r="C1915" t="s">
        <v>2985</v>
      </c>
      <c r="D1915" t="s">
        <v>238</v>
      </c>
      <c r="E1915" t="s">
        <v>3573</v>
      </c>
      <c r="F1915" t="s">
        <v>123</v>
      </c>
      <c r="G1915" s="87">
        <v>20200327</v>
      </c>
      <c r="H1915" t="s">
        <v>5730</v>
      </c>
      <c r="I1915" t="s">
        <v>6223</v>
      </c>
      <c r="J1915" t="s">
        <v>6329</v>
      </c>
      <c r="K1915">
        <v>7578</v>
      </c>
      <c r="L1915" t="s">
        <v>6323</v>
      </c>
      <c r="M1915" s="87">
        <v>43935</v>
      </c>
      <c r="N1915" t="s">
        <v>3578</v>
      </c>
      <c r="O1915" t="s">
        <v>3579</v>
      </c>
      <c r="P1915" s="61">
        <v>2409.0500000000002</v>
      </c>
      <c r="Q1915" t="s">
        <v>3579</v>
      </c>
      <c r="R1915" s="61">
        <v>2409.0500000000002</v>
      </c>
      <c r="S1915" s="61">
        <v>0</v>
      </c>
    </row>
    <row r="1916" spans="1:19" x14ac:dyDescent="0.2">
      <c r="A1916" t="s">
        <v>552</v>
      </c>
      <c r="B1916" t="s">
        <v>1843</v>
      </c>
      <c r="C1916" t="s">
        <v>2985</v>
      </c>
      <c r="D1916" t="s">
        <v>238</v>
      </c>
      <c r="E1916" t="s">
        <v>3573</v>
      </c>
      <c r="F1916" t="s">
        <v>123</v>
      </c>
      <c r="G1916" s="87">
        <v>20200327</v>
      </c>
      <c r="H1916" t="s">
        <v>5730</v>
      </c>
      <c r="I1916" t="s">
        <v>6223</v>
      </c>
      <c r="J1916" t="s">
        <v>6330</v>
      </c>
      <c r="K1916">
        <v>7578</v>
      </c>
      <c r="L1916" t="s">
        <v>6323</v>
      </c>
      <c r="M1916" s="87">
        <v>43935</v>
      </c>
      <c r="N1916" t="s">
        <v>3578</v>
      </c>
      <c r="O1916" t="s">
        <v>3579</v>
      </c>
      <c r="P1916" s="61">
        <v>405.1</v>
      </c>
      <c r="Q1916" t="s">
        <v>3579</v>
      </c>
      <c r="R1916" s="61">
        <v>405.1</v>
      </c>
      <c r="S1916" s="61">
        <v>0</v>
      </c>
    </row>
    <row r="1917" spans="1:19" x14ac:dyDescent="0.2">
      <c r="A1917" t="s">
        <v>552</v>
      </c>
      <c r="B1917" t="s">
        <v>1843</v>
      </c>
      <c r="C1917" t="s">
        <v>2985</v>
      </c>
      <c r="D1917" t="s">
        <v>238</v>
      </c>
      <c r="E1917" t="s">
        <v>3573</v>
      </c>
      <c r="F1917" t="s">
        <v>125</v>
      </c>
      <c r="G1917" s="87">
        <v>20200508</v>
      </c>
      <c r="H1917" t="s">
        <v>5730</v>
      </c>
      <c r="I1917" t="s">
        <v>6223</v>
      </c>
      <c r="J1917" t="s">
        <v>6331</v>
      </c>
      <c r="K1917">
        <v>7628</v>
      </c>
      <c r="L1917" t="s">
        <v>6332</v>
      </c>
      <c r="M1917" s="87">
        <v>43962</v>
      </c>
      <c r="N1917" t="s">
        <v>3620</v>
      </c>
      <c r="O1917" t="s">
        <v>3579</v>
      </c>
      <c r="P1917" s="61">
        <v>405.1</v>
      </c>
      <c r="Q1917" t="s">
        <v>3579</v>
      </c>
      <c r="R1917" s="61">
        <v>405.1</v>
      </c>
      <c r="S1917" s="61">
        <v>0</v>
      </c>
    </row>
    <row r="1918" spans="1:19" x14ac:dyDescent="0.2">
      <c r="A1918" t="s">
        <v>552</v>
      </c>
      <c r="B1918" t="s">
        <v>1843</v>
      </c>
      <c r="C1918" t="s">
        <v>2985</v>
      </c>
      <c r="D1918" t="s">
        <v>238</v>
      </c>
      <c r="E1918" t="s">
        <v>3573</v>
      </c>
      <c r="F1918" t="s">
        <v>16</v>
      </c>
      <c r="G1918" s="87">
        <v>20200630</v>
      </c>
      <c r="H1918" t="s">
        <v>3617</v>
      </c>
      <c r="J1918" t="s">
        <v>3618</v>
      </c>
      <c r="K1918">
        <v>7681</v>
      </c>
      <c r="L1918" t="s">
        <v>3619</v>
      </c>
      <c r="M1918" s="87">
        <v>43999</v>
      </c>
      <c r="N1918" t="s">
        <v>3620</v>
      </c>
      <c r="O1918" t="s">
        <v>3579</v>
      </c>
      <c r="P1918" s="61">
        <v>-4029.45</v>
      </c>
      <c r="Q1918" t="s">
        <v>3579</v>
      </c>
      <c r="R1918" s="61">
        <v>0</v>
      </c>
      <c r="S1918" s="61">
        <v>-4029.45</v>
      </c>
    </row>
    <row r="1919" spans="1:19" x14ac:dyDescent="0.2">
      <c r="A1919" t="s">
        <v>1150</v>
      </c>
      <c r="B1919" t="s">
        <v>1895</v>
      </c>
      <c r="C1919" t="s">
        <v>3014</v>
      </c>
      <c r="D1919" t="s">
        <v>238</v>
      </c>
      <c r="E1919" t="s">
        <v>3573</v>
      </c>
      <c r="F1919" t="s">
        <v>115</v>
      </c>
      <c r="G1919" s="87">
        <v>20190704</v>
      </c>
      <c r="H1919" t="s">
        <v>3574</v>
      </c>
      <c r="I1919" t="s">
        <v>6333</v>
      </c>
      <c r="J1919" t="s">
        <v>6334</v>
      </c>
      <c r="K1919">
        <v>7115</v>
      </c>
      <c r="L1919" t="s">
        <v>4510</v>
      </c>
      <c r="M1919" s="87">
        <v>43655</v>
      </c>
      <c r="N1919" t="s">
        <v>3620</v>
      </c>
      <c r="O1919" t="s">
        <v>3579</v>
      </c>
      <c r="P1919" s="61">
        <v>45.51</v>
      </c>
      <c r="Q1919" t="s">
        <v>3579</v>
      </c>
      <c r="R1919" s="61">
        <v>45.51</v>
      </c>
      <c r="S1919" s="61">
        <v>0</v>
      </c>
    </row>
    <row r="1920" spans="1:19" x14ac:dyDescent="0.2">
      <c r="A1920" t="s">
        <v>1150</v>
      </c>
      <c r="B1920" t="s">
        <v>1895</v>
      </c>
      <c r="C1920" t="s">
        <v>3014</v>
      </c>
      <c r="D1920" t="s">
        <v>238</v>
      </c>
      <c r="E1920" t="s">
        <v>3573</v>
      </c>
      <c r="F1920" t="s">
        <v>116</v>
      </c>
      <c r="G1920" s="87">
        <v>20190806</v>
      </c>
      <c r="H1920" t="s">
        <v>3574</v>
      </c>
      <c r="I1920" t="s">
        <v>6335</v>
      </c>
      <c r="J1920" t="s">
        <v>6334</v>
      </c>
      <c r="K1920">
        <v>7180</v>
      </c>
      <c r="L1920" t="s">
        <v>4513</v>
      </c>
      <c r="M1920" s="87">
        <v>43698</v>
      </c>
      <c r="N1920" t="s">
        <v>3620</v>
      </c>
      <c r="O1920" t="s">
        <v>3579</v>
      </c>
      <c r="P1920" s="61">
        <v>46.65</v>
      </c>
      <c r="Q1920" t="s">
        <v>3579</v>
      </c>
      <c r="R1920" s="61">
        <v>46.65</v>
      </c>
      <c r="S1920" s="61">
        <v>0</v>
      </c>
    </row>
    <row r="1921" spans="1:19" x14ac:dyDescent="0.2">
      <c r="A1921" t="s">
        <v>1150</v>
      </c>
      <c r="B1921" t="s">
        <v>1895</v>
      </c>
      <c r="C1921" t="s">
        <v>3014</v>
      </c>
      <c r="D1921" t="s">
        <v>238</v>
      </c>
      <c r="E1921" t="s">
        <v>3573</v>
      </c>
      <c r="F1921" t="s">
        <v>118</v>
      </c>
      <c r="G1921" s="87">
        <v>20191003</v>
      </c>
      <c r="H1921" t="s">
        <v>3574</v>
      </c>
      <c r="I1921" t="s">
        <v>6336</v>
      </c>
      <c r="J1921" t="s">
        <v>6334</v>
      </c>
      <c r="K1921">
        <v>7279</v>
      </c>
      <c r="L1921" t="s">
        <v>4516</v>
      </c>
      <c r="M1921" s="87">
        <v>43747</v>
      </c>
      <c r="N1921" t="s">
        <v>3620</v>
      </c>
      <c r="O1921" t="s">
        <v>3579</v>
      </c>
      <c r="P1921" s="61">
        <v>173.67</v>
      </c>
      <c r="Q1921" t="s">
        <v>3579</v>
      </c>
      <c r="R1921" s="61">
        <v>173.67</v>
      </c>
      <c r="S1921" s="61">
        <v>0</v>
      </c>
    </row>
    <row r="1922" spans="1:19" x14ac:dyDescent="0.2">
      <c r="A1922" t="s">
        <v>1150</v>
      </c>
      <c r="B1922" t="s">
        <v>1895</v>
      </c>
      <c r="C1922" t="s">
        <v>3014</v>
      </c>
      <c r="D1922" t="s">
        <v>238</v>
      </c>
      <c r="E1922" t="s">
        <v>3573</v>
      </c>
      <c r="F1922" t="s">
        <v>118</v>
      </c>
      <c r="G1922" s="87">
        <v>20191003</v>
      </c>
      <c r="H1922" t="s">
        <v>3574</v>
      </c>
      <c r="I1922" t="s">
        <v>6337</v>
      </c>
      <c r="J1922" t="s">
        <v>6338</v>
      </c>
      <c r="K1922">
        <v>7279</v>
      </c>
      <c r="L1922" t="s">
        <v>4516</v>
      </c>
      <c r="M1922" s="87">
        <v>43747</v>
      </c>
      <c r="N1922" t="s">
        <v>3620</v>
      </c>
      <c r="O1922" t="s">
        <v>3579</v>
      </c>
      <c r="P1922" s="61">
        <v>300.64999999999998</v>
      </c>
      <c r="Q1922" t="s">
        <v>3579</v>
      </c>
      <c r="R1922" s="61">
        <v>300.64999999999998</v>
      </c>
      <c r="S1922" s="61">
        <v>0</v>
      </c>
    </row>
    <row r="1923" spans="1:19" x14ac:dyDescent="0.2">
      <c r="A1923" t="s">
        <v>1150</v>
      </c>
      <c r="B1923" t="s">
        <v>1895</v>
      </c>
      <c r="C1923" t="s">
        <v>3014</v>
      </c>
      <c r="D1923" t="s">
        <v>238</v>
      </c>
      <c r="E1923" t="s">
        <v>3573</v>
      </c>
      <c r="F1923" t="s">
        <v>119</v>
      </c>
      <c r="G1923" s="87">
        <v>20191106</v>
      </c>
      <c r="H1923" t="s">
        <v>3574</v>
      </c>
      <c r="I1923" t="s">
        <v>6339</v>
      </c>
      <c r="J1923" t="s">
        <v>6334</v>
      </c>
      <c r="K1923">
        <v>7327</v>
      </c>
      <c r="L1923" t="s">
        <v>4519</v>
      </c>
      <c r="M1923" s="87">
        <v>43782</v>
      </c>
      <c r="N1923" t="s">
        <v>3620</v>
      </c>
      <c r="O1923" t="s">
        <v>3579</v>
      </c>
      <c r="P1923" s="61">
        <v>41.99</v>
      </c>
      <c r="Q1923" t="s">
        <v>3579</v>
      </c>
      <c r="R1923" s="61">
        <v>41.99</v>
      </c>
      <c r="S1923" s="61">
        <v>0</v>
      </c>
    </row>
    <row r="1924" spans="1:19" x14ac:dyDescent="0.2">
      <c r="A1924" t="s">
        <v>1150</v>
      </c>
      <c r="B1924" t="s">
        <v>1895</v>
      </c>
      <c r="C1924" t="s">
        <v>3014</v>
      </c>
      <c r="D1924" t="s">
        <v>238</v>
      </c>
      <c r="E1924" t="s">
        <v>3573</v>
      </c>
      <c r="F1924" t="s">
        <v>120</v>
      </c>
      <c r="G1924" s="87">
        <v>20191205</v>
      </c>
      <c r="H1924" t="s">
        <v>3574</v>
      </c>
      <c r="I1924" t="s">
        <v>6340</v>
      </c>
      <c r="J1924" t="s">
        <v>6334</v>
      </c>
      <c r="K1924">
        <v>7372</v>
      </c>
      <c r="L1924" t="s">
        <v>4522</v>
      </c>
      <c r="M1924" s="87">
        <v>43808</v>
      </c>
      <c r="N1924" t="s">
        <v>3578</v>
      </c>
      <c r="O1924" t="s">
        <v>3579</v>
      </c>
      <c r="P1924" s="61">
        <v>42.5</v>
      </c>
      <c r="Q1924" t="s">
        <v>3579</v>
      </c>
      <c r="R1924" s="61">
        <v>42.5</v>
      </c>
      <c r="S1924" s="61">
        <v>0</v>
      </c>
    </row>
    <row r="1925" spans="1:19" x14ac:dyDescent="0.2">
      <c r="A1925" t="s">
        <v>1150</v>
      </c>
      <c r="B1925" t="s">
        <v>1895</v>
      </c>
      <c r="C1925" t="s">
        <v>3014</v>
      </c>
      <c r="D1925" t="s">
        <v>238</v>
      </c>
      <c r="E1925" t="s">
        <v>3573</v>
      </c>
      <c r="F1925" t="s">
        <v>121</v>
      </c>
      <c r="G1925" s="87">
        <v>20200107</v>
      </c>
      <c r="H1925" t="s">
        <v>3574</v>
      </c>
      <c r="I1925" t="s">
        <v>6341</v>
      </c>
      <c r="J1925" t="s">
        <v>6334</v>
      </c>
      <c r="K1925">
        <v>7414</v>
      </c>
      <c r="L1925" t="s">
        <v>4525</v>
      </c>
      <c r="M1925" s="87">
        <v>43840</v>
      </c>
      <c r="N1925" t="s">
        <v>3578</v>
      </c>
      <c r="O1925" t="s">
        <v>3579</v>
      </c>
      <c r="P1925" s="61">
        <v>131.25</v>
      </c>
      <c r="Q1925" t="s">
        <v>3579</v>
      </c>
      <c r="R1925" s="61">
        <v>131.25</v>
      </c>
      <c r="S1925" s="61">
        <v>0</v>
      </c>
    </row>
    <row r="1926" spans="1:19" x14ac:dyDescent="0.2">
      <c r="A1926" t="s">
        <v>1150</v>
      </c>
      <c r="B1926" t="s">
        <v>1895</v>
      </c>
      <c r="C1926" t="s">
        <v>3014</v>
      </c>
      <c r="D1926" t="s">
        <v>238</v>
      </c>
      <c r="E1926" t="s">
        <v>3573</v>
      </c>
      <c r="F1926" t="s">
        <v>121</v>
      </c>
      <c r="G1926" s="87">
        <v>20200107</v>
      </c>
      <c r="H1926" t="s">
        <v>3574</v>
      </c>
      <c r="I1926" t="s">
        <v>6342</v>
      </c>
      <c r="J1926" t="s">
        <v>6343</v>
      </c>
      <c r="K1926">
        <v>7414</v>
      </c>
      <c r="L1926" t="s">
        <v>4525</v>
      </c>
      <c r="M1926" s="87">
        <v>43840</v>
      </c>
      <c r="N1926" t="s">
        <v>3578</v>
      </c>
      <c r="O1926" t="s">
        <v>3579</v>
      </c>
      <c r="P1926" s="61">
        <v>318.77999999999997</v>
      </c>
      <c r="Q1926" t="s">
        <v>3579</v>
      </c>
      <c r="R1926" s="61">
        <v>318.77999999999997</v>
      </c>
      <c r="S1926" s="61">
        <v>0</v>
      </c>
    </row>
    <row r="1927" spans="1:19" x14ac:dyDescent="0.2">
      <c r="A1927" t="s">
        <v>1150</v>
      </c>
      <c r="B1927" t="s">
        <v>1895</v>
      </c>
      <c r="C1927" t="s">
        <v>3014</v>
      </c>
      <c r="D1927" t="s">
        <v>238</v>
      </c>
      <c r="E1927" t="s">
        <v>3573</v>
      </c>
      <c r="F1927" t="s">
        <v>122</v>
      </c>
      <c r="G1927" s="87">
        <v>20200206</v>
      </c>
      <c r="H1927" t="s">
        <v>3574</v>
      </c>
      <c r="I1927" t="s">
        <v>6344</v>
      </c>
      <c r="J1927" t="s">
        <v>6334</v>
      </c>
      <c r="K1927">
        <v>7475</v>
      </c>
      <c r="L1927" t="s">
        <v>4528</v>
      </c>
      <c r="M1927" s="87">
        <v>43873</v>
      </c>
      <c r="N1927" t="s">
        <v>3620</v>
      </c>
      <c r="O1927" t="s">
        <v>3579</v>
      </c>
      <c r="P1927" s="61">
        <v>41.99</v>
      </c>
      <c r="Q1927" t="s">
        <v>3579</v>
      </c>
      <c r="R1927" s="61">
        <v>41.99</v>
      </c>
      <c r="S1927" s="61">
        <v>0</v>
      </c>
    </row>
    <row r="1928" spans="1:19" x14ac:dyDescent="0.2">
      <c r="A1928" t="s">
        <v>1150</v>
      </c>
      <c r="B1928" t="s">
        <v>1895</v>
      </c>
      <c r="C1928" t="s">
        <v>3014</v>
      </c>
      <c r="D1928" t="s">
        <v>238</v>
      </c>
      <c r="E1928" t="s">
        <v>3573</v>
      </c>
      <c r="F1928" t="s">
        <v>123</v>
      </c>
      <c r="G1928" s="87">
        <v>20200306</v>
      </c>
      <c r="H1928" t="s">
        <v>3574</v>
      </c>
      <c r="I1928" t="s">
        <v>6345</v>
      </c>
      <c r="J1928" t="s">
        <v>6334</v>
      </c>
      <c r="K1928">
        <v>7517</v>
      </c>
      <c r="L1928" t="s">
        <v>4531</v>
      </c>
      <c r="M1928" s="87">
        <v>43902</v>
      </c>
      <c r="N1928" t="s">
        <v>3620</v>
      </c>
      <c r="O1928" t="s">
        <v>3579</v>
      </c>
      <c r="P1928" s="61">
        <v>42.5</v>
      </c>
      <c r="Q1928" t="s">
        <v>3579</v>
      </c>
      <c r="R1928" s="61">
        <v>42.5</v>
      </c>
      <c r="S1928" s="61">
        <v>0</v>
      </c>
    </row>
    <row r="1929" spans="1:19" x14ac:dyDescent="0.2">
      <c r="A1929" t="s">
        <v>1150</v>
      </c>
      <c r="B1929" t="s">
        <v>1895</v>
      </c>
      <c r="C1929" t="s">
        <v>3014</v>
      </c>
      <c r="D1929" t="s">
        <v>238</v>
      </c>
      <c r="E1929" t="s">
        <v>3573</v>
      </c>
      <c r="F1929" t="s">
        <v>16</v>
      </c>
      <c r="G1929" s="87">
        <v>20200630</v>
      </c>
      <c r="H1929" t="s">
        <v>3617</v>
      </c>
      <c r="J1929" t="s">
        <v>3618</v>
      </c>
      <c r="K1929">
        <v>7681</v>
      </c>
      <c r="L1929" t="s">
        <v>3619</v>
      </c>
      <c r="M1929" s="87">
        <v>43999</v>
      </c>
      <c r="N1929" t="s">
        <v>3620</v>
      </c>
      <c r="O1929" t="s">
        <v>3579</v>
      </c>
      <c r="P1929" s="61">
        <v>-1185.49</v>
      </c>
      <c r="Q1929" t="s">
        <v>3579</v>
      </c>
      <c r="R1929" s="61">
        <v>0</v>
      </c>
      <c r="S1929" s="61">
        <v>-1185.49</v>
      </c>
    </row>
    <row r="1930" spans="1:19" x14ac:dyDescent="0.2">
      <c r="A1930" t="s">
        <v>1151</v>
      </c>
      <c r="B1930" t="s">
        <v>1896</v>
      </c>
      <c r="C1930" t="s">
        <v>3015</v>
      </c>
      <c r="D1930" t="s">
        <v>238</v>
      </c>
      <c r="E1930" t="s">
        <v>3573</v>
      </c>
      <c r="F1930" t="s">
        <v>115</v>
      </c>
      <c r="G1930" s="87">
        <v>20190704</v>
      </c>
      <c r="H1930" t="s">
        <v>3574</v>
      </c>
      <c r="I1930" t="s">
        <v>6346</v>
      </c>
      <c r="J1930" t="s">
        <v>6347</v>
      </c>
      <c r="K1930">
        <v>7115</v>
      </c>
      <c r="L1930" t="s">
        <v>4534</v>
      </c>
      <c r="M1930" s="87">
        <v>43655</v>
      </c>
      <c r="N1930" t="s">
        <v>3620</v>
      </c>
      <c r="O1930" t="s">
        <v>3579</v>
      </c>
      <c r="P1930" s="61">
        <v>172.45</v>
      </c>
      <c r="Q1930" t="s">
        <v>3579</v>
      </c>
      <c r="R1930" s="61">
        <v>172.45</v>
      </c>
      <c r="S1930" s="61">
        <v>0</v>
      </c>
    </row>
    <row r="1931" spans="1:19" x14ac:dyDescent="0.2">
      <c r="A1931" t="s">
        <v>1151</v>
      </c>
      <c r="B1931" t="s">
        <v>1896</v>
      </c>
      <c r="C1931" t="s">
        <v>3015</v>
      </c>
      <c r="D1931" t="s">
        <v>238</v>
      </c>
      <c r="E1931" t="s">
        <v>3573</v>
      </c>
      <c r="F1931" t="s">
        <v>115</v>
      </c>
      <c r="G1931" s="87">
        <v>20190704</v>
      </c>
      <c r="H1931" t="s">
        <v>3574</v>
      </c>
      <c r="I1931" t="s">
        <v>6348</v>
      </c>
      <c r="J1931" t="s">
        <v>6349</v>
      </c>
      <c r="K1931">
        <v>7115</v>
      </c>
      <c r="L1931" t="s">
        <v>4534</v>
      </c>
      <c r="M1931" s="87">
        <v>43655</v>
      </c>
      <c r="N1931" t="s">
        <v>3620</v>
      </c>
      <c r="O1931" t="s">
        <v>3579</v>
      </c>
      <c r="P1931" s="61">
        <v>440.33</v>
      </c>
      <c r="Q1931" t="s">
        <v>3579</v>
      </c>
      <c r="R1931" s="61">
        <v>440.33</v>
      </c>
      <c r="S1931" s="61">
        <v>0</v>
      </c>
    </row>
    <row r="1932" spans="1:19" x14ac:dyDescent="0.2">
      <c r="A1932" t="s">
        <v>1151</v>
      </c>
      <c r="B1932" t="s">
        <v>1896</v>
      </c>
      <c r="C1932" t="s">
        <v>3015</v>
      </c>
      <c r="D1932" t="s">
        <v>238</v>
      </c>
      <c r="E1932" t="s">
        <v>3573</v>
      </c>
      <c r="F1932" t="s">
        <v>116</v>
      </c>
      <c r="G1932" s="87">
        <v>20190806</v>
      </c>
      <c r="H1932" t="s">
        <v>3574</v>
      </c>
      <c r="I1932" t="s">
        <v>6350</v>
      </c>
      <c r="J1932" t="s">
        <v>6347</v>
      </c>
      <c r="K1932">
        <v>7180</v>
      </c>
      <c r="L1932" t="s">
        <v>4537</v>
      </c>
      <c r="M1932" s="87">
        <v>43698</v>
      </c>
      <c r="N1932" t="s">
        <v>3620</v>
      </c>
      <c r="O1932" t="s">
        <v>3579</v>
      </c>
      <c r="P1932" s="61">
        <v>83.65</v>
      </c>
      <c r="Q1932" t="s">
        <v>3579</v>
      </c>
      <c r="R1932" s="61">
        <v>83.65</v>
      </c>
      <c r="S1932" s="61">
        <v>0</v>
      </c>
    </row>
    <row r="1933" spans="1:19" x14ac:dyDescent="0.2">
      <c r="A1933" t="s">
        <v>1151</v>
      </c>
      <c r="B1933" t="s">
        <v>1896</v>
      </c>
      <c r="C1933" t="s">
        <v>3015</v>
      </c>
      <c r="D1933" t="s">
        <v>238</v>
      </c>
      <c r="E1933" t="s">
        <v>3573</v>
      </c>
      <c r="F1933" t="s">
        <v>117</v>
      </c>
      <c r="G1933" s="87">
        <v>20190906</v>
      </c>
      <c r="H1933" t="s">
        <v>3574</v>
      </c>
      <c r="I1933" t="s">
        <v>6351</v>
      </c>
      <c r="J1933" t="s">
        <v>6347</v>
      </c>
      <c r="K1933">
        <v>7232</v>
      </c>
      <c r="L1933" t="s">
        <v>4540</v>
      </c>
      <c r="M1933" s="87">
        <v>43718</v>
      </c>
      <c r="N1933" t="s">
        <v>3620</v>
      </c>
      <c r="O1933" t="s">
        <v>3579</v>
      </c>
      <c r="P1933" s="61">
        <v>79.69</v>
      </c>
      <c r="Q1933" t="s">
        <v>3579</v>
      </c>
      <c r="R1933" s="61">
        <v>79.69</v>
      </c>
      <c r="S1933" s="61">
        <v>0</v>
      </c>
    </row>
    <row r="1934" spans="1:19" x14ac:dyDescent="0.2">
      <c r="A1934" t="s">
        <v>1151</v>
      </c>
      <c r="B1934" t="s">
        <v>1896</v>
      </c>
      <c r="C1934" t="s">
        <v>3015</v>
      </c>
      <c r="D1934" t="s">
        <v>238</v>
      </c>
      <c r="E1934" t="s">
        <v>3573</v>
      </c>
      <c r="F1934" t="s">
        <v>118</v>
      </c>
      <c r="G1934" s="87">
        <v>20191003</v>
      </c>
      <c r="H1934" t="s">
        <v>3574</v>
      </c>
      <c r="I1934" t="s">
        <v>6352</v>
      </c>
      <c r="J1934" t="s">
        <v>6347</v>
      </c>
      <c r="K1934">
        <v>7279</v>
      </c>
      <c r="L1934" t="s">
        <v>4543</v>
      </c>
      <c r="M1934" s="87">
        <v>43747</v>
      </c>
      <c r="N1934" t="s">
        <v>3620</v>
      </c>
      <c r="O1934" t="s">
        <v>3579</v>
      </c>
      <c r="P1934" s="61">
        <v>176.03</v>
      </c>
      <c r="Q1934" t="s">
        <v>3579</v>
      </c>
      <c r="R1934" s="61">
        <v>176.03</v>
      </c>
      <c r="S1934" s="61">
        <v>0</v>
      </c>
    </row>
    <row r="1935" spans="1:19" x14ac:dyDescent="0.2">
      <c r="A1935" t="s">
        <v>1151</v>
      </c>
      <c r="B1935" t="s">
        <v>1896</v>
      </c>
      <c r="C1935" t="s">
        <v>3015</v>
      </c>
      <c r="D1935" t="s">
        <v>238</v>
      </c>
      <c r="E1935" t="s">
        <v>3573</v>
      </c>
      <c r="F1935" t="s">
        <v>118</v>
      </c>
      <c r="G1935" s="87">
        <v>20191003</v>
      </c>
      <c r="H1935" t="s">
        <v>3574</v>
      </c>
      <c r="I1935" t="s">
        <v>6353</v>
      </c>
      <c r="J1935" t="s">
        <v>6354</v>
      </c>
      <c r="K1935">
        <v>7279</v>
      </c>
      <c r="L1935" t="s">
        <v>4543</v>
      </c>
      <c r="M1935" s="87">
        <v>43747</v>
      </c>
      <c r="N1935" t="s">
        <v>3620</v>
      </c>
      <c r="O1935" t="s">
        <v>3579</v>
      </c>
      <c r="P1935" s="61">
        <v>440.33</v>
      </c>
      <c r="Q1935" t="s">
        <v>3579</v>
      </c>
      <c r="R1935" s="61">
        <v>440.33</v>
      </c>
      <c r="S1935" s="61">
        <v>0</v>
      </c>
    </row>
    <row r="1936" spans="1:19" x14ac:dyDescent="0.2">
      <c r="A1936" t="s">
        <v>1151</v>
      </c>
      <c r="B1936" t="s">
        <v>1896</v>
      </c>
      <c r="C1936" t="s">
        <v>3015</v>
      </c>
      <c r="D1936" t="s">
        <v>238</v>
      </c>
      <c r="E1936" t="s">
        <v>3573</v>
      </c>
      <c r="F1936" t="s">
        <v>119</v>
      </c>
      <c r="G1936" s="87">
        <v>20191106</v>
      </c>
      <c r="H1936" t="s">
        <v>3574</v>
      </c>
      <c r="I1936" t="s">
        <v>6355</v>
      </c>
      <c r="J1936" t="s">
        <v>6347</v>
      </c>
      <c r="K1936">
        <v>7327</v>
      </c>
      <c r="L1936" t="s">
        <v>4546</v>
      </c>
      <c r="M1936" s="87">
        <v>43782</v>
      </c>
      <c r="N1936" t="s">
        <v>3620</v>
      </c>
      <c r="O1936" t="s">
        <v>3579</v>
      </c>
      <c r="P1936" s="61">
        <v>71.95</v>
      </c>
      <c r="Q1936" t="s">
        <v>3579</v>
      </c>
      <c r="R1936" s="61">
        <v>71.95</v>
      </c>
      <c r="S1936" s="61">
        <v>0</v>
      </c>
    </row>
    <row r="1937" spans="1:19" x14ac:dyDescent="0.2">
      <c r="A1937" t="s">
        <v>1151</v>
      </c>
      <c r="B1937" t="s">
        <v>1896</v>
      </c>
      <c r="C1937" t="s">
        <v>3015</v>
      </c>
      <c r="D1937" t="s">
        <v>238</v>
      </c>
      <c r="E1937" t="s">
        <v>3573</v>
      </c>
      <c r="F1937" t="s">
        <v>120</v>
      </c>
      <c r="G1937" s="87">
        <v>20191205</v>
      </c>
      <c r="H1937" t="s">
        <v>3574</v>
      </c>
      <c r="I1937" t="s">
        <v>6356</v>
      </c>
      <c r="J1937" t="s">
        <v>6347</v>
      </c>
      <c r="K1937">
        <v>7372</v>
      </c>
      <c r="L1937" t="s">
        <v>4549</v>
      </c>
      <c r="M1937" s="87">
        <v>43808</v>
      </c>
      <c r="N1937" t="s">
        <v>3578</v>
      </c>
      <c r="O1937" t="s">
        <v>3579</v>
      </c>
      <c r="P1937" s="61">
        <v>89</v>
      </c>
      <c r="Q1937" t="s">
        <v>3579</v>
      </c>
      <c r="R1937" s="61">
        <v>89</v>
      </c>
      <c r="S1937" s="61">
        <v>0</v>
      </c>
    </row>
    <row r="1938" spans="1:19" x14ac:dyDescent="0.2">
      <c r="A1938" t="s">
        <v>1151</v>
      </c>
      <c r="B1938" t="s">
        <v>1896</v>
      </c>
      <c r="C1938" t="s">
        <v>3015</v>
      </c>
      <c r="D1938" t="s">
        <v>238</v>
      </c>
      <c r="E1938" t="s">
        <v>3573</v>
      </c>
      <c r="F1938" t="s">
        <v>121</v>
      </c>
      <c r="G1938" s="87">
        <v>20200107</v>
      </c>
      <c r="H1938" t="s">
        <v>3574</v>
      </c>
      <c r="I1938" t="s">
        <v>6357</v>
      </c>
      <c r="J1938" t="s">
        <v>6347</v>
      </c>
      <c r="K1938">
        <v>7414</v>
      </c>
      <c r="L1938" t="s">
        <v>4552</v>
      </c>
      <c r="M1938" s="87">
        <v>43840</v>
      </c>
      <c r="N1938" t="s">
        <v>3578</v>
      </c>
      <c r="O1938" t="s">
        <v>3579</v>
      </c>
      <c r="P1938" s="61">
        <v>184.11</v>
      </c>
      <c r="Q1938" t="s">
        <v>3579</v>
      </c>
      <c r="R1938" s="61">
        <v>184.11</v>
      </c>
      <c r="S1938" s="61">
        <v>0</v>
      </c>
    </row>
    <row r="1939" spans="1:19" x14ac:dyDescent="0.2">
      <c r="A1939" t="s">
        <v>1151</v>
      </c>
      <c r="B1939" t="s">
        <v>1896</v>
      </c>
      <c r="C1939" t="s">
        <v>3015</v>
      </c>
      <c r="D1939" t="s">
        <v>238</v>
      </c>
      <c r="E1939" t="s">
        <v>3573</v>
      </c>
      <c r="F1939" t="s">
        <v>121</v>
      </c>
      <c r="G1939" s="87">
        <v>20200107</v>
      </c>
      <c r="H1939" t="s">
        <v>3574</v>
      </c>
      <c r="I1939" t="s">
        <v>6358</v>
      </c>
      <c r="J1939" t="s">
        <v>6359</v>
      </c>
      <c r="K1939">
        <v>7414</v>
      </c>
      <c r="L1939" t="s">
        <v>4552</v>
      </c>
      <c r="M1939" s="87">
        <v>43840</v>
      </c>
      <c r="N1939" t="s">
        <v>3578</v>
      </c>
      <c r="O1939" t="s">
        <v>3579</v>
      </c>
      <c r="P1939" s="61">
        <v>440.33</v>
      </c>
      <c r="Q1939" t="s">
        <v>3579</v>
      </c>
      <c r="R1939" s="61">
        <v>440.33</v>
      </c>
      <c r="S1939" s="61">
        <v>0</v>
      </c>
    </row>
    <row r="1940" spans="1:19" x14ac:dyDescent="0.2">
      <c r="A1940" t="s">
        <v>1151</v>
      </c>
      <c r="B1940" t="s">
        <v>1896</v>
      </c>
      <c r="C1940" t="s">
        <v>3015</v>
      </c>
      <c r="D1940" t="s">
        <v>238</v>
      </c>
      <c r="E1940" t="s">
        <v>3573</v>
      </c>
      <c r="F1940" t="s">
        <v>122</v>
      </c>
      <c r="G1940" s="87">
        <v>20200206</v>
      </c>
      <c r="H1940" t="s">
        <v>3574</v>
      </c>
      <c r="I1940" t="s">
        <v>6360</v>
      </c>
      <c r="J1940" t="s">
        <v>6347</v>
      </c>
      <c r="K1940">
        <v>7475</v>
      </c>
      <c r="L1940" t="s">
        <v>4528</v>
      </c>
      <c r="M1940" s="87">
        <v>43873</v>
      </c>
      <c r="N1940" t="s">
        <v>3620</v>
      </c>
      <c r="O1940" t="s">
        <v>3579</v>
      </c>
      <c r="P1940" s="61">
        <v>74.400000000000006</v>
      </c>
      <c r="Q1940" t="s">
        <v>3579</v>
      </c>
      <c r="R1940" s="61">
        <v>74.400000000000006</v>
      </c>
      <c r="S1940" s="61">
        <v>0</v>
      </c>
    </row>
    <row r="1941" spans="1:19" x14ac:dyDescent="0.2">
      <c r="A1941" t="s">
        <v>1151</v>
      </c>
      <c r="B1941" t="s">
        <v>1896</v>
      </c>
      <c r="C1941" t="s">
        <v>3015</v>
      </c>
      <c r="D1941" t="s">
        <v>238</v>
      </c>
      <c r="E1941" t="s">
        <v>3573</v>
      </c>
      <c r="F1941" t="s">
        <v>123</v>
      </c>
      <c r="G1941" s="87">
        <v>20200305</v>
      </c>
      <c r="H1941" t="s">
        <v>3574</v>
      </c>
      <c r="I1941" t="s">
        <v>6361</v>
      </c>
      <c r="J1941" t="s">
        <v>6347</v>
      </c>
      <c r="K1941">
        <v>7517</v>
      </c>
      <c r="L1941" t="s">
        <v>4557</v>
      </c>
      <c r="M1941" s="87">
        <v>43902</v>
      </c>
      <c r="N1941" t="s">
        <v>3620</v>
      </c>
      <c r="O1941" t="s">
        <v>3579</v>
      </c>
      <c r="P1941" s="61">
        <v>91.1</v>
      </c>
      <c r="Q1941" t="s">
        <v>3579</v>
      </c>
      <c r="R1941" s="61">
        <v>91.1</v>
      </c>
      <c r="S1941" s="61">
        <v>0</v>
      </c>
    </row>
    <row r="1942" spans="1:19" x14ac:dyDescent="0.2">
      <c r="A1942" t="s">
        <v>1151</v>
      </c>
      <c r="B1942" t="s">
        <v>1896</v>
      </c>
      <c r="C1942" t="s">
        <v>3015</v>
      </c>
      <c r="D1942" t="s">
        <v>238</v>
      </c>
      <c r="E1942" t="s">
        <v>3573</v>
      </c>
      <c r="F1942" t="s">
        <v>124</v>
      </c>
      <c r="G1942" s="87">
        <v>20200406</v>
      </c>
      <c r="H1942" t="s">
        <v>3574</v>
      </c>
      <c r="I1942" t="s">
        <v>6362</v>
      </c>
      <c r="J1942" t="s">
        <v>6347</v>
      </c>
      <c r="K1942">
        <v>7577</v>
      </c>
      <c r="L1942" t="s">
        <v>4560</v>
      </c>
      <c r="M1942" s="87">
        <v>43935</v>
      </c>
      <c r="N1942" t="s">
        <v>3578</v>
      </c>
      <c r="O1942" t="s">
        <v>3579</v>
      </c>
      <c r="P1942" s="61">
        <v>186.21</v>
      </c>
      <c r="Q1942" t="s">
        <v>3579</v>
      </c>
      <c r="R1942" s="61">
        <v>186.21</v>
      </c>
      <c r="S1942" s="61">
        <v>0</v>
      </c>
    </row>
    <row r="1943" spans="1:19" x14ac:dyDescent="0.2">
      <c r="A1943" t="s">
        <v>1151</v>
      </c>
      <c r="B1943" t="s">
        <v>1896</v>
      </c>
      <c r="C1943" t="s">
        <v>3015</v>
      </c>
      <c r="D1943" t="s">
        <v>238</v>
      </c>
      <c r="E1943" t="s">
        <v>3573</v>
      </c>
      <c r="F1943" t="s">
        <v>124</v>
      </c>
      <c r="G1943" s="87">
        <v>20200406</v>
      </c>
      <c r="H1943" t="s">
        <v>3574</v>
      </c>
      <c r="I1943" t="s">
        <v>6363</v>
      </c>
      <c r="J1943" t="s">
        <v>6364</v>
      </c>
      <c r="K1943">
        <v>7577</v>
      </c>
      <c r="L1943" t="s">
        <v>4560</v>
      </c>
      <c r="M1943" s="87">
        <v>43935</v>
      </c>
      <c r="N1943" t="s">
        <v>3578</v>
      </c>
      <c r="O1943" t="s">
        <v>3579</v>
      </c>
      <c r="P1943" s="61">
        <v>440.33</v>
      </c>
      <c r="Q1943" t="s">
        <v>3579</v>
      </c>
      <c r="R1943" s="61">
        <v>440.33</v>
      </c>
      <c r="S1943" s="61">
        <v>0</v>
      </c>
    </row>
    <row r="1944" spans="1:19" x14ac:dyDescent="0.2">
      <c r="A1944" t="s">
        <v>1151</v>
      </c>
      <c r="B1944" t="s">
        <v>1896</v>
      </c>
      <c r="C1944" t="s">
        <v>3015</v>
      </c>
      <c r="D1944" t="s">
        <v>238</v>
      </c>
      <c r="E1944" t="s">
        <v>3573</v>
      </c>
      <c r="F1944" t="s">
        <v>125</v>
      </c>
      <c r="G1944" s="87">
        <v>20200506</v>
      </c>
      <c r="H1944" t="s">
        <v>3574</v>
      </c>
      <c r="I1944" t="s">
        <v>6365</v>
      </c>
      <c r="J1944" t="s">
        <v>6347</v>
      </c>
      <c r="K1944">
        <v>7628</v>
      </c>
      <c r="L1944" t="s">
        <v>4563</v>
      </c>
      <c r="M1944" s="87">
        <v>43962</v>
      </c>
      <c r="N1944" t="s">
        <v>3620</v>
      </c>
      <c r="O1944" t="s">
        <v>3579</v>
      </c>
      <c r="P1944" s="61">
        <v>76.5</v>
      </c>
      <c r="Q1944" t="s">
        <v>3579</v>
      </c>
      <c r="R1944" s="61">
        <v>76.5</v>
      </c>
      <c r="S1944" s="61">
        <v>0</v>
      </c>
    </row>
    <row r="1945" spans="1:19" x14ac:dyDescent="0.2">
      <c r="A1945" t="s">
        <v>1151</v>
      </c>
      <c r="B1945" t="s">
        <v>1896</v>
      </c>
      <c r="C1945" t="s">
        <v>3015</v>
      </c>
      <c r="D1945" t="s">
        <v>238</v>
      </c>
      <c r="E1945" t="s">
        <v>3573</v>
      </c>
      <c r="F1945" t="s">
        <v>126</v>
      </c>
      <c r="G1945" s="87">
        <v>20200605</v>
      </c>
      <c r="H1945" t="s">
        <v>3574</v>
      </c>
      <c r="I1945" t="s">
        <v>6366</v>
      </c>
      <c r="J1945" t="s">
        <v>6367</v>
      </c>
      <c r="K1945">
        <v>7665</v>
      </c>
      <c r="L1945" t="s">
        <v>4566</v>
      </c>
      <c r="M1945" s="87">
        <v>43991</v>
      </c>
      <c r="N1945" t="s">
        <v>3620</v>
      </c>
      <c r="O1945" t="s">
        <v>3579</v>
      </c>
      <c r="P1945" s="61">
        <v>91.1</v>
      </c>
      <c r="Q1945" t="s">
        <v>3579</v>
      </c>
      <c r="R1945" s="61">
        <v>91.1</v>
      </c>
      <c r="S1945" s="61">
        <v>0</v>
      </c>
    </row>
    <row r="1946" spans="1:19" x14ac:dyDescent="0.2">
      <c r="A1946" t="s">
        <v>1151</v>
      </c>
      <c r="B1946" t="s">
        <v>1896</v>
      </c>
      <c r="C1946" t="s">
        <v>3015</v>
      </c>
      <c r="D1946" t="s">
        <v>238</v>
      </c>
      <c r="E1946" t="s">
        <v>3573</v>
      </c>
      <c r="F1946" t="s">
        <v>126</v>
      </c>
      <c r="G1946" s="87">
        <v>20200605</v>
      </c>
      <c r="H1946" t="s">
        <v>3574</v>
      </c>
      <c r="I1946" t="s">
        <v>6368</v>
      </c>
      <c r="J1946" t="s">
        <v>6369</v>
      </c>
      <c r="K1946">
        <v>7665</v>
      </c>
      <c r="L1946" t="s">
        <v>4566</v>
      </c>
      <c r="M1946" s="87">
        <v>43991</v>
      </c>
      <c r="N1946" t="s">
        <v>3620</v>
      </c>
      <c r="O1946" t="s">
        <v>3579</v>
      </c>
      <c r="P1946" s="61">
        <v>440.33</v>
      </c>
      <c r="Q1946" t="s">
        <v>3579</v>
      </c>
      <c r="R1946" s="61">
        <v>440.33</v>
      </c>
      <c r="S1946" s="61">
        <v>0</v>
      </c>
    </row>
    <row r="1947" spans="1:19" x14ac:dyDescent="0.2">
      <c r="A1947" t="s">
        <v>1151</v>
      </c>
      <c r="B1947" t="s">
        <v>1896</v>
      </c>
      <c r="C1947" t="s">
        <v>3015</v>
      </c>
      <c r="D1947" t="s">
        <v>238</v>
      </c>
      <c r="E1947" t="s">
        <v>3573</v>
      </c>
      <c r="F1947" t="s">
        <v>16</v>
      </c>
      <c r="G1947" s="87">
        <v>20200630</v>
      </c>
      <c r="H1947" t="s">
        <v>3617</v>
      </c>
      <c r="J1947" t="s">
        <v>3618</v>
      </c>
      <c r="K1947">
        <v>7681</v>
      </c>
      <c r="L1947" t="s">
        <v>3619</v>
      </c>
      <c r="M1947" s="87">
        <v>43999</v>
      </c>
      <c r="N1947" t="s">
        <v>3620</v>
      </c>
      <c r="O1947" t="s">
        <v>3579</v>
      </c>
      <c r="P1947" s="61">
        <v>-3577.84</v>
      </c>
      <c r="Q1947" t="s">
        <v>3579</v>
      </c>
      <c r="R1947" s="61">
        <v>0</v>
      </c>
      <c r="S1947" s="61">
        <v>-3577.84</v>
      </c>
    </row>
    <row r="1948" spans="1:19" x14ac:dyDescent="0.2">
      <c r="A1948" t="s">
        <v>1152</v>
      </c>
      <c r="B1948" t="s">
        <v>1897</v>
      </c>
      <c r="C1948" t="s">
        <v>3016</v>
      </c>
      <c r="D1948" t="s">
        <v>238</v>
      </c>
      <c r="E1948" t="s">
        <v>3573</v>
      </c>
      <c r="F1948" t="s">
        <v>115</v>
      </c>
      <c r="G1948" s="87">
        <v>20190704</v>
      </c>
      <c r="H1948" t="s">
        <v>3574</v>
      </c>
      <c r="I1948" t="s">
        <v>6370</v>
      </c>
      <c r="J1948" t="s">
        <v>6334</v>
      </c>
      <c r="K1948">
        <v>7115</v>
      </c>
      <c r="L1948" t="s">
        <v>4569</v>
      </c>
      <c r="M1948" s="87">
        <v>43655</v>
      </c>
      <c r="N1948" t="s">
        <v>3620</v>
      </c>
      <c r="O1948" t="s">
        <v>3579</v>
      </c>
      <c r="P1948" s="61">
        <v>237.94</v>
      </c>
      <c r="Q1948" t="s">
        <v>3579</v>
      </c>
      <c r="R1948" s="61">
        <v>237.94</v>
      </c>
      <c r="S1948" s="61">
        <v>0</v>
      </c>
    </row>
    <row r="1949" spans="1:19" x14ac:dyDescent="0.2">
      <c r="A1949" t="s">
        <v>1152</v>
      </c>
      <c r="B1949" t="s">
        <v>1897</v>
      </c>
      <c r="C1949" t="s">
        <v>3016</v>
      </c>
      <c r="D1949" t="s">
        <v>238</v>
      </c>
      <c r="E1949" t="s">
        <v>3573</v>
      </c>
      <c r="F1949" t="s">
        <v>116</v>
      </c>
      <c r="G1949" s="87">
        <v>20190806</v>
      </c>
      <c r="H1949" t="s">
        <v>3574</v>
      </c>
      <c r="I1949" t="s">
        <v>6371</v>
      </c>
      <c r="J1949" t="s">
        <v>6334</v>
      </c>
      <c r="K1949">
        <v>7180</v>
      </c>
      <c r="L1949" t="s">
        <v>4572</v>
      </c>
      <c r="M1949" s="87">
        <v>43698</v>
      </c>
      <c r="N1949" t="s">
        <v>3620</v>
      </c>
      <c r="O1949" t="s">
        <v>3579</v>
      </c>
      <c r="P1949" s="61">
        <v>124.64</v>
      </c>
      <c r="Q1949" t="s">
        <v>3579</v>
      </c>
      <c r="R1949" s="61">
        <v>124.64</v>
      </c>
      <c r="S1949" s="61">
        <v>0</v>
      </c>
    </row>
    <row r="1950" spans="1:19" x14ac:dyDescent="0.2">
      <c r="A1950" t="s">
        <v>1152</v>
      </c>
      <c r="B1950" t="s">
        <v>1897</v>
      </c>
      <c r="C1950" t="s">
        <v>3016</v>
      </c>
      <c r="D1950" t="s">
        <v>238</v>
      </c>
      <c r="E1950" t="s">
        <v>3573</v>
      </c>
      <c r="F1950" t="s">
        <v>117</v>
      </c>
      <c r="G1950" s="87">
        <v>20190909</v>
      </c>
      <c r="H1950" t="s">
        <v>3574</v>
      </c>
      <c r="I1950" t="s">
        <v>6372</v>
      </c>
      <c r="J1950" t="s">
        <v>6334</v>
      </c>
      <c r="K1950">
        <v>7232</v>
      </c>
      <c r="L1950" t="s">
        <v>4575</v>
      </c>
      <c r="M1950" s="87">
        <v>43718</v>
      </c>
      <c r="N1950" t="s">
        <v>3620</v>
      </c>
      <c r="O1950" t="s">
        <v>3579</v>
      </c>
      <c r="P1950" s="61">
        <v>118.81</v>
      </c>
      <c r="Q1950" t="s">
        <v>3579</v>
      </c>
      <c r="R1950" s="61">
        <v>118.81</v>
      </c>
      <c r="S1950" s="61">
        <v>0</v>
      </c>
    </row>
    <row r="1951" spans="1:19" x14ac:dyDescent="0.2">
      <c r="A1951" t="s">
        <v>1152</v>
      </c>
      <c r="B1951" t="s">
        <v>1897</v>
      </c>
      <c r="C1951" t="s">
        <v>3016</v>
      </c>
      <c r="D1951" t="s">
        <v>238</v>
      </c>
      <c r="E1951" t="s">
        <v>3573</v>
      </c>
      <c r="F1951" t="s">
        <v>118</v>
      </c>
      <c r="G1951" s="87">
        <v>20191003</v>
      </c>
      <c r="H1951" t="s">
        <v>3574</v>
      </c>
      <c r="I1951" t="s">
        <v>6373</v>
      </c>
      <c r="J1951" t="s">
        <v>6334</v>
      </c>
      <c r="K1951">
        <v>7279</v>
      </c>
      <c r="L1951" t="s">
        <v>4578</v>
      </c>
      <c r="M1951" s="87">
        <v>43747</v>
      </c>
      <c r="N1951" t="s">
        <v>3620</v>
      </c>
      <c r="O1951" t="s">
        <v>3579</v>
      </c>
      <c r="P1951" s="61">
        <v>237.94</v>
      </c>
      <c r="Q1951" t="s">
        <v>3579</v>
      </c>
      <c r="R1951" s="61">
        <v>237.94</v>
      </c>
      <c r="S1951" s="61">
        <v>0</v>
      </c>
    </row>
    <row r="1952" spans="1:19" x14ac:dyDescent="0.2">
      <c r="A1952" t="s">
        <v>1152</v>
      </c>
      <c r="B1952" t="s">
        <v>1897</v>
      </c>
      <c r="C1952" t="s">
        <v>3016</v>
      </c>
      <c r="D1952" t="s">
        <v>238</v>
      </c>
      <c r="E1952" t="s">
        <v>3573</v>
      </c>
      <c r="F1952" t="s">
        <v>118</v>
      </c>
      <c r="G1952" s="87">
        <v>20191003</v>
      </c>
      <c r="H1952" t="s">
        <v>3574</v>
      </c>
      <c r="I1952" t="s">
        <v>6374</v>
      </c>
      <c r="J1952" t="s">
        <v>6375</v>
      </c>
      <c r="K1952">
        <v>7279</v>
      </c>
      <c r="L1952" t="s">
        <v>4578</v>
      </c>
      <c r="M1952" s="87">
        <v>43747</v>
      </c>
      <c r="N1952" t="s">
        <v>3620</v>
      </c>
      <c r="O1952" t="s">
        <v>3579</v>
      </c>
      <c r="P1952" s="61">
        <v>546.16</v>
      </c>
      <c r="Q1952" t="s">
        <v>3579</v>
      </c>
      <c r="R1952" s="61">
        <v>546.16</v>
      </c>
      <c r="S1952" s="61">
        <v>0</v>
      </c>
    </row>
    <row r="1953" spans="1:19" x14ac:dyDescent="0.2">
      <c r="A1953" t="s">
        <v>1152</v>
      </c>
      <c r="B1953" t="s">
        <v>1897</v>
      </c>
      <c r="C1953" t="s">
        <v>3016</v>
      </c>
      <c r="D1953" t="s">
        <v>238</v>
      </c>
      <c r="E1953" t="s">
        <v>3573</v>
      </c>
      <c r="F1953" t="s">
        <v>119</v>
      </c>
      <c r="G1953" s="87">
        <v>20191106</v>
      </c>
      <c r="H1953" t="s">
        <v>3574</v>
      </c>
      <c r="I1953" t="s">
        <v>6376</v>
      </c>
      <c r="J1953" t="s">
        <v>6334</v>
      </c>
      <c r="K1953">
        <v>7327</v>
      </c>
      <c r="L1953" t="s">
        <v>4581</v>
      </c>
      <c r="M1953" s="87">
        <v>43782</v>
      </c>
      <c r="N1953" t="s">
        <v>3620</v>
      </c>
      <c r="O1953" t="s">
        <v>3579</v>
      </c>
      <c r="P1953" s="61">
        <v>110.75</v>
      </c>
      <c r="Q1953" t="s">
        <v>3579</v>
      </c>
      <c r="R1953" s="61">
        <v>110.75</v>
      </c>
      <c r="S1953" s="61">
        <v>0</v>
      </c>
    </row>
    <row r="1954" spans="1:19" x14ac:dyDescent="0.2">
      <c r="A1954" t="s">
        <v>1152</v>
      </c>
      <c r="B1954" t="s">
        <v>1897</v>
      </c>
      <c r="C1954" t="s">
        <v>3016</v>
      </c>
      <c r="D1954" t="s">
        <v>238</v>
      </c>
      <c r="E1954" t="s">
        <v>3573</v>
      </c>
      <c r="F1954" t="s">
        <v>120</v>
      </c>
      <c r="G1954" s="87">
        <v>20191205</v>
      </c>
      <c r="H1954" t="s">
        <v>3574</v>
      </c>
      <c r="I1954" t="s">
        <v>6377</v>
      </c>
      <c r="J1954" t="s">
        <v>6334</v>
      </c>
      <c r="K1954">
        <v>7372</v>
      </c>
      <c r="L1954" t="s">
        <v>4584</v>
      </c>
      <c r="M1954" s="87">
        <v>43808</v>
      </c>
      <c r="N1954" t="s">
        <v>3578</v>
      </c>
      <c r="O1954" t="s">
        <v>3579</v>
      </c>
      <c r="P1954" s="61">
        <v>129.97999999999999</v>
      </c>
      <c r="Q1954" t="s">
        <v>3579</v>
      </c>
      <c r="R1954" s="61">
        <v>129.97999999999999</v>
      </c>
      <c r="S1954" s="61">
        <v>0</v>
      </c>
    </row>
    <row r="1955" spans="1:19" x14ac:dyDescent="0.2">
      <c r="A1955" t="s">
        <v>1152</v>
      </c>
      <c r="B1955" t="s">
        <v>1897</v>
      </c>
      <c r="C1955" t="s">
        <v>3016</v>
      </c>
      <c r="D1955" t="s">
        <v>238</v>
      </c>
      <c r="E1955" t="s">
        <v>3573</v>
      </c>
      <c r="F1955" t="s">
        <v>121</v>
      </c>
      <c r="G1955" s="87">
        <v>20200107</v>
      </c>
      <c r="H1955" t="s">
        <v>3574</v>
      </c>
      <c r="I1955" t="s">
        <v>6378</v>
      </c>
      <c r="J1955" t="s">
        <v>6334</v>
      </c>
      <c r="K1955">
        <v>7414</v>
      </c>
      <c r="L1955" t="s">
        <v>4587</v>
      </c>
      <c r="M1955" s="87">
        <v>43840</v>
      </c>
      <c r="N1955" t="s">
        <v>3578</v>
      </c>
      <c r="O1955" t="s">
        <v>3579</v>
      </c>
      <c r="P1955" s="61">
        <v>247.95</v>
      </c>
      <c r="Q1955" t="s">
        <v>3579</v>
      </c>
      <c r="R1955" s="61">
        <v>247.95</v>
      </c>
      <c r="S1955" s="61">
        <v>0</v>
      </c>
    </row>
    <row r="1956" spans="1:19" x14ac:dyDescent="0.2">
      <c r="A1956" t="s">
        <v>1152</v>
      </c>
      <c r="B1956" t="s">
        <v>1897</v>
      </c>
      <c r="C1956" t="s">
        <v>3016</v>
      </c>
      <c r="D1956" t="s">
        <v>238</v>
      </c>
      <c r="E1956" t="s">
        <v>3573</v>
      </c>
      <c r="F1956" t="s">
        <v>121</v>
      </c>
      <c r="G1956" s="87">
        <v>20200107</v>
      </c>
      <c r="H1956" t="s">
        <v>3574</v>
      </c>
      <c r="I1956" t="s">
        <v>6379</v>
      </c>
      <c r="J1956" t="s">
        <v>6380</v>
      </c>
      <c r="K1956">
        <v>7414</v>
      </c>
      <c r="L1956" t="s">
        <v>4587</v>
      </c>
      <c r="M1956" s="87">
        <v>43840</v>
      </c>
      <c r="N1956" t="s">
        <v>3578</v>
      </c>
      <c r="O1956" t="s">
        <v>3579</v>
      </c>
      <c r="P1956" s="61">
        <v>546.16</v>
      </c>
      <c r="Q1956" t="s">
        <v>3579</v>
      </c>
      <c r="R1956" s="61">
        <v>546.16</v>
      </c>
      <c r="S1956" s="61">
        <v>0</v>
      </c>
    </row>
    <row r="1957" spans="1:19" x14ac:dyDescent="0.2">
      <c r="A1957" t="s">
        <v>1152</v>
      </c>
      <c r="B1957" t="s">
        <v>1897</v>
      </c>
      <c r="C1957" t="s">
        <v>3016</v>
      </c>
      <c r="D1957" t="s">
        <v>238</v>
      </c>
      <c r="E1957" t="s">
        <v>3573</v>
      </c>
      <c r="F1957" t="s">
        <v>123</v>
      </c>
      <c r="G1957" s="87">
        <v>20200305</v>
      </c>
      <c r="H1957" t="s">
        <v>3574</v>
      </c>
      <c r="I1957" t="s">
        <v>6381</v>
      </c>
      <c r="J1957" t="s">
        <v>6334</v>
      </c>
      <c r="K1957">
        <v>7517</v>
      </c>
      <c r="L1957" t="s">
        <v>4590</v>
      </c>
      <c r="M1957" s="87">
        <v>43902</v>
      </c>
      <c r="N1957" t="s">
        <v>3620</v>
      </c>
      <c r="O1957" t="s">
        <v>3579</v>
      </c>
      <c r="P1957" s="61">
        <v>194.93</v>
      </c>
      <c r="Q1957" t="s">
        <v>3579</v>
      </c>
      <c r="R1957" s="61">
        <v>194.93</v>
      </c>
      <c r="S1957" s="61">
        <v>0</v>
      </c>
    </row>
    <row r="1958" spans="1:19" x14ac:dyDescent="0.2">
      <c r="A1958" t="s">
        <v>1152</v>
      </c>
      <c r="B1958" t="s">
        <v>1897</v>
      </c>
      <c r="C1958" t="s">
        <v>3016</v>
      </c>
      <c r="D1958" t="s">
        <v>238</v>
      </c>
      <c r="E1958" t="s">
        <v>3573</v>
      </c>
      <c r="F1958" t="s">
        <v>124</v>
      </c>
      <c r="G1958" s="87">
        <v>20200406</v>
      </c>
      <c r="H1958" t="s">
        <v>3574</v>
      </c>
      <c r="I1958" t="s">
        <v>6382</v>
      </c>
      <c r="J1958" t="s">
        <v>6334</v>
      </c>
      <c r="K1958">
        <v>7577</v>
      </c>
      <c r="L1958" t="s">
        <v>4593</v>
      </c>
      <c r="M1958" s="87">
        <v>43935</v>
      </c>
      <c r="N1958" t="s">
        <v>3578</v>
      </c>
      <c r="O1958" t="s">
        <v>3579</v>
      </c>
      <c r="P1958" s="61">
        <v>399.92</v>
      </c>
      <c r="Q1958" t="s">
        <v>3579</v>
      </c>
      <c r="R1958" s="61">
        <v>399.92</v>
      </c>
      <c r="S1958" s="61">
        <v>0</v>
      </c>
    </row>
    <row r="1959" spans="1:19" x14ac:dyDescent="0.2">
      <c r="A1959" t="s">
        <v>1152</v>
      </c>
      <c r="B1959" t="s">
        <v>1897</v>
      </c>
      <c r="C1959" t="s">
        <v>3016</v>
      </c>
      <c r="D1959" t="s">
        <v>238</v>
      </c>
      <c r="E1959" t="s">
        <v>3573</v>
      </c>
      <c r="F1959" t="s">
        <v>124</v>
      </c>
      <c r="G1959" s="87">
        <v>20200406</v>
      </c>
      <c r="H1959" t="s">
        <v>3574</v>
      </c>
      <c r="I1959" t="s">
        <v>6383</v>
      </c>
      <c r="J1959" t="s">
        <v>6384</v>
      </c>
      <c r="K1959">
        <v>7577</v>
      </c>
      <c r="L1959" t="s">
        <v>4593</v>
      </c>
      <c r="M1959" s="87">
        <v>43935</v>
      </c>
      <c r="N1959" t="s">
        <v>3578</v>
      </c>
      <c r="O1959" t="s">
        <v>3579</v>
      </c>
      <c r="P1959" s="61">
        <v>497.65</v>
      </c>
      <c r="Q1959" t="s">
        <v>3579</v>
      </c>
      <c r="R1959" s="61">
        <v>497.65</v>
      </c>
      <c r="S1959" s="61">
        <v>0</v>
      </c>
    </row>
    <row r="1960" spans="1:19" x14ac:dyDescent="0.2">
      <c r="A1960" t="s">
        <v>1152</v>
      </c>
      <c r="B1960" t="s">
        <v>1897</v>
      </c>
      <c r="C1960" t="s">
        <v>3016</v>
      </c>
      <c r="D1960" t="s">
        <v>238</v>
      </c>
      <c r="E1960" t="s">
        <v>3573</v>
      </c>
      <c r="F1960" t="s">
        <v>124</v>
      </c>
      <c r="G1960" s="87">
        <v>20200414</v>
      </c>
      <c r="H1960" t="s">
        <v>3574</v>
      </c>
      <c r="I1960" t="s">
        <v>6385</v>
      </c>
      <c r="J1960" t="s">
        <v>6334</v>
      </c>
      <c r="K1960">
        <v>7591</v>
      </c>
      <c r="L1960" t="s">
        <v>4596</v>
      </c>
      <c r="M1960" s="87">
        <v>43944</v>
      </c>
      <c r="N1960" t="s">
        <v>3578</v>
      </c>
      <c r="O1960" t="s">
        <v>3579</v>
      </c>
      <c r="P1960" s="61">
        <v>291.48</v>
      </c>
      <c r="Q1960" t="s">
        <v>3579</v>
      </c>
      <c r="R1960" s="61">
        <v>291.48</v>
      </c>
      <c r="S1960" s="61">
        <v>0</v>
      </c>
    </row>
    <row r="1961" spans="1:19" x14ac:dyDescent="0.2">
      <c r="A1961" t="s">
        <v>1152</v>
      </c>
      <c r="B1961" t="s">
        <v>1897</v>
      </c>
      <c r="C1961" t="s">
        <v>3016</v>
      </c>
      <c r="D1961" t="s">
        <v>238</v>
      </c>
      <c r="E1961" t="s">
        <v>3573</v>
      </c>
      <c r="F1961" t="s">
        <v>16</v>
      </c>
      <c r="G1961" s="87">
        <v>20200630</v>
      </c>
      <c r="H1961" t="s">
        <v>3617</v>
      </c>
      <c r="J1961" t="s">
        <v>3618</v>
      </c>
      <c r="K1961">
        <v>7681</v>
      </c>
      <c r="L1961" t="s">
        <v>3619</v>
      </c>
      <c r="M1961" s="87">
        <v>43999</v>
      </c>
      <c r="N1961" t="s">
        <v>3620</v>
      </c>
      <c r="O1961" t="s">
        <v>3579</v>
      </c>
      <c r="P1961" s="61">
        <v>-3684.31</v>
      </c>
      <c r="Q1961" t="s">
        <v>3579</v>
      </c>
      <c r="R1961" s="61">
        <v>0</v>
      </c>
      <c r="S1961" s="61">
        <v>-3684.31</v>
      </c>
    </row>
    <row r="1962" spans="1:19" x14ac:dyDescent="0.2">
      <c r="A1962" t="s">
        <v>474</v>
      </c>
      <c r="B1962" t="s">
        <v>1962</v>
      </c>
      <c r="C1962" t="s">
        <v>3021</v>
      </c>
      <c r="D1962" t="s">
        <v>238</v>
      </c>
      <c r="E1962" t="s">
        <v>3573</v>
      </c>
      <c r="F1962" t="s">
        <v>115</v>
      </c>
      <c r="G1962" s="87">
        <v>20190731</v>
      </c>
      <c r="H1962" t="s">
        <v>6235</v>
      </c>
      <c r="I1962" t="s">
        <v>6386</v>
      </c>
      <c r="J1962" t="s">
        <v>6387</v>
      </c>
      <c r="K1962">
        <v>7162</v>
      </c>
      <c r="L1962" t="s">
        <v>6388</v>
      </c>
      <c r="M1962" s="87">
        <v>43678</v>
      </c>
      <c r="N1962" t="s">
        <v>3578</v>
      </c>
      <c r="O1962" t="s">
        <v>3579</v>
      </c>
      <c r="P1962" s="61">
        <v>0.45</v>
      </c>
      <c r="Q1962" t="s">
        <v>3579</v>
      </c>
      <c r="R1962" s="61">
        <v>0.45</v>
      </c>
      <c r="S1962" s="61">
        <v>0</v>
      </c>
    </row>
    <row r="1963" spans="1:19" x14ac:dyDescent="0.2">
      <c r="A1963" t="s">
        <v>474</v>
      </c>
      <c r="B1963" t="s">
        <v>1962</v>
      </c>
      <c r="C1963" t="s">
        <v>3021</v>
      </c>
      <c r="D1963" t="s">
        <v>238</v>
      </c>
      <c r="E1963" t="s">
        <v>3573</v>
      </c>
      <c r="F1963" t="s">
        <v>116</v>
      </c>
      <c r="G1963" s="87">
        <v>20190830</v>
      </c>
      <c r="H1963" t="s">
        <v>6235</v>
      </c>
      <c r="I1963" t="s">
        <v>6389</v>
      </c>
      <c r="J1963" t="s">
        <v>6387</v>
      </c>
      <c r="K1963">
        <v>7214</v>
      </c>
      <c r="L1963" t="s">
        <v>6390</v>
      </c>
      <c r="M1963" s="87">
        <v>43710</v>
      </c>
      <c r="N1963" t="s">
        <v>3578</v>
      </c>
      <c r="O1963" t="s">
        <v>3579</v>
      </c>
      <c r="P1963" s="61">
        <v>0.6</v>
      </c>
      <c r="Q1963" t="s">
        <v>3579</v>
      </c>
      <c r="R1963" s="61">
        <v>0.6</v>
      </c>
      <c r="S1963" s="61">
        <v>0</v>
      </c>
    </row>
    <row r="1964" spans="1:19" x14ac:dyDescent="0.2">
      <c r="A1964" t="s">
        <v>474</v>
      </c>
      <c r="B1964" t="s">
        <v>1962</v>
      </c>
      <c r="C1964" t="s">
        <v>3021</v>
      </c>
      <c r="D1964" t="s">
        <v>238</v>
      </c>
      <c r="E1964" t="s">
        <v>3573</v>
      </c>
      <c r="F1964" t="s">
        <v>117</v>
      </c>
      <c r="G1964" s="87">
        <v>20190930</v>
      </c>
      <c r="H1964" t="s">
        <v>6235</v>
      </c>
      <c r="I1964" t="s">
        <v>6391</v>
      </c>
      <c r="J1964" t="s">
        <v>6387</v>
      </c>
      <c r="K1964">
        <v>7259</v>
      </c>
      <c r="L1964" t="s">
        <v>6392</v>
      </c>
      <c r="M1964" s="87">
        <v>43739</v>
      </c>
      <c r="N1964" t="s">
        <v>3578</v>
      </c>
      <c r="O1964" t="s">
        <v>3579</v>
      </c>
      <c r="P1964" s="61">
        <v>0.5</v>
      </c>
      <c r="Q1964" t="s">
        <v>3579</v>
      </c>
      <c r="R1964" s="61">
        <v>0.5</v>
      </c>
      <c r="S1964" s="61">
        <v>0</v>
      </c>
    </row>
    <row r="1965" spans="1:19" x14ac:dyDescent="0.2">
      <c r="A1965" t="s">
        <v>474</v>
      </c>
      <c r="B1965" t="s">
        <v>1962</v>
      </c>
      <c r="C1965" t="s">
        <v>3021</v>
      </c>
      <c r="D1965" t="s">
        <v>238</v>
      </c>
      <c r="E1965" t="s">
        <v>3573</v>
      </c>
      <c r="F1965" t="s">
        <v>118</v>
      </c>
      <c r="G1965" s="87">
        <v>20191031</v>
      </c>
      <c r="H1965" t="s">
        <v>6235</v>
      </c>
      <c r="I1965" t="s">
        <v>6393</v>
      </c>
      <c r="J1965" t="s">
        <v>6387</v>
      </c>
      <c r="K1965">
        <v>7312</v>
      </c>
      <c r="L1965" t="s">
        <v>6394</v>
      </c>
      <c r="M1965" s="87">
        <v>43769</v>
      </c>
      <c r="N1965" t="s">
        <v>3578</v>
      </c>
      <c r="O1965" t="s">
        <v>3579</v>
      </c>
      <c r="P1965" s="61">
        <v>0.45</v>
      </c>
      <c r="Q1965" t="s">
        <v>3579</v>
      </c>
      <c r="R1965" s="61">
        <v>0.45</v>
      </c>
      <c r="S1965" s="61">
        <v>0</v>
      </c>
    </row>
    <row r="1966" spans="1:19" x14ac:dyDescent="0.2">
      <c r="A1966" t="s">
        <v>474</v>
      </c>
      <c r="B1966" t="s">
        <v>1962</v>
      </c>
      <c r="C1966" t="s">
        <v>3021</v>
      </c>
      <c r="D1966" t="s">
        <v>238</v>
      </c>
      <c r="E1966" t="s">
        <v>3573</v>
      </c>
      <c r="F1966" t="s">
        <v>119</v>
      </c>
      <c r="G1966" s="87">
        <v>20191129</v>
      </c>
      <c r="H1966" t="s">
        <v>6235</v>
      </c>
      <c r="I1966" t="s">
        <v>6395</v>
      </c>
      <c r="J1966" t="s">
        <v>6387</v>
      </c>
      <c r="K1966">
        <v>7354</v>
      </c>
      <c r="L1966" t="s">
        <v>6396</v>
      </c>
      <c r="M1966" s="87">
        <v>43800</v>
      </c>
      <c r="N1966" t="s">
        <v>3578</v>
      </c>
      <c r="O1966" t="s">
        <v>3579</v>
      </c>
      <c r="P1966" s="61">
        <v>0.3</v>
      </c>
      <c r="Q1966" t="s">
        <v>3579</v>
      </c>
      <c r="R1966" s="61">
        <v>0.3</v>
      </c>
      <c r="S1966" s="61">
        <v>0</v>
      </c>
    </row>
    <row r="1967" spans="1:19" x14ac:dyDescent="0.2">
      <c r="A1967" t="s">
        <v>474</v>
      </c>
      <c r="B1967" t="s">
        <v>1962</v>
      </c>
      <c r="C1967" t="s">
        <v>3021</v>
      </c>
      <c r="D1967" t="s">
        <v>238</v>
      </c>
      <c r="E1967" t="s">
        <v>3573</v>
      </c>
      <c r="F1967" t="s">
        <v>120</v>
      </c>
      <c r="G1967" s="87">
        <v>20191231</v>
      </c>
      <c r="H1967" t="s">
        <v>6235</v>
      </c>
      <c r="I1967" t="s">
        <v>6397</v>
      </c>
      <c r="J1967" t="s">
        <v>6387</v>
      </c>
      <c r="K1967">
        <v>7400</v>
      </c>
      <c r="L1967" t="s">
        <v>6398</v>
      </c>
      <c r="M1967" s="87">
        <v>43835</v>
      </c>
      <c r="N1967" t="s">
        <v>3578</v>
      </c>
      <c r="O1967" t="s">
        <v>3579</v>
      </c>
      <c r="P1967" s="61">
        <v>0.38</v>
      </c>
      <c r="Q1967" t="s">
        <v>3579</v>
      </c>
      <c r="R1967" s="61">
        <v>0.38</v>
      </c>
      <c r="S1967" s="61">
        <v>0</v>
      </c>
    </row>
    <row r="1968" spans="1:19" x14ac:dyDescent="0.2">
      <c r="A1968" t="s">
        <v>474</v>
      </c>
      <c r="B1968" t="s">
        <v>1962</v>
      </c>
      <c r="C1968" t="s">
        <v>3021</v>
      </c>
      <c r="D1968" t="s">
        <v>238</v>
      </c>
      <c r="E1968" t="s">
        <v>3573</v>
      </c>
      <c r="F1968" t="s">
        <v>121</v>
      </c>
      <c r="G1968" s="87">
        <v>20200130</v>
      </c>
      <c r="H1968" t="s">
        <v>6235</v>
      </c>
      <c r="I1968" t="s">
        <v>6399</v>
      </c>
      <c r="J1968" t="s">
        <v>6387</v>
      </c>
      <c r="K1968">
        <v>7452</v>
      </c>
      <c r="L1968" t="s">
        <v>6400</v>
      </c>
      <c r="M1968" s="87">
        <v>43864</v>
      </c>
      <c r="N1968" t="s">
        <v>3578</v>
      </c>
      <c r="O1968" t="s">
        <v>3579</v>
      </c>
      <c r="P1968" s="61">
        <v>0.4</v>
      </c>
      <c r="Q1968" t="s">
        <v>3579</v>
      </c>
      <c r="R1968" s="61">
        <v>0.4</v>
      </c>
      <c r="S1968" s="61">
        <v>0</v>
      </c>
    </row>
    <row r="1969" spans="1:19" x14ac:dyDescent="0.2">
      <c r="A1969" t="s">
        <v>474</v>
      </c>
      <c r="B1969" t="s">
        <v>1962</v>
      </c>
      <c r="C1969" t="s">
        <v>3021</v>
      </c>
      <c r="D1969" t="s">
        <v>238</v>
      </c>
      <c r="E1969" t="s">
        <v>3573</v>
      </c>
      <c r="F1969" t="s">
        <v>122</v>
      </c>
      <c r="G1969" s="87">
        <v>20200228</v>
      </c>
      <c r="H1969" t="s">
        <v>6235</v>
      </c>
      <c r="I1969" t="s">
        <v>6401</v>
      </c>
      <c r="J1969" t="s">
        <v>6387</v>
      </c>
      <c r="K1969">
        <v>7503</v>
      </c>
      <c r="L1969" t="s">
        <v>6402</v>
      </c>
      <c r="M1969" s="87">
        <v>43891</v>
      </c>
      <c r="N1969" t="s">
        <v>3578</v>
      </c>
      <c r="O1969" t="s">
        <v>3579</v>
      </c>
      <c r="P1969" s="61">
        <v>0.47</v>
      </c>
      <c r="Q1969" t="s">
        <v>3579</v>
      </c>
      <c r="R1969" s="61">
        <v>0.47</v>
      </c>
      <c r="S1969" s="61">
        <v>0</v>
      </c>
    </row>
    <row r="1970" spans="1:19" x14ac:dyDescent="0.2">
      <c r="A1970" t="s">
        <v>474</v>
      </c>
      <c r="B1970" t="s">
        <v>1962</v>
      </c>
      <c r="C1970" t="s">
        <v>3021</v>
      </c>
      <c r="D1970" t="s">
        <v>238</v>
      </c>
      <c r="E1970" t="s">
        <v>3573</v>
      </c>
      <c r="F1970" t="s">
        <v>123</v>
      </c>
      <c r="G1970" s="87">
        <v>20200331</v>
      </c>
      <c r="H1970" t="s">
        <v>6235</v>
      </c>
      <c r="I1970" t="s">
        <v>6403</v>
      </c>
      <c r="J1970" t="s">
        <v>6387</v>
      </c>
      <c r="K1970">
        <v>7558</v>
      </c>
      <c r="L1970" t="s">
        <v>6404</v>
      </c>
      <c r="M1970" s="87">
        <v>43921</v>
      </c>
      <c r="N1970" t="s">
        <v>3578</v>
      </c>
      <c r="O1970" t="s">
        <v>3579</v>
      </c>
      <c r="P1970" s="61">
        <v>0.65</v>
      </c>
      <c r="Q1970" t="s">
        <v>3579</v>
      </c>
      <c r="R1970" s="61">
        <v>0.65</v>
      </c>
      <c r="S1970" s="61">
        <v>0</v>
      </c>
    </row>
    <row r="1971" spans="1:19" x14ac:dyDescent="0.2">
      <c r="A1971" t="s">
        <v>474</v>
      </c>
      <c r="B1971" t="s">
        <v>1962</v>
      </c>
      <c r="C1971" t="s">
        <v>3021</v>
      </c>
      <c r="D1971" t="s">
        <v>238</v>
      </c>
      <c r="E1971" t="s">
        <v>3573</v>
      </c>
      <c r="F1971" t="s">
        <v>124</v>
      </c>
      <c r="G1971" s="87">
        <v>20200430</v>
      </c>
      <c r="H1971" t="s">
        <v>6235</v>
      </c>
      <c r="I1971" t="s">
        <v>6405</v>
      </c>
      <c r="J1971" t="s">
        <v>6387</v>
      </c>
      <c r="K1971">
        <v>7606</v>
      </c>
      <c r="L1971" t="s">
        <v>6406</v>
      </c>
      <c r="M1971" s="87">
        <v>43952</v>
      </c>
      <c r="N1971" t="s">
        <v>3578</v>
      </c>
      <c r="O1971" t="s">
        <v>3579</v>
      </c>
      <c r="P1971" s="61">
        <v>0.22</v>
      </c>
      <c r="Q1971" t="s">
        <v>3579</v>
      </c>
      <c r="R1971" s="61">
        <v>0.22</v>
      </c>
      <c r="S1971" s="61">
        <v>0</v>
      </c>
    </row>
    <row r="1972" spans="1:19" x14ac:dyDescent="0.2">
      <c r="A1972" t="s">
        <v>474</v>
      </c>
      <c r="B1972" t="s">
        <v>1962</v>
      </c>
      <c r="C1972" t="s">
        <v>3021</v>
      </c>
      <c r="D1972" t="s">
        <v>238</v>
      </c>
      <c r="E1972" t="s">
        <v>3573</v>
      </c>
      <c r="F1972" t="s">
        <v>125</v>
      </c>
      <c r="G1972" s="87">
        <v>20200529</v>
      </c>
      <c r="H1972" t="s">
        <v>6235</v>
      </c>
      <c r="I1972" t="s">
        <v>6407</v>
      </c>
      <c r="J1972" t="s">
        <v>6387</v>
      </c>
      <c r="K1972">
        <v>7654</v>
      </c>
      <c r="L1972" t="s">
        <v>6408</v>
      </c>
      <c r="M1972" s="87">
        <v>43983</v>
      </c>
      <c r="N1972" t="s">
        <v>3578</v>
      </c>
      <c r="O1972" t="s">
        <v>3579</v>
      </c>
      <c r="P1972" s="61">
        <v>0.42</v>
      </c>
      <c r="Q1972" t="s">
        <v>3579</v>
      </c>
      <c r="R1972" s="61">
        <v>0.42</v>
      </c>
      <c r="S1972" s="61">
        <v>0</v>
      </c>
    </row>
    <row r="1973" spans="1:19" x14ac:dyDescent="0.2">
      <c r="A1973" t="s">
        <v>474</v>
      </c>
      <c r="B1973" t="s">
        <v>1962</v>
      </c>
      <c r="C1973" t="s">
        <v>3021</v>
      </c>
      <c r="D1973" t="s">
        <v>238</v>
      </c>
      <c r="E1973" t="s">
        <v>3573</v>
      </c>
      <c r="F1973" t="s">
        <v>126</v>
      </c>
      <c r="G1973" s="87">
        <v>20200629</v>
      </c>
      <c r="H1973" t="s">
        <v>6235</v>
      </c>
      <c r="I1973" t="s">
        <v>6409</v>
      </c>
      <c r="J1973" t="s">
        <v>6387</v>
      </c>
      <c r="K1973">
        <v>7703</v>
      </c>
      <c r="L1973" t="s">
        <v>6410</v>
      </c>
      <c r="M1973" s="87">
        <v>44013</v>
      </c>
      <c r="N1973" t="s">
        <v>3578</v>
      </c>
      <c r="O1973" t="s">
        <v>3579</v>
      </c>
      <c r="P1973" s="61">
        <v>0.15</v>
      </c>
      <c r="Q1973" t="s">
        <v>3579</v>
      </c>
      <c r="R1973" s="61">
        <v>0.15</v>
      </c>
      <c r="S1973" s="61">
        <v>0</v>
      </c>
    </row>
    <row r="1974" spans="1:19" x14ac:dyDescent="0.2">
      <c r="A1974" t="s">
        <v>474</v>
      </c>
      <c r="B1974" t="s">
        <v>1962</v>
      </c>
      <c r="C1974" t="s">
        <v>3021</v>
      </c>
      <c r="D1974" t="s">
        <v>238</v>
      </c>
      <c r="E1974" t="s">
        <v>3573</v>
      </c>
      <c r="F1974" t="s">
        <v>16</v>
      </c>
      <c r="G1974" s="87">
        <v>20200630</v>
      </c>
      <c r="H1974" t="s">
        <v>3617</v>
      </c>
      <c r="J1974" t="s">
        <v>3618</v>
      </c>
      <c r="K1974">
        <v>7681</v>
      </c>
      <c r="L1974" t="s">
        <v>3619</v>
      </c>
      <c r="M1974" s="87">
        <v>43999</v>
      </c>
      <c r="N1974" t="s">
        <v>3620</v>
      </c>
      <c r="O1974" t="s">
        <v>3579</v>
      </c>
      <c r="P1974" s="61">
        <v>-4.84</v>
      </c>
      <c r="Q1974" t="s">
        <v>3579</v>
      </c>
      <c r="R1974" s="61">
        <v>0</v>
      </c>
      <c r="S1974" s="61">
        <v>-4.84</v>
      </c>
    </row>
    <row r="1975" spans="1:19" x14ac:dyDescent="0.2">
      <c r="A1975" t="s">
        <v>474</v>
      </c>
      <c r="B1975" t="s">
        <v>1962</v>
      </c>
      <c r="C1975" t="s">
        <v>3021</v>
      </c>
      <c r="D1975" t="s">
        <v>238</v>
      </c>
      <c r="E1975" t="s">
        <v>3573</v>
      </c>
      <c r="F1975" t="s">
        <v>16</v>
      </c>
      <c r="G1975" s="87">
        <v>20200630</v>
      </c>
      <c r="H1975" t="s">
        <v>6411</v>
      </c>
      <c r="I1975" t="s">
        <v>3618</v>
      </c>
      <c r="J1975" t="s">
        <v>3618</v>
      </c>
      <c r="K1975">
        <v>7703</v>
      </c>
      <c r="L1975" t="s">
        <v>6410</v>
      </c>
      <c r="M1975" s="87">
        <v>44013</v>
      </c>
      <c r="N1975" t="s">
        <v>3578</v>
      </c>
      <c r="O1975" t="s">
        <v>3579</v>
      </c>
      <c r="P1975" s="61">
        <v>-0.15</v>
      </c>
      <c r="Q1975" t="s">
        <v>3579</v>
      </c>
      <c r="R1975" s="61">
        <v>0</v>
      </c>
      <c r="S1975" s="61">
        <v>-0.15</v>
      </c>
    </row>
    <row r="1976" spans="1:19" x14ac:dyDescent="0.2">
      <c r="A1976" t="s">
        <v>475</v>
      </c>
      <c r="B1976" t="s">
        <v>1963</v>
      </c>
      <c r="C1976" t="s">
        <v>3023</v>
      </c>
      <c r="D1976" t="s">
        <v>238</v>
      </c>
      <c r="E1976" t="s">
        <v>3573</v>
      </c>
      <c r="F1976" t="s">
        <v>115</v>
      </c>
      <c r="G1976" s="87">
        <v>20190731</v>
      </c>
      <c r="H1976" t="s">
        <v>6235</v>
      </c>
      <c r="I1976" t="s">
        <v>6386</v>
      </c>
      <c r="J1976" t="s">
        <v>6387</v>
      </c>
      <c r="K1976">
        <v>7162</v>
      </c>
      <c r="L1976" t="s">
        <v>6388</v>
      </c>
      <c r="M1976" s="87">
        <v>43678</v>
      </c>
      <c r="N1976" t="s">
        <v>3578</v>
      </c>
      <c r="O1976" t="s">
        <v>3579</v>
      </c>
      <c r="P1976" s="61">
        <v>0.45</v>
      </c>
      <c r="Q1976" t="s">
        <v>3579</v>
      </c>
      <c r="R1976" s="61">
        <v>0.45</v>
      </c>
      <c r="S1976" s="61">
        <v>0</v>
      </c>
    </row>
    <row r="1977" spans="1:19" x14ac:dyDescent="0.2">
      <c r="A1977" t="s">
        <v>475</v>
      </c>
      <c r="B1977" t="s">
        <v>1963</v>
      </c>
      <c r="C1977" t="s">
        <v>3023</v>
      </c>
      <c r="D1977" t="s">
        <v>238</v>
      </c>
      <c r="E1977" t="s">
        <v>3573</v>
      </c>
      <c r="F1977" t="s">
        <v>116</v>
      </c>
      <c r="G1977" s="87">
        <v>20190830</v>
      </c>
      <c r="H1977" t="s">
        <v>6235</v>
      </c>
      <c r="I1977" t="s">
        <v>6389</v>
      </c>
      <c r="J1977" t="s">
        <v>6387</v>
      </c>
      <c r="K1977">
        <v>7214</v>
      </c>
      <c r="L1977" t="s">
        <v>6390</v>
      </c>
      <c r="M1977" s="87">
        <v>43710</v>
      </c>
      <c r="N1977" t="s">
        <v>3578</v>
      </c>
      <c r="O1977" t="s">
        <v>3579</v>
      </c>
      <c r="P1977" s="61">
        <v>0.6</v>
      </c>
      <c r="Q1977" t="s">
        <v>3579</v>
      </c>
      <c r="R1977" s="61">
        <v>0.6</v>
      </c>
      <c r="S1977" s="61">
        <v>0</v>
      </c>
    </row>
    <row r="1978" spans="1:19" x14ac:dyDescent="0.2">
      <c r="A1978" t="s">
        <v>475</v>
      </c>
      <c r="B1978" t="s">
        <v>1963</v>
      </c>
      <c r="C1978" t="s">
        <v>3023</v>
      </c>
      <c r="D1978" t="s">
        <v>238</v>
      </c>
      <c r="E1978" t="s">
        <v>3573</v>
      </c>
      <c r="F1978" t="s">
        <v>117</v>
      </c>
      <c r="G1978" s="87">
        <v>20190930</v>
      </c>
      <c r="H1978" t="s">
        <v>6235</v>
      </c>
      <c r="I1978" t="s">
        <v>6391</v>
      </c>
      <c r="J1978" t="s">
        <v>6387</v>
      </c>
      <c r="K1978">
        <v>7259</v>
      </c>
      <c r="L1978" t="s">
        <v>6392</v>
      </c>
      <c r="M1978" s="87">
        <v>43739</v>
      </c>
      <c r="N1978" t="s">
        <v>3578</v>
      </c>
      <c r="O1978" t="s">
        <v>3579</v>
      </c>
      <c r="P1978" s="61">
        <v>0.5</v>
      </c>
      <c r="Q1978" t="s">
        <v>3579</v>
      </c>
      <c r="R1978" s="61">
        <v>0.5</v>
      </c>
      <c r="S1978" s="61">
        <v>0</v>
      </c>
    </row>
    <row r="1979" spans="1:19" x14ac:dyDescent="0.2">
      <c r="A1979" t="s">
        <v>475</v>
      </c>
      <c r="B1979" t="s">
        <v>1963</v>
      </c>
      <c r="C1979" t="s">
        <v>3023</v>
      </c>
      <c r="D1979" t="s">
        <v>238</v>
      </c>
      <c r="E1979" t="s">
        <v>3573</v>
      </c>
      <c r="F1979" t="s">
        <v>118</v>
      </c>
      <c r="G1979" s="87">
        <v>20191031</v>
      </c>
      <c r="H1979" t="s">
        <v>6235</v>
      </c>
      <c r="I1979" t="s">
        <v>6393</v>
      </c>
      <c r="J1979" t="s">
        <v>6387</v>
      </c>
      <c r="K1979">
        <v>7312</v>
      </c>
      <c r="L1979" t="s">
        <v>6394</v>
      </c>
      <c r="M1979" s="87">
        <v>43769</v>
      </c>
      <c r="N1979" t="s">
        <v>3578</v>
      </c>
      <c r="O1979" t="s">
        <v>3579</v>
      </c>
      <c r="P1979" s="61">
        <v>0.45</v>
      </c>
      <c r="Q1979" t="s">
        <v>3579</v>
      </c>
      <c r="R1979" s="61">
        <v>0.45</v>
      </c>
      <c r="S1979" s="61">
        <v>0</v>
      </c>
    </row>
    <row r="1980" spans="1:19" x14ac:dyDescent="0.2">
      <c r="A1980" t="s">
        <v>475</v>
      </c>
      <c r="B1980" t="s">
        <v>1963</v>
      </c>
      <c r="C1980" t="s">
        <v>3023</v>
      </c>
      <c r="D1980" t="s">
        <v>238</v>
      </c>
      <c r="E1980" t="s">
        <v>3573</v>
      </c>
      <c r="F1980" t="s">
        <v>119</v>
      </c>
      <c r="G1980" s="87">
        <v>20191129</v>
      </c>
      <c r="H1980" t="s">
        <v>6235</v>
      </c>
      <c r="I1980" t="s">
        <v>6395</v>
      </c>
      <c r="J1980" t="s">
        <v>6387</v>
      </c>
      <c r="K1980">
        <v>7354</v>
      </c>
      <c r="L1980" t="s">
        <v>6396</v>
      </c>
      <c r="M1980" s="87">
        <v>43800</v>
      </c>
      <c r="N1980" t="s">
        <v>3578</v>
      </c>
      <c r="O1980" t="s">
        <v>3579</v>
      </c>
      <c r="P1980" s="61">
        <v>0.3</v>
      </c>
      <c r="Q1980" t="s">
        <v>3579</v>
      </c>
      <c r="R1980" s="61">
        <v>0.3</v>
      </c>
      <c r="S1980" s="61">
        <v>0</v>
      </c>
    </row>
    <row r="1981" spans="1:19" x14ac:dyDescent="0.2">
      <c r="A1981" t="s">
        <v>475</v>
      </c>
      <c r="B1981" t="s">
        <v>1963</v>
      </c>
      <c r="C1981" t="s">
        <v>3023</v>
      </c>
      <c r="D1981" t="s">
        <v>238</v>
      </c>
      <c r="E1981" t="s">
        <v>3573</v>
      </c>
      <c r="F1981" t="s">
        <v>120</v>
      </c>
      <c r="G1981" s="87">
        <v>20191231</v>
      </c>
      <c r="H1981" t="s">
        <v>6235</v>
      </c>
      <c r="I1981" t="s">
        <v>6397</v>
      </c>
      <c r="J1981" t="s">
        <v>6387</v>
      </c>
      <c r="K1981">
        <v>7400</v>
      </c>
      <c r="L1981" t="s">
        <v>6398</v>
      </c>
      <c r="M1981" s="87">
        <v>43835</v>
      </c>
      <c r="N1981" t="s">
        <v>3578</v>
      </c>
      <c r="O1981" t="s">
        <v>3579</v>
      </c>
      <c r="P1981" s="61">
        <v>0.38</v>
      </c>
      <c r="Q1981" t="s">
        <v>3579</v>
      </c>
      <c r="R1981" s="61">
        <v>0.38</v>
      </c>
      <c r="S1981" s="61">
        <v>0</v>
      </c>
    </row>
    <row r="1982" spans="1:19" x14ac:dyDescent="0.2">
      <c r="A1982" t="s">
        <v>475</v>
      </c>
      <c r="B1982" t="s">
        <v>1963</v>
      </c>
      <c r="C1982" t="s">
        <v>3023</v>
      </c>
      <c r="D1982" t="s">
        <v>238</v>
      </c>
      <c r="E1982" t="s">
        <v>3573</v>
      </c>
      <c r="F1982" t="s">
        <v>121</v>
      </c>
      <c r="G1982" s="87">
        <v>20200130</v>
      </c>
      <c r="H1982" t="s">
        <v>6235</v>
      </c>
      <c r="I1982" t="s">
        <v>6399</v>
      </c>
      <c r="J1982" t="s">
        <v>6387</v>
      </c>
      <c r="K1982">
        <v>7452</v>
      </c>
      <c r="L1982" t="s">
        <v>6400</v>
      </c>
      <c r="M1982" s="87">
        <v>43864</v>
      </c>
      <c r="N1982" t="s">
        <v>3578</v>
      </c>
      <c r="O1982" t="s">
        <v>3579</v>
      </c>
      <c r="P1982" s="61">
        <v>0.4</v>
      </c>
      <c r="Q1982" t="s">
        <v>3579</v>
      </c>
      <c r="R1982" s="61">
        <v>0.4</v>
      </c>
      <c r="S1982" s="61">
        <v>0</v>
      </c>
    </row>
    <row r="1983" spans="1:19" x14ac:dyDescent="0.2">
      <c r="A1983" t="s">
        <v>475</v>
      </c>
      <c r="B1983" t="s">
        <v>1963</v>
      </c>
      <c r="C1983" t="s">
        <v>3023</v>
      </c>
      <c r="D1983" t="s">
        <v>238</v>
      </c>
      <c r="E1983" t="s">
        <v>3573</v>
      </c>
      <c r="F1983" t="s">
        <v>122</v>
      </c>
      <c r="G1983" s="87">
        <v>20200228</v>
      </c>
      <c r="H1983" t="s">
        <v>6235</v>
      </c>
      <c r="I1983" t="s">
        <v>6401</v>
      </c>
      <c r="J1983" t="s">
        <v>6387</v>
      </c>
      <c r="K1983">
        <v>7503</v>
      </c>
      <c r="L1983" t="s">
        <v>6402</v>
      </c>
      <c r="M1983" s="87">
        <v>43891</v>
      </c>
      <c r="N1983" t="s">
        <v>3578</v>
      </c>
      <c r="O1983" t="s">
        <v>3579</v>
      </c>
      <c r="P1983" s="61">
        <v>0.47</v>
      </c>
      <c r="Q1983" t="s">
        <v>3579</v>
      </c>
      <c r="R1983" s="61">
        <v>0.47</v>
      </c>
      <c r="S1983" s="61">
        <v>0</v>
      </c>
    </row>
    <row r="1984" spans="1:19" x14ac:dyDescent="0.2">
      <c r="A1984" t="s">
        <v>475</v>
      </c>
      <c r="B1984" t="s">
        <v>1963</v>
      </c>
      <c r="C1984" t="s">
        <v>3023</v>
      </c>
      <c r="D1984" t="s">
        <v>238</v>
      </c>
      <c r="E1984" t="s">
        <v>3573</v>
      </c>
      <c r="F1984" t="s">
        <v>123</v>
      </c>
      <c r="G1984" s="87">
        <v>20200331</v>
      </c>
      <c r="H1984" t="s">
        <v>6235</v>
      </c>
      <c r="I1984" t="s">
        <v>6403</v>
      </c>
      <c r="J1984" t="s">
        <v>6387</v>
      </c>
      <c r="K1984">
        <v>7558</v>
      </c>
      <c r="L1984" t="s">
        <v>6404</v>
      </c>
      <c r="M1984" s="87">
        <v>43921</v>
      </c>
      <c r="N1984" t="s">
        <v>3578</v>
      </c>
      <c r="O1984" t="s">
        <v>3579</v>
      </c>
      <c r="P1984" s="61">
        <v>0.65</v>
      </c>
      <c r="Q1984" t="s">
        <v>3579</v>
      </c>
      <c r="R1984" s="61">
        <v>0.65</v>
      </c>
      <c r="S1984" s="61">
        <v>0</v>
      </c>
    </row>
    <row r="1985" spans="1:19" x14ac:dyDescent="0.2">
      <c r="A1985" t="s">
        <v>475</v>
      </c>
      <c r="B1985" t="s">
        <v>1963</v>
      </c>
      <c r="C1985" t="s">
        <v>3023</v>
      </c>
      <c r="D1985" t="s">
        <v>238</v>
      </c>
      <c r="E1985" t="s">
        <v>3573</v>
      </c>
      <c r="F1985" t="s">
        <v>124</v>
      </c>
      <c r="G1985" s="87">
        <v>20200430</v>
      </c>
      <c r="H1985" t="s">
        <v>6235</v>
      </c>
      <c r="I1985" t="s">
        <v>6405</v>
      </c>
      <c r="J1985" t="s">
        <v>6387</v>
      </c>
      <c r="K1985">
        <v>7606</v>
      </c>
      <c r="L1985" t="s">
        <v>6406</v>
      </c>
      <c r="M1985" s="87">
        <v>43952</v>
      </c>
      <c r="N1985" t="s">
        <v>3578</v>
      </c>
      <c r="O1985" t="s">
        <v>3579</v>
      </c>
      <c r="P1985" s="61">
        <v>0.22</v>
      </c>
      <c r="Q1985" t="s">
        <v>3579</v>
      </c>
      <c r="R1985" s="61">
        <v>0.22</v>
      </c>
      <c r="S1985" s="61">
        <v>0</v>
      </c>
    </row>
    <row r="1986" spans="1:19" x14ac:dyDescent="0.2">
      <c r="A1986" t="s">
        <v>475</v>
      </c>
      <c r="B1986" t="s">
        <v>1963</v>
      </c>
      <c r="C1986" t="s">
        <v>3023</v>
      </c>
      <c r="D1986" t="s">
        <v>238</v>
      </c>
      <c r="E1986" t="s">
        <v>3573</v>
      </c>
      <c r="F1986" t="s">
        <v>125</v>
      </c>
      <c r="G1986" s="87">
        <v>20200529</v>
      </c>
      <c r="H1986" t="s">
        <v>6235</v>
      </c>
      <c r="I1986" t="s">
        <v>6407</v>
      </c>
      <c r="J1986" t="s">
        <v>6387</v>
      </c>
      <c r="K1986">
        <v>7654</v>
      </c>
      <c r="L1986" t="s">
        <v>6408</v>
      </c>
      <c r="M1986" s="87">
        <v>43983</v>
      </c>
      <c r="N1986" t="s">
        <v>3578</v>
      </c>
      <c r="O1986" t="s">
        <v>3579</v>
      </c>
      <c r="P1986" s="61">
        <v>0.42</v>
      </c>
      <c r="Q1986" t="s">
        <v>3579</v>
      </c>
      <c r="R1986" s="61">
        <v>0.42</v>
      </c>
      <c r="S1986" s="61">
        <v>0</v>
      </c>
    </row>
    <row r="1987" spans="1:19" x14ac:dyDescent="0.2">
      <c r="A1987" t="s">
        <v>475</v>
      </c>
      <c r="B1987" t="s">
        <v>1963</v>
      </c>
      <c r="C1987" t="s">
        <v>3023</v>
      </c>
      <c r="D1987" t="s">
        <v>238</v>
      </c>
      <c r="E1987" t="s">
        <v>3573</v>
      </c>
      <c r="F1987" t="s">
        <v>126</v>
      </c>
      <c r="G1987" s="87">
        <v>20200629</v>
      </c>
      <c r="H1987" t="s">
        <v>6235</v>
      </c>
      <c r="I1987" t="s">
        <v>6409</v>
      </c>
      <c r="J1987" t="s">
        <v>6387</v>
      </c>
      <c r="K1987">
        <v>7703</v>
      </c>
      <c r="L1987" t="s">
        <v>6410</v>
      </c>
      <c r="M1987" s="87">
        <v>44013</v>
      </c>
      <c r="N1987" t="s">
        <v>3578</v>
      </c>
      <c r="O1987" t="s">
        <v>3579</v>
      </c>
      <c r="P1987" s="61">
        <v>0.15</v>
      </c>
      <c r="Q1987" t="s">
        <v>3579</v>
      </c>
      <c r="R1987" s="61">
        <v>0.15</v>
      </c>
      <c r="S1987" s="61">
        <v>0</v>
      </c>
    </row>
    <row r="1988" spans="1:19" x14ac:dyDescent="0.2">
      <c r="A1988" t="s">
        <v>475</v>
      </c>
      <c r="B1988" t="s">
        <v>1963</v>
      </c>
      <c r="C1988" t="s">
        <v>3023</v>
      </c>
      <c r="D1988" t="s">
        <v>238</v>
      </c>
      <c r="E1988" t="s">
        <v>3573</v>
      </c>
      <c r="F1988" t="s">
        <v>16</v>
      </c>
      <c r="G1988" s="87">
        <v>20200630</v>
      </c>
      <c r="H1988" t="s">
        <v>3617</v>
      </c>
      <c r="J1988" t="s">
        <v>3618</v>
      </c>
      <c r="K1988">
        <v>7681</v>
      </c>
      <c r="L1988" t="s">
        <v>3619</v>
      </c>
      <c r="M1988" s="87">
        <v>43999</v>
      </c>
      <c r="N1988" t="s">
        <v>3620</v>
      </c>
      <c r="O1988" t="s">
        <v>3579</v>
      </c>
      <c r="P1988" s="61">
        <v>-4.84</v>
      </c>
      <c r="Q1988" t="s">
        <v>3579</v>
      </c>
      <c r="R1988" s="61">
        <v>0</v>
      </c>
      <c r="S1988" s="61">
        <v>-4.84</v>
      </c>
    </row>
    <row r="1989" spans="1:19" x14ac:dyDescent="0.2">
      <c r="A1989" t="s">
        <v>475</v>
      </c>
      <c r="B1989" t="s">
        <v>1963</v>
      </c>
      <c r="C1989" t="s">
        <v>3023</v>
      </c>
      <c r="D1989" t="s">
        <v>238</v>
      </c>
      <c r="E1989" t="s">
        <v>3573</v>
      </c>
      <c r="F1989" t="s">
        <v>16</v>
      </c>
      <c r="G1989" s="87">
        <v>20200630</v>
      </c>
      <c r="H1989" t="s">
        <v>6411</v>
      </c>
      <c r="I1989" t="s">
        <v>3618</v>
      </c>
      <c r="J1989" t="s">
        <v>3618</v>
      </c>
      <c r="K1989">
        <v>7703</v>
      </c>
      <c r="L1989" t="s">
        <v>6410</v>
      </c>
      <c r="M1989" s="87">
        <v>44013</v>
      </c>
      <c r="N1989" t="s">
        <v>3578</v>
      </c>
      <c r="O1989" t="s">
        <v>3579</v>
      </c>
      <c r="P1989" s="61">
        <v>-0.15</v>
      </c>
      <c r="Q1989" t="s">
        <v>3579</v>
      </c>
      <c r="R1989" s="61">
        <v>0</v>
      </c>
      <c r="S1989" s="61">
        <v>-0.15</v>
      </c>
    </row>
    <row r="1990" spans="1:19" x14ac:dyDescent="0.2">
      <c r="A1990" t="s">
        <v>476</v>
      </c>
      <c r="B1990" t="s">
        <v>1964</v>
      </c>
      <c r="C1990" t="s">
        <v>3024</v>
      </c>
      <c r="D1990" t="s">
        <v>238</v>
      </c>
      <c r="E1990" t="s">
        <v>3573</v>
      </c>
      <c r="F1990" t="s">
        <v>115</v>
      </c>
      <c r="G1990" s="87">
        <v>20190731</v>
      </c>
      <c r="H1990" t="s">
        <v>6235</v>
      </c>
      <c r="I1990" t="s">
        <v>6386</v>
      </c>
      <c r="J1990" t="s">
        <v>6387</v>
      </c>
      <c r="K1990">
        <v>7162</v>
      </c>
      <c r="L1990" t="s">
        <v>6388</v>
      </c>
      <c r="M1990" s="87">
        <v>43678</v>
      </c>
      <c r="N1990" t="s">
        <v>3578</v>
      </c>
      <c r="O1990" t="s">
        <v>3579</v>
      </c>
      <c r="P1990" s="61">
        <v>0.44</v>
      </c>
      <c r="Q1990" t="s">
        <v>3579</v>
      </c>
      <c r="R1990" s="61">
        <v>0.44</v>
      </c>
      <c r="S1990" s="61">
        <v>0</v>
      </c>
    </row>
    <row r="1991" spans="1:19" x14ac:dyDescent="0.2">
      <c r="A1991" t="s">
        <v>476</v>
      </c>
      <c r="B1991" t="s">
        <v>1964</v>
      </c>
      <c r="C1991" t="s">
        <v>3024</v>
      </c>
      <c r="D1991" t="s">
        <v>238</v>
      </c>
      <c r="E1991" t="s">
        <v>3573</v>
      </c>
      <c r="F1991" t="s">
        <v>116</v>
      </c>
      <c r="G1991" s="87">
        <v>20190830</v>
      </c>
      <c r="H1991" t="s">
        <v>6235</v>
      </c>
      <c r="I1991" t="s">
        <v>6389</v>
      </c>
      <c r="J1991" t="s">
        <v>6387</v>
      </c>
      <c r="K1991">
        <v>7214</v>
      </c>
      <c r="L1991" t="s">
        <v>6390</v>
      </c>
      <c r="M1991" s="87">
        <v>43710</v>
      </c>
      <c r="N1991" t="s">
        <v>3578</v>
      </c>
      <c r="O1991" t="s">
        <v>3579</v>
      </c>
      <c r="P1991" s="61">
        <v>0.55000000000000004</v>
      </c>
      <c r="Q1991" t="s">
        <v>3579</v>
      </c>
      <c r="R1991" s="61">
        <v>0.55000000000000004</v>
      </c>
      <c r="S1991" s="61">
        <v>0</v>
      </c>
    </row>
    <row r="1992" spans="1:19" x14ac:dyDescent="0.2">
      <c r="A1992" t="s">
        <v>476</v>
      </c>
      <c r="B1992" t="s">
        <v>1964</v>
      </c>
      <c r="C1992" t="s">
        <v>3024</v>
      </c>
      <c r="D1992" t="s">
        <v>238</v>
      </c>
      <c r="E1992" t="s">
        <v>3573</v>
      </c>
      <c r="F1992" t="s">
        <v>117</v>
      </c>
      <c r="G1992" s="87">
        <v>20190930</v>
      </c>
      <c r="H1992" t="s">
        <v>6235</v>
      </c>
      <c r="I1992" t="s">
        <v>6391</v>
      </c>
      <c r="J1992" t="s">
        <v>6387</v>
      </c>
      <c r="K1992">
        <v>7259</v>
      </c>
      <c r="L1992" t="s">
        <v>6392</v>
      </c>
      <c r="M1992" s="87">
        <v>43739</v>
      </c>
      <c r="N1992" t="s">
        <v>3578</v>
      </c>
      <c r="O1992" t="s">
        <v>3579</v>
      </c>
      <c r="P1992" s="61">
        <v>0.5</v>
      </c>
      <c r="Q1992" t="s">
        <v>3579</v>
      </c>
      <c r="R1992" s="61">
        <v>0.5</v>
      </c>
      <c r="S1992" s="61">
        <v>0</v>
      </c>
    </row>
    <row r="1993" spans="1:19" x14ac:dyDescent="0.2">
      <c r="A1993" t="s">
        <v>476</v>
      </c>
      <c r="B1993" t="s">
        <v>1964</v>
      </c>
      <c r="C1993" t="s">
        <v>3024</v>
      </c>
      <c r="D1993" t="s">
        <v>238</v>
      </c>
      <c r="E1993" t="s">
        <v>3573</v>
      </c>
      <c r="F1993" t="s">
        <v>118</v>
      </c>
      <c r="G1993" s="87">
        <v>20191031</v>
      </c>
      <c r="H1993" t="s">
        <v>6235</v>
      </c>
      <c r="I1993" t="s">
        <v>6393</v>
      </c>
      <c r="J1993" t="s">
        <v>6387</v>
      </c>
      <c r="K1993">
        <v>7312</v>
      </c>
      <c r="L1993" t="s">
        <v>6394</v>
      </c>
      <c r="M1993" s="87">
        <v>43769</v>
      </c>
      <c r="N1993" t="s">
        <v>3578</v>
      </c>
      <c r="O1993" t="s">
        <v>3579</v>
      </c>
      <c r="P1993" s="61">
        <v>0.45</v>
      </c>
      <c r="Q1993" t="s">
        <v>3579</v>
      </c>
      <c r="R1993" s="61">
        <v>0.45</v>
      </c>
      <c r="S1993" s="61">
        <v>0</v>
      </c>
    </row>
    <row r="1994" spans="1:19" x14ac:dyDescent="0.2">
      <c r="A1994" t="s">
        <v>476</v>
      </c>
      <c r="B1994" t="s">
        <v>1964</v>
      </c>
      <c r="C1994" t="s">
        <v>3024</v>
      </c>
      <c r="D1994" t="s">
        <v>238</v>
      </c>
      <c r="E1994" t="s">
        <v>3573</v>
      </c>
      <c r="F1994" t="s">
        <v>119</v>
      </c>
      <c r="G1994" s="87">
        <v>20191129</v>
      </c>
      <c r="H1994" t="s">
        <v>6235</v>
      </c>
      <c r="I1994" t="s">
        <v>6395</v>
      </c>
      <c r="J1994" t="s">
        <v>6387</v>
      </c>
      <c r="K1994">
        <v>7354</v>
      </c>
      <c r="L1994" t="s">
        <v>6396</v>
      </c>
      <c r="M1994" s="87">
        <v>43800</v>
      </c>
      <c r="N1994" t="s">
        <v>3578</v>
      </c>
      <c r="O1994" t="s">
        <v>3579</v>
      </c>
      <c r="P1994" s="61">
        <v>0.3</v>
      </c>
      <c r="Q1994" t="s">
        <v>3579</v>
      </c>
      <c r="R1994" s="61">
        <v>0.3</v>
      </c>
      <c r="S1994" s="61">
        <v>0</v>
      </c>
    </row>
    <row r="1995" spans="1:19" x14ac:dyDescent="0.2">
      <c r="A1995" t="s">
        <v>476</v>
      </c>
      <c r="B1995" t="s">
        <v>1964</v>
      </c>
      <c r="C1995" t="s">
        <v>3024</v>
      </c>
      <c r="D1995" t="s">
        <v>238</v>
      </c>
      <c r="E1995" t="s">
        <v>3573</v>
      </c>
      <c r="F1995" t="s">
        <v>120</v>
      </c>
      <c r="G1995" s="87">
        <v>20191231</v>
      </c>
      <c r="H1995" t="s">
        <v>6235</v>
      </c>
      <c r="I1995" t="s">
        <v>6397</v>
      </c>
      <c r="J1995" t="s">
        <v>6387</v>
      </c>
      <c r="K1995">
        <v>7400</v>
      </c>
      <c r="L1995" t="s">
        <v>6398</v>
      </c>
      <c r="M1995" s="87">
        <v>43835</v>
      </c>
      <c r="N1995" t="s">
        <v>3578</v>
      </c>
      <c r="O1995" t="s">
        <v>3579</v>
      </c>
      <c r="P1995" s="61">
        <v>0.38</v>
      </c>
      <c r="Q1995" t="s">
        <v>3579</v>
      </c>
      <c r="R1995" s="61">
        <v>0.38</v>
      </c>
      <c r="S1995" s="61">
        <v>0</v>
      </c>
    </row>
    <row r="1996" spans="1:19" x14ac:dyDescent="0.2">
      <c r="A1996" t="s">
        <v>476</v>
      </c>
      <c r="B1996" t="s">
        <v>1964</v>
      </c>
      <c r="C1996" t="s">
        <v>3024</v>
      </c>
      <c r="D1996" t="s">
        <v>238</v>
      </c>
      <c r="E1996" t="s">
        <v>3573</v>
      </c>
      <c r="F1996" t="s">
        <v>121</v>
      </c>
      <c r="G1996" s="87">
        <v>20200130</v>
      </c>
      <c r="H1996" t="s">
        <v>6235</v>
      </c>
      <c r="I1996" t="s">
        <v>6399</v>
      </c>
      <c r="J1996" t="s">
        <v>6387</v>
      </c>
      <c r="K1996">
        <v>7452</v>
      </c>
      <c r="L1996" t="s">
        <v>6400</v>
      </c>
      <c r="M1996" s="87">
        <v>43864</v>
      </c>
      <c r="N1996" t="s">
        <v>3578</v>
      </c>
      <c r="O1996" t="s">
        <v>3579</v>
      </c>
      <c r="P1996" s="61">
        <v>0.4</v>
      </c>
      <c r="Q1996" t="s">
        <v>3579</v>
      </c>
      <c r="R1996" s="61">
        <v>0.4</v>
      </c>
      <c r="S1996" s="61">
        <v>0</v>
      </c>
    </row>
    <row r="1997" spans="1:19" x14ac:dyDescent="0.2">
      <c r="A1997" t="s">
        <v>476</v>
      </c>
      <c r="B1997" t="s">
        <v>1964</v>
      </c>
      <c r="C1997" t="s">
        <v>3024</v>
      </c>
      <c r="D1997" t="s">
        <v>238</v>
      </c>
      <c r="E1997" t="s">
        <v>3573</v>
      </c>
      <c r="F1997" t="s">
        <v>122</v>
      </c>
      <c r="G1997" s="87">
        <v>20200228</v>
      </c>
      <c r="H1997" t="s">
        <v>6235</v>
      </c>
      <c r="I1997" t="s">
        <v>6401</v>
      </c>
      <c r="J1997" t="s">
        <v>6387</v>
      </c>
      <c r="K1997">
        <v>7503</v>
      </c>
      <c r="L1997" t="s">
        <v>6402</v>
      </c>
      <c r="M1997" s="87">
        <v>43891</v>
      </c>
      <c r="N1997" t="s">
        <v>3578</v>
      </c>
      <c r="O1997" t="s">
        <v>3579</v>
      </c>
      <c r="P1997" s="61">
        <v>0.47</v>
      </c>
      <c r="Q1997" t="s">
        <v>3579</v>
      </c>
      <c r="R1997" s="61">
        <v>0.47</v>
      </c>
      <c r="S1997" s="61">
        <v>0</v>
      </c>
    </row>
    <row r="1998" spans="1:19" x14ac:dyDescent="0.2">
      <c r="A1998" t="s">
        <v>476</v>
      </c>
      <c r="B1998" t="s">
        <v>1964</v>
      </c>
      <c r="C1998" t="s">
        <v>3024</v>
      </c>
      <c r="D1998" t="s">
        <v>238</v>
      </c>
      <c r="E1998" t="s">
        <v>3573</v>
      </c>
      <c r="F1998" t="s">
        <v>123</v>
      </c>
      <c r="G1998" s="87">
        <v>20200331</v>
      </c>
      <c r="H1998" t="s">
        <v>6235</v>
      </c>
      <c r="I1998" t="s">
        <v>6403</v>
      </c>
      <c r="J1998" t="s">
        <v>6387</v>
      </c>
      <c r="K1998">
        <v>7558</v>
      </c>
      <c r="L1998" t="s">
        <v>6404</v>
      </c>
      <c r="M1998" s="87">
        <v>43921</v>
      </c>
      <c r="N1998" t="s">
        <v>3578</v>
      </c>
      <c r="O1998" t="s">
        <v>3579</v>
      </c>
      <c r="P1998" s="61">
        <v>0.65</v>
      </c>
      <c r="Q1998" t="s">
        <v>3579</v>
      </c>
      <c r="R1998" s="61">
        <v>0.65</v>
      </c>
      <c r="S1998" s="61">
        <v>0</v>
      </c>
    </row>
    <row r="1999" spans="1:19" x14ac:dyDescent="0.2">
      <c r="A1999" t="s">
        <v>476</v>
      </c>
      <c r="B1999" t="s">
        <v>1964</v>
      </c>
      <c r="C1999" t="s">
        <v>3024</v>
      </c>
      <c r="D1999" t="s">
        <v>238</v>
      </c>
      <c r="E1999" t="s">
        <v>3573</v>
      </c>
      <c r="F1999" t="s">
        <v>124</v>
      </c>
      <c r="G1999" s="87">
        <v>20200430</v>
      </c>
      <c r="H1999" t="s">
        <v>6235</v>
      </c>
      <c r="I1999" t="s">
        <v>6405</v>
      </c>
      <c r="J1999" t="s">
        <v>6387</v>
      </c>
      <c r="K1999">
        <v>7606</v>
      </c>
      <c r="L1999" t="s">
        <v>6406</v>
      </c>
      <c r="M1999" s="87">
        <v>43952</v>
      </c>
      <c r="N1999" t="s">
        <v>3578</v>
      </c>
      <c r="O1999" t="s">
        <v>3579</v>
      </c>
      <c r="P1999" s="61">
        <v>0.22</v>
      </c>
      <c r="Q1999" t="s">
        <v>3579</v>
      </c>
      <c r="R1999" s="61">
        <v>0.22</v>
      </c>
      <c r="S1999" s="61">
        <v>0</v>
      </c>
    </row>
    <row r="2000" spans="1:19" x14ac:dyDescent="0.2">
      <c r="A2000" t="s">
        <v>476</v>
      </c>
      <c r="B2000" t="s">
        <v>1964</v>
      </c>
      <c r="C2000" t="s">
        <v>3024</v>
      </c>
      <c r="D2000" t="s">
        <v>238</v>
      </c>
      <c r="E2000" t="s">
        <v>3573</v>
      </c>
      <c r="F2000" t="s">
        <v>125</v>
      </c>
      <c r="G2000" s="87">
        <v>20200529</v>
      </c>
      <c r="H2000" t="s">
        <v>6235</v>
      </c>
      <c r="I2000" t="s">
        <v>6407</v>
      </c>
      <c r="J2000" t="s">
        <v>6387</v>
      </c>
      <c r="K2000">
        <v>7654</v>
      </c>
      <c r="L2000" t="s">
        <v>6408</v>
      </c>
      <c r="M2000" s="87">
        <v>43983</v>
      </c>
      <c r="N2000" t="s">
        <v>3578</v>
      </c>
      <c r="O2000" t="s">
        <v>3579</v>
      </c>
      <c r="P2000" s="61">
        <v>0.42</v>
      </c>
      <c r="Q2000" t="s">
        <v>3579</v>
      </c>
      <c r="R2000" s="61">
        <v>0.42</v>
      </c>
      <c r="S2000" s="61">
        <v>0</v>
      </c>
    </row>
    <row r="2001" spans="1:19" x14ac:dyDescent="0.2">
      <c r="A2001" t="s">
        <v>476</v>
      </c>
      <c r="B2001" t="s">
        <v>1964</v>
      </c>
      <c r="C2001" t="s">
        <v>3024</v>
      </c>
      <c r="D2001" t="s">
        <v>238</v>
      </c>
      <c r="E2001" t="s">
        <v>3573</v>
      </c>
      <c r="F2001" t="s">
        <v>126</v>
      </c>
      <c r="G2001" s="87">
        <v>20200629</v>
      </c>
      <c r="H2001" t="s">
        <v>6235</v>
      </c>
      <c r="I2001" t="s">
        <v>6409</v>
      </c>
      <c r="J2001" t="s">
        <v>6387</v>
      </c>
      <c r="K2001">
        <v>7703</v>
      </c>
      <c r="L2001" t="s">
        <v>6410</v>
      </c>
      <c r="M2001" s="87">
        <v>44013</v>
      </c>
      <c r="N2001" t="s">
        <v>3578</v>
      </c>
      <c r="O2001" t="s">
        <v>3579</v>
      </c>
      <c r="P2001" s="61">
        <v>0.15</v>
      </c>
      <c r="Q2001" t="s">
        <v>3579</v>
      </c>
      <c r="R2001" s="61">
        <v>0.15</v>
      </c>
      <c r="S2001" s="61">
        <v>0</v>
      </c>
    </row>
    <row r="2002" spans="1:19" x14ac:dyDescent="0.2">
      <c r="A2002" t="s">
        <v>476</v>
      </c>
      <c r="B2002" t="s">
        <v>1964</v>
      </c>
      <c r="C2002" t="s">
        <v>3024</v>
      </c>
      <c r="D2002" t="s">
        <v>238</v>
      </c>
      <c r="E2002" t="s">
        <v>3573</v>
      </c>
      <c r="F2002" t="s">
        <v>16</v>
      </c>
      <c r="G2002" s="87">
        <v>20200630</v>
      </c>
      <c r="H2002" t="s">
        <v>3617</v>
      </c>
      <c r="J2002" t="s">
        <v>3618</v>
      </c>
      <c r="K2002">
        <v>7681</v>
      </c>
      <c r="L2002" t="s">
        <v>3619</v>
      </c>
      <c r="M2002" s="87">
        <v>43999</v>
      </c>
      <c r="N2002" t="s">
        <v>3620</v>
      </c>
      <c r="O2002" t="s">
        <v>3579</v>
      </c>
      <c r="P2002" s="61">
        <v>-4.78</v>
      </c>
      <c r="Q2002" t="s">
        <v>3579</v>
      </c>
      <c r="R2002" s="61">
        <v>0</v>
      </c>
      <c r="S2002" s="61">
        <v>-4.78</v>
      </c>
    </row>
    <row r="2003" spans="1:19" x14ac:dyDescent="0.2">
      <c r="A2003" t="s">
        <v>476</v>
      </c>
      <c r="B2003" t="s">
        <v>1964</v>
      </c>
      <c r="C2003" t="s">
        <v>3024</v>
      </c>
      <c r="D2003" t="s">
        <v>238</v>
      </c>
      <c r="E2003" t="s">
        <v>3573</v>
      </c>
      <c r="F2003" t="s">
        <v>16</v>
      </c>
      <c r="G2003" s="87">
        <v>20200630</v>
      </c>
      <c r="H2003" t="s">
        <v>6411</v>
      </c>
      <c r="I2003" t="s">
        <v>3618</v>
      </c>
      <c r="J2003" t="s">
        <v>3618</v>
      </c>
      <c r="K2003">
        <v>7703</v>
      </c>
      <c r="L2003" t="s">
        <v>6410</v>
      </c>
      <c r="M2003" s="87">
        <v>44013</v>
      </c>
      <c r="N2003" t="s">
        <v>3578</v>
      </c>
      <c r="O2003" t="s">
        <v>3579</v>
      </c>
      <c r="P2003" s="61">
        <v>-0.15</v>
      </c>
      <c r="Q2003" t="s">
        <v>3579</v>
      </c>
      <c r="R2003" s="61">
        <v>0</v>
      </c>
      <c r="S2003" s="61">
        <v>-0.15</v>
      </c>
    </row>
    <row r="2004" spans="1:19" x14ac:dyDescent="0.2">
      <c r="A2004" t="s">
        <v>477</v>
      </c>
      <c r="B2004" t="s">
        <v>1965</v>
      </c>
      <c r="C2004" t="s">
        <v>3025</v>
      </c>
      <c r="D2004" t="s">
        <v>238</v>
      </c>
      <c r="E2004" t="s">
        <v>3573</v>
      </c>
      <c r="F2004" t="s">
        <v>115</v>
      </c>
      <c r="G2004" s="87">
        <v>20190731</v>
      </c>
      <c r="H2004" t="s">
        <v>6235</v>
      </c>
      <c r="I2004" t="s">
        <v>6386</v>
      </c>
      <c r="J2004" t="s">
        <v>6387</v>
      </c>
      <c r="K2004">
        <v>7162</v>
      </c>
      <c r="L2004" t="s">
        <v>6388</v>
      </c>
      <c r="M2004" s="87">
        <v>43678</v>
      </c>
      <c r="N2004" t="s">
        <v>3578</v>
      </c>
      <c r="O2004" t="s">
        <v>3579</v>
      </c>
      <c r="P2004" s="61">
        <v>0.45</v>
      </c>
      <c r="Q2004" t="s">
        <v>3579</v>
      </c>
      <c r="R2004" s="61">
        <v>0.45</v>
      </c>
      <c r="S2004" s="61">
        <v>0</v>
      </c>
    </row>
    <row r="2005" spans="1:19" x14ac:dyDescent="0.2">
      <c r="A2005" t="s">
        <v>477</v>
      </c>
      <c r="B2005" t="s">
        <v>1965</v>
      </c>
      <c r="C2005" t="s">
        <v>3025</v>
      </c>
      <c r="D2005" t="s">
        <v>238</v>
      </c>
      <c r="E2005" t="s">
        <v>3573</v>
      </c>
      <c r="F2005" t="s">
        <v>116</v>
      </c>
      <c r="G2005" s="87">
        <v>20190830</v>
      </c>
      <c r="H2005" t="s">
        <v>6235</v>
      </c>
      <c r="I2005" t="s">
        <v>6389</v>
      </c>
      <c r="J2005" t="s">
        <v>6387</v>
      </c>
      <c r="K2005">
        <v>7214</v>
      </c>
      <c r="L2005" t="s">
        <v>6390</v>
      </c>
      <c r="M2005" s="87">
        <v>43710</v>
      </c>
      <c r="N2005" t="s">
        <v>3578</v>
      </c>
      <c r="O2005" t="s">
        <v>3579</v>
      </c>
      <c r="P2005" s="61">
        <v>0.55000000000000004</v>
      </c>
      <c r="Q2005" t="s">
        <v>3579</v>
      </c>
      <c r="R2005" s="61">
        <v>0.55000000000000004</v>
      </c>
      <c r="S2005" s="61">
        <v>0</v>
      </c>
    </row>
    <row r="2006" spans="1:19" x14ac:dyDescent="0.2">
      <c r="A2006" t="s">
        <v>477</v>
      </c>
      <c r="B2006" t="s">
        <v>1965</v>
      </c>
      <c r="C2006" t="s">
        <v>3025</v>
      </c>
      <c r="D2006" t="s">
        <v>238</v>
      </c>
      <c r="E2006" t="s">
        <v>3573</v>
      </c>
      <c r="F2006" t="s">
        <v>117</v>
      </c>
      <c r="G2006" s="87">
        <v>20190930</v>
      </c>
      <c r="H2006" t="s">
        <v>6235</v>
      </c>
      <c r="I2006" t="s">
        <v>6391</v>
      </c>
      <c r="J2006" t="s">
        <v>6387</v>
      </c>
      <c r="K2006">
        <v>7259</v>
      </c>
      <c r="L2006" t="s">
        <v>6392</v>
      </c>
      <c r="M2006" s="87">
        <v>43739</v>
      </c>
      <c r="N2006" t="s">
        <v>3578</v>
      </c>
      <c r="O2006" t="s">
        <v>3579</v>
      </c>
      <c r="P2006" s="61">
        <v>0.49</v>
      </c>
      <c r="Q2006" t="s">
        <v>3579</v>
      </c>
      <c r="R2006" s="61">
        <v>0.49</v>
      </c>
      <c r="S2006" s="61">
        <v>0</v>
      </c>
    </row>
    <row r="2007" spans="1:19" x14ac:dyDescent="0.2">
      <c r="A2007" t="s">
        <v>477</v>
      </c>
      <c r="B2007" t="s">
        <v>1965</v>
      </c>
      <c r="C2007" t="s">
        <v>3025</v>
      </c>
      <c r="D2007" t="s">
        <v>238</v>
      </c>
      <c r="E2007" t="s">
        <v>3573</v>
      </c>
      <c r="F2007" t="s">
        <v>118</v>
      </c>
      <c r="G2007" s="87">
        <v>20191031</v>
      </c>
      <c r="H2007" t="s">
        <v>6235</v>
      </c>
      <c r="I2007" t="s">
        <v>6393</v>
      </c>
      <c r="J2007" t="s">
        <v>6387</v>
      </c>
      <c r="K2007">
        <v>7312</v>
      </c>
      <c r="L2007" t="s">
        <v>6394</v>
      </c>
      <c r="M2007" s="87">
        <v>43769</v>
      </c>
      <c r="N2007" t="s">
        <v>3578</v>
      </c>
      <c r="O2007" t="s">
        <v>3579</v>
      </c>
      <c r="P2007" s="61">
        <v>0.45</v>
      </c>
      <c r="Q2007" t="s">
        <v>3579</v>
      </c>
      <c r="R2007" s="61">
        <v>0.45</v>
      </c>
      <c r="S2007" s="61">
        <v>0</v>
      </c>
    </row>
    <row r="2008" spans="1:19" x14ac:dyDescent="0.2">
      <c r="A2008" t="s">
        <v>477</v>
      </c>
      <c r="B2008" t="s">
        <v>1965</v>
      </c>
      <c r="C2008" t="s">
        <v>3025</v>
      </c>
      <c r="D2008" t="s">
        <v>238</v>
      </c>
      <c r="E2008" t="s">
        <v>3573</v>
      </c>
      <c r="F2008" t="s">
        <v>119</v>
      </c>
      <c r="G2008" s="87">
        <v>20191129</v>
      </c>
      <c r="H2008" t="s">
        <v>6235</v>
      </c>
      <c r="I2008" t="s">
        <v>6395</v>
      </c>
      <c r="J2008" t="s">
        <v>6387</v>
      </c>
      <c r="K2008">
        <v>7354</v>
      </c>
      <c r="L2008" t="s">
        <v>6396</v>
      </c>
      <c r="M2008" s="87">
        <v>43800</v>
      </c>
      <c r="N2008" t="s">
        <v>3578</v>
      </c>
      <c r="O2008" t="s">
        <v>3579</v>
      </c>
      <c r="P2008" s="61">
        <v>0.3</v>
      </c>
      <c r="Q2008" t="s">
        <v>3579</v>
      </c>
      <c r="R2008" s="61">
        <v>0.3</v>
      </c>
      <c r="S2008" s="61">
        <v>0</v>
      </c>
    </row>
    <row r="2009" spans="1:19" x14ac:dyDescent="0.2">
      <c r="A2009" t="s">
        <v>477</v>
      </c>
      <c r="B2009" t="s">
        <v>1965</v>
      </c>
      <c r="C2009" t="s">
        <v>3025</v>
      </c>
      <c r="D2009" t="s">
        <v>238</v>
      </c>
      <c r="E2009" t="s">
        <v>3573</v>
      </c>
      <c r="F2009" t="s">
        <v>120</v>
      </c>
      <c r="G2009" s="87">
        <v>20191231</v>
      </c>
      <c r="H2009" t="s">
        <v>6235</v>
      </c>
      <c r="I2009" t="s">
        <v>6397</v>
      </c>
      <c r="J2009" t="s">
        <v>6387</v>
      </c>
      <c r="K2009">
        <v>7400</v>
      </c>
      <c r="L2009" t="s">
        <v>6398</v>
      </c>
      <c r="M2009" s="87">
        <v>43835</v>
      </c>
      <c r="N2009" t="s">
        <v>3578</v>
      </c>
      <c r="O2009" t="s">
        <v>3579</v>
      </c>
      <c r="P2009" s="61">
        <v>0.38</v>
      </c>
      <c r="Q2009" t="s">
        <v>3579</v>
      </c>
      <c r="R2009" s="61">
        <v>0.38</v>
      </c>
      <c r="S2009" s="61">
        <v>0</v>
      </c>
    </row>
    <row r="2010" spans="1:19" x14ac:dyDescent="0.2">
      <c r="A2010" t="s">
        <v>477</v>
      </c>
      <c r="B2010" t="s">
        <v>1965</v>
      </c>
      <c r="C2010" t="s">
        <v>3025</v>
      </c>
      <c r="D2010" t="s">
        <v>238</v>
      </c>
      <c r="E2010" t="s">
        <v>3573</v>
      </c>
      <c r="F2010" t="s">
        <v>121</v>
      </c>
      <c r="G2010" s="87">
        <v>20200130</v>
      </c>
      <c r="H2010" t="s">
        <v>6235</v>
      </c>
      <c r="I2010" t="s">
        <v>6399</v>
      </c>
      <c r="J2010" t="s">
        <v>6387</v>
      </c>
      <c r="K2010">
        <v>7452</v>
      </c>
      <c r="L2010" t="s">
        <v>6400</v>
      </c>
      <c r="M2010" s="87">
        <v>43864</v>
      </c>
      <c r="N2010" t="s">
        <v>3578</v>
      </c>
      <c r="O2010" t="s">
        <v>3579</v>
      </c>
      <c r="P2010" s="61">
        <v>0.4</v>
      </c>
      <c r="Q2010" t="s">
        <v>3579</v>
      </c>
      <c r="R2010" s="61">
        <v>0.4</v>
      </c>
      <c r="S2010" s="61">
        <v>0</v>
      </c>
    </row>
    <row r="2011" spans="1:19" x14ac:dyDescent="0.2">
      <c r="A2011" t="s">
        <v>477</v>
      </c>
      <c r="B2011" t="s">
        <v>1965</v>
      </c>
      <c r="C2011" t="s">
        <v>3025</v>
      </c>
      <c r="D2011" t="s">
        <v>238</v>
      </c>
      <c r="E2011" t="s">
        <v>3573</v>
      </c>
      <c r="F2011" t="s">
        <v>122</v>
      </c>
      <c r="G2011" s="87">
        <v>20200228</v>
      </c>
      <c r="H2011" t="s">
        <v>6235</v>
      </c>
      <c r="I2011" t="s">
        <v>6401</v>
      </c>
      <c r="J2011" t="s">
        <v>6387</v>
      </c>
      <c r="K2011">
        <v>7503</v>
      </c>
      <c r="L2011" t="s">
        <v>6402</v>
      </c>
      <c r="M2011" s="87">
        <v>43891</v>
      </c>
      <c r="N2011" t="s">
        <v>3578</v>
      </c>
      <c r="O2011" t="s">
        <v>3579</v>
      </c>
      <c r="P2011" s="61">
        <v>0.47</v>
      </c>
      <c r="Q2011" t="s">
        <v>3579</v>
      </c>
      <c r="R2011" s="61">
        <v>0.47</v>
      </c>
      <c r="S2011" s="61">
        <v>0</v>
      </c>
    </row>
    <row r="2012" spans="1:19" x14ac:dyDescent="0.2">
      <c r="A2012" t="s">
        <v>477</v>
      </c>
      <c r="B2012" t="s">
        <v>1965</v>
      </c>
      <c r="C2012" t="s">
        <v>3025</v>
      </c>
      <c r="D2012" t="s">
        <v>238</v>
      </c>
      <c r="E2012" t="s">
        <v>3573</v>
      </c>
      <c r="F2012" t="s">
        <v>123</v>
      </c>
      <c r="G2012" s="87">
        <v>20200331</v>
      </c>
      <c r="H2012" t="s">
        <v>6235</v>
      </c>
      <c r="I2012" t="s">
        <v>6403</v>
      </c>
      <c r="J2012" t="s">
        <v>6387</v>
      </c>
      <c r="K2012">
        <v>7558</v>
      </c>
      <c r="L2012" t="s">
        <v>6404</v>
      </c>
      <c r="M2012" s="87">
        <v>43921</v>
      </c>
      <c r="N2012" t="s">
        <v>3578</v>
      </c>
      <c r="O2012" t="s">
        <v>3579</v>
      </c>
      <c r="P2012" s="61">
        <v>0.65</v>
      </c>
      <c r="Q2012" t="s">
        <v>3579</v>
      </c>
      <c r="R2012" s="61">
        <v>0.65</v>
      </c>
      <c r="S2012" s="61">
        <v>0</v>
      </c>
    </row>
    <row r="2013" spans="1:19" x14ac:dyDescent="0.2">
      <c r="A2013" t="s">
        <v>477</v>
      </c>
      <c r="B2013" t="s">
        <v>1965</v>
      </c>
      <c r="C2013" t="s">
        <v>3025</v>
      </c>
      <c r="D2013" t="s">
        <v>238</v>
      </c>
      <c r="E2013" t="s">
        <v>3573</v>
      </c>
      <c r="F2013" t="s">
        <v>124</v>
      </c>
      <c r="G2013" s="87">
        <v>20200430</v>
      </c>
      <c r="H2013" t="s">
        <v>6235</v>
      </c>
      <c r="I2013" t="s">
        <v>6405</v>
      </c>
      <c r="J2013" t="s">
        <v>6387</v>
      </c>
      <c r="K2013">
        <v>7606</v>
      </c>
      <c r="L2013" t="s">
        <v>6406</v>
      </c>
      <c r="M2013" s="87">
        <v>43952</v>
      </c>
      <c r="N2013" t="s">
        <v>3578</v>
      </c>
      <c r="O2013" t="s">
        <v>3579</v>
      </c>
      <c r="P2013" s="61">
        <v>0.22</v>
      </c>
      <c r="Q2013" t="s">
        <v>3579</v>
      </c>
      <c r="R2013" s="61">
        <v>0.22</v>
      </c>
      <c r="S2013" s="61">
        <v>0</v>
      </c>
    </row>
    <row r="2014" spans="1:19" x14ac:dyDescent="0.2">
      <c r="A2014" t="s">
        <v>477</v>
      </c>
      <c r="B2014" t="s">
        <v>1965</v>
      </c>
      <c r="C2014" t="s">
        <v>3025</v>
      </c>
      <c r="D2014" t="s">
        <v>238</v>
      </c>
      <c r="E2014" t="s">
        <v>3573</v>
      </c>
      <c r="F2014" t="s">
        <v>125</v>
      </c>
      <c r="G2014" s="87">
        <v>20200529</v>
      </c>
      <c r="H2014" t="s">
        <v>6235</v>
      </c>
      <c r="I2014" t="s">
        <v>6407</v>
      </c>
      <c r="J2014" t="s">
        <v>6387</v>
      </c>
      <c r="K2014">
        <v>7654</v>
      </c>
      <c r="L2014" t="s">
        <v>6408</v>
      </c>
      <c r="M2014" s="87">
        <v>43983</v>
      </c>
      <c r="N2014" t="s">
        <v>3578</v>
      </c>
      <c r="O2014" t="s">
        <v>3579</v>
      </c>
      <c r="P2014" s="61">
        <v>0.42</v>
      </c>
      <c r="Q2014" t="s">
        <v>3579</v>
      </c>
      <c r="R2014" s="61">
        <v>0.42</v>
      </c>
      <c r="S2014" s="61">
        <v>0</v>
      </c>
    </row>
    <row r="2015" spans="1:19" x14ac:dyDescent="0.2">
      <c r="A2015" t="s">
        <v>477</v>
      </c>
      <c r="B2015" t="s">
        <v>1965</v>
      </c>
      <c r="C2015" t="s">
        <v>3025</v>
      </c>
      <c r="D2015" t="s">
        <v>238</v>
      </c>
      <c r="E2015" t="s">
        <v>3573</v>
      </c>
      <c r="F2015" t="s">
        <v>126</v>
      </c>
      <c r="G2015" s="87">
        <v>20200629</v>
      </c>
      <c r="H2015" t="s">
        <v>6235</v>
      </c>
      <c r="I2015" t="s">
        <v>6409</v>
      </c>
      <c r="J2015" t="s">
        <v>6387</v>
      </c>
      <c r="K2015">
        <v>7703</v>
      </c>
      <c r="L2015" t="s">
        <v>6410</v>
      </c>
      <c r="M2015" s="87">
        <v>44013</v>
      </c>
      <c r="N2015" t="s">
        <v>3578</v>
      </c>
      <c r="O2015" t="s">
        <v>3579</v>
      </c>
      <c r="P2015" s="61">
        <v>0.15</v>
      </c>
      <c r="Q2015" t="s">
        <v>3579</v>
      </c>
      <c r="R2015" s="61">
        <v>0.15</v>
      </c>
      <c r="S2015" s="61">
        <v>0</v>
      </c>
    </row>
    <row r="2016" spans="1:19" x14ac:dyDescent="0.2">
      <c r="A2016" t="s">
        <v>477</v>
      </c>
      <c r="B2016" t="s">
        <v>1965</v>
      </c>
      <c r="C2016" t="s">
        <v>3025</v>
      </c>
      <c r="D2016" t="s">
        <v>238</v>
      </c>
      <c r="E2016" t="s">
        <v>3573</v>
      </c>
      <c r="F2016" t="s">
        <v>16</v>
      </c>
      <c r="G2016" s="87">
        <v>20200630</v>
      </c>
      <c r="H2016" t="s">
        <v>3617</v>
      </c>
      <c r="J2016" t="s">
        <v>3618</v>
      </c>
      <c r="K2016">
        <v>7681</v>
      </c>
      <c r="L2016" t="s">
        <v>3619</v>
      </c>
      <c r="M2016" s="87">
        <v>43999</v>
      </c>
      <c r="N2016" t="s">
        <v>3620</v>
      </c>
      <c r="O2016" t="s">
        <v>3579</v>
      </c>
      <c r="P2016" s="61">
        <v>-4.78</v>
      </c>
      <c r="Q2016" t="s">
        <v>3579</v>
      </c>
      <c r="R2016" s="61">
        <v>0</v>
      </c>
      <c r="S2016" s="61">
        <v>-4.78</v>
      </c>
    </row>
    <row r="2017" spans="1:19" x14ac:dyDescent="0.2">
      <c r="A2017" t="s">
        <v>477</v>
      </c>
      <c r="B2017" t="s">
        <v>1965</v>
      </c>
      <c r="C2017" t="s">
        <v>3025</v>
      </c>
      <c r="D2017" t="s">
        <v>238</v>
      </c>
      <c r="E2017" t="s">
        <v>3573</v>
      </c>
      <c r="F2017" t="s">
        <v>16</v>
      </c>
      <c r="G2017" s="87">
        <v>20200630</v>
      </c>
      <c r="H2017" t="s">
        <v>6411</v>
      </c>
      <c r="I2017" t="s">
        <v>3618</v>
      </c>
      <c r="J2017" t="s">
        <v>3618</v>
      </c>
      <c r="K2017">
        <v>7703</v>
      </c>
      <c r="L2017" t="s">
        <v>6410</v>
      </c>
      <c r="M2017" s="87">
        <v>44013</v>
      </c>
      <c r="N2017" t="s">
        <v>3578</v>
      </c>
      <c r="O2017" t="s">
        <v>3579</v>
      </c>
      <c r="P2017" s="61">
        <v>-0.15</v>
      </c>
      <c r="Q2017" t="s">
        <v>3579</v>
      </c>
      <c r="R2017" s="61">
        <v>0</v>
      </c>
      <c r="S2017" s="61">
        <v>-0.15</v>
      </c>
    </row>
    <row r="2018" spans="1:19" x14ac:dyDescent="0.2">
      <c r="A2018" t="s">
        <v>590</v>
      </c>
      <c r="B2018" t="s">
        <v>1966</v>
      </c>
      <c r="C2018" t="s">
        <v>3026</v>
      </c>
      <c r="D2018" t="s">
        <v>238</v>
      </c>
      <c r="E2018" t="s">
        <v>3573</v>
      </c>
      <c r="F2018" t="s">
        <v>115</v>
      </c>
      <c r="G2018" s="87">
        <v>20190731</v>
      </c>
      <c r="H2018" t="s">
        <v>6235</v>
      </c>
      <c r="I2018" t="s">
        <v>6386</v>
      </c>
      <c r="J2018" t="s">
        <v>6387</v>
      </c>
      <c r="K2018">
        <v>7162</v>
      </c>
      <c r="L2018" t="s">
        <v>6388</v>
      </c>
      <c r="M2018" s="87">
        <v>43678</v>
      </c>
      <c r="N2018" t="s">
        <v>3578</v>
      </c>
      <c r="O2018" t="s">
        <v>3579</v>
      </c>
      <c r="P2018" s="61">
        <v>0.44</v>
      </c>
      <c r="Q2018" t="s">
        <v>3579</v>
      </c>
      <c r="R2018" s="61">
        <v>0.44</v>
      </c>
      <c r="S2018" s="61">
        <v>0</v>
      </c>
    </row>
    <row r="2019" spans="1:19" x14ac:dyDescent="0.2">
      <c r="A2019" t="s">
        <v>590</v>
      </c>
      <c r="B2019" t="s">
        <v>1966</v>
      </c>
      <c r="C2019" t="s">
        <v>3026</v>
      </c>
      <c r="D2019" t="s">
        <v>238</v>
      </c>
      <c r="E2019" t="s">
        <v>3573</v>
      </c>
      <c r="F2019" t="s">
        <v>116</v>
      </c>
      <c r="G2019" s="87">
        <v>20190830</v>
      </c>
      <c r="H2019" t="s">
        <v>6235</v>
      </c>
      <c r="I2019" t="s">
        <v>6389</v>
      </c>
      <c r="J2019" t="s">
        <v>6387</v>
      </c>
      <c r="K2019">
        <v>7214</v>
      </c>
      <c r="L2019" t="s">
        <v>6390</v>
      </c>
      <c r="M2019" s="87">
        <v>43710</v>
      </c>
      <c r="N2019" t="s">
        <v>3578</v>
      </c>
      <c r="O2019" t="s">
        <v>3579</v>
      </c>
      <c r="P2019" s="61">
        <v>0.55000000000000004</v>
      </c>
      <c r="Q2019" t="s">
        <v>3579</v>
      </c>
      <c r="R2019" s="61">
        <v>0.55000000000000004</v>
      </c>
      <c r="S2019" s="61">
        <v>0</v>
      </c>
    </row>
    <row r="2020" spans="1:19" x14ac:dyDescent="0.2">
      <c r="A2020" t="s">
        <v>590</v>
      </c>
      <c r="B2020" t="s">
        <v>1966</v>
      </c>
      <c r="C2020" t="s">
        <v>3026</v>
      </c>
      <c r="D2020" t="s">
        <v>238</v>
      </c>
      <c r="E2020" t="s">
        <v>3573</v>
      </c>
      <c r="F2020" t="s">
        <v>117</v>
      </c>
      <c r="G2020" s="87">
        <v>20190930</v>
      </c>
      <c r="H2020" t="s">
        <v>6235</v>
      </c>
      <c r="I2020" t="s">
        <v>6391</v>
      </c>
      <c r="J2020" t="s">
        <v>6387</v>
      </c>
      <c r="K2020">
        <v>7259</v>
      </c>
      <c r="L2020" t="s">
        <v>6392</v>
      </c>
      <c r="M2020" s="87">
        <v>43739</v>
      </c>
      <c r="N2020" t="s">
        <v>3578</v>
      </c>
      <c r="O2020" t="s">
        <v>3579</v>
      </c>
      <c r="P2020" s="61">
        <v>0.47</v>
      </c>
      <c r="Q2020" t="s">
        <v>3579</v>
      </c>
      <c r="R2020" s="61">
        <v>0.47</v>
      </c>
      <c r="S2020" s="61">
        <v>0</v>
      </c>
    </row>
    <row r="2021" spans="1:19" x14ac:dyDescent="0.2">
      <c r="A2021" t="s">
        <v>590</v>
      </c>
      <c r="B2021" t="s">
        <v>1966</v>
      </c>
      <c r="C2021" t="s">
        <v>3026</v>
      </c>
      <c r="D2021" t="s">
        <v>238</v>
      </c>
      <c r="E2021" t="s">
        <v>3573</v>
      </c>
      <c r="F2021" t="s">
        <v>118</v>
      </c>
      <c r="G2021" s="87">
        <v>20191031</v>
      </c>
      <c r="H2021" t="s">
        <v>6235</v>
      </c>
      <c r="I2021" t="s">
        <v>6393</v>
      </c>
      <c r="J2021" t="s">
        <v>6387</v>
      </c>
      <c r="K2021">
        <v>7312</v>
      </c>
      <c r="L2021" t="s">
        <v>6394</v>
      </c>
      <c r="M2021" s="87">
        <v>43769</v>
      </c>
      <c r="N2021" t="s">
        <v>3578</v>
      </c>
      <c r="O2021" t="s">
        <v>3579</v>
      </c>
      <c r="P2021" s="61">
        <v>0.43</v>
      </c>
      <c r="Q2021" t="s">
        <v>3579</v>
      </c>
      <c r="R2021" s="61">
        <v>0.43</v>
      </c>
      <c r="S2021" s="61">
        <v>0</v>
      </c>
    </row>
    <row r="2022" spans="1:19" x14ac:dyDescent="0.2">
      <c r="A2022" t="s">
        <v>590</v>
      </c>
      <c r="B2022" t="s">
        <v>1966</v>
      </c>
      <c r="C2022" t="s">
        <v>3026</v>
      </c>
      <c r="D2022" t="s">
        <v>238</v>
      </c>
      <c r="E2022" t="s">
        <v>3573</v>
      </c>
      <c r="F2022" t="s">
        <v>119</v>
      </c>
      <c r="G2022" s="87">
        <v>20191129</v>
      </c>
      <c r="H2022" t="s">
        <v>6235</v>
      </c>
      <c r="I2022" t="s">
        <v>6395</v>
      </c>
      <c r="J2022" t="s">
        <v>6387</v>
      </c>
      <c r="K2022">
        <v>7354</v>
      </c>
      <c r="L2022" t="s">
        <v>6396</v>
      </c>
      <c r="M2022" s="87">
        <v>43800</v>
      </c>
      <c r="N2022" t="s">
        <v>3578</v>
      </c>
      <c r="O2022" t="s">
        <v>3579</v>
      </c>
      <c r="P2022" s="61">
        <v>0.3</v>
      </c>
      <c r="Q2022" t="s">
        <v>3579</v>
      </c>
      <c r="R2022" s="61">
        <v>0.3</v>
      </c>
      <c r="S2022" s="61">
        <v>0</v>
      </c>
    </row>
    <row r="2023" spans="1:19" x14ac:dyDescent="0.2">
      <c r="A2023" t="s">
        <v>590</v>
      </c>
      <c r="B2023" t="s">
        <v>1966</v>
      </c>
      <c r="C2023" t="s">
        <v>3026</v>
      </c>
      <c r="D2023" t="s">
        <v>238</v>
      </c>
      <c r="E2023" t="s">
        <v>3573</v>
      </c>
      <c r="F2023" t="s">
        <v>120</v>
      </c>
      <c r="G2023" s="87">
        <v>20191231</v>
      </c>
      <c r="H2023" t="s">
        <v>6235</v>
      </c>
      <c r="I2023" t="s">
        <v>6397</v>
      </c>
      <c r="J2023" t="s">
        <v>6387</v>
      </c>
      <c r="K2023">
        <v>7400</v>
      </c>
      <c r="L2023" t="s">
        <v>6398</v>
      </c>
      <c r="M2023" s="87">
        <v>43835</v>
      </c>
      <c r="N2023" t="s">
        <v>3578</v>
      </c>
      <c r="O2023" t="s">
        <v>3579</v>
      </c>
      <c r="P2023" s="61">
        <v>0.38</v>
      </c>
      <c r="Q2023" t="s">
        <v>3579</v>
      </c>
      <c r="R2023" s="61">
        <v>0.38</v>
      </c>
      <c r="S2023" s="61">
        <v>0</v>
      </c>
    </row>
    <row r="2024" spans="1:19" x14ac:dyDescent="0.2">
      <c r="A2024" t="s">
        <v>590</v>
      </c>
      <c r="B2024" t="s">
        <v>1966</v>
      </c>
      <c r="C2024" t="s">
        <v>3026</v>
      </c>
      <c r="D2024" t="s">
        <v>238</v>
      </c>
      <c r="E2024" t="s">
        <v>3573</v>
      </c>
      <c r="F2024" t="s">
        <v>121</v>
      </c>
      <c r="G2024" s="87">
        <v>20200130</v>
      </c>
      <c r="H2024" t="s">
        <v>6235</v>
      </c>
      <c r="I2024" t="s">
        <v>6399</v>
      </c>
      <c r="J2024" t="s">
        <v>6387</v>
      </c>
      <c r="K2024">
        <v>7452</v>
      </c>
      <c r="L2024" t="s">
        <v>6400</v>
      </c>
      <c r="M2024" s="87">
        <v>43864</v>
      </c>
      <c r="N2024" t="s">
        <v>3578</v>
      </c>
      <c r="O2024" t="s">
        <v>3579</v>
      </c>
      <c r="P2024" s="61">
        <v>0.4</v>
      </c>
      <c r="Q2024" t="s">
        <v>3579</v>
      </c>
      <c r="R2024" s="61">
        <v>0.4</v>
      </c>
      <c r="S2024" s="61">
        <v>0</v>
      </c>
    </row>
    <row r="2025" spans="1:19" x14ac:dyDescent="0.2">
      <c r="A2025" t="s">
        <v>590</v>
      </c>
      <c r="B2025" t="s">
        <v>1966</v>
      </c>
      <c r="C2025" t="s">
        <v>3026</v>
      </c>
      <c r="D2025" t="s">
        <v>238</v>
      </c>
      <c r="E2025" t="s">
        <v>3573</v>
      </c>
      <c r="F2025" t="s">
        <v>122</v>
      </c>
      <c r="G2025" s="87">
        <v>20200228</v>
      </c>
      <c r="H2025" t="s">
        <v>6235</v>
      </c>
      <c r="I2025" t="s">
        <v>6401</v>
      </c>
      <c r="J2025" t="s">
        <v>6387</v>
      </c>
      <c r="K2025">
        <v>7503</v>
      </c>
      <c r="L2025" t="s">
        <v>6402</v>
      </c>
      <c r="M2025" s="87">
        <v>43891</v>
      </c>
      <c r="N2025" t="s">
        <v>3578</v>
      </c>
      <c r="O2025" t="s">
        <v>3579</v>
      </c>
      <c r="P2025" s="61">
        <v>0.47</v>
      </c>
      <c r="Q2025" t="s">
        <v>3579</v>
      </c>
      <c r="R2025" s="61">
        <v>0.47</v>
      </c>
      <c r="S2025" s="61">
        <v>0</v>
      </c>
    </row>
    <row r="2026" spans="1:19" x14ac:dyDescent="0.2">
      <c r="A2026" t="s">
        <v>590</v>
      </c>
      <c r="B2026" t="s">
        <v>1966</v>
      </c>
      <c r="C2026" t="s">
        <v>3026</v>
      </c>
      <c r="D2026" t="s">
        <v>238</v>
      </c>
      <c r="E2026" t="s">
        <v>3573</v>
      </c>
      <c r="F2026" t="s">
        <v>123</v>
      </c>
      <c r="G2026" s="87">
        <v>20200331</v>
      </c>
      <c r="H2026" t="s">
        <v>6235</v>
      </c>
      <c r="I2026" t="s">
        <v>6403</v>
      </c>
      <c r="J2026" t="s">
        <v>6387</v>
      </c>
      <c r="K2026">
        <v>7558</v>
      </c>
      <c r="L2026" t="s">
        <v>6404</v>
      </c>
      <c r="M2026" s="87">
        <v>43921</v>
      </c>
      <c r="N2026" t="s">
        <v>3578</v>
      </c>
      <c r="O2026" t="s">
        <v>3579</v>
      </c>
      <c r="P2026" s="61">
        <v>0.65</v>
      </c>
      <c r="Q2026" t="s">
        <v>3579</v>
      </c>
      <c r="R2026" s="61">
        <v>0.65</v>
      </c>
      <c r="S2026" s="61">
        <v>0</v>
      </c>
    </row>
    <row r="2027" spans="1:19" x14ac:dyDescent="0.2">
      <c r="A2027" t="s">
        <v>590</v>
      </c>
      <c r="B2027" t="s">
        <v>1966</v>
      </c>
      <c r="C2027" t="s">
        <v>3026</v>
      </c>
      <c r="D2027" t="s">
        <v>238</v>
      </c>
      <c r="E2027" t="s">
        <v>3573</v>
      </c>
      <c r="F2027" t="s">
        <v>124</v>
      </c>
      <c r="G2027" s="87">
        <v>20200430</v>
      </c>
      <c r="H2027" t="s">
        <v>6235</v>
      </c>
      <c r="I2027" t="s">
        <v>6405</v>
      </c>
      <c r="J2027" t="s">
        <v>6387</v>
      </c>
      <c r="K2027">
        <v>7606</v>
      </c>
      <c r="L2027" t="s">
        <v>6406</v>
      </c>
      <c r="M2027" s="87">
        <v>43952</v>
      </c>
      <c r="N2027" t="s">
        <v>3578</v>
      </c>
      <c r="O2027" t="s">
        <v>3579</v>
      </c>
      <c r="P2027" s="61">
        <v>0.22</v>
      </c>
      <c r="Q2027" t="s">
        <v>3579</v>
      </c>
      <c r="R2027" s="61">
        <v>0.22</v>
      </c>
      <c r="S2027" s="61">
        <v>0</v>
      </c>
    </row>
    <row r="2028" spans="1:19" x14ac:dyDescent="0.2">
      <c r="A2028" t="s">
        <v>590</v>
      </c>
      <c r="B2028" t="s">
        <v>1966</v>
      </c>
      <c r="C2028" t="s">
        <v>3026</v>
      </c>
      <c r="D2028" t="s">
        <v>238</v>
      </c>
      <c r="E2028" t="s">
        <v>3573</v>
      </c>
      <c r="F2028" t="s">
        <v>125</v>
      </c>
      <c r="G2028" s="87">
        <v>20200529</v>
      </c>
      <c r="H2028" t="s">
        <v>6235</v>
      </c>
      <c r="I2028" t="s">
        <v>6407</v>
      </c>
      <c r="J2028" t="s">
        <v>6387</v>
      </c>
      <c r="K2028">
        <v>7654</v>
      </c>
      <c r="L2028" t="s">
        <v>6408</v>
      </c>
      <c r="M2028" s="87">
        <v>43983</v>
      </c>
      <c r="N2028" t="s">
        <v>3578</v>
      </c>
      <c r="O2028" t="s">
        <v>3579</v>
      </c>
      <c r="P2028" s="61">
        <v>0.42</v>
      </c>
      <c r="Q2028" t="s">
        <v>3579</v>
      </c>
      <c r="R2028" s="61">
        <v>0.42</v>
      </c>
      <c r="S2028" s="61">
        <v>0</v>
      </c>
    </row>
    <row r="2029" spans="1:19" x14ac:dyDescent="0.2">
      <c r="A2029" t="s">
        <v>590</v>
      </c>
      <c r="B2029" t="s">
        <v>1966</v>
      </c>
      <c r="C2029" t="s">
        <v>3026</v>
      </c>
      <c r="D2029" t="s">
        <v>238</v>
      </c>
      <c r="E2029" t="s">
        <v>3573</v>
      </c>
      <c r="F2029" t="s">
        <v>126</v>
      </c>
      <c r="G2029" s="87">
        <v>20200629</v>
      </c>
      <c r="H2029" t="s">
        <v>6235</v>
      </c>
      <c r="I2029" t="s">
        <v>6409</v>
      </c>
      <c r="J2029" t="s">
        <v>6387</v>
      </c>
      <c r="K2029">
        <v>7703</v>
      </c>
      <c r="L2029" t="s">
        <v>6410</v>
      </c>
      <c r="M2029" s="87">
        <v>44013</v>
      </c>
      <c r="N2029" t="s">
        <v>3578</v>
      </c>
      <c r="O2029" t="s">
        <v>3579</v>
      </c>
      <c r="P2029" s="61">
        <v>0.12</v>
      </c>
      <c r="Q2029" t="s">
        <v>3579</v>
      </c>
      <c r="R2029" s="61">
        <v>0.12</v>
      </c>
      <c r="S2029" s="61">
        <v>0</v>
      </c>
    </row>
    <row r="2030" spans="1:19" x14ac:dyDescent="0.2">
      <c r="A2030" t="s">
        <v>590</v>
      </c>
      <c r="B2030" t="s">
        <v>1966</v>
      </c>
      <c r="C2030" t="s">
        <v>3026</v>
      </c>
      <c r="D2030" t="s">
        <v>238</v>
      </c>
      <c r="E2030" t="s">
        <v>3573</v>
      </c>
      <c r="F2030" t="s">
        <v>16</v>
      </c>
      <c r="G2030" s="87">
        <v>20200630</v>
      </c>
      <c r="H2030" t="s">
        <v>3617</v>
      </c>
      <c r="J2030" t="s">
        <v>3618</v>
      </c>
      <c r="K2030">
        <v>7681</v>
      </c>
      <c r="L2030" t="s">
        <v>3619</v>
      </c>
      <c r="M2030" s="87">
        <v>43999</v>
      </c>
      <c r="N2030" t="s">
        <v>3620</v>
      </c>
      <c r="O2030" t="s">
        <v>3579</v>
      </c>
      <c r="P2030" s="61">
        <v>-4.7300000000000004</v>
      </c>
      <c r="Q2030" t="s">
        <v>3579</v>
      </c>
      <c r="R2030" s="61">
        <v>0</v>
      </c>
      <c r="S2030" s="61">
        <v>-4.7300000000000004</v>
      </c>
    </row>
    <row r="2031" spans="1:19" x14ac:dyDescent="0.2">
      <c r="A2031" t="s">
        <v>590</v>
      </c>
      <c r="B2031" t="s">
        <v>1966</v>
      </c>
      <c r="C2031" t="s">
        <v>3026</v>
      </c>
      <c r="D2031" t="s">
        <v>238</v>
      </c>
      <c r="E2031" t="s">
        <v>3573</v>
      </c>
      <c r="F2031" t="s">
        <v>16</v>
      </c>
      <c r="G2031" s="87">
        <v>20200630</v>
      </c>
      <c r="H2031" t="s">
        <v>6411</v>
      </c>
      <c r="I2031" t="s">
        <v>3618</v>
      </c>
      <c r="J2031" t="s">
        <v>3618</v>
      </c>
      <c r="K2031">
        <v>7703</v>
      </c>
      <c r="L2031" t="s">
        <v>6410</v>
      </c>
      <c r="M2031" s="87">
        <v>44013</v>
      </c>
      <c r="N2031" t="s">
        <v>3578</v>
      </c>
      <c r="O2031" t="s">
        <v>3579</v>
      </c>
      <c r="P2031" s="61">
        <v>-0.12</v>
      </c>
      <c r="Q2031" t="s">
        <v>3579</v>
      </c>
      <c r="R2031" s="61">
        <v>0</v>
      </c>
      <c r="S2031" s="61">
        <v>-0.12</v>
      </c>
    </row>
    <row r="2032" spans="1:19" x14ac:dyDescent="0.2">
      <c r="A2032" t="s">
        <v>591</v>
      </c>
      <c r="B2032" t="s">
        <v>1967</v>
      </c>
      <c r="C2032" t="s">
        <v>3027</v>
      </c>
      <c r="D2032" t="s">
        <v>238</v>
      </c>
      <c r="E2032" t="s">
        <v>3573</v>
      </c>
      <c r="F2032" t="s">
        <v>115</v>
      </c>
      <c r="G2032" s="87">
        <v>20190731</v>
      </c>
      <c r="H2032" t="s">
        <v>6235</v>
      </c>
      <c r="I2032" t="s">
        <v>6386</v>
      </c>
      <c r="J2032" t="s">
        <v>6387</v>
      </c>
      <c r="K2032">
        <v>7162</v>
      </c>
      <c r="L2032" t="s">
        <v>6388</v>
      </c>
      <c r="M2032" s="87">
        <v>43678</v>
      </c>
      <c r="N2032" t="s">
        <v>3578</v>
      </c>
      <c r="O2032" t="s">
        <v>3579</v>
      </c>
      <c r="P2032" s="61">
        <v>0.43</v>
      </c>
      <c r="Q2032" t="s">
        <v>3579</v>
      </c>
      <c r="R2032" s="61">
        <v>0.43</v>
      </c>
      <c r="S2032" s="61">
        <v>0</v>
      </c>
    </row>
    <row r="2033" spans="1:19" x14ac:dyDescent="0.2">
      <c r="A2033" t="s">
        <v>591</v>
      </c>
      <c r="B2033" t="s">
        <v>1967</v>
      </c>
      <c r="C2033" t="s">
        <v>3027</v>
      </c>
      <c r="D2033" t="s">
        <v>238</v>
      </c>
      <c r="E2033" t="s">
        <v>3573</v>
      </c>
      <c r="F2033" t="s">
        <v>116</v>
      </c>
      <c r="G2033" s="87">
        <v>20190830</v>
      </c>
      <c r="H2033" t="s">
        <v>6235</v>
      </c>
      <c r="I2033" t="s">
        <v>6389</v>
      </c>
      <c r="J2033" t="s">
        <v>6387</v>
      </c>
      <c r="K2033">
        <v>7214</v>
      </c>
      <c r="L2033" t="s">
        <v>6390</v>
      </c>
      <c r="M2033" s="87">
        <v>43710</v>
      </c>
      <c r="N2033" t="s">
        <v>3578</v>
      </c>
      <c r="O2033" t="s">
        <v>3579</v>
      </c>
      <c r="P2033" s="61">
        <v>0.55000000000000004</v>
      </c>
      <c r="Q2033" t="s">
        <v>3579</v>
      </c>
      <c r="R2033" s="61">
        <v>0.55000000000000004</v>
      </c>
      <c r="S2033" s="61">
        <v>0</v>
      </c>
    </row>
    <row r="2034" spans="1:19" x14ac:dyDescent="0.2">
      <c r="A2034" t="s">
        <v>591</v>
      </c>
      <c r="B2034" t="s">
        <v>1967</v>
      </c>
      <c r="C2034" t="s">
        <v>3027</v>
      </c>
      <c r="D2034" t="s">
        <v>238</v>
      </c>
      <c r="E2034" t="s">
        <v>3573</v>
      </c>
      <c r="F2034" t="s">
        <v>117</v>
      </c>
      <c r="G2034" s="87">
        <v>20190930</v>
      </c>
      <c r="H2034" t="s">
        <v>6235</v>
      </c>
      <c r="I2034" t="s">
        <v>6391</v>
      </c>
      <c r="J2034" t="s">
        <v>6387</v>
      </c>
      <c r="K2034">
        <v>7259</v>
      </c>
      <c r="L2034" t="s">
        <v>6392</v>
      </c>
      <c r="M2034" s="87">
        <v>43739</v>
      </c>
      <c r="N2034" t="s">
        <v>3578</v>
      </c>
      <c r="O2034" t="s">
        <v>3579</v>
      </c>
      <c r="P2034" s="61">
        <v>0.47</v>
      </c>
      <c r="Q2034" t="s">
        <v>3579</v>
      </c>
      <c r="R2034" s="61">
        <v>0.47</v>
      </c>
      <c r="S2034" s="61">
        <v>0</v>
      </c>
    </row>
    <row r="2035" spans="1:19" x14ac:dyDescent="0.2">
      <c r="A2035" t="s">
        <v>591</v>
      </c>
      <c r="B2035" t="s">
        <v>1967</v>
      </c>
      <c r="C2035" t="s">
        <v>3027</v>
      </c>
      <c r="D2035" t="s">
        <v>238</v>
      </c>
      <c r="E2035" t="s">
        <v>3573</v>
      </c>
      <c r="F2035" t="s">
        <v>118</v>
      </c>
      <c r="G2035" s="87">
        <v>20191031</v>
      </c>
      <c r="H2035" t="s">
        <v>6235</v>
      </c>
      <c r="I2035" t="s">
        <v>6393</v>
      </c>
      <c r="J2035" t="s">
        <v>6387</v>
      </c>
      <c r="K2035">
        <v>7312</v>
      </c>
      <c r="L2035" t="s">
        <v>6394</v>
      </c>
      <c r="M2035" s="87">
        <v>43769</v>
      </c>
      <c r="N2035" t="s">
        <v>3578</v>
      </c>
      <c r="O2035" t="s">
        <v>3579</v>
      </c>
      <c r="P2035" s="61">
        <v>0.43</v>
      </c>
      <c r="Q2035" t="s">
        <v>3579</v>
      </c>
      <c r="R2035" s="61">
        <v>0.43</v>
      </c>
      <c r="S2035" s="61">
        <v>0</v>
      </c>
    </row>
    <row r="2036" spans="1:19" x14ac:dyDescent="0.2">
      <c r="A2036" t="s">
        <v>591</v>
      </c>
      <c r="B2036" t="s">
        <v>1967</v>
      </c>
      <c r="C2036" t="s">
        <v>3027</v>
      </c>
      <c r="D2036" t="s">
        <v>238</v>
      </c>
      <c r="E2036" t="s">
        <v>3573</v>
      </c>
      <c r="F2036" t="s">
        <v>119</v>
      </c>
      <c r="G2036" s="87">
        <v>20191129</v>
      </c>
      <c r="H2036" t="s">
        <v>6235</v>
      </c>
      <c r="I2036" t="s">
        <v>6395</v>
      </c>
      <c r="J2036" t="s">
        <v>6387</v>
      </c>
      <c r="K2036">
        <v>7354</v>
      </c>
      <c r="L2036" t="s">
        <v>6396</v>
      </c>
      <c r="M2036" s="87">
        <v>43800</v>
      </c>
      <c r="N2036" t="s">
        <v>3578</v>
      </c>
      <c r="O2036" t="s">
        <v>3579</v>
      </c>
      <c r="P2036" s="61">
        <v>0.3</v>
      </c>
      <c r="Q2036" t="s">
        <v>3579</v>
      </c>
      <c r="R2036" s="61">
        <v>0.3</v>
      </c>
      <c r="S2036" s="61">
        <v>0</v>
      </c>
    </row>
    <row r="2037" spans="1:19" x14ac:dyDescent="0.2">
      <c r="A2037" t="s">
        <v>591</v>
      </c>
      <c r="B2037" t="s">
        <v>1967</v>
      </c>
      <c r="C2037" t="s">
        <v>3027</v>
      </c>
      <c r="D2037" t="s">
        <v>238</v>
      </c>
      <c r="E2037" t="s">
        <v>3573</v>
      </c>
      <c r="F2037" t="s">
        <v>120</v>
      </c>
      <c r="G2037" s="87">
        <v>20191231</v>
      </c>
      <c r="H2037" t="s">
        <v>6235</v>
      </c>
      <c r="I2037" t="s">
        <v>6397</v>
      </c>
      <c r="J2037" t="s">
        <v>6387</v>
      </c>
      <c r="K2037">
        <v>7400</v>
      </c>
      <c r="L2037" t="s">
        <v>6398</v>
      </c>
      <c r="M2037" s="87">
        <v>43835</v>
      </c>
      <c r="N2037" t="s">
        <v>3578</v>
      </c>
      <c r="O2037" t="s">
        <v>3579</v>
      </c>
      <c r="P2037" s="61">
        <v>0.38</v>
      </c>
      <c r="Q2037" t="s">
        <v>3579</v>
      </c>
      <c r="R2037" s="61">
        <v>0.38</v>
      </c>
      <c r="S2037" s="61">
        <v>0</v>
      </c>
    </row>
    <row r="2038" spans="1:19" x14ac:dyDescent="0.2">
      <c r="A2038" t="s">
        <v>591</v>
      </c>
      <c r="B2038" t="s">
        <v>1967</v>
      </c>
      <c r="C2038" t="s">
        <v>3027</v>
      </c>
      <c r="D2038" t="s">
        <v>238</v>
      </c>
      <c r="E2038" t="s">
        <v>3573</v>
      </c>
      <c r="F2038" t="s">
        <v>121</v>
      </c>
      <c r="G2038" s="87">
        <v>20200130</v>
      </c>
      <c r="H2038" t="s">
        <v>6235</v>
      </c>
      <c r="I2038" t="s">
        <v>6399</v>
      </c>
      <c r="J2038" t="s">
        <v>6387</v>
      </c>
      <c r="K2038">
        <v>7452</v>
      </c>
      <c r="L2038" t="s">
        <v>6400</v>
      </c>
      <c r="M2038" s="87">
        <v>43864</v>
      </c>
      <c r="N2038" t="s">
        <v>3578</v>
      </c>
      <c r="O2038" t="s">
        <v>3579</v>
      </c>
      <c r="P2038" s="61">
        <v>0.4</v>
      </c>
      <c r="Q2038" t="s">
        <v>3579</v>
      </c>
      <c r="R2038" s="61">
        <v>0.4</v>
      </c>
      <c r="S2038" s="61">
        <v>0</v>
      </c>
    </row>
    <row r="2039" spans="1:19" x14ac:dyDescent="0.2">
      <c r="A2039" t="s">
        <v>591</v>
      </c>
      <c r="B2039" t="s">
        <v>1967</v>
      </c>
      <c r="C2039" t="s">
        <v>3027</v>
      </c>
      <c r="D2039" t="s">
        <v>238</v>
      </c>
      <c r="E2039" t="s">
        <v>3573</v>
      </c>
      <c r="F2039" t="s">
        <v>122</v>
      </c>
      <c r="G2039" s="87">
        <v>20200228</v>
      </c>
      <c r="H2039" t="s">
        <v>6235</v>
      </c>
      <c r="I2039" t="s">
        <v>6401</v>
      </c>
      <c r="J2039" t="s">
        <v>6387</v>
      </c>
      <c r="K2039">
        <v>7503</v>
      </c>
      <c r="L2039" t="s">
        <v>6402</v>
      </c>
      <c r="M2039" s="87">
        <v>43891</v>
      </c>
      <c r="N2039" t="s">
        <v>3578</v>
      </c>
      <c r="O2039" t="s">
        <v>3579</v>
      </c>
      <c r="P2039" s="61">
        <v>0.47</v>
      </c>
      <c r="Q2039" t="s">
        <v>3579</v>
      </c>
      <c r="R2039" s="61">
        <v>0.47</v>
      </c>
      <c r="S2039" s="61">
        <v>0</v>
      </c>
    </row>
    <row r="2040" spans="1:19" x14ac:dyDescent="0.2">
      <c r="A2040" t="s">
        <v>591</v>
      </c>
      <c r="B2040" t="s">
        <v>1967</v>
      </c>
      <c r="C2040" t="s">
        <v>3027</v>
      </c>
      <c r="D2040" t="s">
        <v>238</v>
      </c>
      <c r="E2040" t="s">
        <v>3573</v>
      </c>
      <c r="F2040" t="s">
        <v>123</v>
      </c>
      <c r="G2040" s="87">
        <v>20200331</v>
      </c>
      <c r="H2040" t="s">
        <v>6235</v>
      </c>
      <c r="I2040" t="s">
        <v>6403</v>
      </c>
      <c r="J2040" t="s">
        <v>6387</v>
      </c>
      <c r="K2040">
        <v>7558</v>
      </c>
      <c r="L2040" t="s">
        <v>6404</v>
      </c>
      <c r="M2040" s="87">
        <v>43921</v>
      </c>
      <c r="N2040" t="s">
        <v>3578</v>
      </c>
      <c r="O2040" t="s">
        <v>3579</v>
      </c>
      <c r="P2040" s="61">
        <v>0.65</v>
      </c>
      <c r="Q2040" t="s">
        <v>3579</v>
      </c>
      <c r="R2040" s="61">
        <v>0.65</v>
      </c>
      <c r="S2040" s="61">
        <v>0</v>
      </c>
    </row>
    <row r="2041" spans="1:19" x14ac:dyDescent="0.2">
      <c r="A2041" t="s">
        <v>591</v>
      </c>
      <c r="B2041" t="s">
        <v>1967</v>
      </c>
      <c r="C2041" t="s">
        <v>3027</v>
      </c>
      <c r="D2041" t="s">
        <v>238</v>
      </c>
      <c r="E2041" t="s">
        <v>3573</v>
      </c>
      <c r="F2041" t="s">
        <v>124</v>
      </c>
      <c r="G2041" s="87">
        <v>20200430</v>
      </c>
      <c r="H2041" t="s">
        <v>6235</v>
      </c>
      <c r="I2041" t="s">
        <v>6405</v>
      </c>
      <c r="J2041" t="s">
        <v>6387</v>
      </c>
      <c r="K2041">
        <v>7606</v>
      </c>
      <c r="L2041" t="s">
        <v>6406</v>
      </c>
      <c r="M2041" s="87">
        <v>43952</v>
      </c>
      <c r="N2041" t="s">
        <v>3578</v>
      </c>
      <c r="O2041" t="s">
        <v>3579</v>
      </c>
      <c r="P2041" s="61">
        <v>0.22</v>
      </c>
      <c r="Q2041" t="s">
        <v>3579</v>
      </c>
      <c r="R2041" s="61">
        <v>0.22</v>
      </c>
      <c r="S2041" s="61">
        <v>0</v>
      </c>
    </row>
    <row r="2042" spans="1:19" x14ac:dyDescent="0.2">
      <c r="A2042" t="s">
        <v>591</v>
      </c>
      <c r="B2042" t="s">
        <v>1967</v>
      </c>
      <c r="C2042" t="s">
        <v>3027</v>
      </c>
      <c r="D2042" t="s">
        <v>238</v>
      </c>
      <c r="E2042" t="s">
        <v>3573</v>
      </c>
      <c r="F2042" t="s">
        <v>125</v>
      </c>
      <c r="G2042" s="87">
        <v>20200529</v>
      </c>
      <c r="H2042" t="s">
        <v>6235</v>
      </c>
      <c r="I2042" t="s">
        <v>6407</v>
      </c>
      <c r="J2042" t="s">
        <v>6387</v>
      </c>
      <c r="K2042">
        <v>7654</v>
      </c>
      <c r="L2042" t="s">
        <v>6408</v>
      </c>
      <c r="M2042" s="87">
        <v>43983</v>
      </c>
      <c r="N2042" t="s">
        <v>3578</v>
      </c>
      <c r="O2042" t="s">
        <v>3579</v>
      </c>
      <c r="P2042" s="61">
        <v>0.42</v>
      </c>
      <c r="Q2042" t="s">
        <v>3579</v>
      </c>
      <c r="R2042" s="61">
        <v>0.42</v>
      </c>
      <c r="S2042" s="61">
        <v>0</v>
      </c>
    </row>
    <row r="2043" spans="1:19" x14ac:dyDescent="0.2">
      <c r="A2043" t="s">
        <v>591</v>
      </c>
      <c r="B2043" t="s">
        <v>1967</v>
      </c>
      <c r="C2043" t="s">
        <v>3027</v>
      </c>
      <c r="D2043" t="s">
        <v>238</v>
      </c>
      <c r="E2043" t="s">
        <v>3573</v>
      </c>
      <c r="F2043" t="s">
        <v>126</v>
      </c>
      <c r="G2043" s="87">
        <v>20200629</v>
      </c>
      <c r="H2043" t="s">
        <v>6235</v>
      </c>
      <c r="I2043" t="s">
        <v>6409</v>
      </c>
      <c r="J2043" t="s">
        <v>6387</v>
      </c>
      <c r="K2043">
        <v>7703</v>
      </c>
      <c r="L2043" t="s">
        <v>6410</v>
      </c>
      <c r="M2043" s="87">
        <v>44013</v>
      </c>
      <c r="N2043" t="s">
        <v>3578</v>
      </c>
      <c r="O2043" t="s">
        <v>3579</v>
      </c>
      <c r="P2043" s="61">
        <v>0.12</v>
      </c>
      <c r="Q2043" t="s">
        <v>3579</v>
      </c>
      <c r="R2043" s="61">
        <v>0.12</v>
      </c>
      <c r="S2043" s="61">
        <v>0</v>
      </c>
    </row>
    <row r="2044" spans="1:19" x14ac:dyDescent="0.2">
      <c r="A2044" t="s">
        <v>591</v>
      </c>
      <c r="B2044" t="s">
        <v>1967</v>
      </c>
      <c r="C2044" t="s">
        <v>3027</v>
      </c>
      <c r="D2044" t="s">
        <v>238</v>
      </c>
      <c r="E2044" t="s">
        <v>3573</v>
      </c>
      <c r="F2044" t="s">
        <v>16</v>
      </c>
      <c r="G2044" s="87">
        <v>20200630</v>
      </c>
      <c r="H2044" t="s">
        <v>3617</v>
      </c>
      <c r="J2044" t="s">
        <v>3618</v>
      </c>
      <c r="K2044">
        <v>7681</v>
      </c>
      <c r="L2044" t="s">
        <v>3619</v>
      </c>
      <c r="M2044" s="87">
        <v>43999</v>
      </c>
      <c r="N2044" t="s">
        <v>3620</v>
      </c>
      <c r="O2044" t="s">
        <v>3579</v>
      </c>
      <c r="P2044" s="61">
        <v>-4.72</v>
      </c>
      <c r="Q2044" t="s">
        <v>3579</v>
      </c>
      <c r="R2044" s="61">
        <v>0</v>
      </c>
      <c r="S2044" s="61">
        <v>-4.72</v>
      </c>
    </row>
    <row r="2045" spans="1:19" x14ac:dyDescent="0.2">
      <c r="A2045" t="s">
        <v>591</v>
      </c>
      <c r="B2045" t="s">
        <v>1967</v>
      </c>
      <c r="C2045" t="s">
        <v>3027</v>
      </c>
      <c r="D2045" t="s">
        <v>238</v>
      </c>
      <c r="E2045" t="s">
        <v>3573</v>
      </c>
      <c r="F2045" t="s">
        <v>16</v>
      </c>
      <c r="G2045" s="87">
        <v>20200630</v>
      </c>
      <c r="H2045" t="s">
        <v>6411</v>
      </c>
      <c r="I2045" t="s">
        <v>3618</v>
      </c>
      <c r="J2045" t="s">
        <v>3618</v>
      </c>
      <c r="K2045">
        <v>7703</v>
      </c>
      <c r="L2045" t="s">
        <v>6410</v>
      </c>
      <c r="M2045" s="87">
        <v>44013</v>
      </c>
      <c r="N2045" t="s">
        <v>3578</v>
      </c>
      <c r="O2045" t="s">
        <v>3579</v>
      </c>
      <c r="P2045" s="61">
        <v>-0.12</v>
      </c>
      <c r="Q2045" t="s">
        <v>3579</v>
      </c>
      <c r="R2045" s="61">
        <v>0</v>
      </c>
      <c r="S2045" s="61">
        <v>-0.12</v>
      </c>
    </row>
    <row r="2046" spans="1:19" x14ac:dyDescent="0.2">
      <c r="A2046" t="s">
        <v>592</v>
      </c>
      <c r="B2046" t="s">
        <v>1968</v>
      </c>
      <c r="C2046" t="s">
        <v>3028</v>
      </c>
      <c r="D2046" t="s">
        <v>238</v>
      </c>
      <c r="E2046" t="s">
        <v>3573</v>
      </c>
      <c r="F2046" t="s">
        <v>115</v>
      </c>
      <c r="G2046" s="87">
        <v>20190731</v>
      </c>
      <c r="H2046" t="s">
        <v>6235</v>
      </c>
      <c r="I2046" t="s">
        <v>6386</v>
      </c>
      <c r="J2046" t="s">
        <v>6387</v>
      </c>
      <c r="K2046">
        <v>7162</v>
      </c>
      <c r="L2046" t="s">
        <v>6388</v>
      </c>
      <c r="M2046" s="87">
        <v>43678</v>
      </c>
      <c r="N2046" t="s">
        <v>3578</v>
      </c>
      <c r="O2046" t="s">
        <v>3579</v>
      </c>
      <c r="P2046" s="61">
        <v>0.43</v>
      </c>
      <c r="Q2046" t="s">
        <v>3579</v>
      </c>
      <c r="R2046" s="61">
        <v>0.43</v>
      </c>
      <c r="S2046" s="61">
        <v>0</v>
      </c>
    </row>
    <row r="2047" spans="1:19" x14ac:dyDescent="0.2">
      <c r="A2047" t="s">
        <v>592</v>
      </c>
      <c r="B2047" t="s">
        <v>1968</v>
      </c>
      <c r="C2047" t="s">
        <v>3028</v>
      </c>
      <c r="D2047" t="s">
        <v>238</v>
      </c>
      <c r="E2047" t="s">
        <v>3573</v>
      </c>
      <c r="F2047" t="s">
        <v>116</v>
      </c>
      <c r="G2047" s="87">
        <v>20190830</v>
      </c>
      <c r="H2047" t="s">
        <v>6235</v>
      </c>
      <c r="I2047" t="s">
        <v>6389</v>
      </c>
      <c r="J2047" t="s">
        <v>6387</v>
      </c>
      <c r="K2047">
        <v>7214</v>
      </c>
      <c r="L2047" t="s">
        <v>6390</v>
      </c>
      <c r="M2047" s="87">
        <v>43710</v>
      </c>
      <c r="N2047" t="s">
        <v>3578</v>
      </c>
      <c r="O2047" t="s">
        <v>3579</v>
      </c>
      <c r="P2047" s="61">
        <v>0.55000000000000004</v>
      </c>
      <c r="Q2047" t="s">
        <v>3579</v>
      </c>
      <c r="R2047" s="61">
        <v>0.55000000000000004</v>
      </c>
      <c r="S2047" s="61">
        <v>0</v>
      </c>
    </row>
    <row r="2048" spans="1:19" x14ac:dyDescent="0.2">
      <c r="A2048" t="s">
        <v>592</v>
      </c>
      <c r="B2048" t="s">
        <v>1968</v>
      </c>
      <c r="C2048" t="s">
        <v>3028</v>
      </c>
      <c r="D2048" t="s">
        <v>238</v>
      </c>
      <c r="E2048" t="s">
        <v>3573</v>
      </c>
      <c r="F2048" t="s">
        <v>117</v>
      </c>
      <c r="G2048" s="87">
        <v>20190930</v>
      </c>
      <c r="H2048" t="s">
        <v>6235</v>
      </c>
      <c r="I2048" t="s">
        <v>6391</v>
      </c>
      <c r="J2048" t="s">
        <v>6387</v>
      </c>
      <c r="K2048">
        <v>7259</v>
      </c>
      <c r="L2048" t="s">
        <v>6392</v>
      </c>
      <c r="M2048" s="87">
        <v>43739</v>
      </c>
      <c r="N2048" t="s">
        <v>3578</v>
      </c>
      <c r="O2048" t="s">
        <v>3579</v>
      </c>
      <c r="P2048" s="61">
        <v>0.47</v>
      </c>
      <c r="Q2048" t="s">
        <v>3579</v>
      </c>
      <c r="R2048" s="61">
        <v>0.47</v>
      </c>
      <c r="S2048" s="61">
        <v>0</v>
      </c>
    </row>
    <row r="2049" spans="1:19" x14ac:dyDescent="0.2">
      <c r="A2049" t="s">
        <v>592</v>
      </c>
      <c r="B2049" t="s">
        <v>1968</v>
      </c>
      <c r="C2049" t="s">
        <v>3028</v>
      </c>
      <c r="D2049" t="s">
        <v>238</v>
      </c>
      <c r="E2049" t="s">
        <v>3573</v>
      </c>
      <c r="F2049" t="s">
        <v>118</v>
      </c>
      <c r="G2049" s="87">
        <v>20191031</v>
      </c>
      <c r="H2049" t="s">
        <v>6235</v>
      </c>
      <c r="I2049" t="s">
        <v>6393</v>
      </c>
      <c r="J2049" t="s">
        <v>6387</v>
      </c>
      <c r="K2049">
        <v>7312</v>
      </c>
      <c r="L2049" t="s">
        <v>6394</v>
      </c>
      <c r="M2049" s="87">
        <v>43769</v>
      </c>
      <c r="N2049" t="s">
        <v>3578</v>
      </c>
      <c r="O2049" t="s">
        <v>3579</v>
      </c>
      <c r="P2049" s="61">
        <v>0.43</v>
      </c>
      <c r="Q2049" t="s">
        <v>3579</v>
      </c>
      <c r="R2049" s="61">
        <v>0.43</v>
      </c>
      <c r="S2049" s="61">
        <v>0</v>
      </c>
    </row>
    <row r="2050" spans="1:19" x14ac:dyDescent="0.2">
      <c r="A2050" t="s">
        <v>592</v>
      </c>
      <c r="B2050" t="s">
        <v>1968</v>
      </c>
      <c r="C2050" t="s">
        <v>3028</v>
      </c>
      <c r="D2050" t="s">
        <v>238</v>
      </c>
      <c r="E2050" t="s">
        <v>3573</v>
      </c>
      <c r="F2050" t="s">
        <v>119</v>
      </c>
      <c r="G2050" s="87">
        <v>20191129</v>
      </c>
      <c r="H2050" t="s">
        <v>6235</v>
      </c>
      <c r="I2050" t="s">
        <v>6395</v>
      </c>
      <c r="J2050" t="s">
        <v>6387</v>
      </c>
      <c r="K2050">
        <v>7354</v>
      </c>
      <c r="L2050" t="s">
        <v>6396</v>
      </c>
      <c r="M2050" s="87">
        <v>43800</v>
      </c>
      <c r="N2050" t="s">
        <v>3578</v>
      </c>
      <c r="O2050" t="s">
        <v>3579</v>
      </c>
      <c r="P2050" s="61">
        <v>0.3</v>
      </c>
      <c r="Q2050" t="s">
        <v>3579</v>
      </c>
      <c r="R2050" s="61">
        <v>0.3</v>
      </c>
      <c r="S2050" s="61">
        <v>0</v>
      </c>
    </row>
    <row r="2051" spans="1:19" x14ac:dyDescent="0.2">
      <c r="A2051" t="s">
        <v>592</v>
      </c>
      <c r="B2051" t="s">
        <v>1968</v>
      </c>
      <c r="C2051" t="s">
        <v>3028</v>
      </c>
      <c r="D2051" t="s">
        <v>238</v>
      </c>
      <c r="E2051" t="s">
        <v>3573</v>
      </c>
      <c r="F2051" t="s">
        <v>120</v>
      </c>
      <c r="G2051" s="87">
        <v>20191231</v>
      </c>
      <c r="H2051" t="s">
        <v>6235</v>
      </c>
      <c r="I2051" t="s">
        <v>6397</v>
      </c>
      <c r="J2051" t="s">
        <v>6387</v>
      </c>
      <c r="K2051">
        <v>7400</v>
      </c>
      <c r="L2051" t="s">
        <v>6398</v>
      </c>
      <c r="M2051" s="87">
        <v>43835</v>
      </c>
      <c r="N2051" t="s">
        <v>3578</v>
      </c>
      <c r="O2051" t="s">
        <v>3579</v>
      </c>
      <c r="P2051" s="61">
        <v>0.38</v>
      </c>
      <c r="Q2051" t="s">
        <v>3579</v>
      </c>
      <c r="R2051" s="61">
        <v>0.38</v>
      </c>
      <c r="S2051" s="61">
        <v>0</v>
      </c>
    </row>
    <row r="2052" spans="1:19" x14ac:dyDescent="0.2">
      <c r="A2052" t="s">
        <v>592</v>
      </c>
      <c r="B2052" t="s">
        <v>1968</v>
      </c>
      <c r="C2052" t="s">
        <v>3028</v>
      </c>
      <c r="D2052" t="s">
        <v>238</v>
      </c>
      <c r="E2052" t="s">
        <v>3573</v>
      </c>
      <c r="F2052" t="s">
        <v>121</v>
      </c>
      <c r="G2052" s="87">
        <v>20200130</v>
      </c>
      <c r="H2052" t="s">
        <v>6235</v>
      </c>
      <c r="I2052" t="s">
        <v>6399</v>
      </c>
      <c r="J2052" t="s">
        <v>6387</v>
      </c>
      <c r="K2052">
        <v>7452</v>
      </c>
      <c r="L2052" t="s">
        <v>6400</v>
      </c>
      <c r="M2052" s="87">
        <v>43864</v>
      </c>
      <c r="N2052" t="s">
        <v>3578</v>
      </c>
      <c r="O2052" t="s">
        <v>3579</v>
      </c>
      <c r="P2052" s="61">
        <v>0.4</v>
      </c>
      <c r="Q2052" t="s">
        <v>3579</v>
      </c>
      <c r="R2052" s="61">
        <v>0.4</v>
      </c>
      <c r="S2052" s="61">
        <v>0</v>
      </c>
    </row>
    <row r="2053" spans="1:19" x14ac:dyDescent="0.2">
      <c r="A2053" t="s">
        <v>592</v>
      </c>
      <c r="B2053" t="s">
        <v>1968</v>
      </c>
      <c r="C2053" t="s">
        <v>3028</v>
      </c>
      <c r="D2053" t="s">
        <v>238</v>
      </c>
      <c r="E2053" t="s">
        <v>3573</v>
      </c>
      <c r="F2053" t="s">
        <v>122</v>
      </c>
      <c r="G2053" s="87">
        <v>20200228</v>
      </c>
      <c r="H2053" t="s">
        <v>6235</v>
      </c>
      <c r="I2053" t="s">
        <v>6401</v>
      </c>
      <c r="J2053" t="s">
        <v>6387</v>
      </c>
      <c r="K2053">
        <v>7503</v>
      </c>
      <c r="L2053" t="s">
        <v>6402</v>
      </c>
      <c r="M2053" s="87">
        <v>43891</v>
      </c>
      <c r="N2053" t="s">
        <v>3578</v>
      </c>
      <c r="O2053" t="s">
        <v>3579</v>
      </c>
      <c r="P2053" s="61">
        <v>0.47</v>
      </c>
      <c r="Q2053" t="s">
        <v>3579</v>
      </c>
      <c r="R2053" s="61">
        <v>0.47</v>
      </c>
      <c r="S2053" s="61">
        <v>0</v>
      </c>
    </row>
    <row r="2054" spans="1:19" x14ac:dyDescent="0.2">
      <c r="A2054" t="s">
        <v>592</v>
      </c>
      <c r="B2054" t="s">
        <v>1968</v>
      </c>
      <c r="C2054" t="s">
        <v>3028</v>
      </c>
      <c r="D2054" t="s">
        <v>238</v>
      </c>
      <c r="E2054" t="s">
        <v>3573</v>
      </c>
      <c r="F2054" t="s">
        <v>123</v>
      </c>
      <c r="G2054" s="87">
        <v>20200331</v>
      </c>
      <c r="H2054" t="s">
        <v>6235</v>
      </c>
      <c r="I2054" t="s">
        <v>6403</v>
      </c>
      <c r="J2054" t="s">
        <v>6387</v>
      </c>
      <c r="K2054">
        <v>7558</v>
      </c>
      <c r="L2054" t="s">
        <v>6404</v>
      </c>
      <c r="M2054" s="87">
        <v>43921</v>
      </c>
      <c r="N2054" t="s">
        <v>3578</v>
      </c>
      <c r="O2054" t="s">
        <v>3579</v>
      </c>
      <c r="P2054" s="61">
        <v>0.65</v>
      </c>
      <c r="Q2054" t="s">
        <v>3579</v>
      </c>
      <c r="R2054" s="61">
        <v>0.65</v>
      </c>
      <c r="S2054" s="61">
        <v>0</v>
      </c>
    </row>
    <row r="2055" spans="1:19" x14ac:dyDescent="0.2">
      <c r="A2055" t="s">
        <v>592</v>
      </c>
      <c r="B2055" t="s">
        <v>1968</v>
      </c>
      <c r="C2055" t="s">
        <v>3028</v>
      </c>
      <c r="D2055" t="s">
        <v>238</v>
      </c>
      <c r="E2055" t="s">
        <v>3573</v>
      </c>
      <c r="F2055" t="s">
        <v>124</v>
      </c>
      <c r="G2055" s="87">
        <v>20200430</v>
      </c>
      <c r="H2055" t="s">
        <v>6235</v>
      </c>
      <c r="I2055" t="s">
        <v>6405</v>
      </c>
      <c r="J2055" t="s">
        <v>6387</v>
      </c>
      <c r="K2055">
        <v>7606</v>
      </c>
      <c r="L2055" t="s">
        <v>6406</v>
      </c>
      <c r="M2055" s="87">
        <v>43952</v>
      </c>
      <c r="N2055" t="s">
        <v>3578</v>
      </c>
      <c r="O2055" t="s">
        <v>3579</v>
      </c>
      <c r="P2055" s="61">
        <v>0.21</v>
      </c>
      <c r="Q2055" t="s">
        <v>3579</v>
      </c>
      <c r="R2055" s="61">
        <v>0.21</v>
      </c>
      <c r="S2055" s="61">
        <v>0</v>
      </c>
    </row>
    <row r="2056" spans="1:19" x14ac:dyDescent="0.2">
      <c r="A2056" t="s">
        <v>592</v>
      </c>
      <c r="B2056" t="s">
        <v>1968</v>
      </c>
      <c r="C2056" t="s">
        <v>3028</v>
      </c>
      <c r="D2056" t="s">
        <v>238</v>
      </c>
      <c r="E2056" t="s">
        <v>3573</v>
      </c>
      <c r="F2056" t="s">
        <v>125</v>
      </c>
      <c r="G2056" s="87">
        <v>20200529</v>
      </c>
      <c r="H2056" t="s">
        <v>6235</v>
      </c>
      <c r="I2056" t="s">
        <v>6407</v>
      </c>
      <c r="J2056" t="s">
        <v>6387</v>
      </c>
      <c r="K2056">
        <v>7654</v>
      </c>
      <c r="L2056" t="s">
        <v>6408</v>
      </c>
      <c r="M2056" s="87">
        <v>43983</v>
      </c>
      <c r="N2056" t="s">
        <v>3578</v>
      </c>
      <c r="O2056" t="s">
        <v>3579</v>
      </c>
      <c r="P2056" s="61">
        <v>0.42</v>
      </c>
      <c r="Q2056" t="s">
        <v>3579</v>
      </c>
      <c r="R2056" s="61">
        <v>0.42</v>
      </c>
      <c r="S2056" s="61">
        <v>0</v>
      </c>
    </row>
    <row r="2057" spans="1:19" x14ac:dyDescent="0.2">
      <c r="A2057" t="s">
        <v>592</v>
      </c>
      <c r="B2057" t="s">
        <v>1968</v>
      </c>
      <c r="C2057" t="s">
        <v>3028</v>
      </c>
      <c r="D2057" t="s">
        <v>238</v>
      </c>
      <c r="E2057" t="s">
        <v>3573</v>
      </c>
      <c r="F2057" t="s">
        <v>126</v>
      </c>
      <c r="G2057" s="87">
        <v>20200629</v>
      </c>
      <c r="H2057" t="s">
        <v>6235</v>
      </c>
      <c r="I2057" t="s">
        <v>6409</v>
      </c>
      <c r="J2057" t="s">
        <v>6387</v>
      </c>
      <c r="K2057">
        <v>7703</v>
      </c>
      <c r="L2057" t="s">
        <v>6410</v>
      </c>
      <c r="M2057" s="87">
        <v>44013</v>
      </c>
      <c r="N2057" t="s">
        <v>3578</v>
      </c>
      <c r="O2057" t="s">
        <v>3579</v>
      </c>
      <c r="P2057" s="61">
        <v>0.12</v>
      </c>
      <c r="Q2057" t="s">
        <v>3579</v>
      </c>
      <c r="R2057" s="61">
        <v>0.12</v>
      </c>
      <c r="S2057" s="61">
        <v>0</v>
      </c>
    </row>
    <row r="2058" spans="1:19" x14ac:dyDescent="0.2">
      <c r="A2058" t="s">
        <v>592</v>
      </c>
      <c r="B2058" t="s">
        <v>1968</v>
      </c>
      <c r="C2058" t="s">
        <v>3028</v>
      </c>
      <c r="D2058" t="s">
        <v>238</v>
      </c>
      <c r="E2058" t="s">
        <v>3573</v>
      </c>
      <c r="F2058" t="s">
        <v>16</v>
      </c>
      <c r="G2058" s="87">
        <v>20200630</v>
      </c>
      <c r="H2058" t="s">
        <v>3617</v>
      </c>
      <c r="J2058" t="s">
        <v>3618</v>
      </c>
      <c r="K2058">
        <v>7681</v>
      </c>
      <c r="L2058" t="s">
        <v>3619</v>
      </c>
      <c r="M2058" s="87">
        <v>43999</v>
      </c>
      <c r="N2058" t="s">
        <v>3620</v>
      </c>
      <c r="O2058" t="s">
        <v>3579</v>
      </c>
      <c r="P2058" s="61">
        <v>-4.71</v>
      </c>
      <c r="Q2058" t="s">
        <v>3579</v>
      </c>
      <c r="R2058" s="61">
        <v>0</v>
      </c>
      <c r="S2058" s="61">
        <v>-4.71</v>
      </c>
    </row>
    <row r="2059" spans="1:19" x14ac:dyDescent="0.2">
      <c r="A2059" t="s">
        <v>592</v>
      </c>
      <c r="B2059" t="s">
        <v>1968</v>
      </c>
      <c r="C2059" t="s">
        <v>3028</v>
      </c>
      <c r="D2059" t="s">
        <v>238</v>
      </c>
      <c r="E2059" t="s">
        <v>3573</v>
      </c>
      <c r="F2059" t="s">
        <v>16</v>
      </c>
      <c r="G2059" s="87">
        <v>20200630</v>
      </c>
      <c r="H2059" t="s">
        <v>6411</v>
      </c>
      <c r="I2059" t="s">
        <v>3618</v>
      </c>
      <c r="J2059" t="s">
        <v>3618</v>
      </c>
      <c r="K2059">
        <v>7703</v>
      </c>
      <c r="L2059" t="s">
        <v>6410</v>
      </c>
      <c r="M2059" s="87">
        <v>44013</v>
      </c>
      <c r="N2059" t="s">
        <v>3578</v>
      </c>
      <c r="O2059" t="s">
        <v>3579</v>
      </c>
      <c r="P2059" s="61">
        <v>-0.12</v>
      </c>
      <c r="Q2059" t="s">
        <v>3579</v>
      </c>
      <c r="R2059" s="61">
        <v>0</v>
      </c>
      <c r="S2059" s="61">
        <v>-0.12</v>
      </c>
    </row>
    <row r="2060" spans="1:19" x14ac:dyDescent="0.2">
      <c r="A2060" t="s">
        <v>593</v>
      </c>
      <c r="B2060" t="s">
        <v>1969</v>
      </c>
      <c r="C2060" t="s">
        <v>3029</v>
      </c>
      <c r="D2060" t="s">
        <v>238</v>
      </c>
      <c r="E2060" t="s">
        <v>3573</v>
      </c>
      <c r="F2060" t="s">
        <v>115</v>
      </c>
      <c r="G2060" s="87">
        <v>20190731</v>
      </c>
      <c r="H2060" t="s">
        <v>6235</v>
      </c>
      <c r="I2060" t="s">
        <v>6386</v>
      </c>
      <c r="J2060" t="s">
        <v>6387</v>
      </c>
      <c r="K2060">
        <v>7162</v>
      </c>
      <c r="L2060" t="s">
        <v>6388</v>
      </c>
      <c r="M2060" s="87">
        <v>43678</v>
      </c>
      <c r="N2060" t="s">
        <v>3578</v>
      </c>
      <c r="O2060" t="s">
        <v>3579</v>
      </c>
      <c r="P2060" s="61">
        <v>0.43</v>
      </c>
      <c r="Q2060" t="s">
        <v>3579</v>
      </c>
      <c r="R2060" s="61">
        <v>0.43</v>
      </c>
      <c r="S2060" s="61">
        <v>0</v>
      </c>
    </row>
    <row r="2061" spans="1:19" x14ac:dyDescent="0.2">
      <c r="A2061" t="s">
        <v>593</v>
      </c>
      <c r="B2061" t="s">
        <v>1969</v>
      </c>
      <c r="C2061" t="s">
        <v>3029</v>
      </c>
      <c r="D2061" t="s">
        <v>238</v>
      </c>
      <c r="E2061" t="s">
        <v>3573</v>
      </c>
      <c r="F2061" t="s">
        <v>116</v>
      </c>
      <c r="G2061" s="87">
        <v>20190830</v>
      </c>
      <c r="H2061" t="s">
        <v>6235</v>
      </c>
      <c r="I2061" t="s">
        <v>6389</v>
      </c>
      <c r="J2061" t="s">
        <v>6387</v>
      </c>
      <c r="K2061">
        <v>7214</v>
      </c>
      <c r="L2061" t="s">
        <v>6390</v>
      </c>
      <c r="M2061" s="87">
        <v>43710</v>
      </c>
      <c r="N2061" t="s">
        <v>3578</v>
      </c>
      <c r="O2061" t="s">
        <v>3579</v>
      </c>
      <c r="P2061" s="61">
        <v>0.55000000000000004</v>
      </c>
      <c r="Q2061" t="s">
        <v>3579</v>
      </c>
      <c r="R2061" s="61">
        <v>0.55000000000000004</v>
      </c>
      <c r="S2061" s="61">
        <v>0</v>
      </c>
    </row>
    <row r="2062" spans="1:19" x14ac:dyDescent="0.2">
      <c r="A2062" t="s">
        <v>593</v>
      </c>
      <c r="B2062" t="s">
        <v>1969</v>
      </c>
      <c r="C2062" t="s">
        <v>3029</v>
      </c>
      <c r="D2062" t="s">
        <v>238</v>
      </c>
      <c r="E2062" t="s">
        <v>3573</v>
      </c>
      <c r="F2062" t="s">
        <v>117</v>
      </c>
      <c r="G2062" s="87">
        <v>20190930</v>
      </c>
      <c r="H2062" t="s">
        <v>6235</v>
      </c>
      <c r="I2062" t="s">
        <v>6391</v>
      </c>
      <c r="J2062" t="s">
        <v>6387</v>
      </c>
      <c r="K2062">
        <v>7259</v>
      </c>
      <c r="L2062" t="s">
        <v>6392</v>
      </c>
      <c r="M2062" s="87">
        <v>43739</v>
      </c>
      <c r="N2062" t="s">
        <v>3578</v>
      </c>
      <c r="O2062" t="s">
        <v>3579</v>
      </c>
      <c r="P2062" s="61">
        <v>0.47</v>
      </c>
      <c r="Q2062" t="s">
        <v>3579</v>
      </c>
      <c r="R2062" s="61">
        <v>0.47</v>
      </c>
      <c r="S2062" s="61">
        <v>0</v>
      </c>
    </row>
    <row r="2063" spans="1:19" x14ac:dyDescent="0.2">
      <c r="A2063" t="s">
        <v>593</v>
      </c>
      <c r="B2063" t="s">
        <v>1969</v>
      </c>
      <c r="C2063" t="s">
        <v>3029</v>
      </c>
      <c r="D2063" t="s">
        <v>238</v>
      </c>
      <c r="E2063" t="s">
        <v>3573</v>
      </c>
      <c r="F2063" t="s">
        <v>118</v>
      </c>
      <c r="G2063" s="87">
        <v>20191031</v>
      </c>
      <c r="H2063" t="s">
        <v>6235</v>
      </c>
      <c r="I2063" t="s">
        <v>6393</v>
      </c>
      <c r="J2063" t="s">
        <v>6387</v>
      </c>
      <c r="K2063">
        <v>7312</v>
      </c>
      <c r="L2063" t="s">
        <v>6394</v>
      </c>
      <c r="M2063" s="87">
        <v>43769</v>
      </c>
      <c r="N2063" t="s">
        <v>3578</v>
      </c>
      <c r="O2063" t="s">
        <v>3579</v>
      </c>
      <c r="P2063" s="61">
        <v>0.43</v>
      </c>
      <c r="Q2063" t="s">
        <v>3579</v>
      </c>
      <c r="R2063" s="61">
        <v>0.43</v>
      </c>
      <c r="S2063" s="61">
        <v>0</v>
      </c>
    </row>
    <row r="2064" spans="1:19" x14ac:dyDescent="0.2">
      <c r="A2064" t="s">
        <v>593</v>
      </c>
      <c r="B2064" t="s">
        <v>1969</v>
      </c>
      <c r="C2064" t="s">
        <v>3029</v>
      </c>
      <c r="D2064" t="s">
        <v>238</v>
      </c>
      <c r="E2064" t="s">
        <v>3573</v>
      </c>
      <c r="F2064" t="s">
        <v>119</v>
      </c>
      <c r="G2064" s="87">
        <v>20191129</v>
      </c>
      <c r="H2064" t="s">
        <v>6235</v>
      </c>
      <c r="I2064" t="s">
        <v>6395</v>
      </c>
      <c r="J2064" t="s">
        <v>6387</v>
      </c>
      <c r="K2064">
        <v>7354</v>
      </c>
      <c r="L2064" t="s">
        <v>6396</v>
      </c>
      <c r="M2064" s="87">
        <v>43800</v>
      </c>
      <c r="N2064" t="s">
        <v>3578</v>
      </c>
      <c r="O2064" t="s">
        <v>3579</v>
      </c>
      <c r="P2064" s="61">
        <v>0.3</v>
      </c>
      <c r="Q2064" t="s">
        <v>3579</v>
      </c>
      <c r="R2064" s="61">
        <v>0.3</v>
      </c>
      <c r="S2064" s="61">
        <v>0</v>
      </c>
    </row>
    <row r="2065" spans="1:19" x14ac:dyDescent="0.2">
      <c r="A2065" t="s">
        <v>593</v>
      </c>
      <c r="B2065" t="s">
        <v>1969</v>
      </c>
      <c r="C2065" t="s">
        <v>3029</v>
      </c>
      <c r="D2065" t="s">
        <v>238</v>
      </c>
      <c r="E2065" t="s">
        <v>3573</v>
      </c>
      <c r="F2065" t="s">
        <v>120</v>
      </c>
      <c r="G2065" s="87">
        <v>20191231</v>
      </c>
      <c r="H2065" t="s">
        <v>6235</v>
      </c>
      <c r="I2065" t="s">
        <v>6397</v>
      </c>
      <c r="J2065" t="s">
        <v>6387</v>
      </c>
      <c r="K2065">
        <v>7400</v>
      </c>
      <c r="L2065" t="s">
        <v>6398</v>
      </c>
      <c r="M2065" s="87">
        <v>43835</v>
      </c>
      <c r="N2065" t="s">
        <v>3578</v>
      </c>
      <c r="O2065" t="s">
        <v>3579</v>
      </c>
      <c r="P2065" s="61">
        <v>0.38</v>
      </c>
      <c r="Q2065" t="s">
        <v>3579</v>
      </c>
      <c r="R2065" s="61">
        <v>0.38</v>
      </c>
      <c r="S2065" s="61">
        <v>0</v>
      </c>
    </row>
    <row r="2066" spans="1:19" x14ac:dyDescent="0.2">
      <c r="A2066" t="s">
        <v>593</v>
      </c>
      <c r="B2066" t="s">
        <v>1969</v>
      </c>
      <c r="C2066" t="s">
        <v>3029</v>
      </c>
      <c r="D2066" t="s">
        <v>238</v>
      </c>
      <c r="E2066" t="s">
        <v>3573</v>
      </c>
      <c r="F2066" t="s">
        <v>121</v>
      </c>
      <c r="G2066" s="87">
        <v>20200130</v>
      </c>
      <c r="H2066" t="s">
        <v>6235</v>
      </c>
      <c r="I2066" t="s">
        <v>6399</v>
      </c>
      <c r="J2066" t="s">
        <v>6387</v>
      </c>
      <c r="K2066">
        <v>7452</v>
      </c>
      <c r="L2066" t="s">
        <v>6400</v>
      </c>
      <c r="M2066" s="87">
        <v>43864</v>
      </c>
      <c r="N2066" t="s">
        <v>3578</v>
      </c>
      <c r="O2066" t="s">
        <v>3579</v>
      </c>
      <c r="P2066" s="61">
        <v>0.35</v>
      </c>
      <c r="Q2066" t="s">
        <v>3579</v>
      </c>
      <c r="R2066" s="61">
        <v>0.35</v>
      </c>
      <c r="S2066" s="61">
        <v>0</v>
      </c>
    </row>
    <row r="2067" spans="1:19" x14ac:dyDescent="0.2">
      <c r="A2067" t="s">
        <v>593</v>
      </c>
      <c r="B2067" t="s">
        <v>1969</v>
      </c>
      <c r="C2067" t="s">
        <v>3029</v>
      </c>
      <c r="D2067" t="s">
        <v>238</v>
      </c>
      <c r="E2067" t="s">
        <v>3573</v>
      </c>
      <c r="F2067" t="s">
        <v>122</v>
      </c>
      <c r="G2067" s="87">
        <v>20200228</v>
      </c>
      <c r="H2067" t="s">
        <v>6235</v>
      </c>
      <c r="I2067" t="s">
        <v>6401</v>
      </c>
      <c r="J2067" t="s">
        <v>6387</v>
      </c>
      <c r="K2067">
        <v>7503</v>
      </c>
      <c r="L2067" t="s">
        <v>6402</v>
      </c>
      <c r="M2067" s="87">
        <v>43891</v>
      </c>
      <c r="N2067" t="s">
        <v>3578</v>
      </c>
      <c r="O2067" t="s">
        <v>3579</v>
      </c>
      <c r="P2067" s="61">
        <v>0.47</v>
      </c>
      <c r="Q2067" t="s">
        <v>3579</v>
      </c>
      <c r="R2067" s="61">
        <v>0.47</v>
      </c>
      <c r="S2067" s="61">
        <v>0</v>
      </c>
    </row>
    <row r="2068" spans="1:19" x14ac:dyDescent="0.2">
      <c r="A2068" t="s">
        <v>593</v>
      </c>
      <c r="B2068" t="s">
        <v>1969</v>
      </c>
      <c r="C2068" t="s">
        <v>3029</v>
      </c>
      <c r="D2068" t="s">
        <v>238</v>
      </c>
      <c r="E2068" t="s">
        <v>3573</v>
      </c>
      <c r="F2068" t="s">
        <v>123</v>
      </c>
      <c r="G2068" s="87">
        <v>20200331</v>
      </c>
      <c r="H2068" t="s">
        <v>6235</v>
      </c>
      <c r="I2068" t="s">
        <v>6403</v>
      </c>
      <c r="J2068" t="s">
        <v>6387</v>
      </c>
      <c r="K2068">
        <v>7558</v>
      </c>
      <c r="L2068" t="s">
        <v>6404</v>
      </c>
      <c r="M2068" s="87">
        <v>43921</v>
      </c>
      <c r="N2068" t="s">
        <v>3578</v>
      </c>
      <c r="O2068" t="s">
        <v>3579</v>
      </c>
      <c r="P2068" s="61">
        <v>0.65</v>
      </c>
      <c r="Q2068" t="s">
        <v>3579</v>
      </c>
      <c r="R2068" s="61">
        <v>0.65</v>
      </c>
      <c r="S2068" s="61">
        <v>0</v>
      </c>
    </row>
    <row r="2069" spans="1:19" x14ac:dyDescent="0.2">
      <c r="A2069" t="s">
        <v>593</v>
      </c>
      <c r="B2069" t="s">
        <v>1969</v>
      </c>
      <c r="C2069" t="s">
        <v>3029</v>
      </c>
      <c r="D2069" t="s">
        <v>238</v>
      </c>
      <c r="E2069" t="s">
        <v>3573</v>
      </c>
      <c r="F2069" t="s">
        <v>124</v>
      </c>
      <c r="G2069" s="87">
        <v>20200430</v>
      </c>
      <c r="H2069" t="s">
        <v>6235</v>
      </c>
      <c r="I2069" t="s">
        <v>6405</v>
      </c>
      <c r="J2069" t="s">
        <v>6387</v>
      </c>
      <c r="K2069">
        <v>7606</v>
      </c>
      <c r="L2069" t="s">
        <v>6406</v>
      </c>
      <c r="M2069" s="87">
        <v>43952</v>
      </c>
      <c r="N2069" t="s">
        <v>3578</v>
      </c>
      <c r="O2069" t="s">
        <v>3579</v>
      </c>
      <c r="P2069" s="61">
        <v>0.21</v>
      </c>
      <c r="Q2069" t="s">
        <v>3579</v>
      </c>
      <c r="R2069" s="61">
        <v>0.21</v>
      </c>
      <c r="S2069" s="61">
        <v>0</v>
      </c>
    </row>
    <row r="2070" spans="1:19" x14ac:dyDescent="0.2">
      <c r="A2070" t="s">
        <v>593</v>
      </c>
      <c r="B2070" t="s">
        <v>1969</v>
      </c>
      <c r="C2070" t="s">
        <v>3029</v>
      </c>
      <c r="D2070" t="s">
        <v>238</v>
      </c>
      <c r="E2070" t="s">
        <v>3573</v>
      </c>
      <c r="F2070" t="s">
        <v>125</v>
      </c>
      <c r="G2070" s="87">
        <v>20200529</v>
      </c>
      <c r="H2070" t="s">
        <v>6235</v>
      </c>
      <c r="I2070" t="s">
        <v>6407</v>
      </c>
      <c r="J2070" t="s">
        <v>6387</v>
      </c>
      <c r="K2070">
        <v>7654</v>
      </c>
      <c r="L2070" t="s">
        <v>6408</v>
      </c>
      <c r="M2070" s="87">
        <v>43983</v>
      </c>
      <c r="N2070" t="s">
        <v>3578</v>
      </c>
      <c r="O2070" t="s">
        <v>3579</v>
      </c>
      <c r="P2070" s="61">
        <v>0.42</v>
      </c>
      <c r="Q2070" t="s">
        <v>3579</v>
      </c>
      <c r="R2070" s="61">
        <v>0.42</v>
      </c>
      <c r="S2070" s="61">
        <v>0</v>
      </c>
    </row>
    <row r="2071" spans="1:19" x14ac:dyDescent="0.2">
      <c r="A2071" t="s">
        <v>593</v>
      </c>
      <c r="B2071" t="s">
        <v>1969</v>
      </c>
      <c r="C2071" t="s">
        <v>3029</v>
      </c>
      <c r="D2071" t="s">
        <v>238</v>
      </c>
      <c r="E2071" t="s">
        <v>3573</v>
      </c>
      <c r="F2071" t="s">
        <v>126</v>
      </c>
      <c r="G2071" s="87">
        <v>20200629</v>
      </c>
      <c r="H2071" t="s">
        <v>6235</v>
      </c>
      <c r="I2071" t="s">
        <v>6409</v>
      </c>
      <c r="J2071" t="s">
        <v>6387</v>
      </c>
      <c r="K2071">
        <v>7703</v>
      </c>
      <c r="L2071" t="s">
        <v>6410</v>
      </c>
      <c r="M2071" s="87">
        <v>44013</v>
      </c>
      <c r="N2071" t="s">
        <v>3578</v>
      </c>
      <c r="O2071" t="s">
        <v>3579</v>
      </c>
      <c r="P2071" s="61">
        <v>0.12</v>
      </c>
      <c r="Q2071" t="s">
        <v>3579</v>
      </c>
      <c r="R2071" s="61">
        <v>0.12</v>
      </c>
      <c r="S2071" s="61">
        <v>0</v>
      </c>
    </row>
    <row r="2072" spans="1:19" x14ac:dyDescent="0.2">
      <c r="A2072" t="s">
        <v>593</v>
      </c>
      <c r="B2072" t="s">
        <v>1969</v>
      </c>
      <c r="C2072" t="s">
        <v>3029</v>
      </c>
      <c r="D2072" t="s">
        <v>238</v>
      </c>
      <c r="E2072" t="s">
        <v>3573</v>
      </c>
      <c r="F2072" t="s">
        <v>16</v>
      </c>
      <c r="G2072" s="87">
        <v>20200630</v>
      </c>
      <c r="H2072" t="s">
        <v>3617</v>
      </c>
      <c r="J2072" t="s">
        <v>3618</v>
      </c>
      <c r="K2072">
        <v>7681</v>
      </c>
      <c r="L2072" t="s">
        <v>3619</v>
      </c>
      <c r="M2072" s="87">
        <v>43999</v>
      </c>
      <c r="N2072" t="s">
        <v>3620</v>
      </c>
      <c r="O2072" t="s">
        <v>3579</v>
      </c>
      <c r="P2072" s="61">
        <v>-4.66</v>
      </c>
      <c r="Q2072" t="s">
        <v>3579</v>
      </c>
      <c r="R2072" s="61">
        <v>0</v>
      </c>
      <c r="S2072" s="61">
        <v>-4.66</v>
      </c>
    </row>
    <row r="2073" spans="1:19" x14ac:dyDescent="0.2">
      <c r="A2073" t="s">
        <v>593</v>
      </c>
      <c r="B2073" t="s">
        <v>1969</v>
      </c>
      <c r="C2073" t="s">
        <v>3029</v>
      </c>
      <c r="D2073" t="s">
        <v>238</v>
      </c>
      <c r="E2073" t="s">
        <v>3573</v>
      </c>
      <c r="F2073" t="s">
        <v>16</v>
      </c>
      <c r="G2073" s="87">
        <v>20200630</v>
      </c>
      <c r="H2073" t="s">
        <v>6411</v>
      </c>
      <c r="I2073" t="s">
        <v>3618</v>
      </c>
      <c r="J2073" t="s">
        <v>3618</v>
      </c>
      <c r="K2073">
        <v>7703</v>
      </c>
      <c r="L2073" t="s">
        <v>6410</v>
      </c>
      <c r="M2073" s="87">
        <v>44013</v>
      </c>
      <c r="N2073" t="s">
        <v>3578</v>
      </c>
      <c r="O2073" t="s">
        <v>3579</v>
      </c>
      <c r="P2073" s="61">
        <v>-0.12</v>
      </c>
      <c r="Q2073" t="s">
        <v>3579</v>
      </c>
      <c r="R2073" s="61">
        <v>0</v>
      </c>
      <c r="S2073" s="61">
        <v>-0.12</v>
      </c>
    </row>
    <row r="2074" spans="1:19" x14ac:dyDescent="0.2">
      <c r="A2074" t="s">
        <v>594</v>
      </c>
      <c r="B2074" t="s">
        <v>1970</v>
      </c>
      <c r="C2074" t="s">
        <v>3030</v>
      </c>
      <c r="D2074" t="s">
        <v>238</v>
      </c>
      <c r="E2074" t="s">
        <v>3573</v>
      </c>
      <c r="F2074" t="s">
        <v>115</v>
      </c>
      <c r="G2074" s="87">
        <v>20190731</v>
      </c>
      <c r="H2074" t="s">
        <v>6235</v>
      </c>
      <c r="I2074" t="s">
        <v>6386</v>
      </c>
      <c r="J2074" t="s">
        <v>6387</v>
      </c>
      <c r="K2074">
        <v>7162</v>
      </c>
      <c r="L2074" t="s">
        <v>6388</v>
      </c>
      <c r="M2074" s="87">
        <v>43678</v>
      </c>
      <c r="N2074" t="s">
        <v>3578</v>
      </c>
      <c r="O2074" t="s">
        <v>3579</v>
      </c>
      <c r="P2074" s="61">
        <v>0.43</v>
      </c>
      <c r="Q2074" t="s">
        <v>3579</v>
      </c>
      <c r="R2074" s="61">
        <v>0.43</v>
      </c>
      <c r="S2074" s="61">
        <v>0</v>
      </c>
    </row>
    <row r="2075" spans="1:19" x14ac:dyDescent="0.2">
      <c r="A2075" t="s">
        <v>594</v>
      </c>
      <c r="B2075" t="s">
        <v>1970</v>
      </c>
      <c r="C2075" t="s">
        <v>3030</v>
      </c>
      <c r="D2075" t="s">
        <v>238</v>
      </c>
      <c r="E2075" t="s">
        <v>3573</v>
      </c>
      <c r="F2075" t="s">
        <v>116</v>
      </c>
      <c r="G2075" s="87">
        <v>20190830</v>
      </c>
      <c r="H2075" t="s">
        <v>6235</v>
      </c>
      <c r="I2075" t="s">
        <v>6389</v>
      </c>
      <c r="J2075" t="s">
        <v>6387</v>
      </c>
      <c r="K2075">
        <v>7214</v>
      </c>
      <c r="L2075" t="s">
        <v>6390</v>
      </c>
      <c r="M2075" s="87">
        <v>43710</v>
      </c>
      <c r="N2075" t="s">
        <v>3578</v>
      </c>
      <c r="O2075" t="s">
        <v>3579</v>
      </c>
      <c r="P2075" s="61">
        <v>0.55000000000000004</v>
      </c>
      <c r="Q2075" t="s">
        <v>3579</v>
      </c>
      <c r="R2075" s="61">
        <v>0.55000000000000004</v>
      </c>
      <c r="S2075" s="61">
        <v>0</v>
      </c>
    </row>
    <row r="2076" spans="1:19" x14ac:dyDescent="0.2">
      <c r="A2076" t="s">
        <v>594</v>
      </c>
      <c r="B2076" t="s">
        <v>1970</v>
      </c>
      <c r="C2076" t="s">
        <v>3030</v>
      </c>
      <c r="D2076" t="s">
        <v>238</v>
      </c>
      <c r="E2076" t="s">
        <v>3573</v>
      </c>
      <c r="F2076" t="s">
        <v>117</v>
      </c>
      <c r="G2076" s="87">
        <v>20190930</v>
      </c>
      <c r="H2076" t="s">
        <v>6235</v>
      </c>
      <c r="I2076" t="s">
        <v>6391</v>
      </c>
      <c r="J2076" t="s">
        <v>6387</v>
      </c>
      <c r="K2076">
        <v>7259</v>
      </c>
      <c r="L2076" t="s">
        <v>6392</v>
      </c>
      <c r="M2076" s="87">
        <v>43739</v>
      </c>
      <c r="N2076" t="s">
        <v>3578</v>
      </c>
      <c r="O2076" t="s">
        <v>3579</v>
      </c>
      <c r="P2076" s="61">
        <v>0.47</v>
      </c>
      <c r="Q2076" t="s">
        <v>3579</v>
      </c>
      <c r="R2076" s="61">
        <v>0.47</v>
      </c>
      <c r="S2076" s="61">
        <v>0</v>
      </c>
    </row>
    <row r="2077" spans="1:19" x14ac:dyDescent="0.2">
      <c r="A2077" t="s">
        <v>594</v>
      </c>
      <c r="B2077" t="s">
        <v>1970</v>
      </c>
      <c r="C2077" t="s">
        <v>3030</v>
      </c>
      <c r="D2077" t="s">
        <v>238</v>
      </c>
      <c r="E2077" t="s">
        <v>3573</v>
      </c>
      <c r="F2077" t="s">
        <v>118</v>
      </c>
      <c r="G2077" s="87">
        <v>20191031</v>
      </c>
      <c r="H2077" t="s">
        <v>6235</v>
      </c>
      <c r="I2077" t="s">
        <v>6393</v>
      </c>
      <c r="J2077" t="s">
        <v>6387</v>
      </c>
      <c r="K2077">
        <v>7312</v>
      </c>
      <c r="L2077" t="s">
        <v>6394</v>
      </c>
      <c r="M2077" s="87">
        <v>43769</v>
      </c>
      <c r="N2077" t="s">
        <v>3578</v>
      </c>
      <c r="O2077" t="s">
        <v>3579</v>
      </c>
      <c r="P2077" s="61">
        <v>0.43</v>
      </c>
      <c r="Q2077" t="s">
        <v>3579</v>
      </c>
      <c r="R2077" s="61">
        <v>0.43</v>
      </c>
      <c r="S2077" s="61">
        <v>0</v>
      </c>
    </row>
    <row r="2078" spans="1:19" x14ac:dyDescent="0.2">
      <c r="A2078" t="s">
        <v>594</v>
      </c>
      <c r="B2078" t="s">
        <v>1970</v>
      </c>
      <c r="C2078" t="s">
        <v>3030</v>
      </c>
      <c r="D2078" t="s">
        <v>238</v>
      </c>
      <c r="E2078" t="s">
        <v>3573</v>
      </c>
      <c r="F2078" t="s">
        <v>119</v>
      </c>
      <c r="G2078" s="87">
        <v>20191129</v>
      </c>
      <c r="H2078" t="s">
        <v>6235</v>
      </c>
      <c r="I2078" t="s">
        <v>6395</v>
      </c>
      <c r="J2078" t="s">
        <v>6387</v>
      </c>
      <c r="K2078">
        <v>7354</v>
      </c>
      <c r="L2078" t="s">
        <v>6396</v>
      </c>
      <c r="M2078" s="87">
        <v>43800</v>
      </c>
      <c r="N2078" t="s">
        <v>3578</v>
      </c>
      <c r="O2078" t="s">
        <v>3579</v>
      </c>
      <c r="P2078" s="61">
        <v>0.3</v>
      </c>
      <c r="Q2078" t="s">
        <v>3579</v>
      </c>
      <c r="R2078" s="61">
        <v>0.3</v>
      </c>
      <c r="S2078" s="61">
        <v>0</v>
      </c>
    </row>
    <row r="2079" spans="1:19" x14ac:dyDescent="0.2">
      <c r="A2079" t="s">
        <v>594</v>
      </c>
      <c r="B2079" t="s">
        <v>1970</v>
      </c>
      <c r="C2079" t="s">
        <v>3030</v>
      </c>
      <c r="D2079" t="s">
        <v>238</v>
      </c>
      <c r="E2079" t="s">
        <v>3573</v>
      </c>
      <c r="F2079" t="s">
        <v>120</v>
      </c>
      <c r="G2079" s="87">
        <v>20191231</v>
      </c>
      <c r="H2079" t="s">
        <v>6235</v>
      </c>
      <c r="I2079" t="s">
        <v>6397</v>
      </c>
      <c r="J2079" t="s">
        <v>6387</v>
      </c>
      <c r="K2079">
        <v>7400</v>
      </c>
      <c r="L2079" t="s">
        <v>6398</v>
      </c>
      <c r="M2079" s="87">
        <v>43835</v>
      </c>
      <c r="N2079" t="s">
        <v>3578</v>
      </c>
      <c r="O2079" t="s">
        <v>3579</v>
      </c>
      <c r="P2079" s="61">
        <v>0.4</v>
      </c>
      <c r="Q2079" t="s">
        <v>3579</v>
      </c>
      <c r="R2079" s="61">
        <v>0.4</v>
      </c>
      <c r="S2079" s="61">
        <v>0</v>
      </c>
    </row>
    <row r="2080" spans="1:19" x14ac:dyDescent="0.2">
      <c r="A2080" t="s">
        <v>594</v>
      </c>
      <c r="B2080" t="s">
        <v>1970</v>
      </c>
      <c r="C2080" t="s">
        <v>3030</v>
      </c>
      <c r="D2080" t="s">
        <v>238</v>
      </c>
      <c r="E2080" t="s">
        <v>3573</v>
      </c>
      <c r="F2080" t="s">
        <v>121</v>
      </c>
      <c r="G2080" s="87">
        <v>20200130</v>
      </c>
      <c r="H2080" t="s">
        <v>6235</v>
      </c>
      <c r="I2080" t="s">
        <v>6399</v>
      </c>
      <c r="J2080" t="s">
        <v>6387</v>
      </c>
      <c r="K2080">
        <v>7452</v>
      </c>
      <c r="L2080" t="s">
        <v>6400</v>
      </c>
      <c r="M2080" s="87">
        <v>43864</v>
      </c>
      <c r="N2080" t="s">
        <v>3578</v>
      </c>
      <c r="O2080" t="s">
        <v>3579</v>
      </c>
      <c r="P2080" s="61">
        <v>0.35</v>
      </c>
      <c r="Q2080" t="s">
        <v>3579</v>
      </c>
      <c r="R2080" s="61">
        <v>0.35</v>
      </c>
      <c r="S2080" s="61">
        <v>0</v>
      </c>
    </row>
    <row r="2081" spans="1:19" x14ac:dyDescent="0.2">
      <c r="A2081" t="s">
        <v>594</v>
      </c>
      <c r="B2081" t="s">
        <v>1970</v>
      </c>
      <c r="C2081" t="s">
        <v>3030</v>
      </c>
      <c r="D2081" t="s">
        <v>238</v>
      </c>
      <c r="E2081" t="s">
        <v>3573</v>
      </c>
      <c r="F2081" t="s">
        <v>122</v>
      </c>
      <c r="G2081" s="87">
        <v>20200228</v>
      </c>
      <c r="H2081" t="s">
        <v>6235</v>
      </c>
      <c r="I2081" t="s">
        <v>6401</v>
      </c>
      <c r="J2081" t="s">
        <v>6387</v>
      </c>
      <c r="K2081">
        <v>7503</v>
      </c>
      <c r="L2081" t="s">
        <v>6402</v>
      </c>
      <c r="M2081" s="87">
        <v>43891</v>
      </c>
      <c r="N2081" t="s">
        <v>3578</v>
      </c>
      <c r="O2081" t="s">
        <v>3579</v>
      </c>
      <c r="P2081" s="61">
        <v>0.47</v>
      </c>
      <c r="Q2081" t="s">
        <v>3579</v>
      </c>
      <c r="R2081" s="61">
        <v>0.47</v>
      </c>
      <c r="S2081" s="61">
        <v>0</v>
      </c>
    </row>
    <row r="2082" spans="1:19" x14ac:dyDescent="0.2">
      <c r="A2082" t="s">
        <v>594</v>
      </c>
      <c r="B2082" t="s">
        <v>1970</v>
      </c>
      <c r="C2082" t="s">
        <v>3030</v>
      </c>
      <c r="D2082" t="s">
        <v>238</v>
      </c>
      <c r="E2082" t="s">
        <v>3573</v>
      </c>
      <c r="F2082" t="s">
        <v>123</v>
      </c>
      <c r="G2082" s="87">
        <v>20200331</v>
      </c>
      <c r="H2082" t="s">
        <v>6235</v>
      </c>
      <c r="I2082" t="s">
        <v>6403</v>
      </c>
      <c r="J2082" t="s">
        <v>6387</v>
      </c>
      <c r="K2082">
        <v>7558</v>
      </c>
      <c r="L2082" t="s">
        <v>6404</v>
      </c>
      <c r="M2082" s="87">
        <v>43921</v>
      </c>
      <c r="N2082" t="s">
        <v>3578</v>
      </c>
      <c r="O2082" t="s">
        <v>3579</v>
      </c>
      <c r="P2082" s="61">
        <v>0.65</v>
      </c>
      <c r="Q2082" t="s">
        <v>3579</v>
      </c>
      <c r="R2082" s="61">
        <v>0.65</v>
      </c>
      <c r="S2082" s="61">
        <v>0</v>
      </c>
    </row>
    <row r="2083" spans="1:19" x14ac:dyDescent="0.2">
      <c r="A2083" t="s">
        <v>594</v>
      </c>
      <c r="B2083" t="s">
        <v>1970</v>
      </c>
      <c r="C2083" t="s">
        <v>3030</v>
      </c>
      <c r="D2083" t="s">
        <v>238</v>
      </c>
      <c r="E2083" t="s">
        <v>3573</v>
      </c>
      <c r="F2083" t="s">
        <v>124</v>
      </c>
      <c r="G2083" s="87">
        <v>20200430</v>
      </c>
      <c r="H2083" t="s">
        <v>6235</v>
      </c>
      <c r="I2083" t="s">
        <v>6405</v>
      </c>
      <c r="J2083" t="s">
        <v>6387</v>
      </c>
      <c r="K2083">
        <v>7606</v>
      </c>
      <c r="L2083" t="s">
        <v>6406</v>
      </c>
      <c r="M2083" s="87">
        <v>43952</v>
      </c>
      <c r="N2083" t="s">
        <v>3578</v>
      </c>
      <c r="O2083" t="s">
        <v>3579</v>
      </c>
      <c r="P2083" s="61">
        <v>0.21</v>
      </c>
      <c r="Q2083" t="s">
        <v>3579</v>
      </c>
      <c r="R2083" s="61">
        <v>0.21</v>
      </c>
      <c r="S2083" s="61">
        <v>0</v>
      </c>
    </row>
    <row r="2084" spans="1:19" x14ac:dyDescent="0.2">
      <c r="A2084" t="s">
        <v>594</v>
      </c>
      <c r="B2084" t="s">
        <v>1970</v>
      </c>
      <c r="C2084" t="s">
        <v>3030</v>
      </c>
      <c r="D2084" t="s">
        <v>238</v>
      </c>
      <c r="E2084" t="s">
        <v>3573</v>
      </c>
      <c r="F2084" t="s">
        <v>125</v>
      </c>
      <c r="G2084" s="87">
        <v>20200529</v>
      </c>
      <c r="H2084" t="s">
        <v>6235</v>
      </c>
      <c r="I2084" t="s">
        <v>6407</v>
      </c>
      <c r="J2084" t="s">
        <v>6387</v>
      </c>
      <c r="K2084">
        <v>7654</v>
      </c>
      <c r="L2084" t="s">
        <v>6408</v>
      </c>
      <c r="M2084" s="87">
        <v>43983</v>
      </c>
      <c r="N2084" t="s">
        <v>3578</v>
      </c>
      <c r="O2084" t="s">
        <v>3579</v>
      </c>
      <c r="P2084" s="61">
        <v>0.42</v>
      </c>
      <c r="Q2084" t="s">
        <v>3579</v>
      </c>
      <c r="R2084" s="61">
        <v>0.42</v>
      </c>
      <c r="S2084" s="61">
        <v>0</v>
      </c>
    </row>
    <row r="2085" spans="1:19" x14ac:dyDescent="0.2">
      <c r="A2085" t="s">
        <v>594</v>
      </c>
      <c r="B2085" t="s">
        <v>1970</v>
      </c>
      <c r="C2085" t="s">
        <v>3030</v>
      </c>
      <c r="D2085" t="s">
        <v>238</v>
      </c>
      <c r="E2085" t="s">
        <v>3573</v>
      </c>
      <c r="F2085" t="s">
        <v>126</v>
      </c>
      <c r="G2085" s="87">
        <v>20200629</v>
      </c>
      <c r="H2085" t="s">
        <v>6235</v>
      </c>
      <c r="I2085" t="s">
        <v>6409</v>
      </c>
      <c r="J2085" t="s">
        <v>6387</v>
      </c>
      <c r="K2085">
        <v>7703</v>
      </c>
      <c r="L2085" t="s">
        <v>6410</v>
      </c>
      <c r="M2085" s="87">
        <v>44013</v>
      </c>
      <c r="N2085" t="s">
        <v>3578</v>
      </c>
      <c r="O2085" t="s">
        <v>3579</v>
      </c>
      <c r="P2085" s="61">
        <v>0.12</v>
      </c>
      <c r="Q2085" t="s">
        <v>3579</v>
      </c>
      <c r="R2085" s="61">
        <v>0.12</v>
      </c>
      <c r="S2085" s="61">
        <v>0</v>
      </c>
    </row>
    <row r="2086" spans="1:19" x14ac:dyDescent="0.2">
      <c r="A2086" t="s">
        <v>594</v>
      </c>
      <c r="B2086" t="s">
        <v>1970</v>
      </c>
      <c r="C2086" t="s">
        <v>3030</v>
      </c>
      <c r="D2086" t="s">
        <v>238</v>
      </c>
      <c r="E2086" t="s">
        <v>3573</v>
      </c>
      <c r="F2086" t="s">
        <v>16</v>
      </c>
      <c r="G2086" s="87">
        <v>20200630</v>
      </c>
      <c r="H2086" t="s">
        <v>3617</v>
      </c>
      <c r="J2086" t="s">
        <v>3618</v>
      </c>
      <c r="K2086">
        <v>7681</v>
      </c>
      <c r="L2086" t="s">
        <v>3619</v>
      </c>
      <c r="M2086" s="87">
        <v>43999</v>
      </c>
      <c r="N2086" t="s">
        <v>3620</v>
      </c>
      <c r="O2086" t="s">
        <v>3579</v>
      </c>
      <c r="P2086" s="61">
        <v>-4.68</v>
      </c>
      <c r="Q2086" t="s">
        <v>3579</v>
      </c>
      <c r="R2086" s="61">
        <v>0</v>
      </c>
      <c r="S2086" s="61">
        <v>-4.68</v>
      </c>
    </row>
    <row r="2087" spans="1:19" x14ac:dyDescent="0.2">
      <c r="A2087" t="s">
        <v>594</v>
      </c>
      <c r="B2087" t="s">
        <v>1970</v>
      </c>
      <c r="C2087" t="s">
        <v>3030</v>
      </c>
      <c r="D2087" t="s">
        <v>238</v>
      </c>
      <c r="E2087" t="s">
        <v>3573</v>
      </c>
      <c r="F2087" t="s">
        <v>16</v>
      </c>
      <c r="G2087" s="87">
        <v>20200630</v>
      </c>
      <c r="H2087" t="s">
        <v>6411</v>
      </c>
      <c r="I2087" t="s">
        <v>3618</v>
      </c>
      <c r="J2087" t="s">
        <v>3618</v>
      </c>
      <c r="K2087">
        <v>7703</v>
      </c>
      <c r="L2087" t="s">
        <v>6410</v>
      </c>
      <c r="M2087" s="87">
        <v>44013</v>
      </c>
      <c r="N2087" t="s">
        <v>3578</v>
      </c>
      <c r="O2087" t="s">
        <v>3579</v>
      </c>
      <c r="P2087" s="61">
        <v>-0.12</v>
      </c>
      <c r="Q2087" t="s">
        <v>3579</v>
      </c>
      <c r="R2087" s="61">
        <v>0</v>
      </c>
      <c r="S2087" s="61">
        <v>-0.12</v>
      </c>
    </row>
    <row r="2088" spans="1:19" x14ac:dyDescent="0.2">
      <c r="A2088" t="s">
        <v>595</v>
      </c>
      <c r="B2088" t="s">
        <v>1971</v>
      </c>
      <c r="C2088" t="s">
        <v>3031</v>
      </c>
      <c r="D2088" t="s">
        <v>238</v>
      </c>
      <c r="E2088" t="s">
        <v>3573</v>
      </c>
      <c r="F2088" t="s">
        <v>115</v>
      </c>
      <c r="G2088" s="87">
        <v>20190731</v>
      </c>
      <c r="H2088" t="s">
        <v>6235</v>
      </c>
      <c r="I2088" t="s">
        <v>6386</v>
      </c>
      <c r="J2088" t="s">
        <v>6387</v>
      </c>
      <c r="K2088">
        <v>7162</v>
      </c>
      <c r="L2088" t="s">
        <v>6388</v>
      </c>
      <c r="M2088" s="87">
        <v>43678</v>
      </c>
      <c r="N2088" t="s">
        <v>3578</v>
      </c>
      <c r="O2088" t="s">
        <v>3579</v>
      </c>
      <c r="P2088" s="61">
        <v>0.43</v>
      </c>
      <c r="Q2088" t="s">
        <v>3579</v>
      </c>
      <c r="R2088" s="61">
        <v>0.43</v>
      </c>
      <c r="S2088" s="61">
        <v>0</v>
      </c>
    </row>
    <row r="2089" spans="1:19" x14ac:dyDescent="0.2">
      <c r="A2089" t="s">
        <v>595</v>
      </c>
      <c r="B2089" t="s">
        <v>1971</v>
      </c>
      <c r="C2089" t="s">
        <v>3031</v>
      </c>
      <c r="D2089" t="s">
        <v>238</v>
      </c>
      <c r="E2089" t="s">
        <v>3573</v>
      </c>
      <c r="F2089" t="s">
        <v>116</v>
      </c>
      <c r="G2089" s="87">
        <v>20190830</v>
      </c>
      <c r="H2089" t="s">
        <v>6235</v>
      </c>
      <c r="I2089" t="s">
        <v>6389</v>
      </c>
      <c r="J2089" t="s">
        <v>6387</v>
      </c>
      <c r="K2089">
        <v>7214</v>
      </c>
      <c r="L2089" t="s">
        <v>6390</v>
      </c>
      <c r="M2089" s="87">
        <v>43710</v>
      </c>
      <c r="N2089" t="s">
        <v>3578</v>
      </c>
      <c r="O2089" t="s">
        <v>3579</v>
      </c>
      <c r="P2089" s="61">
        <v>0.55000000000000004</v>
      </c>
      <c r="Q2089" t="s">
        <v>3579</v>
      </c>
      <c r="R2089" s="61">
        <v>0.55000000000000004</v>
      </c>
      <c r="S2089" s="61">
        <v>0</v>
      </c>
    </row>
    <row r="2090" spans="1:19" x14ac:dyDescent="0.2">
      <c r="A2090" t="s">
        <v>595</v>
      </c>
      <c r="B2090" t="s">
        <v>1971</v>
      </c>
      <c r="C2090" t="s">
        <v>3031</v>
      </c>
      <c r="D2090" t="s">
        <v>238</v>
      </c>
      <c r="E2090" t="s">
        <v>3573</v>
      </c>
      <c r="F2090" t="s">
        <v>117</v>
      </c>
      <c r="G2090" s="87">
        <v>20190930</v>
      </c>
      <c r="H2090" t="s">
        <v>6235</v>
      </c>
      <c r="I2090" t="s">
        <v>6391</v>
      </c>
      <c r="J2090" t="s">
        <v>6387</v>
      </c>
      <c r="K2090">
        <v>7259</v>
      </c>
      <c r="L2090" t="s">
        <v>6392</v>
      </c>
      <c r="M2090" s="87">
        <v>43739</v>
      </c>
      <c r="N2090" t="s">
        <v>3578</v>
      </c>
      <c r="O2090" t="s">
        <v>3579</v>
      </c>
      <c r="P2090" s="61">
        <v>0.47</v>
      </c>
      <c r="Q2090" t="s">
        <v>3579</v>
      </c>
      <c r="R2090" s="61">
        <v>0.47</v>
      </c>
      <c r="S2090" s="61">
        <v>0</v>
      </c>
    </row>
    <row r="2091" spans="1:19" x14ac:dyDescent="0.2">
      <c r="A2091" t="s">
        <v>595</v>
      </c>
      <c r="B2091" t="s">
        <v>1971</v>
      </c>
      <c r="C2091" t="s">
        <v>3031</v>
      </c>
      <c r="D2091" t="s">
        <v>238</v>
      </c>
      <c r="E2091" t="s">
        <v>3573</v>
      </c>
      <c r="F2091" t="s">
        <v>118</v>
      </c>
      <c r="G2091" s="87">
        <v>20191031</v>
      </c>
      <c r="H2091" t="s">
        <v>6235</v>
      </c>
      <c r="I2091" t="s">
        <v>6393</v>
      </c>
      <c r="J2091" t="s">
        <v>6387</v>
      </c>
      <c r="K2091">
        <v>7312</v>
      </c>
      <c r="L2091" t="s">
        <v>6394</v>
      </c>
      <c r="M2091" s="87">
        <v>43769</v>
      </c>
      <c r="N2091" t="s">
        <v>3578</v>
      </c>
      <c r="O2091" t="s">
        <v>3579</v>
      </c>
      <c r="P2091" s="61">
        <v>0.43</v>
      </c>
      <c r="Q2091" t="s">
        <v>3579</v>
      </c>
      <c r="R2091" s="61">
        <v>0.43</v>
      </c>
      <c r="S2091" s="61">
        <v>0</v>
      </c>
    </row>
    <row r="2092" spans="1:19" x14ac:dyDescent="0.2">
      <c r="A2092" t="s">
        <v>595</v>
      </c>
      <c r="B2092" t="s">
        <v>1971</v>
      </c>
      <c r="C2092" t="s">
        <v>3031</v>
      </c>
      <c r="D2092" t="s">
        <v>238</v>
      </c>
      <c r="E2092" t="s">
        <v>3573</v>
      </c>
      <c r="F2092" t="s">
        <v>119</v>
      </c>
      <c r="G2092" s="87">
        <v>20191129</v>
      </c>
      <c r="H2092" t="s">
        <v>6235</v>
      </c>
      <c r="I2092" t="s">
        <v>6395</v>
      </c>
      <c r="J2092" t="s">
        <v>6387</v>
      </c>
      <c r="K2092">
        <v>7354</v>
      </c>
      <c r="L2092" t="s">
        <v>6396</v>
      </c>
      <c r="M2092" s="87">
        <v>43800</v>
      </c>
      <c r="N2092" t="s">
        <v>3578</v>
      </c>
      <c r="O2092" t="s">
        <v>3579</v>
      </c>
      <c r="P2092" s="61">
        <v>0.3</v>
      </c>
      <c r="Q2092" t="s">
        <v>3579</v>
      </c>
      <c r="R2092" s="61">
        <v>0.3</v>
      </c>
      <c r="S2092" s="61">
        <v>0</v>
      </c>
    </row>
    <row r="2093" spans="1:19" x14ac:dyDescent="0.2">
      <c r="A2093" t="s">
        <v>595</v>
      </c>
      <c r="B2093" t="s">
        <v>1971</v>
      </c>
      <c r="C2093" t="s">
        <v>3031</v>
      </c>
      <c r="D2093" t="s">
        <v>238</v>
      </c>
      <c r="E2093" t="s">
        <v>3573</v>
      </c>
      <c r="F2093" t="s">
        <v>120</v>
      </c>
      <c r="G2093" s="87">
        <v>20191231</v>
      </c>
      <c r="H2093" t="s">
        <v>6235</v>
      </c>
      <c r="I2093" t="s">
        <v>6397</v>
      </c>
      <c r="J2093" t="s">
        <v>6387</v>
      </c>
      <c r="K2093">
        <v>7400</v>
      </c>
      <c r="L2093" t="s">
        <v>6398</v>
      </c>
      <c r="M2093" s="87">
        <v>43835</v>
      </c>
      <c r="N2093" t="s">
        <v>3578</v>
      </c>
      <c r="O2093" t="s">
        <v>3579</v>
      </c>
      <c r="P2093" s="61">
        <v>0.38</v>
      </c>
      <c r="Q2093" t="s">
        <v>3579</v>
      </c>
      <c r="R2093" s="61">
        <v>0.38</v>
      </c>
      <c r="S2093" s="61">
        <v>0</v>
      </c>
    </row>
    <row r="2094" spans="1:19" x14ac:dyDescent="0.2">
      <c r="A2094" t="s">
        <v>595</v>
      </c>
      <c r="B2094" t="s">
        <v>1971</v>
      </c>
      <c r="C2094" t="s">
        <v>3031</v>
      </c>
      <c r="D2094" t="s">
        <v>238</v>
      </c>
      <c r="E2094" t="s">
        <v>3573</v>
      </c>
      <c r="F2094" t="s">
        <v>121</v>
      </c>
      <c r="G2094" s="87">
        <v>20200130</v>
      </c>
      <c r="H2094" t="s">
        <v>6235</v>
      </c>
      <c r="I2094" t="s">
        <v>6399</v>
      </c>
      <c r="J2094" t="s">
        <v>6387</v>
      </c>
      <c r="K2094">
        <v>7452</v>
      </c>
      <c r="L2094" t="s">
        <v>6400</v>
      </c>
      <c r="M2094" s="87">
        <v>43864</v>
      </c>
      <c r="N2094" t="s">
        <v>3578</v>
      </c>
      <c r="O2094" t="s">
        <v>3579</v>
      </c>
      <c r="P2094" s="61">
        <v>0.35</v>
      </c>
      <c r="Q2094" t="s">
        <v>3579</v>
      </c>
      <c r="R2094" s="61">
        <v>0.35</v>
      </c>
      <c r="S2094" s="61">
        <v>0</v>
      </c>
    </row>
    <row r="2095" spans="1:19" x14ac:dyDescent="0.2">
      <c r="A2095" t="s">
        <v>595</v>
      </c>
      <c r="B2095" t="s">
        <v>1971</v>
      </c>
      <c r="C2095" t="s">
        <v>3031</v>
      </c>
      <c r="D2095" t="s">
        <v>238</v>
      </c>
      <c r="E2095" t="s">
        <v>3573</v>
      </c>
      <c r="F2095" t="s">
        <v>122</v>
      </c>
      <c r="G2095" s="87">
        <v>20200228</v>
      </c>
      <c r="H2095" t="s">
        <v>6235</v>
      </c>
      <c r="I2095" t="s">
        <v>6401</v>
      </c>
      <c r="J2095" t="s">
        <v>6387</v>
      </c>
      <c r="K2095">
        <v>7503</v>
      </c>
      <c r="L2095" t="s">
        <v>6402</v>
      </c>
      <c r="M2095" s="87">
        <v>43891</v>
      </c>
      <c r="N2095" t="s">
        <v>3578</v>
      </c>
      <c r="O2095" t="s">
        <v>3579</v>
      </c>
      <c r="P2095" s="61">
        <v>0.47</v>
      </c>
      <c r="Q2095" t="s">
        <v>3579</v>
      </c>
      <c r="R2095" s="61">
        <v>0.47</v>
      </c>
      <c r="S2095" s="61">
        <v>0</v>
      </c>
    </row>
    <row r="2096" spans="1:19" x14ac:dyDescent="0.2">
      <c r="A2096" t="s">
        <v>595</v>
      </c>
      <c r="B2096" t="s">
        <v>1971</v>
      </c>
      <c r="C2096" t="s">
        <v>3031</v>
      </c>
      <c r="D2096" t="s">
        <v>238</v>
      </c>
      <c r="E2096" t="s">
        <v>3573</v>
      </c>
      <c r="F2096" t="s">
        <v>123</v>
      </c>
      <c r="G2096" s="87">
        <v>20200331</v>
      </c>
      <c r="H2096" t="s">
        <v>6235</v>
      </c>
      <c r="I2096" t="s">
        <v>6403</v>
      </c>
      <c r="J2096" t="s">
        <v>6387</v>
      </c>
      <c r="K2096">
        <v>7558</v>
      </c>
      <c r="L2096" t="s">
        <v>6404</v>
      </c>
      <c r="M2096" s="87">
        <v>43921</v>
      </c>
      <c r="N2096" t="s">
        <v>3578</v>
      </c>
      <c r="O2096" t="s">
        <v>3579</v>
      </c>
      <c r="P2096" s="61">
        <v>0.65</v>
      </c>
      <c r="Q2096" t="s">
        <v>3579</v>
      </c>
      <c r="R2096" s="61">
        <v>0.65</v>
      </c>
      <c r="S2096" s="61">
        <v>0</v>
      </c>
    </row>
    <row r="2097" spans="1:19" x14ac:dyDescent="0.2">
      <c r="A2097" t="s">
        <v>595</v>
      </c>
      <c r="B2097" t="s">
        <v>1971</v>
      </c>
      <c r="C2097" t="s">
        <v>3031</v>
      </c>
      <c r="D2097" t="s">
        <v>238</v>
      </c>
      <c r="E2097" t="s">
        <v>3573</v>
      </c>
      <c r="F2097" t="s">
        <v>124</v>
      </c>
      <c r="G2097" s="87">
        <v>20200430</v>
      </c>
      <c r="H2097" t="s">
        <v>6235</v>
      </c>
      <c r="I2097" t="s">
        <v>6405</v>
      </c>
      <c r="J2097" t="s">
        <v>6387</v>
      </c>
      <c r="K2097">
        <v>7606</v>
      </c>
      <c r="L2097" t="s">
        <v>6406</v>
      </c>
      <c r="M2097" s="87">
        <v>43952</v>
      </c>
      <c r="N2097" t="s">
        <v>3578</v>
      </c>
      <c r="O2097" t="s">
        <v>3579</v>
      </c>
      <c r="P2097" s="61">
        <v>0.21</v>
      </c>
      <c r="Q2097" t="s">
        <v>3579</v>
      </c>
      <c r="R2097" s="61">
        <v>0.21</v>
      </c>
      <c r="S2097" s="61">
        <v>0</v>
      </c>
    </row>
    <row r="2098" spans="1:19" x14ac:dyDescent="0.2">
      <c r="A2098" t="s">
        <v>595</v>
      </c>
      <c r="B2098" t="s">
        <v>1971</v>
      </c>
      <c r="C2098" t="s">
        <v>3031</v>
      </c>
      <c r="D2098" t="s">
        <v>238</v>
      </c>
      <c r="E2098" t="s">
        <v>3573</v>
      </c>
      <c r="F2098" t="s">
        <v>125</v>
      </c>
      <c r="G2098" s="87">
        <v>20200529</v>
      </c>
      <c r="H2098" t="s">
        <v>6235</v>
      </c>
      <c r="I2098" t="s">
        <v>6407</v>
      </c>
      <c r="J2098" t="s">
        <v>6387</v>
      </c>
      <c r="K2098">
        <v>7654</v>
      </c>
      <c r="L2098" t="s">
        <v>6408</v>
      </c>
      <c r="M2098" s="87">
        <v>43983</v>
      </c>
      <c r="N2098" t="s">
        <v>3578</v>
      </c>
      <c r="O2098" t="s">
        <v>3579</v>
      </c>
      <c r="P2098" s="61">
        <v>0.42</v>
      </c>
      <c r="Q2098" t="s">
        <v>3579</v>
      </c>
      <c r="R2098" s="61">
        <v>0.42</v>
      </c>
      <c r="S2098" s="61">
        <v>0</v>
      </c>
    </row>
    <row r="2099" spans="1:19" x14ac:dyDescent="0.2">
      <c r="A2099" t="s">
        <v>595</v>
      </c>
      <c r="B2099" t="s">
        <v>1971</v>
      </c>
      <c r="C2099" t="s">
        <v>3031</v>
      </c>
      <c r="D2099" t="s">
        <v>238</v>
      </c>
      <c r="E2099" t="s">
        <v>3573</v>
      </c>
      <c r="F2099" t="s">
        <v>126</v>
      </c>
      <c r="G2099" s="87">
        <v>20200629</v>
      </c>
      <c r="H2099" t="s">
        <v>6235</v>
      </c>
      <c r="I2099" t="s">
        <v>6409</v>
      </c>
      <c r="J2099" t="s">
        <v>6387</v>
      </c>
      <c r="K2099">
        <v>7703</v>
      </c>
      <c r="L2099" t="s">
        <v>6410</v>
      </c>
      <c r="M2099" s="87">
        <v>44013</v>
      </c>
      <c r="N2099" t="s">
        <v>3578</v>
      </c>
      <c r="O2099" t="s">
        <v>3579</v>
      </c>
      <c r="P2099" s="61">
        <v>0.12</v>
      </c>
      <c r="Q2099" t="s">
        <v>3579</v>
      </c>
      <c r="R2099" s="61">
        <v>0.12</v>
      </c>
      <c r="S2099" s="61">
        <v>0</v>
      </c>
    </row>
    <row r="2100" spans="1:19" x14ac:dyDescent="0.2">
      <c r="A2100" t="s">
        <v>595</v>
      </c>
      <c r="B2100" t="s">
        <v>1971</v>
      </c>
      <c r="C2100" t="s">
        <v>3031</v>
      </c>
      <c r="D2100" t="s">
        <v>238</v>
      </c>
      <c r="E2100" t="s">
        <v>3573</v>
      </c>
      <c r="F2100" t="s">
        <v>16</v>
      </c>
      <c r="G2100" s="87">
        <v>20200630</v>
      </c>
      <c r="H2100" t="s">
        <v>3617</v>
      </c>
      <c r="J2100" t="s">
        <v>3618</v>
      </c>
      <c r="K2100">
        <v>7681</v>
      </c>
      <c r="L2100" t="s">
        <v>3619</v>
      </c>
      <c r="M2100" s="87">
        <v>43999</v>
      </c>
      <c r="N2100" t="s">
        <v>3620</v>
      </c>
      <c r="O2100" t="s">
        <v>3579</v>
      </c>
      <c r="P2100" s="61">
        <v>-4.66</v>
      </c>
      <c r="Q2100" t="s">
        <v>3579</v>
      </c>
      <c r="R2100" s="61">
        <v>0</v>
      </c>
      <c r="S2100" s="61">
        <v>-4.66</v>
      </c>
    </row>
    <row r="2101" spans="1:19" x14ac:dyDescent="0.2">
      <c r="A2101" t="s">
        <v>595</v>
      </c>
      <c r="B2101" t="s">
        <v>1971</v>
      </c>
      <c r="C2101" t="s">
        <v>3031</v>
      </c>
      <c r="D2101" t="s">
        <v>238</v>
      </c>
      <c r="E2101" t="s">
        <v>3573</v>
      </c>
      <c r="F2101" t="s">
        <v>16</v>
      </c>
      <c r="G2101" s="87">
        <v>20200630</v>
      </c>
      <c r="H2101" t="s">
        <v>6411</v>
      </c>
      <c r="I2101" t="s">
        <v>3618</v>
      </c>
      <c r="J2101" t="s">
        <v>3618</v>
      </c>
      <c r="K2101">
        <v>7703</v>
      </c>
      <c r="L2101" t="s">
        <v>6410</v>
      </c>
      <c r="M2101" s="87">
        <v>44013</v>
      </c>
      <c r="N2101" t="s">
        <v>3578</v>
      </c>
      <c r="O2101" t="s">
        <v>3579</v>
      </c>
      <c r="P2101" s="61">
        <v>-0.12</v>
      </c>
      <c r="Q2101" t="s">
        <v>3579</v>
      </c>
      <c r="R2101" s="61">
        <v>0</v>
      </c>
      <c r="S2101" s="61">
        <v>-0.12</v>
      </c>
    </row>
    <row r="2102" spans="1:19" x14ac:dyDescent="0.2">
      <c r="A2102" t="s">
        <v>478</v>
      </c>
      <c r="B2102" t="s">
        <v>1972</v>
      </c>
      <c r="C2102" t="s">
        <v>3032</v>
      </c>
      <c r="D2102" t="s">
        <v>238</v>
      </c>
      <c r="E2102" t="s">
        <v>3573</v>
      </c>
      <c r="F2102" t="s">
        <v>115</v>
      </c>
      <c r="G2102" s="87">
        <v>20190731</v>
      </c>
      <c r="H2102" t="s">
        <v>6235</v>
      </c>
      <c r="I2102" t="s">
        <v>6386</v>
      </c>
      <c r="J2102" t="s">
        <v>6387</v>
      </c>
      <c r="K2102">
        <v>7162</v>
      </c>
      <c r="L2102" t="s">
        <v>6388</v>
      </c>
      <c r="M2102" s="87">
        <v>43678</v>
      </c>
      <c r="N2102" t="s">
        <v>3578</v>
      </c>
      <c r="O2102" t="s">
        <v>3579</v>
      </c>
      <c r="P2102" s="61">
        <v>0.43</v>
      </c>
      <c r="Q2102" t="s">
        <v>3579</v>
      </c>
      <c r="R2102" s="61">
        <v>0.43</v>
      </c>
      <c r="S2102" s="61">
        <v>0</v>
      </c>
    </row>
    <row r="2103" spans="1:19" x14ac:dyDescent="0.2">
      <c r="A2103" t="s">
        <v>478</v>
      </c>
      <c r="B2103" t="s">
        <v>1972</v>
      </c>
      <c r="C2103" t="s">
        <v>3032</v>
      </c>
      <c r="D2103" t="s">
        <v>238</v>
      </c>
      <c r="E2103" t="s">
        <v>3573</v>
      </c>
      <c r="F2103" t="s">
        <v>116</v>
      </c>
      <c r="G2103" s="87">
        <v>20190830</v>
      </c>
      <c r="H2103" t="s">
        <v>6235</v>
      </c>
      <c r="I2103" t="s">
        <v>6389</v>
      </c>
      <c r="J2103" t="s">
        <v>6387</v>
      </c>
      <c r="K2103">
        <v>7214</v>
      </c>
      <c r="L2103" t="s">
        <v>6390</v>
      </c>
      <c r="M2103" s="87">
        <v>43710</v>
      </c>
      <c r="N2103" t="s">
        <v>3578</v>
      </c>
      <c r="O2103" t="s">
        <v>3579</v>
      </c>
      <c r="P2103" s="61">
        <v>0.55000000000000004</v>
      </c>
      <c r="Q2103" t="s">
        <v>3579</v>
      </c>
      <c r="R2103" s="61">
        <v>0.55000000000000004</v>
      </c>
      <c r="S2103" s="61">
        <v>0</v>
      </c>
    </row>
    <row r="2104" spans="1:19" x14ac:dyDescent="0.2">
      <c r="A2104" t="s">
        <v>478</v>
      </c>
      <c r="B2104" t="s">
        <v>1972</v>
      </c>
      <c r="C2104" t="s">
        <v>3032</v>
      </c>
      <c r="D2104" t="s">
        <v>238</v>
      </c>
      <c r="E2104" t="s">
        <v>3573</v>
      </c>
      <c r="F2104" t="s">
        <v>117</v>
      </c>
      <c r="G2104" s="87">
        <v>20190930</v>
      </c>
      <c r="H2104" t="s">
        <v>6235</v>
      </c>
      <c r="I2104" t="s">
        <v>6391</v>
      </c>
      <c r="J2104" t="s">
        <v>6387</v>
      </c>
      <c r="K2104">
        <v>7259</v>
      </c>
      <c r="L2104" t="s">
        <v>6392</v>
      </c>
      <c r="M2104" s="87">
        <v>43739</v>
      </c>
      <c r="N2104" t="s">
        <v>3578</v>
      </c>
      <c r="O2104" t="s">
        <v>3579</v>
      </c>
      <c r="P2104" s="61">
        <v>0.47</v>
      </c>
      <c r="Q2104" t="s">
        <v>3579</v>
      </c>
      <c r="R2104" s="61">
        <v>0.47</v>
      </c>
      <c r="S2104" s="61">
        <v>0</v>
      </c>
    </row>
    <row r="2105" spans="1:19" x14ac:dyDescent="0.2">
      <c r="A2105" t="s">
        <v>478</v>
      </c>
      <c r="B2105" t="s">
        <v>1972</v>
      </c>
      <c r="C2105" t="s">
        <v>3032</v>
      </c>
      <c r="D2105" t="s">
        <v>238</v>
      </c>
      <c r="E2105" t="s">
        <v>3573</v>
      </c>
      <c r="F2105" t="s">
        <v>118</v>
      </c>
      <c r="G2105" s="87">
        <v>20191031</v>
      </c>
      <c r="H2105" t="s">
        <v>6235</v>
      </c>
      <c r="I2105" t="s">
        <v>6393</v>
      </c>
      <c r="J2105" t="s">
        <v>6387</v>
      </c>
      <c r="K2105">
        <v>7312</v>
      </c>
      <c r="L2105" t="s">
        <v>6394</v>
      </c>
      <c r="M2105" s="87">
        <v>43769</v>
      </c>
      <c r="N2105" t="s">
        <v>3578</v>
      </c>
      <c r="O2105" t="s">
        <v>3579</v>
      </c>
      <c r="P2105" s="61">
        <v>0.43</v>
      </c>
      <c r="Q2105" t="s">
        <v>3579</v>
      </c>
      <c r="R2105" s="61">
        <v>0.43</v>
      </c>
      <c r="S2105" s="61">
        <v>0</v>
      </c>
    </row>
    <row r="2106" spans="1:19" x14ac:dyDescent="0.2">
      <c r="A2106" t="s">
        <v>478</v>
      </c>
      <c r="B2106" t="s">
        <v>1972</v>
      </c>
      <c r="C2106" t="s">
        <v>3032</v>
      </c>
      <c r="D2106" t="s">
        <v>238</v>
      </c>
      <c r="E2106" t="s">
        <v>3573</v>
      </c>
      <c r="F2106" t="s">
        <v>119</v>
      </c>
      <c r="G2106" s="87">
        <v>20191129</v>
      </c>
      <c r="H2106" t="s">
        <v>6235</v>
      </c>
      <c r="I2106" t="s">
        <v>6395</v>
      </c>
      <c r="J2106" t="s">
        <v>6387</v>
      </c>
      <c r="K2106">
        <v>7354</v>
      </c>
      <c r="L2106" t="s">
        <v>6396</v>
      </c>
      <c r="M2106" s="87">
        <v>43800</v>
      </c>
      <c r="N2106" t="s">
        <v>3578</v>
      </c>
      <c r="O2106" t="s">
        <v>3579</v>
      </c>
      <c r="P2106" s="61">
        <v>0.3</v>
      </c>
      <c r="Q2106" t="s">
        <v>3579</v>
      </c>
      <c r="R2106" s="61">
        <v>0.3</v>
      </c>
      <c r="S2106" s="61">
        <v>0</v>
      </c>
    </row>
    <row r="2107" spans="1:19" x14ac:dyDescent="0.2">
      <c r="A2107" t="s">
        <v>478</v>
      </c>
      <c r="B2107" t="s">
        <v>1972</v>
      </c>
      <c r="C2107" t="s">
        <v>3032</v>
      </c>
      <c r="D2107" t="s">
        <v>238</v>
      </c>
      <c r="E2107" t="s">
        <v>3573</v>
      </c>
      <c r="F2107" t="s">
        <v>120</v>
      </c>
      <c r="G2107" s="87">
        <v>20191231</v>
      </c>
      <c r="H2107" t="s">
        <v>6235</v>
      </c>
      <c r="I2107" t="s">
        <v>6397</v>
      </c>
      <c r="J2107" t="s">
        <v>6387</v>
      </c>
      <c r="K2107">
        <v>7400</v>
      </c>
      <c r="L2107" t="s">
        <v>6398</v>
      </c>
      <c r="M2107" s="87">
        <v>43835</v>
      </c>
      <c r="N2107" t="s">
        <v>3578</v>
      </c>
      <c r="O2107" t="s">
        <v>3579</v>
      </c>
      <c r="P2107" s="61">
        <v>0.38</v>
      </c>
      <c r="Q2107" t="s">
        <v>3579</v>
      </c>
      <c r="R2107" s="61">
        <v>0.38</v>
      </c>
      <c r="S2107" s="61">
        <v>0</v>
      </c>
    </row>
    <row r="2108" spans="1:19" x14ac:dyDescent="0.2">
      <c r="A2108" t="s">
        <v>478</v>
      </c>
      <c r="B2108" t="s">
        <v>1972</v>
      </c>
      <c r="C2108" t="s">
        <v>3032</v>
      </c>
      <c r="D2108" t="s">
        <v>238</v>
      </c>
      <c r="E2108" t="s">
        <v>3573</v>
      </c>
      <c r="F2108" t="s">
        <v>121</v>
      </c>
      <c r="G2108" s="87">
        <v>20200130</v>
      </c>
      <c r="H2108" t="s">
        <v>6235</v>
      </c>
      <c r="I2108" t="s">
        <v>6399</v>
      </c>
      <c r="J2108" t="s">
        <v>6387</v>
      </c>
      <c r="K2108">
        <v>7452</v>
      </c>
      <c r="L2108" t="s">
        <v>6400</v>
      </c>
      <c r="M2108" s="87">
        <v>43864</v>
      </c>
      <c r="N2108" t="s">
        <v>3578</v>
      </c>
      <c r="O2108" t="s">
        <v>3579</v>
      </c>
      <c r="P2108" s="61">
        <v>0.35</v>
      </c>
      <c r="Q2108" t="s">
        <v>3579</v>
      </c>
      <c r="R2108" s="61">
        <v>0.35</v>
      </c>
      <c r="S2108" s="61">
        <v>0</v>
      </c>
    </row>
    <row r="2109" spans="1:19" x14ac:dyDescent="0.2">
      <c r="A2109" t="s">
        <v>478</v>
      </c>
      <c r="B2109" t="s">
        <v>1972</v>
      </c>
      <c r="C2109" t="s">
        <v>3032</v>
      </c>
      <c r="D2109" t="s">
        <v>238</v>
      </c>
      <c r="E2109" t="s">
        <v>3573</v>
      </c>
      <c r="F2109" t="s">
        <v>122</v>
      </c>
      <c r="G2109" s="87">
        <v>20200228</v>
      </c>
      <c r="H2109" t="s">
        <v>6235</v>
      </c>
      <c r="I2109" t="s">
        <v>6401</v>
      </c>
      <c r="J2109" t="s">
        <v>6387</v>
      </c>
      <c r="K2109">
        <v>7503</v>
      </c>
      <c r="L2109" t="s">
        <v>6402</v>
      </c>
      <c r="M2109" s="87">
        <v>43891</v>
      </c>
      <c r="N2109" t="s">
        <v>3578</v>
      </c>
      <c r="O2109" t="s">
        <v>3579</v>
      </c>
      <c r="P2109" s="61">
        <v>0.47</v>
      </c>
      <c r="Q2109" t="s">
        <v>3579</v>
      </c>
      <c r="R2109" s="61">
        <v>0.47</v>
      </c>
      <c r="S2109" s="61">
        <v>0</v>
      </c>
    </row>
    <row r="2110" spans="1:19" x14ac:dyDescent="0.2">
      <c r="A2110" t="s">
        <v>478</v>
      </c>
      <c r="B2110" t="s">
        <v>1972</v>
      </c>
      <c r="C2110" t="s">
        <v>3032</v>
      </c>
      <c r="D2110" t="s">
        <v>238</v>
      </c>
      <c r="E2110" t="s">
        <v>3573</v>
      </c>
      <c r="F2110" t="s">
        <v>123</v>
      </c>
      <c r="G2110" s="87">
        <v>20200331</v>
      </c>
      <c r="H2110" t="s">
        <v>6235</v>
      </c>
      <c r="I2110" t="s">
        <v>6403</v>
      </c>
      <c r="J2110" t="s">
        <v>6387</v>
      </c>
      <c r="K2110">
        <v>7558</v>
      </c>
      <c r="L2110" t="s">
        <v>6404</v>
      </c>
      <c r="M2110" s="87">
        <v>43921</v>
      </c>
      <c r="N2110" t="s">
        <v>3578</v>
      </c>
      <c r="O2110" t="s">
        <v>3579</v>
      </c>
      <c r="P2110" s="61">
        <v>0.65</v>
      </c>
      <c r="Q2110" t="s">
        <v>3579</v>
      </c>
      <c r="R2110" s="61">
        <v>0.65</v>
      </c>
      <c r="S2110" s="61">
        <v>0</v>
      </c>
    </row>
    <row r="2111" spans="1:19" x14ac:dyDescent="0.2">
      <c r="A2111" t="s">
        <v>478</v>
      </c>
      <c r="B2111" t="s">
        <v>1972</v>
      </c>
      <c r="C2111" t="s">
        <v>3032</v>
      </c>
      <c r="D2111" t="s">
        <v>238</v>
      </c>
      <c r="E2111" t="s">
        <v>3573</v>
      </c>
      <c r="F2111" t="s">
        <v>124</v>
      </c>
      <c r="G2111" s="87">
        <v>20200430</v>
      </c>
      <c r="H2111" t="s">
        <v>6235</v>
      </c>
      <c r="I2111" t="s">
        <v>6405</v>
      </c>
      <c r="J2111" t="s">
        <v>6387</v>
      </c>
      <c r="K2111">
        <v>7606</v>
      </c>
      <c r="L2111" t="s">
        <v>6406</v>
      </c>
      <c r="M2111" s="87">
        <v>43952</v>
      </c>
      <c r="N2111" t="s">
        <v>3578</v>
      </c>
      <c r="O2111" t="s">
        <v>3579</v>
      </c>
      <c r="P2111" s="61">
        <v>0.21</v>
      </c>
      <c r="Q2111" t="s">
        <v>3579</v>
      </c>
      <c r="R2111" s="61">
        <v>0.21</v>
      </c>
      <c r="S2111" s="61">
        <v>0</v>
      </c>
    </row>
    <row r="2112" spans="1:19" x14ac:dyDescent="0.2">
      <c r="A2112" t="s">
        <v>478</v>
      </c>
      <c r="B2112" t="s">
        <v>1972</v>
      </c>
      <c r="C2112" t="s">
        <v>3032</v>
      </c>
      <c r="D2112" t="s">
        <v>238</v>
      </c>
      <c r="E2112" t="s">
        <v>3573</v>
      </c>
      <c r="F2112" t="s">
        <v>125</v>
      </c>
      <c r="G2112" s="87">
        <v>20200529</v>
      </c>
      <c r="H2112" t="s">
        <v>6235</v>
      </c>
      <c r="I2112" t="s">
        <v>6407</v>
      </c>
      <c r="J2112" t="s">
        <v>6387</v>
      </c>
      <c r="K2112">
        <v>7654</v>
      </c>
      <c r="L2112" t="s">
        <v>6408</v>
      </c>
      <c r="M2112" s="87">
        <v>43983</v>
      </c>
      <c r="N2112" t="s">
        <v>3578</v>
      </c>
      <c r="O2112" t="s">
        <v>3579</v>
      </c>
      <c r="P2112" s="61">
        <v>0.43</v>
      </c>
      <c r="Q2112" t="s">
        <v>3579</v>
      </c>
      <c r="R2112" s="61">
        <v>0.43</v>
      </c>
      <c r="S2112" s="61">
        <v>0</v>
      </c>
    </row>
    <row r="2113" spans="1:19" x14ac:dyDescent="0.2">
      <c r="A2113" t="s">
        <v>478</v>
      </c>
      <c r="B2113" t="s">
        <v>1972</v>
      </c>
      <c r="C2113" t="s">
        <v>3032</v>
      </c>
      <c r="D2113" t="s">
        <v>238</v>
      </c>
      <c r="E2113" t="s">
        <v>3573</v>
      </c>
      <c r="F2113" t="s">
        <v>126</v>
      </c>
      <c r="G2113" s="87">
        <v>20200629</v>
      </c>
      <c r="H2113" t="s">
        <v>6235</v>
      </c>
      <c r="I2113" t="s">
        <v>6409</v>
      </c>
      <c r="J2113" t="s">
        <v>6387</v>
      </c>
      <c r="K2113">
        <v>7703</v>
      </c>
      <c r="L2113" t="s">
        <v>6410</v>
      </c>
      <c r="M2113" s="87">
        <v>44013</v>
      </c>
      <c r="N2113" t="s">
        <v>3578</v>
      </c>
      <c r="O2113" t="s">
        <v>3579</v>
      </c>
      <c r="P2113" s="61">
        <v>0.12</v>
      </c>
      <c r="Q2113" t="s">
        <v>3579</v>
      </c>
      <c r="R2113" s="61">
        <v>0.12</v>
      </c>
      <c r="S2113" s="61">
        <v>0</v>
      </c>
    </row>
    <row r="2114" spans="1:19" x14ac:dyDescent="0.2">
      <c r="A2114" t="s">
        <v>478</v>
      </c>
      <c r="B2114" t="s">
        <v>1972</v>
      </c>
      <c r="C2114" t="s">
        <v>3032</v>
      </c>
      <c r="D2114" t="s">
        <v>238</v>
      </c>
      <c r="E2114" t="s">
        <v>3573</v>
      </c>
      <c r="F2114" t="s">
        <v>16</v>
      </c>
      <c r="G2114" s="87">
        <v>20200630</v>
      </c>
      <c r="H2114" t="s">
        <v>3617</v>
      </c>
      <c r="J2114" t="s">
        <v>3618</v>
      </c>
      <c r="K2114">
        <v>7681</v>
      </c>
      <c r="L2114" t="s">
        <v>3619</v>
      </c>
      <c r="M2114" s="87">
        <v>43999</v>
      </c>
      <c r="N2114" t="s">
        <v>3620</v>
      </c>
      <c r="O2114" t="s">
        <v>3579</v>
      </c>
      <c r="P2114" s="61">
        <v>-4.67</v>
      </c>
      <c r="Q2114" t="s">
        <v>3579</v>
      </c>
      <c r="R2114" s="61">
        <v>0</v>
      </c>
      <c r="S2114" s="61">
        <v>-4.67</v>
      </c>
    </row>
    <row r="2115" spans="1:19" x14ac:dyDescent="0.2">
      <c r="A2115" t="s">
        <v>478</v>
      </c>
      <c r="B2115" t="s">
        <v>1972</v>
      </c>
      <c r="C2115" t="s">
        <v>3032</v>
      </c>
      <c r="D2115" t="s">
        <v>238</v>
      </c>
      <c r="E2115" t="s">
        <v>3573</v>
      </c>
      <c r="F2115" t="s">
        <v>16</v>
      </c>
      <c r="G2115" s="87">
        <v>20200630</v>
      </c>
      <c r="H2115" t="s">
        <v>6411</v>
      </c>
      <c r="I2115" t="s">
        <v>3618</v>
      </c>
      <c r="J2115" t="s">
        <v>3618</v>
      </c>
      <c r="K2115">
        <v>7703</v>
      </c>
      <c r="L2115" t="s">
        <v>6410</v>
      </c>
      <c r="M2115" s="87">
        <v>44013</v>
      </c>
      <c r="N2115" t="s">
        <v>3578</v>
      </c>
      <c r="O2115" t="s">
        <v>3579</v>
      </c>
      <c r="P2115" s="61">
        <v>-0.12</v>
      </c>
      <c r="Q2115" t="s">
        <v>3579</v>
      </c>
      <c r="R2115" s="61">
        <v>0</v>
      </c>
      <c r="S2115" s="61">
        <v>-0.12</v>
      </c>
    </row>
    <row r="2116" spans="1:19" x14ac:dyDescent="0.2">
      <c r="A2116" t="s">
        <v>1021</v>
      </c>
      <c r="B2116" t="s">
        <v>1975</v>
      </c>
      <c r="C2116" t="s">
        <v>3034</v>
      </c>
      <c r="D2116" t="s">
        <v>238</v>
      </c>
      <c r="E2116" t="s">
        <v>3573</v>
      </c>
      <c r="F2116" t="s">
        <v>115</v>
      </c>
      <c r="G2116" s="87">
        <v>20190731</v>
      </c>
      <c r="H2116" t="s">
        <v>6235</v>
      </c>
      <c r="I2116" t="s">
        <v>6386</v>
      </c>
      <c r="J2116" t="s">
        <v>6387</v>
      </c>
      <c r="K2116">
        <v>7162</v>
      </c>
      <c r="L2116" t="s">
        <v>6388</v>
      </c>
      <c r="M2116" s="87">
        <v>43678</v>
      </c>
      <c r="N2116" t="s">
        <v>3578</v>
      </c>
      <c r="O2116" t="s">
        <v>3579</v>
      </c>
      <c r="P2116" s="61">
        <v>0.43</v>
      </c>
      <c r="Q2116" t="s">
        <v>3579</v>
      </c>
      <c r="R2116" s="61">
        <v>0.43</v>
      </c>
      <c r="S2116" s="61">
        <v>0</v>
      </c>
    </row>
    <row r="2117" spans="1:19" x14ac:dyDescent="0.2">
      <c r="A2117" t="s">
        <v>1021</v>
      </c>
      <c r="B2117" t="s">
        <v>1975</v>
      </c>
      <c r="C2117" t="s">
        <v>3034</v>
      </c>
      <c r="D2117" t="s">
        <v>238</v>
      </c>
      <c r="E2117" t="s">
        <v>3573</v>
      </c>
      <c r="F2117" t="s">
        <v>116</v>
      </c>
      <c r="G2117" s="87">
        <v>20190830</v>
      </c>
      <c r="H2117" t="s">
        <v>6235</v>
      </c>
      <c r="I2117" t="s">
        <v>6389</v>
      </c>
      <c r="J2117" t="s">
        <v>6387</v>
      </c>
      <c r="K2117">
        <v>7214</v>
      </c>
      <c r="L2117" t="s">
        <v>6390</v>
      </c>
      <c r="M2117" s="87">
        <v>43710</v>
      </c>
      <c r="N2117" t="s">
        <v>3578</v>
      </c>
      <c r="O2117" t="s">
        <v>3579</v>
      </c>
      <c r="P2117" s="61">
        <v>0.55000000000000004</v>
      </c>
      <c r="Q2117" t="s">
        <v>3579</v>
      </c>
      <c r="R2117" s="61">
        <v>0.55000000000000004</v>
      </c>
      <c r="S2117" s="61">
        <v>0</v>
      </c>
    </row>
    <row r="2118" spans="1:19" x14ac:dyDescent="0.2">
      <c r="A2118" t="s">
        <v>1021</v>
      </c>
      <c r="B2118" t="s">
        <v>1975</v>
      </c>
      <c r="C2118" t="s">
        <v>3034</v>
      </c>
      <c r="D2118" t="s">
        <v>238</v>
      </c>
      <c r="E2118" t="s">
        <v>3573</v>
      </c>
      <c r="F2118" t="s">
        <v>117</v>
      </c>
      <c r="G2118" s="87">
        <v>20190930</v>
      </c>
      <c r="H2118" t="s">
        <v>6235</v>
      </c>
      <c r="I2118" t="s">
        <v>6391</v>
      </c>
      <c r="J2118" t="s">
        <v>6387</v>
      </c>
      <c r="K2118">
        <v>7259</v>
      </c>
      <c r="L2118" t="s">
        <v>6392</v>
      </c>
      <c r="M2118" s="87">
        <v>43739</v>
      </c>
      <c r="N2118" t="s">
        <v>3578</v>
      </c>
      <c r="O2118" t="s">
        <v>3579</v>
      </c>
      <c r="P2118" s="61">
        <v>0.47</v>
      </c>
      <c r="Q2118" t="s">
        <v>3579</v>
      </c>
      <c r="R2118" s="61">
        <v>0.47</v>
      </c>
      <c r="S2118" s="61">
        <v>0</v>
      </c>
    </row>
    <row r="2119" spans="1:19" x14ac:dyDescent="0.2">
      <c r="A2119" t="s">
        <v>1021</v>
      </c>
      <c r="B2119" t="s">
        <v>1975</v>
      </c>
      <c r="C2119" t="s">
        <v>3034</v>
      </c>
      <c r="D2119" t="s">
        <v>238</v>
      </c>
      <c r="E2119" t="s">
        <v>3573</v>
      </c>
      <c r="F2119" t="s">
        <v>118</v>
      </c>
      <c r="G2119" s="87">
        <v>20191031</v>
      </c>
      <c r="H2119" t="s">
        <v>6235</v>
      </c>
      <c r="I2119" t="s">
        <v>6393</v>
      </c>
      <c r="J2119" t="s">
        <v>6387</v>
      </c>
      <c r="K2119">
        <v>7312</v>
      </c>
      <c r="L2119" t="s">
        <v>6394</v>
      </c>
      <c r="M2119" s="87">
        <v>43769</v>
      </c>
      <c r="N2119" t="s">
        <v>3578</v>
      </c>
      <c r="O2119" t="s">
        <v>3579</v>
      </c>
      <c r="P2119" s="61">
        <v>0.43</v>
      </c>
      <c r="Q2119" t="s">
        <v>3579</v>
      </c>
      <c r="R2119" s="61">
        <v>0.43</v>
      </c>
      <c r="S2119" s="61">
        <v>0</v>
      </c>
    </row>
    <row r="2120" spans="1:19" x14ac:dyDescent="0.2">
      <c r="A2120" t="s">
        <v>1021</v>
      </c>
      <c r="B2120" t="s">
        <v>1975</v>
      </c>
      <c r="C2120" t="s">
        <v>3034</v>
      </c>
      <c r="D2120" t="s">
        <v>238</v>
      </c>
      <c r="E2120" t="s">
        <v>3573</v>
      </c>
      <c r="F2120" t="s">
        <v>119</v>
      </c>
      <c r="G2120" s="87">
        <v>20191129</v>
      </c>
      <c r="H2120" t="s">
        <v>6235</v>
      </c>
      <c r="I2120" t="s">
        <v>6395</v>
      </c>
      <c r="J2120" t="s">
        <v>6387</v>
      </c>
      <c r="K2120">
        <v>7354</v>
      </c>
      <c r="L2120" t="s">
        <v>6396</v>
      </c>
      <c r="M2120" s="87">
        <v>43800</v>
      </c>
      <c r="N2120" t="s">
        <v>3578</v>
      </c>
      <c r="O2120" t="s">
        <v>3579</v>
      </c>
      <c r="P2120" s="61">
        <v>0.3</v>
      </c>
      <c r="Q2120" t="s">
        <v>3579</v>
      </c>
      <c r="R2120" s="61">
        <v>0.3</v>
      </c>
      <c r="S2120" s="61">
        <v>0</v>
      </c>
    </row>
    <row r="2121" spans="1:19" x14ac:dyDescent="0.2">
      <c r="A2121" t="s">
        <v>1021</v>
      </c>
      <c r="B2121" t="s">
        <v>1975</v>
      </c>
      <c r="C2121" t="s">
        <v>3034</v>
      </c>
      <c r="D2121" t="s">
        <v>238</v>
      </c>
      <c r="E2121" t="s">
        <v>3573</v>
      </c>
      <c r="F2121" t="s">
        <v>120</v>
      </c>
      <c r="G2121" s="87">
        <v>20191231</v>
      </c>
      <c r="H2121" t="s">
        <v>6235</v>
      </c>
      <c r="I2121" t="s">
        <v>6397</v>
      </c>
      <c r="J2121" t="s">
        <v>6387</v>
      </c>
      <c r="K2121">
        <v>7400</v>
      </c>
      <c r="L2121" t="s">
        <v>6398</v>
      </c>
      <c r="M2121" s="87">
        <v>43835</v>
      </c>
      <c r="N2121" t="s">
        <v>3578</v>
      </c>
      <c r="O2121" t="s">
        <v>3579</v>
      </c>
      <c r="P2121" s="61">
        <v>0.4</v>
      </c>
      <c r="Q2121" t="s">
        <v>3579</v>
      </c>
      <c r="R2121" s="61">
        <v>0.4</v>
      </c>
      <c r="S2121" s="61">
        <v>0</v>
      </c>
    </row>
    <row r="2122" spans="1:19" x14ac:dyDescent="0.2">
      <c r="A2122" t="s">
        <v>1021</v>
      </c>
      <c r="B2122" t="s">
        <v>1975</v>
      </c>
      <c r="C2122" t="s">
        <v>3034</v>
      </c>
      <c r="D2122" t="s">
        <v>238</v>
      </c>
      <c r="E2122" t="s">
        <v>3573</v>
      </c>
      <c r="F2122" t="s">
        <v>121</v>
      </c>
      <c r="G2122" s="87">
        <v>20200130</v>
      </c>
      <c r="H2122" t="s">
        <v>6235</v>
      </c>
      <c r="I2122" t="s">
        <v>6399</v>
      </c>
      <c r="J2122" t="s">
        <v>6387</v>
      </c>
      <c r="K2122">
        <v>7452</v>
      </c>
      <c r="L2122" t="s">
        <v>6400</v>
      </c>
      <c r="M2122" s="87">
        <v>43864</v>
      </c>
      <c r="N2122" t="s">
        <v>3578</v>
      </c>
      <c r="O2122" t="s">
        <v>3579</v>
      </c>
      <c r="P2122" s="61">
        <v>0.4</v>
      </c>
      <c r="Q2122" t="s">
        <v>3579</v>
      </c>
      <c r="R2122" s="61">
        <v>0.4</v>
      </c>
      <c r="S2122" s="61">
        <v>0</v>
      </c>
    </row>
    <row r="2123" spans="1:19" x14ac:dyDescent="0.2">
      <c r="A2123" t="s">
        <v>1021</v>
      </c>
      <c r="B2123" t="s">
        <v>1975</v>
      </c>
      <c r="C2123" t="s">
        <v>3034</v>
      </c>
      <c r="D2123" t="s">
        <v>238</v>
      </c>
      <c r="E2123" t="s">
        <v>3573</v>
      </c>
      <c r="F2123" t="s">
        <v>122</v>
      </c>
      <c r="G2123" s="87">
        <v>20200228</v>
      </c>
      <c r="H2123" t="s">
        <v>6235</v>
      </c>
      <c r="I2123" t="s">
        <v>6401</v>
      </c>
      <c r="J2123" t="s">
        <v>6387</v>
      </c>
      <c r="K2123">
        <v>7503</v>
      </c>
      <c r="L2123" t="s">
        <v>6402</v>
      </c>
      <c r="M2123" s="87">
        <v>43891</v>
      </c>
      <c r="N2123" t="s">
        <v>3578</v>
      </c>
      <c r="O2123" t="s">
        <v>3579</v>
      </c>
      <c r="P2123" s="61">
        <v>0.47</v>
      </c>
      <c r="Q2123" t="s">
        <v>3579</v>
      </c>
      <c r="R2123" s="61">
        <v>0.47</v>
      </c>
      <c r="S2123" s="61">
        <v>0</v>
      </c>
    </row>
    <row r="2124" spans="1:19" x14ac:dyDescent="0.2">
      <c r="A2124" t="s">
        <v>1021</v>
      </c>
      <c r="B2124" t="s">
        <v>1975</v>
      </c>
      <c r="C2124" t="s">
        <v>3034</v>
      </c>
      <c r="D2124" t="s">
        <v>238</v>
      </c>
      <c r="E2124" t="s">
        <v>3573</v>
      </c>
      <c r="F2124" t="s">
        <v>123</v>
      </c>
      <c r="G2124" s="87">
        <v>20200331</v>
      </c>
      <c r="H2124" t="s">
        <v>6235</v>
      </c>
      <c r="I2124" t="s">
        <v>6403</v>
      </c>
      <c r="J2124" t="s">
        <v>6387</v>
      </c>
      <c r="K2124">
        <v>7558</v>
      </c>
      <c r="L2124" t="s">
        <v>6404</v>
      </c>
      <c r="M2124" s="87">
        <v>43921</v>
      </c>
      <c r="N2124" t="s">
        <v>3578</v>
      </c>
      <c r="O2124" t="s">
        <v>3579</v>
      </c>
      <c r="P2124" s="61">
        <v>0.65</v>
      </c>
      <c r="Q2124" t="s">
        <v>3579</v>
      </c>
      <c r="R2124" s="61">
        <v>0.65</v>
      </c>
      <c r="S2124" s="61">
        <v>0</v>
      </c>
    </row>
    <row r="2125" spans="1:19" x14ac:dyDescent="0.2">
      <c r="A2125" t="s">
        <v>1021</v>
      </c>
      <c r="B2125" t="s">
        <v>1975</v>
      </c>
      <c r="C2125" t="s">
        <v>3034</v>
      </c>
      <c r="D2125" t="s">
        <v>238</v>
      </c>
      <c r="E2125" t="s">
        <v>3573</v>
      </c>
      <c r="F2125" t="s">
        <v>124</v>
      </c>
      <c r="G2125" s="87">
        <v>20200430</v>
      </c>
      <c r="H2125" t="s">
        <v>6235</v>
      </c>
      <c r="I2125" t="s">
        <v>6405</v>
      </c>
      <c r="J2125" t="s">
        <v>6387</v>
      </c>
      <c r="K2125">
        <v>7606</v>
      </c>
      <c r="L2125" t="s">
        <v>6406</v>
      </c>
      <c r="M2125" s="87">
        <v>43952</v>
      </c>
      <c r="N2125" t="s">
        <v>3578</v>
      </c>
      <c r="O2125" t="s">
        <v>3579</v>
      </c>
      <c r="P2125" s="61">
        <v>0.21</v>
      </c>
      <c r="Q2125" t="s">
        <v>3579</v>
      </c>
      <c r="R2125" s="61">
        <v>0.21</v>
      </c>
      <c r="S2125" s="61">
        <v>0</v>
      </c>
    </row>
    <row r="2126" spans="1:19" x14ac:dyDescent="0.2">
      <c r="A2126" t="s">
        <v>1021</v>
      </c>
      <c r="B2126" t="s">
        <v>1975</v>
      </c>
      <c r="C2126" t="s">
        <v>3034</v>
      </c>
      <c r="D2126" t="s">
        <v>238</v>
      </c>
      <c r="E2126" t="s">
        <v>3573</v>
      </c>
      <c r="F2126" t="s">
        <v>125</v>
      </c>
      <c r="G2126" s="87">
        <v>20200529</v>
      </c>
      <c r="H2126" t="s">
        <v>6235</v>
      </c>
      <c r="I2126" t="s">
        <v>6407</v>
      </c>
      <c r="J2126" t="s">
        <v>6387</v>
      </c>
      <c r="K2126">
        <v>7654</v>
      </c>
      <c r="L2126" t="s">
        <v>6408</v>
      </c>
      <c r="M2126" s="87">
        <v>43983</v>
      </c>
      <c r="N2126" t="s">
        <v>3578</v>
      </c>
      <c r="O2126" t="s">
        <v>3579</v>
      </c>
      <c r="P2126" s="61">
        <v>0.44</v>
      </c>
      <c r="Q2126" t="s">
        <v>3579</v>
      </c>
      <c r="R2126" s="61">
        <v>0.44</v>
      </c>
      <c r="S2126" s="61">
        <v>0</v>
      </c>
    </row>
    <row r="2127" spans="1:19" x14ac:dyDescent="0.2">
      <c r="A2127" t="s">
        <v>1021</v>
      </c>
      <c r="B2127" t="s">
        <v>1975</v>
      </c>
      <c r="C2127" t="s">
        <v>3034</v>
      </c>
      <c r="D2127" t="s">
        <v>238</v>
      </c>
      <c r="E2127" t="s">
        <v>3573</v>
      </c>
      <c r="F2127" t="s">
        <v>126</v>
      </c>
      <c r="G2127" s="87">
        <v>20200629</v>
      </c>
      <c r="H2127" t="s">
        <v>6235</v>
      </c>
      <c r="I2127" t="s">
        <v>6409</v>
      </c>
      <c r="J2127" t="s">
        <v>6387</v>
      </c>
      <c r="K2127">
        <v>7703</v>
      </c>
      <c r="L2127" t="s">
        <v>6410</v>
      </c>
      <c r="M2127" s="87">
        <v>44013</v>
      </c>
      <c r="N2127" t="s">
        <v>3578</v>
      </c>
      <c r="O2127" t="s">
        <v>3579</v>
      </c>
      <c r="P2127" s="61">
        <v>0.12</v>
      </c>
      <c r="Q2127" t="s">
        <v>3579</v>
      </c>
      <c r="R2127" s="61">
        <v>0.12</v>
      </c>
      <c r="S2127" s="61">
        <v>0</v>
      </c>
    </row>
    <row r="2128" spans="1:19" x14ac:dyDescent="0.2">
      <c r="A2128" t="s">
        <v>1021</v>
      </c>
      <c r="B2128" t="s">
        <v>1975</v>
      </c>
      <c r="C2128" t="s">
        <v>3034</v>
      </c>
      <c r="D2128" t="s">
        <v>238</v>
      </c>
      <c r="E2128" t="s">
        <v>3573</v>
      </c>
      <c r="F2128" t="s">
        <v>16</v>
      </c>
      <c r="G2128" s="87">
        <v>20200630</v>
      </c>
      <c r="H2128" t="s">
        <v>3617</v>
      </c>
      <c r="J2128" t="s">
        <v>3618</v>
      </c>
      <c r="K2128">
        <v>7681</v>
      </c>
      <c r="L2128" t="s">
        <v>3619</v>
      </c>
      <c r="M2128" s="87">
        <v>43999</v>
      </c>
      <c r="N2128" t="s">
        <v>3620</v>
      </c>
      <c r="O2128" t="s">
        <v>3579</v>
      </c>
      <c r="P2128" s="61">
        <v>-4.75</v>
      </c>
      <c r="Q2128" t="s">
        <v>3579</v>
      </c>
      <c r="R2128" s="61">
        <v>0</v>
      </c>
      <c r="S2128" s="61">
        <v>-4.75</v>
      </c>
    </row>
    <row r="2129" spans="1:19" x14ac:dyDescent="0.2">
      <c r="A2129" t="s">
        <v>1021</v>
      </c>
      <c r="B2129" t="s">
        <v>1975</v>
      </c>
      <c r="C2129" t="s">
        <v>3034</v>
      </c>
      <c r="D2129" t="s">
        <v>238</v>
      </c>
      <c r="E2129" t="s">
        <v>3573</v>
      </c>
      <c r="F2129" t="s">
        <v>16</v>
      </c>
      <c r="G2129" s="87">
        <v>20200630</v>
      </c>
      <c r="H2129" t="s">
        <v>6411</v>
      </c>
      <c r="I2129" t="s">
        <v>3618</v>
      </c>
      <c r="J2129" t="s">
        <v>3618</v>
      </c>
      <c r="K2129">
        <v>7703</v>
      </c>
      <c r="L2129" t="s">
        <v>6410</v>
      </c>
      <c r="M2129" s="87">
        <v>44013</v>
      </c>
      <c r="N2129" t="s">
        <v>3578</v>
      </c>
      <c r="O2129" t="s">
        <v>3579</v>
      </c>
      <c r="P2129" s="61">
        <v>-0.12</v>
      </c>
      <c r="Q2129" t="s">
        <v>3579</v>
      </c>
      <c r="R2129" s="61">
        <v>0</v>
      </c>
      <c r="S2129" s="61">
        <v>-0.12</v>
      </c>
    </row>
    <row r="2130" spans="1:19" x14ac:dyDescent="0.2">
      <c r="A2130" t="s">
        <v>1022</v>
      </c>
      <c r="B2130" t="s">
        <v>1976</v>
      </c>
      <c r="C2130" t="s">
        <v>3035</v>
      </c>
      <c r="D2130" t="s">
        <v>238</v>
      </c>
      <c r="E2130" t="s">
        <v>3573</v>
      </c>
      <c r="F2130" t="s">
        <v>115</v>
      </c>
      <c r="G2130" s="87">
        <v>20190731</v>
      </c>
      <c r="H2130" t="s">
        <v>6235</v>
      </c>
      <c r="I2130" t="s">
        <v>6386</v>
      </c>
      <c r="J2130" t="s">
        <v>6387</v>
      </c>
      <c r="K2130">
        <v>7162</v>
      </c>
      <c r="L2130" t="s">
        <v>6388</v>
      </c>
      <c r="M2130" s="87">
        <v>43678</v>
      </c>
      <c r="N2130" t="s">
        <v>3578</v>
      </c>
      <c r="O2130" t="s">
        <v>3579</v>
      </c>
      <c r="P2130" s="61">
        <v>0.43</v>
      </c>
      <c r="Q2130" t="s">
        <v>3579</v>
      </c>
      <c r="R2130" s="61">
        <v>0.43</v>
      </c>
      <c r="S2130" s="61">
        <v>0</v>
      </c>
    </row>
    <row r="2131" spans="1:19" x14ac:dyDescent="0.2">
      <c r="A2131" t="s">
        <v>1022</v>
      </c>
      <c r="B2131" t="s">
        <v>1976</v>
      </c>
      <c r="C2131" t="s">
        <v>3035</v>
      </c>
      <c r="D2131" t="s">
        <v>238</v>
      </c>
      <c r="E2131" t="s">
        <v>3573</v>
      </c>
      <c r="F2131" t="s">
        <v>116</v>
      </c>
      <c r="G2131" s="87">
        <v>20190830</v>
      </c>
      <c r="H2131" t="s">
        <v>6235</v>
      </c>
      <c r="I2131" t="s">
        <v>6389</v>
      </c>
      <c r="J2131" t="s">
        <v>6387</v>
      </c>
      <c r="K2131">
        <v>7214</v>
      </c>
      <c r="L2131" t="s">
        <v>6390</v>
      </c>
      <c r="M2131" s="87">
        <v>43710</v>
      </c>
      <c r="N2131" t="s">
        <v>3578</v>
      </c>
      <c r="O2131" t="s">
        <v>3579</v>
      </c>
      <c r="P2131" s="61">
        <v>0.55000000000000004</v>
      </c>
      <c r="Q2131" t="s">
        <v>3579</v>
      </c>
      <c r="R2131" s="61">
        <v>0.55000000000000004</v>
      </c>
      <c r="S2131" s="61">
        <v>0</v>
      </c>
    </row>
    <row r="2132" spans="1:19" x14ac:dyDescent="0.2">
      <c r="A2132" t="s">
        <v>1022</v>
      </c>
      <c r="B2132" t="s">
        <v>1976</v>
      </c>
      <c r="C2132" t="s">
        <v>3035</v>
      </c>
      <c r="D2132" t="s">
        <v>238</v>
      </c>
      <c r="E2132" t="s">
        <v>3573</v>
      </c>
      <c r="F2132" t="s">
        <v>117</v>
      </c>
      <c r="G2132" s="87">
        <v>20190930</v>
      </c>
      <c r="H2132" t="s">
        <v>6235</v>
      </c>
      <c r="I2132" t="s">
        <v>6391</v>
      </c>
      <c r="J2132" t="s">
        <v>6387</v>
      </c>
      <c r="K2132">
        <v>7259</v>
      </c>
      <c r="L2132" t="s">
        <v>6392</v>
      </c>
      <c r="M2132" s="87">
        <v>43739</v>
      </c>
      <c r="N2132" t="s">
        <v>3578</v>
      </c>
      <c r="O2132" t="s">
        <v>3579</v>
      </c>
      <c r="P2132" s="61">
        <v>0.47</v>
      </c>
      <c r="Q2132" t="s">
        <v>3579</v>
      </c>
      <c r="R2132" s="61">
        <v>0.47</v>
      </c>
      <c r="S2132" s="61">
        <v>0</v>
      </c>
    </row>
    <row r="2133" spans="1:19" x14ac:dyDescent="0.2">
      <c r="A2133" t="s">
        <v>1022</v>
      </c>
      <c r="B2133" t="s">
        <v>1976</v>
      </c>
      <c r="C2133" t="s">
        <v>3035</v>
      </c>
      <c r="D2133" t="s">
        <v>238</v>
      </c>
      <c r="E2133" t="s">
        <v>3573</v>
      </c>
      <c r="F2133" t="s">
        <v>118</v>
      </c>
      <c r="G2133" s="87">
        <v>20191031</v>
      </c>
      <c r="H2133" t="s">
        <v>6235</v>
      </c>
      <c r="I2133" t="s">
        <v>6393</v>
      </c>
      <c r="J2133" t="s">
        <v>6387</v>
      </c>
      <c r="K2133">
        <v>7312</v>
      </c>
      <c r="L2133" t="s">
        <v>6394</v>
      </c>
      <c r="M2133" s="87">
        <v>43769</v>
      </c>
      <c r="N2133" t="s">
        <v>3578</v>
      </c>
      <c r="O2133" t="s">
        <v>3579</v>
      </c>
      <c r="P2133" s="61">
        <v>0.43</v>
      </c>
      <c r="Q2133" t="s">
        <v>3579</v>
      </c>
      <c r="R2133" s="61">
        <v>0.43</v>
      </c>
      <c r="S2133" s="61">
        <v>0</v>
      </c>
    </row>
    <row r="2134" spans="1:19" x14ac:dyDescent="0.2">
      <c r="A2134" t="s">
        <v>1022</v>
      </c>
      <c r="B2134" t="s">
        <v>1976</v>
      </c>
      <c r="C2134" t="s">
        <v>3035</v>
      </c>
      <c r="D2134" t="s">
        <v>238</v>
      </c>
      <c r="E2134" t="s">
        <v>3573</v>
      </c>
      <c r="F2134" t="s">
        <v>119</v>
      </c>
      <c r="G2134" s="87">
        <v>20191129</v>
      </c>
      <c r="H2134" t="s">
        <v>6235</v>
      </c>
      <c r="I2134" t="s">
        <v>6395</v>
      </c>
      <c r="J2134" t="s">
        <v>6387</v>
      </c>
      <c r="K2134">
        <v>7354</v>
      </c>
      <c r="L2134" t="s">
        <v>6396</v>
      </c>
      <c r="M2134" s="87">
        <v>43800</v>
      </c>
      <c r="N2134" t="s">
        <v>3578</v>
      </c>
      <c r="O2134" t="s">
        <v>3579</v>
      </c>
      <c r="P2134" s="61">
        <v>0.3</v>
      </c>
      <c r="Q2134" t="s">
        <v>3579</v>
      </c>
      <c r="R2134" s="61">
        <v>0.3</v>
      </c>
      <c r="S2134" s="61">
        <v>0</v>
      </c>
    </row>
    <row r="2135" spans="1:19" x14ac:dyDescent="0.2">
      <c r="A2135" t="s">
        <v>1022</v>
      </c>
      <c r="B2135" t="s">
        <v>1976</v>
      </c>
      <c r="C2135" t="s">
        <v>3035</v>
      </c>
      <c r="D2135" t="s">
        <v>238</v>
      </c>
      <c r="E2135" t="s">
        <v>3573</v>
      </c>
      <c r="F2135" t="s">
        <v>120</v>
      </c>
      <c r="G2135" s="87">
        <v>20191231</v>
      </c>
      <c r="H2135" t="s">
        <v>6235</v>
      </c>
      <c r="I2135" t="s">
        <v>6397</v>
      </c>
      <c r="J2135" t="s">
        <v>6387</v>
      </c>
      <c r="K2135">
        <v>7400</v>
      </c>
      <c r="L2135" t="s">
        <v>6398</v>
      </c>
      <c r="M2135" s="87">
        <v>43835</v>
      </c>
      <c r="N2135" t="s">
        <v>3578</v>
      </c>
      <c r="O2135" t="s">
        <v>3579</v>
      </c>
      <c r="P2135" s="61">
        <v>0.4</v>
      </c>
      <c r="Q2135" t="s">
        <v>3579</v>
      </c>
      <c r="R2135" s="61">
        <v>0.4</v>
      </c>
      <c r="S2135" s="61">
        <v>0</v>
      </c>
    </row>
    <row r="2136" spans="1:19" x14ac:dyDescent="0.2">
      <c r="A2136" t="s">
        <v>1022</v>
      </c>
      <c r="B2136" t="s">
        <v>1976</v>
      </c>
      <c r="C2136" t="s">
        <v>3035</v>
      </c>
      <c r="D2136" t="s">
        <v>238</v>
      </c>
      <c r="E2136" t="s">
        <v>3573</v>
      </c>
      <c r="F2136" t="s">
        <v>121</v>
      </c>
      <c r="G2136" s="87">
        <v>20200130</v>
      </c>
      <c r="H2136" t="s">
        <v>6235</v>
      </c>
      <c r="I2136" t="s">
        <v>6399</v>
      </c>
      <c r="J2136" t="s">
        <v>6387</v>
      </c>
      <c r="K2136">
        <v>7452</v>
      </c>
      <c r="L2136" t="s">
        <v>6400</v>
      </c>
      <c r="M2136" s="87">
        <v>43864</v>
      </c>
      <c r="N2136" t="s">
        <v>3578</v>
      </c>
      <c r="O2136" t="s">
        <v>3579</v>
      </c>
      <c r="P2136" s="61">
        <v>0.4</v>
      </c>
      <c r="Q2136" t="s">
        <v>3579</v>
      </c>
      <c r="R2136" s="61">
        <v>0.4</v>
      </c>
      <c r="S2136" s="61">
        <v>0</v>
      </c>
    </row>
    <row r="2137" spans="1:19" x14ac:dyDescent="0.2">
      <c r="A2137" t="s">
        <v>1022</v>
      </c>
      <c r="B2137" t="s">
        <v>1976</v>
      </c>
      <c r="C2137" t="s">
        <v>3035</v>
      </c>
      <c r="D2137" t="s">
        <v>238</v>
      </c>
      <c r="E2137" t="s">
        <v>3573</v>
      </c>
      <c r="F2137" t="s">
        <v>122</v>
      </c>
      <c r="G2137" s="87">
        <v>20200228</v>
      </c>
      <c r="H2137" t="s">
        <v>6235</v>
      </c>
      <c r="I2137" t="s">
        <v>6401</v>
      </c>
      <c r="J2137" t="s">
        <v>6387</v>
      </c>
      <c r="K2137">
        <v>7503</v>
      </c>
      <c r="L2137" t="s">
        <v>6402</v>
      </c>
      <c r="M2137" s="87">
        <v>43891</v>
      </c>
      <c r="N2137" t="s">
        <v>3578</v>
      </c>
      <c r="O2137" t="s">
        <v>3579</v>
      </c>
      <c r="P2137" s="61">
        <v>0.48</v>
      </c>
      <c r="Q2137" t="s">
        <v>3579</v>
      </c>
      <c r="R2137" s="61">
        <v>0.48</v>
      </c>
      <c r="S2137" s="61">
        <v>0</v>
      </c>
    </row>
    <row r="2138" spans="1:19" x14ac:dyDescent="0.2">
      <c r="A2138" t="s">
        <v>1022</v>
      </c>
      <c r="B2138" t="s">
        <v>1976</v>
      </c>
      <c r="C2138" t="s">
        <v>3035</v>
      </c>
      <c r="D2138" t="s">
        <v>238</v>
      </c>
      <c r="E2138" t="s">
        <v>3573</v>
      </c>
      <c r="F2138" t="s">
        <v>123</v>
      </c>
      <c r="G2138" s="87">
        <v>20200331</v>
      </c>
      <c r="H2138" t="s">
        <v>6235</v>
      </c>
      <c r="I2138" t="s">
        <v>6403</v>
      </c>
      <c r="J2138" t="s">
        <v>6387</v>
      </c>
      <c r="K2138">
        <v>7558</v>
      </c>
      <c r="L2138" t="s">
        <v>6404</v>
      </c>
      <c r="M2138" s="87">
        <v>43921</v>
      </c>
      <c r="N2138" t="s">
        <v>3578</v>
      </c>
      <c r="O2138" t="s">
        <v>3579</v>
      </c>
      <c r="P2138" s="61">
        <v>0.65</v>
      </c>
      <c r="Q2138" t="s">
        <v>3579</v>
      </c>
      <c r="R2138" s="61">
        <v>0.65</v>
      </c>
      <c r="S2138" s="61">
        <v>0</v>
      </c>
    </row>
    <row r="2139" spans="1:19" x14ac:dyDescent="0.2">
      <c r="A2139" t="s">
        <v>1022</v>
      </c>
      <c r="B2139" t="s">
        <v>1976</v>
      </c>
      <c r="C2139" t="s">
        <v>3035</v>
      </c>
      <c r="D2139" t="s">
        <v>238</v>
      </c>
      <c r="E2139" t="s">
        <v>3573</v>
      </c>
      <c r="F2139" t="s">
        <v>124</v>
      </c>
      <c r="G2139" s="87">
        <v>20200430</v>
      </c>
      <c r="H2139" t="s">
        <v>6235</v>
      </c>
      <c r="I2139" t="s">
        <v>6405</v>
      </c>
      <c r="J2139" t="s">
        <v>6387</v>
      </c>
      <c r="K2139">
        <v>7606</v>
      </c>
      <c r="L2139" t="s">
        <v>6406</v>
      </c>
      <c r="M2139" s="87">
        <v>43952</v>
      </c>
      <c r="N2139" t="s">
        <v>3578</v>
      </c>
      <c r="O2139" t="s">
        <v>3579</v>
      </c>
      <c r="P2139" s="61">
        <v>0.21</v>
      </c>
      <c r="Q2139" t="s">
        <v>3579</v>
      </c>
      <c r="R2139" s="61">
        <v>0.21</v>
      </c>
      <c r="S2139" s="61">
        <v>0</v>
      </c>
    </row>
    <row r="2140" spans="1:19" x14ac:dyDescent="0.2">
      <c r="A2140" t="s">
        <v>1022</v>
      </c>
      <c r="B2140" t="s">
        <v>1976</v>
      </c>
      <c r="C2140" t="s">
        <v>3035</v>
      </c>
      <c r="D2140" t="s">
        <v>238</v>
      </c>
      <c r="E2140" t="s">
        <v>3573</v>
      </c>
      <c r="F2140" t="s">
        <v>125</v>
      </c>
      <c r="G2140" s="87">
        <v>20200529</v>
      </c>
      <c r="H2140" t="s">
        <v>6235</v>
      </c>
      <c r="I2140" t="s">
        <v>6407</v>
      </c>
      <c r="J2140" t="s">
        <v>6387</v>
      </c>
      <c r="K2140">
        <v>7654</v>
      </c>
      <c r="L2140" t="s">
        <v>6408</v>
      </c>
      <c r="M2140" s="87">
        <v>43983</v>
      </c>
      <c r="N2140" t="s">
        <v>3578</v>
      </c>
      <c r="O2140" t="s">
        <v>3579</v>
      </c>
      <c r="P2140" s="61">
        <v>0.43</v>
      </c>
      <c r="Q2140" t="s">
        <v>3579</v>
      </c>
      <c r="R2140" s="61">
        <v>0.43</v>
      </c>
      <c r="S2140" s="61">
        <v>0</v>
      </c>
    </row>
    <row r="2141" spans="1:19" x14ac:dyDescent="0.2">
      <c r="A2141" t="s">
        <v>1022</v>
      </c>
      <c r="B2141" t="s">
        <v>1976</v>
      </c>
      <c r="C2141" t="s">
        <v>3035</v>
      </c>
      <c r="D2141" t="s">
        <v>238</v>
      </c>
      <c r="E2141" t="s">
        <v>3573</v>
      </c>
      <c r="F2141" t="s">
        <v>126</v>
      </c>
      <c r="G2141" s="87">
        <v>20200629</v>
      </c>
      <c r="H2141" t="s">
        <v>6235</v>
      </c>
      <c r="I2141" t="s">
        <v>6409</v>
      </c>
      <c r="J2141" t="s">
        <v>6387</v>
      </c>
      <c r="K2141">
        <v>7703</v>
      </c>
      <c r="L2141" t="s">
        <v>6410</v>
      </c>
      <c r="M2141" s="87">
        <v>44013</v>
      </c>
      <c r="N2141" t="s">
        <v>3578</v>
      </c>
      <c r="O2141" t="s">
        <v>3579</v>
      </c>
      <c r="P2141" s="61">
        <v>0.12</v>
      </c>
      <c r="Q2141" t="s">
        <v>3579</v>
      </c>
      <c r="R2141" s="61">
        <v>0.12</v>
      </c>
      <c r="S2141" s="61">
        <v>0</v>
      </c>
    </row>
    <row r="2142" spans="1:19" x14ac:dyDescent="0.2">
      <c r="A2142" t="s">
        <v>1022</v>
      </c>
      <c r="B2142" t="s">
        <v>1976</v>
      </c>
      <c r="C2142" t="s">
        <v>3035</v>
      </c>
      <c r="D2142" t="s">
        <v>238</v>
      </c>
      <c r="E2142" t="s">
        <v>3573</v>
      </c>
      <c r="F2142" t="s">
        <v>16</v>
      </c>
      <c r="G2142" s="87">
        <v>20200630</v>
      </c>
      <c r="H2142" t="s">
        <v>3617</v>
      </c>
      <c r="J2142" t="s">
        <v>3618</v>
      </c>
      <c r="K2142">
        <v>7681</v>
      </c>
      <c r="L2142" t="s">
        <v>3619</v>
      </c>
      <c r="M2142" s="87">
        <v>43999</v>
      </c>
      <c r="N2142" t="s">
        <v>3620</v>
      </c>
      <c r="O2142" t="s">
        <v>3579</v>
      </c>
      <c r="P2142" s="61">
        <v>-4.75</v>
      </c>
      <c r="Q2142" t="s">
        <v>3579</v>
      </c>
      <c r="R2142" s="61">
        <v>0</v>
      </c>
      <c r="S2142" s="61">
        <v>-4.75</v>
      </c>
    </row>
    <row r="2143" spans="1:19" x14ac:dyDescent="0.2">
      <c r="A2143" t="s">
        <v>1022</v>
      </c>
      <c r="B2143" t="s">
        <v>1976</v>
      </c>
      <c r="C2143" t="s">
        <v>3035</v>
      </c>
      <c r="D2143" t="s">
        <v>238</v>
      </c>
      <c r="E2143" t="s">
        <v>3573</v>
      </c>
      <c r="F2143" t="s">
        <v>16</v>
      </c>
      <c r="G2143" s="87">
        <v>20200630</v>
      </c>
      <c r="H2143" t="s">
        <v>6411</v>
      </c>
      <c r="I2143" t="s">
        <v>3618</v>
      </c>
      <c r="J2143" t="s">
        <v>3618</v>
      </c>
      <c r="K2143">
        <v>7703</v>
      </c>
      <c r="L2143" t="s">
        <v>6410</v>
      </c>
      <c r="M2143" s="87">
        <v>44013</v>
      </c>
      <c r="N2143" t="s">
        <v>3578</v>
      </c>
      <c r="O2143" t="s">
        <v>3579</v>
      </c>
      <c r="P2143" s="61">
        <v>-0.12</v>
      </c>
      <c r="Q2143" t="s">
        <v>3579</v>
      </c>
      <c r="R2143" s="61">
        <v>0</v>
      </c>
      <c r="S2143" s="61">
        <v>-0.12</v>
      </c>
    </row>
    <row r="2144" spans="1:19" x14ac:dyDescent="0.2">
      <c r="A2144" t="s">
        <v>1023</v>
      </c>
      <c r="B2144" t="s">
        <v>1977</v>
      </c>
      <c r="C2144" t="s">
        <v>3036</v>
      </c>
      <c r="D2144" t="s">
        <v>238</v>
      </c>
      <c r="E2144" t="s">
        <v>3573</v>
      </c>
      <c r="F2144" t="s">
        <v>115</v>
      </c>
      <c r="G2144" s="87">
        <v>20190731</v>
      </c>
      <c r="H2144" t="s">
        <v>6235</v>
      </c>
      <c r="I2144" t="s">
        <v>6386</v>
      </c>
      <c r="J2144" t="s">
        <v>6387</v>
      </c>
      <c r="K2144">
        <v>7162</v>
      </c>
      <c r="L2144" t="s">
        <v>6388</v>
      </c>
      <c r="M2144" s="87">
        <v>43678</v>
      </c>
      <c r="N2144" t="s">
        <v>3578</v>
      </c>
      <c r="O2144" t="s">
        <v>3579</v>
      </c>
      <c r="P2144" s="61">
        <v>0.43</v>
      </c>
      <c r="Q2144" t="s">
        <v>3579</v>
      </c>
      <c r="R2144" s="61">
        <v>0.43</v>
      </c>
      <c r="S2144" s="61">
        <v>0</v>
      </c>
    </row>
    <row r="2145" spans="1:19" x14ac:dyDescent="0.2">
      <c r="A2145" t="s">
        <v>1023</v>
      </c>
      <c r="B2145" t="s">
        <v>1977</v>
      </c>
      <c r="C2145" t="s">
        <v>3036</v>
      </c>
      <c r="D2145" t="s">
        <v>238</v>
      </c>
      <c r="E2145" t="s">
        <v>3573</v>
      </c>
      <c r="F2145" t="s">
        <v>116</v>
      </c>
      <c r="G2145" s="87">
        <v>20190830</v>
      </c>
      <c r="H2145" t="s">
        <v>6235</v>
      </c>
      <c r="I2145" t="s">
        <v>6389</v>
      </c>
      <c r="J2145" t="s">
        <v>6387</v>
      </c>
      <c r="K2145">
        <v>7214</v>
      </c>
      <c r="L2145" t="s">
        <v>6390</v>
      </c>
      <c r="M2145" s="87">
        <v>43710</v>
      </c>
      <c r="N2145" t="s">
        <v>3578</v>
      </c>
      <c r="O2145" t="s">
        <v>3579</v>
      </c>
      <c r="P2145" s="61">
        <v>0.55000000000000004</v>
      </c>
      <c r="Q2145" t="s">
        <v>3579</v>
      </c>
      <c r="R2145" s="61">
        <v>0.55000000000000004</v>
      </c>
      <c r="S2145" s="61">
        <v>0</v>
      </c>
    </row>
    <row r="2146" spans="1:19" x14ac:dyDescent="0.2">
      <c r="A2146" t="s">
        <v>1023</v>
      </c>
      <c r="B2146" t="s">
        <v>1977</v>
      </c>
      <c r="C2146" t="s">
        <v>3036</v>
      </c>
      <c r="D2146" t="s">
        <v>238</v>
      </c>
      <c r="E2146" t="s">
        <v>3573</v>
      </c>
      <c r="F2146" t="s">
        <v>117</v>
      </c>
      <c r="G2146" s="87">
        <v>20190930</v>
      </c>
      <c r="H2146" t="s">
        <v>6235</v>
      </c>
      <c r="I2146" t="s">
        <v>6391</v>
      </c>
      <c r="J2146" t="s">
        <v>6387</v>
      </c>
      <c r="K2146">
        <v>7259</v>
      </c>
      <c r="L2146" t="s">
        <v>6392</v>
      </c>
      <c r="M2146" s="87">
        <v>43739</v>
      </c>
      <c r="N2146" t="s">
        <v>3578</v>
      </c>
      <c r="O2146" t="s">
        <v>3579</v>
      </c>
      <c r="P2146" s="61">
        <v>0.48</v>
      </c>
      <c r="Q2146" t="s">
        <v>3579</v>
      </c>
      <c r="R2146" s="61">
        <v>0.48</v>
      </c>
      <c r="S2146" s="61">
        <v>0</v>
      </c>
    </row>
    <row r="2147" spans="1:19" x14ac:dyDescent="0.2">
      <c r="A2147" t="s">
        <v>1023</v>
      </c>
      <c r="B2147" t="s">
        <v>1977</v>
      </c>
      <c r="C2147" t="s">
        <v>3036</v>
      </c>
      <c r="D2147" t="s">
        <v>238</v>
      </c>
      <c r="E2147" t="s">
        <v>3573</v>
      </c>
      <c r="F2147" t="s">
        <v>118</v>
      </c>
      <c r="G2147" s="87">
        <v>20191031</v>
      </c>
      <c r="H2147" t="s">
        <v>6235</v>
      </c>
      <c r="I2147" t="s">
        <v>6393</v>
      </c>
      <c r="J2147" t="s">
        <v>6387</v>
      </c>
      <c r="K2147">
        <v>7312</v>
      </c>
      <c r="L2147" t="s">
        <v>6394</v>
      </c>
      <c r="M2147" s="87">
        <v>43769</v>
      </c>
      <c r="N2147" t="s">
        <v>3578</v>
      </c>
      <c r="O2147" t="s">
        <v>3579</v>
      </c>
      <c r="P2147" s="61">
        <v>0.43</v>
      </c>
      <c r="Q2147" t="s">
        <v>3579</v>
      </c>
      <c r="R2147" s="61">
        <v>0.43</v>
      </c>
      <c r="S2147" s="61">
        <v>0</v>
      </c>
    </row>
    <row r="2148" spans="1:19" x14ac:dyDescent="0.2">
      <c r="A2148" t="s">
        <v>1023</v>
      </c>
      <c r="B2148" t="s">
        <v>1977</v>
      </c>
      <c r="C2148" t="s">
        <v>3036</v>
      </c>
      <c r="D2148" t="s">
        <v>238</v>
      </c>
      <c r="E2148" t="s">
        <v>3573</v>
      </c>
      <c r="F2148" t="s">
        <v>119</v>
      </c>
      <c r="G2148" s="87">
        <v>20191129</v>
      </c>
      <c r="H2148" t="s">
        <v>6235</v>
      </c>
      <c r="I2148" t="s">
        <v>6395</v>
      </c>
      <c r="J2148" t="s">
        <v>6387</v>
      </c>
      <c r="K2148">
        <v>7354</v>
      </c>
      <c r="L2148" t="s">
        <v>6396</v>
      </c>
      <c r="M2148" s="87">
        <v>43800</v>
      </c>
      <c r="N2148" t="s">
        <v>3578</v>
      </c>
      <c r="O2148" t="s">
        <v>3579</v>
      </c>
      <c r="P2148" s="61">
        <v>0.3</v>
      </c>
      <c r="Q2148" t="s">
        <v>3579</v>
      </c>
      <c r="R2148" s="61">
        <v>0.3</v>
      </c>
      <c r="S2148" s="61">
        <v>0</v>
      </c>
    </row>
    <row r="2149" spans="1:19" x14ac:dyDescent="0.2">
      <c r="A2149" t="s">
        <v>1023</v>
      </c>
      <c r="B2149" t="s">
        <v>1977</v>
      </c>
      <c r="C2149" t="s">
        <v>3036</v>
      </c>
      <c r="D2149" t="s">
        <v>238</v>
      </c>
      <c r="E2149" t="s">
        <v>3573</v>
      </c>
      <c r="F2149" t="s">
        <v>120</v>
      </c>
      <c r="G2149" s="87">
        <v>20191231</v>
      </c>
      <c r="H2149" t="s">
        <v>6235</v>
      </c>
      <c r="I2149" t="s">
        <v>6397</v>
      </c>
      <c r="J2149" t="s">
        <v>6387</v>
      </c>
      <c r="K2149">
        <v>7400</v>
      </c>
      <c r="L2149" t="s">
        <v>6398</v>
      </c>
      <c r="M2149" s="87">
        <v>43835</v>
      </c>
      <c r="N2149" t="s">
        <v>3578</v>
      </c>
      <c r="O2149" t="s">
        <v>3579</v>
      </c>
      <c r="P2149" s="61">
        <v>0.4</v>
      </c>
      <c r="Q2149" t="s">
        <v>3579</v>
      </c>
      <c r="R2149" s="61">
        <v>0.4</v>
      </c>
      <c r="S2149" s="61">
        <v>0</v>
      </c>
    </row>
    <row r="2150" spans="1:19" x14ac:dyDescent="0.2">
      <c r="A2150" t="s">
        <v>1023</v>
      </c>
      <c r="B2150" t="s">
        <v>1977</v>
      </c>
      <c r="C2150" t="s">
        <v>3036</v>
      </c>
      <c r="D2150" t="s">
        <v>238</v>
      </c>
      <c r="E2150" t="s">
        <v>3573</v>
      </c>
      <c r="F2150" t="s">
        <v>121</v>
      </c>
      <c r="G2150" s="87">
        <v>20200130</v>
      </c>
      <c r="H2150" t="s">
        <v>6235</v>
      </c>
      <c r="I2150" t="s">
        <v>6399</v>
      </c>
      <c r="J2150" t="s">
        <v>6387</v>
      </c>
      <c r="K2150">
        <v>7452</v>
      </c>
      <c r="L2150" t="s">
        <v>6400</v>
      </c>
      <c r="M2150" s="87">
        <v>43864</v>
      </c>
      <c r="N2150" t="s">
        <v>3578</v>
      </c>
      <c r="O2150" t="s">
        <v>3579</v>
      </c>
      <c r="P2150" s="61">
        <v>0.4</v>
      </c>
      <c r="Q2150" t="s">
        <v>3579</v>
      </c>
      <c r="R2150" s="61">
        <v>0.4</v>
      </c>
      <c r="S2150" s="61">
        <v>0</v>
      </c>
    </row>
    <row r="2151" spans="1:19" x14ac:dyDescent="0.2">
      <c r="A2151" t="s">
        <v>1023</v>
      </c>
      <c r="B2151" t="s">
        <v>1977</v>
      </c>
      <c r="C2151" t="s">
        <v>3036</v>
      </c>
      <c r="D2151" t="s">
        <v>238</v>
      </c>
      <c r="E2151" t="s">
        <v>3573</v>
      </c>
      <c r="F2151" t="s">
        <v>122</v>
      </c>
      <c r="G2151" s="87">
        <v>20200228</v>
      </c>
      <c r="H2151" t="s">
        <v>6235</v>
      </c>
      <c r="I2151" t="s">
        <v>6401</v>
      </c>
      <c r="J2151" t="s">
        <v>6387</v>
      </c>
      <c r="K2151">
        <v>7503</v>
      </c>
      <c r="L2151" t="s">
        <v>6402</v>
      </c>
      <c r="M2151" s="87">
        <v>43891</v>
      </c>
      <c r="N2151" t="s">
        <v>3578</v>
      </c>
      <c r="O2151" t="s">
        <v>3579</v>
      </c>
      <c r="P2151" s="61">
        <v>0.48</v>
      </c>
      <c r="Q2151" t="s">
        <v>3579</v>
      </c>
      <c r="R2151" s="61">
        <v>0.48</v>
      </c>
      <c r="S2151" s="61">
        <v>0</v>
      </c>
    </row>
    <row r="2152" spans="1:19" x14ac:dyDescent="0.2">
      <c r="A2152" t="s">
        <v>1023</v>
      </c>
      <c r="B2152" t="s">
        <v>1977</v>
      </c>
      <c r="C2152" t="s">
        <v>3036</v>
      </c>
      <c r="D2152" t="s">
        <v>238</v>
      </c>
      <c r="E2152" t="s">
        <v>3573</v>
      </c>
      <c r="F2152" t="s">
        <v>123</v>
      </c>
      <c r="G2152" s="87">
        <v>20200331</v>
      </c>
      <c r="H2152" t="s">
        <v>6235</v>
      </c>
      <c r="I2152" t="s">
        <v>6403</v>
      </c>
      <c r="J2152" t="s">
        <v>6387</v>
      </c>
      <c r="K2152">
        <v>7558</v>
      </c>
      <c r="L2152" t="s">
        <v>6404</v>
      </c>
      <c r="M2152" s="87">
        <v>43921</v>
      </c>
      <c r="N2152" t="s">
        <v>3578</v>
      </c>
      <c r="O2152" t="s">
        <v>3579</v>
      </c>
      <c r="P2152" s="61">
        <v>0.65</v>
      </c>
      <c r="Q2152" t="s">
        <v>3579</v>
      </c>
      <c r="R2152" s="61">
        <v>0.65</v>
      </c>
      <c r="S2152" s="61">
        <v>0</v>
      </c>
    </row>
    <row r="2153" spans="1:19" x14ac:dyDescent="0.2">
      <c r="A2153" t="s">
        <v>1023</v>
      </c>
      <c r="B2153" t="s">
        <v>1977</v>
      </c>
      <c r="C2153" t="s">
        <v>3036</v>
      </c>
      <c r="D2153" t="s">
        <v>238</v>
      </c>
      <c r="E2153" t="s">
        <v>3573</v>
      </c>
      <c r="F2153" t="s">
        <v>124</v>
      </c>
      <c r="G2153" s="87">
        <v>20200430</v>
      </c>
      <c r="H2153" t="s">
        <v>6235</v>
      </c>
      <c r="I2153" t="s">
        <v>6405</v>
      </c>
      <c r="J2153" t="s">
        <v>6387</v>
      </c>
      <c r="K2153">
        <v>7606</v>
      </c>
      <c r="L2153" t="s">
        <v>6406</v>
      </c>
      <c r="M2153" s="87">
        <v>43952</v>
      </c>
      <c r="N2153" t="s">
        <v>3578</v>
      </c>
      <c r="O2153" t="s">
        <v>3579</v>
      </c>
      <c r="P2153" s="61">
        <v>0.21</v>
      </c>
      <c r="Q2153" t="s">
        <v>3579</v>
      </c>
      <c r="R2153" s="61">
        <v>0.21</v>
      </c>
      <c r="S2153" s="61">
        <v>0</v>
      </c>
    </row>
    <row r="2154" spans="1:19" x14ac:dyDescent="0.2">
      <c r="A2154" t="s">
        <v>1023</v>
      </c>
      <c r="B2154" t="s">
        <v>1977</v>
      </c>
      <c r="C2154" t="s">
        <v>3036</v>
      </c>
      <c r="D2154" t="s">
        <v>238</v>
      </c>
      <c r="E2154" t="s">
        <v>3573</v>
      </c>
      <c r="F2154" t="s">
        <v>125</v>
      </c>
      <c r="G2154" s="87">
        <v>20200529</v>
      </c>
      <c r="H2154" t="s">
        <v>6235</v>
      </c>
      <c r="I2154" t="s">
        <v>6407</v>
      </c>
      <c r="J2154" t="s">
        <v>6387</v>
      </c>
      <c r="K2154">
        <v>7654</v>
      </c>
      <c r="L2154" t="s">
        <v>6408</v>
      </c>
      <c r="M2154" s="87">
        <v>43983</v>
      </c>
      <c r="N2154" t="s">
        <v>3578</v>
      </c>
      <c r="O2154" t="s">
        <v>3579</v>
      </c>
      <c r="P2154" s="61">
        <v>0.5</v>
      </c>
      <c r="Q2154" t="s">
        <v>3579</v>
      </c>
      <c r="R2154" s="61">
        <v>0.5</v>
      </c>
      <c r="S2154" s="61">
        <v>0</v>
      </c>
    </row>
    <row r="2155" spans="1:19" x14ac:dyDescent="0.2">
      <c r="A2155" t="s">
        <v>1023</v>
      </c>
      <c r="B2155" t="s">
        <v>1977</v>
      </c>
      <c r="C2155" t="s">
        <v>3036</v>
      </c>
      <c r="D2155" t="s">
        <v>238</v>
      </c>
      <c r="E2155" t="s">
        <v>3573</v>
      </c>
      <c r="F2155" t="s">
        <v>126</v>
      </c>
      <c r="G2155" s="87">
        <v>20200629</v>
      </c>
      <c r="H2155" t="s">
        <v>6235</v>
      </c>
      <c r="I2155" t="s">
        <v>6409</v>
      </c>
      <c r="J2155" t="s">
        <v>6387</v>
      </c>
      <c r="K2155">
        <v>7703</v>
      </c>
      <c r="L2155" t="s">
        <v>6410</v>
      </c>
      <c r="M2155" s="87">
        <v>44013</v>
      </c>
      <c r="N2155" t="s">
        <v>3578</v>
      </c>
      <c r="O2155" t="s">
        <v>3579</v>
      </c>
      <c r="P2155" s="61">
        <v>0.12</v>
      </c>
      <c r="Q2155" t="s">
        <v>3579</v>
      </c>
      <c r="R2155" s="61">
        <v>0.12</v>
      </c>
      <c r="S2155" s="61">
        <v>0</v>
      </c>
    </row>
    <row r="2156" spans="1:19" x14ac:dyDescent="0.2">
      <c r="A2156" t="s">
        <v>1023</v>
      </c>
      <c r="B2156" t="s">
        <v>1977</v>
      </c>
      <c r="C2156" t="s">
        <v>3036</v>
      </c>
      <c r="D2156" t="s">
        <v>238</v>
      </c>
      <c r="E2156" t="s">
        <v>3573</v>
      </c>
      <c r="F2156" t="s">
        <v>16</v>
      </c>
      <c r="G2156" s="87">
        <v>20200630</v>
      </c>
      <c r="H2156" t="s">
        <v>3617</v>
      </c>
      <c r="J2156" t="s">
        <v>3618</v>
      </c>
      <c r="K2156">
        <v>7681</v>
      </c>
      <c r="L2156" t="s">
        <v>3619</v>
      </c>
      <c r="M2156" s="87">
        <v>43999</v>
      </c>
      <c r="N2156" t="s">
        <v>3620</v>
      </c>
      <c r="O2156" t="s">
        <v>3579</v>
      </c>
      <c r="P2156" s="61">
        <v>-4.83</v>
      </c>
      <c r="Q2156" t="s">
        <v>3579</v>
      </c>
      <c r="R2156" s="61">
        <v>0</v>
      </c>
      <c r="S2156" s="61">
        <v>-4.83</v>
      </c>
    </row>
    <row r="2157" spans="1:19" x14ac:dyDescent="0.2">
      <c r="A2157" t="s">
        <v>1023</v>
      </c>
      <c r="B2157" t="s">
        <v>1977</v>
      </c>
      <c r="C2157" t="s">
        <v>3036</v>
      </c>
      <c r="D2157" t="s">
        <v>238</v>
      </c>
      <c r="E2157" t="s">
        <v>3573</v>
      </c>
      <c r="F2157" t="s">
        <v>16</v>
      </c>
      <c r="G2157" s="87">
        <v>20200630</v>
      </c>
      <c r="H2157" t="s">
        <v>6411</v>
      </c>
      <c r="I2157" t="s">
        <v>3618</v>
      </c>
      <c r="J2157" t="s">
        <v>3618</v>
      </c>
      <c r="K2157">
        <v>7703</v>
      </c>
      <c r="L2157" t="s">
        <v>6410</v>
      </c>
      <c r="M2157" s="87">
        <v>44013</v>
      </c>
      <c r="N2157" t="s">
        <v>3578</v>
      </c>
      <c r="O2157" t="s">
        <v>3579</v>
      </c>
      <c r="P2157" s="61">
        <v>-0.12</v>
      </c>
      <c r="Q2157" t="s">
        <v>3579</v>
      </c>
      <c r="R2157" s="61">
        <v>0</v>
      </c>
      <c r="S2157" s="61">
        <v>-0.12</v>
      </c>
    </row>
    <row r="2158" spans="1:19" x14ac:dyDescent="0.2">
      <c r="A2158" t="s">
        <v>1213</v>
      </c>
      <c r="B2158" t="s">
        <v>1979</v>
      </c>
      <c r="C2158" t="s">
        <v>3037</v>
      </c>
      <c r="D2158" t="s">
        <v>238</v>
      </c>
      <c r="E2158" t="s">
        <v>3573</v>
      </c>
      <c r="F2158" t="s">
        <v>116</v>
      </c>
      <c r="G2158" s="87">
        <v>20190827</v>
      </c>
      <c r="H2158" t="s">
        <v>5730</v>
      </c>
      <c r="I2158" t="s">
        <v>6412</v>
      </c>
      <c r="J2158" t="s">
        <v>6413</v>
      </c>
      <c r="K2158">
        <v>7215</v>
      </c>
      <c r="L2158" t="s">
        <v>6414</v>
      </c>
      <c r="M2158" s="87">
        <v>43710</v>
      </c>
      <c r="N2158" t="s">
        <v>3578</v>
      </c>
      <c r="O2158" t="s">
        <v>3579</v>
      </c>
      <c r="P2158" s="61">
        <v>3900</v>
      </c>
      <c r="Q2158" t="s">
        <v>3579</v>
      </c>
      <c r="R2158" s="61">
        <v>3900</v>
      </c>
      <c r="S2158" s="61">
        <v>0</v>
      </c>
    </row>
    <row r="2159" spans="1:19" x14ac:dyDescent="0.2">
      <c r="A2159" t="s">
        <v>1213</v>
      </c>
      <c r="B2159" t="s">
        <v>1979</v>
      </c>
      <c r="C2159" t="s">
        <v>3037</v>
      </c>
      <c r="D2159" t="s">
        <v>238</v>
      </c>
      <c r="E2159" t="s">
        <v>3573</v>
      </c>
      <c r="F2159" t="s">
        <v>118</v>
      </c>
      <c r="G2159" s="87">
        <v>20191028</v>
      </c>
      <c r="H2159" t="s">
        <v>5730</v>
      </c>
      <c r="I2159" t="s">
        <v>6415</v>
      </c>
      <c r="J2159" t="s">
        <v>6416</v>
      </c>
      <c r="K2159">
        <v>7310</v>
      </c>
      <c r="L2159" t="s">
        <v>6077</v>
      </c>
      <c r="M2159" s="87">
        <v>43769</v>
      </c>
      <c r="N2159" t="s">
        <v>3578</v>
      </c>
      <c r="O2159" t="s">
        <v>3579</v>
      </c>
      <c r="P2159" s="61">
        <v>3400</v>
      </c>
      <c r="Q2159" t="s">
        <v>3579</v>
      </c>
      <c r="R2159" s="61">
        <v>3400</v>
      </c>
      <c r="S2159" s="61">
        <v>0</v>
      </c>
    </row>
    <row r="2160" spans="1:19" x14ac:dyDescent="0.2">
      <c r="A2160" t="s">
        <v>1213</v>
      </c>
      <c r="B2160" t="s">
        <v>1979</v>
      </c>
      <c r="C2160" t="s">
        <v>3037</v>
      </c>
      <c r="D2160" t="s">
        <v>238</v>
      </c>
      <c r="E2160" t="s">
        <v>3573</v>
      </c>
      <c r="F2160" t="s">
        <v>120</v>
      </c>
      <c r="G2160" s="87">
        <v>20191231</v>
      </c>
      <c r="H2160" t="s">
        <v>5730</v>
      </c>
      <c r="I2160" t="s">
        <v>6417</v>
      </c>
      <c r="J2160" t="s">
        <v>6418</v>
      </c>
      <c r="K2160">
        <v>7414</v>
      </c>
      <c r="L2160" t="s">
        <v>6254</v>
      </c>
      <c r="M2160" s="87">
        <v>43840</v>
      </c>
      <c r="N2160" t="s">
        <v>3578</v>
      </c>
      <c r="O2160" t="s">
        <v>3579</v>
      </c>
      <c r="P2160" s="61">
        <v>1854.54</v>
      </c>
      <c r="Q2160" t="s">
        <v>3579</v>
      </c>
      <c r="R2160" s="61">
        <v>1854.54</v>
      </c>
      <c r="S2160" s="61">
        <v>0</v>
      </c>
    </row>
    <row r="2161" spans="1:19" x14ac:dyDescent="0.2">
      <c r="A2161" t="s">
        <v>1213</v>
      </c>
      <c r="B2161" t="s">
        <v>1979</v>
      </c>
      <c r="C2161" t="s">
        <v>3037</v>
      </c>
      <c r="D2161" t="s">
        <v>238</v>
      </c>
      <c r="E2161" t="s">
        <v>3573</v>
      </c>
      <c r="F2161" t="s">
        <v>121</v>
      </c>
      <c r="G2161" s="87">
        <v>20200121</v>
      </c>
      <c r="H2161" t="s">
        <v>5730</v>
      </c>
      <c r="I2161" t="s">
        <v>6419</v>
      </c>
      <c r="J2161" t="s">
        <v>6420</v>
      </c>
      <c r="K2161">
        <v>7447</v>
      </c>
      <c r="L2161" t="s">
        <v>6421</v>
      </c>
      <c r="M2161" s="87">
        <v>43863</v>
      </c>
      <c r="N2161" t="s">
        <v>3578</v>
      </c>
      <c r="O2161" t="s">
        <v>3579</v>
      </c>
      <c r="P2161" s="61">
        <v>900</v>
      </c>
      <c r="Q2161" t="s">
        <v>3579</v>
      </c>
      <c r="R2161" s="61">
        <v>900</v>
      </c>
      <c r="S2161" s="61">
        <v>0</v>
      </c>
    </row>
    <row r="2162" spans="1:19" x14ac:dyDescent="0.2">
      <c r="A2162" t="s">
        <v>1213</v>
      </c>
      <c r="B2162" t="s">
        <v>1979</v>
      </c>
      <c r="C2162" t="s">
        <v>3037</v>
      </c>
      <c r="D2162" t="s">
        <v>238</v>
      </c>
      <c r="E2162" t="s">
        <v>3573</v>
      </c>
      <c r="F2162" t="s">
        <v>16</v>
      </c>
      <c r="G2162" s="87">
        <v>20200630</v>
      </c>
      <c r="H2162" t="s">
        <v>3617</v>
      </c>
      <c r="J2162" t="s">
        <v>3618</v>
      </c>
      <c r="K2162">
        <v>7681</v>
      </c>
      <c r="L2162" t="s">
        <v>3619</v>
      </c>
      <c r="M2162" s="87">
        <v>43999</v>
      </c>
      <c r="N2162" t="s">
        <v>3620</v>
      </c>
      <c r="O2162" t="s">
        <v>3579</v>
      </c>
      <c r="P2162" s="61">
        <v>-10054.540000000001</v>
      </c>
      <c r="Q2162" t="s">
        <v>3579</v>
      </c>
      <c r="R2162" s="61">
        <v>0</v>
      </c>
      <c r="S2162" s="61">
        <v>-10054.540000000001</v>
      </c>
    </row>
    <row r="2163" spans="1:19" x14ac:dyDescent="0.2">
      <c r="A2163" t="s">
        <v>598</v>
      </c>
      <c r="B2163" t="s">
        <v>1980</v>
      </c>
      <c r="C2163" t="s">
        <v>3039</v>
      </c>
      <c r="D2163" t="s">
        <v>238</v>
      </c>
      <c r="E2163" t="s">
        <v>3573</v>
      </c>
      <c r="F2163" t="s">
        <v>123</v>
      </c>
      <c r="G2163" s="87">
        <v>20200311</v>
      </c>
      <c r="H2163" t="s">
        <v>5730</v>
      </c>
      <c r="I2163" t="s">
        <v>6422</v>
      </c>
      <c r="J2163" t="s">
        <v>6423</v>
      </c>
      <c r="K2163">
        <v>7517</v>
      </c>
      <c r="L2163" t="s">
        <v>6424</v>
      </c>
      <c r="M2163" s="87">
        <v>43902</v>
      </c>
      <c r="N2163" t="s">
        <v>3620</v>
      </c>
      <c r="O2163" t="s">
        <v>3579</v>
      </c>
      <c r="P2163" s="61">
        <v>795</v>
      </c>
      <c r="Q2163" t="s">
        <v>3579</v>
      </c>
      <c r="R2163" s="61">
        <v>795</v>
      </c>
      <c r="S2163" s="61">
        <v>0</v>
      </c>
    </row>
    <row r="2164" spans="1:19" x14ac:dyDescent="0.2">
      <c r="A2164" t="s">
        <v>598</v>
      </c>
      <c r="B2164" t="s">
        <v>1980</v>
      </c>
      <c r="C2164" t="s">
        <v>3039</v>
      </c>
      <c r="D2164" t="s">
        <v>238</v>
      </c>
      <c r="E2164" t="s">
        <v>3573</v>
      </c>
      <c r="F2164" t="s">
        <v>16</v>
      </c>
      <c r="G2164" s="87">
        <v>20200630</v>
      </c>
      <c r="H2164" t="s">
        <v>3617</v>
      </c>
      <c r="J2164" t="s">
        <v>3618</v>
      </c>
      <c r="K2164">
        <v>7681</v>
      </c>
      <c r="L2164" t="s">
        <v>3619</v>
      </c>
      <c r="M2164" s="87">
        <v>43999</v>
      </c>
      <c r="N2164" t="s">
        <v>3620</v>
      </c>
      <c r="O2164" t="s">
        <v>3579</v>
      </c>
      <c r="P2164" s="61">
        <v>-795</v>
      </c>
      <c r="Q2164" t="s">
        <v>3579</v>
      </c>
      <c r="R2164" s="61">
        <v>0</v>
      </c>
      <c r="S2164" s="61">
        <v>-795</v>
      </c>
    </row>
    <row r="2165" spans="1:19" x14ac:dyDescent="0.2">
      <c r="A2165" t="s">
        <v>601</v>
      </c>
      <c r="B2165" t="s">
        <v>1984</v>
      </c>
      <c r="C2165" t="s">
        <v>3042</v>
      </c>
      <c r="D2165" t="s">
        <v>238</v>
      </c>
      <c r="E2165" t="s">
        <v>3573</v>
      </c>
      <c r="F2165" t="s">
        <v>123</v>
      </c>
      <c r="G2165" s="87">
        <v>20200327</v>
      </c>
      <c r="H2165" t="s">
        <v>5730</v>
      </c>
      <c r="I2165" t="s">
        <v>6425</v>
      </c>
      <c r="J2165" t="s">
        <v>6426</v>
      </c>
      <c r="K2165">
        <v>7578</v>
      </c>
      <c r="L2165" t="s">
        <v>6323</v>
      </c>
      <c r="M2165" s="87">
        <v>43935</v>
      </c>
      <c r="N2165" t="s">
        <v>3578</v>
      </c>
      <c r="O2165" t="s">
        <v>3579</v>
      </c>
      <c r="P2165" s="61">
        <v>550</v>
      </c>
      <c r="Q2165" t="s">
        <v>3579</v>
      </c>
      <c r="R2165" s="61">
        <v>550</v>
      </c>
      <c r="S2165" s="61">
        <v>0</v>
      </c>
    </row>
    <row r="2166" spans="1:19" x14ac:dyDescent="0.2">
      <c r="A2166" t="s">
        <v>601</v>
      </c>
      <c r="B2166" t="s">
        <v>1984</v>
      </c>
      <c r="C2166" t="s">
        <v>3042</v>
      </c>
      <c r="D2166" t="s">
        <v>238</v>
      </c>
      <c r="E2166" t="s">
        <v>3573</v>
      </c>
      <c r="F2166" t="s">
        <v>16</v>
      </c>
      <c r="G2166" s="87">
        <v>20200630</v>
      </c>
      <c r="H2166" t="s">
        <v>3617</v>
      </c>
      <c r="J2166" t="s">
        <v>3618</v>
      </c>
      <c r="K2166">
        <v>7681</v>
      </c>
      <c r="L2166" t="s">
        <v>3619</v>
      </c>
      <c r="M2166" s="87">
        <v>43999</v>
      </c>
      <c r="N2166" t="s">
        <v>3620</v>
      </c>
      <c r="O2166" t="s">
        <v>3579</v>
      </c>
      <c r="P2166" s="61">
        <v>-550</v>
      </c>
      <c r="Q2166" t="s">
        <v>3579</v>
      </c>
      <c r="R2166" s="61">
        <v>0</v>
      </c>
      <c r="S2166" s="61">
        <v>-550</v>
      </c>
    </row>
    <row r="2167" spans="1:19" x14ac:dyDescent="0.2">
      <c r="A2167" t="s">
        <v>604</v>
      </c>
      <c r="B2167" t="s">
        <v>1988</v>
      </c>
      <c r="C2167" t="s">
        <v>3045</v>
      </c>
      <c r="D2167" t="s">
        <v>238</v>
      </c>
      <c r="E2167" t="s">
        <v>3573</v>
      </c>
      <c r="F2167" t="s">
        <v>118</v>
      </c>
      <c r="G2167" s="87">
        <v>20191028</v>
      </c>
      <c r="H2167" t="s">
        <v>5730</v>
      </c>
      <c r="I2167" t="s">
        <v>6427</v>
      </c>
      <c r="J2167" t="s">
        <v>6428</v>
      </c>
      <c r="K2167">
        <v>7310</v>
      </c>
      <c r="L2167" t="s">
        <v>6077</v>
      </c>
      <c r="M2167" s="87">
        <v>43769</v>
      </c>
      <c r="N2167" t="s">
        <v>3578</v>
      </c>
      <c r="O2167" t="s">
        <v>3579</v>
      </c>
      <c r="P2167" s="61">
        <v>1380</v>
      </c>
      <c r="Q2167" t="s">
        <v>3579</v>
      </c>
      <c r="R2167" s="61">
        <v>1380</v>
      </c>
      <c r="S2167" s="61">
        <v>0</v>
      </c>
    </row>
    <row r="2168" spans="1:19" x14ac:dyDescent="0.2">
      <c r="A2168" t="s">
        <v>604</v>
      </c>
      <c r="B2168" t="s">
        <v>1988</v>
      </c>
      <c r="C2168" t="s">
        <v>3045</v>
      </c>
      <c r="D2168" t="s">
        <v>238</v>
      </c>
      <c r="E2168" t="s">
        <v>3573</v>
      </c>
      <c r="F2168" t="s">
        <v>16</v>
      </c>
      <c r="G2168" s="87">
        <v>20200630</v>
      </c>
      <c r="H2168" t="s">
        <v>3617</v>
      </c>
      <c r="J2168" t="s">
        <v>3618</v>
      </c>
      <c r="K2168">
        <v>7681</v>
      </c>
      <c r="L2168" t="s">
        <v>3619</v>
      </c>
      <c r="M2168" s="87">
        <v>43999</v>
      </c>
      <c r="N2168" t="s">
        <v>3620</v>
      </c>
      <c r="O2168" t="s">
        <v>3579</v>
      </c>
      <c r="P2168" s="61">
        <v>-1380</v>
      </c>
      <c r="Q2168" t="s">
        <v>3579</v>
      </c>
      <c r="R2168" s="61">
        <v>0</v>
      </c>
      <c r="S2168" s="61">
        <v>-1380</v>
      </c>
    </row>
    <row r="2169" spans="1:19" x14ac:dyDescent="0.2">
      <c r="A2169" t="s">
        <v>1228</v>
      </c>
      <c r="B2169" t="s">
        <v>2001</v>
      </c>
      <c r="C2169" t="s">
        <v>3050</v>
      </c>
      <c r="D2169" t="s">
        <v>238</v>
      </c>
      <c r="E2169" t="s">
        <v>3573</v>
      </c>
      <c r="F2169" t="s">
        <v>115</v>
      </c>
      <c r="G2169" s="87">
        <v>20190724</v>
      </c>
      <c r="H2169" t="s">
        <v>5730</v>
      </c>
      <c r="I2169" t="s">
        <v>6429</v>
      </c>
      <c r="J2169" t="s">
        <v>6430</v>
      </c>
      <c r="K2169">
        <v>7150</v>
      </c>
      <c r="L2169" t="s">
        <v>6431</v>
      </c>
      <c r="M2169" s="87">
        <v>43675</v>
      </c>
      <c r="N2169" t="s">
        <v>3583</v>
      </c>
      <c r="O2169" t="s">
        <v>3579</v>
      </c>
      <c r="P2169" s="61">
        <v>89</v>
      </c>
      <c r="Q2169" t="s">
        <v>3579</v>
      </c>
      <c r="R2169" s="61">
        <v>89</v>
      </c>
      <c r="S2169" s="61">
        <v>0</v>
      </c>
    </row>
    <row r="2170" spans="1:19" x14ac:dyDescent="0.2">
      <c r="A2170" t="s">
        <v>1228</v>
      </c>
      <c r="B2170" t="s">
        <v>2001</v>
      </c>
      <c r="C2170" t="s">
        <v>3050</v>
      </c>
      <c r="D2170" t="s">
        <v>238</v>
      </c>
      <c r="E2170" t="s">
        <v>3573</v>
      </c>
      <c r="F2170" t="s">
        <v>116</v>
      </c>
      <c r="G2170" s="87">
        <v>20190821</v>
      </c>
      <c r="H2170" t="s">
        <v>5730</v>
      </c>
      <c r="I2170" t="s">
        <v>6432</v>
      </c>
      <c r="J2170" t="s">
        <v>6433</v>
      </c>
      <c r="K2170">
        <v>7190</v>
      </c>
      <c r="L2170" t="s">
        <v>6246</v>
      </c>
      <c r="M2170" s="87">
        <v>43698</v>
      </c>
      <c r="N2170" t="s">
        <v>3620</v>
      </c>
      <c r="O2170" t="s">
        <v>3579</v>
      </c>
      <c r="P2170" s="61">
        <v>89</v>
      </c>
      <c r="Q2170" t="s">
        <v>3579</v>
      </c>
      <c r="R2170" s="61">
        <v>89</v>
      </c>
      <c r="S2170" s="61">
        <v>0</v>
      </c>
    </row>
    <row r="2171" spans="1:19" x14ac:dyDescent="0.2">
      <c r="A2171" t="s">
        <v>1228</v>
      </c>
      <c r="B2171" t="s">
        <v>2001</v>
      </c>
      <c r="C2171" t="s">
        <v>3050</v>
      </c>
      <c r="D2171" t="s">
        <v>238</v>
      </c>
      <c r="E2171" t="s">
        <v>3573</v>
      </c>
      <c r="F2171" t="s">
        <v>117</v>
      </c>
      <c r="G2171" s="87">
        <v>20190927</v>
      </c>
      <c r="H2171" t="s">
        <v>5730</v>
      </c>
      <c r="I2171" t="s">
        <v>6434</v>
      </c>
      <c r="J2171" t="s">
        <v>6435</v>
      </c>
      <c r="K2171">
        <v>7264</v>
      </c>
      <c r="L2171" t="s">
        <v>5859</v>
      </c>
      <c r="M2171" s="87">
        <v>43741</v>
      </c>
      <c r="N2171" t="s">
        <v>3620</v>
      </c>
      <c r="O2171" t="s">
        <v>3579</v>
      </c>
      <c r="P2171" s="61">
        <v>89</v>
      </c>
      <c r="Q2171" t="s">
        <v>3579</v>
      </c>
      <c r="R2171" s="61">
        <v>89</v>
      </c>
      <c r="S2171" s="61">
        <v>0</v>
      </c>
    </row>
    <row r="2172" spans="1:19" x14ac:dyDescent="0.2">
      <c r="A2172" t="s">
        <v>1228</v>
      </c>
      <c r="B2172" t="s">
        <v>2001</v>
      </c>
      <c r="C2172" t="s">
        <v>3050</v>
      </c>
      <c r="D2172" t="s">
        <v>238</v>
      </c>
      <c r="E2172" t="s">
        <v>3573</v>
      </c>
      <c r="F2172" t="s">
        <v>119</v>
      </c>
      <c r="G2172" s="87">
        <v>20191126</v>
      </c>
      <c r="H2172" t="s">
        <v>5730</v>
      </c>
      <c r="I2172" t="s">
        <v>6436</v>
      </c>
      <c r="J2172" t="s">
        <v>6437</v>
      </c>
      <c r="K2172">
        <v>7355</v>
      </c>
      <c r="L2172" t="s">
        <v>6311</v>
      </c>
      <c r="M2172" s="87">
        <v>43800</v>
      </c>
      <c r="N2172" t="s">
        <v>3578</v>
      </c>
      <c r="O2172" t="s">
        <v>3579</v>
      </c>
      <c r="P2172" s="61">
        <v>89</v>
      </c>
      <c r="Q2172" t="s">
        <v>3579</v>
      </c>
      <c r="R2172" s="61">
        <v>89</v>
      </c>
      <c r="S2172" s="61">
        <v>0</v>
      </c>
    </row>
    <row r="2173" spans="1:19" x14ac:dyDescent="0.2">
      <c r="A2173" t="s">
        <v>1228</v>
      </c>
      <c r="B2173" t="s">
        <v>2001</v>
      </c>
      <c r="C2173" t="s">
        <v>3050</v>
      </c>
      <c r="D2173" t="s">
        <v>238</v>
      </c>
      <c r="E2173" t="s">
        <v>3573</v>
      </c>
      <c r="F2173" t="s">
        <v>120</v>
      </c>
      <c r="G2173" s="87">
        <v>20191231</v>
      </c>
      <c r="H2173" t="s">
        <v>5730</v>
      </c>
      <c r="I2173" t="s">
        <v>6438</v>
      </c>
      <c r="J2173" t="s">
        <v>6439</v>
      </c>
      <c r="K2173">
        <v>7414</v>
      </c>
      <c r="L2173" t="s">
        <v>6440</v>
      </c>
      <c r="M2173" s="87">
        <v>43840</v>
      </c>
      <c r="N2173" t="s">
        <v>3578</v>
      </c>
      <c r="O2173" t="s">
        <v>3579</v>
      </c>
      <c r="P2173" s="61">
        <v>89</v>
      </c>
      <c r="Q2173" t="s">
        <v>3579</v>
      </c>
      <c r="R2173" s="61">
        <v>89</v>
      </c>
      <c r="S2173" s="61">
        <v>0</v>
      </c>
    </row>
    <row r="2174" spans="1:19" x14ac:dyDescent="0.2">
      <c r="A2174" t="s">
        <v>1228</v>
      </c>
      <c r="B2174" t="s">
        <v>2001</v>
      </c>
      <c r="C2174" t="s">
        <v>3050</v>
      </c>
      <c r="D2174" t="s">
        <v>238</v>
      </c>
      <c r="E2174" t="s">
        <v>3573</v>
      </c>
      <c r="F2174" t="s">
        <v>120</v>
      </c>
      <c r="G2174" s="87">
        <v>20191231</v>
      </c>
      <c r="H2174" t="s">
        <v>5730</v>
      </c>
      <c r="I2174" t="s">
        <v>6441</v>
      </c>
      <c r="J2174" t="s">
        <v>6442</v>
      </c>
      <c r="K2174">
        <v>7414</v>
      </c>
      <c r="L2174" t="s">
        <v>6440</v>
      </c>
      <c r="M2174" s="87">
        <v>43840</v>
      </c>
      <c r="N2174" t="s">
        <v>3578</v>
      </c>
      <c r="O2174" t="s">
        <v>3579</v>
      </c>
      <c r="P2174" s="61">
        <v>89</v>
      </c>
      <c r="Q2174" t="s">
        <v>3579</v>
      </c>
      <c r="R2174" s="61">
        <v>89</v>
      </c>
      <c r="S2174" s="61">
        <v>0</v>
      </c>
    </row>
    <row r="2175" spans="1:19" x14ac:dyDescent="0.2">
      <c r="A2175" t="s">
        <v>1228</v>
      </c>
      <c r="B2175" t="s">
        <v>2001</v>
      </c>
      <c r="C2175" t="s">
        <v>3050</v>
      </c>
      <c r="D2175" t="s">
        <v>238</v>
      </c>
      <c r="E2175" t="s">
        <v>3573</v>
      </c>
      <c r="F2175" t="s">
        <v>121</v>
      </c>
      <c r="G2175" s="87">
        <v>20200124</v>
      </c>
      <c r="H2175" t="s">
        <v>5730</v>
      </c>
      <c r="I2175" t="s">
        <v>6443</v>
      </c>
      <c r="J2175" t="s">
        <v>6444</v>
      </c>
      <c r="K2175">
        <v>7447</v>
      </c>
      <c r="L2175" t="s">
        <v>6445</v>
      </c>
      <c r="M2175" s="87">
        <v>43863</v>
      </c>
      <c r="N2175" t="s">
        <v>3578</v>
      </c>
      <c r="O2175" t="s">
        <v>3579</v>
      </c>
      <c r="P2175" s="61">
        <v>89</v>
      </c>
      <c r="Q2175" t="s">
        <v>3579</v>
      </c>
      <c r="R2175" s="61">
        <v>89</v>
      </c>
      <c r="S2175" s="61">
        <v>0</v>
      </c>
    </row>
    <row r="2176" spans="1:19" x14ac:dyDescent="0.2">
      <c r="A2176" t="s">
        <v>1228</v>
      </c>
      <c r="B2176" t="s">
        <v>2001</v>
      </c>
      <c r="C2176" t="s">
        <v>3050</v>
      </c>
      <c r="D2176" t="s">
        <v>238</v>
      </c>
      <c r="E2176" t="s">
        <v>3573</v>
      </c>
      <c r="F2176" t="s">
        <v>122</v>
      </c>
      <c r="G2176" s="87">
        <v>20200225</v>
      </c>
      <c r="H2176" t="s">
        <v>5730</v>
      </c>
      <c r="I2176" t="s">
        <v>6446</v>
      </c>
      <c r="J2176" t="s">
        <v>6447</v>
      </c>
      <c r="K2176">
        <v>7504</v>
      </c>
      <c r="L2176" t="s">
        <v>6320</v>
      </c>
      <c r="M2176" s="87">
        <v>43891</v>
      </c>
      <c r="N2176" t="s">
        <v>3578</v>
      </c>
      <c r="O2176" t="s">
        <v>3579</v>
      </c>
      <c r="P2176" s="61">
        <v>89</v>
      </c>
      <c r="Q2176" t="s">
        <v>3579</v>
      </c>
      <c r="R2176" s="61">
        <v>89</v>
      </c>
      <c r="S2176" s="61">
        <v>0</v>
      </c>
    </row>
    <row r="2177" spans="1:19" x14ac:dyDescent="0.2">
      <c r="A2177" t="s">
        <v>1228</v>
      </c>
      <c r="B2177" t="s">
        <v>2001</v>
      </c>
      <c r="C2177" t="s">
        <v>3050</v>
      </c>
      <c r="D2177" t="s">
        <v>238</v>
      </c>
      <c r="E2177" t="s">
        <v>3573</v>
      </c>
      <c r="F2177" t="s">
        <v>124</v>
      </c>
      <c r="G2177" s="87">
        <v>20200427</v>
      </c>
      <c r="H2177" t="s">
        <v>5730</v>
      </c>
      <c r="I2177" t="s">
        <v>6448</v>
      </c>
      <c r="J2177" t="s">
        <v>6449</v>
      </c>
      <c r="K2177">
        <v>7595</v>
      </c>
      <c r="L2177" t="s">
        <v>6278</v>
      </c>
      <c r="M2177" s="87">
        <v>43949</v>
      </c>
      <c r="N2177" t="s">
        <v>3620</v>
      </c>
      <c r="O2177" t="s">
        <v>3579</v>
      </c>
      <c r="P2177" s="61">
        <v>89</v>
      </c>
      <c r="Q2177" t="s">
        <v>3579</v>
      </c>
      <c r="R2177" s="61">
        <v>89</v>
      </c>
      <c r="S2177" s="61">
        <v>0</v>
      </c>
    </row>
    <row r="2178" spans="1:19" x14ac:dyDescent="0.2">
      <c r="A2178" t="s">
        <v>1228</v>
      </c>
      <c r="B2178" t="s">
        <v>2001</v>
      </c>
      <c r="C2178" t="s">
        <v>3050</v>
      </c>
      <c r="D2178" t="s">
        <v>238</v>
      </c>
      <c r="E2178" t="s">
        <v>3573</v>
      </c>
      <c r="F2178" t="s">
        <v>124</v>
      </c>
      <c r="G2178" s="87">
        <v>20200427</v>
      </c>
      <c r="H2178" t="s">
        <v>5730</v>
      </c>
      <c r="I2178" t="s">
        <v>6450</v>
      </c>
      <c r="J2178" t="s">
        <v>6449</v>
      </c>
      <c r="K2178">
        <v>7595</v>
      </c>
      <c r="L2178" t="s">
        <v>6278</v>
      </c>
      <c r="M2178" s="87">
        <v>43949</v>
      </c>
      <c r="N2178" t="s">
        <v>3620</v>
      </c>
      <c r="O2178" t="s">
        <v>3579</v>
      </c>
      <c r="P2178" s="61">
        <v>89</v>
      </c>
      <c r="Q2178" t="s">
        <v>3579</v>
      </c>
      <c r="R2178" s="61">
        <v>89</v>
      </c>
      <c r="S2178" s="61">
        <v>0</v>
      </c>
    </row>
    <row r="2179" spans="1:19" x14ac:dyDescent="0.2">
      <c r="A2179" t="s">
        <v>1228</v>
      </c>
      <c r="B2179" t="s">
        <v>2001</v>
      </c>
      <c r="C2179" t="s">
        <v>3050</v>
      </c>
      <c r="D2179" t="s">
        <v>238</v>
      </c>
      <c r="E2179" t="s">
        <v>3573</v>
      </c>
      <c r="F2179" t="s">
        <v>125</v>
      </c>
      <c r="G2179" s="87">
        <v>20200525</v>
      </c>
      <c r="H2179" t="s">
        <v>5730</v>
      </c>
      <c r="I2179" t="s">
        <v>6451</v>
      </c>
      <c r="J2179" t="s">
        <v>6452</v>
      </c>
      <c r="K2179">
        <v>7655</v>
      </c>
      <c r="L2179" t="s">
        <v>6453</v>
      </c>
      <c r="M2179" s="87">
        <v>43983</v>
      </c>
      <c r="N2179" t="s">
        <v>3578</v>
      </c>
      <c r="O2179" t="s">
        <v>3579</v>
      </c>
      <c r="P2179" s="61">
        <v>89</v>
      </c>
      <c r="Q2179" t="s">
        <v>3579</v>
      </c>
      <c r="R2179" s="61">
        <v>89</v>
      </c>
      <c r="S2179" s="61">
        <v>0</v>
      </c>
    </row>
    <row r="2180" spans="1:19" x14ac:dyDescent="0.2">
      <c r="A2180" t="s">
        <v>1228</v>
      </c>
      <c r="B2180" t="s">
        <v>2001</v>
      </c>
      <c r="C2180" t="s">
        <v>3050</v>
      </c>
      <c r="D2180" t="s">
        <v>238</v>
      </c>
      <c r="E2180" t="s">
        <v>3573</v>
      </c>
      <c r="F2180" t="s">
        <v>126</v>
      </c>
      <c r="G2180" s="87">
        <v>20200625</v>
      </c>
      <c r="H2180" t="s">
        <v>5730</v>
      </c>
      <c r="I2180" t="s">
        <v>6454</v>
      </c>
      <c r="J2180" t="s">
        <v>6455</v>
      </c>
      <c r="K2180">
        <v>7697</v>
      </c>
      <c r="L2180" t="s">
        <v>6040</v>
      </c>
      <c r="M2180" s="87">
        <v>44008</v>
      </c>
      <c r="N2180" t="s">
        <v>3620</v>
      </c>
      <c r="O2180" t="s">
        <v>3579</v>
      </c>
      <c r="P2180" s="61">
        <v>89</v>
      </c>
      <c r="Q2180" t="s">
        <v>3579</v>
      </c>
      <c r="R2180" s="61">
        <v>89</v>
      </c>
      <c r="S2180" s="61">
        <v>0</v>
      </c>
    </row>
    <row r="2181" spans="1:19" x14ac:dyDescent="0.2">
      <c r="A2181" t="s">
        <v>1228</v>
      </c>
      <c r="B2181" t="s">
        <v>2001</v>
      </c>
      <c r="C2181" t="s">
        <v>3050</v>
      </c>
      <c r="D2181" t="s">
        <v>238</v>
      </c>
      <c r="E2181" t="s">
        <v>3573</v>
      </c>
      <c r="F2181" t="s">
        <v>16</v>
      </c>
      <c r="G2181" s="87">
        <v>20200630</v>
      </c>
      <c r="H2181" t="s">
        <v>3617</v>
      </c>
      <c r="J2181" t="s">
        <v>3618</v>
      </c>
      <c r="K2181">
        <v>7681</v>
      </c>
      <c r="L2181" t="s">
        <v>3619</v>
      </c>
      <c r="M2181" s="87">
        <v>43999</v>
      </c>
      <c r="N2181" t="s">
        <v>3620</v>
      </c>
      <c r="O2181" t="s">
        <v>3579</v>
      </c>
      <c r="P2181" s="61">
        <v>-979</v>
      </c>
      <c r="Q2181" t="s">
        <v>3579</v>
      </c>
      <c r="R2181" s="61">
        <v>0</v>
      </c>
      <c r="S2181" s="61">
        <v>-979</v>
      </c>
    </row>
    <row r="2182" spans="1:19" x14ac:dyDescent="0.2">
      <c r="A2182" t="s">
        <v>1228</v>
      </c>
      <c r="B2182" t="s">
        <v>2001</v>
      </c>
      <c r="C2182" t="s">
        <v>3050</v>
      </c>
      <c r="D2182" t="s">
        <v>238</v>
      </c>
      <c r="E2182" t="s">
        <v>3573</v>
      </c>
      <c r="F2182" t="s">
        <v>16</v>
      </c>
      <c r="G2182" s="87">
        <v>20200630</v>
      </c>
      <c r="H2182" t="s">
        <v>5856</v>
      </c>
      <c r="I2182" t="s">
        <v>3618</v>
      </c>
      <c r="J2182" t="s">
        <v>3618</v>
      </c>
      <c r="K2182">
        <v>7697</v>
      </c>
      <c r="L2182" t="s">
        <v>6040</v>
      </c>
      <c r="M2182" s="87">
        <v>44008</v>
      </c>
      <c r="N2182" t="s">
        <v>3620</v>
      </c>
      <c r="O2182" t="s">
        <v>3579</v>
      </c>
      <c r="P2182" s="61">
        <v>-89</v>
      </c>
      <c r="Q2182" t="s">
        <v>3579</v>
      </c>
      <c r="R2182" s="61">
        <v>0</v>
      </c>
      <c r="S2182" s="61">
        <v>-89</v>
      </c>
    </row>
    <row r="2183" spans="1:19" x14ac:dyDescent="0.2">
      <c r="A2183" t="s">
        <v>1232</v>
      </c>
      <c r="B2183" t="s">
        <v>2005</v>
      </c>
      <c r="C2183" t="s">
        <v>3051</v>
      </c>
      <c r="D2183" t="s">
        <v>238</v>
      </c>
      <c r="E2183" t="s">
        <v>3573</v>
      </c>
      <c r="F2183" t="s">
        <v>119</v>
      </c>
      <c r="G2183" s="87">
        <v>20191111</v>
      </c>
      <c r="H2183" t="s">
        <v>5730</v>
      </c>
      <c r="I2183" t="s">
        <v>6456</v>
      </c>
      <c r="J2183" t="s">
        <v>6457</v>
      </c>
      <c r="K2183">
        <v>7327</v>
      </c>
      <c r="L2183" t="s">
        <v>6308</v>
      </c>
      <c r="M2183" s="87">
        <v>43782</v>
      </c>
      <c r="N2183" t="s">
        <v>3620</v>
      </c>
      <c r="O2183" t="s">
        <v>3579</v>
      </c>
      <c r="P2183" s="61">
        <v>162.5</v>
      </c>
      <c r="Q2183" t="s">
        <v>3579</v>
      </c>
      <c r="R2183" s="61">
        <v>162.5</v>
      </c>
      <c r="S2183" s="61">
        <v>0</v>
      </c>
    </row>
    <row r="2184" spans="1:19" x14ac:dyDescent="0.2">
      <c r="A2184" t="s">
        <v>1232</v>
      </c>
      <c r="B2184" t="s">
        <v>2005</v>
      </c>
      <c r="C2184" t="s">
        <v>3051</v>
      </c>
      <c r="D2184" t="s">
        <v>238</v>
      </c>
      <c r="E2184" t="s">
        <v>3573</v>
      </c>
      <c r="F2184" t="s">
        <v>16</v>
      </c>
      <c r="G2184" s="87">
        <v>20200630</v>
      </c>
      <c r="H2184" t="s">
        <v>3617</v>
      </c>
      <c r="J2184" t="s">
        <v>3618</v>
      </c>
      <c r="K2184">
        <v>7681</v>
      </c>
      <c r="L2184" t="s">
        <v>3619</v>
      </c>
      <c r="M2184" s="87">
        <v>43999</v>
      </c>
      <c r="N2184" t="s">
        <v>3620</v>
      </c>
      <c r="O2184" t="s">
        <v>3579</v>
      </c>
      <c r="P2184" s="61">
        <v>-162.5</v>
      </c>
      <c r="Q2184" t="s">
        <v>3579</v>
      </c>
      <c r="R2184" s="61">
        <v>0</v>
      </c>
      <c r="S2184" s="61">
        <v>-162.5</v>
      </c>
    </row>
    <row r="2185" spans="1:19" x14ac:dyDescent="0.2">
      <c r="A2185" t="s">
        <v>606</v>
      </c>
      <c r="B2185" t="s">
        <v>2044</v>
      </c>
      <c r="C2185" t="s">
        <v>3055</v>
      </c>
      <c r="D2185" t="s">
        <v>238</v>
      </c>
      <c r="E2185" t="s">
        <v>3573</v>
      </c>
      <c r="F2185" t="s">
        <v>123</v>
      </c>
      <c r="G2185" s="87">
        <v>20200330</v>
      </c>
      <c r="H2185" t="s">
        <v>5730</v>
      </c>
      <c r="I2185" t="s">
        <v>6458</v>
      </c>
      <c r="J2185" t="s">
        <v>6459</v>
      </c>
      <c r="K2185">
        <v>7559</v>
      </c>
      <c r="L2185" t="s">
        <v>6460</v>
      </c>
      <c r="M2185" s="87">
        <v>43921</v>
      </c>
      <c r="N2185" t="s">
        <v>3578</v>
      </c>
      <c r="O2185" t="s">
        <v>3579</v>
      </c>
      <c r="P2185" s="61">
        <v>19.07</v>
      </c>
      <c r="Q2185" t="s">
        <v>3579</v>
      </c>
      <c r="R2185" s="61">
        <v>19.07</v>
      </c>
      <c r="S2185" s="61">
        <v>0</v>
      </c>
    </row>
    <row r="2186" spans="1:19" x14ac:dyDescent="0.2">
      <c r="A2186" t="s">
        <v>606</v>
      </c>
      <c r="B2186" t="s">
        <v>2044</v>
      </c>
      <c r="C2186" t="s">
        <v>3055</v>
      </c>
      <c r="D2186" t="s">
        <v>238</v>
      </c>
      <c r="E2186" t="s">
        <v>3573</v>
      </c>
      <c r="F2186" t="s">
        <v>123</v>
      </c>
      <c r="G2186" s="87">
        <v>20200330</v>
      </c>
      <c r="H2186" t="s">
        <v>5730</v>
      </c>
      <c r="I2186" t="s">
        <v>6461</v>
      </c>
      <c r="J2186" t="s">
        <v>6459</v>
      </c>
      <c r="K2186">
        <v>7578</v>
      </c>
      <c r="L2186" t="s">
        <v>6323</v>
      </c>
      <c r="M2186" s="87">
        <v>43935</v>
      </c>
      <c r="N2186" t="s">
        <v>3578</v>
      </c>
      <c r="O2186" t="s">
        <v>3579</v>
      </c>
      <c r="P2186" s="61">
        <v>17.57</v>
      </c>
      <c r="Q2186" t="s">
        <v>3579</v>
      </c>
      <c r="R2186" s="61">
        <v>17.57</v>
      </c>
      <c r="S2186" s="61">
        <v>0</v>
      </c>
    </row>
    <row r="2187" spans="1:19" x14ac:dyDescent="0.2">
      <c r="A2187" t="s">
        <v>606</v>
      </c>
      <c r="B2187" t="s">
        <v>2044</v>
      </c>
      <c r="C2187" t="s">
        <v>3055</v>
      </c>
      <c r="D2187" t="s">
        <v>238</v>
      </c>
      <c r="E2187" t="s">
        <v>3573</v>
      </c>
      <c r="F2187" t="s">
        <v>123</v>
      </c>
      <c r="G2187" s="87">
        <v>20200330</v>
      </c>
      <c r="H2187" t="s">
        <v>6051</v>
      </c>
      <c r="I2187" t="s">
        <v>6462</v>
      </c>
      <c r="J2187" t="s">
        <v>4896</v>
      </c>
      <c r="K2187">
        <v>7586</v>
      </c>
      <c r="L2187" t="s">
        <v>6463</v>
      </c>
      <c r="M2187" s="87">
        <v>43937</v>
      </c>
      <c r="N2187" t="s">
        <v>3620</v>
      </c>
      <c r="O2187" t="s">
        <v>3579</v>
      </c>
      <c r="P2187" s="61">
        <v>-17.57</v>
      </c>
      <c r="Q2187" t="s">
        <v>3579</v>
      </c>
      <c r="R2187" s="61">
        <v>0</v>
      </c>
      <c r="S2187" s="61">
        <v>-17.57</v>
      </c>
    </row>
    <row r="2188" spans="1:19" x14ac:dyDescent="0.2">
      <c r="A2188" t="s">
        <v>606</v>
      </c>
      <c r="B2188" t="s">
        <v>2044</v>
      </c>
      <c r="C2188" t="s">
        <v>3055</v>
      </c>
      <c r="D2188" t="s">
        <v>238</v>
      </c>
      <c r="E2188" t="s">
        <v>3573</v>
      </c>
      <c r="F2188" t="s">
        <v>16</v>
      </c>
      <c r="G2188" s="87">
        <v>20200630</v>
      </c>
      <c r="H2188" t="s">
        <v>3617</v>
      </c>
      <c r="J2188" t="s">
        <v>3618</v>
      </c>
      <c r="K2188">
        <v>7681</v>
      </c>
      <c r="L2188" t="s">
        <v>3619</v>
      </c>
      <c r="M2188" s="87">
        <v>43999</v>
      </c>
      <c r="N2188" t="s">
        <v>3620</v>
      </c>
      <c r="O2188" t="s">
        <v>3579</v>
      </c>
      <c r="P2188" s="61">
        <v>-19.07</v>
      </c>
      <c r="Q2188" t="s">
        <v>3579</v>
      </c>
      <c r="R2188" s="61">
        <v>0</v>
      </c>
      <c r="S2188" s="61">
        <v>-19.07</v>
      </c>
    </row>
    <row r="2189" spans="1:19" x14ac:dyDescent="0.2">
      <c r="A2189" t="s">
        <v>607</v>
      </c>
      <c r="B2189" t="s">
        <v>2045</v>
      </c>
      <c r="C2189" t="s">
        <v>3057</v>
      </c>
      <c r="D2189" t="s">
        <v>238</v>
      </c>
      <c r="E2189" t="s">
        <v>3573</v>
      </c>
      <c r="F2189" t="s">
        <v>123</v>
      </c>
      <c r="G2189" s="87">
        <v>20200330</v>
      </c>
      <c r="H2189" t="s">
        <v>5730</v>
      </c>
      <c r="I2189" t="s">
        <v>6458</v>
      </c>
      <c r="J2189" t="s">
        <v>6459</v>
      </c>
      <c r="K2189">
        <v>7559</v>
      </c>
      <c r="L2189" t="s">
        <v>6460</v>
      </c>
      <c r="M2189" s="87">
        <v>43921</v>
      </c>
      <c r="N2189" t="s">
        <v>3578</v>
      </c>
      <c r="O2189" t="s">
        <v>3579</v>
      </c>
      <c r="P2189" s="61">
        <v>19.07</v>
      </c>
      <c r="Q2189" t="s">
        <v>3579</v>
      </c>
      <c r="R2189" s="61">
        <v>19.07</v>
      </c>
      <c r="S2189" s="61">
        <v>0</v>
      </c>
    </row>
    <row r="2190" spans="1:19" x14ac:dyDescent="0.2">
      <c r="A2190" t="s">
        <v>607</v>
      </c>
      <c r="B2190" t="s">
        <v>2045</v>
      </c>
      <c r="C2190" t="s">
        <v>3057</v>
      </c>
      <c r="D2190" t="s">
        <v>238</v>
      </c>
      <c r="E2190" t="s">
        <v>3573</v>
      </c>
      <c r="F2190" t="s">
        <v>123</v>
      </c>
      <c r="G2190" s="87">
        <v>20200330</v>
      </c>
      <c r="H2190" t="s">
        <v>5730</v>
      </c>
      <c r="I2190" t="s">
        <v>6461</v>
      </c>
      <c r="J2190" t="s">
        <v>6459</v>
      </c>
      <c r="K2190">
        <v>7578</v>
      </c>
      <c r="L2190" t="s">
        <v>6323</v>
      </c>
      <c r="M2190" s="87">
        <v>43935</v>
      </c>
      <c r="N2190" t="s">
        <v>3578</v>
      </c>
      <c r="O2190" t="s">
        <v>3579</v>
      </c>
      <c r="P2190" s="61">
        <v>17.57</v>
      </c>
      <c r="Q2190" t="s">
        <v>3579</v>
      </c>
      <c r="R2190" s="61">
        <v>17.57</v>
      </c>
      <c r="S2190" s="61">
        <v>0</v>
      </c>
    </row>
    <row r="2191" spans="1:19" x14ac:dyDescent="0.2">
      <c r="A2191" t="s">
        <v>607</v>
      </c>
      <c r="B2191" t="s">
        <v>2045</v>
      </c>
      <c r="C2191" t="s">
        <v>3057</v>
      </c>
      <c r="D2191" t="s">
        <v>238</v>
      </c>
      <c r="E2191" t="s">
        <v>3573</v>
      </c>
      <c r="F2191" t="s">
        <v>123</v>
      </c>
      <c r="G2191" s="87">
        <v>20200330</v>
      </c>
      <c r="H2191" t="s">
        <v>6051</v>
      </c>
      <c r="I2191" t="s">
        <v>6462</v>
      </c>
      <c r="J2191" t="s">
        <v>4896</v>
      </c>
      <c r="K2191">
        <v>7586</v>
      </c>
      <c r="L2191" t="s">
        <v>6463</v>
      </c>
      <c r="M2191" s="87">
        <v>43937</v>
      </c>
      <c r="N2191" t="s">
        <v>3620</v>
      </c>
      <c r="O2191" t="s">
        <v>3579</v>
      </c>
      <c r="P2191" s="61">
        <v>-17.57</v>
      </c>
      <c r="Q2191" t="s">
        <v>3579</v>
      </c>
      <c r="R2191" s="61">
        <v>0</v>
      </c>
      <c r="S2191" s="61">
        <v>-17.57</v>
      </c>
    </row>
    <row r="2192" spans="1:19" x14ac:dyDescent="0.2">
      <c r="A2192" t="s">
        <v>607</v>
      </c>
      <c r="B2192" t="s">
        <v>2045</v>
      </c>
      <c r="C2192" t="s">
        <v>3057</v>
      </c>
      <c r="D2192" t="s">
        <v>238</v>
      </c>
      <c r="E2192" t="s">
        <v>3573</v>
      </c>
      <c r="F2192" t="s">
        <v>16</v>
      </c>
      <c r="G2192" s="87">
        <v>20200630</v>
      </c>
      <c r="H2192" t="s">
        <v>3617</v>
      </c>
      <c r="J2192" t="s">
        <v>3618</v>
      </c>
      <c r="K2192">
        <v>7681</v>
      </c>
      <c r="L2192" t="s">
        <v>3619</v>
      </c>
      <c r="M2192" s="87">
        <v>43999</v>
      </c>
      <c r="N2192" t="s">
        <v>3620</v>
      </c>
      <c r="O2192" t="s">
        <v>3579</v>
      </c>
      <c r="P2192" s="61">
        <v>-19.07</v>
      </c>
      <c r="Q2192" t="s">
        <v>3579</v>
      </c>
      <c r="R2192" s="61">
        <v>0</v>
      </c>
      <c r="S2192" s="61">
        <v>-19.07</v>
      </c>
    </row>
    <row r="2193" spans="1:19" x14ac:dyDescent="0.2">
      <c r="A2193" t="s">
        <v>608</v>
      </c>
      <c r="B2193" t="s">
        <v>2046</v>
      </c>
      <c r="C2193" t="s">
        <v>3058</v>
      </c>
      <c r="D2193" t="s">
        <v>238</v>
      </c>
      <c r="E2193" t="s">
        <v>3573</v>
      </c>
      <c r="F2193" t="s">
        <v>123</v>
      </c>
      <c r="G2193" s="87">
        <v>20200330</v>
      </c>
      <c r="H2193" t="s">
        <v>5730</v>
      </c>
      <c r="I2193" t="s">
        <v>6458</v>
      </c>
      <c r="J2193" t="s">
        <v>6459</v>
      </c>
      <c r="K2193">
        <v>7559</v>
      </c>
      <c r="L2193" t="s">
        <v>6460</v>
      </c>
      <c r="M2193" s="87">
        <v>43921</v>
      </c>
      <c r="N2193" t="s">
        <v>3578</v>
      </c>
      <c r="O2193" t="s">
        <v>3579</v>
      </c>
      <c r="P2193" s="61">
        <v>19.07</v>
      </c>
      <c r="Q2193" t="s">
        <v>3579</v>
      </c>
      <c r="R2193" s="61">
        <v>19.07</v>
      </c>
      <c r="S2193" s="61">
        <v>0</v>
      </c>
    </row>
    <row r="2194" spans="1:19" x14ac:dyDescent="0.2">
      <c r="A2194" t="s">
        <v>608</v>
      </c>
      <c r="B2194" t="s">
        <v>2046</v>
      </c>
      <c r="C2194" t="s">
        <v>3058</v>
      </c>
      <c r="D2194" t="s">
        <v>238</v>
      </c>
      <c r="E2194" t="s">
        <v>3573</v>
      </c>
      <c r="F2194" t="s">
        <v>123</v>
      </c>
      <c r="G2194" s="87">
        <v>20200330</v>
      </c>
      <c r="H2194" t="s">
        <v>5730</v>
      </c>
      <c r="I2194" t="s">
        <v>6461</v>
      </c>
      <c r="J2194" t="s">
        <v>6459</v>
      </c>
      <c r="K2194">
        <v>7578</v>
      </c>
      <c r="L2194" t="s">
        <v>6323</v>
      </c>
      <c r="M2194" s="87">
        <v>43935</v>
      </c>
      <c r="N2194" t="s">
        <v>3578</v>
      </c>
      <c r="O2194" t="s">
        <v>3579</v>
      </c>
      <c r="P2194" s="61">
        <v>17.57</v>
      </c>
      <c r="Q2194" t="s">
        <v>3579</v>
      </c>
      <c r="R2194" s="61">
        <v>17.57</v>
      </c>
      <c r="S2194" s="61">
        <v>0</v>
      </c>
    </row>
    <row r="2195" spans="1:19" x14ac:dyDescent="0.2">
      <c r="A2195" t="s">
        <v>608</v>
      </c>
      <c r="B2195" t="s">
        <v>2046</v>
      </c>
      <c r="C2195" t="s">
        <v>3058</v>
      </c>
      <c r="D2195" t="s">
        <v>238</v>
      </c>
      <c r="E2195" t="s">
        <v>3573</v>
      </c>
      <c r="F2195" t="s">
        <v>123</v>
      </c>
      <c r="G2195" s="87">
        <v>20200330</v>
      </c>
      <c r="H2195" t="s">
        <v>6051</v>
      </c>
      <c r="I2195" t="s">
        <v>6462</v>
      </c>
      <c r="J2195" t="s">
        <v>4896</v>
      </c>
      <c r="K2195">
        <v>7586</v>
      </c>
      <c r="L2195" t="s">
        <v>6463</v>
      </c>
      <c r="M2195" s="87">
        <v>43937</v>
      </c>
      <c r="N2195" t="s">
        <v>3620</v>
      </c>
      <c r="O2195" t="s">
        <v>3579</v>
      </c>
      <c r="P2195" s="61">
        <v>-17.57</v>
      </c>
      <c r="Q2195" t="s">
        <v>3579</v>
      </c>
      <c r="R2195" s="61">
        <v>0</v>
      </c>
      <c r="S2195" s="61">
        <v>-17.57</v>
      </c>
    </row>
    <row r="2196" spans="1:19" x14ac:dyDescent="0.2">
      <c r="A2196" t="s">
        <v>608</v>
      </c>
      <c r="B2196" t="s">
        <v>2046</v>
      </c>
      <c r="C2196" t="s">
        <v>3058</v>
      </c>
      <c r="D2196" t="s">
        <v>238</v>
      </c>
      <c r="E2196" t="s">
        <v>3573</v>
      </c>
      <c r="F2196" t="s">
        <v>16</v>
      </c>
      <c r="G2196" s="87">
        <v>20200630</v>
      </c>
      <c r="H2196" t="s">
        <v>3617</v>
      </c>
      <c r="J2196" t="s">
        <v>3618</v>
      </c>
      <c r="K2196">
        <v>7681</v>
      </c>
      <c r="L2196" t="s">
        <v>3619</v>
      </c>
      <c r="M2196" s="87">
        <v>43999</v>
      </c>
      <c r="N2196" t="s">
        <v>3620</v>
      </c>
      <c r="O2196" t="s">
        <v>3579</v>
      </c>
      <c r="P2196" s="61">
        <v>-19.07</v>
      </c>
      <c r="Q2196" t="s">
        <v>3579</v>
      </c>
      <c r="R2196" s="61">
        <v>0</v>
      </c>
      <c r="S2196" s="61">
        <v>-19.07</v>
      </c>
    </row>
    <row r="2197" spans="1:19" x14ac:dyDescent="0.2">
      <c r="A2197" t="s">
        <v>609</v>
      </c>
      <c r="B2197" t="s">
        <v>2047</v>
      </c>
      <c r="C2197" t="s">
        <v>3059</v>
      </c>
      <c r="D2197" t="s">
        <v>238</v>
      </c>
      <c r="E2197" t="s">
        <v>3573</v>
      </c>
      <c r="F2197" t="s">
        <v>123</v>
      </c>
      <c r="G2197" s="87">
        <v>20200330</v>
      </c>
      <c r="H2197" t="s">
        <v>5730</v>
      </c>
      <c r="I2197" t="s">
        <v>6458</v>
      </c>
      <c r="J2197" t="s">
        <v>6459</v>
      </c>
      <c r="K2197">
        <v>7559</v>
      </c>
      <c r="L2197" t="s">
        <v>6460</v>
      </c>
      <c r="M2197" s="87">
        <v>43921</v>
      </c>
      <c r="N2197" t="s">
        <v>3578</v>
      </c>
      <c r="O2197" t="s">
        <v>3579</v>
      </c>
      <c r="P2197" s="61">
        <v>19.07</v>
      </c>
      <c r="Q2197" t="s">
        <v>3579</v>
      </c>
      <c r="R2197" s="61">
        <v>19.07</v>
      </c>
      <c r="S2197" s="61">
        <v>0</v>
      </c>
    </row>
    <row r="2198" spans="1:19" x14ac:dyDescent="0.2">
      <c r="A2198" t="s">
        <v>609</v>
      </c>
      <c r="B2198" t="s">
        <v>2047</v>
      </c>
      <c r="C2198" t="s">
        <v>3059</v>
      </c>
      <c r="D2198" t="s">
        <v>238</v>
      </c>
      <c r="E2198" t="s">
        <v>3573</v>
      </c>
      <c r="F2198" t="s">
        <v>123</v>
      </c>
      <c r="G2198" s="87">
        <v>20200330</v>
      </c>
      <c r="H2198" t="s">
        <v>5730</v>
      </c>
      <c r="I2198" t="s">
        <v>6461</v>
      </c>
      <c r="J2198" t="s">
        <v>6459</v>
      </c>
      <c r="K2198">
        <v>7578</v>
      </c>
      <c r="L2198" t="s">
        <v>6323</v>
      </c>
      <c r="M2198" s="87">
        <v>43935</v>
      </c>
      <c r="N2198" t="s">
        <v>3578</v>
      </c>
      <c r="O2198" t="s">
        <v>3579</v>
      </c>
      <c r="P2198" s="61">
        <v>17.57</v>
      </c>
      <c r="Q2198" t="s">
        <v>3579</v>
      </c>
      <c r="R2198" s="61">
        <v>17.57</v>
      </c>
      <c r="S2198" s="61">
        <v>0</v>
      </c>
    </row>
    <row r="2199" spans="1:19" x14ac:dyDescent="0.2">
      <c r="A2199" t="s">
        <v>609</v>
      </c>
      <c r="B2199" t="s">
        <v>2047</v>
      </c>
      <c r="C2199" t="s">
        <v>3059</v>
      </c>
      <c r="D2199" t="s">
        <v>238</v>
      </c>
      <c r="E2199" t="s">
        <v>3573</v>
      </c>
      <c r="F2199" t="s">
        <v>123</v>
      </c>
      <c r="G2199" s="87">
        <v>20200330</v>
      </c>
      <c r="H2199" t="s">
        <v>6051</v>
      </c>
      <c r="I2199" t="s">
        <v>6462</v>
      </c>
      <c r="J2199" t="s">
        <v>4896</v>
      </c>
      <c r="K2199">
        <v>7586</v>
      </c>
      <c r="L2199" t="s">
        <v>6463</v>
      </c>
      <c r="M2199" s="87">
        <v>43937</v>
      </c>
      <c r="N2199" t="s">
        <v>3620</v>
      </c>
      <c r="O2199" t="s">
        <v>3579</v>
      </c>
      <c r="P2199" s="61">
        <v>-17.57</v>
      </c>
      <c r="Q2199" t="s">
        <v>3579</v>
      </c>
      <c r="R2199" s="61">
        <v>0</v>
      </c>
      <c r="S2199" s="61">
        <v>-17.57</v>
      </c>
    </row>
    <row r="2200" spans="1:19" x14ac:dyDescent="0.2">
      <c r="A2200" t="s">
        <v>609</v>
      </c>
      <c r="B2200" t="s">
        <v>2047</v>
      </c>
      <c r="C2200" t="s">
        <v>3059</v>
      </c>
      <c r="D2200" t="s">
        <v>238</v>
      </c>
      <c r="E2200" t="s">
        <v>3573</v>
      </c>
      <c r="F2200" t="s">
        <v>16</v>
      </c>
      <c r="G2200" s="87">
        <v>20200630</v>
      </c>
      <c r="H2200" t="s">
        <v>3617</v>
      </c>
      <c r="J2200" t="s">
        <v>3618</v>
      </c>
      <c r="K2200">
        <v>7681</v>
      </c>
      <c r="L2200" t="s">
        <v>3619</v>
      </c>
      <c r="M2200" s="87">
        <v>43999</v>
      </c>
      <c r="N2200" t="s">
        <v>3620</v>
      </c>
      <c r="O2200" t="s">
        <v>3579</v>
      </c>
      <c r="P2200" s="61">
        <v>-19.07</v>
      </c>
      <c r="Q2200" t="s">
        <v>3579</v>
      </c>
      <c r="R2200" s="61">
        <v>0</v>
      </c>
      <c r="S2200" s="61">
        <v>-19.07</v>
      </c>
    </row>
    <row r="2201" spans="1:19" x14ac:dyDescent="0.2">
      <c r="A2201" t="s">
        <v>610</v>
      </c>
      <c r="B2201" t="s">
        <v>2048</v>
      </c>
      <c r="C2201" t="s">
        <v>3060</v>
      </c>
      <c r="D2201" t="s">
        <v>238</v>
      </c>
      <c r="E2201" t="s">
        <v>3573</v>
      </c>
      <c r="F2201" t="s">
        <v>123</v>
      </c>
      <c r="G2201" s="87">
        <v>20200330</v>
      </c>
      <c r="H2201" t="s">
        <v>5730</v>
      </c>
      <c r="I2201" t="s">
        <v>6458</v>
      </c>
      <c r="J2201" t="s">
        <v>6459</v>
      </c>
      <c r="K2201">
        <v>7559</v>
      </c>
      <c r="L2201" t="s">
        <v>6460</v>
      </c>
      <c r="M2201" s="87">
        <v>43921</v>
      </c>
      <c r="N2201" t="s">
        <v>3578</v>
      </c>
      <c r="O2201" t="s">
        <v>3579</v>
      </c>
      <c r="P2201" s="61">
        <v>19.07</v>
      </c>
      <c r="Q2201" t="s">
        <v>3579</v>
      </c>
      <c r="R2201" s="61">
        <v>19.07</v>
      </c>
      <c r="S2201" s="61">
        <v>0</v>
      </c>
    </row>
    <row r="2202" spans="1:19" x14ac:dyDescent="0.2">
      <c r="A2202" t="s">
        <v>610</v>
      </c>
      <c r="B2202" t="s">
        <v>2048</v>
      </c>
      <c r="C2202" t="s">
        <v>3060</v>
      </c>
      <c r="D2202" t="s">
        <v>238</v>
      </c>
      <c r="E2202" t="s">
        <v>3573</v>
      </c>
      <c r="F2202" t="s">
        <v>123</v>
      </c>
      <c r="G2202" s="87">
        <v>20200330</v>
      </c>
      <c r="H2202" t="s">
        <v>5730</v>
      </c>
      <c r="I2202" t="s">
        <v>6461</v>
      </c>
      <c r="J2202" t="s">
        <v>6459</v>
      </c>
      <c r="K2202">
        <v>7578</v>
      </c>
      <c r="L2202" t="s">
        <v>6323</v>
      </c>
      <c r="M2202" s="87">
        <v>43935</v>
      </c>
      <c r="N2202" t="s">
        <v>3578</v>
      </c>
      <c r="O2202" t="s">
        <v>3579</v>
      </c>
      <c r="P2202" s="61">
        <v>17.57</v>
      </c>
      <c r="Q2202" t="s">
        <v>3579</v>
      </c>
      <c r="R2202" s="61">
        <v>17.57</v>
      </c>
      <c r="S2202" s="61">
        <v>0</v>
      </c>
    </row>
    <row r="2203" spans="1:19" x14ac:dyDescent="0.2">
      <c r="A2203" t="s">
        <v>610</v>
      </c>
      <c r="B2203" t="s">
        <v>2048</v>
      </c>
      <c r="C2203" t="s">
        <v>3060</v>
      </c>
      <c r="D2203" t="s">
        <v>238</v>
      </c>
      <c r="E2203" t="s">
        <v>3573</v>
      </c>
      <c r="F2203" t="s">
        <v>123</v>
      </c>
      <c r="G2203" s="87">
        <v>20200330</v>
      </c>
      <c r="H2203" t="s">
        <v>6051</v>
      </c>
      <c r="I2203" t="s">
        <v>6462</v>
      </c>
      <c r="J2203" t="s">
        <v>4896</v>
      </c>
      <c r="K2203">
        <v>7586</v>
      </c>
      <c r="L2203" t="s">
        <v>6463</v>
      </c>
      <c r="M2203" s="87">
        <v>43937</v>
      </c>
      <c r="N2203" t="s">
        <v>3620</v>
      </c>
      <c r="O2203" t="s">
        <v>3579</v>
      </c>
      <c r="P2203" s="61">
        <v>-17.57</v>
      </c>
      <c r="Q2203" t="s">
        <v>3579</v>
      </c>
      <c r="R2203" s="61">
        <v>0</v>
      </c>
      <c r="S2203" s="61">
        <v>-17.57</v>
      </c>
    </row>
    <row r="2204" spans="1:19" x14ac:dyDescent="0.2">
      <c r="A2204" t="s">
        <v>610</v>
      </c>
      <c r="B2204" t="s">
        <v>2048</v>
      </c>
      <c r="C2204" t="s">
        <v>3060</v>
      </c>
      <c r="D2204" t="s">
        <v>238</v>
      </c>
      <c r="E2204" t="s">
        <v>3573</v>
      </c>
      <c r="F2204" t="s">
        <v>16</v>
      </c>
      <c r="G2204" s="87">
        <v>20200630</v>
      </c>
      <c r="H2204" t="s">
        <v>3617</v>
      </c>
      <c r="J2204" t="s">
        <v>3618</v>
      </c>
      <c r="K2204">
        <v>7681</v>
      </c>
      <c r="L2204" t="s">
        <v>3619</v>
      </c>
      <c r="M2204" s="87">
        <v>43999</v>
      </c>
      <c r="N2204" t="s">
        <v>3620</v>
      </c>
      <c r="O2204" t="s">
        <v>3579</v>
      </c>
      <c r="P2204" s="61">
        <v>-19.07</v>
      </c>
      <c r="Q2204" t="s">
        <v>3579</v>
      </c>
      <c r="R2204" s="61">
        <v>0</v>
      </c>
      <c r="S2204" s="61">
        <v>-19.07</v>
      </c>
    </row>
    <row r="2205" spans="1:19" x14ac:dyDescent="0.2">
      <c r="A2205" t="s">
        <v>611</v>
      </c>
      <c r="B2205" t="s">
        <v>2049</v>
      </c>
      <c r="C2205" t="s">
        <v>3061</v>
      </c>
      <c r="D2205" t="s">
        <v>238</v>
      </c>
      <c r="E2205" t="s">
        <v>3573</v>
      </c>
      <c r="F2205" t="s">
        <v>123</v>
      </c>
      <c r="G2205" s="87">
        <v>20200330</v>
      </c>
      <c r="H2205" t="s">
        <v>5730</v>
      </c>
      <c r="I2205" t="s">
        <v>6458</v>
      </c>
      <c r="J2205" t="s">
        <v>6459</v>
      </c>
      <c r="K2205">
        <v>7559</v>
      </c>
      <c r="L2205" t="s">
        <v>6460</v>
      </c>
      <c r="M2205" s="87">
        <v>43921</v>
      </c>
      <c r="N2205" t="s">
        <v>3578</v>
      </c>
      <c r="O2205" t="s">
        <v>3579</v>
      </c>
      <c r="P2205" s="61">
        <v>19.079999999999998</v>
      </c>
      <c r="Q2205" t="s">
        <v>3579</v>
      </c>
      <c r="R2205" s="61">
        <v>19.079999999999998</v>
      </c>
      <c r="S2205" s="61">
        <v>0</v>
      </c>
    </row>
    <row r="2206" spans="1:19" x14ac:dyDescent="0.2">
      <c r="A2206" t="s">
        <v>611</v>
      </c>
      <c r="B2206" t="s">
        <v>2049</v>
      </c>
      <c r="C2206" t="s">
        <v>3061</v>
      </c>
      <c r="D2206" t="s">
        <v>238</v>
      </c>
      <c r="E2206" t="s">
        <v>3573</v>
      </c>
      <c r="F2206" t="s">
        <v>123</v>
      </c>
      <c r="G2206" s="87">
        <v>20200330</v>
      </c>
      <c r="H2206" t="s">
        <v>5730</v>
      </c>
      <c r="I2206" t="s">
        <v>6461</v>
      </c>
      <c r="J2206" t="s">
        <v>6459</v>
      </c>
      <c r="K2206">
        <v>7578</v>
      </c>
      <c r="L2206" t="s">
        <v>6323</v>
      </c>
      <c r="M2206" s="87">
        <v>43935</v>
      </c>
      <c r="N2206" t="s">
        <v>3578</v>
      </c>
      <c r="O2206" t="s">
        <v>3579</v>
      </c>
      <c r="P2206" s="61">
        <v>17.57</v>
      </c>
      <c r="Q2206" t="s">
        <v>3579</v>
      </c>
      <c r="R2206" s="61">
        <v>17.57</v>
      </c>
      <c r="S2206" s="61">
        <v>0</v>
      </c>
    </row>
    <row r="2207" spans="1:19" x14ac:dyDescent="0.2">
      <c r="A2207" t="s">
        <v>611</v>
      </c>
      <c r="B2207" t="s">
        <v>2049</v>
      </c>
      <c r="C2207" t="s">
        <v>3061</v>
      </c>
      <c r="D2207" t="s">
        <v>238</v>
      </c>
      <c r="E2207" t="s">
        <v>3573</v>
      </c>
      <c r="F2207" t="s">
        <v>123</v>
      </c>
      <c r="G2207" s="87">
        <v>20200330</v>
      </c>
      <c r="H2207" t="s">
        <v>6051</v>
      </c>
      <c r="I2207" t="s">
        <v>6462</v>
      </c>
      <c r="J2207" t="s">
        <v>4896</v>
      </c>
      <c r="K2207">
        <v>7586</v>
      </c>
      <c r="L2207" t="s">
        <v>6463</v>
      </c>
      <c r="M2207" s="87">
        <v>43937</v>
      </c>
      <c r="N2207" t="s">
        <v>3620</v>
      </c>
      <c r="O2207" t="s">
        <v>3579</v>
      </c>
      <c r="P2207" s="61">
        <v>-17.57</v>
      </c>
      <c r="Q2207" t="s">
        <v>3579</v>
      </c>
      <c r="R2207" s="61">
        <v>0</v>
      </c>
      <c r="S2207" s="61">
        <v>-17.57</v>
      </c>
    </row>
    <row r="2208" spans="1:19" x14ac:dyDescent="0.2">
      <c r="A2208" t="s">
        <v>611</v>
      </c>
      <c r="B2208" t="s">
        <v>2049</v>
      </c>
      <c r="C2208" t="s">
        <v>3061</v>
      </c>
      <c r="D2208" t="s">
        <v>238</v>
      </c>
      <c r="E2208" t="s">
        <v>3573</v>
      </c>
      <c r="F2208" t="s">
        <v>16</v>
      </c>
      <c r="G2208" s="87">
        <v>20200630</v>
      </c>
      <c r="H2208" t="s">
        <v>3617</v>
      </c>
      <c r="J2208" t="s">
        <v>3618</v>
      </c>
      <c r="K2208">
        <v>7681</v>
      </c>
      <c r="L2208" t="s">
        <v>3619</v>
      </c>
      <c r="M2208" s="87">
        <v>43999</v>
      </c>
      <c r="N2208" t="s">
        <v>3620</v>
      </c>
      <c r="O2208" t="s">
        <v>3579</v>
      </c>
      <c r="P2208" s="61">
        <v>-19.079999999999998</v>
      </c>
      <c r="Q2208" t="s">
        <v>3579</v>
      </c>
      <c r="R2208" s="61">
        <v>0</v>
      </c>
      <c r="S2208" s="61">
        <v>-19.079999999999998</v>
      </c>
    </row>
    <row r="2209" spans="1:19" x14ac:dyDescent="0.2">
      <c r="A2209" t="s">
        <v>612</v>
      </c>
      <c r="B2209" t="s">
        <v>2050</v>
      </c>
      <c r="C2209" t="s">
        <v>3062</v>
      </c>
      <c r="D2209" t="s">
        <v>238</v>
      </c>
      <c r="E2209" t="s">
        <v>3573</v>
      </c>
      <c r="F2209" t="s">
        <v>123</v>
      </c>
      <c r="G2209" s="87">
        <v>20200330</v>
      </c>
      <c r="H2209" t="s">
        <v>5730</v>
      </c>
      <c r="I2209" t="s">
        <v>6458</v>
      </c>
      <c r="J2209" t="s">
        <v>6459</v>
      </c>
      <c r="K2209">
        <v>7559</v>
      </c>
      <c r="L2209" t="s">
        <v>6460</v>
      </c>
      <c r="M2209" s="87">
        <v>43921</v>
      </c>
      <c r="N2209" t="s">
        <v>3578</v>
      </c>
      <c r="O2209" t="s">
        <v>3579</v>
      </c>
      <c r="P2209" s="61">
        <v>19.07</v>
      </c>
      <c r="Q2209" t="s">
        <v>3579</v>
      </c>
      <c r="R2209" s="61">
        <v>19.07</v>
      </c>
      <c r="S2209" s="61">
        <v>0</v>
      </c>
    </row>
    <row r="2210" spans="1:19" x14ac:dyDescent="0.2">
      <c r="A2210" t="s">
        <v>612</v>
      </c>
      <c r="B2210" t="s">
        <v>2050</v>
      </c>
      <c r="C2210" t="s">
        <v>3062</v>
      </c>
      <c r="D2210" t="s">
        <v>238</v>
      </c>
      <c r="E2210" t="s">
        <v>3573</v>
      </c>
      <c r="F2210" t="s">
        <v>123</v>
      </c>
      <c r="G2210" s="87">
        <v>20200330</v>
      </c>
      <c r="H2210" t="s">
        <v>5730</v>
      </c>
      <c r="I2210" t="s">
        <v>6461</v>
      </c>
      <c r="J2210" t="s">
        <v>6459</v>
      </c>
      <c r="K2210">
        <v>7578</v>
      </c>
      <c r="L2210" t="s">
        <v>6323</v>
      </c>
      <c r="M2210" s="87">
        <v>43935</v>
      </c>
      <c r="N2210" t="s">
        <v>3578</v>
      </c>
      <c r="O2210" t="s">
        <v>3579</v>
      </c>
      <c r="P2210" s="61">
        <v>17.57</v>
      </c>
      <c r="Q2210" t="s">
        <v>3579</v>
      </c>
      <c r="R2210" s="61">
        <v>17.57</v>
      </c>
      <c r="S2210" s="61">
        <v>0</v>
      </c>
    </row>
    <row r="2211" spans="1:19" x14ac:dyDescent="0.2">
      <c r="A2211" t="s">
        <v>612</v>
      </c>
      <c r="B2211" t="s">
        <v>2050</v>
      </c>
      <c r="C2211" t="s">
        <v>3062</v>
      </c>
      <c r="D2211" t="s">
        <v>238</v>
      </c>
      <c r="E2211" t="s">
        <v>3573</v>
      </c>
      <c r="F2211" t="s">
        <v>123</v>
      </c>
      <c r="G2211" s="87">
        <v>20200330</v>
      </c>
      <c r="H2211" t="s">
        <v>6051</v>
      </c>
      <c r="I2211" t="s">
        <v>6462</v>
      </c>
      <c r="J2211" t="s">
        <v>4896</v>
      </c>
      <c r="K2211">
        <v>7586</v>
      </c>
      <c r="L2211" t="s">
        <v>6463</v>
      </c>
      <c r="M2211" s="87">
        <v>43937</v>
      </c>
      <c r="N2211" t="s">
        <v>3620</v>
      </c>
      <c r="O2211" t="s">
        <v>3579</v>
      </c>
      <c r="P2211" s="61">
        <v>-17.57</v>
      </c>
      <c r="Q2211" t="s">
        <v>3579</v>
      </c>
      <c r="R2211" s="61">
        <v>0</v>
      </c>
      <c r="S2211" s="61">
        <v>-17.57</v>
      </c>
    </row>
    <row r="2212" spans="1:19" x14ac:dyDescent="0.2">
      <c r="A2212" t="s">
        <v>612</v>
      </c>
      <c r="B2212" t="s">
        <v>2050</v>
      </c>
      <c r="C2212" t="s">
        <v>3062</v>
      </c>
      <c r="D2212" t="s">
        <v>238</v>
      </c>
      <c r="E2212" t="s">
        <v>3573</v>
      </c>
      <c r="F2212" t="s">
        <v>16</v>
      </c>
      <c r="G2212" s="87">
        <v>20200630</v>
      </c>
      <c r="H2212" t="s">
        <v>3617</v>
      </c>
      <c r="J2212" t="s">
        <v>3618</v>
      </c>
      <c r="K2212">
        <v>7681</v>
      </c>
      <c r="L2212" t="s">
        <v>3619</v>
      </c>
      <c r="M2212" s="87">
        <v>43999</v>
      </c>
      <c r="N2212" t="s">
        <v>3620</v>
      </c>
      <c r="O2212" t="s">
        <v>3579</v>
      </c>
      <c r="P2212" s="61">
        <v>-19.07</v>
      </c>
      <c r="Q2212" t="s">
        <v>3579</v>
      </c>
      <c r="R2212" s="61">
        <v>0</v>
      </c>
      <c r="S2212" s="61">
        <v>-19.07</v>
      </c>
    </row>
    <row r="2213" spans="1:19" x14ac:dyDescent="0.2">
      <c r="A2213" t="s">
        <v>613</v>
      </c>
      <c r="B2213" t="s">
        <v>2051</v>
      </c>
      <c r="C2213" t="s">
        <v>3063</v>
      </c>
      <c r="D2213" t="s">
        <v>238</v>
      </c>
      <c r="E2213" t="s">
        <v>3573</v>
      </c>
      <c r="F2213" t="s">
        <v>123</v>
      </c>
      <c r="G2213" s="87">
        <v>20200330</v>
      </c>
      <c r="H2213" t="s">
        <v>5730</v>
      </c>
      <c r="I2213" t="s">
        <v>6458</v>
      </c>
      <c r="J2213" t="s">
        <v>6459</v>
      </c>
      <c r="K2213">
        <v>7559</v>
      </c>
      <c r="L2213" t="s">
        <v>6460</v>
      </c>
      <c r="M2213" s="87">
        <v>43921</v>
      </c>
      <c r="N2213" t="s">
        <v>3578</v>
      </c>
      <c r="O2213" t="s">
        <v>3579</v>
      </c>
      <c r="P2213" s="61">
        <v>19.07</v>
      </c>
      <c r="Q2213" t="s">
        <v>3579</v>
      </c>
      <c r="R2213" s="61">
        <v>19.07</v>
      </c>
      <c r="S2213" s="61">
        <v>0</v>
      </c>
    </row>
    <row r="2214" spans="1:19" x14ac:dyDescent="0.2">
      <c r="A2214" t="s">
        <v>613</v>
      </c>
      <c r="B2214" t="s">
        <v>2051</v>
      </c>
      <c r="C2214" t="s">
        <v>3063</v>
      </c>
      <c r="D2214" t="s">
        <v>238</v>
      </c>
      <c r="E2214" t="s">
        <v>3573</v>
      </c>
      <c r="F2214" t="s">
        <v>123</v>
      </c>
      <c r="G2214" s="87">
        <v>20200330</v>
      </c>
      <c r="H2214" t="s">
        <v>5730</v>
      </c>
      <c r="I2214" t="s">
        <v>6461</v>
      </c>
      <c r="J2214" t="s">
        <v>6459</v>
      </c>
      <c r="K2214">
        <v>7578</v>
      </c>
      <c r="L2214" t="s">
        <v>6323</v>
      </c>
      <c r="M2214" s="87">
        <v>43935</v>
      </c>
      <c r="N2214" t="s">
        <v>3578</v>
      </c>
      <c r="O2214" t="s">
        <v>3579</v>
      </c>
      <c r="P2214" s="61">
        <v>17.57</v>
      </c>
      <c r="Q2214" t="s">
        <v>3579</v>
      </c>
      <c r="R2214" s="61">
        <v>17.57</v>
      </c>
      <c r="S2214" s="61">
        <v>0</v>
      </c>
    </row>
    <row r="2215" spans="1:19" x14ac:dyDescent="0.2">
      <c r="A2215" t="s">
        <v>613</v>
      </c>
      <c r="B2215" t="s">
        <v>2051</v>
      </c>
      <c r="C2215" t="s">
        <v>3063</v>
      </c>
      <c r="D2215" t="s">
        <v>238</v>
      </c>
      <c r="E2215" t="s">
        <v>3573</v>
      </c>
      <c r="F2215" t="s">
        <v>123</v>
      </c>
      <c r="G2215" s="87">
        <v>20200330</v>
      </c>
      <c r="H2215" t="s">
        <v>6051</v>
      </c>
      <c r="I2215" t="s">
        <v>6462</v>
      </c>
      <c r="J2215" t="s">
        <v>4896</v>
      </c>
      <c r="K2215">
        <v>7586</v>
      </c>
      <c r="L2215" t="s">
        <v>6463</v>
      </c>
      <c r="M2215" s="87">
        <v>43937</v>
      </c>
      <c r="N2215" t="s">
        <v>3620</v>
      </c>
      <c r="O2215" t="s">
        <v>3579</v>
      </c>
      <c r="P2215" s="61">
        <v>-17.57</v>
      </c>
      <c r="Q2215" t="s">
        <v>3579</v>
      </c>
      <c r="R2215" s="61">
        <v>0</v>
      </c>
      <c r="S2215" s="61">
        <v>-17.57</v>
      </c>
    </row>
    <row r="2216" spans="1:19" x14ac:dyDescent="0.2">
      <c r="A2216" t="s">
        <v>613</v>
      </c>
      <c r="B2216" t="s">
        <v>2051</v>
      </c>
      <c r="C2216" t="s">
        <v>3063</v>
      </c>
      <c r="D2216" t="s">
        <v>238</v>
      </c>
      <c r="E2216" t="s">
        <v>3573</v>
      </c>
      <c r="F2216" t="s">
        <v>16</v>
      </c>
      <c r="G2216" s="87">
        <v>20200630</v>
      </c>
      <c r="H2216" t="s">
        <v>3617</v>
      </c>
      <c r="J2216" t="s">
        <v>3618</v>
      </c>
      <c r="K2216">
        <v>7681</v>
      </c>
      <c r="L2216" t="s">
        <v>3619</v>
      </c>
      <c r="M2216" s="87">
        <v>43999</v>
      </c>
      <c r="N2216" t="s">
        <v>3620</v>
      </c>
      <c r="O2216" t="s">
        <v>3579</v>
      </c>
      <c r="P2216" s="61">
        <v>-19.07</v>
      </c>
      <c r="Q2216" t="s">
        <v>3579</v>
      </c>
      <c r="R2216" s="61">
        <v>0</v>
      </c>
      <c r="S2216" s="61">
        <v>-19.07</v>
      </c>
    </row>
    <row r="2217" spans="1:19" x14ac:dyDescent="0.2">
      <c r="A2217" t="s">
        <v>614</v>
      </c>
      <c r="B2217" t="s">
        <v>2052</v>
      </c>
      <c r="C2217" t="s">
        <v>3064</v>
      </c>
      <c r="D2217" t="s">
        <v>238</v>
      </c>
      <c r="E2217" t="s">
        <v>3573</v>
      </c>
      <c r="F2217" t="s">
        <v>123</v>
      </c>
      <c r="G2217" s="87">
        <v>20200330</v>
      </c>
      <c r="H2217" t="s">
        <v>5730</v>
      </c>
      <c r="I2217" t="s">
        <v>6458</v>
      </c>
      <c r="J2217" t="s">
        <v>6459</v>
      </c>
      <c r="K2217">
        <v>7559</v>
      </c>
      <c r="L2217" t="s">
        <v>6460</v>
      </c>
      <c r="M2217" s="87">
        <v>43921</v>
      </c>
      <c r="N2217" t="s">
        <v>3578</v>
      </c>
      <c r="O2217" t="s">
        <v>3579</v>
      </c>
      <c r="P2217" s="61">
        <v>19.07</v>
      </c>
      <c r="Q2217" t="s">
        <v>3579</v>
      </c>
      <c r="R2217" s="61">
        <v>19.07</v>
      </c>
      <c r="S2217" s="61">
        <v>0</v>
      </c>
    </row>
    <row r="2218" spans="1:19" x14ac:dyDescent="0.2">
      <c r="A2218" t="s">
        <v>614</v>
      </c>
      <c r="B2218" t="s">
        <v>2052</v>
      </c>
      <c r="C2218" t="s">
        <v>3064</v>
      </c>
      <c r="D2218" t="s">
        <v>238</v>
      </c>
      <c r="E2218" t="s">
        <v>3573</v>
      </c>
      <c r="F2218" t="s">
        <v>123</v>
      </c>
      <c r="G2218" s="87">
        <v>20200330</v>
      </c>
      <c r="H2218" t="s">
        <v>5730</v>
      </c>
      <c r="I2218" t="s">
        <v>6461</v>
      </c>
      <c r="J2218" t="s">
        <v>6459</v>
      </c>
      <c r="K2218">
        <v>7578</v>
      </c>
      <c r="L2218" t="s">
        <v>6323</v>
      </c>
      <c r="M2218" s="87">
        <v>43935</v>
      </c>
      <c r="N2218" t="s">
        <v>3578</v>
      </c>
      <c r="O2218" t="s">
        <v>3579</v>
      </c>
      <c r="P2218" s="61">
        <v>17.57</v>
      </c>
      <c r="Q2218" t="s">
        <v>3579</v>
      </c>
      <c r="R2218" s="61">
        <v>17.57</v>
      </c>
      <c r="S2218" s="61">
        <v>0</v>
      </c>
    </row>
    <row r="2219" spans="1:19" x14ac:dyDescent="0.2">
      <c r="A2219" t="s">
        <v>614</v>
      </c>
      <c r="B2219" t="s">
        <v>2052</v>
      </c>
      <c r="C2219" t="s">
        <v>3064</v>
      </c>
      <c r="D2219" t="s">
        <v>238</v>
      </c>
      <c r="E2219" t="s">
        <v>3573</v>
      </c>
      <c r="F2219" t="s">
        <v>123</v>
      </c>
      <c r="G2219" s="87">
        <v>20200330</v>
      </c>
      <c r="H2219" t="s">
        <v>6051</v>
      </c>
      <c r="I2219" t="s">
        <v>6462</v>
      </c>
      <c r="J2219" t="s">
        <v>4896</v>
      </c>
      <c r="K2219">
        <v>7586</v>
      </c>
      <c r="L2219" t="s">
        <v>6463</v>
      </c>
      <c r="M2219" s="87">
        <v>43937</v>
      </c>
      <c r="N2219" t="s">
        <v>3620</v>
      </c>
      <c r="O2219" t="s">
        <v>3579</v>
      </c>
      <c r="P2219" s="61">
        <v>-17.57</v>
      </c>
      <c r="Q2219" t="s">
        <v>3579</v>
      </c>
      <c r="R2219" s="61">
        <v>0</v>
      </c>
      <c r="S2219" s="61">
        <v>-17.57</v>
      </c>
    </row>
    <row r="2220" spans="1:19" x14ac:dyDescent="0.2">
      <c r="A2220" t="s">
        <v>614</v>
      </c>
      <c r="B2220" t="s">
        <v>2052</v>
      </c>
      <c r="C2220" t="s">
        <v>3064</v>
      </c>
      <c r="D2220" t="s">
        <v>238</v>
      </c>
      <c r="E2220" t="s">
        <v>3573</v>
      </c>
      <c r="F2220" t="s">
        <v>16</v>
      </c>
      <c r="G2220" s="87">
        <v>20200630</v>
      </c>
      <c r="H2220" t="s">
        <v>3617</v>
      </c>
      <c r="J2220" t="s">
        <v>3618</v>
      </c>
      <c r="K2220">
        <v>7681</v>
      </c>
      <c r="L2220" t="s">
        <v>3619</v>
      </c>
      <c r="M2220" s="87">
        <v>43999</v>
      </c>
      <c r="N2220" t="s">
        <v>3620</v>
      </c>
      <c r="O2220" t="s">
        <v>3579</v>
      </c>
      <c r="P2220" s="61">
        <v>-19.07</v>
      </c>
      <c r="Q2220" t="s">
        <v>3579</v>
      </c>
      <c r="R2220" s="61">
        <v>0</v>
      </c>
      <c r="S2220" s="61">
        <v>-19.07</v>
      </c>
    </row>
    <row r="2221" spans="1:19" x14ac:dyDescent="0.2">
      <c r="A2221" t="s">
        <v>615</v>
      </c>
      <c r="B2221" t="s">
        <v>2053</v>
      </c>
      <c r="C2221" t="s">
        <v>3065</v>
      </c>
      <c r="D2221" t="s">
        <v>238</v>
      </c>
      <c r="E2221" t="s">
        <v>3573</v>
      </c>
      <c r="F2221" t="s">
        <v>123</v>
      </c>
      <c r="G2221" s="87">
        <v>20200330</v>
      </c>
      <c r="H2221" t="s">
        <v>5730</v>
      </c>
      <c r="I2221" t="s">
        <v>6458</v>
      </c>
      <c r="J2221" t="s">
        <v>6459</v>
      </c>
      <c r="K2221">
        <v>7559</v>
      </c>
      <c r="L2221" t="s">
        <v>6460</v>
      </c>
      <c r="M2221" s="87">
        <v>43921</v>
      </c>
      <c r="N2221" t="s">
        <v>3578</v>
      </c>
      <c r="O2221" t="s">
        <v>3579</v>
      </c>
      <c r="P2221" s="61">
        <v>19.07</v>
      </c>
      <c r="Q2221" t="s">
        <v>3579</v>
      </c>
      <c r="R2221" s="61">
        <v>19.07</v>
      </c>
      <c r="S2221" s="61">
        <v>0</v>
      </c>
    </row>
    <row r="2222" spans="1:19" x14ac:dyDescent="0.2">
      <c r="A2222" t="s">
        <v>615</v>
      </c>
      <c r="B2222" t="s">
        <v>2053</v>
      </c>
      <c r="C2222" t="s">
        <v>3065</v>
      </c>
      <c r="D2222" t="s">
        <v>238</v>
      </c>
      <c r="E2222" t="s">
        <v>3573</v>
      </c>
      <c r="F2222" t="s">
        <v>123</v>
      </c>
      <c r="G2222" s="87">
        <v>20200330</v>
      </c>
      <c r="H2222" t="s">
        <v>5730</v>
      </c>
      <c r="I2222" t="s">
        <v>6461</v>
      </c>
      <c r="J2222" t="s">
        <v>6459</v>
      </c>
      <c r="K2222">
        <v>7578</v>
      </c>
      <c r="L2222" t="s">
        <v>6323</v>
      </c>
      <c r="M2222" s="87">
        <v>43935</v>
      </c>
      <c r="N2222" t="s">
        <v>3578</v>
      </c>
      <c r="O2222" t="s">
        <v>3579</v>
      </c>
      <c r="P2222" s="61">
        <v>17.57</v>
      </c>
      <c r="Q2222" t="s">
        <v>3579</v>
      </c>
      <c r="R2222" s="61">
        <v>17.57</v>
      </c>
      <c r="S2222" s="61">
        <v>0</v>
      </c>
    </row>
    <row r="2223" spans="1:19" x14ac:dyDescent="0.2">
      <c r="A2223" t="s">
        <v>615</v>
      </c>
      <c r="B2223" t="s">
        <v>2053</v>
      </c>
      <c r="C2223" t="s">
        <v>3065</v>
      </c>
      <c r="D2223" t="s">
        <v>238</v>
      </c>
      <c r="E2223" t="s">
        <v>3573</v>
      </c>
      <c r="F2223" t="s">
        <v>123</v>
      </c>
      <c r="G2223" s="87">
        <v>20200330</v>
      </c>
      <c r="H2223" t="s">
        <v>6051</v>
      </c>
      <c r="I2223" t="s">
        <v>6462</v>
      </c>
      <c r="J2223" t="s">
        <v>4896</v>
      </c>
      <c r="K2223">
        <v>7586</v>
      </c>
      <c r="L2223" t="s">
        <v>6463</v>
      </c>
      <c r="M2223" s="87">
        <v>43937</v>
      </c>
      <c r="N2223" t="s">
        <v>3620</v>
      </c>
      <c r="O2223" t="s">
        <v>3579</v>
      </c>
      <c r="P2223" s="61">
        <v>-17.57</v>
      </c>
      <c r="Q2223" t="s">
        <v>3579</v>
      </c>
      <c r="R2223" s="61">
        <v>0</v>
      </c>
      <c r="S2223" s="61">
        <v>-17.57</v>
      </c>
    </row>
    <row r="2224" spans="1:19" x14ac:dyDescent="0.2">
      <c r="A2224" t="s">
        <v>615</v>
      </c>
      <c r="B2224" t="s">
        <v>2053</v>
      </c>
      <c r="C2224" t="s">
        <v>3065</v>
      </c>
      <c r="D2224" t="s">
        <v>238</v>
      </c>
      <c r="E2224" t="s">
        <v>3573</v>
      </c>
      <c r="F2224" t="s">
        <v>16</v>
      </c>
      <c r="G2224" s="87">
        <v>20200630</v>
      </c>
      <c r="H2224" t="s">
        <v>3617</v>
      </c>
      <c r="J2224" t="s">
        <v>3618</v>
      </c>
      <c r="K2224">
        <v>7681</v>
      </c>
      <c r="L2224" t="s">
        <v>3619</v>
      </c>
      <c r="M2224" s="87">
        <v>43999</v>
      </c>
      <c r="N2224" t="s">
        <v>3620</v>
      </c>
      <c r="O2224" t="s">
        <v>3579</v>
      </c>
      <c r="P2224" s="61">
        <v>-19.07</v>
      </c>
      <c r="Q2224" t="s">
        <v>3579</v>
      </c>
      <c r="R2224" s="61">
        <v>0</v>
      </c>
      <c r="S2224" s="61">
        <v>-19.07</v>
      </c>
    </row>
    <row r="2225" spans="1:19" x14ac:dyDescent="0.2">
      <c r="A2225" t="s">
        <v>616</v>
      </c>
      <c r="B2225" t="s">
        <v>2054</v>
      </c>
      <c r="C2225" t="s">
        <v>3066</v>
      </c>
      <c r="D2225" t="s">
        <v>238</v>
      </c>
      <c r="E2225" t="s">
        <v>3573</v>
      </c>
      <c r="F2225" t="s">
        <v>123</v>
      </c>
      <c r="G2225" s="87">
        <v>20200330</v>
      </c>
      <c r="H2225" t="s">
        <v>5730</v>
      </c>
      <c r="I2225" t="s">
        <v>6458</v>
      </c>
      <c r="J2225" t="s">
        <v>6459</v>
      </c>
      <c r="K2225">
        <v>7559</v>
      </c>
      <c r="L2225" t="s">
        <v>6460</v>
      </c>
      <c r="M2225" s="87">
        <v>43921</v>
      </c>
      <c r="N2225" t="s">
        <v>3578</v>
      </c>
      <c r="O2225" t="s">
        <v>3579</v>
      </c>
      <c r="P2225" s="61">
        <v>19.079999999999998</v>
      </c>
      <c r="Q2225" t="s">
        <v>3579</v>
      </c>
      <c r="R2225" s="61">
        <v>19.079999999999998</v>
      </c>
      <c r="S2225" s="61">
        <v>0</v>
      </c>
    </row>
    <row r="2226" spans="1:19" x14ac:dyDescent="0.2">
      <c r="A2226" t="s">
        <v>616</v>
      </c>
      <c r="B2226" t="s">
        <v>2054</v>
      </c>
      <c r="C2226" t="s">
        <v>3066</v>
      </c>
      <c r="D2226" t="s">
        <v>238</v>
      </c>
      <c r="E2226" t="s">
        <v>3573</v>
      </c>
      <c r="F2226" t="s">
        <v>123</v>
      </c>
      <c r="G2226" s="87">
        <v>20200330</v>
      </c>
      <c r="H2226" t="s">
        <v>5730</v>
      </c>
      <c r="I2226" t="s">
        <v>6461</v>
      </c>
      <c r="J2226" t="s">
        <v>6459</v>
      </c>
      <c r="K2226">
        <v>7578</v>
      </c>
      <c r="L2226" t="s">
        <v>6323</v>
      </c>
      <c r="M2226" s="87">
        <v>43935</v>
      </c>
      <c r="N2226" t="s">
        <v>3578</v>
      </c>
      <c r="O2226" t="s">
        <v>3579</v>
      </c>
      <c r="P2226" s="61">
        <v>17.57</v>
      </c>
      <c r="Q2226" t="s">
        <v>3579</v>
      </c>
      <c r="R2226" s="61">
        <v>17.57</v>
      </c>
      <c r="S2226" s="61">
        <v>0</v>
      </c>
    </row>
    <row r="2227" spans="1:19" x14ac:dyDescent="0.2">
      <c r="A2227" t="s">
        <v>616</v>
      </c>
      <c r="B2227" t="s">
        <v>2054</v>
      </c>
      <c r="C2227" t="s">
        <v>3066</v>
      </c>
      <c r="D2227" t="s">
        <v>238</v>
      </c>
      <c r="E2227" t="s">
        <v>3573</v>
      </c>
      <c r="F2227" t="s">
        <v>123</v>
      </c>
      <c r="G2227" s="87">
        <v>20200330</v>
      </c>
      <c r="H2227" t="s">
        <v>6051</v>
      </c>
      <c r="I2227" t="s">
        <v>6462</v>
      </c>
      <c r="J2227" t="s">
        <v>4896</v>
      </c>
      <c r="K2227">
        <v>7586</v>
      </c>
      <c r="L2227" t="s">
        <v>6463</v>
      </c>
      <c r="M2227" s="87">
        <v>43937</v>
      </c>
      <c r="N2227" t="s">
        <v>3620</v>
      </c>
      <c r="O2227" t="s">
        <v>3579</v>
      </c>
      <c r="P2227" s="61">
        <v>-17.57</v>
      </c>
      <c r="Q2227" t="s">
        <v>3579</v>
      </c>
      <c r="R2227" s="61">
        <v>0</v>
      </c>
      <c r="S2227" s="61">
        <v>-17.57</v>
      </c>
    </row>
    <row r="2228" spans="1:19" x14ac:dyDescent="0.2">
      <c r="A2228" t="s">
        <v>616</v>
      </c>
      <c r="B2228" t="s">
        <v>2054</v>
      </c>
      <c r="C2228" t="s">
        <v>3066</v>
      </c>
      <c r="D2228" t="s">
        <v>238</v>
      </c>
      <c r="E2228" t="s">
        <v>3573</v>
      </c>
      <c r="F2228" t="s">
        <v>16</v>
      </c>
      <c r="G2228" s="87">
        <v>20200630</v>
      </c>
      <c r="H2228" t="s">
        <v>3617</v>
      </c>
      <c r="J2228" t="s">
        <v>3618</v>
      </c>
      <c r="K2228">
        <v>7681</v>
      </c>
      <c r="L2228" t="s">
        <v>3619</v>
      </c>
      <c r="M2228" s="87">
        <v>43999</v>
      </c>
      <c r="N2228" t="s">
        <v>3620</v>
      </c>
      <c r="O2228" t="s">
        <v>3579</v>
      </c>
      <c r="P2228" s="61">
        <v>-19.079999999999998</v>
      </c>
      <c r="Q2228" t="s">
        <v>3579</v>
      </c>
      <c r="R2228" s="61">
        <v>0</v>
      </c>
      <c r="S2228" s="61">
        <v>-19.079999999999998</v>
      </c>
    </row>
    <row r="2229" spans="1:19" x14ac:dyDescent="0.2">
      <c r="A2229" t="s">
        <v>1270</v>
      </c>
      <c r="B2229" t="s">
        <v>2057</v>
      </c>
      <c r="C2229" t="s">
        <v>3068</v>
      </c>
      <c r="D2229" t="s">
        <v>238</v>
      </c>
      <c r="E2229" t="s">
        <v>3573</v>
      </c>
      <c r="F2229" t="s">
        <v>123</v>
      </c>
      <c r="G2229" s="87">
        <v>20200330</v>
      </c>
      <c r="H2229" t="s">
        <v>5730</v>
      </c>
      <c r="I2229" t="s">
        <v>6458</v>
      </c>
      <c r="J2229" t="s">
        <v>6459</v>
      </c>
      <c r="K2229">
        <v>7559</v>
      </c>
      <c r="L2229" t="s">
        <v>6460</v>
      </c>
      <c r="M2229" s="87">
        <v>43921</v>
      </c>
      <c r="N2229" t="s">
        <v>3578</v>
      </c>
      <c r="O2229" t="s">
        <v>3579</v>
      </c>
      <c r="P2229" s="61">
        <v>19.07</v>
      </c>
      <c r="Q2229" t="s">
        <v>3579</v>
      </c>
      <c r="R2229" s="61">
        <v>19.07</v>
      </c>
      <c r="S2229" s="61">
        <v>0</v>
      </c>
    </row>
    <row r="2230" spans="1:19" x14ac:dyDescent="0.2">
      <c r="A2230" t="s">
        <v>1270</v>
      </c>
      <c r="B2230" t="s">
        <v>2057</v>
      </c>
      <c r="C2230" t="s">
        <v>3068</v>
      </c>
      <c r="D2230" t="s">
        <v>238</v>
      </c>
      <c r="E2230" t="s">
        <v>3573</v>
      </c>
      <c r="F2230" t="s">
        <v>123</v>
      </c>
      <c r="G2230" s="87">
        <v>20200330</v>
      </c>
      <c r="H2230" t="s">
        <v>5730</v>
      </c>
      <c r="I2230" t="s">
        <v>6461</v>
      </c>
      <c r="J2230" t="s">
        <v>6459</v>
      </c>
      <c r="K2230">
        <v>7578</v>
      </c>
      <c r="L2230" t="s">
        <v>6323</v>
      </c>
      <c r="M2230" s="87">
        <v>43935</v>
      </c>
      <c r="N2230" t="s">
        <v>3578</v>
      </c>
      <c r="O2230" t="s">
        <v>3579</v>
      </c>
      <c r="P2230" s="61">
        <v>17.57</v>
      </c>
      <c r="Q2230" t="s">
        <v>3579</v>
      </c>
      <c r="R2230" s="61">
        <v>17.57</v>
      </c>
      <c r="S2230" s="61">
        <v>0</v>
      </c>
    </row>
    <row r="2231" spans="1:19" x14ac:dyDescent="0.2">
      <c r="A2231" t="s">
        <v>1270</v>
      </c>
      <c r="B2231" t="s">
        <v>2057</v>
      </c>
      <c r="C2231" t="s">
        <v>3068</v>
      </c>
      <c r="D2231" t="s">
        <v>238</v>
      </c>
      <c r="E2231" t="s">
        <v>3573</v>
      </c>
      <c r="F2231" t="s">
        <v>123</v>
      </c>
      <c r="G2231" s="87">
        <v>20200330</v>
      </c>
      <c r="H2231" t="s">
        <v>6051</v>
      </c>
      <c r="I2231" t="s">
        <v>6462</v>
      </c>
      <c r="J2231" t="s">
        <v>4896</v>
      </c>
      <c r="K2231">
        <v>7586</v>
      </c>
      <c r="L2231" t="s">
        <v>6463</v>
      </c>
      <c r="M2231" s="87">
        <v>43937</v>
      </c>
      <c r="N2231" t="s">
        <v>3620</v>
      </c>
      <c r="O2231" t="s">
        <v>3579</v>
      </c>
      <c r="P2231" s="61">
        <v>-17.57</v>
      </c>
      <c r="Q2231" t="s">
        <v>3579</v>
      </c>
      <c r="R2231" s="61">
        <v>0</v>
      </c>
      <c r="S2231" s="61">
        <v>-17.57</v>
      </c>
    </row>
    <row r="2232" spans="1:19" x14ac:dyDescent="0.2">
      <c r="A2232" t="s">
        <v>1270</v>
      </c>
      <c r="B2232" t="s">
        <v>2057</v>
      </c>
      <c r="C2232" t="s">
        <v>3068</v>
      </c>
      <c r="D2232" t="s">
        <v>238</v>
      </c>
      <c r="E2232" t="s">
        <v>3573</v>
      </c>
      <c r="F2232" t="s">
        <v>16</v>
      </c>
      <c r="G2232" s="87">
        <v>20200630</v>
      </c>
      <c r="H2232" t="s">
        <v>3617</v>
      </c>
      <c r="J2232" t="s">
        <v>3618</v>
      </c>
      <c r="K2232">
        <v>7681</v>
      </c>
      <c r="L2232" t="s">
        <v>3619</v>
      </c>
      <c r="M2232" s="87">
        <v>43999</v>
      </c>
      <c r="N2232" t="s">
        <v>3620</v>
      </c>
      <c r="O2232" t="s">
        <v>3579</v>
      </c>
      <c r="P2232" s="61">
        <v>-19.07</v>
      </c>
      <c r="Q2232" t="s">
        <v>3579</v>
      </c>
      <c r="R2232" s="61">
        <v>0</v>
      </c>
      <c r="S2232" s="61">
        <v>-19.07</v>
      </c>
    </row>
    <row r="2233" spans="1:19" x14ac:dyDescent="0.2">
      <c r="A2233" t="s">
        <v>1271</v>
      </c>
      <c r="B2233" t="s">
        <v>2058</v>
      </c>
      <c r="C2233" t="s">
        <v>3069</v>
      </c>
      <c r="D2233" t="s">
        <v>238</v>
      </c>
      <c r="E2233" t="s">
        <v>3573</v>
      </c>
      <c r="F2233" t="s">
        <v>123</v>
      </c>
      <c r="G2233" s="87">
        <v>20200330</v>
      </c>
      <c r="H2233" t="s">
        <v>5730</v>
      </c>
      <c r="I2233" t="s">
        <v>6458</v>
      </c>
      <c r="J2233" t="s">
        <v>6459</v>
      </c>
      <c r="K2233">
        <v>7559</v>
      </c>
      <c r="L2233" t="s">
        <v>6460</v>
      </c>
      <c r="M2233" s="87">
        <v>43921</v>
      </c>
      <c r="N2233" t="s">
        <v>3578</v>
      </c>
      <c r="O2233" t="s">
        <v>3579</v>
      </c>
      <c r="P2233" s="61">
        <v>19.07</v>
      </c>
      <c r="Q2233" t="s">
        <v>3579</v>
      </c>
      <c r="R2233" s="61">
        <v>19.07</v>
      </c>
      <c r="S2233" s="61">
        <v>0</v>
      </c>
    </row>
    <row r="2234" spans="1:19" x14ac:dyDescent="0.2">
      <c r="A2234" t="s">
        <v>1271</v>
      </c>
      <c r="B2234" t="s">
        <v>2058</v>
      </c>
      <c r="C2234" t="s">
        <v>3069</v>
      </c>
      <c r="D2234" t="s">
        <v>238</v>
      </c>
      <c r="E2234" t="s">
        <v>3573</v>
      </c>
      <c r="F2234" t="s">
        <v>123</v>
      </c>
      <c r="G2234" s="87">
        <v>20200330</v>
      </c>
      <c r="H2234" t="s">
        <v>5730</v>
      </c>
      <c r="I2234" t="s">
        <v>6461</v>
      </c>
      <c r="J2234" t="s">
        <v>6459</v>
      </c>
      <c r="K2234">
        <v>7578</v>
      </c>
      <c r="L2234" t="s">
        <v>6323</v>
      </c>
      <c r="M2234" s="87">
        <v>43935</v>
      </c>
      <c r="N2234" t="s">
        <v>3578</v>
      </c>
      <c r="O2234" t="s">
        <v>3579</v>
      </c>
      <c r="P2234" s="61">
        <v>17.579999999999998</v>
      </c>
      <c r="Q2234" t="s">
        <v>3579</v>
      </c>
      <c r="R2234" s="61">
        <v>17.579999999999998</v>
      </c>
      <c r="S2234" s="61">
        <v>0</v>
      </c>
    </row>
    <row r="2235" spans="1:19" x14ac:dyDescent="0.2">
      <c r="A2235" t="s">
        <v>1271</v>
      </c>
      <c r="B2235" t="s">
        <v>2058</v>
      </c>
      <c r="C2235" t="s">
        <v>3069</v>
      </c>
      <c r="D2235" t="s">
        <v>238</v>
      </c>
      <c r="E2235" t="s">
        <v>3573</v>
      </c>
      <c r="F2235" t="s">
        <v>123</v>
      </c>
      <c r="G2235" s="87">
        <v>20200330</v>
      </c>
      <c r="H2235" t="s">
        <v>6051</v>
      </c>
      <c r="I2235" t="s">
        <v>6462</v>
      </c>
      <c r="J2235" t="s">
        <v>4896</v>
      </c>
      <c r="K2235">
        <v>7586</v>
      </c>
      <c r="L2235" t="s">
        <v>6463</v>
      </c>
      <c r="M2235" s="87">
        <v>43937</v>
      </c>
      <c r="N2235" t="s">
        <v>3620</v>
      </c>
      <c r="O2235" t="s">
        <v>3579</v>
      </c>
      <c r="P2235" s="61">
        <v>-17.579999999999998</v>
      </c>
      <c r="Q2235" t="s">
        <v>3579</v>
      </c>
      <c r="R2235" s="61">
        <v>0</v>
      </c>
      <c r="S2235" s="61">
        <v>-17.579999999999998</v>
      </c>
    </row>
    <row r="2236" spans="1:19" x14ac:dyDescent="0.2">
      <c r="A2236" t="s">
        <v>1271</v>
      </c>
      <c r="B2236" t="s">
        <v>2058</v>
      </c>
      <c r="C2236" t="s">
        <v>3069</v>
      </c>
      <c r="D2236" t="s">
        <v>238</v>
      </c>
      <c r="E2236" t="s">
        <v>3573</v>
      </c>
      <c r="F2236" t="s">
        <v>16</v>
      </c>
      <c r="G2236" s="87">
        <v>20200630</v>
      </c>
      <c r="H2236" t="s">
        <v>3617</v>
      </c>
      <c r="J2236" t="s">
        <v>3618</v>
      </c>
      <c r="K2236">
        <v>7681</v>
      </c>
      <c r="L2236" t="s">
        <v>3619</v>
      </c>
      <c r="M2236" s="87">
        <v>43999</v>
      </c>
      <c r="N2236" t="s">
        <v>3620</v>
      </c>
      <c r="O2236" t="s">
        <v>3579</v>
      </c>
      <c r="P2236" s="61">
        <v>-19.07</v>
      </c>
      <c r="Q2236" t="s">
        <v>3579</v>
      </c>
      <c r="R2236" s="61">
        <v>0</v>
      </c>
      <c r="S2236" s="61">
        <v>-19.07</v>
      </c>
    </row>
    <row r="2237" spans="1:19" x14ac:dyDescent="0.2">
      <c r="A2237" t="s">
        <v>1272</v>
      </c>
      <c r="B2237" t="s">
        <v>2059</v>
      </c>
      <c r="C2237" t="s">
        <v>3070</v>
      </c>
      <c r="D2237" t="s">
        <v>238</v>
      </c>
      <c r="E2237" t="s">
        <v>3573</v>
      </c>
      <c r="F2237" t="s">
        <v>123</v>
      </c>
      <c r="G2237" s="87">
        <v>20200330</v>
      </c>
      <c r="H2237" t="s">
        <v>5730</v>
      </c>
      <c r="I2237" t="s">
        <v>6458</v>
      </c>
      <c r="J2237" t="s">
        <v>6459</v>
      </c>
      <c r="K2237">
        <v>7559</v>
      </c>
      <c r="L2237" t="s">
        <v>6460</v>
      </c>
      <c r="M2237" s="87">
        <v>43921</v>
      </c>
      <c r="N2237" t="s">
        <v>3578</v>
      </c>
      <c r="O2237" t="s">
        <v>3579</v>
      </c>
      <c r="P2237" s="61">
        <v>19.07</v>
      </c>
      <c r="Q2237" t="s">
        <v>3579</v>
      </c>
      <c r="R2237" s="61">
        <v>19.07</v>
      </c>
      <c r="S2237" s="61">
        <v>0</v>
      </c>
    </row>
    <row r="2238" spans="1:19" x14ac:dyDescent="0.2">
      <c r="A2238" t="s">
        <v>1272</v>
      </c>
      <c r="B2238" t="s">
        <v>2059</v>
      </c>
      <c r="C2238" t="s">
        <v>3070</v>
      </c>
      <c r="D2238" t="s">
        <v>238</v>
      </c>
      <c r="E2238" t="s">
        <v>3573</v>
      </c>
      <c r="F2238" t="s">
        <v>123</v>
      </c>
      <c r="G2238" s="87">
        <v>20200330</v>
      </c>
      <c r="H2238" t="s">
        <v>5730</v>
      </c>
      <c r="I2238" t="s">
        <v>6461</v>
      </c>
      <c r="J2238" t="s">
        <v>6459</v>
      </c>
      <c r="K2238">
        <v>7578</v>
      </c>
      <c r="L2238" t="s">
        <v>6323</v>
      </c>
      <c r="M2238" s="87">
        <v>43935</v>
      </c>
      <c r="N2238" t="s">
        <v>3578</v>
      </c>
      <c r="O2238" t="s">
        <v>3579</v>
      </c>
      <c r="P2238" s="61">
        <v>17.579999999999998</v>
      </c>
      <c r="Q2238" t="s">
        <v>3579</v>
      </c>
      <c r="R2238" s="61">
        <v>17.579999999999998</v>
      </c>
      <c r="S2238" s="61">
        <v>0</v>
      </c>
    </row>
    <row r="2239" spans="1:19" x14ac:dyDescent="0.2">
      <c r="A2239" t="s">
        <v>1272</v>
      </c>
      <c r="B2239" t="s">
        <v>2059</v>
      </c>
      <c r="C2239" t="s">
        <v>3070</v>
      </c>
      <c r="D2239" t="s">
        <v>238</v>
      </c>
      <c r="E2239" t="s">
        <v>3573</v>
      </c>
      <c r="F2239" t="s">
        <v>123</v>
      </c>
      <c r="G2239" s="87">
        <v>20200330</v>
      </c>
      <c r="H2239" t="s">
        <v>6051</v>
      </c>
      <c r="I2239" t="s">
        <v>6462</v>
      </c>
      <c r="J2239" t="s">
        <v>4896</v>
      </c>
      <c r="K2239">
        <v>7586</v>
      </c>
      <c r="L2239" t="s">
        <v>6463</v>
      </c>
      <c r="M2239" s="87">
        <v>43937</v>
      </c>
      <c r="N2239" t="s">
        <v>3620</v>
      </c>
      <c r="O2239" t="s">
        <v>3579</v>
      </c>
      <c r="P2239" s="61">
        <v>-17.579999999999998</v>
      </c>
      <c r="Q2239" t="s">
        <v>3579</v>
      </c>
      <c r="R2239" s="61">
        <v>0</v>
      </c>
      <c r="S2239" s="61">
        <v>-17.579999999999998</v>
      </c>
    </row>
    <row r="2240" spans="1:19" x14ac:dyDescent="0.2">
      <c r="A2240" t="s">
        <v>1272</v>
      </c>
      <c r="B2240" t="s">
        <v>2059</v>
      </c>
      <c r="C2240" t="s">
        <v>3070</v>
      </c>
      <c r="D2240" t="s">
        <v>238</v>
      </c>
      <c r="E2240" t="s">
        <v>3573</v>
      </c>
      <c r="F2240" t="s">
        <v>16</v>
      </c>
      <c r="G2240" s="87">
        <v>20200630</v>
      </c>
      <c r="H2240" t="s">
        <v>3617</v>
      </c>
      <c r="J2240" t="s">
        <v>3618</v>
      </c>
      <c r="K2240">
        <v>7681</v>
      </c>
      <c r="L2240" t="s">
        <v>3619</v>
      </c>
      <c r="M2240" s="87">
        <v>43999</v>
      </c>
      <c r="N2240" t="s">
        <v>3620</v>
      </c>
      <c r="O2240" t="s">
        <v>3579</v>
      </c>
      <c r="P2240" s="61">
        <v>-19.07</v>
      </c>
      <c r="Q2240" t="s">
        <v>3579</v>
      </c>
      <c r="R2240" s="61">
        <v>0</v>
      </c>
      <c r="S2240" s="61">
        <v>-19.07</v>
      </c>
    </row>
    <row r="2241" spans="1:19" x14ac:dyDescent="0.2">
      <c r="A2241" t="s">
        <v>621</v>
      </c>
      <c r="B2241" t="s">
        <v>2063</v>
      </c>
      <c r="C2241" t="s">
        <v>3075</v>
      </c>
      <c r="D2241" t="s">
        <v>238</v>
      </c>
      <c r="E2241" t="s">
        <v>3573</v>
      </c>
      <c r="F2241" t="s">
        <v>116</v>
      </c>
      <c r="G2241" s="87">
        <v>20190827</v>
      </c>
      <c r="H2241" t="s">
        <v>5730</v>
      </c>
      <c r="I2241" t="s">
        <v>6464</v>
      </c>
      <c r="J2241" t="s">
        <v>6465</v>
      </c>
      <c r="K2241">
        <v>7215</v>
      </c>
      <c r="L2241" t="s">
        <v>6466</v>
      </c>
      <c r="M2241" s="87">
        <v>43710</v>
      </c>
      <c r="N2241" t="s">
        <v>3578</v>
      </c>
      <c r="O2241" t="s">
        <v>3579</v>
      </c>
      <c r="P2241" s="61">
        <v>7.45</v>
      </c>
      <c r="Q2241" t="s">
        <v>3579</v>
      </c>
      <c r="R2241" s="61">
        <v>7.45</v>
      </c>
      <c r="S2241" s="61">
        <v>0</v>
      </c>
    </row>
    <row r="2242" spans="1:19" x14ac:dyDescent="0.2">
      <c r="A2242" t="s">
        <v>621</v>
      </c>
      <c r="B2242" t="s">
        <v>2063</v>
      </c>
      <c r="C2242" t="s">
        <v>3075</v>
      </c>
      <c r="D2242" t="s">
        <v>238</v>
      </c>
      <c r="E2242" t="s">
        <v>3573</v>
      </c>
      <c r="F2242" t="s">
        <v>116</v>
      </c>
      <c r="G2242" s="87">
        <v>20190827</v>
      </c>
      <c r="H2242" t="s">
        <v>5730</v>
      </c>
      <c r="I2242" t="s">
        <v>6464</v>
      </c>
      <c r="J2242" t="s">
        <v>6465</v>
      </c>
      <c r="K2242">
        <v>7215</v>
      </c>
      <c r="L2242" t="s">
        <v>6466</v>
      </c>
      <c r="M2242" s="87">
        <v>43710</v>
      </c>
      <c r="N2242" t="s">
        <v>3578</v>
      </c>
      <c r="O2242" t="s">
        <v>3579</v>
      </c>
      <c r="P2242" s="61">
        <v>7.45</v>
      </c>
      <c r="Q2242" t="s">
        <v>3579</v>
      </c>
      <c r="R2242" s="61">
        <v>7.45</v>
      </c>
      <c r="S2242" s="61">
        <v>0</v>
      </c>
    </row>
    <row r="2243" spans="1:19" x14ac:dyDescent="0.2">
      <c r="A2243" t="s">
        <v>621</v>
      </c>
      <c r="B2243" t="s">
        <v>2063</v>
      </c>
      <c r="C2243" t="s">
        <v>3075</v>
      </c>
      <c r="D2243" t="s">
        <v>238</v>
      </c>
      <c r="E2243" t="s">
        <v>3573</v>
      </c>
      <c r="F2243" t="s">
        <v>16</v>
      </c>
      <c r="G2243" s="87">
        <v>20200630</v>
      </c>
      <c r="H2243" t="s">
        <v>3617</v>
      </c>
      <c r="J2243" t="s">
        <v>3618</v>
      </c>
      <c r="K2243">
        <v>7681</v>
      </c>
      <c r="L2243" t="s">
        <v>3619</v>
      </c>
      <c r="M2243" s="87">
        <v>43999</v>
      </c>
      <c r="N2243" t="s">
        <v>3620</v>
      </c>
      <c r="O2243" t="s">
        <v>3579</v>
      </c>
      <c r="P2243" s="61">
        <v>-14.9</v>
      </c>
      <c r="Q2243" t="s">
        <v>3579</v>
      </c>
      <c r="R2243" s="61">
        <v>0</v>
      </c>
      <c r="S2243" s="61">
        <v>-14.9</v>
      </c>
    </row>
    <row r="2244" spans="1:19" x14ac:dyDescent="0.2">
      <c r="A2244" t="s">
        <v>629</v>
      </c>
      <c r="B2244" t="s">
        <v>2071</v>
      </c>
      <c r="C2244" t="s">
        <v>3080</v>
      </c>
      <c r="D2244" t="s">
        <v>238</v>
      </c>
      <c r="E2244" t="s">
        <v>3573</v>
      </c>
      <c r="F2244" t="s">
        <v>115</v>
      </c>
      <c r="G2244" s="87">
        <v>20190701</v>
      </c>
      <c r="H2244" t="s">
        <v>5730</v>
      </c>
      <c r="I2244" t="s">
        <v>6467</v>
      </c>
      <c r="J2244" t="s">
        <v>6468</v>
      </c>
      <c r="K2244">
        <v>7116</v>
      </c>
      <c r="L2244" t="s">
        <v>6469</v>
      </c>
      <c r="M2244" s="87">
        <v>43655</v>
      </c>
      <c r="N2244" t="s">
        <v>3620</v>
      </c>
      <c r="O2244" t="s">
        <v>3579</v>
      </c>
      <c r="P2244" s="61">
        <v>110.95</v>
      </c>
      <c r="Q2244" t="s">
        <v>3579</v>
      </c>
      <c r="R2244" s="61">
        <v>110.95</v>
      </c>
      <c r="S2244" s="61">
        <v>0</v>
      </c>
    </row>
    <row r="2245" spans="1:19" x14ac:dyDescent="0.2">
      <c r="A2245" t="s">
        <v>629</v>
      </c>
      <c r="B2245" t="s">
        <v>2071</v>
      </c>
      <c r="C2245" t="s">
        <v>3080</v>
      </c>
      <c r="D2245" t="s">
        <v>238</v>
      </c>
      <c r="E2245" t="s">
        <v>3573</v>
      </c>
      <c r="F2245" t="s">
        <v>115</v>
      </c>
      <c r="G2245" s="87">
        <v>20190731</v>
      </c>
      <c r="H2245" t="s">
        <v>5730</v>
      </c>
      <c r="I2245" t="s">
        <v>6470</v>
      </c>
      <c r="J2245" t="s">
        <v>6471</v>
      </c>
      <c r="K2245">
        <v>7163</v>
      </c>
      <c r="L2245" t="s">
        <v>5893</v>
      </c>
      <c r="M2245" s="87">
        <v>43678</v>
      </c>
      <c r="N2245" t="s">
        <v>3578</v>
      </c>
      <c r="O2245" t="s">
        <v>3579</v>
      </c>
      <c r="P2245" s="61">
        <v>94.77</v>
      </c>
      <c r="Q2245" t="s">
        <v>3579</v>
      </c>
      <c r="R2245" s="61">
        <v>94.77</v>
      </c>
      <c r="S2245" s="61">
        <v>0</v>
      </c>
    </row>
    <row r="2246" spans="1:19" x14ac:dyDescent="0.2">
      <c r="A2246" t="s">
        <v>629</v>
      </c>
      <c r="B2246" t="s">
        <v>2071</v>
      </c>
      <c r="C2246" t="s">
        <v>3080</v>
      </c>
      <c r="D2246" t="s">
        <v>238</v>
      </c>
      <c r="E2246" t="s">
        <v>3573</v>
      </c>
      <c r="F2246" t="s">
        <v>116</v>
      </c>
      <c r="G2246" s="87">
        <v>20190801</v>
      </c>
      <c r="H2246" t="s">
        <v>5730</v>
      </c>
      <c r="I2246" t="s">
        <v>6472</v>
      </c>
      <c r="J2246" t="s">
        <v>6468</v>
      </c>
      <c r="K2246">
        <v>7163</v>
      </c>
      <c r="L2246" t="s">
        <v>5893</v>
      </c>
      <c r="M2246" s="87">
        <v>43678</v>
      </c>
      <c r="N2246" t="s">
        <v>3578</v>
      </c>
      <c r="O2246" t="s">
        <v>3579</v>
      </c>
      <c r="P2246" s="61">
        <v>110.95</v>
      </c>
      <c r="Q2246" t="s">
        <v>3579</v>
      </c>
      <c r="R2246" s="61">
        <v>110.95</v>
      </c>
      <c r="S2246" s="61">
        <v>0</v>
      </c>
    </row>
    <row r="2247" spans="1:19" x14ac:dyDescent="0.2">
      <c r="A2247" t="s">
        <v>629</v>
      </c>
      <c r="B2247" t="s">
        <v>2071</v>
      </c>
      <c r="C2247" t="s">
        <v>3080</v>
      </c>
      <c r="D2247" t="s">
        <v>238</v>
      </c>
      <c r="E2247" t="s">
        <v>3573</v>
      </c>
      <c r="F2247" t="s">
        <v>117</v>
      </c>
      <c r="G2247" s="87">
        <v>20190903</v>
      </c>
      <c r="H2247" t="s">
        <v>5730</v>
      </c>
      <c r="I2247" t="s">
        <v>6473</v>
      </c>
      <c r="J2247" t="s">
        <v>6468</v>
      </c>
      <c r="K2247">
        <v>7233</v>
      </c>
      <c r="L2247" t="s">
        <v>6474</v>
      </c>
      <c r="M2247" s="87">
        <v>43718</v>
      </c>
      <c r="N2247" t="s">
        <v>3620</v>
      </c>
      <c r="O2247" t="s">
        <v>3579</v>
      </c>
      <c r="P2247" s="61">
        <v>110.95</v>
      </c>
      <c r="Q2247" t="s">
        <v>3579</v>
      </c>
      <c r="R2247" s="61">
        <v>110.95</v>
      </c>
      <c r="S2247" s="61">
        <v>0</v>
      </c>
    </row>
    <row r="2248" spans="1:19" x14ac:dyDescent="0.2">
      <c r="A2248" t="s">
        <v>629</v>
      </c>
      <c r="B2248" t="s">
        <v>2071</v>
      </c>
      <c r="C2248" t="s">
        <v>3080</v>
      </c>
      <c r="D2248" t="s">
        <v>238</v>
      </c>
      <c r="E2248" t="s">
        <v>3573</v>
      </c>
      <c r="F2248" t="s">
        <v>118</v>
      </c>
      <c r="G2248" s="87">
        <v>20191003</v>
      </c>
      <c r="H2248" t="s">
        <v>5730</v>
      </c>
      <c r="I2248" t="s">
        <v>6475</v>
      </c>
      <c r="J2248" t="s">
        <v>6468</v>
      </c>
      <c r="K2248">
        <v>7264</v>
      </c>
      <c r="L2248" t="s">
        <v>6164</v>
      </c>
      <c r="M2248" s="87">
        <v>43741</v>
      </c>
      <c r="N2248" t="s">
        <v>3620</v>
      </c>
      <c r="O2248" t="s">
        <v>3579</v>
      </c>
      <c r="P2248" s="61">
        <v>110.95</v>
      </c>
      <c r="Q2248" t="s">
        <v>3579</v>
      </c>
      <c r="R2248" s="61">
        <v>110.95</v>
      </c>
      <c r="S2248" s="61">
        <v>0</v>
      </c>
    </row>
    <row r="2249" spans="1:19" x14ac:dyDescent="0.2">
      <c r="A2249" t="s">
        <v>629</v>
      </c>
      <c r="B2249" t="s">
        <v>2071</v>
      </c>
      <c r="C2249" t="s">
        <v>3080</v>
      </c>
      <c r="D2249" t="s">
        <v>238</v>
      </c>
      <c r="E2249" t="s">
        <v>3573</v>
      </c>
      <c r="F2249" t="s">
        <v>118</v>
      </c>
      <c r="G2249" s="87">
        <v>20191030</v>
      </c>
      <c r="H2249" t="s">
        <v>5730</v>
      </c>
      <c r="I2249" t="s">
        <v>6476</v>
      </c>
      <c r="J2249" t="s">
        <v>6477</v>
      </c>
      <c r="K2249">
        <v>7310</v>
      </c>
      <c r="L2249" t="s">
        <v>6478</v>
      </c>
      <c r="M2249" s="87">
        <v>43769</v>
      </c>
      <c r="N2249" t="s">
        <v>3578</v>
      </c>
      <c r="O2249" t="s">
        <v>3579</v>
      </c>
      <c r="P2249" s="61">
        <v>142.4</v>
      </c>
      <c r="Q2249" t="s">
        <v>3579</v>
      </c>
      <c r="R2249" s="61">
        <v>142.4</v>
      </c>
      <c r="S2249" s="61">
        <v>0</v>
      </c>
    </row>
    <row r="2250" spans="1:19" x14ac:dyDescent="0.2">
      <c r="A2250" t="s">
        <v>629</v>
      </c>
      <c r="B2250" t="s">
        <v>2071</v>
      </c>
      <c r="C2250" t="s">
        <v>3080</v>
      </c>
      <c r="D2250" t="s">
        <v>238</v>
      </c>
      <c r="E2250" t="s">
        <v>3573</v>
      </c>
      <c r="F2250" t="s">
        <v>119</v>
      </c>
      <c r="G2250" s="87">
        <v>20191101</v>
      </c>
      <c r="H2250" t="s">
        <v>5730</v>
      </c>
      <c r="I2250" t="s">
        <v>6479</v>
      </c>
      <c r="J2250" t="s">
        <v>6468</v>
      </c>
      <c r="K2250">
        <v>7310</v>
      </c>
      <c r="L2250" t="s">
        <v>6480</v>
      </c>
      <c r="M2250" s="87">
        <v>43769</v>
      </c>
      <c r="N2250" t="s">
        <v>3578</v>
      </c>
      <c r="O2250" t="s">
        <v>3579</v>
      </c>
      <c r="P2250" s="61">
        <v>110.95</v>
      </c>
      <c r="Q2250" t="s">
        <v>3579</v>
      </c>
      <c r="R2250" s="61">
        <v>110.95</v>
      </c>
      <c r="S2250" s="61">
        <v>0</v>
      </c>
    </row>
    <row r="2251" spans="1:19" x14ac:dyDescent="0.2">
      <c r="A2251" t="s">
        <v>629</v>
      </c>
      <c r="B2251" t="s">
        <v>2071</v>
      </c>
      <c r="C2251" t="s">
        <v>3080</v>
      </c>
      <c r="D2251" t="s">
        <v>238</v>
      </c>
      <c r="E2251" t="s">
        <v>3573</v>
      </c>
      <c r="F2251" t="s">
        <v>120</v>
      </c>
      <c r="G2251" s="87">
        <v>20191203</v>
      </c>
      <c r="H2251" t="s">
        <v>5730</v>
      </c>
      <c r="I2251" t="s">
        <v>6481</v>
      </c>
      <c r="J2251" t="s">
        <v>6468</v>
      </c>
      <c r="K2251">
        <v>7372</v>
      </c>
      <c r="L2251" t="s">
        <v>6482</v>
      </c>
      <c r="M2251" s="87">
        <v>43808</v>
      </c>
      <c r="N2251" t="s">
        <v>3578</v>
      </c>
      <c r="O2251" t="s">
        <v>3579</v>
      </c>
      <c r="P2251" s="61">
        <v>110.95</v>
      </c>
      <c r="Q2251" t="s">
        <v>3579</v>
      </c>
      <c r="R2251" s="61">
        <v>110.95</v>
      </c>
      <c r="S2251" s="61">
        <v>0</v>
      </c>
    </row>
    <row r="2252" spans="1:19" x14ac:dyDescent="0.2">
      <c r="A2252" t="s">
        <v>629</v>
      </c>
      <c r="B2252" t="s">
        <v>2071</v>
      </c>
      <c r="C2252" t="s">
        <v>3080</v>
      </c>
      <c r="D2252" t="s">
        <v>238</v>
      </c>
      <c r="E2252" t="s">
        <v>3573</v>
      </c>
      <c r="F2252" t="s">
        <v>121</v>
      </c>
      <c r="G2252" s="87">
        <v>20200103</v>
      </c>
      <c r="H2252" t="s">
        <v>5730</v>
      </c>
      <c r="I2252" t="s">
        <v>6483</v>
      </c>
      <c r="J2252" t="s">
        <v>6468</v>
      </c>
      <c r="K2252">
        <v>7414</v>
      </c>
      <c r="L2252" t="s">
        <v>6484</v>
      </c>
      <c r="M2252" s="87">
        <v>43840</v>
      </c>
      <c r="N2252" t="s">
        <v>3578</v>
      </c>
      <c r="O2252" t="s">
        <v>3579</v>
      </c>
      <c r="P2252" s="61">
        <v>110.95</v>
      </c>
      <c r="Q2252" t="s">
        <v>3579</v>
      </c>
      <c r="R2252" s="61">
        <v>110.95</v>
      </c>
      <c r="S2252" s="61">
        <v>0</v>
      </c>
    </row>
    <row r="2253" spans="1:19" x14ac:dyDescent="0.2">
      <c r="A2253" t="s">
        <v>629</v>
      </c>
      <c r="B2253" t="s">
        <v>2071</v>
      </c>
      <c r="C2253" t="s">
        <v>3080</v>
      </c>
      <c r="D2253" t="s">
        <v>238</v>
      </c>
      <c r="E2253" t="s">
        <v>3573</v>
      </c>
      <c r="F2253" t="s">
        <v>122</v>
      </c>
      <c r="G2253" s="87">
        <v>20200204</v>
      </c>
      <c r="H2253" t="s">
        <v>5730</v>
      </c>
      <c r="I2253" t="s">
        <v>6485</v>
      </c>
      <c r="J2253" t="s">
        <v>6468</v>
      </c>
      <c r="K2253">
        <v>7476</v>
      </c>
      <c r="L2253" t="s">
        <v>6225</v>
      </c>
      <c r="M2253" s="87">
        <v>43873</v>
      </c>
      <c r="N2253" t="s">
        <v>3620</v>
      </c>
      <c r="O2253" t="s">
        <v>3579</v>
      </c>
      <c r="P2253" s="61">
        <v>110.95</v>
      </c>
      <c r="Q2253" t="s">
        <v>3579</v>
      </c>
      <c r="R2253" s="61">
        <v>110.95</v>
      </c>
      <c r="S2253" s="61">
        <v>0</v>
      </c>
    </row>
    <row r="2254" spans="1:19" x14ac:dyDescent="0.2">
      <c r="A2254" t="s">
        <v>629</v>
      </c>
      <c r="B2254" t="s">
        <v>2071</v>
      </c>
      <c r="C2254" t="s">
        <v>3080</v>
      </c>
      <c r="D2254" t="s">
        <v>238</v>
      </c>
      <c r="E2254" t="s">
        <v>3573</v>
      </c>
      <c r="F2254" t="s">
        <v>123</v>
      </c>
      <c r="G2254" s="87">
        <v>20200303</v>
      </c>
      <c r="H2254" t="s">
        <v>5730</v>
      </c>
      <c r="I2254" t="s">
        <v>6486</v>
      </c>
      <c r="J2254" t="s">
        <v>6487</v>
      </c>
      <c r="K2254">
        <v>7518</v>
      </c>
      <c r="L2254" t="s">
        <v>6257</v>
      </c>
      <c r="M2254" s="87">
        <v>43902</v>
      </c>
      <c r="N2254" t="s">
        <v>3620</v>
      </c>
      <c r="O2254" t="s">
        <v>3579</v>
      </c>
      <c r="P2254" s="61">
        <v>110.95</v>
      </c>
      <c r="Q2254" t="s">
        <v>3579</v>
      </c>
      <c r="R2254" s="61">
        <v>110.95</v>
      </c>
      <c r="S2254" s="61">
        <v>0</v>
      </c>
    </row>
    <row r="2255" spans="1:19" x14ac:dyDescent="0.2">
      <c r="A2255" t="s">
        <v>629</v>
      </c>
      <c r="B2255" t="s">
        <v>2071</v>
      </c>
      <c r="C2255" t="s">
        <v>3080</v>
      </c>
      <c r="D2255" t="s">
        <v>238</v>
      </c>
      <c r="E2255" t="s">
        <v>3573</v>
      </c>
      <c r="F2255" t="s">
        <v>124</v>
      </c>
      <c r="G2255" s="87">
        <v>20200401</v>
      </c>
      <c r="H2255" t="s">
        <v>5730</v>
      </c>
      <c r="I2255" t="s">
        <v>6488</v>
      </c>
      <c r="J2255" t="s">
        <v>6468</v>
      </c>
      <c r="K2255">
        <v>7578</v>
      </c>
      <c r="L2255" t="s">
        <v>6323</v>
      </c>
      <c r="M2255" s="87">
        <v>43935</v>
      </c>
      <c r="N2255" t="s">
        <v>3578</v>
      </c>
      <c r="O2255" t="s">
        <v>3579</v>
      </c>
      <c r="P2255" s="61">
        <v>110.95</v>
      </c>
      <c r="Q2255" t="s">
        <v>3579</v>
      </c>
      <c r="R2255" s="61">
        <v>110.95</v>
      </c>
      <c r="S2255" s="61">
        <v>0</v>
      </c>
    </row>
    <row r="2256" spans="1:19" x14ac:dyDescent="0.2">
      <c r="A2256" t="s">
        <v>629</v>
      </c>
      <c r="B2256" t="s">
        <v>2071</v>
      </c>
      <c r="C2256" t="s">
        <v>3080</v>
      </c>
      <c r="D2256" t="s">
        <v>238</v>
      </c>
      <c r="E2256" t="s">
        <v>3573</v>
      </c>
      <c r="F2256" t="s">
        <v>125</v>
      </c>
      <c r="G2256" s="87">
        <v>20200504</v>
      </c>
      <c r="H2256" t="s">
        <v>5730</v>
      </c>
      <c r="I2256" t="s">
        <v>6489</v>
      </c>
      <c r="J2256" t="s">
        <v>6468</v>
      </c>
      <c r="K2256">
        <v>7616</v>
      </c>
      <c r="L2256" t="s">
        <v>6490</v>
      </c>
      <c r="M2256" s="87">
        <v>43957</v>
      </c>
      <c r="N2256" t="s">
        <v>3620</v>
      </c>
      <c r="O2256" t="s">
        <v>3579</v>
      </c>
      <c r="P2256" s="61">
        <v>110.95</v>
      </c>
      <c r="Q2256" t="s">
        <v>3579</v>
      </c>
      <c r="R2256" s="61">
        <v>110.95</v>
      </c>
      <c r="S2256" s="61">
        <v>0</v>
      </c>
    </row>
    <row r="2257" spans="1:19" x14ac:dyDescent="0.2">
      <c r="A2257" t="s">
        <v>629</v>
      </c>
      <c r="B2257" t="s">
        <v>2071</v>
      </c>
      <c r="C2257" t="s">
        <v>3080</v>
      </c>
      <c r="D2257" t="s">
        <v>238</v>
      </c>
      <c r="E2257" t="s">
        <v>3573</v>
      </c>
      <c r="F2257" t="s">
        <v>126</v>
      </c>
      <c r="G2257" s="87">
        <v>20200602</v>
      </c>
      <c r="H2257" t="s">
        <v>5730</v>
      </c>
      <c r="I2257" t="s">
        <v>6491</v>
      </c>
      <c r="J2257" t="s">
        <v>6468</v>
      </c>
      <c r="K2257">
        <v>7665</v>
      </c>
      <c r="L2257" t="s">
        <v>5874</v>
      </c>
      <c r="M2257" s="87">
        <v>43991</v>
      </c>
      <c r="N2257" t="s">
        <v>3620</v>
      </c>
      <c r="O2257" t="s">
        <v>3579</v>
      </c>
      <c r="P2257" s="61">
        <v>110.95</v>
      </c>
      <c r="Q2257" t="s">
        <v>3579</v>
      </c>
      <c r="R2257" s="61">
        <v>110.95</v>
      </c>
      <c r="S2257" s="61">
        <v>0</v>
      </c>
    </row>
    <row r="2258" spans="1:19" x14ac:dyDescent="0.2">
      <c r="A2258" t="s">
        <v>629</v>
      </c>
      <c r="B2258" t="s">
        <v>2071</v>
      </c>
      <c r="C2258" t="s">
        <v>3080</v>
      </c>
      <c r="D2258" t="s">
        <v>238</v>
      </c>
      <c r="E2258" t="s">
        <v>3573</v>
      </c>
      <c r="F2258" t="s">
        <v>16</v>
      </c>
      <c r="G2258" s="87">
        <v>20200630</v>
      </c>
      <c r="H2258" t="s">
        <v>3617</v>
      </c>
      <c r="J2258" t="s">
        <v>3618</v>
      </c>
      <c r="K2258">
        <v>7681</v>
      </c>
      <c r="L2258" t="s">
        <v>3619</v>
      </c>
      <c r="M2258" s="87">
        <v>43999</v>
      </c>
      <c r="N2258" t="s">
        <v>3620</v>
      </c>
      <c r="O2258" t="s">
        <v>3579</v>
      </c>
      <c r="P2258" s="61">
        <v>-1568.57</v>
      </c>
      <c r="Q2258" t="s">
        <v>3579</v>
      </c>
      <c r="R2258" s="61">
        <v>0</v>
      </c>
      <c r="S2258" s="61">
        <v>-1568.57</v>
      </c>
    </row>
    <row r="2259" spans="1:19" x14ac:dyDescent="0.2">
      <c r="A2259" t="s">
        <v>632</v>
      </c>
      <c r="B2259" t="s">
        <v>2077</v>
      </c>
      <c r="C2259" t="s">
        <v>3082</v>
      </c>
      <c r="D2259" t="s">
        <v>238</v>
      </c>
      <c r="E2259" t="s">
        <v>3573</v>
      </c>
      <c r="F2259" t="s">
        <v>115</v>
      </c>
      <c r="G2259" s="87">
        <v>20190731</v>
      </c>
      <c r="H2259" t="s">
        <v>4447</v>
      </c>
      <c r="I2259" t="s">
        <v>6492</v>
      </c>
      <c r="J2259" t="s">
        <v>6492</v>
      </c>
      <c r="K2259">
        <v>7182</v>
      </c>
      <c r="L2259" t="s">
        <v>6493</v>
      </c>
      <c r="M2259" s="87">
        <v>43698</v>
      </c>
      <c r="N2259" t="s">
        <v>3620</v>
      </c>
      <c r="O2259" t="s">
        <v>3579</v>
      </c>
      <c r="P2259" s="61">
        <v>266.92</v>
      </c>
      <c r="Q2259" t="s">
        <v>3579</v>
      </c>
      <c r="R2259" s="61">
        <v>266.92</v>
      </c>
      <c r="S2259" s="61">
        <v>0</v>
      </c>
    </row>
    <row r="2260" spans="1:19" x14ac:dyDescent="0.2">
      <c r="A2260" t="s">
        <v>632</v>
      </c>
      <c r="B2260" t="s">
        <v>2077</v>
      </c>
      <c r="C2260" t="s">
        <v>3082</v>
      </c>
      <c r="D2260" t="s">
        <v>238</v>
      </c>
      <c r="E2260" t="s">
        <v>3573</v>
      </c>
      <c r="F2260" t="s">
        <v>116</v>
      </c>
      <c r="G2260" s="87">
        <v>20190831</v>
      </c>
      <c r="H2260" t="s">
        <v>4447</v>
      </c>
      <c r="I2260" t="s">
        <v>6492</v>
      </c>
      <c r="J2260" t="s">
        <v>6492</v>
      </c>
      <c r="K2260">
        <v>7222</v>
      </c>
      <c r="L2260" t="s">
        <v>6494</v>
      </c>
      <c r="M2260" s="87">
        <v>43712</v>
      </c>
      <c r="N2260" t="s">
        <v>3620</v>
      </c>
      <c r="O2260" t="s">
        <v>3579</v>
      </c>
      <c r="P2260" s="61">
        <v>266.92</v>
      </c>
      <c r="Q2260" t="s">
        <v>3579</v>
      </c>
      <c r="R2260" s="61">
        <v>266.92</v>
      </c>
      <c r="S2260" s="61">
        <v>0</v>
      </c>
    </row>
    <row r="2261" spans="1:19" x14ac:dyDescent="0.2">
      <c r="A2261" t="s">
        <v>632</v>
      </c>
      <c r="B2261" t="s">
        <v>2077</v>
      </c>
      <c r="C2261" t="s">
        <v>3082</v>
      </c>
      <c r="D2261" t="s">
        <v>238</v>
      </c>
      <c r="E2261" t="s">
        <v>3573</v>
      </c>
      <c r="F2261" t="s">
        <v>117</v>
      </c>
      <c r="G2261" s="87">
        <v>20190930</v>
      </c>
      <c r="H2261" t="s">
        <v>4447</v>
      </c>
      <c r="I2261" t="s">
        <v>6492</v>
      </c>
      <c r="J2261" t="s">
        <v>6492</v>
      </c>
      <c r="K2261">
        <v>7264</v>
      </c>
      <c r="L2261" t="s">
        <v>6495</v>
      </c>
      <c r="M2261" s="87">
        <v>43741</v>
      </c>
      <c r="N2261" t="s">
        <v>3620</v>
      </c>
      <c r="O2261" t="s">
        <v>3579</v>
      </c>
      <c r="P2261" s="61">
        <v>251.04</v>
      </c>
      <c r="Q2261" t="s">
        <v>3579</v>
      </c>
      <c r="R2261" s="61">
        <v>251.04</v>
      </c>
      <c r="S2261" s="61">
        <v>0</v>
      </c>
    </row>
    <row r="2262" spans="1:19" x14ac:dyDescent="0.2">
      <c r="A2262" t="s">
        <v>632</v>
      </c>
      <c r="B2262" t="s">
        <v>2077</v>
      </c>
      <c r="C2262" t="s">
        <v>3082</v>
      </c>
      <c r="D2262" t="s">
        <v>238</v>
      </c>
      <c r="E2262" t="s">
        <v>3573</v>
      </c>
      <c r="F2262" t="s">
        <v>118</v>
      </c>
      <c r="G2262" s="87">
        <v>20191031</v>
      </c>
      <c r="H2262" t="s">
        <v>4447</v>
      </c>
      <c r="I2262" t="s">
        <v>6492</v>
      </c>
      <c r="J2262" t="s">
        <v>6492</v>
      </c>
      <c r="K2262">
        <v>7328</v>
      </c>
      <c r="L2262" t="s">
        <v>6496</v>
      </c>
      <c r="M2262" s="87">
        <v>43782</v>
      </c>
      <c r="N2262" t="s">
        <v>3620</v>
      </c>
      <c r="O2262" t="s">
        <v>3579</v>
      </c>
      <c r="P2262" s="61">
        <v>268.36</v>
      </c>
      <c r="Q2262" t="s">
        <v>3579</v>
      </c>
      <c r="R2262" s="61">
        <v>268.36</v>
      </c>
      <c r="S2262" s="61">
        <v>0</v>
      </c>
    </row>
    <row r="2263" spans="1:19" x14ac:dyDescent="0.2">
      <c r="A2263" t="s">
        <v>632</v>
      </c>
      <c r="B2263" t="s">
        <v>2077</v>
      </c>
      <c r="C2263" t="s">
        <v>3082</v>
      </c>
      <c r="D2263" t="s">
        <v>238</v>
      </c>
      <c r="E2263" t="s">
        <v>3573</v>
      </c>
      <c r="F2263" t="s">
        <v>119</v>
      </c>
      <c r="G2263" s="87">
        <v>20191130</v>
      </c>
      <c r="H2263" t="s">
        <v>4447</v>
      </c>
      <c r="I2263" t="s">
        <v>6492</v>
      </c>
      <c r="J2263" t="s">
        <v>6492</v>
      </c>
      <c r="K2263">
        <v>7372</v>
      </c>
      <c r="L2263" t="s">
        <v>6497</v>
      </c>
      <c r="M2263" s="87">
        <v>43808</v>
      </c>
      <c r="N2263" t="s">
        <v>3578</v>
      </c>
      <c r="O2263" t="s">
        <v>3579</v>
      </c>
      <c r="P2263" s="61">
        <v>259.7</v>
      </c>
      <c r="Q2263" t="s">
        <v>3579</v>
      </c>
      <c r="R2263" s="61">
        <v>259.7</v>
      </c>
      <c r="S2263" s="61">
        <v>0</v>
      </c>
    </row>
    <row r="2264" spans="1:19" x14ac:dyDescent="0.2">
      <c r="A2264" t="s">
        <v>632</v>
      </c>
      <c r="B2264" t="s">
        <v>2077</v>
      </c>
      <c r="C2264" t="s">
        <v>3082</v>
      </c>
      <c r="D2264" t="s">
        <v>238</v>
      </c>
      <c r="E2264" t="s">
        <v>3573</v>
      </c>
      <c r="F2264" t="s">
        <v>120</v>
      </c>
      <c r="G2264" s="87">
        <v>20191231</v>
      </c>
      <c r="H2264" t="s">
        <v>4447</v>
      </c>
      <c r="I2264" t="s">
        <v>6492</v>
      </c>
      <c r="J2264" t="s">
        <v>6492</v>
      </c>
      <c r="K2264">
        <v>7415</v>
      </c>
      <c r="L2264" t="s">
        <v>6498</v>
      </c>
      <c r="M2264" s="87">
        <v>43840</v>
      </c>
      <c r="N2264" t="s">
        <v>3620</v>
      </c>
      <c r="O2264" t="s">
        <v>3579</v>
      </c>
      <c r="P2264" s="61">
        <v>268.36</v>
      </c>
      <c r="Q2264" t="s">
        <v>3579</v>
      </c>
      <c r="R2264" s="61">
        <v>268.36</v>
      </c>
      <c r="S2264" s="61">
        <v>0</v>
      </c>
    </row>
    <row r="2265" spans="1:19" x14ac:dyDescent="0.2">
      <c r="A2265" t="s">
        <v>632</v>
      </c>
      <c r="B2265" t="s">
        <v>2077</v>
      </c>
      <c r="C2265" t="s">
        <v>3082</v>
      </c>
      <c r="D2265" t="s">
        <v>238</v>
      </c>
      <c r="E2265" t="s">
        <v>3573</v>
      </c>
      <c r="F2265" t="s">
        <v>121</v>
      </c>
      <c r="G2265" s="87">
        <v>20200131</v>
      </c>
      <c r="H2265" t="s">
        <v>4447</v>
      </c>
      <c r="I2265" t="s">
        <v>6492</v>
      </c>
      <c r="J2265" t="s">
        <v>6492</v>
      </c>
      <c r="K2265">
        <v>7477</v>
      </c>
      <c r="L2265" t="s">
        <v>6499</v>
      </c>
      <c r="M2265" s="87">
        <v>43873</v>
      </c>
      <c r="N2265" t="s">
        <v>3620</v>
      </c>
      <c r="O2265" t="s">
        <v>3579</v>
      </c>
      <c r="P2265" s="61">
        <v>268.36</v>
      </c>
      <c r="Q2265" t="s">
        <v>3579</v>
      </c>
      <c r="R2265" s="61">
        <v>268.36</v>
      </c>
      <c r="S2265" s="61">
        <v>0</v>
      </c>
    </row>
    <row r="2266" spans="1:19" x14ac:dyDescent="0.2">
      <c r="A2266" t="s">
        <v>632</v>
      </c>
      <c r="B2266" t="s">
        <v>2077</v>
      </c>
      <c r="C2266" t="s">
        <v>3082</v>
      </c>
      <c r="D2266" t="s">
        <v>238</v>
      </c>
      <c r="E2266" t="s">
        <v>3573</v>
      </c>
      <c r="F2266" t="s">
        <v>122</v>
      </c>
      <c r="G2266" s="87">
        <v>20200229</v>
      </c>
      <c r="H2266" t="s">
        <v>4447</v>
      </c>
      <c r="I2266" t="s">
        <v>6492</v>
      </c>
      <c r="J2266" t="s">
        <v>6492</v>
      </c>
      <c r="K2266">
        <v>7517</v>
      </c>
      <c r="L2266" t="s">
        <v>6500</v>
      </c>
      <c r="M2266" s="87">
        <v>43902</v>
      </c>
      <c r="N2266" t="s">
        <v>3620</v>
      </c>
      <c r="O2266" t="s">
        <v>3579</v>
      </c>
      <c r="P2266" s="61">
        <v>251.04</v>
      </c>
      <c r="Q2266" t="s">
        <v>3579</v>
      </c>
      <c r="R2266" s="61">
        <v>251.04</v>
      </c>
      <c r="S2266" s="61">
        <v>0</v>
      </c>
    </row>
    <row r="2267" spans="1:19" x14ac:dyDescent="0.2">
      <c r="A2267" t="s">
        <v>632</v>
      </c>
      <c r="B2267" t="s">
        <v>2077</v>
      </c>
      <c r="C2267" t="s">
        <v>3082</v>
      </c>
      <c r="D2267" t="s">
        <v>238</v>
      </c>
      <c r="E2267" t="s">
        <v>3573</v>
      </c>
      <c r="F2267" t="s">
        <v>123</v>
      </c>
      <c r="G2267" s="87">
        <v>20200331</v>
      </c>
      <c r="H2267" t="s">
        <v>4447</v>
      </c>
      <c r="I2267" t="s">
        <v>6492</v>
      </c>
      <c r="J2267" t="s">
        <v>6492</v>
      </c>
      <c r="K2267">
        <v>7578</v>
      </c>
      <c r="L2267" t="s">
        <v>6501</v>
      </c>
      <c r="M2267" s="87">
        <v>43935</v>
      </c>
      <c r="N2267" t="s">
        <v>3578</v>
      </c>
      <c r="O2267" t="s">
        <v>3579</v>
      </c>
      <c r="P2267" s="61">
        <v>268.36</v>
      </c>
      <c r="Q2267" t="s">
        <v>3579</v>
      </c>
      <c r="R2267" s="61">
        <v>268.36</v>
      </c>
      <c r="S2267" s="61">
        <v>0</v>
      </c>
    </row>
    <row r="2268" spans="1:19" x14ac:dyDescent="0.2">
      <c r="A2268" t="s">
        <v>632</v>
      </c>
      <c r="B2268" t="s">
        <v>2077</v>
      </c>
      <c r="C2268" t="s">
        <v>3082</v>
      </c>
      <c r="D2268" t="s">
        <v>238</v>
      </c>
      <c r="E2268" t="s">
        <v>3573</v>
      </c>
      <c r="F2268" t="s">
        <v>124</v>
      </c>
      <c r="G2268" s="87">
        <v>20200430</v>
      </c>
      <c r="H2268" t="s">
        <v>4447</v>
      </c>
      <c r="I2268" t="s">
        <v>6492</v>
      </c>
      <c r="J2268" t="s">
        <v>6492</v>
      </c>
      <c r="K2268">
        <v>7611</v>
      </c>
      <c r="L2268" t="s">
        <v>6502</v>
      </c>
      <c r="M2268" s="87">
        <v>43952</v>
      </c>
      <c r="N2268" t="s">
        <v>3620</v>
      </c>
      <c r="O2268" t="s">
        <v>3579</v>
      </c>
      <c r="P2268" s="61">
        <v>259.7</v>
      </c>
      <c r="Q2268" t="s">
        <v>3579</v>
      </c>
      <c r="R2268" s="61">
        <v>259.7</v>
      </c>
      <c r="S2268" s="61">
        <v>0</v>
      </c>
    </row>
    <row r="2269" spans="1:19" x14ac:dyDescent="0.2">
      <c r="A2269" t="s">
        <v>632</v>
      </c>
      <c r="B2269" t="s">
        <v>2077</v>
      </c>
      <c r="C2269" t="s">
        <v>3082</v>
      </c>
      <c r="D2269" t="s">
        <v>238</v>
      </c>
      <c r="E2269" t="s">
        <v>3573</v>
      </c>
      <c r="F2269" t="s">
        <v>125</v>
      </c>
      <c r="G2269" s="87">
        <v>20200531</v>
      </c>
      <c r="H2269" t="s">
        <v>4447</v>
      </c>
      <c r="I2269" t="s">
        <v>6492</v>
      </c>
      <c r="J2269" t="s">
        <v>6492</v>
      </c>
      <c r="K2269">
        <v>7665</v>
      </c>
      <c r="L2269" t="s">
        <v>6503</v>
      </c>
      <c r="M2269" s="87">
        <v>43991</v>
      </c>
      <c r="N2269" t="s">
        <v>3620</v>
      </c>
      <c r="O2269" t="s">
        <v>3579</v>
      </c>
      <c r="P2269" s="61">
        <v>268.36</v>
      </c>
      <c r="Q2269" t="s">
        <v>3579</v>
      </c>
      <c r="R2269" s="61">
        <v>268.36</v>
      </c>
      <c r="S2269" s="61">
        <v>0</v>
      </c>
    </row>
    <row r="2270" spans="1:19" x14ac:dyDescent="0.2">
      <c r="A2270" t="s">
        <v>632</v>
      </c>
      <c r="B2270" t="s">
        <v>2077</v>
      </c>
      <c r="C2270" t="s">
        <v>3082</v>
      </c>
      <c r="D2270" t="s">
        <v>238</v>
      </c>
      <c r="E2270" t="s">
        <v>3573</v>
      </c>
      <c r="F2270" t="s">
        <v>16</v>
      </c>
      <c r="G2270" s="87">
        <v>20200630</v>
      </c>
      <c r="H2270" t="s">
        <v>3617</v>
      </c>
      <c r="J2270" t="s">
        <v>3618</v>
      </c>
      <c r="K2270">
        <v>7681</v>
      </c>
      <c r="L2270" t="s">
        <v>3619</v>
      </c>
      <c r="M2270" s="87">
        <v>43999</v>
      </c>
      <c r="N2270" t="s">
        <v>3620</v>
      </c>
      <c r="O2270" t="s">
        <v>3579</v>
      </c>
      <c r="P2270" s="61">
        <v>-2897.12</v>
      </c>
      <c r="Q2270" t="s">
        <v>3579</v>
      </c>
      <c r="R2270" s="61">
        <v>0</v>
      </c>
      <c r="S2270" s="61">
        <v>-2897.12</v>
      </c>
    </row>
    <row r="2271" spans="1:19" x14ac:dyDescent="0.2">
      <c r="A2271" t="s">
        <v>632</v>
      </c>
      <c r="B2271" t="s">
        <v>2077</v>
      </c>
      <c r="C2271" t="s">
        <v>3082</v>
      </c>
      <c r="D2271" t="s">
        <v>238</v>
      </c>
      <c r="E2271" t="s">
        <v>3573</v>
      </c>
      <c r="F2271" t="s">
        <v>16</v>
      </c>
      <c r="G2271" s="87">
        <v>20200630</v>
      </c>
      <c r="H2271" t="s">
        <v>3617</v>
      </c>
      <c r="I2271" t="s">
        <v>3618</v>
      </c>
      <c r="J2271" t="s">
        <v>3618</v>
      </c>
      <c r="K2271">
        <v>7715</v>
      </c>
      <c r="L2271" t="s">
        <v>6504</v>
      </c>
      <c r="M2271" s="87">
        <v>44018</v>
      </c>
      <c r="N2271" t="s">
        <v>3620</v>
      </c>
      <c r="O2271" t="s">
        <v>3579</v>
      </c>
      <c r="P2271" s="61">
        <v>-259.7</v>
      </c>
      <c r="Q2271" t="s">
        <v>3579</v>
      </c>
      <c r="R2271" s="61">
        <v>0</v>
      </c>
      <c r="S2271" s="61">
        <v>-259.7</v>
      </c>
    </row>
    <row r="2272" spans="1:19" x14ac:dyDescent="0.2">
      <c r="A2272" t="s">
        <v>632</v>
      </c>
      <c r="B2272" t="s">
        <v>2077</v>
      </c>
      <c r="C2272" t="s">
        <v>3082</v>
      </c>
      <c r="D2272" t="s">
        <v>238</v>
      </c>
      <c r="E2272" t="s">
        <v>3573</v>
      </c>
      <c r="F2272" t="s">
        <v>126</v>
      </c>
      <c r="G2272" s="87">
        <v>20200630</v>
      </c>
      <c r="H2272" t="s">
        <v>4447</v>
      </c>
      <c r="I2272" t="s">
        <v>6492</v>
      </c>
      <c r="J2272" t="s">
        <v>6492</v>
      </c>
      <c r="K2272">
        <v>7715</v>
      </c>
      <c r="L2272" t="s">
        <v>6504</v>
      </c>
      <c r="M2272" s="87">
        <v>44018</v>
      </c>
      <c r="N2272" t="s">
        <v>3620</v>
      </c>
      <c r="O2272" t="s">
        <v>3579</v>
      </c>
      <c r="P2272" s="61">
        <v>259.7</v>
      </c>
      <c r="Q2272" t="s">
        <v>3579</v>
      </c>
      <c r="R2272" s="61">
        <v>259.7</v>
      </c>
      <c r="S2272" s="61">
        <v>0</v>
      </c>
    </row>
    <row r="2273" spans="1:19" x14ac:dyDescent="0.2">
      <c r="A2273" t="s">
        <v>635</v>
      </c>
      <c r="B2273" t="s">
        <v>2080</v>
      </c>
      <c r="C2273" t="s">
        <v>3086</v>
      </c>
      <c r="D2273" t="s">
        <v>238</v>
      </c>
      <c r="E2273" t="s">
        <v>3573</v>
      </c>
      <c r="F2273" t="s">
        <v>115</v>
      </c>
      <c r="G2273" s="87">
        <v>20190731</v>
      </c>
      <c r="H2273" t="s">
        <v>4447</v>
      </c>
      <c r="I2273" t="s">
        <v>6505</v>
      </c>
      <c r="J2273" t="s">
        <v>6505</v>
      </c>
      <c r="K2273">
        <v>7182</v>
      </c>
      <c r="L2273" t="s">
        <v>6493</v>
      </c>
      <c r="M2273" s="87">
        <v>43698</v>
      </c>
      <c r="N2273" t="s">
        <v>3620</v>
      </c>
      <c r="O2273" t="s">
        <v>3579</v>
      </c>
      <c r="P2273" s="61">
        <v>423.57</v>
      </c>
      <c r="Q2273" t="s">
        <v>3579</v>
      </c>
      <c r="R2273" s="61">
        <v>423.57</v>
      </c>
      <c r="S2273" s="61">
        <v>0</v>
      </c>
    </row>
    <row r="2274" spans="1:19" x14ac:dyDescent="0.2">
      <c r="A2274" t="s">
        <v>635</v>
      </c>
      <c r="B2274" t="s">
        <v>2080</v>
      </c>
      <c r="C2274" t="s">
        <v>3086</v>
      </c>
      <c r="D2274" t="s">
        <v>238</v>
      </c>
      <c r="E2274" t="s">
        <v>3573</v>
      </c>
      <c r="F2274" t="s">
        <v>116</v>
      </c>
      <c r="G2274" s="87">
        <v>20190831</v>
      </c>
      <c r="H2274" t="s">
        <v>4447</v>
      </c>
      <c r="I2274" t="s">
        <v>6505</v>
      </c>
      <c r="J2274" t="s">
        <v>6505</v>
      </c>
      <c r="K2274">
        <v>7222</v>
      </c>
      <c r="L2274" t="s">
        <v>6494</v>
      </c>
      <c r="M2274" s="87">
        <v>43712</v>
      </c>
      <c r="N2274" t="s">
        <v>3620</v>
      </c>
      <c r="O2274" t="s">
        <v>3579</v>
      </c>
      <c r="P2274" s="61">
        <v>423.57</v>
      </c>
      <c r="Q2274" t="s">
        <v>3579</v>
      </c>
      <c r="R2274" s="61">
        <v>423.57</v>
      </c>
      <c r="S2274" s="61">
        <v>0</v>
      </c>
    </row>
    <row r="2275" spans="1:19" x14ac:dyDescent="0.2">
      <c r="A2275" t="s">
        <v>635</v>
      </c>
      <c r="B2275" t="s">
        <v>2080</v>
      </c>
      <c r="C2275" t="s">
        <v>3086</v>
      </c>
      <c r="D2275" t="s">
        <v>238</v>
      </c>
      <c r="E2275" t="s">
        <v>3573</v>
      </c>
      <c r="F2275" t="s">
        <v>117</v>
      </c>
      <c r="G2275" s="87">
        <v>20190930</v>
      </c>
      <c r="H2275" t="s">
        <v>4447</v>
      </c>
      <c r="I2275" t="s">
        <v>6505</v>
      </c>
      <c r="J2275" t="s">
        <v>6505</v>
      </c>
      <c r="K2275">
        <v>7264</v>
      </c>
      <c r="L2275" t="s">
        <v>6495</v>
      </c>
      <c r="M2275" s="87">
        <v>43741</v>
      </c>
      <c r="N2275" t="s">
        <v>3620</v>
      </c>
      <c r="O2275" t="s">
        <v>3579</v>
      </c>
      <c r="P2275" s="61">
        <v>448.99</v>
      </c>
      <c r="Q2275" t="s">
        <v>3579</v>
      </c>
      <c r="R2275" s="61">
        <v>448.99</v>
      </c>
      <c r="S2275" s="61">
        <v>0</v>
      </c>
    </row>
    <row r="2276" spans="1:19" x14ac:dyDescent="0.2">
      <c r="A2276" t="s">
        <v>635</v>
      </c>
      <c r="B2276" t="s">
        <v>2080</v>
      </c>
      <c r="C2276" t="s">
        <v>3086</v>
      </c>
      <c r="D2276" t="s">
        <v>238</v>
      </c>
      <c r="E2276" t="s">
        <v>3573</v>
      </c>
      <c r="F2276" t="s">
        <v>118</v>
      </c>
      <c r="G2276" s="87">
        <v>20191031</v>
      </c>
      <c r="H2276" t="s">
        <v>4447</v>
      </c>
      <c r="I2276" t="s">
        <v>6505</v>
      </c>
      <c r="J2276" t="s">
        <v>6505</v>
      </c>
      <c r="K2276">
        <v>7328</v>
      </c>
      <c r="L2276" t="s">
        <v>6496</v>
      </c>
      <c r="M2276" s="87">
        <v>43782</v>
      </c>
      <c r="N2276" t="s">
        <v>3620</v>
      </c>
      <c r="O2276" t="s">
        <v>3579</v>
      </c>
      <c r="P2276" s="61">
        <v>479.96</v>
      </c>
      <c r="Q2276" t="s">
        <v>3579</v>
      </c>
      <c r="R2276" s="61">
        <v>479.96</v>
      </c>
      <c r="S2276" s="61">
        <v>0</v>
      </c>
    </row>
    <row r="2277" spans="1:19" x14ac:dyDescent="0.2">
      <c r="A2277" t="s">
        <v>635</v>
      </c>
      <c r="B2277" t="s">
        <v>2080</v>
      </c>
      <c r="C2277" t="s">
        <v>3086</v>
      </c>
      <c r="D2277" t="s">
        <v>238</v>
      </c>
      <c r="E2277" t="s">
        <v>3573</v>
      </c>
      <c r="F2277" t="s">
        <v>119</v>
      </c>
      <c r="G2277" s="87">
        <v>20191130</v>
      </c>
      <c r="H2277" t="s">
        <v>4447</v>
      </c>
      <c r="I2277" t="s">
        <v>6505</v>
      </c>
      <c r="J2277" t="s">
        <v>6505</v>
      </c>
      <c r="K2277">
        <v>7372</v>
      </c>
      <c r="L2277" t="s">
        <v>6497</v>
      </c>
      <c r="M2277" s="87">
        <v>43808</v>
      </c>
      <c r="N2277" t="s">
        <v>3578</v>
      </c>
      <c r="O2277" t="s">
        <v>3579</v>
      </c>
      <c r="P2277" s="61">
        <v>464.47</v>
      </c>
      <c r="Q2277" t="s">
        <v>3579</v>
      </c>
      <c r="R2277" s="61">
        <v>464.47</v>
      </c>
      <c r="S2277" s="61">
        <v>0</v>
      </c>
    </row>
    <row r="2278" spans="1:19" x14ac:dyDescent="0.2">
      <c r="A2278" t="s">
        <v>635</v>
      </c>
      <c r="B2278" t="s">
        <v>2080</v>
      </c>
      <c r="C2278" t="s">
        <v>3086</v>
      </c>
      <c r="D2278" t="s">
        <v>238</v>
      </c>
      <c r="E2278" t="s">
        <v>3573</v>
      </c>
      <c r="F2278" t="s">
        <v>120</v>
      </c>
      <c r="G2278" s="87">
        <v>20191231</v>
      </c>
      <c r="H2278" t="s">
        <v>4447</v>
      </c>
      <c r="I2278" t="s">
        <v>6505</v>
      </c>
      <c r="J2278" t="s">
        <v>6505</v>
      </c>
      <c r="K2278">
        <v>7415</v>
      </c>
      <c r="L2278" t="s">
        <v>6498</v>
      </c>
      <c r="M2278" s="87">
        <v>43840</v>
      </c>
      <c r="N2278" t="s">
        <v>3620</v>
      </c>
      <c r="O2278" t="s">
        <v>3579</v>
      </c>
      <c r="P2278" s="61">
        <v>479.96</v>
      </c>
      <c r="Q2278" t="s">
        <v>3579</v>
      </c>
      <c r="R2278" s="61">
        <v>479.96</v>
      </c>
      <c r="S2278" s="61">
        <v>0</v>
      </c>
    </row>
    <row r="2279" spans="1:19" x14ac:dyDescent="0.2">
      <c r="A2279" t="s">
        <v>635</v>
      </c>
      <c r="B2279" t="s">
        <v>2080</v>
      </c>
      <c r="C2279" t="s">
        <v>3086</v>
      </c>
      <c r="D2279" t="s">
        <v>238</v>
      </c>
      <c r="E2279" t="s">
        <v>3573</v>
      </c>
      <c r="F2279" t="s">
        <v>121</v>
      </c>
      <c r="G2279" s="87">
        <v>20200131</v>
      </c>
      <c r="H2279" t="s">
        <v>4447</v>
      </c>
      <c r="I2279" t="s">
        <v>6505</v>
      </c>
      <c r="J2279" t="s">
        <v>6505</v>
      </c>
      <c r="K2279">
        <v>7477</v>
      </c>
      <c r="L2279" t="s">
        <v>6499</v>
      </c>
      <c r="M2279" s="87">
        <v>43873</v>
      </c>
      <c r="N2279" t="s">
        <v>3620</v>
      </c>
      <c r="O2279" t="s">
        <v>3579</v>
      </c>
      <c r="P2279" s="61">
        <v>479.96</v>
      </c>
      <c r="Q2279" t="s">
        <v>3579</v>
      </c>
      <c r="R2279" s="61">
        <v>479.96</v>
      </c>
      <c r="S2279" s="61">
        <v>0</v>
      </c>
    </row>
    <row r="2280" spans="1:19" x14ac:dyDescent="0.2">
      <c r="A2280" t="s">
        <v>635</v>
      </c>
      <c r="B2280" t="s">
        <v>2080</v>
      </c>
      <c r="C2280" t="s">
        <v>3086</v>
      </c>
      <c r="D2280" t="s">
        <v>238</v>
      </c>
      <c r="E2280" t="s">
        <v>3573</v>
      </c>
      <c r="F2280" t="s">
        <v>122</v>
      </c>
      <c r="G2280" s="87">
        <v>20200229</v>
      </c>
      <c r="H2280" t="s">
        <v>4447</v>
      </c>
      <c r="I2280" t="s">
        <v>6505</v>
      </c>
      <c r="J2280" t="s">
        <v>6505</v>
      </c>
      <c r="K2280">
        <v>7517</v>
      </c>
      <c r="L2280" t="s">
        <v>6500</v>
      </c>
      <c r="M2280" s="87">
        <v>43902</v>
      </c>
      <c r="N2280" t="s">
        <v>3620</v>
      </c>
      <c r="O2280" t="s">
        <v>3579</v>
      </c>
      <c r="P2280" s="61">
        <v>448.99</v>
      </c>
      <c r="Q2280" t="s">
        <v>3579</v>
      </c>
      <c r="R2280" s="61">
        <v>448.99</v>
      </c>
      <c r="S2280" s="61">
        <v>0</v>
      </c>
    </row>
    <row r="2281" spans="1:19" x14ac:dyDescent="0.2">
      <c r="A2281" t="s">
        <v>635</v>
      </c>
      <c r="B2281" t="s">
        <v>2080</v>
      </c>
      <c r="C2281" t="s">
        <v>3086</v>
      </c>
      <c r="D2281" t="s">
        <v>238</v>
      </c>
      <c r="E2281" t="s">
        <v>3573</v>
      </c>
      <c r="F2281" t="s">
        <v>123</v>
      </c>
      <c r="G2281" s="87">
        <v>20200331</v>
      </c>
      <c r="H2281" t="s">
        <v>4447</v>
      </c>
      <c r="I2281" t="s">
        <v>6505</v>
      </c>
      <c r="J2281" t="s">
        <v>6505</v>
      </c>
      <c r="K2281">
        <v>7578</v>
      </c>
      <c r="L2281" t="s">
        <v>6501</v>
      </c>
      <c r="M2281" s="87">
        <v>43935</v>
      </c>
      <c r="N2281" t="s">
        <v>3578</v>
      </c>
      <c r="O2281" t="s">
        <v>3579</v>
      </c>
      <c r="P2281" s="61">
        <v>479.96</v>
      </c>
      <c r="Q2281" t="s">
        <v>3579</v>
      </c>
      <c r="R2281" s="61">
        <v>479.96</v>
      </c>
      <c r="S2281" s="61">
        <v>0</v>
      </c>
    </row>
    <row r="2282" spans="1:19" x14ac:dyDescent="0.2">
      <c r="A2282" t="s">
        <v>635</v>
      </c>
      <c r="B2282" t="s">
        <v>2080</v>
      </c>
      <c r="C2282" t="s">
        <v>3086</v>
      </c>
      <c r="D2282" t="s">
        <v>238</v>
      </c>
      <c r="E2282" t="s">
        <v>3573</v>
      </c>
      <c r="F2282" t="s">
        <v>124</v>
      </c>
      <c r="G2282" s="87">
        <v>20200430</v>
      </c>
      <c r="H2282" t="s">
        <v>4447</v>
      </c>
      <c r="I2282" t="s">
        <v>6505</v>
      </c>
      <c r="J2282" t="s">
        <v>6505</v>
      </c>
      <c r="K2282">
        <v>7611</v>
      </c>
      <c r="L2282" t="s">
        <v>6502</v>
      </c>
      <c r="M2282" s="87">
        <v>43952</v>
      </c>
      <c r="N2282" t="s">
        <v>3620</v>
      </c>
      <c r="O2282" t="s">
        <v>3579</v>
      </c>
      <c r="P2282" s="61">
        <v>464.47</v>
      </c>
      <c r="Q2282" t="s">
        <v>3579</v>
      </c>
      <c r="R2282" s="61">
        <v>464.47</v>
      </c>
      <c r="S2282" s="61">
        <v>0</v>
      </c>
    </row>
    <row r="2283" spans="1:19" x14ac:dyDescent="0.2">
      <c r="A2283" t="s">
        <v>635</v>
      </c>
      <c r="B2283" t="s">
        <v>2080</v>
      </c>
      <c r="C2283" t="s">
        <v>3086</v>
      </c>
      <c r="D2283" t="s">
        <v>238</v>
      </c>
      <c r="E2283" t="s">
        <v>3573</v>
      </c>
      <c r="F2283" t="s">
        <v>125</v>
      </c>
      <c r="G2283" s="87">
        <v>20200531</v>
      </c>
      <c r="H2283" t="s">
        <v>4447</v>
      </c>
      <c r="I2283" t="s">
        <v>6505</v>
      </c>
      <c r="J2283" t="s">
        <v>6505</v>
      </c>
      <c r="K2283">
        <v>7665</v>
      </c>
      <c r="L2283" t="s">
        <v>6503</v>
      </c>
      <c r="M2283" s="87">
        <v>43991</v>
      </c>
      <c r="N2283" t="s">
        <v>3620</v>
      </c>
      <c r="O2283" t="s">
        <v>3579</v>
      </c>
      <c r="P2283" s="61">
        <v>479.96</v>
      </c>
      <c r="Q2283" t="s">
        <v>3579</v>
      </c>
      <c r="R2283" s="61">
        <v>479.96</v>
      </c>
      <c r="S2283" s="61">
        <v>0</v>
      </c>
    </row>
    <row r="2284" spans="1:19" x14ac:dyDescent="0.2">
      <c r="A2284" t="s">
        <v>635</v>
      </c>
      <c r="B2284" t="s">
        <v>2080</v>
      </c>
      <c r="C2284" t="s">
        <v>3086</v>
      </c>
      <c r="D2284" t="s">
        <v>238</v>
      </c>
      <c r="E2284" t="s">
        <v>3573</v>
      </c>
      <c r="F2284" t="s">
        <v>16</v>
      </c>
      <c r="G2284" s="87">
        <v>20200630</v>
      </c>
      <c r="H2284" t="s">
        <v>3617</v>
      </c>
      <c r="J2284" t="s">
        <v>3618</v>
      </c>
      <c r="K2284">
        <v>7681</v>
      </c>
      <c r="L2284" t="s">
        <v>3619</v>
      </c>
      <c r="M2284" s="87">
        <v>43999</v>
      </c>
      <c r="N2284" t="s">
        <v>3620</v>
      </c>
      <c r="O2284" t="s">
        <v>3579</v>
      </c>
      <c r="P2284" s="61">
        <v>-5073.8599999999997</v>
      </c>
      <c r="Q2284" t="s">
        <v>3579</v>
      </c>
      <c r="R2284" s="61">
        <v>0</v>
      </c>
      <c r="S2284" s="61">
        <v>-5073.8599999999997</v>
      </c>
    </row>
    <row r="2285" spans="1:19" x14ac:dyDescent="0.2">
      <c r="A2285" t="s">
        <v>635</v>
      </c>
      <c r="B2285" t="s">
        <v>2080</v>
      </c>
      <c r="C2285" t="s">
        <v>3086</v>
      </c>
      <c r="D2285" t="s">
        <v>238</v>
      </c>
      <c r="E2285" t="s">
        <v>3573</v>
      </c>
      <c r="F2285" t="s">
        <v>16</v>
      </c>
      <c r="G2285" s="87">
        <v>20200630</v>
      </c>
      <c r="H2285" t="s">
        <v>3617</v>
      </c>
      <c r="I2285" t="s">
        <v>3618</v>
      </c>
      <c r="J2285" t="s">
        <v>3618</v>
      </c>
      <c r="K2285">
        <v>7715</v>
      </c>
      <c r="L2285" t="s">
        <v>6504</v>
      </c>
      <c r="M2285" s="87">
        <v>44018</v>
      </c>
      <c r="N2285" t="s">
        <v>3620</v>
      </c>
      <c r="O2285" t="s">
        <v>3579</v>
      </c>
      <c r="P2285" s="61">
        <v>-464.47</v>
      </c>
      <c r="Q2285" t="s">
        <v>3579</v>
      </c>
      <c r="R2285" s="61">
        <v>0</v>
      </c>
      <c r="S2285" s="61">
        <v>-464.47</v>
      </c>
    </row>
    <row r="2286" spans="1:19" x14ac:dyDescent="0.2">
      <c r="A2286" t="s">
        <v>635</v>
      </c>
      <c r="B2286" t="s">
        <v>2080</v>
      </c>
      <c r="C2286" t="s">
        <v>3086</v>
      </c>
      <c r="D2286" t="s">
        <v>238</v>
      </c>
      <c r="E2286" t="s">
        <v>3573</v>
      </c>
      <c r="F2286" t="s">
        <v>126</v>
      </c>
      <c r="G2286" s="87">
        <v>20200630</v>
      </c>
      <c r="H2286" t="s">
        <v>4447</v>
      </c>
      <c r="I2286" t="s">
        <v>6505</v>
      </c>
      <c r="J2286" t="s">
        <v>6505</v>
      </c>
      <c r="K2286">
        <v>7715</v>
      </c>
      <c r="L2286" t="s">
        <v>6504</v>
      </c>
      <c r="M2286" s="87">
        <v>44018</v>
      </c>
      <c r="N2286" t="s">
        <v>3620</v>
      </c>
      <c r="O2286" t="s">
        <v>3579</v>
      </c>
      <c r="P2286" s="61">
        <v>464.47</v>
      </c>
      <c r="Q2286" t="s">
        <v>3579</v>
      </c>
      <c r="R2286" s="61">
        <v>464.47</v>
      </c>
      <c r="S2286" s="61">
        <v>0</v>
      </c>
    </row>
    <row r="2287" spans="1:19" x14ac:dyDescent="0.2">
      <c r="A2287" t="s">
        <v>636</v>
      </c>
      <c r="B2287" t="s">
        <v>2081</v>
      </c>
      <c r="C2287" t="s">
        <v>3088</v>
      </c>
      <c r="D2287" t="s">
        <v>238</v>
      </c>
      <c r="E2287" t="s">
        <v>3573</v>
      </c>
      <c r="F2287" t="s">
        <v>115</v>
      </c>
      <c r="G2287" s="87">
        <v>20190731</v>
      </c>
      <c r="H2287" t="s">
        <v>4447</v>
      </c>
      <c r="I2287" t="s">
        <v>6505</v>
      </c>
      <c r="J2287" t="s">
        <v>6505</v>
      </c>
      <c r="K2287">
        <v>7182</v>
      </c>
      <c r="L2287" t="s">
        <v>6493</v>
      </c>
      <c r="M2287" s="87">
        <v>43698</v>
      </c>
      <c r="N2287" t="s">
        <v>3620</v>
      </c>
      <c r="O2287" t="s">
        <v>3579</v>
      </c>
      <c r="P2287" s="61">
        <v>414.19</v>
      </c>
      <c r="Q2287" t="s">
        <v>3579</v>
      </c>
      <c r="R2287" s="61">
        <v>414.19</v>
      </c>
      <c r="S2287" s="61">
        <v>0</v>
      </c>
    </row>
    <row r="2288" spans="1:19" x14ac:dyDescent="0.2">
      <c r="A2288" t="s">
        <v>636</v>
      </c>
      <c r="B2288" t="s">
        <v>2081</v>
      </c>
      <c r="C2288" t="s">
        <v>3088</v>
      </c>
      <c r="D2288" t="s">
        <v>238</v>
      </c>
      <c r="E2288" t="s">
        <v>3573</v>
      </c>
      <c r="F2288" t="s">
        <v>116</v>
      </c>
      <c r="G2288" s="87">
        <v>20190831</v>
      </c>
      <c r="H2288" t="s">
        <v>4447</v>
      </c>
      <c r="I2288" t="s">
        <v>6505</v>
      </c>
      <c r="J2288" t="s">
        <v>6505</v>
      </c>
      <c r="K2288">
        <v>7222</v>
      </c>
      <c r="L2288" t="s">
        <v>6494</v>
      </c>
      <c r="M2288" s="87">
        <v>43712</v>
      </c>
      <c r="N2288" t="s">
        <v>3620</v>
      </c>
      <c r="O2288" t="s">
        <v>3579</v>
      </c>
      <c r="P2288" s="61">
        <v>414.19</v>
      </c>
      <c r="Q2288" t="s">
        <v>3579</v>
      </c>
      <c r="R2288" s="61">
        <v>414.19</v>
      </c>
      <c r="S2288" s="61">
        <v>0</v>
      </c>
    </row>
    <row r="2289" spans="1:19" x14ac:dyDescent="0.2">
      <c r="A2289" t="s">
        <v>636</v>
      </c>
      <c r="B2289" t="s">
        <v>2081</v>
      </c>
      <c r="C2289" t="s">
        <v>3088</v>
      </c>
      <c r="D2289" t="s">
        <v>238</v>
      </c>
      <c r="E2289" t="s">
        <v>3573</v>
      </c>
      <c r="F2289" t="s">
        <v>117</v>
      </c>
      <c r="G2289" s="87">
        <v>20190930</v>
      </c>
      <c r="H2289" t="s">
        <v>4447</v>
      </c>
      <c r="I2289" t="s">
        <v>6505</v>
      </c>
      <c r="J2289" t="s">
        <v>6505</v>
      </c>
      <c r="K2289">
        <v>7264</v>
      </c>
      <c r="L2289" t="s">
        <v>6495</v>
      </c>
      <c r="M2289" s="87">
        <v>43741</v>
      </c>
      <c r="N2289" t="s">
        <v>3620</v>
      </c>
      <c r="O2289" t="s">
        <v>3579</v>
      </c>
      <c r="P2289" s="61">
        <v>439.05</v>
      </c>
      <c r="Q2289" t="s">
        <v>3579</v>
      </c>
      <c r="R2289" s="61">
        <v>439.05</v>
      </c>
      <c r="S2289" s="61">
        <v>0</v>
      </c>
    </row>
    <row r="2290" spans="1:19" x14ac:dyDescent="0.2">
      <c r="A2290" t="s">
        <v>636</v>
      </c>
      <c r="B2290" t="s">
        <v>2081</v>
      </c>
      <c r="C2290" t="s">
        <v>3088</v>
      </c>
      <c r="D2290" t="s">
        <v>238</v>
      </c>
      <c r="E2290" t="s">
        <v>3573</v>
      </c>
      <c r="F2290" t="s">
        <v>118</v>
      </c>
      <c r="G2290" s="87">
        <v>20191031</v>
      </c>
      <c r="H2290" t="s">
        <v>4447</v>
      </c>
      <c r="I2290" t="s">
        <v>6505</v>
      </c>
      <c r="J2290" t="s">
        <v>6505</v>
      </c>
      <c r="K2290">
        <v>7328</v>
      </c>
      <c r="L2290" t="s">
        <v>6496</v>
      </c>
      <c r="M2290" s="87">
        <v>43782</v>
      </c>
      <c r="N2290" t="s">
        <v>3620</v>
      </c>
      <c r="O2290" t="s">
        <v>3579</v>
      </c>
      <c r="P2290" s="61">
        <v>469.33</v>
      </c>
      <c r="Q2290" t="s">
        <v>3579</v>
      </c>
      <c r="R2290" s="61">
        <v>469.33</v>
      </c>
      <c r="S2290" s="61">
        <v>0</v>
      </c>
    </row>
    <row r="2291" spans="1:19" x14ac:dyDescent="0.2">
      <c r="A2291" t="s">
        <v>636</v>
      </c>
      <c r="B2291" t="s">
        <v>2081</v>
      </c>
      <c r="C2291" t="s">
        <v>3088</v>
      </c>
      <c r="D2291" t="s">
        <v>238</v>
      </c>
      <c r="E2291" t="s">
        <v>3573</v>
      </c>
      <c r="F2291" t="s">
        <v>119</v>
      </c>
      <c r="G2291" s="87">
        <v>20191130</v>
      </c>
      <c r="H2291" t="s">
        <v>4447</v>
      </c>
      <c r="I2291" t="s">
        <v>6505</v>
      </c>
      <c r="J2291" t="s">
        <v>6505</v>
      </c>
      <c r="K2291">
        <v>7372</v>
      </c>
      <c r="L2291" t="s">
        <v>6497</v>
      </c>
      <c r="M2291" s="87">
        <v>43808</v>
      </c>
      <c r="N2291" t="s">
        <v>3578</v>
      </c>
      <c r="O2291" t="s">
        <v>3579</v>
      </c>
      <c r="P2291" s="61">
        <v>454.19</v>
      </c>
      <c r="Q2291" t="s">
        <v>3579</v>
      </c>
      <c r="R2291" s="61">
        <v>454.19</v>
      </c>
      <c r="S2291" s="61">
        <v>0</v>
      </c>
    </row>
    <row r="2292" spans="1:19" x14ac:dyDescent="0.2">
      <c r="A2292" t="s">
        <v>636</v>
      </c>
      <c r="B2292" t="s">
        <v>2081</v>
      </c>
      <c r="C2292" t="s">
        <v>3088</v>
      </c>
      <c r="D2292" t="s">
        <v>238</v>
      </c>
      <c r="E2292" t="s">
        <v>3573</v>
      </c>
      <c r="F2292" t="s">
        <v>120</v>
      </c>
      <c r="G2292" s="87">
        <v>20191231</v>
      </c>
      <c r="H2292" t="s">
        <v>4447</v>
      </c>
      <c r="I2292" t="s">
        <v>6505</v>
      </c>
      <c r="J2292" t="s">
        <v>6505</v>
      </c>
      <c r="K2292">
        <v>7415</v>
      </c>
      <c r="L2292" t="s">
        <v>6498</v>
      </c>
      <c r="M2292" s="87">
        <v>43840</v>
      </c>
      <c r="N2292" t="s">
        <v>3620</v>
      </c>
      <c r="O2292" t="s">
        <v>3579</v>
      </c>
      <c r="P2292" s="61">
        <v>469.33</v>
      </c>
      <c r="Q2292" t="s">
        <v>3579</v>
      </c>
      <c r="R2292" s="61">
        <v>469.33</v>
      </c>
      <c r="S2292" s="61">
        <v>0</v>
      </c>
    </row>
    <row r="2293" spans="1:19" x14ac:dyDescent="0.2">
      <c r="A2293" t="s">
        <v>636</v>
      </c>
      <c r="B2293" t="s">
        <v>2081</v>
      </c>
      <c r="C2293" t="s">
        <v>3088</v>
      </c>
      <c r="D2293" t="s">
        <v>238</v>
      </c>
      <c r="E2293" t="s">
        <v>3573</v>
      </c>
      <c r="F2293" t="s">
        <v>121</v>
      </c>
      <c r="G2293" s="87">
        <v>20200131</v>
      </c>
      <c r="H2293" t="s">
        <v>4447</v>
      </c>
      <c r="I2293" t="s">
        <v>6505</v>
      </c>
      <c r="J2293" t="s">
        <v>6505</v>
      </c>
      <c r="K2293">
        <v>7477</v>
      </c>
      <c r="L2293" t="s">
        <v>6499</v>
      </c>
      <c r="M2293" s="87">
        <v>43873</v>
      </c>
      <c r="N2293" t="s">
        <v>3620</v>
      </c>
      <c r="O2293" t="s">
        <v>3579</v>
      </c>
      <c r="P2293" s="61">
        <v>469.33</v>
      </c>
      <c r="Q2293" t="s">
        <v>3579</v>
      </c>
      <c r="R2293" s="61">
        <v>469.33</v>
      </c>
      <c r="S2293" s="61">
        <v>0</v>
      </c>
    </row>
    <row r="2294" spans="1:19" x14ac:dyDescent="0.2">
      <c r="A2294" t="s">
        <v>636</v>
      </c>
      <c r="B2294" t="s">
        <v>2081</v>
      </c>
      <c r="C2294" t="s">
        <v>3088</v>
      </c>
      <c r="D2294" t="s">
        <v>238</v>
      </c>
      <c r="E2294" t="s">
        <v>3573</v>
      </c>
      <c r="F2294" t="s">
        <v>122</v>
      </c>
      <c r="G2294" s="87">
        <v>20200229</v>
      </c>
      <c r="H2294" t="s">
        <v>4447</v>
      </c>
      <c r="I2294" t="s">
        <v>6505</v>
      </c>
      <c r="J2294" t="s">
        <v>6505</v>
      </c>
      <c r="K2294">
        <v>7517</v>
      </c>
      <c r="L2294" t="s">
        <v>6500</v>
      </c>
      <c r="M2294" s="87">
        <v>43902</v>
      </c>
      <c r="N2294" t="s">
        <v>3620</v>
      </c>
      <c r="O2294" t="s">
        <v>3579</v>
      </c>
      <c r="P2294" s="61">
        <v>439.05</v>
      </c>
      <c r="Q2294" t="s">
        <v>3579</v>
      </c>
      <c r="R2294" s="61">
        <v>439.05</v>
      </c>
      <c r="S2294" s="61">
        <v>0</v>
      </c>
    </row>
    <row r="2295" spans="1:19" x14ac:dyDescent="0.2">
      <c r="A2295" t="s">
        <v>636</v>
      </c>
      <c r="B2295" t="s">
        <v>2081</v>
      </c>
      <c r="C2295" t="s">
        <v>3088</v>
      </c>
      <c r="D2295" t="s">
        <v>238</v>
      </c>
      <c r="E2295" t="s">
        <v>3573</v>
      </c>
      <c r="F2295" t="s">
        <v>123</v>
      </c>
      <c r="G2295" s="87">
        <v>20200331</v>
      </c>
      <c r="H2295" t="s">
        <v>4447</v>
      </c>
      <c r="I2295" t="s">
        <v>6505</v>
      </c>
      <c r="J2295" t="s">
        <v>6505</v>
      </c>
      <c r="K2295">
        <v>7578</v>
      </c>
      <c r="L2295" t="s">
        <v>6501</v>
      </c>
      <c r="M2295" s="87">
        <v>43935</v>
      </c>
      <c r="N2295" t="s">
        <v>3578</v>
      </c>
      <c r="O2295" t="s">
        <v>3579</v>
      </c>
      <c r="P2295" s="61">
        <v>469.33</v>
      </c>
      <c r="Q2295" t="s">
        <v>3579</v>
      </c>
      <c r="R2295" s="61">
        <v>469.33</v>
      </c>
      <c r="S2295" s="61">
        <v>0</v>
      </c>
    </row>
    <row r="2296" spans="1:19" x14ac:dyDescent="0.2">
      <c r="A2296" t="s">
        <v>636</v>
      </c>
      <c r="B2296" t="s">
        <v>2081</v>
      </c>
      <c r="C2296" t="s">
        <v>3088</v>
      </c>
      <c r="D2296" t="s">
        <v>238</v>
      </c>
      <c r="E2296" t="s">
        <v>3573</v>
      </c>
      <c r="F2296" t="s">
        <v>124</v>
      </c>
      <c r="G2296" s="87">
        <v>20200430</v>
      </c>
      <c r="H2296" t="s">
        <v>4447</v>
      </c>
      <c r="I2296" t="s">
        <v>6505</v>
      </c>
      <c r="J2296" t="s">
        <v>6505</v>
      </c>
      <c r="K2296">
        <v>7611</v>
      </c>
      <c r="L2296" t="s">
        <v>6502</v>
      </c>
      <c r="M2296" s="87">
        <v>43952</v>
      </c>
      <c r="N2296" t="s">
        <v>3620</v>
      </c>
      <c r="O2296" t="s">
        <v>3579</v>
      </c>
      <c r="P2296" s="61">
        <v>454.19</v>
      </c>
      <c r="Q2296" t="s">
        <v>3579</v>
      </c>
      <c r="R2296" s="61">
        <v>454.19</v>
      </c>
      <c r="S2296" s="61">
        <v>0</v>
      </c>
    </row>
    <row r="2297" spans="1:19" x14ac:dyDescent="0.2">
      <c r="A2297" t="s">
        <v>636</v>
      </c>
      <c r="B2297" t="s">
        <v>2081</v>
      </c>
      <c r="C2297" t="s">
        <v>3088</v>
      </c>
      <c r="D2297" t="s">
        <v>238</v>
      </c>
      <c r="E2297" t="s">
        <v>3573</v>
      </c>
      <c r="F2297" t="s">
        <v>125</v>
      </c>
      <c r="G2297" s="87">
        <v>20200531</v>
      </c>
      <c r="H2297" t="s">
        <v>4447</v>
      </c>
      <c r="I2297" t="s">
        <v>6505</v>
      </c>
      <c r="J2297" t="s">
        <v>6505</v>
      </c>
      <c r="K2297">
        <v>7665</v>
      </c>
      <c r="L2297" t="s">
        <v>6503</v>
      </c>
      <c r="M2297" s="87">
        <v>43991</v>
      </c>
      <c r="N2297" t="s">
        <v>3620</v>
      </c>
      <c r="O2297" t="s">
        <v>3579</v>
      </c>
      <c r="P2297" s="61">
        <v>469.33</v>
      </c>
      <c r="Q2297" t="s">
        <v>3579</v>
      </c>
      <c r="R2297" s="61">
        <v>469.33</v>
      </c>
      <c r="S2297" s="61">
        <v>0</v>
      </c>
    </row>
    <row r="2298" spans="1:19" x14ac:dyDescent="0.2">
      <c r="A2298" t="s">
        <v>636</v>
      </c>
      <c r="B2298" t="s">
        <v>2081</v>
      </c>
      <c r="C2298" t="s">
        <v>3088</v>
      </c>
      <c r="D2298" t="s">
        <v>238</v>
      </c>
      <c r="E2298" t="s">
        <v>3573</v>
      </c>
      <c r="F2298" t="s">
        <v>16</v>
      </c>
      <c r="G2298" s="87">
        <v>20200630</v>
      </c>
      <c r="H2298" t="s">
        <v>3617</v>
      </c>
      <c r="J2298" t="s">
        <v>3618</v>
      </c>
      <c r="K2298">
        <v>7681</v>
      </c>
      <c r="L2298" t="s">
        <v>3619</v>
      </c>
      <c r="M2298" s="87">
        <v>43999</v>
      </c>
      <c r="N2298" t="s">
        <v>3620</v>
      </c>
      <c r="O2298" t="s">
        <v>3579</v>
      </c>
      <c r="P2298" s="61">
        <v>-4961.51</v>
      </c>
      <c r="Q2298" t="s">
        <v>3579</v>
      </c>
      <c r="R2298" s="61">
        <v>0</v>
      </c>
      <c r="S2298" s="61">
        <v>-4961.51</v>
      </c>
    </row>
    <row r="2299" spans="1:19" x14ac:dyDescent="0.2">
      <c r="A2299" t="s">
        <v>636</v>
      </c>
      <c r="B2299" t="s">
        <v>2081</v>
      </c>
      <c r="C2299" t="s">
        <v>3088</v>
      </c>
      <c r="D2299" t="s">
        <v>238</v>
      </c>
      <c r="E2299" t="s">
        <v>3573</v>
      </c>
      <c r="F2299" t="s">
        <v>16</v>
      </c>
      <c r="G2299" s="87">
        <v>20200630</v>
      </c>
      <c r="H2299" t="s">
        <v>3617</v>
      </c>
      <c r="I2299" t="s">
        <v>3618</v>
      </c>
      <c r="J2299" t="s">
        <v>3618</v>
      </c>
      <c r="K2299">
        <v>7715</v>
      </c>
      <c r="L2299" t="s">
        <v>6504</v>
      </c>
      <c r="M2299" s="87">
        <v>44018</v>
      </c>
      <c r="N2299" t="s">
        <v>3620</v>
      </c>
      <c r="O2299" t="s">
        <v>3579</v>
      </c>
      <c r="P2299" s="61">
        <v>-454.19</v>
      </c>
      <c r="Q2299" t="s">
        <v>3579</v>
      </c>
      <c r="R2299" s="61">
        <v>0</v>
      </c>
      <c r="S2299" s="61">
        <v>-454.19</v>
      </c>
    </row>
    <row r="2300" spans="1:19" x14ac:dyDescent="0.2">
      <c r="A2300" t="s">
        <v>636</v>
      </c>
      <c r="B2300" t="s">
        <v>2081</v>
      </c>
      <c r="C2300" t="s">
        <v>3088</v>
      </c>
      <c r="D2300" t="s">
        <v>238</v>
      </c>
      <c r="E2300" t="s">
        <v>3573</v>
      </c>
      <c r="F2300" t="s">
        <v>126</v>
      </c>
      <c r="G2300" s="87">
        <v>20200630</v>
      </c>
      <c r="H2300" t="s">
        <v>4447</v>
      </c>
      <c r="I2300" t="s">
        <v>6505</v>
      </c>
      <c r="J2300" t="s">
        <v>6505</v>
      </c>
      <c r="K2300">
        <v>7715</v>
      </c>
      <c r="L2300" t="s">
        <v>6504</v>
      </c>
      <c r="M2300" s="87">
        <v>44018</v>
      </c>
      <c r="N2300" t="s">
        <v>3620</v>
      </c>
      <c r="O2300" t="s">
        <v>3579</v>
      </c>
      <c r="P2300" s="61">
        <v>454.19</v>
      </c>
      <c r="Q2300" t="s">
        <v>3579</v>
      </c>
      <c r="R2300" s="61">
        <v>454.19</v>
      </c>
      <c r="S2300" s="61">
        <v>0</v>
      </c>
    </row>
    <row r="2301" spans="1:19" x14ac:dyDescent="0.2">
      <c r="A2301" t="s">
        <v>637</v>
      </c>
      <c r="B2301" t="s">
        <v>2082</v>
      </c>
      <c r="C2301" t="s">
        <v>3089</v>
      </c>
      <c r="D2301" t="s">
        <v>238</v>
      </c>
      <c r="E2301" t="s">
        <v>3573</v>
      </c>
      <c r="F2301" t="s">
        <v>115</v>
      </c>
      <c r="G2301" s="87">
        <v>20190731</v>
      </c>
      <c r="H2301" t="s">
        <v>4447</v>
      </c>
      <c r="I2301" t="s">
        <v>6505</v>
      </c>
      <c r="J2301" t="s">
        <v>6505</v>
      </c>
      <c r="K2301">
        <v>7182</v>
      </c>
      <c r="L2301" t="s">
        <v>6493</v>
      </c>
      <c r="M2301" s="87">
        <v>43698</v>
      </c>
      <c r="N2301" t="s">
        <v>3620</v>
      </c>
      <c r="O2301" t="s">
        <v>3579</v>
      </c>
      <c r="P2301" s="61">
        <v>1419.57</v>
      </c>
      <c r="Q2301" t="s">
        <v>3579</v>
      </c>
      <c r="R2301" s="61">
        <v>1419.57</v>
      </c>
      <c r="S2301" s="61">
        <v>0</v>
      </c>
    </row>
    <row r="2302" spans="1:19" x14ac:dyDescent="0.2">
      <c r="A2302" t="s">
        <v>637</v>
      </c>
      <c r="B2302" t="s">
        <v>2082</v>
      </c>
      <c r="C2302" t="s">
        <v>3089</v>
      </c>
      <c r="D2302" t="s">
        <v>238</v>
      </c>
      <c r="E2302" t="s">
        <v>3573</v>
      </c>
      <c r="F2302" t="s">
        <v>116</v>
      </c>
      <c r="G2302" s="87">
        <v>20190831</v>
      </c>
      <c r="H2302" t="s">
        <v>4447</v>
      </c>
      <c r="I2302" t="s">
        <v>6505</v>
      </c>
      <c r="J2302" t="s">
        <v>6505</v>
      </c>
      <c r="K2302">
        <v>7222</v>
      </c>
      <c r="L2302" t="s">
        <v>6494</v>
      </c>
      <c r="M2302" s="87">
        <v>43712</v>
      </c>
      <c r="N2302" t="s">
        <v>3620</v>
      </c>
      <c r="O2302" t="s">
        <v>3579</v>
      </c>
      <c r="P2302" s="61">
        <v>1419.57</v>
      </c>
      <c r="Q2302" t="s">
        <v>3579</v>
      </c>
      <c r="R2302" s="61">
        <v>1419.57</v>
      </c>
      <c r="S2302" s="61">
        <v>0</v>
      </c>
    </row>
    <row r="2303" spans="1:19" x14ac:dyDescent="0.2">
      <c r="A2303" t="s">
        <v>637</v>
      </c>
      <c r="B2303" t="s">
        <v>2082</v>
      </c>
      <c r="C2303" t="s">
        <v>3089</v>
      </c>
      <c r="D2303" t="s">
        <v>238</v>
      </c>
      <c r="E2303" t="s">
        <v>3573</v>
      </c>
      <c r="F2303" t="s">
        <v>117</v>
      </c>
      <c r="G2303" s="87">
        <v>20190930</v>
      </c>
      <c r="H2303" t="s">
        <v>4447</v>
      </c>
      <c r="I2303" t="s">
        <v>6505</v>
      </c>
      <c r="J2303" t="s">
        <v>6505</v>
      </c>
      <c r="K2303">
        <v>7264</v>
      </c>
      <c r="L2303" t="s">
        <v>6495</v>
      </c>
      <c r="M2303" s="87">
        <v>43741</v>
      </c>
      <c r="N2303" t="s">
        <v>3620</v>
      </c>
      <c r="O2303" t="s">
        <v>3579</v>
      </c>
      <c r="P2303" s="61">
        <v>1504.77</v>
      </c>
      <c r="Q2303" t="s">
        <v>3579</v>
      </c>
      <c r="R2303" s="61">
        <v>1504.77</v>
      </c>
      <c r="S2303" s="61">
        <v>0</v>
      </c>
    </row>
    <row r="2304" spans="1:19" x14ac:dyDescent="0.2">
      <c r="A2304" t="s">
        <v>637</v>
      </c>
      <c r="B2304" t="s">
        <v>2082</v>
      </c>
      <c r="C2304" t="s">
        <v>3089</v>
      </c>
      <c r="D2304" t="s">
        <v>238</v>
      </c>
      <c r="E2304" t="s">
        <v>3573</v>
      </c>
      <c r="F2304" t="s">
        <v>118</v>
      </c>
      <c r="G2304" s="87">
        <v>20191031</v>
      </c>
      <c r="H2304" t="s">
        <v>4447</v>
      </c>
      <c r="I2304" t="s">
        <v>6505</v>
      </c>
      <c r="J2304" t="s">
        <v>6505</v>
      </c>
      <c r="K2304">
        <v>7328</v>
      </c>
      <c r="L2304" t="s">
        <v>6496</v>
      </c>
      <c r="M2304" s="87">
        <v>43782</v>
      </c>
      <c r="N2304" t="s">
        <v>3620</v>
      </c>
      <c r="O2304" t="s">
        <v>3579</v>
      </c>
      <c r="P2304" s="61">
        <v>1608.54</v>
      </c>
      <c r="Q2304" t="s">
        <v>3579</v>
      </c>
      <c r="R2304" s="61">
        <v>1608.54</v>
      </c>
      <c r="S2304" s="61">
        <v>0</v>
      </c>
    </row>
    <row r="2305" spans="1:19" x14ac:dyDescent="0.2">
      <c r="A2305" t="s">
        <v>637</v>
      </c>
      <c r="B2305" t="s">
        <v>2082</v>
      </c>
      <c r="C2305" t="s">
        <v>3089</v>
      </c>
      <c r="D2305" t="s">
        <v>238</v>
      </c>
      <c r="E2305" t="s">
        <v>3573</v>
      </c>
      <c r="F2305" t="s">
        <v>119</v>
      </c>
      <c r="G2305" s="87">
        <v>20191130</v>
      </c>
      <c r="H2305" t="s">
        <v>4447</v>
      </c>
      <c r="I2305" t="s">
        <v>6505</v>
      </c>
      <c r="J2305" t="s">
        <v>6505</v>
      </c>
      <c r="K2305">
        <v>7372</v>
      </c>
      <c r="L2305" t="s">
        <v>6497</v>
      </c>
      <c r="M2305" s="87">
        <v>43808</v>
      </c>
      <c r="N2305" t="s">
        <v>3578</v>
      </c>
      <c r="O2305" t="s">
        <v>3579</v>
      </c>
      <c r="P2305" s="61">
        <v>1556.65</v>
      </c>
      <c r="Q2305" t="s">
        <v>3579</v>
      </c>
      <c r="R2305" s="61">
        <v>1556.65</v>
      </c>
      <c r="S2305" s="61">
        <v>0</v>
      </c>
    </row>
    <row r="2306" spans="1:19" x14ac:dyDescent="0.2">
      <c r="A2306" t="s">
        <v>637</v>
      </c>
      <c r="B2306" t="s">
        <v>2082</v>
      </c>
      <c r="C2306" t="s">
        <v>3089</v>
      </c>
      <c r="D2306" t="s">
        <v>238</v>
      </c>
      <c r="E2306" t="s">
        <v>3573</v>
      </c>
      <c r="F2306" t="s">
        <v>120</v>
      </c>
      <c r="G2306" s="87">
        <v>20191231</v>
      </c>
      <c r="H2306" t="s">
        <v>4447</v>
      </c>
      <c r="I2306" t="s">
        <v>6505</v>
      </c>
      <c r="J2306" t="s">
        <v>6505</v>
      </c>
      <c r="K2306">
        <v>7415</v>
      </c>
      <c r="L2306" t="s">
        <v>6498</v>
      </c>
      <c r="M2306" s="87">
        <v>43840</v>
      </c>
      <c r="N2306" t="s">
        <v>3620</v>
      </c>
      <c r="O2306" t="s">
        <v>3579</v>
      </c>
      <c r="P2306" s="61">
        <v>1608.54</v>
      </c>
      <c r="Q2306" t="s">
        <v>3579</v>
      </c>
      <c r="R2306" s="61">
        <v>1608.54</v>
      </c>
      <c r="S2306" s="61">
        <v>0</v>
      </c>
    </row>
    <row r="2307" spans="1:19" x14ac:dyDescent="0.2">
      <c r="A2307" t="s">
        <v>637</v>
      </c>
      <c r="B2307" t="s">
        <v>2082</v>
      </c>
      <c r="C2307" t="s">
        <v>3089</v>
      </c>
      <c r="D2307" t="s">
        <v>238</v>
      </c>
      <c r="E2307" t="s">
        <v>3573</v>
      </c>
      <c r="F2307" t="s">
        <v>121</v>
      </c>
      <c r="G2307" s="87">
        <v>20200131</v>
      </c>
      <c r="H2307" t="s">
        <v>4447</v>
      </c>
      <c r="I2307" t="s">
        <v>6505</v>
      </c>
      <c r="J2307" t="s">
        <v>6505</v>
      </c>
      <c r="K2307">
        <v>7477</v>
      </c>
      <c r="L2307" t="s">
        <v>6499</v>
      </c>
      <c r="M2307" s="87">
        <v>43873</v>
      </c>
      <c r="N2307" t="s">
        <v>3620</v>
      </c>
      <c r="O2307" t="s">
        <v>3579</v>
      </c>
      <c r="P2307" s="61">
        <v>1608.54</v>
      </c>
      <c r="Q2307" t="s">
        <v>3579</v>
      </c>
      <c r="R2307" s="61">
        <v>1608.54</v>
      </c>
      <c r="S2307" s="61">
        <v>0</v>
      </c>
    </row>
    <row r="2308" spans="1:19" x14ac:dyDescent="0.2">
      <c r="A2308" t="s">
        <v>637</v>
      </c>
      <c r="B2308" t="s">
        <v>2082</v>
      </c>
      <c r="C2308" t="s">
        <v>3089</v>
      </c>
      <c r="D2308" t="s">
        <v>238</v>
      </c>
      <c r="E2308" t="s">
        <v>3573</v>
      </c>
      <c r="F2308" t="s">
        <v>122</v>
      </c>
      <c r="G2308" s="87">
        <v>20200229</v>
      </c>
      <c r="H2308" t="s">
        <v>4447</v>
      </c>
      <c r="I2308" t="s">
        <v>6505</v>
      </c>
      <c r="J2308" t="s">
        <v>6505</v>
      </c>
      <c r="K2308">
        <v>7517</v>
      </c>
      <c r="L2308" t="s">
        <v>6500</v>
      </c>
      <c r="M2308" s="87">
        <v>43902</v>
      </c>
      <c r="N2308" t="s">
        <v>3620</v>
      </c>
      <c r="O2308" t="s">
        <v>3579</v>
      </c>
      <c r="P2308" s="61">
        <v>1504.77</v>
      </c>
      <c r="Q2308" t="s">
        <v>3579</v>
      </c>
      <c r="R2308" s="61">
        <v>1504.77</v>
      </c>
      <c r="S2308" s="61">
        <v>0</v>
      </c>
    </row>
    <row r="2309" spans="1:19" x14ac:dyDescent="0.2">
      <c r="A2309" t="s">
        <v>637</v>
      </c>
      <c r="B2309" t="s">
        <v>2082</v>
      </c>
      <c r="C2309" t="s">
        <v>3089</v>
      </c>
      <c r="D2309" t="s">
        <v>238</v>
      </c>
      <c r="E2309" t="s">
        <v>3573</v>
      </c>
      <c r="F2309" t="s">
        <v>123</v>
      </c>
      <c r="G2309" s="87">
        <v>20200331</v>
      </c>
      <c r="H2309" t="s">
        <v>4447</v>
      </c>
      <c r="I2309" t="s">
        <v>6505</v>
      </c>
      <c r="J2309" t="s">
        <v>6505</v>
      </c>
      <c r="K2309">
        <v>7578</v>
      </c>
      <c r="L2309" t="s">
        <v>6501</v>
      </c>
      <c r="M2309" s="87">
        <v>43935</v>
      </c>
      <c r="N2309" t="s">
        <v>3578</v>
      </c>
      <c r="O2309" t="s">
        <v>3579</v>
      </c>
      <c r="P2309" s="61">
        <v>1608.54</v>
      </c>
      <c r="Q2309" t="s">
        <v>3579</v>
      </c>
      <c r="R2309" s="61">
        <v>1608.54</v>
      </c>
      <c r="S2309" s="61">
        <v>0</v>
      </c>
    </row>
    <row r="2310" spans="1:19" x14ac:dyDescent="0.2">
      <c r="A2310" t="s">
        <v>637</v>
      </c>
      <c r="B2310" t="s">
        <v>2082</v>
      </c>
      <c r="C2310" t="s">
        <v>3089</v>
      </c>
      <c r="D2310" t="s">
        <v>238</v>
      </c>
      <c r="E2310" t="s">
        <v>3573</v>
      </c>
      <c r="F2310" t="s">
        <v>124</v>
      </c>
      <c r="G2310" s="87">
        <v>20200430</v>
      </c>
      <c r="H2310" t="s">
        <v>4447</v>
      </c>
      <c r="I2310" t="s">
        <v>6505</v>
      </c>
      <c r="J2310" t="s">
        <v>6505</v>
      </c>
      <c r="K2310">
        <v>7611</v>
      </c>
      <c r="L2310" t="s">
        <v>6502</v>
      </c>
      <c r="M2310" s="87">
        <v>43952</v>
      </c>
      <c r="N2310" t="s">
        <v>3620</v>
      </c>
      <c r="O2310" t="s">
        <v>3579</v>
      </c>
      <c r="P2310" s="61">
        <v>1556.65</v>
      </c>
      <c r="Q2310" t="s">
        <v>3579</v>
      </c>
      <c r="R2310" s="61">
        <v>1556.65</v>
      </c>
      <c r="S2310" s="61">
        <v>0</v>
      </c>
    </row>
    <row r="2311" spans="1:19" x14ac:dyDescent="0.2">
      <c r="A2311" t="s">
        <v>637</v>
      </c>
      <c r="B2311" t="s">
        <v>2082</v>
      </c>
      <c r="C2311" t="s">
        <v>3089</v>
      </c>
      <c r="D2311" t="s">
        <v>238</v>
      </c>
      <c r="E2311" t="s">
        <v>3573</v>
      </c>
      <c r="F2311" t="s">
        <v>125</v>
      </c>
      <c r="G2311" s="87">
        <v>20200531</v>
      </c>
      <c r="H2311" t="s">
        <v>4447</v>
      </c>
      <c r="I2311" t="s">
        <v>6505</v>
      </c>
      <c r="J2311" t="s">
        <v>6505</v>
      </c>
      <c r="K2311">
        <v>7665</v>
      </c>
      <c r="L2311" t="s">
        <v>6503</v>
      </c>
      <c r="M2311" s="87">
        <v>43991</v>
      </c>
      <c r="N2311" t="s">
        <v>3620</v>
      </c>
      <c r="O2311" t="s">
        <v>3579</v>
      </c>
      <c r="P2311" s="61">
        <v>1608.54</v>
      </c>
      <c r="Q2311" t="s">
        <v>3579</v>
      </c>
      <c r="R2311" s="61">
        <v>1608.54</v>
      </c>
      <c r="S2311" s="61">
        <v>0</v>
      </c>
    </row>
    <row r="2312" spans="1:19" x14ac:dyDescent="0.2">
      <c r="A2312" t="s">
        <v>637</v>
      </c>
      <c r="B2312" t="s">
        <v>2082</v>
      </c>
      <c r="C2312" t="s">
        <v>3089</v>
      </c>
      <c r="D2312" t="s">
        <v>238</v>
      </c>
      <c r="E2312" t="s">
        <v>3573</v>
      </c>
      <c r="F2312" t="s">
        <v>16</v>
      </c>
      <c r="G2312" s="87">
        <v>20200630</v>
      </c>
      <c r="H2312" t="s">
        <v>3617</v>
      </c>
      <c r="J2312" t="s">
        <v>3618</v>
      </c>
      <c r="K2312">
        <v>7681</v>
      </c>
      <c r="L2312" t="s">
        <v>3619</v>
      </c>
      <c r="M2312" s="87">
        <v>43999</v>
      </c>
      <c r="N2312" t="s">
        <v>3620</v>
      </c>
      <c r="O2312" t="s">
        <v>3579</v>
      </c>
      <c r="P2312" s="61">
        <v>-17004.68</v>
      </c>
      <c r="Q2312" t="s">
        <v>3579</v>
      </c>
      <c r="R2312" s="61">
        <v>0</v>
      </c>
      <c r="S2312" s="61">
        <v>-17004.68</v>
      </c>
    </row>
    <row r="2313" spans="1:19" x14ac:dyDescent="0.2">
      <c r="A2313" t="s">
        <v>637</v>
      </c>
      <c r="B2313" t="s">
        <v>2082</v>
      </c>
      <c r="C2313" t="s">
        <v>3089</v>
      </c>
      <c r="D2313" t="s">
        <v>238</v>
      </c>
      <c r="E2313" t="s">
        <v>3573</v>
      </c>
      <c r="F2313" t="s">
        <v>16</v>
      </c>
      <c r="G2313" s="87">
        <v>20200630</v>
      </c>
      <c r="H2313" t="s">
        <v>3617</v>
      </c>
      <c r="I2313" t="s">
        <v>3618</v>
      </c>
      <c r="J2313" t="s">
        <v>3618</v>
      </c>
      <c r="K2313">
        <v>7715</v>
      </c>
      <c r="L2313" t="s">
        <v>6504</v>
      </c>
      <c r="M2313" s="87">
        <v>44018</v>
      </c>
      <c r="N2313" t="s">
        <v>3620</v>
      </c>
      <c r="O2313" t="s">
        <v>3579</v>
      </c>
      <c r="P2313" s="61">
        <v>-1556.65</v>
      </c>
      <c r="Q2313" t="s">
        <v>3579</v>
      </c>
      <c r="R2313" s="61">
        <v>0</v>
      </c>
      <c r="S2313" s="61">
        <v>-1556.65</v>
      </c>
    </row>
    <row r="2314" spans="1:19" x14ac:dyDescent="0.2">
      <c r="A2314" t="s">
        <v>637</v>
      </c>
      <c r="B2314" t="s">
        <v>2082</v>
      </c>
      <c r="C2314" t="s">
        <v>3089</v>
      </c>
      <c r="D2314" t="s">
        <v>238</v>
      </c>
      <c r="E2314" t="s">
        <v>3573</v>
      </c>
      <c r="F2314" t="s">
        <v>126</v>
      </c>
      <c r="G2314" s="87">
        <v>20200630</v>
      </c>
      <c r="H2314" t="s">
        <v>4447</v>
      </c>
      <c r="I2314" t="s">
        <v>6505</v>
      </c>
      <c r="J2314" t="s">
        <v>6505</v>
      </c>
      <c r="K2314">
        <v>7715</v>
      </c>
      <c r="L2314" t="s">
        <v>6504</v>
      </c>
      <c r="M2314" s="87">
        <v>44018</v>
      </c>
      <c r="N2314" t="s">
        <v>3620</v>
      </c>
      <c r="O2314" t="s">
        <v>3579</v>
      </c>
      <c r="P2314" s="61">
        <v>1556.65</v>
      </c>
      <c r="Q2314" t="s">
        <v>3579</v>
      </c>
      <c r="R2314" s="61">
        <v>1556.65</v>
      </c>
      <c r="S2314" s="61">
        <v>0</v>
      </c>
    </row>
    <row r="2315" spans="1:19" x14ac:dyDescent="0.2">
      <c r="A2315" t="s">
        <v>638</v>
      </c>
      <c r="B2315" t="s">
        <v>2083</v>
      </c>
      <c r="C2315" t="s">
        <v>3090</v>
      </c>
      <c r="D2315" t="s">
        <v>238</v>
      </c>
      <c r="E2315" t="s">
        <v>3573</v>
      </c>
      <c r="F2315" t="s">
        <v>115</v>
      </c>
      <c r="G2315" s="87">
        <v>20190731</v>
      </c>
      <c r="H2315" t="s">
        <v>4447</v>
      </c>
      <c r="I2315" t="s">
        <v>6505</v>
      </c>
      <c r="J2315" t="s">
        <v>6505</v>
      </c>
      <c r="K2315">
        <v>7182</v>
      </c>
      <c r="L2315" t="s">
        <v>6493</v>
      </c>
      <c r="M2315" s="87">
        <v>43698</v>
      </c>
      <c r="N2315" t="s">
        <v>3620</v>
      </c>
      <c r="O2315" t="s">
        <v>3579</v>
      </c>
      <c r="P2315" s="61">
        <v>209.84</v>
      </c>
      <c r="Q2315" t="s">
        <v>3579</v>
      </c>
      <c r="R2315" s="61">
        <v>209.84</v>
      </c>
      <c r="S2315" s="61">
        <v>0</v>
      </c>
    </row>
    <row r="2316" spans="1:19" x14ac:dyDescent="0.2">
      <c r="A2316" t="s">
        <v>638</v>
      </c>
      <c r="B2316" t="s">
        <v>2083</v>
      </c>
      <c r="C2316" t="s">
        <v>3090</v>
      </c>
      <c r="D2316" t="s">
        <v>238</v>
      </c>
      <c r="E2316" t="s">
        <v>3573</v>
      </c>
      <c r="F2316" t="s">
        <v>116</v>
      </c>
      <c r="G2316" s="87">
        <v>20190831</v>
      </c>
      <c r="H2316" t="s">
        <v>4447</v>
      </c>
      <c r="I2316" t="s">
        <v>6505</v>
      </c>
      <c r="J2316" t="s">
        <v>6505</v>
      </c>
      <c r="K2316">
        <v>7222</v>
      </c>
      <c r="L2316" t="s">
        <v>6494</v>
      </c>
      <c r="M2316" s="87">
        <v>43712</v>
      </c>
      <c r="N2316" t="s">
        <v>3620</v>
      </c>
      <c r="O2316" t="s">
        <v>3579</v>
      </c>
      <c r="P2316" s="61">
        <v>209.84</v>
      </c>
      <c r="Q2316" t="s">
        <v>3579</v>
      </c>
      <c r="R2316" s="61">
        <v>209.84</v>
      </c>
      <c r="S2316" s="61">
        <v>0</v>
      </c>
    </row>
    <row r="2317" spans="1:19" x14ac:dyDescent="0.2">
      <c r="A2317" t="s">
        <v>638</v>
      </c>
      <c r="B2317" t="s">
        <v>2083</v>
      </c>
      <c r="C2317" t="s">
        <v>3090</v>
      </c>
      <c r="D2317" t="s">
        <v>238</v>
      </c>
      <c r="E2317" t="s">
        <v>3573</v>
      </c>
      <c r="F2317" t="s">
        <v>117</v>
      </c>
      <c r="G2317" s="87">
        <v>20190930</v>
      </c>
      <c r="H2317" t="s">
        <v>4447</v>
      </c>
      <c r="I2317" t="s">
        <v>6505</v>
      </c>
      <c r="J2317" t="s">
        <v>6505</v>
      </c>
      <c r="K2317">
        <v>7264</v>
      </c>
      <c r="L2317" t="s">
        <v>6495</v>
      </c>
      <c r="M2317" s="87">
        <v>43741</v>
      </c>
      <c r="N2317" t="s">
        <v>3620</v>
      </c>
      <c r="O2317" t="s">
        <v>3579</v>
      </c>
      <c r="P2317" s="61">
        <v>222.43</v>
      </c>
      <c r="Q2317" t="s">
        <v>3579</v>
      </c>
      <c r="R2317" s="61">
        <v>222.43</v>
      </c>
      <c r="S2317" s="61">
        <v>0</v>
      </c>
    </row>
    <row r="2318" spans="1:19" x14ac:dyDescent="0.2">
      <c r="A2318" t="s">
        <v>638</v>
      </c>
      <c r="B2318" t="s">
        <v>2083</v>
      </c>
      <c r="C2318" t="s">
        <v>3090</v>
      </c>
      <c r="D2318" t="s">
        <v>238</v>
      </c>
      <c r="E2318" t="s">
        <v>3573</v>
      </c>
      <c r="F2318" t="s">
        <v>118</v>
      </c>
      <c r="G2318" s="87">
        <v>20191031</v>
      </c>
      <c r="H2318" t="s">
        <v>4447</v>
      </c>
      <c r="I2318" t="s">
        <v>6505</v>
      </c>
      <c r="J2318" t="s">
        <v>6505</v>
      </c>
      <c r="K2318">
        <v>7328</v>
      </c>
      <c r="L2318" t="s">
        <v>6496</v>
      </c>
      <c r="M2318" s="87">
        <v>43782</v>
      </c>
      <c r="N2318" t="s">
        <v>3620</v>
      </c>
      <c r="O2318" t="s">
        <v>3579</v>
      </c>
      <c r="P2318" s="61">
        <v>237.77</v>
      </c>
      <c r="Q2318" t="s">
        <v>3579</v>
      </c>
      <c r="R2318" s="61">
        <v>237.77</v>
      </c>
      <c r="S2318" s="61">
        <v>0</v>
      </c>
    </row>
    <row r="2319" spans="1:19" x14ac:dyDescent="0.2">
      <c r="A2319" t="s">
        <v>638</v>
      </c>
      <c r="B2319" t="s">
        <v>2083</v>
      </c>
      <c r="C2319" t="s">
        <v>3090</v>
      </c>
      <c r="D2319" t="s">
        <v>238</v>
      </c>
      <c r="E2319" t="s">
        <v>3573</v>
      </c>
      <c r="F2319" t="s">
        <v>119</v>
      </c>
      <c r="G2319" s="87">
        <v>20191130</v>
      </c>
      <c r="H2319" t="s">
        <v>4447</v>
      </c>
      <c r="I2319" t="s">
        <v>6505</v>
      </c>
      <c r="J2319" t="s">
        <v>6505</v>
      </c>
      <c r="K2319">
        <v>7372</v>
      </c>
      <c r="L2319" t="s">
        <v>6497</v>
      </c>
      <c r="M2319" s="87">
        <v>43808</v>
      </c>
      <c r="N2319" t="s">
        <v>3578</v>
      </c>
      <c r="O2319" t="s">
        <v>3579</v>
      </c>
      <c r="P2319" s="61">
        <v>230.1</v>
      </c>
      <c r="Q2319" t="s">
        <v>3579</v>
      </c>
      <c r="R2319" s="61">
        <v>230.1</v>
      </c>
      <c r="S2319" s="61">
        <v>0</v>
      </c>
    </row>
    <row r="2320" spans="1:19" x14ac:dyDescent="0.2">
      <c r="A2320" t="s">
        <v>638</v>
      </c>
      <c r="B2320" t="s">
        <v>2083</v>
      </c>
      <c r="C2320" t="s">
        <v>3090</v>
      </c>
      <c r="D2320" t="s">
        <v>238</v>
      </c>
      <c r="E2320" t="s">
        <v>3573</v>
      </c>
      <c r="F2320" t="s">
        <v>120</v>
      </c>
      <c r="G2320" s="87">
        <v>20191231</v>
      </c>
      <c r="H2320" t="s">
        <v>4447</v>
      </c>
      <c r="I2320" t="s">
        <v>6505</v>
      </c>
      <c r="J2320" t="s">
        <v>6505</v>
      </c>
      <c r="K2320">
        <v>7415</v>
      </c>
      <c r="L2320" t="s">
        <v>6498</v>
      </c>
      <c r="M2320" s="87">
        <v>43840</v>
      </c>
      <c r="N2320" t="s">
        <v>3620</v>
      </c>
      <c r="O2320" t="s">
        <v>3579</v>
      </c>
      <c r="P2320" s="61">
        <v>237.77</v>
      </c>
      <c r="Q2320" t="s">
        <v>3579</v>
      </c>
      <c r="R2320" s="61">
        <v>237.77</v>
      </c>
      <c r="S2320" s="61">
        <v>0</v>
      </c>
    </row>
    <row r="2321" spans="1:19" x14ac:dyDescent="0.2">
      <c r="A2321" t="s">
        <v>638</v>
      </c>
      <c r="B2321" t="s">
        <v>2083</v>
      </c>
      <c r="C2321" t="s">
        <v>3090</v>
      </c>
      <c r="D2321" t="s">
        <v>238</v>
      </c>
      <c r="E2321" t="s">
        <v>3573</v>
      </c>
      <c r="F2321" t="s">
        <v>121</v>
      </c>
      <c r="G2321" s="87">
        <v>20200131</v>
      </c>
      <c r="H2321" t="s">
        <v>4447</v>
      </c>
      <c r="I2321" t="s">
        <v>6505</v>
      </c>
      <c r="J2321" t="s">
        <v>6505</v>
      </c>
      <c r="K2321">
        <v>7477</v>
      </c>
      <c r="L2321" t="s">
        <v>6499</v>
      </c>
      <c r="M2321" s="87">
        <v>43873</v>
      </c>
      <c r="N2321" t="s">
        <v>3620</v>
      </c>
      <c r="O2321" t="s">
        <v>3579</v>
      </c>
      <c r="P2321" s="61">
        <v>237.77</v>
      </c>
      <c r="Q2321" t="s">
        <v>3579</v>
      </c>
      <c r="R2321" s="61">
        <v>237.77</v>
      </c>
      <c r="S2321" s="61">
        <v>0</v>
      </c>
    </row>
    <row r="2322" spans="1:19" x14ac:dyDescent="0.2">
      <c r="A2322" t="s">
        <v>638</v>
      </c>
      <c r="B2322" t="s">
        <v>2083</v>
      </c>
      <c r="C2322" t="s">
        <v>3090</v>
      </c>
      <c r="D2322" t="s">
        <v>238</v>
      </c>
      <c r="E2322" t="s">
        <v>3573</v>
      </c>
      <c r="F2322" t="s">
        <v>122</v>
      </c>
      <c r="G2322" s="87">
        <v>20200229</v>
      </c>
      <c r="H2322" t="s">
        <v>4447</v>
      </c>
      <c r="I2322" t="s">
        <v>6505</v>
      </c>
      <c r="J2322" t="s">
        <v>6505</v>
      </c>
      <c r="K2322">
        <v>7517</v>
      </c>
      <c r="L2322" t="s">
        <v>6500</v>
      </c>
      <c r="M2322" s="87">
        <v>43902</v>
      </c>
      <c r="N2322" t="s">
        <v>3620</v>
      </c>
      <c r="O2322" t="s">
        <v>3579</v>
      </c>
      <c r="P2322" s="61">
        <v>222.43</v>
      </c>
      <c r="Q2322" t="s">
        <v>3579</v>
      </c>
      <c r="R2322" s="61">
        <v>222.43</v>
      </c>
      <c r="S2322" s="61">
        <v>0</v>
      </c>
    </row>
    <row r="2323" spans="1:19" x14ac:dyDescent="0.2">
      <c r="A2323" t="s">
        <v>638</v>
      </c>
      <c r="B2323" t="s">
        <v>2083</v>
      </c>
      <c r="C2323" t="s">
        <v>3090</v>
      </c>
      <c r="D2323" t="s">
        <v>238</v>
      </c>
      <c r="E2323" t="s">
        <v>3573</v>
      </c>
      <c r="F2323" t="s">
        <v>123</v>
      </c>
      <c r="G2323" s="87">
        <v>20200331</v>
      </c>
      <c r="H2323" t="s">
        <v>4447</v>
      </c>
      <c r="I2323" t="s">
        <v>6505</v>
      </c>
      <c r="J2323" t="s">
        <v>6505</v>
      </c>
      <c r="K2323">
        <v>7578</v>
      </c>
      <c r="L2323" t="s">
        <v>6501</v>
      </c>
      <c r="M2323" s="87">
        <v>43935</v>
      </c>
      <c r="N2323" t="s">
        <v>3578</v>
      </c>
      <c r="O2323" t="s">
        <v>3579</v>
      </c>
      <c r="P2323" s="61">
        <v>237.77</v>
      </c>
      <c r="Q2323" t="s">
        <v>3579</v>
      </c>
      <c r="R2323" s="61">
        <v>237.77</v>
      </c>
      <c r="S2323" s="61">
        <v>0</v>
      </c>
    </row>
    <row r="2324" spans="1:19" x14ac:dyDescent="0.2">
      <c r="A2324" t="s">
        <v>638</v>
      </c>
      <c r="B2324" t="s">
        <v>2083</v>
      </c>
      <c r="C2324" t="s">
        <v>3090</v>
      </c>
      <c r="D2324" t="s">
        <v>238</v>
      </c>
      <c r="E2324" t="s">
        <v>3573</v>
      </c>
      <c r="F2324" t="s">
        <v>124</v>
      </c>
      <c r="G2324" s="87">
        <v>20200430</v>
      </c>
      <c r="H2324" t="s">
        <v>4447</v>
      </c>
      <c r="I2324" t="s">
        <v>6505</v>
      </c>
      <c r="J2324" t="s">
        <v>6505</v>
      </c>
      <c r="K2324">
        <v>7611</v>
      </c>
      <c r="L2324" t="s">
        <v>6502</v>
      </c>
      <c r="M2324" s="87">
        <v>43952</v>
      </c>
      <c r="N2324" t="s">
        <v>3620</v>
      </c>
      <c r="O2324" t="s">
        <v>3579</v>
      </c>
      <c r="P2324" s="61">
        <v>230.1</v>
      </c>
      <c r="Q2324" t="s">
        <v>3579</v>
      </c>
      <c r="R2324" s="61">
        <v>230.1</v>
      </c>
      <c r="S2324" s="61">
        <v>0</v>
      </c>
    </row>
    <row r="2325" spans="1:19" x14ac:dyDescent="0.2">
      <c r="A2325" t="s">
        <v>638</v>
      </c>
      <c r="B2325" t="s">
        <v>2083</v>
      </c>
      <c r="C2325" t="s">
        <v>3090</v>
      </c>
      <c r="D2325" t="s">
        <v>238</v>
      </c>
      <c r="E2325" t="s">
        <v>3573</v>
      </c>
      <c r="F2325" t="s">
        <v>125</v>
      </c>
      <c r="G2325" s="87">
        <v>20200531</v>
      </c>
      <c r="H2325" t="s">
        <v>4447</v>
      </c>
      <c r="I2325" t="s">
        <v>6505</v>
      </c>
      <c r="J2325" t="s">
        <v>6505</v>
      </c>
      <c r="K2325">
        <v>7665</v>
      </c>
      <c r="L2325" t="s">
        <v>6503</v>
      </c>
      <c r="M2325" s="87">
        <v>43991</v>
      </c>
      <c r="N2325" t="s">
        <v>3620</v>
      </c>
      <c r="O2325" t="s">
        <v>3579</v>
      </c>
      <c r="P2325" s="61">
        <v>237.77</v>
      </c>
      <c r="Q2325" t="s">
        <v>3579</v>
      </c>
      <c r="R2325" s="61">
        <v>237.77</v>
      </c>
      <c r="S2325" s="61">
        <v>0</v>
      </c>
    </row>
    <row r="2326" spans="1:19" x14ac:dyDescent="0.2">
      <c r="A2326" t="s">
        <v>638</v>
      </c>
      <c r="B2326" t="s">
        <v>2083</v>
      </c>
      <c r="C2326" t="s">
        <v>3090</v>
      </c>
      <c r="D2326" t="s">
        <v>238</v>
      </c>
      <c r="E2326" t="s">
        <v>3573</v>
      </c>
      <c r="F2326" t="s">
        <v>16</v>
      </c>
      <c r="G2326" s="87">
        <v>20200630</v>
      </c>
      <c r="H2326" t="s">
        <v>3617</v>
      </c>
      <c r="J2326" t="s">
        <v>3618</v>
      </c>
      <c r="K2326">
        <v>7681</v>
      </c>
      <c r="L2326" t="s">
        <v>3619</v>
      </c>
      <c r="M2326" s="87">
        <v>43999</v>
      </c>
      <c r="N2326" t="s">
        <v>3620</v>
      </c>
      <c r="O2326" t="s">
        <v>3579</v>
      </c>
      <c r="P2326" s="61">
        <v>-2513.59</v>
      </c>
      <c r="Q2326" t="s">
        <v>3579</v>
      </c>
      <c r="R2326" s="61">
        <v>0</v>
      </c>
      <c r="S2326" s="61">
        <v>-2513.59</v>
      </c>
    </row>
    <row r="2327" spans="1:19" x14ac:dyDescent="0.2">
      <c r="A2327" t="s">
        <v>638</v>
      </c>
      <c r="B2327" t="s">
        <v>2083</v>
      </c>
      <c r="C2327" t="s">
        <v>3090</v>
      </c>
      <c r="D2327" t="s">
        <v>238</v>
      </c>
      <c r="E2327" t="s">
        <v>3573</v>
      </c>
      <c r="F2327" t="s">
        <v>16</v>
      </c>
      <c r="G2327" s="87">
        <v>20200630</v>
      </c>
      <c r="H2327" t="s">
        <v>3617</v>
      </c>
      <c r="I2327" t="s">
        <v>3618</v>
      </c>
      <c r="J2327" t="s">
        <v>3618</v>
      </c>
      <c r="K2327">
        <v>7715</v>
      </c>
      <c r="L2327" t="s">
        <v>6504</v>
      </c>
      <c r="M2327" s="87">
        <v>44018</v>
      </c>
      <c r="N2327" t="s">
        <v>3620</v>
      </c>
      <c r="O2327" t="s">
        <v>3579</v>
      </c>
      <c r="P2327" s="61">
        <v>-230.1</v>
      </c>
      <c r="Q2327" t="s">
        <v>3579</v>
      </c>
      <c r="R2327" s="61">
        <v>0</v>
      </c>
      <c r="S2327" s="61">
        <v>-230.1</v>
      </c>
    </row>
    <row r="2328" spans="1:19" x14ac:dyDescent="0.2">
      <c r="A2328" t="s">
        <v>638</v>
      </c>
      <c r="B2328" t="s">
        <v>2083</v>
      </c>
      <c r="C2328" t="s">
        <v>3090</v>
      </c>
      <c r="D2328" t="s">
        <v>238</v>
      </c>
      <c r="E2328" t="s">
        <v>3573</v>
      </c>
      <c r="F2328" t="s">
        <v>126</v>
      </c>
      <c r="G2328" s="87">
        <v>20200630</v>
      </c>
      <c r="H2328" t="s">
        <v>4447</v>
      </c>
      <c r="I2328" t="s">
        <v>6505</v>
      </c>
      <c r="J2328" t="s">
        <v>6505</v>
      </c>
      <c r="K2328">
        <v>7715</v>
      </c>
      <c r="L2328" t="s">
        <v>6504</v>
      </c>
      <c r="M2328" s="87">
        <v>44018</v>
      </c>
      <c r="N2328" t="s">
        <v>3620</v>
      </c>
      <c r="O2328" t="s">
        <v>3579</v>
      </c>
      <c r="P2328" s="61">
        <v>230.1</v>
      </c>
      <c r="Q2328" t="s">
        <v>3579</v>
      </c>
      <c r="R2328" s="61">
        <v>230.1</v>
      </c>
      <c r="S2328" s="61">
        <v>0</v>
      </c>
    </row>
    <row r="2329" spans="1:19" x14ac:dyDescent="0.2">
      <c r="A2329" t="s">
        <v>639</v>
      </c>
      <c r="B2329" t="s">
        <v>2084</v>
      </c>
      <c r="C2329" t="s">
        <v>3091</v>
      </c>
      <c r="D2329" t="s">
        <v>238</v>
      </c>
      <c r="E2329" t="s">
        <v>3573</v>
      </c>
      <c r="F2329" t="s">
        <v>115</v>
      </c>
      <c r="G2329" s="87">
        <v>20190731</v>
      </c>
      <c r="H2329" t="s">
        <v>4447</v>
      </c>
      <c r="I2329" t="s">
        <v>6505</v>
      </c>
      <c r="J2329" t="s">
        <v>6505</v>
      </c>
      <c r="K2329">
        <v>7182</v>
      </c>
      <c r="L2329" t="s">
        <v>6493</v>
      </c>
      <c r="M2329" s="87">
        <v>43698</v>
      </c>
      <c r="N2329" t="s">
        <v>3620</v>
      </c>
      <c r="O2329" t="s">
        <v>3579</v>
      </c>
      <c r="P2329" s="61">
        <v>105.71</v>
      </c>
      <c r="Q2329" t="s">
        <v>3579</v>
      </c>
      <c r="R2329" s="61">
        <v>105.71</v>
      </c>
      <c r="S2329" s="61">
        <v>0</v>
      </c>
    </row>
    <row r="2330" spans="1:19" x14ac:dyDescent="0.2">
      <c r="A2330" t="s">
        <v>639</v>
      </c>
      <c r="B2330" t="s">
        <v>2084</v>
      </c>
      <c r="C2330" t="s">
        <v>3091</v>
      </c>
      <c r="D2330" t="s">
        <v>238</v>
      </c>
      <c r="E2330" t="s">
        <v>3573</v>
      </c>
      <c r="F2330" t="s">
        <v>116</v>
      </c>
      <c r="G2330" s="87">
        <v>20190831</v>
      </c>
      <c r="H2330" t="s">
        <v>4447</v>
      </c>
      <c r="I2330" t="s">
        <v>6505</v>
      </c>
      <c r="J2330" t="s">
        <v>6505</v>
      </c>
      <c r="K2330">
        <v>7222</v>
      </c>
      <c r="L2330" t="s">
        <v>6494</v>
      </c>
      <c r="M2330" s="87">
        <v>43712</v>
      </c>
      <c r="N2330" t="s">
        <v>3620</v>
      </c>
      <c r="O2330" t="s">
        <v>3579</v>
      </c>
      <c r="P2330" s="61">
        <v>105.71</v>
      </c>
      <c r="Q2330" t="s">
        <v>3579</v>
      </c>
      <c r="R2330" s="61">
        <v>105.71</v>
      </c>
      <c r="S2330" s="61">
        <v>0</v>
      </c>
    </row>
    <row r="2331" spans="1:19" x14ac:dyDescent="0.2">
      <c r="A2331" t="s">
        <v>639</v>
      </c>
      <c r="B2331" t="s">
        <v>2084</v>
      </c>
      <c r="C2331" t="s">
        <v>3091</v>
      </c>
      <c r="D2331" t="s">
        <v>238</v>
      </c>
      <c r="E2331" t="s">
        <v>3573</v>
      </c>
      <c r="F2331" t="s">
        <v>117</v>
      </c>
      <c r="G2331" s="87">
        <v>20190930</v>
      </c>
      <c r="H2331" t="s">
        <v>4447</v>
      </c>
      <c r="I2331" t="s">
        <v>6505</v>
      </c>
      <c r="J2331" t="s">
        <v>6505</v>
      </c>
      <c r="K2331">
        <v>7264</v>
      </c>
      <c r="L2331" t="s">
        <v>6495</v>
      </c>
      <c r="M2331" s="87">
        <v>43741</v>
      </c>
      <c r="N2331" t="s">
        <v>3620</v>
      </c>
      <c r="O2331" t="s">
        <v>3579</v>
      </c>
      <c r="P2331" s="61">
        <v>112.06</v>
      </c>
      <c r="Q2331" t="s">
        <v>3579</v>
      </c>
      <c r="R2331" s="61">
        <v>112.06</v>
      </c>
      <c r="S2331" s="61">
        <v>0</v>
      </c>
    </row>
    <row r="2332" spans="1:19" x14ac:dyDescent="0.2">
      <c r="A2332" t="s">
        <v>639</v>
      </c>
      <c r="B2332" t="s">
        <v>2084</v>
      </c>
      <c r="C2332" t="s">
        <v>3091</v>
      </c>
      <c r="D2332" t="s">
        <v>238</v>
      </c>
      <c r="E2332" t="s">
        <v>3573</v>
      </c>
      <c r="F2332" t="s">
        <v>118</v>
      </c>
      <c r="G2332" s="87">
        <v>20191031</v>
      </c>
      <c r="H2332" t="s">
        <v>4447</v>
      </c>
      <c r="I2332" t="s">
        <v>6505</v>
      </c>
      <c r="J2332" t="s">
        <v>6505</v>
      </c>
      <c r="K2332">
        <v>7328</v>
      </c>
      <c r="L2332" t="s">
        <v>6496</v>
      </c>
      <c r="M2332" s="87">
        <v>43782</v>
      </c>
      <c r="N2332" t="s">
        <v>3620</v>
      </c>
      <c r="O2332" t="s">
        <v>3579</v>
      </c>
      <c r="P2332" s="61">
        <v>119.79</v>
      </c>
      <c r="Q2332" t="s">
        <v>3579</v>
      </c>
      <c r="R2332" s="61">
        <v>119.79</v>
      </c>
      <c r="S2332" s="61">
        <v>0</v>
      </c>
    </row>
    <row r="2333" spans="1:19" x14ac:dyDescent="0.2">
      <c r="A2333" t="s">
        <v>639</v>
      </c>
      <c r="B2333" t="s">
        <v>2084</v>
      </c>
      <c r="C2333" t="s">
        <v>3091</v>
      </c>
      <c r="D2333" t="s">
        <v>238</v>
      </c>
      <c r="E2333" t="s">
        <v>3573</v>
      </c>
      <c r="F2333" t="s">
        <v>119</v>
      </c>
      <c r="G2333" s="87">
        <v>20191130</v>
      </c>
      <c r="H2333" t="s">
        <v>4447</v>
      </c>
      <c r="I2333" t="s">
        <v>6505</v>
      </c>
      <c r="J2333" t="s">
        <v>6505</v>
      </c>
      <c r="K2333">
        <v>7372</v>
      </c>
      <c r="L2333" t="s">
        <v>6497</v>
      </c>
      <c r="M2333" s="87">
        <v>43808</v>
      </c>
      <c r="N2333" t="s">
        <v>3578</v>
      </c>
      <c r="O2333" t="s">
        <v>3579</v>
      </c>
      <c r="P2333" s="61">
        <v>115.92</v>
      </c>
      <c r="Q2333" t="s">
        <v>3579</v>
      </c>
      <c r="R2333" s="61">
        <v>115.92</v>
      </c>
      <c r="S2333" s="61">
        <v>0</v>
      </c>
    </row>
    <row r="2334" spans="1:19" x14ac:dyDescent="0.2">
      <c r="A2334" t="s">
        <v>639</v>
      </c>
      <c r="B2334" t="s">
        <v>2084</v>
      </c>
      <c r="C2334" t="s">
        <v>3091</v>
      </c>
      <c r="D2334" t="s">
        <v>238</v>
      </c>
      <c r="E2334" t="s">
        <v>3573</v>
      </c>
      <c r="F2334" t="s">
        <v>120</v>
      </c>
      <c r="G2334" s="87">
        <v>20191231</v>
      </c>
      <c r="H2334" t="s">
        <v>4447</v>
      </c>
      <c r="I2334" t="s">
        <v>6505</v>
      </c>
      <c r="J2334" t="s">
        <v>6505</v>
      </c>
      <c r="K2334">
        <v>7415</v>
      </c>
      <c r="L2334" t="s">
        <v>6498</v>
      </c>
      <c r="M2334" s="87">
        <v>43840</v>
      </c>
      <c r="N2334" t="s">
        <v>3620</v>
      </c>
      <c r="O2334" t="s">
        <v>3579</v>
      </c>
      <c r="P2334" s="61">
        <v>119.79</v>
      </c>
      <c r="Q2334" t="s">
        <v>3579</v>
      </c>
      <c r="R2334" s="61">
        <v>119.79</v>
      </c>
      <c r="S2334" s="61">
        <v>0</v>
      </c>
    </row>
    <row r="2335" spans="1:19" x14ac:dyDescent="0.2">
      <c r="A2335" t="s">
        <v>639</v>
      </c>
      <c r="B2335" t="s">
        <v>2084</v>
      </c>
      <c r="C2335" t="s">
        <v>3091</v>
      </c>
      <c r="D2335" t="s">
        <v>238</v>
      </c>
      <c r="E2335" t="s">
        <v>3573</v>
      </c>
      <c r="F2335" t="s">
        <v>121</v>
      </c>
      <c r="G2335" s="87">
        <v>20200131</v>
      </c>
      <c r="H2335" t="s">
        <v>4447</v>
      </c>
      <c r="I2335" t="s">
        <v>6505</v>
      </c>
      <c r="J2335" t="s">
        <v>6505</v>
      </c>
      <c r="K2335">
        <v>7477</v>
      </c>
      <c r="L2335" t="s">
        <v>6499</v>
      </c>
      <c r="M2335" s="87">
        <v>43873</v>
      </c>
      <c r="N2335" t="s">
        <v>3620</v>
      </c>
      <c r="O2335" t="s">
        <v>3579</v>
      </c>
      <c r="P2335" s="61">
        <v>119.79</v>
      </c>
      <c r="Q2335" t="s">
        <v>3579</v>
      </c>
      <c r="R2335" s="61">
        <v>119.79</v>
      </c>
      <c r="S2335" s="61">
        <v>0</v>
      </c>
    </row>
    <row r="2336" spans="1:19" x14ac:dyDescent="0.2">
      <c r="A2336" t="s">
        <v>639</v>
      </c>
      <c r="B2336" t="s">
        <v>2084</v>
      </c>
      <c r="C2336" t="s">
        <v>3091</v>
      </c>
      <c r="D2336" t="s">
        <v>238</v>
      </c>
      <c r="E2336" t="s">
        <v>3573</v>
      </c>
      <c r="F2336" t="s">
        <v>122</v>
      </c>
      <c r="G2336" s="87">
        <v>20200229</v>
      </c>
      <c r="H2336" t="s">
        <v>4447</v>
      </c>
      <c r="I2336" t="s">
        <v>6505</v>
      </c>
      <c r="J2336" t="s">
        <v>6505</v>
      </c>
      <c r="K2336">
        <v>7517</v>
      </c>
      <c r="L2336" t="s">
        <v>6500</v>
      </c>
      <c r="M2336" s="87">
        <v>43902</v>
      </c>
      <c r="N2336" t="s">
        <v>3620</v>
      </c>
      <c r="O2336" t="s">
        <v>3579</v>
      </c>
      <c r="P2336" s="61">
        <v>112.06</v>
      </c>
      <c r="Q2336" t="s">
        <v>3579</v>
      </c>
      <c r="R2336" s="61">
        <v>112.06</v>
      </c>
      <c r="S2336" s="61">
        <v>0</v>
      </c>
    </row>
    <row r="2337" spans="1:19" x14ac:dyDescent="0.2">
      <c r="A2337" t="s">
        <v>639</v>
      </c>
      <c r="B2337" t="s">
        <v>2084</v>
      </c>
      <c r="C2337" t="s">
        <v>3091</v>
      </c>
      <c r="D2337" t="s">
        <v>238</v>
      </c>
      <c r="E2337" t="s">
        <v>3573</v>
      </c>
      <c r="F2337" t="s">
        <v>123</v>
      </c>
      <c r="G2337" s="87">
        <v>20200331</v>
      </c>
      <c r="H2337" t="s">
        <v>4447</v>
      </c>
      <c r="I2337" t="s">
        <v>6505</v>
      </c>
      <c r="J2337" t="s">
        <v>6505</v>
      </c>
      <c r="K2337">
        <v>7578</v>
      </c>
      <c r="L2337" t="s">
        <v>6501</v>
      </c>
      <c r="M2337" s="87">
        <v>43935</v>
      </c>
      <c r="N2337" t="s">
        <v>3578</v>
      </c>
      <c r="O2337" t="s">
        <v>3579</v>
      </c>
      <c r="P2337" s="61">
        <v>119.79</v>
      </c>
      <c r="Q2337" t="s">
        <v>3579</v>
      </c>
      <c r="R2337" s="61">
        <v>119.79</v>
      </c>
      <c r="S2337" s="61">
        <v>0</v>
      </c>
    </row>
    <row r="2338" spans="1:19" x14ac:dyDescent="0.2">
      <c r="A2338" t="s">
        <v>639</v>
      </c>
      <c r="B2338" t="s">
        <v>2084</v>
      </c>
      <c r="C2338" t="s">
        <v>3091</v>
      </c>
      <c r="D2338" t="s">
        <v>238</v>
      </c>
      <c r="E2338" t="s">
        <v>3573</v>
      </c>
      <c r="F2338" t="s">
        <v>124</v>
      </c>
      <c r="G2338" s="87">
        <v>20200430</v>
      </c>
      <c r="H2338" t="s">
        <v>4447</v>
      </c>
      <c r="I2338" t="s">
        <v>6505</v>
      </c>
      <c r="J2338" t="s">
        <v>6505</v>
      </c>
      <c r="K2338">
        <v>7611</v>
      </c>
      <c r="L2338" t="s">
        <v>6502</v>
      </c>
      <c r="M2338" s="87">
        <v>43952</v>
      </c>
      <c r="N2338" t="s">
        <v>3620</v>
      </c>
      <c r="O2338" t="s">
        <v>3579</v>
      </c>
      <c r="P2338" s="61">
        <v>115.92</v>
      </c>
      <c r="Q2338" t="s">
        <v>3579</v>
      </c>
      <c r="R2338" s="61">
        <v>115.92</v>
      </c>
      <c r="S2338" s="61">
        <v>0</v>
      </c>
    </row>
    <row r="2339" spans="1:19" x14ac:dyDescent="0.2">
      <c r="A2339" t="s">
        <v>639</v>
      </c>
      <c r="B2339" t="s">
        <v>2084</v>
      </c>
      <c r="C2339" t="s">
        <v>3091</v>
      </c>
      <c r="D2339" t="s">
        <v>238</v>
      </c>
      <c r="E2339" t="s">
        <v>3573</v>
      </c>
      <c r="F2339" t="s">
        <v>125</v>
      </c>
      <c r="G2339" s="87">
        <v>20200531</v>
      </c>
      <c r="H2339" t="s">
        <v>4447</v>
      </c>
      <c r="I2339" t="s">
        <v>6505</v>
      </c>
      <c r="J2339" t="s">
        <v>6505</v>
      </c>
      <c r="K2339">
        <v>7665</v>
      </c>
      <c r="L2339" t="s">
        <v>6503</v>
      </c>
      <c r="M2339" s="87">
        <v>43991</v>
      </c>
      <c r="N2339" t="s">
        <v>3620</v>
      </c>
      <c r="O2339" t="s">
        <v>3579</v>
      </c>
      <c r="P2339" s="61">
        <v>119.79</v>
      </c>
      <c r="Q2339" t="s">
        <v>3579</v>
      </c>
      <c r="R2339" s="61">
        <v>119.79</v>
      </c>
      <c r="S2339" s="61">
        <v>0</v>
      </c>
    </row>
    <row r="2340" spans="1:19" x14ac:dyDescent="0.2">
      <c r="A2340" t="s">
        <v>639</v>
      </c>
      <c r="B2340" t="s">
        <v>2084</v>
      </c>
      <c r="C2340" t="s">
        <v>3091</v>
      </c>
      <c r="D2340" t="s">
        <v>238</v>
      </c>
      <c r="E2340" t="s">
        <v>3573</v>
      </c>
      <c r="F2340" t="s">
        <v>16</v>
      </c>
      <c r="G2340" s="87">
        <v>20200630</v>
      </c>
      <c r="H2340" t="s">
        <v>3617</v>
      </c>
      <c r="J2340" t="s">
        <v>3618</v>
      </c>
      <c r="K2340">
        <v>7681</v>
      </c>
      <c r="L2340" t="s">
        <v>3619</v>
      </c>
      <c r="M2340" s="87">
        <v>43999</v>
      </c>
      <c r="N2340" t="s">
        <v>3620</v>
      </c>
      <c r="O2340" t="s">
        <v>3579</v>
      </c>
      <c r="P2340" s="61">
        <v>-1266.33</v>
      </c>
      <c r="Q2340" t="s">
        <v>3579</v>
      </c>
      <c r="R2340" s="61">
        <v>0</v>
      </c>
      <c r="S2340" s="61">
        <v>-1266.33</v>
      </c>
    </row>
    <row r="2341" spans="1:19" x14ac:dyDescent="0.2">
      <c r="A2341" t="s">
        <v>639</v>
      </c>
      <c r="B2341" t="s">
        <v>2084</v>
      </c>
      <c r="C2341" t="s">
        <v>3091</v>
      </c>
      <c r="D2341" t="s">
        <v>238</v>
      </c>
      <c r="E2341" t="s">
        <v>3573</v>
      </c>
      <c r="F2341" t="s">
        <v>16</v>
      </c>
      <c r="G2341" s="87">
        <v>20200630</v>
      </c>
      <c r="H2341" t="s">
        <v>3617</v>
      </c>
      <c r="I2341" t="s">
        <v>3618</v>
      </c>
      <c r="J2341" t="s">
        <v>3618</v>
      </c>
      <c r="K2341">
        <v>7715</v>
      </c>
      <c r="L2341" t="s">
        <v>6504</v>
      </c>
      <c r="M2341" s="87">
        <v>44018</v>
      </c>
      <c r="N2341" t="s">
        <v>3620</v>
      </c>
      <c r="O2341" t="s">
        <v>3579</v>
      </c>
      <c r="P2341" s="61">
        <v>-115.92</v>
      </c>
      <c r="Q2341" t="s">
        <v>3579</v>
      </c>
      <c r="R2341" s="61">
        <v>0</v>
      </c>
      <c r="S2341" s="61">
        <v>-115.92</v>
      </c>
    </row>
    <row r="2342" spans="1:19" x14ac:dyDescent="0.2">
      <c r="A2342" t="s">
        <v>639</v>
      </c>
      <c r="B2342" t="s">
        <v>2084</v>
      </c>
      <c r="C2342" t="s">
        <v>3091</v>
      </c>
      <c r="D2342" t="s">
        <v>238</v>
      </c>
      <c r="E2342" t="s">
        <v>3573</v>
      </c>
      <c r="F2342" t="s">
        <v>126</v>
      </c>
      <c r="G2342" s="87">
        <v>20200630</v>
      </c>
      <c r="H2342" t="s">
        <v>4447</v>
      </c>
      <c r="I2342" t="s">
        <v>6505</v>
      </c>
      <c r="J2342" t="s">
        <v>6505</v>
      </c>
      <c r="K2342">
        <v>7715</v>
      </c>
      <c r="L2342" t="s">
        <v>6504</v>
      </c>
      <c r="M2342" s="87">
        <v>44018</v>
      </c>
      <c r="N2342" t="s">
        <v>3620</v>
      </c>
      <c r="O2342" t="s">
        <v>3579</v>
      </c>
      <c r="P2342" s="61">
        <v>115.92</v>
      </c>
      <c r="Q2342" t="s">
        <v>3579</v>
      </c>
      <c r="R2342" s="61">
        <v>115.92</v>
      </c>
      <c r="S2342" s="61">
        <v>0</v>
      </c>
    </row>
    <row r="2343" spans="1:19" x14ac:dyDescent="0.2">
      <c r="A2343" t="s">
        <v>640</v>
      </c>
      <c r="B2343" t="s">
        <v>2085</v>
      </c>
      <c r="C2343" t="s">
        <v>3092</v>
      </c>
      <c r="D2343" t="s">
        <v>238</v>
      </c>
      <c r="E2343" t="s">
        <v>3573</v>
      </c>
      <c r="F2343" t="s">
        <v>115</v>
      </c>
      <c r="G2343" s="87">
        <v>20190731</v>
      </c>
      <c r="H2343" t="s">
        <v>4447</v>
      </c>
      <c r="I2343" t="s">
        <v>6505</v>
      </c>
      <c r="J2343" t="s">
        <v>6505</v>
      </c>
      <c r="K2343">
        <v>7182</v>
      </c>
      <c r="L2343" t="s">
        <v>6493</v>
      </c>
      <c r="M2343" s="87">
        <v>43698</v>
      </c>
      <c r="N2343" t="s">
        <v>3620</v>
      </c>
      <c r="O2343" t="s">
        <v>3579</v>
      </c>
      <c r="P2343" s="61">
        <v>211.78</v>
      </c>
      <c r="Q2343" t="s">
        <v>3579</v>
      </c>
      <c r="R2343" s="61">
        <v>211.78</v>
      </c>
      <c r="S2343" s="61">
        <v>0</v>
      </c>
    </row>
    <row r="2344" spans="1:19" x14ac:dyDescent="0.2">
      <c r="A2344" t="s">
        <v>640</v>
      </c>
      <c r="B2344" t="s">
        <v>2085</v>
      </c>
      <c r="C2344" t="s">
        <v>3092</v>
      </c>
      <c r="D2344" t="s">
        <v>238</v>
      </c>
      <c r="E2344" t="s">
        <v>3573</v>
      </c>
      <c r="F2344" t="s">
        <v>116</v>
      </c>
      <c r="G2344" s="87">
        <v>20190831</v>
      </c>
      <c r="H2344" t="s">
        <v>4447</v>
      </c>
      <c r="I2344" t="s">
        <v>6505</v>
      </c>
      <c r="J2344" t="s">
        <v>6505</v>
      </c>
      <c r="K2344">
        <v>7222</v>
      </c>
      <c r="L2344" t="s">
        <v>6494</v>
      </c>
      <c r="M2344" s="87">
        <v>43712</v>
      </c>
      <c r="N2344" t="s">
        <v>3620</v>
      </c>
      <c r="O2344" t="s">
        <v>3579</v>
      </c>
      <c r="P2344" s="61">
        <v>211.78</v>
      </c>
      <c r="Q2344" t="s">
        <v>3579</v>
      </c>
      <c r="R2344" s="61">
        <v>211.78</v>
      </c>
      <c r="S2344" s="61">
        <v>0</v>
      </c>
    </row>
    <row r="2345" spans="1:19" x14ac:dyDescent="0.2">
      <c r="A2345" t="s">
        <v>640</v>
      </c>
      <c r="B2345" t="s">
        <v>2085</v>
      </c>
      <c r="C2345" t="s">
        <v>3092</v>
      </c>
      <c r="D2345" t="s">
        <v>238</v>
      </c>
      <c r="E2345" t="s">
        <v>3573</v>
      </c>
      <c r="F2345" t="s">
        <v>117</v>
      </c>
      <c r="G2345" s="87">
        <v>20190930</v>
      </c>
      <c r="H2345" t="s">
        <v>4447</v>
      </c>
      <c r="I2345" t="s">
        <v>6505</v>
      </c>
      <c r="J2345" t="s">
        <v>6505</v>
      </c>
      <c r="K2345">
        <v>7264</v>
      </c>
      <c r="L2345" t="s">
        <v>6495</v>
      </c>
      <c r="M2345" s="87">
        <v>43741</v>
      </c>
      <c r="N2345" t="s">
        <v>3620</v>
      </c>
      <c r="O2345" t="s">
        <v>3579</v>
      </c>
      <c r="P2345" s="61">
        <v>224.49</v>
      </c>
      <c r="Q2345" t="s">
        <v>3579</v>
      </c>
      <c r="R2345" s="61">
        <v>224.49</v>
      </c>
      <c r="S2345" s="61">
        <v>0</v>
      </c>
    </row>
    <row r="2346" spans="1:19" x14ac:dyDescent="0.2">
      <c r="A2346" t="s">
        <v>640</v>
      </c>
      <c r="B2346" t="s">
        <v>2085</v>
      </c>
      <c r="C2346" t="s">
        <v>3092</v>
      </c>
      <c r="D2346" t="s">
        <v>238</v>
      </c>
      <c r="E2346" t="s">
        <v>3573</v>
      </c>
      <c r="F2346" t="s">
        <v>118</v>
      </c>
      <c r="G2346" s="87">
        <v>20191031</v>
      </c>
      <c r="H2346" t="s">
        <v>4447</v>
      </c>
      <c r="I2346" t="s">
        <v>6505</v>
      </c>
      <c r="J2346" t="s">
        <v>6505</v>
      </c>
      <c r="K2346">
        <v>7328</v>
      </c>
      <c r="L2346" t="s">
        <v>6496</v>
      </c>
      <c r="M2346" s="87">
        <v>43782</v>
      </c>
      <c r="N2346" t="s">
        <v>3620</v>
      </c>
      <c r="O2346" t="s">
        <v>3579</v>
      </c>
      <c r="P2346" s="61">
        <v>239.97</v>
      </c>
      <c r="Q2346" t="s">
        <v>3579</v>
      </c>
      <c r="R2346" s="61">
        <v>239.97</v>
      </c>
      <c r="S2346" s="61">
        <v>0</v>
      </c>
    </row>
    <row r="2347" spans="1:19" x14ac:dyDescent="0.2">
      <c r="A2347" t="s">
        <v>640</v>
      </c>
      <c r="B2347" t="s">
        <v>2085</v>
      </c>
      <c r="C2347" t="s">
        <v>3092</v>
      </c>
      <c r="D2347" t="s">
        <v>238</v>
      </c>
      <c r="E2347" t="s">
        <v>3573</v>
      </c>
      <c r="F2347" t="s">
        <v>119</v>
      </c>
      <c r="G2347" s="87">
        <v>20191130</v>
      </c>
      <c r="H2347" t="s">
        <v>4447</v>
      </c>
      <c r="I2347" t="s">
        <v>6505</v>
      </c>
      <c r="J2347" t="s">
        <v>6505</v>
      </c>
      <c r="K2347">
        <v>7372</v>
      </c>
      <c r="L2347" t="s">
        <v>6497</v>
      </c>
      <c r="M2347" s="87">
        <v>43808</v>
      </c>
      <c r="N2347" t="s">
        <v>3578</v>
      </c>
      <c r="O2347" t="s">
        <v>3579</v>
      </c>
      <c r="P2347" s="61">
        <v>232.23</v>
      </c>
      <c r="Q2347" t="s">
        <v>3579</v>
      </c>
      <c r="R2347" s="61">
        <v>232.23</v>
      </c>
      <c r="S2347" s="61">
        <v>0</v>
      </c>
    </row>
    <row r="2348" spans="1:19" x14ac:dyDescent="0.2">
      <c r="A2348" t="s">
        <v>640</v>
      </c>
      <c r="B2348" t="s">
        <v>2085</v>
      </c>
      <c r="C2348" t="s">
        <v>3092</v>
      </c>
      <c r="D2348" t="s">
        <v>238</v>
      </c>
      <c r="E2348" t="s">
        <v>3573</v>
      </c>
      <c r="F2348" t="s">
        <v>120</v>
      </c>
      <c r="G2348" s="87">
        <v>20191231</v>
      </c>
      <c r="H2348" t="s">
        <v>4447</v>
      </c>
      <c r="I2348" t="s">
        <v>6505</v>
      </c>
      <c r="J2348" t="s">
        <v>6505</v>
      </c>
      <c r="K2348">
        <v>7415</v>
      </c>
      <c r="L2348" t="s">
        <v>6498</v>
      </c>
      <c r="M2348" s="87">
        <v>43840</v>
      </c>
      <c r="N2348" t="s">
        <v>3620</v>
      </c>
      <c r="O2348" t="s">
        <v>3579</v>
      </c>
      <c r="P2348" s="61">
        <v>239.97</v>
      </c>
      <c r="Q2348" t="s">
        <v>3579</v>
      </c>
      <c r="R2348" s="61">
        <v>239.97</v>
      </c>
      <c r="S2348" s="61">
        <v>0</v>
      </c>
    </row>
    <row r="2349" spans="1:19" x14ac:dyDescent="0.2">
      <c r="A2349" t="s">
        <v>640</v>
      </c>
      <c r="B2349" t="s">
        <v>2085</v>
      </c>
      <c r="C2349" t="s">
        <v>3092</v>
      </c>
      <c r="D2349" t="s">
        <v>238</v>
      </c>
      <c r="E2349" t="s">
        <v>3573</v>
      </c>
      <c r="F2349" t="s">
        <v>121</v>
      </c>
      <c r="G2349" s="87">
        <v>20200131</v>
      </c>
      <c r="H2349" t="s">
        <v>4447</v>
      </c>
      <c r="I2349" t="s">
        <v>6505</v>
      </c>
      <c r="J2349" t="s">
        <v>6505</v>
      </c>
      <c r="K2349">
        <v>7477</v>
      </c>
      <c r="L2349" t="s">
        <v>6499</v>
      </c>
      <c r="M2349" s="87">
        <v>43873</v>
      </c>
      <c r="N2349" t="s">
        <v>3620</v>
      </c>
      <c r="O2349" t="s">
        <v>3579</v>
      </c>
      <c r="P2349" s="61">
        <v>239.97</v>
      </c>
      <c r="Q2349" t="s">
        <v>3579</v>
      </c>
      <c r="R2349" s="61">
        <v>239.97</v>
      </c>
      <c r="S2349" s="61">
        <v>0</v>
      </c>
    </row>
    <row r="2350" spans="1:19" x14ac:dyDescent="0.2">
      <c r="A2350" t="s">
        <v>640</v>
      </c>
      <c r="B2350" t="s">
        <v>2085</v>
      </c>
      <c r="C2350" t="s">
        <v>3092</v>
      </c>
      <c r="D2350" t="s">
        <v>238</v>
      </c>
      <c r="E2350" t="s">
        <v>3573</v>
      </c>
      <c r="F2350" t="s">
        <v>122</v>
      </c>
      <c r="G2350" s="87">
        <v>20200229</v>
      </c>
      <c r="H2350" t="s">
        <v>4447</v>
      </c>
      <c r="I2350" t="s">
        <v>6505</v>
      </c>
      <c r="J2350" t="s">
        <v>6505</v>
      </c>
      <c r="K2350">
        <v>7517</v>
      </c>
      <c r="L2350" t="s">
        <v>6500</v>
      </c>
      <c r="M2350" s="87">
        <v>43902</v>
      </c>
      <c r="N2350" t="s">
        <v>3620</v>
      </c>
      <c r="O2350" t="s">
        <v>3579</v>
      </c>
      <c r="P2350" s="61">
        <v>224.49</v>
      </c>
      <c r="Q2350" t="s">
        <v>3579</v>
      </c>
      <c r="R2350" s="61">
        <v>224.49</v>
      </c>
      <c r="S2350" s="61">
        <v>0</v>
      </c>
    </row>
    <row r="2351" spans="1:19" x14ac:dyDescent="0.2">
      <c r="A2351" t="s">
        <v>640</v>
      </c>
      <c r="B2351" t="s">
        <v>2085</v>
      </c>
      <c r="C2351" t="s">
        <v>3092</v>
      </c>
      <c r="D2351" t="s">
        <v>238</v>
      </c>
      <c r="E2351" t="s">
        <v>3573</v>
      </c>
      <c r="F2351" t="s">
        <v>123</v>
      </c>
      <c r="G2351" s="87">
        <v>20200331</v>
      </c>
      <c r="H2351" t="s">
        <v>4447</v>
      </c>
      <c r="I2351" t="s">
        <v>6505</v>
      </c>
      <c r="J2351" t="s">
        <v>6505</v>
      </c>
      <c r="K2351">
        <v>7578</v>
      </c>
      <c r="L2351" t="s">
        <v>6501</v>
      </c>
      <c r="M2351" s="87">
        <v>43935</v>
      </c>
      <c r="N2351" t="s">
        <v>3578</v>
      </c>
      <c r="O2351" t="s">
        <v>3579</v>
      </c>
      <c r="P2351" s="61">
        <v>239.97</v>
      </c>
      <c r="Q2351" t="s">
        <v>3579</v>
      </c>
      <c r="R2351" s="61">
        <v>239.97</v>
      </c>
      <c r="S2351" s="61">
        <v>0</v>
      </c>
    </row>
    <row r="2352" spans="1:19" x14ac:dyDescent="0.2">
      <c r="A2352" t="s">
        <v>640</v>
      </c>
      <c r="B2352" t="s">
        <v>2085</v>
      </c>
      <c r="C2352" t="s">
        <v>3092</v>
      </c>
      <c r="D2352" t="s">
        <v>238</v>
      </c>
      <c r="E2352" t="s">
        <v>3573</v>
      </c>
      <c r="F2352" t="s">
        <v>124</v>
      </c>
      <c r="G2352" s="87">
        <v>20200430</v>
      </c>
      <c r="H2352" t="s">
        <v>4447</v>
      </c>
      <c r="I2352" t="s">
        <v>6505</v>
      </c>
      <c r="J2352" t="s">
        <v>6505</v>
      </c>
      <c r="K2352">
        <v>7611</v>
      </c>
      <c r="L2352" t="s">
        <v>6502</v>
      </c>
      <c r="M2352" s="87">
        <v>43952</v>
      </c>
      <c r="N2352" t="s">
        <v>3620</v>
      </c>
      <c r="O2352" t="s">
        <v>3579</v>
      </c>
      <c r="P2352" s="61">
        <v>232.23</v>
      </c>
      <c r="Q2352" t="s">
        <v>3579</v>
      </c>
      <c r="R2352" s="61">
        <v>232.23</v>
      </c>
      <c r="S2352" s="61">
        <v>0</v>
      </c>
    </row>
    <row r="2353" spans="1:19" x14ac:dyDescent="0.2">
      <c r="A2353" t="s">
        <v>640</v>
      </c>
      <c r="B2353" t="s">
        <v>2085</v>
      </c>
      <c r="C2353" t="s">
        <v>3092</v>
      </c>
      <c r="D2353" t="s">
        <v>238</v>
      </c>
      <c r="E2353" t="s">
        <v>3573</v>
      </c>
      <c r="F2353" t="s">
        <v>125</v>
      </c>
      <c r="G2353" s="87">
        <v>20200531</v>
      </c>
      <c r="H2353" t="s">
        <v>4447</v>
      </c>
      <c r="I2353" t="s">
        <v>6505</v>
      </c>
      <c r="J2353" t="s">
        <v>6505</v>
      </c>
      <c r="K2353">
        <v>7665</v>
      </c>
      <c r="L2353" t="s">
        <v>6503</v>
      </c>
      <c r="M2353" s="87">
        <v>43991</v>
      </c>
      <c r="N2353" t="s">
        <v>3620</v>
      </c>
      <c r="O2353" t="s">
        <v>3579</v>
      </c>
      <c r="P2353" s="61">
        <v>239.97</v>
      </c>
      <c r="Q2353" t="s">
        <v>3579</v>
      </c>
      <c r="R2353" s="61">
        <v>239.97</v>
      </c>
      <c r="S2353" s="61">
        <v>0</v>
      </c>
    </row>
    <row r="2354" spans="1:19" x14ac:dyDescent="0.2">
      <c r="A2354" t="s">
        <v>640</v>
      </c>
      <c r="B2354" t="s">
        <v>2085</v>
      </c>
      <c r="C2354" t="s">
        <v>3092</v>
      </c>
      <c r="D2354" t="s">
        <v>238</v>
      </c>
      <c r="E2354" t="s">
        <v>3573</v>
      </c>
      <c r="F2354" t="s">
        <v>16</v>
      </c>
      <c r="G2354" s="87">
        <v>20200630</v>
      </c>
      <c r="H2354" t="s">
        <v>3617</v>
      </c>
      <c r="J2354" t="s">
        <v>3618</v>
      </c>
      <c r="K2354">
        <v>7681</v>
      </c>
      <c r="L2354" t="s">
        <v>3619</v>
      </c>
      <c r="M2354" s="87">
        <v>43999</v>
      </c>
      <c r="N2354" t="s">
        <v>3620</v>
      </c>
      <c r="O2354" t="s">
        <v>3579</v>
      </c>
      <c r="P2354" s="61">
        <v>-2536.85</v>
      </c>
      <c r="Q2354" t="s">
        <v>3579</v>
      </c>
      <c r="R2354" s="61">
        <v>0</v>
      </c>
      <c r="S2354" s="61">
        <v>-2536.85</v>
      </c>
    </row>
    <row r="2355" spans="1:19" x14ac:dyDescent="0.2">
      <c r="A2355" t="s">
        <v>640</v>
      </c>
      <c r="B2355" t="s">
        <v>2085</v>
      </c>
      <c r="C2355" t="s">
        <v>3092</v>
      </c>
      <c r="D2355" t="s">
        <v>238</v>
      </c>
      <c r="E2355" t="s">
        <v>3573</v>
      </c>
      <c r="F2355" t="s">
        <v>16</v>
      </c>
      <c r="G2355" s="87">
        <v>20200630</v>
      </c>
      <c r="H2355" t="s">
        <v>3617</v>
      </c>
      <c r="I2355" t="s">
        <v>3618</v>
      </c>
      <c r="J2355" t="s">
        <v>3618</v>
      </c>
      <c r="K2355">
        <v>7715</v>
      </c>
      <c r="L2355" t="s">
        <v>6504</v>
      </c>
      <c r="M2355" s="87">
        <v>44018</v>
      </c>
      <c r="N2355" t="s">
        <v>3620</v>
      </c>
      <c r="O2355" t="s">
        <v>3579</v>
      </c>
      <c r="P2355" s="61">
        <v>-232.23</v>
      </c>
      <c r="Q2355" t="s">
        <v>3579</v>
      </c>
      <c r="R2355" s="61">
        <v>0</v>
      </c>
      <c r="S2355" s="61">
        <v>-232.23</v>
      </c>
    </row>
    <row r="2356" spans="1:19" x14ac:dyDescent="0.2">
      <c r="A2356" t="s">
        <v>640</v>
      </c>
      <c r="B2356" t="s">
        <v>2085</v>
      </c>
      <c r="C2356" t="s">
        <v>3092</v>
      </c>
      <c r="D2356" t="s">
        <v>238</v>
      </c>
      <c r="E2356" t="s">
        <v>3573</v>
      </c>
      <c r="F2356" t="s">
        <v>126</v>
      </c>
      <c r="G2356" s="87">
        <v>20200630</v>
      </c>
      <c r="H2356" t="s">
        <v>4447</v>
      </c>
      <c r="I2356" t="s">
        <v>6505</v>
      </c>
      <c r="J2356" t="s">
        <v>6505</v>
      </c>
      <c r="K2356">
        <v>7715</v>
      </c>
      <c r="L2356" t="s">
        <v>6504</v>
      </c>
      <c r="M2356" s="87">
        <v>44018</v>
      </c>
      <c r="N2356" t="s">
        <v>3620</v>
      </c>
      <c r="O2356" t="s">
        <v>3579</v>
      </c>
      <c r="P2356" s="61">
        <v>232.23</v>
      </c>
      <c r="Q2356" t="s">
        <v>3579</v>
      </c>
      <c r="R2356" s="61">
        <v>232.23</v>
      </c>
      <c r="S2356" s="61">
        <v>0</v>
      </c>
    </row>
    <row r="2357" spans="1:19" x14ac:dyDescent="0.2">
      <c r="A2357" t="s">
        <v>641</v>
      </c>
      <c r="B2357" t="s">
        <v>2086</v>
      </c>
      <c r="C2357" t="s">
        <v>3093</v>
      </c>
      <c r="D2357" t="s">
        <v>238</v>
      </c>
      <c r="E2357" t="s">
        <v>3573</v>
      </c>
      <c r="F2357" t="s">
        <v>115</v>
      </c>
      <c r="G2357" s="87">
        <v>20190731</v>
      </c>
      <c r="H2357" t="s">
        <v>4447</v>
      </c>
      <c r="I2357" t="s">
        <v>6505</v>
      </c>
      <c r="J2357" t="s">
        <v>6505</v>
      </c>
      <c r="K2357">
        <v>7182</v>
      </c>
      <c r="L2357" t="s">
        <v>6493</v>
      </c>
      <c r="M2357" s="87">
        <v>43698</v>
      </c>
      <c r="N2357" t="s">
        <v>3620</v>
      </c>
      <c r="O2357" t="s">
        <v>3579</v>
      </c>
      <c r="P2357" s="61">
        <v>1090.9000000000001</v>
      </c>
      <c r="Q2357" t="s">
        <v>3579</v>
      </c>
      <c r="R2357" s="61">
        <v>1090.9000000000001</v>
      </c>
      <c r="S2357" s="61">
        <v>0</v>
      </c>
    </row>
    <row r="2358" spans="1:19" x14ac:dyDescent="0.2">
      <c r="A2358" t="s">
        <v>641</v>
      </c>
      <c r="B2358" t="s">
        <v>2086</v>
      </c>
      <c r="C2358" t="s">
        <v>3093</v>
      </c>
      <c r="D2358" t="s">
        <v>238</v>
      </c>
      <c r="E2358" t="s">
        <v>3573</v>
      </c>
      <c r="F2358" t="s">
        <v>116</v>
      </c>
      <c r="G2358" s="87">
        <v>20190831</v>
      </c>
      <c r="H2358" t="s">
        <v>4447</v>
      </c>
      <c r="I2358" t="s">
        <v>6505</v>
      </c>
      <c r="J2358" t="s">
        <v>6505</v>
      </c>
      <c r="K2358">
        <v>7222</v>
      </c>
      <c r="L2358" t="s">
        <v>6494</v>
      </c>
      <c r="M2358" s="87">
        <v>43712</v>
      </c>
      <c r="N2358" t="s">
        <v>3620</v>
      </c>
      <c r="O2358" t="s">
        <v>3579</v>
      </c>
      <c r="P2358" s="61">
        <v>1090.9000000000001</v>
      </c>
      <c r="Q2358" t="s">
        <v>3579</v>
      </c>
      <c r="R2358" s="61">
        <v>1090.9000000000001</v>
      </c>
      <c r="S2358" s="61">
        <v>0</v>
      </c>
    </row>
    <row r="2359" spans="1:19" x14ac:dyDescent="0.2">
      <c r="A2359" t="s">
        <v>641</v>
      </c>
      <c r="B2359" t="s">
        <v>2086</v>
      </c>
      <c r="C2359" t="s">
        <v>3093</v>
      </c>
      <c r="D2359" t="s">
        <v>238</v>
      </c>
      <c r="E2359" t="s">
        <v>3573</v>
      </c>
      <c r="F2359" t="s">
        <v>117</v>
      </c>
      <c r="G2359" s="87">
        <v>20190930</v>
      </c>
      <c r="H2359" t="s">
        <v>4447</v>
      </c>
      <c r="I2359" t="s">
        <v>6505</v>
      </c>
      <c r="J2359" t="s">
        <v>6505</v>
      </c>
      <c r="K2359">
        <v>7264</v>
      </c>
      <c r="L2359" t="s">
        <v>6495</v>
      </c>
      <c r="M2359" s="87">
        <v>43741</v>
      </c>
      <c r="N2359" t="s">
        <v>3620</v>
      </c>
      <c r="O2359" t="s">
        <v>3579</v>
      </c>
      <c r="P2359" s="61">
        <v>1156.3699999999999</v>
      </c>
      <c r="Q2359" t="s">
        <v>3579</v>
      </c>
      <c r="R2359" s="61">
        <v>1156.3699999999999</v>
      </c>
      <c r="S2359" s="61">
        <v>0</v>
      </c>
    </row>
    <row r="2360" spans="1:19" x14ac:dyDescent="0.2">
      <c r="A2360" t="s">
        <v>641</v>
      </c>
      <c r="B2360" t="s">
        <v>2086</v>
      </c>
      <c r="C2360" t="s">
        <v>3093</v>
      </c>
      <c r="D2360" t="s">
        <v>238</v>
      </c>
      <c r="E2360" t="s">
        <v>3573</v>
      </c>
      <c r="F2360" t="s">
        <v>118</v>
      </c>
      <c r="G2360" s="87">
        <v>20191031</v>
      </c>
      <c r="H2360" t="s">
        <v>4447</v>
      </c>
      <c r="I2360" t="s">
        <v>6505</v>
      </c>
      <c r="J2360" t="s">
        <v>6505</v>
      </c>
      <c r="K2360">
        <v>7328</v>
      </c>
      <c r="L2360" t="s">
        <v>6496</v>
      </c>
      <c r="M2360" s="87">
        <v>43782</v>
      </c>
      <c r="N2360" t="s">
        <v>3620</v>
      </c>
      <c r="O2360" t="s">
        <v>3579</v>
      </c>
      <c r="P2360" s="61">
        <v>1236.1199999999999</v>
      </c>
      <c r="Q2360" t="s">
        <v>3579</v>
      </c>
      <c r="R2360" s="61">
        <v>1236.1199999999999</v>
      </c>
      <c r="S2360" s="61">
        <v>0</v>
      </c>
    </row>
    <row r="2361" spans="1:19" x14ac:dyDescent="0.2">
      <c r="A2361" t="s">
        <v>641</v>
      </c>
      <c r="B2361" t="s">
        <v>2086</v>
      </c>
      <c r="C2361" t="s">
        <v>3093</v>
      </c>
      <c r="D2361" t="s">
        <v>238</v>
      </c>
      <c r="E2361" t="s">
        <v>3573</v>
      </c>
      <c r="F2361" t="s">
        <v>119</v>
      </c>
      <c r="G2361" s="87">
        <v>20191130</v>
      </c>
      <c r="H2361" t="s">
        <v>4447</v>
      </c>
      <c r="I2361" t="s">
        <v>6505</v>
      </c>
      <c r="J2361" t="s">
        <v>6505</v>
      </c>
      <c r="K2361">
        <v>7372</v>
      </c>
      <c r="L2361" t="s">
        <v>6497</v>
      </c>
      <c r="M2361" s="87">
        <v>43808</v>
      </c>
      <c r="N2361" t="s">
        <v>3578</v>
      </c>
      <c r="O2361" t="s">
        <v>3579</v>
      </c>
      <c r="P2361" s="61">
        <v>1196.25</v>
      </c>
      <c r="Q2361" t="s">
        <v>3579</v>
      </c>
      <c r="R2361" s="61">
        <v>1196.25</v>
      </c>
      <c r="S2361" s="61">
        <v>0</v>
      </c>
    </row>
    <row r="2362" spans="1:19" x14ac:dyDescent="0.2">
      <c r="A2362" t="s">
        <v>641</v>
      </c>
      <c r="B2362" t="s">
        <v>2086</v>
      </c>
      <c r="C2362" t="s">
        <v>3093</v>
      </c>
      <c r="D2362" t="s">
        <v>238</v>
      </c>
      <c r="E2362" t="s">
        <v>3573</v>
      </c>
      <c r="F2362" t="s">
        <v>120</v>
      </c>
      <c r="G2362" s="87">
        <v>20191231</v>
      </c>
      <c r="H2362" t="s">
        <v>4447</v>
      </c>
      <c r="I2362" t="s">
        <v>6505</v>
      </c>
      <c r="J2362" t="s">
        <v>6505</v>
      </c>
      <c r="K2362">
        <v>7415</v>
      </c>
      <c r="L2362" t="s">
        <v>6498</v>
      </c>
      <c r="M2362" s="87">
        <v>43840</v>
      </c>
      <c r="N2362" t="s">
        <v>3620</v>
      </c>
      <c r="O2362" t="s">
        <v>3579</v>
      </c>
      <c r="P2362" s="61">
        <v>1236.1199999999999</v>
      </c>
      <c r="Q2362" t="s">
        <v>3579</v>
      </c>
      <c r="R2362" s="61">
        <v>1236.1199999999999</v>
      </c>
      <c r="S2362" s="61">
        <v>0</v>
      </c>
    </row>
    <row r="2363" spans="1:19" x14ac:dyDescent="0.2">
      <c r="A2363" t="s">
        <v>641</v>
      </c>
      <c r="B2363" t="s">
        <v>2086</v>
      </c>
      <c r="C2363" t="s">
        <v>3093</v>
      </c>
      <c r="D2363" t="s">
        <v>238</v>
      </c>
      <c r="E2363" t="s">
        <v>3573</v>
      </c>
      <c r="F2363" t="s">
        <v>121</v>
      </c>
      <c r="G2363" s="87">
        <v>20200131</v>
      </c>
      <c r="H2363" t="s">
        <v>4447</v>
      </c>
      <c r="I2363" t="s">
        <v>6505</v>
      </c>
      <c r="J2363" t="s">
        <v>6505</v>
      </c>
      <c r="K2363">
        <v>7477</v>
      </c>
      <c r="L2363" t="s">
        <v>6499</v>
      </c>
      <c r="M2363" s="87">
        <v>43873</v>
      </c>
      <c r="N2363" t="s">
        <v>3620</v>
      </c>
      <c r="O2363" t="s">
        <v>3579</v>
      </c>
      <c r="P2363" s="61">
        <v>1236.1199999999999</v>
      </c>
      <c r="Q2363" t="s">
        <v>3579</v>
      </c>
      <c r="R2363" s="61">
        <v>1236.1199999999999</v>
      </c>
      <c r="S2363" s="61">
        <v>0</v>
      </c>
    </row>
    <row r="2364" spans="1:19" x14ac:dyDescent="0.2">
      <c r="A2364" t="s">
        <v>641</v>
      </c>
      <c r="B2364" t="s">
        <v>2086</v>
      </c>
      <c r="C2364" t="s">
        <v>3093</v>
      </c>
      <c r="D2364" t="s">
        <v>238</v>
      </c>
      <c r="E2364" t="s">
        <v>3573</v>
      </c>
      <c r="F2364" t="s">
        <v>122</v>
      </c>
      <c r="G2364" s="87">
        <v>20200229</v>
      </c>
      <c r="H2364" t="s">
        <v>4447</v>
      </c>
      <c r="I2364" t="s">
        <v>6505</v>
      </c>
      <c r="J2364" t="s">
        <v>6505</v>
      </c>
      <c r="K2364">
        <v>7517</v>
      </c>
      <c r="L2364" t="s">
        <v>6500</v>
      </c>
      <c r="M2364" s="87">
        <v>43902</v>
      </c>
      <c r="N2364" t="s">
        <v>3620</v>
      </c>
      <c r="O2364" t="s">
        <v>3579</v>
      </c>
      <c r="P2364" s="61">
        <v>1156.3699999999999</v>
      </c>
      <c r="Q2364" t="s">
        <v>3579</v>
      </c>
      <c r="R2364" s="61">
        <v>1156.3699999999999</v>
      </c>
      <c r="S2364" s="61">
        <v>0</v>
      </c>
    </row>
    <row r="2365" spans="1:19" x14ac:dyDescent="0.2">
      <c r="A2365" t="s">
        <v>641</v>
      </c>
      <c r="B2365" t="s">
        <v>2086</v>
      </c>
      <c r="C2365" t="s">
        <v>3093</v>
      </c>
      <c r="D2365" t="s">
        <v>238</v>
      </c>
      <c r="E2365" t="s">
        <v>3573</v>
      </c>
      <c r="F2365" t="s">
        <v>123</v>
      </c>
      <c r="G2365" s="87">
        <v>20200331</v>
      </c>
      <c r="H2365" t="s">
        <v>4447</v>
      </c>
      <c r="I2365" t="s">
        <v>6505</v>
      </c>
      <c r="J2365" t="s">
        <v>6505</v>
      </c>
      <c r="K2365">
        <v>7578</v>
      </c>
      <c r="L2365" t="s">
        <v>6501</v>
      </c>
      <c r="M2365" s="87">
        <v>43935</v>
      </c>
      <c r="N2365" t="s">
        <v>3578</v>
      </c>
      <c r="O2365" t="s">
        <v>3579</v>
      </c>
      <c r="P2365" s="61">
        <v>1236.1199999999999</v>
      </c>
      <c r="Q2365" t="s">
        <v>3579</v>
      </c>
      <c r="R2365" s="61">
        <v>1236.1199999999999</v>
      </c>
      <c r="S2365" s="61">
        <v>0</v>
      </c>
    </row>
    <row r="2366" spans="1:19" x14ac:dyDescent="0.2">
      <c r="A2366" t="s">
        <v>641</v>
      </c>
      <c r="B2366" t="s">
        <v>2086</v>
      </c>
      <c r="C2366" t="s">
        <v>3093</v>
      </c>
      <c r="D2366" t="s">
        <v>238</v>
      </c>
      <c r="E2366" t="s">
        <v>3573</v>
      </c>
      <c r="F2366" t="s">
        <v>124</v>
      </c>
      <c r="G2366" s="87">
        <v>20200430</v>
      </c>
      <c r="H2366" t="s">
        <v>4447</v>
      </c>
      <c r="I2366" t="s">
        <v>6505</v>
      </c>
      <c r="J2366" t="s">
        <v>6505</v>
      </c>
      <c r="K2366">
        <v>7611</v>
      </c>
      <c r="L2366" t="s">
        <v>6502</v>
      </c>
      <c r="M2366" s="87">
        <v>43952</v>
      </c>
      <c r="N2366" t="s">
        <v>3620</v>
      </c>
      <c r="O2366" t="s">
        <v>3579</v>
      </c>
      <c r="P2366" s="61">
        <v>1196.25</v>
      </c>
      <c r="Q2366" t="s">
        <v>3579</v>
      </c>
      <c r="R2366" s="61">
        <v>1196.25</v>
      </c>
      <c r="S2366" s="61">
        <v>0</v>
      </c>
    </row>
    <row r="2367" spans="1:19" x14ac:dyDescent="0.2">
      <c r="A2367" t="s">
        <v>641</v>
      </c>
      <c r="B2367" t="s">
        <v>2086</v>
      </c>
      <c r="C2367" t="s">
        <v>3093</v>
      </c>
      <c r="D2367" t="s">
        <v>238</v>
      </c>
      <c r="E2367" t="s">
        <v>3573</v>
      </c>
      <c r="F2367" t="s">
        <v>125</v>
      </c>
      <c r="G2367" s="87">
        <v>20200531</v>
      </c>
      <c r="H2367" t="s">
        <v>4447</v>
      </c>
      <c r="I2367" t="s">
        <v>6505</v>
      </c>
      <c r="J2367" t="s">
        <v>6505</v>
      </c>
      <c r="K2367">
        <v>7665</v>
      </c>
      <c r="L2367" t="s">
        <v>6503</v>
      </c>
      <c r="M2367" s="87">
        <v>43991</v>
      </c>
      <c r="N2367" t="s">
        <v>3620</v>
      </c>
      <c r="O2367" t="s">
        <v>3579</v>
      </c>
      <c r="P2367" s="61">
        <v>1236.1199999999999</v>
      </c>
      <c r="Q2367" t="s">
        <v>3579</v>
      </c>
      <c r="R2367" s="61">
        <v>1236.1199999999999</v>
      </c>
      <c r="S2367" s="61">
        <v>0</v>
      </c>
    </row>
    <row r="2368" spans="1:19" x14ac:dyDescent="0.2">
      <c r="A2368" t="s">
        <v>641</v>
      </c>
      <c r="B2368" t="s">
        <v>2086</v>
      </c>
      <c r="C2368" t="s">
        <v>3093</v>
      </c>
      <c r="D2368" t="s">
        <v>238</v>
      </c>
      <c r="E2368" t="s">
        <v>3573</v>
      </c>
      <c r="F2368" t="s">
        <v>16</v>
      </c>
      <c r="G2368" s="87">
        <v>20200630</v>
      </c>
      <c r="H2368" t="s">
        <v>3617</v>
      </c>
      <c r="J2368" t="s">
        <v>3618</v>
      </c>
      <c r="K2368">
        <v>7681</v>
      </c>
      <c r="L2368" t="s">
        <v>3619</v>
      </c>
      <c r="M2368" s="87">
        <v>43999</v>
      </c>
      <c r="N2368" t="s">
        <v>3620</v>
      </c>
      <c r="O2368" t="s">
        <v>3579</v>
      </c>
      <c r="P2368" s="61">
        <v>-13067.64</v>
      </c>
      <c r="Q2368" t="s">
        <v>3579</v>
      </c>
      <c r="R2368" s="61">
        <v>0</v>
      </c>
      <c r="S2368" s="61">
        <v>-13067.64</v>
      </c>
    </row>
    <row r="2369" spans="1:19" x14ac:dyDescent="0.2">
      <c r="A2369" t="s">
        <v>641</v>
      </c>
      <c r="B2369" t="s">
        <v>2086</v>
      </c>
      <c r="C2369" t="s">
        <v>3093</v>
      </c>
      <c r="D2369" t="s">
        <v>238</v>
      </c>
      <c r="E2369" t="s">
        <v>3573</v>
      </c>
      <c r="F2369" t="s">
        <v>16</v>
      </c>
      <c r="G2369" s="87">
        <v>20200630</v>
      </c>
      <c r="H2369" t="s">
        <v>3617</v>
      </c>
      <c r="I2369" t="s">
        <v>3618</v>
      </c>
      <c r="J2369" t="s">
        <v>3618</v>
      </c>
      <c r="K2369">
        <v>7715</v>
      </c>
      <c r="L2369" t="s">
        <v>6504</v>
      </c>
      <c r="M2369" s="87">
        <v>44018</v>
      </c>
      <c r="N2369" t="s">
        <v>3620</v>
      </c>
      <c r="O2369" t="s">
        <v>3579</v>
      </c>
      <c r="P2369" s="61">
        <v>-1196.25</v>
      </c>
      <c r="Q2369" t="s">
        <v>3579</v>
      </c>
      <c r="R2369" s="61">
        <v>0</v>
      </c>
      <c r="S2369" s="61">
        <v>-1196.25</v>
      </c>
    </row>
    <row r="2370" spans="1:19" x14ac:dyDescent="0.2">
      <c r="A2370" t="s">
        <v>641</v>
      </c>
      <c r="B2370" t="s">
        <v>2086</v>
      </c>
      <c r="C2370" t="s">
        <v>3093</v>
      </c>
      <c r="D2370" t="s">
        <v>238</v>
      </c>
      <c r="E2370" t="s">
        <v>3573</v>
      </c>
      <c r="F2370" t="s">
        <v>126</v>
      </c>
      <c r="G2370" s="87">
        <v>20200630</v>
      </c>
      <c r="H2370" t="s">
        <v>4447</v>
      </c>
      <c r="I2370" t="s">
        <v>6505</v>
      </c>
      <c r="J2370" t="s">
        <v>6505</v>
      </c>
      <c r="K2370">
        <v>7715</v>
      </c>
      <c r="L2370" t="s">
        <v>6504</v>
      </c>
      <c r="M2370" s="87">
        <v>44018</v>
      </c>
      <c r="N2370" t="s">
        <v>3620</v>
      </c>
      <c r="O2370" t="s">
        <v>3579</v>
      </c>
      <c r="P2370" s="61">
        <v>1196.25</v>
      </c>
      <c r="Q2370" t="s">
        <v>3579</v>
      </c>
      <c r="R2370" s="61">
        <v>1196.25</v>
      </c>
      <c r="S2370" s="61">
        <v>0</v>
      </c>
    </row>
    <row r="2371" spans="1:19" x14ac:dyDescent="0.2">
      <c r="A2371" t="s">
        <v>642</v>
      </c>
      <c r="B2371" t="s">
        <v>2087</v>
      </c>
      <c r="C2371" t="s">
        <v>3094</v>
      </c>
      <c r="D2371" t="s">
        <v>238</v>
      </c>
      <c r="E2371" t="s">
        <v>3573</v>
      </c>
      <c r="F2371" t="s">
        <v>115</v>
      </c>
      <c r="G2371" s="87">
        <v>20190731</v>
      </c>
      <c r="H2371" t="s">
        <v>4447</v>
      </c>
      <c r="I2371" t="s">
        <v>6505</v>
      </c>
      <c r="J2371" t="s">
        <v>6505</v>
      </c>
      <c r="K2371">
        <v>7182</v>
      </c>
      <c r="L2371" t="s">
        <v>6493</v>
      </c>
      <c r="M2371" s="87">
        <v>43698</v>
      </c>
      <c r="N2371" t="s">
        <v>3620</v>
      </c>
      <c r="O2371" t="s">
        <v>3579</v>
      </c>
      <c r="P2371" s="61">
        <v>31.43</v>
      </c>
      <c r="Q2371" t="s">
        <v>3579</v>
      </c>
      <c r="R2371" s="61">
        <v>31.43</v>
      </c>
      <c r="S2371" s="61">
        <v>0</v>
      </c>
    </row>
    <row r="2372" spans="1:19" x14ac:dyDescent="0.2">
      <c r="A2372" t="s">
        <v>642</v>
      </c>
      <c r="B2372" t="s">
        <v>2087</v>
      </c>
      <c r="C2372" t="s">
        <v>3094</v>
      </c>
      <c r="D2372" t="s">
        <v>238</v>
      </c>
      <c r="E2372" t="s">
        <v>3573</v>
      </c>
      <c r="F2372" t="s">
        <v>116</v>
      </c>
      <c r="G2372" s="87">
        <v>20190831</v>
      </c>
      <c r="H2372" t="s">
        <v>4447</v>
      </c>
      <c r="I2372" t="s">
        <v>6505</v>
      </c>
      <c r="J2372" t="s">
        <v>6505</v>
      </c>
      <c r="K2372">
        <v>7222</v>
      </c>
      <c r="L2372" t="s">
        <v>6494</v>
      </c>
      <c r="M2372" s="87">
        <v>43712</v>
      </c>
      <c r="N2372" t="s">
        <v>3620</v>
      </c>
      <c r="O2372" t="s">
        <v>3579</v>
      </c>
      <c r="P2372" s="61">
        <v>31.43</v>
      </c>
      <c r="Q2372" t="s">
        <v>3579</v>
      </c>
      <c r="R2372" s="61">
        <v>31.43</v>
      </c>
      <c r="S2372" s="61">
        <v>0</v>
      </c>
    </row>
    <row r="2373" spans="1:19" x14ac:dyDescent="0.2">
      <c r="A2373" t="s">
        <v>642</v>
      </c>
      <c r="B2373" t="s">
        <v>2087</v>
      </c>
      <c r="C2373" t="s">
        <v>3094</v>
      </c>
      <c r="D2373" t="s">
        <v>238</v>
      </c>
      <c r="E2373" t="s">
        <v>3573</v>
      </c>
      <c r="F2373" t="s">
        <v>117</v>
      </c>
      <c r="G2373" s="87">
        <v>20190930</v>
      </c>
      <c r="H2373" t="s">
        <v>4447</v>
      </c>
      <c r="I2373" t="s">
        <v>6505</v>
      </c>
      <c r="J2373" t="s">
        <v>6505</v>
      </c>
      <c r="K2373">
        <v>7264</v>
      </c>
      <c r="L2373" t="s">
        <v>6495</v>
      </c>
      <c r="M2373" s="87">
        <v>43741</v>
      </c>
      <c r="N2373" t="s">
        <v>3620</v>
      </c>
      <c r="O2373" t="s">
        <v>3579</v>
      </c>
      <c r="P2373" s="61">
        <v>33.31</v>
      </c>
      <c r="Q2373" t="s">
        <v>3579</v>
      </c>
      <c r="R2373" s="61">
        <v>33.31</v>
      </c>
      <c r="S2373" s="61">
        <v>0</v>
      </c>
    </row>
    <row r="2374" spans="1:19" x14ac:dyDescent="0.2">
      <c r="A2374" t="s">
        <v>642</v>
      </c>
      <c r="B2374" t="s">
        <v>2087</v>
      </c>
      <c r="C2374" t="s">
        <v>3094</v>
      </c>
      <c r="D2374" t="s">
        <v>238</v>
      </c>
      <c r="E2374" t="s">
        <v>3573</v>
      </c>
      <c r="F2374" t="s">
        <v>118</v>
      </c>
      <c r="G2374" s="87">
        <v>20191031</v>
      </c>
      <c r="H2374" t="s">
        <v>4447</v>
      </c>
      <c r="I2374" t="s">
        <v>6505</v>
      </c>
      <c r="J2374" t="s">
        <v>6505</v>
      </c>
      <c r="K2374">
        <v>7328</v>
      </c>
      <c r="L2374" t="s">
        <v>6496</v>
      </c>
      <c r="M2374" s="87">
        <v>43782</v>
      </c>
      <c r="N2374" t="s">
        <v>3620</v>
      </c>
      <c r="O2374" t="s">
        <v>3579</v>
      </c>
      <c r="P2374" s="61">
        <v>35.61</v>
      </c>
      <c r="Q2374" t="s">
        <v>3579</v>
      </c>
      <c r="R2374" s="61">
        <v>35.61</v>
      </c>
      <c r="S2374" s="61">
        <v>0</v>
      </c>
    </row>
    <row r="2375" spans="1:19" x14ac:dyDescent="0.2">
      <c r="A2375" t="s">
        <v>642</v>
      </c>
      <c r="B2375" t="s">
        <v>2087</v>
      </c>
      <c r="C2375" t="s">
        <v>3094</v>
      </c>
      <c r="D2375" t="s">
        <v>238</v>
      </c>
      <c r="E2375" t="s">
        <v>3573</v>
      </c>
      <c r="F2375" t="s">
        <v>119</v>
      </c>
      <c r="G2375" s="87">
        <v>20191130</v>
      </c>
      <c r="H2375" t="s">
        <v>4447</v>
      </c>
      <c r="I2375" t="s">
        <v>6505</v>
      </c>
      <c r="J2375" t="s">
        <v>6505</v>
      </c>
      <c r="K2375">
        <v>7372</v>
      </c>
      <c r="L2375" t="s">
        <v>6497</v>
      </c>
      <c r="M2375" s="87">
        <v>43808</v>
      </c>
      <c r="N2375" t="s">
        <v>3578</v>
      </c>
      <c r="O2375" t="s">
        <v>3579</v>
      </c>
      <c r="P2375" s="61">
        <v>34.46</v>
      </c>
      <c r="Q2375" t="s">
        <v>3579</v>
      </c>
      <c r="R2375" s="61">
        <v>34.46</v>
      </c>
      <c r="S2375" s="61">
        <v>0</v>
      </c>
    </row>
    <row r="2376" spans="1:19" x14ac:dyDescent="0.2">
      <c r="A2376" t="s">
        <v>642</v>
      </c>
      <c r="B2376" t="s">
        <v>2087</v>
      </c>
      <c r="C2376" t="s">
        <v>3094</v>
      </c>
      <c r="D2376" t="s">
        <v>238</v>
      </c>
      <c r="E2376" t="s">
        <v>3573</v>
      </c>
      <c r="F2376" t="s">
        <v>120</v>
      </c>
      <c r="G2376" s="87">
        <v>20191231</v>
      </c>
      <c r="H2376" t="s">
        <v>4447</v>
      </c>
      <c r="I2376" t="s">
        <v>6505</v>
      </c>
      <c r="J2376" t="s">
        <v>6505</v>
      </c>
      <c r="K2376">
        <v>7415</v>
      </c>
      <c r="L2376" t="s">
        <v>6498</v>
      </c>
      <c r="M2376" s="87">
        <v>43840</v>
      </c>
      <c r="N2376" t="s">
        <v>3620</v>
      </c>
      <c r="O2376" t="s">
        <v>3579</v>
      </c>
      <c r="P2376" s="61">
        <v>35.61</v>
      </c>
      <c r="Q2376" t="s">
        <v>3579</v>
      </c>
      <c r="R2376" s="61">
        <v>35.61</v>
      </c>
      <c r="S2376" s="61">
        <v>0</v>
      </c>
    </row>
    <row r="2377" spans="1:19" x14ac:dyDescent="0.2">
      <c r="A2377" t="s">
        <v>642</v>
      </c>
      <c r="B2377" t="s">
        <v>2087</v>
      </c>
      <c r="C2377" t="s">
        <v>3094</v>
      </c>
      <c r="D2377" t="s">
        <v>238</v>
      </c>
      <c r="E2377" t="s">
        <v>3573</v>
      </c>
      <c r="F2377" t="s">
        <v>121</v>
      </c>
      <c r="G2377" s="87">
        <v>20200131</v>
      </c>
      <c r="H2377" t="s">
        <v>4447</v>
      </c>
      <c r="I2377" t="s">
        <v>6505</v>
      </c>
      <c r="J2377" t="s">
        <v>6505</v>
      </c>
      <c r="K2377">
        <v>7477</v>
      </c>
      <c r="L2377" t="s">
        <v>6499</v>
      </c>
      <c r="M2377" s="87">
        <v>43873</v>
      </c>
      <c r="N2377" t="s">
        <v>3620</v>
      </c>
      <c r="O2377" t="s">
        <v>3579</v>
      </c>
      <c r="P2377" s="61">
        <v>35.61</v>
      </c>
      <c r="Q2377" t="s">
        <v>3579</v>
      </c>
      <c r="R2377" s="61">
        <v>35.61</v>
      </c>
      <c r="S2377" s="61">
        <v>0</v>
      </c>
    </row>
    <row r="2378" spans="1:19" x14ac:dyDescent="0.2">
      <c r="A2378" t="s">
        <v>642</v>
      </c>
      <c r="B2378" t="s">
        <v>2087</v>
      </c>
      <c r="C2378" t="s">
        <v>3094</v>
      </c>
      <c r="D2378" t="s">
        <v>238</v>
      </c>
      <c r="E2378" t="s">
        <v>3573</v>
      </c>
      <c r="F2378" t="s">
        <v>122</v>
      </c>
      <c r="G2378" s="87">
        <v>20200229</v>
      </c>
      <c r="H2378" t="s">
        <v>4447</v>
      </c>
      <c r="I2378" t="s">
        <v>6505</v>
      </c>
      <c r="J2378" t="s">
        <v>6505</v>
      </c>
      <c r="K2378">
        <v>7517</v>
      </c>
      <c r="L2378" t="s">
        <v>6500</v>
      </c>
      <c r="M2378" s="87">
        <v>43902</v>
      </c>
      <c r="N2378" t="s">
        <v>3620</v>
      </c>
      <c r="O2378" t="s">
        <v>3579</v>
      </c>
      <c r="P2378" s="61">
        <v>33.31</v>
      </c>
      <c r="Q2378" t="s">
        <v>3579</v>
      </c>
      <c r="R2378" s="61">
        <v>33.31</v>
      </c>
      <c r="S2378" s="61">
        <v>0</v>
      </c>
    </row>
    <row r="2379" spans="1:19" x14ac:dyDescent="0.2">
      <c r="A2379" t="s">
        <v>642</v>
      </c>
      <c r="B2379" t="s">
        <v>2087</v>
      </c>
      <c r="C2379" t="s">
        <v>3094</v>
      </c>
      <c r="D2379" t="s">
        <v>238</v>
      </c>
      <c r="E2379" t="s">
        <v>3573</v>
      </c>
      <c r="F2379" t="s">
        <v>123</v>
      </c>
      <c r="G2379" s="87">
        <v>20200331</v>
      </c>
      <c r="H2379" t="s">
        <v>4447</v>
      </c>
      <c r="I2379" t="s">
        <v>6505</v>
      </c>
      <c r="J2379" t="s">
        <v>6505</v>
      </c>
      <c r="K2379">
        <v>7578</v>
      </c>
      <c r="L2379" t="s">
        <v>6501</v>
      </c>
      <c r="M2379" s="87">
        <v>43935</v>
      </c>
      <c r="N2379" t="s">
        <v>3578</v>
      </c>
      <c r="O2379" t="s">
        <v>3579</v>
      </c>
      <c r="P2379" s="61">
        <v>35.61</v>
      </c>
      <c r="Q2379" t="s">
        <v>3579</v>
      </c>
      <c r="R2379" s="61">
        <v>35.61</v>
      </c>
      <c r="S2379" s="61">
        <v>0</v>
      </c>
    </row>
    <row r="2380" spans="1:19" x14ac:dyDescent="0.2">
      <c r="A2380" t="s">
        <v>642</v>
      </c>
      <c r="B2380" t="s">
        <v>2087</v>
      </c>
      <c r="C2380" t="s">
        <v>3094</v>
      </c>
      <c r="D2380" t="s">
        <v>238</v>
      </c>
      <c r="E2380" t="s">
        <v>3573</v>
      </c>
      <c r="F2380" t="s">
        <v>124</v>
      </c>
      <c r="G2380" s="87">
        <v>20200430</v>
      </c>
      <c r="H2380" t="s">
        <v>4447</v>
      </c>
      <c r="I2380" t="s">
        <v>6505</v>
      </c>
      <c r="J2380" t="s">
        <v>6505</v>
      </c>
      <c r="K2380">
        <v>7611</v>
      </c>
      <c r="L2380" t="s">
        <v>6502</v>
      </c>
      <c r="M2380" s="87">
        <v>43952</v>
      </c>
      <c r="N2380" t="s">
        <v>3620</v>
      </c>
      <c r="O2380" t="s">
        <v>3579</v>
      </c>
      <c r="P2380" s="61">
        <v>34.46</v>
      </c>
      <c r="Q2380" t="s">
        <v>3579</v>
      </c>
      <c r="R2380" s="61">
        <v>34.46</v>
      </c>
      <c r="S2380" s="61">
        <v>0</v>
      </c>
    </row>
    <row r="2381" spans="1:19" x14ac:dyDescent="0.2">
      <c r="A2381" t="s">
        <v>642</v>
      </c>
      <c r="B2381" t="s">
        <v>2087</v>
      </c>
      <c r="C2381" t="s">
        <v>3094</v>
      </c>
      <c r="D2381" t="s">
        <v>238</v>
      </c>
      <c r="E2381" t="s">
        <v>3573</v>
      </c>
      <c r="F2381" t="s">
        <v>125</v>
      </c>
      <c r="G2381" s="87">
        <v>20200531</v>
      </c>
      <c r="H2381" t="s">
        <v>4447</v>
      </c>
      <c r="I2381" t="s">
        <v>6505</v>
      </c>
      <c r="J2381" t="s">
        <v>6505</v>
      </c>
      <c r="K2381">
        <v>7665</v>
      </c>
      <c r="L2381" t="s">
        <v>6503</v>
      </c>
      <c r="M2381" s="87">
        <v>43991</v>
      </c>
      <c r="N2381" t="s">
        <v>3620</v>
      </c>
      <c r="O2381" t="s">
        <v>3579</v>
      </c>
      <c r="P2381" s="61">
        <v>35.61</v>
      </c>
      <c r="Q2381" t="s">
        <v>3579</v>
      </c>
      <c r="R2381" s="61">
        <v>35.61</v>
      </c>
      <c r="S2381" s="61">
        <v>0</v>
      </c>
    </row>
    <row r="2382" spans="1:19" x14ac:dyDescent="0.2">
      <c r="A2382" t="s">
        <v>642</v>
      </c>
      <c r="B2382" t="s">
        <v>2087</v>
      </c>
      <c r="C2382" t="s">
        <v>3094</v>
      </c>
      <c r="D2382" t="s">
        <v>238</v>
      </c>
      <c r="E2382" t="s">
        <v>3573</v>
      </c>
      <c r="F2382" t="s">
        <v>16</v>
      </c>
      <c r="G2382" s="87">
        <v>20200630</v>
      </c>
      <c r="H2382" t="s">
        <v>3617</v>
      </c>
      <c r="J2382" t="s">
        <v>3618</v>
      </c>
      <c r="K2382">
        <v>7681</v>
      </c>
      <c r="L2382" t="s">
        <v>3619</v>
      </c>
      <c r="M2382" s="87">
        <v>43999</v>
      </c>
      <c r="N2382" t="s">
        <v>3620</v>
      </c>
      <c r="O2382" t="s">
        <v>3579</v>
      </c>
      <c r="P2382" s="61">
        <v>-376.45</v>
      </c>
      <c r="Q2382" t="s">
        <v>3579</v>
      </c>
      <c r="R2382" s="61">
        <v>0</v>
      </c>
      <c r="S2382" s="61">
        <v>-376.45</v>
      </c>
    </row>
    <row r="2383" spans="1:19" x14ac:dyDescent="0.2">
      <c r="A2383" t="s">
        <v>642</v>
      </c>
      <c r="B2383" t="s">
        <v>2087</v>
      </c>
      <c r="C2383" t="s">
        <v>3094</v>
      </c>
      <c r="D2383" t="s">
        <v>238</v>
      </c>
      <c r="E2383" t="s">
        <v>3573</v>
      </c>
      <c r="F2383" t="s">
        <v>16</v>
      </c>
      <c r="G2383" s="87">
        <v>20200630</v>
      </c>
      <c r="H2383" t="s">
        <v>3617</v>
      </c>
      <c r="I2383" t="s">
        <v>3618</v>
      </c>
      <c r="J2383" t="s">
        <v>3618</v>
      </c>
      <c r="K2383">
        <v>7715</v>
      </c>
      <c r="L2383" t="s">
        <v>6504</v>
      </c>
      <c r="M2383" s="87">
        <v>44018</v>
      </c>
      <c r="N2383" t="s">
        <v>3620</v>
      </c>
      <c r="O2383" t="s">
        <v>3579</v>
      </c>
      <c r="P2383" s="61">
        <v>-34.46</v>
      </c>
      <c r="Q2383" t="s">
        <v>3579</v>
      </c>
      <c r="R2383" s="61">
        <v>0</v>
      </c>
      <c r="S2383" s="61">
        <v>-34.46</v>
      </c>
    </row>
    <row r="2384" spans="1:19" x14ac:dyDescent="0.2">
      <c r="A2384" t="s">
        <v>642</v>
      </c>
      <c r="B2384" t="s">
        <v>2087</v>
      </c>
      <c r="C2384" t="s">
        <v>3094</v>
      </c>
      <c r="D2384" t="s">
        <v>238</v>
      </c>
      <c r="E2384" t="s">
        <v>3573</v>
      </c>
      <c r="F2384" t="s">
        <v>126</v>
      </c>
      <c r="G2384" s="87">
        <v>20200630</v>
      </c>
      <c r="H2384" t="s">
        <v>4447</v>
      </c>
      <c r="I2384" t="s">
        <v>6505</v>
      </c>
      <c r="J2384" t="s">
        <v>6505</v>
      </c>
      <c r="K2384">
        <v>7715</v>
      </c>
      <c r="L2384" t="s">
        <v>6504</v>
      </c>
      <c r="M2384" s="87">
        <v>44018</v>
      </c>
      <c r="N2384" t="s">
        <v>3620</v>
      </c>
      <c r="O2384" t="s">
        <v>3579</v>
      </c>
      <c r="P2384" s="61">
        <v>34.46</v>
      </c>
      <c r="Q2384" t="s">
        <v>3579</v>
      </c>
      <c r="R2384" s="61">
        <v>34.46</v>
      </c>
      <c r="S2384" s="61">
        <v>0</v>
      </c>
    </row>
    <row r="2385" spans="1:19" x14ac:dyDescent="0.2">
      <c r="A2385" t="s">
        <v>643</v>
      </c>
      <c r="B2385" t="s">
        <v>2088</v>
      </c>
      <c r="C2385" t="s">
        <v>3095</v>
      </c>
      <c r="D2385" t="s">
        <v>238</v>
      </c>
      <c r="E2385" t="s">
        <v>3573</v>
      </c>
      <c r="F2385" t="s">
        <v>115</v>
      </c>
      <c r="G2385" s="87">
        <v>20190731</v>
      </c>
      <c r="H2385" t="s">
        <v>4447</v>
      </c>
      <c r="I2385" t="s">
        <v>6505</v>
      </c>
      <c r="J2385" t="s">
        <v>6505</v>
      </c>
      <c r="K2385">
        <v>7182</v>
      </c>
      <c r="L2385" t="s">
        <v>6493</v>
      </c>
      <c r="M2385" s="87">
        <v>43698</v>
      </c>
      <c r="N2385" t="s">
        <v>3620</v>
      </c>
      <c r="O2385" t="s">
        <v>3579</v>
      </c>
      <c r="P2385" s="61">
        <v>70.72</v>
      </c>
      <c r="Q2385" t="s">
        <v>3579</v>
      </c>
      <c r="R2385" s="61">
        <v>70.72</v>
      </c>
      <c r="S2385" s="61">
        <v>0</v>
      </c>
    </row>
    <row r="2386" spans="1:19" x14ac:dyDescent="0.2">
      <c r="A2386" t="s">
        <v>643</v>
      </c>
      <c r="B2386" t="s">
        <v>2088</v>
      </c>
      <c r="C2386" t="s">
        <v>3095</v>
      </c>
      <c r="D2386" t="s">
        <v>238</v>
      </c>
      <c r="E2386" t="s">
        <v>3573</v>
      </c>
      <c r="F2386" t="s">
        <v>116</v>
      </c>
      <c r="G2386" s="87">
        <v>20190831</v>
      </c>
      <c r="H2386" t="s">
        <v>4447</v>
      </c>
      <c r="I2386" t="s">
        <v>6505</v>
      </c>
      <c r="J2386" t="s">
        <v>6505</v>
      </c>
      <c r="K2386">
        <v>7222</v>
      </c>
      <c r="L2386" t="s">
        <v>6494</v>
      </c>
      <c r="M2386" s="87">
        <v>43712</v>
      </c>
      <c r="N2386" t="s">
        <v>3620</v>
      </c>
      <c r="O2386" t="s">
        <v>3579</v>
      </c>
      <c r="P2386" s="61">
        <v>70.72</v>
      </c>
      <c r="Q2386" t="s">
        <v>3579</v>
      </c>
      <c r="R2386" s="61">
        <v>70.72</v>
      </c>
      <c r="S2386" s="61">
        <v>0</v>
      </c>
    </row>
    <row r="2387" spans="1:19" x14ac:dyDescent="0.2">
      <c r="A2387" t="s">
        <v>643</v>
      </c>
      <c r="B2387" t="s">
        <v>2088</v>
      </c>
      <c r="C2387" t="s">
        <v>3095</v>
      </c>
      <c r="D2387" t="s">
        <v>238</v>
      </c>
      <c r="E2387" t="s">
        <v>3573</v>
      </c>
      <c r="F2387" t="s">
        <v>117</v>
      </c>
      <c r="G2387" s="87">
        <v>20190930</v>
      </c>
      <c r="H2387" t="s">
        <v>4447</v>
      </c>
      <c r="I2387" t="s">
        <v>6505</v>
      </c>
      <c r="J2387" t="s">
        <v>6505</v>
      </c>
      <c r="K2387">
        <v>7264</v>
      </c>
      <c r="L2387" t="s">
        <v>6495</v>
      </c>
      <c r="M2387" s="87">
        <v>43741</v>
      </c>
      <c r="N2387" t="s">
        <v>3620</v>
      </c>
      <c r="O2387" t="s">
        <v>3579</v>
      </c>
      <c r="P2387" s="61">
        <v>74.97</v>
      </c>
      <c r="Q2387" t="s">
        <v>3579</v>
      </c>
      <c r="R2387" s="61">
        <v>74.97</v>
      </c>
      <c r="S2387" s="61">
        <v>0</v>
      </c>
    </row>
    <row r="2388" spans="1:19" x14ac:dyDescent="0.2">
      <c r="A2388" t="s">
        <v>643</v>
      </c>
      <c r="B2388" t="s">
        <v>2088</v>
      </c>
      <c r="C2388" t="s">
        <v>3095</v>
      </c>
      <c r="D2388" t="s">
        <v>238</v>
      </c>
      <c r="E2388" t="s">
        <v>3573</v>
      </c>
      <c r="F2388" t="s">
        <v>118</v>
      </c>
      <c r="G2388" s="87">
        <v>20191031</v>
      </c>
      <c r="H2388" t="s">
        <v>4447</v>
      </c>
      <c r="I2388" t="s">
        <v>6505</v>
      </c>
      <c r="J2388" t="s">
        <v>6505</v>
      </c>
      <c r="K2388">
        <v>7328</v>
      </c>
      <c r="L2388" t="s">
        <v>6496</v>
      </c>
      <c r="M2388" s="87">
        <v>43782</v>
      </c>
      <c r="N2388" t="s">
        <v>3620</v>
      </c>
      <c r="O2388" t="s">
        <v>3579</v>
      </c>
      <c r="P2388" s="61">
        <v>80.14</v>
      </c>
      <c r="Q2388" t="s">
        <v>3579</v>
      </c>
      <c r="R2388" s="61">
        <v>80.14</v>
      </c>
      <c r="S2388" s="61">
        <v>0</v>
      </c>
    </row>
    <row r="2389" spans="1:19" x14ac:dyDescent="0.2">
      <c r="A2389" t="s">
        <v>643</v>
      </c>
      <c r="B2389" t="s">
        <v>2088</v>
      </c>
      <c r="C2389" t="s">
        <v>3095</v>
      </c>
      <c r="D2389" t="s">
        <v>238</v>
      </c>
      <c r="E2389" t="s">
        <v>3573</v>
      </c>
      <c r="F2389" t="s">
        <v>119</v>
      </c>
      <c r="G2389" s="87">
        <v>20191130</v>
      </c>
      <c r="H2389" t="s">
        <v>4447</v>
      </c>
      <c r="I2389" t="s">
        <v>6505</v>
      </c>
      <c r="J2389" t="s">
        <v>6505</v>
      </c>
      <c r="K2389">
        <v>7372</v>
      </c>
      <c r="L2389" t="s">
        <v>6497</v>
      </c>
      <c r="M2389" s="87">
        <v>43808</v>
      </c>
      <c r="N2389" t="s">
        <v>3578</v>
      </c>
      <c r="O2389" t="s">
        <v>3579</v>
      </c>
      <c r="P2389" s="61">
        <v>77.55</v>
      </c>
      <c r="Q2389" t="s">
        <v>3579</v>
      </c>
      <c r="R2389" s="61">
        <v>77.55</v>
      </c>
      <c r="S2389" s="61">
        <v>0</v>
      </c>
    </row>
    <row r="2390" spans="1:19" x14ac:dyDescent="0.2">
      <c r="A2390" t="s">
        <v>643</v>
      </c>
      <c r="B2390" t="s">
        <v>2088</v>
      </c>
      <c r="C2390" t="s">
        <v>3095</v>
      </c>
      <c r="D2390" t="s">
        <v>238</v>
      </c>
      <c r="E2390" t="s">
        <v>3573</v>
      </c>
      <c r="F2390" t="s">
        <v>120</v>
      </c>
      <c r="G2390" s="87">
        <v>20191231</v>
      </c>
      <c r="H2390" t="s">
        <v>4447</v>
      </c>
      <c r="I2390" t="s">
        <v>6505</v>
      </c>
      <c r="J2390" t="s">
        <v>6505</v>
      </c>
      <c r="K2390">
        <v>7415</v>
      </c>
      <c r="L2390" t="s">
        <v>6498</v>
      </c>
      <c r="M2390" s="87">
        <v>43840</v>
      </c>
      <c r="N2390" t="s">
        <v>3620</v>
      </c>
      <c r="O2390" t="s">
        <v>3579</v>
      </c>
      <c r="P2390" s="61">
        <v>80.14</v>
      </c>
      <c r="Q2390" t="s">
        <v>3579</v>
      </c>
      <c r="R2390" s="61">
        <v>80.14</v>
      </c>
      <c r="S2390" s="61">
        <v>0</v>
      </c>
    </row>
    <row r="2391" spans="1:19" x14ac:dyDescent="0.2">
      <c r="A2391" t="s">
        <v>643</v>
      </c>
      <c r="B2391" t="s">
        <v>2088</v>
      </c>
      <c r="C2391" t="s">
        <v>3095</v>
      </c>
      <c r="D2391" t="s">
        <v>238</v>
      </c>
      <c r="E2391" t="s">
        <v>3573</v>
      </c>
      <c r="F2391" t="s">
        <v>121</v>
      </c>
      <c r="G2391" s="87">
        <v>20200131</v>
      </c>
      <c r="H2391" t="s">
        <v>4447</v>
      </c>
      <c r="I2391" t="s">
        <v>6505</v>
      </c>
      <c r="J2391" t="s">
        <v>6505</v>
      </c>
      <c r="K2391">
        <v>7477</v>
      </c>
      <c r="L2391" t="s">
        <v>6499</v>
      </c>
      <c r="M2391" s="87">
        <v>43873</v>
      </c>
      <c r="N2391" t="s">
        <v>3620</v>
      </c>
      <c r="O2391" t="s">
        <v>3579</v>
      </c>
      <c r="P2391" s="61">
        <v>80.14</v>
      </c>
      <c r="Q2391" t="s">
        <v>3579</v>
      </c>
      <c r="R2391" s="61">
        <v>80.14</v>
      </c>
      <c r="S2391" s="61">
        <v>0</v>
      </c>
    </row>
    <row r="2392" spans="1:19" x14ac:dyDescent="0.2">
      <c r="A2392" t="s">
        <v>643</v>
      </c>
      <c r="B2392" t="s">
        <v>2088</v>
      </c>
      <c r="C2392" t="s">
        <v>3095</v>
      </c>
      <c r="D2392" t="s">
        <v>238</v>
      </c>
      <c r="E2392" t="s">
        <v>3573</v>
      </c>
      <c r="F2392" t="s">
        <v>122</v>
      </c>
      <c r="G2392" s="87">
        <v>20200229</v>
      </c>
      <c r="H2392" t="s">
        <v>4447</v>
      </c>
      <c r="I2392" t="s">
        <v>6505</v>
      </c>
      <c r="J2392" t="s">
        <v>6505</v>
      </c>
      <c r="K2392">
        <v>7517</v>
      </c>
      <c r="L2392" t="s">
        <v>6500</v>
      </c>
      <c r="M2392" s="87">
        <v>43902</v>
      </c>
      <c r="N2392" t="s">
        <v>3620</v>
      </c>
      <c r="O2392" t="s">
        <v>3579</v>
      </c>
      <c r="P2392" s="61">
        <v>74.97</v>
      </c>
      <c r="Q2392" t="s">
        <v>3579</v>
      </c>
      <c r="R2392" s="61">
        <v>74.97</v>
      </c>
      <c r="S2392" s="61">
        <v>0</v>
      </c>
    </row>
    <row r="2393" spans="1:19" x14ac:dyDescent="0.2">
      <c r="A2393" t="s">
        <v>643</v>
      </c>
      <c r="B2393" t="s">
        <v>2088</v>
      </c>
      <c r="C2393" t="s">
        <v>3095</v>
      </c>
      <c r="D2393" t="s">
        <v>238</v>
      </c>
      <c r="E2393" t="s">
        <v>3573</v>
      </c>
      <c r="F2393" t="s">
        <v>123</v>
      </c>
      <c r="G2393" s="87">
        <v>20200331</v>
      </c>
      <c r="H2393" t="s">
        <v>4447</v>
      </c>
      <c r="I2393" t="s">
        <v>6505</v>
      </c>
      <c r="J2393" t="s">
        <v>6505</v>
      </c>
      <c r="K2393">
        <v>7578</v>
      </c>
      <c r="L2393" t="s">
        <v>6501</v>
      </c>
      <c r="M2393" s="87">
        <v>43935</v>
      </c>
      <c r="N2393" t="s">
        <v>3578</v>
      </c>
      <c r="O2393" t="s">
        <v>3579</v>
      </c>
      <c r="P2393" s="61">
        <v>80.14</v>
      </c>
      <c r="Q2393" t="s">
        <v>3579</v>
      </c>
      <c r="R2393" s="61">
        <v>80.14</v>
      </c>
      <c r="S2393" s="61">
        <v>0</v>
      </c>
    </row>
    <row r="2394" spans="1:19" x14ac:dyDescent="0.2">
      <c r="A2394" t="s">
        <v>643</v>
      </c>
      <c r="B2394" t="s">
        <v>2088</v>
      </c>
      <c r="C2394" t="s">
        <v>3095</v>
      </c>
      <c r="D2394" t="s">
        <v>238</v>
      </c>
      <c r="E2394" t="s">
        <v>3573</v>
      </c>
      <c r="F2394" t="s">
        <v>124</v>
      </c>
      <c r="G2394" s="87">
        <v>20200430</v>
      </c>
      <c r="H2394" t="s">
        <v>4447</v>
      </c>
      <c r="I2394" t="s">
        <v>6505</v>
      </c>
      <c r="J2394" t="s">
        <v>6505</v>
      </c>
      <c r="K2394">
        <v>7611</v>
      </c>
      <c r="L2394" t="s">
        <v>6502</v>
      </c>
      <c r="M2394" s="87">
        <v>43952</v>
      </c>
      <c r="N2394" t="s">
        <v>3620</v>
      </c>
      <c r="O2394" t="s">
        <v>3579</v>
      </c>
      <c r="P2394" s="61">
        <v>77.55</v>
      </c>
      <c r="Q2394" t="s">
        <v>3579</v>
      </c>
      <c r="R2394" s="61">
        <v>77.55</v>
      </c>
      <c r="S2394" s="61">
        <v>0</v>
      </c>
    </row>
    <row r="2395" spans="1:19" x14ac:dyDescent="0.2">
      <c r="A2395" t="s">
        <v>643</v>
      </c>
      <c r="B2395" t="s">
        <v>2088</v>
      </c>
      <c r="C2395" t="s">
        <v>3095</v>
      </c>
      <c r="D2395" t="s">
        <v>238</v>
      </c>
      <c r="E2395" t="s">
        <v>3573</v>
      </c>
      <c r="F2395" t="s">
        <v>125</v>
      </c>
      <c r="G2395" s="87">
        <v>20200531</v>
      </c>
      <c r="H2395" t="s">
        <v>4447</v>
      </c>
      <c r="I2395" t="s">
        <v>6505</v>
      </c>
      <c r="J2395" t="s">
        <v>6505</v>
      </c>
      <c r="K2395">
        <v>7665</v>
      </c>
      <c r="L2395" t="s">
        <v>6503</v>
      </c>
      <c r="M2395" s="87">
        <v>43991</v>
      </c>
      <c r="N2395" t="s">
        <v>3620</v>
      </c>
      <c r="O2395" t="s">
        <v>3579</v>
      </c>
      <c r="P2395" s="61">
        <v>80.14</v>
      </c>
      <c r="Q2395" t="s">
        <v>3579</v>
      </c>
      <c r="R2395" s="61">
        <v>80.14</v>
      </c>
      <c r="S2395" s="61">
        <v>0</v>
      </c>
    </row>
    <row r="2396" spans="1:19" x14ac:dyDescent="0.2">
      <c r="A2396" t="s">
        <v>643</v>
      </c>
      <c r="B2396" t="s">
        <v>2088</v>
      </c>
      <c r="C2396" t="s">
        <v>3095</v>
      </c>
      <c r="D2396" t="s">
        <v>238</v>
      </c>
      <c r="E2396" t="s">
        <v>3573</v>
      </c>
      <c r="F2396" t="s">
        <v>16</v>
      </c>
      <c r="G2396" s="87">
        <v>20200630</v>
      </c>
      <c r="H2396" t="s">
        <v>3617</v>
      </c>
      <c r="J2396" t="s">
        <v>3618</v>
      </c>
      <c r="K2396">
        <v>7681</v>
      </c>
      <c r="L2396" t="s">
        <v>3619</v>
      </c>
      <c r="M2396" s="87">
        <v>43999</v>
      </c>
      <c r="N2396" t="s">
        <v>3620</v>
      </c>
      <c r="O2396" t="s">
        <v>3579</v>
      </c>
      <c r="P2396" s="61">
        <v>-847.18</v>
      </c>
      <c r="Q2396" t="s">
        <v>3579</v>
      </c>
      <c r="R2396" s="61">
        <v>0</v>
      </c>
      <c r="S2396" s="61">
        <v>-847.18</v>
      </c>
    </row>
    <row r="2397" spans="1:19" x14ac:dyDescent="0.2">
      <c r="A2397" t="s">
        <v>643</v>
      </c>
      <c r="B2397" t="s">
        <v>2088</v>
      </c>
      <c r="C2397" t="s">
        <v>3095</v>
      </c>
      <c r="D2397" t="s">
        <v>238</v>
      </c>
      <c r="E2397" t="s">
        <v>3573</v>
      </c>
      <c r="F2397" t="s">
        <v>16</v>
      </c>
      <c r="G2397" s="87">
        <v>20200630</v>
      </c>
      <c r="H2397" t="s">
        <v>3617</v>
      </c>
      <c r="I2397" t="s">
        <v>3618</v>
      </c>
      <c r="J2397" t="s">
        <v>3618</v>
      </c>
      <c r="K2397">
        <v>7715</v>
      </c>
      <c r="L2397" t="s">
        <v>6504</v>
      </c>
      <c r="M2397" s="87">
        <v>44018</v>
      </c>
      <c r="N2397" t="s">
        <v>3620</v>
      </c>
      <c r="O2397" t="s">
        <v>3579</v>
      </c>
      <c r="P2397" s="61">
        <v>-77.55</v>
      </c>
      <c r="Q2397" t="s">
        <v>3579</v>
      </c>
      <c r="R2397" s="61">
        <v>0</v>
      </c>
      <c r="S2397" s="61">
        <v>-77.55</v>
      </c>
    </row>
    <row r="2398" spans="1:19" x14ac:dyDescent="0.2">
      <c r="A2398" t="s">
        <v>643</v>
      </c>
      <c r="B2398" t="s">
        <v>2088</v>
      </c>
      <c r="C2398" t="s">
        <v>3095</v>
      </c>
      <c r="D2398" t="s">
        <v>238</v>
      </c>
      <c r="E2398" t="s">
        <v>3573</v>
      </c>
      <c r="F2398" t="s">
        <v>126</v>
      </c>
      <c r="G2398" s="87">
        <v>20200630</v>
      </c>
      <c r="H2398" t="s">
        <v>4447</v>
      </c>
      <c r="I2398" t="s">
        <v>6505</v>
      </c>
      <c r="J2398" t="s">
        <v>6505</v>
      </c>
      <c r="K2398">
        <v>7715</v>
      </c>
      <c r="L2398" t="s">
        <v>6504</v>
      </c>
      <c r="M2398" s="87">
        <v>44018</v>
      </c>
      <c r="N2398" t="s">
        <v>3620</v>
      </c>
      <c r="O2398" t="s">
        <v>3579</v>
      </c>
      <c r="P2398" s="61">
        <v>77.55</v>
      </c>
      <c r="Q2398" t="s">
        <v>3579</v>
      </c>
      <c r="R2398" s="61">
        <v>77.55</v>
      </c>
      <c r="S2398" s="61">
        <v>0</v>
      </c>
    </row>
    <row r="2399" spans="1:19" x14ac:dyDescent="0.2">
      <c r="A2399" t="s">
        <v>644</v>
      </c>
      <c r="B2399" t="s">
        <v>2089</v>
      </c>
      <c r="C2399" t="s">
        <v>3096</v>
      </c>
      <c r="D2399" t="s">
        <v>238</v>
      </c>
      <c r="E2399" t="s">
        <v>3573</v>
      </c>
      <c r="F2399" t="s">
        <v>115</v>
      </c>
      <c r="G2399" s="87">
        <v>20190731</v>
      </c>
      <c r="H2399" t="s">
        <v>4447</v>
      </c>
      <c r="I2399" t="s">
        <v>6505</v>
      </c>
      <c r="J2399" t="s">
        <v>6505</v>
      </c>
      <c r="K2399">
        <v>7182</v>
      </c>
      <c r="L2399" t="s">
        <v>6493</v>
      </c>
      <c r="M2399" s="87">
        <v>43698</v>
      </c>
      <c r="N2399" t="s">
        <v>3620</v>
      </c>
      <c r="O2399" t="s">
        <v>3579</v>
      </c>
      <c r="P2399" s="61">
        <v>955.43</v>
      </c>
      <c r="Q2399" t="s">
        <v>3579</v>
      </c>
      <c r="R2399" s="61">
        <v>955.43</v>
      </c>
      <c r="S2399" s="61">
        <v>0</v>
      </c>
    </row>
    <row r="2400" spans="1:19" x14ac:dyDescent="0.2">
      <c r="A2400" t="s">
        <v>644</v>
      </c>
      <c r="B2400" t="s">
        <v>2089</v>
      </c>
      <c r="C2400" t="s">
        <v>3096</v>
      </c>
      <c r="D2400" t="s">
        <v>238</v>
      </c>
      <c r="E2400" t="s">
        <v>3573</v>
      </c>
      <c r="F2400" t="s">
        <v>116</v>
      </c>
      <c r="G2400" s="87">
        <v>20190831</v>
      </c>
      <c r="H2400" t="s">
        <v>4447</v>
      </c>
      <c r="I2400" t="s">
        <v>6505</v>
      </c>
      <c r="J2400" t="s">
        <v>6505</v>
      </c>
      <c r="K2400">
        <v>7222</v>
      </c>
      <c r="L2400" t="s">
        <v>6494</v>
      </c>
      <c r="M2400" s="87">
        <v>43712</v>
      </c>
      <c r="N2400" t="s">
        <v>3620</v>
      </c>
      <c r="O2400" t="s">
        <v>3579</v>
      </c>
      <c r="P2400" s="61">
        <v>955.43</v>
      </c>
      <c r="Q2400" t="s">
        <v>3579</v>
      </c>
      <c r="R2400" s="61">
        <v>955.43</v>
      </c>
      <c r="S2400" s="61">
        <v>0</v>
      </c>
    </row>
    <row r="2401" spans="1:19" x14ac:dyDescent="0.2">
      <c r="A2401" t="s">
        <v>644</v>
      </c>
      <c r="B2401" t="s">
        <v>2089</v>
      </c>
      <c r="C2401" t="s">
        <v>3096</v>
      </c>
      <c r="D2401" t="s">
        <v>238</v>
      </c>
      <c r="E2401" t="s">
        <v>3573</v>
      </c>
      <c r="F2401" t="s">
        <v>117</v>
      </c>
      <c r="G2401" s="87">
        <v>20190930</v>
      </c>
      <c r="H2401" t="s">
        <v>4447</v>
      </c>
      <c r="I2401" t="s">
        <v>6505</v>
      </c>
      <c r="J2401" t="s">
        <v>6505</v>
      </c>
      <c r="K2401">
        <v>7264</v>
      </c>
      <c r="L2401" t="s">
        <v>6495</v>
      </c>
      <c r="M2401" s="87">
        <v>43741</v>
      </c>
      <c r="N2401" t="s">
        <v>3620</v>
      </c>
      <c r="O2401" t="s">
        <v>3579</v>
      </c>
      <c r="P2401" s="61">
        <v>1012.78</v>
      </c>
      <c r="Q2401" t="s">
        <v>3579</v>
      </c>
      <c r="R2401" s="61">
        <v>1012.78</v>
      </c>
      <c r="S2401" s="61">
        <v>0</v>
      </c>
    </row>
    <row r="2402" spans="1:19" x14ac:dyDescent="0.2">
      <c r="A2402" t="s">
        <v>644</v>
      </c>
      <c r="B2402" t="s">
        <v>2089</v>
      </c>
      <c r="C2402" t="s">
        <v>3096</v>
      </c>
      <c r="D2402" t="s">
        <v>238</v>
      </c>
      <c r="E2402" t="s">
        <v>3573</v>
      </c>
      <c r="F2402" t="s">
        <v>118</v>
      </c>
      <c r="G2402" s="87">
        <v>20191031</v>
      </c>
      <c r="H2402" t="s">
        <v>4447</v>
      </c>
      <c r="I2402" t="s">
        <v>6505</v>
      </c>
      <c r="J2402" t="s">
        <v>6505</v>
      </c>
      <c r="K2402">
        <v>7328</v>
      </c>
      <c r="L2402" t="s">
        <v>6496</v>
      </c>
      <c r="M2402" s="87">
        <v>43782</v>
      </c>
      <c r="N2402" t="s">
        <v>3620</v>
      </c>
      <c r="O2402" t="s">
        <v>3579</v>
      </c>
      <c r="P2402" s="61">
        <v>1082.6199999999999</v>
      </c>
      <c r="Q2402" t="s">
        <v>3579</v>
      </c>
      <c r="R2402" s="61">
        <v>1082.6199999999999</v>
      </c>
      <c r="S2402" s="61">
        <v>0</v>
      </c>
    </row>
    <row r="2403" spans="1:19" x14ac:dyDescent="0.2">
      <c r="A2403" t="s">
        <v>644</v>
      </c>
      <c r="B2403" t="s">
        <v>2089</v>
      </c>
      <c r="C2403" t="s">
        <v>3096</v>
      </c>
      <c r="D2403" t="s">
        <v>238</v>
      </c>
      <c r="E2403" t="s">
        <v>3573</v>
      </c>
      <c r="F2403" t="s">
        <v>119</v>
      </c>
      <c r="G2403" s="87">
        <v>20191130</v>
      </c>
      <c r="H2403" t="s">
        <v>4447</v>
      </c>
      <c r="I2403" t="s">
        <v>6505</v>
      </c>
      <c r="J2403" t="s">
        <v>6505</v>
      </c>
      <c r="K2403">
        <v>7372</v>
      </c>
      <c r="L2403" t="s">
        <v>6497</v>
      </c>
      <c r="M2403" s="87">
        <v>43808</v>
      </c>
      <c r="N2403" t="s">
        <v>3578</v>
      </c>
      <c r="O2403" t="s">
        <v>3579</v>
      </c>
      <c r="P2403" s="61">
        <v>1047.7</v>
      </c>
      <c r="Q2403" t="s">
        <v>3579</v>
      </c>
      <c r="R2403" s="61">
        <v>1047.7</v>
      </c>
      <c r="S2403" s="61">
        <v>0</v>
      </c>
    </row>
    <row r="2404" spans="1:19" x14ac:dyDescent="0.2">
      <c r="A2404" t="s">
        <v>644</v>
      </c>
      <c r="B2404" t="s">
        <v>2089</v>
      </c>
      <c r="C2404" t="s">
        <v>3096</v>
      </c>
      <c r="D2404" t="s">
        <v>238</v>
      </c>
      <c r="E2404" t="s">
        <v>3573</v>
      </c>
      <c r="F2404" t="s">
        <v>120</v>
      </c>
      <c r="G2404" s="87">
        <v>20191231</v>
      </c>
      <c r="H2404" t="s">
        <v>4447</v>
      </c>
      <c r="I2404" t="s">
        <v>6505</v>
      </c>
      <c r="J2404" t="s">
        <v>6505</v>
      </c>
      <c r="K2404">
        <v>7415</v>
      </c>
      <c r="L2404" t="s">
        <v>6498</v>
      </c>
      <c r="M2404" s="87">
        <v>43840</v>
      </c>
      <c r="N2404" t="s">
        <v>3620</v>
      </c>
      <c r="O2404" t="s">
        <v>3579</v>
      </c>
      <c r="P2404" s="61">
        <v>1082.6199999999999</v>
      </c>
      <c r="Q2404" t="s">
        <v>3579</v>
      </c>
      <c r="R2404" s="61">
        <v>1082.6199999999999</v>
      </c>
      <c r="S2404" s="61">
        <v>0</v>
      </c>
    </row>
    <row r="2405" spans="1:19" x14ac:dyDescent="0.2">
      <c r="A2405" t="s">
        <v>644</v>
      </c>
      <c r="B2405" t="s">
        <v>2089</v>
      </c>
      <c r="C2405" t="s">
        <v>3096</v>
      </c>
      <c r="D2405" t="s">
        <v>238</v>
      </c>
      <c r="E2405" t="s">
        <v>3573</v>
      </c>
      <c r="F2405" t="s">
        <v>121</v>
      </c>
      <c r="G2405" s="87">
        <v>20200131</v>
      </c>
      <c r="H2405" t="s">
        <v>4447</v>
      </c>
      <c r="I2405" t="s">
        <v>6505</v>
      </c>
      <c r="J2405" t="s">
        <v>6505</v>
      </c>
      <c r="K2405">
        <v>7477</v>
      </c>
      <c r="L2405" t="s">
        <v>6499</v>
      </c>
      <c r="M2405" s="87">
        <v>43873</v>
      </c>
      <c r="N2405" t="s">
        <v>3620</v>
      </c>
      <c r="O2405" t="s">
        <v>3579</v>
      </c>
      <c r="P2405" s="61">
        <v>1082.6199999999999</v>
      </c>
      <c r="Q2405" t="s">
        <v>3579</v>
      </c>
      <c r="R2405" s="61">
        <v>1082.6199999999999</v>
      </c>
      <c r="S2405" s="61">
        <v>0</v>
      </c>
    </row>
    <row r="2406" spans="1:19" x14ac:dyDescent="0.2">
      <c r="A2406" t="s">
        <v>644</v>
      </c>
      <c r="B2406" t="s">
        <v>2089</v>
      </c>
      <c r="C2406" t="s">
        <v>3096</v>
      </c>
      <c r="D2406" t="s">
        <v>238</v>
      </c>
      <c r="E2406" t="s">
        <v>3573</v>
      </c>
      <c r="F2406" t="s">
        <v>122</v>
      </c>
      <c r="G2406" s="87">
        <v>20200229</v>
      </c>
      <c r="H2406" t="s">
        <v>4447</v>
      </c>
      <c r="I2406" t="s">
        <v>6505</v>
      </c>
      <c r="J2406" t="s">
        <v>6505</v>
      </c>
      <c r="K2406">
        <v>7517</v>
      </c>
      <c r="L2406" t="s">
        <v>6500</v>
      </c>
      <c r="M2406" s="87">
        <v>43902</v>
      </c>
      <c r="N2406" t="s">
        <v>3620</v>
      </c>
      <c r="O2406" t="s">
        <v>3579</v>
      </c>
      <c r="P2406" s="61">
        <v>1012.78</v>
      </c>
      <c r="Q2406" t="s">
        <v>3579</v>
      </c>
      <c r="R2406" s="61">
        <v>1012.78</v>
      </c>
      <c r="S2406" s="61">
        <v>0</v>
      </c>
    </row>
    <row r="2407" spans="1:19" x14ac:dyDescent="0.2">
      <c r="A2407" t="s">
        <v>644</v>
      </c>
      <c r="B2407" t="s">
        <v>2089</v>
      </c>
      <c r="C2407" t="s">
        <v>3096</v>
      </c>
      <c r="D2407" t="s">
        <v>238</v>
      </c>
      <c r="E2407" t="s">
        <v>3573</v>
      </c>
      <c r="F2407" t="s">
        <v>123</v>
      </c>
      <c r="G2407" s="87">
        <v>20200331</v>
      </c>
      <c r="H2407" t="s">
        <v>4447</v>
      </c>
      <c r="I2407" t="s">
        <v>6505</v>
      </c>
      <c r="J2407" t="s">
        <v>6505</v>
      </c>
      <c r="K2407">
        <v>7578</v>
      </c>
      <c r="L2407" t="s">
        <v>6501</v>
      </c>
      <c r="M2407" s="87">
        <v>43935</v>
      </c>
      <c r="N2407" t="s">
        <v>3578</v>
      </c>
      <c r="O2407" t="s">
        <v>3579</v>
      </c>
      <c r="P2407" s="61">
        <v>1082.6199999999999</v>
      </c>
      <c r="Q2407" t="s">
        <v>3579</v>
      </c>
      <c r="R2407" s="61">
        <v>1082.6199999999999</v>
      </c>
      <c r="S2407" s="61">
        <v>0</v>
      </c>
    </row>
    <row r="2408" spans="1:19" x14ac:dyDescent="0.2">
      <c r="A2408" t="s">
        <v>644</v>
      </c>
      <c r="B2408" t="s">
        <v>2089</v>
      </c>
      <c r="C2408" t="s">
        <v>3096</v>
      </c>
      <c r="D2408" t="s">
        <v>238</v>
      </c>
      <c r="E2408" t="s">
        <v>3573</v>
      </c>
      <c r="F2408" t="s">
        <v>124</v>
      </c>
      <c r="G2408" s="87">
        <v>20200430</v>
      </c>
      <c r="H2408" t="s">
        <v>4447</v>
      </c>
      <c r="I2408" t="s">
        <v>6505</v>
      </c>
      <c r="J2408" t="s">
        <v>6505</v>
      </c>
      <c r="K2408">
        <v>7611</v>
      </c>
      <c r="L2408" t="s">
        <v>6502</v>
      </c>
      <c r="M2408" s="87">
        <v>43952</v>
      </c>
      <c r="N2408" t="s">
        <v>3620</v>
      </c>
      <c r="O2408" t="s">
        <v>3579</v>
      </c>
      <c r="P2408" s="61">
        <v>1047.7</v>
      </c>
      <c r="Q2408" t="s">
        <v>3579</v>
      </c>
      <c r="R2408" s="61">
        <v>1047.7</v>
      </c>
      <c r="S2408" s="61">
        <v>0</v>
      </c>
    </row>
    <row r="2409" spans="1:19" x14ac:dyDescent="0.2">
      <c r="A2409" t="s">
        <v>644</v>
      </c>
      <c r="B2409" t="s">
        <v>2089</v>
      </c>
      <c r="C2409" t="s">
        <v>3096</v>
      </c>
      <c r="D2409" t="s">
        <v>238</v>
      </c>
      <c r="E2409" t="s">
        <v>3573</v>
      </c>
      <c r="F2409" t="s">
        <v>125</v>
      </c>
      <c r="G2409" s="87">
        <v>20200531</v>
      </c>
      <c r="H2409" t="s">
        <v>4447</v>
      </c>
      <c r="I2409" t="s">
        <v>6505</v>
      </c>
      <c r="J2409" t="s">
        <v>6505</v>
      </c>
      <c r="K2409">
        <v>7665</v>
      </c>
      <c r="L2409" t="s">
        <v>6503</v>
      </c>
      <c r="M2409" s="87">
        <v>43991</v>
      </c>
      <c r="N2409" t="s">
        <v>3620</v>
      </c>
      <c r="O2409" t="s">
        <v>3579</v>
      </c>
      <c r="P2409" s="61">
        <v>1082.6199999999999</v>
      </c>
      <c r="Q2409" t="s">
        <v>3579</v>
      </c>
      <c r="R2409" s="61">
        <v>1082.6199999999999</v>
      </c>
      <c r="S2409" s="61">
        <v>0</v>
      </c>
    </row>
    <row r="2410" spans="1:19" x14ac:dyDescent="0.2">
      <c r="A2410" t="s">
        <v>644</v>
      </c>
      <c r="B2410" t="s">
        <v>2089</v>
      </c>
      <c r="C2410" t="s">
        <v>3096</v>
      </c>
      <c r="D2410" t="s">
        <v>238</v>
      </c>
      <c r="E2410" t="s">
        <v>3573</v>
      </c>
      <c r="F2410" t="s">
        <v>16</v>
      </c>
      <c r="G2410" s="87">
        <v>20200630</v>
      </c>
      <c r="H2410" t="s">
        <v>3617</v>
      </c>
      <c r="J2410" t="s">
        <v>3618</v>
      </c>
      <c r="K2410">
        <v>7681</v>
      </c>
      <c r="L2410" t="s">
        <v>3619</v>
      </c>
      <c r="M2410" s="87">
        <v>43999</v>
      </c>
      <c r="N2410" t="s">
        <v>3620</v>
      </c>
      <c r="O2410" t="s">
        <v>3579</v>
      </c>
      <c r="P2410" s="61">
        <v>-11444.92</v>
      </c>
      <c r="Q2410" t="s">
        <v>3579</v>
      </c>
      <c r="R2410" s="61">
        <v>0</v>
      </c>
      <c r="S2410" s="61">
        <v>-11444.92</v>
      </c>
    </row>
    <row r="2411" spans="1:19" x14ac:dyDescent="0.2">
      <c r="A2411" t="s">
        <v>644</v>
      </c>
      <c r="B2411" t="s">
        <v>2089</v>
      </c>
      <c r="C2411" t="s">
        <v>3096</v>
      </c>
      <c r="D2411" t="s">
        <v>238</v>
      </c>
      <c r="E2411" t="s">
        <v>3573</v>
      </c>
      <c r="F2411" t="s">
        <v>16</v>
      </c>
      <c r="G2411" s="87">
        <v>20200630</v>
      </c>
      <c r="H2411" t="s">
        <v>3617</v>
      </c>
      <c r="I2411" t="s">
        <v>3618</v>
      </c>
      <c r="J2411" t="s">
        <v>3618</v>
      </c>
      <c r="K2411">
        <v>7715</v>
      </c>
      <c r="L2411" t="s">
        <v>6504</v>
      </c>
      <c r="M2411" s="87">
        <v>44018</v>
      </c>
      <c r="N2411" t="s">
        <v>3620</v>
      </c>
      <c r="O2411" t="s">
        <v>3579</v>
      </c>
      <c r="P2411" s="61">
        <v>-1047.7</v>
      </c>
      <c r="Q2411" t="s">
        <v>3579</v>
      </c>
      <c r="R2411" s="61">
        <v>0</v>
      </c>
      <c r="S2411" s="61">
        <v>-1047.7</v>
      </c>
    </row>
    <row r="2412" spans="1:19" x14ac:dyDescent="0.2">
      <c r="A2412" t="s">
        <v>644</v>
      </c>
      <c r="B2412" t="s">
        <v>2089</v>
      </c>
      <c r="C2412" t="s">
        <v>3096</v>
      </c>
      <c r="D2412" t="s">
        <v>238</v>
      </c>
      <c r="E2412" t="s">
        <v>3573</v>
      </c>
      <c r="F2412" t="s">
        <v>126</v>
      </c>
      <c r="G2412" s="87">
        <v>20200630</v>
      </c>
      <c r="H2412" t="s">
        <v>4447</v>
      </c>
      <c r="I2412" t="s">
        <v>6505</v>
      </c>
      <c r="J2412" t="s">
        <v>6505</v>
      </c>
      <c r="K2412">
        <v>7715</v>
      </c>
      <c r="L2412" t="s">
        <v>6504</v>
      </c>
      <c r="M2412" s="87">
        <v>44018</v>
      </c>
      <c r="N2412" t="s">
        <v>3620</v>
      </c>
      <c r="O2412" t="s">
        <v>3579</v>
      </c>
      <c r="P2412" s="61">
        <v>1047.7</v>
      </c>
      <c r="Q2412" t="s">
        <v>3579</v>
      </c>
      <c r="R2412" s="61">
        <v>1047.7</v>
      </c>
      <c r="S2412" s="61">
        <v>0</v>
      </c>
    </row>
    <row r="2413" spans="1:19" x14ac:dyDescent="0.2">
      <c r="A2413" t="s">
        <v>1024</v>
      </c>
      <c r="B2413" t="s">
        <v>2090</v>
      </c>
      <c r="C2413" t="s">
        <v>3097</v>
      </c>
      <c r="D2413" t="s">
        <v>238</v>
      </c>
      <c r="E2413" t="s">
        <v>3573</v>
      </c>
      <c r="F2413" t="s">
        <v>115</v>
      </c>
      <c r="G2413" s="87">
        <v>20190731</v>
      </c>
      <c r="H2413" t="s">
        <v>4447</v>
      </c>
      <c r="I2413" t="s">
        <v>6506</v>
      </c>
      <c r="J2413" t="s">
        <v>6506</v>
      </c>
      <c r="K2413">
        <v>7182</v>
      </c>
      <c r="L2413" t="s">
        <v>6493</v>
      </c>
      <c r="M2413" s="87">
        <v>43698</v>
      </c>
      <c r="N2413" t="s">
        <v>3620</v>
      </c>
      <c r="O2413" t="s">
        <v>3579</v>
      </c>
      <c r="P2413" s="61">
        <v>0.18</v>
      </c>
      <c r="Q2413" t="s">
        <v>3579</v>
      </c>
      <c r="R2413" s="61">
        <v>0.18</v>
      </c>
      <c r="S2413" s="61">
        <v>0</v>
      </c>
    </row>
    <row r="2414" spans="1:19" x14ac:dyDescent="0.2">
      <c r="A2414" t="s">
        <v>1024</v>
      </c>
      <c r="B2414" t="s">
        <v>2090</v>
      </c>
      <c r="C2414" t="s">
        <v>3097</v>
      </c>
      <c r="D2414" t="s">
        <v>238</v>
      </c>
      <c r="E2414" t="s">
        <v>3573</v>
      </c>
      <c r="F2414" t="s">
        <v>116</v>
      </c>
      <c r="G2414" s="87">
        <v>20190831</v>
      </c>
      <c r="H2414" t="s">
        <v>4447</v>
      </c>
      <c r="I2414" t="s">
        <v>6506</v>
      </c>
      <c r="J2414" t="s">
        <v>6506</v>
      </c>
      <c r="K2414">
        <v>7222</v>
      </c>
      <c r="L2414" t="s">
        <v>6494</v>
      </c>
      <c r="M2414" s="87">
        <v>43712</v>
      </c>
      <c r="N2414" t="s">
        <v>3620</v>
      </c>
      <c r="O2414" t="s">
        <v>3579</v>
      </c>
      <c r="P2414" s="61">
        <v>0.18</v>
      </c>
      <c r="Q2414" t="s">
        <v>3579</v>
      </c>
      <c r="R2414" s="61">
        <v>0.18</v>
      </c>
      <c r="S2414" s="61">
        <v>0</v>
      </c>
    </row>
    <row r="2415" spans="1:19" x14ac:dyDescent="0.2">
      <c r="A2415" t="s">
        <v>1024</v>
      </c>
      <c r="B2415" t="s">
        <v>2090</v>
      </c>
      <c r="C2415" t="s">
        <v>3097</v>
      </c>
      <c r="D2415" t="s">
        <v>238</v>
      </c>
      <c r="E2415" t="s">
        <v>3573</v>
      </c>
      <c r="F2415" t="s">
        <v>117</v>
      </c>
      <c r="G2415" s="87">
        <v>20190930</v>
      </c>
      <c r="H2415" t="s">
        <v>4447</v>
      </c>
      <c r="I2415" t="s">
        <v>6506</v>
      </c>
      <c r="J2415" t="s">
        <v>6506</v>
      </c>
      <c r="K2415">
        <v>7264</v>
      </c>
      <c r="L2415" t="s">
        <v>6495</v>
      </c>
      <c r="M2415" s="87">
        <v>43741</v>
      </c>
      <c r="N2415" t="s">
        <v>3620</v>
      </c>
      <c r="O2415" t="s">
        <v>3579</v>
      </c>
      <c r="P2415" s="61">
        <v>0.15</v>
      </c>
      <c r="Q2415" t="s">
        <v>3579</v>
      </c>
      <c r="R2415" s="61">
        <v>0.15</v>
      </c>
      <c r="S2415" s="61">
        <v>0</v>
      </c>
    </row>
    <row r="2416" spans="1:19" x14ac:dyDescent="0.2">
      <c r="A2416" t="s">
        <v>1024</v>
      </c>
      <c r="B2416" t="s">
        <v>2090</v>
      </c>
      <c r="C2416" t="s">
        <v>3097</v>
      </c>
      <c r="D2416" t="s">
        <v>238</v>
      </c>
      <c r="E2416" t="s">
        <v>3573</v>
      </c>
      <c r="F2416" t="s">
        <v>118</v>
      </c>
      <c r="G2416" s="87">
        <v>20191031</v>
      </c>
      <c r="H2416" t="s">
        <v>4447</v>
      </c>
      <c r="I2416" t="s">
        <v>6506</v>
      </c>
      <c r="J2416" t="s">
        <v>6506</v>
      </c>
      <c r="K2416">
        <v>7328</v>
      </c>
      <c r="L2416" t="s">
        <v>6496</v>
      </c>
      <c r="M2416" s="87">
        <v>43782</v>
      </c>
      <c r="N2416" t="s">
        <v>3620</v>
      </c>
      <c r="O2416" t="s">
        <v>3579</v>
      </c>
      <c r="P2416" s="61">
        <v>0.16</v>
      </c>
      <c r="Q2416" t="s">
        <v>3579</v>
      </c>
      <c r="R2416" s="61">
        <v>0.16</v>
      </c>
      <c r="S2416" s="61">
        <v>0</v>
      </c>
    </row>
    <row r="2417" spans="1:19" x14ac:dyDescent="0.2">
      <c r="A2417" t="s">
        <v>1024</v>
      </c>
      <c r="B2417" t="s">
        <v>2090</v>
      </c>
      <c r="C2417" t="s">
        <v>3097</v>
      </c>
      <c r="D2417" t="s">
        <v>238</v>
      </c>
      <c r="E2417" t="s">
        <v>3573</v>
      </c>
      <c r="F2417" t="s">
        <v>119</v>
      </c>
      <c r="G2417" s="87">
        <v>20191130</v>
      </c>
      <c r="H2417" t="s">
        <v>4447</v>
      </c>
      <c r="I2417" t="s">
        <v>6506</v>
      </c>
      <c r="J2417" t="s">
        <v>6506</v>
      </c>
      <c r="K2417">
        <v>7372</v>
      </c>
      <c r="L2417" t="s">
        <v>6497</v>
      </c>
      <c r="M2417" s="87">
        <v>43808</v>
      </c>
      <c r="N2417" t="s">
        <v>3578</v>
      </c>
      <c r="O2417" t="s">
        <v>3579</v>
      </c>
      <c r="P2417" s="61">
        <v>0.15</v>
      </c>
      <c r="Q2417" t="s">
        <v>3579</v>
      </c>
      <c r="R2417" s="61">
        <v>0.15</v>
      </c>
      <c r="S2417" s="61">
        <v>0</v>
      </c>
    </row>
    <row r="2418" spans="1:19" x14ac:dyDescent="0.2">
      <c r="A2418" t="s">
        <v>1024</v>
      </c>
      <c r="B2418" t="s">
        <v>2090</v>
      </c>
      <c r="C2418" t="s">
        <v>3097</v>
      </c>
      <c r="D2418" t="s">
        <v>238</v>
      </c>
      <c r="E2418" t="s">
        <v>3573</v>
      </c>
      <c r="F2418" t="s">
        <v>120</v>
      </c>
      <c r="G2418" s="87">
        <v>20191231</v>
      </c>
      <c r="H2418" t="s">
        <v>4447</v>
      </c>
      <c r="I2418" t="s">
        <v>6506</v>
      </c>
      <c r="J2418" t="s">
        <v>6506</v>
      </c>
      <c r="K2418">
        <v>7415</v>
      </c>
      <c r="L2418" t="s">
        <v>6498</v>
      </c>
      <c r="M2418" s="87">
        <v>43840</v>
      </c>
      <c r="N2418" t="s">
        <v>3620</v>
      </c>
      <c r="O2418" t="s">
        <v>3579</v>
      </c>
      <c r="P2418" s="61">
        <v>0.16</v>
      </c>
      <c r="Q2418" t="s">
        <v>3579</v>
      </c>
      <c r="R2418" s="61">
        <v>0.16</v>
      </c>
      <c r="S2418" s="61">
        <v>0</v>
      </c>
    </row>
    <row r="2419" spans="1:19" x14ac:dyDescent="0.2">
      <c r="A2419" t="s">
        <v>1024</v>
      </c>
      <c r="B2419" t="s">
        <v>2090</v>
      </c>
      <c r="C2419" t="s">
        <v>3097</v>
      </c>
      <c r="D2419" t="s">
        <v>238</v>
      </c>
      <c r="E2419" t="s">
        <v>3573</v>
      </c>
      <c r="F2419" t="s">
        <v>121</v>
      </c>
      <c r="G2419" s="87">
        <v>20200131</v>
      </c>
      <c r="H2419" t="s">
        <v>4447</v>
      </c>
      <c r="I2419" t="s">
        <v>6506</v>
      </c>
      <c r="J2419" t="s">
        <v>6506</v>
      </c>
      <c r="K2419">
        <v>7477</v>
      </c>
      <c r="L2419" t="s">
        <v>6499</v>
      </c>
      <c r="M2419" s="87">
        <v>43873</v>
      </c>
      <c r="N2419" t="s">
        <v>3620</v>
      </c>
      <c r="O2419" t="s">
        <v>3579</v>
      </c>
      <c r="P2419" s="61">
        <v>0.16</v>
      </c>
      <c r="Q2419" t="s">
        <v>3579</v>
      </c>
      <c r="R2419" s="61">
        <v>0.16</v>
      </c>
      <c r="S2419" s="61">
        <v>0</v>
      </c>
    </row>
    <row r="2420" spans="1:19" x14ac:dyDescent="0.2">
      <c r="A2420" t="s">
        <v>1024</v>
      </c>
      <c r="B2420" t="s">
        <v>2090</v>
      </c>
      <c r="C2420" t="s">
        <v>3097</v>
      </c>
      <c r="D2420" t="s">
        <v>238</v>
      </c>
      <c r="E2420" t="s">
        <v>3573</v>
      </c>
      <c r="F2420" t="s">
        <v>122</v>
      </c>
      <c r="G2420" s="87">
        <v>20200229</v>
      </c>
      <c r="H2420" t="s">
        <v>4447</v>
      </c>
      <c r="I2420" t="s">
        <v>6506</v>
      </c>
      <c r="J2420" t="s">
        <v>6506</v>
      </c>
      <c r="K2420">
        <v>7517</v>
      </c>
      <c r="L2420" t="s">
        <v>6500</v>
      </c>
      <c r="M2420" s="87">
        <v>43902</v>
      </c>
      <c r="N2420" t="s">
        <v>3620</v>
      </c>
      <c r="O2420" t="s">
        <v>3579</v>
      </c>
      <c r="P2420" s="61">
        <v>0.15</v>
      </c>
      <c r="Q2420" t="s">
        <v>3579</v>
      </c>
      <c r="R2420" s="61">
        <v>0.15</v>
      </c>
      <c r="S2420" s="61">
        <v>0</v>
      </c>
    </row>
    <row r="2421" spans="1:19" x14ac:dyDescent="0.2">
      <c r="A2421" t="s">
        <v>1024</v>
      </c>
      <c r="B2421" t="s">
        <v>2090</v>
      </c>
      <c r="C2421" t="s">
        <v>3097</v>
      </c>
      <c r="D2421" t="s">
        <v>238</v>
      </c>
      <c r="E2421" t="s">
        <v>3573</v>
      </c>
      <c r="F2421" t="s">
        <v>123</v>
      </c>
      <c r="G2421" s="87">
        <v>20200331</v>
      </c>
      <c r="H2421" t="s">
        <v>4447</v>
      </c>
      <c r="I2421" t="s">
        <v>6506</v>
      </c>
      <c r="J2421" t="s">
        <v>6506</v>
      </c>
      <c r="K2421">
        <v>7578</v>
      </c>
      <c r="L2421" t="s">
        <v>6501</v>
      </c>
      <c r="M2421" s="87">
        <v>43935</v>
      </c>
      <c r="N2421" t="s">
        <v>3578</v>
      </c>
      <c r="O2421" t="s">
        <v>3579</v>
      </c>
      <c r="P2421" s="61">
        <v>0.16</v>
      </c>
      <c r="Q2421" t="s">
        <v>3579</v>
      </c>
      <c r="R2421" s="61">
        <v>0.16</v>
      </c>
      <c r="S2421" s="61">
        <v>0</v>
      </c>
    </row>
    <row r="2422" spans="1:19" x14ac:dyDescent="0.2">
      <c r="A2422" t="s">
        <v>1024</v>
      </c>
      <c r="B2422" t="s">
        <v>2090</v>
      </c>
      <c r="C2422" t="s">
        <v>3097</v>
      </c>
      <c r="D2422" t="s">
        <v>238</v>
      </c>
      <c r="E2422" t="s">
        <v>3573</v>
      </c>
      <c r="F2422" t="s">
        <v>124</v>
      </c>
      <c r="G2422" s="87">
        <v>20200430</v>
      </c>
      <c r="H2422" t="s">
        <v>4447</v>
      </c>
      <c r="I2422" t="s">
        <v>6506</v>
      </c>
      <c r="J2422" t="s">
        <v>6506</v>
      </c>
      <c r="K2422">
        <v>7611</v>
      </c>
      <c r="L2422" t="s">
        <v>6502</v>
      </c>
      <c r="M2422" s="87">
        <v>43952</v>
      </c>
      <c r="N2422" t="s">
        <v>3620</v>
      </c>
      <c r="O2422" t="s">
        <v>3579</v>
      </c>
      <c r="P2422" s="61">
        <v>0.15</v>
      </c>
      <c r="Q2422" t="s">
        <v>3579</v>
      </c>
      <c r="R2422" s="61">
        <v>0.15</v>
      </c>
      <c r="S2422" s="61">
        <v>0</v>
      </c>
    </row>
    <row r="2423" spans="1:19" x14ac:dyDescent="0.2">
      <c r="A2423" t="s">
        <v>1024</v>
      </c>
      <c r="B2423" t="s">
        <v>2090</v>
      </c>
      <c r="C2423" t="s">
        <v>3097</v>
      </c>
      <c r="D2423" t="s">
        <v>238</v>
      </c>
      <c r="E2423" t="s">
        <v>3573</v>
      </c>
      <c r="F2423" t="s">
        <v>125</v>
      </c>
      <c r="G2423" s="87">
        <v>20200531</v>
      </c>
      <c r="H2423" t="s">
        <v>4447</v>
      </c>
      <c r="I2423" t="s">
        <v>6506</v>
      </c>
      <c r="J2423" t="s">
        <v>6506</v>
      </c>
      <c r="K2423">
        <v>7665</v>
      </c>
      <c r="L2423" t="s">
        <v>6503</v>
      </c>
      <c r="M2423" s="87">
        <v>43991</v>
      </c>
      <c r="N2423" t="s">
        <v>3620</v>
      </c>
      <c r="O2423" t="s">
        <v>3579</v>
      </c>
      <c r="P2423" s="61">
        <v>0.16</v>
      </c>
      <c r="Q2423" t="s">
        <v>3579</v>
      </c>
      <c r="R2423" s="61">
        <v>0.16</v>
      </c>
      <c r="S2423" s="61">
        <v>0</v>
      </c>
    </row>
    <row r="2424" spans="1:19" x14ac:dyDescent="0.2">
      <c r="A2424" t="s">
        <v>1024</v>
      </c>
      <c r="B2424" t="s">
        <v>2090</v>
      </c>
      <c r="C2424" t="s">
        <v>3097</v>
      </c>
      <c r="D2424" t="s">
        <v>238</v>
      </c>
      <c r="E2424" t="s">
        <v>3573</v>
      </c>
      <c r="F2424" t="s">
        <v>16</v>
      </c>
      <c r="G2424" s="87">
        <v>20200630</v>
      </c>
      <c r="H2424" t="s">
        <v>3617</v>
      </c>
      <c r="J2424" t="s">
        <v>3618</v>
      </c>
      <c r="K2424">
        <v>7681</v>
      </c>
      <c r="L2424" t="s">
        <v>3619</v>
      </c>
      <c r="M2424" s="87">
        <v>43999</v>
      </c>
      <c r="N2424" t="s">
        <v>3620</v>
      </c>
      <c r="O2424" t="s">
        <v>3579</v>
      </c>
      <c r="P2424" s="61">
        <v>-1.76</v>
      </c>
      <c r="Q2424" t="s">
        <v>3579</v>
      </c>
      <c r="R2424" s="61">
        <v>0</v>
      </c>
      <c r="S2424" s="61">
        <v>-1.76</v>
      </c>
    </row>
    <row r="2425" spans="1:19" x14ac:dyDescent="0.2">
      <c r="A2425" t="s">
        <v>1024</v>
      </c>
      <c r="B2425" t="s">
        <v>2090</v>
      </c>
      <c r="C2425" t="s">
        <v>3097</v>
      </c>
      <c r="D2425" t="s">
        <v>238</v>
      </c>
      <c r="E2425" t="s">
        <v>3573</v>
      </c>
      <c r="F2425" t="s">
        <v>16</v>
      </c>
      <c r="G2425" s="87">
        <v>20200630</v>
      </c>
      <c r="H2425" t="s">
        <v>3617</v>
      </c>
      <c r="I2425" t="s">
        <v>3618</v>
      </c>
      <c r="J2425" t="s">
        <v>3618</v>
      </c>
      <c r="K2425">
        <v>7715</v>
      </c>
      <c r="L2425" t="s">
        <v>6504</v>
      </c>
      <c r="M2425" s="87">
        <v>44018</v>
      </c>
      <c r="N2425" t="s">
        <v>3620</v>
      </c>
      <c r="O2425" t="s">
        <v>3579</v>
      </c>
      <c r="P2425" s="61">
        <v>-0.15</v>
      </c>
      <c r="Q2425" t="s">
        <v>3579</v>
      </c>
      <c r="R2425" s="61">
        <v>0</v>
      </c>
      <c r="S2425" s="61">
        <v>-0.15</v>
      </c>
    </row>
    <row r="2426" spans="1:19" x14ac:dyDescent="0.2">
      <c r="A2426" t="s">
        <v>1024</v>
      </c>
      <c r="B2426" t="s">
        <v>2090</v>
      </c>
      <c r="C2426" t="s">
        <v>3097</v>
      </c>
      <c r="D2426" t="s">
        <v>238</v>
      </c>
      <c r="E2426" t="s">
        <v>3573</v>
      </c>
      <c r="F2426" t="s">
        <v>126</v>
      </c>
      <c r="G2426" s="87">
        <v>20200630</v>
      </c>
      <c r="H2426" t="s">
        <v>4447</v>
      </c>
      <c r="I2426" t="s">
        <v>6506</v>
      </c>
      <c r="J2426" t="s">
        <v>6506</v>
      </c>
      <c r="K2426">
        <v>7715</v>
      </c>
      <c r="L2426" t="s">
        <v>6504</v>
      </c>
      <c r="M2426" s="87">
        <v>44018</v>
      </c>
      <c r="N2426" t="s">
        <v>3620</v>
      </c>
      <c r="O2426" t="s">
        <v>3579</v>
      </c>
      <c r="P2426" s="61">
        <v>0.15</v>
      </c>
      <c r="Q2426" t="s">
        <v>3579</v>
      </c>
      <c r="R2426" s="61">
        <v>0.15</v>
      </c>
      <c r="S2426" s="61">
        <v>0</v>
      </c>
    </row>
    <row r="2427" spans="1:19" x14ac:dyDescent="0.2">
      <c r="A2427" t="s">
        <v>1025</v>
      </c>
      <c r="B2427" t="s">
        <v>2091</v>
      </c>
      <c r="C2427" t="s">
        <v>3098</v>
      </c>
      <c r="D2427" t="s">
        <v>238</v>
      </c>
      <c r="E2427" t="s">
        <v>3573</v>
      </c>
      <c r="F2427" t="s">
        <v>115</v>
      </c>
      <c r="G2427" s="87">
        <v>20190731</v>
      </c>
      <c r="H2427" t="s">
        <v>4447</v>
      </c>
      <c r="I2427" t="s">
        <v>6506</v>
      </c>
      <c r="J2427" t="s">
        <v>6506</v>
      </c>
      <c r="K2427">
        <v>7182</v>
      </c>
      <c r="L2427" t="s">
        <v>6493</v>
      </c>
      <c r="M2427" s="87">
        <v>43698</v>
      </c>
      <c r="N2427" t="s">
        <v>3620</v>
      </c>
      <c r="O2427" t="s">
        <v>3579</v>
      </c>
      <c r="P2427" s="61">
        <v>0.56000000000000005</v>
      </c>
      <c r="Q2427" t="s">
        <v>3579</v>
      </c>
      <c r="R2427" s="61">
        <v>0.56000000000000005</v>
      </c>
      <c r="S2427" s="61">
        <v>0</v>
      </c>
    </row>
    <row r="2428" spans="1:19" x14ac:dyDescent="0.2">
      <c r="A2428" t="s">
        <v>1025</v>
      </c>
      <c r="B2428" t="s">
        <v>2091</v>
      </c>
      <c r="C2428" t="s">
        <v>3098</v>
      </c>
      <c r="D2428" t="s">
        <v>238</v>
      </c>
      <c r="E2428" t="s">
        <v>3573</v>
      </c>
      <c r="F2428" t="s">
        <v>116</v>
      </c>
      <c r="G2428" s="87">
        <v>20190831</v>
      </c>
      <c r="H2428" t="s">
        <v>4447</v>
      </c>
      <c r="I2428" t="s">
        <v>6506</v>
      </c>
      <c r="J2428" t="s">
        <v>6506</v>
      </c>
      <c r="K2428">
        <v>7222</v>
      </c>
      <c r="L2428" t="s">
        <v>6494</v>
      </c>
      <c r="M2428" s="87">
        <v>43712</v>
      </c>
      <c r="N2428" t="s">
        <v>3620</v>
      </c>
      <c r="O2428" t="s">
        <v>3579</v>
      </c>
      <c r="P2428" s="61">
        <v>0.56000000000000005</v>
      </c>
      <c r="Q2428" t="s">
        <v>3579</v>
      </c>
      <c r="R2428" s="61">
        <v>0.56000000000000005</v>
      </c>
      <c r="S2428" s="61">
        <v>0</v>
      </c>
    </row>
    <row r="2429" spans="1:19" x14ac:dyDescent="0.2">
      <c r="A2429" t="s">
        <v>1025</v>
      </c>
      <c r="B2429" t="s">
        <v>2091</v>
      </c>
      <c r="C2429" t="s">
        <v>3098</v>
      </c>
      <c r="D2429" t="s">
        <v>238</v>
      </c>
      <c r="E2429" t="s">
        <v>3573</v>
      </c>
      <c r="F2429" t="s">
        <v>117</v>
      </c>
      <c r="G2429" s="87">
        <v>20190930</v>
      </c>
      <c r="H2429" t="s">
        <v>4447</v>
      </c>
      <c r="I2429" t="s">
        <v>6506</v>
      </c>
      <c r="J2429" t="s">
        <v>6506</v>
      </c>
      <c r="K2429">
        <v>7264</v>
      </c>
      <c r="L2429" t="s">
        <v>6495</v>
      </c>
      <c r="M2429" s="87">
        <v>43741</v>
      </c>
      <c r="N2429" t="s">
        <v>3620</v>
      </c>
      <c r="O2429" t="s">
        <v>3579</v>
      </c>
      <c r="P2429" s="61">
        <v>0.45</v>
      </c>
      <c r="Q2429" t="s">
        <v>3579</v>
      </c>
      <c r="R2429" s="61">
        <v>0.45</v>
      </c>
      <c r="S2429" s="61">
        <v>0</v>
      </c>
    </row>
    <row r="2430" spans="1:19" x14ac:dyDescent="0.2">
      <c r="A2430" t="s">
        <v>1025</v>
      </c>
      <c r="B2430" t="s">
        <v>2091</v>
      </c>
      <c r="C2430" t="s">
        <v>3098</v>
      </c>
      <c r="D2430" t="s">
        <v>238</v>
      </c>
      <c r="E2430" t="s">
        <v>3573</v>
      </c>
      <c r="F2430" t="s">
        <v>118</v>
      </c>
      <c r="G2430" s="87">
        <v>20191031</v>
      </c>
      <c r="H2430" t="s">
        <v>4447</v>
      </c>
      <c r="I2430" t="s">
        <v>6506</v>
      </c>
      <c r="J2430" t="s">
        <v>6506</v>
      </c>
      <c r="K2430">
        <v>7328</v>
      </c>
      <c r="L2430" t="s">
        <v>6496</v>
      </c>
      <c r="M2430" s="87">
        <v>43782</v>
      </c>
      <c r="N2430" t="s">
        <v>3620</v>
      </c>
      <c r="O2430" t="s">
        <v>3579</v>
      </c>
      <c r="P2430" s="61">
        <v>0.48</v>
      </c>
      <c r="Q2430" t="s">
        <v>3579</v>
      </c>
      <c r="R2430" s="61">
        <v>0.48</v>
      </c>
      <c r="S2430" s="61">
        <v>0</v>
      </c>
    </row>
    <row r="2431" spans="1:19" x14ac:dyDescent="0.2">
      <c r="A2431" t="s">
        <v>1025</v>
      </c>
      <c r="B2431" t="s">
        <v>2091</v>
      </c>
      <c r="C2431" t="s">
        <v>3098</v>
      </c>
      <c r="D2431" t="s">
        <v>238</v>
      </c>
      <c r="E2431" t="s">
        <v>3573</v>
      </c>
      <c r="F2431" t="s">
        <v>119</v>
      </c>
      <c r="G2431" s="87">
        <v>20191130</v>
      </c>
      <c r="H2431" t="s">
        <v>4447</v>
      </c>
      <c r="I2431" t="s">
        <v>6506</v>
      </c>
      <c r="J2431" t="s">
        <v>6506</v>
      </c>
      <c r="K2431">
        <v>7372</v>
      </c>
      <c r="L2431" t="s">
        <v>6497</v>
      </c>
      <c r="M2431" s="87">
        <v>43808</v>
      </c>
      <c r="N2431" t="s">
        <v>3578</v>
      </c>
      <c r="O2431" t="s">
        <v>3579</v>
      </c>
      <c r="P2431" s="61">
        <v>0.47</v>
      </c>
      <c r="Q2431" t="s">
        <v>3579</v>
      </c>
      <c r="R2431" s="61">
        <v>0.47</v>
      </c>
      <c r="S2431" s="61">
        <v>0</v>
      </c>
    </row>
    <row r="2432" spans="1:19" x14ac:dyDescent="0.2">
      <c r="A2432" t="s">
        <v>1025</v>
      </c>
      <c r="B2432" t="s">
        <v>2091</v>
      </c>
      <c r="C2432" t="s">
        <v>3098</v>
      </c>
      <c r="D2432" t="s">
        <v>238</v>
      </c>
      <c r="E2432" t="s">
        <v>3573</v>
      </c>
      <c r="F2432" t="s">
        <v>120</v>
      </c>
      <c r="G2432" s="87">
        <v>20191231</v>
      </c>
      <c r="H2432" t="s">
        <v>4447</v>
      </c>
      <c r="I2432" t="s">
        <v>6506</v>
      </c>
      <c r="J2432" t="s">
        <v>6506</v>
      </c>
      <c r="K2432">
        <v>7415</v>
      </c>
      <c r="L2432" t="s">
        <v>6498</v>
      </c>
      <c r="M2432" s="87">
        <v>43840</v>
      </c>
      <c r="N2432" t="s">
        <v>3620</v>
      </c>
      <c r="O2432" t="s">
        <v>3579</v>
      </c>
      <c r="P2432" s="61">
        <v>0.48</v>
      </c>
      <c r="Q2432" t="s">
        <v>3579</v>
      </c>
      <c r="R2432" s="61">
        <v>0.48</v>
      </c>
      <c r="S2432" s="61">
        <v>0</v>
      </c>
    </row>
    <row r="2433" spans="1:19" x14ac:dyDescent="0.2">
      <c r="A2433" t="s">
        <v>1025</v>
      </c>
      <c r="B2433" t="s">
        <v>2091</v>
      </c>
      <c r="C2433" t="s">
        <v>3098</v>
      </c>
      <c r="D2433" t="s">
        <v>238</v>
      </c>
      <c r="E2433" t="s">
        <v>3573</v>
      </c>
      <c r="F2433" t="s">
        <v>121</v>
      </c>
      <c r="G2433" s="87">
        <v>20200131</v>
      </c>
      <c r="H2433" t="s">
        <v>4447</v>
      </c>
      <c r="I2433" t="s">
        <v>6506</v>
      </c>
      <c r="J2433" t="s">
        <v>6506</v>
      </c>
      <c r="K2433">
        <v>7477</v>
      </c>
      <c r="L2433" t="s">
        <v>6499</v>
      </c>
      <c r="M2433" s="87">
        <v>43873</v>
      </c>
      <c r="N2433" t="s">
        <v>3620</v>
      </c>
      <c r="O2433" t="s">
        <v>3579</v>
      </c>
      <c r="P2433" s="61">
        <v>0.48</v>
      </c>
      <c r="Q2433" t="s">
        <v>3579</v>
      </c>
      <c r="R2433" s="61">
        <v>0.48</v>
      </c>
      <c r="S2433" s="61">
        <v>0</v>
      </c>
    </row>
    <row r="2434" spans="1:19" x14ac:dyDescent="0.2">
      <c r="A2434" t="s">
        <v>1025</v>
      </c>
      <c r="B2434" t="s">
        <v>2091</v>
      </c>
      <c r="C2434" t="s">
        <v>3098</v>
      </c>
      <c r="D2434" t="s">
        <v>238</v>
      </c>
      <c r="E2434" t="s">
        <v>3573</v>
      </c>
      <c r="F2434" t="s">
        <v>122</v>
      </c>
      <c r="G2434" s="87">
        <v>20200229</v>
      </c>
      <c r="H2434" t="s">
        <v>4447</v>
      </c>
      <c r="I2434" t="s">
        <v>6506</v>
      </c>
      <c r="J2434" t="s">
        <v>6506</v>
      </c>
      <c r="K2434">
        <v>7517</v>
      </c>
      <c r="L2434" t="s">
        <v>6500</v>
      </c>
      <c r="M2434" s="87">
        <v>43902</v>
      </c>
      <c r="N2434" t="s">
        <v>3620</v>
      </c>
      <c r="O2434" t="s">
        <v>3579</v>
      </c>
      <c r="P2434" s="61">
        <v>0.45</v>
      </c>
      <c r="Q2434" t="s">
        <v>3579</v>
      </c>
      <c r="R2434" s="61">
        <v>0.45</v>
      </c>
      <c r="S2434" s="61">
        <v>0</v>
      </c>
    </row>
    <row r="2435" spans="1:19" x14ac:dyDescent="0.2">
      <c r="A2435" t="s">
        <v>1025</v>
      </c>
      <c r="B2435" t="s">
        <v>2091</v>
      </c>
      <c r="C2435" t="s">
        <v>3098</v>
      </c>
      <c r="D2435" t="s">
        <v>238</v>
      </c>
      <c r="E2435" t="s">
        <v>3573</v>
      </c>
      <c r="F2435" t="s">
        <v>123</v>
      </c>
      <c r="G2435" s="87">
        <v>20200331</v>
      </c>
      <c r="H2435" t="s">
        <v>4447</v>
      </c>
      <c r="I2435" t="s">
        <v>6506</v>
      </c>
      <c r="J2435" t="s">
        <v>6506</v>
      </c>
      <c r="K2435">
        <v>7578</v>
      </c>
      <c r="L2435" t="s">
        <v>6501</v>
      </c>
      <c r="M2435" s="87">
        <v>43935</v>
      </c>
      <c r="N2435" t="s">
        <v>3578</v>
      </c>
      <c r="O2435" t="s">
        <v>3579</v>
      </c>
      <c r="P2435" s="61">
        <v>0.48</v>
      </c>
      <c r="Q2435" t="s">
        <v>3579</v>
      </c>
      <c r="R2435" s="61">
        <v>0.48</v>
      </c>
      <c r="S2435" s="61">
        <v>0</v>
      </c>
    </row>
    <row r="2436" spans="1:19" x14ac:dyDescent="0.2">
      <c r="A2436" t="s">
        <v>1025</v>
      </c>
      <c r="B2436" t="s">
        <v>2091</v>
      </c>
      <c r="C2436" t="s">
        <v>3098</v>
      </c>
      <c r="D2436" t="s">
        <v>238</v>
      </c>
      <c r="E2436" t="s">
        <v>3573</v>
      </c>
      <c r="F2436" t="s">
        <v>124</v>
      </c>
      <c r="G2436" s="87">
        <v>20200430</v>
      </c>
      <c r="H2436" t="s">
        <v>4447</v>
      </c>
      <c r="I2436" t="s">
        <v>6506</v>
      </c>
      <c r="J2436" t="s">
        <v>6506</v>
      </c>
      <c r="K2436">
        <v>7611</v>
      </c>
      <c r="L2436" t="s">
        <v>6502</v>
      </c>
      <c r="M2436" s="87">
        <v>43952</v>
      </c>
      <c r="N2436" t="s">
        <v>3620</v>
      </c>
      <c r="O2436" t="s">
        <v>3579</v>
      </c>
      <c r="P2436" s="61">
        <v>0.47</v>
      </c>
      <c r="Q2436" t="s">
        <v>3579</v>
      </c>
      <c r="R2436" s="61">
        <v>0.47</v>
      </c>
      <c r="S2436" s="61">
        <v>0</v>
      </c>
    </row>
    <row r="2437" spans="1:19" x14ac:dyDescent="0.2">
      <c r="A2437" t="s">
        <v>1025</v>
      </c>
      <c r="B2437" t="s">
        <v>2091</v>
      </c>
      <c r="C2437" t="s">
        <v>3098</v>
      </c>
      <c r="D2437" t="s">
        <v>238</v>
      </c>
      <c r="E2437" t="s">
        <v>3573</v>
      </c>
      <c r="F2437" t="s">
        <v>125</v>
      </c>
      <c r="G2437" s="87">
        <v>20200531</v>
      </c>
      <c r="H2437" t="s">
        <v>4447</v>
      </c>
      <c r="I2437" t="s">
        <v>6506</v>
      </c>
      <c r="J2437" t="s">
        <v>6506</v>
      </c>
      <c r="K2437">
        <v>7665</v>
      </c>
      <c r="L2437" t="s">
        <v>6503</v>
      </c>
      <c r="M2437" s="87">
        <v>43991</v>
      </c>
      <c r="N2437" t="s">
        <v>3620</v>
      </c>
      <c r="O2437" t="s">
        <v>3579</v>
      </c>
      <c r="P2437" s="61">
        <v>0.48</v>
      </c>
      <c r="Q2437" t="s">
        <v>3579</v>
      </c>
      <c r="R2437" s="61">
        <v>0.48</v>
      </c>
      <c r="S2437" s="61">
        <v>0</v>
      </c>
    </row>
    <row r="2438" spans="1:19" x14ac:dyDescent="0.2">
      <c r="A2438" t="s">
        <v>1025</v>
      </c>
      <c r="B2438" t="s">
        <v>2091</v>
      </c>
      <c r="C2438" t="s">
        <v>3098</v>
      </c>
      <c r="D2438" t="s">
        <v>238</v>
      </c>
      <c r="E2438" t="s">
        <v>3573</v>
      </c>
      <c r="F2438" t="s">
        <v>16</v>
      </c>
      <c r="G2438" s="87">
        <v>20200630</v>
      </c>
      <c r="H2438" t="s">
        <v>3617</v>
      </c>
      <c r="J2438" t="s">
        <v>3618</v>
      </c>
      <c r="K2438">
        <v>7681</v>
      </c>
      <c r="L2438" t="s">
        <v>3619</v>
      </c>
      <c r="M2438" s="87">
        <v>43999</v>
      </c>
      <c r="N2438" t="s">
        <v>3620</v>
      </c>
      <c r="O2438" t="s">
        <v>3579</v>
      </c>
      <c r="P2438" s="61">
        <v>-5.36</v>
      </c>
      <c r="Q2438" t="s">
        <v>3579</v>
      </c>
      <c r="R2438" s="61">
        <v>0</v>
      </c>
      <c r="S2438" s="61">
        <v>-5.36</v>
      </c>
    </row>
    <row r="2439" spans="1:19" x14ac:dyDescent="0.2">
      <c r="A2439" t="s">
        <v>1025</v>
      </c>
      <c r="B2439" t="s">
        <v>2091</v>
      </c>
      <c r="C2439" t="s">
        <v>3098</v>
      </c>
      <c r="D2439" t="s">
        <v>238</v>
      </c>
      <c r="E2439" t="s">
        <v>3573</v>
      </c>
      <c r="F2439" t="s">
        <v>16</v>
      </c>
      <c r="G2439" s="87">
        <v>20200630</v>
      </c>
      <c r="H2439" t="s">
        <v>3617</v>
      </c>
      <c r="I2439" t="s">
        <v>3618</v>
      </c>
      <c r="J2439" t="s">
        <v>3618</v>
      </c>
      <c r="K2439">
        <v>7715</v>
      </c>
      <c r="L2439" t="s">
        <v>6504</v>
      </c>
      <c r="M2439" s="87">
        <v>44018</v>
      </c>
      <c r="N2439" t="s">
        <v>3620</v>
      </c>
      <c r="O2439" t="s">
        <v>3579</v>
      </c>
      <c r="P2439" s="61">
        <v>-0.47</v>
      </c>
      <c r="Q2439" t="s">
        <v>3579</v>
      </c>
      <c r="R2439" s="61">
        <v>0</v>
      </c>
      <c r="S2439" s="61">
        <v>-0.47</v>
      </c>
    </row>
    <row r="2440" spans="1:19" x14ac:dyDescent="0.2">
      <c r="A2440" t="s">
        <v>1025</v>
      </c>
      <c r="B2440" t="s">
        <v>2091</v>
      </c>
      <c r="C2440" t="s">
        <v>3098</v>
      </c>
      <c r="D2440" t="s">
        <v>238</v>
      </c>
      <c r="E2440" t="s">
        <v>3573</v>
      </c>
      <c r="F2440" t="s">
        <v>126</v>
      </c>
      <c r="G2440" s="87">
        <v>20200630</v>
      </c>
      <c r="H2440" t="s">
        <v>4447</v>
      </c>
      <c r="I2440" t="s">
        <v>6506</v>
      </c>
      <c r="J2440" t="s">
        <v>6506</v>
      </c>
      <c r="K2440">
        <v>7715</v>
      </c>
      <c r="L2440" t="s">
        <v>6504</v>
      </c>
      <c r="M2440" s="87">
        <v>44018</v>
      </c>
      <c r="N2440" t="s">
        <v>3620</v>
      </c>
      <c r="O2440" t="s">
        <v>3579</v>
      </c>
      <c r="P2440" s="61">
        <v>0.47</v>
      </c>
      <c r="Q2440" t="s">
        <v>3579</v>
      </c>
      <c r="R2440" s="61">
        <v>0.47</v>
      </c>
      <c r="S2440" s="61">
        <v>0</v>
      </c>
    </row>
    <row r="2441" spans="1:19" x14ac:dyDescent="0.2">
      <c r="A2441" t="s">
        <v>1026</v>
      </c>
      <c r="B2441" t="s">
        <v>2092</v>
      </c>
      <c r="C2441" t="s">
        <v>3099</v>
      </c>
      <c r="D2441" t="s">
        <v>238</v>
      </c>
      <c r="E2441" t="s">
        <v>3573</v>
      </c>
      <c r="F2441" t="s">
        <v>115</v>
      </c>
      <c r="G2441" s="87">
        <v>20190731</v>
      </c>
      <c r="H2441" t="s">
        <v>4447</v>
      </c>
      <c r="I2441" t="s">
        <v>6506</v>
      </c>
      <c r="J2441" t="s">
        <v>6506</v>
      </c>
      <c r="K2441">
        <v>7182</v>
      </c>
      <c r="L2441" t="s">
        <v>6493</v>
      </c>
      <c r="M2441" s="87">
        <v>43698</v>
      </c>
      <c r="N2441" t="s">
        <v>3620</v>
      </c>
      <c r="O2441" t="s">
        <v>3579</v>
      </c>
      <c r="P2441" s="61">
        <v>0.64</v>
      </c>
      <c r="Q2441" t="s">
        <v>3579</v>
      </c>
      <c r="R2441" s="61">
        <v>0.64</v>
      </c>
      <c r="S2441" s="61">
        <v>0</v>
      </c>
    </row>
    <row r="2442" spans="1:19" x14ac:dyDescent="0.2">
      <c r="A2442" t="s">
        <v>1026</v>
      </c>
      <c r="B2442" t="s">
        <v>2092</v>
      </c>
      <c r="C2442" t="s">
        <v>3099</v>
      </c>
      <c r="D2442" t="s">
        <v>238</v>
      </c>
      <c r="E2442" t="s">
        <v>3573</v>
      </c>
      <c r="F2442" t="s">
        <v>116</v>
      </c>
      <c r="G2442" s="87">
        <v>20190831</v>
      </c>
      <c r="H2442" t="s">
        <v>4447</v>
      </c>
      <c r="I2442" t="s">
        <v>6506</v>
      </c>
      <c r="J2442" t="s">
        <v>6506</v>
      </c>
      <c r="K2442">
        <v>7222</v>
      </c>
      <c r="L2442" t="s">
        <v>6494</v>
      </c>
      <c r="M2442" s="87">
        <v>43712</v>
      </c>
      <c r="N2442" t="s">
        <v>3620</v>
      </c>
      <c r="O2442" t="s">
        <v>3579</v>
      </c>
      <c r="P2442" s="61">
        <v>0.64</v>
      </c>
      <c r="Q2442" t="s">
        <v>3579</v>
      </c>
      <c r="R2442" s="61">
        <v>0.64</v>
      </c>
      <c r="S2442" s="61">
        <v>0</v>
      </c>
    </row>
    <row r="2443" spans="1:19" x14ac:dyDescent="0.2">
      <c r="A2443" t="s">
        <v>1026</v>
      </c>
      <c r="B2443" t="s">
        <v>2092</v>
      </c>
      <c r="C2443" t="s">
        <v>3099</v>
      </c>
      <c r="D2443" t="s">
        <v>238</v>
      </c>
      <c r="E2443" t="s">
        <v>3573</v>
      </c>
      <c r="F2443" t="s">
        <v>117</v>
      </c>
      <c r="G2443" s="87">
        <v>20190930</v>
      </c>
      <c r="H2443" t="s">
        <v>4447</v>
      </c>
      <c r="I2443" t="s">
        <v>6506</v>
      </c>
      <c r="J2443" t="s">
        <v>6506</v>
      </c>
      <c r="K2443">
        <v>7264</v>
      </c>
      <c r="L2443" t="s">
        <v>6495</v>
      </c>
      <c r="M2443" s="87">
        <v>43741</v>
      </c>
      <c r="N2443" t="s">
        <v>3620</v>
      </c>
      <c r="O2443" t="s">
        <v>3579</v>
      </c>
      <c r="P2443" s="61">
        <v>0.51</v>
      </c>
      <c r="Q2443" t="s">
        <v>3579</v>
      </c>
      <c r="R2443" s="61">
        <v>0.51</v>
      </c>
      <c r="S2443" s="61">
        <v>0</v>
      </c>
    </row>
    <row r="2444" spans="1:19" x14ac:dyDescent="0.2">
      <c r="A2444" t="s">
        <v>1026</v>
      </c>
      <c r="B2444" t="s">
        <v>2092</v>
      </c>
      <c r="C2444" t="s">
        <v>3099</v>
      </c>
      <c r="D2444" t="s">
        <v>238</v>
      </c>
      <c r="E2444" t="s">
        <v>3573</v>
      </c>
      <c r="F2444" t="s">
        <v>118</v>
      </c>
      <c r="G2444" s="87">
        <v>20191031</v>
      </c>
      <c r="H2444" t="s">
        <v>4447</v>
      </c>
      <c r="I2444" t="s">
        <v>6506</v>
      </c>
      <c r="J2444" t="s">
        <v>6506</v>
      </c>
      <c r="K2444">
        <v>7328</v>
      </c>
      <c r="L2444" t="s">
        <v>6496</v>
      </c>
      <c r="M2444" s="87">
        <v>43782</v>
      </c>
      <c r="N2444" t="s">
        <v>3620</v>
      </c>
      <c r="O2444" t="s">
        <v>3579</v>
      </c>
      <c r="P2444" s="61">
        <v>0.55000000000000004</v>
      </c>
      <c r="Q2444" t="s">
        <v>3579</v>
      </c>
      <c r="R2444" s="61">
        <v>0.55000000000000004</v>
      </c>
      <c r="S2444" s="61">
        <v>0</v>
      </c>
    </row>
    <row r="2445" spans="1:19" x14ac:dyDescent="0.2">
      <c r="A2445" t="s">
        <v>1026</v>
      </c>
      <c r="B2445" t="s">
        <v>2092</v>
      </c>
      <c r="C2445" t="s">
        <v>3099</v>
      </c>
      <c r="D2445" t="s">
        <v>238</v>
      </c>
      <c r="E2445" t="s">
        <v>3573</v>
      </c>
      <c r="F2445" t="s">
        <v>119</v>
      </c>
      <c r="G2445" s="87">
        <v>20191130</v>
      </c>
      <c r="H2445" t="s">
        <v>4447</v>
      </c>
      <c r="I2445" t="s">
        <v>6506</v>
      </c>
      <c r="J2445" t="s">
        <v>6506</v>
      </c>
      <c r="K2445">
        <v>7372</v>
      </c>
      <c r="L2445" t="s">
        <v>6497</v>
      </c>
      <c r="M2445" s="87">
        <v>43808</v>
      </c>
      <c r="N2445" t="s">
        <v>3578</v>
      </c>
      <c r="O2445" t="s">
        <v>3579</v>
      </c>
      <c r="P2445" s="61">
        <v>0.53</v>
      </c>
      <c r="Q2445" t="s">
        <v>3579</v>
      </c>
      <c r="R2445" s="61">
        <v>0.53</v>
      </c>
      <c r="S2445" s="61">
        <v>0</v>
      </c>
    </row>
    <row r="2446" spans="1:19" x14ac:dyDescent="0.2">
      <c r="A2446" t="s">
        <v>1026</v>
      </c>
      <c r="B2446" t="s">
        <v>2092</v>
      </c>
      <c r="C2446" t="s">
        <v>3099</v>
      </c>
      <c r="D2446" t="s">
        <v>238</v>
      </c>
      <c r="E2446" t="s">
        <v>3573</v>
      </c>
      <c r="F2446" t="s">
        <v>120</v>
      </c>
      <c r="G2446" s="87">
        <v>20191231</v>
      </c>
      <c r="H2446" t="s">
        <v>4447</v>
      </c>
      <c r="I2446" t="s">
        <v>6506</v>
      </c>
      <c r="J2446" t="s">
        <v>6506</v>
      </c>
      <c r="K2446">
        <v>7415</v>
      </c>
      <c r="L2446" t="s">
        <v>6498</v>
      </c>
      <c r="M2446" s="87">
        <v>43840</v>
      </c>
      <c r="N2446" t="s">
        <v>3620</v>
      </c>
      <c r="O2446" t="s">
        <v>3579</v>
      </c>
      <c r="P2446" s="61">
        <v>0.55000000000000004</v>
      </c>
      <c r="Q2446" t="s">
        <v>3579</v>
      </c>
      <c r="R2446" s="61">
        <v>0.55000000000000004</v>
      </c>
      <c r="S2446" s="61">
        <v>0</v>
      </c>
    </row>
    <row r="2447" spans="1:19" x14ac:dyDescent="0.2">
      <c r="A2447" t="s">
        <v>1026</v>
      </c>
      <c r="B2447" t="s">
        <v>2092</v>
      </c>
      <c r="C2447" t="s">
        <v>3099</v>
      </c>
      <c r="D2447" t="s">
        <v>238</v>
      </c>
      <c r="E2447" t="s">
        <v>3573</v>
      </c>
      <c r="F2447" t="s">
        <v>121</v>
      </c>
      <c r="G2447" s="87">
        <v>20200131</v>
      </c>
      <c r="H2447" t="s">
        <v>4447</v>
      </c>
      <c r="I2447" t="s">
        <v>6506</v>
      </c>
      <c r="J2447" t="s">
        <v>6506</v>
      </c>
      <c r="K2447">
        <v>7477</v>
      </c>
      <c r="L2447" t="s">
        <v>6499</v>
      </c>
      <c r="M2447" s="87">
        <v>43873</v>
      </c>
      <c r="N2447" t="s">
        <v>3620</v>
      </c>
      <c r="O2447" t="s">
        <v>3579</v>
      </c>
      <c r="P2447" s="61">
        <v>0.55000000000000004</v>
      </c>
      <c r="Q2447" t="s">
        <v>3579</v>
      </c>
      <c r="R2447" s="61">
        <v>0.55000000000000004</v>
      </c>
      <c r="S2447" s="61">
        <v>0</v>
      </c>
    </row>
    <row r="2448" spans="1:19" x14ac:dyDescent="0.2">
      <c r="A2448" t="s">
        <v>1026</v>
      </c>
      <c r="B2448" t="s">
        <v>2092</v>
      </c>
      <c r="C2448" t="s">
        <v>3099</v>
      </c>
      <c r="D2448" t="s">
        <v>238</v>
      </c>
      <c r="E2448" t="s">
        <v>3573</v>
      </c>
      <c r="F2448" t="s">
        <v>122</v>
      </c>
      <c r="G2448" s="87">
        <v>20200229</v>
      </c>
      <c r="H2448" t="s">
        <v>4447</v>
      </c>
      <c r="I2448" t="s">
        <v>6506</v>
      </c>
      <c r="J2448" t="s">
        <v>6506</v>
      </c>
      <c r="K2448">
        <v>7517</v>
      </c>
      <c r="L2448" t="s">
        <v>6500</v>
      </c>
      <c r="M2448" s="87">
        <v>43902</v>
      </c>
      <c r="N2448" t="s">
        <v>3620</v>
      </c>
      <c r="O2448" t="s">
        <v>3579</v>
      </c>
      <c r="P2448" s="61">
        <v>0.51</v>
      </c>
      <c r="Q2448" t="s">
        <v>3579</v>
      </c>
      <c r="R2448" s="61">
        <v>0.51</v>
      </c>
      <c r="S2448" s="61">
        <v>0</v>
      </c>
    </row>
    <row r="2449" spans="1:19" x14ac:dyDescent="0.2">
      <c r="A2449" t="s">
        <v>1026</v>
      </c>
      <c r="B2449" t="s">
        <v>2092</v>
      </c>
      <c r="C2449" t="s">
        <v>3099</v>
      </c>
      <c r="D2449" t="s">
        <v>238</v>
      </c>
      <c r="E2449" t="s">
        <v>3573</v>
      </c>
      <c r="F2449" t="s">
        <v>123</v>
      </c>
      <c r="G2449" s="87">
        <v>20200331</v>
      </c>
      <c r="H2449" t="s">
        <v>4447</v>
      </c>
      <c r="I2449" t="s">
        <v>6506</v>
      </c>
      <c r="J2449" t="s">
        <v>6506</v>
      </c>
      <c r="K2449">
        <v>7578</v>
      </c>
      <c r="L2449" t="s">
        <v>6501</v>
      </c>
      <c r="M2449" s="87">
        <v>43935</v>
      </c>
      <c r="N2449" t="s">
        <v>3578</v>
      </c>
      <c r="O2449" t="s">
        <v>3579</v>
      </c>
      <c r="P2449" s="61">
        <v>0.55000000000000004</v>
      </c>
      <c r="Q2449" t="s">
        <v>3579</v>
      </c>
      <c r="R2449" s="61">
        <v>0.55000000000000004</v>
      </c>
      <c r="S2449" s="61">
        <v>0</v>
      </c>
    </row>
    <row r="2450" spans="1:19" x14ac:dyDescent="0.2">
      <c r="A2450" t="s">
        <v>1026</v>
      </c>
      <c r="B2450" t="s">
        <v>2092</v>
      </c>
      <c r="C2450" t="s">
        <v>3099</v>
      </c>
      <c r="D2450" t="s">
        <v>238</v>
      </c>
      <c r="E2450" t="s">
        <v>3573</v>
      </c>
      <c r="F2450" t="s">
        <v>124</v>
      </c>
      <c r="G2450" s="87">
        <v>20200430</v>
      </c>
      <c r="H2450" t="s">
        <v>4447</v>
      </c>
      <c r="I2450" t="s">
        <v>6506</v>
      </c>
      <c r="J2450" t="s">
        <v>6506</v>
      </c>
      <c r="K2450">
        <v>7611</v>
      </c>
      <c r="L2450" t="s">
        <v>6502</v>
      </c>
      <c r="M2450" s="87">
        <v>43952</v>
      </c>
      <c r="N2450" t="s">
        <v>3620</v>
      </c>
      <c r="O2450" t="s">
        <v>3579</v>
      </c>
      <c r="P2450" s="61">
        <v>0.53</v>
      </c>
      <c r="Q2450" t="s">
        <v>3579</v>
      </c>
      <c r="R2450" s="61">
        <v>0.53</v>
      </c>
      <c r="S2450" s="61">
        <v>0</v>
      </c>
    </row>
    <row r="2451" spans="1:19" x14ac:dyDescent="0.2">
      <c r="A2451" t="s">
        <v>1026</v>
      </c>
      <c r="B2451" t="s">
        <v>2092</v>
      </c>
      <c r="C2451" t="s">
        <v>3099</v>
      </c>
      <c r="D2451" t="s">
        <v>238</v>
      </c>
      <c r="E2451" t="s">
        <v>3573</v>
      </c>
      <c r="F2451" t="s">
        <v>125</v>
      </c>
      <c r="G2451" s="87">
        <v>20200531</v>
      </c>
      <c r="H2451" t="s">
        <v>4447</v>
      </c>
      <c r="I2451" t="s">
        <v>6506</v>
      </c>
      <c r="J2451" t="s">
        <v>6506</v>
      </c>
      <c r="K2451">
        <v>7665</v>
      </c>
      <c r="L2451" t="s">
        <v>6503</v>
      </c>
      <c r="M2451" s="87">
        <v>43991</v>
      </c>
      <c r="N2451" t="s">
        <v>3620</v>
      </c>
      <c r="O2451" t="s">
        <v>3579</v>
      </c>
      <c r="P2451" s="61">
        <v>0.55000000000000004</v>
      </c>
      <c r="Q2451" t="s">
        <v>3579</v>
      </c>
      <c r="R2451" s="61">
        <v>0.55000000000000004</v>
      </c>
      <c r="S2451" s="61">
        <v>0</v>
      </c>
    </row>
    <row r="2452" spans="1:19" x14ac:dyDescent="0.2">
      <c r="A2452" t="s">
        <v>1026</v>
      </c>
      <c r="B2452" t="s">
        <v>2092</v>
      </c>
      <c r="C2452" t="s">
        <v>3099</v>
      </c>
      <c r="D2452" t="s">
        <v>238</v>
      </c>
      <c r="E2452" t="s">
        <v>3573</v>
      </c>
      <c r="F2452" t="s">
        <v>16</v>
      </c>
      <c r="G2452" s="87">
        <v>20200630</v>
      </c>
      <c r="H2452" t="s">
        <v>3617</v>
      </c>
      <c r="J2452" t="s">
        <v>3618</v>
      </c>
      <c r="K2452">
        <v>7681</v>
      </c>
      <c r="L2452" t="s">
        <v>3619</v>
      </c>
      <c r="M2452" s="87">
        <v>43999</v>
      </c>
      <c r="N2452" t="s">
        <v>3620</v>
      </c>
      <c r="O2452" t="s">
        <v>3579</v>
      </c>
      <c r="P2452" s="61">
        <v>-6.11</v>
      </c>
      <c r="Q2452" t="s">
        <v>3579</v>
      </c>
      <c r="R2452" s="61">
        <v>0</v>
      </c>
      <c r="S2452" s="61">
        <v>-6.11</v>
      </c>
    </row>
    <row r="2453" spans="1:19" x14ac:dyDescent="0.2">
      <c r="A2453" t="s">
        <v>1026</v>
      </c>
      <c r="B2453" t="s">
        <v>2092</v>
      </c>
      <c r="C2453" t="s">
        <v>3099</v>
      </c>
      <c r="D2453" t="s">
        <v>238</v>
      </c>
      <c r="E2453" t="s">
        <v>3573</v>
      </c>
      <c r="F2453" t="s">
        <v>16</v>
      </c>
      <c r="G2453" s="87">
        <v>20200630</v>
      </c>
      <c r="H2453" t="s">
        <v>3617</v>
      </c>
      <c r="I2453" t="s">
        <v>3618</v>
      </c>
      <c r="J2453" t="s">
        <v>3618</v>
      </c>
      <c r="K2453">
        <v>7715</v>
      </c>
      <c r="L2453" t="s">
        <v>6504</v>
      </c>
      <c r="M2453" s="87">
        <v>44018</v>
      </c>
      <c r="N2453" t="s">
        <v>3620</v>
      </c>
      <c r="O2453" t="s">
        <v>3579</v>
      </c>
      <c r="P2453" s="61">
        <v>-0.53</v>
      </c>
      <c r="Q2453" t="s">
        <v>3579</v>
      </c>
      <c r="R2453" s="61">
        <v>0</v>
      </c>
      <c r="S2453" s="61">
        <v>-0.53</v>
      </c>
    </row>
    <row r="2454" spans="1:19" x14ac:dyDescent="0.2">
      <c r="A2454" t="s">
        <v>1026</v>
      </c>
      <c r="B2454" t="s">
        <v>2092</v>
      </c>
      <c r="C2454" t="s">
        <v>3099</v>
      </c>
      <c r="D2454" t="s">
        <v>238</v>
      </c>
      <c r="E2454" t="s">
        <v>3573</v>
      </c>
      <c r="F2454" t="s">
        <v>126</v>
      </c>
      <c r="G2454" s="87">
        <v>20200630</v>
      </c>
      <c r="H2454" t="s">
        <v>4447</v>
      </c>
      <c r="I2454" t="s">
        <v>6506</v>
      </c>
      <c r="J2454" t="s">
        <v>6506</v>
      </c>
      <c r="K2454">
        <v>7715</v>
      </c>
      <c r="L2454" t="s">
        <v>6504</v>
      </c>
      <c r="M2454" s="87">
        <v>44018</v>
      </c>
      <c r="N2454" t="s">
        <v>3620</v>
      </c>
      <c r="O2454" t="s">
        <v>3579</v>
      </c>
      <c r="P2454" s="61">
        <v>0.53</v>
      </c>
      <c r="Q2454" t="s">
        <v>3579</v>
      </c>
      <c r="R2454" s="61">
        <v>0.53</v>
      </c>
      <c r="S2454" s="61">
        <v>0</v>
      </c>
    </row>
    <row r="2455" spans="1:19" x14ac:dyDescent="0.2">
      <c r="A2455" t="s">
        <v>645</v>
      </c>
      <c r="B2455" t="s">
        <v>2093</v>
      </c>
      <c r="C2455" t="s">
        <v>3100</v>
      </c>
      <c r="D2455" t="s">
        <v>238</v>
      </c>
      <c r="E2455" t="s">
        <v>3573</v>
      </c>
      <c r="F2455" t="s">
        <v>115</v>
      </c>
      <c r="G2455" s="87">
        <v>20190731</v>
      </c>
      <c r="H2455" t="s">
        <v>4447</v>
      </c>
      <c r="I2455" t="s">
        <v>6506</v>
      </c>
      <c r="J2455" t="s">
        <v>6506</v>
      </c>
      <c r="K2455">
        <v>7182</v>
      </c>
      <c r="L2455" t="s">
        <v>6493</v>
      </c>
      <c r="M2455" s="87">
        <v>43698</v>
      </c>
      <c r="N2455" t="s">
        <v>3620</v>
      </c>
      <c r="O2455" t="s">
        <v>3579</v>
      </c>
      <c r="P2455" s="61">
        <v>133.27000000000001</v>
      </c>
      <c r="Q2455" t="s">
        <v>3579</v>
      </c>
      <c r="R2455" s="61">
        <v>133.27000000000001</v>
      </c>
      <c r="S2455" s="61">
        <v>0</v>
      </c>
    </row>
    <row r="2456" spans="1:19" x14ac:dyDescent="0.2">
      <c r="A2456" t="s">
        <v>645</v>
      </c>
      <c r="B2456" t="s">
        <v>2093</v>
      </c>
      <c r="C2456" t="s">
        <v>3100</v>
      </c>
      <c r="D2456" t="s">
        <v>238</v>
      </c>
      <c r="E2456" t="s">
        <v>3573</v>
      </c>
      <c r="F2456" t="s">
        <v>116</v>
      </c>
      <c r="G2456" s="87">
        <v>20190831</v>
      </c>
      <c r="H2456" t="s">
        <v>4447</v>
      </c>
      <c r="I2456" t="s">
        <v>6506</v>
      </c>
      <c r="J2456" t="s">
        <v>6506</v>
      </c>
      <c r="K2456">
        <v>7222</v>
      </c>
      <c r="L2456" t="s">
        <v>6494</v>
      </c>
      <c r="M2456" s="87">
        <v>43712</v>
      </c>
      <c r="N2456" t="s">
        <v>3620</v>
      </c>
      <c r="O2456" t="s">
        <v>3579</v>
      </c>
      <c r="P2456" s="61">
        <v>133.27000000000001</v>
      </c>
      <c r="Q2456" t="s">
        <v>3579</v>
      </c>
      <c r="R2456" s="61">
        <v>133.27000000000001</v>
      </c>
      <c r="S2456" s="61">
        <v>0</v>
      </c>
    </row>
    <row r="2457" spans="1:19" x14ac:dyDescent="0.2">
      <c r="A2457" t="s">
        <v>645</v>
      </c>
      <c r="B2457" t="s">
        <v>2093</v>
      </c>
      <c r="C2457" t="s">
        <v>3100</v>
      </c>
      <c r="D2457" t="s">
        <v>238</v>
      </c>
      <c r="E2457" t="s">
        <v>3573</v>
      </c>
      <c r="F2457" t="s">
        <v>117</v>
      </c>
      <c r="G2457" s="87">
        <v>20190930</v>
      </c>
      <c r="H2457" t="s">
        <v>4447</v>
      </c>
      <c r="I2457" t="s">
        <v>6506</v>
      </c>
      <c r="J2457" t="s">
        <v>6506</v>
      </c>
      <c r="K2457">
        <v>7264</v>
      </c>
      <c r="L2457" t="s">
        <v>6495</v>
      </c>
      <c r="M2457" s="87">
        <v>43741</v>
      </c>
      <c r="N2457" t="s">
        <v>3620</v>
      </c>
      <c r="O2457" t="s">
        <v>3579</v>
      </c>
      <c r="P2457" s="61">
        <v>106.72</v>
      </c>
      <c r="Q2457" t="s">
        <v>3579</v>
      </c>
      <c r="R2457" s="61">
        <v>106.72</v>
      </c>
      <c r="S2457" s="61">
        <v>0</v>
      </c>
    </row>
    <row r="2458" spans="1:19" x14ac:dyDescent="0.2">
      <c r="A2458" t="s">
        <v>645</v>
      </c>
      <c r="B2458" t="s">
        <v>2093</v>
      </c>
      <c r="C2458" t="s">
        <v>3100</v>
      </c>
      <c r="D2458" t="s">
        <v>238</v>
      </c>
      <c r="E2458" t="s">
        <v>3573</v>
      </c>
      <c r="F2458" t="s">
        <v>118</v>
      </c>
      <c r="G2458" s="87">
        <v>20191031</v>
      </c>
      <c r="H2458" t="s">
        <v>4447</v>
      </c>
      <c r="I2458" t="s">
        <v>6506</v>
      </c>
      <c r="J2458" t="s">
        <v>6506</v>
      </c>
      <c r="K2458">
        <v>7328</v>
      </c>
      <c r="L2458" t="s">
        <v>6496</v>
      </c>
      <c r="M2458" s="87">
        <v>43782</v>
      </c>
      <c r="N2458" t="s">
        <v>3620</v>
      </c>
      <c r="O2458" t="s">
        <v>3579</v>
      </c>
      <c r="P2458" s="61">
        <v>114.08</v>
      </c>
      <c r="Q2458" t="s">
        <v>3579</v>
      </c>
      <c r="R2458" s="61">
        <v>114.08</v>
      </c>
      <c r="S2458" s="61">
        <v>0</v>
      </c>
    </row>
    <row r="2459" spans="1:19" x14ac:dyDescent="0.2">
      <c r="A2459" t="s">
        <v>645</v>
      </c>
      <c r="B2459" t="s">
        <v>2093</v>
      </c>
      <c r="C2459" t="s">
        <v>3100</v>
      </c>
      <c r="D2459" t="s">
        <v>238</v>
      </c>
      <c r="E2459" t="s">
        <v>3573</v>
      </c>
      <c r="F2459" t="s">
        <v>119</v>
      </c>
      <c r="G2459" s="87">
        <v>20191130</v>
      </c>
      <c r="H2459" t="s">
        <v>4447</v>
      </c>
      <c r="I2459" t="s">
        <v>6506</v>
      </c>
      <c r="J2459" t="s">
        <v>6506</v>
      </c>
      <c r="K2459">
        <v>7372</v>
      </c>
      <c r="L2459" t="s">
        <v>6497</v>
      </c>
      <c r="M2459" s="87">
        <v>43808</v>
      </c>
      <c r="N2459" t="s">
        <v>3578</v>
      </c>
      <c r="O2459" t="s">
        <v>3579</v>
      </c>
      <c r="P2459" s="61">
        <v>110.4</v>
      </c>
      <c r="Q2459" t="s">
        <v>3579</v>
      </c>
      <c r="R2459" s="61">
        <v>110.4</v>
      </c>
      <c r="S2459" s="61">
        <v>0</v>
      </c>
    </row>
    <row r="2460" spans="1:19" x14ac:dyDescent="0.2">
      <c r="A2460" t="s">
        <v>645</v>
      </c>
      <c r="B2460" t="s">
        <v>2093</v>
      </c>
      <c r="C2460" t="s">
        <v>3100</v>
      </c>
      <c r="D2460" t="s">
        <v>238</v>
      </c>
      <c r="E2460" t="s">
        <v>3573</v>
      </c>
      <c r="F2460" t="s">
        <v>120</v>
      </c>
      <c r="G2460" s="87">
        <v>20191231</v>
      </c>
      <c r="H2460" t="s">
        <v>4447</v>
      </c>
      <c r="I2460" t="s">
        <v>6506</v>
      </c>
      <c r="J2460" t="s">
        <v>6506</v>
      </c>
      <c r="K2460">
        <v>7415</v>
      </c>
      <c r="L2460" t="s">
        <v>6498</v>
      </c>
      <c r="M2460" s="87">
        <v>43840</v>
      </c>
      <c r="N2460" t="s">
        <v>3620</v>
      </c>
      <c r="O2460" t="s">
        <v>3579</v>
      </c>
      <c r="P2460" s="61">
        <v>114.08</v>
      </c>
      <c r="Q2460" t="s">
        <v>3579</v>
      </c>
      <c r="R2460" s="61">
        <v>114.08</v>
      </c>
      <c r="S2460" s="61">
        <v>0</v>
      </c>
    </row>
    <row r="2461" spans="1:19" x14ac:dyDescent="0.2">
      <c r="A2461" t="s">
        <v>645</v>
      </c>
      <c r="B2461" t="s">
        <v>2093</v>
      </c>
      <c r="C2461" t="s">
        <v>3100</v>
      </c>
      <c r="D2461" t="s">
        <v>238</v>
      </c>
      <c r="E2461" t="s">
        <v>3573</v>
      </c>
      <c r="F2461" t="s">
        <v>121</v>
      </c>
      <c r="G2461" s="87">
        <v>20200131</v>
      </c>
      <c r="H2461" t="s">
        <v>4447</v>
      </c>
      <c r="I2461" t="s">
        <v>6506</v>
      </c>
      <c r="J2461" t="s">
        <v>6506</v>
      </c>
      <c r="K2461">
        <v>7477</v>
      </c>
      <c r="L2461" t="s">
        <v>6499</v>
      </c>
      <c r="M2461" s="87">
        <v>43873</v>
      </c>
      <c r="N2461" t="s">
        <v>3620</v>
      </c>
      <c r="O2461" t="s">
        <v>3579</v>
      </c>
      <c r="P2461" s="61">
        <v>114.08</v>
      </c>
      <c r="Q2461" t="s">
        <v>3579</v>
      </c>
      <c r="R2461" s="61">
        <v>114.08</v>
      </c>
      <c r="S2461" s="61">
        <v>0</v>
      </c>
    </row>
    <row r="2462" spans="1:19" x14ac:dyDescent="0.2">
      <c r="A2462" t="s">
        <v>645</v>
      </c>
      <c r="B2462" t="s">
        <v>2093</v>
      </c>
      <c r="C2462" t="s">
        <v>3100</v>
      </c>
      <c r="D2462" t="s">
        <v>238</v>
      </c>
      <c r="E2462" t="s">
        <v>3573</v>
      </c>
      <c r="F2462" t="s">
        <v>122</v>
      </c>
      <c r="G2462" s="87">
        <v>20200229</v>
      </c>
      <c r="H2462" t="s">
        <v>4447</v>
      </c>
      <c r="I2462" t="s">
        <v>6506</v>
      </c>
      <c r="J2462" t="s">
        <v>6506</v>
      </c>
      <c r="K2462">
        <v>7517</v>
      </c>
      <c r="L2462" t="s">
        <v>6500</v>
      </c>
      <c r="M2462" s="87">
        <v>43902</v>
      </c>
      <c r="N2462" t="s">
        <v>3620</v>
      </c>
      <c r="O2462" t="s">
        <v>3579</v>
      </c>
      <c r="P2462" s="61">
        <v>106.72</v>
      </c>
      <c r="Q2462" t="s">
        <v>3579</v>
      </c>
      <c r="R2462" s="61">
        <v>106.72</v>
      </c>
      <c r="S2462" s="61">
        <v>0</v>
      </c>
    </row>
    <row r="2463" spans="1:19" x14ac:dyDescent="0.2">
      <c r="A2463" t="s">
        <v>645</v>
      </c>
      <c r="B2463" t="s">
        <v>2093</v>
      </c>
      <c r="C2463" t="s">
        <v>3100</v>
      </c>
      <c r="D2463" t="s">
        <v>238</v>
      </c>
      <c r="E2463" t="s">
        <v>3573</v>
      </c>
      <c r="F2463" t="s">
        <v>123</v>
      </c>
      <c r="G2463" s="87">
        <v>20200331</v>
      </c>
      <c r="H2463" t="s">
        <v>4447</v>
      </c>
      <c r="I2463" t="s">
        <v>6506</v>
      </c>
      <c r="J2463" t="s">
        <v>6506</v>
      </c>
      <c r="K2463">
        <v>7578</v>
      </c>
      <c r="L2463" t="s">
        <v>6501</v>
      </c>
      <c r="M2463" s="87">
        <v>43935</v>
      </c>
      <c r="N2463" t="s">
        <v>3578</v>
      </c>
      <c r="O2463" t="s">
        <v>3579</v>
      </c>
      <c r="P2463" s="61">
        <v>114.08</v>
      </c>
      <c r="Q2463" t="s">
        <v>3579</v>
      </c>
      <c r="R2463" s="61">
        <v>114.08</v>
      </c>
      <c r="S2463" s="61">
        <v>0</v>
      </c>
    </row>
    <row r="2464" spans="1:19" x14ac:dyDescent="0.2">
      <c r="A2464" t="s">
        <v>645</v>
      </c>
      <c r="B2464" t="s">
        <v>2093</v>
      </c>
      <c r="C2464" t="s">
        <v>3100</v>
      </c>
      <c r="D2464" t="s">
        <v>238</v>
      </c>
      <c r="E2464" t="s">
        <v>3573</v>
      </c>
      <c r="F2464" t="s">
        <v>124</v>
      </c>
      <c r="G2464" s="87">
        <v>20200430</v>
      </c>
      <c r="H2464" t="s">
        <v>4447</v>
      </c>
      <c r="I2464" t="s">
        <v>6506</v>
      </c>
      <c r="J2464" t="s">
        <v>6506</v>
      </c>
      <c r="K2464">
        <v>7611</v>
      </c>
      <c r="L2464" t="s">
        <v>6502</v>
      </c>
      <c r="M2464" s="87">
        <v>43952</v>
      </c>
      <c r="N2464" t="s">
        <v>3620</v>
      </c>
      <c r="O2464" t="s">
        <v>3579</v>
      </c>
      <c r="P2464" s="61">
        <v>110.4</v>
      </c>
      <c r="Q2464" t="s">
        <v>3579</v>
      </c>
      <c r="R2464" s="61">
        <v>110.4</v>
      </c>
      <c r="S2464" s="61">
        <v>0</v>
      </c>
    </row>
    <row r="2465" spans="1:19" x14ac:dyDescent="0.2">
      <c r="A2465" t="s">
        <v>645</v>
      </c>
      <c r="B2465" t="s">
        <v>2093</v>
      </c>
      <c r="C2465" t="s">
        <v>3100</v>
      </c>
      <c r="D2465" t="s">
        <v>238</v>
      </c>
      <c r="E2465" t="s">
        <v>3573</v>
      </c>
      <c r="F2465" t="s">
        <v>125</v>
      </c>
      <c r="G2465" s="87">
        <v>20200531</v>
      </c>
      <c r="H2465" t="s">
        <v>4447</v>
      </c>
      <c r="I2465" t="s">
        <v>6506</v>
      </c>
      <c r="J2465" t="s">
        <v>6506</v>
      </c>
      <c r="K2465">
        <v>7665</v>
      </c>
      <c r="L2465" t="s">
        <v>6503</v>
      </c>
      <c r="M2465" s="87">
        <v>43991</v>
      </c>
      <c r="N2465" t="s">
        <v>3620</v>
      </c>
      <c r="O2465" t="s">
        <v>3579</v>
      </c>
      <c r="P2465" s="61">
        <v>114.08</v>
      </c>
      <c r="Q2465" t="s">
        <v>3579</v>
      </c>
      <c r="R2465" s="61">
        <v>114.08</v>
      </c>
      <c r="S2465" s="61">
        <v>0</v>
      </c>
    </row>
    <row r="2466" spans="1:19" x14ac:dyDescent="0.2">
      <c r="A2466" t="s">
        <v>645</v>
      </c>
      <c r="B2466" t="s">
        <v>2093</v>
      </c>
      <c r="C2466" t="s">
        <v>3100</v>
      </c>
      <c r="D2466" t="s">
        <v>238</v>
      </c>
      <c r="E2466" t="s">
        <v>3573</v>
      </c>
      <c r="F2466" t="s">
        <v>16</v>
      </c>
      <c r="G2466" s="87">
        <v>20200630</v>
      </c>
      <c r="H2466" t="s">
        <v>3617</v>
      </c>
      <c r="J2466" t="s">
        <v>3618</v>
      </c>
      <c r="K2466">
        <v>7681</v>
      </c>
      <c r="L2466" t="s">
        <v>3619</v>
      </c>
      <c r="M2466" s="87">
        <v>43999</v>
      </c>
      <c r="N2466" t="s">
        <v>3620</v>
      </c>
      <c r="O2466" t="s">
        <v>3579</v>
      </c>
      <c r="P2466" s="61">
        <v>-1271.18</v>
      </c>
      <c r="Q2466" t="s">
        <v>3579</v>
      </c>
      <c r="R2466" s="61">
        <v>0</v>
      </c>
      <c r="S2466" s="61">
        <v>-1271.18</v>
      </c>
    </row>
    <row r="2467" spans="1:19" x14ac:dyDescent="0.2">
      <c r="A2467" t="s">
        <v>645</v>
      </c>
      <c r="B2467" t="s">
        <v>2093</v>
      </c>
      <c r="C2467" t="s">
        <v>3100</v>
      </c>
      <c r="D2467" t="s">
        <v>238</v>
      </c>
      <c r="E2467" t="s">
        <v>3573</v>
      </c>
      <c r="F2467" t="s">
        <v>16</v>
      </c>
      <c r="G2467" s="87">
        <v>20200630</v>
      </c>
      <c r="H2467" t="s">
        <v>3617</v>
      </c>
      <c r="I2467" t="s">
        <v>3618</v>
      </c>
      <c r="J2467" t="s">
        <v>3618</v>
      </c>
      <c r="K2467">
        <v>7715</v>
      </c>
      <c r="L2467" t="s">
        <v>6504</v>
      </c>
      <c r="M2467" s="87">
        <v>44018</v>
      </c>
      <c r="N2467" t="s">
        <v>3620</v>
      </c>
      <c r="O2467" t="s">
        <v>3579</v>
      </c>
      <c r="P2467" s="61">
        <v>-110.4</v>
      </c>
      <c r="Q2467" t="s">
        <v>3579</v>
      </c>
      <c r="R2467" s="61">
        <v>0</v>
      </c>
      <c r="S2467" s="61">
        <v>-110.4</v>
      </c>
    </row>
    <row r="2468" spans="1:19" x14ac:dyDescent="0.2">
      <c r="A2468" t="s">
        <v>645</v>
      </c>
      <c r="B2468" t="s">
        <v>2093</v>
      </c>
      <c r="C2468" t="s">
        <v>3100</v>
      </c>
      <c r="D2468" t="s">
        <v>238</v>
      </c>
      <c r="E2468" t="s">
        <v>3573</v>
      </c>
      <c r="F2468" t="s">
        <v>126</v>
      </c>
      <c r="G2468" s="87">
        <v>20200630</v>
      </c>
      <c r="H2468" t="s">
        <v>4447</v>
      </c>
      <c r="I2468" t="s">
        <v>6506</v>
      </c>
      <c r="J2468" t="s">
        <v>6506</v>
      </c>
      <c r="K2468">
        <v>7715</v>
      </c>
      <c r="L2468" t="s">
        <v>6504</v>
      </c>
      <c r="M2468" s="87">
        <v>44018</v>
      </c>
      <c r="N2468" t="s">
        <v>3620</v>
      </c>
      <c r="O2468" t="s">
        <v>3579</v>
      </c>
      <c r="P2468" s="61">
        <v>110.4</v>
      </c>
      <c r="Q2468" t="s">
        <v>3579</v>
      </c>
      <c r="R2468" s="61">
        <v>110.4</v>
      </c>
      <c r="S2468" s="61">
        <v>0</v>
      </c>
    </row>
    <row r="2469" spans="1:19" x14ac:dyDescent="0.2">
      <c r="A2469" t="s">
        <v>646</v>
      </c>
      <c r="B2469" t="s">
        <v>2094</v>
      </c>
      <c r="C2469" t="s">
        <v>3102</v>
      </c>
      <c r="D2469" t="s">
        <v>238</v>
      </c>
      <c r="E2469" t="s">
        <v>3573</v>
      </c>
      <c r="F2469" t="s">
        <v>115</v>
      </c>
      <c r="G2469" s="87">
        <v>20190731</v>
      </c>
      <c r="H2469" t="s">
        <v>4447</v>
      </c>
      <c r="I2469" t="s">
        <v>6506</v>
      </c>
      <c r="J2469" t="s">
        <v>6506</v>
      </c>
      <c r="K2469">
        <v>7182</v>
      </c>
      <c r="L2469" t="s">
        <v>6493</v>
      </c>
      <c r="M2469" s="87">
        <v>43698</v>
      </c>
      <c r="N2469" t="s">
        <v>3620</v>
      </c>
      <c r="O2469" t="s">
        <v>3579</v>
      </c>
      <c r="P2469" s="61">
        <v>130.32</v>
      </c>
      <c r="Q2469" t="s">
        <v>3579</v>
      </c>
      <c r="R2469" s="61">
        <v>130.32</v>
      </c>
      <c r="S2469" s="61">
        <v>0</v>
      </c>
    </row>
    <row r="2470" spans="1:19" x14ac:dyDescent="0.2">
      <c r="A2470" t="s">
        <v>646</v>
      </c>
      <c r="B2470" t="s">
        <v>2094</v>
      </c>
      <c r="C2470" t="s">
        <v>3102</v>
      </c>
      <c r="D2470" t="s">
        <v>238</v>
      </c>
      <c r="E2470" t="s">
        <v>3573</v>
      </c>
      <c r="F2470" t="s">
        <v>116</v>
      </c>
      <c r="G2470" s="87">
        <v>20190831</v>
      </c>
      <c r="H2470" t="s">
        <v>4447</v>
      </c>
      <c r="I2470" t="s">
        <v>6506</v>
      </c>
      <c r="J2470" t="s">
        <v>6506</v>
      </c>
      <c r="K2470">
        <v>7222</v>
      </c>
      <c r="L2470" t="s">
        <v>6494</v>
      </c>
      <c r="M2470" s="87">
        <v>43712</v>
      </c>
      <c r="N2470" t="s">
        <v>3620</v>
      </c>
      <c r="O2470" t="s">
        <v>3579</v>
      </c>
      <c r="P2470" s="61">
        <v>130.32</v>
      </c>
      <c r="Q2470" t="s">
        <v>3579</v>
      </c>
      <c r="R2470" s="61">
        <v>130.32</v>
      </c>
      <c r="S2470" s="61">
        <v>0</v>
      </c>
    </row>
    <row r="2471" spans="1:19" x14ac:dyDescent="0.2">
      <c r="A2471" t="s">
        <v>646</v>
      </c>
      <c r="B2471" t="s">
        <v>2094</v>
      </c>
      <c r="C2471" t="s">
        <v>3102</v>
      </c>
      <c r="D2471" t="s">
        <v>238</v>
      </c>
      <c r="E2471" t="s">
        <v>3573</v>
      </c>
      <c r="F2471" t="s">
        <v>117</v>
      </c>
      <c r="G2471" s="87">
        <v>20190930</v>
      </c>
      <c r="H2471" t="s">
        <v>4447</v>
      </c>
      <c r="I2471" t="s">
        <v>6506</v>
      </c>
      <c r="J2471" t="s">
        <v>6506</v>
      </c>
      <c r="K2471">
        <v>7264</v>
      </c>
      <c r="L2471" t="s">
        <v>6495</v>
      </c>
      <c r="M2471" s="87">
        <v>43741</v>
      </c>
      <c r="N2471" t="s">
        <v>3620</v>
      </c>
      <c r="O2471" t="s">
        <v>3579</v>
      </c>
      <c r="P2471" s="61">
        <v>104.36</v>
      </c>
      <c r="Q2471" t="s">
        <v>3579</v>
      </c>
      <c r="R2471" s="61">
        <v>104.36</v>
      </c>
      <c r="S2471" s="61">
        <v>0</v>
      </c>
    </row>
    <row r="2472" spans="1:19" x14ac:dyDescent="0.2">
      <c r="A2472" t="s">
        <v>646</v>
      </c>
      <c r="B2472" t="s">
        <v>2094</v>
      </c>
      <c r="C2472" t="s">
        <v>3102</v>
      </c>
      <c r="D2472" t="s">
        <v>238</v>
      </c>
      <c r="E2472" t="s">
        <v>3573</v>
      </c>
      <c r="F2472" t="s">
        <v>118</v>
      </c>
      <c r="G2472" s="87">
        <v>20191031</v>
      </c>
      <c r="H2472" t="s">
        <v>4447</v>
      </c>
      <c r="I2472" t="s">
        <v>6506</v>
      </c>
      <c r="J2472" t="s">
        <v>6506</v>
      </c>
      <c r="K2472">
        <v>7328</v>
      </c>
      <c r="L2472" t="s">
        <v>6496</v>
      </c>
      <c r="M2472" s="87">
        <v>43782</v>
      </c>
      <c r="N2472" t="s">
        <v>3620</v>
      </c>
      <c r="O2472" t="s">
        <v>3579</v>
      </c>
      <c r="P2472" s="61">
        <v>111.55</v>
      </c>
      <c r="Q2472" t="s">
        <v>3579</v>
      </c>
      <c r="R2472" s="61">
        <v>111.55</v>
      </c>
      <c r="S2472" s="61">
        <v>0</v>
      </c>
    </row>
    <row r="2473" spans="1:19" x14ac:dyDescent="0.2">
      <c r="A2473" t="s">
        <v>646</v>
      </c>
      <c r="B2473" t="s">
        <v>2094</v>
      </c>
      <c r="C2473" t="s">
        <v>3102</v>
      </c>
      <c r="D2473" t="s">
        <v>238</v>
      </c>
      <c r="E2473" t="s">
        <v>3573</v>
      </c>
      <c r="F2473" t="s">
        <v>119</v>
      </c>
      <c r="G2473" s="87">
        <v>20191130</v>
      </c>
      <c r="H2473" t="s">
        <v>4447</v>
      </c>
      <c r="I2473" t="s">
        <v>6506</v>
      </c>
      <c r="J2473" t="s">
        <v>6506</v>
      </c>
      <c r="K2473">
        <v>7372</v>
      </c>
      <c r="L2473" t="s">
        <v>6497</v>
      </c>
      <c r="M2473" s="87">
        <v>43808</v>
      </c>
      <c r="N2473" t="s">
        <v>3578</v>
      </c>
      <c r="O2473" t="s">
        <v>3579</v>
      </c>
      <c r="P2473" s="61">
        <v>107.95</v>
      </c>
      <c r="Q2473" t="s">
        <v>3579</v>
      </c>
      <c r="R2473" s="61">
        <v>107.95</v>
      </c>
      <c r="S2473" s="61">
        <v>0</v>
      </c>
    </row>
    <row r="2474" spans="1:19" x14ac:dyDescent="0.2">
      <c r="A2474" t="s">
        <v>646</v>
      </c>
      <c r="B2474" t="s">
        <v>2094</v>
      </c>
      <c r="C2474" t="s">
        <v>3102</v>
      </c>
      <c r="D2474" t="s">
        <v>238</v>
      </c>
      <c r="E2474" t="s">
        <v>3573</v>
      </c>
      <c r="F2474" t="s">
        <v>120</v>
      </c>
      <c r="G2474" s="87">
        <v>20191231</v>
      </c>
      <c r="H2474" t="s">
        <v>4447</v>
      </c>
      <c r="I2474" t="s">
        <v>6506</v>
      </c>
      <c r="J2474" t="s">
        <v>6506</v>
      </c>
      <c r="K2474">
        <v>7415</v>
      </c>
      <c r="L2474" t="s">
        <v>6498</v>
      </c>
      <c r="M2474" s="87">
        <v>43840</v>
      </c>
      <c r="N2474" t="s">
        <v>3620</v>
      </c>
      <c r="O2474" t="s">
        <v>3579</v>
      </c>
      <c r="P2474" s="61">
        <v>111.55</v>
      </c>
      <c r="Q2474" t="s">
        <v>3579</v>
      </c>
      <c r="R2474" s="61">
        <v>111.55</v>
      </c>
      <c r="S2474" s="61">
        <v>0</v>
      </c>
    </row>
    <row r="2475" spans="1:19" x14ac:dyDescent="0.2">
      <c r="A2475" t="s">
        <v>646</v>
      </c>
      <c r="B2475" t="s">
        <v>2094</v>
      </c>
      <c r="C2475" t="s">
        <v>3102</v>
      </c>
      <c r="D2475" t="s">
        <v>238</v>
      </c>
      <c r="E2475" t="s">
        <v>3573</v>
      </c>
      <c r="F2475" t="s">
        <v>121</v>
      </c>
      <c r="G2475" s="87">
        <v>20200131</v>
      </c>
      <c r="H2475" t="s">
        <v>4447</v>
      </c>
      <c r="I2475" t="s">
        <v>6506</v>
      </c>
      <c r="J2475" t="s">
        <v>6506</v>
      </c>
      <c r="K2475">
        <v>7477</v>
      </c>
      <c r="L2475" t="s">
        <v>6499</v>
      </c>
      <c r="M2475" s="87">
        <v>43873</v>
      </c>
      <c r="N2475" t="s">
        <v>3620</v>
      </c>
      <c r="O2475" t="s">
        <v>3579</v>
      </c>
      <c r="P2475" s="61">
        <v>111.55</v>
      </c>
      <c r="Q2475" t="s">
        <v>3579</v>
      </c>
      <c r="R2475" s="61">
        <v>111.55</v>
      </c>
      <c r="S2475" s="61">
        <v>0</v>
      </c>
    </row>
    <row r="2476" spans="1:19" x14ac:dyDescent="0.2">
      <c r="A2476" t="s">
        <v>646</v>
      </c>
      <c r="B2476" t="s">
        <v>2094</v>
      </c>
      <c r="C2476" t="s">
        <v>3102</v>
      </c>
      <c r="D2476" t="s">
        <v>238</v>
      </c>
      <c r="E2476" t="s">
        <v>3573</v>
      </c>
      <c r="F2476" t="s">
        <v>122</v>
      </c>
      <c r="G2476" s="87">
        <v>20200229</v>
      </c>
      <c r="H2476" t="s">
        <v>4447</v>
      </c>
      <c r="I2476" t="s">
        <v>6506</v>
      </c>
      <c r="J2476" t="s">
        <v>6506</v>
      </c>
      <c r="K2476">
        <v>7517</v>
      </c>
      <c r="L2476" t="s">
        <v>6500</v>
      </c>
      <c r="M2476" s="87">
        <v>43902</v>
      </c>
      <c r="N2476" t="s">
        <v>3620</v>
      </c>
      <c r="O2476" t="s">
        <v>3579</v>
      </c>
      <c r="P2476" s="61">
        <v>104.36</v>
      </c>
      <c r="Q2476" t="s">
        <v>3579</v>
      </c>
      <c r="R2476" s="61">
        <v>104.36</v>
      </c>
      <c r="S2476" s="61">
        <v>0</v>
      </c>
    </row>
    <row r="2477" spans="1:19" x14ac:dyDescent="0.2">
      <c r="A2477" t="s">
        <v>646</v>
      </c>
      <c r="B2477" t="s">
        <v>2094</v>
      </c>
      <c r="C2477" t="s">
        <v>3102</v>
      </c>
      <c r="D2477" t="s">
        <v>238</v>
      </c>
      <c r="E2477" t="s">
        <v>3573</v>
      </c>
      <c r="F2477" t="s">
        <v>123</v>
      </c>
      <c r="G2477" s="87">
        <v>20200331</v>
      </c>
      <c r="H2477" t="s">
        <v>4447</v>
      </c>
      <c r="I2477" t="s">
        <v>6506</v>
      </c>
      <c r="J2477" t="s">
        <v>6506</v>
      </c>
      <c r="K2477">
        <v>7578</v>
      </c>
      <c r="L2477" t="s">
        <v>6501</v>
      </c>
      <c r="M2477" s="87">
        <v>43935</v>
      </c>
      <c r="N2477" t="s">
        <v>3578</v>
      </c>
      <c r="O2477" t="s">
        <v>3579</v>
      </c>
      <c r="P2477" s="61">
        <v>111.55</v>
      </c>
      <c r="Q2477" t="s">
        <v>3579</v>
      </c>
      <c r="R2477" s="61">
        <v>111.55</v>
      </c>
      <c r="S2477" s="61">
        <v>0</v>
      </c>
    </row>
    <row r="2478" spans="1:19" x14ac:dyDescent="0.2">
      <c r="A2478" t="s">
        <v>646</v>
      </c>
      <c r="B2478" t="s">
        <v>2094</v>
      </c>
      <c r="C2478" t="s">
        <v>3102</v>
      </c>
      <c r="D2478" t="s">
        <v>238</v>
      </c>
      <c r="E2478" t="s">
        <v>3573</v>
      </c>
      <c r="F2478" t="s">
        <v>124</v>
      </c>
      <c r="G2478" s="87">
        <v>20200430</v>
      </c>
      <c r="H2478" t="s">
        <v>4447</v>
      </c>
      <c r="I2478" t="s">
        <v>6506</v>
      </c>
      <c r="J2478" t="s">
        <v>6506</v>
      </c>
      <c r="K2478">
        <v>7611</v>
      </c>
      <c r="L2478" t="s">
        <v>6502</v>
      </c>
      <c r="M2478" s="87">
        <v>43952</v>
      </c>
      <c r="N2478" t="s">
        <v>3620</v>
      </c>
      <c r="O2478" t="s">
        <v>3579</v>
      </c>
      <c r="P2478" s="61">
        <v>107.95</v>
      </c>
      <c r="Q2478" t="s">
        <v>3579</v>
      </c>
      <c r="R2478" s="61">
        <v>107.95</v>
      </c>
      <c r="S2478" s="61">
        <v>0</v>
      </c>
    </row>
    <row r="2479" spans="1:19" x14ac:dyDescent="0.2">
      <c r="A2479" t="s">
        <v>646</v>
      </c>
      <c r="B2479" t="s">
        <v>2094</v>
      </c>
      <c r="C2479" t="s">
        <v>3102</v>
      </c>
      <c r="D2479" t="s">
        <v>238</v>
      </c>
      <c r="E2479" t="s">
        <v>3573</v>
      </c>
      <c r="F2479" t="s">
        <v>125</v>
      </c>
      <c r="G2479" s="87">
        <v>20200531</v>
      </c>
      <c r="H2479" t="s">
        <v>4447</v>
      </c>
      <c r="I2479" t="s">
        <v>6506</v>
      </c>
      <c r="J2479" t="s">
        <v>6506</v>
      </c>
      <c r="K2479">
        <v>7665</v>
      </c>
      <c r="L2479" t="s">
        <v>6503</v>
      </c>
      <c r="M2479" s="87">
        <v>43991</v>
      </c>
      <c r="N2479" t="s">
        <v>3620</v>
      </c>
      <c r="O2479" t="s">
        <v>3579</v>
      </c>
      <c r="P2479" s="61">
        <v>111.55</v>
      </c>
      <c r="Q2479" t="s">
        <v>3579</v>
      </c>
      <c r="R2479" s="61">
        <v>111.55</v>
      </c>
      <c r="S2479" s="61">
        <v>0</v>
      </c>
    </row>
    <row r="2480" spans="1:19" x14ac:dyDescent="0.2">
      <c r="A2480" t="s">
        <v>646</v>
      </c>
      <c r="B2480" t="s">
        <v>2094</v>
      </c>
      <c r="C2480" t="s">
        <v>3102</v>
      </c>
      <c r="D2480" t="s">
        <v>238</v>
      </c>
      <c r="E2480" t="s">
        <v>3573</v>
      </c>
      <c r="F2480" t="s">
        <v>16</v>
      </c>
      <c r="G2480" s="87">
        <v>20200630</v>
      </c>
      <c r="H2480" t="s">
        <v>3617</v>
      </c>
      <c r="J2480" t="s">
        <v>3618</v>
      </c>
      <c r="K2480">
        <v>7681</v>
      </c>
      <c r="L2480" t="s">
        <v>3619</v>
      </c>
      <c r="M2480" s="87">
        <v>43999</v>
      </c>
      <c r="N2480" t="s">
        <v>3620</v>
      </c>
      <c r="O2480" t="s">
        <v>3579</v>
      </c>
      <c r="P2480" s="61">
        <v>-1243.01</v>
      </c>
      <c r="Q2480" t="s">
        <v>3579</v>
      </c>
      <c r="R2480" s="61">
        <v>0</v>
      </c>
      <c r="S2480" s="61">
        <v>-1243.01</v>
      </c>
    </row>
    <row r="2481" spans="1:19" x14ac:dyDescent="0.2">
      <c r="A2481" t="s">
        <v>646</v>
      </c>
      <c r="B2481" t="s">
        <v>2094</v>
      </c>
      <c r="C2481" t="s">
        <v>3102</v>
      </c>
      <c r="D2481" t="s">
        <v>238</v>
      </c>
      <c r="E2481" t="s">
        <v>3573</v>
      </c>
      <c r="F2481" t="s">
        <v>16</v>
      </c>
      <c r="G2481" s="87">
        <v>20200630</v>
      </c>
      <c r="H2481" t="s">
        <v>3617</v>
      </c>
      <c r="I2481" t="s">
        <v>3618</v>
      </c>
      <c r="J2481" t="s">
        <v>3618</v>
      </c>
      <c r="K2481">
        <v>7715</v>
      </c>
      <c r="L2481" t="s">
        <v>6504</v>
      </c>
      <c r="M2481" s="87">
        <v>44018</v>
      </c>
      <c r="N2481" t="s">
        <v>3620</v>
      </c>
      <c r="O2481" t="s">
        <v>3579</v>
      </c>
      <c r="P2481" s="61">
        <v>-107.95</v>
      </c>
      <c r="Q2481" t="s">
        <v>3579</v>
      </c>
      <c r="R2481" s="61">
        <v>0</v>
      </c>
      <c r="S2481" s="61">
        <v>-107.95</v>
      </c>
    </row>
    <row r="2482" spans="1:19" x14ac:dyDescent="0.2">
      <c r="A2482" t="s">
        <v>646</v>
      </c>
      <c r="B2482" t="s">
        <v>2094</v>
      </c>
      <c r="C2482" t="s">
        <v>3102</v>
      </c>
      <c r="D2482" t="s">
        <v>238</v>
      </c>
      <c r="E2482" t="s">
        <v>3573</v>
      </c>
      <c r="F2482" t="s">
        <v>126</v>
      </c>
      <c r="G2482" s="87">
        <v>20200630</v>
      </c>
      <c r="H2482" t="s">
        <v>4447</v>
      </c>
      <c r="I2482" t="s">
        <v>6506</v>
      </c>
      <c r="J2482" t="s">
        <v>6506</v>
      </c>
      <c r="K2482">
        <v>7715</v>
      </c>
      <c r="L2482" t="s">
        <v>6504</v>
      </c>
      <c r="M2482" s="87">
        <v>44018</v>
      </c>
      <c r="N2482" t="s">
        <v>3620</v>
      </c>
      <c r="O2482" t="s">
        <v>3579</v>
      </c>
      <c r="P2482" s="61">
        <v>107.95</v>
      </c>
      <c r="Q2482" t="s">
        <v>3579</v>
      </c>
      <c r="R2482" s="61">
        <v>107.95</v>
      </c>
      <c r="S2482" s="61">
        <v>0</v>
      </c>
    </row>
    <row r="2483" spans="1:19" x14ac:dyDescent="0.2">
      <c r="A2483" t="s">
        <v>647</v>
      </c>
      <c r="B2483" t="s">
        <v>2095</v>
      </c>
      <c r="C2483" t="s">
        <v>3103</v>
      </c>
      <c r="D2483" t="s">
        <v>238</v>
      </c>
      <c r="E2483" t="s">
        <v>3573</v>
      </c>
      <c r="F2483" t="s">
        <v>115</v>
      </c>
      <c r="G2483" s="87">
        <v>20190731</v>
      </c>
      <c r="H2483" t="s">
        <v>4447</v>
      </c>
      <c r="I2483" t="s">
        <v>6506</v>
      </c>
      <c r="J2483" t="s">
        <v>6506</v>
      </c>
      <c r="K2483">
        <v>7182</v>
      </c>
      <c r="L2483" t="s">
        <v>6493</v>
      </c>
      <c r="M2483" s="87">
        <v>43698</v>
      </c>
      <c r="N2483" t="s">
        <v>3620</v>
      </c>
      <c r="O2483" t="s">
        <v>3579</v>
      </c>
      <c r="P2483" s="61">
        <v>446.64</v>
      </c>
      <c r="Q2483" t="s">
        <v>3579</v>
      </c>
      <c r="R2483" s="61">
        <v>446.64</v>
      </c>
      <c r="S2483" s="61">
        <v>0</v>
      </c>
    </row>
    <row r="2484" spans="1:19" x14ac:dyDescent="0.2">
      <c r="A2484" t="s">
        <v>647</v>
      </c>
      <c r="B2484" t="s">
        <v>2095</v>
      </c>
      <c r="C2484" t="s">
        <v>3103</v>
      </c>
      <c r="D2484" t="s">
        <v>238</v>
      </c>
      <c r="E2484" t="s">
        <v>3573</v>
      </c>
      <c r="F2484" t="s">
        <v>116</v>
      </c>
      <c r="G2484" s="87">
        <v>20190831</v>
      </c>
      <c r="H2484" t="s">
        <v>4447</v>
      </c>
      <c r="I2484" t="s">
        <v>6506</v>
      </c>
      <c r="J2484" t="s">
        <v>6506</v>
      </c>
      <c r="K2484">
        <v>7222</v>
      </c>
      <c r="L2484" t="s">
        <v>6494</v>
      </c>
      <c r="M2484" s="87">
        <v>43712</v>
      </c>
      <c r="N2484" t="s">
        <v>3620</v>
      </c>
      <c r="O2484" t="s">
        <v>3579</v>
      </c>
      <c r="P2484" s="61">
        <v>446.64</v>
      </c>
      <c r="Q2484" t="s">
        <v>3579</v>
      </c>
      <c r="R2484" s="61">
        <v>446.64</v>
      </c>
      <c r="S2484" s="61">
        <v>0</v>
      </c>
    </row>
    <row r="2485" spans="1:19" x14ac:dyDescent="0.2">
      <c r="A2485" t="s">
        <v>647</v>
      </c>
      <c r="B2485" t="s">
        <v>2095</v>
      </c>
      <c r="C2485" t="s">
        <v>3103</v>
      </c>
      <c r="D2485" t="s">
        <v>238</v>
      </c>
      <c r="E2485" t="s">
        <v>3573</v>
      </c>
      <c r="F2485" t="s">
        <v>117</v>
      </c>
      <c r="G2485" s="87">
        <v>20190930</v>
      </c>
      <c r="H2485" t="s">
        <v>4447</v>
      </c>
      <c r="I2485" t="s">
        <v>6506</v>
      </c>
      <c r="J2485" t="s">
        <v>6506</v>
      </c>
      <c r="K2485">
        <v>7264</v>
      </c>
      <c r="L2485" t="s">
        <v>6495</v>
      </c>
      <c r="M2485" s="87">
        <v>43741</v>
      </c>
      <c r="N2485" t="s">
        <v>3620</v>
      </c>
      <c r="O2485" t="s">
        <v>3579</v>
      </c>
      <c r="P2485" s="61">
        <v>357.66</v>
      </c>
      <c r="Q2485" t="s">
        <v>3579</v>
      </c>
      <c r="R2485" s="61">
        <v>357.66</v>
      </c>
      <c r="S2485" s="61">
        <v>0</v>
      </c>
    </row>
    <row r="2486" spans="1:19" x14ac:dyDescent="0.2">
      <c r="A2486" t="s">
        <v>647</v>
      </c>
      <c r="B2486" t="s">
        <v>2095</v>
      </c>
      <c r="C2486" t="s">
        <v>3103</v>
      </c>
      <c r="D2486" t="s">
        <v>238</v>
      </c>
      <c r="E2486" t="s">
        <v>3573</v>
      </c>
      <c r="F2486" t="s">
        <v>118</v>
      </c>
      <c r="G2486" s="87">
        <v>20191031</v>
      </c>
      <c r="H2486" t="s">
        <v>4447</v>
      </c>
      <c r="I2486" t="s">
        <v>6506</v>
      </c>
      <c r="J2486" t="s">
        <v>6506</v>
      </c>
      <c r="K2486">
        <v>7328</v>
      </c>
      <c r="L2486" t="s">
        <v>6496</v>
      </c>
      <c r="M2486" s="87">
        <v>43782</v>
      </c>
      <c r="N2486" t="s">
        <v>3620</v>
      </c>
      <c r="O2486" t="s">
        <v>3579</v>
      </c>
      <c r="P2486" s="61">
        <v>382.33</v>
      </c>
      <c r="Q2486" t="s">
        <v>3579</v>
      </c>
      <c r="R2486" s="61">
        <v>382.33</v>
      </c>
      <c r="S2486" s="61">
        <v>0</v>
      </c>
    </row>
    <row r="2487" spans="1:19" x14ac:dyDescent="0.2">
      <c r="A2487" t="s">
        <v>647</v>
      </c>
      <c r="B2487" t="s">
        <v>2095</v>
      </c>
      <c r="C2487" t="s">
        <v>3103</v>
      </c>
      <c r="D2487" t="s">
        <v>238</v>
      </c>
      <c r="E2487" t="s">
        <v>3573</v>
      </c>
      <c r="F2487" t="s">
        <v>119</v>
      </c>
      <c r="G2487" s="87">
        <v>20191130</v>
      </c>
      <c r="H2487" t="s">
        <v>4447</v>
      </c>
      <c r="I2487" t="s">
        <v>6506</v>
      </c>
      <c r="J2487" t="s">
        <v>6506</v>
      </c>
      <c r="K2487">
        <v>7372</v>
      </c>
      <c r="L2487" t="s">
        <v>6497</v>
      </c>
      <c r="M2487" s="87">
        <v>43808</v>
      </c>
      <c r="N2487" t="s">
        <v>3578</v>
      </c>
      <c r="O2487" t="s">
        <v>3579</v>
      </c>
      <c r="P2487" s="61">
        <v>370</v>
      </c>
      <c r="Q2487" t="s">
        <v>3579</v>
      </c>
      <c r="R2487" s="61">
        <v>370</v>
      </c>
      <c r="S2487" s="61">
        <v>0</v>
      </c>
    </row>
    <row r="2488" spans="1:19" x14ac:dyDescent="0.2">
      <c r="A2488" t="s">
        <v>647</v>
      </c>
      <c r="B2488" t="s">
        <v>2095</v>
      </c>
      <c r="C2488" t="s">
        <v>3103</v>
      </c>
      <c r="D2488" t="s">
        <v>238</v>
      </c>
      <c r="E2488" t="s">
        <v>3573</v>
      </c>
      <c r="F2488" t="s">
        <v>120</v>
      </c>
      <c r="G2488" s="87">
        <v>20191231</v>
      </c>
      <c r="H2488" t="s">
        <v>4447</v>
      </c>
      <c r="I2488" t="s">
        <v>6506</v>
      </c>
      <c r="J2488" t="s">
        <v>6506</v>
      </c>
      <c r="K2488">
        <v>7415</v>
      </c>
      <c r="L2488" t="s">
        <v>6498</v>
      </c>
      <c r="M2488" s="87">
        <v>43840</v>
      </c>
      <c r="N2488" t="s">
        <v>3620</v>
      </c>
      <c r="O2488" t="s">
        <v>3579</v>
      </c>
      <c r="P2488" s="61">
        <v>382.33</v>
      </c>
      <c r="Q2488" t="s">
        <v>3579</v>
      </c>
      <c r="R2488" s="61">
        <v>382.33</v>
      </c>
      <c r="S2488" s="61">
        <v>0</v>
      </c>
    </row>
    <row r="2489" spans="1:19" x14ac:dyDescent="0.2">
      <c r="A2489" t="s">
        <v>647</v>
      </c>
      <c r="B2489" t="s">
        <v>2095</v>
      </c>
      <c r="C2489" t="s">
        <v>3103</v>
      </c>
      <c r="D2489" t="s">
        <v>238</v>
      </c>
      <c r="E2489" t="s">
        <v>3573</v>
      </c>
      <c r="F2489" t="s">
        <v>121</v>
      </c>
      <c r="G2489" s="87">
        <v>20200131</v>
      </c>
      <c r="H2489" t="s">
        <v>4447</v>
      </c>
      <c r="I2489" t="s">
        <v>6506</v>
      </c>
      <c r="J2489" t="s">
        <v>6506</v>
      </c>
      <c r="K2489">
        <v>7477</v>
      </c>
      <c r="L2489" t="s">
        <v>6499</v>
      </c>
      <c r="M2489" s="87">
        <v>43873</v>
      </c>
      <c r="N2489" t="s">
        <v>3620</v>
      </c>
      <c r="O2489" t="s">
        <v>3579</v>
      </c>
      <c r="P2489" s="61">
        <v>382.33</v>
      </c>
      <c r="Q2489" t="s">
        <v>3579</v>
      </c>
      <c r="R2489" s="61">
        <v>382.33</v>
      </c>
      <c r="S2489" s="61">
        <v>0</v>
      </c>
    </row>
    <row r="2490" spans="1:19" x14ac:dyDescent="0.2">
      <c r="A2490" t="s">
        <v>647</v>
      </c>
      <c r="B2490" t="s">
        <v>2095</v>
      </c>
      <c r="C2490" t="s">
        <v>3103</v>
      </c>
      <c r="D2490" t="s">
        <v>238</v>
      </c>
      <c r="E2490" t="s">
        <v>3573</v>
      </c>
      <c r="F2490" t="s">
        <v>122</v>
      </c>
      <c r="G2490" s="87">
        <v>20200229</v>
      </c>
      <c r="H2490" t="s">
        <v>4447</v>
      </c>
      <c r="I2490" t="s">
        <v>6506</v>
      </c>
      <c r="J2490" t="s">
        <v>6506</v>
      </c>
      <c r="K2490">
        <v>7517</v>
      </c>
      <c r="L2490" t="s">
        <v>6500</v>
      </c>
      <c r="M2490" s="87">
        <v>43902</v>
      </c>
      <c r="N2490" t="s">
        <v>3620</v>
      </c>
      <c r="O2490" t="s">
        <v>3579</v>
      </c>
      <c r="P2490" s="61">
        <v>357.66</v>
      </c>
      <c r="Q2490" t="s">
        <v>3579</v>
      </c>
      <c r="R2490" s="61">
        <v>357.66</v>
      </c>
      <c r="S2490" s="61">
        <v>0</v>
      </c>
    </row>
    <row r="2491" spans="1:19" x14ac:dyDescent="0.2">
      <c r="A2491" t="s">
        <v>647</v>
      </c>
      <c r="B2491" t="s">
        <v>2095</v>
      </c>
      <c r="C2491" t="s">
        <v>3103</v>
      </c>
      <c r="D2491" t="s">
        <v>238</v>
      </c>
      <c r="E2491" t="s">
        <v>3573</v>
      </c>
      <c r="F2491" t="s">
        <v>123</v>
      </c>
      <c r="G2491" s="87">
        <v>20200331</v>
      </c>
      <c r="H2491" t="s">
        <v>4447</v>
      </c>
      <c r="I2491" t="s">
        <v>6506</v>
      </c>
      <c r="J2491" t="s">
        <v>6506</v>
      </c>
      <c r="K2491">
        <v>7578</v>
      </c>
      <c r="L2491" t="s">
        <v>6501</v>
      </c>
      <c r="M2491" s="87">
        <v>43935</v>
      </c>
      <c r="N2491" t="s">
        <v>3578</v>
      </c>
      <c r="O2491" t="s">
        <v>3579</v>
      </c>
      <c r="P2491" s="61">
        <v>382.33</v>
      </c>
      <c r="Q2491" t="s">
        <v>3579</v>
      </c>
      <c r="R2491" s="61">
        <v>382.33</v>
      </c>
      <c r="S2491" s="61">
        <v>0</v>
      </c>
    </row>
    <row r="2492" spans="1:19" x14ac:dyDescent="0.2">
      <c r="A2492" t="s">
        <v>647</v>
      </c>
      <c r="B2492" t="s">
        <v>2095</v>
      </c>
      <c r="C2492" t="s">
        <v>3103</v>
      </c>
      <c r="D2492" t="s">
        <v>238</v>
      </c>
      <c r="E2492" t="s">
        <v>3573</v>
      </c>
      <c r="F2492" t="s">
        <v>124</v>
      </c>
      <c r="G2492" s="87">
        <v>20200430</v>
      </c>
      <c r="H2492" t="s">
        <v>4447</v>
      </c>
      <c r="I2492" t="s">
        <v>6506</v>
      </c>
      <c r="J2492" t="s">
        <v>6506</v>
      </c>
      <c r="K2492">
        <v>7611</v>
      </c>
      <c r="L2492" t="s">
        <v>6502</v>
      </c>
      <c r="M2492" s="87">
        <v>43952</v>
      </c>
      <c r="N2492" t="s">
        <v>3620</v>
      </c>
      <c r="O2492" t="s">
        <v>3579</v>
      </c>
      <c r="P2492" s="61">
        <v>370</v>
      </c>
      <c r="Q2492" t="s">
        <v>3579</v>
      </c>
      <c r="R2492" s="61">
        <v>370</v>
      </c>
      <c r="S2492" s="61">
        <v>0</v>
      </c>
    </row>
    <row r="2493" spans="1:19" x14ac:dyDescent="0.2">
      <c r="A2493" t="s">
        <v>647</v>
      </c>
      <c r="B2493" t="s">
        <v>2095</v>
      </c>
      <c r="C2493" t="s">
        <v>3103</v>
      </c>
      <c r="D2493" t="s">
        <v>238</v>
      </c>
      <c r="E2493" t="s">
        <v>3573</v>
      </c>
      <c r="F2493" t="s">
        <v>125</v>
      </c>
      <c r="G2493" s="87">
        <v>20200531</v>
      </c>
      <c r="H2493" t="s">
        <v>4447</v>
      </c>
      <c r="I2493" t="s">
        <v>6506</v>
      </c>
      <c r="J2493" t="s">
        <v>6506</v>
      </c>
      <c r="K2493">
        <v>7665</v>
      </c>
      <c r="L2493" t="s">
        <v>6503</v>
      </c>
      <c r="M2493" s="87">
        <v>43991</v>
      </c>
      <c r="N2493" t="s">
        <v>3620</v>
      </c>
      <c r="O2493" t="s">
        <v>3579</v>
      </c>
      <c r="P2493" s="61">
        <v>382.33</v>
      </c>
      <c r="Q2493" t="s">
        <v>3579</v>
      </c>
      <c r="R2493" s="61">
        <v>382.33</v>
      </c>
      <c r="S2493" s="61">
        <v>0</v>
      </c>
    </row>
    <row r="2494" spans="1:19" x14ac:dyDescent="0.2">
      <c r="A2494" t="s">
        <v>647</v>
      </c>
      <c r="B2494" t="s">
        <v>2095</v>
      </c>
      <c r="C2494" t="s">
        <v>3103</v>
      </c>
      <c r="D2494" t="s">
        <v>238</v>
      </c>
      <c r="E2494" t="s">
        <v>3573</v>
      </c>
      <c r="F2494" t="s">
        <v>16</v>
      </c>
      <c r="G2494" s="87">
        <v>20200630</v>
      </c>
      <c r="H2494" t="s">
        <v>3617</v>
      </c>
      <c r="J2494" t="s">
        <v>3618</v>
      </c>
      <c r="K2494">
        <v>7681</v>
      </c>
      <c r="L2494" t="s">
        <v>3619</v>
      </c>
      <c r="M2494" s="87">
        <v>43999</v>
      </c>
      <c r="N2494" t="s">
        <v>3620</v>
      </c>
      <c r="O2494" t="s">
        <v>3579</v>
      </c>
      <c r="P2494" s="61">
        <v>-4260.25</v>
      </c>
      <c r="Q2494" t="s">
        <v>3579</v>
      </c>
      <c r="R2494" s="61">
        <v>0</v>
      </c>
      <c r="S2494" s="61">
        <v>-4260.25</v>
      </c>
    </row>
    <row r="2495" spans="1:19" x14ac:dyDescent="0.2">
      <c r="A2495" t="s">
        <v>647</v>
      </c>
      <c r="B2495" t="s">
        <v>2095</v>
      </c>
      <c r="C2495" t="s">
        <v>3103</v>
      </c>
      <c r="D2495" t="s">
        <v>238</v>
      </c>
      <c r="E2495" t="s">
        <v>3573</v>
      </c>
      <c r="F2495" t="s">
        <v>16</v>
      </c>
      <c r="G2495" s="87">
        <v>20200630</v>
      </c>
      <c r="H2495" t="s">
        <v>3617</v>
      </c>
      <c r="I2495" t="s">
        <v>3618</v>
      </c>
      <c r="J2495" t="s">
        <v>3618</v>
      </c>
      <c r="K2495">
        <v>7715</v>
      </c>
      <c r="L2495" t="s">
        <v>6504</v>
      </c>
      <c r="M2495" s="87">
        <v>44018</v>
      </c>
      <c r="N2495" t="s">
        <v>3620</v>
      </c>
      <c r="O2495" t="s">
        <v>3579</v>
      </c>
      <c r="P2495" s="61">
        <v>-370</v>
      </c>
      <c r="Q2495" t="s">
        <v>3579</v>
      </c>
      <c r="R2495" s="61">
        <v>0</v>
      </c>
      <c r="S2495" s="61">
        <v>-370</v>
      </c>
    </row>
    <row r="2496" spans="1:19" x14ac:dyDescent="0.2">
      <c r="A2496" t="s">
        <v>647</v>
      </c>
      <c r="B2496" t="s">
        <v>2095</v>
      </c>
      <c r="C2496" t="s">
        <v>3103</v>
      </c>
      <c r="D2496" t="s">
        <v>238</v>
      </c>
      <c r="E2496" t="s">
        <v>3573</v>
      </c>
      <c r="F2496" t="s">
        <v>126</v>
      </c>
      <c r="G2496" s="87">
        <v>20200630</v>
      </c>
      <c r="H2496" t="s">
        <v>4447</v>
      </c>
      <c r="I2496" t="s">
        <v>6506</v>
      </c>
      <c r="J2496" t="s">
        <v>6506</v>
      </c>
      <c r="K2496">
        <v>7715</v>
      </c>
      <c r="L2496" t="s">
        <v>6504</v>
      </c>
      <c r="M2496" s="87">
        <v>44018</v>
      </c>
      <c r="N2496" t="s">
        <v>3620</v>
      </c>
      <c r="O2496" t="s">
        <v>3579</v>
      </c>
      <c r="P2496" s="61">
        <v>370</v>
      </c>
      <c r="Q2496" t="s">
        <v>3579</v>
      </c>
      <c r="R2496" s="61">
        <v>370</v>
      </c>
      <c r="S2496" s="61">
        <v>0</v>
      </c>
    </row>
    <row r="2497" spans="1:19" x14ac:dyDescent="0.2">
      <c r="A2497" t="s">
        <v>648</v>
      </c>
      <c r="B2497" t="s">
        <v>2096</v>
      </c>
      <c r="C2497" t="s">
        <v>3104</v>
      </c>
      <c r="D2497" t="s">
        <v>238</v>
      </c>
      <c r="E2497" t="s">
        <v>3573</v>
      </c>
      <c r="F2497" t="s">
        <v>115</v>
      </c>
      <c r="G2497" s="87">
        <v>20190731</v>
      </c>
      <c r="H2497" t="s">
        <v>4447</v>
      </c>
      <c r="I2497" t="s">
        <v>6506</v>
      </c>
      <c r="J2497" t="s">
        <v>6506</v>
      </c>
      <c r="K2497">
        <v>7182</v>
      </c>
      <c r="L2497" t="s">
        <v>6493</v>
      </c>
      <c r="M2497" s="87">
        <v>43698</v>
      </c>
      <c r="N2497" t="s">
        <v>3620</v>
      </c>
      <c r="O2497" t="s">
        <v>3579</v>
      </c>
      <c r="P2497" s="61">
        <v>66.02</v>
      </c>
      <c r="Q2497" t="s">
        <v>3579</v>
      </c>
      <c r="R2497" s="61">
        <v>66.02</v>
      </c>
      <c r="S2497" s="61">
        <v>0</v>
      </c>
    </row>
    <row r="2498" spans="1:19" x14ac:dyDescent="0.2">
      <c r="A2498" t="s">
        <v>648</v>
      </c>
      <c r="B2498" t="s">
        <v>2096</v>
      </c>
      <c r="C2498" t="s">
        <v>3104</v>
      </c>
      <c r="D2498" t="s">
        <v>238</v>
      </c>
      <c r="E2498" t="s">
        <v>3573</v>
      </c>
      <c r="F2498" t="s">
        <v>116</v>
      </c>
      <c r="G2498" s="87">
        <v>20190831</v>
      </c>
      <c r="H2498" t="s">
        <v>4447</v>
      </c>
      <c r="I2498" t="s">
        <v>6506</v>
      </c>
      <c r="J2498" t="s">
        <v>6506</v>
      </c>
      <c r="K2498">
        <v>7222</v>
      </c>
      <c r="L2498" t="s">
        <v>6494</v>
      </c>
      <c r="M2498" s="87">
        <v>43712</v>
      </c>
      <c r="N2498" t="s">
        <v>3620</v>
      </c>
      <c r="O2498" t="s">
        <v>3579</v>
      </c>
      <c r="P2498" s="61">
        <v>66.02</v>
      </c>
      <c r="Q2498" t="s">
        <v>3579</v>
      </c>
      <c r="R2498" s="61">
        <v>66.02</v>
      </c>
      <c r="S2498" s="61">
        <v>0</v>
      </c>
    </row>
    <row r="2499" spans="1:19" x14ac:dyDescent="0.2">
      <c r="A2499" t="s">
        <v>648</v>
      </c>
      <c r="B2499" t="s">
        <v>2096</v>
      </c>
      <c r="C2499" t="s">
        <v>3104</v>
      </c>
      <c r="D2499" t="s">
        <v>238</v>
      </c>
      <c r="E2499" t="s">
        <v>3573</v>
      </c>
      <c r="F2499" t="s">
        <v>117</v>
      </c>
      <c r="G2499" s="87">
        <v>20190930</v>
      </c>
      <c r="H2499" t="s">
        <v>4447</v>
      </c>
      <c r="I2499" t="s">
        <v>6506</v>
      </c>
      <c r="J2499" t="s">
        <v>6506</v>
      </c>
      <c r="K2499">
        <v>7264</v>
      </c>
      <c r="L2499" t="s">
        <v>6495</v>
      </c>
      <c r="M2499" s="87">
        <v>43741</v>
      </c>
      <c r="N2499" t="s">
        <v>3620</v>
      </c>
      <c r="O2499" t="s">
        <v>3579</v>
      </c>
      <c r="P2499" s="61">
        <v>52.87</v>
      </c>
      <c r="Q2499" t="s">
        <v>3579</v>
      </c>
      <c r="R2499" s="61">
        <v>52.87</v>
      </c>
      <c r="S2499" s="61">
        <v>0</v>
      </c>
    </row>
    <row r="2500" spans="1:19" x14ac:dyDescent="0.2">
      <c r="A2500" t="s">
        <v>648</v>
      </c>
      <c r="B2500" t="s">
        <v>2096</v>
      </c>
      <c r="C2500" t="s">
        <v>3104</v>
      </c>
      <c r="D2500" t="s">
        <v>238</v>
      </c>
      <c r="E2500" t="s">
        <v>3573</v>
      </c>
      <c r="F2500" t="s">
        <v>118</v>
      </c>
      <c r="G2500" s="87">
        <v>20191031</v>
      </c>
      <c r="H2500" t="s">
        <v>4447</v>
      </c>
      <c r="I2500" t="s">
        <v>6506</v>
      </c>
      <c r="J2500" t="s">
        <v>6506</v>
      </c>
      <c r="K2500">
        <v>7328</v>
      </c>
      <c r="L2500" t="s">
        <v>6496</v>
      </c>
      <c r="M2500" s="87">
        <v>43782</v>
      </c>
      <c r="N2500" t="s">
        <v>3620</v>
      </c>
      <c r="O2500" t="s">
        <v>3579</v>
      </c>
      <c r="P2500" s="61">
        <v>56.51</v>
      </c>
      <c r="Q2500" t="s">
        <v>3579</v>
      </c>
      <c r="R2500" s="61">
        <v>56.51</v>
      </c>
      <c r="S2500" s="61">
        <v>0</v>
      </c>
    </row>
    <row r="2501" spans="1:19" x14ac:dyDescent="0.2">
      <c r="A2501" t="s">
        <v>648</v>
      </c>
      <c r="B2501" t="s">
        <v>2096</v>
      </c>
      <c r="C2501" t="s">
        <v>3104</v>
      </c>
      <c r="D2501" t="s">
        <v>238</v>
      </c>
      <c r="E2501" t="s">
        <v>3573</v>
      </c>
      <c r="F2501" t="s">
        <v>119</v>
      </c>
      <c r="G2501" s="87">
        <v>20191130</v>
      </c>
      <c r="H2501" t="s">
        <v>4447</v>
      </c>
      <c r="I2501" t="s">
        <v>6506</v>
      </c>
      <c r="J2501" t="s">
        <v>6506</v>
      </c>
      <c r="K2501">
        <v>7372</v>
      </c>
      <c r="L2501" t="s">
        <v>6497</v>
      </c>
      <c r="M2501" s="87">
        <v>43808</v>
      </c>
      <c r="N2501" t="s">
        <v>3578</v>
      </c>
      <c r="O2501" t="s">
        <v>3579</v>
      </c>
      <c r="P2501" s="61">
        <v>54.69</v>
      </c>
      <c r="Q2501" t="s">
        <v>3579</v>
      </c>
      <c r="R2501" s="61">
        <v>54.69</v>
      </c>
      <c r="S2501" s="61">
        <v>0</v>
      </c>
    </row>
    <row r="2502" spans="1:19" x14ac:dyDescent="0.2">
      <c r="A2502" t="s">
        <v>648</v>
      </c>
      <c r="B2502" t="s">
        <v>2096</v>
      </c>
      <c r="C2502" t="s">
        <v>3104</v>
      </c>
      <c r="D2502" t="s">
        <v>238</v>
      </c>
      <c r="E2502" t="s">
        <v>3573</v>
      </c>
      <c r="F2502" t="s">
        <v>120</v>
      </c>
      <c r="G2502" s="87">
        <v>20191231</v>
      </c>
      <c r="H2502" t="s">
        <v>4447</v>
      </c>
      <c r="I2502" t="s">
        <v>6506</v>
      </c>
      <c r="J2502" t="s">
        <v>6506</v>
      </c>
      <c r="K2502">
        <v>7415</v>
      </c>
      <c r="L2502" t="s">
        <v>6498</v>
      </c>
      <c r="M2502" s="87">
        <v>43840</v>
      </c>
      <c r="N2502" t="s">
        <v>3620</v>
      </c>
      <c r="O2502" t="s">
        <v>3579</v>
      </c>
      <c r="P2502" s="61">
        <v>56.51</v>
      </c>
      <c r="Q2502" t="s">
        <v>3579</v>
      </c>
      <c r="R2502" s="61">
        <v>56.51</v>
      </c>
      <c r="S2502" s="61">
        <v>0</v>
      </c>
    </row>
    <row r="2503" spans="1:19" x14ac:dyDescent="0.2">
      <c r="A2503" t="s">
        <v>648</v>
      </c>
      <c r="B2503" t="s">
        <v>2096</v>
      </c>
      <c r="C2503" t="s">
        <v>3104</v>
      </c>
      <c r="D2503" t="s">
        <v>238</v>
      </c>
      <c r="E2503" t="s">
        <v>3573</v>
      </c>
      <c r="F2503" t="s">
        <v>121</v>
      </c>
      <c r="G2503" s="87">
        <v>20200131</v>
      </c>
      <c r="H2503" t="s">
        <v>4447</v>
      </c>
      <c r="I2503" t="s">
        <v>6506</v>
      </c>
      <c r="J2503" t="s">
        <v>6506</v>
      </c>
      <c r="K2503">
        <v>7477</v>
      </c>
      <c r="L2503" t="s">
        <v>6499</v>
      </c>
      <c r="M2503" s="87">
        <v>43873</v>
      </c>
      <c r="N2503" t="s">
        <v>3620</v>
      </c>
      <c r="O2503" t="s">
        <v>3579</v>
      </c>
      <c r="P2503" s="61">
        <v>56.51</v>
      </c>
      <c r="Q2503" t="s">
        <v>3579</v>
      </c>
      <c r="R2503" s="61">
        <v>56.51</v>
      </c>
      <c r="S2503" s="61">
        <v>0</v>
      </c>
    </row>
    <row r="2504" spans="1:19" x14ac:dyDescent="0.2">
      <c r="A2504" t="s">
        <v>648</v>
      </c>
      <c r="B2504" t="s">
        <v>2096</v>
      </c>
      <c r="C2504" t="s">
        <v>3104</v>
      </c>
      <c r="D2504" t="s">
        <v>238</v>
      </c>
      <c r="E2504" t="s">
        <v>3573</v>
      </c>
      <c r="F2504" t="s">
        <v>122</v>
      </c>
      <c r="G2504" s="87">
        <v>20200229</v>
      </c>
      <c r="H2504" t="s">
        <v>4447</v>
      </c>
      <c r="I2504" t="s">
        <v>6506</v>
      </c>
      <c r="J2504" t="s">
        <v>6506</v>
      </c>
      <c r="K2504">
        <v>7517</v>
      </c>
      <c r="L2504" t="s">
        <v>6500</v>
      </c>
      <c r="M2504" s="87">
        <v>43902</v>
      </c>
      <c r="N2504" t="s">
        <v>3620</v>
      </c>
      <c r="O2504" t="s">
        <v>3579</v>
      </c>
      <c r="P2504" s="61">
        <v>52.87</v>
      </c>
      <c r="Q2504" t="s">
        <v>3579</v>
      </c>
      <c r="R2504" s="61">
        <v>52.87</v>
      </c>
      <c r="S2504" s="61">
        <v>0</v>
      </c>
    </row>
    <row r="2505" spans="1:19" x14ac:dyDescent="0.2">
      <c r="A2505" t="s">
        <v>648</v>
      </c>
      <c r="B2505" t="s">
        <v>2096</v>
      </c>
      <c r="C2505" t="s">
        <v>3104</v>
      </c>
      <c r="D2505" t="s">
        <v>238</v>
      </c>
      <c r="E2505" t="s">
        <v>3573</v>
      </c>
      <c r="F2505" t="s">
        <v>123</v>
      </c>
      <c r="G2505" s="87">
        <v>20200331</v>
      </c>
      <c r="H2505" t="s">
        <v>4447</v>
      </c>
      <c r="I2505" t="s">
        <v>6506</v>
      </c>
      <c r="J2505" t="s">
        <v>6506</v>
      </c>
      <c r="K2505">
        <v>7578</v>
      </c>
      <c r="L2505" t="s">
        <v>6501</v>
      </c>
      <c r="M2505" s="87">
        <v>43935</v>
      </c>
      <c r="N2505" t="s">
        <v>3578</v>
      </c>
      <c r="O2505" t="s">
        <v>3579</v>
      </c>
      <c r="P2505" s="61">
        <v>56.51</v>
      </c>
      <c r="Q2505" t="s">
        <v>3579</v>
      </c>
      <c r="R2505" s="61">
        <v>56.51</v>
      </c>
      <c r="S2505" s="61">
        <v>0</v>
      </c>
    </row>
    <row r="2506" spans="1:19" x14ac:dyDescent="0.2">
      <c r="A2506" t="s">
        <v>648</v>
      </c>
      <c r="B2506" t="s">
        <v>2096</v>
      </c>
      <c r="C2506" t="s">
        <v>3104</v>
      </c>
      <c r="D2506" t="s">
        <v>238</v>
      </c>
      <c r="E2506" t="s">
        <v>3573</v>
      </c>
      <c r="F2506" t="s">
        <v>124</v>
      </c>
      <c r="G2506" s="87">
        <v>20200430</v>
      </c>
      <c r="H2506" t="s">
        <v>4447</v>
      </c>
      <c r="I2506" t="s">
        <v>6506</v>
      </c>
      <c r="J2506" t="s">
        <v>6506</v>
      </c>
      <c r="K2506">
        <v>7611</v>
      </c>
      <c r="L2506" t="s">
        <v>6502</v>
      </c>
      <c r="M2506" s="87">
        <v>43952</v>
      </c>
      <c r="N2506" t="s">
        <v>3620</v>
      </c>
      <c r="O2506" t="s">
        <v>3579</v>
      </c>
      <c r="P2506" s="61">
        <v>54.69</v>
      </c>
      <c r="Q2506" t="s">
        <v>3579</v>
      </c>
      <c r="R2506" s="61">
        <v>54.69</v>
      </c>
      <c r="S2506" s="61">
        <v>0</v>
      </c>
    </row>
    <row r="2507" spans="1:19" x14ac:dyDescent="0.2">
      <c r="A2507" t="s">
        <v>648</v>
      </c>
      <c r="B2507" t="s">
        <v>2096</v>
      </c>
      <c r="C2507" t="s">
        <v>3104</v>
      </c>
      <c r="D2507" t="s">
        <v>238</v>
      </c>
      <c r="E2507" t="s">
        <v>3573</v>
      </c>
      <c r="F2507" t="s">
        <v>125</v>
      </c>
      <c r="G2507" s="87">
        <v>20200531</v>
      </c>
      <c r="H2507" t="s">
        <v>4447</v>
      </c>
      <c r="I2507" t="s">
        <v>6506</v>
      </c>
      <c r="J2507" t="s">
        <v>6506</v>
      </c>
      <c r="K2507">
        <v>7665</v>
      </c>
      <c r="L2507" t="s">
        <v>6503</v>
      </c>
      <c r="M2507" s="87">
        <v>43991</v>
      </c>
      <c r="N2507" t="s">
        <v>3620</v>
      </c>
      <c r="O2507" t="s">
        <v>3579</v>
      </c>
      <c r="P2507" s="61">
        <v>56.51</v>
      </c>
      <c r="Q2507" t="s">
        <v>3579</v>
      </c>
      <c r="R2507" s="61">
        <v>56.51</v>
      </c>
      <c r="S2507" s="61">
        <v>0</v>
      </c>
    </row>
    <row r="2508" spans="1:19" x14ac:dyDescent="0.2">
      <c r="A2508" t="s">
        <v>648</v>
      </c>
      <c r="B2508" t="s">
        <v>2096</v>
      </c>
      <c r="C2508" t="s">
        <v>3104</v>
      </c>
      <c r="D2508" t="s">
        <v>238</v>
      </c>
      <c r="E2508" t="s">
        <v>3573</v>
      </c>
      <c r="F2508" t="s">
        <v>16</v>
      </c>
      <c r="G2508" s="87">
        <v>20200630</v>
      </c>
      <c r="H2508" t="s">
        <v>3617</v>
      </c>
      <c r="J2508" t="s">
        <v>3618</v>
      </c>
      <c r="K2508">
        <v>7681</v>
      </c>
      <c r="L2508" t="s">
        <v>3619</v>
      </c>
      <c r="M2508" s="87">
        <v>43999</v>
      </c>
      <c r="N2508" t="s">
        <v>3620</v>
      </c>
      <c r="O2508" t="s">
        <v>3579</v>
      </c>
      <c r="P2508" s="61">
        <v>-629.71</v>
      </c>
      <c r="Q2508" t="s">
        <v>3579</v>
      </c>
      <c r="R2508" s="61">
        <v>0</v>
      </c>
      <c r="S2508" s="61">
        <v>-629.71</v>
      </c>
    </row>
    <row r="2509" spans="1:19" x14ac:dyDescent="0.2">
      <c r="A2509" t="s">
        <v>648</v>
      </c>
      <c r="B2509" t="s">
        <v>2096</v>
      </c>
      <c r="C2509" t="s">
        <v>3104</v>
      </c>
      <c r="D2509" t="s">
        <v>238</v>
      </c>
      <c r="E2509" t="s">
        <v>3573</v>
      </c>
      <c r="F2509" t="s">
        <v>16</v>
      </c>
      <c r="G2509" s="87">
        <v>20200630</v>
      </c>
      <c r="H2509" t="s">
        <v>3617</v>
      </c>
      <c r="I2509" t="s">
        <v>3618</v>
      </c>
      <c r="J2509" t="s">
        <v>3618</v>
      </c>
      <c r="K2509">
        <v>7715</v>
      </c>
      <c r="L2509" t="s">
        <v>6504</v>
      </c>
      <c r="M2509" s="87">
        <v>44018</v>
      </c>
      <c r="N2509" t="s">
        <v>3620</v>
      </c>
      <c r="O2509" t="s">
        <v>3579</v>
      </c>
      <c r="P2509" s="61">
        <v>-54.69</v>
      </c>
      <c r="Q2509" t="s">
        <v>3579</v>
      </c>
      <c r="R2509" s="61">
        <v>0</v>
      </c>
      <c r="S2509" s="61">
        <v>-54.69</v>
      </c>
    </row>
    <row r="2510" spans="1:19" x14ac:dyDescent="0.2">
      <c r="A2510" t="s">
        <v>648</v>
      </c>
      <c r="B2510" t="s">
        <v>2096</v>
      </c>
      <c r="C2510" t="s">
        <v>3104</v>
      </c>
      <c r="D2510" t="s">
        <v>238</v>
      </c>
      <c r="E2510" t="s">
        <v>3573</v>
      </c>
      <c r="F2510" t="s">
        <v>126</v>
      </c>
      <c r="G2510" s="87">
        <v>20200630</v>
      </c>
      <c r="H2510" t="s">
        <v>4447</v>
      </c>
      <c r="I2510" t="s">
        <v>6506</v>
      </c>
      <c r="J2510" t="s">
        <v>6506</v>
      </c>
      <c r="K2510">
        <v>7715</v>
      </c>
      <c r="L2510" t="s">
        <v>6504</v>
      </c>
      <c r="M2510" s="87">
        <v>44018</v>
      </c>
      <c r="N2510" t="s">
        <v>3620</v>
      </c>
      <c r="O2510" t="s">
        <v>3579</v>
      </c>
      <c r="P2510" s="61">
        <v>54.69</v>
      </c>
      <c r="Q2510" t="s">
        <v>3579</v>
      </c>
      <c r="R2510" s="61">
        <v>54.69</v>
      </c>
      <c r="S2510" s="61">
        <v>0</v>
      </c>
    </row>
    <row r="2511" spans="1:19" x14ac:dyDescent="0.2">
      <c r="A2511" t="s">
        <v>649</v>
      </c>
      <c r="B2511" t="s">
        <v>2097</v>
      </c>
      <c r="C2511" t="s">
        <v>3105</v>
      </c>
      <c r="D2511" t="s">
        <v>238</v>
      </c>
      <c r="E2511" t="s">
        <v>3573</v>
      </c>
      <c r="F2511" t="s">
        <v>115</v>
      </c>
      <c r="G2511" s="87">
        <v>20190731</v>
      </c>
      <c r="H2511" t="s">
        <v>4447</v>
      </c>
      <c r="I2511" t="s">
        <v>6506</v>
      </c>
      <c r="J2511" t="s">
        <v>6506</v>
      </c>
      <c r="K2511">
        <v>7182</v>
      </c>
      <c r="L2511" t="s">
        <v>6493</v>
      </c>
      <c r="M2511" s="87">
        <v>43698</v>
      </c>
      <c r="N2511" t="s">
        <v>3620</v>
      </c>
      <c r="O2511" t="s">
        <v>3579</v>
      </c>
      <c r="P2511" s="61">
        <v>33.26</v>
      </c>
      <c r="Q2511" t="s">
        <v>3579</v>
      </c>
      <c r="R2511" s="61">
        <v>33.26</v>
      </c>
      <c r="S2511" s="61">
        <v>0</v>
      </c>
    </row>
    <row r="2512" spans="1:19" x14ac:dyDescent="0.2">
      <c r="A2512" t="s">
        <v>649</v>
      </c>
      <c r="B2512" t="s">
        <v>2097</v>
      </c>
      <c r="C2512" t="s">
        <v>3105</v>
      </c>
      <c r="D2512" t="s">
        <v>238</v>
      </c>
      <c r="E2512" t="s">
        <v>3573</v>
      </c>
      <c r="F2512" t="s">
        <v>116</v>
      </c>
      <c r="G2512" s="87">
        <v>20190831</v>
      </c>
      <c r="H2512" t="s">
        <v>4447</v>
      </c>
      <c r="I2512" t="s">
        <v>6506</v>
      </c>
      <c r="J2512" t="s">
        <v>6506</v>
      </c>
      <c r="K2512">
        <v>7222</v>
      </c>
      <c r="L2512" t="s">
        <v>6494</v>
      </c>
      <c r="M2512" s="87">
        <v>43712</v>
      </c>
      <c r="N2512" t="s">
        <v>3620</v>
      </c>
      <c r="O2512" t="s">
        <v>3579</v>
      </c>
      <c r="P2512" s="61">
        <v>33.26</v>
      </c>
      <c r="Q2512" t="s">
        <v>3579</v>
      </c>
      <c r="R2512" s="61">
        <v>33.26</v>
      </c>
      <c r="S2512" s="61">
        <v>0</v>
      </c>
    </row>
    <row r="2513" spans="1:19" x14ac:dyDescent="0.2">
      <c r="A2513" t="s">
        <v>649</v>
      </c>
      <c r="B2513" t="s">
        <v>2097</v>
      </c>
      <c r="C2513" t="s">
        <v>3105</v>
      </c>
      <c r="D2513" t="s">
        <v>238</v>
      </c>
      <c r="E2513" t="s">
        <v>3573</v>
      </c>
      <c r="F2513" t="s">
        <v>117</v>
      </c>
      <c r="G2513" s="87">
        <v>20190930</v>
      </c>
      <c r="H2513" t="s">
        <v>4447</v>
      </c>
      <c r="I2513" t="s">
        <v>6506</v>
      </c>
      <c r="J2513" t="s">
        <v>6506</v>
      </c>
      <c r="K2513">
        <v>7264</v>
      </c>
      <c r="L2513" t="s">
        <v>6495</v>
      </c>
      <c r="M2513" s="87">
        <v>43741</v>
      </c>
      <c r="N2513" t="s">
        <v>3620</v>
      </c>
      <c r="O2513" t="s">
        <v>3579</v>
      </c>
      <c r="P2513" s="61">
        <v>26.63</v>
      </c>
      <c r="Q2513" t="s">
        <v>3579</v>
      </c>
      <c r="R2513" s="61">
        <v>26.63</v>
      </c>
      <c r="S2513" s="61">
        <v>0</v>
      </c>
    </row>
    <row r="2514" spans="1:19" x14ac:dyDescent="0.2">
      <c r="A2514" t="s">
        <v>649</v>
      </c>
      <c r="B2514" t="s">
        <v>2097</v>
      </c>
      <c r="C2514" t="s">
        <v>3105</v>
      </c>
      <c r="D2514" t="s">
        <v>238</v>
      </c>
      <c r="E2514" t="s">
        <v>3573</v>
      </c>
      <c r="F2514" t="s">
        <v>118</v>
      </c>
      <c r="G2514" s="87">
        <v>20191031</v>
      </c>
      <c r="H2514" t="s">
        <v>4447</v>
      </c>
      <c r="I2514" t="s">
        <v>6506</v>
      </c>
      <c r="J2514" t="s">
        <v>6506</v>
      </c>
      <c r="K2514">
        <v>7328</v>
      </c>
      <c r="L2514" t="s">
        <v>6496</v>
      </c>
      <c r="M2514" s="87">
        <v>43782</v>
      </c>
      <c r="N2514" t="s">
        <v>3620</v>
      </c>
      <c r="O2514" t="s">
        <v>3579</v>
      </c>
      <c r="P2514" s="61">
        <v>28.47</v>
      </c>
      <c r="Q2514" t="s">
        <v>3579</v>
      </c>
      <c r="R2514" s="61">
        <v>28.47</v>
      </c>
      <c r="S2514" s="61">
        <v>0</v>
      </c>
    </row>
    <row r="2515" spans="1:19" x14ac:dyDescent="0.2">
      <c r="A2515" t="s">
        <v>649</v>
      </c>
      <c r="B2515" t="s">
        <v>2097</v>
      </c>
      <c r="C2515" t="s">
        <v>3105</v>
      </c>
      <c r="D2515" t="s">
        <v>238</v>
      </c>
      <c r="E2515" t="s">
        <v>3573</v>
      </c>
      <c r="F2515" t="s">
        <v>119</v>
      </c>
      <c r="G2515" s="87">
        <v>20191130</v>
      </c>
      <c r="H2515" t="s">
        <v>4447</v>
      </c>
      <c r="I2515" t="s">
        <v>6506</v>
      </c>
      <c r="J2515" t="s">
        <v>6506</v>
      </c>
      <c r="K2515">
        <v>7372</v>
      </c>
      <c r="L2515" t="s">
        <v>6497</v>
      </c>
      <c r="M2515" s="87">
        <v>43808</v>
      </c>
      <c r="N2515" t="s">
        <v>3578</v>
      </c>
      <c r="O2515" t="s">
        <v>3579</v>
      </c>
      <c r="P2515" s="61">
        <v>27.55</v>
      </c>
      <c r="Q2515" t="s">
        <v>3579</v>
      </c>
      <c r="R2515" s="61">
        <v>27.55</v>
      </c>
      <c r="S2515" s="61">
        <v>0</v>
      </c>
    </row>
    <row r="2516" spans="1:19" x14ac:dyDescent="0.2">
      <c r="A2516" t="s">
        <v>649</v>
      </c>
      <c r="B2516" t="s">
        <v>2097</v>
      </c>
      <c r="C2516" t="s">
        <v>3105</v>
      </c>
      <c r="D2516" t="s">
        <v>238</v>
      </c>
      <c r="E2516" t="s">
        <v>3573</v>
      </c>
      <c r="F2516" t="s">
        <v>120</v>
      </c>
      <c r="G2516" s="87">
        <v>20191231</v>
      </c>
      <c r="H2516" t="s">
        <v>4447</v>
      </c>
      <c r="I2516" t="s">
        <v>6506</v>
      </c>
      <c r="J2516" t="s">
        <v>6506</v>
      </c>
      <c r="K2516">
        <v>7415</v>
      </c>
      <c r="L2516" t="s">
        <v>6498</v>
      </c>
      <c r="M2516" s="87">
        <v>43840</v>
      </c>
      <c r="N2516" t="s">
        <v>3620</v>
      </c>
      <c r="O2516" t="s">
        <v>3579</v>
      </c>
      <c r="P2516" s="61">
        <v>28.47</v>
      </c>
      <c r="Q2516" t="s">
        <v>3579</v>
      </c>
      <c r="R2516" s="61">
        <v>28.47</v>
      </c>
      <c r="S2516" s="61">
        <v>0</v>
      </c>
    </row>
    <row r="2517" spans="1:19" x14ac:dyDescent="0.2">
      <c r="A2517" t="s">
        <v>649</v>
      </c>
      <c r="B2517" t="s">
        <v>2097</v>
      </c>
      <c r="C2517" t="s">
        <v>3105</v>
      </c>
      <c r="D2517" t="s">
        <v>238</v>
      </c>
      <c r="E2517" t="s">
        <v>3573</v>
      </c>
      <c r="F2517" t="s">
        <v>121</v>
      </c>
      <c r="G2517" s="87">
        <v>20200131</v>
      </c>
      <c r="H2517" t="s">
        <v>4447</v>
      </c>
      <c r="I2517" t="s">
        <v>6506</v>
      </c>
      <c r="J2517" t="s">
        <v>6506</v>
      </c>
      <c r="K2517">
        <v>7477</v>
      </c>
      <c r="L2517" t="s">
        <v>6499</v>
      </c>
      <c r="M2517" s="87">
        <v>43873</v>
      </c>
      <c r="N2517" t="s">
        <v>3620</v>
      </c>
      <c r="O2517" t="s">
        <v>3579</v>
      </c>
      <c r="P2517" s="61">
        <v>28.47</v>
      </c>
      <c r="Q2517" t="s">
        <v>3579</v>
      </c>
      <c r="R2517" s="61">
        <v>28.47</v>
      </c>
      <c r="S2517" s="61">
        <v>0</v>
      </c>
    </row>
    <row r="2518" spans="1:19" x14ac:dyDescent="0.2">
      <c r="A2518" t="s">
        <v>649</v>
      </c>
      <c r="B2518" t="s">
        <v>2097</v>
      </c>
      <c r="C2518" t="s">
        <v>3105</v>
      </c>
      <c r="D2518" t="s">
        <v>238</v>
      </c>
      <c r="E2518" t="s">
        <v>3573</v>
      </c>
      <c r="F2518" t="s">
        <v>122</v>
      </c>
      <c r="G2518" s="87">
        <v>20200229</v>
      </c>
      <c r="H2518" t="s">
        <v>4447</v>
      </c>
      <c r="I2518" t="s">
        <v>6506</v>
      </c>
      <c r="J2518" t="s">
        <v>6506</v>
      </c>
      <c r="K2518">
        <v>7517</v>
      </c>
      <c r="L2518" t="s">
        <v>6500</v>
      </c>
      <c r="M2518" s="87">
        <v>43902</v>
      </c>
      <c r="N2518" t="s">
        <v>3620</v>
      </c>
      <c r="O2518" t="s">
        <v>3579</v>
      </c>
      <c r="P2518" s="61">
        <v>26.63</v>
      </c>
      <c r="Q2518" t="s">
        <v>3579</v>
      </c>
      <c r="R2518" s="61">
        <v>26.63</v>
      </c>
      <c r="S2518" s="61">
        <v>0</v>
      </c>
    </row>
    <row r="2519" spans="1:19" x14ac:dyDescent="0.2">
      <c r="A2519" t="s">
        <v>649</v>
      </c>
      <c r="B2519" t="s">
        <v>2097</v>
      </c>
      <c r="C2519" t="s">
        <v>3105</v>
      </c>
      <c r="D2519" t="s">
        <v>238</v>
      </c>
      <c r="E2519" t="s">
        <v>3573</v>
      </c>
      <c r="F2519" t="s">
        <v>123</v>
      </c>
      <c r="G2519" s="87">
        <v>20200331</v>
      </c>
      <c r="H2519" t="s">
        <v>4447</v>
      </c>
      <c r="I2519" t="s">
        <v>6506</v>
      </c>
      <c r="J2519" t="s">
        <v>6506</v>
      </c>
      <c r="K2519">
        <v>7578</v>
      </c>
      <c r="L2519" t="s">
        <v>6501</v>
      </c>
      <c r="M2519" s="87">
        <v>43935</v>
      </c>
      <c r="N2519" t="s">
        <v>3578</v>
      </c>
      <c r="O2519" t="s">
        <v>3579</v>
      </c>
      <c r="P2519" s="61">
        <v>28.47</v>
      </c>
      <c r="Q2519" t="s">
        <v>3579</v>
      </c>
      <c r="R2519" s="61">
        <v>28.47</v>
      </c>
      <c r="S2519" s="61">
        <v>0</v>
      </c>
    </row>
    <row r="2520" spans="1:19" x14ac:dyDescent="0.2">
      <c r="A2520" t="s">
        <v>649</v>
      </c>
      <c r="B2520" t="s">
        <v>2097</v>
      </c>
      <c r="C2520" t="s">
        <v>3105</v>
      </c>
      <c r="D2520" t="s">
        <v>238</v>
      </c>
      <c r="E2520" t="s">
        <v>3573</v>
      </c>
      <c r="F2520" t="s">
        <v>124</v>
      </c>
      <c r="G2520" s="87">
        <v>20200430</v>
      </c>
      <c r="H2520" t="s">
        <v>4447</v>
      </c>
      <c r="I2520" t="s">
        <v>6506</v>
      </c>
      <c r="J2520" t="s">
        <v>6506</v>
      </c>
      <c r="K2520">
        <v>7611</v>
      </c>
      <c r="L2520" t="s">
        <v>6502</v>
      </c>
      <c r="M2520" s="87">
        <v>43952</v>
      </c>
      <c r="N2520" t="s">
        <v>3620</v>
      </c>
      <c r="O2520" t="s">
        <v>3579</v>
      </c>
      <c r="P2520" s="61">
        <v>27.55</v>
      </c>
      <c r="Q2520" t="s">
        <v>3579</v>
      </c>
      <c r="R2520" s="61">
        <v>27.55</v>
      </c>
      <c r="S2520" s="61">
        <v>0</v>
      </c>
    </row>
    <row r="2521" spans="1:19" x14ac:dyDescent="0.2">
      <c r="A2521" t="s">
        <v>649</v>
      </c>
      <c r="B2521" t="s">
        <v>2097</v>
      </c>
      <c r="C2521" t="s">
        <v>3105</v>
      </c>
      <c r="D2521" t="s">
        <v>238</v>
      </c>
      <c r="E2521" t="s">
        <v>3573</v>
      </c>
      <c r="F2521" t="s">
        <v>125</v>
      </c>
      <c r="G2521" s="87">
        <v>20200531</v>
      </c>
      <c r="H2521" t="s">
        <v>4447</v>
      </c>
      <c r="I2521" t="s">
        <v>6506</v>
      </c>
      <c r="J2521" t="s">
        <v>6506</v>
      </c>
      <c r="K2521">
        <v>7665</v>
      </c>
      <c r="L2521" t="s">
        <v>6503</v>
      </c>
      <c r="M2521" s="87">
        <v>43991</v>
      </c>
      <c r="N2521" t="s">
        <v>3620</v>
      </c>
      <c r="O2521" t="s">
        <v>3579</v>
      </c>
      <c r="P2521" s="61">
        <v>28.47</v>
      </c>
      <c r="Q2521" t="s">
        <v>3579</v>
      </c>
      <c r="R2521" s="61">
        <v>28.47</v>
      </c>
      <c r="S2521" s="61">
        <v>0</v>
      </c>
    </row>
    <row r="2522" spans="1:19" x14ac:dyDescent="0.2">
      <c r="A2522" t="s">
        <v>649</v>
      </c>
      <c r="B2522" t="s">
        <v>2097</v>
      </c>
      <c r="C2522" t="s">
        <v>3105</v>
      </c>
      <c r="D2522" t="s">
        <v>238</v>
      </c>
      <c r="E2522" t="s">
        <v>3573</v>
      </c>
      <c r="F2522" t="s">
        <v>16</v>
      </c>
      <c r="G2522" s="87">
        <v>20200630</v>
      </c>
      <c r="H2522" t="s">
        <v>3617</v>
      </c>
      <c r="J2522" t="s">
        <v>3618</v>
      </c>
      <c r="K2522">
        <v>7681</v>
      </c>
      <c r="L2522" t="s">
        <v>3619</v>
      </c>
      <c r="M2522" s="87">
        <v>43999</v>
      </c>
      <c r="N2522" t="s">
        <v>3620</v>
      </c>
      <c r="O2522" t="s">
        <v>3579</v>
      </c>
      <c r="P2522" s="61">
        <v>-317.23</v>
      </c>
      <c r="Q2522" t="s">
        <v>3579</v>
      </c>
      <c r="R2522" s="61">
        <v>0</v>
      </c>
      <c r="S2522" s="61">
        <v>-317.23</v>
      </c>
    </row>
    <row r="2523" spans="1:19" x14ac:dyDescent="0.2">
      <c r="A2523" t="s">
        <v>649</v>
      </c>
      <c r="B2523" t="s">
        <v>2097</v>
      </c>
      <c r="C2523" t="s">
        <v>3105</v>
      </c>
      <c r="D2523" t="s">
        <v>238</v>
      </c>
      <c r="E2523" t="s">
        <v>3573</v>
      </c>
      <c r="F2523" t="s">
        <v>16</v>
      </c>
      <c r="G2523" s="87">
        <v>20200630</v>
      </c>
      <c r="H2523" t="s">
        <v>3617</v>
      </c>
      <c r="I2523" t="s">
        <v>3618</v>
      </c>
      <c r="J2523" t="s">
        <v>3618</v>
      </c>
      <c r="K2523">
        <v>7715</v>
      </c>
      <c r="L2523" t="s">
        <v>6504</v>
      </c>
      <c r="M2523" s="87">
        <v>44018</v>
      </c>
      <c r="N2523" t="s">
        <v>3620</v>
      </c>
      <c r="O2523" t="s">
        <v>3579</v>
      </c>
      <c r="P2523" s="61">
        <v>-27.55</v>
      </c>
      <c r="Q2523" t="s">
        <v>3579</v>
      </c>
      <c r="R2523" s="61">
        <v>0</v>
      </c>
      <c r="S2523" s="61">
        <v>-27.55</v>
      </c>
    </row>
    <row r="2524" spans="1:19" x14ac:dyDescent="0.2">
      <c r="A2524" t="s">
        <v>649</v>
      </c>
      <c r="B2524" t="s">
        <v>2097</v>
      </c>
      <c r="C2524" t="s">
        <v>3105</v>
      </c>
      <c r="D2524" t="s">
        <v>238</v>
      </c>
      <c r="E2524" t="s">
        <v>3573</v>
      </c>
      <c r="F2524" t="s">
        <v>126</v>
      </c>
      <c r="G2524" s="87">
        <v>20200630</v>
      </c>
      <c r="H2524" t="s">
        <v>4447</v>
      </c>
      <c r="I2524" t="s">
        <v>6506</v>
      </c>
      <c r="J2524" t="s">
        <v>6506</v>
      </c>
      <c r="K2524">
        <v>7715</v>
      </c>
      <c r="L2524" t="s">
        <v>6504</v>
      </c>
      <c r="M2524" s="87">
        <v>44018</v>
      </c>
      <c r="N2524" t="s">
        <v>3620</v>
      </c>
      <c r="O2524" t="s">
        <v>3579</v>
      </c>
      <c r="P2524" s="61">
        <v>27.55</v>
      </c>
      <c r="Q2524" t="s">
        <v>3579</v>
      </c>
      <c r="R2524" s="61">
        <v>27.55</v>
      </c>
      <c r="S2524" s="61">
        <v>0</v>
      </c>
    </row>
    <row r="2525" spans="1:19" x14ac:dyDescent="0.2">
      <c r="A2525" t="s">
        <v>650</v>
      </c>
      <c r="B2525" t="s">
        <v>2098</v>
      </c>
      <c r="C2525" t="s">
        <v>3106</v>
      </c>
      <c r="D2525" t="s">
        <v>238</v>
      </c>
      <c r="E2525" t="s">
        <v>3573</v>
      </c>
      <c r="F2525" t="s">
        <v>115</v>
      </c>
      <c r="G2525" s="87">
        <v>20190731</v>
      </c>
      <c r="H2525" t="s">
        <v>4447</v>
      </c>
      <c r="I2525" t="s">
        <v>6506</v>
      </c>
      <c r="J2525" t="s">
        <v>6506</v>
      </c>
      <c r="K2525">
        <v>7182</v>
      </c>
      <c r="L2525" t="s">
        <v>6493</v>
      </c>
      <c r="M2525" s="87">
        <v>43698</v>
      </c>
      <c r="N2525" t="s">
        <v>3620</v>
      </c>
      <c r="O2525" t="s">
        <v>3579</v>
      </c>
      <c r="P2525" s="61">
        <v>66.63</v>
      </c>
      <c r="Q2525" t="s">
        <v>3579</v>
      </c>
      <c r="R2525" s="61">
        <v>66.63</v>
      </c>
      <c r="S2525" s="61">
        <v>0</v>
      </c>
    </row>
    <row r="2526" spans="1:19" x14ac:dyDescent="0.2">
      <c r="A2526" t="s">
        <v>650</v>
      </c>
      <c r="B2526" t="s">
        <v>2098</v>
      </c>
      <c r="C2526" t="s">
        <v>3106</v>
      </c>
      <c r="D2526" t="s">
        <v>238</v>
      </c>
      <c r="E2526" t="s">
        <v>3573</v>
      </c>
      <c r="F2526" t="s">
        <v>116</v>
      </c>
      <c r="G2526" s="87">
        <v>20190831</v>
      </c>
      <c r="H2526" t="s">
        <v>4447</v>
      </c>
      <c r="I2526" t="s">
        <v>6506</v>
      </c>
      <c r="J2526" t="s">
        <v>6506</v>
      </c>
      <c r="K2526">
        <v>7222</v>
      </c>
      <c r="L2526" t="s">
        <v>6494</v>
      </c>
      <c r="M2526" s="87">
        <v>43712</v>
      </c>
      <c r="N2526" t="s">
        <v>3620</v>
      </c>
      <c r="O2526" t="s">
        <v>3579</v>
      </c>
      <c r="P2526" s="61">
        <v>66.63</v>
      </c>
      <c r="Q2526" t="s">
        <v>3579</v>
      </c>
      <c r="R2526" s="61">
        <v>66.63</v>
      </c>
      <c r="S2526" s="61">
        <v>0</v>
      </c>
    </row>
    <row r="2527" spans="1:19" x14ac:dyDescent="0.2">
      <c r="A2527" t="s">
        <v>650</v>
      </c>
      <c r="B2527" t="s">
        <v>2098</v>
      </c>
      <c r="C2527" t="s">
        <v>3106</v>
      </c>
      <c r="D2527" t="s">
        <v>238</v>
      </c>
      <c r="E2527" t="s">
        <v>3573</v>
      </c>
      <c r="F2527" t="s">
        <v>117</v>
      </c>
      <c r="G2527" s="87">
        <v>20190930</v>
      </c>
      <c r="H2527" t="s">
        <v>4447</v>
      </c>
      <c r="I2527" t="s">
        <v>6506</v>
      </c>
      <c r="J2527" t="s">
        <v>6506</v>
      </c>
      <c r="K2527">
        <v>7264</v>
      </c>
      <c r="L2527" t="s">
        <v>6495</v>
      </c>
      <c r="M2527" s="87">
        <v>43741</v>
      </c>
      <c r="N2527" t="s">
        <v>3620</v>
      </c>
      <c r="O2527" t="s">
        <v>3579</v>
      </c>
      <c r="P2527" s="61">
        <v>53.36</v>
      </c>
      <c r="Q2527" t="s">
        <v>3579</v>
      </c>
      <c r="R2527" s="61">
        <v>53.36</v>
      </c>
      <c r="S2527" s="61">
        <v>0</v>
      </c>
    </row>
    <row r="2528" spans="1:19" x14ac:dyDescent="0.2">
      <c r="A2528" t="s">
        <v>650</v>
      </c>
      <c r="B2528" t="s">
        <v>2098</v>
      </c>
      <c r="C2528" t="s">
        <v>3106</v>
      </c>
      <c r="D2528" t="s">
        <v>238</v>
      </c>
      <c r="E2528" t="s">
        <v>3573</v>
      </c>
      <c r="F2528" t="s">
        <v>118</v>
      </c>
      <c r="G2528" s="87">
        <v>20191031</v>
      </c>
      <c r="H2528" t="s">
        <v>4447</v>
      </c>
      <c r="I2528" t="s">
        <v>6506</v>
      </c>
      <c r="J2528" t="s">
        <v>6506</v>
      </c>
      <c r="K2528">
        <v>7328</v>
      </c>
      <c r="L2528" t="s">
        <v>6496</v>
      </c>
      <c r="M2528" s="87">
        <v>43782</v>
      </c>
      <c r="N2528" t="s">
        <v>3620</v>
      </c>
      <c r="O2528" t="s">
        <v>3579</v>
      </c>
      <c r="P2528" s="61">
        <v>57.04</v>
      </c>
      <c r="Q2528" t="s">
        <v>3579</v>
      </c>
      <c r="R2528" s="61">
        <v>57.04</v>
      </c>
      <c r="S2528" s="61">
        <v>0</v>
      </c>
    </row>
    <row r="2529" spans="1:19" x14ac:dyDescent="0.2">
      <c r="A2529" t="s">
        <v>650</v>
      </c>
      <c r="B2529" t="s">
        <v>2098</v>
      </c>
      <c r="C2529" t="s">
        <v>3106</v>
      </c>
      <c r="D2529" t="s">
        <v>238</v>
      </c>
      <c r="E2529" t="s">
        <v>3573</v>
      </c>
      <c r="F2529" t="s">
        <v>119</v>
      </c>
      <c r="G2529" s="87">
        <v>20191130</v>
      </c>
      <c r="H2529" t="s">
        <v>4447</v>
      </c>
      <c r="I2529" t="s">
        <v>6506</v>
      </c>
      <c r="J2529" t="s">
        <v>6506</v>
      </c>
      <c r="K2529">
        <v>7372</v>
      </c>
      <c r="L2529" t="s">
        <v>6497</v>
      </c>
      <c r="M2529" s="87">
        <v>43808</v>
      </c>
      <c r="N2529" t="s">
        <v>3578</v>
      </c>
      <c r="O2529" t="s">
        <v>3579</v>
      </c>
      <c r="P2529" s="61">
        <v>55.2</v>
      </c>
      <c r="Q2529" t="s">
        <v>3579</v>
      </c>
      <c r="R2529" s="61">
        <v>55.2</v>
      </c>
      <c r="S2529" s="61">
        <v>0</v>
      </c>
    </row>
    <row r="2530" spans="1:19" x14ac:dyDescent="0.2">
      <c r="A2530" t="s">
        <v>650</v>
      </c>
      <c r="B2530" t="s">
        <v>2098</v>
      </c>
      <c r="C2530" t="s">
        <v>3106</v>
      </c>
      <c r="D2530" t="s">
        <v>238</v>
      </c>
      <c r="E2530" t="s">
        <v>3573</v>
      </c>
      <c r="F2530" t="s">
        <v>120</v>
      </c>
      <c r="G2530" s="87">
        <v>20191231</v>
      </c>
      <c r="H2530" t="s">
        <v>4447</v>
      </c>
      <c r="I2530" t="s">
        <v>6506</v>
      </c>
      <c r="J2530" t="s">
        <v>6506</v>
      </c>
      <c r="K2530">
        <v>7415</v>
      </c>
      <c r="L2530" t="s">
        <v>6498</v>
      </c>
      <c r="M2530" s="87">
        <v>43840</v>
      </c>
      <c r="N2530" t="s">
        <v>3620</v>
      </c>
      <c r="O2530" t="s">
        <v>3579</v>
      </c>
      <c r="P2530" s="61">
        <v>57.04</v>
      </c>
      <c r="Q2530" t="s">
        <v>3579</v>
      </c>
      <c r="R2530" s="61">
        <v>57.04</v>
      </c>
      <c r="S2530" s="61">
        <v>0</v>
      </c>
    </row>
    <row r="2531" spans="1:19" x14ac:dyDescent="0.2">
      <c r="A2531" t="s">
        <v>650</v>
      </c>
      <c r="B2531" t="s">
        <v>2098</v>
      </c>
      <c r="C2531" t="s">
        <v>3106</v>
      </c>
      <c r="D2531" t="s">
        <v>238</v>
      </c>
      <c r="E2531" t="s">
        <v>3573</v>
      </c>
      <c r="F2531" t="s">
        <v>121</v>
      </c>
      <c r="G2531" s="87">
        <v>20200131</v>
      </c>
      <c r="H2531" t="s">
        <v>4447</v>
      </c>
      <c r="I2531" t="s">
        <v>6506</v>
      </c>
      <c r="J2531" t="s">
        <v>6506</v>
      </c>
      <c r="K2531">
        <v>7477</v>
      </c>
      <c r="L2531" t="s">
        <v>6499</v>
      </c>
      <c r="M2531" s="87">
        <v>43873</v>
      </c>
      <c r="N2531" t="s">
        <v>3620</v>
      </c>
      <c r="O2531" t="s">
        <v>3579</v>
      </c>
      <c r="P2531" s="61">
        <v>57.04</v>
      </c>
      <c r="Q2531" t="s">
        <v>3579</v>
      </c>
      <c r="R2531" s="61">
        <v>57.04</v>
      </c>
      <c r="S2531" s="61">
        <v>0</v>
      </c>
    </row>
    <row r="2532" spans="1:19" x14ac:dyDescent="0.2">
      <c r="A2532" t="s">
        <v>650</v>
      </c>
      <c r="B2532" t="s">
        <v>2098</v>
      </c>
      <c r="C2532" t="s">
        <v>3106</v>
      </c>
      <c r="D2532" t="s">
        <v>238</v>
      </c>
      <c r="E2532" t="s">
        <v>3573</v>
      </c>
      <c r="F2532" t="s">
        <v>122</v>
      </c>
      <c r="G2532" s="87">
        <v>20200229</v>
      </c>
      <c r="H2532" t="s">
        <v>4447</v>
      </c>
      <c r="I2532" t="s">
        <v>6506</v>
      </c>
      <c r="J2532" t="s">
        <v>6506</v>
      </c>
      <c r="K2532">
        <v>7517</v>
      </c>
      <c r="L2532" t="s">
        <v>6500</v>
      </c>
      <c r="M2532" s="87">
        <v>43902</v>
      </c>
      <c r="N2532" t="s">
        <v>3620</v>
      </c>
      <c r="O2532" t="s">
        <v>3579</v>
      </c>
      <c r="P2532" s="61">
        <v>53.36</v>
      </c>
      <c r="Q2532" t="s">
        <v>3579</v>
      </c>
      <c r="R2532" s="61">
        <v>53.36</v>
      </c>
      <c r="S2532" s="61">
        <v>0</v>
      </c>
    </row>
    <row r="2533" spans="1:19" x14ac:dyDescent="0.2">
      <c r="A2533" t="s">
        <v>650</v>
      </c>
      <c r="B2533" t="s">
        <v>2098</v>
      </c>
      <c r="C2533" t="s">
        <v>3106</v>
      </c>
      <c r="D2533" t="s">
        <v>238</v>
      </c>
      <c r="E2533" t="s">
        <v>3573</v>
      </c>
      <c r="F2533" t="s">
        <v>123</v>
      </c>
      <c r="G2533" s="87">
        <v>20200331</v>
      </c>
      <c r="H2533" t="s">
        <v>4447</v>
      </c>
      <c r="I2533" t="s">
        <v>6506</v>
      </c>
      <c r="J2533" t="s">
        <v>6506</v>
      </c>
      <c r="K2533">
        <v>7578</v>
      </c>
      <c r="L2533" t="s">
        <v>6501</v>
      </c>
      <c r="M2533" s="87">
        <v>43935</v>
      </c>
      <c r="N2533" t="s">
        <v>3578</v>
      </c>
      <c r="O2533" t="s">
        <v>3579</v>
      </c>
      <c r="P2533" s="61">
        <v>57.04</v>
      </c>
      <c r="Q2533" t="s">
        <v>3579</v>
      </c>
      <c r="R2533" s="61">
        <v>57.04</v>
      </c>
      <c r="S2533" s="61">
        <v>0</v>
      </c>
    </row>
    <row r="2534" spans="1:19" x14ac:dyDescent="0.2">
      <c r="A2534" t="s">
        <v>650</v>
      </c>
      <c r="B2534" t="s">
        <v>2098</v>
      </c>
      <c r="C2534" t="s">
        <v>3106</v>
      </c>
      <c r="D2534" t="s">
        <v>238</v>
      </c>
      <c r="E2534" t="s">
        <v>3573</v>
      </c>
      <c r="F2534" t="s">
        <v>124</v>
      </c>
      <c r="G2534" s="87">
        <v>20200430</v>
      </c>
      <c r="H2534" t="s">
        <v>4447</v>
      </c>
      <c r="I2534" t="s">
        <v>6506</v>
      </c>
      <c r="J2534" t="s">
        <v>6506</v>
      </c>
      <c r="K2534">
        <v>7611</v>
      </c>
      <c r="L2534" t="s">
        <v>6502</v>
      </c>
      <c r="M2534" s="87">
        <v>43952</v>
      </c>
      <c r="N2534" t="s">
        <v>3620</v>
      </c>
      <c r="O2534" t="s">
        <v>3579</v>
      </c>
      <c r="P2534" s="61">
        <v>55.2</v>
      </c>
      <c r="Q2534" t="s">
        <v>3579</v>
      </c>
      <c r="R2534" s="61">
        <v>55.2</v>
      </c>
      <c r="S2534" s="61">
        <v>0</v>
      </c>
    </row>
    <row r="2535" spans="1:19" x14ac:dyDescent="0.2">
      <c r="A2535" t="s">
        <v>650</v>
      </c>
      <c r="B2535" t="s">
        <v>2098</v>
      </c>
      <c r="C2535" t="s">
        <v>3106</v>
      </c>
      <c r="D2535" t="s">
        <v>238</v>
      </c>
      <c r="E2535" t="s">
        <v>3573</v>
      </c>
      <c r="F2535" t="s">
        <v>125</v>
      </c>
      <c r="G2535" s="87">
        <v>20200531</v>
      </c>
      <c r="H2535" t="s">
        <v>4447</v>
      </c>
      <c r="I2535" t="s">
        <v>6506</v>
      </c>
      <c r="J2535" t="s">
        <v>6506</v>
      </c>
      <c r="K2535">
        <v>7665</v>
      </c>
      <c r="L2535" t="s">
        <v>6503</v>
      </c>
      <c r="M2535" s="87">
        <v>43991</v>
      </c>
      <c r="N2535" t="s">
        <v>3620</v>
      </c>
      <c r="O2535" t="s">
        <v>3579</v>
      </c>
      <c r="P2535" s="61">
        <v>57.04</v>
      </c>
      <c r="Q2535" t="s">
        <v>3579</v>
      </c>
      <c r="R2535" s="61">
        <v>57.04</v>
      </c>
      <c r="S2535" s="61">
        <v>0</v>
      </c>
    </row>
    <row r="2536" spans="1:19" x14ac:dyDescent="0.2">
      <c r="A2536" t="s">
        <v>650</v>
      </c>
      <c r="B2536" t="s">
        <v>2098</v>
      </c>
      <c r="C2536" t="s">
        <v>3106</v>
      </c>
      <c r="D2536" t="s">
        <v>238</v>
      </c>
      <c r="E2536" t="s">
        <v>3573</v>
      </c>
      <c r="F2536" t="s">
        <v>16</v>
      </c>
      <c r="G2536" s="87">
        <v>20200630</v>
      </c>
      <c r="H2536" t="s">
        <v>3617</v>
      </c>
      <c r="J2536" t="s">
        <v>3618</v>
      </c>
      <c r="K2536">
        <v>7681</v>
      </c>
      <c r="L2536" t="s">
        <v>3619</v>
      </c>
      <c r="M2536" s="87">
        <v>43999</v>
      </c>
      <c r="N2536" t="s">
        <v>3620</v>
      </c>
      <c r="O2536" t="s">
        <v>3579</v>
      </c>
      <c r="P2536" s="61">
        <v>-635.58000000000004</v>
      </c>
      <c r="Q2536" t="s">
        <v>3579</v>
      </c>
      <c r="R2536" s="61">
        <v>0</v>
      </c>
      <c r="S2536" s="61">
        <v>-635.58000000000004</v>
      </c>
    </row>
    <row r="2537" spans="1:19" x14ac:dyDescent="0.2">
      <c r="A2537" t="s">
        <v>650</v>
      </c>
      <c r="B2537" t="s">
        <v>2098</v>
      </c>
      <c r="C2537" t="s">
        <v>3106</v>
      </c>
      <c r="D2537" t="s">
        <v>238</v>
      </c>
      <c r="E2537" t="s">
        <v>3573</v>
      </c>
      <c r="F2537" t="s">
        <v>16</v>
      </c>
      <c r="G2537" s="87">
        <v>20200630</v>
      </c>
      <c r="H2537" t="s">
        <v>3617</v>
      </c>
      <c r="I2537" t="s">
        <v>3618</v>
      </c>
      <c r="J2537" t="s">
        <v>3618</v>
      </c>
      <c r="K2537">
        <v>7715</v>
      </c>
      <c r="L2537" t="s">
        <v>6504</v>
      </c>
      <c r="M2537" s="87">
        <v>44018</v>
      </c>
      <c r="N2537" t="s">
        <v>3620</v>
      </c>
      <c r="O2537" t="s">
        <v>3579</v>
      </c>
      <c r="P2537" s="61">
        <v>-55.2</v>
      </c>
      <c r="Q2537" t="s">
        <v>3579</v>
      </c>
      <c r="R2537" s="61">
        <v>0</v>
      </c>
      <c r="S2537" s="61">
        <v>-55.2</v>
      </c>
    </row>
    <row r="2538" spans="1:19" x14ac:dyDescent="0.2">
      <c r="A2538" t="s">
        <v>650</v>
      </c>
      <c r="B2538" t="s">
        <v>2098</v>
      </c>
      <c r="C2538" t="s">
        <v>3106</v>
      </c>
      <c r="D2538" t="s">
        <v>238</v>
      </c>
      <c r="E2538" t="s">
        <v>3573</v>
      </c>
      <c r="F2538" t="s">
        <v>126</v>
      </c>
      <c r="G2538" s="87">
        <v>20200630</v>
      </c>
      <c r="H2538" t="s">
        <v>4447</v>
      </c>
      <c r="I2538" t="s">
        <v>6506</v>
      </c>
      <c r="J2538" t="s">
        <v>6506</v>
      </c>
      <c r="K2538">
        <v>7715</v>
      </c>
      <c r="L2538" t="s">
        <v>6504</v>
      </c>
      <c r="M2538" s="87">
        <v>44018</v>
      </c>
      <c r="N2538" t="s">
        <v>3620</v>
      </c>
      <c r="O2538" t="s">
        <v>3579</v>
      </c>
      <c r="P2538" s="61">
        <v>55.2</v>
      </c>
      <c r="Q2538" t="s">
        <v>3579</v>
      </c>
      <c r="R2538" s="61">
        <v>55.2</v>
      </c>
      <c r="S2538" s="61">
        <v>0</v>
      </c>
    </row>
    <row r="2539" spans="1:19" x14ac:dyDescent="0.2">
      <c r="A2539" t="s">
        <v>651</v>
      </c>
      <c r="B2539" t="s">
        <v>2099</v>
      </c>
      <c r="C2539" t="s">
        <v>3107</v>
      </c>
      <c r="D2539" t="s">
        <v>238</v>
      </c>
      <c r="E2539" t="s">
        <v>3573</v>
      </c>
      <c r="F2539" t="s">
        <v>115</v>
      </c>
      <c r="G2539" s="87">
        <v>20190731</v>
      </c>
      <c r="H2539" t="s">
        <v>4447</v>
      </c>
      <c r="I2539" t="s">
        <v>6506</v>
      </c>
      <c r="J2539" t="s">
        <v>6506</v>
      </c>
      <c r="K2539">
        <v>7182</v>
      </c>
      <c r="L2539" t="s">
        <v>6493</v>
      </c>
      <c r="M2539" s="87">
        <v>43698</v>
      </c>
      <c r="N2539" t="s">
        <v>3620</v>
      </c>
      <c r="O2539" t="s">
        <v>3579</v>
      </c>
      <c r="P2539" s="61">
        <v>343.23</v>
      </c>
      <c r="Q2539" t="s">
        <v>3579</v>
      </c>
      <c r="R2539" s="61">
        <v>343.23</v>
      </c>
      <c r="S2539" s="61">
        <v>0</v>
      </c>
    </row>
    <row r="2540" spans="1:19" x14ac:dyDescent="0.2">
      <c r="A2540" t="s">
        <v>651</v>
      </c>
      <c r="B2540" t="s">
        <v>2099</v>
      </c>
      <c r="C2540" t="s">
        <v>3107</v>
      </c>
      <c r="D2540" t="s">
        <v>238</v>
      </c>
      <c r="E2540" t="s">
        <v>3573</v>
      </c>
      <c r="F2540" t="s">
        <v>116</v>
      </c>
      <c r="G2540" s="87">
        <v>20190831</v>
      </c>
      <c r="H2540" t="s">
        <v>4447</v>
      </c>
      <c r="I2540" t="s">
        <v>6506</v>
      </c>
      <c r="J2540" t="s">
        <v>6506</v>
      </c>
      <c r="K2540">
        <v>7222</v>
      </c>
      <c r="L2540" t="s">
        <v>6494</v>
      </c>
      <c r="M2540" s="87">
        <v>43712</v>
      </c>
      <c r="N2540" t="s">
        <v>3620</v>
      </c>
      <c r="O2540" t="s">
        <v>3579</v>
      </c>
      <c r="P2540" s="61">
        <v>343.23</v>
      </c>
      <c r="Q2540" t="s">
        <v>3579</v>
      </c>
      <c r="R2540" s="61">
        <v>343.23</v>
      </c>
      <c r="S2540" s="61">
        <v>0</v>
      </c>
    </row>
    <row r="2541" spans="1:19" x14ac:dyDescent="0.2">
      <c r="A2541" t="s">
        <v>651</v>
      </c>
      <c r="B2541" t="s">
        <v>2099</v>
      </c>
      <c r="C2541" t="s">
        <v>3107</v>
      </c>
      <c r="D2541" t="s">
        <v>238</v>
      </c>
      <c r="E2541" t="s">
        <v>3573</v>
      </c>
      <c r="F2541" t="s">
        <v>117</v>
      </c>
      <c r="G2541" s="87">
        <v>20190930</v>
      </c>
      <c r="H2541" t="s">
        <v>4447</v>
      </c>
      <c r="I2541" t="s">
        <v>6506</v>
      </c>
      <c r="J2541" t="s">
        <v>6506</v>
      </c>
      <c r="K2541">
        <v>7264</v>
      </c>
      <c r="L2541" t="s">
        <v>6495</v>
      </c>
      <c r="M2541" s="87">
        <v>43741</v>
      </c>
      <c r="N2541" t="s">
        <v>3620</v>
      </c>
      <c r="O2541" t="s">
        <v>3579</v>
      </c>
      <c r="P2541" s="61">
        <v>274.85000000000002</v>
      </c>
      <c r="Q2541" t="s">
        <v>3579</v>
      </c>
      <c r="R2541" s="61">
        <v>274.85000000000002</v>
      </c>
      <c r="S2541" s="61">
        <v>0</v>
      </c>
    </row>
    <row r="2542" spans="1:19" x14ac:dyDescent="0.2">
      <c r="A2542" t="s">
        <v>651</v>
      </c>
      <c r="B2542" t="s">
        <v>2099</v>
      </c>
      <c r="C2542" t="s">
        <v>3107</v>
      </c>
      <c r="D2542" t="s">
        <v>238</v>
      </c>
      <c r="E2542" t="s">
        <v>3573</v>
      </c>
      <c r="F2542" t="s">
        <v>118</v>
      </c>
      <c r="G2542" s="87">
        <v>20191031</v>
      </c>
      <c r="H2542" t="s">
        <v>4447</v>
      </c>
      <c r="I2542" t="s">
        <v>6506</v>
      </c>
      <c r="J2542" t="s">
        <v>6506</v>
      </c>
      <c r="K2542">
        <v>7328</v>
      </c>
      <c r="L2542" t="s">
        <v>6496</v>
      </c>
      <c r="M2542" s="87">
        <v>43782</v>
      </c>
      <c r="N2542" t="s">
        <v>3620</v>
      </c>
      <c r="O2542" t="s">
        <v>3579</v>
      </c>
      <c r="P2542" s="61">
        <v>293.81</v>
      </c>
      <c r="Q2542" t="s">
        <v>3579</v>
      </c>
      <c r="R2542" s="61">
        <v>293.81</v>
      </c>
      <c r="S2542" s="61">
        <v>0</v>
      </c>
    </row>
    <row r="2543" spans="1:19" x14ac:dyDescent="0.2">
      <c r="A2543" t="s">
        <v>651</v>
      </c>
      <c r="B2543" t="s">
        <v>2099</v>
      </c>
      <c r="C2543" t="s">
        <v>3107</v>
      </c>
      <c r="D2543" t="s">
        <v>238</v>
      </c>
      <c r="E2543" t="s">
        <v>3573</v>
      </c>
      <c r="F2543" t="s">
        <v>119</v>
      </c>
      <c r="G2543" s="87">
        <v>20191130</v>
      </c>
      <c r="H2543" t="s">
        <v>4447</v>
      </c>
      <c r="I2543" t="s">
        <v>6506</v>
      </c>
      <c r="J2543" t="s">
        <v>6506</v>
      </c>
      <c r="K2543">
        <v>7372</v>
      </c>
      <c r="L2543" t="s">
        <v>6497</v>
      </c>
      <c r="M2543" s="87">
        <v>43808</v>
      </c>
      <c r="N2543" t="s">
        <v>3578</v>
      </c>
      <c r="O2543" t="s">
        <v>3579</v>
      </c>
      <c r="P2543" s="61">
        <v>284.33</v>
      </c>
      <c r="Q2543" t="s">
        <v>3579</v>
      </c>
      <c r="R2543" s="61">
        <v>284.33</v>
      </c>
      <c r="S2543" s="61">
        <v>0</v>
      </c>
    </row>
    <row r="2544" spans="1:19" x14ac:dyDescent="0.2">
      <c r="A2544" t="s">
        <v>651</v>
      </c>
      <c r="B2544" t="s">
        <v>2099</v>
      </c>
      <c r="C2544" t="s">
        <v>3107</v>
      </c>
      <c r="D2544" t="s">
        <v>238</v>
      </c>
      <c r="E2544" t="s">
        <v>3573</v>
      </c>
      <c r="F2544" t="s">
        <v>120</v>
      </c>
      <c r="G2544" s="87">
        <v>20191231</v>
      </c>
      <c r="H2544" t="s">
        <v>4447</v>
      </c>
      <c r="I2544" t="s">
        <v>6506</v>
      </c>
      <c r="J2544" t="s">
        <v>6506</v>
      </c>
      <c r="K2544">
        <v>7415</v>
      </c>
      <c r="L2544" t="s">
        <v>6498</v>
      </c>
      <c r="M2544" s="87">
        <v>43840</v>
      </c>
      <c r="N2544" t="s">
        <v>3620</v>
      </c>
      <c r="O2544" t="s">
        <v>3579</v>
      </c>
      <c r="P2544" s="61">
        <v>293.81</v>
      </c>
      <c r="Q2544" t="s">
        <v>3579</v>
      </c>
      <c r="R2544" s="61">
        <v>293.81</v>
      </c>
      <c r="S2544" s="61">
        <v>0</v>
      </c>
    </row>
    <row r="2545" spans="1:19" x14ac:dyDescent="0.2">
      <c r="A2545" t="s">
        <v>651</v>
      </c>
      <c r="B2545" t="s">
        <v>2099</v>
      </c>
      <c r="C2545" t="s">
        <v>3107</v>
      </c>
      <c r="D2545" t="s">
        <v>238</v>
      </c>
      <c r="E2545" t="s">
        <v>3573</v>
      </c>
      <c r="F2545" t="s">
        <v>121</v>
      </c>
      <c r="G2545" s="87">
        <v>20200131</v>
      </c>
      <c r="H2545" t="s">
        <v>4447</v>
      </c>
      <c r="I2545" t="s">
        <v>6506</v>
      </c>
      <c r="J2545" t="s">
        <v>6506</v>
      </c>
      <c r="K2545">
        <v>7477</v>
      </c>
      <c r="L2545" t="s">
        <v>6499</v>
      </c>
      <c r="M2545" s="87">
        <v>43873</v>
      </c>
      <c r="N2545" t="s">
        <v>3620</v>
      </c>
      <c r="O2545" t="s">
        <v>3579</v>
      </c>
      <c r="P2545" s="61">
        <v>293.81</v>
      </c>
      <c r="Q2545" t="s">
        <v>3579</v>
      </c>
      <c r="R2545" s="61">
        <v>293.81</v>
      </c>
      <c r="S2545" s="61">
        <v>0</v>
      </c>
    </row>
    <row r="2546" spans="1:19" x14ac:dyDescent="0.2">
      <c r="A2546" t="s">
        <v>651</v>
      </c>
      <c r="B2546" t="s">
        <v>2099</v>
      </c>
      <c r="C2546" t="s">
        <v>3107</v>
      </c>
      <c r="D2546" t="s">
        <v>238</v>
      </c>
      <c r="E2546" t="s">
        <v>3573</v>
      </c>
      <c r="F2546" t="s">
        <v>122</v>
      </c>
      <c r="G2546" s="87">
        <v>20200229</v>
      </c>
      <c r="H2546" t="s">
        <v>4447</v>
      </c>
      <c r="I2546" t="s">
        <v>6506</v>
      </c>
      <c r="J2546" t="s">
        <v>6506</v>
      </c>
      <c r="K2546">
        <v>7517</v>
      </c>
      <c r="L2546" t="s">
        <v>6500</v>
      </c>
      <c r="M2546" s="87">
        <v>43902</v>
      </c>
      <c r="N2546" t="s">
        <v>3620</v>
      </c>
      <c r="O2546" t="s">
        <v>3579</v>
      </c>
      <c r="P2546" s="61">
        <v>274.85000000000002</v>
      </c>
      <c r="Q2546" t="s">
        <v>3579</v>
      </c>
      <c r="R2546" s="61">
        <v>274.85000000000002</v>
      </c>
      <c r="S2546" s="61">
        <v>0</v>
      </c>
    </row>
    <row r="2547" spans="1:19" x14ac:dyDescent="0.2">
      <c r="A2547" t="s">
        <v>651</v>
      </c>
      <c r="B2547" t="s">
        <v>2099</v>
      </c>
      <c r="C2547" t="s">
        <v>3107</v>
      </c>
      <c r="D2547" t="s">
        <v>238</v>
      </c>
      <c r="E2547" t="s">
        <v>3573</v>
      </c>
      <c r="F2547" t="s">
        <v>123</v>
      </c>
      <c r="G2547" s="87">
        <v>20200331</v>
      </c>
      <c r="H2547" t="s">
        <v>4447</v>
      </c>
      <c r="I2547" t="s">
        <v>6506</v>
      </c>
      <c r="J2547" t="s">
        <v>6506</v>
      </c>
      <c r="K2547">
        <v>7578</v>
      </c>
      <c r="L2547" t="s">
        <v>6501</v>
      </c>
      <c r="M2547" s="87">
        <v>43935</v>
      </c>
      <c r="N2547" t="s">
        <v>3578</v>
      </c>
      <c r="O2547" t="s">
        <v>3579</v>
      </c>
      <c r="P2547" s="61">
        <v>293.81</v>
      </c>
      <c r="Q2547" t="s">
        <v>3579</v>
      </c>
      <c r="R2547" s="61">
        <v>293.81</v>
      </c>
      <c r="S2547" s="61">
        <v>0</v>
      </c>
    </row>
    <row r="2548" spans="1:19" x14ac:dyDescent="0.2">
      <c r="A2548" t="s">
        <v>651</v>
      </c>
      <c r="B2548" t="s">
        <v>2099</v>
      </c>
      <c r="C2548" t="s">
        <v>3107</v>
      </c>
      <c r="D2548" t="s">
        <v>238</v>
      </c>
      <c r="E2548" t="s">
        <v>3573</v>
      </c>
      <c r="F2548" t="s">
        <v>124</v>
      </c>
      <c r="G2548" s="87">
        <v>20200430</v>
      </c>
      <c r="H2548" t="s">
        <v>4447</v>
      </c>
      <c r="I2548" t="s">
        <v>6506</v>
      </c>
      <c r="J2548" t="s">
        <v>6506</v>
      </c>
      <c r="K2548">
        <v>7611</v>
      </c>
      <c r="L2548" t="s">
        <v>6502</v>
      </c>
      <c r="M2548" s="87">
        <v>43952</v>
      </c>
      <c r="N2548" t="s">
        <v>3620</v>
      </c>
      <c r="O2548" t="s">
        <v>3579</v>
      </c>
      <c r="P2548" s="61">
        <v>284.33</v>
      </c>
      <c r="Q2548" t="s">
        <v>3579</v>
      </c>
      <c r="R2548" s="61">
        <v>284.33</v>
      </c>
      <c r="S2548" s="61">
        <v>0</v>
      </c>
    </row>
    <row r="2549" spans="1:19" x14ac:dyDescent="0.2">
      <c r="A2549" t="s">
        <v>651</v>
      </c>
      <c r="B2549" t="s">
        <v>2099</v>
      </c>
      <c r="C2549" t="s">
        <v>3107</v>
      </c>
      <c r="D2549" t="s">
        <v>238</v>
      </c>
      <c r="E2549" t="s">
        <v>3573</v>
      </c>
      <c r="F2549" t="s">
        <v>125</v>
      </c>
      <c r="G2549" s="87">
        <v>20200531</v>
      </c>
      <c r="H2549" t="s">
        <v>4447</v>
      </c>
      <c r="I2549" t="s">
        <v>6506</v>
      </c>
      <c r="J2549" t="s">
        <v>6506</v>
      </c>
      <c r="K2549">
        <v>7665</v>
      </c>
      <c r="L2549" t="s">
        <v>6503</v>
      </c>
      <c r="M2549" s="87">
        <v>43991</v>
      </c>
      <c r="N2549" t="s">
        <v>3620</v>
      </c>
      <c r="O2549" t="s">
        <v>3579</v>
      </c>
      <c r="P2549" s="61">
        <v>293.81</v>
      </c>
      <c r="Q2549" t="s">
        <v>3579</v>
      </c>
      <c r="R2549" s="61">
        <v>293.81</v>
      </c>
      <c r="S2549" s="61">
        <v>0</v>
      </c>
    </row>
    <row r="2550" spans="1:19" x14ac:dyDescent="0.2">
      <c r="A2550" t="s">
        <v>651</v>
      </c>
      <c r="B2550" t="s">
        <v>2099</v>
      </c>
      <c r="C2550" t="s">
        <v>3107</v>
      </c>
      <c r="D2550" t="s">
        <v>238</v>
      </c>
      <c r="E2550" t="s">
        <v>3573</v>
      </c>
      <c r="F2550" t="s">
        <v>16</v>
      </c>
      <c r="G2550" s="87">
        <v>20200630</v>
      </c>
      <c r="H2550" t="s">
        <v>3617</v>
      </c>
      <c r="J2550" t="s">
        <v>3618</v>
      </c>
      <c r="K2550">
        <v>7681</v>
      </c>
      <c r="L2550" t="s">
        <v>3619</v>
      </c>
      <c r="M2550" s="87">
        <v>43999</v>
      </c>
      <c r="N2550" t="s">
        <v>3620</v>
      </c>
      <c r="O2550" t="s">
        <v>3579</v>
      </c>
      <c r="P2550" s="61">
        <v>-3273.87</v>
      </c>
      <c r="Q2550" t="s">
        <v>3579</v>
      </c>
      <c r="R2550" s="61">
        <v>0</v>
      </c>
      <c r="S2550" s="61">
        <v>-3273.87</v>
      </c>
    </row>
    <row r="2551" spans="1:19" x14ac:dyDescent="0.2">
      <c r="A2551" t="s">
        <v>651</v>
      </c>
      <c r="B2551" t="s">
        <v>2099</v>
      </c>
      <c r="C2551" t="s">
        <v>3107</v>
      </c>
      <c r="D2551" t="s">
        <v>238</v>
      </c>
      <c r="E2551" t="s">
        <v>3573</v>
      </c>
      <c r="F2551" t="s">
        <v>16</v>
      </c>
      <c r="G2551" s="87">
        <v>20200630</v>
      </c>
      <c r="H2551" t="s">
        <v>3617</v>
      </c>
      <c r="I2551" t="s">
        <v>3618</v>
      </c>
      <c r="J2551" t="s">
        <v>3618</v>
      </c>
      <c r="K2551">
        <v>7715</v>
      </c>
      <c r="L2551" t="s">
        <v>6504</v>
      </c>
      <c r="M2551" s="87">
        <v>44018</v>
      </c>
      <c r="N2551" t="s">
        <v>3620</v>
      </c>
      <c r="O2551" t="s">
        <v>3579</v>
      </c>
      <c r="P2551" s="61">
        <v>-284.33</v>
      </c>
      <c r="Q2551" t="s">
        <v>3579</v>
      </c>
      <c r="R2551" s="61">
        <v>0</v>
      </c>
      <c r="S2551" s="61">
        <v>-284.33</v>
      </c>
    </row>
    <row r="2552" spans="1:19" x14ac:dyDescent="0.2">
      <c r="A2552" t="s">
        <v>651</v>
      </c>
      <c r="B2552" t="s">
        <v>2099</v>
      </c>
      <c r="C2552" t="s">
        <v>3107</v>
      </c>
      <c r="D2552" t="s">
        <v>238</v>
      </c>
      <c r="E2552" t="s">
        <v>3573</v>
      </c>
      <c r="F2552" t="s">
        <v>126</v>
      </c>
      <c r="G2552" s="87">
        <v>20200630</v>
      </c>
      <c r="H2552" t="s">
        <v>4447</v>
      </c>
      <c r="I2552" t="s">
        <v>6506</v>
      </c>
      <c r="J2552" t="s">
        <v>6506</v>
      </c>
      <c r="K2552">
        <v>7715</v>
      </c>
      <c r="L2552" t="s">
        <v>6504</v>
      </c>
      <c r="M2552" s="87">
        <v>44018</v>
      </c>
      <c r="N2552" t="s">
        <v>3620</v>
      </c>
      <c r="O2552" t="s">
        <v>3579</v>
      </c>
      <c r="P2552" s="61">
        <v>284.33</v>
      </c>
      <c r="Q2552" t="s">
        <v>3579</v>
      </c>
      <c r="R2552" s="61">
        <v>284.33</v>
      </c>
      <c r="S2552" s="61">
        <v>0</v>
      </c>
    </row>
    <row r="2553" spans="1:19" x14ac:dyDescent="0.2">
      <c r="A2553" t="s">
        <v>652</v>
      </c>
      <c r="B2553" t="s">
        <v>2100</v>
      </c>
      <c r="C2553" t="s">
        <v>3108</v>
      </c>
      <c r="D2553" t="s">
        <v>238</v>
      </c>
      <c r="E2553" t="s">
        <v>3573</v>
      </c>
      <c r="F2553" t="s">
        <v>115</v>
      </c>
      <c r="G2553" s="87">
        <v>20190731</v>
      </c>
      <c r="H2553" t="s">
        <v>4447</v>
      </c>
      <c r="I2553" t="s">
        <v>6506</v>
      </c>
      <c r="J2553" t="s">
        <v>6506</v>
      </c>
      <c r="K2553">
        <v>7182</v>
      </c>
      <c r="L2553" t="s">
        <v>6493</v>
      </c>
      <c r="M2553" s="87">
        <v>43698</v>
      </c>
      <c r="N2553" t="s">
        <v>3620</v>
      </c>
      <c r="O2553" t="s">
        <v>3579</v>
      </c>
      <c r="P2553" s="61">
        <v>9.89</v>
      </c>
      <c r="Q2553" t="s">
        <v>3579</v>
      </c>
      <c r="R2553" s="61">
        <v>9.89</v>
      </c>
      <c r="S2553" s="61">
        <v>0</v>
      </c>
    </row>
    <row r="2554" spans="1:19" x14ac:dyDescent="0.2">
      <c r="A2554" t="s">
        <v>652</v>
      </c>
      <c r="B2554" t="s">
        <v>2100</v>
      </c>
      <c r="C2554" t="s">
        <v>3108</v>
      </c>
      <c r="D2554" t="s">
        <v>238</v>
      </c>
      <c r="E2554" t="s">
        <v>3573</v>
      </c>
      <c r="F2554" t="s">
        <v>116</v>
      </c>
      <c r="G2554" s="87">
        <v>20190831</v>
      </c>
      <c r="H2554" t="s">
        <v>4447</v>
      </c>
      <c r="I2554" t="s">
        <v>6506</v>
      </c>
      <c r="J2554" t="s">
        <v>6506</v>
      </c>
      <c r="K2554">
        <v>7222</v>
      </c>
      <c r="L2554" t="s">
        <v>6494</v>
      </c>
      <c r="M2554" s="87">
        <v>43712</v>
      </c>
      <c r="N2554" t="s">
        <v>3620</v>
      </c>
      <c r="O2554" t="s">
        <v>3579</v>
      </c>
      <c r="P2554" s="61">
        <v>9.89</v>
      </c>
      <c r="Q2554" t="s">
        <v>3579</v>
      </c>
      <c r="R2554" s="61">
        <v>9.89</v>
      </c>
      <c r="S2554" s="61">
        <v>0</v>
      </c>
    </row>
    <row r="2555" spans="1:19" x14ac:dyDescent="0.2">
      <c r="A2555" t="s">
        <v>652</v>
      </c>
      <c r="B2555" t="s">
        <v>2100</v>
      </c>
      <c r="C2555" t="s">
        <v>3108</v>
      </c>
      <c r="D2555" t="s">
        <v>238</v>
      </c>
      <c r="E2555" t="s">
        <v>3573</v>
      </c>
      <c r="F2555" t="s">
        <v>117</v>
      </c>
      <c r="G2555" s="87">
        <v>20190930</v>
      </c>
      <c r="H2555" t="s">
        <v>4447</v>
      </c>
      <c r="I2555" t="s">
        <v>6506</v>
      </c>
      <c r="J2555" t="s">
        <v>6506</v>
      </c>
      <c r="K2555">
        <v>7264</v>
      </c>
      <c r="L2555" t="s">
        <v>6495</v>
      </c>
      <c r="M2555" s="87">
        <v>43741</v>
      </c>
      <c r="N2555" t="s">
        <v>3620</v>
      </c>
      <c r="O2555" t="s">
        <v>3579</v>
      </c>
      <c r="P2555" s="61">
        <v>7.92</v>
      </c>
      <c r="Q2555" t="s">
        <v>3579</v>
      </c>
      <c r="R2555" s="61">
        <v>7.92</v>
      </c>
      <c r="S2555" s="61">
        <v>0</v>
      </c>
    </row>
    <row r="2556" spans="1:19" x14ac:dyDescent="0.2">
      <c r="A2556" t="s">
        <v>652</v>
      </c>
      <c r="B2556" t="s">
        <v>2100</v>
      </c>
      <c r="C2556" t="s">
        <v>3108</v>
      </c>
      <c r="D2556" t="s">
        <v>238</v>
      </c>
      <c r="E2556" t="s">
        <v>3573</v>
      </c>
      <c r="F2556" t="s">
        <v>118</v>
      </c>
      <c r="G2556" s="87">
        <v>20191031</v>
      </c>
      <c r="H2556" t="s">
        <v>4447</v>
      </c>
      <c r="I2556" t="s">
        <v>6506</v>
      </c>
      <c r="J2556" t="s">
        <v>6506</v>
      </c>
      <c r="K2556">
        <v>7328</v>
      </c>
      <c r="L2556" t="s">
        <v>6496</v>
      </c>
      <c r="M2556" s="87">
        <v>43782</v>
      </c>
      <c r="N2556" t="s">
        <v>3620</v>
      </c>
      <c r="O2556" t="s">
        <v>3579</v>
      </c>
      <c r="P2556" s="61">
        <v>8.4600000000000009</v>
      </c>
      <c r="Q2556" t="s">
        <v>3579</v>
      </c>
      <c r="R2556" s="61">
        <v>8.4600000000000009</v>
      </c>
      <c r="S2556" s="61">
        <v>0</v>
      </c>
    </row>
    <row r="2557" spans="1:19" x14ac:dyDescent="0.2">
      <c r="A2557" t="s">
        <v>652</v>
      </c>
      <c r="B2557" t="s">
        <v>2100</v>
      </c>
      <c r="C2557" t="s">
        <v>3108</v>
      </c>
      <c r="D2557" t="s">
        <v>238</v>
      </c>
      <c r="E2557" t="s">
        <v>3573</v>
      </c>
      <c r="F2557" t="s">
        <v>119</v>
      </c>
      <c r="G2557" s="87">
        <v>20191130</v>
      </c>
      <c r="H2557" t="s">
        <v>4447</v>
      </c>
      <c r="I2557" t="s">
        <v>6506</v>
      </c>
      <c r="J2557" t="s">
        <v>6506</v>
      </c>
      <c r="K2557">
        <v>7372</v>
      </c>
      <c r="L2557" t="s">
        <v>6497</v>
      </c>
      <c r="M2557" s="87">
        <v>43808</v>
      </c>
      <c r="N2557" t="s">
        <v>3578</v>
      </c>
      <c r="O2557" t="s">
        <v>3579</v>
      </c>
      <c r="P2557" s="61">
        <v>8.19</v>
      </c>
      <c r="Q2557" t="s">
        <v>3579</v>
      </c>
      <c r="R2557" s="61">
        <v>8.19</v>
      </c>
      <c r="S2557" s="61">
        <v>0</v>
      </c>
    </row>
    <row r="2558" spans="1:19" x14ac:dyDescent="0.2">
      <c r="A2558" t="s">
        <v>652</v>
      </c>
      <c r="B2558" t="s">
        <v>2100</v>
      </c>
      <c r="C2558" t="s">
        <v>3108</v>
      </c>
      <c r="D2558" t="s">
        <v>238</v>
      </c>
      <c r="E2558" t="s">
        <v>3573</v>
      </c>
      <c r="F2558" t="s">
        <v>120</v>
      </c>
      <c r="G2558" s="87">
        <v>20191231</v>
      </c>
      <c r="H2558" t="s">
        <v>4447</v>
      </c>
      <c r="I2558" t="s">
        <v>6506</v>
      </c>
      <c r="J2558" t="s">
        <v>6506</v>
      </c>
      <c r="K2558">
        <v>7415</v>
      </c>
      <c r="L2558" t="s">
        <v>6498</v>
      </c>
      <c r="M2558" s="87">
        <v>43840</v>
      </c>
      <c r="N2558" t="s">
        <v>3620</v>
      </c>
      <c r="O2558" t="s">
        <v>3579</v>
      </c>
      <c r="P2558" s="61">
        <v>8.4600000000000009</v>
      </c>
      <c r="Q2558" t="s">
        <v>3579</v>
      </c>
      <c r="R2558" s="61">
        <v>8.4600000000000009</v>
      </c>
      <c r="S2558" s="61">
        <v>0</v>
      </c>
    </row>
    <row r="2559" spans="1:19" x14ac:dyDescent="0.2">
      <c r="A2559" t="s">
        <v>652</v>
      </c>
      <c r="B2559" t="s">
        <v>2100</v>
      </c>
      <c r="C2559" t="s">
        <v>3108</v>
      </c>
      <c r="D2559" t="s">
        <v>238</v>
      </c>
      <c r="E2559" t="s">
        <v>3573</v>
      </c>
      <c r="F2559" t="s">
        <v>121</v>
      </c>
      <c r="G2559" s="87">
        <v>20200131</v>
      </c>
      <c r="H2559" t="s">
        <v>4447</v>
      </c>
      <c r="I2559" t="s">
        <v>6506</v>
      </c>
      <c r="J2559" t="s">
        <v>6506</v>
      </c>
      <c r="K2559">
        <v>7477</v>
      </c>
      <c r="L2559" t="s">
        <v>6499</v>
      </c>
      <c r="M2559" s="87">
        <v>43873</v>
      </c>
      <c r="N2559" t="s">
        <v>3620</v>
      </c>
      <c r="O2559" t="s">
        <v>3579</v>
      </c>
      <c r="P2559" s="61">
        <v>8.4600000000000009</v>
      </c>
      <c r="Q2559" t="s">
        <v>3579</v>
      </c>
      <c r="R2559" s="61">
        <v>8.4600000000000009</v>
      </c>
      <c r="S2559" s="61">
        <v>0</v>
      </c>
    </row>
    <row r="2560" spans="1:19" x14ac:dyDescent="0.2">
      <c r="A2560" t="s">
        <v>652</v>
      </c>
      <c r="B2560" t="s">
        <v>2100</v>
      </c>
      <c r="C2560" t="s">
        <v>3108</v>
      </c>
      <c r="D2560" t="s">
        <v>238</v>
      </c>
      <c r="E2560" t="s">
        <v>3573</v>
      </c>
      <c r="F2560" t="s">
        <v>122</v>
      </c>
      <c r="G2560" s="87">
        <v>20200229</v>
      </c>
      <c r="H2560" t="s">
        <v>4447</v>
      </c>
      <c r="I2560" t="s">
        <v>6506</v>
      </c>
      <c r="J2560" t="s">
        <v>6506</v>
      </c>
      <c r="K2560">
        <v>7517</v>
      </c>
      <c r="L2560" t="s">
        <v>6500</v>
      </c>
      <c r="M2560" s="87">
        <v>43902</v>
      </c>
      <c r="N2560" t="s">
        <v>3620</v>
      </c>
      <c r="O2560" t="s">
        <v>3579</v>
      </c>
      <c r="P2560" s="61">
        <v>7.92</v>
      </c>
      <c r="Q2560" t="s">
        <v>3579</v>
      </c>
      <c r="R2560" s="61">
        <v>7.92</v>
      </c>
      <c r="S2560" s="61">
        <v>0</v>
      </c>
    </row>
    <row r="2561" spans="1:19" x14ac:dyDescent="0.2">
      <c r="A2561" t="s">
        <v>652</v>
      </c>
      <c r="B2561" t="s">
        <v>2100</v>
      </c>
      <c r="C2561" t="s">
        <v>3108</v>
      </c>
      <c r="D2561" t="s">
        <v>238</v>
      </c>
      <c r="E2561" t="s">
        <v>3573</v>
      </c>
      <c r="F2561" t="s">
        <v>123</v>
      </c>
      <c r="G2561" s="87">
        <v>20200331</v>
      </c>
      <c r="H2561" t="s">
        <v>4447</v>
      </c>
      <c r="I2561" t="s">
        <v>6506</v>
      </c>
      <c r="J2561" t="s">
        <v>6506</v>
      </c>
      <c r="K2561">
        <v>7578</v>
      </c>
      <c r="L2561" t="s">
        <v>6501</v>
      </c>
      <c r="M2561" s="87">
        <v>43935</v>
      </c>
      <c r="N2561" t="s">
        <v>3578</v>
      </c>
      <c r="O2561" t="s">
        <v>3579</v>
      </c>
      <c r="P2561" s="61">
        <v>8.4600000000000009</v>
      </c>
      <c r="Q2561" t="s">
        <v>3579</v>
      </c>
      <c r="R2561" s="61">
        <v>8.4600000000000009</v>
      </c>
      <c r="S2561" s="61">
        <v>0</v>
      </c>
    </row>
    <row r="2562" spans="1:19" x14ac:dyDescent="0.2">
      <c r="A2562" t="s">
        <v>652</v>
      </c>
      <c r="B2562" t="s">
        <v>2100</v>
      </c>
      <c r="C2562" t="s">
        <v>3108</v>
      </c>
      <c r="D2562" t="s">
        <v>238</v>
      </c>
      <c r="E2562" t="s">
        <v>3573</v>
      </c>
      <c r="F2562" t="s">
        <v>124</v>
      </c>
      <c r="G2562" s="87">
        <v>20200430</v>
      </c>
      <c r="H2562" t="s">
        <v>4447</v>
      </c>
      <c r="I2562" t="s">
        <v>6506</v>
      </c>
      <c r="J2562" t="s">
        <v>6506</v>
      </c>
      <c r="K2562">
        <v>7611</v>
      </c>
      <c r="L2562" t="s">
        <v>6502</v>
      </c>
      <c r="M2562" s="87">
        <v>43952</v>
      </c>
      <c r="N2562" t="s">
        <v>3620</v>
      </c>
      <c r="O2562" t="s">
        <v>3579</v>
      </c>
      <c r="P2562" s="61">
        <v>8.19</v>
      </c>
      <c r="Q2562" t="s">
        <v>3579</v>
      </c>
      <c r="R2562" s="61">
        <v>8.19</v>
      </c>
      <c r="S2562" s="61">
        <v>0</v>
      </c>
    </row>
    <row r="2563" spans="1:19" x14ac:dyDescent="0.2">
      <c r="A2563" t="s">
        <v>652</v>
      </c>
      <c r="B2563" t="s">
        <v>2100</v>
      </c>
      <c r="C2563" t="s">
        <v>3108</v>
      </c>
      <c r="D2563" t="s">
        <v>238</v>
      </c>
      <c r="E2563" t="s">
        <v>3573</v>
      </c>
      <c r="F2563" t="s">
        <v>125</v>
      </c>
      <c r="G2563" s="87">
        <v>20200531</v>
      </c>
      <c r="H2563" t="s">
        <v>4447</v>
      </c>
      <c r="I2563" t="s">
        <v>6506</v>
      </c>
      <c r="J2563" t="s">
        <v>6506</v>
      </c>
      <c r="K2563">
        <v>7665</v>
      </c>
      <c r="L2563" t="s">
        <v>6503</v>
      </c>
      <c r="M2563" s="87">
        <v>43991</v>
      </c>
      <c r="N2563" t="s">
        <v>3620</v>
      </c>
      <c r="O2563" t="s">
        <v>3579</v>
      </c>
      <c r="P2563" s="61">
        <v>8.4600000000000009</v>
      </c>
      <c r="Q2563" t="s">
        <v>3579</v>
      </c>
      <c r="R2563" s="61">
        <v>8.4600000000000009</v>
      </c>
      <c r="S2563" s="61">
        <v>0</v>
      </c>
    </row>
    <row r="2564" spans="1:19" x14ac:dyDescent="0.2">
      <c r="A2564" t="s">
        <v>652</v>
      </c>
      <c r="B2564" t="s">
        <v>2100</v>
      </c>
      <c r="C2564" t="s">
        <v>3108</v>
      </c>
      <c r="D2564" t="s">
        <v>238</v>
      </c>
      <c r="E2564" t="s">
        <v>3573</v>
      </c>
      <c r="F2564" t="s">
        <v>16</v>
      </c>
      <c r="G2564" s="87">
        <v>20200630</v>
      </c>
      <c r="H2564" t="s">
        <v>3617</v>
      </c>
      <c r="J2564" t="s">
        <v>3618</v>
      </c>
      <c r="K2564">
        <v>7681</v>
      </c>
      <c r="L2564" t="s">
        <v>3619</v>
      </c>
      <c r="M2564" s="87">
        <v>43999</v>
      </c>
      <c r="N2564" t="s">
        <v>3620</v>
      </c>
      <c r="O2564" t="s">
        <v>3579</v>
      </c>
      <c r="P2564" s="61">
        <v>-94.3</v>
      </c>
      <c r="Q2564" t="s">
        <v>3579</v>
      </c>
      <c r="R2564" s="61">
        <v>0</v>
      </c>
      <c r="S2564" s="61">
        <v>-94.3</v>
      </c>
    </row>
    <row r="2565" spans="1:19" x14ac:dyDescent="0.2">
      <c r="A2565" t="s">
        <v>652</v>
      </c>
      <c r="B2565" t="s">
        <v>2100</v>
      </c>
      <c r="C2565" t="s">
        <v>3108</v>
      </c>
      <c r="D2565" t="s">
        <v>238</v>
      </c>
      <c r="E2565" t="s">
        <v>3573</v>
      </c>
      <c r="F2565" t="s">
        <v>16</v>
      </c>
      <c r="G2565" s="87">
        <v>20200630</v>
      </c>
      <c r="H2565" t="s">
        <v>3617</v>
      </c>
      <c r="I2565" t="s">
        <v>3618</v>
      </c>
      <c r="J2565" t="s">
        <v>3618</v>
      </c>
      <c r="K2565">
        <v>7715</v>
      </c>
      <c r="L2565" t="s">
        <v>6504</v>
      </c>
      <c r="M2565" s="87">
        <v>44018</v>
      </c>
      <c r="N2565" t="s">
        <v>3620</v>
      </c>
      <c r="O2565" t="s">
        <v>3579</v>
      </c>
      <c r="P2565" s="61">
        <v>-8.19</v>
      </c>
      <c r="Q2565" t="s">
        <v>3579</v>
      </c>
      <c r="R2565" s="61">
        <v>0</v>
      </c>
      <c r="S2565" s="61">
        <v>-8.19</v>
      </c>
    </row>
    <row r="2566" spans="1:19" x14ac:dyDescent="0.2">
      <c r="A2566" t="s">
        <v>652</v>
      </c>
      <c r="B2566" t="s">
        <v>2100</v>
      </c>
      <c r="C2566" t="s">
        <v>3108</v>
      </c>
      <c r="D2566" t="s">
        <v>238</v>
      </c>
      <c r="E2566" t="s">
        <v>3573</v>
      </c>
      <c r="F2566" t="s">
        <v>126</v>
      </c>
      <c r="G2566" s="87">
        <v>20200630</v>
      </c>
      <c r="H2566" t="s">
        <v>4447</v>
      </c>
      <c r="I2566" t="s">
        <v>6506</v>
      </c>
      <c r="J2566" t="s">
        <v>6506</v>
      </c>
      <c r="K2566">
        <v>7715</v>
      </c>
      <c r="L2566" t="s">
        <v>6504</v>
      </c>
      <c r="M2566" s="87">
        <v>44018</v>
      </c>
      <c r="N2566" t="s">
        <v>3620</v>
      </c>
      <c r="O2566" t="s">
        <v>3579</v>
      </c>
      <c r="P2566" s="61">
        <v>8.19</v>
      </c>
      <c r="Q2566" t="s">
        <v>3579</v>
      </c>
      <c r="R2566" s="61">
        <v>8.19</v>
      </c>
      <c r="S2566" s="61">
        <v>0</v>
      </c>
    </row>
    <row r="2567" spans="1:19" x14ac:dyDescent="0.2">
      <c r="A2567" t="s">
        <v>653</v>
      </c>
      <c r="B2567" t="s">
        <v>2101</v>
      </c>
      <c r="C2567" t="s">
        <v>3109</v>
      </c>
      <c r="D2567" t="s">
        <v>238</v>
      </c>
      <c r="E2567" t="s">
        <v>3573</v>
      </c>
      <c r="F2567" t="s">
        <v>115</v>
      </c>
      <c r="G2567" s="87">
        <v>20190731</v>
      </c>
      <c r="H2567" t="s">
        <v>4447</v>
      </c>
      <c r="I2567" t="s">
        <v>6506</v>
      </c>
      <c r="J2567" t="s">
        <v>6506</v>
      </c>
      <c r="K2567">
        <v>7182</v>
      </c>
      <c r="L2567" t="s">
        <v>6493</v>
      </c>
      <c r="M2567" s="87">
        <v>43698</v>
      </c>
      <c r="N2567" t="s">
        <v>3620</v>
      </c>
      <c r="O2567" t="s">
        <v>3579</v>
      </c>
      <c r="P2567" s="61">
        <v>22.25</v>
      </c>
      <c r="Q2567" t="s">
        <v>3579</v>
      </c>
      <c r="R2567" s="61">
        <v>22.25</v>
      </c>
      <c r="S2567" s="61">
        <v>0</v>
      </c>
    </row>
    <row r="2568" spans="1:19" x14ac:dyDescent="0.2">
      <c r="A2568" t="s">
        <v>653</v>
      </c>
      <c r="B2568" t="s">
        <v>2101</v>
      </c>
      <c r="C2568" t="s">
        <v>3109</v>
      </c>
      <c r="D2568" t="s">
        <v>238</v>
      </c>
      <c r="E2568" t="s">
        <v>3573</v>
      </c>
      <c r="F2568" t="s">
        <v>116</v>
      </c>
      <c r="G2568" s="87">
        <v>20190831</v>
      </c>
      <c r="H2568" t="s">
        <v>4447</v>
      </c>
      <c r="I2568" t="s">
        <v>6506</v>
      </c>
      <c r="J2568" t="s">
        <v>6506</v>
      </c>
      <c r="K2568">
        <v>7222</v>
      </c>
      <c r="L2568" t="s">
        <v>6494</v>
      </c>
      <c r="M2568" s="87">
        <v>43712</v>
      </c>
      <c r="N2568" t="s">
        <v>3620</v>
      </c>
      <c r="O2568" t="s">
        <v>3579</v>
      </c>
      <c r="P2568" s="61">
        <v>22.25</v>
      </c>
      <c r="Q2568" t="s">
        <v>3579</v>
      </c>
      <c r="R2568" s="61">
        <v>22.25</v>
      </c>
      <c r="S2568" s="61">
        <v>0</v>
      </c>
    </row>
    <row r="2569" spans="1:19" x14ac:dyDescent="0.2">
      <c r="A2569" t="s">
        <v>653</v>
      </c>
      <c r="B2569" t="s">
        <v>2101</v>
      </c>
      <c r="C2569" t="s">
        <v>3109</v>
      </c>
      <c r="D2569" t="s">
        <v>238</v>
      </c>
      <c r="E2569" t="s">
        <v>3573</v>
      </c>
      <c r="F2569" t="s">
        <v>117</v>
      </c>
      <c r="G2569" s="87">
        <v>20190930</v>
      </c>
      <c r="H2569" t="s">
        <v>4447</v>
      </c>
      <c r="I2569" t="s">
        <v>6506</v>
      </c>
      <c r="J2569" t="s">
        <v>6506</v>
      </c>
      <c r="K2569">
        <v>7264</v>
      </c>
      <c r="L2569" t="s">
        <v>6495</v>
      </c>
      <c r="M2569" s="87">
        <v>43741</v>
      </c>
      <c r="N2569" t="s">
        <v>3620</v>
      </c>
      <c r="O2569" t="s">
        <v>3579</v>
      </c>
      <c r="P2569" s="61">
        <v>17.82</v>
      </c>
      <c r="Q2569" t="s">
        <v>3579</v>
      </c>
      <c r="R2569" s="61">
        <v>17.82</v>
      </c>
      <c r="S2569" s="61">
        <v>0</v>
      </c>
    </row>
    <row r="2570" spans="1:19" x14ac:dyDescent="0.2">
      <c r="A2570" t="s">
        <v>653</v>
      </c>
      <c r="B2570" t="s">
        <v>2101</v>
      </c>
      <c r="C2570" t="s">
        <v>3109</v>
      </c>
      <c r="D2570" t="s">
        <v>238</v>
      </c>
      <c r="E2570" t="s">
        <v>3573</v>
      </c>
      <c r="F2570" t="s">
        <v>118</v>
      </c>
      <c r="G2570" s="87">
        <v>20191031</v>
      </c>
      <c r="H2570" t="s">
        <v>4447</v>
      </c>
      <c r="I2570" t="s">
        <v>6506</v>
      </c>
      <c r="J2570" t="s">
        <v>6506</v>
      </c>
      <c r="K2570">
        <v>7328</v>
      </c>
      <c r="L2570" t="s">
        <v>6496</v>
      </c>
      <c r="M2570" s="87">
        <v>43782</v>
      </c>
      <c r="N2570" t="s">
        <v>3620</v>
      </c>
      <c r="O2570" t="s">
        <v>3579</v>
      </c>
      <c r="P2570" s="61">
        <v>19.05</v>
      </c>
      <c r="Q2570" t="s">
        <v>3579</v>
      </c>
      <c r="R2570" s="61">
        <v>19.05</v>
      </c>
      <c r="S2570" s="61">
        <v>0</v>
      </c>
    </row>
    <row r="2571" spans="1:19" x14ac:dyDescent="0.2">
      <c r="A2571" t="s">
        <v>653</v>
      </c>
      <c r="B2571" t="s">
        <v>2101</v>
      </c>
      <c r="C2571" t="s">
        <v>3109</v>
      </c>
      <c r="D2571" t="s">
        <v>238</v>
      </c>
      <c r="E2571" t="s">
        <v>3573</v>
      </c>
      <c r="F2571" t="s">
        <v>119</v>
      </c>
      <c r="G2571" s="87">
        <v>20191130</v>
      </c>
      <c r="H2571" t="s">
        <v>4447</v>
      </c>
      <c r="I2571" t="s">
        <v>6506</v>
      </c>
      <c r="J2571" t="s">
        <v>6506</v>
      </c>
      <c r="K2571">
        <v>7372</v>
      </c>
      <c r="L2571" t="s">
        <v>6497</v>
      </c>
      <c r="M2571" s="87">
        <v>43808</v>
      </c>
      <c r="N2571" t="s">
        <v>3578</v>
      </c>
      <c r="O2571" t="s">
        <v>3579</v>
      </c>
      <c r="P2571" s="61">
        <v>18.43</v>
      </c>
      <c r="Q2571" t="s">
        <v>3579</v>
      </c>
      <c r="R2571" s="61">
        <v>18.43</v>
      </c>
      <c r="S2571" s="61">
        <v>0</v>
      </c>
    </row>
    <row r="2572" spans="1:19" x14ac:dyDescent="0.2">
      <c r="A2572" t="s">
        <v>653</v>
      </c>
      <c r="B2572" t="s">
        <v>2101</v>
      </c>
      <c r="C2572" t="s">
        <v>3109</v>
      </c>
      <c r="D2572" t="s">
        <v>238</v>
      </c>
      <c r="E2572" t="s">
        <v>3573</v>
      </c>
      <c r="F2572" t="s">
        <v>120</v>
      </c>
      <c r="G2572" s="87">
        <v>20191231</v>
      </c>
      <c r="H2572" t="s">
        <v>4447</v>
      </c>
      <c r="I2572" t="s">
        <v>6506</v>
      </c>
      <c r="J2572" t="s">
        <v>6506</v>
      </c>
      <c r="K2572">
        <v>7415</v>
      </c>
      <c r="L2572" t="s">
        <v>6498</v>
      </c>
      <c r="M2572" s="87">
        <v>43840</v>
      </c>
      <c r="N2572" t="s">
        <v>3620</v>
      </c>
      <c r="O2572" t="s">
        <v>3579</v>
      </c>
      <c r="P2572" s="61">
        <v>19.05</v>
      </c>
      <c r="Q2572" t="s">
        <v>3579</v>
      </c>
      <c r="R2572" s="61">
        <v>19.05</v>
      </c>
      <c r="S2572" s="61">
        <v>0</v>
      </c>
    </row>
    <row r="2573" spans="1:19" x14ac:dyDescent="0.2">
      <c r="A2573" t="s">
        <v>653</v>
      </c>
      <c r="B2573" t="s">
        <v>2101</v>
      </c>
      <c r="C2573" t="s">
        <v>3109</v>
      </c>
      <c r="D2573" t="s">
        <v>238</v>
      </c>
      <c r="E2573" t="s">
        <v>3573</v>
      </c>
      <c r="F2573" t="s">
        <v>121</v>
      </c>
      <c r="G2573" s="87">
        <v>20200131</v>
      </c>
      <c r="H2573" t="s">
        <v>4447</v>
      </c>
      <c r="I2573" t="s">
        <v>6506</v>
      </c>
      <c r="J2573" t="s">
        <v>6506</v>
      </c>
      <c r="K2573">
        <v>7477</v>
      </c>
      <c r="L2573" t="s">
        <v>6499</v>
      </c>
      <c r="M2573" s="87">
        <v>43873</v>
      </c>
      <c r="N2573" t="s">
        <v>3620</v>
      </c>
      <c r="O2573" t="s">
        <v>3579</v>
      </c>
      <c r="P2573" s="61">
        <v>19.05</v>
      </c>
      <c r="Q2573" t="s">
        <v>3579</v>
      </c>
      <c r="R2573" s="61">
        <v>19.05</v>
      </c>
      <c r="S2573" s="61">
        <v>0</v>
      </c>
    </row>
    <row r="2574" spans="1:19" x14ac:dyDescent="0.2">
      <c r="A2574" t="s">
        <v>653</v>
      </c>
      <c r="B2574" t="s">
        <v>2101</v>
      </c>
      <c r="C2574" t="s">
        <v>3109</v>
      </c>
      <c r="D2574" t="s">
        <v>238</v>
      </c>
      <c r="E2574" t="s">
        <v>3573</v>
      </c>
      <c r="F2574" t="s">
        <v>122</v>
      </c>
      <c r="G2574" s="87">
        <v>20200229</v>
      </c>
      <c r="H2574" t="s">
        <v>4447</v>
      </c>
      <c r="I2574" t="s">
        <v>6506</v>
      </c>
      <c r="J2574" t="s">
        <v>6506</v>
      </c>
      <c r="K2574">
        <v>7517</v>
      </c>
      <c r="L2574" t="s">
        <v>6500</v>
      </c>
      <c r="M2574" s="87">
        <v>43902</v>
      </c>
      <c r="N2574" t="s">
        <v>3620</v>
      </c>
      <c r="O2574" t="s">
        <v>3579</v>
      </c>
      <c r="P2574" s="61">
        <v>17.82</v>
      </c>
      <c r="Q2574" t="s">
        <v>3579</v>
      </c>
      <c r="R2574" s="61">
        <v>17.82</v>
      </c>
      <c r="S2574" s="61">
        <v>0</v>
      </c>
    </row>
    <row r="2575" spans="1:19" x14ac:dyDescent="0.2">
      <c r="A2575" t="s">
        <v>653</v>
      </c>
      <c r="B2575" t="s">
        <v>2101</v>
      </c>
      <c r="C2575" t="s">
        <v>3109</v>
      </c>
      <c r="D2575" t="s">
        <v>238</v>
      </c>
      <c r="E2575" t="s">
        <v>3573</v>
      </c>
      <c r="F2575" t="s">
        <v>123</v>
      </c>
      <c r="G2575" s="87">
        <v>20200331</v>
      </c>
      <c r="H2575" t="s">
        <v>4447</v>
      </c>
      <c r="I2575" t="s">
        <v>6506</v>
      </c>
      <c r="J2575" t="s">
        <v>6506</v>
      </c>
      <c r="K2575">
        <v>7578</v>
      </c>
      <c r="L2575" t="s">
        <v>6501</v>
      </c>
      <c r="M2575" s="87">
        <v>43935</v>
      </c>
      <c r="N2575" t="s">
        <v>3578</v>
      </c>
      <c r="O2575" t="s">
        <v>3579</v>
      </c>
      <c r="P2575" s="61">
        <v>19.05</v>
      </c>
      <c r="Q2575" t="s">
        <v>3579</v>
      </c>
      <c r="R2575" s="61">
        <v>19.05</v>
      </c>
      <c r="S2575" s="61">
        <v>0</v>
      </c>
    </row>
    <row r="2576" spans="1:19" x14ac:dyDescent="0.2">
      <c r="A2576" t="s">
        <v>653</v>
      </c>
      <c r="B2576" t="s">
        <v>2101</v>
      </c>
      <c r="C2576" t="s">
        <v>3109</v>
      </c>
      <c r="D2576" t="s">
        <v>238</v>
      </c>
      <c r="E2576" t="s">
        <v>3573</v>
      </c>
      <c r="F2576" t="s">
        <v>124</v>
      </c>
      <c r="G2576" s="87">
        <v>20200430</v>
      </c>
      <c r="H2576" t="s">
        <v>4447</v>
      </c>
      <c r="I2576" t="s">
        <v>6506</v>
      </c>
      <c r="J2576" t="s">
        <v>6506</v>
      </c>
      <c r="K2576">
        <v>7611</v>
      </c>
      <c r="L2576" t="s">
        <v>6502</v>
      </c>
      <c r="M2576" s="87">
        <v>43952</v>
      </c>
      <c r="N2576" t="s">
        <v>3620</v>
      </c>
      <c r="O2576" t="s">
        <v>3579</v>
      </c>
      <c r="P2576" s="61">
        <v>18.43</v>
      </c>
      <c r="Q2576" t="s">
        <v>3579</v>
      </c>
      <c r="R2576" s="61">
        <v>18.43</v>
      </c>
      <c r="S2576" s="61">
        <v>0</v>
      </c>
    </row>
    <row r="2577" spans="1:19" x14ac:dyDescent="0.2">
      <c r="A2577" t="s">
        <v>653</v>
      </c>
      <c r="B2577" t="s">
        <v>2101</v>
      </c>
      <c r="C2577" t="s">
        <v>3109</v>
      </c>
      <c r="D2577" t="s">
        <v>238</v>
      </c>
      <c r="E2577" t="s">
        <v>3573</v>
      </c>
      <c r="F2577" t="s">
        <v>125</v>
      </c>
      <c r="G2577" s="87">
        <v>20200531</v>
      </c>
      <c r="H2577" t="s">
        <v>4447</v>
      </c>
      <c r="I2577" t="s">
        <v>6506</v>
      </c>
      <c r="J2577" t="s">
        <v>6506</v>
      </c>
      <c r="K2577">
        <v>7665</v>
      </c>
      <c r="L2577" t="s">
        <v>6503</v>
      </c>
      <c r="M2577" s="87">
        <v>43991</v>
      </c>
      <c r="N2577" t="s">
        <v>3620</v>
      </c>
      <c r="O2577" t="s">
        <v>3579</v>
      </c>
      <c r="P2577" s="61">
        <v>19.05</v>
      </c>
      <c r="Q2577" t="s">
        <v>3579</v>
      </c>
      <c r="R2577" s="61">
        <v>19.05</v>
      </c>
      <c r="S2577" s="61">
        <v>0</v>
      </c>
    </row>
    <row r="2578" spans="1:19" x14ac:dyDescent="0.2">
      <c r="A2578" t="s">
        <v>653</v>
      </c>
      <c r="B2578" t="s">
        <v>2101</v>
      </c>
      <c r="C2578" t="s">
        <v>3109</v>
      </c>
      <c r="D2578" t="s">
        <v>238</v>
      </c>
      <c r="E2578" t="s">
        <v>3573</v>
      </c>
      <c r="F2578" t="s">
        <v>16</v>
      </c>
      <c r="G2578" s="87">
        <v>20200630</v>
      </c>
      <c r="H2578" t="s">
        <v>3617</v>
      </c>
      <c r="J2578" t="s">
        <v>3618</v>
      </c>
      <c r="K2578">
        <v>7681</v>
      </c>
      <c r="L2578" t="s">
        <v>3619</v>
      </c>
      <c r="M2578" s="87">
        <v>43999</v>
      </c>
      <c r="N2578" t="s">
        <v>3620</v>
      </c>
      <c r="O2578" t="s">
        <v>3579</v>
      </c>
      <c r="P2578" s="61">
        <v>-212.25</v>
      </c>
      <c r="Q2578" t="s">
        <v>3579</v>
      </c>
      <c r="R2578" s="61">
        <v>0</v>
      </c>
      <c r="S2578" s="61">
        <v>-212.25</v>
      </c>
    </row>
    <row r="2579" spans="1:19" x14ac:dyDescent="0.2">
      <c r="A2579" t="s">
        <v>653</v>
      </c>
      <c r="B2579" t="s">
        <v>2101</v>
      </c>
      <c r="C2579" t="s">
        <v>3109</v>
      </c>
      <c r="D2579" t="s">
        <v>238</v>
      </c>
      <c r="E2579" t="s">
        <v>3573</v>
      </c>
      <c r="F2579" t="s">
        <v>16</v>
      </c>
      <c r="G2579" s="87">
        <v>20200630</v>
      </c>
      <c r="H2579" t="s">
        <v>3617</v>
      </c>
      <c r="I2579" t="s">
        <v>3618</v>
      </c>
      <c r="J2579" t="s">
        <v>3618</v>
      </c>
      <c r="K2579">
        <v>7715</v>
      </c>
      <c r="L2579" t="s">
        <v>6504</v>
      </c>
      <c r="M2579" s="87">
        <v>44018</v>
      </c>
      <c r="N2579" t="s">
        <v>3620</v>
      </c>
      <c r="O2579" t="s">
        <v>3579</v>
      </c>
      <c r="P2579" s="61">
        <v>-18.43</v>
      </c>
      <c r="Q2579" t="s">
        <v>3579</v>
      </c>
      <c r="R2579" s="61">
        <v>0</v>
      </c>
      <c r="S2579" s="61">
        <v>-18.43</v>
      </c>
    </row>
    <row r="2580" spans="1:19" x14ac:dyDescent="0.2">
      <c r="A2580" t="s">
        <v>653</v>
      </c>
      <c r="B2580" t="s">
        <v>2101</v>
      </c>
      <c r="C2580" t="s">
        <v>3109</v>
      </c>
      <c r="D2580" t="s">
        <v>238</v>
      </c>
      <c r="E2580" t="s">
        <v>3573</v>
      </c>
      <c r="F2580" t="s">
        <v>126</v>
      </c>
      <c r="G2580" s="87">
        <v>20200630</v>
      </c>
      <c r="H2580" t="s">
        <v>4447</v>
      </c>
      <c r="I2580" t="s">
        <v>6506</v>
      </c>
      <c r="J2580" t="s">
        <v>6506</v>
      </c>
      <c r="K2580">
        <v>7715</v>
      </c>
      <c r="L2580" t="s">
        <v>6504</v>
      </c>
      <c r="M2580" s="87">
        <v>44018</v>
      </c>
      <c r="N2580" t="s">
        <v>3620</v>
      </c>
      <c r="O2580" t="s">
        <v>3579</v>
      </c>
      <c r="P2580" s="61">
        <v>18.43</v>
      </c>
      <c r="Q2580" t="s">
        <v>3579</v>
      </c>
      <c r="R2580" s="61">
        <v>18.43</v>
      </c>
      <c r="S2580" s="61">
        <v>0</v>
      </c>
    </row>
    <row r="2581" spans="1:19" x14ac:dyDescent="0.2">
      <c r="A2581" t="s">
        <v>654</v>
      </c>
      <c r="B2581" t="s">
        <v>2102</v>
      </c>
      <c r="C2581" t="s">
        <v>3110</v>
      </c>
      <c r="D2581" t="s">
        <v>238</v>
      </c>
      <c r="E2581" t="s">
        <v>3573</v>
      </c>
      <c r="F2581" t="s">
        <v>115</v>
      </c>
      <c r="G2581" s="87">
        <v>20190731</v>
      </c>
      <c r="H2581" t="s">
        <v>4447</v>
      </c>
      <c r="I2581" t="s">
        <v>6506</v>
      </c>
      <c r="J2581" t="s">
        <v>6506</v>
      </c>
      <c r="K2581">
        <v>7182</v>
      </c>
      <c r="L2581" t="s">
        <v>6493</v>
      </c>
      <c r="M2581" s="87">
        <v>43698</v>
      </c>
      <c r="N2581" t="s">
        <v>3620</v>
      </c>
      <c r="O2581" t="s">
        <v>3579</v>
      </c>
      <c r="P2581" s="61">
        <v>300.61</v>
      </c>
      <c r="Q2581" t="s">
        <v>3579</v>
      </c>
      <c r="R2581" s="61">
        <v>300.61</v>
      </c>
      <c r="S2581" s="61">
        <v>0</v>
      </c>
    </row>
    <row r="2582" spans="1:19" x14ac:dyDescent="0.2">
      <c r="A2582" t="s">
        <v>654</v>
      </c>
      <c r="B2582" t="s">
        <v>2102</v>
      </c>
      <c r="C2582" t="s">
        <v>3110</v>
      </c>
      <c r="D2582" t="s">
        <v>238</v>
      </c>
      <c r="E2582" t="s">
        <v>3573</v>
      </c>
      <c r="F2582" t="s">
        <v>116</v>
      </c>
      <c r="G2582" s="87">
        <v>20190831</v>
      </c>
      <c r="H2582" t="s">
        <v>4447</v>
      </c>
      <c r="I2582" t="s">
        <v>6506</v>
      </c>
      <c r="J2582" t="s">
        <v>6506</v>
      </c>
      <c r="K2582">
        <v>7222</v>
      </c>
      <c r="L2582" t="s">
        <v>6494</v>
      </c>
      <c r="M2582" s="87">
        <v>43712</v>
      </c>
      <c r="N2582" t="s">
        <v>3620</v>
      </c>
      <c r="O2582" t="s">
        <v>3579</v>
      </c>
      <c r="P2582" s="61">
        <v>300.61</v>
      </c>
      <c r="Q2582" t="s">
        <v>3579</v>
      </c>
      <c r="R2582" s="61">
        <v>300.61</v>
      </c>
      <c r="S2582" s="61">
        <v>0</v>
      </c>
    </row>
    <row r="2583" spans="1:19" x14ac:dyDescent="0.2">
      <c r="A2583" t="s">
        <v>654</v>
      </c>
      <c r="B2583" t="s">
        <v>2102</v>
      </c>
      <c r="C2583" t="s">
        <v>3110</v>
      </c>
      <c r="D2583" t="s">
        <v>238</v>
      </c>
      <c r="E2583" t="s">
        <v>3573</v>
      </c>
      <c r="F2583" t="s">
        <v>117</v>
      </c>
      <c r="G2583" s="87">
        <v>20190930</v>
      </c>
      <c r="H2583" t="s">
        <v>4447</v>
      </c>
      <c r="I2583" t="s">
        <v>6506</v>
      </c>
      <c r="J2583" t="s">
        <v>6506</v>
      </c>
      <c r="K2583">
        <v>7264</v>
      </c>
      <c r="L2583" t="s">
        <v>6495</v>
      </c>
      <c r="M2583" s="87">
        <v>43741</v>
      </c>
      <c r="N2583" t="s">
        <v>3620</v>
      </c>
      <c r="O2583" t="s">
        <v>3579</v>
      </c>
      <c r="P2583" s="61">
        <v>240.72</v>
      </c>
      <c r="Q2583" t="s">
        <v>3579</v>
      </c>
      <c r="R2583" s="61">
        <v>240.72</v>
      </c>
      <c r="S2583" s="61">
        <v>0</v>
      </c>
    </row>
    <row r="2584" spans="1:19" x14ac:dyDescent="0.2">
      <c r="A2584" t="s">
        <v>654</v>
      </c>
      <c r="B2584" t="s">
        <v>2102</v>
      </c>
      <c r="C2584" t="s">
        <v>3110</v>
      </c>
      <c r="D2584" t="s">
        <v>238</v>
      </c>
      <c r="E2584" t="s">
        <v>3573</v>
      </c>
      <c r="F2584" t="s">
        <v>118</v>
      </c>
      <c r="G2584" s="87">
        <v>20191031</v>
      </c>
      <c r="H2584" t="s">
        <v>4447</v>
      </c>
      <c r="I2584" t="s">
        <v>6506</v>
      </c>
      <c r="J2584" t="s">
        <v>6506</v>
      </c>
      <c r="K2584">
        <v>7328</v>
      </c>
      <c r="L2584" t="s">
        <v>6496</v>
      </c>
      <c r="M2584" s="87">
        <v>43782</v>
      </c>
      <c r="N2584" t="s">
        <v>3620</v>
      </c>
      <c r="O2584" t="s">
        <v>3579</v>
      </c>
      <c r="P2584" s="61">
        <v>257.32</v>
      </c>
      <c r="Q2584" t="s">
        <v>3579</v>
      </c>
      <c r="R2584" s="61">
        <v>257.32</v>
      </c>
      <c r="S2584" s="61">
        <v>0</v>
      </c>
    </row>
    <row r="2585" spans="1:19" x14ac:dyDescent="0.2">
      <c r="A2585" t="s">
        <v>654</v>
      </c>
      <c r="B2585" t="s">
        <v>2102</v>
      </c>
      <c r="C2585" t="s">
        <v>3110</v>
      </c>
      <c r="D2585" t="s">
        <v>238</v>
      </c>
      <c r="E2585" t="s">
        <v>3573</v>
      </c>
      <c r="F2585" t="s">
        <v>119</v>
      </c>
      <c r="G2585" s="87">
        <v>20191130</v>
      </c>
      <c r="H2585" t="s">
        <v>4447</v>
      </c>
      <c r="I2585" t="s">
        <v>6506</v>
      </c>
      <c r="J2585" t="s">
        <v>6506</v>
      </c>
      <c r="K2585">
        <v>7372</v>
      </c>
      <c r="L2585" t="s">
        <v>6497</v>
      </c>
      <c r="M2585" s="87">
        <v>43808</v>
      </c>
      <c r="N2585" t="s">
        <v>3578</v>
      </c>
      <c r="O2585" t="s">
        <v>3579</v>
      </c>
      <c r="P2585" s="61">
        <v>249.02</v>
      </c>
      <c r="Q2585" t="s">
        <v>3579</v>
      </c>
      <c r="R2585" s="61">
        <v>249.02</v>
      </c>
      <c r="S2585" s="61">
        <v>0</v>
      </c>
    </row>
    <row r="2586" spans="1:19" x14ac:dyDescent="0.2">
      <c r="A2586" t="s">
        <v>654</v>
      </c>
      <c r="B2586" t="s">
        <v>2102</v>
      </c>
      <c r="C2586" t="s">
        <v>3110</v>
      </c>
      <c r="D2586" t="s">
        <v>238</v>
      </c>
      <c r="E2586" t="s">
        <v>3573</v>
      </c>
      <c r="F2586" t="s">
        <v>120</v>
      </c>
      <c r="G2586" s="87">
        <v>20191231</v>
      </c>
      <c r="H2586" t="s">
        <v>4447</v>
      </c>
      <c r="I2586" t="s">
        <v>6506</v>
      </c>
      <c r="J2586" t="s">
        <v>6506</v>
      </c>
      <c r="K2586">
        <v>7415</v>
      </c>
      <c r="L2586" t="s">
        <v>6498</v>
      </c>
      <c r="M2586" s="87">
        <v>43840</v>
      </c>
      <c r="N2586" t="s">
        <v>3620</v>
      </c>
      <c r="O2586" t="s">
        <v>3579</v>
      </c>
      <c r="P2586" s="61">
        <v>257.32</v>
      </c>
      <c r="Q2586" t="s">
        <v>3579</v>
      </c>
      <c r="R2586" s="61">
        <v>257.32</v>
      </c>
      <c r="S2586" s="61">
        <v>0</v>
      </c>
    </row>
    <row r="2587" spans="1:19" x14ac:dyDescent="0.2">
      <c r="A2587" t="s">
        <v>654</v>
      </c>
      <c r="B2587" t="s">
        <v>2102</v>
      </c>
      <c r="C2587" t="s">
        <v>3110</v>
      </c>
      <c r="D2587" t="s">
        <v>238</v>
      </c>
      <c r="E2587" t="s">
        <v>3573</v>
      </c>
      <c r="F2587" t="s">
        <v>121</v>
      </c>
      <c r="G2587" s="87">
        <v>20200131</v>
      </c>
      <c r="H2587" t="s">
        <v>4447</v>
      </c>
      <c r="I2587" t="s">
        <v>6506</v>
      </c>
      <c r="J2587" t="s">
        <v>6506</v>
      </c>
      <c r="K2587">
        <v>7477</v>
      </c>
      <c r="L2587" t="s">
        <v>6499</v>
      </c>
      <c r="M2587" s="87">
        <v>43873</v>
      </c>
      <c r="N2587" t="s">
        <v>3620</v>
      </c>
      <c r="O2587" t="s">
        <v>3579</v>
      </c>
      <c r="P2587" s="61">
        <v>257.32</v>
      </c>
      <c r="Q2587" t="s">
        <v>3579</v>
      </c>
      <c r="R2587" s="61">
        <v>257.32</v>
      </c>
      <c r="S2587" s="61">
        <v>0</v>
      </c>
    </row>
    <row r="2588" spans="1:19" x14ac:dyDescent="0.2">
      <c r="A2588" t="s">
        <v>654</v>
      </c>
      <c r="B2588" t="s">
        <v>2102</v>
      </c>
      <c r="C2588" t="s">
        <v>3110</v>
      </c>
      <c r="D2588" t="s">
        <v>238</v>
      </c>
      <c r="E2588" t="s">
        <v>3573</v>
      </c>
      <c r="F2588" t="s">
        <v>122</v>
      </c>
      <c r="G2588" s="87">
        <v>20200229</v>
      </c>
      <c r="H2588" t="s">
        <v>4447</v>
      </c>
      <c r="I2588" t="s">
        <v>6506</v>
      </c>
      <c r="J2588" t="s">
        <v>6506</v>
      </c>
      <c r="K2588">
        <v>7517</v>
      </c>
      <c r="L2588" t="s">
        <v>6500</v>
      </c>
      <c r="M2588" s="87">
        <v>43902</v>
      </c>
      <c r="N2588" t="s">
        <v>3620</v>
      </c>
      <c r="O2588" t="s">
        <v>3579</v>
      </c>
      <c r="P2588" s="61">
        <v>240.72</v>
      </c>
      <c r="Q2588" t="s">
        <v>3579</v>
      </c>
      <c r="R2588" s="61">
        <v>240.72</v>
      </c>
      <c r="S2588" s="61">
        <v>0</v>
      </c>
    </row>
    <row r="2589" spans="1:19" x14ac:dyDescent="0.2">
      <c r="A2589" t="s">
        <v>654</v>
      </c>
      <c r="B2589" t="s">
        <v>2102</v>
      </c>
      <c r="C2589" t="s">
        <v>3110</v>
      </c>
      <c r="D2589" t="s">
        <v>238</v>
      </c>
      <c r="E2589" t="s">
        <v>3573</v>
      </c>
      <c r="F2589" t="s">
        <v>123</v>
      </c>
      <c r="G2589" s="87">
        <v>20200331</v>
      </c>
      <c r="H2589" t="s">
        <v>4447</v>
      </c>
      <c r="I2589" t="s">
        <v>6506</v>
      </c>
      <c r="J2589" t="s">
        <v>6506</v>
      </c>
      <c r="K2589">
        <v>7578</v>
      </c>
      <c r="L2589" t="s">
        <v>6501</v>
      </c>
      <c r="M2589" s="87">
        <v>43935</v>
      </c>
      <c r="N2589" t="s">
        <v>3578</v>
      </c>
      <c r="O2589" t="s">
        <v>3579</v>
      </c>
      <c r="P2589" s="61">
        <v>257.32</v>
      </c>
      <c r="Q2589" t="s">
        <v>3579</v>
      </c>
      <c r="R2589" s="61">
        <v>257.32</v>
      </c>
      <c r="S2589" s="61">
        <v>0</v>
      </c>
    </row>
    <row r="2590" spans="1:19" x14ac:dyDescent="0.2">
      <c r="A2590" t="s">
        <v>654</v>
      </c>
      <c r="B2590" t="s">
        <v>2102</v>
      </c>
      <c r="C2590" t="s">
        <v>3110</v>
      </c>
      <c r="D2590" t="s">
        <v>238</v>
      </c>
      <c r="E2590" t="s">
        <v>3573</v>
      </c>
      <c r="F2590" t="s">
        <v>124</v>
      </c>
      <c r="G2590" s="87">
        <v>20200430</v>
      </c>
      <c r="H2590" t="s">
        <v>4447</v>
      </c>
      <c r="I2590" t="s">
        <v>6506</v>
      </c>
      <c r="J2590" t="s">
        <v>6506</v>
      </c>
      <c r="K2590">
        <v>7611</v>
      </c>
      <c r="L2590" t="s">
        <v>6502</v>
      </c>
      <c r="M2590" s="87">
        <v>43952</v>
      </c>
      <c r="N2590" t="s">
        <v>3620</v>
      </c>
      <c r="O2590" t="s">
        <v>3579</v>
      </c>
      <c r="P2590" s="61">
        <v>249.02</v>
      </c>
      <c r="Q2590" t="s">
        <v>3579</v>
      </c>
      <c r="R2590" s="61">
        <v>249.02</v>
      </c>
      <c r="S2590" s="61">
        <v>0</v>
      </c>
    </row>
    <row r="2591" spans="1:19" x14ac:dyDescent="0.2">
      <c r="A2591" t="s">
        <v>654</v>
      </c>
      <c r="B2591" t="s">
        <v>2102</v>
      </c>
      <c r="C2591" t="s">
        <v>3110</v>
      </c>
      <c r="D2591" t="s">
        <v>238</v>
      </c>
      <c r="E2591" t="s">
        <v>3573</v>
      </c>
      <c r="F2591" t="s">
        <v>125</v>
      </c>
      <c r="G2591" s="87">
        <v>20200531</v>
      </c>
      <c r="H2591" t="s">
        <v>4447</v>
      </c>
      <c r="I2591" t="s">
        <v>6506</v>
      </c>
      <c r="J2591" t="s">
        <v>6506</v>
      </c>
      <c r="K2591">
        <v>7665</v>
      </c>
      <c r="L2591" t="s">
        <v>6503</v>
      </c>
      <c r="M2591" s="87">
        <v>43991</v>
      </c>
      <c r="N2591" t="s">
        <v>3620</v>
      </c>
      <c r="O2591" t="s">
        <v>3579</v>
      </c>
      <c r="P2591" s="61">
        <v>257.32</v>
      </c>
      <c r="Q2591" t="s">
        <v>3579</v>
      </c>
      <c r="R2591" s="61">
        <v>257.32</v>
      </c>
      <c r="S2591" s="61">
        <v>0</v>
      </c>
    </row>
    <row r="2592" spans="1:19" x14ac:dyDescent="0.2">
      <c r="A2592" t="s">
        <v>654</v>
      </c>
      <c r="B2592" t="s">
        <v>2102</v>
      </c>
      <c r="C2592" t="s">
        <v>3110</v>
      </c>
      <c r="D2592" t="s">
        <v>238</v>
      </c>
      <c r="E2592" t="s">
        <v>3573</v>
      </c>
      <c r="F2592" t="s">
        <v>16</v>
      </c>
      <c r="G2592" s="87">
        <v>20200630</v>
      </c>
      <c r="H2592" t="s">
        <v>3617</v>
      </c>
      <c r="J2592" t="s">
        <v>3618</v>
      </c>
      <c r="K2592">
        <v>7681</v>
      </c>
      <c r="L2592" t="s">
        <v>3619</v>
      </c>
      <c r="M2592" s="87">
        <v>43999</v>
      </c>
      <c r="N2592" t="s">
        <v>3620</v>
      </c>
      <c r="O2592" t="s">
        <v>3579</v>
      </c>
      <c r="P2592" s="61">
        <v>-2867.3</v>
      </c>
      <c r="Q2592" t="s">
        <v>3579</v>
      </c>
      <c r="R2592" s="61">
        <v>0</v>
      </c>
      <c r="S2592" s="61">
        <v>-2867.3</v>
      </c>
    </row>
    <row r="2593" spans="1:19" x14ac:dyDescent="0.2">
      <c r="A2593" t="s">
        <v>654</v>
      </c>
      <c r="B2593" t="s">
        <v>2102</v>
      </c>
      <c r="C2593" t="s">
        <v>3110</v>
      </c>
      <c r="D2593" t="s">
        <v>238</v>
      </c>
      <c r="E2593" t="s">
        <v>3573</v>
      </c>
      <c r="F2593" t="s">
        <v>16</v>
      </c>
      <c r="G2593" s="87">
        <v>20200630</v>
      </c>
      <c r="H2593" t="s">
        <v>3617</v>
      </c>
      <c r="I2593" t="s">
        <v>3618</v>
      </c>
      <c r="J2593" t="s">
        <v>3618</v>
      </c>
      <c r="K2593">
        <v>7715</v>
      </c>
      <c r="L2593" t="s">
        <v>6504</v>
      </c>
      <c r="M2593" s="87">
        <v>44018</v>
      </c>
      <c r="N2593" t="s">
        <v>3620</v>
      </c>
      <c r="O2593" t="s">
        <v>3579</v>
      </c>
      <c r="P2593" s="61">
        <v>-249.02</v>
      </c>
      <c r="Q2593" t="s">
        <v>3579</v>
      </c>
      <c r="R2593" s="61">
        <v>0</v>
      </c>
      <c r="S2593" s="61">
        <v>-249.02</v>
      </c>
    </row>
    <row r="2594" spans="1:19" x14ac:dyDescent="0.2">
      <c r="A2594" t="s">
        <v>654</v>
      </c>
      <c r="B2594" t="s">
        <v>2102</v>
      </c>
      <c r="C2594" t="s">
        <v>3110</v>
      </c>
      <c r="D2594" t="s">
        <v>238</v>
      </c>
      <c r="E2594" t="s">
        <v>3573</v>
      </c>
      <c r="F2594" t="s">
        <v>126</v>
      </c>
      <c r="G2594" s="87">
        <v>20200630</v>
      </c>
      <c r="H2594" t="s">
        <v>4447</v>
      </c>
      <c r="I2594" t="s">
        <v>6506</v>
      </c>
      <c r="J2594" t="s">
        <v>6506</v>
      </c>
      <c r="K2594">
        <v>7715</v>
      </c>
      <c r="L2594" t="s">
        <v>6504</v>
      </c>
      <c r="M2594" s="87">
        <v>44018</v>
      </c>
      <c r="N2594" t="s">
        <v>3620</v>
      </c>
      <c r="O2594" t="s">
        <v>3579</v>
      </c>
      <c r="P2594" s="61">
        <v>249.02</v>
      </c>
      <c r="Q2594" t="s">
        <v>3579</v>
      </c>
      <c r="R2594" s="61">
        <v>249.02</v>
      </c>
      <c r="S2594" s="61">
        <v>0</v>
      </c>
    </row>
    <row r="2595" spans="1:19" x14ac:dyDescent="0.2">
      <c r="A2595" t="s">
        <v>1027</v>
      </c>
      <c r="B2595" t="s">
        <v>2103</v>
      </c>
      <c r="C2595" t="s">
        <v>3111</v>
      </c>
      <c r="D2595" t="s">
        <v>238</v>
      </c>
      <c r="E2595" t="s">
        <v>3573</v>
      </c>
      <c r="F2595" t="s">
        <v>115</v>
      </c>
      <c r="G2595" s="87">
        <v>20190731</v>
      </c>
      <c r="H2595" t="s">
        <v>4447</v>
      </c>
      <c r="I2595" t="s">
        <v>6505</v>
      </c>
      <c r="J2595" t="s">
        <v>6505</v>
      </c>
      <c r="K2595">
        <v>7182</v>
      </c>
      <c r="L2595" t="s">
        <v>6493</v>
      </c>
      <c r="M2595" s="87">
        <v>43698</v>
      </c>
      <c r="N2595" t="s">
        <v>3620</v>
      </c>
      <c r="O2595" t="s">
        <v>3579</v>
      </c>
      <c r="P2595" s="61">
        <v>0.57999999999999996</v>
      </c>
      <c r="Q2595" t="s">
        <v>3579</v>
      </c>
      <c r="R2595" s="61">
        <v>0.57999999999999996</v>
      </c>
      <c r="S2595" s="61">
        <v>0</v>
      </c>
    </row>
    <row r="2596" spans="1:19" x14ac:dyDescent="0.2">
      <c r="A2596" t="s">
        <v>1027</v>
      </c>
      <c r="B2596" t="s">
        <v>2103</v>
      </c>
      <c r="C2596" t="s">
        <v>3111</v>
      </c>
      <c r="D2596" t="s">
        <v>238</v>
      </c>
      <c r="E2596" t="s">
        <v>3573</v>
      </c>
      <c r="F2596" t="s">
        <v>116</v>
      </c>
      <c r="G2596" s="87">
        <v>20190831</v>
      </c>
      <c r="H2596" t="s">
        <v>4447</v>
      </c>
      <c r="I2596" t="s">
        <v>6505</v>
      </c>
      <c r="J2596" t="s">
        <v>6505</v>
      </c>
      <c r="K2596">
        <v>7222</v>
      </c>
      <c r="L2596" t="s">
        <v>6494</v>
      </c>
      <c r="M2596" s="87">
        <v>43712</v>
      </c>
      <c r="N2596" t="s">
        <v>3620</v>
      </c>
      <c r="O2596" t="s">
        <v>3579</v>
      </c>
      <c r="P2596" s="61">
        <v>0.57999999999999996</v>
      </c>
      <c r="Q2596" t="s">
        <v>3579</v>
      </c>
      <c r="R2596" s="61">
        <v>0.57999999999999996</v>
      </c>
      <c r="S2596" s="61">
        <v>0</v>
      </c>
    </row>
    <row r="2597" spans="1:19" x14ac:dyDescent="0.2">
      <c r="A2597" t="s">
        <v>1027</v>
      </c>
      <c r="B2597" t="s">
        <v>2103</v>
      </c>
      <c r="C2597" t="s">
        <v>3111</v>
      </c>
      <c r="D2597" t="s">
        <v>238</v>
      </c>
      <c r="E2597" t="s">
        <v>3573</v>
      </c>
      <c r="F2597" t="s">
        <v>117</v>
      </c>
      <c r="G2597" s="87">
        <v>20190930</v>
      </c>
      <c r="H2597" t="s">
        <v>4447</v>
      </c>
      <c r="I2597" t="s">
        <v>6505</v>
      </c>
      <c r="J2597" t="s">
        <v>6505</v>
      </c>
      <c r="K2597">
        <v>7264</v>
      </c>
      <c r="L2597" t="s">
        <v>6495</v>
      </c>
      <c r="M2597" s="87">
        <v>43741</v>
      </c>
      <c r="N2597" t="s">
        <v>3620</v>
      </c>
      <c r="O2597" t="s">
        <v>3579</v>
      </c>
      <c r="P2597" s="61">
        <v>0.61</v>
      </c>
      <c r="Q2597" t="s">
        <v>3579</v>
      </c>
      <c r="R2597" s="61">
        <v>0.61</v>
      </c>
      <c r="S2597" s="61">
        <v>0</v>
      </c>
    </row>
    <row r="2598" spans="1:19" x14ac:dyDescent="0.2">
      <c r="A2598" t="s">
        <v>1027</v>
      </c>
      <c r="B2598" t="s">
        <v>2103</v>
      </c>
      <c r="C2598" t="s">
        <v>3111</v>
      </c>
      <c r="D2598" t="s">
        <v>238</v>
      </c>
      <c r="E2598" t="s">
        <v>3573</v>
      </c>
      <c r="F2598" t="s">
        <v>118</v>
      </c>
      <c r="G2598" s="87">
        <v>20191031</v>
      </c>
      <c r="H2598" t="s">
        <v>4447</v>
      </c>
      <c r="I2598" t="s">
        <v>6505</v>
      </c>
      <c r="J2598" t="s">
        <v>6505</v>
      </c>
      <c r="K2598">
        <v>7328</v>
      </c>
      <c r="L2598" t="s">
        <v>6496</v>
      </c>
      <c r="M2598" s="87">
        <v>43782</v>
      </c>
      <c r="N2598" t="s">
        <v>3620</v>
      </c>
      <c r="O2598" t="s">
        <v>3579</v>
      </c>
      <c r="P2598" s="61">
        <v>0.65</v>
      </c>
      <c r="Q2598" t="s">
        <v>3579</v>
      </c>
      <c r="R2598" s="61">
        <v>0.65</v>
      </c>
      <c r="S2598" s="61">
        <v>0</v>
      </c>
    </row>
    <row r="2599" spans="1:19" x14ac:dyDescent="0.2">
      <c r="A2599" t="s">
        <v>1027</v>
      </c>
      <c r="B2599" t="s">
        <v>2103</v>
      </c>
      <c r="C2599" t="s">
        <v>3111</v>
      </c>
      <c r="D2599" t="s">
        <v>238</v>
      </c>
      <c r="E2599" t="s">
        <v>3573</v>
      </c>
      <c r="F2599" t="s">
        <v>119</v>
      </c>
      <c r="G2599" s="87">
        <v>20191130</v>
      </c>
      <c r="H2599" t="s">
        <v>4447</v>
      </c>
      <c r="I2599" t="s">
        <v>6505</v>
      </c>
      <c r="J2599" t="s">
        <v>6505</v>
      </c>
      <c r="K2599">
        <v>7372</v>
      </c>
      <c r="L2599" t="s">
        <v>6497</v>
      </c>
      <c r="M2599" s="87">
        <v>43808</v>
      </c>
      <c r="N2599" t="s">
        <v>3578</v>
      </c>
      <c r="O2599" t="s">
        <v>3579</v>
      </c>
      <c r="P2599" s="61">
        <v>0.63</v>
      </c>
      <c r="Q2599" t="s">
        <v>3579</v>
      </c>
      <c r="R2599" s="61">
        <v>0.63</v>
      </c>
      <c r="S2599" s="61">
        <v>0</v>
      </c>
    </row>
    <row r="2600" spans="1:19" x14ac:dyDescent="0.2">
      <c r="A2600" t="s">
        <v>1027</v>
      </c>
      <c r="B2600" t="s">
        <v>2103</v>
      </c>
      <c r="C2600" t="s">
        <v>3111</v>
      </c>
      <c r="D2600" t="s">
        <v>238</v>
      </c>
      <c r="E2600" t="s">
        <v>3573</v>
      </c>
      <c r="F2600" t="s">
        <v>120</v>
      </c>
      <c r="G2600" s="87">
        <v>20191231</v>
      </c>
      <c r="H2600" t="s">
        <v>4447</v>
      </c>
      <c r="I2600" t="s">
        <v>6505</v>
      </c>
      <c r="J2600" t="s">
        <v>6505</v>
      </c>
      <c r="K2600">
        <v>7415</v>
      </c>
      <c r="L2600" t="s">
        <v>6498</v>
      </c>
      <c r="M2600" s="87">
        <v>43840</v>
      </c>
      <c r="N2600" t="s">
        <v>3620</v>
      </c>
      <c r="O2600" t="s">
        <v>3579</v>
      </c>
      <c r="P2600" s="61">
        <v>0.65</v>
      </c>
      <c r="Q2600" t="s">
        <v>3579</v>
      </c>
      <c r="R2600" s="61">
        <v>0.65</v>
      </c>
      <c r="S2600" s="61">
        <v>0</v>
      </c>
    </row>
    <row r="2601" spans="1:19" x14ac:dyDescent="0.2">
      <c r="A2601" t="s">
        <v>1027</v>
      </c>
      <c r="B2601" t="s">
        <v>2103</v>
      </c>
      <c r="C2601" t="s">
        <v>3111</v>
      </c>
      <c r="D2601" t="s">
        <v>238</v>
      </c>
      <c r="E2601" t="s">
        <v>3573</v>
      </c>
      <c r="F2601" t="s">
        <v>121</v>
      </c>
      <c r="G2601" s="87">
        <v>20200131</v>
      </c>
      <c r="H2601" t="s">
        <v>4447</v>
      </c>
      <c r="I2601" t="s">
        <v>6505</v>
      </c>
      <c r="J2601" t="s">
        <v>6505</v>
      </c>
      <c r="K2601">
        <v>7477</v>
      </c>
      <c r="L2601" t="s">
        <v>6499</v>
      </c>
      <c r="M2601" s="87">
        <v>43873</v>
      </c>
      <c r="N2601" t="s">
        <v>3620</v>
      </c>
      <c r="O2601" t="s">
        <v>3579</v>
      </c>
      <c r="P2601" s="61">
        <v>0.65</v>
      </c>
      <c r="Q2601" t="s">
        <v>3579</v>
      </c>
      <c r="R2601" s="61">
        <v>0.65</v>
      </c>
      <c r="S2601" s="61">
        <v>0</v>
      </c>
    </row>
    <row r="2602" spans="1:19" x14ac:dyDescent="0.2">
      <c r="A2602" t="s">
        <v>1027</v>
      </c>
      <c r="B2602" t="s">
        <v>2103</v>
      </c>
      <c r="C2602" t="s">
        <v>3111</v>
      </c>
      <c r="D2602" t="s">
        <v>238</v>
      </c>
      <c r="E2602" t="s">
        <v>3573</v>
      </c>
      <c r="F2602" t="s">
        <v>122</v>
      </c>
      <c r="G2602" s="87">
        <v>20200229</v>
      </c>
      <c r="H2602" t="s">
        <v>4447</v>
      </c>
      <c r="I2602" t="s">
        <v>6505</v>
      </c>
      <c r="J2602" t="s">
        <v>6505</v>
      </c>
      <c r="K2602">
        <v>7517</v>
      </c>
      <c r="L2602" t="s">
        <v>6500</v>
      </c>
      <c r="M2602" s="87">
        <v>43902</v>
      </c>
      <c r="N2602" t="s">
        <v>3620</v>
      </c>
      <c r="O2602" t="s">
        <v>3579</v>
      </c>
      <c r="P2602" s="61">
        <v>0.61</v>
      </c>
      <c r="Q2602" t="s">
        <v>3579</v>
      </c>
      <c r="R2602" s="61">
        <v>0.61</v>
      </c>
      <c r="S2602" s="61">
        <v>0</v>
      </c>
    </row>
    <row r="2603" spans="1:19" x14ac:dyDescent="0.2">
      <c r="A2603" t="s">
        <v>1027</v>
      </c>
      <c r="B2603" t="s">
        <v>2103</v>
      </c>
      <c r="C2603" t="s">
        <v>3111</v>
      </c>
      <c r="D2603" t="s">
        <v>238</v>
      </c>
      <c r="E2603" t="s">
        <v>3573</v>
      </c>
      <c r="F2603" t="s">
        <v>123</v>
      </c>
      <c r="G2603" s="87">
        <v>20200331</v>
      </c>
      <c r="H2603" t="s">
        <v>4447</v>
      </c>
      <c r="I2603" t="s">
        <v>6505</v>
      </c>
      <c r="J2603" t="s">
        <v>6505</v>
      </c>
      <c r="K2603">
        <v>7578</v>
      </c>
      <c r="L2603" t="s">
        <v>6501</v>
      </c>
      <c r="M2603" s="87">
        <v>43935</v>
      </c>
      <c r="N2603" t="s">
        <v>3578</v>
      </c>
      <c r="O2603" t="s">
        <v>3579</v>
      </c>
      <c r="P2603" s="61">
        <v>0.65</v>
      </c>
      <c r="Q2603" t="s">
        <v>3579</v>
      </c>
      <c r="R2603" s="61">
        <v>0.65</v>
      </c>
      <c r="S2603" s="61">
        <v>0</v>
      </c>
    </row>
    <row r="2604" spans="1:19" x14ac:dyDescent="0.2">
      <c r="A2604" t="s">
        <v>1027</v>
      </c>
      <c r="B2604" t="s">
        <v>2103</v>
      </c>
      <c r="C2604" t="s">
        <v>3111</v>
      </c>
      <c r="D2604" t="s">
        <v>238</v>
      </c>
      <c r="E2604" t="s">
        <v>3573</v>
      </c>
      <c r="F2604" t="s">
        <v>124</v>
      </c>
      <c r="G2604" s="87">
        <v>20200430</v>
      </c>
      <c r="H2604" t="s">
        <v>4447</v>
      </c>
      <c r="I2604" t="s">
        <v>6505</v>
      </c>
      <c r="J2604" t="s">
        <v>6505</v>
      </c>
      <c r="K2604">
        <v>7611</v>
      </c>
      <c r="L2604" t="s">
        <v>6502</v>
      </c>
      <c r="M2604" s="87">
        <v>43952</v>
      </c>
      <c r="N2604" t="s">
        <v>3620</v>
      </c>
      <c r="O2604" t="s">
        <v>3579</v>
      </c>
      <c r="P2604" s="61">
        <v>0.63</v>
      </c>
      <c r="Q2604" t="s">
        <v>3579</v>
      </c>
      <c r="R2604" s="61">
        <v>0.63</v>
      </c>
      <c r="S2604" s="61">
        <v>0</v>
      </c>
    </row>
    <row r="2605" spans="1:19" x14ac:dyDescent="0.2">
      <c r="A2605" t="s">
        <v>1027</v>
      </c>
      <c r="B2605" t="s">
        <v>2103</v>
      </c>
      <c r="C2605" t="s">
        <v>3111</v>
      </c>
      <c r="D2605" t="s">
        <v>238</v>
      </c>
      <c r="E2605" t="s">
        <v>3573</v>
      </c>
      <c r="F2605" t="s">
        <v>125</v>
      </c>
      <c r="G2605" s="87">
        <v>20200531</v>
      </c>
      <c r="H2605" t="s">
        <v>4447</v>
      </c>
      <c r="I2605" t="s">
        <v>6505</v>
      </c>
      <c r="J2605" t="s">
        <v>6505</v>
      </c>
      <c r="K2605">
        <v>7665</v>
      </c>
      <c r="L2605" t="s">
        <v>6503</v>
      </c>
      <c r="M2605" s="87">
        <v>43991</v>
      </c>
      <c r="N2605" t="s">
        <v>3620</v>
      </c>
      <c r="O2605" t="s">
        <v>3579</v>
      </c>
      <c r="P2605" s="61">
        <v>0.65</v>
      </c>
      <c r="Q2605" t="s">
        <v>3579</v>
      </c>
      <c r="R2605" s="61">
        <v>0.65</v>
      </c>
      <c r="S2605" s="61">
        <v>0</v>
      </c>
    </row>
    <row r="2606" spans="1:19" x14ac:dyDescent="0.2">
      <c r="A2606" t="s">
        <v>1027</v>
      </c>
      <c r="B2606" t="s">
        <v>2103</v>
      </c>
      <c r="C2606" t="s">
        <v>3111</v>
      </c>
      <c r="D2606" t="s">
        <v>238</v>
      </c>
      <c r="E2606" t="s">
        <v>3573</v>
      </c>
      <c r="F2606" t="s">
        <v>16</v>
      </c>
      <c r="G2606" s="87">
        <v>20200630</v>
      </c>
      <c r="H2606" t="s">
        <v>3617</v>
      </c>
      <c r="J2606" t="s">
        <v>3618</v>
      </c>
      <c r="K2606">
        <v>7681</v>
      </c>
      <c r="L2606" t="s">
        <v>3619</v>
      </c>
      <c r="M2606" s="87">
        <v>43999</v>
      </c>
      <c r="N2606" t="s">
        <v>3620</v>
      </c>
      <c r="O2606" t="s">
        <v>3579</v>
      </c>
      <c r="P2606" s="61">
        <v>-6.89</v>
      </c>
      <c r="Q2606" t="s">
        <v>3579</v>
      </c>
      <c r="R2606" s="61">
        <v>0</v>
      </c>
      <c r="S2606" s="61">
        <v>-6.89</v>
      </c>
    </row>
    <row r="2607" spans="1:19" x14ac:dyDescent="0.2">
      <c r="A2607" t="s">
        <v>1027</v>
      </c>
      <c r="B2607" t="s">
        <v>2103</v>
      </c>
      <c r="C2607" t="s">
        <v>3111</v>
      </c>
      <c r="D2607" t="s">
        <v>238</v>
      </c>
      <c r="E2607" t="s">
        <v>3573</v>
      </c>
      <c r="F2607" t="s">
        <v>16</v>
      </c>
      <c r="G2607" s="87">
        <v>20200630</v>
      </c>
      <c r="H2607" t="s">
        <v>3617</v>
      </c>
      <c r="I2607" t="s">
        <v>3618</v>
      </c>
      <c r="J2607" t="s">
        <v>3618</v>
      </c>
      <c r="K2607">
        <v>7715</v>
      </c>
      <c r="L2607" t="s">
        <v>6504</v>
      </c>
      <c r="M2607" s="87">
        <v>44018</v>
      </c>
      <c r="N2607" t="s">
        <v>3620</v>
      </c>
      <c r="O2607" t="s">
        <v>3579</v>
      </c>
      <c r="P2607" s="61">
        <v>-0.63</v>
      </c>
      <c r="Q2607" t="s">
        <v>3579</v>
      </c>
      <c r="R2607" s="61">
        <v>0</v>
      </c>
      <c r="S2607" s="61">
        <v>-0.63</v>
      </c>
    </row>
    <row r="2608" spans="1:19" x14ac:dyDescent="0.2">
      <c r="A2608" t="s">
        <v>1027</v>
      </c>
      <c r="B2608" t="s">
        <v>2103</v>
      </c>
      <c r="C2608" t="s">
        <v>3111</v>
      </c>
      <c r="D2608" t="s">
        <v>238</v>
      </c>
      <c r="E2608" t="s">
        <v>3573</v>
      </c>
      <c r="F2608" t="s">
        <v>126</v>
      </c>
      <c r="G2608" s="87">
        <v>20200630</v>
      </c>
      <c r="H2608" t="s">
        <v>4447</v>
      </c>
      <c r="I2608" t="s">
        <v>6505</v>
      </c>
      <c r="J2608" t="s">
        <v>6505</v>
      </c>
      <c r="K2608">
        <v>7715</v>
      </c>
      <c r="L2608" t="s">
        <v>6504</v>
      </c>
      <c r="M2608" s="87">
        <v>44018</v>
      </c>
      <c r="N2608" t="s">
        <v>3620</v>
      </c>
      <c r="O2608" t="s">
        <v>3579</v>
      </c>
      <c r="P2608" s="61">
        <v>0.63</v>
      </c>
      <c r="Q2608" t="s">
        <v>3579</v>
      </c>
      <c r="R2608" s="61">
        <v>0.63</v>
      </c>
      <c r="S2608" s="61">
        <v>0</v>
      </c>
    </row>
    <row r="2609" spans="1:19" x14ac:dyDescent="0.2">
      <c r="A2609" t="s">
        <v>1028</v>
      </c>
      <c r="B2609" t="s">
        <v>2104</v>
      </c>
      <c r="C2609" t="s">
        <v>3112</v>
      </c>
      <c r="D2609" t="s">
        <v>238</v>
      </c>
      <c r="E2609" t="s">
        <v>3573</v>
      </c>
      <c r="F2609" t="s">
        <v>115</v>
      </c>
      <c r="G2609" s="87">
        <v>20190731</v>
      </c>
      <c r="H2609" t="s">
        <v>4447</v>
      </c>
      <c r="I2609" t="s">
        <v>6505</v>
      </c>
      <c r="J2609" t="s">
        <v>6505</v>
      </c>
      <c r="K2609">
        <v>7182</v>
      </c>
      <c r="L2609" t="s">
        <v>6493</v>
      </c>
      <c r="M2609" s="87">
        <v>43698</v>
      </c>
      <c r="N2609" t="s">
        <v>3620</v>
      </c>
      <c r="O2609" t="s">
        <v>3579</v>
      </c>
      <c r="P2609" s="61">
        <v>1.79</v>
      </c>
      <c r="Q2609" t="s">
        <v>3579</v>
      </c>
      <c r="R2609" s="61">
        <v>1.79</v>
      </c>
      <c r="S2609" s="61">
        <v>0</v>
      </c>
    </row>
    <row r="2610" spans="1:19" x14ac:dyDescent="0.2">
      <c r="A2610" t="s">
        <v>1028</v>
      </c>
      <c r="B2610" t="s">
        <v>2104</v>
      </c>
      <c r="C2610" t="s">
        <v>3112</v>
      </c>
      <c r="D2610" t="s">
        <v>238</v>
      </c>
      <c r="E2610" t="s">
        <v>3573</v>
      </c>
      <c r="F2610" t="s">
        <v>116</v>
      </c>
      <c r="G2610" s="87">
        <v>20190831</v>
      </c>
      <c r="H2610" t="s">
        <v>4447</v>
      </c>
      <c r="I2610" t="s">
        <v>6505</v>
      </c>
      <c r="J2610" t="s">
        <v>6505</v>
      </c>
      <c r="K2610">
        <v>7222</v>
      </c>
      <c r="L2610" t="s">
        <v>6494</v>
      </c>
      <c r="M2610" s="87">
        <v>43712</v>
      </c>
      <c r="N2610" t="s">
        <v>3620</v>
      </c>
      <c r="O2610" t="s">
        <v>3579</v>
      </c>
      <c r="P2610" s="61">
        <v>1.79</v>
      </c>
      <c r="Q2610" t="s">
        <v>3579</v>
      </c>
      <c r="R2610" s="61">
        <v>1.79</v>
      </c>
      <c r="S2610" s="61">
        <v>0</v>
      </c>
    </row>
    <row r="2611" spans="1:19" x14ac:dyDescent="0.2">
      <c r="A2611" t="s">
        <v>1028</v>
      </c>
      <c r="B2611" t="s">
        <v>2104</v>
      </c>
      <c r="C2611" t="s">
        <v>3112</v>
      </c>
      <c r="D2611" t="s">
        <v>238</v>
      </c>
      <c r="E2611" t="s">
        <v>3573</v>
      </c>
      <c r="F2611" t="s">
        <v>117</v>
      </c>
      <c r="G2611" s="87">
        <v>20190930</v>
      </c>
      <c r="H2611" t="s">
        <v>4447</v>
      </c>
      <c r="I2611" t="s">
        <v>6505</v>
      </c>
      <c r="J2611" t="s">
        <v>6505</v>
      </c>
      <c r="K2611">
        <v>7264</v>
      </c>
      <c r="L2611" t="s">
        <v>6495</v>
      </c>
      <c r="M2611" s="87">
        <v>43741</v>
      </c>
      <c r="N2611" t="s">
        <v>3620</v>
      </c>
      <c r="O2611" t="s">
        <v>3579</v>
      </c>
      <c r="P2611" s="61">
        <v>1.9</v>
      </c>
      <c r="Q2611" t="s">
        <v>3579</v>
      </c>
      <c r="R2611" s="61">
        <v>1.9</v>
      </c>
      <c r="S2611" s="61">
        <v>0</v>
      </c>
    </row>
    <row r="2612" spans="1:19" x14ac:dyDescent="0.2">
      <c r="A2612" t="s">
        <v>1028</v>
      </c>
      <c r="B2612" t="s">
        <v>2104</v>
      </c>
      <c r="C2612" t="s">
        <v>3112</v>
      </c>
      <c r="D2612" t="s">
        <v>238</v>
      </c>
      <c r="E2612" t="s">
        <v>3573</v>
      </c>
      <c r="F2612" t="s">
        <v>118</v>
      </c>
      <c r="G2612" s="87">
        <v>20191031</v>
      </c>
      <c r="H2612" t="s">
        <v>4447</v>
      </c>
      <c r="I2612" t="s">
        <v>6505</v>
      </c>
      <c r="J2612" t="s">
        <v>6505</v>
      </c>
      <c r="K2612">
        <v>7328</v>
      </c>
      <c r="L2612" t="s">
        <v>6496</v>
      </c>
      <c r="M2612" s="87">
        <v>43782</v>
      </c>
      <c r="N2612" t="s">
        <v>3620</v>
      </c>
      <c r="O2612" t="s">
        <v>3579</v>
      </c>
      <c r="P2612" s="61">
        <v>2.0299999999999998</v>
      </c>
      <c r="Q2612" t="s">
        <v>3579</v>
      </c>
      <c r="R2612" s="61">
        <v>2.0299999999999998</v>
      </c>
      <c r="S2612" s="61">
        <v>0</v>
      </c>
    </row>
    <row r="2613" spans="1:19" x14ac:dyDescent="0.2">
      <c r="A2613" t="s">
        <v>1028</v>
      </c>
      <c r="B2613" t="s">
        <v>2104</v>
      </c>
      <c r="C2613" t="s">
        <v>3112</v>
      </c>
      <c r="D2613" t="s">
        <v>238</v>
      </c>
      <c r="E2613" t="s">
        <v>3573</v>
      </c>
      <c r="F2613" t="s">
        <v>119</v>
      </c>
      <c r="G2613" s="87">
        <v>20191130</v>
      </c>
      <c r="H2613" t="s">
        <v>4447</v>
      </c>
      <c r="I2613" t="s">
        <v>6505</v>
      </c>
      <c r="J2613" t="s">
        <v>6505</v>
      </c>
      <c r="K2613">
        <v>7372</v>
      </c>
      <c r="L2613" t="s">
        <v>6497</v>
      </c>
      <c r="M2613" s="87">
        <v>43808</v>
      </c>
      <c r="N2613" t="s">
        <v>3578</v>
      </c>
      <c r="O2613" t="s">
        <v>3579</v>
      </c>
      <c r="P2613" s="61">
        <v>1.97</v>
      </c>
      <c r="Q2613" t="s">
        <v>3579</v>
      </c>
      <c r="R2613" s="61">
        <v>1.97</v>
      </c>
      <c r="S2613" s="61">
        <v>0</v>
      </c>
    </row>
    <row r="2614" spans="1:19" x14ac:dyDescent="0.2">
      <c r="A2614" t="s">
        <v>1028</v>
      </c>
      <c r="B2614" t="s">
        <v>2104</v>
      </c>
      <c r="C2614" t="s">
        <v>3112</v>
      </c>
      <c r="D2614" t="s">
        <v>238</v>
      </c>
      <c r="E2614" t="s">
        <v>3573</v>
      </c>
      <c r="F2614" t="s">
        <v>120</v>
      </c>
      <c r="G2614" s="87">
        <v>20191231</v>
      </c>
      <c r="H2614" t="s">
        <v>4447</v>
      </c>
      <c r="I2614" t="s">
        <v>6505</v>
      </c>
      <c r="J2614" t="s">
        <v>6505</v>
      </c>
      <c r="K2614">
        <v>7415</v>
      </c>
      <c r="L2614" t="s">
        <v>6498</v>
      </c>
      <c r="M2614" s="87">
        <v>43840</v>
      </c>
      <c r="N2614" t="s">
        <v>3620</v>
      </c>
      <c r="O2614" t="s">
        <v>3579</v>
      </c>
      <c r="P2614" s="61">
        <v>2.0299999999999998</v>
      </c>
      <c r="Q2614" t="s">
        <v>3579</v>
      </c>
      <c r="R2614" s="61">
        <v>2.0299999999999998</v>
      </c>
      <c r="S2614" s="61">
        <v>0</v>
      </c>
    </row>
    <row r="2615" spans="1:19" x14ac:dyDescent="0.2">
      <c r="A2615" t="s">
        <v>1028</v>
      </c>
      <c r="B2615" t="s">
        <v>2104</v>
      </c>
      <c r="C2615" t="s">
        <v>3112</v>
      </c>
      <c r="D2615" t="s">
        <v>238</v>
      </c>
      <c r="E2615" t="s">
        <v>3573</v>
      </c>
      <c r="F2615" t="s">
        <v>121</v>
      </c>
      <c r="G2615" s="87">
        <v>20200131</v>
      </c>
      <c r="H2615" t="s">
        <v>4447</v>
      </c>
      <c r="I2615" t="s">
        <v>6505</v>
      </c>
      <c r="J2615" t="s">
        <v>6505</v>
      </c>
      <c r="K2615">
        <v>7477</v>
      </c>
      <c r="L2615" t="s">
        <v>6499</v>
      </c>
      <c r="M2615" s="87">
        <v>43873</v>
      </c>
      <c r="N2615" t="s">
        <v>3620</v>
      </c>
      <c r="O2615" t="s">
        <v>3579</v>
      </c>
      <c r="P2615" s="61">
        <v>2.0299999999999998</v>
      </c>
      <c r="Q2615" t="s">
        <v>3579</v>
      </c>
      <c r="R2615" s="61">
        <v>2.0299999999999998</v>
      </c>
      <c r="S2615" s="61">
        <v>0</v>
      </c>
    </row>
    <row r="2616" spans="1:19" x14ac:dyDescent="0.2">
      <c r="A2616" t="s">
        <v>1028</v>
      </c>
      <c r="B2616" t="s">
        <v>2104</v>
      </c>
      <c r="C2616" t="s">
        <v>3112</v>
      </c>
      <c r="D2616" t="s">
        <v>238</v>
      </c>
      <c r="E2616" t="s">
        <v>3573</v>
      </c>
      <c r="F2616" t="s">
        <v>122</v>
      </c>
      <c r="G2616" s="87">
        <v>20200229</v>
      </c>
      <c r="H2616" t="s">
        <v>4447</v>
      </c>
      <c r="I2616" t="s">
        <v>6505</v>
      </c>
      <c r="J2616" t="s">
        <v>6505</v>
      </c>
      <c r="K2616">
        <v>7517</v>
      </c>
      <c r="L2616" t="s">
        <v>6500</v>
      </c>
      <c r="M2616" s="87">
        <v>43902</v>
      </c>
      <c r="N2616" t="s">
        <v>3620</v>
      </c>
      <c r="O2616" t="s">
        <v>3579</v>
      </c>
      <c r="P2616" s="61">
        <v>1.9</v>
      </c>
      <c r="Q2616" t="s">
        <v>3579</v>
      </c>
      <c r="R2616" s="61">
        <v>1.9</v>
      </c>
      <c r="S2616" s="61">
        <v>0</v>
      </c>
    </row>
    <row r="2617" spans="1:19" x14ac:dyDescent="0.2">
      <c r="A2617" t="s">
        <v>1028</v>
      </c>
      <c r="B2617" t="s">
        <v>2104</v>
      </c>
      <c r="C2617" t="s">
        <v>3112</v>
      </c>
      <c r="D2617" t="s">
        <v>238</v>
      </c>
      <c r="E2617" t="s">
        <v>3573</v>
      </c>
      <c r="F2617" t="s">
        <v>123</v>
      </c>
      <c r="G2617" s="87">
        <v>20200331</v>
      </c>
      <c r="H2617" t="s">
        <v>4447</v>
      </c>
      <c r="I2617" t="s">
        <v>6505</v>
      </c>
      <c r="J2617" t="s">
        <v>6505</v>
      </c>
      <c r="K2617">
        <v>7578</v>
      </c>
      <c r="L2617" t="s">
        <v>6501</v>
      </c>
      <c r="M2617" s="87">
        <v>43935</v>
      </c>
      <c r="N2617" t="s">
        <v>3578</v>
      </c>
      <c r="O2617" t="s">
        <v>3579</v>
      </c>
      <c r="P2617" s="61">
        <v>2.0299999999999998</v>
      </c>
      <c r="Q2617" t="s">
        <v>3579</v>
      </c>
      <c r="R2617" s="61">
        <v>2.0299999999999998</v>
      </c>
      <c r="S2617" s="61">
        <v>0</v>
      </c>
    </row>
    <row r="2618" spans="1:19" x14ac:dyDescent="0.2">
      <c r="A2618" t="s">
        <v>1028</v>
      </c>
      <c r="B2618" t="s">
        <v>2104</v>
      </c>
      <c r="C2618" t="s">
        <v>3112</v>
      </c>
      <c r="D2618" t="s">
        <v>238</v>
      </c>
      <c r="E2618" t="s">
        <v>3573</v>
      </c>
      <c r="F2618" t="s">
        <v>124</v>
      </c>
      <c r="G2618" s="87">
        <v>20200430</v>
      </c>
      <c r="H2618" t="s">
        <v>4447</v>
      </c>
      <c r="I2618" t="s">
        <v>6505</v>
      </c>
      <c r="J2618" t="s">
        <v>6505</v>
      </c>
      <c r="K2618">
        <v>7611</v>
      </c>
      <c r="L2618" t="s">
        <v>6502</v>
      </c>
      <c r="M2618" s="87">
        <v>43952</v>
      </c>
      <c r="N2618" t="s">
        <v>3620</v>
      </c>
      <c r="O2618" t="s">
        <v>3579</v>
      </c>
      <c r="P2618" s="61">
        <v>1.97</v>
      </c>
      <c r="Q2618" t="s">
        <v>3579</v>
      </c>
      <c r="R2618" s="61">
        <v>1.97</v>
      </c>
      <c r="S2618" s="61">
        <v>0</v>
      </c>
    </row>
    <row r="2619" spans="1:19" x14ac:dyDescent="0.2">
      <c r="A2619" t="s">
        <v>1028</v>
      </c>
      <c r="B2619" t="s">
        <v>2104</v>
      </c>
      <c r="C2619" t="s">
        <v>3112</v>
      </c>
      <c r="D2619" t="s">
        <v>238</v>
      </c>
      <c r="E2619" t="s">
        <v>3573</v>
      </c>
      <c r="F2619" t="s">
        <v>125</v>
      </c>
      <c r="G2619" s="87">
        <v>20200531</v>
      </c>
      <c r="H2619" t="s">
        <v>4447</v>
      </c>
      <c r="I2619" t="s">
        <v>6505</v>
      </c>
      <c r="J2619" t="s">
        <v>6505</v>
      </c>
      <c r="K2619">
        <v>7665</v>
      </c>
      <c r="L2619" t="s">
        <v>6503</v>
      </c>
      <c r="M2619" s="87">
        <v>43991</v>
      </c>
      <c r="N2619" t="s">
        <v>3620</v>
      </c>
      <c r="O2619" t="s">
        <v>3579</v>
      </c>
      <c r="P2619" s="61">
        <v>2.0299999999999998</v>
      </c>
      <c r="Q2619" t="s">
        <v>3579</v>
      </c>
      <c r="R2619" s="61">
        <v>2.0299999999999998</v>
      </c>
      <c r="S2619" s="61">
        <v>0</v>
      </c>
    </row>
    <row r="2620" spans="1:19" x14ac:dyDescent="0.2">
      <c r="A2620" t="s">
        <v>1028</v>
      </c>
      <c r="B2620" t="s">
        <v>2104</v>
      </c>
      <c r="C2620" t="s">
        <v>3112</v>
      </c>
      <c r="D2620" t="s">
        <v>238</v>
      </c>
      <c r="E2620" t="s">
        <v>3573</v>
      </c>
      <c r="F2620" t="s">
        <v>16</v>
      </c>
      <c r="G2620" s="87">
        <v>20200630</v>
      </c>
      <c r="H2620" t="s">
        <v>3617</v>
      </c>
      <c r="J2620" t="s">
        <v>3618</v>
      </c>
      <c r="K2620">
        <v>7681</v>
      </c>
      <c r="L2620" t="s">
        <v>3619</v>
      </c>
      <c r="M2620" s="87">
        <v>43999</v>
      </c>
      <c r="N2620" t="s">
        <v>3620</v>
      </c>
      <c r="O2620" t="s">
        <v>3579</v>
      </c>
      <c r="P2620" s="61">
        <v>-21.47</v>
      </c>
      <c r="Q2620" t="s">
        <v>3579</v>
      </c>
      <c r="R2620" s="61">
        <v>0</v>
      </c>
      <c r="S2620" s="61">
        <v>-21.47</v>
      </c>
    </row>
    <row r="2621" spans="1:19" x14ac:dyDescent="0.2">
      <c r="A2621" t="s">
        <v>1028</v>
      </c>
      <c r="B2621" t="s">
        <v>2104</v>
      </c>
      <c r="C2621" t="s">
        <v>3112</v>
      </c>
      <c r="D2621" t="s">
        <v>238</v>
      </c>
      <c r="E2621" t="s">
        <v>3573</v>
      </c>
      <c r="F2621" t="s">
        <v>16</v>
      </c>
      <c r="G2621" s="87">
        <v>20200630</v>
      </c>
      <c r="H2621" t="s">
        <v>3617</v>
      </c>
      <c r="I2621" t="s">
        <v>3618</v>
      </c>
      <c r="J2621" t="s">
        <v>3618</v>
      </c>
      <c r="K2621">
        <v>7715</v>
      </c>
      <c r="L2621" t="s">
        <v>6504</v>
      </c>
      <c r="M2621" s="87">
        <v>44018</v>
      </c>
      <c r="N2621" t="s">
        <v>3620</v>
      </c>
      <c r="O2621" t="s">
        <v>3579</v>
      </c>
      <c r="P2621" s="61">
        <v>-1.97</v>
      </c>
      <c r="Q2621" t="s">
        <v>3579</v>
      </c>
      <c r="R2621" s="61">
        <v>0</v>
      </c>
      <c r="S2621" s="61">
        <v>-1.97</v>
      </c>
    </row>
    <row r="2622" spans="1:19" x14ac:dyDescent="0.2">
      <c r="A2622" t="s">
        <v>1028</v>
      </c>
      <c r="B2622" t="s">
        <v>2104</v>
      </c>
      <c r="C2622" t="s">
        <v>3112</v>
      </c>
      <c r="D2622" t="s">
        <v>238</v>
      </c>
      <c r="E2622" t="s">
        <v>3573</v>
      </c>
      <c r="F2622" t="s">
        <v>126</v>
      </c>
      <c r="G2622" s="87">
        <v>20200630</v>
      </c>
      <c r="H2622" t="s">
        <v>4447</v>
      </c>
      <c r="I2622" t="s">
        <v>6505</v>
      </c>
      <c r="J2622" t="s">
        <v>6505</v>
      </c>
      <c r="K2622">
        <v>7715</v>
      </c>
      <c r="L2622" t="s">
        <v>6504</v>
      </c>
      <c r="M2622" s="87">
        <v>44018</v>
      </c>
      <c r="N2622" t="s">
        <v>3620</v>
      </c>
      <c r="O2622" t="s">
        <v>3579</v>
      </c>
      <c r="P2622" s="61">
        <v>1.97</v>
      </c>
      <c r="Q2622" t="s">
        <v>3579</v>
      </c>
      <c r="R2622" s="61">
        <v>1.97</v>
      </c>
      <c r="S2622" s="61">
        <v>0</v>
      </c>
    </row>
    <row r="2623" spans="1:19" x14ac:dyDescent="0.2">
      <c r="A2623" t="s">
        <v>1029</v>
      </c>
      <c r="B2623" t="s">
        <v>2105</v>
      </c>
      <c r="C2623" t="s">
        <v>3113</v>
      </c>
      <c r="D2623" t="s">
        <v>238</v>
      </c>
      <c r="E2623" t="s">
        <v>3573</v>
      </c>
      <c r="F2623" t="s">
        <v>115</v>
      </c>
      <c r="G2623" s="87">
        <v>20190731</v>
      </c>
      <c r="H2623" t="s">
        <v>4447</v>
      </c>
      <c r="I2623" t="s">
        <v>6505</v>
      </c>
      <c r="J2623" t="s">
        <v>6505</v>
      </c>
      <c r="K2623">
        <v>7182</v>
      </c>
      <c r="L2623" t="s">
        <v>6493</v>
      </c>
      <c r="M2623" s="87">
        <v>43698</v>
      </c>
      <c r="N2623" t="s">
        <v>3620</v>
      </c>
      <c r="O2623" t="s">
        <v>3579</v>
      </c>
      <c r="P2623" s="61">
        <v>2.0299999999999998</v>
      </c>
      <c r="Q2623" t="s">
        <v>3579</v>
      </c>
      <c r="R2623" s="61">
        <v>2.0299999999999998</v>
      </c>
      <c r="S2623" s="61">
        <v>0</v>
      </c>
    </row>
    <row r="2624" spans="1:19" x14ac:dyDescent="0.2">
      <c r="A2624" t="s">
        <v>1029</v>
      </c>
      <c r="B2624" t="s">
        <v>2105</v>
      </c>
      <c r="C2624" t="s">
        <v>3113</v>
      </c>
      <c r="D2624" t="s">
        <v>238</v>
      </c>
      <c r="E2624" t="s">
        <v>3573</v>
      </c>
      <c r="F2624" t="s">
        <v>116</v>
      </c>
      <c r="G2624" s="87">
        <v>20190831</v>
      </c>
      <c r="H2624" t="s">
        <v>4447</v>
      </c>
      <c r="I2624" t="s">
        <v>6505</v>
      </c>
      <c r="J2624" t="s">
        <v>6505</v>
      </c>
      <c r="K2624">
        <v>7222</v>
      </c>
      <c r="L2624" t="s">
        <v>6494</v>
      </c>
      <c r="M2624" s="87">
        <v>43712</v>
      </c>
      <c r="N2624" t="s">
        <v>3620</v>
      </c>
      <c r="O2624" t="s">
        <v>3579</v>
      </c>
      <c r="P2624" s="61">
        <v>2.0299999999999998</v>
      </c>
      <c r="Q2624" t="s">
        <v>3579</v>
      </c>
      <c r="R2624" s="61">
        <v>2.0299999999999998</v>
      </c>
      <c r="S2624" s="61">
        <v>0</v>
      </c>
    </row>
    <row r="2625" spans="1:19" x14ac:dyDescent="0.2">
      <c r="A2625" t="s">
        <v>1029</v>
      </c>
      <c r="B2625" t="s">
        <v>2105</v>
      </c>
      <c r="C2625" t="s">
        <v>3113</v>
      </c>
      <c r="D2625" t="s">
        <v>238</v>
      </c>
      <c r="E2625" t="s">
        <v>3573</v>
      </c>
      <c r="F2625" t="s">
        <v>117</v>
      </c>
      <c r="G2625" s="87">
        <v>20190930</v>
      </c>
      <c r="H2625" t="s">
        <v>4447</v>
      </c>
      <c r="I2625" t="s">
        <v>6505</v>
      </c>
      <c r="J2625" t="s">
        <v>6505</v>
      </c>
      <c r="K2625">
        <v>7264</v>
      </c>
      <c r="L2625" t="s">
        <v>6495</v>
      </c>
      <c r="M2625" s="87">
        <v>43741</v>
      </c>
      <c r="N2625" t="s">
        <v>3620</v>
      </c>
      <c r="O2625" t="s">
        <v>3579</v>
      </c>
      <c r="P2625" s="61">
        <v>2.16</v>
      </c>
      <c r="Q2625" t="s">
        <v>3579</v>
      </c>
      <c r="R2625" s="61">
        <v>2.16</v>
      </c>
      <c r="S2625" s="61">
        <v>0</v>
      </c>
    </row>
    <row r="2626" spans="1:19" x14ac:dyDescent="0.2">
      <c r="A2626" t="s">
        <v>1029</v>
      </c>
      <c r="B2626" t="s">
        <v>2105</v>
      </c>
      <c r="C2626" t="s">
        <v>3113</v>
      </c>
      <c r="D2626" t="s">
        <v>238</v>
      </c>
      <c r="E2626" t="s">
        <v>3573</v>
      </c>
      <c r="F2626" t="s">
        <v>118</v>
      </c>
      <c r="G2626" s="87">
        <v>20191031</v>
      </c>
      <c r="H2626" t="s">
        <v>4447</v>
      </c>
      <c r="I2626" t="s">
        <v>6505</v>
      </c>
      <c r="J2626" t="s">
        <v>6505</v>
      </c>
      <c r="K2626">
        <v>7328</v>
      </c>
      <c r="L2626" t="s">
        <v>6496</v>
      </c>
      <c r="M2626" s="87">
        <v>43782</v>
      </c>
      <c r="N2626" t="s">
        <v>3620</v>
      </c>
      <c r="O2626" t="s">
        <v>3579</v>
      </c>
      <c r="P2626" s="61">
        <v>2.2999999999999998</v>
      </c>
      <c r="Q2626" t="s">
        <v>3579</v>
      </c>
      <c r="R2626" s="61">
        <v>2.2999999999999998</v>
      </c>
      <c r="S2626" s="61">
        <v>0</v>
      </c>
    </row>
    <row r="2627" spans="1:19" x14ac:dyDescent="0.2">
      <c r="A2627" t="s">
        <v>1029</v>
      </c>
      <c r="B2627" t="s">
        <v>2105</v>
      </c>
      <c r="C2627" t="s">
        <v>3113</v>
      </c>
      <c r="D2627" t="s">
        <v>238</v>
      </c>
      <c r="E2627" t="s">
        <v>3573</v>
      </c>
      <c r="F2627" t="s">
        <v>119</v>
      </c>
      <c r="G2627" s="87">
        <v>20191130</v>
      </c>
      <c r="H2627" t="s">
        <v>4447</v>
      </c>
      <c r="I2627" t="s">
        <v>6505</v>
      </c>
      <c r="J2627" t="s">
        <v>6505</v>
      </c>
      <c r="K2627">
        <v>7372</v>
      </c>
      <c r="L2627" t="s">
        <v>6497</v>
      </c>
      <c r="M2627" s="87">
        <v>43808</v>
      </c>
      <c r="N2627" t="s">
        <v>3578</v>
      </c>
      <c r="O2627" t="s">
        <v>3579</v>
      </c>
      <c r="P2627" s="61">
        <v>2.23</v>
      </c>
      <c r="Q2627" t="s">
        <v>3579</v>
      </c>
      <c r="R2627" s="61">
        <v>2.23</v>
      </c>
      <c r="S2627" s="61">
        <v>0</v>
      </c>
    </row>
    <row r="2628" spans="1:19" x14ac:dyDescent="0.2">
      <c r="A2628" t="s">
        <v>1029</v>
      </c>
      <c r="B2628" t="s">
        <v>2105</v>
      </c>
      <c r="C2628" t="s">
        <v>3113</v>
      </c>
      <c r="D2628" t="s">
        <v>238</v>
      </c>
      <c r="E2628" t="s">
        <v>3573</v>
      </c>
      <c r="F2628" t="s">
        <v>120</v>
      </c>
      <c r="G2628" s="87">
        <v>20191231</v>
      </c>
      <c r="H2628" t="s">
        <v>4447</v>
      </c>
      <c r="I2628" t="s">
        <v>6505</v>
      </c>
      <c r="J2628" t="s">
        <v>6505</v>
      </c>
      <c r="K2628">
        <v>7415</v>
      </c>
      <c r="L2628" t="s">
        <v>6498</v>
      </c>
      <c r="M2628" s="87">
        <v>43840</v>
      </c>
      <c r="N2628" t="s">
        <v>3620</v>
      </c>
      <c r="O2628" t="s">
        <v>3579</v>
      </c>
      <c r="P2628" s="61">
        <v>2.2999999999999998</v>
      </c>
      <c r="Q2628" t="s">
        <v>3579</v>
      </c>
      <c r="R2628" s="61">
        <v>2.2999999999999998</v>
      </c>
      <c r="S2628" s="61">
        <v>0</v>
      </c>
    </row>
    <row r="2629" spans="1:19" x14ac:dyDescent="0.2">
      <c r="A2629" t="s">
        <v>1029</v>
      </c>
      <c r="B2629" t="s">
        <v>2105</v>
      </c>
      <c r="C2629" t="s">
        <v>3113</v>
      </c>
      <c r="D2629" t="s">
        <v>238</v>
      </c>
      <c r="E2629" t="s">
        <v>3573</v>
      </c>
      <c r="F2629" t="s">
        <v>121</v>
      </c>
      <c r="G2629" s="87">
        <v>20200131</v>
      </c>
      <c r="H2629" t="s">
        <v>4447</v>
      </c>
      <c r="I2629" t="s">
        <v>6505</v>
      </c>
      <c r="J2629" t="s">
        <v>6505</v>
      </c>
      <c r="K2629">
        <v>7477</v>
      </c>
      <c r="L2629" t="s">
        <v>6499</v>
      </c>
      <c r="M2629" s="87">
        <v>43873</v>
      </c>
      <c r="N2629" t="s">
        <v>3620</v>
      </c>
      <c r="O2629" t="s">
        <v>3579</v>
      </c>
      <c r="P2629" s="61">
        <v>2.2999999999999998</v>
      </c>
      <c r="Q2629" t="s">
        <v>3579</v>
      </c>
      <c r="R2629" s="61">
        <v>2.2999999999999998</v>
      </c>
      <c r="S2629" s="61">
        <v>0</v>
      </c>
    </row>
    <row r="2630" spans="1:19" x14ac:dyDescent="0.2">
      <c r="A2630" t="s">
        <v>1029</v>
      </c>
      <c r="B2630" t="s">
        <v>2105</v>
      </c>
      <c r="C2630" t="s">
        <v>3113</v>
      </c>
      <c r="D2630" t="s">
        <v>238</v>
      </c>
      <c r="E2630" t="s">
        <v>3573</v>
      </c>
      <c r="F2630" t="s">
        <v>122</v>
      </c>
      <c r="G2630" s="87">
        <v>20200229</v>
      </c>
      <c r="H2630" t="s">
        <v>4447</v>
      </c>
      <c r="I2630" t="s">
        <v>6505</v>
      </c>
      <c r="J2630" t="s">
        <v>6505</v>
      </c>
      <c r="K2630">
        <v>7517</v>
      </c>
      <c r="L2630" t="s">
        <v>6500</v>
      </c>
      <c r="M2630" s="87">
        <v>43902</v>
      </c>
      <c r="N2630" t="s">
        <v>3620</v>
      </c>
      <c r="O2630" t="s">
        <v>3579</v>
      </c>
      <c r="P2630" s="61">
        <v>2.16</v>
      </c>
      <c r="Q2630" t="s">
        <v>3579</v>
      </c>
      <c r="R2630" s="61">
        <v>2.16</v>
      </c>
      <c r="S2630" s="61">
        <v>0</v>
      </c>
    </row>
    <row r="2631" spans="1:19" x14ac:dyDescent="0.2">
      <c r="A2631" t="s">
        <v>1029</v>
      </c>
      <c r="B2631" t="s">
        <v>2105</v>
      </c>
      <c r="C2631" t="s">
        <v>3113</v>
      </c>
      <c r="D2631" t="s">
        <v>238</v>
      </c>
      <c r="E2631" t="s">
        <v>3573</v>
      </c>
      <c r="F2631" t="s">
        <v>123</v>
      </c>
      <c r="G2631" s="87">
        <v>20200331</v>
      </c>
      <c r="H2631" t="s">
        <v>4447</v>
      </c>
      <c r="I2631" t="s">
        <v>6505</v>
      </c>
      <c r="J2631" t="s">
        <v>6505</v>
      </c>
      <c r="K2631">
        <v>7578</v>
      </c>
      <c r="L2631" t="s">
        <v>6501</v>
      </c>
      <c r="M2631" s="87">
        <v>43935</v>
      </c>
      <c r="N2631" t="s">
        <v>3578</v>
      </c>
      <c r="O2631" t="s">
        <v>3579</v>
      </c>
      <c r="P2631" s="61">
        <v>2.2999999999999998</v>
      </c>
      <c r="Q2631" t="s">
        <v>3579</v>
      </c>
      <c r="R2631" s="61">
        <v>2.2999999999999998</v>
      </c>
      <c r="S2631" s="61">
        <v>0</v>
      </c>
    </row>
    <row r="2632" spans="1:19" x14ac:dyDescent="0.2">
      <c r="A2632" t="s">
        <v>1029</v>
      </c>
      <c r="B2632" t="s">
        <v>2105</v>
      </c>
      <c r="C2632" t="s">
        <v>3113</v>
      </c>
      <c r="D2632" t="s">
        <v>238</v>
      </c>
      <c r="E2632" t="s">
        <v>3573</v>
      </c>
      <c r="F2632" t="s">
        <v>124</v>
      </c>
      <c r="G2632" s="87">
        <v>20200430</v>
      </c>
      <c r="H2632" t="s">
        <v>4447</v>
      </c>
      <c r="I2632" t="s">
        <v>6505</v>
      </c>
      <c r="J2632" t="s">
        <v>6505</v>
      </c>
      <c r="K2632">
        <v>7611</v>
      </c>
      <c r="L2632" t="s">
        <v>6502</v>
      </c>
      <c r="M2632" s="87">
        <v>43952</v>
      </c>
      <c r="N2632" t="s">
        <v>3620</v>
      </c>
      <c r="O2632" t="s">
        <v>3579</v>
      </c>
      <c r="P2632" s="61">
        <v>2.23</v>
      </c>
      <c r="Q2632" t="s">
        <v>3579</v>
      </c>
      <c r="R2632" s="61">
        <v>2.23</v>
      </c>
      <c r="S2632" s="61">
        <v>0</v>
      </c>
    </row>
    <row r="2633" spans="1:19" x14ac:dyDescent="0.2">
      <c r="A2633" t="s">
        <v>1029</v>
      </c>
      <c r="B2633" t="s">
        <v>2105</v>
      </c>
      <c r="C2633" t="s">
        <v>3113</v>
      </c>
      <c r="D2633" t="s">
        <v>238</v>
      </c>
      <c r="E2633" t="s">
        <v>3573</v>
      </c>
      <c r="F2633" t="s">
        <v>125</v>
      </c>
      <c r="G2633" s="87">
        <v>20200531</v>
      </c>
      <c r="H2633" t="s">
        <v>4447</v>
      </c>
      <c r="I2633" t="s">
        <v>6505</v>
      </c>
      <c r="J2633" t="s">
        <v>6505</v>
      </c>
      <c r="K2633">
        <v>7665</v>
      </c>
      <c r="L2633" t="s">
        <v>6503</v>
      </c>
      <c r="M2633" s="87">
        <v>43991</v>
      </c>
      <c r="N2633" t="s">
        <v>3620</v>
      </c>
      <c r="O2633" t="s">
        <v>3579</v>
      </c>
      <c r="P2633" s="61">
        <v>2.2999999999999998</v>
      </c>
      <c r="Q2633" t="s">
        <v>3579</v>
      </c>
      <c r="R2633" s="61">
        <v>2.2999999999999998</v>
      </c>
      <c r="S2633" s="61">
        <v>0</v>
      </c>
    </row>
    <row r="2634" spans="1:19" x14ac:dyDescent="0.2">
      <c r="A2634" t="s">
        <v>1029</v>
      </c>
      <c r="B2634" t="s">
        <v>2105</v>
      </c>
      <c r="C2634" t="s">
        <v>3113</v>
      </c>
      <c r="D2634" t="s">
        <v>238</v>
      </c>
      <c r="E2634" t="s">
        <v>3573</v>
      </c>
      <c r="F2634" t="s">
        <v>16</v>
      </c>
      <c r="G2634" s="87">
        <v>20200630</v>
      </c>
      <c r="H2634" t="s">
        <v>3617</v>
      </c>
      <c r="J2634" t="s">
        <v>3618</v>
      </c>
      <c r="K2634">
        <v>7681</v>
      </c>
      <c r="L2634" t="s">
        <v>3619</v>
      </c>
      <c r="M2634" s="87">
        <v>43999</v>
      </c>
      <c r="N2634" t="s">
        <v>3620</v>
      </c>
      <c r="O2634" t="s">
        <v>3579</v>
      </c>
      <c r="P2634" s="61">
        <v>-24.34</v>
      </c>
      <c r="Q2634" t="s">
        <v>3579</v>
      </c>
      <c r="R2634" s="61">
        <v>0</v>
      </c>
      <c r="S2634" s="61">
        <v>-24.34</v>
      </c>
    </row>
    <row r="2635" spans="1:19" x14ac:dyDescent="0.2">
      <c r="A2635" t="s">
        <v>1029</v>
      </c>
      <c r="B2635" t="s">
        <v>2105</v>
      </c>
      <c r="C2635" t="s">
        <v>3113</v>
      </c>
      <c r="D2635" t="s">
        <v>238</v>
      </c>
      <c r="E2635" t="s">
        <v>3573</v>
      </c>
      <c r="F2635" t="s">
        <v>16</v>
      </c>
      <c r="G2635" s="87">
        <v>20200630</v>
      </c>
      <c r="H2635" t="s">
        <v>3617</v>
      </c>
      <c r="I2635" t="s">
        <v>3618</v>
      </c>
      <c r="J2635" t="s">
        <v>3618</v>
      </c>
      <c r="K2635">
        <v>7715</v>
      </c>
      <c r="L2635" t="s">
        <v>6504</v>
      </c>
      <c r="M2635" s="87">
        <v>44018</v>
      </c>
      <c r="N2635" t="s">
        <v>3620</v>
      </c>
      <c r="O2635" t="s">
        <v>3579</v>
      </c>
      <c r="P2635" s="61">
        <v>-2.23</v>
      </c>
      <c r="Q2635" t="s">
        <v>3579</v>
      </c>
      <c r="R2635" s="61">
        <v>0</v>
      </c>
      <c r="S2635" s="61">
        <v>-2.23</v>
      </c>
    </row>
    <row r="2636" spans="1:19" x14ac:dyDescent="0.2">
      <c r="A2636" t="s">
        <v>1029</v>
      </c>
      <c r="B2636" t="s">
        <v>2105</v>
      </c>
      <c r="C2636" t="s">
        <v>3113</v>
      </c>
      <c r="D2636" t="s">
        <v>238</v>
      </c>
      <c r="E2636" t="s">
        <v>3573</v>
      </c>
      <c r="F2636" t="s">
        <v>126</v>
      </c>
      <c r="G2636" s="87">
        <v>20200630</v>
      </c>
      <c r="H2636" t="s">
        <v>4447</v>
      </c>
      <c r="I2636" t="s">
        <v>6505</v>
      </c>
      <c r="J2636" t="s">
        <v>6505</v>
      </c>
      <c r="K2636">
        <v>7715</v>
      </c>
      <c r="L2636" t="s">
        <v>6504</v>
      </c>
      <c r="M2636" s="87">
        <v>44018</v>
      </c>
      <c r="N2636" t="s">
        <v>3620</v>
      </c>
      <c r="O2636" t="s">
        <v>3579</v>
      </c>
      <c r="P2636" s="61">
        <v>2.23</v>
      </c>
      <c r="Q2636" t="s">
        <v>3579</v>
      </c>
      <c r="R2636" s="61">
        <v>2.23</v>
      </c>
      <c r="S2636" s="61">
        <v>0</v>
      </c>
    </row>
    <row r="2637" spans="1:19" x14ac:dyDescent="0.2">
      <c r="A2637" t="s">
        <v>1302</v>
      </c>
      <c r="B2637" t="s">
        <v>2132</v>
      </c>
      <c r="C2637" t="s">
        <v>3116</v>
      </c>
      <c r="D2637" t="s">
        <v>238</v>
      </c>
      <c r="E2637" t="s">
        <v>3573</v>
      </c>
      <c r="F2637" t="s">
        <v>118</v>
      </c>
      <c r="G2637" s="87">
        <v>20191003</v>
      </c>
      <c r="H2637" t="s">
        <v>3574</v>
      </c>
      <c r="I2637" t="s">
        <v>6507</v>
      </c>
      <c r="J2637" t="s">
        <v>6508</v>
      </c>
      <c r="K2637">
        <v>7279</v>
      </c>
      <c r="L2637" t="s">
        <v>4516</v>
      </c>
      <c r="M2637" s="87">
        <v>43747</v>
      </c>
      <c r="N2637" t="s">
        <v>3620</v>
      </c>
      <c r="O2637" t="s">
        <v>3579</v>
      </c>
      <c r="P2637" s="61">
        <v>814.71</v>
      </c>
      <c r="Q2637" t="s">
        <v>3579</v>
      </c>
      <c r="R2637" s="61">
        <v>814.71</v>
      </c>
      <c r="S2637" s="61">
        <v>0</v>
      </c>
    </row>
    <row r="2638" spans="1:19" x14ac:dyDescent="0.2">
      <c r="A2638" t="s">
        <v>1302</v>
      </c>
      <c r="B2638" t="s">
        <v>2132</v>
      </c>
      <c r="C2638" t="s">
        <v>3116</v>
      </c>
      <c r="D2638" t="s">
        <v>238</v>
      </c>
      <c r="E2638" t="s">
        <v>3573</v>
      </c>
      <c r="F2638" t="s">
        <v>16</v>
      </c>
      <c r="G2638" s="87">
        <v>20200630</v>
      </c>
      <c r="H2638" t="s">
        <v>3617</v>
      </c>
      <c r="J2638" t="s">
        <v>3618</v>
      </c>
      <c r="K2638">
        <v>7681</v>
      </c>
      <c r="L2638" t="s">
        <v>3619</v>
      </c>
      <c r="M2638" s="87">
        <v>43999</v>
      </c>
      <c r="N2638" t="s">
        <v>3620</v>
      </c>
      <c r="O2638" t="s">
        <v>3579</v>
      </c>
      <c r="P2638" s="61">
        <v>-814.71</v>
      </c>
      <c r="Q2638" t="s">
        <v>3579</v>
      </c>
      <c r="R2638" s="61">
        <v>0</v>
      </c>
      <c r="S2638" s="61">
        <v>-814.71</v>
      </c>
    </row>
    <row r="2639" spans="1:19" x14ac:dyDescent="0.2">
      <c r="A2639" t="s">
        <v>1304</v>
      </c>
      <c r="B2639" t="s">
        <v>2134</v>
      </c>
      <c r="C2639" t="s">
        <v>3118</v>
      </c>
      <c r="D2639" t="s">
        <v>238</v>
      </c>
      <c r="E2639" t="s">
        <v>3573</v>
      </c>
      <c r="F2639" t="s">
        <v>115</v>
      </c>
      <c r="G2639" s="87">
        <v>20190704</v>
      </c>
      <c r="H2639" t="s">
        <v>3574</v>
      </c>
      <c r="I2639" t="s">
        <v>6509</v>
      </c>
      <c r="J2639" t="s">
        <v>6510</v>
      </c>
      <c r="K2639">
        <v>7115</v>
      </c>
      <c r="L2639" t="s">
        <v>4569</v>
      </c>
      <c r="M2639" s="87">
        <v>43655</v>
      </c>
      <c r="N2639" t="s">
        <v>3620</v>
      </c>
      <c r="O2639" t="s">
        <v>3579</v>
      </c>
      <c r="P2639" s="61">
        <v>1499.74</v>
      </c>
      <c r="Q2639" t="s">
        <v>3579</v>
      </c>
      <c r="R2639" s="61">
        <v>1499.74</v>
      </c>
      <c r="S2639" s="61">
        <v>0</v>
      </c>
    </row>
    <row r="2640" spans="1:19" x14ac:dyDescent="0.2">
      <c r="A2640" t="s">
        <v>1304</v>
      </c>
      <c r="B2640" t="s">
        <v>2134</v>
      </c>
      <c r="C2640" t="s">
        <v>3118</v>
      </c>
      <c r="D2640" t="s">
        <v>238</v>
      </c>
      <c r="E2640" t="s">
        <v>3573</v>
      </c>
      <c r="F2640" t="s">
        <v>16</v>
      </c>
      <c r="G2640" s="87">
        <v>20200630</v>
      </c>
      <c r="H2640" t="s">
        <v>3617</v>
      </c>
      <c r="J2640" t="s">
        <v>3618</v>
      </c>
      <c r="K2640">
        <v>7681</v>
      </c>
      <c r="L2640" t="s">
        <v>3619</v>
      </c>
      <c r="M2640" s="87">
        <v>43999</v>
      </c>
      <c r="N2640" t="s">
        <v>3620</v>
      </c>
      <c r="O2640" t="s">
        <v>3579</v>
      </c>
      <c r="P2640" s="61">
        <v>-1499.74</v>
      </c>
      <c r="Q2640" t="s">
        <v>3579</v>
      </c>
      <c r="R2640" s="61">
        <v>0</v>
      </c>
      <c r="S2640" s="61">
        <v>-1499.74</v>
      </c>
    </row>
    <row r="2641" spans="1:19" x14ac:dyDescent="0.2">
      <c r="A2641" t="s">
        <v>656</v>
      </c>
      <c r="B2641" t="s">
        <v>2136</v>
      </c>
      <c r="C2641" t="s">
        <v>3121</v>
      </c>
      <c r="D2641" t="s">
        <v>238</v>
      </c>
      <c r="E2641" t="s">
        <v>3573</v>
      </c>
      <c r="F2641" t="s">
        <v>126</v>
      </c>
      <c r="G2641" s="87">
        <v>20200602</v>
      </c>
      <c r="H2641" t="s">
        <v>5730</v>
      </c>
      <c r="I2641" t="s">
        <v>6511</v>
      </c>
      <c r="J2641" t="s">
        <v>6512</v>
      </c>
      <c r="K2641">
        <v>7665</v>
      </c>
      <c r="L2641" t="s">
        <v>6513</v>
      </c>
      <c r="M2641" s="87">
        <v>43991</v>
      </c>
      <c r="N2641" t="s">
        <v>3620</v>
      </c>
      <c r="O2641" t="s">
        <v>3579</v>
      </c>
      <c r="P2641" s="61">
        <v>800</v>
      </c>
      <c r="Q2641" t="s">
        <v>3579</v>
      </c>
      <c r="R2641" s="61">
        <v>800</v>
      </c>
      <c r="S2641" s="61">
        <v>0</v>
      </c>
    </row>
    <row r="2642" spans="1:19" x14ac:dyDescent="0.2">
      <c r="A2642" t="s">
        <v>656</v>
      </c>
      <c r="B2642" t="s">
        <v>2136</v>
      </c>
      <c r="C2642" t="s">
        <v>3121</v>
      </c>
      <c r="D2642" t="s">
        <v>238</v>
      </c>
      <c r="E2642" t="s">
        <v>3573</v>
      </c>
      <c r="F2642" t="s">
        <v>16</v>
      </c>
      <c r="G2642" s="87">
        <v>20200630</v>
      </c>
      <c r="H2642" t="s">
        <v>3617</v>
      </c>
      <c r="J2642" t="s">
        <v>3618</v>
      </c>
      <c r="K2642">
        <v>7681</v>
      </c>
      <c r="L2642" t="s">
        <v>3619</v>
      </c>
      <c r="M2642" s="87">
        <v>43999</v>
      </c>
      <c r="N2642" t="s">
        <v>3620</v>
      </c>
      <c r="O2642" t="s">
        <v>3579</v>
      </c>
      <c r="P2642" s="61">
        <v>-800</v>
      </c>
      <c r="Q2642" t="s">
        <v>3579</v>
      </c>
      <c r="R2642" s="61">
        <v>0</v>
      </c>
      <c r="S2642" s="61">
        <v>-800</v>
      </c>
    </row>
    <row r="2643" spans="1:19" x14ac:dyDescent="0.2">
      <c r="A2643" t="s">
        <v>657</v>
      </c>
      <c r="B2643" t="s">
        <v>2137</v>
      </c>
      <c r="C2643" t="s">
        <v>3122</v>
      </c>
      <c r="D2643" t="s">
        <v>238</v>
      </c>
      <c r="E2643" t="s">
        <v>3573</v>
      </c>
      <c r="F2643" t="s">
        <v>116</v>
      </c>
      <c r="G2643" s="87">
        <v>20190821</v>
      </c>
      <c r="H2643" t="s">
        <v>5730</v>
      </c>
      <c r="I2643" t="s">
        <v>6514</v>
      </c>
      <c r="J2643" t="s">
        <v>6515</v>
      </c>
      <c r="K2643">
        <v>7190</v>
      </c>
      <c r="L2643" t="s">
        <v>6246</v>
      </c>
      <c r="M2643" s="87">
        <v>43698</v>
      </c>
      <c r="N2643" t="s">
        <v>3620</v>
      </c>
      <c r="O2643" t="s">
        <v>3579</v>
      </c>
      <c r="P2643" s="61">
        <v>14433.08</v>
      </c>
      <c r="Q2643" t="s">
        <v>3579</v>
      </c>
      <c r="R2643" s="61">
        <v>14433.08</v>
      </c>
      <c r="S2643" s="61">
        <v>0</v>
      </c>
    </row>
    <row r="2644" spans="1:19" x14ac:dyDescent="0.2">
      <c r="A2644" t="s">
        <v>657</v>
      </c>
      <c r="B2644" t="s">
        <v>2137</v>
      </c>
      <c r="C2644" t="s">
        <v>3122</v>
      </c>
      <c r="D2644" t="s">
        <v>238</v>
      </c>
      <c r="E2644" t="s">
        <v>3573</v>
      </c>
      <c r="F2644" t="s">
        <v>117</v>
      </c>
      <c r="G2644" s="87">
        <v>20190930</v>
      </c>
      <c r="H2644" t="s">
        <v>4447</v>
      </c>
      <c r="I2644" t="s">
        <v>6516</v>
      </c>
      <c r="J2644" t="s">
        <v>6516</v>
      </c>
      <c r="K2644">
        <v>7264</v>
      </c>
      <c r="L2644" t="s">
        <v>6517</v>
      </c>
      <c r="M2644" s="87">
        <v>43741</v>
      </c>
      <c r="N2644" t="s">
        <v>3620</v>
      </c>
      <c r="O2644" t="s">
        <v>3579</v>
      </c>
      <c r="P2644" s="61">
        <v>-14433.08</v>
      </c>
      <c r="Q2644" t="s">
        <v>3579</v>
      </c>
      <c r="R2644" s="61">
        <v>0</v>
      </c>
      <c r="S2644" s="61">
        <v>-14433.08</v>
      </c>
    </row>
    <row r="2645" spans="1:19" x14ac:dyDescent="0.2">
      <c r="A2645" t="s">
        <v>657</v>
      </c>
      <c r="B2645" t="s">
        <v>2137</v>
      </c>
      <c r="C2645" t="s">
        <v>3122</v>
      </c>
      <c r="D2645" t="s">
        <v>238</v>
      </c>
      <c r="E2645" t="s">
        <v>3573</v>
      </c>
      <c r="F2645" t="s">
        <v>126</v>
      </c>
      <c r="G2645" s="87">
        <v>20200625</v>
      </c>
      <c r="H2645" t="s">
        <v>5730</v>
      </c>
      <c r="I2645" t="s">
        <v>6518</v>
      </c>
      <c r="J2645" t="s">
        <v>6519</v>
      </c>
      <c r="K2645">
        <v>7697</v>
      </c>
      <c r="L2645" t="s">
        <v>6040</v>
      </c>
      <c r="M2645" s="87">
        <v>44008</v>
      </c>
      <c r="N2645" t="s">
        <v>3620</v>
      </c>
      <c r="O2645" t="s">
        <v>3579</v>
      </c>
      <c r="P2645" s="61">
        <v>182.5</v>
      </c>
      <c r="Q2645" t="s">
        <v>3579</v>
      </c>
      <c r="R2645" s="61">
        <v>182.5</v>
      </c>
      <c r="S2645" s="61">
        <v>0</v>
      </c>
    </row>
    <row r="2646" spans="1:19" x14ac:dyDescent="0.2">
      <c r="A2646" t="s">
        <v>657</v>
      </c>
      <c r="B2646" t="s">
        <v>2137</v>
      </c>
      <c r="C2646" t="s">
        <v>3122</v>
      </c>
      <c r="D2646" t="s">
        <v>238</v>
      </c>
      <c r="E2646" t="s">
        <v>3573</v>
      </c>
      <c r="F2646" t="s">
        <v>16</v>
      </c>
      <c r="G2646" s="87">
        <v>20200630</v>
      </c>
      <c r="H2646" t="s">
        <v>5856</v>
      </c>
      <c r="I2646" t="s">
        <v>3618</v>
      </c>
      <c r="J2646" t="s">
        <v>3618</v>
      </c>
      <c r="K2646">
        <v>7697</v>
      </c>
      <c r="L2646" t="s">
        <v>6040</v>
      </c>
      <c r="M2646" s="87">
        <v>44008</v>
      </c>
      <c r="N2646" t="s">
        <v>3620</v>
      </c>
      <c r="O2646" t="s">
        <v>3579</v>
      </c>
      <c r="P2646" s="61">
        <v>-182.5</v>
      </c>
      <c r="Q2646" t="s">
        <v>3579</v>
      </c>
      <c r="R2646" s="61">
        <v>0</v>
      </c>
      <c r="S2646" s="61">
        <v>-182.5</v>
      </c>
    </row>
    <row r="2647" spans="1:19" x14ac:dyDescent="0.2">
      <c r="A2647" t="s">
        <v>659</v>
      </c>
      <c r="B2647" t="s">
        <v>2139</v>
      </c>
      <c r="C2647" t="s">
        <v>3124</v>
      </c>
      <c r="D2647" t="s">
        <v>238</v>
      </c>
      <c r="E2647" t="s">
        <v>3573</v>
      </c>
      <c r="F2647" t="s">
        <v>123</v>
      </c>
      <c r="G2647" s="87">
        <v>20200327</v>
      </c>
      <c r="H2647" t="s">
        <v>5730</v>
      </c>
      <c r="I2647" t="s">
        <v>6520</v>
      </c>
      <c r="J2647" t="s">
        <v>6521</v>
      </c>
      <c r="K2647">
        <v>7545</v>
      </c>
      <c r="L2647" t="s">
        <v>6522</v>
      </c>
      <c r="M2647" s="87">
        <v>43917</v>
      </c>
      <c r="N2647" t="s">
        <v>3578</v>
      </c>
      <c r="O2647" t="s">
        <v>3579</v>
      </c>
      <c r="P2647" s="61">
        <v>632.5</v>
      </c>
      <c r="Q2647" t="s">
        <v>3579</v>
      </c>
      <c r="R2647" s="61">
        <v>632.5</v>
      </c>
      <c r="S2647" s="61">
        <v>0</v>
      </c>
    </row>
    <row r="2648" spans="1:19" x14ac:dyDescent="0.2">
      <c r="A2648" t="s">
        <v>659</v>
      </c>
      <c r="B2648" t="s">
        <v>2139</v>
      </c>
      <c r="C2648" t="s">
        <v>3124</v>
      </c>
      <c r="D2648" t="s">
        <v>238</v>
      </c>
      <c r="E2648" t="s">
        <v>3573</v>
      </c>
      <c r="F2648" t="s">
        <v>16</v>
      </c>
      <c r="G2648" s="87">
        <v>20200630</v>
      </c>
      <c r="H2648" t="s">
        <v>3617</v>
      </c>
      <c r="J2648" t="s">
        <v>3618</v>
      </c>
      <c r="K2648">
        <v>7681</v>
      </c>
      <c r="L2648" t="s">
        <v>3619</v>
      </c>
      <c r="M2648" s="87">
        <v>43999</v>
      </c>
      <c r="N2648" t="s">
        <v>3620</v>
      </c>
      <c r="O2648" t="s">
        <v>3579</v>
      </c>
      <c r="P2648" s="61">
        <v>-632.5</v>
      </c>
      <c r="Q2648" t="s">
        <v>3579</v>
      </c>
      <c r="R2648" s="61">
        <v>0</v>
      </c>
      <c r="S2648" s="61">
        <v>-632.5</v>
      </c>
    </row>
    <row r="2649" spans="1:19" x14ac:dyDescent="0.2">
      <c r="A2649" t="s">
        <v>660</v>
      </c>
      <c r="B2649" t="s">
        <v>2140</v>
      </c>
      <c r="C2649" t="s">
        <v>3125</v>
      </c>
      <c r="D2649" t="s">
        <v>238</v>
      </c>
      <c r="E2649" t="s">
        <v>3573</v>
      </c>
      <c r="F2649" t="s">
        <v>115</v>
      </c>
      <c r="G2649" s="87">
        <v>20190716</v>
      </c>
      <c r="H2649" t="s">
        <v>5730</v>
      </c>
      <c r="I2649" t="s">
        <v>6523</v>
      </c>
      <c r="J2649" t="s">
        <v>6524</v>
      </c>
      <c r="K2649">
        <v>7134</v>
      </c>
      <c r="L2649" t="s">
        <v>6525</v>
      </c>
      <c r="M2649" s="87">
        <v>43663</v>
      </c>
      <c r="N2649" t="s">
        <v>3578</v>
      </c>
      <c r="O2649" t="s">
        <v>3579</v>
      </c>
      <c r="P2649" s="61">
        <v>550</v>
      </c>
      <c r="Q2649" t="s">
        <v>3579</v>
      </c>
      <c r="R2649" s="61">
        <v>550</v>
      </c>
      <c r="S2649" s="61">
        <v>0</v>
      </c>
    </row>
    <row r="2650" spans="1:19" x14ac:dyDescent="0.2">
      <c r="A2650" t="s">
        <v>660</v>
      </c>
      <c r="B2650" t="s">
        <v>2140</v>
      </c>
      <c r="C2650" t="s">
        <v>3125</v>
      </c>
      <c r="D2650" t="s">
        <v>238</v>
      </c>
      <c r="E2650" t="s">
        <v>3573</v>
      </c>
      <c r="F2650" t="s">
        <v>16</v>
      </c>
      <c r="G2650" s="87">
        <v>20200630</v>
      </c>
      <c r="H2650" t="s">
        <v>3617</v>
      </c>
      <c r="J2650" t="s">
        <v>3618</v>
      </c>
      <c r="K2650">
        <v>7681</v>
      </c>
      <c r="L2650" t="s">
        <v>3619</v>
      </c>
      <c r="M2650" s="87">
        <v>43999</v>
      </c>
      <c r="N2650" t="s">
        <v>3620</v>
      </c>
      <c r="O2650" t="s">
        <v>3579</v>
      </c>
      <c r="P2650" s="61">
        <v>-550</v>
      </c>
      <c r="Q2650" t="s">
        <v>3579</v>
      </c>
      <c r="R2650" s="61">
        <v>0</v>
      </c>
      <c r="S2650" s="61">
        <v>-550</v>
      </c>
    </row>
    <row r="2651" spans="1:19" x14ac:dyDescent="0.2">
      <c r="A2651" t="s">
        <v>661</v>
      </c>
      <c r="B2651" t="s">
        <v>2141</v>
      </c>
      <c r="C2651" t="s">
        <v>3126</v>
      </c>
      <c r="D2651" t="s">
        <v>238</v>
      </c>
      <c r="E2651" t="s">
        <v>3573</v>
      </c>
      <c r="F2651" t="s">
        <v>115</v>
      </c>
      <c r="G2651" s="87">
        <v>20190724</v>
      </c>
      <c r="H2651" t="s">
        <v>5730</v>
      </c>
      <c r="I2651" t="s">
        <v>6526</v>
      </c>
      <c r="J2651" t="s">
        <v>6527</v>
      </c>
      <c r="K2651">
        <v>7150</v>
      </c>
      <c r="L2651" t="s">
        <v>6431</v>
      </c>
      <c r="M2651" s="87">
        <v>43675</v>
      </c>
      <c r="N2651" t="s">
        <v>3583</v>
      </c>
      <c r="O2651" t="s">
        <v>3579</v>
      </c>
      <c r="P2651" s="61">
        <v>215</v>
      </c>
      <c r="Q2651" t="s">
        <v>3579</v>
      </c>
      <c r="R2651" s="61">
        <v>215</v>
      </c>
      <c r="S2651" s="61">
        <v>0</v>
      </c>
    </row>
    <row r="2652" spans="1:19" x14ac:dyDescent="0.2">
      <c r="A2652" t="s">
        <v>661</v>
      </c>
      <c r="B2652" t="s">
        <v>2141</v>
      </c>
      <c r="C2652" t="s">
        <v>3126</v>
      </c>
      <c r="D2652" t="s">
        <v>238</v>
      </c>
      <c r="E2652" t="s">
        <v>3573</v>
      </c>
      <c r="F2652" t="s">
        <v>116</v>
      </c>
      <c r="G2652" s="87">
        <v>20190821</v>
      </c>
      <c r="H2652" t="s">
        <v>5730</v>
      </c>
      <c r="I2652" t="s">
        <v>6528</v>
      </c>
      <c r="J2652" t="s">
        <v>6529</v>
      </c>
      <c r="K2652">
        <v>7190</v>
      </c>
      <c r="L2652" t="s">
        <v>6246</v>
      </c>
      <c r="M2652" s="87">
        <v>43698</v>
      </c>
      <c r="N2652" t="s">
        <v>3620</v>
      </c>
      <c r="O2652" t="s">
        <v>3579</v>
      </c>
      <c r="P2652" s="61">
        <v>500</v>
      </c>
      <c r="Q2652" t="s">
        <v>3579</v>
      </c>
      <c r="R2652" s="61">
        <v>500</v>
      </c>
      <c r="S2652" s="61">
        <v>0</v>
      </c>
    </row>
    <row r="2653" spans="1:19" x14ac:dyDescent="0.2">
      <c r="A2653" t="s">
        <v>661</v>
      </c>
      <c r="B2653" t="s">
        <v>2141</v>
      </c>
      <c r="C2653" t="s">
        <v>3126</v>
      </c>
      <c r="D2653" t="s">
        <v>238</v>
      </c>
      <c r="E2653" t="s">
        <v>3573</v>
      </c>
      <c r="F2653" t="s">
        <v>117</v>
      </c>
      <c r="G2653" s="87">
        <v>20190927</v>
      </c>
      <c r="H2653" t="s">
        <v>5730</v>
      </c>
      <c r="I2653" t="s">
        <v>6530</v>
      </c>
      <c r="J2653" t="s">
        <v>6531</v>
      </c>
      <c r="K2653">
        <v>7264</v>
      </c>
      <c r="L2653" t="s">
        <v>5859</v>
      </c>
      <c r="M2653" s="87">
        <v>43741</v>
      </c>
      <c r="N2653" t="s">
        <v>3620</v>
      </c>
      <c r="O2653" t="s">
        <v>3579</v>
      </c>
      <c r="P2653" s="61">
        <v>600</v>
      </c>
      <c r="Q2653" t="s">
        <v>3579</v>
      </c>
      <c r="R2653" s="61">
        <v>600</v>
      </c>
      <c r="S2653" s="61">
        <v>0</v>
      </c>
    </row>
    <row r="2654" spans="1:19" x14ac:dyDescent="0.2">
      <c r="A2654" t="s">
        <v>661</v>
      </c>
      <c r="B2654" t="s">
        <v>2141</v>
      </c>
      <c r="C2654" t="s">
        <v>3126</v>
      </c>
      <c r="D2654" t="s">
        <v>238</v>
      </c>
      <c r="E2654" t="s">
        <v>3573</v>
      </c>
      <c r="F2654" t="s">
        <v>118</v>
      </c>
      <c r="G2654" s="87">
        <v>20191028</v>
      </c>
      <c r="H2654" t="s">
        <v>5730</v>
      </c>
      <c r="I2654" t="s">
        <v>6532</v>
      </c>
      <c r="J2654" t="s">
        <v>6533</v>
      </c>
      <c r="K2654">
        <v>7310</v>
      </c>
      <c r="L2654" t="s">
        <v>6077</v>
      </c>
      <c r="M2654" s="87">
        <v>43769</v>
      </c>
      <c r="N2654" t="s">
        <v>3578</v>
      </c>
      <c r="O2654" t="s">
        <v>3579</v>
      </c>
      <c r="P2654" s="61">
        <v>400</v>
      </c>
      <c r="Q2654" t="s">
        <v>3579</v>
      </c>
      <c r="R2654" s="61">
        <v>400</v>
      </c>
      <c r="S2654" s="61">
        <v>0</v>
      </c>
    </row>
    <row r="2655" spans="1:19" x14ac:dyDescent="0.2">
      <c r="A2655" t="s">
        <v>661</v>
      </c>
      <c r="B2655" t="s">
        <v>2141</v>
      </c>
      <c r="C2655" t="s">
        <v>3126</v>
      </c>
      <c r="D2655" t="s">
        <v>238</v>
      </c>
      <c r="E2655" t="s">
        <v>3573</v>
      </c>
      <c r="F2655" t="s">
        <v>121</v>
      </c>
      <c r="G2655" s="87">
        <v>20200128</v>
      </c>
      <c r="H2655" t="s">
        <v>5730</v>
      </c>
      <c r="I2655" t="s">
        <v>6534</v>
      </c>
      <c r="J2655" t="s">
        <v>6535</v>
      </c>
      <c r="K2655">
        <v>7476</v>
      </c>
      <c r="L2655" t="s">
        <v>6225</v>
      </c>
      <c r="M2655" s="87">
        <v>43873</v>
      </c>
      <c r="N2655" t="s">
        <v>3620</v>
      </c>
      <c r="O2655" t="s">
        <v>3579</v>
      </c>
      <c r="P2655" s="61">
        <v>700</v>
      </c>
      <c r="Q2655" t="s">
        <v>3579</v>
      </c>
      <c r="R2655" s="61">
        <v>700</v>
      </c>
      <c r="S2655" s="61">
        <v>0</v>
      </c>
    </row>
    <row r="2656" spans="1:19" x14ac:dyDescent="0.2">
      <c r="A2656" t="s">
        <v>661</v>
      </c>
      <c r="B2656" t="s">
        <v>2141</v>
      </c>
      <c r="C2656" t="s">
        <v>3126</v>
      </c>
      <c r="D2656" t="s">
        <v>238</v>
      </c>
      <c r="E2656" t="s">
        <v>3573</v>
      </c>
      <c r="F2656" t="s">
        <v>121</v>
      </c>
      <c r="G2656" s="87">
        <v>20200131</v>
      </c>
      <c r="H2656" t="s">
        <v>5730</v>
      </c>
      <c r="I2656" t="s">
        <v>6536</v>
      </c>
      <c r="J2656" t="s">
        <v>6537</v>
      </c>
      <c r="K2656">
        <v>7475</v>
      </c>
      <c r="L2656" t="s">
        <v>5929</v>
      </c>
      <c r="M2656" s="87">
        <v>43873</v>
      </c>
      <c r="N2656" t="s">
        <v>3620</v>
      </c>
      <c r="O2656" t="s">
        <v>3579</v>
      </c>
      <c r="P2656" s="61">
        <v>1542.5</v>
      </c>
      <c r="Q2656" t="s">
        <v>3579</v>
      </c>
      <c r="R2656" s="61">
        <v>1542.5</v>
      </c>
      <c r="S2656" s="61">
        <v>0</v>
      </c>
    </row>
    <row r="2657" spans="1:19" x14ac:dyDescent="0.2">
      <c r="A2657" t="s">
        <v>661</v>
      </c>
      <c r="B2657" t="s">
        <v>2141</v>
      </c>
      <c r="C2657" t="s">
        <v>3126</v>
      </c>
      <c r="D2657" t="s">
        <v>238</v>
      </c>
      <c r="E2657" t="s">
        <v>3573</v>
      </c>
      <c r="F2657" t="s">
        <v>122</v>
      </c>
      <c r="G2657" s="87">
        <v>20200218</v>
      </c>
      <c r="H2657" t="s">
        <v>6235</v>
      </c>
      <c r="I2657" t="s">
        <v>6538</v>
      </c>
      <c r="J2657" t="s">
        <v>6539</v>
      </c>
      <c r="K2657">
        <v>7486</v>
      </c>
      <c r="L2657" t="s">
        <v>6540</v>
      </c>
      <c r="M2657" s="87">
        <v>43880</v>
      </c>
      <c r="N2657" t="s">
        <v>3578</v>
      </c>
      <c r="O2657" t="s">
        <v>3579</v>
      </c>
      <c r="P2657" s="61">
        <v>-660</v>
      </c>
      <c r="Q2657" t="s">
        <v>3579</v>
      </c>
      <c r="R2657" s="61">
        <v>0</v>
      </c>
      <c r="S2657" s="61">
        <v>-660</v>
      </c>
    </row>
    <row r="2658" spans="1:19" x14ac:dyDescent="0.2">
      <c r="A2658" t="s">
        <v>661</v>
      </c>
      <c r="B2658" t="s">
        <v>2141</v>
      </c>
      <c r="C2658" t="s">
        <v>3126</v>
      </c>
      <c r="D2658" t="s">
        <v>238</v>
      </c>
      <c r="E2658" t="s">
        <v>3573</v>
      </c>
      <c r="F2658" t="s">
        <v>125</v>
      </c>
      <c r="G2658" s="87">
        <v>20200507</v>
      </c>
      <c r="H2658" t="s">
        <v>5730</v>
      </c>
      <c r="I2658" t="s">
        <v>6541</v>
      </c>
      <c r="J2658" t="s">
        <v>6542</v>
      </c>
      <c r="K2658">
        <v>7628</v>
      </c>
      <c r="L2658" t="s">
        <v>6281</v>
      </c>
      <c r="M2658" s="87">
        <v>43962</v>
      </c>
      <c r="N2658" t="s">
        <v>3620</v>
      </c>
      <c r="O2658" t="s">
        <v>3579</v>
      </c>
      <c r="P2658" s="61">
        <v>550</v>
      </c>
      <c r="Q2658" t="s">
        <v>3579</v>
      </c>
      <c r="R2658" s="61">
        <v>550</v>
      </c>
      <c r="S2658" s="61">
        <v>0</v>
      </c>
    </row>
    <row r="2659" spans="1:19" x14ac:dyDescent="0.2">
      <c r="A2659" t="s">
        <v>661</v>
      </c>
      <c r="B2659" t="s">
        <v>2141</v>
      </c>
      <c r="C2659" t="s">
        <v>3126</v>
      </c>
      <c r="D2659" t="s">
        <v>238</v>
      </c>
      <c r="E2659" t="s">
        <v>3573</v>
      </c>
      <c r="F2659" t="s">
        <v>126</v>
      </c>
      <c r="G2659" s="87">
        <v>20200625</v>
      </c>
      <c r="H2659" t="s">
        <v>5730</v>
      </c>
      <c r="I2659" t="s">
        <v>6518</v>
      </c>
      <c r="J2659" t="s">
        <v>6543</v>
      </c>
      <c r="K2659">
        <v>7697</v>
      </c>
      <c r="L2659" t="s">
        <v>6040</v>
      </c>
      <c r="M2659" s="87">
        <v>44008</v>
      </c>
      <c r="N2659" t="s">
        <v>3620</v>
      </c>
      <c r="O2659" t="s">
        <v>3579</v>
      </c>
      <c r="P2659" s="61">
        <v>182.5</v>
      </c>
      <c r="Q2659" t="s">
        <v>3579</v>
      </c>
      <c r="R2659" s="61">
        <v>182.5</v>
      </c>
      <c r="S2659" s="61">
        <v>0</v>
      </c>
    </row>
    <row r="2660" spans="1:19" x14ac:dyDescent="0.2">
      <c r="A2660" t="s">
        <v>661</v>
      </c>
      <c r="B2660" t="s">
        <v>2141</v>
      </c>
      <c r="C2660" t="s">
        <v>3126</v>
      </c>
      <c r="D2660" t="s">
        <v>238</v>
      </c>
      <c r="E2660" t="s">
        <v>3573</v>
      </c>
      <c r="F2660" t="s">
        <v>16</v>
      </c>
      <c r="G2660" s="87">
        <v>20200630</v>
      </c>
      <c r="H2660" t="s">
        <v>3617</v>
      </c>
      <c r="J2660" t="s">
        <v>3618</v>
      </c>
      <c r="K2660">
        <v>7681</v>
      </c>
      <c r="L2660" t="s">
        <v>3619</v>
      </c>
      <c r="M2660" s="87">
        <v>43999</v>
      </c>
      <c r="N2660" t="s">
        <v>3620</v>
      </c>
      <c r="O2660" t="s">
        <v>3579</v>
      </c>
      <c r="P2660" s="61">
        <v>-3847.5</v>
      </c>
      <c r="Q2660" t="s">
        <v>3579</v>
      </c>
      <c r="R2660" s="61">
        <v>0</v>
      </c>
      <c r="S2660" s="61">
        <v>-3847.5</v>
      </c>
    </row>
    <row r="2661" spans="1:19" x14ac:dyDescent="0.2">
      <c r="A2661" t="s">
        <v>661</v>
      </c>
      <c r="B2661" t="s">
        <v>2141</v>
      </c>
      <c r="C2661" t="s">
        <v>3126</v>
      </c>
      <c r="D2661" t="s">
        <v>238</v>
      </c>
      <c r="E2661" t="s">
        <v>3573</v>
      </c>
      <c r="F2661" t="s">
        <v>16</v>
      </c>
      <c r="G2661" s="87">
        <v>20200630</v>
      </c>
      <c r="H2661" t="s">
        <v>5856</v>
      </c>
      <c r="I2661" t="s">
        <v>3618</v>
      </c>
      <c r="J2661" t="s">
        <v>3618</v>
      </c>
      <c r="K2661">
        <v>7697</v>
      </c>
      <c r="L2661" t="s">
        <v>6040</v>
      </c>
      <c r="M2661" s="87">
        <v>44008</v>
      </c>
      <c r="N2661" t="s">
        <v>3620</v>
      </c>
      <c r="O2661" t="s">
        <v>3579</v>
      </c>
      <c r="P2661" s="61">
        <v>-182.5</v>
      </c>
      <c r="Q2661" t="s">
        <v>3579</v>
      </c>
      <c r="R2661" s="61">
        <v>0</v>
      </c>
      <c r="S2661" s="61">
        <v>-182.5</v>
      </c>
    </row>
    <row r="2662" spans="1:19" x14ac:dyDescent="0.2">
      <c r="A2662" t="s">
        <v>667</v>
      </c>
      <c r="B2662" t="s">
        <v>2153</v>
      </c>
      <c r="C2662" t="s">
        <v>3129</v>
      </c>
      <c r="D2662" t="s">
        <v>238</v>
      </c>
      <c r="E2662" t="s">
        <v>3573</v>
      </c>
      <c r="F2662" t="s">
        <v>115</v>
      </c>
      <c r="G2662" s="87">
        <v>20190703</v>
      </c>
      <c r="H2662" t="s">
        <v>5730</v>
      </c>
      <c r="I2662" t="s">
        <v>6544</v>
      </c>
      <c r="J2662" t="s">
        <v>6545</v>
      </c>
      <c r="K2662">
        <v>7115</v>
      </c>
      <c r="L2662" t="s">
        <v>6546</v>
      </c>
      <c r="M2662" s="87">
        <v>43655</v>
      </c>
      <c r="N2662" t="s">
        <v>3620</v>
      </c>
      <c r="O2662" t="s">
        <v>3579</v>
      </c>
      <c r="P2662" s="61">
        <v>11219.67</v>
      </c>
      <c r="Q2662" t="s">
        <v>3579</v>
      </c>
      <c r="R2662" s="61">
        <v>11219.67</v>
      </c>
      <c r="S2662" s="61">
        <v>0</v>
      </c>
    </row>
    <row r="2663" spans="1:19" x14ac:dyDescent="0.2">
      <c r="A2663" t="s">
        <v>667</v>
      </c>
      <c r="B2663" t="s">
        <v>2153</v>
      </c>
      <c r="C2663" t="s">
        <v>3129</v>
      </c>
      <c r="D2663" t="s">
        <v>238</v>
      </c>
      <c r="E2663" t="s">
        <v>3573</v>
      </c>
      <c r="F2663" t="s">
        <v>117</v>
      </c>
      <c r="G2663" s="87">
        <v>20190930</v>
      </c>
      <c r="H2663" t="s">
        <v>4447</v>
      </c>
      <c r="I2663" t="s">
        <v>6516</v>
      </c>
      <c r="J2663" t="s">
        <v>6516</v>
      </c>
      <c r="K2663">
        <v>7264</v>
      </c>
      <c r="L2663" t="s">
        <v>6517</v>
      </c>
      <c r="M2663" s="87">
        <v>43741</v>
      </c>
      <c r="N2663" t="s">
        <v>3620</v>
      </c>
      <c r="O2663" t="s">
        <v>3579</v>
      </c>
      <c r="P2663" s="61">
        <v>14433.08</v>
      </c>
      <c r="Q2663" t="s">
        <v>3579</v>
      </c>
      <c r="R2663" s="61">
        <v>14433.08</v>
      </c>
      <c r="S2663" s="61">
        <v>0</v>
      </c>
    </row>
    <row r="2664" spans="1:19" x14ac:dyDescent="0.2">
      <c r="A2664" t="s">
        <v>667</v>
      </c>
      <c r="B2664" t="s">
        <v>2153</v>
      </c>
      <c r="C2664" t="s">
        <v>3129</v>
      </c>
      <c r="D2664" t="s">
        <v>238</v>
      </c>
      <c r="E2664" t="s">
        <v>3573</v>
      </c>
      <c r="F2664" t="s">
        <v>16</v>
      </c>
      <c r="G2664" s="87">
        <v>20200630</v>
      </c>
      <c r="H2664" t="s">
        <v>3617</v>
      </c>
      <c r="J2664" t="s">
        <v>3618</v>
      </c>
      <c r="K2664">
        <v>7681</v>
      </c>
      <c r="L2664" t="s">
        <v>3619</v>
      </c>
      <c r="M2664" s="87">
        <v>43999</v>
      </c>
      <c r="N2664" t="s">
        <v>3620</v>
      </c>
      <c r="O2664" t="s">
        <v>3579</v>
      </c>
      <c r="P2664" s="61">
        <v>-25652.75</v>
      </c>
      <c r="Q2664" t="s">
        <v>3579</v>
      </c>
      <c r="R2664" s="61">
        <v>0</v>
      </c>
      <c r="S2664" s="61">
        <v>-25652.75</v>
      </c>
    </row>
    <row r="2665" spans="1:19" x14ac:dyDescent="0.2">
      <c r="A2665" t="s">
        <v>670</v>
      </c>
      <c r="B2665" t="s">
        <v>2157</v>
      </c>
      <c r="C2665" t="s">
        <v>3134</v>
      </c>
      <c r="D2665" t="s">
        <v>238</v>
      </c>
      <c r="E2665" t="s">
        <v>3573</v>
      </c>
      <c r="F2665" t="s">
        <v>122</v>
      </c>
      <c r="G2665" s="87">
        <v>20200218</v>
      </c>
      <c r="H2665" t="s">
        <v>5730</v>
      </c>
      <c r="I2665" t="s">
        <v>6547</v>
      </c>
      <c r="J2665" t="s">
        <v>6548</v>
      </c>
      <c r="K2665">
        <v>7504</v>
      </c>
      <c r="L2665" t="s">
        <v>6549</v>
      </c>
      <c r="M2665" s="87">
        <v>43891</v>
      </c>
      <c r="N2665" t="s">
        <v>3578</v>
      </c>
      <c r="O2665" t="s">
        <v>3579</v>
      </c>
      <c r="P2665" s="61">
        <v>55349.4</v>
      </c>
      <c r="Q2665" t="s">
        <v>3579</v>
      </c>
      <c r="R2665" s="61">
        <v>55349.4</v>
      </c>
      <c r="S2665" s="61">
        <v>0</v>
      </c>
    </row>
    <row r="2666" spans="1:19" x14ac:dyDescent="0.2">
      <c r="A2666" t="s">
        <v>670</v>
      </c>
      <c r="B2666" t="s">
        <v>2157</v>
      </c>
      <c r="C2666" t="s">
        <v>3134</v>
      </c>
      <c r="D2666" t="s">
        <v>238</v>
      </c>
      <c r="E2666" t="s">
        <v>3573</v>
      </c>
      <c r="F2666" t="s">
        <v>122</v>
      </c>
      <c r="G2666" s="87">
        <v>20200225</v>
      </c>
      <c r="H2666" t="s">
        <v>5730</v>
      </c>
      <c r="I2666" t="s">
        <v>6550</v>
      </c>
      <c r="J2666" t="s">
        <v>6551</v>
      </c>
      <c r="K2666">
        <v>7504</v>
      </c>
      <c r="L2666" t="s">
        <v>6320</v>
      </c>
      <c r="M2666" s="87">
        <v>43891</v>
      </c>
      <c r="N2666" t="s">
        <v>3578</v>
      </c>
      <c r="O2666" t="s">
        <v>3579</v>
      </c>
      <c r="P2666" s="61">
        <v>13772.1</v>
      </c>
      <c r="Q2666" t="s">
        <v>3579</v>
      </c>
      <c r="R2666" s="61">
        <v>13772.1</v>
      </c>
      <c r="S2666" s="61">
        <v>0</v>
      </c>
    </row>
    <row r="2667" spans="1:19" x14ac:dyDescent="0.2">
      <c r="A2667" t="s">
        <v>670</v>
      </c>
      <c r="B2667" t="s">
        <v>2157</v>
      </c>
      <c r="C2667" t="s">
        <v>3134</v>
      </c>
      <c r="D2667" t="s">
        <v>238</v>
      </c>
      <c r="E2667" t="s">
        <v>3573</v>
      </c>
      <c r="F2667" t="s">
        <v>123</v>
      </c>
      <c r="G2667" s="87">
        <v>20200324</v>
      </c>
      <c r="H2667" t="s">
        <v>5730</v>
      </c>
      <c r="I2667" t="s">
        <v>6552</v>
      </c>
      <c r="J2667" t="s">
        <v>6553</v>
      </c>
      <c r="K2667">
        <v>7545</v>
      </c>
      <c r="L2667" t="s">
        <v>6554</v>
      </c>
      <c r="M2667" s="87">
        <v>43917</v>
      </c>
      <c r="N2667" t="s">
        <v>3578</v>
      </c>
      <c r="O2667" t="s">
        <v>3579</v>
      </c>
      <c r="P2667" s="61">
        <v>3113.04</v>
      </c>
      <c r="Q2667" t="s">
        <v>3579</v>
      </c>
      <c r="R2667" s="61">
        <v>3113.04</v>
      </c>
      <c r="S2667" s="61">
        <v>0</v>
      </c>
    </row>
    <row r="2668" spans="1:19" x14ac:dyDescent="0.2">
      <c r="A2668" t="s">
        <v>670</v>
      </c>
      <c r="B2668" t="s">
        <v>2157</v>
      </c>
      <c r="C2668" t="s">
        <v>3134</v>
      </c>
      <c r="D2668" t="s">
        <v>238</v>
      </c>
      <c r="E2668" t="s">
        <v>3573</v>
      </c>
      <c r="F2668" t="s">
        <v>16</v>
      </c>
      <c r="G2668" s="87">
        <v>20200630</v>
      </c>
      <c r="H2668" t="s">
        <v>3617</v>
      </c>
      <c r="J2668" t="s">
        <v>3618</v>
      </c>
      <c r="K2668">
        <v>7681</v>
      </c>
      <c r="L2668" t="s">
        <v>3619</v>
      </c>
      <c r="M2668" s="87">
        <v>43999</v>
      </c>
      <c r="N2668" t="s">
        <v>3620</v>
      </c>
      <c r="O2668" t="s">
        <v>3579</v>
      </c>
      <c r="P2668" s="61">
        <v>-72234.539999999994</v>
      </c>
      <c r="Q2668" t="s">
        <v>3579</v>
      </c>
      <c r="R2668" s="61">
        <v>0</v>
      </c>
      <c r="S2668" s="61">
        <v>-72234.539999999994</v>
      </c>
    </row>
    <row r="2669" spans="1:19" x14ac:dyDescent="0.2">
      <c r="A2669" t="s">
        <v>691</v>
      </c>
      <c r="B2669" t="s">
        <v>2238</v>
      </c>
      <c r="C2669" t="s">
        <v>3147</v>
      </c>
      <c r="D2669" t="s">
        <v>238</v>
      </c>
      <c r="E2669" t="s">
        <v>3573</v>
      </c>
      <c r="F2669" t="s">
        <v>115</v>
      </c>
      <c r="G2669" s="87">
        <v>20190731</v>
      </c>
      <c r="H2669" t="s">
        <v>4447</v>
      </c>
      <c r="I2669" t="s">
        <v>6555</v>
      </c>
      <c r="J2669" t="s">
        <v>6556</v>
      </c>
      <c r="K2669">
        <v>7180</v>
      </c>
      <c r="L2669" t="s">
        <v>6557</v>
      </c>
      <c r="M2669" s="87">
        <v>43698</v>
      </c>
      <c r="N2669" t="s">
        <v>3620</v>
      </c>
      <c r="O2669" t="s">
        <v>3579</v>
      </c>
      <c r="P2669" s="61">
        <v>47.42</v>
      </c>
      <c r="Q2669" t="s">
        <v>3579</v>
      </c>
      <c r="R2669" s="61">
        <v>47.42</v>
      </c>
      <c r="S2669" s="61">
        <v>0</v>
      </c>
    </row>
    <row r="2670" spans="1:19" x14ac:dyDescent="0.2">
      <c r="A2670" t="s">
        <v>691</v>
      </c>
      <c r="B2670" t="s">
        <v>2238</v>
      </c>
      <c r="C2670" t="s">
        <v>3147</v>
      </c>
      <c r="D2670" t="s">
        <v>238</v>
      </c>
      <c r="E2670" t="s">
        <v>3573</v>
      </c>
      <c r="F2670" t="s">
        <v>116</v>
      </c>
      <c r="G2670" s="87">
        <v>20190831</v>
      </c>
      <c r="H2670" t="s">
        <v>4447</v>
      </c>
      <c r="I2670" t="s">
        <v>6555</v>
      </c>
      <c r="J2670" t="s">
        <v>6556</v>
      </c>
      <c r="K2670">
        <v>7232</v>
      </c>
      <c r="L2670" t="s">
        <v>6558</v>
      </c>
      <c r="M2670" s="87">
        <v>43718</v>
      </c>
      <c r="N2670" t="s">
        <v>3620</v>
      </c>
      <c r="O2670" t="s">
        <v>3579</v>
      </c>
      <c r="P2670" s="61">
        <v>46.15</v>
      </c>
      <c r="Q2670" t="s">
        <v>3579</v>
      </c>
      <c r="R2670" s="61">
        <v>46.15</v>
      </c>
      <c r="S2670" s="61">
        <v>0</v>
      </c>
    </row>
    <row r="2671" spans="1:19" x14ac:dyDescent="0.2">
      <c r="A2671" t="s">
        <v>691</v>
      </c>
      <c r="B2671" t="s">
        <v>2238</v>
      </c>
      <c r="C2671" t="s">
        <v>3147</v>
      </c>
      <c r="D2671" t="s">
        <v>238</v>
      </c>
      <c r="E2671" t="s">
        <v>3573</v>
      </c>
      <c r="F2671" t="s">
        <v>117</v>
      </c>
      <c r="G2671" s="87">
        <v>20190930</v>
      </c>
      <c r="H2671" t="s">
        <v>4447</v>
      </c>
      <c r="I2671" t="s">
        <v>6556</v>
      </c>
      <c r="J2671" t="s">
        <v>6556</v>
      </c>
      <c r="K2671">
        <v>7279</v>
      </c>
      <c r="L2671" t="s">
        <v>6559</v>
      </c>
      <c r="M2671" s="87">
        <v>43747</v>
      </c>
      <c r="N2671" t="s">
        <v>3620</v>
      </c>
      <c r="O2671" t="s">
        <v>3579</v>
      </c>
      <c r="P2671" s="61">
        <v>45.83</v>
      </c>
      <c r="Q2671" t="s">
        <v>3579</v>
      </c>
      <c r="R2671" s="61">
        <v>45.83</v>
      </c>
      <c r="S2671" s="61">
        <v>0</v>
      </c>
    </row>
    <row r="2672" spans="1:19" x14ac:dyDescent="0.2">
      <c r="A2672" t="s">
        <v>691</v>
      </c>
      <c r="B2672" t="s">
        <v>2238</v>
      </c>
      <c r="C2672" t="s">
        <v>3147</v>
      </c>
      <c r="D2672" t="s">
        <v>238</v>
      </c>
      <c r="E2672" t="s">
        <v>3573</v>
      </c>
      <c r="F2672" t="s">
        <v>118</v>
      </c>
      <c r="G2672" s="87">
        <v>20191031</v>
      </c>
      <c r="H2672" t="s">
        <v>4447</v>
      </c>
      <c r="I2672" t="s">
        <v>6556</v>
      </c>
      <c r="J2672" t="s">
        <v>6556</v>
      </c>
      <c r="K2672">
        <v>7327</v>
      </c>
      <c r="L2672" t="s">
        <v>6560</v>
      </c>
      <c r="M2672" s="87">
        <v>43782</v>
      </c>
      <c r="N2672" t="s">
        <v>3620</v>
      </c>
      <c r="O2672" t="s">
        <v>3579</v>
      </c>
      <c r="P2672" s="61">
        <v>44.28</v>
      </c>
      <c r="Q2672" t="s">
        <v>3579</v>
      </c>
      <c r="R2672" s="61">
        <v>44.28</v>
      </c>
      <c r="S2672" s="61">
        <v>0</v>
      </c>
    </row>
    <row r="2673" spans="1:19" x14ac:dyDescent="0.2">
      <c r="A2673" t="s">
        <v>691</v>
      </c>
      <c r="B2673" t="s">
        <v>2238</v>
      </c>
      <c r="C2673" t="s">
        <v>3147</v>
      </c>
      <c r="D2673" t="s">
        <v>238</v>
      </c>
      <c r="E2673" t="s">
        <v>3573</v>
      </c>
      <c r="F2673" t="s">
        <v>119</v>
      </c>
      <c r="G2673" s="87">
        <v>20191130</v>
      </c>
      <c r="H2673" t="s">
        <v>4447</v>
      </c>
      <c r="I2673" t="s">
        <v>6556</v>
      </c>
      <c r="J2673" t="s">
        <v>6556</v>
      </c>
      <c r="K2673">
        <v>7379</v>
      </c>
      <c r="L2673" t="s">
        <v>6561</v>
      </c>
      <c r="M2673" s="87">
        <v>43810</v>
      </c>
      <c r="N2673" t="s">
        <v>3620</v>
      </c>
      <c r="O2673" t="s">
        <v>3579</v>
      </c>
      <c r="P2673" s="61">
        <v>44.28</v>
      </c>
      <c r="Q2673" t="s">
        <v>3579</v>
      </c>
      <c r="R2673" s="61">
        <v>44.28</v>
      </c>
      <c r="S2673" s="61">
        <v>0</v>
      </c>
    </row>
    <row r="2674" spans="1:19" x14ac:dyDescent="0.2">
      <c r="A2674" t="s">
        <v>691</v>
      </c>
      <c r="B2674" t="s">
        <v>2238</v>
      </c>
      <c r="C2674" t="s">
        <v>3147</v>
      </c>
      <c r="D2674" t="s">
        <v>238</v>
      </c>
      <c r="E2674" t="s">
        <v>3573</v>
      </c>
      <c r="F2674" t="s">
        <v>120</v>
      </c>
      <c r="G2674" s="87">
        <v>20191231</v>
      </c>
      <c r="H2674" t="s">
        <v>4447</v>
      </c>
      <c r="I2674" t="s">
        <v>6556</v>
      </c>
      <c r="J2674" t="s">
        <v>6556</v>
      </c>
      <c r="K2674">
        <v>7414</v>
      </c>
      <c r="L2674" t="s">
        <v>6562</v>
      </c>
      <c r="M2674" s="87">
        <v>43840</v>
      </c>
      <c r="N2674" t="s">
        <v>3578</v>
      </c>
      <c r="O2674" t="s">
        <v>3579</v>
      </c>
      <c r="P2674" s="61">
        <v>51.41</v>
      </c>
      <c r="Q2674" t="s">
        <v>3579</v>
      </c>
      <c r="R2674" s="61">
        <v>51.41</v>
      </c>
      <c r="S2674" s="61">
        <v>0</v>
      </c>
    </row>
    <row r="2675" spans="1:19" x14ac:dyDescent="0.2">
      <c r="A2675" t="s">
        <v>691</v>
      </c>
      <c r="B2675" t="s">
        <v>2238</v>
      </c>
      <c r="C2675" t="s">
        <v>3147</v>
      </c>
      <c r="D2675" t="s">
        <v>238</v>
      </c>
      <c r="E2675" t="s">
        <v>3573</v>
      </c>
      <c r="F2675" t="s">
        <v>121</v>
      </c>
      <c r="G2675" s="87">
        <v>20200131</v>
      </c>
      <c r="H2675" t="s">
        <v>4447</v>
      </c>
      <c r="I2675" t="s">
        <v>6563</v>
      </c>
      <c r="J2675" t="s">
        <v>6563</v>
      </c>
      <c r="K2675">
        <v>7475</v>
      </c>
      <c r="L2675" t="s">
        <v>6564</v>
      </c>
      <c r="M2675" s="87">
        <v>43873</v>
      </c>
      <c r="N2675" t="s">
        <v>3620</v>
      </c>
      <c r="O2675" t="s">
        <v>3579</v>
      </c>
      <c r="P2675" s="61">
        <v>290.92</v>
      </c>
      <c r="Q2675" t="s">
        <v>3579</v>
      </c>
      <c r="R2675" s="61">
        <v>290.92</v>
      </c>
      <c r="S2675" s="61">
        <v>0</v>
      </c>
    </row>
    <row r="2676" spans="1:19" x14ac:dyDescent="0.2">
      <c r="A2676" t="s">
        <v>691</v>
      </c>
      <c r="B2676" t="s">
        <v>2238</v>
      </c>
      <c r="C2676" t="s">
        <v>3147</v>
      </c>
      <c r="D2676" t="s">
        <v>238</v>
      </c>
      <c r="E2676" t="s">
        <v>3573</v>
      </c>
      <c r="F2676" t="s">
        <v>121</v>
      </c>
      <c r="G2676" s="87">
        <v>20200131</v>
      </c>
      <c r="H2676" t="s">
        <v>4447</v>
      </c>
      <c r="I2676" t="s">
        <v>6556</v>
      </c>
      <c r="J2676" t="s">
        <v>6556</v>
      </c>
      <c r="K2676">
        <v>7475</v>
      </c>
      <c r="L2676" t="s">
        <v>6564</v>
      </c>
      <c r="M2676" s="87">
        <v>43873</v>
      </c>
      <c r="N2676" t="s">
        <v>3620</v>
      </c>
      <c r="O2676" t="s">
        <v>3579</v>
      </c>
      <c r="P2676" s="61">
        <v>51.95</v>
      </c>
      <c r="Q2676" t="s">
        <v>3579</v>
      </c>
      <c r="R2676" s="61">
        <v>51.95</v>
      </c>
      <c r="S2676" s="61">
        <v>0</v>
      </c>
    </row>
    <row r="2677" spans="1:19" x14ac:dyDescent="0.2">
      <c r="A2677" t="s">
        <v>691</v>
      </c>
      <c r="B2677" t="s">
        <v>2238</v>
      </c>
      <c r="C2677" t="s">
        <v>3147</v>
      </c>
      <c r="D2677" t="s">
        <v>238</v>
      </c>
      <c r="E2677" t="s">
        <v>3573</v>
      </c>
      <c r="F2677" t="s">
        <v>122</v>
      </c>
      <c r="G2677" s="87">
        <v>20200229</v>
      </c>
      <c r="H2677" t="s">
        <v>4447</v>
      </c>
      <c r="I2677" t="s">
        <v>6565</v>
      </c>
      <c r="J2677" t="s">
        <v>6565</v>
      </c>
      <c r="K2677">
        <v>7517</v>
      </c>
      <c r="L2677" t="s">
        <v>6566</v>
      </c>
      <c r="M2677" s="87">
        <v>43902</v>
      </c>
      <c r="N2677" t="s">
        <v>3620</v>
      </c>
      <c r="O2677" t="s">
        <v>3579</v>
      </c>
      <c r="P2677" s="61">
        <v>90.44</v>
      </c>
      <c r="Q2677" t="s">
        <v>3579</v>
      </c>
      <c r="R2677" s="61">
        <v>90.44</v>
      </c>
      <c r="S2677" s="61">
        <v>0</v>
      </c>
    </row>
    <row r="2678" spans="1:19" x14ac:dyDescent="0.2">
      <c r="A2678" t="s">
        <v>691</v>
      </c>
      <c r="B2678" t="s">
        <v>2238</v>
      </c>
      <c r="C2678" t="s">
        <v>3147</v>
      </c>
      <c r="D2678" t="s">
        <v>238</v>
      </c>
      <c r="E2678" t="s">
        <v>3573</v>
      </c>
      <c r="F2678" t="s">
        <v>122</v>
      </c>
      <c r="G2678" s="87">
        <v>20200229</v>
      </c>
      <c r="H2678" t="s">
        <v>4447</v>
      </c>
      <c r="I2678" t="s">
        <v>6556</v>
      </c>
      <c r="J2678" t="s">
        <v>6556</v>
      </c>
      <c r="K2678">
        <v>7517</v>
      </c>
      <c r="L2678" t="s">
        <v>6566</v>
      </c>
      <c r="M2678" s="87">
        <v>43902</v>
      </c>
      <c r="N2678" t="s">
        <v>3620</v>
      </c>
      <c r="O2678" t="s">
        <v>3579</v>
      </c>
      <c r="P2678" s="61">
        <v>52.01</v>
      </c>
      <c r="Q2678" t="s">
        <v>3579</v>
      </c>
      <c r="R2678" s="61">
        <v>52.01</v>
      </c>
      <c r="S2678" s="61">
        <v>0</v>
      </c>
    </row>
    <row r="2679" spans="1:19" x14ac:dyDescent="0.2">
      <c r="A2679" t="s">
        <v>691</v>
      </c>
      <c r="B2679" t="s">
        <v>2238</v>
      </c>
      <c r="C2679" t="s">
        <v>3147</v>
      </c>
      <c r="D2679" t="s">
        <v>238</v>
      </c>
      <c r="E2679" t="s">
        <v>3573</v>
      </c>
      <c r="F2679" t="s">
        <v>123</v>
      </c>
      <c r="G2679" s="87">
        <v>20200331</v>
      </c>
      <c r="H2679" t="s">
        <v>4447</v>
      </c>
      <c r="I2679" t="s">
        <v>6565</v>
      </c>
      <c r="J2679" t="s">
        <v>6565</v>
      </c>
      <c r="K2679">
        <v>7579</v>
      </c>
      <c r="L2679" t="s">
        <v>6567</v>
      </c>
      <c r="M2679" s="87">
        <v>43935</v>
      </c>
      <c r="N2679" t="s">
        <v>3620</v>
      </c>
      <c r="O2679" t="s">
        <v>3579</v>
      </c>
      <c r="P2679" s="61">
        <v>158.07</v>
      </c>
      <c r="Q2679" t="s">
        <v>3579</v>
      </c>
      <c r="R2679" s="61">
        <v>158.07</v>
      </c>
      <c r="S2679" s="61">
        <v>0</v>
      </c>
    </row>
    <row r="2680" spans="1:19" x14ac:dyDescent="0.2">
      <c r="A2680" t="s">
        <v>691</v>
      </c>
      <c r="B2680" t="s">
        <v>2238</v>
      </c>
      <c r="C2680" t="s">
        <v>3147</v>
      </c>
      <c r="D2680" t="s">
        <v>238</v>
      </c>
      <c r="E2680" t="s">
        <v>3573</v>
      </c>
      <c r="F2680" t="s">
        <v>123</v>
      </c>
      <c r="G2680" s="87">
        <v>20200331</v>
      </c>
      <c r="H2680" t="s">
        <v>4447</v>
      </c>
      <c r="I2680" t="s">
        <v>6556</v>
      </c>
      <c r="J2680" t="s">
        <v>6556</v>
      </c>
      <c r="K2680">
        <v>7579</v>
      </c>
      <c r="L2680" t="s">
        <v>6567</v>
      </c>
      <c r="M2680" s="87">
        <v>43935</v>
      </c>
      <c r="N2680" t="s">
        <v>3620</v>
      </c>
      <c r="O2680" t="s">
        <v>3579</v>
      </c>
      <c r="P2680" s="61">
        <v>52.5</v>
      </c>
      <c r="Q2680" t="s">
        <v>3579</v>
      </c>
      <c r="R2680" s="61">
        <v>52.5</v>
      </c>
      <c r="S2680" s="61">
        <v>0</v>
      </c>
    </row>
    <row r="2681" spans="1:19" x14ac:dyDescent="0.2">
      <c r="A2681" t="s">
        <v>691</v>
      </c>
      <c r="B2681" t="s">
        <v>2238</v>
      </c>
      <c r="C2681" t="s">
        <v>3147</v>
      </c>
      <c r="D2681" t="s">
        <v>238</v>
      </c>
      <c r="E2681" t="s">
        <v>3573</v>
      </c>
      <c r="F2681" t="s">
        <v>124</v>
      </c>
      <c r="G2681" s="87">
        <v>20200430</v>
      </c>
      <c r="H2681" t="s">
        <v>4447</v>
      </c>
      <c r="I2681" t="s">
        <v>6565</v>
      </c>
      <c r="J2681" t="s">
        <v>6565</v>
      </c>
      <c r="K2681">
        <v>7628</v>
      </c>
      <c r="L2681" t="s">
        <v>6568</v>
      </c>
      <c r="M2681" s="87">
        <v>43962</v>
      </c>
      <c r="N2681" t="s">
        <v>3620</v>
      </c>
      <c r="O2681" t="s">
        <v>3579</v>
      </c>
      <c r="P2681" s="61">
        <v>95.93</v>
      </c>
      <c r="Q2681" t="s">
        <v>3579</v>
      </c>
      <c r="R2681" s="61">
        <v>95.93</v>
      </c>
      <c r="S2681" s="61">
        <v>0</v>
      </c>
    </row>
    <row r="2682" spans="1:19" x14ac:dyDescent="0.2">
      <c r="A2682" t="s">
        <v>691</v>
      </c>
      <c r="B2682" t="s">
        <v>2238</v>
      </c>
      <c r="C2682" t="s">
        <v>3147</v>
      </c>
      <c r="D2682" t="s">
        <v>238</v>
      </c>
      <c r="E2682" t="s">
        <v>3573</v>
      </c>
      <c r="F2682" t="s">
        <v>124</v>
      </c>
      <c r="G2682" s="87">
        <v>20200430</v>
      </c>
      <c r="H2682" t="s">
        <v>4447</v>
      </c>
      <c r="I2682" t="s">
        <v>6556</v>
      </c>
      <c r="J2682" t="s">
        <v>6556</v>
      </c>
      <c r="K2682">
        <v>7628</v>
      </c>
      <c r="L2682" t="s">
        <v>6568</v>
      </c>
      <c r="M2682" s="87">
        <v>43962</v>
      </c>
      <c r="N2682" t="s">
        <v>3620</v>
      </c>
      <c r="O2682" t="s">
        <v>3579</v>
      </c>
      <c r="P2682" s="61">
        <v>48.27</v>
      </c>
      <c r="Q2682" t="s">
        <v>3579</v>
      </c>
      <c r="R2682" s="61">
        <v>48.27</v>
      </c>
      <c r="S2682" s="61">
        <v>0</v>
      </c>
    </row>
    <row r="2683" spans="1:19" x14ac:dyDescent="0.2">
      <c r="A2683" t="s">
        <v>691</v>
      </c>
      <c r="B2683" t="s">
        <v>2238</v>
      </c>
      <c r="C2683" t="s">
        <v>3147</v>
      </c>
      <c r="D2683" t="s">
        <v>238</v>
      </c>
      <c r="E2683" t="s">
        <v>3573</v>
      </c>
      <c r="F2683" t="s">
        <v>125</v>
      </c>
      <c r="G2683" s="87">
        <v>20200531</v>
      </c>
      <c r="H2683" t="s">
        <v>4447</v>
      </c>
      <c r="I2683" t="s">
        <v>6565</v>
      </c>
      <c r="J2683" t="s">
        <v>6565</v>
      </c>
      <c r="K2683">
        <v>7670</v>
      </c>
      <c r="L2683" t="s">
        <v>6569</v>
      </c>
      <c r="M2683" s="87">
        <v>43993</v>
      </c>
      <c r="N2683" t="s">
        <v>3620</v>
      </c>
      <c r="O2683" t="s">
        <v>3579</v>
      </c>
      <c r="P2683" s="61">
        <v>64.86</v>
      </c>
      <c r="Q2683" t="s">
        <v>3579</v>
      </c>
      <c r="R2683" s="61">
        <v>64.86</v>
      </c>
      <c r="S2683" s="61">
        <v>0</v>
      </c>
    </row>
    <row r="2684" spans="1:19" x14ac:dyDescent="0.2">
      <c r="A2684" t="s">
        <v>691</v>
      </c>
      <c r="B2684" t="s">
        <v>2238</v>
      </c>
      <c r="C2684" t="s">
        <v>3147</v>
      </c>
      <c r="D2684" t="s">
        <v>238</v>
      </c>
      <c r="E2684" t="s">
        <v>3573</v>
      </c>
      <c r="F2684" t="s">
        <v>125</v>
      </c>
      <c r="G2684" s="87">
        <v>20200531</v>
      </c>
      <c r="H2684" t="s">
        <v>4447</v>
      </c>
      <c r="I2684" t="s">
        <v>6556</v>
      </c>
      <c r="J2684" t="s">
        <v>6556</v>
      </c>
      <c r="K2684">
        <v>7670</v>
      </c>
      <c r="L2684" t="s">
        <v>6569</v>
      </c>
      <c r="M2684" s="87">
        <v>43993</v>
      </c>
      <c r="N2684" t="s">
        <v>3620</v>
      </c>
      <c r="O2684" t="s">
        <v>3579</v>
      </c>
      <c r="P2684" s="61">
        <v>23.47</v>
      </c>
      <c r="Q2684" t="s">
        <v>3579</v>
      </c>
      <c r="R2684" s="61">
        <v>23.47</v>
      </c>
      <c r="S2684" s="61">
        <v>0</v>
      </c>
    </row>
    <row r="2685" spans="1:19" x14ac:dyDescent="0.2">
      <c r="A2685" t="s">
        <v>691</v>
      </c>
      <c r="B2685" t="s">
        <v>2238</v>
      </c>
      <c r="C2685" t="s">
        <v>3147</v>
      </c>
      <c r="D2685" t="s">
        <v>238</v>
      </c>
      <c r="E2685" t="s">
        <v>3573</v>
      </c>
      <c r="F2685" t="s">
        <v>16</v>
      </c>
      <c r="G2685" s="87">
        <v>20200630</v>
      </c>
      <c r="H2685" t="s">
        <v>3617</v>
      </c>
      <c r="J2685" t="s">
        <v>3618</v>
      </c>
      <c r="K2685">
        <v>7681</v>
      </c>
      <c r="L2685" t="s">
        <v>3619</v>
      </c>
      <c r="M2685" s="87">
        <v>43999</v>
      </c>
      <c r="N2685" t="s">
        <v>3620</v>
      </c>
      <c r="O2685" t="s">
        <v>3579</v>
      </c>
      <c r="P2685" s="61">
        <v>-1207.79</v>
      </c>
      <c r="Q2685" t="s">
        <v>3579</v>
      </c>
      <c r="R2685" s="61">
        <v>0</v>
      </c>
      <c r="S2685" s="61">
        <v>-1207.79</v>
      </c>
    </row>
    <row r="2686" spans="1:19" x14ac:dyDescent="0.2">
      <c r="A2686" t="s">
        <v>691</v>
      </c>
      <c r="B2686" t="s">
        <v>2238</v>
      </c>
      <c r="C2686" t="s">
        <v>3147</v>
      </c>
      <c r="D2686" t="s">
        <v>238</v>
      </c>
      <c r="E2686" t="s">
        <v>3573</v>
      </c>
      <c r="F2686" t="s">
        <v>126</v>
      </c>
      <c r="G2686" s="87">
        <v>20200630</v>
      </c>
      <c r="H2686" t="s">
        <v>4447</v>
      </c>
      <c r="I2686" t="s">
        <v>6565</v>
      </c>
      <c r="J2686" t="s">
        <v>6565</v>
      </c>
      <c r="K2686">
        <v>7738</v>
      </c>
      <c r="L2686" t="s">
        <v>6570</v>
      </c>
      <c r="M2686" s="87">
        <v>44020</v>
      </c>
      <c r="N2686" t="s">
        <v>3620</v>
      </c>
      <c r="O2686" t="s">
        <v>3579</v>
      </c>
      <c r="P2686" s="61">
        <v>63.09</v>
      </c>
      <c r="Q2686" t="s">
        <v>3579</v>
      </c>
      <c r="R2686" s="61">
        <v>63.09</v>
      </c>
      <c r="S2686" s="61">
        <v>0</v>
      </c>
    </row>
    <row r="2687" spans="1:19" x14ac:dyDescent="0.2">
      <c r="A2687" t="s">
        <v>691</v>
      </c>
      <c r="B2687" t="s">
        <v>2238</v>
      </c>
      <c r="C2687" t="s">
        <v>3147</v>
      </c>
      <c r="D2687" t="s">
        <v>238</v>
      </c>
      <c r="E2687" t="s">
        <v>3573</v>
      </c>
      <c r="F2687" t="s">
        <v>126</v>
      </c>
      <c r="G2687" s="87">
        <v>20200630</v>
      </c>
      <c r="H2687" t="s">
        <v>4447</v>
      </c>
      <c r="I2687" t="s">
        <v>6556</v>
      </c>
      <c r="J2687" t="s">
        <v>6556</v>
      </c>
      <c r="K2687">
        <v>7738</v>
      </c>
      <c r="L2687" t="s">
        <v>6571</v>
      </c>
      <c r="M2687" s="87">
        <v>44020</v>
      </c>
      <c r="N2687" t="s">
        <v>3620</v>
      </c>
      <c r="O2687" t="s">
        <v>3579</v>
      </c>
      <c r="P2687" s="61">
        <v>46.2</v>
      </c>
      <c r="Q2687" t="s">
        <v>3579</v>
      </c>
      <c r="R2687" s="61">
        <v>46.2</v>
      </c>
      <c r="S2687" s="61">
        <v>0</v>
      </c>
    </row>
    <row r="2688" spans="1:19" x14ac:dyDescent="0.2">
      <c r="A2688" t="s">
        <v>691</v>
      </c>
      <c r="B2688" t="s">
        <v>2238</v>
      </c>
      <c r="C2688" t="s">
        <v>3147</v>
      </c>
      <c r="D2688" t="s">
        <v>238</v>
      </c>
      <c r="E2688" t="s">
        <v>3573</v>
      </c>
      <c r="F2688" t="s">
        <v>16</v>
      </c>
      <c r="G2688" s="87">
        <v>20200630</v>
      </c>
      <c r="H2688" t="s">
        <v>3617</v>
      </c>
      <c r="I2688" t="s">
        <v>3618</v>
      </c>
      <c r="J2688" t="s">
        <v>3618</v>
      </c>
      <c r="K2688">
        <v>7738</v>
      </c>
      <c r="L2688" t="s">
        <v>6571</v>
      </c>
      <c r="M2688" s="87">
        <v>44020</v>
      </c>
      <c r="N2688" t="s">
        <v>3620</v>
      </c>
      <c r="O2688" t="s">
        <v>3579</v>
      </c>
      <c r="P2688" s="61">
        <v>-46.2</v>
      </c>
      <c r="Q2688" t="s">
        <v>3579</v>
      </c>
      <c r="R2688" s="61">
        <v>0</v>
      </c>
      <c r="S2688" s="61">
        <v>-46.2</v>
      </c>
    </row>
    <row r="2689" spans="1:19" x14ac:dyDescent="0.2">
      <c r="A2689" t="s">
        <v>691</v>
      </c>
      <c r="B2689" t="s">
        <v>2238</v>
      </c>
      <c r="C2689" t="s">
        <v>3147</v>
      </c>
      <c r="D2689" t="s">
        <v>238</v>
      </c>
      <c r="E2689" t="s">
        <v>3573</v>
      </c>
      <c r="F2689" t="s">
        <v>16</v>
      </c>
      <c r="G2689" s="87">
        <v>20200630</v>
      </c>
      <c r="H2689" t="s">
        <v>3617</v>
      </c>
      <c r="I2689" t="s">
        <v>3618</v>
      </c>
      <c r="J2689" t="s">
        <v>3618</v>
      </c>
      <c r="K2689">
        <v>7738</v>
      </c>
      <c r="L2689" t="s">
        <v>6570</v>
      </c>
      <c r="M2689" s="87">
        <v>44020</v>
      </c>
      <c r="N2689" t="s">
        <v>3620</v>
      </c>
      <c r="O2689" t="s">
        <v>3579</v>
      </c>
      <c r="P2689" s="61">
        <v>-63.09</v>
      </c>
      <c r="Q2689" t="s">
        <v>3579</v>
      </c>
      <c r="R2689" s="61">
        <v>0</v>
      </c>
      <c r="S2689" s="61">
        <v>-63.09</v>
      </c>
    </row>
    <row r="2690" spans="1:19" x14ac:dyDescent="0.2">
      <c r="A2690" t="s">
        <v>692</v>
      </c>
      <c r="B2690" t="s">
        <v>2244</v>
      </c>
      <c r="C2690" t="s">
        <v>3148</v>
      </c>
      <c r="D2690" t="s">
        <v>238</v>
      </c>
      <c r="E2690" t="s">
        <v>3573</v>
      </c>
      <c r="F2690" t="s">
        <v>115</v>
      </c>
      <c r="G2690" s="87">
        <v>20190717</v>
      </c>
      <c r="H2690" t="s">
        <v>5730</v>
      </c>
      <c r="I2690" t="s">
        <v>6572</v>
      </c>
      <c r="J2690" t="s">
        <v>6573</v>
      </c>
      <c r="K2690">
        <v>7134</v>
      </c>
      <c r="L2690" t="s">
        <v>6574</v>
      </c>
      <c r="M2690" s="87">
        <v>43663</v>
      </c>
      <c r="N2690" t="s">
        <v>3578</v>
      </c>
      <c r="O2690" t="s">
        <v>3579</v>
      </c>
      <c r="P2690" s="61">
        <v>105.83</v>
      </c>
      <c r="Q2690" t="s">
        <v>3579</v>
      </c>
      <c r="R2690" s="61">
        <v>105.83</v>
      </c>
      <c r="S2690" s="61">
        <v>0</v>
      </c>
    </row>
    <row r="2691" spans="1:19" x14ac:dyDescent="0.2">
      <c r="A2691" t="s">
        <v>692</v>
      </c>
      <c r="B2691" t="s">
        <v>2244</v>
      </c>
      <c r="C2691" t="s">
        <v>3148</v>
      </c>
      <c r="D2691" t="s">
        <v>238</v>
      </c>
      <c r="E2691" t="s">
        <v>3573</v>
      </c>
      <c r="F2691" t="s">
        <v>115</v>
      </c>
      <c r="G2691" s="87">
        <v>20190731</v>
      </c>
      <c r="H2691" t="s">
        <v>4447</v>
      </c>
      <c r="I2691" t="s">
        <v>6555</v>
      </c>
      <c r="J2691" t="s">
        <v>6556</v>
      </c>
      <c r="K2691">
        <v>7180</v>
      </c>
      <c r="L2691" t="s">
        <v>6557</v>
      </c>
      <c r="M2691" s="87">
        <v>43698</v>
      </c>
      <c r="N2691" t="s">
        <v>3620</v>
      </c>
      <c r="O2691" t="s">
        <v>3579</v>
      </c>
      <c r="P2691" s="61">
        <v>47.42</v>
      </c>
      <c r="Q2691" t="s">
        <v>3579</v>
      </c>
      <c r="R2691" s="61">
        <v>47.42</v>
      </c>
      <c r="S2691" s="61">
        <v>0</v>
      </c>
    </row>
    <row r="2692" spans="1:19" x14ac:dyDescent="0.2">
      <c r="A2692" t="s">
        <v>692</v>
      </c>
      <c r="B2692" t="s">
        <v>2244</v>
      </c>
      <c r="C2692" t="s">
        <v>3148</v>
      </c>
      <c r="D2692" t="s">
        <v>238</v>
      </c>
      <c r="E2692" t="s">
        <v>3573</v>
      </c>
      <c r="F2692" t="s">
        <v>116</v>
      </c>
      <c r="G2692" s="87">
        <v>20190821</v>
      </c>
      <c r="H2692" t="s">
        <v>5730</v>
      </c>
      <c r="I2692" t="s">
        <v>6575</v>
      </c>
      <c r="J2692" t="s">
        <v>6573</v>
      </c>
      <c r="K2692">
        <v>7190</v>
      </c>
      <c r="L2692" t="s">
        <v>6246</v>
      </c>
      <c r="M2692" s="87">
        <v>43698</v>
      </c>
      <c r="N2692" t="s">
        <v>3620</v>
      </c>
      <c r="O2692" t="s">
        <v>3579</v>
      </c>
      <c r="P2692" s="61">
        <v>105.83</v>
      </c>
      <c r="Q2692" t="s">
        <v>3579</v>
      </c>
      <c r="R2692" s="61">
        <v>105.83</v>
      </c>
      <c r="S2692" s="61">
        <v>0</v>
      </c>
    </row>
    <row r="2693" spans="1:19" x14ac:dyDescent="0.2">
      <c r="A2693" t="s">
        <v>692</v>
      </c>
      <c r="B2693" t="s">
        <v>2244</v>
      </c>
      <c r="C2693" t="s">
        <v>3148</v>
      </c>
      <c r="D2693" t="s">
        <v>238</v>
      </c>
      <c r="E2693" t="s">
        <v>3573</v>
      </c>
      <c r="F2693" t="s">
        <v>116</v>
      </c>
      <c r="G2693" s="87">
        <v>20190831</v>
      </c>
      <c r="H2693" t="s">
        <v>4447</v>
      </c>
      <c r="I2693" t="s">
        <v>6555</v>
      </c>
      <c r="J2693" t="s">
        <v>6556</v>
      </c>
      <c r="K2693">
        <v>7232</v>
      </c>
      <c r="L2693" t="s">
        <v>6558</v>
      </c>
      <c r="M2693" s="87">
        <v>43718</v>
      </c>
      <c r="N2693" t="s">
        <v>3620</v>
      </c>
      <c r="O2693" t="s">
        <v>3579</v>
      </c>
      <c r="P2693" s="61">
        <v>46.15</v>
      </c>
      <c r="Q2693" t="s">
        <v>3579</v>
      </c>
      <c r="R2693" s="61">
        <v>46.15</v>
      </c>
      <c r="S2693" s="61">
        <v>0</v>
      </c>
    </row>
    <row r="2694" spans="1:19" x14ac:dyDescent="0.2">
      <c r="A2694" t="s">
        <v>692</v>
      </c>
      <c r="B2694" t="s">
        <v>2244</v>
      </c>
      <c r="C2694" t="s">
        <v>3148</v>
      </c>
      <c r="D2694" t="s">
        <v>238</v>
      </c>
      <c r="E2694" t="s">
        <v>3573</v>
      </c>
      <c r="F2694" t="s">
        <v>117</v>
      </c>
      <c r="G2694" s="87">
        <v>20190919</v>
      </c>
      <c r="H2694" t="s">
        <v>5730</v>
      </c>
      <c r="I2694" t="s">
        <v>6576</v>
      </c>
      <c r="J2694" t="s">
        <v>6573</v>
      </c>
      <c r="K2694">
        <v>7260</v>
      </c>
      <c r="L2694" t="s">
        <v>6301</v>
      </c>
      <c r="M2694" s="87">
        <v>43739</v>
      </c>
      <c r="N2694" t="s">
        <v>3578</v>
      </c>
      <c r="O2694" t="s">
        <v>3579</v>
      </c>
      <c r="P2694" s="61">
        <v>105.83</v>
      </c>
      <c r="Q2694" t="s">
        <v>3579</v>
      </c>
      <c r="R2694" s="61">
        <v>105.83</v>
      </c>
      <c r="S2694" s="61">
        <v>0</v>
      </c>
    </row>
    <row r="2695" spans="1:19" x14ac:dyDescent="0.2">
      <c r="A2695" t="s">
        <v>692</v>
      </c>
      <c r="B2695" t="s">
        <v>2244</v>
      </c>
      <c r="C2695" t="s">
        <v>3148</v>
      </c>
      <c r="D2695" t="s">
        <v>238</v>
      </c>
      <c r="E2695" t="s">
        <v>3573</v>
      </c>
      <c r="F2695" t="s">
        <v>117</v>
      </c>
      <c r="G2695" s="87">
        <v>20190930</v>
      </c>
      <c r="H2695" t="s">
        <v>4447</v>
      </c>
      <c r="I2695" t="s">
        <v>6556</v>
      </c>
      <c r="J2695" t="s">
        <v>6556</v>
      </c>
      <c r="K2695">
        <v>7279</v>
      </c>
      <c r="L2695" t="s">
        <v>6559</v>
      </c>
      <c r="M2695" s="87">
        <v>43747</v>
      </c>
      <c r="N2695" t="s">
        <v>3620</v>
      </c>
      <c r="O2695" t="s">
        <v>3579</v>
      </c>
      <c r="P2695" s="61">
        <v>45.83</v>
      </c>
      <c r="Q2695" t="s">
        <v>3579</v>
      </c>
      <c r="R2695" s="61">
        <v>45.83</v>
      </c>
      <c r="S2695" s="61">
        <v>0</v>
      </c>
    </row>
    <row r="2696" spans="1:19" x14ac:dyDescent="0.2">
      <c r="A2696" t="s">
        <v>692</v>
      </c>
      <c r="B2696" t="s">
        <v>2244</v>
      </c>
      <c r="C2696" t="s">
        <v>3148</v>
      </c>
      <c r="D2696" t="s">
        <v>238</v>
      </c>
      <c r="E2696" t="s">
        <v>3573</v>
      </c>
      <c r="F2696" t="s">
        <v>118</v>
      </c>
      <c r="G2696" s="87">
        <v>20191010</v>
      </c>
      <c r="H2696" t="s">
        <v>5730</v>
      </c>
      <c r="I2696" t="s">
        <v>6577</v>
      </c>
      <c r="J2696" t="s">
        <v>6573</v>
      </c>
      <c r="K2696">
        <v>7288</v>
      </c>
      <c r="L2696" t="s">
        <v>6578</v>
      </c>
      <c r="M2696" s="87">
        <v>43752</v>
      </c>
      <c r="N2696" t="s">
        <v>3578</v>
      </c>
      <c r="O2696" t="s">
        <v>3579</v>
      </c>
      <c r="P2696" s="61">
        <v>105.83</v>
      </c>
      <c r="Q2696" t="s">
        <v>3579</v>
      </c>
      <c r="R2696" s="61">
        <v>105.83</v>
      </c>
      <c r="S2696" s="61">
        <v>0</v>
      </c>
    </row>
    <row r="2697" spans="1:19" x14ac:dyDescent="0.2">
      <c r="A2697" t="s">
        <v>692</v>
      </c>
      <c r="B2697" t="s">
        <v>2244</v>
      </c>
      <c r="C2697" t="s">
        <v>3148</v>
      </c>
      <c r="D2697" t="s">
        <v>238</v>
      </c>
      <c r="E2697" t="s">
        <v>3573</v>
      </c>
      <c r="F2697" t="s">
        <v>118</v>
      </c>
      <c r="G2697" s="87">
        <v>20191031</v>
      </c>
      <c r="H2697" t="s">
        <v>4447</v>
      </c>
      <c r="I2697" t="s">
        <v>6556</v>
      </c>
      <c r="J2697" t="s">
        <v>6556</v>
      </c>
      <c r="K2697">
        <v>7327</v>
      </c>
      <c r="L2697" t="s">
        <v>6560</v>
      </c>
      <c r="M2697" s="87">
        <v>43782</v>
      </c>
      <c r="N2697" t="s">
        <v>3620</v>
      </c>
      <c r="O2697" t="s">
        <v>3579</v>
      </c>
      <c r="P2697" s="61">
        <v>44.28</v>
      </c>
      <c r="Q2697" t="s">
        <v>3579</v>
      </c>
      <c r="R2697" s="61">
        <v>44.28</v>
      </c>
      <c r="S2697" s="61">
        <v>0</v>
      </c>
    </row>
    <row r="2698" spans="1:19" x14ac:dyDescent="0.2">
      <c r="A2698" t="s">
        <v>692</v>
      </c>
      <c r="B2698" t="s">
        <v>2244</v>
      </c>
      <c r="C2698" t="s">
        <v>3148</v>
      </c>
      <c r="D2698" t="s">
        <v>238</v>
      </c>
      <c r="E2698" t="s">
        <v>3573</v>
      </c>
      <c r="F2698" t="s">
        <v>119</v>
      </c>
      <c r="G2698" s="87">
        <v>20191115</v>
      </c>
      <c r="H2698" t="s">
        <v>5730</v>
      </c>
      <c r="I2698" t="s">
        <v>6579</v>
      </c>
      <c r="J2698" t="s">
        <v>6573</v>
      </c>
      <c r="K2698">
        <v>7334</v>
      </c>
      <c r="L2698" t="s">
        <v>6580</v>
      </c>
      <c r="M2698" s="87">
        <v>43784</v>
      </c>
      <c r="N2698" t="s">
        <v>3578</v>
      </c>
      <c r="O2698" t="s">
        <v>3579</v>
      </c>
      <c r="P2698" s="61">
        <v>105.83</v>
      </c>
      <c r="Q2698" t="s">
        <v>3579</v>
      </c>
      <c r="R2698" s="61">
        <v>105.83</v>
      </c>
      <c r="S2698" s="61">
        <v>0</v>
      </c>
    </row>
    <row r="2699" spans="1:19" x14ac:dyDescent="0.2">
      <c r="A2699" t="s">
        <v>692</v>
      </c>
      <c r="B2699" t="s">
        <v>2244</v>
      </c>
      <c r="C2699" t="s">
        <v>3148</v>
      </c>
      <c r="D2699" t="s">
        <v>238</v>
      </c>
      <c r="E2699" t="s">
        <v>3573</v>
      </c>
      <c r="F2699" t="s">
        <v>119</v>
      </c>
      <c r="G2699" s="87">
        <v>20191130</v>
      </c>
      <c r="H2699" t="s">
        <v>4447</v>
      </c>
      <c r="I2699" t="s">
        <v>6556</v>
      </c>
      <c r="J2699" t="s">
        <v>6556</v>
      </c>
      <c r="K2699">
        <v>7379</v>
      </c>
      <c r="L2699" t="s">
        <v>6561</v>
      </c>
      <c r="M2699" s="87">
        <v>43810</v>
      </c>
      <c r="N2699" t="s">
        <v>3620</v>
      </c>
      <c r="O2699" t="s">
        <v>3579</v>
      </c>
      <c r="P2699" s="61">
        <v>44.28</v>
      </c>
      <c r="Q2699" t="s">
        <v>3579</v>
      </c>
      <c r="R2699" s="61">
        <v>44.28</v>
      </c>
      <c r="S2699" s="61">
        <v>0</v>
      </c>
    </row>
    <row r="2700" spans="1:19" x14ac:dyDescent="0.2">
      <c r="A2700" t="s">
        <v>692</v>
      </c>
      <c r="B2700" t="s">
        <v>2244</v>
      </c>
      <c r="C2700" t="s">
        <v>3148</v>
      </c>
      <c r="D2700" t="s">
        <v>238</v>
      </c>
      <c r="E2700" t="s">
        <v>3573</v>
      </c>
      <c r="F2700" t="s">
        <v>120</v>
      </c>
      <c r="G2700" s="87">
        <v>20191217</v>
      </c>
      <c r="H2700" t="s">
        <v>5730</v>
      </c>
      <c r="I2700" t="s">
        <v>6581</v>
      </c>
      <c r="J2700" t="s">
        <v>6573</v>
      </c>
      <c r="K2700">
        <v>7401</v>
      </c>
      <c r="L2700" t="s">
        <v>6582</v>
      </c>
      <c r="M2700" s="87">
        <v>43835</v>
      </c>
      <c r="N2700" t="s">
        <v>3578</v>
      </c>
      <c r="O2700" t="s">
        <v>3579</v>
      </c>
      <c r="P2700" s="61">
        <v>105.83</v>
      </c>
      <c r="Q2700" t="s">
        <v>3579</v>
      </c>
      <c r="R2700" s="61">
        <v>105.83</v>
      </c>
      <c r="S2700" s="61">
        <v>0</v>
      </c>
    </row>
    <row r="2701" spans="1:19" x14ac:dyDescent="0.2">
      <c r="A2701" t="s">
        <v>692</v>
      </c>
      <c r="B2701" t="s">
        <v>2244</v>
      </c>
      <c r="C2701" t="s">
        <v>3148</v>
      </c>
      <c r="D2701" t="s">
        <v>238</v>
      </c>
      <c r="E2701" t="s">
        <v>3573</v>
      </c>
      <c r="F2701" t="s">
        <v>120</v>
      </c>
      <c r="G2701" s="87">
        <v>20191231</v>
      </c>
      <c r="H2701" t="s">
        <v>4447</v>
      </c>
      <c r="I2701" t="s">
        <v>6556</v>
      </c>
      <c r="J2701" t="s">
        <v>6556</v>
      </c>
      <c r="K2701">
        <v>7414</v>
      </c>
      <c r="L2701" t="s">
        <v>6562</v>
      </c>
      <c r="M2701" s="87">
        <v>43840</v>
      </c>
      <c r="N2701" t="s">
        <v>3578</v>
      </c>
      <c r="O2701" t="s">
        <v>3579</v>
      </c>
      <c r="P2701" s="61">
        <v>51.41</v>
      </c>
      <c r="Q2701" t="s">
        <v>3579</v>
      </c>
      <c r="R2701" s="61">
        <v>51.41</v>
      </c>
      <c r="S2701" s="61">
        <v>0</v>
      </c>
    </row>
    <row r="2702" spans="1:19" x14ac:dyDescent="0.2">
      <c r="A2702" t="s">
        <v>692</v>
      </c>
      <c r="B2702" t="s">
        <v>2244</v>
      </c>
      <c r="C2702" t="s">
        <v>3148</v>
      </c>
      <c r="D2702" t="s">
        <v>238</v>
      </c>
      <c r="E2702" t="s">
        <v>3573</v>
      </c>
      <c r="F2702" t="s">
        <v>121</v>
      </c>
      <c r="G2702" s="87">
        <v>20200113</v>
      </c>
      <c r="H2702" t="s">
        <v>5730</v>
      </c>
      <c r="I2702" t="s">
        <v>6583</v>
      </c>
      <c r="J2702" t="s">
        <v>6573</v>
      </c>
      <c r="K2702">
        <v>7424</v>
      </c>
      <c r="L2702" t="s">
        <v>6584</v>
      </c>
      <c r="M2702" s="87">
        <v>43844</v>
      </c>
      <c r="N2702" t="s">
        <v>3578</v>
      </c>
      <c r="O2702" t="s">
        <v>3579</v>
      </c>
      <c r="P2702" s="61">
        <v>105.83</v>
      </c>
      <c r="Q2702" t="s">
        <v>3579</v>
      </c>
      <c r="R2702" s="61">
        <v>105.83</v>
      </c>
      <c r="S2702" s="61">
        <v>0</v>
      </c>
    </row>
    <row r="2703" spans="1:19" x14ac:dyDescent="0.2">
      <c r="A2703" t="s">
        <v>692</v>
      </c>
      <c r="B2703" t="s">
        <v>2244</v>
      </c>
      <c r="C2703" t="s">
        <v>3148</v>
      </c>
      <c r="D2703" t="s">
        <v>238</v>
      </c>
      <c r="E2703" t="s">
        <v>3573</v>
      </c>
      <c r="F2703" t="s">
        <v>121</v>
      </c>
      <c r="G2703" s="87">
        <v>20200131</v>
      </c>
      <c r="H2703" t="s">
        <v>4447</v>
      </c>
      <c r="I2703" t="s">
        <v>6556</v>
      </c>
      <c r="J2703" t="s">
        <v>6556</v>
      </c>
      <c r="K2703">
        <v>7475</v>
      </c>
      <c r="L2703" t="s">
        <v>6564</v>
      </c>
      <c r="M2703" s="87">
        <v>43873</v>
      </c>
      <c r="N2703" t="s">
        <v>3620</v>
      </c>
      <c r="O2703" t="s">
        <v>3579</v>
      </c>
      <c r="P2703" s="61">
        <v>56.61</v>
      </c>
      <c r="Q2703" t="s">
        <v>3579</v>
      </c>
      <c r="R2703" s="61">
        <v>56.61</v>
      </c>
      <c r="S2703" s="61">
        <v>0</v>
      </c>
    </row>
    <row r="2704" spans="1:19" x14ac:dyDescent="0.2">
      <c r="A2704" t="s">
        <v>692</v>
      </c>
      <c r="B2704" t="s">
        <v>2244</v>
      </c>
      <c r="C2704" t="s">
        <v>3148</v>
      </c>
      <c r="D2704" t="s">
        <v>238</v>
      </c>
      <c r="E2704" t="s">
        <v>3573</v>
      </c>
      <c r="F2704" t="s">
        <v>122</v>
      </c>
      <c r="G2704" s="87">
        <v>20200211</v>
      </c>
      <c r="H2704" t="s">
        <v>5730</v>
      </c>
      <c r="I2704" t="s">
        <v>6585</v>
      </c>
      <c r="J2704" t="s">
        <v>6573</v>
      </c>
      <c r="K2704">
        <v>7475</v>
      </c>
      <c r="L2704" t="s">
        <v>6586</v>
      </c>
      <c r="M2704" s="87">
        <v>43873</v>
      </c>
      <c r="N2704" t="s">
        <v>3620</v>
      </c>
      <c r="O2704" t="s">
        <v>3579</v>
      </c>
      <c r="P2704" s="61">
        <v>105.83</v>
      </c>
      <c r="Q2704" t="s">
        <v>3579</v>
      </c>
      <c r="R2704" s="61">
        <v>105.83</v>
      </c>
      <c r="S2704" s="61">
        <v>0</v>
      </c>
    </row>
    <row r="2705" spans="1:19" x14ac:dyDescent="0.2">
      <c r="A2705" t="s">
        <v>692</v>
      </c>
      <c r="B2705" t="s">
        <v>2244</v>
      </c>
      <c r="C2705" t="s">
        <v>3148</v>
      </c>
      <c r="D2705" t="s">
        <v>238</v>
      </c>
      <c r="E2705" t="s">
        <v>3573</v>
      </c>
      <c r="F2705" t="s">
        <v>122</v>
      </c>
      <c r="G2705" s="87">
        <v>20200229</v>
      </c>
      <c r="H2705" t="s">
        <v>4447</v>
      </c>
      <c r="I2705" t="s">
        <v>6556</v>
      </c>
      <c r="J2705" t="s">
        <v>6556</v>
      </c>
      <c r="K2705">
        <v>7517</v>
      </c>
      <c r="L2705" t="s">
        <v>6566</v>
      </c>
      <c r="M2705" s="87">
        <v>43902</v>
      </c>
      <c r="N2705" t="s">
        <v>3620</v>
      </c>
      <c r="O2705" t="s">
        <v>3579</v>
      </c>
      <c r="P2705" s="61">
        <v>52.01</v>
      </c>
      <c r="Q2705" t="s">
        <v>3579</v>
      </c>
      <c r="R2705" s="61">
        <v>52.01</v>
      </c>
      <c r="S2705" s="61">
        <v>0</v>
      </c>
    </row>
    <row r="2706" spans="1:19" x14ac:dyDescent="0.2">
      <c r="A2706" t="s">
        <v>692</v>
      </c>
      <c r="B2706" t="s">
        <v>2244</v>
      </c>
      <c r="C2706" t="s">
        <v>3148</v>
      </c>
      <c r="D2706" t="s">
        <v>238</v>
      </c>
      <c r="E2706" t="s">
        <v>3573</v>
      </c>
      <c r="F2706" t="s">
        <v>123</v>
      </c>
      <c r="G2706" s="87">
        <v>20200311</v>
      </c>
      <c r="H2706" t="s">
        <v>5730</v>
      </c>
      <c r="I2706" t="s">
        <v>6587</v>
      </c>
      <c r="J2706" t="s">
        <v>6573</v>
      </c>
      <c r="K2706">
        <v>7517</v>
      </c>
      <c r="L2706" t="s">
        <v>6135</v>
      </c>
      <c r="M2706" s="87">
        <v>43902</v>
      </c>
      <c r="N2706" t="s">
        <v>3620</v>
      </c>
      <c r="O2706" t="s">
        <v>3579</v>
      </c>
      <c r="P2706" s="61">
        <v>105.83</v>
      </c>
      <c r="Q2706" t="s">
        <v>3579</v>
      </c>
      <c r="R2706" s="61">
        <v>105.83</v>
      </c>
      <c r="S2706" s="61">
        <v>0</v>
      </c>
    </row>
    <row r="2707" spans="1:19" x14ac:dyDescent="0.2">
      <c r="A2707" t="s">
        <v>692</v>
      </c>
      <c r="B2707" t="s">
        <v>2244</v>
      </c>
      <c r="C2707" t="s">
        <v>3148</v>
      </c>
      <c r="D2707" t="s">
        <v>238</v>
      </c>
      <c r="E2707" t="s">
        <v>3573</v>
      </c>
      <c r="F2707" t="s">
        <v>123</v>
      </c>
      <c r="G2707" s="87">
        <v>20200331</v>
      </c>
      <c r="H2707" t="s">
        <v>4447</v>
      </c>
      <c r="I2707" t="s">
        <v>6556</v>
      </c>
      <c r="J2707" t="s">
        <v>6556</v>
      </c>
      <c r="K2707">
        <v>7579</v>
      </c>
      <c r="L2707" t="s">
        <v>6567</v>
      </c>
      <c r="M2707" s="87">
        <v>43935</v>
      </c>
      <c r="N2707" t="s">
        <v>3620</v>
      </c>
      <c r="O2707" t="s">
        <v>3579</v>
      </c>
      <c r="P2707" s="61">
        <v>52.5</v>
      </c>
      <c r="Q2707" t="s">
        <v>3579</v>
      </c>
      <c r="R2707" s="61">
        <v>52.5</v>
      </c>
      <c r="S2707" s="61">
        <v>0</v>
      </c>
    </row>
    <row r="2708" spans="1:19" x14ac:dyDescent="0.2">
      <c r="A2708" t="s">
        <v>692</v>
      </c>
      <c r="B2708" t="s">
        <v>2244</v>
      </c>
      <c r="C2708" t="s">
        <v>3148</v>
      </c>
      <c r="D2708" t="s">
        <v>238</v>
      </c>
      <c r="E2708" t="s">
        <v>3573</v>
      </c>
      <c r="F2708" t="s">
        <v>124</v>
      </c>
      <c r="G2708" s="87">
        <v>20200420</v>
      </c>
      <c r="H2708" t="s">
        <v>5730</v>
      </c>
      <c r="I2708" t="s">
        <v>6588</v>
      </c>
      <c r="J2708" t="s">
        <v>6573</v>
      </c>
      <c r="K2708">
        <v>7591</v>
      </c>
      <c r="L2708" t="s">
        <v>6589</v>
      </c>
      <c r="M2708" s="87">
        <v>43944</v>
      </c>
      <c r="N2708" t="s">
        <v>3578</v>
      </c>
      <c r="O2708" t="s">
        <v>3579</v>
      </c>
      <c r="P2708" s="61">
        <v>105.83</v>
      </c>
      <c r="Q2708" t="s">
        <v>3579</v>
      </c>
      <c r="R2708" s="61">
        <v>105.83</v>
      </c>
      <c r="S2708" s="61">
        <v>0</v>
      </c>
    </row>
    <row r="2709" spans="1:19" x14ac:dyDescent="0.2">
      <c r="A2709" t="s">
        <v>692</v>
      </c>
      <c r="B2709" t="s">
        <v>2244</v>
      </c>
      <c r="C2709" t="s">
        <v>3148</v>
      </c>
      <c r="D2709" t="s">
        <v>238</v>
      </c>
      <c r="E2709" t="s">
        <v>3573</v>
      </c>
      <c r="F2709" t="s">
        <v>124</v>
      </c>
      <c r="G2709" s="87">
        <v>20200430</v>
      </c>
      <c r="H2709" t="s">
        <v>4447</v>
      </c>
      <c r="I2709" t="s">
        <v>6556</v>
      </c>
      <c r="J2709" t="s">
        <v>6556</v>
      </c>
      <c r="K2709">
        <v>7628</v>
      </c>
      <c r="L2709" t="s">
        <v>6568</v>
      </c>
      <c r="M2709" s="87">
        <v>43962</v>
      </c>
      <c r="N2709" t="s">
        <v>3620</v>
      </c>
      <c r="O2709" t="s">
        <v>3579</v>
      </c>
      <c r="P2709" s="61">
        <v>48.27</v>
      </c>
      <c r="Q2709" t="s">
        <v>3579</v>
      </c>
      <c r="R2709" s="61">
        <v>48.27</v>
      </c>
      <c r="S2709" s="61">
        <v>0</v>
      </c>
    </row>
    <row r="2710" spans="1:19" x14ac:dyDescent="0.2">
      <c r="A2710" t="s">
        <v>692</v>
      </c>
      <c r="B2710" t="s">
        <v>2244</v>
      </c>
      <c r="C2710" t="s">
        <v>3148</v>
      </c>
      <c r="D2710" t="s">
        <v>238</v>
      </c>
      <c r="E2710" t="s">
        <v>3573</v>
      </c>
      <c r="F2710" t="s">
        <v>125</v>
      </c>
      <c r="G2710" s="87">
        <v>20200513</v>
      </c>
      <c r="H2710" t="s">
        <v>5730</v>
      </c>
      <c r="I2710" t="s">
        <v>6590</v>
      </c>
      <c r="J2710" t="s">
        <v>6573</v>
      </c>
      <c r="K2710">
        <v>7636</v>
      </c>
      <c r="L2710" t="s">
        <v>6591</v>
      </c>
      <c r="M2710" s="87">
        <v>43969</v>
      </c>
      <c r="N2710" t="s">
        <v>3578</v>
      </c>
      <c r="O2710" t="s">
        <v>3579</v>
      </c>
      <c r="P2710" s="61">
        <v>105.83</v>
      </c>
      <c r="Q2710" t="s">
        <v>3579</v>
      </c>
      <c r="R2710" s="61">
        <v>105.83</v>
      </c>
      <c r="S2710" s="61">
        <v>0</v>
      </c>
    </row>
    <row r="2711" spans="1:19" x14ac:dyDescent="0.2">
      <c r="A2711" t="s">
        <v>692</v>
      </c>
      <c r="B2711" t="s">
        <v>2244</v>
      </c>
      <c r="C2711" t="s">
        <v>3148</v>
      </c>
      <c r="D2711" t="s">
        <v>238</v>
      </c>
      <c r="E2711" t="s">
        <v>3573</v>
      </c>
      <c r="F2711" t="s">
        <v>125</v>
      </c>
      <c r="G2711" s="87">
        <v>20200531</v>
      </c>
      <c r="H2711" t="s">
        <v>4447</v>
      </c>
      <c r="I2711" t="s">
        <v>6556</v>
      </c>
      <c r="J2711" t="s">
        <v>6556</v>
      </c>
      <c r="K2711">
        <v>7670</v>
      </c>
      <c r="L2711" t="s">
        <v>6569</v>
      </c>
      <c r="M2711" s="87">
        <v>43993</v>
      </c>
      <c r="N2711" t="s">
        <v>3620</v>
      </c>
      <c r="O2711" t="s">
        <v>3579</v>
      </c>
      <c r="P2711" s="61">
        <v>23.47</v>
      </c>
      <c r="Q2711" t="s">
        <v>3579</v>
      </c>
      <c r="R2711" s="61">
        <v>23.47</v>
      </c>
      <c r="S2711" s="61">
        <v>0</v>
      </c>
    </row>
    <row r="2712" spans="1:19" x14ac:dyDescent="0.2">
      <c r="A2712" t="s">
        <v>692</v>
      </c>
      <c r="B2712" t="s">
        <v>2244</v>
      </c>
      <c r="C2712" t="s">
        <v>3148</v>
      </c>
      <c r="D2712" t="s">
        <v>238</v>
      </c>
      <c r="E2712" t="s">
        <v>3573</v>
      </c>
      <c r="F2712" t="s">
        <v>126</v>
      </c>
      <c r="G2712" s="87">
        <v>20200615</v>
      </c>
      <c r="H2712" t="s">
        <v>5730</v>
      </c>
      <c r="I2712" t="s">
        <v>6592</v>
      </c>
      <c r="J2712" t="s">
        <v>6573</v>
      </c>
      <c r="K2712">
        <v>7680</v>
      </c>
      <c r="L2712" t="s">
        <v>6593</v>
      </c>
      <c r="M2712" s="87">
        <v>43998</v>
      </c>
      <c r="N2712" t="s">
        <v>3578</v>
      </c>
      <c r="O2712" t="s">
        <v>3579</v>
      </c>
      <c r="P2712" s="61">
        <v>105.83</v>
      </c>
      <c r="Q2712" t="s">
        <v>3579</v>
      </c>
      <c r="R2712" s="61">
        <v>105.83</v>
      </c>
      <c r="S2712" s="61">
        <v>0</v>
      </c>
    </row>
    <row r="2713" spans="1:19" x14ac:dyDescent="0.2">
      <c r="A2713" t="s">
        <v>692</v>
      </c>
      <c r="B2713" t="s">
        <v>2244</v>
      </c>
      <c r="C2713" t="s">
        <v>3148</v>
      </c>
      <c r="D2713" t="s">
        <v>238</v>
      </c>
      <c r="E2713" t="s">
        <v>3573</v>
      </c>
      <c r="F2713" t="s">
        <v>16</v>
      </c>
      <c r="G2713" s="87">
        <v>20200630</v>
      </c>
      <c r="H2713" t="s">
        <v>3617</v>
      </c>
      <c r="J2713" t="s">
        <v>3618</v>
      </c>
      <c r="K2713">
        <v>7681</v>
      </c>
      <c r="L2713" t="s">
        <v>3619</v>
      </c>
      <c r="M2713" s="87">
        <v>43999</v>
      </c>
      <c r="N2713" t="s">
        <v>3620</v>
      </c>
      <c r="O2713" t="s">
        <v>3579</v>
      </c>
      <c r="P2713" s="61">
        <v>-1782.19</v>
      </c>
      <c r="Q2713" t="s">
        <v>3579</v>
      </c>
      <c r="R2713" s="61">
        <v>0</v>
      </c>
      <c r="S2713" s="61">
        <v>-1782.19</v>
      </c>
    </row>
    <row r="2714" spans="1:19" x14ac:dyDescent="0.2">
      <c r="A2714" t="s">
        <v>692</v>
      </c>
      <c r="B2714" t="s">
        <v>2244</v>
      </c>
      <c r="C2714" t="s">
        <v>3148</v>
      </c>
      <c r="D2714" t="s">
        <v>238</v>
      </c>
      <c r="E2714" t="s">
        <v>3573</v>
      </c>
      <c r="F2714" t="s">
        <v>126</v>
      </c>
      <c r="G2714" s="87">
        <v>20200630</v>
      </c>
      <c r="H2714" t="s">
        <v>4447</v>
      </c>
      <c r="I2714" t="s">
        <v>6556</v>
      </c>
      <c r="J2714" t="s">
        <v>6556</v>
      </c>
      <c r="K2714">
        <v>7738</v>
      </c>
      <c r="L2714" t="s">
        <v>6571</v>
      </c>
      <c r="M2714" s="87">
        <v>44020</v>
      </c>
      <c r="N2714" t="s">
        <v>3620</v>
      </c>
      <c r="O2714" t="s">
        <v>3579</v>
      </c>
      <c r="P2714" s="61">
        <v>46.2</v>
      </c>
      <c r="Q2714" t="s">
        <v>3579</v>
      </c>
      <c r="R2714" s="61">
        <v>46.2</v>
      </c>
      <c r="S2714" s="61">
        <v>0</v>
      </c>
    </row>
    <row r="2715" spans="1:19" x14ac:dyDescent="0.2">
      <c r="A2715" t="s">
        <v>692</v>
      </c>
      <c r="B2715" t="s">
        <v>2244</v>
      </c>
      <c r="C2715" t="s">
        <v>3148</v>
      </c>
      <c r="D2715" t="s">
        <v>238</v>
      </c>
      <c r="E2715" t="s">
        <v>3573</v>
      </c>
      <c r="F2715" t="s">
        <v>16</v>
      </c>
      <c r="G2715" s="87">
        <v>20200630</v>
      </c>
      <c r="H2715" t="s">
        <v>3617</v>
      </c>
      <c r="I2715" t="s">
        <v>3618</v>
      </c>
      <c r="J2715" t="s">
        <v>3618</v>
      </c>
      <c r="K2715">
        <v>7738</v>
      </c>
      <c r="L2715" t="s">
        <v>6571</v>
      </c>
      <c r="M2715" s="87">
        <v>44020</v>
      </c>
      <c r="N2715" t="s">
        <v>3620</v>
      </c>
      <c r="O2715" t="s">
        <v>3579</v>
      </c>
      <c r="P2715" s="61">
        <v>-46.2</v>
      </c>
      <c r="Q2715" t="s">
        <v>3579</v>
      </c>
      <c r="R2715" s="61">
        <v>0</v>
      </c>
      <c r="S2715" s="61">
        <v>-46.2</v>
      </c>
    </row>
    <row r="2716" spans="1:19" x14ac:dyDescent="0.2">
      <c r="A2716" t="s">
        <v>693</v>
      </c>
      <c r="B2716" t="s">
        <v>2245</v>
      </c>
      <c r="C2716" t="s">
        <v>3150</v>
      </c>
      <c r="D2716" t="s">
        <v>238</v>
      </c>
      <c r="E2716" t="s">
        <v>3573</v>
      </c>
      <c r="F2716" t="s">
        <v>115</v>
      </c>
      <c r="G2716" s="87">
        <v>20190731</v>
      </c>
      <c r="H2716" t="s">
        <v>4447</v>
      </c>
      <c r="I2716" t="s">
        <v>6555</v>
      </c>
      <c r="J2716" t="s">
        <v>6556</v>
      </c>
      <c r="K2716">
        <v>7180</v>
      </c>
      <c r="L2716" t="s">
        <v>6557</v>
      </c>
      <c r="M2716" s="87">
        <v>43698</v>
      </c>
      <c r="N2716" t="s">
        <v>3620</v>
      </c>
      <c r="O2716" t="s">
        <v>3579</v>
      </c>
      <c r="P2716" s="61">
        <v>48.46</v>
      </c>
      <c r="Q2716" t="s">
        <v>3579</v>
      </c>
      <c r="R2716" s="61">
        <v>48.46</v>
      </c>
      <c r="S2716" s="61">
        <v>0</v>
      </c>
    </row>
    <row r="2717" spans="1:19" x14ac:dyDescent="0.2">
      <c r="A2717" t="s">
        <v>693</v>
      </c>
      <c r="B2717" t="s">
        <v>2245</v>
      </c>
      <c r="C2717" t="s">
        <v>3150</v>
      </c>
      <c r="D2717" t="s">
        <v>238</v>
      </c>
      <c r="E2717" t="s">
        <v>3573</v>
      </c>
      <c r="F2717" t="s">
        <v>116</v>
      </c>
      <c r="G2717" s="87">
        <v>20190831</v>
      </c>
      <c r="H2717" t="s">
        <v>4447</v>
      </c>
      <c r="I2717" t="s">
        <v>6555</v>
      </c>
      <c r="J2717" t="s">
        <v>6556</v>
      </c>
      <c r="K2717">
        <v>7232</v>
      </c>
      <c r="L2717" t="s">
        <v>6558</v>
      </c>
      <c r="M2717" s="87">
        <v>43718</v>
      </c>
      <c r="N2717" t="s">
        <v>3620</v>
      </c>
      <c r="O2717" t="s">
        <v>3579</v>
      </c>
      <c r="P2717" s="61">
        <v>46.14</v>
      </c>
      <c r="Q2717" t="s">
        <v>3579</v>
      </c>
      <c r="R2717" s="61">
        <v>46.14</v>
      </c>
      <c r="S2717" s="61">
        <v>0</v>
      </c>
    </row>
    <row r="2718" spans="1:19" x14ac:dyDescent="0.2">
      <c r="A2718" t="s">
        <v>693</v>
      </c>
      <c r="B2718" t="s">
        <v>2245</v>
      </c>
      <c r="C2718" t="s">
        <v>3150</v>
      </c>
      <c r="D2718" t="s">
        <v>238</v>
      </c>
      <c r="E2718" t="s">
        <v>3573</v>
      </c>
      <c r="F2718" t="s">
        <v>117</v>
      </c>
      <c r="G2718" s="87">
        <v>20190930</v>
      </c>
      <c r="H2718" t="s">
        <v>4447</v>
      </c>
      <c r="I2718" t="s">
        <v>6556</v>
      </c>
      <c r="J2718" t="s">
        <v>6556</v>
      </c>
      <c r="K2718">
        <v>7279</v>
      </c>
      <c r="L2718" t="s">
        <v>6559</v>
      </c>
      <c r="M2718" s="87">
        <v>43747</v>
      </c>
      <c r="N2718" t="s">
        <v>3620</v>
      </c>
      <c r="O2718" t="s">
        <v>3579</v>
      </c>
      <c r="P2718" s="61">
        <v>45.83</v>
      </c>
      <c r="Q2718" t="s">
        <v>3579</v>
      </c>
      <c r="R2718" s="61">
        <v>45.83</v>
      </c>
      <c r="S2718" s="61">
        <v>0</v>
      </c>
    </row>
    <row r="2719" spans="1:19" x14ac:dyDescent="0.2">
      <c r="A2719" t="s">
        <v>693</v>
      </c>
      <c r="B2719" t="s">
        <v>2245</v>
      </c>
      <c r="C2719" t="s">
        <v>3150</v>
      </c>
      <c r="D2719" t="s">
        <v>238</v>
      </c>
      <c r="E2719" t="s">
        <v>3573</v>
      </c>
      <c r="F2719" t="s">
        <v>118</v>
      </c>
      <c r="G2719" s="87">
        <v>20191031</v>
      </c>
      <c r="H2719" t="s">
        <v>4447</v>
      </c>
      <c r="I2719" t="s">
        <v>6556</v>
      </c>
      <c r="J2719" t="s">
        <v>6556</v>
      </c>
      <c r="K2719">
        <v>7327</v>
      </c>
      <c r="L2719" t="s">
        <v>6560</v>
      </c>
      <c r="M2719" s="87">
        <v>43782</v>
      </c>
      <c r="N2719" t="s">
        <v>3620</v>
      </c>
      <c r="O2719" t="s">
        <v>3579</v>
      </c>
      <c r="P2719" s="61">
        <v>44.31</v>
      </c>
      <c r="Q2719" t="s">
        <v>3579</v>
      </c>
      <c r="R2719" s="61">
        <v>44.31</v>
      </c>
      <c r="S2719" s="61">
        <v>0</v>
      </c>
    </row>
    <row r="2720" spans="1:19" x14ac:dyDescent="0.2">
      <c r="A2720" t="s">
        <v>693</v>
      </c>
      <c r="B2720" t="s">
        <v>2245</v>
      </c>
      <c r="C2720" t="s">
        <v>3150</v>
      </c>
      <c r="D2720" t="s">
        <v>238</v>
      </c>
      <c r="E2720" t="s">
        <v>3573</v>
      </c>
      <c r="F2720" t="s">
        <v>119</v>
      </c>
      <c r="G2720" s="87">
        <v>20191130</v>
      </c>
      <c r="H2720" t="s">
        <v>4447</v>
      </c>
      <c r="I2720" t="s">
        <v>6556</v>
      </c>
      <c r="J2720" t="s">
        <v>6556</v>
      </c>
      <c r="K2720">
        <v>7379</v>
      </c>
      <c r="L2720" t="s">
        <v>6561</v>
      </c>
      <c r="M2720" s="87">
        <v>43810</v>
      </c>
      <c r="N2720" t="s">
        <v>3620</v>
      </c>
      <c r="O2720" t="s">
        <v>3579</v>
      </c>
      <c r="P2720" s="61">
        <v>48.13</v>
      </c>
      <c r="Q2720" t="s">
        <v>3579</v>
      </c>
      <c r="R2720" s="61">
        <v>48.13</v>
      </c>
      <c r="S2720" s="61">
        <v>0</v>
      </c>
    </row>
    <row r="2721" spans="1:19" x14ac:dyDescent="0.2">
      <c r="A2721" t="s">
        <v>693</v>
      </c>
      <c r="B2721" t="s">
        <v>2245</v>
      </c>
      <c r="C2721" t="s">
        <v>3150</v>
      </c>
      <c r="D2721" t="s">
        <v>238</v>
      </c>
      <c r="E2721" t="s">
        <v>3573</v>
      </c>
      <c r="F2721" t="s">
        <v>120</v>
      </c>
      <c r="G2721" s="87">
        <v>20191231</v>
      </c>
      <c r="H2721" t="s">
        <v>4447</v>
      </c>
      <c r="I2721" t="s">
        <v>6556</v>
      </c>
      <c r="J2721" t="s">
        <v>6556</v>
      </c>
      <c r="K2721">
        <v>7414</v>
      </c>
      <c r="L2721" t="s">
        <v>6562</v>
      </c>
      <c r="M2721" s="87">
        <v>43840</v>
      </c>
      <c r="N2721" t="s">
        <v>3578</v>
      </c>
      <c r="O2721" t="s">
        <v>3579</v>
      </c>
      <c r="P2721" s="61">
        <v>58.53</v>
      </c>
      <c r="Q2721" t="s">
        <v>3579</v>
      </c>
      <c r="R2721" s="61">
        <v>58.53</v>
      </c>
      <c r="S2721" s="61">
        <v>0</v>
      </c>
    </row>
    <row r="2722" spans="1:19" x14ac:dyDescent="0.2">
      <c r="A2722" t="s">
        <v>693</v>
      </c>
      <c r="B2722" t="s">
        <v>2245</v>
      </c>
      <c r="C2722" t="s">
        <v>3150</v>
      </c>
      <c r="D2722" t="s">
        <v>238</v>
      </c>
      <c r="E2722" t="s">
        <v>3573</v>
      </c>
      <c r="F2722" t="s">
        <v>121</v>
      </c>
      <c r="G2722" s="87">
        <v>20200131</v>
      </c>
      <c r="H2722" t="s">
        <v>4447</v>
      </c>
      <c r="I2722" t="s">
        <v>6556</v>
      </c>
      <c r="J2722" t="s">
        <v>6556</v>
      </c>
      <c r="K2722">
        <v>7475</v>
      </c>
      <c r="L2722" t="s">
        <v>6564</v>
      </c>
      <c r="M2722" s="87">
        <v>43873</v>
      </c>
      <c r="N2722" t="s">
        <v>3620</v>
      </c>
      <c r="O2722" t="s">
        <v>3579</v>
      </c>
      <c r="P2722" s="61">
        <v>56.61</v>
      </c>
      <c r="Q2722" t="s">
        <v>3579</v>
      </c>
      <c r="R2722" s="61">
        <v>56.61</v>
      </c>
      <c r="S2722" s="61">
        <v>0</v>
      </c>
    </row>
    <row r="2723" spans="1:19" x14ac:dyDescent="0.2">
      <c r="A2723" t="s">
        <v>693</v>
      </c>
      <c r="B2723" t="s">
        <v>2245</v>
      </c>
      <c r="C2723" t="s">
        <v>3150</v>
      </c>
      <c r="D2723" t="s">
        <v>238</v>
      </c>
      <c r="E2723" t="s">
        <v>3573</v>
      </c>
      <c r="F2723" t="s">
        <v>122</v>
      </c>
      <c r="G2723" s="87">
        <v>20200229</v>
      </c>
      <c r="H2723" t="s">
        <v>4447</v>
      </c>
      <c r="I2723" t="s">
        <v>6556</v>
      </c>
      <c r="J2723" t="s">
        <v>6556</v>
      </c>
      <c r="K2723">
        <v>7517</v>
      </c>
      <c r="L2723" t="s">
        <v>6566</v>
      </c>
      <c r="M2723" s="87">
        <v>43902</v>
      </c>
      <c r="N2723" t="s">
        <v>3620</v>
      </c>
      <c r="O2723" t="s">
        <v>3579</v>
      </c>
      <c r="P2723" s="61">
        <v>52</v>
      </c>
      <c r="Q2723" t="s">
        <v>3579</v>
      </c>
      <c r="R2723" s="61">
        <v>52</v>
      </c>
      <c r="S2723" s="61">
        <v>0</v>
      </c>
    </row>
    <row r="2724" spans="1:19" x14ac:dyDescent="0.2">
      <c r="A2724" t="s">
        <v>693</v>
      </c>
      <c r="B2724" t="s">
        <v>2245</v>
      </c>
      <c r="C2724" t="s">
        <v>3150</v>
      </c>
      <c r="D2724" t="s">
        <v>238</v>
      </c>
      <c r="E2724" t="s">
        <v>3573</v>
      </c>
      <c r="F2724" t="s">
        <v>123</v>
      </c>
      <c r="G2724" s="87">
        <v>20200331</v>
      </c>
      <c r="H2724" t="s">
        <v>4447</v>
      </c>
      <c r="I2724" t="s">
        <v>6556</v>
      </c>
      <c r="J2724" t="s">
        <v>6556</v>
      </c>
      <c r="K2724">
        <v>7579</v>
      </c>
      <c r="L2724" t="s">
        <v>6567</v>
      </c>
      <c r="M2724" s="87">
        <v>43935</v>
      </c>
      <c r="N2724" t="s">
        <v>3620</v>
      </c>
      <c r="O2724" t="s">
        <v>3579</v>
      </c>
      <c r="P2724" s="61">
        <v>52.49</v>
      </c>
      <c r="Q2724" t="s">
        <v>3579</v>
      </c>
      <c r="R2724" s="61">
        <v>52.49</v>
      </c>
      <c r="S2724" s="61">
        <v>0</v>
      </c>
    </row>
    <row r="2725" spans="1:19" x14ac:dyDescent="0.2">
      <c r="A2725" t="s">
        <v>693</v>
      </c>
      <c r="B2725" t="s">
        <v>2245</v>
      </c>
      <c r="C2725" t="s">
        <v>3150</v>
      </c>
      <c r="D2725" t="s">
        <v>238</v>
      </c>
      <c r="E2725" t="s">
        <v>3573</v>
      </c>
      <c r="F2725" t="s">
        <v>124</v>
      </c>
      <c r="G2725" s="87">
        <v>20200430</v>
      </c>
      <c r="H2725" t="s">
        <v>4447</v>
      </c>
      <c r="I2725" t="s">
        <v>6556</v>
      </c>
      <c r="J2725" t="s">
        <v>6556</v>
      </c>
      <c r="K2725">
        <v>7628</v>
      </c>
      <c r="L2725" t="s">
        <v>6568</v>
      </c>
      <c r="M2725" s="87">
        <v>43962</v>
      </c>
      <c r="N2725" t="s">
        <v>3620</v>
      </c>
      <c r="O2725" t="s">
        <v>3579</v>
      </c>
      <c r="P2725" s="61">
        <v>48.28</v>
      </c>
      <c r="Q2725" t="s">
        <v>3579</v>
      </c>
      <c r="R2725" s="61">
        <v>48.28</v>
      </c>
      <c r="S2725" s="61">
        <v>0</v>
      </c>
    </row>
    <row r="2726" spans="1:19" x14ac:dyDescent="0.2">
      <c r="A2726" t="s">
        <v>693</v>
      </c>
      <c r="B2726" t="s">
        <v>2245</v>
      </c>
      <c r="C2726" t="s">
        <v>3150</v>
      </c>
      <c r="D2726" t="s">
        <v>238</v>
      </c>
      <c r="E2726" t="s">
        <v>3573</v>
      </c>
      <c r="F2726" t="s">
        <v>125</v>
      </c>
      <c r="G2726" s="87">
        <v>20200531</v>
      </c>
      <c r="H2726" t="s">
        <v>4447</v>
      </c>
      <c r="I2726" t="s">
        <v>6556</v>
      </c>
      <c r="J2726" t="s">
        <v>6556</v>
      </c>
      <c r="K2726">
        <v>7670</v>
      </c>
      <c r="L2726" t="s">
        <v>6569</v>
      </c>
      <c r="M2726" s="87">
        <v>43993</v>
      </c>
      <c r="N2726" t="s">
        <v>3620</v>
      </c>
      <c r="O2726" t="s">
        <v>3579</v>
      </c>
      <c r="P2726" s="61">
        <v>23.48</v>
      </c>
      <c r="Q2726" t="s">
        <v>3579</v>
      </c>
      <c r="R2726" s="61">
        <v>23.48</v>
      </c>
      <c r="S2726" s="61">
        <v>0</v>
      </c>
    </row>
    <row r="2727" spans="1:19" x14ac:dyDescent="0.2">
      <c r="A2727" t="s">
        <v>693</v>
      </c>
      <c r="B2727" t="s">
        <v>2245</v>
      </c>
      <c r="C2727" t="s">
        <v>3150</v>
      </c>
      <c r="D2727" t="s">
        <v>238</v>
      </c>
      <c r="E2727" t="s">
        <v>3573</v>
      </c>
      <c r="F2727" t="s">
        <v>16</v>
      </c>
      <c r="G2727" s="87">
        <v>20200630</v>
      </c>
      <c r="H2727" t="s">
        <v>3617</v>
      </c>
      <c r="J2727" t="s">
        <v>3618</v>
      </c>
      <c r="K2727">
        <v>7681</v>
      </c>
      <c r="L2727" t="s">
        <v>3619</v>
      </c>
      <c r="M2727" s="87">
        <v>43999</v>
      </c>
      <c r="N2727" t="s">
        <v>3620</v>
      </c>
      <c r="O2727" t="s">
        <v>3579</v>
      </c>
      <c r="P2727" s="61">
        <v>-524.26</v>
      </c>
      <c r="Q2727" t="s">
        <v>3579</v>
      </c>
      <c r="R2727" s="61">
        <v>0</v>
      </c>
      <c r="S2727" s="61">
        <v>-524.26</v>
      </c>
    </row>
    <row r="2728" spans="1:19" x14ac:dyDescent="0.2">
      <c r="A2728" t="s">
        <v>693</v>
      </c>
      <c r="B2728" t="s">
        <v>2245</v>
      </c>
      <c r="C2728" t="s">
        <v>3150</v>
      </c>
      <c r="D2728" t="s">
        <v>238</v>
      </c>
      <c r="E2728" t="s">
        <v>3573</v>
      </c>
      <c r="F2728" t="s">
        <v>126</v>
      </c>
      <c r="G2728" s="87">
        <v>20200630</v>
      </c>
      <c r="H2728" t="s">
        <v>4447</v>
      </c>
      <c r="I2728" t="s">
        <v>6556</v>
      </c>
      <c r="J2728" t="s">
        <v>6556</v>
      </c>
      <c r="K2728">
        <v>7738</v>
      </c>
      <c r="L2728" t="s">
        <v>6571</v>
      </c>
      <c r="M2728" s="87">
        <v>44020</v>
      </c>
      <c r="N2728" t="s">
        <v>3620</v>
      </c>
      <c r="O2728" t="s">
        <v>3579</v>
      </c>
      <c r="P2728" s="61">
        <v>46.2</v>
      </c>
      <c r="Q2728" t="s">
        <v>3579</v>
      </c>
      <c r="R2728" s="61">
        <v>46.2</v>
      </c>
      <c r="S2728" s="61">
        <v>0</v>
      </c>
    </row>
    <row r="2729" spans="1:19" x14ac:dyDescent="0.2">
      <c r="A2729" t="s">
        <v>693</v>
      </c>
      <c r="B2729" t="s">
        <v>2245</v>
      </c>
      <c r="C2729" t="s">
        <v>3150</v>
      </c>
      <c r="D2729" t="s">
        <v>238</v>
      </c>
      <c r="E2729" t="s">
        <v>3573</v>
      </c>
      <c r="F2729" t="s">
        <v>16</v>
      </c>
      <c r="G2729" s="87">
        <v>20200630</v>
      </c>
      <c r="H2729" t="s">
        <v>3617</v>
      </c>
      <c r="I2729" t="s">
        <v>3618</v>
      </c>
      <c r="J2729" t="s">
        <v>3618</v>
      </c>
      <c r="K2729">
        <v>7738</v>
      </c>
      <c r="L2729" t="s">
        <v>6571</v>
      </c>
      <c r="M2729" s="87">
        <v>44020</v>
      </c>
      <c r="N2729" t="s">
        <v>3620</v>
      </c>
      <c r="O2729" t="s">
        <v>3579</v>
      </c>
      <c r="P2729" s="61">
        <v>-46.2</v>
      </c>
      <c r="Q2729" t="s">
        <v>3579</v>
      </c>
      <c r="R2729" s="61">
        <v>0</v>
      </c>
      <c r="S2729" s="61">
        <v>-46.2</v>
      </c>
    </row>
    <row r="2730" spans="1:19" x14ac:dyDescent="0.2">
      <c r="A2730" t="s">
        <v>694</v>
      </c>
      <c r="B2730" t="s">
        <v>2246</v>
      </c>
      <c r="C2730" t="s">
        <v>3151</v>
      </c>
      <c r="D2730" t="s">
        <v>238</v>
      </c>
      <c r="E2730" t="s">
        <v>3573</v>
      </c>
      <c r="F2730" t="s">
        <v>115</v>
      </c>
      <c r="G2730" s="87">
        <v>20190717</v>
      </c>
      <c r="H2730" t="s">
        <v>5730</v>
      </c>
      <c r="I2730" t="s">
        <v>6572</v>
      </c>
      <c r="J2730" t="s">
        <v>6594</v>
      </c>
      <c r="K2730">
        <v>7134</v>
      </c>
      <c r="L2730" t="s">
        <v>6574</v>
      </c>
      <c r="M2730" s="87">
        <v>43663</v>
      </c>
      <c r="N2730" t="s">
        <v>3578</v>
      </c>
      <c r="O2730" t="s">
        <v>3579</v>
      </c>
      <c r="P2730" s="61">
        <v>105.83</v>
      </c>
      <c r="Q2730" t="s">
        <v>3579</v>
      </c>
      <c r="R2730" s="61">
        <v>105.83</v>
      </c>
      <c r="S2730" s="61">
        <v>0</v>
      </c>
    </row>
    <row r="2731" spans="1:19" x14ac:dyDescent="0.2">
      <c r="A2731" t="s">
        <v>694</v>
      </c>
      <c r="B2731" t="s">
        <v>2246</v>
      </c>
      <c r="C2731" t="s">
        <v>3151</v>
      </c>
      <c r="D2731" t="s">
        <v>238</v>
      </c>
      <c r="E2731" t="s">
        <v>3573</v>
      </c>
      <c r="F2731" t="s">
        <v>115</v>
      </c>
      <c r="G2731" s="87">
        <v>20190731</v>
      </c>
      <c r="H2731" t="s">
        <v>4447</v>
      </c>
      <c r="I2731" t="s">
        <v>6555</v>
      </c>
      <c r="J2731" t="s">
        <v>6556</v>
      </c>
      <c r="K2731">
        <v>7180</v>
      </c>
      <c r="L2731" t="s">
        <v>6557</v>
      </c>
      <c r="M2731" s="87">
        <v>43698</v>
      </c>
      <c r="N2731" t="s">
        <v>3620</v>
      </c>
      <c r="O2731" t="s">
        <v>3579</v>
      </c>
      <c r="P2731" s="61">
        <v>47.42</v>
      </c>
      <c r="Q2731" t="s">
        <v>3579</v>
      </c>
      <c r="R2731" s="61">
        <v>47.42</v>
      </c>
      <c r="S2731" s="61">
        <v>0</v>
      </c>
    </row>
    <row r="2732" spans="1:19" x14ac:dyDescent="0.2">
      <c r="A2732" t="s">
        <v>694</v>
      </c>
      <c r="B2732" t="s">
        <v>2246</v>
      </c>
      <c r="C2732" t="s">
        <v>3151</v>
      </c>
      <c r="D2732" t="s">
        <v>238</v>
      </c>
      <c r="E2732" t="s">
        <v>3573</v>
      </c>
      <c r="F2732" t="s">
        <v>115</v>
      </c>
      <c r="G2732" s="87">
        <v>20190731</v>
      </c>
      <c r="H2732" t="s">
        <v>4447</v>
      </c>
      <c r="I2732" t="s">
        <v>6565</v>
      </c>
      <c r="J2732" t="s">
        <v>6565</v>
      </c>
      <c r="K2732">
        <v>7180</v>
      </c>
      <c r="L2732" t="s">
        <v>6557</v>
      </c>
      <c r="M2732" s="87">
        <v>43698</v>
      </c>
      <c r="N2732" t="s">
        <v>3620</v>
      </c>
      <c r="O2732" t="s">
        <v>3579</v>
      </c>
      <c r="P2732" s="61">
        <v>127.89</v>
      </c>
      <c r="Q2732" t="s">
        <v>3579</v>
      </c>
      <c r="R2732" s="61">
        <v>127.89</v>
      </c>
      <c r="S2732" s="61">
        <v>0</v>
      </c>
    </row>
    <row r="2733" spans="1:19" x14ac:dyDescent="0.2">
      <c r="A2733" t="s">
        <v>694</v>
      </c>
      <c r="B2733" t="s">
        <v>2246</v>
      </c>
      <c r="C2733" t="s">
        <v>3151</v>
      </c>
      <c r="D2733" t="s">
        <v>238</v>
      </c>
      <c r="E2733" t="s">
        <v>3573</v>
      </c>
      <c r="F2733" t="s">
        <v>116</v>
      </c>
      <c r="G2733" s="87">
        <v>20190821</v>
      </c>
      <c r="H2733" t="s">
        <v>5730</v>
      </c>
      <c r="I2733" t="s">
        <v>6575</v>
      </c>
      <c r="J2733" t="s">
        <v>6594</v>
      </c>
      <c r="K2733">
        <v>7190</v>
      </c>
      <c r="L2733" t="s">
        <v>6246</v>
      </c>
      <c r="M2733" s="87">
        <v>43698</v>
      </c>
      <c r="N2733" t="s">
        <v>3620</v>
      </c>
      <c r="O2733" t="s">
        <v>3579</v>
      </c>
      <c r="P2733" s="61">
        <v>105.83</v>
      </c>
      <c r="Q2733" t="s">
        <v>3579</v>
      </c>
      <c r="R2733" s="61">
        <v>105.83</v>
      </c>
      <c r="S2733" s="61">
        <v>0</v>
      </c>
    </row>
    <row r="2734" spans="1:19" x14ac:dyDescent="0.2">
      <c r="A2734" t="s">
        <v>694</v>
      </c>
      <c r="B2734" t="s">
        <v>2246</v>
      </c>
      <c r="C2734" t="s">
        <v>3151</v>
      </c>
      <c r="D2734" t="s">
        <v>238</v>
      </c>
      <c r="E2734" t="s">
        <v>3573</v>
      </c>
      <c r="F2734" t="s">
        <v>116</v>
      </c>
      <c r="G2734" s="87">
        <v>20190831</v>
      </c>
      <c r="H2734" t="s">
        <v>4447</v>
      </c>
      <c r="I2734" t="s">
        <v>6555</v>
      </c>
      <c r="J2734" t="s">
        <v>6556</v>
      </c>
      <c r="K2734">
        <v>7232</v>
      </c>
      <c r="L2734" t="s">
        <v>6558</v>
      </c>
      <c r="M2734" s="87">
        <v>43718</v>
      </c>
      <c r="N2734" t="s">
        <v>3620</v>
      </c>
      <c r="O2734" t="s">
        <v>3579</v>
      </c>
      <c r="P2734" s="61">
        <v>46.15</v>
      </c>
      <c r="Q2734" t="s">
        <v>3579</v>
      </c>
      <c r="R2734" s="61">
        <v>46.15</v>
      </c>
      <c r="S2734" s="61">
        <v>0</v>
      </c>
    </row>
    <row r="2735" spans="1:19" x14ac:dyDescent="0.2">
      <c r="A2735" t="s">
        <v>694</v>
      </c>
      <c r="B2735" t="s">
        <v>2246</v>
      </c>
      <c r="C2735" t="s">
        <v>3151</v>
      </c>
      <c r="D2735" t="s">
        <v>238</v>
      </c>
      <c r="E2735" t="s">
        <v>3573</v>
      </c>
      <c r="F2735" t="s">
        <v>116</v>
      </c>
      <c r="G2735" s="87">
        <v>20190831</v>
      </c>
      <c r="H2735" t="s">
        <v>4447</v>
      </c>
      <c r="I2735" t="s">
        <v>6565</v>
      </c>
      <c r="J2735" t="s">
        <v>6565</v>
      </c>
      <c r="K2735">
        <v>7232</v>
      </c>
      <c r="L2735" t="s">
        <v>6558</v>
      </c>
      <c r="M2735" s="87">
        <v>43718</v>
      </c>
      <c r="N2735" t="s">
        <v>3620</v>
      </c>
      <c r="O2735" t="s">
        <v>3579</v>
      </c>
      <c r="P2735" s="61">
        <v>127.89</v>
      </c>
      <c r="Q2735" t="s">
        <v>3579</v>
      </c>
      <c r="R2735" s="61">
        <v>127.89</v>
      </c>
      <c r="S2735" s="61">
        <v>0</v>
      </c>
    </row>
    <row r="2736" spans="1:19" x14ac:dyDescent="0.2">
      <c r="A2736" t="s">
        <v>694</v>
      </c>
      <c r="B2736" t="s">
        <v>2246</v>
      </c>
      <c r="C2736" t="s">
        <v>3151</v>
      </c>
      <c r="D2736" t="s">
        <v>238</v>
      </c>
      <c r="E2736" t="s">
        <v>3573</v>
      </c>
      <c r="F2736" t="s">
        <v>117</v>
      </c>
      <c r="G2736" s="87">
        <v>20190919</v>
      </c>
      <c r="H2736" t="s">
        <v>5730</v>
      </c>
      <c r="I2736" t="s">
        <v>6576</v>
      </c>
      <c r="J2736" t="s">
        <v>6594</v>
      </c>
      <c r="K2736">
        <v>7260</v>
      </c>
      <c r="L2736" t="s">
        <v>6301</v>
      </c>
      <c r="M2736" s="87">
        <v>43739</v>
      </c>
      <c r="N2736" t="s">
        <v>3578</v>
      </c>
      <c r="O2736" t="s">
        <v>3579</v>
      </c>
      <c r="P2736" s="61">
        <v>105.83</v>
      </c>
      <c r="Q2736" t="s">
        <v>3579</v>
      </c>
      <c r="R2736" s="61">
        <v>105.83</v>
      </c>
      <c r="S2736" s="61">
        <v>0</v>
      </c>
    </row>
    <row r="2737" spans="1:19" x14ac:dyDescent="0.2">
      <c r="A2737" t="s">
        <v>694</v>
      </c>
      <c r="B2737" t="s">
        <v>2246</v>
      </c>
      <c r="C2737" t="s">
        <v>3151</v>
      </c>
      <c r="D2737" t="s">
        <v>238</v>
      </c>
      <c r="E2737" t="s">
        <v>3573</v>
      </c>
      <c r="F2737" t="s">
        <v>117</v>
      </c>
      <c r="G2737" s="87">
        <v>20190930</v>
      </c>
      <c r="H2737" t="s">
        <v>4447</v>
      </c>
      <c r="I2737" t="s">
        <v>6565</v>
      </c>
      <c r="J2737" t="s">
        <v>6565</v>
      </c>
      <c r="K2737">
        <v>7279</v>
      </c>
      <c r="L2737" t="s">
        <v>6559</v>
      </c>
      <c r="M2737" s="87">
        <v>43747</v>
      </c>
      <c r="N2737" t="s">
        <v>3620</v>
      </c>
      <c r="O2737" t="s">
        <v>3579</v>
      </c>
      <c r="P2737" s="61">
        <v>127.89</v>
      </c>
      <c r="Q2737" t="s">
        <v>3579</v>
      </c>
      <c r="R2737" s="61">
        <v>127.89</v>
      </c>
      <c r="S2737" s="61">
        <v>0</v>
      </c>
    </row>
    <row r="2738" spans="1:19" x14ac:dyDescent="0.2">
      <c r="A2738" t="s">
        <v>694</v>
      </c>
      <c r="B2738" t="s">
        <v>2246</v>
      </c>
      <c r="C2738" t="s">
        <v>3151</v>
      </c>
      <c r="D2738" t="s">
        <v>238</v>
      </c>
      <c r="E2738" t="s">
        <v>3573</v>
      </c>
      <c r="F2738" t="s">
        <v>117</v>
      </c>
      <c r="G2738" s="87">
        <v>20190930</v>
      </c>
      <c r="H2738" t="s">
        <v>4447</v>
      </c>
      <c r="I2738" t="s">
        <v>6556</v>
      </c>
      <c r="J2738" t="s">
        <v>6556</v>
      </c>
      <c r="K2738">
        <v>7279</v>
      </c>
      <c r="L2738" t="s">
        <v>6559</v>
      </c>
      <c r="M2738" s="87">
        <v>43747</v>
      </c>
      <c r="N2738" t="s">
        <v>3620</v>
      </c>
      <c r="O2738" t="s">
        <v>3579</v>
      </c>
      <c r="P2738" s="61">
        <v>45.83</v>
      </c>
      <c r="Q2738" t="s">
        <v>3579</v>
      </c>
      <c r="R2738" s="61">
        <v>45.83</v>
      </c>
      <c r="S2738" s="61">
        <v>0</v>
      </c>
    </row>
    <row r="2739" spans="1:19" x14ac:dyDescent="0.2">
      <c r="A2739" t="s">
        <v>694</v>
      </c>
      <c r="B2739" t="s">
        <v>2246</v>
      </c>
      <c r="C2739" t="s">
        <v>3151</v>
      </c>
      <c r="D2739" t="s">
        <v>238</v>
      </c>
      <c r="E2739" t="s">
        <v>3573</v>
      </c>
      <c r="F2739" t="s">
        <v>118</v>
      </c>
      <c r="G2739" s="87">
        <v>20191010</v>
      </c>
      <c r="H2739" t="s">
        <v>5730</v>
      </c>
      <c r="I2739" t="s">
        <v>6577</v>
      </c>
      <c r="J2739" t="s">
        <v>6594</v>
      </c>
      <c r="K2739">
        <v>7288</v>
      </c>
      <c r="L2739" t="s">
        <v>6578</v>
      </c>
      <c r="M2739" s="87">
        <v>43752</v>
      </c>
      <c r="N2739" t="s">
        <v>3578</v>
      </c>
      <c r="O2739" t="s">
        <v>3579</v>
      </c>
      <c r="P2739" s="61">
        <v>105.83</v>
      </c>
      <c r="Q2739" t="s">
        <v>3579</v>
      </c>
      <c r="R2739" s="61">
        <v>105.83</v>
      </c>
      <c r="S2739" s="61">
        <v>0</v>
      </c>
    </row>
    <row r="2740" spans="1:19" x14ac:dyDescent="0.2">
      <c r="A2740" t="s">
        <v>694</v>
      </c>
      <c r="B2740" t="s">
        <v>2246</v>
      </c>
      <c r="C2740" t="s">
        <v>3151</v>
      </c>
      <c r="D2740" t="s">
        <v>238</v>
      </c>
      <c r="E2740" t="s">
        <v>3573</v>
      </c>
      <c r="F2740" t="s">
        <v>118</v>
      </c>
      <c r="G2740" s="87">
        <v>20191031</v>
      </c>
      <c r="H2740" t="s">
        <v>4447</v>
      </c>
      <c r="I2740" t="s">
        <v>6565</v>
      </c>
      <c r="J2740" t="s">
        <v>6565</v>
      </c>
      <c r="K2740">
        <v>7327</v>
      </c>
      <c r="L2740" t="s">
        <v>6560</v>
      </c>
      <c r="M2740" s="87">
        <v>43782</v>
      </c>
      <c r="N2740" t="s">
        <v>3620</v>
      </c>
      <c r="O2740" t="s">
        <v>3579</v>
      </c>
      <c r="P2740" s="61">
        <v>125.99</v>
      </c>
      <c r="Q2740" t="s">
        <v>3579</v>
      </c>
      <c r="R2740" s="61">
        <v>125.99</v>
      </c>
      <c r="S2740" s="61">
        <v>0</v>
      </c>
    </row>
    <row r="2741" spans="1:19" x14ac:dyDescent="0.2">
      <c r="A2741" t="s">
        <v>694</v>
      </c>
      <c r="B2741" t="s">
        <v>2246</v>
      </c>
      <c r="C2741" t="s">
        <v>3151</v>
      </c>
      <c r="D2741" t="s">
        <v>238</v>
      </c>
      <c r="E2741" t="s">
        <v>3573</v>
      </c>
      <c r="F2741" t="s">
        <v>118</v>
      </c>
      <c r="G2741" s="87">
        <v>20191031</v>
      </c>
      <c r="H2741" t="s">
        <v>4447</v>
      </c>
      <c r="I2741" t="s">
        <v>6556</v>
      </c>
      <c r="J2741" t="s">
        <v>6556</v>
      </c>
      <c r="K2741">
        <v>7327</v>
      </c>
      <c r="L2741" t="s">
        <v>6560</v>
      </c>
      <c r="M2741" s="87">
        <v>43782</v>
      </c>
      <c r="N2741" t="s">
        <v>3620</v>
      </c>
      <c r="O2741" t="s">
        <v>3579</v>
      </c>
      <c r="P2741" s="61">
        <v>44.28</v>
      </c>
      <c r="Q2741" t="s">
        <v>3579</v>
      </c>
      <c r="R2741" s="61">
        <v>44.28</v>
      </c>
      <c r="S2741" s="61">
        <v>0</v>
      </c>
    </row>
    <row r="2742" spans="1:19" x14ac:dyDescent="0.2">
      <c r="A2742" t="s">
        <v>694</v>
      </c>
      <c r="B2742" t="s">
        <v>2246</v>
      </c>
      <c r="C2742" t="s">
        <v>3151</v>
      </c>
      <c r="D2742" t="s">
        <v>238</v>
      </c>
      <c r="E2742" t="s">
        <v>3573</v>
      </c>
      <c r="F2742" t="s">
        <v>119</v>
      </c>
      <c r="G2742" s="87">
        <v>20191130</v>
      </c>
      <c r="H2742" t="s">
        <v>4447</v>
      </c>
      <c r="I2742" t="s">
        <v>6565</v>
      </c>
      <c r="J2742" t="s">
        <v>6565</v>
      </c>
      <c r="K2742">
        <v>7379</v>
      </c>
      <c r="L2742" t="s">
        <v>6561</v>
      </c>
      <c r="M2742" s="87">
        <v>43810</v>
      </c>
      <c r="N2742" t="s">
        <v>3620</v>
      </c>
      <c r="O2742" t="s">
        <v>3579</v>
      </c>
      <c r="P2742" s="61">
        <v>125.99</v>
      </c>
      <c r="Q2742" t="s">
        <v>3579</v>
      </c>
      <c r="R2742" s="61">
        <v>125.99</v>
      </c>
      <c r="S2742" s="61">
        <v>0</v>
      </c>
    </row>
    <row r="2743" spans="1:19" x14ac:dyDescent="0.2">
      <c r="A2743" t="s">
        <v>694</v>
      </c>
      <c r="B2743" t="s">
        <v>2246</v>
      </c>
      <c r="C2743" t="s">
        <v>3151</v>
      </c>
      <c r="D2743" t="s">
        <v>238</v>
      </c>
      <c r="E2743" t="s">
        <v>3573</v>
      </c>
      <c r="F2743" t="s">
        <v>119</v>
      </c>
      <c r="G2743" s="87">
        <v>20191130</v>
      </c>
      <c r="H2743" t="s">
        <v>4447</v>
      </c>
      <c r="I2743" t="s">
        <v>6556</v>
      </c>
      <c r="J2743" t="s">
        <v>6556</v>
      </c>
      <c r="K2743">
        <v>7379</v>
      </c>
      <c r="L2743" t="s">
        <v>6561</v>
      </c>
      <c r="M2743" s="87">
        <v>43810</v>
      </c>
      <c r="N2743" t="s">
        <v>3620</v>
      </c>
      <c r="O2743" t="s">
        <v>3579</v>
      </c>
      <c r="P2743" s="61">
        <v>44.28</v>
      </c>
      <c r="Q2743" t="s">
        <v>3579</v>
      </c>
      <c r="R2743" s="61">
        <v>44.28</v>
      </c>
      <c r="S2743" s="61">
        <v>0</v>
      </c>
    </row>
    <row r="2744" spans="1:19" x14ac:dyDescent="0.2">
      <c r="A2744" t="s">
        <v>694</v>
      </c>
      <c r="B2744" t="s">
        <v>2246</v>
      </c>
      <c r="C2744" t="s">
        <v>3151</v>
      </c>
      <c r="D2744" t="s">
        <v>238</v>
      </c>
      <c r="E2744" t="s">
        <v>3573</v>
      </c>
      <c r="F2744" t="s">
        <v>120</v>
      </c>
      <c r="G2744" s="87">
        <v>20191217</v>
      </c>
      <c r="H2744" t="s">
        <v>5730</v>
      </c>
      <c r="I2744" t="s">
        <v>6581</v>
      </c>
      <c r="J2744" t="s">
        <v>6594</v>
      </c>
      <c r="K2744">
        <v>7401</v>
      </c>
      <c r="L2744" t="s">
        <v>6582</v>
      </c>
      <c r="M2744" s="87">
        <v>43835</v>
      </c>
      <c r="N2744" t="s">
        <v>3578</v>
      </c>
      <c r="O2744" t="s">
        <v>3579</v>
      </c>
      <c r="P2744" s="61">
        <v>211.65</v>
      </c>
      <c r="Q2744" t="s">
        <v>3579</v>
      </c>
      <c r="R2744" s="61">
        <v>211.65</v>
      </c>
      <c r="S2744" s="61">
        <v>0</v>
      </c>
    </row>
    <row r="2745" spans="1:19" x14ac:dyDescent="0.2">
      <c r="A2745" t="s">
        <v>694</v>
      </c>
      <c r="B2745" t="s">
        <v>2246</v>
      </c>
      <c r="C2745" t="s">
        <v>3151</v>
      </c>
      <c r="D2745" t="s">
        <v>238</v>
      </c>
      <c r="E2745" t="s">
        <v>3573</v>
      </c>
      <c r="F2745" t="s">
        <v>120</v>
      </c>
      <c r="G2745" s="87">
        <v>20191231</v>
      </c>
      <c r="H2745" t="s">
        <v>4447</v>
      </c>
      <c r="I2745" t="s">
        <v>6565</v>
      </c>
      <c r="J2745" t="s">
        <v>6565</v>
      </c>
      <c r="K2745">
        <v>7414</v>
      </c>
      <c r="L2745" t="s">
        <v>6562</v>
      </c>
      <c r="M2745" s="87">
        <v>43840</v>
      </c>
      <c r="N2745" t="s">
        <v>3578</v>
      </c>
      <c r="O2745" t="s">
        <v>3579</v>
      </c>
      <c r="P2745" s="61">
        <v>165.38</v>
      </c>
      <c r="Q2745" t="s">
        <v>3579</v>
      </c>
      <c r="R2745" s="61">
        <v>165.38</v>
      </c>
      <c r="S2745" s="61">
        <v>0</v>
      </c>
    </row>
    <row r="2746" spans="1:19" x14ac:dyDescent="0.2">
      <c r="A2746" t="s">
        <v>694</v>
      </c>
      <c r="B2746" t="s">
        <v>2246</v>
      </c>
      <c r="C2746" t="s">
        <v>3151</v>
      </c>
      <c r="D2746" t="s">
        <v>238</v>
      </c>
      <c r="E2746" t="s">
        <v>3573</v>
      </c>
      <c r="F2746" t="s">
        <v>120</v>
      </c>
      <c r="G2746" s="87">
        <v>20191231</v>
      </c>
      <c r="H2746" t="s">
        <v>4447</v>
      </c>
      <c r="I2746" t="s">
        <v>6556</v>
      </c>
      <c r="J2746" t="s">
        <v>6556</v>
      </c>
      <c r="K2746">
        <v>7414</v>
      </c>
      <c r="L2746" t="s">
        <v>6562</v>
      </c>
      <c r="M2746" s="87">
        <v>43840</v>
      </c>
      <c r="N2746" t="s">
        <v>3578</v>
      </c>
      <c r="O2746" t="s">
        <v>3579</v>
      </c>
      <c r="P2746" s="61">
        <v>51.41</v>
      </c>
      <c r="Q2746" t="s">
        <v>3579</v>
      </c>
      <c r="R2746" s="61">
        <v>51.41</v>
      </c>
      <c r="S2746" s="61">
        <v>0</v>
      </c>
    </row>
    <row r="2747" spans="1:19" x14ac:dyDescent="0.2">
      <c r="A2747" t="s">
        <v>694</v>
      </c>
      <c r="B2747" t="s">
        <v>2246</v>
      </c>
      <c r="C2747" t="s">
        <v>3151</v>
      </c>
      <c r="D2747" t="s">
        <v>238</v>
      </c>
      <c r="E2747" t="s">
        <v>3573</v>
      </c>
      <c r="F2747" t="s">
        <v>121</v>
      </c>
      <c r="G2747" s="87">
        <v>20200113</v>
      </c>
      <c r="H2747" t="s">
        <v>5730</v>
      </c>
      <c r="I2747" t="s">
        <v>6583</v>
      </c>
      <c r="J2747" t="s">
        <v>6594</v>
      </c>
      <c r="K2747">
        <v>7424</v>
      </c>
      <c r="L2747" t="s">
        <v>6584</v>
      </c>
      <c r="M2747" s="87">
        <v>43844</v>
      </c>
      <c r="N2747" t="s">
        <v>3578</v>
      </c>
      <c r="O2747" t="s">
        <v>3579</v>
      </c>
      <c r="P2747" s="61">
        <v>105.83</v>
      </c>
      <c r="Q2747" t="s">
        <v>3579</v>
      </c>
      <c r="R2747" s="61">
        <v>105.83</v>
      </c>
      <c r="S2747" s="61">
        <v>0</v>
      </c>
    </row>
    <row r="2748" spans="1:19" x14ac:dyDescent="0.2">
      <c r="A2748" t="s">
        <v>694</v>
      </c>
      <c r="B2748" t="s">
        <v>2246</v>
      </c>
      <c r="C2748" t="s">
        <v>3151</v>
      </c>
      <c r="D2748" t="s">
        <v>238</v>
      </c>
      <c r="E2748" t="s">
        <v>3573</v>
      </c>
      <c r="F2748" t="s">
        <v>121</v>
      </c>
      <c r="G2748" s="87">
        <v>20200131</v>
      </c>
      <c r="H2748" t="s">
        <v>4447</v>
      </c>
      <c r="I2748" t="s">
        <v>6565</v>
      </c>
      <c r="J2748" t="s">
        <v>6565</v>
      </c>
      <c r="K2748">
        <v>7475</v>
      </c>
      <c r="L2748" t="s">
        <v>6564</v>
      </c>
      <c r="M2748" s="87">
        <v>43873</v>
      </c>
      <c r="N2748" t="s">
        <v>3620</v>
      </c>
      <c r="O2748" t="s">
        <v>3579</v>
      </c>
      <c r="P2748" s="61">
        <v>91.48</v>
      </c>
      <c r="Q2748" t="s">
        <v>3579</v>
      </c>
      <c r="R2748" s="61">
        <v>91.48</v>
      </c>
      <c r="S2748" s="61">
        <v>0</v>
      </c>
    </row>
    <row r="2749" spans="1:19" x14ac:dyDescent="0.2">
      <c r="A2749" t="s">
        <v>694</v>
      </c>
      <c r="B2749" t="s">
        <v>2246</v>
      </c>
      <c r="C2749" t="s">
        <v>3151</v>
      </c>
      <c r="D2749" t="s">
        <v>238</v>
      </c>
      <c r="E2749" t="s">
        <v>3573</v>
      </c>
      <c r="F2749" t="s">
        <v>121</v>
      </c>
      <c r="G2749" s="87">
        <v>20200131</v>
      </c>
      <c r="H2749" t="s">
        <v>4447</v>
      </c>
      <c r="I2749" t="s">
        <v>6556</v>
      </c>
      <c r="J2749" t="s">
        <v>6556</v>
      </c>
      <c r="K2749">
        <v>7475</v>
      </c>
      <c r="L2749" t="s">
        <v>6564</v>
      </c>
      <c r="M2749" s="87">
        <v>43873</v>
      </c>
      <c r="N2749" t="s">
        <v>3620</v>
      </c>
      <c r="O2749" t="s">
        <v>3579</v>
      </c>
      <c r="P2749" s="61">
        <v>51.95</v>
      </c>
      <c r="Q2749" t="s">
        <v>3579</v>
      </c>
      <c r="R2749" s="61">
        <v>51.95</v>
      </c>
      <c r="S2749" s="61">
        <v>0</v>
      </c>
    </row>
    <row r="2750" spans="1:19" x14ac:dyDescent="0.2">
      <c r="A2750" t="s">
        <v>694</v>
      </c>
      <c r="B2750" t="s">
        <v>2246</v>
      </c>
      <c r="C2750" t="s">
        <v>3151</v>
      </c>
      <c r="D2750" t="s">
        <v>238</v>
      </c>
      <c r="E2750" t="s">
        <v>3573</v>
      </c>
      <c r="F2750" t="s">
        <v>122</v>
      </c>
      <c r="G2750" s="87">
        <v>20200211</v>
      </c>
      <c r="H2750" t="s">
        <v>5730</v>
      </c>
      <c r="I2750" t="s">
        <v>6585</v>
      </c>
      <c r="J2750" t="s">
        <v>6594</v>
      </c>
      <c r="K2750">
        <v>7475</v>
      </c>
      <c r="L2750" t="s">
        <v>6586</v>
      </c>
      <c r="M2750" s="87">
        <v>43873</v>
      </c>
      <c r="N2750" t="s">
        <v>3620</v>
      </c>
      <c r="O2750" t="s">
        <v>3579</v>
      </c>
      <c r="P2750" s="61">
        <v>105.83</v>
      </c>
      <c r="Q2750" t="s">
        <v>3579</v>
      </c>
      <c r="R2750" s="61">
        <v>105.83</v>
      </c>
      <c r="S2750" s="61">
        <v>0</v>
      </c>
    </row>
    <row r="2751" spans="1:19" x14ac:dyDescent="0.2">
      <c r="A2751" t="s">
        <v>694</v>
      </c>
      <c r="B2751" t="s">
        <v>2246</v>
      </c>
      <c r="C2751" t="s">
        <v>3151</v>
      </c>
      <c r="D2751" t="s">
        <v>238</v>
      </c>
      <c r="E2751" t="s">
        <v>3573</v>
      </c>
      <c r="F2751" t="s">
        <v>122</v>
      </c>
      <c r="G2751" s="87">
        <v>20200229</v>
      </c>
      <c r="H2751" t="s">
        <v>4447</v>
      </c>
      <c r="I2751" t="s">
        <v>6565</v>
      </c>
      <c r="J2751" t="s">
        <v>6565</v>
      </c>
      <c r="K2751">
        <v>7517</v>
      </c>
      <c r="L2751" t="s">
        <v>6566</v>
      </c>
      <c r="M2751" s="87">
        <v>43902</v>
      </c>
      <c r="N2751" t="s">
        <v>3620</v>
      </c>
      <c r="O2751" t="s">
        <v>3579</v>
      </c>
      <c r="P2751" s="61">
        <v>90.45</v>
      </c>
      <c r="Q2751" t="s">
        <v>3579</v>
      </c>
      <c r="R2751" s="61">
        <v>90.45</v>
      </c>
      <c r="S2751" s="61">
        <v>0</v>
      </c>
    </row>
    <row r="2752" spans="1:19" x14ac:dyDescent="0.2">
      <c r="A2752" t="s">
        <v>694</v>
      </c>
      <c r="B2752" t="s">
        <v>2246</v>
      </c>
      <c r="C2752" t="s">
        <v>3151</v>
      </c>
      <c r="D2752" t="s">
        <v>238</v>
      </c>
      <c r="E2752" t="s">
        <v>3573</v>
      </c>
      <c r="F2752" t="s">
        <v>122</v>
      </c>
      <c r="G2752" s="87">
        <v>20200229</v>
      </c>
      <c r="H2752" t="s">
        <v>4447</v>
      </c>
      <c r="I2752" t="s">
        <v>6556</v>
      </c>
      <c r="J2752" t="s">
        <v>6556</v>
      </c>
      <c r="K2752">
        <v>7517</v>
      </c>
      <c r="L2752" t="s">
        <v>6566</v>
      </c>
      <c r="M2752" s="87">
        <v>43902</v>
      </c>
      <c r="N2752" t="s">
        <v>3620</v>
      </c>
      <c r="O2752" t="s">
        <v>3579</v>
      </c>
      <c r="P2752" s="61">
        <v>52.01</v>
      </c>
      <c r="Q2752" t="s">
        <v>3579</v>
      </c>
      <c r="R2752" s="61">
        <v>52.01</v>
      </c>
      <c r="S2752" s="61">
        <v>0</v>
      </c>
    </row>
    <row r="2753" spans="1:19" x14ac:dyDescent="0.2">
      <c r="A2753" t="s">
        <v>694</v>
      </c>
      <c r="B2753" t="s">
        <v>2246</v>
      </c>
      <c r="C2753" t="s">
        <v>3151</v>
      </c>
      <c r="D2753" t="s">
        <v>238</v>
      </c>
      <c r="E2753" t="s">
        <v>3573</v>
      </c>
      <c r="F2753" t="s">
        <v>123</v>
      </c>
      <c r="G2753" s="87">
        <v>20200311</v>
      </c>
      <c r="H2753" t="s">
        <v>5730</v>
      </c>
      <c r="I2753" t="s">
        <v>6587</v>
      </c>
      <c r="J2753" t="s">
        <v>6594</v>
      </c>
      <c r="K2753">
        <v>7517</v>
      </c>
      <c r="L2753" t="s">
        <v>6135</v>
      </c>
      <c r="M2753" s="87">
        <v>43902</v>
      </c>
      <c r="N2753" t="s">
        <v>3620</v>
      </c>
      <c r="O2753" t="s">
        <v>3579</v>
      </c>
      <c r="P2753" s="61">
        <v>105.83</v>
      </c>
      <c r="Q2753" t="s">
        <v>3579</v>
      </c>
      <c r="R2753" s="61">
        <v>105.83</v>
      </c>
      <c r="S2753" s="61">
        <v>0</v>
      </c>
    </row>
    <row r="2754" spans="1:19" x14ac:dyDescent="0.2">
      <c r="A2754" t="s">
        <v>694</v>
      </c>
      <c r="B2754" t="s">
        <v>2246</v>
      </c>
      <c r="C2754" t="s">
        <v>3151</v>
      </c>
      <c r="D2754" t="s">
        <v>238</v>
      </c>
      <c r="E2754" t="s">
        <v>3573</v>
      </c>
      <c r="F2754" t="s">
        <v>123</v>
      </c>
      <c r="G2754" s="87">
        <v>20200331</v>
      </c>
      <c r="H2754" t="s">
        <v>4447</v>
      </c>
      <c r="I2754" t="s">
        <v>6565</v>
      </c>
      <c r="J2754" t="s">
        <v>6565</v>
      </c>
      <c r="K2754">
        <v>7579</v>
      </c>
      <c r="L2754" t="s">
        <v>6567</v>
      </c>
      <c r="M2754" s="87">
        <v>43935</v>
      </c>
      <c r="N2754" t="s">
        <v>3620</v>
      </c>
      <c r="O2754" t="s">
        <v>3579</v>
      </c>
      <c r="P2754" s="61">
        <v>158.07</v>
      </c>
      <c r="Q2754" t="s">
        <v>3579</v>
      </c>
      <c r="R2754" s="61">
        <v>158.07</v>
      </c>
      <c r="S2754" s="61">
        <v>0</v>
      </c>
    </row>
    <row r="2755" spans="1:19" x14ac:dyDescent="0.2">
      <c r="A2755" t="s">
        <v>694</v>
      </c>
      <c r="B2755" t="s">
        <v>2246</v>
      </c>
      <c r="C2755" t="s">
        <v>3151</v>
      </c>
      <c r="D2755" t="s">
        <v>238</v>
      </c>
      <c r="E2755" t="s">
        <v>3573</v>
      </c>
      <c r="F2755" t="s">
        <v>123</v>
      </c>
      <c r="G2755" s="87">
        <v>20200331</v>
      </c>
      <c r="H2755" t="s">
        <v>4447</v>
      </c>
      <c r="I2755" t="s">
        <v>6556</v>
      </c>
      <c r="J2755" t="s">
        <v>6556</v>
      </c>
      <c r="K2755">
        <v>7579</v>
      </c>
      <c r="L2755" t="s">
        <v>6567</v>
      </c>
      <c r="M2755" s="87">
        <v>43935</v>
      </c>
      <c r="N2755" t="s">
        <v>3620</v>
      </c>
      <c r="O2755" t="s">
        <v>3579</v>
      </c>
      <c r="P2755" s="61">
        <v>52.5</v>
      </c>
      <c r="Q2755" t="s">
        <v>3579</v>
      </c>
      <c r="R2755" s="61">
        <v>52.5</v>
      </c>
      <c r="S2755" s="61">
        <v>0</v>
      </c>
    </row>
    <row r="2756" spans="1:19" x14ac:dyDescent="0.2">
      <c r="A2756" t="s">
        <v>694</v>
      </c>
      <c r="B2756" t="s">
        <v>2246</v>
      </c>
      <c r="C2756" t="s">
        <v>3151</v>
      </c>
      <c r="D2756" t="s">
        <v>238</v>
      </c>
      <c r="E2756" t="s">
        <v>3573</v>
      </c>
      <c r="F2756" t="s">
        <v>124</v>
      </c>
      <c r="G2756" s="87">
        <v>20200420</v>
      </c>
      <c r="H2756" t="s">
        <v>5730</v>
      </c>
      <c r="I2756" t="s">
        <v>6588</v>
      </c>
      <c r="J2756" t="s">
        <v>6594</v>
      </c>
      <c r="K2756">
        <v>7591</v>
      </c>
      <c r="L2756" t="s">
        <v>6589</v>
      </c>
      <c r="M2756" s="87">
        <v>43944</v>
      </c>
      <c r="N2756" t="s">
        <v>3578</v>
      </c>
      <c r="O2756" t="s">
        <v>3579</v>
      </c>
      <c r="P2756" s="61">
        <v>105.83</v>
      </c>
      <c r="Q2756" t="s">
        <v>3579</v>
      </c>
      <c r="R2756" s="61">
        <v>105.83</v>
      </c>
      <c r="S2756" s="61">
        <v>0</v>
      </c>
    </row>
    <row r="2757" spans="1:19" x14ac:dyDescent="0.2">
      <c r="A2757" t="s">
        <v>694</v>
      </c>
      <c r="B2757" t="s">
        <v>2246</v>
      </c>
      <c r="C2757" t="s">
        <v>3151</v>
      </c>
      <c r="D2757" t="s">
        <v>238</v>
      </c>
      <c r="E2757" t="s">
        <v>3573</v>
      </c>
      <c r="F2757" t="s">
        <v>124</v>
      </c>
      <c r="G2757" s="87">
        <v>20200430</v>
      </c>
      <c r="H2757" t="s">
        <v>4447</v>
      </c>
      <c r="I2757" t="s">
        <v>6565</v>
      </c>
      <c r="J2757" t="s">
        <v>6565</v>
      </c>
      <c r="K2757">
        <v>7628</v>
      </c>
      <c r="L2757" t="s">
        <v>6568</v>
      </c>
      <c r="M2757" s="87">
        <v>43962</v>
      </c>
      <c r="N2757" t="s">
        <v>3620</v>
      </c>
      <c r="O2757" t="s">
        <v>3579</v>
      </c>
      <c r="P2757" s="61">
        <v>95.95</v>
      </c>
      <c r="Q2757" t="s">
        <v>3579</v>
      </c>
      <c r="R2757" s="61">
        <v>95.95</v>
      </c>
      <c r="S2757" s="61">
        <v>0</v>
      </c>
    </row>
    <row r="2758" spans="1:19" x14ac:dyDescent="0.2">
      <c r="A2758" t="s">
        <v>694</v>
      </c>
      <c r="B2758" t="s">
        <v>2246</v>
      </c>
      <c r="C2758" t="s">
        <v>3151</v>
      </c>
      <c r="D2758" t="s">
        <v>238</v>
      </c>
      <c r="E2758" t="s">
        <v>3573</v>
      </c>
      <c r="F2758" t="s">
        <v>124</v>
      </c>
      <c r="G2758" s="87">
        <v>20200430</v>
      </c>
      <c r="H2758" t="s">
        <v>4447</v>
      </c>
      <c r="I2758" t="s">
        <v>6556</v>
      </c>
      <c r="J2758" t="s">
        <v>6556</v>
      </c>
      <c r="K2758">
        <v>7628</v>
      </c>
      <c r="L2758" t="s">
        <v>6568</v>
      </c>
      <c r="M2758" s="87">
        <v>43962</v>
      </c>
      <c r="N2758" t="s">
        <v>3620</v>
      </c>
      <c r="O2758" t="s">
        <v>3579</v>
      </c>
      <c r="P2758" s="61">
        <v>48.27</v>
      </c>
      <c r="Q2758" t="s">
        <v>3579</v>
      </c>
      <c r="R2758" s="61">
        <v>48.27</v>
      </c>
      <c r="S2758" s="61">
        <v>0</v>
      </c>
    </row>
    <row r="2759" spans="1:19" x14ac:dyDescent="0.2">
      <c r="A2759" t="s">
        <v>694</v>
      </c>
      <c r="B2759" t="s">
        <v>2246</v>
      </c>
      <c r="C2759" t="s">
        <v>3151</v>
      </c>
      <c r="D2759" t="s">
        <v>238</v>
      </c>
      <c r="E2759" t="s">
        <v>3573</v>
      </c>
      <c r="F2759" t="s">
        <v>125</v>
      </c>
      <c r="G2759" s="87">
        <v>20200513</v>
      </c>
      <c r="H2759" t="s">
        <v>5730</v>
      </c>
      <c r="I2759" t="s">
        <v>6590</v>
      </c>
      <c r="J2759" t="s">
        <v>6594</v>
      </c>
      <c r="K2759">
        <v>7636</v>
      </c>
      <c r="L2759" t="s">
        <v>6591</v>
      </c>
      <c r="M2759" s="87">
        <v>43969</v>
      </c>
      <c r="N2759" t="s">
        <v>3578</v>
      </c>
      <c r="O2759" t="s">
        <v>3579</v>
      </c>
      <c r="P2759" s="61">
        <v>105.83</v>
      </c>
      <c r="Q2759" t="s">
        <v>3579</v>
      </c>
      <c r="R2759" s="61">
        <v>105.83</v>
      </c>
      <c r="S2759" s="61">
        <v>0</v>
      </c>
    </row>
    <row r="2760" spans="1:19" x14ac:dyDescent="0.2">
      <c r="A2760" t="s">
        <v>694</v>
      </c>
      <c r="B2760" t="s">
        <v>2246</v>
      </c>
      <c r="C2760" t="s">
        <v>3151</v>
      </c>
      <c r="D2760" t="s">
        <v>238</v>
      </c>
      <c r="E2760" t="s">
        <v>3573</v>
      </c>
      <c r="F2760" t="s">
        <v>125</v>
      </c>
      <c r="G2760" s="87">
        <v>20200531</v>
      </c>
      <c r="H2760" t="s">
        <v>4447</v>
      </c>
      <c r="I2760" t="s">
        <v>6565</v>
      </c>
      <c r="J2760" t="s">
        <v>6565</v>
      </c>
      <c r="K2760">
        <v>7670</v>
      </c>
      <c r="L2760" t="s">
        <v>6569</v>
      </c>
      <c r="M2760" s="87">
        <v>43993</v>
      </c>
      <c r="N2760" t="s">
        <v>3620</v>
      </c>
      <c r="O2760" t="s">
        <v>3579</v>
      </c>
      <c r="P2760" s="61">
        <v>64.84</v>
      </c>
      <c r="Q2760" t="s">
        <v>3579</v>
      </c>
      <c r="R2760" s="61">
        <v>64.84</v>
      </c>
      <c r="S2760" s="61">
        <v>0</v>
      </c>
    </row>
    <row r="2761" spans="1:19" x14ac:dyDescent="0.2">
      <c r="A2761" t="s">
        <v>694</v>
      </c>
      <c r="B2761" t="s">
        <v>2246</v>
      </c>
      <c r="C2761" t="s">
        <v>3151</v>
      </c>
      <c r="D2761" t="s">
        <v>238</v>
      </c>
      <c r="E2761" t="s">
        <v>3573</v>
      </c>
      <c r="F2761" t="s">
        <v>125</v>
      </c>
      <c r="G2761" s="87">
        <v>20200531</v>
      </c>
      <c r="H2761" t="s">
        <v>4447</v>
      </c>
      <c r="I2761" t="s">
        <v>6556</v>
      </c>
      <c r="J2761" t="s">
        <v>6556</v>
      </c>
      <c r="K2761">
        <v>7670</v>
      </c>
      <c r="L2761" t="s">
        <v>6569</v>
      </c>
      <c r="M2761" s="87">
        <v>43993</v>
      </c>
      <c r="N2761" t="s">
        <v>3620</v>
      </c>
      <c r="O2761" t="s">
        <v>3579</v>
      </c>
      <c r="P2761" s="61">
        <v>23.47</v>
      </c>
      <c r="Q2761" t="s">
        <v>3579</v>
      </c>
      <c r="R2761" s="61">
        <v>23.47</v>
      </c>
      <c r="S2761" s="61">
        <v>0</v>
      </c>
    </row>
    <row r="2762" spans="1:19" x14ac:dyDescent="0.2">
      <c r="A2762" t="s">
        <v>694</v>
      </c>
      <c r="B2762" t="s">
        <v>2246</v>
      </c>
      <c r="C2762" t="s">
        <v>3151</v>
      </c>
      <c r="D2762" t="s">
        <v>238</v>
      </c>
      <c r="E2762" t="s">
        <v>3573</v>
      </c>
      <c r="F2762" t="s">
        <v>126</v>
      </c>
      <c r="G2762" s="87">
        <v>20200615</v>
      </c>
      <c r="H2762" t="s">
        <v>5730</v>
      </c>
      <c r="I2762" t="s">
        <v>6592</v>
      </c>
      <c r="J2762" t="s">
        <v>6594</v>
      </c>
      <c r="K2762">
        <v>7680</v>
      </c>
      <c r="L2762" t="s">
        <v>6593</v>
      </c>
      <c r="M2762" s="87">
        <v>43998</v>
      </c>
      <c r="N2762" t="s">
        <v>3578</v>
      </c>
      <c r="O2762" t="s">
        <v>3579</v>
      </c>
      <c r="P2762" s="61">
        <v>105.83</v>
      </c>
      <c r="Q2762" t="s">
        <v>3579</v>
      </c>
      <c r="R2762" s="61">
        <v>105.83</v>
      </c>
      <c r="S2762" s="61">
        <v>0</v>
      </c>
    </row>
    <row r="2763" spans="1:19" x14ac:dyDescent="0.2">
      <c r="A2763" t="s">
        <v>694</v>
      </c>
      <c r="B2763" t="s">
        <v>2246</v>
      </c>
      <c r="C2763" t="s">
        <v>3151</v>
      </c>
      <c r="D2763" t="s">
        <v>238</v>
      </c>
      <c r="E2763" t="s">
        <v>3573</v>
      </c>
      <c r="F2763" t="s">
        <v>16</v>
      </c>
      <c r="G2763" s="87">
        <v>20200630</v>
      </c>
      <c r="H2763" t="s">
        <v>3617</v>
      </c>
      <c r="J2763" t="s">
        <v>3618</v>
      </c>
      <c r="K2763">
        <v>7681</v>
      </c>
      <c r="L2763" t="s">
        <v>3619</v>
      </c>
      <c r="M2763" s="87">
        <v>43999</v>
      </c>
      <c r="N2763" t="s">
        <v>3620</v>
      </c>
      <c r="O2763" t="s">
        <v>3579</v>
      </c>
      <c r="P2763" s="61">
        <v>-3079.34</v>
      </c>
      <c r="Q2763" t="s">
        <v>3579</v>
      </c>
      <c r="R2763" s="61">
        <v>0</v>
      </c>
      <c r="S2763" s="61">
        <v>-3079.34</v>
      </c>
    </row>
    <row r="2764" spans="1:19" x14ac:dyDescent="0.2">
      <c r="A2764" t="s">
        <v>694</v>
      </c>
      <c r="B2764" t="s">
        <v>2246</v>
      </c>
      <c r="C2764" t="s">
        <v>3151</v>
      </c>
      <c r="D2764" t="s">
        <v>238</v>
      </c>
      <c r="E2764" t="s">
        <v>3573</v>
      </c>
      <c r="F2764" t="s">
        <v>126</v>
      </c>
      <c r="G2764" s="87">
        <v>20200630</v>
      </c>
      <c r="H2764" t="s">
        <v>4447</v>
      </c>
      <c r="I2764" t="s">
        <v>6565</v>
      </c>
      <c r="J2764" t="s">
        <v>6565</v>
      </c>
      <c r="K2764">
        <v>7738</v>
      </c>
      <c r="L2764" t="s">
        <v>6570</v>
      </c>
      <c r="M2764" s="87">
        <v>44020</v>
      </c>
      <c r="N2764" t="s">
        <v>3620</v>
      </c>
      <c r="O2764" t="s">
        <v>3579</v>
      </c>
      <c r="P2764" s="61">
        <v>63.1</v>
      </c>
      <c r="Q2764" t="s">
        <v>3579</v>
      </c>
      <c r="R2764" s="61">
        <v>63.1</v>
      </c>
      <c r="S2764" s="61">
        <v>0</v>
      </c>
    </row>
    <row r="2765" spans="1:19" x14ac:dyDescent="0.2">
      <c r="A2765" t="s">
        <v>694</v>
      </c>
      <c r="B2765" t="s">
        <v>2246</v>
      </c>
      <c r="C2765" t="s">
        <v>3151</v>
      </c>
      <c r="D2765" t="s">
        <v>238</v>
      </c>
      <c r="E2765" t="s">
        <v>3573</v>
      </c>
      <c r="F2765" t="s">
        <v>126</v>
      </c>
      <c r="G2765" s="87">
        <v>20200630</v>
      </c>
      <c r="H2765" t="s">
        <v>4447</v>
      </c>
      <c r="I2765" t="s">
        <v>6556</v>
      </c>
      <c r="J2765" t="s">
        <v>6556</v>
      </c>
      <c r="K2765">
        <v>7738</v>
      </c>
      <c r="L2765" t="s">
        <v>6571</v>
      </c>
      <c r="M2765" s="87">
        <v>44020</v>
      </c>
      <c r="N2765" t="s">
        <v>3620</v>
      </c>
      <c r="O2765" t="s">
        <v>3579</v>
      </c>
      <c r="P2765" s="61">
        <v>46.2</v>
      </c>
      <c r="Q2765" t="s">
        <v>3579</v>
      </c>
      <c r="R2765" s="61">
        <v>46.2</v>
      </c>
      <c r="S2765" s="61">
        <v>0</v>
      </c>
    </row>
    <row r="2766" spans="1:19" x14ac:dyDescent="0.2">
      <c r="A2766" t="s">
        <v>694</v>
      </c>
      <c r="B2766" t="s">
        <v>2246</v>
      </c>
      <c r="C2766" t="s">
        <v>3151</v>
      </c>
      <c r="D2766" t="s">
        <v>238</v>
      </c>
      <c r="E2766" t="s">
        <v>3573</v>
      </c>
      <c r="F2766" t="s">
        <v>16</v>
      </c>
      <c r="G2766" s="87">
        <v>20200630</v>
      </c>
      <c r="H2766" t="s">
        <v>3617</v>
      </c>
      <c r="I2766" t="s">
        <v>3618</v>
      </c>
      <c r="J2766" t="s">
        <v>3618</v>
      </c>
      <c r="K2766">
        <v>7738</v>
      </c>
      <c r="L2766" t="s">
        <v>6571</v>
      </c>
      <c r="M2766" s="87">
        <v>44020</v>
      </c>
      <c r="N2766" t="s">
        <v>3620</v>
      </c>
      <c r="O2766" t="s">
        <v>3579</v>
      </c>
      <c r="P2766" s="61">
        <v>-46.2</v>
      </c>
      <c r="Q2766" t="s">
        <v>3579</v>
      </c>
      <c r="R2766" s="61">
        <v>0</v>
      </c>
      <c r="S2766" s="61">
        <v>-46.2</v>
      </c>
    </row>
    <row r="2767" spans="1:19" x14ac:dyDescent="0.2">
      <c r="A2767" t="s">
        <v>694</v>
      </c>
      <c r="B2767" t="s">
        <v>2246</v>
      </c>
      <c r="C2767" t="s">
        <v>3151</v>
      </c>
      <c r="D2767" t="s">
        <v>238</v>
      </c>
      <c r="E2767" t="s">
        <v>3573</v>
      </c>
      <c r="F2767" t="s">
        <v>16</v>
      </c>
      <c r="G2767" s="87">
        <v>20200630</v>
      </c>
      <c r="H2767" t="s">
        <v>3617</v>
      </c>
      <c r="I2767" t="s">
        <v>3618</v>
      </c>
      <c r="J2767" t="s">
        <v>3618</v>
      </c>
      <c r="K2767">
        <v>7738</v>
      </c>
      <c r="L2767" t="s">
        <v>6570</v>
      </c>
      <c r="M2767" s="87">
        <v>44020</v>
      </c>
      <c r="N2767" t="s">
        <v>3620</v>
      </c>
      <c r="O2767" t="s">
        <v>3579</v>
      </c>
      <c r="P2767" s="61">
        <v>-63.1</v>
      </c>
      <c r="Q2767" t="s">
        <v>3579</v>
      </c>
      <c r="R2767" s="61">
        <v>0</v>
      </c>
      <c r="S2767" s="61">
        <v>-63.1</v>
      </c>
    </row>
    <row r="2768" spans="1:19" x14ac:dyDescent="0.2">
      <c r="A2768" t="s">
        <v>696</v>
      </c>
      <c r="B2768" t="s">
        <v>2249</v>
      </c>
      <c r="C2768" t="s">
        <v>3152</v>
      </c>
      <c r="D2768" t="s">
        <v>238</v>
      </c>
      <c r="E2768" t="s">
        <v>3573</v>
      </c>
      <c r="F2768" t="s">
        <v>115</v>
      </c>
      <c r="G2768" s="87">
        <v>20190717</v>
      </c>
      <c r="H2768" t="s">
        <v>5730</v>
      </c>
      <c r="I2768" t="s">
        <v>6572</v>
      </c>
      <c r="J2768" t="s">
        <v>6595</v>
      </c>
      <c r="K2768">
        <v>7134</v>
      </c>
      <c r="L2768" t="s">
        <v>6574</v>
      </c>
      <c r="M2768" s="87">
        <v>43663</v>
      </c>
      <c r="N2768" t="s">
        <v>3578</v>
      </c>
      <c r="O2768" t="s">
        <v>3579</v>
      </c>
      <c r="P2768" s="61">
        <v>105.83</v>
      </c>
      <c r="Q2768" t="s">
        <v>3579</v>
      </c>
      <c r="R2768" s="61">
        <v>105.83</v>
      </c>
      <c r="S2768" s="61">
        <v>0</v>
      </c>
    </row>
    <row r="2769" spans="1:19" x14ac:dyDescent="0.2">
      <c r="A2769" t="s">
        <v>696</v>
      </c>
      <c r="B2769" t="s">
        <v>2249</v>
      </c>
      <c r="C2769" t="s">
        <v>3152</v>
      </c>
      <c r="D2769" t="s">
        <v>238</v>
      </c>
      <c r="E2769" t="s">
        <v>3573</v>
      </c>
      <c r="F2769" t="s">
        <v>115</v>
      </c>
      <c r="G2769" s="87">
        <v>20190731</v>
      </c>
      <c r="H2769" t="s">
        <v>4447</v>
      </c>
      <c r="I2769" t="s">
        <v>6555</v>
      </c>
      <c r="J2769" t="s">
        <v>6556</v>
      </c>
      <c r="K2769">
        <v>7180</v>
      </c>
      <c r="L2769" t="s">
        <v>6557</v>
      </c>
      <c r="M2769" s="87">
        <v>43698</v>
      </c>
      <c r="N2769" t="s">
        <v>3620</v>
      </c>
      <c r="O2769" t="s">
        <v>3579</v>
      </c>
      <c r="P2769" s="61">
        <v>47.42</v>
      </c>
      <c r="Q2769" t="s">
        <v>3579</v>
      </c>
      <c r="R2769" s="61">
        <v>47.42</v>
      </c>
      <c r="S2769" s="61">
        <v>0</v>
      </c>
    </row>
    <row r="2770" spans="1:19" x14ac:dyDescent="0.2">
      <c r="A2770" t="s">
        <v>696</v>
      </c>
      <c r="B2770" t="s">
        <v>2249</v>
      </c>
      <c r="C2770" t="s">
        <v>3152</v>
      </c>
      <c r="D2770" t="s">
        <v>238</v>
      </c>
      <c r="E2770" t="s">
        <v>3573</v>
      </c>
      <c r="F2770" t="s">
        <v>115</v>
      </c>
      <c r="G2770" s="87">
        <v>20190731</v>
      </c>
      <c r="H2770" t="s">
        <v>4447</v>
      </c>
      <c r="I2770" t="s">
        <v>6565</v>
      </c>
      <c r="J2770" t="s">
        <v>6565</v>
      </c>
      <c r="K2770">
        <v>7180</v>
      </c>
      <c r="L2770" t="s">
        <v>6557</v>
      </c>
      <c r="M2770" s="87">
        <v>43698</v>
      </c>
      <c r="N2770" t="s">
        <v>3620</v>
      </c>
      <c r="O2770" t="s">
        <v>3579</v>
      </c>
      <c r="P2770" s="61">
        <v>127.89</v>
      </c>
      <c r="Q2770" t="s">
        <v>3579</v>
      </c>
      <c r="R2770" s="61">
        <v>127.89</v>
      </c>
      <c r="S2770" s="61">
        <v>0</v>
      </c>
    </row>
    <row r="2771" spans="1:19" x14ac:dyDescent="0.2">
      <c r="A2771" t="s">
        <v>696</v>
      </c>
      <c r="B2771" t="s">
        <v>2249</v>
      </c>
      <c r="C2771" t="s">
        <v>3152</v>
      </c>
      <c r="D2771" t="s">
        <v>238</v>
      </c>
      <c r="E2771" t="s">
        <v>3573</v>
      </c>
      <c r="F2771" t="s">
        <v>116</v>
      </c>
      <c r="G2771" s="87">
        <v>20190821</v>
      </c>
      <c r="H2771" t="s">
        <v>5730</v>
      </c>
      <c r="I2771" t="s">
        <v>6575</v>
      </c>
      <c r="J2771" t="s">
        <v>6595</v>
      </c>
      <c r="K2771">
        <v>7190</v>
      </c>
      <c r="L2771" t="s">
        <v>6246</v>
      </c>
      <c r="M2771" s="87">
        <v>43698</v>
      </c>
      <c r="N2771" t="s">
        <v>3620</v>
      </c>
      <c r="O2771" t="s">
        <v>3579</v>
      </c>
      <c r="P2771" s="61">
        <v>105.83</v>
      </c>
      <c r="Q2771" t="s">
        <v>3579</v>
      </c>
      <c r="R2771" s="61">
        <v>105.83</v>
      </c>
      <c r="S2771" s="61">
        <v>0</v>
      </c>
    </row>
    <row r="2772" spans="1:19" x14ac:dyDescent="0.2">
      <c r="A2772" t="s">
        <v>696</v>
      </c>
      <c r="B2772" t="s">
        <v>2249</v>
      </c>
      <c r="C2772" t="s">
        <v>3152</v>
      </c>
      <c r="D2772" t="s">
        <v>238</v>
      </c>
      <c r="E2772" t="s">
        <v>3573</v>
      </c>
      <c r="F2772" t="s">
        <v>116</v>
      </c>
      <c r="G2772" s="87">
        <v>20190831</v>
      </c>
      <c r="H2772" t="s">
        <v>4447</v>
      </c>
      <c r="I2772" t="s">
        <v>6555</v>
      </c>
      <c r="J2772" t="s">
        <v>6556</v>
      </c>
      <c r="K2772">
        <v>7232</v>
      </c>
      <c r="L2772" t="s">
        <v>6558</v>
      </c>
      <c r="M2772" s="87">
        <v>43718</v>
      </c>
      <c r="N2772" t="s">
        <v>3620</v>
      </c>
      <c r="O2772" t="s">
        <v>3579</v>
      </c>
      <c r="P2772" s="61">
        <v>46.15</v>
      </c>
      <c r="Q2772" t="s">
        <v>3579</v>
      </c>
      <c r="R2772" s="61">
        <v>46.15</v>
      </c>
      <c r="S2772" s="61">
        <v>0</v>
      </c>
    </row>
    <row r="2773" spans="1:19" x14ac:dyDescent="0.2">
      <c r="A2773" t="s">
        <v>696</v>
      </c>
      <c r="B2773" t="s">
        <v>2249</v>
      </c>
      <c r="C2773" t="s">
        <v>3152</v>
      </c>
      <c r="D2773" t="s">
        <v>238</v>
      </c>
      <c r="E2773" t="s">
        <v>3573</v>
      </c>
      <c r="F2773" t="s">
        <v>116</v>
      </c>
      <c r="G2773" s="87">
        <v>20190831</v>
      </c>
      <c r="H2773" t="s">
        <v>4447</v>
      </c>
      <c r="I2773" t="s">
        <v>6565</v>
      </c>
      <c r="J2773" t="s">
        <v>6565</v>
      </c>
      <c r="K2773">
        <v>7232</v>
      </c>
      <c r="L2773" t="s">
        <v>6558</v>
      </c>
      <c r="M2773" s="87">
        <v>43718</v>
      </c>
      <c r="N2773" t="s">
        <v>3620</v>
      </c>
      <c r="O2773" t="s">
        <v>3579</v>
      </c>
      <c r="P2773" s="61">
        <v>127.89</v>
      </c>
      <c r="Q2773" t="s">
        <v>3579</v>
      </c>
      <c r="R2773" s="61">
        <v>127.89</v>
      </c>
      <c r="S2773" s="61">
        <v>0</v>
      </c>
    </row>
    <row r="2774" spans="1:19" x14ac:dyDescent="0.2">
      <c r="A2774" t="s">
        <v>696</v>
      </c>
      <c r="B2774" t="s">
        <v>2249</v>
      </c>
      <c r="C2774" t="s">
        <v>3152</v>
      </c>
      <c r="D2774" t="s">
        <v>238</v>
      </c>
      <c r="E2774" t="s">
        <v>3573</v>
      </c>
      <c r="F2774" t="s">
        <v>117</v>
      </c>
      <c r="G2774" s="87">
        <v>20190919</v>
      </c>
      <c r="H2774" t="s">
        <v>5730</v>
      </c>
      <c r="I2774" t="s">
        <v>6576</v>
      </c>
      <c r="J2774" t="s">
        <v>6595</v>
      </c>
      <c r="K2774">
        <v>7260</v>
      </c>
      <c r="L2774" t="s">
        <v>6301</v>
      </c>
      <c r="M2774" s="87">
        <v>43739</v>
      </c>
      <c r="N2774" t="s">
        <v>3578</v>
      </c>
      <c r="O2774" t="s">
        <v>3579</v>
      </c>
      <c r="P2774" s="61">
        <v>105.83</v>
      </c>
      <c r="Q2774" t="s">
        <v>3579</v>
      </c>
      <c r="R2774" s="61">
        <v>105.83</v>
      </c>
      <c r="S2774" s="61">
        <v>0</v>
      </c>
    </row>
    <row r="2775" spans="1:19" x14ac:dyDescent="0.2">
      <c r="A2775" t="s">
        <v>696</v>
      </c>
      <c r="B2775" t="s">
        <v>2249</v>
      </c>
      <c r="C2775" t="s">
        <v>3152</v>
      </c>
      <c r="D2775" t="s">
        <v>238</v>
      </c>
      <c r="E2775" t="s">
        <v>3573</v>
      </c>
      <c r="F2775" t="s">
        <v>117</v>
      </c>
      <c r="G2775" s="87">
        <v>20190930</v>
      </c>
      <c r="H2775" t="s">
        <v>4447</v>
      </c>
      <c r="I2775" t="s">
        <v>6565</v>
      </c>
      <c r="J2775" t="s">
        <v>6565</v>
      </c>
      <c r="K2775">
        <v>7279</v>
      </c>
      <c r="L2775" t="s">
        <v>6559</v>
      </c>
      <c r="M2775" s="87">
        <v>43747</v>
      </c>
      <c r="N2775" t="s">
        <v>3620</v>
      </c>
      <c r="O2775" t="s">
        <v>3579</v>
      </c>
      <c r="P2775" s="61">
        <v>127.89</v>
      </c>
      <c r="Q2775" t="s">
        <v>3579</v>
      </c>
      <c r="R2775" s="61">
        <v>127.89</v>
      </c>
      <c r="S2775" s="61">
        <v>0</v>
      </c>
    </row>
    <row r="2776" spans="1:19" x14ac:dyDescent="0.2">
      <c r="A2776" t="s">
        <v>696</v>
      </c>
      <c r="B2776" t="s">
        <v>2249</v>
      </c>
      <c r="C2776" t="s">
        <v>3152</v>
      </c>
      <c r="D2776" t="s">
        <v>238</v>
      </c>
      <c r="E2776" t="s">
        <v>3573</v>
      </c>
      <c r="F2776" t="s">
        <v>117</v>
      </c>
      <c r="G2776" s="87">
        <v>20190930</v>
      </c>
      <c r="H2776" t="s">
        <v>4447</v>
      </c>
      <c r="I2776" t="s">
        <v>6556</v>
      </c>
      <c r="J2776" t="s">
        <v>6556</v>
      </c>
      <c r="K2776">
        <v>7279</v>
      </c>
      <c r="L2776" t="s">
        <v>6559</v>
      </c>
      <c r="M2776" s="87">
        <v>43747</v>
      </c>
      <c r="N2776" t="s">
        <v>3620</v>
      </c>
      <c r="O2776" t="s">
        <v>3579</v>
      </c>
      <c r="P2776" s="61">
        <v>45.83</v>
      </c>
      <c r="Q2776" t="s">
        <v>3579</v>
      </c>
      <c r="R2776" s="61">
        <v>45.83</v>
      </c>
      <c r="S2776" s="61">
        <v>0</v>
      </c>
    </row>
    <row r="2777" spans="1:19" x14ac:dyDescent="0.2">
      <c r="A2777" t="s">
        <v>696</v>
      </c>
      <c r="B2777" t="s">
        <v>2249</v>
      </c>
      <c r="C2777" t="s">
        <v>3152</v>
      </c>
      <c r="D2777" t="s">
        <v>238</v>
      </c>
      <c r="E2777" t="s">
        <v>3573</v>
      </c>
      <c r="F2777" t="s">
        <v>118</v>
      </c>
      <c r="G2777" s="87">
        <v>20191010</v>
      </c>
      <c r="H2777" t="s">
        <v>5730</v>
      </c>
      <c r="I2777" t="s">
        <v>6577</v>
      </c>
      <c r="J2777" t="s">
        <v>6595</v>
      </c>
      <c r="K2777">
        <v>7288</v>
      </c>
      <c r="L2777" t="s">
        <v>6578</v>
      </c>
      <c r="M2777" s="87">
        <v>43752</v>
      </c>
      <c r="N2777" t="s">
        <v>3578</v>
      </c>
      <c r="O2777" t="s">
        <v>3579</v>
      </c>
      <c r="P2777" s="61">
        <v>105.83</v>
      </c>
      <c r="Q2777" t="s">
        <v>3579</v>
      </c>
      <c r="R2777" s="61">
        <v>105.83</v>
      </c>
      <c r="S2777" s="61">
        <v>0</v>
      </c>
    </row>
    <row r="2778" spans="1:19" x14ac:dyDescent="0.2">
      <c r="A2778" t="s">
        <v>696</v>
      </c>
      <c r="B2778" t="s">
        <v>2249</v>
      </c>
      <c r="C2778" t="s">
        <v>3152</v>
      </c>
      <c r="D2778" t="s">
        <v>238</v>
      </c>
      <c r="E2778" t="s">
        <v>3573</v>
      </c>
      <c r="F2778" t="s">
        <v>118</v>
      </c>
      <c r="G2778" s="87">
        <v>20191031</v>
      </c>
      <c r="H2778" t="s">
        <v>4447</v>
      </c>
      <c r="I2778" t="s">
        <v>6565</v>
      </c>
      <c r="J2778" t="s">
        <v>6565</v>
      </c>
      <c r="K2778">
        <v>7327</v>
      </c>
      <c r="L2778" t="s">
        <v>6560</v>
      </c>
      <c r="M2778" s="87">
        <v>43782</v>
      </c>
      <c r="N2778" t="s">
        <v>3620</v>
      </c>
      <c r="O2778" t="s">
        <v>3579</v>
      </c>
      <c r="P2778" s="61">
        <v>125.99</v>
      </c>
      <c r="Q2778" t="s">
        <v>3579</v>
      </c>
      <c r="R2778" s="61">
        <v>125.99</v>
      </c>
      <c r="S2778" s="61">
        <v>0</v>
      </c>
    </row>
    <row r="2779" spans="1:19" x14ac:dyDescent="0.2">
      <c r="A2779" t="s">
        <v>696</v>
      </c>
      <c r="B2779" t="s">
        <v>2249</v>
      </c>
      <c r="C2779" t="s">
        <v>3152</v>
      </c>
      <c r="D2779" t="s">
        <v>238</v>
      </c>
      <c r="E2779" t="s">
        <v>3573</v>
      </c>
      <c r="F2779" t="s">
        <v>118</v>
      </c>
      <c r="G2779" s="87">
        <v>20191031</v>
      </c>
      <c r="H2779" t="s">
        <v>4447</v>
      </c>
      <c r="I2779" t="s">
        <v>6556</v>
      </c>
      <c r="J2779" t="s">
        <v>6556</v>
      </c>
      <c r="K2779">
        <v>7327</v>
      </c>
      <c r="L2779" t="s">
        <v>6560</v>
      </c>
      <c r="M2779" s="87">
        <v>43782</v>
      </c>
      <c r="N2779" t="s">
        <v>3620</v>
      </c>
      <c r="O2779" t="s">
        <v>3579</v>
      </c>
      <c r="P2779" s="61">
        <v>44.28</v>
      </c>
      <c r="Q2779" t="s">
        <v>3579</v>
      </c>
      <c r="R2779" s="61">
        <v>44.28</v>
      </c>
      <c r="S2779" s="61">
        <v>0</v>
      </c>
    </row>
    <row r="2780" spans="1:19" x14ac:dyDescent="0.2">
      <c r="A2780" t="s">
        <v>696</v>
      </c>
      <c r="B2780" t="s">
        <v>2249</v>
      </c>
      <c r="C2780" t="s">
        <v>3152</v>
      </c>
      <c r="D2780" t="s">
        <v>238</v>
      </c>
      <c r="E2780" t="s">
        <v>3573</v>
      </c>
      <c r="F2780" t="s">
        <v>119</v>
      </c>
      <c r="G2780" s="87">
        <v>20191115</v>
      </c>
      <c r="H2780" t="s">
        <v>5730</v>
      </c>
      <c r="I2780" t="s">
        <v>6579</v>
      </c>
      <c r="J2780" t="s">
        <v>6595</v>
      </c>
      <c r="K2780">
        <v>7334</v>
      </c>
      <c r="L2780" t="s">
        <v>6580</v>
      </c>
      <c r="M2780" s="87">
        <v>43784</v>
      </c>
      <c r="N2780" t="s">
        <v>3578</v>
      </c>
      <c r="O2780" t="s">
        <v>3579</v>
      </c>
      <c r="P2780" s="61">
        <v>105.83</v>
      </c>
      <c r="Q2780" t="s">
        <v>3579</v>
      </c>
      <c r="R2780" s="61">
        <v>105.83</v>
      </c>
      <c r="S2780" s="61">
        <v>0</v>
      </c>
    </row>
    <row r="2781" spans="1:19" x14ac:dyDescent="0.2">
      <c r="A2781" t="s">
        <v>696</v>
      </c>
      <c r="B2781" t="s">
        <v>2249</v>
      </c>
      <c r="C2781" t="s">
        <v>3152</v>
      </c>
      <c r="D2781" t="s">
        <v>238</v>
      </c>
      <c r="E2781" t="s">
        <v>3573</v>
      </c>
      <c r="F2781" t="s">
        <v>119</v>
      </c>
      <c r="G2781" s="87">
        <v>20191130</v>
      </c>
      <c r="H2781" t="s">
        <v>4447</v>
      </c>
      <c r="I2781" t="s">
        <v>6565</v>
      </c>
      <c r="J2781" t="s">
        <v>6565</v>
      </c>
      <c r="K2781">
        <v>7379</v>
      </c>
      <c r="L2781" t="s">
        <v>6561</v>
      </c>
      <c r="M2781" s="87">
        <v>43810</v>
      </c>
      <c r="N2781" t="s">
        <v>3620</v>
      </c>
      <c r="O2781" t="s">
        <v>3579</v>
      </c>
      <c r="P2781" s="61">
        <v>125.99</v>
      </c>
      <c r="Q2781" t="s">
        <v>3579</v>
      </c>
      <c r="R2781" s="61">
        <v>125.99</v>
      </c>
      <c r="S2781" s="61">
        <v>0</v>
      </c>
    </row>
    <row r="2782" spans="1:19" x14ac:dyDescent="0.2">
      <c r="A2782" t="s">
        <v>696</v>
      </c>
      <c r="B2782" t="s">
        <v>2249</v>
      </c>
      <c r="C2782" t="s">
        <v>3152</v>
      </c>
      <c r="D2782" t="s">
        <v>238</v>
      </c>
      <c r="E2782" t="s">
        <v>3573</v>
      </c>
      <c r="F2782" t="s">
        <v>119</v>
      </c>
      <c r="G2782" s="87">
        <v>20191130</v>
      </c>
      <c r="H2782" t="s">
        <v>4447</v>
      </c>
      <c r="I2782" t="s">
        <v>6556</v>
      </c>
      <c r="J2782" t="s">
        <v>6556</v>
      </c>
      <c r="K2782">
        <v>7379</v>
      </c>
      <c r="L2782" t="s">
        <v>6561</v>
      </c>
      <c r="M2782" s="87">
        <v>43810</v>
      </c>
      <c r="N2782" t="s">
        <v>3620</v>
      </c>
      <c r="O2782" t="s">
        <v>3579</v>
      </c>
      <c r="P2782" s="61">
        <v>44.28</v>
      </c>
      <c r="Q2782" t="s">
        <v>3579</v>
      </c>
      <c r="R2782" s="61">
        <v>44.28</v>
      </c>
      <c r="S2782" s="61">
        <v>0</v>
      </c>
    </row>
    <row r="2783" spans="1:19" x14ac:dyDescent="0.2">
      <c r="A2783" t="s">
        <v>696</v>
      </c>
      <c r="B2783" t="s">
        <v>2249</v>
      </c>
      <c r="C2783" t="s">
        <v>3152</v>
      </c>
      <c r="D2783" t="s">
        <v>238</v>
      </c>
      <c r="E2783" t="s">
        <v>3573</v>
      </c>
      <c r="F2783" t="s">
        <v>120</v>
      </c>
      <c r="G2783" s="87">
        <v>20191217</v>
      </c>
      <c r="H2783" t="s">
        <v>5730</v>
      </c>
      <c r="I2783" t="s">
        <v>6581</v>
      </c>
      <c r="J2783" t="s">
        <v>6595</v>
      </c>
      <c r="K2783">
        <v>7401</v>
      </c>
      <c r="L2783" t="s">
        <v>6582</v>
      </c>
      <c r="M2783" s="87">
        <v>43835</v>
      </c>
      <c r="N2783" t="s">
        <v>3578</v>
      </c>
      <c r="O2783" t="s">
        <v>3579</v>
      </c>
      <c r="P2783" s="61">
        <v>105.83</v>
      </c>
      <c r="Q2783" t="s">
        <v>3579</v>
      </c>
      <c r="R2783" s="61">
        <v>105.83</v>
      </c>
      <c r="S2783" s="61">
        <v>0</v>
      </c>
    </row>
    <row r="2784" spans="1:19" x14ac:dyDescent="0.2">
      <c r="A2784" t="s">
        <v>696</v>
      </c>
      <c r="B2784" t="s">
        <v>2249</v>
      </c>
      <c r="C2784" t="s">
        <v>3152</v>
      </c>
      <c r="D2784" t="s">
        <v>238</v>
      </c>
      <c r="E2784" t="s">
        <v>3573</v>
      </c>
      <c r="F2784" t="s">
        <v>120</v>
      </c>
      <c r="G2784" s="87">
        <v>20191231</v>
      </c>
      <c r="H2784" t="s">
        <v>4447</v>
      </c>
      <c r="I2784" t="s">
        <v>6565</v>
      </c>
      <c r="J2784" t="s">
        <v>6565</v>
      </c>
      <c r="K2784">
        <v>7414</v>
      </c>
      <c r="L2784" t="s">
        <v>6562</v>
      </c>
      <c r="M2784" s="87">
        <v>43840</v>
      </c>
      <c r="N2784" t="s">
        <v>3578</v>
      </c>
      <c r="O2784" t="s">
        <v>3579</v>
      </c>
      <c r="P2784" s="61">
        <v>165.38</v>
      </c>
      <c r="Q2784" t="s">
        <v>3579</v>
      </c>
      <c r="R2784" s="61">
        <v>165.38</v>
      </c>
      <c r="S2784" s="61">
        <v>0</v>
      </c>
    </row>
    <row r="2785" spans="1:19" x14ac:dyDescent="0.2">
      <c r="A2785" t="s">
        <v>696</v>
      </c>
      <c r="B2785" t="s">
        <v>2249</v>
      </c>
      <c r="C2785" t="s">
        <v>3152</v>
      </c>
      <c r="D2785" t="s">
        <v>238</v>
      </c>
      <c r="E2785" t="s">
        <v>3573</v>
      </c>
      <c r="F2785" t="s">
        <v>120</v>
      </c>
      <c r="G2785" s="87">
        <v>20191231</v>
      </c>
      <c r="H2785" t="s">
        <v>4447</v>
      </c>
      <c r="I2785" t="s">
        <v>6556</v>
      </c>
      <c r="J2785" t="s">
        <v>6556</v>
      </c>
      <c r="K2785">
        <v>7414</v>
      </c>
      <c r="L2785" t="s">
        <v>6562</v>
      </c>
      <c r="M2785" s="87">
        <v>43840</v>
      </c>
      <c r="N2785" t="s">
        <v>3578</v>
      </c>
      <c r="O2785" t="s">
        <v>3579</v>
      </c>
      <c r="P2785" s="61">
        <v>51.41</v>
      </c>
      <c r="Q2785" t="s">
        <v>3579</v>
      </c>
      <c r="R2785" s="61">
        <v>51.41</v>
      </c>
      <c r="S2785" s="61">
        <v>0</v>
      </c>
    </row>
    <row r="2786" spans="1:19" x14ac:dyDescent="0.2">
      <c r="A2786" t="s">
        <v>696</v>
      </c>
      <c r="B2786" t="s">
        <v>2249</v>
      </c>
      <c r="C2786" t="s">
        <v>3152</v>
      </c>
      <c r="D2786" t="s">
        <v>238</v>
      </c>
      <c r="E2786" t="s">
        <v>3573</v>
      </c>
      <c r="F2786" t="s">
        <v>121</v>
      </c>
      <c r="G2786" s="87">
        <v>20200113</v>
      </c>
      <c r="H2786" t="s">
        <v>5730</v>
      </c>
      <c r="I2786" t="s">
        <v>6583</v>
      </c>
      <c r="J2786" t="s">
        <v>6595</v>
      </c>
      <c r="K2786">
        <v>7424</v>
      </c>
      <c r="L2786" t="s">
        <v>6584</v>
      </c>
      <c r="M2786" s="87">
        <v>43844</v>
      </c>
      <c r="N2786" t="s">
        <v>3578</v>
      </c>
      <c r="O2786" t="s">
        <v>3579</v>
      </c>
      <c r="P2786" s="61">
        <v>105.83</v>
      </c>
      <c r="Q2786" t="s">
        <v>3579</v>
      </c>
      <c r="R2786" s="61">
        <v>105.83</v>
      </c>
      <c r="S2786" s="61">
        <v>0</v>
      </c>
    </row>
    <row r="2787" spans="1:19" x14ac:dyDescent="0.2">
      <c r="A2787" t="s">
        <v>696</v>
      </c>
      <c r="B2787" t="s">
        <v>2249</v>
      </c>
      <c r="C2787" t="s">
        <v>3152</v>
      </c>
      <c r="D2787" t="s">
        <v>238</v>
      </c>
      <c r="E2787" t="s">
        <v>3573</v>
      </c>
      <c r="F2787" t="s">
        <v>121</v>
      </c>
      <c r="G2787" s="87">
        <v>20200131</v>
      </c>
      <c r="H2787" t="s">
        <v>4447</v>
      </c>
      <c r="I2787" t="s">
        <v>6565</v>
      </c>
      <c r="J2787" t="s">
        <v>6565</v>
      </c>
      <c r="K2787">
        <v>7475</v>
      </c>
      <c r="L2787" t="s">
        <v>6564</v>
      </c>
      <c r="M2787" s="87">
        <v>43873</v>
      </c>
      <c r="N2787" t="s">
        <v>3620</v>
      </c>
      <c r="O2787" t="s">
        <v>3579</v>
      </c>
      <c r="P2787" s="61">
        <v>97.2</v>
      </c>
      <c r="Q2787" t="s">
        <v>3579</v>
      </c>
      <c r="R2787" s="61">
        <v>97.2</v>
      </c>
      <c r="S2787" s="61">
        <v>0</v>
      </c>
    </row>
    <row r="2788" spans="1:19" x14ac:dyDescent="0.2">
      <c r="A2788" t="s">
        <v>696</v>
      </c>
      <c r="B2788" t="s">
        <v>2249</v>
      </c>
      <c r="C2788" t="s">
        <v>3152</v>
      </c>
      <c r="D2788" t="s">
        <v>238</v>
      </c>
      <c r="E2788" t="s">
        <v>3573</v>
      </c>
      <c r="F2788" t="s">
        <v>121</v>
      </c>
      <c r="G2788" s="87">
        <v>20200131</v>
      </c>
      <c r="H2788" t="s">
        <v>4447</v>
      </c>
      <c r="I2788" t="s">
        <v>6556</v>
      </c>
      <c r="J2788" t="s">
        <v>6556</v>
      </c>
      <c r="K2788">
        <v>7475</v>
      </c>
      <c r="L2788" t="s">
        <v>6564</v>
      </c>
      <c r="M2788" s="87">
        <v>43873</v>
      </c>
      <c r="N2788" t="s">
        <v>3620</v>
      </c>
      <c r="O2788" t="s">
        <v>3579</v>
      </c>
      <c r="P2788" s="61">
        <v>51.95</v>
      </c>
      <c r="Q2788" t="s">
        <v>3579</v>
      </c>
      <c r="R2788" s="61">
        <v>51.95</v>
      </c>
      <c r="S2788" s="61">
        <v>0</v>
      </c>
    </row>
    <row r="2789" spans="1:19" x14ac:dyDescent="0.2">
      <c r="A2789" t="s">
        <v>696</v>
      </c>
      <c r="B2789" t="s">
        <v>2249</v>
      </c>
      <c r="C2789" t="s">
        <v>3152</v>
      </c>
      <c r="D2789" t="s">
        <v>238</v>
      </c>
      <c r="E2789" t="s">
        <v>3573</v>
      </c>
      <c r="F2789" t="s">
        <v>122</v>
      </c>
      <c r="G2789" s="87">
        <v>20200211</v>
      </c>
      <c r="H2789" t="s">
        <v>5730</v>
      </c>
      <c r="I2789" t="s">
        <v>6585</v>
      </c>
      <c r="J2789" t="s">
        <v>6595</v>
      </c>
      <c r="K2789">
        <v>7475</v>
      </c>
      <c r="L2789" t="s">
        <v>6586</v>
      </c>
      <c r="M2789" s="87">
        <v>43873</v>
      </c>
      <c r="N2789" t="s">
        <v>3620</v>
      </c>
      <c r="O2789" t="s">
        <v>3579</v>
      </c>
      <c r="P2789" s="61">
        <v>105.83</v>
      </c>
      <c r="Q2789" t="s">
        <v>3579</v>
      </c>
      <c r="R2789" s="61">
        <v>105.83</v>
      </c>
      <c r="S2789" s="61">
        <v>0</v>
      </c>
    </row>
    <row r="2790" spans="1:19" x14ac:dyDescent="0.2">
      <c r="A2790" t="s">
        <v>696</v>
      </c>
      <c r="B2790" t="s">
        <v>2249</v>
      </c>
      <c r="C2790" t="s">
        <v>3152</v>
      </c>
      <c r="D2790" t="s">
        <v>238</v>
      </c>
      <c r="E2790" t="s">
        <v>3573</v>
      </c>
      <c r="F2790" t="s">
        <v>122</v>
      </c>
      <c r="G2790" s="87">
        <v>20200229</v>
      </c>
      <c r="H2790" t="s">
        <v>4447</v>
      </c>
      <c r="I2790" t="s">
        <v>6565</v>
      </c>
      <c r="J2790" t="s">
        <v>6565</v>
      </c>
      <c r="K2790">
        <v>7517</v>
      </c>
      <c r="L2790" t="s">
        <v>6566</v>
      </c>
      <c r="M2790" s="87">
        <v>43902</v>
      </c>
      <c r="N2790" t="s">
        <v>3620</v>
      </c>
      <c r="O2790" t="s">
        <v>3579</v>
      </c>
      <c r="P2790" s="61">
        <v>90.45</v>
      </c>
      <c r="Q2790" t="s">
        <v>3579</v>
      </c>
      <c r="R2790" s="61">
        <v>90.45</v>
      </c>
      <c r="S2790" s="61">
        <v>0</v>
      </c>
    </row>
    <row r="2791" spans="1:19" x14ac:dyDescent="0.2">
      <c r="A2791" t="s">
        <v>696</v>
      </c>
      <c r="B2791" t="s">
        <v>2249</v>
      </c>
      <c r="C2791" t="s">
        <v>3152</v>
      </c>
      <c r="D2791" t="s">
        <v>238</v>
      </c>
      <c r="E2791" t="s">
        <v>3573</v>
      </c>
      <c r="F2791" t="s">
        <v>122</v>
      </c>
      <c r="G2791" s="87">
        <v>20200229</v>
      </c>
      <c r="H2791" t="s">
        <v>4447</v>
      </c>
      <c r="I2791" t="s">
        <v>6556</v>
      </c>
      <c r="J2791" t="s">
        <v>6556</v>
      </c>
      <c r="K2791">
        <v>7517</v>
      </c>
      <c r="L2791" t="s">
        <v>6566</v>
      </c>
      <c r="M2791" s="87">
        <v>43902</v>
      </c>
      <c r="N2791" t="s">
        <v>3620</v>
      </c>
      <c r="O2791" t="s">
        <v>3579</v>
      </c>
      <c r="P2791" s="61">
        <v>52.01</v>
      </c>
      <c r="Q2791" t="s">
        <v>3579</v>
      </c>
      <c r="R2791" s="61">
        <v>52.01</v>
      </c>
      <c r="S2791" s="61">
        <v>0</v>
      </c>
    </row>
    <row r="2792" spans="1:19" x14ac:dyDescent="0.2">
      <c r="A2792" t="s">
        <v>696</v>
      </c>
      <c r="B2792" t="s">
        <v>2249</v>
      </c>
      <c r="C2792" t="s">
        <v>3152</v>
      </c>
      <c r="D2792" t="s">
        <v>238</v>
      </c>
      <c r="E2792" t="s">
        <v>3573</v>
      </c>
      <c r="F2792" t="s">
        <v>123</v>
      </c>
      <c r="G2792" s="87">
        <v>20200311</v>
      </c>
      <c r="H2792" t="s">
        <v>5730</v>
      </c>
      <c r="I2792" t="s">
        <v>6587</v>
      </c>
      <c r="J2792" t="s">
        <v>6595</v>
      </c>
      <c r="K2792">
        <v>7517</v>
      </c>
      <c r="L2792" t="s">
        <v>6135</v>
      </c>
      <c r="M2792" s="87">
        <v>43902</v>
      </c>
      <c r="N2792" t="s">
        <v>3620</v>
      </c>
      <c r="O2792" t="s">
        <v>3579</v>
      </c>
      <c r="P2792" s="61">
        <v>105.83</v>
      </c>
      <c r="Q2792" t="s">
        <v>3579</v>
      </c>
      <c r="R2792" s="61">
        <v>105.83</v>
      </c>
      <c r="S2792" s="61">
        <v>0</v>
      </c>
    </row>
    <row r="2793" spans="1:19" x14ac:dyDescent="0.2">
      <c r="A2793" t="s">
        <v>696</v>
      </c>
      <c r="B2793" t="s">
        <v>2249</v>
      </c>
      <c r="C2793" t="s">
        <v>3152</v>
      </c>
      <c r="D2793" t="s">
        <v>238</v>
      </c>
      <c r="E2793" t="s">
        <v>3573</v>
      </c>
      <c r="F2793" t="s">
        <v>123</v>
      </c>
      <c r="G2793" s="87">
        <v>20200331</v>
      </c>
      <c r="H2793" t="s">
        <v>4447</v>
      </c>
      <c r="I2793" t="s">
        <v>6565</v>
      </c>
      <c r="J2793" t="s">
        <v>6565</v>
      </c>
      <c r="K2793">
        <v>7579</v>
      </c>
      <c r="L2793" t="s">
        <v>6567</v>
      </c>
      <c r="M2793" s="87">
        <v>43935</v>
      </c>
      <c r="N2793" t="s">
        <v>3620</v>
      </c>
      <c r="O2793" t="s">
        <v>3579</v>
      </c>
      <c r="P2793" s="61">
        <v>158.07</v>
      </c>
      <c r="Q2793" t="s">
        <v>3579</v>
      </c>
      <c r="R2793" s="61">
        <v>158.07</v>
      </c>
      <c r="S2793" s="61">
        <v>0</v>
      </c>
    </row>
    <row r="2794" spans="1:19" x14ac:dyDescent="0.2">
      <c r="A2794" t="s">
        <v>696</v>
      </c>
      <c r="B2794" t="s">
        <v>2249</v>
      </c>
      <c r="C2794" t="s">
        <v>3152</v>
      </c>
      <c r="D2794" t="s">
        <v>238</v>
      </c>
      <c r="E2794" t="s">
        <v>3573</v>
      </c>
      <c r="F2794" t="s">
        <v>123</v>
      </c>
      <c r="G2794" s="87">
        <v>20200331</v>
      </c>
      <c r="H2794" t="s">
        <v>4447</v>
      </c>
      <c r="I2794" t="s">
        <v>6556</v>
      </c>
      <c r="J2794" t="s">
        <v>6556</v>
      </c>
      <c r="K2794">
        <v>7579</v>
      </c>
      <c r="L2794" t="s">
        <v>6567</v>
      </c>
      <c r="M2794" s="87">
        <v>43935</v>
      </c>
      <c r="N2794" t="s">
        <v>3620</v>
      </c>
      <c r="O2794" t="s">
        <v>3579</v>
      </c>
      <c r="P2794" s="61">
        <v>52.5</v>
      </c>
      <c r="Q2794" t="s">
        <v>3579</v>
      </c>
      <c r="R2794" s="61">
        <v>52.5</v>
      </c>
      <c r="S2794" s="61">
        <v>0</v>
      </c>
    </row>
    <row r="2795" spans="1:19" x14ac:dyDescent="0.2">
      <c r="A2795" t="s">
        <v>696</v>
      </c>
      <c r="B2795" t="s">
        <v>2249</v>
      </c>
      <c r="C2795" t="s">
        <v>3152</v>
      </c>
      <c r="D2795" t="s">
        <v>238</v>
      </c>
      <c r="E2795" t="s">
        <v>3573</v>
      </c>
      <c r="F2795" t="s">
        <v>124</v>
      </c>
      <c r="G2795" s="87">
        <v>20200420</v>
      </c>
      <c r="H2795" t="s">
        <v>5730</v>
      </c>
      <c r="I2795" t="s">
        <v>6588</v>
      </c>
      <c r="J2795" t="s">
        <v>6595</v>
      </c>
      <c r="K2795">
        <v>7591</v>
      </c>
      <c r="L2795" t="s">
        <v>6589</v>
      </c>
      <c r="M2795" s="87">
        <v>43944</v>
      </c>
      <c r="N2795" t="s">
        <v>3578</v>
      </c>
      <c r="O2795" t="s">
        <v>3579</v>
      </c>
      <c r="P2795" s="61">
        <v>105.83</v>
      </c>
      <c r="Q2795" t="s">
        <v>3579</v>
      </c>
      <c r="R2795" s="61">
        <v>105.83</v>
      </c>
      <c r="S2795" s="61">
        <v>0</v>
      </c>
    </row>
    <row r="2796" spans="1:19" x14ac:dyDescent="0.2">
      <c r="A2796" t="s">
        <v>696</v>
      </c>
      <c r="B2796" t="s">
        <v>2249</v>
      </c>
      <c r="C2796" t="s">
        <v>3152</v>
      </c>
      <c r="D2796" t="s">
        <v>238</v>
      </c>
      <c r="E2796" t="s">
        <v>3573</v>
      </c>
      <c r="F2796" t="s">
        <v>124</v>
      </c>
      <c r="G2796" s="87">
        <v>20200430</v>
      </c>
      <c r="H2796" t="s">
        <v>4447</v>
      </c>
      <c r="I2796" t="s">
        <v>6565</v>
      </c>
      <c r="J2796" t="s">
        <v>6565</v>
      </c>
      <c r="K2796">
        <v>7628</v>
      </c>
      <c r="L2796" t="s">
        <v>6568</v>
      </c>
      <c r="M2796" s="87">
        <v>43962</v>
      </c>
      <c r="N2796" t="s">
        <v>3620</v>
      </c>
      <c r="O2796" t="s">
        <v>3579</v>
      </c>
      <c r="P2796" s="61">
        <v>95.95</v>
      </c>
      <c r="Q2796" t="s">
        <v>3579</v>
      </c>
      <c r="R2796" s="61">
        <v>95.95</v>
      </c>
      <c r="S2796" s="61">
        <v>0</v>
      </c>
    </row>
    <row r="2797" spans="1:19" x14ac:dyDescent="0.2">
      <c r="A2797" t="s">
        <v>696</v>
      </c>
      <c r="B2797" t="s">
        <v>2249</v>
      </c>
      <c r="C2797" t="s">
        <v>3152</v>
      </c>
      <c r="D2797" t="s">
        <v>238</v>
      </c>
      <c r="E2797" t="s">
        <v>3573</v>
      </c>
      <c r="F2797" t="s">
        <v>124</v>
      </c>
      <c r="G2797" s="87">
        <v>20200430</v>
      </c>
      <c r="H2797" t="s">
        <v>4447</v>
      </c>
      <c r="I2797" t="s">
        <v>6556</v>
      </c>
      <c r="J2797" t="s">
        <v>6556</v>
      </c>
      <c r="K2797">
        <v>7628</v>
      </c>
      <c r="L2797" t="s">
        <v>6568</v>
      </c>
      <c r="M2797" s="87">
        <v>43962</v>
      </c>
      <c r="N2797" t="s">
        <v>3620</v>
      </c>
      <c r="O2797" t="s">
        <v>3579</v>
      </c>
      <c r="P2797" s="61">
        <v>48.27</v>
      </c>
      <c r="Q2797" t="s">
        <v>3579</v>
      </c>
      <c r="R2797" s="61">
        <v>48.27</v>
      </c>
      <c r="S2797" s="61">
        <v>0</v>
      </c>
    </row>
    <row r="2798" spans="1:19" x14ac:dyDescent="0.2">
      <c r="A2798" t="s">
        <v>696</v>
      </c>
      <c r="B2798" t="s">
        <v>2249</v>
      </c>
      <c r="C2798" t="s">
        <v>3152</v>
      </c>
      <c r="D2798" t="s">
        <v>238</v>
      </c>
      <c r="E2798" t="s">
        <v>3573</v>
      </c>
      <c r="F2798" t="s">
        <v>125</v>
      </c>
      <c r="G2798" s="87">
        <v>20200513</v>
      </c>
      <c r="H2798" t="s">
        <v>5730</v>
      </c>
      <c r="I2798" t="s">
        <v>6590</v>
      </c>
      <c r="J2798" t="s">
        <v>6595</v>
      </c>
      <c r="K2798">
        <v>7636</v>
      </c>
      <c r="L2798" t="s">
        <v>6591</v>
      </c>
      <c r="M2798" s="87">
        <v>43969</v>
      </c>
      <c r="N2798" t="s">
        <v>3578</v>
      </c>
      <c r="O2798" t="s">
        <v>3579</v>
      </c>
      <c r="P2798" s="61">
        <v>105.83</v>
      </c>
      <c r="Q2798" t="s">
        <v>3579</v>
      </c>
      <c r="R2798" s="61">
        <v>105.83</v>
      </c>
      <c r="S2798" s="61">
        <v>0</v>
      </c>
    </row>
    <row r="2799" spans="1:19" x14ac:dyDescent="0.2">
      <c r="A2799" t="s">
        <v>696</v>
      </c>
      <c r="B2799" t="s">
        <v>2249</v>
      </c>
      <c r="C2799" t="s">
        <v>3152</v>
      </c>
      <c r="D2799" t="s">
        <v>238</v>
      </c>
      <c r="E2799" t="s">
        <v>3573</v>
      </c>
      <c r="F2799" t="s">
        <v>125</v>
      </c>
      <c r="G2799" s="87">
        <v>20200531</v>
      </c>
      <c r="H2799" t="s">
        <v>4447</v>
      </c>
      <c r="I2799" t="s">
        <v>6565</v>
      </c>
      <c r="J2799" t="s">
        <v>6565</v>
      </c>
      <c r="K2799">
        <v>7670</v>
      </c>
      <c r="L2799" t="s">
        <v>6569</v>
      </c>
      <c r="M2799" s="87">
        <v>43993</v>
      </c>
      <c r="N2799" t="s">
        <v>3620</v>
      </c>
      <c r="O2799" t="s">
        <v>3579</v>
      </c>
      <c r="P2799" s="61">
        <v>64.84</v>
      </c>
      <c r="Q2799" t="s">
        <v>3579</v>
      </c>
      <c r="R2799" s="61">
        <v>64.84</v>
      </c>
      <c r="S2799" s="61">
        <v>0</v>
      </c>
    </row>
    <row r="2800" spans="1:19" x14ac:dyDescent="0.2">
      <c r="A2800" t="s">
        <v>696</v>
      </c>
      <c r="B2800" t="s">
        <v>2249</v>
      </c>
      <c r="C2800" t="s">
        <v>3152</v>
      </c>
      <c r="D2800" t="s">
        <v>238</v>
      </c>
      <c r="E2800" t="s">
        <v>3573</v>
      </c>
      <c r="F2800" t="s">
        <v>125</v>
      </c>
      <c r="G2800" s="87">
        <v>20200531</v>
      </c>
      <c r="H2800" t="s">
        <v>4447</v>
      </c>
      <c r="I2800" t="s">
        <v>6556</v>
      </c>
      <c r="J2800" t="s">
        <v>6556</v>
      </c>
      <c r="K2800">
        <v>7670</v>
      </c>
      <c r="L2800" t="s">
        <v>6569</v>
      </c>
      <c r="M2800" s="87">
        <v>43993</v>
      </c>
      <c r="N2800" t="s">
        <v>3620</v>
      </c>
      <c r="O2800" t="s">
        <v>3579</v>
      </c>
      <c r="P2800" s="61">
        <v>23.47</v>
      </c>
      <c r="Q2800" t="s">
        <v>3579</v>
      </c>
      <c r="R2800" s="61">
        <v>23.47</v>
      </c>
      <c r="S2800" s="61">
        <v>0</v>
      </c>
    </row>
    <row r="2801" spans="1:19" x14ac:dyDescent="0.2">
      <c r="A2801" t="s">
        <v>696</v>
      </c>
      <c r="B2801" t="s">
        <v>2249</v>
      </c>
      <c r="C2801" t="s">
        <v>3152</v>
      </c>
      <c r="D2801" t="s">
        <v>238</v>
      </c>
      <c r="E2801" t="s">
        <v>3573</v>
      </c>
      <c r="F2801" t="s">
        <v>126</v>
      </c>
      <c r="G2801" s="87">
        <v>20200615</v>
      </c>
      <c r="H2801" t="s">
        <v>5730</v>
      </c>
      <c r="I2801" t="s">
        <v>6592</v>
      </c>
      <c r="J2801" t="s">
        <v>6595</v>
      </c>
      <c r="K2801">
        <v>7680</v>
      </c>
      <c r="L2801" t="s">
        <v>6593</v>
      </c>
      <c r="M2801" s="87">
        <v>43998</v>
      </c>
      <c r="N2801" t="s">
        <v>3578</v>
      </c>
      <c r="O2801" t="s">
        <v>3579</v>
      </c>
      <c r="P2801" s="61">
        <v>105.83</v>
      </c>
      <c r="Q2801" t="s">
        <v>3579</v>
      </c>
      <c r="R2801" s="61">
        <v>105.83</v>
      </c>
      <c r="S2801" s="61">
        <v>0</v>
      </c>
    </row>
    <row r="2802" spans="1:19" x14ac:dyDescent="0.2">
      <c r="A2802" t="s">
        <v>696</v>
      </c>
      <c r="B2802" t="s">
        <v>2249</v>
      </c>
      <c r="C2802" t="s">
        <v>3152</v>
      </c>
      <c r="D2802" t="s">
        <v>238</v>
      </c>
      <c r="E2802" t="s">
        <v>3573</v>
      </c>
      <c r="F2802" t="s">
        <v>16</v>
      </c>
      <c r="G2802" s="87">
        <v>20200630</v>
      </c>
      <c r="H2802" t="s">
        <v>3617</v>
      </c>
      <c r="J2802" t="s">
        <v>3618</v>
      </c>
      <c r="K2802">
        <v>7681</v>
      </c>
      <c r="L2802" t="s">
        <v>3619</v>
      </c>
      <c r="M2802" s="87">
        <v>43999</v>
      </c>
      <c r="N2802" t="s">
        <v>3620</v>
      </c>
      <c r="O2802" t="s">
        <v>3579</v>
      </c>
      <c r="P2802" s="61">
        <v>-3085.07</v>
      </c>
      <c r="Q2802" t="s">
        <v>3579</v>
      </c>
      <c r="R2802" s="61">
        <v>0</v>
      </c>
      <c r="S2802" s="61">
        <v>-3085.07</v>
      </c>
    </row>
    <row r="2803" spans="1:19" x14ac:dyDescent="0.2">
      <c r="A2803" t="s">
        <v>696</v>
      </c>
      <c r="B2803" t="s">
        <v>2249</v>
      </c>
      <c r="C2803" t="s">
        <v>3152</v>
      </c>
      <c r="D2803" t="s">
        <v>238</v>
      </c>
      <c r="E2803" t="s">
        <v>3573</v>
      </c>
      <c r="F2803" t="s">
        <v>126</v>
      </c>
      <c r="G2803" s="87">
        <v>20200630</v>
      </c>
      <c r="H2803" t="s">
        <v>4447</v>
      </c>
      <c r="I2803" t="s">
        <v>6565</v>
      </c>
      <c r="J2803" t="s">
        <v>6565</v>
      </c>
      <c r="K2803">
        <v>7738</v>
      </c>
      <c r="L2803" t="s">
        <v>6570</v>
      </c>
      <c r="M2803" s="87">
        <v>44020</v>
      </c>
      <c r="N2803" t="s">
        <v>3620</v>
      </c>
      <c r="O2803" t="s">
        <v>3579</v>
      </c>
      <c r="P2803" s="61">
        <v>63.1</v>
      </c>
      <c r="Q2803" t="s">
        <v>3579</v>
      </c>
      <c r="R2803" s="61">
        <v>63.1</v>
      </c>
      <c r="S2803" s="61">
        <v>0</v>
      </c>
    </row>
    <row r="2804" spans="1:19" x14ac:dyDescent="0.2">
      <c r="A2804" t="s">
        <v>696</v>
      </c>
      <c r="B2804" t="s">
        <v>2249</v>
      </c>
      <c r="C2804" t="s">
        <v>3152</v>
      </c>
      <c r="D2804" t="s">
        <v>238</v>
      </c>
      <c r="E2804" t="s">
        <v>3573</v>
      </c>
      <c r="F2804" t="s">
        <v>126</v>
      </c>
      <c r="G2804" s="87">
        <v>20200630</v>
      </c>
      <c r="H2804" t="s">
        <v>4447</v>
      </c>
      <c r="I2804" t="s">
        <v>6556</v>
      </c>
      <c r="J2804" t="s">
        <v>6556</v>
      </c>
      <c r="K2804">
        <v>7738</v>
      </c>
      <c r="L2804" t="s">
        <v>6571</v>
      </c>
      <c r="M2804" s="87">
        <v>44020</v>
      </c>
      <c r="N2804" t="s">
        <v>3620</v>
      </c>
      <c r="O2804" t="s">
        <v>3579</v>
      </c>
      <c r="P2804" s="61">
        <v>46.2</v>
      </c>
      <c r="Q2804" t="s">
        <v>3579</v>
      </c>
      <c r="R2804" s="61">
        <v>46.2</v>
      </c>
      <c r="S2804" s="61">
        <v>0</v>
      </c>
    </row>
    <row r="2805" spans="1:19" x14ac:dyDescent="0.2">
      <c r="A2805" t="s">
        <v>696</v>
      </c>
      <c r="B2805" t="s">
        <v>2249</v>
      </c>
      <c r="C2805" t="s">
        <v>3152</v>
      </c>
      <c r="D2805" t="s">
        <v>238</v>
      </c>
      <c r="E2805" t="s">
        <v>3573</v>
      </c>
      <c r="F2805" t="s">
        <v>16</v>
      </c>
      <c r="G2805" s="87">
        <v>20200630</v>
      </c>
      <c r="H2805" t="s">
        <v>3617</v>
      </c>
      <c r="I2805" t="s">
        <v>3618</v>
      </c>
      <c r="J2805" t="s">
        <v>3618</v>
      </c>
      <c r="K2805">
        <v>7738</v>
      </c>
      <c r="L2805" t="s">
        <v>6571</v>
      </c>
      <c r="M2805" s="87">
        <v>44020</v>
      </c>
      <c r="N2805" t="s">
        <v>3620</v>
      </c>
      <c r="O2805" t="s">
        <v>3579</v>
      </c>
      <c r="P2805" s="61">
        <v>-46.2</v>
      </c>
      <c r="Q2805" t="s">
        <v>3579</v>
      </c>
      <c r="R2805" s="61">
        <v>0</v>
      </c>
      <c r="S2805" s="61">
        <v>-46.2</v>
      </c>
    </row>
    <row r="2806" spans="1:19" x14ac:dyDescent="0.2">
      <c r="A2806" t="s">
        <v>696</v>
      </c>
      <c r="B2806" t="s">
        <v>2249</v>
      </c>
      <c r="C2806" t="s">
        <v>3152</v>
      </c>
      <c r="D2806" t="s">
        <v>238</v>
      </c>
      <c r="E2806" t="s">
        <v>3573</v>
      </c>
      <c r="F2806" t="s">
        <v>16</v>
      </c>
      <c r="G2806" s="87">
        <v>20200630</v>
      </c>
      <c r="H2806" t="s">
        <v>3617</v>
      </c>
      <c r="I2806" t="s">
        <v>3618</v>
      </c>
      <c r="J2806" t="s">
        <v>3618</v>
      </c>
      <c r="K2806">
        <v>7738</v>
      </c>
      <c r="L2806" t="s">
        <v>6570</v>
      </c>
      <c r="M2806" s="87">
        <v>44020</v>
      </c>
      <c r="N2806" t="s">
        <v>3620</v>
      </c>
      <c r="O2806" t="s">
        <v>3579</v>
      </c>
      <c r="P2806" s="61">
        <v>-63.1</v>
      </c>
      <c r="Q2806" t="s">
        <v>3579</v>
      </c>
      <c r="R2806" s="61">
        <v>0</v>
      </c>
      <c r="S2806" s="61">
        <v>-63.1</v>
      </c>
    </row>
    <row r="2807" spans="1:19" x14ac:dyDescent="0.2">
      <c r="A2807" t="s">
        <v>697</v>
      </c>
      <c r="B2807" t="s">
        <v>2250</v>
      </c>
      <c r="C2807" t="s">
        <v>3153</v>
      </c>
      <c r="D2807" t="s">
        <v>238</v>
      </c>
      <c r="E2807" t="s">
        <v>3573</v>
      </c>
      <c r="F2807" t="s">
        <v>115</v>
      </c>
      <c r="G2807" s="87">
        <v>20190717</v>
      </c>
      <c r="H2807" t="s">
        <v>5730</v>
      </c>
      <c r="I2807" t="s">
        <v>6572</v>
      </c>
      <c r="J2807" t="s">
        <v>6596</v>
      </c>
      <c r="K2807">
        <v>7134</v>
      </c>
      <c r="L2807" t="s">
        <v>6574</v>
      </c>
      <c r="M2807" s="87">
        <v>43663</v>
      </c>
      <c r="N2807" t="s">
        <v>3578</v>
      </c>
      <c r="O2807" t="s">
        <v>3579</v>
      </c>
      <c r="P2807" s="61">
        <v>105.83</v>
      </c>
      <c r="Q2807" t="s">
        <v>3579</v>
      </c>
      <c r="R2807" s="61">
        <v>105.83</v>
      </c>
      <c r="S2807" s="61">
        <v>0</v>
      </c>
    </row>
    <row r="2808" spans="1:19" x14ac:dyDescent="0.2">
      <c r="A2808" t="s">
        <v>697</v>
      </c>
      <c r="B2808" t="s">
        <v>2250</v>
      </c>
      <c r="C2808" t="s">
        <v>3153</v>
      </c>
      <c r="D2808" t="s">
        <v>238</v>
      </c>
      <c r="E2808" t="s">
        <v>3573</v>
      </c>
      <c r="F2808" t="s">
        <v>115</v>
      </c>
      <c r="G2808" s="87">
        <v>20190731</v>
      </c>
      <c r="H2808" t="s">
        <v>4447</v>
      </c>
      <c r="I2808" t="s">
        <v>6555</v>
      </c>
      <c r="J2808" t="s">
        <v>6556</v>
      </c>
      <c r="K2808">
        <v>7180</v>
      </c>
      <c r="L2808" t="s">
        <v>6557</v>
      </c>
      <c r="M2808" s="87">
        <v>43698</v>
      </c>
      <c r="N2808" t="s">
        <v>3620</v>
      </c>
      <c r="O2808" t="s">
        <v>3579</v>
      </c>
      <c r="P2808" s="61">
        <v>47.6</v>
      </c>
      <c r="Q2808" t="s">
        <v>3579</v>
      </c>
      <c r="R2808" s="61">
        <v>47.6</v>
      </c>
      <c r="S2808" s="61">
        <v>0</v>
      </c>
    </row>
    <row r="2809" spans="1:19" x14ac:dyDescent="0.2">
      <c r="A2809" t="s">
        <v>697</v>
      </c>
      <c r="B2809" t="s">
        <v>2250</v>
      </c>
      <c r="C2809" t="s">
        <v>3153</v>
      </c>
      <c r="D2809" t="s">
        <v>238</v>
      </c>
      <c r="E2809" t="s">
        <v>3573</v>
      </c>
      <c r="F2809" t="s">
        <v>115</v>
      </c>
      <c r="G2809" s="87">
        <v>20190731</v>
      </c>
      <c r="H2809" t="s">
        <v>4447</v>
      </c>
      <c r="I2809" t="s">
        <v>6565</v>
      </c>
      <c r="J2809" t="s">
        <v>6565</v>
      </c>
      <c r="K2809">
        <v>7180</v>
      </c>
      <c r="L2809" t="s">
        <v>6557</v>
      </c>
      <c r="M2809" s="87">
        <v>43698</v>
      </c>
      <c r="N2809" t="s">
        <v>3620</v>
      </c>
      <c r="O2809" t="s">
        <v>3579</v>
      </c>
      <c r="P2809" s="61">
        <v>127.89</v>
      </c>
      <c r="Q2809" t="s">
        <v>3579</v>
      </c>
      <c r="R2809" s="61">
        <v>127.89</v>
      </c>
      <c r="S2809" s="61">
        <v>0</v>
      </c>
    </row>
    <row r="2810" spans="1:19" x14ac:dyDescent="0.2">
      <c r="A2810" t="s">
        <v>697</v>
      </c>
      <c r="B2810" t="s">
        <v>2250</v>
      </c>
      <c r="C2810" t="s">
        <v>3153</v>
      </c>
      <c r="D2810" t="s">
        <v>238</v>
      </c>
      <c r="E2810" t="s">
        <v>3573</v>
      </c>
      <c r="F2810" t="s">
        <v>116</v>
      </c>
      <c r="G2810" s="87">
        <v>20190821</v>
      </c>
      <c r="H2810" t="s">
        <v>5730</v>
      </c>
      <c r="I2810" t="s">
        <v>6575</v>
      </c>
      <c r="J2810" t="s">
        <v>6596</v>
      </c>
      <c r="K2810">
        <v>7190</v>
      </c>
      <c r="L2810" t="s">
        <v>6246</v>
      </c>
      <c r="M2810" s="87">
        <v>43698</v>
      </c>
      <c r="N2810" t="s">
        <v>3620</v>
      </c>
      <c r="O2810" t="s">
        <v>3579</v>
      </c>
      <c r="P2810" s="61">
        <v>105.83</v>
      </c>
      <c r="Q2810" t="s">
        <v>3579</v>
      </c>
      <c r="R2810" s="61">
        <v>105.83</v>
      </c>
      <c r="S2810" s="61">
        <v>0</v>
      </c>
    </row>
    <row r="2811" spans="1:19" x14ac:dyDescent="0.2">
      <c r="A2811" t="s">
        <v>697</v>
      </c>
      <c r="B2811" t="s">
        <v>2250</v>
      </c>
      <c r="C2811" t="s">
        <v>3153</v>
      </c>
      <c r="D2811" t="s">
        <v>238</v>
      </c>
      <c r="E2811" t="s">
        <v>3573</v>
      </c>
      <c r="F2811" t="s">
        <v>116</v>
      </c>
      <c r="G2811" s="87">
        <v>20190831</v>
      </c>
      <c r="H2811" t="s">
        <v>4447</v>
      </c>
      <c r="I2811" t="s">
        <v>6555</v>
      </c>
      <c r="J2811" t="s">
        <v>6556</v>
      </c>
      <c r="K2811">
        <v>7232</v>
      </c>
      <c r="L2811" t="s">
        <v>6558</v>
      </c>
      <c r="M2811" s="87">
        <v>43718</v>
      </c>
      <c r="N2811" t="s">
        <v>3620</v>
      </c>
      <c r="O2811" t="s">
        <v>3579</v>
      </c>
      <c r="P2811" s="61">
        <v>46.15</v>
      </c>
      <c r="Q2811" t="s">
        <v>3579</v>
      </c>
      <c r="R2811" s="61">
        <v>46.15</v>
      </c>
      <c r="S2811" s="61">
        <v>0</v>
      </c>
    </row>
    <row r="2812" spans="1:19" x14ac:dyDescent="0.2">
      <c r="A2812" t="s">
        <v>697</v>
      </c>
      <c r="B2812" t="s">
        <v>2250</v>
      </c>
      <c r="C2812" t="s">
        <v>3153</v>
      </c>
      <c r="D2812" t="s">
        <v>238</v>
      </c>
      <c r="E2812" t="s">
        <v>3573</v>
      </c>
      <c r="F2812" t="s">
        <v>116</v>
      </c>
      <c r="G2812" s="87">
        <v>20190831</v>
      </c>
      <c r="H2812" t="s">
        <v>4447</v>
      </c>
      <c r="I2812" t="s">
        <v>6565</v>
      </c>
      <c r="J2812" t="s">
        <v>6565</v>
      </c>
      <c r="K2812">
        <v>7232</v>
      </c>
      <c r="L2812" t="s">
        <v>6558</v>
      </c>
      <c r="M2812" s="87">
        <v>43718</v>
      </c>
      <c r="N2812" t="s">
        <v>3620</v>
      </c>
      <c r="O2812" t="s">
        <v>3579</v>
      </c>
      <c r="P2812" s="61">
        <v>127.89</v>
      </c>
      <c r="Q2812" t="s">
        <v>3579</v>
      </c>
      <c r="R2812" s="61">
        <v>127.89</v>
      </c>
      <c r="S2812" s="61">
        <v>0</v>
      </c>
    </row>
    <row r="2813" spans="1:19" x14ac:dyDescent="0.2">
      <c r="A2813" t="s">
        <v>697</v>
      </c>
      <c r="B2813" t="s">
        <v>2250</v>
      </c>
      <c r="C2813" t="s">
        <v>3153</v>
      </c>
      <c r="D2813" t="s">
        <v>238</v>
      </c>
      <c r="E2813" t="s">
        <v>3573</v>
      </c>
      <c r="F2813" t="s">
        <v>117</v>
      </c>
      <c r="G2813" s="87">
        <v>20190919</v>
      </c>
      <c r="H2813" t="s">
        <v>5730</v>
      </c>
      <c r="I2813" t="s">
        <v>6576</v>
      </c>
      <c r="J2813" t="s">
        <v>6596</v>
      </c>
      <c r="K2813">
        <v>7260</v>
      </c>
      <c r="L2813" t="s">
        <v>6301</v>
      </c>
      <c r="M2813" s="87">
        <v>43739</v>
      </c>
      <c r="N2813" t="s">
        <v>3578</v>
      </c>
      <c r="O2813" t="s">
        <v>3579</v>
      </c>
      <c r="P2813" s="61">
        <v>105.83</v>
      </c>
      <c r="Q2813" t="s">
        <v>3579</v>
      </c>
      <c r="R2813" s="61">
        <v>105.83</v>
      </c>
      <c r="S2813" s="61">
        <v>0</v>
      </c>
    </row>
    <row r="2814" spans="1:19" x14ac:dyDescent="0.2">
      <c r="A2814" t="s">
        <v>697</v>
      </c>
      <c r="B2814" t="s">
        <v>2250</v>
      </c>
      <c r="C2814" t="s">
        <v>3153</v>
      </c>
      <c r="D2814" t="s">
        <v>238</v>
      </c>
      <c r="E2814" t="s">
        <v>3573</v>
      </c>
      <c r="F2814" t="s">
        <v>117</v>
      </c>
      <c r="G2814" s="87">
        <v>20190930</v>
      </c>
      <c r="H2814" t="s">
        <v>4447</v>
      </c>
      <c r="I2814" t="s">
        <v>6565</v>
      </c>
      <c r="J2814" t="s">
        <v>6565</v>
      </c>
      <c r="K2814">
        <v>7279</v>
      </c>
      <c r="L2814" t="s">
        <v>6559</v>
      </c>
      <c r="M2814" s="87">
        <v>43747</v>
      </c>
      <c r="N2814" t="s">
        <v>3620</v>
      </c>
      <c r="O2814" t="s">
        <v>3579</v>
      </c>
      <c r="P2814" s="61">
        <v>127.89</v>
      </c>
      <c r="Q2814" t="s">
        <v>3579</v>
      </c>
      <c r="R2814" s="61">
        <v>127.89</v>
      </c>
      <c r="S2814" s="61">
        <v>0</v>
      </c>
    </row>
    <row r="2815" spans="1:19" x14ac:dyDescent="0.2">
      <c r="A2815" t="s">
        <v>697</v>
      </c>
      <c r="B2815" t="s">
        <v>2250</v>
      </c>
      <c r="C2815" t="s">
        <v>3153</v>
      </c>
      <c r="D2815" t="s">
        <v>238</v>
      </c>
      <c r="E2815" t="s">
        <v>3573</v>
      </c>
      <c r="F2815" t="s">
        <v>117</v>
      </c>
      <c r="G2815" s="87">
        <v>20190930</v>
      </c>
      <c r="H2815" t="s">
        <v>4447</v>
      </c>
      <c r="I2815" t="s">
        <v>6556</v>
      </c>
      <c r="J2815" t="s">
        <v>6556</v>
      </c>
      <c r="K2815">
        <v>7279</v>
      </c>
      <c r="L2815" t="s">
        <v>6559</v>
      </c>
      <c r="M2815" s="87">
        <v>43747</v>
      </c>
      <c r="N2815" t="s">
        <v>3620</v>
      </c>
      <c r="O2815" t="s">
        <v>3579</v>
      </c>
      <c r="P2815" s="61">
        <v>45.83</v>
      </c>
      <c r="Q2815" t="s">
        <v>3579</v>
      </c>
      <c r="R2815" s="61">
        <v>45.83</v>
      </c>
      <c r="S2815" s="61">
        <v>0</v>
      </c>
    </row>
    <row r="2816" spans="1:19" x14ac:dyDescent="0.2">
      <c r="A2816" t="s">
        <v>697</v>
      </c>
      <c r="B2816" t="s">
        <v>2250</v>
      </c>
      <c r="C2816" t="s">
        <v>3153</v>
      </c>
      <c r="D2816" t="s">
        <v>238</v>
      </c>
      <c r="E2816" t="s">
        <v>3573</v>
      </c>
      <c r="F2816" t="s">
        <v>118</v>
      </c>
      <c r="G2816" s="87">
        <v>20191010</v>
      </c>
      <c r="H2816" t="s">
        <v>5730</v>
      </c>
      <c r="I2816" t="s">
        <v>6577</v>
      </c>
      <c r="J2816" t="s">
        <v>6596</v>
      </c>
      <c r="K2816">
        <v>7288</v>
      </c>
      <c r="L2816" t="s">
        <v>6578</v>
      </c>
      <c r="M2816" s="87">
        <v>43752</v>
      </c>
      <c r="N2816" t="s">
        <v>3578</v>
      </c>
      <c r="O2816" t="s">
        <v>3579</v>
      </c>
      <c r="P2816" s="61">
        <v>105.83</v>
      </c>
      <c r="Q2816" t="s">
        <v>3579</v>
      </c>
      <c r="R2816" s="61">
        <v>105.83</v>
      </c>
      <c r="S2816" s="61">
        <v>0</v>
      </c>
    </row>
    <row r="2817" spans="1:19" x14ac:dyDescent="0.2">
      <c r="A2817" t="s">
        <v>697</v>
      </c>
      <c r="B2817" t="s">
        <v>2250</v>
      </c>
      <c r="C2817" t="s">
        <v>3153</v>
      </c>
      <c r="D2817" t="s">
        <v>238</v>
      </c>
      <c r="E2817" t="s">
        <v>3573</v>
      </c>
      <c r="F2817" t="s">
        <v>118</v>
      </c>
      <c r="G2817" s="87">
        <v>20191031</v>
      </c>
      <c r="H2817" t="s">
        <v>4447</v>
      </c>
      <c r="I2817" t="s">
        <v>6565</v>
      </c>
      <c r="J2817" t="s">
        <v>6565</v>
      </c>
      <c r="K2817">
        <v>7327</v>
      </c>
      <c r="L2817" t="s">
        <v>6560</v>
      </c>
      <c r="M2817" s="87">
        <v>43782</v>
      </c>
      <c r="N2817" t="s">
        <v>3620</v>
      </c>
      <c r="O2817" t="s">
        <v>3579</v>
      </c>
      <c r="P2817" s="61">
        <v>125.99</v>
      </c>
      <c r="Q2817" t="s">
        <v>3579</v>
      </c>
      <c r="R2817" s="61">
        <v>125.99</v>
      </c>
      <c r="S2817" s="61">
        <v>0</v>
      </c>
    </row>
    <row r="2818" spans="1:19" x14ac:dyDescent="0.2">
      <c r="A2818" t="s">
        <v>697</v>
      </c>
      <c r="B2818" t="s">
        <v>2250</v>
      </c>
      <c r="C2818" t="s">
        <v>3153</v>
      </c>
      <c r="D2818" t="s">
        <v>238</v>
      </c>
      <c r="E2818" t="s">
        <v>3573</v>
      </c>
      <c r="F2818" t="s">
        <v>118</v>
      </c>
      <c r="G2818" s="87">
        <v>20191031</v>
      </c>
      <c r="H2818" t="s">
        <v>4447</v>
      </c>
      <c r="I2818" t="s">
        <v>6556</v>
      </c>
      <c r="J2818" t="s">
        <v>6556</v>
      </c>
      <c r="K2818">
        <v>7327</v>
      </c>
      <c r="L2818" t="s">
        <v>6560</v>
      </c>
      <c r="M2818" s="87">
        <v>43782</v>
      </c>
      <c r="N2818" t="s">
        <v>3620</v>
      </c>
      <c r="O2818" t="s">
        <v>3579</v>
      </c>
      <c r="P2818" s="61">
        <v>44.28</v>
      </c>
      <c r="Q2818" t="s">
        <v>3579</v>
      </c>
      <c r="R2818" s="61">
        <v>44.28</v>
      </c>
      <c r="S2818" s="61">
        <v>0</v>
      </c>
    </row>
    <row r="2819" spans="1:19" x14ac:dyDescent="0.2">
      <c r="A2819" t="s">
        <v>697</v>
      </c>
      <c r="B2819" t="s">
        <v>2250</v>
      </c>
      <c r="C2819" t="s">
        <v>3153</v>
      </c>
      <c r="D2819" t="s">
        <v>238</v>
      </c>
      <c r="E2819" t="s">
        <v>3573</v>
      </c>
      <c r="F2819" t="s">
        <v>119</v>
      </c>
      <c r="G2819" s="87">
        <v>20191115</v>
      </c>
      <c r="H2819" t="s">
        <v>5730</v>
      </c>
      <c r="I2819" t="s">
        <v>6579</v>
      </c>
      <c r="J2819" t="s">
        <v>6596</v>
      </c>
      <c r="K2819">
        <v>7334</v>
      </c>
      <c r="L2819" t="s">
        <v>6580</v>
      </c>
      <c r="M2819" s="87">
        <v>43784</v>
      </c>
      <c r="N2819" t="s">
        <v>3578</v>
      </c>
      <c r="O2819" t="s">
        <v>3579</v>
      </c>
      <c r="P2819" s="61">
        <v>105.83</v>
      </c>
      <c r="Q2819" t="s">
        <v>3579</v>
      </c>
      <c r="R2819" s="61">
        <v>105.83</v>
      </c>
      <c r="S2819" s="61">
        <v>0</v>
      </c>
    </row>
    <row r="2820" spans="1:19" x14ac:dyDescent="0.2">
      <c r="A2820" t="s">
        <v>697</v>
      </c>
      <c r="B2820" t="s">
        <v>2250</v>
      </c>
      <c r="C2820" t="s">
        <v>3153</v>
      </c>
      <c r="D2820" t="s">
        <v>238</v>
      </c>
      <c r="E2820" t="s">
        <v>3573</v>
      </c>
      <c r="F2820" t="s">
        <v>119</v>
      </c>
      <c r="G2820" s="87">
        <v>20191130</v>
      </c>
      <c r="H2820" t="s">
        <v>4447</v>
      </c>
      <c r="I2820" t="s">
        <v>6565</v>
      </c>
      <c r="J2820" t="s">
        <v>6565</v>
      </c>
      <c r="K2820">
        <v>7379</v>
      </c>
      <c r="L2820" t="s">
        <v>6561</v>
      </c>
      <c r="M2820" s="87">
        <v>43810</v>
      </c>
      <c r="N2820" t="s">
        <v>3620</v>
      </c>
      <c r="O2820" t="s">
        <v>3579</v>
      </c>
      <c r="P2820" s="61">
        <v>129.02000000000001</v>
      </c>
      <c r="Q2820" t="s">
        <v>3579</v>
      </c>
      <c r="R2820" s="61">
        <v>129.02000000000001</v>
      </c>
      <c r="S2820" s="61">
        <v>0</v>
      </c>
    </row>
    <row r="2821" spans="1:19" x14ac:dyDescent="0.2">
      <c r="A2821" t="s">
        <v>697</v>
      </c>
      <c r="B2821" t="s">
        <v>2250</v>
      </c>
      <c r="C2821" t="s">
        <v>3153</v>
      </c>
      <c r="D2821" t="s">
        <v>238</v>
      </c>
      <c r="E2821" t="s">
        <v>3573</v>
      </c>
      <c r="F2821" t="s">
        <v>119</v>
      </c>
      <c r="G2821" s="87">
        <v>20191130</v>
      </c>
      <c r="H2821" t="s">
        <v>4447</v>
      </c>
      <c r="I2821" t="s">
        <v>6556</v>
      </c>
      <c r="J2821" t="s">
        <v>6556</v>
      </c>
      <c r="K2821">
        <v>7379</v>
      </c>
      <c r="L2821" t="s">
        <v>6561</v>
      </c>
      <c r="M2821" s="87">
        <v>43810</v>
      </c>
      <c r="N2821" t="s">
        <v>3620</v>
      </c>
      <c r="O2821" t="s">
        <v>3579</v>
      </c>
      <c r="P2821" s="61">
        <v>44.92</v>
      </c>
      <c r="Q2821" t="s">
        <v>3579</v>
      </c>
      <c r="R2821" s="61">
        <v>44.92</v>
      </c>
      <c r="S2821" s="61">
        <v>0</v>
      </c>
    </row>
    <row r="2822" spans="1:19" x14ac:dyDescent="0.2">
      <c r="A2822" t="s">
        <v>697</v>
      </c>
      <c r="B2822" t="s">
        <v>2250</v>
      </c>
      <c r="C2822" t="s">
        <v>3153</v>
      </c>
      <c r="D2822" t="s">
        <v>238</v>
      </c>
      <c r="E2822" t="s">
        <v>3573</v>
      </c>
      <c r="F2822" t="s">
        <v>120</v>
      </c>
      <c r="G2822" s="87">
        <v>20191217</v>
      </c>
      <c r="H2822" t="s">
        <v>5730</v>
      </c>
      <c r="I2822" t="s">
        <v>6581</v>
      </c>
      <c r="J2822" t="s">
        <v>6596</v>
      </c>
      <c r="K2822">
        <v>7401</v>
      </c>
      <c r="L2822" t="s">
        <v>6582</v>
      </c>
      <c r="M2822" s="87">
        <v>43835</v>
      </c>
      <c r="N2822" t="s">
        <v>3578</v>
      </c>
      <c r="O2822" t="s">
        <v>3579</v>
      </c>
      <c r="P2822" s="61">
        <v>105.83</v>
      </c>
      <c r="Q2822" t="s">
        <v>3579</v>
      </c>
      <c r="R2822" s="61">
        <v>105.83</v>
      </c>
      <c r="S2822" s="61">
        <v>0</v>
      </c>
    </row>
    <row r="2823" spans="1:19" x14ac:dyDescent="0.2">
      <c r="A2823" t="s">
        <v>697</v>
      </c>
      <c r="B2823" t="s">
        <v>2250</v>
      </c>
      <c r="C2823" t="s">
        <v>3153</v>
      </c>
      <c r="D2823" t="s">
        <v>238</v>
      </c>
      <c r="E2823" t="s">
        <v>3573</v>
      </c>
      <c r="F2823" t="s">
        <v>120</v>
      </c>
      <c r="G2823" s="87">
        <v>20191231</v>
      </c>
      <c r="H2823" t="s">
        <v>4447</v>
      </c>
      <c r="I2823" t="s">
        <v>6565</v>
      </c>
      <c r="J2823" t="s">
        <v>6565</v>
      </c>
      <c r="K2823">
        <v>7414</v>
      </c>
      <c r="L2823" t="s">
        <v>6562</v>
      </c>
      <c r="M2823" s="87">
        <v>43840</v>
      </c>
      <c r="N2823" t="s">
        <v>3578</v>
      </c>
      <c r="O2823" t="s">
        <v>3579</v>
      </c>
      <c r="P2823" s="61">
        <v>165.38</v>
      </c>
      <c r="Q2823" t="s">
        <v>3579</v>
      </c>
      <c r="R2823" s="61">
        <v>165.38</v>
      </c>
      <c r="S2823" s="61">
        <v>0</v>
      </c>
    </row>
    <row r="2824" spans="1:19" x14ac:dyDescent="0.2">
      <c r="A2824" t="s">
        <v>697</v>
      </c>
      <c r="B2824" t="s">
        <v>2250</v>
      </c>
      <c r="C2824" t="s">
        <v>3153</v>
      </c>
      <c r="D2824" t="s">
        <v>238</v>
      </c>
      <c r="E2824" t="s">
        <v>3573</v>
      </c>
      <c r="F2824" t="s">
        <v>120</v>
      </c>
      <c r="G2824" s="87">
        <v>20191231</v>
      </c>
      <c r="H2824" t="s">
        <v>4447</v>
      </c>
      <c r="I2824" t="s">
        <v>6556</v>
      </c>
      <c r="J2824" t="s">
        <v>6556</v>
      </c>
      <c r="K2824">
        <v>7414</v>
      </c>
      <c r="L2824" t="s">
        <v>6562</v>
      </c>
      <c r="M2824" s="87">
        <v>43840</v>
      </c>
      <c r="N2824" t="s">
        <v>3578</v>
      </c>
      <c r="O2824" t="s">
        <v>3579</v>
      </c>
      <c r="P2824" s="61">
        <v>51.41</v>
      </c>
      <c r="Q2824" t="s">
        <v>3579</v>
      </c>
      <c r="R2824" s="61">
        <v>51.41</v>
      </c>
      <c r="S2824" s="61">
        <v>0</v>
      </c>
    </row>
    <row r="2825" spans="1:19" x14ac:dyDescent="0.2">
      <c r="A2825" t="s">
        <v>697</v>
      </c>
      <c r="B2825" t="s">
        <v>2250</v>
      </c>
      <c r="C2825" t="s">
        <v>3153</v>
      </c>
      <c r="D2825" t="s">
        <v>238</v>
      </c>
      <c r="E2825" t="s">
        <v>3573</v>
      </c>
      <c r="F2825" t="s">
        <v>121</v>
      </c>
      <c r="G2825" s="87">
        <v>20200113</v>
      </c>
      <c r="H2825" t="s">
        <v>5730</v>
      </c>
      <c r="I2825" t="s">
        <v>6583</v>
      </c>
      <c r="J2825" t="s">
        <v>6596</v>
      </c>
      <c r="K2825">
        <v>7424</v>
      </c>
      <c r="L2825" t="s">
        <v>6584</v>
      </c>
      <c r="M2825" s="87">
        <v>43844</v>
      </c>
      <c r="N2825" t="s">
        <v>3578</v>
      </c>
      <c r="O2825" t="s">
        <v>3579</v>
      </c>
      <c r="P2825" s="61">
        <v>105.83</v>
      </c>
      <c r="Q2825" t="s">
        <v>3579</v>
      </c>
      <c r="R2825" s="61">
        <v>105.83</v>
      </c>
      <c r="S2825" s="61">
        <v>0</v>
      </c>
    </row>
    <row r="2826" spans="1:19" x14ac:dyDescent="0.2">
      <c r="A2826" t="s">
        <v>697</v>
      </c>
      <c r="B2826" t="s">
        <v>2250</v>
      </c>
      <c r="C2826" t="s">
        <v>3153</v>
      </c>
      <c r="D2826" t="s">
        <v>238</v>
      </c>
      <c r="E2826" t="s">
        <v>3573</v>
      </c>
      <c r="F2826" t="s">
        <v>121</v>
      </c>
      <c r="G2826" s="87">
        <v>20200131</v>
      </c>
      <c r="H2826" t="s">
        <v>4447</v>
      </c>
      <c r="I2826" t="s">
        <v>6565</v>
      </c>
      <c r="J2826" t="s">
        <v>6565</v>
      </c>
      <c r="K2826">
        <v>7475</v>
      </c>
      <c r="L2826" t="s">
        <v>6564</v>
      </c>
      <c r="M2826" s="87">
        <v>43873</v>
      </c>
      <c r="N2826" t="s">
        <v>3620</v>
      </c>
      <c r="O2826" t="s">
        <v>3579</v>
      </c>
      <c r="P2826" s="61">
        <v>97.2</v>
      </c>
      <c r="Q2826" t="s">
        <v>3579</v>
      </c>
      <c r="R2826" s="61">
        <v>97.2</v>
      </c>
      <c r="S2826" s="61">
        <v>0</v>
      </c>
    </row>
    <row r="2827" spans="1:19" x14ac:dyDescent="0.2">
      <c r="A2827" t="s">
        <v>697</v>
      </c>
      <c r="B2827" t="s">
        <v>2250</v>
      </c>
      <c r="C2827" t="s">
        <v>3153</v>
      </c>
      <c r="D2827" t="s">
        <v>238</v>
      </c>
      <c r="E2827" t="s">
        <v>3573</v>
      </c>
      <c r="F2827" t="s">
        <v>121</v>
      </c>
      <c r="G2827" s="87">
        <v>20200131</v>
      </c>
      <c r="H2827" t="s">
        <v>4447</v>
      </c>
      <c r="I2827" t="s">
        <v>6556</v>
      </c>
      <c r="J2827" t="s">
        <v>6556</v>
      </c>
      <c r="K2827">
        <v>7475</v>
      </c>
      <c r="L2827" t="s">
        <v>6564</v>
      </c>
      <c r="M2827" s="87">
        <v>43873</v>
      </c>
      <c r="N2827" t="s">
        <v>3620</v>
      </c>
      <c r="O2827" t="s">
        <v>3579</v>
      </c>
      <c r="P2827" s="61">
        <v>51.95</v>
      </c>
      <c r="Q2827" t="s">
        <v>3579</v>
      </c>
      <c r="R2827" s="61">
        <v>51.95</v>
      </c>
      <c r="S2827" s="61">
        <v>0</v>
      </c>
    </row>
    <row r="2828" spans="1:19" x14ac:dyDescent="0.2">
      <c r="A2828" t="s">
        <v>697</v>
      </c>
      <c r="B2828" t="s">
        <v>2250</v>
      </c>
      <c r="C2828" t="s">
        <v>3153</v>
      </c>
      <c r="D2828" t="s">
        <v>238</v>
      </c>
      <c r="E2828" t="s">
        <v>3573</v>
      </c>
      <c r="F2828" t="s">
        <v>122</v>
      </c>
      <c r="G2828" s="87">
        <v>20200211</v>
      </c>
      <c r="H2828" t="s">
        <v>5730</v>
      </c>
      <c r="I2828" t="s">
        <v>6585</v>
      </c>
      <c r="J2828" t="s">
        <v>6596</v>
      </c>
      <c r="K2828">
        <v>7475</v>
      </c>
      <c r="L2828" t="s">
        <v>6586</v>
      </c>
      <c r="M2828" s="87">
        <v>43873</v>
      </c>
      <c r="N2828" t="s">
        <v>3620</v>
      </c>
      <c r="O2828" t="s">
        <v>3579</v>
      </c>
      <c r="P2828" s="61">
        <v>105.83</v>
      </c>
      <c r="Q2828" t="s">
        <v>3579</v>
      </c>
      <c r="R2828" s="61">
        <v>105.83</v>
      </c>
      <c r="S2828" s="61">
        <v>0</v>
      </c>
    </row>
    <row r="2829" spans="1:19" x14ac:dyDescent="0.2">
      <c r="A2829" t="s">
        <v>697</v>
      </c>
      <c r="B2829" t="s">
        <v>2250</v>
      </c>
      <c r="C2829" t="s">
        <v>3153</v>
      </c>
      <c r="D2829" t="s">
        <v>238</v>
      </c>
      <c r="E2829" t="s">
        <v>3573</v>
      </c>
      <c r="F2829" t="s">
        <v>122</v>
      </c>
      <c r="G2829" s="87">
        <v>20200229</v>
      </c>
      <c r="H2829" t="s">
        <v>4447</v>
      </c>
      <c r="I2829" t="s">
        <v>6565</v>
      </c>
      <c r="J2829" t="s">
        <v>6565</v>
      </c>
      <c r="K2829">
        <v>7517</v>
      </c>
      <c r="L2829" t="s">
        <v>6566</v>
      </c>
      <c r="M2829" s="87">
        <v>43902</v>
      </c>
      <c r="N2829" t="s">
        <v>3620</v>
      </c>
      <c r="O2829" t="s">
        <v>3579</v>
      </c>
      <c r="P2829" s="61">
        <v>90.45</v>
      </c>
      <c r="Q2829" t="s">
        <v>3579</v>
      </c>
      <c r="R2829" s="61">
        <v>90.45</v>
      </c>
      <c r="S2829" s="61">
        <v>0</v>
      </c>
    </row>
    <row r="2830" spans="1:19" x14ac:dyDescent="0.2">
      <c r="A2830" t="s">
        <v>697</v>
      </c>
      <c r="B2830" t="s">
        <v>2250</v>
      </c>
      <c r="C2830" t="s">
        <v>3153</v>
      </c>
      <c r="D2830" t="s">
        <v>238</v>
      </c>
      <c r="E2830" t="s">
        <v>3573</v>
      </c>
      <c r="F2830" t="s">
        <v>122</v>
      </c>
      <c r="G2830" s="87">
        <v>20200229</v>
      </c>
      <c r="H2830" t="s">
        <v>4447</v>
      </c>
      <c r="I2830" t="s">
        <v>6556</v>
      </c>
      <c r="J2830" t="s">
        <v>6556</v>
      </c>
      <c r="K2830">
        <v>7517</v>
      </c>
      <c r="L2830" t="s">
        <v>6566</v>
      </c>
      <c r="M2830" s="87">
        <v>43902</v>
      </c>
      <c r="N2830" t="s">
        <v>3620</v>
      </c>
      <c r="O2830" t="s">
        <v>3579</v>
      </c>
      <c r="P2830" s="61">
        <v>52.01</v>
      </c>
      <c r="Q2830" t="s">
        <v>3579</v>
      </c>
      <c r="R2830" s="61">
        <v>52.01</v>
      </c>
      <c r="S2830" s="61">
        <v>0</v>
      </c>
    </row>
    <row r="2831" spans="1:19" x14ac:dyDescent="0.2">
      <c r="A2831" t="s">
        <v>697</v>
      </c>
      <c r="B2831" t="s">
        <v>2250</v>
      </c>
      <c r="C2831" t="s">
        <v>3153</v>
      </c>
      <c r="D2831" t="s">
        <v>238</v>
      </c>
      <c r="E2831" t="s">
        <v>3573</v>
      </c>
      <c r="F2831" t="s">
        <v>123</v>
      </c>
      <c r="G2831" s="87">
        <v>20200311</v>
      </c>
      <c r="H2831" t="s">
        <v>5730</v>
      </c>
      <c r="I2831" t="s">
        <v>6587</v>
      </c>
      <c r="J2831" t="s">
        <v>6596</v>
      </c>
      <c r="K2831">
        <v>7517</v>
      </c>
      <c r="L2831" t="s">
        <v>6135</v>
      </c>
      <c r="M2831" s="87">
        <v>43902</v>
      </c>
      <c r="N2831" t="s">
        <v>3620</v>
      </c>
      <c r="O2831" t="s">
        <v>3579</v>
      </c>
      <c r="P2831" s="61">
        <v>105.83</v>
      </c>
      <c r="Q2831" t="s">
        <v>3579</v>
      </c>
      <c r="R2831" s="61">
        <v>105.83</v>
      </c>
      <c r="S2831" s="61">
        <v>0</v>
      </c>
    </row>
    <row r="2832" spans="1:19" x14ac:dyDescent="0.2">
      <c r="A2832" t="s">
        <v>697</v>
      </c>
      <c r="B2832" t="s">
        <v>2250</v>
      </c>
      <c r="C2832" t="s">
        <v>3153</v>
      </c>
      <c r="D2832" t="s">
        <v>238</v>
      </c>
      <c r="E2832" t="s">
        <v>3573</v>
      </c>
      <c r="F2832" t="s">
        <v>123</v>
      </c>
      <c r="G2832" s="87">
        <v>20200331</v>
      </c>
      <c r="H2832" t="s">
        <v>4447</v>
      </c>
      <c r="I2832" t="s">
        <v>6565</v>
      </c>
      <c r="J2832" t="s">
        <v>6565</v>
      </c>
      <c r="K2832">
        <v>7579</v>
      </c>
      <c r="L2832" t="s">
        <v>6567</v>
      </c>
      <c r="M2832" s="87">
        <v>43935</v>
      </c>
      <c r="N2832" t="s">
        <v>3620</v>
      </c>
      <c r="O2832" t="s">
        <v>3579</v>
      </c>
      <c r="P2832" s="61">
        <v>158.07</v>
      </c>
      <c r="Q2832" t="s">
        <v>3579</v>
      </c>
      <c r="R2832" s="61">
        <v>158.07</v>
      </c>
      <c r="S2832" s="61">
        <v>0</v>
      </c>
    </row>
    <row r="2833" spans="1:19" x14ac:dyDescent="0.2">
      <c r="A2833" t="s">
        <v>697</v>
      </c>
      <c r="B2833" t="s">
        <v>2250</v>
      </c>
      <c r="C2833" t="s">
        <v>3153</v>
      </c>
      <c r="D2833" t="s">
        <v>238</v>
      </c>
      <c r="E2833" t="s">
        <v>3573</v>
      </c>
      <c r="F2833" t="s">
        <v>123</v>
      </c>
      <c r="G2833" s="87">
        <v>20200331</v>
      </c>
      <c r="H2833" t="s">
        <v>4447</v>
      </c>
      <c r="I2833" t="s">
        <v>6556</v>
      </c>
      <c r="J2833" t="s">
        <v>6556</v>
      </c>
      <c r="K2833">
        <v>7579</v>
      </c>
      <c r="L2833" t="s">
        <v>6567</v>
      </c>
      <c r="M2833" s="87">
        <v>43935</v>
      </c>
      <c r="N2833" t="s">
        <v>3620</v>
      </c>
      <c r="O2833" t="s">
        <v>3579</v>
      </c>
      <c r="P2833" s="61">
        <v>52.5</v>
      </c>
      <c r="Q2833" t="s">
        <v>3579</v>
      </c>
      <c r="R2833" s="61">
        <v>52.5</v>
      </c>
      <c r="S2833" s="61">
        <v>0</v>
      </c>
    </row>
    <row r="2834" spans="1:19" x14ac:dyDescent="0.2">
      <c r="A2834" t="s">
        <v>697</v>
      </c>
      <c r="B2834" t="s">
        <v>2250</v>
      </c>
      <c r="C2834" t="s">
        <v>3153</v>
      </c>
      <c r="D2834" t="s">
        <v>238</v>
      </c>
      <c r="E2834" t="s">
        <v>3573</v>
      </c>
      <c r="F2834" t="s">
        <v>124</v>
      </c>
      <c r="G2834" s="87">
        <v>20200420</v>
      </c>
      <c r="H2834" t="s">
        <v>5730</v>
      </c>
      <c r="I2834" t="s">
        <v>6588</v>
      </c>
      <c r="J2834" t="s">
        <v>6596</v>
      </c>
      <c r="K2834">
        <v>7591</v>
      </c>
      <c r="L2834" t="s">
        <v>6589</v>
      </c>
      <c r="M2834" s="87">
        <v>43944</v>
      </c>
      <c r="N2834" t="s">
        <v>3578</v>
      </c>
      <c r="O2834" t="s">
        <v>3579</v>
      </c>
      <c r="P2834" s="61">
        <v>105.83</v>
      </c>
      <c r="Q2834" t="s">
        <v>3579</v>
      </c>
      <c r="R2834" s="61">
        <v>105.83</v>
      </c>
      <c r="S2834" s="61">
        <v>0</v>
      </c>
    </row>
    <row r="2835" spans="1:19" x14ac:dyDescent="0.2">
      <c r="A2835" t="s">
        <v>697</v>
      </c>
      <c r="B2835" t="s">
        <v>2250</v>
      </c>
      <c r="C2835" t="s">
        <v>3153</v>
      </c>
      <c r="D2835" t="s">
        <v>238</v>
      </c>
      <c r="E2835" t="s">
        <v>3573</v>
      </c>
      <c r="F2835" t="s">
        <v>124</v>
      </c>
      <c r="G2835" s="87">
        <v>20200430</v>
      </c>
      <c r="H2835" t="s">
        <v>4447</v>
      </c>
      <c r="I2835" t="s">
        <v>6565</v>
      </c>
      <c r="J2835" t="s">
        <v>6565</v>
      </c>
      <c r="K2835">
        <v>7628</v>
      </c>
      <c r="L2835" t="s">
        <v>6568</v>
      </c>
      <c r="M2835" s="87">
        <v>43962</v>
      </c>
      <c r="N2835" t="s">
        <v>3620</v>
      </c>
      <c r="O2835" t="s">
        <v>3579</v>
      </c>
      <c r="P2835" s="61">
        <v>95.95</v>
      </c>
      <c r="Q2835" t="s">
        <v>3579</v>
      </c>
      <c r="R2835" s="61">
        <v>95.95</v>
      </c>
      <c r="S2835" s="61">
        <v>0</v>
      </c>
    </row>
    <row r="2836" spans="1:19" x14ac:dyDescent="0.2">
      <c r="A2836" t="s">
        <v>697</v>
      </c>
      <c r="B2836" t="s">
        <v>2250</v>
      </c>
      <c r="C2836" t="s">
        <v>3153</v>
      </c>
      <c r="D2836" t="s">
        <v>238</v>
      </c>
      <c r="E2836" t="s">
        <v>3573</v>
      </c>
      <c r="F2836" t="s">
        <v>124</v>
      </c>
      <c r="G2836" s="87">
        <v>20200430</v>
      </c>
      <c r="H2836" t="s">
        <v>4447</v>
      </c>
      <c r="I2836" t="s">
        <v>6556</v>
      </c>
      <c r="J2836" t="s">
        <v>6556</v>
      </c>
      <c r="K2836">
        <v>7628</v>
      </c>
      <c r="L2836" t="s">
        <v>6568</v>
      </c>
      <c r="M2836" s="87">
        <v>43962</v>
      </c>
      <c r="N2836" t="s">
        <v>3620</v>
      </c>
      <c r="O2836" t="s">
        <v>3579</v>
      </c>
      <c r="P2836" s="61">
        <v>48.27</v>
      </c>
      <c r="Q2836" t="s">
        <v>3579</v>
      </c>
      <c r="R2836" s="61">
        <v>48.27</v>
      </c>
      <c r="S2836" s="61">
        <v>0</v>
      </c>
    </row>
    <row r="2837" spans="1:19" x14ac:dyDescent="0.2">
      <c r="A2837" t="s">
        <v>697</v>
      </c>
      <c r="B2837" t="s">
        <v>2250</v>
      </c>
      <c r="C2837" t="s">
        <v>3153</v>
      </c>
      <c r="D2837" t="s">
        <v>238</v>
      </c>
      <c r="E2837" t="s">
        <v>3573</v>
      </c>
      <c r="F2837" t="s">
        <v>125</v>
      </c>
      <c r="G2837" s="87">
        <v>20200513</v>
      </c>
      <c r="H2837" t="s">
        <v>5730</v>
      </c>
      <c r="I2837" t="s">
        <v>6590</v>
      </c>
      <c r="J2837" t="s">
        <v>6596</v>
      </c>
      <c r="K2837">
        <v>7636</v>
      </c>
      <c r="L2837" t="s">
        <v>6591</v>
      </c>
      <c r="M2837" s="87">
        <v>43969</v>
      </c>
      <c r="N2837" t="s">
        <v>3578</v>
      </c>
      <c r="O2837" t="s">
        <v>3579</v>
      </c>
      <c r="P2837" s="61">
        <v>105.83</v>
      </c>
      <c r="Q2837" t="s">
        <v>3579</v>
      </c>
      <c r="R2837" s="61">
        <v>105.83</v>
      </c>
      <c r="S2837" s="61">
        <v>0</v>
      </c>
    </row>
    <row r="2838" spans="1:19" x14ac:dyDescent="0.2">
      <c r="A2838" t="s">
        <v>697</v>
      </c>
      <c r="B2838" t="s">
        <v>2250</v>
      </c>
      <c r="C2838" t="s">
        <v>3153</v>
      </c>
      <c r="D2838" t="s">
        <v>238</v>
      </c>
      <c r="E2838" t="s">
        <v>3573</v>
      </c>
      <c r="F2838" t="s">
        <v>125</v>
      </c>
      <c r="G2838" s="87">
        <v>20200531</v>
      </c>
      <c r="H2838" t="s">
        <v>4447</v>
      </c>
      <c r="I2838" t="s">
        <v>6565</v>
      </c>
      <c r="J2838" t="s">
        <v>6565</v>
      </c>
      <c r="K2838">
        <v>7670</v>
      </c>
      <c r="L2838" t="s">
        <v>6569</v>
      </c>
      <c r="M2838" s="87">
        <v>43993</v>
      </c>
      <c r="N2838" t="s">
        <v>3620</v>
      </c>
      <c r="O2838" t="s">
        <v>3579</v>
      </c>
      <c r="P2838" s="61">
        <v>64.84</v>
      </c>
      <c r="Q2838" t="s">
        <v>3579</v>
      </c>
      <c r="R2838" s="61">
        <v>64.84</v>
      </c>
      <c r="S2838" s="61">
        <v>0</v>
      </c>
    </row>
    <row r="2839" spans="1:19" x14ac:dyDescent="0.2">
      <c r="A2839" t="s">
        <v>697</v>
      </c>
      <c r="B2839" t="s">
        <v>2250</v>
      </c>
      <c r="C2839" t="s">
        <v>3153</v>
      </c>
      <c r="D2839" t="s">
        <v>238</v>
      </c>
      <c r="E2839" t="s">
        <v>3573</v>
      </c>
      <c r="F2839" t="s">
        <v>125</v>
      </c>
      <c r="G2839" s="87">
        <v>20200531</v>
      </c>
      <c r="H2839" t="s">
        <v>4447</v>
      </c>
      <c r="I2839" t="s">
        <v>6556</v>
      </c>
      <c r="J2839" t="s">
        <v>6556</v>
      </c>
      <c r="K2839">
        <v>7670</v>
      </c>
      <c r="L2839" t="s">
        <v>6569</v>
      </c>
      <c r="M2839" s="87">
        <v>43993</v>
      </c>
      <c r="N2839" t="s">
        <v>3620</v>
      </c>
      <c r="O2839" t="s">
        <v>3579</v>
      </c>
      <c r="P2839" s="61">
        <v>23.47</v>
      </c>
      <c r="Q2839" t="s">
        <v>3579</v>
      </c>
      <c r="R2839" s="61">
        <v>23.47</v>
      </c>
      <c r="S2839" s="61">
        <v>0</v>
      </c>
    </row>
    <row r="2840" spans="1:19" x14ac:dyDescent="0.2">
      <c r="A2840" t="s">
        <v>697</v>
      </c>
      <c r="B2840" t="s">
        <v>2250</v>
      </c>
      <c r="C2840" t="s">
        <v>3153</v>
      </c>
      <c r="D2840" t="s">
        <v>238</v>
      </c>
      <c r="E2840" t="s">
        <v>3573</v>
      </c>
      <c r="F2840" t="s">
        <v>126</v>
      </c>
      <c r="G2840" s="87">
        <v>20200615</v>
      </c>
      <c r="H2840" t="s">
        <v>5730</v>
      </c>
      <c r="I2840" t="s">
        <v>6592</v>
      </c>
      <c r="J2840" t="s">
        <v>6596</v>
      </c>
      <c r="K2840">
        <v>7680</v>
      </c>
      <c r="L2840" t="s">
        <v>6593</v>
      </c>
      <c r="M2840" s="87">
        <v>43998</v>
      </c>
      <c r="N2840" t="s">
        <v>3578</v>
      </c>
      <c r="O2840" t="s">
        <v>3579</v>
      </c>
      <c r="P2840" s="61">
        <v>105.83</v>
      </c>
      <c r="Q2840" t="s">
        <v>3579</v>
      </c>
      <c r="R2840" s="61">
        <v>105.83</v>
      </c>
      <c r="S2840" s="61">
        <v>0</v>
      </c>
    </row>
    <row r="2841" spans="1:19" x14ac:dyDescent="0.2">
      <c r="A2841" t="s">
        <v>697</v>
      </c>
      <c r="B2841" t="s">
        <v>2250</v>
      </c>
      <c r="C2841" t="s">
        <v>3153</v>
      </c>
      <c r="D2841" t="s">
        <v>238</v>
      </c>
      <c r="E2841" t="s">
        <v>3573</v>
      </c>
      <c r="F2841" t="s">
        <v>16</v>
      </c>
      <c r="G2841" s="87">
        <v>20200630</v>
      </c>
      <c r="H2841" t="s">
        <v>3617</v>
      </c>
      <c r="J2841" t="s">
        <v>3618</v>
      </c>
      <c r="K2841">
        <v>7681</v>
      </c>
      <c r="L2841" t="s">
        <v>3619</v>
      </c>
      <c r="M2841" s="87">
        <v>43999</v>
      </c>
      <c r="N2841" t="s">
        <v>3620</v>
      </c>
      <c r="O2841" t="s">
        <v>3579</v>
      </c>
      <c r="P2841" s="61">
        <v>-3088.92</v>
      </c>
      <c r="Q2841" t="s">
        <v>3579</v>
      </c>
      <c r="R2841" s="61">
        <v>0</v>
      </c>
      <c r="S2841" s="61">
        <v>-3088.92</v>
      </c>
    </row>
    <row r="2842" spans="1:19" x14ac:dyDescent="0.2">
      <c r="A2842" t="s">
        <v>697</v>
      </c>
      <c r="B2842" t="s">
        <v>2250</v>
      </c>
      <c r="C2842" t="s">
        <v>3153</v>
      </c>
      <c r="D2842" t="s">
        <v>238</v>
      </c>
      <c r="E2842" t="s">
        <v>3573</v>
      </c>
      <c r="F2842" t="s">
        <v>126</v>
      </c>
      <c r="G2842" s="87">
        <v>20200630</v>
      </c>
      <c r="H2842" t="s">
        <v>4447</v>
      </c>
      <c r="I2842" t="s">
        <v>6565</v>
      </c>
      <c r="J2842" t="s">
        <v>6565</v>
      </c>
      <c r="K2842">
        <v>7738</v>
      </c>
      <c r="L2842" t="s">
        <v>6570</v>
      </c>
      <c r="M2842" s="87">
        <v>44020</v>
      </c>
      <c r="N2842" t="s">
        <v>3620</v>
      </c>
      <c r="O2842" t="s">
        <v>3579</v>
      </c>
      <c r="P2842" s="61">
        <v>63.1</v>
      </c>
      <c r="Q2842" t="s">
        <v>3579</v>
      </c>
      <c r="R2842" s="61">
        <v>63.1</v>
      </c>
      <c r="S2842" s="61">
        <v>0</v>
      </c>
    </row>
    <row r="2843" spans="1:19" x14ac:dyDescent="0.2">
      <c r="A2843" t="s">
        <v>697</v>
      </c>
      <c r="B2843" t="s">
        <v>2250</v>
      </c>
      <c r="C2843" t="s">
        <v>3153</v>
      </c>
      <c r="D2843" t="s">
        <v>238</v>
      </c>
      <c r="E2843" t="s">
        <v>3573</v>
      </c>
      <c r="F2843" t="s">
        <v>126</v>
      </c>
      <c r="G2843" s="87">
        <v>20200630</v>
      </c>
      <c r="H2843" t="s">
        <v>4447</v>
      </c>
      <c r="I2843" t="s">
        <v>6556</v>
      </c>
      <c r="J2843" t="s">
        <v>6556</v>
      </c>
      <c r="K2843">
        <v>7738</v>
      </c>
      <c r="L2843" t="s">
        <v>6571</v>
      </c>
      <c r="M2843" s="87">
        <v>44020</v>
      </c>
      <c r="N2843" t="s">
        <v>3620</v>
      </c>
      <c r="O2843" t="s">
        <v>3579</v>
      </c>
      <c r="P2843" s="61">
        <v>46.2</v>
      </c>
      <c r="Q2843" t="s">
        <v>3579</v>
      </c>
      <c r="R2843" s="61">
        <v>46.2</v>
      </c>
      <c r="S2843" s="61">
        <v>0</v>
      </c>
    </row>
    <row r="2844" spans="1:19" x14ac:dyDescent="0.2">
      <c r="A2844" t="s">
        <v>697</v>
      </c>
      <c r="B2844" t="s">
        <v>2250</v>
      </c>
      <c r="C2844" t="s">
        <v>3153</v>
      </c>
      <c r="D2844" t="s">
        <v>238</v>
      </c>
      <c r="E2844" t="s">
        <v>3573</v>
      </c>
      <c r="F2844" t="s">
        <v>16</v>
      </c>
      <c r="G2844" s="87">
        <v>20200630</v>
      </c>
      <c r="H2844" t="s">
        <v>3617</v>
      </c>
      <c r="I2844" t="s">
        <v>3618</v>
      </c>
      <c r="J2844" t="s">
        <v>3618</v>
      </c>
      <c r="K2844">
        <v>7738</v>
      </c>
      <c r="L2844" t="s">
        <v>6571</v>
      </c>
      <c r="M2844" s="87">
        <v>44020</v>
      </c>
      <c r="N2844" t="s">
        <v>3620</v>
      </c>
      <c r="O2844" t="s">
        <v>3579</v>
      </c>
      <c r="P2844" s="61">
        <v>-46.2</v>
      </c>
      <c r="Q2844" t="s">
        <v>3579</v>
      </c>
      <c r="R2844" s="61">
        <v>0</v>
      </c>
      <c r="S2844" s="61">
        <v>-46.2</v>
      </c>
    </row>
    <row r="2845" spans="1:19" x14ac:dyDescent="0.2">
      <c r="A2845" t="s">
        <v>697</v>
      </c>
      <c r="B2845" t="s">
        <v>2250</v>
      </c>
      <c r="C2845" t="s">
        <v>3153</v>
      </c>
      <c r="D2845" t="s">
        <v>238</v>
      </c>
      <c r="E2845" t="s">
        <v>3573</v>
      </c>
      <c r="F2845" t="s">
        <v>16</v>
      </c>
      <c r="G2845" s="87">
        <v>20200630</v>
      </c>
      <c r="H2845" t="s">
        <v>3617</v>
      </c>
      <c r="I2845" t="s">
        <v>3618</v>
      </c>
      <c r="J2845" t="s">
        <v>3618</v>
      </c>
      <c r="K2845">
        <v>7738</v>
      </c>
      <c r="L2845" t="s">
        <v>6570</v>
      </c>
      <c r="M2845" s="87">
        <v>44020</v>
      </c>
      <c r="N2845" t="s">
        <v>3620</v>
      </c>
      <c r="O2845" t="s">
        <v>3579</v>
      </c>
      <c r="P2845" s="61">
        <v>-63.1</v>
      </c>
      <c r="Q2845" t="s">
        <v>3579</v>
      </c>
      <c r="R2845" s="61">
        <v>0</v>
      </c>
      <c r="S2845" s="61">
        <v>-63.1</v>
      </c>
    </row>
    <row r="2846" spans="1:19" x14ac:dyDescent="0.2">
      <c r="A2846" t="s">
        <v>698</v>
      </c>
      <c r="B2846" t="s">
        <v>2253</v>
      </c>
      <c r="C2846" t="s">
        <v>3154</v>
      </c>
      <c r="D2846" t="s">
        <v>238</v>
      </c>
      <c r="E2846" t="s">
        <v>3573</v>
      </c>
      <c r="F2846" t="s">
        <v>115</v>
      </c>
      <c r="G2846" s="87">
        <v>20190717</v>
      </c>
      <c r="H2846" t="s">
        <v>5730</v>
      </c>
      <c r="I2846" t="s">
        <v>6572</v>
      </c>
      <c r="J2846" t="s">
        <v>6597</v>
      </c>
      <c r="K2846">
        <v>7134</v>
      </c>
      <c r="L2846" t="s">
        <v>6574</v>
      </c>
      <c r="M2846" s="87">
        <v>43663</v>
      </c>
      <c r="N2846" t="s">
        <v>3578</v>
      </c>
      <c r="O2846" t="s">
        <v>3579</v>
      </c>
      <c r="P2846" s="61">
        <v>105.83</v>
      </c>
      <c r="Q2846" t="s">
        <v>3579</v>
      </c>
      <c r="R2846" s="61">
        <v>105.83</v>
      </c>
      <c r="S2846" s="61">
        <v>0</v>
      </c>
    </row>
    <row r="2847" spans="1:19" x14ac:dyDescent="0.2">
      <c r="A2847" t="s">
        <v>698</v>
      </c>
      <c r="B2847" t="s">
        <v>2253</v>
      </c>
      <c r="C2847" t="s">
        <v>3154</v>
      </c>
      <c r="D2847" t="s">
        <v>238</v>
      </c>
      <c r="E2847" t="s">
        <v>3573</v>
      </c>
      <c r="F2847" t="s">
        <v>115</v>
      </c>
      <c r="G2847" s="87">
        <v>20190731</v>
      </c>
      <c r="H2847" t="s">
        <v>4447</v>
      </c>
      <c r="I2847" t="s">
        <v>6555</v>
      </c>
      <c r="J2847" t="s">
        <v>6556</v>
      </c>
      <c r="K2847">
        <v>7180</v>
      </c>
      <c r="L2847" t="s">
        <v>6557</v>
      </c>
      <c r="M2847" s="87">
        <v>43698</v>
      </c>
      <c r="N2847" t="s">
        <v>3620</v>
      </c>
      <c r="O2847" t="s">
        <v>3579</v>
      </c>
      <c r="P2847" s="61">
        <v>47.43</v>
      </c>
      <c r="Q2847" t="s">
        <v>3579</v>
      </c>
      <c r="R2847" s="61">
        <v>47.43</v>
      </c>
      <c r="S2847" s="61">
        <v>0</v>
      </c>
    </row>
    <row r="2848" spans="1:19" x14ac:dyDescent="0.2">
      <c r="A2848" t="s">
        <v>698</v>
      </c>
      <c r="B2848" t="s">
        <v>2253</v>
      </c>
      <c r="C2848" t="s">
        <v>3154</v>
      </c>
      <c r="D2848" t="s">
        <v>238</v>
      </c>
      <c r="E2848" t="s">
        <v>3573</v>
      </c>
      <c r="F2848" t="s">
        <v>115</v>
      </c>
      <c r="G2848" s="87">
        <v>20190731</v>
      </c>
      <c r="H2848" t="s">
        <v>4447</v>
      </c>
      <c r="I2848" t="s">
        <v>6565</v>
      </c>
      <c r="J2848" t="s">
        <v>6565</v>
      </c>
      <c r="K2848">
        <v>7180</v>
      </c>
      <c r="L2848" t="s">
        <v>6557</v>
      </c>
      <c r="M2848" s="87">
        <v>43698</v>
      </c>
      <c r="N2848" t="s">
        <v>3620</v>
      </c>
      <c r="O2848" t="s">
        <v>3579</v>
      </c>
      <c r="P2848" s="61">
        <v>127.9</v>
      </c>
      <c r="Q2848" t="s">
        <v>3579</v>
      </c>
      <c r="R2848" s="61">
        <v>127.9</v>
      </c>
      <c r="S2848" s="61">
        <v>0</v>
      </c>
    </row>
    <row r="2849" spans="1:19" x14ac:dyDescent="0.2">
      <c r="A2849" t="s">
        <v>698</v>
      </c>
      <c r="B2849" t="s">
        <v>2253</v>
      </c>
      <c r="C2849" t="s">
        <v>3154</v>
      </c>
      <c r="D2849" t="s">
        <v>238</v>
      </c>
      <c r="E2849" t="s">
        <v>3573</v>
      </c>
      <c r="F2849" t="s">
        <v>116</v>
      </c>
      <c r="G2849" s="87">
        <v>20190821</v>
      </c>
      <c r="H2849" t="s">
        <v>5730</v>
      </c>
      <c r="I2849" t="s">
        <v>6575</v>
      </c>
      <c r="J2849" t="s">
        <v>6597</v>
      </c>
      <c r="K2849">
        <v>7190</v>
      </c>
      <c r="L2849" t="s">
        <v>6246</v>
      </c>
      <c r="M2849" s="87">
        <v>43698</v>
      </c>
      <c r="N2849" t="s">
        <v>3620</v>
      </c>
      <c r="O2849" t="s">
        <v>3579</v>
      </c>
      <c r="P2849" s="61">
        <v>105.83</v>
      </c>
      <c r="Q2849" t="s">
        <v>3579</v>
      </c>
      <c r="R2849" s="61">
        <v>105.83</v>
      </c>
      <c r="S2849" s="61">
        <v>0</v>
      </c>
    </row>
    <row r="2850" spans="1:19" x14ac:dyDescent="0.2">
      <c r="A2850" t="s">
        <v>698</v>
      </c>
      <c r="B2850" t="s">
        <v>2253</v>
      </c>
      <c r="C2850" t="s">
        <v>3154</v>
      </c>
      <c r="D2850" t="s">
        <v>238</v>
      </c>
      <c r="E2850" t="s">
        <v>3573</v>
      </c>
      <c r="F2850" t="s">
        <v>116</v>
      </c>
      <c r="G2850" s="87">
        <v>20190831</v>
      </c>
      <c r="H2850" t="s">
        <v>4447</v>
      </c>
      <c r="I2850" t="s">
        <v>6555</v>
      </c>
      <c r="J2850" t="s">
        <v>6556</v>
      </c>
      <c r="K2850">
        <v>7232</v>
      </c>
      <c r="L2850" t="s">
        <v>6558</v>
      </c>
      <c r="M2850" s="87">
        <v>43718</v>
      </c>
      <c r="N2850" t="s">
        <v>3620</v>
      </c>
      <c r="O2850" t="s">
        <v>3579</v>
      </c>
      <c r="P2850" s="61">
        <v>46.15</v>
      </c>
      <c r="Q2850" t="s">
        <v>3579</v>
      </c>
      <c r="R2850" s="61">
        <v>46.15</v>
      </c>
      <c r="S2850" s="61">
        <v>0</v>
      </c>
    </row>
    <row r="2851" spans="1:19" x14ac:dyDescent="0.2">
      <c r="A2851" t="s">
        <v>698</v>
      </c>
      <c r="B2851" t="s">
        <v>2253</v>
      </c>
      <c r="C2851" t="s">
        <v>3154</v>
      </c>
      <c r="D2851" t="s">
        <v>238</v>
      </c>
      <c r="E2851" t="s">
        <v>3573</v>
      </c>
      <c r="F2851" t="s">
        <v>116</v>
      </c>
      <c r="G2851" s="87">
        <v>20190831</v>
      </c>
      <c r="H2851" t="s">
        <v>4447</v>
      </c>
      <c r="I2851" t="s">
        <v>6565</v>
      </c>
      <c r="J2851" t="s">
        <v>6565</v>
      </c>
      <c r="K2851">
        <v>7232</v>
      </c>
      <c r="L2851" t="s">
        <v>6558</v>
      </c>
      <c r="M2851" s="87">
        <v>43718</v>
      </c>
      <c r="N2851" t="s">
        <v>3620</v>
      </c>
      <c r="O2851" t="s">
        <v>3579</v>
      </c>
      <c r="P2851" s="61">
        <v>127.9</v>
      </c>
      <c r="Q2851" t="s">
        <v>3579</v>
      </c>
      <c r="R2851" s="61">
        <v>127.9</v>
      </c>
      <c r="S2851" s="61">
        <v>0</v>
      </c>
    </row>
    <row r="2852" spans="1:19" x14ac:dyDescent="0.2">
      <c r="A2852" t="s">
        <v>698</v>
      </c>
      <c r="B2852" t="s">
        <v>2253</v>
      </c>
      <c r="C2852" t="s">
        <v>3154</v>
      </c>
      <c r="D2852" t="s">
        <v>238</v>
      </c>
      <c r="E2852" t="s">
        <v>3573</v>
      </c>
      <c r="F2852" t="s">
        <v>117</v>
      </c>
      <c r="G2852" s="87">
        <v>20190919</v>
      </c>
      <c r="H2852" t="s">
        <v>5730</v>
      </c>
      <c r="I2852" t="s">
        <v>6576</v>
      </c>
      <c r="J2852" t="s">
        <v>6597</v>
      </c>
      <c r="K2852">
        <v>7260</v>
      </c>
      <c r="L2852" t="s">
        <v>6301</v>
      </c>
      <c r="M2852" s="87">
        <v>43739</v>
      </c>
      <c r="N2852" t="s">
        <v>3578</v>
      </c>
      <c r="O2852" t="s">
        <v>3579</v>
      </c>
      <c r="P2852" s="61">
        <v>105.83</v>
      </c>
      <c r="Q2852" t="s">
        <v>3579</v>
      </c>
      <c r="R2852" s="61">
        <v>105.83</v>
      </c>
      <c r="S2852" s="61">
        <v>0</v>
      </c>
    </row>
    <row r="2853" spans="1:19" x14ac:dyDescent="0.2">
      <c r="A2853" t="s">
        <v>698</v>
      </c>
      <c r="B2853" t="s">
        <v>2253</v>
      </c>
      <c r="C2853" t="s">
        <v>3154</v>
      </c>
      <c r="D2853" t="s">
        <v>238</v>
      </c>
      <c r="E2853" t="s">
        <v>3573</v>
      </c>
      <c r="F2853" t="s">
        <v>117</v>
      </c>
      <c r="G2853" s="87">
        <v>20190930</v>
      </c>
      <c r="H2853" t="s">
        <v>4447</v>
      </c>
      <c r="I2853" t="s">
        <v>6565</v>
      </c>
      <c r="J2853" t="s">
        <v>6565</v>
      </c>
      <c r="K2853">
        <v>7279</v>
      </c>
      <c r="L2853" t="s">
        <v>6559</v>
      </c>
      <c r="M2853" s="87">
        <v>43747</v>
      </c>
      <c r="N2853" t="s">
        <v>3620</v>
      </c>
      <c r="O2853" t="s">
        <v>3579</v>
      </c>
      <c r="P2853" s="61">
        <v>127.9</v>
      </c>
      <c r="Q2853" t="s">
        <v>3579</v>
      </c>
      <c r="R2853" s="61">
        <v>127.9</v>
      </c>
      <c r="S2853" s="61">
        <v>0</v>
      </c>
    </row>
    <row r="2854" spans="1:19" x14ac:dyDescent="0.2">
      <c r="A2854" t="s">
        <v>698</v>
      </c>
      <c r="B2854" t="s">
        <v>2253</v>
      </c>
      <c r="C2854" t="s">
        <v>3154</v>
      </c>
      <c r="D2854" t="s">
        <v>238</v>
      </c>
      <c r="E2854" t="s">
        <v>3573</v>
      </c>
      <c r="F2854" t="s">
        <v>117</v>
      </c>
      <c r="G2854" s="87">
        <v>20190930</v>
      </c>
      <c r="H2854" t="s">
        <v>4447</v>
      </c>
      <c r="I2854" t="s">
        <v>6556</v>
      </c>
      <c r="J2854" t="s">
        <v>6556</v>
      </c>
      <c r="K2854">
        <v>7279</v>
      </c>
      <c r="L2854" t="s">
        <v>6559</v>
      </c>
      <c r="M2854" s="87">
        <v>43747</v>
      </c>
      <c r="N2854" t="s">
        <v>3620</v>
      </c>
      <c r="O2854" t="s">
        <v>3579</v>
      </c>
      <c r="P2854" s="61">
        <v>45.83</v>
      </c>
      <c r="Q2854" t="s">
        <v>3579</v>
      </c>
      <c r="R2854" s="61">
        <v>45.83</v>
      </c>
      <c r="S2854" s="61">
        <v>0</v>
      </c>
    </row>
    <row r="2855" spans="1:19" x14ac:dyDescent="0.2">
      <c r="A2855" t="s">
        <v>698</v>
      </c>
      <c r="B2855" t="s">
        <v>2253</v>
      </c>
      <c r="C2855" t="s">
        <v>3154</v>
      </c>
      <c r="D2855" t="s">
        <v>238</v>
      </c>
      <c r="E2855" t="s">
        <v>3573</v>
      </c>
      <c r="F2855" t="s">
        <v>118</v>
      </c>
      <c r="G2855" s="87">
        <v>20191010</v>
      </c>
      <c r="H2855" t="s">
        <v>5730</v>
      </c>
      <c r="I2855" t="s">
        <v>6577</v>
      </c>
      <c r="J2855" t="s">
        <v>6597</v>
      </c>
      <c r="K2855">
        <v>7288</v>
      </c>
      <c r="L2855" t="s">
        <v>6578</v>
      </c>
      <c r="M2855" s="87">
        <v>43752</v>
      </c>
      <c r="N2855" t="s">
        <v>3578</v>
      </c>
      <c r="O2855" t="s">
        <v>3579</v>
      </c>
      <c r="P2855" s="61">
        <v>105.83</v>
      </c>
      <c r="Q2855" t="s">
        <v>3579</v>
      </c>
      <c r="R2855" s="61">
        <v>105.83</v>
      </c>
      <c r="S2855" s="61">
        <v>0</v>
      </c>
    </row>
    <row r="2856" spans="1:19" x14ac:dyDescent="0.2">
      <c r="A2856" t="s">
        <v>698</v>
      </c>
      <c r="B2856" t="s">
        <v>2253</v>
      </c>
      <c r="C2856" t="s">
        <v>3154</v>
      </c>
      <c r="D2856" t="s">
        <v>238</v>
      </c>
      <c r="E2856" t="s">
        <v>3573</v>
      </c>
      <c r="F2856" t="s">
        <v>118</v>
      </c>
      <c r="G2856" s="87">
        <v>20191031</v>
      </c>
      <c r="H2856" t="s">
        <v>4447</v>
      </c>
      <c r="I2856" t="s">
        <v>6565</v>
      </c>
      <c r="J2856" t="s">
        <v>6565</v>
      </c>
      <c r="K2856">
        <v>7327</v>
      </c>
      <c r="L2856" t="s">
        <v>6560</v>
      </c>
      <c r="M2856" s="87">
        <v>43782</v>
      </c>
      <c r="N2856" t="s">
        <v>3620</v>
      </c>
      <c r="O2856" t="s">
        <v>3579</v>
      </c>
      <c r="P2856" s="61">
        <v>126</v>
      </c>
      <c r="Q2856" t="s">
        <v>3579</v>
      </c>
      <c r="R2856" s="61">
        <v>126</v>
      </c>
      <c r="S2856" s="61">
        <v>0</v>
      </c>
    </row>
    <row r="2857" spans="1:19" x14ac:dyDescent="0.2">
      <c r="A2857" t="s">
        <v>698</v>
      </c>
      <c r="B2857" t="s">
        <v>2253</v>
      </c>
      <c r="C2857" t="s">
        <v>3154</v>
      </c>
      <c r="D2857" t="s">
        <v>238</v>
      </c>
      <c r="E2857" t="s">
        <v>3573</v>
      </c>
      <c r="F2857" t="s">
        <v>118</v>
      </c>
      <c r="G2857" s="87">
        <v>20191031</v>
      </c>
      <c r="H2857" t="s">
        <v>4447</v>
      </c>
      <c r="I2857" t="s">
        <v>6556</v>
      </c>
      <c r="J2857" t="s">
        <v>6556</v>
      </c>
      <c r="K2857">
        <v>7327</v>
      </c>
      <c r="L2857" t="s">
        <v>6560</v>
      </c>
      <c r="M2857" s="87">
        <v>43782</v>
      </c>
      <c r="N2857" t="s">
        <v>3620</v>
      </c>
      <c r="O2857" t="s">
        <v>3579</v>
      </c>
      <c r="P2857" s="61">
        <v>44.28</v>
      </c>
      <c r="Q2857" t="s">
        <v>3579</v>
      </c>
      <c r="R2857" s="61">
        <v>44.28</v>
      </c>
      <c r="S2857" s="61">
        <v>0</v>
      </c>
    </row>
    <row r="2858" spans="1:19" x14ac:dyDescent="0.2">
      <c r="A2858" t="s">
        <v>698</v>
      </c>
      <c r="B2858" t="s">
        <v>2253</v>
      </c>
      <c r="C2858" t="s">
        <v>3154</v>
      </c>
      <c r="D2858" t="s">
        <v>238</v>
      </c>
      <c r="E2858" t="s">
        <v>3573</v>
      </c>
      <c r="F2858" t="s">
        <v>119</v>
      </c>
      <c r="G2858" s="87">
        <v>20191115</v>
      </c>
      <c r="H2858" t="s">
        <v>5730</v>
      </c>
      <c r="I2858" t="s">
        <v>6579</v>
      </c>
      <c r="J2858" t="s">
        <v>6597</v>
      </c>
      <c r="K2858">
        <v>7334</v>
      </c>
      <c r="L2858" t="s">
        <v>6580</v>
      </c>
      <c r="M2858" s="87">
        <v>43784</v>
      </c>
      <c r="N2858" t="s">
        <v>3578</v>
      </c>
      <c r="O2858" t="s">
        <v>3579</v>
      </c>
      <c r="P2858" s="61">
        <v>105.83</v>
      </c>
      <c r="Q2858" t="s">
        <v>3579</v>
      </c>
      <c r="R2858" s="61">
        <v>105.83</v>
      </c>
      <c r="S2858" s="61">
        <v>0</v>
      </c>
    </row>
    <row r="2859" spans="1:19" x14ac:dyDescent="0.2">
      <c r="A2859" t="s">
        <v>698</v>
      </c>
      <c r="B2859" t="s">
        <v>2253</v>
      </c>
      <c r="C2859" t="s">
        <v>3154</v>
      </c>
      <c r="D2859" t="s">
        <v>238</v>
      </c>
      <c r="E2859" t="s">
        <v>3573</v>
      </c>
      <c r="F2859" t="s">
        <v>119</v>
      </c>
      <c r="G2859" s="87">
        <v>20191130</v>
      </c>
      <c r="H2859" t="s">
        <v>4447</v>
      </c>
      <c r="I2859" t="s">
        <v>6565</v>
      </c>
      <c r="J2859" t="s">
        <v>6565</v>
      </c>
      <c r="K2859">
        <v>7379</v>
      </c>
      <c r="L2859" t="s">
        <v>6561</v>
      </c>
      <c r="M2859" s="87">
        <v>43810</v>
      </c>
      <c r="N2859" t="s">
        <v>3620</v>
      </c>
      <c r="O2859" t="s">
        <v>3579</v>
      </c>
      <c r="P2859" s="61">
        <v>135.07</v>
      </c>
      <c r="Q2859" t="s">
        <v>3579</v>
      </c>
      <c r="R2859" s="61">
        <v>135.07</v>
      </c>
      <c r="S2859" s="61">
        <v>0</v>
      </c>
    </row>
    <row r="2860" spans="1:19" x14ac:dyDescent="0.2">
      <c r="A2860" t="s">
        <v>698</v>
      </c>
      <c r="B2860" t="s">
        <v>2253</v>
      </c>
      <c r="C2860" t="s">
        <v>3154</v>
      </c>
      <c r="D2860" t="s">
        <v>238</v>
      </c>
      <c r="E2860" t="s">
        <v>3573</v>
      </c>
      <c r="F2860" t="s">
        <v>119</v>
      </c>
      <c r="G2860" s="87">
        <v>20191130</v>
      </c>
      <c r="H2860" t="s">
        <v>4447</v>
      </c>
      <c r="I2860" t="s">
        <v>6556</v>
      </c>
      <c r="J2860" t="s">
        <v>6556</v>
      </c>
      <c r="K2860">
        <v>7379</v>
      </c>
      <c r="L2860" t="s">
        <v>6561</v>
      </c>
      <c r="M2860" s="87">
        <v>43810</v>
      </c>
      <c r="N2860" t="s">
        <v>3620</v>
      </c>
      <c r="O2860" t="s">
        <v>3579</v>
      </c>
      <c r="P2860" s="61">
        <v>44.28</v>
      </c>
      <c r="Q2860" t="s">
        <v>3579</v>
      </c>
      <c r="R2860" s="61">
        <v>44.28</v>
      </c>
      <c r="S2860" s="61">
        <v>0</v>
      </c>
    </row>
    <row r="2861" spans="1:19" x14ac:dyDescent="0.2">
      <c r="A2861" t="s">
        <v>698</v>
      </c>
      <c r="B2861" t="s">
        <v>2253</v>
      </c>
      <c r="C2861" t="s">
        <v>3154</v>
      </c>
      <c r="D2861" t="s">
        <v>238</v>
      </c>
      <c r="E2861" t="s">
        <v>3573</v>
      </c>
      <c r="F2861" t="s">
        <v>120</v>
      </c>
      <c r="G2861" s="87">
        <v>20191217</v>
      </c>
      <c r="H2861" t="s">
        <v>5730</v>
      </c>
      <c r="I2861" t="s">
        <v>6581</v>
      </c>
      <c r="J2861" t="s">
        <v>6597</v>
      </c>
      <c r="K2861">
        <v>7401</v>
      </c>
      <c r="L2861" t="s">
        <v>6582</v>
      </c>
      <c r="M2861" s="87">
        <v>43835</v>
      </c>
      <c r="N2861" t="s">
        <v>3578</v>
      </c>
      <c r="O2861" t="s">
        <v>3579</v>
      </c>
      <c r="P2861" s="61">
        <v>105.83</v>
      </c>
      <c r="Q2861" t="s">
        <v>3579</v>
      </c>
      <c r="R2861" s="61">
        <v>105.83</v>
      </c>
      <c r="S2861" s="61">
        <v>0</v>
      </c>
    </row>
    <row r="2862" spans="1:19" x14ac:dyDescent="0.2">
      <c r="A2862" t="s">
        <v>698</v>
      </c>
      <c r="B2862" t="s">
        <v>2253</v>
      </c>
      <c r="C2862" t="s">
        <v>3154</v>
      </c>
      <c r="D2862" t="s">
        <v>238</v>
      </c>
      <c r="E2862" t="s">
        <v>3573</v>
      </c>
      <c r="F2862" t="s">
        <v>120</v>
      </c>
      <c r="G2862" s="87">
        <v>20191231</v>
      </c>
      <c r="H2862" t="s">
        <v>4447</v>
      </c>
      <c r="I2862" t="s">
        <v>6565</v>
      </c>
      <c r="J2862" t="s">
        <v>6565</v>
      </c>
      <c r="K2862">
        <v>7414</v>
      </c>
      <c r="L2862" t="s">
        <v>6562</v>
      </c>
      <c r="M2862" s="87">
        <v>43840</v>
      </c>
      <c r="N2862" t="s">
        <v>3578</v>
      </c>
      <c r="O2862" t="s">
        <v>3579</v>
      </c>
      <c r="P2862" s="61">
        <v>158.22999999999999</v>
      </c>
      <c r="Q2862" t="s">
        <v>3579</v>
      </c>
      <c r="R2862" s="61">
        <v>158.22999999999999</v>
      </c>
      <c r="S2862" s="61">
        <v>0</v>
      </c>
    </row>
    <row r="2863" spans="1:19" x14ac:dyDescent="0.2">
      <c r="A2863" t="s">
        <v>698</v>
      </c>
      <c r="B2863" t="s">
        <v>2253</v>
      </c>
      <c r="C2863" t="s">
        <v>3154</v>
      </c>
      <c r="D2863" t="s">
        <v>238</v>
      </c>
      <c r="E2863" t="s">
        <v>3573</v>
      </c>
      <c r="F2863" t="s">
        <v>120</v>
      </c>
      <c r="G2863" s="87">
        <v>20191231</v>
      </c>
      <c r="H2863" t="s">
        <v>4447</v>
      </c>
      <c r="I2863" t="s">
        <v>6556</v>
      </c>
      <c r="J2863" t="s">
        <v>6556</v>
      </c>
      <c r="K2863">
        <v>7414</v>
      </c>
      <c r="L2863" t="s">
        <v>6562</v>
      </c>
      <c r="M2863" s="87">
        <v>43840</v>
      </c>
      <c r="N2863" t="s">
        <v>3578</v>
      </c>
      <c r="O2863" t="s">
        <v>3579</v>
      </c>
      <c r="P2863" s="61">
        <v>51.41</v>
      </c>
      <c r="Q2863" t="s">
        <v>3579</v>
      </c>
      <c r="R2863" s="61">
        <v>51.41</v>
      </c>
      <c r="S2863" s="61">
        <v>0</v>
      </c>
    </row>
    <row r="2864" spans="1:19" x14ac:dyDescent="0.2">
      <c r="A2864" t="s">
        <v>698</v>
      </c>
      <c r="B2864" t="s">
        <v>2253</v>
      </c>
      <c r="C2864" t="s">
        <v>3154</v>
      </c>
      <c r="D2864" t="s">
        <v>238</v>
      </c>
      <c r="E2864" t="s">
        <v>3573</v>
      </c>
      <c r="F2864" t="s">
        <v>121</v>
      </c>
      <c r="G2864" s="87">
        <v>20200113</v>
      </c>
      <c r="H2864" t="s">
        <v>5730</v>
      </c>
      <c r="I2864" t="s">
        <v>6583</v>
      </c>
      <c r="J2864" t="s">
        <v>6597</v>
      </c>
      <c r="K2864">
        <v>7424</v>
      </c>
      <c r="L2864" t="s">
        <v>6584</v>
      </c>
      <c r="M2864" s="87">
        <v>43844</v>
      </c>
      <c r="N2864" t="s">
        <v>3578</v>
      </c>
      <c r="O2864" t="s">
        <v>3579</v>
      </c>
      <c r="P2864" s="61">
        <v>105.83</v>
      </c>
      <c r="Q2864" t="s">
        <v>3579</v>
      </c>
      <c r="R2864" s="61">
        <v>105.83</v>
      </c>
      <c r="S2864" s="61">
        <v>0</v>
      </c>
    </row>
    <row r="2865" spans="1:19" x14ac:dyDescent="0.2">
      <c r="A2865" t="s">
        <v>698</v>
      </c>
      <c r="B2865" t="s">
        <v>2253</v>
      </c>
      <c r="C2865" t="s">
        <v>3154</v>
      </c>
      <c r="D2865" t="s">
        <v>238</v>
      </c>
      <c r="E2865" t="s">
        <v>3573</v>
      </c>
      <c r="F2865" t="s">
        <v>121</v>
      </c>
      <c r="G2865" s="87">
        <v>20200131</v>
      </c>
      <c r="H2865" t="s">
        <v>4447</v>
      </c>
      <c r="I2865" t="s">
        <v>6565</v>
      </c>
      <c r="J2865" t="s">
        <v>6565</v>
      </c>
      <c r="K2865">
        <v>7475</v>
      </c>
      <c r="L2865" t="s">
        <v>6564</v>
      </c>
      <c r="M2865" s="87">
        <v>43873</v>
      </c>
      <c r="N2865" t="s">
        <v>3620</v>
      </c>
      <c r="O2865" t="s">
        <v>3579</v>
      </c>
      <c r="P2865" s="61">
        <v>93.63</v>
      </c>
      <c r="Q2865" t="s">
        <v>3579</v>
      </c>
      <c r="R2865" s="61">
        <v>93.63</v>
      </c>
      <c r="S2865" s="61">
        <v>0</v>
      </c>
    </row>
    <row r="2866" spans="1:19" x14ac:dyDescent="0.2">
      <c r="A2866" t="s">
        <v>698</v>
      </c>
      <c r="B2866" t="s">
        <v>2253</v>
      </c>
      <c r="C2866" t="s">
        <v>3154</v>
      </c>
      <c r="D2866" t="s">
        <v>238</v>
      </c>
      <c r="E2866" t="s">
        <v>3573</v>
      </c>
      <c r="F2866" t="s">
        <v>121</v>
      </c>
      <c r="G2866" s="87">
        <v>20200131</v>
      </c>
      <c r="H2866" t="s">
        <v>4447</v>
      </c>
      <c r="I2866" t="s">
        <v>6556</v>
      </c>
      <c r="J2866" t="s">
        <v>6556</v>
      </c>
      <c r="K2866">
        <v>7475</v>
      </c>
      <c r="L2866" t="s">
        <v>6564</v>
      </c>
      <c r="M2866" s="87">
        <v>43873</v>
      </c>
      <c r="N2866" t="s">
        <v>3620</v>
      </c>
      <c r="O2866" t="s">
        <v>3579</v>
      </c>
      <c r="P2866" s="61">
        <v>51.95</v>
      </c>
      <c r="Q2866" t="s">
        <v>3579</v>
      </c>
      <c r="R2866" s="61">
        <v>51.95</v>
      </c>
      <c r="S2866" s="61">
        <v>0</v>
      </c>
    </row>
    <row r="2867" spans="1:19" x14ac:dyDescent="0.2">
      <c r="A2867" t="s">
        <v>698</v>
      </c>
      <c r="B2867" t="s">
        <v>2253</v>
      </c>
      <c r="C2867" t="s">
        <v>3154</v>
      </c>
      <c r="D2867" t="s">
        <v>238</v>
      </c>
      <c r="E2867" t="s">
        <v>3573</v>
      </c>
      <c r="F2867" t="s">
        <v>122</v>
      </c>
      <c r="G2867" s="87">
        <v>20200211</v>
      </c>
      <c r="H2867" t="s">
        <v>5730</v>
      </c>
      <c r="I2867" t="s">
        <v>6585</v>
      </c>
      <c r="J2867" t="s">
        <v>6597</v>
      </c>
      <c r="K2867">
        <v>7475</v>
      </c>
      <c r="L2867" t="s">
        <v>6586</v>
      </c>
      <c r="M2867" s="87">
        <v>43873</v>
      </c>
      <c r="N2867" t="s">
        <v>3620</v>
      </c>
      <c r="O2867" t="s">
        <v>3579</v>
      </c>
      <c r="P2867" s="61">
        <v>105.83</v>
      </c>
      <c r="Q2867" t="s">
        <v>3579</v>
      </c>
      <c r="R2867" s="61">
        <v>105.83</v>
      </c>
      <c r="S2867" s="61">
        <v>0</v>
      </c>
    </row>
    <row r="2868" spans="1:19" x14ac:dyDescent="0.2">
      <c r="A2868" t="s">
        <v>698</v>
      </c>
      <c r="B2868" t="s">
        <v>2253</v>
      </c>
      <c r="C2868" t="s">
        <v>3154</v>
      </c>
      <c r="D2868" t="s">
        <v>238</v>
      </c>
      <c r="E2868" t="s">
        <v>3573</v>
      </c>
      <c r="F2868" t="s">
        <v>122</v>
      </c>
      <c r="G2868" s="87">
        <v>20200229</v>
      </c>
      <c r="H2868" t="s">
        <v>4447</v>
      </c>
      <c r="I2868" t="s">
        <v>6565</v>
      </c>
      <c r="J2868" t="s">
        <v>6565</v>
      </c>
      <c r="K2868">
        <v>7517</v>
      </c>
      <c r="L2868" t="s">
        <v>6566</v>
      </c>
      <c r="M2868" s="87">
        <v>43902</v>
      </c>
      <c r="N2868" t="s">
        <v>3620</v>
      </c>
      <c r="O2868" t="s">
        <v>3579</v>
      </c>
      <c r="P2868" s="61">
        <v>90.45</v>
      </c>
      <c r="Q2868" t="s">
        <v>3579</v>
      </c>
      <c r="R2868" s="61">
        <v>90.45</v>
      </c>
      <c r="S2868" s="61">
        <v>0</v>
      </c>
    </row>
    <row r="2869" spans="1:19" x14ac:dyDescent="0.2">
      <c r="A2869" t="s">
        <v>698</v>
      </c>
      <c r="B2869" t="s">
        <v>2253</v>
      </c>
      <c r="C2869" t="s">
        <v>3154</v>
      </c>
      <c r="D2869" t="s">
        <v>238</v>
      </c>
      <c r="E2869" t="s">
        <v>3573</v>
      </c>
      <c r="F2869" t="s">
        <v>122</v>
      </c>
      <c r="G2869" s="87">
        <v>20200229</v>
      </c>
      <c r="H2869" t="s">
        <v>4447</v>
      </c>
      <c r="I2869" t="s">
        <v>6556</v>
      </c>
      <c r="J2869" t="s">
        <v>6556</v>
      </c>
      <c r="K2869">
        <v>7517</v>
      </c>
      <c r="L2869" t="s">
        <v>6566</v>
      </c>
      <c r="M2869" s="87">
        <v>43902</v>
      </c>
      <c r="N2869" t="s">
        <v>3620</v>
      </c>
      <c r="O2869" t="s">
        <v>3579</v>
      </c>
      <c r="P2869" s="61">
        <v>52.01</v>
      </c>
      <c r="Q2869" t="s">
        <v>3579</v>
      </c>
      <c r="R2869" s="61">
        <v>52.01</v>
      </c>
      <c r="S2869" s="61">
        <v>0</v>
      </c>
    </row>
    <row r="2870" spans="1:19" x14ac:dyDescent="0.2">
      <c r="A2870" t="s">
        <v>698</v>
      </c>
      <c r="B2870" t="s">
        <v>2253</v>
      </c>
      <c r="C2870" t="s">
        <v>3154</v>
      </c>
      <c r="D2870" t="s">
        <v>238</v>
      </c>
      <c r="E2870" t="s">
        <v>3573</v>
      </c>
      <c r="F2870" t="s">
        <v>123</v>
      </c>
      <c r="G2870" s="87">
        <v>20200311</v>
      </c>
      <c r="H2870" t="s">
        <v>5730</v>
      </c>
      <c r="I2870" t="s">
        <v>6587</v>
      </c>
      <c r="J2870" t="s">
        <v>6597</v>
      </c>
      <c r="K2870">
        <v>7517</v>
      </c>
      <c r="L2870" t="s">
        <v>6135</v>
      </c>
      <c r="M2870" s="87">
        <v>43902</v>
      </c>
      <c r="N2870" t="s">
        <v>3620</v>
      </c>
      <c r="O2870" t="s">
        <v>3579</v>
      </c>
      <c r="P2870" s="61">
        <v>105.83</v>
      </c>
      <c r="Q2870" t="s">
        <v>3579</v>
      </c>
      <c r="R2870" s="61">
        <v>105.83</v>
      </c>
      <c r="S2870" s="61">
        <v>0</v>
      </c>
    </row>
    <row r="2871" spans="1:19" x14ac:dyDescent="0.2">
      <c r="A2871" t="s">
        <v>698</v>
      </c>
      <c r="B2871" t="s">
        <v>2253</v>
      </c>
      <c r="C2871" t="s">
        <v>3154</v>
      </c>
      <c r="D2871" t="s">
        <v>238</v>
      </c>
      <c r="E2871" t="s">
        <v>3573</v>
      </c>
      <c r="F2871" t="s">
        <v>123</v>
      </c>
      <c r="G2871" s="87">
        <v>20200331</v>
      </c>
      <c r="H2871" t="s">
        <v>4447</v>
      </c>
      <c r="I2871" t="s">
        <v>6565</v>
      </c>
      <c r="J2871" t="s">
        <v>6565</v>
      </c>
      <c r="K2871">
        <v>7579</v>
      </c>
      <c r="L2871" t="s">
        <v>6567</v>
      </c>
      <c r="M2871" s="87">
        <v>43935</v>
      </c>
      <c r="N2871" t="s">
        <v>3620</v>
      </c>
      <c r="O2871" t="s">
        <v>3579</v>
      </c>
      <c r="P2871" s="61">
        <v>158.07</v>
      </c>
      <c r="Q2871" t="s">
        <v>3579</v>
      </c>
      <c r="R2871" s="61">
        <v>158.07</v>
      </c>
      <c r="S2871" s="61">
        <v>0</v>
      </c>
    </row>
    <row r="2872" spans="1:19" x14ac:dyDescent="0.2">
      <c r="A2872" t="s">
        <v>698</v>
      </c>
      <c r="B2872" t="s">
        <v>2253</v>
      </c>
      <c r="C2872" t="s">
        <v>3154</v>
      </c>
      <c r="D2872" t="s">
        <v>238</v>
      </c>
      <c r="E2872" t="s">
        <v>3573</v>
      </c>
      <c r="F2872" t="s">
        <v>123</v>
      </c>
      <c r="G2872" s="87">
        <v>20200331</v>
      </c>
      <c r="H2872" t="s">
        <v>4447</v>
      </c>
      <c r="I2872" t="s">
        <v>6556</v>
      </c>
      <c r="J2872" t="s">
        <v>6556</v>
      </c>
      <c r="K2872">
        <v>7579</v>
      </c>
      <c r="L2872" t="s">
        <v>6567</v>
      </c>
      <c r="M2872" s="87">
        <v>43935</v>
      </c>
      <c r="N2872" t="s">
        <v>3620</v>
      </c>
      <c r="O2872" t="s">
        <v>3579</v>
      </c>
      <c r="P2872" s="61">
        <v>52.5</v>
      </c>
      <c r="Q2872" t="s">
        <v>3579</v>
      </c>
      <c r="R2872" s="61">
        <v>52.5</v>
      </c>
      <c r="S2872" s="61">
        <v>0</v>
      </c>
    </row>
    <row r="2873" spans="1:19" x14ac:dyDescent="0.2">
      <c r="A2873" t="s">
        <v>698</v>
      </c>
      <c r="B2873" t="s">
        <v>2253</v>
      </c>
      <c r="C2873" t="s">
        <v>3154</v>
      </c>
      <c r="D2873" t="s">
        <v>238</v>
      </c>
      <c r="E2873" t="s">
        <v>3573</v>
      </c>
      <c r="F2873" t="s">
        <v>124</v>
      </c>
      <c r="G2873" s="87">
        <v>20200420</v>
      </c>
      <c r="H2873" t="s">
        <v>5730</v>
      </c>
      <c r="I2873" t="s">
        <v>6588</v>
      </c>
      <c r="J2873" t="s">
        <v>6597</v>
      </c>
      <c r="K2873">
        <v>7591</v>
      </c>
      <c r="L2873" t="s">
        <v>6589</v>
      </c>
      <c r="M2873" s="87">
        <v>43944</v>
      </c>
      <c r="N2873" t="s">
        <v>3578</v>
      </c>
      <c r="O2873" t="s">
        <v>3579</v>
      </c>
      <c r="P2873" s="61">
        <v>105.83</v>
      </c>
      <c r="Q2873" t="s">
        <v>3579</v>
      </c>
      <c r="R2873" s="61">
        <v>105.83</v>
      </c>
      <c r="S2873" s="61">
        <v>0</v>
      </c>
    </row>
    <row r="2874" spans="1:19" x14ac:dyDescent="0.2">
      <c r="A2874" t="s">
        <v>698</v>
      </c>
      <c r="B2874" t="s">
        <v>2253</v>
      </c>
      <c r="C2874" t="s">
        <v>3154</v>
      </c>
      <c r="D2874" t="s">
        <v>238</v>
      </c>
      <c r="E2874" t="s">
        <v>3573</v>
      </c>
      <c r="F2874" t="s">
        <v>124</v>
      </c>
      <c r="G2874" s="87">
        <v>20200430</v>
      </c>
      <c r="H2874" t="s">
        <v>4447</v>
      </c>
      <c r="I2874" t="s">
        <v>6565</v>
      </c>
      <c r="J2874" t="s">
        <v>6565</v>
      </c>
      <c r="K2874">
        <v>7628</v>
      </c>
      <c r="L2874" t="s">
        <v>6568</v>
      </c>
      <c r="M2874" s="87">
        <v>43962</v>
      </c>
      <c r="N2874" t="s">
        <v>3620</v>
      </c>
      <c r="O2874" t="s">
        <v>3579</v>
      </c>
      <c r="P2874" s="61">
        <v>95.95</v>
      </c>
      <c r="Q2874" t="s">
        <v>3579</v>
      </c>
      <c r="R2874" s="61">
        <v>95.95</v>
      </c>
      <c r="S2874" s="61">
        <v>0</v>
      </c>
    </row>
    <row r="2875" spans="1:19" x14ac:dyDescent="0.2">
      <c r="A2875" t="s">
        <v>698</v>
      </c>
      <c r="B2875" t="s">
        <v>2253</v>
      </c>
      <c r="C2875" t="s">
        <v>3154</v>
      </c>
      <c r="D2875" t="s">
        <v>238</v>
      </c>
      <c r="E2875" t="s">
        <v>3573</v>
      </c>
      <c r="F2875" t="s">
        <v>124</v>
      </c>
      <c r="G2875" s="87">
        <v>20200430</v>
      </c>
      <c r="H2875" t="s">
        <v>4447</v>
      </c>
      <c r="I2875" t="s">
        <v>6556</v>
      </c>
      <c r="J2875" t="s">
        <v>6556</v>
      </c>
      <c r="K2875">
        <v>7628</v>
      </c>
      <c r="L2875" t="s">
        <v>6568</v>
      </c>
      <c r="M2875" s="87">
        <v>43962</v>
      </c>
      <c r="N2875" t="s">
        <v>3620</v>
      </c>
      <c r="O2875" t="s">
        <v>3579</v>
      </c>
      <c r="P2875" s="61">
        <v>48.27</v>
      </c>
      <c r="Q2875" t="s">
        <v>3579</v>
      </c>
      <c r="R2875" s="61">
        <v>48.27</v>
      </c>
      <c r="S2875" s="61">
        <v>0</v>
      </c>
    </row>
    <row r="2876" spans="1:19" x14ac:dyDescent="0.2">
      <c r="A2876" t="s">
        <v>698</v>
      </c>
      <c r="B2876" t="s">
        <v>2253</v>
      </c>
      <c r="C2876" t="s">
        <v>3154</v>
      </c>
      <c r="D2876" t="s">
        <v>238</v>
      </c>
      <c r="E2876" t="s">
        <v>3573</v>
      </c>
      <c r="F2876" t="s">
        <v>125</v>
      </c>
      <c r="G2876" s="87">
        <v>20200513</v>
      </c>
      <c r="H2876" t="s">
        <v>5730</v>
      </c>
      <c r="I2876" t="s">
        <v>6590</v>
      </c>
      <c r="J2876" t="s">
        <v>6597</v>
      </c>
      <c r="K2876">
        <v>7636</v>
      </c>
      <c r="L2876" t="s">
        <v>6591</v>
      </c>
      <c r="M2876" s="87">
        <v>43969</v>
      </c>
      <c r="N2876" t="s">
        <v>3578</v>
      </c>
      <c r="O2876" t="s">
        <v>3579</v>
      </c>
      <c r="P2876" s="61">
        <v>105.83</v>
      </c>
      <c r="Q2876" t="s">
        <v>3579</v>
      </c>
      <c r="R2876" s="61">
        <v>105.83</v>
      </c>
      <c r="S2876" s="61">
        <v>0</v>
      </c>
    </row>
    <row r="2877" spans="1:19" x14ac:dyDescent="0.2">
      <c r="A2877" t="s">
        <v>698</v>
      </c>
      <c r="B2877" t="s">
        <v>2253</v>
      </c>
      <c r="C2877" t="s">
        <v>3154</v>
      </c>
      <c r="D2877" t="s">
        <v>238</v>
      </c>
      <c r="E2877" t="s">
        <v>3573</v>
      </c>
      <c r="F2877" t="s">
        <v>125</v>
      </c>
      <c r="G2877" s="87">
        <v>20200531</v>
      </c>
      <c r="H2877" t="s">
        <v>4447</v>
      </c>
      <c r="I2877" t="s">
        <v>6565</v>
      </c>
      <c r="J2877" t="s">
        <v>6565</v>
      </c>
      <c r="K2877">
        <v>7670</v>
      </c>
      <c r="L2877" t="s">
        <v>6569</v>
      </c>
      <c r="M2877" s="87">
        <v>43993</v>
      </c>
      <c r="N2877" t="s">
        <v>3620</v>
      </c>
      <c r="O2877" t="s">
        <v>3579</v>
      </c>
      <c r="P2877" s="61">
        <v>64.84</v>
      </c>
      <c r="Q2877" t="s">
        <v>3579</v>
      </c>
      <c r="R2877" s="61">
        <v>64.84</v>
      </c>
      <c r="S2877" s="61">
        <v>0</v>
      </c>
    </row>
    <row r="2878" spans="1:19" x14ac:dyDescent="0.2">
      <c r="A2878" t="s">
        <v>698</v>
      </c>
      <c r="B2878" t="s">
        <v>2253</v>
      </c>
      <c r="C2878" t="s">
        <v>3154</v>
      </c>
      <c r="D2878" t="s">
        <v>238</v>
      </c>
      <c r="E2878" t="s">
        <v>3573</v>
      </c>
      <c r="F2878" t="s">
        <v>125</v>
      </c>
      <c r="G2878" s="87">
        <v>20200531</v>
      </c>
      <c r="H2878" t="s">
        <v>4447</v>
      </c>
      <c r="I2878" t="s">
        <v>6556</v>
      </c>
      <c r="J2878" t="s">
        <v>6556</v>
      </c>
      <c r="K2878">
        <v>7670</v>
      </c>
      <c r="L2878" t="s">
        <v>6569</v>
      </c>
      <c r="M2878" s="87">
        <v>43993</v>
      </c>
      <c r="N2878" t="s">
        <v>3620</v>
      </c>
      <c r="O2878" t="s">
        <v>3579</v>
      </c>
      <c r="P2878" s="61">
        <v>23.47</v>
      </c>
      <c r="Q2878" t="s">
        <v>3579</v>
      </c>
      <c r="R2878" s="61">
        <v>23.47</v>
      </c>
      <c r="S2878" s="61">
        <v>0</v>
      </c>
    </row>
    <row r="2879" spans="1:19" x14ac:dyDescent="0.2">
      <c r="A2879" t="s">
        <v>698</v>
      </c>
      <c r="B2879" t="s">
        <v>2253</v>
      </c>
      <c r="C2879" t="s">
        <v>3154</v>
      </c>
      <c r="D2879" t="s">
        <v>238</v>
      </c>
      <c r="E2879" t="s">
        <v>3573</v>
      </c>
      <c r="F2879" t="s">
        <v>126</v>
      </c>
      <c r="G2879" s="87">
        <v>20200615</v>
      </c>
      <c r="H2879" t="s">
        <v>5730</v>
      </c>
      <c r="I2879" t="s">
        <v>6592</v>
      </c>
      <c r="J2879" t="s">
        <v>6597</v>
      </c>
      <c r="K2879">
        <v>7680</v>
      </c>
      <c r="L2879" t="s">
        <v>6593</v>
      </c>
      <c r="M2879" s="87">
        <v>43998</v>
      </c>
      <c r="N2879" t="s">
        <v>3578</v>
      </c>
      <c r="O2879" t="s">
        <v>3579</v>
      </c>
      <c r="P2879" s="61">
        <v>105.83</v>
      </c>
      <c r="Q2879" t="s">
        <v>3579</v>
      </c>
      <c r="R2879" s="61">
        <v>105.83</v>
      </c>
      <c r="S2879" s="61">
        <v>0</v>
      </c>
    </row>
    <row r="2880" spans="1:19" x14ac:dyDescent="0.2">
      <c r="A2880" t="s">
        <v>698</v>
      </c>
      <c r="B2880" t="s">
        <v>2253</v>
      </c>
      <c r="C2880" t="s">
        <v>3154</v>
      </c>
      <c r="D2880" t="s">
        <v>238</v>
      </c>
      <c r="E2880" t="s">
        <v>3573</v>
      </c>
      <c r="F2880" t="s">
        <v>16</v>
      </c>
      <c r="G2880" s="87">
        <v>20200630</v>
      </c>
      <c r="H2880" t="s">
        <v>3617</v>
      </c>
      <c r="J2880" t="s">
        <v>3618</v>
      </c>
      <c r="K2880">
        <v>7681</v>
      </c>
      <c r="L2880" t="s">
        <v>3619</v>
      </c>
      <c r="M2880" s="87">
        <v>43999</v>
      </c>
      <c r="N2880" t="s">
        <v>3620</v>
      </c>
      <c r="O2880" t="s">
        <v>3579</v>
      </c>
      <c r="P2880" s="61">
        <v>-3083.48</v>
      </c>
      <c r="Q2880" t="s">
        <v>3579</v>
      </c>
      <c r="R2880" s="61">
        <v>0</v>
      </c>
      <c r="S2880" s="61">
        <v>-3083.48</v>
      </c>
    </row>
    <row r="2881" spans="1:19" x14ac:dyDescent="0.2">
      <c r="A2881" t="s">
        <v>698</v>
      </c>
      <c r="B2881" t="s">
        <v>2253</v>
      </c>
      <c r="C2881" t="s">
        <v>3154</v>
      </c>
      <c r="D2881" t="s">
        <v>238</v>
      </c>
      <c r="E2881" t="s">
        <v>3573</v>
      </c>
      <c r="F2881" t="s">
        <v>126</v>
      </c>
      <c r="G2881" s="87">
        <v>20200630</v>
      </c>
      <c r="H2881" t="s">
        <v>4447</v>
      </c>
      <c r="I2881" t="s">
        <v>6565</v>
      </c>
      <c r="J2881" t="s">
        <v>6565</v>
      </c>
      <c r="K2881">
        <v>7738</v>
      </c>
      <c r="L2881" t="s">
        <v>6570</v>
      </c>
      <c r="M2881" s="87">
        <v>44020</v>
      </c>
      <c r="N2881" t="s">
        <v>3620</v>
      </c>
      <c r="O2881" t="s">
        <v>3579</v>
      </c>
      <c r="P2881" s="61">
        <v>63.1</v>
      </c>
      <c r="Q2881" t="s">
        <v>3579</v>
      </c>
      <c r="R2881" s="61">
        <v>63.1</v>
      </c>
      <c r="S2881" s="61">
        <v>0</v>
      </c>
    </row>
    <row r="2882" spans="1:19" x14ac:dyDescent="0.2">
      <c r="A2882" t="s">
        <v>698</v>
      </c>
      <c r="B2882" t="s">
        <v>2253</v>
      </c>
      <c r="C2882" t="s">
        <v>3154</v>
      </c>
      <c r="D2882" t="s">
        <v>238</v>
      </c>
      <c r="E2882" t="s">
        <v>3573</v>
      </c>
      <c r="F2882" t="s">
        <v>126</v>
      </c>
      <c r="G2882" s="87">
        <v>20200630</v>
      </c>
      <c r="H2882" t="s">
        <v>4447</v>
      </c>
      <c r="I2882" t="s">
        <v>6556</v>
      </c>
      <c r="J2882" t="s">
        <v>6556</v>
      </c>
      <c r="K2882">
        <v>7738</v>
      </c>
      <c r="L2882" t="s">
        <v>6571</v>
      </c>
      <c r="M2882" s="87">
        <v>44020</v>
      </c>
      <c r="N2882" t="s">
        <v>3620</v>
      </c>
      <c r="O2882" t="s">
        <v>3579</v>
      </c>
      <c r="P2882" s="61">
        <v>46.2</v>
      </c>
      <c r="Q2882" t="s">
        <v>3579</v>
      </c>
      <c r="R2882" s="61">
        <v>46.2</v>
      </c>
      <c r="S2882" s="61">
        <v>0</v>
      </c>
    </row>
    <row r="2883" spans="1:19" x14ac:dyDescent="0.2">
      <c r="A2883" t="s">
        <v>698</v>
      </c>
      <c r="B2883" t="s">
        <v>2253</v>
      </c>
      <c r="C2883" t="s">
        <v>3154</v>
      </c>
      <c r="D2883" t="s">
        <v>238</v>
      </c>
      <c r="E2883" t="s">
        <v>3573</v>
      </c>
      <c r="F2883" t="s">
        <v>16</v>
      </c>
      <c r="G2883" s="87">
        <v>20200630</v>
      </c>
      <c r="H2883" t="s">
        <v>3617</v>
      </c>
      <c r="I2883" t="s">
        <v>3618</v>
      </c>
      <c r="J2883" t="s">
        <v>3618</v>
      </c>
      <c r="K2883">
        <v>7738</v>
      </c>
      <c r="L2883" t="s">
        <v>6571</v>
      </c>
      <c r="M2883" s="87">
        <v>44020</v>
      </c>
      <c r="N2883" t="s">
        <v>3620</v>
      </c>
      <c r="O2883" t="s">
        <v>3579</v>
      </c>
      <c r="P2883" s="61">
        <v>-46.2</v>
      </c>
      <c r="Q2883" t="s">
        <v>3579</v>
      </c>
      <c r="R2883" s="61">
        <v>0</v>
      </c>
      <c r="S2883" s="61">
        <v>-46.2</v>
      </c>
    </row>
    <row r="2884" spans="1:19" x14ac:dyDescent="0.2">
      <c r="A2884" t="s">
        <v>698</v>
      </c>
      <c r="B2884" t="s">
        <v>2253</v>
      </c>
      <c r="C2884" t="s">
        <v>3154</v>
      </c>
      <c r="D2884" t="s">
        <v>238</v>
      </c>
      <c r="E2884" t="s">
        <v>3573</v>
      </c>
      <c r="F2884" t="s">
        <v>16</v>
      </c>
      <c r="G2884" s="87">
        <v>20200630</v>
      </c>
      <c r="H2884" t="s">
        <v>3617</v>
      </c>
      <c r="I2884" t="s">
        <v>3618</v>
      </c>
      <c r="J2884" t="s">
        <v>3618</v>
      </c>
      <c r="K2884">
        <v>7738</v>
      </c>
      <c r="L2884" t="s">
        <v>6570</v>
      </c>
      <c r="M2884" s="87">
        <v>44020</v>
      </c>
      <c r="N2884" t="s">
        <v>3620</v>
      </c>
      <c r="O2884" t="s">
        <v>3579</v>
      </c>
      <c r="P2884" s="61">
        <v>-63.1</v>
      </c>
      <c r="Q2884" t="s">
        <v>3579</v>
      </c>
      <c r="R2884" s="61">
        <v>0</v>
      </c>
      <c r="S2884" s="61">
        <v>-63.1</v>
      </c>
    </row>
    <row r="2885" spans="1:19" x14ac:dyDescent="0.2">
      <c r="A2885" t="s">
        <v>699</v>
      </c>
      <c r="B2885" t="s">
        <v>2257</v>
      </c>
      <c r="C2885" t="s">
        <v>3155</v>
      </c>
      <c r="D2885" t="s">
        <v>238</v>
      </c>
      <c r="E2885" t="s">
        <v>3573</v>
      </c>
      <c r="F2885" t="s">
        <v>123</v>
      </c>
      <c r="G2885" s="87">
        <v>20200311</v>
      </c>
      <c r="H2885" t="s">
        <v>5730</v>
      </c>
      <c r="I2885" t="s">
        <v>6598</v>
      </c>
      <c r="J2885" t="s">
        <v>6599</v>
      </c>
      <c r="K2885">
        <v>7517</v>
      </c>
      <c r="L2885" t="s">
        <v>6135</v>
      </c>
      <c r="M2885" s="87">
        <v>43902</v>
      </c>
      <c r="N2885" t="s">
        <v>3620</v>
      </c>
      <c r="O2885" t="s">
        <v>3579</v>
      </c>
      <c r="P2885" s="61">
        <v>6670.51</v>
      </c>
      <c r="Q2885" t="s">
        <v>3579</v>
      </c>
      <c r="R2885" s="61">
        <v>6670.51</v>
      </c>
      <c r="S2885" s="61">
        <v>0</v>
      </c>
    </row>
    <row r="2886" spans="1:19" x14ac:dyDescent="0.2">
      <c r="A2886" t="s">
        <v>699</v>
      </c>
      <c r="B2886" t="s">
        <v>2257</v>
      </c>
      <c r="C2886" t="s">
        <v>3155</v>
      </c>
      <c r="D2886" t="s">
        <v>238</v>
      </c>
      <c r="E2886" t="s">
        <v>3573</v>
      </c>
      <c r="F2886" t="s">
        <v>16</v>
      </c>
      <c r="G2886" s="87">
        <v>20200630</v>
      </c>
      <c r="H2886" t="s">
        <v>3617</v>
      </c>
      <c r="J2886" t="s">
        <v>3618</v>
      </c>
      <c r="K2886">
        <v>7681</v>
      </c>
      <c r="L2886" t="s">
        <v>3619</v>
      </c>
      <c r="M2886" s="87">
        <v>43999</v>
      </c>
      <c r="N2886" t="s">
        <v>3620</v>
      </c>
      <c r="O2886" t="s">
        <v>3579</v>
      </c>
      <c r="P2886" s="61">
        <v>-6670.51</v>
      </c>
      <c r="Q2886" t="s">
        <v>3579</v>
      </c>
      <c r="R2886" s="61">
        <v>0</v>
      </c>
      <c r="S2886" s="61">
        <v>-6670.51</v>
      </c>
    </row>
    <row r="2887" spans="1:19" x14ac:dyDescent="0.2">
      <c r="A2887" t="s">
        <v>701</v>
      </c>
      <c r="B2887" t="s">
        <v>2259</v>
      </c>
      <c r="C2887" t="s">
        <v>3158</v>
      </c>
      <c r="D2887" t="s">
        <v>238</v>
      </c>
      <c r="E2887" t="s">
        <v>3573</v>
      </c>
      <c r="F2887" t="s">
        <v>115</v>
      </c>
      <c r="G2887" s="87">
        <v>20190719</v>
      </c>
      <c r="H2887" t="s">
        <v>6235</v>
      </c>
      <c r="I2887" t="s">
        <v>6600</v>
      </c>
      <c r="J2887" t="s">
        <v>6601</v>
      </c>
      <c r="K2887">
        <v>7142</v>
      </c>
      <c r="L2887" t="s">
        <v>6602</v>
      </c>
      <c r="M2887" s="87">
        <v>43668</v>
      </c>
      <c r="N2887" t="s">
        <v>3578</v>
      </c>
      <c r="O2887" t="s">
        <v>3579</v>
      </c>
      <c r="P2887" s="61">
        <v>-2693.46</v>
      </c>
      <c r="Q2887" t="s">
        <v>3579</v>
      </c>
      <c r="R2887" s="61">
        <v>0</v>
      </c>
      <c r="S2887" s="61">
        <v>-2693.46</v>
      </c>
    </row>
    <row r="2888" spans="1:19" x14ac:dyDescent="0.2">
      <c r="A2888" t="s">
        <v>701</v>
      </c>
      <c r="B2888" t="s">
        <v>2259</v>
      </c>
      <c r="C2888" t="s">
        <v>3158</v>
      </c>
      <c r="D2888" t="s">
        <v>238</v>
      </c>
      <c r="E2888" t="s">
        <v>3573</v>
      </c>
      <c r="F2888" t="s">
        <v>116</v>
      </c>
      <c r="G2888" s="87">
        <v>20190827</v>
      </c>
      <c r="H2888" t="s">
        <v>5730</v>
      </c>
      <c r="I2888" t="s">
        <v>6603</v>
      </c>
      <c r="J2888" t="s">
        <v>6604</v>
      </c>
      <c r="K2888">
        <v>7215</v>
      </c>
      <c r="L2888" t="s">
        <v>6605</v>
      </c>
      <c r="M2888" s="87">
        <v>43710</v>
      </c>
      <c r="N2888" t="s">
        <v>3578</v>
      </c>
      <c r="O2888" t="s">
        <v>3579</v>
      </c>
      <c r="P2888" s="61">
        <v>551.12</v>
      </c>
      <c r="Q2888" t="s">
        <v>3579</v>
      </c>
      <c r="R2888" s="61">
        <v>551.12</v>
      </c>
      <c r="S2888" s="61">
        <v>0</v>
      </c>
    </row>
    <row r="2889" spans="1:19" x14ac:dyDescent="0.2">
      <c r="A2889" t="s">
        <v>701</v>
      </c>
      <c r="B2889" t="s">
        <v>2259</v>
      </c>
      <c r="C2889" t="s">
        <v>3158</v>
      </c>
      <c r="D2889" t="s">
        <v>238</v>
      </c>
      <c r="E2889" t="s">
        <v>3573</v>
      </c>
      <c r="F2889" t="s">
        <v>120</v>
      </c>
      <c r="G2889" s="87">
        <v>20191217</v>
      </c>
      <c r="H2889" t="s">
        <v>5730</v>
      </c>
      <c r="I2889" t="s">
        <v>6606</v>
      </c>
      <c r="J2889" t="s">
        <v>6607</v>
      </c>
      <c r="K2889">
        <v>7401</v>
      </c>
      <c r="L2889" t="s">
        <v>5973</v>
      </c>
      <c r="M2889" s="87">
        <v>43835</v>
      </c>
      <c r="N2889" t="s">
        <v>3578</v>
      </c>
      <c r="O2889" t="s">
        <v>3579</v>
      </c>
      <c r="P2889" s="61">
        <v>2441.84</v>
      </c>
      <c r="Q2889" t="s">
        <v>3579</v>
      </c>
      <c r="R2889" s="61">
        <v>2441.84</v>
      </c>
      <c r="S2889" s="61">
        <v>0</v>
      </c>
    </row>
    <row r="2890" spans="1:19" x14ac:dyDescent="0.2">
      <c r="A2890" t="s">
        <v>701</v>
      </c>
      <c r="B2890" t="s">
        <v>2259</v>
      </c>
      <c r="C2890" t="s">
        <v>3158</v>
      </c>
      <c r="D2890" t="s">
        <v>238</v>
      </c>
      <c r="E2890" t="s">
        <v>3573</v>
      </c>
      <c r="F2890" t="s">
        <v>120</v>
      </c>
      <c r="G2890" s="87">
        <v>20191231</v>
      </c>
      <c r="H2890" t="s">
        <v>5730</v>
      </c>
      <c r="I2890" t="s">
        <v>6608</v>
      </c>
      <c r="J2890" t="s">
        <v>6609</v>
      </c>
      <c r="K2890">
        <v>7414</v>
      </c>
      <c r="L2890" t="s">
        <v>6254</v>
      </c>
      <c r="M2890" s="87">
        <v>43840</v>
      </c>
      <c r="N2890" t="s">
        <v>3578</v>
      </c>
      <c r="O2890" t="s">
        <v>3579</v>
      </c>
      <c r="P2890" s="61">
        <v>2441.84</v>
      </c>
      <c r="Q2890" t="s">
        <v>3579</v>
      </c>
      <c r="R2890" s="61">
        <v>2441.84</v>
      </c>
      <c r="S2890" s="61">
        <v>0</v>
      </c>
    </row>
    <row r="2891" spans="1:19" x14ac:dyDescent="0.2">
      <c r="A2891" t="s">
        <v>701</v>
      </c>
      <c r="B2891" t="s">
        <v>2259</v>
      </c>
      <c r="C2891" t="s">
        <v>3158</v>
      </c>
      <c r="D2891" t="s">
        <v>238</v>
      </c>
      <c r="E2891" t="s">
        <v>3573</v>
      </c>
      <c r="F2891" t="s">
        <v>120</v>
      </c>
      <c r="G2891" s="87">
        <v>20191231</v>
      </c>
      <c r="H2891" t="s">
        <v>6051</v>
      </c>
      <c r="I2891" t="s">
        <v>6610</v>
      </c>
      <c r="J2891" t="s">
        <v>4896</v>
      </c>
      <c r="K2891">
        <v>7414</v>
      </c>
      <c r="L2891" t="s">
        <v>6611</v>
      </c>
      <c r="M2891" s="87">
        <v>43840</v>
      </c>
      <c r="N2891" t="s">
        <v>3578</v>
      </c>
      <c r="O2891" t="s">
        <v>3579</v>
      </c>
      <c r="P2891" s="61">
        <v>-2441.84</v>
      </c>
      <c r="Q2891" t="s">
        <v>3579</v>
      </c>
      <c r="R2891" s="61">
        <v>0</v>
      </c>
      <c r="S2891" s="61">
        <v>-2441.84</v>
      </c>
    </row>
    <row r="2892" spans="1:19" x14ac:dyDescent="0.2">
      <c r="A2892" t="s">
        <v>701</v>
      </c>
      <c r="B2892" t="s">
        <v>2259</v>
      </c>
      <c r="C2892" t="s">
        <v>3158</v>
      </c>
      <c r="D2892" t="s">
        <v>238</v>
      </c>
      <c r="E2892" t="s">
        <v>3573</v>
      </c>
      <c r="F2892" t="s">
        <v>16</v>
      </c>
      <c r="G2892" s="87">
        <v>20200630</v>
      </c>
      <c r="H2892" t="s">
        <v>3617</v>
      </c>
      <c r="J2892" t="s">
        <v>3618</v>
      </c>
      <c r="K2892">
        <v>7681</v>
      </c>
      <c r="L2892" t="s">
        <v>3619</v>
      </c>
      <c r="M2892" s="87">
        <v>43999</v>
      </c>
      <c r="N2892" t="s">
        <v>3620</v>
      </c>
      <c r="O2892" t="s">
        <v>3579</v>
      </c>
      <c r="P2892" s="61">
        <v>-299.5</v>
      </c>
      <c r="Q2892" t="s">
        <v>3579</v>
      </c>
      <c r="R2892" s="61">
        <v>0</v>
      </c>
      <c r="S2892" s="61">
        <v>-299.5</v>
      </c>
    </row>
    <row r="2893" spans="1:19" x14ac:dyDescent="0.2">
      <c r="A2893" t="s">
        <v>703</v>
      </c>
      <c r="B2893" t="s">
        <v>2262</v>
      </c>
      <c r="C2893" t="s">
        <v>3161</v>
      </c>
      <c r="D2893" t="s">
        <v>238</v>
      </c>
      <c r="E2893" t="s">
        <v>3573</v>
      </c>
      <c r="F2893" t="s">
        <v>115</v>
      </c>
      <c r="G2893" s="87">
        <v>20190719</v>
      </c>
      <c r="H2893" t="s">
        <v>6235</v>
      </c>
      <c r="I2893" t="s">
        <v>6600</v>
      </c>
      <c r="J2893" t="s">
        <v>6601</v>
      </c>
      <c r="K2893">
        <v>7142</v>
      </c>
      <c r="L2893" t="s">
        <v>6602</v>
      </c>
      <c r="M2893" s="87">
        <v>43668</v>
      </c>
      <c r="N2893" t="s">
        <v>3578</v>
      </c>
      <c r="O2893" t="s">
        <v>3579</v>
      </c>
      <c r="P2893" s="61">
        <v>-1264</v>
      </c>
      <c r="Q2893" t="s">
        <v>3579</v>
      </c>
      <c r="R2893" s="61">
        <v>0</v>
      </c>
      <c r="S2893" s="61">
        <v>-1264</v>
      </c>
    </row>
    <row r="2894" spans="1:19" x14ac:dyDescent="0.2">
      <c r="A2894" t="s">
        <v>703</v>
      </c>
      <c r="B2894" t="s">
        <v>2262</v>
      </c>
      <c r="C2894" t="s">
        <v>3161</v>
      </c>
      <c r="D2894" t="s">
        <v>238</v>
      </c>
      <c r="E2894" t="s">
        <v>3573</v>
      </c>
      <c r="F2894" t="s">
        <v>116</v>
      </c>
      <c r="G2894" s="87">
        <v>20190827</v>
      </c>
      <c r="H2894" t="s">
        <v>5730</v>
      </c>
      <c r="I2894" t="s">
        <v>6603</v>
      </c>
      <c r="J2894" t="s">
        <v>6612</v>
      </c>
      <c r="K2894">
        <v>7215</v>
      </c>
      <c r="L2894" t="s">
        <v>6605</v>
      </c>
      <c r="M2894" s="87">
        <v>43710</v>
      </c>
      <c r="N2894" t="s">
        <v>3578</v>
      </c>
      <c r="O2894" t="s">
        <v>3579</v>
      </c>
      <c r="P2894" s="61">
        <v>551.13</v>
      </c>
      <c r="Q2894" t="s">
        <v>3579</v>
      </c>
      <c r="R2894" s="61">
        <v>551.13</v>
      </c>
      <c r="S2894" s="61">
        <v>0</v>
      </c>
    </row>
    <row r="2895" spans="1:19" x14ac:dyDescent="0.2">
      <c r="A2895" t="s">
        <v>703</v>
      </c>
      <c r="B2895" t="s">
        <v>2262</v>
      </c>
      <c r="C2895" t="s">
        <v>3161</v>
      </c>
      <c r="D2895" t="s">
        <v>238</v>
      </c>
      <c r="E2895" t="s">
        <v>3573</v>
      </c>
      <c r="F2895" t="s">
        <v>120</v>
      </c>
      <c r="G2895" s="87">
        <v>20191217</v>
      </c>
      <c r="H2895" t="s">
        <v>5730</v>
      </c>
      <c r="I2895" t="s">
        <v>6606</v>
      </c>
      <c r="J2895" t="s">
        <v>6613</v>
      </c>
      <c r="K2895">
        <v>7401</v>
      </c>
      <c r="L2895" t="s">
        <v>5973</v>
      </c>
      <c r="M2895" s="87">
        <v>43835</v>
      </c>
      <c r="N2895" t="s">
        <v>3578</v>
      </c>
      <c r="O2895" t="s">
        <v>3579</v>
      </c>
      <c r="P2895" s="61">
        <v>2441.85</v>
      </c>
      <c r="Q2895" t="s">
        <v>3579</v>
      </c>
      <c r="R2895" s="61">
        <v>2441.85</v>
      </c>
      <c r="S2895" s="61">
        <v>0</v>
      </c>
    </row>
    <row r="2896" spans="1:19" x14ac:dyDescent="0.2">
      <c r="A2896" t="s">
        <v>703</v>
      </c>
      <c r="B2896" t="s">
        <v>2262</v>
      </c>
      <c r="C2896" t="s">
        <v>3161</v>
      </c>
      <c r="D2896" t="s">
        <v>238</v>
      </c>
      <c r="E2896" t="s">
        <v>3573</v>
      </c>
      <c r="F2896" t="s">
        <v>120</v>
      </c>
      <c r="G2896" s="87">
        <v>20191231</v>
      </c>
      <c r="H2896" t="s">
        <v>5730</v>
      </c>
      <c r="I2896" t="s">
        <v>6608</v>
      </c>
      <c r="J2896" t="s">
        <v>6609</v>
      </c>
      <c r="K2896">
        <v>7414</v>
      </c>
      <c r="L2896" t="s">
        <v>6254</v>
      </c>
      <c r="M2896" s="87">
        <v>43840</v>
      </c>
      <c r="N2896" t="s">
        <v>3578</v>
      </c>
      <c r="O2896" t="s">
        <v>3579</v>
      </c>
      <c r="P2896" s="61">
        <v>2441.85</v>
      </c>
      <c r="Q2896" t="s">
        <v>3579</v>
      </c>
      <c r="R2896" s="61">
        <v>2441.85</v>
      </c>
      <c r="S2896" s="61">
        <v>0</v>
      </c>
    </row>
    <row r="2897" spans="1:19" x14ac:dyDescent="0.2">
      <c r="A2897" t="s">
        <v>703</v>
      </c>
      <c r="B2897" t="s">
        <v>2262</v>
      </c>
      <c r="C2897" t="s">
        <v>3161</v>
      </c>
      <c r="D2897" t="s">
        <v>238</v>
      </c>
      <c r="E2897" t="s">
        <v>3573</v>
      </c>
      <c r="F2897" t="s">
        <v>120</v>
      </c>
      <c r="G2897" s="87">
        <v>20191231</v>
      </c>
      <c r="H2897" t="s">
        <v>6051</v>
      </c>
      <c r="I2897" t="s">
        <v>6610</v>
      </c>
      <c r="J2897" t="s">
        <v>4896</v>
      </c>
      <c r="K2897">
        <v>7414</v>
      </c>
      <c r="L2897" t="s">
        <v>6611</v>
      </c>
      <c r="M2897" s="87">
        <v>43840</v>
      </c>
      <c r="N2897" t="s">
        <v>3578</v>
      </c>
      <c r="O2897" t="s">
        <v>3579</v>
      </c>
      <c r="P2897" s="61">
        <v>-2441.85</v>
      </c>
      <c r="Q2897" t="s">
        <v>3579</v>
      </c>
      <c r="R2897" s="61">
        <v>0</v>
      </c>
      <c r="S2897" s="61">
        <v>-2441.85</v>
      </c>
    </row>
    <row r="2898" spans="1:19" x14ac:dyDescent="0.2">
      <c r="A2898" t="s">
        <v>703</v>
      </c>
      <c r="B2898" t="s">
        <v>2262</v>
      </c>
      <c r="C2898" t="s">
        <v>3161</v>
      </c>
      <c r="D2898" t="s">
        <v>238</v>
      </c>
      <c r="E2898" t="s">
        <v>3573</v>
      </c>
      <c r="F2898" t="s">
        <v>16</v>
      </c>
      <c r="G2898" s="87">
        <v>20200630</v>
      </c>
      <c r="H2898" t="s">
        <v>3617</v>
      </c>
      <c r="J2898" t="s">
        <v>3618</v>
      </c>
      <c r="K2898">
        <v>7681</v>
      </c>
      <c r="L2898" t="s">
        <v>3619</v>
      </c>
      <c r="M2898" s="87">
        <v>43999</v>
      </c>
      <c r="N2898" t="s">
        <v>3620</v>
      </c>
      <c r="O2898" t="s">
        <v>3579</v>
      </c>
      <c r="P2898" s="61">
        <v>-1728.98</v>
      </c>
      <c r="Q2898" t="s">
        <v>3579</v>
      </c>
      <c r="R2898" s="61">
        <v>0</v>
      </c>
      <c r="S2898" s="61">
        <v>-1728.98</v>
      </c>
    </row>
    <row r="2899" spans="1:19" x14ac:dyDescent="0.2">
      <c r="A2899" t="s">
        <v>704</v>
      </c>
      <c r="B2899" t="s">
        <v>2263</v>
      </c>
      <c r="C2899" t="s">
        <v>3162</v>
      </c>
      <c r="D2899" t="s">
        <v>238</v>
      </c>
      <c r="E2899" t="s">
        <v>3573</v>
      </c>
      <c r="F2899" t="s">
        <v>115</v>
      </c>
      <c r="G2899" s="87">
        <v>20190719</v>
      </c>
      <c r="H2899" t="s">
        <v>6235</v>
      </c>
      <c r="I2899" t="s">
        <v>6600</v>
      </c>
      <c r="J2899" t="s">
        <v>6601</v>
      </c>
      <c r="K2899">
        <v>7142</v>
      </c>
      <c r="L2899" t="s">
        <v>6602</v>
      </c>
      <c r="M2899" s="87">
        <v>43668</v>
      </c>
      <c r="N2899" t="s">
        <v>3578</v>
      </c>
      <c r="O2899" t="s">
        <v>3579</v>
      </c>
      <c r="P2899" s="61">
        <v>-2693.46</v>
      </c>
      <c r="Q2899" t="s">
        <v>3579</v>
      </c>
      <c r="R2899" s="61">
        <v>0</v>
      </c>
      <c r="S2899" s="61">
        <v>-2693.46</v>
      </c>
    </row>
    <row r="2900" spans="1:19" x14ac:dyDescent="0.2">
      <c r="A2900" t="s">
        <v>704</v>
      </c>
      <c r="B2900" t="s">
        <v>2263</v>
      </c>
      <c r="C2900" t="s">
        <v>3162</v>
      </c>
      <c r="D2900" t="s">
        <v>238</v>
      </c>
      <c r="E2900" t="s">
        <v>3573</v>
      </c>
      <c r="F2900" t="s">
        <v>116</v>
      </c>
      <c r="G2900" s="87">
        <v>20190827</v>
      </c>
      <c r="H2900" t="s">
        <v>5730</v>
      </c>
      <c r="I2900" t="s">
        <v>6603</v>
      </c>
      <c r="J2900" t="s">
        <v>6612</v>
      </c>
      <c r="K2900">
        <v>7215</v>
      </c>
      <c r="L2900" t="s">
        <v>6605</v>
      </c>
      <c r="M2900" s="87">
        <v>43710</v>
      </c>
      <c r="N2900" t="s">
        <v>3578</v>
      </c>
      <c r="O2900" t="s">
        <v>3579</v>
      </c>
      <c r="P2900" s="61">
        <v>551.12</v>
      </c>
      <c r="Q2900" t="s">
        <v>3579</v>
      </c>
      <c r="R2900" s="61">
        <v>551.12</v>
      </c>
      <c r="S2900" s="61">
        <v>0</v>
      </c>
    </row>
    <row r="2901" spans="1:19" x14ac:dyDescent="0.2">
      <c r="A2901" t="s">
        <v>704</v>
      </c>
      <c r="B2901" t="s">
        <v>2263</v>
      </c>
      <c r="C2901" t="s">
        <v>3162</v>
      </c>
      <c r="D2901" t="s">
        <v>238</v>
      </c>
      <c r="E2901" t="s">
        <v>3573</v>
      </c>
      <c r="F2901" t="s">
        <v>120</v>
      </c>
      <c r="G2901" s="87">
        <v>20191217</v>
      </c>
      <c r="H2901" t="s">
        <v>5730</v>
      </c>
      <c r="I2901" t="s">
        <v>6606</v>
      </c>
      <c r="J2901" t="s">
        <v>6614</v>
      </c>
      <c r="K2901">
        <v>7401</v>
      </c>
      <c r="L2901" t="s">
        <v>5973</v>
      </c>
      <c r="M2901" s="87">
        <v>43835</v>
      </c>
      <c r="N2901" t="s">
        <v>3578</v>
      </c>
      <c r="O2901" t="s">
        <v>3579</v>
      </c>
      <c r="P2901" s="61">
        <v>2441.85</v>
      </c>
      <c r="Q2901" t="s">
        <v>3579</v>
      </c>
      <c r="R2901" s="61">
        <v>2441.85</v>
      </c>
      <c r="S2901" s="61">
        <v>0</v>
      </c>
    </row>
    <row r="2902" spans="1:19" x14ac:dyDescent="0.2">
      <c r="A2902" t="s">
        <v>704</v>
      </c>
      <c r="B2902" t="s">
        <v>2263</v>
      </c>
      <c r="C2902" t="s">
        <v>3162</v>
      </c>
      <c r="D2902" t="s">
        <v>238</v>
      </c>
      <c r="E2902" t="s">
        <v>3573</v>
      </c>
      <c r="F2902" t="s">
        <v>120</v>
      </c>
      <c r="G2902" s="87">
        <v>20191231</v>
      </c>
      <c r="H2902" t="s">
        <v>5730</v>
      </c>
      <c r="I2902" t="s">
        <v>6608</v>
      </c>
      <c r="J2902" t="s">
        <v>6609</v>
      </c>
      <c r="K2902">
        <v>7414</v>
      </c>
      <c r="L2902" t="s">
        <v>6254</v>
      </c>
      <c r="M2902" s="87">
        <v>43840</v>
      </c>
      <c r="N2902" t="s">
        <v>3578</v>
      </c>
      <c r="O2902" t="s">
        <v>3579</v>
      </c>
      <c r="P2902" s="61">
        <v>2441.85</v>
      </c>
      <c r="Q2902" t="s">
        <v>3579</v>
      </c>
      <c r="R2902" s="61">
        <v>2441.85</v>
      </c>
      <c r="S2902" s="61">
        <v>0</v>
      </c>
    </row>
    <row r="2903" spans="1:19" x14ac:dyDescent="0.2">
      <c r="A2903" t="s">
        <v>704</v>
      </c>
      <c r="B2903" t="s">
        <v>2263</v>
      </c>
      <c r="C2903" t="s">
        <v>3162</v>
      </c>
      <c r="D2903" t="s">
        <v>238</v>
      </c>
      <c r="E2903" t="s">
        <v>3573</v>
      </c>
      <c r="F2903" t="s">
        <v>120</v>
      </c>
      <c r="G2903" s="87">
        <v>20191231</v>
      </c>
      <c r="H2903" t="s">
        <v>6051</v>
      </c>
      <c r="I2903" t="s">
        <v>6610</v>
      </c>
      <c r="J2903" t="s">
        <v>4896</v>
      </c>
      <c r="K2903">
        <v>7414</v>
      </c>
      <c r="L2903" t="s">
        <v>6611</v>
      </c>
      <c r="M2903" s="87">
        <v>43840</v>
      </c>
      <c r="N2903" t="s">
        <v>3578</v>
      </c>
      <c r="O2903" t="s">
        <v>3579</v>
      </c>
      <c r="P2903" s="61">
        <v>-2441.85</v>
      </c>
      <c r="Q2903" t="s">
        <v>3579</v>
      </c>
      <c r="R2903" s="61">
        <v>0</v>
      </c>
      <c r="S2903" s="61">
        <v>-2441.85</v>
      </c>
    </row>
    <row r="2904" spans="1:19" x14ac:dyDescent="0.2">
      <c r="A2904" t="s">
        <v>704</v>
      </c>
      <c r="B2904" t="s">
        <v>2263</v>
      </c>
      <c r="C2904" t="s">
        <v>3162</v>
      </c>
      <c r="D2904" t="s">
        <v>238</v>
      </c>
      <c r="E2904" t="s">
        <v>3573</v>
      </c>
      <c r="F2904" t="s">
        <v>16</v>
      </c>
      <c r="G2904" s="87">
        <v>20200630</v>
      </c>
      <c r="H2904" t="s">
        <v>3617</v>
      </c>
      <c r="J2904" t="s">
        <v>3618</v>
      </c>
      <c r="K2904">
        <v>7681</v>
      </c>
      <c r="L2904" t="s">
        <v>3619</v>
      </c>
      <c r="M2904" s="87">
        <v>43999</v>
      </c>
      <c r="N2904" t="s">
        <v>3620</v>
      </c>
      <c r="O2904" t="s">
        <v>3579</v>
      </c>
      <c r="P2904" s="61">
        <v>-299.51</v>
      </c>
      <c r="Q2904" t="s">
        <v>3579</v>
      </c>
      <c r="R2904" s="61">
        <v>0</v>
      </c>
      <c r="S2904" s="61">
        <v>-299.51</v>
      </c>
    </row>
    <row r="2905" spans="1:19" x14ac:dyDescent="0.2">
      <c r="A2905" t="s">
        <v>707</v>
      </c>
      <c r="B2905" t="s">
        <v>2273</v>
      </c>
      <c r="C2905" t="s">
        <v>3168</v>
      </c>
      <c r="D2905" t="s">
        <v>238</v>
      </c>
      <c r="E2905" t="s">
        <v>3573</v>
      </c>
      <c r="F2905" t="s">
        <v>115</v>
      </c>
      <c r="G2905" s="87">
        <v>20190729</v>
      </c>
      <c r="H2905" t="s">
        <v>5730</v>
      </c>
      <c r="I2905" t="s">
        <v>6615</v>
      </c>
      <c r="J2905" t="s">
        <v>6616</v>
      </c>
      <c r="K2905">
        <v>7149</v>
      </c>
      <c r="L2905" t="s">
        <v>6617</v>
      </c>
      <c r="M2905" s="87">
        <v>43675</v>
      </c>
      <c r="N2905" t="s">
        <v>3583</v>
      </c>
      <c r="O2905" t="s">
        <v>3579</v>
      </c>
      <c r="P2905" s="61">
        <v>992.62</v>
      </c>
      <c r="Q2905" t="s">
        <v>3579</v>
      </c>
      <c r="R2905" s="61">
        <v>992.62</v>
      </c>
      <c r="S2905" s="61">
        <v>0</v>
      </c>
    </row>
    <row r="2906" spans="1:19" x14ac:dyDescent="0.2">
      <c r="A2906" t="s">
        <v>707</v>
      </c>
      <c r="B2906" t="s">
        <v>2273</v>
      </c>
      <c r="C2906" t="s">
        <v>3168</v>
      </c>
      <c r="D2906" t="s">
        <v>238</v>
      </c>
      <c r="E2906" t="s">
        <v>3573</v>
      </c>
      <c r="F2906" t="s">
        <v>119</v>
      </c>
      <c r="G2906" s="87">
        <v>20191129</v>
      </c>
      <c r="H2906" t="s">
        <v>5730</v>
      </c>
      <c r="I2906" t="s">
        <v>6618</v>
      </c>
      <c r="J2906" t="s">
        <v>6619</v>
      </c>
      <c r="K2906">
        <v>7372</v>
      </c>
      <c r="L2906" t="s">
        <v>6620</v>
      </c>
      <c r="M2906" s="87">
        <v>43808</v>
      </c>
      <c r="N2906" t="s">
        <v>3578</v>
      </c>
      <c r="O2906" t="s">
        <v>3579</v>
      </c>
      <c r="P2906" s="61">
        <v>2818</v>
      </c>
      <c r="Q2906" t="s">
        <v>3579</v>
      </c>
      <c r="R2906" s="61">
        <v>2818</v>
      </c>
      <c r="S2906" s="61">
        <v>0</v>
      </c>
    </row>
    <row r="2907" spans="1:19" x14ac:dyDescent="0.2">
      <c r="A2907" t="s">
        <v>707</v>
      </c>
      <c r="B2907" t="s">
        <v>2273</v>
      </c>
      <c r="C2907" t="s">
        <v>3168</v>
      </c>
      <c r="D2907" t="s">
        <v>238</v>
      </c>
      <c r="E2907" t="s">
        <v>3573</v>
      </c>
      <c r="F2907" t="s">
        <v>16</v>
      </c>
      <c r="G2907" s="87">
        <v>20200630</v>
      </c>
      <c r="H2907" t="s">
        <v>3617</v>
      </c>
      <c r="J2907" t="s">
        <v>3618</v>
      </c>
      <c r="K2907">
        <v>7681</v>
      </c>
      <c r="L2907" t="s">
        <v>3619</v>
      </c>
      <c r="M2907" s="87">
        <v>43999</v>
      </c>
      <c r="N2907" t="s">
        <v>3620</v>
      </c>
      <c r="O2907" t="s">
        <v>3579</v>
      </c>
      <c r="P2907" s="61">
        <v>-3810.62</v>
      </c>
      <c r="Q2907" t="s">
        <v>3579</v>
      </c>
      <c r="R2907" s="61">
        <v>0</v>
      </c>
      <c r="S2907" s="61">
        <v>-3810.62</v>
      </c>
    </row>
    <row r="2908" spans="1:19" x14ac:dyDescent="0.2">
      <c r="A2908" t="s">
        <v>708</v>
      </c>
      <c r="B2908" t="s">
        <v>2274</v>
      </c>
      <c r="C2908" t="s">
        <v>3171</v>
      </c>
      <c r="D2908" t="s">
        <v>238</v>
      </c>
      <c r="E2908" t="s">
        <v>3573</v>
      </c>
      <c r="F2908" t="s">
        <v>115</v>
      </c>
      <c r="G2908" s="87">
        <v>20190729</v>
      </c>
      <c r="H2908" t="s">
        <v>5730</v>
      </c>
      <c r="I2908" t="s">
        <v>6621</v>
      </c>
      <c r="J2908" t="s">
        <v>6622</v>
      </c>
      <c r="K2908">
        <v>7149</v>
      </c>
      <c r="L2908" t="s">
        <v>6617</v>
      </c>
      <c r="M2908" s="87">
        <v>43675</v>
      </c>
      <c r="N2908" t="s">
        <v>3583</v>
      </c>
      <c r="O2908" t="s">
        <v>3579</v>
      </c>
      <c r="P2908" s="61">
        <v>1479.86</v>
      </c>
      <c r="Q2908" t="s">
        <v>3579</v>
      </c>
      <c r="R2908" s="61">
        <v>1479.86</v>
      </c>
      <c r="S2908" s="61">
        <v>0</v>
      </c>
    </row>
    <row r="2909" spans="1:19" x14ac:dyDescent="0.2">
      <c r="A2909" t="s">
        <v>708</v>
      </c>
      <c r="B2909" t="s">
        <v>2274</v>
      </c>
      <c r="C2909" t="s">
        <v>3171</v>
      </c>
      <c r="D2909" t="s">
        <v>238</v>
      </c>
      <c r="E2909" t="s">
        <v>3573</v>
      </c>
      <c r="F2909" t="s">
        <v>116</v>
      </c>
      <c r="G2909" s="87">
        <v>20190821</v>
      </c>
      <c r="H2909" t="s">
        <v>5730</v>
      </c>
      <c r="I2909" t="s">
        <v>6623</v>
      </c>
      <c r="J2909" t="s">
        <v>6624</v>
      </c>
      <c r="K2909">
        <v>7191</v>
      </c>
      <c r="L2909" t="s">
        <v>6625</v>
      </c>
      <c r="M2909" s="87">
        <v>43698</v>
      </c>
      <c r="N2909" t="s">
        <v>3578</v>
      </c>
      <c r="O2909" t="s">
        <v>3579</v>
      </c>
      <c r="P2909" s="61">
        <v>1030.3900000000001</v>
      </c>
      <c r="Q2909" t="s">
        <v>3579</v>
      </c>
      <c r="R2909" s="61">
        <v>1030.3900000000001</v>
      </c>
      <c r="S2909" s="61">
        <v>0</v>
      </c>
    </row>
    <row r="2910" spans="1:19" x14ac:dyDescent="0.2">
      <c r="A2910" t="s">
        <v>708</v>
      </c>
      <c r="B2910" t="s">
        <v>2274</v>
      </c>
      <c r="C2910" t="s">
        <v>3171</v>
      </c>
      <c r="D2910" t="s">
        <v>238</v>
      </c>
      <c r="E2910" t="s">
        <v>3573</v>
      </c>
      <c r="F2910" t="s">
        <v>116</v>
      </c>
      <c r="G2910" s="87">
        <v>20190821</v>
      </c>
      <c r="H2910" t="s">
        <v>5730</v>
      </c>
      <c r="I2910" t="s">
        <v>6626</v>
      </c>
      <c r="J2910" t="s">
        <v>6627</v>
      </c>
      <c r="K2910">
        <v>7191</v>
      </c>
      <c r="L2910" t="s">
        <v>6625</v>
      </c>
      <c r="M2910" s="87">
        <v>43698</v>
      </c>
      <c r="N2910" t="s">
        <v>3578</v>
      </c>
      <c r="O2910" t="s">
        <v>3579</v>
      </c>
      <c r="P2910" s="61">
        <v>2548.16</v>
      </c>
      <c r="Q2910" t="s">
        <v>3579</v>
      </c>
      <c r="R2910" s="61">
        <v>2548.16</v>
      </c>
      <c r="S2910" s="61">
        <v>0</v>
      </c>
    </row>
    <row r="2911" spans="1:19" x14ac:dyDescent="0.2">
      <c r="A2911" t="s">
        <v>708</v>
      </c>
      <c r="B2911" t="s">
        <v>2274</v>
      </c>
      <c r="C2911" t="s">
        <v>3171</v>
      </c>
      <c r="D2911" t="s">
        <v>238</v>
      </c>
      <c r="E2911" t="s">
        <v>3573</v>
      </c>
      <c r="F2911" t="s">
        <v>120</v>
      </c>
      <c r="G2911" s="87">
        <v>20191231</v>
      </c>
      <c r="H2911" t="s">
        <v>5730</v>
      </c>
      <c r="I2911" t="s">
        <v>6628</v>
      </c>
      <c r="J2911" t="s">
        <v>6629</v>
      </c>
      <c r="K2911">
        <v>7414</v>
      </c>
      <c r="L2911" t="s">
        <v>6254</v>
      </c>
      <c r="M2911" s="87">
        <v>43840</v>
      </c>
      <c r="N2911" t="s">
        <v>3578</v>
      </c>
      <c r="O2911" t="s">
        <v>3579</v>
      </c>
      <c r="P2911" s="61">
        <v>176</v>
      </c>
      <c r="Q2911" t="s">
        <v>3579</v>
      </c>
      <c r="R2911" s="61">
        <v>176</v>
      </c>
      <c r="S2911" s="61">
        <v>0</v>
      </c>
    </row>
    <row r="2912" spans="1:19" x14ac:dyDescent="0.2">
      <c r="A2912" t="s">
        <v>708</v>
      </c>
      <c r="B2912" t="s">
        <v>2274</v>
      </c>
      <c r="C2912" t="s">
        <v>3171</v>
      </c>
      <c r="D2912" t="s">
        <v>238</v>
      </c>
      <c r="E2912" t="s">
        <v>3573</v>
      </c>
      <c r="F2912" t="s">
        <v>121</v>
      </c>
      <c r="G2912" s="87">
        <v>20200128</v>
      </c>
      <c r="H2912" t="s">
        <v>5730</v>
      </c>
      <c r="I2912" t="s">
        <v>6630</v>
      </c>
      <c r="J2912" t="s">
        <v>6631</v>
      </c>
      <c r="K2912">
        <v>7476</v>
      </c>
      <c r="L2912" t="s">
        <v>6225</v>
      </c>
      <c r="M2912" s="87">
        <v>43873</v>
      </c>
      <c r="N2912" t="s">
        <v>3620</v>
      </c>
      <c r="O2912" t="s">
        <v>3579</v>
      </c>
      <c r="P2912" s="61">
        <v>176</v>
      </c>
      <c r="Q2912" t="s">
        <v>3579</v>
      </c>
      <c r="R2912" s="61">
        <v>176</v>
      </c>
      <c r="S2912" s="61">
        <v>0</v>
      </c>
    </row>
    <row r="2913" spans="1:19" x14ac:dyDescent="0.2">
      <c r="A2913" t="s">
        <v>708</v>
      </c>
      <c r="B2913" t="s">
        <v>2274</v>
      </c>
      <c r="C2913" t="s">
        <v>3171</v>
      </c>
      <c r="D2913" t="s">
        <v>238</v>
      </c>
      <c r="E2913" t="s">
        <v>3573</v>
      </c>
      <c r="F2913" t="s">
        <v>122</v>
      </c>
      <c r="G2913" s="87">
        <v>20200218</v>
      </c>
      <c r="H2913" t="s">
        <v>5730</v>
      </c>
      <c r="I2913" t="s">
        <v>6632</v>
      </c>
      <c r="J2913" t="s">
        <v>6631</v>
      </c>
      <c r="K2913">
        <v>7504</v>
      </c>
      <c r="L2913" t="s">
        <v>6549</v>
      </c>
      <c r="M2913" s="87">
        <v>43891</v>
      </c>
      <c r="N2913" t="s">
        <v>3578</v>
      </c>
      <c r="O2913" t="s">
        <v>3579</v>
      </c>
      <c r="P2913" s="61">
        <v>280</v>
      </c>
      <c r="Q2913" t="s">
        <v>3579</v>
      </c>
      <c r="R2913" s="61">
        <v>280</v>
      </c>
      <c r="S2913" s="61">
        <v>0</v>
      </c>
    </row>
    <row r="2914" spans="1:19" x14ac:dyDescent="0.2">
      <c r="A2914" t="s">
        <v>708</v>
      </c>
      <c r="B2914" t="s">
        <v>2274</v>
      </c>
      <c r="C2914" t="s">
        <v>3171</v>
      </c>
      <c r="D2914" t="s">
        <v>238</v>
      </c>
      <c r="E2914" t="s">
        <v>3573</v>
      </c>
      <c r="F2914" t="s">
        <v>122</v>
      </c>
      <c r="G2914" s="87">
        <v>20200225</v>
      </c>
      <c r="H2914" t="s">
        <v>5730</v>
      </c>
      <c r="I2914" t="s">
        <v>6633</v>
      </c>
      <c r="J2914" t="s">
        <v>6634</v>
      </c>
      <c r="K2914">
        <v>7504</v>
      </c>
      <c r="L2914" t="s">
        <v>6320</v>
      </c>
      <c r="M2914" s="87">
        <v>43891</v>
      </c>
      <c r="N2914" t="s">
        <v>3578</v>
      </c>
      <c r="O2914" t="s">
        <v>3579</v>
      </c>
      <c r="P2914" s="61">
        <v>176</v>
      </c>
      <c r="Q2914" t="s">
        <v>3579</v>
      </c>
      <c r="R2914" s="61">
        <v>176</v>
      </c>
      <c r="S2914" s="61">
        <v>0</v>
      </c>
    </row>
    <row r="2915" spans="1:19" x14ac:dyDescent="0.2">
      <c r="A2915" t="s">
        <v>708</v>
      </c>
      <c r="B2915" t="s">
        <v>2274</v>
      </c>
      <c r="C2915" t="s">
        <v>3171</v>
      </c>
      <c r="D2915" t="s">
        <v>238</v>
      </c>
      <c r="E2915" t="s">
        <v>3573</v>
      </c>
      <c r="F2915" t="s">
        <v>123</v>
      </c>
      <c r="G2915" s="87">
        <v>20200327</v>
      </c>
      <c r="H2915" t="s">
        <v>5730</v>
      </c>
      <c r="I2915" t="s">
        <v>6635</v>
      </c>
      <c r="J2915" t="s">
        <v>6636</v>
      </c>
      <c r="K2915">
        <v>7545</v>
      </c>
      <c r="L2915" t="s">
        <v>6522</v>
      </c>
      <c r="M2915" s="87">
        <v>43917</v>
      </c>
      <c r="N2915" t="s">
        <v>3578</v>
      </c>
      <c r="O2915" t="s">
        <v>3579</v>
      </c>
      <c r="P2915" s="61">
        <v>176</v>
      </c>
      <c r="Q2915" t="s">
        <v>3579</v>
      </c>
      <c r="R2915" s="61">
        <v>176</v>
      </c>
      <c r="S2915" s="61">
        <v>0</v>
      </c>
    </row>
    <row r="2916" spans="1:19" x14ac:dyDescent="0.2">
      <c r="A2916" t="s">
        <v>708</v>
      </c>
      <c r="B2916" t="s">
        <v>2274</v>
      </c>
      <c r="C2916" t="s">
        <v>3171</v>
      </c>
      <c r="D2916" t="s">
        <v>238</v>
      </c>
      <c r="E2916" t="s">
        <v>3573</v>
      </c>
      <c r="F2916" t="s">
        <v>126</v>
      </c>
      <c r="G2916" s="87">
        <v>20200615</v>
      </c>
      <c r="H2916" t="s">
        <v>5730</v>
      </c>
      <c r="I2916" t="s">
        <v>6637</v>
      </c>
      <c r="J2916" t="s">
        <v>6638</v>
      </c>
      <c r="K2916">
        <v>7679</v>
      </c>
      <c r="L2916" t="s">
        <v>5865</v>
      </c>
      <c r="M2916" s="87">
        <v>43997</v>
      </c>
      <c r="N2916" t="s">
        <v>3578</v>
      </c>
      <c r="O2916" t="s">
        <v>3579</v>
      </c>
      <c r="P2916" s="61">
        <v>176</v>
      </c>
      <c r="Q2916" t="s">
        <v>3579</v>
      </c>
      <c r="R2916" s="61">
        <v>176</v>
      </c>
      <c r="S2916" s="61">
        <v>0</v>
      </c>
    </row>
    <row r="2917" spans="1:19" x14ac:dyDescent="0.2">
      <c r="A2917" t="s">
        <v>708</v>
      </c>
      <c r="B2917" t="s">
        <v>2274</v>
      </c>
      <c r="C2917" t="s">
        <v>3171</v>
      </c>
      <c r="D2917" t="s">
        <v>238</v>
      </c>
      <c r="E2917" t="s">
        <v>3573</v>
      </c>
      <c r="F2917" t="s">
        <v>16</v>
      </c>
      <c r="G2917" s="87">
        <v>20200630</v>
      </c>
      <c r="H2917" t="s">
        <v>3617</v>
      </c>
      <c r="J2917" t="s">
        <v>3618</v>
      </c>
      <c r="K2917">
        <v>7681</v>
      </c>
      <c r="L2917" t="s">
        <v>3619</v>
      </c>
      <c r="M2917" s="87">
        <v>43999</v>
      </c>
      <c r="N2917" t="s">
        <v>3620</v>
      </c>
      <c r="O2917" t="s">
        <v>3579</v>
      </c>
      <c r="P2917" s="61">
        <v>-6218.41</v>
      </c>
      <c r="Q2917" t="s">
        <v>3579</v>
      </c>
      <c r="R2917" s="61">
        <v>0</v>
      </c>
      <c r="S2917" s="61">
        <v>-6218.41</v>
      </c>
    </row>
    <row r="2918" spans="1:19" x14ac:dyDescent="0.2">
      <c r="A2918" t="s">
        <v>709</v>
      </c>
      <c r="B2918" t="s">
        <v>2275</v>
      </c>
      <c r="C2918" t="s">
        <v>3172</v>
      </c>
      <c r="D2918" t="s">
        <v>238</v>
      </c>
      <c r="E2918" t="s">
        <v>3573</v>
      </c>
      <c r="F2918" t="s">
        <v>115</v>
      </c>
      <c r="G2918" s="87">
        <v>20190729</v>
      </c>
      <c r="H2918" t="s">
        <v>5730</v>
      </c>
      <c r="I2918" t="s">
        <v>6639</v>
      </c>
      <c r="J2918" t="s">
        <v>6640</v>
      </c>
      <c r="K2918">
        <v>7149</v>
      </c>
      <c r="L2918" t="s">
        <v>6617</v>
      </c>
      <c r="M2918" s="87">
        <v>43675</v>
      </c>
      <c r="N2918" t="s">
        <v>3583</v>
      </c>
      <c r="O2918" t="s">
        <v>3579</v>
      </c>
      <c r="P2918" s="61">
        <v>176</v>
      </c>
      <c r="Q2918" t="s">
        <v>3579</v>
      </c>
      <c r="R2918" s="61">
        <v>176</v>
      </c>
      <c r="S2918" s="61">
        <v>0</v>
      </c>
    </row>
    <row r="2919" spans="1:19" x14ac:dyDescent="0.2">
      <c r="A2919" t="s">
        <v>709</v>
      </c>
      <c r="B2919" t="s">
        <v>2275</v>
      </c>
      <c r="C2919" t="s">
        <v>3172</v>
      </c>
      <c r="D2919" t="s">
        <v>238</v>
      </c>
      <c r="E2919" t="s">
        <v>3573</v>
      </c>
      <c r="F2919" t="s">
        <v>118</v>
      </c>
      <c r="G2919" s="87">
        <v>20191028</v>
      </c>
      <c r="H2919" t="s">
        <v>5730</v>
      </c>
      <c r="I2919" t="s">
        <v>6641</v>
      </c>
      <c r="J2919" t="s">
        <v>6642</v>
      </c>
      <c r="K2919">
        <v>7310</v>
      </c>
      <c r="L2919" t="s">
        <v>6077</v>
      </c>
      <c r="M2919" s="87">
        <v>43769</v>
      </c>
      <c r="N2919" t="s">
        <v>3578</v>
      </c>
      <c r="O2919" t="s">
        <v>3579</v>
      </c>
      <c r="P2919" s="61">
        <v>524.03</v>
      </c>
      <c r="Q2919" t="s">
        <v>3579</v>
      </c>
      <c r="R2919" s="61">
        <v>524.03</v>
      </c>
      <c r="S2919" s="61">
        <v>0</v>
      </c>
    </row>
    <row r="2920" spans="1:19" x14ac:dyDescent="0.2">
      <c r="A2920" t="s">
        <v>709</v>
      </c>
      <c r="B2920" t="s">
        <v>2275</v>
      </c>
      <c r="C2920" t="s">
        <v>3172</v>
      </c>
      <c r="D2920" t="s">
        <v>238</v>
      </c>
      <c r="E2920" t="s">
        <v>3573</v>
      </c>
      <c r="F2920" t="s">
        <v>118</v>
      </c>
      <c r="G2920" s="87">
        <v>20191031</v>
      </c>
      <c r="H2920" t="s">
        <v>5730</v>
      </c>
      <c r="I2920" t="s">
        <v>6643</v>
      </c>
      <c r="J2920" t="s">
        <v>6644</v>
      </c>
      <c r="K2920">
        <v>7327</v>
      </c>
      <c r="L2920" t="s">
        <v>6645</v>
      </c>
      <c r="M2920" s="87">
        <v>43782</v>
      </c>
      <c r="N2920" t="s">
        <v>3620</v>
      </c>
      <c r="O2920" t="s">
        <v>3579</v>
      </c>
      <c r="P2920" s="61">
        <v>132</v>
      </c>
      <c r="Q2920" t="s">
        <v>3579</v>
      </c>
      <c r="R2920" s="61">
        <v>132</v>
      </c>
      <c r="S2920" s="61">
        <v>0</v>
      </c>
    </row>
    <row r="2921" spans="1:19" x14ac:dyDescent="0.2">
      <c r="A2921" t="s">
        <v>709</v>
      </c>
      <c r="B2921" t="s">
        <v>2275</v>
      </c>
      <c r="C2921" t="s">
        <v>3172</v>
      </c>
      <c r="D2921" t="s">
        <v>238</v>
      </c>
      <c r="E2921" t="s">
        <v>3573</v>
      </c>
      <c r="F2921" t="s">
        <v>119</v>
      </c>
      <c r="G2921" s="87">
        <v>20191130</v>
      </c>
      <c r="H2921" t="s">
        <v>4447</v>
      </c>
      <c r="I2921" t="s">
        <v>6646</v>
      </c>
      <c r="J2921" t="s">
        <v>6646</v>
      </c>
      <c r="K2921">
        <v>7381</v>
      </c>
      <c r="L2921" t="s">
        <v>6647</v>
      </c>
      <c r="M2921" s="87">
        <v>43810</v>
      </c>
      <c r="N2921" t="s">
        <v>3620</v>
      </c>
      <c r="O2921" t="s">
        <v>3579</v>
      </c>
      <c r="P2921" s="61">
        <v>125.04</v>
      </c>
      <c r="Q2921" t="s">
        <v>3579</v>
      </c>
      <c r="R2921" s="61">
        <v>125.04</v>
      </c>
      <c r="S2921" s="61">
        <v>0</v>
      </c>
    </row>
    <row r="2922" spans="1:19" x14ac:dyDescent="0.2">
      <c r="A2922" t="s">
        <v>709</v>
      </c>
      <c r="B2922" t="s">
        <v>2275</v>
      </c>
      <c r="C2922" t="s">
        <v>3172</v>
      </c>
      <c r="D2922" t="s">
        <v>238</v>
      </c>
      <c r="E2922" t="s">
        <v>3573</v>
      </c>
      <c r="F2922" t="s">
        <v>120</v>
      </c>
      <c r="G2922" s="87">
        <v>20191204</v>
      </c>
      <c r="H2922" t="s">
        <v>5730</v>
      </c>
      <c r="I2922" t="s">
        <v>6648</v>
      </c>
      <c r="J2922" t="s">
        <v>6649</v>
      </c>
      <c r="K2922">
        <v>7372</v>
      </c>
      <c r="L2922" t="s">
        <v>6650</v>
      </c>
      <c r="M2922" s="87">
        <v>43808</v>
      </c>
      <c r="N2922" t="s">
        <v>3578</v>
      </c>
      <c r="O2922" t="s">
        <v>3579</v>
      </c>
      <c r="P2922" s="61">
        <v>341.82</v>
      </c>
      <c r="Q2922" t="s">
        <v>3579</v>
      </c>
      <c r="R2922" s="61">
        <v>341.82</v>
      </c>
      <c r="S2922" s="61">
        <v>0</v>
      </c>
    </row>
    <row r="2923" spans="1:19" x14ac:dyDescent="0.2">
      <c r="A2923" t="s">
        <v>709</v>
      </c>
      <c r="B2923" t="s">
        <v>2275</v>
      </c>
      <c r="C2923" t="s">
        <v>3172</v>
      </c>
      <c r="D2923" t="s">
        <v>238</v>
      </c>
      <c r="E2923" t="s">
        <v>3573</v>
      </c>
      <c r="F2923" t="s">
        <v>120</v>
      </c>
      <c r="G2923" s="87">
        <v>20191204</v>
      </c>
      <c r="H2923" t="s">
        <v>5730</v>
      </c>
      <c r="I2923" t="s">
        <v>6651</v>
      </c>
      <c r="J2923" t="s">
        <v>6652</v>
      </c>
      <c r="K2923">
        <v>7372</v>
      </c>
      <c r="L2923" t="s">
        <v>6650</v>
      </c>
      <c r="M2923" s="87">
        <v>43808</v>
      </c>
      <c r="N2923" t="s">
        <v>3578</v>
      </c>
      <c r="O2923" t="s">
        <v>3579</v>
      </c>
      <c r="P2923" s="61">
        <v>341.82</v>
      </c>
      <c r="Q2923" t="s">
        <v>3579</v>
      </c>
      <c r="R2923" s="61">
        <v>341.82</v>
      </c>
      <c r="S2923" s="61">
        <v>0</v>
      </c>
    </row>
    <row r="2924" spans="1:19" x14ac:dyDescent="0.2">
      <c r="A2924" t="s">
        <v>709</v>
      </c>
      <c r="B2924" t="s">
        <v>2275</v>
      </c>
      <c r="C2924" t="s">
        <v>3172</v>
      </c>
      <c r="D2924" t="s">
        <v>238</v>
      </c>
      <c r="E2924" t="s">
        <v>3573</v>
      </c>
      <c r="F2924" t="s">
        <v>120</v>
      </c>
      <c r="G2924" s="87">
        <v>20191204</v>
      </c>
      <c r="H2924" t="s">
        <v>5730</v>
      </c>
      <c r="I2924" t="s">
        <v>6653</v>
      </c>
      <c r="J2924" t="s">
        <v>6652</v>
      </c>
      <c r="K2924">
        <v>7372</v>
      </c>
      <c r="L2924" t="s">
        <v>6650</v>
      </c>
      <c r="M2924" s="87">
        <v>43808</v>
      </c>
      <c r="N2924" t="s">
        <v>3578</v>
      </c>
      <c r="O2924" t="s">
        <v>3579</v>
      </c>
      <c r="P2924" s="61">
        <v>341.82</v>
      </c>
      <c r="Q2924" t="s">
        <v>3579</v>
      </c>
      <c r="R2924" s="61">
        <v>341.82</v>
      </c>
      <c r="S2924" s="61">
        <v>0</v>
      </c>
    </row>
    <row r="2925" spans="1:19" x14ac:dyDescent="0.2">
      <c r="A2925" t="s">
        <v>709</v>
      </c>
      <c r="B2925" t="s">
        <v>2275</v>
      </c>
      <c r="C2925" t="s">
        <v>3172</v>
      </c>
      <c r="D2925" t="s">
        <v>238</v>
      </c>
      <c r="E2925" t="s">
        <v>3573</v>
      </c>
      <c r="F2925" t="s">
        <v>120</v>
      </c>
      <c r="G2925" s="87">
        <v>20191204</v>
      </c>
      <c r="H2925" t="s">
        <v>5730</v>
      </c>
      <c r="I2925" t="s">
        <v>6654</v>
      </c>
      <c r="J2925" t="s">
        <v>6652</v>
      </c>
      <c r="K2925">
        <v>7372</v>
      </c>
      <c r="L2925" t="s">
        <v>6650</v>
      </c>
      <c r="M2925" s="87">
        <v>43808</v>
      </c>
      <c r="N2925" t="s">
        <v>3578</v>
      </c>
      <c r="O2925" t="s">
        <v>3579</v>
      </c>
      <c r="P2925" s="61">
        <v>341.82</v>
      </c>
      <c r="Q2925" t="s">
        <v>3579</v>
      </c>
      <c r="R2925" s="61">
        <v>341.82</v>
      </c>
      <c r="S2925" s="61">
        <v>0</v>
      </c>
    </row>
    <row r="2926" spans="1:19" x14ac:dyDescent="0.2">
      <c r="A2926" t="s">
        <v>709</v>
      </c>
      <c r="B2926" t="s">
        <v>2275</v>
      </c>
      <c r="C2926" t="s">
        <v>3172</v>
      </c>
      <c r="D2926" t="s">
        <v>238</v>
      </c>
      <c r="E2926" t="s">
        <v>3573</v>
      </c>
      <c r="F2926" t="s">
        <v>120</v>
      </c>
      <c r="G2926" s="87">
        <v>20191216</v>
      </c>
      <c r="H2926" t="s">
        <v>5730</v>
      </c>
      <c r="I2926" t="s">
        <v>6655</v>
      </c>
      <c r="J2926" t="s">
        <v>6656</v>
      </c>
      <c r="K2926">
        <v>7401</v>
      </c>
      <c r="L2926" t="s">
        <v>6657</v>
      </c>
      <c r="M2926" s="87">
        <v>43835</v>
      </c>
      <c r="N2926" t="s">
        <v>3578</v>
      </c>
      <c r="O2926" t="s">
        <v>3579</v>
      </c>
      <c r="P2926" s="61">
        <v>567.27</v>
      </c>
      <c r="Q2926" t="s">
        <v>3579</v>
      </c>
      <c r="R2926" s="61">
        <v>567.27</v>
      </c>
      <c r="S2926" s="61">
        <v>0</v>
      </c>
    </row>
    <row r="2927" spans="1:19" x14ac:dyDescent="0.2">
      <c r="A2927" t="s">
        <v>709</v>
      </c>
      <c r="B2927" t="s">
        <v>2275</v>
      </c>
      <c r="C2927" t="s">
        <v>3172</v>
      </c>
      <c r="D2927" t="s">
        <v>238</v>
      </c>
      <c r="E2927" t="s">
        <v>3573</v>
      </c>
      <c r="F2927" t="s">
        <v>120</v>
      </c>
      <c r="G2927" s="87">
        <v>20191231</v>
      </c>
      <c r="H2927" t="s">
        <v>5730</v>
      </c>
      <c r="I2927" t="s">
        <v>6658</v>
      </c>
      <c r="J2927" t="s">
        <v>6659</v>
      </c>
      <c r="K2927">
        <v>7414</v>
      </c>
      <c r="L2927" t="s">
        <v>6660</v>
      </c>
      <c r="M2927" s="87">
        <v>43840</v>
      </c>
      <c r="N2927" t="s">
        <v>3578</v>
      </c>
      <c r="O2927" t="s">
        <v>3579</v>
      </c>
      <c r="P2927" s="61">
        <v>20</v>
      </c>
      <c r="Q2927" t="s">
        <v>3579</v>
      </c>
      <c r="R2927" s="61">
        <v>20</v>
      </c>
      <c r="S2927" s="61">
        <v>0</v>
      </c>
    </row>
    <row r="2928" spans="1:19" x14ac:dyDescent="0.2">
      <c r="A2928" t="s">
        <v>709</v>
      </c>
      <c r="B2928" t="s">
        <v>2275</v>
      </c>
      <c r="C2928" t="s">
        <v>3172</v>
      </c>
      <c r="D2928" t="s">
        <v>238</v>
      </c>
      <c r="E2928" t="s">
        <v>3573</v>
      </c>
      <c r="F2928" t="s">
        <v>120</v>
      </c>
      <c r="G2928" s="87">
        <v>20191231</v>
      </c>
      <c r="H2928" t="s">
        <v>4447</v>
      </c>
      <c r="I2928" t="s">
        <v>6661</v>
      </c>
      <c r="J2928" t="s">
        <v>6661</v>
      </c>
      <c r="K2928">
        <v>7420</v>
      </c>
      <c r="L2928" t="s">
        <v>6662</v>
      </c>
      <c r="M2928" s="87">
        <v>43840</v>
      </c>
      <c r="N2928" t="s">
        <v>3620</v>
      </c>
      <c r="O2928" t="s">
        <v>3579</v>
      </c>
      <c r="P2928" s="61">
        <v>125.04</v>
      </c>
      <c r="Q2928" t="s">
        <v>3579</v>
      </c>
      <c r="R2928" s="61">
        <v>125.04</v>
      </c>
      <c r="S2928" s="61">
        <v>0</v>
      </c>
    </row>
    <row r="2929" spans="1:19" x14ac:dyDescent="0.2">
      <c r="A2929" t="s">
        <v>709</v>
      </c>
      <c r="B2929" t="s">
        <v>2275</v>
      </c>
      <c r="C2929" t="s">
        <v>3172</v>
      </c>
      <c r="D2929" t="s">
        <v>238</v>
      </c>
      <c r="E2929" t="s">
        <v>3573</v>
      </c>
      <c r="F2929" t="s">
        <v>121</v>
      </c>
      <c r="G2929" s="87">
        <v>20200128</v>
      </c>
      <c r="H2929" t="s">
        <v>5730</v>
      </c>
      <c r="I2929" t="s">
        <v>6663</v>
      </c>
      <c r="J2929" t="s">
        <v>6664</v>
      </c>
      <c r="K2929">
        <v>7447</v>
      </c>
      <c r="L2929" t="s">
        <v>6273</v>
      </c>
      <c r="M2929" s="87">
        <v>43863</v>
      </c>
      <c r="N2929" t="s">
        <v>3578</v>
      </c>
      <c r="O2929" t="s">
        <v>3579</v>
      </c>
      <c r="P2929" s="61">
        <v>2244.1799999999998</v>
      </c>
      <c r="Q2929" t="s">
        <v>3579</v>
      </c>
      <c r="R2929" s="61">
        <v>2244.1799999999998</v>
      </c>
      <c r="S2929" s="61">
        <v>0</v>
      </c>
    </row>
    <row r="2930" spans="1:19" x14ac:dyDescent="0.2">
      <c r="A2930" t="s">
        <v>709</v>
      </c>
      <c r="B2930" t="s">
        <v>2275</v>
      </c>
      <c r="C2930" t="s">
        <v>3172</v>
      </c>
      <c r="D2930" t="s">
        <v>238</v>
      </c>
      <c r="E2930" t="s">
        <v>3573</v>
      </c>
      <c r="F2930" t="s">
        <v>123</v>
      </c>
      <c r="G2930" s="87">
        <v>20200313</v>
      </c>
      <c r="H2930" t="s">
        <v>5730</v>
      </c>
      <c r="I2930" t="s">
        <v>6665</v>
      </c>
      <c r="J2930" t="s">
        <v>6666</v>
      </c>
      <c r="K2930">
        <v>7532</v>
      </c>
      <c r="L2930" t="s">
        <v>6030</v>
      </c>
      <c r="M2930" s="87">
        <v>43907</v>
      </c>
      <c r="N2930" t="s">
        <v>3578</v>
      </c>
      <c r="O2930" t="s">
        <v>3579</v>
      </c>
      <c r="P2930" s="61">
        <v>159</v>
      </c>
      <c r="Q2930" t="s">
        <v>3579</v>
      </c>
      <c r="R2930" s="61">
        <v>159</v>
      </c>
      <c r="S2930" s="61">
        <v>0</v>
      </c>
    </row>
    <row r="2931" spans="1:19" x14ac:dyDescent="0.2">
      <c r="A2931" t="s">
        <v>709</v>
      </c>
      <c r="B2931" t="s">
        <v>2275</v>
      </c>
      <c r="C2931" t="s">
        <v>3172</v>
      </c>
      <c r="D2931" t="s">
        <v>238</v>
      </c>
      <c r="E2931" t="s">
        <v>3573</v>
      </c>
      <c r="F2931" t="s">
        <v>123</v>
      </c>
      <c r="G2931" s="87">
        <v>20200313</v>
      </c>
      <c r="H2931" t="s">
        <v>5730</v>
      </c>
      <c r="I2931" t="s">
        <v>6667</v>
      </c>
      <c r="J2931" t="s">
        <v>6668</v>
      </c>
      <c r="K2931">
        <v>7532</v>
      </c>
      <c r="L2931" t="s">
        <v>6030</v>
      </c>
      <c r="M2931" s="87">
        <v>43907</v>
      </c>
      <c r="N2931" t="s">
        <v>3578</v>
      </c>
      <c r="O2931" t="s">
        <v>3579</v>
      </c>
      <c r="P2931" s="61">
        <v>85.98</v>
      </c>
      <c r="Q2931" t="s">
        <v>3579</v>
      </c>
      <c r="R2931" s="61">
        <v>85.98</v>
      </c>
      <c r="S2931" s="61">
        <v>0</v>
      </c>
    </row>
    <row r="2932" spans="1:19" x14ac:dyDescent="0.2">
      <c r="A2932" t="s">
        <v>709</v>
      </c>
      <c r="B2932" t="s">
        <v>2275</v>
      </c>
      <c r="C2932" t="s">
        <v>3172</v>
      </c>
      <c r="D2932" t="s">
        <v>238</v>
      </c>
      <c r="E2932" t="s">
        <v>3573</v>
      </c>
      <c r="F2932" t="s">
        <v>123</v>
      </c>
      <c r="G2932" s="87">
        <v>20200327</v>
      </c>
      <c r="H2932" t="s">
        <v>5730</v>
      </c>
      <c r="I2932" t="s">
        <v>6669</v>
      </c>
      <c r="J2932" t="s">
        <v>6670</v>
      </c>
      <c r="K2932">
        <v>7545</v>
      </c>
      <c r="L2932" t="s">
        <v>6522</v>
      </c>
      <c r="M2932" s="87">
        <v>43917</v>
      </c>
      <c r="N2932" t="s">
        <v>3578</v>
      </c>
      <c r="O2932" t="s">
        <v>3579</v>
      </c>
      <c r="P2932" s="61">
        <v>240</v>
      </c>
      <c r="Q2932" t="s">
        <v>3579</v>
      </c>
      <c r="R2932" s="61">
        <v>240</v>
      </c>
      <c r="S2932" s="61">
        <v>0</v>
      </c>
    </row>
    <row r="2933" spans="1:19" x14ac:dyDescent="0.2">
      <c r="A2933" t="s">
        <v>709</v>
      </c>
      <c r="B2933" t="s">
        <v>2275</v>
      </c>
      <c r="C2933" t="s">
        <v>3172</v>
      </c>
      <c r="D2933" t="s">
        <v>238</v>
      </c>
      <c r="E2933" t="s">
        <v>3573</v>
      </c>
      <c r="F2933" t="s">
        <v>123</v>
      </c>
      <c r="G2933" s="87">
        <v>20200331</v>
      </c>
      <c r="H2933" t="s">
        <v>5730</v>
      </c>
      <c r="I2933" t="s">
        <v>6671</v>
      </c>
      <c r="J2933" t="s">
        <v>6672</v>
      </c>
      <c r="K2933">
        <v>7577</v>
      </c>
      <c r="L2933" t="s">
        <v>5862</v>
      </c>
      <c r="M2933" s="87">
        <v>43935</v>
      </c>
      <c r="N2933" t="s">
        <v>3578</v>
      </c>
      <c r="O2933" t="s">
        <v>3579</v>
      </c>
      <c r="P2933" s="61">
        <v>979.73</v>
      </c>
      <c r="Q2933" t="s">
        <v>3579</v>
      </c>
      <c r="R2933" s="61">
        <v>979.73</v>
      </c>
      <c r="S2933" s="61">
        <v>0</v>
      </c>
    </row>
    <row r="2934" spans="1:19" x14ac:dyDescent="0.2">
      <c r="A2934" t="s">
        <v>709</v>
      </c>
      <c r="B2934" t="s">
        <v>2275</v>
      </c>
      <c r="C2934" t="s">
        <v>3172</v>
      </c>
      <c r="D2934" t="s">
        <v>238</v>
      </c>
      <c r="E2934" t="s">
        <v>3573</v>
      </c>
      <c r="F2934" t="s">
        <v>124</v>
      </c>
      <c r="G2934" s="87">
        <v>20200430</v>
      </c>
      <c r="H2934" t="s">
        <v>5730</v>
      </c>
      <c r="I2934" t="s">
        <v>6673</v>
      </c>
      <c r="J2934" t="s">
        <v>6674</v>
      </c>
      <c r="K2934">
        <v>7616</v>
      </c>
      <c r="L2934" t="s">
        <v>6675</v>
      </c>
      <c r="M2934" s="87">
        <v>43957</v>
      </c>
      <c r="N2934" t="s">
        <v>3620</v>
      </c>
      <c r="O2934" t="s">
        <v>3579</v>
      </c>
      <c r="P2934" s="61">
        <v>300</v>
      </c>
      <c r="Q2934" t="s">
        <v>3579</v>
      </c>
      <c r="R2934" s="61">
        <v>300</v>
      </c>
      <c r="S2934" s="61">
        <v>0</v>
      </c>
    </row>
    <row r="2935" spans="1:19" x14ac:dyDescent="0.2">
      <c r="A2935" t="s">
        <v>709</v>
      </c>
      <c r="B2935" t="s">
        <v>2275</v>
      </c>
      <c r="C2935" t="s">
        <v>3172</v>
      </c>
      <c r="D2935" t="s">
        <v>238</v>
      </c>
      <c r="E2935" t="s">
        <v>3573</v>
      </c>
      <c r="F2935" t="s">
        <v>16</v>
      </c>
      <c r="G2935" s="87">
        <v>20200630</v>
      </c>
      <c r="H2935" t="s">
        <v>3617</v>
      </c>
      <c r="J2935" t="s">
        <v>3618</v>
      </c>
      <c r="K2935">
        <v>7681</v>
      </c>
      <c r="L2935" t="s">
        <v>3619</v>
      </c>
      <c r="M2935" s="87">
        <v>43999</v>
      </c>
      <c r="N2935" t="s">
        <v>3620</v>
      </c>
      <c r="O2935" t="s">
        <v>3579</v>
      </c>
      <c r="P2935" s="61">
        <v>-7045.55</v>
      </c>
      <c r="Q2935" t="s">
        <v>3579</v>
      </c>
      <c r="R2935" s="61">
        <v>0</v>
      </c>
      <c r="S2935" s="61">
        <v>-7045.55</v>
      </c>
    </row>
    <row r="2936" spans="1:19" x14ac:dyDescent="0.2">
      <c r="A2936" t="s">
        <v>709</v>
      </c>
      <c r="B2936" t="s">
        <v>2275</v>
      </c>
      <c r="C2936" t="s">
        <v>3172</v>
      </c>
      <c r="D2936" t="s">
        <v>238</v>
      </c>
      <c r="E2936" t="s">
        <v>3573</v>
      </c>
      <c r="F2936" t="s">
        <v>16</v>
      </c>
      <c r="G2936" s="87">
        <v>20200630</v>
      </c>
      <c r="H2936" t="s">
        <v>5856</v>
      </c>
      <c r="I2936" t="s">
        <v>3618</v>
      </c>
      <c r="J2936" t="s">
        <v>3618</v>
      </c>
      <c r="K2936">
        <v>7715</v>
      </c>
      <c r="L2936" t="s">
        <v>5855</v>
      </c>
      <c r="M2936" s="87">
        <v>44018</v>
      </c>
      <c r="N2936" t="s">
        <v>3620</v>
      </c>
      <c r="O2936" t="s">
        <v>3579</v>
      </c>
      <c r="P2936" s="61">
        <v>-510</v>
      </c>
      <c r="Q2936" t="s">
        <v>3579</v>
      </c>
      <c r="R2936" s="61">
        <v>0</v>
      </c>
      <c r="S2936" s="61">
        <v>-510</v>
      </c>
    </row>
    <row r="2937" spans="1:19" x14ac:dyDescent="0.2">
      <c r="A2937" t="s">
        <v>709</v>
      </c>
      <c r="B2937" t="s">
        <v>2275</v>
      </c>
      <c r="C2937" t="s">
        <v>3172</v>
      </c>
      <c r="D2937" t="s">
        <v>238</v>
      </c>
      <c r="E2937" t="s">
        <v>3573</v>
      </c>
      <c r="F2937" t="s">
        <v>126</v>
      </c>
      <c r="G2937" s="87">
        <v>20200630</v>
      </c>
      <c r="H2937" t="s">
        <v>5730</v>
      </c>
      <c r="I2937" t="s">
        <v>6676</v>
      </c>
      <c r="J2937" t="s">
        <v>6677</v>
      </c>
      <c r="K2937">
        <v>7715</v>
      </c>
      <c r="L2937" t="s">
        <v>5855</v>
      </c>
      <c r="M2937" s="87">
        <v>44018</v>
      </c>
      <c r="N2937" t="s">
        <v>3620</v>
      </c>
      <c r="O2937" t="s">
        <v>3579</v>
      </c>
      <c r="P2937" s="61">
        <v>510</v>
      </c>
      <c r="Q2937" t="s">
        <v>3579</v>
      </c>
      <c r="R2937" s="61">
        <v>510</v>
      </c>
      <c r="S2937" s="61">
        <v>0</v>
      </c>
    </row>
    <row r="2938" spans="1:19" x14ac:dyDescent="0.2">
      <c r="A2938" t="s">
        <v>710</v>
      </c>
      <c r="B2938" t="s">
        <v>2276</v>
      </c>
      <c r="C2938" t="s">
        <v>3173</v>
      </c>
      <c r="D2938" t="s">
        <v>238</v>
      </c>
      <c r="E2938" t="s">
        <v>3573</v>
      </c>
      <c r="F2938" t="s">
        <v>123</v>
      </c>
      <c r="G2938" s="87">
        <v>20200324</v>
      </c>
      <c r="H2938" t="s">
        <v>5730</v>
      </c>
      <c r="I2938" t="s">
        <v>6678</v>
      </c>
      <c r="J2938" t="s">
        <v>6679</v>
      </c>
      <c r="K2938">
        <v>7545</v>
      </c>
      <c r="L2938" t="s">
        <v>6554</v>
      </c>
      <c r="M2938" s="87">
        <v>43917</v>
      </c>
      <c r="N2938" t="s">
        <v>3578</v>
      </c>
      <c r="O2938" t="s">
        <v>3579</v>
      </c>
      <c r="P2938" s="61">
        <v>1160</v>
      </c>
      <c r="Q2938" t="s">
        <v>3579</v>
      </c>
      <c r="R2938" s="61">
        <v>1160</v>
      </c>
      <c r="S2938" s="61">
        <v>0</v>
      </c>
    </row>
    <row r="2939" spans="1:19" x14ac:dyDescent="0.2">
      <c r="A2939" t="s">
        <v>710</v>
      </c>
      <c r="B2939" t="s">
        <v>2276</v>
      </c>
      <c r="C2939" t="s">
        <v>3173</v>
      </c>
      <c r="D2939" t="s">
        <v>238</v>
      </c>
      <c r="E2939" t="s">
        <v>3573</v>
      </c>
      <c r="F2939" t="s">
        <v>16</v>
      </c>
      <c r="G2939" s="87">
        <v>20200630</v>
      </c>
      <c r="H2939" t="s">
        <v>3617</v>
      </c>
      <c r="J2939" t="s">
        <v>3618</v>
      </c>
      <c r="K2939">
        <v>7681</v>
      </c>
      <c r="L2939" t="s">
        <v>3619</v>
      </c>
      <c r="M2939" s="87">
        <v>43999</v>
      </c>
      <c r="N2939" t="s">
        <v>3620</v>
      </c>
      <c r="O2939" t="s">
        <v>3579</v>
      </c>
      <c r="P2939" s="61">
        <v>-1160</v>
      </c>
      <c r="Q2939" t="s">
        <v>3579</v>
      </c>
      <c r="R2939" s="61">
        <v>0</v>
      </c>
      <c r="S2939" s="61">
        <v>-1160</v>
      </c>
    </row>
    <row r="2940" spans="1:19" x14ac:dyDescent="0.2">
      <c r="A2940" t="s">
        <v>711</v>
      </c>
      <c r="B2940" t="s">
        <v>2278</v>
      </c>
      <c r="C2940" t="s">
        <v>3175</v>
      </c>
      <c r="D2940" t="s">
        <v>238</v>
      </c>
      <c r="E2940" t="s">
        <v>3573</v>
      </c>
      <c r="F2940" t="s">
        <v>116</v>
      </c>
      <c r="G2940" s="87">
        <v>20190830</v>
      </c>
      <c r="H2940" t="s">
        <v>5730</v>
      </c>
      <c r="I2940" t="s">
        <v>6680</v>
      </c>
      <c r="J2940" t="s">
        <v>6681</v>
      </c>
      <c r="K2940">
        <v>7232</v>
      </c>
      <c r="L2940" t="s">
        <v>6045</v>
      </c>
      <c r="M2940" s="87">
        <v>43718</v>
      </c>
      <c r="N2940" t="s">
        <v>3620</v>
      </c>
      <c r="O2940" t="s">
        <v>3579</v>
      </c>
      <c r="P2940" s="61">
        <v>454.54</v>
      </c>
      <c r="Q2940" t="s">
        <v>3579</v>
      </c>
      <c r="R2940" s="61">
        <v>454.54</v>
      </c>
      <c r="S2940" s="61">
        <v>0</v>
      </c>
    </row>
    <row r="2941" spans="1:19" x14ac:dyDescent="0.2">
      <c r="A2941" t="s">
        <v>711</v>
      </c>
      <c r="B2941" t="s">
        <v>2278</v>
      </c>
      <c r="C2941" t="s">
        <v>3175</v>
      </c>
      <c r="D2941" t="s">
        <v>238</v>
      </c>
      <c r="E2941" t="s">
        <v>3573</v>
      </c>
      <c r="F2941" t="s">
        <v>16</v>
      </c>
      <c r="G2941" s="87">
        <v>20200630</v>
      </c>
      <c r="H2941" t="s">
        <v>3617</v>
      </c>
      <c r="J2941" t="s">
        <v>3618</v>
      </c>
      <c r="K2941">
        <v>7681</v>
      </c>
      <c r="L2941" t="s">
        <v>3619</v>
      </c>
      <c r="M2941" s="87">
        <v>43999</v>
      </c>
      <c r="N2941" t="s">
        <v>3620</v>
      </c>
      <c r="O2941" t="s">
        <v>3579</v>
      </c>
      <c r="P2941" s="61">
        <v>-454.54</v>
      </c>
      <c r="Q2941" t="s">
        <v>3579</v>
      </c>
      <c r="R2941" s="61">
        <v>0</v>
      </c>
      <c r="S2941" s="61">
        <v>-454.54</v>
      </c>
    </row>
    <row r="2942" spans="1:19" x14ac:dyDescent="0.2">
      <c r="A2942" t="s">
        <v>712</v>
      </c>
      <c r="B2942" t="s">
        <v>2279</v>
      </c>
      <c r="C2942" t="s">
        <v>3176</v>
      </c>
      <c r="D2942" t="s">
        <v>238</v>
      </c>
      <c r="E2942" t="s">
        <v>3573</v>
      </c>
      <c r="F2942" t="s">
        <v>115</v>
      </c>
      <c r="G2942" s="87">
        <v>20190716</v>
      </c>
      <c r="H2942" t="s">
        <v>5730</v>
      </c>
      <c r="I2942" t="s">
        <v>6682</v>
      </c>
      <c r="J2942" t="s">
        <v>6683</v>
      </c>
      <c r="K2942">
        <v>7134</v>
      </c>
      <c r="L2942" t="s">
        <v>6525</v>
      </c>
      <c r="M2942" s="87">
        <v>43663</v>
      </c>
      <c r="N2942" t="s">
        <v>3578</v>
      </c>
      <c r="O2942" t="s">
        <v>3579</v>
      </c>
      <c r="P2942" s="61">
        <v>336</v>
      </c>
      <c r="Q2942" t="s">
        <v>3579</v>
      </c>
      <c r="R2942" s="61">
        <v>336</v>
      </c>
      <c r="S2942" s="61">
        <v>0</v>
      </c>
    </row>
    <row r="2943" spans="1:19" x14ac:dyDescent="0.2">
      <c r="A2943" t="s">
        <v>712</v>
      </c>
      <c r="B2943" t="s">
        <v>2279</v>
      </c>
      <c r="C2943" t="s">
        <v>3176</v>
      </c>
      <c r="D2943" t="s">
        <v>238</v>
      </c>
      <c r="E2943" t="s">
        <v>3573</v>
      </c>
      <c r="F2943" t="s">
        <v>115</v>
      </c>
      <c r="G2943" s="87">
        <v>20190724</v>
      </c>
      <c r="H2943" t="s">
        <v>5730</v>
      </c>
      <c r="I2943" t="s">
        <v>6684</v>
      </c>
      <c r="J2943" t="s">
        <v>6685</v>
      </c>
      <c r="K2943">
        <v>7150</v>
      </c>
      <c r="L2943" t="s">
        <v>6431</v>
      </c>
      <c r="M2943" s="87">
        <v>43675</v>
      </c>
      <c r="N2943" t="s">
        <v>3583</v>
      </c>
      <c r="O2943" t="s">
        <v>3579</v>
      </c>
      <c r="P2943" s="61">
        <v>2572.98</v>
      </c>
      <c r="Q2943" t="s">
        <v>3579</v>
      </c>
      <c r="R2943" s="61">
        <v>2572.98</v>
      </c>
      <c r="S2943" s="61">
        <v>0</v>
      </c>
    </row>
    <row r="2944" spans="1:19" x14ac:dyDescent="0.2">
      <c r="A2944" t="s">
        <v>712</v>
      </c>
      <c r="B2944" t="s">
        <v>2279</v>
      </c>
      <c r="C2944" t="s">
        <v>3176</v>
      </c>
      <c r="D2944" t="s">
        <v>238</v>
      </c>
      <c r="E2944" t="s">
        <v>3573</v>
      </c>
      <c r="F2944" t="s">
        <v>115</v>
      </c>
      <c r="G2944" s="87">
        <v>20190729</v>
      </c>
      <c r="H2944" t="s">
        <v>5730</v>
      </c>
      <c r="I2944" t="s">
        <v>6686</v>
      </c>
      <c r="J2944" t="s">
        <v>6687</v>
      </c>
      <c r="K2944">
        <v>7149</v>
      </c>
      <c r="L2944" t="s">
        <v>6617</v>
      </c>
      <c r="M2944" s="87">
        <v>43675</v>
      </c>
      <c r="N2944" t="s">
        <v>3583</v>
      </c>
      <c r="O2944" t="s">
        <v>3579</v>
      </c>
      <c r="P2944" s="61">
        <v>1644</v>
      </c>
      <c r="Q2944" t="s">
        <v>3579</v>
      </c>
      <c r="R2944" s="61">
        <v>1644</v>
      </c>
      <c r="S2944" s="61">
        <v>0</v>
      </c>
    </row>
    <row r="2945" spans="1:19" x14ac:dyDescent="0.2">
      <c r="A2945" t="s">
        <v>712</v>
      </c>
      <c r="B2945" t="s">
        <v>2279</v>
      </c>
      <c r="C2945" t="s">
        <v>3176</v>
      </c>
      <c r="D2945" t="s">
        <v>238</v>
      </c>
      <c r="E2945" t="s">
        <v>3573</v>
      </c>
      <c r="F2945" t="s">
        <v>115</v>
      </c>
      <c r="G2945" s="87">
        <v>20190731</v>
      </c>
      <c r="H2945" t="s">
        <v>5730</v>
      </c>
      <c r="I2945" t="s">
        <v>6688</v>
      </c>
      <c r="J2945" t="s">
        <v>6689</v>
      </c>
      <c r="K2945">
        <v>7180</v>
      </c>
      <c r="L2945" t="s">
        <v>5890</v>
      </c>
      <c r="M2945" s="87">
        <v>43698</v>
      </c>
      <c r="N2945" t="s">
        <v>3620</v>
      </c>
      <c r="O2945" t="s">
        <v>3579</v>
      </c>
      <c r="P2945" s="61">
        <v>4373.63</v>
      </c>
      <c r="Q2945" t="s">
        <v>3579</v>
      </c>
      <c r="R2945" s="61">
        <v>4373.63</v>
      </c>
      <c r="S2945" s="61">
        <v>0</v>
      </c>
    </row>
    <row r="2946" spans="1:19" x14ac:dyDescent="0.2">
      <c r="A2946" t="s">
        <v>712</v>
      </c>
      <c r="B2946" t="s">
        <v>2279</v>
      </c>
      <c r="C2946" t="s">
        <v>3176</v>
      </c>
      <c r="D2946" t="s">
        <v>238</v>
      </c>
      <c r="E2946" t="s">
        <v>3573</v>
      </c>
      <c r="F2946" t="s">
        <v>115</v>
      </c>
      <c r="G2946" s="87">
        <v>20190731</v>
      </c>
      <c r="H2946" t="s">
        <v>5730</v>
      </c>
      <c r="I2946" t="s">
        <v>6690</v>
      </c>
      <c r="J2946" t="s">
        <v>6691</v>
      </c>
      <c r="K2946">
        <v>7180</v>
      </c>
      <c r="L2946" t="s">
        <v>5890</v>
      </c>
      <c r="M2946" s="87">
        <v>43698</v>
      </c>
      <c r="N2946" t="s">
        <v>3620</v>
      </c>
      <c r="O2946" t="s">
        <v>3579</v>
      </c>
      <c r="P2946" s="61">
        <v>2366</v>
      </c>
      <c r="Q2946" t="s">
        <v>3579</v>
      </c>
      <c r="R2946" s="61">
        <v>2366</v>
      </c>
      <c r="S2946" s="61">
        <v>0</v>
      </c>
    </row>
    <row r="2947" spans="1:19" x14ac:dyDescent="0.2">
      <c r="A2947" t="s">
        <v>712</v>
      </c>
      <c r="B2947" t="s">
        <v>2279</v>
      </c>
      <c r="C2947" t="s">
        <v>3176</v>
      </c>
      <c r="D2947" t="s">
        <v>238</v>
      </c>
      <c r="E2947" t="s">
        <v>3573</v>
      </c>
      <c r="F2947" t="s">
        <v>116</v>
      </c>
      <c r="G2947" s="87">
        <v>20190821</v>
      </c>
      <c r="H2947" t="s">
        <v>5730</v>
      </c>
      <c r="I2947" t="s">
        <v>6692</v>
      </c>
      <c r="J2947" t="s">
        <v>6693</v>
      </c>
      <c r="K2947">
        <v>7191</v>
      </c>
      <c r="L2947" t="s">
        <v>6625</v>
      </c>
      <c r="M2947" s="87">
        <v>43698</v>
      </c>
      <c r="N2947" t="s">
        <v>3578</v>
      </c>
      <c r="O2947" t="s">
        <v>3579</v>
      </c>
      <c r="P2947" s="61">
        <v>1560</v>
      </c>
      <c r="Q2947" t="s">
        <v>3579</v>
      </c>
      <c r="R2947" s="61">
        <v>1560</v>
      </c>
      <c r="S2947" s="61">
        <v>0</v>
      </c>
    </row>
    <row r="2948" spans="1:19" x14ac:dyDescent="0.2">
      <c r="A2948" t="s">
        <v>712</v>
      </c>
      <c r="B2948" t="s">
        <v>2279</v>
      </c>
      <c r="C2948" t="s">
        <v>3176</v>
      </c>
      <c r="D2948" t="s">
        <v>238</v>
      </c>
      <c r="E2948" t="s">
        <v>3573</v>
      </c>
      <c r="F2948" t="s">
        <v>116</v>
      </c>
      <c r="G2948" s="87">
        <v>20190830</v>
      </c>
      <c r="H2948" t="s">
        <v>5730</v>
      </c>
      <c r="I2948" t="s">
        <v>6694</v>
      </c>
      <c r="J2948" t="s">
        <v>6695</v>
      </c>
      <c r="K2948">
        <v>7232</v>
      </c>
      <c r="L2948" t="s">
        <v>6296</v>
      </c>
      <c r="M2948" s="87">
        <v>43718</v>
      </c>
      <c r="N2948" t="s">
        <v>3620</v>
      </c>
      <c r="O2948" t="s">
        <v>3579</v>
      </c>
      <c r="P2948" s="61">
        <v>4554.13</v>
      </c>
      <c r="Q2948" t="s">
        <v>3579</v>
      </c>
      <c r="R2948" s="61">
        <v>4554.13</v>
      </c>
      <c r="S2948" s="61">
        <v>0</v>
      </c>
    </row>
    <row r="2949" spans="1:19" x14ac:dyDescent="0.2">
      <c r="A2949" t="s">
        <v>712</v>
      </c>
      <c r="B2949" t="s">
        <v>2279</v>
      </c>
      <c r="C2949" t="s">
        <v>3176</v>
      </c>
      <c r="D2949" t="s">
        <v>238</v>
      </c>
      <c r="E2949" t="s">
        <v>3573</v>
      </c>
      <c r="F2949" t="s">
        <v>117</v>
      </c>
      <c r="G2949" s="87">
        <v>20190903</v>
      </c>
      <c r="H2949" t="s">
        <v>5730</v>
      </c>
      <c r="I2949" t="s">
        <v>6696</v>
      </c>
      <c r="J2949" t="s">
        <v>6697</v>
      </c>
      <c r="K2949">
        <v>7232</v>
      </c>
      <c r="L2949" t="s">
        <v>6296</v>
      </c>
      <c r="M2949" s="87">
        <v>43718</v>
      </c>
      <c r="N2949" t="s">
        <v>3620</v>
      </c>
      <c r="O2949" t="s">
        <v>3579</v>
      </c>
      <c r="P2949" s="61">
        <v>1551.66</v>
      </c>
      <c r="Q2949" t="s">
        <v>3579</v>
      </c>
      <c r="R2949" s="61">
        <v>1551.66</v>
      </c>
      <c r="S2949" s="61">
        <v>0</v>
      </c>
    </row>
    <row r="2950" spans="1:19" x14ac:dyDescent="0.2">
      <c r="A2950" t="s">
        <v>712</v>
      </c>
      <c r="B2950" t="s">
        <v>2279</v>
      </c>
      <c r="C2950" t="s">
        <v>3176</v>
      </c>
      <c r="D2950" t="s">
        <v>238</v>
      </c>
      <c r="E2950" t="s">
        <v>3573</v>
      </c>
      <c r="F2950" t="s">
        <v>117</v>
      </c>
      <c r="G2950" s="87">
        <v>20190927</v>
      </c>
      <c r="H2950" t="s">
        <v>5730</v>
      </c>
      <c r="I2950" t="s">
        <v>6698</v>
      </c>
      <c r="J2950" t="s">
        <v>6699</v>
      </c>
      <c r="K2950">
        <v>7264</v>
      </c>
      <c r="L2950" t="s">
        <v>5859</v>
      </c>
      <c r="M2950" s="87">
        <v>43741</v>
      </c>
      <c r="N2950" t="s">
        <v>3620</v>
      </c>
      <c r="O2950" t="s">
        <v>3579</v>
      </c>
      <c r="P2950" s="61">
        <v>1153.78</v>
      </c>
      <c r="Q2950" t="s">
        <v>3579</v>
      </c>
      <c r="R2950" s="61">
        <v>1153.78</v>
      </c>
      <c r="S2950" s="61">
        <v>0</v>
      </c>
    </row>
    <row r="2951" spans="1:19" x14ac:dyDescent="0.2">
      <c r="A2951" t="s">
        <v>712</v>
      </c>
      <c r="B2951" t="s">
        <v>2279</v>
      </c>
      <c r="C2951" t="s">
        <v>3176</v>
      </c>
      <c r="D2951" t="s">
        <v>238</v>
      </c>
      <c r="E2951" t="s">
        <v>3573</v>
      </c>
      <c r="F2951" t="s">
        <v>118</v>
      </c>
      <c r="G2951" s="87">
        <v>20191009</v>
      </c>
      <c r="H2951" t="s">
        <v>5730</v>
      </c>
      <c r="I2951" t="s">
        <v>6700</v>
      </c>
      <c r="J2951" t="s">
        <v>6701</v>
      </c>
      <c r="K2951">
        <v>7279</v>
      </c>
      <c r="L2951" t="s">
        <v>6021</v>
      </c>
      <c r="M2951" s="87">
        <v>43747</v>
      </c>
      <c r="N2951" t="s">
        <v>3620</v>
      </c>
      <c r="O2951" t="s">
        <v>3579</v>
      </c>
      <c r="P2951" s="61">
        <v>1933.5</v>
      </c>
      <c r="Q2951" t="s">
        <v>3579</v>
      </c>
      <c r="R2951" s="61">
        <v>1933.5</v>
      </c>
      <c r="S2951" s="61">
        <v>0</v>
      </c>
    </row>
    <row r="2952" spans="1:19" x14ac:dyDescent="0.2">
      <c r="A2952" t="s">
        <v>712</v>
      </c>
      <c r="B2952" t="s">
        <v>2279</v>
      </c>
      <c r="C2952" t="s">
        <v>3176</v>
      </c>
      <c r="D2952" t="s">
        <v>238</v>
      </c>
      <c r="E2952" t="s">
        <v>3573</v>
      </c>
      <c r="F2952" t="s">
        <v>118</v>
      </c>
      <c r="G2952" s="87">
        <v>20191009</v>
      </c>
      <c r="H2952" t="s">
        <v>5730</v>
      </c>
      <c r="I2952" t="s">
        <v>6702</v>
      </c>
      <c r="J2952" t="s">
        <v>6703</v>
      </c>
      <c r="K2952">
        <v>7279</v>
      </c>
      <c r="L2952" t="s">
        <v>6021</v>
      </c>
      <c r="M2952" s="87">
        <v>43747</v>
      </c>
      <c r="N2952" t="s">
        <v>3620</v>
      </c>
      <c r="O2952" t="s">
        <v>3579</v>
      </c>
      <c r="P2952" s="61">
        <v>3919.77</v>
      </c>
      <c r="Q2952" t="s">
        <v>3579</v>
      </c>
      <c r="R2952" s="61">
        <v>3919.77</v>
      </c>
      <c r="S2952" s="61">
        <v>0</v>
      </c>
    </row>
    <row r="2953" spans="1:19" x14ac:dyDescent="0.2">
      <c r="A2953" t="s">
        <v>712</v>
      </c>
      <c r="B2953" t="s">
        <v>2279</v>
      </c>
      <c r="C2953" t="s">
        <v>3176</v>
      </c>
      <c r="D2953" t="s">
        <v>238</v>
      </c>
      <c r="E2953" t="s">
        <v>3573</v>
      </c>
      <c r="F2953" t="s">
        <v>118</v>
      </c>
      <c r="G2953" s="87">
        <v>20191014</v>
      </c>
      <c r="H2953" t="s">
        <v>5730</v>
      </c>
      <c r="I2953" t="s">
        <v>6704</v>
      </c>
      <c r="J2953" t="s">
        <v>6705</v>
      </c>
      <c r="K2953">
        <v>7288</v>
      </c>
      <c r="L2953" t="s">
        <v>6266</v>
      </c>
      <c r="M2953" s="87">
        <v>43752</v>
      </c>
      <c r="N2953" t="s">
        <v>3578</v>
      </c>
      <c r="O2953" t="s">
        <v>3579</v>
      </c>
      <c r="P2953" s="61">
        <v>480</v>
      </c>
      <c r="Q2953" t="s">
        <v>3579</v>
      </c>
      <c r="R2953" s="61">
        <v>480</v>
      </c>
      <c r="S2953" s="61">
        <v>0</v>
      </c>
    </row>
    <row r="2954" spans="1:19" x14ac:dyDescent="0.2">
      <c r="A2954" t="s">
        <v>712</v>
      </c>
      <c r="B2954" t="s">
        <v>2279</v>
      </c>
      <c r="C2954" t="s">
        <v>3176</v>
      </c>
      <c r="D2954" t="s">
        <v>238</v>
      </c>
      <c r="E2954" t="s">
        <v>3573</v>
      </c>
      <c r="F2954" t="s">
        <v>118</v>
      </c>
      <c r="G2954" s="87">
        <v>20191028</v>
      </c>
      <c r="H2954" t="s">
        <v>5730</v>
      </c>
      <c r="I2954" t="s">
        <v>6706</v>
      </c>
      <c r="J2954" t="s">
        <v>6707</v>
      </c>
      <c r="K2954">
        <v>7310</v>
      </c>
      <c r="L2954" t="s">
        <v>6077</v>
      </c>
      <c r="M2954" s="87">
        <v>43769</v>
      </c>
      <c r="N2954" t="s">
        <v>3578</v>
      </c>
      <c r="O2954" t="s">
        <v>3579</v>
      </c>
      <c r="P2954" s="61">
        <v>1190</v>
      </c>
      <c r="Q2954" t="s">
        <v>3579</v>
      </c>
      <c r="R2954" s="61">
        <v>1190</v>
      </c>
      <c r="S2954" s="61">
        <v>0</v>
      </c>
    </row>
    <row r="2955" spans="1:19" x14ac:dyDescent="0.2">
      <c r="A2955" t="s">
        <v>712</v>
      </c>
      <c r="B2955" t="s">
        <v>2279</v>
      </c>
      <c r="C2955" t="s">
        <v>3176</v>
      </c>
      <c r="D2955" t="s">
        <v>238</v>
      </c>
      <c r="E2955" t="s">
        <v>3573</v>
      </c>
      <c r="F2955" t="s">
        <v>118</v>
      </c>
      <c r="G2955" s="87">
        <v>20191031</v>
      </c>
      <c r="H2955" t="s">
        <v>5730</v>
      </c>
      <c r="I2955" t="s">
        <v>6708</v>
      </c>
      <c r="J2955" t="s">
        <v>6709</v>
      </c>
      <c r="K2955">
        <v>7327</v>
      </c>
      <c r="L2955" t="s">
        <v>6308</v>
      </c>
      <c r="M2955" s="87">
        <v>43782</v>
      </c>
      <c r="N2955" t="s">
        <v>3620</v>
      </c>
      <c r="O2955" t="s">
        <v>3579</v>
      </c>
      <c r="P2955" s="61">
        <v>772.55</v>
      </c>
      <c r="Q2955" t="s">
        <v>3579</v>
      </c>
      <c r="R2955" s="61">
        <v>772.55</v>
      </c>
      <c r="S2955" s="61">
        <v>0</v>
      </c>
    </row>
    <row r="2956" spans="1:19" x14ac:dyDescent="0.2">
      <c r="A2956" t="s">
        <v>712</v>
      </c>
      <c r="B2956" t="s">
        <v>2279</v>
      </c>
      <c r="C2956" t="s">
        <v>3176</v>
      </c>
      <c r="D2956" t="s">
        <v>238</v>
      </c>
      <c r="E2956" t="s">
        <v>3573</v>
      </c>
      <c r="F2956" t="s">
        <v>119</v>
      </c>
      <c r="G2956" s="87">
        <v>20191126</v>
      </c>
      <c r="H2956" t="s">
        <v>5730</v>
      </c>
      <c r="I2956" t="s">
        <v>6710</v>
      </c>
      <c r="J2956" t="s">
        <v>6711</v>
      </c>
      <c r="K2956">
        <v>7355</v>
      </c>
      <c r="L2956" t="s">
        <v>6311</v>
      </c>
      <c r="M2956" s="87">
        <v>43800</v>
      </c>
      <c r="N2956" t="s">
        <v>3578</v>
      </c>
      <c r="O2956" t="s">
        <v>3579</v>
      </c>
      <c r="P2956" s="61">
        <v>259.22000000000003</v>
      </c>
      <c r="Q2956" t="s">
        <v>3579</v>
      </c>
      <c r="R2956" s="61">
        <v>259.22000000000003</v>
      </c>
      <c r="S2956" s="61">
        <v>0</v>
      </c>
    </row>
    <row r="2957" spans="1:19" x14ac:dyDescent="0.2">
      <c r="A2957" t="s">
        <v>712</v>
      </c>
      <c r="B2957" t="s">
        <v>2279</v>
      </c>
      <c r="C2957" t="s">
        <v>3176</v>
      </c>
      <c r="D2957" t="s">
        <v>238</v>
      </c>
      <c r="E2957" t="s">
        <v>3573</v>
      </c>
      <c r="F2957" t="s">
        <v>119</v>
      </c>
      <c r="G2957" s="87">
        <v>20191126</v>
      </c>
      <c r="H2957" t="s">
        <v>5730</v>
      </c>
      <c r="I2957" t="s">
        <v>6712</v>
      </c>
      <c r="J2957" t="s">
        <v>6713</v>
      </c>
      <c r="K2957">
        <v>7355</v>
      </c>
      <c r="L2957" t="s">
        <v>6311</v>
      </c>
      <c r="M2957" s="87">
        <v>43800</v>
      </c>
      <c r="N2957" t="s">
        <v>3578</v>
      </c>
      <c r="O2957" t="s">
        <v>3579</v>
      </c>
      <c r="P2957" s="61">
        <v>980</v>
      </c>
      <c r="Q2957" t="s">
        <v>3579</v>
      </c>
      <c r="R2957" s="61">
        <v>980</v>
      </c>
      <c r="S2957" s="61">
        <v>0</v>
      </c>
    </row>
    <row r="2958" spans="1:19" x14ac:dyDescent="0.2">
      <c r="A2958" t="s">
        <v>712</v>
      </c>
      <c r="B2958" t="s">
        <v>2279</v>
      </c>
      <c r="C2958" t="s">
        <v>3176</v>
      </c>
      <c r="D2958" t="s">
        <v>238</v>
      </c>
      <c r="E2958" t="s">
        <v>3573</v>
      </c>
      <c r="F2958" t="s">
        <v>119</v>
      </c>
      <c r="G2958" s="87">
        <v>20191127</v>
      </c>
      <c r="H2958" t="s">
        <v>5730</v>
      </c>
      <c r="I2958" t="s">
        <v>6714</v>
      </c>
      <c r="J2958" t="s">
        <v>6715</v>
      </c>
      <c r="K2958">
        <v>7355</v>
      </c>
      <c r="L2958" t="s">
        <v>6222</v>
      </c>
      <c r="M2958" s="87">
        <v>43800</v>
      </c>
      <c r="N2958" t="s">
        <v>3578</v>
      </c>
      <c r="O2958" t="s">
        <v>3579</v>
      </c>
      <c r="P2958" s="61">
        <v>510</v>
      </c>
      <c r="Q2958" t="s">
        <v>3579</v>
      </c>
      <c r="R2958" s="61">
        <v>510</v>
      </c>
      <c r="S2958" s="61">
        <v>0</v>
      </c>
    </row>
    <row r="2959" spans="1:19" x14ac:dyDescent="0.2">
      <c r="A2959" t="s">
        <v>712</v>
      </c>
      <c r="B2959" t="s">
        <v>2279</v>
      </c>
      <c r="C2959" t="s">
        <v>3176</v>
      </c>
      <c r="D2959" t="s">
        <v>238</v>
      </c>
      <c r="E2959" t="s">
        <v>3573</v>
      </c>
      <c r="F2959" t="s">
        <v>120</v>
      </c>
      <c r="G2959" s="87">
        <v>20191204</v>
      </c>
      <c r="H2959" t="s">
        <v>5730</v>
      </c>
      <c r="I2959" t="s">
        <v>6716</v>
      </c>
      <c r="J2959" t="s">
        <v>6695</v>
      </c>
      <c r="K2959">
        <v>7372</v>
      </c>
      <c r="L2959" t="s">
        <v>6650</v>
      </c>
      <c r="M2959" s="87">
        <v>43808</v>
      </c>
      <c r="N2959" t="s">
        <v>3578</v>
      </c>
      <c r="O2959" t="s">
        <v>3579</v>
      </c>
      <c r="P2959" s="61">
        <v>616</v>
      </c>
      <c r="Q2959" t="s">
        <v>3579</v>
      </c>
      <c r="R2959" s="61">
        <v>616</v>
      </c>
      <c r="S2959" s="61">
        <v>0</v>
      </c>
    </row>
    <row r="2960" spans="1:19" x14ac:dyDescent="0.2">
      <c r="A2960" t="s">
        <v>712</v>
      </c>
      <c r="B2960" t="s">
        <v>2279</v>
      </c>
      <c r="C2960" t="s">
        <v>3176</v>
      </c>
      <c r="D2960" t="s">
        <v>238</v>
      </c>
      <c r="E2960" t="s">
        <v>3573</v>
      </c>
      <c r="F2960" t="s">
        <v>120</v>
      </c>
      <c r="G2960" s="87">
        <v>20191231</v>
      </c>
      <c r="H2960" t="s">
        <v>5730</v>
      </c>
      <c r="I2960" t="s">
        <v>6717</v>
      </c>
      <c r="J2960" t="s">
        <v>6659</v>
      </c>
      <c r="K2960">
        <v>7414</v>
      </c>
      <c r="L2960" t="s">
        <v>6660</v>
      </c>
      <c r="M2960" s="87">
        <v>43840</v>
      </c>
      <c r="N2960" t="s">
        <v>3578</v>
      </c>
      <c r="O2960" t="s">
        <v>3579</v>
      </c>
      <c r="P2960" s="61">
        <v>40</v>
      </c>
      <c r="Q2960" t="s">
        <v>3579</v>
      </c>
      <c r="R2960" s="61">
        <v>40</v>
      </c>
      <c r="S2960" s="61">
        <v>0</v>
      </c>
    </row>
    <row r="2961" spans="1:19" x14ac:dyDescent="0.2">
      <c r="A2961" t="s">
        <v>712</v>
      </c>
      <c r="B2961" t="s">
        <v>2279</v>
      </c>
      <c r="C2961" t="s">
        <v>3176</v>
      </c>
      <c r="D2961" t="s">
        <v>238</v>
      </c>
      <c r="E2961" t="s">
        <v>3573</v>
      </c>
      <c r="F2961" t="s">
        <v>121</v>
      </c>
      <c r="G2961" s="87">
        <v>20200121</v>
      </c>
      <c r="H2961" t="s">
        <v>5730</v>
      </c>
      <c r="I2961" t="s">
        <v>6718</v>
      </c>
      <c r="J2961" t="s">
        <v>6719</v>
      </c>
      <c r="K2961">
        <v>7447</v>
      </c>
      <c r="L2961" t="s">
        <v>6421</v>
      </c>
      <c r="M2961" s="87">
        <v>43863</v>
      </c>
      <c r="N2961" t="s">
        <v>3578</v>
      </c>
      <c r="O2961" t="s">
        <v>3579</v>
      </c>
      <c r="P2961" s="61">
        <v>223.09</v>
      </c>
      <c r="Q2961" t="s">
        <v>3579</v>
      </c>
      <c r="R2961" s="61">
        <v>223.09</v>
      </c>
      <c r="S2961" s="61">
        <v>0</v>
      </c>
    </row>
    <row r="2962" spans="1:19" x14ac:dyDescent="0.2">
      <c r="A2962" t="s">
        <v>712</v>
      </c>
      <c r="B2962" t="s">
        <v>2279</v>
      </c>
      <c r="C2962" t="s">
        <v>3176</v>
      </c>
      <c r="D2962" t="s">
        <v>238</v>
      </c>
      <c r="E2962" t="s">
        <v>3573</v>
      </c>
      <c r="F2962" t="s">
        <v>121</v>
      </c>
      <c r="G2962" s="87">
        <v>20200131</v>
      </c>
      <c r="H2962" t="s">
        <v>5730</v>
      </c>
      <c r="I2962" t="s">
        <v>6720</v>
      </c>
      <c r="J2962" t="s">
        <v>6721</v>
      </c>
      <c r="K2962">
        <v>7475</v>
      </c>
      <c r="L2962" t="s">
        <v>6028</v>
      </c>
      <c r="M2962" s="87">
        <v>43873</v>
      </c>
      <c r="N2962" t="s">
        <v>3620</v>
      </c>
      <c r="O2962" t="s">
        <v>3579</v>
      </c>
      <c r="P2962" s="61">
        <v>505.4</v>
      </c>
      <c r="Q2962" t="s">
        <v>3579</v>
      </c>
      <c r="R2962" s="61">
        <v>505.4</v>
      </c>
      <c r="S2962" s="61">
        <v>0</v>
      </c>
    </row>
    <row r="2963" spans="1:19" x14ac:dyDescent="0.2">
      <c r="A2963" t="s">
        <v>712</v>
      </c>
      <c r="B2963" t="s">
        <v>2279</v>
      </c>
      <c r="C2963" t="s">
        <v>3176</v>
      </c>
      <c r="D2963" t="s">
        <v>238</v>
      </c>
      <c r="E2963" t="s">
        <v>3573</v>
      </c>
      <c r="F2963" t="s">
        <v>122</v>
      </c>
      <c r="G2963" s="87">
        <v>20200228</v>
      </c>
      <c r="H2963" t="s">
        <v>5730</v>
      </c>
      <c r="I2963" t="s">
        <v>6722</v>
      </c>
      <c r="J2963" t="s">
        <v>6723</v>
      </c>
      <c r="K2963">
        <v>7518</v>
      </c>
      <c r="L2963" t="s">
        <v>6257</v>
      </c>
      <c r="M2963" s="87">
        <v>43902</v>
      </c>
      <c r="N2963" t="s">
        <v>3620</v>
      </c>
      <c r="O2963" t="s">
        <v>3579</v>
      </c>
      <c r="P2963" s="61">
        <v>11336</v>
      </c>
      <c r="Q2963" t="s">
        <v>3579</v>
      </c>
      <c r="R2963" s="61">
        <v>11336</v>
      </c>
      <c r="S2963" s="61">
        <v>0</v>
      </c>
    </row>
    <row r="2964" spans="1:19" x14ac:dyDescent="0.2">
      <c r="A2964" t="s">
        <v>712</v>
      </c>
      <c r="B2964" t="s">
        <v>2279</v>
      </c>
      <c r="C2964" t="s">
        <v>3176</v>
      </c>
      <c r="D2964" t="s">
        <v>238</v>
      </c>
      <c r="E2964" t="s">
        <v>3573</v>
      </c>
      <c r="F2964" t="s">
        <v>123</v>
      </c>
      <c r="G2964" s="87">
        <v>20200311</v>
      </c>
      <c r="H2964" t="s">
        <v>5730</v>
      </c>
      <c r="I2964" t="s">
        <v>6724</v>
      </c>
      <c r="J2964" t="s">
        <v>6725</v>
      </c>
      <c r="K2964">
        <v>7517</v>
      </c>
      <c r="L2964" t="s">
        <v>6135</v>
      </c>
      <c r="M2964" s="87">
        <v>43902</v>
      </c>
      <c r="N2964" t="s">
        <v>3620</v>
      </c>
      <c r="O2964" t="s">
        <v>3579</v>
      </c>
      <c r="P2964" s="61">
        <v>159</v>
      </c>
      <c r="Q2964" t="s">
        <v>3579</v>
      </c>
      <c r="R2964" s="61">
        <v>159</v>
      </c>
      <c r="S2964" s="61">
        <v>0</v>
      </c>
    </row>
    <row r="2965" spans="1:19" x14ac:dyDescent="0.2">
      <c r="A2965" t="s">
        <v>712</v>
      </c>
      <c r="B2965" t="s">
        <v>2279</v>
      </c>
      <c r="C2965" t="s">
        <v>3176</v>
      </c>
      <c r="D2965" t="s">
        <v>238</v>
      </c>
      <c r="E2965" t="s">
        <v>3573</v>
      </c>
      <c r="F2965" t="s">
        <v>123</v>
      </c>
      <c r="G2965" s="87">
        <v>20200311</v>
      </c>
      <c r="H2965" t="s">
        <v>5730</v>
      </c>
      <c r="I2965" t="s">
        <v>6726</v>
      </c>
      <c r="J2965" t="s">
        <v>6727</v>
      </c>
      <c r="K2965">
        <v>7517</v>
      </c>
      <c r="L2965" t="s">
        <v>6135</v>
      </c>
      <c r="M2965" s="87">
        <v>43902</v>
      </c>
      <c r="N2965" t="s">
        <v>3620</v>
      </c>
      <c r="O2965" t="s">
        <v>3579</v>
      </c>
      <c r="P2965" s="61">
        <v>85.98</v>
      </c>
      <c r="Q2965" t="s">
        <v>3579</v>
      </c>
      <c r="R2965" s="61">
        <v>85.98</v>
      </c>
      <c r="S2965" s="61">
        <v>0</v>
      </c>
    </row>
    <row r="2966" spans="1:19" x14ac:dyDescent="0.2">
      <c r="A2966" t="s">
        <v>712</v>
      </c>
      <c r="B2966" t="s">
        <v>2279</v>
      </c>
      <c r="C2966" t="s">
        <v>3176</v>
      </c>
      <c r="D2966" t="s">
        <v>238</v>
      </c>
      <c r="E2966" t="s">
        <v>3573</v>
      </c>
      <c r="F2966" t="s">
        <v>123</v>
      </c>
      <c r="G2966" s="87">
        <v>20200319</v>
      </c>
      <c r="H2966" t="s">
        <v>5730</v>
      </c>
      <c r="I2966" t="s">
        <v>6728</v>
      </c>
      <c r="J2966" t="s">
        <v>6729</v>
      </c>
      <c r="K2966">
        <v>7546</v>
      </c>
      <c r="L2966" t="s">
        <v>6730</v>
      </c>
      <c r="M2966" s="87">
        <v>43917</v>
      </c>
      <c r="N2966" t="s">
        <v>3578</v>
      </c>
      <c r="O2966" t="s">
        <v>3579</v>
      </c>
      <c r="P2966" s="61">
        <v>819.85</v>
      </c>
      <c r="Q2966" t="s">
        <v>3579</v>
      </c>
      <c r="R2966" s="61">
        <v>819.85</v>
      </c>
      <c r="S2966" s="61">
        <v>0</v>
      </c>
    </row>
    <row r="2967" spans="1:19" x14ac:dyDescent="0.2">
      <c r="A2967" t="s">
        <v>712</v>
      </c>
      <c r="B2967" t="s">
        <v>2279</v>
      </c>
      <c r="C2967" t="s">
        <v>3176</v>
      </c>
      <c r="D2967" t="s">
        <v>238</v>
      </c>
      <c r="E2967" t="s">
        <v>3573</v>
      </c>
      <c r="F2967" t="s">
        <v>123</v>
      </c>
      <c r="G2967" s="87">
        <v>20200320</v>
      </c>
      <c r="H2967" t="s">
        <v>5730</v>
      </c>
      <c r="I2967" t="s">
        <v>6731</v>
      </c>
      <c r="J2967" t="s">
        <v>6732</v>
      </c>
      <c r="K2967">
        <v>7546</v>
      </c>
      <c r="L2967" t="s">
        <v>6733</v>
      </c>
      <c r="M2967" s="87">
        <v>43917</v>
      </c>
      <c r="N2967" t="s">
        <v>3578</v>
      </c>
      <c r="O2967" t="s">
        <v>3579</v>
      </c>
      <c r="P2967" s="61">
        <v>2951.5</v>
      </c>
      <c r="Q2967" t="s">
        <v>3579</v>
      </c>
      <c r="R2967" s="61">
        <v>2951.5</v>
      </c>
      <c r="S2967" s="61">
        <v>0</v>
      </c>
    </row>
    <row r="2968" spans="1:19" x14ac:dyDescent="0.2">
      <c r="A2968" t="s">
        <v>712</v>
      </c>
      <c r="B2968" t="s">
        <v>2279</v>
      </c>
      <c r="C2968" t="s">
        <v>3176</v>
      </c>
      <c r="D2968" t="s">
        <v>238</v>
      </c>
      <c r="E2968" t="s">
        <v>3573</v>
      </c>
      <c r="F2968" t="s">
        <v>123</v>
      </c>
      <c r="G2968" s="87">
        <v>20200325</v>
      </c>
      <c r="H2968" t="s">
        <v>5730</v>
      </c>
      <c r="I2968" t="s">
        <v>6734</v>
      </c>
      <c r="J2968" t="s">
        <v>6735</v>
      </c>
      <c r="K2968">
        <v>7545</v>
      </c>
      <c r="L2968" t="s">
        <v>6736</v>
      </c>
      <c r="M2968" s="87">
        <v>43917</v>
      </c>
      <c r="N2968" t="s">
        <v>3578</v>
      </c>
      <c r="O2968" t="s">
        <v>3579</v>
      </c>
      <c r="P2968" s="61">
        <v>438.23</v>
      </c>
      <c r="Q2968" t="s">
        <v>3579</v>
      </c>
      <c r="R2968" s="61">
        <v>438.23</v>
      </c>
      <c r="S2968" s="61">
        <v>0</v>
      </c>
    </row>
    <row r="2969" spans="1:19" x14ac:dyDescent="0.2">
      <c r="A2969" t="s">
        <v>712</v>
      </c>
      <c r="B2969" t="s">
        <v>2279</v>
      </c>
      <c r="C2969" t="s">
        <v>3176</v>
      </c>
      <c r="D2969" t="s">
        <v>238</v>
      </c>
      <c r="E2969" t="s">
        <v>3573</v>
      </c>
      <c r="F2969" t="s">
        <v>123</v>
      </c>
      <c r="G2969" s="87">
        <v>20200331</v>
      </c>
      <c r="H2969" t="s">
        <v>5730</v>
      </c>
      <c r="I2969" t="s">
        <v>6737</v>
      </c>
      <c r="J2969" t="s">
        <v>6738</v>
      </c>
      <c r="K2969">
        <v>7577</v>
      </c>
      <c r="L2969" t="s">
        <v>5862</v>
      </c>
      <c r="M2969" s="87">
        <v>43935</v>
      </c>
      <c r="N2969" t="s">
        <v>3578</v>
      </c>
      <c r="O2969" t="s">
        <v>3579</v>
      </c>
      <c r="P2969" s="61">
        <v>13306.8</v>
      </c>
      <c r="Q2969" t="s">
        <v>3579</v>
      </c>
      <c r="R2969" s="61">
        <v>13306.8</v>
      </c>
      <c r="S2969" s="61">
        <v>0</v>
      </c>
    </row>
    <row r="2970" spans="1:19" x14ac:dyDescent="0.2">
      <c r="A2970" t="s">
        <v>712</v>
      </c>
      <c r="B2970" t="s">
        <v>2279</v>
      </c>
      <c r="C2970" t="s">
        <v>3176</v>
      </c>
      <c r="D2970" t="s">
        <v>238</v>
      </c>
      <c r="E2970" t="s">
        <v>3573</v>
      </c>
      <c r="F2970" t="s">
        <v>123</v>
      </c>
      <c r="G2970" s="87">
        <v>20200331</v>
      </c>
      <c r="H2970" t="s">
        <v>5730</v>
      </c>
      <c r="I2970" t="s">
        <v>6739</v>
      </c>
      <c r="J2970" t="s">
        <v>6740</v>
      </c>
      <c r="K2970">
        <v>7577</v>
      </c>
      <c r="L2970" t="s">
        <v>6741</v>
      </c>
      <c r="M2970" s="87">
        <v>43935</v>
      </c>
      <c r="N2970" t="s">
        <v>3578</v>
      </c>
      <c r="O2970" t="s">
        <v>3579</v>
      </c>
      <c r="P2970" s="61">
        <v>1044</v>
      </c>
      <c r="Q2970" t="s">
        <v>3579</v>
      </c>
      <c r="R2970" s="61">
        <v>1044</v>
      </c>
      <c r="S2970" s="61">
        <v>0</v>
      </c>
    </row>
    <row r="2971" spans="1:19" x14ac:dyDescent="0.2">
      <c r="A2971" t="s">
        <v>712</v>
      </c>
      <c r="B2971" t="s">
        <v>2279</v>
      </c>
      <c r="C2971" t="s">
        <v>3176</v>
      </c>
      <c r="D2971" t="s">
        <v>238</v>
      </c>
      <c r="E2971" t="s">
        <v>3573</v>
      </c>
      <c r="F2971" t="s">
        <v>123</v>
      </c>
      <c r="G2971" s="87">
        <v>20200331</v>
      </c>
      <c r="H2971" t="s">
        <v>5730</v>
      </c>
      <c r="I2971" t="s">
        <v>6742</v>
      </c>
      <c r="J2971" t="s">
        <v>6743</v>
      </c>
      <c r="K2971">
        <v>7577</v>
      </c>
      <c r="L2971" t="s">
        <v>6741</v>
      </c>
      <c r="M2971" s="87">
        <v>43935</v>
      </c>
      <c r="N2971" t="s">
        <v>3578</v>
      </c>
      <c r="O2971" t="s">
        <v>3579</v>
      </c>
      <c r="P2971" s="61">
        <v>308</v>
      </c>
      <c r="Q2971" t="s">
        <v>3579</v>
      </c>
      <c r="R2971" s="61">
        <v>308</v>
      </c>
      <c r="S2971" s="61">
        <v>0</v>
      </c>
    </row>
    <row r="2972" spans="1:19" x14ac:dyDescent="0.2">
      <c r="A2972" t="s">
        <v>712</v>
      </c>
      <c r="B2972" t="s">
        <v>2279</v>
      </c>
      <c r="C2972" t="s">
        <v>3176</v>
      </c>
      <c r="D2972" t="s">
        <v>238</v>
      </c>
      <c r="E2972" t="s">
        <v>3573</v>
      </c>
      <c r="F2972" t="s">
        <v>125</v>
      </c>
      <c r="G2972" s="87">
        <v>20200507</v>
      </c>
      <c r="H2972" t="s">
        <v>5730</v>
      </c>
      <c r="I2972" t="s">
        <v>6744</v>
      </c>
      <c r="J2972" t="s">
        <v>6695</v>
      </c>
      <c r="K2972">
        <v>7628</v>
      </c>
      <c r="L2972" t="s">
        <v>5963</v>
      </c>
      <c r="M2972" s="87">
        <v>43962</v>
      </c>
      <c r="N2972" t="s">
        <v>3620</v>
      </c>
      <c r="O2972" t="s">
        <v>3579</v>
      </c>
      <c r="P2972" s="61">
        <v>2397.6</v>
      </c>
      <c r="Q2972" t="s">
        <v>3579</v>
      </c>
      <c r="R2972" s="61">
        <v>2397.6</v>
      </c>
      <c r="S2972" s="61">
        <v>0</v>
      </c>
    </row>
    <row r="2973" spans="1:19" x14ac:dyDescent="0.2">
      <c r="A2973" t="s">
        <v>712</v>
      </c>
      <c r="B2973" t="s">
        <v>2279</v>
      </c>
      <c r="C2973" t="s">
        <v>3176</v>
      </c>
      <c r="D2973" t="s">
        <v>238</v>
      </c>
      <c r="E2973" t="s">
        <v>3573</v>
      </c>
      <c r="F2973" t="s">
        <v>125</v>
      </c>
      <c r="G2973" s="87">
        <v>20200508</v>
      </c>
      <c r="H2973" t="s">
        <v>5730</v>
      </c>
      <c r="I2973" t="s">
        <v>6745</v>
      </c>
      <c r="J2973" t="s">
        <v>6746</v>
      </c>
      <c r="K2973">
        <v>7628</v>
      </c>
      <c r="L2973" t="s">
        <v>6332</v>
      </c>
      <c r="M2973" s="87">
        <v>43962</v>
      </c>
      <c r="N2973" t="s">
        <v>3620</v>
      </c>
      <c r="O2973" t="s">
        <v>3579</v>
      </c>
      <c r="P2973" s="61">
        <v>588</v>
      </c>
      <c r="Q2973" t="s">
        <v>3579</v>
      </c>
      <c r="R2973" s="61">
        <v>588</v>
      </c>
      <c r="S2973" s="61">
        <v>0</v>
      </c>
    </row>
    <row r="2974" spans="1:19" x14ac:dyDescent="0.2">
      <c r="A2974" t="s">
        <v>712</v>
      </c>
      <c r="B2974" t="s">
        <v>2279</v>
      </c>
      <c r="C2974" t="s">
        <v>3176</v>
      </c>
      <c r="D2974" t="s">
        <v>238</v>
      </c>
      <c r="E2974" t="s">
        <v>3573</v>
      </c>
      <c r="F2974" t="s">
        <v>125</v>
      </c>
      <c r="G2974" s="87">
        <v>20200508</v>
      </c>
      <c r="H2974" t="s">
        <v>5730</v>
      </c>
      <c r="I2974" t="s">
        <v>6747</v>
      </c>
      <c r="J2974" t="s">
        <v>6695</v>
      </c>
      <c r="K2974">
        <v>7628</v>
      </c>
      <c r="L2974" t="s">
        <v>6332</v>
      </c>
      <c r="M2974" s="87">
        <v>43962</v>
      </c>
      <c r="N2974" t="s">
        <v>3620</v>
      </c>
      <c r="O2974" t="s">
        <v>3579</v>
      </c>
      <c r="P2974" s="61">
        <v>224</v>
      </c>
      <c r="Q2974" t="s">
        <v>3579</v>
      </c>
      <c r="R2974" s="61">
        <v>224</v>
      </c>
      <c r="S2974" s="61">
        <v>0</v>
      </c>
    </row>
    <row r="2975" spans="1:19" x14ac:dyDescent="0.2">
      <c r="A2975" t="s">
        <v>712</v>
      </c>
      <c r="B2975" t="s">
        <v>2279</v>
      </c>
      <c r="C2975" t="s">
        <v>3176</v>
      </c>
      <c r="D2975" t="s">
        <v>238</v>
      </c>
      <c r="E2975" t="s">
        <v>3573</v>
      </c>
      <c r="F2975" t="s">
        <v>125</v>
      </c>
      <c r="G2975" s="87">
        <v>20200529</v>
      </c>
      <c r="H2975" t="s">
        <v>5730</v>
      </c>
      <c r="I2975" t="s">
        <v>6748</v>
      </c>
      <c r="J2975" t="s">
        <v>6749</v>
      </c>
      <c r="K2975">
        <v>7665</v>
      </c>
      <c r="L2975" t="s">
        <v>6750</v>
      </c>
      <c r="M2975" s="87">
        <v>43991</v>
      </c>
      <c r="N2975" t="s">
        <v>3620</v>
      </c>
      <c r="O2975" t="s">
        <v>3579</v>
      </c>
      <c r="P2975" s="61">
        <v>6672.79</v>
      </c>
      <c r="Q2975" t="s">
        <v>3579</v>
      </c>
      <c r="R2975" s="61">
        <v>6672.79</v>
      </c>
      <c r="S2975" s="61">
        <v>0</v>
      </c>
    </row>
    <row r="2976" spans="1:19" x14ac:dyDescent="0.2">
      <c r="A2976" t="s">
        <v>712</v>
      </c>
      <c r="B2976" t="s">
        <v>2279</v>
      </c>
      <c r="C2976" t="s">
        <v>3176</v>
      </c>
      <c r="D2976" t="s">
        <v>238</v>
      </c>
      <c r="E2976" t="s">
        <v>3573</v>
      </c>
      <c r="F2976" t="s">
        <v>16</v>
      </c>
      <c r="G2976" s="87">
        <v>20200630</v>
      </c>
      <c r="H2976" t="s">
        <v>3617</v>
      </c>
      <c r="J2976" t="s">
        <v>3618</v>
      </c>
      <c r="K2976">
        <v>7681</v>
      </c>
      <c r="L2976" t="s">
        <v>3619</v>
      </c>
      <c r="M2976" s="87">
        <v>43999</v>
      </c>
      <c r="N2976" t="s">
        <v>3620</v>
      </c>
      <c r="O2976" t="s">
        <v>3579</v>
      </c>
      <c r="P2976" s="61">
        <v>-71873.460000000006</v>
      </c>
      <c r="Q2976" t="s">
        <v>3579</v>
      </c>
      <c r="R2976" s="61">
        <v>0</v>
      </c>
      <c r="S2976" s="61">
        <v>-71873.460000000006</v>
      </c>
    </row>
    <row r="2977" spans="1:19" x14ac:dyDescent="0.2">
      <c r="A2977" t="s">
        <v>712</v>
      </c>
      <c r="B2977" t="s">
        <v>2279</v>
      </c>
      <c r="C2977" t="s">
        <v>3176</v>
      </c>
      <c r="D2977" t="s">
        <v>238</v>
      </c>
      <c r="E2977" t="s">
        <v>3573</v>
      </c>
      <c r="F2977" t="s">
        <v>126</v>
      </c>
      <c r="G2977" s="87">
        <v>20200630</v>
      </c>
      <c r="H2977" t="s">
        <v>5730</v>
      </c>
      <c r="I2977" t="s">
        <v>6751</v>
      </c>
      <c r="J2977" t="s">
        <v>6752</v>
      </c>
      <c r="K2977">
        <v>7715</v>
      </c>
      <c r="L2977" t="s">
        <v>6753</v>
      </c>
      <c r="M2977" s="87">
        <v>44018</v>
      </c>
      <c r="N2977" t="s">
        <v>3620</v>
      </c>
      <c r="O2977" t="s">
        <v>3579</v>
      </c>
      <c r="P2977" s="61">
        <v>4946.5</v>
      </c>
      <c r="Q2977" t="s">
        <v>3579</v>
      </c>
      <c r="R2977" s="61">
        <v>4946.5</v>
      </c>
      <c r="S2977" s="61">
        <v>0</v>
      </c>
    </row>
    <row r="2978" spans="1:19" x14ac:dyDescent="0.2">
      <c r="A2978" t="s">
        <v>712</v>
      </c>
      <c r="B2978" t="s">
        <v>2279</v>
      </c>
      <c r="C2978" t="s">
        <v>3176</v>
      </c>
      <c r="D2978" t="s">
        <v>238</v>
      </c>
      <c r="E2978" t="s">
        <v>3573</v>
      </c>
      <c r="F2978" t="s">
        <v>16</v>
      </c>
      <c r="G2978" s="87">
        <v>20200630</v>
      </c>
      <c r="H2978" t="s">
        <v>5856</v>
      </c>
      <c r="I2978" t="s">
        <v>3618</v>
      </c>
      <c r="J2978" t="s">
        <v>3618</v>
      </c>
      <c r="K2978">
        <v>7715</v>
      </c>
      <c r="L2978" t="s">
        <v>6753</v>
      </c>
      <c r="M2978" s="87">
        <v>44018</v>
      </c>
      <c r="N2978" t="s">
        <v>3620</v>
      </c>
      <c r="O2978" t="s">
        <v>3579</v>
      </c>
      <c r="P2978" s="61">
        <v>-4946.5</v>
      </c>
      <c r="Q2978" t="s">
        <v>3579</v>
      </c>
      <c r="R2978" s="61">
        <v>0</v>
      </c>
      <c r="S2978" s="61">
        <v>-4946.5</v>
      </c>
    </row>
    <row r="2979" spans="1:19" x14ac:dyDescent="0.2">
      <c r="A2979" t="s">
        <v>713</v>
      </c>
      <c r="B2979" t="s">
        <v>2282</v>
      </c>
      <c r="C2979" t="s">
        <v>3177</v>
      </c>
      <c r="D2979" t="s">
        <v>238</v>
      </c>
      <c r="E2979" t="s">
        <v>3573</v>
      </c>
      <c r="F2979" t="s">
        <v>120</v>
      </c>
      <c r="G2979" s="87">
        <v>20191209</v>
      </c>
      <c r="H2979" t="s">
        <v>5730</v>
      </c>
      <c r="I2979" t="s">
        <v>6754</v>
      </c>
      <c r="J2979" t="s">
        <v>6755</v>
      </c>
      <c r="K2979">
        <v>7374</v>
      </c>
      <c r="L2979" t="s">
        <v>6024</v>
      </c>
      <c r="M2979" s="87">
        <v>43808</v>
      </c>
      <c r="N2979" t="s">
        <v>3578</v>
      </c>
      <c r="O2979" t="s">
        <v>3579</v>
      </c>
      <c r="P2979" s="61">
        <v>840</v>
      </c>
      <c r="Q2979" t="s">
        <v>3579</v>
      </c>
      <c r="R2979" s="61">
        <v>840</v>
      </c>
      <c r="S2979" s="61">
        <v>0</v>
      </c>
    </row>
    <row r="2980" spans="1:19" x14ac:dyDescent="0.2">
      <c r="A2980" t="s">
        <v>713</v>
      </c>
      <c r="B2980" t="s">
        <v>2282</v>
      </c>
      <c r="C2980" t="s">
        <v>3177</v>
      </c>
      <c r="D2980" t="s">
        <v>238</v>
      </c>
      <c r="E2980" t="s">
        <v>3573</v>
      </c>
      <c r="F2980" t="s">
        <v>123</v>
      </c>
      <c r="G2980" s="87">
        <v>20200319</v>
      </c>
      <c r="H2980" t="s">
        <v>5730</v>
      </c>
      <c r="I2980" t="s">
        <v>6756</v>
      </c>
      <c r="J2980" t="s">
        <v>6757</v>
      </c>
      <c r="K2980">
        <v>7546</v>
      </c>
      <c r="L2980" t="s">
        <v>6730</v>
      </c>
      <c r="M2980" s="87">
        <v>43917</v>
      </c>
      <c r="N2980" t="s">
        <v>3578</v>
      </c>
      <c r="O2980" t="s">
        <v>3579</v>
      </c>
      <c r="P2980" s="61">
        <v>1867.64</v>
      </c>
      <c r="Q2980" t="s">
        <v>3579</v>
      </c>
      <c r="R2980" s="61">
        <v>1867.64</v>
      </c>
      <c r="S2980" s="61">
        <v>0</v>
      </c>
    </row>
    <row r="2981" spans="1:19" x14ac:dyDescent="0.2">
      <c r="A2981" t="s">
        <v>713</v>
      </c>
      <c r="B2981" t="s">
        <v>2282</v>
      </c>
      <c r="C2981" t="s">
        <v>3177</v>
      </c>
      <c r="D2981" t="s">
        <v>238</v>
      </c>
      <c r="E2981" t="s">
        <v>3573</v>
      </c>
      <c r="F2981" t="s">
        <v>123</v>
      </c>
      <c r="G2981" s="87">
        <v>20200324</v>
      </c>
      <c r="H2981" t="s">
        <v>5730</v>
      </c>
      <c r="I2981" t="s">
        <v>6758</v>
      </c>
      <c r="J2981" t="s">
        <v>6759</v>
      </c>
      <c r="K2981">
        <v>7545</v>
      </c>
      <c r="L2981" t="s">
        <v>6554</v>
      </c>
      <c r="M2981" s="87">
        <v>43917</v>
      </c>
      <c r="N2981" t="s">
        <v>3578</v>
      </c>
      <c r="O2981" t="s">
        <v>3579</v>
      </c>
      <c r="P2981" s="61">
        <v>640.29999999999995</v>
      </c>
      <c r="Q2981" t="s">
        <v>3579</v>
      </c>
      <c r="R2981" s="61">
        <v>640.29999999999995</v>
      </c>
      <c r="S2981" s="61">
        <v>0</v>
      </c>
    </row>
    <row r="2982" spans="1:19" x14ac:dyDescent="0.2">
      <c r="A2982" t="s">
        <v>713</v>
      </c>
      <c r="B2982" t="s">
        <v>2282</v>
      </c>
      <c r="C2982" t="s">
        <v>3177</v>
      </c>
      <c r="D2982" t="s">
        <v>238</v>
      </c>
      <c r="E2982" t="s">
        <v>3573</v>
      </c>
      <c r="F2982" t="s">
        <v>16</v>
      </c>
      <c r="G2982" s="87">
        <v>20200630</v>
      </c>
      <c r="H2982" t="s">
        <v>3617</v>
      </c>
      <c r="J2982" t="s">
        <v>3618</v>
      </c>
      <c r="K2982">
        <v>7681</v>
      </c>
      <c r="L2982" t="s">
        <v>3619</v>
      </c>
      <c r="M2982" s="87">
        <v>43999</v>
      </c>
      <c r="N2982" t="s">
        <v>3620</v>
      </c>
      <c r="O2982" t="s">
        <v>3579</v>
      </c>
      <c r="P2982" s="61">
        <v>-3347.94</v>
      </c>
      <c r="Q2982" t="s">
        <v>3579</v>
      </c>
      <c r="R2982" s="61">
        <v>0</v>
      </c>
      <c r="S2982" s="61">
        <v>-3347.94</v>
      </c>
    </row>
    <row r="2983" spans="1:19" x14ac:dyDescent="0.2">
      <c r="A2983" t="s">
        <v>716</v>
      </c>
      <c r="B2983" t="s">
        <v>2289</v>
      </c>
      <c r="C2983" t="s">
        <v>3178</v>
      </c>
      <c r="D2983" t="s">
        <v>238</v>
      </c>
      <c r="E2983" t="s">
        <v>3573</v>
      </c>
      <c r="F2983" t="s">
        <v>119</v>
      </c>
      <c r="G2983" s="87">
        <v>20191106</v>
      </c>
      <c r="H2983" t="s">
        <v>5730</v>
      </c>
      <c r="I2983" t="s">
        <v>6760</v>
      </c>
      <c r="J2983" t="s">
        <v>6761</v>
      </c>
      <c r="K2983">
        <v>7327</v>
      </c>
      <c r="L2983" t="s">
        <v>6251</v>
      </c>
      <c r="M2983" s="87">
        <v>43782</v>
      </c>
      <c r="N2983" t="s">
        <v>3620</v>
      </c>
      <c r="O2983" t="s">
        <v>3579</v>
      </c>
      <c r="P2983" s="61">
        <v>490</v>
      </c>
      <c r="Q2983" t="s">
        <v>3579</v>
      </c>
      <c r="R2983" s="61">
        <v>490</v>
      </c>
      <c r="S2983" s="61">
        <v>0</v>
      </c>
    </row>
    <row r="2984" spans="1:19" x14ac:dyDescent="0.2">
      <c r="A2984" t="s">
        <v>716</v>
      </c>
      <c r="B2984" t="s">
        <v>2289</v>
      </c>
      <c r="C2984" t="s">
        <v>3178</v>
      </c>
      <c r="D2984" t="s">
        <v>238</v>
      </c>
      <c r="E2984" t="s">
        <v>3573</v>
      </c>
      <c r="F2984" t="s">
        <v>125</v>
      </c>
      <c r="G2984" s="87">
        <v>20200507</v>
      </c>
      <c r="H2984" t="s">
        <v>5730</v>
      </c>
      <c r="I2984" t="s">
        <v>6762</v>
      </c>
      <c r="J2984" t="s">
        <v>6763</v>
      </c>
      <c r="K2984">
        <v>7628</v>
      </c>
      <c r="L2984" t="s">
        <v>5963</v>
      </c>
      <c r="M2984" s="87">
        <v>43962</v>
      </c>
      <c r="N2984" t="s">
        <v>3620</v>
      </c>
      <c r="O2984" t="s">
        <v>3579</v>
      </c>
      <c r="P2984" s="61">
        <v>504.5</v>
      </c>
      <c r="Q2984" t="s">
        <v>3579</v>
      </c>
      <c r="R2984" s="61">
        <v>504.5</v>
      </c>
      <c r="S2984" s="61">
        <v>0</v>
      </c>
    </row>
    <row r="2985" spans="1:19" x14ac:dyDescent="0.2">
      <c r="A2985" t="s">
        <v>716</v>
      </c>
      <c r="B2985" t="s">
        <v>2289</v>
      </c>
      <c r="C2985" t="s">
        <v>3178</v>
      </c>
      <c r="D2985" t="s">
        <v>238</v>
      </c>
      <c r="E2985" t="s">
        <v>3573</v>
      </c>
      <c r="F2985" t="s">
        <v>16</v>
      </c>
      <c r="G2985" s="87">
        <v>20200630</v>
      </c>
      <c r="H2985" t="s">
        <v>3617</v>
      </c>
      <c r="J2985" t="s">
        <v>3618</v>
      </c>
      <c r="K2985">
        <v>7681</v>
      </c>
      <c r="L2985" t="s">
        <v>3619</v>
      </c>
      <c r="M2985" s="87">
        <v>43999</v>
      </c>
      <c r="N2985" t="s">
        <v>3620</v>
      </c>
      <c r="O2985" t="s">
        <v>3579</v>
      </c>
      <c r="P2985" s="61">
        <v>-994.5</v>
      </c>
      <c r="Q2985" t="s">
        <v>3579</v>
      </c>
      <c r="R2985" s="61">
        <v>0</v>
      </c>
      <c r="S2985" s="61">
        <v>-994.5</v>
      </c>
    </row>
    <row r="2986" spans="1:19" x14ac:dyDescent="0.2">
      <c r="A2986" t="s">
        <v>717</v>
      </c>
      <c r="B2986" t="s">
        <v>2290</v>
      </c>
      <c r="C2986" t="s">
        <v>3180</v>
      </c>
      <c r="D2986" t="s">
        <v>238</v>
      </c>
      <c r="E2986" t="s">
        <v>3573</v>
      </c>
      <c r="F2986" t="s">
        <v>115</v>
      </c>
      <c r="G2986" s="87">
        <v>20190709</v>
      </c>
      <c r="H2986" t="s">
        <v>5730</v>
      </c>
      <c r="I2986" t="s">
        <v>6764</v>
      </c>
      <c r="J2986" t="s">
        <v>6765</v>
      </c>
      <c r="K2986">
        <v>7115</v>
      </c>
      <c r="L2986" t="s">
        <v>6766</v>
      </c>
      <c r="M2986" s="87">
        <v>43655</v>
      </c>
      <c r="N2986" t="s">
        <v>3620</v>
      </c>
      <c r="O2986" t="s">
        <v>3579</v>
      </c>
      <c r="P2986" s="61">
        <v>464.5</v>
      </c>
      <c r="Q2986" t="s">
        <v>3579</v>
      </c>
      <c r="R2986" s="61">
        <v>464.5</v>
      </c>
      <c r="S2986" s="61">
        <v>0</v>
      </c>
    </row>
    <row r="2987" spans="1:19" x14ac:dyDescent="0.2">
      <c r="A2987" t="s">
        <v>717</v>
      </c>
      <c r="B2987" t="s">
        <v>2290</v>
      </c>
      <c r="C2987" t="s">
        <v>3180</v>
      </c>
      <c r="D2987" t="s">
        <v>238</v>
      </c>
      <c r="E2987" t="s">
        <v>3573</v>
      </c>
      <c r="F2987" t="s">
        <v>116</v>
      </c>
      <c r="G2987" s="87">
        <v>20190801</v>
      </c>
      <c r="H2987" t="s">
        <v>5730</v>
      </c>
      <c r="I2987" t="s">
        <v>6767</v>
      </c>
      <c r="J2987" t="s">
        <v>6768</v>
      </c>
      <c r="K2987">
        <v>7163</v>
      </c>
      <c r="L2987" t="s">
        <v>6769</v>
      </c>
      <c r="M2987" s="87">
        <v>43678</v>
      </c>
      <c r="N2987" t="s">
        <v>3578</v>
      </c>
      <c r="O2987" t="s">
        <v>3579</v>
      </c>
      <c r="P2987" s="61">
        <v>464.5</v>
      </c>
      <c r="Q2987" t="s">
        <v>3579</v>
      </c>
      <c r="R2987" s="61">
        <v>464.5</v>
      </c>
      <c r="S2987" s="61">
        <v>0</v>
      </c>
    </row>
    <row r="2988" spans="1:19" x14ac:dyDescent="0.2">
      <c r="A2988" t="s">
        <v>717</v>
      </c>
      <c r="B2988" t="s">
        <v>2290</v>
      </c>
      <c r="C2988" t="s">
        <v>3180</v>
      </c>
      <c r="D2988" t="s">
        <v>238</v>
      </c>
      <c r="E2988" t="s">
        <v>3573</v>
      </c>
      <c r="F2988" t="s">
        <v>117</v>
      </c>
      <c r="G2988" s="87">
        <v>20190903</v>
      </c>
      <c r="H2988" t="s">
        <v>5730</v>
      </c>
      <c r="I2988" t="s">
        <v>6770</v>
      </c>
      <c r="J2988" t="s">
        <v>6768</v>
      </c>
      <c r="K2988">
        <v>7232</v>
      </c>
      <c r="L2988" t="s">
        <v>6296</v>
      </c>
      <c r="M2988" s="87">
        <v>43718</v>
      </c>
      <c r="N2988" t="s">
        <v>3620</v>
      </c>
      <c r="O2988" t="s">
        <v>3579</v>
      </c>
      <c r="P2988" s="61">
        <v>464.5</v>
      </c>
      <c r="Q2988" t="s">
        <v>3579</v>
      </c>
      <c r="R2988" s="61">
        <v>464.5</v>
      </c>
      <c r="S2988" s="61">
        <v>0</v>
      </c>
    </row>
    <row r="2989" spans="1:19" x14ac:dyDescent="0.2">
      <c r="A2989" t="s">
        <v>717</v>
      </c>
      <c r="B2989" t="s">
        <v>2290</v>
      </c>
      <c r="C2989" t="s">
        <v>3180</v>
      </c>
      <c r="D2989" t="s">
        <v>238</v>
      </c>
      <c r="E2989" t="s">
        <v>3573</v>
      </c>
      <c r="F2989" t="s">
        <v>118</v>
      </c>
      <c r="G2989" s="87">
        <v>20191009</v>
      </c>
      <c r="H2989" t="s">
        <v>5730</v>
      </c>
      <c r="I2989" t="s">
        <v>6771</v>
      </c>
      <c r="J2989" t="s">
        <v>6772</v>
      </c>
      <c r="K2989">
        <v>7279</v>
      </c>
      <c r="L2989" t="s">
        <v>6021</v>
      </c>
      <c r="M2989" s="87">
        <v>43747</v>
      </c>
      <c r="N2989" t="s">
        <v>3620</v>
      </c>
      <c r="O2989" t="s">
        <v>3579</v>
      </c>
      <c r="P2989" s="61">
        <v>464.5</v>
      </c>
      <c r="Q2989" t="s">
        <v>3579</v>
      </c>
      <c r="R2989" s="61">
        <v>464.5</v>
      </c>
      <c r="S2989" s="61">
        <v>0</v>
      </c>
    </row>
    <row r="2990" spans="1:19" x14ac:dyDescent="0.2">
      <c r="A2990" t="s">
        <v>717</v>
      </c>
      <c r="B2990" t="s">
        <v>2290</v>
      </c>
      <c r="C2990" t="s">
        <v>3180</v>
      </c>
      <c r="D2990" t="s">
        <v>238</v>
      </c>
      <c r="E2990" t="s">
        <v>3573</v>
      </c>
      <c r="F2990" t="s">
        <v>119</v>
      </c>
      <c r="G2990" s="87">
        <v>20191106</v>
      </c>
      <c r="H2990" t="s">
        <v>5730</v>
      </c>
      <c r="I2990" t="s">
        <v>6773</v>
      </c>
      <c r="J2990" t="s">
        <v>6774</v>
      </c>
      <c r="K2990">
        <v>7327</v>
      </c>
      <c r="L2990" t="s">
        <v>6251</v>
      </c>
      <c r="M2990" s="87">
        <v>43782</v>
      </c>
      <c r="N2990" t="s">
        <v>3620</v>
      </c>
      <c r="O2990" t="s">
        <v>3579</v>
      </c>
      <c r="P2990" s="61">
        <v>464.5</v>
      </c>
      <c r="Q2990" t="s">
        <v>3579</v>
      </c>
      <c r="R2990" s="61">
        <v>464.5</v>
      </c>
      <c r="S2990" s="61">
        <v>0</v>
      </c>
    </row>
    <row r="2991" spans="1:19" x14ac:dyDescent="0.2">
      <c r="A2991" t="s">
        <v>717</v>
      </c>
      <c r="B2991" t="s">
        <v>2290</v>
      </c>
      <c r="C2991" t="s">
        <v>3180</v>
      </c>
      <c r="D2991" t="s">
        <v>238</v>
      </c>
      <c r="E2991" t="s">
        <v>3573</v>
      </c>
      <c r="F2991" t="s">
        <v>120</v>
      </c>
      <c r="G2991" s="87">
        <v>20191209</v>
      </c>
      <c r="H2991" t="s">
        <v>5730</v>
      </c>
      <c r="I2991" t="s">
        <v>6775</v>
      </c>
      <c r="J2991" t="s">
        <v>6768</v>
      </c>
      <c r="K2991">
        <v>7374</v>
      </c>
      <c r="L2991" t="s">
        <v>6024</v>
      </c>
      <c r="M2991" s="87">
        <v>43808</v>
      </c>
      <c r="N2991" t="s">
        <v>3578</v>
      </c>
      <c r="O2991" t="s">
        <v>3579</v>
      </c>
      <c r="P2991" s="61">
        <v>478.38</v>
      </c>
      <c r="Q2991" t="s">
        <v>3579</v>
      </c>
      <c r="R2991" s="61">
        <v>478.38</v>
      </c>
      <c r="S2991" s="61">
        <v>0</v>
      </c>
    </row>
    <row r="2992" spans="1:19" x14ac:dyDescent="0.2">
      <c r="A2992" t="s">
        <v>717</v>
      </c>
      <c r="B2992" t="s">
        <v>2290</v>
      </c>
      <c r="C2992" t="s">
        <v>3180</v>
      </c>
      <c r="D2992" t="s">
        <v>238</v>
      </c>
      <c r="E2992" t="s">
        <v>3573</v>
      </c>
      <c r="F2992" t="s">
        <v>121</v>
      </c>
      <c r="G2992" s="87">
        <v>20200124</v>
      </c>
      <c r="H2992" t="s">
        <v>5730</v>
      </c>
      <c r="I2992" t="s">
        <v>6776</v>
      </c>
      <c r="J2992" t="s">
        <v>6768</v>
      </c>
      <c r="K2992">
        <v>7447</v>
      </c>
      <c r="L2992" t="s">
        <v>6445</v>
      </c>
      <c r="M2992" s="87">
        <v>43863</v>
      </c>
      <c r="N2992" t="s">
        <v>3578</v>
      </c>
      <c r="O2992" t="s">
        <v>3579</v>
      </c>
      <c r="P2992" s="61">
        <v>478.42</v>
      </c>
      <c r="Q2992" t="s">
        <v>3579</v>
      </c>
      <c r="R2992" s="61">
        <v>478.42</v>
      </c>
      <c r="S2992" s="61">
        <v>0</v>
      </c>
    </row>
    <row r="2993" spans="1:19" x14ac:dyDescent="0.2">
      <c r="A2993" t="s">
        <v>717</v>
      </c>
      <c r="B2993" t="s">
        <v>2290</v>
      </c>
      <c r="C2993" t="s">
        <v>3180</v>
      </c>
      <c r="D2993" t="s">
        <v>238</v>
      </c>
      <c r="E2993" t="s">
        <v>3573</v>
      </c>
      <c r="F2993" t="s">
        <v>122</v>
      </c>
      <c r="G2993" s="87">
        <v>20200206</v>
      </c>
      <c r="H2993" t="s">
        <v>5730</v>
      </c>
      <c r="I2993" t="s">
        <v>6777</v>
      </c>
      <c r="J2993" t="s">
        <v>6778</v>
      </c>
      <c r="K2993">
        <v>7476</v>
      </c>
      <c r="L2993" t="s">
        <v>5921</v>
      </c>
      <c r="M2993" s="87">
        <v>43873</v>
      </c>
      <c r="N2993" t="s">
        <v>3620</v>
      </c>
      <c r="O2993" t="s">
        <v>3579</v>
      </c>
      <c r="P2993" s="61">
        <v>478.42</v>
      </c>
      <c r="Q2993" t="s">
        <v>3579</v>
      </c>
      <c r="R2993" s="61">
        <v>478.42</v>
      </c>
      <c r="S2993" s="61">
        <v>0</v>
      </c>
    </row>
    <row r="2994" spans="1:19" x14ac:dyDescent="0.2">
      <c r="A2994" t="s">
        <v>717</v>
      </c>
      <c r="B2994" t="s">
        <v>2290</v>
      </c>
      <c r="C2994" t="s">
        <v>3180</v>
      </c>
      <c r="D2994" t="s">
        <v>238</v>
      </c>
      <c r="E2994" t="s">
        <v>3573</v>
      </c>
      <c r="F2994" t="s">
        <v>123</v>
      </c>
      <c r="G2994" s="87">
        <v>20200311</v>
      </c>
      <c r="H2994" t="s">
        <v>5730</v>
      </c>
      <c r="I2994" t="s">
        <v>6779</v>
      </c>
      <c r="J2994" t="s">
        <v>6778</v>
      </c>
      <c r="K2994">
        <v>7517</v>
      </c>
      <c r="L2994" t="s">
        <v>6135</v>
      </c>
      <c r="M2994" s="87">
        <v>43902</v>
      </c>
      <c r="N2994" t="s">
        <v>3620</v>
      </c>
      <c r="O2994" t="s">
        <v>3579</v>
      </c>
      <c r="P2994" s="61">
        <v>478.42</v>
      </c>
      <c r="Q2994" t="s">
        <v>3579</v>
      </c>
      <c r="R2994" s="61">
        <v>478.42</v>
      </c>
      <c r="S2994" s="61">
        <v>0</v>
      </c>
    </row>
    <row r="2995" spans="1:19" x14ac:dyDescent="0.2">
      <c r="A2995" t="s">
        <v>717</v>
      </c>
      <c r="B2995" t="s">
        <v>2290</v>
      </c>
      <c r="C2995" t="s">
        <v>3180</v>
      </c>
      <c r="D2995" t="s">
        <v>238</v>
      </c>
      <c r="E2995" t="s">
        <v>3573</v>
      </c>
      <c r="F2995" t="s">
        <v>124</v>
      </c>
      <c r="G2995" s="87">
        <v>20200407</v>
      </c>
      <c r="H2995" t="s">
        <v>5730</v>
      </c>
      <c r="I2995" t="s">
        <v>6780</v>
      </c>
      <c r="J2995" t="s">
        <v>6768</v>
      </c>
      <c r="K2995">
        <v>7577</v>
      </c>
      <c r="L2995" t="s">
        <v>6781</v>
      </c>
      <c r="M2995" s="87">
        <v>43935</v>
      </c>
      <c r="N2995" t="s">
        <v>3578</v>
      </c>
      <c r="O2995" t="s">
        <v>3579</v>
      </c>
      <c r="P2995" s="61">
        <v>478.42</v>
      </c>
      <c r="Q2995" t="s">
        <v>3579</v>
      </c>
      <c r="R2995" s="61">
        <v>478.42</v>
      </c>
      <c r="S2995" s="61">
        <v>0</v>
      </c>
    </row>
    <row r="2996" spans="1:19" x14ac:dyDescent="0.2">
      <c r="A2996" t="s">
        <v>717</v>
      </c>
      <c r="B2996" t="s">
        <v>2290</v>
      </c>
      <c r="C2996" t="s">
        <v>3180</v>
      </c>
      <c r="D2996" t="s">
        <v>238</v>
      </c>
      <c r="E2996" t="s">
        <v>3573</v>
      </c>
      <c r="F2996" t="s">
        <v>125</v>
      </c>
      <c r="G2996" s="87">
        <v>20200507</v>
      </c>
      <c r="H2996" t="s">
        <v>5730</v>
      </c>
      <c r="I2996" t="s">
        <v>6782</v>
      </c>
      <c r="J2996" t="s">
        <v>6768</v>
      </c>
      <c r="K2996">
        <v>7628</v>
      </c>
      <c r="L2996" t="s">
        <v>5963</v>
      </c>
      <c r="M2996" s="87">
        <v>43962</v>
      </c>
      <c r="N2996" t="s">
        <v>3620</v>
      </c>
      <c r="O2996" t="s">
        <v>3579</v>
      </c>
      <c r="P2996" s="61">
        <v>478.42</v>
      </c>
      <c r="Q2996" t="s">
        <v>3579</v>
      </c>
      <c r="R2996" s="61">
        <v>478.42</v>
      </c>
      <c r="S2996" s="61">
        <v>0</v>
      </c>
    </row>
    <row r="2997" spans="1:19" x14ac:dyDescent="0.2">
      <c r="A2997" t="s">
        <v>717</v>
      </c>
      <c r="B2997" t="s">
        <v>2290</v>
      </c>
      <c r="C2997" t="s">
        <v>3180</v>
      </c>
      <c r="D2997" t="s">
        <v>238</v>
      </c>
      <c r="E2997" t="s">
        <v>3573</v>
      </c>
      <c r="F2997" t="s">
        <v>126</v>
      </c>
      <c r="G2997" s="87">
        <v>20200602</v>
      </c>
      <c r="H2997" t="s">
        <v>5730</v>
      </c>
      <c r="I2997" t="s">
        <v>6783</v>
      </c>
      <c r="J2997" t="s">
        <v>6768</v>
      </c>
      <c r="K2997">
        <v>7665</v>
      </c>
      <c r="L2997" t="s">
        <v>6784</v>
      </c>
      <c r="M2997" s="87">
        <v>43991</v>
      </c>
      <c r="N2997" t="s">
        <v>3620</v>
      </c>
      <c r="O2997" t="s">
        <v>3579</v>
      </c>
      <c r="P2997" s="61">
        <v>478.42</v>
      </c>
      <c r="Q2997" t="s">
        <v>3579</v>
      </c>
      <c r="R2997" s="61">
        <v>478.42</v>
      </c>
      <c r="S2997" s="61">
        <v>0</v>
      </c>
    </row>
    <row r="2998" spans="1:19" x14ac:dyDescent="0.2">
      <c r="A2998" t="s">
        <v>717</v>
      </c>
      <c r="B2998" t="s">
        <v>2290</v>
      </c>
      <c r="C2998" t="s">
        <v>3180</v>
      </c>
      <c r="D2998" t="s">
        <v>238</v>
      </c>
      <c r="E2998" t="s">
        <v>3573</v>
      </c>
      <c r="F2998" t="s">
        <v>16</v>
      </c>
      <c r="G2998" s="87">
        <v>20200630</v>
      </c>
      <c r="H2998" t="s">
        <v>3617</v>
      </c>
      <c r="J2998" t="s">
        <v>3618</v>
      </c>
      <c r="K2998">
        <v>7681</v>
      </c>
      <c r="L2998" t="s">
        <v>3619</v>
      </c>
      <c r="M2998" s="87">
        <v>43999</v>
      </c>
      <c r="N2998" t="s">
        <v>3620</v>
      </c>
      <c r="O2998" t="s">
        <v>3579</v>
      </c>
      <c r="P2998" s="61">
        <v>-5671.4</v>
      </c>
      <c r="Q2998" t="s">
        <v>3579</v>
      </c>
      <c r="R2998" s="61">
        <v>0</v>
      </c>
      <c r="S2998" s="61">
        <v>-5671.4</v>
      </c>
    </row>
    <row r="2999" spans="1:19" x14ac:dyDescent="0.2">
      <c r="A2999" t="s">
        <v>718</v>
      </c>
      <c r="B2999" t="s">
        <v>2291</v>
      </c>
      <c r="C2999" t="s">
        <v>3181</v>
      </c>
      <c r="D2999" t="s">
        <v>238</v>
      </c>
      <c r="E2999" t="s">
        <v>3573</v>
      </c>
      <c r="F2999" t="s">
        <v>115</v>
      </c>
      <c r="G2999" s="87">
        <v>20190709</v>
      </c>
      <c r="H2999" t="s">
        <v>5730</v>
      </c>
      <c r="I2999" t="s">
        <v>6785</v>
      </c>
      <c r="J2999" t="s">
        <v>6786</v>
      </c>
      <c r="K2999">
        <v>7115</v>
      </c>
      <c r="L2999" t="s">
        <v>6766</v>
      </c>
      <c r="M2999" s="87">
        <v>43655</v>
      </c>
      <c r="N2999" t="s">
        <v>3620</v>
      </c>
      <c r="O2999" t="s">
        <v>3579</v>
      </c>
      <c r="P2999" s="61">
        <v>1516.83</v>
      </c>
      <c r="Q2999" t="s">
        <v>3579</v>
      </c>
      <c r="R2999" s="61">
        <v>1516.83</v>
      </c>
      <c r="S2999" s="61">
        <v>0</v>
      </c>
    </row>
    <row r="3000" spans="1:19" x14ac:dyDescent="0.2">
      <c r="A3000" t="s">
        <v>718</v>
      </c>
      <c r="B3000" t="s">
        <v>2291</v>
      </c>
      <c r="C3000" t="s">
        <v>3181</v>
      </c>
      <c r="D3000" t="s">
        <v>238</v>
      </c>
      <c r="E3000" t="s">
        <v>3573</v>
      </c>
      <c r="F3000" t="s">
        <v>116</v>
      </c>
      <c r="G3000" s="87">
        <v>20190801</v>
      </c>
      <c r="H3000" t="s">
        <v>5730</v>
      </c>
      <c r="I3000" t="s">
        <v>6787</v>
      </c>
      <c r="J3000" t="s">
        <v>6786</v>
      </c>
      <c r="K3000">
        <v>7163</v>
      </c>
      <c r="L3000" t="s">
        <v>6769</v>
      </c>
      <c r="M3000" s="87">
        <v>43678</v>
      </c>
      <c r="N3000" t="s">
        <v>3578</v>
      </c>
      <c r="O3000" t="s">
        <v>3579</v>
      </c>
      <c r="P3000" s="61">
        <v>1515.01</v>
      </c>
      <c r="Q3000" t="s">
        <v>3579</v>
      </c>
      <c r="R3000" s="61">
        <v>1515.01</v>
      </c>
      <c r="S3000" s="61">
        <v>0</v>
      </c>
    </row>
    <row r="3001" spans="1:19" x14ac:dyDescent="0.2">
      <c r="A3001" t="s">
        <v>718</v>
      </c>
      <c r="B3001" t="s">
        <v>2291</v>
      </c>
      <c r="C3001" t="s">
        <v>3181</v>
      </c>
      <c r="D3001" t="s">
        <v>238</v>
      </c>
      <c r="E3001" t="s">
        <v>3573</v>
      </c>
      <c r="F3001" t="s">
        <v>116</v>
      </c>
      <c r="G3001" s="87">
        <v>20190802</v>
      </c>
      <c r="H3001" t="s">
        <v>6051</v>
      </c>
      <c r="I3001" t="s">
        <v>6788</v>
      </c>
      <c r="J3001" t="s">
        <v>6789</v>
      </c>
      <c r="K3001">
        <v>7181</v>
      </c>
      <c r="L3001" t="s">
        <v>6790</v>
      </c>
      <c r="M3001" s="87">
        <v>43698</v>
      </c>
      <c r="N3001" t="s">
        <v>3620</v>
      </c>
      <c r="O3001" t="s">
        <v>3579</v>
      </c>
      <c r="P3001" s="61">
        <v>-1515.01</v>
      </c>
      <c r="Q3001" t="s">
        <v>3579</v>
      </c>
      <c r="R3001" s="61">
        <v>0</v>
      </c>
      <c r="S3001" s="61">
        <v>-1515.01</v>
      </c>
    </row>
    <row r="3002" spans="1:19" x14ac:dyDescent="0.2">
      <c r="A3002" t="s">
        <v>718</v>
      </c>
      <c r="B3002" t="s">
        <v>2291</v>
      </c>
      <c r="C3002" t="s">
        <v>3181</v>
      </c>
      <c r="D3002" t="s">
        <v>238</v>
      </c>
      <c r="E3002" t="s">
        <v>3573</v>
      </c>
      <c r="F3002" t="s">
        <v>116</v>
      </c>
      <c r="G3002" s="87">
        <v>20190802</v>
      </c>
      <c r="H3002" t="s">
        <v>5730</v>
      </c>
      <c r="I3002" t="s">
        <v>6791</v>
      </c>
      <c r="J3002" t="s">
        <v>6792</v>
      </c>
      <c r="K3002">
        <v>7181</v>
      </c>
      <c r="L3002" t="s">
        <v>6793</v>
      </c>
      <c r="M3002" s="87">
        <v>43698</v>
      </c>
      <c r="N3002" t="s">
        <v>3620</v>
      </c>
      <c r="O3002" t="s">
        <v>3579</v>
      </c>
      <c r="P3002" s="61">
        <v>1516.83</v>
      </c>
      <c r="Q3002" t="s">
        <v>3579</v>
      </c>
      <c r="R3002" s="61">
        <v>1516.83</v>
      </c>
      <c r="S3002" s="61">
        <v>0</v>
      </c>
    </row>
    <row r="3003" spans="1:19" x14ac:dyDescent="0.2">
      <c r="A3003" t="s">
        <v>718</v>
      </c>
      <c r="B3003" t="s">
        <v>2291</v>
      </c>
      <c r="C3003" t="s">
        <v>3181</v>
      </c>
      <c r="D3003" t="s">
        <v>238</v>
      </c>
      <c r="E3003" t="s">
        <v>3573</v>
      </c>
      <c r="F3003" t="s">
        <v>117</v>
      </c>
      <c r="G3003" s="87">
        <v>20190903</v>
      </c>
      <c r="H3003" t="s">
        <v>5730</v>
      </c>
      <c r="I3003" t="s">
        <v>6794</v>
      </c>
      <c r="J3003" t="s">
        <v>6786</v>
      </c>
      <c r="K3003">
        <v>7232</v>
      </c>
      <c r="L3003" t="s">
        <v>6296</v>
      </c>
      <c r="M3003" s="87">
        <v>43718</v>
      </c>
      <c r="N3003" t="s">
        <v>3620</v>
      </c>
      <c r="O3003" t="s">
        <v>3579</v>
      </c>
      <c r="P3003" s="61">
        <v>1516.83</v>
      </c>
      <c r="Q3003" t="s">
        <v>3579</v>
      </c>
      <c r="R3003" s="61">
        <v>1516.83</v>
      </c>
      <c r="S3003" s="61">
        <v>0</v>
      </c>
    </row>
    <row r="3004" spans="1:19" x14ac:dyDescent="0.2">
      <c r="A3004" t="s">
        <v>718</v>
      </c>
      <c r="B3004" t="s">
        <v>2291</v>
      </c>
      <c r="C3004" t="s">
        <v>3181</v>
      </c>
      <c r="D3004" t="s">
        <v>238</v>
      </c>
      <c r="E3004" t="s">
        <v>3573</v>
      </c>
      <c r="F3004" t="s">
        <v>118</v>
      </c>
      <c r="G3004" s="87">
        <v>20191009</v>
      </c>
      <c r="H3004" t="s">
        <v>5730</v>
      </c>
      <c r="I3004" t="s">
        <v>6795</v>
      </c>
      <c r="J3004" t="s">
        <v>6786</v>
      </c>
      <c r="K3004">
        <v>7279</v>
      </c>
      <c r="L3004" t="s">
        <v>6021</v>
      </c>
      <c r="M3004" s="87">
        <v>43747</v>
      </c>
      <c r="N3004" t="s">
        <v>3620</v>
      </c>
      <c r="O3004" t="s">
        <v>3579</v>
      </c>
      <c r="P3004" s="61">
        <v>1516.83</v>
      </c>
      <c r="Q3004" t="s">
        <v>3579</v>
      </c>
      <c r="R3004" s="61">
        <v>1516.83</v>
      </c>
      <c r="S3004" s="61">
        <v>0</v>
      </c>
    </row>
    <row r="3005" spans="1:19" x14ac:dyDescent="0.2">
      <c r="A3005" t="s">
        <v>718</v>
      </c>
      <c r="B3005" t="s">
        <v>2291</v>
      </c>
      <c r="C3005" t="s">
        <v>3181</v>
      </c>
      <c r="D3005" t="s">
        <v>238</v>
      </c>
      <c r="E3005" t="s">
        <v>3573</v>
      </c>
      <c r="F3005" t="s">
        <v>119</v>
      </c>
      <c r="G3005" s="87">
        <v>20191106</v>
      </c>
      <c r="H3005" t="s">
        <v>5730</v>
      </c>
      <c r="I3005" t="s">
        <v>6796</v>
      </c>
      <c r="J3005" t="s">
        <v>6797</v>
      </c>
      <c r="K3005">
        <v>7327</v>
      </c>
      <c r="L3005" t="s">
        <v>6251</v>
      </c>
      <c r="M3005" s="87">
        <v>43782</v>
      </c>
      <c r="N3005" t="s">
        <v>3620</v>
      </c>
      <c r="O3005" t="s">
        <v>3579</v>
      </c>
      <c r="P3005" s="61">
        <v>1516.83</v>
      </c>
      <c r="Q3005" t="s">
        <v>3579</v>
      </c>
      <c r="R3005" s="61">
        <v>1516.83</v>
      </c>
      <c r="S3005" s="61">
        <v>0</v>
      </c>
    </row>
    <row r="3006" spans="1:19" x14ac:dyDescent="0.2">
      <c r="A3006" t="s">
        <v>718</v>
      </c>
      <c r="B3006" t="s">
        <v>2291</v>
      </c>
      <c r="C3006" t="s">
        <v>3181</v>
      </c>
      <c r="D3006" t="s">
        <v>238</v>
      </c>
      <c r="E3006" t="s">
        <v>3573</v>
      </c>
      <c r="F3006" t="s">
        <v>120</v>
      </c>
      <c r="G3006" s="87">
        <v>20191209</v>
      </c>
      <c r="H3006" t="s">
        <v>5730</v>
      </c>
      <c r="I3006" t="s">
        <v>6798</v>
      </c>
      <c r="J3006" t="s">
        <v>6786</v>
      </c>
      <c r="K3006">
        <v>7374</v>
      </c>
      <c r="L3006" t="s">
        <v>6024</v>
      </c>
      <c r="M3006" s="87">
        <v>43808</v>
      </c>
      <c r="N3006" t="s">
        <v>3578</v>
      </c>
      <c r="O3006" t="s">
        <v>3579</v>
      </c>
      <c r="P3006" s="61">
        <v>1562.37</v>
      </c>
      <c r="Q3006" t="s">
        <v>3579</v>
      </c>
      <c r="R3006" s="61">
        <v>1562.37</v>
      </c>
      <c r="S3006" s="61">
        <v>0</v>
      </c>
    </row>
    <row r="3007" spans="1:19" x14ac:dyDescent="0.2">
      <c r="A3007" t="s">
        <v>718</v>
      </c>
      <c r="B3007" t="s">
        <v>2291</v>
      </c>
      <c r="C3007" t="s">
        <v>3181</v>
      </c>
      <c r="D3007" t="s">
        <v>238</v>
      </c>
      <c r="E3007" t="s">
        <v>3573</v>
      </c>
      <c r="F3007" t="s">
        <v>121</v>
      </c>
      <c r="G3007" s="87">
        <v>20200124</v>
      </c>
      <c r="H3007" t="s">
        <v>5730</v>
      </c>
      <c r="I3007" t="s">
        <v>6799</v>
      </c>
      <c r="J3007" t="s">
        <v>6786</v>
      </c>
      <c r="K3007">
        <v>7447</v>
      </c>
      <c r="L3007" t="s">
        <v>6445</v>
      </c>
      <c r="M3007" s="87">
        <v>43863</v>
      </c>
      <c r="N3007" t="s">
        <v>3578</v>
      </c>
      <c r="O3007" t="s">
        <v>3579</v>
      </c>
      <c r="P3007" s="61">
        <v>1562.33</v>
      </c>
      <c r="Q3007" t="s">
        <v>3579</v>
      </c>
      <c r="R3007" s="61">
        <v>1562.33</v>
      </c>
      <c r="S3007" s="61">
        <v>0</v>
      </c>
    </row>
    <row r="3008" spans="1:19" x14ac:dyDescent="0.2">
      <c r="A3008" t="s">
        <v>718</v>
      </c>
      <c r="B3008" t="s">
        <v>2291</v>
      </c>
      <c r="C3008" t="s">
        <v>3181</v>
      </c>
      <c r="D3008" t="s">
        <v>238</v>
      </c>
      <c r="E3008" t="s">
        <v>3573</v>
      </c>
      <c r="F3008" t="s">
        <v>122</v>
      </c>
      <c r="G3008" s="87">
        <v>20200206</v>
      </c>
      <c r="H3008" t="s">
        <v>5730</v>
      </c>
      <c r="I3008" t="s">
        <v>6800</v>
      </c>
      <c r="J3008" t="s">
        <v>6786</v>
      </c>
      <c r="K3008">
        <v>7476</v>
      </c>
      <c r="L3008" t="s">
        <v>5921</v>
      </c>
      <c r="M3008" s="87">
        <v>43873</v>
      </c>
      <c r="N3008" t="s">
        <v>3620</v>
      </c>
      <c r="O3008" t="s">
        <v>3579</v>
      </c>
      <c r="P3008" s="61">
        <v>1562.33</v>
      </c>
      <c r="Q3008" t="s">
        <v>3579</v>
      </c>
      <c r="R3008" s="61">
        <v>1562.33</v>
      </c>
      <c r="S3008" s="61">
        <v>0</v>
      </c>
    </row>
    <row r="3009" spans="1:19" x14ac:dyDescent="0.2">
      <c r="A3009" t="s">
        <v>718</v>
      </c>
      <c r="B3009" t="s">
        <v>2291</v>
      </c>
      <c r="C3009" t="s">
        <v>3181</v>
      </c>
      <c r="D3009" t="s">
        <v>238</v>
      </c>
      <c r="E3009" t="s">
        <v>3573</v>
      </c>
      <c r="F3009" t="s">
        <v>123</v>
      </c>
      <c r="G3009" s="87">
        <v>20200311</v>
      </c>
      <c r="H3009" t="s">
        <v>5730</v>
      </c>
      <c r="I3009" t="s">
        <v>6801</v>
      </c>
      <c r="J3009" t="s">
        <v>6792</v>
      </c>
      <c r="K3009">
        <v>7517</v>
      </c>
      <c r="L3009" t="s">
        <v>6135</v>
      </c>
      <c r="M3009" s="87">
        <v>43902</v>
      </c>
      <c r="N3009" t="s">
        <v>3620</v>
      </c>
      <c r="O3009" t="s">
        <v>3579</v>
      </c>
      <c r="P3009" s="61">
        <v>1562.33</v>
      </c>
      <c r="Q3009" t="s">
        <v>3579</v>
      </c>
      <c r="R3009" s="61">
        <v>1562.33</v>
      </c>
      <c r="S3009" s="61">
        <v>0</v>
      </c>
    </row>
    <row r="3010" spans="1:19" x14ac:dyDescent="0.2">
      <c r="A3010" t="s">
        <v>718</v>
      </c>
      <c r="B3010" t="s">
        <v>2291</v>
      </c>
      <c r="C3010" t="s">
        <v>3181</v>
      </c>
      <c r="D3010" t="s">
        <v>238</v>
      </c>
      <c r="E3010" t="s">
        <v>3573</v>
      </c>
      <c r="F3010" t="s">
        <v>124</v>
      </c>
      <c r="G3010" s="87">
        <v>20200407</v>
      </c>
      <c r="H3010" t="s">
        <v>5730</v>
      </c>
      <c r="I3010" t="s">
        <v>6802</v>
      </c>
      <c r="J3010" t="s">
        <v>6786</v>
      </c>
      <c r="K3010">
        <v>7577</v>
      </c>
      <c r="L3010" t="s">
        <v>6781</v>
      </c>
      <c r="M3010" s="87">
        <v>43935</v>
      </c>
      <c r="N3010" t="s">
        <v>3578</v>
      </c>
      <c r="O3010" t="s">
        <v>3579</v>
      </c>
      <c r="P3010" s="61">
        <v>1562.33</v>
      </c>
      <c r="Q3010" t="s">
        <v>3579</v>
      </c>
      <c r="R3010" s="61">
        <v>1562.33</v>
      </c>
      <c r="S3010" s="61">
        <v>0</v>
      </c>
    </row>
    <row r="3011" spans="1:19" x14ac:dyDescent="0.2">
      <c r="A3011" t="s">
        <v>718</v>
      </c>
      <c r="B3011" t="s">
        <v>2291</v>
      </c>
      <c r="C3011" t="s">
        <v>3181</v>
      </c>
      <c r="D3011" t="s">
        <v>238</v>
      </c>
      <c r="E3011" t="s">
        <v>3573</v>
      </c>
      <c r="F3011" t="s">
        <v>124</v>
      </c>
      <c r="G3011" s="87">
        <v>20200427</v>
      </c>
      <c r="H3011" t="s">
        <v>5730</v>
      </c>
      <c r="I3011" t="s">
        <v>6803</v>
      </c>
      <c r="J3011" t="s">
        <v>6804</v>
      </c>
      <c r="K3011">
        <v>7595</v>
      </c>
      <c r="L3011" t="s">
        <v>6278</v>
      </c>
      <c r="M3011" s="87">
        <v>43949</v>
      </c>
      <c r="N3011" t="s">
        <v>3620</v>
      </c>
      <c r="O3011" t="s">
        <v>3579</v>
      </c>
      <c r="P3011" s="61">
        <v>557.79999999999995</v>
      </c>
      <c r="Q3011" t="s">
        <v>3579</v>
      </c>
      <c r="R3011" s="61">
        <v>557.79999999999995</v>
      </c>
      <c r="S3011" s="61">
        <v>0</v>
      </c>
    </row>
    <row r="3012" spans="1:19" x14ac:dyDescent="0.2">
      <c r="A3012" t="s">
        <v>718</v>
      </c>
      <c r="B3012" t="s">
        <v>2291</v>
      </c>
      <c r="C3012" t="s">
        <v>3181</v>
      </c>
      <c r="D3012" t="s">
        <v>238</v>
      </c>
      <c r="E3012" t="s">
        <v>3573</v>
      </c>
      <c r="F3012" t="s">
        <v>125</v>
      </c>
      <c r="G3012" s="87">
        <v>20200507</v>
      </c>
      <c r="H3012" t="s">
        <v>5730</v>
      </c>
      <c r="I3012" t="s">
        <v>6805</v>
      </c>
      <c r="J3012" t="s">
        <v>6786</v>
      </c>
      <c r="K3012">
        <v>7628</v>
      </c>
      <c r="L3012" t="s">
        <v>5963</v>
      </c>
      <c r="M3012" s="87">
        <v>43962</v>
      </c>
      <c r="N3012" t="s">
        <v>3620</v>
      </c>
      <c r="O3012" t="s">
        <v>3579</v>
      </c>
      <c r="P3012" s="61">
        <v>1562.33</v>
      </c>
      <c r="Q3012" t="s">
        <v>3579</v>
      </c>
      <c r="R3012" s="61">
        <v>1562.33</v>
      </c>
      <c r="S3012" s="61">
        <v>0</v>
      </c>
    </row>
    <row r="3013" spans="1:19" x14ac:dyDescent="0.2">
      <c r="A3013" t="s">
        <v>718</v>
      </c>
      <c r="B3013" t="s">
        <v>2291</v>
      </c>
      <c r="C3013" t="s">
        <v>3181</v>
      </c>
      <c r="D3013" t="s">
        <v>238</v>
      </c>
      <c r="E3013" t="s">
        <v>3573</v>
      </c>
      <c r="F3013" t="s">
        <v>126</v>
      </c>
      <c r="G3013" s="87">
        <v>20200602</v>
      </c>
      <c r="H3013" t="s">
        <v>5730</v>
      </c>
      <c r="I3013" t="s">
        <v>6806</v>
      </c>
      <c r="J3013" t="s">
        <v>6786</v>
      </c>
      <c r="K3013">
        <v>7665</v>
      </c>
      <c r="L3013" t="s">
        <v>6784</v>
      </c>
      <c r="M3013" s="87">
        <v>43991</v>
      </c>
      <c r="N3013" t="s">
        <v>3620</v>
      </c>
      <c r="O3013" t="s">
        <v>3579</v>
      </c>
      <c r="P3013" s="61">
        <v>1562.33</v>
      </c>
      <c r="Q3013" t="s">
        <v>3579</v>
      </c>
      <c r="R3013" s="61">
        <v>1562.33</v>
      </c>
      <c r="S3013" s="61">
        <v>0</v>
      </c>
    </row>
    <row r="3014" spans="1:19" x14ac:dyDescent="0.2">
      <c r="A3014" t="s">
        <v>718</v>
      </c>
      <c r="B3014" t="s">
        <v>2291</v>
      </c>
      <c r="C3014" t="s">
        <v>3181</v>
      </c>
      <c r="D3014" t="s">
        <v>238</v>
      </c>
      <c r="E3014" t="s">
        <v>3573</v>
      </c>
      <c r="F3014" t="s">
        <v>126</v>
      </c>
      <c r="G3014" s="87">
        <v>20200625</v>
      </c>
      <c r="H3014" t="s">
        <v>5730</v>
      </c>
      <c r="I3014" t="s">
        <v>6807</v>
      </c>
      <c r="J3014" t="s">
        <v>6808</v>
      </c>
      <c r="K3014">
        <v>7697</v>
      </c>
      <c r="L3014" t="s">
        <v>6040</v>
      </c>
      <c r="M3014" s="87">
        <v>44008</v>
      </c>
      <c r="N3014" t="s">
        <v>3620</v>
      </c>
      <c r="O3014" t="s">
        <v>3579</v>
      </c>
      <c r="P3014" s="61">
        <v>1562.33</v>
      </c>
      <c r="Q3014" t="s">
        <v>3579</v>
      </c>
      <c r="R3014" s="61">
        <v>1562.33</v>
      </c>
      <c r="S3014" s="61">
        <v>0</v>
      </c>
    </row>
    <row r="3015" spans="1:19" x14ac:dyDescent="0.2">
      <c r="A3015" t="s">
        <v>718</v>
      </c>
      <c r="B3015" t="s">
        <v>2291</v>
      </c>
      <c r="C3015" t="s">
        <v>3181</v>
      </c>
      <c r="D3015" t="s">
        <v>238</v>
      </c>
      <c r="E3015" t="s">
        <v>3573</v>
      </c>
      <c r="F3015" t="s">
        <v>16</v>
      </c>
      <c r="G3015" s="87">
        <v>20200630</v>
      </c>
      <c r="H3015" t="s">
        <v>3617</v>
      </c>
      <c r="J3015" t="s">
        <v>3618</v>
      </c>
      <c r="K3015">
        <v>7681</v>
      </c>
      <c r="L3015" t="s">
        <v>3619</v>
      </c>
      <c r="M3015" s="87">
        <v>43999</v>
      </c>
      <c r="N3015" t="s">
        <v>3620</v>
      </c>
      <c r="O3015" t="s">
        <v>3579</v>
      </c>
      <c r="P3015" s="61">
        <v>-19078.3</v>
      </c>
      <c r="Q3015" t="s">
        <v>3579</v>
      </c>
      <c r="R3015" s="61">
        <v>0</v>
      </c>
      <c r="S3015" s="61">
        <v>-19078.3</v>
      </c>
    </row>
    <row r="3016" spans="1:19" x14ac:dyDescent="0.2">
      <c r="A3016" t="s">
        <v>718</v>
      </c>
      <c r="B3016" t="s">
        <v>2291</v>
      </c>
      <c r="C3016" t="s">
        <v>3181</v>
      </c>
      <c r="D3016" t="s">
        <v>238</v>
      </c>
      <c r="E3016" t="s">
        <v>3573</v>
      </c>
      <c r="F3016" t="s">
        <v>16</v>
      </c>
      <c r="G3016" s="87">
        <v>20200630</v>
      </c>
      <c r="H3016" t="s">
        <v>5856</v>
      </c>
      <c r="I3016" t="s">
        <v>3618</v>
      </c>
      <c r="J3016" t="s">
        <v>3618</v>
      </c>
      <c r="K3016">
        <v>7697</v>
      </c>
      <c r="L3016" t="s">
        <v>6040</v>
      </c>
      <c r="M3016" s="87">
        <v>44008</v>
      </c>
      <c r="N3016" t="s">
        <v>3620</v>
      </c>
      <c r="O3016" t="s">
        <v>3579</v>
      </c>
      <c r="P3016" s="61">
        <v>-1562.33</v>
      </c>
      <c r="Q3016" t="s">
        <v>3579</v>
      </c>
      <c r="R3016" s="61">
        <v>0</v>
      </c>
      <c r="S3016" s="61">
        <v>-1562.33</v>
      </c>
    </row>
    <row r="3017" spans="1:19" x14ac:dyDescent="0.2">
      <c r="A3017" t="s">
        <v>719</v>
      </c>
      <c r="B3017" t="s">
        <v>2292</v>
      </c>
      <c r="C3017" t="s">
        <v>3182</v>
      </c>
      <c r="D3017" t="s">
        <v>238</v>
      </c>
      <c r="E3017" t="s">
        <v>3573</v>
      </c>
      <c r="F3017" t="s">
        <v>115</v>
      </c>
      <c r="G3017" s="87">
        <v>20190724</v>
      </c>
      <c r="H3017" t="s">
        <v>5730</v>
      </c>
      <c r="I3017" t="s">
        <v>6809</v>
      </c>
      <c r="J3017" t="s">
        <v>6810</v>
      </c>
      <c r="K3017">
        <v>7150</v>
      </c>
      <c r="L3017" t="s">
        <v>6431</v>
      </c>
      <c r="M3017" s="87">
        <v>43675</v>
      </c>
      <c r="N3017" t="s">
        <v>3583</v>
      </c>
      <c r="O3017" t="s">
        <v>3579</v>
      </c>
      <c r="P3017" s="61">
        <v>415</v>
      </c>
      <c r="Q3017" t="s">
        <v>3579</v>
      </c>
      <c r="R3017" s="61">
        <v>415</v>
      </c>
      <c r="S3017" s="61">
        <v>0</v>
      </c>
    </row>
    <row r="3018" spans="1:19" x14ac:dyDescent="0.2">
      <c r="A3018" t="s">
        <v>719</v>
      </c>
      <c r="B3018" t="s">
        <v>2292</v>
      </c>
      <c r="C3018" t="s">
        <v>3182</v>
      </c>
      <c r="D3018" t="s">
        <v>238</v>
      </c>
      <c r="E3018" t="s">
        <v>3573</v>
      </c>
      <c r="F3018" t="s">
        <v>117</v>
      </c>
      <c r="G3018" s="87">
        <v>20190910</v>
      </c>
      <c r="H3018" t="s">
        <v>5730</v>
      </c>
      <c r="I3018" t="s">
        <v>6811</v>
      </c>
      <c r="J3018" t="s">
        <v>6812</v>
      </c>
      <c r="K3018">
        <v>7236</v>
      </c>
      <c r="L3018" t="s">
        <v>6050</v>
      </c>
      <c r="M3018" s="87">
        <v>43719</v>
      </c>
      <c r="N3018" t="s">
        <v>3620</v>
      </c>
      <c r="O3018" t="s">
        <v>3579</v>
      </c>
      <c r="P3018" s="61">
        <v>415</v>
      </c>
      <c r="Q3018" t="s">
        <v>3579</v>
      </c>
      <c r="R3018" s="61">
        <v>415</v>
      </c>
      <c r="S3018" s="61">
        <v>0</v>
      </c>
    </row>
    <row r="3019" spans="1:19" x14ac:dyDescent="0.2">
      <c r="A3019" t="s">
        <v>719</v>
      </c>
      <c r="B3019" t="s">
        <v>2292</v>
      </c>
      <c r="C3019" t="s">
        <v>3182</v>
      </c>
      <c r="D3019" t="s">
        <v>238</v>
      </c>
      <c r="E3019" t="s">
        <v>3573</v>
      </c>
      <c r="F3019" t="s">
        <v>119</v>
      </c>
      <c r="G3019" s="87">
        <v>20191127</v>
      </c>
      <c r="H3019" t="s">
        <v>5730</v>
      </c>
      <c r="I3019" t="s">
        <v>6813</v>
      </c>
      <c r="J3019" t="s">
        <v>6814</v>
      </c>
      <c r="K3019">
        <v>7355</v>
      </c>
      <c r="L3019" t="s">
        <v>6222</v>
      </c>
      <c r="M3019" s="87">
        <v>43800</v>
      </c>
      <c r="N3019" t="s">
        <v>3578</v>
      </c>
      <c r="O3019" t="s">
        <v>3579</v>
      </c>
      <c r="P3019" s="61">
        <v>415</v>
      </c>
      <c r="Q3019" t="s">
        <v>3579</v>
      </c>
      <c r="R3019" s="61">
        <v>415</v>
      </c>
      <c r="S3019" s="61">
        <v>0</v>
      </c>
    </row>
    <row r="3020" spans="1:19" x14ac:dyDescent="0.2">
      <c r="A3020" t="s">
        <v>719</v>
      </c>
      <c r="B3020" t="s">
        <v>2292</v>
      </c>
      <c r="C3020" t="s">
        <v>3182</v>
      </c>
      <c r="D3020" t="s">
        <v>238</v>
      </c>
      <c r="E3020" t="s">
        <v>3573</v>
      </c>
      <c r="F3020" t="s">
        <v>121</v>
      </c>
      <c r="G3020" s="87">
        <v>20200121</v>
      </c>
      <c r="H3020" t="s">
        <v>5730</v>
      </c>
      <c r="I3020" t="s">
        <v>6815</v>
      </c>
      <c r="J3020" t="s">
        <v>6816</v>
      </c>
      <c r="K3020">
        <v>7447</v>
      </c>
      <c r="L3020" t="s">
        <v>6421</v>
      </c>
      <c r="M3020" s="87">
        <v>43863</v>
      </c>
      <c r="N3020" t="s">
        <v>3578</v>
      </c>
      <c r="O3020" t="s">
        <v>3579</v>
      </c>
      <c r="P3020" s="61">
        <v>415</v>
      </c>
      <c r="Q3020" t="s">
        <v>3579</v>
      </c>
      <c r="R3020" s="61">
        <v>415</v>
      </c>
      <c r="S3020" s="61">
        <v>0</v>
      </c>
    </row>
    <row r="3021" spans="1:19" x14ac:dyDescent="0.2">
      <c r="A3021" t="s">
        <v>719</v>
      </c>
      <c r="B3021" t="s">
        <v>2292</v>
      </c>
      <c r="C3021" t="s">
        <v>3182</v>
      </c>
      <c r="D3021" t="s">
        <v>238</v>
      </c>
      <c r="E3021" t="s">
        <v>3573</v>
      </c>
      <c r="F3021" t="s">
        <v>124</v>
      </c>
      <c r="G3021" s="87">
        <v>20200415</v>
      </c>
      <c r="H3021" t="s">
        <v>5730</v>
      </c>
      <c r="I3021" t="s">
        <v>6817</v>
      </c>
      <c r="J3021" t="s">
        <v>6816</v>
      </c>
      <c r="K3021">
        <v>7581</v>
      </c>
      <c r="L3021" t="s">
        <v>6170</v>
      </c>
      <c r="M3021" s="87">
        <v>43936</v>
      </c>
      <c r="N3021" t="s">
        <v>3578</v>
      </c>
      <c r="O3021" t="s">
        <v>3579</v>
      </c>
      <c r="P3021" s="61">
        <v>415</v>
      </c>
      <c r="Q3021" t="s">
        <v>3579</v>
      </c>
      <c r="R3021" s="61">
        <v>415</v>
      </c>
      <c r="S3021" s="61">
        <v>0</v>
      </c>
    </row>
    <row r="3022" spans="1:19" x14ac:dyDescent="0.2">
      <c r="A3022" t="s">
        <v>719</v>
      </c>
      <c r="B3022" t="s">
        <v>2292</v>
      </c>
      <c r="C3022" t="s">
        <v>3182</v>
      </c>
      <c r="D3022" t="s">
        <v>238</v>
      </c>
      <c r="E3022" t="s">
        <v>3573</v>
      </c>
      <c r="F3022" t="s">
        <v>126</v>
      </c>
      <c r="G3022" s="87">
        <v>20200615</v>
      </c>
      <c r="H3022" t="s">
        <v>5730</v>
      </c>
      <c r="I3022" t="s">
        <v>6818</v>
      </c>
      <c r="J3022" t="s">
        <v>6816</v>
      </c>
      <c r="K3022">
        <v>7680</v>
      </c>
      <c r="L3022" t="s">
        <v>6819</v>
      </c>
      <c r="M3022" s="87">
        <v>43998</v>
      </c>
      <c r="N3022" t="s">
        <v>3578</v>
      </c>
      <c r="O3022" t="s">
        <v>3579</v>
      </c>
      <c r="P3022" s="61">
        <v>415</v>
      </c>
      <c r="Q3022" t="s">
        <v>3579</v>
      </c>
      <c r="R3022" s="61">
        <v>415</v>
      </c>
      <c r="S3022" s="61">
        <v>0</v>
      </c>
    </row>
    <row r="3023" spans="1:19" x14ac:dyDescent="0.2">
      <c r="A3023" t="s">
        <v>719</v>
      </c>
      <c r="B3023" t="s">
        <v>2292</v>
      </c>
      <c r="C3023" t="s">
        <v>3182</v>
      </c>
      <c r="D3023" t="s">
        <v>238</v>
      </c>
      <c r="E3023" t="s">
        <v>3573</v>
      </c>
      <c r="F3023" t="s">
        <v>16</v>
      </c>
      <c r="G3023" s="87">
        <v>20200630</v>
      </c>
      <c r="H3023" t="s">
        <v>3617</v>
      </c>
      <c r="J3023" t="s">
        <v>3618</v>
      </c>
      <c r="K3023">
        <v>7681</v>
      </c>
      <c r="L3023" t="s">
        <v>3619</v>
      </c>
      <c r="M3023" s="87">
        <v>43999</v>
      </c>
      <c r="N3023" t="s">
        <v>3620</v>
      </c>
      <c r="O3023" t="s">
        <v>3579</v>
      </c>
      <c r="P3023" s="61">
        <v>-2490</v>
      </c>
      <c r="Q3023" t="s">
        <v>3579</v>
      </c>
      <c r="R3023" s="61">
        <v>0</v>
      </c>
      <c r="S3023" s="61">
        <v>-2490</v>
      </c>
    </row>
    <row r="3024" spans="1:19" x14ac:dyDescent="0.2">
      <c r="A3024" t="s">
        <v>719</v>
      </c>
      <c r="B3024" t="s">
        <v>2292</v>
      </c>
      <c r="C3024" t="s">
        <v>3182</v>
      </c>
      <c r="D3024" t="s">
        <v>238</v>
      </c>
      <c r="E3024" t="s">
        <v>3573</v>
      </c>
      <c r="F3024" t="s">
        <v>126</v>
      </c>
      <c r="G3024" s="87">
        <v>20200630</v>
      </c>
      <c r="H3024" t="s">
        <v>5730</v>
      </c>
      <c r="I3024" t="s">
        <v>6820</v>
      </c>
      <c r="J3024" t="s">
        <v>6816</v>
      </c>
      <c r="K3024">
        <v>7715</v>
      </c>
      <c r="L3024" t="s">
        <v>6753</v>
      </c>
      <c r="M3024" s="87">
        <v>44018</v>
      </c>
      <c r="N3024" t="s">
        <v>3620</v>
      </c>
      <c r="O3024" t="s">
        <v>3579</v>
      </c>
      <c r="P3024" s="61">
        <v>415</v>
      </c>
      <c r="Q3024" t="s">
        <v>3579</v>
      </c>
      <c r="R3024" s="61">
        <v>415</v>
      </c>
      <c r="S3024" s="61">
        <v>0</v>
      </c>
    </row>
    <row r="3025" spans="1:19" x14ac:dyDescent="0.2">
      <c r="A3025" t="s">
        <v>719</v>
      </c>
      <c r="B3025" t="s">
        <v>2292</v>
      </c>
      <c r="C3025" t="s">
        <v>3182</v>
      </c>
      <c r="D3025" t="s">
        <v>238</v>
      </c>
      <c r="E3025" t="s">
        <v>3573</v>
      </c>
      <c r="F3025" t="s">
        <v>16</v>
      </c>
      <c r="G3025" s="87">
        <v>20200630</v>
      </c>
      <c r="H3025" t="s">
        <v>5856</v>
      </c>
      <c r="I3025" t="s">
        <v>3618</v>
      </c>
      <c r="J3025" t="s">
        <v>3618</v>
      </c>
      <c r="K3025">
        <v>7715</v>
      </c>
      <c r="L3025" t="s">
        <v>6753</v>
      </c>
      <c r="M3025" s="87">
        <v>44018</v>
      </c>
      <c r="N3025" t="s">
        <v>3620</v>
      </c>
      <c r="O3025" t="s">
        <v>3579</v>
      </c>
      <c r="P3025" s="61">
        <v>-415</v>
      </c>
      <c r="Q3025" t="s">
        <v>3579</v>
      </c>
      <c r="R3025" s="61">
        <v>0</v>
      </c>
      <c r="S3025" s="61">
        <v>-415</v>
      </c>
    </row>
    <row r="3026" spans="1:19" x14ac:dyDescent="0.2">
      <c r="A3026" t="s">
        <v>720</v>
      </c>
      <c r="B3026" t="s">
        <v>2294</v>
      </c>
      <c r="C3026" t="s">
        <v>3183</v>
      </c>
      <c r="D3026" t="s">
        <v>238</v>
      </c>
      <c r="E3026" t="s">
        <v>3573</v>
      </c>
      <c r="F3026" t="s">
        <v>115</v>
      </c>
      <c r="G3026" s="87">
        <v>20190709</v>
      </c>
      <c r="H3026" t="s">
        <v>5730</v>
      </c>
      <c r="I3026" t="s">
        <v>6821</v>
      </c>
      <c r="J3026" t="s">
        <v>6822</v>
      </c>
      <c r="K3026">
        <v>7115</v>
      </c>
      <c r="L3026" t="s">
        <v>6766</v>
      </c>
      <c r="M3026" s="87">
        <v>43655</v>
      </c>
      <c r="N3026" t="s">
        <v>3620</v>
      </c>
      <c r="O3026" t="s">
        <v>3579</v>
      </c>
      <c r="P3026" s="61">
        <v>471.5</v>
      </c>
      <c r="Q3026" t="s">
        <v>3579</v>
      </c>
      <c r="R3026" s="61">
        <v>471.5</v>
      </c>
      <c r="S3026" s="61">
        <v>0</v>
      </c>
    </row>
    <row r="3027" spans="1:19" x14ac:dyDescent="0.2">
      <c r="A3027" t="s">
        <v>720</v>
      </c>
      <c r="B3027" t="s">
        <v>2294</v>
      </c>
      <c r="C3027" t="s">
        <v>3183</v>
      </c>
      <c r="D3027" t="s">
        <v>238</v>
      </c>
      <c r="E3027" t="s">
        <v>3573</v>
      </c>
      <c r="F3027" t="s">
        <v>116</v>
      </c>
      <c r="G3027" s="87">
        <v>20190801</v>
      </c>
      <c r="H3027" t="s">
        <v>5730</v>
      </c>
      <c r="I3027" t="s">
        <v>6823</v>
      </c>
      <c r="J3027" t="s">
        <v>6824</v>
      </c>
      <c r="K3027">
        <v>7181</v>
      </c>
      <c r="L3027" t="s">
        <v>6825</v>
      </c>
      <c r="M3027" s="87">
        <v>43698</v>
      </c>
      <c r="N3027" t="s">
        <v>3620</v>
      </c>
      <c r="O3027" t="s">
        <v>3579</v>
      </c>
      <c r="P3027" s="61">
        <v>471.5</v>
      </c>
      <c r="Q3027" t="s">
        <v>3579</v>
      </c>
      <c r="R3027" s="61">
        <v>471.5</v>
      </c>
      <c r="S3027" s="61">
        <v>0</v>
      </c>
    </row>
    <row r="3028" spans="1:19" x14ac:dyDescent="0.2">
      <c r="A3028" t="s">
        <v>720</v>
      </c>
      <c r="B3028" t="s">
        <v>2294</v>
      </c>
      <c r="C3028" t="s">
        <v>3183</v>
      </c>
      <c r="D3028" t="s">
        <v>238</v>
      </c>
      <c r="E3028" t="s">
        <v>3573</v>
      </c>
      <c r="F3028" t="s">
        <v>117</v>
      </c>
      <c r="G3028" s="87">
        <v>20190903</v>
      </c>
      <c r="H3028" t="s">
        <v>5730</v>
      </c>
      <c r="I3028" t="s">
        <v>6826</v>
      </c>
      <c r="J3028" t="s">
        <v>6824</v>
      </c>
      <c r="K3028">
        <v>7232</v>
      </c>
      <c r="L3028" t="s">
        <v>6296</v>
      </c>
      <c r="M3028" s="87">
        <v>43718</v>
      </c>
      <c r="N3028" t="s">
        <v>3620</v>
      </c>
      <c r="O3028" t="s">
        <v>3579</v>
      </c>
      <c r="P3028" s="61">
        <v>471.5</v>
      </c>
      <c r="Q3028" t="s">
        <v>3579</v>
      </c>
      <c r="R3028" s="61">
        <v>471.5</v>
      </c>
      <c r="S3028" s="61">
        <v>0</v>
      </c>
    </row>
    <row r="3029" spans="1:19" x14ac:dyDescent="0.2">
      <c r="A3029" t="s">
        <v>720</v>
      </c>
      <c r="B3029" t="s">
        <v>2294</v>
      </c>
      <c r="C3029" t="s">
        <v>3183</v>
      </c>
      <c r="D3029" t="s">
        <v>238</v>
      </c>
      <c r="E3029" t="s">
        <v>3573</v>
      </c>
      <c r="F3029" t="s">
        <v>118</v>
      </c>
      <c r="G3029" s="87">
        <v>20191009</v>
      </c>
      <c r="H3029" t="s">
        <v>5730</v>
      </c>
      <c r="I3029" t="s">
        <v>6827</v>
      </c>
      <c r="J3029" t="s">
        <v>6824</v>
      </c>
      <c r="K3029">
        <v>7279</v>
      </c>
      <c r="L3029" t="s">
        <v>6021</v>
      </c>
      <c r="M3029" s="87">
        <v>43747</v>
      </c>
      <c r="N3029" t="s">
        <v>3620</v>
      </c>
      <c r="O3029" t="s">
        <v>3579</v>
      </c>
      <c r="P3029" s="61">
        <v>471.5</v>
      </c>
      <c r="Q3029" t="s">
        <v>3579</v>
      </c>
      <c r="R3029" s="61">
        <v>471.5</v>
      </c>
      <c r="S3029" s="61">
        <v>0</v>
      </c>
    </row>
    <row r="3030" spans="1:19" x14ac:dyDescent="0.2">
      <c r="A3030" t="s">
        <v>720</v>
      </c>
      <c r="B3030" t="s">
        <v>2294</v>
      </c>
      <c r="C3030" t="s">
        <v>3183</v>
      </c>
      <c r="D3030" t="s">
        <v>238</v>
      </c>
      <c r="E3030" t="s">
        <v>3573</v>
      </c>
      <c r="F3030" t="s">
        <v>119</v>
      </c>
      <c r="G3030" s="87">
        <v>20191106</v>
      </c>
      <c r="H3030" t="s">
        <v>5730</v>
      </c>
      <c r="I3030" t="s">
        <v>6828</v>
      </c>
      <c r="J3030" t="s">
        <v>6829</v>
      </c>
      <c r="K3030">
        <v>7327</v>
      </c>
      <c r="L3030" t="s">
        <v>6251</v>
      </c>
      <c r="M3030" s="87">
        <v>43782</v>
      </c>
      <c r="N3030" t="s">
        <v>3620</v>
      </c>
      <c r="O3030" t="s">
        <v>3579</v>
      </c>
      <c r="P3030" s="61">
        <v>471.5</v>
      </c>
      <c r="Q3030" t="s">
        <v>3579</v>
      </c>
      <c r="R3030" s="61">
        <v>471.5</v>
      </c>
      <c r="S3030" s="61">
        <v>0</v>
      </c>
    </row>
    <row r="3031" spans="1:19" x14ac:dyDescent="0.2">
      <c r="A3031" t="s">
        <v>720</v>
      </c>
      <c r="B3031" t="s">
        <v>2294</v>
      </c>
      <c r="C3031" t="s">
        <v>3183</v>
      </c>
      <c r="D3031" t="s">
        <v>238</v>
      </c>
      <c r="E3031" t="s">
        <v>3573</v>
      </c>
      <c r="F3031" t="s">
        <v>120</v>
      </c>
      <c r="G3031" s="87">
        <v>20191209</v>
      </c>
      <c r="H3031" t="s">
        <v>5730</v>
      </c>
      <c r="I3031" t="s">
        <v>6830</v>
      </c>
      <c r="J3031" t="s">
        <v>6824</v>
      </c>
      <c r="K3031">
        <v>7374</v>
      </c>
      <c r="L3031" t="s">
        <v>6024</v>
      </c>
      <c r="M3031" s="87">
        <v>43808</v>
      </c>
      <c r="N3031" t="s">
        <v>3578</v>
      </c>
      <c r="O3031" t="s">
        <v>3579</v>
      </c>
      <c r="P3031" s="61">
        <v>485.63</v>
      </c>
      <c r="Q3031" t="s">
        <v>3579</v>
      </c>
      <c r="R3031" s="61">
        <v>485.63</v>
      </c>
      <c r="S3031" s="61">
        <v>0</v>
      </c>
    </row>
    <row r="3032" spans="1:19" x14ac:dyDescent="0.2">
      <c r="A3032" t="s">
        <v>720</v>
      </c>
      <c r="B3032" t="s">
        <v>2294</v>
      </c>
      <c r="C3032" t="s">
        <v>3183</v>
      </c>
      <c r="D3032" t="s">
        <v>238</v>
      </c>
      <c r="E3032" t="s">
        <v>3573</v>
      </c>
      <c r="F3032" t="s">
        <v>121</v>
      </c>
      <c r="G3032" s="87">
        <v>20200124</v>
      </c>
      <c r="H3032" t="s">
        <v>5730</v>
      </c>
      <c r="I3032" t="s">
        <v>6831</v>
      </c>
      <c r="J3032" t="s">
        <v>6832</v>
      </c>
      <c r="K3032">
        <v>7447</v>
      </c>
      <c r="L3032" t="s">
        <v>6445</v>
      </c>
      <c r="M3032" s="87">
        <v>43863</v>
      </c>
      <c r="N3032" t="s">
        <v>3578</v>
      </c>
      <c r="O3032" t="s">
        <v>3579</v>
      </c>
      <c r="P3032" s="61">
        <v>485.67</v>
      </c>
      <c r="Q3032" t="s">
        <v>3579</v>
      </c>
      <c r="R3032" s="61">
        <v>485.67</v>
      </c>
      <c r="S3032" s="61">
        <v>0</v>
      </c>
    </row>
    <row r="3033" spans="1:19" x14ac:dyDescent="0.2">
      <c r="A3033" t="s">
        <v>720</v>
      </c>
      <c r="B3033" t="s">
        <v>2294</v>
      </c>
      <c r="C3033" t="s">
        <v>3183</v>
      </c>
      <c r="D3033" t="s">
        <v>238</v>
      </c>
      <c r="E3033" t="s">
        <v>3573</v>
      </c>
      <c r="F3033" t="s">
        <v>122</v>
      </c>
      <c r="G3033" s="87">
        <v>20200206</v>
      </c>
      <c r="H3033" t="s">
        <v>5730</v>
      </c>
      <c r="I3033" t="s">
        <v>6833</v>
      </c>
      <c r="J3033" t="s">
        <v>6824</v>
      </c>
      <c r="K3033">
        <v>7476</v>
      </c>
      <c r="L3033" t="s">
        <v>5921</v>
      </c>
      <c r="M3033" s="87">
        <v>43873</v>
      </c>
      <c r="N3033" t="s">
        <v>3620</v>
      </c>
      <c r="O3033" t="s">
        <v>3579</v>
      </c>
      <c r="P3033" s="61">
        <v>485.67</v>
      </c>
      <c r="Q3033" t="s">
        <v>3579</v>
      </c>
      <c r="R3033" s="61">
        <v>485.67</v>
      </c>
      <c r="S3033" s="61">
        <v>0</v>
      </c>
    </row>
    <row r="3034" spans="1:19" x14ac:dyDescent="0.2">
      <c r="A3034" t="s">
        <v>720</v>
      </c>
      <c r="B3034" t="s">
        <v>2294</v>
      </c>
      <c r="C3034" t="s">
        <v>3183</v>
      </c>
      <c r="D3034" t="s">
        <v>238</v>
      </c>
      <c r="E3034" t="s">
        <v>3573</v>
      </c>
      <c r="F3034" t="s">
        <v>123</v>
      </c>
      <c r="G3034" s="87">
        <v>20200311</v>
      </c>
      <c r="H3034" t="s">
        <v>5730</v>
      </c>
      <c r="I3034" t="s">
        <v>6834</v>
      </c>
      <c r="J3034" t="s">
        <v>6835</v>
      </c>
      <c r="K3034">
        <v>7517</v>
      </c>
      <c r="L3034" t="s">
        <v>6135</v>
      </c>
      <c r="M3034" s="87">
        <v>43902</v>
      </c>
      <c r="N3034" t="s">
        <v>3620</v>
      </c>
      <c r="O3034" t="s">
        <v>3579</v>
      </c>
      <c r="P3034" s="61">
        <v>485.67</v>
      </c>
      <c r="Q3034" t="s">
        <v>3579</v>
      </c>
      <c r="R3034" s="61">
        <v>485.67</v>
      </c>
      <c r="S3034" s="61">
        <v>0</v>
      </c>
    </row>
    <row r="3035" spans="1:19" x14ac:dyDescent="0.2">
      <c r="A3035" t="s">
        <v>720</v>
      </c>
      <c r="B3035" t="s">
        <v>2294</v>
      </c>
      <c r="C3035" t="s">
        <v>3183</v>
      </c>
      <c r="D3035" t="s">
        <v>238</v>
      </c>
      <c r="E3035" t="s">
        <v>3573</v>
      </c>
      <c r="F3035" t="s">
        <v>124</v>
      </c>
      <c r="G3035" s="87">
        <v>20200407</v>
      </c>
      <c r="H3035" t="s">
        <v>5730</v>
      </c>
      <c r="I3035" t="s">
        <v>6836</v>
      </c>
      <c r="J3035" t="s">
        <v>6837</v>
      </c>
      <c r="K3035">
        <v>7577</v>
      </c>
      <c r="L3035" t="s">
        <v>6781</v>
      </c>
      <c r="M3035" s="87">
        <v>43935</v>
      </c>
      <c r="N3035" t="s">
        <v>3578</v>
      </c>
      <c r="O3035" t="s">
        <v>3579</v>
      </c>
      <c r="P3035" s="61">
        <v>485.67</v>
      </c>
      <c r="Q3035" t="s">
        <v>3579</v>
      </c>
      <c r="R3035" s="61">
        <v>485.67</v>
      </c>
      <c r="S3035" s="61">
        <v>0</v>
      </c>
    </row>
    <row r="3036" spans="1:19" x14ac:dyDescent="0.2">
      <c r="A3036" t="s">
        <v>720</v>
      </c>
      <c r="B3036" t="s">
        <v>2294</v>
      </c>
      <c r="C3036" t="s">
        <v>3183</v>
      </c>
      <c r="D3036" t="s">
        <v>238</v>
      </c>
      <c r="E3036" t="s">
        <v>3573</v>
      </c>
      <c r="F3036" t="s">
        <v>125</v>
      </c>
      <c r="G3036" s="87">
        <v>20200507</v>
      </c>
      <c r="H3036" t="s">
        <v>5730</v>
      </c>
      <c r="I3036" t="s">
        <v>6838</v>
      </c>
      <c r="J3036" t="s">
        <v>6824</v>
      </c>
      <c r="K3036">
        <v>7628</v>
      </c>
      <c r="L3036" t="s">
        <v>5963</v>
      </c>
      <c r="M3036" s="87">
        <v>43962</v>
      </c>
      <c r="N3036" t="s">
        <v>3620</v>
      </c>
      <c r="O3036" t="s">
        <v>3579</v>
      </c>
      <c r="P3036" s="61">
        <v>485.67</v>
      </c>
      <c r="Q3036" t="s">
        <v>3579</v>
      </c>
      <c r="R3036" s="61">
        <v>485.67</v>
      </c>
      <c r="S3036" s="61">
        <v>0</v>
      </c>
    </row>
    <row r="3037" spans="1:19" x14ac:dyDescent="0.2">
      <c r="A3037" t="s">
        <v>720</v>
      </c>
      <c r="B3037" t="s">
        <v>2294</v>
      </c>
      <c r="C3037" t="s">
        <v>3183</v>
      </c>
      <c r="D3037" t="s">
        <v>238</v>
      </c>
      <c r="E3037" t="s">
        <v>3573</v>
      </c>
      <c r="F3037" t="s">
        <v>126</v>
      </c>
      <c r="G3037" s="87">
        <v>20200602</v>
      </c>
      <c r="H3037" t="s">
        <v>5730</v>
      </c>
      <c r="I3037" t="s">
        <v>6839</v>
      </c>
      <c r="J3037" t="s">
        <v>6824</v>
      </c>
      <c r="K3037">
        <v>7665</v>
      </c>
      <c r="L3037" t="s">
        <v>6784</v>
      </c>
      <c r="M3037" s="87">
        <v>43991</v>
      </c>
      <c r="N3037" t="s">
        <v>3620</v>
      </c>
      <c r="O3037" t="s">
        <v>3579</v>
      </c>
      <c r="P3037" s="61">
        <v>485.67</v>
      </c>
      <c r="Q3037" t="s">
        <v>3579</v>
      </c>
      <c r="R3037" s="61">
        <v>485.67</v>
      </c>
      <c r="S3037" s="61">
        <v>0</v>
      </c>
    </row>
    <row r="3038" spans="1:19" x14ac:dyDescent="0.2">
      <c r="A3038" t="s">
        <v>720</v>
      </c>
      <c r="B3038" t="s">
        <v>2294</v>
      </c>
      <c r="C3038" t="s">
        <v>3183</v>
      </c>
      <c r="D3038" t="s">
        <v>238</v>
      </c>
      <c r="E3038" t="s">
        <v>3573</v>
      </c>
      <c r="F3038" t="s">
        <v>16</v>
      </c>
      <c r="G3038" s="87">
        <v>20200630</v>
      </c>
      <c r="H3038" t="s">
        <v>3617</v>
      </c>
      <c r="J3038" t="s">
        <v>3618</v>
      </c>
      <c r="K3038">
        <v>7681</v>
      </c>
      <c r="L3038" t="s">
        <v>3619</v>
      </c>
      <c r="M3038" s="87">
        <v>43999</v>
      </c>
      <c r="N3038" t="s">
        <v>3620</v>
      </c>
      <c r="O3038" t="s">
        <v>3579</v>
      </c>
      <c r="P3038" s="61">
        <v>-5757.15</v>
      </c>
      <c r="Q3038" t="s">
        <v>3579</v>
      </c>
      <c r="R3038" s="61">
        <v>0</v>
      </c>
      <c r="S3038" s="61">
        <v>-5757.15</v>
      </c>
    </row>
    <row r="3039" spans="1:19" x14ac:dyDescent="0.2">
      <c r="A3039" t="s">
        <v>721</v>
      </c>
      <c r="B3039" t="s">
        <v>2295</v>
      </c>
      <c r="C3039" t="s">
        <v>3184</v>
      </c>
      <c r="D3039" t="s">
        <v>238</v>
      </c>
      <c r="E3039" t="s">
        <v>3573</v>
      </c>
      <c r="F3039" t="s">
        <v>115</v>
      </c>
      <c r="G3039" s="87">
        <v>20190701</v>
      </c>
      <c r="H3039" t="s">
        <v>5730</v>
      </c>
      <c r="I3039" t="s">
        <v>6840</v>
      </c>
      <c r="J3039" t="s">
        <v>6697</v>
      </c>
      <c r="K3039">
        <v>7116</v>
      </c>
      <c r="L3039" t="s">
        <v>6469</v>
      </c>
      <c r="M3039" s="87">
        <v>43655</v>
      </c>
      <c r="N3039" t="s">
        <v>3620</v>
      </c>
      <c r="O3039" t="s">
        <v>3579</v>
      </c>
      <c r="P3039" s="61">
        <v>1551.66</v>
      </c>
      <c r="Q3039" t="s">
        <v>3579</v>
      </c>
      <c r="R3039" s="61">
        <v>1551.66</v>
      </c>
      <c r="S3039" s="61">
        <v>0</v>
      </c>
    </row>
    <row r="3040" spans="1:19" x14ac:dyDescent="0.2">
      <c r="A3040" t="s">
        <v>721</v>
      </c>
      <c r="B3040" t="s">
        <v>2295</v>
      </c>
      <c r="C3040" t="s">
        <v>3184</v>
      </c>
      <c r="D3040" t="s">
        <v>238</v>
      </c>
      <c r="E3040" t="s">
        <v>3573</v>
      </c>
      <c r="F3040" t="s">
        <v>116</v>
      </c>
      <c r="G3040" s="87">
        <v>20190801</v>
      </c>
      <c r="H3040" t="s">
        <v>5730</v>
      </c>
      <c r="I3040" t="s">
        <v>6841</v>
      </c>
      <c r="J3040" t="s">
        <v>6842</v>
      </c>
      <c r="K3040">
        <v>7155</v>
      </c>
      <c r="L3040" t="s">
        <v>6843</v>
      </c>
      <c r="M3040" s="87">
        <v>43676</v>
      </c>
      <c r="N3040" t="s">
        <v>3620</v>
      </c>
      <c r="O3040" t="s">
        <v>3579</v>
      </c>
      <c r="P3040" s="61">
        <v>1551.66</v>
      </c>
      <c r="Q3040" t="s">
        <v>3579</v>
      </c>
      <c r="R3040" s="61">
        <v>1551.66</v>
      </c>
      <c r="S3040" s="61">
        <v>0</v>
      </c>
    </row>
    <row r="3041" spans="1:19" x14ac:dyDescent="0.2">
      <c r="A3041" t="s">
        <v>721</v>
      </c>
      <c r="B3041" t="s">
        <v>2295</v>
      </c>
      <c r="C3041" t="s">
        <v>3184</v>
      </c>
      <c r="D3041" t="s">
        <v>238</v>
      </c>
      <c r="E3041" t="s">
        <v>3573</v>
      </c>
      <c r="F3041" t="s">
        <v>118</v>
      </c>
      <c r="G3041" s="87">
        <v>20191003</v>
      </c>
      <c r="H3041" t="s">
        <v>5730</v>
      </c>
      <c r="I3041" t="s">
        <v>6844</v>
      </c>
      <c r="J3041" t="s">
        <v>6845</v>
      </c>
      <c r="K3041">
        <v>7264</v>
      </c>
      <c r="L3041" t="s">
        <v>6164</v>
      </c>
      <c r="M3041" s="87">
        <v>43741</v>
      </c>
      <c r="N3041" t="s">
        <v>3620</v>
      </c>
      <c r="O3041" t="s">
        <v>3579</v>
      </c>
      <c r="P3041" s="61">
        <v>1551.66</v>
      </c>
      <c r="Q3041" t="s">
        <v>3579</v>
      </c>
      <c r="R3041" s="61">
        <v>1551.66</v>
      </c>
      <c r="S3041" s="61">
        <v>0</v>
      </c>
    </row>
    <row r="3042" spans="1:19" x14ac:dyDescent="0.2">
      <c r="A3042" t="s">
        <v>721</v>
      </c>
      <c r="B3042" t="s">
        <v>2295</v>
      </c>
      <c r="C3042" t="s">
        <v>3184</v>
      </c>
      <c r="D3042" t="s">
        <v>238</v>
      </c>
      <c r="E3042" t="s">
        <v>3573</v>
      </c>
      <c r="F3042" t="s">
        <v>119</v>
      </c>
      <c r="G3042" s="87">
        <v>20191106</v>
      </c>
      <c r="H3042" t="s">
        <v>5730</v>
      </c>
      <c r="I3042" t="s">
        <v>6846</v>
      </c>
      <c r="J3042" t="s">
        <v>6847</v>
      </c>
      <c r="K3042">
        <v>7327</v>
      </c>
      <c r="L3042" t="s">
        <v>6251</v>
      </c>
      <c r="M3042" s="87">
        <v>43782</v>
      </c>
      <c r="N3042" t="s">
        <v>3620</v>
      </c>
      <c r="O3042" t="s">
        <v>3579</v>
      </c>
      <c r="P3042" s="61">
        <v>1551.66</v>
      </c>
      <c r="Q3042" t="s">
        <v>3579</v>
      </c>
      <c r="R3042" s="61">
        <v>1551.66</v>
      </c>
      <c r="S3042" s="61">
        <v>0</v>
      </c>
    </row>
    <row r="3043" spans="1:19" x14ac:dyDescent="0.2">
      <c r="A3043" t="s">
        <v>721</v>
      </c>
      <c r="B3043" t="s">
        <v>2295</v>
      </c>
      <c r="C3043" t="s">
        <v>3184</v>
      </c>
      <c r="D3043" t="s">
        <v>238</v>
      </c>
      <c r="E3043" t="s">
        <v>3573</v>
      </c>
      <c r="F3043" t="s">
        <v>120</v>
      </c>
      <c r="G3043" s="87">
        <v>20191209</v>
      </c>
      <c r="H3043" t="s">
        <v>5730</v>
      </c>
      <c r="I3043" t="s">
        <v>6848</v>
      </c>
      <c r="J3043" t="s">
        <v>6849</v>
      </c>
      <c r="K3043">
        <v>7374</v>
      </c>
      <c r="L3043" t="s">
        <v>6024</v>
      </c>
      <c r="M3043" s="87">
        <v>43808</v>
      </c>
      <c r="N3043" t="s">
        <v>3578</v>
      </c>
      <c r="O3043" t="s">
        <v>3579</v>
      </c>
      <c r="P3043" s="61">
        <v>1551.67</v>
      </c>
      <c r="Q3043" t="s">
        <v>3579</v>
      </c>
      <c r="R3043" s="61">
        <v>1551.67</v>
      </c>
      <c r="S3043" s="61">
        <v>0</v>
      </c>
    </row>
    <row r="3044" spans="1:19" x14ac:dyDescent="0.2">
      <c r="A3044" t="s">
        <v>721</v>
      </c>
      <c r="B3044" t="s">
        <v>2295</v>
      </c>
      <c r="C3044" t="s">
        <v>3184</v>
      </c>
      <c r="D3044" t="s">
        <v>238</v>
      </c>
      <c r="E3044" t="s">
        <v>3573</v>
      </c>
      <c r="F3044" t="s">
        <v>121</v>
      </c>
      <c r="G3044" s="87">
        <v>20200101</v>
      </c>
      <c r="H3044" t="s">
        <v>5730</v>
      </c>
      <c r="I3044" t="s">
        <v>6850</v>
      </c>
      <c r="J3044" t="s">
        <v>6697</v>
      </c>
      <c r="K3044">
        <v>7401</v>
      </c>
      <c r="L3044" t="s">
        <v>6851</v>
      </c>
      <c r="M3044" s="87">
        <v>43835</v>
      </c>
      <c r="N3044" t="s">
        <v>3578</v>
      </c>
      <c r="O3044" t="s">
        <v>3579</v>
      </c>
      <c r="P3044" s="61">
        <v>1551.67</v>
      </c>
      <c r="Q3044" t="s">
        <v>3579</v>
      </c>
      <c r="R3044" s="61">
        <v>1551.67</v>
      </c>
      <c r="S3044" s="61">
        <v>0</v>
      </c>
    </row>
    <row r="3045" spans="1:19" x14ac:dyDescent="0.2">
      <c r="A3045" t="s">
        <v>721</v>
      </c>
      <c r="B3045" t="s">
        <v>2295</v>
      </c>
      <c r="C3045" t="s">
        <v>3184</v>
      </c>
      <c r="D3045" t="s">
        <v>238</v>
      </c>
      <c r="E3045" t="s">
        <v>3573</v>
      </c>
      <c r="F3045" t="s">
        <v>122</v>
      </c>
      <c r="G3045" s="87">
        <v>20200205</v>
      </c>
      <c r="H3045" t="s">
        <v>5730</v>
      </c>
      <c r="I3045" t="s">
        <v>6852</v>
      </c>
      <c r="J3045" t="s">
        <v>6772</v>
      </c>
      <c r="K3045">
        <v>7476</v>
      </c>
      <c r="L3045" t="s">
        <v>6225</v>
      </c>
      <c r="M3045" s="87">
        <v>43873</v>
      </c>
      <c r="N3045" t="s">
        <v>3620</v>
      </c>
      <c r="O3045" t="s">
        <v>3579</v>
      </c>
      <c r="P3045" s="61">
        <v>1551.67</v>
      </c>
      <c r="Q3045" t="s">
        <v>3579</v>
      </c>
      <c r="R3045" s="61">
        <v>1551.67</v>
      </c>
      <c r="S3045" s="61">
        <v>0</v>
      </c>
    </row>
    <row r="3046" spans="1:19" x14ac:dyDescent="0.2">
      <c r="A3046" t="s">
        <v>721</v>
      </c>
      <c r="B3046" t="s">
        <v>2295</v>
      </c>
      <c r="C3046" t="s">
        <v>3184</v>
      </c>
      <c r="D3046" t="s">
        <v>238</v>
      </c>
      <c r="E3046" t="s">
        <v>3573</v>
      </c>
      <c r="F3046" t="s">
        <v>123</v>
      </c>
      <c r="G3046" s="87">
        <v>20200311</v>
      </c>
      <c r="H3046" t="s">
        <v>5730</v>
      </c>
      <c r="I3046" t="s">
        <v>6853</v>
      </c>
      <c r="J3046" t="s">
        <v>6854</v>
      </c>
      <c r="K3046">
        <v>7517</v>
      </c>
      <c r="L3046" t="s">
        <v>6135</v>
      </c>
      <c r="M3046" s="87">
        <v>43902</v>
      </c>
      <c r="N3046" t="s">
        <v>3620</v>
      </c>
      <c r="O3046" t="s">
        <v>3579</v>
      </c>
      <c r="P3046" s="61">
        <v>1551.63</v>
      </c>
      <c r="Q3046" t="s">
        <v>3579</v>
      </c>
      <c r="R3046" s="61">
        <v>1551.63</v>
      </c>
      <c r="S3046" s="61">
        <v>0</v>
      </c>
    </row>
    <row r="3047" spans="1:19" x14ac:dyDescent="0.2">
      <c r="A3047" t="s">
        <v>721</v>
      </c>
      <c r="B3047" t="s">
        <v>2295</v>
      </c>
      <c r="C3047" t="s">
        <v>3184</v>
      </c>
      <c r="D3047" t="s">
        <v>238</v>
      </c>
      <c r="E3047" t="s">
        <v>3573</v>
      </c>
      <c r="F3047" t="s">
        <v>124</v>
      </c>
      <c r="G3047" s="87">
        <v>20200401</v>
      </c>
      <c r="H3047" t="s">
        <v>5730</v>
      </c>
      <c r="I3047" t="s">
        <v>6855</v>
      </c>
      <c r="J3047" t="s">
        <v>6772</v>
      </c>
      <c r="K3047">
        <v>7559</v>
      </c>
      <c r="L3047" t="s">
        <v>6856</v>
      </c>
      <c r="M3047" s="87">
        <v>43921</v>
      </c>
      <c r="N3047" t="s">
        <v>3578</v>
      </c>
      <c r="O3047" t="s">
        <v>3579</v>
      </c>
      <c r="P3047" s="61">
        <v>1551.67</v>
      </c>
      <c r="Q3047" t="s">
        <v>3579</v>
      </c>
      <c r="R3047" s="61">
        <v>1551.67</v>
      </c>
      <c r="S3047" s="61">
        <v>0</v>
      </c>
    </row>
    <row r="3048" spans="1:19" x14ac:dyDescent="0.2">
      <c r="A3048" t="s">
        <v>721</v>
      </c>
      <c r="B3048" t="s">
        <v>2295</v>
      </c>
      <c r="C3048" t="s">
        <v>3184</v>
      </c>
      <c r="D3048" t="s">
        <v>238</v>
      </c>
      <c r="E3048" t="s">
        <v>3573</v>
      </c>
      <c r="F3048" t="s">
        <v>125</v>
      </c>
      <c r="G3048" s="87">
        <v>20200504</v>
      </c>
      <c r="H3048" t="s">
        <v>5730</v>
      </c>
      <c r="I3048" t="s">
        <v>6857</v>
      </c>
      <c r="J3048" t="s">
        <v>6697</v>
      </c>
      <c r="K3048">
        <v>7616</v>
      </c>
      <c r="L3048" t="s">
        <v>6490</v>
      </c>
      <c r="M3048" s="87">
        <v>43957</v>
      </c>
      <c r="N3048" t="s">
        <v>3620</v>
      </c>
      <c r="O3048" t="s">
        <v>3579</v>
      </c>
      <c r="P3048" s="61">
        <v>1551.67</v>
      </c>
      <c r="Q3048" t="s">
        <v>3579</v>
      </c>
      <c r="R3048" s="61">
        <v>1551.67</v>
      </c>
      <c r="S3048" s="61">
        <v>0</v>
      </c>
    </row>
    <row r="3049" spans="1:19" x14ac:dyDescent="0.2">
      <c r="A3049" t="s">
        <v>721</v>
      </c>
      <c r="B3049" t="s">
        <v>2295</v>
      </c>
      <c r="C3049" t="s">
        <v>3184</v>
      </c>
      <c r="D3049" t="s">
        <v>238</v>
      </c>
      <c r="E3049" t="s">
        <v>3573</v>
      </c>
      <c r="F3049" t="s">
        <v>125</v>
      </c>
      <c r="G3049" s="87">
        <v>20200531</v>
      </c>
      <c r="H3049" t="s">
        <v>4447</v>
      </c>
      <c r="I3049" t="s">
        <v>6858</v>
      </c>
      <c r="J3049" t="s">
        <v>6858</v>
      </c>
      <c r="K3049">
        <v>7667</v>
      </c>
      <c r="L3049" t="s">
        <v>6859</v>
      </c>
      <c r="M3049" s="87">
        <v>43991</v>
      </c>
      <c r="N3049" t="s">
        <v>3620</v>
      </c>
      <c r="O3049" t="s">
        <v>3579</v>
      </c>
      <c r="P3049" s="61">
        <v>243.52</v>
      </c>
      <c r="Q3049" t="s">
        <v>3579</v>
      </c>
      <c r="R3049" s="61">
        <v>243.52</v>
      </c>
      <c r="S3049" s="61">
        <v>0</v>
      </c>
    </row>
    <row r="3050" spans="1:19" x14ac:dyDescent="0.2">
      <c r="A3050" t="s">
        <v>721</v>
      </c>
      <c r="B3050" t="s">
        <v>2295</v>
      </c>
      <c r="C3050" t="s">
        <v>3184</v>
      </c>
      <c r="D3050" t="s">
        <v>238</v>
      </c>
      <c r="E3050" t="s">
        <v>3573</v>
      </c>
      <c r="F3050" t="s">
        <v>126</v>
      </c>
      <c r="G3050" s="87">
        <v>20200602</v>
      </c>
      <c r="H3050" t="s">
        <v>5730</v>
      </c>
      <c r="I3050" t="s">
        <v>6860</v>
      </c>
      <c r="J3050" t="s">
        <v>6697</v>
      </c>
      <c r="K3050">
        <v>7665</v>
      </c>
      <c r="L3050" t="s">
        <v>6513</v>
      </c>
      <c r="M3050" s="87">
        <v>43991</v>
      </c>
      <c r="N3050" t="s">
        <v>3620</v>
      </c>
      <c r="O3050" t="s">
        <v>3579</v>
      </c>
      <c r="P3050" s="61">
        <v>1551.67</v>
      </c>
      <c r="Q3050" t="s">
        <v>3579</v>
      </c>
      <c r="R3050" s="61">
        <v>1551.67</v>
      </c>
      <c r="S3050" s="61">
        <v>0</v>
      </c>
    </row>
    <row r="3051" spans="1:19" x14ac:dyDescent="0.2">
      <c r="A3051" t="s">
        <v>721</v>
      </c>
      <c r="B3051" t="s">
        <v>2295</v>
      </c>
      <c r="C3051" t="s">
        <v>3184</v>
      </c>
      <c r="D3051" t="s">
        <v>238</v>
      </c>
      <c r="E3051" t="s">
        <v>3573</v>
      </c>
      <c r="F3051" t="s">
        <v>16</v>
      </c>
      <c r="G3051" s="87">
        <v>20200630</v>
      </c>
      <c r="H3051" t="s">
        <v>3617</v>
      </c>
      <c r="J3051" t="s">
        <v>3618</v>
      </c>
      <c r="K3051">
        <v>7681</v>
      </c>
      <c r="L3051" t="s">
        <v>3619</v>
      </c>
      <c r="M3051" s="87">
        <v>43999</v>
      </c>
      <c r="N3051" t="s">
        <v>3620</v>
      </c>
      <c r="O3051" t="s">
        <v>3579</v>
      </c>
      <c r="P3051" s="61">
        <v>-17311.810000000001</v>
      </c>
      <c r="Q3051" t="s">
        <v>3579</v>
      </c>
      <c r="R3051" s="61">
        <v>0</v>
      </c>
      <c r="S3051" s="61">
        <v>-17311.810000000001</v>
      </c>
    </row>
    <row r="3052" spans="1:19" x14ac:dyDescent="0.2">
      <c r="A3052" t="s">
        <v>1397</v>
      </c>
      <c r="B3052" t="s">
        <v>2297</v>
      </c>
      <c r="C3052" t="s">
        <v>3185</v>
      </c>
      <c r="D3052" t="s">
        <v>238</v>
      </c>
      <c r="E3052" t="s">
        <v>3573</v>
      </c>
      <c r="F3052" t="s">
        <v>125</v>
      </c>
      <c r="G3052" s="87">
        <v>20200531</v>
      </c>
      <c r="H3052" t="s">
        <v>4447</v>
      </c>
      <c r="I3052" t="s">
        <v>6861</v>
      </c>
      <c r="J3052" t="s">
        <v>6861</v>
      </c>
      <c r="K3052">
        <v>7667</v>
      </c>
      <c r="L3052" t="s">
        <v>6859</v>
      </c>
      <c r="M3052" s="87">
        <v>43991</v>
      </c>
      <c r="N3052" t="s">
        <v>3620</v>
      </c>
      <c r="O3052" t="s">
        <v>3579</v>
      </c>
      <c r="P3052" s="61">
        <v>-1.1399999999999999</v>
      </c>
      <c r="Q3052" t="s">
        <v>3579</v>
      </c>
      <c r="R3052" s="61">
        <v>0</v>
      </c>
      <c r="S3052" s="61">
        <v>-1.1399999999999999</v>
      </c>
    </row>
    <row r="3053" spans="1:19" x14ac:dyDescent="0.2">
      <c r="A3053" t="s">
        <v>1397</v>
      </c>
      <c r="B3053" t="s">
        <v>2297</v>
      </c>
      <c r="C3053" t="s">
        <v>3185</v>
      </c>
      <c r="D3053" t="s">
        <v>238</v>
      </c>
      <c r="E3053" t="s">
        <v>3573</v>
      </c>
      <c r="F3053" t="s">
        <v>16</v>
      </c>
      <c r="G3053" s="87">
        <v>20200630</v>
      </c>
      <c r="H3053" t="s">
        <v>3617</v>
      </c>
      <c r="J3053" t="s">
        <v>3618</v>
      </c>
      <c r="K3053">
        <v>7681</v>
      </c>
      <c r="L3053" t="s">
        <v>3619</v>
      </c>
      <c r="M3053" s="87">
        <v>43999</v>
      </c>
      <c r="N3053" t="s">
        <v>3620</v>
      </c>
      <c r="O3053" t="s">
        <v>3579</v>
      </c>
      <c r="P3053" s="61">
        <v>1.1399999999999999</v>
      </c>
      <c r="Q3053" t="s">
        <v>3579</v>
      </c>
      <c r="R3053" s="61">
        <v>1.1399999999999999</v>
      </c>
      <c r="S3053" s="61">
        <v>0</v>
      </c>
    </row>
    <row r="3054" spans="1:19" x14ac:dyDescent="0.2">
      <c r="A3054" t="s">
        <v>1397</v>
      </c>
      <c r="B3054" t="s">
        <v>2297</v>
      </c>
      <c r="C3054" t="s">
        <v>3185</v>
      </c>
      <c r="D3054" t="s">
        <v>238</v>
      </c>
      <c r="E3054" t="s">
        <v>3573</v>
      </c>
      <c r="F3054" t="s">
        <v>16</v>
      </c>
      <c r="G3054" s="87">
        <v>20200630</v>
      </c>
      <c r="H3054" t="s">
        <v>3617</v>
      </c>
      <c r="I3054" t="s">
        <v>3618</v>
      </c>
      <c r="J3054" t="s">
        <v>3618</v>
      </c>
      <c r="K3054">
        <v>7737</v>
      </c>
      <c r="L3054" t="s">
        <v>6862</v>
      </c>
      <c r="M3054" s="87">
        <v>44020</v>
      </c>
      <c r="N3054" t="s">
        <v>3620</v>
      </c>
      <c r="O3054" t="s">
        <v>3579</v>
      </c>
      <c r="P3054" s="61">
        <v>1.1399999999999999</v>
      </c>
      <c r="Q3054" t="s">
        <v>3579</v>
      </c>
      <c r="R3054" s="61">
        <v>1.1399999999999999</v>
      </c>
      <c r="S3054" s="61">
        <v>0</v>
      </c>
    </row>
    <row r="3055" spans="1:19" x14ac:dyDescent="0.2">
      <c r="A3055" t="s">
        <v>1397</v>
      </c>
      <c r="B3055" t="s">
        <v>2297</v>
      </c>
      <c r="C3055" t="s">
        <v>3185</v>
      </c>
      <c r="D3055" t="s">
        <v>238</v>
      </c>
      <c r="E3055" t="s">
        <v>3573</v>
      </c>
      <c r="F3055" t="s">
        <v>126</v>
      </c>
      <c r="G3055" s="87">
        <v>20200630</v>
      </c>
      <c r="H3055" t="s">
        <v>4447</v>
      </c>
      <c r="I3055" t="s">
        <v>6861</v>
      </c>
      <c r="J3055" t="s">
        <v>6861</v>
      </c>
      <c r="K3055">
        <v>7737</v>
      </c>
      <c r="L3055" t="s">
        <v>6862</v>
      </c>
      <c r="M3055" s="87">
        <v>44020</v>
      </c>
      <c r="N3055" t="s">
        <v>3620</v>
      </c>
      <c r="O3055" t="s">
        <v>3579</v>
      </c>
      <c r="P3055" s="61">
        <v>-1.1399999999999999</v>
      </c>
      <c r="Q3055" t="s">
        <v>3579</v>
      </c>
      <c r="R3055" s="61">
        <v>0</v>
      </c>
      <c r="S3055" s="61">
        <v>-1.1399999999999999</v>
      </c>
    </row>
    <row r="3056" spans="1:19" x14ac:dyDescent="0.2">
      <c r="A3056" t="s">
        <v>722</v>
      </c>
      <c r="B3056" t="s">
        <v>2298</v>
      </c>
      <c r="C3056" t="s">
        <v>3186</v>
      </c>
      <c r="D3056" t="s">
        <v>238</v>
      </c>
      <c r="E3056" t="s">
        <v>3573</v>
      </c>
      <c r="F3056" t="s">
        <v>115</v>
      </c>
      <c r="G3056" s="87">
        <v>20190701</v>
      </c>
      <c r="H3056" t="s">
        <v>5730</v>
      </c>
      <c r="I3056" t="s">
        <v>6863</v>
      </c>
      <c r="J3056" t="s">
        <v>6864</v>
      </c>
      <c r="K3056">
        <v>7116</v>
      </c>
      <c r="L3056" t="s">
        <v>6469</v>
      </c>
      <c r="M3056" s="87">
        <v>43655</v>
      </c>
      <c r="N3056" t="s">
        <v>3620</v>
      </c>
      <c r="O3056" t="s">
        <v>3579</v>
      </c>
      <c r="P3056" s="61">
        <v>1173.24</v>
      </c>
      <c r="Q3056" t="s">
        <v>3579</v>
      </c>
      <c r="R3056" s="61">
        <v>1173.24</v>
      </c>
      <c r="S3056" s="61">
        <v>0</v>
      </c>
    </row>
    <row r="3057" spans="1:19" x14ac:dyDescent="0.2">
      <c r="A3057" t="s">
        <v>722</v>
      </c>
      <c r="B3057" t="s">
        <v>2298</v>
      </c>
      <c r="C3057" t="s">
        <v>3186</v>
      </c>
      <c r="D3057" t="s">
        <v>238</v>
      </c>
      <c r="E3057" t="s">
        <v>3573</v>
      </c>
      <c r="F3057" t="s">
        <v>116</v>
      </c>
      <c r="G3057" s="87">
        <v>20190801</v>
      </c>
      <c r="H3057" t="s">
        <v>5730</v>
      </c>
      <c r="I3057" t="s">
        <v>6865</v>
      </c>
      <c r="J3057" t="s">
        <v>6866</v>
      </c>
      <c r="K3057">
        <v>7155</v>
      </c>
      <c r="L3057" t="s">
        <v>6843</v>
      </c>
      <c r="M3057" s="87">
        <v>43676</v>
      </c>
      <c r="N3057" t="s">
        <v>3620</v>
      </c>
      <c r="O3057" t="s">
        <v>3579</v>
      </c>
      <c r="P3057" s="61">
        <v>1173.24</v>
      </c>
      <c r="Q3057" t="s">
        <v>3579</v>
      </c>
      <c r="R3057" s="61">
        <v>1173.24</v>
      </c>
      <c r="S3057" s="61">
        <v>0</v>
      </c>
    </row>
    <row r="3058" spans="1:19" x14ac:dyDescent="0.2">
      <c r="A3058" t="s">
        <v>722</v>
      </c>
      <c r="B3058" t="s">
        <v>2298</v>
      </c>
      <c r="C3058" t="s">
        <v>3186</v>
      </c>
      <c r="D3058" t="s">
        <v>238</v>
      </c>
      <c r="E3058" t="s">
        <v>3573</v>
      </c>
      <c r="F3058" t="s">
        <v>117</v>
      </c>
      <c r="G3058" s="87">
        <v>20190903</v>
      </c>
      <c r="H3058" t="s">
        <v>5730</v>
      </c>
      <c r="I3058" t="s">
        <v>6867</v>
      </c>
      <c r="J3058" t="s">
        <v>6864</v>
      </c>
      <c r="K3058">
        <v>7232</v>
      </c>
      <c r="L3058" t="s">
        <v>6296</v>
      </c>
      <c r="M3058" s="87">
        <v>43718</v>
      </c>
      <c r="N3058" t="s">
        <v>3620</v>
      </c>
      <c r="O3058" t="s">
        <v>3579</v>
      </c>
      <c r="P3058" s="61">
        <v>1173.24</v>
      </c>
      <c r="Q3058" t="s">
        <v>3579</v>
      </c>
      <c r="R3058" s="61">
        <v>1173.24</v>
      </c>
      <c r="S3058" s="61">
        <v>0</v>
      </c>
    </row>
    <row r="3059" spans="1:19" x14ac:dyDescent="0.2">
      <c r="A3059" t="s">
        <v>722</v>
      </c>
      <c r="B3059" t="s">
        <v>2298</v>
      </c>
      <c r="C3059" t="s">
        <v>3186</v>
      </c>
      <c r="D3059" t="s">
        <v>238</v>
      </c>
      <c r="E3059" t="s">
        <v>3573</v>
      </c>
      <c r="F3059" t="s">
        <v>118</v>
      </c>
      <c r="G3059" s="87">
        <v>20191003</v>
      </c>
      <c r="H3059" t="s">
        <v>5730</v>
      </c>
      <c r="I3059" t="s">
        <v>6868</v>
      </c>
      <c r="J3059" t="s">
        <v>6869</v>
      </c>
      <c r="K3059">
        <v>7264</v>
      </c>
      <c r="L3059" t="s">
        <v>6164</v>
      </c>
      <c r="M3059" s="87">
        <v>43741</v>
      </c>
      <c r="N3059" t="s">
        <v>3620</v>
      </c>
      <c r="O3059" t="s">
        <v>3579</v>
      </c>
      <c r="P3059" s="61">
        <v>1173.24</v>
      </c>
      <c r="Q3059" t="s">
        <v>3579</v>
      </c>
      <c r="R3059" s="61">
        <v>1173.24</v>
      </c>
      <c r="S3059" s="61">
        <v>0</v>
      </c>
    </row>
    <row r="3060" spans="1:19" x14ac:dyDescent="0.2">
      <c r="A3060" t="s">
        <v>722</v>
      </c>
      <c r="B3060" t="s">
        <v>2298</v>
      </c>
      <c r="C3060" t="s">
        <v>3186</v>
      </c>
      <c r="D3060" t="s">
        <v>238</v>
      </c>
      <c r="E3060" t="s">
        <v>3573</v>
      </c>
      <c r="F3060" t="s">
        <v>119</v>
      </c>
      <c r="G3060" s="87">
        <v>20191106</v>
      </c>
      <c r="H3060" t="s">
        <v>5730</v>
      </c>
      <c r="I3060" t="s">
        <v>6870</v>
      </c>
      <c r="J3060" t="s">
        <v>6871</v>
      </c>
      <c r="K3060">
        <v>7327</v>
      </c>
      <c r="L3060" t="s">
        <v>6251</v>
      </c>
      <c r="M3060" s="87">
        <v>43782</v>
      </c>
      <c r="N3060" t="s">
        <v>3620</v>
      </c>
      <c r="O3060" t="s">
        <v>3579</v>
      </c>
      <c r="P3060" s="61">
        <v>1173.24</v>
      </c>
      <c r="Q3060" t="s">
        <v>3579</v>
      </c>
      <c r="R3060" s="61">
        <v>1173.24</v>
      </c>
      <c r="S3060" s="61">
        <v>0</v>
      </c>
    </row>
    <row r="3061" spans="1:19" x14ac:dyDescent="0.2">
      <c r="A3061" t="s">
        <v>722</v>
      </c>
      <c r="B3061" t="s">
        <v>2298</v>
      </c>
      <c r="C3061" t="s">
        <v>3186</v>
      </c>
      <c r="D3061" t="s">
        <v>238</v>
      </c>
      <c r="E3061" t="s">
        <v>3573</v>
      </c>
      <c r="F3061" t="s">
        <v>120</v>
      </c>
      <c r="G3061" s="87">
        <v>20191209</v>
      </c>
      <c r="H3061" t="s">
        <v>5730</v>
      </c>
      <c r="I3061" t="s">
        <v>6872</v>
      </c>
      <c r="J3061" t="s">
        <v>6873</v>
      </c>
      <c r="K3061">
        <v>7374</v>
      </c>
      <c r="L3061" t="s">
        <v>6024</v>
      </c>
      <c r="M3061" s="87">
        <v>43808</v>
      </c>
      <c r="N3061" t="s">
        <v>3578</v>
      </c>
      <c r="O3061" t="s">
        <v>3579</v>
      </c>
      <c r="P3061" s="61">
        <v>1173.25</v>
      </c>
      <c r="Q3061" t="s">
        <v>3579</v>
      </c>
      <c r="R3061" s="61">
        <v>1173.25</v>
      </c>
      <c r="S3061" s="61">
        <v>0</v>
      </c>
    </row>
    <row r="3062" spans="1:19" x14ac:dyDescent="0.2">
      <c r="A3062" t="s">
        <v>722</v>
      </c>
      <c r="B3062" t="s">
        <v>2298</v>
      </c>
      <c r="C3062" t="s">
        <v>3186</v>
      </c>
      <c r="D3062" t="s">
        <v>238</v>
      </c>
      <c r="E3062" t="s">
        <v>3573</v>
      </c>
      <c r="F3062" t="s">
        <v>122</v>
      </c>
      <c r="G3062" s="87">
        <v>20200204</v>
      </c>
      <c r="H3062" t="s">
        <v>5730</v>
      </c>
      <c r="I3062" t="s">
        <v>6874</v>
      </c>
      <c r="J3062" t="s">
        <v>6875</v>
      </c>
      <c r="K3062">
        <v>7476</v>
      </c>
      <c r="L3062" t="s">
        <v>6225</v>
      </c>
      <c r="M3062" s="87">
        <v>43873</v>
      </c>
      <c r="N3062" t="s">
        <v>3620</v>
      </c>
      <c r="O3062" t="s">
        <v>3579</v>
      </c>
      <c r="P3062" s="61">
        <v>1173.25</v>
      </c>
      <c r="Q3062" t="s">
        <v>3579</v>
      </c>
      <c r="R3062" s="61">
        <v>1173.25</v>
      </c>
      <c r="S3062" s="61">
        <v>0</v>
      </c>
    </row>
    <row r="3063" spans="1:19" x14ac:dyDescent="0.2">
      <c r="A3063" t="s">
        <v>722</v>
      </c>
      <c r="B3063" t="s">
        <v>2298</v>
      </c>
      <c r="C3063" t="s">
        <v>3186</v>
      </c>
      <c r="D3063" t="s">
        <v>238</v>
      </c>
      <c r="E3063" t="s">
        <v>3573</v>
      </c>
      <c r="F3063" t="s">
        <v>123</v>
      </c>
      <c r="G3063" s="87">
        <v>20200311</v>
      </c>
      <c r="H3063" t="s">
        <v>5730</v>
      </c>
      <c r="I3063" t="s">
        <v>6876</v>
      </c>
      <c r="J3063" t="s">
        <v>6854</v>
      </c>
      <c r="K3063">
        <v>7517</v>
      </c>
      <c r="L3063" t="s">
        <v>6135</v>
      </c>
      <c r="M3063" s="87">
        <v>43902</v>
      </c>
      <c r="N3063" t="s">
        <v>3620</v>
      </c>
      <c r="O3063" t="s">
        <v>3579</v>
      </c>
      <c r="P3063" s="61">
        <v>1173.25</v>
      </c>
      <c r="Q3063" t="s">
        <v>3579</v>
      </c>
      <c r="R3063" s="61">
        <v>1173.25</v>
      </c>
      <c r="S3063" s="61">
        <v>0</v>
      </c>
    </row>
    <row r="3064" spans="1:19" x14ac:dyDescent="0.2">
      <c r="A3064" t="s">
        <v>722</v>
      </c>
      <c r="B3064" t="s">
        <v>2298</v>
      </c>
      <c r="C3064" t="s">
        <v>3186</v>
      </c>
      <c r="D3064" t="s">
        <v>238</v>
      </c>
      <c r="E3064" t="s">
        <v>3573</v>
      </c>
      <c r="F3064" t="s">
        <v>124</v>
      </c>
      <c r="G3064" s="87">
        <v>20200401</v>
      </c>
      <c r="H3064" t="s">
        <v>5730</v>
      </c>
      <c r="I3064" t="s">
        <v>6877</v>
      </c>
      <c r="J3064" t="s">
        <v>6772</v>
      </c>
      <c r="K3064">
        <v>7559</v>
      </c>
      <c r="L3064" t="s">
        <v>6856</v>
      </c>
      <c r="M3064" s="87">
        <v>43921</v>
      </c>
      <c r="N3064" t="s">
        <v>3578</v>
      </c>
      <c r="O3064" t="s">
        <v>3579</v>
      </c>
      <c r="P3064" s="61">
        <v>1173.25</v>
      </c>
      <c r="Q3064" t="s">
        <v>3579</v>
      </c>
      <c r="R3064" s="61">
        <v>1173.25</v>
      </c>
      <c r="S3064" s="61">
        <v>0</v>
      </c>
    </row>
    <row r="3065" spans="1:19" x14ac:dyDescent="0.2">
      <c r="A3065" t="s">
        <v>722</v>
      </c>
      <c r="B3065" t="s">
        <v>2298</v>
      </c>
      <c r="C3065" t="s">
        <v>3186</v>
      </c>
      <c r="D3065" t="s">
        <v>238</v>
      </c>
      <c r="E3065" t="s">
        <v>3573</v>
      </c>
      <c r="F3065" t="s">
        <v>125</v>
      </c>
      <c r="G3065" s="87">
        <v>20200507</v>
      </c>
      <c r="H3065" t="s">
        <v>5730</v>
      </c>
      <c r="I3065" t="s">
        <v>6878</v>
      </c>
      <c r="J3065" t="s">
        <v>6879</v>
      </c>
      <c r="K3065">
        <v>7628</v>
      </c>
      <c r="L3065" t="s">
        <v>5963</v>
      </c>
      <c r="M3065" s="87">
        <v>43962</v>
      </c>
      <c r="N3065" t="s">
        <v>3620</v>
      </c>
      <c r="O3065" t="s">
        <v>3579</v>
      </c>
      <c r="P3065" s="61">
        <v>1173.25</v>
      </c>
      <c r="Q3065" t="s">
        <v>3579</v>
      </c>
      <c r="R3065" s="61">
        <v>1173.25</v>
      </c>
      <c r="S3065" s="61">
        <v>0</v>
      </c>
    </row>
    <row r="3066" spans="1:19" x14ac:dyDescent="0.2">
      <c r="A3066" t="s">
        <v>722</v>
      </c>
      <c r="B3066" t="s">
        <v>2298</v>
      </c>
      <c r="C3066" t="s">
        <v>3186</v>
      </c>
      <c r="D3066" t="s">
        <v>238</v>
      </c>
      <c r="E3066" t="s">
        <v>3573</v>
      </c>
      <c r="F3066" t="s">
        <v>126</v>
      </c>
      <c r="G3066" s="87">
        <v>20200602</v>
      </c>
      <c r="H3066" t="s">
        <v>5730</v>
      </c>
      <c r="I3066" t="s">
        <v>6880</v>
      </c>
      <c r="J3066" t="s">
        <v>6881</v>
      </c>
      <c r="K3066">
        <v>7665</v>
      </c>
      <c r="L3066" t="s">
        <v>6513</v>
      </c>
      <c r="M3066" s="87">
        <v>43991</v>
      </c>
      <c r="N3066" t="s">
        <v>3620</v>
      </c>
      <c r="O3066" t="s">
        <v>3579</v>
      </c>
      <c r="P3066" s="61">
        <v>1173.25</v>
      </c>
      <c r="Q3066" t="s">
        <v>3579</v>
      </c>
      <c r="R3066" s="61">
        <v>1173.25</v>
      </c>
      <c r="S3066" s="61">
        <v>0</v>
      </c>
    </row>
    <row r="3067" spans="1:19" x14ac:dyDescent="0.2">
      <c r="A3067" t="s">
        <v>722</v>
      </c>
      <c r="B3067" t="s">
        <v>2298</v>
      </c>
      <c r="C3067" t="s">
        <v>3186</v>
      </c>
      <c r="D3067" t="s">
        <v>238</v>
      </c>
      <c r="E3067" t="s">
        <v>3573</v>
      </c>
      <c r="F3067" t="s">
        <v>16</v>
      </c>
      <c r="G3067" s="87">
        <v>20200630</v>
      </c>
      <c r="H3067" t="s">
        <v>3617</v>
      </c>
      <c r="J3067" t="s">
        <v>3618</v>
      </c>
      <c r="K3067">
        <v>7681</v>
      </c>
      <c r="L3067" t="s">
        <v>3619</v>
      </c>
      <c r="M3067" s="87">
        <v>43999</v>
      </c>
      <c r="N3067" t="s">
        <v>3620</v>
      </c>
      <c r="O3067" t="s">
        <v>3579</v>
      </c>
      <c r="P3067" s="61">
        <v>-12905.7</v>
      </c>
      <c r="Q3067" t="s">
        <v>3579</v>
      </c>
      <c r="R3067" s="61">
        <v>0</v>
      </c>
      <c r="S3067" s="61">
        <v>-12905.7</v>
      </c>
    </row>
    <row r="3068" spans="1:19" x14ac:dyDescent="0.2">
      <c r="A3068" t="s">
        <v>723</v>
      </c>
      <c r="B3068" t="s">
        <v>2302</v>
      </c>
      <c r="C3068" t="s">
        <v>3187</v>
      </c>
      <c r="D3068" t="s">
        <v>238</v>
      </c>
      <c r="E3068" t="s">
        <v>3573</v>
      </c>
      <c r="F3068" t="s">
        <v>115</v>
      </c>
      <c r="G3068" s="87">
        <v>20190731</v>
      </c>
      <c r="H3068" t="s">
        <v>5730</v>
      </c>
      <c r="I3068" t="s">
        <v>6882</v>
      </c>
      <c r="J3068" t="s">
        <v>6883</v>
      </c>
      <c r="K3068">
        <v>7163</v>
      </c>
      <c r="L3068" t="s">
        <v>6769</v>
      </c>
      <c r="M3068" s="87">
        <v>43678</v>
      </c>
      <c r="N3068" t="s">
        <v>3578</v>
      </c>
      <c r="O3068" t="s">
        <v>3579</v>
      </c>
      <c r="P3068" s="61">
        <v>1280</v>
      </c>
      <c r="Q3068" t="s">
        <v>3579</v>
      </c>
      <c r="R3068" s="61">
        <v>1280</v>
      </c>
      <c r="S3068" s="61">
        <v>0</v>
      </c>
    </row>
    <row r="3069" spans="1:19" x14ac:dyDescent="0.2">
      <c r="A3069" t="s">
        <v>723</v>
      </c>
      <c r="B3069" t="s">
        <v>2302</v>
      </c>
      <c r="C3069" t="s">
        <v>3187</v>
      </c>
      <c r="D3069" t="s">
        <v>238</v>
      </c>
      <c r="E3069" t="s">
        <v>3573</v>
      </c>
      <c r="F3069" t="s">
        <v>117</v>
      </c>
      <c r="G3069" s="87">
        <v>20190919</v>
      </c>
      <c r="H3069" t="s">
        <v>5730</v>
      </c>
      <c r="I3069" t="s">
        <v>6884</v>
      </c>
      <c r="J3069" t="s">
        <v>6885</v>
      </c>
      <c r="K3069">
        <v>7260</v>
      </c>
      <c r="L3069" t="s">
        <v>6219</v>
      </c>
      <c r="M3069" s="87">
        <v>43739</v>
      </c>
      <c r="N3069" t="s">
        <v>3578</v>
      </c>
      <c r="O3069" t="s">
        <v>3579</v>
      </c>
      <c r="P3069" s="61">
        <v>498.07</v>
      </c>
      <c r="Q3069" t="s">
        <v>3579</v>
      </c>
      <c r="R3069" s="61">
        <v>498.07</v>
      </c>
      <c r="S3069" s="61">
        <v>0</v>
      </c>
    </row>
    <row r="3070" spans="1:19" x14ac:dyDescent="0.2">
      <c r="A3070" t="s">
        <v>723</v>
      </c>
      <c r="B3070" t="s">
        <v>2302</v>
      </c>
      <c r="C3070" t="s">
        <v>3187</v>
      </c>
      <c r="D3070" t="s">
        <v>238</v>
      </c>
      <c r="E3070" t="s">
        <v>3573</v>
      </c>
      <c r="F3070" t="s">
        <v>16</v>
      </c>
      <c r="G3070" s="87">
        <v>20200630</v>
      </c>
      <c r="H3070" t="s">
        <v>3617</v>
      </c>
      <c r="J3070" t="s">
        <v>3618</v>
      </c>
      <c r="K3070">
        <v>7681</v>
      </c>
      <c r="L3070" t="s">
        <v>3619</v>
      </c>
      <c r="M3070" s="87">
        <v>43999</v>
      </c>
      <c r="N3070" t="s">
        <v>3620</v>
      </c>
      <c r="O3070" t="s">
        <v>3579</v>
      </c>
      <c r="P3070" s="61">
        <v>-1778.07</v>
      </c>
      <c r="Q3070" t="s">
        <v>3579</v>
      </c>
      <c r="R3070" s="61">
        <v>0</v>
      </c>
      <c r="S3070" s="61">
        <v>-1778.07</v>
      </c>
    </row>
    <row r="3071" spans="1:19" x14ac:dyDescent="0.2">
      <c r="A3071" t="s">
        <v>724</v>
      </c>
      <c r="B3071" t="s">
        <v>2303</v>
      </c>
      <c r="C3071" t="s">
        <v>3189</v>
      </c>
      <c r="D3071" t="s">
        <v>238</v>
      </c>
      <c r="E3071" t="s">
        <v>3573</v>
      </c>
      <c r="F3071" t="s">
        <v>122</v>
      </c>
      <c r="G3071" s="87">
        <v>20200228</v>
      </c>
      <c r="H3071" t="s">
        <v>5730</v>
      </c>
      <c r="I3071" t="s">
        <v>6886</v>
      </c>
      <c r="J3071" t="s">
        <v>6887</v>
      </c>
      <c r="K3071">
        <v>7518</v>
      </c>
      <c r="L3071" t="s">
        <v>6888</v>
      </c>
      <c r="M3071" s="87">
        <v>43902</v>
      </c>
      <c r="N3071" t="s">
        <v>3620</v>
      </c>
      <c r="O3071" t="s">
        <v>3579</v>
      </c>
      <c r="P3071" s="61">
        <v>57.23</v>
      </c>
      <c r="Q3071" t="s">
        <v>3579</v>
      </c>
      <c r="R3071" s="61">
        <v>57.23</v>
      </c>
      <c r="S3071" s="61">
        <v>0</v>
      </c>
    </row>
    <row r="3072" spans="1:19" x14ac:dyDescent="0.2">
      <c r="A3072" t="s">
        <v>724</v>
      </c>
      <c r="B3072" t="s">
        <v>2303</v>
      </c>
      <c r="C3072" t="s">
        <v>3189</v>
      </c>
      <c r="D3072" t="s">
        <v>238</v>
      </c>
      <c r="E3072" t="s">
        <v>3573</v>
      </c>
      <c r="F3072" t="s">
        <v>123</v>
      </c>
      <c r="G3072" s="87">
        <v>20200301</v>
      </c>
      <c r="H3072" t="s">
        <v>5730</v>
      </c>
      <c r="I3072" t="s">
        <v>6889</v>
      </c>
      <c r="J3072" t="s">
        <v>6890</v>
      </c>
      <c r="K3072">
        <v>7518</v>
      </c>
      <c r="L3072" t="s">
        <v>6891</v>
      </c>
      <c r="M3072" s="87">
        <v>43902</v>
      </c>
      <c r="N3072" t="s">
        <v>3620</v>
      </c>
      <c r="O3072" t="s">
        <v>3579</v>
      </c>
      <c r="P3072" s="61">
        <v>23.09</v>
      </c>
      <c r="Q3072" t="s">
        <v>3579</v>
      </c>
      <c r="R3072" s="61">
        <v>23.09</v>
      </c>
      <c r="S3072" s="61">
        <v>0</v>
      </c>
    </row>
    <row r="3073" spans="1:19" x14ac:dyDescent="0.2">
      <c r="A3073" t="s">
        <v>724</v>
      </c>
      <c r="B3073" t="s">
        <v>2303</v>
      </c>
      <c r="C3073" t="s">
        <v>3189</v>
      </c>
      <c r="D3073" t="s">
        <v>238</v>
      </c>
      <c r="E3073" t="s">
        <v>3573</v>
      </c>
      <c r="F3073" t="s">
        <v>16</v>
      </c>
      <c r="G3073" s="87">
        <v>20200630</v>
      </c>
      <c r="H3073" t="s">
        <v>3617</v>
      </c>
      <c r="J3073" t="s">
        <v>3618</v>
      </c>
      <c r="K3073">
        <v>7681</v>
      </c>
      <c r="L3073" t="s">
        <v>3619</v>
      </c>
      <c r="M3073" s="87">
        <v>43999</v>
      </c>
      <c r="N3073" t="s">
        <v>3620</v>
      </c>
      <c r="O3073" t="s">
        <v>3579</v>
      </c>
      <c r="P3073" s="61">
        <v>-80.319999999999993</v>
      </c>
      <c r="Q3073" t="s">
        <v>3579</v>
      </c>
      <c r="R3073" s="61">
        <v>0</v>
      </c>
      <c r="S3073" s="61">
        <v>-80.319999999999993</v>
      </c>
    </row>
    <row r="3074" spans="1:19" x14ac:dyDescent="0.2">
      <c r="A3074" t="s">
        <v>724</v>
      </c>
      <c r="B3074" t="s">
        <v>2303</v>
      </c>
      <c r="C3074" t="s">
        <v>3189</v>
      </c>
      <c r="D3074" t="s">
        <v>238</v>
      </c>
      <c r="E3074" t="s">
        <v>3573</v>
      </c>
      <c r="F3074" t="s">
        <v>126</v>
      </c>
      <c r="G3074" s="87">
        <v>20200630</v>
      </c>
      <c r="H3074" t="s">
        <v>5730</v>
      </c>
      <c r="I3074" t="s">
        <v>6892</v>
      </c>
      <c r="J3074" t="s">
        <v>6893</v>
      </c>
      <c r="K3074">
        <v>7737</v>
      </c>
      <c r="L3074" t="s">
        <v>6894</v>
      </c>
      <c r="M3074" s="87">
        <v>44020</v>
      </c>
      <c r="N3074" t="s">
        <v>3620</v>
      </c>
      <c r="O3074" t="s">
        <v>3579</v>
      </c>
      <c r="P3074" s="61">
        <v>7.54</v>
      </c>
      <c r="Q3074" t="s">
        <v>3579</v>
      </c>
      <c r="R3074" s="61">
        <v>7.54</v>
      </c>
      <c r="S3074" s="61">
        <v>0</v>
      </c>
    </row>
    <row r="3075" spans="1:19" x14ac:dyDescent="0.2">
      <c r="A3075" t="s">
        <v>724</v>
      </c>
      <c r="B3075" t="s">
        <v>2303</v>
      </c>
      <c r="C3075" t="s">
        <v>3189</v>
      </c>
      <c r="D3075" t="s">
        <v>238</v>
      </c>
      <c r="E3075" t="s">
        <v>3573</v>
      </c>
      <c r="F3075" t="s">
        <v>126</v>
      </c>
      <c r="G3075" s="87">
        <v>20200630</v>
      </c>
      <c r="H3075" t="s">
        <v>5730</v>
      </c>
      <c r="I3075" t="s">
        <v>6892</v>
      </c>
      <c r="J3075" t="s">
        <v>6895</v>
      </c>
      <c r="K3075">
        <v>7737</v>
      </c>
      <c r="L3075" t="s">
        <v>6894</v>
      </c>
      <c r="M3075" s="87">
        <v>44020</v>
      </c>
      <c r="N3075" t="s">
        <v>3620</v>
      </c>
      <c r="O3075" t="s">
        <v>3579</v>
      </c>
      <c r="P3075" s="61">
        <v>34.36</v>
      </c>
      <c r="Q3075" t="s">
        <v>3579</v>
      </c>
      <c r="R3075" s="61">
        <v>34.36</v>
      </c>
      <c r="S3075" s="61">
        <v>0</v>
      </c>
    </row>
    <row r="3076" spans="1:19" x14ac:dyDescent="0.2">
      <c r="A3076" t="s">
        <v>724</v>
      </c>
      <c r="B3076" t="s">
        <v>2303</v>
      </c>
      <c r="C3076" t="s">
        <v>3189</v>
      </c>
      <c r="D3076" t="s">
        <v>238</v>
      </c>
      <c r="E3076" t="s">
        <v>3573</v>
      </c>
      <c r="F3076" t="s">
        <v>16</v>
      </c>
      <c r="G3076" s="87">
        <v>20200630</v>
      </c>
      <c r="H3076" t="s">
        <v>5856</v>
      </c>
      <c r="I3076" t="s">
        <v>3618</v>
      </c>
      <c r="J3076" t="s">
        <v>3618</v>
      </c>
      <c r="K3076">
        <v>7737</v>
      </c>
      <c r="L3076" t="s">
        <v>6894</v>
      </c>
      <c r="M3076" s="87">
        <v>44020</v>
      </c>
      <c r="N3076" t="s">
        <v>3620</v>
      </c>
      <c r="O3076" t="s">
        <v>3579</v>
      </c>
      <c r="P3076" s="61">
        <v>-34.36</v>
      </c>
      <c r="Q3076" t="s">
        <v>3579</v>
      </c>
      <c r="R3076" s="61">
        <v>0</v>
      </c>
      <c r="S3076" s="61">
        <v>-34.36</v>
      </c>
    </row>
    <row r="3077" spans="1:19" x14ac:dyDescent="0.2">
      <c r="A3077" t="s">
        <v>724</v>
      </c>
      <c r="B3077" t="s">
        <v>2303</v>
      </c>
      <c r="C3077" t="s">
        <v>3189</v>
      </c>
      <c r="D3077" t="s">
        <v>238</v>
      </c>
      <c r="E3077" t="s">
        <v>3573</v>
      </c>
      <c r="F3077" t="s">
        <v>16</v>
      </c>
      <c r="G3077" s="87">
        <v>20200630</v>
      </c>
      <c r="H3077" t="s">
        <v>5856</v>
      </c>
      <c r="I3077" t="s">
        <v>3618</v>
      </c>
      <c r="J3077" t="s">
        <v>3618</v>
      </c>
      <c r="K3077">
        <v>7737</v>
      </c>
      <c r="L3077" t="s">
        <v>6894</v>
      </c>
      <c r="M3077" s="87">
        <v>44020</v>
      </c>
      <c r="N3077" t="s">
        <v>3620</v>
      </c>
      <c r="O3077" t="s">
        <v>3579</v>
      </c>
      <c r="P3077" s="61">
        <v>-7.54</v>
      </c>
      <c r="Q3077" t="s">
        <v>3579</v>
      </c>
      <c r="R3077" s="61">
        <v>0</v>
      </c>
      <c r="S3077" s="61">
        <v>-7.54</v>
      </c>
    </row>
    <row r="3078" spans="1:19" x14ac:dyDescent="0.2">
      <c r="A3078" t="s">
        <v>725</v>
      </c>
      <c r="B3078" t="s">
        <v>2304</v>
      </c>
      <c r="C3078" t="s">
        <v>3190</v>
      </c>
      <c r="D3078" t="s">
        <v>238</v>
      </c>
      <c r="E3078" t="s">
        <v>3573</v>
      </c>
      <c r="F3078" t="s">
        <v>115</v>
      </c>
      <c r="G3078" s="87">
        <v>20190729</v>
      </c>
      <c r="H3078" t="s">
        <v>5730</v>
      </c>
      <c r="I3078" t="s">
        <v>6896</v>
      </c>
      <c r="J3078" t="s">
        <v>6897</v>
      </c>
      <c r="K3078">
        <v>7149</v>
      </c>
      <c r="L3078" t="s">
        <v>6617</v>
      </c>
      <c r="M3078" s="87">
        <v>43675</v>
      </c>
      <c r="N3078" t="s">
        <v>3583</v>
      </c>
      <c r="O3078" t="s">
        <v>3579</v>
      </c>
      <c r="P3078" s="61">
        <v>36.36</v>
      </c>
      <c r="Q3078" t="s">
        <v>3579</v>
      </c>
      <c r="R3078" s="61">
        <v>36.36</v>
      </c>
      <c r="S3078" s="61">
        <v>0</v>
      </c>
    </row>
    <row r="3079" spans="1:19" x14ac:dyDescent="0.2">
      <c r="A3079" t="s">
        <v>725</v>
      </c>
      <c r="B3079" t="s">
        <v>2304</v>
      </c>
      <c r="C3079" t="s">
        <v>3190</v>
      </c>
      <c r="D3079" t="s">
        <v>238</v>
      </c>
      <c r="E3079" t="s">
        <v>3573</v>
      </c>
      <c r="F3079" t="s">
        <v>115</v>
      </c>
      <c r="G3079" s="87">
        <v>20190729</v>
      </c>
      <c r="H3079" t="s">
        <v>5730</v>
      </c>
      <c r="I3079" t="s">
        <v>6896</v>
      </c>
      <c r="J3079" t="s">
        <v>6465</v>
      </c>
      <c r="K3079">
        <v>7149</v>
      </c>
      <c r="L3079" t="s">
        <v>6617</v>
      </c>
      <c r="M3079" s="87">
        <v>43675</v>
      </c>
      <c r="N3079" t="s">
        <v>3583</v>
      </c>
      <c r="O3079" t="s">
        <v>3579</v>
      </c>
      <c r="P3079" s="61">
        <v>17.5</v>
      </c>
      <c r="Q3079" t="s">
        <v>3579</v>
      </c>
      <c r="R3079" s="61">
        <v>17.5</v>
      </c>
      <c r="S3079" s="61">
        <v>0</v>
      </c>
    </row>
    <row r="3080" spans="1:19" x14ac:dyDescent="0.2">
      <c r="A3080" t="s">
        <v>725</v>
      </c>
      <c r="B3080" t="s">
        <v>2304</v>
      </c>
      <c r="C3080" t="s">
        <v>3190</v>
      </c>
      <c r="D3080" t="s">
        <v>238</v>
      </c>
      <c r="E3080" t="s">
        <v>3573</v>
      </c>
      <c r="F3080" t="s">
        <v>115</v>
      </c>
      <c r="G3080" s="87">
        <v>20190729</v>
      </c>
      <c r="H3080" t="s">
        <v>5730</v>
      </c>
      <c r="I3080" t="s">
        <v>6896</v>
      </c>
      <c r="J3080" t="s">
        <v>6898</v>
      </c>
      <c r="K3080">
        <v>7149</v>
      </c>
      <c r="L3080" t="s">
        <v>6617</v>
      </c>
      <c r="M3080" s="87">
        <v>43675</v>
      </c>
      <c r="N3080" t="s">
        <v>3583</v>
      </c>
      <c r="O3080" t="s">
        <v>3579</v>
      </c>
      <c r="P3080" s="61">
        <v>45.82</v>
      </c>
      <c r="Q3080" t="s">
        <v>3579</v>
      </c>
      <c r="R3080" s="61">
        <v>45.82</v>
      </c>
      <c r="S3080" s="61">
        <v>0</v>
      </c>
    </row>
    <row r="3081" spans="1:19" x14ac:dyDescent="0.2">
      <c r="A3081" t="s">
        <v>725</v>
      </c>
      <c r="B3081" t="s">
        <v>2304</v>
      </c>
      <c r="C3081" t="s">
        <v>3190</v>
      </c>
      <c r="D3081" t="s">
        <v>238</v>
      </c>
      <c r="E3081" t="s">
        <v>3573</v>
      </c>
      <c r="F3081" t="s">
        <v>115</v>
      </c>
      <c r="G3081" s="87">
        <v>20190729</v>
      </c>
      <c r="H3081" t="s">
        <v>5730</v>
      </c>
      <c r="I3081" t="s">
        <v>6896</v>
      </c>
      <c r="J3081" t="s">
        <v>6899</v>
      </c>
      <c r="K3081">
        <v>7149</v>
      </c>
      <c r="L3081" t="s">
        <v>6617</v>
      </c>
      <c r="M3081" s="87">
        <v>43675</v>
      </c>
      <c r="N3081" t="s">
        <v>3583</v>
      </c>
      <c r="O3081" t="s">
        <v>3579</v>
      </c>
      <c r="P3081" s="61">
        <v>35.450000000000003</v>
      </c>
      <c r="Q3081" t="s">
        <v>3579</v>
      </c>
      <c r="R3081" s="61">
        <v>35.450000000000003</v>
      </c>
      <c r="S3081" s="61">
        <v>0</v>
      </c>
    </row>
    <row r="3082" spans="1:19" x14ac:dyDescent="0.2">
      <c r="A3082" t="s">
        <v>725</v>
      </c>
      <c r="B3082" t="s">
        <v>2304</v>
      </c>
      <c r="C3082" t="s">
        <v>3190</v>
      </c>
      <c r="D3082" t="s">
        <v>238</v>
      </c>
      <c r="E3082" t="s">
        <v>3573</v>
      </c>
      <c r="F3082" t="s">
        <v>116</v>
      </c>
      <c r="G3082" s="87">
        <v>20190806</v>
      </c>
      <c r="H3082" t="s">
        <v>5730</v>
      </c>
      <c r="I3082" t="s">
        <v>6900</v>
      </c>
      <c r="J3082" t="s">
        <v>6901</v>
      </c>
      <c r="K3082">
        <v>7180</v>
      </c>
      <c r="L3082" t="s">
        <v>6288</v>
      </c>
      <c r="M3082" s="87">
        <v>43698</v>
      </c>
      <c r="N3082" t="s">
        <v>3620</v>
      </c>
      <c r="O3082" t="s">
        <v>3579</v>
      </c>
      <c r="P3082" s="61">
        <v>99</v>
      </c>
      <c r="Q3082" t="s">
        <v>3579</v>
      </c>
      <c r="R3082" s="61">
        <v>99</v>
      </c>
      <c r="S3082" s="61">
        <v>0</v>
      </c>
    </row>
    <row r="3083" spans="1:19" x14ac:dyDescent="0.2">
      <c r="A3083" t="s">
        <v>725</v>
      </c>
      <c r="B3083" t="s">
        <v>2304</v>
      </c>
      <c r="C3083" t="s">
        <v>3190</v>
      </c>
      <c r="D3083" t="s">
        <v>238</v>
      </c>
      <c r="E3083" t="s">
        <v>3573</v>
      </c>
      <c r="F3083" t="s">
        <v>116</v>
      </c>
      <c r="G3083" s="87">
        <v>20190827</v>
      </c>
      <c r="H3083" t="s">
        <v>5730</v>
      </c>
      <c r="I3083" t="s">
        <v>6464</v>
      </c>
      <c r="J3083" t="s">
        <v>6902</v>
      </c>
      <c r="K3083">
        <v>7215</v>
      </c>
      <c r="L3083" t="s">
        <v>6466</v>
      </c>
      <c r="M3083" s="87">
        <v>43710</v>
      </c>
      <c r="N3083" t="s">
        <v>3578</v>
      </c>
      <c r="O3083" t="s">
        <v>3579</v>
      </c>
      <c r="P3083" s="61">
        <v>56.09</v>
      </c>
      <c r="Q3083" t="s">
        <v>3579</v>
      </c>
      <c r="R3083" s="61">
        <v>56.09</v>
      </c>
      <c r="S3083" s="61">
        <v>0</v>
      </c>
    </row>
    <row r="3084" spans="1:19" x14ac:dyDescent="0.2">
      <c r="A3084" t="s">
        <v>725</v>
      </c>
      <c r="B3084" t="s">
        <v>2304</v>
      </c>
      <c r="C3084" t="s">
        <v>3190</v>
      </c>
      <c r="D3084" t="s">
        <v>238</v>
      </c>
      <c r="E3084" t="s">
        <v>3573</v>
      </c>
      <c r="F3084" t="s">
        <v>116</v>
      </c>
      <c r="G3084" s="87">
        <v>20190827</v>
      </c>
      <c r="H3084" t="s">
        <v>5730</v>
      </c>
      <c r="I3084" t="s">
        <v>6464</v>
      </c>
      <c r="J3084" t="s">
        <v>6903</v>
      </c>
      <c r="K3084">
        <v>7215</v>
      </c>
      <c r="L3084" t="s">
        <v>6466</v>
      </c>
      <c r="M3084" s="87">
        <v>43710</v>
      </c>
      <c r="N3084" t="s">
        <v>3578</v>
      </c>
      <c r="O3084" t="s">
        <v>3579</v>
      </c>
      <c r="P3084" s="61">
        <v>29.23</v>
      </c>
      <c r="Q3084" t="s">
        <v>3579</v>
      </c>
      <c r="R3084" s="61">
        <v>29.23</v>
      </c>
      <c r="S3084" s="61">
        <v>0</v>
      </c>
    </row>
    <row r="3085" spans="1:19" x14ac:dyDescent="0.2">
      <c r="A3085" t="s">
        <v>725</v>
      </c>
      <c r="B3085" t="s">
        <v>2304</v>
      </c>
      <c r="C3085" t="s">
        <v>3190</v>
      </c>
      <c r="D3085" t="s">
        <v>238</v>
      </c>
      <c r="E3085" t="s">
        <v>3573</v>
      </c>
      <c r="F3085" t="s">
        <v>116</v>
      </c>
      <c r="G3085" s="87">
        <v>20190827</v>
      </c>
      <c r="H3085" t="s">
        <v>5730</v>
      </c>
      <c r="I3085" t="s">
        <v>6904</v>
      </c>
      <c r="J3085" t="s">
        <v>6905</v>
      </c>
      <c r="K3085">
        <v>7215</v>
      </c>
      <c r="L3085" t="s">
        <v>6414</v>
      </c>
      <c r="M3085" s="87">
        <v>43710</v>
      </c>
      <c r="N3085" t="s">
        <v>3578</v>
      </c>
      <c r="O3085" t="s">
        <v>3579</v>
      </c>
      <c r="P3085" s="61">
        <v>196.46</v>
      </c>
      <c r="Q3085" t="s">
        <v>3579</v>
      </c>
      <c r="R3085" s="61">
        <v>196.46</v>
      </c>
      <c r="S3085" s="61">
        <v>0</v>
      </c>
    </row>
    <row r="3086" spans="1:19" x14ac:dyDescent="0.2">
      <c r="A3086" t="s">
        <v>725</v>
      </c>
      <c r="B3086" t="s">
        <v>2304</v>
      </c>
      <c r="C3086" t="s">
        <v>3190</v>
      </c>
      <c r="D3086" t="s">
        <v>238</v>
      </c>
      <c r="E3086" t="s">
        <v>3573</v>
      </c>
      <c r="F3086" t="s">
        <v>116</v>
      </c>
      <c r="G3086" s="87">
        <v>20190827</v>
      </c>
      <c r="H3086" t="s">
        <v>5730</v>
      </c>
      <c r="I3086" t="s">
        <v>6906</v>
      </c>
      <c r="J3086" t="s">
        <v>6907</v>
      </c>
      <c r="K3086">
        <v>7215</v>
      </c>
      <c r="L3086" t="s">
        <v>6414</v>
      </c>
      <c r="M3086" s="87">
        <v>43710</v>
      </c>
      <c r="N3086" t="s">
        <v>3578</v>
      </c>
      <c r="O3086" t="s">
        <v>3579</v>
      </c>
      <c r="P3086" s="61">
        <v>754.54</v>
      </c>
      <c r="Q3086" t="s">
        <v>3579</v>
      </c>
      <c r="R3086" s="61">
        <v>754.54</v>
      </c>
      <c r="S3086" s="61">
        <v>0</v>
      </c>
    </row>
    <row r="3087" spans="1:19" x14ac:dyDescent="0.2">
      <c r="A3087" t="s">
        <v>725</v>
      </c>
      <c r="B3087" t="s">
        <v>2304</v>
      </c>
      <c r="C3087" t="s">
        <v>3190</v>
      </c>
      <c r="D3087" t="s">
        <v>238</v>
      </c>
      <c r="E3087" t="s">
        <v>3573</v>
      </c>
      <c r="F3087" t="s">
        <v>116</v>
      </c>
      <c r="G3087" s="87">
        <v>20190831</v>
      </c>
      <c r="H3087" t="s">
        <v>4447</v>
      </c>
      <c r="I3087" t="s">
        <v>6516</v>
      </c>
      <c r="J3087" t="s">
        <v>6516</v>
      </c>
      <c r="K3087">
        <v>7236</v>
      </c>
      <c r="L3087" t="s">
        <v>6908</v>
      </c>
      <c r="M3087" s="87">
        <v>43719</v>
      </c>
      <c r="N3087" t="s">
        <v>3620</v>
      </c>
      <c r="O3087" t="s">
        <v>3579</v>
      </c>
      <c r="P3087" s="61">
        <v>2365</v>
      </c>
      <c r="Q3087" t="s">
        <v>3579</v>
      </c>
      <c r="R3087" s="61">
        <v>2365</v>
      </c>
      <c r="S3087" s="61">
        <v>0</v>
      </c>
    </row>
    <row r="3088" spans="1:19" x14ac:dyDescent="0.2">
      <c r="A3088" t="s">
        <v>725</v>
      </c>
      <c r="B3088" t="s">
        <v>2304</v>
      </c>
      <c r="C3088" t="s">
        <v>3190</v>
      </c>
      <c r="D3088" t="s">
        <v>238</v>
      </c>
      <c r="E3088" t="s">
        <v>3573</v>
      </c>
      <c r="F3088" t="s">
        <v>116</v>
      </c>
      <c r="G3088" s="87">
        <v>20190831</v>
      </c>
      <c r="H3088" t="s">
        <v>4447</v>
      </c>
      <c r="I3088" t="s">
        <v>6909</v>
      </c>
      <c r="J3088" t="s">
        <v>6909</v>
      </c>
      <c r="K3088">
        <v>7235</v>
      </c>
      <c r="L3088" t="s">
        <v>6910</v>
      </c>
      <c r="M3088" s="87">
        <v>43719</v>
      </c>
      <c r="N3088" t="s">
        <v>3620</v>
      </c>
      <c r="O3088" t="s">
        <v>3579</v>
      </c>
      <c r="P3088" s="61">
        <v>-2365</v>
      </c>
      <c r="Q3088" t="s">
        <v>3579</v>
      </c>
      <c r="R3088" s="61">
        <v>0</v>
      </c>
      <c r="S3088" s="61">
        <v>-2365</v>
      </c>
    </row>
    <row r="3089" spans="1:19" x14ac:dyDescent="0.2">
      <c r="A3089" t="s">
        <v>725</v>
      </c>
      <c r="B3089" t="s">
        <v>2304</v>
      </c>
      <c r="C3089" t="s">
        <v>3190</v>
      </c>
      <c r="D3089" t="s">
        <v>238</v>
      </c>
      <c r="E3089" t="s">
        <v>3573</v>
      </c>
      <c r="F3089" t="s">
        <v>117</v>
      </c>
      <c r="G3089" s="87">
        <v>20190919</v>
      </c>
      <c r="H3089" t="s">
        <v>5730</v>
      </c>
      <c r="I3089" t="s">
        <v>6911</v>
      </c>
      <c r="J3089" t="s">
        <v>6912</v>
      </c>
      <c r="K3089">
        <v>7260</v>
      </c>
      <c r="L3089" t="s">
        <v>6219</v>
      </c>
      <c r="M3089" s="87">
        <v>43739</v>
      </c>
      <c r="N3089" t="s">
        <v>3578</v>
      </c>
      <c r="O3089" t="s">
        <v>3579</v>
      </c>
      <c r="P3089" s="61">
        <v>1729.59</v>
      </c>
      <c r="Q3089" t="s">
        <v>3579</v>
      </c>
      <c r="R3089" s="61">
        <v>1729.59</v>
      </c>
      <c r="S3089" s="61">
        <v>0</v>
      </c>
    </row>
    <row r="3090" spans="1:19" x14ac:dyDescent="0.2">
      <c r="A3090" t="s">
        <v>725</v>
      </c>
      <c r="B3090" t="s">
        <v>2304</v>
      </c>
      <c r="C3090" t="s">
        <v>3190</v>
      </c>
      <c r="D3090" t="s">
        <v>238</v>
      </c>
      <c r="E3090" t="s">
        <v>3573</v>
      </c>
      <c r="F3090" t="s">
        <v>117</v>
      </c>
      <c r="G3090" s="87">
        <v>20190919</v>
      </c>
      <c r="H3090" t="s">
        <v>5730</v>
      </c>
      <c r="I3090" t="s">
        <v>6913</v>
      </c>
      <c r="J3090" t="s">
        <v>6914</v>
      </c>
      <c r="K3090">
        <v>7260</v>
      </c>
      <c r="L3090" t="s">
        <v>6301</v>
      </c>
      <c r="M3090" s="87">
        <v>43739</v>
      </c>
      <c r="N3090" t="s">
        <v>3578</v>
      </c>
      <c r="O3090" t="s">
        <v>3579</v>
      </c>
      <c r="P3090" s="61">
        <v>110</v>
      </c>
      <c r="Q3090" t="s">
        <v>3579</v>
      </c>
      <c r="R3090" s="61">
        <v>110</v>
      </c>
      <c r="S3090" s="61">
        <v>0</v>
      </c>
    </row>
    <row r="3091" spans="1:19" x14ac:dyDescent="0.2">
      <c r="A3091" t="s">
        <v>725</v>
      </c>
      <c r="B3091" t="s">
        <v>2304</v>
      </c>
      <c r="C3091" t="s">
        <v>3190</v>
      </c>
      <c r="D3091" t="s">
        <v>238</v>
      </c>
      <c r="E3091" t="s">
        <v>3573</v>
      </c>
      <c r="F3091" t="s">
        <v>117</v>
      </c>
      <c r="G3091" s="87">
        <v>20190919</v>
      </c>
      <c r="H3091" t="s">
        <v>5730</v>
      </c>
      <c r="I3091" t="s">
        <v>6915</v>
      </c>
      <c r="J3091" t="s">
        <v>6916</v>
      </c>
      <c r="K3091">
        <v>7260</v>
      </c>
      <c r="L3091" t="s">
        <v>6301</v>
      </c>
      <c r="M3091" s="87">
        <v>43739</v>
      </c>
      <c r="N3091" t="s">
        <v>3578</v>
      </c>
      <c r="O3091" t="s">
        <v>3579</v>
      </c>
      <c r="P3091" s="61">
        <v>430</v>
      </c>
      <c r="Q3091" t="s">
        <v>3579</v>
      </c>
      <c r="R3091" s="61">
        <v>430</v>
      </c>
      <c r="S3091" s="61">
        <v>0</v>
      </c>
    </row>
    <row r="3092" spans="1:19" x14ac:dyDescent="0.2">
      <c r="A3092" t="s">
        <v>725</v>
      </c>
      <c r="B3092" t="s">
        <v>2304</v>
      </c>
      <c r="C3092" t="s">
        <v>3190</v>
      </c>
      <c r="D3092" t="s">
        <v>238</v>
      </c>
      <c r="E3092" t="s">
        <v>3573</v>
      </c>
      <c r="F3092" t="s">
        <v>118</v>
      </c>
      <c r="G3092" s="87">
        <v>20191014</v>
      </c>
      <c r="H3092" t="s">
        <v>5730</v>
      </c>
      <c r="I3092" t="s">
        <v>6917</v>
      </c>
      <c r="J3092" t="s">
        <v>6918</v>
      </c>
      <c r="K3092">
        <v>7288</v>
      </c>
      <c r="L3092" t="s">
        <v>6266</v>
      </c>
      <c r="M3092" s="87">
        <v>43752</v>
      </c>
      <c r="N3092" t="s">
        <v>3578</v>
      </c>
      <c r="O3092" t="s">
        <v>3579</v>
      </c>
      <c r="P3092" s="61">
        <v>10</v>
      </c>
      <c r="Q3092" t="s">
        <v>3579</v>
      </c>
      <c r="R3092" s="61">
        <v>10</v>
      </c>
      <c r="S3092" s="61">
        <v>0</v>
      </c>
    </row>
    <row r="3093" spans="1:19" x14ac:dyDescent="0.2">
      <c r="A3093" t="s">
        <v>725</v>
      </c>
      <c r="B3093" t="s">
        <v>2304</v>
      </c>
      <c r="C3093" t="s">
        <v>3190</v>
      </c>
      <c r="D3093" t="s">
        <v>238</v>
      </c>
      <c r="E3093" t="s">
        <v>3573</v>
      </c>
      <c r="F3093" t="s">
        <v>118</v>
      </c>
      <c r="G3093" s="87">
        <v>20191014</v>
      </c>
      <c r="H3093" t="s">
        <v>5730</v>
      </c>
      <c r="I3093" t="s">
        <v>6917</v>
      </c>
      <c r="J3093" t="s">
        <v>6919</v>
      </c>
      <c r="K3093">
        <v>7288</v>
      </c>
      <c r="L3093" t="s">
        <v>6266</v>
      </c>
      <c r="M3093" s="87">
        <v>43752</v>
      </c>
      <c r="N3093" t="s">
        <v>3578</v>
      </c>
      <c r="O3093" t="s">
        <v>3579</v>
      </c>
      <c r="P3093" s="61">
        <v>4.3600000000000003</v>
      </c>
      <c r="Q3093" t="s">
        <v>3579</v>
      </c>
      <c r="R3093" s="61">
        <v>4.3600000000000003</v>
      </c>
      <c r="S3093" s="61">
        <v>0</v>
      </c>
    </row>
    <row r="3094" spans="1:19" x14ac:dyDescent="0.2">
      <c r="A3094" t="s">
        <v>725</v>
      </c>
      <c r="B3094" t="s">
        <v>2304</v>
      </c>
      <c r="C3094" t="s">
        <v>3190</v>
      </c>
      <c r="D3094" t="s">
        <v>238</v>
      </c>
      <c r="E3094" t="s">
        <v>3573</v>
      </c>
      <c r="F3094" t="s">
        <v>118</v>
      </c>
      <c r="G3094" s="87">
        <v>20191014</v>
      </c>
      <c r="H3094" t="s">
        <v>5730</v>
      </c>
      <c r="I3094" t="s">
        <v>6917</v>
      </c>
      <c r="J3094" t="s">
        <v>6898</v>
      </c>
      <c r="K3094">
        <v>7288</v>
      </c>
      <c r="L3094" t="s">
        <v>6266</v>
      </c>
      <c r="M3094" s="87">
        <v>43752</v>
      </c>
      <c r="N3094" t="s">
        <v>3578</v>
      </c>
      <c r="O3094" t="s">
        <v>3579</v>
      </c>
      <c r="P3094" s="61">
        <v>11.82</v>
      </c>
      <c r="Q3094" t="s">
        <v>3579</v>
      </c>
      <c r="R3094" s="61">
        <v>11.82</v>
      </c>
      <c r="S3094" s="61">
        <v>0</v>
      </c>
    </row>
    <row r="3095" spans="1:19" x14ac:dyDescent="0.2">
      <c r="A3095" t="s">
        <v>725</v>
      </c>
      <c r="B3095" t="s">
        <v>2304</v>
      </c>
      <c r="C3095" t="s">
        <v>3190</v>
      </c>
      <c r="D3095" t="s">
        <v>238</v>
      </c>
      <c r="E3095" t="s">
        <v>3573</v>
      </c>
      <c r="F3095" t="s">
        <v>118</v>
      </c>
      <c r="G3095" s="87">
        <v>20191014</v>
      </c>
      <c r="H3095" t="s">
        <v>5730</v>
      </c>
      <c r="I3095" t="s">
        <v>6917</v>
      </c>
      <c r="J3095" t="s">
        <v>6920</v>
      </c>
      <c r="K3095">
        <v>7288</v>
      </c>
      <c r="L3095" t="s">
        <v>6266</v>
      </c>
      <c r="M3095" s="87">
        <v>43752</v>
      </c>
      <c r="N3095" t="s">
        <v>3578</v>
      </c>
      <c r="O3095" t="s">
        <v>3579</v>
      </c>
      <c r="P3095" s="61">
        <v>11.54</v>
      </c>
      <c r="Q3095" t="s">
        <v>3579</v>
      </c>
      <c r="R3095" s="61">
        <v>11.54</v>
      </c>
      <c r="S3095" s="61">
        <v>0</v>
      </c>
    </row>
    <row r="3096" spans="1:19" x14ac:dyDescent="0.2">
      <c r="A3096" t="s">
        <v>725</v>
      </c>
      <c r="B3096" t="s">
        <v>2304</v>
      </c>
      <c r="C3096" t="s">
        <v>3190</v>
      </c>
      <c r="D3096" t="s">
        <v>238</v>
      </c>
      <c r="E3096" t="s">
        <v>3573</v>
      </c>
      <c r="F3096" t="s">
        <v>118</v>
      </c>
      <c r="G3096" s="87">
        <v>20191014</v>
      </c>
      <c r="H3096" t="s">
        <v>5730</v>
      </c>
      <c r="I3096" t="s">
        <v>6917</v>
      </c>
      <c r="J3096" t="s">
        <v>6921</v>
      </c>
      <c r="K3096">
        <v>7288</v>
      </c>
      <c r="L3096" t="s">
        <v>6266</v>
      </c>
      <c r="M3096" s="87">
        <v>43752</v>
      </c>
      <c r="N3096" t="s">
        <v>3578</v>
      </c>
      <c r="O3096" t="s">
        <v>3579</v>
      </c>
      <c r="P3096" s="61">
        <v>9.09</v>
      </c>
      <c r="Q3096" t="s">
        <v>3579</v>
      </c>
      <c r="R3096" s="61">
        <v>9.09</v>
      </c>
      <c r="S3096" s="61">
        <v>0</v>
      </c>
    </row>
    <row r="3097" spans="1:19" x14ac:dyDescent="0.2">
      <c r="A3097" t="s">
        <v>725</v>
      </c>
      <c r="B3097" t="s">
        <v>2304</v>
      </c>
      <c r="C3097" t="s">
        <v>3190</v>
      </c>
      <c r="D3097" t="s">
        <v>238</v>
      </c>
      <c r="E3097" t="s">
        <v>3573</v>
      </c>
      <c r="F3097" t="s">
        <v>118</v>
      </c>
      <c r="G3097" s="87">
        <v>20191028</v>
      </c>
      <c r="H3097" t="s">
        <v>5730</v>
      </c>
      <c r="I3097" t="s">
        <v>6922</v>
      </c>
      <c r="J3097" t="s">
        <v>6923</v>
      </c>
      <c r="K3097">
        <v>7310</v>
      </c>
      <c r="L3097" t="s">
        <v>6077</v>
      </c>
      <c r="M3097" s="87">
        <v>43769</v>
      </c>
      <c r="N3097" t="s">
        <v>3578</v>
      </c>
      <c r="O3097" t="s">
        <v>3579</v>
      </c>
      <c r="P3097" s="61">
        <v>136.36000000000001</v>
      </c>
      <c r="Q3097" t="s">
        <v>3579</v>
      </c>
      <c r="R3097" s="61">
        <v>136.36000000000001</v>
      </c>
      <c r="S3097" s="61">
        <v>0</v>
      </c>
    </row>
    <row r="3098" spans="1:19" x14ac:dyDescent="0.2">
      <c r="A3098" t="s">
        <v>725</v>
      </c>
      <c r="B3098" t="s">
        <v>2304</v>
      </c>
      <c r="C3098" t="s">
        <v>3190</v>
      </c>
      <c r="D3098" t="s">
        <v>238</v>
      </c>
      <c r="E3098" t="s">
        <v>3573</v>
      </c>
      <c r="F3098" t="s">
        <v>118</v>
      </c>
      <c r="G3098" s="87">
        <v>20191028</v>
      </c>
      <c r="H3098" t="s">
        <v>5730</v>
      </c>
      <c r="I3098" t="s">
        <v>6924</v>
      </c>
      <c r="J3098" t="s">
        <v>6925</v>
      </c>
      <c r="K3098">
        <v>7310</v>
      </c>
      <c r="L3098" t="s">
        <v>6077</v>
      </c>
      <c r="M3098" s="87">
        <v>43769</v>
      </c>
      <c r="N3098" t="s">
        <v>3578</v>
      </c>
      <c r="O3098" t="s">
        <v>3579</v>
      </c>
      <c r="P3098" s="61">
        <v>136.36000000000001</v>
      </c>
      <c r="Q3098" t="s">
        <v>3579</v>
      </c>
      <c r="R3098" s="61">
        <v>136.36000000000001</v>
      </c>
      <c r="S3098" s="61">
        <v>0</v>
      </c>
    </row>
    <row r="3099" spans="1:19" x14ac:dyDescent="0.2">
      <c r="A3099" t="s">
        <v>725</v>
      </c>
      <c r="B3099" t="s">
        <v>2304</v>
      </c>
      <c r="C3099" t="s">
        <v>3190</v>
      </c>
      <c r="D3099" t="s">
        <v>238</v>
      </c>
      <c r="E3099" t="s">
        <v>3573</v>
      </c>
      <c r="F3099" t="s">
        <v>118</v>
      </c>
      <c r="G3099" s="87">
        <v>20191028</v>
      </c>
      <c r="H3099" t="s">
        <v>5730</v>
      </c>
      <c r="I3099" t="s">
        <v>6926</v>
      </c>
      <c r="J3099" t="s">
        <v>6927</v>
      </c>
      <c r="K3099">
        <v>7310</v>
      </c>
      <c r="L3099" t="s">
        <v>6077</v>
      </c>
      <c r="M3099" s="87">
        <v>43769</v>
      </c>
      <c r="N3099" t="s">
        <v>3578</v>
      </c>
      <c r="O3099" t="s">
        <v>3579</v>
      </c>
      <c r="P3099" s="61">
        <v>537.27</v>
      </c>
      <c r="Q3099" t="s">
        <v>3579</v>
      </c>
      <c r="R3099" s="61">
        <v>537.27</v>
      </c>
      <c r="S3099" s="61">
        <v>0</v>
      </c>
    </row>
    <row r="3100" spans="1:19" x14ac:dyDescent="0.2">
      <c r="A3100" t="s">
        <v>725</v>
      </c>
      <c r="B3100" t="s">
        <v>2304</v>
      </c>
      <c r="C3100" t="s">
        <v>3190</v>
      </c>
      <c r="D3100" t="s">
        <v>238</v>
      </c>
      <c r="E3100" t="s">
        <v>3573</v>
      </c>
      <c r="F3100" t="s">
        <v>118</v>
      </c>
      <c r="G3100" s="87">
        <v>20191029</v>
      </c>
      <c r="H3100" t="s">
        <v>5730</v>
      </c>
      <c r="I3100" t="s">
        <v>6928</v>
      </c>
      <c r="J3100" t="s">
        <v>6929</v>
      </c>
      <c r="K3100">
        <v>7310</v>
      </c>
      <c r="L3100" t="s">
        <v>6930</v>
      </c>
      <c r="M3100" s="87">
        <v>43769</v>
      </c>
      <c r="N3100" t="s">
        <v>3578</v>
      </c>
      <c r="O3100" t="s">
        <v>3579</v>
      </c>
      <c r="P3100" s="61">
        <v>43.64</v>
      </c>
      <c r="Q3100" t="s">
        <v>3579</v>
      </c>
      <c r="R3100" s="61">
        <v>43.64</v>
      </c>
      <c r="S3100" s="61">
        <v>0</v>
      </c>
    </row>
    <row r="3101" spans="1:19" x14ac:dyDescent="0.2">
      <c r="A3101" t="s">
        <v>725</v>
      </c>
      <c r="B3101" t="s">
        <v>2304</v>
      </c>
      <c r="C3101" t="s">
        <v>3190</v>
      </c>
      <c r="D3101" t="s">
        <v>238</v>
      </c>
      <c r="E3101" t="s">
        <v>3573</v>
      </c>
      <c r="F3101" t="s">
        <v>118</v>
      </c>
      <c r="G3101" s="87">
        <v>20191029</v>
      </c>
      <c r="H3101" t="s">
        <v>5730</v>
      </c>
      <c r="I3101" t="s">
        <v>6928</v>
      </c>
      <c r="J3101" t="s">
        <v>6931</v>
      </c>
      <c r="K3101">
        <v>7310</v>
      </c>
      <c r="L3101" t="s">
        <v>6930</v>
      </c>
      <c r="M3101" s="87">
        <v>43769</v>
      </c>
      <c r="N3101" t="s">
        <v>3578</v>
      </c>
      <c r="O3101" t="s">
        <v>3579</v>
      </c>
      <c r="P3101" s="61">
        <v>43.18</v>
      </c>
      <c r="Q3101" t="s">
        <v>3579</v>
      </c>
      <c r="R3101" s="61">
        <v>43.18</v>
      </c>
      <c r="S3101" s="61">
        <v>0</v>
      </c>
    </row>
    <row r="3102" spans="1:19" x14ac:dyDescent="0.2">
      <c r="A3102" t="s">
        <v>725</v>
      </c>
      <c r="B3102" t="s">
        <v>2304</v>
      </c>
      <c r="C3102" t="s">
        <v>3190</v>
      </c>
      <c r="D3102" t="s">
        <v>238</v>
      </c>
      <c r="E3102" t="s">
        <v>3573</v>
      </c>
      <c r="F3102" t="s">
        <v>119</v>
      </c>
      <c r="G3102" s="87">
        <v>20191106</v>
      </c>
      <c r="H3102" t="s">
        <v>5730</v>
      </c>
      <c r="I3102" t="s">
        <v>6932</v>
      </c>
      <c r="J3102" t="s">
        <v>6933</v>
      </c>
      <c r="K3102">
        <v>7327</v>
      </c>
      <c r="L3102" t="s">
        <v>6934</v>
      </c>
      <c r="M3102" s="87">
        <v>43782</v>
      </c>
      <c r="N3102" t="s">
        <v>3620</v>
      </c>
      <c r="O3102" t="s">
        <v>3579</v>
      </c>
      <c r="P3102" s="61">
        <v>705</v>
      </c>
      <c r="Q3102" t="s">
        <v>3579</v>
      </c>
      <c r="R3102" s="61">
        <v>705</v>
      </c>
      <c r="S3102" s="61">
        <v>0</v>
      </c>
    </row>
    <row r="3103" spans="1:19" x14ac:dyDescent="0.2">
      <c r="A3103" t="s">
        <v>725</v>
      </c>
      <c r="B3103" t="s">
        <v>2304</v>
      </c>
      <c r="C3103" t="s">
        <v>3190</v>
      </c>
      <c r="D3103" t="s">
        <v>238</v>
      </c>
      <c r="E3103" t="s">
        <v>3573</v>
      </c>
      <c r="F3103" t="s">
        <v>119</v>
      </c>
      <c r="G3103" s="87">
        <v>20191111</v>
      </c>
      <c r="H3103" t="s">
        <v>5730</v>
      </c>
      <c r="I3103" t="s">
        <v>6935</v>
      </c>
      <c r="J3103" t="s">
        <v>6936</v>
      </c>
      <c r="K3103">
        <v>7327</v>
      </c>
      <c r="L3103" t="s">
        <v>6308</v>
      </c>
      <c r="M3103" s="87">
        <v>43782</v>
      </c>
      <c r="N3103" t="s">
        <v>3620</v>
      </c>
      <c r="O3103" t="s">
        <v>3579</v>
      </c>
      <c r="P3103" s="61">
        <v>200</v>
      </c>
      <c r="Q3103" t="s">
        <v>3579</v>
      </c>
      <c r="R3103" s="61">
        <v>200</v>
      </c>
      <c r="S3103" s="61">
        <v>0</v>
      </c>
    </row>
    <row r="3104" spans="1:19" x14ac:dyDescent="0.2">
      <c r="A3104" t="s">
        <v>725</v>
      </c>
      <c r="B3104" t="s">
        <v>2304</v>
      </c>
      <c r="C3104" t="s">
        <v>3190</v>
      </c>
      <c r="D3104" t="s">
        <v>238</v>
      </c>
      <c r="E3104" t="s">
        <v>3573</v>
      </c>
      <c r="F3104" t="s">
        <v>119</v>
      </c>
      <c r="G3104" s="87">
        <v>20191126</v>
      </c>
      <c r="H3104" t="s">
        <v>5730</v>
      </c>
      <c r="I3104" t="s">
        <v>6937</v>
      </c>
      <c r="J3104" t="s">
        <v>6938</v>
      </c>
      <c r="K3104">
        <v>7355</v>
      </c>
      <c r="L3104" t="s">
        <v>6311</v>
      </c>
      <c r="M3104" s="87">
        <v>43800</v>
      </c>
      <c r="N3104" t="s">
        <v>3578</v>
      </c>
      <c r="O3104" t="s">
        <v>3579</v>
      </c>
      <c r="P3104" s="61">
        <v>227.26</v>
      </c>
      <c r="Q3104" t="s">
        <v>3579</v>
      </c>
      <c r="R3104" s="61">
        <v>227.26</v>
      </c>
      <c r="S3104" s="61">
        <v>0</v>
      </c>
    </row>
    <row r="3105" spans="1:19" x14ac:dyDescent="0.2">
      <c r="A3105" t="s">
        <v>725</v>
      </c>
      <c r="B3105" t="s">
        <v>2304</v>
      </c>
      <c r="C3105" t="s">
        <v>3190</v>
      </c>
      <c r="D3105" t="s">
        <v>238</v>
      </c>
      <c r="E3105" t="s">
        <v>3573</v>
      </c>
      <c r="F3105" t="s">
        <v>119</v>
      </c>
      <c r="G3105" s="87">
        <v>20191129</v>
      </c>
      <c r="H3105" t="s">
        <v>5730</v>
      </c>
      <c r="I3105" t="s">
        <v>6939</v>
      </c>
      <c r="J3105" t="s">
        <v>6940</v>
      </c>
      <c r="K3105">
        <v>7374</v>
      </c>
      <c r="L3105" t="s">
        <v>6024</v>
      </c>
      <c r="M3105" s="87">
        <v>43808</v>
      </c>
      <c r="N3105" t="s">
        <v>3578</v>
      </c>
      <c r="O3105" t="s">
        <v>3579</v>
      </c>
      <c r="P3105" s="61">
        <v>689</v>
      </c>
      <c r="Q3105" t="s">
        <v>3579</v>
      </c>
      <c r="R3105" s="61">
        <v>689</v>
      </c>
      <c r="S3105" s="61">
        <v>0</v>
      </c>
    </row>
    <row r="3106" spans="1:19" x14ac:dyDescent="0.2">
      <c r="A3106" t="s">
        <v>725</v>
      </c>
      <c r="B3106" t="s">
        <v>2304</v>
      </c>
      <c r="C3106" t="s">
        <v>3190</v>
      </c>
      <c r="D3106" t="s">
        <v>238</v>
      </c>
      <c r="E3106" t="s">
        <v>3573</v>
      </c>
      <c r="F3106" t="s">
        <v>120</v>
      </c>
      <c r="G3106" s="87">
        <v>20191231</v>
      </c>
      <c r="H3106" t="s">
        <v>5730</v>
      </c>
      <c r="I3106" t="s">
        <v>6941</v>
      </c>
      <c r="J3106" t="s">
        <v>6942</v>
      </c>
      <c r="K3106">
        <v>7414</v>
      </c>
      <c r="L3106" t="s">
        <v>6026</v>
      </c>
      <c r="M3106" s="87">
        <v>43840</v>
      </c>
      <c r="N3106" t="s">
        <v>3578</v>
      </c>
      <c r="O3106" t="s">
        <v>3579</v>
      </c>
      <c r="P3106" s="61">
        <v>346.46</v>
      </c>
      <c r="Q3106" t="s">
        <v>3579</v>
      </c>
      <c r="R3106" s="61">
        <v>346.46</v>
      </c>
      <c r="S3106" s="61">
        <v>0</v>
      </c>
    </row>
    <row r="3107" spans="1:19" x14ac:dyDescent="0.2">
      <c r="A3107" t="s">
        <v>725</v>
      </c>
      <c r="B3107" t="s">
        <v>2304</v>
      </c>
      <c r="C3107" t="s">
        <v>3190</v>
      </c>
      <c r="D3107" t="s">
        <v>238</v>
      </c>
      <c r="E3107" t="s">
        <v>3573</v>
      </c>
      <c r="F3107" t="s">
        <v>122</v>
      </c>
      <c r="G3107" s="87">
        <v>20200225</v>
      </c>
      <c r="H3107" t="s">
        <v>5730</v>
      </c>
      <c r="I3107" t="s">
        <v>6943</v>
      </c>
      <c r="J3107" t="s">
        <v>6944</v>
      </c>
      <c r="K3107">
        <v>7504</v>
      </c>
      <c r="L3107" t="s">
        <v>6320</v>
      </c>
      <c r="M3107" s="87">
        <v>43891</v>
      </c>
      <c r="N3107" t="s">
        <v>3578</v>
      </c>
      <c r="O3107" t="s">
        <v>3579</v>
      </c>
      <c r="P3107" s="61">
        <v>54.54</v>
      </c>
      <c r="Q3107" t="s">
        <v>3579</v>
      </c>
      <c r="R3107" s="61">
        <v>54.54</v>
      </c>
      <c r="S3107" s="61">
        <v>0</v>
      </c>
    </row>
    <row r="3108" spans="1:19" x14ac:dyDescent="0.2">
      <c r="A3108" t="s">
        <v>725</v>
      </c>
      <c r="B3108" t="s">
        <v>2304</v>
      </c>
      <c r="C3108" t="s">
        <v>3190</v>
      </c>
      <c r="D3108" t="s">
        <v>238</v>
      </c>
      <c r="E3108" t="s">
        <v>3573</v>
      </c>
      <c r="F3108" t="s">
        <v>122</v>
      </c>
      <c r="G3108" s="87">
        <v>20200228</v>
      </c>
      <c r="H3108" t="s">
        <v>5730</v>
      </c>
      <c r="I3108" t="s">
        <v>6886</v>
      </c>
      <c r="J3108" t="s">
        <v>6945</v>
      </c>
      <c r="K3108">
        <v>7518</v>
      </c>
      <c r="L3108" t="s">
        <v>6888</v>
      </c>
      <c r="M3108" s="87">
        <v>43902</v>
      </c>
      <c r="N3108" t="s">
        <v>3620</v>
      </c>
      <c r="O3108" t="s">
        <v>3579</v>
      </c>
      <c r="P3108" s="61">
        <v>41.23</v>
      </c>
      <c r="Q3108" t="s">
        <v>3579</v>
      </c>
      <c r="R3108" s="61">
        <v>41.23</v>
      </c>
      <c r="S3108" s="61">
        <v>0</v>
      </c>
    </row>
    <row r="3109" spans="1:19" x14ac:dyDescent="0.2">
      <c r="A3109" t="s">
        <v>725</v>
      </c>
      <c r="B3109" t="s">
        <v>2304</v>
      </c>
      <c r="C3109" t="s">
        <v>3190</v>
      </c>
      <c r="D3109" t="s">
        <v>238</v>
      </c>
      <c r="E3109" t="s">
        <v>3573</v>
      </c>
      <c r="F3109" t="s">
        <v>123</v>
      </c>
      <c r="G3109" s="87">
        <v>20200313</v>
      </c>
      <c r="H3109" t="s">
        <v>5730</v>
      </c>
      <c r="I3109" t="s">
        <v>6946</v>
      </c>
      <c r="J3109" t="s">
        <v>6947</v>
      </c>
      <c r="K3109">
        <v>7532</v>
      </c>
      <c r="L3109" t="s">
        <v>6030</v>
      </c>
      <c r="M3109" s="87">
        <v>43907</v>
      </c>
      <c r="N3109" t="s">
        <v>3578</v>
      </c>
      <c r="O3109" t="s">
        <v>3579</v>
      </c>
      <c r="P3109" s="61">
        <v>872.73</v>
      </c>
      <c r="Q3109" t="s">
        <v>3579</v>
      </c>
      <c r="R3109" s="61">
        <v>872.73</v>
      </c>
      <c r="S3109" s="61">
        <v>0</v>
      </c>
    </row>
    <row r="3110" spans="1:19" x14ac:dyDescent="0.2">
      <c r="A3110" t="s">
        <v>725</v>
      </c>
      <c r="B3110" t="s">
        <v>2304</v>
      </c>
      <c r="C3110" t="s">
        <v>3190</v>
      </c>
      <c r="D3110" t="s">
        <v>238</v>
      </c>
      <c r="E3110" t="s">
        <v>3573</v>
      </c>
      <c r="F3110" t="s">
        <v>16</v>
      </c>
      <c r="G3110" s="87">
        <v>20200630</v>
      </c>
      <c r="H3110" t="s">
        <v>3617</v>
      </c>
      <c r="J3110" t="s">
        <v>3618</v>
      </c>
      <c r="K3110">
        <v>7681</v>
      </c>
      <c r="L3110" t="s">
        <v>3619</v>
      </c>
      <c r="M3110" s="87">
        <v>43999</v>
      </c>
      <c r="N3110" t="s">
        <v>3620</v>
      </c>
      <c r="O3110" t="s">
        <v>3579</v>
      </c>
      <c r="P3110" s="61">
        <v>-7619.88</v>
      </c>
      <c r="Q3110" t="s">
        <v>3579</v>
      </c>
      <c r="R3110" s="61">
        <v>0</v>
      </c>
      <c r="S3110" s="61">
        <v>-7619.88</v>
      </c>
    </row>
    <row r="3111" spans="1:19" x14ac:dyDescent="0.2">
      <c r="A3111" t="s">
        <v>725</v>
      </c>
      <c r="B3111" t="s">
        <v>2304</v>
      </c>
      <c r="C3111" t="s">
        <v>3190</v>
      </c>
      <c r="D3111" t="s">
        <v>238</v>
      </c>
      <c r="E3111" t="s">
        <v>3573</v>
      </c>
      <c r="F3111" t="s">
        <v>126</v>
      </c>
      <c r="G3111" s="87">
        <v>20200630</v>
      </c>
      <c r="H3111" t="s">
        <v>5730</v>
      </c>
      <c r="I3111" t="s">
        <v>6892</v>
      </c>
      <c r="J3111" t="s">
        <v>6948</v>
      </c>
      <c r="K3111">
        <v>7737</v>
      </c>
      <c r="L3111" t="s">
        <v>6894</v>
      </c>
      <c r="M3111" s="87">
        <v>44020</v>
      </c>
      <c r="N3111" t="s">
        <v>3620</v>
      </c>
      <c r="O3111" t="s">
        <v>3579</v>
      </c>
      <c r="P3111" s="61">
        <v>5.59</v>
      </c>
      <c r="Q3111" t="s">
        <v>3579</v>
      </c>
      <c r="R3111" s="61">
        <v>5.59</v>
      </c>
      <c r="S3111" s="61">
        <v>0</v>
      </c>
    </row>
    <row r="3112" spans="1:19" x14ac:dyDescent="0.2">
      <c r="A3112" t="s">
        <v>725</v>
      </c>
      <c r="B3112" t="s">
        <v>2304</v>
      </c>
      <c r="C3112" t="s">
        <v>3190</v>
      </c>
      <c r="D3112" t="s">
        <v>238</v>
      </c>
      <c r="E3112" t="s">
        <v>3573</v>
      </c>
      <c r="F3112" t="s">
        <v>16</v>
      </c>
      <c r="G3112" s="87">
        <v>20200630</v>
      </c>
      <c r="H3112" t="s">
        <v>5856</v>
      </c>
      <c r="I3112" t="s">
        <v>3618</v>
      </c>
      <c r="J3112" t="s">
        <v>3618</v>
      </c>
      <c r="K3112">
        <v>7737</v>
      </c>
      <c r="L3112" t="s">
        <v>6894</v>
      </c>
      <c r="M3112" s="87">
        <v>44020</v>
      </c>
      <c r="N3112" t="s">
        <v>3620</v>
      </c>
      <c r="O3112" t="s">
        <v>3579</v>
      </c>
      <c r="P3112" s="61">
        <v>-5.59</v>
      </c>
      <c r="Q3112" t="s">
        <v>3579</v>
      </c>
      <c r="R3112" s="61">
        <v>0</v>
      </c>
      <c r="S3112" s="61">
        <v>-5.59</v>
      </c>
    </row>
    <row r="3113" spans="1:19" x14ac:dyDescent="0.2">
      <c r="A3113" t="s">
        <v>726</v>
      </c>
      <c r="B3113" t="s">
        <v>2305</v>
      </c>
      <c r="C3113" t="s">
        <v>3191</v>
      </c>
      <c r="D3113" t="s">
        <v>238</v>
      </c>
      <c r="E3113" t="s">
        <v>3573</v>
      </c>
      <c r="F3113" t="s">
        <v>117</v>
      </c>
      <c r="G3113" s="87">
        <v>20190919</v>
      </c>
      <c r="H3113" t="s">
        <v>5730</v>
      </c>
      <c r="I3113" t="s">
        <v>6949</v>
      </c>
      <c r="J3113" t="s">
        <v>6950</v>
      </c>
      <c r="K3113">
        <v>7260</v>
      </c>
      <c r="L3113" t="s">
        <v>6301</v>
      </c>
      <c r="M3113" s="87">
        <v>43739</v>
      </c>
      <c r="N3113" t="s">
        <v>3578</v>
      </c>
      <c r="O3113" t="s">
        <v>3579</v>
      </c>
      <c r="P3113" s="61">
        <v>1028.18</v>
      </c>
      <c r="Q3113" t="s">
        <v>3579</v>
      </c>
      <c r="R3113" s="61">
        <v>1028.18</v>
      </c>
      <c r="S3113" s="61">
        <v>0</v>
      </c>
    </row>
    <row r="3114" spans="1:19" x14ac:dyDescent="0.2">
      <c r="A3114" t="s">
        <v>726</v>
      </c>
      <c r="B3114" t="s">
        <v>2305</v>
      </c>
      <c r="C3114" t="s">
        <v>3191</v>
      </c>
      <c r="D3114" t="s">
        <v>238</v>
      </c>
      <c r="E3114" t="s">
        <v>3573</v>
      </c>
      <c r="F3114" t="s">
        <v>117</v>
      </c>
      <c r="G3114" s="87">
        <v>20190919</v>
      </c>
      <c r="H3114" t="s">
        <v>5730</v>
      </c>
      <c r="I3114" t="s">
        <v>6951</v>
      </c>
      <c r="J3114" t="s">
        <v>6952</v>
      </c>
      <c r="K3114">
        <v>7260</v>
      </c>
      <c r="L3114" t="s">
        <v>6301</v>
      </c>
      <c r="M3114" s="87">
        <v>43739</v>
      </c>
      <c r="N3114" t="s">
        <v>3578</v>
      </c>
      <c r="O3114" t="s">
        <v>3579</v>
      </c>
      <c r="P3114" s="61">
        <v>448.18</v>
      </c>
      <c r="Q3114" t="s">
        <v>3579</v>
      </c>
      <c r="R3114" s="61">
        <v>448.18</v>
      </c>
      <c r="S3114" s="61">
        <v>0</v>
      </c>
    </row>
    <row r="3115" spans="1:19" x14ac:dyDescent="0.2">
      <c r="A3115" t="s">
        <v>726</v>
      </c>
      <c r="B3115" t="s">
        <v>2305</v>
      </c>
      <c r="C3115" t="s">
        <v>3191</v>
      </c>
      <c r="D3115" t="s">
        <v>238</v>
      </c>
      <c r="E3115" t="s">
        <v>3573</v>
      </c>
      <c r="F3115" t="s">
        <v>118</v>
      </c>
      <c r="G3115" s="87">
        <v>20191014</v>
      </c>
      <c r="H3115" t="s">
        <v>5730</v>
      </c>
      <c r="I3115" t="s">
        <v>6917</v>
      </c>
      <c r="J3115" t="s">
        <v>6898</v>
      </c>
      <c r="K3115">
        <v>7288</v>
      </c>
      <c r="L3115" t="s">
        <v>6266</v>
      </c>
      <c r="M3115" s="87">
        <v>43752</v>
      </c>
      <c r="N3115" t="s">
        <v>3578</v>
      </c>
      <c r="O3115" t="s">
        <v>3579</v>
      </c>
      <c r="P3115" s="61">
        <v>14.68</v>
      </c>
      <c r="Q3115" t="s">
        <v>3579</v>
      </c>
      <c r="R3115" s="61">
        <v>14.68</v>
      </c>
      <c r="S3115" s="61">
        <v>0</v>
      </c>
    </row>
    <row r="3116" spans="1:19" x14ac:dyDescent="0.2">
      <c r="A3116" t="s">
        <v>726</v>
      </c>
      <c r="B3116" t="s">
        <v>2305</v>
      </c>
      <c r="C3116" t="s">
        <v>3191</v>
      </c>
      <c r="D3116" t="s">
        <v>238</v>
      </c>
      <c r="E3116" t="s">
        <v>3573</v>
      </c>
      <c r="F3116" t="s">
        <v>121</v>
      </c>
      <c r="G3116" s="87">
        <v>20200131</v>
      </c>
      <c r="H3116" t="s">
        <v>4447</v>
      </c>
      <c r="I3116" t="s">
        <v>6953</v>
      </c>
      <c r="J3116" t="s">
        <v>6953</v>
      </c>
      <c r="K3116">
        <v>7475</v>
      </c>
      <c r="L3116" t="s">
        <v>6954</v>
      </c>
      <c r="M3116" s="87">
        <v>43873</v>
      </c>
      <c r="N3116" t="s">
        <v>3620</v>
      </c>
      <c r="O3116" t="s">
        <v>3579</v>
      </c>
      <c r="P3116" s="61">
        <v>231</v>
      </c>
      <c r="Q3116" t="s">
        <v>3579</v>
      </c>
      <c r="R3116" s="61">
        <v>231</v>
      </c>
      <c r="S3116" s="61">
        <v>0</v>
      </c>
    </row>
    <row r="3117" spans="1:19" x14ac:dyDescent="0.2">
      <c r="A3117" t="s">
        <v>726</v>
      </c>
      <c r="B3117" t="s">
        <v>2305</v>
      </c>
      <c r="C3117" t="s">
        <v>3191</v>
      </c>
      <c r="D3117" t="s">
        <v>238</v>
      </c>
      <c r="E3117" t="s">
        <v>3573</v>
      </c>
      <c r="F3117" t="s">
        <v>16</v>
      </c>
      <c r="G3117" s="87">
        <v>20200630</v>
      </c>
      <c r="H3117" t="s">
        <v>3617</v>
      </c>
      <c r="J3117" t="s">
        <v>3618</v>
      </c>
      <c r="K3117">
        <v>7681</v>
      </c>
      <c r="L3117" t="s">
        <v>3619</v>
      </c>
      <c r="M3117" s="87">
        <v>43999</v>
      </c>
      <c r="N3117" t="s">
        <v>3620</v>
      </c>
      <c r="O3117" t="s">
        <v>3579</v>
      </c>
      <c r="P3117" s="61">
        <v>-1722.04</v>
      </c>
      <c r="Q3117" t="s">
        <v>3579</v>
      </c>
      <c r="R3117" s="61">
        <v>0</v>
      </c>
      <c r="S3117" s="61">
        <v>-1722.04</v>
      </c>
    </row>
    <row r="3118" spans="1:19" x14ac:dyDescent="0.2">
      <c r="A3118" t="s">
        <v>726</v>
      </c>
      <c r="B3118" t="s">
        <v>2305</v>
      </c>
      <c r="C3118" t="s">
        <v>3191</v>
      </c>
      <c r="D3118" t="s">
        <v>238</v>
      </c>
      <c r="E3118" t="s">
        <v>3573</v>
      </c>
      <c r="F3118" t="s">
        <v>126</v>
      </c>
      <c r="G3118" s="87">
        <v>20200630</v>
      </c>
      <c r="H3118" t="s">
        <v>5730</v>
      </c>
      <c r="I3118" t="s">
        <v>6892</v>
      </c>
      <c r="J3118" t="s">
        <v>6955</v>
      </c>
      <c r="K3118">
        <v>7737</v>
      </c>
      <c r="L3118" t="s">
        <v>6894</v>
      </c>
      <c r="M3118" s="87">
        <v>44020</v>
      </c>
      <c r="N3118" t="s">
        <v>3620</v>
      </c>
      <c r="O3118" t="s">
        <v>3579</v>
      </c>
      <c r="P3118" s="61">
        <v>45</v>
      </c>
      <c r="Q3118" t="s">
        <v>3579</v>
      </c>
      <c r="R3118" s="61">
        <v>45</v>
      </c>
      <c r="S3118" s="61">
        <v>0</v>
      </c>
    </row>
    <row r="3119" spans="1:19" x14ac:dyDescent="0.2">
      <c r="A3119" t="s">
        <v>726</v>
      </c>
      <c r="B3119" t="s">
        <v>2305</v>
      </c>
      <c r="C3119" t="s">
        <v>3191</v>
      </c>
      <c r="D3119" t="s">
        <v>238</v>
      </c>
      <c r="E3119" t="s">
        <v>3573</v>
      </c>
      <c r="F3119" t="s">
        <v>16</v>
      </c>
      <c r="G3119" s="87">
        <v>20200630</v>
      </c>
      <c r="H3119" t="s">
        <v>5856</v>
      </c>
      <c r="I3119" t="s">
        <v>3618</v>
      </c>
      <c r="J3119" t="s">
        <v>3618</v>
      </c>
      <c r="K3119">
        <v>7737</v>
      </c>
      <c r="L3119" t="s">
        <v>6894</v>
      </c>
      <c r="M3119" s="87">
        <v>44020</v>
      </c>
      <c r="N3119" t="s">
        <v>3620</v>
      </c>
      <c r="O3119" t="s">
        <v>3579</v>
      </c>
      <c r="P3119" s="61">
        <v>-45</v>
      </c>
      <c r="Q3119" t="s">
        <v>3579</v>
      </c>
      <c r="R3119" s="61">
        <v>0</v>
      </c>
      <c r="S3119" s="61">
        <v>-45</v>
      </c>
    </row>
    <row r="3120" spans="1:19" x14ac:dyDescent="0.2">
      <c r="A3120" t="s">
        <v>727</v>
      </c>
      <c r="B3120" t="s">
        <v>2306</v>
      </c>
      <c r="C3120" t="s">
        <v>3192</v>
      </c>
      <c r="D3120" t="s">
        <v>238</v>
      </c>
      <c r="E3120" t="s">
        <v>3573</v>
      </c>
      <c r="F3120" t="s">
        <v>119</v>
      </c>
      <c r="G3120" s="87">
        <v>20191126</v>
      </c>
      <c r="H3120" t="s">
        <v>5730</v>
      </c>
      <c r="I3120" t="s">
        <v>6956</v>
      </c>
      <c r="J3120" t="s">
        <v>6957</v>
      </c>
      <c r="K3120">
        <v>7355</v>
      </c>
      <c r="L3120" t="s">
        <v>6311</v>
      </c>
      <c r="M3120" s="87">
        <v>43800</v>
      </c>
      <c r="N3120" t="s">
        <v>3578</v>
      </c>
      <c r="O3120" t="s">
        <v>3579</v>
      </c>
      <c r="P3120" s="61">
        <v>1780</v>
      </c>
      <c r="Q3120" t="s">
        <v>3579</v>
      </c>
      <c r="R3120" s="61">
        <v>1780</v>
      </c>
      <c r="S3120" s="61">
        <v>0</v>
      </c>
    </row>
    <row r="3121" spans="1:19" x14ac:dyDescent="0.2">
      <c r="A3121" t="s">
        <v>727</v>
      </c>
      <c r="B3121" t="s">
        <v>2306</v>
      </c>
      <c r="C3121" t="s">
        <v>3192</v>
      </c>
      <c r="D3121" t="s">
        <v>238</v>
      </c>
      <c r="E3121" t="s">
        <v>3573</v>
      </c>
      <c r="F3121" t="s">
        <v>122</v>
      </c>
      <c r="G3121" s="87">
        <v>20200228</v>
      </c>
      <c r="H3121" t="s">
        <v>5730</v>
      </c>
      <c r="I3121" t="s">
        <v>6886</v>
      </c>
      <c r="J3121" t="s">
        <v>6958</v>
      </c>
      <c r="K3121">
        <v>7518</v>
      </c>
      <c r="L3121" t="s">
        <v>6888</v>
      </c>
      <c r="M3121" s="87">
        <v>43902</v>
      </c>
      <c r="N3121" t="s">
        <v>3620</v>
      </c>
      <c r="O3121" t="s">
        <v>3579</v>
      </c>
      <c r="P3121" s="61">
        <v>12.27</v>
      </c>
      <c r="Q3121" t="s">
        <v>3579</v>
      </c>
      <c r="R3121" s="61">
        <v>12.27</v>
      </c>
      <c r="S3121" s="61">
        <v>0</v>
      </c>
    </row>
    <row r="3122" spans="1:19" x14ac:dyDescent="0.2">
      <c r="A3122" t="s">
        <v>727</v>
      </c>
      <c r="B3122" t="s">
        <v>2306</v>
      </c>
      <c r="C3122" t="s">
        <v>3192</v>
      </c>
      <c r="D3122" t="s">
        <v>238</v>
      </c>
      <c r="E3122" t="s">
        <v>3573</v>
      </c>
      <c r="F3122" t="s">
        <v>16</v>
      </c>
      <c r="G3122" s="87">
        <v>20200630</v>
      </c>
      <c r="H3122" t="s">
        <v>3617</v>
      </c>
      <c r="J3122" t="s">
        <v>3618</v>
      </c>
      <c r="K3122">
        <v>7681</v>
      </c>
      <c r="L3122" t="s">
        <v>3619</v>
      </c>
      <c r="M3122" s="87">
        <v>43999</v>
      </c>
      <c r="N3122" t="s">
        <v>3620</v>
      </c>
      <c r="O3122" t="s">
        <v>3579</v>
      </c>
      <c r="P3122" s="61">
        <v>-1792.27</v>
      </c>
      <c r="Q3122" t="s">
        <v>3579</v>
      </c>
      <c r="R3122" s="61">
        <v>0</v>
      </c>
      <c r="S3122" s="61">
        <v>-1792.27</v>
      </c>
    </row>
    <row r="3123" spans="1:19" x14ac:dyDescent="0.2">
      <c r="A3123" t="s">
        <v>728</v>
      </c>
      <c r="B3123" t="s">
        <v>2307</v>
      </c>
      <c r="C3123" t="s">
        <v>3193</v>
      </c>
      <c r="D3123" t="s">
        <v>238</v>
      </c>
      <c r="E3123" t="s">
        <v>3573</v>
      </c>
      <c r="F3123" t="s">
        <v>115</v>
      </c>
      <c r="G3123" s="87">
        <v>20190729</v>
      </c>
      <c r="H3123" t="s">
        <v>5730</v>
      </c>
      <c r="I3123" t="s">
        <v>6896</v>
      </c>
      <c r="J3123" t="s">
        <v>6959</v>
      </c>
      <c r="K3123">
        <v>7149</v>
      </c>
      <c r="L3123" t="s">
        <v>6617</v>
      </c>
      <c r="M3123" s="87">
        <v>43675</v>
      </c>
      <c r="N3123" t="s">
        <v>3583</v>
      </c>
      <c r="O3123" t="s">
        <v>3579</v>
      </c>
      <c r="P3123" s="61">
        <v>22.73</v>
      </c>
      <c r="Q3123" t="s">
        <v>3579</v>
      </c>
      <c r="R3123" s="61">
        <v>22.73</v>
      </c>
      <c r="S3123" s="61">
        <v>0</v>
      </c>
    </row>
    <row r="3124" spans="1:19" x14ac:dyDescent="0.2">
      <c r="A3124" t="s">
        <v>728</v>
      </c>
      <c r="B3124" t="s">
        <v>2307</v>
      </c>
      <c r="C3124" t="s">
        <v>3193</v>
      </c>
      <c r="D3124" t="s">
        <v>238</v>
      </c>
      <c r="E3124" t="s">
        <v>3573</v>
      </c>
      <c r="F3124" t="s">
        <v>115</v>
      </c>
      <c r="G3124" s="87">
        <v>20190729</v>
      </c>
      <c r="H3124" t="s">
        <v>5730</v>
      </c>
      <c r="I3124" t="s">
        <v>6960</v>
      </c>
      <c r="J3124" t="s">
        <v>6961</v>
      </c>
      <c r="K3124">
        <v>7149</v>
      </c>
      <c r="L3124" t="s">
        <v>6617</v>
      </c>
      <c r="M3124" s="87">
        <v>43675</v>
      </c>
      <c r="N3124" t="s">
        <v>3583</v>
      </c>
      <c r="O3124" t="s">
        <v>3579</v>
      </c>
      <c r="P3124" s="61">
        <v>763.64</v>
      </c>
      <c r="Q3124" t="s">
        <v>3579</v>
      </c>
      <c r="R3124" s="61">
        <v>763.64</v>
      </c>
      <c r="S3124" s="61">
        <v>0</v>
      </c>
    </row>
    <row r="3125" spans="1:19" x14ac:dyDescent="0.2">
      <c r="A3125" t="s">
        <v>728</v>
      </c>
      <c r="B3125" t="s">
        <v>2307</v>
      </c>
      <c r="C3125" t="s">
        <v>3193</v>
      </c>
      <c r="D3125" t="s">
        <v>238</v>
      </c>
      <c r="E3125" t="s">
        <v>3573</v>
      </c>
      <c r="F3125" t="s">
        <v>119</v>
      </c>
      <c r="G3125" s="87">
        <v>20191127</v>
      </c>
      <c r="H3125" t="s">
        <v>5730</v>
      </c>
      <c r="I3125" t="s">
        <v>6962</v>
      </c>
      <c r="J3125" t="s">
        <v>6963</v>
      </c>
      <c r="K3125">
        <v>7355</v>
      </c>
      <c r="L3125" t="s">
        <v>6222</v>
      </c>
      <c r="M3125" s="87">
        <v>43800</v>
      </c>
      <c r="N3125" t="s">
        <v>3578</v>
      </c>
      <c r="O3125" t="s">
        <v>3579</v>
      </c>
      <c r="P3125" s="61">
        <v>256.36</v>
      </c>
      <c r="Q3125" t="s">
        <v>3579</v>
      </c>
      <c r="R3125" s="61">
        <v>256.36</v>
      </c>
      <c r="S3125" s="61">
        <v>0</v>
      </c>
    </row>
    <row r="3126" spans="1:19" x14ac:dyDescent="0.2">
      <c r="A3126" t="s">
        <v>728</v>
      </c>
      <c r="B3126" t="s">
        <v>2307</v>
      </c>
      <c r="C3126" t="s">
        <v>3193</v>
      </c>
      <c r="D3126" t="s">
        <v>238</v>
      </c>
      <c r="E3126" t="s">
        <v>3573</v>
      </c>
      <c r="F3126" t="s">
        <v>120</v>
      </c>
      <c r="G3126" s="87">
        <v>20191217</v>
      </c>
      <c r="H3126" t="s">
        <v>5730</v>
      </c>
      <c r="I3126" t="s">
        <v>6964</v>
      </c>
      <c r="J3126" t="s">
        <v>6965</v>
      </c>
      <c r="K3126">
        <v>7401</v>
      </c>
      <c r="L3126" t="s">
        <v>5973</v>
      </c>
      <c r="M3126" s="87">
        <v>43835</v>
      </c>
      <c r="N3126" t="s">
        <v>3578</v>
      </c>
      <c r="O3126" t="s">
        <v>3579</v>
      </c>
      <c r="P3126" s="61">
        <v>111.36</v>
      </c>
      <c r="Q3126" t="s">
        <v>3579</v>
      </c>
      <c r="R3126" s="61">
        <v>111.36</v>
      </c>
      <c r="S3126" s="61">
        <v>0</v>
      </c>
    </row>
    <row r="3127" spans="1:19" x14ac:dyDescent="0.2">
      <c r="A3127" t="s">
        <v>728</v>
      </c>
      <c r="B3127" t="s">
        <v>2307</v>
      </c>
      <c r="C3127" t="s">
        <v>3193</v>
      </c>
      <c r="D3127" t="s">
        <v>238</v>
      </c>
      <c r="E3127" t="s">
        <v>3573</v>
      </c>
      <c r="F3127" t="s">
        <v>122</v>
      </c>
      <c r="G3127" s="87">
        <v>20200228</v>
      </c>
      <c r="H3127" t="s">
        <v>5730</v>
      </c>
      <c r="I3127" t="s">
        <v>6886</v>
      </c>
      <c r="J3127" t="s">
        <v>6966</v>
      </c>
      <c r="K3127">
        <v>7518</v>
      </c>
      <c r="L3127" t="s">
        <v>6888</v>
      </c>
      <c r="M3127" s="87">
        <v>43902</v>
      </c>
      <c r="N3127" t="s">
        <v>3620</v>
      </c>
      <c r="O3127" t="s">
        <v>3579</v>
      </c>
      <c r="P3127" s="61">
        <v>18.32</v>
      </c>
      <c r="Q3127" t="s">
        <v>3579</v>
      </c>
      <c r="R3127" s="61">
        <v>18.32</v>
      </c>
      <c r="S3127" s="61">
        <v>0</v>
      </c>
    </row>
    <row r="3128" spans="1:19" x14ac:dyDescent="0.2">
      <c r="A3128" t="s">
        <v>728</v>
      </c>
      <c r="B3128" t="s">
        <v>2307</v>
      </c>
      <c r="C3128" t="s">
        <v>3193</v>
      </c>
      <c r="D3128" t="s">
        <v>238</v>
      </c>
      <c r="E3128" t="s">
        <v>3573</v>
      </c>
      <c r="F3128" t="s">
        <v>123</v>
      </c>
      <c r="G3128" s="87">
        <v>20200327</v>
      </c>
      <c r="H3128" t="s">
        <v>5730</v>
      </c>
      <c r="I3128" t="s">
        <v>6967</v>
      </c>
      <c r="J3128" t="s">
        <v>6968</v>
      </c>
      <c r="K3128">
        <v>7578</v>
      </c>
      <c r="L3128" t="s">
        <v>6323</v>
      </c>
      <c r="M3128" s="87">
        <v>43935</v>
      </c>
      <c r="N3128" t="s">
        <v>3578</v>
      </c>
      <c r="O3128" t="s">
        <v>3579</v>
      </c>
      <c r="P3128" s="61">
        <v>82.73</v>
      </c>
      <c r="Q3128" t="s">
        <v>3579</v>
      </c>
      <c r="R3128" s="61">
        <v>82.73</v>
      </c>
      <c r="S3128" s="61">
        <v>0</v>
      </c>
    </row>
    <row r="3129" spans="1:19" x14ac:dyDescent="0.2">
      <c r="A3129" t="s">
        <v>728</v>
      </c>
      <c r="B3129" t="s">
        <v>2307</v>
      </c>
      <c r="C3129" t="s">
        <v>3193</v>
      </c>
      <c r="D3129" t="s">
        <v>238</v>
      </c>
      <c r="E3129" t="s">
        <v>3573</v>
      </c>
      <c r="F3129" t="s">
        <v>16</v>
      </c>
      <c r="G3129" s="87">
        <v>20200630</v>
      </c>
      <c r="H3129" t="s">
        <v>3617</v>
      </c>
      <c r="J3129" t="s">
        <v>3618</v>
      </c>
      <c r="K3129">
        <v>7681</v>
      </c>
      <c r="L3129" t="s">
        <v>3619</v>
      </c>
      <c r="M3129" s="87">
        <v>43999</v>
      </c>
      <c r="N3129" t="s">
        <v>3620</v>
      </c>
      <c r="O3129" t="s">
        <v>3579</v>
      </c>
      <c r="P3129" s="61">
        <v>-1255.1400000000001</v>
      </c>
      <c r="Q3129" t="s">
        <v>3579</v>
      </c>
      <c r="R3129" s="61">
        <v>0</v>
      </c>
      <c r="S3129" s="61">
        <v>-1255.1400000000001</v>
      </c>
    </row>
    <row r="3130" spans="1:19" x14ac:dyDescent="0.2">
      <c r="A3130" t="s">
        <v>729</v>
      </c>
      <c r="B3130" t="s">
        <v>2308</v>
      </c>
      <c r="C3130" t="s">
        <v>3194</v>
      </c>
      <c r="D3130" t="s">
        <v>238</v>
      </c>
      <c r="E3130" t="s">
        <v>3573</v>
      </c>
      <c r="F3130" t="s">
        <v>115</v>
      </c>
      <c r="G3130" s="87">
        <v>20190708</v>
      </c>
      <c r="H3130" t="s">
        <v>5730</v>
      </c>
      <c r="I3130" t="s">
        <v>6969</v>
      </c>
      <c r="J3130" t="s">
        <v>6970</v>
      </c>
      <c r="K3130">
        <v>7115</v>
      </c>
      <c r="L3130" t="s">
        <v>5733</v>
      </c>
      <c r="M3130" s="87">
        <v>43655</v>
      </c>
      <c r="N3130" t="s">
        <v>3620</v>
      </c>
      <c r="O3130" t="s">
        <v>3579</v>
      </c>
      <c r="P3130" s="61">
        <v>730</v>
      </c>
      <c r="Q3130" t="s">
        <v>3579</v>
      </c>
      <c r="R3130" s="61">
        <v>730</v>
      </c>
      <c r="S3130" s="61">
        <v>0</v>
      </c>
    </row>
    <row r="3131" spans="1:19" x14ac:dyDescent="0.2">
      <c r="A3131" t="s">
        <v>729</v>
      </c>
      <c r="B3131" t="s">
        <v>2308</v>
      </c>
      <c r="C3131" t="s">
        <v>3194</v>
      </c>
      <c r="D3131" t="s">
        <v>238</v>
      </c>
      <c r="E3131" t="s">
        <v>3573</v>
      </c>
      <c r="F3131" t="s">
        <v>115</v>
      </c>
      <c r="G3131" s="87">
        <v>20190716</v>
      </c>
      <c r="H3131" t="s">
        <v>5730</v>
      </c>
      <c r="I3131" t="s">
        <v>6971</v>
      </c>
      <c r="J3131" t="s">
        <v>6972</v>
      </c>
      <c r="K3131">
        <v>7134</v>
      </c>
      <c r="L3131" t="s">
        <v>6525</v>
      </c>
      <c r="M3131" s="87">
        <v>43663</v>
      </c>
      <c r="N3131" t="s">
        <v>3578</v>
      </c>
      <c r="O3131" t="s">
        <v>3579</v>
      </c>
      <c r="P3131" s="61">
        <v>604.34</v>
      </c>
      <c r="Q3131" t="s">
        <v>3579</v>
      </c>
      <c r="R3131" s="61">
        <v>604.34</v>
      </c>
      <c r="S3131" s="61">
        <v>0</v>
      </c>
    </row>
    <row r="3132" spans="1:19" x14ac:dyDescent="0.2">
      <c r="A3132" t="s">
        <v>729</v>
      </c>
      <c r="B3132" t="s">
        <v>2308</v>
      </c>
      <c r="C3132" t="s">
        <v>3194</v>
      </c>
      <c r="D3132" t="s">
        <v>238</v>
      </c>
      <c r="E3132" t="s">
        <v>3573</v>
      </c>
      <c r="F3132" t="s">
        <v>115</v>
      </c>
      <c r="G3132" s="87">
        <v>20190716</v>
      </c>
      <c r="H3132" t="s">
        <v>5730</v>
      </c>
      <c r="I3132" t="s">
        <v>6973</v>
      </c>
      <c r="J3132" t="s">
        <v>6974</v>
      </c>
      <c r="K3132">
        <v>7134</v>
      </c>
      <c r="L3132" t="s">
        <v>6525</v>
      </c>
      <c r="M3132" s="87">
        <v>43663</v>
      </c>
      <c r="N3132" t="s">
        <v>3578</v>
      </c>
      <c r="O3132" t="s">
        <v>3579</v>
      </c>
      <c r="P3132" s="61">
        <v>2365</v>
      </c>
      <c r="Q3132" t="s">
        <v>3579</v>
      </c>
      <c r="R3132" s="61">
        <v>2365</v>
      </c>
      <c r="S3132" s="61">
        <v>0</v>
      </c>
    </row>
    <row r="3133" spans="1:19" x14ac:dyDescent="0.2">
      <c r="A3133" t="s">
        <v>729</v>
      </c>
      <c r="B3133" t="s">
        <v>2308</v>
      </c>
      <c r="C3133" t="s">
        <v>3194</v>
      </c>
      <c r="D3133" t="s">
        <v>238</v>
      </c>
      <c r="E3133" t="s">
        <v>3573</v>
      </c>
      <c r="F3133" t="s">
        <v>115</v>
      </c>
      <c r="G3133" s="87">
        <v>20190724</v>
      </c>
      <c r="H3133" t="s">
        <v>5730</v>
      </c>
      <c r="I3133" t="s">
        <v>6975</v>
      </c>
      <c r="J3133" t="s">
        <v>6976</v>
      </c>
      <c r="K3133">
        <v>7150</v>
      </c>
      <c r="L3133" t="s">
        <v>6431</v>
      </c>
      <c r="M3133" s="87">
        <v>43675</v>
      </c>
      <c r="N3133" t="s">
        <v>3583</v>
      </c>
      <c r="O3133" t="s">
        <v>3579</v>
      </c>
      <c r="P3133" s="61">
        <v>170</v>
      </c>
      <c r="Q3133" t="s">
        <v>3579</v>
      </c>
      <c r="R3133" s="61">
        <v>170</v>
      </c>
      <c r="S3133" s="61">
        <v>0</v>
      </c>
    </row>
    <row r="3134" spans="1:19" x14ac:dyDescent="0.2">
      <c r="A3134" t="s">
        <v>729</v>
      </c>
      <c r="B3134" t="s">
        <v>2308</v>
      </c>
      <c r="C3134" t="s">
        <v>3194</v>
      </c>
      <c r="D3134" t="s">
        <v>238</v>
      </c>
      <c r="E3134" t="s">
        <v>3573</v>
      </c>
      <c r="F3134" t="s">
        <v>116</v>
      </c>
      <c r="G3134" s="87">
        <v>20190806</v>
      </c>
      <c r="H3134" t="s">
        <v>5730</v>
      </c>
      <c r="I3134" t="s">
        <v>6977</v>
      </c>
      <c r="J3134" t="s">
        <v>6978</v>
      </c>
      <c r="K3134">
        <v>7180</v>
      </c>
      <c r="L3134" t="s">
        <v>6288</v>
      </c>
      <c r="M3134" s="87">
        <v>43698</v>
      </c>
      <c r="N3134" t="s">
        <v>3620</v>
      </c>
      <c r="O3134" t="s">
        <v>3579</v>
      </c>
      <c r="P3134" s="61">
        <v>146.5</v>
      </c>
      <c r="Q3134" t="s">
        <v>3579</v>
      </c>
      <c r="R3134" s="61">
        <v>146.5</v>
      </c>
      <c r="S3134" s="61">
        <v>0</v>
      </c>
    </row>
    <row r="3135" spans="1:19" x14ac:dyDescent="0.2">
      <c r="A3135" t="s">
        <v>729</v>
      </c>
      <c r="B3135" t="s">
        <v>2308</v>
      </c>
      <c r="C3135" t="s">
        <v>3194</v>
      </c>
      <c r="D3135" t="s">
        <v>238</v>
      </c>
      <c r="E3135" t="s">
        <v>3573</v>
      </c>
      <c r="F3135" t="s">
        <v>116</v>
      </c>
      <c r="G3135" s="87">
        <v>20190831</v>
      </c>
      <c r="H3135" t="s">
        <v>4447</v>
      </c>
      <c r="I3135" t="s">
        <v>6516</v>
      </c>
      <c r="J3135" t="s">
        <v>6516</v>
      </c>
      <c r="K3135">
        <v>7236</v>
      </c>
      <c r="L3135" t="s">
        <v>6908</v>
      </c>
      <c r="M3135" s="87">
        <v>43719</v>
      </c>
      <c r="N3135" t="s">
        <v>3620</v>
      </c>
      <c r="O3135" t="s">
        <v>3579</v>
      </c>
      <c r="P3135" s="61">
        <v>-2365</v>
      </c>
      <c r="Q3135" t="s">
        <v>3579</v>
      </c>
      <c r="R3135" s="61">
        <v>0</v>
      </c>
      <c r="S3135" s="61">
        <v>-2365</v>
      </c>
    </row>
    <row r="3136" spans="1:19" x14ac:dyDescent="0.2">
      <c r="A3136" t="s">
        <v>729</v>
      </c>
      <c r="B3136" t="s">
        <v>2308</v>
      </c>
      <c r="C3136" t="s">
        <v>3194</v>
      </c>
      <c r="D3136" t="s">
        <v>238</v>
      </c>
      <c r="E3136" t="s">
        <v>3573</v>
      </c>
      <c r="F3136" t="s">
        <v>118</v>
      </c>
      <c r="G3136" s="87">
        <v>20191028</v>
      </c>
      <c r="H3136" t="s">
        <v>5730</v>
      </c>
      <c r="I3136" t="s">
        <v>6979</v>
      </c>
      <c r="J3136" t="s">
        <v>6980</v>
      </c>
      <c r="K3136">
        <v>7310</v>
      </c>
      <c r="L3136" t="s">
        <v>6077</v>
      </c>
      <c r="M3136" s="87">
        <v>43769</v>
      </c>
      <c r="N3136" t="s">
        <v>3578</v>
      </c>
      <c r="O3136" t="s">
        <v>3579</v>
      </c>
      <c r="P3136" s="61">
        <v>140</v>
      </c>
      <c r="Q3136" t="s">
        <v>3579</v>
      </c>
      <c r="R3136" s="61">
        <v>140</v>
      </c>
      <c r="S3136" s="61">
        <v>0</v>
      </c>
    </row>
    <row r="3137" spans="1:19" x14ac:dyDescent="0.2">
      <c r="A3137" t="s">
        <v>729</v>
      </c>
      <c r="B3137" t="s">
        <v>2308</v>
      </c>
      <c r="C3137" t="s">
        <v>3194</v>
      </c>
      <c r="D3137" t="s">
        <v>238</v>
      </c>
      <c r="E3137" t="s">
        <v>3573</v>
      </c>
      <c r="F3137" t="s">
        <v>118</v>
      </c>
      <c r="G3137" s="87">
        <v>20191028</v>
      </c>
      <c r="H3137" t="s">
        <v>5730</v>
      </c>
      <c r="I3137" t="s">
        <v>6981</v>
      </c>
      <c r="J3137" t="s">
        <v>6982</v>
      </c>
      <c r="K3137">
        <v>7310</v>
      </c>
      <c r="L3137" t="s">
        <v>6077</v>
      </c>
      <c r="M3137" s="87">
        <v>43769</v>
      </c>
      <c r="N3137" t="s">
        <v>3578</v>
      </c>
      <c r="O3137" t="s">
        <v>3579</v>
      </c>
      <c r="P3137" s="61">
        <v>133.32</v>
      </c>
      <c r="Q3137" t="s">
        <v>3579</v>
      </c>
      <c r="R3137" s="61">
        <v>133.32</v>
      </c>
      <c r="S3137" s="61">
        <v>0</v>
      </c>
    </row>
    <row r="3138" spans="1:19" x14ac:dyDescent="0.2">
      <c r="A3138" t="s">
        <v>729</v>
      </c>
      <c r="B3138" t="s">
        <v>2308</v>
      </c>
      <c r="C3138" t="s">
        <v>3194</v>
      </c>
      <c r="D3138" t="s">
        <v>238</v>
      </c>
      <c r="E3138" t="s">
        <v>3573</v>
      </c>
      <c r="F3138" t="s">
        <v>119</v>
      </c>
      <c r="G3138" s="87">
        <v>20191111</v>
      </c>
      <c r="H3138" t="s">
        <v>5730</v>
      </c>
      <c r="I3138" t="s">
        <v>6983</v>
      </c>
      <c r="J3138" t="s">
        <v>6984</v>
      </c>
      <c r="K3138">
        <v>7327</v>
      </c>
      <c r="L3138" t="s">
        <v>6308</v>
      </c>
      <c r="M3138" s="87">
        <v>43782</v>
      </c>
      <c r="N3138" t="s">
        <v>3620</v>
      </c>
      <c r="O3138" t="s">
        <v>3579</v>
      </c>
      <c r="P3138" s="61">
        <v>7070</v>
      </c>
      <c r="Q3138" t="s">
        <v>3579</v>
      </c>
      <c r="R3138" s="61">
        <v>7070</v>
      </c>
      <c r="S3138" s="61">
        <v>0</v>
      </c>
    </row>
    <row r="3139" spans="1:19" x14ac:dyDescent="0.2">
      <c r="A3139" t="s">
        <v>729</v>
      </c>
      <c r="B3139" t="s">
        <v>2308</v>
      </c>
      <c r="C3139" t="s">
        <v>3194</v>
      </c>
      <c r="D3139" t="s">
        <v>238</v>
      </c>
      <c r="E3139" t="s">
        <v>3573</v>
      </c>
      <c r="F3139" t="s">
        <v>119</v>
      </c>
      <c r="G3139" s="87">
        <v>20191126</v>
      </c>
      <c r="H3139" t="s">
        <v>5730</v>
      </c>
      <c r="I3139" t="s">
        <v>6985</v>
      </c>
      <c r="J3139" t="s">
        <v>6986</v>
      </c>
      <c r="K3139">
        <v>7355</v>
      </c>
      <c r="L3139" t="s">
        <v>6311</v>
      </c>
      <c r="M3139" s="87">
        <v>43800</v>
      </c>
      <c r="N3139" t="s">
        <v>3578</v>
      </c>
      <c r="O3139" t="s">
        <v>3579</v>
      </c>
      <c r="P3139" s="61">
        <v>170</v>
      </c>
      <c r="Q3139" t="s">
        <v>3579</v>
      </c>
      <c r="R3139" s="61">
        <v>170</v>
      </c>
      <c r="S3139" s="61">
        <v>0</v>
      </c>
    </row>
    <row r="3140" spans="1:19" x14ac:dyDescent="0.2">
      <c r="A3140" t="s">
        <v>729</v>
      </c>
      <c r="B3140" t="s">
        <v>2308</v>
      </c>
      <c r="C3140" t="s">
        <v>3194</v>
      </c>
      <c r="D3140" t="s">
        <v>238</v>
      </c>
      <c r="E3140" t="s">
        <v>3573</v>
      </c>
      <c r="F3140" t="s">
        <v>120</v>
      </c>
      <c r="G3140" s="87">
        <v>20191217</v>
      </c>
      <c r="H3140" t="s">
        <v>5730</v>
      </c>
      <c r="I3140" t="s">
        <v>6987</v>
      </c>
      <c r="J3140" t="s">
        <v>6988</v>
      </c>
      <c r="K3140">
        <v>7401</v>
      </c>
      <c r="L3140" t="s">
        <v>5973</v>
      </c>
      <c r="M3140" s="87">
        <v>43835</v>
      </c>
      <c r="N3140" t="s">
        <v>3578</v>
      </c>
      <c r="O3140" t="s">
        <v>3579</v>
      </c>
      <c r="P3140" s="61">
        <v>330</v>
      </c>
      <c r="Q3140" t="s">
        <v>3579</v>
      </c>
      <c r="R3140" s="61">
        <v>330</v>
      </c>
      <c r="S3140" s="61">
        <v>0</v>
      </c>
    </row>
    <row r="3141" spans="1:19" x14ac:dyDescent="0.2">
      <c r="A3141" t="s">
        <v>729</v>
      </c>
      <c r="B3141" t="s">
        <v>2308</v>
      </c>
      <c r="C3141" t="s">
        <v>3194</v>
      </c>
      <c r="D3141" t="s">
        <v>238</v>
      </c>
      <c r="E3141" t="s">
        <v>3573</v>
      </c>
      <c r="F3141" t="s">
        <v>120</v>
      </c>
      <c r="G3141" s="87">
        <v>20191217</v>
      </c>
      <c r="H3141" t="s">
        <v>5730</v>
      </c>
      <c r="I3141" t="s">
        <v>6989</v>
      </c>
      <c r="J3141" t="s">
        <v>6990</v>
      </c>
      <c r="K3141">
        <v>7401</v>
      </c>
      <c r="L3141" t="s">
        <v>5973</v>
      </c>
      <c r="M3141" s="87">
        <v>43835</v>
      </c>
      <c r="N3141" t="s">
        <v>3578</v>
      </c>
      <c r="O3141" t="s">
        <v>3579</v>
      </c>
      <c r="P3141" s="61">
        <v>118.32</v>
      </c>
      <c r="Q3141" t="s">
        <v>3579</v>
      </c>
      <c r="R3141" s="61">
        <v>118.32</v>
      </c>
      <c r="S3141" s="61">
        <v>0</v>
      </c>
    </row>
    <row r="3142" spans="1:19" x14ac:dyDescent="0.2">
      <c r="A3142" t="s">
        <v>729</v>
      </c>
      <c r="B3142" t="s">
        <v>2308</v>
      </c>
      <c r="C3142" t="s">
        <v>3194</v>
      </c>
      <c r="D3142" t="s">
        <v>238</v>
      </c>
      <c r="E3142" t="s">
        <v>3573</v>
      </c>
      <c r="F3142" t="s">
        <v>122</v>
      </c>
      <c r="G3142" s="87">
        <v>20200225</v>
      </c>
      <c r="H3142" t="s">
        <v>5730</v>
      </c>
      <c r="I3142" t="s">
        <v>6991</v>
      </c>
      <c r="J3142" t="s">
        <v>6992</v>
      </c>
      <c r="K3142">
        <v>7504</v>
      </c>
      <c r="L3142" t="s">
        <v>6320</v>
      </c>
      <c r="M3142" s="87">
        <v>43891</v>
      </c>
      <c r="N3142" t="s">
        <v>3578</v>
      </c>
      <c r="O3142" t="s">
        <v>3579</v>
      </c>
      <c r="P3142" s="61">
        <v>170</v>
      </c>
      <c r="Q3142" t="s">
        <v>3579</v>
      </c>
      <c r="R3142" s="61">
        <v>170</v>
      </c>
      <c r="S3142" s="61">
        <v>0</v>
      </c>
    </row>
    <row r="3143" spans="1:19" x14ac:dyDescent="0.2">
      <c r="A3143" t="s">
        <v>729</v>
      </c>
      <c r="B3143" t="s">
        <v>2308</v>
      </c>
      <c r="C3143" t="s">
        <v>3194</v>
      </c>
      <c r="D3143" t="s">
        <v>238</v>
      </c>
      <c r="E3143" t="s">
        <v>3573</v>
      </c>
      <c r="F3143" t="s">
        <v>122</v>
      </c>
      <c r="G3143" s="87">
        <v>20200227</v>
      </c>
      <c r="H3143" t="s">
        <v>5730</v>
      </c>
      <c r="I3143" t="s">
        <v>6993</v>
      </c>
      <c r="J3143" t="s">
        <v>6994</v>
      </c>
      <c r="K3143">
        <v>7504</v>
      </c>
      <c r="L3143" t="s">
        <v>6995</v>
      </c>
      <c r="M3143" s="87">
        <v>43891</v>
      </c>
      <c r="N3143" t="s">
        <v>3578</v>
      </c>
      <c r="O3143" t="s">
        <v>3579</v>
      </c>
      <c r="P3143" s="61">
        <v>26.8</v>
      </c>
      <c r="Q3143" t="s">
        <v>3579</v>
      </c>
      <c r="R3143" s="61">
        <v>26.8</v>
      </c>
      <c r="S3143" s="61">
        <v>0</v>
      </c>
    </row>
    <row r="3144" spans="1:19" x14ac:dyDescent="0.2">
      <c r="A3144" t="s">
        <v>729</v>
      </c>
      <c r="B3144" t="s">
        <v>2308</v>
      </c>
      <c r="C3144" t="s">
        <v>3194</v>
      </c>
      <c r="D3144" t="s">
        <v>238</v>
      </c>
      <c r="E3144" t="s">
        <v>3573</v>
      </c>
      <c r="F3144" t="s">
        <v>122</v>
      </c>
      <c r="G3144" s="87">
        <v>20200228</v>
      </c>
      <c r="H3144" t="s">
        <v>5730</v>
      </c>
      <c r="I3144" t="s">
        <v>6886</v>
      </c>
      <c r="J3144" t="s">
        <v>6887</v>
      </c>
      <c r="K3144">
        <v>7518</v>
      </c>
      <c r="L3144" t="s">
        <v>6888</v>
      </c>
      <c r="M3144" s="87">
        <v>43902</v>
      </c>
      <c r="N3144" t="s">
        <v>3620</v>
      </c>
      <c r="O3144" t="s">
        <v>3579</v>
      </c>
      <c r="P3144" s="61">
        <v>45.45</v>
      </c>
      <c r="Q3144" t="s">
        <v>3579</v>
      </c>
      <c r="R3144" s="61">
        <v>45.45</v>
      </c>
      <c r="S3144" s="61">
        <v>0</v>
      </c>
    </row>
    <row r="3145" spans="1:19" x14ac:dyDescent="0.2">
      <c r="A3145" t="s">
        <v>729</v>
      </c>
      <c r="B3145" t="s">
        <v>2308</v>
      </c>
      <c r="C3145" t="s">
        <v>3194</v>
      </c>
      <c r="D3145" t="s">
        <v>238</v>
      </c>
      <c r="E3145" t="s">
        <v>3573</v>
      </c>
      <c r="F3145" t="s">
        <v>123</v>
      </c>
      <c r="G3145" s="87">
        <v>20200319</v>
      </c>
      <c r="H3145" t="s">
        <v>5730</v>
      </c>
      <c r="I3145" t="s">
        <v>6996</v>
      </c>
      <c r="J3145" t="s">
        <v>6997</v>
      </c>
      <c r="K3145">
        <v>7546</v>
      </c>
      <c r="L3145" t="s">
        <v>6730</v>
      </c>
      <c r="M3145" s="87">
        <v>43917</v>
      </c>
      <c r="N3145" t="s">
        <v>3578</v>
      </c>
      <c r="O3145" t="s">
        <v>3579</v>
      </c>
      <c r="P3145" s="61">
        <v>10</v>
      </c>
      <c r="Q3145" t="s">
        <v>3579</v>
      </c>
      <c r="R3145" s="61">
        <v>10</v>
      </c>
      <c r="S3145" s="61">
        <v>0</v>
      </c>
    </row>
    <row r="3146" spans="1:19" x14ac:dyDescent="0.2">
      <c r="A3146" t="s">
        <v>729</v>
      </c>
      <c r="B3146" t="s">
        <v>2308</v>
      </c>
      <c r="C3146" t="s">
        <v>3194</v>
      </c>
      <c r="D3146" t="s">
        <v>238</v>
      </c>
      <c r="E3146" t="s">
        <v>3573</v>
      </c>
      <c r="F3146" t="s">
        <v>123</v>
      </c>
      <c r="G3146" s="87">
        <v>20200331</v>
      </c>
      <c r="H3146" t="s">
        <v>5730</v>
      </c>
      <c r="I3146" t="s">
        <v>6998</v>
      </c>
      <c r="J3146" t="s">
        <v>6999</v>
      </c>
      <c r="K3146">
        <v>7577</v>
      </c>
      <c r="L3146" t="s">
        <v>7000</v>
      </c>
      <c r="M3146" s="87">
        <v>43935</v>
      </c>
      <c r="N3146" t="s">
        <v>3578</v>
      </c>
      <c r="O3146" t="s">
        <v>3579</v>
      </c>
      <c r="P3146" s="61">
        <v>78.27</v>
      </c>
      <c r="Q3146" t="s">
        <v>3579</v>
      </c>
      <c r="R3146" s="61">
        <v>78.27</v>
      </c>
      <c r="S3146" s="61">
        <v>0</v>
      </c>
    </row>
    <row r="3147" spans="1:19" x14ac:dyDescent="0.2">
      <c r="A3147" t="s">
        <v>729</v>
      </c>
      <c r="B3147" t="s">
        <v>2308</v>
      </c>
      <c r="C3147" t="s">
        <v>3194</v>
      </c>
      <c r="D3147" t="s">
        <v>238</v>
      </c>
      <c r="E3147" t="s">
        <v>3573</v>
      </c>
      <c r="F3147" t="s">
        <v>123</v>
      </c>
      <c r="G3147" s="87">
        <v>20200331</v>
      </c>
      <c r="H3147" t="s">
        <v>5730</v>
      </c>
      <c r="I3147" t="s">
        <v>7001</v>
      </c>
      <c r="J3147" t="s">
        <v>7002</v>
      </c>
      <c r="K3147">
        <v>7577</v>
      </c>
      <c r="L3147" t="s">
        <v>7000</v>
      </c>
      <c r="M3147" s="87">
        <v>43935</v>
      </c>
      <c r="N3147" t="s">
        <v>3578</v>
      </c>
      <c r="O3147" t="s">
        <v>3579</v>
      </c>
      <c r="P3147" s="61">
        <v>78.27</v>
      </c>
      <c r="Q3147" t="s">
        <v>3579</v>
      </c>
      <c r="R3147" s="61">
        <v>78.27</v>
      </c>
      <c r="S3147" s="61">
        <v>0</v>
      </c>
    </row>
    <row r="3148" spans="1:19" x14ac:dyDescent="0.2">
      <c r="A3148" t="s">
        <v>729</v>
      </c>
      <c r="B3148" t="s">
        <v>2308</v>
      </c>
      <c r="C3148" t="s">
        <v>3194</v>
      </c>
      <c r="D3148" t="s">
        <v>238</v>
      </c>
      <c r="E3148" t="s">
        <v>3573</v>
      </c>
      <c r="F3148" t="s">
        <v>125</v>
      </c>
      <c r="G3148" s="87">
        <v>20200525</v>
      </c>
      <c r="H3148" t="s">
        <v>5730</v>
      </c>
      <c r="I3148" t="s">
        <v>7003</v>
      </c>
      <c r="J3148" t="s">
        <v>7004</v>
      </c>
      <c r="K3148">
        <v>7655</v>
      </c>
      <c r="L3148" t="s">
        <v>7005</v>
      </c>
      <c r="M3148" s="87">
        <v>43983</v>
      </c>
      <c r="N3148" t="s">
        <v>3578</v>
      </c>
      <c r="O3148" t="s">
        <v>3579</v>
      </c>
      <c r="P3148" s="61">
        <v>2308.66</v>
      </c>
      <c r="Q3148" t="s">
        <v>3579</v>
      </c>
      <c r="R3148" s="61">
        <v>2308.66</v>
      </c>
      <c r="S3148" s="61">
        <v>0</v>
      </c>
    </row>
    <row r="3149" spans="1:19" x14ac:dyDescent="0.2">
      <c r="A3149" t="s">
        <v>729</v>
      </c>
      <c r="B3149" t="s">
        <v>2308</v>
      </c>
      <c r="C3149" t="s">
        <v>3194</v>
      </c>
      <c r="D3149" t="s">
        <v>238</v>
      </c>
      <c r="E3149" t="s">
        <v>3573</v>
      </c>
      <c r="F3149" t="s">
        <v>125</v>
      </c>
      <c r="G3149" s="87">
        <v>20200529</v>
      </c>
      <c r="H3149" t="s">
        <v>5730</v>
      </c>
      <c r="I3149" t="s">
        <v>7006</v>
      </c>
      <c r="J3149" t="s">
        <v>7007</v>
      </c>
      <c r="K3149">
        <v>7665</v>
      </c>
      <c r="L3149" t="s">
        <v>5874</v>
      </c>
      <c r="M3149" s="87">
        <v>43991</v>
      </c>
      <c r="N3149" t="s">
        <v>3620</v>
      </c>
      <c r="O3149" t="s">
        <v>3579</v>
      </c>
      <c r="P3149" s="61">
        <v>95</v>
      </c>
      <c r="Q3149" t="s">
        <v>3579</v>
      </c>
      <c r="R3149" s="61">
        <v>95</v>
      </c>
      <c r="S3149" s="61">
        <v>0</v>
      </c>
    </row>
    <row r="3150" spans="1:19" x14ac:dyDescent="0.2">
      <c r="A3150" t="s">
        <v>729</v>
      </c>
      <c r="B3150" t="s">
        <v>2308</v>
      </c>
      <c r="C3150" t="s">
        <v>3194</v>
      </c>
      <c r="D3150" t="s">
        <v>238</v>
      </c>
      <c r="E3150" t="s">
        <v>3573</v>
      </c>
      <c r="F3150" t="s">
        <v>16</v>
      </c>
      <c r="G3150" s="87">
        <v>20200630</v>
      </c>
      <c r="H3150" t="s">
        <v>3617</v>
      </c>
      <c r="J3150" t="s">
        <v>3618</v>
      </c>
      <c r="K3150">
        <v>7681</v>
      </c>
      <c r="L3150" t="s">
        <v>3619</v>
      </c>
      <c r="M3150" s="87">
        <v>43999</v>
      </c>
      <c r="N3150" t="s">
        <v>3620</v>
      </c>
      <c r="O3150" t="s">
        <v>3579</v>
      </c>
      <c r="P3150" s="61">
        <v>-12424.93</v>
      </c>
      <c r="Q3150" t="s">
        <v>3579</v>
      </c>
      <c r="R3150" s="61">
        <v>0</v>
      </c>
      <c r="S3150" s="61">
        <v>-12424.93</v>
      </c>
    </row>
    <row r="3151" spans="1:19" x14ac:dyDescent="0.2">
      <c r="A3151" t="s">
        <v>729</v>
      </c>
      <c r="B3151" t="s">
        <v>2308</v>
      </c>
      <c r="C3151" t="s">
        <v>3194</v>
      </c>
      <c r="D3151" t="s">
        <v>238</v>
      </c>
      <c r="E3151" t="s">
        <v>3573</v>
      </c>
      <c r="F3151" t="s">
        <v>126</v>
      </c>
      <c r="G3151" s="87">
        <v>20200630</v>
      </c>
      <c r="H3151" t="s">
        <v>5730</v>
      </c>
      <c r="I3151" t="s">
        <v>6892</v>
      </c>
      <c r="J3151" t="s">
        <v>7008</v>
      </c>
      <c r="K3151">
        <v>7737</v>
      </c>
      <c r="L3151" t="s">
        <v>6894</v>
      </c>
      <c r="M3151" s="87">
        <v>44020</v>
      </c>
      <c r="N3151" t="s">
        <v>3620</v>
      </c>
      <c r="O3151" t="s">
        <v>3579</v>
      </c>
      <c r="P3151" s="61">
        <v>24.82</v>
      </c>
      <c r="Q3151" t="s">
        <v>3579</v>
      </c>
      <c r="R3151" s="61">
        <v>24.82</v>
      </c>
      <c r="S3151" s="61">
        <v>0</v>
      </c>
    </row>
    <row r="3152" spans="1:19" x14ac:dyDescent="0.2">
      <c r="A3152" t="s">
        <v>729</v>
      </c>
      <c r="B3152" t="s">
        <v>2308</v>
      </c>
      <c r="C3152" t="s">
        <v>3194</v>
      </c>
      <c r="D3152" t="s">
        <v>238</v>
      </c>
      <c r="E3152" t="s">
        <v>3573</v>
      </c>
      <c r="F3152" t="s">
        <v>126</v>
      </c>
      <c r="G3152" s="87">
        <v>20200630</v>
      </c>
      <c r="H3152" t="s">
        <v>5730</v>
      </c>
      <c r="I3152" t="s">
        <v>6892</v>
      </c>
      <c r="J3152" t="s">
        <v>7009</v>
      </c>
      <c r="K3152">
        <v>7737</v>
      </c>
      <c r="L3152" t="s">
        <v>6894</v>
      </c>
      <c r="M3152" s="87">
        <v>44020</v>
      </c>
      <c r="N3152" t="s">
        <v>3620</v>
      </c>
      <c r="O3152" t="s">
        <v>3579</v>
      </c>
      <c r="P3152" s="61">
        <v>13.64</v>
      </c>
      <c r="Q3152" t="s">
        <v>3579</v>
      </c>
      <c r="R3152" s="61">
        <v>13.64</v>
      </c>
      <c r="S3152" s="61">
        <v>0</v>
      </c>
    </row>
    <row r="3153" spans="1:19" x14ac:dyDescent="0.2">
      <c r="A3153" t="s">
        <v>729</v>
      </c>
      <c r="B3153" t="s">
        <v>2308</v>
      </c>
      <c r="C3153" t="s">
        <v>3194</v>
      </c>
      <c r="D3153" t="s">
        <v>238</v>
      </c>
      <c r="E3153" t="s">
        <v>3573</v>
      </c>
      <c r="F3153" t="s">
        <v>16</v>
      </c>
      <c r="G3153" s="87">
        <v>20200630</v>
      </c>
      <c r="H3153" t="s">
        <v>5856</v>
      </c>
      <c r="I3153" t="s">
        <v>3618</v>
      </c>
      <c r="J3153" t="s">
        <v>3618</v>
      </c>
      <c r="K3153">
        <v>7737</v>
      </c>
      <c r="L3153" t="s">
        <v>6894</v>
      </c>
      <c r="M3153" s="87">
        <v>44020</v>
      </c>
      <c r="N3153" t="s">
        <v>3620</v>
      </c>
      <c r="O3153" t="s">
        <v>3579</v>
      </c>
      <c r="P3153" s="61">
        <v>-13.64</v>
      </c>
      <c r="Q3153" t="s">
        <v>3579</v>
      </c>
      <c r="R3153" s="61">
        <v>0</v>
      </c>
      <c r="S3153" s="61">
        <v>-13.64</v>
      </c>
    </row>
    <row r="3154" spans="1:19" x14ac:dyDescent="0.2">
      <c r="A3154" t="s">
        <v>729</v>
      </c>
      <c r="B3154" t="s">
        <v>2308</v>
      </c>
      <c r="C3154" t="s">
        <v>3194</v>
      </c>
      <c r="D3154" t="s">
        <v>238</v>
      </c>
      <c r="E3154" t="s">
        <v>3573</v>
      </c>
      <c r="F3154" t="s">
        <v>16</v>
      </c>
      <c r="G3154" s="87">
        <v>20200630</v>
      </c>
      <c r="H3154" t="s">
        <v>5856</v>
      </c>
      <c r="I3154" t="s">
        <v>3618</v>
      </c>
      <c r="J3154" t="s">
        <v>3618</v>
      </c>
      <c r="K3154">
        <v>7737</v>
      </c>
      <c r="L3154" t="s">
        <v>6894</v>
      </c>
      <c r="M3154" s="87">
        <v>44020</v>
      </c>
      <c r="N3154" t="s">
        <v>3620</v>
      </c>
      <c r="O3154" t="s">
        <v>3579</v>
      </c>
      <c r="P3154" s="61">
        <v>-24.82</v>
      </c>
      <c r="Q3154" t="s">
        <v>3579</v>
      </c>
      <c r="R3154" s="61">
        <v>0</v>
      </c>
      <c r="S3154" s="61">
        <v>-24.82</v>
      </c>
    </row>
    <row r="3155" spans="1:19" x14ac:dyDescent="0.2">
      <c r="A3155" t="s">
        <v>732</v>
      </c>
      <c r="B3155" t="s">
        <v>2311</v>
      </c>
      <c r="C3155" t="s">
        <v>3197</v>
      </c>
      <c r="D3155" t="s">
        <v>238</v>
      </c>
      <c r="E3155" t="s">
        <v>3573</v>
      </c>
      <c r="F3155" t="s">
        <v>115</v>
      </c>
      <c r="G3155" s="87">
        <v>20190724</v>
      </c>
      <c r="H3155" t="s">
        <v>5730</v>
      </c>
      <c r="I3155" t="s">
        <v>7010</v>
      </c>
      <c r="J3155" t="s">
        <v>7011</v>
      </c>
      <c r="K3155">
        <v>7150</v>
      </c>
      <c r="L3155" t="s">
        <v>6431</v>
      </c>
      <c r="M3155" s="87">
        <v>43675</v>
      </c>
      <c r="N3155" t="s">
        <v>3583</v>
      </c>
      <c r="O3155" t="s">
        <v>3579</v>
      </c>
      <c r="P3155" s="61">
        <v>730</v>
      </c>
      <c r="Q3155" t="s">
        <v>3579</v>
      </c>
      <c r="R3155" s="61">
        <v>730</v>
      </c>
      <c r="S3155" s="61">
        <v>0</v>
      </c>
    </row>
    <row r="3156" spans="1:19" x14ac:dyDescent="0.2">
      <c r="A3156" t="s">
        <v>732</v>
      </c>
      <c r="B3156" t="s">
        <v>2311</v>
      </c>
      <c r="C3156" t="s">
        <v>3197</v>
      </c>
      <c r="D3156" t="s">
        <v>238</v>
      </c>
      <c r="E3156" t="s">
        <v>3573</v>
      </c>
      <c r="F3156" t="s">
        <v>115</v>
      </c>
      <c r="G3156" s="87">
        <v>20190731</v>
      </c>
      <c r="H3156" t="s">
        <v>6235</v>
      </c>
      <c r="I3156" t="s">
        <v>7012</v>
      </c>
      <c r="J3156" t="s">
        <v>6237</v>
      </c>
      <c r="K3156">
        <v>7161</v>
      </c>
      <c r="L3156" t="s">
        <v>7013</v>
      </c>
      <c r="M3156" s="87">
        <v>43678</v>
      </c>
      <c r="N3156" t="s">
        <v>3578</v>
      </c>
      <c r="O3156" t="s">
        <v>3579</v>
      </c>
      <c r="P3156" s="61">
        <v>-190</v>
      </c>
      <c r="Q3156" t="s">
        <v>3579</v>
      </c>
      <c r="R3156" s="61">
        <v>0</v>
      </c>
      <c r="S3156" s="61">
        <v>-190</v>
      </c>
    </row>
    <row r="3157" spans="1:19" x14ac:dyDescent="0.2">
      <c r="A3157" t="s">
        <v>732</v>
      </c>
      <c r="B3157" t="s">
        <v>2311</v>
      </c>
      <c r="C3157" t="s">
        <v>3197</v>
      </c>
      <c r="D3157" t="s">
        <v>238</v>
      </c>
      <c r="E3157" t="s">
        <v>3573</v>
      </c>
      <c r="F3157" t="s">
        <v>119</v>
      </c>
      <c r="G3157" s="87">
        <v>20191126</v>
      </c>
      <c r="H3157" t="s">
        <v>5730</v>
      </c>
      <c r="I3157" t="s">
        <v>7014</v>
      </c>
      <c r="J3157" t="s">
        <v>7015</v>
      </c>
      <c r="K3157">
        <v>7355</v>
      </c>
      <c r="L3157" t="s">
        <v>6311</v>
      </c>
      <c r="M3157" s="87">
        <v>43800</v>
      </c>
      <c r="N3157" t="s">
        <v>3578</v>
      </c>
      <c r="O3157" t="s">
        <v>3579</v>
      </c>
      <c r="P3157" s="61">
        <v>180</v>
      </c>
      <c r="Q3157" t="s">
        <v>3579</v>
      </c>
      <c r="R3157" s="61">
        <v>180</v>
      </c>
      <c r="S3157" s="61">
        <v>0</v>
      </c>
    </row>
    <row r="3158" spans="1:19" x14ac:dyDescent="0.2">
      <c r="A3158" t="s">
        <v>732</v>
      </c>
      <c r="B3158" t="s">
        <v>2311</v>
      </c>
      <c r="C3158" t="s">
        <v>3197</v>
      </c>
      <c r="D3158" t="s">
        <v>238</v>
      </c>
      <c r="E3158" t="s">
        <v>3573</v>
      </c>
      <c r="F3158" t="s">
        <v>121</v>
      </c>
      <c r="G3158" s="87">
        <v>20200101</v>
      </c>
      <c r="H3158" t="s">
        <v>5730</v>
      </c>
      <c r="I3158" t="s">
        <v>7016</v>
      </c>
      <c r="J3158" t="s">
        <v>6864</v>
      </c>
      <c r="K3158">
        <v>7401</v>
      </c>
      <c r="L3158" t="s">
        <v>6851</v>
      </c>
      <c r="M3158" s="87">
        <v>43835</v>
      </c>
      <c r="N3158" t="s">
        <v>3578</v>
      </c>
      <c r="O3158" t="s">
        <v>3579</v>
      </c>
      <c r="P3158" s="61">
        <v>1173.25</v>
      </c>
      <c r="Q3158" t="s">
        <v>3579</v>
      </c>
      <c r="R3158" s="61">
        <v>1173.25</v>
      </c>
      <c r="S3158" s="61">
        <v>0</v>
      </c>
    </row>
    <row r="3159" spans="1:19" x14ac:dyDescent="0.2">
      <c r="A3159" t="s">
        <v>732</v>
      </c>
      <c r="B3159" t="s">
        <v>2311</v>
      </c>
      <c r="C3159" t="s">
        <v>3197</v>
      </c>
      <c r="D3159" t="s">
        <v>238</v>
      </c>
      <c r="E3159" t="s">
        <v>3573</v>
      </c>
      <c r="F3159" t="s">
        <v>121</v>
      </c>
      <c r="G3159" s="87">
        <v>20200121</v>
      </c>
      <c r="H3159" t="s">
        <v>5730</v>
      </c>
      <c r="I3159" t="s">
        <v>7017</v>
      </c>
      <c r="J3159" t="s">
        <v>7018</v>
      </c>
      <c r="K3159">
        <v>7447</v>
      </c>
      <c r="L3159" t="s">
        <v>6421</v>
      </c>
      <c r="M3159" s="87">
        <v>43863</v>
      </c>
      <c r="N3159" t="s">
        <v>3578</v>
      </c>
      <c r="O3159" t="s">
        <v>3579</v>
      </c>
      <c r="P3159" s="61">
        <v>180</v>
      </c>
      <c r="Q3159" t="s">
        <v>3579</v>
      </c>
      <c r="R3159" s="61">
        <v>180</v>
      </c>
      <c r="S3159" s="61">
        <v>0</v>
      </c>
    </row>
    <row r="3160" spans="1:19" x14ac:dyDescent="0.2">
      <c r="A3160" t="s">
        <v>732</v>
      </c>
      <c r="B3160" t="s">
        <v>2311</v>
      </c>
      <c r="C3160" t="s">
        <v>3197</v>
      </c>
      <c r="D3160" t="s">
        <v>238</v>
      </c>
      <c r="E3160" t="s">
        <v>3573</v>
      </c>
      <c r="F3160" t="s">
        <v>16</v>
      </c>
      <c r="G3160" s="87">
        <v>20200630</v>
      </c>
      <c r="H3160" t="s">
        <v>3617</v>
      </c>
      <c r="J3160" t="s">
        <v>3618</v>
      </c>
      <c r="K3160">
        <v>7681</v>
      </c>
      <c r="L3160" t="s">
        <v>3619</v>
      </c>
      <c r="M3160" s="87">
        <v>43999</v>
      </c>
      <c r="N3160" t="s">
        <v>3620</v>
      </c>
      <c r="O3160" t="s">
        <v>3579</v>
      </c>
      <c r="P3160" s="61">
        <v>-2073.25</v>
      </c>
      <c r="Q3160" t="s">
        <v>3579</v>
      </c>
      <c r="R3160" s="61">
        <v>0</v>
      </c>
      <c r="S3160" s="61">
        <v>-2073.25</v>
      </c>
    </row>
    <row r="3161" spans="1:19" x14ac:dyDescent="0.2">
      <c r="A3161" t="s">
        <v>736</v>
      </c>
      <c r="B3161" t="s">
        <v>2318</v>
      </c>
      <c r="C3161" t="s">
        <v>3202</v>
      </c>
      <c r="D3161" t="s">
        <v>238</v>
      </c>
      <c r="E3161" t="s">
        <v>3573</v>
      </c>
      <c r="F3161" t="s">
        <v>117</v>
      </c>
      <c r="G3161" s="87">
        <v>20190927</v>
      </c>
      <c r="H3161" t="s">
        <v>5730</v>
      </c>
      <c r="I3161" t="s">
        <v>7019</v>
      </c>
      <c r="J3161" t="s">
        <v>7020</v>
      </c>
      <c r="K3161">
        <v>7264</v>
      </c>
      <c r="L3161" t="s">
        <v>5859</v>
      </c>
      <c r="M3161" s="87">
        <v>43741</v>
      </c>
      <c r="N3161" t="s">
        <v>3620</v>
      </c>
      <c r="O3161" t="s">
        <v>3579</v>
      </c>
      <c r="P3161" s="61">
        <v>240</v>
      </c>
      <c r="Q3161" t="s">
        <v>3579</v>
      </c>
      <c r="R3161" s="61">
        <v>240</v>
      </c>
      <c r="S3161" s="61">
        <v>0</v>
      </c>
    </row>
    <row r="3162" spans="1:19" x14ac:dyDescent="0.2">
      <c r="A3162" t="s">
        <v>736</v>
      </c>
      <c r="B3162" t="s">
        <v>2318</v>
      </c>
      <c r="C3162" t="s">
        <v>3202</v>
      </c>
      <c r="D3162" t="s">
        <v>238</v>
      </c>
      <c r="E3162" t="s">
        <v>3573</v>
      </c>
      <c r="F3162" t="s">
        <v>119</v>
      </c>
      <c r="G3162" s="87">
        <v>20191127</v>
      </c>
      <c r="H3162" t="s">
        <v>5730</v>
      </c>
      <c r="I3162" t="s">
        <v>7021</v>
      </c>
      <c r="J3162" t="s">
        <v>7022</v>
      </c>
      <c r="K3162">
        <v>7355</v>
      </c>
      <c r="L3162" t="s">
        <v>6222</v>
      </c>
      <c r="M3162" s="87">
        <v>43800</v>
      </c>
      <c r="N3162" t="s">
        <v>3578</v>
      </c>
      <c r="O3162" t="s">
        <v>3579</v>
      </c>
      <c r="P3162" s="61">
        <v>272.73</v>
      </c>
      <c r="Q3162" t="s">
        <v>3579</v>
      </c>
      <c r="R3162" s="61">
        <v>272.73</v>
      </c>
      <c r="S3162" s="61">
        <v>0</v>
      </c>
    </row>
    <row r="3163" spans="1:19" x14ac:dyDescent="0.2">
      <c r="A3163" t="s">
        <v>736</v>
      </c>
      <c r="B3163" t="s">
        <v>2318</v>
      </c>
      <c r="C3163" t="s">
        <v>3202</v>
      </c>
      <c r="D3163" t="s">
        <v>238</v>
      </c>
      <c r="E3163" t="s">
        <v>3573</v>
      </c>
      <c r="F3163" t="s">
        <v>16</v>
      </c>
      <c r="G3163" s="87">
        <v>20200630</v>
      </c>
      <c r="H3163" t="s">
        <v>3617</v>
      </c>
      <c r="J3163" t="s">
        <v>3618</v>
      </c>
      <c r="K3163">
        <v>7681</v>
      </c>
      <c r="L3163" t="s">
        <v>3619</v>
      </c>
      <c r="M3163" s="87">
        <v>43999</v>
      </c>
      <c r="N3163" t="s">
        <v>3620</v>
      </c>
      <c r="O3163" t="s">
        <v>3579</v>
      </c>
      <c r="P3163" s="61">
        <v>-512.73</v>
      </c>
      <c r="Q3163" t="s">
        <v>3579</v>
      </c>
      <c r="R3163" s="61">
        <v>0</v>
      </c>
      <c r="S3163" s="61">
        <v>-512.73</v>
      </c>
    </row>
    <row r="3164" spans="1:19" x14ac:dyDescent="0.2">
      <c r="A3164" t="s">
        <v>737</v>
      </c>
      <c r="B3164" t="s">
        <v>2319</v>
      </c>
      <c r="C3164" t="s">
        <v>3204</v>
      </c>
      <c r="D3164" t="s">
        <v>238</v>
      </c>
      <c r="E3164" t="s">
        <v>3573</v>
      </c>
      <c r="F3164" t="s">
        <v>115</v>
      </c>
      <c r="G3164" s="87">
        <v>20190725</v>
      </c>
      <c r="H3164" t="s">
        <v>5730</v>
      </c>
      <c r="I3164" t="s">
        <v>7023</v>
      </c>
      <c r="J3164" t="s">
        <v>6768</v>
      </c>
      <c r="K3164">
        <v>7155</v>
      </c>
      <c r="L3164" t="s">
        <v>7024</v>
      </c>
      <c r="M3164" s="87">
        <v>43676</v>
      </c>
      <c r="N3164" t="s">
        <v>3620</v>
      </c>
      <c r="O3164" t="s">
        <v>3579</v>
      </c>
      <c r="P3164" s="61">
        <v>70</v>
      </c>
      <c r="Q3164" t="s">
        <v>3579</v>
      </c>
      <c r="R3164" s="61">
        <v>70</v>
      </c>
      <c r="S3164" s="61">
        <v>0</v>
      </c>
    </row>
    <row r="3165" spans="1:19" x14ac:dyDescent="0.2">
      <c r="A3165" t="s">
        <v>737</v>
      </c>
      <c r="B3165" t="s">
        <v>2319</v>
      </c>
      <c r="C3165" t="s">
        <v>3204</v>
      </c>
      <c r="D3165" t="s">
        <v>238</v>
      </c>
      <c r="E3165" t="s">
        <v>3573</v>
      </c>
      <c r="F3165" t="s">
        <v>115</v>
      </c>
      <c r="G3165" s="87">
        <v>20190729</v>
      </c>
      <c r="H3165" t="s">
        <v>5730</v>
      </c>
      <c r="I3165" t="s">
        <v>7025</v>
      </c>
      <c r="J3165" t="s">
        <v>7026</v>
      </c>
      <c r="K3165">
        <v>7149</v>
      </c>
      <c r="L3165" t="s">
        <v>6617</v>
      </c>
      <c r="M3165" s="87">
        <v>43675</v>
      </c>
      <c r="N3165" t="s">
        <v>3583</v>
      </c>
      <c r="O3165" t="s">
        <v>3579</v>
      </c>
      <c r="P3165" s="61">
        <v>90.87</v>
      </c>
      <c r="Q3165" t="s">
        <v>3579</v>
      </c>
      <c r="R3165" s="61">
        <v>90.87</v>
      </c>
      <c r="S3165" s="61">
        <v>0</v>
      </c>
    </row>
    <row r="3166" spans="1:19" x14ac:dyDescent="0.2">
      <c r="A3166" t="s">
        <v>737</v>
      </c>
      <c r="B3166" t="s">
        <v>2319</v>
      </c>
      <c r="C3166" t="s">
        <v>3204</v>
      </c>
      <c r="D3166" t="s">
        <v>238</v>
      </c>
      <c r="E3166" t="s">
        <v>3573</v>
      </c>
      <c r="F3166" t="s">
        <v>116</v>
      </c>
      <c r="G3166" s="87">
        <v>20190827</v>
      </c>
      <c r="H3166" t="s">
        <v>5730</v>
      </c>
      <c r="I3166" t="s">
        <v>7027</v>
      </c>
      <c r="J3166" t="s">
        <v>7028</v>
      </c>
      <c r="K3166">
        <v>7215</v>
      </c>
      <c r="L3166" t="s">
        <v>6414</v>
      </c>
      <c r="M3166" s="87">
        <v>43710</v>
      </c>
      <c r="N3166" t="s">
        <v>3578</v>
      </c>
      <c r="O3166" t="s">
        <v>3579</v>
      </c>
      <c r="P3166" s="61">
        <v>70</v>
      </c>
      <c r="Q3166" t="s">
        <v>3579</v>
      </c>
      <c r="R3166" s="61">
        <v>70</v>
      </c>
      <c r="S3166" s="61">
        <v>0</v>
      </c>
    </row>
    <row r="3167" spans="1:19" x14ac:dyDescent="0.2">
      <c r="A3167" t="s">
        <v>737</v>
      </c>
      <c r="B3167" t="s">
        <v>2319</v>
      </c>
      <c r="C3167" t="s">
        <v>3204</v>
      </c>
      <c r="D3167" t="s">
        <v>238</v>
      </c>
      <c r="E3167" t="s">
        <v>3573</v>
      </c>
      <c r="F3167" t="s">
        <v>117</v>
      </c>
      <c r="G3167" s="87">
        <v>20190927</v>
      </c>
      <c r="H3167" t="s">
        <v>5730</v>
      </c>
      <c r="I3167" t="s">
        <v>7029</v>
      </c>
      <c r="J3167" t="s">
        <v>7030</v>
      </c>
      <c r="K3167">
        <v>7264</v>
      </c>
      <c r="L3167" t="s">
        <v>5859</v>
      </c>
      <c r="M3167" s="87">
        <v>43741</v>
      </c>
      <c r="N3167" t="s">
        <v>3620</v>
      </c>
      <c r="O3167" t="s">
        <v>3579</v>
      </c>
      <c r="P3167" s="61">
        <v>70</v>
      </c>
      <c r="Q3167" t="s">
        <v>3579</v>
      </c>
      <c r="R3167" s="61">
        <v>70</v>
      </c>
      <c r="S3167" s="61">
        <v>0</v>
      </c>
    </row>
    <row r="3168" spans="1:19" x14ac:dyDescent="0.2">
      <c r="A3168" t="s">
        <v>737</v>
      </c>
      <c r="B3168" t="s">
        <v>2319</v>
      </c>
      <c r="C3168" t="s">
        <v>3204</v>
      </c>
      <c r="D3168" t="s">
        <v>238</v>
      </c>
      <c r="E3168" t="s">
        <v>3573</v>
      </c>
      <c r="F3168" t="s">
        <v>118</v>
      </c>
      <c r="G3168" s="87">
        <v>20191031</v>
      </c>
      <c r="H3168" t="s">
        <v>5730</v>
      </c>
      <c r="I3168" t="s">
        <v>7031</v>
      </c>
      <c r="J3168" t="s">
        <v>7032</v>
      </c>
      <c r="K3168">
        <v>7327</v>
      </c>
      <c r="L3168" t="s">
        <v>6645</v>
      </c>
      <c r="M3168" s="87">
        <v>43782</v>
      </c>
      <c r="N3168" t="s">
        <v>3620</v>
      </c>
      <c r="O3168" t="s">
        <v>3579</v>
      </c>
      <c r="P3168" s="61">
        <v>70</v>
      </c>
      <c r="Q3168" t="s">
        <v>3579</v>
      </c>
      <c r="R3168" s="61">
        <v>70</v>
      </c>
      <c r="S3168" s="61">
        <v>0</v>
      </c>
    </row>
    <row r="3169" spans="1:19" x14ac:dyDescent="0.2">
      <c r="A3169" t="s">
        <v>737</v>
      </c>
      <c r="B3169" t="s">
        <v>2319</v>
      </c>
      <c r="C3169" t="s">
        <v>3204</v>
      </c>
      <c r="D3169" t="s">
        <v>238</v>
      </c>
      <c r="E3169" t="s">
        <v>3573</v>
      </c>
      <c r="F3169" t="s">
        <v>121</v>
      </c>
      <c r="G3169" s="87">
        <v>20200131</v>
      </c>
      <c r="H3169" t="s">
        <v>5730</v>
      </c>
      <c r="I3169" t="s">
        <v>7033</v>
      </c>
      <c r="J3169" t="s">
        <v>6768</v>
      </c>
      <c r="K3169">
        <v>7475</v>
      </c>
      <c r="L3169" t="s">
        <v>5929</v>
      </c>
      <c r="M3169" s="87">
        <v>43873</v>
      </c>
      <c r="N3169" t="s">
        <v>3620</v>
      </c>
      <c r="O3169" t="s">
        <v>3579</v>
      </c>
      <c r="P3169" s="61">
        <v>70</v>
      </c>
      <c r="Q3169" t="s">
        <v>3579</v>
      </c>
      <c r="R3169" s="61">
        <v>70</v>
      </c>
      <c r="S3169" s="61">
        <v>0</v>
      </c>
    </row>
    <row r="3170" spans="1:19" x14ac:dyDescent="0.2">
      <c r="A3170" t="s">
        <v>737</v>
      </c>
      <c r="B3170" t="s">
        <v>2319</v>
      </c>
      <c r="C3170" t="s">
        <v>3204</v>
      </c>
      <c r="D3170" t="s">
        <v>238</v>
      </c>
      <c r="E3170" t="s">
        <v>3573</v>
      </c>
      <c r="F3170" t="s">
        <v>122</v>
      </c>
      <c r="G3170" s="87">
        <v>20200228</v>
      </c>
      <c r="H3170" t="s">
        <v>5730</v>
      </c>
      <c r="I3170" t="s">
        <v>6886</v>
      </c>
      <c r="J3170" t="s">
        <v>7034</v>
      </c>
      <c r="K3170">
        <v>7518</v>
      </c>
      <c r="L3170" t="s">
        <v>6888</v>
      </c>
      <c r="M3170" s="87">
        <v>43902</v>
      </c>
      <c r="N3170" t="s">
        <v>3620</v>
      </c>
      <c r="O3170" t="s">
        <v>3579</v>
      </c>
      <c r="P3170" s="61">
        <v>18</v>
      </c>
      <c r="Q3170" t="s">
        <v>3579</v>
      </c>
      <c r="R3170" s="61">
        <v>18</v>
      </c>
      <c r="S3170" s="61">
        <v>0</v>
      </c>
    </row>
    <row r="3171" spans="1:19" x14ac:dyDescent="0.2">
      <c r="A3171" t="s">
        <v>737</v>
      </c>
      <c r="B3171" t="s">
        <v>2319</v>
      </c>
      <c r="C3171" t="s">
        <v>3204</v>
      </c>
      <c r="D3171" t="s">
        <v>238</v>
      </c>
      <c r="E3171" t="s">
        <v>3573</v>
      </c>
      <c r="F3171" t="s">
        <v>123</v>
      </c>
      <c r="G3171" s="87">
        <v>20200311</v>
      </c>
      <c r="H3171" t="s">
        <v>5730</v>
      </c>
      <c r="I3171" t="s">
        <v>7035</v>
      </c>
      <c r="J3171" t="s">
        <v>7036</v>
      </c>
      <c r="K3171">
        <v>7517</v>
      </c>
      <c r="L3171" t="s">
        <v>6135</v>
      </c>
      <c r="M3171" s="87">
        <v>43902</v>
      </c>
      <c r="N3171" t="s">
        <v>3620</v>
      </c>
      <c r="O3171" t="s">
        <v>3579</v>
      </c>
      <c r="P3171" s="61">
        <v>981.44</v>
      </c>
      <c r="Q3171" t="s">
        <v>3579</v>
      </c>
      <c r="R3171" s="61">
        <v>981.44</v>
      </c>
      <c r="S3171" s="61">
        <v>0</v>
      </c>
    </row>
    <row r="3172" spans="1:19" x14ac:dyDescent="0.2">
      <c r="A3172" t="s">
        <v>737</v>
      </c>
      <c r="B3172" t="s">
        <v>2319</v>
      </c>
      <c r="C3172" t="s">
        <v>3204</v>
      </c>
      <c r="D3172" t="s">
        <v>238</v>
      </c>
      <c r="E3172" t="s">
        <v>3573</v>
      </c>
      <c r="F3172" t="s">
        <v>123</v>
      </c>
      <c r="G3172" s="87">
        <v>20200327</v>
      </c>
      <c r="H3172" t="s">
        <v>5730</v>
      </c>
      <c r="I3172" t="s">
        <v>7037</v>
      </c>
      <c r="J3172" t="s">
        <v>7038</v>
      </c>
      <c r="K3172">
        <v>7578</v>
      </c>
      <c r="L3172" t="s">
        <v>6323</v>
      </c>
      <c r="M3172" s="87">
        <v>43935</v>
      </c>
      <c r="N3172" t="s">
        <v>3578</v>
      </c>
      <c r="O3172" t="s">
        <v>3579</v>
      </c>
      <c r="P3172" s="61">
        <v>141.78</v>
      </c>
      <c r="Q3172" t="s">
        <v>3579</v>
      </c>
      <c r="R3172" s="61">
        <v>141.78</v>
      </c>
      <c r="S3172" s="61">
        <v>0</v>
      </c>
    </row>
    <row r="3173" spans="1:19" x14ac:dyDescent="0.2">
      <c r="A3173" t="s">
        <v>737</v>
      </c>
      <c r="B3173" t="s">
        <v>2319</v>
      </c>
      <c r="C3173" t="s">
        <v>3204</v>
      </c>
      <c r="D3173" t="s">
        <v>238</v>
      </c>
      <c r="E3173" t="s">
        <v>3573</v>
      </c>
      <c r="F3173" t="s">
        <v>125</v>
      </c>
      <c r="G3173" s="87">
        <v>20200506</v>
      </c>
      <c r="H3173" t="s">
        <v>5730</v>
      </c>
      <c r="I3173" t="s">
        <v>7039</v>
      </c>
      <c r="J3173" t="s">
        <v>7040</v>
      </c>
      <c r="K3173">
        <v>7616</v>
      </c>
      <c r="L3173" t="s">
        <v>6234</v>
      </c>
      <c r="M3173" s="87">
        <v>43957</v>
      </c>
      <c r="N3173" t="s">
        <v>3620</v>
      </c>
      <c r="O3173" t="s">
        <v>3579</v>
      </c>
      <c r="P3173" s="61">
        <v>172.35</v>
      </c>
      <c r="Q3173" t="s">
        <v>3579</v>
      </c>
      <c r="R3173" s="61">
        <v>172.35</v>
      </c>
      <c r="S3173" s="61">
        <v>0</v>
      </c>
    </row>
    <row r="3174" spans="1:19" x14ac:dyDescent="0.2">
      <c r="A3174" t="s">
        <v>737</v>
      </c>
      <c r="B3174" t="s">
        <v>2319</v>
      </c>
      <c r="C3174" t="s">
        <v>3204</v>
      </c>
      <c r="D3174" t="s">
        <v>238</v>
      </c>
      <c r="E3174" t="s">
        <v>3573</v>
      </c>
      <c r="F3174" t="s">
        <v>125</v>
      </c>
      <c r="G3174" s="87">
        <v>20200529</v>
      </c>
      <c r="H3174" t="s">
        <v>5730</v>
      </c>
      <c r="I3174" t="s">
        <v>7041</v>
      </c>
      <c r="J3174" t="s">
        <v>6631</v>
      </c>
      <c r="K3174">
        <v>7670</v>
      </c>
      <c r="L3174" t="s">
        <v>6070</v>
      </c>
      <c r="M3174" s="87">
        <v>43993</v>
      </c>
      <c r="N3174" t="s">
        <v>3620</v>
      </c>
      <c r="O3174" t="s">
        <v>3579</v>
      </c>
      <c r="P3174" s="61">
        <v>70</v>
      </c>
      <c r="Q3174" t="s">
        <v>3579</v>
      </c>
      <c r="R3174" s="61">
        <v>70</v>
      </c>
      <c r="S3174" s="61">
        <v>0</v>
      </c>
    </row>
    <row r="3175" spans="1:19" x14ac:dyDescent="0.2">
      <c r="A3175" t="s">
        <v>737</v>
      </c>
      <c r="B3175" t="s">
        <v>2319</v>
      </c>
      <c r="C3175" t="s">
        <v>3204</v>
      </c>
      <c r="D3175" t="s">
        <v>238</v>
      </c>
      <c r="E3175" t="s">
        <v>3573</v>
      </c>
      <c r="F3175" t="s">
        <v>16</v>
      </c>
      <c r="G3175" s="87">
        <v>20200630</v>
      </c>
      <c r="H3175" t="s">
        <v>3617</v>
      </c>
      <c r="J3175" t="s">
        <v>3618</v>
      </c>
      <c r="K3175">
        <v>7681</v>
      </c>
      <c r="L3175" t="s">
        <v>3619</v>
      </c>
      <c r="M3175" s="87">
        <v>43999</v>
      </c>
      <c r="N3175" t="s">
        <v>3620</v>
      </c>
      <c r="O3175" t="s">
        <v>3579</v>
      </c>
      <c r="P3175" s="61">
        <v>-1824.44</v>
      </c>
      <c r="Q3175" t="s">
        <v>3579</v>
      </c>
      <c r="R3175" s="61">
        <v>0</v>
      </c>
      <c r="S3175" s="61">
        <v>-1824.44</v>
      </c>
    </row>
    <row r="3176" spans="1:19" x14ac:dyDescent="0.2">
      <c r="A3176" t="s">
        <v>737</v>
      </c>
      <c r="B3176" t="s">
        <v>2319</v>
      </c>
      <c r="C3176" t="s">
        <v>3204</v>
      </c>
      <c r="D3176" t="s">
        <v>238</v>
      </c>
      <c r="E3176" t="s">
        <v>3573</v>
      </c>
      <c r="F3176" t="s">
        <v>16</v>
      </c>
      <c r="G3176" s="87">
        <v>20200630</v>
      </c>
      <c r="H3176" t="s">
        <v>5856</v>
      </c>
      <c r="I3176" t="s">
        <v>3618</v>
      </c>
      <c r="J3176" t="s">
        <v>3618</v>
      </c>
      <c r="K3176">
        <v>7715</v>
      </c>
      <c r="L3176" t="s">
        <v>6753</v>
      </c>
      <c r="M3176" s="87">
        <v>44018</v>
      </c>
      <c r="N3176" t="s">
        <v>3620</v>
      </c>
      <c r="O3176" t="s">
        <v>3579</v>
      </c>
      <c r="P3176" s="61">
        <v>-175.86</v>
      </c>
      <c r="Q3176" t="s">
        <v>3579</v>
      </c>
      <c r="R3176" s="61">
        <v>0</v>
      </c>
      <c r="S3176" s="61">
        <v>-175.86</v>
      </c>
    </row>
    <row r="3177" spans="1:19" x14ac:dyDescent="0.2">
      <c r="A3177" t="s">
        <v>737</v>
      </c>
      <c r="B3177" t="s">
        <v>2319</v>
      </c>
      <c r="C3177" t="s">
        <v>3204</v>
      </c>
      <c r="D3177" t="s">
        <v>238</v>
      </c>
      <c r="E3177" t="s">
        <v>3573</v>
      </c>
      <c r="F3177" t="s">
        <v>126</v>
      </c>
      <c r="G3177" s="87">
        <v>20200630</v>
      </c>
      <c r="H3177" t="s">
        <v>5730</v>
      </c>
      <c r="I3177" t="s">
        <v>7042</v>
      </c>
      <c r="J3177" t="s">
        <v>6768</v>
      </c>
      <c r="K3177">
        <v>7715</v>
      </c>
      <c r="L3177" t="s">
        <v>6753</v>
      </c>
      <c r="M3177" s="87">
        <v>44018</v>
      </c>
      <c r="N3177" t="s">
        <v>3620</v>
      </c>
      <c r="O3177" t="s">
        <v>3579</v>
      </c>
      <c r="P3177" s="61">
        <v>175.86</v>
      </c>
      <c r="Q3177" t="s">
        <v>3579</v>
      </c>
      <c r="R3177" s="61">
        <v>175.86</v>
      </c>
      <c r="S3177" s="61">
        <v>0</v>
      </c>
    </row>
    <row r="3178" spans="1:19" x14ac:dyDescent="0.2">
      <c r="A3178" t="s">
        <v>738</v>
      </c>
      <c r="B3178" t="s">
        <v>2320</v>
      </c>
      <c r="C3178" t="s">
        <v>3205</v>
      </c>
      <c r="D3178" t="s">
        <v>238</v>
      </c>
      <c r="E3178" t="s">
        <v>3573</v>
      </c>
      <c r="F3178" t="s">
        <v>116</v>
      </c>
      <c r="G3178" s="87">
        <v>20190827</v>
      </c>
      <c r="H3178" t="s">
        <v>5730</v>
      </c>
      <c r="I3178" t="s">
        <v>7043</v>
      </c>
      <c r="J3178" t="s">
        <v>7044</v>
      </c>
      <c r="K3178">
        <v>7215</v>
      </c>
      <c r="L3178" t="s">
        <v>6414</v>
      </c>
      <c r="M3178" s="87">
        <v>43710</v>
      </c>
      <c r="N3178" t="s">
        <v>3578</v>
      </c>
      <c r="O3178" t="s">
        <v>3579</v>
      </c>
      <c r="P3178" s="61">
        <v>115</v>
      </c>
      <c r="Q3178" t="s">
        <v>3579</v>
      </c>
      <c r="R3178" s="61">
        <v>115</v>
      </c>
      <c r="S3178" s="61">
        <v>0</v>
      </c>
    </row>
    <row r="3179" spans="1:19" x14ac:dyDescent="0.2">
      <c r="A3179" t="s">
        <v>738</v>
      </c>
      <c r="B3179" t="s">
        <v>2320</v>
      </c>
      <c r="C3179" t="s">
        <v>3205</v>
      </c>
      <c r="D3179" t="s">
        <v>238</v>
      </c>
      <c r="E3179" t="s">
        <v>3573</v>
      </c>
      <c r="F3179" t="s">
        <v>117</v>
      </c>
      <c r="G3179" s="87">
        <v>20190927</v>
      </c>
      <c r="H3179" t="s">
        <v>5730</v>
      </c>
      <c r="I3179" t="s">
        <v>7045</v>
      </c>
      <c r="J3179" t="s">
        <v>7046</v>
      </c>
      <c r="K3179">
        <v>7264</v>
      </c>
      <c r="L3179" t="s">
        <v>5859</v>
      </c>
      <c r="M3179" s="87">
        <v>43741</v>
      </c>
      <c r="N3179" t="s">
        <v>3620</v>
      </c>
      <c r="O3179" t="s">
        <v>3579</v>
      </c>
      <c r="P3179" s="61">
        <v>962.34</v>
      </c>
      <c r="Q3179" t="s">
        <v>3579</v>
      </c>
      <c r="R3179" s="61">
        <v>962.34</v>
      </c>
      <c r="S3179" s="61">
        <v>0</v>
      </c>
    </row>
    <row r="3180" spans="1:19" x14ac:dyDescent="0.2">
      <c r="A3180" t="s">
        <v>738</v>
      </c>
      <c r="B3180" t="s">
        <v>2320</v>
      </c>
      <c r="C3180" t="s">
        <v>3205</v>
      </c>
      <c r="D3180" t="s">
        <v>238</v>
      </c>
      <c r="E3180" t="s">
        <v>3573</v>
      </c>
      <c r="F3180" t="s">
        <v>117</v>
      </c>
      <c r="G3180" s="87">
        <v>20190930</v>
      </c>
      <c r="H3180" t="s">
        <v>4447</v>
      </c>
      <c r="I3180" t="s">
        <v>7047</v>
      </c>
      <c r="J3180" t="s">
        <v>7047</v>
      </c>
      <c r="K3180">
        <v>7273</v>
      </c>
      <c r="L3180" t="s">
        <v>7048</v>
      </c>
      <c r="M3180" s="87">
        <v>43746</v>
      </c>
      <c r="N3180" t="s">
        <v>3620</v>
      </c>
      <c r="O3180" t="s">
        <v>3579</v>
      </c>
      <c r="P3180" s="61">
        <v>210</v>
      </c>
      <c r="Q3180" t="s">
        <v>3579</v>
      </c>
      <c r="R3180" s="61">
        <v>210</v>
      </c>
      <c r="S3180" s="61">
        <v>0</v>
      </c>
    </row>
    <row r="3181" spans="1:19" x14ac:dyDescent="0.2">
      <c r="A3181" t="s">
        <v>738</v>
      </c>
      <c r="B3181" t="s">
        <v>2320</v>
      </c>
      <c r="C3181" t="s">
        <v>3205</v>
      </c>
      <c r="D3181" t="s">
        <v>238</v>
      </c>
      <c r="E3181" t="s">
        <v>3573</v>
      </c>
      <c r="F3181" t="s">
        <v>119</v>
      </c>
      <c r="G3181" s="87">
        <v>20191129</v>
      </c>
      <c r="H3181" t="s">
        <v>5730</v>
      </c>
      <c r="I3181" t="s">
        <v>7049</v>
      </c>
      <c r="J3181" t="s">
        <v>7050</v>
      </c>
      <c r="K3181">
        <v>7372</v>
      </c>
      <c r="L3181" t="s">
        <v>6620</v>
      </c>
      <c r="M3181" s="87">
        <v>43808</v>
      </c>
      <c r="N3181" t="s">
        <v>3578</v>
      </c>
      <c r="O3181" t="s">
        <v>3579</v>
      </c>
      <c r="P3181" s="61">
        <v>601.72</v>
      </c>
      <c r="Q3181" t="s">
        <v>3579</v>
      </c>
      <c r="R3181" s="61">
        <v>601.72</v>
      </c>
      <c r="S3181" s="61">
        <v>0</v>
      </c>
    </row>
    <row r="3182" spans="1:19" x14ac:dyDescent="0.2">
      <c r="A3182" t="s">
        <v>738</v>
      </c>
      <c r="B3182" t="s">
        <v>2320</v>
      </c>
      <c r="C3182" t="s">
        <v>3205</v>
      </c>
      <c r="D3182" t="s">
        <v>238</v>
      </c>
      <c r="E3182" t="s">
        <v>3573</v>
      </c>
      <c r="F3182" t="s">
        <v>122</v>
      </c>
      <c r="G3182" s="87">
        <v>20200206</v>
      </c>
      <c r="H3182" t="s">
        <v>5730</v>
      </c>
      <c r="I3182" t="s">
        <v>7051</v>
      </c>
      <c r="J3182" t="s">
        <v>6174</v>
      </c>
      <c r="K3182">
        <v>7476</v>
      </c>
      <c r="L3182" t="s">
        <v>5921</v>
      </c>
      <c r="M3182" s="87">
        <v>43873</v>
      </c>
      <c r="N3182" t="s">
        <v>3620</v>
      </c>
      <c r="O3182" t="s">
        <v>3579</v>
      </c>
      <c r="P3182" s="61">
        <v>943.74</v>
      </c>
      <c r="Q3182" t="s">
        <v>3579</v>
      </c>
      <c r="R3182" s="61">
        <v>943.74</v>
      </c>
      <c r="S3182" s="61">
        <v>0</v>
      </c>
    </row>
    <row r="3183" spans="1:19" x14ac:dyDescent="0.2">
      <c r="A3183" t="s">
        <v>738</v>
      </c>
      <c r="B3183" t="s">
        <v>2320</v>
      </c>
      <c r="C3183" t="s">
        <v>3205</v>
      </c>
      <c r="D3183" t="s">
        <v>238</v>
      </c>
      <c r="E3183" t="s">
        <v>3573</v>
      </c>
      <c r="F3183" t="s">
        <v>122</v>
      </c>
      <c r="G3183" s="87">
        <v>20200228</v>
      </c>
      <c r="H3183" t="s">
        <v>5730</v>
      </c>
      <c r="I3183" t="s">
        <v>6886</v>
      </c>
      <c r="J3183" t="s">
        <v>7052</v>
      </c>
      <c r="K3183">
        <v>7518</v>
      </c>
      <c r="L3183" t="s">
        <v>6888</v>
      </c>
      <c r="M3183" s="87">
        <v>43902</v>
      </c>
      <c r="N3183" t="s">
        <v>3620</v>
      </c>
      <c r="O3183" t="s">
        <v>3579</v>
      </c>
      <c r="P3183" s="61">
        <v>8.23</v>
      </c>
      <c r="Q3183" t="s">
        <v>3579</v>
      </c>
      <c r="R3183" s="61">
        <v>8.23</v>
      </c>
      <c r="S3183" s="61">
        <v>0</v>
      </c>
    </row>
    <row r="3184" spans="1:19" x14ac:dyDescent="0.2">
      <c r="A3184" t="s">
        <v>738</v>
      </c>
      <c r="B3184" t="s">
        <v>2320</v>
      </c>
      <c r="C3184" t="s">
        <v>3205</v>
      </c>
      <c r="D3184" t="s">
        <v>238</v>
      </c>
      <c r="E3184" t="s">
        <v>3573</v>
      </c>
      <c r="F3184" t="s">
        <v>123</v>
      </c>
      <c r="G3184" s="87">
        <v>20200319</v>
      </c>
      <c r="H3184" t="s">
        <v>5730</v>
      </c>
      <c r="I3184" t="s">
        <v>7053</v>
      </c>
      <c r="J3184" t="s">
        <v>7054</v>
      </c>
      <c r="K3184">
        <v>7546</v>
      </c>
      <c r="L3184" t="s">
        <v>6730</v>
      </c>
      <c r="M3184" s="87">
        <v>43917</v>
      </c>
      <c r="N3184" t="s">
        <v>3578</v>
      </c>
      <c r="O3184" t="s">
        <v>3579</v>
      </c>
      <c r="P3184" s="61">
        <v>234.65</v>
      </c>
      <c r="Q3184" t="s">
        <v>3579</v>
      </c>
      <c r="R3184" s="61">
        <v>234.65</v>
      </c>
      <c r="S3184" s="61">
        <v>0</v>
      </c>
    </row>
    <row r="3185" spans="1:19" x14ac:dyDescent="0.2">
      <c r="A3185" t="s">
        <v>738</v>
      </c>
      <c r="B3185" t="s">
        <v>2320</v>
      </c>
      <c r="C3185" t="s">
        <v>3205</v>
      </c>
      <c r="D3185" t="s">
        <v>238</v>
      </c>
      <c r="E3185" t="s">
        <v>3573</v>
      </c>
      <c r="F3185" t="s">
        <v>16</v>
      </c>
      <c r="G3185" s="87">
        <v>20200630</v>
      </c>
      <c r="H3185" t="s">
        <v>3617</v>
      </c>
      <c r="J3185" t="s">
        <v>3618</v>
      </c>
      <c r="K3185">
        <v>7681</v>
      </c>
      <c r="L3185" t="s">
        <v>3619</v>
      </c>
      <c r="M3185" s="87">
        <v>43999</v>
      </c>
      <c r="N3185" t="s">
        <v>3620</v>
      </c>
      <c r="O3185" t="s">
        <v>3579</v>
      </c>
      <c r="P3185" s="61">
        <v>-3075.68</v>
      </c>
      <c r="Q3185" t="s">
        <v>3579</v>
      </c>
      <c r="R3185" s="61">
        <v>0</v>
      </c>
      <c r="S3185" s="61">
        <v>-3075.68</v>
      </c>
    </row>
    <row r="3186" spans="1:19" x14ac:dyDescent="0.2">
      <c r="A3186" t="s">
        <v>740</v>
      </c>
      <c r="B3186" t="s">
        <v>2322</v>
      </c>
      <c r="C3186" t="s">
        <v>3207</v>
      </c>
      <c r="D3186" t="s">
        <v>238</v>
      </c>
      <c r="E3186" t="s">
        <v>3573</v>
      </c>
      <c r="F3186" t="s">
        <v>119</v>
      </c>
      <c r="G3186" s="87">
        <v>20191129</v>
      </c>
      <c r="H3186" t="s">
        <v>5730</v>
      </c>
      <c r="I3186" t="s">
        <v>7055</v>
      </c>
      <c r="J3186" t="s">
        <v>7056</v>
      </c>
      <c r="K3186">
        <v>7372</v>
      </c>
      <c r="L3186" t="s">
        <v>6620</v>
      </c>
      <c r="M3186" s="87">
        <v>43808</v>
      </c>
      <c r="N3186" t="s">
        <v>3578</v>
      </c>
      <c r="O3186" t="s">
        <v>3579</v>
      </c>
      <c r="P3186" s="61">
        <v>3670</v>
      </c>
      <c r="Q3186" t="s">
        <v>3579</v>
      </c>
      <c r="R3186" s="61">
        <v>3670</v>
      </c>
      <c r="S3186" s="61">
        <v>0</v>
      </c>
    </row>
    <row r="3187" spans="1:19" x14ac:dyDescent="0.2">
      <c r="A3187" t="s">
        <v>740</v>
      </c>
      <c r="B3187" t="s">
        <v>2322</v>
      </c>
      <c r="C3187" t="s">
        <v>3207</v>
      </c>
      <c r="D3187" t="s">
        <v>238</v>
      </c>
      <c r="E3187" t="s">
        <v>3573</v>
      </c>
      <c r="F3187" t="s">
        <v>125</v>
      </c>
      <c r="G3187" s="87">
        <v>20200525</v>
      </c>
      <c r="H3187" t="s">
        <v>5730</v>
      </c>
      <c r="I3187" t="s">
        <v>7057</v>
      </c>
      <c r="J3187" t="s">
        <v>7058</v>
      </c>
      <c r="K3187">
        <v>7655</v>
      </c>
      <c r="L3187" t="s">
        <v>6241</v>
      </c>
      <c r="M3187" s="87">
        <v>43983</v>
      </c>
      <c r="N3187" t="s">
        <v>3578</v>
      </c>
      <c r="O3187" t="s">
        <v>3579</v>
      </c>
      <c r="P3187" s="61">
        <v>1313.58</v>
      </c>
      <c r="Q3187" t="s">
        <v>3579</v>
      </c>
      <c r="R3187" s="61">
        <v>1313.58</v>
      </c>
      <c r="S3187" s="61">
        <v>0</v>
      </c>
    </row>
    <row r="3188" spans="1:19" x14ac:dyDescent="0.2">
      <c r="A3188" t="s">
        <v>740</v>
      </c>
      <c r="B3188" t="s">
        <v>2322</v>
      </c>
      <c r="C3188" t="s">
        <v>3207</v>
      </c>
      <c r="D3188" t="s">
        <v>238</v>
      </c>
      <c r="E3188" t="s">
        <v>3573</v>
      </c>
      <c r="F3188" t="s">
        <v>16</v>
      </c>
      <c r="G3188" s="87">
        <v>20200630</v>
      </c>
      <c r="H3188" t="s">
        <v>3617</v>
      </c>
      <c r="J3188" t="s">
        <v>3618</v>
      </c>
      <c r="K3188">
        <v>7681</v>
      </c>
      <c r="L3188" t="s">
        <v>3619</v>
      </c>
      <c r="M3188" s="87">
        <v>43999</v>
      </c>
      <c r="N3188" t="s">
        <v>3620</v>
      </c>
      <c r="O3188" t="s">
        <v>3579</v>
      </c>
      <c r="P3188" s="61">
        <v>-4983.58</v>
      </c>
      <c r="Q3188" t="s">
        <v>3579</v>
      </c>
      <c r="R3188" s="61">
        <v>0</v>
      </c>
      <c r="S3188" s="61">
        <v>-4983.58</v>
      </c>
    </row>
    <row r="3189" spans="1:19" x14ac:dyDescent="0.2">
      <c r="A3189" t="s">
        <v>741</v>
      </c>
      <c r="B3189" t="s">
        <v>2323</v>
      </c>
      <c r="C3189" t="s">
        <v>3208</v>
      </c>
      <c r="D3189" t="s">
        <v>238</v>
      </c>
      <c r="E3189" t="s">
        <v>3573</v>
      </c>
      <c r="F3189" t="s">
        <v>115</v>
      </c>
      <c r="G3189" s="87">
        <v>20190703</v>
      </c>
      <c r="H3189" t="s">
        <v>5730</v>
      </c>
      <c r="I3189" t="s">
        <v>7059</v>
      </c>
      <c r="J3189" t="s">
        <v>7060</v>
      </c>
      <c r="K3189">
        <v>7115</v>
      </c>
      <c r="L3189" t="s">
        <v>6546</v>
      </c>
      <c r="M3189" s="87">
        <v>43655</v>
      </c>
      <c r="N3189" t="s">
        <v>3620</v>
      </c>
      <c r="O3189" t="s">
        <v>3579</v>
      </c>
      <c r="P3189" s="61">
        <v>99.66</v>
      </c>
      <c r="Q3189" t="s">
        <v>3579</v>
      </c>
      <c r="R3189" s="61">
        <v>99.66</v>
      </c>
      <c r="S3189" s="61">
        <v>0</v>
      </c>
    </row>
    <row r="3190" spans="1:19" x14ac:dyDescent="0.2">
      <c r="A3190" t="s">
        <v>741</v>
      </c>
      <c r="B3190" t="s">
        <v>2323</v>
      </c>
      <c r="C3190" t="s">
        <v>3208</v>
      </c>
      <c r="D3190" t="s">
        <v>238</v>
      </c>
      <c r="E3190" t="s">
        <v>3573</v>
      </c>
      <c r="F3190" t="s">
        <v>115</v>
      </c>
      <c r="G3190" s="87">
        <v>20190703</v>
      </c>
      <c r="H3190" t="s">
        <v>5730</v>
      </c>
      <c r="I3190" t="s">
        <v>7061</v>
      </c>
      <c r="J3190" t="s">
        <v>7062</v>
      </c>
      <c r="K3190">
        <v>7115</v>
      </c>
      <c r="L3190" t="s">
        <v>6546</v>
      </c>
      <c r="M3190" s="87">
        <v>43655</v>
      </c>
      <c r="N3190" t="s">
        <v>3620</v>
      </c>
      <c r="O3190" t="s">
        <v>3579</v>
      </c>
      <c r="P3190" s="61">
        <v>108.03</v>
      </c>
      <c r="Q3190" t="s">
        <v>3579</v>
      </c>
      <c r="R3190" s="61">
        <v>108.03</v>
      </c>
      <c r="S3190" s="61">
        <v>0</v>
      </c>
    </row>
    <row r="3191" spans="1:19" x14ac:dyDescent="0.2">
      <c r="A3191" t="s">
        <v>741</v>
      </c>
      <c r="B3191" t="s">
        <v>2323</v>
      </c>
      <c r="C3191" t="s">
        <v>3208</v>
      </c>
      <c r="D3191" t="s">
        <v>238</v>
      </c>
      <c r="E3191" t="s">
        <v>3573</v>
      </c>
      <c r="F3191" t="s">
        <v>115</v>
      </c>
      <c r="G3191" s="87">
        <v>20190709</v>
      </c>
      <c r="H3191" t="s">
        <v>5730</v>
      </c>
      <c r="I3191" t="s">
        <v>7063</v>
      </c>
      <c r="J3191" t="s">
        <v>7064</v>
      </c>
      <c r="K3191">
        <v>7115</v>
      </c>
      <c r="L3191" t="s">
        <v>6043</v>
      </c>
      <c r="M3191" s="87">
        <v>43655</v>
      </c>
      <c r="N3191" t="s">
        <v>3620</v>
      </c>
      <c r="O3191" t="s">
        <v>3579</v>
      </c>
      <c r="P3191" s="61">
        <v>2201.5700000000002</v>
      </c>
      <c r="Q3191" t="s">
        <v>3579</v>
      </c>
      <c r="R3191" s="61">
        <v>2201.5700000000002</v>
      </c>
      <c r="S3191" s="61">
        <v>0</v>
      </c>
    </row>
    <row r="3192" spans="1:19" x14ac:dyDescent="0.2">
      <c r="A3192" t="s">
        <v>741</v>
      </c>
      <c r="B3192" t="s">
        <v>2323</v>
      </c>
      <c r="C3192" t="s">
        <v>3208</v>
      </c>
      <c r="D3192" t="s">
        <v>238</v>
      </c>
      <c r="E3192" t="s">
        <v>3573</v>
      </c>
      <c r="F3192" t="s">
        <v>116</v>
      </c>
      <c r="G3192" s="87">
        <v>20190821</v>
      </c>
      <c r="H3192" t="s">
        <v>5730</v>
      </c>
      <c r="I3192" t="s">
        <v>7065</v>
      </c>
      <c r="J3192" t="s">
        <v>7066</v>
      </c>
      <c r="K3192">
        <v>7190</v>
      </c>
      <c r="L3192" t="s">
        <v>6246</v>
      </c>
      <c r="M3192" s="87">
        <v>43698</v>
      </c>
      <c r="N3192" t="s">
        <v>3620</v>
      </c>
      <c r="O3192" t="s">
        <v>3579</v>
      </c>
      <c r="P3192" s="61">
        <v>128.28</v>
      </c>
      <c r="Q3192" t="s">
        <v>3579</v>
      </c>
      <c r="R3192" s="61">
        <v>128.28</v>
      </c>
      <c r="S3192" s="61">
        <v>0</v>
      </c>
    </row>
    <row r="3193" spans="1:19" x14ac:dyDescent="0.2">
      <c r="A3193" t="s">
        <v>741</v>
      </c>
      <c r="B3193" t="s">
        <v>2323</v>
      </c>
      <c r="C3193" t="s">
        <v>3208</v>
      </c>
      <c r="D3193" t="s">
        <v>238</v>
      </c>
      <c r="E3193" t="s">
        <v>3573</v>
      </c>
      <c r="F3193" t="s">
        <v>116</v>
      </c>
      <c r="G3193" s="87">
        <v>20190827</v>
      </c>
      <c r="H3193" t="s">
        <v>5730</v>
      </c>
      <c r="I3193" t="s">
        <v>6464</v>
      </c>
      <c r="J3193" t="s">
        <v>7067</v>
      </c>
      <c r="K3193">
        <v>7215</v>
      </c>
      <c r="L3193" t="s">
        <v>6466</v>
      </c>
      <c r="M3193" s="87">
        <v>43710</v>
      </c>
      <c r="N3193" t="s">
        <v>3578</v>
      </c>
      <c r="O3193" t="s">
        <v>3579</v>
      </c>
      <c r="P3193" s="61">
        <v>15.45</v>
      </c>
      <c r="Q3193" t="s">
        <v>3579</v>
      </c>
      <c r="R3193" s="61">
        <v>15.45</v>
      </c>
      <c r="S3193" s="61">
        <v>0</v>
      </c>
    </row>
    <row r="3194" spans="1:19" x14ac:dyDescent="0.2">
      <c r="A3194" t="s">
        <v>741</v>
      </c>
      <c r="B3194" t="s">
        <v>2323</v>
      </c>
      <c r="C3194" t="s">
        <v>3208</v>
      </c>
      <c r="D3194" t="s">
        <v>238</v>
      </c>
      <c r="E3194" t="s">
        <v>3573</v>
      </c>
      <c r="F3194" t="s">
        <v>117</v>
      </c>
      <c r="G3194" s="87">
        <v>20190927</v>
      </c>
      <c r="H3194" t="s">
        <v>5730</v>
      </c>
      <c r="I3194" t="s">
        <v>7045</v>
      </c>
      <c r="J3194" t="s">
        <v>7046</v>
      </c>
      <c r="K3194">
        <v>7264</v>
      </c>
      <c r="L3194" t="s">
        <v>5859</v>
      </c>
      <c r="M3194" s="87">
        <v>43741</v>
      </c>
      <c r="N3194" t="s">
        <v>3620</v>
      </c>
      <c r="O3194" t="s">
        <v>3579</v>
      </c>
      <c r="P3194" s="61">
        <v>43.75</v>
      </c>
      <c r="Q3194" t="s">
        <v>3579</v>
      </c>
      <c r="R3194" s="61">
        <v>43.75</v>
      </c>
      <c r="S3194" s="61">
        <v>0</v>
      </c>
    </row>
    <row r="3195" spans="1:19" x14ac:dyDescent="0.2">
      <c r="A3195" t="s">
        <v>741</v>
      </c>
      <c r="B3195" t="s">
        <v>2323</v>
      </c>
      <c r="C3195" t="s">
        <v>3208</v>
      </c>
      <c r="D3195" t="s">
        <v>238</v>
      </c>
      <c r="E3195" t="s">
        <v>3573</v>
      </c>
      <c r="F3195" t="s">
        <v>117</v>
      </c>
      <c r="G3195" s="87">
        <v>20190927</v>
      </c>
      <c r="H3195" t="s">
        <v>5730</v>
      </c>
      <c r="I3195" t="s">
        <v>7045</v>
      </c>
      <c r="J3195" t="s">
        <v>7046</v>
      </c>
      <c r="K3195">
        <v>7264</v>
      </c>
      <c r="L3195" t="s">
        <v>5859</v>
      </c>
      <c r="M3195" s="87">
        <v>43741</v>
      </c>
      <c r="N3195" t="s">
        <v>3620</v>
      </c>
      <c r="O3195" t="s">
        <v>3579</v>
      </c>
      <c r="P3195" s="61">
        <v>229.5</v>
      </c>
      <c r="Q3195" t="s">
        <v>3579</v>
      </c>
      <c r="R3195" s="61">
        <v>229.5</v>
      </c>
      <c r="S3195" s="61">
        <v>0</v>
      </c>
    </row>
    <row r="3196" spans="1:19" x14ac:dyDescent="0.2">
      <c r="A3196" t="s">
        <v>741</v>
      </c>
      <c r="B3196" t="s">
        <v>2323</v>
      </c>
      <c r="C3196" t="s">
        <v>3208</v>
      </c>
      <c r="D3196" t="s">
        <v>238</v>
      </c>
      <c r="E3196" t="s">
        <v>3573</v>
      </c>
      <c r="F3196" t="s">
        <v>120</v>
      </c>
      <c r="G3196" s="87">
        <v>20191217</v>
      </c>
      <c r="H3196" t="s">
        <v>5730</v>
      </c>
      <c r="I3196" t="s">
        <v>7068</v>
      </c>
      <c r="J3196" t="s">
        <v>7069</v>
      </c>
      <c r="K3196">
        <v>7401</v>
      </c>
      <c r="L3196" t="s">
        <v>5973</v>
      </c>
      <c r="M3196" s="87">
        <v>43835</v>
      </c>
      <c r="N3196" t="s">
        <v>3578</v>
      </c>
      <c r="O3196" t="s">
        <v>3579</v>
      </c>
      <c r="P3196" s="61">
        <v>586</v>
      </c>
      <c r="Q3196" t="s">
        <v>3579</v>
      </c>
      <c r="R3196" s="61">
        <v>586</v>
      </c>
      <c r="S3196" s="61">
        <v>0</v>
      </c>
    </row>
    <row r="3197" spans="1:19" x14ac:dyDescent="0.2">
      <c r="A3197" t="s">
        <v>741</v>
      </c>
      <c r="B3197" t="s">
        <v>2323</v>
      </c>
      <c r="C3197" t="s">
        <v>3208</v>
      </c>
      <c r="D3197" t="s">
        <v>238</v>
      </c>
      <c r="E3197" t="s">
        <v>3573</v>
      </c>
      <c r="F3197" t="s">
        <v>16</v>
      </c>
      <c r="G3197" s="87">
        <v>20200630</v>
      </c>
      <c r="H3197" t="s">
        <v>3617</v>
      </c>
      <c r="J3197" t="s">
        <v>3618</v>
      </c>
      <c r="K3197">
        <v>7681</v>
      </c>
      <c r="L3197" t="s">
        <v>3619</v>
      </c>
      <c r="M3197" s="87">
        <v>43999</v>
      </c>
      <c r="N3197" t="s">
        <v>3620</v>
      </c>
      <c r="O3197" t="s">
        <v>3579</v>
      </c>
      <c r="P3197" s="61">
        <v>-3412.24</v>
      </c>
      <c r="Q3197" t="s">
        <v>3579</v>
      </c>
      <c r="R3197" s="61">
        <v>0</v>
      </c>
      <c r="S3197" s="61">
        <v>-3412.24</v>
      </c>
    </row>
    <row r="3198" spans="1:19" x14ac:dyDescent="0.2">
      <c r="A3198" t="s">
        <v>742</v>
      </c>
      <c r="B3198" t="s">
        <v>2324</v>
      </c>
      <c r="C3198" t="s">
        <v>3209</v>
      </c>
      <c r="D3198" t="s">
        <v>238</v>
      </c>
      <c r="E3198" t="s">
        <v>3573</v>
      </c>
      <c r="F3198" t="s">
        <v>115</v>
      </c>
      <c r="G3198" s="87">
        <v>20190724</v>
      </c>
      <c r="H3198" t="s">
        <v>5730</v>
      </c>
      <c r="I3198" t="s">
        <v>7070</v>
      </c>
      <c r="J3198" t="s">
        <v>7071</v>
      </c>
      <c r="K3198">
        <v>7150</v>
      </c>
      <c r="L3198" t="s">
        <v>6431</v>
      </c>
      <c r="M3198" s="87">
        <v>43675</v>
      </c>
      <c r="N3198" t="s">
        <v>3583</v>
      </c>
      <c r="O3198" t="s">
        <v>3579</v>
      </c>
      <c r="P3198" s="61">
        <v>1169.3399999999999</v>
      </c>
      <c r="Q3198" t="s">
        <v>3579</v>
      </c>
      <c r="R3198" s="61">
        <v>1169.3399999999999</v>
      </c>
      <c r="S3198" s="61">
        <v>0</v>
      </c>
    </row>
    <row r="3199" spans="1:19" x14ac:dyDescent="0.2">
      <c r="A3199" t="s">
        <v>742</v>
      </c>
      <c r="B3199" t="s">
        <v>2324</v>
      </c>
      <c r="C3199" t="s">
        <v>3209</v>
      </c>
      <c r="D3199" t="s">
        <v>238</v>
      </c>
      <c r="E3199" t="s">
        <v>3573</v>
      </c>
      <c r="F3199" t="s">
        <v>117</v>
      </c>
      <c r="G3199" s="87">
        <v>20190927</v>
      </c>
      <c r="H3199" t="s">
        <v>5730</v>
      </c>
      <c r="I3199" t="s">
        <v>7045</v>
      </c>
      <c r="J3199" t="s">
        <v>7046</v>
      </c>
      <c r="K3199">
        <v>7264</v>
      </c>
      <c r="L3199" t="s">
        <v>5859</v>
      </c>
      <c r="M3199" s="87">
        <v>43741</v>
      </c>
      <c r="N3199" t="s">
        <v>3620</v>
      </c>
      <c r="O3199" t="s">
        <v>3579</v>
      </c>
      <c r="P3199" s="61">
        <v>195</v>
      </c>
      <c r="Q3199" t="s">
        <v>3579</v>
      </c>
      <c r="R3199" s="61">
        <v>195</v>
      </c>
      <c r="S3199" s="61">
        <v>0</v>
      </c>
    </row>
    <row r="3200" spans="1:19" x14ac:dyDescent="0.2">
      <c r="A3200" t="s">
        <v>742</v>
      </c>
      <c r="B3200" t="s">
        <v>2324</v>
      </c>
      <c r="C3200" t="s">
        <v>3209</v>
      </c>
      <c r="D3200" t="s">
        <v>238</v>
      </c>
      <c r="E3200" t="s">
        <v>3573</v>
      </c>
      <c r="F3200" t="s">
        <v>119</v>
      </c>
      <c r="G3200" s="87">
        <v>20191126</v>
      </c>
      <c r="H3200" t="s">
        <v>5730</v>
      </c>
      <c r="I3200" t="s">
        <v>7072</v>
      </c>
      <c r="J3200" t="s">
        <v>7044</v>
      </c>
      <c r="K3200">
        <v>7355</v>
      </c>
      <c r="L3200" t="s">
        <v>6311</v>
      </c>
      <c r="M3200" s="87">
        <v>43800</v>
      </c>
      <c r="N3200" t="s">
        <v>3578</v>
      </c>
      <c r="O3200" t="s">
        <v>3579</v>
      </c>
      <c r="P3200" s="61">
        <v>115</v>
      </c>
      <c r="Q3200" t="s">
        <v>3579</v>
      </c>
      <c r="R3200" s="61">
        <v>115</v>
      </c>
      <c r="S3200" s="61">
        <v>0</v>
      </c>
    </row>
    <row r="3201" spans="1:19" x14ac:dyDescent="0.2">
      <c r="A3201" t="s">
        <v>742</v>
      </c>
      <c r="B3201" t="s">
        <v>2324</v>
      </c>
      <c r="C3201" t="s">
        <v>3209</v>
      </c>
      <c r="D3201" t="s">
        <v>238</v>
      </c>
      <c r="E3201" t="s">
        <v>3573</v>
      </c>
      <c r="F3201" t="s">
        <v>122</v>
      </c>
      <c r="G3201" s="87">
        <v>20200206</v>
      </c>
      <c r="H3201" t="s">
        <v>5730</v>
      </c>
      <c r="I3201" t="s">
        <v>7073</v>
      </c>
      <c r="J3201" t="s">
        <v>6205</v>
      </c>
      <c r="K3201">
        <v>7476</v>
      </c>
      <c r="L3201" t="s">
        <v>5921</v>
      </c>
      <c r="M3201" s="87">
        <v>43873</v>
      </c>
      <c r="N3201" t="s">
        <v>3620</v>
      </c>
      <c r="O3201" t="s">
        <v>3579</v>
      </c>
      <c r="P3201" s="61">
        <v>1705.58</v>
      </c>
      <c r="Q3201" t="s">
        <v>3579</v>
      </c>
      <c r="R3201" s="61">
        <v>1705.58</v>
      </c>
      <c r="S3201" s="61">
        <v>0</v>
      </c>
    </row>
    <row r="3202" spans="1:19" x14ac:dyDescent="0.2">
      <c r="A3202" t="s">
        <v>742</v>
      </c>
      <c r="B3202" t="s">
        <v>2324</v>
      </c>
      <c r="C3202" t="s">
        <v>3209</v>
      </c>
      <c r="D3202" t="s">
        <v>238</v>
      </c>
      <c r="E3202" t="s">
        <v>3573</v>
      </c>
      <c r="F3202" t="s">
        <v>126</v>
      </c>
      <c r="G3202" s="87">
        <v>20200615</v>
      </c>
      <c r="H3202" t="s">
        <v>5730</v>
      </c>
      <c r="I3202" t="s">
        <v>7074</v>
      </c>
      <c r="J3202" t="s">
        <v>7075</v>
      </c>
      <c r="K3202">
        <v>7679</v>
      </c>
      <c r="L3202" t="s">
        <v>5865</v>
      </c>
      <c r="M3202" s="87">
        <v>43997</v>
      </c>
      <c r="N3202" t="s">
        <v>3578</v>
      </c>
      <c r="O3202" t="s">
        <v>3579</v>
      </c>
      <c r="P3202" s="61">
        <v>222.5</v>
      </c>
      <c r="Q3202" t="s">
        <v>3579</v>
      </c>
      <c r="R3202" s="61">
        <v>222.5</v>
      </c>
      <c r="S3202" s="61">
        <v>0</v>
      </c>
    </row>
    <row r="3203" spans="1:19" x14ac:dyDescent="0.2">
      <c r="A3203" t="s">
        <v>742</v>
      </c>
      <c r="B3203" t="s">
        <v>2324</v>
      </c>
      <c r="C3203" t="s">
        <v>3209</v>
      </c>
      <c r="D3203" t="s">
        <v>238</v>
      </c>
      <c r="E3203" t="s">
        <v>3573</v>
      </c>
      <c r="F3203" t="s">
        <v>16</v>
      </c>
      <c r="G3203" s="87">
        <v>20200630</v>
      </c>
      <c r="H3203" t="s">
        <v>3617</v>
      </c>
      <c r="J3203" t="s">
        <v>3618</v>
      </c>
      <c r="K3203">
        <v>7681</v>
      </c>
      <c r="L3203" t="s">
        <v>3619</v>
      </c>
      <c r="M3203" s="87">
        <v>43999</v>
      </c>
      <c r="N3203" t="s">
        <v>3620</v>
      </c>
      <c r="O3203" t="s">
        <v>3579</v>
      </c>
      <c r="P3203" s="61">
        <v>-3407.42</v>
      </c>
      <c r="Q3203" t="s">
        <v>3579</v>
      </c>
      <c r="R3203" s="61">
        <v>0</v>
      </c>
      <c r="S3203" s="61">
        <v>-3407.42</v>
      </c>
    </row>
    <row r="3204" spans="1:19" x14ac:dyDescent="0.2">
      <c r="A3204" t="s">
        <v>742</v>
      </c>
      <c r="B3204" t="s">
        <v>2324</v>
      </c>
      <c r="C3204" t="s">
        <v>3209</v>
      </c>
      <c r="D3204" t="s">
        <v>238</v>
      </c>
      <c r="E3204" t="s">
        <v>3573</v>
      </c>
      <c r="F3204" t="s">
        <v>126</v>
      </c>
      <c r="G3204" s="87">
        <v>20200630</v>
      </c>
      <c r="H3204" t="s">
        <v>5730</v>
      </c>
      <c r="I3204" t="s">
        <v>5853</v>
      </c>
      <c r="J3204" t="s">
        <v>7076</v>
      </c>
      <c r="K3204">
        <v>7715</v>
      </c>
      <c r="L3204" t="s">
        <v>5855</v>
      </c>
      <c r="M3204" s="87">
        <v>44018</v>
      </c>
      <c r="N3204" t="s">
        <v>3620</v>
      </c>
      <c r="O3204" t="s">
        <v>3579</v>
      </c>
      <c r="P3204" s="61">
        <v>342.77</v>
      </c>
      <c r="Q3204" t="s">
        <v>3579</v>
      </c>
      <c r="R3204" s="61">
        <v>342.77</v>
      </c>
      <c r="S3204" s="61">
        <v>0</v>
      </c>
    </row>
    <row r="3205" spans="1:19" x14ac:dyDescent="0.2">
      <c r="A3205" t="s">
        <v>742</v>
      </c>
      <c r="B3205" t="s">
        <v>2324</v>
      </c>
      <c r="C3205" t="s">
        <v>3209</v>
      </c>
      <c r="D3205" t="s">
        <v>238</v>
      </c>
      <c r="E3205" t="s">
        <v>3573</v>
      </c>
      <c r="F3205" t="s">
        <v>16</v>
      </c>
      <c r="G3205" s="87">
        <v>20200630</v>
      </c>
      <c r="H3205" t="s">
        <v>5856</v>
      </c>
      <c r="I3205" t="s">
        <v>3618</v>
      </c>
      <c r="J3205" t="s">
        <v>3618</v>
      </c>
      <c r="K3205">
        <v>7715</v>
      </c>
      <c r="L3205" t="s">
        <v>5855</v>
      </c>
      <c r="M3205" s="87">
        <v>44018</v>
      </c>
      <c r="N3205" t="s">
        <v>3620</v>
      </c>
      <c r="O3205" t="s">
        <v>3579</v>
      </c>
      <c r="P3205" s="61">
        <v>-342.77</v>
      </c>
      <c r="Q3205" t="s">
        <v>3579</v>
      </c>
      <c r="R3205" s="61">
        <v>0</v>
      </c>
      <c r="S3205" s="61">
        <v>-342.77</v>
      </c>
    </row>
    <row r="3206" spans="1:19" x14ac:dyDescent="0.2">
      <c r="A3206" t="s">
        <v>742</v>
      </c>
      <c r="B3206" t="s">
        <v>2324</v>
      </c>
      <c r="C3206" t="s">
        <v>3209</v>
      </c>
      <c r="D3206" t="s">
        <v>238</v>
      </c>
      <c r="E3206" t="s">
        <v>3573</v>
      </c>
      <c r="F3206" t="s">
        <v>16</v>
      </c>
      <c r="G3206" s="87">
        <v>20200630</v>
      </c>
      <c r="H3206" t="s">
        <v>5856</v>
      </c>
      <c r="I3206" t="s">
        <v>3618</v>
      </c>
      <c r="J3206" t="s">
        <v>3618</v>
      </c>
      <c r="K3206">
        <v>7715</v>
      </c>
      <c r="L3206" t="s">
        <v>5855</v>
      </c>
      <c r="M3206" s="87">
        <v>44018</v>
      </c>
      <c r="N3206" t="s">
        <v>3620</v>
      </c>
      <c r="O3206" t="s">
        <v>3579</v>
      </c>
      <c r="P3206" s="61">
        <v>-232.5</v>
      </c>
      <c r="Q3206" t="s">
        <v>3579</v>
      </c>
      <c r="R3206" s="61">
        <v>0</v>
      </c>
      <c r="S3206" s="61">
        <v>-232.5</v>
      </c>
    </row>
    <row r="3207" spans="1:19" x14ac:dyDescent="0.2">
      <c r="A3207" t="s">
        <v>742</v>
      </c>
      <c r="B3207" t="s">
        <v>2324</v>
      </c>
      <c r="C3207" t="s">
        <v>3209</v>
      </c>
      <c r="D3207" t="s">
        <v>238</v>
      </c>
      <c r="E3207" t="s">
        <v>3573</v>
      </c>
      <c r="F3207" t="s">
        <v>126</v>
      </c>
      <c r="G3207" s="87">
        <v>20200630</v>
      </c>
      <c r="H3207" t="s">
        <v>5730</v>
      </c>
      <c r="I3207" t="s">
        <v>7077</v>
      </c>
      <c r="J3207" t="s">
        <v>7078</v>
      </c>
      <c r="K3207">
        <v>7715</v>
      </c>
      <c r="L3207" t="s">
        <v>5855</v>
      </c>
      <c r="M3207" s="87">
        <v>44018</v>
      </c>
      <c r="N3207" t="s">
        <v>3620</v>
      </c>
      <c r="O3207" t="s">
        <v>3579</v>
      </c>
      <c r="P3207" s="61">
        <v>232.5</v>
      </c>
      <c r="Q3207" t="s">
        <v>3579</v>
      </c>
      <c r="R3207" s="61">
        <v>232.5</v>
      </c>
      <c r="S3207" s="61">
        <v>0</v>
      </c>
    </row>
    <row r="3208" spans="1:19" x14ac:dyDescent="0.2">
      <c r="A3208" t="s">
        <v>747</v>
      </c>
      <c r="B3208" t="s">
        <v>2334</v>
      </c>
      <c r="C3208" t="s">
        <v>3213</v>
      </c>
      <c r="D3208" t="s">
        <v>238</v>
      </c>
      <c r="E3208" t="s">
        <v>3573</v>
      </c>
      <c r="F3208" t="s">
        <v>115</v>
      </c>
      <c r="G3208" s="87">
        <v>20190731</v>
      </c>
      <c r="H3208" t="s">
        <v>4447</v>
      </c>
      <c r="I3208" t="s">
        <v>7079</v>
      </c>
      <c r="J3208" t="s">
        <v>7079</v>
      </c>
      <c r="K3208">
        <v>7182</v>
      </c>
      <c r="L3208" t="s">
        <v>7080</v>
      </c>
      <c r="M3208" s="87">
        <v>43698</v>
      </c>
      <c r="N3208" t="s">
        <v>3620</v>
      </c>
      <c r="O3208" t="s">
        <v>3579</v>
      </c>
      <c r="P3208" s="61">
        <v>57.29</v>
      </c>
      <c r="Q3208" t="s">
        <v>3579</v>
      </c>
      <c r="R3208" s="61">
        <v>57.29</v>
      </c>
      <c r="S3208" s="61">
        <v>0</v>
      </c>
    </row>
    <row r="3209" spans="1:19" x14ac:dyDescent="0.2">
      <c r="A3209" t="s">
        <v>747</v>
      </c>
      <c r="B3209" t="s">
        <v>2334</v>
      </c>
      <c r="C3209" t="s">
        <v>3213</v>
      </c>
      <c r="D3209" t="s">
        <v>238</v>
      </c>
      <c r="E3209" t="s">
        <v>3573</v>
      </c>
      <c r="F3209" t="s">
        <v>115</v>
      </c>
      <c r="G3209" s="87">
        <v>20190731</v>
      </c>
      <c r="H3209" t="s">
        <v>4447</v>
      </c>
      <c r="I3209" t="s">
        <v>7081</v>
      </c>
      <c r="J3209" t="s">
        <v>7081</v>
      </c>
      <c r="K3209">
        <v>7182</v>
      </c>
      <c r="L3209" t="s">
        <v>7080</v>
      </c>
      <c r="M3209" s="87">
        <v>43698</v>
      </c>
      <c r="N3209" t="s">
        <v>3620</v>
      </c>
      <c r="O3209" t="s">
        <v>3579</v>
      </c>
      <c r="P3209" s="61">
        <v>541.27</v>
      </c>
      <c r="Q3209" t="s">
        <v>3579</v>
      </c>
      <c r="R3209" s="61">
        <v>541.27</v>
      </c>
      <c r="S3209" s="61">
        <v>0</v>
      </c>
    </row>
    <row r="3210" spans="1:19" x14ac:dyDescent="0.2">
      <c r="A3210" t="s">
        <v>747</v>
      </c>
      <c r="B3210" t="s">
        <v>2334</v>
      </c>
      <c r="C3210" t="s">
        <v>3213</v>
      </c>
      <c r="D3210" t="s">
        <v>238</v>
      </c>
      <c r="E3210" t="s">
        <v>3573</v>
      </c>
      <c r="F3210" t="s">
        <v>116</v>
      </c>
      <c r="G3210" s="87">
        <v>20190831</v>
      </c>
      <c r="H3210" t="s">
        <v>4447</v>
      </c>
      <c r="I3210" t="s">
        <v>7079</v>
      </c>
      <c r="J3210" t="s">
        <v>7079</v>
      </c>
      <c r="K3210">
        <v>7234</v>
      </c>
      <c r="L3210" t="s">
        <v>7082</v>
      </c>
      <c r="M3210" s="87">
        <v>43718</v>
      </c>
      <c r="N3210" t="s">
        <v>3620</v>
      </c>
      <c r="O3210" t="s">
        <v>3579</v>
      </c>
      <c r="P3210" s="61">
        <v>59.2</v>
      </c>
      <c r="Q3210" t="s">
        <v>3579</v>
      </c>
      <c r="R3210" s="61">
        <v>59.2</v>
      </c>
      <c r="S3210" s="61">
        <v>0</v>
      </c>
    </row>
    <row r="3211" spans="1:19" x14ac:dyDescent="0.2">
      <c r="A3211" t="s">
        <v>747</v>
      </c>
      <c r="B3211" t="s">
        <v>2334</v>
      </c>
      <c r="C3211" t="s">
        <v>3213</v>
      </c>
      <c r="D3211" t="s">
        <v>238</v>
      </c>
      <c r="E3211" t="s">
        <v>3573</v>
      </c>
      <c r="F3211" t="s">
        <v>116</v>
      </c>
      <c r="G3211" s="87">
        <v>20190831</v>
      </c>
      <c r="H3211" t="s">
        <v>4447</v>
      </c>
      <c r="I3211" t="s">
        <v>7083</v>
      </c>
      <c r="J3211" t="s">
        <v>7083</v>
      </c>
      <c r="K3211">
        <v>7234</v>
      </c>
      <c r="L3211" t="s">
        <v>7082</v>
      </c>
      <c r="M3211" s="87">
        <v>43718</v>
      </c>
      <c r="N3211" t="s">
        <v>3620</v>
      </c>
      <c r="O3211" t="s">
        <v>3579</v>
      </c>
      <c r="P3211" s="61">
        <v>523.80999999999995</v>
      </c>
      <c r="Q3211" t="s">
        <v>3579</v>
      </c>
      <c r="R3211" s="61">
        <v>523.80999999999995</v>
      </c>
      <c r="S3211" s="61">
        <v>0</v>
      </c>
    </row>
    <row r="3212" spans="1:19" x14ac:dyDescent="0.2">
      <c r="A3212" t="s">
        <v>747</v>
      </c>
      <c r="B3212" t="s">
        <v>2334</v>
      </c>
      <c r="C3212" t="s">
        <v>3213</v>
      </c>
      <c r="D3212" t="s">
        <v>238</v>
      </c>
      <c r="E3212" t="s">
        <v>3573</v>
      </c>
      <c r="F3212" t="s">
        <v>117</v>
      </c>
      <c r="G3212" s="87">
        <v>20190930</v>
      </c>
      <c r="H3212" t="s">
        <v>4447</v>
      </c>
      <c r="I3212" t="s">
        <v>7079</v>
      </c>
      <c r="J3212" t="s">
        <v>7079</v>
      </c>
      <c r="K3212">
        <v>7281</v>
      </c>
      <c r="L3212" t="s">
        <v>7084</v>
      </c>
      <c r="M3212" s="87">
        <v>43748</v>
      </c>
      <c r="N3212" t="s">
        <v>3620</v>
      </c>
      <c r="O3212" t="s">
        <v>3579</v>
      </c>
      <c r="P3212" s="61">
        <v>57.29</v>
      </c>
      <c r="Q3212" t="s">
        <v>3579</v>
      </c>
      <c r="R3212" s="61">
        <v>57.29</v>
      </c>
      <c r="S3212" s="61">
        <v>0</v>
      </c>
    </row>
    <row r="3213" spans="1:19" x14ac:dyDescent="0.2">
      <c r="A3213" t="s">
        <v>747</v>
      </c>
      <c r="B3213" t="s">
        <v>2334</v>
      </c>
      <c r="C3213" t="s">
        <v>3213</v>
      </c>
      <c r="D3213" t="s">
        <v>238</v>
      </c>
      <c r="E3213" t="s">
        <v>3573</v>
      </c>
      <c r="F3213" t="s">
        <v>117</v>
      </c>
      <c r="G3213" s="87">
        <v>20190930</v>
      </c>
      <c r="H3213" t="s">
        <v>4447</v>
      </c>
      <c r="I3213" t="s">
        <v>7083</v>
      </c>
      <c r="J3213" t="s">
        <v>7083</v>
      </c>
      <c r="K3213">
        <v>7281</v>
      </c>
      <c r="L3213" t="s">
        <v>7084</v>
      </c>
      <c r="M3213" s="87">
        <v>43748</v>
      </c>
      <c r="N3213" t="s">
        <v>3620</v>
      </c>
      <c r="O3213" t="s">
        <v>3579</v>
      </c>
      <c r="P3213" s="61">
        <v>523.80999999999995</v>
      </c>
      <c r="Q3213" t="s">
        <v>3579</v>
      </c>
      <c r="R3213" s="61">
        <v>523.80999999999995</v>
      </c>
      <c r="S3213" s="61">
        <v>0</v>
      </c>
    </row>
    <row r="3214" spans="1:19" x14ac:dyDescent="0.2">
      <c r="A3214" t="s">
        <v>747</v>
      </c>
      <c r="B3214" t="s">
        <v>2334</v>
      </c>
      <c r="C3214" t="s">
        <v>3213</v>
      </c>
      <c r="D3214" t="s">
        <v>238</v>
      </c>
      <c r="E3214" t="s">
        <v>3573</v>
      </c>
      <c r="F3214" t="s">
        <v>118</v>
      </c>
      <c r="G3214" s="87">
        <v>20191031</v>
      </c>
      <c r="H3214" t="s">
        <v>4447</v>
      </c>
      <c r="I3214" t="s">
        <v>7079</v>
      </c>
      <c r="J3214" t="s">
        <v>7079</v>
      </c>
      <c r="K3214">
        <v>7328</v>
      </c>
      <c r="L3214" t="s">
        <v>7085</v>
      </c>
      <c r="M3214" s="87">
        <v>43782</v>
      </c>
      <c r="N3214" t="s">
        <v>3620</v>
      </c>
      <c r="O3214" t="s">
        <v>3579</v>
      </c>
      <c r="P3214" s="61">
        <v>116.48</v>
      </c>
      <c r="Q3214" t="s">
        <v>3579</v>
      </c>
      <c r="R3214" s="61">
        <v>116.48</v>
      </c>
      <c r="S3214" s="61">
        <v>0</v>
      </c>
    </row>
    <row r="3215" spans="1:19" x14ac:dyDescent="0.2">
      <c r="A3215" t="s">
        <v>747</v>
      </c>
      <c r="B3215" t="s">
        <v>2334</v>
      </c>
      <c r="C3215" t="s">
        <v>3213</v>
      </c>
      <c r="D3215" t="s">
        <v>238</v>
      </c>
      <c r="E3215" t="s">
        <v>3573</v>
      </c>
      <c r="F3215" t="s">
        <v>118</v>
      </c>
      <c r="G3215" s="87">
        <v>20191031</v>
      </c>
      <c r="H3215" t="s">
        <v>4447</v>
      </c>
      <c r="I3215" t="s">
        <v>7083</v>
      </c>
      <c r="J3215" t="s">
        <v>7083</v>
      </c>
      <c r="K3215">
        <v>7328</v>
      </c>
      <c r="L3215" t="s">
        <v>7085</v>
      </c>
      <c r="M3215" s="87">
        <v>43782</v>
      </c>
      <c r="N3215" t="s">
        <v>3620</v>
      </c>
      <c r="O3215" t="s">
        <v>3579</v>
      </c>
      <c r="P3215" s="61">
        <v>1065.07</v>
      </c>
      <c r="Q3215" t="s">
        <v>3579</v>
      </c>
      <c r="R3215" s="61">
        <v>1065.07</v>
      </c>
      <c r="S3215" s="61">
        <v>0</v>
      </c>
    </row>
    <row r="3216" spans="1:19" x14ac:dyDescent="0.2">
      <c r="A3216" t="s">
        <v>747</v>
      </c>
      <c r="B3216" t="s">
        <v>2334</v>
      </c>
      <c r="C3216" t="s">
        <v>3213</v>
      </c>
      <c r="D3216" t="s">
        <v>238</v>
      </c>
      <c r="E3216" t="s">
        <v>3573</v>
      </c>
      <c r="F3216" t="s">
        <v>119</v>
      </c>
      <c r="G3216" s="87">
        <v>20191130</v>
      </c>
      <c r="H3216" t="s">
        <v>4447</v>
      </c>
      <c r="I3216" t="s">
        <v>7079</v>
      </c>
      <c r="J3216" t="s">
        <v>7079</v>
      </c>
      <c r="K3216">
        <v>7380</v>
      </c>
      <c r="L3216" t="s">
        <v>7086</v>
      </c>
      <c r="M3216" s="87">
        <v>43810</v>
      </c>
      <c r="N3216" t="s">
        <v>3620</v>
      </c>
      <c r="O3216" t="s">
        <v>3579</v>
      </c>
      <c r="P3216" s="61">
        <v>57.29</v>
      </c>
      <c r="Q3216" t="s">
        <v>3579</v>
      </c>
      <c r="R3216" s="61">
        <v>57.29</v>
      </c>
      <c r="S3216" s="61">
        <v>0</v>
      </c>
    </row>
    <row r="3217" spans="1:19" x14ac:dyDescent="0.2">
      <c r="A3217" t="s">
        <v>747</v>
      </c>
      <c r="B3217" t="s">
        <v>2334</v>
      </c>
      <c r="C3217" t="s">
        <v>3213</v>
      </c>
      <c r="D3217" t="s">
        <v>238</v>
      </c>
      <c r="E3217" t="s">
        <v>3573</v>
      </c>
      <c r="F3217" t="s">
        <v>119</v>
      </c>
      <c r="G3217" s="87">
        <v>20191130</v>
      </c>
      <c r="H3217" t="s">
        <v>4447</v>
      </c>
      <c r="I3217" t="s">
        <v>7087</v>
      </c>
      <c r="J3217" t="s">
        <v>7087</v>
      </c>
      <c r="K3217">
        <v>7380</v>
      </c>
      <c r="L3217" t="s">
        <v>7086</v>
      </c>
      <c r="M3217" s="87">
        <v>43810</v>
      </c>
      <c r="N3217" t="s">
        <v>3620</v>
      </c>
      <c r="O3217" t="s">
        <v>3579</v>
      </c>
      <c r="P3217" s="61">
        <v>506.35</v>
      </c>
      <c r="Q3217" t="s">
        <v>3579</v>
      </c>
      <c r="R3217" s="61">
        <v>506.35</v>
      </c>
      <c r="S3217" s="61">
        <v>0</v>
      </c>
    </row>
    <row r="3218" spans="1:19" x14ac:dyDescent="0.2">
      <c r="A3218" t="s">
        <v>747</v>
      </c>
      <c r="B3218" t="s">
        <v>2334</v>
      </c>
      <c r="C3218" t="s">
        <v>3213</v>
      </c>
      <c r="D3218" t="s">
        <v>238</v>
      </c>
      <c r="E3218" t="s">
        <v>3573</v>
      </c>
      <c r="F3218" t="s">
        <v>120</v>
      </c>
      <c r="G3218" s="87">
        <v>20191231</v>
      </c>
      <c r="H3218" t="s">
        <v>4447</v>
      </c>
      <c r="I3218" t="s">
        <v>7079</v>
      </c>
      <c r="J3218" t="s">
        <v>7079</v>
      </c>
      <c r="K3218">
        <v>7417</v>
      </c>
      <c r="L3218" t="s">
        <v>7088</v>
      </c>
      <c r="M3218" s="87">
        <v>43840</v>
      </c>
      <c r="N3218" t="s">
        <v>3620</v>
      </c>
      <c r="O3218" t="s">
        <v>3579</v>
      </c>
      <c r="P3218" s="61">
        <v>59.2</v>
      </c>
      <c r="Q3218" t="s">
        <v>3579</v>
      </c>
      <c r="R3218" s="61">
        <v>59.2</v>
      </c>
      <c r="S3218" s="61">
        <v>0</v>
      </c>
    </row>
    <row r="3219" spans="1:19" x14ac:dyDescent="0.2">
      <c r="A3219" t="s">
        <v>747</v>
      </c>
      <c r="B3219" t="s">
        <v>2334</v>
      </c>
      <c r="C3219" t="s">
        <v>3213</v>
      </c>
      <c r="D3219" t="s">
        <v>238</v>
      </c>
      <c r="E3219" t="s">
        <v>3573</v>
      </c>
      <c r="F3219" t="s">
        <v>120</v>
      </c>
      <c r="G3219" s="87">
        <v>20191231</v>
      </c>
      <c r="H3219" t="s">
        <v>4447</v>
      </c>
      <c r="I3219" t="s">
        <v>7087</v>
      </c>
      <c r="J3219" t="s">
        <v>7087</v>
      </c>
      <c r="K3219">
        <v>7417</v>
      </c>
      <c r="L3219" t="s">
        <v>7088</v>
      </c>
      <c r="M3219" s="87">
        <v>43840</v>
      </c>
      <c r="N3219" t="s">
        <v>3620</v>
      </c>
      <c r="O3219" t="s">
        <v>3579</v>
      </c>
      <c r="P3219" s="61">
        <v>541.27</v>
      </c>
      <c r="Q3219" t="s">
        <v>3579</v>
      </c>
      <c r="R3219" s="61">
        <v>541.27</v>
      </c>
      <c r="S3219" s="61">
        <v>0</v>
      </c>
    </row>
    <row r="3220" spans="1:19" x14ac:dyDescent="0.2">
      <c r="A3220" t="s">
        <v>747</v>
      </c>
      <c r="B3220" t="s">
        <v>2334</v>
      </c>
      <c r="C3220" t="s">
        <v>3213</v>
      </c>
      <c r="D3220" t="s">
        <v>238</v>
      </c>
      <c r="E3220" t="s">
        <v>3573</v>
      </c>
      <c r="F3220" t="s">
        <v>121</v>
      </c>
      <c r="G3220" s="87">
        <v>20200116</v>
      </c>
      <c r="H3220" t="s">
        <v>4447</v>
      </c>
      <c r="I3220" t="s">
        <v>7089</v>
      </c>
      <c r="J3220" t="s">
        <v>7089</v>
      </c>
      <c r="K3220">
        <v>7448</v>
      </c>
      <c r="L3220" t="s">
        <v>7090</v>
      </c>
      <c r="M3220" s="87">
        <v>43863</v>
      </c>
      <c r="N3220" t="s">
        <v>3578</v>
      </c>
      <c r="O3220" t="s">
        <v>3579</v>
      </c>
      <c r="P3220" s="61">
        <v>-3198.58</v>
      </c>
      <c r="Q3220" t="s">
        <v>3579</v>
      </c>
      <c r="R3220" s="61">
        <v>0</v>
      </c>
      <c r="S3220" s="61">
        <v>-3198.58</v>
      </c>
    </row>
    <row r="3221" spans="1:19" x14ac:dyDescent="0.2">
      <c r="A3221" t="s">
        <v>747</v>
      </c>
      <c r="B3221" t="s">
        <v>2334</v>
      </c>
      <c r="C3221" t="s">
        <v>3213</v>
      </c>
      <c r="D3221" t="s">
        <v>238</v>
      </c>
      <c r="E3221" t="s">
        <v>3573</v>
      </c>
      <c r="F3221" t="s">
        <v>121</v>
      </c>
      <c r="G3221" s="87">
        <v>20200131</v>
      </c>
      <c r="H3221" t="s">
        <v>4447</v>
      </c>
      <c r="I3221" t="s">
        <v>7079</v>
      </c>
      <c r="J3221" t="s">
        <v>7079</v>
      </c>
      <c r="K3221">
        <v>7477</v>
      </c>
      <c r="L3221" t="s">
        <v>7091</v>
      </c>
      <c r="M3221" s="87">
        <v>43873</v>
      </c>
      <c r="N3221" t="s">
        <v>3620</v>
      </c>
      <c r="O3221" t="s">
        <v>3579</v>
      </c>
      <c r="P3221" s="61">
        <v>59.2</v>
      </c>
      <c r="Q3221" t="s">
        <v>3579</v>
      </c>
      <c r="R3221" s="61">
        <v>59.2</v>
      </c>
      <c r="S3221" s="61">
        <v>0</v>
      </c>
    </row>
    <row r="3222" spans="1:19" x14ac:dyDescent="0.2">
      <c r="A3222" t="s">
        <v>747</v>
      </c>
      <c r="B3222" t="s">
        <v>2334</v>
      </c>
      <c r="C3222" t="s">
        <v>3213</v>
      </c>
      <c r="D3222" t="s">
        <v>238</v>
      </c>
      <c r="E3222" t="s">
        <v>3573</v>
      </c>
      <c r="F3222" t="s">
        <v>121</v>
      </c>
      <c r="G3222" s="87">
        <v>20200131</v>
      </c>
      <c r="H3222" t="s">
        <v>4447</v>
      </c>
      <c r="I3222" t="s">
        <v>7087</v>
      </c>
      <c r="J3222" t="s">
        <v>7087</v>
      </c>
      <c r="K3222">
        <v>7477</v>
      </c>
      <c r="L3222" t="s">
        <v>7091</v>
      </c>
      <c r="M3222" s="87">
        <v>43873</v>
      </c>
      <c r="N3222" t="s">
        <v>3620</v>
      </c>
      <c r="O3222" t="s">
        <v>3579</v>
      </c>
      <c r="P3222" s="61">
        <v>541.27</v>
      </c>
      <c r="Q3222" t="s">
        <v>3579</v>
      </c>
      <c r="R3222" s="61">
        <v>541.27</v>
      </c>
      <c r="S3222" s="61">
        <v>0</v>
      </c>
    </row>
    <row r="3223" spans="1:19" x14ac:dyDescent="0.2">
      <c r="A3223" t="s">
        <v>747</v>
      </c>
      <c r="B3223" t="s">
        <v>2334</v>
      </c>
      <c r="C3223" t="s">
        <v>3213</v>
      </c>
      <c r="D3223" t="s">
        <v>238</v>
      </c>
      <c r="E3223" t="s">
        <v>3573</v>
      </c>
      <c r="F3223" t="s">
        <v>122</v>
      </c>
      <c r="G3223" s="87">
        <v>20200229</v>
      </c>
      <c r="H3223" t="s">
        <v>4447</v>
      </c>
      <c r="I3223" t="s">
        <v>7079</v>
      </c>
      <c r="J3223" t="s">
        <v>7079</v>
      </c>
      <c r="K3223">
        <v>7524</v>
      </c>
      <c r="L3223" t="s">
        <v>7092</v>
      </c>
      <c r="M3223" s="87">
        <v>43902</v>
      </c>
      <c r="N3223" t="s">
        <v>3620</v>
      </c>
      <c r="O3223" t="s">
        <v>3579</v>
      </c>
      <c r="P3223" s="61">
        <v>59.2</v>
      </c>
      <c r="Q3223" t="s">
        <v>3579</v>
      </c>
      <c r="R3223" s="61">
        <v>59.2</v>
      </c>
      <c r="S3223" s="61">
        <v>0</v>
      </c>
    </row>
    <row r="3224" spans="1:19" x14ac:dyDescent="0.2">
      <c r="A3224" t="s">
        <v>747</v>
      </c>
      <c r="B3224" t="s">
        <v>2334</v>
      </c>
      <c r="C3224" t="s">
        <v>3213</v>
      </c>
      <c r="D3224" t="s">
        <v>238</v>
      </c>
      <c r="E3224" t="s">
        <v>3573</v>
      </c>
      <c r="F3224" t="s">
        <v>122</v>
      </c>
      <c r="G3224" s="87">
        <v>20200229</v>
      </c>
      <c r="H3224" t="s">
        <v>4447</v>
      </c>
      <c r="I3224" t="s">
        <v>7087</v>
      </c>
      <c r="J3224" t="s">
        <v>7087</v>
      </c>
      <c r="K3224">
        <v>7524</v>
      </c>
      <c r="L3224" t="s">
        <v>7092</v>
      </c>
      <c r="M3224" s="87">
        <v>43902</v>
      </c>
      <c r="N3224" t="s">
        <v>3620</v>
      </c>
      <c r="O3224" t="s">
        <v>3579</v>
      </c>
      <c r="P3224" s="61">
        <v>541.27</v>
      </c>
      <c r="Q3224" t="s">
        <v>3579</v>
      </c>
      <c r="R3224" s="61">
        <v>541.27</v>
      </c>
      <c r="S3224" s="61">
        <v>0</v>
      </c>
    </row>
    <row r="3225" spans="1:19" x14ac:dyDescent="0.2">
      <c r="A3225" t="s">
        <v>747</v>
      </c>
      <c r="B3225" t="s">
        <v>2334</v>
      </c>
      <c r="C3225" t="s">
        <v>3213</v>
      </c>
      <c r="D3225" t="s">
        <v>238</v>
      </c>
      <c r="E3225" t="s">
        <v>3573</v>
      </c>
      <c r="F3225" t="s">
        <v>123</v>
      </c>
      <c r="G3225" s="87">
        <v>20200331</v>
      </c>
      <c r="H3225" t="s">
        <v>4447</v>
      </c>
      <c r="I3225" t="s">
        <v>7079</v>
      </c>
      <c r="J3225" t="s">
        <v>7079</v>
      </c>
      <c r="K3225">
        <v>7580</v>
      </c>
      <c r="L3225" t="s">
        <v>7093</v>
      </c>
      <c r="M3225" s="87">
        <v>43935</v>
      </c>
      <c r="N3225" t="s">
        <v>3620</v>
      </c>
      <c r="O3225" t="s">
        <v>3579</v>
      </c>
      <c r="P3225" s="61">
        <v>59.2</v>
      </c>
      <c r="Q3225" t="s">
        <v>3579</v>
      </c>
      <c r="R3225" s="61">
        <v>59.2</v>
      </c>
      <c r="S3225" s="61">
        <v>0</v>
      </c>
    </row>
    <row r="3226" spans="1:19" x14ac:dyDescent="0.2">
      <c r="A3226" t="s">
        <v>747</v>
      </c>
      <c r="B3226" t="s">
        <v>2334</v>
      </c>
      <c r="C3226" t="s">
        <v>3213</v>
      </c>
      <c r="D3226" t="s">
        <v>238</v>
      </c>
      <c r="E3226" t="s">
        <v>3573</v>
      </c>
      <c r="F3226" t="s">
        <v>123</v>
      </c>
      <c r="G3226" s="87">
        <v>20200331</v>
      </c>
      <c r="H3226" t="s">
        <v>4447</v>
      </c>
      <c r="I3226" t="s">
        <v>7094</v>
      </c>
      <c r="J3226" t="s">
        <v>7094</v>
      </c>
      <c r="K3226">
        <v>7580</v>
      </c>
      <c r="L3226" t="s">
        <v>7093</v>
      </c>
      <c r="M3226" s="87">
        <v>43935</v>
      </c>
      <c r="N3226" t="s">
        <v>3620</v>
      </c>
      <c r="O3226" t="s">
        <v>3579</v>
      </c>
      <c r="P3226" s="61">
        <v>553.42999999999995</v>
      </c>
      <c r="Q3226" t="s">
        <v>3579</v>
      </c>
      <c r="R3226" s="61">
        <v>553.42999999999995</v>
      </c>
      <c r="S3226" s="61">
        <v>0</v>
      </c>
    </row>
    <row r="3227" spans="1:19" x14ac:dyDescent="0.2">
      <c r="A3227" t="s">
        <v>747</v>
      </c>
      <c r="B3227" t="s">
        <v>2334</v>
      </c>
      <c r="C3227" t="s">
        <v>3213</v>
      </c>
      <c r="D3227" t="s">
        <v>238</v>
      </c>
      <c r="E3227" t="s">
        <v>3573</v>
      </c>
      <c r="F3227" t="s">
        <v>124</v>
      </c>
      <c r="G3227" s="87">
        <v>20200430</v>
      </c>
      <c r="H3227" t="s">
        <v>4447</v>
      </c>
      <c r="I3227" t="s">
        <v>7079</v>
      </c>
      <c r="J3227" t="s">
        <v>7079</v>
      </c>
      <c r="K3227">
        <v>7617</v>
      </c>
      <c r="L3227" t="s">
        <v>7095</v>
      </c>
      <c r="M3227" s="87">
        <v>43957</v>
      </c>
      <c r="N3227" t="s">
        <v>3620</v>
      </c>
      <c r="O3227" t="s">
        <v>3579</v>
      </c>
      <c r="P3227" s="61">
        <v>57.29</v>
      </c>
      <c r="Q3227" t="s">
        <v>3579</v>
      </c>
      <c r="R3227" s="61">
        <v>57.29</v>
      </c>
      <c r="S3227" s="61">
        <v>0</v>
      </c>
    </row>
    <row r="3228" spans="1:19" x14ac:dyDescent="0.2">
      <c r="A3228" t="s">
        <v>747</v>
      </c>
      <c r="B3228" t="s">
        <v>2334</v>
      </c>
      <c r="C3228" t="s">
        <v>3213</v>
      </c>
      <c r="D3228" t="s">
        <v>238</v>
      </c>
      <c r="E3228" t="s">
        <v>3573</v>
      </c>
      <c r="F3228" t="s">
        <v>124</v>
      </c>
      <c r="G3228" s="87">
        <v>20200430</v>
      </c>
      <c r="H3228" t="s">
        <v>4447</v>
      </c>
      <c r="I3228" t="s">
        <v>7094</v>
      </c>
      <c r="J3228" t="s">
        <v>7094</v>
      </c>
      <c r="K3228">
        <v>7617</v>
      </c>
      <c r="L3228" t="s">
        <v>7095</v>
      </c>
      <c r="M3228" s="87">
        <v>43957</v>
      </c>
      <c r="N3228" t="s">
        <v>3620</v>
      </c>
      <c r="O3228" t="s">
        <v>3579</v>
      </c>
      <c r="P3228" s="61">
        <v>535.58000000000004</v>
      </c>
      <c r="Q3228" t="s">
        <v>3579</v>
      </c>
      <c r="R3228" s="61">
        <v>535.58000000000004</v>
      </c>
      <c r="S3228" s="61">
        <v>0</v>
      </c>
    </row>
    <row r="3229" spans="1:19" x14ac:dyDescent="0.2">
      <c r="A3229" t="s">
        <v>747</v>
      </c>
      <c r="B3229" t="s">
        <v>2334</v>
      </c>
      <c r="C3229" t="s">
        <v>3213</v>
      </c>
      <c r="D3229" t="s">
        <v>238</v>
      </c>
      <c r="E3229" t="s">
        <v>3573</v>
      </c>
      <c r="F3229" t="s">
        <v>125</v>
      </c>
      <c r="G3229" s="87">
        <v>20200531</v>
      </c>
      <c r="H3229" t="s">
        <v>4447</v>
      </c>
      <c r="I3229" t="s">
        <v>7079</v>
      </c>
      <c r="J3229" t="s">
        <v>7079</v>
      </c>
      <c r="K3229">
        <v>7667</v>
      </c>
      <c r="L3229" t="s">
        <v>6859</v>
      </c>
      <c r="M3229" s="87">
        <v>43991</v>
      </c>
      <c r="N3229" t="s">
        <v>3620</v>
      </c>
      <c r="O3229" t="s">
        <v>3579</v>
      </c>
      <c r="P3229" s="61">
        <v>59.2</v>
      </c>
      <c r="Q3229" t="s">
        <v>3579</v>
      </c>
      <c r="R3229" s="61">
        <v>59.2</v>
      </c>
      <c r="S3229" s="61">
        <v>0</v>
      </c>
    </row>
    <row r="3230" spans="1:19" x14ac:dyDescent="0.2">
      <c r="A3230" t="s">
        <v>747</v>
      </c>
      <c r="B3230" t="s">
        <v>2334</v>
      </c>
      <c r="C3230" t="s">
        <v>3213</v>
      </c>
      <c r="D3230" t="s">
        <v>238</v>
      </c>
      <c r="E3230" t="s">
        <v>3573</v>
      </c>
      <c r="F3230" t="s">
        <v>125</v>
      </c>
      <c r="G3230" s="87">
        <v>20200531</v>
      </c>
      <c r="H3230" t="s">
        <v>4447</v>
      </c>
      <c r="I3230" t="s">
        <v>7087</v>
      </c>
      <c r="J3230" t="s">
        <v>7087</v>
      </c>
      <c r="K3230">
        <v>7667</v>
      </c>
      <c r="L3230" t="s">
        <v>6859</v>
      </c>
      <c r="M3230" s="87">
        <v>43991</v>
      </c>
      <c r="N3230" t="s">
        <v>3620</v>
      </c>
      <c r="O3230" t="s">
        <v>3579</v>
      </c>
      <c r="P3230" s="61">
        <v>317.29000000000002</v>
      </c>
      <c r="Q3230" t="s">
        <v>3579</v>
      </c>
      <c r="R3230" s="61">
        <v>317.29000000000002</v>
      </c>
      <c r="S3230" s="61">
        <v>0</v>
      </c>
    </row>
    <row r="3231" spans="1:19" x14ac:dyDescent="0.2">
      <c r="A3231" t="s">
        <v>747</v>
      </c>
      <c r="B3231" t="s">
        <v>2334</v>
      </c>
      <c r="C3231" t="s">
        <v>3213</v>
      </c>
      <c r="D3231" t="s">
        <v>238</v>
      </c>
      <c r="E3231" t="s">
        <v>3573</v>
      </c>
      <c r="F3231" t="s">
        <v>16</v>
      </c>
      <c r="G3231" s="87">
        <v>20200630</v>
      </c>
      <c r="H3231" t="s">
        <v>3617</v>
      </c>
      <c r="J3231" t="s">
        <v>3618</v>
      </c>
      <c r="K3231">
        <v>7681</v>
      </c>
      <c r="L3231" t="s">
        <v>3619</v>
      </c>
      <c r="M3231" s="87">
        <v>43999</v>
      </c>
      <c r="N3231" t="s">
        <v>3620</v>
      </c>
      <c r="O3231" t="s">
        <v>3579</v>
      </c>
      <c r="P3231" s="61">
        <v>-3692.68</v>
      </c>
      <c r="Q3231" t="s">
        <v>3579</v>
      </c>
      <c r="R3231" s="61">
        <v>0</v>
      </c>
      <c r="S3231" s="61">
        <v>-3692.68</v>
      </c>
    </row>
    <row r="3232" spans="1:19" x14ac:dyDescent="0.2">
      <c r="A3232" t="s">
        <v>747</v>
      </c>
      <c r="B3232" t="s">
        <v>2334</v>
      </c>
      <c r="C3232" t="s">
        <v>3213</v>
      </c>
      <c r="D3232" t="s">
        <v>238</v>
      </c>
      <c r="E3232" t="s">
        <v>3573</v>
      </c>
      <c r="F3232" t="s">
        <v>126</v>
      </c>
      <c r="G3232" s="87">
        <v>20200630</v>
      </c>
      <c r="H3232" t="s">
        <v>4447</v>
      </c>
      <c r="I3232" t="s">
        <v>7079</v>
      </c>
      <c r="J3232" t="s">
        <v>7079</v>
      </c>
      <c r="K3232">
        <v>7737</v>
      </c>
      <c r="L3232" t="s">
        <v>6862</v>
      </c>
      <c r="M3232" s="87">
        <v>44020</v>
      </c>
      <c r="N3232" t="s">
        <v>3620</v>
      </c>
      <c r="O3232" t="s">
        <v>3579</v>
      </c>
      <c r="P3232" s="61">
        <v>57.29</v>
      </c>
      <c r="Q3232" t="s">
        <v>3579</v>
      </c>
      <c r="R3232" s="61">
        <v>57.29</v>
      </c>
      <c r="S3232" s="61">
        <v>0</v>
      </c>
    </row>
    <row r="3233" spans="1:19" x14ac:dyDescent="0.2">
      <c r="A3233" t="s">
        <v>747</v>
      </c>
      <c r="B3233" t="s">
        <v>2334</v>
      </c>
      <c r="C3233" t="s">
        <v>3213</v>
      </c>
      <c r="D3233" t="s">
        <v>238</v>
      </c>
      <c r="E3233" t="s">
        <v>3573</v>
      </c>
      <c r="F3233" t="s">
        <v>16</v>
      </c>
      <c r="G3233" s="87">
        <v>20200630</v>
      </c>
      <c r="H3233" t="s">
        <v>3617</v>
      </c>
      <c r="I3233" t="s">
        <v>3618</v>
      </c>
      <c r="J3233" t="s">
        <v>3618</v>
      </c>
      <c r="K3233">
        <v>7737</v>
      </c>
      <c r="L3233" t="s">
        <v>6862</v>
      </c>
      <c r="M3233" s="87">
        <v>44020</v>
      </c>
      <c r="N3233" t="s">
        <v>3620</v>
      </c>
      <c r="O3233" t="s">
        <v>3579</v>
      </c>
      <c r="P3233" s="61">
        <v>-57.29</v>
      </c>
      <c r="Q3233" t="s">
        <v>3579</v>
      </c>
      <c r="R3233" s="61">
        <v>0</v>
      </c>
      <c r="S3233" s="61">
        <v>-57.29</v>
      </c>
    </row>
    <row r="3234" spans="1:19" x14ac:dyDescent="0.2">
      <c r="A3234" t="s">
        <v>747</v>
      </c>
      <c r="B3234" t="s">
        <v>2334</v>
      </c>
      <c r="C3234" t="s">
        <v>3213</v>
      </c>
      <c r="D3234" t="s">
        <v>238</v>
      </c>
      <c r="E3234" t="s">
        <v>3573</v>
      </c>
      <c r="F3234" t="s">
        <v>16</v>
      </c>
      <c r="G3234" s="87">
        <v>20200630</v>
      </c>
      <c r="H3234" t="s">
        <v>3617</v>
      </c>
      <c r="I3234" t="s">
        <v>3618</v>
      </c>
      <c r="J3234" t="s">
        <v>3618</v>
      </c>
      <c r="K3234">
        <v>7737</v>
      </c>
      <c r="L3234" t="s">
        <v>6862</v>
      </c>
      <c r="M3234" s="87">
        <v>44020</v>
      </c>
      <c r="N3234" t="s">
        <v>3620</v>
      </c>
      <c r="O3234" t="s">
        <v>3579</v>
      </c>
      <c r="P3234" s="61">
        <v>-317.29000000000002</v>
      </c>
      <c r="Q3234" t="s">
        <v>3579</v>
      </c>
      <c r="R3234" s="61">
        <v>0</v>
      </c>
      <c r="S3234" s="61">
        <v>-317.29000000000002</v>
      </c>
    </row>
    <row r="3235" spans="1:19" x14ac:dyDescent="0.2">
      <c r="A3235" t="s">
        <v>747</v>
      </c>
      <c r="B3235" t="s">
        <v>2334</v>
      </c>
      <c r="C3235" t="s">
        <v>3213</v>
      </c>
      <c r="D3235" t="s">
        <v>238</v>
      </c>
      <c r="E3235" t="s">
        <v>3573</v>
      </c>
      <c r="F3235" t="s">
        <v>126</v>
      </c>
      <c r="G3235" s="87">
        <v>20200630</v>
      </c>
      <c r="H3235" t="s">
        <v>4447</v>
      </c>
      <c r="I3235" t="s">
        <v>7087</v>
      </c>
      <c r="J3235" t="s">
        <v>7087</v>
      </c>
      <c r="K3235">
        <v>7737</v>
      </c>
      <c r="L3235" t="s">
        <v>6862</v>
      </c>
      <c r="M3235" s="87">
        <v>44020</v>
      </c>
      <c r="N3235" t="s">
        <v>3620</v>
      </c>
      <c r="O3235" t="s">
        <v>3579</v>
      </c>
      <c r="P3235" s="61">
        <v>317.29000000000002</v>
      </c>
      <c r="Q3235" t="s">
        <v>3579</v>
      </c>
      <c r="R3235" s="61">
        <v>317.29000000000002</v>
      </c>
      <c r="S3235" s="61">
        <v>0</v>
      </c>
    </row>
    <row r="3236" spans="1:19" x14ac:dyDescent="0.2">
      <c r="A3236" t="s">
        <v>748</v>
      </c>
      <c r="B3236" t="s">
        <v>2336</v>
      </c>
      <c r="C3236" t="s">
        <v>3215</v>
      </c>
      <c r="D3236" t="s">
        <v>238</v>
      </c>
      <c r="E3236" t="s">
        <v>3573</v>
      </c>
      <c r="F3236" t="s">
        <v>115</v>
      </c>
      <c r="G3236" s="87">
        <v>20190731</v>
      </c>
      <c r="H3236" t="s">
        <v>4447</v>
      </c>
      <c r="I3236" t="s">
        <v>7096</v>
      </c>
      <c r="J3236" t="s">
        <v>7096</v>
      </c>
      <c r="K3236">
        <v>7182</v>
      </c>
      <c r="L3236" t="s">
        <v>7080</v>
      </c>
      <c r="M3236" s="87">
        <v>43698</v>
      </c>
      <c r="N3236" t="s">
        <v>3620</v>
      </c>
      <c r="O3236" t="s">
        <v>3579</v>
      </c>
      <c r="P3236" s="61">
        <v>80.63</v>
      </c>
      <c r="Q3236" t="s">
        <v>3579</v>
      </c>
      <c r="R3236" s="61">
        <v>80.63</v>
      </c>
      <c r="S3236" s="61">
        <v>0</v>
      </c>
    </row>
    <row r="3237" spans="1:19" x14ac:dyDescent="0.2">
      <c r="A3237" t="s">
        <v>748</v>
      </c>
      <c r="B3237" t="s">
        <v>2336</v>
      </c>
      <c r="C3237" t="s">
        <v>3215</v>
      </c>
      <c r="D3237" t="s">
        <v>238</v>
      </c>
      <c r="E3237" t="s">
        <v>3573</v>
      </c>
      <c r="F3237" t="s">
        <v>116</v>
      </c>
      <c r="G3237" s="87">
        <v>20190831</v>
      </c>
      <c r="H3237" t="s">
        <v>4447</v>
      </c>
      <c r="I3237" t="s">
        <v>7096</v>
      </c>
      <c r="J3237" t="s">
        <v>7096</v>
      </c>
      <c r="K3237">
        <v>7234</v>
      </c>
      <c r="L3237" t="s">
        <v>7082</v>
      </c>
      <c r="M3237" s="87">
        <v>43718</v>
      </c>
      <c r="N3237" t="s">
        <v>3620</v>
      </c>
      <c r="O3237" t="s">
        <v>3579</v>
      </c>
      <c r="P3237" s="61">
        <v>83.32</v>
      </c>
      <c r="Q3237" t="s">
        <v>3579</v>
      </c>
      <c r="R3237" s="61">
        <v>83.32</v>
      </c>
      <c r="S3237" s="61">
        <v>0</v>
      </c>
    </row>
    <row r="3238" spans="1:19" x14ac:dyDescent="0.2">
      <c r="A3238" t="s">
        <v>748</v>
      </c>
      <c r="B3238" t="s">
        <v>2336</v>
      </c>
      <c r="C3238" t="s">
        <v>3215</v>
      </c>
      <c r="D3238" t="s">
        <v>238</v>
      </c>
      <c r="E3238" t="s">
        <v>3573</v>
      </c>
      <c r="F3238" t="s">
        <v>117</v>
      </c>
      <c r="G3238" s="87">
        <v>20190930</v>
      </c>
      <c r="H3238" t="s">
        <v>4447</v>
      </c>
      <c r="I3238" t="s">
        <v>7096</v>
      </c>
      <c r="J3238" t="s">
        <v>7096</v>
      </c>
      <c r="K3238">
        <v>7281</v>
      </c>
      <c r="L3238" t="s">
        <v>7084</v>
      </c>
      <c r="M3238" s="87">
        <v>43748</v>
      </c>
      <c r="N3238" t="s">
        <v>3620</v>
      </c>
      <c r="O3238" t="s">
        <v>3579</v>
      </c>
      <c r="P3238" s="61">
        <v>80.63</v>
      </c>
      <c r="Q3238" t="s">
        <v>3579</v>
      </c>
      <c r="R3238" s="61">
        <v>80.63</v>
      </c>
      <c r="S3238" s="61">
        <v>0</v>
      </c>
    </row>
    <row r="3239" spans="1:19" x14ac:dyDescent="0.2">
      <c r="A3239" t="s">
        <v>748</v>
      </c>
      <c r="B3239" t="s">
        <v>2336</v>
      </c>
      <c r="C3239" t="s">
        <v>3215</v>
      </c>
      <c r="D3239" t="s">
        <v>238</v>
      </c>
      <c r="E3239" t="s">
        <v>3573</v>
      </c>
      <c r="F3239" t="s">
        <v>118</v>
      </c>
      <c r="G3239" s="87">
        <v>20191031</v>
      </c>
      <c r="H3239" t="s">
        <v>4447</v>
      </c>
      <c r="I3239" t="s">
        <v>7096</v>
      </c>
      <c r="J3239" t="s">
        <v>7096</v>
      </c>
      <c r="K3239">
        <v>7328</v>
      </c>
      <c r="L3239" t="s">
        <v>7085</v>
      </c>
      <c r="M3239" s="87">
        <v>43782</v>
      </c>
      <c r="N3239" t="s">
        <v>3620</v>
      </c>
      <c r="O3239" t="s">
        <v>3579</v>
      </c>
      <c r="P3239" s="61">
        <v>83.32</v>
      </c>
      <c r="Q3239" t="s">
        <v>3579</v>
      </c>
      <c r="R3239" s="61">
        <v>83.32</v>
      </c>
      <c r="S3239" s="61">
        <v>0</v>
      </c>
    </row>
    <row r="3240" spans="1:19" x14ac:dyDescent="0.2">
      <c r="A3240" t="s">
        <v>748</v>
      </c>
      <c r="B3240" t="s">
        <v>2336</v>
      </c>
      <c r="C3240" t="s">
        <v>3215</v>
      </c>
      <c r="D3240" t="s">
        <v>238</v>
      </c>
      <c r="E3240" t="s">
        <v>3573</v>
      </c>
      <c r="F3240" t="s">
        <v>119</v>
      </c>
      <c r="G3240" s="87">
        <v>20191130</v>
      </c>
      <c r="H3240" t="s">
        <v>4447</v>
      </c>
      <c r="I3240" t="s">
        <v>7096</v>
      </c>
      <c r="J3240" t="s">
        <v>7096</v>
      </c>
      <c r="K3240">
        <v>7380</v>
      </c>
      <c r="L3240" t="s">
        <v>7086</v>
      </c>
      <c r="M3240" s="87">
        <v>43810</v>
      </c>
      <c r="N3240" t="s">
        <v>3620</v>
      </c>
      <c r="O3240" t="s">
        <v>3579</v>
      </c>
      <c r="P3240" s="61">
        <v>80.63</v>
      </c>
      <c r="Q3240" t="s">
        <v>3579</v>
      </c>
      <c r="R3240" s="61">
        <v>80.63</v>
      </c>
      <c r="S3240" s="61">
        <v>0</v>
      </c>
    </row>
    <row r="3241" spans="1:19" x14ac:dyDescent="0.2">
      <c r="A3241" t="s">
        <v>748</v>
      </c>
      <c r="B3241" t="s">
        <v>2336</v>
      </c>
      <c r="C3241" t="s">
        <v>3215</v>
      </c>
      <c r="D3241" t="s">
        <v>238</v>
      </c>
      <c r="E3241" t="s">
        <v>3573</v>
      </c>
      <c r="F3241" t="s">
        <v>120</v>
      </c>
      <c r="G3241" s="87">
        <v>20191231</v>
      </c>
      <c r="H3241" t="s">
        <v>4447</v>
      </c>
      <c r="I3241" t="s">
        <v>7096</v>
      </c>
      <c r="J3241" t="s">
        <v>7096</v>
      </c>
      <c r="K3241">
        <v>7417</v>
      </c>
      <c r="L3241" t="s">
        <v>7088</v>
      </c>
      <c r="M3241" s="87">
        <v>43840</v>
      </c>
      <c r="N3241" t="s">
        <v>3620</v>
      </c>
      <c r="O3241" t="s">
        <v>3579</v>
      </c>
      <c r="P3241" s="61">
        <v>83.32</v>
      </c>
      <c r="Q3241" t="s">
        <v>3579</v>
      </c>
      <c r="R3241" s="61">
        <v>83.32</v>
      </c>
      <c r="S3241" s="61">
        <v>0</v>
      </c>
    </row>
    <row r="3242" spans="1:19" x14ac:dyDescent="0.2">
      <c r="A3242" t="s">
        <v>748</v>
      </c>
      <c r="B3242" t="s">
        <v>2336</v>
      </c>
      <c r="C3242" t="s">
        <v>3215</v>
      </c>
      <c r="D3242" t="s">
        <v>238</v>
      </c>
      <c r="E3242" t="s">
        <v>3573</v>
      </c>
      <c r="F3242" t="s">
        <v>121</v>
      </c>
      <c r="G3242" s="87">
        <v>20200131</v>
      </c>
      <c r="H3242" t="s">
        <v>4447</v>
      </c>
      <c r="I3242" t="s">
        <v>7096</v>
      </c>
      <c r="J3242" t="s">
        <v>7096</v>
      </c>
      <c r="K3242">
        <v>7477</v>
      </c>
      <c r="L3242" t="s">
        <v>7091</v>
      </c>
      <c r="M3242" s="87">
        <v>43873</v>
      </c>
      <c r="N3242" t="s">
        <v>3620</v>
      </c>
      <c r="O3242" t="s">
        <v>3579</v>
      </c>
      <c r="P3242" s="61">
        <v>83.32</v>
      </c>
      <c r="Q3242" t="s">
        <v>3579</v>
      </c>
      <c r="R3242" s="61">
        <v>83.32</v>
      </c>
      <c r="S3242" s="61">
        <v>0</v>
      </c>
    </row>
    <row r="3243" spans="1:19" x14ac:dyDescent="0.2">
      <c r="A3243" t="s">
        <v>748</v>
      </c>
      <c r="B3243" t="s">
        <v>2336</v>
      </c>
      <c r="C3243" t="s">
        <v>3215</v>
      </c>
      <c r="D3243" t="s">
        <v>238</v>
      </c>
      <c r="E3243" t="s">
        <v>3573</v>
      </c>
      <c r="F3243" t="s">
        <v>122</v>
      </c>
      <c r="G3243" s="87">
        <v>20200229</v>
      </c>
      <c r="H3243" t="s">
        <v>4447</v>
      </c>
      <c r="I3243" t="s">
        <v>7096</v>
      </c>
      <c r="J3243" t="s">
        <v>7096</v>
      </c>
      <c r="K3243">
        <v>7524</v>
      </c>
      <c r="L3243" t="s">
        <v>7092</v>
      </c>
      <c r="M3243" s="87">
        <v>43902</v>
      </c>
      <c r="N3243" t="s">
        <v>3620</v>
      </c>
      <c r="O3243" t="s">
        <v>3579</v>
      </c>
      <c r="P3243" s="61">
        <v>83.32</v>
      </c>
      <c r="Q3243" t="s">
        <v>3579</v>
      </c>
      <c r="R3243" s="61">
        <v>83.32</v>
      </c>
      <c r="S3243" s="61">
        <v>0</v>
      </c>
    </row>
    <row r="3244" spans="1:19" x14ac:dyDescent="0.2">
      <c r="A3244" t="s">
        <v>748</v>
      </c>
      <c r="B3244" t="s">
        <v>2336</v>
      </c>
      <c r="C3244" t="s">
        <v>3215</v>
      </c>
      <c r="D3244" t="s">
        <v>238</v>
      </c>
      <c r="E3244" t="s">
        <v>3573</v>
      </c>
      <c r="F3244" t="s">
        <v>123</v>
      </c>
      <c r="G3244" s="87">
        <v>20200331</v>
      </c>
      <c r="H3244" t="s">
        <v>4447</v>
      </c>
      <c r="I3244" t="s">
        <v>7096</v>
      </c>
      <c r="J3244" t="s">
        <v>7096</v>
      </c>
      <c r="K3244">
        <v>7580</v>
      </c>
      <c r="L3244" t="s">
        <v>7093</v>
      </c>
      <c r="M3244" s="87">
        <v>43935</v>
      </c>
      <c r="N3244" t="s">
        <v>3620</v>
      </c>
      <c r="O3244" t="s">
        <v>3579</v>
      </c>
      <c r="P3244" s="61">
        <v>83.32</v>
      </c>
      <c r="Q3244" t="s">
        <v>3579</v>
      </c>
      <c r="R3244" s="61">
        <v>83.32</v>
      </c>
      <c r="S3244" s="61">
        <v>0</v>
      </c>
    </row>
    <row r="3245" spans="1:19" x14ac:dyDescent="0.2">
      <c r="A3245" t="s">
        <v>748</v>
      </c>
      <c r="B3245" t="s">
        <v>2336</v>
      </c>
      <c r="C3245" t="s">
        <v>3215</v>
      </c>
      <c r="D3245" t="s">
        <v>238</v>
      </c>
      <c r="E3245" t="s">
        <v>3573</v>
      </c>
      <c r="F3245" t="s">
        <v>124</v>
      </c>
      <c r="G3245" s="87">
        <v>20200430</v>
      </c>
      <c r="H3245" t="s">
        <v>4447</v>
      </c>
      <c r="I3245" t="s">
        <v>7096</v>
      </c>
      <c r="J3245" t="s">
        <v>7096</v>
      </c>
      <c r="K3245">
        <v>7617</v>
      </c>
      <c r="L3245" t="s">
        <v>7095</v>
      </c>
      <c r="M3245" s="87">
        <v>43957</v>
      </c>
      <c r="N3245" t="s">
        <v>3620</v>
      </c>
      <c r="O3245" t="s">
        <v>3579</v>
      </c>
      <c r="P3245" s="61">
        <v>80.63</v>
      </c>
      <c r="Q3245" t="s">
        <v>3579</v>
      </c>
      <c r="R3245" s="61">
        <v>80.63</v>
      </c>
      <c r="S3245" s="61">
        <v>0</v>
      </c>
    </row>
    <row r="3246" spans="1:19" x14ac:dyDescent="0.2">
      <c r="A3246" t="s">
        <v>748</v>
      </c>
      <c r="B3246" t="s">
        <v>2336</v>
      </c>
      <c r="C3246" t="s">
        <v>3215</v>
      </c>
      <c r="D3246" t="s">
        <v>238</v>
      </c>
      <c r="E3246" t="s">
        <v>3573</v>
      </c>
      <c r="F3246" t="s">
        <v>125</v>
      </c>
      <c r="G3246" s="87">
        <v>20200531</v>
      </c>
      <c r="H3246" t="s">
        <v>4447</v>
      </c>
      <c r="I3246" t="s">
        <v>7096</v>
      </c>
      <c r="J3246" t="s">
        <v>7096</v>
      </c>
      <c r="K3246">
        <v>7667</v>
      </c>
      <c r="L3246" t="s">
        <v>6859</v>
      </c>
      <c r="M3246" s="87">
        <v>43991</v>
      </c>
      <c r="N3246" t="s">
        <v>3620</v>
      </c>
      <c r="O3246" t="s">
        <v>3579</v>
      </c>
      <c r="P3246" s="61">
        <v>83.32</v>
      </c>
      <c r="Q3246" t="s">
        <v>3579</v>
      </c>
      <c r="R3246" s="61">
        <v>83.32</v>
      </c>
      <c r="S3246" s="61">
        <v>0</v>
      </c>
    </row>
    <row r="3247" spans="1:19" x14ac:dyDescent="0.2">
      <c r="A3247" t="s">
        <v>748</v>
      </c>
      <c r="B3247" t="s">
        <v>2336</v>
      </c>
      <c r="C3247" t="s">
        <v>3215</v>
      </c>
      <c r="D3247" t="s">
        <v>238</v>
      </c>
      <c r="E3247" t="s">
        <v>3573</v>
      </c>
      <c r="F3247" t="s">
        <v>126</v>
      </c>
      <c r="G3247" s="87">
        <v>20200625</v>
      </c>
      <c r="H3247" t="s">
        <v>5730</v>
      </c>
      <c r="I3247" t="s">
        <v>7097</v>
      </c>
      <c r="J3247" t="s">
        <v>7098</v>
      </c>
      <c r="K3247">
        <v>7697</v>
      </c>
      <c r="L3247" t="s">
        <v>6040</v>
      </c>
      <c r="M3247" s="87">
        <v>44008</v>
      </c>
      <c r="N3247" t="s">
        <v>3620</v>
      </c>
      <c r="O3247" t="s">
        <v>3579</v>
      </c>
      <c r="P3247" s="61">
        <v>790</v>
      </c>
      <c r="Q3247" t="s">
        <v>3579</v>
      </c>
      <c r="R3247" s="61">
        <v>790</v>
      </c>
      <c r="S3247" s="61">
        <v>0</v>
      </c>
    </row>
    <row r="3248" spans="1:19" x14ac:dyDescent="0.2">
      <c r="A3248" t="s">
        <v>748</v>
      </c>
      <c r="B3248" t="s">
        <v>2336</v>
      </c>
      <c r="C3248" t="s">
        <v>3215</v>
      </c>
      <c r="D3248" t="s">
        <v>238</v>
      </c>
      <c r="E3248" t="s">
        <v>3573</v>
      </c>
      <c r="F3248" t="s">
        <v>16</v>
      </c>
      <c r="G3248" s="87">
        <v>20200630</v>
      </c>
      <c r="H3248" t="s">
        <v>3617</v>
      </c>
      <c r="J3248" t="s">
        <v>3618</v>
      </c>
      <c r="K3248">
        <v>7681</v>
      </c>
      <c r="L3248" t="s">
        <v>3619</v>
      </c>
      <c r="M3248" s="87">
        <v>43999</v>
      </c>
      <c r="N3248" t="s">
        <v>3620</v>
      </c>
      <c r="O3248" t="s">
        <v>3579</v>
      </c>
      <c r="P3248" s="61">
        <v>-905.76</v>
      </c>
      <c r="Q3248" t="s">
        <v>3579</v>
      </c>
      <c r="R3248" s="61">
        <v>0</v>
      </c>
      <c r="S3248" s="61">
        <v>-905.76</v>
      </c>
    </row>
    <row r="3249" spans="1:19" x14ac:dyDescent="0.2">
      <c r="A3249" t="s">
        <v>748</v>
      </c>
      <c r="B3249" t="s">
        <v>2336</v>
      </c>
      <c r="C3249" t="s">
        <v>3215</v>
      </c>
      <c r="D3249" t="s">
        <v>238</v>
      </c>
      <c r="E3249" t="s">
        <v>3573</v>
      </c>
      <c r="F3249" t="s">
        <v>126</v>
      </c>
      <c r="G3249" s="87">
        <v>20200630</v>
      </c>
      <c r="H3249" t="s">
        <v>4447</v>
      </c>
      <c r="I3249" t="s">
        <v>7096</v>
      </c>
      <c r="J3249" t="s">
        <v>7096</v>
      </c>
      <c r="K3249">
        <v>7737</v>
      </c>
      <c r="L3249" t="s">
        <v>6862</v>
      </c>
      <c r="M3249" s="87">
        <v>44020</v>
      </c>
      <c r="N3249" t="s">
        <v>3620</v>
      </c>
      <c r="O3249" t="s">
        <v>3579</v>
      </c>
      <c r="P3249" s="61">
        <v>80.63</v>
      </c>
      <c r="Q3249" t="s">
        <v>3579</v>
      </c>
      <c r="R3249" s="61">
        <v>80.63</v>
      </c>
      <c r="S3249" s="61">
        <v>0</v>
      </c>
    </row>
    <row r="3250" spans="1:19" x14ac:dyDescent="0.2">
      <c r="A3250" t="s">
        <v>748</v>
      </c>
      <c r="B3250" t="s">
        <v>2336</v>
      </c>
      <c r="C3250" t="s">
        <v>3215</v>
      </c>
      <c r="D3250" t="s">
        <v>238</v>
      </c>
      <c r="E3250" t="s">
        <v>3573</v>
      </c>
      <c r="F3250" t="s">
        <v>16</v>
      </c>
      <c r="G3250" s="87">
        <v>20200630</v>
      </c>
      <c r="H3250" t="s">
        <v>3617</v>
      </c>
      <c r="I3250" t="s">
        <v>3618</v>
      </c>
      <c r="J3250" t="s">
        <v>3618</v>
      </c>
      <c r="K3250">
        <v>7737</v>
      </c>
      <c r="L3250" t="s">
        <v>6862</v>
      </c>
      <c r="M3250" s="87">
        <v>44020</v>
      </c>
      <c r="N3250" t="s">
        <v>3620</v>
      </c>
      <c r="O3250" t="s">
        <v>3579</v>
      </c>
      <c r="P3250" s="61">
        <v>-80.63</v>
      </c>
      <c r="Q3250" t="s">
        <v>3579</v>
      </c>
      <c r="R3250" s="61">
        <v>0</v>
      </c>
      <c r="S3250" s="61">
        <v>-80.63</v>
      </c>
    </row>
    <row r="3251" spans="1:19" x14ac:dyDescent="0.2">
      <c r="A3251" t="s">
        <v>748</v>
      </c>
      <c r="B3251" t="s">
        <v>2336</v>
      </c>
      <c r="C3251" t="s">
        <v>3215</v>
      </c>
      <c r="D3251" t="s">
        <v>238</v>
      </c>
      <c r="E3251" t="s">
        <v>3573</v>
      </c>
      <c r="F3251" t="s">
        <v>16</v>
      </c>
      <c r="G3251" s="87">
        <v>20200630</v>
      </c>
      <c r="H3251" t="s">
        <v>5856</v>
      </c>
      <c r="I3251" t="s">
        <v>3618</v>
      </c>
      <c r="J3251" t="s">
        <v>3618</v>
      </c>
      <c r="K3251">
        <v>7697</v>
      </c>
      <c r="L3251" t="s">
        <v>6040</v>
      </c>
      <c r="M3251" s="87">
        <v>44008</v>
      </c>
      <c r="N3251" t="s">
        <v>3620</v>
      </c>
      <c r="O3251" t="s">
        <v>3579</v>
      </c>
      <c r="P3251" s="61">
        <v>-790</v>
      </c>
      <c r="Q3251" t="s">
        <v>3579</v>
      </c>
      <c r="R3251" s="61">
        <v>0</v>
      </c>
      <c r="S3251" s="61">
        <v>-790</v>
      </c>
    </row>
    <row r="3252" spans="1:19" x14ac:dyDescent="0.2">
      <c r="A3252" t="s">
        <v>749</v>
      </c>
      <c r="B3252" t="s">
        <v>2339</v>
      </c>
      <c r="C3252" t="s">
        <v>3216</v>
      </c>
      <c r="D3252" t="s">
        <v>238</v>
      </c>
      <c r="E3252" t="s">
        <v>3573</v>
      </c>
      <c r="F3252" t="s">
        <v>115</v>
      </c>
      <c r="G3252" s="87">
        <v>20190731</v>
      </c>
      <c r="H3252" t="s">
        <v>4447</v>
      </c>
      <c r="I3252" t="s">
        <v>7099</v>
      </c>
      <c r="J3252" t="s">
        <v>7099</v>
      </c>
      <c r="K3252">
        <v>7182</v>
      </c>
      <c r="L3252" t="s">
        <v>7080</v>
      </c>
      <c r="M3252" s="87">
        <v>43698</v>
      </c>
      <c r="N3252" t="s">
        <v>3620</v>
      </c>
      <c r="O3252" t="s">
        <v>3579</v>
      </c>
      <c r="P3252" s="61">
        <v>57.29</v>
      </c>
      <c r="Q3252" t="s">
        <v>3579</v>
      </c>
      <c r="R3252" s="61">
        <v>57.29</v>
      </c>
      <c r="S3252" s="61">
        <v>0</v>
      </c>
    </row>
    <row r="3253" spans="1:19" x14ac:dyDescent="0.2">
      <c r="A3253" t="s">
        <v>749</v>
      </c>
      <c r="B3253" t="s">
        <v>2339</v>
      </c>
      <c r="C3253" t="s">
        <v>3216</v>
      </c>
      <c r="D3253" t="s">
        <v>238</v>
      </c>
      <c r="E3253" t="s">
        <v>3573</v>
      </c>
      <c r="F3253" t="s">
        <v>116</v>
      </c>
      <c r="G3253" s="87">
        <v>20190831</v>
      </c>
      <c r="H3253" t="s">
        <v>4447</v>
      </c>
      <c r="I3253" t="s">
        <v>7099</v>
      </c>
      <c r="J3253" t="s">
        <v>7099</v>
      </c>
      <c r="K3253">
        <v>7234</v>
      </c>
      <c r="L3253" t="s">
        <v>7082</v>
      </c>
      <c r="M3253" s="87">
        <v>43718</v>
      </c>
      <c r="N3253" t="s">
        <v>3620</v>
      </c>
      <c r="O3253" t="s">
        <v>3579</v>
      </c>
      <c r="P3253" s="61">
        <v>59.2</v>
      </c>
      <c r="Q3253" t="s">
        <v>3579</v>
      </c>
      <c r="R3253" s="61">
        <v>59.2</v>
      </c>
      <c r="S3253" s="61">
        <v>0</v>
      </c>
    </row>
    <row r="3254" spans="1:19" x14ac:dyDescent="0.2">
      <c r="A3254" t="s">
        <v>749</v>
      </c>
      <c r="B3254" t="s">
        <v>2339</v>
      </c>
      <c r="C3254" t="s">
        <v>3216</v>
      </c>
      <c r="D3254" t="s">
        <v>238</v>
      </c>
      <c r="E3254" t="s">
        <v>3573</v>
      </c>
      <c r="F3254" t="s">
        <v>117</v>
      </c>
      <c r="G3254" s="87">
        <v>20190930</v>
      </c>
      <c r="H3254" t="s">
        <v>4447</v>
      </c>
      <c r="I3254" t="s">
        <v>7099</v>
      </c>
      <c r="J3254" t="s">
        <v>7099</v>
      </c>
      <c r="K3254">
        <v>7281</v>
      </c>
      <c r="L3254" t="s">
        <v>7084</v>
      </c>
      <c r="M3254" s="87">
        <v>43748</v>
      </c>
      <c r="N3254" t="s">
        <v>3620</v>
      </c>
      <c r="O3254" t="s">
        <v>3579</v>
      </c>
      <c r="P3254" s="61">
        <v>57.29</v>
      </c>
      <c r="Q3254" t="s">
        <v>3579</v>
      </c>
      <c r="R3254" s="61">
        <v>57.29</v>
      </c>
      <c r="S3254" s="61">
        <v>0</v>
      </c>
    </row>
    <row r="3255" spans="1:19" x14ac:dyDescent="0.2">
      <c r="A3255" t="s">
        <v>749</v>
      </c>
      <c r="B3255" t="s">
        <v>2339</v>
      </c>
      <c r="C3255" t="s">
        <v>3216</v>
      </c>
      <c r="D3255" t="s">
        <v>238</v>
      </c>
      <c r="E3255" t="s">
        <v>3573</v>
      </c>
      <c r="F3255" t="s">
        <v>118</v>
      </c>
      <c r="G3255" s="87">
        <v>20191031</v>
      </c>
      <c r="H3255" t="s">
        <v>4447</v>
      </c>
      <c r="I3255" t="s">
        <v>7099</v>
      </c>
      <c r="J3255" t="s">
        <v>7099</v>
      </c>
      <c r="K3255">
        <v>7328</v>
      </c>
      <c r="L3255" t="s">
        <v>7085</v>
      </c>
      <c r="M3255" s="87">
        <v>43782</v>
      </c>
      <c r="N3255" t="s">
        <v>3620</v>
      </c>
      <c r="O3255" t="s">
        <v>3579</v>
      </c>
      <c r="P3255" s="61">
        <v>59.2</v>
      </c>
      <c r="Q3255" t="s">
        <v>3579</v>
      </c>
      <c r="R3255" s="61">
        <v>59.2</v>
      </c>
      <c r="S3255" s="61">
        <v>0</v>
      </c>
    </row>
    <row r="3256" spans="1:19" x14ac:dyDescent="0.2">
      <c r="A3256" t="s">
        <v>749</v>
      </c>
      <c r="B3256" t="s">
        <v>2339</v>
      </c>
      <c r="C3256" t="s">
        <v>3216</v>
      </c>
      <c r="D3256" t="s">
        <v>238</v>
      </c>
      <c r="E3256" t="s">
        <v>3573</v>
      </c>
      <c r="F3256" t="s">
        <v>119</v>
      </c>
      <c r="G3256" s="87">
        <v>20191130</v>
      </c>
      <c r="H3256" t="s">
        <v>4447</v>
      </c>
      <c r="I3256" t="s">
        <v>7099</v>
      </c>
      <c r="J3256" t="s">
        <v>7099</v>
      </c>
      <c r="K3256">
        <v>7380</v>
      </c>
      <c r="L3256" t="s">
        <v>7086</v>
      </c>
      <c r="M3256" s="87">
        <v>43810</v>
      </c>
      <c r="N3256" t="s">
        <v>3620</v>
      </c>
      <c r="O3256" t="s">
        <v>3579</v>
      </c>
      <c r="P3256" s="61">
        <v>57.29</v>
      </c>
      <c r="Q3256" t="s">
        <v>3579</v>
      </c>
      <c r="R3256" s="61">
        <v>57.29</v>
      </c>
      <c r="S3256" s="61">
        <v>0</v>
      </c>
    </row>
    <row r="3257" spans="1:19" x14ac:dyDescent="0.2">
      <c r="A3257" t="s">
        <v>749</v>
      </c>
      <c r="B3257" t="s">
        <v>2339</v>
      </c>
      <c r="C3257" t="s">
        <v>3216</v>
      </c>
      <c r="D3257" t="s">
        <v>238</v>
      </c>
      <c r="E3257" t="s">
        <v>3573</v>
      </c>
      <c r="F3257" t="s">
        <v>120</v>
      </c>
      <c r="G3257" s="87">
        <v>20191231</v>
      </c>
      <c r="H3257" t="s">
        <v>4447</v>
      </c>
      <c r="I3257" t="s">
        <v>7099</v>
      </c>
      <c r="J3257" t="s">
        <v>7099</v>
      </c>
      <c r="K3257">
        <v>7417</v>
      </c>
      <c r="L3257" t="s">
        <v>7088</v>
      </c>
      <c r="M3257" s="87">
        <v>43840</v>
      </c>
      <c r="N3257" t="s">
        <v>3620</v>
      </c>
      <c r="O3257" t="s">
        <v>3579</v>
      </c>
      <c r="P3257" s="61">
        <v>59.2</v>
      </c>
      <c r="Q3257" t="s">
        <v>3579</v>
      </c>
      <c r="R3257" s="61">
        <v>59.2</v>
      </c>
      <c r="S3257" s="61">
        <v>0</v>
      </c>
    </row>
    <row r="3258" spans="1:19" x14ac:dyDescent="0.2">
      <c r="A3258" t="s">
        <v>749</v>
      </c>
      <c r="B3258" t="s">
        <v>2339</v>
      </c>
      <c r="C3258" t="s">
        <v>3216</v>
      </c>
      <c r="D3258" t="s">
        <v>238</v>
      </c>
      <c r="E3258" t="s">
        <v>3573</v>
      </c>
      <c r="F3258" t="s">
        <v>121</v>
      </c>
      <c r="G3258" s="87">
        <v>20200131</v>
      </c>
      <c r="H3258" t="s">
        <v>4447</v>
      </c>
      <c r="I3258" t="s">
        <v>7099</v>
      </c>
      <c r="J3258" t="s">
        <v>7099</v>
      </c>
      <c r="K3258">
        <v>7477</v>
      </c>
      <c r="L3258" t="s">
        <v>7091</v>
      </c>
      <c r="M3258" s="87">
        <v>43873</v>
      </c>
      <c r="N3258" t="s">
        <v>3620</v>
      </c>
      <c r="O3258" t="s">
        <v>3579</v>
      </c>
      <c r="P3258" s="61">
        <v>59.2</v>
      </c>
      <c r="Q3258" t="s">
        <v>3579</v>
      </c>
      <c r="R3258" s="61">
        <v>59.2</v>
      </c>
      <c r="S3258" s="61">
        <v>0</v>
      </c>
    </row>
    <row r="3259" spans="1:19" x14ac:dyDescent="0.2">
      <c r="A3259" t="s">
        <v>749</v>
      </c>
      <c r="B3259" t="s">
        <v>2339</v>
      </c>
      <c r="C3259" t="s">
        <v>3216</v>
      </c>
      <c r="D3259" t="s">
        <v>238</v>
      </c>
      <c r="E3259" t="s">
        <v>3573</v>
      </c>
      <c r="F3259" t="s">
        <v>122</v>
      </c>
      <c r="G3259" s="87">
        <v>20200229</v>
      </c>
      <c r="H3259" t="s">
        <v>4447</v>
      </c>
      <c r="I3259" t="s">
        <v>7099</v>
      </c>
      <c r="J3259" t="s">
        <v>7099</v>
      </c>
      <c r="K3259">
        <v>7524</v>
      </c>
      <c r="L3259" t="s">
        <v>7092</v>
      </c>
      <c r="M3259" s="87">
        <v>43902</v>
      </c>
      <c r="N3259" t="s">
        <v>3620</v>
      </c>
      <c r="O3259" t="s">
        <v>3579</v>
      </c>
      <c r="P3259" s="61">
        <v>59.2</v>
      </c>
      <c r="Q3259" t="s">
        <v>3579</v>
      </c>
      <c r="R3259" s="61">
        <v>59.2</v>
      </c>
      <c r="S3259" s="61">
        <v>0</v>
      </c>
    </row>
    <row r="3260" spans="1:19" x14ac:dyDescent="0.2">
      <c r="A3260" t="s">
        <v>749</v>
      </c>
      <c r="B3260" t="s">
        <v>2339</v>
      </c>
      <c r="C3260" t="s">
        <v>3216</v>
      </c>
      <c r="D3260" t="s">
        <v>238</v>
      </c>
      <c r="E3260" t="s">
        <v>3573</v>
      </c>
      <c r="F3260" t="s">
        <v>123</v>
      </c>
      <c r="G3260" s="87">
        <v>20200331</v>
      </c>
      <c r="H3260" t="s">
        <v>4447</v>
      </c>
      <c r="I3260" t="s">
        <v>7099</v>
      </c>
      <c r="J3260" t="s">
        <v>7099</v>
      </c>
      <c r="K3260">
        <v>7580</v>
      </c>
      <c r="L3260" t="s">
        <v>7093</v>
      </c>
      <c r="M3260" s="87">
        <v>43935</v>
      </c>
      <c r="N3260" t="s">
        <v>3620</v>
      </c>
      <c r="O3260" t="s">
        <v>3579</v>
      </c>
      <c r="P3260" s="61">
        <v>59.2</v>
      </c>
      <c r="Q3260" t="s">
        <v>3579</v>
      </c>
      <c r="R3260" s="61">
        <v>59.2</v>
      </c>
      <c r="S3260" s="61">
        <v>0</v>
      </c>
    </row>
    <row r="3261" spans="1:19" x14ac:dyDescent="0.2">
      <c r="A3261" t="s">
        <v>749</v>
      </c>
      <c r="B3261" t="s">
        <v>2339</v>
      </c>
      <c r="C3261" t="s">
        <v>3216</v>
      </c>
      <c r="D3261" t="s">
        <v>238</v>
      </c>
      <c r="E3261" t="s">
        <v>3573</v>
      </c>
      <c r="F3261" t="s">
        <v>124</v>
      </c>
      <c r="G3261" s="87">
        <v>20200430</v>
      </c>
      <c r="H3261" t="s">
        <v>4447</v>
      </c>
      <c r="I3261" t="s">
        <v>7099</v>
      </c>
      <c r="J3261" t="s">
        <v>7099</v>
      </c>
      <c r="K3261">
        <v>7617</v>
      </c>
      <c r="L3261" t="s">
        <v>7095</v>
      </c>
      <c r="M3261" s="87">
        <v>43957</v>
      </c>
      <c r="N3261" t="s">
        <v>3620</v>
      </c>
      <c r="O3261" t="s">
        <v>3579</v>
      </c>
      <c r="P3261" s="61">
        <v>57.29</v>
      </c>
      <c r="Q3261" t="s">
        <v>3579</v>
      </c>
      <c r="R3261" s="61">
        <v>57.29</v>
      </c>
      <c r="S3261" s="61">
        <v>0</v>
      </c>
    </row>
    <row r="3262" spans="1:19" x14ac:dyDescent="0.2">
      <c r="A3262" t="s">
        <v>749</v>
      </c>
      <c r="B3262" t="s">
        <v>2339</v>
      </c>
      <c r="C3262" t="s">
        <v>3216</v>
      </c>
      <c r="D3262" t="s">
        <v>238</v>
      </c>
      <c r="E3262" t="s">
        <v>3573</v>
      </c>
      <c r="F3262" t="s">
        <v>125</v>
      </c>
      <c r="G3262" s="87">
        <v>20200531</v>
      </c>
      <c r="H3262" t="s">
        <v>4447</v>
      </c>
      <c r="I3262" t="s">
        <v>7099</v>
      </c>
      <c r="J3262" t="s">
        <v>7099</v>
      </c>
      <c r="K3262">
        <v>7667</v>
      </c>
      <c r="L3262" t="s">
        <v>6859</v>
      </c>
      <c r="M3262" s="87">
        <v>43991</v>
      </c>
      <c r="N3262" t="s">
        <v>3620</v>
      </c>
      <c r="O3262" t="s">
        <v>3579</v>
      </c>
      <c r="P3262" s="61">
        <v>59.2</v>
      </c>
      <c r="Q3262" t="s">
        <v>3579</v>
      </c>
      <c r="R3262" s="61">
        <v>59.2</v>
      </c>
      <c r="S3262" s="61">
        <v>0</v>
      </c>
    </row>
    <row r="3263" spans="1:19" x14ac:dyDescent="0.2">
      <c r="A3263" t="s">
        <v>749</v>
      </c>
      <c r="B3263" t="s">
        <v>2339</v>
      </c>
      <c r="C3263" t="s">
        <v>3216</v>
      </c>
      <c r="D3263" t="s">
        <v>238</v>
      </c>
      <c r="E3263" t="s">
        <v>3573</v>
      </c>
      <c r="F3263" t="s">
        <v>16</v>
      </c>
      <c r="G3263" s="87">
        <v>20200630</v>
      </c>
      <c r="H3263" t="s">
        <v>3617</v>
      </c>
      <c r="J3263" t="s">
        <v>3618</v>
      </c>
      <c r="K3263">
        <v>7681</v>
      </c>
      <c r="L3263" t="s">
        <v>3619</v>
      </c>
      <c r="M3263" s="87">
        <v>43999</v>
      </c>
      <c r="N3263" t="s">
        <v>3620</v>
      </c>
      <c r="O3263" t="s">
        <v>3579</v>
      </c>
      <c r="P3263" s="61">
        <v>-643.55999999999995</v>
      </c>
      <c r="Q3263" t="s">
        <v>3579</v>
      </c>
      <c r="R3263" s="61">
        <v>0</v>
      </c>
      <c r="S3263" s="61">
        <v>-643.55999999999995</v>
      </c>
    </row>
    <row r="3264" spans="1:19" x14ac:dyDescent="0.2">
      <c r="A3264" t="s">
        <v>749</v>
      </c>
      <c r="B3264" t="s">
        <v>2339</v>
      </c>
      <c r="C3264" t="s">
        <v>3216</v>
      </c>
      <c r="D3264" t="s">
        <v>238</v>
      </c>
      <c r="E3264" t="s">
        <v>3573</v>
      </c>
      <c r="F3264" t="s">
        <v>126</v>
      </c>
      <c r="G3264" s="87">
        <v>20200630</v>
      </c>
      <c r="H3264" t="s">
        <v>4447</v>
      </c>
      <c r="I3264" t="s">
        <v>7099</v>
      </c>
      <c r="J3264" t="s">
        <v>7099</v>
      </c>
      <c r="K3264">
        <v>7737</v>
      </c>
      <c r="L3264" t="s">
        <v>6862</v>
      </c>
      <c r="M3264" s="87">
        <v>44020</v>
      </c>
      <c r="N3264" t="s">
        <v>3620</v>
      </c>
      <c r="O3264" t="s">
        <v>3579</v>
      </c>
      <c r="P3264" s="61">
        <v>57.29</v>
      </c>
      <c r="Q3264" t="s">
        <v>3579</v>
      </c>
      <c r="R3264" s="61">
        <v>57.29</v>
      </c>
      <c r="S3264" s="61">
        <v>0</v>
      </c>
    </row>
    <row r="3265" spans="1:19" x14ac:dyDescent="0.2">
      <c r="A3265" t="s">
        <v>749</v>
      </c>
      <c r="B3265" t="s">
        <v>2339</v>
      </c>
      <c r="C3265" t="s">
        <v>3216</v>
      </c>
      <c r="D3265" t="s">
        <v>238</v>
      </c>
      <c r="E3265" t="s">
        <v>3573</v>
      </c>
      <c r="F3265" t="s">
        <v>16</v>
      </c>
      <c r="G3265" s="87">
        <v>20200630</v>
      </c>
      <c r="H3265" t="s">
        <v>3617</v>
      </c>
      <c r="I3265" t="s">
        <v>3618</v>
      </c>
      <c r="J3265" t="s">
        <v>3618</v>
      </c>
      <c r="K3265">
        <v>7737</v>
      </c>
      <c r="L3265" t="s">
        <v>6862</v>
      </c>
      <c r="M3265" s="87">
        <v>44020</v>
      </c>
      <c r="N3265" t="s">
        <v>3620</v>
      </c>
      <c r="O3265" t="s">
        <v>3579</v>
      </c>
      <c r="P3265" s="61">
        <v>-57.29</v>
      </c>
      <c r="Q3265" t="s">
        <v>3579</v>
      </c>
      <c r="R3265" s="61">
        <v>0</v>
      </c>
      <c r="S3265" s="61">
        <v>-57.29</v>
      </c>
    </row>
    <row r="3266" spans="1:19" x14ac:dyDescent="0.2">
      <c r="A3266" t="s">
        <v>750</v>
      </c>
      <c r="B3266" t="s">
        <v>2340</v>
      </c>
      <c r="C3266" t="s">
        <v>3217</v>
      </c>
      <c r="D3266" t="s">
        <v>238</v>
      </c>
      <c r="E3266" t="s">
        <v>3573</v>
      </c>
      <c r="F3266" t="s">
        <v>115</v>
      </c>
      <c r="G3266" s="87">
        <v>20190731</v>
      </c>
      <c r="H3266" t="s">
        <v>4447</v>
      </c>
      <c r="I3266" t="s">
        <v>7100</v>
      </c>
      <c r="J3266" t="s">
        <v>7100</v>
      </c>
      <c r="K3266">
        <v>7182</v>
      </c>
      <c r="L3266" t="s">
        <v>7080</v>
      </c>
      <c r="M3266" s="87">
        <v>43698</v>
      </c>
      <c r="N3266" t="s">
        <v>3620</v>
      </c>
      <c r="O3266" t="s">
        <v>3579</v>
      </c>
      <c r="P3266" s="61">
        <v>80.63</v>
      </c>
      <c r="Q3266" t="s">
        <v>3579</v>
      </c>
      <c r="R3266" s="61">
        <v>80.63</v>
      </c>
      <c r="S3266" s="61">
        <v>0</v>
      </c>
    </row>
    <row r="3267" spans="1:19" x14ac:dyDescent="0.2">
      <c r="A3267" t="s">
        <v>750</v>
      </c>
      <c r="B3267" t="s">
        <v>2340</v>
      </c>
      <c r="C3267" t="s">
        <v>3217</v>
      </c>
      <c r="D3267" t="s">
        <v>238</v>
      </c>
      <c r="E3267" t="s">
        <v>3573</v>
      </c>
      <c r="F3267" t="s">
        <v>116</v>
      </c>
      <c r="G3267" s="87">
        <v>20190831</v>
      </c>
      <c r="H3267" t="s">
        <v>4447</v>
      </c>
      <c r="I3267" t="s">
        <v>7100</v>
      </c>
      <c r="J3267" t="s">
        <v>7100</v>
      </c>
      <c r="K3267">
        <v>7234</v>
      </c>
      <c r="L3267" t="s">
        <v>7082</v>
      </c>
      <c r="M3267" s="87">
        <v>43718</v>
      </c>
      <c r="N3267" t="s">
        <v>3620</v>
      </c>
      <c r="O3267" t="s">
        <v>3579</v>
      </c>
      <c r="P3267" s="61">
        <v>83.32</v>
      </c>
      <c r="Q3267" t="s">
        <v>3579</v>
      </c>
      <c r="R3267" s="61">
        <v>83.32</v>
      </c>
      <c r="S3267" s="61">
        <v>0</v>
      </c>
    </row>
    <row r="3268" spans="1:19" x14ac:dyDescent="0.2">
      <c r="A3268" t="s">
        <v>750</v>
      </c>
      <c r="B3268" t="s">
        <v>2340</v>
      </c>
      <c r="C3268" t="s">
        <v>3217</v>
      </c>
      <c r="D3268" t="s">
        <v>238</v>
      </c>
      <c r="E3268" t="s">
        <v>3573</v>
      </c>
      <c r="F3268" t="s">
        <v>117</v>
      </c>
      <c r="G3268" s="87">
        <v>20190930</v>
      </c>
      <c r="H3268" t="s">
        <v>4447</v>
      </c>
      <c r="I3268" t="s">
        <v>7100</v>
      </c>
      <c r="J3268" t="s">
        <v>7100</v>
      </c>
      <c r="K3268">
        <v>7281</v>
      </c>
      <c r="L3268" t="s">
        <v>7084</v>
      </c>
      <c r="M3268" s="87">
        <v>43748</v>
      </c>
      <c r="N3268" t="s">
        <v>3620</v>
      </c>
      <c r="O3268" t="s">
        <v>3579</v>
      </c>
      <c r="P3268" s="61">
        <v>80.63</v>
      </c>
      <c r="Q3268" t="s">
        <v>3579</v>
      </c>
      <c r="R3268" s="61">
        <v>80.63</v>
      </c>
      <c r="S3268" s="61">
        <v>0</v>
      </c>
    </row>
    <row r="3269" spans="1:19" x14ac:dyDescent="0.2">
      <c r="A3269" t="s">
        <v>750</v>
      </c>
      <c r="B3269" t="s">
        <v>2340</v>
      </c>
      <c r="C3269" t="s">
        <v>3217</v>
      </c>
      <c r="D3269" t="s">
        <v>238</v>
      </c>
      <c r="E3269" t="s">
        <v>3573</v>
      </c>
      <c r="F3269" t="s">
        <v>118</v>
      </c>
      <c r="G3269" s="87">
        <v>20191031</v>
      </c>
      <c r="H3269" t="s">
        <v>4447</v>
      </c>
      <c r="I3269" t="s">
        <v>7100</v>
      </c>
      <c r="J3269" t="s">
        <v>7100</v>
      </c>
      <c r="K3269">
        <v>7328</v>
      </c>
      <c r="L3269" t="s">
        <v>7085</v>
      </c>
      <c r="M3269" s="87">
        <v>43782</v>
      </c>
      <c r="N3269" t="s">
        <v>3620</v>
      </c>
      <c r="O3269" t="s">
        <v>3579</v>
      </c>
      <c r="P3269" s="61">
        <v>83.32</v>
      </c>
      <c r="Q3269" t="s">
        <v>3579</v>
      </c>
      <c r="R3269" s="61">
        <v>83.32</v>
      </c>
      <c r="S3269" s="61">
        <v>0</v>
      </c>
    </row>
    <row r="3270" spans="1:19" x14ac:dyDescent="0.2">
      <c r="A3270" t="s">
        <v>750</v>
      </c>
      <c r="B3270" t="s">
        <v>2340</v>
      </c>
      <c r="C3270" t="s">
        <v>3217</v>
      </c>
      <c r="D3270" t="s">
        <v>238</v>
      </c>
      <c r="E3270" t="s">
        <v>3573</v>
      </c>
      <c r="F3270" t="s">
        <v>119</v>
      </c>
      <c r="G3270" s="87">
        <v>20191130</v>
      </c>
      <c r="H3270" t="s">
        <v>4447</v>
      </c>
      <c r="I3270" t="s">
        <v>7100</v>
      </c>
      <c r="J3270" t="s">
        <v>7100</v>
      </c>
      <c r="K3270">
        <v>7380</v>
      </c>
      <c r="L3270" t="s">
        <v>7086</v>
      </c>
      <c r="M3270" s="87">
        <v>43810</v>
      </c>
      <c r="N3270" t="s">
        <v>3620</v>
      </c>
      <c r="O3270" t="s">
        <v>3579</v>
      </c>
      <c r="P3270" s="61">
        <v>80.63</v>
      </c>
      <c r="Q3270" t="s">
        <v>3579</v>
      </c>
      <c r="R3270" s="61">
        <v>80.63</v>
      </c>
      <c r="S3270" s="61">
        <v>0</v>
      </c>
    </row>
    <row r="3271" spans="1:19" x14ac:dyDescent="0.2">
      <c r="A3271" t="s">
        <v>750</v>
      </c>
      <c r="B3271" t="s">
        <v>2340</v>
      </c>
      <c r="C3271" t="s">
        <v>3217</v>
      </c>
      <c r="D3271" t="s">
        <v>238</v>
      </c>
      <c r="E3271" t="s">
        <v>3573</v>
      </c>
      <c r="F3271" t="s">
        <v>120</v>
      </c>
      <c r="G3271" s="87">
        <v>20191231</v>
      </c>
      <c r="H3271" t="s">
        <v>4447</v>
      </c>
      <c r="I3271" t="s">
        <v>7100</v>
      </c>
      <c r="J3271" t="s">
        <v>7100</v>
      </c>
      <c r="K3271">
        <v>7417</v>
      </c>
      <c r="L3271" t="s">
        <v>7088</v>
      </c>
      <c r="M3271" s="87">
        <v>43840</v>
      </c>
      <c r="N3271" t="s">
        <v>3620</v>
      </c>
      <c r="O3271" t="s">
        <v>3579</v>
      </c>
      <c r="P3271" s="61">
        <v>83.32</v>
      </c>
      <c r="Q3271" t="s">
        <v>3579</v>
      </c>
      <c r="R3271" s="61">
        <v>83.32</v>
      </c>
      <c r="S3271" s="61">
        <v>0</v>
      </c>
    </row>
    <row r="3272" spans="1:19" x14ac:dyDescent="0.2">
      <c r="A3272" t="s">
        <v>750</v>
      </c>
      <c r="B3272" t="s">
        <v>2340</v>
      </c>
      <c r="C3272" t="s">
        <v>3217</v>
      </c>
      <c r="D3272" t="s">
        <v>238</v>
      </c>
      <c r="E3272" t="s">
        <v>3573</v>
      </c>
      <c r="F3272" t="s">
        <v>121</v>
      </c>
      <c r="G3272" s="87">
        <v>20200131</v>
      </c>
      <c r="H3272" t="s">
        <v>4447</v>
      </c>
      <c r="I3272" t="s">
        <v>7100</v>
      </c>
      <c r="J3272" t="s">
        <v>7100</v>
      </c>
      <c r="K3272">
        <v>7477</v>
      </c>
      <c r="L3272" t="s">
        <v>7091</v>
      </c>
      <c r="M3272" s="87">
        <v>43873</v>
      </c>
      <c r="N3272" t="s">
        <v>3620</v>
      </c>
      <c r="O3272" t="s">
        <v>3579</v>
      </c>
      <c r="P3272" s="61">
        <v>83.32</v>
      </c>
      <c r="Q3272" t="s">
        <v>3579</v>
      </c>
      <c r="R3272" s="61">
        <v>83.32</v>
      </c>
      <c r="S3272" s="61">
        <v>0</v>
      </c>
    </row>
    <row r="3273" spans="1:19" x14ac:dyDescent="0.2">
      <c r="A3273" t="s">
        <v>750</v>
      </c>
      <c r="B3273" t="s">
        <v>2340</v>
      </c>
      <c r="C3273" t="s">
        <v>3217</v>
      </c>
      <c r="D3273" t="s">
        <v>238</v>
      </c>
      <c r="E3273" t="s">
        <v>3573</v>
      </c>
      <c r="F3273" t="s">
        <v>122</v>
      </c>
      <c r="G3273" s="87">
        <v>20200229</v>
      </c>
      <c r="H3273" t="s">
        <v>4447</v>
      </c>
      <c r="I3273" t="s">
        <v>7100</v>
      </c>
      <c r="J3273" t="s">
        <v>7100</v>
      </c>
      <c r="K3273">
        <v>7524</v>
      </c>
      <c r="L3273" t="s">
        <v>7092</v>
      </c>
      <c r="M3273" s="87">
        <v>43902</v>
      </c>
      <c r="N3273" t="s">
        <v>3620</v>
      </c>
      <c r="O3273" t="s">
        <v>3579</v>
      </c>
      <c r="P3273" s="61">
        <v>83.32</v>
      </c>
      <c r="Q3273" t="s">
        <v>3579</v>
      </c>
      <c r="R3273" s="61">
        <v>83.32</v>
      </c>
      <c r="S3273" s="61">
        <v>0</v>
      </c>
    </row>
    <row r="3274" spans="1:19" x14ac:dyDescent="0.2">
      <c r="A3274" t="s">
        <v>750</v>
      </c>
      <c r="B3274" t="s">
        <v>2340</v>
      </c>
      <c r="C3274" t="s">
        <v>3217</v>
      </c>
      <c r="D3274" t="s">
        <v>238</v>
      </c>
      <c r="E3274" t="s">
        <v>3573</v>
      </c>
      <c r="F3274" t="s">
        <v>123</v>
      </c>
      <c r="G3274" s="87">
        <v>20200331</v>
      </c>
      <c r="H3274" t="s">
        <v>4447</v>
      </c>
      <c r="I3274" t="s">
        <v>7100</v>
      </c>
      <c r="J3274" t="s">
        <v>7100</v>
      </c>
      <c r="K3274">
        <v>7580</v>
      </c>
      <c r="L3274" t="s">
        <v>7093</v>
      </c>
      <c r="M3274" s="87">
        <v>43935</v>
      </c>
      <c r="N3274" t="s">
        <v>3620</v>
      </c>
      <c r="O3274" t="s">
        <v>3579</v>
      </c>
      <c r="P3274" s="61">
        <v>83.32</v>
      </c>
      <c r="Q3274" t="s">
        <v>3579</v>
      </c>
      <c r="R3274" s="61">
        <v>83.32</v>
      </c>
      <c r="S3274" s="61">
        <v>0</v>
      </c>
    </row>
    <row r="3275" spans="1:19" x14ac:dyDescent="0.2">
      <c r="A3275" t="s">
        <v>750</v>
      </c>
      <c r="B3275" t="s">
        <v>2340</v>
      </c>
      <c r="C3275" t="s">
        <v>3217</v>
      </c>
      <c r="D3275" t="s">
        <v>238</v>
      </c>
      <c r="E3275" t="s">
        <v>3573</v>
      </c>
      <c r="F3275" t="s">
        <v>124</v>
      </c>
      <c r="G3275" s="87">
        <v>20200430</v>
      </c>
      <c r="H3275" t="s">
        <v>4447</v>
      </c>
      <c r="I3275" t="s">
        <v>7100</v>
      </c>
      <c r="J3275" t="s">
        <v>7100</v>
      </c>
      <c r="K3275">
        <v>7617</v>
      </c>
      <c r="L3275" t="s">
        <v>7095</v>
      </c>
      <c r="M3275" s="87">
        <v>43957</v>
      </c>
      <c r="N3275" t="s">
        <v>3620</v>
      </c>
      <c r="O3275" t="s">
        <v>3579</v>
      </c>
      <c r="P3275" s="61">
        <v>80.63</v>
      </c>
      <c r="Q3275" t="s">
        <v>3579</v>
      </c>
      <c r="R3275" s="61">
        <v>80.63</v>
      </c>
      <c r="S3275" s="61">
        <v>0</v>
      </c>
    </row>
    <row r="3276" spans="1:19" x14ac:dyDescent="0.2">
      <c r="A3276" t="s">
        <v>750</v>
      </c>
      <c r="B3276" t="s">
        <v>2340</v>
      </c>
      <c r="C3276" t="s">
        <v>3217</v>
      </c>
      <c r="D3276" t="s">
        <v>238</v>
      </c>
      <c r="E3276" t="s">
        <v>3573</v>
      </c>
      <c r="F3276" t="s">
        <v>125</v>
      </c>
      <c r="G3276" s="87">
        <v>20200531</v>
      </c>
      <c r="H3276" t="s">
        <v>4447</v>
      </c>
      <c r="I3276" t="s">
        <v>7100</v>
      </c>
      <c r="J3276" t="s">
        <v>7100</v>
      </c>
      <c r="K3276">
        <v>7667</v>
      </c>
      <c r="L3276" t="s">
        <v>6859</v>
      </c>
      <c r="M3276" s="87">
        <v>43991</v>
      </c>
      <c r="N3276" t="s">
        <v>3620</v>
      </c>
      <c r="O3276" t="s">
        <v>3579</v>
      </c>
      <c r="P3276" s="61">
        <v>83.32</v>
      </c>
      <c r="Q3276" t="s">
        <v>3579</v>
      </c>
      <c r="R3276" s="61">
        <v>83.32</v>
      </c>
      <c r="S3276" s="61">
        <v>0</v>
      </c>
    </row>
    <row r="3277" spans="1:19" x14ac:dyDescent="0.2">
      <c r="A3277" t="s">
        <v>750</v>
      </c>
      <c r="B3277" t="s">
        <v>2340</v>
      </c>
      <c r="C3277" t="s">
        <v>3217</v>
      </c>
      <c r="D3277" t="s">
        <v>238</v>
      </c>
      <c r="E3277" t="s">
        <v>3573</v>
      </c>
      <c r="F3277" t="s">
        <v>16</v>
      </c>
      <c r="G3277" s="87">
        <v>20200630</v>
      </c>
      <c r="H3277" t="s">
        <v>3617</v>
      </c>
      <c r="J3277" t="s">
        <v>3618</v>
      </c>
      <c r="K3277">
        <v>7681</v>
      </c>
      <c r="L3277" t="s">
        <v>3619</v>
      </c>
      <c r="M3277" s="87">
        <v>43999</v>
      </c>
      <c r="N3277" t="s">
        <v>3620</v>
      </c>
      <c r="O3277" t="s">
        <v>3579</v>
      </c>
      <c r="P3277" s="61">
        <v>-905.76</v>
      </c>
      <c r="Q3277" t="s">
        <v>3579</v>
      </c>
      <c r="R3277" s="61">
        <v>0</v>
      </c>
      <c r="S3277" s="61">
        <v>-905.76</v>
      </c>
    </row>
    <row r="3278" spans="1:19" x14ac:dyDescent="0.2">
      <c r="A3278" t="s">
        <v>750</v>
      </c>
      <c r="B3278" t="s">
        <v>2340</v>
      </c>
      <c r="C3278" t="s">
        <v>3217</v>
      </c>
      <c r="D3278" t="s">
        <v>238</v>
      </c>
      <c r="E3278" t="s">
        <v>3573</v>
      </c>
      <c r="F3278" t="s">
        <v>126</v>
      </c>
      <c r="G3278" s="87">
        <v>20200630</v>
      </c>
      <c r="H3278" t="s">
        <v>4447</v>
      </c>
      <c r="I3278" t="s">
        <v>7100</v>
      </c>
      <c r="J3278" t="s">
        <v>7100</v>
      </c>
      <c r="K3278">
        <v>7737</v>
      </c>
      <c r="L3278" t="s">
        <v>6862</v>
      </c>
      <c r="M3278" s="87">
        <v>44020</v>
      </c>
      <c r="N3278" t="s">
        <v>3620</v>
      </c>
      <c r="O3278" t="s">
        <v>3579</v>
      </c>
      <c r="P3278" s="61">
        <v>80.63</v>
      </c>
      <c r="Q3278" t="s">
        <v>3579</v>
      </c>
      <c r="R3278" s="61">
        <v>80.63</v>
      </c>
      <c r="S3278" s="61">
        <v>0</v>
      </c>
    </row>
    <row r="3279" spans="1:19" x14ac:dyDescent="0.2">
      <c r="A3279" t="s">
        <v>750</v>
      </c>
      <c r="B3279" t="s">
        <v>2340</v>
      </c>
      <c r="C3279" t="s">
        <v>3217</v>
      </c>
      <c r="D3279" t="s">
        <v>238</v>
      </c>
      <c r="E3279" t="s">
        <v>3573</v>
      </c>
      <c r="F3279" t="s">
        <v>16</v>
      </c>
      <c r="G3279" s="87">
        <v>20200630</v>
      </c>
      <c r="H3279" t="s">
        <v>3617</v>
      </c>
      <c r="I3279" t="s">
        <v>3618</v>
      </c>
      <c r="J3279" t="s">
        <v>3618</v>
      </c>
      <c r="K3279">
        <v>7737</v>
      </c>
      <c r="L3279" t="s">
        <v>6862</v>
      </c>
      <c r="M3279" s="87">
        <v>44020</v>
      </c>
      <c r="N3279" t="s">
        <v>3620</v>
      </c>
      <c r="O3279" t="s">
        <v>3579</v>
      </c>
      <c r="P3279" s="61">
        <v>-80.63</v>
      </c>
      <c r="Q3279" t="s">
        <v>3579</v>
      </c>
      <c r="R3279" s="61">
        <v>0</v>
      </c>
      <c r="S3279" s="61">
        <v>-80.63</v>
      </c>
    </row>
    <row r="3280" spans="1:19" x14ac:dyDescent="0.2">
      <c r="A3280" t="s">
        <v>751</v>
      </c>
      <c r="B3280" t="s">
        <v>2343</v>
      </c>
      <c r="C3280" t="s">
        <v>3218</v>
      </c>
      <c r="D3280" t="s">
        <v>238</v>
      </c>
      <c r="E3280" t="s">
        <v>3573</v>
      </c>
      <c r="F3280" t="s">
        <v>115</v>
      </c>
      <c r="G3280" s="87">
        <v>20190731</v>
      </c>
      <c r="H3280" t="s">
        <v>4447</v>
      </c>
      <c r="I3280" t="s">
        <v>7100</v>
      </c>
      <c r="J3280" t="s">
        <v>7100</v>
      </c>
      <c r="K3280">
        <v>7182</v>
      </c>
      <c r="L3280" t="s">
        <v>7080</v>
      </c>
      <c r="M3280" s="87">
        <v>43698</v>
      </c>
      <c r="N3280" t="s">
        <v>3620</v>
      </c>
      <c r="O3280" t="s">
        <v>3579</v>
      </c>
      <c r="P3280" s="61">
        <v>57.29</v>
      </c>
      <c r="Q3280" t="s">
        <v>3579</v>
      </c>
      <c r="R3280" s="61">
        <v>57.29</v>
      </c>
      <c r="S3280" s="61">
        <v>0</v>
      </c>
    </row>
    <row r="3281" spans="1:19" x14ac:dyDescent="0.2">
      <c r="A3281" t="s">
        <v>751</v>
      </c>
      <c r="B3281" t="s">
        <v>2343</v>
      </c>
      <c r="C3281" t="s">
        <v>3218</v>
      </c>
      <c r="D3281" t="s">
        <v>238</v>
      </c>
      <c r="E3281" t="s">
        <v>3573</v>
      </c>
      <c r="F3281" t="s">
        <v>116</v>
      </c>
      <c r="G3281" s="87">
        <v>20190831</v>
      </c>
      <c r="H3281" t="s">
        <v>4447</v>
      </c>
      <c r="I3281" t="s">
        <v>7100</v>
      </c>
      <c r="J3281" t="s">
        <v>7100</v>
      </c>
      <c r="K3281">
        <v>7234</v>
      </c>
      <c r="L3281" t="s">
        <v>7082</v>
      </c>
      <c r="M3281" s="87">
        <v>43718</v>
      </c>
      <c r="N3281" t="s">
        <v>3620</v>
      </c>
      <c r="O3281" t="s">
        <v>3579</v>
      </c>
      <c r="P3281" s="61">
        <v>59.2</v>
      </c>
      <c r="Q3281" t="s">
        <v>3579</v>
      </c>
      <c r="R3281" s="61">
        <v>59.2</v>
      </c>
      <c r="S3281" s="61">
        <v>0</v>
      </c>
    </row>
    <row r="3282" spans="1:19" x14ac:dyDescent="0.2">
      <c r="A3282" t="s">
        <v>751</v>
      </c>
      <c r="B3282" t="s">
        <v>2343</v>
      </c>
      <c r="C3282" t="s">
        <v>3218</v>
      </c>
      <c r="D3282" t="s">
        <v>238</v>
      </c>
      <c r="E3282" t="s">
        <v>3573</v>
      </c>
      <c r="F3282" t="s">
        <v>117</v>
      </c>
      <c r="G3282" s="87">
        <v>20190930</v>
      </c>
      <c r="H3282" t="s">
        <v>4447</v>
      </c>
      <c r="I3282" t="s">
        <v>7100</v>
      </c>
      <c r="J3282" t="s">
        <v>7100</v>
      </c>
      <c r="K3282">
        <v>7281</v>
      </c>
      <c r="L3282" t="s">
        <v>7084</v>
      </c>
      <c r="M3282" s="87">
        <v>43748</v>
      </c>
      <c r="N3282" t="s">
        <v>3620</v>
      </c>
      <c r="O3282" t="s">
        <v>3579</v>
      </c>
      <c r="P3282" s="61">
        <v>57.29</v>
      </c>
      <c r="Q3282" t="s">
        <v>3579</v>
      </c>
      <c r="R3282" s="61">
        <v>57.29</v>
      </c>
      <c r="S3282" s="61">
        <v>0</v>
      </c>
    </row>
    <row r="3283" spans="1:19" x14ac:dyDescent="0.2">
      <c r="A3283" t="s">
        <v>751</v>
      </c>
      <c r="B3283" t="s">
        <v>2343</v>
      </c>
      <c r="C3283" t="s">
        <v>3218</v>
      </c>
      <c r="D3283" t="s">
        <v>238</v>
      </c>
      <c r="E3283" t="s">
        <v>3573</v>
      </c>
      <c r="F3283" t="s">
        <v>118</v>
      </c>
      <c r="G3283" s="87">
        <v>20191031</v>
      </c>
      <c r="H3283" t="s">
        <v>4447</v>
      </c>
      <c r="I3283" t="s">
        <v>7100</v>
      </c>
      <c r="J3283" t="s">
        <v>7100</v>
      </c>
      <c r="K3283">
        <v>7328</v>
      </c>
      <c r="L3283" t="s">
        <v>7085</v>
      </c>
      <c r="M3283" s="87">
        <v>43782</v>
      </c>
      <c r="N3283" t="s">
        <v>3620</v>
      </c>
      <c r="O3283" t="s">
        <v>3579</v>
      </c>
      <c r="P3283" s="61">
        <v>59.2</v>
      </c>
      <c r="Q3283" t="s">
        <v>3579</v>
      </c>
      <c r="R3283" s="61">
        <v>59.2</v>
      </c>
      <c r="S3283" s="61">
        <v>0</v>
      </c>
    </row>
    <row r="3284" spans="1:19" x14ac:dyDescent="0.2">
      <c r="A3284" t="s">
        <v>751</v>
      </c>
      <c r="B3284" t="s">
        <v>2343</v>
      </c>
      <c r="C3284" t="s">
        <v>3218</v>
      </c>
      <c r="D3284" t="s">
        <v>238</v>
      </c>
      <c r="E3284" t="s">
        <v>3573</v>
      </c>
      <c r="F3284" t="s">
        <v>119</v>
      </c>
      <c r="G3284" s="87">
        <v>20191130</v>
      </c>
      <c r="H3284" t="s">
        <v>4447</v>
      </c>
      <c r="I3284" t="s">
        <v>7100</v>
      </c>
      <c r="J3284" t="s">
        <v>7100</v>
      </c>
      <c r="K3284">
        <v>7380</v>
      </c>
      <c r="L3284" t="s">
        <v>7086</v>
      </c>
      <c r="M3284" s="87">
        <v>43810</v>
      </c>
      <c r="N3284" t="s">
        <v>3620</v>
      </c>
      <c r="O3284" t="s">
        <v>3579</v>
      </c>
      <c r="P3284" s="61">
        <v>57.29</v>
      </c>
      <c r="Q3284" t="s">
        <v>3579</v>
      </c>
      <c r="R3284" s="61">
        <v>57.29</v>
      </c>
      <c r="S3284" s="61">
        <v>0</v>
      </c>
    </row>
    <row r="3285" spans="1:19" x14ac:dyDescent="0.2">
      <c r="A3285" t="s">
        <v>751</v>
      </c>
      <c r="B3285" t="s">
        <v>2343</v>
      </c>
      <c r="C3285" t="s">
        <v>3218</v>
      </c>
      <c r="D3285" t="s">
        <v>238</v>
      </c>
      <c r="E3285" t="s">
        <v>3573</v>
      </c>
      <c r="F3285" t="s">
        <v>120</v>
      </c>
      <c r="G3285" s="87">
        <v>20191231</v>
      </c>
      <c r="H3285" t="s">
        <v>4447</v>
      </c>
      <c r="I3285" t="s">
        <v>7100</v>
      </c>
      <c r="J3285" t="s">
        <v>7100</v>
      </c>
      <c r="K3285">
        <v>7417</v>
      </c>
      <c r="L3285" t="s">
        <v>7088</v>
      </c>
      <c r="M3285" s="87">
        <v>43840</v>
      </c>
      <c r="N3285" t="s">
        <v>3620</v>
      </c>
      <c r="O3285" t="s">
        <v>3579</v>
      </c>
      <c r="P3285" s="61">
        <v>59.2</v>
      </c>
      <c r="Q3285" t="s">
        <v>3579</v>
      </c>
      <c r="R3285" s="61">
        <v>59.2</v>
      </c>
      <c r="S3285" s="61">
        <v>0</v>
      </c>
    </row>
    <row r="3286" spans="1:19" x14ac:dyDescent="0.2">
      <c r="A3286" t="s">
        <v>751</v>
      </c>
      <c r="B3286" t="s">
        <v>2343</v>
      </c>
      <c r="C3286" t="s">
        <v>3218</v>
      </c>
      <c r="D3286" t="s">
        <v>238</v>
      </c>
      <c r="E3286" t="s">
        <v>3573</v>
      </c>
      <c r="F3286" t="s">
        <v>121</v>
      </c>
      <c r="G3286" s="87">
        <v>20200131</v>
      </c>
      <c r="H3286" t="s">
        <v>4447</v>
      </c>
      <c r="I3286" t="s">
        <v>7100</v>
      </c>
      <c r="J3286" t="s">
        <v>7100</v>
      </c>
      <c r="K3286">
        <v>7477</v>
      </c>
      <c r="L3286" t="s">
        <v>7091</v>
      </c>
      <c r="M3286" s="87">
        <v>43873</v>
      </c>
      <c r="N3286" t="s">
        <v>3620</v>
      </c>
      <c r="O3286" t="s">
        <v>3579</v>
      </c>
      <c r="P3286" s="61">
        <v>59.2</v>
      </c>
      <c r="Q3286" t="s">
        <v>3579</v>
      </c>
      <c r="R3286" s="61">
        <v>59.2</v>
      </c>
      <c r="S3286" s="61">
        <v>0</v>
      </c>
    </row>
    <row r="3287" spans="1:19" x14ac:dyDescent="0.2">
      <c r="A3287" t="s">
        <v>751</v>
      </c>
      <c r="B3287" t="s">
        <v>2343</v>
      </c>
      <c r="C3287" t="s">
        <v>3218</v>
      </c>
      <c r="D3287" t="s">
        <v>238</v>
      </c>
      <c r="E3287" t="s">
        <v>3573</v>
      </c>
      <c r="F3287" t="s">
        <v>122</v>
      </c>
      <c r="G3287" s="87">
        <v>20200229</v>
      </c>
      <c r="H3287" t="s">
        <v>4447</v>
      </c>
      <c r="I3287" t="s">
        <v>7100</v>
      </c>
      <c r="J3287" t="s">
        <v>7100</v>
      </c>
      <c r="K3287">
        <v>7524</v>
      </c>
      <c r="L3287" t="s">
        <v>7092</v>
      </c>
      <c r="M3287" s="87">
        <v>43902</v>
      </c>
      <c r="N3287" t="s">
        <v>3620</v>
      </c>
      <c r="O3287" t="s">
        <v>3579</v>
      </c>
      <c r="P3287" s="61">
        <v>59.2</v>
      </c>
      <c r="Q3287" t="s">
        <v>3579</v>
      </c>
      <c r="R3287" s="61">
        <v>59.2</v>
      </c>
      <c r="S3287" s="61">
        <v>0</v>
      </c>
    </row>
    <row r="3288" spans="1:19" x14ac:dyDescent="0.2">
      <c r="A3288" t="s">
        <v>751</v>
      </c>
      <c r="B3288" t="s">
        <v>2343</v>
      </c>
      <c r="C3288" t="s">
        <v>3218</v>
      </c>
      <c r="D3288" t="s">
        <v>238</v>
      </c>
      <c r="E3288" t="s">
        <v>3573</v>
      </c>
      <c r="F3288" t="s">
        <v>123</v>
      </c>
      <c r="G3288" s="87">
        <v>20200331</v>
      </c>
      <c r="H3288" t="s">
        <v>4447</v>
      </c>
      <c r="I3288" t="s">
        <v>7100</v>
      </c>
      <c r="J3288" t="s">
        <v>7100</v>
      </c>
      <c r="K3288">
        <v>7580</v>
      </c>
      <c r="L3288" t="s">
        <v>7093</v>
      </c>
      <c r="M3288" s="87">
        <v>43935</v>
      </c>
      <c r="N3288" t="s">
        <v>3620</v>
      </c>
      <c r="O3288" t="s">
        <v>3579</v>
      </c>
      <c r="P3288" s="61">
        <v>59.2</v>
      </c>
      <c r="Q3288" t="s">
        <v>3579</v>
      </c>
      <c r="R3288" s="61">
        <v>59.2</v>
      </c>
      <c r="S3288" s="61">
        <v>0</v>
      </c>
    </row>
    <row r="3289" spans="1:19" x14ac:dyDescent="0.2">
      <c r="A3289" t="s">
        <v>751</v>
      </c>
      <c r="B3289" t="s">
        <v>2343</v>
      </c>
      <c r="C3289" t="s">
        <v>3218</v>
      </c>
      <c r="D3289" t="s">
        <v>238</v>
      </c>
      <c r="E3289" t="s">
        <v>3573</v>
      </c>
      <c r="F3289" t="s">
        <v>124</v>
      </c>
      <c r="G3289" s="87">
        <v>20200430</v>
      </c>
      <c r="H3289" t="s">
        <v>4447</v>
      </c>
      <c r="I3289" t="s">
        <v>7100</v>
      </c>
      <c r="J3289" t="s">
        <v>7100</v>
      </c>
      <c r="K3289">
        <v>7617</v>
      </c>
      <c r="L3289" t="s">
        <v>7095</v>
      </c>
      <c r="M3289" s="87">
        <v>43957</v>
      </c>
      <c r="N3289" t="s">
        <v>3620</v>
      </c>
      <c r="O3289" t="s">
        <v>3579</v>
      </c>
      <c r="P3289" s="61">
        <v>57.29</v>
      </c>
      <c r="Q3289" t="s">
        <v>3579</v>
      </c>
      <c r="R3289" s="61">
        <v>57.29</v>
      </c>
      <c r="S3289" s="61">
        <v>0</v>
      </c>
    </row>
    <row r="3290" spans="1:19" x14ac:dyDescent="0.2">
      <c r="A3290" t="s">
        <v>751</v>
      </c>
      <c r="B3290" t="s">
        <v>2343</v>
      </c>
      <c r="C3290" t="s">
        <v>3218</v>
      </c>
      <c r="D3290" t="s">
        <v>238</v>
      </c>
      <c r="E3290" t="s">
        <v>3573</v>
      </c>
      <c r="F3290" t="s">
        <v>125</v>
      </c>
      <c r="G3290" s="87">
        <v>20200531</v>
      </c>
      <c r="H3290" t="s">
        <v>4447</v>
      </c>
      <c r="I3290" t="s">
        <v>7100</v>
      </c>
      <c r="J3290" t="s">
        <v>7100</v>
      </c>
      <c r="K3290">
        <v>7667</v>
      </c>
      <c r="L3290" t="s">
        <v>6859</v>
      </c>
      <c r="M3290" s="87">
        <v>43991</v>
      </c>
      <c r="N3290" t="s">
        <v>3620</v>
      </c>
      <c r="O3290" t="s">
        <v>3579</v>
      </c>
      <c r="P3290" s="61">
        <v>59.2</v>
      </c>
      <c r="Q3290" t="s">
        <v>3579</v>
      </c>
      <c r="R3290" s="61">
        <v>59.2</v>
      </c>
      <c r="S3290" s="61">
        <v>0</v>
      </c>
    </row>
    <row r="3291" spans="1:19" x14ac:dyDescent="0.2">
      <c r="A3291" t="s">
        <v>751</v>
      </c>
      <c r="B3291" t="s">
        <v>2343</v>
      </c>
      <c r="C3291" t="s">
        <v>3218</v>
      </c>
      <c r="D3291" t="s">
        <v>238</v>
      </c>
      <c r="E3291" t="s">
        <v>3573</v>
      </c>
      <c r="F3291" t="s">
        <v>16</v>
      </c>
      <c r="G3291" s="87">
        <v>20200630</v>
      </c>
      <c r="H3291" t="s">
        <v>3617</v>
      </c>
      <c r="J3291" t="s">
        <v>3618</v>
      </c>
      <c r="K3291">
        <v>7681</v>
      </c>
      <c r="L3291" t="s">
        <v>3619</v>
      </c>
      <c r="M3291" s="87">
        <v>43999</v>
      </c>
      <c r="N3291" t="s">
        <v>3620</v>
      </c>
      <c r="O3291" t="s">
        <v>3579</v>
      </c>
      <c r="P3291" s="61">
        <v>-643.55999999999995</v>
      </c>
      <c r="Q3291" t="s">
        <v>3579</v>
      </c>
      <c r="R3291" s="61">
        <v>0</v>
      </c>
      <c r="S3291" s="61">
        <v>-643.55999999999995</v>
      </c>
    </row>
    <row r="3292" spans="1:19" x14ac:dyDescent="0.2">
      <c r="A3292" t="s">
        <v>751</v>
      </c>
      <c r="B3292" t="s">
        <v>2343</v>
      </c>
      <c r="C3292" t="s">
        <v>3218</v>
      </c>
      <c r="D3292" t="s">
        <v>238</v>
      </c>
      <c r="E3292" t="s">
        <v>3573</v>
      </c>
      <c r="F3292" t="s">
        <v>126</v>
      </c>
      <c r="G3292" s="87">
        <v>20200630</v>
      </c>
      <c r="H3292" t="s">
        <v>4447</v>
      </c>
      <c r="I3292" t="s">
        <v>7100</v>
      </c>
      <c r="J3292" t="s">
        <v>7100</v>
      </c>
      <c r="K3292">
        <v>7737</v>
      </c>
      <c r="L3292" t="s">
        <v>6862</v>
      </c>
      <c r="M3292" s="87">
        <v>44020</v>
      </c>
      <c r="N3292" t="s">
        <v>3620</v>
      </c>
      <c r="O3292" t="s">
        <v>3579</v>
      </c>
      <c r="P3292" s="61">
        <v>57.29</v>
      </c>
      <c r="Q3292" t="s">
        <v>3579</v>
      </c>
      <c r="R3292" s="61">
        <v>57.29</v>
      </c>
      <c r="S3292" s="61">
        <v>0</v>
      </c>
    </row>
    <row r="3293" spans="1:19" x14ac:dyDescent="0.2">
      <c r="A3293" t="s">
        <v>751</v>
      </c>
      <c r="B3293" t="s">
        <v>2343</v>
      </c>
      <c r="C3293" t="s">
        <v>3218</v>
      </c>
      <c r="D3293" t="s">
        <v>238</v>
      </c>
      <c r="E3293" t="s">
        <v>3573</v>
      </c>
      <c r="F3293" t="s">
        <v>16</v>
      </c>
      <c r="G3293" s="87">
        <v>20200630</v>
      </c>
      <c r="H3293" t="s">
        <v>3617</v>
      </c>
      <c r="I3293" t="s">
        <v>3618</v>
      </c>
      <c r="J3293" t="s">
        <v>3618</v>
      </c>
      <c r="K3293">
        <v>7737</v>
      </c>
      <c r="L3293" t="s">
        <v>6862</v>
      </c>
      <c r="M3293" s="87">
        <v>44020</v>
      </c>
      <c r="N3293" t="s">
        <v>3620</v>
      </c>
      <c r="O3293" t="s">
        <v>3579</v>
      </c>
      <c r="P3293" s="61">
        <v>-57.29</v>
      </c>
      <c r="Q3293" t="s">
        <v>3579</v>
      </c>
      <c r="R3293" s="61">
        <v>0</v>
      </c>
      <c r="S3293" s="61">
        <v>-57.29</v>
      </c>
    </row>
    <row r="3294" spans="1:19" x14ac:dyDescent="0.2">
      <c r="A3294" t="s">
        <v>752</v>
      </c>
      <c r="B3294" t="s">
        <v>2348</v>
      </c>
      <c r="C3294" t="s">
        <v>3219</v>
      </c>
      <c r="D3294" t="s">
        <v>238</v>
      </c>
      <c r="E3294" t="s">
        <v>3573</v>
      </c>
      <c r="F3294" t="s">
        <v>115</v>
      </c>
      <c r="G3294" s="87">
        <v>20190731</v>
      </c>
      <c r="H3294" t="s">
        <v>4447</v>
      </c>
      <c r="I3294" t="s">
        <v>7101</v>
      </c>
      <c r="J3294" t="s">
        <v>7101</v>
      </c>
      <c r="K3294">
        <v>7182</v>
      </c>
      <c r="L3294" t="s">
        <v>7080</v>
      </c>
      <c r="M3294" s="87">
        <v>43698</v>
      </c>
      <c r="N3294" t="s">
        <v>3620</v>
      </c>
      <c r="O3294" t="s">
        <v>3579</v>
      </c>
      <c r="P3294" s="61">
        <v>188.84</v>
      </c>
      <c r="Q3294" t="s">
        <v>3579</v>
      </c>
      <c r="R3294" s="61">
        <v>188.84</v>
      </c>
      <c r="S3294" s="61">
        <v>0</v>
      </c>
    </row>
    <row r="3295" spans="1:19" x14ac:dyDescent="0.2">
      <c r="A3295" t="s">
        <v>752</v>
      </c>
      <c r="B3295" t="s">
        <v>2348</v>
      </c>
      <c r="C3295" t="s">
        <v>3219</v>
      </c>
      <c r="D3295" t="s">
        <v>238</v>
      </c>
      <c r="E3295" t="s">
        <v>3573</v>
      </c>
      <c r="F3295" t="s">
        <v>116</v>
      </c>
      <c r="G3295" s="87">
        <v>20190831</v>
      </c>
      <c r="H3295" t="s">
        <v>4447</v>
      </c>
      <c r="I3295" t="s">
        <v>7102</v>
      </c>
      <c r="J3295" t="s">
        <v>7102</v>
      </c>
      <c r="K3295">
        <v>7234</v>
      </c>
      <c r="L3295" t="s">
        <v>7082</v>
      </c>
      <c r="M3295" s="87">
        <v>43718</v>
      </c>
      <c r="N3295" t="s">
        <v>3620</v>
      </c>
      <c r="O3295" t="s">
        <v>3579</v>
      </c>
      <c r="P3295" s="61">
        <v>182.75</v>
      </c>
      <c r="Q3295" t="s">
        <v>3579</v>
      </c>
      <c r="R3295" s="61">
        <v>182.75</v>
      </c>
      <c r="S3295" s="61">
        <v>0</v>
      </c>
    </row>
    <row r="3296" spans="1:19" x14ac:dyDescent="0.2">
      <c r="A3296" t="s">
        <v>752</v>
      </c>
      <c r="B3296" t="s">
        <v>2348</v>
      </c>
      <c r="C3296" t="s">
        <v>3219</v>
      </c>
      <c r="D3296" t="s">
        <v>238</v>
      </c>
      <c r="E3296" t="s">
        <v>3573</v>
      </c>
      <c r="F3296" t="s">
        <v>117</v>
      </c>
      <c r="G3296" s="87">
        <v>20190930</v>
      </c>
      <c r="H3296" t="s">
        <v>4447</v>
      </c>
      <c r="I3296" t="s">
        <v>7102</v>
      </c>
      <c r="J3296" t="s">
        <v>7102</v>
      </c>
      <c r="K3296">
        <v>7281</v>
      </c>
      <c r="L3296" t="s">
        <v>7084</v>
      </c>
      <c r="M3296" s="87">
        <v>43748</v>
      </c>
      <c r="N3296" t="s">
        <v>3620</v>
      </c>
      <c r="O3296" t="s">
        <v>3579</v>
      </c>
      <c r="P3296" s="61">
        <v>182.75</v>
      </c>
      <c r="Q3296" t="s">
        <v>3579</v>
      </c>
      <c r="R3296" s="61">
        <v>182.75</v>
      </c>
      <c r="S3296" s="61">
        <v>0</v>
      </c>
    </row>
    <row r="3297" spans="1:19" x14ac:dyDescent="0.2">
      <c r="A3297" t="s">
        <v>752</v>
      </c>
      <c r="B3297" t="s">
        <v>2348</v>
      </c>
      <c r="C3297" t="s">
        <v>3219</v>
      </c>
      <c r="D3297" t="s">
        <v>238</v>
      </c>
      <c r="E3297" t="s">
        <v>3573</v>
      </c>
      <c r="F3297" t="s">
        <v>118</v>
      </c>
      <c r="G3297" s="87">
        <v>20191031</v>
      </c>
      <c r="H3297" t="s">
        <v>4447</v>
      </c>
      <c r="I3297" t="s">
        <v>7102</v>
      </c>
      <c r="J3297" t="s">
        <v>7102</v>
      </c>
      <c r="K3297">
        <v>7328</v>
      </c>
      <c r="L3297" t="s">
        <v>7085</v>
      </c>
      <c r="M3297" s="87">
        <v>43782</v>
      </c>
      <c r="N3297" t="s">
        <v>3620</v>
      </c>
      <c r="O3297" t="s">
        <v>3579</v>
      </c>
      <c r="P3297" s="61">
        <v>188.84</v>
      </c>
      <c r="Q3297" t="s">
        <v>3579</v>
      </c>
      <c r="R3297" s="61">
        <v>188.84</v>
      </c>
      <c r="S3297" s="61">
        <v>0</v>
      </c>
    </row>
    <row r="3298" spans="1:19" x14ac:dyDescent="0.2">
      <c r="A3298" t="s">
        <v>752</v>
      </c>
      <c r="B3298" t="s">
        <v>2348</v>
      </c>
      <c r="C3298" t="s">
        <v>3219</v>
      </c>
      <c r="D3298" t="s">
        <v>238</v>
      </c>
      <c r="E3298" t="s">
        <v>3573</v>
      </c>
      <c r="F3298" t="s">
        <v>119</v>
      </c>
      <c r="G3298" s="87">
        <v>20191130</v>
      </c>
      <c r="H3298" t="s">
        <v>4447</v>
      </c>
      <c r="I3298" t="s">
        <v>7103</v>
      </c>
      <c r="J3298" t="s">
        <v>7103</v>
      </c>
      <c r="K3298">
        <v>7380</v>
      </c>
      <c r="L3298" t="s">
        <v>7086</v>
      </c>
      <c r="M3298" s="87">
        <v>43810</v>
      </c>
      <c r="N3298" t="s">
        <v>3620</v>
      </c>
      <c r="O3298" t="s">
        <v>3579</v>
      </c>
      <c r="P3298" s="61">
        <v>176.65</v>
      </c>
      <c r="Q3298" t="s">
        <v>3579</v>
      </c>
      <c r="R3298" s="61">
        <v>176.65</v>
      </c>
      <c r="S3298" s="61">
        <v>0</v>
      </c>
    </row>
    <row r="3299" spans="1:19" x14ac:dyDescent="0.2">
      <c r="A3299" t="s">
        <v>752</v>
      </c>
      <c r="B3299" t="s">
        <v>2348</v>
      </c>
      <c r="C3299" t="s">
        <v>3219</v>
      </c>
      <c r="D3299" t="s">
        <v>238</v>
      </c>
      <c r="E3299" t="s">
        <v>3573</v>
      </c>
      <c r="F3299" t="s">
        <v>120</v>
      </c>
      <c r="G3299" s="87">
        <v>20191231</v>
      </c>
      <c r="H3299" t="s">
        <v>4447</v>
      </c>
      <c r="I3299" t="s">
        <v>7103</v>
      </c>
      <c r="J3299" t="s">
        <v>7103</v>
      </c>
      <c r="K3299">
        <v>7417</v>
      </c>
      <c r="L3299" t="s">
        <v>7088</v>
      </c>
      <c r="M3299" s="87">
        <v>43840</v>
      </c>
      <c r="N3299" t="s">
        <v>3620</v>
      </c>
      <c r="O3299" t="s">
        <v>3579</v>
      </c>
      <c r="P3299" s="61">
        <v>188.84</v>
      </c>
      <c r="Q3299" t="s">
        <v>3579</v>
      </c>
      <c r="R3299" s="61">
        <v>188.84</v>
      </c>
      <c r="S3299" s="61">
        <v>0</v>
      </c>
    </row>
    <row r="3300" spans="1:19" x14ac:dyDescent="0.2">
      <c r="A3300" t="s">
        <v>752</v>
      </c>
      <c r="B3300" t="s">
        <v>2348</v>
      </c>
      <c r="C3300" t="s">
        <v>3219</v>
      </c>
      <c r="D3300" t="s">
        <v>238</v>
      </c>
      <c r="E3300" t="s">
        <v>3573</v>
      </c>
      <c r="F3300" t="s">
        <v>121</v>
      </c>
      <c r="G3300" s="87">
        <v>20200131</v>
      </c>
      <c r="H3300" t="s">
        <v>4447</v>
      </c>
      <c r="I3300" t="s">
        <v>7103</v>
      </c>
      <c r="J3300" t="s">
        <v>7103</v>
      </c>
      <c r="K3300">
        <v>7477</v>
      </c>
      <c r="L3300" t="s">
        <v>7091</v>
      </c>
      <c r="M3300" s="87">
        <v>43873</v>
      </c>
      <c r="N3300" t="s">
        <v>3620</v>
      </c>
      <c r="O3300" t="s">
        <v>3579</v>
      </c>
      <c r="P3300" s="61">
        <v>188.84</v>
      </c>
      <c r="Q3300" t="s">
        <v>3579</v>
      </c>
      <c r="R3300" s="61">
        <v>188.84</v>
      </c>
      <c r="S3300" s="61">
        <v>0</v>
      </c>
    </row>
    <row r="3301" spans="1:19" x14ac:dyDescent="0.2">
      <c r="A3301" t="s">
        <v>752</v>
      </c>
      <c r="B3301" t="s">
        <v>2348</v>
      </c>
      <c r="C3301" t="s">
        <v>3219</v>
      </c>
      <c r="D3301" t="s">
        <v>238</v>
      </c>
      <c r="E3301" t="s">
        <v>3573</v>
      </c>
      <c r="F3301" t="s">
        <v>122</v>
      </c>
      <c r="G3301" s="87">
        <v>20200229</v>
      </c>
      <c r="H3301" t="s">
        <v>4447</v>
      </c>
      <c r="I3301" t="s">
        <v>7103</v>
      </c>
      <c r="J3301" t="s">
        <v>7103</v>
      </c>
      <c r="K3301">
        <v>7524</v>
      </c>
      <c r="L3301" t="s">
        <v>7092</v>
      </c>
      <c r="M3301" s="87">
        <v>43902</v>
      </c>
      <c r="N3301" t="s">
        <v>3620</v>
      </c>
      <c r="O3301" t="s">
        <v>3579</v>
      </c>
      <c r="P3301" s="61">
        <v>188.84</v>
      </c>
      <c r="Q3301" t="s">
        <v>3579</v>
      </c>
      <c r="R3301" s="61">
        <v>188.84</v>
      </c>
      <c r="S3301" s="61">
        <v>0</v>
      </c>
    </row>
    <row r="3302" spans="1:19" x14ac:dyDescent="0.2">
      <c r="A3302" t="s">
        <v>752</v>
      </c>
      <c r="B3302" t="s">
        <v>2348</v>
      </c>
      <c r="C3302" t="s">
        <v>3219</v>
      </c>
      <c r="D3302" t="s">
        <v>238</v>
      </c>
      <c r="E3302" t="s">
        <v>3573</v>
      </c>
      <c r="F3302" t="s">
        <v>123</v>
      </c>
      <c r="G3302" s="87">
        <v>20200331</v>
      </c>
      <c r="H3302" t="s">
        <v>4447</v>
      </c>
      <c r="I3302" t="s">
        <v>7104</v>
      </c>
      <c r="J3302" t="s">
        <v>7104</v>
      </c>
      <c r="K3302">
        <v>7580</v>
      </c>
      <c r="L3302" t="s">
        <v>7093</v>
      </c>
      <c r="M3302" s="87">
        <v>43935</v>
      </c>
      <c r="N3302" t="s">
        <v>3620</v>
      </c>
      <c r="O3302" t="s">
        <v>3579</v>
      </c>
      <c r="P3302" s="61">
        <v>196.75</v>
      </c>
      <c r="Q3302" t="s">
        <v>3579</v>
      </c>
      <c r="R3302" s="61">
        <v>196.75</v>
      </c>
      <c r="S3302" s="61">
        <v>0</v>
      </c>
    </row>
    <row r="3303" spans="1:19" x14ac:dyDescent="0.2">
      <c r="A3303" t="s">
        <v>752</v>
      </c>
      <c r="B3303" t="s">
        <v>2348</v>
      </c>
      <c r="C3303" t="s">
        <v>3219</v>
      </c>
      <c r="D3303" t="s">
        <v>238</v>
      </c>
      <c r="E3303" t="s">
        <v>3573</v>
      </c>
      <c r="F3303" t="s">
        <v>124</v>
      </c>
      <c r="G3303" s="87">
        <v>20200430</v>
      </c>
      <c r="H3303" t="s">
        <v>4447</v>
      </c>
      <c r="I3303" t="s">
        <v>7104</v>
      </c>
      <c r="J3303" t="s">
        <v>7104</v>
      </c>
      <c r="K3303">
        <v>7617</v>
      </c>
      <c r="L3303" t="s">
        <v>7095</v>
      </c>
      <c r="M3303" s="87">
        <v>43957</v>
      </c>
      <c r="N3303" t="s">
        <v>3620</v>
      </c>
      <c r="O3303" t="s">
        <v>3579</v>
      </c>
      <c r="P3303" s="61">
        <v>190.4</v>
      </c>
      <c r="Q3303" t="s">
        <v>3579</v>
      </c>
      <c r="R3303" s="61">
        <v>190.4</v>
      </c>
      <c r="S3303" s="61">
        <v>0</v>
      </c>
    </row>
    <row r="3304" spans="1:19" x14ac:dyDescent="0.2">
      <c r="A3304" t="s">
        <v>752</v>
      </c>
      <c r="B3304" t="s">
        <v>2348</v>
      </c>
      <c r="C3304" t="s">
        <v>3219</v>
      </c>
      <c r="D3304" t="s">
        <v>238</v>
      </c>
      <c r="E3304" t="s">
        <v>3573</v>
      </c>
      <c r="F3304" t="s">
        <v>125</v>
      </c>
      <c r="G3304" s="87">
        <v>20200507</v>
      </c>
      <c r="H3304" t="s">
        <v>5730</v>
      </c>
      <c r="I3304" t="s">
        <v>7105</v>
      </c>
      <c r="J3304" t="s">
        <v>7106</v>
      </c>
      <c r="K3304">
        <v>7628</v>
      </c>
      <c r="L3304" t="s">
        <v>5963</v>
      </c>
      <c r="M3304" s="87">
        <v>43962</v>
      </c>
      <c r="N3304" t="s">
        <v>3620</v>
      </c>
      <c r="O3304" t="s">
        <v>3579</v>
      </c>
      <c r="P3304" s="61">
        <v>181.82</v>
      </c>
      <c r="Q3304" t="s">
        <v>3579</v>
      </c>
      <c r="R3304" s="61">
        <v>181.82</v>
      </c>
      <c r="S3304" s="61">
        <v>0</v>
      </c>
    </row>
    <row r="3305" spans="1:19" x14ac:dyDescent="0.2">
      <c r="A3305" t="s">
        <v>752</v>
      </c>
      <c r="B3305" t="s">
        <v>2348</v>
      </c>
      <c r="C3305" t="s">
        <v>3219</v>
      </c>
      <c r="D3305" t="s">
        <v>238</v>
      </c>
      <c r="E3305" t="s">
        <v>3573</v>
      </c>
      <c r="F3305" t="s">
        <v>125</v>
      </c>
      <c r="G3305" s="87">
        <v>20200531</v>
      </c>
      <c r="H3305" t="s">
        <v>4447</v>
      </c>
      <c r="I3305" t="s">
        <v>7101</v>
      </c>
      <c r="J3305" t="s">
        <v>7101</v>
      </c>
      <c r="K3305">
        <v>7667</v>
      </c>
      <c r="L3305" t="s">
        <v>6859</v>
      </c>
      <c r="M3305" s="87">
        <v>43991</v>
      </c>
      <c r="N3305" t="s">
        <v>3620</v>
      </c>
      <c r="O3305" t="s">
        <v>3579</v>
      </c>
      <c r="P3305" s="61">
        <v>186.22</v>
      </c>
      <c r="Q3305" t="s">
        <v>3579</v>
      </c>
      <c r="R3305" s="61">
        <v>186.22</v>
      </c>
      <c r="S3305" s="61">
        <v>0</v>
      </c>
    </row>
    <row r="3306" spans="1:19" x14ac:dyDescent="0.2">
      <c r="A3306" t="s">
        <v>752</v>
      </c>
      <c r="B3306" t="s">
        <v>2348</v>
      </c>
      <c r="C3306" t="s">
        <v>3219</v>
      </c>
      <c r="D3306" t="s">
        <v>238</v>
      </c>
      <c r="E3306" t="s">
        <v>3573</v>
      </c>
      <c r="F3306" t="s">
        <v>16</v>
      </c>
      <c r="G3306" s="87">
        <v>20200630</v>
      </c>
      <c r="H3306" t="s">
        <v>3617</v>
      </c>
      <c r="J3306" t="s">
        <v>3618</v>
      </c>
      <c r="K3306">
        <v>7681</v>
      </c>
      <c r="L3306" t="s">
        <v>3619</v>
      </c>
      <c r="M3306" s="87">
        <v>43999</v>
      </c>
      <c r="N3306" t="s">
        <v>3620</v>
      </c>
      <c r="O3306" t="s">
        <v>3579</v>
      </c>
      <c r="P3306" s="61">
        <v>-2241.54</v>
      </c>
      <c r="Q3306" t="s">
        <v>3579</v>
      </c>
      <c r="R3306" s="61">
        <v>0</v>
      </c>
      <c r="S3306" s="61">
        <v>-2241.54</v>
      </c>
    </row>
    <row r="3307" spans="1:19" x14ac:dyDescent="0.2">
      <c r="A3307" t="s">
        <v>752</v>
      </c>
      <c r="B3307" t="s">
        <v>2348</v>
      </c>
      <c r="C3307" t="s">
        <v>3219</v>
      </c>
      <c r="D3307" t="s">
        <v>238</v>
      </c>
      <c r="E3307" t="s">
        <v>3573</v>
      </c>
      <c r="F3307" t="s">
        <v>16</v>
      </c>
      <c r="G3307" s="87">
        <v>20200630</v>
      </c>
      <c r="H3307" t="s">
        <v>3617</v>
      </c>
      <c r="I3307" t="s">
        <v>3618</v>
      </c>
      <c r="J3307" t="s">
        <v>3618</v>
      </c>
      <c r="K3307">
        <v>7737</v>
      </c>
      <c r="L3307" t="s">
        <v>6862</v>
      </c>
      <c r="M3307" s="87">
        <v>44020</v>
      </c>
      <c r="N3307" t="s">
        <v>3620</v>
      </c>
      <c r="O3307" t="s">
        <v>3579</v>
      </c>
      <c r="P3307" s="61">
        <v>-186.22</v>
      </c>
      <c r="Q3307" t="s">
        <v>3579</v>
      </c>
      <c r="R3307" s="61">
        <v>0</v>
      </c>
      <c r="S3307" s="61">
        <v>-186.22</v>
      </c>
    </row>
    <row r="3308" spans="1:19" x14ac:dyDescent="0.2">
      <c r="A3308" t="s">
        <v>752</v>
      </c>
      <c r="B3308" t="s">
        <v>2348</v>
      </c>
      <c r="C3308" t="s">
        <v>3219</v>
      </c>
      <c r="D3308" t="s">
        <v>238</v>
      </c>
      <c r="E3308" t="s">
        <v>3573</v>
      </c>
      <c r="F3308" t="s">
        <v>126</v>
      </c>
      <c r="G3308" s="87">
        <v>20200630</v>
      </c>
      <c r="H3308" t="s">
        <v>4447</v>
      </c>
      <c r="I3308" t="s">
        <v>7101</v>
      </c>
      <c r="J3308" t="s">
        <v>7101</v>
      </c>
      <c r="K3308">
        <v>7737</v>
      </c>
      <c r="L3308" t="s">
        <v>6862</v>
      </c>
      <c r="M3308" s="87">
        <v>44020</v>
      </c>
      <c r="N3308" t="s">
        <v>3620</v>
      </c>
      <c r="O3308" t="s">
        <v>3579</v>
      </c>
      <c r="P3308" s="61">
        <v>186.22</v>
      </c>
      <c r="Q3308" t="s">
        <v>3579</v>
      </c>
      <c r="R3308" s="61">
        <v>186.22</v>
      </c>
      <c r="S3308" s="61">
        <v>0</v>
      </c>
    </row>
    <row r="3309" spans="1:19" x14ac:dyDescent="0.2">
      <c r="A3309" t="s">
        <v>753</v>
      </c>
      <c r="B3309" t="s">
        <v>2349</v>
      </c>
      <c r="C3309" t="s">
        <v>3221</v>
      </c>
      <c r="D3309" t="s">
        <v>238</v>
      </c>
      <c r="E3309" t="s">
        <v>3573</v>
      </c>
      <c r="F3309" t="s">
        <v>115</v>
      </c>
      <c r="G3309" s="87">
        <v>20190731</v>
      </c>
      <c r="H3309" t="s">
        <v>4447</v>
      </c>
      <c r="I3309" t="s">
        <v>7107</v>
      </c>
      <c r="J3309" t="s">
        <v>7107</v>
      </c>
      <c r="K3309">
        <v>7182</v>
      </c>
      <c r="L3309" t="s">
        <v>7080</v>
      </c>
      <c r="M3309" s="87">
        <v>43698</v>
      </c>
      <c r="N3309" t="s">
        <v>3620</v>
      </c>
      <c r="O3309" t="s">
        <v>3579</v>
      </c>
      <c r="P3309" s="61">
        <v>230.36</v>
      </c>
      <c r="Q3309" t="s">
        <v>3579</v>
      </c>
      <c r="R3309" s="61">
        <v>230.36</v>
      </c>
      <c r="S3309" s="61">
        <v>0</v>
      </c>
    </row>
    <row r="3310" spans="1:19" x14ac:dyDescent="0.2">
      <c r="A3310" t="s">
        <v>753</v>
      </c>
      <c r="B3310" t="s">
        <v>2349</v>
      </c>
      <c r="C3310" t="s">
        <v>3221</v>
      </c>
      <c r="D3310" t="s">
        <v>238</v>
      </c>
      <c r="E3310" t="s">
        <v>3573</v>
      </c>
      <c r="F3310" t="s">
        <v>116</v>
      </c>
      <c r="G3310" s="87">
        <v>20190801</v>
      </c>
      <c r="H3310" t="s">
        <v>5730</v>
      </c>
      <c r="I3310" t="s">
        <v>7108</v>
      </c>
      <c r="J3310" t="s">
        <v>7109</v>
      </c>
      <c r="K3310">
        <v>7180</v>
      </c>
      <c r="L3310" t="s">
        <v>5890</v>
      </c>
      <c r="M3310" s="87">
        <v>43698</v>
      </c>
      <c r="N3310" t="s">
        <v>3620</v>
      </c>
      <c r="O3310" t="s">
        <v>3579</v>
      </c>
      <c r="P3310" s="61">
        <v>668.79</v>
      </c>
      <c r="Q3310" t="s">
        <v>3579</v>
      </c>
      <c r="R3310" s="61">
        <v>668.79</v>
      </c>
      <c r="S3310" s="61">
        <v>0</v>
      </c>
    </row>
    <row r="3311" spans="1:19" x14ac:dyDescent="0.2">
      <c r="A3311" t="s">
        <v>753</v>
      </c>
      <c r="B3311" t="s">
        <v>2349</v>
      </c>
      <c r="C3311" t="s">
        <v>3221</v>
      </c>
      <c r="D3311" t="s">
        <v>238</v>
      </c>
      <c r="E3311" t="s">
        <v>3573</v>
      </c>
      <c r="F3311" t="s">
        <v>116</v>
      </c>
      <c r="G3311" s="87">
        <v>20190831</v>
      </c>
      <c r="H3311" t="s">
        <v>4447</v>
      </c>
      <c r="I3311" t="s">
        <v>7107</v>
      </c>
      <c r="J3311" t="s">
        <v>7107</v>
      </c>
      <c r="K3311">
        <v>7234</v>
      </c>
      <c r="L3311" t="s">
        <v>7082</v>
      </c>
      <c r="M3311" s="87">
        <v>43718</v>
      </c>
      <c r="N3311" t="s">
        <v>3620</v>
      </c>
      <c r="O3311" t="s">
        <v>3579</v>
      </c>
      <c r="P3311" s="61">
        <v>222.93</v>
      </c>
      <c r="Q3311" t="s">
        <v>3579</v>
      </c>
      <c r="R3311" s="61">
        <v>222.93</v>
      </c>
      <c r="S3311" s="61">
        <v>0</v>
      </c>
    </row>
    <row r="3312" spans="1:19" x14ac:dyDescent="0.2">
      <c r="A3312" t="s">
        <v>753</v>
      </c>
      <c r="B3312" t="s">
        <v>2349</v>
      </c>
      <c r="C3312" t="s">
        <v>3221</v>
      </c>
      <c r="D3312" t="s">
        <v>238</v>
      </c>
      <c r="E3312" t="s">
        <v>3573</v>
      </c>
      <c r="F3312" t="s">
        <v>120</v>
      </c>
      <c r="G3312" s="87">
        <v>20191231</v>
      </c>
      <c r="H3312" t="s">
        <v>4447</v>
      </c>
      <c r="I3312" t="s">
        <v>7110</v>
      </c>
      <c r="J3312" t="s">
        <v>7110</v>
      </c>
      <c r="K3312">
        <v>7417</v>
      </c>
      <c r="L3312" t="s">
        <v>7088</v>
      </c>
      <c r="M3312" s="87">
        <v>43840</v>
      </c>
      <c r="N3312" t="s">
        <v>3620</v>
      </c>
      <c r="O3312" t="s">
        <v>3579</v>
      </c>
      <c r="P3312" s="61">
        <v>222.93</v>
      </c>
      <c r="Q3312" t="s">
        <v>3579</v>
      </c>
      <c r="R3312" s="61">
        <v>222.93</v>
      </c>
      <c r="S3312" s="61">
        <v>0</v>
      </c>
    </row>
    <row r="3313" spans="1:19" x14ac:dyDescent="0.2">
      <c r="A3313" t="s">
        <v>753</v>
      </c>
      <c r="B3313" t="s">
        <v>2349</v>
      </c>
      <c r="C3313" t="s">
        <v>3221</v>
      </c>
      <c r="D3313" t="s">
        <v>238</v>
      </c>
      <c r="E3313" t="s">
        <v>3573</v>
      </c>
      <c r="F3313" t="s">
        <v>121</v>
      </c>
      <c r="G3313" s="87">
        <v>20200131</v>
      </c>
      <c r="H3313" t="s">
        <v>4447</v>
      </c>
      <c r="I3313" t="s">
        <v>7110</v>
      </c>
      <c r="J3313" t="s">
        <v>7110</v>
      </c>
      <c r="K3313">
        <v>7477</v>
      </c>
      <c r="L3313" t="s">
        <v>7091</v>
      </c>
      <c r="M3313" s="87">
        <v>43873</v>
      </c>
      <c r="N3313" t="s">
        <v>3620</v>
      </c>
      <c r="O3313" t="s">
        <v>3579</v>
      </c>
      <c r="P3313" s="61">
        <v>230.36</v>
      </c>
      <c r="Q3313" t="s">
        <v>3579</v>
      </c>
      <c r="R3313" s="61">
        <v>230.36</v>
      </c>
      <c r="S3313" s="61">
        <v>0</v>
      </c>
    </row>
    <row r="3314" spans="1:19" x14ac:dyDescent="0.2">
      <c r="A3314" t="s">
        <v>753</v>
      </c>
      <c r="B3314" t="s">
        <v>2349</v>
      </c>
      <c r="C3314" t="s">
        <v>3221</v>
      </c>
      <c r="D3314" t="s">
        <v>238</v>
      </c>
      <c r="E3314" t="s">
        <v>3573</v>
      </c>
      <c r="F3314" t="s">
        <v>122</v>
      </c>
      <c r="G3314" s="87">
        <v>20200229</v>
      </c>
      <c r="H3314" t="s">
        <v>4447</v>
      </c>
      <c r="I3314" t="s">
        <v>7110</v>
      </c>
      <c r="J3314" t="s">
        <v>7110</v>
      </c>
      <c r="K3314">
        <v>7524</v>
      </c>
      <c r="L3314" t="s">
        <v>7092</v>
      </c>
      <c r="M3314" s="87">
        <v>43902</v>
      </c>
      <c r="N3314" t="s">
        <v>3620</v>
      </c>
      <c r="O3314" t="s">
        <v>3579</v>
      </c>
      <c r="P3314" s="61">
        <v>230.36</v>
      </c>
      <c r="Q3314" t="s">
        <v>3579</v>
      </c>
      <c r="R3314" s="61">
        <v>230.36</v>
      </c>
      <c r="S3314" s="61">
        <v>0</v>
      </c>
    </row>
    <row r="3315" spans="1:19" x14ac:dyDescent="0.2">
      <c r="A3315" t="s">
        <v>753</v>
      </c>
      <c r="B3315" t="s">
        <v>2349</v>
      </c>
      <c r="C3315" t="s">
        <v>3221</v>
      </c>
      <c r="D3315" t="s">
        <v>238</v>
      </c>
      <c r="E3315" t="s">
        <v>3573</v>
      </c>
      <c r="F3315" t="s">
        <v>123</v>
      </c>
      <c r="G3315" s="87">
        <v>20200331</v>
      </c>
      <c r="H3315" t="s">
        <v>4447</v>
      </c>
      <c r="I3315" t="s">
        <v>7111</v>
      </c>
      <c r="J3315" t="s">
        <v>7111</v>
      </c>
      <c r="K3315">
        <v>7580</v>
      </c>
      <c r="L3315" t="s">
        <v>7093</v>
      </c>
      <c r="M3315" s="87">
        <v>43935</v>
      </c>
      <c r="N3315" t="s">
        <v>3620</v>
      </c>
      <c r="O3315" t="s">
        <v>3579</v>
      </c>
      <c r="P3315" s="61">
        <v>220.48</v>
      </c>
      <c r="Q3315" t="s">
        <v>3579</v>
      </c>
      <c r="R3315" s="61">
        <v>220.48</v>
      </c>
      <c r="S3315" s="61">
        <v>0</v>
      </c>
    </row>
    <row r="3316" spans="1:19" x14ac:dyDescent="0.2">
      <c r="A3316" t="s">
        <v>753</v>
      </c>
      <c r="B3316" t="s">
        <v>2349</v>
      </c>
      <c r="C3316" t="s">
        <v>3221</v>
      </c>
      <c r="D3316" t="s">
        <v>238</v>
      </c>
      <c r="E3316" t="s">
        <v>3573</v>
      </c>
      <c r="F3316" t="s">
        <v>124</v>
      </c>
      <c r="G3316" s="87">
        <v>20200430</v>
      </c>
      <c r="H3316" t="s">
        <v>4447</v>
      </c>
      <c r="I3316" t="s">
        <v>7111</v>
      </c>
      <c r="J3316" t="s">
        <v>7111</v>
      </c>
      <c r="K3316">
        <v>7617</v>
      </c>
      <c r="L3316" t="s">
        <v>7095</v>
      </c>
      <c r="M3316" s="87">
        <v>43957</v>
      </c>
      <c r="N3316" t="s">
        <v>3620</v>
      </c>
      <c r="O3316" t="s">
        <v>3579</v>
      </c>
      <c r="P3316" s="61">
        <v>220.48</v>
      </c>
      <c r="Q3316" t="s">
        <v>3579</v>
      </c>
      <c r="R3316" s="61">
        <v>220.48</v>
      </c>
      <c r="S3316" s="61">
        <v>0</v>
      </c>
    </row>
    <row r="3317" spans="1:19" x14ac:dyDescent="0.2">
      <c r="A3317" t="s">
        <v>753</v>
      </c>
      <c r="B3317" t="s">
        <v>2349</v>
      </c>
      <c r="C3317" t="s">
        <v>3221</v>
      </c>
      <c r="D3317" t="s">
        <v>238</v>
      </c>
      <c r="E3317" t="s">
        <v>3573</v>
      </c>
      <c r="F3317" t="s">
        <v>125</v>
      </c>
      <c r="G3317" s="87">
        <v>20200531</v>
      </c>
      <c r="H3317" t="s">
        <v>4447</v>
      </c>
      <c r="I3317" t="s">
        <v>7111</v>
      </c>
      <c r="J3317" t="s">
        <v>7111</v>
      </c>
      <c r="K3317">
        <v>7667</v>
      </c>
      <c r="L3317" t="s">
        <v>6859</v>
      </c>
      <c r="M3317" s="87">
        <v>43991</v>
      </c>
      <c r="N3317" t="s">
        <v>3620</v>
      </c>
      <c r="O3317" t="s">
        <v>3579</v>
      </c>
      <c r="P3317" s="61">
        <v>227.83</v>
      </c>
      <c r="Q3317" t="s">
        <v>3579</v>
      </c>
      <c r="R3317" s="61">
        <v>227.83</v>
      </c>
      <c r="S3317" s="61">
        <v>0</v>
      </c>
    </row>
    <row r="3318" spans="1:19" x14ac:dyDescent="0.2">
      <c r="A3318" t="s">
        <v>753</v>
      </c>
      <c r="B3318" t="s">
        <v>2349</v>
      </c>
      <c r="C3318" t="s">
        <v>3221</v>
      </c>
      <c r="D3318" t="s">
        <v>238</v>
      </c>
      <c r="E3318" t="s">
        <v>3573</v>
      </c>
      <c r="F3318" t="s">
        <v>16</v>
      </c>
      <c r="G3318" s="87">
        <v>20200630</v>
      </c>
      <c r="H3318" t="s">
        <v>3617</v>
      </c>
      <c r="J3318" t="s">
        <v>3618</v>
      </c>
      <c r="K3318">
        <v>7681</v>
      </c>
      <c r="L3318" t="s">
        <v>3619</v>
      </c>
      <c r="M3318" s="87">
        <v>43999</v>
      </c>
      <c r="N3318" t="s">
        <v>3620</v>
      </c>
      <c r="O3318" t="s">
        <v>3579</v>
      </c>
      <c r="P3318" s="61">
        <v>-2474.52</v>
      </c>
      <c r="Q3318" t="s">
        <v>3579</v>
      </c>
      <c r="R3318" s="61">
        <v>0</v>
      </c>
      <c r="S3318" s="61">
        <v>-2474.52</v>
      </c>
    </row>
    <row r="3319" spans="1:19" x14ac:dyDescent="0.2">
      <c r="A3319" t="s">
        <v>753</v>
      </c>
      <c r="B3319" t="s">
        <v>2349</v>
      </c>
      <c r="C3319" t="s">
        <v>3221</v>
      </c>
      <c r="D3319" t="s">
        <v>238</v>
      </c>
      <c r="E3319" t="s">
        <v>3573</v>
      </c>
      <c r="F3319" t="s">
        <v>16</v>
      </c>
      <c r="G3319" s="87">
        <v>20200630</v>
      </c>
      <c r="H3319" t="s">
        <v>3617</v>
      </c>
      <c r="I3319" t="s">
        <v>3618</v>
      </c>
      <c r="J3319" t="s">
        <v>3618</v>
      </c>
      <c r="K3319">
        <v>7737</v>
      </c>
      <c r="L3319" t="s">
        <v>6862</v>
      </c>
      <c r="M3319" s="87">
        <v>44020</v>
      </c>
      <c r="N3319" t="s">
        <v>3620</v>
      </c>
      <c r="O3319" t="s">
        <v>3579</v>
      </c>
      <c r="P3319" s="61">
        <v>-215.5</v>
      </c>
      <c r="Q3319" t="s">
        <v>3579</v>
      </c>
      <c r="R3319" s="61">
        <v>0</v>
      </c>
      <c r="S3319" s="61">
        <v>-215.5</v>
      </c>
    </row>
    <row r="3320" spans="1:19" x14ac:dyDescent="0.2">
      <c r="A3320" t="s">
        <v>753</v>
      </c>
      <c r="B3320" t="s">
        <v>2349</v>
      </c>
      <c r="C3320" t="s">
        <v>3221</v>
      </c>
      <c r="D3320" t="s">
        <v>238</v>
      </c>
      <c r="E3320" t="s">
        <v>3573</v>
      </c>
      <c r="F3320" t="s">
        <v>126</v>
      </c>
      <c r="G3320" s="87">
        <v>20200630</v>
      </c>
      <c r="H3320" t="s">
        <v>4447</v>
      </c>
      <c r="I3320" t="s">
        <v>7107</v>
      </c>
      <c r="J3320" t="s">
        <v>7107</v>
      </c>
      <c r="K3320">
        <v>7737</v>
      </c>
      <c r="L3320" t="s">
        <v>6862</v>
      </c>
      <c r="M3320" s="87">
        <v>44020</v>
      </c>
      <c r="N3320" t="s">
        <v>3620</v>
      </c>
      <c r="O3320" t="s">
        <v>3579</v>
      </c>
      <c r="P3320" s="61">
        <v>215.5</v>
      </c>
      <c r="Q3320" t="s">
        <v>3579</v>
      </c>
      <c r="R3320" s="61">
        <v>215.5</v>
      </c>
      <c r="S3320" s="61">
        <v>0</v>
      </c>
    </row>
    <row r="3321" spans="1:19" x14ac:dyDescent="0.2">
      <c r="A3321" t="s">
        <v>754</v>
      </c>
      <c r="B3321" t="s">
        <v>2350</v>
      </c>
      <c r="C3321" t="s">
        <v>3222</v>
      </c>
      <c r="D3321" t="s">
        <v>238</v>
      </c>
      <c r="E3321" t="s">
        <v>3573</v>
      </c>
      <c r="F3321" t="s">
        <v>115</v>
      </c>
      <c r="G3321" s="87">
        <v>20190731</v>
      </c>
      <c r="H3321" t="s">
        <v>4447</v>
      </c>
      <c r="I3321" t="s">
        <v>7111</v>
      </c>
      <c r="J3321" t="s">
        <v>7111</v>
      </c>
      <c r="K3321">
        <v>7182</v>
      </c>
      <c r="L3321" t="s">
        <v>7080</v>
      </c>
      <c r="M3321" s="87">
        <v>43698</v>
      </c>
      <c r="N3321" t="s">
        <v>3620</v>
      </c>
      <c r="O3321" t="s">
        <v>3579</v>
      </c>
      <c r="P3321" s="61">
        <v>195.65</v>
      </c>
      <c r="Q3321" t="s">
        <v>3579</v>
      </c>
      <c r="R3321" s="61">
        <v>195.65</v>
      </c>
      <c r="S3321" s="61">
        <v>0</v>
      </c>
    </row>
    <row r="3322" spans="1:19" x14ac:dyDescent="0.2">
      <c r="A3322" t="s">
        <v>754</v>
      </c>
      <c r="B3322" t="s">
        <v>2350</v>
      </c>
      <c r="C3322" t="s">
        <v>3222</v>
      </c>
      <c r="D3322" t="s">
        <v>238</v>
      </c>
      <c r="E3322" t="s">
        <v>3573</v>
      </c>
      <c r="F3322" t="s">
        <v>115</v>
      </c>
      <c r="G3322" s="87">
        <v>20190731</v>
      </c>
      <c r="H3322" t="s">
        <v>4447</v>
      </c>
      <c r="I3322" t="s">
        <v>7101</v>
      </c>
      <c r="J3322" t="s">
        <v>7101</v>
      </c>
      <c r="K3322">
        <v>7182</v>
      </c>
      <c r="L3322" t="s">
        <v>7080</v>
      </c>
      <c r="M3322" s="87">
        <v>43698</v>
      </c>
      <c r="N3322" t="s">
        <v>3620</v>
      </c>
      <c r="O3322" t="s">
        <v>3579</v>
      </c>
      <c r="P3322" s="61">
        <v>195.65</v>
      </c>
      <c r="Q3322" t="s">
        <v>3579</v>
      </c>
      <c r="R3322" s="61">
        <v>195.65</v>
      </c>
      <c r="S3322" s="61">
        <v>0</v>
      </c>
    </row>
    <row r="3323" spans="1:19" x14ac:dyDescent="0.2">
      <c r="A3323" t="s">
        <v>754</v>
      </c>
      <c r="B3323" t="s">
        <v>2350</v>
      </c>
      <c r="C3323" t="s">
        <v>3222</v>
      </c>
      <c r="D3323" t="s">
        <v>238</v>
      </c>
      <c r="E3323" t="s">
        <v>3573</v>
      </c>
      <c r="F3323" t="s">
        <v>116</v>
      </c>
      <c r="G3323" s="87">
        <v>20190801</v>
      </c>
      <c r="H3323" t="s">
        <v>5730</v>
      </c>
      <c r="I3323" t="s">
        <v>7112</v>
      </c>
      <c r="J3323" t="s">
        <v>7113</v>
      </c>
      <c r="K3323">
        <v>7180</v>
      </c>
      <c r="L3323" t="s">
        <v>5890</v>
      </c>
      <c r="M3323" s="87">
        <v>43698</v>
      </c>
      <c r="N3323" t="s">
        <v>3620</v>
      </c>
      <c r="O3323" t="s">
        <v>3579</v>
      </c>
      <c r="P3323" s="61">
        <v>574.32000000000005</v>
      </c>
      <c r="Q3323" t="s">
        <v>3579</v>
      </c>
      <c r="R3323" s="61">
        <v>574.32000000000005</v>
      </c>
      <c r="S3323" s="61">
        <v>0</v>
      </c>
    </row>
    <row r="3324" spans="1:19" x14ac:dyDescent="0.2">
      <c r="A3324" t="s">
        <v>754</v>
      </c>
      <c r="B3324" t="s">
        <v>2350</v>
      </c>
      <c r="C3324" t="s">
        <v>3222</v>
      </c>
      <c r="D3324" t="s">
        <v>238</v>
      </c>
      <c r="E3324" t="s">
        <v>3573</v>
      </c>
      <c r="F3324" t="s">
        <v>116</v>
      </c>
      <c r="G3324" s="87">
        <v>20190831</v>
      </c>
      <c r="H3324" t="s">
        <v>4447</v>
      </c>
      <c r="I3324" t="s">
        <v>7101</v>
      </c>
      <c r="J3324" t="s">
        <v>7101</v>
      </c>
      <c r="K3324">
        <v>7234</v>
      </c>
      <c r="L3324" t="s">
        <v>7082</v>
      </c>
      <c r="M3324" s="87">
        <v>43718</v>
      </c>
      <c r="N3324" t="s">
        <v>3620</v>
      </c>
      <c r="O3324" t="s">
        <v>3579</v>
      </c>
      <c r="P3324" s="61">
        <v>60.33</v>
      </c>
      <c r="Q3324" t="s">
        <v>3579</v>
      </c>
      <c r="R3324" s="61">
        <v>60.33</v>
      </c>
      <c r="S3324" s="61">
        <v>0</v>
      </c>
    </row>
    <row r="3325" spans="1:19" x14ac:dyDescent="0.2">
      <c r="A3325" t="s">
        <v>754</v>
      </c>
      <c r="B3325" t="s">
        <v>2350</v>
      </c>
      <c r="C3325" t="s">
        <v>3222</v>
      </c>
      <c r="D3325" t="s">
        <v>238</v>
      </c>
      <c r="E3325" t="s">
        <v>3573</v>
      </c>
      <c r="F3325" t="s">
        <v>117</v>
      </c>
      <c r="G3325" s="87">
        <v>20190930</v>
      </c>
      <c r="H3325" t="s">
        <v>4447</v>
      </c>
      <c r="I3325" t="s">
        <v>7101</v>
      </c>
      <c r="J3325" t="s">
        <v>7101</v>
      </c>
      <c r="K3325">
        <v>7281</v>
      </c>
      <c r="L3325" t="s">
        <v>7084</v>
      </c>
      <c r="M3325" s="87">
        <v>43748</v>
      </c>
      <c r="N3325" t="s">
        <v>3620</v>
      </c>
      <c r="O3325" t="s">
        <v>3579</v>
      </c>
      <c r="P3325" s="61">
        <v>60.33</v>
      </c>
      <c r="Q3325" t="s">
        <v>3579</v>
      </c>
      <c r="R3325" s="61">
        <v>60.33</v>
      </c>
      <c r="S3325" s="61">
        <v>0</v>
      </c>
    </row>
    <row r="3326" spans="1:19" x14ac:dyDescent="0.2">
      <c r="A3326" t="s">
        <v>754</v>
      </c>
      <c r="B3326" t="s">
        <v>2350</v>
      </c>
      <c r="C3326" t="s">
        <v>3222</v>
      </c>
      <c r="D3326" t="s">
        <v>238</v>
      </c>
      <c r="E3326" t="s">
        <v>3573</v>
      </c>
      <c r="F3326" t="s">
        <v>118</v>
      </c>
      <c r="G3326" s="87">
        <v>20191031</v>
      </c>
      <c r="H3326" t="s">
        <v>4447</v>
      </c>
      <c r="I3326" t="s">
        <v>7101</v>
      </c>
      <c r="J3326" t="s">
        <v>7101</v>
      </c>
      <c r="K3326">
        <v>7328</v>
      </c>
      <c r="L3326" t="s">
        <v>7085</v>
      </c>
      <c r="M3326" s="87">
        <v>43782</v>
      </c>
      <c r="N3326" t="s">
        <v>3620</v>
      </c>
      <c r="O3326" t="s">
        <v>3579</v>
      </c>
      <c r="P3326" s="61">
        <v>62.34</v>
      </c>
      <c r="Q3326" t="s">
        <v>3579</v>
      </c>
      <c r="R3326" s="61">
        <v>62.34</v>
      </c>
      <c r="S3326" s="61">
        <v>0</v>
      </c>
    </row>
    <row r="3327" spans="1:19" x14ac:dyDescent="0.2">
      <c r="A3327" t="s">
        <v>754</v>
      </c>
      <c r="B3327" t="s">
        <v>2350</v>
      </c>
      <c r="C3327" t="s">
        <v>3222</v>
      </c>
      <c r="D3327" t="s">
        <v>238</v>
      </c>
      <c r="E3327" t="s">
        <v>3573</v>
      </c>
      <c r="F3327" t="s">
        <v>120</v>
      </c>
      <c r="G3327" s="87">
        <v>20191231</v>
      </c>
      <c r="H3327" t="s">
        <v>4447</v>
      </c>
      <c r="I3327" t="s">
        <v>7110</v>
      </c>
      <c r="J3327" t="s">
        <v>7110</v>
      </c>
      <c r="K3327">
        <v>7417</v>
      </c>
      <c r="L3327" t="s">
        <v>7088</v>
      </c>
      <c r="M3327" s="87">
        <v>43840</v>
      </c>
      <c r="N3327" t="s">
        <v>3620</v>
      </c>
      <c r="O3327" t="s">
        <v>3579</v>
      </c>
      <c r="P3327" s="61">
        <v>191.44</v>
      </c>
      <c r="Q3327" t="s">
        <v>3579</v>
      </c>
      <c r="R3327" s="61">
        <v>191.44</v>
      </c>
      <c r="S3327" s="61">
        <v>0</v>
      </c>
    </row>
    <row r="3328" spans="1:19" x14ac:dyDescent="0.2">
      <c r="A3328" t="s">
        <v>754</v>
      </c>
      <c r="B3328" t="s">
        <v>2350</v>
      </c>
      <c r="C3328" t="s">
        <v>3222</v>
      </c>
      <c r="D3328" t="s">
        <v>238</v>
      </c>
      <c r="E3328" t="s">
        <v>3573</v>
      </c>
      <c r="F3328" t="s">
        <v>121</v>
      </c>
      <c r="G3328" s="87">
        <v>20200131</v>
      </c>
      <c r="H3328" t="s">
        <v>4447</v>
      </c>
      <c r="I3328" t="s">
        <v>7110</v>
      </c>
      <c r="J3328" t="s">
        <v>7110</v>
      </c>
      <c r="K3328">
        <v>7477</v>
      </c>
      <c r="L3328" t="s">
        <v>7091</v>
      </c>
      <c r="M3328" s="87">
        <v>43873</v>
      </c>
      <c r="N3328" t="s">
        <v>3620</v>
      </c>
      <c r="O3328" t="s">
        <v>3579</v>
      </c>
      <c r="P3328" s="61">
        <v>197.82</v>
      </c>
      <c r="Q3328" t="s">
        <v>3579</v>
      </c>
      <c r="R3328" s="61">
        <v>197.82</v>
      </c>
      <c r="S3328" s="61">
        <v>0</v>
      </c>
    </row>
    <row r="3329" spans="1:19" x14ac:dyDescent="0.2">
      <c r="A3329" t="s">
        <v>754</v>
      </c>
      <c r="B3329" t="s">
        <v>2350</v>
      </c>
      <c r="C3329" t="s">
        <v>3222</v>
      </c>
      <c r="D3329" t="s">
        <v>238</v>
      </c>
      <c r="E3329" t="s">
        <v>3573</v>
      </c>
      <c r="F3329" t="s">
        <v>122</v>
      </c>
      <c r="G3329" s="87">
        <v>20200229</v>
      </c>
      <c r="H3329" t="s">
        <v>4447</v>
      </c>
      <c r="I3329" t="s">
        <v>7110</v>
      </c>
      <c r="J3329" t="s">
        <v>7110</v>
      </c>
      <c r="K3329">
        <v>7524</v>
      </c>
      <c r="L3329" t="s">
        <v>7092</v>
      </c>
      <c r="M3329" s="87">
        <v>43902</v>
      </c>
      <c r="N3329" t="s">
        <v>3620</v>
      </c>
      <c r="O3329" t="s">
        <v>3579</v>
      </c>
      <c r="P3329" s="61">
        <v>197.82</v>
      </c>
      <c r="Q3329" t="s">
        <v>3579</v>
      </c>
      <c r="R3329" s="61">
        <v>197.82</v>
      </c>
      <c r="S3329" s="61">
        <v>0</v>
      </c>
    </row>
    <row r="3330" spans="1:19" x14ac:dyDescent="0.2">
      <c r="A3330" t="s">
        <v>754</v>
      </c>
      <c r="B3330" t="s">
        <v>2350</v>
      </c>
      <c r="C3330" t="s">
        <v>3222</v>
      </c>
      <c r="D3330" t="s">
        <v>238</v>
      </c>
      <c r="E3330" t="s">
        <v>3573</v>
      </c>
      <c r="F3330" t="s">
        <v>123</v>
      </c>
      <c r="G3330" s="87">
        <v>20200331</v>
      </c>
      <c r="H3330" t="s">
        <v>4447</v>
      </c>
      <c r="I3330" t="s">
        <v>7111</v>
      </c>
      <c r="J3330" t="s">
        <v>7111</v>
      </c>
      <c r="K3330">
        <v>7580</v>
      </c>
      <c r="L3330" t="s">
        <v>7093</v>
      </c>
      <c r="M3330" s="87">
        <v>43935</v>
      </c>
      <c r="N3330" t="s">
        <v>3620</v>
      </c>
      <c r="O3330" t="s">
        <v>3579</v>
      </c>
      <c r="P3330" s="61">
        <v>189.34</v>
      </c>
      <c r="Q3330" t="s">
        <v>3579</v>
      </c>
      <c r="R3330" s="61">
        <v>189.34</v>
      </c>
      <c r="S3330" s="61">
        <v>0</v>
      </c>
    </row>
    <row r="3331" spans="1:19" x14ac:dyDescent="0.2">
      <c r="A3331" t="s">
        <v>754</v>
      </c>
      <c r="B3331" t="s">
        <v>2350</v>
      </c>
      <c r="C3331" t="s">
        <v>3222</v>
      </c>
      <c r="D3331" t="s">
        <v>238</v>
      </c>
      <c r="E3331" t="s">
        <v>3573</v>
      </c>
      <c r="F3331" t="s">
        <v>124</v>
      </c>
      <c r="G3331" s="87">
        <v>20200430</v>
      </c>
      <c r="H3331" t="s">
        <v>4447</v>
      </c>
      <c r="I3331" t="s">
        <v>7111</v>
      </c>
      <c r="J3331" t="s">
        <v>7111</v>
      </c>
      <c r="K3331">
        <v>7617</v>
      </c>
      <c r="L3331" t="s">
        <v>7095</v>
      </c>
      <c r="M3331" s="87">
        <v>43957</v>
      </c>
      <c r="N3331" t="s">
        <v>3620</v>
      </c>
      <c r="O3331" t="s">
        <v>3579</v>
      </c>
      <c r="P3331" s="61">
        <v>189.34</v>
      </c>
      <c r="Q3331" t="s">
        <v>3579</v>
      </c>
      <c r="R3331" s="61">
        <v>189.34</v>
      </c>
      <c r="S3331" s="61">
        <v>0</v>
      </c>
    </row>
    <row r="3332" spans="1:19" x14ac:dyDescent="0.2">
      <c r="A3332" t="s">
        <v>754</v>
      </c>
      <c r="B3332" t="s">
        <v>2350</v>
      </c>
      <c r="C3332" t="s">
        <v>3222</v>
      </c>
      <c r="D3332" t="s">
        <v>238</v>
      </c>
      <c r="E3332" t="s">
        <v>3573</v>
      </c>
      <c r="F3332" t="s">
        <v>125</v>
      </c>
      <c r="G3332" s="87">
        <v>20200531</v>
      </c>
      <c r="H3332" t="s">
        <v>4447</v>
      </c>
      <c r="I3332" t="s">
        <v>7111</v>
      </c>
      <c r="J3332" t="s">
        <v>7111</v>
      </c>
      <c r="K3332">
        <v>7667</v>
      </c>
      <c r="L3332" t="s">
        <v>6859</v>
      </c>
      <c r="M3332" s="87">
        <v>43991</v>
      </c>
      <c r="N3332" t="s">
        <v>3620</v>
      </c>
      <c r="O3332" t="s">
        <v>3579</v>
      </c>
      <c r="P3332" s="61">
        <v>195.65</v>
      </c>
      <c r="Q3332" t="s">
        <v>3579</v>
      </c>
      <c r="R3332" s="61">
        <v>195.65</v>
      </c>
      <c r="S3332" s="61">
        <v>0</v>
      </c>
    </row>
    <row r="3333" spans="1:19" x14ac:dyDescent="0.2">
      <c r="A3333" t="s">
        <v>754</v>
      </c>
      <c r="B3333" t="s">
        <v>2350</v>
      </c>
      <c r="C3333" t="s">
        <v>3222</v>
      </c>
      <c r="D3333" t="s">
        <v>238</v>
      </c>
      <c r="E3333" t="s">
        <v>3573</v>
      </c>
      <c r="F3333" t="s">
        <v>16</v>
      </c>
      <c r="G3333" s="87">
        <v>20200630</v>
      </c>
      <c r="H3333" t="s">
        <v>3617</v>
      </c>
      <c r="J3333" t="s">
        <v>3618</v>
      </c>
      <c r="K3333">
        <v>7681</v>
      </c>
      <c r="L3333" t="s">
        <v>3619</v>
      </c>
      <c r="M3333" s="87">
        <v>43999</v>
      </c>
      <c r="N3333" t="s">
        <v>3620</v>
      </c>
      <c r="O3333" t="s">
        <v>3579</v>
      </c>
      <c r="P3333" s="61">
        <v>-2310.0300000000002</v>
      </c>
      <c r="Q3333" t="s">
        <v>3579</v>
      </c>
      <c r="R3333" s="61">
        <v>0</v>
      </c>
      <c r="S3333" s="61">
        <v>-2310.0300000000002</v>
      </c>
    </row>
    <row r="3334" spans="1:19" x14ac:dyDescent="0.2">
      <c r="A3334" t="s">
        <v>754</v>
      </c>
      <c r="B3334" t="s">
        <v>2350</v>
      </c>
      <c r="C3334" t="s">
        <v>3222</v>
      </c>
      <c r="D3334" t="s">
        <v>238</v>
      </c>
      <c r="E3334" t="s">
        <v>3573</v>
      </c>
      <c r="F3334" t="s">
        <v>16</v>
      </c>
      <c r="G3334" s="87">
        <v>20200630</v>
      </c>
      <c r="H3334" t="s">
        <v>3617</v>
      </c>
      <c r="I3334" t="s">
        <v>3618</v>
      </c>
      <c r="J3334" t="s">
        <v>3618</v>
      </c>
      <c r="K3334">
        <v>7737</v>
      </c>
      <c r="L3334" t="s">
        <v>6862</v>
      </c>
      <c r="M3334" s="87">
        <v>44020</v>
      </c>
      <c r="N3334" t="s">
        <v>3620</v>
      </c>
      <c r="O3334" t="s">
        <v>3579</v>
      </c>
      <c r="P3334" s="61">
        <v>-175.64</v>
      </c>
      <c r="Q3334" t="s">
        <v>3579</v>
      </c>
      <c r="R3334" s="61">
        <v>0</v>
      </c>
      <c r="S3334" s="61">
        <v>-175.64</v>
      </c>
    </row>
    <row r="3335" spans="1:19" x14ac:dyDescent="0.2">
      <c r="A3335" t="s">
        <v>754</v>
      </c>
      <c r="B3335" t="s">
        <v>2350</v>
      </c>
      <c r="C3335" t="s">
        <v>3222</v>
      </c>
      <c r="D3335" t="s">
        <v>238</v>
      </c>
      <c r="E3335" t="s">
        <v>3573</v>
      </c>
      <c r="F3335" t="s">
        <v>126</v>
      </c>
      <c r="G3335" s="87">
        <v>20200630</v>
      </c>
      <c r="H3335" t="s">
        <v>4447</v>
      </c>
      <c r="I3335" t="s">
        <v>7107</v>
      </c>
      <c r="J3335" t="s">
        <v>7107</v>
      </c>
      <c r="K3335">
        <v>7737</v>
      </c>
      <c r="L3335" t="s">
        <v>6862</v>
      </c>
      <c r="M3335" s="87">
        <v>44020</v>
      </c>
      <c r="N3335" t="s">
        <v>3620</v>
      </c>
      <c r="O3335" t="s">
        <v>3579</v>
      </c>
      <c r="P3335" s="61">
        <v>175.64</v>
      </c>
      <c r="Q3335" t="s">
        <v>3579</v>
      </c>
      <c r="R3335" s="61">
        <v>175.64</v>
      </c>
      <c r="S3335" s="61">
        <v>0</v>
      </c>
    </row>
    <row r="3336" spans="1:19" x14ac:dyDescent="0.2">
      <c r="A3336" t="s">
        <v>755</v>
      </c>
      <c r="B3336" t="s">
        <v>2352</v>
      </c>
      <c r="C3336" t="s">
        <v>3224</v>
      </c>
      <c r="D3336" t="s">
        <v>238</v>
      </c>
      <c r="E3336" t="s">
        <v>3573</v>
      </c>
      <c r="F3336" t="s">
        <v>115</v>
      </c>
      <c r="G3336" s="87">
        <v>20190731</v>
      </c>
      <c r="H3336" t="s">
        <v>4447</v>
      </c>
      <c r="I3336" t="s">
        <v>7101</v>
      </c>
      <c r="J3336" t="s">
        <v>7101</v>
      </c>
      <c r="K3336">
        <v>7182</v>
      </c>
      <c r="L3336" t="s">
        <v>7080</v>
      </c>
      <c r="M3336" s="87">
        <v>43698</v>
      </c>
      <c r="N3336" t="s">
        <v>3620</v>
      </c>
      <c r="O3336" t="s">
        <v>3579</v>
      </c>
      <c r="P3336" s="61">
        <v>173.63</v>
      </c>
      <c r="Q3336" t="s">
        <v>3579</v>
      </c>
      <c r="R3336" s="61">
        <v>173.63</v>
      </c>
      <c r="S3336" s="61">
        <v>0</v>
      </c>
    </row>
    <row r="3337" spans="1:19" x14ac:dyDescent="0.2">
      <c r="A3337" t="s">
        <v>755</v>
      </c>
      <c r="B3337" t="s">
        <v>2352</v>
      </c>
      <c r="C3337" t="s">
        <v>3224</v>
      </c>
      <c r="D3337" t="s">
        <v>238</v>
      </c>
      <c r="E3337" t="s">
        <v>3573</v>
      </c>
      <c r="F3337" t="s">
        <v>116</v>
      </c>
      <c r="G3337" s="87">
        <v>20190831</v>
      </c>
      <c r="H3337" t="s">
        <v>4447</v>
      </c>
      <c r="I3337" t="s">
        <v>7102</v>
      </c>
      <c r="J3337" t="s">
        <v>7102</v>
      </c>
      <c r="K3337">
        <v>7234</v>
      </c>
      <c r="L3337" t="s">
        <v>7082</v>
      </c>
      <c r="M3337" s="87">
        <v>43718</v>
      </c>
      <c r="N3337" t="s">
        <v>3620</v>
      </c>
      <c r="O3337" t="s">
        <v>3579</v>
      </c>
      <c r="P3337" s="61">
        <v>168.03</v>
      </c>
      <c r="Q3337" t="s">
        <v>3579</v>
      </c>
      <c r="R3337" s="61">
        <v>168.03</v>
      </c>
      <c r="S3337" s="61">
        <v>0</v>
      </c>
    </row>
    <row r="3338" spans="1:19" x14ac:dyDescent="0.2">
      <c r="A3338" t="s">
        <v>755</v>
      </c>
      <c r="B3338" t="s">
        <v>2352</v>
      </c>
      <c r="C3338" t="s">
        <v>3224</v>
      </c>
      <c r="D3338" t="s">
        <v>238</v>
      </c>
      <c r="E3338" t="s">
        <v>3573</v>
      </c>
      <c r="F3338" t="s">
        <v>117</v>
      </c>
      <c r="G3338" s="87">
        <v>20190930</v>
      </c>
      <c r="H3338" t="s">
        <v>4447</v>
      </c>
      <c r="I3338" t="s">
        <v>7102</v>
      </c>
      <c r="J3338" t="s">
        <v>7102</v>
      </c>
      <c r="K3338">
        <v>7281</v>
      </c>
      <c r="L3338" t="s">
        <v>7084</v>
      </c>
      <c r="M3338" s="87">
        <v>43748</v>
      </c>
      <c r="N3338" t="s">
        <v>3620</v>
      </c>
      <c r="O3338" t="s">
        <v>3579</v>
      </c>
      <c r="P3338" s="61">
        <v>168.03</v>
      </c>
      <c r="Q3338" t="s">
        <v>3579</v>
      </c>
      <c r="R3338" s="61">
        <v>168.03</v>
      </c>
      <c r="S3338" s="61">
        <v>0</v>
      </c>
    </row>
    <row r="3339" spans="1:19" x14ac:dyDescent="0.2">
      <c r="A3339" t="s">
        <v>755</v>
      </c>
      <c r="B3339" t="s">
        <v>2352</v>
      </c>
      <c r="C3339" t="s">
        <v>3224</v>
      </c>
      <c r="D3339" t="s">
        <v>238</v>
      </c>
      <c r="E3339" t="s">
        <v>3573</v>
      </c>
      <c r="F3339" t="s">
        <v>118</v>
      </c>
      <c r="G3339" s="87">
        <v>20191031</v>
      </c>
      <c r="H3339" t="s">
        <v>4447</v>
      </c>
      <c r="I3339" t="s">
        <v>7102</v>
      </c>
      <c r="J3339" t="s">
        <v>7102</v>
      </c>
      <c r="K3339">
        <v>7328</v>
      </c>
      <c r="L3339" t="s">
        <v>7085</v>
      </c>
      <c r="M3339" s="87">
        <v>43782</v>
      </c>
      <c r="N3339" t="s">
        <v>3620</v>
      </c>
      <c r="O3339" t="s">
        <v>3579</v>
      </c>
      <c r="P3339" s="61">
        <v>173.63</v>
      </c>
      <c r="Q3339" t="s">
        <v>3579</v>
      </c>
      <c r="R3339" s="61">
        <v>173.63</v>
      </c>
      <c r="S3339" s="61">
        <v>0</v>
      </c>
    </row>
    <row r="3340" spans="1:19" x14ac:dyDescent="0.2">
      <c r="A3340" t="s">
        <v>755</v>
      </c>
      <c r="B3340" t="s">
        <v>2352</v>
      </c>
      <c r="C3340" t="s">
        <v>3224</v>
      </c>
      <c r="D3340" t="s">
        <v>238</v>
      </c>
      <c r="E3340" t="s">
        <v>3573</v>
      </c>
      <c r="F3340" t="s">
        <v>119</v>
      </c>
      <c r="G3340" s="87">
        <v>20191130</v>
      </c>
      <c r="H3340" t="s">
        <v>4447</v>
      </c>
      <c r="I3340" t="s">
        <v>7103</v>
      </c>
      <c r="J3340" t="s">
        <v>7103</v>
      </c>
      <c r="K3340">
        <v>7380</v>
      </c>
      <c r="L3340" t="s">
        <v>7086</v>
      </c>
      <c r="M3340" s="87">
        <v>43810</v>
      </c>
      <c r="N3340" t="s">
        <v>3620</v>
      </c>
      <c r="O3340" t="s">
        <v>3579</v>
      </c>
      <c r="P3340" s="61">
        <v>162.43</v>
      </c>
      <c r="Q3340" t="s">
        <v>3579</v>
      </c>
      <c r="R3340" s="61">
        <v>162.43</v>
      </c>
      <c r="S3340" s="61">
        <v>0</v>
      </c>
    </row>
    <row r="3341" spans="1:19" x14ac:dyDescent="0.2">
      <c r="A3341" t="s">
        <v>755</v>
      </c>
      <c r="B3341" t="s">
        <v>2352</v>
      </c>
      <c r="C3341" t="s">
        <v>3224</v>
      </c>
      <c r="D3341" t="s">
        <v>238</v>
      </c>
      <c r="E3341" t="s">
        <v>3573</v>
      </c>
      <c r="F3341" t="s">
        <v>120</v>
      </c>
      <c r="G3341" s="87">
        <v>20191231</v>
      </c>
      <c r="H3341" t="s">
        <v>4447</v>
      </c>
      <c r="I3341" t="s">
        <v>7103</v>
      </c>
      <c r="J3341" t="s">
        <v>7103</v>
      </c>
      <c r="K3341">
        <v>7417</v>
      </c>
      <c r="L3341" t="s">
        <v>7088</v>
      </c>
      <c r="M3341" s="87">
        <v>43840</v>
      </c>
      <c r="N3341" t="s">
        <v>3620</v>
      </c>
      <c r="O3341" t="s">
        <v>3579</v>
      </c>
      <c r="P3341" s="61">
        <v>173.63</v>
      </c>
      <c r="Q3341" t="s">
        <v>3579</v>
      </c>
      <c r="R3341" s="61">
        <v>173.63</v>
      </c>
      <c r="S3341" s="61">
        <v>0</v>
      </c>
    </row>
    <row r="3342" spans="1:19" x14ac:dyDescent="0.2">
      <c r="A3342" t="s">
        <v>755</v>
      </c>
      <c r="B3342" t="s">
        <v>2352</v>
      </c>
      <c r="C3342" t="s">
        <v>3224</v>
      </c>
      <c r="D3342" t="s">
        <v>238</v>
      </c>
      <c r="E3342" t="s">
        <v>3573</v>
      </c>
      <c r="F3342" t="s">
        <v>121</v>
      </c>
      <c r="G3342" s="87">
        <v>20200131</v>
      </c>
      <c r="H3342" t="s">
        <v>4447</v>
      </c>
      <c r="I3342" t="s">
        <v>7103</v>
      </c>
      <c r="J3342" t="s">
        <v>7103</v>
      </c>
      <c r="K3342">
        <v>7477</v>
      </c>
      <c r="L3342" t="s">
        <v>7091</v>
      </c>
      <c r="M3342" s="87">
        <v>43873</v>
      </c>
      <c r="N3342" t="s">
        <v>3620</v>
      </c>
      <c r="O3342" t="s">
        <v>3579</v>
      </c>
      <c r="P3342" s="61">
        <v>173.63</v>
      </c>
      <c r="Q3342" t="s">
        <v>3579</v>
      </c>
      <c r="R3342" s="61">
        <v>173.63</v>
      </c>
      <c r="S3342" s="61">
        <v>0</v>
      </c>
    </row>
    <row r="3343" spans="1:19" x14ac:dyDescent="0.2">
      <c r="A3343" t="s">
        <v>755</v>
      </c>
      <c r="B3343" t="s">
        <v>2352</v>
      </c>
      <c r="C3343" t="s">
        <v>3224</v>
      </c>
      <c r="D3343" t="s">
        <v>238</v>
      </c>
      <c r="E3343" t="s">
        <v>3573</v>
      </c>
      <c r="F3343" t="s">
        <v>122</v>
      </c>
      <c r="G3343" s="87">
        <v>20200229</v>
      </c>
      <c r="H3343" t="s">
        <v>4447</v>
      </c>
      <c r="I3343" t="s">
        <v>7103</v>
      </c>
      <c r="J3343" t="s">
        <v>7103</v>
      </c>
      <c r="K3343">
        <v>7524</v>
      </c>
      <c r="L3343" t="s">
        <v>7092</v>
      </c>
      <c r="M3343" s="87">
        <v>43902</v>
      </c>
      <c r="N3343" t="s">
        <v>3620</v>
      </c>
      <c r="O3343" t="s">
        <v>3579</v>
      </c>
      <c r="P3343" s="61">
        <v>173.63</v>
      </c>
      <c r="Q3343" t="s">
        <v>3579</v>
      </c>
      <c r="R3343" s="61">
        <v>173.63</v>
      </c>
      <c r="S3343" s="61">
        <v>0</v>
      </c>
    </row>
    <row r="3344" spans="1:19" x14ac:dyDescent="0.2">
      <c r="A3344" t="s">
        <v>755</v>
      </c>
      <c r="B3344" t="s">
        <v>2352</v>
      </c>
      <c r="C3344" t="s">
        <v>3224</v>
      </c>
      <c r="D3344" t="s">
        <v>238</v>
      </c>
      <c r="E3344" t="s">
        <v>3573</v>
      </c>
      <c r="F3344" t="s">
        <v>123</v>
      </c>
      <c r="G3344" s="87">
        <v>20200331</v>
      </c>
      <c r="H3344" t="s">
        <v>4447</v>
      </c>
      <c r="I3344" t="s">
        <v>7114</v>
      </c>
      <c r="J3344" t="s">
        <v>7114</v>
      </c>
      <c r="K3344">
        <v>7580</v>
      </c>
      <c r="L3344" t="s">
        <v>7093</v>
      </c>
      <c r="M3344" s="87">
        <v>43935</v>
      </c>
      <c r="N3344" t="s">
        <v>3620</v>
      </c>
      <c r="O3344" t="s">
        <v>3579</v>
      </c>
      <c r="P3344" s="61">
        <v>180.91</v>
      </c>
      <c r="Q3344" t="s">
        <v>3579</v>
      </c>
      <c r="R3344" s="61">
        <v>180.91</v>
      </c>
      <c r="S3344" s="61">
        <v>0</v>
      </c>
    </row>
    <row r="3345" spans="1:19" x14ac:dyDescent="0.2">
      <c r="A3345" t="s">
        <v>755</v>
      </c>
      <c r="B3345" t="s">
        <v>2352</v>
      </c>
      <c r="C3345" t="s">
        <v>3224</v>
      </c>
      <c r="D3345" t="s">
        <v>238</v>
      </c>
      <c r="E3345" t="s">
        <v>3573</v>
      </c>
      <c r="F3345" t="s">
        <v>124</v>
      </c>
      <c r="G3345" s="87">
        <v>20200430</v>
      </c>
      <c r="H3345" t="s">
        <v>4447</v>
      </c>
      <c r="I3345" t="s">
        <v>7114</v>
      </c>
      <c r="J3345" t="s">
        <v>7114</v>
      </c>
      <c r="K3345">
        <v>7617</v>
      </c>
      <c r="L3345" t="s">
        <v>7095</v>
      </c>
      <c r="M3345" s="87">
        <v>43957</v>
      </c>
      <c r="N3345" t="s">
        <v>3620</v>
      </c>
      <c r="O3345" t="s">
        <v>3579</v>
      </c>
      <c r="P3345" s="61">
        <v>175.07</v>
      </c>
      <c r="Q3345" t="s">
        <v>3579</v>
      </c>
      <c r="R3345" s="61">
        <v>175.07</v>
      </c>
      <c r="S3345" s="61">
        <v>0</v>
      </c>
    </row>
    <row r="3346" spans="1:19" x14ac:dyDescent="0.2">
      <c r="A3346" t="s">
        <v>755</v>
      </c>
      <c r="B3346" t="s">
        <v>2352</v>
      </c>
      <c r="C3346" t="s">
        <v>3224</v>
      </c>
      <c r="D3346" t="s">
        <v>238</v>
      </c>
      <c r="E3346" t="s">
        <v>3573</v>
      </c>
      <c r="F3346" t="s">
        <v>125</v>
      </c>
      <c r="G3346" s="87">
        <v>20200531</v>
      </c>
      <c r="H3346" t="s">
        <v>4447</v>
      </c>
      <c r="I3346" t="s">
        <v>7101</v>
      </c>
      <c r="J3346" t="s">
        <v>7101</v>
      </c>
      <c r="K3346">
        <v>7667</v>
      </c>
      <c r="L3346" t="s">
        <v>6859</v>
      </c>
      <c r="M3346" s="87">
        <v>43991</v>
      </c>
      <c r="N3346" t="s">
        <v>3620</v>
      </c>
      <c r="O3346" t="s">
        <v>3579</v>
      </c>
      <c r="P3346" s="61">
        <v>145.24</v>
      </c>
      <c r="Q3346" t="s">
        <v>3579</v>
      </c>
      <c r="R3346" s="61">
        <v>145.24</v>
      </c>
      <c r="S3346" s="61">
        <v>0</v>
      </c>
    </row>
    <row r="3347" spans="1:19" x14ac:dyDescent="0.2">
      <c r="A3347" t="s">
        <v>755</v>
      </c>
      <c r="B3347" t="s">
        <v>2352</v>
      </c>
      <c r="C3347" t="s">
        <v>3224</v>
      </c>
      <c r="D3347" t="s">
        <v>238</v>
      </c>
      <c r="E3347" t="s">
        <v>3573</v>
      </c>
      <c r="F3347" t="s">
        <v>16</v>
      </c>
      <c r="G3347" s="87">
        <v>20200630</v>
      </c>
      <c r="H3347" t="s">
        <v>3617</v>
      </c>
      <c r="J3347" t="s">
        <v>3618</v>
      </c>
      <c r="K3347">
        <v>7681</v>
      </c>
      <c r="L3347" t="s">
        <v>3619</v>
      </c>
      <c r="M3347" s="87">
        <v>43999</v>
      </c>
      <c r="N3347" t="s">
        <v>3620</v>
      </c>
      <c r="O3347" t="s">
        <v>3579</v>
      </c>
      <c r="P3347" s="61">
        <v>-1867.86</v>
      </c>
      <c r="Q3347" t="s">
        <v>3579</v>
      </c>
      <c r="R3347" s="61">
        <v>0</v>
      </c>
      <c r="S3347" s="61">
        <v>-1867.86</v>
      </c>
    </row>
    <row r="3348" spans="1:19" x14ac:dyDescent="0.2">
      <c r="A3348" t="s">
        <v>755</v>
      </c>
      <c r="B3348" t="s">
        <v>2352</v>
      </c>
      <c r="C3348" t="s">
        <v>3224</v>
      </c>
      <c r="D3348" t="s">
        <v>238</v>
      </c>
      <c r="E3348" t="s">
        <v>3573</v>
      </c>
      <c r="F3348" t="s">
        <v>16</v>
      </c>
      <c r="G3348" s="87">
        <v>20200630</v>
      </c>
      <c r="H3348" t="s">
        <v>3617</v>
      </c>
      <c r="I3348" t="s">
        <v>3618</v>
      </c>
      <c r="J3348" t="s">
        <v>3618</v>
      </c>
      <c r="K3348">
        <v>7737</v>
      </c>
      <c r="L3348" t="s">
        <v>6862</v>
      </c>
      <c r="M3348" s="87">
        <v>44020</v>
      </c>
      <c r="N3348" t="s">
        <v>3620</v>
      </c>
      <c r="O3348" t="s">
        <v>3579</v>
      </c>
      <c r="P3348" s="61">
        <v>-145.24</v>
      </c>
      <c r="Q3348" t="s">
        <v>3579</v>
      </c>
      <c r="R3348" s="61">
        <v>0</v>
      </c>
      <c r="S3348" s="61">
        <v>-145.24</v>
      </c>
    </row>
    <row r="3349" spans="1:19" x14ac:dyDescent="0.2">
      <c r="A3349" t="s">
        <v>755</v>
      </c>
      <c r="B3349" t="s">
        <v>2352</v>
      </c>
      <c r="C3349" t="s">
        <v>3224</v>
      </c>
      <c r="D3349" t="s">
        <v>238</v>
      </c>
      <c r="E3349" t="s">
        <v>3573</v>
      </c>
      <c r="F3349" t="s">
        <v>126</v>
      </c>
      <c r="G3349" s="87">
        <v>20200630</v>
      </c>
      <c r="H3349" t="s">
        <v>4447</v>
      </c>
      <c r="I3349" t="s">
        <v>7101</v>
      </c>
      <c r="J3349" t="s">
        <v>7101</v>
      </c>
      <c r="K3349">
        <v>7737</v>
      </c>
      <c r="L3349" t="s">
        <v>6862</v>
      </c>
      <c r="M3349" s="87">
        <v>44020</v>
      </c>
      <c r="N3349" t="s">
        <v>3620</v>
      </c>
      <c r="O3349" t="s">
        <v>3579</v>
      </c>
      <c r="P3349" s="61">
        <v>145.24</v>
      </c>
      <c r="Q3349" t="s">
        <v>3579</v>
      </c>
      <c r="R3349" s="61">
        <v>145.24</v>
      </c>
      <c r="S3349" s="61">
        <v>0</v>
      </c>
    </row>
    <row r="3350" spans="1:19" x14ac:dyDescent="0.2">
      <c r="A3350" t="s">
        <v>756</v>
      </c>
      <c r="B3350" t="s">
        <v>2353</v>
      </c>
      <c r="C3350" t="s">
        <v>3225</v>
      </c>
      <c r="D3350" t="s">
        <v>238</v>
      </c>
      <c r="E3350" t="s">
        <v>3573</v>
      </c>
      <c r="F3350" t="s">
        <v>115</v>
      </c>
      <c r="G3350" s="87">
        <v>20190731</v>
      </c>
      <c r="H3350" t="s">
        <v>4447</v>
      </c>
      <c r="I3350" t="s">
        <v>7101</v>
      </c>
      <c r="J3350" t="s">
        <v>7101</v>
      </c>
      <c r="K3350">
        <v>7182</v>
      </c>
      <c r="L3350" t="s">
        <v>7080</v>
      </c>
      <c r="M3350" s="87">
        <v>43698</v>
      </c>
      <c r="N3350" t="s">
        <v>3620</v>
      </c>
      <c r="O3350" t="s">
        <v>3579</v>
      </c>
      <c r="P3350" s="61">
        <v>186.91</v>
      </c>
      <c r="Q3350" t="s">
        <v>3579</v>
      </c>
      <c r="R3350" s="61">
        <v>186.91</v>
      </c>
      <c r="S3350" s="61">
        <v>0</v>
      </c>
    </row>
    <row r="3351" spans="1:19" x14ac:dyDescent="0.2">
      <c r="A3351" t="s">
        <v>756</v>
      </c>
      <c r="B3351" t="s">
        <v>2353</v>
      </c>
      <c r="C3351" t="s">
        <v>3225</v>
      </c>
      <c r="D3351" t="s">
        <v>238</v>
      </c>
      <c r="E3351" t="s">
        <v>3573</v>
      </c>
      <c r="F3351" t="s">
        <v>116</v>
      </c>
      <c r="G3351" s="87">
        <v>20190831</v>
      </c>
      <c r="H3351" t="s">
        <v>4447</v>
      </c>
      <c r="I3351" t="s">
        <v>7102</v>
      </c>
      <c r="J3351" t="s">
        <v>7102</v>
      </c>
      <c r="K3351">
        <v>7234</v>
      </c>
      <c r="L3351" t="s">
        <v>7082</v>
      </c>
      <c r="M3351" s="87">
        <v>43718</v>
      </c>
      <c r="N3351" t="s">
        <v>3620</v>
      </c>
      <c r="O3351" t="s">
        <v>3579</v>
      </c>
      <c r="P3351" s="61">
        <v>277.89999999999998</v>
      </c>
      <c r="Q3351" t="s">
        <v>3579</v>
      </c>
      <c r="R3351" s="61">
        <v>277.89999999999998</v>
      </c>
      <c r="S3351" s="61">
        <v>0</v>
      </c>
    </row>
    <row r="3352" spans="1:19" x14ac:dyDescent="0.2">
      <c r="A3352" t="s">
        <v>756</v>
      </c>
      <c r="B3352" t="s">
        <v>2353</v>
      </c>
      <c r="C3352" t="s">
        <v>3225</v>
      </c>
      <c r="D3352" t="s">
        <v>238</v>
      </c>
      <c r="E3352" t="s">
        <v>3573</v>
      </c>
      <c r="F3352" t="s">
        <v>117</v>
      </c>
      <c r="G3352" s="87">
        <v>20190930</v>
      </c>
      <c r="H3352" t="s">
        <v>4447</v>
      </c>
      <c r="I3352" t="s">
        <v>7102</v>
      </c>
      <c r="J3352" t="s">
        <v>7102</v>
      </c>
      <c r="K3352">
        <v>7281</v>
      </c>
      <c r="L3352" t="s">
        <v>7084</v>
      </c>
      <c r="M3352" s="87">
        <v>43748</v>
      </c>
      <c r="N3352" t="s">
        <v>3620</v>
      </c>
      <c r="O3352" t="s">
        <v>3579</v>
      </c>
      <c r="P3352" s="61">
        <v>277.89999999999998</v>
      </c>
      <c r="Q3352" t="s">
        <v>3579</v>
      </c>
      <c r="R3352" s="61">
        <v>277.89999999999998</v>
      </c>
      <c r="S3352" s="61">
        <v>0</v>
      </c>
    </row>
    <row r="3353" spans="1:19" x14ac:dyDescent="0.2">
      <c r="A3353" t="s">
        <v>756</v>
      </c>
      <c r="B3353" t="s">
        <v>2353</v>
      </c>
      <c r="C3353" t="s">
        <v>3225</v>
      </c>
      <c r="D3353" t="s">
        <v>238</v>
      </c>
      <c r="E3353" t="s">
        <v>3573</v>
      </c>
      <c r="F3353" t="s">
        <v>118</v>
      </c>
      <c r="G3353" s="87">
        <v>20191028</v>
      </c>
      <c r="H3353" t="s">
        <v>5730</v>
      </c>
      <c r="I3353" t="s">
        <v>7115</v>
      </c>
      <c r="J3353" t="s">
        <v>7116</v>
      </c>
      <c r="K3353">
        <v>7310</v>
      </c>
      <c r="L3353" t="s">
        <v>6077</v>
      </c>
      <c r="M3353" s="87">
        <v>43769</v>
      </c>
      <c r="N3353" t="s">
        <v>3578</v>
      </c>
      <c r="O3353" t="s">
        <v>3579</v>
      </c>
      <c r="P3353" s="61">
        <v>94.75</v>
      </c>
      <c r="Q3353" t="s">
        <v>3579</v>
      </c>
      <c r="R3353" s="61">
        <v>94.75</v>
      </c>
      <c r="S3353" s="61">
        <v>0</v>
      </c>
    </row>
    <row r="3354" spans="1:19" x14ac:dyDescent="0.2">
      <c r="A3354" t="s">
        <v>756</v>
      </c>
      <c r="B3354" t="s">
        <v>2353</v>
      </c>
      <c r="C3354" t="s">
        <v>3225</v>
      </c>
      <c r="D3354" t="s">
        <v>238</v>
      </c>
      <c r="E3354" t="s">
        <v>3573</v>
      </c>
      <c r="F3354" t="s">
        <v>119</v>
      </c>
      <c r="G3354" s="87">
        <v>20191130</v>
      </c>
      <c r="H3354" t="s">
        <v>4447</v>
      </c>
      <c r="I3354" t="s">
        <v>7103</v>
      </c>
      <c r="J3354" t="s">
        <v>7103</v>
      </c>
      <c r="K3354">
        <v>7380</v>
      </c>
      <c r="L3354" t="s">
        <v>7086</v>
      </c>
      <c r="M3354" s="87">
        <v>43810</v>
      </c>
      <c r="N3354" t="s">
        <v>3620</v>
      </c>
      <c r="O3354" t="s">
        <v>3579</v>
      </c>
      <c r="P3354" s="61">
        <v>177.12</v>
      </c>
      <c r="Q3354" t="s">
        <v>3579</v>
      </c>
      <c r="R3354" s="61">
        <v>177.12</v>
      </c>
      <c r="S3354" s="61">
        <v>0</v>
      </c>
    </row>
    <row r="3355" spans="1:19" x14ac:dyDescent="0.2">
      <c r="A3355" t="s">
        <v>756</v>
      </c>
      <c r="B3355" t="s">
        <v>2353</v>
      </c>
      <c r="C3355" t="s">
        <v>3225</v>
      </c>
      <c r="D3355" t="s">
        <v>238</v>
      </c>
      <c r="E3355" t="s">
        <v>3573</v>
      </c>
      <c r="F3355" t="s">
        <v>120</v>
      </c>
      <c r="G3355" s="87">
        <v>20191231</v>
      </c>
      <c r="H3355" t="s">
        <v>4447</v>
      </c>
      <c r="I3355" t="s">
        <v>7103</v>
      </c>
      <c r="J3355" t="s">
        <v>7103</v>
      </c>
      <c r="K3355">
        <v>7417</v>
      </c>
      <c r="L3355" t="s">
        <v>7088</v>
      </c>
      <c r="M3355" s="87">
        <v>43840</v>
      </c>
      <c r="N3355" t="s">
        <v>3620</v>
      </c>
      <c r="O3355" t="s">
        <v>3579</v>
      </c>
      <c r="P3355" s="61">
        <v>189.34</v>
      </c>
      <c r="Q3355" t="s">
        <v>3579</v>
      </c>
      <c r="R3355" s="61">
        <v>189.34</v>
      </c>
      <c r="S3355" s="61">
        <v>0</v>
      </c>
    </row>
    <row r="3356" spans="1:19" x14ac:dyDescent="0.2">
      <c r="A3356" t="s">
        <v>756</v>
      </c>
      <c r="B3356" t="s">
        <v>2353</v>
      </c>
      <c r="C3356" t="s">
        <v>3225</v>
      </c>
      <c r="D3356" t="s">
        <v>238</v>
      </c>
      <c r="E3356" t="s">
        <v>3573</v>
      </c>
      <c r="F3356" t="s">
        <v>121</v>
      </c>
      <c r="G3356" s="87">
        <v>20200131</v>
      </c>
      <c r="H3356" t="s">
        <v>4447</v>
      </c>
      <c r="I3356" t="s">
        <v>7103</v>
      </c>
      <c r="J3356" t="s">
        <v>7103</v>
      </c>
      <c r="K3356">
        <v>7477</v>
      </c>
      <c r="L3356" t="s">
        <v>7091</v>
      </c>
      <c r="M3356" s="87">
        <v>43873</v>
      </c>
      <c r="N3356" t="s">
        <v>3620</v>
      </c>
      <c r="O3356" t="s">
        <v>3579</v>
      </c>
      <c r="P3356" s="61">
        <v>189.34</v>
      </c>
      <c r="Q3356" t="s">
        <v>3579</v>
      </c>
      <c r="R3356" s="61">
        <v>189.34</v>
      </c>
      <c r="S3356" s="61">
        <v>0</v>
      </c>
    </row>
    <row r="3357" spans="1:19" x14ac:dyDescent="0.2">
      <c r="A3357" t="s">
        <v>756</v>
      </c>
      <c r="B3357" t="s">
        <v>2353</v>
      </c>
      <c r="C3357" t="s">
        <v>3225</v>
      </c>
      <c r="D3357" t="s">
        <v>238</v>
      </c>
      <c r="E3357" t="s">
        <v>3573</v>
      </c>
      <c r="F3357" t="s">
        <v>122</v>
      </c>
      <c r="G3357" s="87">
        <v>20200229</v>
      </c>
      <c r="H3357" t="s">
        <v>4447</v>
      </c>
      <c r="I3357" t="s">
        <v>7103</v>
      </c>
      <c r="J3357" t="s">
        <v>7103</v>
      </c>
      <c r="K3357">
        <v>7524</v>
      </c>
      <c r="L3357" t="s">
        <v>7092</v>
      </c>
      <c r="M3357" s="87">
        <v>43902</v>
      </c>
      <c r="N3357" t="s">
        <v>3620</v>
      </c>
      <c r="O3357" t="s">
        <v>3579</v>
      </c>
      <c r="P3357" s="61">
        <v>189.34</v>
      </c>
      <c r="Q3357" t="s">
        <v>3579</v>
      </c>
      <c r="R3357" s="61">
        <v>189.34</v>
      </c>
      <c r="S3357" s="61">
        <v>0</v>
      </c>
    </row>
    <row r="3358" spans="1:19" x14ac:dyDescent="0.2">
      <c r="A3358" t="s">
        <v>756</v>
      </c>
      <c r="B3358" t="s">
        <v>2353</v>
      </c>
      <c r="C3358" t="s">
        <v>3225</v>
      </c>
      <c r="D3358" t="s">
        <v>238</v>
      </c>
      <c r="E3358" t="s">
        <v>3573</v>
      </c>
      <c r="F3358" t="s">
        <v>123</v>
      </c>
      <c r="G3358" s="87">
        <v>20200331</v>
      </c>
      <c r="H3358" t="s">
        <v>4447</v>
      </c>
      <c r="I3358" t="s">
        <v>7104</v>
      </c>
      <c r="J3358" t="s">
        <v>7104</v>
      </c>
      <c r="K3358">
        <v>7580</v>
      </c>
      <c r="L3358" t="s">
        <v>7093</v>
      </c>
      <c r="M3358" s="87">
        <v>43935</v>
      </c>
      <c r="N3358" t="s">
        <v>3620</v>
      </c>
      <c r="O3358" t="s">
        <v>3579</v>
      </c>
      <c r="P3358" s="61">
        <v>292.02999999999997</v>
      </c>
      <c r="Q3358" t="s">
        <v>3579</v>
      </c>
      <c r="R3358" s="61">
        <v>292.02999999999997</v>
      </c>
      <c r="S3358" s="61">
        <v>0</v>
      </c>
    </row>
    <row r="3359" spans="1:19" x14ac:dyDescent="0.2">
      <c r="A3359" t="s">
        <v>756</v>
      </c>
      <c r="B3359" t="s">
        <v>2353</v>
      </c>
      <c r="C3359" t="s">
        <v>3225</v>
      </c>
      <c r="D3359" t="s">
        <v>238</v>
      </c>
      <c r="E3359" t="s">
        <v>3573</v>
      </c>
      <c r="F3359" t="s">
        <v>125</v>
      </c>
      <c r="G3359" s="87">
        <v>20200531</v>
      </c>
      <c r="H3359" t="s">
        <v>4447</v>
      </c>
      <c r="I3359" t="s">
        <v>7101</v>
      </c>
      <c r="J3359" t="s">
        <v>7101</v>
      </c>
      <c r="K3359">
        <v>7667</v>
      </c>
      <c r="L3359" t="s">
        <v>6859</v>
      </c>
      <c r="M3359" s="87">
        <v>43991</v>
      </c>
      <c r="N3359" t="s">
        <v>3620</v>
      </c>
      <c r="O3359" t="s">
        <v>3579</v>
      </c>
      <c r="P3359" s="61">
        <v>183.23</v>
      </c>
      <c r="Q3359" t="s">
        <v>3579</v>
      </c>
      <c r="R3359" s="61">
        <v>183.23</v>
      </c>
      <c r="S3359" s="61">
        <v>0</v>
      </c>
    </row>
    <row r="3360" spans="1:19" x14ac:dyDescent="0.2">
      <c r="A3360" t="s">
        <v>756</v>
      </c>
      <c r="B3360" t="s">
        <v>2353</v>
      </c>
      <c r="C3360" t="s">
        <v>3225</v>
      </c>
      <c r="D3360" t="s">
        <v>238</v>
      </c>
      <c r="E3360" t="s">
        <v>3573</v>
      </c>
      <c r="F3360" t="s">
        <v>16</v>
      </c>
      <c r="G3360" s="87">
        <v>20200630</v>
      </c>
      <c r="H3360" t="s">
        <v>3617</v>
      </c>
      <c r="J3360" t="s">
        <v>3618</v>
      </c>
      <c r="K3360">
        <v>7681</v>
      </c>
      <c r="L3360" t="s">
        <v>3619</v>
      </c>
      <c r="M3360" s="87">
        <v>43999</v>
      </c>
      <c r="N3360" t="s">
        <v>3620</v>
      </c>
      <c r="O3360" t="s">
        <v>3579</v>
      </c>
      <c r="P3360" s="61">
        <v>-2057.86</v>
      </c>
      <c r="Q3360" t="s">
        <v>3579</v>
      </c>
      <c r="R3360" s="61">
        <v>0</v>
      </c>
      <c r="S3360" s="61">
        <v>-2057.86</v>
      </c>
    </row>
    <row r="3361" spans="1:19" x14ac:dyDescent="0.2">
      <c r="A3361" t="s">
        <v>756</v>
      </c>
      <c r="B3361" t="s">
        <v>2353</v>
      </c>
      <c r="C3361" t="s">
        <v>3225</v>
      </c>
      <c r="D3361" t="s">
        <v>238</v>
      </c>
      <c r="E3361" t="s">
        <v>3573</v>
      </c>
      <c r="F3361" t="s">
        <v>16</v>
      </c>
      <c r="G3361" s="87">
        <v>20200630</v>
      </c>
      <c r="H3361" t="s">
        <v>3617</v>
      </c>
      <c r="I3361" t="s">
        <v>3618</v>
      </c>
      <c r="J3361" t="s">
        <v>3618</v>
      </c>
      <c r="K3361">
        <v>7737</v>
      </c>
      <c r="L3361" t="s">
        <v>6862</v>
      </c>
      <c r="M3361" s="87">
        <v>44020</v>
      </c>
      <c r="N3361" t="s">
        <v>3620</v>
      </c>
      <c r="O3361" t="s">
        <v>3579</v>
      </c>
      <c r="P3361" s="61">
        <v>-183.23</v>
      </c>
      <c r="Q3361" t="s">
        <v>3579</v>
      </c>
      <c r="R3361" s="61">
        <v>0</v>
      </c>
      <c r="S3361" s="61">
        <v>-183.23</v>
      </c>
    </row>
    <row r="3362" spans="1:19" x14ac:dyDescent="0.2">
      <c r="A3362" t="s">
        <v>756</v>
      </c>
      <c r="B3362" t="s">
        <v>2353</v>
      </c>
      <c r="C3362" t="s">
        <v>3225</v>
      </c>
      <c r="D3362" t="s">
        <v>238</v>
      </c>
      <c r="E3362" t="s">
        <v>3573</v>
      </c>
      <c r="F3362" t="s">
        <v>126</v>
      </c>
      <c r="G3362" s="87">
        <v>20200630</v>
      </c>
      <c r="H3362" t="s">
        <v>4447</v>
      </c>
      <c r="I3362" t="s">
        <v>7101</v>
      </c>
      <c r="J3362" t="s">
        <v>7101</v>
      </c>
      <c r="K3362">
        <v>7737</v>
      </c>
      <c r="L3362" t="s">
        <v>6862</v>
      </c>
      <c r="M3362" s="87">
        <v>44020</v>
      </c>
      <c r="N3362" t="s">
        <v>3620</v>
      </c>
      <c r="O3362" t="s">
        <v>3579</v>
      </c>
      <c r="P3362" s="61">
        <v>183.23</v>
      </c>
      <c r="Q3362" t="s">
        <v>3579</v>
      </c>
      <c r="R3362" s="61">
        <v>183.23</v>
      </c>
      <c r="S3362" s="61">
        <v>0</v>
      </c>
    </row>
    <row r="3363" spans="1:19" x14ac:dyDescent="0.2">
      <c r="A3363" t="s">
        <v>758</v>
      </c>
      <c r="B3363" t="s">
        <v>2360</v>
      </c>
      <c r="C3363" t="s">
        <v>3226</v>
      </c>
      <c r="D3363" t="s">
        <v>238</v>
      </c>
      <c r="E3363" t="s">
        <v>3573</v>
      </c>
      <c r="F3363" t="s">
        <v>121</v>
      </c>
      <c r="G3363" s="87">
        <v>20200116</v>
      </c>
      <c r="H3363" t="s">
        <v>4447</v>
      </c>
      <c r="I3363" t="s">
        <v>7089</v>
      </c>
      <c r="J3363" t="s">
        <v>7089</v>
      </c>
      <c r="K3363">
        <v>7448</v>
      </c>
      <c r="L3363" t="s">
        <v>7090</v>
      </c>
      <c r="M3363" s="87">
        <v>43863</v>
      </c>
      <c r="N3363" t="s">
        <v>3578</v>
      </c>
      <c r="O3363" t="s">
        <v>3579</v>
      </c>
      <c r="P3363" s="61">
        <v>3198.58</v>
      </c>
      <c r="Q3363" t="s">
        <v>3579</v>
      </c>
      <c r="R3363" s="61">
        <v>3198.58</v>
      </c>
      <c r="S3363" s="61">
        <v>0</v>
      </c>
    </row>
    <row r="3364" spans="1:19" x14ac:dyDescent="0.2">
      <c r="A3364" t="s">
        <v>758</v>
      </c>
      <c r="B3364" t="s">
        <v>2360</v>
      </c>
      <c r="C3364" t="s">
        <v>3226</v>
      </c>
      <c r="D3364" t="s">
        <v>238</v>
      </c>
      <c r="E3364" t="s">
        <v>3573</v>
      </c>
      <c r="F3364" t="s">
        <v>16</v>
      </c>
      <c r="G3364" s="87">
        <v>20200630</v>
      </c>
      <c r="H3364" t="s">
        <v>3617</v>
      </c>
      <c r="J3364" t="s">
        <v>3618</v>
      </c>
      <c r="K3364">
        <v>7681</v>
      </c>
      <c r="L3364" t="s">
        <v>3619</v>
      </c>
      <c r="M3364" s="87">
        <v>43999</v>
      </c>
      <c r="N3364" t="s">
        <v>3620</v>
      </c>
      <c r="O3364" t="s">
        <v>3579</v>
      </c>
      <c r="P3364" s="61">
        <v>-3198.58</v>
      </c>
      <c r="Q3364" t="s">
        <v>3579</v>
      </c>
      <c r="R3364" s="61">
        <v>0</v>
      </c>
      <c r="S3364" s="61">
        <v>-3198.58</v>
      </c>
    </row>
    <row r="3365" spans="1:19" x14ac:dyDescent="0.2">
      <c r="A3365" t="s">
        <v>759</v>
      </c>
      <c r="B3365" t="s">
        <v>2361</v>
      </c>
      <c r="C3365" t="s">
        <v>3228</v>
      </c>
      <c r="D3365" t="s">
        <v>238</v>
      </c>
      <c r="E3365" t="s">
        <v>3573</v>
      </c>
      <c r="F3365" t="s">
        <v>115</v>
      </c>
      <c r="G3365" s="87">
        <v>20190731</v>
      </c>
      <c r="H3365" t="s">
        <v>4447</v>
      </c>
      <c r="I3365" t="s">
        <v>7081</v>
      </c>
      <c r="J3365" t="s">
        <v>7081</v>
      </c>
      <c r="K3365">
        <v>7182</v>
      </c>
      <c r="L3365" t="s">
        <v>7080</v>
      </c>
      <c r="M3365" s="87">
        <v>43698</v>
      </c>
      <c r="N3365" t="s">
        <v>3620</v>
      </c>
      <c r="O3365" t="s">
        <v>3579</v>
      </c>
      <c r="P3365" s="61">
        <v>102.3</v>
      </c>
      <c r="Q3365" t="s">
        <v>3579</v>
      </c>
      <c r="R3365" s="61">
        <v>102.3</v>
      </c>
      <c r="S3365" s="61">
        <v>0</v>
      </c>
    </row>
    <row r="3366" spans="1:19" x14ac:dyDescent="0.2">
      <c r="A3366" t="s">
        <v>759</v>
      </c>
      <c r="B3366" t="s">
        <v>2361</v>
      </c>
      <c r="C3366" t="s">
        <v>3228</v>
      </c>
      <c r="D3366" t="s">
        <v>238</v>
      </c>
      <c r="E3366" t="s">
        <v>3573</v>
      </c>
      <c r="F3366" t="s">
        <v>116</v>
      </c>
      <c r="G3366" s="87">
        <v>20190831</v>
      </c>
      <c r="H3366" t="s">
        <v>4447</v>
      </c>
      <c r="I3366" t="s">
        <v>7083</v>
      </c>
      <c r="J3366" t="s">
        <v>7083</v>
      </c>
      <c r="K3366">
        <v>7234</v>
      </c>
      <c r="L3366" t="s">
        <v>7082</v>
      </c>
      <c r="M3366" s="87">
        <v>43718</v>
      </c>
      <c r="N3366" t="s">
        <v>3620</v>
      </c>
      <c r="O3366" t="s">
        <v>3579</v>
      </c>
      <c r="P3366" s="61">
        <v>99</v>
      </c>
      <c r="Q3366" t="s">
        <v>3579</v>
      </c>
      <c r="R3366" s="61">
        <v>99</v>
      </c>
      <c r="S3366" s="61">
        <v>0</v>
      </c>
    </row>
    <row r="3367" spans="1:19" x14ac:dyDescent="0.2">
      <c r="A3367" t="s">
        <v>759</v>
      </c>
      <c r="B3367" t="s">
        <v>2361</v>
      </c>
      <c r="C3367" t="s">
        <v>3228</v>
      </c>
      <c r="D3367" t="s">
        <v>238</v>
      </c>
      <c r="E3367" t="s">
        <v>3573</v>
      </c>
      <c r="F3367" t="s">
        <v>117</v>
      </c>
      <c r="G3367" s="87">
        <v>20190930</v>
      </c>
      <c r="H3367" t="s">
        <v>4447</v>
      </c>
      <c r="I3367" t="s">
        <v>7083</v>
      </c>
      <c r="J3367" t="s">
        <v>7083</v>
      </c>
      <c r="K3367">
        <v>7281</v>
      </c>
      <c r="L3367" t="s">
        <v>7084</v>
      </c>
      <c r="M3367" s="87">
        <v>43748</v>
      </c>
      <c r="N3367" t="s">
        <v>3620</v>
      </c>
      <c r="O3367" t="s">
        <v>3579</v>
      </c>
      <c r="P3367" s="61">
        <v>99</v>
      </c>
      <c r="Q3367" t="s">
        <v>3579</v>
      </c>
      <c r="R3367" s="61">
        <v>99</v>
      </c>
      <c r="S3367" s="61">
        <v>0</v>
      </c>
    </row>
    <row r="3368" spans="1:19" x14ac:dyDescent="0.2">
      <c r="A3368" t="s">
        <v>759</v>
      </c>
      <c r="B3368" t="s">
        <v>2361</v>
      </c>
      <c r="C3368" t="s">
        <v>3228</v>
      </c>
      <c r="D3368" t="s">
        <v>238</v>
      </c>
      <c r="E3368" t="s">
        <v>3573</v>
      </c>
      <c r="F3368" t="s">
        <v>118</v>
      </c>
      <c r="G3368" s="87">
        <v>20191031</v>
      </c>
      <c r="H3368" t="s">
        <v>4447</v>
      </c>
      <c r="I3368" t="s">
        <v>7083</v>
      </c>
      <c r="J3368" t="s">
        <v>7083</v>
      </c>
      <c r="K3368">
        <v>7328</v>
      </c>
      <c r="L3368" t="s">
        <v>7085</v>
      </c>
      <c r="M3368" s="87">
        <v>43782</v>
      </c>
      <c r="N3368" t="s">
        <v>3620</v>
      </c>
      <c r="O3368" t="s">
        <v>3579</v>
      </c>
      <c r="P3368" s="61">
        <v>102.3</v>
      </c>
      <c r="Q3368" t="s">
        <v>3579</v>
      </c>
      <c r="R3368" s="61">
        <v>102.3</v>
      </c>
      <c r="S3368" s="61">
        <v>0</v>
      </c>
    </row>
    <row r="3369" spans="1:19" x14ac:dyDescent="0.2">
      <c r="A3369" t="s">
        <v>759</v>
      </c>
      <c r="B3369" t="s">
        <v>2361</v>
      </c>
      <c r="C3369" t="s">
        <v>3228</v>
      </c>
      <c r="D3369" t="s">
        <v>238</v>
      </c>
      <c r="E3369" t="s">
        <v>3573</v>
      </c>
      <c r="F3369" t="s">
        <v>119</v>
      </c>
      <c r="G3369" s="87">
        <v>20191130</v>
      </c>
      <c r="H3369" t="s">
        <v>4447</v>
      </c>
      <c r="I3369" t="s">
        <v>7087</v>
      </c>
      <c r="J3369" t="s">
        <v>7087</v>
      </c>
      <c r="K3369">
        <v>7380</v>
      </c>
      <c r="L3369" t="s">
        <v>7086</v>
      </c>
      <c r="M3369" s="87">
        <v>43810</v>
      </c>
      <c r="N3369" t="s">
        <v>3620</v>
      </c>
      <c r="O3369" t="s">
        <v>3579</v>
      </c>
      <c r="P3369" s="61">
        <v>95.7</v>
      </c>
      <c r="Q3369" t="s">
        <v>3579</v>
      </c>
      <c r="R3369" s="61">
        <v>95.7</v>
      </c>
      <c r="S3369" s="61">
        <v>0</v>
      </c>
    </row>
    <row r="3370" spans="1:19" x14ac:dyDescent="0.2">
      <c r="A3370" t="s">
        <v>759</v>
      </c>
      <c r="B3370" t="s">
        <v>2361</v>
      </c>
      <c r="C3370" t="s">
        <v>3228</v>
      </c>
      <c r="D3370" t="s">
        <v>238</v>
      </c>
      <c r="E3370" t="s">
        <v>3573</v>
      </c>
      <c r="F3370" t="s">
        <v>120</v>
      </c>
      <c r="G3370" s="87">
        <v>20191231</v>
      </c>
      <c r="H3370" t="s">
        <v>4447</v>
      </c>
      <c r="I3370" t="s">
        <v>7087</v>
      </c>
      <c r="J3370" t="s">
        <v>7087</v>
      </c>
      <c r="K3370">
        <v>7417</v>
      </c>
      <c r="L3370" t="s">
        <v>7088</v>
      </c>
      <c r="M3370" s="87">
        <v>43840</v>
      </c>
      <c r="N3370" t="s">
        <v>3620</v>
      </c>
      <c r="O3370" t="s">
        <v>3579</v>
      </c>
      <c r="P3370" s="61">
        <v>102.3</v>
      </c>
      <c r="Q3370" t="s">
        <v>3579</v>
      </c>
      <c r="R3370" s="61">
        <v>102.3</v>
      </c>
      <c r="S3370" s="61">
        <v>0</v>
      </c>
    </row>
    <row r="3371" spans="1:19" x14ac:dyDescent="0.2">
      <c r="A3371" t="s">
        <v>759</v>
      </c>
      <c r="B3371" t="s">
        <v>2361</v>
      </c>
      <c r="C3371" t="s">
        <v>3228</v>
      </c>
      <c r="D3371" t="s">
        <v>238</v>
      </c>
      <c r="E3371" t="s">
        <v>3573</v>
      </c>
      <c r="F3371" t="s">
        <v>121</v>
      </c>
      <c r="G3371" s="87">
        <v>20200131</v>
      </c>
      <c r="H3371" t="s">
        <v>4447</v>
      </c>
      <c r="I3371" t="s">
        <v>7087</v>
      </c>
      <c r="J3371" t="s">
        <v>7087</v>
      </c>
      <c r="K3371">
        <v>7477</v>
      </c>
      <c r="L3371" t="s">
        <v>7091</v>
      </c>
      <c r="M3371" s="87">
        <v>43873</v>
      </c>
      <c r="N3371" t="s">
        <v>3620</v>
      </c>
      <c r="O3371" t="s">
        <v>3579</v>
      </c>
      <c r="P3371" s="61">
        <v>102.3</v>
      </c>
      <c r="Q3371" t="s">
        <v>3579</v>
      </c>
      <c r="R3371" s="61">
        <v>102.3</v>
      </c>
      <c r="S3371" s="61">
        <v>0</v>
      </c>
    </row>
    <row r="3372" spans="1:19" x14ac:dyDescent="0.2">
      <c r="A3372" t="s">
        <v>759</v>
      </c>
      <c r="B3372" t="s">
        <v>2361</v>
      </c>
      <c r="C3372" t="s">
        <v>3228</v>
      </c>
      <c r="D3372" t="s">
        <v>238</v>
      </c>
      <c r="E3372" t="s">
        <v>3573</v>
      </c>
      <c r="F3372" t="s">
        <v>122</v>
      </c>
      <c r="G3372" s="87">
        <v>20200229</v>
      </c>
      <c r="H3372" t="s">
        <v>4447</v>
      </c>
      <c r="I3372" t="s">
        <v>7087</v>
      </c>
      <c r="J3372" t="s">
        <v>7087</v>
      </c>
      <c r="K3372">
        <v>7524</v>
      </c>
      <c r="L3372" t="s">
        <v>7092</v>
      </c>
      <c r="M3372" s="87">
        <v>43902</v>
      </c>
      <c r="N3372" t="s">
        <v>3620</v>
      </c>
      <c r="O3372" t="s">
        <v>3579</v>
      </c>
      <c r="P3372" s="61">
        <v>102.3</v>
      </c>
      <c r="Q3372" t="s">
        <v>3579</v>
      </c>
      <c r="R3372" s="61">
        <v>102.3</v>
      </c>
      <c r="S3372" s="61">
        <v>0</v>
      </c>
    </row>
    <row r="3373" spans="1:19" x14ac:dyDescent="0.2">
      <c r="A3373" t="s">
        <v>759</v>
      </c>
      <c r="B3373" t="s">
        <v>2361</v>
      </c>
      <c r="C3373" t="s">
        <v>3228</v>
      </c>
      <c r="D3373" t="s">
        <v>238</v>
      </c>
      <c r="E3373" t="s">
        <v>3573</v>
      </c>
      <c r="F3373" t="s">
        <v>123</v>
      </c>
      <c r="G3373" s="87">
        <v>20200331</v>
      </c>
      <c r="H3373" t="s">
        <v>4447</v>
      </c>
      <c r="I3373" t="s">
        <v>7094</v>
      </c>
      <c r="J3373" t="s">
        <v>7094</v>
      </c>
      <c r="K3373">
        <v>7580</v>
      </c>
      <c r="L3373" t="s">
        <v>7093</v>
      </c>
      <c r="M3373" s="87">
        <v>43935</v>
      </c>
      <c r="N3373" t="s">
        <v>3620</v>
      </c>
      <c r="O3373" t="s">
        <v>3579</v>
      </c>
      <c r="P3373" s="61">
        <v>104.6</v>
      </c>
      <c r="Q3373" t="s">
        <v>3579</v>
      </c>
      <c r="R3373" s="61">
        <v>104.6</v>
      </c>
      <c r="S3373" s="61">
        <v>0</v>
      </c>
    </row>
    <row r="3374" spans="1:19" x14ac:dyDescent="0.2">
      <c r="A3374" t="s">
        <v>759</v>
      </c>
      <c r="B3374" t="s">
        <v>2361</v>
      </c>
      <c r="C3374" t="s">
        <v>3228</v>
      </c>
      <c r="D3374" t="s">
        <v>238</v>
      </c>
      <c r="E3374" t="s">
        <v>3573</v>
      </c>
      <c r="F3374" t="s">
        <v>124</v>
      </c>
      <c r="G3374" s="87">
        <v>20200430</v>
      </c>
      <c r="H3374" t="s">
        <v>4447</v>
      </c>
      <c r="I3374" t="s">
        <v>7094</v>
      </c>
      <c r="J3374" t="s">
        <v>7094</v>
      </c>
      <c r="K3374">
        <v>7617</v>
      </c>
      <c r="L3374" t="s">
        <v>7095</v>
      </c>
      <c r="M3374" s="87">
        <v>43957</v>
      </c>
      <c r="N3374" t="s">
        <v>3620</v>
      </c>
      <c r="O3374" t="s">
        <v>3579</v>
      </c>
      <c r="P3374" s="61">
        <v>101.22</v>
      </c>
      <c r="Q3374" t="s">
        <v>3579</v>
      </c>
      <c r="R3374" s="61">
        <v>101.22</v>
      </c>
      <c r="S3374" s="61">
        <v>0</v>
      </c>
    </row>
    <row r="3375" spans="1:19" x14ac:dyDescent="0.2">
      <c r="A3375" t="s">
        <v>759</v>
      </c>
      <c r="B3375" t="s">
        <v>2361</v>
      </c>
      <c r="C3375" t="s">
        <v>3228</v>
      </c>
      <c r="D3375" t="s">
        <v>238</v>
      </c>
      <c r="E3375" t="s">
        <v>3573</v>
      </c>
      <c r="F3375" t="s">
        <v>125</v>
      </c>
      <c r="G3375" s="87">
        <v>20200531</v>
      </c>
      <c r="H3375" t="s">
        <v>4447</v>
      </c>
      <c r="I3375" t="s">
        <v>7117</v>
      </c>
      <c r="J3375" t="s">
        <v>7117</v>
      </c>
      <c r="K3375">
        <v>7667</v>
      </c>
      <c r="L3375" t="s">
        <v>6859</v>
      </c>
      <c r="M3375" s="87">
        <v>43991</v>
      </c>
      <c r="N3375" t="s">
        <v>3620</v>
      </c>
      <c r="O3375" t="s">
        <v>3579</v>
      </c>
      <c r="P3375" s="61">
        <v>88.12</v>
      </c>
      <c r="Q3375" t="s">
        <v>3579</v>
      </c>
      <c r="R3375" s="61">
        <v>88.12</v>
      </c>
      <c r="S3375" s="61">
        <v>0</v>
      </c>
    </row>
    <row r="3376" spans="1:19" x14ac:dyDescent="0.2">
      <c r="A3376" t="s">
        <v>759</v>
      </c>
      <c r="B3376" t="s">
        <v>2361</v>
      </c>
      <c r="C3376" t="s">
        <v>3228</v>
      </c>
      <c r="D3376" t="s">
        <v>238</v>
      </c>
      <c r="E3376" t="s">
        <v>3573</v>
      </c>
      <c r="F3376" t="s">
        <v>16</v>
      </c>
      <c r="G3376" s="87">
        <v>20200630</v>
      </c>
      <c r="H3376" t="s">
        <v>3617</v>
      </c>
      <c r="J3376" t="s">
        <v>3618</v>
      </c>
      <c r="K3376">
        <v>7681</v>
      </c>
      <c r="L3376" t="s">
        <v>3619</v>
      </c>
      <c r="M3376" s="87">
        <v>43999</v>
      </c>
      <c r="N3376" t="s">
        <v>3620</v>
      </c>
      <c r="O3376" t="s">
        <v>3579</v>
      </c>
      <c r="P3376" s="61">
        <v>-1099.1400000000001</v>
      </c>
      <c r="Q3376" t="s">
        <v>3579</v>
      </c>
      <c r="R3376" s="61">
        <v>0</v>
      </c>
      <c r="S3376" s="61">
        <v>-1099.1400000000001</v>
      </c>
    </row>
    <row r="3377" spans="1:19" x14ac:dyDescent="0.2">
      <c r="A3377" t="s">
        <v>759</v>
      </c>
      <c r="B3377" t="s">
        <v>2361</v>
      </c>
      <c r="C3377" t="s">
        <v>3228</v>
      </c>
      <c r="D3377" t="s">
        <v>238</v>
      </c>
      <c r="E3377" t="s">
        <v>3573</v>
      </c>
      <c r="F3377" t="s">
        <v>16</v>
      </c>
      <c r="G3377" s="87">
        <v>20200630</v>
      </c>
      <c r="H3377" t="s">
        <v>3617</v>
      </c>
      <c r="I3377" t="s">
        <v>3618</v>
      </c>
      <c r="J3377" t="s">
        <v>3618</v>
      </c>
      <c r="K3377">
        <v>7737</v>
      </c>
      <c r="L3377" t="s">
        <v>6862</v>
      </c>
      <c r="M3377" s="87">
        <v>44020</v>
      </c>
      <c r="N3377" t="s">
        <v>3620</v>
      </c>
      <c r="O3377" t="s">
        <v>3579</v>
      </c>
      <c r="P3377" s="61">
        <v>-88.12</v>
      </c>
      <c r="Q3377" t="s">
        <v>3579</v>
      </c>
      <c r="R3377" s="61">
        <v>0</v>
      </c>
      <c r="S3377" s="61">
        <v>-88.12</v>
      </c>
    </row>
    <row r="3378" spans="1:19" x14ac:dyDescent="0.2">
      <c r="A3378" t="s">
        <v>759</v>
      </c>
      <c r="B3378" t="s">
        <v>2361</v>
      </c>
      <c r="C3378" t="s">
        <v>3228</v>
      </c>
      <c r="D3378" t="s">
        <v>238</v>
      </c>
      <c r="E3378" t="s">
        <v>3573</v>
      </c>
      <c r="F3378" t="s">
        <v>126</v>
      </c>
      <c r="G3378" s="87">
        <v>20200630</v>
      </c>
      <c r="H3378" t="s">
        <v>4447</v>
      </c>
      <c r="I3378" t="s">
        <v>7117</v>
      </c>
      <c r="J3378" t="s">
        <v>7117</v>
      </c>
      <c r="K3378">
        <v>7737</v>
      </c>
      <c r="L3378" t="s">
        <v>6862</v>
      </c>
      <c r="M3378" s="87">
        <v>44020</v>
      </c>
      <c r="N3378" t="s">
        <v>3620</v>
      </c>
      <c r="O3378" t="s">
        <v>3579</v>
      </c>
      <c r="P3378" s="61">
        <v>88.12</v>
      </c>
      <c r="Q3378" t="s">
        <v>3579</v>
      </c>
      <c r="R3378" s="61">
        <v>88.12</v>
      </c>
      <c r="S3378" s="61">
        <v>0</v>
      </c>
    </row>
    <row r="3379" spans="1:19" x14ac:dyDescent="0.2">
      <c r="A3379" t="s">
        <v>760</v>
      </c>
      <c r="B3379" t="s">
        <v>2362</v>
      </c>
      <c r="C3379" t="s">
        <v>3229</v>
      </c>
      <c r="D3379" t="s">
        <v>238</v>
      </c>
      <c r="E3379" t="s">
        <v>3573</v>
      </c>
      <c r="F3379" t="s">
        <v>115</v>
      </c>
      <c r="G3379" s="87">
        <v>20190731</v>
      </c>
      <c r="H3379" t="s">
        <v>4447</v>
      </c>
      <c r="I3379" t="s">
        <v>7118</v>
      </c>
      <c r="J3379" t="s">
        <v>7118</v>
      </c>
      <c r="K3379">
        <v>7182</v>
      </c>
      <c r="L3379" t="s">
        <v>7080</v>
      </c>
      <c r="M3379" s="87">
        <v>43698</v>
      </c>
      <c r="N3379" t="s">
        <v>3620</v>
      </c>
      <c r="O3379" t="s">
        <v>3579</v>
      </c>
      <c r="P3379" s="61">
        <v>960.51</v>
      </c>
      <c r="Q3379" t="s">
        <v>3579</v>
      </c>
      <c r="R3379" s="61">
        <v>960.51</v>
      </c>
      <c r="S3379" s="61">
        <v>0</v>
      </c>
    </row>
    <row r="3380" spans="1:19" x14ac:dyDescent="0.2">
      <c r="A3380" t="s">
        <v>760</v>
      </c>
      <c r="B3380" t="s">
        <v>2362</v>
      </c>
      <c r="C3380" t="s">
        <v>3229</v>
      </c>
      <c r="D3380" t="s">
        <v>238</v>
      </c>
      <c r="E3380" t="s">
        <v>3573</v>
      </c>
      <c r="F3380" t="s">
        <v>116</v>
      </c>
      <c r="G3380" s="87">
        <v>20190831</v>
      </c>
      <c r="H3380" t="s">
        <v>4447</v>
      </c>
      <c r="I3380" t="s">
        <v>7083</v>
      </c>
      <c r="J3380" t="s">
        <v>7083</v>
      </c>
      <c r="K3380">
        <v>7234</v>
      </c>
      <c r="L3380" t="s">
        <v>7082</v>
      </c>
      <c r="M3380" s="87">
        <v>43718</v>
      </c>
      <c r="N3380" t="s">
        <v>3620</v>
      </c>
      <c r="O3380" t="s">
        <v>3579</v>
      </c>
      <c r="P3380" s="61">
        <v>929.53</v>
      </c>
      <c r="Q3380" t="s">
        <v>3579</v>
      </c>
      <c r="R3380" s="61">
        <v>929.53</v>
      </c>
      <c r="S3380" s="61">
        <v>0</v>
      </c>
    </row>
    <row r="3381" spans="1:19" x14ac:dyDescent="0.2">
      <c r="A3381" t="s">
        <v>760</v>
      </c>
      <c r="B3381" t="s">
        <v>2362</v>
      </c>
      <c r="C3381" t="s">
        <v>3229</v>
      </c>
      <c r="D3381" t="s">
        <v>238</v>
      </c>
      <c r="E3381" t="s">
        <v>3573</v>
      </c>
      <c r="F3381" t="s">
        <v>117</v>
      </c>
      <c r="G3381" s="87">
        <v>20190930</v>
      </c>
      <c r="H3381" t="s">
        <v>4447</v>
      </c>
      <c r="I3381" t="s">
        <v>7083</v>
      </c>
      <c r="J3381" t="s">
        <v>7083</v>
      </c>
      <c r="K3381">
        <v>7281</v>
      </c>
      <c r="L3381" t="s">
        <v>7084</v>
      </c>
      <c r="M3381" s="87">
        <v>43748</v>
      </c>
      <c r="N3381" t="s">
        <v>3620</v>
      </c>
      <c r="O3381" t="s">
        <v>3579</v>
      </c>
      <c r="P3381" s="61">
        <v>929.53</v>
      </c>
      <c r="Q3381" t="s">
        <v>3579</v>
      </c>
      <c r="R3381" s="61">
        <v>929.53</v>
      </c>
      <c r="S3381" s="61">
        <v>0</v>
      </c>
    </row>
    <row r="3382" spans="1:19" x14ac:dyDescent="0.2">
      <c r="A3382" t="s">
        <v>760</v>
      </c>
      <c r="B3382" t="s">
        <v>2362</v>
      </c>
      <c r="C3382" t="s">
        <v>3229</v>
      </c>
      <c r="D3382" t="s">
        <v>238</v>
      </c>
      <c r="E3382" t="s">
        <v>3573</v>
      </c>
      <c r="F3382" t="s">
        <v>118</v>
      </c>
      <c r="G3382" s="87">
        <v>20191031</v>
      </c>
      <c r="H3382" t="s">
        <v>4447</v>
      </c>
      <c r="I3382" t="s">
        <v>7083</v>
      </c>
      <c r="J3382" t="s">
        <v>7083</v>
      </c>
      <c r="K3382">
        <v>7328</v>
      </c>
      <c r="L3382" t="s">
        <v>7085</v>
      </c>
      <c r="M3382" s="87">
        <v>43782</v>
      </c>
      <c r="N3382" t="s">
        <v>3620</v>
      </c>
      <c r="O3382" t="s">
        <v>3579</v>
      </c>
      <c r="P3382" s="61">
        <v>960.51</v>
      </c>
      <c r="Q3382" t="s">
        <v>3579</v>
      </c>
      <c r="R3382" s="61">
        <v>960.51</v>
      </c>
      <c r="S3382" s="61">
        <v>0</v>
      </c>
    </row>
    <row r="3383" spans="1:19" x14ac:dyDescent="0.2">
      <c r="A3383" t="s">
        <v>760</v>
      </c>
      <c r="B3383" t="s">
        <v>2362</v>
      </c>
      <c r="C3383" t="s">
        <v>3229</v>
      </c>
      <c r="D3383" t="s">
        <v>238</v>
      </c>
      <c r="E3383" t="s">
        <v>3573</v>
      </c>
      <c r="F3383" t="s">
        <v>119</v>
      </c>
      <c r="G3383" s="87">
        <v>20191130</v>
      </c>
      <c r="H3383" t="s">
        <v>4447</v>
      </c>
      <c r="I3383" t="s">
        <v>7087</v>
      </c>
      <c r="J3383" t="s">
        <v>7087</v>
      </c>
      <c r="K3383">
        <v>7380</v>
      </c>
      <c r="L3383" t="s">
        <v>7086</v>
      </c>
      <c r="M3383" s="87">
        <v>43810</v>
      </c>
      <c r="N3383" t="s">
        <v>3620</v>
      </c>
      <c r="O3383" t="s">
        <v>3579</v>
      </c>
      <c r="P3383" s="61">
        <v>898.54</v>
      </c>
      <c r="Q3383" t="s">
        <v>3579</v>
      </c>
      <c r="R3383" s="61">
        <v>898.54</v>
      </c>
      <c r="S3383" s="61">
        <v>0</v>
      </c>
    </row>
    <row r="3384" spans="1:19" x14ac:dyDescent="0.2">
      <c r="A3384" t="s">
        <v>760</v>
      </c>
      <c r="B3384" t="s">
        <v>2362</v>
      </c>
      <c r="C3384" t="s">
        <v>3229</v>
      </c>
      <c r="D3384" t="s">
        <v>238</v>
      </c>
      <c r="E3384" t="s">
        <v>3573</v>
      </c>
      <c r="F3384" t="s">
        <v>120</v>
      </c>
      <c r="G3384" s="87">
        <v>20191231</v>
      </c>
      <c r="H3384" t="s">
        <v>4447</v>
      </c>
      <c r="I3384" t="s">
        <v>7087</v>
      </c>
      <c r="J3384" t="s">
        <v>7087</v>
      </c>
      <c r="K3384">
        <v>7417</v>
      </c>
      <c r="L3384" t="s">
        <v>7088</v>
      </c>
      <c r="M3384" s="87">
        <v>43840</v>
      </c>
      <c r="N3384" t="s">
        <v>3620</v>
      </c>
      <c r="O3384" t="s">
        <v>3579</v>
      </c>
      <c r="P3384" s="61">
        <v>960.51</v>
      </c>
      <c r="Q3384" t="s">
        <v>3579</v>
      </c>
      <c r="R3384" s="61">
        <v>960.51</v>
      </c>
      <c r="S3384" s="61">
        <v>0</v>
      </c>
    </row>
    <row r="3385" spans="1:19" x14ac:dyDescent="0.2">
      <c r="A3385" t="s">
        <v>760</v>
      </c>
      <c r="B3385" t="s">
        <v>2362</v>
      </c>
      <c r="C3385" t="s">
        <v>3229</v>
      </c>
      <c r="D3385" t="s">
        <v>238</v>
      </c>
      <c r="E3385" t="s">
        <v>3573</v>
      </c>
      <c r="F3385" t="s">
        <v>121</v>
      </c>
      <c r="G3385" s="87">
        <v>20200131</v>
      </c>
      <c r="H3385" t="s">
        <v>4447</v>
      </c>
      <c r="I3385" t="s">
        <v>7087</v>
      </c>
      <c r="J3385" t="s">
        <v>7087</v>
      </c>
      <c r="K3385">
        <v>7477</v>
      </c>
      <c r="L3385" t="s">
        <v>7091</v>
      </c>
      <c r="M3385" s="87">
        <v>43873</v>
      </c>
      <c r="N3385" t="s">
        <v>3620</v>
      </c>
      <c r="O3385" t="s">
        <v>3579</v>
      </c>
      <c r="P3385" s="61">
        <v>960.51</v>
      </c>
      <c r="Q3385" t="s">
        <v>3579</v>
      </c>
      <c r="R3385" s="61">
        <v>960.51</v>
      </c>
      <c r="S3385" s="61">
        <v>0</v>
      </c>
    </row>
    <row r="3386" spans="1:19" x14ac:dyDescent="0.2">
      <c r="A3386" t="s">
        <v>760</v>
      </c>
      <c r="B3386" t="s">
        <v>2362</v>
      </c>
      <c r="C3386" t="s">
        <v>3229</v>
      </c>
      <c r="D3386" t="s">
        <v>238</v>
      </c>
      <c r="E3386" t="s">
        <v>3573</v>
      </c>
      <c r="F3386" t="s">
        <v>122</v>
      </c>
      <c r="G3386" s="87">
        <v>20200229</v>
      </c>
      <c r="H3386" t="s">
        <v>4447</v>
      </c>
      <c r="I3386" t="s">
        <v>7087</v>
      </c>
      <c r="J3386" t="s">
        <v>7087</v>
      </c>
      <c r="K3386">
        <v>7524</v>
      </c>
      <c r="L3386" t="s">
        <v>7092</v>
      </c>
      <c r="M3386" s="87">
        <v>43902</v>
      </c>
      <c r="N3386" t="s">
        <v>3620</v>
      </c>
      <c r="O3386" t="s">
        <v>3579</v>
      </c>
      <c r="P3386" s="61">
        <v>960.51</v>
      </c>
      <c r="Q3386" t="s">
        <v>3579</v>
      </c>
      <c r="R3386" s="61">
        <v>960.51</v>
      </c>
      <c r="S3386" s="61">
        <v>0</v>
      </c>
    </row>
    <row r="3387" spans="1:19" x14ac:dyDescent="0.2">
      <c r="A3387" t="s">
        <v>760</v>
      </c>
      <c r="B3387" t="s">
        <v>2362</v>
      </c>
      <c r="C3387" t="s">
        <v>3229</v>
      </c>
      <c r="D3387" t="s">
        <v>238</v>
      </c>
      <c r="E3387" t="s">
        <v>3573</v>
      </c>
      <c r="F3387" t="s">
        <v>123</v>
      </c>
      <c r="G3387" s="87">
        <v>20200331</v>
      </c>
      <c r="H3387" t="s">
        <v>4447</v>
      </c>
      <c r="I3387" t="s">
        <v>7094</v>
      </c>
      <c r="J3387" t="s">
        <v>7094</v>
      </c>
      <c r="K3387">
        <v>7580</v>
      </c>
      <c r="L3387" t="s">
        <v>7093</v>
      </c>
      <c r="M3387" s="87">
        <v>43935</v>
      </c>
      <c r="N3387" t="s">
        <v>3620</v>
      </c>
      <c r="O3387" t="s">
        <v>3579</v>
      </c>
      <c r="P3387" s="61">
        <v>982.1</v>
      </c>
      <c r="Q3387" t="s">
        <v>3579</v>
      </c>
      <c r="R3387" s="61">
        <v>982.1</v>
      </c>
      <c r="S3387" s="61">
        <v>0</v>
      </c>
    </row>
    <row r="3388" spans="1:19" x14ac:dyDescent="0.2">
      <c r="A3388" t="s">
        <v>760</v>
      </c>
      <c r="B3388" t="s">
        <v>2362</v>
      </c>
      <c r="C3388" t="s">
        <v>3229</v>
      </c>
      <c r="D3388" t="s">
        <v>238</v>
      </c>
      <c r="E3388" t="s">
        <v>3573</v>
      </c>
      <c r="F3388" t="s">
        <v>124</v>
      </c>
      <c r="G3388" s="87">
        <v>20200430</v>
      </c>
      <c r="H3388" t="s">
        <v>4447</v>
      </c>
      <c r="I3388" t="s">
        <v>7094</v>
      </c>
      <c r="J3388" t="s">
        <v>7094</v>
      </c>
      <c r="K3388">
        <v>7617</v>
      </c>
      <c r="L3388" t="s">
        <v>7095</v>
      </c>
      <c r="M3388" s="87">
        <v>43957</v>
      </c>
      <c r="N3388" t="s">
        <v>3620</v>
      </c>
      <c r="O3388" t="s">
        <v>3579</v>
      </c>
      <c r="P3388" s="61">
        <v>950.42</v>
      </c>
      <c r="Q3388" t="s">
        <v>3579</v>
      </c>
      <c r="R3388" s="61">
        <v>950.42</v>
      </c>
      <c r="S3388" s="61">
        <v>0</v>
      </c>
    </row>
    <row r="3389" spans="1:19" x14ac:dyDescent="0.2">
      <c r="A3389" t="s">
        <v>760</v>
      </c>
      <c r="B3389" t="s">
        <v>2362</v>
      </c>
      <c r="C3389" t="s">
        <v>3229</v>
      </c>
      <c r="D3389" t="s">
        <v>238</v>
      </c>
      <c r="E3389" t="s">
        <v>3573</v>
      </c>
      <c r="F3389" t="s">
        <v>125</v>
      </c>
      <c r="G3389" s="87">
        <v>20200531</v>
      </c>
      <c r="H3389" t="s">
        <v>4447</v>
      </c>
      <c r="I3389" t="s">
        <v>7081</v>
      </c>
      <c r="J3389" t="s">
        <v>7081</v>
      </c>
      <c r="K3389">
        <v>7667</v>
      </c>
      <c r="L3389" t="s">
        <v>6859</v>
      </c>
      <c r="M3389" s="87">
        <v>43991</v>
      </c>
      <c r="N3389" t="s">
        <v>3620</v>
      </c>
      <c r="O3389" t="s">
        <v>3579</v>
      </c>
      <c r="P3389" s="61">
        <v>874.64</v>
      </c>
      <c r="Q3389" t="s">
        <v>3579</v>
      </c>
      <c r="R3389" s="61">
        <v>874.64</v>
      </c>
      <c r="S3389" s="61">
        <v>0</v>
      </c>
    </row>
    <row r="3390" spans="1:19" x14ac:dyDescent="0.2">
      <c r="A3390" t="s">
        <v>760</v>
      </c>
      <c r="B3390" t="s">
        <v>2362</v>
      </c>
      <c r="C3390" t="s">
        <v>3229</v>
      </c>
      <c r="D3390" t="s">
        <v>238</v>
      </c>
      <c r="E3390" t="s">
        <v>3573</v>
      </c>
      <c r="F3390" t="s">
        <v>16</v>
      </c>
      <c r="G3390" s="87">
        <v>20200630</v>
      </c>
      <c r="H3390" t="s">
        <v>3617</v>
      </c>
      <c r="J3390" t="s">
        <v>3618</v>
      </c>
      <c r="K3390">
        <v>7681</v>
      </c>
      <c r="L3390" t="s">
        <v>3619</v>
      </c>
      <c r="M3390" s="87">
        <v>43999</v>
      </c>
      <c r="N3390" t="s">
        <v>3620</v>
      </c>
      <c r="O3390" t="s">
        <v>3579</v>
      </c>
      <c r="P3390" s="61">
        <v>-10367.31</v>
      </c>
      <c r="Q3390" t="s">
        <v>3579</v>
      </c>
      <c r="R3390" s="61">
        <v>0</v>
      </c>
      <c r="S3390" s="61">
        <v>-10367.31</v>
      </c>
    </row>
    <row r="3391" spans="1:19" x14ac:dyDescent="0.2">
      <c r="A3391" t="s">
        <v>760</v>
      </c>
      <c r="B3391" t="s">
        <v>2362</v>
      </c>
      <c r="C3391" t="s">
        <v>3229</v>
      </c>
      <c r="D3391" t="s">
        <v>238</v>
      </c>
      <c r="E3391" t="s">
        <v>3573</v>
      </c>
      <c r="F3391" t="s">
        <v>16</v>
      </c>
      <c r="G3391" s="87">
        <v>20200630</v>
      </c>
      <c r="H3391" t="s">
        <v>3617</v>
      </c>
      <c r="I3391" t="s">
        <v>3618</v>
      </c>
      <c r="J3391" t="s">
        <v>3618</v>
      </c>
      <c r="K3391">
        <v>7737</v>
      </c>
      <c r="L3391" t="s">
        <v>6862</v>
      </c>
      <c r="M3391" s="87">
        <v>44020</v>
      </c>
      <c r="N3391" t="s">
        <v>3620</v>
      </c>
      <c r="O3391" t="s">
        <v>3579</v>
      </c>
      <c r="P3391" s="61">
        <v>-874.64</v>
      </c>
      <c r="Q3391" t="s">
        <v>3579</v>
      </c>
      <c r="R3391" s="61">
        <v>0</v>
      </c>
      <c r="S3391" s="61">
        <v>-874.64</v>
      </c>
    </row>
    <row r="3392" spans="1:19" x14ac:dyDescent="0.2">
      <c r="A3392" t="s">
        <v>760</v>
      </c>
      <c r="B3392" t="s">
        <v>2362</v>
      </c>
      <c r="C3392" t="s">
        <v>3229</v>
      </c>
      <c r="D3392" t="s">
        <v>238</v>
      </c>
      <c r="E3392" t="s">
        <v>3573</v>
      </c>
      <c r="F3392" t="s">
        <v>126</v>
      </c>
      <c r="G3392" s="87">
        <v>20200630</v>
      </c>
      <c r="H3392" t="s">
        <v>4447</v>
      </c>
      <c r="I3392" t="s">
        <v>7081</v>
      </c>
      <c r="J3392" t="s">
        <v>7081</v>
      </c>
      <c r="K3392">
        <v>7737</v>
      </c>
      <c r="L3392" t="s">
        <v>6862</v>
      </c>
      <c r="M3392" s="87">
        <v>44020</v>
      </c>
      <c r="N3392" t="s">
        <v>3620</v>
      </c>
      <c r="O3392" t="s">
        <v>3579</v>
      </c>
      <c r="P3392" s="61">
        <v>874.64</v>
      </c>
      <c r="Q3392" t="s">
        <v>3579</v>
      </c>
      <c r="R3392" s="61">
        <v>874.64</v>
      </c>
      <c r="S3392" s="61">
        <v>0</v>
      </c>
    </row>
    <row r="3393" spans="1:19" x14ac:dyDescent="0.2">
      <c r="A3393" t="s">
        <v>761</v>
      </c>
      <c r="B3393" t="s">
        <v>2363</v>
      </c>
      <c r="C3393" t="s">
        <v>3230</v>
      </c>
      <c r="D3393" t="s">
        <v>238</v>
      </c>
      <c r="E3393" t="s">
        <v>3573</v>
      </c>
      <c r="F3393" t="s">
        <v>115</v>
      </c>
      <c r="G3393" s="87">
        <v>20190731</v>
      </c>
      <c r="H3393" t="s">
        <v>4447</v>
      </c>
      <c r="I3393" t="s">
        <v>7081</v>
      </c>
      <c r="J3393" t="s">
        <v>7081</v>
      </c>
      <c r="K3393">
        <v>7182</v>
      </c>
      <c r="L3393" t="s">
        <v>7080</v>
      </c>
      <c r="M3393" s="87">
        <v>43698</v>
      </c>
      <c r="N3393" t="s">
        <v>3620</v>
      </c>
      <c r="O3393" t="s">
        <v>3579</v>
      </c>
      <c r="P3393" s="61">
        <v>97</v>
      </c>
      <c r="Q3393" t="s">
        <v>3579</v>
      </c>
      <c r="R3393" s="61">
        <v>97</v>
      </c>
      <c r="S3393" s="61">
        <v>0</v>
      </c>
    </row>
    <row r="3394" spans="1:19" x14ac:dyDescent="0.2">
      <c r="A3394" t="s">
        <v>761</v>
      </c>
      <c r="B3394" t="s">
        <v>2363</v>
      </c>
      <c r="C3394" t="s">
        <v>3230</v>
      </c>
      <c r="D3394" t="s">
        <v>238</v>
      </c>
      <c r="E3394" t="s">
        <v>3573</v>
      </c>
      <c r="F3394" t="s">
        <v>116</v>
      </c>
      <c r="G3394" s="87">
        <v>20190831</v>
      </c>
      <c r="H3394" t="s">
        <v>4447</v>
      </c>
      <c r="I3394" t="s">
        <v>7083</v>
      </c>
      <c r="J3394" t="s">
        <v>7083</v>
      </c>
      <c r="K3394">
        <v>7234</v>
      </c>
      <c r="L3394" t="s">
        <v>7082</v>
      </c>
      <c r="M3394" s="87">
        <v>43718</v>
      </c>
      <c r="N3394" t="s">
        <v>3620</v>
      </c>
      <c r="O3394" t="s">
        <v>3579</v>
      </c>
      <c r="P3394" s="61">
        <v>93.87</v>
      </c>
      <c r="Q3394" t="s">
        <v>3579</v>
      </c>
      <c r="R3394" s="61">
        <v>93.87</v>
      </c>
      <c r="S3394" s="61">
        <v>0</v>
      </c>
    </row>
    <row r="3395" spans="1:19" x14ac:dyDescent="0.2">
      <c r="A3395" t="s">
        <v>761</v>
      </c>
      <c r="B3395" t="s">
        <v>2363</v>
      </c>
      <c r="C3395" t="s">
        <v>3230</v>
      </c>
      <c r="D3395" t="s">
        <v>238</v>
      </c>
      <c r="E3395" t="s">
        <v>3573</v>
      </c>
      <c r="F3395" t="s">
        <v>117</v>
      </c>
      <c r="G3395" s="87">
        <v>20190930</v>
      </c>
      <c r="H3395" t="s">
        <v>4447</v>
      </c>
      <c r="I3395" t="s">
        <v>7083</v>
      </c>
      <c r="J3395" t="s">
        <v>7083</v>
      </c>
      <c r="K3395">
        <v>7281</v>
      </c>
      <c r="L3395" t="s">
        <v>7084</v>
      </c>
      <c r="M3395" s="87">
        <v>43748</v>
      </c>
      <c r="N3395" t="s">
        <v>3620</v>
      </c>
      <c r="O3395" t="s">
        <v>3579</v>
      </c>
      <c r="P3395" s="61">
        <v>93.87</v>
      </c>
      <c r="Q3395" t="s">
        <v>3579</v>
      </c>
      <c r="R3395" s="61">
        <v>93.87</v>
      </c>
      <c r="S3395" s="61">
        <v>0</v>
      </c>
    </row>
    <row r="3396" spans="1:19" x14ac:dyDescent="0.2">
      <c r="A3396" t="s">
        <v>761</v>
      </c>
      <c r="B3396" t="s">
        <v>2363</v>
      </c>
      <c r="C3396" t="s">
        <v>3230</v>
      </c>
      <c r="D3396" t="s">
        <v>238</v>
      </c>
      <c r="E3396" t="s">
        <v>3573</v>
      </c>
      <c r="F3396" t="s">
        <v>118</v>
      </c>
      <c r="G3396" s="87">
        <v>20191031</v>
      </c>
      <c r="H3396" t="s">
        <v>4447</v>
      </c>
      <c r="I3396" t="s">
        <v>7083</v>
      </c>
      <c r="J3396" t="s">
        <v>7083</v>
      </c>
      <c r="K3396">
        <v>7328</v>
      </c>
      <c r="L3396" t="s">
        <v>7085</v>
      </c>
      <c r="M3396" s="87">
        <v>43782</v>
      </c>
      <c r="N3396" t="s">
        <v>3620</v>
      </c>
      <c r="O3396" t="s">
        <v>3579</v>
      </c>
      <c r="P3396" s="61">
        <v>97</v>
      </c>
      <c r="Q3396" t="s">
        <v>3579</v>
      </c>
      <c r="R3396" s="61">
        <v>97</v>
      </c>
      <c r="S3396" s="61">
        <v>0</v>
      </c>
    </row>
    <row r="3397" spans="1:19" x14ac:dyDescent="0.2">
      <c r="A3397" t="s">
        <v>761</v>
      </c>
      <c r="B3397" t="s">
        <v>2363</v>
      </c>
      <c r="C3397" t="s">
        <v>3230</v>
      </c>
      <c r="D3397" t="s">
        <v>238</v>
      </c>
      <c r="E3397" t="s">
        <v>3573</v>
      </c>
      <c r="F3397" t="s">
        <v>119</v>
      </c>
      <c r="G3397" s="87">
        <v>20191130</v>
      </c>
      <c r="H3397" t="s">
        <v>4447</v>
      </c>
      <c r="I3397" t="s">
        <v>7087</v>
      </c>
      <c r="J3397" t="s">
        <v>7087</v>
      </c>
      <c r="K3397">
        <v>7380</v>
      </c>
      <c r="L3397" t="s">
        <v>7086</v>
      </c>
      <c r="M3397" s="87">
        <v>43810</v>
      </c>
      <c r="N3397" t="s">
        <v>3620</v>
      </c>
      <c r="O3397" t="s">
        <v>3579</v>
      </c>
      <c r="P3397" s="61">
        <v>93.74</v>
      </c>
      <c r="Q3397" t="s">
        <v>3579</v>
      </c>
      <c r="R3397" s="61">
        <v>93.74</v>
      </c>
      <c r="S3397" s="61">
        <v>0</v>
      </c>
    </row>
    <row r="3398" spans="1:19" x14ac:dyDescent="0.2">
      <c r="A3398" t="s">
        <v>761</v>
      </c>
      <c r="B3398" t="s">
        <v>2363</v>
      </c>
      <c r="C3398" t="s">
        <v>3230</v>
      </c>
      <c r="D3398" t="s">
        <v>238</v>
      </c>
      <c r="E3398" t="s">
        <v>3573</v>
      </c>
      <c r="F3398" t="s">
        <v>120</v>
      </c>
      <c r="G3398" s="87">
        <v>20191231</v>
      </c>
      <c r="H3398" t="s">
        <v>4447</v>
      </c>
      <c r="I3398" t="s">
        <v>7087</v>
      </c>
      <c r="J3398" t="s">
        <v>7087</v>
      </c>
      <c r="K3398">
        <v>7417</v>
      </c>
      <c r="L3398" t="s">
        <v>7088</v>
      </c>
      <c r="M3398" s="87">
        <v>43840</v>
      </c>
      <c r="N3398" t="s">
        <v>3620</v>
      </c>
      <c r="O3398" t="s">
        <v>3579</v>
      </c>
      <c r="P3398" s="61">
        <v>97</v>
      </c>
      <c r="Q3398" t="s">
        <v>3579</v>
      </c>
      <c r="R3398" s="61">
        <v>97</v>
      </c>
      <c r="S3398" s="61">
        <v>0</v>
      </c>
    </row>
    <row r="3399" spans="1:19" x14ac:dyDescent="0.2">
      <c r="A3399" t="s">
        <v>761</v>
      </c>
      <c r="B3399" t="s">
        <v>2363</v>
      </c>
      <c r="C3399" t="s">
        <v>3230</v>
      </c>
      <c r="D3399" t="s">
        <v>238</v>
      </c>
      <c r="E3399" t="s">
        <v>3573</v>
      </c>
      <c r="F3399" t="s">
        <v>121</v>
      </c>
      <c r="G3399" s="87">
        <v>20200131</v>
      </c>
      <c r="H3399" t="s">
        <v>4447</v>
      </c>
      <c r="I3399" t="s">
        <v>7087</v>
      </c>
      <c r="J3399" t="s">
        <v>7087</v>
      </c>
      <c r="K3399">
        <v>7477</v>
      </c>
      <c r="L3399" t="s">
        <v>7091</v>
      </c>
      <c r="M3399" s="87">
        <v>43873</v>
      </c>
      <c r="N3399" t="s">
        <v>3620</v>
      </c>
      <c r="O3399" t="s">
        <v>3579</v>
      </c>
      <c r="P3399" s="61">
        <v>97</v>
      </c>
      <c r="Q3399" t="s">
        <v>3579</v>
      </c>
      <c r="R3399" s="61">
        <v>97</v>
      </c>
      <c r="S3399" s="61">
        <v>0</v>
      </c>
    </row>
    <row r="3400" spans="1:19" x14ac:dyDescent="0.2">
      <c r="A3400" t="s">
        <v>761</v>
      </c>
      <c r="B3400" t="s">
        <v>2363</v>
      </c>
      <c r="C3400" t="s">
        <v>3230</v>
      </c>
      <c r="D3400" t="s">
        <v>238</v>
      </c>
      <c r="E3400" t="s">
        <v>3573</v>
      </c>
      <c r="F3400" t="s">
        <v>122</v>
      </c>
      <c r="G3400" s="87">
        <v>20200229</v>
      </c>
      <c r="H3400" t="s">
        <v>4447</v>
      </c>
      <c r="I3400" t="s">
        <v>7087</v>
      </c>
      <c r="J3400" t="s">
        <v>7087</v>
      </c>
      <c r="K3400">
        <v>7524</v>
      </c>
      <c r="L3400" t="s">
        <v>7092</v>
      </c>
      <c r="M3400" s="87">
        <v>43902</v>
      </c>
      <c r="N3400" t="s">
        <v>3620</v>
      </c>
      <c r="O3400" t="s">
        <v>3579</v>
      </c>
      <c r="P3400" s="61">
        <v>97</v>
      </c>
      <c r="Q3400" t="s">
        <v>3579</v>
      </c>
      <c r="R3400" s="61">
        <v>97</v>
      </c>
      <c r="S3400" s="61">
        <v>0</v>
      </c>
    </row>
    <row r="3401" spans="1:19" x14ac:dyDescent="0.2">
      <c r="A3401" t="s">
        <v>761</v>
      </c>
      <c r="B3401" t="s">
        <v>2363</v>
      </c>
      <c r="C3401" t="s">
        <v>3230</v>
      </c>
      <c r="D3401" t="s">
        <v>238</v>
      </c>
      <c r="E3401" t="s">
        <v>3573</v>
      </c>
      <c r="F3401" t="s">
        <v>123</v>
      </c>
      <c r="G3401" s="87">
        <v>20200331</v>
      </c>
      <c r="H3401" t="s">
        <v>4447</v>
      </c>
      <c r="I3401" t="s">
        <v>7094</v>
      </c>
      <c r="J3401" t="s">
        <v>7094</v>
      </c>
      <c r="K3401">
        <v>7580</v>
      </c>
      <c r="L3401" t="s">
        <v>7093</v>
      </c>
      <c r="M3401" s="87">
        <v>43935</v>
      </c>
      <c r="N3401" t="s">
        <v>3620</v>
      </c>
      <c r="O3401" t="s">
        <v>3579</v>
      </c>
      <c r="P3401" s="61">
        <v>99.18</v>
      </c>
      <c r="Q3401" t="s">
        <v>3579</v>
      </c>
      <c r="R3401" s="61">
        <v>99.18</v>
      </c>
      <c r="S3401" s="61">
        <v>0</v>
      </c>
    </row>
    <row r="3402" spans="1:19" x14ac:dyDescent="0.2">
      <c r="A3402" t="s">
        <v>761</v>
      </c>
      <c r="B3402" t="s">
        <v>2363</v>
      </c>
      <c r="C3402" t="s">
        <v>3230</v>
      </c>
      <c r="D3402" t="s">
        <v>238</v>
      </c>
      <c r="E3402" t="s">
        <v>3573</v>
      </c>
      <c r="F3402" t="s">
        <v>124</v>
      </c>
      <c r="G3402" s="87">
        <v>20200430</v>
      </c>
      <c r="H3402" t="s">
        <v>4447</v>
      </c>
      <c r="I3402" t="s">
        <v>7094</v>
      </c>
      <c r="J3402" t="s">
        <v>7094</v>
      </c>
      <c r="K3402">
        <v>7617</v>
      </c>
      <c r="L3402" t="s">
        <v>7095</v>
      </c>
      <c r="M3402" s="87">
        <v>43957</v>
      </c>
      <c r="N3402" t="s">
        <v>3620</v>
      </c>
      <c r="O3402" t="s">
        <v>3579</v>
      </c>
      <c r="P3402" s="61">
        <v>95.98</v>
      </c>
      <c r="Q3402" t="s">
        <v>3579</v>
      </c>
      <c r="R3402" s="61">
        <v>95.98</v>
      </c>
      <c r="S3402" s="61">
        <v>0</v>
      </c>
    </row>
    <row r="3403" spans="1:19" x14ac:dyDescent="0.2">
      <c r="A3403" t="s">
        <v>761</v>
      </c>
      <c r="B3403" t="s">
        <v>2363</v>
      </c>
      <c r="C3403" t="s">
        <v>3230</v>
      </c>
      <c r="D3403" t="s">
        <v>238</v>
      </c>
      <c r="E3403" t="s">
        <v>3573</v>
      </c>
      <c r="F3403" t="s">
        <v>125</v>
      </c>
      <c r="G3403" s="87">
        <v>20200531</v>
      </c>
      <c r="H3403" t="s">
        <v>4447</v>
      </c>
      <c r="I3403" t="s">
        <v>7081</v>
      </c>
      <c r="J3403" t="s">
        <v>7081</v>
      </c>
      <c r="K3403">
        <v>7667</v>
      </c>
      <c r="L3403" t="s">
        <v>6859</v>
      </c>
      <c r="M3403" s="87">
        <v>43991</v>
      </c>
      <c r="N3403" t="s">
        <v>3620</v>
      </c>
      <c r="O3403" t="s">
        <v>3579</v>
      </c>
      <c r="P3403" s="61">
        <v>93.87</v>
      </c>
      <c r="Q3403" t="s">
        <v>3579</v>
      </c>
      <c r="R3403" s="61">
        <v>93.87</v>
      </c>
      <c r="S3403" s="61">
        <v>0</v>
      </c>
    </row>
    <row r="3404" spans="1:19" x14ac:dyDescent="0.2">
      <c r="A3404" t="s">
        <v>761</v>
      </c>
      <c r="B3404" t="s">
        <v>2363</v>
      </c>
      <c r="C3404" t="s">
        <v>3230</v>
      </c>
      <c r="D3404" t="s">
        <v>238</v>
      </c>
      <c r="E3404" t="s">
        <v>3573</v>
      </c>
      <c r="F3404" t="s">
        <v>16</v>
      </c>
      <c r="G3404" s="87">
        <v>20200630</v>
      </c>
      <c r="H3404" t="s">
        <v>3617</v>
      </c>
      <c r="J3404" t="s">
        <v>3618</v>
      </c>
      <c r="K3404">
        <v>7681</v>
      </c>
      <c r="L3404" t="s">
        <v>3619</v>
      </c>
      <c r="M3404" s="87">
        <v>43999</v>
      </c>
      <c r="N3404" t="s">
        <v>3620</v>
      </c>
      <c r="O3404" t="s">
        <v>3579</v>
      </c>
      <c r="P3404" s="61">
        <v>-1055.51</v>
      </c>
      <c r="Q3404" t="s">
        <v>3579</v>
      </c>
      <c r="R3404" s="61">
        <v>0</v>
      </c>
      <c r="S3404" s="61">
        <v>-1055.51</v>
      </c>
    </row>
    <row r="3405" spans="1:19" x14ac:dyDescent="0.2">
      <c r="A3405" t="s">
        <v>761</v>
      </c>
      <c r="B3405" t="s">
        <v>2363</v>
      </c>
      <c r="C3405" t="s">
        <v>3230</v>
      </c>
      <c r="D3405" t="s">
        <v>238</v>
      </c>
      <c r="E3405" t="s">
        <v>3573</v>
      </c>
      <c r="F3405" t="s">
        <v>16</v>
      </c>
      <c r="G3405" s="87">
        <v>20200630</v>
      </c>
      <c r="H3405" t="s">
        <v>3617</v>
      </c>
      <c r="I3405" t="s">
        <v>3618</v>
      </c>
      <c r="J3405" t="s">
        <v>3618</v>
      </c>
      <c r="K3405">
        <v>7737</v>
      </c>
      <c r="L3405" t="s">
        <v>6862</v>
      </c>
      <c r="M3405" s="87">
        <v>44020</v>
      </c>
      <c r="N3405" t="s">
        <v>3620</v>
      </c>
      <c r="O3405" t="s">
        <v>3579</v>
      </c>
      <c r="P3405" s="61">
        <v>-93.87</v>
      </c>
      <c r="Q3405" t="s">
        <v>3579</v>
      </c>
      <c r="R3405" s="61">
        <v>0</v>
      </c>
      <c r="S3405" s="61">
        <v>-93.87</v>
      </c>
    </row>
    <row r="3406" spans="1:19" x14ac:dyDescent="0.2">
      <c r="A3406" t="s">
        <v>761</v>
      </c>
      <c r="B3406" t="s">
        <v>2363</v>
      </c>
      <c r="C3406" t="s">
        <v>3230</v>
      </c>
      <c r="D3406" t="s">
        <v>238</v>
      </c>
      <c r="E3406" t="s">
        <v>3573</v>
      </c>
      <c r="F3406" t="s">
        <v>126</v>
      </c>
      <c r="G3406" s="87">
        <v>20200630</v>
      </c>
      <c r="H3406" t="s">
        <v>4447</v>
      </c>
      <c r="I3406" t="s">
        <v>7081</v>
      </c>
      <c r="J3406" t="s">
        <v>7081</v>
      </c>
      <c r="K3406">
        <v>7737</v>
      </c>
      <c r="L3406" t="s">
        <v>6862</v>
      </c>
      <c r="M3406" s="87">
        <v>44020</v>
      </c>
      <c r="N3406" t="s">
        <v>3620</v>
      </c>
      <c r="O3406" t="s">
        <v>3579</v>
      </c>
      <c r="P3406" s="61">
        <v>93.87</v>
      </c>
      <c r="Q3406" t="s">
        <v>3579</v>
      </c>
      <c r="R3406" s="61">
        <v>93.87</v>
      </c>
      <c r="S3406" s="61">
        <v>0</v>
      </c>
    </row>
    <row r="3407" spans="1:19" x14ac:dyDescent="0.2">
      <c r="A3407" t="s">
        <v>762</v>
      </c>
      <c r="B3407" t="s">
        <v>2364</v>
      </c>
      <c r="C3407" t="s">
        <v>3231</v>
      </c>
      <c r="D3407" t="s">
        <v>238</v>
      </c>
      <c r="E3407" t="s">
        <v>3573</v>
      </c>
      <c r="F3407" t="s">
        <v>116</v>
      </c>
      <c r="G3407" s="87">
        <v>20190831</v>
      </c>
      <c r="H3407" t="s">
        <v>4447</v>
      </c>
      <c r="I3407" t="s">
        <v>7083</v>
      </c>
      <c r="J3407" t="s">
        <v>7083</v>
      </c>
      <c r="K3407">
        <v>7234</v>
      </c>
      <c r="L3407" t="s">
        <v>7082</v>
      </c>
      <c r="M3407" s="87">
        <v>43718</v>
      </c>
      <c r="N3407" t="s">
        <v>3620</v>
      </c>
      <c r="O3407" t="s">
        <v>3579</v>
      </c>
      <c r="P3407" s="61">
        <v>163.16999999999999</v>
      </c>
      <c r="Q3407" t="s">
        <v>3579</v>
      </c>
      <c r="R3407" s="61">
        <v>163.16999999999999</v>
      </c>
      <c r="S3407" s="61">
        <v>0</v>
      </c>
    </row>
    <row r="3408" spans="1:19" x14ac:dyDescent="0.2">
      <c r="A3408" t="s">
        <v>762</v>
      </c>
      <c r="B3408" t="s">
        <v>2364</v>
      </c>
      <c r="C3408" t="s">
        <v>3231</v>
      </c>
      <c r="D3408" t="s">
        <v>238</v>
      </c>
      <c r="E3408" t="s">
        <v>3573</v>
      </c>
      <c r="F3408" t="s">
        <v>117</v>
      </c>
      <c r="G3408" s="87">
        <v>20190930</v>
      </c>
      <c r="H3408" t="s">
        <v>4447</v>
      </c>
      <c r="I3408" t="s">
        <v>7083</v>
      </c>
      <c r="J3408" t="s">
        <v>7083</v>
      </c>
      <c r="K3408">
        <v>7281</v>
      </c>
      <c r="L3408" t="s">
        <v>7084</v>
      </c>
      <c r="M3408" s="87">
        <v>43748</v>
      </c>
      <c r="N3408" t="s">
        <v>3620</v>
      </c>
      <c r="O3408" t="s">
        <v>3579</v>
      </c>
      <c r="P3408" s="61">
        <v>163.16999999999999</v>
      </c>
      <c r="Q3408" t="s">
        <v>3579</v>
      </c>
      <c r="R3408" s="61">
        <v>163.16999999999999</v>
      </c>
      <c r="S3408" s="61">
        <v>0</v>
      </c>
    </row>
    <row r="3409" spans="1:19" x14ac:dyDescent="0.2">
      <c r="A3409" t="s">
        <v>762</v>
      </c>
      <c r="B3409" t="s">
        <v>2364</v>
      </c>
      <c r="C3409" t="s">
        <v>3231</v>
      </c>
      <c r="D3409" t="s">
        <v>238</v>
      </c>
      <c r="E3409" t="s">
        <v>3573</v>
      </c>
      <c r="F3409" t="s">
        <v>118</v>
      </c>
      <c r="G3409" s="87">
        <v>20191031</v>
      </c>
      <c r="H3409" t="s">
        <v>4447</v>
      </c>
      <c r="I3409" t="s">
        <v>7083</v>
      </c>
      <c r="J3409" t="s">
        <v>7083</v>
      </c>
      <c r="K3409">
        <v>7328</v>
      </c>
      <c r="L3409" t="s">
        <v>7085</v>
      </c>
      <c r="M3409" s="87">
        <v>43782</v>
      </c>
      <c r="N3409" t="s">
        <v>3620</v>
      </c>
      <c r="O3409" t="s">
        <v>3579</v>
      </c>
      <c r="P3409" s="61">
        <v>168.61</v>
      </c>
      <c r="Q3409" t="s">
        <v>3579</v>
      </c>
      <c r="R3409" s="61">
        <v>168.61</v>
      </c>
      <c r="S3409" s="61">
        <v>0</v>
      </c>
    </row>
    <row r="3410" spans="1:19" x14ac:dyDescent="0.2">
      <c r="A3410" t="s">
        <v>762</v>
      </c>
      <c r="B3410" t="s">
        <v>2364</v>
      </c>
      <c r="C3410" t="s">
        <v>3231</v>
      </c>
      <c r="D3410" t="s">
        <v>238</v>
      </c>
      <c r="E3410" t="s">
        <v>3573</v>
      </c>
      <c r="F3410" t="s">
        <v>119</v>
      </c>
      <c r="G3410" s="87">
        <v>20191130</v>
      </c>
      <c r="H3410" t="s">
        <v>4447</v>
      </c>
      <c r="I3410" t="s">
        <v>7087</v>
      </c>
      <c r="J3410" t="s">
        <v>7087</v>
      </c>
      <c r="K3410">
        <v>7380</v>
      </c>
      <c r="L3410" t="s">
        <v>7086</v>
      </c>
      <c r="M3410" s="87">
        <v>43810</v>
      </c>
      <c r="N3410" t="s">
        <v>3620</v>
      </c>
      <c r="O3410" t="s">
        <v>3579</v>
      </c>
      <c r="P3410" s="61">
        <v>59.07</v>
      </c>
      <c r="Q3410" t="s">
        <v>3579</v>
      </c>
      <c r="R3410" s="61">
        <v>59.07</v>
      </c>
      <c r="S3410" s="61">
        <v>0</v>
      </c>
    </row>
    <row r="3411" spans="1:19" x14ac:dyDescent="0.2">
      <c r="A3411" t="s">
        <v>762</v>
      </c>
      <c r="B3411" t="s">
        <v>2364</v>
      </c>
      <c r="C3411" t="s">
        <v>3231</v>
      </c>
      <c r="D3411" t="s">
        <v>238</v>
      </c>
      <c r="E3411" t="s">
        <v>3573</v>
      </c>
      <c r="F3411" t="s">
        <v>120</v>
      </c>
      <c r="G3411" s="87">
        <v>20191231</v>
      </c>
      <c r="H3411" t="s">
        <v>4447</v>
      </c>
      <c r="I3411" t="s">
        <v>7087</v>
      </c>
      <c r="J3411" t="s">
        <v>7087</v>
      </c>
      <c r="K3411">
        <v>7417</v>
      </c>
      <c r="L3411" t="s">
        <v>7088</v>
      </c>
      <c r="M3411" s="87">
        <v>43840</v>
      </c>
      <c r="N3411" t="s">
        <v>3620</v>
      </c>
      <c r="O3411" t="s">
        <v>3579</v>
      </c>
      <c r="P3411" s="61">
        <v>63.14</v>
      </c>
      <c r="Q3411" t="s">
        <v>3579</v>
      </c>
      <c r="R3411" s="61">
        <v>63.14</v>
      </c>
      <c r="S3411" s="61">
        <v>0</v>
      </c>
    </row>
    <row r="3412" spans="1:19" x14ac:dyDescent="0.2">
      <c r="A3412" t="s">
        <v>762</v>
      </c>
      <c r="B3412" t="s">
        <v>2364</v>
      </c>
      <c r="C3412" t="s">
        <v>3231</v>
      </c>
      <c r="D3412" t="s">
        <v>238</v>
      </c>
      <c r="E3412" t="s">
        <v>3573</v>
      </c>
      <c r="F3412" t="s">
        <v>121</v>
      </c>
      <c r="G3412" s="87">
        <v>20200131</v>
      </c>
      <c r="H3412" t="s">
        <v>4447</v>
      </c>
      <c r="I3412" t="s">
        <v>7087</v>
      </c>
      <c r="J3412" t="s">
        <v>7087</v>
      </c>
      <c r="K3412">
        <v>7477</v>
      </c>
      <c r="L3412" t="s">
        <v>7091</v>
      </c>
      <c r="M3412" s="87">
        <v>43873</v>
      </c>
      <c r="N3412" t="s">
        <v>3620</v>
      </c>
      <c r="O3412" t="s">
        <v>3579</v>
      </c>
      <c r="P3412" s="61">
        <v>63.14</v>
      </c>
      <c r="Q3412" t="s">
        <v>3579</v>
      </c>
      <c r="R3412" s="61">
        <v>63.14</v>
      </c>
      <c r="S3412" s="61">
        <v>0</v>
      </c>
    </row>
    <row r="3413" spans="1:19" x14ac:dyDescent="0.2">
      <c r="A3413" t="s">
        <v>762</v>
      </c>
      <c r="B3413" t="s">
        <v>2364</v>
      </c>
      <c r="C3413" t="s">
        <v>3231</v>
      </c>
      <c r="D3413" t="s">
        <v>238</v>
      </c>
      <c r="E3413" t="s">
        <v>3573</v>
      </c>
      <c r="F3413" t="s">
        <v>122</v>
      </c>
      <c r="G3413" s="87">
        <v>20200229</v>
      </c>
      <c r="H3413" t="s">
        <v>4447</v>
      </c>
      <c r="I3413" t="s">
        <v>7094</v>
      </c>
      <c r="J3413" t="s">
        <v>7094</v>
      </c>
      <c r="K3413">
        <v>7524</v>
      </c>
      <c r="L3413" t="s">
        <v>7092</v>
      </c>
      <c r="M3413" s="87">
        <v>43902</v>
      </c>
      <c r="N3413" t="s">
        <v>3620</v>
      </c>
      <c r="O3413" t="s">
        <v>3579</v>
      </c>
      <c r="P3413" s="61">
        <v>63.14</v>
      </c>
      <c r="Q3413" t="s">
        <v>3579</v>
      </c>
      <c r="R3413" s="61">
        <v>63.14</v>
      </c>
      <c r="S3413" s="61">
        <v>0</v>
      </c>
    </row>
    <row r="3414" spans="1:19" x14ac:dyDescent="0.2">
      <c r="A3414" t="s">
        <v>762</v>
      </c>
      <c r="B3414" t="s">
        <v>2364</v>
      </c>
      <c r="C3414" t="s">
        <v>3231</v>
      </c>
      <c r="D3414" t="s">
        <v>238</v>
      </c>
      <c r="E3414" t="s">
        <v>3573</v>
      </c>
      <c r="F3414" t="s">
        <v>123</v>
      </c>
      <c r="G3414" s="87">
        <v>20200331</v>
      </c>
      <c r="H3414" t="s">
        <v>4447</v>
      </c>
      <c r="I3414" t="s">
        <v>7094</v>
      </c>
      <c r="J3414" t="s">
        <v>7094</v>
      </c>
      <c r="K3414">
        <v>7580</v>
      </c>
      <c r="L3414" t="s">
        <v>7093</v>
      </c>
      <c r="M3414" s="87">
        <v>43935</v>
      </c>
      <c r="N3414" t="s">
        <v>3620</v>
      </c>
      <c r="O3414" t="s">
        <v>3579</v>
      </c>
      <c r="P3414" s="61">
        <v>64.56</v>
      </c>
      <c r="Q3414" t="s">
        <v>3579</v>
      </c>
      <c r="R3414" s="61">
        <v>64.56</v>
      </c>
      <c r="S3414" s="61">
        <v>0</v>
      </c>
    </row>
    <row r="3415" spans="1:19" x14ac:dyDescent="0.2">
      <c r="A3415" t="s">
        <v>762</v>
      </c>
      <c r="B3415" t="s">
        <v>2364</v>
      </c>
      <c r="C3415" t="s">
        <v>3231</v>
      </c>
      <c r="D3415" t="s">
        <v>238</v>
      </c>
      <c r="E3415" t="s">
        <v>3573</v>
      </c>
      <c r="F3415" t="s">
        <v>124</v>
      </c>
      <c r="G3415" s="87">
        <v>20200430</v>
      </c>
      <c r="H3415" t="s">
        <v>4447</v>
      </c>
      <c r="I3415" t="s">
        <v>7094</v>
      </c>
      <c r="J3415" t="s">
        <v>7094</v>
      </c>
      <c r="K3415">
        <v>7617</v>
      </c>
      <c r="L3415" t="s">
        <v>7095</v>
      </c>
      <c r="M3415" s="87">
        <v>43957</v>
      </c>
      <c r="N3415" t="s">
        <v>3620</v>
      </c>
      <c r="O3415" t="s">
        <v>3579</v>
      </c>
      <c r="P3415" s="61">
        <v>62.48</v>
      </c>
      <c r="Q3415" t="s">
        <v>3579</v>
      </c>
      <c r="R3415" s="61">
        <v>62.48</v>
      </c>
      <c r="S3415" s="61">
        <v>0</v>
      </c>
    </row>
    <row r="3416" spans="1:19" x14ac:dyDescent="0.2">
      <c r="A3416" t="s">
        <v>762</v>
      </c>
      <c r="B3416" t="s">
        <v>2364</v>
      </c>
      <c r="C3416" t="s">
        <v>3231</v>
      </c>
      <c r="D3416" t="s">
        <v>238</v>
      </c>
      <c r="E3416" t="s">
        <v>3573</v>
      </c>
      <c r="F3416" t="s">
        <v>125</v>
      </c>
      <c r="G3416" s="87">
        <v>20200531</v>
      </c>
      <c r="H3416" t="s">
        <v>4447</v>
      </c>
      <c r="I3416" t="s">
        <v>7094</v>
      </c>
      <c r="J3416" t="s">
        <v>7094</v>
      </c>
      <c r="K3416">
        <v>7667</v>
      </c>
      <c r="L3416" t="s">
        <v>6859</v>
      </c>
      <c r="M3416" s="87">
        <v>43991</v>
      </c>
      <c r="N3416" t="s">
        <v>3620</v>
      </c>
      <c r="O3416" t="s">
        <v>3579</v>
      </c>
      <c r="P3416" s="61">
        <v>59.51</v>
      </c>
      <c r="Q3416" t="s">
        <v>3579</v>
      </c>
      <c r="R3416" s="61">
        <v>59.51</v>
      </c>
      <c r="S3416" s="61">
        <v>0</v>
      </c>
    </row>
    <row r="3417" spans="1:19" x14ac:dyDescent="0.2">
      <c r="A3417" t="s">
        <v>762</v>
      </c>
      <c r="B3417" t="s">
        <v>2364</v>
      </c>
      <c r="C3417" t="s">
        <v>3231</v>
      </c>
      <c r="D3417" t="s">
        <v>238</v>
      </c>
      <c r="E3417" t="s">
        <v>3573</v>
      </c>
      <c r="F3417" t="s">
        <v>16</v>
      </c>
      <c r="G3417" s="87">
        <v>20200630</v>
      </c>
      <c r="H3417" t="s">
        <v>3617</v>
      </c>
      <c r="J3417" t="s">
        <v>3618</v>
      </c>
      <c r="K3417">
        <v>7681</v>
      </c>
      <c r="L3417" t="s">
        <v>3619</v>
      </c>
      <c r="M3417" s="87">
        <v>43999</v>
      </c>
      <c r="N3417" t="s">
        <v>3620</v>
      </c>
      <c r="O3417" t="s">
        <v>3579</v>
      </c>
      <c r="P3417" s="61">
        <v>-929.99</v>
      </c>
      <c r="Q3417" t="s">
        <v>3579</v>
      </c>
      <c r="R3417" s="61">
        <v>0</v>
      </c>
      <c r="S3417" s="61">
        <v>-929.99</v>
      </c>
    </row>
    <row r="3418" spans="1:19" x14ac:dyDescent="0.2">
      <c r="A3418" t="s">
        <v>762</v>
      </c>
      <c r="B3418" t="s">
        <v>2364</v>
      </c>
      <c r="C3418" t="s">
        <v>3231</v>
      </c>
      <c r="D3418" t="s">
        <v>238</v>
      </c>
      <c r="E3418" t="s">
        <v>3573</v>
      </c>
      <c r="F3418" t="s">
        <v>16</v>
      </c>
      <c r="G3418" s="87">
        <v>20200630</v>
      </c>
      <c r="H3418" t="s">
        <v>3617</v>
      </c>
      <c r="I3418" t="s">
        <v>3618</v>
      </c>
      <c r="J3418" t="s">
        <v>3618</v>
      </c>
      <c r="K3418">
        <v>7737</v>
      </c>
      <c r="L3418" t="s">
        <v>6862</v>
      </c>
      <c r="M3418" s="87">
        <v>44020</v>
      </c>
      <c r="N3418" t="s">
        <v>3620</v>
      </c>
      <c r="O3418" t="s">
        <v>3579</v>
      </c>
      <c r="P3418" s="61">
        <v>-59.51</v>
      </c>
      <c r="Q3418" t="s">
        <v>3579</v>
      </c>
      <c r="R3418" s="61">
        <v>0</v>
      </c>
      <c r="S3418" s="61">
        <v>-59.51</v>
      </c>
    </row>
    <row r="3419" spans="1:19" x14ac:dyDescent="0.2">
      <c r="A3419" t="s">
        <v>762</v>
      </c>
      <c r="B3419" t="s">
        <v>2364</v>
      </c>
      <c r="C3419" t="s">
        <v>3231</v>
      </c>
      <c r="D3419" t="s">
        <v>238</v>
      </c>
      <c r="E3419" t="s">
        <v>3573</v>
      </c>
      <c r="F3419" t="s">
        <v>126</v>
      </c>
      <c r="G3419" s="87">
        <v>20200630</v>
      </c>
      <c r="H3419" t="s">
        <v>4447</v>
      </c>
      <c r="I3419" t="s">
        <v>7094</v>
      </c>
      <c r="J3419" t="s">
        <v>7094</v>
      </c>
      <c r="K3419">
        <v>7737</v>
      </c>
      <c r="L3419" t="s">
        <v>6862</v>
      </c>
      <c r="M3419" s="87">
        <v>44020</v>
      </c>
      <c r="N3419" t="s">
        <v>3620</v>
      </c>
      <c r="O3419" t="s">
        <v>3579</v>
      </c>
      <c r="P3419" s="61">
        <v>59.51</v>
      </c>
      <c r="Q3419" t="s">
        <v>3579</v>
      </c>
      <c r="R3419" s="61">
        <v>59.51</v>
      </c>
      <c r="S3419" s="61">
        <v>0</v>
      </c>
    </row>
    <row r="3420" spans="1:19" x14ac:dyDescent="0.2">
      <c r="A3420" t="s">
        <v>763</v>
      </c>
      <c r="B3420" t="s">
        <v>2365</v>
      </c>
      <c r="C3420" t="s">
        <v>3232</v>
      </c>
      <c r="D3420" t="s">
        <v>238</v>
      </c>
      <c r="E3420" t="s">
        <v>3573</v>
      </c>
      <c r="F3420" t="s">
        <v>115</v>
      </c>
      <c r="G3420" s="87">
        <v>20190731</v>
      </c>
      <c r="H3420" t="s">
        <v>4447</v>
      </c>
      <c r="I3420" t="s">
        <v>7119</v>
      </c>
      <c r="J3420" t="s">
        <v>7119</v>
      </c>
      <c r="K3420">
        <v>7182</v>
      </c>
      <c r="L3420" t="s">
        <v>7080</v>
      </c>
      <c r="M3420" s="87">
        <v>43698</v>
      </c>
      <c r="N3420" t="s">
        <v>3620</v>
      </c>
      <c r="O3420" t="s">
        <v>3579</v>
      </c>
      <c r="P3420" s="61">
        <v>489.5</v>
      </c>
      <c r="Q3420" t="s">
        <v>3579</v>
      </c>
      <c r="R3420" s="61">
        <v>489.5</v>
      </c>
      <c r="S3420" s="61">
        <v>0</v>
      </c>
    </row>
    <row r="3421" spans="1:19" x14ac:dyDescent="0.2">
      <c r="A3421" t="s">
        <v>763</v>
      </c>
      <c r="B3421" t="s">
        <v>2365</v>
      </c>
      <c r="C3421" t="s">
        <v>3232</v>
      </c>
      <c r="D3421" t="s">
        <v>238</v>
      </c>
      <c r="E3421" t="s">
        <v>3573</v>
      </c>
      <c r="F3421" t="s">
        <v>116</v>
      </c>
      <c r="G3421" s="87">
        <v>20190831</v>
      </c>
      <c r="H3421" t="s">
        <v>4447</v>
      </c>
      <c r="I3421" t="s">
        <v>7119</v>
      </c>
      <c r="J3421" t="s">
        <v>7119</v>
      </c>
      <c r="K3421">
        <v>7234</v>
      </c>
      <c r="L3421" t="s">
        <v>7082</v>
      </c>
      <c r="M3421" s="87">
        <v>43718</v>
      </c>
      <c r="N3421" t="s">
        <v>3620</v>
      </c>
      <c r="O3421" t="s">
        <v>3579</v>
      </c>
      <c r="P3421" s="61">
        <v>473.71</v>
      </c>
      <c r="Q3421" t="s">
        <v>3579</v>
      </c>
      <c r="R3421" s="61">
        <v>473.71</v>
      </c>
      <c r="S3421" s="61">
        <v>0</v>
      </c>
    </row>
    <row r="3422" spans="1:19" x14ac:dyDescent="0.2">
      <c r="A3422" t="s">
        <v>763</v>
      </c>
      <c r="B3422" t="s">
        <v>2365</v>
      </c>
      <c r="C3422" t="s">
        <v>3232</v>
      </c>
      <c r="D3422" t="s">
        <v>238</v>
      </c>
      <c r="E3422" t="s">
        <v>3573</v>
      </c>
      <c r="F3422" t="s">
        <v>117</v>
      </c>
      <c r="G3422" s="87">
        <v>20190930</v>
      </c>
      <c r="H3422" t="s">
        <v>4447</v>
      </c>
      <c r="I3422" t="s">
        <v>7120</v>
      </c>
      <c r="J3422" t="s">
        <v>7120</v>
      </c>
      <c r="K3422">
        <v>7281</v>
      </c>
      <c r="L3422" t="s">
        <v>7084</v>
      </c>
      <c r="M3422" s="87">
        <v>43748</v>
      </c>
      <c r="N3422" t="s">
        <v>3620</v>
      </c>
      <c r="O3422" t="s">
        <v>3579</v>
      </c>
      <c r="P3422" s="61">
        <v>457.92</v>
      </c>
      <c r="Q3422" t="s">
        <v>3579</v>
      </c>
      <c r="R3422" s="61">
        <v>457.92</v>
      </c>
      <c r="S3422" s="61">
        <v>0</v>
      </c>
    </row>
    <row r="3423" spans="1:19" x14ac:dyDescent="0.2">
      <c r="A3423" t="s">
        <v>763</v>
      </c>
      <c r="B3423" t="s">
        <v>2365</v>
      </c>
      <c r="C3423" t="s">
        <v>3232</v>
      </c>
      <c r="D3423" t="s">
        <v>238</v>
      </c>
      <c r="E3423" t="s">
        <v>3573</v>
      </c>
      <c r="F3423" t="s">
        <v>118</v>
      </c>
      <c r="G3423" s="87">
        <v>20191031</v>
      </c>
      <c r="H3423" t="s">
        <v>4447</v>
      </c>
      <c r="I3423" t="s">
        <v>7120</v>
      </c>
      <c r="J3423" t="s">
        <v>7120</v>
      </c>
      <c r="K3423">
        <v>7328</v>
      </c>
      <c r="L3423" t="s">
        <v>7085</v>
      </c>
      <c r="M3423" s="87">
        <v>43782</v>
      </c>
      <c r="N3423" t="s">
        <v>3620</v>
      </c>
      <c r="O3423" t="s">
        <v>3579</v>
      </c>
      <c r="P3423" s="61">
        <v>489.5</v>
      </c>
      <c r="Q3423" t="s">
        <v>3579</v>
      </c>
      <c r="R3423" s="61">
        <v>489.5</v>
      </c>
      <c r="S3423" s="61">
        <v>0</v>
      </c>
    </row>
    <row r="3424" spans="1:19" x14ac:dyDescent="0.2">
      <c r="A3424" t="s">
        <v>763</v>
      </c>
      <c r="B3424" t="s">
        <v>2365</v>
      </c>
      <c r="C3424" t="s">
        <v>3232</v>
      </c>
      <c r="D3424" t="s">
        <v>238</v>
      </c>
      <c r="E3424" t="s">
        <v>3573</v>
      </c>
      <c r="F3424" t="s">
        <v>119</v>
      </c>
      <c r="G3424" s="87">
        <v>20191130</v>
      </c>
      <c r="H3424" t="s">
        <v>4447</v>
      </c>
      <c r="I3424" t="s">
        <v>7120</v>
      </c>
      <c r="J3424" t="s">
        <v>7120</v>
      </c>
      <c r="K3424">
        <v>7380</v>
      </c>
      <c r="L3424" t="s">
        <v>7086</v>
      </c>
      <c r="M3424" s="87">
        <v>43810</v>
      </c>
      <c r="N3424" t="s">
        <v>3620</v>
      </c>
      <c r="O3424" t="s">
        <v>3579</v>
      </c>
      <c r="P3424" s="61">
        <v>473.71</v>
      </c>
      <c r="Q3424" t="s">
        <v>3579</v>
      </c>
      <c r="R3424" s="61">
        <v>473.71</v>
      </c>
      <c r="S3424" s="61">
        <v>0</v>
      </c>
    </row>
    <row r="3425" spans="1:19" x14ac:dyDescent="0.2">
      <c r="A3425" t="s">
        <v>763</v>
      </c>
      <c r="B3425" t="s">
        <v>2365</v>
      </c>
      <c r="C3425" t="s">
        <v>3232</v>
      </c>
      <c r="D3425" t="s">
        <v>238</v>
      </c>
      <c r="E3425" t="s">
        <v>3573</v>
      </c>
      <c r="F3425" t="s">
        <v>120</v>
      </c>
      <c r="G3425" s="87">
        <v>20191231</v>
      </c>
      <c r="H3425" t="s">
        <v>4447</v>
      </c>
      <c r="I3425" t="s">
        <v>7121</v>
      </c>
      <c r="J3425" t="s">
        <v>7121</v>
      </c>
      <c r="K3425">
        <v>7417</v>
      </c>
      <c r="L3425" t="s">
        <v>7088</v>
      </c>
      <c r="M3425" s="87">
        <v>43840</v>
      </c>
      <c r="N3425" t="s">
        <v>3620</v>
      </c>
      <c r="O3425" t="s">
        <v>3579</v>
      </c>
      <c r="P3425" s="61">
        <v>473.71</v>
      </c>
      <c r="Q3425" t="s">
        <v>3579</v>
      </c>
      <c r="R3425" s="61">
        <v>473.71</v>
      </c>
      <c r="S3425" s="61">
        <v>0</v>
      </c>
    </row>
    <row r="3426" spans="1:19" x14ac:dyDescent="0.2">
      <c r="A3426" t="s">
        <v>763</v>
      </c>
      <c r="B3426" t="s">
        <v>2365</v>
      </c>
      <c r="C3426" t="s">
        <v>3232</v>
      </c>
      <c r="D3426" t="s">
        <v>238</v>
      </c>
      <c r="E3426" t="s">
        <v>3573</v>
      </c>
      <c r="F3426" t="s">
        <v>121</v>
      </c>
      <c r="G3426" s="87">
        <v>20200131</v>
      </c>
      <c r="H3426" t="s">
        <v>4447</v>
      </c>
      <c r="I3426" t="s">
        <v>7121</v>
      </c>
      <c r="J3426" t="s">
        <v>7121</v>
      </c>
      <c r="K3426">
        <v>7477</v>
      </c>
      <c r="L3426" t="s">
        <v>7091</v>
      </c>
      <c r="M3426" s="87">
        <v>43873</v>
      </c>
      <c r="N3426" t="s">
        <v>3620</v>
      </c>
      <c r="O3426" t="s">
        <v>3579</v>
      </c>
      <c r="P3426" s="61">
        <v>489.5</v>
      </c>
      <c r="Q3426" t="s">
        <v>3579</v>
      </c>
      <c r="R3426" s="61">
        <v>489.5</v>
      </c>
      <c r="S3426" s="61">
        <v>0</v>
      </c>
    </row>
    <row r="3427" spans="1:19" x14ac:dyDescent="0.2">
      <c r="A3427" t="s">
        <v>763</v>
      </c>
      <c r="B3427" t="s">
        <v>2365</v>
      </c>
      <c r="C3427" t="s">
        <v>3232</v>
      </c>
      <c r="D3427" t="s">
        <v>238</v>
      </c>
      <c r="E3427" t="s">
        <v>3573</v>
      </c>
      <c r="F3427" t="s">
        <v>122</v>
      </c>
      <c r="G3427" s="87">
        <v>20200229</v>
      </c>
      <c r="H3427" t="s">
        <v>4447</v>
      </c>
      <c r="I3427" t="s">
        <v>7121</v>
      </c>
      <c r="J3427" t="s">
        <v>7121</v>
      </c>
      <c r="K3427">
        <v>7524</v>
      </c>
      <c r="L3427" t="s">
        <v>7092</v>
      </c>
      <c r="M3427" s="87">
        <v>43902</v>
      </c>
      <c r="N3427" t="s">
        <v>3620</v>
      </c>
      <c r="O3427" t="s">
        <v>3579</v>
      </c>
      <c r="P3427" s="61">
        <v>489.5</v>
      </c>
      <c r="Q3427" t="s">
        <v>3579</v>
      </c>
      <c r="R3427" s="61">
        <v>489.5</v>
      </c>
      <c r="S3427" s="61">
        <v>0</v>
      </c>
    </row>
    <row r="3428" spans="1:19" x14ac:dyDescent="0.2">
      <c r="A3428" t="s">
        <v>763</v>
      </c>
      <c r="B3428" t="s">
        <v>2365</v>
      </c>
      <c r="C3428" t="s">
        <v>3232</v>
      </c>
      <c r="D3428" t="s">
        <v>238</v>
      </c>
      <c r="E3428" t="s">
        <v>3573</v>
      </c>
      <c r="F3428" t="s">
        <v>123</v>
      </c>
      <c r="G3428" s="87">
        <v>20200331</v>
      </c>
      <c r="H3428" t="s">
        <v>4447</v>
      </c>
      <c r="I3428" t="s">
        <v>7122</v>
      </c>
      <c r="J3428" t="s">
        <v>7122</v>
      </c>
      <c r="K3428">
        <v>7580</v>
      </c>
      <c r="L3428" t="s">
        <v>7093</v>
      </c>
      <c r="M3428" s="87">
        <v>43935</v>
      </c>
      <c r="N3428" t="s">
        <v>3620</v>
      </c>
      <c r="O3428" t="s">
        <v>3579</v>
      </c>
      <c r="P3428" s="61">
        <v>468.51</v>
      </c>
      <c r="Q3428" t="s">
        <v>3579</v>
      </c>
      <c r="R3428" s="61">
        <v>468.51</v>
      </c>
      <c r="S3428" s="61">
        <v>0</v>
      </c>
    </row>
    <row r="3429" spans="1:19" x14ac:dyDescent="0.2">
      <c r="A3429" t="s">
        <v>763</v>
      </c>
      <c r="B3429" t="s">
        <v>2365</v>
      </c>
      <c r="C3429" t="s">
        <v>3232</v>
      </c>
      <c r="D3429" t="s">
        <v>238</v>
      </c>
      <c r="E3429" t="s">
        <v>3573</v>
      </c>
      <c r="F3429" t="s">
        <v>124</v>
      </c>
      <c r="G3429" s="87">
        <v>20200430</v>
      </c>
      <c r="H3429" t="s">
        <v>4447</v>
      </c>
      <c r="I3429" t="s">
        <v>7122</v>
      </c>
      <c r="J3429" t="s">
        <v>7122</v>
      </c>
      <c r="K3429">
        <v>7617</v>
      </c>
      <c r="L3429" t="s">
        <v>7095</v>
      </c>
      <c r="M3429" s="87">
        <v>43957</v>
      </c>
      <c r="N3429" t="s">
        <v>3620</v>
      </c>
      <c r="O3429" t="s">
        <v>3579</v>
      </c>
      <c r="P3429" s="61">
        <v>468.51</v>
      </c>
      <c r="Q3429" t="s">
        <v>3579</v>
      </c>
      <c r="R3429" s="61">
        <v>468.51</v>
      </c>
      <c r="S3429" s="61">
        <v>0</v>
      </c>
    </row>
    <row r="3430" spans="1:19" x14ac:dyDescent="0.2">
      <c r="A3430" t="s">
        <v>763</v>
      </c>
      <c r="B3430" t="s">
        <v>2365</v>
      </c>
      <c r="C3430" t="s">
        <v>3232</v>
      </c>
      <c r="D3430" t="s">
        <v>238</v>
      </c>
      <c r="E3430" t="s">
        <v>3573</v>
      </c>
      <c r="F3430" t="s">
        <v>125</v>
      </c>
      <c r="G3430" s="87">
        <v>20200531</v>
      </c>
      <c r="H3430" t="s">
        <v>4447</v>
      </c>
      <c r="I3430" t="s">
        <v>7122</v>
      </c>
      <c r="J3430" t="s">
        <v>7122</v>
      </c>
      <c r="K3430">
        <v>7667</v>
      </c>
      <c r="L3430" t="s">
        <v>6859</v>
      </c>
      <c r="M3430" s="87">
        <v>43991</v>
      </c>
      <c r="N3430" t="s">
        <v>3620</v>
      </c>
      <c r="O3430" t="s">
        <v>3579</v>
      </c>
      <c r="P3430" s="61">
        <v>484.12</v>
      </c>
      <c r="Q3430" t="s">
        <v>3579</v>
      </c>
      <c r="R3430" s="61">
        <v>484.12</v>
      </c>
      <c r="S3430" s="61">
        <v>0</v>
      </c>
    </row>
    <row r="3431" spans="1:19" x14ac:dyDescent="0.2">
      <c r="A3431" t="s">
        <v>763</v>
      </c>
      <c r="B3431" t="s">
        <v>2365</v>
      </c>
      <c r="C3431" t="s">
        <v>3232</v>
      </c>
      <c r="D3431" t="s">
        <v>238</v>
      </c>
      <c r="E3431" t="s">
        <v>3573</v>
      </c>
      <c r="F3431" t="s">
        <v>16</v>
      </c>
      <c r="G3431" s="87">
        <v>20200630</v>
      </c>
      <c r="H3431" t="s">
        <v>3617</v>
      </c>
      <c r="J3431" t="s">
        <v>3618</v>
      </c>
      <c r="K3431">
        <v>7681</v>
      </c>
      <c r="L3431" t="s">
        <v>3619</v>
      </c>
      <c r="M3431" s="87">
        <v>43999</v>
      </c>
      <c r="N3431" t="s">
        <v>3620</v>
      </c>
      <c r="O3431" t="s">
        <v>3579</v>
      </c>
      <c r="P3431" s="61">
        <v>-5258.19</v>
      </c>
      <c r="Q3431" t="s">
        <v>3579</v>
      </c>
      <c r="R3431" s="61">
        <v>0</v>
      </c>
      <c r="S3431" s="61">
        <v>-5258.19</v>
      </c>
    </row>
    <row r="3432" spans="1:19" x14ac:dyDescent="0.2">
      <c r="A3432" t="s">
        <v>763</v>
      </c>
      <c r="B3432" t="s">
        <v>2365</v>
      </c>
      <c r="C3432" t="s">
        <v>3232</v>
      </c>
      <c r="D3432" t="s">
        <v>238</v>
      </c>
      <c r="E3432" t="s">
        <v>3573</v>
      </c>
      <c r="F3432" t="s">
        <v>16</v>
      </c>
      <c r="G3432" s="87">
        <v>20200630</v>
      </c>
      <c r="H3432" t="s">
        <v>3617</v>
      </c>
      <c r="I3432" t="s">
        <v>3618</v>
      </c>
      <c r="J3432" t="s">
        <v>3618</v>
      </c>
      <c r="K3432">
        <v>7737</v>
      </c>
      <c r="L3432" t="s">
        <v>6862</v>
      </c>
      <c r="M3432" s="87">
        <v>44020</v>
      </c>
      <c r="N3432" t="s">
        <v>3620</v>
      </c>
      <c r="O3432" t="s">
        <v>3579</v>
      </c>
      <c r="P3432" s="61">
        <v>-452.89</v>
      </c>
      <c r="Q3432" t="s">
        <v>3579</v>
      </c>
      <c r="R3432" s="61">
        <v>0</v>
      </c>
      <c r="S3432" s="61">
        <v>-452.89</v>
      </c>
    </row>
    <row r="3433" spans="1:19" x14ac:dyDescent="0.2">
      <c r="A3433" t="s">
        <v>763</v>
      </c>
      <c r="B3433" t="s">
        <v>2365</v>
      </c>
      <c r="C3433" t="s">
        <v>3232</v>
      </c>
      <c r="D3433" t="s">
        <v>238</v>
      </c>
      <c r="E3433" t="s">
        <v>3573</v>
      </c>
      <c r="F3433" t="s">
        <v>126</v>
      </c>
      <c r="G3433" s="87">
        <v>20200630</v>
      </c>
      <c r="H3433" t="s">
        <v>4447</v>
      </c>
      <c r="I3433" t="s">
        <v>7119</v>
      </c>
      <c r="J3433" t="s">
        <v>7119</v>
      </c>
      <c r="K3433">
        <v>7737</v>
      </c>
      <c r="L3433" t="s">
        <v>6862</v>
      </c>
      <c r="M3433" s="87">
        <v>44020</v>
      </c>
      <c r="N3433" t="s">
        <v>3620</v>
      </c>
      <c r="O3433" t="s">
        <v>3579</v>
      </c>
      <c r="P3433" s="61">
        <v>452.89</v>
      </c>
      <c r="Q3433" t="s">
        <v>3579</v>
      </c>
      <c r="R3433" s="61">
        <v>452.89</v>
      </c>
      <c r="S3433" s="61">
        <v>0</v>
      </c>
    </row>
    <row r="3434" spans="1:19" x14ac:dyDescent="0.2">
      <c r="A3434" t="s">
        <v>764</v>
      </c>
      <c r="B3434" t="s">
        <v>2366</v>
      </c>
      <c r="C3434" t="s">
        <v>3233</v>
      </c>
      <c r="D3434" t="s">
        <v>238</v>
      </c>
      <c r="E3434" t="s">
        <v>3573</v>
      </c>
      <c r="F3434" t="s">
        <v>115</v>
      </c>
      <c r="G3434" s="87">
        <v>20190729</v>
      </c>
      <c r="H3434" t="s">
        <v>5730</v>
      </c>
      <c r="I3434" t="s">
        <v>7123</v>
      </c>
      <c r="J3434" t="s">
        <v>7124</v>
      </c>
      <c r="K3434">
        <v>7149</v>
      </c>
      <c r="L3434" t="s">
        <v>6617</v>
      </c>
      <c r="M3434" s="87">
        <v>43675</v>
      </c>
      <c r="N3434" t="s">
        <v>3583</v>
      </c>
      <c r="O3434" t="s">
        <v>3579</v>
      </c>
      <c r="P3434" s="61">
        <v>938.08</v>
      </c>
      <c r="Q3434" t="s">
        <v>3579</v>
      </c>
      <c r="R3434" s="61">
        <v>938.08</v>
      </c>
      <c r="S3434" s="61">
        <v>0</v>
      </c>
    </row>
    <row r="3435" spans="1:19" x14ac:dyDescent="0.2">
      <c r="A3435" t="s">
        <v>764</v>
      </c>
      <c r="B3435" t="s">
        <v>2366</v>
      </c>
      <c r="C3435" t="s">
        <v>3233</v>
      </c>
      <c r="D3435" t="s">
        <v>238</v>
      </c>
      <c r="E3435" t="s">
        <v>3573</v>
      </c>
      <c r="F3435" t="s">
        <v>116</v>
      </c>
      <c r="G3435" s="87">
        <v>20190830</v>
      </c>
      <c r="H3435" t="s">
        <v>5730</v>
      </c>
      <c r="I3435" t="s">
        <v>7125</v>
      </c>
      <c r="J3435" t="s">
        <v>7126</v>
      </c>
      <c r="K3435">
        <v>7232</v>
      </c>
      <c r="L3435" t="s">
        <v>6296</v>
      </c>
      <c r="M3435" s="87">
        <v>43718</v>
      </c>
      <c r="N3435" t="s">
        <v>3620</v>
      </c>
      <c r="O3435" t="s">
        <v>3579</v>
      </c>
      <c r="P3435" s="61">
        <v>938.08</v>
      </c>
      <c r="Q3435" t="s">
        <v>3579</v>
      </c>
      <c r="R3435" s="61">
        <v>938.08</v>
      </c>
      <c r="S3435" s="61">
        <v>0</v>
      </c>
    </row>
    <row r="3436" spans="1:19" x14ac:dyDescent="0.2">
      <c r="A3436" t="s">
        <v>764</v>
      </c>
      <c r="B3436" t="s">
        <v>2366</v>
      </c>
      <c r="C3436" t="s">
        <v>3233</v>
      </c>
      <c r="D3436" t="s">
        <v>238</v>
      </c>
      <c r="E3436" t="s">
        <v>3573</v>
      </c>
      <c r="F3436" t="s">
        <v>117</v>
      </c>
      <c r="G3436" s="87">
        <v>20190927</v>
      </c>
      <c r="H3436" t="s">
        <v>5730</v>
      </c>
      <c r="I3436" t="s">
        <v>7127</v>
      </c>
      <c r="J3436" t="s">
        <v>7128</v>
      </c>
      <c r="K3436">
        <v>7264</v>
      </c>
      <c r="L3436" t="s">
        <v>5859</v>
      </c>
      <c r="M3436" s="87">
        <v>43741</v>
      </c>
      <c r="N3436" t="s">
        <v>3620</v>
      </c>
      <c r="O3436" t="s">
        <v>3579</v>
      </c>
      <c r="P3436" s="61">
        <v>938.08</v>
      </c>
      <c r="Q3436" t="s">
        <v>3579</v>
      </c>
      <c r="R3436" s="61">
        <v>938.08</v>
      </c>
      <c r="S3436" s="61">
        <v>0</v>
      </c>
    </row>
    <row r="3437" spans="1:19" x14ac:dyDescent="0.2">
      <c r="A3437" t="s">
        <v>764</v>
      </c>
      <c r="B3437" t="s">
        <v>2366</v>
      </c>
      <c r="C3437" t="s">
        <v>3233</v>
      </c>
      <c r="D3437" t="s">
        <v>238</v>
      </c>
      <c r="E3437" t="s">
        <v>3573</v>
      </c>
      <c r="F3437" t="s">
        <v>118</v>
      </c>
      <c r="G3437" s="87">
        <v>20191031</v>
      </c>
      <c r="H3437" t="s">
        <v>5730</v>
      </c>
      <c r="I3437" t="s">
        <v>7129</v>
      </c>
      <c r="J3437" t="s">
        <v>7130</v>
      </c>
      <c r="K3437">
        <v>7327</v>
      </c>
      <c r="L3437" t="s">
        <v>6645</v>
      </c>
      <c r="M3437" s="87">
        <v>43782</v>
      </c>
      <c r="N3437" t="s">
        <v>3620</v>
      </c>
      <c r="O3437" t="s">
        <v>3579</v>
      </c>
      <c r="P3437" s="61">
        <v>938.08</v>
      </c>
      <c r="Q3437" t="s">
        <v>3579</v>
      </c>
      <c r="R3437" s="61">
        <v>938.08</v>
      </c>
      <c r="S3437" s="61">
        <v>0</v>
      </c>
    </row>
    <row r="3438" spans="1:19" x14ac:dyDescent="0.2">
      <c r="A3438" t="s">
        <v>764</v>
      </c>
      <c r="B3438" t="s">
        <v>2366</v>
      </c>
      <c r="C3438" t="s">
        <v>3233</v>
      </c>
      <c r="D3438" t="s">
        <v>238</v>
      </c>
      <c r="E3438" t="s">
        <v>3573</v>
      </c>
      <c r="F3438" t="s">
        <v>119</v>
      </c>
      <c r="G3438" s="87">
        <v>20191127</v>
      </c>
      <c r="H3438" t="s">
        <v>5730</v>
      </c>
      <c r="I3438" t="s">
        <v>7131</v>
      </c>
      <c r="J3438" t="s">
        <v>7132</v>
      </c>
      <c r="K3438">
        <v>7355</v>
      </c>
      <c r="L3438" t="s">
        <v>6222</v>
      </c>
      <c r="M3438" s="87">
        <v>43800</v>
      </c>
      <c r="N3438" t="s">
        <v>3578</v>
      </c>
      <c r="O3438" t="s">
        <v>3579</v>
      </c>
      <c r="P3438" s="61">
        <v>938.08</v>
      </c>
      <c r="Q3438" t="s">
        <v>3579</v>
      </c>
      <c r="R3438" s="61">
        <v>938.08</v>
      </c>
      <c r="S3438" s="61">
        <v>0</v>
      </c>
    </row>
    <row r="3439" spans="1:19" x14ac:dyDescent="0.2">
      <c r="A3439" t="s">
        <v>764</v>
      </c>
      <c r="B3439" t="s">
        <v>2366</v>
      </c>
      <c r="C3439" t="s">
        <v>3233</v>
      </c>
      <c r="D3439" t="s">
        <v>238</v>
      </c>
      <c r="E3439" t="s">
        <v>3573</v>
      </c>
      <c r="F3439" t="s">
        <v>120</v>
      </c>
      <c r="G3439" s="87">
        <v>20191217</v>
      </c>
      <c r="H3439" t="s">
        <v>5730</v>
      </c>
      <c r="I3439" t="s">
        <v>7133</v>
      </c>
      <c r="J3439" t="s">
        <v>7134</v>
      </c>
      <c r="K3439">
        <v>7401</v>
      </c>
      <c r="L3439" t="s">
        <v>5973</v>
      </c>
      <c r="M3439" s="87">
        <v>43835</v>
      </c>
      <c r="N3439" t="s">
        <v>3578</v>
      </c>
      <c r="O3439" t="s">
        <v>3579</v>
      </c>
      <c r="P3439" s="61">
        <v>938.08</v>
      </c>
      <c r="Q3439" t="s">
        <v>3579</v>
      </c>
      <c r="R3439" s="61">
        <v>938.08</v>
      </c>
      <c r="S3439" s="61">
        <v>0</v>
      </c>
    </row>
    <row r="3440" spans="1:19" x14ac:dyDescent="0.2">
      <c r="A3440" t="s">
        <v>764</v>
      </c>
      <c r="B3440" t="s">
        <v>2366</v>
      </c>
      <c r="C3440" t="s">
        <v>3233</v>
      </c>
      <c r="D3440" t="s">
        <v>238</v>
      </c>
      <c r="E3440" t="s">
        <v>3573</v>
      </c>
      <c r="F3440" t="s">
        <v>121</v>
      </c>
      <c r="G3440" s="87">
        <v>20200128</v>
      </c>
      <c r="H3440" t="s">
        <v>5730</v>
      </c>
      <c r="I3440" t="s">
        <v>7135</v>
      </c>
      <c r="J3440" t="s">
        <v>7136</v>
      </c>
      <c r="K3440">
        <v>7476</v>
      </c>
      <c r="L3440" t="s">
        <v>6225</v>
      </c>
      <c r="M3440" s="87">
        <v>43873</v>
      </c>
      <c r="N3440" t="s">
        <v>3620</v>
      </c>
      <c r="O3440" t="s">
        <v>3579</v>
      </c>
      <c r="P3440" s="61">
        <v>938.08</v>
      </c>
      <c r="Q3440" t="s">
        <v>3579</v>
      </c>
      <c r="R3440" s="61">
        <v>938.08</v>
      </c>
      <c r="S3440" s="61">
        <v>0</v>
      </c>
    </row>
    <row r="3441" spans="1:19" x14ac:dyDescent="0.2">
      <c r="A3441" t="s">
        <v>764</v>
      </c>
      <c r="B3441" t="s">
        <v>2366</v>
      </c>
      <c r="C3441" t="s">
        <v>3233</v>
      </c>
      <c r="D3441" t="s">
        <v>238</v>
      </c>
      <c r="E3441" t="s">
        <v>3573</v>
      </c>
      <c r="F3441" t="s">
        <v>122</v>
      </c>
      <c r="G3441" s="87">
        <v>20200228</v>
      </c>
      <c r="H3441" t="s">
        <v>5730</v>
      </c>
      <c r="I3441" t="s">
        <v>7137</v>
      </c>
      <c r="J3441" t="s">
        <v>7138</v>
      </c>
      <c r="K3441">
        <v>7518</v>
      </c>
      <c r="L3441" t="s">
        <v>6257</v>
      </c>
      <c r="M3441" s="87">
        <v>43902</v>
      </c>
      <c r="N3441" t="s">
        <v>3620</v>
      </c>
      <c r="O3441" t="s">
        <v>3579</v>
      </c>
      <c r="P3441" s="61">
        <v>938.08</v>
      </c>
      <c r="Q3441" t="s">
        <v>3579</v>
      </c>
      <c r="R3441" s="61">
        <v>938.08</v>
      </c>
      <c r="S3441" s="61">
        <v>0</v>
      </c>
    </row>
    <row r="3442" spans="1:19" x14ac:dyDescent="0.2">
      <c r="A3442" t="s">
        <v>764</v>
      </c>
      <c r="B3442" t="s">
        <v>2366</v>
      </c>
      <c r="C3442" t="s">
        <v>3233</v>
      </c>
      <c r="D3442" t="s">
        <v>238</v>
      </c>
      <c r="E3442" t="s">
        <v>3573</v>
      </c>
      <c r="F3442" t="s">
        <v>123</v>
      </c>
      <c r="G3442" s="87">
        <v>20200327</v>
      </c>
      <c r="H3442" t="s">
        <v>5730</v>
      </c>
      <c r="I3442" t="s">
        <v>7139</v>
      </c>
      <c r="J3442" t="s">
        <v>7130</v>
      </c>
      <c r="K3442">
        <v>7578</v>
      </c>
      <c r="L3442" t="s">
        <v>6323</v>
      </c>
      <c r="M3442" s="87">
        <v>43935</v>
      </c>
      <c r="N3442" t="s">
        <v>3578</v>
      </c>
      <c r="O3442" t="s">
        <v>3579</v>
      </c>
      <c r="P3442" s="61">
        <v>938.08</v>
      </c>
      <c r="Q3442" t="s">
        <v>3579</v>
      </c>
      <c r="R3442" s="61">
        <v>938.08</v>
      </c>
      <c r="S3442" s="61">
        <v>0</v>
      </c>
    </row>
    <row r="3443" spans="1:19" x14ac:dyDescent="0.2">
      <c r="A3443" t="s">
        <v>764</v>
      </c>
      <c r="B3443" t="s">
        <v>2366</v>
      </c>
      <c r="C3443" t="s">
        <v>3233</v>
      </c>
      <c r="D3443" t="s">
        <v>238</v>
      </c>
      <c r="E3443" t="s">
        <v>3573</v>
      </c>
      <c r="F3443" t="s">
        <v>124</v>
      </c>
      <c r="G3443" s="87">
        <v>20200430</v>
      </c>
      <c r="H3443" t="s">
        <v>5730</v>
      </c>
      <c r="I3443" t="s">
        <v>7140</v>
      </c>
      <c r="J3443" t="s">
        <v>7141</v>
      </c>
      <c r="K3443">
        <v>7616</v>
      </c>
      <c r="L3443" t="s">
        <v>6675</v>
      </c>
      <c r="M3443" s="87">
        <v>43957</v>
      </c>
      <c r="N3443" t="s">
        <v>3620</v>
      </c>
      <c r="O3443" t="s">
        <v>3579</v>
      </c>
      <c r="P3443" s="61">
        <v>938.08</v>
      </c>
      <c r="Q3443" t="s">
        <v>3579</v>
      </c>
      <c r="R3443" s="61">
        <v>938.08</v>
      </c>
      <c r="S3443" s="61">
        <v>0</v>
      </c>
    </row>
    <row r="3444" spans="1:19" x14ac:dyDescent="0.2">
      <c r="A3444" t="s">
        <v>764</v>
      </c>
      <c r="B3444" t="s">
        <v>2366</v>
      </c>
      <c r="C3444" t="s">
        <v>3233</v>
      </c>
      <c r="D3444" t="s">
        <v>238</v>
      </c>
      <c r="E3444" t="s">
        <v>3573</v>
      </c>
      <c r="F3444" t="s">
        <v>125</v>
      </c>
      <c r="G3444" s="87">
        <v>20200529</v>
      </c>
      <c r="H3444" t="s">
        <v>5730</v>
      </c>
      <c r="I3444" t="s">
        <v>7142</v>
      </c>
      <c r="J3444" t="s">
        <v>7143</v>
      </c>
      <c r="K3444">
        <v>7665</v>
      </c>
      <c r="L3444" t="s">
        <v>5874</v>
      </c>
      <c r="M3444" s="87">
        <v>43991</v>
      </c>
      <c r="N3444" t="s">
        <v>3620</v>
      </c>
      <c r="O3444" t="s">
        <v>3579</v>
      </c>
      <c r="P3444" s="61">
        <v>938.08</v>
      </c>
      <c r="Q3444" t="s">
        <v>3579</v>
      </c>
      <c r="R3444" s="61">
        <v>938.08</v>
      </c>
      <c r="S3444" s="61">
        <v>0</v>
      </c>
    </row>
    <row r="3445" spans="1:19" x14ac:dyDescent="0.2">
      <c r="A3445" t="s">
        <v>764</v>
      </c>
      <c r="B3445" t="s">
        <v>2366</v>
      </c>
      <c r="C3445" t="s">
        <v>3233</v>
      </c>
      <c r="D3445" t="s">
        <v>238</v>
      </c>
      <c r="E3445" t="s">
        <v>3573</v>
      </c>
      <c r="F3445" t="s">
        <v>16</v>
      </c>
      <c r="G3445" s="87">
        <v>20200630</v>
      </c>
      <c r="H3445" t="s">
        <v>3617</v>
      </c>
      <c r="J3445" t="s">
        <v>3618</v>
      </c>
      <c r="K3445">
        <v>7681</v>
      </c>
      <c r="L3445" t="s">
        <v>3619</v>
      </c>
      <c r="M3445" s="87">
        <v>43999</v>
      </c>
      <c r="N3445" t="s">
        <v>3620</v>
      </c>
      <c r="O3445" t="s">
        <v>3579</v>
      </c>
      <c r="P3445" s="61">
        <v>-10318.879999999999</v>
      </c>
      <c r="Q3445" t="s">
        <v>3579</v>
      </c>
      <c r="R3445" s="61">
        <v>0</v>
      </c>
      <c r="S3445" s="61">
        <v>-10318.879999999999</v>
      </c>
    </row>
    <row r="3446" spans="1:19" x14ac:dyDescent="0.2">
      <c r="A3446" t="s">
        <v>766</v>
      </c>
      <c r="B3446" t="s">
        <v>2373</v>
      </c>
      <c r="C3446" t="s">
        <v>3236</v>
      </c>
      <c r="D3446" t="s">
        <v>238</v>
      </c>
      <c r="E3446" t="s">
        <v>3573</v>
      </c>
      <c r="F3446" t="s">
        <v>116</v>
      </c>
      <c r="G3446" s="87">
        <v>20190808</v>
      </c>
      <c r="H3446" t="s">
        <v>5730</v>
      </c>
      <c r="I3446" t="s">
        <v>6223</v>
      </c>
      <c r="J3446" t="s">
        <v>7144</v>
      </c>
      <c r="K3446">
        <v>7180</v>
      </c>
      <c r="L3446" t="s">
        <v>7145</v>
      </c>
      <c r="M3446" s="87">
        <v>43698</v>
      </c>
      <c r="N3446" t="s">
        <v>3620</v>
      </c>
      <c r="O3446" t="s">
        <v>3579</v>
      </c>
      <c r="P3446" s="61">
        <v>228</v>
      </c>
      <c r="Q3446" t="s">
        <v>3579</v>
      </c>
      <c r="R3446" s="61">
        <v>228</v>
      </c>
      <c r="S3446" s="61">
        <v>0</v>
      </c>
    </row>
    <row r="3447" spans="1:19" x14ac:dyDescent="0.2">
      <c r="A3447" t="s">
        <v>766</v>
      </c>
      <c r="B3447" t="s">
        <v>2373</v>
      </c>
      <c r="C3447" t="s">
        <v>3236</v>
      </c>
      <c r="D3447" t="s">
        <v>238</v>
      </c>
      <c r="E3447" t="s">
        <v>3573</v>
      </c>
      <c r="F3447" t="s">
        <v>117</v>
      </c>
      <c r="G3447" s="87">
        <v>20190919</v>
      </c>
      <c r="H3447" t="s">
        <v>5730</v>
      </c>
      <c r="I3447" t="s">
        <v>6223</v>
      </c>
      <c r="J3447" t="s">
        <v>7146</v>
      </c>
      <c r="K3447">
        <v>7260</v>
      </c>
      <c r="L3447" t="s">
        <v>6301</v>
      </c>
      <c r="M3447" s="87">
        <v>43739</v>
      </c>
      <c r="N3447" t="s">
        <v>3578</v>
      </c>
      <c r="O3447" t="s">
        <v>3579</v>
      </c>
      <c r="P3447" s="61">
        <v>810</v>
      </c>
      <c r="Q3447" t="s">
        <v>3579</v>
      </c>
      <c r="R3447" s="61">
        <v>810</v>
      </c>
      <c r="S3447" s="61">
        <v>0</v>
      </c>
    </row>
    <row r="3448" spans="1:19" x14ac:dyDescent="0.2">
      <c r="A3448" t="s">
        <v>766</v>
      </c>
      <c r="B3448" t="s">
        <v>2373</v>
      </c>
      <c r="C3448" t="s">
        <v>3236</v>
      </c>
      <c r="D3448" t="s">
        <v>238</v>
      </c>
      <c r="E3448" t="s">
        <v>3573</v>
      </c>
      <c r="F3448" t="s">
        <v>124</v>
      </c>
      <c r="G3448" s="87">
        <v>20200420</v>
      </c>
      <c r="H3448" t="s">
        <v>5730</v>
      </c>
      <c r="I3448" t="s">
        <v>6223</v>
      </c>
      <c r="J3448" t="s">
        <v>7147</v>
      </c>
      <c r="K3448">
        <v>7591</v>
      </c>
      <c r="L3448" t="s">
        <v>7148</v>
      </c>
      <c r="M3448" s="87">
        <v>43944</v>
      </c>
      <c r="N3448" t="s">
        <v>3578</v>
      </c>
      <c r="O3448" t="s">
        <v>3579</v>
      </c>
      <c r="P3448" s="61">
        <v>1202</v>
      </c>
      <c r="Q3448" t="s">
        <v>3579</v>
      </c>
      <c r="R3448" s="61">
        <v>1202</v>
      </c>
      <c r="S3448" s="61">
        <v>0</v>
      </c>
    </row>
    <row r="3449" spans="1:19" x14ac:dyDescent="0.2">
      <c r="A3449" t="s">
        <v>766</v>
      </c>
      <c r="B3449" t="s">
        <v>2373</v>
      </c>
      <c r="C3449" t="s">
        <v>3236</v>
      </c>
      <c r="D3449" t="s">
        <v>238</v>
      </c>
      <c r="E3449" t="s">
        <v>3573</v>
      </c>
      <c r="F3449" t="s">
        <v>16</v>
      </c>
      <c r="G3449" s="87">
        <v>20200630</v>
      </c>
      <c r="H3449" t="s">
        <v>3617</v>
      </c>
      <c r="J3449" t="s">
        <v>3618</v>
      </c>
      <c r="K3449">
        <v>7681</v>
      </c>
      <c r="L3449" t="s">
        <v>3619</v>
      </c>
      <c r="M3449" s="87">
        <v>43999</v>
      </c>
      <c r="N3449" t="s">
        <v>3620</v>
      </c>
      <c r="O3449" t="s">
        <v>3579</v>
      </c>
      <c r="P3449" s="61">
        <v>-2240</v>
      </c>
      <c r="Q3449" t="s">
        <v>3579</v>
      </c>
      <c r="R3449" s="61">
        <v>0</v>
      </c>
      <c r="S3449" s="61">
        <v>-2240</v>
      </c>
    </row>
    <row r="3450" spans="1:19" x14ac:dyDescent="0.2">
      <c r="A3450" t="s">
        <v>767</v>
      </c>
      <c r="B3450" t="s">
        <v>2374</v>
      </c>
      <c r="C3450" t="s">
        <v>3238</v>
      </c>
      <c r="D3450" t="s">
        <v>238</v>
      </c>
      <c r="E3450" t="s">
        <v>3573</v>
      </c>
      <c r="F3450" t="s">
        <v>123</v>
      </c>
      <c r="G3450" s="87">
        <v>20200313</v>
      </c>
      <c r="H3450" t="s">
        <v>5730</v>
      </c>
      <c r="I3450" t="s">
        <v>6223</v>
      </c>
      <c r="J3450" t="s">
        <v>7149</v>
      </c>
      <c r="K3450">
        <v>7532</v>
      </c>
      <c r="L3450" t="s">
        <v>7150</v>
      </c>
      <c r="M3450" s="87">
        <v>43907</v>
      </c>
      <c r="N3450" t="s">
        <v>3578</v>
      </c>
      <c r="O3450" t="s">
        <v>3579</v>
      </c>
      <c r="P3450" s="61">
        <v>507.5</v>
      </c>
      <c r="Q3450" t="s">
        <v>3579</v>
      </c>
      <c r="R3450" s="61">
        <v>507.5</v>
      </c>
      <c r="S3450" s="61">
        <v>0</v>
      </c>
    </row>
    <row r="3451" spans="1:19" x14ac:dyDescent="0.2">
      <c r="A3451" t="s">
        <v>767</v>
      </c>
      <c r="B3451" t="s">
        <v>2374</v>
      </c>
      <c r="C3451" t="s">
        <v>3238</v>
      </c>
      <c r="D3451" t="s">
        <v>238</v>
      </c>
      <c r="E3451" t="s">
        <v>3573</v>
      </c>
      <c r="F3451" t="s">
        <v>124</v>
      </c>
      <c r="G3451" s="87">
        <v>20200427</v>
      </c>
      <c r="H3451" t="s">
        <v>5730</v>
      </c>
      <c r="I3451" t="s">
        <v>6223</v>
      </c>
      <c r="J3451" t="s">
        <v>7151</v>
      </c>
      <c r="K3451">
        <v>7595</v>
      </c>
      <c r="L3451" t="s">
        <v>6278</v>
      </c>
      <c r="M3451" s="87">
        <v>43949</v>
      </c>
      <c r="N3451" t="s">
        <v>3620</v>
      </c>
      <c r="O3451" t="s">
        <v>3579</v>
      </c>
      <c r="P3451" s="61">
        <v>207.12</v>
      </c>
      <c r="Q3451" t="s">
        <v>3579</v>
      </c>
      <c r="R3451" s="61">
        <v>207.12</v>
      </c>
      <c r="S3451" s="61">
        <v>0</v>
      </c>
    </row>
    <row r="3452" spans="1:19" x14ac:dyDescent="0.2">
      <c r="A3452" t="s">
        <v>767</v>
      </c>
      <c r="B3452" t="s">
        <v>2374</v>
      </c>
      <c r="C3452" t="s">
        <v>3238</v>
      </c>
      <c r="D3452" t="s">
        <v>238</v>
      </c>
      <c r="E3452" t="s">
        <v>3573</v>
      </c>
      <c r="F3452" t="s">
        <v>16</v>
      </c>
      <c r="G3452" s="87">
        <v>20200630</v>
      </c>
      <c r="H3452" t="s">
        <v>3617</v>
      </c>
      <c r="J3452" t="s">
        <v>3618</v>
      </c>
      <c r="K3452">
        <v>7681</v>
      </c>
      <c r="L3452" t="s">
        <v>3619</v>
      </c>
      <c r="M3452" s="87">
        <v>43999</v>
      </c>
      <c r="N3452" t="s">
        <v>3620</v>
      </c>
      <c r="O3452" t="s">
        <v>3579</v>
      </c>
      <c r="P3452" s="61">
        <v>-714.62</v>
      </c>
      <c r="Q3452" t="s">
        <v>3579</v>
      </c>
      <c r="R3452" s="61">
        <v>0</v>
      </c>
      <c r="S3452" s="61">
        <v>-714.62</v>
      </c>
    </row>
    <row r="3453" spans="1:19" x14ac:dyDescent="0.2">
      <c r="A3453" t="s">
        <v>768</v>
      </c>
      <c r="B3453" t="s">
        <v>2375</v>
      </c>
      <c r="C3453" t="s">
        <v>3239</v>
      </c>
      <c r="D3453" t="s">
        <v>238</v>
      </c>
      <c r="E3453" t="s">
        <v>3573</v>
      </c>
      <c r="F3453" t="s">
        <v>116</v>
      </c>
      <c r="G3453" s="87">
        <v>20190821</v>
      </c>
      <c r="H3453" t="s">
        <v>5730</v>
      </c>
      <c r="I3453" t="s">
        <v>6223</v>
      </c>
      <c r="J3453" t="s">
        <v>7152</v>
      </c>
      <c r="K3453">
        <v>7191</v>
      </c>
      <c r="L3453" t="s">
        <v>6625</v>
      </c>
      <c r="M3453" s="87">
        <v>43698</v>
      </c>
      <c r="N3453" t="s">
        <v>3578</v>
      </c>
      <c r="O3453" t="s">
        <v>3579</v>
      </c>
      <c r="P3453" s="61">
        <v>75</v>
      </c>
      <c r="Q3453" t="s">
        <v>3579</v>
      </c>
      <c r="R3453" s="61">
        <v>75</v>
      </c>
      <c r="S3453" s="61">
        <v>0</v>
      </c>
    </row>
    <row r="3454" spans="1:19" x14ac:dyDescent="0.2">
      <c r="A3454" t="s">
        <v>768</v>
      </c>
      <c r="B3454" t="s">
        <v>2375</v>
      </c>
      <c r="C3454" t="s">
        <v>3239</v>
      </c>
      <c r="D3454" t="s">
        <v>238</v>
      </c>
      <c r="E3454" t="s">
        <v>3573</v>
      </c>
      <c r="F3454" t="s">
        <v>116</v>
      </c>
      <c r="G3454" s="87">
        <v>20190821</v>
      </c>
      <c r="H3454" t="s">
        <v>5730</v>
      </c>
      <c r="I3454" t="s">
        <v>6223</v>
      </c>
      <c r="J3454" t="s">
        <v>7153</v>
      </c>
      <c r="K3454">
        <v>7191</v>
      </c>
      <c r="L3454" t="s">
        <v>6625</v>
      </c>
      <c r="M3454" s="87">
        <v>43698</v>
      </c>
      <c r="N3454" t="s">
        <v>3578</v>
      </c>
      <c r="O3454" t="s">
        <v>3579</v>
      </c>
      <c r="P3454" s="61">
        <v>291</v>
      </c>
      <c r="Q3454" t="s">
        <v>3579</v>
      </c>
      <c r="R3454" s="61">
        <v>291</v>
      </c>
      <c r="S3454" s="61">
        <v>0</v>
      </c>
    </row>
    <row r="3455" spans="1:19" x14ac:dyDescent="0.2">
      <c r="A3455" t="s">
        <v>768</v>
      </c>
      <c r="B3455" t="s">
        <v>2375</v>
      </c>
      <c r="C3455" t="s">
        <v>3239</v>
      </c>
      <c r="D3455" t="s">
        <v>238</v>
      </c>
      <c r="E3455" t="s">
        <v>3573</v>
      </c>
      <c r="F3455" t="s">
        <v>116</v>
      </c>
      <c r="G3455" s="87">
        <v>20190821</v>
      </c>
      <c r="H3455" t="s">
        <v>5730</v>
      </c>
      <c r="I3455" t="s">
        <v>6223</v>
      </c>
      <c r="J3455" t="s">
        <v>7154</v>
      </c>
      <c r="K3455">
        <v>7191</v>
      </c>
      <c r="L3455" t="s">
        <v>6625</v>
      </c>
      <c r="M3455" s="87">
        <v>43698</v>
      </c>
      <c r="N3455" t="s">
        <v>3578</v>
      </c>
      <c r="O3455" t="s">
        <v>3579</v>
      </c>
      <c r="P3455" s="61">
        <v>2230</v>
      </c>
      <c r="Q3455" t="s">
        <v>3579</v>
      </c>
      <c r="R3455" s="61">
        <v>2230</v>
      </c>
      <c r="S3455" s="61">
        <v>0</v>
      </c>
    </row>
    <row r="3456" spans="1:19" x14ac:dyDescent="0.2">
      <c r="A3456" t="s">
        <v>768</v>
      </c>
      <c r="B3456" t="s">
        <v>2375</v>
      </c>
      <c r="C3456" t="s">
        <v>3239</v>
      </c>
      <c r="D3456" t="s">
        <v>238</v>
      </c>
      <c r="E3456" t="s">
        <v>3573</v>
      </c>
      <c r="F3456" t="s">
        <v>117</v>
      </c>
      <c r="G3456" s="87">
        <v>20190911</v>
      </c>
      <c r="H3456" t="s">
        <v>5730</v>
      </c>
      <c r="I3456" t="s">
        <v>6223</v>
      </c>
      <c r="J3456" t="s">
        <v>7155</v>
      </c>
      <c r="K3456">
        <v>7236</v>
      </c>
      <c r="L3456" t="s">
        <v>6050</v>
      </c>
      <c r="M3456" s="87">
        <v>43719</v>
      </c>
      <c r="N3456" t="s">
        <v>3620</v>
      </c>
      <c r="O3456" t="s">
        <v>3579</v>
      </c>
      <c r="P3456" s="61">
        <v>741</v>
      </c>
      <c r="Q3456" t="s">
        <v>3579</v>
      </c>
      <c r="R3456" s="61">
        <v>741</v>
      </c>
      <c r="S3456" s="61">
        <v>0</v>
      </c>
    </row>
    <row r="3457" spans="1:19" x14ac:dyDescent="0.2">
      <c r="A3457" t="s">
        <v>768</v>
      </c>
      <c r="B3457" t="s">
        <v>2375</v>
      </c>
      <c r="C3457" t="s">
        <v>3239</v>
      </c>
      <c r="D3457" t="s">
        <v>238</v>
      </c>
      <c r="E3457" t="s">
        <v>3573</v>
      </c>
      <c r="F3457" t="s">
        <v>121</v>
      </c>
      <c r="G3457" s="87">
        <v>20200128</v>
      </c>
      <c r="H3457" t="s">
        <v>5730</v>
      </c>
      <c r="I3457" t="s">
        <v>6223</v>
      </c>
      <c r="J3457" t="s">
        <v>7156</v>
      </c>
      <c r="K3457">
        <v>7476</v>
      </c>
      <c r="L3457" t="s">
        <v>6225</v>
      </c>
      <c r="M3457" s="87">
        <v>43873</v>
      </c>
      <c r="N3457" t="s">
        <v>3620</v>
      </c>
      <c r="O3457" t="s">
        <v>3579</v>
      </c>
      <c r="P3457" s="61">
        <v>806</v>
      </c>
      <c r="Q3457" t="s">
        <v>3579</v>
      </c>
      <c r="R3457" s="61">
        <v>806</v>
      </c>
      <c r="S3457" s="61">
        <v>0</v>
      </c>
    </row>
    <row r="3458" spans="1:19" x14ac:dyDescent="0.2">
      <c r="A3458" t="s">
        <v>768</v>
      </c>
      <c r="B3458" t="s">
        <v>2375</v>
      </c>
      <c r="C3458" t="s">
        <v>3239</v>
      </c>
      <c r="D3458" t="s">
        <v>238</v>
      </c>
      <c r="E3458" t="s">
        <v>3573</v>
      </c>
      <c r="F3458" t="s">
        <v>121</v>
      </c>
      <c r="G3458" s="87">
        <v>20200128</v>
      </c>
      <c r="H3458" t="s">
        <v>5730</v>
      </c>
      <c r="I3458" t="s">
        <v>6223</v>
      </c>
      <c r="J3458" t="s">
        <v>7157</v>
      </c>
      <c r="K3458">
        <v>7476</v>
      </c>
      <c r="L3458" t="s">
        <v>6225</v>
      </c>
      <c r="M3458" s="87">
        <v>43873</v>
      </c>
      <c r="N3458" t="s">
        <v>3620</v>
      </c>
      <c r="O3458" t="s">
        <v>3579</v>
      </c>
      <c r="P3458" s="61">
        <v>348</v>
      </c>
      <c r="Q3458" t="s">
        <v>3579</v>
      </c>
      <c r="R3458" s="61">
        <v>348</v>
      </c>
      <c r="S3458" s="61">
        <v>0</v>
      </c>
    </row>
    <row r="3459" spans="1:19" x14ac:dyDescent="0.2">
      <c r="A3459" t="s">
        <v>768</v>
      </c>
      <c r="B3459" t="s">
        <v>2375</v>
      </c>
      <c r="C3459" t="s">
        <v>3239</v>
      </c>
      <c r="D3459" t="s">
        <v>238</v>
      </c>
      <c r="E3459" t="s">
        <v>3573</v>
      </c>
      <c r="F3459" t="s">
        <v>123</v>
      </c>
      <c r="G3459" s="87">
        <v>20200311</v>
      </c>
      <c r="H3459" t="s">
        <v>5730</v>
      </c>
      <c r="I3459" t="s">
        <v>6223</v>
      </c>
      <c r="J3459" t="s">
        <v>7158</v>
      </c>
      <c r="K3459">
        <v>7517</v>
      </c>
      <c r="L3459" t="s">
        <v>6135</v>
      </c>
      <c r="M3459" s="87">
        <v>43902</v>
      </c>
      <c r="N3459" t="s">
        <v>3620</v>
      </c>
      <c r="O3459" t="s">
        <v>3579</v>
      </c>
      <c r="P3459" s="61">
        <v>745</v>
      </c>
      <c r="Q3459" t="s">
        <v>3579</v>
      </c>
      <c r="R3459" s="61">
        <v>745</v>
      </c>
      <c r="S3459" s="61">
        <v>0</v>
      </c>
    </row>
    <row r="3460" spans="1:19" x14ac:dyDescent="0.2">
      <c r="A3460" t="s">
        <v>768</v>
      </c>
      <c r="B3460" t="s">
        <v>2375</v>
      </c>
      <c r="C3460" t="s">
        <v>3239</v>
      </c>
      <c r="D3460" t="s">
        <v>238</v>
      </c>
      <c r="E3460" t="s">
        <v>3573</v>
      </c>
      <c r="F3460" t="s">
        <v>125</v>
      </c>
      <c r="G3460" s="87">
        <v>20200511</v>
      </c>
      <c r="H3460" t="s">
        <v>5730</v>
      </c>
      <c r="I3460" t="s">
        <v>6223</v>
      </c>
      <c r="J3460" t="s">
        <v>7159</v>
      </c>
      <c r="K3460">
        <v>7636</v>
      </c>
      <c r="L3460" t="s">
        <v>6036</v>
      </c>
      <c r="M3460" s="87">
        <v>43969</v>
      </c>
      <c r="N3460" t="s">
        <v>3578</v>
      </c>
      <c r="O3460" t="s">
        <v>3579</v>
      </c>
      <c r="P3460" s="61">
        <v>105</v>
      </c>
      <c r="Q3460" t="s">
        <v>3579</v>
      </c>
      <c r="R3460" s="61">
        <v>105</v>
      </c>
      <c r="S3460" s="61">
        <v>0</v>
      </c>
    </row>
    <row r="3461" spans="1:19" x14ac:dyDescent="0.2">
      <c r="A3461" t="s">
        <v>768</v>
      </c>
      <c r="B3461" t="s">
        <v>2375</v>
      </c>
      <c r="C3461" t="s">
        <v>3239</v>
      </c>
      <c r="D3461" t="s">
        <v>238</v>
      </c>
      <c r="E3461" t="s">
        <v>3573</v>
      </c>
      <c r="F3461" t="s">
        <v>126</v>
      </c>
      <c r="G3461" s="87">
        <v>20200629</v>
      </c>
      <c r="H3461" t="s">
        <v>5730</v>
      </c>
      <c r="I3461" t="s">
        <v>6223</v>
      </c>
      <c r="J3461" t="s">
        <v>7154</v>
      </c>
      <c r="K3461">
        <v>7715</v>
      </c>
      <c r="L3461" t="s">
        <v>5855</v>
      </c>
      <c r="M3461" s="87">
        <v>44018</v>
      </c>
      <c r="N3461" t="s">
        <v>3620</v>
      </c>
      <c r="O3461" t="s">
        <v>3579</v>
      </c>
      <c r="P3461" s="61">
        <v>342</v>
      </c>
      <c r="Q3461" t="s">
        <v>3579</v>
      </c>
      <c r="R3461" s="61">
        <v>342</v>
      </c>
      <c r="S3461" s="61">
        <v>0</v>
      </c>
    </row>
    <row r="3462" spans="1:19" x14ac:dyDescent="0.2">
      <c r="A3462" t="s">
        <v>768</v>
      </c>
      <c r="B3462" t="s">
        <v>2375</v>
      </c>
      <c r="C3462" t="s">
        <v>3239</v>
      </c>
      <c r="D3462" t="s">
        <v>238</v>
      </c>
      <c r="E3462" t="s">
        <v>3573</v>
      </c>
      <c r="F3462" t="s">
        <v>16</v>
      </c>
      <c r="G3462" s="87">
        <v>20200630</v>
      </c>
      <c r="H3462" t="s">
        <v>3617</v>
      </c>
      <c r="J3462" t="s">
        <v>3618</v>
      </c>
      <c r="K3462">
        <v>7681</v>
      </c>
      <c r="L3462" t="s">
        <v>3619</v>
      </c>
      <c r="M3462" s="87">
        <v>43999</v>
      </c>
      <c r="N3462" t="s">
        <v>3620</v>
      </c>
      <c r="O3462" t="s">
        <v>3579</v>
      </c>
      <c r="P3462" s="61">
        <v>-5341</v>
      </c>
      <c r="Q3462" t="s">
        <v>3579</v>
      </c>
      <c r="R3462" s="61">
        <v>0</v>
      </c>
      <c r="S3462" s="61">
        <v>-5341</v>
      </c>
    </row>
    <row r="3463" spans="1:19" x14ac:dyDescent="0.2">
      <c r="A3463" t="s">
        <v>768</v>
      </c>
      <c r="B3463" t="s">
        <v>2375</v>
      </c>
      <c r="C3463" t="s">
        <v>3239</v>
      </c>
      <c r="D3463" t="s">
        <v>238</v>
      </c>
      <c r="E3463" t="s">
        <v>3573</v>
      </c>
      <c r="F3463" t="s">
        <v>16</v>
      </c>
      <c r="G3463" s="87">
        <v>20200630</v>
      </c>
      <c r="H3463" t="s">
        <v>5856</v>
      </c>
      <c r="I3463" t="s">
        <v>3618</v>
      </c>
      <c r="J3463" t="s">
        <v>3618</v>
      </c>
      <c r="K3463">
        <v>7715</v>
      </c>
      <c r="L3463" t="s">
        <v>5855</v>
      </c>
      <c r="M3463" s="87">
        <v>44018</v>
      </c>
      <c r="N3463" t="s">
        <v>3620</v>
      </c>
      <c r="O3463" t="s">
        <v>3579</v>
      </c>
      <c r="P3463" s="61">
        <v>-342</v>
      </c>
      <c r="Q3463" t="s">
        <v>3579</v>
      </c>
      <c r="R3463" s="61">
        <v>0</v>
      </c>
      <c r="S3463" s="61">
        <v>-342</v>
      </c>
    </row>
    <row r="3464" spans="1:19" x14ac:dyDescent="0.2">
      <c r="A3464" t="s">
        <v>768</v>
      </c>
      <c r="B3464" t="s">
        <v>2375</v>
      </c>
      <c r="C3464" t="s">
        <v>3239</v>
      </c>
      <c r="D3464" t="s">
        <v>238</v>
      </c>
      <c r="E3464" t="s">
        <v>3573</v>
      </c>
      <c r="F3464" t="s">
        <v>16</v>
      </c>
      <c r="G3464" s="87">
        <v>20200630</v>
      </c>
      <c r="H3464" t="s">
        <v>5856</v>
      </c>
      <c r="I3464" t="s">
        <v>3618</v>
      </c>
      <c r="J3464" t="s">
        <v>3618</v>
      </c>
      <c r="K3464">
        <v>7715</v>
      </c>
      <c r="L3464" t="s">
        <v>5855</v>
      </c>
      <c r="M3464" s="87">
        <v>44018</v>
      </c>
      <c r="N3464" t="s">
        <v>3620</v>
      </c>
      <c r="O3464" t="s">
        <v>3579</v>
      </c>
      <c r="P3464" s="61">
        <v>-848.4</v>
      </c>
      <c r="Q3464" t="s">
        <v>3579</v>
      </c>
      <c r="R3464" s="61">
        <v>0</v>
      </c>
      <c r="S3464" s="61">
        <v>-848.4</v>
      </c>
    </row>
    <row r="3465" spans="1:19" x14ac:dyDescent="0.2">
      <c r="A3465" t="s">
        <v>768</v>
      </c>
      <c r="B3465" t="s">
        <v>2375</v>
      </c>
      <c r="C3465" t="s">
        <v>3239</v>
      </c>
      <c r="D3465" t="s">
        <v>238</v>
      </c>
      <c r="E3465" t="s">
        <v>3573</v>
      </c>
      <c r="F3465" t="s">
        <v>126</v>
      </c>
      <c r="G3465" s="87">
        <v>20200630</v>
      </c>
      <c r="H3465" t="s">
        <v>5730</v>
      </c>
      <c r="I3465" t="s">
        <v>6223</v>
      </c>
      <c r="J3465" t="s">
        <v>7160</v>
      </c>
      <c r="K3465">
        <v>7715</v>
      </c>
      <c r="L3465" t="s">
        <v>5855</v>
      </c>
      <c r="M3465" s="87">
        <v>44018</v>
      </c>
      <c r="N3465" t="s">
        <v>3620</v>
      </c>
      <c r="O3465" t="s">
        <v>3579</v>
      </c>
      <c r="P3465" s="61">
        <v>848.4</v>
      </c>
      <c r="Q3465" t="s">
        <v>3579</v>
      </c>
      <c r="R3465" s="61">
        <v>848.4</v>
      </c>
      <c r="S3465" s="61">
        <v>0</v>
      </c>
    </row>
    <row r="3466" spans="1:19" x14ac:dyDescent="0.2">
      <c r="A3466" t="s">
        <v>769</v>
      </c>
      <c r="B3466" t="s">
        <v>2376</v>
      </c>
      <c r="C3466" t="s">
        <v>3240</v>
      </c>
      <c r="D3466" t="s">
        <v>238</v>
      </c>
      <c r="E3466" t="s">
        <v>3573</v>
      </c>
      <c r="F3466" t="s">
        <v>117</v>
      </c>
      <c r="G3466" s="87">
        <v>20190927</v>
      </c>
      <c r="H3466" t="s">
        <v>5730</v>
      </c>
      <c r="I3466" t="s">
        <v>6223</v>
      </c>
      <c r="J3466" t="s">
        <v>7161</v>
      </c>
      <c r="K3466">
        <v>7264</v>
      </c>
      <c r="L3466" t="s">
        <v>5859</v>
      </c>
      <c r="M3466" s="87">
        <v>43741</v>
      </c>
      <c r="N3466" t="s">
        <v>3620</v>
      </c>
      <c r="O3466" t="s">
        <v>3579</v>
      </c>
      <c r="P3466" s="61">
        <v>835</v>
      </c>
      <c r="Q3466" t="s">
        <v>3579</v>
      </c>
      <c r="R3466" s="61">
        <v>835</v>
      </c>
      <c r="S3466" s="61">
        <v>0</v>
      </c>
    </row>
    <row r="3467" spans="1:19" x14ac:dyDescent="0.2">
      <c r="A3467" t="s">
        <v>769</v>
      </c>
      <c r="B3467" t="s">
        <v>2376</v>
      </c>
      <c r="C3467" t="s">
        <v>3240</v>
      </c>
      <c r="D3467" t="s">
        <v>238</v>
      </c>
      <c r="E3467" t="s">
        <v>3573</v>
      </c>
      <c r="F3467" t="s">
        <v>16</v>
      </c>
      <c r="G3467" s="87">
        <v>20200630</v>
      </c>
      <c r="H3467" t="s">
        <v>3617</v>
      </c>
      <c r="J3467" t="s">
        <v>3618</v>
      </c>
      <c r="K3467">
        <v>7681</v>
      </c>
      <c r="L3467" t="s">
        <v>3619</v>
      </c>
      <c r="M3467" s="87">
        <v>43999</v>
      </c>
      <c r="N3467" t="s">
        <v>3620</v>
      </c>
      <c r="O3467" t="s">
        <v>3579</v>
      </c>
      <c r="P3467" s="61">
        <v>-835</v>
      </c>
      <c r="Q3467" t="s">
        <v>3579</v>
      </c>
      <c r="R3467" s="61">
        <v>0</v>
      </c>
      <c r="S3467" s="61">
        <v>-835</v>
      </c>
    </row>
    <row r="3468" spans="1:19" x14ac:dyDescent="0.2">
      <c r="A3468" t="s">
        <v>770</v>
      </c>
      <c r="B3468" t="s">
        <v>2377</v>
      </c>
      <c r="C3468" t="s">
        <v>3241</v>
      </c>
      <c r="D3468" t="s">
        <v>238</v>
      </c>
      <c r="E3468" t="s">
        <v>3573</v>
      </c>
      <c r="F3468" t="s">
        <v>116</v>
      </c>
      <c r="G3468" s="87">
        <v>20190821</v>
      </c>
      <c r="H3468" t="s">
        <v>5730</v>
      </c>
      <c r="I3468" t="s">
        <v>6223</v>
      </c>
      <c r="J3468" t="s">
        <v>7162</v>
      </c>
      <c r="K3468">
        <v>7191</v>
      </c>
      <c r="L3468" t="s">
        <v>6625</v>
      </c>
      <c r="M3468" s="87">
        <v>43698</v>
      </c>
      <c r="N3468" t="s">
        <v>3578</v>
      </c>
      <c r="O3468" t="s">
        <v>3579</v>
      </c>
      <c r="P3468" s="61">
        <v>522.5</v>
      </c>
      <c r="Q3468" t="s">
        <v>3579</v>
      </c>
      <c r="R3468" s="61">
        <v>522.5</v>
      </c>
      <c r="S3468" s="61">
        <v>0</v>
      </c>
    </row>
    <row r="3469" spans="1:19" x14ac:dyDescent="0.2">
      <c r="A3469" t="s">
        <v>770</v>
      </c>
      <c r="B3469" t="s">
        <v>2377</v>
      </c>
      <c r="C3469" t="s">
        <v>3241</v>
      </c>
      <c r="D3469" t="s">
        <v>238</v>
      </c>
      <c r="E3469" t="s">
        <v>3573</v>
      </c>
      <c r="F3469" t="s">
        <v>123</v>
      </c>
      <c r="G3469" s="87">
        <v>20200304</v>
      </c>
      <c r="H3469" t="s">
        <v>5730</v>
      </c>
      <c r="I3469" t="s">
        <v>6223</v>
      </c>
      <c r="J3469" t="s">
        <v>7163</v>
      </c>
      <c r="K3469">
        <v>7518</v>
      </c>
      <c r="L3469" t="s">
        <v>6888</v>
      </c>
      <c r="M3469" s="87">
        <v>43902</v>
      </c>
      <c r="N3469" t="s">
        <v>3620</v>
      </c>
      <c r="O3469" t="s">
        <v>3579</v>
      </c>
      <c r="P3469" s="61">
        <v>350</v>
      </c>
      <c r="Q3469" t="s">
        <v>3579</v>
      </c>
      <c r="R3469" s="61">
        <v>350</v>
      </c>
      <c r="S3469" s="61">
        <v>0</v>
      </c>
    </row>
    <row r="3470" spans="1:19" x14ac:dyDescent="0.2">
      <c r="A3470" t="s">
        <v>770</v>
      </c>
      <c r="B3470" t="s">
        <v>2377</v>
      </c>
      <c r="C3470" t="s">
        <v>3241</v>
      </c>
      <c r="D3470" t="s">
        <v>238</v>
      </c>
      <c r="E3470" t="s">
        <v>3573</v>
      </c>
      <c r="F3470" t="s">
        <v>16</v>
      </c>
      <c r="G3470" s="87">
        <v>20200630</v>
      </c>
      <c r="H3470" t="s">
        <v>3617</v>
      </c>
      <c r="J3470" t="s">
        <v>3618</v>
      </c>
      <c r="K3470">
        <v>7681</v>
      </c>
      <c r="L3470" t="s">
        <v>3619</v>
      </c>
      <c r="M3470" s="87">
        <v>43999</v>
      </c>
      <c r="N3470" t="s">
        <v>3620</v>
      </c>
      <c r="O3470" t="s">
        <v>3579</v>
      </c>
      <c r="P3470" s="61">
        <v>-872.5</v>
      </c>
      <c r="Q3470" t="s">
        <v>3579</v>
      </c>
      <c r="R3470" s="61">
        <v>0</v>
      </c>
      <c r="S3470" s="61">
        <v>-872.5</v>
      </c>
    </row>
    <row r="3471" spans="1:19" x14ac:dyDescent="0.2">
      <c r="A3471" t="s">
        <v>771</v>
      </c>
      <c r="B3471" t="s">
        <v>2378</v>
      </c>
      <c r="C3471" t="s">
        <v>3242</v>
      </c>
      <c r="D3471" t="s">
        <v>238</v>
      </c>
      <c r="E3471" t="s">
        <v>3573</v>
      </c>
      <c r="F3471" t="s">
        <v>115</v>
      </c>
      <c r="G3471" s="87">
        <v>20190716</v>
      </c>
      <c r="H3471" t="s">
        <v>5730</v>
      </c>
      <c r="I3471" t="s">
        <v>6223</v>
      </c>
      <c r="J3471" t="s">
        <v>7164</v>
      </c>
      <c r="K3471">
        <v>7134</v>
      </c>
      <c r="L3471" t="s">
        <v>6525</v>
      </c>
      <c r="M3471" s="87">
        <v>43663</v>
      </c>
      <c r="N3471" t="s">
        <v>3578</v>
      </c>
      <c r="O3471" t="s">
        <v>3579</v>
      </c>
      <c r="P3471" s="61">
        <v>375</v>
      </c>
      <c r="Q3471" t="s">
        <v>3579</v>
      </c>
      <c r="R3471" s="61">
        <v>375</v>
      </c>
      <c r="S3471" s="61">
        <v>0</v>
      </c>
    </row>
    <row r="3472" spans="1:19" x14ac:dyDescent="0.2">
      <c r="A3472" t="s">
        <v>771</v>
      </c>
      <c r="B3472" t="s">
        <v>2378</v>
      </c>
      <c r="C3472" t="s">
        <v>3242</v>
      </c>
      <c r="D3472" t="s">
        <v>238</v>
      </c>
      <c r="E3472" t="s">
        <v>3573</v>
      </c>
      <c r="F3472" t="s">
        <v>116</v>
      </c>
      <c r="G3472" s="87">
        <v>20190821</v>
      </c>
      <c r="H3472" t="s">
        <v>5730</v>
      </c>
      <c r="I3472" t="s">
        <v>6223</v>
      </c>
      <c r="J3472" t="s">
        <v>7165</v>
      </c>
      <c r="K3472">
        <v>7191</v>
      </c>
      <c r="L3472" t="s">
        <v>6625</v>
      </c>
      <c r="M3472" s="87">
        <v>43698</v>
      </c>
      <c r="N3472" t="s">
        <v>3578</v>
      </c>
      <c r="O3472" t="s">
        <v>3579</v>
      </c>
      <c r="P3472" s="61">
        <v>1817.5</v>
      </c>
      <c r="Q3472" t="s">
        <v>3579</v>
      </c>
      <c r="R3472" s="61">
        <v>1817.5</v>
      </c>
      <c r="S3472" s="61">
        <v>0</v>
      </c>
    </row>
    <row r="3473" spans="1:19" x14ac:dyDescent="0.2">
      <c r="A3473" t="s">
        <v>771</v>
      </c>
      <c r="B3473" t="s">
        <v>2378</v>
      </c>
      <c r="C3473" t="s">
        <v>3242</v>
      </c>
      <c r="D3473" t="s">
        <v>238</v>
      </c>
      <c r="E3473" t="s">
        <v>3573</v>
      </c>
      <c r="F3473" t="s">
        <v>123</v>
      </c>
      <c r="G3473" s="87">
        <v>20200304</v>
      </c>
      <c r="H3473" t="s">
        <v>5730</v>
      </c>
      <c r="I3473" t="s">
        <v>6223</v>
      </c>
      <c r="J3473" t="s">
        <v>7166</v>
      </c>
      <c r="K3473">
        <v>7518</v>
      </c>
      <c r="L3473" t="s">
        <v>6888</v>
      </c>
      <c r="M3473" s="87">
        <v>43902</v>
      </c>
      <c r="N3473" t="s">
        <v>3620</v>
      </c>
      <c r="O3473" t="s">
        <v>3579</v>
      </c>
      <c r="P3473" s="61">
        <v>645</v>
      </c>
      <c r="Q3473" t="s">
        <v>3579</v>
      </c>
      <c r="R3473" s="61">
        <v>645</v>
      </c>
      <c r="S3473" s="61">
        <v>0</v>
      </c>
    </row>
    <row r="3474" spans="1:19" x14ac:dyDescent="0.2">
      <c r="A3474" t="s">
        <v>771</v>
      </c>
      <c r="B3474" t="s">
        <v>2378</v>
      </c>
      <c r="C3474" t="s">
        <v>3242</v>
      </c>
      <c r="D3474" t="s">
        <v>238</v>
      </c>
      <c r="E3474" t="s">
        <v>3573</v>
      </c>
      <c r="F3474" t="s">
        <v>16</v>
      </c>
      <c r="G3474" s="87">
        <v>20200630</v>
      </c>
      <c r="H3474" t="s">
        <v>3617</v>
      </c>
      <c r="J3474" t="s">
        <v>3618</v>
      </c>
      <c r="K3474">
        <v>7681</v>
      </c>
      <c r="L3474" t="s">
        <v>3619</v>
      </c>
      <c r="M3474" s="87">
        <v>43999</v>
      </c>
      <c r="N3474" t="s">
        <v>3620</v>
      </c>
      <c r="O3474" t="s">
        <v>3579</v>
      </c>
      <c r="P3474" s="61">
        <v>-2837.5</v>
      </c>
      <c r="Q3474" t="s">
        <v>3579</v>
      </c>
      <c r="R3474" s="61">
        <v>0</v>
      </c>
      <c r="S3474" s="61">
        <v>-2837.5</v>
      </c>
    </row>
    <row r="3475" spans="1:19" x14ac:dyDescent="0.2">
      <c r="A3475" t="s">
        <v>772</v>
      </c>
      <c r="B3475" t="s">
        <v>2379</v>
      </c>
      <c r="C3475" t="s">
        <v>3243</v>
      </c>
      <c r="D3475" t="s">
        <v>238</v>
      </c>
      <c r="E3475" t="s">
        <v>3573</v>
      </c>
      <c r="F3475" t="s">
        <v>115</v>
      </c>
      <c r="G3475" s="87">
        <v>20190731</v>
      </c>
      <c r="H3475" t="s">
        <v>5730</v>
      </c>
      <c r="I3475" t="s">
        <v>7167</v>
      </c>
      <c r="J3475" t="s">
        <v>7168</v>
      </c>
      <c r="K3475">
        <v>7180</v>
      </c>
      <c r="L3475" t="s">
        <v>7169</v>
      </c>
      <c r="M3475" s="87">
        <v>43698</v>
      </c>
      <c r="N3475" t="s">
        <v>3620</v>
      </c>
      <c r="O3475" t="s">
        <v>3579</v>
      </c>
      <c r="P3475" s="61">
        <v>2847</v>
      </c>
      <c r="Q3475" t="s">
        <v>3579</v>
      </c>
      <c r="R3475" s="61">
        <v>2847</v>
      </c>
      <c r="S3475" s="61">
        <v>0</v>
      </c>
    </row>
    <row r="3476" spans="1:19" x14ac:dyDescent="0.2">
      <c r="A3476" t="s">
        <v>772</v>
      </c>
      <c r="B3476" t="s">
        <v>2379</v>
      </c>
      <c r="C3476" t="s">
        <v>3243</v>
      </c>
      <c r="D3476" t="s">
        <v>238</v>
      </c>
      <c r="E3476" t="s">
        <v>3573</v>
      </c>
      <c r="F3476" t="s">
        <v>116</v>
      </c>
      <c r="G3476" s="87">
        <v>20190821</v>
      </c>
      <c r="H3476" t="s">
        <v>5730</v>
      </c>
      <c r="I3476" t="s">
        <v>7170</v>
      </c>
      <c r="J3476" t="s">
        <v>7171</v>
      </c>
      <c r="K3476">
        <v>7191</v>
      </c>
      <c r="L3476" t="s">
        <v>6625</v>
      </c>
      <c r="M3476" s="87">
        <v>43698</v>
      </c>
      <c r="N3476" t="s">
        <v>3578</v>
      </c>
      <c r="O3476" t="s">
        <v>3579</v>
      </c>
      <c r="P3476" s="61">
        <v>596</v>
      </c>
      <c r="Q3476" t="s">
        <v>3579</v>
      </c>
      <c r="R3476" s="61">
        <v>596</v>
      </c>
      <c r="S3476" s="61">
        <v>0</v>
      </c>
    </row>
    <row r="3477" spans="1:19" x14ac:dyDescent="0.2">
      <c r="A3477" t="s">
        <v>772</v>
      </c>
      <c r="B3477" t="s">
        <v>2379</v>
      </c>
      <c r="C3477" t="s">
        <v>3243</v>
      </c>
      <c r="D3477" t="s">
        <v>238</v>
      </c>
      <c r="E3477" t="s">
        <v>3573</v>
      </c>
      <c r="F3477" t="s">
        <v>116</v>
      </c>
      <c r="G3477" s="87">
        <v>20190827</v>
      </c>
      <c r="H3477" t="s">
        <v>5730</v>
      </c>
      <c r="I3477" t="s">
        <v>7172</v>
      </c>
      <c r="J3477" t="s">
        <v>7173</v>
      </c>
      <c r="K3477">
        <v>7215</v>
      </c>
      <c r="L3477" t="s">
        <v>6414</v>
      </c>
      <c r="M3477" s="87">
        <v>43710</v>
      </c>
      <c r="N3477" t="s">
        <v>3578</v>
      </c>
      <c r="O3477" t="s">
        <v>3579</v>
      </c>
      <c r="P3477" s="61">
        <v>1482</v>
      </c>
      <c r="Q3477" t="s">
        <v>3579</v>
      </c>
      <c r="R3477" s="61">
        <v>1482</v>
      </c>
      <c r="S3477" s="61">
        <v>0</v>
      </c>
    </row>
    <row r="3478" spans="1:19" x14ac:dyDescent="0.2">
      <c r="A3478" t="s">
        <v>772</v>
      </c>
      <c r="B3478" t="s">
        <v>2379</v>
      </c>
      <c r="C3478" t="s">
        <v>3243</v>
      </c>
      <c r="D3478" t="s">
        <v>238</v>
      </c>
      <c r="E3478" t="s">
        <v>3573</v>
      </c>
      <c r="F3478" t="s">
        <v>116</v>
      </c>
      <c r="G3478" s="87">
        <v>20190830</v>
      </c>
      <c r="H3478" t="s">
        <v>5730</v>
      </c>
      <c r="I3478" t="s">
        <v>7174</v>
      </c>
      <c r="J3478" t="s">
        <v>7175</v>
      </c>
      <c r="K3478">
        <v>7232</v>
      </c>
      <c r="L3478" t="s">
        <v>6296</v>
      </c>
      <c r="M3478" s="87">
        <v>43718</v>
      </c>
      <c r="N3478" t="s">
        <v>3620</v>
      </c>
      <c r="O3478" t="s">
        <v>3579</v>
      </c>
      <c r="P3478" s="61">
        <v>615.20000000000005</v>
      </c>
      <c r="Q3478" t="s">
        <v>3579</v>
      </c>
      <c r="R3478" s="61">
        <v>615.20000000000005</v>
      </c>
      <c r="S3478" s="61">
        <v>0</v>
      </c>
    </row>
    <row r="3479" spans="1:19" x14ac:dyDescent="0.2">
      <c r="A3479" t="s">
        <v>772</v>
      </c>
      <c r="B3479" t="s">
        <v>2379</v>
      </c>
      <c r="C3479" t="s">
        <v>3243</v>
      </c>
      <c r="D3479" t="s">
        <v>238</v>
      </c>
      <c r="E3479" t="s">
        <v>3573</v>
      </c>
      <c r="F3479" t="s">
        <v>119</v>
      </c>
      <c r="G3479" s="87">
        <v>20191126</v>
      </c>
      <c r="H3479" t="s">
        <v>5730</v>
      </c>
      <c r="I3479" t="s">
        <v>7176</v>
      </c>
      <c r="J3479" t="s">
        <v>7177</v>
      </c>
      <c r="K3479">
        <v>7355</v>
      </c>
      <c r="L3479" t="s">
        <v>6311</v>
      </c>
      <c r="M3479" s="87">
        <v>43800</v>
      </c>
      <c r="N3479" t="s">
        <v>3578</v>
      </c>
      <c r="O3479" t="s">
        <v>3579</v>
      </c>
      <c r="P3479" s="61">
        <v>150</v>
      </c>
      <c r="Q3479" t="s">
        <v>3579</v>
      </c>
      <c r="R3479" s="61">
        <v>150</v>
      </c>
      <c r="S3479" s="61">
        <v>0</v>
      </c>
    </row>
    <row r="3480" spans="1:19" x14ac:dyDescent="0.2">
      <c r="A3480" t="s">
        <v>772</v>
      </c>
      <c r="B3480" t="s">
        <v>2379</v>
      </c>
      <c r="C3480" t="s">
        <v>3243</v>
      </c>
      <c r="D3480" t="s">
        <v>238</v>
      </c>
      <c r="E3480" t="s">
        <v>3573</v>
      </c>
      <c r="F3480" t="s">
        <v>122</v>
      </c>
      <c r="G3480" s="87">
        <v>20200225</v>
      </c>
      <c r="H3480" t="s">
        <v>5730</v>
      </c>
      <c r="I3480" t="s">
        <v>7178</v>
      </c>
      <c r="J3480" t="s">
        <v>7179</v>
      </c>
      <c r="K3480">
        <v>7504</v>
      </c>
      <c r="L3480" t="s">
        <v>6320</v>
      </c>
      <c r="M3480" s="87">
        <v>43891</v>
      </c>
      <c r="N3480" t="s">
        <v>3578</v>
      </c>
      <c r="O3480" t="s">
        <v>3579</v>
      </c>
      <c r="P3480" s="61">
        <v>2131</v>
      </c>
      <c r="Q3480" t="s">
        <v>3579</v>
      </c>
      <c r="R3480" s="61">
        <v>2131</v>
      </c>
      <c r="S3480" s="61">
        <v>0</v>
      </c>
    </row>
    <row r="3481" spans="1:19" x14ac:dyDescent="0.2">
      <c r="A3481" t="s">
        <v>772</v>
      </c>
      <c r="B3481" t="s">
        <v>2379</v>
      </c>
      <c r="C3481" t="s">
        <v>3243</v>
      </c>
      <c r="D3481" t="s">
        <v>238</v>
      </c>
      <c r="E3481" t="s">
        <v>3573</v>
      </c>
      <c r="F3481" t="s">
        <v>123</v>
      </c>
      <c r="G3481" s="87">
        <v>20200327</v>
      </c>
      <c r="H3481" t="s">
        <v>5730</v>
      </c>
      <c r="I3481" t="s">
        <v>7180</v>
      </c>
      <c r="J3481" t="s">
        <v>7181</v>
      </c>
      <c r="K3481">
        <v>7578</v>
      </c>
      <c r="L3481" t="s">
        <v>6323</v>
      </c>
      <c r="M3481" s="87">
        <v>43935</v>
      </c>
      <c r="N3481" t="s">
        <v>3578</v>
      </c>
      <c r="O3481" t="s">
        <v>3579</v>
      </c>
      <c r="P3481" s="61">
        <v>940</v>
      </c>
      <c r="Q3481" t="s">
        <v>3579</v>
      </c>
      <c r="R3481" s="61">
        <v>940</v>
      </c>
      <c r="S3481" s="61">
        <v>0</v>
      </c>
    </row>
    <row r="3482" spans="1:19" x14ac:dyDescent="0.2">
      <c r="A3482" t="s">
        <v>772</v>
      </c>
      <c r="B3482" t="s">
        <v>2379</v>
      </c>
      <c r="C3482" t="s">
        <v>3243</v>
      </c>
      <c r="D3482" t="s">
        <v>238</v>
      </c>
      <c r="E3482" t="s">
        <v>3573</v>
      </c>
      <c r="F3482" t="s">
        <v>126</v>
      </c>
      <c r="G3482" s="87">
        <v>20200625</v>
      </c>
      <c r="H3482" t="s">
        <v>5730</v>
      </c>
      <c r="I3482" t="s">
        <v>7182</v>
      </c>
      <c r="J3482" t="s">
        <v>7126</v>
      </c>
      <c r="K3482">
        <v>7697</v>
      </c>
      <c r="L3482" t="s">
        <v>6040</v>
      </c>
      <c r="M3482" s="87">
        <v>44008</v>
      </c>
      <c r="N3482" t="s">
        <v>3620</v>
      </c>
      <c r="O3482" t="s">
        <v>3579</v>
      </c>
      <c r="P3482" s="61">
        <v>938.08</v>
      </c>
      <c r="Q3482" t="s">
        <v>3579</v>
      </c>
      <c r="R3482" s="61">
        <v>938.08</v>
      </c>
      <c r="S3482" s="61">
        <v>0</v>
      </c>
    </row>
    <row r="3483" spans="1:19" x14ac:dyDescent="0.2">
      <c r="A3483" t="s">
        <v>772</v>
      </c>
      <c r="B3483" t="s">
        <v>2379</v>
      </c>
      <c r="C3483" t="s">
        <v>3243</v>
      </c>
      <c r="D3483" t="s">
        <v>238</v>
      </c>
      <c r="E3483" t="s">
        <v>3573</v>
      </c>
      <c r="F3483" t="s">
        <v>16</v>
      </c>
      <c r="G3483" s="87">
        <v>20200630</v>
      </c>
      <c r="H3483" t="s">
        <v>3617</v>
      </c>
      <c r="J3483" t="s">
        <v>3618</v>
      </c>
      <c r="K3483">
        <v>7681</v>
      </c>
      <c r="L3483" t="s">
        <v>3619</v>
      </c>
      <c r="M3483" s="87">
        <v>43999</v>
      </c>
      <c r="N3483" t="s">
        <v>3620</v>
      </c>
      <c r="O3483" t="s">
        <v>3579</v>
      </c>
      <c r="P3483" s="61">
        <v>-8761.2000000000007</v>
      </c>
      <c r="Q3483" t="s">
        <v>3579</v>
      </c>
      <c r="R3483" s="61">
        <v>0</v>
      </c>
      <c r="S3483" s="61">
        <v>-8761.2000000000007</v>
      </c>
    </row>
    <row r="3484" spans="1:19" x14ac:dyDescent="0.2">
      <c r="A3484" t="s">
        <v>772</v>
      </c>
      <c r="B3484" t="s">
        <v>2379</v>
      </c>
      <c r="C3484" t="s">
        <v>3243</v>
      </c>
      <c r="D3484" t="s">
        <v>238</v>
      </c>
      <c r="E3484" t="s">
        <v>3573</v>
      </c>
      <c r="F3484" t="s">
        <v>16</v>
      </c>
      <c r="G3484" s="87">
        <v>20200630</v>
      </c>
      <c r="H3484" t="s">
        <v>5856</v>
      </c>
      <c r="I3484" t="s">
        <v>3618</v>
      </c>
      <c r="J3484" t="s">
        <v>3618</v>
      </c>
      <c r="K3484">
        <v>7697</v>
      </c>
      <c r="L3484" t="s">
        <v>6040</v>
      </c>
      <c r="M3484" s="87">
        <v>44008</v>
      </c>
      <c r="N3484" t="s">
        <v>3620</v>
      </c>
      <c r="O3484" t="s">
        <v>3579</v>
      </c>
      <c r="P3484" s="61">
        <v>-938.08</v>
      </c>
      <c r="Q3484" t="s">
        <v>3579</v>
      </c>
      <c r="R3484" s="61">
        <v>0</v>
      </c>
      <c r="S3484" s="61">
        <v>-938.08</v>
      </c>
    </row>
    <row r="3485" spans="1:19" x14ac:dyDescent="0.2">
      <c r="A3485" t="s">
        <v>772</v>
      </c>
      <c r="B3485" t="s">
        <v>2379</v>
      </c>
      <c r="C3485" t="s">
        <v>3243</v>
      </c>
      <c r="D3485" t="s">
        <v>238</v>
      </c>
      <c r="E3485" t="s">
        <v>3573</v>
      </c>
      <c r="F3485" t="s">
        <v>16</v>
      </c>
      <c r="G3485" s="87">
        <v>20200630</v>
      </c>
      <c r="H3485" t="s">
        <v>5856</v>
      </c>
      <c r="I3485" t="s">
        <v>3618</v>
      </c>
      <c r="J3485" t="s">
        <v>3618</v>
      </c>
      <c r="K3485">
        <v>7715</v>
      </c>
      <c r="L3485" t="s">
        <v>5855</v>
      </c>
      <c r="M3485" s="87">
        <v>44018</v>
      </c>
      <c r="N3485" t="s">
        <v>3620</v>
      </c>
      <c r="O3485" t="s">
        <v>3579</v>
      </c>
      <c r="P3485" s="61">
        <v>-1147</v>
      </c>
      <c r="Q3485" t="s">
        <v>3579</v>
      </c>
      <c r="R3485" s="61">
        <v>0</v>
      </c>
      <c r="S3485" s="61">
        <v>-1147</v>
      </c>
    </row>
    <row r="3486" spans="1:19" x14ac:dyDescent="0.2">
      <c r="A3486" t="s">
        <v>772</v>
      </c>
      <c r="B3486" t="s">
        <v>2379</v>
      </c>
      <c r="C3486" t="s">
        <v>3243</v>
      </c>
      <c r="D3486" t="s">
        <v>238</v>
      </c>
      <c r="E3486" t="s">
        <v>3573</v>
      </c>
      <c r="F3486" t="s">
        <v>126</v>
      </c>
      <c r="G3486" s="87">
        <v>20200630</v>
      </c>
      <c r="H3486" t="s">
        <v>5730</v>
      </c>
      <c r="I3486" t="s">
        <v>7183</v>
      </c>
      <c r="J3486" t="s">
        <v>7184</v>
      </c>
      <c r="K3486">
        <v>7715</v>
      </c>
      <c r="L3486" t="s">
        <v>5855</v>
      </c>
      <c r="M3486" s="87">
        <v>44018</v>
      </c>
      <c r="N3486" t="s">
        <v>3620</v>
      </c>
      <c r="O3486" t="s">
        <v>3579</v>
      </c>
      <c r="P3486" s="61">
        <v>1147</v>
      </c>
      <c r="Q3486" t="s">
        <v>3579</v>
      </c>
      <c r="R3486" s="61">
        <v>1147</v>
      </c>
      <c r="S3486" s="61">
        <v>0</v>
      </c>
    </row>
    <row r="3487" spans="1:19" x14ac:dyDescent="0.2">
      <c r="A3487" t="s">
        <v>774</v>
      </c>
      <c r="B3487" t="s">
        <v>2382</v>
      </c>
      <c r="C3487" t="s">
        <v>3245</v>
      </c>
      <c r="D3487" t="s">
        <v>238</v>
      </c>
      <c r="E3487" t="s">
        <v>3573</v>
      </c>
      <c r="F3487" t="s">
        <v>115</v>
      </c>
      <c r="G3487" s="87">
        <v>20190729</v>
      </c>
      <c r="H3487" t="s">
        <v>5730</v>
      </c>
      <c r="I3487" t="s">
        <v>7185</v>
      </c>
      <c r="J3487" t="s">
        <v>7186</v>
      </c>
      <c r="K3487">
        <v>7149</v>
      </c>
      <c r="L3487" t="s">
        <v>6617</v>
      </c>
      <c r="M3487" s="87">
        <v>43675</v>
      </c>
      <c r="N3487" t="s">
        <v>3583</v>
      </c>
      <c r="O3487" t="s">
        <v>3579</v>
      </c>
      <c r="P3487" s="61">
        <v>1448.2</v>
      </c>
      <c r="Q3487" t="s">
        <v>3579</v>
      </c>
      <c r="R3487" s="61">
        <v>1448.2</v>
      </c>
      <c r="S3487" s="61">
        <v>0</v>
      </c>
    </row>
    <row r="3488" spans="1:19" x14ac:dyDescent="0.2">
      <c r="A3488" t="s">
        <v>774</v>
      </c>
      <c r="B3488" t="s">
        <v>2382</v>
      </c>
      <c r="C3488" t="s">
        <v>3245</v>
      </c>
      <c r="D3488" t="s">
        <v>238</v>
      </c>
      <c r="E3488" t="s">
        <v>3573</v>
      </c>
      <c r="F3488" t="s">
        <v>115</v>
      </c>
      <c r="G3488" s="87">
        <v>20190731</v>
      </c>
      <c r="H3488" t="s">
        <v>4447</v>
      </c>
      <c r="I3488" t="s">
        <v>7187</v>
      </c>
      <c r="J3488" t="s">
        <v>7187</v>
      </c>
      <c r="K3488">
        <v>7182</v>
      </c>
      <c r="L3488" t="s">
        <v>7080</v>
      </c>
      <c r="M3488" s="87">
        <v>43698</v>
      </c>
      <c r="N3488" t="s">
        <v>3620</v>
      </c>
      <c r="O3488" t="s">
        <v>3579</v>
      </c>
      <c r="P3488" s="61">
        <v>674.49</v>
      </c>
      <c r="Q3488" t="s">
        <v>3579</v>
      </c>
      <c r="R3488" s="61">
        <v>674.49</v>
      </c>
      <c r="S3488" s="61">
        <v>0</v>
      </c>
    </row>
    <row r="3489" spans="1:19" x14ac:dyDescent="0.2">
      <c r="A3489" t="s">
        <v>774</v>
      </c>
      <c r="B3489" t="s">
        <v>2382</v>
      </c>
      <c r="C3489" t="s">
        <v>3245</v>
      </c>
      <c r="D3489" t="s">
        <v>238</v>
      </c>
      <c r="E3489" t="s">
        <v>3573</v>
      </c>
      <c r="F3489" t="s">
        <v>116</v>
      </c>
      <c r="G3489" s="87">
        <v>20190830</v>
      </c>
      <c r="H3489" t="s">
        <v>5730</v>
      </c>
      <c r="I3489" t="s">
        <v>7188</v>
      </c>
      <c r="J3489" t="s">
        <v>7189</v>
      </c>
      <c r="K3489">
        <v>7232</v>
      </c>
      <c r="L3489" t="s">
        <v>6019</v>
      </c>
      <c r="M3489" s="87">
        <v>43718</v>
      </c>
      <c r="N3489" t="s">
        <v>3620</v>
      </c>
      <c r="O3489" t="s">
        <v>3579</v>
      </c>
      <c r="P3489" s="61">
        <v>964.74</v>
      </c>
      <c r="Q3489" t="s">
        <v>3579</v>
      </c>
      <c r="R3489" s="61">
        <v>964.74</v>
      </c>
      <c r="S3489" s="61">
        <v>0</v>
      </c>
    </row>
    <row r="3490" spans="1:19" x14ac:dyDescent="0.2">
      <c r="A3490" t="s">
        <v>774</v>
      </c>
      <c r="B3490" t="s">
        <v>2382</v>
      </c>
      <c r="C3490" t="s">
        <v>3245</v>
      </c>
      <c r="D3490" t="s">
        <v>238</v>
      </c>
      <c r="E3490" t="s">
        <v>3573</v>
      </c>
      <c r="F3490" t="s">
        <v>116</v>
      </c>
      <c r="G3490" s="87">
        <v>20190830</v>
      </c>
      <c r="H3490" t="s">
        <v>5730</v>
      </c>
      <c r="I3490" t="s">
        <v>7190</v>
      </c>
      <c r="J3490" t="s">
        <v>7191</v>
      </c>
      <c r="K3490">
        <v>7232</v>
      </c>
      <c r="L3490" t="s">
        <v>6019</v>
      </c>
      <c r="M3490" s="87">
        <v>43718</v>
      </c>
      <c r="N3490" t="s">
        <v>3620</v>
      </c>
      <c r="O3490" t="s">
        <v>3579</v>
      </c>
      <c r="P3490" s="61">
        <v>3755.7</v>
      </c>
      <c r="Q3490" t="s">
        <v>3579</v>
      </c>
      <c r="R3490" s="61">
        <v>3755.7</v>
      </c>
      <c r="S3490" s="61">
        <v>0</v>
      </c>
    </row>
    <row r="3491" spans="1:19" x14ac:dyDescent="0.2">
      <c r="A3491" t="s">
        <v>774</v>
      </c>
      <c r="B3491" t="s">
        <v>2382</v>
      </c>
      <c r="C3491" t="s">
        <v>3245</v>
      </c>
      <c r="D3491" t="s">
        <v>238</v>
      </c>
      <c r="E3491" t="s">
        <v>3573</v>
      </c>
      <c r="F3491" t="s">
        <v>116</v>
      </c>
      <c r="G3491" s="87">
        <v>20190831</v>
      </c>
      <c r="H3491" t="s">
        <v>4447</v>
      </c>
      <c r="I3491" t="s">
        <v>7192</v>
      </c>
      <c r="J3491" t="s">
        <v>7192</v>
      </c>
      <c r="K3491">
        <v>7234</v>
      </c>
      <c r="L3491" t="s">
        <v>7082</v>
      </c>
      <c r="M3491" s="87">
        <v>43718</v>
      </c>
      <c r="N3491" t="s">
        <v>3620</v>
      </c>
      <c r="O3491" t="s">
        <v>3579</v>
      </c>
      <c r="P3491" s="61">
        <v>652.73</v>
      </c>
      <c r="Q3491" t="s">
        <v>3579</v>
      </c>
      <c r="R3491" s="61">
        <v>652.73</v>
      </c>
      <c r="S3491" s="61">
        <v>0</v>
      </c>
    </row>
    <row r="3492" spans="1:19" x14ac:dyDescent="0.2">
      <c r="A3492" t="s">
        <v>774</v>
      </c>
      <c r="B3492" t="s">
        <v>2382</v>
      </c>
      <c r="C3492" t="s">
        <v>3245</v>
      </c>
      <c r="D3492" t="s">
        <v>238</v>
      </c>
      <c r="E3492" t="s">
        <v>3573</v>
      </c>
      <c r="F3492" t="s">
        <v>117</v>
      </c>
      <c r="G3492" s="87">
        <v>20190919</v>
      </c>
      <c r="H3492" t="s">
        <v>5730</v>
      </c>
      <c r="I3492" t="s">
        <v>7193</v>
      </c>
      <c r="J3492" t="s">
        <v>7194</v>
      </c>
      <c r="K3492">
        <v>7260</v>
      </c>
      <c r="L3492" t="s">
        <v>6219</v>
      </c>
      <c r="M3492" s="87">
        <v>43739</v>
      </c>
      <c r="N3492" t="s">
        <v>3578</v>
      </c>
      <c r="O3492" t="s">
        <v>3579</v>
      </c>
      <c r="P3492" s="61">
        <v>432</v>
      </c>
      <c r="Q3492" t="s">
        <v>3579</v>
      </c>
      <c r="R3492" s="61">
        <v>432</v>
      </c>
      <c r="S3492" s="61">
        <v>0</v>
      </c>
    </row>
    <row r="3493" spans="1:19" x14ac:dyDescent="0.2">
      <c r="A3493" t="s">
        <v>774</v>
      </c>
      <c r="B3493" t="s">
        <v>2382</v>
      </c>
      <c r="C3493" t="s">
        <v>3245</v>
      </c>
      <c r="D3493" t="s">
        <v>238</v>
      </c>
      <c r="E3493" t="s">
        <v>3573</v>
      </c>
      <c r="F3493" t="s">
        <v>117</v>
      </c>
      <c r="G3493" s="87">
        <v>20190930</v>
      </c>
      <c r="H3493" t="s">
        <v>4447</v>
      </c>
      <c r="I3493" t="s">
        <v>7192</v>
      </c>
      <c r="J3493" t="s">
        <v>7192</v>
      </c>
      <c r="K3493">
        <v>7281</v>
      </c>
      <c r="L3493" t="s">
        <v>7084</v>
      </c>
      <c r="M3493" s="87">
        <v>43748</v>
      </c>
      <c r="N3493" t="s">
        <v>3620</v>
      </c>
      <c r="O3493" t="s">
        <v>3579</v>
      </c>
      <c r="P3493" s="61">
        <v>652.73</v>
      </c>
      <c r="Q3493" t="s">
        <v>3579</v>
      </c>
      <c r="R3493" s="61">
        <v>652.73</v>
      </c>
      <c r="S3493" s="61">
        <v>0</v>
      </c>
    </row>
    <row r="3494" spans="1:19" x14ac:dyDescent="0.2">
      <c r="A3494" t="s">
        <v>774</v>
      </c>
      <c r="B3494" t="s">
        <v>2382</v>
      </c>
      <c r="C3494" t="s">
        <v>3245</v>
      </c>
      <c r="D3494" t="s">
        <v>238</v>
      </c>
      <c r="E3494" t="s">
        <v>3573</v>
      </c>
      <c r="F3494" t="s">
        <v>118</v>
      </c>
      <c r="G3494" s="87">
        <v>20191031</v>
      </c>
      <c r="H3494" t="s">
        <v>4447</v>
      </c>
      <c r="I3494" t="s">
        <v>7192</v>
      </c>
      <c r="J3494" t="s">
        <v>7192</v>
      </c>
      <c r="K3494">
        <v>7328</v>
      </c>
      <c r="L3494" t="s">
        <v>7085</v>
      </c>
      <c r="M3494" s="87">
        <v>43782</v>
      </c>
      <c r="N3494" t="s">
        <v>3620</v>
      </c>
      <c r="O3494" t="s">
        <v>3579</v>
      </c>
      <c r="P3494" s="61">
        <v>674.49</v>
      </c>
      <c r="Q3494" t="s">
        <v>3579</v>
      </c>
      <c r="R3494" s="61">
        <v>674.49</v>
      </c>
      <c r="S3494" s="61">
        <v>0</v>
      </c>
    </row>
    <row r="3495" spans="1:19" x14ac:dyDescent="0.2">
      <c r="A3495" t="s">
        <v>774</v>
      </c>
      <c r="B3495" t="s">
        <v>2382</v>
      </c>
      <c r="C3495" t="s">
        <v>3245</v>
      </c>
      <c r="D3495" t="s">
        <v>238</v>
      </c>
      <c r="E3495" t="s">
        <v>3573</v>
      </c>
      <c r="F3495" t="s">
        <v>119</v>
      </c>
      <c r="G3495" s="87">
        <v>20191129</v>
      </c>
      <c r="H3495" t="s">
        <v>5730</v>
      </c>
      <c r="I3495" t="s">
        <v>7195</v>
      </c>
      <c r="J3495" t="s">
        <v>7196</v>
      </c>
      <c r="K3495">
        <v>7372</v>
      </c>
      <c r="L3495" t="s">
        <v>6620</v>
      </c>
      <c r="M3495" s="87">
        <v>43808</v>
      </c>
      <c r="N3495" t="s">
        <v>3578</v>
      </c>
      <c r="O3495" t="s">
        <v>3579</v>
      </c>
      <c r="P3495" s="61">
        <v>49.5</v>
      </c>
      <c r="Q3495" t="s">
        <v>3579</v>
      </c>
      <c r="R3495" s="61">
        <v>49.5</v>
      </c>
      <c r="S3495" s="61">
        <v>0</v>
      </c>
    </row>
    <row r="3496" spans="1:19" x14ac:dyDescent="0.2">
      <c r="A3496" t="s">
        <v>774</v>
      </c>
      <c r="B3496" t="s">
        <v>2382</v>
      </c>
      <c r="C3496" t="s">
        <v>3245</v>
      </c>
      <c r="D3496" t="s">
        <v>238</v>
      </c>
      <c r="E3496" t="s">
        <v>3573</v>
      </c>
      <c r="F3496" t="s">
        <v>119</v>
      </c>
      <c r="G3496" s="87">
        <v>20191129</v>
      </c>
      <c r="H3496" t="s">
        <v>5730</v>
      </c>
      <c r="I3496" t="s">
        <v>7197</v>
      </c>
      <c r="J3496" t="s">
        <v>7198</v>
      </c>
      <c r="K3496">
        <v>7374</v>
      </c>
      <c r="L3496" t="s">
        <v>6024</v>
      </c>
      <c r="M3496" s="87">
        <v>43808</v>
      </c>
      <c r="N3496" t="s">
        <v>3578</v>
      </c>
      <c r="O3496" t="s">
        <v>3579</v>
      </c>
      <c r="P3496" s="61">
        <v>352.44</v>
      </c>
      <c r="Q3496" t="s">
        <v>3579</v>
      </c>
      <c r="R3496" s="61">
        <v>352.44</v>
      </c>
      <c r="S3496" s="61">
        <v>0</v>
      </c>
    </row>
    <row r="3497" spans="1:19" x14ac:dyDescent="0.2">
      <c r="A3497" t="s">
        <v>774</v>
      </c>
      <c r="B3497" t="s">
        <v>2382</v>
      </c>
      <c r="C3497" t="s">
        <v>3245</v>
      </c>
      <c r="D3497" t="s">
        <v>238</v>
      </c>
      <c r="E3497" t="s">
        <v>3573</v>
      </c>
      <c r="F3497" t="s">
        <v>119</v>
      </c>
      <c r="G3497" s="87">
        <v>20191129</v>
      </c>
      <c r="H3497" t="s">
        <v>5730</v>
      </c>
      <c r="I3497" t="s">
        <v>7199</v>
      </c>
      <c r="J3497" t="s">
        <v>7200</v>
      </c>
      <c r="K3497">
        <v>7374</v>
      </c>
      <c r="L3497" t="s">
        <v>6024</v>
      </c>
      <c r="M3497" s="87">
        <v>43808</v>
      </c>
      <c r="N3497" t="s">
        <v>3578</v>
      </c>
      <c r="O3497" t="s">
        <v>3579</v>
      </c>
      <c r="P3497" s="61">
        <v>4881.25</v>
      </c>
      <c r="Q3497" t="s">
        <v>3579</v>
      </c>
      <c r="R3497" s="61">
        <v>4881.25</v>
      </c>
      <c r="S3497" s="61">
        <v>0</v>
      </c>
    </row>
    <row r="3498" spans="1:19" x14ac:dyDescent="0.2">
      <c r="A3498" t="s">
        <v>774</v>
      </c>
      <c r="B3498" t="s">
        <v>2382</v>
      </c>
      <c r="C3498" t="s">
        <v>3245</v>
      </c>
      <c r="D3498" t="s">
        <v>238</v>
      </c>
      <c r="E3498" t="s">
        <v>3573</v>
      </c>
      <c r="F3498" t="s">
        <v>119</v>
      </c>
      <c r="G3498" s="87">
        <v>20191130</v>
      </c>
      <c r="H3498" t="s">
        <v>4447</v>
      </c>
      <c r="I3498" t="s">
        <v>7201</v>
      </c>
      <c r="J3498" t="s">
        <v>7201</v>
      </c>
      <c r="K3498">
        <v>7380</v>
      </c>
      <c r="L3498" t="s">
        <v>7086</v>
      </c>
      <c r="M3498" s="87">
        <v>43810</v>
      </c>
      <c r="N3498" t="s">
        <v>3620</v>
      </c>
      <c r="O3498" t="s">
        <v>3579</v>
      </c>
      <c r="P3498" s="61">
        <v>630.98</v>
      </c>
      <c r="Q3498" t="s">
        <v>3579</v>
      </c>
      <c r="R3498" s="61">
        <v>630.98</v>
      </c>
      <c r="S3498" s="61">
        <v>0</v>
      </c>
    </row>
    <row r="3499" spans="1:19" x14ac:dyDescent="0.2">
      <c r="A3499" t="s">
        <v>774</v>
      </c>
      <c r="B3499" t="s">
        <v>2382</v>
      </c>
      <c r="C3499" t="s">
        <v>3245</v>
      </c>
      <c r="D3499" t="s">
        <v>238</v>
      </c>
      <c r="E3499" t="s">
        <v>3573</v>
      </c>
      <c r="F3499" t="s">
        <v>120</v>
      </c>
      <c r="G3499" s="87">
        <v>20191231</v>
      </c>
      <c r="H3499" t="s">
        <v>4447</v>
      </c>
      <c r="I3499" t="s">
        <v>7201</v>
      </c>
      <c r="J3499" t="s">
        <v>7201</v>
      </c>
      <c r="K3499">
        <v>7417</v>
      </c>
      <c r="L3499" t="s">
        <v>7088</v>
      </c>
      <c r="M3499" s="87">
        <v>43840</v>
      </c>
      <c r="N3499" t="s">
        <v>3620</v>
      </c>
      <c r="O3499" t="s">
        <v>3579</v>
      </c>
      <c r="P3499" s="61">
        <v>674.49</v>
      </c>
      <c r="Q3499" t="s">
        <v>3579</v>
      </c>
      <c r="R3499" s="61">
        <v>674.49</v>
      </c>
      <c r="S3499" s="61">
        <v>0</v>
      </c>
    </row>
    <row r="3500" spans="1:19" x14ac:dyDescent="0.2">
      <c r="A3500" t="s">
        <v>774</v>
      </c>
      <c r="B3500" t="s">
        <v>2382</v>
      </c>
      <c r="C3500" t="s">
        <v>3245</v>
      </c>
      <c r="D3500" t="s">
        <v>238</v>
      </c>
      <c r="E3500" t="s">
        <v>3573</v>
      </c>
      <c r="F3500" t="s">
        <v>121</v>
      </c>
      <c r="G3500" s="87">
        <v>20200131</v>
      </c>
      <c r="H3500" t="s">
        <v>4447</v>
      </c>
      <c r="I3500" t="s">
        <v>7201</v>
      </c>
      <c r="J3500" t="s">
        <v>7201</v>
      </c>
      <c r="K3500">
        <v>7477</v>
      </c>
      <c r="L3500" t="s">
        <v>7091</v>
      </c>
      <c r="M3500" s="87">
        <v>43873</v>
      </c>
      <c r="N3500" t="s">
        <v>3620</v>
      </c>
      <c r="O3500" t="s">
        <v>3579</v>
      </c>
      <c r="P3500" s="61">
        <v>674.49</v>
      </c>
      <c r="Q3500" t="s">
        <v>3579</v>
      </c>
      <c r="R3500" s="61">
        <v>674.49</v>
      </c>
      <c r="S3500" s="61">
        <v>0</v>
      </c>
    </row>
    <row r="3501" spans="1:19" x14ac:dyDescent="0.2">
      <c r="A3501" t="s">
        <v>774</v>
      </c>
      <c r="B3501" t="s">
        <v>2382</v>
      </c>
      <c r="C3501" t="s">
        <v>3245</v>
      </c>
      <c r="D3501" t="s">
        <v>238</v>
      </c>
      <c r="E3501" t="s">
        <v>3573</v>
      </c>
      <c r="F3501" t="s">
        <v>122</v>
      </c>
      <c r="G3501" s="87">
        <v>20200225</v>
      </c>
      <c r="H3501" t="s">
        <v>5730</v>
      </c>
      <c r="I3501" t="s">
        <v>7202</v>
      </c>
      <c r="J3501" t="s">
        <v>7194</v>
      </c>
      <c r="K3501">
        <v>7504</v>
      </c>
      <c r="L3501" t="s">
        <v>6320</v>
      </c>
      <c r="M3501" s="87">
        <v>43891</v>
      </c>
      <c r="N3501" t="s">
        <v>3578</v>
      </c>
      <c r="O3501" t="s">
        <v>3579</v>
      </c>
      <c r="P3501" s="61">
        <v>1133.58</v>
      </c>
      <c r="Q3501" t="s">
        <v>3579</v>
      </c>
      <c r="R3501" s="61">
        <v>1133.58</v>
      </c>
      <c r="S3501" s="61">
        <v>0</v>
      </c>
    </row>
    <row r="3502" spans="1:19" x14ac:dyDescent="0.2">
      <c r="A3502" t="s">
        <v>774</v>
      </c>
      <c r="B3502" t="s">
        <v>2382</v>
      </c>
      <c r="C3502" t="s">
        <v>3245</v>
      </c>
      <c r="D3502" t="s">
        <v>238</v>
      </c>
      <c r="E3502" t="s">
        <v>3573</v>
      </c>
      <c r="F3502" t="s">
        <v>122</v>
      </c>
      <c r="G3502" s="87">
        <v>20200229</v>
      </c>
      <c r="H3502" t="s">
        <v>4447</v>
      </c>
      <c r="I3502" t="s">
        <v>7203</v>
      </c>
      <c r="J3502" t="s">
        <v>7203</v>
      </c>
      <c r="K3502">
        <v>7524</v>
      </c>
      <c r="L3502" t="s">
        <v>7092</v>
      </c>
      <c r="M3502" s="87">
        <v>43902</v>
      </c>
      <c r="N3502" t="s">
        <v>3620</v>
      </c>
      <c r="O3502" t="s">
        <v>3579</v>
      </c>
      <c r="P3502" s="61">
        <v>674.49</v>
      </c>
      <c r="Q3502" t="s">
        <v>3579</v>
      </c>
      <c r="R3502" s="61">
        <v>674.49</v>
      </c>
      <c r="S3502" s="61">
        <v>0</v>
      </c>
    </row>
    <row r="3503" spans="1:19" x14ac:dyDescent="0.2">
      <c r="A3503" t="s">
        <v>774</v>
      </c>
      <c r="B3503" t="s">
        <v>2382</v>
      </c>
      <c r="C3503" t="s">
        <v>3245</v>
      </c>
      <c r="D3503" t="s">
        <v>238</v>
      </c>
      <c r="E3503" t="s">
        <v>3573</v>
      </c>
      <c r="F3503" t="s">
        <v>123</v>
      </c>
      <c r="G3503" s="87">
        <v>20200331</v>
      </c>
      <c r="H3503" t="s">
        <v>4447</v>
      </c>
      <c r="I3503" t="s">
        <v>7203</v>
      </c>
      <c r="J3503" t="s">
        <v>7203</v>
      </c>
      <c r="K3503">
        <v>7580</v>
      </c>
      <c r="L3503" t="s">
        <v>7093</v>
      </c>
      <c r="M3503" s="87">
        <v>43935</v>
      </c>
      <c r="N3503" t="s">
        <v>3620</v>
      </c>
      <c r="O3503" t="s">
        <v>3579</v>
      </c>
      <c r="P3503" s="61">
        <v>706.89</v>
      </c>
      <c r="Q3503" t="s">
        <v>3579</v>
      </c>
      <c r="R3503" s="61">
        <v>706.89</v>
      </c>
      <c r="S3503" s="61">
        <v>0</v>
      </c>
    </row>
    <row r="3504" spans="1:19" x14ac:dyDescent="0.2">
      <c r="A3504" t="s">
        <v>774</v>
      </c>
      <c r="B3504" t="s">
        <v>2382</v>
      </c>
      <c r="C3504" t="s">
        <v>3245</v>
      </c>
      <c r="D3504" t="s">
        <v>238</v>
      </c>
      <c r="E3504" t="s">
        <v>3573</v>
      </c>
      <c r="F3504" t="s">
        <v>124</v>
      </c>
      <c r="G3504" s="87">
        <v>20200430</v>
      </c>
      <c r="H3504" t="s">
        <v>4447</v>
      </c>
      <c r="I3504" t="s">
        <v>7203</v>
      </c>
      <c r="J3504" t="s">
        <v>7203</v>
      </c>
      <c r="K3504">
        <v>7617</v>
      </c>
      <c r="L3504" t="s">
        <v>7095</v>
      </c>
      <c r="M3504" s="87">
        <v>43957</v>
      </c>
      <c r="N3504" t="s">
        <v>3620</v>
      </c>
      <c r="O3504" t="s">
        <v>3579</v>
      </c>
      <c r="P3504" s="61">
        <v>684.08</v>
      </c>
      <c r="Q3504" t="s">
        <v>3579</v>
      </c>
      <c r="R3504" s="61">
        <v>684.08</v>
      </c>
      <c r="S3504" s="61">
        <v>0</v>
      </c>
    </row>
    <row r="3505" spans="1:19" x14ac:dyDescent="0.2">
      <c r="A3505" t="s">
        <v>774</v>
      </c>
      <c r="B3505" t="s">
        <v>2382</v>
      </c>
      <c r="C3505" t="s">
        <v>3245</v>
      </c>
      <c r="D3505" t="s">
        <v>238</v>
      </c>
      <c r="E3505" t="s">
        <v>3573</v>
      </c>
      <c r="F3505" t="s">
        <v>125</v>
      </c>
      <c r="G3505" s="87">
        <v>20200525</v>
      </c>
      <c r="H3505" t="s">
        <v>5730</v>
      </c>
      <c r="I3505" t="s">
        <v>7204</v>
      </c>
      <c r="J3505" t="s">
        <v>7205</v>
      </c>
      <c r="K3505">
        <v>7655</v>
      </c>
      <c r="L3505" t="s">
        <v>7005</v>
      </c>
      <c r="M3505" s="87">
        <v>43983</v>
      </c>
      <c r="N3505" t="s">
        <v>3578</v>
      </c>
      <c r="O3505" t="s">
        <v>3579</v>
      </c>
      <c r="P3505" s="61">
        <v>2827.15</v>
      </c>
      <c r="Q3505" t="s">
        <v>3579</v>
      </c>
      <c r="R3505" s="61">
        <v>2827.15</v>
      </c>
      <c r="S3505" s="61">
        <v>0</v>
      </c>
    </row>
    <row r="3506" spans="1:19" x14ac:dyDescent="0.2">
      <c r="A3506" t="s">
        <v>774</v>
      </c>
      <c r="B3506" t="s">
        <v>2382</v>
      </c>
      <c r="C3506" t="s">
        <v>3245</v>
      </c>
      <c r="D3506" t="s">
        <v>238</v>
      </c>
      <c r="E3506" t="s">
        <v>3573</v>
      </c>
      <c r="F3506" t="s">
        <v>16</v>
      </c>
      <c r="G3506" s="87">
        <v>20200630</v>
      </c>
      <c r="H3506" t="s">
        <v>3617</v>
      </c>
      <c r="J3506" t="s">
        <v>3618</v>
      </c>
      <c r="K3506">
        <v>7681</v>
      </c>
      <c r="L3506" t="s">
        <v>3619</v>
      </c>
      <c r="M3506" s="87">
        <v>43999</v>
      </c>
      <c r="N3506" t="s">
        <v>3620</v>
      </c>
      <c r="O3506" t="s">
        <v>3579</v>
      </c>
      <c r="P3506" s="61">
        <v>-22544.42</v>
      </c>
      <c r="Q3506" t="s">
        <v>3579</v>
      </c>
      <c r="R3506" s="61">
        <v>0</v>
      </c>
      <c r="S3506" s="61">
        <v>-22544.42</v>
      </c>
    </row>
    <row r="3507" spans="1:19" x14ac:dyDescent="0.2">
      <c r="A3507" t="s">
        <v>775</v>
      </c>
      <c r="B3507" t="s">
        <v>2386</v>
      </c>
      <c r="C3507" t="s">
        <v>3246</v>
      </c>
      <c r="D3507" t="s">
        <v>238</v>
      </c>
      <c r="E3507" t="s">
        <v>3573</v>
      </c>
      <c r="F3507" t="s">
        <v>115</v>
      </c>
      <c r="G3507" s="87">
        <v>20190716</v>
      </c>
      <c r="H3507" t="s">
        <v>5730</v>
      </c>
      <c r="I3507" t="s">
        <v>7206</v>
      </c>
      <c r="J3507" t="s">
        <v>7207</v>
      </c>
      <c r="K3507">
        <v>7134</v>
      </c>
      <c r="L3507" t="s">
        <v>6525</v>
      </c>
      <c r="M3507" s="87">
        <v>43663</v>
      </c>
      <c r="N3507" t="s">
        <v>3578</v>
      </c>
      <c r="O3507" t="s">
        <v>3579</v>
      </c>
      <c r="P3507" s="61">
        <v>254.54</v>
      </c>
      <c r="Q3507" t="s">
        <v>3579</v>
      </c>
      <c r="R3507" s="61">
        <v>254.54</v>
      </c>
      <c r="S3507" s="61">
        <v>0</v>
      </c>
    </row>
    <row r="3508" spans="1:19" x14ac:dyDescent="0.2">
      <c r="A3508" t="s">
        <v>775</v>
      </c>
      <c r="B3508" t="s">
        <v>2386</v>
      </c>
      <c r="C3508" t="s">
        <v>3246</v>
      </c>
      <c r="D3508" t="s">
        <v>238</v>
      </c>
      <c r="E3508" t="s">
        <v>3573</v>
      </c>
      <c r="F3508" t="s">
        <v>115</v>
      </c>
      <c r="G3508" s="87">
        <v>20190731</v>
      </c>
      <c r="H3508" t="s">
        <v>5730</v>
      </c>
      <c r="I3508" t="s">
        <v>7208</v>
      </c>
      <c r="J3508" t="s">
        <v>7209</v>
      </c>
      <c r="K3508">
        <v>7163</v>
      </c>
      <c r="L3508" t="s">
        <v>5893</v>
      </c>
      <c r="M3508" s="87">
        <v>43678</v>
      </c>
      <c r="N3508" t="s">
        <v>3578</v>
      </c>
      <c r="O3508" t="s">
        <v>3579</v>
      </c>
      <c r="P3508" s="61">
        <v>545.45000000000005</v>
      </c>
      <c r="Q3508" t="s">
        <v>3579</v>
      </c>
      <c r="R3508" s="61">
        <v>545.45000000000005</v>
      </c>
      <c r="S3508" s="61">
        <v>0</v>
      </c>
    </row>
    <row r="3509" spans="1:19" x14ac:dyDescent="0.2">
      <c r="A3509" t="s">
        <v>775</v>
      </c>
      <c r="B3509" t="s">
        <v>2386</v>
      </c>
      <c r="C3509" t="s">
        <v>3246</v>
      </c>
      <c r="D3509" t="s">
        <v>238</v>
      </c>
      <c r="E3509" t="s">
        <v>3573</v>
      </c>
      <c r="F3509" t="s">
        <v>116</v>
      </c>
      <c r="G3509" s="87">
        <v>20190827</v>
      </c>
      <c r="H3509" t="s">
        <v>5730</v>
      </c>
      <c r="I3509" t="s">
        <v>7210</v>
      </c>
      <c r="J3509" t="s">
        <v>7211</v>
      </c>
      <c r="K3509">
        <v>7215</v>
      </c>
      <c r="L3509" t="s">
        <v>6414</v>
      </c>
      <c r="M3509" s="87">
        <v>43710</v>
      </c>
      <c r="N3509" t="s">
        <v>3578</v>
      </c>
      <c r="O3509" t="s">
        <v>3579</v>
      </c>
      <c r="P3509" s="61">
        <v>254.54</v>
      </c>
      <c r="Q3509" t="s">
        <v>3579</v>
      </c>
      <c r="R3509" s="61">
        <v>254.54</v>
      </c>
      <c r="S3509" s="61">
        <v>0</v>
      </c>
    </row>
    <row r="3510" spans="1:19" x14ac:dyDescent="0.2">
      <c r="A3510" t="s">
        <v>775</v>
      </c>
      <c r="B3510" t="s">
        <v>2386</v>
      </c>
      <c r="C3510" t="s">
        <v>3246</v>
      </c>
      <c r="D3510" t="s">
        <v>238</v>
      </c>
      <c r="E3510" t="s">
        <v>3573</v>
      </c>
      <c r="F3510" t="s">
        <v>117</v>
      </c>
      <c r="G3510" s="87">
        <v>20190927</v>
      </c>
      <c r="H3510" t="s">
        <v>5730</v>
      </c>
      <c r="I3510" t="s">
        <v>7212</v>
      </c>
      <c r="J3510" t="s">
        <v>7211</v>
      </c>
      <c r="K3510">
        <v>7264</v>
      </c>
      <c r="L3510" t="s">
        <v>5859</v>
      </c>
      <c r="M3510" s="87">
        <v>43741</v>
      </c>
      <c r="N3510" t="s">
        <v>3620</v>
      </c>
      <c r="O3510" t="s">
        <v>3579</v>
      </c>
      <c r="P3510" s="61">
        <v>463.64</v>
      </c>
      <c r="Q3510" t="s">
        <v>3579</v>
      </c>
      <c r="R3510" s="61">
        <v>463.64</v>
      </c>
      <c r="S3510" s="61">
        <v>0</v>
      </c>
    </row>
    <row r="3511" spans="1:19" x14ac:dyDescent="0.2">
      <c r="A3511" t="s">
        <v>775</v>
      </c>
      <c r="B3511" t="s">
        <v>2386</v>
      </c>
      <c r="C3511" t="s">
        <v>3246</v>
      </c>
      <c r="D3511" t="s">
        <v>238</v>
      </c>
      <c r="E3511" t="s">
        <v>3573</v>
      </c>
      <c r="F3511" t="s">
        <v>118</v>
      </c>
      <c r="G3511" s="87">
        <v>20191028</v>
      </c>
      <c r="H3511" t="s">
        <v>5730</v>
      </c>
      <c r="I3511" t="s">
        <v>7213</v>
      </c>
      <c r="J3511" t="s">
        <v>7214</v>
      </c>
      <c r="K3511">
        <v>7310</v>
      </c>
      <c r="L3511" t="s">
        <v>6077</v>
      </c>
      <c r="M3511" s="87">
        <v>43769</v>
      </c>
      <c r="N3511" t="s">
        <v>3578</v>
      </c>
      <c r="O3511" t="s">
        <v>3579</v>
      </c>
      <c r="P3511" s="61">
        <v>334.54</v>
      </c>
      <c r="Q3511" t="s">
        <v>3579</v>
      </c>
      <c r="R3511" s="61">
        <v>334.54</v>
      </c>
      <c r="S3511" s="61">
        <v>0</v>
      </c>
    </row>
    <row r="3512" spans="1:19" x14ac:dyDescent="0.2">
      <c r="A3512" t="s">
        <v>775</v>
      </c>
      <c r="B3512" t="s">
        <v>2386</v>
      </c>
      <c r="C3512" t="s">
        <v>3246</v>
      </c>
      <c r="D3512" t="s">
        <v>238</v>
      </c>
      <c r="E3512" t="s">
        <v>3573</v>
      </c>
      <c r="F3512" t="s">
        <v>119</v>
      </c>
      <c r="G3512" s="87">
        <v>20191126</v>
      </c>
      <c r="H3512" t="s">
        <v>5730</v>
      </c>
      <c r="I3512" t="s">
        <v>7215</v>
      </c>
      <c r="J3512" t="s">
        <v>7216</v>
      </c>
      <c r="K3512">
        <v>7355</v>
      </c>
      <c r="L3512" t="s">
        <v>6311</v>
      </c>
      <c r="M3512" s="87">
        <v>43800</v>
      </c>
      <c r="N3512" t="s">
        <v>3578</v>
      </c>
      <c r="O3512" t="s">
        <v>3579</v>
      </c>
      <c r="P3512" s="61">
        <v>543.64</v>
      </c>
      <c r="Q3512" t="s">
        <v>3579</v>
      </c>
      <c r="R3512" s="61">
        <v>543.64</v>
      </c>
      <c r="S3512" s="61">
        <v>0</v>
      </c>
    </row>
    <row r="3513" spans="1:19" x14ac:dyDescent="0.2">
      <c r="A3513" t="s">
        <v>775</v>
      </c>
      <c r="B3513" t="s">
        <v>2386</v>
      </c>
      <c r="C3513" t="s">
        <v>3246</v>
      </c>
      <c r="D3513" t="s">
        <v>238</v>
      </c>
      <c r="E3513" t="s">
        <v>3573</v>
      </c>
      <c r="F3513" t="s">
        <v>120</v>
      </c>
      <c r="G3513" s="87">
        <v>20191217</v>
      </c>
      <c r="H3513" t="s">
        <v>5730</v>
      </c>
      <c r="I3513" t="s">
        <v>7217</v>
      </c>
      <c r="J3513" t="s">
        <v>7218</v>
      </c>
      <c r="K3513">
        <v>7401</v>
      </c>
      <c r="L3513" t="s">
        <v>5973</v>
      </c>
      <c r="M3513" s="87">
        <v>43835</v>
      </c>
      <c r="N3513" t="s">
        <v>3578</v>
      </c>
      <c r="O3513" t="s">
        <v>3579</v>
      </c>
      <c r="P3513" s="61">
        <v>254.54</v>
      </c>
      <c r="Q3513" t="s">
        <v>3579</v>
      </c>
      <c r="R3513" s="61">
        <v>254.54</v>
      </c>
      <c r="S3513" s="61">
        <v>0</v>
      </c>
    </row>
    <row r="3514" spans="1:19" x14ac:dyDescent="0.2">
      <c r="A3514" t="s">
        <v>775</v>
      </c>
      <c r="B3514" t="s">
        <v>2386</v>
      </c>
      <c r="C3514" t="s">
        <v>3246</v>
      </c>
      <c r="D3514" t="s">
        <v>238</v>
      </c>
      <c r="E3514" t="s">
        <v>3573</v>
      </c>
      <c r="F3514" t="s">
        <v>121</v>
      </c>
      <c r="G3514" s="87">
        <v>20200114</v>
      </c>
      <c r="H3514" t="s">
        <v>5730</v>
      </c>
      <c r="I3514" t="s">
        <v>7219</v>
      </c>
      <c r="J3514" t="s">
        <v>7220</v>
      </c>
      <c r="K3514">
        <v>7424</v>
      </c>
      <c r="L3514" t="s">
        <v>7221</v>
      </c>
      <c r="M3514" s="87">
        <v>43844</v>
      </c>
      <c r="N3514" t="s">
        <v>3578</v>
      </c>
      <c r="O3514" t="s">
        <v>3579</v>
      </c>
      <c r="P3514" s="61">
        <v>463.64</v>
      </c>
      <c r="Q3514" t="s">
        <v>3579</v>
      </c>
      <c r="R3514" s="61">
        <v>463.64</v>
      </c>
      <c r="S3514" s="61">
        <v>0</v>
      </c>
    </row>
    <row r="3515" spans="1:19" x14ac:dyDescent="0.2">
      <c r="A3515" t="s">
        <v>775</v>
      </c>
      <c r="B3515" t="s">
        <v>2386</v>
      </c>
      <c r="C3515" t="s">
        <v>3246</v>
      </c>
      <c r="D3515" t="s">
        <v>238</v>
      </c>
      <c r="E3515" t="s">
        <v>3573</v>
      </c>
      <c r="F3515" t="s">
        <v>121</v>
      </c>
      <c r="G3515" s="87">
        <v>20200121</v>
      </c>
      <c r="H3515" t="s">
        <v>5730</v>
      </c>
      <c r="I3515" t="s">
        <v>7222</v>
      </c>
      <c r="J3515" t="s">
        <v>7223</v>
      </c>
      <c r="K3515">
        <v>7447</v>
      </c>
      <c r="L3515" t="s">
        <v>6421</v>
      </c>
      <c r="M3515" s="87">
        <v>43863</v>
      </c>
      <c r="N3515" t="s">
        <v>3578</v>
      </c>
      <c r="O3515" t="s">
        <v>3579</v>
      </c>
      <c r="P3515" s="61">
        <v>80</v>
      </c>
      <c r="Q3515" t="s">
        <v>3579</v>
      </c>
      <c r="R3515" s="61">
        <v>80</v>
      </c>
      <c r="S3515" s="61">
        <v>0</v>
      </c>
    </row>
    <row r="3516" spans="1:19" x14ac:dyDescent="0.2">
      <c r="A3516" t="s">
        <v>775</v>
      </c>
      <c r="B3516" t="s">
        <v>2386</v>
      </c>
      <c r="C3516" t="s">
        <v>3246</v>
      </c>
      <c r="D3516" t="s">
        <v>238</v>
      </c>
      <c r="E3516" t="s">
        <v>3573</v>
      </c>
      <c r="F3516" t="s">
        <v>121</v>
      </c>
      <c r="G3516" s="87">
        <v>20200130</v>
      </c>
      <c r="H3516" t="s">
        <v>5730</v>
      </c>
      <c r="I3516" t="s">
        <v>7224</v>
      </c>
      <c r="J3516" t="s">
        <v>7225</v>
      </c>
      <c r="K3516">
        <v>7476</v>
      </c>
      <c r="L3516" t="s">
        <v>7226</v>
      </c>
      <c r="M3516" s="87">
        <v>43873</v>
      </c>
      <c r="N3516" t="s">
        <v>3620</v>
      </c>
      <c r="O3516" t="s">
        <v>3579</v>
      </c>
      <c r="P3516" s="61">
        <v>527.27</v>
      </c>
      <c r="Q3516" t="s">
        <v>3579</v>
      </c>
      <c r="R3516" s="61">
        <v>527.27</v>
      </c>
      <c r="S3516" s="61">
        <v>0</v>
      </c>
    </row>
    <row r="3517" spans="1:19" x14ac:dyDescent="0.2">
      <c r="A3517" t="s">
        <v>775</v>
      </c>
      <c r="B3517" t="s">
        <v>2386</v>
      </c>
      <c r="C3517" t="s">
        <v>3246</v>
      </c>
      <c r="D3517" t="s">
        <v>238</v>
      </c>
      <c r="E3517" t="s">
        <v>3573</v>
      </c>
      <c r="F3517" t="s">
        <v>122</v>
      </c>
      <c r="G3517" s="87">
        <v>20200212</v>
      </c>
      <c r="H3517" t="s">
        <v>5730</v>
      </c>
      <c r="I3517" t="s">
        <v>7227</v>
      </c>
      <c r="J3517" t="s">
        <v>7209</v>
      </c>
      <c r="K3517">
        <v>7475</v>
      </c>
      <c r="L3517" t="s">
        <v>7228</v>
      </c>
      <c r="M3517" s="87">
        <v>43873</v>
      </c>
      <c r="N3517" t="s">
        <v>3620</v>
      </c>
      <c r="O3517" t="s">
        <v>3579</v>
      </c>
      <c r="P3517" s="61">
        <v>254.54</v>
      </c>
      <c r="Q3517" t="s">
        <v>3579</v>
      </c>
      <c r="R3517" s="61">
        <v>254.54</v>
      </c>
      <c r="S3517" s="61">
        <v>0</v>
      </c>
    </row>
    <row r="3518" spans="1:19" x14ac:dyDescent="0.2">
      <c r="A3518" t="s">
        <v>775</v>
      </c>
      <c r="B3518" t="s">
        <v>2386</v>
      </c>
      <c r="C3518" t="s">
        <v>3246</v>
      </c>
      <c r="D3518" t="s">
        <v>238</v>
      </c>
      <c r="E3518" t="s">
        <v>3573</v>
      </c>
      <c r="F3518" t="s">
        <v>123</v>
      </c>
      <c r="G3518" s="87">
        <v>20200324</v>
      </c>
      <c r="H3518" t="s">
        <v>5730</v>
      </c>
      <c r="I3518" t="s">
        <v>7229</v>
      </c>
      <c r="J3518" t="s">
        <v>7209</v>
      </c>
      <c r="K3518">
        <v>7545</v>
      </c>
      <c r="L3518" t="s">
        <v>6554</v>
      </c>
      <c r="M3518" s="87">
        <v>43917</v>
      </c>
      <c r="N3518" t="s">
        <v>3578</v>
      </c>
      <c r="O3518" t="s">
        <v>3579</v>
      </c>
      <c r="P3518" s="61">
        <v>543.64</v>
      </c>
      <c r="Q3518" t="s">
        <v>3579</v>
      </c>
      <c r="R3518" s="61">
        <v>543.64</v>
      </c>
      <c r="S3518" s="61">
        <v>0</v>
      </c>
    </row>
    <row r="3519" spans="1:19" x14ac:dyDescent="0.2">
      <c r="A3519" t="s">
        <v>775</v>
      </c>
      <c r="B3519" t="s">
        <v>2386</v>
      </c>
      <c r="C3519" t="s">
        <v>3246</v>
      </c>
      <c r="D3519" t="s">
        <v>238</v>
      </c>
      <c r="E3519" t="s">
        <v>3573</v>
      </c>
      <c r="F3519" t="s">
        <v>123</v>
      </c>
      <c r="G3519" s="87">
        <v>20200331</v>
      </c>
      <c r="H3519" t="s">
        <v>5730</v>
      </c>
      <c r="I3519" t="s">
        <v>7230</v>
      </c>
      <c r="J3519" t="s">
        <v>7231</v>
      </c>
      <c r="K3519">
        <v>7577</v>
      </c>
      <c r="L3519" t="s">
        <v>6231</v>
      </c>
      <c r="M3519" s="87">
        <v>43935</v>
      </c>
      <c r="N3519" t="s">
        <v>3578</v>
      </c>
      <c r="O3519" t="s">
        <v>3579</v>
      </c>
      <c r="P3519" s="61">
        <v>254.54</v>
      </c>
      <c r="Q3519" t="s">
        <v>3579</v>
      </c>
      <c r="R3519" s="61">
        <v>254.54</v>
      </c>
      <c r="S3519" s="61">
        <v>0</v>
      </c>
    </row>
    <row r="3520" spans="1:19" x14ac:dyDescent="0.2">
      <c r="A3520" t="s">
        <v>775</v>
      </c>
      <c r="B3520" t="s">
        <v>2386</v>
      </c>
      <c r="C3520" t="s">
        <v>3246</v>
      </c>
      <c r="D3520" t="s">
        <v>238</v>
      </c>
      <c r="E3520" t="s">
        <v>3573</v>
      </c>
      <c r="F3520" t="s">
        <v>125</v>
      </c>
      <c r="G3520" s="87">
        <v>20200513</v>
      </c>
      <c r="H3520" t="s">
        <v>5730</v>
      </c>
      <c r="I3520" t="s">
        <v>7232</v>
      </c>
      <c r="J3520" t="s">
        <v>7209</v>
      </c>
      <c r="K3520">
        <v>7636</v>
      </c>
      <c r="L3520" t="s">
        <v>7233</v>
      </c>
      <c r="M3520" s="87">
        <v>43969</v>
      </c>
      <c r="N3520" t="s">
        <v>3578</v>
      </c>
      <c r="O3520" t="s">
        <v>3579</v>
      </c>
      <c r="P3520" s="61">
        <v>543.64</v>
      </c>
      <c r="Q3520" t="s">
        <v>3579</v>
      </c>
      <c r="R3520" s="61">
        <v>543.64</v>
      </c>
      <c r="S3520" s="61">
        <v>0</v>
      </c>
    </row>
    <row r="3521" spans="1:19" x14ac:dyDescent="0.2">
      <c r="A3521" t="s">
        <v>775</v>
      </c>
      <c r="B3521" t="s">
        <v>2386</v>
      </c>
      <c r="C3521" t="s">
        <v>3246</v>
      </c>
      <c r="D3521" t="s">
        <v>238</v>
      </c>
      <c r="E3521" t="s">
        <v>3573</v>
      </c>
      <c r="F3521" t="s">
        <v>126</v>
      </c>
      <c r="G3521" s="87">
        <v>20200615</v>
      </c>
      <c r="H3521" t="s">
        <v>5730</v>
      </c>
      <c r="I3521" t="s">
        <v>7234</v>
      </c>
      <c r="J3521" t="s">
        <v>7209</v>
      </c>
      <c r="K3521">
        <v>7680</v>
      </c>
      <c r="L3521" t="s">
        <v>6819</v>
      </c>
      <c r="M3521" s="87">
        <v>43998</v>
      </c>
      <c r="N3521" t="s">
        <v>3578</v>
      </c>
      <c r="O3521" t="s">
        <v>3579</v>
      </c>
      <c r="P3521" s="61">
        <v>254.54</v>
      </c>
      <c r="Q3521" t="s">
        <v>3579</v>
      </c>
      <c r="R3521" s="61">
        <v>254.54</v>
      </c>
      <c r="S3521" s="61">
        <v>0</v>
      </c>
    </row>
    <row r="3522" spans="1:19" x14ac:dyDescent="0.2">
      <c r="A3522" t="s">
        <v>775</v>
      </c>
      <c r="B3522" t="s">
        <v>2386</v>
      </c>
      <c r="C3522" t="s">
        <v>3246</v>
      </c>
      <c r="D3522" t="s">
        <v>238</v>
      </c>
      <c r="E3522" t="s">
        <v>3573</v>
      </c>
      <c r="F3522" t="s">
        <v>16</v>
      </c>
      <c r="G3522" s="87">
        <v>20200630</v>
      </c>
      <c r="H3522" t="s">
        <v>3617</v>
      </c>
      <c r="J3522" t="s">
        <v>3618</v>
      </c>
      <c r="K3522">
        <v>7681</v>
      </c>
      <c r="L3522" t="s">
        <v>3619</v>
      </c>
      <c r="M3522" s="87">
        <v>43999</v>
      </c>
      <c r="N3522" t="s">
        <v>3620</v>
      </c>
      <c r="O3522" t="s">
        <v>3579</v>
      </c>
      <c r="P3522" s="61">
        <v>-5572.7</v>
      </c>
      <c r="Q3522" t="s">
        <v>3579</v>
      </c>
      <c r="R3522" s="61">
        <v>0</v>
      </c>
      <c r="S3522" s="61">
        <v>-5572.7</v>
      </c>
    </row>
    <row r="3523" spans="1:19" x14ac:dyDescent="0.2">
      <c r="A3523" t="s">
        <v>775</v>
      </c>
      <c r="B3523" t="s">
        <v>2386</v>
      </c>
      <c r="C3523" t="s">
        <v>3246</v>
      </c>
      <c r="D3523" t="s">
        <v>238</v>
      </c>
      <c r="E3523" t="s">
        <v>3573</v>
      </c>
      <c r="F3523" t="s">
        <v>16</v>
      </c>
      <c r="G3523" s="87">
        <v>20200630</v>
      </c>
      <c r="H3523" t="s">
        <v>5856</v>
      </c>
      <c r="I3523" t="s">
        <v>3618</v>
      </c>
      <c r="J3523" t="s">
        <v>3618</v>
      </c>
      <c r="K3523">
        <v>7715</v>
      </c>
      <c r="L3523" t="s">
        <v>5855</v>
      </c>
      <c r="M3523" s="87">
        <v>44018</v>
      </c>
      <c r="N3523" t="s">
        <v>3620</v>
      </c>
      <c r="O3523" t="s">
        <v>3579</v>
      </c>
      <c r="P3523" s="61">
        <v>-680</v>
      </c>
      <c r="Q3523" t="s">
        <v>3579</v>
      </c>
      <c r="R3523" s="61">
        <v>0</v>
      </c>
      <c r="S3523" s="61">
        <v>-680</v>
      </c>
    </row>
    <row r="3524" spans="1:19" x14ac:dyDescent="0.2">
      <c r="A3524" t="s">
        <v>775</v>
      </c>
      <c r="B3524" t="s">
        <v>2386</v>
      </c>
      <c r="C3524" t="s">
        <v>3246</v>
      </c>
      <c r="D3524" t="s">
        <v>238</v>
      </c>
      <c r="E3524" t="s">
        <v>3573</v>
      </c>
      <c r="F3524" t="s">
        <v>126</v>
      </c>
      <c r="G3524" s="87">
        <v>20200630</v>
      </c>
      <c r="H3524" t="s">
        <v>5730</v>
      </c>
      <c r="I3524" t="s">
        <v>7235</v>
      </c>
      <c r="J3524" t="s">
        <v>7207</v>
      </c>
      <c r="K3524">
        <v>7715</v>
      </c>
      <c r="L3524" t="s">
        <v>5855</v>
      </c>
      <c r="M3524" s="87">
        <v>44018</v>
      </c>
      <c r="N3524" t="s">
        <v>3620</v>
      </c>
      <c r="O3524" t="s">
        <v>3579</v>
      </c>
      <c r="P3524" s="61">
        <v>680</v>
      </c>
      <c r="Q3524" t="s">
        <v>3579</v>
      </c>
      <c r="R3524" s="61">
        <v>680</v>
      </c>
      <c r="S3524" s="61">
        <v>0</v>
      </c>
    </row>
    <row r="3525" spans="1:19" x14ac:dyDescent="0.2">
      <c r="A3525" t="s">
        <v>776</v>
      </c>
      <c r="B3525" t="s">
        <v>2387</v>
      </c>
      <c r="C3525" t="s">
        <v>3248</v>
      </c>
      <c r="D3525" t="s">
        <v>238</v>
      </c>
      <c r="E3525" t="s">
        <v>3573</v>
      </c>
      <c r="F3525" t="s">
        <v>115</v>
      </c>
      <c r="G3525" s="87">
        <v>20190731</v>
      </c>
      <c r="H3525" t="s">
        <v>5730</v>
      </c>
      <c r="I3525" t="s">
        <v>7236</v>
      </c>
      <c r="J3525" t="s">
        <v>7209</v>
      </c>
      <c r="K3525">
        <v>7180</v>
      </c>
      <c r="L3525" t="s">
        <v>5890</v>
      </c>
      <c r="M3525" s="87">
        <v>43698</v>
      </c>
      <c r="N3525" t="s">
        <v>3620</v>
      </c>
      <c r="O3525" t="s">
        <v>3579</v>
      </c>
      <c r="P3525" s="61">
        <v>622.73</v>
      </c>
      <c r="Q3525" t="s">
        <v>3579</v>
      </c>
      <c r="R3525" s="61">
        <v>622.73</v>
      </c>
      <c r="S3525" s="61">
        <v>0</v>
      </c>
    </row>
    <row r="3526" spans="1:19" x14ac:dyDescent="0.2">
      <c r="A3526" t="s">
        <v>776</v>
      </c>
      <c r="B3526" t="s">
        <v>2387</v>
      </c>
      <c r="C3526" t="s">
        <v>3248</v>
      </c>
      <c r="D3526" t="s">
        <v>238</v>
      </c>
      <c r="E3526" t="s">
        <v>3573</v>
      </c>
      <c r="F3526" t="s">
        <v>116</v>
      </c>
      <c r="G3526" s="87">
        <v>20190830</v>
      </c>
      <c r="H3526" t="s">
        <v>5730</v>
      </c>
      <c r="I3526" t="s">
        <v>7237</v>
      </c>
      <c r="J3526" t="s">
        <v>7238</v>
      </c>
      <c r="K3526">
        <v>7232</v>
      </c>
      <c r="L3526" t="s">
        <v>6296</v>
      </c>
      <c r="M3526" s="87">
        <v>43718</v>
      </c>
      <c r="N3526" t="s">
        <v>3620</v>
      </c>
      <c r="O3526" t="s">
        <v>3579</v>
      </c>
      <c r="P3526" s="61">
        <v>445.45</v>
      </c>
      <c r="Q3526" t="s">
        <v>3579</v>
      </c>
      <c r="R3526" s="61">
        <v>445.45</v>
      </c>
      <c r="S3526" s="61">
        <v>0</v>
      </c>
    </row>
    <row r="3527" spans="1:19" x14ac:dyDescent="0.2">
      <c r="A3527" t="s">
        <v>776</v>
      </c>
      <c r="B3527" t="s">
        <v>2387</v>
      </c>
      <c r="C3527" t="s">
        <v>3248</v>
      </c>
      <c r="D3527" t="s">
        <v>238</v>
      </c>
      <c r="E3527" t="s">
        <v>3573</v>
      </c>
      <c r="F3527" t="s">
        <v>117</v>
      </c>
      <c r="G3527" s="87">
        <v>20190927</v>
      </c>
      <c r="H3527" t="s">
        <v>5730</v>
      </c>
      <c r="I3527" t="s">
        <v>7239</v>
      </c>
      <c r="J3527" t="s">
        <v>7240</v>
      </c>
      <c r="K3527">
        <v>7264</v>
      </c>
      <c r="L3527" t="s">
        <v>5859</v>
      </c>
      <c r="M3527" s="87">
        <v>43741</v>
      </c>
      <c r="N3527" t="s">
        <v>3620</v>
      </c>
      <c r="O3527" t="s">
        <v>3579</v>
      </c>
      <c r="P3527" s="61">
        <v>763.64</v>
      </c>
      <c r="Q3527" t="s">
        <v>3579</v>
      </c>
      <c r="R3527" s="61">
        <v>763.64</v>
      </c>
      <c r="S3527" s="61">
        <v>0</v>
      </c>
    </row>
    <row r="3528" spans="1:19" x14ac:dyDescent="0.2">
      <c r="A3528" t="s">
        <v>776</v>
      </c>
      <c r="B3528" t="s">
        <v>2387</v>
      </c>
      <c r="C3528" t="s">
        <v>3248</v>
      </c>
      <c r="D3528" t="s">
        <v>238</v>
      </c>
      <c r="E3528" t="s">
        <v>3573</v>
      </c>
      <c r="F3528" t="s">
        <v>119</v>
      </c>
      <c r="G3528" s="87">
        <v>20191112</v>
      </c>
      <c r="H3528" t="s">
        <v>5730</v>
      </c>
      <c r="I3528" t="s">
        <v>7241</v>
      </c>
      <c r="J3528" t="s">
        <v>7209</v>
      </c>
      <c r="K3528">
        <v>7327</v>
      </c>
      <c r="L3528" t="s">
        <v>7242</v>
      </c>
      <c r="M3528" s="87">
        <v>43782</v>
      </c>
      <c r="N3528" t="s">
        <v>3620</v>
      </c>
      <c r="O3528" t="s">
        <v>3579</v>
      </c>
      <c r="P3528" s="61">
        <v>904.54</v>
      </c>
      <c r="Q3528" t="s">
        <v>3579</v>
      </c>
      <c r="R3528" s="61">
        <v>904.54</v>
      </c>
      <c r="S3528" s="61">
        <v>0</v>
      </c>
    </row>
    <row r="3529" spans="1:19" x14ac:dyDescent="0.2">
      <c r="A3529" t="s">
        <v>776</v>
      </c>
      <c r="B3529" t="s">
        <v>2387</v>
      </c>
      <c r="C3529" t="s">
        <v>3248</v>
      </c>
      <c r="D3529" t="s">
        <v>238</v>
      </c>
      <c r="E3529" t="s">
        <v>3573</v>
      </c>
      <c r="F3529" t="s">
        <v>120</v>
      </c>
      <c r="G3529" s="87">
        <v>20191203</v>
      </c>
      <c r="H3529" t="s">
        <v>5730</v>
      </c>
      <c r="I3529" t="s">
        <v>7243</v>
      </c>
      <c r="J3529" t="s">
        <v>7244</v>
      </c>
      <c r="K3529">
        <v>7372</v>
      </c>
      <c r="L3529" t="s">
        <v>6482</v>
      </c>
      <c r="M3529" s="87">
        <v>43808</v>
      </c>
      <c r="N3529" t="s">
        <v>3578</v>
      </c>
      <c r="O3529" t="s">
        <v>3579</v>
      </c>
      <c r="P3529" s="61">
        <v>645.45000000000005</v>
      </c>
      <c r="Q3529" t="s">
        <v>3579</v>
      </c>
      <c r="R3529" s="61">
        <v>645.45000000000005</v>
      </c>
      <c r="S3529" s="61">
        <v>0</v>
      </c>
    </row>
    <row r="3530" spans="1:19" x14ac:dyDescent="0.2">
      <c r="A3530" t="s">
        <v>776</v>
      </c>
      <c r="B3530" t="s">
        <v>2387</v>
      </c>
      <c r="C3530" t="s">
        <v>3248</v>
      </c>
      <c r="D3530" t="s">
        <v>238</v>
      </c>
      <c r="E3530" t="s">
        <v>3573</v>
      </c>
      <c r="F3530" t="s">
        <v>121</v>
      </c>
      <c r="G3530" s="87">
        <v>20200116</v>
      </c>
      <c r="H3530" t="s">
        <v>4447</v>
      </c>
      <c r="I3530" t="s">
        <v>7089</v>
      </c>
      <c r="J3530" t="s">
        <v>7089</v>
      </c>
      <c r="K3530">
        <v>7448</v>
      </c>
      <c r="L3530" t="s">
        <v>7090</v>
      </c>
      <c r="M3530" s="87">
        <v>43863</v>
      </c>
      <c r="N3530" t="s">
        <v>3578</v>
      </c>
      <c r="O3530" t="s">
        <v>3579</v>
      </c>
      <c r="P3530" s="61">
        <v>1009.09</v>
      </c>
      <c r="Q3530" t="s">
        <v>3579</v>
      </c>
      <c r="R3530" s="61">
        <v>1009.09</v>
      </c>
      <c r="S3530" s="61">
        <v>0</v>
      </c>
    </row>
    <row r="3531" spans="1:19" x14ac:dyDescent="0.2">
      <c r="A3531" t="s">
        <v>776</v>
      </c>
      <c r="B3531" t="s">
        <v>2387</v>
      </c>
      <c r="C3531" t="s">
        <v>3248</v>
      </c>
      <c r="D3531" t="s">
        <v>238</v>
      </c>
      <c r="E3531" t="s">
        <v>3573</v>
      </c>
      <c r="F3531" t="s">
        <v>122</v>
      </c>
      <c r="G3531" s="87">
        <v>20200205</v>
      </c>
      <c r="H3531" t="s">
        <v>5730</v>
      </c>
      <c r="I3531" t="s">
        <v>7245</v>
      </c>
      <c r="J3531" t="s">
        <v>7246</v>
      </c>
      <c r="K3531">
        <v>7476</v>
      </c>
      <c r="L3531" t="s">
        <v>7247</v>
      </c>
      <c r="M3531" s="87">
        <v>43873</v>
      </c>
      <c r="N3531" t="s">
        <v>3620</v>
      </c>
      <c r="O3531" t="s">
        <v>3579</v>
      </c>
      <c r="P3531" s="61">
        <v>977.27</v>
      </c>
      <c r="Q3531" t="s">
        <v>3579</v>
      </c>
      <c r="R3531" s="61">
        <v>977.27</v>
      </c>
      <c r="S3531" s="61">
        <v>0</v>
      </c>
    </row>
    <row r="3532" spans="1:19" x14ac:dyDescent="0.2">
      <c r="A3532" t="s">
        <v>776</v>
      </c>
      <c r="B3532" t="s">
        <v>2387</v>
      </c>
      <c r="C3532" t="s">
        <v>3248</v>
      </c>
      <c r="D3532" t="s">
        <v>238</v>
      </c>
      <c r="E3532" t="s">
        <v>3573</v>
      </c>
      <c r="F3532" t="s">
        <v>122</v>
      </c>
      <c r="G3532" s="87">
        <v>20200228</v>
      </c>
      <c r="H3532" t="s">
        <v>5730</v>
      </c>
      <c r="I3532" t="s">
        <v>7248</v>
      </c>
      <c r="J3532" t="s">
        <v>7238</v>
      </c>
      <c r="K3532">
        <v>7518</v>
      </c>
      <c r="L3532" t="s">
        <v>6891</v>
      </c>
      <c r="M3532" s="87">
        <v>43902</v>
      </c>
      <c r="N3532" t="s">
        <v>3620</v>
      </c>
      <c r="O3532" t="s">
        <v>3579</v>
      </c>
      <c r="P3532" s="61">
        <v>527.27</v>
      </c>
      <c r="Q3532" t="s">
        <v>3579</v>
      </c>
      <c r="R3532" s="61">
        <v>527.27</v>
      </c>
      <c r="S3532" s="61">
        <v>0</v>
      </c>
    </row>
    <row r="3533" spans="1:19" x14ac:dyDescent="0.2">
      <c r="A3533" t="s">
        <v>776</v>
      </c>
      <c r="B3533" t="s">
        <v>2387</v>
      </c>
      <c r="C3533" t="s">
        <v>3248</v>
      </c>
      <c r="D3533" t="s">
        <v>238</v>
      </c>
      <c r="E3533" t="s">
        <v>3573</v>
      </c>
      <c r="F3533" t="s">
        <v>123</v>
      </c>
      <c r="G3533" s="87">
        <v>20200331</v>
      </c>
      <c r="H3533" t="s">
        <v>5730</v>
      </c>
      <c r="I3533" t="s">
        <v>7249</v>
      </c>
      <c r="J3533" t="s">
        <v>7250</v>
      </c>
      <c r="K3533">
        <v>7577</v>
      </c>
      <c r="L3533" t="s">
        <v>5862</v>
      </c>
      <c r="M3533" s="87">
        <v>43935</v>
      </c>
      <c r="N3533" t="s">
        <v>3578</v>
      </c>
      <c r="O3533" t="s">
        <v>3579</v>
      </c>
      <c r="P3533" s="61">
        <v>1081.82</v>
      </c>
      <c r="Q3533" t="s">
        <v>3579</v>
      </c>
      <c r="R3533" s="61">
        <v>1081.82</v>
      </c>
      <c r="S3533" s="61">
        <v>0</v>
      </c>
    </row>
    <row r="3534" spans="1:19" x14ac:dyDescent="0.2">
      <c r="A3534" t="s">
        <v>776</v>
      </c>
      <c r="B3534" t="s">
        <v>2387</v>
      </c>
      <c r="C3534" t="s">
        <v>3248</v>
      </c>
      <c r="D3534" t="s">
        <v>238</v>
      </c>
      <c r="E3534" t="s">
        <v>3573</v>
      </c>
      <c r="F3534" t="s">
        <v>124</v>
      </c>
      <c r="G3534" s="87">
        <v>20200427</v>
      </c>
      <c r="H3534" t="s">
        <v>5730</v>
      </c>
      <c r="I3534" t="s">
        <v>7251</v>
      </c>
      <c r="J3534" t="s">
        <v>7225</v>
      </c>
      <c r="K3534">
        <v>7595</v>
      </c>
      <c r="L3534" t="s">
        <v>6278</v>
      </c>
      <c r="M3534" s="87">
        <v>43949</v>
      </c>
      <c r="N3534" t="s">
        <v>3620</v>
      </c>
      <c r="O3534" t="s">
        <v>3579</v>
      </c>
      <c r="P3534" s="61">
        <v>363.64</v>
      </c>
      <c r="Q3534" t="s">
        <v>3579</v>
      </c>
      <c r="R3534" s="61">
        <v>363.64</v>
      </c>
      <c r="S3534" s="61">
        <v>0</v>
      </c>
    </row>
    <row r="3535" spans="1:19" x14ac:dyDescent="0.2">
      <c r="A3535" t="s">
        <v>776</v>
      </c>
      <c r="B3535" t="s">
        <v>2387</v>
      </c>
      <c r="C3535" t="s">
        <v>3248</v>
      </c>
      <c r="D3535" t="s">
        <v>238</v>
      </c>
      <c r="E3535" t="s">
        <v>3573</v>
      </c>
      <c r="F3535" t="s">
        <v>125</v>
      </c>
      <c r="G3535" s="87">
        <v>20200529</v>
      </c>
      <c r="H3535" t="s">
        <v>5730</v>
      </c>
      <c r="I3535" t="s">
        <v>7252</v>
      </c>
      <c r="J3535" t="s">
        <v>7253</v>
      </c>
      <c r="K3535">
        <v>7670</v>
      </c>
      <c r="L3535" t="s">
        <v>6070</v>
      </c>
      <c r="M3535" s="87">
        <v>43993</v>
      </c>
      <c r="N3535" t="s">
        <v>3620</v>
      </c>
      <c r="O3535" t="s">
        <v>3579</v>
      </c>
      <c r="P3535" s="61">
        <v>449.09</v>
      </c>
      <c r="Q3535" t="s">
        <v>3579</v>
      </c>
      <c r="R3535" s="61">
        <v>449.09</v>
      </c>
      <c r="S3535" s="61">
        <v>0</v>
      </c>
    </row>
    <row r="3536" spans="1:19" x14ac:dyDescent="0.2">
      <c r="A3536" t="s">
        <v>776</v>
      </c>
      <c r="B3536" t="s">
        <v>2387</v>
      </c>
      <c r="C3536" t="s">
        <v>3248</v>
      </c>
      <c r="D3536" t="s">
        <v>238</v>
      </c>
      <c r="E3536" t="s">
        <v>3573</v>
      </c>
      <c r="F3536" t="s">
        <v>16</v>
      </c>
      <c r="G3536" s="87">
        <v>20200630</v>
      </c>
      <c r="H3536" t="s">
        <v>3617</v>
      </c>
      <c r="J3536" t="s">
        <v>3618</v>
      </c>
      <c r="K3536">
        <v>7681</v>
      </c>
      <c r="L3536" t="s">
        <v>3619</v>
      </c>
      <c r="M3536" s="87">
        <v>43999</v>
      </c>
      <c r="N3536" t="s">
        <v>3620</v>
      </c>
      <c r="O3536" t="s">
        <v>3579</v>
      </c>
      <c r="P3536" s="61">
        <v>-7789.99</v>
      </c>
      <c r="Q3536" t="s">
        <v>3579</v>
      </c>
      <c r="R3536" s="61">
        <v>0</v>
      </c>
      <c r="S3536" s="61">
        <v>-7789.99</v>
      </c>
    </row>
    <row r="3537" spans="1:19" x14ac:dyDescent="0.2">
      <c r="A3537" t="s">
        <v>777</v>
      </c>
      <c r="B3537" t="s">
        <v>2389</v>
      </c>
      <c r="C3537" t="s">
        <v>3250</v>
      </c>
      <c r="D3537" t="s">
        <v>238</v>
      </c>
      <c r="E3537" t="s">
        <v>3573</v>
      </c>
      <c r="F3537" t="s">
        <v>115</v>
      </c>
      <c r="G3537" s="87">
        <v>20190731</v>
      </c>
      <c r="H3537" t="s">
        <v>5730</v>
      </c>
      <c r="I3537" t="s">
        <v>7254</v>
      </c>
      <c r="J3537" t="s">
        <v>7255</v>
      </c>
      <c r="K3537">
        <v>7181</v>
      </c>
      <c r="L3537" t="s">
        <v>6825</v>
      </c>
      <c r="M3537" s="87">
        <v>43698</v>
      </c>
      <c r="N3537" t="s">
        <v>3620</v>
      </c>
      <c r="O3537" t="s">
        <v>3579</v>
      </c>
      <c r="P3537" s="61">
        <v>63.64</v>
      </c>
      <c r="Q3537" t="s">
        <v>3579</v>
      </c>
      <c r="R3537" s="61">
        <v>63.64</v>
      </c>
      <c r="S3537" s="61">
        <v>0</v>
      </c>
    </row>
    <row r="3538" spans="1:19" x14ac:dyDescent="0.2">
      <c r="A3538" t="s">
        <v>777</v>
      </c>
      <c r="B3538" t="s">
        <v>2389</v>
      </c>
      <c r="C3538" t="s">
        <v>3250</v>
      </c>
      <c r="D3538" t="s">
        <v>238</v>
      </c>
      <c r="E3538" t="s">
        <v>3573</v>
      </c>
      <c r="F3538" t="s">
        <v>119</v>
      </c>
      <c r="G3538" s="87">
        <v>20191129</v>
      </c>
      <c r="H3538" t="s">
        <v>5730</v>
      </c>
      <c r="I3538" t="s">
        <v>7256</v>
      </c>
      <c r="J3538" t="s">
        <v>7257</v>
      </c>
      <c r="K3538">
        <v>7372</v>
      </c>
      <c r="L3538" t="s">
        <v>6620</v>
      </c>
      <c r="M3538" s="87">
        <v>43808</v>
      </c>
      <c r="N3538" t="s">
        <v>3578</v>
      </c>
      <c r="O3538" t="s">
        <v>3579</v>
      </c>
      <c r="P3538" s="61">
        <v>63.64</v>
      </c>
      <c r="Q3538" t="s">
        <v>3579</v>
      </c>
      <c r="R3538" s="61">
        <v>63.64</v>
      </c>
      <c r="S3538" s="61">
        <v>0</v>
      </c>
    </row>
    <row r="3539" spans="1:19" x14ac:dyDescent="0.2">
      <c r="A3539" t="s">
        <v>777</v>
      </c>
      <c r="B3539" t="s">
        <v>2389</v>
      </c>
      <c r="C3539" t="s">
        <v>3250</v>
      </c>
      <c r="D3539" t="s">
        <v>238</v>
      </c>
      <c r="E3539" t="s">
        <v>3573</v>
      </c>
      <c r="F3539" t="s">
        <v>121</v>
      </c>
      <c r="G3539" s="87">
        <v>20200130</v>
      </c>
      <c r="H3539" t="s">
        <v>5730</v>
      </c>
      <c r="I3539" t="s">
        <v>7258</v>
      </c>
      <c r="J3539" t="s">
        <v>7259</v>
      </c>
      <c r="K3539">
        <v>7476</v>
      </c>
      <c r="L3539" t="s">
        <v>7226</v>
      </c>
      <c r="M3539" s="87">
        <v>43873</v>
      </c>
      <c r="N3539" t="s">
        <v>3620</v>
      </c>
      <c r="O3539" t="s">
        <v>3579</v>
      </c>
      <c r="P3539" s="61">
        <v>168.18</v>
      </c>
      <c r="Q3539" t="s">
        <v>3579</v>
      </c>
      <c r="R3539" s="61">
        <v>168.18</v>
      </c>
      <c r="S3539" s="61">
        <v>0</v>
      </c>
    </row>
    <row r="3540" spans="1:19" x14ac:dyDescent="0.2">
      <c r="A3540" t="s">
        <v>777</v>
      </c>
      <c r="B3540" t="s">
        <v>2389</v>
      </c>
      <c r="C3540" t="s">
        <v>3250</v>
      </c>
      <c r="D3540" t="s">
        <v>238</v>
      </c>
      <c r="E3540" t="s">
        <v>3573</v>
      </c>
      <c r="F3540" t="s">
        <v>122</v>
      </c>
      <c r="G3540" s="87">
        <v>20200228</v>
      </c>
      <c r="H3540" t="s">
        <v>5730</v>
      </c>
      <c r="I3540" t="s">
        <v>7260</v>
      </c>
      <c r="J3540" t="s">
        <v>7261</v>
      </c>
      <c r="K3540">
        <v>7518</v>
      </c>
      <c r="L3540" t="s">
        <v>6891</v>
      </c>
      <c r="M3540" s="87">
        <v>43902</v>
      </c>
      <c r="N3540" t="s">
        <v>3620</v>
      </c>
      <c r="O3540" t="s">
        <v>3579</v>
      </c>
      <c r="P3540" s="61">
        <v>131.82</v>
      </c>
      <c r="Q3540" t="s">
        <v>3579</v>
      </c>
      <c r="R3540" s="61">
        <v>131.82</v>
      </c>
      <c r="S3540" s="61">
        <v>0</v>
      </c>
    </row>
    <row r="3541" spans="1:19" x14ac:dyDescent="0.2">
      <c r="A3541" t="s">
        <v>777</v>
      </c>
      <c r="B3541" t="s">
        <v>2389</v>
      </c>
      <c r="C3541" t="s">
        <v>3250</v>
      </c>
      <c r="D3541" t="s">
        <v>238</v>
      </c>
      <c r="E3541" t="s">
        <v>3573</v>
      </c>
      <c r="F3541" t="s">
        <v>123</v>
      </c>
      <c r="G3541" s="87">
        <v>20200331</v>
      </c>
      <c r="H3541" t="s">
        <v>5730</v>
      </c>
      <c r="I3541" t="s">
        <v>7262</v>
      </c>
      <c r="J3541" t="s">
        <v>7263</v>
      </c>
      <c r="K3541">
        <v>7577</v>
      </c>
      <c r="L3541" t="s">
        <v>5862</v>
      </c>
      <c r="M3541" s="87">
        <v>43935</v>
      </c>
      <c r="N3541" t="s">
        <v>3578</v>
      </c>
      <c r="O3541" t="s">
        <v>3579</v>
      </c>
      <c r="P3541" s="61">
        <v>131.82</v>
      </c>
      <c r="Q3541" t="s">
        <v>3579</v>
      </c>
      <c r="R3541" s="61">
        <v>131.82</v>
      </c>
      <c r="S3541" s="61">
        <v>0</v>
      </c>
    </row>
    <row r="3542" spans="1:19" x14ac:dyDescent="0.2">
      <c r="A3542" t="s">
        <v>777</v>
      </c>
      <c r="B3542" t="s">
        <v>2389</v>
      </c>
      <c r="C3542" t="s">
        <v>3250</v>
      </c>
      <c r="D3542" t="s">
        <v>238</v>
      </c>
      <c r="E3542" t="s">
        <v>3573</v>
      </c>
      <c r="F3542" t="s">
        <v>124</v>
      </c>
      <c r="G3542" s="87">
        <v>20200427</v>
      </c>
      <c r="H3542" t="s">
        <v>5730</v>
      </c>
      <c r="I3542" t="s">
        <v>7264</v>
      </c>
      <c r="J3542" t="s">
        <v>7265</v>
      </c>
      <c r="K3542">
        <v>7595</v>
      </c>
      <c r="L3542" t="s">
        <v>6278</v>
      </c>
      <c r="M3542" s="87">
        <v>43949</v>
      </c>
      <c r="N3542" t="s">
        <v>3620</v>
      </c>
      <c r="O3542" t="s">
        <v>3579</v>
      </c>
      <c r="P3542" s="61">
        <v>131.82</v>
      </c>
      <c r="Q3542" t="s">
        <v>3579</v>
      </c>
      <c r="R3542" s="61">
        <v>131.82</v>
      </c>
      <c r="S3542" s="61">
        <v>0</v>
      </c>
    </row>
    <row r="3543" spans="1:19" x14ac:dyDescent="0.2">
      <c r="A3543" t="s">
        <v>777</v>
      </c>
      <c r="B3543" t="s">
        <v>2389</v>
      </c>
      <c r="C3543" t="s">
        <v>3250</v>
      </c>
      <c r="D3543" t="s">
        <v>238</v>
      </c>
      <c r="E3543" t="s">
        <v>3573</v>
      </c>
      <c r="F3543" t="s">
        <v>125</v>
      </c>
      <c r="G3543" s="87">
        <v>20200529</v>
      </c>
      <c r="H3543" t="s">
        <v>5730</v>
      </c>
      <c r="I3543" t="s">
        <v>7266</v>
      </c>
      <c r="J3543" t="s">
        <v>7267</v>
      </c>
      <c r="K3543">
        <v>7670</v>
      </c>
      <c r="L3543" t="s">
        <v>6070</v>
      </c>
      <c r="M3543" s="87">
        <v>43993</v>
      </c>
      <c r="N3543" t="s">
        <v>3620</v>
      </c>
      <c r="O3543" t="s">
        <v>3579</v>
      </c>
      <c r="P3543" s="61">
        <v>120</v>
      </c>
      <c r="Q3543" t="s">
        <v>3579</v>
      </c>
      <c r="R3543" s="61">
        <v>120</v>
      </c>
      <c r="S3543" s="61">
        <v>0</v>
      </c>
    </row>
    <row r="3544" spans="1:19" x14ac:dyDescent="0.2">
      <c r="A3544" t="s">
        <v>777</v>
      </c>
      <c r="B3544" t="s">
        <v>2389</v>
      </c>
      <c r="C3544" t="s">
        <v>3250</v>
      </c>
      <c r="D3544" t="s">
        <v>238</v>
      </c>
      <c r="E3544" t="s">
        <v>3573</v>
      </c>
      <c r="F3544" t="s">
        <v>16</v>
      </c>
      <c r="G3544" s="87">
        <v>20200630</v>
      </c>
      <c r="H3544" t="s">
        <v>3617</v>
      </c>
      <c r="J3544" t="s">
        <v>3618</v>
      </c>
      <c r="K3544">
        <v>7681</v>
      </c>
      <c r="L3544" t="s">
        <v>3619</v>
      </c>
      <c r="M3544" s="87">
        <v>43999</v>
      </c>
      <c r="N3544" t="s">
        <v>3620</v>
      </c>
      <c r="O3544" t="s">
        <v>3579</v>
      </c>
      <c r="P3544" s="61">
        <v>-810.92</v>
      </c>
      <c r="Q3544" t="s">
        <v>3579</v>
      </c>
      <c r="R3544" s="61">
        <v>0</v>
      </c>
      <c r="S3544" s="61">
        <v>-810.92</v>
      </c>
    </row>
    <row r="3545" spans="1:19" x14ac:dyDescent="0.2">
      <c r="A3545" t="s">
        <v>779</v>
      </c>
      <c r="B3545" t="s">
        <v>2392</v>
      </c>
      <c r="C3545" t="s">
        <v>3252</v>
      </c>
      <c r="D3545" t="s">
        <v>238</v>
      </c>
      <c r="E3545" t="s">
        <v>3573</v>
      </c>
      <c r="F3545" t="s">
        <v>121</v>
      </c>
      <c r="G3545" s="87">
        <v>20200128</v>
      </c>
      <c r="H3545" t="s">
        <v>5730</v>
      </c>
      <c r="I3545" t="s">
        <v>7268</v>
      </c>
      <c r="J3545" t="s">
        <v>7269</v>
      </c>
      <c r="K3545">
        <v>7447</v>
      </c>
      <c r="L3545" t="s">
        <v>6273</v>
      </c>
      <c r="M3545" s="87">
        <v>43863</v>
      </c>
      <c r="N3545" t="s">
        <v>3578</v>
      </c>
      <c r="O3545" t="s">
        <v>3579</v>
      </c>
      <c r="P3545" s="61">
        <v>336</v>
      </c>
      <c r="Q3545" t="s">
        <v>3579</v>
      </c>
      <c r="R3545" s="61">
        <v>336</v>
      </c>
      <c r="S3545" s="61">
        <v>0</v>
      </c>
    </row>
    <row r="3546" spans="1:19" x14ac:dyDescent="0.2">
      <c r="A3546" t="s">
        <v>779</v>
      </c>
      <c r="B3546" t="s">
        <v>2392</v>
      </c>
      <c r="C3546" t="s">
        <v>3252</v>
      </c>
      <c r="D3546" t="s">
        <v>238</v>
      </c>
      <c r="E3546" t="s">
        <v>3573</v>
      </c>
      <c r="F3546" t="s">
        <v>16</v>
      </c>
      <c r="G3546" s="87">
        <v>20200630</v>
      </c>
      <c r="H3546" t="s">
        <v>3617</v>
      </c>
      <c r="J3546" t="s">
        <v>3618</v>
      </c>
      <c r="K3546">
        <v>7681</v>
      </c>
      <c r="L3546" t="s">
        <v>3619</v>
      </c>
      <c r="M3546" s="87">
        <v>43999</v>
      </c>
      <c r="N3546" t="s">
        <v>3620</v>
      </c>
      <c r="O3546" t="s">
        <v>3579</v>
      </c>
      <c r="P3546" s="61">
        <v>-336</v>
      </c>
      <c r="Q3546" t="s">
        <v>3579</v>
      </c>
      <c r="R3546" s="61">
        <v>0</v>
      </c>
      <c r="S3546" s="61">
        <v>-336</v>
      </c>
    </row>
    <row r="3547" spans="1:19" x14ac:dyDescent="0.2">
      <c r="A3547" t="s">
        <v>781</v>
      </c>
      <c r="B3547" t="s">
        <v>2395</v>
      </c>
      <c r="C3547" t="s">
        <v>3253</v>
      </c>
      <c r="D3547" t="s">
        <v>238</v>
      </c>
      <c r="E3547" t="s">
        <v>3573</v>
      </c>
      <c r="F3547" t="s">
        <v>120</v>
      </c>
      <c r="G3547" s="87">
        <v>20191231</v>
      </c>
      <c r="H3547" t="s">
        <v>5730</v>
      </c>
      <c r="I3547" t="s">
        <v>7270</v>
      </c>
      <c r="J3547" t="s">
        <v>7225</v>
      </c>
      <c r="K3547">
        <v>7414</v>
      </c>
      <c r="L3547" t="s">
        <v>6254</v>
      </c>
      <c r="M3547" s="87">
        <v>43840</v>
      </c>
      <c r="N3547" t="s">
        <v>3578</v>
      </c>
      <c r="O3547" t="s">
        <v>3579</v>
      </c>
      <c r="P3547" s="61">
        <v>1009.09</v>
      </c>
      <c r="Q3547" t="s">
        <v>3579</v>
      </c>
      <c r="R3547" s="61">
        <v>1009.09</v>
      </c>
      <c r="S3547" s="61">
        <v>0</v>
      </c>
    </row>
    <row r="3548" spans="1:19" x14ac:dyDescent="0.2">
      <c r="A3548" t="s">
        <v>781</v>
      </c>
      <c r="B3548" t="s">
        <v>2395</v>
      </c>
      <c r="C3548" t="s">
        <v>3253</v>
      </c>
      <c r="D3548" t="s">
        <v>238</v>
      </c>
      <c r="E3548" t="s">
        <v>3573</v>
      </c>
      <c r="F3548" t="s">
        <v>121</v>
      </c>
      <c r="G3548" s="87">
        <v>20200116</v>
      </c>
      <c r="H3548" t="s">
        <v>4447</v>
      </c>
      <c r="I3548" t="s">
        <v>7089</v>
      </c>
      <c r="J3548" t="s">
        <v>7089</v>
      </c>
      <c r="K3548">
        <v>7448</v>
      </c>
      <c r="L3548" t="s">
        <v>7090</v>
      </c>
      <c r="M3548" s="87">
        <v>43863</v>
      </c>
      <c r="N3548" t="s">
        <v>3578</v>
      </c>
      <c r="O3548" t="s">
        <v>3579</v>
      </c>
      <c r="P3548" s="61">
        <v>-1009.09</v>
      </c>
      <c r="Q3548" t="s">
        <v>3579</v>
      </c>
      <c r="R3548" s="61">
        <v>0</v>
      </c>
      <c r="S3548" s="61">
        <v>-1009.09</v>
      </c>
    </row>
    <row r="3549" spans="1:19" x14ac:dyDescent="0.2">
      <c r="A3549" t="s">
        <v>782</v>
      </c>
      <c r="B3549" t="s">
        <v>2396</v>
      </c>
      <c r="C3549" t="s">
        <v>3254</v>
      </c>
      <c r="D3549" t="s">
        <v>238</v>
      </c>
      <c r="E3549" t="s">
        <v>3573</v>
      </c>
      <c r="F3549" t="s">
        <v>116</v>
      </c>
      <c r="G3549" s="87">
        <v>20190827</v>
      </c>
      <c r="H3549" t="s">
        <v>5730</v>
      </c>
      <c r="I3549" t="s">
        <v>7271</v>
      </c>
      <c r="J3549" t="s">
        <v>7272</v>
      </c>
      <c r="K3549">
        <v>7215</v>
      </c>
      <c r="L3549" t="s">
        <v>6414</v>
      </c>
      <c r="M3549" s="87">
        <v>43710</v>
      </c>
      <c r="N3549" t="s">
        <v>3578</v>
      </c>
      <c r="O3549" t="s">
        <v>3579</v>
      </c>
      <c r="P3549" s="61">
        <v>1390.91</v>
      </c>
      <c r="Q3549" t="s">
        <v>3579</v>
      </c>
      <c r="R3549" s="61">
        <v>1390.91</v>
      </c>
      <c r="S3549" s="61">
        <v>0</v>
      </c>
    </row>
    <row r="3550" spans="1:19" x14ac:dyDescent="0.2">
      <c r="A3550" t="s">
        <v>782</v>
      </c>
      <c r="B3550" t="s">
        <v>2396</v>
      </c>
      <c r="C3550" t="s">
        <v>3254</v>
      </c>
      <c r="D3550" t="s">
        <v>238</v>
      </c>
      <c r="E3550" t="s">
        <v>3573</v>
      </c>
      <c r="F3550" t="s">
        <v>119</v>
      </c>
      <c r="G3550" s="87">
        <v>20191129</v>
      </c>
      <c r="H3550" t="s">
        <v>5730</v>
      </c>
      <c r="I3550" t="s">
        <v>7273</v>
      </c>
      <c r="J3550" t="s">
        <v>7274</v>
      </c>
      <c r="K3550">
        <v>7372</v>
      </c>
      <c r="L3550" t="s">
        <v>6620</v>
      </c>
      <c r="M3550" s="87">
        <v>43808</v>
      </c>
      <c r="N3550" t="s">
        <v>3578</v>
      </c>
      <c r="O3550" t="s">
        <v>3579</v>
      </c>
      <c r="P3550" s="61">
        <v>1681.82</v>
      </c>
      <c r="Q3550" t="s">
        <v>3579</v>
      </c>
      <c r="R3550" s="61">
        <v>1681.82</v>
      </c>
      <c r="S3550" s="61">
        <v>0</v>
      </c>
    </row>
    <row r="3551" spans="1:19" x14ac:dyDescent="0.2">
      <c r="A3551" t="s">
        <v>782</v>
      </c>
      <c r="B3551" t="s">
        <v>2396</v>
      </c>
      <c r="C3551" t="s">
        <v>3254</v>
      </c>
      <c r="D3551" t="s">
        <v>238</v>
      </c>
      <c r="E3551" t="s">
        <v>3573</v>
      </c>
      <c r="F3551" t="s">
        <v>122</v>
      </c>
      <c r="G3551" s="87">
        <v>20200212</v>
      </c>
      <c r="H3551" t="s">
        <v>5730</v>
      </c>
      <c r="I3551" t="s">
        <v>7275</v>
      </c>
      <c r="J3551" t="s">
        <v>7276</v>
      </c>
      <c r="K3551">
        <v>7475</v>
      </c>
      <c r="L3551" t="s">
        <v>7277</v>
      </c>
      <c r="M3551" s="87">
        <v>43873</v>
      </c>
      <c r="N3551" t="s">
        <v>3620</v>
      </c>
      <c r="O3551" t="s">
        <v>3579</v>
      </c>
      <c r="P3551" s="61">
        <v>722.42</v>
      </c>
      <c r="Q3551" t="s">
        <v>3579</v>
      </c>
      <c r="R3551" s="61">
        <v>722.42</v>
      </c>
      <c r="S3551" s="61">
        <v>0</v>
      </c>
    </row>
    <row r="3552" spans="1:19" x14ac:dyDescent="0.2">
      <c r="A3552" t="s">
        <v>782</v>
      </c>
      <c r="B3552" t="s">
        <v>2396</v>
      </c>
      <c r="C3552" t="s">
        <v>3254</v>
      </c>
      <c r="D3552" t="s">
        <v>238</v>
      </c>
      <c r="E3552" t="s">
        <v>3573</v>
      </c>
      <c r="F3552" t="s">
        <v>124</v>
      </c>
      <c r="G3552" s="87">
        <v>20200420</v>
      </c>
      <c r="H3552" t="s">
        <v>5730</v>
      </c>
      <c r="I3552" t="s">
        <v>7278</v>
      </c>
      <c r="J3552" t="s">
        <v>7279</v>
      </c>
      <c r="K3552">
        <v>7591</v>
      </c>
      <c r="L3552" t="s">
        <v>7280</v>
      </c>
      <c r="M3552" s="87">
        <v>43944</v>
      </c>
      <c r="N3552" t="s">
        <v>3578</v>
      </c>
      <c r="O3552" t="s">
        <v>3579</v>
      </c>
      <c r="P3552" s="61">
        <v>89.88</v>
      </c>
      <c r="Q3552" t="s">
        <v>3579</v>
      </c>
      <c r="R3552" s="61">
        <v>89.88</v>
      </c>
      <c r="S3552" s="61">
        <v>0</v>
      </c>
    </row>
    <row r="3553" spans="1:19" x14ac:dyDescent="0.2">
      <c r="A3553" t="s">
        <v>782</v>
      </c>
      <c r="B3553" t="s">
        <v>2396</v>
      </c>
      <c r="C3553" t="s">
        <v>3254</v>
      </c>
      <c r="D3553" t="s">
        <v>238</v>
      </c>
      <c r="E3553" t="s">
        <v>3573</v>
      </c>
      <c r="F3553" t="s">
        <v>16</v>
      </c>
      <c r="G3553" s="87">
        <v>20200630</v>
      </c>
      <c r="H3553" t="s">
        <v>3617</v>
      </c>
      <c r="J3553" t="s">
        <v>3618</v>
      </c>
      <c r="K3553">
        <v>7681</v>
      </c>
      <c r="L3553" t="s">
        <v>3619</v>
      </c>
      <c r="M3553" s="87">
        <v>43999</v>
      </c>
      <c r="N3553" t="s">
        <v>3620</v>
      </c>
      <c r="O3553" t="s">
        <v>3579</v>
      </c>
      <c r="P3553" s="61">
        <v>-3885.03</v>
      </c>
      <c r="Q3553" t="s">
        <v>3579</v>
      </c>
      <c r="R3553" s="61">
        <v>0</v>
      </c>
      <c r="S3553" s="61">
        <v>-3885.03</v>
      </c>
    </row>
    <row r="3554" spans="1:19" x14ac:dyDescent="0.2">
      <c r="A3554" t="s">
        <v>785</v>
      </c>
      <c r="B3554" t="s">
        <v>2420</v>
      </c>
      <c r="C3554" t="s">
        <v>3257</v>
      </c>
      <c r="D3554" t="s">
        <v>238</v>
      </c>
      <c r="E3554" t="s">
        <v>3573</v>
      </c>
      <c r="F3554" t="s">
        <v>115</v>
      </c>
      <c r="G3554" s="87">
        <v>20190731</v>
      </c>
      <c r="H3554" t="s">
        <v>4447</v>
      </c>
      <c r="I3554" t="s">
        <v>7281</v>
      </c>
      <c r="J3554" t="s">
        <v>7281</v>
      </c>
      <c r="K3554">
        <v>7182</v>
      </c>
      <c r="L3554" t="s">
        <v>7080</v>
      </c>
      <c r="M3554" s="87">
        <v>43698</v>
      </c>
      <c r="N3554" t="s">
        <v>3620</v>
      </c>
      <c r="O3554" t="s">
        <v>3579</v>
      </c>
      <c r="P3554" s="61">
        <v>192.86</v>
      </c>
      <c r="Q3554" t="s">
        <v>3579</v>
      </c>
      <c r="R3554" s="61">
        <v>192.86</v>
      </c>
      <c r="S3554" s="61">
        <v>0</v>
      </c>
    </row>
    <row r="3555" spans="1:19" x14ac:dyDescent="0.2">
      <c r="A3555" t="s">
        <v>785</v>
      </c>
      <c r="B3555" t="s">
        <v>2420</v>
      </c>
      <c r="C3555" t="s">
        <v>3257</v>
      </c>
      <c r="D3555" t="s">
        <v>238</v>
      </c>
      <c r="E3555" t="s">
        <v>3573</v>
      </c>
      <c r="F3555" t="s">
        <v>115</v>
      </c>
      <c r="G3555" s="87">
        <v>20190731</v>
      </c>
      <c r="H3555" t="s">
        <v>4447</v>
      </c>
      <c r="I3555" t="s">
        <v>7282</v>
      </c>
      <c r="J3555" t="s">
        <v>7282</v>
      </c>
      <c r="K3555">
        <v>7182</v>
      </c>
      <c r="L3555" t="s">
        <v>7080</v>
      </c>
      <c r="M3555" s="87">
        <v>43698</v>
      </c>
      <c r="N3555" t="s">
        <v>3620</v>
      </c>
      <c r="O3555" t="s">
        <v>3579</v>
      </c>
      <c r="P3555" s="61">
        <v>1370.19</v>
      </c>
      <c r="Q3555" t="s">
        <v>3579</v>
      </c>
      <c r="R3555" s="61">
        <v>1370.19</v>
      </c>
      <c r="S3555" s="61">
        <v>0</v>
      </c>
    </row>
    <row r="3556" spans="1:19" x14ac:dyDescent="0.2">
      <c r="A3556" t="s">
        <v>785</v>
      </c>
      <c r="B3556" t="s">
        <v>2420</v>
      </c>
      <c r="C3556" t="s">
        <v>3257</v>
      </c>
      <c r="D3556" t="s">
        <v>238</v>
      </c>
      <c r="E3556" t="s">
        <v>3573</v>
      </c>
      <c r="F3556" t="s">
        <v>116</v>
      </c>
      <c r="G3556" s="87">
        <v>20190831</v>
      </c>
      <c r="H3556" t="s">
        <v>4447</v>
      </c>
      <c r="I3556" t="s">
        <v>7281</v>
      </c>
      <c r="J3556" t="s">
        <v>7281</v>
      </c>
      <c r="K3556">
        <v>7234</v>
      </c>
      <c r="L3556" t="s">
        <v>7082</v>
      </c>
      <c r="M3556" s="87">
        <v>43718</v>
      </c>
      <c r="N3556" t="s">
        <v>3620</v>
      </c>
      <c r="O3556" t="s">
        <v>3579</v>
      </c>
      <c r="P3556" s="61">
        <v>199.29</v>
      </c>
      <c r="Q3556" t="s">
        <v>3579</v>
      </c>
      <c r="R3556" s="61">
        <v>199.29</v>
      </c>
      <c r="S3556" s="61">
        <v>0</v>
      </c>
    </row>
    <row r="3557" spans="1:19" x14ac:dyDescent="0.2">
      <c r="A3557" t="s">
        <v>785</v>
      </c>
      <c r="B3557" t="s">
        <v>2420</v>
      </c>
      <c r="C3557" t="s">
        <v>3257</v>
      </c>
      <c r="D3557" t="s">
        <v>238</v>
      </c>
      <c r="E3557" t="s">
        <v>3573</v>
      </c>
      <c r="F3557" t="s">
        <v>116</v>
      </c>
      <c r="G3557" s="87">
        <v>20190831</v>
      </c>
      <c r="H3557" t="s">
        <v>4447</v>
      </c>
      <c r="I3557" t="s">
        <v>7282</v>
      </c>
      <c r="J3557" t="s">
        <v>7282</v>
      </c>
      <c r="K3557">
        <v>7234</v>
      </c>
      <c r="L3557" t="s">
        <v>7082</v>
      </c>
      <c r="M3557" s="87">
        <v>43718</v>
      </c>
      <c r="N3557" t="s">
        <v>3620</v>
      </c>
      <c r="O3557" t="s">
        <v>3579</v>
      </c>
      <c r="P3557" s="61">
        <v>1415.86</v>
      </c>
      <c r="Q3557" t="s">
        <v>3579</v>
      </c>
      <c r="R3557" s="61">
        <v>1415.86</v>
      </c>
      <c r="S3557" s="61">
        <v>0</v>
      </c>
    </row>
    <row r="3558" spans="1:19" x14ac:dyDescent="0.2">
      <c r="A3558" t="s">
        <v>785</v>
      </c>
      <c r="B3558" t="s">
        <v>2420</v>
      </c>
      <c r="C3558" t="s">
        <v>3257</v>
      </c>
      <c r="D3558" t="s">
        <v>238</v>
      </c>
      <c r="E3558" t="s">
        <v>3573</v>
      </c>
      <c r="F3558" t="s">
        <v>117</v>
      </c>
      <c r="G3558" s="87">
        <v>20190930</v>
      </c>
      <c r="H3558" t="s">
        <v>4447</v>
      </c>
      <c r="I3558" t="s">
        <v>7281</v>
      </c>
      <c r="J3558" t="s">
        <v>7281</v>
      </c>
      <c r="K3558">
        <v>7281</v>
      </c>
      <c r="L3558" t="s">
        <v>7084</v>
      </c>
      <c r="M3558" s="87">
        <v>43748</v>
      </c>
      <c r="N3558" t="s">
        <v>3620</v>
      </c>
      <c r="O3558" t="s">
        <v>3579</v>
      </c>
      <c r="P3558" s="61">
        <v>192.86</v>
      </c>
      <c r="Q3558" t="s">
        <v>3579</v>
      </c>
      <c r="R3558" s="61">
        <v>192.86</v>
      </c>
      <c r="S3558" s="61">
        <v>0</v>
      </c>
    </row>
    <row r="3559" spans="1:19" x14ac:dyDescent="0.2">
      <c r="A3559" t="s">
        <v>785</v>
      </c>
      <c r="B3559" t="s">
        <v>2420</v>
      </c>
      <c r="C3559" t="s">
        <v>3257</v>
      </c>
      <c r="D3559" t="s">
        <v>238</v>
      </c>
      <c r="E3559" t="s">
        <v>3573</v>
      </c>
      <c r="F3559" t="s">
        <v>117</v>
      </c>
      <c r="G3559" s="87">
        <v>20190930</v>
      </c>
      <c r="H3559" t="s">
        <v>4447</v>
      </c>
      <c r="I3559" t="s">
        <v>7282</v>
      </c>
      <c r="J3559" t="s">
        <v>7282</v>
      </c>
      <c r="K3559">
        <v>7281</v>
      </c>
      <c r="L3559" t="s">
        <v>7084</v>
      </c>
      <c r="M3559" s="87">
        <v>43748</v>
      </c>
      <c r="N3559" t="s">
        <v>3620</v>
      </c>
      <c r="O3559" t="s">
        <v>3579</v>
      </c>
      <c r="P3559" s="61">
        <v>1370.19</v>
      </c>
      <c r="Q3559" t="s">
        <v>3579</v>
      </c>
      <c r="R3559" s="61">
        <v>1370.19</v>
      </c>
      <c r="S3559" s="61">
        <v>0</v>
      </c>
    </row>
    <row r="3560" spans="1:19" x14ac:dyDescent="0.2">
      <c r="A3560" t="s">
        <v>785</v>
      </c>
      <c r="B3560" t="s">
        <v>2420</v>
      </c>
      <c r="C3560" t="s">
        <v>3257</v>
      </c>
      <c r="D3560" t="s">
        <v>238</v>
      </c>
      <c r="E3560" t="s">
        <v>3573</v>
      </c>
      <c r="F3560" t="s">
        <v>118</v>
      </c>
      <c r="G3560" s="87">
        <v>20191031</v>
      </c>
      <c r="H3560" t="s">
        <v>4447</v>
      </c>
      <c r="I3560" t="s">
        <v>7283</v>
      </c>
      <c r="J3560" t="s">
        <v>7283</v>
      </c>
      <c r="K3560">
        <v>7328</v>
      </c>
      <c r="L3560" t="s">
        <v>7085</v>
      </c>
      <c r="M3560" s="87">
        <v>43782</v>
      </c>
      <c r="N3560" t="s">
        <v>3620</v>
      </c>
      <c r="O3560" t="s">
        <v>3579</v>
      </c>
      <c r="P3560" s="61">
        <v>192.86</v>
      </c>
      <c r="Q3560" t="s">
        <v>3579</v>
      </c>
      <c r="R3560" s="61">
        <v>192.86</v>
      </c>
      <c r="S3560" s="61">
        <v>0</v>
      </c>
    </row>
    <row r="3561" spans="1:19" x14ac:dyDescent="0.2">
      <c r="A3561" t="s">
        <v>785</v>
      </c>
      <c r="B3561" t="s">
        <v>2420</v>
      </c>
      <c r="C3561" t="s">
        <v>3257</v>
      </c>
      <c r="D3561" t="s">
        <v>238</v>
      </c>
      <c r="E3561" t="s">
        <v>3573</v>
      </c>
      <c r="F3561" t="s">
        <v>118</v>
      </c>
      <c r="G3561" s="87">
        <v>20191031</v>
      </c>
      <c r="H3561" t="s">
        <v>4447</v>
      </c>
      <c r="I3561" t="s">
        <v>7284</v>
      </c>
      <c r="J3561" t="s">
        <v>7284</v>
      </c>
      <c r="K3561">
        <v>7328</v>
      </c>
      <c r="L3561" t="s">
        <v>7085</v>
      </c>
      <c r="M3561" s="87">
        <v>43782</v>
      </c>
      <c r="N3561" t="s">
        <v>3620</v>
      </c>
      <c r="O3561" t="s">
        <v>3579</v>
      </c>
      <c r="P3561" s="61">
        <v>1378.58</v>
      </c>
      <c r="Q3561" t="s">
        <v>3579</v>
      </c>
      <c r="R3561" s="61">
        <v>1378.58</v>
      </c>
      <c r="S3561" s="61">
        <v>0</v>
      </c>
    </row>
    <row r="3562" spans="1:19" x14ac:dyDescent="0.2">
      <c r="A3562" t="s">
        <v>785</v>
      </c>
      <c r="B3562" t="s">
        <v>2420</v>
      </c>
      <c r="C3562" t="s">
        <v>3257</v>
      </c>
      <c r="D3562" t="s">
        <v>238</v>
      </c>
      <c r="E3562" t="s">
        <v>3573</v>
      </c>
      <c r="F3562" t="s">
        <v>119</v>
      </c>
      <c r="G3562" s="87">
        <v>20191130</v>
      </c>
      <c r="H3562" t="s">
        <v>4447</v>
      </c>
      <c r="I3562" t="s">
        <v>7283</v>
      </c>
      <c r="J3562" t="s">
        <v>7283</v>
      </c>
      <c r="K3562">
        <v>7380</v>
      </c>
      <c r="L3562" t="s">
        <v>7086</v>
      </c>
      <c r="M3562" s="87">
        <v>43810</v>
      </c>
      <c r="N3562" t="s">
        <v>3620</v>
      </c>
      <c r="O3562" t="s">
        <v>3579</v>
      </c>
      <c r="P3562" s="61">
        <v>192.86</v>
      </c>
      <c r="Q3562" t="s">
        <v>3579</v>
      </c>
      <c r="R3562" s="61">
        <v>192.86</v>
      </c>
      <c r="S3562" s="61">
        <v>0</v>
      </c>
    </row>
    <row r="3563" spans="1:19" x14ac:dyDescent="0.2">
      <c r="A3563" t="s">
        <v>785</v>
      </c>
      <c r="B3563" t="s">
        <v>2420</v>
      </c>
      <c r="C3563" t="s">
        <v>3257</v>
      </c>
      <c r="D3563" t="s">
        <v>238</v>
      </c>
      <c r="E3563" t="s">
        <v>3573</v>
      </c>
      <c r="F3563" t="s">
        <v>119</v>
      </c>
      <c r="G3563" s="87">
        <v>20191130</v>
      </c>
      <c r="H3563" t="s">
        <v>4447</v>
      </c>
      <c r="I3563" t="s">
        <v>7284</v>
      </c>
      <c r="J3563" t="s">
        <v>7284</v>
      </c>
      <c r="K3563">
        <v>7380</v>
      </c>
      <c r="L3563" t="s">
        <v>7086</v>
      </c>
      <c r="M3563" s="87">
        <v>43810</v>
      </c>
      <c r="N3563" t="s">
        <v>3620</v>
      </c>
      <c r="O3563" t="s">
        <v>3579</v>
      </c>
      <c r="P3563" s="61">
        <v>1378.58</v>
      </c>
      <c r="Q3563" t="s">
        <v>3579</v>
      </c>
      <c r="R3563" s="61">
        <v>1378.58</v>
      </c>
      <c r="S3563" s="61">
        <v>0</v>
      </c>
    </row>
    <row r="3564" spans="1:19" x14ac:dyDescent="0.2">
      <c r="A3564" t="s">
        <v>785</v>
      </c>
      <c r="B3564" t="s">
        <v>2420</v>
      </c>
      <c r="C3564" t="s">
        <v>3257</v>
      </c>
      <c r="D3564" t="s">
        <v>238</v>
      </c>
      <c r="E3564" t="s">
        <v>3573</v>
      </c>
      <c r="F3564" t="s">
        <v>120</v>
      </c>
      <c r="G3564" s="87">
        <v>20191231</v>
      </c>
      <c r="H3564" t="s">
        <v>4447</v>
      </c>
      <c r="I3564" t="s">
        <v>7283</v>
      </c>
      <c r="J3564" t="s">
        <v>7283</v>
      </c>
      <c r="K3564">
        <v>7417</v>
      </c>
      <c r="L3564" t="s">
        <v>7088</v>
      </c>
      <c r="M3564" s="87">
        <v>43840</v>
      </c>
      <c r="N3564" t="s">
        <v>3620</v>
      </c>
      <c r="O3564" t="s">
        <v>3579</v>
      </c>
      <c r="P3564" s="61">
        <v>199.29</v>
      </c>
      <c r="Q3564" t="s">
        <v>3579</v>
      </c>
      <c r="R3564" s="61">
        <v>199.29</v>
      </c>
      <c r="S3564" s="61">
        <v>0</v>
      </c>
    </row>
    <row r="3565" spans="1:19" x14ac:dyDescent="0.2">
      <c r="A3565" t="s">
        <v>785</v>
      </c>
      <c r="B3565" t="s">
        <v>2420</v>
      </c>
      <c r="C3565" t="s">
        <v>3257</v>
      </c>
      <c r="D3565" t="s">
        <v>238</v>
      </c>
      <c r="E3565" t="s">
        <v>3573</v>
      </c>
      <c r="F3565" t="s">
        <v>120</v>
      </c>
      <c r="G3565" s="87">
        <v>20191231</v>
      </c>
      <c r="H3565" t="s">
        <v>4447</v>
      </c>
      <c r="I3565" t="s">
        <v>7284</v>
      </c>
      <c r="J3565" t="s">
        <v>7284</v>
      </c>
      <c r="K3565">
        <v>7417</v>
      </c>
      <c r="L3565" t="s">
        <v>7088</v>
      </c>
      <c r="M3565" s="87">
        <v>43840</v>
      </c>
      <c r="N3565" t="s">
        <v>3620</v>
      </c>
      <c r="O3565" t="s">
        <v>3579</v>
      </c>
      <c r="P3565" s="61">
        <v>1424.54</v>
      </c>
      <c r="Q3565" t="s">
        <v>3579</v>
      </c>
      <c r="R3565" s="61">
        <v>1424.54</v>
      </c>
      <c r="S3565" s="61">
        <v>0</v>
      </c>
    </row>
    <row r="3566" spans="1:19" x14ac:dyDescent="0.2">
      <c r="A3566" t="s">
        <v>785</v>
      </c>
      <c r="B3566" t="s">
        <v>2420</v>
      </c>
      <c r="C3566" t="s">
        <v>3257</v>
      </c>
      <c r="D3566" t="s">
        <v>238</v>
      </c>
      <c r="E3566" t="s">
        <v>3573</v>
      </c>
      <c r="F3566" t="s">
        <v>121</v>
      </c>
      <c r="G3566" s="87">
        <v>20200131</v>
      </c>
      <c r="H3566" t="s">
        <v>4447</v>
      </c>
      <c r="I3566" t="s">
        <v>7285</v>
      </c>
      <c r="J3566" t="s">
        <v>7285</v>
      </c>
      <c r="K3566">
        <v>7477</v>
      </c>
      <c r="L3566" t="s">
        <v>7091</v>
      </c>
      <c r="M3566" s="87">
        <v>43873</v>
      </c>
      <c r="N3566" t="s">
        <v>3620</v>
      </c>
      <c r="O3566" t="s">
        <v>3579</v>
      </c>
      <c r="P3566" s="61">
        <v>195</v>
      </c>
      <c r="Q3566" t="s">
        <v>3579</v>
      </c>
      <c r="R3566" s="61">
        <v>195</v>
      </c>
      <c r="S3566" s="61">
        <v>0</v>
      </c>
    </row>
    <row r="3567" spans="1:19" x14ac:dyDescent="0.2">
      <c r="A3567" t="s">
        <v>785</v>
      </c>
      <c r="B3567" t="s">
        <v>2420</v>
      </c>
      <c r="C3567" t="s">
        <v>3257</v>
      </c>
      <c r="D3567" t="s">
        <v>238</v>
      </c>
      <c r="E3567" t="s">
        <v>3573</v>
      </c>
      <c r="F3567" t="s">
        <v>121</v>
      </c>
      <c r="G3567" s="87">
        <v>20200131</v>
      </c>
      <c r="H3567" t="s">
        <v>4447</v>
      </c>
      <c r="I3567" t="s">
        <v>7286</v>
      </c>
      <c r="J3567" t="s">
        <v>7286</v>
      </c>
      <c r="K3567">
        <v>7477</v>
      </c>
      <c r="L3567" t="s">
        <v>7091</v>
      </c>
      <c r="M3567" s="87">
        <v>43873</v>
      </c>
      <c r="N3567" t="s">
        <v>3620</v>
      </c>
      <c r="O3567" t="s">
        <v>3579</v>
      </c>
      <c r="P3567" s="61">
        <v>1401.19</v>
      </c>
      <c r="Q3567" t="s">
        <v>3579</v>
      </c>
      <c r="R3567" s="61">
        <v>1401.19</v>
      </c>
      <c r="S3567" s="61">
        <v>0</v>
      </c>
    </row>
    <row r="3568" spans="1:19" x14ac:dyDescent="0.2">
      <c r="A3568" t="s">
        <v>785</v>
      </c>
      <c r="B3568" t="s">
        <v>2420</v>
      </c>
      <c r="C3568" t="s">
        <v>3257</v>
      </c>
      <c r="D3568" t="s">
        <v>238</v>
      </c>
      <c r="E3568" t="s">
        <v>3573</v>
      </c>
      <c r="F3568" t="s">
        <v>122</v>
      </c>
      <c r="G3568" s="87">
        <v>20200229</v>
      </c>
      <c r="H3568" t="s">
        <v>4447</v>
      </c>
      <c r="I3568" t="s">
        <v>7285</v>
      </c>
      <c r="J3568" t="s">
        <v>7285</v>
      </c>
      <c r="K3568">
        <v>7524</v>
      </c>
      <c r="L3568" t="s">
        <v>7092</v>
      </c>
      <c r="M3568" s="87">
        <v>43902</v>
      </c>
      <c r="N3568" t="s">
        <v>3620</v>
      </c>
      <c r="O3568" t="s">
        <v>3579</v>
      </c>
      <c r="P3568" s="61">
        <v>195</v>
      </c>
      <c r="Q3568" t="s">
        <v>3579</v>
      </c>
      <c r="R3568" s="61">
        <v>195</v>
      </c>
      <c r="S3568" s="61">
        <v>0</v>
      </c>
    </row>
    <row r="3569" spans="1:19" x14ac:dyDescent="0.2">
      <c r="A3569" t="s">
        <v>785</v>
      </c>
      <c r="B3569" t="s">
        <v>2420</v>
      </c>
      <c r="C3569" t="s">
        <v>3257</v>
      </c>
      <c r="D3569" t="s">
        <v>238</v>
      </c>
      <c r="E3569" t="s">
        <v>3573</v>
      </c>
      <c r="F3569" t="s">
        <v>122</v>
      </c>
      <c r="G3569" s="87">
        <v>20200229</v>
      </c>
      <c r="H3569" t="s">
        <v>4447</v>
      </c>
      <c r="I3569" t="s">
        <v>7286</v>
      </c>
      <c r="J3569" t="s">
        <v>7286</v>
      </c>
      <c r="K3569">
        <v>7524</v>
      </c>
      <c r="L3569" t="s">
        <v>7092</v>
      </c>
      <c r="M3569" s="87">
        <v>43902</v>
      </c>
      <c r="N3569" t="s">
        <v>3620</v>
      </c>
      <c r="O3569" t="s">
        <v>3579</v>
      </c>
      <c r="P3569" s="61">
        <v>1401.19</v>
      </c>
      <c r="Q3569" t="s">
        <v>3579</v>
      </c>
      <c r="R3569" s="61">
        <v>1401.19</v>
      </c>
      <c r="S3569" s="61">
        <v>0</v>
      </c>
    </row>
    <row r="3570" spans="1:19" x14ac:dyDescent="0.2">
      <c r="A3570" t="s">
        <v>785</v>
      </c>
      <c r="B3570" t="s">
        <v>2420</v>
      </c>
      <c r="C3570" t="s">
        <v>3257</v>
      </c>
      <c r="D3570" t="s">
        <v>238</v>
      </c>
      <c r="E3570" t="s">
        <v>3573</v>
      </c>
      <c r="F3570" t="s">
        <v>123</v>
      </c>
      <c r="G3570" s="87">
        <v>20200331</v>
      </c>
      <c r="H3570" t="s">
        <v>4447</v>
      </c>
      <c r="I3570" t="s">
        <v>7285</v>
      </c>
      <c r="J3570" t="s">
        <v>7285</v>
      </c>
      <c r="K3570">
        <v>7580</v>
      </c>
      <c r="L3570" t="s">
        <v>7093</v>
      </c>
      <c r="M3570" s="87">
        <v>43935</v>
      </c>
      <c r="N3570" t="s">
        <v>3620</v>
      </c>
      <c r="O3570" t="s">
        <v>3579</v>
      </c>
      <c r="P3570" s="61">
        <v>201.5</v>
      </c>
      <c r="Q3570" t="s">
        <v>3579</v>
      </c>
      <c r="R3570" s="61">
        <v>201.5</v>
      </c>
      <c r="S3570" s="61">
        <v>0</v>
      </c>
    </row>
    <row r="3571" spans="1:19" x14ac:dyDescent="0.2">
      <c r="A3571" t="s">
        <v>785</v>
      </c>
      <c r="B3571" t="s">
        <v>2420</v>
      </c>
      <c r="C3571" t="s">
        <v>3257</v>
      </c>
      <c r="D3571" t="s">
        <v>238</v>
      </c>
      <c r="E3571" t="s">
        <v>3573</v>
      </c>
      <c r="F3571" t="s">
        <v>123</v>
      </c>
      <c r="G3571" s="87">
        <v>20200331</v>
      </c>
      <c r="H3571" t="s">
        <v>4447</v>
      </c>
      <c r="I3571" t="s">
        <v>7286</v>
      </c>
      <c r="J3571" t="s">
        <v>7286</v>
      </c>
      <c r="K3571">
        <v>7580</v>
      </c>
      <c r="L3571" t="s">
        <v>7093</v>
      </c>
      <c r="M3571" s="87">
        <v>43935</v>
      </c>
      <c r="N3571" t="s">
        <v>3620</v>
      </c>
      <c r="O3571" t="s">
        <v>3579</v>
      </c>
      <c r="P3571" s="61">
        <v>1447.9</v>
      </c>
      <c r="Q3571" t="s">
        <v>3579</v>
      </c>
      <c r="R3571" s="61">
        <v>1447.9</v>
      </c>
      <c r="S3571" s="61">
        <v>0</v>
      </c>
    </row>
    <row r="3572" spans="1:19" x14ac:dyDescent="0.2">
      <c r="A3572" t="s">
        <v>785</v>
      </c>
      <c r="B3572" t="s">
        <v>2420</v>
      </c>
      <c r="C3572" t="s">
        <v>3257</v>
      </c>
      <c r="D3572" t="s">
        <v>238</v>
      </c>
      <c r="E3572" t="s">
        <v>3573</v>
      </c>
      <c r="F3572" t="s">
        <v>124</v>
      </c>
      <c r="G3572" s="87">
        <v>20200430</v>
      </c>
      <c r="H3572" t="s">
        <v>4447</v>
      </c>
      <c r="I3572" t="s">
        <v>7287</v>
      </c>
      <c r="J3572" t="s">
        <v>7287</v>
      </c>
      <c r="K3572">
        <v>7617</v>
      </c>
      <c r="L3572" t="s">
        <v>7095</v>
      </c>
      <c r="M3572" s="87">
        <v>43957</v>
      </c>
      <c r="N3572" t="s">
        <v>3620</v>
      </c>
      <c r="O3572" t="s">
        <v>3579</v>
      </c>
      <c r="P3572" s="61">
        <v>196.04</v>
      </c>
      <c r="Q3572" t="s">
        <v>3579</v>
      </c>
      <c r="R3572" s="61">
        <v>196.04</v>
      </c>
      <c r="S3572" s="61">
        <v>0</v>
      </c>
    </row>
    <row r="3573" spans="1:19" x14ac:dyDescent="0.2">
      <c r="A3573" t="s">
        <v>785</v>
      </c>
      <c r="B3573" t="s">
        <v>2420</v>
      </c>
      <c r="C3573" t="s">
        <v>3257</v>
      </c>
      <c r="D3573" t="s">
        <v>238</v>
      </c>
      <c r="E3573" t="s">
        <v>3573</v>
      </c>
      <c r="F3573" t="s">
        <v>124</v>
      </c>
      <c r="G3573" s="87">
        <v>20200430</v>
      </c>
      <c r="H3573" t="s">
        <v>4447</v>
      </c>
      <c r="I3573" t="s">
        <v>7288</v>
      </c>
      <c r="J3573" t="s">
        <v>7288</v>
      </c>
      <c r="K3573">
        <v>7617</v>
      </c>
      <c r="L3573" t="s">
        <v>7095</v>
      </c>
      <c r="M3573" s="87">
        <v>43957</v>
      </c>
      <c r="N3573" t="s">
        <v>3620</v>
      </c>
      <c r="O3573" t="s">
        <v>3579</v>
      </c>
      <c r="P3573" s="61">
        <v>1363.87</v>
      </c>
      <c r="Q3573" t="s">
        <v>3579</v>
      </c>
      <c r="R3573" s="61">
        <v>1363.87</v>
      </c>
      <c r="S3573" s="61">
        <v>0</v>
      </c>
    </row>
    <row r="3574" spans="1:19" x14ac:dyDescent="0.2">
      <c r="A3574" t="s">
        <v>785</v>
      </c>
      <c r="B3574" t="s">
        <v>2420</v>
      </c>
      <c r="C3574" t="s">
        <v>3257</v>
      </c>
      <c r="D3574" t="s">
        <v>238</v>
      </c>
      <c r="E3574" t="s">
        <v>3573</v>
      </c>
      <c r="F3574" t="s">
        <v>125</v>
      </c>
      <c r="G3574" s="87">
        <v>20200531</v>
      </c>
      <c r="H3574" t="s">
        <v>4447</v>
      </c>
      <c r="I3574" t="s">
        <v>7287</v>
      </c>
      <c r="J3574" t="s">
        <v>7287</v>
      </c>
      <c r="K3574">
        <v>7667</v>
      </c>
      <c r="L3574" t="s">
        <v>6859</v>
      </c>
      <c r="M3574" s="87">
        <v>43991</v>
      </c>
      <c r="N3574" t="s">
        <v>3620</v>
      </c>
      <c r="O3574" t="s">
        <v>3579</v>
      </c>
      <c r="P3574" s="61">
        <v>209.56</v>
      </c>
      <c r="Q3574" t="s">
        <v>3579</v>
      </c>
      <c r="R3574" s="61">
        <v>209.56</v>
      </c>
      <c r="S3574" s="61">
        <v>0</v>
      </c>
    </row>
    <row r="3575" spans="1:19" x14ac:dyDescent="0.2">
      <c r="A3575" t="s">
        <v>785</v>
      </c>
      <c r="B3575" t="s">
        <v>2420</v>
      </c>
      <c r="C3575" t="s">
        <v>3257</v>
      </c>
      <c r="D3575" t="s">
        <v>238</v>
      </c>
      <c r="E3575" t="s">
        <v>3573</v>
      </c>
      <c r="F3575" t="s">
        <v>125</v>
      </c>
      <c r="G3575" s="87">
        <v>20200531</v>
      </c>
      <c r="H3575" t="s">
        <v>4447</v>
      </c>
      <c r="I3575" t="s">
        <v>7288</v>
      </c>
      <c r="J3575" t="s">
        <v>7288</v>
      </c>
      <c r="K3575">
        <v>7667</v>
      </c>
      <c r="L3575" t="s">
        <v>6859</v>
      </c>
      <c r="M3575" s="87">
        <v>43991</v>
      </c>
      <c r="N3575" t="s">
        <v>3620</v>
      </c>
      <c r="O3575" t="s">
        <v>3579</v>
      </c>
      <c r="P3575" s="61">
        <v>1457.93</v>
      </c>
      <c r="Q3575" t="s">
        <v>3579</v>
      </c>
      <c r="R3575" s="61">
        <v>1457.93</v>
      </c>
      <c r="S3575" s="61">
        <v>0</v>
      </c>
    </row>
    <row r="3576" spans="1:19" x14ac:dyDescent="0.2">
      <c r="A3576" t="s">
        <v>785</v>
      </c>
      <c r="B3576" t="s">
        <v>2420</v>
      </c>
      <c r="C3576" t="s">
        <v>3257</v>
      </c>
      <c r="D3576" t="s">
        <v>238</v>
      </c>
      <c r="E3576" t="s">
        <v>3573</v>
      </c>
      <c r="F3576" t="s">
        <v>16</v>
      </c>
      <c r="G3576" s="87">
        <v>20200630</v>
      </c>
      <c r="H3576" t="s">
        <v>3617</v>
      </c>
      <c r="J3576" t="s">
        <v>3618</v>
      </c>
      <c r="K3576">
        <v>7681</v>
      </c>
      <c r="L3576" t="s">
        <v>3619</v>
      </c>
      <c r="M3576" s="87">
        <v>43999</v>
      </c>
      <c r="N3576" t="s">
        <v>3620</v>
      </c>
      <c r="O3576" t="s">
        <v>3579</v>
      </c>
      <c r="P3576" s="61">
        <v>-17577.14</v>
      </c>
      <c r="Q3576" t="s">
        <v>3579</v>
      </c>
      <c r="R3576" s="61">
        <v>0</v>
      </c>
      <c r="S3576" s="61">
        <v>-17577.14</v>
      </c>
    </row>
    <row r="3577" spans="1:19" x14ac:dyDescent="0.2">
      <c r="A3577" t="s">
        <v>785</v>
      </c>
      <c r="B3577" t="s">
        <v>2420</v>
      </c>
      <c r="C3577" t="s">
        <v>3257</v>
      </c>
      <c r="D3577" t="s">
        <v>238</v>
      </c>
      <c r="E3577" t="s">
        <v>3573</v>
      </c>
      <c r="F3577" t="s">
        <v>126</v>
      </c>
      <c r="G3577" s="87">
        <v>20200630</v>
      </c>
      <c r="H3577" t="s">
        <v>4447</v>
      </c>
      <c r="I3577" t="s">
        <v>7287</v>
      </c>
      <c r="J3577" t="s">
        <v>7287</v>
      </c>
      <c r="K3577">
        <v>7737</v>
      </c>
      <c r="L3577" t="s">
        <v>6862</v>
      </c>
      <c r="M3577" s="87">
        <v>44020</v>
      </c>
      <c r="N3577" t="s">
        <v>3620</v>
      </c>
      <c r="O3577" t="s">
        <v>3579</v>
      </c>
      <c r="P3577" s="61">
        <v>202.8</v>
      </c>
      <c r="Q3577" t="s">
        <v>3579</v>
      </c>
      <c r="R3577" s="61">
        <v>202.8</v>
      </c>
      <c r="S3577" s="61">
        <v>0</v>
      </c>
    </row>
    <row r="3578" spans="1:19" x14ac:dyDescent="0.2">
      <c r="A3578" t="s">
        <v>785</v>
      </c>
      <c r="B3578" t="s">
        <v>2420</v>
      </c>
      <c r="C3578" t="s">
        <v>3257</v>
      </c>
      <c r="D3578" t="s">
        <v>238</v>
      </c>
      <c r="E3578" t="s">
        <v>3573</v>
      </c>
      <c r="F3578" t="s">
        <v>16</v>
      </c>
      <c r="G3578" s="87">
        <v>20200630</v>
      </c>
      <c r="H3578" t="s">
        <v>3617</v>
      </c>
      <c r="I3578" t="s">
        <v>3618</v>
      </c>
      <c r="J3578" t="s">
        <v>3618</v>
      </c>
      <c r="K3578">
        <v>7737</v>
      </c>
      <c r="L3578" t="s">
        <v>6862</v>
      </c>
      <c r="M3578" s="87">
        <v>44020</v>
      </c>
      <c r="N3578" t="s">
        <v>3620</v>
      </c>
      <c r="O3578" t="s">
        <v>3579</v>
      </c>
      <c r="P3578" s="61">
        <v>-202.8</v>
      </c>
      <c r="Q3578" t="s">
        <v>3579</v>
      </c>
      <c r="R3578" s="61">
        <v>0</v>
      </c>
      <c r="S3578" s="61">
        <v>-202.8</v>
      </c>
    </row>
    <row r="3579" spans="1:19" x14ac:dyDescent="0.2">
      <c r="A3579" t="s">
        <v>785</v>
      </c>
      <c r="B3579" t="s">
        <v>2420</v>
      </c>
      <c r="C3579" t="s">
        <v>3257</v>
      </c>
      <c r="D3579" t="s">
        <v>238</v>
      </c>
      <c r="E3579" t="s">
        <v>3573</v>
      </c>
      <c r="F3579" t="s">
        <v>16</v>
      </c>
      <c r="G3579" s="87">
        <v>20200630</v>
      </c>
      <c r="H3579" t="s">
        <v>3617</v>
      </c>
      <c r="I3579" t="s">
        <v>3618</v>
      </c>
      <c r="J3579" t="s">
        <v>3618</v>
      </c>
      <c r="K3579">
        <v>7737</v>
      </c>
      <c r="L3579" t="s">
        <v>6862</v>
      </c>
      <c r="M3579" s="87">
        <v>44020</v>
      </c>
      <c r="N3579" t="s">
        <v>3620</v>
      </c>
      <c r="O3579" t="s">
        <v>3579</v>
      </c>
      <c r="P3579" s="61">
        <v>-1410.9</v>
      </c>
      <c r="Q3579" t="s">
        <v>3579</v>
      </c>
      <c r="R3579" s="61">
        <v>0</v>
      </c>
      <c r="S3579" s="61">
        <v>-1410.9</v>
      </c>
    </row>
    <row r="3580" spans="1:19" x14ac:dyDescent="0.2">
      <c r="A3580" t="s">
        <v>785</v>
      </c>
      <c r="B3580" t="s">
        <v>2420</v>
      </c>
      <c r="C3580" t="s">
        <v>3257</v>
      </c>
      <c r="D3580" t="s">
        <v>238</v>
      </c>
      <c r="E3580" t="s">
        <v>3573</v>
      </c>
      <c r="F3580" t="s">
        <v>126</v>
      </c>
      <c r="G3580" s="87">
        <v>20200630</v>
      </c>
      <c r="H3580" t="s">
        <v>4447</v>
      </c>
      <c r="I3580" t="s">
        <v>7288</v>
      </c>
      <c r="J3580" t="s">
        <v>7288</v>
      </c>
      <c r="K3580">
        <v>7737</v>
      </c>
      <c r="L3580" t="s">
        <v>6862</v>
      </c>
      <c r="M3580" s="87">
        <v>44020</v>
      </c>
      <c r="N3580" t="s">
        <v>3620</v>
      </c>
      <c r="O3580" t="s">
        <v>3579</v>
      </c>
      <c r="P3580" s="61">
        <v>1410.9</v>
      </c>
      <c r="Q3580" t="s">
        <v>3579</v>
      </c>
      <c r="R3580" s="61">
        <v>1410.9</v>
      </c>
      <c r="S3580" s="61">
        <v>0</v>
      </c>
    </row>
    <row r="3581" spans="1:19" x14ac:dyDescent="0.2">
      <c r="A3581" t="s">
        <v>786</v>
      </c>
      <c r="B3581" t="s">
        <v>2423</v>
      </c>
      <c r="C3581" t="s">
        <v>3258</v>
      </c>
      <c r="D3581" t="s">
        <v>238</v>
      </c>
      <c r="E3581" t="s">
        <v>3573</v>
      </c>
      <c r="F3581" t="s">
        <v>115</v>
      </c>
      <c r="G3581" s="87">
        <v>20190731</v>
      </c>
      <c r="H3581" t="s">
        <v>4447</v>
      </c>
      <c r="I3581" t="s">
        <v>7281</v>
      </c>
      <c r="J3581" t="s">
        <v>7281</v>
      </c>
      <c r="K3581">
        <v>7182</v>
      </c>
      <c r="L3581" t="s">
        <v>7080</v>
      </c>
      <c r="M3581" s="87">
        <v>43698</v>
      </c>
      <c r="N3581" t="s">
        <v>3620</v>
      </c>
      <c r="O3581" t="s">
        <v>3579</v>
      </c>
      <c r="P3581" s="61">
        <v>53.56</v>
      </c>
      <c r="Q3581" t="s">
        <v>3579</v>
      </c>
      <c r="R3581" s="61">
        <v>53.56</v>
      </c>
      <c r="S3581" s="61">
        <v>0</v>
      </c>
    </row>
    <row r="3582" spans="1:19" x14ac:dyDescent="0.2">
      <c r="A3582" t="s">
        <v>786</v>
      </c>
      <c r="B3582" t="s">
        <v>2423</v>
      </c>
      <c r="C3582" t="s">
        <v>3258</v>
      </c>
      <c r="D3582" t="s">
        <v>238</v>
      </c>
      <c r="E3582" t="s">
        <v>3573</v>
      </c>
      <c r="F3582" t="s">
        <v>115</v>
      </c>
      <c r="G3582" s="87">
        <v>20190731</v>
      </c>
      <c r="H3582" t="s">
        <v>4447</v>
      </c>
      <c r="I3582" t="s">
        <v>7282</v>
      </c>
      <c r="J3582" t="s">
        <v>7282</v>
      </c>
      <c r="K3582">
        <v>7182</v>
      </c>
      <c r="L3582" t="s">
        <v>7080</v>
      </c>
      <c r="M3582" s="87">
        <v>43698</v>
      </c>
      <c r="N3582" t="s">
        <v>3620</v>
      </c>
      <c r="O3582" t="s">
        <v>3579</v>
      </c>
      <c r="P3582" s="61">
        <v>1025.58</v>
      </c>
      <c r="Q3582" t="s">
        <v>3579</v>
      </c>
      <c r="R3582" s="61">
        <v>1025.58</v>
      </c>
      <c r="S3582" s="61">
        <v>0</v>
      </c>
    </row>
    <row r="3583" spans="1:19" x14ac:dyDescent="0.2">
      <c r="A3583" t="s">
        <v>786</v>
      </c>
      <c r="B3583" t="s">
        <v>2423</v>
      </c>
      <c r="C3583" t="s">
        <v>3258</v>
      </c>
      <c r="D3583" t="s">
        <v>238</v>
      </c>
      <c r="E3583" t="s">
        <v>3573</v>
      </c>
      <c r="F3583" t="s">
        <v>116</v>
      </c>
      <c r="G3583" s="87">
        <v>20190831</v>
      </c>
      <c r="H3583" t="s">
        <v>4447</v>
      </c>
      <c r="I3583" t="s">
        <v>7281</v>
      </c>
      <c r="J3583" t="s">
        <v>7281</v>
      </c>
      <c r="K3583">
        <v>7234</v>
      </c>
      <c r="L3583" t="s">
        <v>7082</v>
      </c>
      <c r="M3583" s="87">
        <v>43718</v>
      </c>
      <c r="N3583" t="s">
        <v>3620</v>
      </c>
      <c r="O3583" t="s">
        <v>3579</v>
      </c>
      <c r="P3583" s="61">
        <v>55.35</v>
      </c>
      <c r="Q3583" t="s">
        <v>3579</v>
      </c>
      <c r="R3583" s="61">
        <v>55.35</v>
      </c>
      <c r="S3583" s="61">
        <v>0</v>
      </c>
    </row>
    <row r="3584" spans="1:19" x14ac:dyDescent="0.2">
      <c r="A3584" t="s">
        <v>786</v>
      </c>
      <c r="B3584" t="s">
        <v>2423</v>
      </c>
      <c r="C3584" t="s">
        <v>3258</v>
      </c>
      <c r="D3584" t="s">
        <v>238</v>
      </c>
      <c r="E3584" t="s">
        <v>3573</v>
      </c>
      <c r="F3584" t="s">
        <v>116</v>
      </c>
      <c r="G3584" s="87">
        <v>20190831</v>
      </c>
      <c r="H3584" t="s">
        <v>4447</v>
      </c>
      <c r="I3584" t="s">
        <v>7282</v>
      </c>
      <c r="J3584" t="s">
        <v>7282</v>
      </c>
      <c r="K3584">
        <v>7234</v>
      </c>
      <c r="L3584" t="s">
        <v>7082</v>
      </c>
      <c r="M3584" s="87">
        <v>43718</v>
      </c>
      <c r="N3584" t="s">
        <v>3620</v>
      </c>
      <c r="O3584" t="s">
        <v>3579</v>
      </c>
      <c r="P3584" s="61">
        <v>1059.77</v>
      </c>
      <c r="Q3584" t="s">
        <v>3579</v>
      </c>
      <c r="R3584" s="61">
        <v>1059.77</v>
      </c>
      <c r="S3584" s="61">
        <v>0</v>
      </c>
    </row>
    <row r="3585" spans="1:19" x14ac:dyDescent="0.2">
      <c r="A3585" t="s">
        <v>786</v>
      </c>
      <c r="B3585" t="s">
        <v>2423</v>
      </c>
      <c r="C3585" t="s">
        <v>3258</v>
      </c>
      <c r="D3585" t="s">
        <v>238</v>
      </c>
      <c r="E3585" t="s">
        <v>3573</v>
      </c>
      <c r="F3585" t="s">
        <v>117</v>
      </c>
      <c r="G3585" s="87">
        <v>20190930</v>
      </c>
      <c r="H3585" t="s">
        <v>4447</v>
      </c>
      <c r="I3585" t="s">
        <v>7281</v>
      </c>
      <c r="J3585" t="s">
        <v>7281</v>
      </c>
      <c r="K3585">
        <v>7281</v>
      </c>
      <c r="L3585" t="s">
        <v>7084</v>
      </c>
      <c r="M3585" s="87">
        <v>43748</v>
      </c>
      <c r="N3585" t="s">
        <v>3620</v>
      </c>
      <c r="O3585" t="s">
        <v>3579</v>
      </c>
      <c r="P3585" s="61">
        <v>53.56</v>
      </c>
      <c r="Q3585" t="s">
        <v>3579</v>
      </c>
      <c r="R3585" s="61">
        <v>53.56</v>
      </c>
      <c r="S3585" s="61">
        <v>0</v>
      </c>
    </row>
    <row r="3586" spans="1:19" x14ac:dyDescent="0.2">
      <c r="A3586" t="s">
        <v>786</v>
      </c>
      <c r="B3586" t="s">
        <v>2423</v>
      </c>
      <c r="C3586" t="s">
        <v>3258</v>
      </c>
      <c r="D3586" t="s">
        <v>238</v>
      </c>
      <c r="E3586" t="s">
        <v>3573</v>
      </c>
      <c r="F3586" t="s">
        <v>117</v>
      </c>
      <c r="G3586" s="87">
        <v>20190930</v>
      </c>
      <c r="H3586" t="s">
        <v>4447</v>
      </c>
      <c r="I3586" t="s">
        <v>7282</v>
      </c>
      <c r="J3586" t="s">
        <v>7282</v>
      </c>
      <c r="K3586">
        <v>7281</v>
      </c>
      <c r="L3586" t="s">
        <v>7084</v>
      </c>
      <c r="M3586" s="87">
        <v>43748</v>
      </c>
      <c r="N3586" t="s">
        <v>3620</v>
      </c>
      <c r="O3586" t="s">
        <v>3579</v>
      </c>
      <c r="P3586" s="61">
        <v>1025.58</v>
      </c>
      <c r="Q3586" t="s">
        <v>3579</v>
      </c>
      <c r="R3586" s="61">
        <v>1025.58</v>
      </c>
      <c r="S3586" s="61">
        <v>0</v>
      </c>
    </row>
    <row r="3587" spans="1:19" x14ac:dyDescent="0.2">
      <c r="A3587" t="s">
        <v>786</v>
      </c>
      <c r="B3587" t="s">
        <v>2423</v>
      </c>
      <c r="C3587" t="s">
        <v>3258</v>
      </c>
      <c r="D3587" t="s">
        <v>238</v>
      </c>
      <c r="E3587" t="s">
        <v>3573</v>
      </c>
      <c r="F3587" t="s">
        <v>118</v>
      </c>
      <c r="G3587" s="87">
        <v>20191031</v>
      </c>
      <c r="H3587" t="s">
        <v>4447</v>
      </c>
      <c r="I3587" t="s">
        <v>7283</v>
      </c>
      <c r="J3587" t="s">
        <v>7283</v>
      </c>
      <c r="K3587">
        <v>7328</v>
      </c>
      <c r="L3587" t="s">
        <v>7085</v>
      </c>
      <c r="M3587" s="87">
        <v>43782</v>
      </c>
      <c r="N3587" t="s">
        <v>3620</v>
      </c>
      <c r="O3587" t="s">
        <v>3579</v>
      </c>
      <c r="P3587" s="61">
        <v>53.56</v>
      </c>
      <c r="Q3587" t="s">
        <v>3579</v>
      </c>
      <c r="R3587" s="61">
        <v>53.56</v>
      </c>
      <c r="S3587" s="61">
        <v>0</v>
      </c>
    </row>
    <row r="3588" spans="1:19" x14ac:dyDescent="0.2">
      <c r="A3588" t="s">
        <v>786</v>
      </c>
      <c r="B3588" t="s">
        <v>2423</v>
      </c>
      <c r="C3588" t="s">
        <v>3258</v>
      </c>
      <c r="D3588" t="s">
        <v>238</v>
      </c>
      <c r="E3588" t="s">
        <v>3573</v>
      </c>
      <c r="F3588" t="s">
        <v>118</v>
      </c>
      <c r="G3588" s="87">
        <v>20191031</v>
      </c>
      <c r="H3588" t="s">
        <v>4447</v>
      </c>
      <c r="I3588" t="s">
        <v>7289</v>
      </c>
      <c r="J3588" t="s">
        <v>7289</v>
      </c>
      <c r="K3588">
        <v>7328</v>
      </c>
      <c r="L3588" t="s">
        <v>7085</v>
      </c>
      <c r="M3588" s="87">
        <v>43782</v>
      </c>
      <c r="N3588" t="s">
        <v>3620</v>
      </c>
      <c r="O3588" t="s">
        <v>3579</v>
      </c>
      <c r="P3588" s="61">
        <v>1025.58</v>
      </c>
      <c r="Q3588" t="s">
        <v>3579</v>
      </c>
      <c r="R3588" s="61">
        <v>1025.58</v>
      </c>
      <c r="S3588" s="61">
        <v>0</v>
      </c>
    </row>
    <row r="3589" spans="1:19" x14ac:dyDescent="0.2">
      <c r="A3589" t="s">
        <v>786</v>
      </c>
      <c r="B3589" t="s">
        <v>2423</v>
      </c>
      <c r="C3589" t="s">
        <v>3258</v>
      </c>
      <c r="D3589" t="s">
        <v>238</v>
      </c>
      <c r="E3589" t="s">
        <v>3573</v>
      </c>
      <c r="F3589" t="s">
        <v>119</v>
      </c>
      <c r="G3589" s="87">
        <v>20191130</v>
      </c>
      <c r="H3589" t="s">
        <v>4447</v>
      </c>
      <c r="I3589" t="s">
        <v>7283</v>
      </c>
      <c r="J3589" t="s">
        <v>7283</v>
      </c>
      <c r="K3589">
        <v>7380</v>
      </c>
      <c r="L3589" t="s">
        <v>7086</v>
      </c>
      <c r="M3589" s="87">
        <v>43810</v>
      </c>
      <c r="N3589" t="s">
        <v>3620</v>
      </c>
      <c r="O3589" t="s">
        <v>3579</v>
      </c>
      <c r="P3589" s="61">
        <v>53.56</v>
      </c>
      <c r="Q3589" t="s">
        <v>3579</v>
      </c>
      <c r="R3589" s="61">
        <v>53.56</v>
      </c>
      <c r="S3589" s="61">
        <v>0</v>
      </c>
    </row>
    <row r="3590" spans="1:19" x14ac:dyDescent="0.2">
      <c r="A3590" t="s">
        <v>786</v>
      </c>
      <c r="B3590" t="s">
        <v>2423</v>
      </c>
      <c r="C3590" t="s">
        <v>3258</v>
      </c>
      <c r="D3590" t="s">
        <v>238</v>
      </c>
      <c r="E3590" t="s">
        <v>3573</v>
      </c>
      <c r="F3590" t="s">
        <v>119</v>
      </c>
      <c r="G3590" s="87">
        <v>20191130</v>
      </c>
      <c r="H3590" t="s">
        <v>4447</v>
      </c>
      <c r="I3590" t="s">
        <v>7289</v>
      </c>
      <c r="J3590" t="s">
        <v>7289</v>
      </c>
      <c r="K3590">
        <v>7380</v>
      </c>
      <c r="L3590" t="s">
        <v>7086</v>
      </c>
      <c r="M3590" s="87">
        <v>43810</v>
      </c>
      <c r="N3590" t="s">
        <v>3620</v>
      </c>
      <c r="O3590" t="s">
        <v>3579</v>
      </c>
      <c r="P3590" s="61">
        <v>1025.58</v>
      </c>
      <c r="Q3590" t="s">
        <v>3579</v>
      </c>
      <c r="R3590" s="61">
        <v>1025.58</v>
      </c>
      <c r="S3590" s="61">
        <v>0</v>
      </c>
    </row>
    <row r="3591" spans="1:19" x14ac:dyDescent="0.2">
      <c r="A3591" t="s">
        <v>786</v>
      </c>
      <c r="B3591" t="s">
        <v>2423</v>
      </c>
      <c r="C3591" t="s">
        <v>3258</v>
      </c>
      <c r="D3591" t="s">
        <v>238</v>
      </c>
      <c r="E3591" t="s">
        <v>3573</v>
      </c>
      <c r="F3591" t="s">
        <v>120</v>
      </c>
      <c r="G3591" s="87">
        <v>20191231</v>
      </c>
      <c r="H3591" t="s">
        <v>4447</v>
      </c>
      <c r="I3591" t="s">
        <v>7283</v>
      </c>
      <c r="J3591" t="s">
        <v>7283</v>
      </c>
      <c r="K3591">
        <v>7417</v>
      </c>
      <c r="L3591" t="s">
        <v>7088</v>
      </c>
      <c r="M3591" s="87">
        <v>43840</v>
      </c>
      <c r="N3591" t="s">
        <v>3620</v>
      </c>
      <c r="O3591" t="s">
        <v>3579</v>
      </c>
      <c r="P3591" s="61">
        <v>55.35</v>
      </c>
      <c r="Q3591" t="s">
        <v>3579</v>
      </c>
      <c r="R3591" s="61">
        <v>55.35</v>
      </c>
      <c r="S3591" s="61">
        <v>0</v>
      </c>
    </row>
    <row r="3592" spans="1:19" x14ac:dyDescent="0.2">
      <c r="A3592" t="s">
        <v>786</v>
      </c>
      <c r="B3592" t="s">
        <v>2423</v>
      </c>
      <c r="C3592" t="s">
        <v>3258</v>
      </c>
      <c r="D3592" t="s">
        <v>238</v>
      </c>
      <c r="E3592" t="s">
        <v>3573</v>
      </c>
      <c r="F3592" t="s">
        <v>120</v>
      </c>
      <c r="G3592" s="87">
        <v>20191231</v>
      </c>
      <c r="H3592" t="s">
        <v>4447</v>
      </c>
      <c r="I3592" t="s">
        <v>7289</v>
      </c>
      <c r="J3592" t="s">
        <v>7289</v>
      </c>
      <c r="K3592">
        <v>7417</v>
      </c>
      <c r="L3592" t="s">
        <v>7088</v>
      </c>
      <c r="M3592" s="87">
        <v>43840</v>
      </c>
      <c r="N3592" t="s">
        <v>3620</v>
      </c>
      <c r="O3592" t="s">
        <v>3579</v>
      </c>
      <c r="P3592" s="61">
        <v>1059.77</v>
      </c>
      <c r="Q3592" t="s">
        <v>3579</v>
      </c>
      <c r="R3592" s="61">
        <v>1059.77</v>
      </c>
      <c r="S3592" s="61">
        <v>0</v>
      </c>
    </row>
    <row r="3593" spans="1:19" x14ac:dyDescent="0.2">
      <c r="A3593" t="s">
        <v>786</v>
      </c>
      <c r="B3593" t="s">
        <v>2423</v>
      </c>
      <c r="C3593" t="s">
        <v>3258</v>
      </c>
      <c r="D3593" t="s">
        <v>238</v>
      </c>
      <c r="E3593" t="s">
        <v>3573</v>
      </c>
      <c r="F3593" t="s">
        <v>121</v>
      </c>
      <c r="G3593" s="87">
        <v>20200131</v>
      </c>
      <c r="H3593" t="s">
        <v>4447</v>
      </c>
      <c r="I3593" t="s">
        <v>7285</v>
      </c>
      <c r="J3593" t="s">
        <v>7285</v>
      </c>
      <c r="K3593">
        <v>7477</v>
      </c>
      <c r="L3593" t="s">
        <v>7091</v>
      </c>
      <c r="M3593" s="87">
        <v>43873</v>
      </c>
      <c r="N3593" t="s">
        <v>3620</v>
      </c>
      <c r="O3593" t="s">
        <v>3579</v>
      </c>
      <c r="P3593" s="61">
        <v>54.16</v>
      </c>
      <c r="Q3593" t="s">
        <v>3579</v>
      </c>
      <c r="R3593" s="61">
        <v>54.16</v>
      </c>
      <c r="S3593" s="61">
        <v>0</v>
      </c>
    </row>
    <row r="3594" spans="1:19" x14ac:dyDescent="0.2">
      <c r="A3594" t="s">
        <v>786</v>
      </c>
      <c r="B3594" t="s">
        <v>2423</v>
      </c>
      <c r="C3594" t="s">
        <v>3258</v>
      </c>
      <c r="D3594" t="s">
        <v>238</v>
      </c>
      <c r="E3594" t="s">
        <v>3573</v>
      </c>
      <c r="F3594" t="s">
        <v>121</v>
      </c>
      <c r="G3594" s="87">
        <v>20200131</v>
      </c>
      <c r="H3594" t="s">
        <v>4447</v>
      </c>
      <c r="I3594" t="s">
        <v>7286</v>
      </c>
      <c r="J3594" t="s">
        <v>7286</v>
      </c>
      <c r="K3594">
        <v>7477</v>
      </c>
      <c r="L3594" t="s">
        <v>7091</v>
      </c>
      <c r="M3594" s="87">
        <v>43873</v>
      </c>
      <c r="N3594" t="s">
        <v>3620</v>
      </c>
      <c r="O3594" t="s">
        <v>3579</v>
      </c>
      <c r="P3594" s="61">
        <v>1088.83</v>
      </c>
      <c r="Q3594" t="s">
        <v>3579</v>
      </c>
      <c r="R3594" s="61">
        <v>1088.83</v>
      </c>
      <c r="S3594" s="61">
        <v>0</v>
      </c>
    </row>
    <row r="3595" spans="1:19" x14ac:dyDescent="0.2">
      <c r="A3595" t="s">
        <v>786</v>
      </c>
      <c r="B3595" t="s">
        <v>2423</v>
      </c>
      <c r="C3595" t="s">
        <v>3258</v>
      </c>
      <c r="D3595" t="s">
        <v>238</v>
      </c>
      <c r="E3595" t="s">
        <v>3573</v>
      </c>
      <c r="F3595" t="s">
        <v>122</v>
      </c>
      <c r="G3595" s="87">
        <v>20200229</v>
      </c>
      <c r="H3595" t="s">
        <v>4447</v>
      </c>
      <c r="I3595" t="s">
        <v>7285</v>
      </c>
      <c r="J3595" t="s">
        <v>7285</v>
      </c>
      <c r="K3595">
        <v>7524</v>
      </c>
      <c r="L3595" t="s">
        <v>7092</v>
      </c>
      <c r="M3595" s="87">
        <v>43902</v>
      </c>
      <c r="N3595" t="s">
        <v>3620</v>
      </c>
      <c r="O3595" t="s">
        <v>3579</v>
      </c>
      <c r="P3595" s="61">
        <v>54.16</v>
      </c>
      <c r="Q3595" t="s">
        <v>3579</v>
      </c>
      <c r="R3595" s="61">
        <v>54.16</v>
      </c>
      <c r="S3595" s="61">
        <v>0</v>
      </c>
    </row>
    <row r="3596" spans="1:19" x14ac:dyDescent="0.2">
      <c r="A3596" t="s">
        <v>786</v>
      </c>
      <c r="B3596" t="s">
        <v>2423</v>
      </c>
      <c r="C3596" t="s">
        <v>3258</v>
      </c>
      <c r="D3596" t="s">
        <v>238</v>
      </c>
      <c r="E3596" t="s">
        <v>3573</v>
      </c>
      <c r="F3596" t="s">
        <v>122</v>
      </c>
      <c r="G3596" s="87">
        <v>20200229</v>
      </c>
      <c r="H3596" t="s">
        <v>4447</v>
      </c>
      <c r="I3596" t="s">
        <v>7286</v>
      </c>
      <c r="J3596" t="s">
        <v>7286</v>
      </c>
      <c r="K3596">
        <v>7524</v>
      </c>
      <c r="L3596" t="s">
        <v>7092</v>
      </c>
      <c r="M3596" s="87">
        <v>43902</v>
      </c>
      <c r="N3596" t="s">
        <v>3620</v>
      </c>
      <c r="O3596" t="s">
        <v>3579</v>
      </c>
      <c r="P3596" s="61">
        <v>1088.83</v>
      </c>
      <c r="Q3596" t="s">
        <v>3579</v>
      </c>
      <c r="R3596" s="61">
        <v>1088.83</v>
      </c>
      <c r="S3596" s="61">
        <v>0</v>
      </c>
    </row>
    <row r="3597" spans="1:19" x14ac:dyDescent="0.2">
      <c r="A3597" t="s">
        <v>786</v>
      </c>
      <c r="B3597" t="s">
        <v>2423</v>
      </c>
      <c r="C3597" t="s">
        <v>3258</v>
      </c>
      <c r="D3597" t="s">
        <v>238</v>
      </c>
      <c r="E3597" t="s">
        <v>3573</v>
      </c>
      <c r="F3597" t="s">
        <v>123</v>
      </c>
      <c r="G3597" s="87">
        <v>20200331</v>
      </c>
      <c r="H3597" t="s">
        <v>4447</v>
      </c>
      <c r="I3597" t="s">
        <v>7285</v>
      </c>
      <c r="J3597" t="s">
        <v>7285</v>
      </c>
      <c r="K3597">
        <v>7580</v>
      </c>
      <c r="L3597" t="s">
        <v>7093</v>
      </c>
      <c r="M3597" s="87">
        <v>43935</v>
      </c>
      <c r="N3597" t="s">
        <v>3620</v>
      </c>
      <c r="O3597" t="s">
        <v>3579</v>
      </c>
      <c r="P3597" s="61">
        <v>55.97</v>
      </c>
      <c r="Q3597" t="s">
        <v>3579</v>
      </c>
      <c r="R3597" s="61">
        <v>55.97</v>
      </c>
      <c r="S3597" s="61">
        <v>0</v>
      </c>
    </row>
    <row r="3598" spans="1:19" x14ac:dyDescent="0.2">
      <c r="A3598" t="s">
        <v>786</v>
      </c>
      <c r="B3598" t="s">
        <v>2423</v>
      </c>
      <c r="C3598" t="s">
        <v>3258</v>
      </c>
      <c r="D3598" t="s">
        <v>238</v>
      </c>
      <c r="E3598" t="s">
        <v>3573</v>
      </c>
      <c r="F3598" t="s">
        <v>123</v>
      </c>
      <c r="G3598" s="87">
        <v>20200331</v>
      </c>
      <c r="H3598" t="s">
        <v>4447</v>
      </c>
      <c r="I3598" t="s">
        <v>7286</v>
      </c>
      <c r="J3598" t="s">
        <v>7286</v>
      </c>
      <c r="K3598">
        <v>7580</v>
      </c>
      <c r="L3598" t="s">
        <v>7093</v>
      </c>
      <c r="M3598" s="87">
        <v>43935</v>
      </c>
      <c r="N3598" t="s">
        <v>3620</v>
      </c>
      <c r="O3598" t="s">
        <v>3579</v>
      </c>
      <c r="P3598" s="61">
        <v>1125.1199999999999</v>
      </c>
      <c r="Q3598" t="s">
        <v>3579</v>
      </c>
      <c r="R3598" s="61">
        <v>1125.1199999999999</v>
      </c>
      <c r="S3598" s="61">
        <v>0</v>
      </c>
    </row>
    <row r="3599" spans="1:19" x14ac:dyDescent="0.2">
      <c r="A3599" t="s">
        <v>786</v>
      </c>
      <c r="B3599" t="s">
        <v>2423</v>
      </c>
      <c r="C3599" t="s">
        <v>3258</v>
      </c>
      <c r="D3599" t="s">
        <v>238</v>
      </c>
      <c r="E3599" t="s">
        <v>3573</v>
      </c>
      <c r="F3599" t="s">
        <v>124</v>
      </c>
      <c r="G3599" s="87">
        <v>20200430</v>
      </c>
      <c r="H3599" t="s">
        <v>4447</v>
      </c>
      <c r="I3599" t="s">
        <v>7287</v>
      </c>
      <c r="J3599" t="s">
        <v>7287</v>
      </c>
      <c r="K3599">
        <v>7617</v>
      </c>
      <c r="L3599" t="s">
        <v>7095</v>
      </c>
      <c r="M3599" s="87">
        <v>43957</v>
      </c>
      <c r="N3599" t="s">
        <v>3620</v>
      </c>
      <c r="O3599" t="s">
        <v>3579</v>
      </c>
      <c r="P3599" s="61">
        <v>54.97</v>
      </c>
      <c r="Q3599" t="s">
        <v>3579</v>
      </c>
      <c r="R3599" s="61">
        <v>54.97</v>
      </c>
      <c r="S3599" s="61">
        <v>0</v>
      </c>
    </row>
    <row r="3600" spans="1:19" x14ac:dyDescent="0.2">
      <c r="A3600" t="s">
        <v>786</v>
      </c>
      <c r="B3600" t="s">
        <v>2423</v>
      </c>
      <c r="C3600" t="s">
        <v>3258</v>
      </c>
      <c r="D3600" t="s">
        <v>238</v>
      </c>
      <c r="E3600" t="s">
        <v>3573</v>
      </c>
      <c r="F3600" t="s">
        <v>124</v>
      </c>
      <c r="G3600" s="87">
        <v>20200430</v>
      </c>
      <c r="H3600" t="s">
        <v>4447</v>
      </c>
      <c r="I3600" t="s">
        <v>7290</v>
      </c>
      <c r="J3600" t="s">
        <v>7290</v>
      </c>
      <c r="K3600">
        <v>7617</v>
      </c>
      <c r="L3600" t="s">
        <v>7095</v>
      </c>
      <c r="M3600" s="87">
        <v>43957</v>
      </c>
      <c r="N3600" t="s">
        <v>3620</v>
      </c>
      <c r="O3600" t="s">
        <v>3579</v>
      </c>
      <c r="P3600" s="61">
        <v>1157.99</v>
      </c>
      <c r="Q3600" t="s">
        <v>3579</v>
      </c>
      <c r="R3600" s="61">
        <v>1157.99</v>
      </c>
      <c r="S3600" s="61">
        <v>0</v>
      </c>
    </row>
    <row r="3601" spans="1:19" x14ac:dyDescent="0.2">
      <c r="A3601" t="s">
        <v>786</v>
      </c>
      <c r="B3601" t="s">
        <v>2423</v>
      </c>
      <c r="C3601" t="s">
        <v>3258</v>
      </c>
      <c r="D3601" t="s">
        <v>238</v>
      </c>
      <c r="E3601" t="s">
        <v>3573</v>
      </c>
      <c r="F3601" t="s">
        <v>125</v>
      </c>
      <c r="G3601" s="87">
        <v>20200531</v>
      </c>
      <c r="H3601" t="s">
        <v>4447</v>
      </c>
      <c r="I3601" t="s">
        <v>7287</v>
      </c>
      <c r="J3601" t="s">
        <v>7287</v>
      </c>
      <c r="K3601">
        <v>7667</v>
      </c>
      <c r="L3601" t="s">
        <v>6859</v>
      </c>
      <c r="M3601" s="87">
        <v>43991</v>
      </c>
      <c r="N3601" t="s">
        <v>3620</v>
      </c>
      <c r="O3601" t="s">
        <v>3579</v>
      </c>
      <c r="P3601" s="61">
        <v>58.77</v>
      </c>
      <c r="Q3601" t="s">
        <v>3579</v>
      </c>
      <c r="R3601" s="61">
        <v>58.77</v>
      </c>
      <c r="S3601" s="61">
        <v>0</v>
      </c>
    </row>
    <row r="3602" spans="1:19" x14ac:dyDescent="0.2">
      <c r="A3602" t="s">
        <v>786</v>
      </c>
      <c r="B3602" t="s">
        <v>2423</v>
      </c>
      <c r="C3602" t="s">
        <v>3258</v>
      </c>
      <c r="D3602" t="s">
        <v>238</v>
      </c>
      <c r="E3602" t="s">
        <v>3573</v>
      </c>
      <c r="F3602" t="s">
        <v>125</v>
      </c>
      <c r="G3602" s="87">
        <v>20200531</v>
      </c>
      <c r="H3602" t="s">
        <v>4447</v>
      </c>
      <c r="I3602" t="s">
        <v>7290</v>
      </c>
      <c r="J3602" t="s">
        <v>7290</v>
      </c>
      <c r="K3602">
        <v>7667</v>
      </c>
      <c r="L3602" t="s">
        <v>6859</v>
      </c>
      <c r="M3602" s="87">
        <v>43991</v>
      </c>
      <c r="N3602" t="s">
        <v>3620</v>
      </c>
      <c r="O3602" t="s">
        <v>3579</v>
      </c>
      <c r="P3602" s="61">
        <v>1237.8499999999999</v>
      </c>
      <c r="Q3602" t="s">
        <v>3579</v>
      </c>
      <c r="R3602" s="61">
        <v>1237.8499999999999</v>
      </c>
      <c r="S3602" s="61">
        <v>0</v>
      </c>
    </row>
    <row r="3603" spans="1:19" x14ac:dyDescent="0.2">
      <c r="A3603" t="s">
        <v>786</v>
      </c>
      <c r="B3603" t="s">
        <v>2423</v>
      </c>
      <c r="C3603" t="s">
        <v>3258</v>
      </c>
      <c r="D3603" t="s">
        <v>238</v>
      </c>
      <c r="E3603" t="s">
        <v>3573</v>
      </c>
      <c r="F3603" t="s">
        <v>16</v>
      </c>
      <c r="G3603" s="87">
        <v>20200630</v>
      </c>
      <c r="H3603" t="s">
        <v>3617</v>
      </c>
      <c r="J3603" t="s">
        <v>3618</v>
      </c>
      <c r="K3603">
        <v>7681</v>
      </c>
      <c r="L3603" t="s">
        <v>3619</v>
      </c>
      <c r="M3603" s="87">
        <v>43999</v>
      </c>
      <c r="N3603" t="s">
        <v>3620</v>
      </c>
      <c r="O3603" t="s">
        <v>3579</v>
      </c>
      <c r="P3603" s="61">
        <v>-12523.45</v>
      </c>
      <c r="Q3603" t="s">
        <v>3579</v>
      </c>
      <c r="R3603" s="61">
        <v>0</v>
      </c>
      <c r="S3603" s="61">
        <v>-12523.45</v>
      </c>
    </row>
    <row r="3604" spans="1:19" x14ac:dyDescent="0.2">
      <c r="A3604" t="s">
        <v>786</v>
      </c>
      <c r="B3604" t="s">
        <v>2423</v>
      </c>
      <c r="C3604" t="s">
        <v>3258</v>
      </c>
      <c r="D3604" t="s">
        <v>238</v>
      </c>
      <c r="E3604" t="s">
        <v>3573</v>
      </c>
      <c r="F3604" t="s">
        <v>126</v>
      </c>
      <c r="G3604" s="87">
        <v>20200630</v>
      </c>
      <c r="H3604" t="s">
        <v>4447</v>
      </c>
      <c r="I3604" t="s">
        <v>7287</v>
      </c>
      <c r="J3604" t="s">
        <v>7287</v>
      </c>
      <c r="K3604">
        <v>7737</v>
      </c>
      <c r="L3604" t="s">
        <v>6862</v>
      </c>
      <c r="M3604" s="87">
        <v>44020</v>
      </c>
      <c r="N3604" t="s">
        <v>3620</v>
      </c>
      <c r="O3604" t="s">
        <v>3579</v>
      </c>
      <c r="P3604" s="61">
        <v>56.87</v>
      </c>
      <c r="Q3604" t="s">
        <v>3579</v>
      </c>
      <c r="R3604" s="61">
        <v>56.87</v>
      </c>
      <c r="S3604" s="61">
        <v>0</v>
      </c>
    </row>
    <row r="3605" spans="1:19" x14ac:dyDescent="0.2">
      <c r="A3605" t="s">
        <v>786</v>
      </c>
      <c r="B3605" t="s">
        <v>2423</v>
      </c>
      <c r="C3605" t="s">
        <v>3258</v>
      </c>
      <c r="D3605" t="s">
        <v>238</v>
      </c>
      <c r="E3605" t="s">
        <v>3573</v>
      </c>
      <c r="F3605" t="s">
        <v>16</v>
      </c>
      <c r="G3605" s="87">
        <v>20200630</v>
      </c>
      <c r="H3605" t="s">
        <v>3617</v>
      </c>
      <c r="I3605" t="s">
        <v>3618</v>
      </c>
      <c r="J3605" t="s">
        <v>3618</v>
      </c>
      <c r="K3605">
        <v>7737</v>
      </c>
      <c r="L3605" t="s">
        <v>6862</v>
      </c>
      <c r="M3605" s="87">
        <v>44020</v>
      </c>
      <c r="N3605" t="s">
        <v>3620</v>
      </c>
      <c r="O3605" t="s">
        <v>3579</v>
      </c>
      <c r="P3605" s="61">
        <v>-56.87</v>
      </c>
      <c r="Q3605" t="s">
        <v>3579</v>
      </c>
      <c r="R3605" s="61">
        <v>0</v>
      </c>
      <c r="S3605" s="61">
        <v>-56.87</v>
      </c>
    </row>
    <row r="3606" spans="1:19" x14ac:dyDescent="0.2">
      <c r="A3606" t="s">
        <v>786</v>
      </c>
      <c r="B3606" t="s">
        <v>2423</v>
      </c>
      <c r="C3606" t="s">
        <v>3258</v>
      </c>
      <c r="D3606" t="s">
        <v>238</v>
      </c>
      <c r="E3606" t="s">
        <v>3573</v>
      </c>
      <c r="F3606" t="s">
        <v>16</v>
      </c>
      <c r="G3606" s="87">
        <v>20200630</v>
      </c>
      <c r="H3606" t="s">
        <v>3617</v>
      </c>
      <c r="I3606" t="s">
        <v>3618</v>
      </c>
      <c r="J3606" t="s">
        <v>3618</v>
      </c>
      <c r="K3606">
        <v>7737</v>
      </c>
      <c r="L3606" t="s">
        <v>6862</v>
      </c>
      <c r="M3606" s="87">
        <v>44020</v>
      </c>
      <c r="N3606" t="s">
        <v>3620</v>
      </c>
      <c r="O3606" t="s">
        <v>3579</v>
      </c>
      <c r="P3606" s="61">
        <v>-1197.92</v>
      </c>
      <c r="Q3606" t="s">
        <v>3579</v>
      </c>
      <c r="R3606" s="61">
        <v>0</v>
      </c>
      <c r="S3606" s="61">
        <v>-1197.92</v>
      </c>
    </row>
    <row r="3607" spans="1:19" x14ac:dyDescent="0.2">
      <c r="A3607" t="s">
        <v>786</v>
      </c>
      <c r="B3607" t="s">
        <v>2423</v>
      </c>
      <c r="C3607" t="s">
        <v>3258</v>
      </c>
      <c r="D3607" t="s">
        <v>238</v>
      </c>
      <c r="E3607" t="s">
        <v>3573</v>
      </c>
      <c r="F3607" t="s">
        <v>126</v>
      </c>
      <c r="G3607" s="87">
        <v>20200630</v>
      </c>
      <c r="H3607" t="s">
        <v>4447</v>
      </c>
      <c r="I3607" t="s">
        <v>7290</v>
      </c>
      <c r="J3607" t="s">
        <v>7290</v>
      </c>
      <c r="K3607">
        <v>7737</v>
      </c>
      <c r="L3607" t="s">
        <v>6862</v>
      </c>
      <c r="M3607" s="87">
        <v>44020</v>
      </c>
      <c r="N3607" t="s">
        <v>3620</v>
      </c>
      <c r="O3607" t="s">
        <v>3579</v>
      </c>
      <c r="P3607" s="61">
        <v>1197.92</v>
      </c>
      <c r="Q3607" t="s">
        <v>3579</v>
      </c>
      <c r="R3607" s="61">
        <v>1197.92</v>
      </c>
      <c r="S3607" s="61">
        <v>0</v>
      </c>
    </row>
    <row r="3608" spans="1:19" x14ac:dyDescent="0.2">
      <c r="A3608" t="s">
        <v>787</v>
      </c>
      <c r="B3608" t="s">
        <v>2424</v>
      </c>
      <c r="C3608" t="s">
        <v>3259</v>
      </c>
      <c r="D3608" t="s">
        <v>238</v>
      </c>
      <c r="E3608" t="s">
        <v>3573</v>
      </c>
      <c r="F3608" t="s">
        <v>115</v>
      </c>
      <c r="G3608" s="87">
        <v>20190731</v>
      </c>
      <c r="H3608" t="s">
        <v>4447</v>
      </c>
      <c r="I3608" t="s">
        <v>7291</v>
      </c>
      <c r="J3608" t="s">
        <v>7291</v>
      </c>
      <c r="K3608">
        <v>7182</v>
      </c>
      <c r="L3608" t="s">
        <v>7080</v>
      </c>
      <c r="M3608" s="87">
        <v>43698</v>
      </c>
      <c r="N3608" t="s">
        <v>3620</v>
      </c>
      <c r="O3608" t="s">
        <v>3579</v>
      </c>
      <c r="P3608" s="61">
        <v>91.87</v>
      </c>
      <c r="Q3608" t="s">
        <v>3579</v>
      </c>
      <c r="R3608" s="61">
        <v>91.87</v>
      </c>
      <c r="S3608" s="61">
        <v>0</v>
      </c>
    </row>
    <row r="3609" spans="1:19" x14ac:dyDescent="0.2">
      <c r="A3609" t="s">
        <v>787</v>
      </c>
      <c r="B3609" t="s">
        <v>2424</v>
      </c>
      <c r="C3609" t="s">
        <v>3259</v>
      </c>
      <c r="D3609" t="s">
        <v>238</v>
      </c>
      <c r="E3609" t="s">
        <v>3573</v>
      </c>
      <c r="F3609" t="s">
        <v>115</v>
      </c>
      <c r="G3609" s="87">
        <v>20190731</v>
      </c>
      <c r="H3609" t="s">
        <v>4447</v>
      </c>
      <c r="I3609" t="s">
        <v>7282</v>
      </c>
      <c r="J3609" t="s">
        <v>7282</v>
      </c>
      <c r="K3609">
        <v>7182</v>
      </c>
      <c r="L3609" t="s">
        <v>7080</v>
      </c>
      <c r="M3609" s="87">
        <v>43698</v>
      </c>
      <c r="N3609" t="s">
        <v>3620</v>
      </c>
      <c r="O3609" t="s">
        <v>3579</v>
      </c>
      <c r="P3609" s="61">
        <v>4511.67</v>
      </c>
      <c r="Q3609" t="s">
        <v>3579</v>
      </c>
      <c r="R3609" s="61">
        <v>4511.67</v>
      </c>
      <c r="S3609" s="61">
        <v>0</v>
      </c>
    </row>
    <row r="3610" spans="1:19" x14ac:dyDescent="0.2">
      <c r="A3610" t="s">
        <v>787</v>
      </c>
      <c r="B3610" t="s">
        <v>2424</v>
      </c>
      <c r="C3610" t="s">
        <v>3259</v>
      </c>
      <c r="D3610" t="s">
        <v>238</v>
      </c>
      <c r="E3610" t="s">
        <v>3573</v>
      </c>
      <c r="F3610" t="s">
        <v>116</v>
      </c>
      <c r="G3610" s="87">
        <v>20190831</v>
      </c>
      <c r="H3610" t="s">
        <v>4447</v>
      </c>
      <c r="I3610" t="s">
        <v>7291</v>
      </c>
      <c r="J3610" t="s">
        <v>7291</v>
      </c>
      <c r="K3610">
        <v>7234</v>
      </c>
      <c r="L3610" t="s">
        <v>7082</v>
      </c>
      <c r="M3610" s="87">
        <v>43718</v>
      </c>
      <c r="N3610" t="s">
        <v>3620</v>
      </c>
      <c r="O3610" t="s">
        <v>3579</v>
      </c>
      <c r="P3610" s="61">
        <v>94.93</v>
      </c>
      <c r="Q3610" t="s">
        <v>3579</v>
      </c>
      <c r="R3610" s="61">
        <v>94.93</v>
      </c>
      <c r="S3610" s="61">
        <v>0</v>
      </c>
    </row>
    <row r="3611" spans="1:19" x14ac:dyDescent="0.2">
      <c r="A3611" t="s">
        <v>787</v>
      </c>
      <c r="B3611" t="s">
        <v>2424</v>
      </c>
      <c r="C3611" t="s">
        <v>3259</v>
      </c>
      <c r="D3611" t="s">
        <v>238</v>
      </c>
      <c r="E3611" t="s">
        <v>3573</v>
      </c>
      <c r="F3611" t="s">
        <v>116</v>
      </c>
      <c r="G3611" s="87">
        <v>20190831</v>
      </c>
      <c r="H3611" t="s">
        <v>4447</v>
      </c>
      <c r="I3611" t="s">
        <v>7282</v>
      </c>
      <c r="J3611" t="s">
        <v>7282</v>
      </c>
      <c r="K3611">
        <v>7234</v>
      </c>
      <c r="L3611" t="s">
        <v>7082</v>
      </c>
      <c r="M3611" s="87">
        <v>43718</v>
      </c>
      <c r="N3611" t="s">
        <v>3620</v>
      </c>
      <c r="O3611" t="s">
        <v>3579</v>
      </c>
      <c r="P3611" s="61">
        <v>4662.0600000000004</v>
      </c>
      <c r="Q3611" t="s">
        <v>3579</v>
      </c>
      <c r="R3611" s="61">
        <v>4662.0600000000004</v>
      </c>
      <c r="S3611" s="61">
        <v>0</v>
      </c>
    </row>
    <row r="3612" spans="1:19" x14ac:dyDescent="0.2">
      <c r="A3612" t="s">
        <v>787</v>
      </c>
      <c r="B3612" t="s">
        <v>2424</v>
      </c>
      <c r="C3612" t="s">
        <v>3259</v>
      </c>
      <c r="D3612" t="s">
        <v>238</v>
      </c>
      <c r="E3612" t="s">
        <v>3573</v>
      </c>
      <c r="F3612" t="s">
        <v>117</v>
      </c>
      <c r="G3612" s="87">
        <v>20190930</v>
      </c>
      <c r="H3612" t="s">
        <v>4447</v>
      </c>
      <c r="I3612" t="s">
        <v>7291</v>
      </c>
      <c r="J3612" t="s">
        <v>7291</v>
      </c>
      <c r="K3612">
        <v>7281</v>
      </c>
      <c r="L3612" t="s">
        <v>7084</v>
      </c>
      <c r="M3612" s="87">
        <v>43748</v>
      </c>
      <c r="N3612" t="s">
        <v>3620</v>
      </c>
      <c r="O3612" t="s">
        <v>3579</v>
      </c>
      <c r="P3612" s="61">
        <v>91.87</v>
      </c>
      <c r="Q3612" t="s">
        <v>3579</v>
      </c>
      <c r="R3612" s="61">
        <v>91.87</v>
      </c>
      <c r="S3612" s="61">
        <v>0</v>
      </c>
    </row>
    <row r="3613" spans="1:19" x14ac:dyDescent="0.2">
      <c r="A3613" t="s">
        <v>787</v>
      </c>
      <c r="B3613" t="s">
        <v>2424</v>
      </c>
      <c r="C3613" t="s">
        <v>3259</v>
      </c>
      <c r="D3613" t="s">
        <v>238</v>
      </c>
      <c r="E3613" t="s">
        <v>3573</v>
      </c>
      <c r="F3613" t="s">
        <v>117</v>
      </c>
      <c r="G3613" s="87">
        <v>20190930</v>
      </c>
      <c r="H3613" t="s">
        <v>4447</v>
      </c>
      <c r="I3613" t="s">
        <v>7282</v>
      </c>
      <c r="J3613" t="s">
        <v>7282</v>
      </c>
      <c r="K3613">
        <v>7281</v>
      </c>
      <c r="L3613" t="s">
        <v>7084</v>
      </c>
      <c r="M3613" s="87">
        <v>43748</v>
      </c>
      <c r="N3613" t="s">
        <v>3620</v>
      </c>
      <c r="O3613" t="s">
        <v>3579</v>
      </c>
      <c r="P3613" s="61">
        <v>4511.67</v>
      </c>
      <c r="Q3613" t="s">
        <v>3579</v>
      </c>
      <c r="R3613" s="61">
        <v>4511.67</v>
      </c>
      <c r="S3613" s="61">
        <v>0</v>
      </c>
    </row>
    <row r="3614" spans="1:19" x14ac:dyDescent="0.2">
      <c r="A3614" t="s">
        <v>787</v>
      </c>
      <c r="B3614" t="s">
        <v>2424</v>
      </c>
      <c r="C3614" t="s">
        <v>3259</v>
      </c>
      <c r="D3614" t="s">
        <v>238</v>
      </c>
      <c r="E3614" t="s">
        <v>3573</v>
      </c>
      <c r="F3614" t="s">
        <v>118</v>
      </c>
      <c r="G3614" s="87">
        <v>20191031</v>
      </c>
      <c r="H3614" t="s">
        <v>4447</v>
      </c>
      <c r="I3614" t="s">
        <v>7292</v>
      </c>
      <c r="J3614" t="s">
        <v>7292</v>
      </c>
      <c r="K3614">
        <v>7328</v>
      </c>
      <c r="L3614" t="s">
        <v>7085</v>
      </c>
      <c r="M3614" s="87">
        <v>43782</v>
      </c>
      <c r="N3614" t="s">
        <v>3620</v>
      </c>
      <c r="O3614" t="s">
        <v>3579</v>
      </c>
      <c r="P3614" s="61">
        <v>91.87</v>
      </c>
      <c r="Q3614" t="s">
        <v>3579</v>
      </c>
      <c r="R3614" s="61">
        <v>91.87</v>
      </c>
      <c r="S3614" s="61">
        <v>0</v>
      </c>
    </row>
    <row r="3615" spans="1:19" x14ac:dyDescent="0.2">
      <c r="A3615" t="s">
        <v>787</v>
      </c>
      <c r="B3615" t="s">
        <v>2424</v>
      </c>
      <c r="C3615" t="s">
        <v>3259</v>
      </c>
      <c r="D3615" t="s">
        <v>238</v>
      </c>
      <c r="E3615" t="s">
        <v>3573</v>
      </c>
      <c r="F3615" t="s">
        <v>118</v>
      </c>
      <c r="G3615" s="87">
        <v>20191031</v>
      </c>
      <c r="H3615" t="s">
        <v>4447</v>
      </c>
      <c r="I3615" t="s">
        <v>7289</v>
      </c>
      <c r="J3615" t="s">
        <v>7289</v>
      </c>
      <c r="K3615">
        <v>7328</v>
      </c>
      <c r="L3615" t="s">
        <v>7085</v>
      </c>
      <c r="M3615" s="87">
        <v>43782</v>
      </c>
      <c r="N3615" t="s">
        <v>3620</v>
      </c>
      <c r="O3615" t="s">
        <v>3579</v>
      </c>
      <c r="P3615" s="61">
        <v>4511.67</v>
      </c>
      <c r="Q3615" t="s">
        <v>3579</v>
      </c>
      <c r="R3615" s="61">
        <v>4511.67</v>
      </c>
      <c r="S3615" s="61">
        <v>0</v>
      </c>
    </row>
    <row r="3616" spans="1:19" x14ac:dyDescent="0.2">
      <c r="A3616" t="s">
        <v>787</v>
      </c>
      <c r="B3616" t="s">
        <v>2424</v>
      </c>
      <c r="C3616" t="s">
        <v>3259</v>
      </c>
      <c r="D3616" t="s">
        <v>238</v>
      </c>
      <c r="E3616" t="s">
        <v>3573</v>
      </c>
      <c r="F3616" t="s">
        <v>119</v>
      </c>
      <c r="G3616" s="87">
        <v>20191130</v>
      </c>
      <c r="H3616" t="s">
        <v>4447</v>
      </c>
      <c r="I3616" t="s">
        <v>7292</v>
      </c>
      <c r="J3616" t="s">
        <v>7292</v>
      </c>
      <c r="K3616">
        <v>7380</v>
      </c>
      <c r="L3616" t="s">
        <v>7086</v>
      </c>
      <c r="M3616" s="87">
        <v>43810</v>
      </c>
      <c r="N3616" t="s">
        <v>3620</v>
      </c>
      <c r="O3616" t="s">
        <v>3579</v>
      </c>
      <c r="P3616" s="61">
        <v>91.87</v>
      </c>
      <c r="Q3616" t="s">
        <v>3579</v>
      </c>
      <c r="R3616" s="61">
        <v>91.87</v>
      </c>
      <c r="S3616" s="61">
        <v>0</v>
      </c>
    </row>
    <row r="3617" spans="1:19" x14ac:dyDescent="0.2">
      <c r="A3617" t="s">
        <v>787</v>
      </c>
      <c r="B3617" t="s">
        <v>2424</v>
      </c>
      <c r="C3617" t="s">
        <v>3259</v>
      </c>
      <c r="D3617" t="s">
        <v>238</v>
      </c>
      <c r="E3617" t="s">
        <v>3573</v>
      </c>
      <c r="F3617" t="s">
        <v>119</v>
      </c>
      <c r="G3617" s="87">
        <v>20191130</v>
      </c>
      <c r="H3617" t="s">
        <v>4447</v>
      </c>
      <c r="I3617" t="s">
        <v>7289</v>
      </c>
      <c r="J3617" t="s">
        <v>7289</v>
      </c>
      <c r="K3617">
        <v>7380</v>
      </c>
      <c r="L3617" t="s">
        <v>7086</v>
      </c>
      <c r="M3617" s="87">
        <v>43810</v>
      </c>
      <c r="N3617" t="s">
        <v>3620</v>
      </c>
      <c r="O3617" t="s">
        <v>3579</v>
      </c>
      <c r="P3617" s="61">
        <v>4511.67</v>
      </c>
      <c r="Q3617" t="s">
        <v>3579</v>
      </c>
      <c r="R3617" s="61">
        <v>4511.67</v>
      </c>
      <c r="S3617" s="61">
        <v>0</v>
      </c>
    </row>
    <row r="3618" spans="1:19" x14ac:dyDescent="0.2">
      <c r="A3618" t="s">
        <v>787</v>
      </c>
      <c r="B3618" t="s">
        <v>2424</v>
      </c>
      <c r="C3618" t="s">
        <v>3259</v>
      </c>
      <c r="D3618" t="s">
        <v>238</v>
      </c>
      <c r="E3618" t="s">
        <v>3573</v>
      </c>
      <c r="F3618" t="s">
        <v>120</v>
      </c>
      <c r="G3618" s="87">
        <v>20191231</v>
      </c>
      <c r="H3618" t="s">
        <v>4447</v>
      </c>
      <c r="I3618" t="s">
        <v>7292</v>
      </c>
      <c r="J3618" t="s">
        <v>7292</v>
      </c>
      <c r="K3618">
        <v>7417</v>
      </c>
      <c r="L3618" t="s">
        <v>7088</v>
      </c>
      <c r="M3618" s="87">
        <v>43840</v>
      </c>
      <c r="N3618" t="s">
        <v>3620</v>
      </c>
      <c r="O3618" t="s">
        <v>3579</v>
      </c>
      <c r="P3618" s="61">
        <v>94.93</v>
      </c>
      <c r="Q3618" t="s">
        <v>3579</v>
      </c>
      <c r="R3618" s="61">
        <v>94.93</v>
      </c>
      <c r="S3618" s="61">
        <v>0</v>
      </c>
    </row>
    <row r="3619" spans="1:19" x14ac:dyDescent="0.2">
      <c r="A3619" t="s">
        <v>787</v>
      </c>
      <c r="B3619" t="s">
        <v>2424</v>
      </c>
      <c r="C3619" t="s">
        <v>3259</v>
      </c>
      <c r="D3619" t="s">
        <v>238</v>
      </c>
      <c r="E3619" t="s">
        <v>3573</v>
      </c>
      <c r="F3619" t="s">
        <v>120</v>
      </c>
      <c r="G3619" s="87">
        <v>20191231</v>
      </c>
      <c r="H3619" t="s">
        <v>4447</v>
      </c>
      <c r="I3619" t="s">
        <v>7289</v>
      </c>
      <c r="J3619" t="s">
        <v>7289</v>
      </c>
      <c r="K3619">
        <v>7417</v>
      </c>
      <c r="L3619" t="s">
        <v>7088</v>
      </c>
      <c r="M3619" s="87">
        <v>43840</v>
      </c>
      <c r="N3619" t="s">
        <v>3620</v>
      </c>
      <c r="O3619" t="s">
        <v>3579</v>
      </c>
      <c r="P3619" s="61">
        <v>4662.0600000000004</v>
      </c>
      <c r="Q3619" t="s">
        <v>3579</v>
      </c>
      <c r="R3619" s="61">
        <v>4662.0600000000004</v>
      </c>
      <c r="S3619" s="61">
        <v>0</v>
      </c>
    </row>
    <row r="3620" spans="1:19" x14ac:dyDescent="0.2">
      <c r="A3620" t="s">
        <v>787</v>
      </c>
      <c r="B3620" t="s">
        <v>2424</v>
      </c>
      <c r="C3620" t="s">
        <v>3259</v>
      </c>
      <c r="D3620" t="s">
        <v>238</v>
      </c>
      <c r="E3620" t="s">
        <v>3573</v>
      </c>
      <c r="F3620" t="s">
        <v>123</v>
      </c>
      <c r="G3620" s="87">
        <v>20200331</v>
      </c>
      <c r="H3620" t="s">
        <v>4447</v>
      </c>
      <c r="I3620" t="s">
        <v>7293</v>
      </c>
      <c r="J3620" t="s">
        <v>7293</v>
      </c>
      <c r="K3620">
        <v>7580</v>
      </c>
      <c r="L3620" t="s">
        <v>7093</v>
      </c>
      <c r="M3620" s="87">
        <v>43935</v>
      </c>
      <c r="N3620" t="s">
        <v>3620</v>
      </c>
      <c r="O3620" t="s">
        <v>3579</v>
      </c>
      <c r="P3620" s="61">
        <v>100.78</v>
      </c>
      <c r="Q3620" t="s">
        <v>3579</v>
      </c>
      <c r="R3620" s="61">
        <v>100.78</v>
      </c>
      <c r="S3620" s="61">
        <v>0</v>
      </c>
    </row>
    <row r="3621" spans="1:19" x14ac:dyDescent="0.2">
      <c r="A3621" t="s">
        <v>787</v>
      </c>
      <c r="B3621" t="s">
        <v>2424</v>
      </c>
      <c r="C3621" t="s">
        <v>3259</v>
      </c>
      <c r="D3621" t="s">
        <v>238</v>
      </c>
      <c r="E3621" t="s">
        <v>3573</v>
      </c>
      <c r="F3621" t="s">
        <v>123</v>
      </c>
      <c r="G3621" s="87">
        <v>20200331</v>
      </c>
      <c r="H3621" t="s">
        <v>4447</v>
      </c>
      <c r="I3621" t="s">
        <v>7286</v>
      </c>
      <c r="J3621" t="s">
        <v>7286</v>
      </c>
      <c r="K3621">
        <v>7580</v>
      </c>
      <c r="L3621" t="s">
        <v>7093</v>
      </c>
      <c r="M3621" s="87">
        <v>43935</v>
      </c>
      <c r="N3621" t="s">
        <v>3620</v>
      </c>
      <c r="O3621" t="s">
        <v>3579</v>
      </c>
      <c r="P3621" s="61">
        <v>14369.67</v>
      </c>
      <c r="Q3621" t="s">
        <v>3579</v>
      </c>
      <c r="R3621" s="61">
        <v>14369.67</v>
      </c>
      <c r="S3621" s="61">
        <v>0</v>
      </c>
    </row>
    <row r="3622" spans="1:19" x14ac:dyDescent="0.2">
      <c r="A3622" t="s">
        <v>787</v>
      </c>
      <c r="B3622" t="s">
        <v>2424</v>
      </c>
      <c r="C3622" t="s">
        <v>3259</v>
      </c>
      <c r="D3622" t="s">
        <v>238</v>
      </c>
      <c r="E3622" t="s">
        <v>3573</v>
      </c>
      <c r="F3622" t="s">
        <v>124</v>
      </c>
      <c r="G3622" s="87">
        <v>20200430</v>
      </c>
      <c r="H3622" t="s">
        <v>4447</v>
      </c>
      <c r="I3622" t="s">
        <v>7290</v>
      </c>
      <c r="J3622" t="s">
        <v>7290</v>
      </c>
      <c r="K3622">
        <v>7617</v>
      </c>
      <c r="L3622" t="s">
        <v>7095</v>
      </c>
      <c r="M3622" s="87">
        <v>43957</v>
      </c>
      <c r="N3622" t="s">
        <v>3620</v>
      </c>
      <c r="O3622" t="s">
        <v>3579</v>
      </c>
      <c r="P3622" s="61">
        <v>4630.2299999999996</v>
      </c>
      <c r="Q3622" t="s">
        <v>3579</v>
      </c>
      <c r="R3622" s="61">
        <v>4630.2299999999996</v>
      </c>
      <c r="S3622" s="61">
        <v>0</v>
      </c>
    </row>
    <row r="3623" spans="1:19" x14ac:dyDescent="0.2">
      <c r="A3623" t="s">
        <v>787</v>
      </c>
      <c r="B3623" t="s">
        <v>2424</v>
      </c>
      <c r="C3623" t="s">
        <v>3259</v>
      </c>
      <c r="D3623" t="s">
        <v>238</v>
      </c>
      <c r="E3623" t="s">
        <v>3573</v>
      </c>
      <c r="F3623" t="s">
        <v>125</v>
      </c>
      <c r="G3623" s="87">
        <v>20200531</v>
      </c>
      <c r="H3623" t="s">
        <v>4447</v>
      </c>
      <c r="I3623" t="s">
        <v>7290</v>
      </c>
      <c r="J3623" t="s">
        <v>7290</v>
      </c>
      <c r="K3623">
        <v>7667</v>
      </c>
      <c r="L3623" t="s">
        <v>6859</v>
      </c>
      <c r="M3623" s="87">
        <v>43991</v>
      </c>
      <c r="N3623" t="s">
        <v>3620</v>
      </c>
      <c r="O3623" t="s">
        <v>3579</v>
      </c>
      <c r="P3623" s="61">
        <v>4949.55</v>
      </c>
      <c r="Q3623" t="s">
        <v>3579</v>
      </c>
      <c r="R3623" s="61">
        <v>4949.55</v>
      </c>
      <c r="S3623" s="61">
        <v>0</v>
      </c>
    </row>
    <row r="3624" spans="1:19" x14ac:dyDescent="0.2">
      <c r="A3624" t="s">
        <v>787</v>
      </c>
      <c r="B3624" t="s">
        <v>2424</v>
      </c>
      <c r="C3624" t="s">
        <v>3259</v>
      </c>
      <c r="D3624" t="s">
        <v>238</v>
      </c>
      <c r="E3624" t="s">
        <v>3573</v>
      </c>
      <c r="F3624" t="s">
        <v>16</v>
      </c>
      <c r="G3624" s="87">
        <v>20200630</v>
      </c>
      <c r="H3624" t="s">
        <v>3617</v>
      </c>
      <c r="J3624" t="s">
        <v>3618</v>
      </c>
      <c r="K3624">
        <v>7681</v>
      </c>
      <c r="L3624" t="s">
        <v>3619</v>
      </c>
      <c r="M3624" s="87">
        <v>43999</v>
      </c>
      <c r="N3624" t="s">
        <v>3620</v>
      </c>
      <c r="O3624" t="s">
        <v>3579</v>
      </c>
      <c r="P3624" s="61">
        <v>-51978.37</v>
      </c>
      <c r="Q3624" t="s">
        <v>3579</v>
      </c>
      <c r="R3624" s="61">
        <v>0</v>
      </c>
      <c r="S3624" s="61">
        <v>-51978.37</v>
      </c>
    </row>
    <row r="3625" spans="1:19" x14ac:dyDescent="0.2">
      <c r="A3625" t="s">
        <v>787</v>
      </c>
      <c r="B3625" t="s">
        <v>2424</v>
      </c>
      <c r="C3625" t="s">
        <v>3259</v>
      </c>
      <c r="D3625" t="s">
        <v>238</v>
      </c>
      <c r="E3625" t="s">
        <v>3573</v>
      </c>
      <c r="F3625" t="s">
        <v>16</v>
      </c>
      <c r="G3625" s="87">
        <v>20200630</v>
      </c>
      <c r="H3625" t="s">
        <v>3617</v>
      </c>
      <c r="I3625" t="s">
        <v>3618</v>
      </c>
      <c r="J3625" t="s">
        <v>3618</v>
      </c>
      <c r="K3625">
        <v>7737</v>
      </c>
      <c r="L3625" t="s">
        <v>6862</v>
      </c>
      <c r="M3625" s="87">
        <v>44020</v>
      </c>
      <c r="N3625" t="s">
        <v>3620</v>
      </c>
      <c r="O3625" t="s">
        <v>3579</v>
      </c>
      <c r="P3625" s="61">
        <v>-4789.8900000000003</v>
      </c>
      <c r="Q3625" t="s">
        <v>3579</v>
      </c>
      <c r="R3625" s="61">
        <v>0</v>
      </c>
      <c r="S3625" s="61">
        <v>-4789.8900000000003</v>
      </c>
    </row>
    <row r="3626" spans="1:19" x14ac:dyDescent="0.2">
      <c r="A3626" t="s">
        <v>787</v>
      </c>
      <c r="B3626" t="s">
        <v>2424</v>
      </c>
      <c r="C3626" t="s">
        <v>3259</v>
      </c>
      <c r="D3626" t="s">
        <v>238</v>
      </c>
      <c r="E3626" t="s">
        <v>3573</v>
      </c>
      <c r="F3626" t="s">
        <v>126</v>
      </c>
      <c r="G3626" s="87">
        <v>20200630</v>
      </c>
      <c r="H3626" t="s">
        <v>4447</v>
      </c>
      <c r="I3626" t="s">
        <v>7290</v>
      </c>
      <c r="J3626" t="s">
        <v>7290</v>
      </c>
      <c r="K3626">
        <v>7737</v>
      </c>
      <c r="L3626" t="s">
        <v>6862</v>
      </c>
      <c r="M3626" s="87">
        <v>44020</v>
      </c>
      <c r="N3626" t="s">
        <v>3620</v>
      </c>
      <c r="O3626" t="s">
        <v>3579</v>
      </c>
      <c r="P3626" s="61">
        <v>4789.8900000000003</v>
      </c>
      <c r="Q3626" t="s">
        <v>3579</v>
      </c>
      <c r="R3626" s="61">
        <v>4789.8900000000003</v>
      </c>
      <c r="S3626" s="61">
        <v>0</v>
      </c>
    </row>
    <row r="3627" spans="1:19" x14ac:dyDescent="0.2">
      <c r="A3627" t="s">
        <v>788</v>
      </c>
      <c r="B3627" t="s">
        <v>2427</v>
      </c>
      <c r="C3627" t="s">
        <v>3260</v>
      </c>
      <c r="D3627" t="s">
        <v>238</v>
      </c>
      <c r="E3627" t="s">
        <v>3573</v>
      </c>
      <c r="F3627" t="s">
        <v>115</v>
      </c>
      <c r="G3627" s="87">
        <v>20190731</v>
      </c>
      <c r="H3627" t="s">
        <v>4447</v>
      </c>
      <c r="I3627" t="s">
        <v>7282</v>
      </c>
      <c r="J3627" t="s">
        <v>7282</v>
      </c>
      <c r="K3627">
        <v>7182</v>
      </c>
      <c r="L3627" t="s">
        <v>7080</v>
      </c>
      <c r="M3627" s="87">
        <v>43698</v>
      </c>
      <c r="N3627" t="s">
        <v>3620</v>
      </c>
      <c r="O3627" t="s">
        <v>3579</v>
      </c>
      <c r="P3627" s="61">
        <v>88.37</v>
      </c>
      <c r="Q3627" t="s">
        <v>3579</v>
      </c>
      <c r="R3627" s="61">
        <v>88.37</v>
      </c>
      <c r="S3627" s="61">
        <v>0</v>
      </c>
    </row>
    <row r="3628" spans="1:19" x14ac:dyDescent="0.2">
      <c r="A3628" t="s">
        <v>788</v>
      </c>
      <c r="B3628" t="s">
        <v>2427</v>
      </c>
      <c r="C3628" t="s">
        <v>3260</v>
      </c>
      <c r="D3628" t="s">
        <v>238</v>
      </c>
      <c r="E3628" t="s">
        <v>3573</v>
      </c>
      <c r="F3628" t="s">
        <v>115</v>
      </c>
      <c r="G3628" s="87">
        <v>20190731</v>
      </c>
      <c r="H3628" t="s">
        <v>4447</v>
      </c>
      <c r="I3628" t="s">
        <v>7282</v>
      </c>
      <c r="J3628" t="s">
        <v>7282</v>
      </c>
      <c r="K3628">
        <v>7182</v>
      </c>
      <c r="L3628" t="s">
        <v>7080</v>
      </c>
      <c r="M3628" s="87">
        <v>43698</v>
      </c>
      <c r="N3628" t="s">
        <v>3620</v>
      </c>
      <c r="O3628" t="s">
        <v>3579</v>
      </c>
      <c r="P3628" s="61">
        <v>1501.51</v>
      </c>
      <c r="Q3628" t="s">
        <v>3579</v>
      </c>
      <c r="R3628" s="61">
        <v>1501.51</v>
      </c>
      <c r="S3628" s="61">
        <v>0</v>
      </c>
    </row>
    <row r="3629" spans="1:19" x14ac:dyDescent="0.2">
      <c r="A3629" t="s">
        <v>788</v>
      </c>
      <c r="B3629" t="s">
        <v>2427</v>
      </c>
      <c r="C3629" t="s">
        <v>3260</v>
      </c>
      <c r="D3629" t="s">
        <v>238</v>
      </c>
      <c r="E3629" t="s">
        <v>3573</v>
      </c>
      <c r="F3629" t="s">
        <v>116</v>
      </c>
      <c r="G3629" s="87">
        <v>20190831</v>
      </c>
      <c r="H3629" t="s">
        <v>4447</v>
      </c>
      <c r="I3629" t="s">
        <v>7282</v>
      </c>
      <c r="J3629" t="s">
        <v>7282</v>
      </c>
      <c r="K3629">
        <v>7234</v>
      </c>
      <c r="L3629" t="s">
        <v>7082</v>
      </c>
      <c r="M3629" s="87">
        <v>43718</v>
      </c>
      <c r="N3629" t="s">
        <v>3620</v>
      </c>
      <c r="O3629" t="s">
        <v>3579</v>
      </c>
      <c r="P3629" s="61">
        <v>91.31</v>
      </c>
      <c r="Q3629" t="s">
        <v>3579</v>
      </c>
      <c r="R3629" s="61">
        <v>91.31</v>
      </c>
      <c r="S3629" s="61">
        <v>0</v>
      </c>
    </row>
    <row r="3630" spans="1:19" x14ac:dyDescent="0.2">
      <c r="A3630" t="s">
        <v>788</v>
      </c>
      <c r="B3630" t="s">
        <v>2427</v>
      </c>
      <c r="C3630" t="s">
        <v>3260</v>
      </c>
      <c r="D3630" t="s">
        <v>238</v>
      </c>
      <c r="E3630" t="s">
        <v>3573</v>
      </c>
      <c r="F3630" t="s">
        <v>116</v>
      </c>
      <c r="G3630" s="87">
        <v>20190831</v>
      </c>
      <c r="H3630" t="s">
        <v>4447</v>
      </c>
      <c r="I3630" t="s">
        <v>7282</v>
      </c>
      <c r="J3630" t="s">
        <v>7282</v>
      </c>
      <c r="K3630">
        <v>7234</v>
      </c>
      <c r="L3630" t="s">
        <v>7082</v>
      </c>
      <c r="M3630" s="87">
        <v>43718</v>
      </c>
      <c r="N3630" t="s">
        <v>3620</v>
      </c>
      <c r="O3630" t="s">
        <v>3579</v>
      </c>
      <c r="P3630" s="61">
        <v>1551.56</v>
      </c>
      <c r="Q3630" t="s">
        <v>3579</v>
      </c>
      <c r="R3630" s="61">
        <v>1551.56</v>
      </c>
      <c r="S3630" s="61">
        <v>0</v>
      </c>
    </row>
    <row r="3631" spans="1:19" x14ac:dyDescent="0.2">
      <c r="A3631" t="s">
        <v>788</v>
      </c>
      <c r="B3631" t="s">
        <v>2427</v>
      </c>
      <c r="C3631" t="s">
        <v>3260</v>
      </c>
      <c r="D3631" t="s">
        <v>238</v>
      </c>
      <c r="E3631" t="s">
        <v>3573</v>
      </c>
      <c r="F3631" t="s">
        <v>117</v>
      </c>
      <c r="G3631" s="87">
        <v>20190909</v>
      </c>
      <c r="H3631" t="s">
        <v>5730</v>
      </c>
      <c r="I3631" t="s">
        <v>7294</v>
      </c>
      <c r="J3631" t="s">
        <v>7295</v>
      </c>
      <c r="K3631">
        <v>7232</v>
      </c>
      <c r="L3631" t="s">
        <v>6019</v>
      </c>
      <c r="M3631" s="87">
        <v>43718</v>
      </c>
      <c r="N3631" t="s">
        <v>3620</v>
      </c>
      <c r="O3631" t="s">
        <v>3579</v>
      </c>
      <c r="P3631" s="61">
        <v>269.68</v>
      </c>
      <c r="Q3631" t="s">
        <v>3579</v>
      </c>
      <c r="R3631" s="61">
        <v>269.68</v>
      </c>
      <c r="S3631" s="61">
        <v>0</v>
      </c>
    </row>
    <row r="3632" spans="1:19" x14ac:dyDescent="0.2">
      <c r="A3632" t="s">
        <v>788</v>
      </c>
      <c r="B3632" t="s">
        <v>2427</v>
      </c>
      <c r="C3632" t="s">
        <v>3260</v>
      </c>
      <c r="D3632" t="s">
        <v>238</v>
      </c>
      <c r="E3632" t="s">
        <v>3573</v>
      </c>
      <c r="F3632" t="s">
        <v>117</v>
      </c>
      <c r="G3632" s="87">
        <v>20190930</v>
      </c>
      <c r="H3632" t="s">
        <v>4447</v>
      </c>
      <c r="I3632" t="s">
        <v>7282</v>
      </c>
      <c r="J3632" t="s">
        <v>7282</v>
      </c>
      <c r="K3632">
        <v>7281</v>
      </c>
      <c r="L3632" t="s">
        <v>7084</v>
      </c>
      <c r="M3632" s="87">
        <v>43748</v>
      </c>
      <c r="N3632" t="s">
        <v>3620</v>
      </c>
      <c r="O3632" t="s">
        <v>3579</v>
      </c>
      <c r="P3632" s="61">
        <v>88.37</v>
      </c>
      <c r="Q3632" t="s">
        <v>3579</v>
      </c>
      <c r="R3632" s="61">
        <v>88.37</v>
      </c>
      <c r="S3632" s="61">
        <v>0</v>
      </c>
    </row>
    <row r="3633" spans="1:19" x14ac:dyDescent="0.2">
      <c r="A3633" t="s">
        <v>788</v>
      </c>
      <c r="B3633" t="s">
        <v>2427</v>
      </c>
      <c r="C3633" t="s">
        <v>3260</v>
      </c>
      <c r="D3633" t="s">
        <v>238</v>
      </c>
      <c r="E3633" t="s">
        <v>3573</v>
      </c>
      <c r="F3633" t="s">
        <v>117</v>
      </c>
      <c r="G3633" s="87">
        <v>20190930</v>
      </c>
      <c r="H3633" t="s">
        <v>4447</v>
      </c>
      <c r="I3633" t="s">
        <v>7282</v>
      </c>
      <c r="J3633" t="s">
        <v>7282</v>
      </c>
      <c r="K3633">
        <v>7281</v>
      </c>
      <c r="L3633" t="s">
        <v>7084</v>
      </c>
      <c r="M3633" s="87">
        <v>43748</v>
      </c>
      <c r="N3633" t="s">
        <v>3620</v>
      </c>
      <c r="O3633" t="s">
        <v>3579</v>
      </c>
      <c r="P3633" s="61">
        <v>1501.51</v>
      </c>
      <c r="Q3633" t="s">
        <v>3579</v>
      </c>
      <c r="R3633" s="61">
        <v>1501.51</v>
      </c>
      <c r="S3633" s="61">
        <v>0</v>
      </c>
    </row>
    <row r="3634" spans="1:19" x14ac:dyDescent="0.2">
      <c r="A3634" t="s">
        <v>788</v>
      </c>
      <c r="B3634" t="s">
        <v>2427</v>
      </c>
      <c r="C3634" t="s">
        <v>3260</v>
      </c>
      <c r="D3634" t="s">
        <v>238</v>
      </c>
      <c r="E3634" t="s">
        <v>3573</v>
      </c>
      <c r="F3634" t="s">
        <v>118</v>
      </c>
      <c r="G3634" s="87">
        <v>20191031</v>
      </c>
      <c r="H3634" t="s">
        <v>4447</v>
      </c>
      <c r="I3634" t="s">
        <v>7289</v>
      </c>
      <c r="J3634" t="s">
        <v>7289</v>
      </c>
      <c r="K3634">
        <v>7328</v>
      </c>
      <c r="L3634" t="s">
        <v>7085</v>
      </c>
      <c r="M3634" s="87">
        <v>43782</v>
      </c>
      <c r="N3634" t="s">
        <v>3620</v>
      </c>
      <c r="O3634" t="s">
        <v>3579</v>
      </c>
      <c r="P3634" s="61">
        <v>1501.51</v>
      </c>
      <c r="Q3634" t="s">
        <v>3579</v>
      </c>
      <c r="R3634" s="61">
        <v>1501.51</v>
      </c>
      <c r="S3634" s="61">
        <v>0</v>
      </c>
    </row>
    <row r="3635" spans="1:19" x14ac:dyDescent="0.2">
      <c r="A3635" t="s">
        <v>788</v>
      </c>
      <c r="B3635" t="s">
        <v>2427</v>
      </c>
      <c r="C3635" t="s">
        <v>3260</v>
      </c>
      <c r="D3635" t="s">
        <v>238</v>
      </c>
      <c r="E3635" t="s">
        <v>3573</v>
      </c>
      <c r="F3635" t="s">
        <v>119</v>
      </c>
      <c r="G3635" s="87">
        <v>20191130</v>
      </c>
      <c r="H3635" t="s">
        <v>4447</v>
      </c>
      <c r="I3635" t="s">
        <v>7289</v>
      </c>
      <c r="J3635" t="s">
        <v>7289</v>
      </c>
      <c r="K3635">
        <v>7380</v>
      </c>
      <c r="L3635" t="s">
        <v>7086</v>
      </c>
      <c r="M3635" s="87">
        <v>43810</v>
      </c>
      <c r="N3635" t="s">
        <v>3620</v>
      </c>
      <c r="O3635" t="s">
        <v>3579</v>
      </c>
      <c r="P3635" s="61">
        <v>1501.51</v>
      </c>
      <c r="Q3635" t="s">
        <v>3579</v>
      </c>
      <c r="R3635" s="61">
        <v>1501.51</v>
      </c>
      <c r="S3635" s="61">
        <v>0</v>
      </c>
    </row>
    <row r="3636" spans="1:19" x14ac:dyDescent="0.2">
      <c r="A3636" t="s">
        <v>788</v>
      </c>
      <c r="B3636" t="s">
        <v>2427</v>
      </c>
      <c r="C3636" t="s">
        <v>3260</v>
      </c>
      <c r="D3636" t="s">
        <v>238</v>
      </c>
      <c r="E3636" t="s">
        <v>3573</v>
      </c>
      <c r="F3636" t="s">
        <v>120</v>
      </c>
      <c r="G3636" s="87">
        <v>20191231</v>
      </c>
      <c r="H3636" t="s">
        <v>4447</v>
      </c>
      <c r="I3636" t="s">
        <v>7282</v>
      </c>
      <c r="J3636" t="s">
        <v>7282</v>
      </c>
      <c r="K3636">
        <v>7417</v>
      </c>
      <c r="L3636" t="s">
        <v>7088</v>
      </c>
      <c r="M3636" s="87">
        <v>43840</v>
      </c>
      <c r="N3636" t="s">
        <v>3620</v>
      </c>
      <c r="O3636" t="s">
        <v>3579</v>
      </c>
      <c r="P3636" s="61">
        <v>90.36</v>
      </c>
      <c r="Q3636" t="s">
        <v>3579</v>
      </c>
      <c r="R3636" s="61">
        <v>90.36</v>
      </c>
      <c r="S3636" s="61">
        <v>0</v>
      </c>
    </row>
    <row r="3637" spans="1:19" x14ac:dyDescent="0.2">
      <c r="A3637" t="s">
        <v>788</v>
      </c>
      <c r="B3637" t="s">
        <v>2427</v>
      </c>
      <c r="C3637" t="s">
        <v>3260</v>
      </c>
      <c r="D3637" t="s">
        <v>238</v>
      </c>
      <c r="E3637" t="s">
        <v>3573</v>
      </c>
      <c r="F3637" t="s">
        <v>120</v>
      </c>
      <c r="G3637" s="87">
        <v>20191231</v>
      </c>
      <c r="H3637" t="s">
        <v>4447</v>
      </c>
      <c r="I3637" t="s">
        <v>7289</v>
      </c>
      <c r="J3637" t="s">
        <v>7289</v>
      </c>
      <c r="K3637">
        <v>7417</v>
      </c>
      <c r="L3637" t="s">
        <v>7088</v>
      </c>
      <c r="M3637" s="87">
        <v>43840</v>
      </c>
      <c r="N3637" t="s">
        <v>3620</v>
      </c>
      <c r="O3637" t="s">
        <v>3579</v>
      </c>
      <c r="P3637" s="61">
        <v>1551.56</v>
      </c>
      <c r="Q3637" t="s">
        <v>3579</v>
      </c>
      <c r="R3637" s="61">
        <v>1551.56</v>
      </c>
      <c r="S3637" s="61">
        <v>0</v>
      </c>
    </row>
    <row r="3638" spans="1:19" x14ac:dyDescent="0.2">
      <c r="A3638" t="s">
        <v>788</v>
      </c>
      <c r="B3638" t="s">
        <v>2427</v>
      </c>
      <c r="C3638" t="s">
        <v>3260</v>
      </c>
      <c r="D3638" t="s">
        <v>238</v>
      </c>
      <c r="E3638" t="s">
        <v>3573</v>
      </c>
      <c r="F3638" t="s">
        <v>121</v>
      </c>
      <c r="G3638" s="87">
        <v>20200131</v>
      </c>
      <c r="H3638" t="s">
        <v>4447</v>
      </c>
      <c r="I3638" t="s">
        <v>7286</v>
      </c>
      <c r="J3638" t="s">
        <v>7286</v>
      </c>
      <c r="K3638">
        <v>7477</v>
      </c>
      <c r="L3638" t="s">
        <v>7091</v>
      </c>
      <c r="M3638" s="87">
        <v>43873</v>
      </c>
      <c r="N3638" t="s">
        <v>3620</v>
      </c>
      <c r="O3638" t="s">
        <v>3579</v>
      </c>
      <c r="P3638" s="61">
        <v>1518.19</v>
      </c>
      <c r="Q3638" t="s">
        <v>3579</v>
      </c>
      <c r="R3638" s="61">
        <v>1518.19</v>
      </c>
      <c r="S3638" s="61">
        <v>0</v>
      </c>
    </row>
    <row r="3639" spans="1:19" x14ac:dyDescent="0.2">
      <c r="A3639" t="s">
        <v>788</v>
      </c>
      <c r="B3639" t="s">
        <v>2427</v>
      </c>
      <c r="C3639" t="s">
        <v>3260</v>
      </c>
      <c r="D3639" t="s">
        <v>238</v>
      </c>
      <c r="E3639" t="s">
        <v>3573</v>
      </c>
      <c r="F3639" t="s">
        <v>121</v>
      </c>
      <c r="G3639" s="87">
        <v>20200131</v>
      </c>
      <c r="H3639" t="s">
        <v>4447</v>
      </c>
      <c r="I3639" t="s">
        <v>7282</v>
      </c>
      <c r="J3639" t="s">
        <v>7282</v>
      </c>
      <c r="K3639">
        <v>7477</v>
      </c>
      <c r="L3639" t="s">
        <v>7091</v>
      </c>
      <c r="M3639" s="87">
        <v>43873</v>
      </c>
      <c r="N3639" t="s">
        <v>3620</v>
      </c>
      <c r="O3639" t="s">
        <v>3579</v>
      </c>
      <c r="P3639" s="61">
        <v>93.38</v>
      </c>
      <c r="Q3639" t="s">
        <v>3579</v>
      </c>
      <c r="R3639" s="61">
        <v>93.38</v>
      </c>
      <c r="S3639" s="61">
        <v>0</v>
      </c>
    </row>
    <row r="3640" spans="1:19" x14ac:dyDescent="0.2">
      <c r="A3640" t="s">
        <v>788</v>
      </c>
      <c r="B3640" t="s">
        <v>2427</v>
      </c>
      <c r="C3640" t="s">
        <v>3260</v>
      </c>
      <c r="D3640" t="s">
        <v>238</v>
      </c>
      <c r="E3640" t="s">
        <v>3573</v>
      </c>
      <c r="F3640" t="s">
        <v>122</v>
      </c>
      <c r="G3640" s="87">
        <v>20200229</v>
      </c>
      <c r="H3640" t="s">
        <v>4447</v>
      </c>
      <c r="I3640" t="s">
        <v>7286</v>
      </c>
      <c r="J3640" t="s">
        <v>7286</v>
      </c>
      <c r="K3640">
        <v>7524</v>
      </c>
      <c r="L3640" t="s">
        <v>7092</v>
      </c>
      <c r="M3640" s="87">
        <v>43902</v>
      </c>
      <c r="N3640" t="s">
        <v>3620</v>
      </c>
      <c r="O3640" t="s">
        <v>3579</v>
      </c>
      <c r="P3640" s="61">
        <v>1518.19</v>
      </c>
      <c r="Q3640" t="s">
        <v>3579</v>
      </c>
      <c r="R3640" s="61">
        <v>1518.19</v>
      </c>
      <c r="S3640" s="61">
        <v>0</v>
      </c>
    </row>
    <row r="3641" spans="1:19" x14ac:dyDescent="0.2">
      <c r="A3641" t="s">
        <v>788</v>
      </c>
      <c r="B3641" t="s">
        <v>2427</v>
      </c>
      <c r="C3641" t="s">
        <v>3260</v>
      </c>
      <c r="D3641" t="s">
        <v>238</v>
      </c>
      <c r="E3641" t="s">
        <v>3573</v>
      </c>
      <c r="F3641" t="s">
        <v>122</v>
      </c>
      <c r="G3641" s="87">
        <v>20200229</v>
      </c>
      <c r="H3641" t="s">
        <v>4447</v>
      </c>
      <c r="I3641" t="s">
        <v>7282</v>
      </c>
      <c r="J3641" t="s">
        <v>7282</v>
      </c>
      <c r="K3641">
        <v>7524</v>
      </c>
      <c r="L3641" t="s">
        <v>7092</v>
      </c>
      <c r="M3641" s="87">
        <v>43902</v>
      </c>
      <c r="N3641" t="s">
        <v>3620</v>
      </c>
      <c r="O3641" t="s">
        <v>3579</v>
      </c>
      <c r="P3641" s="61">
        <v>93.38</v>
      </c>
      <c r="Q3641" t="s">
        <v>3579</v>
      </c>
      <c r="R3641" s="61">
        <v>93.38</v>
      </c>
      <c r="S3641" s="61">
        <v>0</v>
      </c>
    </row>
    <row r="3642" spans="1:19" x14ac:dyDescent="0.2">
      <c r="A3642" t="s">
        <v>788</v>
      </c>
      <c r="B3642" t="s">
        <v>2427</v>
      </c>
      <c r="C3642" t="s">
        <v>3260</v>
      </c>
      <c r="D3642" t="s">
        <v>238</v>
      </c>
      <c r="E3642" t="s">
        <v>3573</v>
      </c>
      <c r="F3642" t="s">
        <v>123</v>
      </c>
      <c r="G3642" s="87">
        <v>20200311</v>
      </c>
      <c r="H3642" t="s">
        <v>5730</v>
      </c>
      <c r="I3642" t="s">
        <v>7296</v>
      </c>
      <c r="J3642" t="s">
        <v>6864</v>
      </c>
      <c r="K3642">
        <v>7517</v>
      </c>
      <c r="L3642" t="s">
        <v>6135</v>
      </c>
      <c r="M3642" s="87">
        <v>43902</v>
      </c>
      <c r="N3642" t="s">
        <v>3620</v>
      </c>
      <c r="O3642" t="s">
        <v>3579</v>
      </c>
      <c r="P3642" s="61">
        <v>272.97000000000003</v>
      </c>
      <c r="Q3642" t="s">
        <v>3579</v>
      </c>
      <c r="R3642" s="61">
        <v>272.97000000000003</v>
      </c>
      <c r="S3642" s="61">
        <v>0</v>
      </c>
    </row>
    <row r="3643" spans="1:19" x14ac:dyDescent="0.2">
      <c r="A3643" t="s">
        <v>788</v>
      </c>
      <c r="B3643" t="s">
        <v>2427</v>
      </c>
      <c r="C3643" t="s">
        <v>3260</v>
      </c>
      <c r="D3643" t="s">
        <v>238</v>
      </c>
      <c r="E3643" t="s">
        <v>3573</v>
      </c>
      <c r="F3643" t="s">
        <v>123</v>
      </c>
      <c r="G3643" s="87">
        <v>20200331</v>
      </c>
      <c r="H3643" t="s">
        <v>4447</v>
      </c>
      <c r="I3643" t="s">
        <v>7286</v>
      </c>
      <c r="J3643" t="s">
        <v>7286</v>
      </c>
      <c r="K3643">
        <v>7580</v>
      </c>
      <c r="L3643" t="s">
        <v>7093</v>
      </c>
      <c r="M3643" s="87">
        <v>43935</v>
      </c>
      <c r="N3643" t="s">
        <v>3620</v>
      </c>
      <c r="O3643" t="s">
        <v>3579</v>
      </c>
      <c r="P3643" s="61">
        <v>1568.8</v>
      </c>
      <c r="Q3643" t="s">
        <v>3579</v>
      </c>
      <c r="R3643" s="61">
        <v>1568.8</v>
      </c>
      <c r="S3643" s="61">
        <v>0</v>
      </c>
    </row>
    <row r="3644" spans="1:19" x14ac:dyDescent="0.2">
      <c r="A3644" t="s">
        <v>788</v>
      </c>
      <c r="B3644" t="s">
        <v>2427</v>
      </c>
      <c r="C3644" t="s">
        <v>3260</v>
      </c>
      <c r="D3644" t="s">
        <v>238</v>
      </c>
      <c r="E3644" t="s">
        <v>3573</v>
      </c>
      <c r="F3644" t="s">
        <v>124</v>
      </c>
      <c r="G3644" s="87">
        <v>20200430</v>
      </c>
      <c r="H3644" t="s">
        <v>4447</v>
      </c>
      <c r="I3644" t="s">
        <v>7290</v>
      </c>
      <c r="J3644" t="s">
        <v>7290</v>
      </c>
      <c r="K3644">
        <v>7617</v>
      </c>
      <c r="L3644" t="s">
        <v>7095</v>
      </c>
      <c r="M3644" s="87">
        <v>43957</v>
      </c>
      <c r="N3644" t="s">
        <v>3620</v>
      </c>
      <c r="O3644" t="s">
        <v>3579</v>
      </c>
      <c r="P3644" s="61">
        <v>1467.58</v>
      </c>
      <c r="Q3644" t="s">
        <v>3579</v>
      </c>
      <c r="R3644" s="61">
        <v>1467.58</v>
      </c>
      <c r="S3644" s="61">
        <v>0</v>
      </c>
    </row>
    <row r="3645" spans="1:19" x14ac:dyDescent="0.2">
      <c r="A3645" t="s">
        <v>788</v>
      </c>
      <c r="B3645" t="s">
        <v>2427</v>
      </c>
      <c r="C3645" t="s">
        <v>3260</v>
      </c>
      <c r="D3645" t="s">
        <v>238</v>
      </c>
      <c r="E3645" t="s">
        <v>3573</v>
      </c>
      <c r="F3645" t="s">
        <v>125</v>
      </c>
      <c r="G3645" s="87">
        <v>20200531</v>
      </c>
      <c r="H3645" t="s">
        <v>4447</v>
      </c>
      <c r="I3645" t="s">
        <v>7290</v>
      </c>
      <c r="J3645" t="s">
        <v>7290</v>
      </c>
      <c r="K3645">
        <v>7667</v>
      </c>
      <c r="L3645" t="s">
        <v>6859</v>
      </c>
      <c r="M3645" s="87">
        <v>43991</v>
      </c>
      <c r="N3645" t="s">
        <v>3620</v>
      </c>
      <c r="O3645" t="s">
        <v>3579</v>
      </c>
      <c r="P3645" s="61">
        <v>1993.66</v>
      </c>
      <c r="Q3645" t="s">
        <v>3579</v>
      </c>
      <c r="R3645" s="61">
        <v>1993.66</v>
      </c>
      <c r="S3645" s="61">
        <v>0</v>
      </c>
    </row>
    <row r="3646" spans="1:19" x14ac:dyDescent="0.2">
      <c r="A3646" t="s">
        <v>788</v>
      </c>
      <c r="B3646" t="s">
        <v>2427</v>
      </c>
      <c r="C3646" t="s">
        <v>3260</v>
      </c>
      <c r="D3646" t="s">
        <v>238</v>
      </c>
      <c r="E3646" t="s">
        <v>3573</v>
      </c>
      <c r="F3646" t="s">
        <v>16</v>
      </c>
      <c r="G3646" s="87">
        <v>20200630</v>
      </c>
      <c r="H3646" t="s">
        <v>3617</v>
      </c>
      <c r="J3646" t="s">
        <v>3618</v>
      </c>
      <c r="K3646">
        <v>7681</v>
      </c>
      <c r="L3646" t="s">
        <v>3619</v>
      </c>
      <c r="M3646" s="87">
        <v>43999</v>
      </c>
      <c r="N3646" t="s">
        <v>3620</v>
      </c>
      <c r="O3646" t="s">
        <v>3579</v>
      </c>
      <c r="P3646" s="61">
        <v>-18263.400000000001</v>
      </c>
      <c r="Q3646" t="s">
        <v>3579</v>
      </c>
      <c r="R3646" s="61">
        <v>0</v>
      </c>
      <c r="S3646" s="61">
        <v>-18263.400000000001</v>
      </c>
    </row>
    <row r="3647" spans="1:19" x14ac:dyDescent="0.2">
      <c r="A3647" t="s">
        <v>788</v>
      </c>
      <c r="B3647" t="s">
        <v>2427</v>
      </c>
      <c r="C3647" t="s">
        <v>3260</v>
      </c>
      <c r="D3647" t="s">
        <v>238</v>
      </c>
      <c r="E3647" t="s">
        <v>3573</v>
      </c>
      <c r="F3647" t="s">
        <v>16</v>
      </c>
      <c r="G3647" s="87">
        <v>20200630</v>
      </c>
      <c r="H3647" t="s">
        <v>3617</v>
      </c>
      <c r="I3647" t="s">
        <v>3618</v>
      </c>
      <c r="J3647" t="s">
        <v>3618</v>
      </c>
      <c r="K3647">
        <v>7737</v>
      </c>
      <c r="L3647" t="s">
        <v>6862</v>
      </c>
      <c r="M3647" s="87">
        <v>44020</v>
      </c>
      <c r="N3647" t="s">
        <v>3620</v>
      </c>
      <c r="O3647" t="s">
        <v>3579</v>
      </c>
      <c r="P3647" s="61">
        <v>-996.83</v>
      </c>
      <c r="Q3647" t="s">
        <v>3579</v>
      </c>
      <c r="R3647" s="61">
        <v>0</v>
      </c>
      <c r="S3647" s="61">
        <v>-996.83</v>
      </c>
    </row>
    <row r="3648" spans="1:19" x14ac:dyDescent="0.2">
      <c r="A3648" t="s">
        <v>788</v>
      </c>
      <c r="B3648" t="s">
        <v>2427</v>
      </c>
      <c r="C3648" t="s">
        <v>3260</v>
      </c>
      <c r="D3648" t="s">
        <v>238</v>
      </c>
      <c r="E3648" t="s">
        <v>3573</v>
      </c>
      <c r="F3648" t="s">
        <v>126</v>
      </c>
      <c r="G3648" s="87">
        <v>20200630</v>
      </c>
      <c r="H3648" t="s">
        <v>4447</v>
      </c>
      <c r="I3648" t="s">
        <v>7290</v>
      </c>
      <c r="J3648" t="s">
        <v>7290</v>
      </c>
      <c r="K3648">
        <v>7737</v>
      </c>
      <c r="L3648" t="s">
        <v>6862</v>
      </c>
      <c r="M3648" s="87">
        <v>44020</v>
      </c>
      <c r="N3648" t="s">
        <v>3620</v>
      </c>
      <c r="O3648" t="s">
        <v>3579</v>
      </c>
      <c r="P3648" s="61">
        <v>996.83</v>
      </c>
      <c r="Q3648" t="s">
        <v>3579</v>
      </c>
      <c r="R3648" s="61">
        <v>996.83</v>
      </c>
      <c r="S3648" s="61">
        <v>0</v>
      </c>
    </row>
    <row r="3649" spans="1:19" x14ac:dyDescent="0.2">
      <c r="A3649" t="s">
        <v>789</v>
      </c>
      <c r="B3649" t="s">
        <v>2433</v>
      </c>
      <c r="C3649" t="s">
        <v>3261</v>
      </c>
      <c r="D3649" t="s">
        <v>238</v>
      </c>
      <c r="E3649" t="s">
        <v>3573</v>
      </c>
      <c r="F3649" t="s">
        <v>119</v>
      </c>
      <c r="G3649" s="87">
        <v>20191129</v>
      </c>
      <c r="H3649" t="s">
        <v>5730</v>
      </c>
      <c r="I3649" t="s">
        <v>7297</v>
      </c>
      <c r="J3649" t="s">
        <v>7298</v>
      </c>
      <c r="K3649">
        <v>7374</v>
      </c>
      <c r="L3649" t="s">
        <v>6024</v>
      </c>
      <c r="M3649" s="87">
        <v>43808</v>
      </c>
      <c r="N3649" t="s">
        <v>3578</v>
      </c>
      <c r="O3649" t="s">
        <v>3579</v>
      </c>
      <c r="P3649" s="61">
        <v>535</v>
      </c>
      <c r="Q3649" t="s">
        <v>3579</v>
      </c>
      <c r="R3649" s="61">
        <v>535</v>
      </c>
      <c r="S3649" s="61">
        <v>0</v>
      </c>
    </row>
    <row r="3650" spans="1:19" x14ac:dyDescent="0.2">
      <c r="A3650" t="s">
        <v>789</v>
      </c>
      <c r="B3650" t="s">
        <v>2433</v>
      </c>
      <c r="C3650" t="s">
        <v>3261</v>
      </c>
      <c r="D3650" t="s">
        <v>238</v>
      </c>
      <c r="E3650" t="s">
        <v>3573</v>
      </c>
      <c r="F3650" t="s">
        <v>126</v>
      </c>
      <c r="G3650" s="87">
        <v>20200625</v>
      </c>
      <c r="H3650" t="s">
        <v>5730</v>
      </c>
      <c r="I3650" t="s">
        <v>7299</v>
      </c>
      <c r="J3650" t="s">
        <v>7300</v>
      </c>
      <c r="K3650">
        <v>7697</v>
      </c>
      <c r="L3650" t="s">
        <v>6040</v>
      </c>
      <c r="M3650" s="87">
        <v>44008</v>
      </c>
      <c r="N3650" t="s">
        <v>3620</v>
      </c>
      <c r="O3650" t="s">
        <v>3579</v>
      </c>
      <c r="P3650" s="61">
        <v>535</v>
      </c>
      <c r="Q3650" t="s">
        <v>3579</v>
      </c>
      <c r="R3650" s="61">
        <v>535</v>
      </c>
      <c r="S3650" s="61">
        <v>0</v>
      </c>
    </row>
    <row r="3651" spans="1:19" x14ac:dyDescent="0.2">
      <c r="A3651" t="s">
        <v>789</v>
      </c>
      <c r="B3651" t="s">
        <v>2433</v>
      </c>
      <c r="C3651" t="s">
        <v>3261</v>
      </c>
      <c r="D3651" t="s">
        <v>238</v>
      </c>
      <c r="E3651" t="s">
        <v>3573</v>
      </c>
      <c r="F3651" t="s">
        <v>16</v>
      </c>
      <c r="G3651" s="87">
        <v>20200630</v>
      </c>
      <c r="H3651" t="s">
        <v>3617</v>
      </c>
      <c r="J3651" t="s">
        <v>3618</v>
      </c>
      <c r="K3651">
        <v>7681</v>
      </c>
      <c r="L3651" t="s">
        <v>3619</v>
      </c>
      <c r="M3651" s="87">
        <v>43999</v>
      </c>
      <c r="N3651" t="s">
        <v>3620</v>
      </c>
      <c r="O3651" t="s">
        <v>3579</v>
      </c>
      <c r="P3651" s="61">
        <v>-535</v>
      </c>
      <c r="Q3651" t="s">
        <v>3579</v>
      </c>
      <c r="R3651" s="61">
        <v>0</v>
      </c>
      <c r="S3651" s="61">
        <v>-535</v>
      </c>
    </row>
    <row r="3652" spans="1:19" x14ac:dyDescent="0.2">
      <c r="A3652" t="s">
        <v>789</v>
      </c>
      <c r="B3652" t="s">
        <v>2433</v>
      </c>
      <c r="C3652" t="s">
        <v>3261</v>
      </c>
      <c r="D3652" t="s">
        <v>238</v>
      </c>
      <c r="E3652" t="s">
        <v>3573</v>
      </c>
      <c r="F3652" t="s">
        <v>16</v>
      </c>
      <c r="G3652" s="87">
        <v>20200630</v>
      </c>
      <c r="H3652" t="s">
        <v>5856</v>
      </c>
      <c r="I3652" t="s">
        <v>3618</v>
      </c>
      <c r="J3652" t="s">
        <v>3618</v>
      </c>
      <c r="K3652">
        <v>7697</v>
      </c>
      <c r="L3652" t="s">
        <v>6040</v>
      </c>
      <c r="M3652" s="87">
        <v>44008</v>
      </c>
      <c r="N3652" t="s">
        <v>3620</v>
      </c>
      <c r="O3652" t="s">
        <v>3579</v>
      </c>
      <c r="P3652" s="61">
        <v>-535</v>
      </c>
      <c r="Q3652" t="s">
        <v>3579</v>
      </c>
      <c r="R3652" s="61">
        <v>0</v>
      </c>
      <c r="S3652" s="61">
        <v>-535</v>
      </c>
    </row>
    <row r="3653" spans="1:19" x14ac:dyDescent="0.2">
      <c r="A3653" t="s">
        <v>800</v>
      </c>
      <c r="B3653" t="s">
        <v>2461</v>
      </c>
      <c r="C3653" t="s">
        <v>3273</v>
      </c>
      <c r="D3653" t="s">
        <v>238</v>
      </c>
      <c r="E3653" t="s">
        <v>3573</v>
      </c>
      <c r="F3653" t="s">
        <v>118</v>
      </c>
      <c r="G3653" s="87">
        <v>20191031</v>
      </c>
      <c r="H3653" t="s">
        <v>4447</v>
      </c>
      <c r="I3653" t="s">
        <v>7301</v>
      </c>
      <c r="J3653" t="s">
        <v>7301</v>
      </c>
      <c r="K3653">
        <v>7328</v>
      </c>
      <c r="L3653" t="s">
        <v>7302</v>
      </c>
      <c r="M3653" s="87">
        <v>43782</v>
      </c>
      <c r="N3653" t="s">
        <v>3620</v>
      </c>
      <c r="O3653" t="s">
        <v>3579</v>
      </c>
      <c r="P3653" s="61">
        <v>393.57</v>
      </c>
      <c r="Q3653" t="s">
        <v>3579</v>
      </c>
      <c r="R3653" s="61">
        <v>393.57</v>
      </c>
      <c r="S3653" s="61">
        <v>0</v>
      </c>
    </row>
    <row r="3654" spans="1:19" x14ac:dyDescent="0.2">
      <c r="A3654" t="s">
        <v>800</v>
      </c>
      <c r="B3654" t="s">
        <v>2461</v>
      </c>
      <c r="C3654" t="s">
        <v>3273</v>
      </c>
      <c r="D3654" t="s">
        <v>238</v>
      </c>
      <c r="E3654" t="s">
        <v>3573</v>
      </c>
      <c r="F3654" t="s">
        <v>120</v>
      </c>
      <c r="G3654" s="87">
        <v>20191231</v>
      </c>
      <c r="H3654" t="s">
        <v>5730</v>
      </c>
      <c r="I3654" t="s">
        <v>7303</v>
      </c>
      <c r="J3654" t="s">
        <v>7304</v>
      </c>
      <c r="K3654">
        <v>7414</v>
      </c>
      <c r="L3654" t="s">
        <v>6254</v>
      </c>
      <c r="M3654" s="87">
        <v>43840</v>
      </c>
      <c r="N3654" t="s">
        <v>3578</v>
      </c>
      <c r="O3654" t="s">
        <v>3579</v>
      </c>
      <c r="P3654" s="61">
        <v>393.57</v>
      </c>
      <c r="Q3654" t="s">
        <v>3579</v>
      </c>
      <c r="R3654" s="61">
        <v>393.57</v>
      </c>
      <c r="S3654" s="61">
        <v>0</v>
      </c>
    </row>
    <row r="3655" spans="1:19" x14ac:dyDescent="0.2">
      <c r="A3655" t="s">
        <v>800</v>
      </c>
      <c r="B3655" t="s">
        <v>2461</v>
      </c>
      <c r="C3655" t="s">
        <v>3273</v>
      </c>
      <c r="D3655" t="s">
        <v>238</v>
      </c>
      <c r="E3655" t="s">
        <v>3573</v>
      </c>
      <c r="F3655" t="s">
        <v>123</v>
      </c>
      <c r="G3655" s="87">
        <v>20200319</v>
      </c>
      <c r="H3655" t="s">
        <v>5730</v>
      </c>
      <c r="I3655" t="s">
        <v>7305</v>
      </c>
      <c r="J3655" t="s">
        <v>7304</v>
      </c>
      <c r="K3655">
        <v>7546</v>
      </c>
      <c r="L3655" t="s">
        <v>6730</v>
      </c>
      <c r="M3655" s="87">
        <v>43917</v>
      </c>
      <c r="N3655" t="s">
        <v>3578</v>
      </c>
      <c r="O3655" t="s">
        <v>3579</v>
      </c>
      <c r="P3655" s="61">
        <v>432.93</v>
      </c>
      <c r="Q3655" t="s">
        <v>3579</v>
      </c>
      <c r="R3655" s="61">
        <v>432.93</v>
      </c>
      <c r="S3655" s="61">
        <v>0</v>
      </c>
    </row>
    <row r="3656" spans="1:19" x14ac:dyDescent="0.2">
      <c r="A3656" t="s">
        <v>800</v>
      </c>
      <c r="B3656" t="s">
        <v>2461</v>
      </c>
      <c r="C3656" t="s">
        <v>3273</v>
      </c>
      <c r="D3656" t="s">
        <v>238</v>
      </c>
      <c r="E3656" t="s">
        <v>3573</v>
      </c>
      <c r="F3656" t="s">
        <v>123</v>
      </c>
      <c r="G3656" s="87">
        <v>20200320</v>
      </c>
      <c r="H3656" t="s">
        <v>5730</v>
      </c>
      <c r="I3656" t="s">
        <v>7306</v>
      </c>
      <c r="J3656" t="s">
        <v>7304</v>
      </c>
      <c r="K3656">
        <v>7546</v>
      </c>
      <c r="L3656" t="s">
        <v>7307</v>
      </c>
      <c r="M3656" s="87">
        <v>43917</v>
      </c>
      <c r="N3656" t="s">
        <v>3578</v>
      </c>
      <c r="O3656" t="s">
        <v>3579</v>
      </c>
      <c r="P3656" s="61">
        <v>393.57</v>
      </c>
      <c r="Q3656" t="s">
        <v>3579</v>
      </c>
      <c r="R3656" s="61">
        <v>393.57</v>
      </c>
      <c r="S3656" s="61">
        <v>0</v>
      </c>
    </row>
    <row r="3657" spans="1:19" x14ac:dyDescent="0.2">
      <c r="A3657" t="s">
        <v>800</v>
      </c>
      <c r="B3657" t="s">
        <v>2461</v>
      </c>
      <c r="C3657" t="s">
        <v>3273</v>
      </c>
      <c r="D3657" t="s">
        <v>238</v>
      </c>
      <c r="E3657" t="s">
        <v>3573</v>
      </c>
      <c r="F3657" t="s">
        <v>123</v>
      </c>
      <c r="G3657" s="87">
        <v>20200320</v>
      </c>
      <c r="H3657" t="s">
        <v>6051</v>
      </c>
      <c r="I3657" t="s">
        <v>7308</v>
      </c>
      <c r="J3657" t="s">
        <v>7309</v>
      </c>
      <c r="K3657">
        <v>7546</v>
      </c>
      <c r="L3657" t="s">
        <v>7310</v>
      </c>
      <c r="M3657" s="87">
        <v>43917</v>
      </c>
      <c r="N3657" t="s">
        <v>3578</v>
      </c>
      <c r="O3657" t="s">
        <v>3579</v>
      </c>
      <c r="P3657" s="61">
        <v>-432.93</v>
      </c>
      <c r="Q3657" t="s">
        <v>3579</v>
      </c>
      <c r="R3657" s="61">
        <v>0</v>
      </c>
      <c r="S3657" s="61">
        <v>-432.93</v>
      </c>
    </row>
    <row r="3658" spans="1:19" x14ac:dyDescent="0.2">
      <c r="A3658" t="s">
        <v>800</v>
      </c>
      <c r="B3658" t="s">
        <v>2461</v>
      </c>
      <c r="C3658" t="s">
        <v>3273</v>
      </c>
      <c r="D3658" t="s">
        <v>238</v>
      </c>
      <c r="E3658" t="s">
        <v>3573</v>
      </c>
      <c r="F3658" t="s">
        <v>126</v>
      </c>
      <c r="G3658" s="87">
        <v>20200625</v>
      </c>
      <c r="H3658" t="s">
        <v>5730</v>
      </c>
      <c r="I3658" t="s">
        <v>7311</v>
      </c>
      <c r="J3658" t="s">
        <v>7312</v>
      </c>
      <c r="K3658">
        <v>7697</v>
      </c>
      <c r="L3658" t="s">
        <v>6040</v>
      </c>
      <c r="M3658" s="87">
        <v>44008</v>
      </c>
      <c r="N3658" t="s">
        <v>3620</v>
      </c>
      <c r="O3658" t="s">
        <v>3579</v>
      </c>
      <c r="P3658" s="61">
        <v>393.57</v>
      </c>
      <c r="Q3658" t="s">
        <v>3579</v>
      </c>
      <c r="R3658" s="61">
        <v>393.57</v>
      </c>
      <c r="S3658" s="61">
        <v>0</v>
      </c>
    </row>
    <row r="3659" spans="1:19" x14ac:dyDescent="0.2">
      <c r="A3659" t="s">
        <v>800</v>
      </c>
      <c r="B3659" t="s">
        <v>2461</v>
      </c>
      <c r="C3659" t="s">
        <v>3273</v>
      </c>
      <c r="D3659" t="s">
        <v>238</v>
      </c>
      <c r="E3659" t="s">
        <v>3573</v>
      </c>
      <c r="F3659" t="s">
        <v>16</v>
      </c>
      <c r="G3659" s="87">
        <v>20200630</v>
      </c>
      <c r="H3659" t="s">
        <v>3617</v>
      </c>
      <c r="J3659" t="s">
        <v>3618</v>
      </c>
      <c r="K3659">
        <v>7681</v>
      </c>
      <c r="L3659" t="s">
        <v>3619</v>
      </c>
      <c r="M3659" s="87">
        <v>43999</v>
      </c>
      <c r="N3659" t="s">
        <v>3620</v>
      </c>
      <c r="O3659" t="s">
        <v>3579</v>
      </c>
      <c r="P3659" s="61">
        <v>-1180.71</v>
      </c>
      <c r="Q3659" t="s">
        <v>3579</v>
      </c>
      <c r="R3659" s="61">
        <v>0</v>
      </c>
      <c r="S3659" s="61">
        <v>-1180.71</v>
      </c>
    </row>
    <row r="3660" spans="1:19" x14ac:dyDescent="0.2">
      <c r="A3660" t="s">
        <v>800</v>
      </c>
      <c r="B3660" t="s">
        <v>2461</v>
      </c>
      <c r="C3660" t="s">
        <v>3273</v>
      </c>
      <c r="D3660" t="s">
        <v>238</v>
      </c>
      <c r="E3660" t="s">
        <v>3573</v>
      </c>
      <c r="F3660" t="s">
        <v>16</v>
      </c>
      <c r="G3660" s="87">
        <v>20200630</v>
      </c>
      <c r="H3660" t="s">
        <v>5856</v>
      </c>
      <c r="I3660" t="s">
        <v>3618</v>
      </c>
      <c r="J3660" t="s">
        <v>3618</v>
      </c>
      <c r="K3660">
        <v>7697</v>
      </c>
      <c r="L3660" t="s">
        <v>6040</v>
      </c>
      <c r="M3660" s="87">
        <v>44008</v>
      </c>
      <c r="N3660" t="s">
        <v>3620</v>
      </c>
      <c r="O3660" t="s">
        <v>3579</v>
      </c>
      <c r="P3660" s="61">
        <v>-393.57</v>
      </c>
      <c r="Q3660" t="s">
        <v>3579</v>
      </c>
      <c r="R3660" s="61">
        <v>0</v>
      </c>
      <c r="S3660" s="61">
        <v>-393.57</v>
      </c>
    </row>
    <row r="3661" spans="1:19" x14ac:dyDescent="0.2">
      <c r="A3661" t="s">
        <v>803</v>
      </c>
      <c r="B3661" t="s">
        <v>2469</v>
      </c>
      <c r="C3661" t="s">
        <v>3277</v>
      </c>
      <c r="D3661" t="s">
        <v>238</v>
      </c>
      <c r="E3661" t="s">
        <v>3573</v>
      </c>
      <c r="F3661" t="s">
        <v>115</v>
      </c>
      <c r="G3661" s="87">
        <v>20190709</v>
      </c>
      <c r="H3661" t="s">
        <v>5730</v>
      </c>
      <c r="I3661" t="s">
        <v>7313</v>
      </c>
      <c r="J3661" t="s">
        <v>7314</v>
      </c>
      <c r="K3661">
        <v>7115</v>
      </c>
      <c r="L3661" t="s">
        <v>6043</v>
      </c>
      <c r="M3661" s="87">
        <v>43655</v>
      </c>
      <c r="N3661" t="s">
        <v>3620</v>
      </c>
      <c r="O3661" t="s">
        <v>3579</v>
      </c>
      <c r="P3661" s="61">
        <v>200</v>
      </c>
      <c r="Q3661" t="s">
        <v>3579</v>
      </c>
      <c r="R3661" s="61">
        <v>200</v>
      </c>
      <c r="S3661" s="61">
        <v>0</v>
      </c>
    </row>
    <row r="3662" spans="1:19" x14ac:dyDescent="0.2">
      <c r="A3662" t="s">
        <v>803</v>
      </c>
      <c r="B3662" t="s">
        <v>2469</v>
      </c>
      <c r="C3662" t="s">
        <v>3277</v>
      </c>
      <c r="D3662" t="s">
        <v>238</v>
      </c>
      <c r="E3662" t="s">
        <v>3573</v>
      </c>
      <c r="F3662" t="s">
        <v>116</v>
      </c>
      <c r="G3662" s="87">
        <v>20190821</v>
      </c>
      <c r="H3662" t="s">
        <v>5730</v>
      </c>
      <c r="I3662" t="s">
        <v>7315</v>
      </c>
      <c r="J3662" t="s">
        <v>7316</v>
      </c>
      <c r="K3662">
        <v>7190</v>
      </c>
      <c r="L3662" t="s">
        <v>6246</v>
      </c>
      <c r="M3662" s="87">
        <v>43698</v>
      </c>
      <c r="N3662" t="s">
        <v>3620</v>
      </c>
      <c r="O3662" t="s">
        <v>3579</v>
      </c>
      <c r="P3662" s="61">
        <v>200</v>
      </c>
      <c r="Q3662" t="s">
        <v>3579</v>
      </c>
      <c r="R3662" s="61">
        <v>200</v>
      </c>
      <c r="S3662" s="61">
        <v>0</v>
      </c>
    </row>
    <row r="3663" spans="1:19" x14ac:dyDescent="0.2">
      <c r="A3663" t="s">
        <v>803</v>
      </c>
      <c r="B3663" t="s">
        <v>2469</v>
      </c>
      <c r="C3663" t="s">
        <v>3277</v>
      </c>
      <c r="D3663" t="s">
        <v>238</v>
      </c>
      <c r="E3663" t="s">
        <v>3573</v>
      </c>
      <c r="F3663" t="s">
        <v>117</v>
      </c>
      <c r="G3663" s="87">
        <v>20190927</v>
      </c>
      <c r="H3663" t="s">
        <v>5730</v>
      </c>
      <c r="I3663" t="s">
        <v>7317</v>
      </c>
      <c r="J3663" t="s">
        <v>7314</v>
      </c>
      <c r="K3663">
        <v>7264</v>
      </c>
      <c r="L3663" t="s">
        <v>5859</v>
      </c>
      <c r="M3663" s="87">
        <v>43741</v>
      </c>
      <c r="N3663" t="s">
        <v>3620</v>
      </c>
      <c r="O3663" t="s">
        <v>3579</v>
      </c>
      <c r="P3663" s="61">
        <v>200</v>
      </c>
      <c r="Q3663" t="s">
        <v>3579</v>
      </c>
      <c r="R3663" s="61">
        <v>200</v>
      </c>
      <c r="S3663" s="61">
        <v>0</v>
      </c>
    </row>
    <row r="3664" spans="1:19" x14ac:dyDescent="0.2">
      <c r="A3664" t="s">
        <v>803</v>
      </c>
      <c r="B3664" t="s">
        <v>2469</v>
      </c>
      <c r="C3664" t="s">
        <v>3277</v>
      </c>
      <c r="D3664" t="s">
        <v>238</v>
      </c>
      <c r="E3664" t="s">
        <v>3573</v>
      </c>
      <c r="F3664" t="s">
        <v>118</v>
      </c>
      <c r="G3664" s="87">
        <v>20191014</v>
      </c>
      <c r="H3664" t="s">
        <v>5730</v>
      </c>
      <c r="I3664" t="s">
        <v>7318</v>
      </c>
      <c r="J3664" t="s">
        <v>7314</v>
      </c>
      <c r="K3664">
        <v>7288</v>
      </c>
      <c r="L3664" t="s">
        <v>6266</v>
      </c>
      <c r="M3664" s="87">
        <v>43752</v>
      </c>
      <c r="N3664" t="s">
        <v>3578</v>
      </c>
      <c r="O3664" t="s">
        <v>3579</v>
      </c>
      <c r="P3664" s="61">
        <v>200</v>
      </c>
      <c r="Q3664" t="s">
        <v>3579</v>
      </c>
      <c r="R3664" s="61">
        <v>200</v>
      </c>
      <c r="S3664" s="61">
        <v>0</v>
      </c>
    </row>
    <row r="3665" spans="1:19" x14ac:dyDescent="0.2">
      <c r="A3665" t="s">
        <v>803</v>
      </c>
      <c r="B3665" t="s">
        <v>2469</v>
      </c>
      <c r="C3665" t="s">
        <v>3277</v>
      </c>
      <c r="D3665" t="s">
        <v>238</v>
      </c>
      <c r="E3665" t="s">
        <v>3573</v>
      </c>
      <c r="F3665" t="s">
        <v>119</v>
      </c>
      <c r="G3665" s="87">
        <v>20191106</v>
      </c>
      <c r="H3665" t="s">
        <v>5730</v>
      </c>
      <c r="I3665" t="s">
        <v>7319</v>
      </c>
      <c r="J3665" t="s">
        <v>7316</v>
      </c>
      <c r="K3665">
        <v>7327</v>
      </c>
      <c r="L3665" t="s">
        <v>5898</v>
      </c>
      <c r="M3665" s="87">
        <v>43782</v>
      </c>
      <c r="N3665" t="s">
        <v>3620</v>
      </c>
      <c r="O3665" t="s">
        <v>3579</v>
      </c>
      <c r="P3665" s="61">
        <v>200</v>
      </c>
      <c r="Q3665" t="s">
        <v>3579</v>
      </c>
      <c r="R3665" s="61">
        <v>200</v>
      </c>
      <c r="S3665" s="61">
        <v>0</v>
      </c>
    </row>
    <row r="3666" spans="1:19" x14ac:dyDescent="0.2">
      <c r="A3666" t="s">
        <v>803</v>
      </c>
      <c r="B3666" t="s">
        <v>2469</v>
      </c>
      <c r="C3666" t="s">
        <v>3277</v>
      </c>
      <c r="D3666" t="s">
        <v>238</v>
      </c>
      <c r="E3666" t="s">
        <v>3573</v>
      </c>
      <c r="F3666" t="s">
        <v>120</v>
      </c>
      <c r="G3666" s="87">
        <v>20191217</v>
      </c>
      <c r="H3666" t="s">
        <v>5730</v>
      </c>
      <c r="I3666" t="s">
        <v>7320</v>
      </c>
      <c r="J3666" t="s">
        <v>7321</v>
      </c>
      <c r="K3666">
        <v>7401</v>
      </c>
      <c r="L3666" t="s">
        <v>5973</v>
      </c>
      <c r="M3666" s="87">
        <v>43835</v>
      </c>
      <c r="N3666" t="s">
        <v>3578</v>
      </c>
      <c r="O3666" t="s">
        <v>3579</v>
      </c>
      <c r="P3666" s="61">
        <v>200</v>
      </c>
      <c r="Q3666" t="s">
        <v>3579</v>
      </c>
      <c r="R3666" s="61">
        <v>200</v>
      </c>
      <c r="S3666" s="61">
        <v>0</v>
      </c>
    </row>
    <row r="3667" spans="1:19" x14ac:dyDescent="0.2">
      <c r="A3667" t="s">
        <v>803</v>
      </c>
      <c r="B3667" t="s">
        <v>2469</v>
      </c>
      <c r="C3667" t="s">
        <v>3277</v>
      </c>
      <c r="D3667" t="s">
        <v>238</v>
      </c>
      <c r="E3667" t="s">
        <v>3573</v>
      </c>
      <c r="F3667" t="s">
        <v>121</v>
      </c>
      <c r="G3667" s="87">
        <v>20200121</v>
      </c>
      <c r="H3667" t="s">
        <v>5730</v>
      </c>
      <c r="I3667" t="s">
        <v>7322</v>
      </c>
      <c r="J3667" t="s">
        <v>7314</v>
      </c>
      <c r="K3667">
        <v>7447</v>
      </c>
      <c r="L3667" t="s">
        <v>6421</v>
      </c>
      <c r="M3667" s="87">
        <v>43863</v>
      </c>
      <c r="N3667" t="s">
        <v>3578</v>
      </c>
      <c r="O3667" t="s">
        <v>3579</v>
      </c>
      <c r="P3667" s="61">
        <v>200</v>
      </c>
      <c r="Q3667" t="s">
        <v>3579</v>
      </c>
      <c r="R3667" s="61">
        <v>200</v>
      </c>
      <c r="S3667" s="61">
        <v>0</v>
      </c>
    </row>
    <row r="3668" spans="1:19" x14ac:dyDescent="0.2">
      <c r="A3668" t="s">
        <v>803</v>
      </c>
      <c r="B3668" t="s">
        <v>2469</v>
      </c>
      <c r="C3668" t="s">
        <v>3277</v>
      </c>
      <c r="D3668" t="s">
        <v>238</v>
      </c>
      <c r="E3668" t="s">
        <v>3573</v>
      </c>
      <c r="F3668" t="s">
        <v>122</v>
      </c>
      <c r="G3668" s="87">
        <v>20200218</v>
      </c>
      <c r="H3668" t="s">
        <v>5730</v>
      </c>
      <c r="I3668" t="s">
        <v>7323</v>
      </c>
      <c r="J3668" t="s">
        <v>7314</v>
      </c>
      <c r="K3668">
        <v>7504</v>
      </c>
      <c r="L3668" t="s">
        <v>6549</v>
      </c>
      <c r="M3668" s="87">
        <v>43891</v>
      </c>
      <c r="N3668" t="s">
        <v>3578</v>
      </c>
      <c r="O3668" t="s">
        <v>3579</v>
      </c>
      <c r="P3668" s="61">
        <v>200</v>
      </c>
      <c r="Q3668" t="s">
        <v>3579</v>
      </c>
      <c r="R3668" s="61">
        <v>200</v>
      </c>
      <c r="S3668" s="61">
        <v>0</v>
      </c>
    </row>
    <row r="3669" spans="1:19" x14ac:dyDescent="0.2">
      <c r="A3669" t="s">
        <v>803</v>
      </c>
      <c r="B3669" t="s">
        <v>2469</v>
      </c>
      <c r="C3669" t="s">
        <v>3277</v>
      </c>
      <c r="D3669" t="s">
        <v>238</v>
      </c>
      <c r="E3669" t="s">
        <v>3573</v>
      </c>
      <c r="F3669" t="s">
        <v>123</v>
      </c>
      <c r="G3669" s="87">
        <v>20200319</v>
      </c>
      <c r="H3669" t="s">
        <v>5730</v>
      </c>
      <c r="I3669" t="s">
        <v>7324</v>
      </c>
      <c r="J3669" t="s">
        <v>7314</v>
      </c>
      <c r="K3669">
        <v>7546</v>
      </c>
      <c r="L3669" t="s">
        <v>6730</v>
      </c>
      <c r="M3669" s="87">
        <v>43917</v>
      </c>
      <c r="N3669" t="s">
        <v>3578</v>
      </c>
      <c r="O3669" t="s">
        <v>3579</v>
      </c>
      <c r="P3669" s="61">
        <v>200</v>
      </c>
      <c r="Q3669" t="s">
        <v>3579</v>
      </c>
      <c r="R3669" s="61">
        <v>200</v>
      </c>
      <c r="S3669" s="61">
        <v>0</v>
      </c>
    </row>
    <row r="3670" spans="1:19" x14ac:dyDescent="0.2">
      <c r="A3670" t="s">
        <v>803</v>
      </c>
      <c r="B3670" t="s">
        <v>2469</v>
      </c>
      <c r="C3670" t="s">
        <v>3277</v>
      </c>
      <c r="D3670" t="s">
        <v>238</v>
      </c>
      <c r="E3670" t="s">
        <v>3573</v>
      </c>
      <c r="F3670" t="s">
        <v>124</v>
      </c>
      <c r="G3670" s="87">
        <v>20200415</v>
      </c>
      <c r="H3670" t="s">
        <v>5730</v>
      </c>
      <c r="I3670" t="s">
        <v>7325</v>
      </c>
      <c r="J3670" t="s">
        <v>7314</v>
      </c>
      <c r="K3670">
        <v>7581</v>
      </c>
      <c r="L3670" t="s">
        <v>6170</v>
      </c>
      <c r="M3670" s="87">
        <v>43936</v>
      </c>
      <c r="N3670" t="s">
        <v>3578</v>
      </c>
      <c r="O3670" t="s">
        <v>3579</v>
      </c>
      <c r="P3670" s="61">
        <v>200</v>
      </c>
      <c r="Q3670" t="s">
        <v>3579</v>
      </c>
      <c r="R3670" s="61">
        <v>200</v>
      </c>
      <c r="S3670" s="61">
        <v>0</v>
      </c>
    </row>
    <row r="3671" spans="1:19" x14ac:dyDescent="0.2">
      <c r="A3671" t="s">
        <v>803</v>
      </c>
      <c r="B3671" t="s">
        <v>2469</v>
      </c>
      <c r="C3671" t="s">
        <v>3277</v>
      </c>
      <c r="D3671" t="s">
        <v>238</v>
      </c>
      <c r="E3671" t="s">
        <v>3573</v>
      </c>
      <c r="F3671" t="s">
        <v>125</v>
      </c>
      <c r="G3671" s="87">
        <v>20200507</v>
      </c>
      <c r="H3671" t="s">
        <v>5730</v>
      </c>
      <c r="I3671" t="s">
        <v>7326</v>
      </c>
      <c r="J3671" t="s">
        <v>7314</v>
      </c>
      <c r="K3671">
        <v>7628</v>
      </c>
      <c r="L3671" t="s">
        <v>5963</v>
      </c>
      <c r="M3671" s="87">
        <v>43962</v>
      </c>
      <c r="N3671" t="s">
        <v>3620</v>
      </c>
      <c r="O3671" t="s">
        <v>3579</v>
      </c>
      <c r="P3671" s="61">
        <v>200</v>
      </c>
      <c r="Q3671" t="s">
        <v>3579</v>
      </c>
      <c r="R3671" s="61">
        <v>200</v>
      </c>
      <c r="S3671" s="61">
        <v>0</v>
      </c>
    </row>
    <row r="3672" spans="1:19" x14ac:dyDescent="0.2">
      <c r="A3672" t="s">
        <v>803</v>
      </c>
      <c r="B3672" t="s">
        <v>2469</v>
      </c>
      <c r="C3672" t="s">
        <v>3277</v>
      </c>
      <c r="D3672" t="s">
        <v>238</v>
      </c>
      <c r="E3672" t="s">
        <v>3573</v>
      </c>
      <c r="F3672" t="s">
        <v>126</v>
      </c>
      <c r="G3672" s="87">
        <v>20200615</v>
      </c>
      <c r="H3672" t="s">
        <v>5730</v>
      </c>
      <c r="I3672" t="s">
        <v>7327</v>
      </c>
      <c r="J3672" t="s">
        <v>7314</v>
      </c>
      <c r="K3672">
        <v>7680</v>
      </c>
      <c r="L3672" t="s">
        <v>6819</v>
      </c>
      <c r="M3672" s="87">
        <v>43998</v>
      </c>
      <c r="N3672" t="s">
        <v>3578</v>
      </c>
      <c r="O3672" t="s">
        <v>3579</v>
      </c>
      <c r="P3672" s="61">
        <v>200</v>
      </c>
      <c r="Q3672" t="s">
        <v>3579</v>
      </c>
      <c r="R3672" s="61">
        <v>200</v>
      </c>
      <c r="S3672" s="61">
        <v>0</v>
      </c>
    </row>
    <row r="3673" spans="1:19" x14ac:dyDescent="0.2">
      <c r="A3673" t="s">
        <v>803</v>
      </c>
      <c r="B3673" t="s">
        <v>2469</v>
      </c>
      <c r="C3673" t="s">
        <v>3277</v>
      </c>
      <c r="D3673" t="s">
        <v>238</v>
      </c>
      <c r="E3673" t="s">
        <v>3573</v>
      </c>
      <c r="F3673" t="s">
        <v>16</v>
      </c>
      <c r="G3673" s="87">
        <v>20200630</v>
      </c>
      <c r="H3673" t="s">
        <v>3617</v>
      </c>
      <c r="J3673" t="s">
        <v>3618</v>
      </c>
      <c r="K3673">
        <v>7681</v>
      </c>
      <c r="L3673" t="s">
        <v>3619</v>
      </c>
      <c r="M3673" s="87">
        <v>43999</v>
      </c>
      <c r="N3673" t="s">
        <v>3620</v>
      </c>
      <c r="O3673" t="s">
        <v>3579</v>
      </c>
      <c r="P3673" s="61">
        <v>-2400</v>
      </c>
      <c r="Q3673" t="s">
        <v>3579</v>
      </c>
      <c r="R3673" s="61">
        <v>0</v>
      </c>
      <c r="S3673" s="61">
        <v>-2400</v>
      </c>
    </row>
    <row r="3674" spans="1:19" x14ac:dyDescent="0.2">
      <c r="A3674" t="s">
        <v>805</v>
      </c>
      <c r="B3674" t="s">
        <v>2477</v>
      </c>
      <c r="C3674" t="s">
        <v>3281</v>
      </c>
      <c r="D3674" t="s">
        <v>238</v>
      </c>
      <c r="E3674" t="s">
        <v>3573</v>
      </c>
      <c r="F3674" t="s">
        <v>115</v>
      </c>
      <c r="G3674" s="87">
        <v>20190709</v>
      </c>
      <c r="H3674" t="s">
        <v>5730</v>
      </c>
      <c r="I3674" t="s">
        <v>7328</v>
      </c>
      <c r="J3674" t="s">
        <v>7329</v>
      </c>
      <c r="K3674">
        <v>7115</v>
      </c>
      <c r="L3674" t="s">
        <v>6043</v>
      </c>
      <c r="M3674" s="87">
        <v>43655</v>
      </c>
      <c r="N3674" t="s">
        <v>3620</v>
      </c>
      <c r="O3674" t="s">
        <v>3579</v>
      </c>
      <c r="P3674" s="61">
        <v>288</v>
      </c>
      <c r="Q3674" t="s">
        <v>3579</v>
      </c>
      <c r="R3674" s="61">
        <v>288</v>
      </c>
      <c r="S3674" s="61">
        <v>0</v>
      </c>
    </row>
    <row r="3675" spans="1:19" x14ac:dyDescent="0.2">
      <c r="A3675" t="s">
        <v>805</v>
      </c>
      <c r="B3675" t="s">
        <v>2477</v>
      </c>
      <c r="C3675" t="s">
        <v>3281</v>
      </c>
      <c r="D3675" t="s">
        <v>238</v>
      </c>
      <c r="E3675" t="s">
        <v>3573</v>
      </c>
      <c r="F3675" t="s">
        <v>116</v>
      </c>
      <c r="G3675" s="87">
        <v>20190827</v>
      </c>
      <c r="H3675" t="s">
        <v>5730</v>
      </c>
      <c r="I3675" t="s">
        <v>6464</v>
      </c>
      <c r="J3675" t="s">
        <v>7330</v>
      </c>
      <c r="K3675">
        <v>7215</v>
      </c>
      <c r="L3675" t="s">
        <v>6466</v>
      </c>
      <c r="M3675" s="87">
        <v>43710</v>
      </c>
      <c r="N3675" t="s">
        <v>3578</v>
      </c>
      <c r="O3675" t="s">
        <v>3579</v>
      </c>
      <c r="P3675" s="61">
        <v>10</v>
      </c>
      <c r="Q3675" t="s">
        <v>3579</v>
      </c>
      <c r="R3675" s="61">
        <v>10</v>
      </c>
      <c r="S3675" s="61">
        <v>0</v>
      </c>
    </row>
    <row r="3676" spans="1:19" x14ac:dyDescent="0.2">
      <c r="A3676" t="s">
        <v>805</v>
      </c>
      <c r="B3676" t="s">
        <v>2477</v>
      </c>
      <c r="C3676" t="s">
        <v>3281</v>
      </c>
      <c r="D3676" t="s">
        <v>238</v>
      </c>
      <c r="E3676" t="s">
        <v>3573</v>
      </c>
      <c r="F3676" t="s">
        <v>118</v>
      </c>
      <c r="G3676" s="87">
        <v>20191014</v>
      </c>
      <c r="H3676" t="s">
        <v>5730</v>
      </c>
      <c r="I3676" t="s">
        <v>7331</v>
      </c>
      <c r="J3676" t="s">
        <v>7332</v>
      </c>
      <c r="K3676">
        <v>7288</v>
      </c>
      <c r="L3676" t="s">
        <v>6266</v>
      </c>
      <c r="M3676" s="87">
        <v>43752</v>
      </c>
      <c r="N3676" t="s">
        <v>3578</v>
      </c>
      <c r="O3676" t="s">
        <v>3579</v>
      </c>
      <c r="P3676" s="61">
        <v>152</v>
      </c>
      <c r="Q3676" t="s">
        <v>3579</v>
      </c>
      <c r="R3676" s="61">
        <v>152</v>
      </c>
      <c r="S3676" s="61">
        <v>0</v>
      </c>
    </row>
    <row r="3677" spans="1:19" x14ac:dyDescent="0.2">
      <c r="A3677" t="s">
        <v>805</v>
      </c>
      <c r="B3677" t="s">
        <v>2477</v>
      </c>
      <c r="C3677" t="s">
        <v>3281</v>
      </c>
      <c r="D3677" t="s">
        <v>238</v>
      </c>
      <c r="E3677" t="s">
        <v>3573</v>
      </c>
      <c r="F3677" t="s">
        <v>118</v>
      </c>
      <c r="G3677" s="87">
        <v>20191014</v>
      </c>
      <c r="H3677" t="s">
        <v>5730</v>
      </c>
      <c r="I3677" t="s">
        <v>6917</v>
      </c>
      <c r="J3677" t="s">
        <v>7333</v>
      </c>
      <c r="K3677">
        <v>7288</v>
      </c>
      <c r="L3677" t="s">
        <v>6266</v>
      </c>
      <c r="M3677" s="87">
        <v>43752</v>
      </c>
      <c r="N3677" t="s">
        <v>3578</v>
      </c>
      <c r="O3677" t="s">
        <v>3579</v>
      </c>
      <c r="P3677" s="61">
        <v>47.73</v>
      </c>
      <c r="Q3677" t="s">
        <v>3579</v>
      </c>
      <c r="R3677" s="61">
        <v>47.73</v>
      </c>
      <c r="S3677" s="61">
        <v>0</v>
      </c>
    </row>
    <row r="3678" spans="1:19" x14ac:dyDescent="0.2">
      <c r="A3678" t="s">
        <v>805</v>
      </c>
      <c r="B3678" t="s">
        <v>2477</v>
      </c>
      <c r="C3678" t="s">
        <v>3281</v>
      </c>
      <c r="D3678" t="s">
        <v>238</v>
      </c>
      <c r="E3678" t="s">
        <v>3573</v>
      </c>
      <c r="F3678" t="s">
        <v>119</v>
      </c>
      <c r="G3678" s="87">
        <v>20191101</v>
      </c>
      <c r="H3678" t="s">
        <v>5730</v>
      </c>
      <c r="I3678" t="s">
        <v>7334</v>
      </c>
      <c r="J3678" t="s">
        <v>7335</v>
      </c>
      <c r="K3678">
        <v>7327</v>
      </c>
      <c r="L3678" t="s">
        <v>6645</v>
      </c>
      <c r="M3678" s="87">
        <v>43782</v>
      </c>
      <c r="N3678" t="s">
        <v>3620</v>
      </c>
      <c r="O3678" t="s">
        <v>3579</v>
      </c>
      <c r="P3678" s="61">
        <v>293</v>
      </c>
      <c r="Q3678" t="s">
        <v>3579</v>
      </c>
      <c r="R3678" s="61">
        <v>293</v>
      </c>
      <c r="S3678" s="61">
        <v>0</v>
      </c>
    </row>
    <row r="3679" spans="1:19" x14ac:dyDescent="0.2">
      <c r="A3679" t="s">
        <v>805</v>
      </c>
      <c r="B3679" t="s">
        <v>2477</v>
      </c>
      <c r="C3679" t="s">
        <v>3281</v>
      </c>
      <c r="D3679" t="s">
        <v>238</v>
      </c>
      <c r="E3679" t="s">
        <v>3573</v>
      </c>
      <c r="F3679" t="s">
        <v>122</v>
      </c>
      <c r="G3679" s="87">
        <v>20200228</v>
      </c>
      <c r="H3679" t="s">
        <v>5730</v>
      </c>
      <c r="I3679" t="s">
        <v>6886</v>
      </c>
      <c r="J3679" t="s">
        <v>7336</v>
      </c>
      <c r="K3679">
        <v>7518</v>
      </c>
      <c r="L3679" t="s">
        <v>6888</v>
      </c>
      <c r="M3679" s="87">
        <v>43902</v>
      </c>
      <c r="N3679" t="s">
        <v>3620</v>
      </c>
      <c r="O3679" t="s">
        <v>3579</v>
      </c>
      <c r="P3679" s="61">
        <v>5.82</v>
      </c>
      <c r="Q3679" t="s">
        <v>3579</v>
      </c>
      <c r="R3679" s="61">
        <v>5.82</v>
      </c>
      <c r="S3679" s="61">
        <v>0</v>
      </c>
    </row>
    <row r="3680" spans="1:19" x14ac:dyDescent="0.2">
      <c r="A3680" t="s">
        <v>805</v>
      </c>
      <c r="B3680" t="s">
        <v>2477</v>
      </c>
      <c r="C3680" t="s">
        <v>3281</v>
      </c>
      <c r="D3680" t="s">
        <v>238</v>
      </c>
      <c r="E3680" t="s">
        <v>3573</v>
      </c>
      <c r="F3680" t="s">
        <v>16</v>
      </c>
      <c r="G3680" s="87">
        <v>20200630</v>
      </c>
      <c r="H3680" t="s">
        <v>3617</v>
      </c>
      <c r="J3680" t="s">
        <v>3618</v>
      </c>
      <c r="K3680">
        <v>7681</v>
      </c>
      <c r="L3680" t="s">
        <v>3619</v>
      </c>
      <c r="M3680" s="87">
        <v>43999</v>
      </c>
      <c r="N3680" t="s">
        <v>3620</v>
      </c>
      <c r="O3680" t="s">
        <v>3579</v>
      </c>
      <c r="P3680" s="61">
        <v>-796.55</v>
      </c>
      <c r="Q3680" t="s">
        <v>3579</v>
      </c>
      <c r="R3680" s="61">
        <v>0</v>
      </c>
      <c r="S3680" s="61">
        <v>-796.55</v>
      </c>
    </row>
    <row r="3681" spans="1:19" x14ac:dyDescent="0.2">
      <c r="A3681" t="s">
        <v>805</v>
      </c>
      <c r="B3681" t="s">
        <v>2477</v>
      </c>
      <c r="C3681" t="s">
        <v>3281</v>
      </c>
      <c r="D3681" t="s">
        <v>238</v>
      </c>
      <c r="E3681" t="s">
        <v>3573</v>
      </c>
      <c r="F3681" t="s">
        <v>126</v>
      </c>
      <c r="G3681" s="87">
        <v>20200630</v>
      </c>
      <c r="H3681" t="s">
        <v>5730</v>
      </c>
      <c r="I3681" t="s">
        <v>6892</v>
      </c>
      <c r="J3681" t="s">
        <v>7337</v>
      </c>
      <c r="K3681">
        <v>7737</v>
      </c>
      <c r="L3681" t="s">
        <v>6894</v>
      </c>
      <c r="M3681" s="87">
        <v>44020</v>
      </c>
      <c r="N3681" t="s">
        <v>3620</v>
      </c>
      <c r="O3681" t="s">
        <v>3579</v>
      </c>
      <c r="P3681" s="61">
        <v>57.45</v>
      </c>
      <c r="Q3681" t="s">
        <v>3579</v>
      </c>
      <c r="R3681" s="61">
        <v>57.45</v>
      </c>
      <c r="S3681" s="61">
        <v>0</v>
      </c>
    </row>
    <row r="3682" spans="1:19" x14ac:dyDescent="0.2">
      <c r="A3682" t="s">
        <v>805</v>
      </c>
      <c r="B3682" t="s">
        <v>2477</v>
      </c>
      <c r="C3682" t="s">
        <v>3281</v>
      </c>
      <c r="D3682" t="s">
        <v>238</v>
      </c>
      <c r="E3682" t="s">
        <v>3573</v>
      </c>
      <c r="F3682" t="s">
        <v>16</v>
      </c>
      <c r="G3682" s="87">
        <v>20200630</v>
      </c>
      <c r="H3682" t="s">
        <v>5856</v>
      </c>
      <c r="I3682" t="s">
        <v>3618</v>
      </c>
      <c r="J3682" t="s">
        <v>3618</v>
      </c>
      <c r="K3682">
        <v>7737</v>
      </c>
      <c r="L3682" t="s">
        <v>6894</v>
      </c>
      <c r="M3682" s="87">
        <v>44020</v>
      </c>
      <c r="N3682" t="s">
        <v>3620</v>
      </c>
      <c r="O3682" t="s">
        <v>3579</v>
      </c>
      <c r="P3682" s="61">
        <v>-57.45</v>
      </c>
      <c r="Q3682" t="s">
        <v>3579</v>
      </c>
      <c r="R3682" s="61">
        <v>0</v>
      </c>
      <c r="S3682" s="61">
        <v>-57.45</v>
      </c>
    </row>
    <row r="3683" spans="1:19" x14ac:dyDescent="0.2">
      <c r="A3683" t="s">
        <v>806</v>
      </c>
      <c r="B3683" t="s">
        <v>2478</v>
      </c>
      <c r="C3683" t="s">
        <v>3282</v>
      </c>
      <c r="D3683" t="s">
        <v>238</v>
      </c>
      <c r="E3683" t="s">
        <v>3573</v>
      </c>
      <c r="F3683" t="s">
        <v>115</v>
      </c>
      <c r="G3683" s="87">
        <v>20190724</v>
      </c>
      <c r="H3683" t="s">
        <v>5730</v>
      </c>
      <c r="I3683" t="s">
        <v>7338</v>
      </c>
      <c r="J3683" t="s">
        <v>7339</v>
      </c>
      <c r="K3683">
        <v>7150</v>
      </c>
      <c r="L3683" t="s">
        <v>6431</v>
      </c>
      <c r="M3683" s="87">
        <v>43675</v>
      </c>
      <c r="N3683" t="s">
        <v>3583</v>
      </c>
      <c r="O3683" t="s">
        <v>3579</v>
      </c>
      <c r="P3683" s="61">
        <v>222</v>
      </c>
      <c r="Q3683" t="s">
        <v>3579</v>
      </c>
      <c r="R3683" s="61">
        <v>222</v>
      </c>
      <c r="S3683" s="61">
        <v>0</v>
      </c>
    </row>
    <row r="3684" spans="1:19" x14ac:dyDescent="0.2">
      <c r="A3684" t="s">
        <v>806</v>
      </c>
      <c r="B3684" t="s">
        <v>2478</v>
      </c>
      <c r="C3684" t="s">
        <v>3282</v>
      </c>
      <c r="D3684" t="s">
        <v>238</v>
      </c>
      <c r="E3684" t="s">
        <v>3573</v>
      </c>
      <c r="F3684" t="s">
        <v>116</v>
      </c>
      <c r="G3684" s="87">
        <v>20190827</v>
      </c>
      <c r="H3684" t="s">
        <v>5730</v>
      </c>
      <c r="I3684" t="s">
        <v>7340</v>
      </c>
      <c r="J3684" t="s">
        <v>7341</v>
      </c>
      <c r="K3684">
        <v>7215</v>
      </c>
      <c r="L3684" t="s">
        <v>7342</v>
      </c>
      <c r="M3684" s="87">
        <v>43710</v>
      </c>
      <c r="N3684" t="s">
        <v>3578</v>
      </c>
      <c r="O3684" t="s">
        <v>3579</v>
      </c>
      <c r="P3684" s="61">
        <v>2397.17</v>
      </c>
      <c r="Q3684" t="s">
        <v>3579</v>
      </c>
      <c r="R3684" s="61">
        <v>2397.17</v>
      </c>
      <c r="S3684" s="61">
        <v>0</v>
      </c>
    </row>
    <row r="3685" spans="1:19" x14ac:dyDescent="0.2">
      <c r="A3685" t="s">
        <v>806</v>
      </c>
      <c r="B3685" t="s">
        <v>2478</v>
      </c>
      <c r="C3685" t="s">
        <v>3282</v>
      </c>
      <c r="D3685" t="s">
        <v>238</v>
      </c>
      <c r="E3685" t="s">
        <v>3573</v>
      </c>
      <c r="F3685" t="s">
        <v>116</v>
      </c>
      <c r="G3685" s="87">
        <v>20190827</v>
      </c>
      <c r="H3685" t="s">
        <v>5730</v>
      </c>
      <c r="I3685" t="s">
        <v>7343</v>
      </c>
      <c r="J3685" t="s">
        <v>7344</v>
      </c>
      <c r="K3685">
        <v>7215</v>
      </c>
      <c r="L3685" t="s">
        <v>7342</v>
      </c>
      <c r="M3685" s="87">
        <v>43710</v>
      </c>
      <c r="N3685" t="s">
        <v>3578</v>
      </c>
      <c r="O3685" t="s">
        <v>3579</v>
      </c>
      <c r="P3685" s="61">
        <v>2857.5</v>
      </c>
      <c r="Q3685" t="s">
        <v>3579</v>
      </c>
      <c r="R3685" s="61">
        <v>2857.5</v>
      </c>
      <c r="S3685" s="61">
        <v>0</v>
      </c>
    </row>
    <row r="3686" spans="1:19" x14ac:dyDescent="0.2">
      <c r="A3686" t="s">
        <v>806</v>
      </c>
      <c r="B3686" t="s">
        <v>2478</v>
      </c>
      <c r="C3686" t="s">
        <v>3282</v>
      </c>
      <c r="D3686" t="s">
        <v>238</v>
      </c>
      <c r="E3686" t="s">
        <v>3573</v>
      </c>
      <c r="F3686" t="s">
        <v>118</v>
      </c>
      <c r="G3686" s="87">
        <v>20191014</v>
      </c>
      <c r="H3686" t="s">
        <v>5730</v>
      </c>
      <c r="I3686" t="s">
        <v>7345</v>
      </c>
      <c r="J3686" t="s">
        <v>7346</v>
      </c>
      <c r="K3686">
        <v>7288</v>
      </c>
      <c r="L3686" t="s">
        <v>6266</v>
      </c>
      <c r="M3686" s="87">
        <v>43752</v>
      </c>
      <c r="N3686" t="s">
        <v>3578</v>
      </c>
      <c r="O3686" t="s">
        <v>3579</v>
      </c>
      <c r="P3686" s="61">
        <v>211</v>
      </c>
      <c r="Q3686" t="s">
        <v>3579</v>
      </c>
      <c r="R3686" s="61">
        <v>211</v>
      </c>
      <c r="S3686" s="61">
        <v>0</v>
      </c>
    </row>
    <row r="3687" spans="1:19" x14ac:dyDescent="0.2">
      <c r="A3687" t="s">
        <v>806</v>
      </c>
      <c r="B3687" t="s">
        <v>2478</v>
      </c>
      <c r="C3687" t="s">
        <v>3282</v>
      </c>
      <c r="D3687" t="s">
        <v>238</v>
      </c>
      <c r="E3687" t="s">
        <v>3573</v>
      </c>
      <c r="F3687" t="s">
        <v>125</v>
      </c>
      <c r="G3687" s="87">
        <v>20200507</v>
      </c>
      <c r="H3687" t="s">
        <v>5730</v>
      </c>
      <c r="I3687" t="s">
        <v>7347</v>
      </c>
      <c r="J3687" t="s">
        <v>7348</v>
      </c>
      <c r="K3687">
        <v>7628</v>
      </c>
      <c r="L3687" t="s">
        <v>5963</v>
      </c>
      <c r="M3687" s="87">
        <v>43962</v>
      </c>
      <c r="N3687" t="s">
        <v>3620</v>
      </c>
      <c r="O3687" t="s">
        <v>3579</v>
      </c>
      <c r="P3687" s="61">
        <v>1149</v>
      </c>
      <c r="Q3687" t="s">
        <v>3579</v>
      </c>
      <c r="R3687" s="61">
        <v>1149</v>
      </c>
      <c r="S3687" s="61">
        <v>0</v>
      </c>
    </row>
    <row r="3688" spans="1:19" x14ac:dyDescent="0.2">
      <c r="A3688" t="s">
        <v>806</v>
      </c>
      <c r="B3688" t="s">
        <v>2478</v>
      </c>
      <c r="C3688" t="s">
        <v>3282</v>
      </c>
      <c r="D3688" t="s">
        <v>238</v>
      </c>
      <c r="E3688" t="s">
        <v>3573</v>
      </c>
      <c r="F3688" t="s">
        <v>16</v>
      </c>
      <c r="G3688" s="87">
        <v>20200630</v>
      </c>
      <c r="H3688" t="s">
        <v>3617</v>
      </c>
      <c r="J3688" t="s">
        <v>3618</v>
      </c>
      <c r="K3688">
        <v>7681</v>
      </c>
      <c r="L3688" t="s">
        <v>3619</v>
      </c>
      <c r="M3688" s="87">
        <v>43999</v>
      </c>
      <c r="N3688" t="s">
        <v>3620</v>
      </c>
      <c r="O3688" t="s">
        <v>3579</v>
      </c>
      <c r="P3688" s="61">
        <v>-6836.67</v>
      </c>
      <c r="Q3688" t="s">
        <v>3579</v>
      </c>
      <c r="R3688" s="61">
        <v>0</v>
      </c>
      <c r="S3688" s="61">
        <v>-6836.67</v>
      </c>
    </row>
    <row r="3689" spans="1:19" x14ac:dyDescent="0.2">
      <c r="A3689" t="s">
        <v>807</v>
      </c>
      <c r="B3689" t="s">
        <v>2479</v>
      </c>
      <c r="C3689" t="s">
        <v>3283</v>
      </c>
      <c r="D3689" t="s">
        <v>238</v>
      </c>
      <c r="E3689" t="s">
        <v>3573</v>
      </c>
      <c r="F3689" t="s">
        <v>124</v>
      </c>
      <c r="G3689" s="87">
        <v>20200415</v>
      </c>
      <c r="H3689" t="s">
        <v>5730</v>
      </c>
      <c r="I3689" t="s">
        <v>7349</v>
      </c>
      <c r="J3689" t="s">
        <v>6679</v>
      </c>
      <c r="K3689">
        <v>7581</v>
      </c>
      <c r="L3689" t="s">
        <v>6170</v>
      </c>
      <c r="M3689" s="87">
        <v>43936</v>
      </c>
      <c r="N3689" t="s">
        <v>3578</v>
      </c>
      <c r="O3689" t="s">
        <v>3579</v>
      </c>
      <c r="P3689" s="61">
        <v>821</v>
      </c>
      <c r="Q3689" t="s">
        <v>3579</v>
      </c>
      <c r="R3689" s="61">
        <v>821</v>
      </c>
      <c r="S3689" s="61">
        <v>0</v>
      </c>
    </row>
    <row r="3690" spans="1:19" x14ac:dyDescent="0.2">
      <c r="A3690" t="s">
        <v>807</v>
      </c>
      <c r="B3690" t="s">
        <v>2479</v>
      </c>
      <c r="C3690" t="s">
        <v>3283</v>
      </c>
      <c r="D3690" t="s">
        <v>238</v>
      </c>
      <c r="E3690" t="s">
        <v>3573</v>
      </c>
      <c r="F3690" t="s">
        <v>125</v>
      </c>
      <c r="G3690" s="87">
        <v>20200525</v>
      </c>
      <c r="H3690" t="s">
        <v>5730</v>
      </c>
      <c r="I3690" t="s">
        <v>7350</v>
      </c>
      <c r="J3690" t="s">
        <v>7351</v>
      </c>
      <c r="K3690">
        <v>7655</v>
      </c>
      <c r="L3690" t="s">
        <v>7005</v>
      </c>
      <c r="M3690" s="87">
        <v>43983</v>
      </c>
      <c r="N3690" t="s">
        <v>3578</v>
      </c>
      <c r="O3690" t="s">
        <v>3579</v>
      </c>
      <c r="P3690" s="61">
        <v>279</v>
      </c>
      <c r="Q3690" t="s">
        <v>3579</v>
      </c>
      <c r="R3690" s="61">
        <v>279</v>
      </c>
      <c r="S3690" s="61">
        <v>0</v>
      </c>
    </row>
    <row r="3691" spans="1:19" x14ac:dyDescent="0.2">
      <c r="A3691" t="s">
        <v>807</v>
      </c>
      <c r="B3691" t="s">
        <v>2479</v>
      </c>
      <c r="C3691" t="s">
        <v>3283</v>
      </c>
      <c r="D3691" t="s">
        <v>238</v>
      </c>
      <c r="E3691" t="s">
        <v>3573</v>
      </c>
      <c r="F3691" t="s">
        <v>126</v>
      </c>
      <c r="G3691" s="87">
        <v>20200625</v>
      </c>
      <c r="H3691" t="s">
        <v>5730</v>
      </c>
      <c r="I3691" t="s">
        <v>7352</v>
      </c>
      <c r="J3691" t="s">
        <v>7353</v>
      </c>
      <c r="K3691">
        <v>7697</v>
      </c>
      <c r="L3691" t="s">
        <v>6040</v>
      </c>
      <c r="M3691" s="87">
        <v>44008</v>
      </c>
      <c r="N3691" t="s">
        <v>3620</v>
      </c>
      <c r="O3691" t="s">
        <v>3579</v>
      </c>
      <c r="P3691" s="61">
        <v>3598.9</v>
      </c>
      <c r="Q3691" t="s">
        <v>3579</v>
      </c>
      <c r="R3691" s="61">
        <v>3598.9</v>
      </c>
      <c r="S3691" s="61">
        <v>0</v>
      </c>
    </row>
    <row r="3692" spans="1:19" x14ac:dyDescent="0.2">
      <c r="A3692" t="s">
        <v>807</v>
      </c>
      <c r="B3692" t="s">
        <v>2479</v>
      </c>
      <c r="C3692" t="s">
        <v>3283</v>
      </c>
      <c r="D3692" t="s">
        <v>238</v>
      </c>
      <c r="E3692" t="s">
        <v>3573</v>
      </c>
      <c r="F3692" t="s">
        <v>16</v>
      </c>
      <c r="G3692" s="87">
        <v>20200630</v>
      </c>
      <c r="H3692" t="s">
        <v>3617</v>
      </c>
      <c r="J3692" t="s">
        <v>3618</v>
      </c>
      <c r="K3692">
        <v>7681</v>
      </c>
      <c r="L3692" t="s">
        <v>3619</v>
      </c>
      <c r="M3692" s="87">
        <v>43999</v>
      </c>
      <c r="N3692" t="s">
        <v>3620</v>
      </c>
      <c r="O3692" t="s">
        <v>3579</v>
      </c>
      <c r="P3692" s="61">
        <v>-1100</v>
      </c>
      <c r="Q3692" t="s">
        <v>3579</v>
      </c>
      <c r="R3692" s="61">
        <v>0</v>
      </c>
      <c r="S3692" s="61">
        <v>-1100</v>
      </c>
    </row>
    <row r="3693" spans="1:19" x14ac:dyDescent="0.2">
      <c r="A3693" t="s">
        <v>807</v>
      </c>
      <c r="B3693" t="s">
        <v>2479</v>
      </c>
      <c r="C3693" t="s">
        <v>3283</v>
      </c>
      <c r="D3693" t="s">
        <v>238</v>
      </c>
      <c r="E3693" t="s">
        <v>3573</v>
      </c>
      <c r="F3693" t="s">
        <v>16</v>
      </c>
      <c r="G3693" s="87">
        <v>20200630</v>
      </c>
      <c r="H3693" t="s">
        <v>5856</v>
      </c>
      <c r="I3693" t="s">
        <v>3618</v>
      </c>
      <c r="J3693" t="s">
        <v>3618</v>
      </c>
      <c r="K3693">
        <v>7697</v>
      </c>
      <c r="L3693" t="s">
        <v>6040</v>
      </c>
      <c r="M3693" s="87">
        <v>44008</v>
      </c>
      <c r="N3693" t="s">
        <v>3620</v>
      </c>
      <c r="O3693" t="s">
        <v>3579</v>
      </c>
      <c r="P3693" s="61">
        <v>-3598.9</v>
      </c>
      <c r="Q3693" t="s">
        <v>3579</v>
      </c>
      <c r="R3693" s="61">
        <v>0</v>
      </c>
      <c r="S3693" s="61">
        <v>-3598.9</v>
      </c>
    </row>
    <row r="3694" spans="1:19" x14ac:dyDescent="0.2">
      <c r="A3694" t="s">
        <v>809</v>
      </c>
      <c r="B3694" t="s">
        <v>2481</v>
      </c>
      <c r="C3694" t="s">
        <v>3285</v>
      </c>
      <c r="D3694" t="s">
        <v>238</v>
      </c>
      <c r="E3694" t="s">
        <v>3573</v>
      </c>
      <c r="F3694" t="s">
        <v>115</v>
      </c>
      <c r="G3694" s="87">
        <v>20190701</v>
      </c>
      <c r="H3694" t="s">
        <v>5730</v>
      </c>
      <c r="I3694" t="s">
        <v>7354</v>
      </c>
      <c r="J3694" t="s">
        <v>7355</v>
      </c>
      <c r="K3694">
        <v>7116</v>
      </c>
      <c r="L3694" t="s">
        <v>7356</v>
      </c>
      <c r="M3694" s="87">
        <v>43655</v>
      </c>
      <c r="N3694" t="s">
        <v>3620</v>
      </c>
      <c r="O3694" t="s">
        <v>3579</v>
      </c>
      <c r="P3694" s="61">
        <v>243.5</v>
      </c>
      <c r="Q3694" t="s">
        <v>3579</v>
      </c>
      <c r="R3694" s="61">
        <v>243.5</v>
      </c>
      <c r="S3694" s="61">
        <v>0</v>
      </c>
    </row>
    <row r="3695" spans="1:19" x14ac:dyDescent="0.2">
      <c r="A3695" t="s">
        <v>809</v>
      </c>
      <c r="B3695" t="s">
        <v>2481</v>
      </c>
      <c r="C3695" t="s">
        <v>3285</v>
      </c>
      <c r="D3695" t="s">
        <v>238</v>
      </c>
      <c r="E3695" t="s">
        <v>3573</v>
      </c>
      <c r="F3695" t="s">
        <v>115</v>
      </c>
      <c r="G3695" s="87">
        <v>20190729</v>
      </c>
      <c r="H3695" t="s">
        <v>5730</v>
      </c>
      <c r="I3695" t="s">
        <v>7357</v>
      </c>
      <c r="J3695" t="s">
        <v>7358</v>
      </c>
      <c r="K3695">
        <v>7149</v>
      </c>
      <c r="L3695" t="s">
        <v>6617</v>
      </c>
      <c r="M3695" s="87">
        <v>43675</v>
      </c>
      <c r="N3695" t="s">
        <v>3583</v>
      </c>
      <c r="O3695" t="s">
        <v>3579</v>
      </c>
      <c r="P3695" s="61">
        <v>490</v>
      </c>
      <c r="Q3695" t="s">
        <v>3579</v>
      </c>
      <c r="R3695" s="61">
        <v>490</v>
      </c>
      <c r="S3695" s="61">
        <v>0</v>
      </c>
    </row>
    <row r="3696" spans="1:19" x14ac:dyDescent="0.2">
      <c r="A3696" t="s">
        <v>809</v>
      </c>
      <c r="B3696" t="s">
        <v>2481</v>
      </c>
      <c r="C3696" t="s">
        <v>3285</v>
      </c>
      <c r="D3696" t="s">
        <v>238</v>
      </c>
      <c r="E3696" t="s">
        <v>3573</v>
      </c>
      <c r="F3696" t="s">
        <v>118</v>
      </c>
      <c r="G3696" s="87">
        <v>20191009</v>
      </c>
      <c r="H3696" t="s">
        <v>5730</v>
      </c>
      <c r="I3696" t="s">
        <v>7359</v>
      </c>
      <c r="J3696" t="s">
        <v>7360</v>
      </c>
      <c r="K3696">
        <v>7279</v>
      </c>
      <c r="L3696" t="s">
        <v>6021</v>
      </c>
      <c r="M3696" s="87">
        <v>43747</v>
      </c>
      <c r="N3696" t="s">
        <v>3620</v>
      </c>
      <c r="O3696" t="s">
        <v>3579</v>
      </c>
      <c r="P3696" s="61">
        <v>152</v>
      </c>
      <c r="Q3696" t="s">
        <v>3579</v>
      </c>
      <c r="R3696" s="61">
        <v>152</v>
      </c>
      <c r="S3696" s="61">
        <v>0</v>
      </c>
    </row>
    <row r="3697" spans="1:19" x14ac:dyDescent="0.2">
      <c r="A3697" t="s">
        <v>809</v>
      </c>
      <c r="B3697" t="s">
        <v>2481</v>
      </c>
      <c r="C3697" t="s">
        <v>3285</v>
      </c>
      <c r="D3697" t="s">
        <v>238</v>
      </c>
      <c r="E3697" t="s">
        <v>3573</v>
      </c>
      <c r="F3697" t="s">
        <v>121</v>
      </c>
      <c r="G3697" s="87">
        <v>20200121</v>
      </c>
      <c r="H3697" t="s">
        <v>5730</v>
      </c>
      <c r="I3697" t="s">
        <v>7361</v>
      </c>
      <c r="J3697" t="s">
        <v>7165</v>
      </c>
      <c r="K3697">
        <v>7447</v>
      </c>
      <c r="L3697" t="s">
        <v>6421</v>
      </c>
      <c r="M3697" s="87">
        <v>43863</v>
      </c>
      <c r="N3697" t="s">
        <v>3578</v>
      </c>
      <c r="O3697" t="s">
        <v>3579</v>
      </c>
      <c r="P3697" s="61">
        <v>1716</v>
      </c>
      <c r="Q3697" t="s">
        <v>3579</v>
      </c>
      <c r="R3697" s="61">
        <v>1716</v>
      </c>
      <c r="S3697" s="61">
        <v>0</v>
      </c>
    </row>
    <row r="3698" spans="1:19" x14ac:dyDescent="0.2">
      <c r="A3698" t="s">
        <v>809</v>
      </c>
      <c r="B3698" t="s">
        <v>2481</v>
      </c>
      <c r="C3698" t="s">
        <v>3285</v>
      </c>
      <c r="D3698" t="s">
        <v>238</v>
      </c>
      <c r="E3698" t="s">
        <v>3573</v>
      </c>
      <c r="F3698" t="s">
        <v>121</v>
      </c>
      <c r="G3698" s="87">
        <v>20200121</v>
      </c>
      <c r="H3698" t="s">
        <v>5730</v>
      </c>
      <c r="I3698" t="s">
        <v>7362</v>
      </c>
      <c r="J3698" t="s">
        <v>7165</v>
      </c>
      <c r="K3698">
        <v>7447</v>
      </c>
      <c r="L3698" t="s">
        <v>6421</v>
      </c>
      <c r="M3698" s="87">
        <v>43863</v>
      </c>
      <c r="N3698" t="s">
        <v>3578</v>
      </c>
      <c r="O3698" t="s">
        <v>3579</v>
      </c>
      <c r="P3698" s="61">
        <v>554</v>
      </c>
      <c r="Q3698" t="s">
        <v>3579</v>
      </c>
      <c r="R3698" s="61">
        <v>554</v>
      </c>
      <c r="S3698" s="61">
        <v>0</v>
      </c>
    </row>
    <row r="3699" spans="1:19" x14ac:dyDescent="0.2">
      <c r="A3699" t="s">
        <v>809</v>
      </c>
      <c r="B3699" t="s">
        <v>2481</v>
      </c>
      <c r="C3699" t="s">
        <v>3285</v>
      </c>
      <c r="D3699" t="s">
        <v>238</v>
      </c>
      <c r="E3699" t="s">
        <v>3573</v>
      </c>
      <c r="F3699" t="s">
        <v>121</v>
      </c>
      <c r="G3699" s="87">
        <v>20200121</v>
      </c>
      <c r="H3699" t="s">
        <v>5730</v>
      </c>
      <c r="I3699" t="s">
        <v>7363</v>
      </c>
      <c r="J3699" t="s">
        <v>7165</v>
      </c>
      <c r="K3699">
        <v>7447</v>
      </c>
      <c r="L3699" t="s">
        <v>6421</v>
      </c>
      <c r="M3699" s="87">
        <v>43863</v>
      </c>
      <c r="N3699" t="s">
        <v>3578</v>
      </c>
      <c r="O3699" t="s">
        <v>3579</v>
      </c>
      <c r="P3699" s="61">
        <v>609</v>
      </c>
      <c r="Q3699" t="s">
        <v>3579</v>
      </c>
      <c r="R3699" s="61">
        <v>609</v>
      </c>
      <c r="S3699" s="61">
        <v>0</v>
      </c>
    </row>
    <row r="3700" spans="1:19" x14ac:dyDescent="0.2">
      <c r="A3700" t="s">
        <v>809</v>
      </c>
      <c r="B3700" t="s">
        <v>2481</v>
      </c>
      <c r="C3700" t="s">
        <v>3285</v>
      </c>
      <c r="D3700" t="s">
        <v>238</v>
      </c>
      <c r="E3700" t="s">
        <v>3573</v>
      </c>
      <c r="F3700" t="s">
        <v>16</v>
      </c>
      <c r="G3700" s="87">
        <v>20200630</v>
      </c>
      <c r="H3700" t="s">
        <v>3617</v>
      </c>
      <c r="J3700" t="s">
        <v>3618</v>
      </c>
      <c r="K3700">
        <v>7681</v>
      </c>
      <c r="L3700" t="s">
        <v>3619</v>
      </c>
      <c r="M3700" s="87">
        <v>43999</v>
      </c>
      <c r="N3700" t="s">
        <v>3620</v>
      </c>
      <c r="O3700" t="s">
        <v>3579</v>
      </c>
      <c r="P3700" s="61">
        <v>-3764.5</v>
      </c>
      <c r="Q3700" t="s">
        <v>3579</v>
      </c>
      <c r="R3700" s="61">
        <v>0</v>
      </c>
      <c r="S3700" s="61">
        <v>-3764.5</v>
      </c>
    </row>
    <row r="3701" spans="1:19" x14ac:dyDescent="0.2">
      <c r="A3701" t="s">
        <v>810</v>
      </c>
      <c r="B3701" t="s">
        <v>2482</v>
      </c>
      <c r="C3701" t="s">
        <v>3286</v>
      </c>
      <c r="D3701" t="s">
        <v>238</v>
      </c>
      <c r="E3701" t="s">
        <v>3573</v>
      </c>
      <c r="F3701" t="s">
        <v>115</v>
      </c>
      <c r="G3701" s="87">
        <v>20190709</v>
      </c>
      <c r="H3701" t="s">
        <v>5730</v>
      </c>
      <c r="I3701" t="s">
        <v>7364</v>
      </c>
      <c r="J3701" t="s">
        <v>7365</v>
      </c>
      <c r="K3701">
        <v>7115</v>
      </c>
      <c r="L3701" t="s">
        <v>6043</v>
      </c>
      <c r="M3701" s="87">
        <v>43655</v>
      </c>
      <c r="N3701" t="s">
        <v>3620</v>
      </c>
      <c r="O3701" t="s">
        <v>3579</v>
      </c>
      <c r="P3701" s="61">
        <v>323</v>
      </c>
      <c r="Q3701" t="s">
        <v>3579</v>
      </c>
      <c r="R3701" s="61">
        <v>323</v>
      </c>
      <c r="S3701" s="61">
        <v>0</v>
      </c>
    </row>
    <row r="3702" spans="1:19" x14ac:dyDescent="0.2">
      <c r="A3702" t="s">
        <v>810</v>
      </c>
      <c r="B3702" t="s">
        <v>2482</v>
      </c>
      <c r="C3702" t="s">
        <v>3286</v>
      </c>
      <c r="D3702" t="s">
        <v>238</v>
      </c>
      <c r="E3702" t="s">
        <v>3573</v>
      </c>
      <c r="F3702" t="s">
        <v>117</v>
      </c>
      <c r="G3702" s="87">
        <v>20190906</v>
      </c>
      <c r="H3702" t="s">
        <v>5730</v>
      </c>
      <c r="I3702" t="s">
        <v>7366</v>
      </c>
      <c r="J3702" t="s">
        <v>7367</v>
      </c>
      <c r="K3702">
        <v>7232</v>
      </c>
      <c r="L3702" t="s">
        <v>5868</v>
      </c>
      <c r="M3702" s="87">
        <v>43718</v>
      </c>
      <c r="N3702" t="s">
        <v>3620</v>
      </c>
      <c r="O3702" t="s">
        <v>3579</v>
      </c>
      <c r="P3702" s="61">
        <v>347.41</v>
      </c>
      <c r="Q3702" t="s">
        <v>3579</v>
      </c>
      <c r="R3702" s="61">
        <v>347.41</v>
      </c>
      <c r="S3702" s="61">
        <v>0</v>
      </c>
    </row>
    <row r="3703" spans="1:19" x14ac:dyDescent="0.2">
      <c r="A3703" t="s">
        <v>810</v>
      </c>
      <c r="B3703" t="s">
        <v>2482</v>
      </c>
      <c r="C3703" t="s">
        <v>3286</v>
      </c>
      <c r="D3703" t="s">
        <v>238</v>
      </c>
      <c r="E3703" t="s">
        <v>3573</v>
      </c>
      <c r="F3703" t="s">
        <v>117</v>
      </c>
      <c r="G3703" s="87">
        <v>20190927</v>
      </c>
      <c r="H3703" t="s">
        <v>5730</v>
      </c>
      <c r="I3703" t="s">
        <v>7368</v>
      </c>
      <c r="J3703" t="s">
        <v>7369</v>
      </c>
      <c r="K3703">
        <v>7264</v>
      </c>
      <c r="L3703" t="s">
        <v>5859</v>
      </c>
      <c r="M3703" s="87">
        <v>43741</v>
      </c>
      <c r="N3703" t="s">
        <v>3620</v>
      </c>
      <c r="O3703" t="s">
        <v>3579</v>
      </c>
      <c r="P3703" s="61">
        <v>1452</v>
      </c>
      <c r="Q3703" t="s">
        <v>3579</v>
      </c>
      <c r="R3703" s="61">
        <v>1452</v>
      </c>
      <c r="S3703" s="61">
        <v>0</v>
      </c>
    </row>
    <row r="3704" spans="1:19" x14ac:dyDescent="0.2">
      <c r="A3704" t="s">
        <v>810</v>
      </c>
      <c r="B3704" t="s">
        <v>2482</v>
      </c>
      <c r="C3704" t="s">
        <v>3286</v>
      </c>
      <c r="D3704" t="s">
        <v>238</v>
      </c>
      <c r="E3704" t="s">
        <v>3573</v>
      </c>
      <c r="F3704" t="s">
        <v>118</v>
      </c>
      <c r="G3704" s="87">
        <v>20191014</v>
      </c>
      <c r="H3704" t="s">
        <v>5730</v>
      </c>
      <c r="I3704" t="s">
        <v>6917</v>
      </c>
      <c r="J3704" t="s">
        <v>7370</v>
      </c>
      <c r="K3704">
        <v>7288</v>
      </c>
      <c r="L3704" t="s">
        <v>6266</v>
      </c>
      <c r="M3704" s="87">
        <v>43752</v>
      </c>
      <c r="N3704" t="s">
        <v>3578</v>
      </c>
      <c r="O3704" t="s">
        <v>3579</v>
      </c>
      <c r="P3704" s="61">
        <v>37.54</v>
      </c>
      <c r="Q3704" t="s">
        <v>3579</v>
      </c>
      <c r="R3704" s="61">
        <v>37.54</v>
      </c>
      <c r="S3704" s="61">
        <v>0</v>
      </c>
    </row>
    <row r="3705" spans="1:19" x14ac:dyDescent="0.2">
      <c r="A3705" t="s">
        <v>810</v>
      </c>
      <c r="B3705" t="s">
        <v>2482</v>
      </c>
      <c r="C3705" t="s">
        <v>3286</v>
      </c>
      <c r="D3705" t="s">
        <v>238</v>
      </c>
      <c r="E3705" t="s">
        <v>3573</v>
      </c>
      <c r="F3705" t="s">
        <v>118</v>
      </c>
      <c r="G3705" s="87">
        <v>20191028</v>
      </c>
      <c r="H3705" t="s">
        <v>5730</v>
      </c>
      <c r="I3705" t="s">
        <v>7371</v>
      </c>
      <c r="J3705" t="s">
        <v>7372</v>
      </c>
      <c r="K3705">
        <v>7310</v>
      </c>
      <c r="L3705" t="s">
        <v>6077</v>
      </c>
      <c r="M3705" s="87">
        <v>43769</v>
      </c>
      <c r="N3705" t="s">
        <v>3578</v>
      </c>
      <c r="O3705" t="s">
        <v>3579</v>
      </c>
      <c r="P3705" s="61">
        <v>113</v>
      </c>
      <c r="Q3705" t="s">
        <v>3579</v>
      </c>
      <c r="R3705" s="61">
        <v>113</v>
      </c>
      <c r="S3705" s="61">
        <v>0</v>
      </c>
    </row>
    <row r="3706" spans="1:19" x14ac:dyDescent="0.2">
      <c r="A3706" t="s">
        <v>810</v>
      </c>
      <c r="B3706" t="s">
        <v>2482</v>
      </c>
      <c r="C3706" t="s">
        <v>3286</v>
      </c>
      <c r="D3706" t="s">
        <v>238</v>
      </c>
      <c r="E3706" t="s">
        <v>3573</v>
      </c>
      <c r="F3706" t="s">
        <v>119</v>
      </c>
      <c r="G3706" s="87">
        <v>20191126</v>
      </c>
      <c r="H3706" t="s">
        <v>5730</v>
      </c>
      <c r="I3706" t="s">
        <v>7373</v>
      </c>
      <c r="J3706" t="s">
        <v>7374</v>
      </c>
      <c r="K3706">
        <v>7355</v>
      </c>
      <c r="L3706" t="s">
        <v>6311</v>
      </c>
      <c r="M3706" s="87">
        <v>43800</v>
      </c>
      <c r="N3706" t="s">
        <v>3578</v>
      </c>
      <c r="O3706" t="s">
        <v>3579</v>
      </c>
      <c r="P3706" s="61">
        <v>211</v>
      </c>
      <c r="Q3706" t="s">
        <v>3579</v>
      </c>
      <c r="R3706" s="61">
        <v>211</v>
      </c>
      <c r="S3706" s="61">
        <v>0</v>
      </c>
    </row>
    <row r="3707" spans="1:19" x14ac:dyDescent="0.2">
      <c r="A3707" t="s">
        <v>810</v>
      </c>
      <c r="B3707" t="s">
        <v>2482</v>
      </c>
      <c r="C3707" t="s">
        <v>3286</v>
      </c>
      <c r="D3707" t="s">
        <v>238</v>
      </c>
      <c r="E3707" t="s">
        <v>3573</v>
      </c>
      <c r="F3707" t="s">
        <v>119</v>
      </c>
      <c r="G3707" s="87">
        <v>20191126</v>
      </c>
      <c r="H3707" t="s">
        <v>5730</v>
      </c>
      <c r="I3707" t="s">
        <v>7375</v>
      </c>
      <c r="J3707" t="s">
        <v>7369</v>
      </c>
      <c r="K3707">
        <v>7355</v>
      </c>
      <c r="L3707" t="s">
        <v>6311</v>
      </c>
      <c r="M3707" s="87">
        <v>43800</v>
      </c>
      <c r="N3707" t="s">
        <v>3578</v>
      </c>
      <c r="O3707" t="s">
        <v>3579</v>
      </c>
      <c r="P3707" s="61">
        <v>471</v>
      </c>
      <c r="Q3707" t="s">
        <v>3579</v>
      </c>
      <c r="R3707" s="61">
        <v>471</v>
      </c>
      <c r="S3707" s="61">
        <v>0</v>
      </c>
    </row>
    <row r="3708" spans="1:19" x14ac:dyDescent="0.2">
      <c r="A3708" t="s">
        <v>810</v>
      </c>
      <c r="B3708" t="s">
        <v>2482</v>
      </c>
      <c r="C3708" t="s">
        <v>3286</v>
      </c>
      <c r="D3708" t="s">
        <v>238</v>
      </c>
      <c r="E3708" t="s">
        <v>3573</v>
      </c>
      <c r="F3708" t="s">
        <v>121</v>
      </c>
      <c r="G3708" s="87">
        <v>20200121</v>
      </c>
      <c r="H3708" t="s">
        <v>5730</v>
      </c>
      <c r="I3708" t="s">
        <v>7376</v>
      </c>
      <c r="J3708" t="s">
        <v>7377</v>
      </c>
      <c r="K3708">
        <v>7447</v>
      </c>
      <c r="L3708" t="s">
        <v>6421</v>
      </c>
      <c r="M3708" s="87">
        <v>43863</v>
      </c>
      <c r="N3708" t="s">
        <v>3578</v>
      </c>
      <c r="O3708" t="s">
        <v>3579</v>
      </c>
      <c r="P3708" s="61">
        <v>152</v>
      </c>
      <c r="Q3708" t="s">
        <v>3579</v>
      </c>
      <c r="R3708" s="61">
        <v>152</v>
      </c>
      <c r="S3708" s="61">
        <v>0</v>
      </c>
    </row>
    <row r="3709" spans="1:19" x14ac:dyDescent="0.2">
      <c r="A3709" t="s">
        <v>810</v>
      </c>
      <c r="B3709" t="s">
        <v>2482</v>
      </c>
      <c r="C3709" t="s">
        <v>3286</v>
      </c>
      <c r="D3709" t="s">
        <v>238</v>
      </c>
      <c r="E3709" t="s">
        <v>3573</v>
      </c>
      <c r="F3709" t="s">
        <v>121</v>
      </c>
      <c r="G3709" s="87">
        <v>20200121</v>
      </c>
      <c r="H3709" t="s">
        <v>5730</v>
      </c>
      <c r="I3709" t="s">
        <v>7378</v>
      </c>
      <c r="J3709" t="s">
        <v>7369</v>
      </c>
      <c r="K3709">
        <v>7447</v>
      </c>
      <c r="L3709" t="s">
        <v>6421</v>
      </c>
      <c r="M3709" s="87">
        <v>43863</v>
      </c>
      <c r="N3709" t="s">
        <v>3578</v>
      </c>
      <c r="O3709" t="s">
        <v>3579</v>
      </c>
      <c r="P3709" s="61">
        <v>661</v>
      </c>
      <c r="Q3709" t="s">
        <v>3579</v>
      </c>
      <c r="R3709" s="61">
        <v>661</v>
      </c>
      <c r="S3709" s="61">
        <v>0</v>
      </c>
    </row>
    <row r="3710" spans="1:19" x14ac:dyDescent="0.2">
      <c r="A3710" t="s">
        <v>810</v>
      </c>
      <c r="B3710" t="s">
        <v>2482</v>
      </c>
      <c r="C3710" t="s">
        <v>3286</v>
      </c>
      <c r="D3710" t="s">
        <v>238</v>
      </c>
      <c r="E3710" t="s">
        <v>3573</v>
      </c>
      <c r="F3710" t="s">
        <v>122</v>
      </c>
      <c r="G3710" s="87">
        <v>20200225</v>
      </c>
      <c r="H3710" t="s">
        <v>5730</v>
      </c>
      <c r="I3710" t="s">
        <v>7379</v>
      </c>
      <c r="J3710" t="s">
        <v>7369</v>
      </c>
      <c r="K3710">
        <v>7504</v>
      </c>
      <c r="L3710" t="s">
        <v>6320</v>
      </c>
      <c r="M3710" s="87">
        <v>43891</v>
      </c>
      <c r="N3710" t="s">
        <v>3578</v>
      </c>
      <c r="O3710" t="s">
        <v>3579</v>
      </c>
      <c r="P3710" s="61">
        <v>264</v>
      </c>
      <c r="Q3710" t="s">
        <v>3579</v>
      </c>
      <c r="R3710" s="61">
        <v>264</v>
      </c>
      <c r="S3710" s="61">
        <v>0</v>
      </c>
    </row>
    <row r="3711" spans="1:19" x14ac:dyDescent="0.2">
      <c r="A3711" t="s">
        <v>810</v>
      </c>
      <c r="B3711" t="s">
        <v>2482</v>
      </c>
      <c r="C3711" t="s">
        <v>3286</v>
      </c>
      <c r="D3711" t="s">
        <v>238</v>
      </c>
      <c r="E3711" t="s">
        <v>3573</v>
      </c>
      <c r="F3711" t="s">
        <v>16</v>
      </c>
      <c r="G3711" s="87">
        <v>20200630</v>
      </c>
      <c r="H3711" t="s">
        <v>3617</v>
      </c>
      <c r="J3711" t="s">
        <v>3618</v>
      </c>
      <c r="K3711">
        <v>7681</v>
      </c>
      <c r="L3711" t="s">
        <v>3619</v>
      </c>
      <c r="M3711" s="87">
        <v>43999</v>
      </c>
      <c r="N3711" t="s">
        <v>3620</v>
      </c>
      <c r="O3711" t="s">
        <v>3579</v>
      </c>
      <c r="P3711" s="61">
        <v>-4031.95</v>
      </c>
      <c r="Q3711" t="s">
        <v>3579</v>
      </c>
      <c r="R3711" s="61">
        <v>0</v>
      </c>
      <c r="S3711" s="61">
        <v>-4031.95</v>
      </c>
    </row>
    <row r="3712" spans="1:19" x14ac:dyDescent="0.2">
      <c r="A3712" t="s">
        <v>813</v>
      </c>
      <c r="B3712" t="s">
        <v>2485</v>
      </c>
      <c r="C3712" t="s">
        <v>3287</v>
      </c>
      <c r="D3712" t="s">
        <v>238</v>
      </c>
      <c r="E3712" t="s">
        <v>3573</v>
      </c>
      <c r="F3712" t="s">
        <v>115</v>
      </c>
      <c r="G3712" s="87">
        <v>20190717</v>
      </c>
      <c r="H3712" t="s">
        <v>5730</v>
      </c>
      <c r="I3712" t="s">
        <v>7380</v>
      </c>
      <c r="J3712" t="s">
        <v>7381</v>
      </c>
      <c r="K3712">
        <v>7134</v>
      </c>
      <c r="L3712" t="s">
        <v>6574</v>
      </c>
      <c r="M3712" s="87">
        <v>43663</v>
      </c>
      <c r="N3712" t="s">
        <v>3578</v>
      </c>
      <c r="O3712" t="s">
        <v>3579</v>
      </c>
      <c r="P3712" s="61">
        <v>113</v>
      </c>
      <c r="Q3712" t="s">
        <v>3579</v>
      </c>
      <c r="R3712" s="61">
        <v>113</v>
      </c>
      <c r="S3712" s="61">
        <v>0</v>
      </c>
    </row>
    <row r="3713" spans="1:19" x14ac:dyDescent="0.2">
      <c r="A3713" t="s">
        <v>813</v>
      </c>
      <c r="B3713" t="s">
        <v>2485</v>
      </c>
      <c r="C3713" t="s">
        <v>3287</v>
      </c>
      <c r="D3713" t="s">
        <v>238</v>
      </c>
      <c r="E3713" t="s">
        <v>3573</v>
      </c>
      <c r="F3713" t="s">
        <v>123</v>
      </c>
      <c r="G3713" s="87">
        <v>20200327</v>
      </c>
      <c r="H3713" t="s">
        <v>5730</v>
      </c>
      <c r="I3713" t="s">
        <v>7382</v>
      </c>
      <c r="J3713" t="s">
        <v>7383</v>
      </c>
      <c r="K3713">
        <v>7545</v>
      </c>
      <c r="L3713" t="s">
        <v>6522</v>
      </c>
      <c r="M3713" s="87">
        <v>43917</v>
      </c>
      <c r="N3713" t="s">
        <v>3578</v>
      </c>
      <c r="O3713" t="s">
        <v>3579</v>
      </c>
      <c r="P3713" s="61">
        <v>210</v>
      </c>
      <c r="Q3713" t="s">
        <v>3579</v>
      </c>
      <c r="R3713" s="61">
        <v>210</v>
      </c>
      <c r="S3713" s="61">
        <v>0</v>
      </c>
    </row>
    <row r="3714" spans="1:19" x14ac:dyDescent="0.2">
      <c r="A3714" t="s">
        <v>813</v>
      </c>
      <c r="B3714" t="s">
        <v>2485</v>
      </c>
      <c r="C3714" t="s">
        <v>3287</v>
      </c>
      <c r="D3714" t="s">
        <v>238</v>
      </c>
      <c r="E3714" t="s">
        <v>3573</v>
      </c>
      <c r="F3714" t="s">
        <v>125</v>
      </c>
      <c r="G3714" s="87">
        <v>20200525</v>
      </c>
      <c r="H3714" t="s">
        <v>5730</v>
      </c>
      <c r="I3714" t="s">
        <v>7384</v>
      </c>
      <c r="J3714" t="s">
        <v>7385</v>
      </c>
      <c r="K3714">
        <v>7655</v>
      </c>
      <c r="L3714" t="s">
        <v>6241</v>
      </c>
      <c r="M3714" s="87">
        <v>43983</v>
      </c>
      <c r="N3714" t="s">
        <v>3578</v>
      </c>
      <c r="O3714" t="s">
        <v>3579</v>
      </c>
      <c r="P3714" s="61">
        <v>211</v>
      </c>
      <c r="Q3714" t="s">
        <v>3579</v>
      </c>
      <c r="R3714" s="61">
        <v>211</v>
      </c>
      <c r="S3714" s="61">
        <v>0</v>
      </c>
    </row>
    <row r="3715" spans="1:19" x14ac:dyDescent="0.2">
      <c r="A3715" t="s">
        <v>813</v>
      </c>
      <c r="B3715" t="s">
        <v>2485</v>
      </c>
      <c r="C3715" t="s">
        <v>3287</v>
      </c>
      <c r="D3715" t="s">
        <v>238</v>
      </c>
      <c r="E3715" t="s">
        <v>3573</v>
      </c>
      <c r="F3715" t="s">
        <v>16</v>
      </c>
      <c r="G3715" s="87">
        <v>20200630</v>
      </c>
      <c r="H3715" t="s">
        <v>3617</v>
      </c>
      <c r="J3715" t="s">
        <v>3618</v>
      </c>
      <c r="K3715">
        <v>7681</v>
      </c>
      <c r="L3715" t="s">
        <v>3619</v>
      </c>
      <c r="M3715" s="87">
        <v>43999</v>
      </c>
      <c r="N3715" t="s">
        <v>3620</v>
      </c>
      <c r="O3715" t="s">
        <v>3579</v>
      </c>
      <c r="P3715" s="61">
        <v>-534</v>
      </c>
      <c r="Q3715" t="s">
        <v>3579</v>
      </c>
      <c r="R3715" s="61">
        <v>0</v>
      </c>
      <c r="S3715" s="61">
        <v>-534</v>
      </c>
    </row>
    <row r="3716" spans="1:19" x14ac:dyDescent="0.2">
      <c r="A3716" t="s">
        <v>817</v>
      </c>
      <c r="B3716" t="s">
        <v>2493</v>
      </c>
      <c r="C3716" t="s">
        <v>3289</v>
      </c>
      <c r="D3716" t="s">
        <v>238</v>
      </c>
      <c r="E3716" t="s">
        <v>3573</v>
      </c>
      <c r="F3716" t="s">
        <v>115</v>
      </c>
      <c r="G3716" s="87">
        <v>20190709</v>
      </c>
      <c r="H3716" t="s">
        <v>5730</v>
      </c>
      <c r="I3716" t="s">
        <v>7386</v>
      </c>
      <c r="J3716" t="s">
        <v>7387</v>
      </c>
      <c r="K3716">
        <v>7115</v>
      </c>
      <c r="L3716" t="s">
        <v>6043</v>
      </c>
      <c r="M3716" s="87">
        <v>43655</v>
      </c>
      <c r="N3716" t="s">
        <v>3620</v>
      </c>
      <c r="O3716" t="s">
        <v>3579</v>
      </c>
      <c r="P3716" s="61">
        <v>217.5</v>
      </c>
      <c r="Q3716" t="s">
        <v>3579</v>
      </c>
      <c r="R3716" s="61">
        <v>217.5</v>
      </c>
      <c r="S3716" s="61">
        <v>0</v>
      </c>
    </row>
    <row r="3717" spans="1:19" x14ac:dyDescent="0.2">
      <c r="A3717" t="s">
        <v>817</v>
      </c>
      <c r="B3717" t="s">
        <v>2493</v>
      </c>
      <c r="C3717" t="s">
        <v>3289</v>
      </c>
      <c r="D3717" t="s">
        <v>238</v>
      </c>
      <c r="E3717" t="s">
        <v>3573</v>
      </c>
      <c r="F3717" t="s">
        <v>117</v>
      </c>
      <c r="G3717" s="87">
        <v>20190930</v>
      </c>
      <c r="H3717" t="s">
        <v>4447</v>
      </c>
      <c r="I3717" t="s">
        <v>7388</v>
      </c>
      <c r="J3717" t="s">
        <v>7388</v>
      </c>
      <c r="K3717">
        <v>7281</v>
      </c>
      <c r="L3717" t="s">
        <v>7084</v>
      </c>
      <c r="M3717" s="87">
        <v>43748</v>
      </c>
      <c r="N3717" t="s">
        <v>3620</v>
      </c>
      <c r="O3717" t="s">
        <v>3579</v>
      </c>
      <c r="P3717" s="61">
        <v>921.97</v>
      </c>
      <c r="Q3717" t="s">
        <v>3579</v>
      </c>
      <c r="R3717" s="61">
        <v>921.97</v>
      </c>
      <c r="S3717" s="61">
        <v>0</v>
      </c>
    </row>
    <row r="3718" spans="1:19" x14ac:dyDescent="0.2">
      <c r="A3718" t="s">
        <v>817</v>
      </c>
      <c r="B3718" t="s">
        <v>2493</v>
      </c>
      <c r="C3718" t="s">
        <v>3289</v>
      </c>
      <c r="D3718" t="s">
        <v>238</v>
      </c>
      <c r="E3718" t="s">
        <v>3573</v>
      </c>
      <c r="F3718" t="s">
        <v>118</v>
      </c>
      <c r="G3718" s="87">
        <v>20191031</v>
      </c>
      <c r="H3718" t="s">
        <v>4447</v>
      </c>
      <c r="I3718" t="s">
        <v>7388</v>
      </c>
      <c r="J3718" t="s">
        <v>7388</v>
      </c>
      <c r="K3718">
        <v>7328</v>
      </c>
      <c r="L3718" t="s">
        <v>7085</v>
      </c>
      <c r="M3718" s="87">
        <v>43782</v>
      </c>
      <c r="N3718" t="s">
        <v>3620</v>
      </c>
      <c r="O3718" t="s">
        <v>3579</v>
      </c>
      <c r="P3718" s="61">
        <v>188.03</v>
      </c>
      <c r="Q3718" t="s">
        <v>3579</v>
      </c>
      <c r="R3718" s="61">
        <v>188.03</v>
      </c>
      <c r="S3718" s="61">
        <v>0</v>
      </c>
    </row>
    <row r="3719" spans="1:19" x14ac:dyDescent="0.2">
      <c r="A3719" t="s">
        <v>817</v>
      </c>
      <c r="B3719" t="s">
        <v>2493</v>
      </c>
      <c r="C3719" t="s">
        <v>3289</v>
      </c>
      <c r="D3719" t="s">
        <v>238</v>
      </c>
      <c r="E3719" t="s">
        <v>3573</v>
      </c>
      <c r="F3719" t="s">
        <v>120</v>
      </c>
      <c r="G3719" s="87">
        <v>20191231</v>
      </c>
      <c r="H3719" t="s">
        <v>5730</v>
      </c>
      <c r="I3719" t="s">
        <v>7389</v>
      </c>
      <c r="J3719" t="s">
        <v>7390</v>
      </c>
      <c r="K3719">
        <v>7414</v>
      </c>
      <c r="L3719" t="s">
        <v>6254</v>
      </c>
      <c r="M3719" s="87">
        <v>43840</v>
      </c>
      <c r="N3719" t="s">
        <v>3578</v>
      </c>
      <c r="O3719" t="s">
        <v>3579</v>
      </c>
      <c r="P3719" s="61">
        <v>145</v>
      </c>
      <c r="Q3719" t="s">
        <v>3579</v>
      </c>
      <c r="R3719" s="61">
        <v>145</v>
      </c>
      <c r="S3719" s="61">
        <v>0</v>
      </c>
    </row>
    <row r="3720" spans="1:19" x14ac:dyDescent="0.2">
      <c r="A3720" t="s">
        <v>817</v>
      </c>
      <c r="B3720" t="s">
        <v>2493</v>
      </c>
      <c r="C3720" t="s">
        <v>3289</v>
      </c>
      <c r="D3720" t="s">
        <v>238</v>
      </c>
      <c r="E3720" t="s">
        <v>3573</v>
      </c>
      <c r="F3720" t="s">
        <v>120</v>
      </c>
      <c r="G3720" s="87">
        <v>20191231</v>
      </c>
      <c r="H3720" t="s">
        <v>4447</v>
      </c>
      <c r="I3720" t="s">
        <v>7391</v>
      </c>
      <c r="J3720" t="s">
        <v>7391</v>
      </c>
      <c r="K3720">
        <v>7417</v>
      </c>
      <c r="L3720" t="s">
        <v>7088</v>
      </c>
      <c r="M3720" s="87">
        <v>43840</v>
      </c>
      <c r="N3720" t="s">
        <v>3620</v>
      </c>
      <c r="O3720" t="s">
        <v>3579</v>
      </c>
      <c r="P3720" s="61">
        <v>373.59</v>
      </c>
      <c r="Q3720" t="s">
        <v>3579</v>
      </c>
      <c r="R3720" s="61">
        <v>373.59</v>
      </c>
      <c r="S3720" s="61">
        <v>0</v>
      </c>
    </row>
    <row r="3721" spans="1:19" x14ac:dyDescent="0.2">
      <c r="A3721" t="s">
        <v>817</v>
      </c>
      <c r="B3721" t="s">
        <v>2493</v>
      </c>
      <c r="C3721" t="s">
        <v>3289</v>
      </c>
      <c r="D3721" t="s">
        <v>238</v>
      </c>
      <c r="E3721" t="s">
        <v>3573</v>
      </c>
      <c r="F3721" t="s">
        <v>121</v>
      </c>
      <c r="G3721" s="87">
        <v>20200131</v>
      </c>
      <c r="H3721" t="s">
        <v>4447</v>
      </c>
      <c r="I3721" t="s">
        <v>7391</v>
      </c>
      <c r="J3721" t="s">
        <v>7391</v>
      </c>
      <c r="K3721">
        <v>7477</v>
      </c>
      <c r="L3721" t="s">
        <v>7091</v>
      </c>
      <c r="M3721" s="87">
        <v>43873</v>
      </c>
      <c r="N3721" t="s">
        <v>3620</v>
      </c>
      <c r="O3721" t="s">
        <v>3579</v>
      </c>
      <c r="P3721" s="61">
        <v>193.02</v>
      </c>
      <c r="Q3721" t="s">
        <v>3579</v>
      </c>
      <c r="R3721" s="61">
        <v>193.02</v>
      </c>
      <c r="S3721" s="61">
        <v>0</v>
      </c>
    </row>
    <row r="3722" spans="1:19" x14ac:dyDescent="0.2">
      <c r="A3722" t="s">
        <v>817</v>
      </c>
      <c r="B3722" t="s">
        <v>2493</v>
      </c>
      <c r="C3722" t="s">
        <v>3289</v>
      </c>
      <c r="D3722" t="s">
        <v>238</v>
      </c>
      <c r="E3722" t="s">
        <v>3573</v>
      </c>
      <c r="F3722" t="s">
        <v>122</v>
      </c>
      <c r="G3722" s="87">
        <v>20200229</v>
      </c>
      <c r="H3722" t="s">
        <v>4447</v>
      </c>
      <c r="I3722" t="s">
        <v>7391</v>
      </c>
      <c r="J3722" t="s">
        <v>7391</v>
      </c>
      <c r="K3722">
        <v>7524</v>
      </c>
      <c r="L3722" t="s">
        <v>7092</v>
      </c>
      <c r="M3722" s="87">
        <v>43902</v>
      </c>
      <c r="N3722" t="s">
        <v>3620</v>
      </c>
      <c r="O3722" t="s">
        <v>3579</v>
      </c>
      <c r="P3722" s="61">
        <v>193.02</v>
      </c>
      <c r="Q3722" t="s">
        <v>3579</v>
      </c>
      <c r="R3722" s="61">
        <v>193.02</v>
      </c>
      <c r="S3722" s="61">
        <v>0</v>
      </c>
    </row>
    <row r="3723" spans="1:19" x14ac:dyDescent="0.2">
      <c r="A3723" t="s">
        <v>817</v>
      </c>
      <c r="B3723" t="s">
        <v>2493</v>
      </c>
      <c r="C3723" t="s">
        <v>3289</v>
      </c>
      <c r="D3723" t="s">
        <v>238</v>
      </c>
      <c r="E3723" t="s">
        <v>3573</v>
      </c>
      <c r="F3723" t="s">
        <v>123</v>
      </c>
      <c r="G3723" s="87">
        <v>20200331</v>
      </c>
      <c r="H3723" t="s">
        <v>4447</v>
      </c>
      <c r="I3723" t="s">
        <v>7391</v>
      </c>
      <c r="J3723" t="s">
        <v>7391</v>
      </c>
      <c r="K3723">
        <v>7580</v>
      </c>
      <c r="L3723" t="s">
        <v>7093</v>
      </c>
      <c r="M3723" s="87">
        <v>43935</v>
      </c>
      <c r="N3723" t="s">
        <v>3620</v>
      </c>
      <c r="O3723" t="s">
        <v>3579</v>
      </c>
      <c r="P3723" s="61">
        <v>193.02</v>
      </c>
      <c r="Q3723" t="s">
        <v>3579</v>
      </c>
      <c r="R3723" s="61">
        <v>193.02</v>
      </c>
      <c r="S3723" s="61">
        <v>0</v>
      </c>
    </row>
    <row r="3724" spans="1:19" x14ac:dyDescent="0.2">
      <c r="A3724" t="s">
        <v>817</v>
      </c>
      <c r="B3724" t="s">
        <v>2493</v>
      </c>
      <c r="C3724" t="s">
        <v>3289</v>
      </c>
      <c r="D3724" t="s">
        <v>238</v>
      </c>
      <c r="E3724" t="s">
        <v>3573</v>
      </c>
      <c r="F3724" t="s">
        <v>124</v>
      </c>
      <c r="G3724" s="87">
        <v>20200430</v>
      </c>
      <c r="H3724" t="s">
        <v>4447</v>
      </c>
      <c r="I3724" t="s">
        <v>7391</v>
      </c>
      <c r="J3724" t="s">
        <v>7391</v>
      </c>
      <c r="K3724">
        <v>7617</v>
      </c>
      <c r="L3724" t="s">
        <v>7095</v>
      </c>
      <c r="M3724" s="87">
        <v>43957</v>
      </c>
      <c r="N3724" t="s">
        <v>3620</v>
      </c>
      <c r="O3724" t="s">
        <v>3579</v>
      </c>
      <c r="P3724" s="61">
        <v>186.8</v>
      </c>
      <c r="Q3724" t="s">
        <v>3579</v>
      </c>
      <c r="R3724" s="61">
        <v>186.8</v>
      </c>
      <c r="S3724" s="61">
        <v>0</v>
      </c>
    </row>
    <row r="3725" spans="1:19" x14ac:dyDescent="0.2">
      <c r="A3725" t="s">
        <v>817</v>
      </c>
      <c r="B3725" t="s">
        <v>2493</v>
      </c>
      <c r="C3725" t="s">
        <v>3289</v>
      </c>
      <c r="D3725" t="s">
        <v>238</v>
      </c>
      <c r="E3725" t="s">
        <v>3573</v>
      </c>
      <c r="F3725" t="s">
        <v>16</v>
      </c>
      <c r="G3725" s="87">
        <v>20200630</v>
      </c>
      <c r="H3725" t="s">
        <v>3617</v>
      </c>
      <c r="J3725" t="s">
        <v>3618</v>
      </c>
      <c r="K3725">
        <v>7681</v>
      </c>
      <c r="L3725" t="s">
        <v>3619</v>
      </c>
      <c r="M3725" s="87">
        <v>43999</v>
      </c>
      <c r="N3725" t="s">
        <v>3620</v>
      </c>
      <c r="O3725" t="s">
        <v>3579</v>
      </c>
      <c r="P3725" s="61">
        <v>-2611.9499999999998</v>
      </c>
      <c r="Q3725" t="s">
        <v>3579</v>
      </c>
      <c r="R3725" s="61">
        <v>0</v>
      </c>
      <c r="S3725" s="61">
        <v>-2611.9499999999998</v>
      </c>
    </row>
    <row r="3726" spans="1:19" x14ac:dyDescent="0.2">
      <c r="A3726" t="s">
        <v>818</v>
      </c>
      <c r="B3726" t="s">
        <v>2494</v>
      </c>
      <c r="C3726" t="s">
        <v>3291</v>
      </c>
      <c r="D3726" t="s">
        <v>238</v>
      </c>
      <c r="E3726" t="s">
        <v>3573</v>
      </c>
      <c r="F3726" t="s">
        <v>115</v>
      </c>
      <c r="G3726" s="87">
        <v>20190708</v>
      </c>
      <c r="H3726" t="s">
        <v>5730</v>
      </c>
      <c r="I3726" t="s">
        <v>7392</v>
      </c>
      <c r="J3726" t="s">
        <v>7393</v>
      </c>
      <c r="K3726">
        <v>7115</v>
      </c>
      <c r="L3726" t="s">
        <v>5733</v>
      </c>
      <c r="M3726" s="87">
        <v>43655</v>
      </c>
      <c r="N3726" t="s">
        <v>3620</v>
      </c>
      <c r="O3726" t="s">
        <v>3579</v>
      </c>
      <c r="P3726" s="61">
        <v>1515</v>
      </c>
      <c r="Q3726" t="s">
        <v>3579</v>
      </c>
      <c r="R3726" s="61">
        <v>1515</v>
      </c>
      <c r="S3726" s="61">
        <v>0</v>
      </c>
    </row>
    <row r="3727" spans="1:19" x14ac:dyDescent="0.2">
      <c r="A3727" t="s">
        <v>818</v>
      </c>
      <c r="B3727" t="s">
        <v>2494</v>
      </c>
      <c r="C3727" t="s">
        <v>3291</v>
      </c>
      <c r="D3727" t="s">
        <v>238</v>
      </c>
      <c r="E3727" t="s">
        <v>3573</v>
      </c>
      <c r="F3727" t="s">
        <v>115</v>
      </c>
      <c r="G3727" s="87">
        <v>20190724</v>
      </c>
      <c r="H3727" t="s">
        <v>5730</v>
      </c>
      <c r="I3727" t="s">
        <v>7394</v>
      </c>
      <c r="J3727" t="s">
        <v>7395</v>
      </c>
      <c r="K3727">
        <v>7150</v>
      </c>
      <c r="L3727" t="s">
        <v>6431</v>
      </c>
      <c r="M3727" s="87">
        <v>43675</v>
      </c>
      <c r="N3727" t="s">
        <v>3583</v>
      </c>
      <c r="O3727" t="s">
        <v>3579</v>
      </c>
      <c r="P3727" s="61">
        <v>847</v>
      </c>
      <c r="Q3727" t="s">
        <v>3579</v>
      </c>
      <c r="R3727" s="61">
        <v>847</v>
      </c>
      <c r="S3727" s="61">
        <v>0</v>
      </c>
    </row>
    <row r="3728" spans="1:19" x14ac:dyDescent="0.2">
      <c r="A3728" t="s">
        <v>818</v>
      </c>
      <c r="B3728" t="s">
        <v>2494</v>
      </c>
      <c r="C3728" t="s">
        <v>3291</v>
      </c>
      <c r="D3728" t="s">
        <v>238</v>
      </c>
      <c r="E3728" t="s">
        <v>3573</v>
      </c>
      <c r="F3728" t="s">
        <v>118</v>
      </c>
      <c r="G3728" s="87">
        <v>20191014</v>
      </c>
      <c r="H3728" t="s">
        <v>5730</v>
      </c>
      <c r="I3728" t="s">
        <v>6917</v>
      </c>
      <c r="J3728" t="s">
        <v>7396</v>
      </c>
      <c r="K3728">
        <v>7288</v>
      </c>
      <c r="L3728" t="s">
        <v>6266</v>
      </c>
      <c r="M3728" s="87">
        <v>43752</v>
      </c>
      <c r="N3728" t="s">
        <v>3578</v>
      </c>
      <c r="O3728" t="s">
        <v>3579</v>
      </c>
      <c r="P3728" s="61">
        <v>27.27</v>
      </c>
      <c r="Q3728" t="s">
        <v>3579</v>
      </c>
      <c r="R3728" s="61">
        <v>27.27</v>
      </c>
      <c r="S3728" s="61">
        <v>0</v>
      </c>
    </row>
    <row r="3729" spans="1:19" x14ac:dyDescent="0.2">
      <c r="A3729" t="s">
        <v>818</v>
      </c>
      <c r="B3729" t="s">
        <v>2494</v>
      </c>
      <c r="C3729" t="s">
        <v>3291</v>
      </c>
      <c r="D3729" t="s">
        <v>238</v>
      </c>
      <c r="E3729" t="s">
        <v>3573</v>
      </c>
      <c r="F3729" t="s">
        <v>118</v>
      </c>
      <c r="G3729" s="87">
        <v>20191031</v>
      </c>
      <c r="H3729" t="s">
        <v>4447</v>
      </c>
      <c r="I3729" t="s">
        <v>7397</v>
      </c>
      <c r="J3729" t="s">
        <v>7397</v>
      </c>
      <c r="K3729">
        <v>7328</v>
      </c>
      <c r="L3729" t="s">
        <v>7085</v>
      </c>
      <c r="M3729" s="87">
        <v>43782</v>
      </c>
      <c r="N3729" t="s">
        <v>3620</v>
      </c>
      <c r="O3729" t="s">
        <v>3579</v>
      </c>
      <c r="P3729" s="61">
        <v>519.33000000000004</v>
      </c>
      <c r="Q3729" t="s">
        <v>3579</v>
      </c>
      <c r="R3729" s="61">
        <v>519.33000000000004</v>
      </c>
      <c r="S3729" s="61">
        <v>0</v>
      </c>
    </row>
    <row r="3730" spans="1:19" x14ac:dyDescent="0.2">
      <c r="A3730" t="s">
        <v>818</v>
      </c>
      <c r="B3730" t="s">
        <v>2494</v>
      </c>
      <c r="C3730" t="s">
        <v>3291</v>
      </c>
      <c r="D3730" t="s">
        <v>238</v>
      </c>
      <c r="E3730" t="s">
        <v>3573</v>
      </c>
      <c r="F3730" t="s">
        <v>119</v>
      </c>
      <c r="G3730" s="87">
        <v>20191130</v>
      </c>
      <c r="H3730" t="s">
        <v>4447</v>
      </c>
      <c r="I3730" t="s">
        <v>7397</v>
      </c>
      <c r="J3730" t="s">
        <v>7397</v>
      </c>
      <c r="K3730">
        <v>7380</v>
      </c>
      <c r="L3730" t="s">
        <v>7086</v>
      </c>
      <c r="M3730" s="87">
        <v>43810</v>
      </c>
      <c r="N3730" t="s">
        <v>3620</v>
      </c>
      <c r="O3730" t="s">
        <v>3579</v>
      </c>
      <c r="P3730" s="61">
        <v>259.67</v>
      </c>
      <c r="Q3730" t="s">
        <v>3579</v>
      </c>
      <c r="R3730" s="61">
        <v>259.67</v>
      </c>
      <c r="S3730" s="61">
        <v>0</v>
      </c>
    </row>
    <row r="3731" spans="1:19" x14ac:dyDescent="0.2">
      <c r="A3731" t="s">
        <v>818</v>
      </c>
      <c r="B3731" t="s">
        <v>2494</v>
      </c>
      <c r="C3731" t="s">
        <v>3291</v>
      </c>
      <c r="D3731" t="s">
        <v>238</v>
      </c>
      <c r="E3731" t="s">
        <v>3573</v>
      </c>
      <c r="F3731" t="s">
        <v>122</v>
      </c>
      <c r="G3731" s="87">
        <v>20200204</v>
      </c>
      <c r="H3731" t="s">
        <v>5730</v>
      </c>
      <c r="I3731" t="s">
        <v>7398</v>
      </c>
      <c r="J3731" t="s">
        <v>7399</v>
      </c>
      <c r="K3731">
        <v>7476</v>
      </c>
      <c r="L3731" t="s">
        <v>7226</v>
      </c>
      <c r="M3731" s="87">
        <v>43873</v>
      </c>
      <c r="N3731" t="s">
        <v>3620</v>
      </c>
      <c r="O3731" t="s">
        <v>3579</v>
      </c>
      <c r="P3731" s="61">
        <v>411</v>
      </c>
      <c r="Q3731" t="s">
        <v>3579</v>
      </c>
      <c r="R3731" s="61">
        <v>411</v>
      </c>
      <c r="S3731" s="61">
        <v>0</v>
      </c>
    </row>
    <row r="3732" spans="1:19" x14ac:dyDescent="0.2">
      <c r="A3732" t="s">
        <v>818</v>
      </c>
      <c r="B3732" t="s">
        <v>2494</v>
      </c>
      <c r="C3732" t="s">
        <v>3291</v>
      </c>
      <c r="D3732" t="s">
        <v>238</v>
      </c>
      <c r="E3732" t="s">
        <v>3573</v>
      </c>
      <c r="F3732" t="s">
        <v>124</v>
      </c>
      <c r="G3732" s="87">
        <v>20200407</v>
      </c>
      <c r="H3732" t="s">
        <v>5730</v>
      </c>
      <c r="I3732" t="s">
        <v>7400</v>
      </c>
      <c r="J3732" t="s">
        <v>7401</v>
      </c>
      <c r="K3732">
        <v>7577</v>
      </c>
      <c r="L3732" t="s">
        <v>5862</v>
      </c>
      <c r="M3732" s="87">
        <v>43935</v>
      </c>
      <c r="N3732" t="s">
        <v>3578</v>
      </c>
      <c r="O3732" t="s">
        <v>3579</v>
      </c>
      <c r="P3732" s="61">
        <v>445</v>
      </c>
      <c r="Q3732" t="s">
        <v>3579</v>
      </c>
      <c r="R3732" s="61">
        <v>445</v>
      </c>
      <c r="S3732" s="61">
        <v>0</v>
      </c>
    </row>
    <row r="3733" spans="1:19" x14ac:dyDescent="0.2">
      <c r="A3733" t="s">
        <v>818</v>
      </c>
      <c r="B3733" t="s">
        <v>2494</v>
      </c>
      <c r="C3733" t="s">
        <v>3291</v>
      </c>
      <c r="D3733" t="s">
        <v>238</v>
      </c>
      <c r="E3733" t="s">
        <v>3573</v>
      </c>
      <c r="F3733" t="s">
        <v>124</v>
      </c>
      <c r="G3733" s="87">
        <v>20200430</v>
      </c>
      <c r="H3733" t="s">
        <v>4447</v>
      </c>
      <c r="I3733" t="s">
        <v>7402</v>
      </c>
      <c r="J3733" t="s">
        <v>7402</v>
      </c>
      <c r="K3733">
        <v>7617</v>
      </c>
      <c r="L3733" t="s">
        <v>7095</v>
      </c>
      <c r="M3733" s="87">
        <v>43957</v>
      </c>
      <c r="N3733" t="s">
        <v>3620</v>
      </c>
      <c r="O3733" t="s">
        <v>3579</v>
      </c>
      <c r="P3733" s="61">
        <v>513.63</v>
      </c>
      <c r="Q3733" t="s">
        <v>3579</v>
      </c>
      <c r="R3733" s="61">
        <v>513.63</v>
      </c>
      <c r="S3733" s="61">
        <v>0</v>
      </c>
    </row>
    <row r="3734" spans="1:19" x14ac:dyDescent="0.2">
      <c r="A3734" t="s">
        <v>818</v>
      </c>
      <c r="B3734" t="s">
        <v>2494</v>
      </c>
      <c r="C3734" t="s">
        <v>3291</v>
      </c>
      <c r="D3734" t="s">
        <v>238</v>
      </c>
      <c r="E3734" t="s">
        <v>3573</v>
      </c>
      <c r="F3734" t="s">
        <v>125</v>
      </c>
      <c r="G3734" s="87">
        <v>20200506</v>
      </c>
      <c r="H3734" t="s">
        <v>5730</v>
      </c>
      <c r="I3734" t="s">
        <v>7403</v>
      </c>
      <c r="J3734" t="s">
        <v>7404</v>
      </c>
      <c r="K3734">
        <v>7616</v>
      </c>
      <c r="L3734" t="s">
        <v>6234</v>
      </c>
      <c r="M3734" s="87">
        <v>43957</v>
      </c>
      <c r="N3734" t="s">
        <v>3620</v>
      </c>
      <c r="O3734" t="s">
        <v>3579</v>
      </c>
      <c r="P3734" s="61">
        <v>290</v>
      </c>
      <c r="Q3734" t="s">
        <v>3579</v>
      </c>
      <c r="R3734" s="61">
        <v>290</v>
      </c>
      <c r="S3734" s="61">
        <v>0</v>
      </c>
    </row>
    <row r="3735" spans="1:19" x14ac:dyDescent="0.2">
      <c r="A3735" t="s">
        <v>818</v>
      </c>
      <c r="B3735" t="s">
        <v>2494</v>
      </c>
      <c r="C3735" t="s">
        <v>3291</v>
      </c>
      <c r="D3735" t="s">
        <v>238</v>
      </c>
      <c r="E3735" t="s">
        <v>3573</v>
      </c>
      <c r="F3735" t="s">
        <v>125</v>
      </c>
      <c r="G3735" s="87">
        <v>20200531</v>
      </c>
      <c r="H3735" t="s">
        <v>4447</v>
      </c>
      <c r="I3735" t="s">
        <v>7402</v>
      </c>
      <c r="J3735" t="s">
        <v>7402</v>
      </c>
      <c r="K3735">
        <v>7667</v>
      </c>
      <c r="L3735" t="s">
        <v>6859</v>
      </c>
      <c r="M3735" s="87">
        <v>43991</v>
      </c>
      <c r="N3735" t="s">
        <v>3620</v>
      </c>
      <c r="O3735" t="s">
        <v>3579</v>
      </c>
      <c r="P3735" s="61">
        <v>265.37</v>
      </c>
      <c r="Q3735" t="s">
        <v>3579</v>
      </c>
      <c r="R3735" s="61">
        <v>265.37</v>
      </c>
      <c r="S3735" s="61">
        <v>0</v>
      </c>
    </row>
    <row r="3736" spans="1:19" x14ac:dyDescent="0.2">
      <c r="A3736" t="s">
        <v>818</v>
      </c>
      <c r="B3736" t="s">
        <v>2494</v>
      </c>
      <c r="C3736" t="s">
        <v>3291</v>
      </c>
      <c r="D3736" t="s">
        <v>238</v>
      </c>
      <c r="E3736" t="s">
        <v>3573</v>
      </c>
      <c r="F3736" t="s">
        <v>16</v>
      </c>
      <c r="G3736" s="87">
        <v>20200630</v>
      </c>
      <c r="H3736" t="s">
        <v>3617</v>
      </c>
      <c r="J3736" t="s">
        <v>3618</v>
      </c>
      <c r="K3736">
        <v>7681</v>
      </c>
      <c r="L3736" t="s">
        <v>3619</v>
      </c>
      <c r="M3736" s="87">
        <v>43999</v>
      </c>
      <c r="N3736" t="s">
        <v>3620</v>
      </c>
      <c r="O3736" t="s">
        <v>3579</v>
      </c>
      <c r="P3736" s="61">
        <v>-5093.2700000000004</v>
      </c>
      <c r="Q3736" t="s">
        <v>3579</v>
      </c>
      <c r="R3736" s="61">
        <v>0</v>
      </c>
      <c r="S3736" s="61">
        <v>-5093.2700000000004</v>
      </c>
    </row>
    <row r="3737" spans="1:19" x14ac:dyDescent="0.2">
      <c r="A3737" t="s">
        <v>818</v>
      </c>
      <c r="B3737" t="s">
        <v>2494</v>
      </c>
      <c r="C3737" t="s">
        <v>3291</v>
      </c>
      <c r="D3737" t="s">
        <v>238</v>
      </c>
      <c r="E3737" t="s">
        <v>3573</v>
      </c>
      <c r="F3737" t="s">
        <v>16</v>
      </c>
      <c r="G3737" s="87">
        <v>20200630</v>
      </c>
      <c r="H3737" t="s">
        <v>5856</v>
      </c>
      <c r="I3737" t="s">
        <v>3618</v>
      </c>
      <c r="J3737" t="s">
        <v>3618</v>
      </c>
      <c r="K3737">
        <v>7715</v>
      </c>
      <c r="L3737" t="s">
        <v>5855</v>
      </c>
      <c r="M3737" s="87">
        <v>44018</v>
      </c>
      <c r="N3737" t="s">
        <v>3620</v>
      </c>
      <c r="O3737" t="s">
        <v>3579</v>
      </c>
      <c r="P3737" s="61">
        <v>-290</v>
      </c>
      <c r="Q3737" t="s">
        <v>3579</v>
      </c>
      <c r="R3737" s="61">
        <v>0</v>
      </c>
      <c r="S3737" s="61">
        <v>-290</v>
      </c>
    </row>
    <row r="3738" spans="1:19" x14ac:dyDescent="0.2">
      <c r="A3738" t="s">
        <v>818</v>
      </c>
      <c r="B3738" t="s">
        <v>2494</v>
      </c>
      <c r="C3738" t="s">
        <v>3291</v>
      </c>
      <c r="D3738" t="s">
        <v>238</v>
      </c>
      <c r="E3738" t="s">
        <v>3573</v>
      </c>
      <c r="F3738" t="s">
        <v>126</v>
      </c>
      <c r="G3738" s="87">
        <v>20200630</v>
      </c>
      <c r="H3738" t="s">
        <v>5730</v>
      </c>
      <c r="I3738" t="s">
        <v>7405</v>
      </c>
      <c r="J3738" t="s">
        <v>7406</v>
      </c>
      <c r="K3738">
        <v>7715</v>
      </c>
      <c r="L3738" t="s">
        <v>5855</v>
      </c>
      <c r="M3738" s="87">
        <v>44018</v>
      </c>
      <c r="N3738" t="s">
        <v>3620</v>
      </c>
      <c r="O3738" t="s">
        <v>3579</v>
      </c>
      <c r="P3738" s="61">
        <v>290</v>
      </c>
      <c r="Q3738" t="s">
        <v>3579</v>
      </c>
      <c r="R3738" s="61">
        <v>290</v>
      </c>
      <c r="S3738" s="61">
        <v>0</v>
      </c>
    </row>
    <row r="3739" spans="1:19" x14ac:dyDescent="0.2">
      <c r="A3739" t="s">
        <v>819</v>
      </c>
      <c r="B3739" t="s">
        <v>2495</v>
      </c>
      <c r="C3739" t="s">
        <v>3292</v>
      </c>
      <c r="D3739" t="s">
        <v>238</v>
      </c>
      <c r="E3739" t="s">
        <v>3573</v>
      </c>
      <c r="F3739" t="s">
        <v>123</v>
      </c>
      <c r="G3739" s="87">
        <v>20200327</v>
      </c>
      <c r="H3739" t="s">
        <v>5730</v>
      </c>
      <c r="I3739" t="s">
        <v>7407</v>
      </c>
      <c r="J3739" t="s">
        <v>7408</v>
      </c>
      <c r="K3739">
        <v>7578</v>
      </c>
      <c r="L3739" t="s">
        <v>6323</v>
      </c>
      <c r="M3739" s="87">
        <v>43935</v>
      </c>
      <c r="N3739" t="s">
        <v>3578</v>
      </c>
      <c r="O3739" t="s">
        <v>3579</v>
      </c>
      <c r="P3739" s="61">
        <v>217.5</v>
      </c>
      <c r="Q3739" t="s">
        <v>3579</v>
      </c>
      <c r="R3739" s="61">
        <v>217.5</v>
      </c>
      <c r="S3739" s="61">
        <v>0</v>
      </c>
    </row>
    <row r="3740" spans="1:19" x14ac:dyDescent="0.2">
      <c r="A3740" t="s">
        <v>819</v>
      </c>
      <c r="B3740" t="s">
        <v>2495</v>
      </c>
      <c r="C3740" t="s">
        <v>3292</v>
      </c>
      <c r="D3740" t="s">
        <v>238</v>
      </c>
      <c r="E3740" t="s">
        <v>3573</v>
      </c>
      <c r="F3740" t="s">
        <v>16</v>
      </c>
      <c r="G3740" s="87">
        <v>20200630</v>
      </c>
      <c r="H3740" t="s">
        <v>3617</v>
      </c>
      <c r="J3740" t="s">
        <v>3618</v>
      </c>
      <c r="K3740">
        <v>7681</v>
      </c>
      <c r="L3740" t="s">
        <v>3619</v>
      </c>
      <c r="M3740" s="87">
        <v>43999</v>
      </c>
      <c r="N3740" t="s">
        <v>3620</v>
      </c>
      <c r="O3740" t="s">
        <v>3579</v>
      </c>
      <c r="P3740" s="61">
        <v>-217.5</v>
      </c>
      <c r="Q3740" t="s">
        <v>3579</v>
      </c>
      <c r="R3740" s="61">
        <v>0</v>
      </c>
      <c r="S3740" s="61">
        <v>-217.5</v>
      </c>
    </row>
    <row r="3741" spans="1:19" x14ac:dyDescent="0.2">
      <c r="A3741" t="s">
        <v>820</v>
      </c>
      <c r="B3741" t="s">
        <v>2498</v>
      </c>
      <c r="C3741" t="s">
        <v>3293</v>
      </c>
      <c r="D3741" t="s">
        <v>238</v>
      </c>
      <c r="E3741" t="s">
        <v>3573</v>
      </c>
      <c r="F3741" t="s">
        <v>115</v>
      </c>
      <c r="G3741" s="87">
        <v>20190708</v>
      </c>
      <c r="H3741" t="s">
        <v>5730</v>
      </c>
      <c r="I3741" t="s">
        <v>7409</v>
      </c>
      <c r="J3741" t="s">
        <v>7410</v>
      </c>
      <c r="K3741">
        <v>7115</v>
      </c>
      <c r="L3741" t="s">
        <v>5733</v>
      </c>
      <c r="M3741" s="87">
        <v>43655</v>
      </c>
      <c r="N3741" t="s">
        <v>3620</v>
      </c>
      <c r="O3741" t="s">
        <v>3579</v>
      </c>
      <c r="P3741" s="61">
        <v>765</v>
      </c>
      <c r="Q3741" t="s">
        <v>3579</v>
      </c>
      <c r="R3741" s="61">
        <v>765</v>
      </c>
      <c r="S3741" s="61">
        <v>0</v>
      </c>
    </row>
    <row r="3742" spans="1:19" x14ac:dyDescent="0.2">
      <c r="A3742" t="s">
        <v>820</v>
      </c>
      <c r="B3742" t="s">
        <v>2498</v>
      </c>
      <c r="C3742" t="s">
        <v>3293</v>
      </c>
      <c r="D3742" t="s">
        <v>238</v>
      </c>
      <c r="E3742" t="s">
        <v>3573</v>
      </c>
      <c r="F3742" t="s">
        <v>117</v>
      </c>
      <c r="G3742" s="87">
        <v>20190927</v>
      </c>
      <c r="H3742" t="s">
        <v>5730</v>
      </c>
      <c r="I3742" t="s">
        <v>7411</v>
      </c>
      <c r="J3742" t="s">
        <v>6697</v>
      </c>
      <c r="K3742">
        <v>7264</v>
      </c>
      <c r="L3742" t="s">
        <v>5859</v>
      </c>
      <c r="M3742" s="87">
        <v>43741</v>
      </c>
      <c r="N3742" t="s">
        <v>3620</v>
      </c>
      <c r="O3742" t="s">
        <v>3579</v>
      </c>
      <c r="P3742" s="61">
        <v>1544</v>
      </c>
      <c r="Q3742" t="s">
        <v>3579</v>
      </c>
      <c r="R3742" s="61">
        <v>1544</v>
      </c>
      <c r="S3742" s="61">
        <v>0</v>
      </c>
    </row>
    <row r="3743" spans="1:19" x14ac:dyDescent="0.2">
      <c r="A3743" t="s">
        <v>820</v>
      </c>
      <c r="B3743" t="s">
        <v>2498</v>
      </c>
      <c r="C3743" t="s">
        <v>3293</v>
      </c>
      <c r="D3743" t="s">
        <v>238</v>
      </c>
      <c r="E3743" t="s">
        <v>3573</v>
      </c>
      <c r="F3743" t="s">
        <v>118</v>
      </c>
      <c r="G3743" s="87">
        <v>20191028</v>
      </c>
      <c r="H3743" t="s">
        <v>5730</v>
      </c>
      <c r="I3743" t="s">
        <v>7412</v>
      </c>
      <c r="J3743" t="s">
        <v>7413</v>
      </c>
      <c r="K3743">
        <v>7310</v>
      </c>
      <c r="L3743" t="s">
        <v>6077</v>
      </c>
      <c r="M3743" s="87">
        <v>43769</v>
      </c>
      <c r="N3743" t="s">
        <v>3578</v>
      </c>
      <c r="O3743" t="s">
        <v>3579</v>
      </c>
      <c r="P3743" s="61">
        <v>250.26</v>
      </c>
      <c r="Q3743" t="s">
        <v>3579</v>
      </c>
      <c r="R3743" s="61">
        <v>250.26</v>
      </c>
      <c r="S3743" s="61">
        <v>0</v>
      </c>
    </row>
    <row r="3744" spans="1:19" x14ac:dyDescent="0.2">
      <c r="A3744" t="s">
        <v>820</v>
      </c>
      <c r="B3744" t="s">
        <v>2498</v>
      </c>
      <c r="C3744" t="s">
        <v>3293</v>
      </c>
      <c r="D3744" t="s">
        <v>238</v>
      </c>
      <c r="E3744" t="s">
        <v>3573</v>
      </c>
      <c r="F3744" t="s">
        <v>16</v>
      </c>
      <c r="G3744" s="87">
        <v>20200630</v>
      </c>
      <c r="H3744" t="s">
        <v>3617</v>
      </c>
      <c r="J3744" t="s">
        <v>3618</v>
      </c>
      <c r="K3744">
        <v>7681</v>
      </c>
      <c r="L3744" t="s">
        <v>3619</v>
      </c>
      <c r="M3744" s="87">
        <v>43999</v>
      </c>
      <c r="N3744" t="s">
        <v>3620</v>
      </c>
      <c r="O3744" t="s">
        <v>3579</v>
      </c>
      <c r="P3744" s="61">
        <v>-2559.2600000000002</v>
      </c>
      <c r="Q3744" t="s">
        <v>3579</v>
      </c>
      <c r="R3744" s="61">
        <v>0</v>
      </c>
      <c r="S3744" s="61">
        <v>-2559.2600000000002</v>
      </c>
    </row>
    <row r="3745" spans="1:19" x14ac:dyDescent="0.2">
      <c r="A3745" t="s">
        <v>820</v>
      </c>
      <c r="B3745" t="s">
        <v>2498</v>
      </c>
      <c r="C3745" t="s">
        <v>3293</v>
      </c>
      <c r="D3745" t="s">
        <v>238</v>
      </c>
      <c r="E3745" t="s">
        <v>3573</v>
      </c>
      <c r="F3745" t="s">
        <v>16</v>
      </c>
      <c r="G3745" s="87">
        <v>20200630</v>
      </c>
      <c r="H3745" t="s">
        <v>5856</v>
      </c>
      <c r="I3745" t="s">
        <v>3618</v>
      </c>
      <c r="J3745" t="s">
        <v>3618</v>
      </c>
      <c r="K3745">
        <v>7715</v>
      </c>
      <c r="L3745" t="s">
        <v>5855</v>
      </c>
      <c r="M3745" s="87">
        <v>44018</v>
      </c>
      <c r="N3745" t="s">
        <v>3620</v>
      </c>
      <c r="O3745" t="s">
        <v>3579</v>
      </c>
      <c r="P3745" s="61">
        <v>-145</v>
      </c>
      <c r="Q3745" t="s">
        <v>3579</v>
      </c>
      <c r="R3745" s="61">
        <v>0</v>
      </c>
      <c r="S3745" s="61">
        <v>-145</v>
      </c>
    </row>
    <row r="3746" spans="1:19" x14ac:dyDescent="0.2">
      <c r="A3746" t="s">
        <v>820</v>
      </c>
      <c r="B3746" t="s">
        <v>2498</v>
      </c>
      <c r="C3746" t="s">
        <v>3293</v>
      </c>
      <c r="D3746" t="s">
        <v>238</v>
      </c>
      <c r="E3746" t="s">
        <v>3573</v>
      </c>
      <c r="F3746" t="s">
        <v>126</v>
      </c>
      <c r="G3746" s="87">
        <v>20200630</v>
      </c>
      <c r="H3746" t="s">
        <v>5730</v>
      </c>
      <c r="I3746" t="s">
        <v>7414</v>
      </c>
      <c r="J3746" t="s">
        <v>7415</v>
      </c>
      <c r="K3746">
        <v>7715</v>
      </c>
      <c r="L3746" t="s">
        <v>5855</v>
      </c>
      <c r="M3746" s="87">
        <v>44018</v>
      </c>
      <c r="N3746" t="s">
        <v>3620</v>
      </c>
      <c r="O3746" t="s">
        <v>3579</v>
      </c>
      <c r="P3746" s="61">
        <v>145</v>
      </c>
      <c r="Q3746" t="s">
        <v>3579</v>
      </c>
      <c r="R3746" s="61">
        <v>145</v>
      </c>
      <c r="S3746" s="61">
        <v>0</v>
      </c>
    </row>
    <row r="3747" spans="1:19" x14ac:dyDescent="0.2">
      <c r="A3747" t="s">
        <v>1500</v>
      </c>
      <c r="B3747" t="s">
        <v>2506</v>
      </c>
      <c r="C3747" t="s">
        <v>3295</v>
      </c>
      <c r="D3747" t="s">
        <v>238</v>
      </c>
      <c r="E3747" t="s">
        <v>3573</v>
      </c>
      <c r="F3747" t="s">
        <v>115</v>
      </c>
      <c r="G3747" s="87">
        <v>20190709</v>
      </c>
      <c r="H3747" t="s">
        <v>5730</v>
      </c>
      <c r="I3747" t="s">
        <v>7416</v>
      </c>
      <c r="J3747" t="s">
        <v>7417</v>
      </c>
      <c r="K3747">
        <v>7134</v>
      </c>
      <c r="L3747" t="s">
        <v>6525</v>
      </c>
      <c r="M3747" s="87">
        <v>43663</v>
      </c>
      <c r="N3747" t="s">
        <v>3578</v>
      </c>
      <c r="O3747" t="s">
        <v>3579</v>
      </c>
      <c r="P3747" s="61">
        <v>253.64</v>
      </c>
      <c r="Q3747" t="s">
        <v>3579</v>
      </c>
      <c r="R3747" s="61">
        <v>253.64</v>
      </c>
      <c r="S3747" s="61">
        <v>0</v>
      </c>
    </row>
    <row r="3748" spans="1:19" x14ac:dyDescent="0.2">
      <c r="A3748" t="s">
        <v>1500</v>
      </c>
      <c r="B3748" t="s">
        <v>2506</v>
      </c>
      <c r="C3748" t="s">
        <v>3295</v>
      </c>
      <c r="D3748" t="s">
        <v>238</v>
      </c>
      <c r="E3748" t="s">
        <v>3573</v>
      </c>
      <c r="F3748" t="s">
        <v>116</v>
      </c>
      <c r="G3748" s="87">
        <v>20190821</v>
      </c>
      <c r="H3748" t="s">
        <v>5730</v>
      </c>
      <c r="I3748" t="s">
        <v>7418</v>
      </c>
      <c r="J3748" t="s">
        <v>7417</v>
      </c>
      <c r="K3748">
        <v>7191</v>
      </c>
      <c r="L3748" t="s">
        <v>6625</v>
      </c>
      <c r="M3748" s="87">
        <v>43698</v>
      </c>
      <c r="N3748" t="s">
        <v>3578</v>
      </c>
      <c r="O3748" t="s">
        <v>3579</v>
      </c>
      <c r="P3748" s="61">
        <v>253.64</v>
      </c>
      <c r="Q3748" t="s">
        <v>3579</v>
      </c>
      <c r="R3748" s="61">
        <v>253.64</v>
      </c>
      <c r="S3748" s="61">
        <v>0</v>
      </c>
    </row>
    <row r="3749" spans="1:19" x14ac:dyDescent="0.2">
      <c r="A3749" t="s">
        <v>1500</v>
      </c>
      <c r="B3749" t="s">
        <v>2506</v>
      </c>
      <c r="C3749" t="s">
        <v>3295</v>
      </c>
      <c r="D3749" t="s">
        <v>238</v>
      </c>
      <c r="E3749" t="s">
        <v>3573</v>
      </c>
      <c r="F3749" t="s">
        <v>117</v>
      </c>
      <c r="G3749" s="87">
        <v>20190910</v>
      </c>
      <c r="H3749" t="s">
        <v>5730</v>
      </c>
      <c r="I3749" t="s">
        <v>6247</v>
      </c>
      <c r="J3749" t="s">
        <v>7417</v>
      </c>
      <c r="K3749">
        <v>7232</v>
      </c>
      <c r="L3749" t="s">
        <v>6019</v>
      </c>
      <c r="M3749" s="87">
        <v>43718</v>
      </c>
      <c r="N3749" t="s">
        <v>3620</v>
      </c>
      <c r="O3749" t="s">
        <v>3579</v>
      </c>
      <c r="P3749" s="61">
        <v>253.64</v>
      </c>
      <c r="Q3749" t="s">
        <v>3579</v>
      </c>
      <c r="R3749" s="61">
        <v>253.64</v>
      </c>
      <c r="S3749" s="61">
        <v>0</v>
      </c>
    </row>
    <row r="3750" spans="1:19" x14ac:dyDescent="0.2">
      <c r="A3750" t="s">
        <v>1500</v>
      </c>
      <c r="B3750" t="s">
        <v>2506</v>
      </c>
      <c r="C3750" t="s">
        <v>3295</v>
      </c>
      <c r="D3750" t="s">
        <v>238</v>
      </c>
      <c r="E3750" t="s">
        <v>3573</v>
      </c>
      <c r="F3750" t="s">
        <v>118</v>
      </c>
      <c r="G3750" s="87">
        <v>20191009</v>
      </c>
      <c r="H3750" t="s">
        <v>5730</v>
      </c>
      <c r="I3750" t="s">
        <v>7419</v>
      </c>
      <c r="J3750" t="s">
        <v>7417</v>
      </c>
      <c r="K3750">
        <v>7279</v>
      </c>
      <c r="L3750" t="s">
        <v>6021</v>
      </c>
      <c r="M3750" s="87">
        <v>43747</v>
      </c>
      <c r="N3750" t="s">
        <v>3620</v>
      </c>
      <c r="O3750" t="s">
        <v>3579</v>
      </c>
      <c r="P3750" s="61">
        <v>253.64</v>
      </c>
      <c r="Q3750" t="s">
        <v>3579</v>
      </c>
      <c r="R3750" s="61">
        <v>253.64</v>
      </c>
      <c r="S3750" s="61">
        <v>0</v>
      </c>
    </row>
    <row r="3751" spans="1:19" x14ac:dyDescent="0.2">
      <c r="A3751" t="s">
        <v>1500</v>
      </c>
      <c r="B3751" t="s">
        <v>2506</v>
      </c>
      <c r="C3751" t="s">
        <v>3295</v>
      </c>
      <c r="D3751" t="s">
        <v>238</v>
      </c>
      <c r="E3751" t="s">
        <v>3573</v>
      </c>
      <c r="F3751" t="s">
        <v>119</v>
      </c>
      <c r="G3751" s="87">
        <v>20191106</v>
      </c>
      <c r="H3751" t="s">
        <v>5730</v>
      </c>
      <c r="I3751" t="s">
        <v>6249</v>
      </c>
      <c r="J3751" t="s">
        <v>7417</v>
      </c>
      <c r="K3751">
        <v>7327</v>
      </c>
      <c r="L3751" t="s">
        <v>6251</v>
      </c>
      <c r="M3751" s="87">
        <v>43782</v>
      </c>
      <c r="N3751" t="s">
        <v>3620</v>
      </c>
      <c r="O3751" t="s">
        <v>3579</v>
      </c>
      <c r="P3751" s="61">
        <v>253.64</v>
      </c>
      <c r="Q3751" t="s">
        <v>3579</v>
      </c>
      <c r="R3751" s="61">
        <v>253.64</v>
      </c>
      <c r="S3751" s="61">
        <v>0</v>
      </c>
    </row>
    <row r="3752" spans="1:19" x14ac:dyDescent="0.2">
      <c r="A3752" t="s">
        <v>1500</v>
      </c>
      <c r="B3752" t="s">
        <v>2506</v>
      </c>
      <c r="C3752" t="s">
        <v>3295</v>
      </c>
      <c r="D3752" t="s">
        <v>238</v>
      </c>
      <c r="E3752" t="s">
        <v>3573</v>
      </c>
      <c r="F3752" t="s">
        <v>120</v>
      </c>
      <c r="G3752" s="87">
        <v>20191203</v>
      </c>
      <c r="H3752" t="s">
        <v>5730</v>
      </c>
      <c r="I3752" t="s">
        <v>7420</v>
      </c>
      <c r="J3752" t="s">
        <v>7417</v>
      </c>
      <c r="K3752">
        <v>7372</v>
      </c>
      <c r="L3752" t="s">
        <v>6482</v>
      </c>
      <c r="M3752" s="87">
        <v>43808</v>
      </c>
      <c r="N3752" t="s">
        <v>3578</v>
      </c>
      <c r="O3752" t="s">
        <v>3579</v>
      </c>
      <c r="P3752" s="61">
        <v>253.64</v>
      </c>
      <c r="Q3752" t="s">
        <v>3579</v>
      </c>
      <c r="R3752" s="61">
        <v>253.64</v>
      </c>
      <c r="S3752" s="61">
        <v>0</v>
      </c>
    </row>
    <row r="3753" spans="1:19" x14ac:dyDescent="0.2">
      <c r="A3753" t="s">
        <v>1500</v>
      </c>
      <c r="B3753" t="s">
        <v>2506</v>
      </c>
      <c r="C3753" t="s">
        <v>3295</v>
      </c>
      <c r="D3753" t="s">
        <v>238</v>
      </c>
      <c r="E3753" t="s">
        <v>3573</v>
      </c>
      <c r="F3753" t="s">
        <v>121</v>
      </c>
      <c r="G3753" s="87">
        <v>20200114</v>
      </c>
      <c r="H3753" t="s">
        <v>5730</v>
      </c>
      <c r="I3753" t="s">
        <v>7421</v>
      </c>
      <c r="J3753" t="s">
        <v>7417</v>
      </c>
      <c r="K3753">
        <v>7424</v>
      </c>
      <c r="L3753" t="s">
        <v>7221</v>
      </c>
      <c r="M3753" s="87">
        <v>43844</v>
      </c>
      <c r="N3753" t="s">
        <v>3578</v>
      </c>
      <c r="O3753" t="s">
        <v>3579</v>
      </c>
      <c r="P3753" s="61">
        <v>253.64</v>
      </c>
      <c r="Q3753" t="s">
        <v>3579</v>
      </c>
      <c r="R3753" s="61">
        <v>253.64</v>
      </c>
      <c r="S3753" s="61">
        <v>0</v>
      </c>
    </row>
    <row r="3754" spans="1:19" x14ac:dyDescent="0.2">
      <c r="A3754" t="s">
        <v>1500</v>
      </c>
      <c r="B3754" t="s">
        <v>2506</v>
      </c>
      <c r="C3754" t="s">
        <v>3295</v>
      </c>
      <c r="D3754" t="s">
        <v>238</v>
      </c>
      <c r="E3754" t="s">
        <v>3573</v>
      </c>
      <c r="F3754" t="s">
        <v>16</v>
      </c>
      <c r="G3754" s="87">
        <v>20200630</v>
      </c>
      <c r="H3754" t="s">
        <v>3617</v>
      </c>
      <c r="J3754" t="s">
        <v>3618</v>
      </c>
      <c r="K3754">
        <v>7681</v>
      </c>
      <c r="L3754" t="s">
        <v>3619</v>
      </c>
      <c r="M3754" s="87">
        <v>43999</v>
      </c>
      <c r="N3754" t="s">
        <v>3620</v>
      </c>
      <c r="O3754" t="s">
        <v>3579</v>
      </c>
      <c r="P3754" s="61">
        <v>-1775.48</v>
      </c>
      <c r="Q3754" t="s">
        <v>3579</v>
      </c>
      <c r="R3754" s="61">
        <v>0</v>
      </c>
      <c r="S3754" s="61">
        <v>-1775.48</v>
      </c>
    </row>
    <row r="3755" spans="1:19" x14ac:dyDescent="0.2">
      <c r="A3755" t="s">
        <v>823</v>
      </c>
      <c r="B3755" t="s">
        <v>2507</v>
      </c>
      <c r="C3755" t="s">
        <v>3297</v>
      </c>
      <c r="D3755" t="s">
        <v>238</v>
      </c>
      <c r="E3755" t="s">
        <v>3573</v>
      </c>
      <c r="F3755" t="s">
        <v>115</v>
      </c>
      <c r="G3755" s="87">
        <v>20190709</v>
      </c>
      <c r="H3755" t="s">
        <v>5730</v>
      </c>
      <c r="I3755" t="s">
        <v>7416</v>
      </c>
      <c r="J3755" t="s">
        <v>7422</v>
      </c>
      <c r="K3755">
        <v>7134</v>
      </c>
      <c r="L3755" t="s">
        <v>6525</v>
      </c>
      <c r="M3755" s="87">
        <v>43663</v>
      </c>
      <c r="N3755" t="s">
        <v>3578</v>
      </c>
      <c r="O3755" t="s">
        <v>3579</v>
      </c>
      <c r="P3755" s="61">
        <v>300</v>
      </c>
      <c r="Q3755" t="s">
        <v>3579</v>
      </c>
      <c r="R3755" s="61">
        <v>300</v>
      </c>
      <c r="S3755" s="61">
        <v>0</v>
      </c>
    </row>
    <row r="3756" spans="1:19" x14ac:dyDescent="0.2">
      <c r="A3756" t="s">
        <v>823</v>
      </c>
      <c r="B3756" t="s">
        <v>2507</v>
      </c>
      <c r="C3756" t="s">
        <v>3297</v>
      </c>
      <c r="D3756" t="s">
        <v>238</v>
      </c>
      <c r="E3756" t="s">
        <v>3573</v>
      </c>
      <c r="F3756" t="s">
        <v>115</v>
      </c>
      <c r="G3756" s="87">
        <v>20190731</v>
      </c>
      <c r="H3756" t="s">
        <v>4447</v>
      </c>
      <c r="I3756" t="s">
        <v>7423</v>
      </c>
      <c r="J3756" t="s">
        <v>7423</v>
      </c>
      <c r="K3756">
        <v>7182</v>
      </c>
      <c r="L3756" t="s">
        <v>7080</v>
      </c>
      <c r="M3756" s="87">
        <v>43698</v>
      </c>
      <c r="N3756" t="s">
        <v>3620</v>
      </c>
      <c r="O3756" t="s">
        <v>3579</v>
      </c>
      <c r="P3756" s="61">
        <v>42</v>
      </c>
      <c r="Q3756" t="s">
        <v>3579</v>
      </c>
      <c r="R3756" s="61">
        <v>42</v>
      </c>
      <c r="S3756" s="61">
        <v>0</v>
      </c>
    </row>
    <row r="3757" spans="1:19" x14ac:dyDescent="0.2">
      <c r="A3757" t="s">
        <v>823</v>
      </c>
      <c r="B3757" t="s">
        <v>2507</v>
      </c>
      <c r="C3757" t="s">
        <v>3297</v>
      </c>
      <c r="D3757" t="s">
        <v>238</v>
      </c>
      <c r="E3757" t="s">
        <v>3573</v>
      </c>
      <c r="F3757" t="s">
        <v>116</v>
      </c>
      <c r="G3757" s="87">
        <v>20190821</v>
      </c>
      <c r="H3757" t="s">
        <v>5730</v>
      </c>
      <c r="I3757" t="s">
        <v>7418</v>
      </c>
      <c r="J3757" t="s">
        <v>7422</v>
      </c>
      <c r="K3757">
        <v>7191</v>
      </c>
      <c r="L3757" t="s">
        <v>6625</v>
      </c>
      <c r="M3757" s="87">
        <v>43698</v>
      </c>
      <c r="N3757" t="s">
        <v>3578</v>
      </c>
      <c r="O3757" t="s">
        <v>3579</v>
      </c>
      <c r="P3757" s="61">
        <v>300</v>
      </c>
      <c r="Q3757" t="s">
        <v>3579</v>
      </c>
      <c r="R3757" s="61">
        <v>300</v>
      </c>
      <c r="S3757" s="61">
        <v>0</v>
      </c>
    </row>
    <row r="3758" spans="1:19" x14ac:dyDescent="0.2">
      <c r="A3758" t="s">
        <v>823</v>
      </c>
      <c r="B3758" t="s">
        <v>2507</v>
      </c>
      <c r="C3758" t="s">
        <v>3297</v>
      </c>
      <c r="D3758" t="s">
        <v>238</v>
      </c>
      <c r="E3758" t="s">
        <v>3573</v>
      </c>
      <c r="F3758" t="s">
        <v>116</v>
      </c>
      <c r="G3758" s="87">
        <v>20190831</v>
      </c>
      <c r="H3758" t="s">
        <v>4447</v>
      </c>
      <c r="I3758" t="s">
        <v>7423</v>
      </c>
      <c r="J3758" t="s">
        <v>7423</v>
      </c>
      <c r="K3758">
        <v>7234</v>
      </c>
      <c r="L3758" t="s">
        <v>7082</v>
      </c>
      <c r="M3758" s="87">
        <v>43718</v>
      </c>
      <c r="N3758" t="s">
        <v>3620</v>
      </c>
      <c r="O3758" t="s">
        <v>3579</v>
      </c>
      <c r="P3758" s="61">
        <v>43.4</v>
      </c>
      <c r="Q3758" t="s">
        <v>3579</v>
      </c>
      <c r="R3758" s="61">
        <v>43.4</v>
      </c>
      <c r="S3758" s="61">
        <v>0</v>
      </c>
    </row>
    <row r="3759" spans="1:19" x14ac:dyDescent="0.2">
      <c r="A3759" t="s">
        <v>823</v>
      </c>
      <c r="B3759" t="s">
        <v>2507</v>
      </c>
      <c r="C3759" t="s">
        <v>3297</v>
      </c>
      <c r="D3759" t="s">
        <v>238</v>
      </c>
      <c r="E3759" t="s">
        <v>3573</v>
      </c>
      <c r="F3759" t="s">
        <v>117</v>
      </c>
      <c r="G3759" s="87">
        <v>20190910</v>
      </c>
      <c r="H3759" t="s">
        <v>5730</v>
      </c>
      <c r="I3759" t="s">
        <v>6247</v>
      </c>
      <c r="J3759" t="s">
        <v>7422</v>
      </c>
      <c r="K3759">
        <v>7232</v>
      </c>
      <c r="L3759" t="s">
        <v>6019</v>
      </c>
      <c r="M3759" s="87">
        <v>43718</v>
      </c>
      <c r="N3759" t="s">
        <v>3620</v>
      </c>
      <c r="O3759" t="s">
        <v>3579</v>
      </c>
      <c r="P3759" s="61">
        <v>300</v>
      </c>
      <c r="Q3759" t="s">
        <v>3579</v>
      </c>
      <c r="R3759" s="61">
        <v>300</v>
      </c>
      <c r="S3759" s="61">
        <v>0</v>
      </c>
    </row>
    <row r="3760" spans="1:19" x14ac:dyDescent="0.2">
      <c r="A3760" t="s">
        <v>823</v>
      </c>
      <c r="B3760" t="s">
        <v>2507</v>
      </c>
      <c r="C3760" t="s">
        <v>3297</v>
      </c>
      <c r="D3760" t="s">
        <v>238</v>
      </c>
      <c r="E3760" t="s">
        <v>3573</v>
      </c>
      <c r="F3760" t="s">
        <v>117</v>
      </c>
      <c r="G3760" s="87">
        <v>20190930</v>
      </c>
      <c r="H3760" t="s">
        <v>4447</v>
      </c>
      <c r="I3760" t="s">
        <v>7423</v>
      </c>
      <c r="J3760" t="s">
        <v>7423</v>
      </c>
      <c r="K3760">
        <v>7281</v>
      </c>
      <c r="L3760" t="s">
        <v>7084</v>
      </c>
      <c r="M3760" s="87">
        <v>43748</v>
      </c>
      <c r="N3760" t="s">
        <v>3620</v>
      </c>
      <c r="O3760" t="s">
        <v>3579</v>
      </c>
      <c r="P3760" s="61">
        <v>42</v>
      </c>
      <c r="Q3760" t="s">
        <v>3579</v>
      </c>
      <c r="R3760" s="61">
        <v>42</v>
      </c>
      <c r="S3760" s="61">
        <v>0</v>
      </c>
    </row>
    <row r="3761" spans="1:19" x14ac:dyDescent="0.2">
      <c r="A3761" t="s">
        <v>823</v>
      </c>
      <c r="B3761" t="s">
        <v>2507</v>
      </c>
      <c r="C3761" t="s">
        <v>3297</v>
      </c>
      <c r="D3761" t="s">
        <v>238</v>
      </c>
      <c r="E3761" t="s">
        <v>3573</v>
      </c>
      <c r="F3761" t="s">
        <v>118</v>
      </c>
      <c r="G3761" s="87">
        <v>20191009</v>
      </c>
      <c r="H3761" t="s">
        <v>5730</v>
      </c>
      <c r="I3761" t="s">
        <v>7419</v>
      </c>
      <c r="J3761" t="s">
        <v>7422</v>
      </c>
      <c r="K3761">
        <v>7279</v>
      </c>
      <c r="L3761" t="s">
        <v>6021</v>
      </c>
      <c r="M3761" s="87">
        <v>43747</v>
      </c>
      <c r="N3761" t="s">
        <v>3620</v>
      </c>
      <c r="O3761" t="s">
        <v>3579</v>
      </c>
      <c r="P3761" s="61">
        <v>300</v>
      </c>
      <c r="Q3761" t="s">
        <v>3579</v>
      </c>
      <c r="R3761" s="61">
        <v>300</v>
      </c>
      <c r="S3761" s="61">
        <v>0</v>
      </c>
    </row>
    <row r="3762" spans="1:19" x14ac:dyDescent="0.2">
      <c r="A3762" t="s">
        <v>823</v>
      </c>
      <c r="B3762" t="s">
        <v>2507</v>
      </c>
      <c r="C3762" t="s">
        <v>3297</v>
      </c>
      <c r="D3762" t="s">
        <v>238</v>
      </c>
      <c r="E3762" t="s">
        <v>3573</v>
      </c>
      <c r="F3762" t="s">
        <v>118</v>
      </c>
      <c r="G3762" s="87">
        <v>20191031</v>
      </c>
      <c r="H3762" t="s">
        <v>4447</v>
      </c>
      <c r="I3762" t="s">
        <v>7423</v>
      </c>
      <c r="J3762" t="s">
        <v>7423</v>
      </c>
      <c r="K3762">
        <v>7328</v>
      </c>
      <c r="L3762" t="s">
        <v>7085</v>
      </c>
      <c r="M3762" s="87">
        <v>43782</v>
      </c>
      <c r="N3762" t="s">
        <v>3620</v>
      </c>
      <c r="O3762" t="s">
        <v>3579</v>
      </c>
      <c r="P3762" s="61">
        <v>42</v>
      </c>
      <c r="Q3762" t="s">
        <v>3579</v>
      </c>
      <c r="R3762" s="61">
        <v>42</v>
      </c>
      <c r="S3762" s="61">
        <v>0</v>
      </c>
    </row>
    <row r="3763" spans="1:19" x14ac:dyDescent="0.2">
      <c r="A3763" t="s">
        <v>823</v>
      </c>
      <c r="B3763" t="s">
        <v>2507</v>
      </c>
      <c r="C3763" t="s">
        <v>3297</v>
      </c>
      <c r="D3763" t="s">
        <v>238</v>
      </c>
      <c r="E3763" t="s">
        <v>3573</v>
      </c>
      <c r="F3763" t="s">
        <v>119</v>
      </c>
      <c r="G3763" s="87">
        <v>20191106</v>
      </c>
      <c r="H3763" t="s">
        <v>5730</v>
      </c>
      <c r="I3763" t="s">
        <v>6249</v>
      </c>
      <c r="J3763" t="s">
        <v>7422</v>
      </c>
      <c r="K3763">
        <v>7327</v>
      </c>
      <c r="L3763" t="s">
        <v>6251</v>
      </c>
      <c r="M3763" s="87">
        <v>43782</v>
      </c>
      <c r="N3763" t="s">
        <v>3620</v>
      </c>
      <c r="O3763" t="s">
        <v>3579</v>
      </c>
      <c r="P3763" s="61">
        <v>300</v>
      </c>
      <c r="Q3763" t="s">
        <v>3579</v>
      </c>
      <c r="R3763" s="61">
        <v>300</v>
      </c>
      <c r="S3763" s="61">
        <v>0</v>
      </c>
    </row>
    <row r="3764" spans="1:19" x14ac:dyDescent="0.2">
      <c r="A3764" t="s">
        <v>823</v>
      </c>
      <c r="B3764" t="s">
        <v>2507</v>
      </c>
      <c r="C3764" t="s">
        <v>3297</v>
      </c>
      <c r="D3764" t="s">
        <v>238</v>
      </c>
      <c r="E3764" t="s">
        <v>3573</v>
      </c>
      <c r="F3764" t="s">
        <v>119</v>
      </c>
      <c r="G3764" s="87">
        <v>20191130</v>
      </c>
      <c r="H3764" t="s">
        <v>4447</v>
      </c>
      <c r="I3764" t="s">
        <v>7423</v>
      </c>
      <c r="J3764" t="s">
        <v>7423</v>
      </c>
      <c r="K3764">
        <v>7380</v>
      </c>
      <c r="L3764" t="s">
        <v>7086</v>
      </c>
      <c r="M3764" s="87">
        <v>43810</v>
      </c>
      <c r="N3764" t="s">
        <v>3620</v>
      </c>
      <c r="O3764" t="s">
        <v>3579</v>
      </c>
      <c r="P3764" s="61">
        <v>42</v>
      </c>
      <c r="Q3764" t="s">
        <v>3579</v>
      </c>
      <c r="R3764" s="61">
        <v>42</v>
      </c>
      <c r="S3764" s="61">
        <v>0</v>
      </c>
    </row>
    <row r="3765" spans="1:19" x14ac:dyDescent="0.2">
      <c r="A3765" t="s">
        <v>823</v>
      </c>
      <c r="B3765" t="s">
        <v>2507</v>
      </c>
      <c r="C3765" t="s">
        <v>3297</v>
      </c>
      <c r="D3765" t="s">
        <v>238</v>
      </c>
      <c r="E3765" t="s">
        <v>3573</v>
      </c>
      <c r="F3765" t="s">
        <v>120</v>
      </c>
      <c r="G3765" s="87">
        <v>20191203</v>
      </c>
      <c r="H3765" t="s">
        <v>5730</v>
      </c>
      <c r="I3765" t="s">
        <v>7420</v>
      </c>
      <c r="J3765" t="s">
        <v>7422</v>
      </c>
      <c r="K3765">
        <v>7372</v>
      </c>
      <c r="L3765" t="s">
        <v>6482</v>
      </c>
      <c r="M3765" s="87">
        <v>43808</v>
      </c>
      <c r="N3765" t="s">
        <v>3578</v>
      </c>
      <c r="O3765" t="s">
        <v>3579</v>
      </c>
      <c r="P3765" s="61">
        <v>300</v>
      </c>
      <c r="Q3765" t="s">
        <v>3579</v>
      </c>
      <c r="R3765" s="61">
        <v>300</v>
      </c>
      <c r="S3765" s="61">
        <v>0</v>
      </c>
    </row>
    <row r="3766" spans="1:19" x14ac:dyDescent="0.2">
      <c r="A3766" t="s">
        <v>823</v>
      </c>
      <c r="B3766" t="s">
        <v>2507</v>
      </c>
      <c r="C3766" t="s">
        <v>3297</v>
      </c>
      <c r="D3766" t="s">
        <v>238</v>
      </c>
      <c r="E3766" t="s">
        <v>3573</v>
      </c>
      <c r="F3766" t="s">
        <v>120</v>
      </c>
      <c r="G3766" s="87">
        <v>20191231</v>
      </c>
      <c r="H3766" t="s">
        <v>4447</v>
      </c>
      <c r="I3766" t="s">
        <v>7423</v>
      </c>
      <c r="J3766" t="s">
        <v>7423</v>
      </c>
      <c r="K3766">
        <v>7417</v>
      </c>
      <c r="L3766" t="s">
        <v>7088</v>
      </c>
      <c r="M3766" s="87">
        <v>43840</v>
      </c>
      <c r="N3766" t="s">
        <v>3620</v>
      </c>
      <c r="O3766" t="s">
        <v>3579</v>
      </c>
      <c r="P3766" s="61">
        <v>43.4</v>
      </c>
      <c r="Q3766" t="s">
        <v>3579</v>
      </c>
      <c r="R3766" s="61">
        <v>43.4</v>
      </c>
      <c r="S3766" s="61">
        <v>0</v>
      </c>
    </row>
    <row r="3767" spans="1:19" x14ac:dyDescent="0.2">
      <c r="A3767" t="s">
        <v>823</v>
      </c>
      <c r="B3767" t="s">
        <v>2507</v>
      </c>
      <c r="C3767" t="s">
        <v>3297</v>
      </c>
      <c r="D3767" t="s">
        <v>238</v>
      </c>
      <c r="E3767" t="s">
        <v>3573</v>
      </c>
      <c r="F3767" t="s">
        <v>121</v>
      </c>
      <c r="G3767" s="87">
        <v>20200114</v>
      </c>
      <c r="H3767" t="s">
        <v>5730</v>
      </c>
      <c r="I3767" t="s">
        <v>7421</v>
      </c>
      <c r="J3767" t="s">
        <v>7422</v>
      </c>
      <c r="K3767">
        <v>7424</v>
      </c>
      <c r="L3767" t="s">
        <v>7221</v>
      </c>
      <c r="M3767" s="87">
        <v>43844</v>
      </c>
      <c r="N3767" t="s">
        <v>3578</v>
      </c>
      <c r="O3767" t="s">
        <v>3579</v>
      </c>
      <c r="P3767" s="61">
        <v>300</v>
      </c>
      <c r="Q3767" t="s">
        <v>3579</v>
      </c>
      <c r="R3767" s="61">
        <v>300</v>
      </c>
      <c r="S3767" s="61">
        <v>0</v>
      </c>
    </row>
    <row r="3768" spans="1:19" x14ac:dyDescent="0.2">
      <c r="A3768" t="s">
        <v>823</v>
      </c>
      <c r="B3768" t="s">
        <v>2507</v>
      </c>
      <c r="C3768" t="s">
        <v>3297</v>
      </c>
      <c r="D3768" t="s">
        <v>238</v>
      </c>
      <c r="E3768" t="s">
        <v>3573</v>
      </c>
      <c r="F3768" t="s">
        <v>121</v>
      </c>
      <c r="G3768" s="87">
        <v>20200131</v>
      </c>
      <c r="H3768" t="s">
        <v>4447</v>
      </c>
      <c r="I3768" t="s">
        <v>7423</v>
      </c>
      <c r="J3768" t="s">
        <v>7423</v>
      </c>
      <c r="K3768">
        <v>7477</v>
      </c>
      <c r="L3768" t="s">
        <v>7091</v>
      </c>
      <c r="M3768" s="87">
        <v>43873</v>
      </c>
      <c r="N3768" t="s">
        <v>3620</v>
      </c>
      <c r="O3768" t="s">
        <v>3579</v>
      </c>
      <c r="P3768" s="61">
        <v>42.47</v>
      </c>
      <c r="Q3768" t="s">
        <v>3579</v>
      </c>
      <c r="R3768" s="61">
        <v>42.47</v>
      </c>
      <c r="S3768" s="61">
        <v>0</v>
      </c>
    </row>
    <row r="3769" spans="1:19" x14ac:dyDescent="0.2">
      <c r="A3769" t="s">
        <v>823</v>
      </c>
      <c r="B3769" t="s">
        <v>2507</v>
      </c>
      <c r="C3769" t="s">
        <v>3297</v>
      </c>
      <c r="D3769" t="s">
        <v>238</v>
      </c>
      <c r="E3769" t="s">
        <v>3573</v>
      </c>
      <c r="F3769" t="s">
        <v>122</v>
      </c>
      <c r="G3769" s="87">
        <v>20200229</v>
      </c>
      <c r="H3769" t="s">
        <v>4447</v>
      </c>
      <c r="I3769" t="s">
        <v>7423</v>
      </c>
      <c r="J3769" t="s">
        <v>7423</v>
      </c>
      <c r="K3769">
        <v>7524</v>
      </c>
      <c r="L3769" t="s">
        <v>7092</v>
      </c>
      <c r="M3769" s="87">
        <v>43902</v>
      </c>
      <c r="N3769" t="s">
        <v>3620</v>
      </c>
      <c r="O3769" t="s">
        <v>3579</v>
      </c>
      <c r="P3769" s="61">
        <v>42.47</v>
      </c>
      <c r="Q3769" t="s">
        <v>3579</v>
      </c>
      <c r="R3769" s="61">
        <v>42.47</v>
      </c>
      <c r="S3769" s="61">
        <v>0</v>
      </c>
    </row>
    <row r="3770" spans="1:19" x14ac:dyDescent="0.2">
      <c r="A3770" t="s">
        <v>823</v>
      </c>
      <c r="B3770" t="s">
        <v>2507</v>
      </c>
      <c r="C3770" t="s">
        <v>3297</v>
      </c>
      <c r="D3770" t="s">
        <v>238</v>
      </c>
      <c r="E3770" t="s">
        <v>3573</v>
      </c>
      <c r="F3770" t="s">
        <v>123</v>
      </c>
      <c r="G3770" s="87">
        <v>20200331</v>
      </c>
      <c r="H3770" t="s">
        <v>4447</v>
      </c>
      <c r="I3770" t="s">
        <v>7423</v>
      </c>
      <c r="J3770" t="s">
        <v>7423</v>
      </c>
      <c r="K3770">
        <v>7580</v>
      </c>
      <c r="L3770" t="s">
        <v>7093</v>
      </c>
      <c r="M3770" s="87">
        <v>43935</v>
      </c>
      <c r="N3770" t="s">
        <v>3620</v>
      </c>
      <c r="O3770" t="s">
        <v>3579</v>
      </c>
      <c r="P3770" s="61">
        <v>43.88</v>
      </c>
      <c r="Q3770" t="s">
        <v>3579</v>
      </c>
      <c r="R3770" s="61">
        <v>43.88</v>
      </c>
      <c r="S3770" s="61">
        <v>0</v>
      </c>
    </row>
    <row r="3771" spans="1:19" x14ac:dyDescent="0.2">
      <c r="A3771" t="s">
        <v>823</v>
      </c>
      <c r="B3771" t="s">
        <v>2507</v>
      </c>
      <c r="C3771" t="s">
        <v>3297</v>
      </c>
      <c r="D3771" t="s">
        <v>238</v>
      </c>
      <c r="E3771" t="s">
        <v>3573</v>
      </c>
      <c r="F3771" t="s">
        <v>124</v>
      </c>
      <c r="G3771" s="87">
        <v>20200430</v>
      </c>
      <c r="H3771" t="s">
        <v>4447</v>
      </c>
      <c r="I3771" t="s">
        <v>7423</v>
      </c>
      <c r="J3771" t="s">
        <v>7423</v>
      </c>
      <c r="K3771">
        <v>7617</v>
      </c>
      <c r="L3771" t="s">
        <v>7095</v>
      </c>
      <c r="M3771" s="87">
        <v>43957</v>
      </c>
      <c r="N3771" t="s">
        <v>3620</v>
      </c>
      <c r="O3771" t="s">
        <v>3579</v>
      </c>
      <c r="P3771" s="61">
        <v>41.05</v>
      </c>
      <c r="Q3771" t="s">
        <v>3579</v>
      </c>
      <c r="R3771" s="61">
        <v>41.05</v>
      </c>
      <c r="S3771" s="61">
        <v>0</v>
      </c>
    </row>
    <row r="3772" spans="1:19" x14ac:dyDescent="0.2">
      <c r="A3772" t="s">
        <v>823</v>
      </c>
      <c r="B3772" t="s">
        <v>2507</v>
      </c>
      <c r="C3772" t="s">
        <v>3297</v>
      </c>
      <c r="D3772" t="s">
        <v>238</v>
      </c>
      <c r="E3772" t="s">
        <v>3573</v>
      </c>
      <c r="F3772" t="s">
        <v>125</v>
      </c>
      <c r="G3772" s="87">
        <v>20200531</v>
      </c>
      <c r="H3772" t="s">
        <v>4447</v>
      </c>
      <c r="I3772" t="s">
        <v>7423</v>
      </c>
      <c r="J3772" t="s">
        <v>7423</v>
      </c>
      <c r="K3772">
        <v>7667</v>
      </c>
      <c r="L3772" t="s">
        <v>6859</v>
      </c>
      <c r="M3772" s="87">
        <v>43991</v>
      </c>
      <c r="N3772" t="s">
        <v>3620</v>
      </c>
      <c r="O3772" t="s">
        <v>3579</v>
      </c>
      <c r="P3772" s="61">
        <v>43.88</v>
      </c>
      <c r="Q3772" t="s">
        <v>3579</v>
      </c>
      <c r="R3772" s="61">
        <v>43.88</v>
      </c>
      <c r="S3772" s="61">
        <v>0</v>
      </c>
    </row>
    <row r="3773" spans="1:19" x14ac:dyDescent="0.2">
      <c r="A3773" t="s">
        <v>823</v>
      </c>
      <c r="B3773" t="s">
        <v>2507</v>
      </c>
      <c r="C3773" t="s">
        <v>3297</v>
      </c>
      <c r="D3773" t="s">
        <v>238</v>
      </c>
      <c r="E3773" t="s">
        <v>3573</v>
      </c>
      <c r="F3773" t="s">
        <v>16</v>
      </c>
      <c r="G3773" s="87">
        <v>20200630</v>
      </c>
      <c r="H3773" t="s">
        <v>3617</v>
      </c>
      <c r="J3773" t="s">
        <v>3618</v>
      </c>
      <c r="K3773">
        <v>7681</v>
      </c>
      <c r="L3773" t="s">
        <v>3619</v>
      </c>
      <c r="M3773" s="87">
        <v>43999</v>
      </c>
      <c r="N3773" t="s">
        <v>3620</v>
      </c>
      <c r="O3773" t="s">
        <v>3579</v>
      </c>
      <c r="P3773" s="61">
        <v>-2568.5500000000002</v>
      </c>
      <c r="Q3773" t="s">
        <v>3579</v>
      </c>
      <c r="R3773" s="61">
        <v>0</v>
      </c>
      <c r="S3773" s="61">
        <v>-2568.5500000000002</v>
      </c>
    </row>
    <row r="3774" spans="1:19" x14ac:dyDescent="0.2">
      <c r="A3774" t="s">
        <v>823</v>
      </c>
      <c r="B3774" t="s">
        <v>2507</v>
      </c>
      <c r="C3774" t="s">
        <v>3297</v>
      </c>
      <c r="D3774" t="s">
        <v>238</v>
      </c>
      <c r="E3774" t="s">
        <v>3573</v>
      </c>
      <c r="F3774" t="s">
        <v>16</v>
      </c>
      <c r="G3774" s="87">
        <v>20200630</v>
      </c>
      <c r="H3774" t="s">
        <v>3617</v>
      </c>
      <c r="I3774" t="s">
        <v>3618</v>
      </c>
      <c r="J3774" t="s">
        <v>3618</v>
      </c>
      <c r="K3774">
        <v>7737</v>
      </c>
      <c r="L3774" t="s">
        <v>6862</v>
      </c>
      <c r="M3774" s="87">
        <v>44020</v>
      </c>
      <c r="N3774" t="s">
        <v>3620</v>
      </c>
      <c r="O3774" t="s">
        <v>3579</v>
      </c>
      <c r="P3774" s="61">
        <v>-42.47</v>
      </c>
      <c r="Q3774" t="s">
        <v>3579</v>
      </c>
      <c r="R3774" s="61">
        <v>0</v>
      </c>
      <c r="S3774" s="61">
        <v>-42.47</v>
      </c>
    </row>
    <row r="3775" spans="1:19" x14ac:dyDescent="0.2">
      <c r="A3775" t="s">
        <v>823</v>
      </c>
      <c r="B3775" t="s">
        <v>2507</v>
      </c>
      <c r="C3775" t="s">
        <v>3297</v>
      </c>
      <c r="D3775" t="s">
        <v>238</v>
      </c>
      <c r="E3775" t="s">
        <v>3573</v>
      </c>
      <c r="F3775" t="s">
        <v>126</v>
      </c>
      <c r="G3775" s="87">
        <v>20200630</v>
      </c>
      <c r="H3775" t="s">
        <v>4447</v>
      </c>
      <c r="I3775" t="s">
        <v>7423</v>
      </c>
      <c r="J3775" t="s">
        <v>7423</v>
      </c>
      <c r="K3775">
        <v>7737</v>
      </c>
      <c r="L3775" t="s">
        <v>6862</v>
      </c>
      <c r="M3775" s="87">
        <v>44020</v>
      </c>
      <c r="N3775" t="s">
        <v>3620</v>
      </c>
      <c r="O3775" t="s">
        <v>3579</v>
      </c>
      <c r="P3775" s="61">
        <v>42.47</v>
      </c>
      <c r="Q3775" t="s">
        <v>3579</v>
      </c>
      <c r="R3775" s="61">
        <v>42.47</v>
      </c>
      <c r="S3775" s="61">
        <v>0</v>
      </c>
    </row>
    <row r="3776" spans="1:19" x14ac:dyDescent="0.2">
      <c r="A3776" t="s">
        <v>824</v>
      </c>
      <c r="B3776" t="s">
        <v>2508</v>
      </c>
      <c r="C3776" t="s">
        <v>3298</v>
      </c>
      <c r="D3776" t="s">
        <v>238</v>
      </c>
      <c r="E3776" t="s">
        <v>3573</v>
      </c>
      <c r="F3776" t="s">
        <v>115</v>
      </c>
      <c r="G3776" s="87">
        <v>20190709</v>
      </c>
      <c r="H3776" t="s">
        <v>5730</v>
      </c>
      <c r="I3776" t="s">
        <v>7416</v>
      </c>
      <c r="J3776" t="s">
        <v>7424</v>
      </c>
      <c r="K3776">
        <v>7134</v>
      </c>
      <c r="L3776" t="s">
        <v>6525</v>
      </c>
      <c r="M3776" s="87">
        <v>43663</v>
      </c>
      <c r="N3776" t="s">
        <v>3578</v>
      </c>
      <c r="O3776" t="s">
        <v>3579</v>
      </c>
      <c r="P3776" s="61">
        <v>768.18</v>
      </c>
      <c r="Q3776" t="s">
        <v>3579</v>
      </c>
      <c r="R3776" s="61">
        <v>768.18</v>
      </c>
      <c r="S3776" s="61">
        <v>0</v>
      </c>
    </row>
    <row r="3777" spans="1:19" x14ac:dyDescent="0.2">
      <c r="A3777" t="s">
        <v>824</v>
      </c>
      <c r="B3777" t="s">
        <v>2508</v>
      </c>
      <c r="C3777" t="s">
        <v>3298</v>
      </c>
      <c r="D3777" t="s">
        <v>238</v>
      </c>
      <c r="E3777" t="s">
        <v>3573</v>
      </c>
      <c r="F3777" t="s">
        <v>115</v>
      </c>
      <c r="G3777" s="87">
        <v>20190731</v>
      </c>
      <c r="H3777" t="s">
        <v>4447</v>
      </c>
      <c r="I3777" t="s">
        <v>7425</v>
      </c>
      <c r="J3777" t="s">
        <v>7425</v>
      </c>
      <c r="K3777">
        <v>7182</v>
      </c>
      <c r="L3777" t="s">
        <v>7080</v>
      </c>
      <c r="M3777" s="87">
        <v>43698</v>
      </c>
      <c r="N3777" t="s">
        <v>3620</v>
      </c>
      <c r="O3777" t="s">
        <v>3579</v>
      </c>
      <c r="P3777" s="61">
        <v>64.290000000000006</v>
      </c>
      <c r="Q3777" t="s">
        <v>3579</v>
      </c>
      <c r="R3777" s="61">
        <v>64.290000000000006</v>
      </c>
      <c r="S3777" s="61">
        <v>0</v>
      </c>
    </row>
    <row r="3778" spans="1:19" x14ac:dyDescent="0.2">
      <c r="A3778" t="s">
        <v>824</v>
      </c>
      <c r="B3778" t="s">
        <v>2508</v>
      </c>
      <c r="C3778" t="s">
        <v>3298</v>
      </c>
      <c r="D3778" t="s">
        <v>238</v>
      </c>
      <c r="E3778" t="s">
        <v>3573</v>
      </c>
      <c r="F3778" t="s">
        <v>116</v>
      </c>
      <c r="G3778" s="87">
        <v>20190821</v>
      </c>
      <c r="H3778" t="s">
        <v>5730</v>
      </c>
      <c r="I3778" t="s">
        <v>7418</v>
      </c>
      <c r="J3778" t="s">
        <v>7424</v>
      </c>
      <c r="K3778">
        <v>7191</v>
      </c>
      <c r="L3778" t="s">
        <v>6625</v>
      </c>
      <c r="M3778" s="87">
        <v>43698</v>
      </c>
      <c r="N3778" t="s">
        <v>3578</v>
      </c>
      <c r="O3778" t="s">
        <v>3579</v>
      </c>
      <c r="P3778" s="61">
        <v>768.18</v>
      </c>
      <c r="Q3778" t="s">
        <v>3579</v>
      </c>
      <c r="R3778" s="61">
        <v>768.18</v>
      </c>
      <c r="S3778" s="61">
        <v>0</v>
      </c>
    </row>
    <row r="3779" spans="1:19" x14ac:dyDescent="0.2">
      <c r="A3779" t="s">
        <v>824</v>
      </c>
      <c r="B3779" t="s">
        <v>2508</v>
      </c>
      <c r="C3779" t="s">
        <v>3298</v>
      </c>
      <c r="D3779" t="s">
        <v>238</v>
      </c>
      <c r="E3779" t="s">
        <v>3573</v>
      </c>
      <c r="F3779" t="s">
        <v>116</v>
      </c>
      <c r="G3779" s="87">
        <v>20190831</v>
      </c>
      <c r="H3779" t="s">
        <v>4447</v>
      </c>
      <c r="I3779" t="s">
        <v>7425</v>
      </c>
      <c r="J3779" t="s">
        <v>7425</v>
      </c>
      <c r="K3779">
        <v>7234</v>
      </c>
      <c r="L3779" t="s">
        <v>7082</v>
      </c>
      <c r="M3779" s="87">
        <v>43718</v>
      </c>
      <c r="N3779" t="s">
        <v>3620</v>
      </c>
      <c r="O3779" t="s">
        <v>3579</v>
      </c>
      <c r="P3779" s="61">
        <v>66.430000000000007</v>
      </c>
      <c r="Q3779" t="s">
        <v>3579</v>
      </c>
      <c r="R3779" s="61">
        <v>66.430000000000007</v>
      </c>
      <c r="S3779" s="61">
        <v>0</v>
      </c>
    </row>
    <row r="3780" spans="1:19" x14ac:dyDescent="0.2">
      <c r="A3780" t="s">
        <v>824</v>
      </c>
      <c r="B3780" t="s">
        <v>2508</v>
      </c>
      <c r="C3780" t="s">
        <v>3298</v>
      </c>
      <c r="D3780" t="s">
        <v>238</v>
      </c>
      <c r="E3780" t="s">
        <v>3573</v>
      </c>
      <c r="F3780" t="s">
        <v>117</v>
      </c>
      <c r="G3780" s="87">
        <v>20190910</v>
      </c>
      <c r="H3780" t="s">
        <v>5730</v>
      </c>
      <c r="I3780" t="s">
        <v>6247</v>
      </c>
      <c r="J3780" t="s">
        <v>7424</v>
      </c>
      <c r="K3780">
        <v>7232</v>
      </c>
      <c r="L3780" t="s">
        <v>6019</v>
      </c>
      <c r="M3780" s="87">
        <v>43718</v>
      </c>
      <c r="N3780" t="s">
        <v>3620</v>
      </c>
      <c r="O3780" t="s">
        <v>3579</v>
      </c>
      <c r="P3780" s="61">
        <v>768.18</v>
      </c>
      <c r="Q3780" t="s">
        <v>3579</v>
      </c>
      <c r="R3780" s="61">
        <v>768.18</v>
      </c>
      <c r="S3780" s="61">
        <v>0</v>
      </c>
    </row>
    <row r="3781" spans="1:19" x14ac:dyDescent="0.2">
      <c r="A3781" t="s">
        <v>824</v>
      </c>
      <c r="B3781" t="s">
        <v>2508</v>
      </c>
      <c r="C3781" t="s">
        <v>3298</v>
      </c>
      <c r="D3781" t="s">
        <v>238</v>
      </c>
      <c r="E3781" t="s">
        <v>3573</v>
      </c>
      <c r="F3781" t="s">
        <v>117</v>
      </c>
      <c r="G3781" s="87">
        <v>20190930</v>
      </c>
      <c r="H3781" t="s">
        <v>4447</v>
      </c>
      <c r="I3781" t="s">
        <v>7425</v>
      </c>
      <c r="J3781" t="s">
        <v>7425</v>
      </c>
      <c r="K3781">
        <v>7281</v>
      </c>
      <c r="L3781" t="s">
        <v>7084</v>
      </c>
      <c r="M3781" s="87">
        <v>43748</v>
      </c>
      <c r="N3781" t="s">
        <v>3620</v>
      </c>
      <c r="O3781" t="s">
        <v>3579</v>
      </c>
      <c r="P3781" s="61">
        <v>64.290000000000006</v>
      </c>
      <c r="Q3781" t="s">
        <v>3579</v>
      </c>
      <c r="R3781" s="61">
        <v>64.290000000000006</v>
      </c>
      <c r="S3781" s="61">
        <v>0</v>
      </c>
    </row>
    <row r="3782" spans="1:19" x14ac:dyDescent="0.2">
      <c r="A3782" t="s">
        <v>824</v>
      </c>
      <c r="B3782" t="s">
        <v>2508</v>
      </c>
      <c r="C3782" t="s">
        <v>3298</v>
      </c>
      <c r="D3782" t="s">
        <v>238</v>
      </c>
      <c r="E3782" t="s">
        <v>3573</v>
      </c>
      <c r="F3782" t="s">
        <v>118</v>
      </c>
      <c r="G3782" s="87">
        <v>20191009</v>
      </c>
      <c r="H3782" t="s">
        <v>5730</v>
      </c>
      <c r="I3782" t="s">
        <v>7419</v>
      </c>
      <c r="J3782" t="s">
        <v>7424</v>
      </c>
      <c r="K3782">
        <v>7279</v>
      </c>
      <c r="L3782" t="s">
        <v>6021</v>
      </c>
      <c r="M3782" s="87">
        <v>43747</v>
      </c>
      <c r="N3782" t="s">
        <v>3620</v>
      </c>
      <c r="O3782" t="s">
        <v>3579</v>
      </c>
      <c r="P3782" s="61">
        <v>768.18</v>
      </c>
      <c r="Q3782" t="s">
        <v>3579</v>
      </c>
      <c r="R3782" s="61">
        <v>768.18</v>
      </c>
      <c r="S3782" s="61">
        <v>0</v>
      </c>
    </row>
    <row r="3783" spans="1:19" x14ac:dyDescent="0.2">
      <c r="A3783" t="s">
        <v>824</v>
      </c>
      <c r="B3783" t="s">
        <v>2508</v>
      </c>
      <c r="C3783" t="s">
        <v>3298</v>
      </c>
      <c r="D3783" t="s">
        <v>238</v>
      </c>
      <c r="E3783" t="s">
        <v>3573</v>
      </c>
      <c r="F3783" t="s">
        <v>118</v>
      </c>
      <c r="G3783" s="87">
        <v>20191014</v>
      </c>
      <c r="H3783" t="s">
        <v>5730</v>
      </c>
      <c r="I3783" t="s">
        <v>7426</v>
      </c>
      <c r="J3783" t="s">
        <v>7427</v>
      </c>
      <c r="K3783">
        <v>7288</v>
      </c>
      <c r="L3783" t="s">
        <v>6266</v>
      </c>
      <c r="M3783" s="87">
        <v>43752</v>
      </c>
      <c r="N3783" t="s">
        <v>3578</v>
      </c>
      <c r="O3783" t="s">
        <v>3579</v>
      </c>
      <c r="P3783" s="61">
        <v>752.73</v>
      </c>
      <c r="Q3783" t="s">
        <v>3579</v>
      </c>
      <c r="R3783" s="61">
        <v>752.73</v>
      </c>
      <c r="S3783" s="61">
        <v>0</v>
      </c>
    </row>
    <row r="3784" spans="1:19" x14ac:dyDescent="0.2">
      <c r="A3784" t="s">
        <v>824</v>
      </c>
      <c r="B3784" t="s">
        <v>2508</v>
      </c>
      <c r="C3784" t="s">
        <v>3298</v>
      </c>
      <c r="D3784" t="s">
        <v>238</v>
      </c>
      <c r="E3784" t="s">
        <v>3573</v>
      </c>
      <c r="F3784" t="s">
        <v>118</v>
      </c>
      <c r="G3784" s="87">
        <v>20191031</v>
      </c>
      <c r="H3784" t="s">
        <v>4447</v>
      </c>
      <c r="I3784" t="s">
        <v>7428</v>
      </c>
      <c r="J3784" t="s">
        <v>7428</v>
      </c>
      <c r="K3784">
        <v>7328</v>
      </c>
      <c r="L3784" t="s">
        <v>7085</v>
      </c>
      <c r="M3784" s="87">
        <v>43782</v>
      </c>
      <c r="N3784" t="s">
        <v>3620</v>
      </c>
      <c r="O3784" t="s">
        <v>3579</v>
      </c>
      <c r="P3784" s="61">
        <v>64.290000000000006</v>
      </c>
      <c r="Q3784" t="s">
        <v>3579</v>
      </c>
      <c r="R3784" s="61">
        <v>64.290000000000006</v>
      </c>
      <c r="S3784" s="61">
        <v>0</v>
      </c>
    </row>
    <row r="3785" spans="1:19" x14ac:dyDescent="0.2">
      <c r="A3785" t="s">
        <v>824</v>
      </c>
      <c r="B3785" t="s">
        <v>2508</v>
      </c>
      <c r="C3785" t="s">
        <v>3298</v>
      </c>
      <c r="D3785" t="s">
        <v>238</v>
      </c>
      <c r="E3785" t="s">
        <v>3573</v>
      </c>
      <c r="F3785" t="s">
        <v>119</v>
      </c>
      <c r="G3785" s="87">
        <v>20191106</v>
      </c>
      <c r="H3785" t="s">
        <v>5730</v>
      </c>
      <c r="I3785" t="s">
        <v>6249</v>
      </c>
      <c r="J3785" t="s">
        <v>7424</v>
      </c>
      <c r="K3785">
        <v>7327</v>
      </c>
      <c r="L3785" t="s">
        <v>6251</v>
      </c>
      <c r="M3785" s="87">
        <v>43782</v>
      </c>
      <c r="N3785" t="s">
        <v>3620</v>
      </c>
      <c r="O3785" t="s">
        <v>3579</v>
      </c>
      <c r="P3785" s="61">
        <v>768.18</v>
      </c>
      <c r="Q3785" t="s">
        <v>3579</v>
      </c>
      <c r="R3785" s="61">
        <v>768.18</v>
      </c>
      <c r="S3785" s="61">
        <v>0</v>
      </c>
    </row>
    <row r="3786" spans="1:19" x14ac:dyDescent="0.2">
      <c r="A3786" t="s">
        <v>824</v>
      </c>
      <c r="B3786" t="s">
        <v>2508</v>
      </c>
      <c r="C3786" t="s">
        <v>3298</v>
      </c>
      <c r="D3786" t="s">
        <v>238</v>
      </c>
      <c r="E3786" t="s">
        <v>3573</v>
      </c>
      <c r="F3786" t="s">
        <v>119</v>
      </c>
      <c r="G3786" s="87">
        <v>20191130</v>
      </c>
      <c r="H3786" t="s">
        <v>4447</v>
      </c>
      <c r="I3786" t="s">
        <v>7428</v>
      </c>
      <c r="J3786" t="s">
        <v>7428</v>
      </c>
      <c r="K3786">
        <v>7380</v>
      </c>
      <c r="L3786" t="s">
        <v>7086</v>
      </c>
      <c r="M3786" s="87">
        <v>43810</v>
      </c>
      <c r="N3786" t="s">
        <v>3620</v>
      </c>
      <c r="O3786" t="s">
        <v>3579</v>
      </c>
      <c r="P3786" s="61">
        <v>64.290000000000006</v>
      </c>
      <c r="Q3786" t="s">
        <v>3579</v>
      </c>
      <c r="R3786" s="61">
        <v>64.290000000000006</v>
      </c>
      <c r="S3786" s="61">
        <v>0</v>
      </c>
    </row>
    <row r="3787" spans="1:19" x14ac:dyDescent="0.2">
      <c r="A3787" t="s">
        <v>824</v>
      </c>
      <c r="B3787" t="s">
        <v>2508</v>
      </c>
      <c r="C3787" t="s">
        <v>3298</v>
      </c>
      <c r="D3787" t="s">
        <v>238</v>
      </c>
      <c r="E3787" t="s">
        <v>3573</v>
      </c>
      <c r="F3787" t="s">
        <v>120</v>
      </c>
      <c r="G3787" s="87">
        <v>20191203</v>
      </c>
      <c r="H3787" t="s">
        <v>5730</v>
      </c>
      <c r="I3787" t="s">
        <v>7420</v>
      </c>
      <c r="J3787" t="s">
        <v>7424</v>
      </c>
      <c r="K3787">
        <v>7372</v>
      </c>
      <c r="L3787" t="s">
        <v>6482</v>
      </c>
      <c r="M3787" s="87">
        <v>43808</v>
      </c>
      <c r="N3787" t="s">
        <v>3578</v>
      </c>
      <c r="O3787" t="s">
        <v>3579</v>
      </c>
      <c r="P3787" s="61">
        <v>768.18</v>
      </c>
      <c r="Q3787" t="s">
        <v>3579</v>
      </c>
      <c r="R3787" s="61">
        <v>768.18</v>
      </c>
      <c r="S3787" s="61">
        <v>0</v>
      </c>
    </row>
    <row r="3788" spans="1:19" x14ac:dyDescent="0.2">
      <c r="A3788" t="s">
        <v>824</v>
      </c>
      <c r="B3788" t="s">
        <v>2508</v>
      </c>
      <c r="C3788" t="s">
        <v>3298</v>
      </c>
      <c r="D3788" t="s">
        <v>238</v>
      </c>
      <c r="E3788" t="s">
        <v>3573</v>
      </c>
      <c r="F3788" t="s">
        <v>120</v>
      </c>
      <c r="G3788" s="87">
        <v>20191231</v>
      </c>
      <c r="H3788" t="s">
        <v>4447</v>
      </c>
      <c r="I3788" t="s">
        <v>7429</v>
      </c>
      <c r="J3788" t="s">
        <v>7429</v>
      </c>
      <c r="K3788">
        <v>7417</v>
      </c>
      <c r="L3788" t="s">
        <v>7088</v>
      </c>
      <c r="M3788" s="87">
        <v>43840</v>
      </c>
      <c r="N3788" t="s">
        <v>3620</v>
      </c>
      <c r="O3788" t="s">
        <v>3579</v>
      </c>
      <c r="P3788" s="61">
        <v>259.67</v>
      </c>
      <c r="Q3788" t="s">
        <v>3579</v>
      </c>
      <c r="R3788" s="61">
        <v>259.67</v>
      </c>
      <c r="S3788" s="61">
        <v>0</v>
      </c>
    </row>
    <row r="3789" spans="1:19" x14ac:dyDescent="0.2">
      <c r="A3789" t="s">
        <v>824</v>
      </c>
      <c r="B3789" t="s">
        <v>2508</v>
      </c>
      <c r="C3789" t="s">
        <v>3298</v>
      </c>
      <c r="D3789" t="s">
        <v>238</v>
      </c>
      <c r="E3789" t="s">
        <v>3573</v>
      </c>
      <c r="F3789" t="s">
        <v>120</v>
      </c>
      <c r="G3789" s="87">
        <v>20191231</v>
      </c>
      <c r="H3789" t="s">
        <v>4447</v>
      </c>
      <c r="I3789" t="s">
        <v>7428</v>
      </c>
      <c r="J3789" t="s">
        <v>7428</v>
      </c>
      <c r="K3789">
        <v>7417</v>
      </c>
      <c r="L3789" t="s">
        <v>7088</v>
      </c>
      <c r="M3789" s="87">
        <v>43840</v>
      </c>
      <c r="N3789" t="s">
        <v>3620</v>
      </c>
      <c r="O3789" t="s">
        <v>3579</v>
      </c>
      <c r="P3789" s="61">
        <v>66.430000000000007</v>
      </c>
      <c r="Q3789" t="s">
        <v>3579</v>
      </c>
      <c r="R3789" s="61">
        <v>66.430000000000007</v>
      </c>
      <c r="S3789" s="61">
        <v>0</v>
      </c>
    </row>
    <row r="3790" spans="1:19" x14ac:dyDescent="0.2">
      <c r="A3790" t="s">
        <v>824</v>
      </c>
      <c r="B3790" t="s">
        <v>2508</v>
      </c>
      <c r="C3790" t="s">
        <v>3298</v>
      </c>
      <c r="D3790" t="s">
        <v>238</v>
      </c>
      <c r="E3790" t="s">
        <v>3573</v>
      </c>
      <c r="F3790" t="s">
        <v>121</v>
      </c>
      <c r="G3790" s="87">
        <v>20200114</v>
      </c>
      <c r="H3790" t="s">
        <v>5730</v>
      </c>
      <c r="I3790" t="s">
        <v>7421</v>
      </c>
      <c r="J3790" t="s">
        <v>7424</v>
      </c>
      <c r="K3790">
        <v>7424</v>
      </c>
      <c r="L3790" t="s">
        <v>7221</v>
      </c>
      <c r="M3790" s="87">
        <v>43844</v>
      </c>
      <c r="N3790" t="s">
        <v>3578</v>
      </c>
      <c r="O3790" t="s">
        <v>3579</v>
      </c>
      <c r="P3790" s="61">
        <v>768.18</v>
      </c>
      <c r="Q3790" t="s">
        <v>3579</v>
      </c>
      <c r="R3790" s="61">
        <v>768.18</v>
      </c>
      <c r="S3790" s="61">
        <v>0</v>
      </c>
    </row>
    <row r="3791" spans="1:19" x14ac:dyDescent="0.2">
      <c r="A3791" t="s">
        <v>824</v>
      </c>
      <c r="B3791" t="s">
        <v>2508</v>
      </c>
      <c r="C3791" t="s">
        <v>3298</v>
      </c>
      <c r="D3791" t="s">
        <v>238</v>
      </c>
      <c r="E3791" t="s">
        <v>3573</v>
      </c>
      <c r="F3791" t="s">
        <v>121</v>
      </c>
      <c r="G3791" s="87">
        <v>20200120</v>
      </c>
      <c r="H3791" t="s">
        <v>5730</v>
      </c>
      <c r="I3791" t="s">
        <v>7430</v>
      </c>
      <c r="J3791" t="s">
        <v>7431</v>
      </c>
      <c r="K3791">
        <v>7448</v>
      </c>
      <c r="L3791" t="s">
        <v>7432</v>
      </c>
      <c r="M3791" s="87">
        <v>43863</v>
      </c>
      <c r="N3791" t="s">
        <v>3578</v>
      </c>
      <c r="O3791" t="s">
        <v>3579</v>
      </c>
      <c r="P3791" s="61">
        <v>752.73</v>
      </c>
      <c r="Q3791" t="s">
        <v>3579</v>
      </c>
      <c r="R3791" s="61">
        <v>752.73</v>
      </c>
      <c r="S3791" s="61">
        <v>0</v>
      </c>
    </row>
    <row r="3792" spans="1:19" x14ac:dyDescent="0.2">
      <c r="A3792" t="s">
        <v>824</v>
      </c>
      <c r="B3792" t="s">
        <v>2508</v>
      </c>
      <c r="C3792" t="s">
        <v>3298</v>
      </c>
      <c r="D3792" t="s">
        <v>238</v>
      </c>
      <c r="E3792" t="s">
        <v>3573</v>
      </c>
      <c r="F3792" t="s">
        <v>121</v>
      </c>
      <c r="G3792" s="87">
        <v>20200131</v>
      </c>
      <c r="H3792" t="s">
        <v>4447</v>
      </c>
      <c r="I3792" t="s">
        <v>7429</v>
      </c>
      <c r="J3792" t="s">
        <v>7429</v>
      </c>
      <c r="K3792">
        <v>7477</v>
      </c>
      <c r="L3792" t="s">
        <v>7091</v>
      </c>
      <c r="M3792" s="87">
        <v>43873</v>
      </c>
      <c r="N3792" t="s">
        <v>3620</v>
      </c>
      <c r="O3792" t="s">
        <v>3579</v>
      </c>
      <c r="P3792" s="61">
        <v>268.32</v>
      </c>
      <c r="Q3792" t="s">
        <v>3579</v>
      </c>
      <c r="R3792" s="61">
        <v>268.32</v>
      </c>
      <c r="S3792" s="61">
        <v>0</v>
      </c>
    </row>
    <row r="3793" spans="1:19" x14ac:dyDescent="0.2">
      <c r="A3793" t="s">
        <v>824</v>
      </c>
      <c r="B3793" t="s">
        <v>2508</v>
      </c>
      <c r="C3793" t="s">
        <v>3298</v>
      </c>
      <c r="D3793" t="s">
        <v>238</v>
      </c>
      <c r="E3793" t="s">
        <v>3573</v>
      </c>
      <c r="F3793" t="s">
        <v>121</v>
      </c>
      <c r="G3793" s="87">
        <v>20200131</v>
      </c>
      <c r="H3793" t="s">
        <v>4447</v>
      </c>
      <c r="I3793" t="s">
        <v>7433</v>
      </c>
      <c r="J3793" t="s">
        <v>7433</v>
      </c>
      <c r="K3793">
        <v>7477</v>
      </c>
      <c r="L3793" t="s">
        <v>7091</v>
      </c>
      <c r="M3793" s="87">
        <v>43873</v>
      </c>
      <c r="N3793" t="s">
        <v>3620</v>
      </c>
      <c r="O3793" t="s">
        <v>3579</v>
      </c>
      <c r="P3793" s="61">
        <v>65</v>
      </c>
      <c r="Q3793" t="s">
        <v>3579</v>
      </c>
      <c r="R3793" s="61">
        <v>65</v>
      </c>
      <c r="S3793" s="61">
        <v>0</v>
      </c>
    </row>
    <row r="3794" spans="1:19" x14ac:dyDescent="0.2">
      <c r="A3794" t="s">
        <v>824</v>
      </c>
      <c r="B3794" t="s">
        <v>2508</v>
      </c>
      <c r="C3794" t="s">
        <v>3298</v>
      </c>
      <c r="D3794" t="s">
        <v>238</v>
      </c>
      <c r="E3794" t="s">
        <v>3573</v>
      </c>
      <c r="F3794" t="s">
        <v>122</v>
      </c>
      <c r="G3794" s="87">
        <v>20200229</v>
      </c>
      <c r="H3794" t="s">
        <v>4447</v>
      </c>
      <c r="I3794" t="s">
        <v>7429</v>
      </c>
      <c r="J3794" t="s">
        <v>7429</v>
      </c>
      <c r="K3794">
        <v>7524</v>
      </c>
      <c r="L3794" t="s">
        <v>7092</v>
      </c>
      <c r="M3794" s="87">
        <v>43902</v>
      </c>
      <c r="N3794" t="s">
        <v>3620</v>
      </c>
      <c r="O3794" t="s">
        <v>3579</v>
      </c>
      <c r="P3794" s="61">
        <v>268.32</v>
      </c>
      <c r="Q3794" t="s">
        <v>3579</v>
      </c>
      <c r="R3794" s="61">
        <v>268.32</v>
      </c>
      <c r="S3794" s="61">
        <v>0</v>
      </c>
    </row>
    <row r="3795" spans="1:19" x14ac:dyDescent="0.2">
      <c r="A3795" t="s">
        <v>824</v>
      </c>
      <c r="B3795" t="s">
        <v>2508</v>
      </c>
      <c r="C3795" t="s">
        <v>3298</v>
      </c>
      <c r="D3795" t="s">
        <v>238</v>
      </c>
      <c r="E3795" t="s">
        <v>3573</v>
      </c>
      <c r="F3795" t="s">
        <v>122</v>
      </c>
      <c r="G3795" s="87">
        <v>20200229</v>
      </c>
      <c r="H3795" t="s">
        <v>4447</v>
      </c>
      <c r="I3795" t="s">
        <v>7433</v>
      </c>
      <c r="J3795" t="s">
        <v>7433</v>
      </c>
      <c r="K3795">
        <v>7524</v>
      </c>
      <c r="L3795" t="s">
        <v>7092</v>
      </c>
      <c r="M3795" s="87">
        <v>43902</v>
      </c>
      <c r="N3795" t="s">
        <v>3620</v>
      </c>
      <c r="O3795" t="s">
        <v>3579</v>
      </c>
      <c r="P3795" s="61">
        <v>65</v>
      </c>
      <c r="Q3795" t="s">
        <v>3579</v>
      </c>
      <c r="R3795" s="61">
        <v>65</v>
      </c>
      <c r="S3795" s="61">
        <v>0</v>
      </c>
    </row>
    <row r="3796" spans="1:19" x14ac:dyDescent="0.2">
      <c r="A3796" t="s">
        <v>824</v>
      </c>
      <c r="B3796" t="s">
        <v>2508</v>
      </c>
      <c r="C3796" t="s">
        <v>3298</v>
      </c>
      <c r="D3796" t="s">
        <v>238</v>
      </c>
      <c r="E3796" t="s">
        <v>3573</v>
      </c>
      <c r="F3796" t="s">
        <v>123</v>
      </c>
      <c r="G3796" s="87">
        <v>20200331</v>
      </c>
      <c r="H3796" t="s">
        <v>4447</v>
      </c>
      <c r="I3796" t="s">
        <v>7433</v>
      </c>
      <c r="J3796" t="s">
        <v>7433</v>
      </c>
      <c r="K3796">
        <v>7580</v>
      </c>
      <c r="L3796" t="s">
        <v>7093</v>
      </c>
      <c r="M3796" s="87">
        <v>43935</v>
      </c>
      <c r="N3796" t="s">
        <v>3620</v>
      </c>
      <c r="O3796" t="s">
        <v>3579</v>
      </c>
      <c r="P3796" s="61">
        <v>67.17</v>
      </c>
      <c r="Q3796" t="s">
        <v>3579</v>
      </c>
      <c r="R3796" s="61">
        <v>67.17</v>
      </c>
      <c r="S3796" s="61">
        <v>0</v>
      </c>
    </row>
    <row r="3797" spans="1:19" x14ac:dyDescent="0.2">
      <c r="A3797" t="s">
        <v>824</v>
      </c>
      <c r="B3797" t="s">
        <v>2508</v>
      </c>
      <c r="C3797" t="s">
        <v>3298</v>
      </c>
      <c r="D3797" t="s">
        <v>238</v>
      </c>
      <c r="E3797" t="s">
        <v>3573</v>
      </c>
      <c r="F3797" t="s">
        <v>124</v>
      </c>
      <c r="G3797" s="87">
        <v>20200408</v>
      </c>
      <c r="H3797" t="s">
        <v>5730</v>
      </c>
      <c r="I3797" t="s">
        <v>7434</v>
      </c>
      <c r="J3797" t="s">
        <v>7435</v>
      </c>
      <c r="K3797">
        <v>7577</v>
      </c>
      <c r="L3797" t="s">
        <v>7000</v>
      </c>
      <c r="M3797" s="87">
        <v>43935</v>
      </c>
      <c r="N3797" t="s">
        <v>3578</v>
      </c>
      <c r="O3797" t="s">
        <v>3579</v>
      </c>
      <c r="P3797" s="61">
        <v>195</v>
      </c>
      <c r="Q3797" t="s">
        <v>3579</v>
      </c>
      <c r="R3797" s="61">
        <v>195</v>
      </c>
      <c r="S3797" s="61">
        <v>0</v>
      </c>
    </row>
    <row r="3798" spans="1:19" x14ac:dyDescent="0.2">
      <c r="A3798" t="s">
        <v>824</v>
      </c>
      <c r="B3798" t="s">
        <v>2508</v>
      </c>
      <c r="C3798" t="s">
        <v>3298</v>
      </c>
      <c r="D3798" t="s">
        <v>238</v>
      </c>
      <c r="E3798" t="s">
        <v>3573</v>
      </c>
      <c r="F3798" t="s">
        <v>16</v>
      </c>
      <c r="G3798" s="87">
        <v>20200630</v>
      </c>
      <c r="H3798" t="s">
        <v>3617</v>
      </c>
      <c r="J3798" t="s">
        <v>3618</v>
      </c>
      <c r="K3798">
        <v>7681</v>
      </c>
      <c r="L3798" t="s">
        <v>3619</v>
      </c>
      <c r="M3798" s="87">
        <v>43999</v>
      </c>
      <c r="N3798" t="s">
        <v>3620</v>
      </c>
      <c r="O3798" t="s">
        <v>3579</v>
      </c>
      <c r="P3798" s="61">
        <v>-8461.2199999999993</v>
      </c>
      <c r="Q3798" t="s">
        <v>3579</v>
      </c>
      <c r="R3798" s="61">
        <v>0</v>
      </c>
      <c r="S3798" s="61">
        <v>-8461.2199999999993</v>
      </c>
    </row>
    <row r="3799" spans="1:19" x14ac:dyDescent="0.2">
      <c r="A3799" t="s">
        <v>1501</v>
      </c>
      <c r="B3799" t="s">
        <v>2509</v>
      </c>
      <c r="C3799" t="s">
        <v>3299</v>
      </c>
      <c r="D3799" t="s">
        <v>238</v>
      </c>
      <c r="E3799" t="s">
        <v>3573</v>
      </c>
      <c r="F3799" t="s">
        <v>115</v>
      </c>
      <c r="G3799" s="87">
        <v>20190709</v>
      </c>
      <c r="H3799" t="s">
        <v>5730</v>
      </c>
      <c r="I3799" t="s">
        <v>7416</v>
      </c>
      <c r="J3799" t="s">
        <v>7436</v>
      </c>
      <c r="K3799">
        <v>7134</v>
      </c>
      <c r="L3799" t="s">
        <v>6525</v>
      </c>
      <c r="M3799" s="87">
        <v>43663</v>
      </c>
      <c r="N3799" t="s">
        <v>3578</v>
      </c>
      <c r="O3799" t="s">
        <v>3579</v>
      </c>
      <c r="P3799" s="61">
        <v>182.73</v>
      </c>
      <c r="Q3799" t="s">
        <v>3579</v>
      </c>
      <c r="R3799" s="61">
        <v>182.73</v>
      </c>
      <c r="S3799" s="61">
        <v>0</v>
      </c>
    </row>
    <row r="3800" spans="1:19" x14ac:dyDescent="0.2">
      <c r="A3800" t="s">
        <v>1501</v>
      </c>
      <c r="B3800" t="s">
        <v>2509</v>
      </c>
      <c r="C3800" t="s">
        <v>3299</v>
      </c>
      <c r="D3800" t="s">
        <v>238</v>
      </c>
      <c r="E3800" t="s">
        <v>3573</v>
      </c>
      <c r="F3800" t="s">
        <v>116</v>
      </c>
      <c r="G3800" s="87">
        <v>20190821</v>
      </c>
      <c r="H3800" t="s">
        <v>5730</v>
      </c>
      <c r="I3800" t="s">
        <v>7418</v>
      </c>
      <c r="J3800" t="s">
        <v>7436</v>
      </c>
      <c r="K3800">
        <v>7191</v>
      </c>
      <c r="L3800" t="s">
        <v>6625</v>
      </c>
      <c r="M3800" s="87">
        <v>43698</v>
      </c>
      <c r="N3800" t="s">
        <v>3578</v>
      </c>
      <c r="O3800" t="s">
        <v>3579</v>
      </c>
      <c r="P3800" s="61">
        <v>182.73</v>
      </c>
      <c r="Q3800" t="s">
        <v>3579</v>
      </c>
      <c r="R3800" s="61">
        <v>182.73</v>
      </c>
      <c r="S3800" s="61">
        <v>0</v>
      </c>
    </row>
    <row r="3801" spans="1:19" x14ac:dyDescent="0.2">
      <c r="A3801" t="s">
        <v>1501</v>
      </c>
      <c r="B3801" t="s">
        <v>2509</v>
      </c>
      <c r="C3801" t="s">
        <v>3299</v>
      </c>
      <c r="D3801" t="s">
        <v>238</v>
      </c>
      <c r="E3801" t="s">
        <v>3573</v>
      </c>
      <c r="F3801" t="s">
        <v>117</v>
      </c>
      <c r="G3801" s="87">
        <v>20190910</v>
      </c>
      <c r="H3801" t="s">
        <v>5730</v>
      </c>
      <c r="I3801" t="s">
        <v>6247</v>
      </c>
      <c r="J3801" t="s">
        <v>7436</v>
      </c>
      <c r="K3801">
        <v>7232</v>
      </c>
      <c r="L3801" t="s">
        <v>6019</v>
      </c>
      <c r="M3801" s="87">
        <v>43718</v>
      </c>
      <c r="N3801" t="s">
        <v>3620</v>
      </c>
      <c r="O3801" t="s">
        <v>3579</v>
      </c>
      <c r="P3801" s="61">
        <v>182.73</v>
      </c>
      <c r="Q3801" t="s">
        <v>3579</v>
      </c>
      <c r="R3801" s="61">
        <v>182.73</v>
      </c>
      <c r="S3801" s="61">
        <v>0</v>
      </c>
    </row>
    <row r="3802" spans="1:19" x14ac:dyDescent="0.2">
      <c r="A3802" t="s">
        <v>1501</v>
      </c>
      <c r="B3802" t="s">
        <v>2509</v>
      </c>
      <c r="C3802" t="s">
        <v>3299</v>
      </c>
      <c r="D3802" t="s">
        <v>238</v>
      </c>
      <c r="E3802" t="s">
        <v>3573</v>
      </c>
      <c r="F3802" t="s">
        <v>118</v>
      </c>
      <c r="G3802" s="87">
        <v>20191009</v>
      </c>
      <c r="H3802" t="s">
        <v>5730</v>
      </c>
      <c r="I3802" t="s">
        <v>7419</v>
      </c>
      <c r="J3802" t="s">
        <v>7436</v>
      </c>
      <c r="K3802">
        <v>7279</v>
      </c>
      <c r="L3802" t="s">
        <v>6021</v>
      </c>
      <c r="M3802" s="87">
        <v>43747</v>
      </c>
      <c r="N3802" t="s">
        <v>3620</v>
      </c>
      <c r="O3802" t="s">
        <v>3579</v>
      </c>
      <c r="P3802" s="61">
        <v>182.73</v>
      </c>
      <c r="Q3802" t="s">
        <v>3579</v>
      </c>
      <c r="R3802" s="61">
        <v>182.73</v>
      </c>
      <c r="S3802" s="61">
        <v>0</v>
      </c>
    </row>
    <row r="3803" spans="1:19" x14ac:dyDescent="0.2">
      <c r="A3803" t="s">
        <v>1501</v>
      </c>
      <c r="B3803" t="s">
        <v>2509</v>
      </c>
      <c r="C3803" t="s">
        <v>3299</v>
      </c>
      <c r="D3803" t="s">
        <v>238</v>
      </c>
      <c r="E3803" t="s">
        <v>3573</v>
      </c>
      <c r="F3803" t="s">
        <v>119</v>
      </c>
      <c r="G3803" s="87">
        <v>20191106</v>
      </c>
      <c r="H3803" t="s">
        <v>5730</v>
      </c>
      <c r="I3803" t="s">
        <v>6249</v>
      </c>
      <c r="J3803" t="s">
        <v>7436</v>
      </c>
      <c r="K3803">
        <v>7327</v>
      </c>
      <c r="L3803" t="s">
        <v>6251</v>
      </c>
      <c r="M3803" s="87">
        <v>43782</v>
      </c>
      <c r="N3803" t="s">
        <v>3620</v>
      </c>
      <c r="O3803" t="s">
        <v>3579</v>
      </c>
      <c r="P3803" s="61">
        <v>182.73</v>
      </c>
      <c r="Q3803" t="s">
        <v>3579</v>
      </c>
      <c r="R3803" s="61">
        <v>182.73</v>
      </c>
      <c r="S3803" s="61">
        <v>0</v>
      </c>
    </row>
    <row r="3804" spans="1:19" x14ac:dyDescent="0.2">
      <c r="A3804" t="s">
        <v>1501</v>
      </c>
      <c r="B3804" t="s">
        <v>2509</v>
      </c>
      <c r="C3804" t="s">
        <v>3299</v>
      </c>
      <c r="D3804" t="s">
        <v>238</v>
      </c>
      <c r="E3804" t="s">
        <v>3573</v>
      </c>
      <c r="F3804" t="s">
        <v>120</v>
      </c>
      <c r="G3804" s="87">
        <v>20191203</v>
      </c>
      <c r="H3804" t="s">
        <v>5730</v>
      </c>
      <c r="I3804" t="s">
        <v>7420</v>
      </c>
      <c r="J3804" t="s">
        <v>7436</v>
      </c>
      <c r="K3804">
        <v>7372</v>
      </c>
      <c r="L3804" t="s">
        <v>6482</v>
      </c>
      <c r="M3804" s="87">
        <v>43808</v>
      </c>
      <c r="N3804" t="s">
        <v>3578</v>
      </c>
      <c r="O3804" t="s">
        <v>3579</v>
      </c>
      <c r="P3804" s="61">
        <v>182.73</v>
      </c>
      <c r="Q3804" t="s">
        <v>3579</v>
      </c>
      <c r="R3804" s="61">
        <v>182.73</v>
      </c>
      <c r="S3804" s="61">
        <v>0</v>
      </c>
    </row>
    <row r="3805" spans="1:19" x14ac:dyDescent="0.2">
      <c r="A3805" t="s">
        <v>1501</v>
      </c>
      <c r="B3805" t="s">
        <v>2509</v>
      </c>
      <c r="C3805" t="s">
        <v>3299</v>
      </c>
      <c r="D3805" t="s">
        <v>238</v>
      </c>
      <c r="E3805" t="s">
        <v>3573</v>
      </c>
      <c r="F3805" t="s">
        <v>121</v>
      </c>
      <c r="G3805" s="87">
        <v>20200114</v>
      </c>
      <c r="H3805" t="s">
        <v>5730</v>
      </c>
      <c r="I3805" t="s">
        <v>7421</v>
      </c>
      <c r="J3805" t="s">
        <v>7436</v>
      </c>
      <c r="K3805">
        <v>7424</v>
      </c>
      <c r="L3805" t="s">
        <v>7221</v>
      </c>
      <c r="M3805" s="87">
        <v>43844</v>
      </c>
      <c r="N3805" t="s">
        <v>3578</v>
      </c>
      <c r="O3805" t="s">
        <v>3579</v>
      </c>
      <c r="P3805" s="61">
        <v>182.73</v>
      </c>
      <c r="Q3805" t="s">
        <v>3579</v>
      </c>
      <c r="R3805" s="61">
        <v>182.73</v>
      </c>
      <c r="S3805" s="61">
        <v>0</v>
      </c>
    </row>
    <row r="3806" spans="1:19" x14ac:dyDescent="0.2">
      <c r="A3806" t="s">
        <v>1501</v>
      </c>
      <c r="B3806" t="s">
        <v>2509</v>
      </c>
      <c r="C3806" t="s">
        <v>3299</v>
      </c>
      <c r="D3806" t="s">
        <v>238</v>
      </c>
      <c r="E3806" t="s">
        <v>3573</v>
      </c>
      <c r="F3806" t="s">
        <v>16</v>
      </c>
      <c r="G3806" s="87">
        <v>20200630</v>
      </c>
      <c r="H3806" t="s">
        <v>3617</v>
      </c>
      <c r="J3806" t="s">
        <v>3618</v>
      </c>
      <c r="K3806">
        <v>7681</v>
      </c>
      <c r="L3806" t="s">
        <v>3619</v>
      </c>
      <c r="M3806" s="87">
        <v>43999</v>
      </c>
      <c r="N3806" t="s">
        <v>3620</v>
      </c>
      <c r="O3806" t="s">
        <v>3579</v>
      </c>
      <c r="P3806" s="61">
        <v>-1279.1099999999999</v>
      </c>
      <c r="Q3806" t="s">
        <v>3579</v>
      </c>
      <c r="R3806" s="61">
        <v>0</v>
      </c>
      <c r="S3806" s="61">
        <v>-1279.1099999999999</v>
      </c>
    </row>
    <row r="3807" spans="1:19" x14ac:dyDescent="0.2">
      <c r="A3807" t="s">
        <v>825</v>
      </c>
      <c r="B3807" t="s">
        <v>2512</v>
      </c>
      <c r="C3807" t="s">
        <v>3300</v>
      </c>
      <c r="D3807" t="s">
        <v>238</v>
      </c>
      <c r="E3807" t="s">
        <v>3573</v>
      </c>
      <c r="F3807" t="s">
        <v>115</v>
      </c>
      <c r="G3807" s="87">
        <v>20190709</v>
      </c>
      <c r="H3807" t="s">
        <v>5730</v>
      </c>
      <c r="I3807" t="s">
        <v>7416</v>
      </c>
      <c r="J3807" t="s">
        <v>7437</v>
      </c>
      <c r="K3807">
        <v>7134</v>
      </c>
      <c r="L3807" t="s">
        <v>6525</v>
      </c>
      <c r="M3807" s="87">
        <v>43663</v>
      </c>
      <c r="N3807" t="s">
        <v>3578</v>
      </c>
      <c r="O3807" t="s">
        <v>3579</v>
      </c>
      <c r="P3807" s="61">
        <v>200</v>
      </c>
      <c r="Q3807" t="s">
        <v>3579</v>
      </c>
      <c r="R3807" s="61">
        <v>200</v>
      </c>
      <c r="S3807" s="61">
        <v>0</v>
      </c>
    </row>
    <row r="3808" spans="1:19" x14ac:dyDescent="0.2">
      <c r="A3808" t="s">
        <v>825</v>
      </c>
      <c r="B3808" t="s">
        <v>2512</v>
      </c>
      <c r="C3808" t="s">
        <v>3300</v>
      </c>
      <c r="D3808" t="s">
        <v>238</v>
      </c>
      <c r="E3808" t="s">
        <v>3573</v>
      </c>
      <c r="F3808" t="s">
        <v>116</v>
      </c>
      <c r="G3808" s="87">
        <v>20190821</v>
      </c>
      <c r="H3808" t="s">
        <v>5730</v>
      </c>
      <c r="I3808" t="s">
        <v>7418</v>
      </c>
      <c r="J3808" t="s">
        <v>7437</v>
      </c>
      <c r="K3808">
        <v>7191</v>
      </c>
      <c r="L3808" t="s">
        <v>6625</v>
      </c>
      <c r="M3808" s="87">
        <v>43698</v>
      </c>
      <c r="N3808" t="s">
        <v>3578</v>
      </c>
      <c r="O3808" t="s">
        <v>3579</v>
      </c>
      <c r="P3808" s="61">
        <v>200</v>
      </c>
      <c r="Q3808" t="s">
        <v>3579</v>
      </c>
      <c r="R3808" s="61">
        <v>200</v>
      </c>
      <c r="S3808" s="61">
        <v>0</v>
      </c>
    </row>
    <row r="3809" spans="1:19" x14ac:dyDescent="0.2">
      <c r="A3809" t="s">
        <v>825</v>
      </c>
      <c r="B3809" t="s">
        <v>2512</v>
      </c>
      <c r="C3809" t="s">
        <v>3300</v>
      </c>
      <c r="D3809" t="s">
        <v>238</v>
      </c>
      <c r="E3809" t="s">
        <v>3573</v>
      </c>
      <c r="F3809" t="s">
        <v>117</v>
      </c>
      <c r="G3809" s="87">
        <v>20190910</v>
      </c>
      <c r="H3809" t="s">
        <v>5730</v>
      </c>
      <c r="I3809" t="s">
        <v>6247</v>
      </c>
      <c r="J3809" t="s">
        <v>7437</v>
      </c>
      <c r="K3809">
        <v>7232</v>
      </c>
      <c r="L3809" t="s">
        <v>6019</v>
      </c>
      <c r="M3809" s="87">
        <v>43718</v>
      </c>
      <c r="N3809" t="s">
        <v>3620</v>
      </c>
      <c r="O3809" t="s">
        <v>3579</v>
      </c>
      <c r="P3809" s="61">
        <v>200</v>
      </c>
      <c r="Q3809" t="s">
        <v>3579</v>
      </c>
      <c r="R3809" s="61">
        <v>200</v>
      </c>
      <c r="S3809" s="61">
        <v>0</v>
      </c>
    </row>
    <row r="3810" spans="1:19" x14ac:dyDescent="0.2">
      <c r="A3810" t="s">
        <v>825</v>
      </c>
      <c r="B3810" t="s">
        <v>2512</v>
      </c>
      <c r="C3810" t="s">
        <v>3300</v>
      </c>
      <c r="D3810" t="s">
        <v>238</v>
      </c>
      <c r="E3810" t="s">
        <v>3573</v>
      </c>
      <c r="F3810" t="s">
        <v>118</v>
      </c>
      <c r="G3810" s="87">
        <v>20191009</v>
      </c>
      <c r="H3810" t="s">
        <v>5730</v>
      </c>
      <c r="I3810" t="s">
        <v>7419</v>
      </c>
      <c r="J3810" t="s">
        <v>7437</v>
      </c>
      <c r="K3810">
        <v>7279</v>
      </c>
      <c r="L3810" t="s">
        <v>6021</v>
      </c>
      <c r="M3810" s="87">
        <v>43747</v>
      </c>
      <c r="N3810" t="s">
        <v>3620</v>
      </c>
      <c r="O3810" t="s">
        <v>3579</v>
      </c>
      <c r="P3810" s="61">
        <v>200</v>
      </c>
      <c r="Q3810" t="s">
        <v>3579</v>
      </c>
      <c r="R3810" s="61">
        <v>200</v>
      </c>
      <c r="S3810" s="61">
        <v>0</v>
      </c>
    </row>
    <row r="3811" spans="1:19" x14ac:dyDescent="0.2">
      <c r="A3811" t="s">
        <v>825</v>
      </c>
      <c r="B3811" t="s">
        <v>2512</v>
      </c>
      <c r="C3811" t="s">
        <v>3300</v>
      </c>
      <c r="D3811" t="s">
        <v>238</v>
      </c>
      <c r="E3811" t="s">
        <v>3573</v>
      </c>
      <c r="F3811" t="s">
        <v>119</v>
      </c>
      <c r="G3811" s="87">
        <v>20191106</v>
      </c>
      <c r="H3811" t="s">
        <v>5730</v>
      </c>
      <c r="I3811" t="s">
        <v>6249</v>
      </c>
      <c r="J3811" t="s">
        <v>7437</v>
      </c>
      <c r="K3811">
        <v>7327</v>
      </c>
      <c r="L3811" t="s">
        <v>6251</v>
      </c>
      <c r="M3811" s="87">
        <v>43782</v>
      </c>
      <c r="N3811" t="s">
        <v>3620</v>
      </c>
      <c r="O3811" t="s">
        <v>3579</v>
      </c>
      <c r="P3811" s="61">
        <v>200</v>
      </c>
      <c r="Q3811" t="s">
        <v>3579</v>
      </c>
      <c r="R3811" s="61">
        <v>200</v>
      </c>
      <c r="S3811" s="61">
        <v>0</v>
      </c>
    </row>
    <row r="3812" spans="1:19" x14ac:dyDescent="0.2">
      <c r="A3812" t="s">
        <v>825</v>
      </c>
      <c r="B3812" t="s">
        <v>2512</v>
      </c>
      <c r="C3812" t="s">
        <v>3300</v>
      </c>
      <c r="D3812" t="s">
        <v>238</v>
      </c>
      <c r="E3812" t="s">
        <v>3573</v>
      </c>
      <c r="F3812" t="s">
        <v>119</v>
      </c>
      <c r="G3812" s="87">
        <v>20191130</v>
      </c>
      <c r="H3812" t="s">
        <v>4447</v>
      </c>
      <c r="I3812" t="s">
        <v>7438</v>
      </c>
      <c r="J3812" t="s">
        <v>7438</v>
      </c>
      <c r="K3812">
        <v>7380</v>
      </c>
      <c r="L3812" t="s">
        <v>7086</v>
      </c>
      <c r="M3812" s="87">
        <v>43810</v>
      </c>
      <c r="N3812" t="s">
        <v>3620</v>
      </c>
      <c r="O3812" t="s">
        <v>3579</v>
      </c>
      <c r="P3812" s="61">
        <v>251.23</v>
      </c>
      <c r="Q3812" t="s">
        <v>3579</v>
      </c>
      <c r="R3812" s="61">
        <v>251.23</v>
      </c>
      <c r="S3812" s="61">
        <v>0</v>
      </c>
    </row>
    <row r="3813" spans="1:19" x14ac:dyDescent="0.2">
      <c r="A3813" t="s">
        <v>825</v>
      </c>
      <c r="B3813" t="s">
        <v>2512</v>
      </c>
      <c r="C3813" t="s">
        <v>3300</v>
      </c>
      <c r="D3813" t="s">
        <v>238</v>
      </c>
      <c r="E3813" t="s">
        <v>3573</v>
      </c>
      <c r="F3813" t="s">
        <v>120</v>
      </c>
      <c r="G3813" s="87">
        <v>20191203</v>
      </c>
      <c r="H3813" t="s">
        <v>5730</v>
      </c>
      <c r="I3813" t="s">
        <v>7420</v>
      </c>
      <c r="J3813" t="s">
        <v>7437</v>
      </c>
      <c r="K3813">
        <v>7372</v>
      </c>
      <c r="L3813" t="s">
        <v>6482</v>
      </c>
      <c r="M3813" s="87">
        <v>43808</v>
      </c>
      <c r="N3813" t="s">
        <v>3578</v>
      </c>
      <c r="O3813" t="s">
        <v>3579</v>
      </c>
      <c r="P3813" s="61">
        <v>200</v>
      </c>
      <c r="Q3813" t="s">
        <v>3579</v>
      </c>
      <c r="R3813" s="61">
        <v>200</v>
      </c>
      <c r="S3813" s="61">
        <v>0</v>
      </c>
    </row>
    <row r="3814" spans="1:19" x14ac:dyDescent="0.2">
      <c r="A3814" t="s">
        <v>825</v>
      </c>
      <c r="B3814" t="s">
        <v>2512</v>
      </c>
      <c r="C3814" t="s">
        <v>3300</v>
      </c>
      <c r="D3814" t="s">
        <v>238</v>
      </c>
      <c r="E3814" t="s">
        <v>3573</v>
      </c>
      <c r="F3814" t="s">
        <v>120</v>
      </c>
      <c r="G3814" s="87">
        <v>20191231</v>
      </c>
      <c r="H3814" t="s">
        <v>4447</v>
      </c>
      <c r="I3814" t="s">
        <v>7438</v>
      </c>
      <c r="J3814" t="s">
        <v>7438</v>
      </c>
      <c r="K3814">
        <v>7417</v>
      </c>
      <c r="L3814" t="s">
        <v>7088</v>
      </c>
      <c r="M3814" s="87">
        <v>43840</v>
      </c>
      <c r="N3814" t="s">
        <v>3620</v>
      </c>
      <c r="O3814" t="s">
        <v>3579</v>
      </c>
      <c r="P3814" s="61">
        <v>268.55</v>
      </c>
      <c r="Q3814" t="s">
        <v>3579</v>
      </c>
      <c r="R3814" s="61">
        <v>268.55</v>
      </c>
      <c r="S3814" s="61">
        <v>0</v>
      </c>
    </row>
    <row r="3815" spans="1:19" x14ac:dyDescent="0.2">
      <c r="A3815" t="s">
        <v>825</v>
      </c>
      <c r="B3815" t="s">
        <v>2512</v>
      </c>
      <c r="C3815" t="s">
        <v>3300</v>
      </c>
      <c r="D3815" t="s">
        <v>238</v>
      </c>
      <c r="E3815" t="s">
        <v>3573</v>
      </c>
      <c r="F3815" t="s">
        <v>121</v>
      </c>
      <c r="G3815" s="87">
        <v>20200114</v>
      </c>
      <c r="H3815" t="s">
        <v>5730</v>
      </c>
      <c r="I3815" t="s">
        <v>7421</v>
      </c>
      <c r="J3815" t="s">
        <v>7437</v>
      </c>
      <c r="K3815">
        <v>7424</v>
      </c>
      <c r="L3815" t="s">
        <v>7221</v>
      </c>
      <c r="M3815" s="87">
        <v>43844</v>
      </c>
      <c r="N3815" t="s">
        <v>3578</v>
      </c>
      <c r="O3815" t="s">
        <v>3579</v>
      </c>
      <c r="P3815" s="61">
        <v>200</v>
      </c>
      <c r="Q3815" t="s">
        <v>3579</v>
      </c>
      <c r="R3815" s="61">
        <v>200</v>
      </c>
      <c r="S3815" s="61">
        <v>0</v>
      </c>
    </row>
    <row r="3816" spans="1:19" x14ac:dyDescent="0.2">
      <c r="A3816" t="s">
        <v>825</v>
      </c>
      <c r="B3816" t="s">
        <v>2512</v>
      </c>
      <c r="C3816" t="s">
        <v>3300</v>
      </c>
      <c r="D3816" t="s">
        <v>238</v>
      </c>
      <c r="E3816" t="s">
        <v>3573</v>
      </c>
      <c r="F3816" t="s">
        <v>121</v>
      </c>
      <c r="G3816" s="87">
        <v>20200131</v>
      </c>
      <c r="H3816" t="s">
        <v>4447</v>
      </c>
      <c r="I3816" t="s">
        <v>7438</v>
      </c>
      <c r="J3816" t="s">
        <v>7438</v>
      </c>
      <c r="K3816">
        <v>7477</v>
      </c>
      <c r="L3816" t="s">
        <v>7091</v>
      </c>
      <c r="M3816" s="87">
        <v>43873</v>
      </c>
      <c r="N3816" t="s">
        <v>3620</v>
      </c>
      <c r="O3816" t="s">
        <v>3579</v>
      </c>
      <c r="P3816" s="61">
        <v>268.55</v>
      </c>
      <c r="Q3816" t="s">
        <v>3579</v>
      </c>
      <c r="R3816" s="61">
        <v>268.55</v>
      </c>
      <c r="S3816" s="61">
        <v>0</v>
      </c>
    </row>
    <row r="3817" spans="1:19" x14ac:dyDescent="0.2">
      <c r="A3817" t="s">
        <v>825</v>
      </c>
      <c r="B3817" t="s">
        <v>2512</v>
      </c>
      <c r="C3817" t="s">
        <v>3300</v>
      </c>
      <c r="D3817" t="s">
        <v>238</v>
      </c>
      <c r="E3817" t="s">
        <v>3573</v>
      </c>
      <c r="F3817" t="s">
        <v>122</v>
      </c>
      <c r="G3817" s="87">
        <v>20200229</v>
      </c>
      <c r="H3817" t="s">
        <v>4447</v>
      </c>
      <c r="I3817" t="s">
        <v>7438</v>
      </c>
      <c r="J3817" t="s">
        <v>7438</v>
      </c>
      <c r="K3817">
        <v>7524</v>
      </c>
      <c r="L3817" t="s">
        <v>7092</v>
      </c>
      <c r="M3817" s="87">
        <v>43902</v>
      </c>
      <c r="N3817" t="s">
        <v>3620</v>
      </c>
      <c r="O3817" t="s">
        <v>3579</v>
      </c>
      <c r="P3817" s="61">
        <v>268.55</v>
      </c>
      <c r="Q3817" t="s">
        <v>3579</v>
      </c>
      <c r="R3817" s="61">
        <v>268.55</v>
      </c>
      <c r="S3817" s="61">
        <v>0</v>
      </c>
    </row>
    <row r="3818" spans="1:19" x14ac:dyDescent="0.2">
      <c r="A3818" t="s">
        <v>825</v>
      </c>
      <c r="B3818" t="s">
        <v>2512</v>
      </c>
      <c r="C3818" t="s">
        <v>3300</v>
      </c>
      <c r="D3818" t="s">
        <v>238</v>
      </c>
      <c r="E3818" t="s">
        <v>3573</v>
      </c>
      <c r="F3818" t="s">
        <v>123</v>
      </c>
      <c r="G3818" s="87">
        <v>20200331</v>
      </c>
      <c r="H3818" t="s">
        <v>4447</v>
      </c>
      <c r="I3818" t="s">
        <v>7438</v>
      </c>
      <c r="J3818" t="s">
        <v>7438</v>
      </c>
      <c r="K3818">
        <v>7580</v>
      </c>
      <c r="L3818" t="s">
        <v>7093</v>
      </c>
      <c r="M3818" s="87">
        <v>43935</v>
      </c>
      <c r="N3818" t="s">
        <v>3620</v>
      </c>
      <c r="O3818" t="s">
        <v>3579</v>
      </c>
      <c r="P3818" s="61">
        <v>268.55</v>
      </c>
      <c r="Q3818" t="s">
        <v>3579</v>
      </c>
      <c r="R3818" s="61">
        <v>268.55</v>
      </c>
      <c r="S3818" s="61">
        <v>0</v>
      </c>
    </row>
    <row r="3819" spans="1:19" x14ac:dyDescent="0.2">
      <c r="A3819" t="s">
        <v>825</v>
      </c>
      <c r="B3819" t="s">
        <v>2512</v>
      </c>
      <c r="C3819" t="s">
        <v>3300</v>
      </c>
      <c r="D3819" t="s">
        <v>238</v>
      </c>
      <c r="E3819" t="s">
        <v>3573</v>
      </c>
      <c r="F3819" t="s">
        <v>124</v>
      </c>
      <c r="G3819" s="87">
        <v>20200430</v>
      </c>
      <c r="H3819" t="s">
        <v>4447</v>
      </c>
      <c r="I3819" t="s">
        <v>7438</v>
      </c>
      <c r="J3819" t="s">
        <v>7438</v>
      </c>
      <c r="K3819">
        <v>7617</v>
      </c>
      <c r="L3819" t="s">
        <v>7095</v>
      </c>
      <c r="M3819" s="87">
        <v>43957</v>
      </c>
      <c r="N3819" t="s">
        <v>3620</v>
      </c>
      <c r="O3819" t="s">
        <v>3579</v>
      </c>
      <c r="P3819" s="61">
        <v>259.89</v>
      </c>
      <c r="Q3819" t="s">
        <v>3579</v>
      </c>
      <c r="R3819" s="61">
        <v>259.89</v>
      </c>
      <c r="S3819" s="61">
        <v>0</v>
      </c>
    </row>
    <row r="3820" spans="1:19" x14ac:dyDescent="0.2">
      <c r="A3820" t="s">
        <v>825</v>
      </c>
      <c r="B3820" t="s">
        <v>2512</v>
      </c>
      <c r="C3820" t="s">
        <v>3300</v>
      </c>
      <c r="D3820" t="s">
        <v>238</v>
      </c>
      <c r="E3820" t="s">
        <v>3573</v>
      </c>
      <c r="F3820" t="s">
        <v>16</v>
      </c>
      <c r="G3820" s="87">
        <v>20200630</v>
      </c>
      <c r="H3820" t="s">
        <v>3617</v>
      </c>
      <c r="J3820" t="s">
        <v>3618</v>
      </c>
      <c r="K3820">
        <v>7681</v>
      </c>
      <c r="L3820" t="s">
        <v>3619</v>
      </c>
      <c r="M3820" s="87">
        <v>43999</v>
      </c>
      <c r="N3820" t="s">
        <v>3620</v>
      </c>
      <c r="O3820" t="s">
        <v>3579</v>
      </c>
      <c r="P3820" s="61">
        <v>-2985.32</v>
      </c>
      <c r="Q3820" t="s">
        <v>3579</v>
      </c>
      <c r="R3820" s="61">
        <v>0</v>
      </c>
      <c r="S3820" s="61">
        <v>-2985.32</v>
      </c>
    </row>
    <row r="3821" spans="1:19" x14ac:dyDescent="0.2">
      <c r="A3821" t="s">
        <v>825</v>
      </c>
      <c r="B3821" t="s">
        <v>2512</v>
      </c>
      <c r="C3821" t="s">
        <v>3300</v>
      </c>
      <c r="D3821" t="s">
        <v>238</v>
      </c>
      <c r="E3821" t="s">
        <v>3573</v>
      </c>
      <c r="F3821" t="s">
        <v>16</v>
      </c>
      <c r="G3821" s="87">
        <v>20200630</v>
      </c>
      <c r="H3821" t="s">
        <v>3617</v>
      </c>
      <c r="I3821" t="s">
        <v>3618</v>
      </c>
      <c r="J3821" t="s">
        <v>3618</v>
      </c>
      <c r="K3821">
        <v>7737</v>
      </c>
      <c r="L3821" t="s">
        <v>6862</v>
      </c>
      <c r="M3821" s="87">
        <v>44020</v>
      </c>
      <c r="N3821" t="s">
        <v>3620</v>
      </c>
      <c r="O3821" t="s">
        <v>3579</v>
      </c>
      <c r="P3821" s="61">
        <v>-525.57000000000005</v>
      </c>
      <c r="Q3821" t="s">
        <v>3579</v>
      </c>
      <c r="R3821" s="61">
        <v>0</v>
      </c>
      <c r="S3821" s="61">
        <v>-525.57000000000005</v>
      </c>
    </row>
    <row r="3822" spans="1:19" x14ac:dyDescent="0.2">
      <c r="A3822" t="s">
        <v>825</v>
      </c>
      <c r="B3822" t="s">
        <v>2512</v>
      </c>
      <c r="C3822" t="s">
        <v>3300</v>
      </c>
      <c r="D3822" t="s">
        <v>238</v>
      </c>
      <c r="E3822" t="s">
        <v>3573</v>
      </c>
      <c r="F3822" t="s">
        <v>126</v>
      </c>
      <c r="G3822" s="87">
        <v>20200630</v>
      </c>
      <c r="H3822" t="s">
        <v>4447</v>
      </c>
      <c r="I3822" t="s">
        <v>7439</v>
      </c>
      <c r="J3822" t="s">
        <v>7439</v>
      </c>
      <c r="K3822">
        <v>7737</v>
      </c>
      <c r="L3822" t="s">
        <v>6862</v>
      </c>
      <c r="M3822" s="87">
        <v>44020</v>
      </c>
      <c r="N3822" t="s">
        <v>3620</v>
      </c>
      <c r="O3822" t="s">
        <v>3579</v>
      </c>
      <c r="P3822" s="61">
        <v>525.57000000000005</v>
      </c>
      <c r="Q3822" t="s">
        <v>3579</v>
      </c>
      <c r="R3822" s="61">
        <v>525.57000000000005</v>
      </c>
      <c r="S3822" s="61">
        <v>0</v>
      </c>
    </row>
    <row r="3823" spans="1:19" x14ac:dyDescent="0.2">
      <c r="A3823" t="s">
        <v>826</v>
      </c>
      <c r="B3823" t="s">
        <v>2516</v>
      </c>
      <c r="C3823" t="s">
        <v>3301</v>
      </c>
      <c r="D3823" t="s">
        <v>238</v>
      </c>
      <c r="E3823" t="s">
        <v>3573</v>
      </c>
      <c r="F3823" t="s">
        <v>118</v>
      </c>
      <c r="G3823" s="87">
        <v>20191031</v>
      </c>
      <c r="H3823" t="s">
        <v>4447</v>
      </c>
      <c r="I3823" t="s">
        <v>7440</v>
      </c>
      <c r="J3823" t="s">
        <v>7440</v>
      </c>
      <c r="K3823">
        <v>7328</v>
      </c>
      <c r="L3823" t="s">
        <v>7085</v>
      </c>
      <c r="M3823" s="87">
        <v>43782</v>
      </c>
      <c r="N3823" t="s">
        <v>3620</v>
      </c>
      <c r="O3823" t="s">
        <v>3579</v>
      </c>
      <c r="P3823" s="61">
        <v>138.66999999999999</v>
      </c>
      <c r="Q3823" t="s">
        <v>3579</v>
      </c>
      <c r="R3823" s="61">
        <v>138.66999999999999</v>
      </c>
      <c r="S3823" s="61">
        <v>0</v>
      </c>
    </row>
    <row r="3824" spans="1:19" x14ac:dyDescent="0.2">
      <c r="A3824" t="s">
        <v>826</v>
      </c>
      <c r="B3824" t="s">
        <v>2516</v>
      </c>
      <c r="C3824" t="s">
        <v>3301</v>
      </c>
      <c r="D3824" t="s">
        <v>238</v>
      </c>
      <c r="E3824" t="s">
        <v>3573</v>
      </c>
      <c r="F3824" t="s">
        <v>119</v>
      </c>
      <c r="G3824" s="87">
        <v>20191130</v>
      </c>
      <c r="H3824" t="s">
        <v>4447</v>
      </c>
      <c r="I3824" t="s">
        <v>7440</v>
      </c>
      <c r="J3824" t="s">
        <v>7440</v>
      </c>
      <c r="K3824">
        <v>7380</v>
      </c>
      <c r="L3824" t="s">
        <v>7086</v>
      </c>
      <c r="M3824" s="87">
        <v>43810</v>
      </c>
      <c r="N3824" t="s">
        <v>3620</v>
      </c>
      <c r="O3824" t="s">
        <v>3579</v>
      </c>
      <c r="P3824" s="61">
        <v>34.1</v>
      </c>
      <c r="Q3824" t="s">
        <v>3579</v>
      </c>
      <c r="R3824" s="61">
        <v>34.1</v>
      </c>
      <c r="S3824" s="61">
        <v>0</v>
      </c>
    </row>
    <row r="3825" spans="1:19" x14ac:dyDescent="0.2">
      <c r="A3825" t="s">
        <v>826</v>
      </c>
      <c r="B3825" t="s">
        <v>2516</v>
      </c>
      <c r="C3825" t="s">
        <v>3301</v>
      </c>
      <c r="D3825" t="s">
        <v>238</v>
      </c>
      <c r="E3825" t="s">
        <v>3573</v>
      </c>
      <c r="F3825" t="s">
        <v>120</v>
      </c>
      <c r="G3825" s="87">
        <v>20191231</v>
      </c>
      <c r="H3825" t="s">
        <v>4447</v>
      </c>
      <c r="I3825" t="s">
        <v>7440</v>
      </c>
      <c r="J3825" t="s">
        <v>7440</v>
      </c>
      <c r="K3825">
        <v>7417</v>
      </c>
      <c r="L3825" t="s">
        <v>7088</v>
      </c>
      <c r="M3825" s="87">
        <v>43840</v>
      </c>
      <c r="N3825" t="s">
        <v>3620</v>
      </c>
      <c r="O3825" t="s">
        <v>3579</v>
      </c>
      <c r="P3825" s="61">
        <v>35.229999999999997</v>
      </c>
      <c r="Q3825" t="s">
        <v>3579</v>
      </c>
      <c r="R3825" s="61">
        <v>35.229999999999997</v>
      </c>
      <c r="S3825" s="61">
        <v>0</v>
      </c>
    </row>
    <row r="3826" spans="1:19" x14ac:dyDescent="0.2">
      <c r="A3826" t="s">
        <v>826</v>
      </c>
      <c r="B3826" t="s">
        <v>2516</v>
      </c>
      <c r="C3826" t="s">
        <v>3301</v>
      </c>
      <c r="D3826" t="s">
        <v>238</v>
      </c>
      <c r="E3826" t="s">
        <v>3573</v>
      </c>
      <c r="F3826" t="s">
        <v>121</v>
      </c>
      <c r="G3826" s="87">
        <v>20200131</v>
      </c>
      <c r="H3826" t="s">
        <v>4447</v>
      </c>
      <c r="I3826" t="s">
        <v>7441</v>
      </c>
      <c r="J3826" t="s">
        <v>7441</v>
      </c>
      <c r="K3826">
        <v>7477</v>
      </c>
      <c r="L3826" t="s">
        <v>7091</v>
      </c>
      <c r="M3826" s="87">
        <v>43873</v>
      </c>
      <c r="N3826" t="s">
        <v>3620</v>
      </c>
      <c r="O3826" t="s">
        <v>3579</v>
      </c>
      <c r="P3826" s="61">
        <v>34.67</v>
      </c>
      <c r="Q3826" t="s">
        <v>3579</v>
      </c>
      <c r="R3826" s="61">
        <v>34.67</v>
      </c>
      <c r="S3826" s="61">
        <v>0</v>
      </c>
    </row>
    <row r="3827" spans="1:19" x14ac:dyDescent="0.2">
      <c r="A3827" t="s">
        <v>826</v>
      </c>
      <c r="B3827" t="s">
        <v>2516</v>
      </c>
      <c r="C3827" t="s">
        <v>3301</v>
      </c>
      <c r="D3827" t="s">
        <v>238</v>
      </c>
      <c r="E3827" t="s">
        <v>3573</v>
      </c>
      <c r="F3827" t="s">
        <v>122</v>
      </c>
      <c r="G3827" s="87">
        <v>20200229</v>
      </c>
      <c r="H3827" t="s">
        <v>4447</v>
      </c>
      <c r="I3827" t="s">
        <v>7441</v>
      </c>
      <c r="J3827" t="s">
        <v>7441</v>
      </c>
      <c r="K3827">
        <v>7524</v>
      </c>
      <c r="L3827" t="s">
        <v>7092</v>
      </c>
      <c r="M3827" s="87">
        <v>43902</v>
      </c>
      <c r="N3827" t="s">
        <v>3620</v>
      </c>
      <c r="O3827" t="s">
        <v>3579</v>
      </c>
      <c r="P3827" s="61">
        <v>34.67</v>
      </c>
      <c r="Q3827" t="s">
        <v>3579</v>
      </c>
      <c r="R3827" s="61">
        <v>34.67</v>
      </c>
      <c r="S3827" s="61">
        <v>0</v>
      </c>
    </row>
    <row r="3828" spans="1:19" x14ac:dyDescent="0.2">
      <c r="A3828" t="s">
        <v>826</v>
      </c>
      <c r="B3828" t="s">
        <v>2516</v>
      </c>
      <c r="C3828" t="s">
        <v>3301</v>
      </c>
      <c r="D3828" t="s">
        <v>238</v>
      </c>
      <c r="E3828" t="s">
        <v>3573</v>
      </c>
      <c r="F3828" t="s">
        <v>123</v>
      </c>
      <c r="G3828" s="87">
        <v>20200331</v>
      </c>
      <c r="H3828" t="s">
        <v>4447</v>
      </c>
      <c r="I3828" t="s">
        <v>7441</v>
      </c>
      <c r="J3828" t="s">
        <v>7441</v>
      </c>
      <c r="K3828">
        <v>7580</v>
      </c>
      <c r="L3828" t="s">
        <v>7093</v>
      </c>
      <c r="M3828" s="87">
        <v>43935</v>
      </c>
      <c r="N3828" t="s">
        <v>3620</v>
      </c>
      <c r="O3828" t="s">
        <v>3579</v>
      </c>
      <c r="P3828" s="61">
        <v>35.82</v>
      </c>
      <c r="Q3828" t="s">
        <v>3579</v>
      </c>
      <c r="R3828" s="61">
        <v>35.82</v>
      </c>
      <c r="S3828" s="61">
        <v>0</v>
      </c>
    </row>
    <row r="3829" spans="1:19" x14ac:dyDescent="0.2">
      <c r="A3829" t="s">
        <v>826</v>
      </c>
      <c r="B3829" t="s">
        <v>2516</v>
      </c>
      <c r="C3829" t="s">
        <v>3301</v>
      </c>
      <c r="D3829" t="s">
        <v>238</v>
      </c>
      <c r="E3829" t="s">
        <v>3573</v>
      </c>
      <c r="F3829" t="s">
        <v>125</v>
      </c>
      <c r="G3829" s="87">
        <v>20200531</v>
      </c>
      <c r="H3829" t="s">
        <v>4447</v>
      </c>
      <c r="I3829" t="s">
        <v>7440</v>
      </c>
      <c r="J3829" t="s">
        <v>7440</v>
      </c>
      <c r="K3829">
        <v>7667</v>
      </c>
      <c r="L3829" t="s">
        <v>6859</v>
      </c>
      <c r="M3829" s="87">
        <v>43991</v>
      </c>
      <c r="N3829" t="s">
        <v>3620</v>
      </c>
      <c r="O3829" t="s">
        <v>3579</v>
      </c>
      <c r="P3829" s="61">
        <v>33.909999999999997</v>
      </c>
      <c r="Q3829" t="s">
        <v>3579</v>
      </c>
      <c r="R3829" s="61">
        <v>33.909999999999997</v>
      </c>
      <c r="S3829" s="61">
        <v>0</v>
      </c>
    </row>
    <row r="3830" spans="1:19" x14ac:dyDescent="0.2">
      <c r="A3830" t="s">
        <v>826</v>
      </c>
      <c r="B3830" t="s">
        <v>2516</v>
      </c>
      <c r="C3830" t="s">
        <v>3301</v>
      </c>
      <c r="D3830" t="s">
        <v>238</v>
      </c>
      <c r="E3830" t="s">
        <v>3573</v>
      </c>
      <c r="F3830" t="s">
        <v>16</v>
      </c>
      <c r="G3830" s="87">
        <v>20200630</v>
      </c>
      <c r="H3830" t="s">
        <v>3617</v>
      </c>
      <c r="J3830" t="s">
        <v>3618</v>
      </c>
      <c r="K3830">
        <v>7681</v>
      </c>
      <c r="L3830" t="s">
        <v>3619</v>
      </c>
      <c r="M3830" s="87">
        <v>43999</v>
      </c>
      <c r="N3830" t="s">
        <v>3620</v>
      </c>
      <c r="O3830" t="s">
        <v>3579</v>
      </c>
      <c r="P3830" s="61">
        <v>-347.07</v>
      </c>
      <c r="Q3830" t="s">
        <v>3579</v>
      </c>
      <c r="R3830" s="61">
        <v>0</v>
      </c>
      <c r="S3830" s="61">
        <v>-347.07</v>
      </c>
    </row>
    <row r="3831" spans="1:19" x14ac:dyDescent="0.2">
      <c r="A3831" t="s">
        <v>826</v>
      </c>
      <c r="B3831" t="s">
        <v>2516</v>
      </c>
      <c r="C3831" t="s">
        <v>3301</v>
      </c>
      <c r="D3831" t="s">
        <v>238</v>
      </c>
      <c r="E3831" t="s">
        <v>3573</v>
      </c>
      <c r="F3831" t="s">
        <v>16</v>
      </c>
      <c r="G3831" s="87">
        <v>20200630</v>
      </c>
      <c r="H3831" t="s">
        <v>3617</v>
      </c>
      <c r="I3831" t="s">
        <v>3618</v>
      </c>
      <c r="J3831" t="s">
        <v>3618</v>
      </c>
      <c r="K3831">
        <v>7737</v>
      </c>
      <c r="L3831" t="s">
        <v>6862</v>
      </c>
      <c r="M3831" s="87">
        <v>44020</v>
      </c>
      <c r="N3831" t="s">
        <v>3620</v>
      </c>
      <c r="O3831" t="s">
        <v>3579</v>
      </c>
      <c r="P3831" s="61">
        <v>-33.909999999999997</v>
      </c>
      <c r="Q3831" t="s">
        <v>3579</v>
      </c>
      <c r="R3831" s="61">
        <v>0</v>
      </c>
      <c r="S3831" s="61">
        <v>-33.909999999999997</v>
      </c>
    </row>
    <row r="3832" spans="1:19" x14ac:dyDescent="0.2">
      <c r="A3832" t="s">
        <v>826</v>
      </c>
      <c r="B3832" t="s">
        <v>2516</v>
      </c>
      <c r="C3832" t="s">
        <v>3301</v>
      </c>
      <c r="D3832" t="s">
        <v>238</v>
      </c>
      <c r="E3832" t="s">
        <v>3573</v>
      </c>
      <c r="F3832" t="s">
        <v>126</v>
      </c>
      <c r="G3832" s="87">
        <v>20200630</v>
      </c>
      <c r="H3832" t="s">
        <v>4447</v>
      </c>
      <c r="I3832" t="s">
        <v>7440</v>
      </c>
      <c r="J3832" t="s">
        <v>7440</v>
      </c>
      <c r="K3832">
        <v>7737</v>
      </c>
      <c r="L3832" t="s">
        <v>6862</v>
      </c>
      <c r="M3832" s="87">
        <v>44020</v>
      </c>
      <c r="N3832" t="s">
        <v>3620</v>
      </c>
      <c r="O3832" t="s">
        <v>3579</v>
      </c>
      <c r="P3832" s="61">
        <v>33.909999999999997</v>
      </c>
      <c r="Q3832" t="s">
        <v>3579</v>
      </c>
      <c r="R3832" s="61">
        <v>33.909999999999997</v>
      </c>
      <c r="S3832" s="61">
        <v>0</v>
      </c>
    </row>
    <row r="3833" spans="1:19" x14ac:dyDescent="0.2">
      <c r="A3833" t="s">
        <v>827</v>
      </c>
      <c r="B3833" t="s">
        <v>2520</v>
      </c>
      <c r="C3833" t="s">
        <v>3302</v>
      </c>
      <c r="D3833" t="s">
        <v>238</v>
      </c>
      <c r="E3833" t="s">
        <v>3573</v>
      </c>
      <c r="F3833" t="s">
        <v>122</v>
      </c>
      <c r="G3833" s="87">
        <v>20200205</v>
      </c>
      <c r="H3833" t="s">
        <v>5730</v>
      </c>
      <c r="I3833" t="s">
        <v>7442</v>
      </c>
      <c r="J3833" t="s">
        <v>7417</v>
      </c>
      <c r="K3833">
        <v>7476</v>
      </c>
      <c r="L3833" t="s">
        <v>7247</v>
      </c>
      <c r="M3833" s="87">
        <v>43873</v>
      </c>
      <c r="N3833" t="s">
        <v>3620</v>
      </c>
      <c r="O3833" t="s">
        <v>3579</v>
      </c>
      <c r="P3833" s="61">
        <v>253.64</v>
      </c>
      <c r="Q3833" t="s">
        <v>3579</v>
      </c>
      <c r="R3833" s="61">
        <v>253.64</v>
      </c>
      <c r="S3833" s="61">
        <v>0</v>
      </c>
    </row>
    <row r="3834" spans="1:19" x14ac:dyDescent="0.2">
      <c r="A3834" t="s">
        <v>827</v>
      </c>
      <c r="B3834" t="s">
        <v>2520</v>
      </c>
      <c r="C3834" t="s">
        <v>3302</v>
      </c>
      <c r="D3834" t="s">
        <v>238</v>
      </c>
      <c r="E3834" t="s">
        <v>3573</v>
      </c>
      <c r="F3834" t="s">
        <v>123</v>
      </c>
      <c r="G3834" s="87">
        <v>20200311</v>
      </c>
      <c r="H3834" t="s">
        <v>5730</v>
      </c>
      <c r="I3834" t="s">
        <v>6258</v>
      </c>
      <c r="J3834" t="s">
        <v>7417</v>
      </c>
      <c r="K3834">
        <v>7517</v>
      </c>
      <c r="L3834" t="s">
        <v>6135</v>
      </c>
      <c r="M3834" s="87">
        <v>43902</v>
      </c>
      <c r="N3834" t="s">
        <v>3620</v>
      </c>
      <c r="O3834" t="s">
        <v>3579</v>
      </c>
      <c r="P3834" s="61">
        <v>253.64</v>
      </c>
      <c r="Q3834" t="s">
        <v>3579</v>
      </c>
      <c r="R3834" s="61">
        <v>253.64</v>
      </c>
      <c r="S3834" s="61">
        <v>0</v>
      </c>
    </row>
    <row r="3835" spans="1:19" x14ac:dyDescent="0.2">
      <c r="A3835" t="s">
        <v>827</v>
      </c>
      <c r="B3835" t="s">
        <v>2520</v>
      </c>
      <c r="C3835" t="s">
        <v>3302</v>
      </c>
      <c r="D3835" t="s">
        <v>238</v>
      </c>
      <c r="E3835" t="s">
        <v>3573</v>
      </c>
      <c r="F3835" t="s">
        <v>124</v>
      </c>
      <c r="G3835" s="87">
        <v>20200407</v>
      </c>
      <c r="H3835" t="s">
        <v>5730</v>
      </c>
      <c r="I3835" t="s">
        <v>7443</v>
      </c>
      <c r="J3835" t="s">
        <v>7417</v>
      </c>
      <c r="K3835">
        <v>7577</v>
      </c>
      <c r="L3835" t="s">
        <v>6781</v>
      </c>
      <c r="M3835" s="87">
        <v>43935</v>
      </c>
      <c r="N3835" t="s">
        <v>3578</v>
      </c>
      <c r="O3835" t="s">
        <v>3579</v>
      </c>
      <c r="P3835" s="61">
        <v>253.64</v>
      </c>
      <c r="Q3835" t="s">
        <v>3579</v>
      </c>
      <c r="R3835" s="61">
        <v>253.64</v>
      </c>
      <c r="S3835" s="61">
        <v>0</v>
      </c>
    </row>
    <row r="3836" spans="1:19" x14ac:dyDescent="0.2">
      <c r="A3836" t="s">
        <v>827</v>
      </c>
      <c r="B3836" t="s">
        <v>2520</v>
      </c>
      <c r="C3836" t="s">
        <v>3302</v>
      </c>
      <c r="D3836" t="s">
        <v>238</v>
      </c>
      <c r="E3836" t="s">
        <v>3573</v>
      </c>
      <c r="F3836" t="s">
        <v>125</v>
      </c>
      <c r="G3836" s="87">
        <v>20200508</v>
      </c>
      <c r="H3836" t="s">
        <v>5730</v>
      </c>
      <c r="I3836" t="s">
        <v>7444</v>
      </c>
      <c r="J3836" t="s">
        <v>7417</v>
      </c>
      <c r="K3836">
        <v>7628</v>
      </c>
      <c r="L3836" t="s">
        <v>6332</v>
      </c>
      <c r="M3836" s="87">
        <v>43962</v>
      </c>
      <c r="N3836" t="s">
        <v>3620</v>
      </c>
      <c r="O3836" t="s">
        <v>3579</v>
      </c>
      <c r="P3836" s="61">
        <v>253.64</v>
      </c>
      <c r="Q3836" t="s">
        <v>3579</v>
      </c>
      <c r="R3836" s="61">
        <v>253.64</v>
      </c>
      <c r="S3836" s="61">
        <v>0</v>
      </c>
    </row>
    <row r="3837" spans="1:19" x14ac:dyDescent="0.2">
      <c r="A3837" t="s">
        <v>827</v>
      </c>
      <c r="B3837" t="s">
        <v>2520</v>
      </c>
      <c r="C3837" t="s">
        <v>3302</v>
      </c>
      <c r="D3837" t="s">
        <v>238</v>
      </c>
      <c r="E3837" t="s">
        <v>3573</v>
      </c>
      <c r="F3837" t="s">
        <v>126</v>
      </c>
      <c r="G3837" s="87">
        <v>20200603</v>
      </c>
      <c r="H3837" t="s">
        <v>5730</v>
      </c>
      <c r="I3837" t="s">
        <v>7445</v>
      </c>
      <c r="J3837" t="s">
        <v>7417</v>
      </c>
      <c r="K3837">
        <v>7670</v>
      </c>
      <c r="L3837" t="s">
        <v>7446</v>
      </c>
      <c r="M3837" s="87">
        <v>43993</v>
      </c>
      <c r="N3837" t="s">
        <v>3620</v>
      </c>
      <c r="O3837" t="s">
        <v>3579</v>
      </c>
      <c r="P3837" s="61">
        <v>253.64</v>
      </c>
      <c r="Q3837" t="s">
        <v>3579</v>
      </c>
      <c r="R3837" s="61">
        <v>253.64</v>
      </c>
      <c r="S3837" s="61">
        <v>0</v>
      </c>
    </row>
    <row r="3838" spans="1:19" x14ac:dyDescent="0.2">
      <c r="A3838" t="s">
        <v>827</v>
      </c>
      <c r="B3838" t="s">
        <v>2520</v>
      </c>
      <c r="C3838" t="s">
        <v>3302</v>
      </c>
      <c r="D3838" t="s">
        <v>238</v>
      </c>
      <c r="E3838" t="s">
        <v>3573</v>
      </c>
      <c r="F3838" t="s">
        <v>126</v>
      </c>
      <c r="G3838" s="87">
        <v>20200603</v>
      </c>
      <c r="H3838" t="s">
        <v>5730</v>
      </c>
      <c r="I3838" t="s">
        <v>7445</v>
      </c>
      <c r="J3838" t="s">
        <v>7447</v>
      </c>
      <c r="K3838">
        <v>7670</v>
      </c>
      <c r="L3838" t="s">
        <v>7446</v>
      </c>
      <c r="M3838" s="87">
        <v>43993</v>
      </c>
      <c r="N3838" t="s">
        <v>3620</v>
      </c>
      <c r="O3838" t="s">
        <v>3579</v>
      </c>
      <c r="P3838" s="61">
        <v>35</v>
      </c>
      <c r="Q3838" t="s">
        <v>3579</v>
      </c>
      <c r="R3838" s="61">
        <v>35</v>
      </c>
      <c r="S3838" s="61">
        <v>0</v>
      </c>
    </row>
    <row r="3839" spans="1:19" x14ac:dyDescent="0.2">
      <c r="A3839" t="s">
        <v>827</v>
      </c>
      <c r="B3839" t="s">
        <v>2520</v>
      </c>
      <c r="C3839" t="s">
        <v>3302</v>
      </c>
      <c r="D3839" t="s">
        <v>238</v>
      </c>
      <c r="E3839" t="s">
        <v>3573</v>
      </c>
      <c r="F3839" t="s">
        <v>16</v>
      </c>
      <c r="G3839" s="87">
        <v>20200630</v>
      </c>
      <c r="H3839" t="s">
        <v>3617</v>
      </c>
      <c r="J3839" t="s">
        <v>3618</v>
      </c>
      <c r="K3839">
        <v>7681</v>
      </c>
      <c r="L3839" t="s">
        <v>3619</v>
      </c>
      <c r="M3839" s="87">
        <v>43999</v>
      </c>
      <c r="N3839" t="s">
        <v>3620</v>
      </c>
      <c r="O3839" t="s">
        <v>3579</v>
      </c>
      <c r="P3839" s="61">
        <v>-1303.2</v>
      </c>
      <c r="Q3839" t="s">
        <v>3579</v>
      </c>
      <c r="R3839" s="61">
        <v>0</v>
      </c>
      <c r="S3839" s="61">
        <v>-1303.2</v>
      </c>
    </row>
    <row r="3840" spans="1:19" x14ac:dyDescent="0.2">
      <c r="A3840" t="s">
        <v>828</v>
      </c>
      <c r="B3840" t="s">
        <v>2521</v>
      </c>
      <c r="C3840" t="s">
        <v>3304</v>
      </c>
      <c r="D3840" t="s">
        <v>238</v>
      </c>
      <c r="E3840" t="s">
        <v>3573</v>
      </c>
      <c r="F3840" t="s">
        <v>122</v>
      </c>
      <c r="G3840" s="87">
        <v>20200205</v>
      </c>
      <c r="H3840" t="s">
        <v>5730</v>
      </c>
      <c r="I3840" t="s">
        <v>7442</v>
      </c>
      <c r="J3840" t="s">
        <v>7422</v>
      </c>
      <c r="K3840">
        <v>7476</v>
      </c>
      <c r="L3840" t="s">
        <v>7247</v>
      </c>
      <c r="M3840" s="87">
        <v>43873</v>
      </c>
      <c r="N3840" t="s">
        <v>3620</v>
      </c>
      <c r="O3840" t="s">
        <v>3579</v>
      </c>
      <c r="P3840" s="61">
        <v>300</v>
      </c>
      <c r="Q3840" t="s">
        <v>3579</v>
      </c>
      <c r="R3840" s="61">
        <v>300</v>
      </c>
      <c r="S3840" s="61">
        <v>0</v>
      </c>
    </row>
    <row r="3841" spans="1:19" x14ac:dyDescent="0.2">
      <c r="A3841" t="s">
        <v>828</v>
      </c>
      <c r="B3841" t="s">
        <v>2521</v>
      </c>
      <c r="C3841" t="s">
        <v>3304</v>
      </c>
      <c r="D3841" t="s">
        <v>238</v>
      </c>
      <c r="E3841" t="s">
        <v>3573</v>
      </c>
      <c r="F3841" t="s">
        <v>123</v>
      </c>
      <c r="G3841" s="87">
        <v>20200311</v>
      </c>
      <c r="H3841" t="s">
        <v>5730</v>
      </c>
      <c r="I3841" t="s">
        <v>6258</v>
      </c>
      <c r="J3841" t="s">
        <v>7422</v>
      </c>
      <c r="K3841">
        <v>7517</v>
      </c>
      <c r="L3841" t="s">
        <v>6135</v>
      </c>
      <c r="M3841" s="87">
        <v>43902</v>
      </c>
      <c r="N3841" t="s">
        <v>3620</v>
      </c>
      <c r="O3841" t="s">
        <v>3579</v>
      </c>
      <c r="P3841" s="61">
        <v>300</v>
      </c>
      <c r="Q3841" t="s">
        <v>3579</v>
      </c>
      <c r="R3841" s="61">
        <v>300</v>
      </c>
      <c r="S3841" s="61">
        <v>0</v>
      </c>
    </row>
    <row r="3842" spans="1:19" x14ac:dyDescent="0.2">
      <c r="A3842" t="s">
        <v>828</v>
      </c>
      <c r="B3842" t="s">
        <v>2521</v>
      </c>
      <c r="C3842" t="s">
        <v>3304</v>
      </c>
      <c r="D3842" t="s">
        <v>238</v>
      </c>
      <c r="E3842" t="s">
        <v>3573</v>
      </c>
      <c r="F3842" t="s">
        <v>124</v>
      </c>
      <c r="G3842" s="87">
        <v>20200407</v>
      </c>
      <c r="H3842" t="s">
        <v>5730</v>
      </c>
      <c r="I3842" t="s">
        <v>7443</v>
      </c>
      <c r="J3842" t="s">
        <v>7422</v>
      </c>
      <c r="K3842">
        <v>7577</v>
      </c>
      <c r="L3842" t="s">
        <v>6781</v>
      </c>
      <c r="M3842" s="87">
        <v>43935</v>
      </c>
      <c r="N3842" t="s">
        <v>3578</v>
      </c>
      <c r="O3842" t="s">
        <v>3579</v>
      </c>
      <c r="P3842" s="61">
        <v>300</v>
      </c>
      <c r="Q3842" t="s">
        <v>3579</v>
      </c>
      <c r="R3842" s="61">
        <v>300</v>
      </c>
      <c r="S3842" s="61">
        <v>0</v>
      </c>
    </row>
    <row r="3843" spans="1:19" x14ac:dyDescent="0.2">
      <c r="A3843" t="s">
        <v>828</v>
      </c>
      <c r="B3843" t="s">
        <v>2521</v>
      </c>
      <c r="C3843" t="s">
        <v>3304</v>
      </c>
      <c r="D3843" t="s">
        <v>238</v>
      </c>
      <c r="E3843" t="s">
        <v>3573</v>
      </c>
      <c r="F3843" t="s">
        <v>125</v>
      </c>
      <c r="G3843" s="87">
        <v>20200508</v>
      </c>
      <c r="H3843" t="s">
        <v>5730</v>
      </c>
      <c r="I3843" t="s">
        <v>7444</v>
      </c>
      <c r="J3843" t="s">
        <v>7422</v>
      </c>
      <c r="K3843">
        <v>7628</v>
      </c>
      <c r="L3843" t="s">
        <v>6332</v>
      </c>
      <c r="M3843" s="87">
        <v>43962</v>
      </c>
      <c r="N3843" t="s">
        <v>3620</v>
      </c>
      <c r="O3843" t="s">
        <v>3579</v>
      </c>
      <c r="P3843" s="61">
        <v>300</v>
      </c>
      <c r="Q3843" t="s">
        <v>3579</v>
      </c>
      <c r="R3843" s="61">
        <v>300</v>
      </c>
      <c r="S3843" s="61">
        <v>0</v>
      </c>
    </row>
    <row r="3844" spans="1:19" x14ac:dyDescent="0.2">
      <c r="A3844" t="s">
        <v>828</v>
      </c>
      <c r="B3844" t="s">
        <v>2521</v>
      </c>
      <c r="C3844" t="s">
        <v>3304</v>
      </c>
      <c r="D3844" t="s">
        <v>238</v>
      </c>
      <c r="E3844" t="s">
        <v>3573</v>
      </c>
      <c r="F3844" t="s">
        <v>126</v>
      </c>
      <c r="G3844" s="87">
        <v>20200603</v>
      </c>
      <c r="H3844" t="s">
        <v>5730</v>
      </c>
      <c r="I3844" t="s">
        <v>7445</v>
      </c>
      <c r="J3844" t="s">
        <v>7422</v>
      </c>
      <c r="K3844">
        <v>7670</v>
      </c>
      <c r="L3844" t="s">
        <v>7446</v>
      </c>
      <c r="M3844" s="87">
        <v>43993</v>
      </c>
      <c r="N3844" t="s">
        <v>3620</v>
      </c>
      <c r="O3844" t="s">
        <v>3579</v>
      </c>
      <c r="P3844" s="61">
        <v>300</v>
      </c>
      <c r="Q3844" t="s">
        <v>3579</v>
      </c>
      <c r="R3844" s="61">
        <v>300</v>
      </c>
      <c r="S3844" s="61">
        <v>0</v>
      </c>
    </row>
    <row r="3845" spans="1:19" x14ac:dyDescent="0.2">
      <c r="A3845" t="s">
        <v>828</v>
      </c>
      <c r="B3845" t="s">
        <v>2521</v>
      </c>
      <c r="C3845" t="s">
        <v>3304</v>
      </c>
      <c r="D3845" t="s">
        <v>238</v>
      </c>
      <c r="E3845" t="s">
        <v>3573</v>
      </c>
      <c r="F3845" t="s">
        <v>16</v>
      </c>
      <c r="G3845" s="87">
        <v>20200630</v>
      </c>
      <c r="H3845" t="s">
        <v>3617</v>
      </c>
      <c r="J3845" t="s">
        <v>3618</v>
      </c>
      <c r="K3845">
        <v>7681</v>
      </c>
      <c r="L3845" t="s">
        <v>3619</v>
      </c>
      <c r="M3845" s="87">
        <v>43999</v>
      </c>
      <c r="N3845" t="s">
        <v>3620</v>
      </c>
      <c r="O3845" t="s">
        <v>3579</v>
      </c>
      <c r="P3845" s="61">
        <v>-1500</v>
      </c>
      <c r="Q3845" t="s">
        <v>3579</v>
      </c>
      <c r="R3845" s="61">
        <v>0</v>
      </c>
      <c r="S3845" s="61">
        <v>-1500</v>
      </c>
    </row>
    <row r="3846" spans="1:19" x14ac:dyDescent="0.2">
      <c r="A3846" t="s">
        <v>829</v>
      </c>
      <c r="B3846" t="s">
        <v>2522</v>
      </c>
      <c r="C3846" t="s">
        <v>3305</v>
      </c>
      <c r="D3846" t="s">
        <v>238</v>
      </c>
      <c r="E3846" t="s">
        <v>3573</v>
      </c>
      <c r="F3846" t="s">
        <v>117</v>
      </c>
      <c r="G3846" s="87">
        <v>20190910</v>
      </c>
      <c r="H3846" t="s">
        <v>5730</v>
      </c>
      <c r="I3846" t="s">
        <v>6247</v>
      </c>
      <c r="J3846" t="s">
        <v>7448</v>
      </c>
      <c r="K3846">
        <v>7232</v>
      </c>
      <c r="L3846" t="s">
        <v>6019</v>
      </c>
      <c r="M3846" s="87">
        <v>43718</v>
      </c>
      <c r="N3846" t="s">
        <v>3620</v>
      </c>
      <c r="O3846" t="s">
        <v>3579</v>
      </c>
      <c r="P3846" s="61">
        <v>35</v>
      </c>
      <c r="Q3846" t="s">
        <v>3579</v>
      </c>
      <c r="R3846" s="61">
        <v>35</v>
      </c>
      <c r="S3846" s="61">
        <v>0</v>
      </c>
    </row>
    <row r="3847" spans="1:19" x14ac:dyDescent="0.2">
      <c r="A3847" t="s">
        <v>829</v>
      </c>
      <c r="B3847" t="s">
        <v>2522</v>
      </c>
      <c r="C3847" t="s">
        <v>3305</v>
      </c>
      <c r="D3847" t="s">
        <v>238</v>
      </c>
      <c r="E3847" t="s">
        <v>3573</v>
      </c>
      <c r="F3847" t="s">
        <v>122</v>
      </c>
      <c r="G3847" s="87">
        <v>20200205</v>
      </c>
      <c r="H3847" t="s">
        <v>5730</v>
      </c>
      <c r="I3847" t="s">
        <v>7442</v>
      </c>
      <c r="J3847" t="s">
        <v>7424</v>
      </c>
      <c r="K3847">
        <v>7476</v>
      </c>
      <c r="L3847" t="s">
        <v>7247</v>
      </c>
      <c r="M3847" s="87">
        <v>43873</v>
      </c>
      <c r="N3847" t="s">
        <v>3620</v>
      </c>
      <c r="O3847" t="s">
        <v>3579</v>
      </c>
      <c r="P3847" s="61">
        <v>768.18</v>
      </c>
      <c r="Q3847" t="s">
        <v>3579</v>
      </c>
      <c r="R3847" s="61">
        <v>768.18</v>
      </c>
      <c r="S3847" s="61">
        <v>0</v>
      </c>
    </row>
    <row r="3848" spans="1:19" x14ac:dyDescent="0.2">
      <c r="A3848" t="s">
        <v>829</v>
      </c>
      <c r="B3848" t="s">
        <v>2522</v>
      </c>
      <c r="C3848" t="s">
        <v>3305</v>
      </c>
      <c r="D3848" t="s">
        <v>238</v>
      </c>
      <c r="E3848" t="s">
        <v>3573</v>
      </c>
      <c r="F3848" t="s">
        <v>123</v>
      </c>
      <c r="G3848" s="87">
        <v>20200311</v>
      </c>
      <c r="H3848" t="s">
        <v>5730</v>
      </c>
      <c r="I3848" t="s">
        <v>6258</v>
      </c>
      <c r="J3848" t="s">
        <v>7424</v>
      </c>
      <c r="K3848">
        <v>7517</v>
      </c>
      <c r="L3848" t="s">
        <v>6135</v>
      </c>
      <c r="M3848" s="87">
        <v>43902</v>
      </c>
      <c r="N3848" t="s">
        <v>3620</v>
      </c>
      <c r="O3848" t="s">
        <v>3579</v>
      </c>
      <c r="P3848" s="61">
        <v>768.18</v>
      </c>
      <c r="Q3848" t="s">
        <v>3579</v>
      </c>
      <c r="R3848" s="61">
        <v>768.18</v>
      </c>
      <c r="S3848" s="61">
        <v>0</v>
      </c>
    </row>
    <row r="3849" spans="1:19" x14ac:dyDescent="0.2">
      <c r="A3849" t="s">
        <v>829</v>
      </c>
      <c r="B3849" t="s">
        <v>2522</v>
      </c>
      <c r="C3849" t="s">
        <v>3305</v>
      </c>
      <c r="D3849" t="s">
        <v>238</v>
      </c>
      <c r="E3849" t="s">
        <v>3573</v>
      </c>
      <c r="F3849" t="s">
        <v>124</v>
      </c>
      <c r="G3849" s="87">
        <v>20200407</v>
      </c>
      <c r="H3849" t="s">
        <v>5730</v>
      </c>
      <c r="I3849" t="s">
        <v>7443</v>
      </c>
      <c r="J3849" t="s">
        <v>7424</v>
      </c>
      <c r="K3849">
        <v>7577</v>
      </c>
      <c r="L3849" t="s">
        <v>6781</v>
      </c>
      <c r="M3849" s="87">
        <v>43935</v>
      </c>
      <c r="N3849" t="s">
        <v>3578</v>
      </c>
      <c r="O3849" t="s">
        <v>3579</v>
      </c>
      <c r="P3849" s="61">
        <v>768.18</v>
      </c>
      <c r="Q3849" t="s">
        <v>3579</v>
      </c>
      <c r="R3849" s="61">
        <v>768.18</v>
      </c>
      <c r="S3849" s="61">
        <v>0</v>
      </c>
    </row>
    <row r="3850" spans="1:19" x14ac:dyDescent="0.2">
      <c r="A3850" t="s">
        <v>829</v>
      </c>
      <c r="B3850" t="s">
        <v>2522</v>
      </c>
      <c r="C3850" t="s">
        <v>3305</v>
      </c>
      <c r="D3850" t="s">
        <v>238</v>
      </c>
      <c r="E3850" t="s">
        <v>3573</v>
      </c>
      <c r="F3850" t="s">
        <v>125</v>
      </c>
      <c r="G3850" s="87">
        <v>20200508</v>
      </c>
      <c r="H3850" t="s">
        <v>5730</v>
      </c>
      <c r="I3850" t="s">
        <v>7444</v>
      </c>
      <c r="J3850" t="s">
        <v>7424</v>
      </c>
      <c r="K3850">
        <v>7628</v>
      </c>
      <c r="L3850" t="s">
        <v>6332</v>
      </c>
      <c r="M3850" s="87">
        <v>43962</v>
      </c>
      <c r="N3850" t="s">
        <v>3620</v>
      </c>
      <c r="O3850" t="s">
        <v>3579</v>
      </c>
      <c r="P3850" s="61">
        <v>768.18</v>
      </c>
      <c r="Q3850" t="s">
        <v>3579</v>
      </c>
      <c r="R3850" s="61">
        <v>768.18</v>
      </c>
      <c r="S3850" s="61">
        <v>0</v>
      </c>
    </row>
    <row r="3851" spans="1:19" x14ac:dyDescent="0.2">
      <c r="A3851" t="s">
        <v>829</v>
      </c>
      <c r="B3851" t="s">
        <v>2522</v>
      </c>
      <c r="C3851" t="s">
        <v>3305</v>
      </c>
      <c r="D3851" t="s">
        <v>238</v>
      </c>
      <c r="E3851" t="s">
        <v>3573</v>
      </c>
      <c r="F3851" t="s">
        <v>126</v>
      </c>
      <c r="G3851" s="87">
        <v>20200603</v>
      </c>
      <c r="H3851" t="s">
        <v>5730</v>
      </c>
      <c r="I3851" t="s">
        <v>7445</v>
      </c>
      <c r="J3851" t="s">
        <v>7424</v>
      </c>
      <c r="K3851">
        <v>7670</v>
      </c>
      <c r="L3851" t="s">
        <v>7446</v>
      </c>
      <c r="M3851" s="87">
        <v>43993</v>
      </c>
      <c r="N3851" t="s">
        <v>3620</v>
      </c>
      <c r="O3851" t="s">
        <v>3579</v>
      </c>
      <c r="P3851" s="61">
        <v>768.18</v>
      </c>
      <c r="Q3851" t="s">
        <v>3579</v>
      </c>
      <c r="R3851" s="61">
        <v>768.18</v>
      </c>
      <c r="S3851" s="61">
        <v>0</v>
      </c>
    </row>
    <row r="3852" spans="1:19" x14ac:dyDescent="0.2">
      <c r="A3852" t="s">
        <v>829</v>
      </c>
      <c r="B3852" t="s">
        <v>2522</v>
      </c>
      <c r="C3852" t="s">
        <v>3305</v>
      </c>
      <c r="D3852" t="s">
        <v>238</v>
      </c>
      <c r="E3852" t="s">
        <v>3573</v>
      </c>
      <c r="F3852" t="s">
        <v>16</v>
      </c>
      <c r="G3852" s="87">
        <v>20200630</v>
      </c>
      <c r="H3852" t="s">
        <v>3617</v>
      </c>
      <c r="J3852" t="s">
        <v>3618</v>
      </c>
      <c r="K3852">
        <v>7681</v>
      </c>
      <c r="L3852" t="s">
        <v>3619</v>
      </c>
      <c r="M3852" s="87">
        <v>43999</v>
      </c>
      <c r="N3852" t="s">
        <v>3620</v>
      </c>
      <c r="O3852" t="s">
        <v>3579</v>
      </c>
      <c r="P3852" s="61">
        <v>-3875.9</v>
      </c>
      <c r="Q3852" t="s">
        <v>3579</v>
      </c>
      <c r="R3852" s="61">
        <v>0</v>
      </c>
      <c r="S3852" s="61">
        <v>-3875.9</v>
      </c>
    </row>
    <row r="3853" spans="1:19" x14ac:dyDescent="0.2">
      <c r="A3853" t="s">
        <v>830</v>
      </c>
      <c r="B3853" t="s">
        <v>2523</v>
      </c>
      <c r="C3853" t="s">
        <v>3306</v>
      </c>
      <c r="D3853" t="s">
        <v>238</v>
      </c>
      <c r="E3853" t="s">
        <v>3573</v>
      </c>
      <c r="F3853" t="s">
        <v>122</v>
      </c>
      <c r="G3853" s="87">
        <v>20200205</v>
      </c>
      <c r="H3853" t="s">
        <v>5730</v>
      </c>
      <c r="I3853" t="s">
        <v>7442</v>
      </c>
      <c r="J3853" t="s">
        <v>7436</v>
      </c>
      <c r="K3853">
        <v>7476</v>
      </c>
      <c r="L3853" t="s">
        <v>7247</v>
      </c>
      <c r="M3853" s="87">
        <v>43873</v>
      </c>
      <c r="N3853" t="s">
        <v>3620</v>
      </c>
      <c r="O3853" t="s">
        <v>3579</v>
      </c>
      <c r="P3853" s="61">
        <v>182.73</v>
      </c>
      <c r="Q3853" t="s">
        <v>3579</v>
      </c>
      <c r="R3853" s="61">
        <v>182.73</v>
      </c>
      <c r="S3853" s="61">
        <v>0</v>
      </c>
    </row>
    <row r="3854" spans="1:19" x14ac:dyDescent="0.2">
      <c r="A3854" t="s">
        <v>830</v>
      </c>
      <c r="B3854" t="s">
        <v>2523</v>
      </c>
      <c r="C3854" t="s">
        <v>3306</v>
      </c>
      <c r="D3854" t="s">
        <v>238</v>
      </c>
      <c r="E3854" t="s">
        <v>3573</v>
      </c>
      <c r="F3854" t="s">
        <v>123</v>
      </c>
      <c r="G3854" s="87">
        <v>20200311</v>
      </c>
      <c r="H3854" t="s">
        <v>5730</v>
      </c>
      <c r="I3854" t="s">
        <v>6258</v>
      </c>
      <c r="J3854" t="s">
        <v>7436</v>
      </c>
      <c r="K3854">
        <v>7517</v>
      </c>
      <c r="L3854" t="s">
        <v>6135</v>
      </c>
      <c r="M3854" s="87">
        <v>43902</v>
      </c>
      <c r="N3854" t="s">
        <v>3620</v>
      </c>
      <c r="O3854" t="s">
        <v>3579</v>
      </c>
      <c r="P3854" s="61">
        <v>182.73</v>
      </c>
      <c r="Q3854" t="s">
        <v>3579</v>
      </c>
      <c r="R3854" s="61">
        <v>182.73</v>
      </c>
      <c r="S3854" s="61">
        <v>0</v>
      </c>
    </row>
    <row r="3855" spans="1:19" x14ac:dyDescent="0.2">
      <c r="A3855" t="s">
        <v>830</v>
      </c>
      <c r="B3855" t="s">
        <v>2523</v>
      </c>
      <c r="C3855" t="s">
        <v>3306</v>
      </c>
      <c r="D3855" t="s">
        <v>238</v>
      </c>
      <c r="E3855" t="s">
        <v>3573</v>
      </c>
      <c r="F3855" t="s">
        <v>124</v>
      </c>
      <c r="G3855" s="87">
        <v>20200407</v>
      </c>
      <c r="H3855" t="s">
        <v>5730</v>
      </c>
      <c r="I3855" t="s">
        <v>7443</v>
      </c>
      <c r="J3855" t="s">
        <v>7436</v>
      </c>
      <c r="K3855">
        <v>7577</v>
      </c>
      <c r="L3855" t="s">
        <v>6781</v>
      </c>
      <c r="M3855" s="87">
        <v>43935</v>
      </c>
      <c r="N3855" t="s">
        <v>3578</v>
      </c>
      <c r="O3855" t="s">
        <v>3579</v>
      </c>
      <c r="P3855" s="61">
        <v>182.73</v>
      </c>
      <c r="Q3855" t="s">
        <v>3579</v>
      </c>
      <c r="R3855" s="61">
        <v>182.73</v>
      </c>
      <c r="S3855" s="61">
        <v>0</v>
      </c>
    </row>
    <row r="3856" spans="1:19" x14ac:dyDescent="0.2">
      <c r="A3856" t="s">
        <v>830</v>
      </c>
      <c r="B3856" t="s">
        <v>2523</v>
      </c>
      <c r="C3856" t="s">
        <v>3306</v>
      </c>
      <c r="D3856" t="s">
        <v>238</v>
      </c>
      <c r="E3856" t="s">
        <v>3573</v>
      </c>
      <c r="F3856" t="s">
        <v>125</v>
      </c>
      <c r="G3856" s="87">
        <v>20200508</v>
      </c>
      <c r="H3856" t="s">
        <v>5730</v>
      </c>
      <c r="I3856" t="s">
        <v>7444</v>
      </c>
      <c r="J3856" t="s">
        <v>7436</v>
      </c>
      <c r="K3856">
        <v>7628</v>
      </c>
      <c r="L3856" t="s">
        <v>6332</v>
      </c>
      <c r="M3856" s="87">
        <v>43962</v>
      </c>
      <c r="N3856" t="s">
        <v>3620</v>
      </c>
      <c r="O3856" t="s">
        <v>3579</v>
      </c>
      <c r="P3856" s="61">
        <v>182.73</v>
      </c>
      <c r="Q3856" t="s">
        <v>3579</v>
      </c>
      <c r="R3856" s="61">
        <v>182.73</v>
      </c>
      <c r="S3856" s="61">
        <v>0</v>
      </c>
    </row>
    <row r="3857" spans="1:19" x14ac:dyDescent="0.2">
      <c r="A3857" t="s">
        <v>830</v>
      </c>
      <c r="B3857" t="s">
        <v>2523</v>
      </c>
      <c r="C3857" t="s">
        <v>3306</v>
      </c>
      <c r="D3857" t="s">
        <v>238</v>
      </c>
      <c r="E3857" t="s">
        <v>3573</v>
      </c>
      <c r="F3857" t="s">
        <v>126</v>
      </c>
      <c r="G3857" s="87">
        <v>20200603</v>
      </c>
      <c r="H3857" t="s">
        <v>5730</v>
      </c>
      <c r="I3857" t="s">
        <v>7445</v>
      </c>
      <c r="J3857" t="s">
        <v>7436</v>
      </c>
      <c r="K3857">
        <v>7670</v>
      </c>
      <c r="L3857" t="s">
        <v>7446</v>
      </c>
      <c r="M3857" s="87">
        <v>43993</v>
      </c>
      <c r="N3857" t="s">
        <v>3620</v>
      </c>
      <c r="O3857" t="s">
        <v>3579</v>
      </c>
      <c r="P3857" s="61">
        <v>182.73</v>
      </c>
      <c r="Q3857" t="s">
        <v>3579</v>
      </c>
      <c r="R3857" s="61">
        <v>182.73</v>
      </c>
      <c r="S3857" s="61">
        <v>0</v>
      </c>
    </row>
    <row r="3858" spans="1:19" x14ac:dyDescent="0.2">
      <c r="A3858" t="s">
        <v>830</v>
      </c>
      <c r="B3858" t="s">
        <v>2523</v>
      </c>
      <c r="C3858" t="s">
        <v>3306</v>
      </c>
      <c r="D3858" t="s">
        <v>238</v>
      </c>
      <c r="E3858" t="s">
        <v>3573</v>
      </c>
      <c r="F3858" t="s">
        <v>16</v>
      </c>
      <c r="G3858" s="87">
        <v>20200630</v>
      </c>
      <c r="H3858" t="s">
        <v>3617</v>
      </c>
      <c r="J3858" t="s">
        <v>3618</v>
      </c>
      <c r="K3858">
        <v>7681</v>
      </c>
      <c r="L3858" t="s">
        <v>3619</v>
      </c>
      <c r="M3858" s="87">
        <v>43999</v>
      </c>
      <c r="N3858" t="s">
        <v>3620</v>
      </c>
      <c r="O3858" t="s">
        <v>3579</v>
      </c>
      <c r="P3858" s="61">
        <v>-913.65</v>
      </c>
      <c r="Q3858" t="s">
        <v>3579</v>
      </c>
      <c r="R3858" s="61">
        <v>0</v>
      </c>
      <c r="S3858" s="61">
        <v>-913.65</v>
      </c>
    </row>
    <row r="3859" spans="1:19" x14ac:dyDescent="0.2">
      <c r="A3859" t="s">
        <v>831</v>
      </c>
      <c r="B3859" t="s">
        <v>2526</v>
      </c>
      <c r="C3859" t="s">
        <v>3308</v>
      </c>
      <c r="D3859" t="s">
        <v>238</v>
      </c>
      <c r="E3859" t="s">
        <v>3573</v>
      </c>
      <c r="F3859" t="s">
        <v>122</v>
      </c>
      <c r="G3859" s="87">
        <v>20200205</v>
      </c>
      <c r="H3859" t="s">
        <v>5730</v>
      </c>
      <c r="I3859" t="s">
        <v>7442</v>
      </c>
      <c r="J3859" t="s">
        <v>7437</v>
      </c>
      <c r="K3859">
        <v>7476</v>
      </c>
      <c r="L3859" t="s">
        <v>7247</v>
      </c>
      <c r="M3859" s="87">
        <v>43873</v>
      </c>
      <c r="N3859" t="s">
        <v>3620</v>
      </c>
      <c r="O3859" t="s">
        <v>3579</v>
      </c>
      <c r="P3859" s="61">
        <v>200</v>
      </c>
      <c r="Q3859" t="s">
        <v>3579</v>
      </c>
      <c r="R3859" s="61">
        <v>200</v>
      </c>
      <c r="S3859" s="61">
        <v>0</v>
      </c>
    </row>
    <row r="3860" spans="1:19" x14ac:dyDescent="0.2">
      <c r="A3860" t="s">
        <v>831</v>
      </c>
      <c r="B3860" t="s">
        <v>2526</v>
      </c>
      <c r="C3860" t="s">
        <v>3308</v>
      </c>
      <c r="D3860" t="s">
        <v>238</v>
      </c>
      <c r="E3860" t="s">
        <v>3573</v>
      </c>
      <c r="F3860" t="s">
        <v>123</v>
      </c>
      <c r="G3860" s="87">
        <v>20200311</v>
      </c>
      <c r="H3860" t="s">
        <v>5730</v>
      </c>
      <c r="I3860" t="s">
        <v>6258</v>
      </c>
      <c r="J3860" t="s">
        <v>7437</v>
      </c>
      <c r="K3860">
        <v>7517</v>
      </c>
      <c r="L3860" t="s">
        <v>6135</v>
      </c>
      <c r="M3860" s="87">
        <v>43902</v>
      </c>
      <c r="N3860" t="s">
        <v>3620</v>
      </c>
      <c r="O3860" t="s">
        <v>3579</v>
      </c>
      <c r="P3860" s="61">
        <v>200</v>
      </c>
      <c r="Q3860" t="s">
        <v>3579</v>
      </c>
      <c r="R3860" s="61">
        <v>200</v>
      </c>
      <c r="S3860" s="61">
        <v>0</v>
      </c>
    </row>
    <row r="3861" spans="1:19" x14ac:dyDescent="0.2">
      <c r="A3861" t="s">
        <v>831</v>
      </c>
      <c r="B3861" t="s">
        <v>2526</v>
      </c>
      <c r="C3861" t="s">
        <v>3308</v>
      </c>
      <c r="D3861" t="s">
        <v>238</v>
      </c>
      <c r="E3861" t="s">
        <v>3573</v>
      </c>
      <c r="F3861" t="s">
        <v>124</v>
      </c>
      <c r="G3861" s="87">
        <v>20200407</v>
      </c>
      <c r="H3861" t="s">
        <v>5730</v>
      </c>
      <c r="I3861" t="s">
        <v>7443</v>
      </c>
      <c r="J3861" t="s">
        <v>7437</v>
      </c>
      <c r="K3861">
        <v>7577</v>
      </c>
      <c r="L3861" t="s">
        <v>6781</v>
      </c>
      <c r="M3861" s="87">
        <v>43935</v>
      </c>
      <c r="N3861" t="s">
        <v>3578</v>
      </c>
      <c r="O3861" t="s">
        <v>3579</v>
      </c>
      <c r="P3861" s="61">
        <v>200</v>
      </c>
      <c r="Q3861" t="s">
        <v>3579</v>
      </c>
      <c r="R3861" s="61">
        <v>200</v>
      </c>
      <c r="S3861" s="61">
        <v>0</v>
      </c>
    </row>
    <row r="3862" spans="1:19" x14ac:dyDescent="0.2">
      <c r="A3862" t="s">
        <v>831</v>
      </c>
      <c r="B3862" t="s">
        <v>2526</v>
      </c>
      <c r="C3862" t="s">
        <v>3308</v>
      </c>
      <c r="D3862" t="s">
        <v>238</v>
      </c>
      <c r="E3862" t="s">
        <v>3573</v>
      </c>
      <c r="F3862" t="s">
        <v>124</v>
      </c>
      <c r="G3862" s="87">
        <v>20200428</v>
      </c>
      <c r="H3862" t="s">
        <v>5730</v>
      </c>
      <c r="I3862" t="s">
        <v>7449</v>
      </c>
      <c r="J3862" t="s">
        <v>7450</v>
      </c>
      <c r="K3862">
        <v>7603</v>
      </c>
      <c r="L3862" t="s">
        <v>7451</v>
      </c>
      <c r="M3862" s="87">
        <v>43950</v>
      </c>
      <c r="N3862" t="s">
        <v>3578</v>
      </c>
      <c r="O3862" t="s">
        <v>3579</v>
      </c>
      <c r="P3862" s="61">
        <v>202.86</v>
      </c>
      <c r="Q3862" t="s">
        <v>3579</v>
      </c>
      <c r="R3862" s="61">
        <v>202.86</v>
      </c>
      <c r="S3862" s="61">
        <v>0</v>
      </c>
    </row>
    <row r="3863" spans="1:19" x14ac:dyDescent="0.2">
      <c r="A3863" t="s">
        <v>831</v>
      </c>
      <c r="B3863" t="s">
        <v>2526</v>
      </c>
      <c r="C3863" t="s">
        <v>3308</v>
      </c>
      <c r="D3863" t="s">
        <v>238</v>
      </c>
      <c r="E3863" t="s">
        <v>3573</v>
      </c>
      <c r="F3863" t="s">
        <v>125</v>
      </c>
      <c r="G3863" s="87">
        <v>20200508</v>
      </c>
      <c r="H3863" t="s">
        <v>5730</v>
      </c>
      <c r="I3863" t="s">
        <v>7444</v>
      </c>
      <c r="J3863" t="s">
        <v>7437</v>
      </c>
      <c r="K3863">
        <v>7628</v>
      </c>
      <c r="L3863" t="s">
        <v>6332</v>
      </c>
      <c r="M3863" s="87">
        <v>43962</v>
      </c>
      <c r="N3863" t="s">
        <v>3620</v>
      </c>
      <c r="O3863" t="s">
        <v>3579</v>
      </c>
      <c r="P3863" s="61">
        <v>200</v>
      </c>
      <c r="Q3863" t="s">
        <v>3579</v>
      </c>
      <c r="R3863" s="61">
        <v>200</v>
      </c>
      <c r="S3863" s="61">
        <v>0</v>
      </c>
    </row>
    <row r="3864" spans="1:19" x14ac:dyDescent="0.2">
      <c r="A3864" t="s">
        <v>831</v>
      </c>
      <c r="B3864" t="s">
        <v>2526</v>
      </c>
      <c r="C3864" t="s">
        <v>3308</v>
      </c>
      <c r="D3864" t="s">
        <v>238</v>
      </c>
      <c r="E3864" t="s">
        <v>3573</v>
      </c>
      <c r="F3864" t="s">
        <v>126</v>
      </c>
      <c r="G3864" s="87">
        <v>20200603</v>
      </c>
      <c r="H3864" t="s">
        <v>5730</v>
      </c>
      <c r="I3864" t="s">
        <v>7445</v>
      </c>
      <c r="J3864" t="s">
        <v>7437</v>
      </c>
      <c r="K3864">
        <v>7670</v>
      </c>
      <c r="L3864" t="s">
        <v>7446</v>
      </c>
      <c r="M3864" s="87">
        <v>43993</v>
      </c>
      <c r="N3864" t="s">
        <v>3620</v>
      </c>
      <c r="O3864" t="s">
        <v>3579</v>
      </c>
      <c r="P3864" s="61">
        <v>200</v>
      </c>
      <c r="Q3864" t="s">
        <v>3579</v>
      </c>
      <c r="R3864" s="61">
        <v>200</v>
      </c>
      <c r="S3864" s="61">
        <v>0</v>
      </c>
    </row>
    <row r="3865" spans="1:19" x14ac:dyDescent="0.2">
      <c r="A3865" t="s">
        <v>831</v>
      </c>
      <c r="B3865" t="s">
        <v>2526</v>
      </c>
      <c r="C3865" t="s">
        <v>3308</v>
      </c>
      <c r="D3865" t="s">
        <v>238</v>
      </c>
      <c r="E3865" t="s">
        <v>3573</v>
      </c>
      <c r="F3865" t="s">
        <v>16</v>
      </c>
      <c r="G3865" s="87">
        <v>20200630</v>
      </c>
      <c r="H3865" t="s">
        <v>3617</v>
      </c>
      <c r="J3865" t="s">
        <v>3618</v>
      </c>
      <c r="K3865">
        <v>7681</v>
      </c>
      <c r="L3865" t="s">
        <v>3619</v>
      </c>
      <c r="M3865" s="87">
        <v>43999</v>
      </c>
      <c r="N3865" t="s">
        <v>3620</v>
      </c>
      <c r="O3865" t="s">
        <v>3579</v>
      </c>
      <c r="P3865" s="61">
        <v>-1202.8599999999999</v>
      </c>
      <c r="Q3865" t="s">
        <v>3579</v>
      </c>
      <c r="R3865" s="61">
        <v>0</v>
      </c>
      <c r="S3865" s="61">
        <v>-1202.8599999999999</v>
      </c>
    </row>
    <row r="3866" spans="1:19" x14ac:dyDescent="0.2">
      <c r="A3866" t="s">
        <v>833</v>
      </c>
      <c r="B3866" t="s">
        <v>2535</v>
      </c>
      <c r="C3866" t="s">
        <v>3313</v>
      </c>
      <c r="D3866" t="s">
        <v>238</v>
      </c>
      <c r="E3866" t="s">
        <v>3573</v>
      </c>
      <c r="F3866" t="s">
        <v>119</v>
      </c>
      <c r="G3866" s="87">
        <v>20191126</v>
      </c>
      <c r="H3866" t="s">
        <v>5730</v>
      </c>
      <c r="I3866" t="s">
        <v>7452</v>
      </c>
      <c r="J3866" t="s">
        <v>7453</v>
      </c>
      <c r="K3866">
        <v>7355</v>
      </c>
      <c r="L3866" t="s">
        <v>6311</v>
      </c>
      <c r="M3866" s="87">
        <v>43800</v>
      </c>
      <c r="N3866" t="s">
        <v>3578</v>
      </c>
      <c r="O3866" t="s">
        <v>3579</v>
      </c>
      <c r="P3866" s="61">
        <v>295.45</v>
      </c>
      <c r="Q3866" t="s">
        <v>3579</v>
      </c>
      <c r="R3866" s="61">
        <v>295.45</v>
      </c>
      <c r="S3866" s="61">
        <v>0</v>
      </c>
    </row>
    <row r="3867" spans="1:19" x14ac:dyDescent="0.2">
      <c r="A3867" t="s">
        <v>833</v>
      </c>
      <c r="B3867" t="s">
        <v>2535</v>
      </c>
      <c r="C3867" t="s">
        <v>3313</v>
      </c>
      <c r="D3867" t="s">
        <v>238</v>
      </c>
      <c r="E3867" t="s">
        <v>3573</v>
      </c>
      <c r="F3867" t="s">
        <v>16</v>
      </c>
      <c r="G3867" s="87">
        <v>20200630</v>
      </c>
      <c r="H3867" t="s">
        <v>3617</v>
      </c>
      <c r="J3867" t="s">
        <v>3618</v>
      </c>
      <c r="K3867">
        <v>7681</v>
      </c>
      <c r="L3867" t="s">
        <v>3619</v>
      </c>
      <c r="M3867" s="87">
        <v>43999</v>
      </c>
      <c r="N3867" t="s">
        <v>3620</v>
      </c>
      <c r="O3867" t="s">
        <v>3579</v>
      </c>
      <c r="P3867" s="61">
        <v>-295.45</v>
      </c>
      <c r="Q3867" t="s">
        <v>3579</v>
      </c>
      <c r="R3867" s="61">
        <v>0</v>
      </c>
      <c r="S3867" s="61">
        <v>-295.45</v>
      </c>
    </row>
    <row r="3868" spans="1:19" x14ac:dyDescent="0.2">
      <c r="A3868" t="s">
        <v>834</v>
      </c>
      <c r="B3868" t="s">
        <v>2536</v>
      </c>
      <c r="C3868" t="s">
        <v>3314</v>
      </c>
      <c r="D3868" t="s">
        <v>238</v>
      </c>
      <c r="E3868" t="s">
        <v>3573</v>
      </c>
      <c r="F3868" t="s">
        <v>119</v>
      </c>
      <c r="G3868" s="87">
        <v>20191126</v>
      </c>
      <c r="H3868" t="s">
        <v>5730</v>
      </c>
      <c r="I3868" t="s">
        <v>7454</v>
      </c>
      <c r="J3868" t="s">
        <v>7455</v>
      </c>
      <c r="K3868">
        <v>7355</v>
      </c>
      <c r="L3868" t="s">
        <v>6311</v>
      </c>
      <c r="M3868" s="87">
        <v>43800</v>
      </c>
      <c r="N3868" t="s">
        <v>3578</v>
      </c>
      <c r="O3868" t="s">
        <v>3579</v>
      </c>
      <c r="P3868" s="61">
        <v>100</v>
      </c>
      <c r="Q3868" t="s">
        <v>3579</v>
      </c>
      <c r="R3868" s="61">
        <v>100</v>
      </c>
      <c r="S3868" s="61">
        <v>0</v>
      </c>
    </row>
    <row r="3869" spans="1:19" x14ac:dyDescent="0.2">
      <c r="A3869" t="s">
        <v>834</v>
      </c>
      <c r="B3869" t="s">
        <v>2536</v>
      </c>
      <c r="C3869" t="s">
        <v>3314</v>
      </c>
      <c r="D3869" t="s">
        <v>238</v>
      </c>
      <c r="E3869" t="s">
        <v>3573</v>
      </c>
      <c r="F3869" t="s">
        <v>16</v>
      </c>
      <c r="G3869" s="87">
        <v>20200630</v>
      </c>
      <c r="H3869" t="s">
        <v>3617</v>
      </c>
      <c r="J3869" t="s">
        <v>3618</v>
      </c>
      <c r="K3869">
        <v>7681</v>
      </c>
      <c r="L3869" t="s">
        <v>3619</v>
      </c>
      <c r="M3869" s="87">
        <v>43999</v>
      </c>
      <c r="N3869" t="s">
        <v>3620</v>
      </c>
      <c r="O3869" t="s">
        <v>3579</v>
      </c>
      <c r="P3869" s="61">
        <v>-100</v>
      </c>
      <c r="Q3869" t="s">
        <v>3579</v>
      </c>
      <c r="R3869" s="61">
        <v>0</v>
      </c>
      <c r="S3869" s="61">
        <v>-100</v>
      </c>
    </row>
    <row r="3870" spans="1:19" x14ac:dyDescent="0.2">
      <c r="A3870" t="s">
        <v>836</v>
      </c>
      <c r="B3870" t="s">
        <v>2538</v>
      </c>
      <c r="C3870" t="s">
        <v>3315</v>
      </c>
      <c r="D3870" t="s">
        <v>238</v>
      </c>
      <c r="E3870" t="s">
        <v>3573</v>
      </c>
      <c r="F3870" t="s">
        <v>119</v>
      </c>
      <c r="G3870" s="87">
        <v>20191126</v>
      </c>
      <c r="H3870" t="s">
        <v>5730</v>
      </c>
      <c r="I3870" t="s">
        <v>7456</v>
      </c>
      <c r="J3870" t="s">
        <v>7457</v>
      </c>
      <c r="K3870">
        <v>7355</v>
      </c>
      <c r="L3870" t="s">
        <v>6311</v>
      </c>
      <c r="M3870" s="87">
        <v>43800</v>
      </c>
      <c r="N3870" t="s">
        <v>3578</v>
      </c>
      <c r="O3870" t="s">
        <v>3579</v>
      </c>
      <c r="P3870" s="61">
        <v>295.45</v>
      </c>
      <c r="Q3870" t="s">
        <v>3579</v>
      </c>
      <c r="R3870" s="61">
        <v>295.45</v>
      </c>
      <c r="S3870" s="61">
        <v>0</v>
      </c>
    </row>
    <row r="3871" spans="1:19" x14ac:dyDescent="0.2">
      <c r="A3871" t="s">
        <v>836</v>
      </c>
      <c r="B3871" t="s">
        <v>2538</v>
      </c>
      <c r="C3871" t="s">
        <v>3315</v>
      </c>
      <c r="D3871" t="s">
        <v>238</v>
      </c>
      <c r="E3871" t="s">
        <v>3573</v>
      </c>
      <c r="F3871" t="s">
        <v>16</v>
      </c>
      <c r="G3871" s="87">
        <v>20200630</v>
      </c>
      <c r="H3871" t="s">
        <v>3617</v>
      </c>
      <c r="J3871" t="s">
        <v>3618</v>
      </c>
      <c r="K3871">
        <v>7681</v>
      </c>
      <c r="L3871" t="s">
        <v>3619</v>
      </c>
      <c r="M3871" s="87">
        <v>43999</v>
      </c>
      <c r="N3871" t="s">
        <v>3620</v>
      </c>
      <c r="O3871" t="s">
        <v>3579</v>
      </c>
      <c r="P3871" s="61">
        <v>-295.45</v>
      </c>
      <c r="Q3871" t="s">
        <v>3579</v>
      </c>
      <c r="R3871" s="61">
        <v>0</v>
      </c>
      <c r="S3871" s="61">
        <v>-295.45</v>
      </c>
    </row>
    <row r="3872" spans="1:19" x14ac:dyDescent="0.2">
      <c r="A3872" t="s">
        <v>837</v>
      </c>
      <c r="B3872" t="s">
        <v>2539</v>
      </c>
      <c r="C3872" t="s">
        <v>3316</v>
      </c>
      <c r="D3872" t="s">
        <v>238</v>
      </c>
      <c r="E3872" t="s">
        <v>3573</v>
      </c>
      <c r="F3872" t="s">
        <v>120</v>
      </c>
      <c r="G3872" s="87">
        <v>20191204</v>
      </c>
      <c r="H3872" t="s">
        <v>5730</v>
      </c>
      <c r="I3872" t="s">
        <v>7458</v>
      </c>
      <c r="J3872" t="s">
        <v>7459</v>
      </c>
      <c r="K3872">
        <v>7372</v>
      </c>
      <c r="L3872" t="s">
        <v>6650</v>
      </c>
      <c r="M3872" s="87">
        <v>43808</v>
      </c>
      <c r="N3872" t="s">
        <v>3578</v>
      </c>
      <c r="O3872" t="s">
        <v>3579</v>
      </c>
      <c r="P3872" s="61">
        <v>295.45</v>
      </c>
      <c r="Q3872" t="s">
        <v>3579</v>
      </c>
      <c r="R3872" s="61">
        <v>295.45</v>
      </c>
      <c r="S3872" s="61">
        <v>0</v>
      </c>
    </row>
    <row r="3873" spans="1:19" x14ac:dyDescent="0.2">
      <c r="A3873" t="s">
        <v>837</v>
      </c>
      <c r="B3873" t="s">
        <v>2539</v>
      </c>
      <c r="C3873" t="s">
        <v>3316</v>
      </c>
      <c r="D3873" t="s">
        <v>238</v>
      </c>
      <c r="E3873" t="s">
        <v>3573</v>
      </c>
      <c r="F3873" t="s">
        <v>16</v>
      </c>
      <c r="G3873" s="87">
        <v>20200630</v>
      </c>
      <c r="H3873" t="s">
        <v>3617</v>
      </c>
      <c r="J3873" t="s">
        <v>3618</v>
      </c>
      <c r="K3873">
        <v>7681</v>
      </c>
      <c r="L3873" t="s">
        <v>3619</v>
      </c>
      <c r="M3873" s="87">
        <v>43999</v>
      </c>
      <c r="N3873" t="s">
        <v>3620</v>
      </c>
      <c r="O3873" t="s">
        <v>3579</v>
      </c>
      <c r="P3873" s="61">
        <v>-295.45</v>
      </c>
      <c r="Q3873" t="s">
        <v>3579</v>
      </c>
      <c r="R3873" s="61">
        <v>0</v>
      </c>
      <c r="S3873" s="61">
        <v>-295.45</v>
      </c>
    </row>
    <row r="3874" spans="1:19" x14ac:dyDescent="0.2">
      <c r="A3874" t="s">
        <v>838</v>
      </c>
      <c r="B3874" t="s">
        <v>2540</v>
      </c>
      <c r="C3874" t="s">
        <v>3317</v>
      </c>
      <c r="D3874" t="s">
        <v>238</v>
      </c>
      <c r="E3874" t="s">
        <v>3573</v>
      </c>
      <c r="F3874" t="s">
        <v>119</v>
      </c>
      <c r="G3874" s="87">
        <v>20191126</v>
      </c>
      <c r="H3874" t="s">
        <v>5730</v>
      </c>
      <c r="I3874" t="s">
        <v>7460</v>
      </c>
      <c r="J3874" t="s">
        <v>7461</v>
      </c>
      <c r="K3874">
        <v>7355</v>
      </c>
      <c r="L3874" t="s">
        <v>6311</v>
      </c>
      <c r="M3874" s="87">
        <v>43800</v>
      </c>
      <c r="N3874" t="s">
        <v>3578</v>
      </c>
      <c r="O3874" t="s">
        <v>3579</v>
      </c>
      <c r="P3874" s="61">
        <v>345.45</v>
      </c>
      <c r="Q3874" t="s">
        <v>3579</v>
      </c>
      <c r="R3874" s="61">
        <v>345.45</v>
      </c>
      <c r="S3874" s="61">
        <v>0</v>
      </c>
    </row>
    <row r="3875" spans="1:19" x14ac:dyDescent="0.2">
      <c r="A3875" t="s">
        <v>838</v>
      </c>
      <c r="B3875" t="s">
        <v>2540</v>
      </c>
      <c r="C3875" t="s">
        <v>3317</v>
      </c>
      <c r="D3875" t="s">
        <v>238</v>
      </c>
      <c r="E3875" t="s">
        <v>3573</v>
      </c>
      <c r="F3875" t="s">
        <v>123</v>
      </c>
      <c r="G3875" s="87">
        <v>20200311</v>
      </c>
      <c r="H3875" t="s">
        <v>5730</v>
      </c>
      <c r="I3875" t="s">
        <v>7462</v>
      </c>
      <c r="J3875" t="s">
        <v>7463</v>
      </c>
      <c r="K3875">
        <v>7517</v>
      </c>
      <c r="L3875" t="s">
        <v>6135</v>
      </c>
      <c r="M3875" s="87">
        <v>43902</v>
      </c>
      <c r="N3875" t="s">
        <v>3620</v>
      </c>
      <c r="O3875" t="s">
        <v>3579</v>
      </c>
      <c r="P3875" s="61">
        <v>106</v>
      </c>
      <c r="Q3875" t="s">
        <v>3579</v>
      </c>
      <c r="R3875" s="61">
        <v>106</v>
      </c>
      <c r="S3875" s="61">
        <v>0</v>
      </c>
    </row>
    <row r="3876" spans="1:19" x14ac:dyDescent="0.2">
      <c r="A3876" t="s">
        <v>838</v>
      </c>
      <c r="B3876" t="s">
        <v>2540</v>
      </c>
      <c r="C3876" t="s">
        <v>3317</v>
      </c>
      <c r="D3876" t="s">
        <v>238</v>
      </c>
      <c r="E3876" t="s">
        <v>3573</v>
      </c>
      <c r="F3876" t="s">
        <v>16</v>
      </c>
      <c r="G3876" s="87">
        <v>20200630</v>
      </c>
      <c r="H3876" t="s">
        <v>3617</v>
      </c>
      <c r="J3876" t="s">
        <v>3618</v>
      </c>
      <c r="K3876">
        <v>7681</v>
      </c>
      <c r="L3876" t="s">
        <v>3619</v>
      </c>
      <c r="M3876" s="87">
        <v>43999</v>
      </c>
      <c r="N3876" t="s">
        <v>3620</v>
      </c>
      <c r="O3876" t="s">
        <v>3579</v>
      </c>
      <c r="P3876" s="61">
        <v>-451.45</v>
      </c>
      <c r="Q3876" t="s">
        <v>3579</v>
      </c>
      <c r="R3876" s="61">
        <v>0</v>
      </c>
      <c r="S3876" s="61">
        <v>-451.45</v>
      </c>
    </row>
    <row r="3877" spans="1:19" x14ac:dyDescent="0.2">
      <c r="A3877" t="s">
        <v>840</v>
      </c>
      <c r="B3877" t="s">
        <v>2543</v>
      </c>
      <c r="C3877" t="s">
        <v>3318</v>
      </c>
      <c r="D3877" t="s">
        <v>238</v>
      </c>
      <c r="E3877" t="s">
        <v>3573</v>
      </c>
      <c r="F3877" t="s">
        <v>120</v>
      </c>
      <c r="G3877" s="87">
        <v>20191204</v>
      </c>
      <c r="H3877" t="s">
        <v>5730</v>
      </c>
      <c r="I3877" t="s">
        <v>7464</v>
      </c>
      <c r="J3877" t="s">
        <v>7465</v>
      </c>
      <c r="K3877">
        <v>7372</v>
      </c>
      <c r="L3877" t="s">
        <v>6650</v>
      </c>
      <c r="M3877" s="87">
        <v>43808</v>
      </c>
      <c r="N3877" t="s">
        <v>3578</v>
      </c>
      <c r="O3877" t="s">
        <v>3579</v>
      </c>
      <c r="P3877" s="61">
        <v>445.45</v>
      </c>
      <c r="Q3877" t="s">
        <v>3579</v>
      </c>
      <c r="R3877" s="61">
        <v>445.45</v>
      </c>
      <c r="S3877" s="61">
        <v>0</v>
      </c>
    </row>
    <row r="3878" spans="1:19" x14ac:dyDescent="0.2">
      <c r="A3878" t="s">
        <v>840</v>
      </c>
      <c r="B3878" t="s">
        <v>2543</v>
      </c>
      <c r="C3878" t="s">
        <v>3318</v>
      </c>
      <c r="D3878" t="s">
        <v>238</v>
      </c>
      <c r="E3878" t="s">
        <v>3573</v>
      </c>
      <c r="F3878" t="s">
        <v>16</v>
      </c>
      <c r="G3878" s="87">
        <v>20200630</v>
      </c>
      <c r="H3878" t="s">
        <v>3617</v>
      </c>
      <c r="J3878" t="s">
        <v>3618</v>
      </c>
      <c r="K3878">
        <v>7681</v>
      </c>
      <c r="L3878" t="s">
        <v>3619</v>
      </c>
      <c r="M3878" s="87">
        <v>43999</v>
      </c>
      <c r="N3878" t="s">
        <v>3620</v>
      </c>
      <c r="O3878" t="s">
        <v>3579</v>
      </c>
      <c r="P3878" s="61">
        <v>-445.45</v>
      </c>
      <c r="Q3878" t="s">
        <v>3579</v>
      </c>
      <c r="R3878" s="61">
        <v>0</v>
      </c>
      <c r="S3878" s="61">
        <v>-445.45</v>
      </c>
    </row>
    <row r="3879" spans="1:19" x14ac:dyDescent="0.2">
      <c r="A3879" t="s">
        <v>841</v>
      </c>
      <c r="B3879" t="s">
        <v>2550</v>
      </c>
      <c r="C3879" t="s">
        <v>3319</v>
      </c>
      <c r="D3879" t="s">
        <v>238</v>
      </c>
      <c r="E3879" t="s">
        <v>3573</v>
      </c>
      <c r="F3879" t="s">
        <v>117</v>
      </c>
      <c r="G3879" s="87">
        <v>20190919</v>
      </c>
      <c r="H3879" t="s">
        <v>5730</v>
      </c>
      <c r="I3879" t="s">
        <v>7466</v>
      </c>
      <c r="J3879" t="s">
        <v>7467</v>
      </c>
      <c r="K3879">
        <v>7260</v>
      </c>
      <c r="L3879" t="s">
        <v>6301</v>
      </c>
      <c r="M3879" s="87">
        <v>43739</v>
      </c>
      <c r="N3879" t="s">
        <v>3578</v>
      </c>
      <c r="O3879" t="s">
        <v>3579</v>
      </c>
      <c r="P3879" s="61">
        <v>68.180000000000007</v>
      </c>
      <c r="Q3879" t="s">
        <v>3579</v>
      </c>
      <c r="R3879" s="61">
        <v>68.180000000000007</v>
      </c>
      <c r="S3879" s="61">
        <v>0</v>
      </c>
    </row>
    <row r="3880" spans="1:19" x14ac:dyDescent="0.2">
      <c r="A3880" t="s">
        <v>841</v>
      </c>
      <c r="B3880" t="s">
        <v>2550</v>
      </c>
      <c r="C3880" t="s">
        <v>3319</v>
      </c>
      <c r="D3880" t="s">
        <v>238</v>
      </c>
      <c r="E3880" t="s">
        <v>3573</v>
      </c>
      <c r="F3880" t="s">
        <v>16</v>
      </c>
      <c r="G3880" s="87">
        <v>20200630</v>
      </c>
      <c r="H3880" t="s">
        <v>3617</v>
      </c>
      <c r="J3880" t="s">
        <v>3618</v>
      </c>
      <c r="K3880">
        <v>7681</v>
      </c>
      <c r="L3880" t="s">
        <v>3619</v>
      </c>
      <c r="M3880" s="87">
        <v>43999</v>
      </c>
      <c r="N3880" t="s">
        <v>3620</v>
      </c>
      <c r="O3880" t="s">
        <v>3579</v>
      </c>
      <c r="P3880" s="61">
        <v>-68.180000000000007</v>
      </c>
      <c r="Q3880" t="s">
        <v>3579</v>
      </c>
      <c r="R3880" s="61">
        <v>0</v>
      </c>
      <c r="S3880" s="61">
        <v>-68.180000000000007</v>
      </c>
    </row>
    <row r="3881" spans="1:19" x14ac:dyDescent="0.2">
      <c r="A3881" t="s">
        <v>842</v>
      </c>
      <c r="B3881" t="s">
        <v>2551</v>
      </c>
      <c r="C3881" t="s">
        <v>3321</v>
      </c>
      <c r="D3881" t="s">
        <v>238</v>
      </c>
      <c r="E3881" t="s">
        <v>3573</v>
      </c>
      <c r="F3881" t="s">
        <v>118</v>
      </c>
      <c r="G3881" s="87">
        <v>20191009</v>
      </c>
      <c r="H3881" t="s">
        <v>5730</v>
      </c>
      <c r="I3881" t="s">
        <v>7468</v>
      </c>
      <c r="J3881" t="s">
        <v>7469</v>
      </c>
      <c r="K3881">
        <v>7279</v>
      </c>
      <c r="L3881" t="s">
        <v>6021</v>
      </c>
      <c r="M3881" s="87">
        <v>43747</v>
      </c>
      <c r="N3881" t="s">
        <v>3620</v>
      </c>
      <c r="O3881" t="s">
        <v>3579</v>
      </c>
      <c r="P3881" s="61">
        <v>38.96</v>
      </c>
      <c r="Q3881" t="s">
        <v>3579</v>
      </c>
      <c r="R3881" s="61">
        <v>38.96</v>
      </c>
      <c r="S3881" s="61">
        <v>0</v>
      </c>
    </row>
    <row r="3882" spans="1:19" x14ac:dyDescent="0.2">
      <c r="A3882" t="s">
        <v>842</v>
      </c>
      <c r="B3882" t="s">
        <v>2551</v>
      </c>
      <c r="C3882" t="s">
        <v>3321</v>
      </c>
      <c r="D3882" t="s">
        <v>238</v>
      </c>
      <c r="E3882" t="s">
        <v>3573</v>
      </c>
      <c r="F3882" t="s">
        <v>123</v>
      </c>
      <c r="G3882" s="87">
        <v>20200325</v>
      </c>
      <c r="H3882" t="s">
        <v>5730</v>
      </c>
      <c r="I3882" t="s">
        <v>7470</v>
      </c>
      <c r="J3882" t="s">
        <v>7471</v>
      </c>
      <c r="K3882">
        <v>7545</v>
      </c>
      <c r="L3882" t="s">
        <v>6736</v>
      </c>
      <c r="M3882" s="87">
        <v>43917</v>
      </c>
      <c r="N3882" t="s">
        <v>3578</v>
      </c>
      <c r="O3882" t="s">
        <v>3579</v>
      </c>
      <c r="P3882" s="61">
        <v>380</v>
      </c>
      <c r="Q3882" t="s">
        <v>3579</v>
      </c>
      <c r="R3882" s="61">
        <v>380</v>
      </c>
      <c r="S3882" s="61">
        <v>0</v>
      </c>
    </row>
    <row r="3883" spans="1:19" x14ac:dyDescent="0.2">
      <c r="A3883" t="s">
        <v>842</v>
      </c>
      <c r="B3883" t="s">
        <v>2551</v>
      </c>
      <c r="C3883" t="s">
        <v>3321</v>
      </c>
      <c r="D3883" t="s">
        <v>238</v>
      </c>
      <c r="E3883" t="s">
        <v>3573</v>
      </c>
      <c r="F3883" t="s">
        <v>126</v>
      </c>
      <c r="G3883" s="87">
        <v>20200615</v>
      </c>
      <c r="H3883" t="s">
        <v>5730</v>
      </c>
      <c r="I3883" t="s">
        <v>7472</v>
      </c>
      <c r="J3883" t="s">
        <v>7473</v>
      </c>
      <c r="K3883">
        <v>7679</v>
      </c>
      <c r="L3883" t="s">
        <v>6113</v>
      </c>
      <c r="M3883" s="87">
        <v>43997</v>
      </c>
      <c r="N3883" t="s">
        <v>3578</v>
      </c>
      <c r="O3883" t="s">
        <v>3579</v>
      </c>
      <c r="P3883" s="61">
        <v>1680</v>
      </c>
      <c r="Q3883" t="s">
        <v>3579</v>
      </c>
      <c r="R3883" s="61">
        <v>1680</v>
      </c>
      <c r="S3883" s="61">
        <v>0</v>
      </c>
    </row>
    <row r="3884" spans="1:19" x14ac:dyDescent="0.2">
      <c r="A3884" t="s">
        <v>842</v>
      </c>
      <c r="B3884" t="s">
        <v>2551</v>
      </c>
      <c r="C3884" t="s">
        <v>3321</v>
      </c>
      <c r="D3884" t="s">
        <v>238</v>
      </c>
      <c r="E3884" t="s">
        <v>3573</v>
      </c>
      <c r="F3884" t="s">
        <v>16</v>
      </c>
      <c r="G3884" s="87">
        <v>20200630</v>
      </c>
      <c r="H3884" t="s">
        <v>3617</v>
      </c>
      <c r="J3884" t="s">
        <v>3618</v>
      </c>
      <c r="K3884">
        <v>7681</v>
      </c>
      <c r="L3884" t="s">
        <v>3619</v>
      </c>
      <c r="M3884" s="87">
        <v>43999</v>
      </c>
      <c r="N3884" t="s">
        <v>3620</v>
      </c>
      <c r="O3884" t="s">
        <v>3579</v>
      </c>
      <c r="P3884" s="61">
        <v>-2098.96</v>
      </c>
      <c r="Q3884" t="s">
        <v>3579</v>
      </c>
      <c r="R3884" s="61">
        <v>0</v>
      </c>
      <c r="S3884" s="61">
        <v>-2098.96</v>
      </c>
    </row>
    <row r="3885" spans="1:19" x14ac:dyDescent="0.2">
      <c r="A3885" t="s">
        <v>842</v>
      </c>
      <c r="B3885" t="s">
        <v>2551</v>
      </c>
      <c r="C3885" t="s">
        <v>3321</v>
      </c>
      <c r="D3885" t="s">
        <v>238</v>
      </c>
      <c r="E3885" t="s">
        <v>3573</v>
      </c>
      <c r="F3885" t="s">
        <v>16</v>
      </c>
      <c r="G3885" s="87">
        <v>20200630</v>
      </c>
      <c r="H3885" t="s">
        <v>5856</v>
      </c>
      <c r="I3885" t="s">
        <v>3618</v>
      </c>
      <c r="J3885" t="s">
        <v>3618</v>
      </c>
      <c r="K3885">
        <v>7737</v>
      </c>
      <c r="L3885" t="s">
        <v>6894</v>
      </c>
      <c r="M3885" s="87">
        <v>44020</v>
      </c>
      <c r="N3885" t="s">
        <v>3620</v>
      </c>
      <c r="O3885" t="s">
        <v>3579</v>
      </c>
      <c r="P3885" s="61">
        <v>-1260</v>
      </c>
      <c r="Q3885" t="s">
        <v>3579</v>
      </c>
      <c r="R3885" s="61">
        <v>0</v>
      </c>
      <c r="S3885" s="61">
        <v>-1260</v>
      </c>
    </row>
    <row r="3886" spans="1:19" x14ac:dyDescent="0.2">
      <c r="A3886" t="s">
        <v>842</v>
      </c>
      <c r="B3886" t="s">
        <v>2551</v>
      </c>
      <c r="C3886" t="s">
        <v>3321</v>
      </c>
      <c r="D3886" t="s">
        <v>238</v>
      </c>
      <c r="E3886" t="s">
        <v>3573</v>
      </c>
      <c r="F3886" t="s">
        <v>126</v>
      </c>
      <c r="G3886" s="87">
        <v>20200630</v>
      </c>
      <c r="H3886" t="s">
        <v>5730</v>
      </c>
      <c r="I3886" t="s">
        <v>7474</v>
      </c>
      <c r="J3886" t="s">
        <v>7475</v>
      </c>
      <c r="K3886">
        <v>7737</v>
      </c>
      <c r="L3886" t="s">
        <v>6894</v>
      </c>
      <c r="M3886" s="87">
        <v>44020</v>
      </c>
      <c r="N3886" t="s">
        <v>3620</v>
      </c>
      <c r="O3886" t="s">
        <v>3579</v>
      </c>
      <c r="P3886" s="61">
        <v>1260</v>
      </c>
      <c r="Q3886" t="s">
        <v>3579</v>
      </c>
      <c r="R3886" s="61">
        <v>1260</v>
      </c>
      <c r="S3886" s="61">
        <v>0</v>
      </c>
    </row>
    <row r="3887" spans="1:19" x14ac:dyDescent="0.2">
      <c r="A3887" t="s">
        <v>1038</v>
      </c>
      <c r="B3887" t="s">
        <v>2552</v>
      </c>
      <c r="C3887" t="s">
        <v>3322</v>
      </c>
      <c r="D3887" t="s">
        <v>238</v>
      </c>
      <c r="E3887" t="s">
        <v>3573</v>
      </c>
      <c r="F3887" t="s">
        <v>124</v>
      </c>
      <c r="G3887" s="87">
        <v>20200420</v>
      </c>
      <c r="H3887" t="s">
        <v>5730</v>
      </c>
      <c r="I3887" t="s">
        <v>7476</v>
      </c>
      <c r="J3887" t="s">
        <v>7477</v>
      </c>
      <c r="K3887">
        <v>7591</v>
      </c>
      <c r="L3887" t="s">
        <v>7148</v>
      </c>
      <c r="M3887" s="87">
        <v>43944</v>
      </c>
      <c r="N3887" t="s">
        <v>3578</v>
      </c>
      <c r="O3887" t="s">
        <v>3579</v>
      </c>
      <c r="P3887" s="61">
        <v>140.4</v>
      </c>
      <c r="Q3887" t="s">
        <v>3579</v>
      </c>
      <c r="R3887" s="61">
        <v>140.4</v>
      </c>
      <c r="S3887" s="61">
        <v>0</v>
      </c>
    </row>
    <row r="3888" spans="1:19" x14ac:dyDescent="0.2">
      <c r="A3888" t="s">
        <v>1038</v>
      </c>
      <c r="B3888" t="s">
        <v>2552</v>
      </c>
      <c r="C3888" t="s">
        <v>3322</v>
      </c>
      <c r="D3888" t="s">
        <v>238</v>
      </c>
      <c r="E3888" t="s">
        <v>3573</v>
      </c>
      <c r="F3888" t="s">
        <v>126</v>
      </c>
      <c r="G3888" s="87">
        <v>20200615</v>
      </c>
      <c r="H3888" t="s">
        <v>5730</v>
      </c>
      <c r="I3888" t="s">
        <v>7478</v>
      </c>
      <c r="J3888" t="s">
        <v>7479</v>
      </c>
      <c r="K3888">
        <v>7679</v>
      </c>
      <c r="L3888" t="s">
        <v>6113</v>
      </c>
      <c r="M3888" s="87">
        <v>43997</v>
      </c>
      <c r="N3888" t="s">
        <v>3578</v>
      </c>
      <c r="O3888" t="s">
        <v>3579</v>
      </c>
      <c r="P3888" s="61">
        <v>352</v>
      </c>
      <c r="Q3888" t="s">
        <v>3579</v>
      </c>
      <c r="R3888" s="61">
        <v>352</v>
      </c>
      <c r="S3888" s="61">
        <v>0</v>
      </c>
    </row>
    <row r="3889" spans="1:19" x14ac:dyDescent="0.2">
      <c r="A3889" t="s">
        <v>1038</v>
      </c>
      <c r="B3889" t="s">
        <v>2552</v>
      </c>
      <c r="C3889" t="s">
        <v>3322</v>
      </c>
      <c r="D3889" t="s">
        <v>238</v>
      </c>
      <c r="E3889" t="s">
        <v>3573</v>
      </c>
      <c r="F3889" t="s">
        <v>126</v>
      </c>
      <c r="G3889" s="87">
        <v>20200615</v>
      </c>
      <c r="H3889" t="s">
        <v>5730</v>
      </c>
      <c r="I3889" t="s">
        <v>7480</v>
      </c>
      <c r="J3889" t="s">
        <v>7481</v>
      </c>
      <c r="K3889">
        <v>7679</v>
      </c>
      <c r="L3889" t="s">
        <v>6113</v>
      </c>
      <c r="M3889" s="87">
        <v>43997</v>
      </c>
      <c r="N3889" t="s">
        <v>3578</v>
      </c>
      <c r="O3889" t="s">
        <v>3579</v>
      </c>
      <c r="P3889" s="61">
        <v>1680</v>
      </c>
      <c r="Q3889" t="s">
        <v>3579</v>
      </c>
      <c r="R3889" s="61">
        <v>1680</v>
      </c>
      <c r="S3889" s="61">
        <v>0</v>
      </c>
    </row>
    <row r="3890" spans="1:19" x14ac:dyDescent="0.2">
      <c r="A3890" t="s">
        <v>1038</v>
      </c>
      <c r="B3890" t="s">
        <v>2552</v>
      </c>
      <c r="C3890" t="s">
        <v>3322</v>
      </c>
      <c r="D3890" t="s">
        <v>238</v>
      </c>
      <c r="E3890" t="s">
        <v>3573</v>
      </c>
      <c r="F3890" t="s">
        <v>16</v>
      </c>
      <c r="G3890" s="87">
        <v>20200630</v>
      </c>
      <c r="H3890" t="s">
        <v>3617</v>
      </c>
      <c r="J3890" t="s">
        <v>3618</v>
      </c>
      <c r="K3890">
        <v>7681</v>
      </c>
      <c r="L3890" t="s">
        <v>3619</v>
      </c>
      <c r="M3890" s="87">
        <v>43999</v>
      </c>
      <c r="N3890" t="s">
        <v>3620</v>
      </c>
      <c r="O3890" t="s">
        <v>3579</v>
      </c>
      <c r="P3890" s="61">
        <v>-2172.4</v>
      </c>
      <c r="Q3890" t="s">
        <v>3579</v>
      </c>
      <c r="R3890" s="61">
        <v>0</v>
      </c>
      <c r="S3890" s="61">
        <v>-2172.4</v>
      </c>
    </row>
    <row r="3891" spans="1:19" x14ac:dyDescent="0.2">
      <c r="A3891" t="s">
        <v>1526</v>
      </c>
      <c r="B3891" t="s">
        <v>2553</v>
      </c>
      <c r="C3891" t="s">
        <v>3323</v>
      </c>
      <c r="D3891" t="s">
        <v>238</v>
      </c>
      <c r="E3891" t="s">
        <v>3573</v>
      </c>
      <c r="F3891" t="s">
        <v>126</v>
      </c>
      <c r="G3891" s="87">
        <v>20200615</v>
      </c>
      <c r="H3891" t="s">
        <v>5730</v>
      </c>
      <c r="I3891" t="s">
        <v>7482</v>
      </c>
      <c r="J3891" t="s">
        <v>7483</v>
      </c>
      <c r="K3891">
        <v>7679</v>
      </c>
      <c r="L3891" t="s">
        <v>6113</v>
      </c>
      <c r="M3891" s="87">
        <v>43997</v>
      </c>
      <c r="N3891" t="s">
        <v>3578</v>
      </c>
      <c r="O3891" t="s">
        <v>3579</v>
      </c>
      <c r="P3891" s="61">
        <v>400</v>
      </c>
      <c r="Q3891" t="s">
        <v>3579</v>
      </c>
      <c r="R3891" s="61">
        <v>400</v>
      </c>
      <c r="S3891" s="61">
        <v>0</v>
      </c>
    </row>
    <row r="3892" spans="1:19" x14ac:dyDescent="0.2">
      <c r="A3892" t="s">
        <v>1526</v>
      </c>
      <c r="B3892" t="s">
        <v>2553</v>
      </c>
      <c r="C3892" t="s">
        <v>3323</v>
      </c>
      <c r="D3892" t="s">
        <v>238</v>
      </c>
      <c r="E3892" t="s">
        <v>3573</v>
      </c>
      <c r="F3892" t="s">
        <v>16</v>
      </c>
      <c r="G3892" s="87">
        <v>20200630</v>
      </c>
      <c r="H3892" t="s">
        <v>3617</v>
      </c>
      <c r="J3892" t="s">
        <v>3618</v>
      </c>
      <c r="K3892">
        <v>7681</v>
      </c>
      <c r="L3892" t="s">
        <v>3619</v>
      </c>
      <c r="M3892" s="87">
        <v>43999</v>
      </c>
      <c r="N3892" t="s">
        <v>3620</v>
      </c>
      <c r="O3892" t="s">
        <v>3579</v>
      </c>
      <c r="P3892" s="61">
        <v>-400</v>
      </c>
      <c r="Q3892" t="s">
        <v>3579</v>
      </c>
      <c r="R3892" s="61">
        <v>0</v>
      </c>
      <c r="S3892" s="61">
        <v>-400</v>
      </c>
    </row>
    <row r="3893" spans="1:19" x14ac:dyDescent="0.2">
      <c r="A3893" t="s">
        <v>844</v>
      </c>
      <c r="B3893" t="s">
        <v>2555</v>
      </c>
      <c r="C3893" t="s">
        <v>3325</v>
      </c>
      <c r="D3893" t="s">
        <v>238</v>
      </c>
      <c r="E3893" t="s">
        <v>3573</v>
      </c>
      <c r="F3893" t="s">
        <v>125</v>
      </c>
      <c r="G3893" s="87">
        <v>20200525</v>
      </c>
      <c r="H3893" t="s">
        <v>5730</v>
      </c>
      <c r="I3893" t="s">
        <v>7484</v>
      </c>
      <c r="J3893" t="s">
        <v>6107</v>
      </c>
      <c r="K3893">
        <v>7655</v>
      </c>
      <c r="L3893" t="s">
        <v>7005</v>
      </c>
      <c r="M3893" s="87">
        <v>43983</v>
      </c>
      <c r="N3893" t="s">
        <v>3578</v>
      </c>
      <c r="O3893" t="s">
        <v>3579</v>
      </c>
      <c r="P3893" s="61">
        <v>1560</v>
      </c>
      <c r="Q3893" t="s">
        <v>3579</v>
      </c>
      <c r="R3893" s="61">
        <v>1560</v>
      </c>
      <c r="S3893" s="61">
        <v>0</v>
      </c>
    </row>
    <row r="3894" spans="1:19" x14ac:dyDescent="0.2">
      <c r="A3894" t="s">
        <v>844</v>
      </c>
      <c r="B3894" t="s">
        <v>2555</v>
      </c>
      <c r="C3894" t="s">
        <v>3325</v>
      </c>
      <c r="D3894" t="s">
        <v>238</v>
      </c>
      <c r="E3894" t="s">
        <v>3573</v>
      </c>
      <c r="F3894" t="s">
        <v>126</v>
      </c>
      <c r="G3894" s="87">
        <v>20200615</v>
      </c>
      <c r="H3894" t="s">
        <v>5730</v>
      </c>
      <c r="I3894" t="s">
        <v>7485</v>
      </c>
      <c r="J3894" t="s">
        <v>7486</v>
      </c>
      <c r="K3894">
        <v>7679</v>
      </c>
      <c r="L3894" t="s">
        <v>6113</v>
      </c>
      <c r="M3894" s="87">
        <v>43997</v>
      </c>
      <c r="N3894" t="s">
        <v>3578</v>
      </c>
      <c r="O3894" t="s">
        <v>3579</v>
      </c>
      <c r="P3894" s="61">
        <v>704</v>
      </c>
      <c r="Q3894" t="s">
        <v>3579</v>
      </c>
      <c r="R3894" s="61">
        <v>704</v>
      </c>
      <c r="S3894" s="61">
        <v>0</v>
      </c>
    </row>
    <row r="3895" spans="1:19" x14ac:dyDescent="0.2">
      <c r="A3895" t="s">
        <v>844</v>
      </c>
      <c r="B3895" t="s">
        <v>2555</v>
      </c>
      <c r="C3895" t="s">
        <v>3325</v>
      </c>
      <c r="D3895" t="s">
        <v>238</v>
      </c>
      <c r="E3895" t="s">
        <v>3573</v>
      </c>
      <c r="F3895" t="s">
        <v>126</v>
      </c>
      <c r="G3895" s="87">
        <v>20200615</v>
      </c>
      <c r="H3895" t="s">
        <v>5730</v>
      </c>
      <c r="I3895" t="s">
        <v>7487</v>
      </c>
      <c r="J3895" t="s">
        <v>7488</v>
      </c>
      <c r="K3895">
        <v>7679</v>
      </c>
      <c r="L3895" t="s">
        <v>6113</v>
      </c>
      <c r="M3895" s="87">
        <v>43997</v>
      </c>
      <c r="N3895" t="s">
        <v>3578</v>
      </c>
      <c r="O3895" t="s">
        <v>3579</v>
      </c>
      <c r="P3895" s="61">
        <v>200</v>
      </c>
      <c r="Q3895" t="s">
        <v>3579</v>
      </c>
      <c r="R3895" s="61">
        <v>200</v>
      </c>
      <c r="S3895" s="61">
        <v>0</v>
      </c>
    </row>
    <row r="3896" spans="1:19" x14ac:dyDescent="0.2">
      <c r="A3896" t="s">
        <v>844</v>
      </c>
      <c r="B3896" t="s">
        <v>2555</v>
      </c>
      <c r="C3896" t="s">
        <v>3325</v>
      </c>
      <c r="D3896" t="s">
        <v>238</v>
      </c>
      <c r="E3896" t="s">
        <v>3573</v>
      </c>
      <c r="F3896" t="s">
        <v>16</v>
      </c>
      <c r="G3896" s="87">
        <v>20200630</v>
      </c>
      <c r="H3896" t="s">
        <v>3617</v>
      </c>
      <c r="J3896" t="s">
        <v>3618</v>
      </c>
      <c r="K3896">
        <v>7681</v>
      </c>
      <c r="L3896" t="s">
        <v>3619</v>
      </c>
      <c r="M3896" s="87">
        <v>43999</v>
      </c>
      <c r="N3896" t="s">
        <v>3620</v>
      </c>
      <c r="O3896" t="s">
        <v>3579</v>
      </c>
      <c r="P3896" s="61">
        <v>-2464</v>
      </c>
      <c r="Q3896" t="s">
        <v>3579</v>
      </c>
      <c r="R3896" s="61">
        <v>0</v>
      </c>
      <c r="S3896" s="61">
        <v>-2464</v>
      </c>
    </row>
    <row r="3897" spans="1:19" x14ac:dyDescent="0.2">
      <c r="A3897" t="s">
        <v>845</v>
      </c>
      <c r="B3897" t="s">
        <v>2556</v>
      </c>
      <c r="C3897" t="s">
        <v>3326</v>
      </c>
      <c r="D3897" t="s">
        <v>238</v>
      </c>
      <c r="E3897" t="s">
        <v>3573</v>
      </c>
      <c r="F3897" t="s">
        <v>115</v>
      </c>
      <c r="G3897" s="87">
        <v>20190708</v>
      </c>
      <c r="H3897" t="s">
        <v>5730</v>
      </c>
      <c r="I3897" t="s">
        <v>7489</v>
      </c>
      <c r="J3897" t="s">
        <v>7490</v>
      </c>
      <c r="K3897">
        <v>7115</v>
      </c>
      <c r="L3897" t="s">
        <v>5733</v>
      </c>
      <c r="M3897" s="87">
        <v>43655</v>
      </c>
      <c r="N3897" t="s">
        <v>3620</v>
      </c>
      <c r="O3897" t="s">
        <v>3579</v>
      </c>
      <c r="P3897" s="61">
        <v>35</v>
      </c>
      <c r="Q3897" t="s">
        <v>3579</v>
      </c>
      <c r="R3897" s="61">
        <v>35</v>
      </c>
      <c r="S3897" s="61">
        <v>0</v>
      </c>
    </row>
    <row r="3898" spans="1:19" x14ac:dyDescent="0.2">
      <c r="A3898" t="s">
        <v>845</v>
      </c>
      <c r="B3898" t="s">
        <v>2556</v>
      </c>
      <c r="C3898" t="s">
        <v>3326</v>
      </c>
      <c r="D3898" t="s">
        <v>238</v>
      </c>
      <c r="E3898" t="s">
        <v>3573</v>
      </c>
      <c r="F3898" t="s">
        <v>115</v>
      </c>
      <c r="G3898" s="87">
        <v>20190731</v>
      </c>
      <c r="H3898" t="s">
        <v>5730</v>
      </c>
      <c r="I3898" t="s">
        <v>7491</v>
      </c>
      <c r="J3898" t="s">
        <v>7492</v>
      </c>
      <c r="K3898">
        <v>7180</v>
      </c>
      <c r="L3898" t="s">
        <v>7145</v>
      </c>
      <c r="M3898" s="87">
        <v>43698</v>
      </c>
      <c r="N3898" t="s">
        <v>3620</v>
      </c>
      <c r="O3898" t="s">
        <v>3579</v>
      </c>
      <c r="P3898" s="61">
        <v>792.35</v>
      </c>
      <c r="Q3898" t="s">
        <v>3579</v>
      </c>
      <c r="R3898" s="61">
        <v>792.35</v>
      </c>
      <c r="S3898" s="61">
        <v>0</v>
      </c>
    </row>
    <row r="3899" spans="1:19" x14ac:dyDescent="0.2">
      <c r="A3899" t="s">
        <v>845</v>
      </c>
      <c r="B3899" t="s">
        <v>2556</v>
      </c>
      <c r="C3899" t="s">
        <v>3326</v>
      </c>
      <c r="D3899" t="s">
        <v>238</v>
      </c>
      <c r="E3899" t="s">
        <v>3573</v>
      </c>
      <c r="F3899" t="s">
        <v>116</v>
      </c>
      <c r="G3899" s="87">
        <v>20190808</v>
      </c>
      <c r="H3899" t="s">
        <v>5730</v>
      </c>
      <c r="I3899" t="s">
        <v>7493</v>
      </c>
      <c r="J3899" t="s">
        <v>7494</v>
      </c>
      <c r="K3899">
        <v>7180</v>
      </c>
      <c r="L3899" t="s">
        <v>7145</v>
      </c>
      <c r="M3899" s="87">
        <v>43698</v>
      </c>
      <c r="N3899" t="s">
        <v>3620</v>
      </c>
      <c r="O3899" t="s">
        <v>3579</v>
      </c>
      <c r="P3899" s="61">
        <v>654.54999999999995</v>
      </c>
      <c r="Q3899" t="s">
        <v>3579</v>
      </c>
      <c r="R3899" s="61">
        <v>654.54999999999995</v>
      </c>
      <c r="S3899" s="61">
        <v>0</v>
      </c>
    </row>
    <row r="3900" spans="1:19" x14ac:dyDescent="0.2">
      <c r="A3900" t="s">
        <v>845</v>
      </c>
      <c r="B3900" t="s">
        <v>2556</v>
      </c>
      <c r="C3900" t="s">
        <v>3326</v>
      </c>
      <c r="D3900" t="s">
        <v>238</v>
      </c>
      <c r="E3900" t="s">
        <v>3573</v>
      </c>
      <c r="F3900" t="s">
        <v>117</v>
      </c>
      <c r="G3900" s="87">
        <v>20190919</v>
      </c>
      <c r="H3900" t="s">
        <v>5730</v>
      </c>
      <c r="I3900" t="s">
        <v>7495</v>
      </c>
      <c r="J3900" t="s">
        <v>7496</v>
      </c>
      <c r="K3900">
        <v>7260</v>
      </c>
      <c r="L3900" t="s">
        <v>7497</v>
      </c>
      <c r="M3900" s="87">
        <v>43739</v>
      </c>
      <c r="N3900" t="s">
        <v>3578</v>
      </c>
      <c r="O3900" t="s">
        <v>3579</v>
      </c>
      <c r="P3900" s="61">
        <v>757.9</v>
      </c>
      <c r="Q3900" t="s">
        <v>3579</v>
      </c>
      <c r="R3900" s="61">
        <v>757.9</v>
      </c>
      <c r="S3900" s="61">
        <v>0</v>
      </c>
    </row>
    <row r="3901" spans="1:19" x14ac:dyDescent="0.2">
      <c r="A3901" t="s">
        <v>845</v>
      </c>
      <c r="B3901" t="s">
        <v>2556</v>
      </c>
      <c r="C3901" t="s">
        <v>3326</v>
      </c>
      <c r="D3901" t="s">
        <v>238</v>
      </c>
      <c r="E3901" t="s">
        <v>3573</v>
      </c>
      <c r="F3901" t="s">
        <v>117</v>
      </c>
      <c r="G3901" s="87">
        <v>20190927</v>
      </c>
      <c r="H3901" t="s">
        <v>5730</v>
      </c>
      <c r="I3901" t="s">
        <v>7498</v>
      </c>
      <c r="J3901" t="s">
        <v>7499</v>
      </c>
      <c r="K3901">
        <v>7264</v>
      </c>
      <c r="L3901" t="s">
        <v>5859</v>
      </c>
      <c r="M3901" s="87">
        <v>43741</v>
      </c>
      <c r="N3901" t="s">
        <v>3620</v>
      </c>
      <c r="O3901" t="s">
        <v>3579</v>
      </c>
      <c r="P3901" s="61">
        <v>723.45</v>
      </c>
      <c r="Q3901" t="s">
        <v>3579</v>
      </c>
      <c r="R3901" s="61">
        <v>723.45</v>
      </c>
      <c r="S3901" s="61">
        <v>0</v>
      </c>
    </row>
    <row r="3902" spans="1:19" x14ac:dyDescent="0.2">
      <c r="A3902" t="s">
        <v>845</v>
      </c>
      <c r="B3902" t="s">
        <v>2556</v>
      </c>
      <c r="C3902" t="s">
        <v>3326</v>
      </c>
      <c r="D3902" t="s">
        <v>238</v>
      </c>
      <c r="E3902" t="s">
        <v>3573</v>
      </c>
      <c r="F3902" t="s">
        <v>118</v>
      </c>
      <c r="G3902" s="87">
        <v>20191009</v>
      </c>
      <c r="H3902" t="s">
        <v>5730</v>
      </c>
      <c r="I3902" t="s">
        <v>7500</v>
      </c>
      <c r="J3902" t="s">
        <v>7501</v>
      </c>
      <c r="K3902">
        <v>7279</v>
      </c>
      <c r="L3902" t="s">
        <v>6021</v>
      </c>
      <c r="M3902" s="87">
        <v>43747</v>
      </c>
      <c r="N3902" t="s">
        <v>3620</v>
      </c>
      <c r="O3902" t="s">
        <v>3579</v>
      </c>
      <c r="P3902" s="61">
        <v>72.2</v>
      </c>
      <c r="Q3902" t="s">
        <v>3579</v>
      </c>
      <c r="R3902" s="61">
        <v>72.2</v>
      </c>
      <c r="S3902" s="61">
        <v>0</v>
      </c>
    </row>
    <row r="3903" spans="1:19" x14ac:dyDescent="0.2">
      <c r="A3903" t="s">
        <v>845</v>
      </c>
      <c r="B3903" t="s">
        <v>2556</v>
      </c>
      <c r="C3903" t="s">
        <v>3326</v>
      </c>
      <c r="D3903" t="s">
        <v>238</v>
      </c>
      <c r="E3903" t="s">
        <v>3573</v>
      </c>
      <c r="F3903" t="s">
        <v>118</v>
      </c>
      <c r="G3903" s="87">
        <v>20191009</v>
      </c>
      <c r="H3903" t="s">
        <v>5730</v>
      </c>
      <c r="I3903" t="s">
        <v>7502</v>
      </c>
      <c r="J3903" t="s">
        <v>7501</v>
      </c>
      <c r="K3903">
        <v>7279</v>
      </c>
      <c r="L3903" t="s">
        <v>6021</v>
      </c>
      <c r="M3903" s="87">
        <v>43747</v>
      </c>
      <c r="N3903" t="s">
        <v>3620</v>
      </c>
      <c r="O3903" t="s">
        <v>3579</v>
      </c>
      <c r="P3903" s="61">
        <v>36.1</v>
      </c>
      <c r="Q3903" t="s">
        <v>3579</v>
      </c>
      <c r="R3903" s="61">
        <v>36.1</v>
      </c>
      <c r="S3903" s="61">
        <v>0</v>
      </c>
    </row>
    <row r="3904" spans="1:19" x14ac:dyDescent="0.2">
      <c r="A3904" t="s">
        <v>845</v>
      </c>
      <c r="B3904" t="s">
        <v>2556</v>
      </c>
      <c r="C3904" t="s">
        <v>3326</v>
      </c>
      <c r="D3904" t="s">
        <v>238</v>
      </c>
      <c r="E3904" t="s">
        <v>3573</v>
      </c>
      <c r="F3904" t="s">
        <v>119</v>
      </c>
      <c r="G3904" s="87">
        <v>20191106</v>
      </c>
      <c r="H3904" t="s">
        <v>5730</v>
      </c>
      <c r="I3904" t="s">
        <v>7503</v>
      </c>
      <c r="J3904" t="s">
        <v>7499</v>
      </c>
      <c r="K3904">
        <v>7327</v>
      </c>
      <c r="L3904" t="s">
        <v>5898</v>
      </c>
      <c r="M3904" s="87">
        <v>43782</v>
      </c>
      <c r="N3904" t="s">
        <v>3620</v>
      </c>
      <c r="O3904" t="s">
        <v>3579</v>
      </c>
      <c r="P3904" s="61">
        <v>757.9</v>
      </c>
      <c r="Q3904" t="s">
        <v>3579</v>
      </c>
      <c r="R3904" s="61">
        <v>757.9</v>
      </c>
      <c r="S3904" s="61">
        <v>0</v>
      </c>
    </row>
    <row r="3905" spans="1:19" x14ac:dyDescent="0.2">
      <c r="A3905" t="s">
        <v>845</v>
      </c>
      <c r="B3905" t="s">
        <v>2556</v>
      </c>
      <c r="C3905" t="s">
        <v>3326</v>
      </c>
      <c r="D3905" t="s">
        <v>238</v>
      </c>
      <c r="E3905" t="s">
        <v>3573</v>
      </c>
      <c r="F3905" t="s">
        <v>119</v>
      </c>
      <c r="G3905" s="87">
        <v>20191126</v>
      </c>
      <c r="H3905" t="s">
        <v>5730</v>
      </c>
      <c r="I3905" t="s">
        <v>7504</v>
      </c>
      <c r="J3905" t="s">
        <v>7505</v>
      </c>
      <c r="K3905">
        <v>7355</v>
      </c>
      <c r="L3905" t="s">
        <v>6311</v>
      </c>
      <c r="M3905" s="87">
        <v>43800</v>
      </c>
      <c r="N3905" t="s">
        <v>3578</v>
      </c>
      <c r="O3905" t="s">
        <v>3579</v>
      </c>
      <c r="P3905" s="61">
        <v>220</v>
      </c>
      <c r="Q3905" t="s">
        <v>3579</v>
      </c>
      <c r="R3905" s="61">
        <v>220</v>
      </c>
      <c r="S3905" s="61">
        <v>0</v>
      </c>
    </row>
    <row r="3906" spans="1:19" x14ac:dyDescent="0.2">
      <c r="A3906" t="s">
        <v>845</v>
      </c>
      <c r="B3906" t="s">
        <v>2556</v>
      </c>
      <c r="C3906" t="s">
        <v>3326</v>
      </c>
      <c r="D3906" t="s">
        <v>238</v>
      </c>
      <c r="E3906" t="s">
        <v>3573</v>
      </c>
      <c r="F3906" t="s">
        <v>119</v>
      </c>
      <c r="G3906" s="87">
        <v>20191129</v>
      </c>
      <c r="H3906" t="s">
        <v>5730</v>
      </c>
      <c r="I3906" t="s">
        <v>7506</v>
      </c>
      <c r="J3906" t="s">
        <v>7499</v>
      </c>
      <c r="K3906">
        <v>7372</v>
      </c>
      <c r="L3906" t="s">
        <v>6620</v>
      </c>
      <c r="M3906" s="87">
        <v>43808</v>
      </c>
      <c r="N3906" t="s">
        <v>3578</v>
      </c>
      <c r="O3906" t="s">
        <v>3579</v>
      </c>
      <c r="P3906" s="61">
        <v>723.45</v>
      </c>
      <c r="Q3906" t="s">
        <v>3579</v>
      </c>
      <c r="R3906" s="61">
        <v>723.45</v>
      </c>
      <c r="S3906" s="61">
        <v>0</v>
      </c>
    </row>
    <row r="3907" spans="1:19" x14ac:dyDescent="0.2">
      <c r="A3907" t="s">
        <v>845</v>
      </c>
      <c r="B3907" t="s">
        <v>2556</v>
      </c>
      <c r="C3907" t="s">
        <v>3326</v>
      </c>
      <c r="D3907" t="s">
        <v>238</v>
      </c>
      <c r="E3907" t="s">
        <v>3573</v>
      </c>
      <c r="F3907" t="s">
        <v>121</v>
      </c>
      <c r="G3907" s="87">
        <v>20200107</v>
      </c>
      <c r="H3907" t="s">
        <v>5730</v>
      </c>
      <c r="I3907" t="s">
        <v>7507</v>
      </c>
      <c r="J3907" t="s">
        <v>7499</v>
      </c>
      <c r="K3907">
        <v>7414</v>
      </c>
      <c r="L3907" t="s">
        <v>6026</v>
      </c>
      <c r="M3907" s="87">
        <v>43840</v>
      </c>
      <c r="N3907" t="s">
        <v>3578</v>
      </c>
      <c r="O3907" t="s">
        <v>3579</v>
      </c>
      <c r="P3907" s="61">
        <v>689</v>
      </c>
      <c r="Q3907" t="s">
        <v>3579</v>
      </c>
      <c r="R3907" s="61">
        <v>689</v>
      </c>
      <c r="S3907" s="61">
        <v>0</v>
      </c>
    </row>
    <row r="3908" spans="1:19" x14ac:dyDescent="0.2">
      <c r="A3908" t="s">
        <v>845</v>
      </c>
      <c r="B3908" t="s">
        <v>2556</v>
      </c>
      <c r="C3908" t="s">
        <v>3326</v>
      </c>
      <c r="D3908" t="s">
        <v>238</v>
      </c>
      <c r="E3908" t="s">
        <v>3573</v>
      </c>
      <c r="F3908" t="s">
        <v>122</v>
      </c>
      <c r="G3908" s="87">
        <v>20200212</v>
      </c>
      <c r="H3908" t="s">
        <v>5730</v>
      </c>
      <c r="I3908" t="s">
        <v>7508</v>
      </c>
      <c r="J3908" t="s">
        <v>7509</v>
      </c>
      <c r="K3908">
        <v>7475</v>
      </c>
      <c r="L3908" t="s">
        <v>7510</v>
      </c>
      <c r="M3908" s="87">
        <v>43873</v>
      </c>
      <c r="N3908" t="s">
        <v>3620</v>
      </c>
      <c r="O3908" t="s">
        <v>3579</v>
      </c>
      <c r="P3908" s="61">
        <v>1375</v>
      </c>
      <c r="Q3908" t="s">
        <v>3579</v>
      </c>
      <c r="R3908" s="61">
        <v>1375</v>
      </c>
      <c r="S3908" s="61">
        <v>0</v>
      </c>
    </row>
    <row r="3909" spans="1:19" x14ac:dyDescent="0.2">
      <c r="A3909" t="s">
        <v>845</v>
      </c>
      <c r="B3909" t="s">
        <v>2556</v>
      </c>
      <c r="C3909" t="s">
        <v>3326</v>
      </c>
      <c r="D3909" t="s">
        <v>238</v>
      </c>
      <c r="E3909" t="s">
        <v>3573</v>
      </c>
      <c r="F3909" t="s">
        <v>122</v>
      </c>
      <c r="G3909" s="87">
        <v>20200226</v>
      </c>
      <c r="H3909" t="s">
        <v>5730</v>
      </c>
      <c r="I3909" t="s">
        <v>7511</v>
      </c>
      <c r="J3909" t="s">
        <v>7512</v>
      </c>
      <c r="K3909">
        <v>7504</v>
      </c>
      <c r="L3909" t="s">
        <v>6293</v>
      </c>
      <c r="M3909" s="87">
        <v>43891</v>
      </c>
      <c r="N3909" t="s">
        <v>3578</v>
      </c>
      <c r="O3909" t="s">
        <v>3579</v>
      </c>
      <c r="P3909" s="61">
        <v>723.45</v>
      </c>
      <c r="Q3909" t="s">
        <v>3579</v>
      </c>
      <c r="R3909" s="61">
        <v>723.45</v>
      </c>
      <c r="S3909" s="61">
        <v>0</v>
      </c>
    </row>
    <row r="3910" spans="1:19" x14ac:dyDescent="0.2">
      <c r="A3910" t="s">
        <v>845</v>
      </c>
      <c r="B3910" t="s">
        <v>2556</v>
      </c>
      <c r="C3910" t="s">
        <v>3326</v>
      </c>
      <c r="D3910" t="s">
        <v>238</v>
      </c>
      <c r="E3910" t="s">
        <v>3573</v>
      </c>
      <c r="F3910" t="s">
        <v>122</v>
      </c>
      <c r="G3910" s="87">
        <v>20200228</v>
      </c>
      <c r="H3910" t="s">
        <v>5730</v>
      </c>
      <c r="I3910" t="s">
        <v>7513</v>
      </c>
      <c r="J3910" t="s">
        <v>7499</v>
      </c>
      <c r="K3910">
        <v>7518</v>
      </c>
      <c r="L3910" t="s">
        <v>6888</v>
      </c>
      <c r="M3910" s="87">
        <v>43902</v>
      </c>
      <c r="N3910" t="s">
        <v>3620</v>
      </c>
      <c r="O3910" t="s">
        <v>3579</v>
      </c>
      <c r="P3910" s="61">
        <v>689</v>
      </c>
      <c r="Q3910" t="s">
        <v>3579</v>
      </c>
      <c r="R3910" s="61">
        <v>689</v>
      </c>
      <c r="S3910" s="61">
        <v>0</v>
      </c>
    </row>
    <row r="3911" spans="1:19" x14ac:dyDescent="0.2">
      <c r="A3911" t="s">
        <v>845</v>
      </c>
      <c r="B3911" t="s">
        <v>2556</v>
      </c>
      <c r="C3911" t="s">
        <v>3326</v>
      </c>
      <c r="D3911" t="s">
        <v>238</v>
      </c>
      <c r="E3911" t="s">
        <v>3573</v>
      </c>
      <c r="F3911" t="s">
        <v>123</v>
      </c>
      <c r="G3911" s="87">
        <v>20200327</v>
      </c>
      <c r="H3911" t="s">
        <v>5730</v>
      </c>
      <c r="I3911" t="s">
        <v>7514</v>
      </c>
      <c r="J3911" t="s">
        <v>7499</v>
      </c>
      <c r="K3911">
        <v>7578</v>
      </c>
      <c r="L3911" t="s">
        <v>6323</v>
      </c>
      <c r="M3911" s="87">
        <v>43935</v>
      </c>
      <c r="N3911" t="s">
        <v>3578</v>
      </c>
      <c r="O3911" t="s">
        <v>3579</v>
      </c>
      <c r="P3911" s="61">
        <v>723.45</v>
      </c>
      <c r="Q3911" t="s">
        <v>3579</v>
      </c>
      <c r="R3911" s="61">
        <v>723.45</v>
      </c>
      <c r="S3911" s="61">
        <v>0</v>
      </c>
    </row>
    <row r="3912" spans="1:19" x14ac:dyDescent="0.2">
      <c r="A3912" t="s">
        <v>845</v>
      </c>
      <c r="B3912" t="s">
        <v>2556</v>
      </c>
      <c r="C3912" t="s">
        <v>3326</v>
      </c>
      <c r="D3912" t="s">
        <v>238</v>
      </c>
      <c r="E3912" t="s">
        <v>3573</v>
      </c>
      <c r="F3912" t="s">
        <v>123</v>
      </c>
      <c r="G3912" s="87">
        <v>20200327</v>
      </c>
      <c r="H3912" t="s">
        <v>5730</v>
      </c>
      <c r="I3912" t="s">
        <v>7515</v>
      </c>
      <c r="J3912" t="s">
        <v>7516</v>
      </c>
      <c r="K3912">
        <v>7578</v>
      </c>
      <c r="L3912" t="s">
        <v>6323</v>
      </c>
      <c r="M3912" s="87">
        <v>43935</v>
      </c>
      <c r="N3912" t="s">
        <v>3578</v>
      </c>
      <c r="O3912" t="s">
        <v>3579</v>
      </c>
      <c r="P3912" s="61">
        <v>945</v>
      </c>
      <c r="Q3912" t="s">
        <v>3579</v>
      </c>
      <c r="R3912" s="61">
        <v>945</v>
      </c>
      <c r="S3912" s="61">
        <v>0</v>
      </c>
    </row>
    <row r="3913" spans="1:19" x14ac:dyDescent="0.2">
      <c r="A3913" t="s">
        <v>845</v>
      </c>
      <c r="B3913" t="s">
        <v>2556</v>
      </c>
      <c r="C3913" t="s">
        <v>3326</v>
      </c>
      <c r="D3913" t="s">
        <v>238</v>
      </c>
      <c r="E3913" t="s">
        <v>3573</v>
      </c>
      <c r="F3913" t="s">
        <v>123</v>
      </c>
      <c r="G3913" s="87">
        <v>20200327</v>
      </c>
      <c r="H3913" t="s">
        <v>5730</v>
      </c>
      <c r="I3913" t="s">
        <v>7517</v>
      </c>
      <c r="J3913" t="s">
        <v>7518</v>
      </c>
      <c r="K3913">
        <v>7578</v>
      </c>
      <c r="L3913" t="s">
        <v>6323</v>
      </c>
      <c r="M3913" s="87">
        <v>43935</v>
      </c>
      <c r="N3913" t="s">
        <v>3578</v>
      </c>
      <c r="O3913" t="s">
        <v>3579</v>
      </c>
      <c r="P3913" s="61">
        <v>378</v>
      </c>
      <c r="Q3913" t="s">
        <v>3579</v>
      </c>
      <c r="R3913" s="61">
        <v>378</v>
      </c>
      <c r="S3913" s="61">
        <v>0</v>
      </c>
    </row>
    <row r="3914" spans="1:19" x14ac:dyDescent="0.2">
      <c r="A3914" t="s">
        <v>845</v>
      </c>
      <c r="B3914" t="s">
        <v>2556</v>
      </c>
      <c r="C3914" t="s">
        <v>3326</v>
      </c>
      <c r="D3914" t="s">
        <v>238</v>
      </c>
      <c r="E3914" t="s">
        <v>3573</v>
      </c>
      <c r="F3914" t="s">
        <v>125</v>
      </c>
      <c r="G3914" s="87">
        <v>20200507</v>
      </c>
      <c r="H3914" t="s">
        <v>5730</v>
      </c>
      <c r="I3914" t="s">
        <v>7519</v>
      </c>
      <c r="J3914" t="s">
        <v>7499</v>
      </c>
      <c r="K3914">
        <v>7628</v>
      </c>
      <c r="L3914" t="s">
        <v>5963</v>
      </c>
      <c r="M3914" s="87">
        <v>43962</v>
      </c>
      <c r="N3914" t="s">
        <v>3620</v>
      </c>
      <c r="O3914" t="s">
        <v>3579</v>
      </c>
      <c r="P3914" s="61">
        <v>689</v>
      </c>
      <c r="Q3914" t="s">
        <v>3579</v>
      </c>
      <c r="R3914" s="61">
        <v>689</v>
      </c>
      <c r="S3914" s="61">
        <v>0</v>
      </c>
    </row>
    <row r="3915" spans="1:19" x14ac:dyDescent="0.2">
      <c r="A3915" t="s">
        <v>845</v>
      </c>
      <c r="B3915" t="s">
        <v>2556</v>
      </c>
      <c r="C3915" t="s">
        <v>3326</v>
      </c>
      <c r="D3915" t="s">
        <v>238</v>
      </c>
      <c r="E3915" t="s">
        <v>3573</v>
      </c>
      <c r="F3915" t="s">
        <v>126</v>
      </c>
      <c r="G3915" s="87">
        <v>20200615</v>
      </c>
      <c r="H3915" t="s">
        <v>5730</v>
      </c>
      <c r="I3915" t="s">
        <v>7520</v>
      </c>
      <c r="J3915" t="s">
        <v>7499</v>
      </c>
      <c r="K3915">
        <v>7679</v>
      </c>
      <c r="L3915" t="s">
        <v>6113</v>
      </c>
      <c r="M3915" s="87">
        <v>43997</v>
      </c>
      <c r="N3915" t="s">
        <v>3578</v>
      </c>
      <c r="O3915" t="s">
        <v>3579</v>
      </c>
      <c r="P3915" s="61">
        <v>723.45</v>
      </c>
      <c r="Q3915" t="s">
        <v>3579</v>
      </c>
      <c r="R3915" s="61">
        <v>723.45</v>
      </c>
      <c r="S3915" s="61">
        <v>0</v>
      </c>
    </row>
    <row r="3916" spans="1:19" x14ac:dyDescent="0.2">
      <c r="A3916" t="s">
        <v>845</v>
      </c>
      <c r="B3916" t="s">
        <v>2556</v>
      </c>
      <c r="C3916" t="s">
        <v>3326</v>
      </c>
      <c r="D3916" t="s">
        <v>238</v>
      </c>
      <c r="E3916" t="s">
        <v>3573</v>
      </c>
      <c r="F3916" t="s">
        <v>126</v>
      </c>
      <c r="G3916" s="87">
        <v>20200615</v>
      </c>
      <c r="H3916" t="s">
        <v>5730</v>
      </c>
      <c r="I3916" t="s">
        <v>7521</v>
      </c>
      <c r="J3916" t="s">
        <v>7522</v>
      </c>
      <c r="K3916">
        <v>7679</v>
      </c>
      <c r="L3916" t="s">
        <v>6113</v>
      </c>
      <c r="M3916" s="87">
        <v>43997</v>
      </c>
      <c r="N3916" t="s">
        <v>3578</v>
      </c>
      <c r="O3916" t="s">
        <v>3579</v>
      </c>
      <c r="P3916" s="61">
        <v>704</v>
      </c>
      <c r="Q3916" t="s">
        <v>3579</v>
      </c>
      <c r="R3916" s="61">
        <v>704</v>
      </c>
      <c r="S3916" s="61">
        <v>0</v>
      </c>
    </row>
    <row r="3917" spans="1:19" x14ac:dyDescent="0.2">
      <c r="A3917" t="s">
        <v>845</v>
      </c>
      <c r="B3917" t="s">
        <v>2556</v>
      </c>
      <c r="C3917" t="s">
        <v>3326</v>
      </c>
      <c r="D3917" t="s">
        <v>238</v>
      </c>
      <c r="E3917" t="s">
        <v>3573</v>
      </c>
      <c r="F3917" t="s">
        <v>126</v>
      </c>
      <c r="G3917" s="87">
        <v>20200615</v>
      </c>
      <c r="H3917" t="s">
        <v>5730</v>
      </c>
      <c r="I3917" t="s">
        <v>7523</v>
      </c>
      <c r="J3917" t="s">
        <v>7524</v>
      </c>
      <c r="K3917">
        <v>7679</v>
      </c>
      <c r="L3917" t="s">
        <v>6113</v>
      </c>
      <c r="M3917" s="87">
        <v>43997</v>
      </c>
      <c r="N3917" t="s">
        <v>3578</v>
      </c>
      <c r="O3917" t="s">
        <v>3579</v>
      </c>
      <c r="P3917" s="61">
        <v>10080</v>
      </c>
      <c r="Q3917" t="s">
        <v>3579</v>
      </c>
      <c r="R3917" s="61">
        <v>10080</v>
      </c>
      <c r="S3917" s="61">
        <v>0</v>
      </c>
    </row>
    <row r="3918" spans="1:19" x14ac:dyDescent="0.2">
      <c r="A3918" t="s">
        <v>845</v>
      </c>
      <c r="B3918" t="s">
        <v>2556</v>
      </c>
      <c r="C3918" t="s">
        <v>3326</v>
      </c>
      <c r="D3918" t="s">
        <v>238</v>
      </c>
      <c r="E3918" t="s">
        <v>3573</v>
      </c>
      <c r="F3918" t="s">
        <v>16</v>
      </c>
      <c r="G3918" s="87">
        <v>20200630</v>
      </c>
      <c r="H3918" t="s">
        <v>3617</v>
      </c>
      <c r="J3918" t="s">
        <v>3618</v>
      </c>
      <c r="K3918">
        <v>7681</v>
      </c>
      <c r="L3918" t="s">
        <v>3619</v>
      </c>
      <c r="M3918" s="87">
        <v>43999</v>
      </c>
      <c r="N3918" t="s">
        <v>3620</v>
      </c>
      <c r="O3918" t="s">
        <v>3579</v>
      </c>
      <c r="P3918" s="61">
        <v>-22492.25</v>
      </c>
      <c r="Q3918" t="s">
        <v>3579</v>
      </c>
      <c r="R3918" s="61">
        <v>0</v>
      </c>
      <c r="S3918" s="61">
        <v>-22492.25</v>
      </c>
    </row>
    <row r="3919" spans="1:19" x14ac:dyDescent="0.2">
      <c r="A3919" t="s">
        <v>845</v>
      </c>
      <c r="B3919" t="s">
        <v>2556</v>
      </c>
      <c r="C3919" t="s">
        <v>3326</v>
      </c>
      <c r="D3919" t="s">
        <v>238</v>
      </c>
      <c r="E3919" t="s">
        <v>3573</v>
      </c>
      <c r="F3919" t="s">
        <v>16</v>
      </c>
      <c r="G3919" s="87">
        <v>20200630</v>
      </c>
      <c r="H3919" t="s">
        <v>5856</v>
      </c>
      <c r="I3919" t="s">
        <v>3618</v>
      </c>
      <c r="J3919" t="s">
        <v>3618</v>
      </c>
      <c r="K3919">
        <v>7737</v>
      </c>
      <c r="L3919" t="s">
        <v>6894</v>
      </c>
      <c r="M3919" s="87">
        <v>44020</v>
      </c>
      <c r="N3919" t="s">
        <v>3620</v>
      </c>
      <c r="O3919" t="s">
        <v>3579</v>
      </c>
      <c r="P3919" s="61">
        <v>-723.45</v>
      </c>
      <c r="Q3919" t="s">
        <v>3579</v>
      </c>
      <c r="R3919" s="61">
        <v>0</v>
      </c>
      <c r="S3919" s="61">
        <v>-723.45</v>
      </c>
    </row>
    <row r="3920" spans="1:19" x14ac:dyDescent="0.2">
      <c r="A3920" t="s">
        <v>845</v>
      </c>
      <c r="B3920" t="s">
        <v>2556</v>
      </c>
      <c r="C3920" t="s">
        <v>3326</v>
      </c>
      <c r="D3920" t="s">
        <v>238</v>
      </c>
      <c r="E3920" t="s">
        <v>3573</v>
      </c>
      <c r="F3920" t="s">
        <v>126</v>
      </c>
      <c r="G3920" s="87">
        <v>20200630</v>
      </c>
      <c r="H3920" t="s">
        <v>5730</v>
      </c>
      <c r="I3920" t="s">
        <v>7525</v>
      </c>
      <c r="J3920" t="s">
        <v>7526</v>
      </c>
      <c r="K3920">
        <v>7737</v>
      </c>
      <c r="L3920" t="s">
        <v>6894</v>
      </c>
      <c r="M3920" s="87">
        <v>44020</v>
      </c>
      <c r="N3920" t="s">
        <v>3620</v>
      </c>
      <c r="O3920" t="s">
        <v>3579</v>
      </c>
      <c r="P3920" s="61">
        <v>723.45</v>
      </c>
      <c r="Q3920" t="s">
        <v>3579</v>
      </c>
      <c r="R3920" s="61">
        <v>723.45</v>
      </c>
      <c r="S3920" s="61">
        <v>0</v>
      </c>
    </row>
    <row r="3921" spans="1:19" x14ac:dyDescent="0.2">
      <c r="A3921" t="s">
        <v>846</v>
      </c>
      <c r="B3921" t="s">
        <v>2560</v>
      </c>
      <c r="C3921" t="s">
        <v>3327</v>
      </c>
      <c r="D3921" t="s">
        <v>238</v>
      </c>
      <c r="E3921" t="s">
        <v>3573</v>
      </c>
      <c r="F3921" t="s">
        <v>119</v>
      </c>
      <c r="G3921" s="87">
        <v>20191126</v>
      </c>
      <c r="H3921" t="s">
        <v>5730</v>
      </c>
      <c r="I3921" t="s">
        <v>7527</v>
      </c>
      <c r="J3921" t="s">
        <v>7528</v>
      </c>
      <c r="K3921">
        <v>7355</v>
      </c>
      <c r="L3921" t="s">
        <v>6311</v>
      </c>
      <c r="M3921" s="87">
        <v>43800</v>
      </c>
      <c r="N3921" t="s">
        <v>3578</v>
      </c>
      <c r="O3921" t="s">
        <v>3579</v>
      </c>
      <c r="P3921" s="61">
        <v>366</v>
      </c>
      <c r="Q3921" t="s">
        <v>3579</v>
      </c>
      <c r="R3921" s="61">
        <v>366</v>
      </c>
      <c r="S3921" s="61">
        <v>0</v>
      </c>
    </row>
    <row r="3922" spans="1:19" x14ac:dyDescent="0.2">
      <c r="A3922" t="s">
        <v>846</v>
      </c>
      <c r="B3922" t="s">
        <v>2560</v>
      </c>
      <c r="C3922" t="s">
        <v>3327</v>
      </c>
      <c r="D3922" t="s">
        <v>238</v>
      </c>
      <c r="E3922" t="s">
        <v>3573</v>
      </c>
      <c r="F3922" t="s">
        <v>16</v>
      </c>
      <c r="G3922" s="87">
        <v>20200630</v>
      </c>
      <c r="H3922" t="s">
        <v>3617</v>
      </c>
      <c r="J3922" t="s">
        <v>3618</v>
      </c>
      <c r="K3922">
        <v>7681</v>
      </c>
      <c r="L3922" t="s">
        <v>3619</v>
      </c>
      <c r="M3922" s="87">
        <v>43999</v>
      </c>
      <c r="N3922" t="s">
        <v>3620</v>
      </c>
      <c r="O3922" t="s">
        <v>3579</v>
      </c>
      <c r="P3922" s="61">
        <v>-366</v>
      </c>
      <c r="Q3922" t="s">
        <v>3579</v>
      </c>
      <c r="R3922" s="61">
        <v>0</v>
      </c>
      <c r="S3922" s="61">
        <v>-366</v>
      </c>
    </row>
    <row r="3923" spans="1:19" x14ac:dyDescent="0.2">
      <c r="A3923" t="s">
        <v>849</v>
      </c>
      <c r="B3923" t="s">
        <v>2566</v>
      </c>
      <c r="C3923" t="s">
        <v>3329</v>
      </c>
      <c r="D3923" t="s">
        <v>238</v>
      </c>
      <c r="E3923" t="s">
        <v>3573</v>
      </c>
      <c r="F3923" t="s">
        <v>117</v>
      </c>
      <c r="G3923" s="87">
        <v>20190927</v>
      </c>
      <c r="H3923" t="s">
        <v>5730</v>
      </c>
      <c r="I3923" t="s">
        <v>5857</v>
      </c>
      <c r="J3923" t="s">
        <v>7529</v>
      </c>
      <c r="K3923">
        <v>7264</v>
      </c>
      <c r="L3923" t="s">
        <v>5859</v>
      </c>
      <c r="M3923" s="87">
        <v>43741</v>
      </c>
      <c r="N3923" t="s">
        <v>3620</v>
      </c>
      <c r="O3923" t="s">
        <v>3579</v>
      </c>
      <c r="P3923" s="61">
        <v>790.24</v>
      </c>
      <c r="Q3923" t="s">
        <v>3579</v>
      </c>
      <c r="R3923" s="61">
        <v>790.24</v>
      </c>
      <c r="S3923" s="61">
        <v>0</v>
      </c>
    </row>
    <row r="3924" spans="1:19" x14ac:dyDescent="0.2">
      <c r="A3924" t="s">
        <v>849</v>
      </c>
      <c r="B3924" t="s">
        <v>2566</v>
      </c>
      <c r="C3924" t="s">
        <v>3329</v>
      </c>
      <c r="D3924" t="s">
        <v>238</v>
      </c>
      <c r="E3924" t="s">
        <v>3573</v>
      </c>
      <c r="F3924" t="s">
        <v>120</v>
      </c>
      <c r="G3924" s="87">
        <v>20191231</v>
      </c>
      <c r="H3924" t="s">
        <v>5730</v>
      </c>
      <c r="I3924" t="s">
        <v>7530</v>
      </c>
      <c r="J3924" t="s">
        <v>7531</v>
      </c>
      <c r="K3924">
        <v>7414</v>
      </c>
      <c r="L3924" t="s">
        <v>6484</v>
      </c>
      <c r="M3924" s="87">
        <v>43840</v>
      </c>
      <c r="N3924" t="s">
        <v>3578</v>
      </c>
      <c r="O3924" t="s">
        <v>3579</v>
      </c>
      <c r="P3924" s="61">
        <v>5136.3500000000004</v>
      </c>
      <c r="Q3924" t="s">
        <v>3579</v>
      </c>
      <c r="R3924" s="61">
        <v>5136.3500000000004</v>
      </c>
      <c r="S3924" s="61">
        <v>0</v>
      </c>
    </row>
    <row r="3925" spans="1:19" x14ac:dyDescent="0.2">
      <c r="A3925" t="s">
        <v>849</v>
      </c>
      <c r="B3925" t="s">
        <v>2566</v>
      </c>
      <c r="C3925" t="s">
        <v>3329</v>
      </c>
      <c r="D3925" t="s">
        <v>238</v>
      </c>
      <c r="E3925" t="s">
        <v>3573</v>
      </c>
      <c r="F3925" t="s">
        <v>16</v>
      </c>
      <c r="G3925" s="87">
        <v>20200630</v>
      </c>
      <c r="H3925" t="s">
        <v>3617</v>
      </c>
      <c r="J3925" t="s">
        <v>3618</v>
      </c>
      <c r="K3925">
        <v>7681</v>
      </c>
      <c r="L3925" t="s">
        <v>3619</v>
      </c>
      <c r="M3925" s="87">
        <v>43999</v>
      </c>
      <c r="N3925" t="s">
        <v>3620</v>
      </c>
      <c r="O3925" t="s">
        <v>3579</v>
      </c>
      <c r="P3925" s="61">
        <v>-5926.59</v>
      </c>
      <c r="Q3925" t="s">
        <v>3579</v>
      </c>
      <c r="R3925" s="61">
        <v>0</v>
      </c>
      <c r="S3925" s="61">
        <v>-5926.59</v>
      </c>
    </row>
    <row r="3926" spans="1:19" x14ac:dyDescent="0.2">
      <c r="A3926" t="s">
        <v>850</v>
      </c>
      <c r="B3926" t="s">
        <v>2567</v>
      </c>
      <c r="C3926" t="s">
        <v>3331</v>
      </c>
      <c r="D3926" t="s">
        <v>238</v>
      </c>
      <c r="E3926" t="s">
        <v>3573</v>
      </c>
      <c r="F3926" t="s">
        <v>115</v>
      </c>
      <c r="G3926" s="87">
        <v>20190731</v>
      </c>
      <c r="H3926" t="s">
        <v>4447</v>
      </c>
      <c r="I3926" t="s">
        <v>7532</v>
      </c>
      <c r="J3926" t="s">
        <v>7532</v>
      </c>
      <c r="K3926">
        <v>7182</v>
      </c>
      <c r="L3926" t="s">
        <v>7533</v>
      </c>
      <c r="M3926" s="87">
        <v>43698</v>
      </c>
      <c r="N3926" t="s">
        <v>3620</v>
      </c>
      <c r="O3926" t="s">
        <v>3579</v>
      </c>
      <c r="P3926" s="61">
        <v>146.56</v>
      </c>
      <c r="Q3926" t="s">
        <v>3579</v>
      </c>
      <c r="R3926" s="61">
        <v>146.56</v>
      </c>
      <c r="S3926" s="61">
        <v>0</v>
      </c>
    </row>
    <row r="3927" spans="1:19" x14ac:dyDescent="0.2">
      <c r="A3927" t="s">
        <v>850</v>
      </c>
      <c r="B3927" t="s">
        <v>2567</v>
      </c>
      <c r="C3927" t="s">
        <v>3331</v>
      </c>
      <c r="D3927" t="s">
        <v>238</v>
      </c>
      <c r="E3927" t="s">
        <v>3573</v>
      </c>
      <c r="F3927" t="s">
        <v>115</v>
      </c>
      <c r="G3927" s="87">
        <v>20190731</v>
      </c>
      <c r="H3927" t="s">
        <v>5730</v>
      </c>
      <c r="I3927" t="s">
        <v>7534</v>
      </c>
      <c r="J3927" t="s">
        <v>7535</v>
      </c>
      <c r="K3927">
        <v>7180</v>
      </c>
      <c r="L3927" t="s">
        <v>5890</v>
      </c>
      <c r="M3927" s="87">
        <v>43698</v>
      </c>
      <c r="N3927" t="s">
        <v>3620</v>
      </c>
      <c r="O3927" t="s">
        <v>3579</v>
      </c>
      <c r="P3927" s="61">
        <v>4150.63</v>
      </c>
      <c r="Q3927" t="s">
        <v>3579</v>
      </c>
      <c r="R3927" s="61">
        <v>4150.63</v>
      </c>
      <c r="S3927" s="61">
        <v>0</v>
      </c>
    </row>
    <row r="3928" spans="1:19" x14ac:dyDescent="0.2">
      <c r="A3928" t="s">
        <v>850</v>
      </c>
      <c r="B3928" t="s">
        <v>2567</v>
      </c>
      <c r="C3928" t="s">
        <v>3331</v>
      </c>
      <c r="D3928" t="s">
        <v>238</v>
      </c>
      <c r="E3928" t="s">
        <v>3573</v>
      </c>
      <c r="F3928" t="s">
        <v>116</v>
      </c>
      <c r="G3928" s="87">
        <v>20190830</v>
      </c>
      <c r="H3928" t="s">
        <v>5730</v>
      </c>
      <c r="I3928" t="s">
        <v>7536</v>
      </c>
      <c r="J3928" t="s">
        <v>7537</v>
      </c>
      <c r="K3928">
        <v>7232</v>
      </c>
      <c r="L3928" t="s">
        <v>5868</v>
      </c>
      <c r="M3928" s="87">
        <v>43718</v>
      </c>
      <c r="N3928" t="s">
        <v>3620</v>
      </c>
      <c r="O3928" t="s">
        <v>3579</v>
      </c>
      <c r="P3928" s="61">
        <v>4320.75</v>
      </c>
      <c r="Q3928" t="s">
        <v>3579</v>
      </c>
      <c r="R3928" s="61">
        <v>4320.75</v>
      </c>
      <c r="S3928" s="61">
        <v>0</v>
      </c>
    </row>
    <row r="3929" spans="1:19" x14ac:dyDescent="0.2">
      <c r="A3929" t="s">
        <v>850</v>
      </c>
      <c r="B3929" t="s">
        <v>2567</v>
      </c>
      <c r="C3929" t="s">
        <v>3331</v>
      </c>
      <c r="D3929" t="s">
        <v>238</v>
      </c>
      <c r="E3929" t="s">
        <v>3573</v>
      </c>
      <c r="F3929" t="s">
        <v>116</v>
      </c>
      <c r="G3929" s="87">
        <v>20190831</v>
      </c>
      <c r="H3929" t="s">
        <v>4447</v>
      </c>
      <c r="I3929" t="s">
        <v>7532</v>
      </c>
      <c r="J3929" t="s">
        <v>7532</v>
      </c>
      <c r="K3929">
        <v>7234</v>
      </c>
      <c r="L3929" t="s">
        <v>7538</v>
      </c>
      <c r="M3929" s="87">
        <v>43718</v>
      </c>
      <c r="N3929" t="s">
        <v>3620</v>
      </c>
      <c r="O3929" t="s">
        <v>3579</v>
      </c>
      <c r="P3929" s="61">
        <v>146.56</v>
      </c>
      <c r="Q3929" t="s">
        <v>3579</v>
      </c>
      <c r="R3929" s="61">
        <v>146.56</v>
      </c>
      <c r="S3929" s="61">
        <v>0</v>
      </c>
    </row>
    <row r="3930" spans="1:19" x14ac:dyDescent="0.2">
      <c r="A3930" t="s">
        <v>850</v>
      </c>
      <c r="B3930" t="s">
        <v>2567</v>
      </c>
      <c r="C3930" t="s">
        <v>3331</v>
      </c>
      <c r="D3930" t="s">
        <v>238</v>
      </c>
      <c r="E3930" t="s">
        <v>3573</v>
      </c>
      <c r="F3930" t="s">
        <v>117</v>
      </c>
      <c r="G3930" s="87">
        <v>20190930</v>
      </c>
      <c r="H3930" t="s">
        <v>4447</v>
      </c>
      <c r="I3930" t="s">
        <v>7532</v>
      </c>
      <c r="J3930" t="s">
        <v>7532</v>
      </c>
      <c r="K3930">
        <v>7281</v>
      </c>
      <c r="L3930" t="s">
        <v>7539</v>
      </c>
      <c r="M3930" s="87">
        <v>43748</v>
      </c>
      <c r="N3930" t="s">
        <v>3620</v>
      </c>
      <c r="O3930" t="s">
        <v>3579</v>
      </c>
      <c r="P3930" s="61">
        <v>141.83000000000001</v>
      </c>
      <c r="Q3930" t="s">
        <v>3579</v>
      </c>
      <c r="R3930" s="61">
        <v>141.83000000000001</v>
      </c>
      <c r="S3930" s="61">
        <v>0</v>
      </c>
    </row>
    <row r="3931" spans="1:19" x14ac:dyDescent="0.2">
      <c r="A3931" t="s">
        <v>850</v>
      </c>
      <c r="B3931" t="s">
        <v>2567</v>
      </c>
      <c r="C3931" t="s">
        <v>3331</v>
      </c>
      <c r="D3931" t="s">
        <v>238</v>
      </c>
      <c r="E3931" t="s">
        <v>3573</v>
      </c>
      <c r="F3931" t="s">
        <v>118</v>
      </c>
      <c r="G3931" s="87">
        <v>20191022</v>
      </c>
      <c r="H3931" t="s">
        <v>5730</v>
      </c>
      <c r="I3931" t="s">
        <v>7540</v>
      </c>
      <c r="J3931" t="s">
        <v>7541</v>
      </c>
      <c r="K3931">
        <v>7313</v>
      </c>
      <c r="L3931" t="s">
        <v>7542</v>
      </c>
      <c r="M3931" s="87">
        <v>43769</v>
      </c>
      <c r="N3931" t="s">
        <v>3578</v>
      </c>
      <c r="O3931" t="s">
        <v>3579</v>
      </c>
      <c r="P3931" s="61">
        <v>3097.14</v>
      </c>
      <c r="Q3931" t="s">
        <v>3579</v>
      </c>
      <c r="R3931" s="61">
        <v>3097.14</v>
      </c>
      <c r="S3931" s="61">
        <v>0</v>
      </c>
    </row>
    <row r="3932" spans="1:19" x14ac:dyDescent="0.2">
      <c r="A3932" t="s">
        <v>850</v>
      </c>
      <c r="B3932" t="s">
        <v>2567</v>
      </c>
      <c r="C3932" t="s">
        <v>3331</v>
      </c>
      <c r="D3932" t="s">
        <v>238</v>
      </c>
      <c r="E3932" t="s">
        <v>3573</v>
      </c>
      <c r="F3932" t="s">
        <v>118</v>
      </c>
      <c r="G3932" s="87">
        <v>20191031</v>
      </c>
      <c r="H3932" t="s">
        <v>4447</v>
      </c>
      <c r="I3932" t="s">
        <v>7532</v>
      </c>
      <c r="J3932" t="s">
        <v>7532</v>
      </c>
      <c r="K3932">
        <v>7328</v>
      </c>
      <c r="L3932" t="s">
        <v>7543</v>
      </c>
      <c r="M3932" s="87">
        <v>43782</v>
      </c>
      <c r="N3932" t="s">
        <v>3620</v>
      </c>
      <c r="O3932" t="s">
        <v>3579</v>
      </c>
      <c r="P3932" s="61">
        <v>146.56</v>
      </c>
      <c r="Q3932" t="s">
        <v>3579</v>
      </c>
      <c r="R3932" s="61">
        <v>146.56</v>
      </c>
      <c r="S3932" s="61">
        <v>0</v>
      </c>
    </row>
    <row r="3933" spans="1:19" x14ac:dyDescent="0.2">
      <c r="A3933" t="s">
        <v>850</v>
      </c>
      <c r="B3933" t="s">
        <v>2567</v>
      </c>
      <c r="C3933" t="s">
        <v>3331</v>
      </c>
      <c r="D3933" t="s">
        <v>238</v>
      </c>
      <c r="E3933" t="s">
        <v>3573</v>
      </c>
      <c r="F3933" t="s">
        <v>118</v>
      </c>
      <c r="G3933" s="87">
        <v>20191031</v>
      </c>
      <c r="H3933" t="s">
        <v>5730</v>
      </c>
      <c r="I3933" t="s">
        <v>7544</v>
      </c>
      <c r="J3933" t="s">
        <v>7545</v>
      </c>
      <c r="K3933">
        <v>7327</v>
      </c>
      <c r="L3933" t="s">
        <v>6645</v>
      </c>
      <c r="M3933" s="87">
        <v>43782</v>
      </c>
      <c r="N3933" t="s">
        <v>3620</v>
      </c>
      <c r="O3933" t="s">
        <v>3579</v>
      </c>
      <c r="P3933" s="61">
        <v>3603.64</v>
      </c>
      <c r="Q3933" t="s">
        <v>3579</v>
      </c>
      <c r="R3933" s="61">
        <v>3603.64</v>
      </c>
      <c r="S3933" s="61">
        <v>0</v>
      </c>
    </row>
    <row r="3934" spans="1:19" x14ac:dyDescent="0.2">
      <c r="A3934" t="s">
        <v>850</v>
      </c>
      <c r="B3934" t="s">
        <v>2567</v>
      </c>
      <c r="C3934" t="s">
        <v>3331</v>
      </c>
      <c r="D3934" t="s">
        <v>238</v>
      </c>
      <c r="E3934" t="s">
        <v>3573</v>
      </c>
      <c r="F3934" t="s">
        <v>119</v>
      </c>
      <c r="G3934" s="87">
        <v>20191130</v>
      </c>
      <c r="H3934" t="s">
        <v>4447</v>
      </c>
      <c r="I3934" t="s">
        <v>7532</v>
      </c>
      <c r="J3934" t="s">
        <v>7532</v>
      </c>
      <c r="K3934">
        <v>7380</v>
      </c>
      <c r="L3934" t="s">
        <v>7546</v>
      </c>
      <c r="M3934" s="87">
        <v>43810</v>
      </c>
      <c r="N3934" t="s">
        <v>3620</v>
      </c>
      <c r="O3934" t="s">
        <v>3579</v>
      </c>
      <c r="P3934" s="61">
        <v>141.83000000000001</v>
      </c>
      <c r="Q3934" t="s">
        <v>3579</v>
      </c>
      <c r="R3934" s="61">
        <v>141.83000000000001</v>
      </c>
      <c r="S3934" s="61">
        <v>0</v>
      </c>
    </row>
    <row r="3935" spans="1:19" x14ac:dyDescent="0.2">
      <c r="A3935" t="s">
        <v>850</v>
      </c>
      <c r="B3935" t="s">
        <v>2567</v>
      </c>
      <c r="C3935" t="s">
        <v>3331</v>
      </c>
      <c r="D3935" t="s">
        <v>238</v>
      </c>
      <c r="E3935" t="s">
        <v>3573</v>
      </c>
      <c r="F3935" t="s">
        <v>120</v>
      </c>
      <c r="G3935" s="87">
        <v>20191231</v>
      </c>
      <c r="H3935" t="s">
        <v>4447</v>
      </c>
      <c r="I3935" t="s">
        <v>7532</v>
      </c>
      <c r="J3935" t="s">
        <v>7532</v>
      </c>
      <c r="K3935">
        <v>7415</v>
      </c>
      <c r="L3935" t="s">
        <v>7547</v>
      </c>
      <c r="M3935" s="87">
        <v>43840</v>
      </c>
      <c r="N3935" t="s">
        <v>3620</v>
      </c>
      <c r="O3935" t="s">
        <v>3579</v>
      </c>
      <c r="P3935" s="61">
        <v>146.56</v>
      </c>
      <c r="Q3935" t="s">
        <v>3579</v>
      </c>
      <c r="R3935" s="61">
        <v>146.56</v>
      </c>
      <c r="S3935" s="61">
        <v>0</v>
      </c>
    </row>
    <row r="3936" spans="1:19" x14ac:dyDescent="0.2">
      <c r="A3936" t="s">
        <v>850</v>
      </c>
      <c r="B3936" t="s">
        <v>2567</v>
      </c>
      <c r="C3936" t="s">
        <v>3331</v>
      </c>
      <c r="D3936" t="s">
        <v>238</v>
      </c>
      <c r="E3936" t="s">
        <v>3573</v>
      </c>
      <c r="F3936" t="s">
        <v>121</v>
      </c>
      <c r="G3936" s="87">
        <v>20200121</v>
      </c>
      <c r="H3936" t="s">
        <v>5730</v>
      </c>
      <c r="I3936" t="s">
        <v>7548</v>
      </c>
      <c r="J3936" t="s">
        <v>7549</v>
      </c>
      <c r="K3936">
        <v>7447</v>
      </c>
      <c r="L3936" t="s">
        <v>6421</v>
      </c>
      <c r="M3936" s="87">
        <v>43863</v>
      </c>
      <c r="N3936" t="s">
        <v>3578</v>
      </c>
      <c r="O3936" t="s">
        <v>3579</v>
      </c>
      <c r="P3936" s="61">
        <v>5481.88</v>
      </c>
      <c r="Q3936" t="s">
        <v>3579</v>
      </c>
      <c r="R3936" s="61">
        <v>5481.88</v>
      </c>
      <c r="S3936" s="61">
        <v>0</v>
      </c>
    </row>
    <row r="3937" spans="1:19" x14ac:dyDescent="0.2">
      <c r="A3937" t="s">
        <v>850</v>
      </c>
      <c r="B3937" t="s">
        <v>2567</v>
      </c>
      <c r="C3937" t="s">
        <v>3331</v>
      </c>
      <c r="D3937" t="s">
        <v>238</v>
      </c>
      <c r="E3937" t="s">
        <v>3573</v>
      </c>
      <c r="F3937" t="s">
        <v>121</v>
      </c>
      <c r="G3937" s="87">
        <v>20200130</v>
      </c>
      <c r="H3937" t="s">
        <v>5730</v>
      </c>
      <c r="I3937" t="s">
        <v>7550</v>
      </c>
      <c r="J3937" t="s">
        <v>7551</v>
      </c>
      <c r="K3937">
        <v>7476</v>
      </c>
      <c r="L3937" t="s">
        <v>7226</v>
      </c>
      <c r="M3937" s="87">
        <v>43873</v>
      </c>
      <c r="N3937" t="s">
        <v>3620</v>
      </c>
      <c r="O3937" t="s">
        <v>3579</v>
      </c>
      <c r="P3937" s="61">
        <v>4640.37</v>
      </c>
      <c r="Q3937" t="s">
        <v>3579</v>
      </c>
      <c r="R3937" s="61">
        <v>4640.37</v>
      </c>
      <c r="S3937" s="61">
        <v>0</v>
      </c>
    </row>
    <row r="3938" spans="1:19" x14ac:dyDescent="0.2">
      <c r="A3938" t="s">
        <v>850</v>
      </c>
      <c r="B3938" t="s">
        <v>2567</v>
      </c>
      <c r="C3938" t="s">
        <v>3331</v>
      </c>
      <c r="D3938" t="s">
        <v>238</v>
      </c>
      <c r="E3938" t="s">
        <v>3573</v>
      </c>
      <c r="F3938" t="s">
        <v>121</v>
      </c>
      <c r="G3938" s="87">
        <v>20200131</v>
      </c>
      <c r="H3938" t="s">
        <v>4447</v>
      </c>
      <c r="I3938" t="s">
        <v>7532</v>
      </c>
      <c r="J3938" t="s">
        <v>7532</v>
      </c>
      <c r="K3938">
        <v>7477</v>
      </c>
      <c r="L3938" t="s">
        <v>7552</v>
      </c>
      <c r="M3938" s="87">
        <v>43873</v>
      </c>
      <c r="N3938" t="s">
        <v>3620</v>
      </c>
      <c r="O3938" t="s">
        <v>3579</v>
      </c>
      <c r="P3938" s="61">
        <v>146.56</v>
      </c>
      <c r="Q3938" t="s">
        <v>3579</v>
      </c>
      <c r="R3938" s="61">
        <v>146.56</v>
      </c>
      <c r="S3938" s="61">
        <v>0</v>
      </c>
    </row>
    <row r="3939" spans="1:19" x14ac:dyDescent="0.2">
      <c r="A3939" t="s">
        <v>850</v>
      </c>
      <c r="B3939" t="s">
        <v>2567</v>
      </c>
      <c r="C3939" t="s">
        <v>3331</v>
      </c>
      <c r="D3939" t="s">
        <v>238</v>
      </c>
      <c r="E3939" t="s">
        <v>3573</v>
      </c>
      <c r="F3939" t="s">
        <v>122</v>
      </c>
      <c r="G3939" s="87">
        <v>20200228</v>
      </c>
      <c r="H3939" t="s">
        <v>5730</v>
      </c>
      <c r="I3939" t="s">
        <v>7553</v>
      </c>
      <c r="J3939" t="s">
        <v>7554</v>
      </c>
      <c r="K3939">
        <v>7518</v>
      </c>
      <c r="L3939" t="s">
        <v>6888</v>
      </c>
      <c r="M3939" s="87">
        <v>43902</v>
      </c>
      <c r="N3939" t="s">
        <v>3620</v>
      </c>
      <c r="O3939" t="s">
        <v>3579</v>
      </c>
      <c r="P3939" s="61">
        <v>3714.31</v>
      </c>
      <c r="Q3939" t="s">
        <v>3579</v>
      </c>
      <c r="R3939" s="61">
        <v>3714.31</v>
      </c>
      <c r="S3939" s="61">
        <v>0</v>
      </c>
    </row>
    <row r="3940" spans="1:19" x14ac:dyDescent="0.2">
      <c r="A3940" t="s">
        <v>850</v>
      </c>
      <c r="B3940" t="s">
        <v>2567</v>
      </c>
      <c r="C3940" t="s">
        <v>3331</v>
      </c>
      <c r="D3940" t="s">
        <v>238</v>
      </c>
      <c r="E3940" t="s">
        <v>3573</v>
      </c>
      <c r="F3940" t="s">
        <v>122</v>
      </c>
      <c r="G3940" s="87">
        <v>20200229</v>
      </c>
      <c r="H3940" t="s">
        <v>4447</v>
      </c>
      <c r="I3940" t="s">
        <v>7532</v>
      </c>
      <c r="J3940" t="s">
        <v>7532</v>
      </c>
      <c r="K3940">
        <v>7517</v>
      </c>
      <c r="L3940" t="s">
        <v>7555</v>
      </c>
      <c r="M3940" s="87">
        <v>43902</v>
      </c>
      <c r="N3940" t="s">
        <v>3620</v>
      </c>
      <c r="O3940" t="s">
        <v>3579</v>
      </c>
      <c r="P3940" s="61">
        <v>137.1</v>
      </c>
      <c r="Q3940" t="s">
        <v>3579</v>
      </c>
      <c r="R3940" s="61">
        <v>137.1</v>
      </c>
      <c r="S3940" s="61">
        <v>0</v>
      </c>
    </row>
    <row r="3941" spans="1:19" x14ac:dyDescent="0.2">
      <c r="A3941" t="s">
        <v>850</v>
      </c>
      <c r="B3941" t="s">
        <v>2567</v>
      </c>
      <c r="C3941" t="s">
        <v>3331</v>
      </c>
      <c r="D3941" t="s">
        <v>238</v>
      </c>
      <c r="E3941" t="s">
        <v>3573</v>
      </c>
      <c r="F3941" t="s">
        <v>123</v>
      </c>
      <c r="G3941" s="87">
        <v>20200331</v>
      </c>
      <c r="H3941" t="s">
        <v>4447</v>
      </c>
      <c r="I3941" t="s">
        <v>7532</v>
      </c>
      <c r="J3941" t="s">
        <v>7532</v>
      </c>
      <c r="K3941">
        <v>7578</v>
      </c>
      <c r="L3941" t="s">
        <v>7556</v>
      </c>
      <c r="M3941" s="87">
        <v>43935</v>
      </c>
      <c r="N3941" t="s">
        <v>3578</v>
      </c>
      <c r="O3941" t="s">
        <v>3579</v>
      </c>
      <c r="P3941" s="61">
        <v>146.56</v>
      </c>
      <c r="Q3941" t="s">
        <v>3579</v>
      </c>
      <c r="R3941" s="61">
        <v>146.56</v>
      </c>
      <c r="S3941" s="61">
        <v>0</v>
      </c>
    </row>
    <row r="3942" spans="1:19" x14ac:dyDescent="0.2">
      <c r="A3942" t="s">
        <v>850</v>
      </c>
      <c r="B3942" t="s">
        <v>2567</v>
      </c>
      <c r="C3942" t="s">
        <v>3331</v>
      </c>
      <c r="D3942" t="s">
        <v>238</v>
      </c>
      <c r="E3942" t="s">
        <v>3573</v>
      </c>
      <c r="F3942" t="s">
        <v>123</v>
      </c>
      <c r="G3942" s="87">
        <v>20200331</v>
      </c>
      <c r="H3942" t="s">
        <v>5730</v>
      </c>
      <c r="I3942" t="s">
        <v>7557</v>
      </c>
      <c r="J3942" t="s">
        <v>7558</v>
      </c>
      <c r="K3942">
        <v>7577</v>
      </c>
      <c r="L3942" t="s">
        <v>6231</v>
      </c>
      <c r="M3942" s="87">
        <v>43935</v>
      </c>
      <c r="N3942" t="s">
        <v>3578</v>
      </c>
      <c r="O3942" t="s">
        <v>3579</v>
      </c>
      <c r="P3942" s="61">
        <v>3224.96</v>
      </c>
      <c r="Q3942" t="s">
        <v>3579</v>
      </c>
      <c r="R3942" s="61">
        <v>3224.96</v>
      </c>
      <c r="S3942" s="61">
        <v>0</v>
      </c>
    </row>
    <row r="3943" spans="1:19" x14ac:dyDescent="0.2">
      <c r="A3943" t="s">
        <v>850</v>
      </c>
      <c r="B3943" t="s">
        <v>2567</v>
      </c>
      <c r="C3943" t="s">
        <v>3331</v>
      </c>
      <c r="D3943" t="s">
        <v>238</v>
      </c>
      <c r="E3943" t="s">
        <v>3573</v>
      </c>
      <c r="F3943" t="s">
        <v>124</v>
      </c>
      <c r="G3943" s="87">
        <v>20200416</v>
      </c>
      <c r="H3943" t="s">
        <v>6051</v>
      </c>
      <c r="I3943" t="s">
        <v>6462</v>
      </c>
      <c r="J3943" t="s">
        <v>7559</v>
      </c>
      <c r="K3943">
        <v>7591</v>
      </c>
      <c r="L3943" t="s">
        <v>7560</v>
      </c>
      <c r="M3943" s="87">
        <v>43944</v>
      </c>
      <c r="N3943" t="s">
        <v>3578</v>
      </c>
      <c r="O3943" t="s">
        <v>3579</v>
      </c>
      <c r="P3943" s="61">
        <v>-81.819999999999993</v>
      </c>
      <c r="Q3943" t="s">
        <v>3579</v>
      </c>
      <c r="R3943" s="61">
        <v>0</v>
      </c>
      <c r="S3943" s="61">
        <v>-81.819999999999993</v>
      </c>
    </row>
    <row r="3944" spans="1:19" x14ac:dyDescent="0.2">
      <c r="A3944" t="s">
        <v>850</v>
      </c>
      <c r="B3944" t="s">
        <v>2567</v>
      </c>
      <c r="C3944" t="s">
        <v>3331</v>
      </c>
      <c r="D3944" t="s">
        <v>238</v>
      </c>
      <c r="E3944" t="s">
        <v>3573</v>
      </c>
      <c r="F3944" t="s">
        <v>124</v>
      </c>
      <c r="G3944" s="87">
        <v>20200430</v>
      </c>
      <c r="H3944" t="s">
        <v>4447</v>
      </c>
      <c r="I3944" t="s">
        <v>7532</v>
      </c>
      <c r="J3944" t="s">
        <v>7532</v>
      </c>
      <c r="K3944">
        <v>7611</v>
      </c>
      <c r="L3944" t="s">
        <v>7561</v>
      </c>
      <c r="M3944" s="87">
        <v>43952</v>
      </c>
      <c r="N3944" t="s">
        <v>3620</v>
      </c>
      <c r="O3944" t="s">
        <v>3579</v>
      </c>
      <c r="P3944" s="61">
        <v>141.83000000000001</v>
      </c>
      <c r="Q3944" t="s">
        <v>3579</v>
      </c>
      <c r="R3944" s="61">
        <v>141.83000000000001</v>
      </c>
      <c r="S3944" s="61">
        <v>0</v>
      </c>
    </row>
    <row r="3945" spans="1:19" x14ac:dyDescent="0.2">
      <c r="A3945" t="s">
        <v>850</v>
      </c>
      <c r="B3945" t="s">
        <v>2567</v>
      </c>
      <c r="C3945" t="s">
        <v>3331</v>
      </c>
      <c r="D3945" t="s">
        <v>238</v>
      </c>
      <c r="E3945" t="s">
        <v>3573</v>
      </c>
      <c r="F3945" t="s">
        <v>125</v>
      </c>
      <c r="G3945" s="87">
        <v>20200531</v>
      </c>
      <c r="H3945" t="s">
        <v>4447</v>
      </c>
      <c r="I3945" t="s">
        <v>7532</v>
      </c>
      <c r="J3945" t="s">
        <v>7532</v>
      </c>
      <c r="K3945">
        <v>7667</v>
      </c>
      <c r="L3945" t="s">
        <v>7562</v>
      </c>
      <c r="M3945" s="87">
        <v>43991</v>
      </c>
      <c r="N3945" t="s">
        <v>3620</v>
      </c>
      <c r="O3945" t="s">
        <v>3579</v>
      </c>
      <c r="P3945" s="61">
        <v>146.56</v>
      </c>
      <c r="Q3945" t="s">
        <v>3579</v>
      </c>
      <c r="R3945" s="61">
        <v>146.56</v>
      </c>
      <c r="S3945" s="61">
        <v>0</v>
      </c>
    </row>
    <row r="3946" spans="1:19" x14ac:dyDescent="0.2">
      <c r="A3946" t="s">
        <v>850</v>
      </c>
      <c r="B3946" t="s">
        <v>2567</v>
      </c>
      <c r="C3946" t="s">
        <v>3331</v>
      </c>
      <c r="D3946" t="s">
        <v>238</v>
      </c>
      <c r="E3946" t="s">
        <v>3573</v>
      </c>
      <c r="F3946" t="s">
        <v>16</v>
      </c>
      <c r="G3946" s="87">
        <v>20200630</v>
      </c>
      <c r="H3946" t="s">
        <v>3617</v>
      </c>
      <c r="J3946" t="s">
        <v>3618</v>
      </c>
      <c r="K3946">
        <v>7681</v>
      </c>
      <c r="L3946" t="s">
        <v>3619</v>
      </c>
      <c r="M3946" s="87">
        <v>43999</v>
      </c>
      <c r="N3946" t="s">
        <v>3620</v>
      </c>
      <c r="O3946" t="s">
        <v>3579</v>
      </c>
      <c r="P3946" s="61">
        <v>-33740.370000000003</v>
      </c>
      <c r="Q3946" t="s">
        <v>3579</v>
      </c>
      <c r="R3946" s="61">
        <v>0</v>
      </c>
      <c r="S3946" s="61">
        <v>-33740.370000000003</v>
      </c>
    </row>
    <row r="3947" spans="1:19" x14ac:dyDescent="0.2">
      <c r="A3947" t="s">
        <v>850</v>
      </c>
      <c r="B3947" t="s">
        <v>2567</v>
      </c>
      <c r="C3947" t="s">
        <v>3331</v>
      </c>
      <c r="D3947" t="s">
        <v>238</v>
      </c>
      <c r="E3947" t="s">
        <v>3573</v>
      </c>
      <c r="F3947" t="s">
        <v>16</v>
      </c>
      <c r="G3947" s="87">
        <v>20200630</v>
      </c>
      <c r="H3947" t="s">
        <v>3617</v>
      </c>
      <c r="I3947" t="s">
        <v>3618</v>
      </c>
      <c r="J3947" t="s">
        <v>3618</v>
      </c>
      <c r="K3947">
        <v>7724</v>
      </c>
      <c r="L3947" t="s">
        <v>7563</v>
      </c>
      <c r="M3947" s="87">
        <v>44018</v>
      </c>
      <c r="N3947" t="s">
        <v>3620</v>
      </c>
      <c r="O3947" t="s">
        <v>3579</v>
      </c>
      <c r="P3947" s="61">
        <v>-141.83000000000001</v>
      </c>
      <c r="Q3947" t="s">
        <v>3579</v>
      </c>
      <c r="R3947" s="61">
        <v>0</v>
      </c>
      <c r="S3947" s="61">
        <v>-141.83000000000001</v>
      </c>
    </row>
    <row r="3948" spans="1:19" x14ac:dyDescent="0.2">
      <c r="A3948" t="s">
        <v>850</v>
      </c>
      <c r="B3948" t="s">
        <v>2567</v>
      </c>
      <c r="C3948" t="s">
        <v>3331</v>
      </c>
      <c r="D3948" t="s">
        <v>238</v>
      </c>
      <c r="E3948" t="s">
        <v>3573</v>
      </c>
      <c r="F3948" t="s">
        <v>16</v>
      </c>
      <c r="G3948" s="87">
        <v>20200630</v>
      </c>
      <c r="H3948" t="s">
        <v>5856</v>
      </c>
      <c r="I3948" t="s">
        <v>3618</v>
      </c>
      <c r="J3948" t="s">
        <v>3618</v>
      </c>
      <c r="K3948">
        <v>7715</v>
      </c>
      <c r="L3948" t="s">
        <v>5855</v>
      </c>
      <c r="M3948" s="87">
        <v>44018</v>
      </c>
      <c r="N3948" t="s">
        <v>3620</v>
      </c>
      <c r="O3948" t="s">
        <v>3579</v>
      </c>
      <c r="P3948" s="61">
        <v>-2764.26</v>
      </c>
      <c r="Q3948" t="s">
        <v>3579</v>
      </c>
      <c r="R3948" s="61">
        <v>0</v>
      </c>
      <c r="S3948" s="61">
        <v>-2764.26</v>
      </c>
    </row>
    <row r="3949" spans="1:19" x14ac:dyDescent="0.2">
      <c r="A3949" t="s">
        <v>850</v>
      </c>
      <c r="B3949" t="s">
        <v>2567</v>
      </c>
      <c r="C3949" t="s">
        <v>3331</v>
      </c>
      <c r="D3949" t="s">
        <v>238</v>
      </c>
      <c r="E3949" t="s">
        <v>3573</v>
      </c>
      <c r="F3949" t="s">
        <v>16</v>
      </c>
      <c r="G3949" s="87">
        <v>20200630</v>
      </c>
      <c r="H3949" t="s">
        <v>5856</v>
      </c>
      <c r="I3949" t="s">
        <v>3618</v>
      </c>
      <c r="J3949" t="s">
        <v>3618</v>
      </c>
      <c r="K3949">
        <v>7715</v>
      </c>
      <c r="L3949" t="s">
        <v>5855</v>
      </c>
      <c r="M3949" s="87">
        <v>44018</v>
      </c>
      <c r="N3949" t="s">
        <v>3620</v>
      </c>
      <c r="O3949" t="s">
        <v>3579</v>
      </c>
      <c r="P3949" s="61">
        <v>-2328.52</v>
      </c>
      <c r="Q3949" t="s">
        <v>3579</v>
      </c>
      <c r="R3949" s="61">
        <v>0</v>
      </c>
      <c r="S3949" s="61">
        <v>-2328.52</v>
      </c>
    </row>
    <row r="3950" spans="1:19" x14ac:dyDescent="0.2">
      <c r="A3950" t="s">
        <v>850</v>
      </c>
      <c r="B3950" t="s">
        <v>2567</v>
      </c>
      <c r="C3950" t="s">
        <v>3331</v>
      </c>
      <c r="D3950" t="s">
        <v>238</v>
      </c>
      <c r="E3950" t="s">
        <v>3573</v>
      </c>
      <c r="F3950" t="s">
        <v>126</v>
      </c>
      <c r="G3950" s="87">
        <v>20200630</v>
      </c>
      <c r="H3950" t="s">
        <v>4447</v>
      </c>
      <c r="I3950" t="s">
        <v>7532</v>
      </c>
      <c r="J3950" t="s">
        <v>7532</v>
      </c>
      <c r="K3950">
        <v>7724</v>
      </c>
      <c r="L3950" t="s">
        <v>7563</v>
      </c>
      <c r="M3950" s="87">
        <v>44018</v>
      </c>
      <c r="N3950" t="s">
        <v>3620</v>
      </c>
      <c r="O3950" t="s">
        <v>3579</v>
      </c>
      <c r="P3950" s="61">
        <v>141.83000000000001</v>
      </c>
      <c r="Q3950" t="s">
        <v>3579</v>
      </c>
      <c r="R3950" s="61">
        <v>141.83000000000001</v>
      </c>
      <c r="S3950" s="61">
        <v>0</v>
      </c>
    </row>
    <row r="3951" spans="1:19" x14ac:dyDescent="0.2">
      <c r="A3951" t="s">
        <v>850</v>
      </c>
      <c r="B3951" t="s">
        <v>2567</v>
      </c>
      <c r="C3951" t="s">
        <v>3331</v>
      </c>
      <c r="D3951" t="s">
        <v>238</v>
      </c>
      <c r="E3951" t="s">
        <v>3573</v>
      </c>
      <c r="F3951" t="s">
        <v>126</v>
      </c>
      <c r="G3951" s="87">
        <v>20200630</v>
      </c>
      <c r="H3951" t="s">
        <v>5730</v>
      </c>
      <c r="I3951" t="s">
        <v>7564</v>
      </c>
      <c r="J3951" t="s">
        <v>6109</v>
      </c>
      <c r="K3951">
        <v>7715</v>
      </c>
      <c r="L3951" t="s">
        <v>5855</v>
      </c>
      <c r="M3951" s="87">
        <v>44018</v>
      </c>
      <c r="N3951" t="s">
        <v>3620</v>
      </c>
      <c r="O3951" t="s">
        <v>3579</v>
      </c>
      <c r="P3951" s="61">
        <v>2328.52</v>
      </c>
      <c r="Q3951" t="s">
        <v>3579</v>
      </c>
      <c r="R3951" s="61">
        <v>2328.52</v>
      </c>
      <c r="S3951" s="61">
        <v>0</v>
      </c>
    </row>
    <row r="3952" spans="1:19" x14ac:dyDescent="0.2">
      <c r="A3952" t="s">
        <v>850</v>
      </c>
      <c r="B3952" t="s">
        <v>2567</v>
      </c>
      <c r="C3952" t="s">
        <v>3331</v>
      </c>
      <c r="D3952" t="s">
        <v>238</v>
      </c>
      <c r="E3952" t="s">
        <v>3573</v>
      </c>
      <c r="F3952" t="s">
        <v>126</v>
      </c>
      <c r="G3952" s="87">
        <v>20200630</v>
      </c>
      <c r="H3952" t="s">
        <v>5730</v>
      </c>
      <c r="I3952" t="s">
        <v>7565</v>
      </c>
      <c r="J3952" t="s">
        <v>7566</v>
      </c>
      <c r="K3952">
        <v>7715</v>
      </c>
      <c r="L3952" t="s">
        <v>5855</v>
      </c>
      <c r="M3952" s="87">
        <v>44018</v>
      </c>
      <c r="N3952" t="s">
        <v>3620</v>
      </c>
      <c r="O3952" t="s">
        <v>3579</v>
      </c>
      <c r="P3952" s="61">
        <v>2764.26</v>
      </c>
      <c r="Q3952" t="s">
        <v>3579</v>
      </c>
      <c r="R3952" s="61">
        <v>2764.26</v>
      </c>
      <c r="S3952" s="61">
        <v>0</v>
      </c>
    </row>
    <row r="3953" spans="1:19" x14ac:dyDescent="0.2">
      <c r="A3953" t="s">
        <v>851</v>
      </c>
      <c r="B3953" t="s">
        <v>2568</v>
      </c>
      <c r="C3953" t="s">
        <v>3332</v>
      </c>
      <c r="D3953" t="s">
        <v>238</v>
      </c>
      <c r="E3953" t="s">
        <v>3573</v>
      </c>
      <c r="F3953" t="s">
        <v>115</v>
      </c>
      <c r="G3953" s="87">
        <v>20190729</v>
      </c>
      <c r="H3953" t="s">
        <v>5730</v>
      </c>
      <c r="I3953" t="s">
        <v>7567</v>
      </c>
      <c r="J3953" t="s">
        <v>7568</v>
      </c>
      <c r="K3953">
        <v>7154</v>
      </c>
      <c r="L3953" t="s">
        <v>5877</v>
      </c>
      <c r="M3953" s="87">
        <v>43676</v>
      </c>
      <c r="N3953" t="s">
        <v>3578</v>
      </c>
      <c r="O3953" t="s">
        <v>3579</v>
      </c>
      <c r="P3953" s="61">
        <v>2124.5700000000002</v>
      </c>
      <c r="Q3953" t="s">
        <v>3579</v>
      </c>
      <c r="R3953" s="61">
        <v>2124.5700000000002</v>
      </c>
      <c r="S3953" s="61">
        <v>0</v>
      </c>
    </row>
    <row r="3954" spans="1:19" x14ac:dyDescent="0.2">
      <c r="A3954" t="s">
        <v>851</v>
      </c>
      <c r="B3954" t="s">
        <v>2568</v>
      </c>
      <c r="C3954" t="s">
        <v>3332</v>
      </c>
      <c r="D3954" t="s">
        <v>238</v>
      </c>
      <c r="E3954" t="s">
        <v>3573</v>
      </c>
      <c r="F3954" t="s">
        <v>115</v>
      </c>
      <c r="G3954" s="87">
        <v>20190729</v>
      </c>
      <c r="H3954" t="s">
        <v>5730</v>
      </c>
      <c r="I3954" t="s">
        <v>7569</v>
      </c>
      <c r="J3954" t="s">
        <v>7570</v>
      </c>
      <c r="K3954">
        <v>7154</v>
      </c>
      <c r="L3954" t="s">
        <v>5877</v>
      </c>
      <c r="M3954" s="87">
        <v>43676</v>
      </c>
      <c r="N3954" t="s">
        <v>3578</v>
      </c>
      <c r="O3954" t="s">
        <v>3579</v>
      </c>
      <c r="P3954" s="61">
        <v>86.73</v>
      </c>
      <c r="Q3954" t="s">
        <v>3579</v>
      </c>
      <c r="R3954" s="61">
        <v>86.73</v>
      </c>
      <c r="S3954" s="61">
        <v>0</v>
      </c>
    </row>
    <row r="3955" spans="1:19" x14ac:dyDescent="0.2">
      <c r="A3955" t="s">
        <v>851</v>
      </c>
      <c r="B3955" t="s">
        <v>2568</v>
      </c>
      <c r="C3955" t="s">
        <v>3332</v>
      </c>
      <c r="D3955" t="s">
        <v>238</v>
      </c>
      <c r="E3955" t="s">
        <v>3573</v>
      </c>
      <c r="F3955" t="s">
        <v>115</v>
      </c>
      <c r="G3955" s="87">
        <v>20190731</v>
      </c>
      <c r="H3955" t="s">
        <v>5730</v>
      </c>
      <c r="I3955" t="s">
        <v>7571</v>
      </c>
      <c r="J3955" t="s">
        <v>7572</v>
      </c>
      <c r="K3955">
        <v>7180</v>
      </c>
      <c r="L3955" t="s">
        <v>5890</v>
      </c>
      <c r="M3955" s="87">
        <v>43698</v>
      </c>
      <c r="N3955" t="s">
        <v>3620</v>
      </c>
      <c r="O3955" t="s">
        <v>3579</v>
      </c>
      <c r="P3955" s="61">
        <v>2837.58</v>
      </c>
      <c r="Q3955" t="s">
        <v>3579</v>
      </c>
      <c r="R3955" s="61">
        <v>2837.58</v>
      </c>
      <c r="S3955" s="61">
        <v>0</v>
      </c>
    </row>
    <row r="3956" spans="1:19" x14ac:dyDescent="0.2">
      <c r="A3956" t="s">
        <v>851</v>
      </c>
      <c r="B3956" t="s">
        <v>2568</v>
      </c>
      <c r="C3956" t="s">
        <v>3332</v>
      </c>
      <c r="D3956" t="s">
        <v>238</v>
      </c>
      <c r="E3956" t="s">
        <v>3573</v>
      </c>
      <c r="F3956" t="s">
        <v>115</v>
      </c>
      <c r="G3956" s="87">
        <v>20190731</v>
      </c>
      <c r="H3956" t="s">
        <v>5730</v>
      </c>
      <c r="I3956" t="s">
        <v>7573</v>
      </c>
      <c r="J3956" t="s">
        <v>7574</v>
      </c>
      <c r="K3956">
        <v>7163</v>
      </c>
      <c r="L3956" t="s">
        <v>5893</v>
      </c>
      <c r="M3956" s="87">
        <v>43678</v>
      </c>
      <c r="N3956" t="s">
        <v>3578</v>
      </c>
      <c r="O3956" t="s">
        <v>3579</v>
      </c>
      <c r="P3956" s="61">
        <v>403.3</v>
      </c>
      <c r="Q3956" t="s">
        <v>3579</v>
      </c>
      <c r="R3956" s="61">
        <v>403.3</v>
      </c>
      <c r="S3956" s="61">
        <v>0</v>
      </c>
    </row>
    <row r="3957" spans="1:19" x14ac:dyDescent="0.2">
      <c r="A3957" t="s">
        <v>851</v>
      </c>
      <c r="B3957" t="s">
        <v>2568</v>
      </c>
      <c r="C3957" t="s">
        <v>3332</v>
      </c>
      <c r="D3957" t="s">
        <v>238</v>
      </c>
      <c r="E3957" t="s">
        <v>3573</v>
      </c>
      <c r="F3957" t="s">
        <v>115</v>
      </c>
      <c r="G3957" s="87">
        <v>20190731</v>
      </c>
      <c r="H3957" t="s">
        <v>5730</v>
      </c>
      <c r="I3957" t="s">
        <v>7575</v>
      </c>
      <c r="J3957" t="s">
        <v>7576</v>
      </c>
      <c r="K3957">
        <v>7163</v>
      </c>
      <c r="L3957" t="s">
        <v>5893</v>
      </c>
      <c r="M3957" s="87">
        <v>43678</v>
      </c>
      <c r="N3957" t="s">
        <v>3578</v>
      </c>
      <c r="O3957" t="s">
        <v>3579</v>
      </c>
      <c r="P3957" s="61">
        <v>1458</v>
      </c>
      <c r="Q3957" t="s">
        <v>3579</v>
      </c>
      <c r="R3957" s="61">
        <v>1458</v>
      </c>
      <c r="S3957" s="61">
        <v>0</v>
      </c>
    </row>
    <row r="3958" spans="1:19" x14ac:dyDescent="0.2">
      <c r="A3958" t="s">
        <v>851</v>
      </c>
      <c r="B3958" t="s">
        <v>2568</v>
      </c>
      <c r="C3958" t="s">
        <v>3332</v>
      </c>
      <c r="D3958" t="s">
        <v>238</v>
      </c>
      <c r="E3958" t="s">
        <v>3573</v>
      </c>
      <c r="F3958" t="s">
        <v>116</v>
      </c>
      <c r="G3958" s="87">
        <v>20190830</v>
      </c>
      <c r="H3958" t="s">
        <v>5730</v>
      </c>
      <c r="I3958" t="s">
        <v>7577</v>
      </c>
      <c r="J3958" t="s">
        <v>7578</v>
      </c>
      <c r="K3958">
        <v>7232</v>
      </c>
      <c r="L3958" t="s">
        <v>5868</v>
      </c>
      <c r="M3958" s="87">
        <v>43718</v>
      </c>
      <c r="N3958" t="s">
        <v>3620</v>
      </c>
      <c r="O3958" t="s">
        <v>3579</v>
      </c>
      <c r="P3958" s="61">
        <v>2895.63</v>
      </c>
      <c r="Q3958" t="s">
        <v>3579</v>
      </c>
      <c r="R3958" s="61">
        <v>2895.63</v>
      </c>
      <c r="S3958" s="61">
        <v>0</v>
      </c>
    </row>
    <row r="3959" spans="1:19" x14ac:dyDescent="0.2">
      <c r="A3959" t="s">
        <v>851</v>
      </c>
      <c r="B3959" t="s">
        <v>2568</v>
      </c>
      <c r="C3959" t="s">
        <v>3332</v>
      </c>
      <c r="D3959" t="s">
        <v>238</v>
      </c>
      <c r="E3959" t="s">
        <v>3573</v>
      </c>
      <c r="F3959" t="s">
        <v>117</v>
      </c>
      <c r="G3959" s="87">
        <v>20190930</v>
      </c>
      <c r="H3959" t="s">
        <v>5730</v>
      </c>
      <c r="I3959" t="s">
        <v>7579</v>
      </c>
      <c r="J3959" t="s">
        <v>7580</v>
      </c>
      <c r="K3959">
        <v>7264</v>
      </c>
      <c r="L3959" t="s">
        <v>6164</v>
      </c>
      <c r="M3959" s="87">
        <v>43741</v>
      </c>
      <c r="N3959" t="s">
        <v>3620</v>
      </c>
      <c r="O3959" t="s">
        <v>3579</v>
      </c>
      <c r="P3959" s="61">
        <v>2969.27</v>
      </c>
      <c r="Q3959" t="s">
        <v>3579</v>
      </c>
      <c r="R3959" s="61">
        <v>2969.27</v>
      </c>
      <c r="S3959" s="61">
        <v>0</v>
      </c>
    </row>
    <row r="3960" spans="1:19" x14ac:dyDescent="0.2">
      <c r="A3960" t="s">
        <v>851</v>
      </c>
      <c r="B3960" t="s">
        <v>2568</v>
      </c>
      <c r="C3960" t="s">
        <v>3332</v>
      </c>
      <c r="D3960" t="s">
        <v>238</v>
      </c>
      <c r="E3960" t="s">
        <v>3573</v>
      </c>
      <c r="F3960" t="s">
        <v>118</v>
      </c>
      <c r="G3960" s="87">
        <v>20191031</v>
      </c>
      <c r="H3960" t="s">
        <v>5730</v>
      </c>
      <c r="I3960" t="s">
        <v>7581</v>
      </c>
      <c r="J3960" t="s">
        <v>7582</v>
      </c>
      <c r="K3960">
        <v>7310</v>
      </c>
      <c r="L3960" t="s">
        <v>5901</v>
      </c>
      <c r="M3960" s="87">
        <v>43769</v>
      </c>
      <c r="N3960" t="s">
        <v>3578</v>
      </c>
      <c r="O3960" t="s">
        <v>3579</v>
      </c>
      <c r="P3960" s="61">
        <v>276.58999999999997</v>
      </c>
      <c r="Q3960" t="s">
        <v>3579</v>
      </c>
      <c r="R3960" s="61">
        <v>276.58999999999997</v>
      </c>
      <c r="S3960" s="61">
        <v>0</v>
      </c>
    </row>
    <row r="3961" spans="1:19" x14ac:dyDescent="0.2">
      <c r="A3961" t="s">
        <v>851</v>
      </c>
      <c r="B3961" t="s">
        <v>2568</v>
      </c>
      <c r="C3961" t="s">
        <v>3332</v>
      </c>
      <c r="D3961" t="s">
        <v>238</v>
      </c>
      <c r="E3961" t="s">
        <v>3573</v>
      </c>
      <c r="F3961" t="s">
        <v>118</v>
      </c>
      <c r="G3961" s="87">
        <v>20191031</v>
      </c>
      <c r="H3961" t="s">
        <v>5730</v>
      </c>
      <c r="I3961" t="s">
        <v>7583</v>
      </c>
      <c r="J3961" t="s">
        <v>7584</v>
      </c>
      <c r="K3961">
        <v>7310</v>
      </c>
      <c r="L3961" t="s">
        <v>5901</v>
      </c>
      <c r="M3961" s="87">
        <v>43769</v>
      </c>
      <c r="N3961" t="s">
        <v>3578</v>
      </c>
      <c r="O3961" t="s">
        <v>3579</v>
      </c>
      <c r="P3961" s="61">
        <v>93.96</v>
      </c>
      <c r="Q3961" t="s">
        <v>3579</v>
      </c>
      <c r="R3961" s="61">
        <v>93.96</v>
      </c>
      <c r="S3961" s="61">
        <v>0</v>
      </c>
    </row>
    <row r="3962" spans="1:19" x14ac:dyDescent="0.2">
      <c r="A3962" t="s">
        <v>851</v>
      </c>
      <c r="B3962" t="s">
        <v>2568</v>
      </c>
      <c r="C3962" t="s">
        <v>3332</v>
      </c>
      <c r="D3962" t="s">
        <v>238</v>
      </c>
      <c r="E3962" t="s">
        <v>3573</v>
      </c>
      <c r="F3962" t="s">
        <v>119</v>
      </c>
      <c r="G3962" s="87">
        <v>20191125</v>
      </c>
      <c r="H3962" t="s">
        <v>5730</v>
      </c>
      <c r="I3962" t="s">
        <v>7585</v>
      </c>
      <c r="J3962" t="s">
        <v>7586</v>
      </c>
      <c r="K3962">
        <v>7355</v>
      </c>
      <c r="L3962" t="s">
        <v>7587</v>
      </c>
      <c r="M3962" s="87">
        <v>43800</v>
      </c>
      <c r="N3962" t="s">
        <v>3578</v>
      </c>
      <c r="O3962" t="s">
        <v>3579</v>
      </c>
      <c r="P3962" s="61">
        <v>3975.3</v>
      </c>
      <c r="Q3962" t="s">
        <v>3579</v>
      </c>
      <c r="R3962" s="61">
        <v>3975.3</v>
      </c>
      <c r="S3962" s="61">
        <v>0</v>
      </c>
    </row>
    <row r="3963" spans="1:19" x14ac:dyDescent="0.2">
      <c r="A3963" t="s">
        <v>851</v>
      </c>
      <c r="B3963" t="s">
        <v>2568</v>
      </c>
      <c r="C3963" t="s">
        <v>3332</v>
      </c>
      <c r="D3963" t="s">
        <v>238</v>
      </c>
      <c r="E3963" t="s">
        <v>3573</v>
      </c>
      <c r="F3963" t="s">
        <v>119</v>
      </c>
      <c r="G3963" s="87">
        <v>20191129</v>
      </c>
      <c r="H3963" t="s">
        <v>5730</v>
      </c>
      <c r="I3963" t="s">
        <v>7588</v>
      </c>
      <c r="J3963" t="s">
        <v>7589</v>
      </c>
      <c r="K3963">
        <v>7372</v>
      </c>
      <c r="L3963" t="s">
        <v>6620</v>
      </c>
      <c r="M3963" s="87">
        <v>43808</v>
      </c>
      <c r="N3963" t="s">
        <v>3578</v>
      </c>
      <c r="O3963" t="s">
        <v>3579</v>
      </c>
      <c r="P3963" s="61">
        <v>3412.38</v>
      </c>
      <c r="Q3963" t="s">
        <v>3579</v>
      </c>
      <c r="R3963" s="61">
        <v>3412.38</v>
      </c>
      <c r="S3963" s="61">
        <v>0</v>
      </c>
    </row>
    <row r="3964" spans="1:19" x14ac:dyDescent="0.2">
      <c r="A3964" t="s">
        <v>851</v>
      </c>
      <c r="B3964" t="s">
        <v>2568</v>
      </c>
      <c r="C3964" t="s">
        <v>3332</v>
      </c>
      <c r="D3964" t="s">
        <v>238</v>
      </c>
      <c r="E3964" t="s">
        <v>3573</v>
      </c>
      <c r="F3964" t="s">
        <v>121</v>
      </c>
      <c r="G3964" s="87">
        <v>20200114</v>
      </c>
      <c r="H3964" t="s">
        <v>5730</v>
      </c>
      <c r="I3964" t="s">
        <v>7590</v>
      </c>
      <c r="J3964" t="s">
        <v>7591</v>
      </c>
      <c r="K3964">
        <v>7424</v>
      </c>
      <c r="L3964" t="s">
        <v>7221</v>
      </c>
      <c r="M3964" s="87">
        <v>43844</v>
      </c>
      <c r="N3964" t="s">
        <v>3578</v>
      </c>
      <c r="O3964" t="s">
        <v>3579</v>
      </c>
      <c r="P3964" s="61">
        <v>5142.63</v>
      </c>
      <c r="Q3964" t="s">
        <v>3579</v>
      </c>
      <c r="R3964" s="61">
        <v>5142.63</v>
      </c>
      <c r="S3964" s="61">
        <v>0</v>
      </c>
    </row>
    <row r="3965" spans="1:19" x14ac:dyDescent="0.2">
      <c r="A3965" t="s">
        <v>851</v>
      </c>
      <c r="B3965" t="s">
        <v>2568</v>
      </c>
      <c r="C3965" t="s">
        <v>3332</v>
      </c>
      <c r="D3965" t="s">
        <v>238</v>
      </c>
      <c r="E3965" t="s">
        <v>3573</v>
      </c>
      <c r="F3965" t="s">
        <v>121</v>
      </c>
      <c r="G3965" s="87">
        <v>20200130</v>
      </c>
      <c r="H3965" t="s">
        <v>5730</v>
      </c>
      <c r="I3965" t="s">
        <v>7592</v>
      </c>
      <c r="J3965" t="s">
        <v>7593</v>
      </c>
      <c r="K3965">
        <v>7476</v>
      </c>
      <c r="L3965" t="s">
        <v>7226</v>
      </c>
      <c r="M3965" s="87">
        <v>43873</v>
      </c>
      <c r="N3965" t="s">
        <v>3620</v>
      </c>
      <c r="O3965" t="s">
        <v>3579</v>
      </c>
      <c r="P3965" s="61">
        <v>4800.3999999999996</v>
      </c>
      <c r="Q3965" t="s">
        <v>3579</v>
      </c>
      <c r="R3965" s="61">
        <v>4800.3999999999996</v>
      </c>
      <c r="S3965" s="61">
        <v>0</v>
      </c>
    </row>
    <row r="3966" spans="1:19" x14ac:dyDescent="0.2">
      <c r="A3966" t="s">
        <v>851</v>
      </c>
      <c r="B3966" t="s">
        <v>2568</v>
      </c>
      <c r="C3966" t="s">
        <v>3332</v>
      </c>
      <c r="D3966" t="s">
        <v>238</v>
      </c>
      <c r="E3966" t="s">
        <v>3573</v>
      </c>
      <c r="F3966" t="s">
        <v>121</v>
      </c>
      <c r="G3966" s="87">
        <v>20200131</v>
      </c>
      <c r="H3966" t="s">
        <v>5730</v>
      </c>
      <c r="I3966" t="s">
        <v>7594</v>
      </c>
      <c r="J3966" t="s">
        <v>7595</v>
      </c>
      <c r="K3966">
        <v>7476</v>
      </c>
      <c r="L3966" t="s">
        <v>5924</v>
      </c>
      <c r="M3966" s="87">
        <v>43873</v>
      </c>
      <c r="N3966" t="s">
        <v>3620</v>
      </c>
      <c r="O3966" t="s">
        <v>3579</v>
      </c>
      <c r="P3966" s="61">
        <v>667.02</v>
      </c>
      <c r="Q3966" t="s">
        <v>3579</v>
      </c>
      <c r="R3966" s="61">
        <v>667.02</v>
      </c>
      <c r="S3966" s="61">
        <v>0</v>
      </c>
    </row>
    <row r="3967" spans="1:19" x14ac:dyDescent="0.2">
      <c r="A3967" t="s">
        <v>851</v>
      </c>
      <c r="B3967" t="s">
        <v>2568</v>
      </c>
      <c r="C3967" t="s">
        <v>3332</v>
      </c>
      <c r="D3967" t="s">
        <v>238</v>
      </c>
      <c r="E3967" t="s">
        <v>3573</v>
      </c>
      <c r="F3967" t="s">
        <v>121</v>
      </c>
      <c r="G3967" s="87">
        <v>20200131</v>
      </c>
      <c r="H3967" t="s">
        <v>5730</v>
      </c>
      <c r="I3967" t="s">
        <v>7596</v>
      </c>
      <c r="J3967" t="s">
        <v>7597</v>
      </c>
      <c r="K3967">
        <v>7476</v>
      </c>
      <c r="L3967" t="s">
        <v>5924</v>
      </c>
      <c r="M3967" s="87">
        <v>43873</v>
      </c>
      <c r="N3967" t="s">
        <v>3620</v>
      </c>
      <c r="O3967" t="s">
        <v>3579</v>
      </c>
      <c r="P3967" s="61">
        <v>85.74</v>
      </c>
      <c r="Q3967" t="s">
        <v>3579</v>
      </c>
      <c r="R3967" s="61">
        <v>85.74</v>
      </c>
      <c r="S3967" s="61">
        <v>0</v>
      </c>
    </row>
    <row r="3968" spans="1:19" x14ac:dyDescent="0.2">
      <c r="A3968" t="s">
        <v>851</v>
      </c>
      <c r="B3968" t="s">
        <v>2568</v>
      </c>
      <c r="C3968" t="s">
        <v>3332</v>
      </c>
      <c r="D3968" t="s">
        <v>238</v>
      </c>
      <c r="E3968" t="s">
        <v>3573</v>
      </c>
      <c r="F3968" t="s">
        <v>122</v>
      </c>
      <c r="G3968" s="87">
        <v>20200228</v>
      </c>
      <c r="H3968" t="s">
        <v>5730</v>
      </c>
      <c r="I3968" t="s">
        <v>7598</v>
      </c>
      <c r="J3968" t="s">
        <v>7599</v>
      </c>
      <c r="K3968">
        <v>7518</v>
      </c>
      <c r="L3968" t="s">
        <v>6888</v>
      </c>
      <c r="M3968" s="87">
        <v>43902</v>
      </c>
      <c r="N3968" t="s">
        <v>3620</v>
      </c>
      <c r="O3968" t="s">
        <v>3579</v>
      </c>
      <c r="P3968" s="61">
        <v>4001.99</v>
      </c>
      <c r="Q3968" t="s">
        <v>3579</v>
      </c>
      <c r="R3968" s="61">
        <v>4001.99</v>
      </c>
      <c r="S3968" s="61">
        <v>0</v>
      </c>
    </row>
    <row r="3969" spans="1:19" x14ac:dyDescent="0.2">
      <c r="A3969" t="s">
        <v>851</v>
      </c>
      <c r="B3969" t="s">
        <v>2568</v>
      </c>
      <c r="C3969" t="s">
        <v>3332</v>
      </c>
      <c r="D3969" t="s">
        <v>238</v>
      </c>
      <c r="E3969" t="s">
        <v>3573</v>
      </c>
      <c r="F3969" t="s">
        <v>123</v>
      </c>
      <c r="G3969" s="87">
        <v>20200331</v>
      </c>
      <c r="H3969" t="s">
        <v>5730</v>
      </c>
      <c r="I3969" t="s">
        <v>7600</v>
      </c>
      <c r="J3969" t="s">
        <v>7601</v>
      </c>
      <c r="K3969">
        <v>7577</v>
      </c>
      <c r="L3969" t="s">
        <v>6231</v>
      </c>
      <c r="M3969" s="87">
        <v>43935</v>
      </c>
      <c r="N3969" t="s">
        <v>3578</v>
      </c>
      <c r="O3969" t="s">
        <v>3579</v>
      </c>
      <c r="P3969" s="61">
        <v>3667.33</v>
      </c>
      <c r="Q3969" t="s">
        <v>3579</v>
      </c>
      <c r="R3969" s="61">
        <v>3667.33</v>
      </c>
      <c r="S3969" s="61">
        <v>0</v>
      </c>
    </row>
    <row r="3970" spans="1:19" x14ac:dyDescent="0.2">
      <c r="A3970" t="s">
        <v>851</v>
      </c>
      <c r="B3970" t="s">
        <v>2568</v>
      </c>
      <c r="C3970" t="s">
        <v>3332</v>
      </c>
      <c r="D3970" t="s">
        <v>238</v>
      </c>
      <c r="E3970" t="s">
        <v>3573</v>
      </c>
      <c r="F3970" t="s">
        <v>124</v>
      </c>
      <c r="G3970" s="87">
        <v>20200428</v>
      </c>
      <c r="H3970" t="s">
        <v>5730</v>
      </c>
      <c r="I3970" t="s">
        <v>7602</v>
      </c>
      <c r="J3970" t="s">
        <v>7603</v>
      </c>
      <c r="K3970">
        <v>7603</v>
      </c>
      <c r="L3970" t="s">
        <v>5944</v>
      </c>
      <c r="M3970" s="87">
        <v>43950</v>
      </c>
      <c r="N3970" t="s">
        <v>3578</v>
      </c>
      <c r="O3970" t="s">
        <v>3579</v>
      </c>
      <c r="P3970" s="61">
        <v>233.84</v>
      </c>
      <c r="Q3970" t="s">
        <v>3579</v>
      </c>
      <c r="R3970" s="61">
        <v>233.84</v>
      </c>
      <c r="S3970" s="61">
        <v>0</v>
      </c>
    </row>
    <row r="3971" spans="1:19" x14ac:dyDescent="0.2">
      <c r="A3971" t="s">
        <v>851</v>
      </c>
      <c r="B3971" t="s">
        <v>2568</v>
      </c>
      <c r="C3971" t="s">
        <v>3332</v>
      </c>
      <c r="D3971" t="s">
        <v>238</v>
      </c>
      <c r="E3971" t="s">
        <v>3573</v>
      </c>
      <c r="F3971" t="s">
        <v>124</v>
      </c>
      <c r="G3971" s="87">
        <v>20200429</v>
      </c>
      <c r="H3971" t="s">
        <v>5730</v>
      </c>
      <c r="I3971" t="s">
        <v>7604</v>
      </c>
      <c r="J3971" t="s">
        <v>7605</v>
      </c>
      <c r="K3971">
        <v>7609</v>
      </c>
      <c r="L3971" t="s">
        <v>7606</v>
      </c>
      <c r="M3971" s="87">
        <v>43952</v>
      </c>
      <c r="N3971" t="s">
        <v>3578</v>
      </c>
      <c r="O3971" t="s">
        <v>3579</v>
      </c>
      <c r="P3971" s="61">
        <v>97.98</v>
      </c>
      <c r="Q3971" t="s">
        <v>3579</v>
      </c>
      <c r="R3971" s="61">
        <v>97.98</v>
      </c>
      <c r="S3971" s="61">
        <v>0</v>
      </c>
    </row>
    <row r="3972" spans="1:19" x14ac:dyDescent="0.2">
      <c r="A3972" t="s">
        <v>851</v>
      </c>
      <c r="B3972" t="s">
        <v>2568</v>
      </c>
      <c r="C3972" t="s">
        <v>3332</v>
      </c>
      <c r="D3972" t="s">
        <v>238</v>
      </c>
      <c r="E3972" t="s">
        <v>3573</v>
      </c>
      <c r="F3972" t="s">
        <v>125</v>
      </c>
      <c r="G3972" s="87">
        <v>20200525</v>
      </c>
      <c r="H3972" t="s">
        <v>5730</v>
      </c>
      <c r="I3972" t="s">
        <v>7607</v>
      </c>
      <c r="J3972" t="s">
        <v>7608</v>
      </c>
      <c r="K3972">
        <v>7655</v>
      </c>
      <c r="L3972" t="s">
        <v>6241</v>
      </c>
      <c r="M3972" s="87">
        <v>43983</v>
      </c>
      <c r="N3972" t="s">
        <v>3578</v>
      </c>
      <c r="O3972" t="s">
        <v>3579</v>
      </c>
      <c r="P3972" s="61">
        <v>3613.75</v>
      </c>
      <c r="Q3972" t="s">
        <v>3579</v>
      </c>
      <c r="R3972" s="61">
        <v>3613.75</v>
      </c>
      <c r="S3972" s="61">
        <v>0</v>
      </c>
    </row>
    <row r="3973" spans="1:19" x14ac:dyDescent="0.2">
      <c r="A3973" t="s">
        <v>851</v>
      </c>
      <c r="B3973" t="s">
        <v>2568</v>
      </c>
      <c r="C3973" t="s">
        <v>3332</v>
      </c>
      <c r="D3973" t="s">
        <v>238</v>
      </c>
      <c r="E3973" t="s">
        <v>3573</v>
      </c>
      <c r="F3973" t="s">
        <v>125</v>
      </c>
      <c r="G3973" s="87">
        <v>20200529</v>
      </c>
      <c r="H3973" t="s">
        <v>5730</v>
      </c>
      <c r="I3973" t="s">
        <v>7609</v>
      </c>
      <c r="J3973" t="s">
        <v>7610</v>
      </c>
      <c r="K3973">
        <v>7670</v>
      </c>
      <c r="L3973" t="s">
        <v>6070</v>
      </c>
      <c r="M3973" s="87">
        <v>43993</v>
      </c>
      <c r="N3973" t="s">
        <v>3620</v>
      </c>
      <c r="O3973" t="s">
        <v>3579</v>
      </c>
      <c r="P3973" s="61">
        <v>2204.4299999999998</v>
      </c>
      <c r="Q3973" t="s">
        <v>3579</v>
      </c>
      <c r="R3973" s="61">
        <v>2204.4299999999998</v>
      </c>
      <c r="S3973" s="61">
        <v>0</v>
      </c>
    </row>
    <row r="3974" spans="1:19" x14ac:dyDescent="0.2">
      <c r="A3974" t="s">
        <v>851</v>
      </c>
      <c r="B3974" t="s">
        <v>2568</v>
      </c>
      <c r="C3974" t="s">
        <v>3332</v>
      </c>
      <c r="D3974" t="s">
        <v>238</v>
      </c>
      <c r="E3974" t="s">
        <v>3573</v>
      </c>
      <c r="F3974" t="s">
        <v>16</v>
      </c>
      <c r="G3974" s="87">
        <v>20200630</v>
      </c>
      <c r="H3974" t="s">
        <v>3617</v>
      </c>
      <c r="J3974" t="s">
        <v>3618</v>
      </c>
      <c r="K3974">
        <v>7681</v>
      </c>
      <c r="L3974" t="s">
        <v>3619</v>
      </c>
      <c r="M3974" s="87">
        <v>43999</v>
      </c>
      <c r="N3974" t="s">
        <v>3620</v>
      </c>
      <c r="O3974" t="s">
        <v>3579</v>
      </c>
      <c r="P3974" s="61">
        <v>-45048.42</v>
      </c>
      <c r="Q3974" t="s">
        <v>3579</v>
      </c>
      <c r="R3974" s="61">
        <v>0</v>
      </c>
      <c r="S3974" s="61">
        <v>-45048.42</v>
      </c>
    </row>
    <row r="3975" spans="1:19" x14ac:dyDescent="0.2">
      <c r="A3975" t="s">
        <v>851</v>
      </c>
      <c r="B3975" t="s">
        <v>2568</v>
      </c>
      <c r="C3975" t="s">
        <v>3332</v>
      </c>
      <c r="D3975" t="s">
        <v>238</v>
      </c>
      <c r="E3975" t="s">
        <v>3573</v>
      </c>
      <c r="F3975" t="s">
        <v>16</v>
      </c>
      <c r="G3975" s="87">
        <v>20200630</v>
      </c>
      <c r="H3975" t="s">
        <v>5856</v>
      </c>
      <c r="I3975" t="s">
        <v>3618</v>
      </c>
      <c r="J3975" t="s">
        <v>3618</v>
      </c>
      <c r="K3975">
        <v>7715</v>
      </c>
      <c r="L3975" t="s">
        <v>6753</v>
      </c>
      <c r="M3975" s="87">
        <v>44018</v>
      </c>
      <c r="N3975" t="s">
        <v>3620</v>
      </c>
      <c r="O3975" t="s">
        <v>3579</v>
      </c>
      <c r="P3975" s="61">
        <v>-1904.52</v>
      </c>
      <c r="Q3975" t="s">
        <v>3579</v>
      </c>
      <c r="R3975" s="61">
        <v>0</v>
      </c>
      <c r="S3975" s="61">
        <v>-1904.52</v>
      </c>
    </row>
    <row r="3976" spans="1:19" x14ac:dyDescent="0.2">
      <c r="A3976" t="s">
        <v>851</v>
      </c>
      <c r="B3976" t="s">
        <v>2568</v>
      </c>
      <c r="C3976" t="s">
        <v>3332</v>
      </c>
      <c r="D3976" t="s">
        <v>238</v>
      </c>
      <c r="E3976" t="s">
        <v>3573</v>
      </c>
      <c r="F3976" t="s">
        <v>126</v>
      </c>
      <c r="G3976" s="87">
        <v>20200630</v>
      </c>
      <c r="H3976" t="s">
        <v>5730</v>
      </c>
      <c r="I3976" t="s">
        <v>7611</v>
      </c>
      <c r="J3976" t="s">
        <v>7612</v>
      </c>
      <c r="K3976">
        <v>7715</v>
      </c>
      <c r="L3976" t="s">
        <v>6753</v>
      </c>
      <c r="M3976" s="87">
        <v>44018</v>
      </c>
      <c r="N3976" t="s">
        <v>3620</v>
      </c>
      <c r="O3976" t="s">
        <v>3579</v>
      </c>
      <c r="P3976" s="61">
        <v>1904.52</v>
      </c>
      <c r="Q3976" t="s">
        <v>3579</v>
      </c>
      <c r="R3976" s="61">
        <v>1904.52</v>
      </c>
      <c r="S3976" s="61">
        <v>0</v>
      </c>
    </row>
    <row r="3977" spans="1:19" x14ac:dyDescent="0.2">
      <c r="A3977" t="s">
        <v>852</v>
      </c>
      <c r="B3977" t="s">
        <v>2569</v>
      </c>
      <c r="C3977" t="s">
        <v>3333</v>
      </c>
      <c r="D3977" t="s">
        <v>238</v>
      </c>
      <c r="E3977" t="s">
        <v>3573</v>
      </c>
      <c r="F3977" t="s">
        <v>115</v>
      </c>
      <c r="G3977" s="87">
        <v>20190729</v>
      </c>
      <c r="H3977" t="s">
        <v>5730</v>
      </c>
      <c r="I3977" t="s">
        <v>7613</v>
      </c>
      <c r="J3977" t="s">
        <v>7614</v>
      </c>
      <c r="K3977">
        <v>7149</v>
      </c>
      <c r="L3977" t="s">
        <v>6617</v>
      </c>
      <c r="M3977" s="87">
        <v>43675</v>
      </c>
      <c r="N3977" t="s">
        <v>3583</v>
      </c>
      <c r="O3977" t="s">
        <v>3579</v>
      </c>
      <c r="P3977" s="61">
        <v>628.88</v>
      </c>
      <c r="Q3977" t="s">
        <v>3579</v>
      </c>
      <c r="R3977" s="61">
        <v>628.88</v>
      </c>
      <c r="S3977" s="61">
        <v>0</v>
      </c>
    </row>
    <row r="3978" spans="1:19" x14ac:dyDescent="0.2">
      <c r="A3978" t="s">
        <v>852</v>
      </c>
      <c r="B3978" t="s">
        <v>2569</v>
      </c>
      <c r="C3978" t="s">
        <v>3333</v>
      </c>
      <c r="D3978" t="s">
        <v>238</v>
      </c>
      <c r="E3978" t="s">
        <v>3573</v>
      </c>
      <c r="F3978" t="s">
        <v>116</v>
      </c>
      <c r="G3978" s="87">
        <v>20190827</v>
      </c>
      <c r="H3978" t="s">
        <v>5730</v>
      </c>
      <c r="I3978" t="s">
        <v>7615</v>
      </c>
      <c r="J3978" t="s">
        <v>7616</v>
      </c>
      <c r="K3978">
        <v>7215</v>
      </c>
      <c r="L3978" t="s">
        <v>6414</v>
      </c>
      <c r="M3978" s="87">
        <v>43710</v>
      </c>
      <c r="N3978" t="s">
        <v>3578</v>
      </c>
      <c r="O3978" t="s">
        <v>3579</v>
      </c>
      <c r="P3978" s="61">
        <v>657.91</v>
      </c>
      <c r="Q3978" t="s">
        <v>3579</v>
      </c>
      <c r="R3978" s="61">
        <v>657.91</v>
      </c>
      <c r="S3978" s="61">
        <v>0</v>
      </c>
    </row>
    <row r="3979" spans="1:19" x14ac:dyDescent="0.2">
      <c r="A3979" t="s">
        <v>852</v>
      </c>
      <c r="B3979" t="s">
        <v>2569</v>
      </c>
      <c r="C3979" t="s">
        <v>3333</v>
      </c>
      <c r="D3979" t="s">
        <v>238</v>
      </c>
      <c r="E3979" t="s">
        <v>3573</v>
      </c>
      <c r="F3979" t="s">
        <v>117</v>
      </c>
      <c r="G3979" s="87">
        <v>20190927</v>
      </c>
      <c r="H3979" t="s">
        <v>5730</v>
      </c>
      <c r="I3979" t="s">
        <v>7617</v>
      </c>
      <c r="J3979" t="s">
        <v>7618</v>
      </c>
      <c r="K3979">
        <v>7264</v>
      </c>
      <c r="L3979" t="s">
        <v>5859</v>
      </c>
      <c r="M3979" s="87">
        <v>43741</v>
      </c>
      <c r="N3979" t="s">
        <v>3620</v>
      </c>
      <c r="O3979" t="s">
        <v>3579</v>
      </c>
      <c r="P3979" s="61">
        <v>575.51</v>
      </c>
      <c r="Q3979" t="s">
        <v>3579</v>
      </c>
      <c r="R3979" s="61">
        <v>575.51</v>
      </c>
      <c r="S3979" s="61">
        <v>0</v>
      </c>
    </row>
    <row r="3980" spans="1:19" x14ac:dyDescent="0.2">
      <c r="A3980" t="s">
        <v>852</v>
      </c>
      <c r="B3980" t="s">
        <v>2569</v>
      </c>
      <c r="C3980" t="s">
        <v>3333</v>
      </c>
      <c r="D3980" t="s">
        <v>238</v>
      </c>
      <c r="E3980" t="s">
        <v>3573</v>
      </c>
      <c r="F3980" t="s">
        <v>118</v>
      </c>
      <c r="G3980" s="87">
        <v>20191030</v>
      </c>
      <c r="H3980" t="s">
        <v>5730</v>
      </c>
      <c r="I3980" t="s">
        <v>7619</v>
      </c>
      <c r="J3980" t="s">
        <v>7620</v>
      </c>
      <c r="K3980">
        <v>7310</v>
      </c>
      <c r="L3980" t="s">
        <v>6478</v>
      </c>
      <c r="M3980" s="87">
        <v>43769</v>
      </c>
      <c r="N3980" t="s">
        <v>3578</v>
      </c>
      <c r="O3980" t="s">
        <v>3579</v>
      </c>
      <c r="P3980" s="61">
        <v>510.57</v>
      </c>
      <c r="Q3980" t="s">
        <v>3579</v>
      </c>
      <c r="R3980" s="61">
        <v>510.57</v>
      </c>
      <c r="S3980" s="61">
        <v>0</v>
      </c>
    </row>
    <row r="3981" spans="1:19" x14ac:dyDescent="0.2">
      <c r="A3981" t="s">
        <v>852</v>
      </c>
      <c r="B3981" t="s">
        <v>2569</v>
      </c>
      <c r="C3981" t="s">
        <v>3333</v>
      </c>
      <c r="D3981" t="s">
        <v>238</v>
      </c>
      <c r="E3981" t="s">
        <v>3573</v>
      </c>
      <c r="F3981" t="s">
        <v>119</v>
      </c>
      <c r="G3981" s="87">
        <v>20191126</v>
      </c>
      <c r="H3981" t="s">
        <v>5730</v>
      </c>
      <c r="I3981" t="s">
        <v>7621</v>
      </c>
      <c r="J3981" t="s">
        <v>7622</v>
      </c>
      <c r="K3981">
        <v>7355</v>
      </c>
      <c r="L3981" t="s">
        <v>6311</v>
      </c>
      <c r="M3981" s="87">
        <v>43800</v>
      </c>
      <c r="N3981" t="s">
        <v>3578</v>
      </c>
      <c r="O3981" t="s">
        <v>3579</v>
      </c>
      <c r="P3981" s="61">
        <v>737.03</v>
      </c>
      <c r="Q3981" t="s">
        <v>3579</v>
      </c>
      <c r="R3981" s="61">
        <v>737.03</v>
      </c>
      <c r="S3981" s="61">
        <v>0</v>
      </c>
    </row>
    <row r="3982" spans="1:19" x14ac:dyDescent="0.2">
      <c r="A3982" t="s">
        <v>852</v>
      </c>
      <c r="B3982" t="s">
        <v>2569</v>
      </c>
      <c r="C3982" t="s">
        <v>3333</v>
      </c>
      <c r="D3982" t="s">
        <v>238</v>
      </c>
      <c r="E3982" t="s">
        <v>3573</v>
      </c>
      <c r="F3982" t="s">
        <v>119</v>
      </c>
      <c r="G3982" s="87">
        <v>20191129</v>
      </c>
      <c r="H3982" t="s">
        <v>5730</v>
      </c>
      <c r="I3982" t="s">
        <v>7623</v>
      </c>
      <c r="J3982" t="s">
        <v>7624</v>
      </c>
      <c r="K3982">
        <v>7372</v>
      </c>
      <c r="L3982" t="s">
        <v>6620</v>
      </c>
      <c r="M3982" s="87">
        <v>43808</v>
      </c>
      <c r="N3982" t="s">
        <v>3578</v>
      </c>
      <c r="O3982" t="s">
        <v>3579</v>
      </c>
      <c r="P3982" s="61">
        <v>3191.83</v>
      </c>
      <c r="Q3982" t="s">
        <v>3579</v>
      </c>
      <c r="R3982" s="61">
        <v>3191.83</v>
      </c>
      <c r="S3982" s="61">
        <v>0</v>
      </c>
    </row>
    <row r="3983" spans="1:19" x14ac:dyDescent="0.2">
      <c r="A3983" t="s">
        <v>852</v>
      </c>
      <c r="B3983" t="s">
        <v>2569</v>
      </c>
      <c r="C3983" t="s">
        <v>3333</v>
      </c>
      <c r="D3983" t="s">
        <v>238</v>
      </c>
      <c r="E3983" t="s">
        <v>3573</v>
      </c>
      <c r="F3983" t="s">
        <v>120</v>
      </c>
      <c r="G3983" s="87">
        <v>20191231</v>
      </c>
      <c r="H3983" t="s">
        <v>5730</v>
      </c>
      <c r="I3983" t="s">
        <v>7625</v>
      </c>
      <c r="J3983" t="s">
        <v>7626</v>
      </c>
      <c r="K3983">
        <v>7414</v>
      </c>
      <c r="L3983" t="s">
        <v>6484</v>
      </c>
      <c r="M3983" s="87">
        <v>43840</v>
      </c>
      <c r="N3983" t="s">
        <v>3578</v>
      </c>
      <c r="O3983" t="s">
        <v>3579</v>
      </c>
      <c r="P3983" s="61">
        <v>633.87</v>
      </c>
      <c r="Q3983" t="s">
        <v>3579</v>
      </c>
      <c r="R3983" s="61">
        <v>633.87</v>
      </c>
      <c r="S3983" s="61">
        <v>0</v>
      </c>
    </row>
    <row r="3984" spans="1:19" x14ac:dyDescent="0.2">
      <c r="A3984" t="s">
        <v>852</v>
      </c>
      <c r="B3984" t="s">
        <v>2569</v>
      </c>
      <c r="C3984" t="s">
        <v>3333</v>
      </c>
      <c r="D3984" t="s">
        <v>238</v>
      </c>
      <c r="E3984" t="s">
        <v>3573</v>
      </c>
      <c r="F3984" t="s">
        <v>121</v>
      </c>
      <c r="G3984" s="87">
        <v>20200128</v>
      </c>
      <c r="H3984" t="s">
        <v>5730</v>
      </c>
      <c r="I3984" t="s">
        <v>7627</v>
      </c>
      <c r="J3984" t="s">
        <v>7628</v>
      </c>
      <c r="K3984">
        <v>7447</v>
      </c>
      <c r="L3984" t="s">
        <v>6273</v>
      </c>
      <c r="M3984" s="87">
        <v>43863</v>
      </c>
      <c r="N3984" t="s">
        <v>3578</v>
      </c>
      <c r="O3984" t="s">
        <v>3579</v>
      </c>
      <c r="P3984" s="61">
        <v>1028.6600000000001</v>
      </c>
      <c r="Q3984" t="s">
        <v>3579</v>
      </c>
      <c r="R3984" s="61">
        <v>1028.6600000000001</v>
      </c>
      <c r="S3984" s="61">
        <v>0</v>
      </c>
    </row>
    <row r="3985" spans="1:19" x14ac:dyDescent="0.2">
      <c r="A3985" t="s">
        <v>852</v>
      </c>
      <c r="B3985" t="s">
        <v>2569</v>
      </c>
      <c r="C3985" t="s">
        <v>3333</v>
      </c>
      <c r="D3985" t="s">
        <v>238</v>
      </c>
      <c r="E3985" t="s">
        <v>3573</v>
      </c>
      <c r="F3985" t="s">
        <v>122</v>
      </c>
      <c r="G3985" s="87">
        <v>20200227</v>
      </c>
      <c r="H3985" t="s">
        <v>5730</v>
      </c>
      <c r="I3985" t="s">
        <v>7629</v>
      </c>
      <c r="J3985" t="s">
        <v>7630</v>
      </c>
      <c r="K3985">
        <v>7504</v>
      </c>
      <c r="L3985" t="s">
        <v>6995</v>
      </c>
      <c r="M3985" s="87">
        <v>43891</v>
      </c>
      <c r="N3985" t="s">
        <v>3578</v>
      </c>
      <c r="O3985" t="s">
        <v>3579</v>
      </c>
      <c r="P3985" s="61">
        <v>973.22</v>
      </c>
      <c r="Q3985" t="s">
        <v>3579</v>
      </c>
      <c r="R3985" s="61">
        <v>973.22</v>
      </c>
      <c r="S3985" s="61">
        <v>0</v>
      </c>
    </row>
    <row r="3986" spans="1:19" x14ac:dyDescent="0.2">
      <c r="A3986" t="s">
        <v>852</v>
      </c>
      <c r="B3986" t="s">
        <v>2569</v>
      </c>
      <c r="C3986" t="s">
        <v>3333</v>
      </c>
      <c r="D3986" t="s">
        <v>238</v>
      </c>
      <c r="E3986" t="s">
        <v>3573</v>
      </c>
      <c r="F3986" t="s">
        <v>123</v>
      </c>
      <c r="G3986" s="87">
        <v>20200325</v>
      </c>
      <c r="H3986" t="s">
        <v>5730</v>
      </c>
      <c r="I3986" t="s">
        <v>7631</v>
      </c>
      <c r="J3986" t="s">
        <v>7632</v>
      </c>
      <c r="K3986">
        <v>7545</v>
      </c>
      <c r="L3986" t="s">
        <v>6736</v>
      </c>
      <c r="M3986" s="87">
        <v>43917</v>
      </c>
      <c r="N3986" t="s">
        <v>3578</v>
      </c>
      <c r="O3986" t="s">
        <v>3579</v>
      </c>
      <c r="P3986" s="61">
        <v>751</v>
      </c>
      <c r="Q3986" t="s">
        <v>3579</v>
      </c>
      <c r="R3986" s="61">
        <v>751</v>
      </c>
      <c r="S3986" s="61">
        <v>0</v>
      </c>
    </row>
    <row r="3987" spans="1:19" x14ac:dyDescent="0.2">
      <c r="A3987" t="s">
        <v>852</v>
      </c>
      <c r="B3987" t="s">
        <v>2569</v>
      </c>
      <c r="C3987" t="s">
        <v>3333</v>
      </c>
      <c r="D3987" t="s">
        <v>238</v>
      </c>
      <c r="E3987" t="s">
        <v>3573</v>
      </c>
      <c r="F3987" t="s">
        <v>124</v>
      </c>
      <c r="G3987" s="87">
        <v>20200427</v>
      </c>
      <c r="H3987" t="s">
        <v>5730</v>
      </c>
      <c r="I3987" t="s">
        <v>7633</v>
      </c>
      <c r="J3987" t="s">
        <v>7634</v>
      </c>
      <c r="K3987">
        <v>7595</v>
      </c>
      <c r="L3987" t="s">
        <v>6278</v>
      </c>
      <c r="M3987" s="87">
        <v>43949</v>
      </c>
      <c r="N3987" t="s">
        <v>3620</v>
      </c>
      <c r="O3987" t="s">
        <v>3579</v>
      </c>
      <c r="P3987" s="61">
        <v>490.89</v>
      </c>
      <c r="Q3987" t="s">
        <v>3579</v>
      </c>
      <c r="R3987" s="61">
        <v>490.89</v>
      </c>
      <c r="S3987" s="61">
        <v>0</v>
      </c>
    </row>
    <row r="3988" spans="1:19" x14ac:dyDescent="0.2">
      <c r="A3988" t="s">
        <v>852</v>
      </c>
      <c r="B3988" t="s">
        <v>2569</v>
      </c>
      <c r="C3988" t="s">
        <v>3333</v>
      </c>
      <c r="D3988" t="s">
        <v>238</v>
      </c>
      <c r="E3988" t="s">
        <v>3573</v>
      </c>
      <c r="F3988" t="s">
        <v>125</v>
      </c>
      <c r="G3988" s="87">
        <v>20200525</v>
      </c>
      <c r="H3988" t="s">
        <v>5730</v>
      </c>
      <c r="I3988" t="s">
        <v>7635</v>
      </c>
      <c r="J3988" t="s">
        <v>7636</v>
      </c>
      <c r="K3988">
        <v>7655</v>
      </c>
      <c r="L3988" t="s">
        <v>6241</v>
      </c>
      <c r="M3988" s="87">
        <v>43983</v>
      </c>
      <c r="N3988" t="s">
        <v>3578</v>
      </c>
      <c r="O3988" t="s">
        <v>3579</v>
      </c>
      <c r="P3988" s="61">
        <v>450.21</v>
      </c>
      <c r="Q3988" t="s">
        <v>3579</v>
      </c>
      <c r="R3988" s="61">
        <v>450.21</v>
      </c>
      <c r="S3988" s="61">
        <v>0</v>
      </c>
    </row>
    <row r="3989" spans="1:19" x14ac:dyDescent="0.2">
      <c r="A3989" t="s">
        <v>852</v>
      </c>
      <c r="B3989" t="s">
        <v>2569</v>
      </c>
      <c r="C3989" t="s">
        <v>3333</v>
      </c>
      <c r="D3989" t="s">
        <v>238</v>
      </c>
      <c r="E3989" t="s">
        <v>3573</v>
      </c>
      <c r="F3989" t="s">
        <v>126</v>
      </c>
      <c r="G3989" s="87">
        <v>20200619</v>
      </c>
      <c r="H3989" t="s">
        <v>5730</v>
      </c>
      <c r="I3989" t="s">
        <v>7637</v>
      </c>
      <c r="J3989" t="s">
        <v>7638</v>
      </c>
      <c r="K3989">
        <v>7697</v>
      </c>
      <c r="L3989" t="s">
        <v>7639</v>
      </c>
      <c r="M3989" s="87">
        <v>44008</v>
      </c>
      <c r="N3989" t="s">
        <v>3620</v>
      </c>
      <c r="O3989" t="s">
        <v>3579</v>
      </c>
      <c r="P3989" s="61">
        <v>488.22</v>
      </c>
      <c r="Q3989" t="s">
        <v>3579</v>
      </c>
      <c r="R3989" s="61">
        <v>488.22</v>
      </c>
      <c r="S3989" s="61">
        <v>0</v>
      </c>
    </row>
    <row r="3990" spans="1:19" x14ac:dyDescent="0.2">
      <c r="A3990" t="s">
        <v>852</v>
      </c>
      <c r="B3990" t="s">
        <v>2569</v>
      </c>
      <c r="C3990" t="s">
        <v>3333</v>
      </c>
      <c r="D3990" t="s">
        <v>238</v>
      </c>
      <c r="E3990" t="s">
        <v>3573</v>
      </c>
      <c r="F3990" t="s">
        <v>16</v>
      </c>
      <c r="G3990" s="87">
        <v>20200630</v>
      </c>
      <c r="H3990" t="s">
        <v>3617</v>
      </c>
      <c r="J3990" t="s">
        <v>3618</v>
      </c>
      <c r="K3990">
        <v>7681</v>
      </c>
      <c r="L3990" t="s">
        <v>3619</v>
      </c>
      <c r="M3990" s="87">
        <v>43999</v>
      </c>
      <c r="N3990" t="s">
        <v>3620</v>
      </c>
      <c r="O3990" t="s">
        <v>3579</v>
      </c>
      <c r="P3990" s="61">
        <v>-10629.58</v>
      </c>
      <c r="Q3990" t="s">
        <v>3579</v>
      </c>
      <c r="R3990" s="61">
        <v>0</v>
      </c>
      <c r="S3990" s="61">
        <v>-10629.58</v>
      </c>
    </row>
    <row r="3991" spans="1:19" x14ac:dyDescent="0.2">
      <c r="A3991" t="s">
        <v>852</v>
      </c>
      <c r="B3991" t="s">
        <v>2569</v>
      </c>
      <c r="C3991" t="s">
        <v>3333</v>
      </c>
      <c r="D3991" t="s">
        <v>238</v>
      </c>
      <c r="E3991" t="s">
        <v>3573</v>
      </c>
      <c r="F3991" t="s">
        <v>16</v>
      </c>
      <c r="G3991" s="87">
        <v>20200630</v>
      </c>
      <c r="H3991" t="s">
        <v>5856</v>
      </c>
      <c r="I3991" t="s">
        <v>3618</v>
      </c>
      <c r="J3991" t="s">
        <v>3618</v>
      </c>
      <c r="K3991">
        <v>7697</v>
      </c>
      <c r="L3991" t="s">
        <v>7639</v>
      </c>
      <c r="M3991" s="87">
        <v>44008</v>
      </c>
      <c r="N3991" t="s">
        <v>3620</v>
      </c>
      <c r="O3991" t="s">
        <v>3579</v>
      </c>
      <c r="P3991" s="61">
        <v>-488.22</v>
      </c>
      <c r="Q3991" t="s">
        <v>3579</v>
      </c>
      <c r="R3991" s="61">
        <v>0</v>
      </c>
      <c r="S3991" s="61">
        <v>-488.22</v>
      </c>
    </row>
    <row r="3992" spans="1:19" x14ac:dyDescent="0.2">
      <c r="A3992" t="s">
        <v>853</v>
      </c>
      <c r="B3992" t="s">
        <v>2570</v>
      </c>
      <c r="C3992" t="s">
        <v>3334</v>
      </c>
      <c r="D3992" t="s">
        <v>238</v>
      </c>
      <c r="E3992" t="s">
        <v>3573</v>
      </c>
      <c r="F3992" t="s">
        <v>115</v>
      </c>
      <c r="G3992" s="87">
        <v>20190731</v>
      </c>
      <c r="H3992" t="s">
        <v>5730</v>
      </c>
      <c r="I3992" t="s">
        <v>7640</v>
      </c>
      <c r="J3992" t="s">
        <v>7641</v>
      </c>
      <c r="K3992">
        <v>7180</v>
      </c>
      <c r="L3992" t="s">
        <v>5890</v>
      </c>
      <c r="M3992" s="87">
        <v>43698</v>
      </c>
      <c r="N3992" t="s">
        <v>3620</v>
      </c>
      <c r="O3992" t="s">
        <v>3579</v>
      </c>
      <c r="P3992" s="61">
        <v>754.67</v>
      </c>
      <c r="Q3992" t="s">
        <v>3579</v>
      </c>
      <c r="R3992" s="61">
        <v>754.67</v>
      </c>
      <c r="S3992" s="61">
        <v>0</v>
      </c>
    </row>
    <row r="3993" spans="1:19" x14ac:dyDescent="0.2">
      <c r="A3993" t="s">
        <v>853</v>
      </c>
      <c r="B3993" t="s">
        <v>2570</v>
      </c>
      <c r="C3993" t="s">
        <v>3334</v>
      </c>
      <c r="D3993" t="s">
        <v>238</v>
      </c>
      <c r="E3993" t="s">
        <v>3573</v>
      </c>
      <c r="F3993" t="s">
        <v>116</v>
      </c>
      <c r="G3993" s="87">
        <v>20190827</v>
      </c>
      <c r="H3993" t="s">
        <v>5730</v>
      </c>
      <c r="I3993" t="s">
        <v>7642</v>
      </c>
      <c r="J3993" t="s">
        <v>7643</v>
      </c>
      <c r="K3993">
        <v>7215</v>
      </c>
      <c r="L3993" t="s">
        <v>6414</v>
      </c>
      <c r="M3993" s="87">
        <v>43710</v>
      </c>
      <c r="N3993" t="s">
        <v>3578</v>
      </c>
      <c r="O3993" t="s">
        <v>3579</v>
      </c>
      <c r="P3993" s="61">
        <v>840.14</v>
      </c>
      <c r="Q3993" t="s">
        <v>3579</v>
      </c>
      <c r="R3993" s="61">
        <v>840.14</v>
      </c>
      <c r="S3993" s="61">
        <v>0</v>
      </c>
    </row>
    <row r="3994" spans="1:19" x14ac:dyDescent="0.2">
      <c r="A3994" t="s">
        <v>853</v>
      </c>
      <c r="B3994" t="s">
        <v>2570</v>
      </c>
      <c r="C3994" t="s">
        <v>3334</v>
      </c>
      <c r="D3994" t="s">
        <v>238</v>
      </c>
      <c r="E3994" t="s">
        <v>3573</v>
      </c>
      <c r="F3994" t="s">
        <v>117</v>
      </c>
      <c r="G3994" s="87">
        <v>20190927</v>
      </c>
      <c r="H3994" t="s">
        <v>5730</v>
      </c>
      <c r="I3994" t="s">
        <v>7644</v>
      </c>
      <c r="J3994" t="s">
        <v>7645</v>
      </c>
      <c r="K3994">
        <v>7264</v>
      </c>
      <c r="L3994" t="s">
        <v>5859</v>
      </c>
      <c r="M3994" s="87">
        <v>43741</v>
      </c>
      <c r="N3994" t="s">
        <v>3620</v>
      </c>
      <c r="O3994" t="s">
        <v>3579</v>
      </c>
      <c r="P3994" s="61">
        <v>711.19</v>
      </c>
      <c r="Q3994" t="s">
        <v>3579</v>
      </c>
      <c r="R3994" s="61">
        <v>711.19</v>
      </c>
      <c r="S3994" s="61">
        <v>0</v>
      </c>
    </row>
    <row r="3995" spans="1:19" x14ac:dyDescent="0.2">
      <c r="A3995" t="s">
        <v>853</v>
      </c>
      <c r="B3995" t="s">
        <v>2570</v>
      </c>
      <c r="C3995" t="s">
        <v>3334</v>
      </c>
      <c r="D3995" t="s">
        <v>238</v>
      </c>
      <c r="E3995" t="s">
        <v>3573</v>
      </c>
      <c r="F3995" t="s">
        <v>118</v>
      </c>
      <c r="G3995" s="87">
        <v>20191028</v>
      </c>
      <c r="H3995" t="s">
        <v>5730</v>
      </c>
      <c r="I3995" t="s">
        <v>7646</v>
      </c>
      <c r="J3995" t="s">
        <v>7647</v>
      </c>
      <c r="K3995">
        <v>7310</v>
      </c>
      <c r="L3995" t="s">
        <v>6077</v>
      </c>
      <c r="M3995" s="87">
        <v>43769</v>
      </c>
      <c r="N3995" t="s">
        <v>3578</v>
      </c>
      <c r="O3995" t="s">
        <v>3579</v>
      </c>
      <c r="P3995" s="61">
        <v>609.71</v>
      </c>
      <c r="Q3995" t="s">
        <v>3579</v>
      </c>
      <c r="R3995" s="61">
        <v>609.71</v>
      </c>
      <c r="S3995" s="61">
        <v>0</v>
      </c>
    </row>
    <row r="3996" spans="1:19" x14ac:dyDescent="0.2">
      <c r="A3996" t="s">
        <v>853</v>
      </c>
      <c r="B3996" t="s">
        <v>2570</v>
      </c>
      <c r="C3996" t="s">
        <v>3334</v>
      </c>
      <c r="D3996" t="s">
        <v>238</v>
      </c>
      <c r="E3996" t="s">
        <v>3573</v>
      </c>
      <c r="F3996" t="s">
        <v>119</v>
      </c>
      <c r="G3996" s="87">
        <v>20191126</v>
      </c>
      <c r="H3996" t="s">
        <v>5730</v>
      </c>
      <c r="I3996" t="s">
        <v>7648</v>
      </c>
      <c r="J3996" t="s">
        <v>7649</v>
      </c>
      <c r="K3996">
        <v>7355</v>
      </c>
      <c r="L3996" t="s">
        <v>6311</v>
      </c>
      <c r="M3996" s="87">
        <v>43800</v>
      </c>
      <c r="N3996" t="s">
        <v>3578</v>
      </c>
      <c r="O3996" t="s">
        <v>3579</v>
      </c>
      <c r="P3996" s="61">
        <v>612.72</v>
      </c>
      <c r="Q3996" t="s">
        <v>3579</v>
      </c>
      <c r="R3996" s="61">
        <v>612.72</v>
      </c>
      <c r="S3996" s="61">
        <v>0</v>
      </c>
    </row>
    <row r="3997" spans="1:19" x14ac:dyDescent="0.2">
      <c r="A3997" t="s">
        <v>853</v>
      </c>
      <c r="B3997" t="s">
        <v>2570</v>
      </c>
      <c r="C3997" t="s">
        <v>3334</v>
      </c>
      <c r="D3997" t="s">
        <v>238</v>
      </c>
      <c r="E3997" t="s">
        <v>3573</v>
      </c>
      <c r="F3997" t="s">
        <v>120</v>
      </c>
      <c r="G3997" s="87">
        <v>20191231</v>
      </c>
      <c r="H3997" t="s">
        <v>5730</v>
      </c>
      <c r="I3997" t="s">
        <v>7650</v>
      </c>
      <c r="J3997" t="s">
        <v>7651</v>
      </c>
      <c r="K3997">
        <v>7414</v>
      </c>
      <c r="L3997" t="s">
        <v>6484</v>
      </c>
      <c r="M3997" s="87">
        <v>43840</v>
      </c>
      <c r="N3997" t="s">
        <v>3578</v>
      </c>
      <c r="O3997" t="s">
        <v>3579</v>
      </c>
      <c r="P3997" s="61">
        <v>308.89999999999998</v>
      </c>
      <c r="Q3997" t="s">
        <v>3579</v>
      </c>
      <c r="R3997" s="61">
        <v>308.89999999999998</v>
      </c>
      <c r="S3997" s="61">
        <v>0</v>
      </c>
    </row>
    <row r="3998" spans="1:19" x14ac:dyDescent="0.2">
      <c r="A3998" t="s">
        <v>853</v>
      </c>
      <c r="B3998" t="s">
        <v>2570</v>
      </c>
      <c r="C3998" t="s">
        <v>3334</v>
      </c>
      <c r="D3998" t="s">
        <v>238</v>
      </c>
      <c r="E3998" t="s">
        <v>3573</v>
      </c>
      <c r="F3998" t="s">
        <v>121</v>
      </c>
      <c r="G3998" s="87">
        <v>20200128</v>
      </c>
      <c r="H3998" t="s">
        <v>5730</v>
      </c>
      <c r="I3998" t="s">
        <v>7652</v>
      </c>
      <c r="J3998" t="s">
        <v>7653</v>
      </c>
      <c r="K3998">
        <v>7447</v>
      </c>
      <c r="L3998" t="s">
        <v>6273</v>
      </c>
      <c r="M3998" s="87">
        <v>43863</v>
      </c>
      <c r="N3998" t="s">
        <v>3578</v>
      </c>
      <c r="O3998" t="s">
        <v>3579</v>
      </c>
      <c r="P3998" s="61">
        <v>629.98</v>
      </c>
      <c r="Q3998" t="s">
        <v>3579</v>
      </c>
      <c r="R3998" s="61">
        <v>629.98</v>
      </c>
      <c r="S3998" s="61">
        <v>0</v>
      </c>
    </row>
    <row r="3999" spans="1:19" x14ac:dyDescent="0.2">
      <c r="A3999" t="s">
        <v>853</v>
      </c>
      <c r="B3999" t="s">
        <v>2570</v>
      </c>
      <c r="C3999" t="s">
        <v>3334</v>
      </c>
      <c r="D3999" t="s">
        <v>238</v>
      </c>
      <c r="E3999" t="s">
        <v>3573</v>
      </c>
      <c r="F3999" t="s">
        <v>122</v>
      </c>
      <c r="G3999" s="87">
        <v>20200225</v>
      </c>
      <c r="H3999" t="s">
        <v>5730</v>
      </c>
      <c r="I3999" t="s">
        <v>7654</v>
      </c>
      <c r="J3999" t="s">
        <v>7655</v>
      </c>
      <c r="K3999">
        <v>7504</v>
      </c>
      <c r="L3999" t="s">
        <v>6320</v>
      </c>
      <c r="M3999" s="87">
        <v>43891</v>
      </c>
      <c r="N3999" t="s">
        <v>3578</v>
      </c>
      <c r="O3999" t="s">
        <v>3579</v>
      </c>
      <c r="P3999" s="61">
        <v>586.04999999999995</v>
      </c>
      <c r="Q3999" t="s">
        <v>3579</v>
      </c>
      <c r="R3999" s="61">
        <v>586.04999999999995</v>
      </c>
      <c r="S3999" s="61">
        <v>0</v>
      </c>
    </row>
    <row r="4000" spans="1:19" x14ac:dyDescent="0.2">
      <c r="A4000" t="s">
        <v>853</v>
      </c>
      <c r="B4000" t="s">
        <v>2570</v>
      </c>
      <c r="C4000" t="s">
        <v>3334</v>
      </c>
      <c r="D4000" t="s">
        <v>238</v>
      </c>
      <c r="E4000" t="s">
        <v>3573</v>
      </c>
      <c r="F4000" t="s">
        <v>123</v>
      </c>
      <c r="G4000" s="87">
        <v>20200327</v>
      </c>
      <c r="H4000" t="s">
        <v>5730</v>
      </c>
      <c r="I4000" t="s">
        <v>7656</v>
      </c>
      <c r="J4000" t="s">
        <v>7657</v>
      </c>
      <c r="K4000">
        <v>7545</v>
      </c>
      <c r="L4000" t="s">
        <v>6522</v>
      </c>
      <c r="M4000" s="87">
        <v>43917</v>
      </c>
      <c r="N4000" t="s">
        <v>3578</v>
      </c>
      <c r="O4000" t="s">
        <v>3579</v>
      </c>
      <c r="P4000" s="61">
        <v>599.44000000000005</v>
      </c>
      <c r="Q4000" t="s">
        <v>3579</v>
      </c>
      <c r="R4000" s="61">
        <v>599.44000000000005</v>
      </c>
      <c r="S4000" s="61">
        <v>0</v>
      </c>
    </row>
    <row r="4001" spans="1:19" x14ac:dyDescent="0.2">
      <c r="A4001" t="s">
        <v>853</v>
      </c>
      <c r="B4001" t="s">
        <v>2570</v>
      </c>
      <c r="C4001" t="s">
        <v>3334</v>
      </c>
      <c r="D4001" t="s">
        <v>238</v>
      </c>
      <c r="E4001" t="s">
        <v>3573</v>
      </c>
      <c r="F4001" t="s">
        <v>124</v>
      </c>
      <c r="G4001" s="87">
        <v>20200427</v>
      </c>
      <c r="H4001" t="s">
        <v>5730</v>
      </c>
      <c r="I4001" t="s">
        <v>7658</v>
      </c>
      <c r="J4001" t="s">
        <v>7659</v>
      </c>
      <c r="K4001">
        <v>7595</v>
      </c>
      <c r="L4001" t="s">
        <v>6278</v>
      </c>
      <c r="M4001" s="87">
        <v>43949</v>
      </c>
      <c r="N4001" t="s">
        <v>3620</v>
      </c>
      <c r="O4001" t="s">
        <v>3579</v>
      </c>
      <c r="P4001" s="61">
        <v>605.1</v>
      </c>
      <c r="Q4001" t="s">
        <v>3579</v>
      </c>
      <c r="R4001" s="61">
        <v>605.1</v>
      </c>
      <c r="S4001" s="61">
        <v>0</v>
      </c>
    </row>
    <row r="4002" spans="1:19" x14ac:dyDescent="0.2">
      <c r="A4002" t="s">
        <v>853</v>
      </c>
      <c r="B4002" t="s">
        <v>2570</v>
      </c>
      <c r="C4002" t="s">
        <v>3334</v>
      </c>
      <c r="D4002" t="s">
        <v>238</v>
      </c>
      <c r="E4002" t="s">
        <v>3573</v>
      </c>
      <c r="F4002" t="s">
        <v>125</v>
      </c>
      <c r="G4002" s="87">
        <v>20200525</v>
      </c>
      <c r="H4002" t="s">
        <v>5730</v>
      </c>
      <c r="I4002" t="s">
        <v>7660</v>
      </c>
      <c r="J4002" t="s">
        <v>7661</v>
      </c>
      <c r="K4002">
        <v>7655</v>
      </c>
      <c r="L4002" t="s">
        <v>6241</v>
      </c>
      <c r="M4002" s="87">
        <v>43983</v>
      </c>
      <c r="N4002" t="s">
        <v>3578</v>
      </c>
      <c r="O4002" t="s">
        <v>3579</v>
      </c>
      <c r="P4002" s="61">
        <v>533.24</v>
      </c>
      <c r="Q4002" t="s">
        <v>3579</v>
      </c>
      <c r="R4002" s="61">
        <v>533.24</v>
      </c>
      <c r="S4002" s="61">
        <v>0</v>
      </c>
    </row>
    <row r="4003" spans="1:19" x14ac:dyDescent="0.2">
      <c r="A4003" t="s">
        <v>853</v>
      </c>
      <c r="B4003" t="s">
        <v>2570</v>
      </c>
      <c r="C4003" t="s">
        <v>3334</v>
      </c>
      <c r="D4003" t="s">
        <v>238</v>
      </c>
      <c r="E4003" t="s">
        <v>3573</v>
      </c>
      <c r="F4003" t="s">
        <v>126</v>
      </c>
      <c r="G4003" s="87">
        <v>20200619</v>
      </c>
      <c r="H4003" t="s">
        <v>5730</v>
      </c>
      <c r="I4003" t="s">
        <v>7662</v>
      </c>
      <c r="J4003" t="s">
        <v>7663</v>
      </c>
      <c r="K4003">
        <v>7697</v>
      </c>
      <c r="L4003" t="s">
        <v>7639</v>
      </c>
      <c r="M4003" s="87">
        <v>44008</v>
      </c>
      <c r="N4003" t="s">
        <v>3620</v>
      </c>
      <c r="O4003" t="s">
        <v>3579</v>
      </c>
      <c r="P4003" s="61">
        <v>680.04</v>
      </c>
      <c r="Q4003" t="s">
        <v>3579</v>
      </c>
      <c r="R4003" s="61">
        <v>680.04</v>
      </c>
      <c r="S4003" s="61">
        <v>0</v>
      </c>
    </row>
    <row r="4004" spans="1:19" x14ac:dyDescent="0.2">
      <c r="A4004" t="s">
        <v>853</v>
      </c>
      <c r="B4004" t="s">
        <v>2570</v>
      </c>
      <c r="C4004" t="s">
        <v>3334</v>
      </c>
      <c r="D4004" t="s">
        <v>238</v>
      </c>
      <c r="E4004" t="s">
        <v>3573</v>
      </c>
      <c r="F4004" t="s">
        <v>16</v>
      </c>
      <c r="G4004" s="87">
        <v>20200630</v>
      </c>
      <c r="H4004" t="s">
        <v>3617</v>
      </c>
      <c r="J4004" t="s">
        <v>3618</v>
      </c>
      <c r="K4004">
        <v>7681</v>
      </c>
      <c r="L4004" t="s">
        <v>3619</v>
      </c>
      <c r="M4004" s="87">
        <v>43999</v>
      </c>
      <c r="N4004" t="s">
        <v>3620</v>
      </c>
      <c r="O4004" t="s">
        <v>3579</v>
      </c>
      <c r="P4004" s="61">
        <v>-6791.14</v>
      </c>
      <c r="Q4004" t="s">
        <v>3579</v>
      </c>
      <c r="R4004" s="61">
        <v>0</v>
      </c>
      <c r="S4004" s="61">
        <v>-6791.14</v>
      </c>
    </row>
    <row r="4005" spans="1:19" x14ac:dyDescent="0.2">
      <c r="A4005" t="s">
        <v>853</v>
      </c>
      <c r="B4005" t="s">
        <v>2570</v>
      </c>
      <c r="C4005" t="s">
        <v>3334</v>
      </c>
      <c r="D4005" t="s">
        <v>238</v>
      </c>
      <c r="E4005" t="s">
        <v>3573</v>
      </c>
      <c r="F4005" t="s">
        <v>16</v>
      </c>
      <c r="G4005" s="87">
        <v>20200630</v>
      </c>
      <c r="H4005" t="s">
        <v>5856</v>
      </c>
      <c r="I4005" t="s">
        <v>3618</v>
      </c>
      <c r="J4005" t="s">
        <v>3618</v>
      </c>
      <c r="K4005">
        <v>7697</v>
      </c>
      <c r="L4005" t="s">
        <v>7639</v>
      </c>
      <c r="M4005" s="87">
        <v>44008</v>
      </c>
      <c r="N4005" t="s">
        <v>3620</v>
      </c>
      <c r="O4005" t="s">
        <v>3579</v>
      </c>
      <c r="P4005" s="61">
        <v>-680.04</v>
      </c>
      <c r="Q4005" t="s">
        <v>3579</v>
      </c>
      <c r="R4005" s="61">
        <v>0</v>
      </c>
      <c r="S4005" s="61">
        <v>-680.04</v>
      </c>
    </row>
    <row r="4006" spans="1:19" x14ac:dyDescent="0.2">
      <c r="A4006" t="s">
        <v>854</v>
      </c>
      <c r="B4006" t="s">
        <v>2571</v>
      </c>
      <c r="C4006" t="s">
        <v>3335</v>
      </c>
      <c r="D4006" t="s">
        <v>238</v>
      </c>
      <c r="E4006" t="s">
        <v>3573</v>
      </c>
      <c r="F4006" t="s">
        <v>115</v>
      </c>
      <c r="G4006" s="87">
        <v>20190729</v>
      </c>
      <c r="H4006" t="s">
        <v>5730</v>
      </c>
      <c r="I4006" t="s">
        <v>7664</v>
      </c>
      <c r="J4006" t="s">
        <v>7665</v>
      </c>
      <c r="K4006">
        <v>7154</v>
      </c>
      <c r="L4006" t="s">
        <v>5877</v>
      </c>
      <c r="M4006" s="87">
        <v>43676</v>
      </c>
      <c r="N4006" t="s">
        <v>3578</v>
      </c>
      <c r="O4006" t="s">
        <v>3579</v>
      </c>
      <c r="P4006" s="61">
        <v>1811.62</v>
      </c>
      <c r="Q4006" t="s">
        <v>3579</v>
      </c>
      <c r="R4006" s="61">
        <v>1811.62</v>
      </c>
      <c r="S4006" s="61">
        <v>0</v>
      </c>
    </row>
    <row r="4007" spans="1:19" x14ac:dyDescent="0.2">
      <c r="A4007" t="s">
        <v>854</v>
      </c>
      <c r="B4007" t="s">
        <v>2571</v>
      </c>
      <c r="C4007" t="s">
        <v>3335</v>
      </c>
      <c r="D4007" t="s">
        <v>238</v>
      </c>
      <c r="E4007" t="s">
        <v>3573</v>
      </c>
      <c r="F4007" t="s">
        <v>115</v>
      </c>
      <c r="G4007" s="87">
        <v>20190731</v>
      </c>
      <c r="H4007" t="s">
        <v>5730</v>
      </c>
      <c r="I4007" t="s">
        <v>7666</v>
      </c>
      <c r="J4007" t="s">
        <v>7667</v>
      </c>
      <c r="K4007">
        <v>7180</v>
      </c>
      <c r="L4007" t="s">
        <v>5890</v>
      </c>
      <c r="M4007" s="87">
        <v>43698</v>
      </c>
      <c r="N4007" t="s">
        <v>3620</v>
      </c>
      <c r="O4007" t="s">
        <v>3579</v>
      </c>
      <c r="P4007" s="61">
        <v>3637.01</v>
      </c>
      <c r="Q4007" t="s">
        <v>3579</v>
      </c>
      <c r="R4007" s="61">
        <v>3637.01</v>
      </c>
      <c r="S4007" s="61">
        <v>0</v>
      </c>
    </row>
    <row r="4008" spans="1:19" x14ac:dyDescent="0.2">
      <c r="A4008" t="s">
        <v>854</v>
      </c>
      <c r="B4008" t="s">
        <v>2571</v>
      </c>
      <c r="C4008" t="s">
        <v>3335</v>
      </c>
      <c r="D4008" t="s">
        <v>238</v>
      </c>
      <c r="E4008" t="s">
        <v>3573</v>
      </c>
      <c r="F4008" t="s">
        <v>118</v>
      </c>
      <c r="G4008" s="87">
        <v>20191030</v>
      </c>
      <c r="H4008" t="s">
        <v>5730</v>
      </c>
      <c r="I4008" t="s">
        <v>7668</v>
      </c>
      <c r="J4008" t="s">
        <v>7669</v>
      </c>
      <c r="K4008">
        <v>7310</v>
      </c>
      <c r="L4008" t="s">
        <v>6480</v>
      </c>
      <c r="M4008" s="87">
        <v>43769</v>
      </c>
      <c r="N4008" t="s">
        <v>3578</v>
      </c>
      <c r="O4008" t="s">
        <v>3579</v>
      </c>
      <c r="P4008" s="61">
        <v>3336.41</v>
      </c>
      <c r="Q4008" t="s">
        <v>3579</v>
      </c>
      <c r="R4008" s="61">
        <v>3336.41</v>
      </c>
      <c r="S4008" s="61">
        <v>0</v>
      </c>
    </row>
    <row r="4009" spans="1:19" x14ac:dyDescent="0.2">
      <c r="A4009" t="s">
        <v>854</v>
      </c>
      <c r="B4009" t="s">
        <v>2571</v>
      </c>
      <c r="C4009" t="s">
        <v>3335</v>
      </c>
      <c r="D4009" t="s">
        <v>238</v>
      </c>
      <c r="E4009" t="s">
        <v>3573</v>
      </c>
      <c r="F4009" t="s">
        <v>118</v>
      </c>
      <c r="G4009" s="87">
        <v>20191030</v>
      </c>
      <c r="H4009" t="s">
        <v>5730</v>
      </c>
      <c r="I4009" t="s">
        <v>7670</v>
      </c>
      <c r="J4009" t="s">
        <v>7671</v>
      </c>
      <c r="K4009">
        <v>7310</v>
      </c>
      <c r="L4009" t="s">
        <v>6480</v>
      </c>
      <c r="M4009" s="87">
        <v>43769</v>
      </c>
      <c r="N4009" t="s">
        <v>3578</v>
      </c>
      <c r="O4009" t="s">
        <v>3579</v>
      </c>
      <c r="P4009" s="61">
        <v>371.64</v>
      </c>
      <c r="Q4009" t="s">
        <v>3579</v>
      </c>
      <c r="R4009" s="61">
        <v>371.64</v>
      </c>
      <c r="S4009" s="61">
        <v>0</v>
      </c>
    </row>
    <row r="4010" spans="1:19" x14ac:dyDescent="0.2">
      <c r="A4010" t="s">
        <v>854</v>
      </c>
      <c r="B4010" t="s">
        <v>2571</v>
      </c>
      <c r="C4010" t="s">
        <v>3335</v>
      </c>
      <c r="D4010" t="s">
        <v>238</v>
      </c>
      <c r="E4010" t="s">
        <v>3573</v>
      </c>
      <c r="F4010" t="s">
        <v>121</v>
      </c>
      <c r="G4010" s="87">
        <v>20200131</v>
      </c>
      <c r="H4010" t="s">
        <v>5730</v>
      </c>
      <c r="I4010" t="s">
        <v>7672</v>
      </c>
      <c r="J4010" t="s">
        <v>7673</v>
      </c>
      <c r="K4010">
        <v>7476</v>
      </c>
      <c r="L4010" t="s">
        <v>5924</v>
      </c>
      <c r="M4010" s="87">
        <v>43873</v>
      </c>
      <c r="N4010" t="s">
        <v>3620</v>
      </c>
      <c r="O4010" t="s">
        <v>3579</v>
      </c>
      <c r="P4010" s="61">
        <v>3271.14</v>
      </c>
      <c r="Q4010" t="s">
        <v>3579</v>
      </c>
      <c r="R4010" s="61">
        <v>3271.14</v>
      </c>
      <c r="S4010" s="61">
        <v>0</v>
      </c>
    </row>
    <row r="4011" spans="1:19" x14ac:dyDescent="0.2">
      <c r="A4011" t="s">
        <v>854</v>
      </c>
      <c r="B4011" t="s">
        <v>2571</v>
      </c>
      <c r="C4011" t="s">
        <v>3335</v>
      </c>
      <c r="D4011" t="s">
        <v>238</v>
      </c>
      <c r="E4011" t="s">
        <v>3573</v>
      </c>
      <c r="F4011" t="s">
        <v>121</v>
      </c>
      <c r="G4011" s="87">
        <v>20200131</v>
      </c>
      <c r="H4011" t="s">
        <v>5730</v>
      </c>
      <c r="I4011" t="s">
        <v>7674</v>
      </c>
      <c r="J4011" t="s">
        <v>7675</v>
      </c>
      <c r="K4011">
        <v>7476</v>
      </c>
      <c r="L4011" t="s">
        <v>5924</v>
      </c>
      <c r="M4011" s="87">
        <v>43873</v>
      </c>
      <c r="N4011" t="s">
        <v>3620</v>
      </c>
      <c r="O4011" t="s">
        <v>3579</v>
      </c>
      <c r="P4011" s="61">
        <v>428.8</v>
      </c>
      <c r="Q4011" t="s">
        <v>3579</v>
      </c>
      <c r="R4011" s="61">
        <v>428.8</v>
      </c>
      <c r="S4011" s="61">
        <v>0</v>
      </c>
    </row>
    <row r="4012" spans="1:19" x14ac:dyDescent="0.2">
      <c r="A4012" t="s">
        <v>854</v>
      </c>
      <c r="B4012" t="s">
        <v>2571</v>
      </c>
      <c r="C4012" t="s">
        <v>3335</v>
      </c>
      <c r="D4012" t="s">
        <v>238</v>
      </c>
      <c r="E4012" t="s">
        <v>3573</v>
      </c>
      <c r="F4012" t="s">
        <v>124</v>
      </c>
      <c r="G4012" s="87">
        <v>20200428</v>
      </c>
      <c r="H4012" t="s">
        <v>5730</v>
      </c>
      <c r="I4012" t="s">
        <v>7676</v>
      </c>
      <c r="J4012" t="s">
        <v>7677</v>
      </c>
      <c r="K4012">
        <v>7603</v>
      </c>
      <c r="L4012" t="s">
        <v>5944</v>
      </c>
      <c r="M4012" s="87">
        <v>43950</v>
      </c>
      <c r="N4012" t="s">
        <v>3578</v>
      </c>
      <c r="O4012" t="s">
        <v>3579</v>
      </c>
      <c r="P4012" s="61">
        <v>3396.18</v>
      </c>
      <c r="Q4012" t="s">
        <v>3579</v>
      </c>
      <c r="R4012" s="61">
        <v>3396.18</v>
      </c>
      <c r="S4012" s="61">
        <v>0</v>
      </c>
    </row>
    <row r="4013" spans="1:19" x14ac:dyDescent="0.2">
      <c r="A4013" t="s">
        <v>854</v>
      </c>
      <c r="B4013" t="s">
        <v>2571</v>
      </c>
      <c r="C4013" t="s">
        <v>3335</v>
      </c>
      <c r="D4013" t="s">
        <v>238</v>
      </c>
      <c r="E4013" t="s">
        <v>3573</v>
      </c>
      <c r="F4013" t="s">
        <v>124</v>
      </c>
      <c r="G4013" s="87">
        <v>20200428</v>
      </c>
      <c r="H4013" t="s">
        <v>5730</v>
      </c>
      <c r="I4013" t="s">
        <v>7678</v>
      </c>
      <c r="J4013" t="s">
        <v>7679</v>
      </c>
      <c r="K4013">
        <v>7603</v>
      </c>
      <c r="L4013" t="s">
        <v>5944</v>
      </c>
      <c r="M4013" s="87">
        <v>43950</v>
      </c>
      <c r="N4013" t="s">
        <v>3578</v>
      </c>
      <c r="O4013" t="s">
        <v>3579</v>
      </c>
      <c r="P4013" s="61">
        <v>412.88</v>
      </c>
      <c r="Q4013" t="s">
        <v>3579</v>
      </c>
      <c r="R4013" s="61">
        <v>412.88</v>
      </c>
      <c r="S4013" s="61">
        <v>0</v>
      </c>
    </row>
    <row r="4014" spans="1:19" x14ac:dyDescent="0.2">
      <c r="A4014" t="s">
        <v>854</v>
      </c>
      <c r="B4014" t="s">
        <v>2571</v>
      </c>
      <c r="C4014" t="s">
        <v>3335</v>
      </c>
      <c r="D4014" t="s">
        <v>238</v>
      </c>
      <c r="E4014" t="s">
        <v>3573</v>
      </c>
      <c r="F4014" t="s">
        <v>124</v>
      </c>
      <c r="G4014" s="87">
        <v>20200428</v>
      </c>
      <c r="H4014" t="s">
        <v>5730</v>
      </c>
      <c r="I4014" t="s">
        <v>7680</v>
      </c>
      <c r="J4014" t="s">
        <v>7681</v>
      </c>
      <c r="K4014">
        <v>7603</v>
      </c>
      <c r="L4014" t="s">
        <v>5944</v>
      </c>
      <c r="M4014" s="87">
        <v>43950</v>
      </c>
      <c r="N4014" t="s">
        <v>3578</v>
      </c>
      <c r="O4014" t="s">
        <v>3579</v>
      </c>
      <c r="P4014" s="61">
        <v>210.75</v>
      </c>
      <c r="Q4014" t="s">
        <v>3579</v>
      </c>
      <c r="R4014" s="61">
        <v>210.75</v>
      </c>
      <c r="S4014" s="61">
        <v>0</v>
      </c>
    </row>
    <row r="4015" spans="1:19" x14ac:dyDescent="0.2">
      <c r="A4015" t="s">
        <v>854</v>
      </c>
      <c r="B4015" t="s">
        <v>2571</v>
      </c>
      <c r="C4015" t="s">
        <v>3335</v>
      </c>
      <c r="D4015" t="s">
        <v>238</v>
      </c>
      <c r="E4015" t="s">
        <v>3573</v>
      </c>
      <c r="F4015" t="s">
        <v>124</v>
      </c>
      <c r="G4015" s="87">
        <v>20200428</v>
      </c>
      <c r="H4015" t="s">
        <v>5730</v>
      </c>
      <c r="I4015" t="s">
        <v>7682</v>
      </c>
      <c r="J4015" t="s">
        <v>7683</v>
      </c>
      <c r="K4015">
        <v>7603</v>
      </c>
      <c r="L4015" t="s">
        <v>5944</v>
      </c>
      <c r="M4015" s="87">
        <v>43950</v>
      </c>
      <c r="N4015" t="s">
        <v>3578</v>
      </c>
      <c r="O4015" t="s">
        <v>3579</v>
      </c>
      <c r="P4015" s="61">
        <v>231.36</v>
      </c>
      <c r="Q4015" t="s">
        <v>3579</v>
      </c>
      <c r="R4015" s="61">
        <v>231.36</v>
      </c>
      <c r="S4015" s="61">
        <v>0</v>
      </c>
    </row>
    <row r="4016" spans="1:19" x14ac:dyDescent="0.2">
      <c r="A4016" t="s">
        <v>854</v>
      </c>
      <c r="B4016" t="s">
        <v>2571</v>
      </c>
      <c r="C4016" t="s">
        <v>3335</v>
      </c>
      <c r="D4016" t="s">
        <v>238</v>
      </c>
      <c r="E4016" t="s">
        <v>3573</v>
      </c>
      <c r="F4016" t="s">
        <v>16</v>
      </c>
      <c r="G4016" s="87">
        <v>20200630</v>
      </c>
      <c r="H4016" t="s">
        <v>3617</v>
      </c>
      <c r="J4016" t="s">
        <v>3618</v>
      </c>
      <c r="K4016">
        <v>7681</v>
      </c>
      <c r="L4016" t="s">
        <v>3619</v>
      </c>
      <c r="M4016" s="87">
        <v>43999</v>
      </c>
      <c r="N4016" t="s">
        <v>3620</v>
      </c>
      <c r="O4016" t="s">
        <v>3579</v>
      </c>
      <c r="P4016" s="61">
        <v>-17107.79</v>
      </c>
      <c r="Q4016" t="s">
        <v>3579</v>
      </c>
      <c r="R4016" s="61">
        <v>0</v>
      </c>
      <c r="S4016" s="61">
        <v>-17107.79</v>
      </c>
    </row>
    <row r="4017" spans="1:19" x14ac:dyDescent="0.2">
      <c r="A4017" t="s">
        <v>855</v>
      </c>
      <c r="B4017" t="s">
        <v>2572</v>
      </c>
      <c r="C4017" t="s">
        <v>3336</v>
      </c>
      <c r="D4017" t="s">
        <v>238</v>
      </c>
      <c r="E4017" t="s">
        <v>3573</v>
      </c>
      <c r="F4017" t="s">
        <v>115</v>
      </c>
      <c r="G4017" s="87">
        <v>20190701</v>
      </c>
      <c r="H4017" t="s">
        <v>4447</v>
      </c>
      <c r="I4017" t="s">
        <v>5516</v>
      </c>
      <c r="J4017" t="s">
        <v>5517</v>
      </c>
      <c r="K4017">
        <v>7127</v>
      </c>
      <c r="L4017" t="s">
        <v>5518</v>
      </c>
      <c r="M4017" s="87">
        <v>43657</v>
      </c>
      <c r="N4017" t="s">
        <v>3620</v>
      </c>
      <c r="O4017" t="s">
        <v>3579</v>
      </c>
      <c r="P4017" s="61">
        <v>-878</v>
      </c>
      <c r="Q4017" t="s">
        <v>3579</v>
      </c>
      <c r="R4017" s="61">
        <v>0</v>
      </c>
      <c r="S4017" s="61">
        <v>-878</v>
      </c>
    </row>
    <row r="4018" spans="1:19" x14ac:dyDescent="0.2">
      <c r="A4018" t="s">
        <v>855</v>
      </c>
      <c r="B4018" t="s">
        <v>2572</v>
      </c>
      <c r="C4018" t="s">
        <v>3336</v>
      </c>
      <c r="D4018" t="s">
        <v>238</v>
      </c>
      <c r="E4018" t="s">
        <v>3573</v>
      </c>
      <c r="F4018" t="s">
        <v>115</v>
      </c>
      <c r="G4018" s="87">
        <v>20190724</v>
      </c>
      <c r="H4018" t="s">
        <v>5730</v>
      </c>
      <c r="I4018" t="s">
        <v>7684</v>
      </c>
      <c r="J4018" t="s">
        <v>7685</v>
      </c>
      <c r="K4018">
        <v>7150</v>
      </c>
      <c r="L4018" t="s">
        <v>6431</v>
      </c>
      <c r="M4018" s="87">
        <v>43675</v>
      </c>
      <c r="N4018" t="s">
        <v>3583</v>
      </c>
      <c r="O4018" t="s">
        <v>3579</v>
      </c>
      <c r="P4018" s="61">
        <v>325</v>
      </c>
      <c r="Q4018" t="s">
        <v>3579</v>
      </c>
      <c r="R4018" s="61">
        <v>325</v>
      </c>
      <c r="S4018" s="61">
        <v>0</v>
      </c>
    </row>
    <row r="4019" spans="1:19" x14ac:dyDescent="0.2">
      <c r="A4019" t="s">
        <v>855</v>
      </c>
      <c r="B4019" t="s">
        <v>2572</v>
      </c>
      <c r="C4019" t="s">
        <v>3336</v>
      </c>
      <c r="D4019" t="s">
        <v>238</v>
      </c>
      <c r="E4019" t="s">
        <v>3573</v>
      </c>
      <c r="F4019" t="s">
        <v>115</v>
      </c>
      <c r="G4019" s="87">
        <v>20190731</v>
      </c>
      <c r="H4019" t="s">
        <v>4447</v>
      </c>
      <c r="I4019" t="s">
        <v>5541</v>
      </c>
      <c r="J4019" t="s">
        <v>5541</v>
      </c>
      <c r="K4019">
        <v>7183</v>
      </c>
      <c r="L4019" t="s">
        <v>5542</v>
      </c>
      <c r="M4019" s="87">
        <v>43698</v>
      </c>
      <c r="N4019" t="s">
        <v>3620</v>
      </c>
      <c r="O4019" t="s">
        <v>3579</v>
      </c>
      <c r="P4019" s="61">
        <v>878</v>
      </c>
      <c r="Q4019" t="s">
        <v>3579</v>
      </c>
      <c r="R4019" s="61">
        <v>878</v>
      </c>
      <c r="S4019" s="61">
        <v>0</v>
      </c>
    </row>
    <row r="4020" spans="1:19" x14ac:dyDescent="0.2">
      <c r="A4020" t="s">
        <v>855</v>
      </c>
      <c r="B4020" t="s">
        <v>2572</v>
      </c>
      <c r="C4020" t="s">
        <v>3336</v>
      </c>
      <c r="D4020" t="s">
        <v>238</v>
      </c>
      <c r="E4020" t="s">
        <v>3573</v>
      </c>
      <c r="F4020" t="s">
        <v>115</v>
      </c>
      <c r="G4020" s="87">
        <v>20190731</v>
      </c>
      <c r="H4020" t="s">
        <v>4447</v>
      </c>
      <c r="I4020" t="s">
        <v>7532</v>
      </c>
      <c r="J4020" t="s">
        <v>7532</v>
      </c>
      <c r="K4020">
        <v>7182</v>
      </c>
      <c r="L4020" t="s">
        <v>7533</v>
      </c>
      <c r="M4020" s="87">
        <v>43698</v>
      </c>
      <c r="N4020" t="s">
        <v>3620</v>
      </c>
      <c r="O4020" t="s">
        <v>3579</v>
      </c>
      <c r="P4020" s="61">
        <v>603.96</v>
      </c>
      <c r="Q4020" t="s">
        <v>3579</v>
      </c>
      <c r="R4020" s="61">
        <v>603.96</v>
      </c>
      <c r="S4020" s="61">
        <v>0</v>
      </c>
    </row>
    <row r="4021" spans="1:19" x14ac:dyDescent="0.2">
      <c r="A4021" t="s">
        <v>855</v>
      </c>
      <c r="B4021" t="s">
        <v>2572</v>
      </c>
      <c r="C4021" t="s">
        <v>3336</v>
      </c>
      <c r="D4021" t="s">
        <v>238</v>
      </c>
      <c r="E4021" t="s">
        <v>3573</v>
      </c>
      <c r="F4021" t="s">
        <v>116</v>
      </c>
      <c r="G4021" s="87">
        <v>20190801</v>
      </c>
      <c r="H4021" t="s">
        <v>4447</v>
      </c>
      <c r="I4021" t="s">
        <v>5516</v>
      </c>
      <c r="J4021" t="s">
        <v>5541</v>
      </c>
      <c r="K4021">
        <v>7183</v>
      </c>
      <c r="L4021" t="s">
        <v>5542</v>
      </c>
      <c r="M4021" s="87">
        <v>43698</v>
      </c>
      <c r="N4021" t="s">
        <v>3620</v>
      </c>
      <c r="O4021" t="s">
        <v>3579</v>
      </c>
      <c r="P4021" s="61">
        <v>-878</v>
      </c>
      <c r="Q4021" t="s">
        <v>3579</v>
      </c>
      <c r="R4021" s="61">
        <v>0</v>
      </c>
      <c r="S4021" s="61">
        <v>-878</v>
      </c>
    </row>
    <row r="4022" spans="1:19" x14ac:dyDescent="0.2">
      <c r="A4022" t="s">
        <v>855</v>
      </c>
      <c r="B4022" t="s">
        <v>2572</v>
      </c>
      <c r="C4022" t="s">
        <v>3336</v>
      </c>
      <c r="D4022" t="s">
        <v>238</v>
      </c>
      <c r="E4022" t="s">
        <v>3573</v>
      </c>
      <c r="F4022" t="s">
        <v>116</v>
      </c>
      <c r="G4022" s="87">
        <v>20190830</v>
      </c>
      <c r="H4022" t="s">
        <v>5730</v>
      </c>
      <c r="I4022" t="s">
        <v>7686</v>
      </c>
      <c r="J4022" t="s">
        <v>7687</v>
      </c>
      <c r="K4022">
        <v>7232</v>
      </c>
      <c r="L4022" t="s">
        <v>6296</v>
      </c>
      <c r="M4022" s="87">
        <v>43718</v>
      </c>
      <c r="N4022" t="s">
        <v>3620</v>
      </c>
      <c r="O4022" t="s">
        <v>3579</v>
      </c>
      <c r="P4022" s="61">
        <v>325</v>
      </c>
      <c r="Q4022" t="s">
        <v>3579</v>
      </c>
      <c r="R4022" s="61">
        <v>325</v>
      </c>
      <c r="S4022" s="61">
        <v>0</v>
      </c>
    </row>
    <row r="4023" spans="1:19" x14ac:dyDescent="0.2">
      <c r="A4023" t="s">
        <v>855</v>
      </c>
      <c r="B4023" t="s">
        <v>2572</v>
      </c>
      <c r="C4023" t="s">
        <v>3336</v>
      </c>
      <c r="D4023" t="s">
        <v>238</v>
      </c>
      <c r="E4023" t="s">
        <v>3573</v>
      </c>
      <c r="F4023" t="s">
        <v>116</v>
      </c>
      <c r="G4023" s="87">
        <v>20190831</v>
      </c>
      <c r="H4023" t="s">
        <v>4447</v>
      </c>
      <c r="I4023" t="s">
        <v>7532</v>
      </c>
      <c r="J4023" t="s">
        <v>7532</v>
      </c>
      <c r="K4023">
        <v>7234</v>
      </c>
      <c r="L4023" t="s">
        <v>7538</v>
      </c>
      <c r="M4023" s="87">
        <v>43718</v>
      </c>
      <c r="N4023" t="s">
        <v>3620</v>
      </c>
      <c r="O4023" t="s">
        <v>3579</v>
      </c>
      <c r="P4023" s="61">
        <v>603.96</v>
      </c>
      <c r="Q4023" t="s">
        <v>3579</v>
      </c>
      <c r="R4023" s="61">
        <v>603.96</v>
      </c>
      <c r="S4023" s="61">
        <v>0</v>
      </c>
    </row>
    <row r="4024" spans="1:19" x14ac:dyDescent="0.2">
      <c r="A4024" t="s">
        <v>855</v>
      </c>
      <c r="B4024" t="s">
        <v>2572</v>
      </c>
      <c r="C4024" t="s">
        <v>3336</v>
      </c>
      <c r="D4024" t="s">
        <v>238</v>
      </c>
      <c r="E4024" t="s">
        <v>3573</v>
      </c>
      <c r="F4024" t="s">
        <v>117</v>
      </c>
      <c r="G4024" s="87">
        <v>20190927</v>
      </c>
      <c r="H4024" t="s">
        <v>5730</v>
      </c>
      <c r="I4024" t="s">
        <v>7688</v>
      </c>
      <c r="J4024" t="s">
        <v>7689</v>
      </c>
      <c r="K4024">
        <v>7264</v>
      </c>
      <c r="L4024" t="s">
        <v>5859</v>
      </c>
      <c r="M4024" s="87">
        <v>43741</v>
      </c>
      <c r="N4024" t="s">
        <v>3620</v>
      </c>
      <c r="O4024" t="s">
        <v>3579</v>
      </c>
      <c r="P4024" s="61">
        <v>4825</v>
      </c>
      <c r="Q4024" t="s">
        <v>3579</v>
      </c>
      <c r="R4024" s="61">
        <v>4825</v>
      </c>
      <c r="S4024" s="61">
        <v>0</v>
      </c>
    </row>
    <row r="4025" spans="1:19" x14ac:dyDescent="0.2">
      <c r="A4025" t="s">
        <v>855</v>
      </c>
      <c r="B4025" t="s">
        <v>2572</v>
      </c>
      <c r="C4025" t="s">
        <v>3336</v>
      </c>
      <c r="D4025" t="s">
        <v>238</v>
      </c>
      <c r="E4025" t="s">
        <v>3573</v>
      </c>
      <c r="F4025" t="s">
        <v>117</v>
      </c>
      <c r="G4025" s="87">
        <v>20190927</v>
      </c>
      <c r="H4025" t="s">
        <v>5730</v>
      </c>
      <c r="I4025" t="s">
        <v>7690</v>
      </c>
      <c r="J4025" t="s">
        <v>7691</v>
      </c>
      <c r="K4025">
        <v>7264</v>
      </c>
      <c r="L4025" t="s">
        <v>5859</v>
      </c>
      <c r="M4025" s="87">
        <v>43741</v>
      </c>
      <c r="N4025" t="s">
        <v>3620</v>
      </c>
      <c r="O4025" t="s">
        <v>3579</v>
      </c>
      <c r="P4025" s="61">
        <v>325</v>
      </c>
      <c r="Q4025" t="s">
        <v>3579</v>
      </c>
      <c r="R4025" s="61">
        <v>325</v>
      </c>
      <c r="S4025" s="61">
        <v>0</v>
      </c>
    </row>
    <row r="4026" spans="1:19" x14ac:dyDescent="0.2">
      <c r="A4026" t="s">
        <v>855</v>
      </c>
      <c r="B4026" t="s">
        <v>2572</v>
      </c>
      <c r="C4026" t="s">
        <v>3336</v>
      </c>
      <c r="D4026" t="s">
        <v>238</v>
      </c>
      <c r="E4026" t="s">
        <v>3573</v>
      </c>
      <c r="F4026" t="s">
        <v>117</v>
      </c>
      <c r="G4026" s="87">
        <v>20190930</v>
      </c>
      <c r="H4026" t="s">
        <v>4447</v>
      </c>
      <c r="I4026" t="s">
        <v>7532</v>
      </c>
      <c r="J4026" t="s">
        <v>7532</v>
      </c>
      <c r="K4026">
        <v>7281</v>
      </c>
      <c r="L4026" t="s">
        <v>7539</v>
      </c>
      <c r="M4026" s="87">
        <v>43748</v>
      </c>
      <c r="N4026" t="s">
        <v>3620</v>
      </c>
      <c r="O4026" t="s">
        <v>3579</v>
      </c>
      <c r="P4026" s="61">
        <v>584.48</v>
      </c>
      <c r="Q4026" t="s">
        <v>3579</v>
      </c>
      <c r="R4026" s="61">
        <v>584.48</v>
      </c>
      <c r="S4026" s="61">
        <v>0</v>
      </c>
    </row>
    <row r="4027" spans="1:19" x14ac:dyDescent="0.2">
      <c r="A4027" t="s">
        <v>855</v>
      </c>
      <c r="B4027" t="s">
        <v>2572</v>
      </c>
      <c r="C4027" t="s">
        <v>3336</v>
      </c>
      <c r="D4027" t="s">
        <v>238</v>
      </c>
      <c r="E4027" t="s">
        <v>3573</v>
      </c>
      <c r="F4027" t="s">
        <v>118</v>
      </c>
      <c r="G4027" s="87">
        <v>20191028</v>
      </c>
      <c r="H4027" t="s">
        <v>5730</v>
      </c>
      <c r="I4027" t="s">
        <v>7692</v>
      </c>
      <c r="J4027" t="s">
        <v>7691</v>
      </c>
      <c r="K4027">
        <v>7310</v>
      </c>
      <c r="L4027" t="s">
        <v>6077</v>
      </c>
      <c r="M4027" s="87">
        <v>43769</v>
      </c>
      <c r="N4027" t="s">
        <v>3578</v>
      </c>
      <c r="O4027" t="s">
        <v>3579</v>
      </c>
      <c r="P4027" s="61">
        <v>325</v>
      </c>
      <c r="Q4027" t="s">
        <v>3579</v>
      </c>
      <c r="R4027" s="61">
        <v>325</v>
      </c>
      <c r="S4027" s="61">
        <v>0</v>
      </c>
    </row>
    <row r="4028" spans="1:19" x14ac:dyDescent="0.2">
      <c r="A4028" t="s">
        <v>855</v>
      </c>
      <c r="B4028" t="s">
        <v>2572</v>
      </c>
      <c r="C4028" t="s">
        <v>3336</v>
      </c>
      <c r="D4028" t="s">
        <v>238</v>
      </c>
      <c r="E4028" t="s">
        <v>3573</v>
      </c>
      <c r="F4028" t="s">
        <v>118</v>
      </c>
      <c r="G4028" s="87">
        <v>20191031</v>
      </c>
      <c r="H4028" t="s">
        <v>4447</v>
      </c>
      <c r="I4028" t="s">
        <v>5593</v>
      </c>
      <c r="J4028" t="s">
        <v>5593</v>
      </c>
      <c r="K4028">
        <v>7329</v>
      </c>
      <c r="L4028" t="s">
        <v>5594</v>
      </c>
      <c r="M4028" s="87">
        <v>43782</v>
      </c>
      <c r="N4028" t="s">
        <v>3620</v>
      </c>
      <c r="O4028" t="s">
        <v>3579</v>
      </c>
      <c r="P4028" s="61">
        <v>5734</v>
      </c>
      <c r="Q4028" t="s">
        <v>3579</v>
      </c>
      <c r="R4028" s="61">
        <v>5734</v>
      </c>
      <c r="S4028" s="61">
        <v>0</v>
      </c>
    </row>
    <row r="4029" spans="1:19" x14ac:dyDescent="0.2">
      <c r="A4029" t="s">
        <v>855</v>
      </c>
      <c r="B4029" t="s">
        <v>2572</v>
      </c>
      <c r="C4029" t="s">
        <v>3336</v>
      </c>
      <c r="D4029" t="s">
        <v>238</v>
      </c>
      <c r="E4029" t="s">
        <v>3573</v>
      </c>
      <c r="F4029" t="s">
        <v>118</v>
      </c>
      <c r="G4029" s="87">
        <v>20191031</v>
      </c>
      <c r="H4029" t="s">
        <v>4447</v>
      </c>
      <c r="I4029" t="s">
        <v>7532</v>
      </c>
      <c r="J4029" t="s">
        <v>7532</v>
      </c>
      <c r="K4029">
        <v>7328</v>
      </c>
      <c r="L4029" t="s">
        <v>7543</v>
      </c>
      <c r="M4029" s="87">
        <v>43782</v>
      </c>
      <c r="N4029" t="s">
        <v>3620</v>
      </c>
      <c r="O4029" t="s">
        <v>3579</v>
      </c>
      <c r="P4029" s="61">
        <v>603.96</v>
      </c>
      <c r="Q4029" t="s">
        <v>3579</v>
      </c>
      <c r="R4029" s="61">
        <v>603.96</v>
      </c>
      <c r="S4029" s="61">
        <v>0</v>
      </c>
    </row>
    <row r="4030" spans="1:19" x14ac:dyDescent="0.2">
      <c r="A4030" t="s">
        <v>855</v>
      </c>
      <c r="B4030" t="s">
        <v>2572</v>
      </c>
      <c r="C4030" t="s">
        <v>3336</v>
      </c>
      <c r="D4030" t="s">
        <v>238</v>
      </c>
      <c r="E4030" t="s">
        <v>3573</v>
      </c>
      <c r="F4030" t="s">
        <v>119</v>
      </c>
      <c r="G4030" s="87">
        <v>20191101</v>
      </c>
      <c r="H4030" t="s">
        <v>4447</v>
      </c>
      <c r="I4030" t="s">
        <v>5516</v>
      </c>
      <c r="J4030" t="s">
        <v>5593</v>
      </c>
      <c r="K4030">
        <v>7329</v>
      </c>
      <c r="L4030" t="s">
        <v>5594</v>
      </c>
      <c r="M4030" s="87">
        <v>43782</v>
      </c>
      <c r="N4030" t="s">
        <v>3620</v>
      </c>
      <c r="O4030" t="s">
        <v>3579</v>
      </c>
      <c r="P4030" s="61">
        <v>-5734</v>
      </c>
      <c r="Q4030" t="s">
        <v>3579</v>
      </c>
      <c r="R4030" s="61">
        <v>0</v>
      </c>
      <c r="S4030" s="61">
        <v>-5734</v>
      </c>
    </row>
    <row r="4031" spans="1:19" x14ac:dyDescent="0.2">
      <c r="A4031" t="s">
        <v>855</v>
      </c>
      <c r="B4031" t="s">
        <v>2572</v>
      </c>
      <c r="C4031" t="s">
        <v>3336</v>
      </c>
      <c r="D4031" t="s">
        <v>238</v>
      </c>
      <c r="E4031" t="s">
        <v>3573</v>
      </c>
      <c r="F4031" t="s">
        <v>119</v>
      </c>
      <c r="G4031" s="87">
        <v>20191111</v>
      </c>
      <c r="H4031" t="s">
        <v>5730</v>
      </c>
      <c r="I4031" t="s">
        <v>5988</v>
      </c>
      <c r="J4031" t="s">
        <v>7693</v>
      </c>
      <c r="K4031">
        <v>7355</v>
      </c>
      <c r="L4031" t="s">
        <v>5990</v>
      </c>
      <c r="M4031" s="87">
        <v>43800</v>
      </c>
      <c r="N4031" t="s">
        <v>3578</v>
      </c>
      <c r="O4031" t="s">
        <v>3579</v>
      </c>
      <c r="P4031" s="61">
        <v>3314.77</v>
      </c>
      <c r="Q4031" t="s">
        <v>3579</v>
      </c>
      <c r="R4031" s="61">
        <v>3314.77</v>
      </c>
      <c r="S4031" s="61">
        <v>0</v>
      </c>
    </row>
    <row r="4032" spans="1:19" x14ac:dyDescent="0.2">
      <c r="A4032" t="s">
        <v>855</v>
      </c>
      <c r="B4032" t="s">
        <v>2572</v>
      </c>
      <c r="C4032" t="s">
        <v>3336</v>
      </c>
      <c r="D4032" t="s">
        <v>238</v>
      </c>
      <c r="E4032" t="s">
        <v>3573</v>
      </c>
      <c r="F4032" t="s">
        <v>119</v>
      </c>
      <c r="G4032" s="87">
        <v>20191126</v>
      </c>
      <c r="H4032" t="s">
        <v>5730</v>
      </c>
      <c r="I4032" t="s">
        <v>7694</v>
      </c>
      <c r="J4032" t="s">
        <v>7695</v>
      </c>
      <c r="K4032">
        <v>7355</v>
      </c>
      <c r="L4032" t="s">
        <v>6311</v>
      </c>
      <c r="M4032" s="87">
        <v>43800</v>
      </c>
      <c r="N4032" t="s">
        <v>3578</v>
      </c>
      <c r="O4032" t="s">
        <v>3579</v>
      </c>
      <c r="P4032" s="61">
        <v>325</v>
      </c>
      <c r="Q4032" t="s">
        <v>3579</v>
      </c>
      <c r="R4032" s="61">
        <v>325</v>
      </c>
      <c r="S4032" s="61">
        <v>0</v>
      </c>
    </row>
    <row r="4033" spans="1:19" x14ac:dyDescent="0.2">
      <c r="A4033" t="s">
        <v>855</v>
      </c>
      <c r="B4033" t="s">
        <v>2572</v>
      </c>
      <c r="C4033" t="s">
        <v>3336</v>
      </c>
      <c r="D4033" t="s">
        <v>238</v>
      </c>
      <c r="E4033" t="s">
        <v>3573</v>
      </c>
      <c r="F4033" t="s">
        <v>119</v>
      </c>
      <c r="G4033" s="87">
        <v>20191129</v>
      </c>
      <c r="H4033" t="s">
        <v>5730</v>
      </c>
      <c r="I4033" t="s">
        <v>5991</v>
      </c>
      <c r="J4033" t="s">
        <v>7696</v>
      </c>
      <c r="K4033">
        <v>7378</v>
      </c>
      <c r="L4033" t="s">
        <v>5993</v>
      </c>
      <c r="M4033" s="87">
        <v>43809</v>
      </c>
      <c r="N4033" t="s">
        <v>3578</v>
      </c>
      <c r="O4033" t="s">
        <v>3579</v>
      </c>
      <c r="P4033" s="61">
        <v>7509.58</v>
      </c>
      <c r="Q4033" t="s">
        <v>3579</v>
      </c>
      <c r="R4033" s="61">
        <v>7509.58</v>
      </c>
      <c r="S4033" s="61">
        <v>0</v>
      </c>
    </row>
    <row r="4034" spans="1:19" x14ac:dyDescent="0.2">
      <c r="A4034" t="s">
        <v>855</v>
      </c>
      <c r="B4034" t="s">
        <v>2572</v>
      </c>
      <c r="C4034" t="s">
        <v>3336</v>
      </c>
      <c r="D4034" t="s">
        <v>238</v>
      </c>
      <c r="E4034" t="s">
        <v>3573</v>
      </c>
      <c r="F4034" t="s">
        <v>119</v>
      </c>
      <c r="G4034" s="87">
        <v>20191130</v>
      </c>
      <c r="H4034" t="s">
        <v>4447</v>
      </c>
      <c r="I4034" t="s">
        <v>7532</v>
      </c>
      <c r="J4034" t="s">
        <v>7532</v>
      </c>
      <c r="K4034">
        <v>7380</v>
      </c>
      <c r="L4034" t="s">
        <v>7546</v>
      </c>
      <c r="M4034" s="87">
        <v>43810</v>
      </c>
      <c r="N4034" t="s">
        <v>3620</v>
      </c>
      <c r="O4034" t="s">
        <v>3579</v>
      </c>
      <c r="P4034" s="61">
        <v>584.48</v>
      </c>
      <c r="Q4034" t="s">
        <v>3579</v>
      </c>
      <c r="R4034" s="61">
        <v>584.48</v>
      </c>
      <c r="S4034" s="61">
        <v>0</v>
      </c>
    </row>
    <row r="4035" spans="1:19" x14ac:dyDescent="0.2">
      <c r="A4035" t="s">
        <v>855</v>
      </c>
      <c r="B4035" t="s">
        <v>2572</v>
      </c>
      <c r="C4035" t="s">
        <v>3336</v>
      </c>
      <c r="D4035" t="s">
        <v>238</v>
      </c>
      <c r="E4035" t="s">
        <v>3573</v>
      </c>
      <c r="F4035" t="s">
        <v>120</v>
      </c>
      <c r="G4035" s="87">
        <v>20191231</v>
      </c>
      <c r="H4035" t="s">
        <v>4447</v>
      </c>
      <c r="I4035" t="s">
        <v>7532</v>
      </c>
      <c r="J4035" t="s">
        <v>7532</v>
      </c>
      <c r="K4035">
        <v>7415</v>
      </c>
      <c r="L4035" t="s">
        <v>7547</v>
      </c>
      <c r="M4035" s="87">
        <v>43840</v>
      </c>
      <c r="N4035" t="s">
        <v>3620</v>
      </c>
      <c r="O4035" t="s">
        <v>3579</v>
      </c>
      <c r="P4035" s="61">
        <v>603.96</v>
      </c>
      <c r="Q4035" t="s">
        <v>3579</v>
      </c>
      <c r="R4035" s="61">
        <v>603.96</v>
      </c>
      <c r="S4035" s="61">
        <v>0</v>
      </c>
    </row>
    <row r="4036" spans="1:19" x14ac:dyDescent="0.2">
      <c r="A4036" t="s">
        <v>855</v>
      </c>
      <c r="B4036" t="s">
        <v>2572</v>
      </c>
      <c r="C4036" t="s">
        <v>3336</v>
      </c>
      <c r="D4036" t="s">
        <v>238</v>
      </c>
      <c r="E4036" t="s">
        <v>3573</v>
      </c>
      <c r="F4036" t="s">
        <v>120</v>
      </c>
      <c r="G4036" s="87">
        <v>20191231</v>
      </c>
      <c r="H4036" t="s">
        <v>5730</v>
      </c>
      <c r="I4036" t="s">
        <v>7697</v>
      </c>
      <c r="J4036" t="s">
        <v>7687</v>
      </c>
      <c r="K4036">
        <v>7414</v>
      </c>
      <c r="L4036" t="s">
        <v>6254</v>
      </c>
      <c r="M4036" s="87">
        <v>43840</v>
      </c>
      <c r="N4036" t="s">
        <v>3578</v>
      </c>
      <c r="O4036" t="s">
        <v>3579</v>
      </c>
      <c r="P4036" s="61">
        <v>244</v>
      </c>
      <c r="Q4036" t="s">
        <v>3579</v>
      </c>
      <c r="R4036" s="61">
        <v>244</v>
      </c>
      <c r="S4036" s="61">
        <v>0</v>
      </c>
    </row>
    <row r="4037" spans="1:19" x14ac:dyDescent="0.2">
      <c r="A4037" t="s">
        <v>855</v>
      </c>
      <c r="B4037" t="s">
        <v>2572</v>
      </c>
      <c r="C4037" t="s">
        <v>3336</v>
      </c>
      <c r="D4037" t="s">
        <v>238</v>
      </c>
      <c r="E4037" t="s">
        <v>3573</v>
      </c>
      <c r="F4037" t="s">
        <v>120</v>
      </c>
      <c r="G4037" s="87">
        <v>20191231</v>
      </c>
      <c r="H4037" t="s">
        <v>5730</v>
      </c>
      <c r="I4037" t="s">
        <v>5994</v>
      </c>
      <c r="J4037" t="s">
        <v>7698</v>
      </c>
      <c r="K4037">
        <v>7414</v>
      </c>
      <c r="L4037" t="s">
        <v>5996</v>
      </c>
      <c r="M4037" s="87">
        <v>43840</v>
      </c>
      <c r="N4037" t="s">
        <v>3578</v>
      </c>
      <c r="O4037" t="s">
        <v>3579</v>
      </c>
      <c r="P4037" s="61">
        <v>7423.98</v>
      </c>
      <c r="Q4037" t="s">
        <v>3579</v>
      </c>
      <c r="R4037" s="61">
        <v>7423.98</v>
      </c>
      <c r="S4037" s="61">
        <v>0</v>
      </c>
    </row>
    <row r="4038" spans="1:19" x14ac:dyDescent="0.2">
      <c r="A4038" t="s">
        <v>855</v>
      </c>
      <c r="B4038" t="s">
        <v>2572</v>
      </c>
      <c r="C4038" t="s">
        <v>3336</v>
      </c>
      <c r="D4038" t="s">
        <v>238</v>
      </c>
      <c r="E4038" t="s">
        <v>3573</v>
      </c>
      <c r="F4038" t="s">
        <v>121</v>
      </c>
      <c r="G4038" s="87">
        <v>20200128</v>
      </c>
      <c r="H4038" t="s">
        <v>5730</v>
      </c>
      <c r="I4038" t="s">
        <v>7699</v>
      </c>
      <c r="J4038" t="s">
        <v>7695</v>
      </c>
      <c r="K4038">
        <v>7447</v>
      </c>
      <c r="L4038" t="s">
        <v>6273</v>
      </c>
      <c r="M4038" s="87">
        <v>43863</v>
      </c>
      <c r="N4038" t="s">
        <v>3578</v>
      </c>
      <c r="O4038" t="s">
        <v>3579</v>
      </c>
      <c r="P4038" s="61">
        <v>244</v>
      </c>
      <c r="Q4038" t="s">
        <v>3579</v>
      </c>
      <c r="R4038" s="61">
        <v>244</v>
      </c>
      <c r="S4038" s="61">
        <v>0</v>
      </c>
    </row>
    <row r="4039" spans="1:19" x14ac:dyDescent="0.2">
      <c r="A4039" t="s">
        <v>855</v>
      </c>
      <c r="B4039" t="s">
        <v>2572</v>
      </c>
      <c r="C4039" t="s">
        <v>3336</v>
      </c>
      <c r="D4039" t="s">
        <v>238</v>
      </c>
      <c r="E4039" t="s">
        <v>3573</v>
      </c>
      <c r="F4039" t="s">
        <v>121</v>
      </c>
      <c r="G4039" s="87">
        <v>20200131</v>
      </c>
      <c r="H4039" t="s">
        <v>4447</v>
      </c>
      <c r="I4039" t="s">
        <v>5593</v>
      </c>
      <c r="J4039" t="s">
        <v>5593</v>
      </c>
      <c r="K4039">
        <v>7478</v>
      </c>
      <c r="L4039" t="s">
        <v>5641</v>
      </c>
      <c r="M4039" s="87">
        <v>43873</v>
      </c>
      <c r="N4039" t="s">
        <v>3620</v>
      </c>
      <c r="O4039" t="s">
        <v>3579</v>
      </c>
      <c r="P4039" s="61">
        <v>7423</v>
      </c>
      <c r="Q4039" t="s">
        <v>3579</v>
      </c>
      <c r="R4039" s="61">
        <v>7423</v>
      </c>
      <c r="S4039" s="61">
        <v>0</v>
      </c>
    </row>
    <row r="4040" spans="1:19" x14ac:dyDescent="0.2">
      <c r="A4040" t="s">
        <v>855</v>
      </c>
      <c r="B4040" t="s">
        <v>2572</v>
      </c>
      <c r="C4040" t="s">
        <v>3336</v>
      </c>
      <c r="D4040" t="s">
        <v>238</v>
      </c>
      <c r="E4040" t="s">
        <v>3573</v>
      </c>
      <c r="F4040" t="s">
        <v>121</v>
      </c>
      <c r="G4040" s="87">
        <v>20200131</v>
      </c>
      <c r="H4040" t="s">
        <v>4447</v>
      </c>
      <c r="I4040" t="s">
        <v>7532</v>
      </c>
      <c r="J4040" t="s">
        <v>7532</v>
      </c>
      <c r="K4040">
        <v>7477</v>
      </c>
      <c r="L4040" t="s">
        <v>7552</v>
      </c>
      <c r="M4040" s="87">
        <v>43873</v>
      </c>
      <c r="N4040" t="s">
        <v>3620</v>
      </c>
      <c r="O4040" t="s">
        <v>3579</v>
      </c>
      <c r="P4040" s="61">
        <v>603.96</v>
      </c>
      <c r="Q4040" t="s">
        <v>3579</v>
      </c>
      <c r="R4040" s="61">
        <v>603.96</v>
      </c>
      <c r="S4040" s="61">
        <v>0</v>
      </c>
    </row>
    <row r="4041" spans="1:19" x14ac:dyDescent="0.2">
      <c r="A4041" t="s">
        <v>855</v>
      </c>
      <c r="B4041" t="s">
        <v>2572</v>
      </c>
      <c r="C4041" t="s">
        <v>3336</v>
      </c>
      <c r="D4041" t="s">
        <v>238</v>
      </c>
      <c r="E4041" t="s">
        <v>3573</v>
      </c>
      <c r="F4041" t="s">
        <v>122</v>
      </c>
      <c r="G4041" s="87">
        <v>20200201</v>
      </c>
      <c r="H4041" t="s">
        <v>4447</v>
      </c>
      <c r="I4041" t="s">
        <v>5516</v>
      </c>
      <c r="J4041" t="s">
        <v>5593</v>
      </c>
      <c r="K4041">
        <v>7478</v>
      </c>
      <c r="L4041" t="s">
        <v>5641</v>
      </c>
      <c r="M4041" s="87">
        <v>43873</v>
      </c>
      <c r="N4041" t="s">
        <v>3620</v>
      </c>
      <c r="O4041" t="s">
        <v>3579</v>
      </c>
      <c r="P4041" s="61">
        <v>-7423</v>
      </c>
      <c r="Q4041" t="s">
        <v>3579</v>
      </c>
      <c r="R4041" s="61">
        <v>0</v>
      </c>
      <c r="S4041" s="61">
        <v>-7423</v>
      </c>
    </row>
    <row r="4042" spans="1:19" x14ac:dyDescent="0.2">
      <c r="A4042" t="s">
        <v>855</v>
      </c>
      <c r="B4042" t="s">
        <v>2572</v>
      </c>
      <c r="C4042" t="s">
        <v>3336</v>
      </c>
      <c r="D4042" t="s">
        <v>238</v>
      </c>
      <c r="E4042" t="s">
        <v>3573</v>
      </c>
      <c r="F4042" t="s">
        <v>122</v>
      </c>
      <c r="G4042" s="87">
        <v>20200214</v>
      </c>
      <c r="H4042" t="s">
        <v>5730</v>
      </c>
      <c r="I4042" t="s">
        <v>5997</v>
      </c>
      <c r="J4042" t="s">
        <v>7700</v>
      </c>
      <c r="K4042">
        <v>7482</v>
      </c>
      <c r="L4042" t="s">
        <v>5999</v>
      </c>
      <c r="M4042" s="87">
        <v>43878</v>
      </c>
      <c r="N4042" t="s">
        <v>3578</v>
      </c>
      <c r="O4042" t="s">
        <v>3579</v>
      </c>
      <c r="P4042" s="61">
        <v>6664.13</v>
      </c>
      <c r="Q4042" t="s">
        <v>3579</v>
      </c>
      <c r="R4042" s="61">
        <v>6664.13</v>
      </c>
      <c r="S4042" s="61">
        <v>0</v>
      </c>
    </row>
    <row r="4043" spans="1:19" x14ac:dyDescent="0.2">
      <c r="A4043" t="s">
        <v>855</v>
      </c>
      <c r="B4043" t="s">
        <v>2572</v>
      </c>
      <c r="C4043" t="s">
        <v>3336</v>
      </c>
      <c r="D4043" t="s">
        <v>238</v>
      </c>
      <c r="E4043" t="s">
        <v>3573</v>
      </c>
      <c r="F4043" t="s">
        <v>122</v>
      </c>
      <c r="G4043" s="87">
        <v>20200229</v>
      </c>
      <c r="H4043" t="s">
        <v>4447</v>
      </c>
      <c r="I4043" t="s">
        <v>5593</v>
      </c>
      <c r="J4043" t="s">
        <v>5593</v>
      </c>
      <c r="K4043">
        <v>7524</v>
      </c>
      <c r="L4043" t="s">
        <v>5655</v>
      </c>
      <c r="M4043" s="87">
        <v>43902</v>
      </c>
      <c r="N4043" t="s">
        <v>3620</v>
      </c>
      <c r="O4043" t="s">
        <v>3579</v>
      </c>
      <c r="P4043" s="61">
        <v>7423</v>
      </c>
      <c r="Q4043" t="s">
        <v>3579</v>
      </c>
      <c r="R4043" s="61">
        <v>7423</v>
      </c>
      <c r="S4043" s="61">
        <v>0</v>
      </c>
    </row>
    <row r="4044" spans="1:19" x14ac:dyDescent="0.2">
      <c r="A4044" t="s">
        <v>855</v>
      </c>
      <c r="B4044" t="s">
        <v>2572</v>
      </c>
      <c r="C4044" t="s">
        <v>3336</v>
      </c>
      <c r="D4044" t="s">
        <v>238</v>
      </c>
      <c r="E4044" t="s">
        <v>3573</v>
      </c>
      <c r="F4044" t="s">
        <v>122</v>
      </c>
      <c r="G4044" s="87">
        <v>20200229</v>
      </c>
      <c r="H4044" t="s">
        <v>4447</v>
      </c>
      <c r="I4044" t="s">
        <v>7532</v>
      </c>
      <c r="J4044" t="s">
        <v>7532</v>
      </c>
      <c r="K4044">
        <v>7517</v>
      </c>
      <c r="L4044" t="s">
        <v>7555</v>
      </c>
      <c r="M4044" s="87">
        <v>43902</v>
      </c>
      <c r="N4044" t="s">
        <v>3620</v>
      </c>
      <c r="O4044" t="s">
        <v>3579</v>
      </c>
      <c r="P4044" s="61">
        <v>565</v>
      </c>
      <c r="Q4044" t="s">
        <v>3579</v>
      </c>
      <c r="R4044" s="61">
        <v>565</v>
      </c>
      <c r="S4044" s="61">
        <v>0</v>
      </c>
    </row>
    <row r="4045" spans="1:19" x14ac:dyDescent="0.2">
      <c r="A4045" t="s">
        <v>855</v>
      </c>
      <c r="B4045" t="s">
        <v>2572</v>
      </c>
      <c r="C4045" t="s">
        <v>3336</v>
      </c>
      <c r="D4045" t="s">
        <v>238</v>
      </c>
      <c r="E4045" t="s">
        <v>3573</v>
      </c>
      <c r="F4045" t="s">
        <v>123</v>
      </c>
      <c r="G4045" s="87">
        <v>20200301</v>
      </c>
      <c r="H4045" t="s">
        <v>4447</v>
      </c>
      <c r="I4045" t="s">
        <v>5516</v>
      </c>
      <c r="J4045" t="s">
        <v>5593</v>
      </c>
      <c r="K4045">
        <v>7524</v>
      </c>
      <c r="L4045" t="s">
        <v>5655</v>
      </c>
      <c r="M4045" s="87">
        <v>43902</v>
      </c>
      <c r="N4045" t="s">
        <v>3620</v>
      </c>
      <c r="O4045" t="s">
        <v>3579</v>
      </c>
      <c r="P4045" s="61">
        <v>-7423</v>
      </c>
      <c r="Q4045" t="s">
        <v>3579</v>
      </c>
      <c r="R4045" s="61">
        <v>0</v>
      </c>
      <c r="S4045" s="61">
        <v>-7423</v>
      </c>
    </row>
    <row r="4046" spans="1:19" x14ac:dyDescent="0.2">
      <c r="A4046" t="s">
        <v>855</v>
      </c>
      <c r="B4046" t="s">
        <v>2572</v>
      </c>
      <c r="C4046" t="s">
        <v>3336</v>
      </c>
      <c r="D4046" t="s">
        <v>238</v>
      </c>
      <c r="E4046" t="s">
        <v>3573</v>
      </c>
      <c r="F4046" t="s">
        <v>123</v>
      </c>
      <c r="G4046" s="87">
        <v>20200317</v>
      </c>
      <c r="H4046" t="s">
        <v>5730</v>
      </c>
      <c r="I4046" t="s">
        <v>6000</v>
      </c>
      <c r="J4046" t="s">
        <v>7701</v>
      </c>
      <c r="K4046">
        <v>7532</v>
      </c>
      <c r="L4046" t="s">
        <v>6002</v>
      </c>
      <c r="M4046" s="87">
        <v>43907</v>
      </c>
      <c r="N4046" t="s">
        <v>3578</v>
      </c>
      <c r="O4046" t="s">
        <v>3579</v>
      </c>
      <c r="P4046" s="61">
        <v>3781.07</v>
      </c>
      <c r="Q4046" t="s">
        <v>3579</v>
      </c>
      <c r="R4046" s="61">
        <v>3781.07</v>
      </c>
      <c r="S4046" s="61">
        <v>0</v>
      </c>
    </row>
    <row r="4047" spans="1:19" x14ac:dyDescent="0.2">
      <c r="A4047" t="s">
        <v>855</v>
      </c>
      <c r="B4047" t="s">
        <v>2572</v>
      </c>
      <c r="C4047" t="s">
        <v>3336</v>
      </c>
      <c r="D4047" t="s">
        <v>238</v>
      </c>
      <c r="E4047" t="s">
        <v>3573</v>
      </c>
      <c r="F4047" t="s">
        <v>123</v>
      </c>
      <c r="G4047" s="87">
        <v>20200325</v>
      </c>
      <c r="H4047" t="s">
        <v>5730</v>
      </c>
      <c r="I4047" t="s">
        <v>7702</v>
      </c>
      <c r="J4047" t="s">
        <v>7695</v>
      </c>
      <c r="K4047">
        <v>7545</v>
      </c>
      <c r="L4047" t="s">
        <v>6736</v>
      </c>
      <c r="M4047" s="87">
        <v>43917</v>
      </c>
      <c r="N4047" t="s">
        <v>3578</v>
      </c>
      <c r="O4047" t="s">
        <v>3579</v>
      </c>
      <c r="P4047" s="61">
        <v>244</v>
      </c>
      <c r="Q4047" t="s">
        <v>3579</v>
      </c>
      <c r="R4047" s="61">
        <v>244</v>
      </c>
      <c r="S4047" s="61">
        <v>0</v>
      </c>
    </row>
    <row r="4048" spans="1:19" x14ac:dyDescent="0.2">
      <c r="A4048" t="s">
        <v>855</v>
      </c>
      <c r="B4048" t="s">
        <v>2572</v>
      </c>
      <c r="C4048" t="s">
        <v>3336</v>
      </c>
      <c r="D4048" t="s">
        <v>238</v>
      </c>
      <c r="E4048" t="s">
        <v>3573</v>
      </c>
      <c r="F4048" t="s">
        <v>123</v>
      </c>
      <c r="G4048" s="87">
        <v>20200331</v>
      </c>
      <c r="H4048" t="s">
        <v>4447</v>
      </c>
      <c r="I4048" t="s">
        <v>5656</v>
      </c>
      <c r="J4048" t="s">
        <v>5656</v>
      </c>
      <c r="K4048">
        <v>7580</v>
      </c>
      <c r="L4048" t="s">
        <v>5657</v>
      </c>
      <c r="M4048" s="87">
        <v>43935</v>
      </c>
      <c r="N4048" t="s">
        <v>3620</v>
      </c>
      <c r="O4048" t="s">
        <v>3579</v>
      </c>
      <c r="P4048" s="61">
        <v>7229.13</v>
      </c>
      <c r="Q4048" t="s">
        <v>3579</v>
      </c>
      <c r="R4048" s="61">
        <v>7229.13</v>
      </c>
      <c r="S4048" s="61">
        <v>0</v>
      </c>
    </row>
    <row r="4049" spans="1:19" x14ac:dyDescent="0.2">
      <c r="A4049" t="s">
        <v>855</v>
      </c>
      <c r="B4049" t="s">
        <v>2572</v>
      </c>
      <c r="C4049" t="s">
        <v>3336</v>
      </c>
      <c r="D4049" t="s">
        <v>238</v>
      </c>
      <c r="E4049" t="s">
        <v>3573</v>
      </c>
      <c r="F4049" t="s">
        <v>123</v>
      </c>
      <c r="G4049" s="87">
        <v>20200331</v>
      </c>
      <c r="H4049" t="s">
        <v>4447</v>
      </c>
      <c r="I4049" t="s">
        <v>7532</v>
      </c>
      <c r="J4049" t="s">
        <v>7532</v>
      </c>
      <c r="K4049">
        <v>7578</v>
      </c>
      <c r="L4049" t="s">
        <v>7556</v>
      </c>
      <c r="M4049" s="87">
        <v>43935</v>
      </c>
      <c r="N4049" t="s">
        <v>3578</v>
      </c>
      <c r="O4049" t="s">
        <v>3579</v>
      </c>
      <c r="P4049" s="61">
        <v>603.96</v>
      </c>
      <c r="Q4049" t="s">
        <v>3579</v>
      </c>
      <c r="R4049" s="61">
        <v>603.96</v>
      </c>
      <c r="S4049" s="61">
        <v>0</v>
      </c>
    </row>
    <row r="4050" spans="1:19" x14ac:dyDescent="0.2">
      <c r="A4050" t="s">
        <v>855</v>
      </c>
      <c r="B4050" t="s">
        <v>2572</v>
      </c>
      <c r="C4050" t="s">
        <v>3336</v>
      </c>
      <c r="D4050" t="s">
        <v>238</v>
      </c>
      <c r="E4050" t="s">
        <v>3573</v>
      </c>
      <c r="F4050" t="s">
        <v>123</v>
      </c>
      <c r="G4050" s="87">
        <v>20200331</v>
      </c>
      <c r="H4050" t="s">
        <v>5730</v>
      </c>
      <c r="I4050" t="s">
        <v>7703</v>
      </c>
      <c r="J4050" t="s">
        <v>7695</v>
      </c>
      <c r="K4050">
        <v>7577</v>
      </c>
      <c r="L4050" t="s">
        <v>6231</v>
      </c>
      <c r="M4050" s="87">
        <v>43935</v>
      </c>
      <c r="N4050" t="s">
        <v>3578</v>
      </c>
      <c r="O4050" t="s">
        <v>3579</v>
      </c>
      <c r="P4050" s="61">
        <v>244</v>
      </c>
      <c r="Q4050" t="s">
        <v>3579</v>
      </c>
      <c r="R4050" s="61">
        <v>244</v>
      </c>
      <c r="S4050" s="61">
        <v>0</v>
      </c>
    </row>
    <row r="4051" spans="1:19" x14ac:dyDescent="0.2">
      <c r="A4051" t="s">
        <v>855</v>
      </c>
      <c r="B4051" t="s">
        <v>2572</v>
      </c>
      <c r="C4051" t="s">
        <v>3336</v>
      </c>
      <c r="D4051" t="s">
        <v>238</v>
      </c>
      <c r="E4051" t="s">
        <v>3573</v>
      </c>
      <c r="F4051" t="s">
        <v>124</v>
      </c>
      <c r="G4051" s="87">
        <v>20200401</v>
      </c>
      <c r="H4051" t="s">
        <v>4447</v>
      </c>
      <c r="I4051" t="s">
        <v>5516</v>
      </c>
      <c r="J4051" t="s">
        <v>5656</v>
      </c>
      <c r="K4051">
        <v>7580</v>
      </c>
      <c r="L4051" t="s">
        <v>5657</v>
      </c>
      <c r="M4051" s="87">
        <v>43935</v>
      </c>
      <c r="N4051" t="s">
        <v>3620</v>
      </c>
      <c r="O4051" t="s">
        <v>3579</v>
      </c>
      <c r="P4051" s="61">
        <v>-7229.13</v>
      </c>
      <c r="Q4051" t="s">
        <v>3579</v>
      </c>
      <c r="R4051" s="61">
        <v>0</v>
      </c>
      <c r="S4051" s="61">
        <v>-7229.13</v>
      </c>
    </row>
    <row r="4052" spans="1:19" x14ac:dyDescent="0.2">
      <c r="A4052" t="s">
        <v>855</v>
      </c>
      <c r="B4052" t="s">
        <v>2572</v>
      </c>
      <c r="C4052" t="s">
        <v>3336</v>
      </c>
      <c r="D4052" t="s">
        <v>238</v>
      </c>
      <c r="E4052" t="s">
        <v>3573</v>
      </c>
      <c r="F4052" t="s">
        <v>124</v>
      </c>
      <c r="G4052" s="87">
        <v>20200421</v>
      </c>
      <c r="H4052" t="s">
        <v>5730</v>
      </c>
      <c r="I4052" t="s">
        <v>6003</v>
      </c>
      <c r="J4052" t="s">
        <v>7558</v>
      </c>
      <c r="K4052">
        <v>7591</v>
      </c>
      <c r="L4052" t="s">
        <v>6005</v>
      </c>
      <c r="M4052" s="87">
        <v>43944</v>
      </c>
      <c r="N4052" t="s">
        <v>3578</v>
      </c>
      <c r="O4052" t="s">
        <v>3579</v>
      </c>
      <c r="P4052" s="61">
        <v>2667.27</v>
      </c>
      <c r="Q4052" t="s">
        <v>3579</v>
      </c>
      <c r="R4052" s="61">
        <v>2667.27</v>
      </c>
      <c r="S4052" s="61">
        <v>0</v>
      </c>
    </row>
    <row r="4053" spans="1:19" x14ac:dyDescent="0.2">
      <c r="A4053" t="s">
        <v>855</v>
      </c>
      <c r="B4053" t="s">
        <v>2572</v>
      </c>
      <c r="C4053" t="s">
        <v>3336</v>
      </c>
      <c r="D4053" t="s">
        <v>238</v>
      </c>
      <c r="E4053" t="s">
        <v>3573</v>
      </c>
      <c r="F4053" t="s">
        <v>124</v>
      </c>
      <c r="G4053" s="87">
        <v>20200430</v>
      </c>
      <c r="H4053" t="s">
        <v>4447</v>
      </c>
      <c r="I4053" t="s">
        <v>5671</v>
      </c>
      <c r="J4053" t="s">
        <v>5671</v>
      </c>
      <c r="K4053">
        <v>7628</v>
      </c>
      <c r="L4053" t="s">
        <v>5672</v>
      </c>
      <c r="M4053" s="87">
        <v>43962</v>
      </c>
      <c r="N4053" t="s">
        <v>3620</v>
      </c>
      <c r="O4053" t="s">
        <v>3579</v>
      </c>
      <c r="P4053" s="61">
        <v>3495.77</v>
      </c>
      <c r="Q4053" t="s">
        <v>3579</v>
      </c>
      <c r="R4053" s="61">
        <v>3495.77</v>
      </c>
      <c r="S4053" s="61">
        <v>0</v>
      </c>
    </row>
    <row r="4054" spans="1:19" x14ac:dyDescent="0.2">
      <c r="A4054" t="s">
        <v>855</v>
      </c>
      <c r="B4054" t="s">
        <v>2572</v>
      </c>
      <c r="C4054" t="s">
        <v>3336</v>
      </c>
      <c r="D4054" t="s">
        <v>238</v>
      </c>
      <c r="E4054" t="s">
        <v>3573</v>
      </c>
      <c r="F4054" t="s">
        <v>124</v>
      </c>
      <c r="G4054" s="87">
        <v>20200430</v>
      </c>
      <c r="H4054" t="s">
        <v>4447</v>
      </c>
      <c r="I4054" t="s">
        <v>7532</v>
      </c>
      <c r="J4054" t="s">
        <v>7532</v>
      </c>
      <c r="K4054">
        <v>7611</v>
      </c>
      <c r="L4054" t="s">
        <v>7561</v>
      </c>
      <c r="M4054" s="87">
        <v>43952</v>
      </c>
      <c r="N4054" t="s">
        <v>3620</v>
      </c>
      <c r="O4054" t="s">
        <v>3579</v>
      </c>
      <c r="P4054" s="61">
        <v>584.48</v>
      </c>
      <c r="Q4054" t="s">
        <v>3579</v>
      </c>
      <c r="R4054" s="61">
        <v>584.48</v>
      </c>
      <c r="S4054" s="61">
        <v>0</v>
      </c>
    </row>
    <row r="4055" spans="1:19" x14ac:dyDescent="0.2">
      <c r="A4055" t="s">
        <v>855</v>
      </c>
      <c r="B4055" t="s">
        <v>2572</v>
      </c>
      <c r="C4055" t="s">
        <v>3336</v>
      </c>
      <c r="D4055" t="s">
        <v>238</v>
      </c>
      <c r="E4055" t="s">
        <v>3573</v>
      </c>
      <c r="F4055" t="s">
        <v>124</v>
      </c>
      <c r="G4055" s="87">
        <v>20200430</v>
      </c>
      <c r="H4055" t="s">
        <v>5730</v>
      </c>
      <c r="I4055" t="s">
        <v>7704</v>
      </c>
      <c r="J4055" t="s">
        <v>6153</v>
      </c>
      <c r="K4055">
        <v>7616</v>
      </c>
      <c r="L4055" t="s">
        <v>6675</v>
      </c>
      <c r="M4055" s="87">
        <v>43957</v>
      </c>
      <c r="N4055" t="s">
        <v>3620</v>
      </c>
      <c r="O4055" t="s">
        <v>3579</v>
      </c>
      <c r="P4055" s="61">
        <v>244</v>
      </c>
      <c r="Q4055" t="s">
        <v>3579</v>
      </c>
      <c r="R4055" s="61">
        <v>244</v>
      </c>
      <c r="S4055" s="61">
        <v>0</v>
      </c>
    </row>
    <row r="4056" spans="1:19" x14ac:dyDescent="0.2">
      <c r="A4056" t="s">
        <v>855</v>
      </c>
      <c r="B4056" t="s">
        <v>2572</v>
      </c>
      <c r="C4056" t="s">
        <v>3336</v>
      </c>
      <c r="D4056" t="s">
        <v>238</v>
      </c>
      <c r="E4056" t="s">
        <v>3573</v>
      </c>
      <c r="F4056" t="s">
        <v>125</v>
      </c>
      <c r="G4056" s="87">
        <v>20200501</v>
      </c>
      <c r="H4056" t="s">
        <v>4447</v>
      </c>
      <c r="I4056" t="s">
        <v>5516</v>
      </c>
      <c r="J4056" t="s">
        <v>5671</v>
      </c>
      <c r="K4056">
        <v>7628</v>
      </c>
      <c r="L4056" t="s">
        <v>5672</v>
      </c>
      <c r="M4056" s="87">
        <v>43962</v>
      </c>
      <c r="N4056" t="s">
        <v>3620</v>
      </c>
      <c r="O4056" t="s">
        <v>3579</v>
      </c>
      <c r="P4056" s="61">
        <v>-3495.77</v>
      </c>
      <c r="Q4056" t="s">
        <v>3579</v>
      </c>
      <c r="R4056" s="61">
        <v>0</v>
      </c>
      <c r="S4056" s="61">
        <v>-3495.77</v>
      </c>
    </row>
    <row r="4057" spans="1:19" x14ac:dyDescent="0.2">
      <c r="A4057" t="s">
        <v>855</v>
      </c>
      <c r="B4057" t="s">
        <v>2572</v>
      </c>
      <c r="C4057" t="s">
        <v>3336</v>
      </c>
      <c r="D4057" t="s">
        <v>238</v>
      </c>
      <c r="E4057" t="s">
        <v>3573</v>
      </c>
      <c r="F4057" t="s">
        <v>125</v>
      </c>
      <c r="G4057" s="87">
        <v>20200529</v>
      </c>
      <c r="H4057" t="s">
        <v>5730</v>
      </c>
      <c r="I4057" t="s">
        <v>7705</v>
      </c>
      <c r="J4057" t="s">
        <v>7695</v>
      </c>
      <c r="K4057">
        <v>7665</v>
      </c>
      <c r="L4057" t="s">
        <v>5874</v>
      </c>
      <c r="M4057" s="87">
        <v>43991</v>
      </c>
      <c r="N4057" t="s">
        <v>3620</v>
      </c>
      <c r="O4057" t="s">
        <v>3579</v>
      </c>
      <c r="P4057" s="61">
        <v>244</v>
      </c>
      <c r="Q4057" t="s">
        <v>3579</v>
      </c>
      <c r="R4057" s="61">
        <v>244</v>
      </c>
      <c r="S4057" s="61">
        <v>0</v>
      </c>
    </row>
    <row r="4058" spans="1:19" x14ac:dyDescent="0.2">
      <c r="A4058" t="s">
        <v>855</v>
      </c>
      <c r="B4058" t="s">
        <v>2572</v>
      </c>
      <c r="C4058" t="s">
        <v>3336</v>
      </c>
      <c r="D4058" t="s">
        <v>238</v>
      </c>
      <c r="E4058" t="s">
        <v>3573</v>
      </c>
      <c r="F4058" t="s">
        <v>125</v>
      </c>
      <c r="G4058" s="87">
        <v>20200531</v>
      </c>
      <c r="H4058" t="s">
        <v>4447</v>
      </c>
      <c r="I4058" t="s">
        <v>7532</v>
      </c>
      <c r="J4058" t="s">
        <v>7532</v>
      </c>
      <c r="K4058">
        <v>7667</v>
      </c>
      <c r="L4058" t="s">
        <v>7562</v>
      </c>
      <c r="M4058" s="87">
        <v>43991</v>
      </c>
      <c r="N4058" t="s">
        <v>3620</v>
      </c>
      <c r="O4058" t="s">
        <v>3579</v>
      </c>
      <c r="P4058" s="61">
        <v>603.96</v>
      </c>
      <c r="Q4058" t="s">
        <v>3579</v>
      </c>
      <c r="R4058" s="61">
        <v>603.96</v>
      </c>
      <c r="S4058" s="61">
        <v>0</v>
      </c>
    </row>
    <row r="4059" spans="1:19" x14ac:dyDescent="0.2">
      <c r="A4059" t="s">
        <v>855</v>
      </c>
      <c r="B4059" t="s">
        <v>2572</v>
      </c>
      <c r="C4059" t="s">
        <v>3336</v>
      </c>
      <c r="D4059" t="s">
        <v>238</v>
      </c>
      <c r="E4059" t="s">
        <v>3573</v>
      </c>
      <c r="F4059" t="s">
        <v>16</v>
      </c>
      <c r="G4059" s="87">
        <v>20200630</v>
      </c>
      <c r="H4059" t="s">
        <v>3617</v>
      </c>
      <c r="J4059" t="s">
        <v>3618</v>
      </c>
      <c r="K4059">
        <v>7681</v>
      </c>
      <c r="L4059" t="s">
        <v>3619</v>
      </c>
      <c r="M4059" s="87">
        <v>43999</v>
      </c>
      <c r="N4059" t="s">
        <v>3620</v>
      </c>
      <c r="O4059" t="s">
        <v>3579</v>
      </c>
      <c r="P4059" s="61">
        <v>-44942.96</v>
      </c>
      <c r="Q4059" t="s">
        <v>3579</v>
      </c>
      <c r="R4059" s="61">
        <v>0</v>
      </c>
      <c r="S4059" s="61">
        <v>-44942.96</v>
      </c>
    </row>
    <row r="4060" spans="1:19" x14ac:dyDescent="0.2">
      <c r="A4060" t="s">
        <v>855</v>
      </c>
      <c r="B4060" t="s">
        <v>2572</v>
      </c>
      <c r="C4060" t="s">
        <v>3336</v>
      </c>
      <c r="D4060" t="s">
        <v>238</v>
      </c>
      <c r="E4060" t="s">
        <v>3573</v>
      </c>
      <c r="F4060" t="s">
        <v>126</v>
      </c>
      <c r="G4060" s="87">
        <v>20200630</v>
      </c>
      <c r="H4060" t="s">
        <v>4447</v>
      </c>
      <c r="I4060" t="s">
        <v>5517</v>
      </c>
      <c r="J4060" t="s">
        <v>5517</v>
      </c>
      <c r="K4060">
        <v>7738</v>
      </c>
      <c r="L4060" t="s">
        <v>5717</v>
      </c>
      <c r="M4060" s="87">
        <v>44020</v>
      </c>
      <c r="N4060" t="s">
        <v>3620</v>
      </c>
      <c r="O4060" t="s">
        <v>3579</v>
      </c>
      <c r="P4060" s="61">
        <v>828.48</v>
      </c>
      <c r="Q4060" t="s">
        <v>3579</v>
      </c>
      <c r="R4060" s="61">
        <v>828.48</v>
      </c>
      <c r="S4060" s="61">
        <v>0</v>
      </c>
    </row>
    <row r="4061" spans="1:19" x14ac:dyDescent="0.2">
      <c r="A4061" t="s">
        <v>855</v>
      </c>
      <c r="B4061" t="s">
        <v>2572</v>
      </c>
      <c r="C4061" t="s">
        <v>3336</v>
      </c>
      <c r="D4061" t="s">
        <v>238</v>
      </c>
      <c r="E4061" t="s">
        <v>3573</v>
      </c>
      <c r="F4061" t="s">
        <v>16</v>
      </c>
      <c r="G4061" s="87">
        <v>20200630</v>
      </c>
      <c r="H4061" t="s">
        <v>3617</v>
      </c>
      <c r="I4061" t="s">
        <v>3618</v>
      </c>
      <c r="J4061" t="s">
        <v>3618</v>
      </c>
      <c r="K4061">
        <v>7738</v>
      </c>
      <c r="L4061" t="s">
        <v>5717</v>
      </c>
      <c r="M4061" s="87">
        <v>44020</v>
      </c>
      <c r="N4061" t="s">
        <v>3620</v>
      </c>
      <c r="O4061" t="s">
        <v>3579</v>
      </c>
      <c r="P4061" s="61">
        <v>-828.48</v>
      </c>
      <c r="Q4061" t="s">
        <v>3579</v>
      </c>
      <c r="R4061" s="61">
        <v>0</v>
      </c>
      <c r="S4061" s="61">
        <v>-828.48</v>
      </c>
    </row>
    <row r="4062" spans="1:19" x14ac:dyDescent="0.2">
      <c r="A4062" t="s">
        <v>855</v>
      </c>
      <c r="B4062" t="s">
        <v>2572</v>
      </c>
      <c r="C4062" t="s">
        <v>3336</v>
      </c>
      <c r="D4062" t="s">
        <v>238</v>
      </c>
      <c r="E4062" t="s">
        <v>3573</v>
      </c>
      <c r="F4062" t="s">
        <v>16</v>
      </c>
      <c r="G4062" s="87">
        <v>20200630</v>
      </c>
      <c r="H4062" t="s">
        <v>3617</v>
      </c>
      <c r="I4062" t="s">
        <v>3618</v>
      </c>
      <c r="J4062" t="s">
        <v>3618</v>
      </c>
      <c r="K4062">
        <v>7724</v>
      </c>
      <c r="L4062" t="s">
        <v>7563</v>
      </c>
      <c r="M4062" s="87">
        <v>44018</v>
      </c>
      <c r="N4062" t="s">
        <v>3620</v>
      </c>
      <c r="O4062" t="s">
        <v>3579</v>
      </c>
      <c r="P4062" s="61">
        <v>-584.48</v>
      </c>
      <c r="Q4062" t="s">
        <v>3579</v>
      </c>
      <c r="R4062" s="61">
        <v>0</v>
      </c>
      <c r="S4062" s="61">
        <v>-584.48</v>
      </c>
    </row>
    <row r="4063" spans="1:19" x14ac:dyDescent="0.2">
      <c r="A4063" t="s">
        <v>855</v>
      </c>
      <c r="B4063" t="s">
        <v>2572</v>
      </c>
      <c r="C4063" t="s">
        <v>3336</v>
      </c>
      <c r="D4063" t="s">
        <v>238</v>
      </c>
      <c r="E4063" t="s">
        <v>3573</v>
      </c>
      <c r="F4063" t="s">
        <v>16</v>
      </c>
      <c r="G4063" s="87">
        <v>20200630</v>
      </c>
      <c r="H4063" t="s">
        <v>5856</v>
      </c>
      <c r="I4063" t="s">
        <v>3618</v>
      </c>
      <c r="J4063" t="s">
        <v>3618</v>
      </c>
      <c r="K4063">
        <v>7715</v>
      </c>
      <c r="L4063" t="s">
        <v>5855</v>
      </c>
      <c r="M4063" s="87">
        <v>44018</v>
      </c>
      <c r="N4063" t="s">
        <v>3620</v>
      </c>
      <c r="O4063" t="s">
        <v>3579</v>
      </c>
      <c r="P4063" s="61">
        <v>-244</v>
      </c>
      <c r="Q4063" t="s">
        <v>3579</v>
      </c>
      <c r="R4063" s="61">
        <v>0</v>
      </c>
      <c r="S4063" s="61">
        <v>-244</v>
      </c>
    </row>
    <row r="4064" spans="1:19" x14ac:dyDescent="0.2">
      <c r="A4064" t="s">
        <v>855</v>
      </c>
      <c r="B4064" t="s">
        <v>2572</v>
      </c>
      <c r="C4064" t="s">
        <v>3336</v>
      </c>
      <c r="D4064" t="s">
        <v>238</v>
      </c>
      <c r="E4064" t="s">
        <v>3573</v>
      </c>
      <c r="F4064" t="s">
        <v>126</v>
      </c>
      <c r="G4064" s="87">
        <v>20200630</v>
      </c>
      <c r="H4064" t="s">
        <v>4447</v>
      </c>
      <c r="I4064" t="s">
        <v>7532</v>
      </c>
      <c r="J4064" t="s">
        <v>7532</v>
      </c>
      <c r="K4064">
        <v>7724</v>
      </c>
      <c r="L4064" t="s">
        <v>7563</v>
      </c>
      <c r="M4064" s="87">
        <v>44018</v>
      </c>
      <c r="N4064" t="s">
        <v>3620</v>
      </c>
      <c r="O4064" t="s">
        <v>3579</v>
      </c>
      <c r="P4064" s="61">
        <v>584.48</v>
      </c>
      <c r="Q4064" t="s">
        <v>3579</v>
      </c>
      <c r="R4064" s="61">
        <v>584.48</v>
      </c>
      <c r="S4064" s="61">
        <v>0</v>
      </c>
    </row>
    <row r="4065" spans="1:19" x14ac:dyDescent="0.2">
      <c r="A4065" t="s">
        <v>855</v>
      </c>
      <c r="B4065" t="s">
        <v>2572</v>
      </c>
      <c r="C4065" t="s">
        <v>3336</v>
      </c>
      <c r="D4065" t="s">
        <v>238</v>
      </c>
      <c r="E4065" t="s">
        <v>3573</v>
      </c>
      <c r="F4065" t="s">
        <v>126</v>
      </c>
      <c r="G4065" s="87">
        <v>20200630</v>
      </c>
      <c r="H4065" t="s">
        <v>5730</v>
      </c>
      <c r="I4065" t="s">
        <v>7706</v>
      </c>
      <c r="J4065" t="s">
        <v>7687</v>
      </c>
      <c r="K4065">
        <v>7715</v>
      </c>
      <c r="L4065" t="s">
        <v>5855</v>
      </c>
      <c r="M4065" s="87">
        <v>44018</v>
      </c>
      <c r="N4065" t="s">
        <v>3620</v>
      </c>
      <c r="O4065" t="s">
        <v>3579</v>
      </c>
      <c r="P4065" s="61">
        <v>244</v>
      </c>
      <c r="Q4065" t="s">
        <v>3579</v>
      </c>
      <c r="R4065" s="61">
        <v>244</v>
      </c>
      <c r="S4065" s="61">
        <v>0</v>
      </c>
    </row>
    <row r="4066" spans="1:19" x14ac:dyDescent="0.2">
      <c r="A4066" t="s">
        <v>858</v>
      </c>
      <c r="B4066" t="s">
        <v>2576</v>
      </c>
      <c r="C4066" t="s">
        <v>3337</v>
      </c>
      <c r="D4066" t="s">
        <v>238</v>
      </c>
      <c r="E4066" t="s">
        <v>3573</v>
      </c>
      <c r="F4066" t="s">
        <v>116</v>
      </c>
      <c r="G4066" s="87">
        <v>20190829</v>
      </c>
      <c r="H4066" t="s">
        <v>5730</v>
      </c>
      <c r="I4066" t="s">
        <v>7707</v>
      </c>
      <c r="J4066" t="s">
        <v>7708</v>
      </c>
      <c r="K4066">
        <v>7233</v>
      </c>
      <c r="L4066" t="s">
        <v>6474</v>
      </c>
      <c r="M4066" s="87">
        <v>43718</v>
      </c>
      <c r="N4066" t="s">
        <v>3620</v>
      </c>
      <c r="O4066" t="s">
        <v>3579</v>
      </c>
      <c r="P4066" s="61">
        <v>1109.3599999999999</v>
      </c>
      <c r="Q4066" t="s">
        <v>3579</v>
      </c>
      <c r="R4066" s="61">
        <v>1109.3599999999999</v>
      </c>
      <c r="S4066" s="61">
        <v>0</v>
      </c>
    </row>
    <row r="4067" spans="1:19" x14ac:dyDescent="0.2">
      <c r="A4067" t="s">
        <v>858</v>
      </c>
      <c r="B4067" t="s">
        <v>2576</v>
      </c>
      <c r="C4067" t="s">
        <v>3337</v>
      </c>
      <c r="D4067" t="s">
        <v>238</v>
      </c>
      <c r="E4067" t="s">
        <v>3573</v>
      </c>
      <c r="F4067" t="s">
        <v>119</v>
      </c>
      <c r="G4067" s="87">
        <v>20191129</v>
      </c>
      <c r="H4067" t="s">
        <v>5730</v>
      </c>
      <c r="I4067" t="s">
        <v>7709</v>
      </c>
      <c r="J4067" t="s">
        <v>7710</v>
      </c>
      <c r="K4067">
        <v>7372</v>
      </c>
      <c r="L4067" t="s">
        <v>6620</v>
      </c>
      <c r="M4067" s="87">
        <v>43808</v>
      </c>
      <c r="N4067" t="s">
        <v>3578</v>
      </c>
      <c r="O4067" t="s">
        <v>3579</v>
      </c>
      <c r="P4067" s="61">
        <v>1180.2</v>
      </c>
      <c r="Q4067" t="s">
        <v>3579</v>
      </c>
      <c r="R4067" s="61">
        <v>1180.2</v>
      </c>
      <c r="S4067" s="61">
        <v>0</v>
      </c>
    </row>
    <row r="4068" spans="1:19" x14ac:dyDescent="0.2">
      <c r="A4068" t="s">
        <v>858</v>
      </c>
      <c r="B4068" t="s">
        <v>2576</v>
      </c>
      <c r="C4068" t="s">
        <v>3337</v>
      </c>
      <c r="D4068" t="s">
        <v>238</v>
      </c>
      <c r="E4068" t="s">
        <v>3573</v>
      </c>
      <c r="F4068" t="s">
        <v>123</v>
      </c>
      <c r="G4068" s="87">
        <v>20200324</v>
      </c>
      <c r="H4068" t="s">
        <v>5730</v>
      </c>
      <c r="I4068" t="s">
        <v>7711</v>
      </c>
      <c r="J4068" t="s">
        <v>7712</v>
      </c>
      <c r="K4068">
        <v>7545</v>
      </c>
      <c r="L4068" t="s">
        <v>6554</v>
      </c>
      <c r="M4068" s="87">
        <v>43917</v>
      </c>
      <c r="N4068" t="s">
        <v>3578</v>
      </c>
      <c r="O4068" t="s">
        <v>3579</v>
      </c>
      <c r="P4068" s="61">
        <v>1045.1400000000001</v>
      </c>
      <c r="Q4068" t="s">
        <v>3579</v>
      </c>
      <c r="R4068" s="61">
        <v>1045.1400000000001</v>
      </c>
      <c r="S4068" s="61">
        <v>0</v>
      </c>
    </row>
    <row r="4069" spans="1:19" x14ac:dyDescent="0.2">
      <c r="A4069" t="s">
        <v>858</v>
      </c>
      <c r="B4069" t="s">
        <v>2576</v>
      </c>
      <c r="C4069" t="s">
        <v>3337</v>
      </c>
      <c r="D4069" t="s">
        <v>238</v>
      </c>
      <c r="E4069" t="s">
        <v>3573</v>
      </c>
      <c r="F4069" t="s">
        <v>125</v>
      </c>
      <c r="G4069" s="87">
        <v>20200529</v>
      </c>
      <c r="H4069" t="s">
        <v>5730</v>
      </c>
      <c r="I4069" t="s">
        <v>7713</v>
      </c>
      <c r="J4069" t="s">
        <v>7714</v>
      </c>
      <c r="K4069">
        <v>7665</v>
      </c>
      <c r="L4069" t="s">
        <v>5874</v>
      </c>
      <c r="M4069" s="87">
        <v>43991</v>
      </c>
      <c r="N4069" t="s">
        <v>3620</v>
      </c>
      <c r="O4069" t="s">
        <v>3579</v>
      </c>
      <c r="P4069" s="61">
        <v>1047.6400000000001</v>
      </c>
      <c r="Q4069" t="s">
        <v>3579</v>
      </c>
      <c r="R4069" s="61">
        <v>1047.6400000000001</v>
      </c>
      <c r="S4069" s="61">
        <v>0</v>
      </c>
    </row>
    <row r="4070" spans="1:19" x14ac:dyDescent="0.2">
      <c r="A4070" t="s">
        <v>858</v>
      </c>
      <c r="B4070" t="s">
        <v>2576</v>
      </c>
      <c r="C4070" t="s">
        <v>3337</v>
      </c>
      <c r="D4070" t="s">
        <v>238</v>
      </c>
      <c r="E4070" t="s">
        <v>3573</v>
      </c>
      <c r="F4070" t="s">
        <v>16</v>
      </c>
      <c r="G4070" s="87">
        <v>20200630</v>
      </c>
      <c r="H4070" t="s">
        <v>3617</v>
      </c>
      <c r="J4070" t="s">
        <v>3618</v>
      </c>
      <c r="K4070">
        <v>7681</v>
      </c>
      <c r="L4070" t="s">
        <v>3619</v>
      </c>
      <c r="M4070" s="87">
        <v>43999</v>
      </c>
      <c r="N4070" t="s">
        <v>3620</v>
      </c>
      <c r="O4070" t="s">
        <v>3579</v>
      </c>
      <c r="P4070" s="61">
        <v>-4382.34</v>
      </c>
      <c r="Q4070" t="s">
        <v>3579</v>
      </c>
      <c r="R4070" s="61">
        <v>0</v>
      </c>
      <c r="S4070" s="61">
        <v>-4382.34</v>
      </c>
    </row>
    <row r="4071" spans="1:19" x14ac:dyDescent="0.2">
      <c r="A4071" t="s">
        <v>859</v>
      </c>
      <c r="B4071" t="s">
        <v>2584</v>
      </c>
      <c r="C4071" t="s">
        <v>3341</v>
      </c>
      <c r="D4071" t="s">
        <v>238</v>
      </c>
      <c r="E4071" t="s">
        <v>3573</v>
      </c>
      <c r="F4071" t="s">
        <v>115</v>
      </c>
      <c r="G4071" s="87">
        <v>20190724</v>
      </c>
      <c r="H4071" t="s">
        <v>5730</v>
      </c>
      <c r="I4071" t="s">
        <v>7715</v>
      </c>
      <c r="J4071" t="s">
        <v>7716</v>
      </c>
      <c r="K4071">
        <v>7150</v>
      </c>
      <c r="L4071" t="s">
        <v>6431</v>
      </c>
      <c r="M4071" s="87">
        <v>43675</v>
      </c>
      <c r="N4071" t="s">
        <v>3583</v>
      </c>
      <c r="O4071" t="s">
        <v>3579</v>
      </c>
      <c r="P4071" s="61">
        <v>7262.5</v>
      </c>
      <c r="Q4071" t="s">
        <v>3579</v>
      </c>
      <c r="R4071" s="61">
        <v>7262.5</v>
      </c>
      <c r="S4071" s="61">
        <v>0</v>
      </c>
    </row>
    <row r="4072" spans="1:19" x14ac:dyDescent="0.2">
      <c r="A4072" t="s">
        <v>859</v>
      </c>
      <c r="B4072" t="s">
        <v>2584</v>
      </c>
      <c r="C4072" t="s">
        <v>3341</v>
      </c>
      <c r="D4072" t="s">
        <v>238</v>
      </c>
      <c r="E4072" t="s">
        <v>3573</v>
      </c>
      <c r="F4072" t="s">
        <v>118</v>
      </c>
      <c r="G4072" s="87">
        <v>20191022</v>
      </c>
      <c r="H4072" t="s">
        <v>5730</v>
      </c>
      <c r="I4072" t="s">
        <v>7717</v>
      </c>
      <c r="J4072" t="s">
        <v>7718</v>
      </c>
      <c r="K4072">
        <v>7313</v>
      </c>
      <c r="L4072" t="s">
        <v>7542</v>
      </c>
      <c r="M4072" s="87">
        <v>43769</v>
      </c>
      <c r="N4072" t="s">
        <v>3578</v>
      </c>
      <c r="O4072" t="s">
        <v>3579</v>
      </c>
      <c r="P4072" s="61">
        <v>8687.6299999999992</v>
      </c>
      <c r="Q4072" t="s">
        <v>3579</v>
      </c>
      <c r="R4072" s="61">
        <v>8687.6299999999992</v>
      </c>
      <c r="S4072" s="61">
        <v>0</v>
      </c>
    </row>
    <row r="4073" spans="1:19" x14ac:dyDescent="0.2">
      <c r="A4073" t="s">
        <v>859</v>
      </c>
      <c r="B4073" t="s">
        <v>2584</v>
      </c>
      <c r="C4073" t="s">
        <v>3341</v>
      </c>
      <c r="D4073" t="s">
        <v>238</v>
      </c>
      <c r="E4073" t="s">
        <v>3573</v>
      </c>
      <c r="F4073" t="s">
        <v>121</v>
      </c>
      <c r="G4073" s="87">
        <v>20200121</v>
      </c>
      <c r="H4073" t="s">
        <v>5730</v>
      </c>
      <c r="I4073" t="s">
        <v>7719</v>
      </c>
      <c r="J4073" t="s">
        <v>7720</v>
      </c>
      <c r="K4073">
        <v>7447</v>
      </c>
      <c r="L4073" t="s">
        <v>6421</v>
      </c>
      <c r="M4073" s="87">
        <v>43863</v>
      </c>
      <c r="N4073" t="s">
        <v>3578</v>
      </c>
      <c r="O4073" t="s">
        <v>3579</v>
      </c>
      <c r="P4073" s="61">
        <v>3214.16</v>
      </c>
      <c r="Q4073" t="s">
        <v>3579</v>
      </c>
      <c r="R4073" s="61">
        <v>3214.16</v>
      </c>
      <c r="S4073" s="61">
        <v>0</v>
      </c>
    </row>
    <row r="4074" spans="1:19" x14ac:dyDescent="0.2">
      <c r="A4074" t="s">
        <v>859</v>
      </c>
      <c r="B4074" t="s">
        <v>2584</v>
      </c>
      <c r="C4074" t="s">
        <v>3341</v>
      </c>
      <c r="D4074" t="s">
        <v>238</v>
      </c>
      <c r="E4074" t="s">
        <v>3573</v>
      </c>
      <c r="F4074" t="s">
        <v>124</v>
      </c>
      <c r="G4074" s="87">
        <v>20200420</v>
      </c>
      <c r="H4074" t="s">
        <v>5730</v>
      </c>
      <c r="I4074" t="s">
        <v>7721</v>
      </c>
      <c r="J4074" t="s">
        <v>7722</v>
      </c>
      <c r="K4074">
        <v>7591</v>
      </c>
      <c r="L4074" t="s">
        <v>7723</v>
      </c>
      <c r="M4074" s="87">
        <v>43944</v>
      </c>
      <c r="N4074" t="s">
        <v>3578</v>
      </c>
      <c r="O4074" t="s">
        <v>3579</v>
      </c>
      <c r="P4074" s="61">
        <v>2273.7399999999998</v>
      </c>
      <c r="Q4074" t="s">
        <v>3579</v>
      </c>
      <c r="R4074" s="61">
        <v>2273.7399999999998</v>
      </c>
      <c r="S4074" s="61">
        <v>0</v>
      </c>
    </row>
    <row r="4075" spans="1:19" x14ac:dyDescent="0.2">
      <c r="A4075" t="s">
        <v>859</v>
      </c>
      <c r="B4075" t="s">
        <v>2584</v>
      </c>
      <c r="C4075" t="s">
        <v>3341</v>
      </c>
      <c r="D4075" t="s">
        <v>238</v>
      </c>
      <c r="E4075" t="s">
        <v>3573</v>
      </c>
      <c r="F4075" t="s">
        <v>16</v>
      </c>
      <c r="G4075" s="87">
        <v>20200630</v>
      </c>
      <c r="H4075" t="s">
        <v>3617</v>
      </c>
      <c r="J4075" t="s">
        <v>3618</v>
      </c>
      <c r="K4075">
        <v>7681</v>
      </c>
      <c r="L4075" t="s">
        <v>3619</v>
      </c>
      <c r="M4075" s="87">
        <v>43999</v>
      </c>
      <c r="N4075" t="s">
        <v>3620</v>
      </c>
      <c r="O4075" t="s">
        <v>3579</v>
      </c>
      <c r="P4075" s="61">
        <v>-21438.03</v>
      </c>
      <c r="Q4075" t="s">
        <v>3579</v>
      </c>
      <c r="R4075" s="61">
        <v>0</v>
      </c>
      <c r="S4075" s="61">
        <v>-21438.03</v>
      </c>
    </row>
    <row r="4076" spans="1:19" x14ac:dyDescent="0.2">
      <c r="A4076" t="s">
        <v>1542</v>
      </c>
      <c r="B4076" t="s">
        <v>2587</v>
      </c>
      <c r="C4076" t="s">
        <v>3342</v>
      </c>
      <c r="D4076" t="s">
        <v>238</v>
      </c>
      <c r="E4076" t="s">
        <v>3573</v>
      </c>
      <c r="F4076" t="s">
        <v>125</v>
      </c>
      <c r="G4076" s="87">
        <v>20200525</v>
      </c>
      <c r="H4076" t="s">
        <v>5730</v>
      </c>
      <c r="I4076" t="s">
        <v>7724</v>
      </c>
      <c r="J4076" t="s">
        <v>7725</v>
      </c>
      <c r="K4076">
        <v>7655</v>
      </c>
      <c r="L4076" t="s">
        <v>7005</v>
      </c>
      <c r="M4076" s="87">
        <v>43983</v>
      </c>
      <c r="N4076" t="s">
        <v>3578</v>
      </c>
      <c r="O4076" t="s">
        <v>3579</v>
      </c>
      <c r="P4076" s="61">
        <v>1498.51</v>
      </c>
      <c r="Q4076" t="s">
        <v>3579</v>
      </c>
      <c r="R4076" s="61">
        <v>1498.51</v>
      </c>
      <c r="S4076" s="61">
        <v>0</v>
      </c>
    </row>
    <row r="4077" spans="1:19" x14ac:dyDescent="0.2">
      <c r="A4077" t="s">
        <v>1542</v>
      </c>
      <c r="B4077" t="s">
        <v>2587</v>
      </c>
      <c r="C4077" t="s">
        <v>3342</v>
      </c>
      <c r="D4077" t="s">
        <v>238</v>
      </c>
      <c r="E4077" t="s">
        <v>3573</v>
      </c>
      <c r="F4077" t="s">
        <v>16</v>
      </c>
      <c r="G4077" s="87">
        <v>20200630</v>
      </c>
      <c r="H4077" t="s">
        <v>3617</v>
      </c>
      <c r="J4077" t="s">
        <v>3618</v>
      </c>
      <c r="K4077">
        <v>7681</v>
      </c>
      <c r="L4077" t="s">
        <v>3619</v>
      </c>
      <c r="M4077" s="87">
        <v>43999</v>
      </c>
      <c r="N4077" t="s">
        <v>3620</v>
      </c>
      <c r="O4077" t="s">
        <v>3579</v>
      </c>
      <c r="P4077" s="61">
        <v>-1498.51</v>
      </c>
      <c r="Q4077" t="s">
        <v>3579</v>
      </c>
      <c r="R4077" s="61">
        <v>0</v>
      </c>
      <c r="S4077" s="61">
        <v>-1498.51</v>
      </c>
    </row>
    <row r="4078" spans="1:19" x14ac:dyDescent="0.2">
      <c r="A4078" t="s">
        <v>860</v>
      </c>
      <c r="B4078" t="s">
        <v>2588</v>
      </c>
      <c r="C4078" t="s">
        <v>3343</v>
      </c>
      <c r="D4078" t="s">
        <v>238</v>
      </c>
      <c r="E4078" t="s">
        <v>3573</v>
      </c>
      <c r="F4078" t="s">
        <v>115</v>
      </c>
      <c r="G4078" s="87">
        <v>20190717</v>
      </c>
      <c r="H4078" t="s">
        <v>5730</v>
      </c>
      <c r="I4078" t="s">
        <v>7726</v>
      </c>
      <c r="J4078" t="s">
        <v>7727</v>
      </c>
      <c r="K4078">
        <v>7134</v>
      </c>
      <c r="L4078" t="s">
        <v>6574</v>
      </c>
      <c r="M4078" s="87">
        <v>43663</v>
      </c>
      <c r="N4078" t="s">
        <v>3578</v>
      </c>
      <c r="O4078" t="s">
        <v>3579</v>
      </c>
      <c r="P4078" s="61">
        <v>3066.21</v>
      </c>
      <c r="Q4078" t="s">
        <v>3579</v>
      </c>
      <c r="R4078" s="61">
        <v>3066.21</v>
      </c>
      <c r="S4078" s="61">
        <v>0</v>
      </c>
    </row>
    <row r="4079" spans="1:19" x14ac:dyDescent="0.2">
      <c r="A4079" t="s">
        <v>860</v>
      </c>
      <c r="B4079" t="s">
        <v>2588</v>
      </c>
      <c r="C4079" t="s">
        <v>3343</v>
      </c>
      <c r="D4079" t="s">
        <v>238</v>
      </c>
      <c r="E4079" t="s">
        <v>3573</v>
      </c>
      <c r="F4079" t="s">
        <v>116</v>
      </c>
      <c r="G4079" s="87">
        <v>20190821</v>
      </c>
      <c r="H4079" t="s">
        <v>5730</v>
      </c>
      <c r="I4079" t="s">
        <v>7728</v>
      </c>
      <c r="J4079" t="s">
        <v>7729</v>
      </c>
      <c r="K4079">
        <v>7191</v>
      </c>
      <c r="L4079" t="s">
        <v>6625</v>
      </c>
      <c r="M4079" s="87">
        <v>43698</v>
      </c>
      <c r="N4079" t="s">
        <v>3578</v>
      </c>
      <c r="O4079" t="s">
        <v>3579</v>
      </c>
      <c r="P4079" s="61">
        <v>3485.78</v>
      </c>
      <c r="Q4079" t="s">
        <v>3579</v>
      </c>
      <c r="R4079" s="61">
        <v>3485.78</v>
      </c>
      <c r="S4079" s="61">
        <v>0</v>
      </c>
    </row>
    <row r="4080" spans="1:19" x14ac:dyDescent="0.2">
      <c r="A4080" t="s">
        <v>860</v>
      </c>
      <c r="B4080" t="s">
        <v>2588</v>
      </c>
      <c r="C4080" t="s">
        <v>3343</v>
      </c>
      <c r="D4080" t="s">
        <v>238</v>
      </c>
      <c r="E4080" t="s">
        <v>3573</v>
      </c>
      <c r="F4080" t="s">
        <v>116</v>
      </c>
      <c r="G4080" s="87">
        <v>20190830</v>
      </c>
      <c r="H4080" t="s">
        <v>5730</v>
      </c>
      <c r="I4080" t="s">
        <v>7730</v>
      </c>
      <c r="J4080" t="s">
        <v>7731</v>
      </c>
      <c r="K4080">
        <v>7232</v>
      </c>
      <c r="L4080" t="s">
        <v>6019</v>
      </c>
      <c r="M4080" s="87">
        <v>43718</v>
      </c>
      <c r="N4080" t="s">
        <v>3620</v>
      </c>
      <c r="O4080" t="s">
        <v>3579</v>
      </c>
      <c r="P4080" s="61">
        <v>2937.74</v>
      </c>
      <c r="Q4080" t="s">
        <v>3579</v>
      </c>
      <c r="R4080" s="61">
        <v>2937.74</v>
      </c>
      <c r="S4080" s="61">
        <v>0</v>
      </c>
    </row>
    <row r="4081" spans="1:19" x14ac:dyDescent="0.2">
      <c r="A4081" t="s">
        <v>860</v>
      </c>
      <c r="B4081" t="s">
        <v>2588</v>
      </c>
      <c r="C4081" t="s">
        <v>3343</v>
      </c>
      <c r="D4081" t="s">
        <v>238</v>
      </c>
      <c r="E4081" t="s">
        <v>3573</v>
      </c>
      <c r="F4081" t="s">
        <v>118</v>
      </c>
      <c r="G4081" s="87">
        <v>20191014</v>
      </c>
      <c r="H4081" t="s">
        <v>5730</v>
      </c>
      <c r="I4081" t="s">
        <v>7732</v>
      </c>
      <c r="J4081" t="s">
        <v>7733</v>
      </c>
      <c r="K4081">
        <v>7288</v>
      </c>
      <c r="L4081" t="s">
        <v>6266</v>
      </c>
      <c r="M4081" s="87">
        <v>43752</v>
      </c>
      <c r="N4081" t="s">
        <v>3578</v>
      </c>
      <c r="O4081" t="s">
        <v>3579</v>
      </c>
      <c r="P4081" s="61">
        <v>2314.64</v>
      </c>
      <c r="Q4081" t="s">
        <v>3579</v>
      </c>
      <c r="R4081" s="61">
        <v>2314.64</v>
      </c>
      <c r="S4081" s="61">
        <v>0</v>
      </c>
    </row>
    <row r="4082" spans="1:19" x14ac:dyDescent="0.2">
      <c r="A4082" t="s">
        <v>860</v>
      </c>
      <c r="B4082" t="s">
        <v>2588</v>
      </c>
      <c r="C4082" t="s">
        <v>3343</v>
      </c>
      <c r="D4082" t="s">
        <v>238</v>
      </c>
      <c r="E4082" t="s">
        <v>3573</v>
      </c>
      <c r="F4082" t="s">
        <v>119</v>
      </c>
      <c r="G4082" s="87">
        <v>20191111</v>
      </c>
      <c r="H4082" t="s">
        <v>5730</v>
      </c>
      <c r="I4082" t="s">
        <v>7734</v>
      </c>
      <c r="J4082" t="s">
        <v>7735</v>
      </c>
      <c r="K4082">
        <v>7327</v>
      </c>
      <c r="L4082" t="s">
        <v>6308</v>
      </c>
      <c r="M4082" s="87">
        <v>43782</v>
      </c>
      <c r="N4082" t="s">
        <v>3620</v>
      </c>
      <c r="O4082" t="s">
        <v>3579</v>
      </c>
      <c r="P4082" s="61">
        <v>1687.06</v>
      </c>
      <c r="Q4082" t="s">
        <v>3579</v>
      </c>
      <c r="R4082" s="61">
        <v>1687.06</v>
      </c>
      <c r="S4082" s="61">
        <v>0</v>
      </c>
    </row>
    <row r="4083" spans="1:19" x14ac:dyDescent="0.2">
      <c r="A4083" t="s">
        <v>860</v>
      </c>
      <c r="B4083" t="s">
        <v>2588</v>
      </c>
      <c r="C4083" t="s">
        <v>3343</v>
      </c>
      <c r="D4083" t="s">
        <v>238</v>
      </c>
      <c r="E4083" t="s">
        <v>3573</v>
      </c>
      <c r="F4083" t="s">
        <v>119</v>
      </c>
      <c r="G4083" s="87">
        <v>20191129</v>
      </c>
      <c r="H4083" t="s">
        <v>5730</v>
      </c>
      <c r="I4083" t="s">
        <v>7736</v>
      </c>
      <c r="J4083" t="s">
        <v>7737</v>
      </c>
      <c r="K4083">
        <v>7374</v>
      </c>
      <c r="L4083" t="s">
        <v>6024</v>
      </c>
      <c r="M4083" s="87">
        <v>43808</v>
      </c>
      <c r="N4083" t="s">
        <v>3578</v>
      </c>
      <c r="O4083" t="s">
        <v>3579</v>
      </c>
      <c r="P4083" s="61">
        <v>1703.19</v>
      </c>
      <c r="Q4083" t="s">
        <v>3579</v>
      </c>
      <c r="R4083" s="61">
        <v>1703.19</v>
      </c>
      <c r="S4083" s="61">
        <v>0</v>
      </c>
    </row>
    <row r="4084" spans="1:19" x14ac:dyDescent="0.2">
      <c r="A4084" t="s">
        <v>860</v>
      </c>
      <c r="B4084" t="s">
        <v>2588</v>
      </c>
      <c r="C4084" t="s">
        <v>3343</v>
      </c>
      <c r="D4084" t="s">
        <v>238</v>
      </c>
      <c r="E4084" t="s">
        <v>3573</v>
      </c>
      <c r="F4084" t="s">
        <v>121</v>
      </c>
      <c r="G4084" s="87">
        <v>20200121</v>
      </c>
      <c r="H4084" t="s">
        <v>5730</v>
      </c>
      <c r="I4084" t="s">
        <v>7738</v>
      </c>
      <c r="J4084" t="s">
        <v>7739</v>
      </c>
      <c r="K4084">
        <v>7447</v>
      </c>
      <c r="L4084" t="s">
        <v>6421</v>
      </c>
      <c r="M4084" s="87">
        <v>43863</v>
      </c>
      <c r="N4084" t="s">
        <v>3578</v>
      </c>
      <c r="O4084" t="s">
        <v>3579</v>
      </c>
      <c r="P4084" s="61">
        <v>891.12</v>
      </c>
      <c r="Q4084" t="s">
        <v>3579</v>
      </c>
      <c r="R4084" s="61">
        <v>891.12</v>
      </c>
      <c r="S4084" s="61">
        <v>0</v>
      </c>
    </row>
    <row r="4085" spans="1:19" x14ac:dyDescent="0.2">
      <c r="A4085" t="s">
        <v>860</v>
      </c>
      <c r="B4085" t="s">
        <v>2588</v>
      </c>
      <c r="C4085" t="s">
        <v>3343</v>
      </c>
      <c r="D4085" t="s">
        <v>238</v>
      </c>
      <c r="E4085" t="s">
        <v>3573</v>
      </c>
      <c r="F4085" t="s">
        <v>122</v>
      </c>
      <c r="G4085" s="87">
        <v>20200212</v>
      </c>
      <c r="H4085" t="s">
        <v>5730</v>
      </c>
      <c r="I4085" t="s">
        <v>7740</v>
      </c>
      <c r="J4085" t="s">
        <v>7741</v>
      </c>
      <c r="K4085">
        <v>7475</v>
      </c>
      <c r="L4085" t="s">
        <v>7277</v>
      </c>
      <c r="M4085" s="87">
        <v>43873</v>
      </c>
      <c r="N4085" t="s">
        <v>3620</v>
      </c>
      <c r="O4085" t="s">
        <v>3579</v>
      </c>
      <c r="P4085" s="61">
        <v>1207.8499999999999</v>
      </c>
      <c r="Q4085" t="s">
        <v>3579</v>
      </c>
      <c r="R4085" s="61">
        <v>1207.8499999999999</v>
      </c>
      <c r="S4085" s="61">
        <v>0</v>
      </c>
    </row>
    <row r="4086" spans="1:19" x14ac:dyDescent="0.2">
      <c r="A4086" t="s">
        <v>860</v>
      </c>
      <c r="B4086" t="s">
        <v>2588</v>
      </c>
      <c r="C4086" t="s">
        <v>3343</v>
      </c>
      <c r="D4086" t="s">
        <v>238</v>
      </c>
      <c r="E4086" t="s">
        <v>3573</v>
      </c>
      <c r="F4086" t="s">
        <v>123</v>
      </c>
      <c r="G4086" s="87">
        <v>20200313</v>
      </c>
      <c r="H4086" t="s">
        <v>5730</v>
      </c>
      <c r="I4086" t="s">
        <v>7742</v>
      </c>
      <c r="J4086" t="s">
        <v>7743</v>
      </c>
      <c r="K4086">
        <v>7532</v>
      </c>
      <c r="L4086" t="s">
        <v>6030</v>
      </c>
      <c r="M4086" s="87">
        <v>43907</v>
      </c>
      <c r="N4086" t="s">
        <v>3578</v>
      </c>
      <c r="O4086" t="s">
        <v>3579</v>
      </c>
      <c r="P4086" s="61">
        <v>421.58</v>
      </c>
      <c r="Q4086" t="s">
        <v>3579</v>
      </c>
      <c r="R4086" s="61">
        <v>421.58</v>
      </c>
      <c r="S4086" s="61">
        <v>0</v>
      </c>
    </row>
    <row r="4087" spans="1:19" x14ac:dyDescent="0.2">
      <c r="A4087" t="s">
        <v>860</v>
      </c>
      <c r="B4087" t="s">
        <v>2588</v>
      </c>
      <c r="C4087" t="s">
        <v>3343</v>
      </c>
      <c r="D4087" t="s">
        <v>238</v>
      </c>
      <c r="E4087" t="s">
        <v>3573</v>
      </c>
      <c r="F4087" t="s">
        <v>124</v>
      </c>
      <c r="G4087" s="87">
        <v>20200415</v>
      </c>
      <c r="H4087" t="s">
        <v>5730</v>
      </c>
      <c r="I4087" t="s">
        <v>7744</v>
      </c>
      <c r="J4087" t="s">
        <v>7745</v>
      </c>
      <c r="K4087">
        <v>7581</v>
      </c>
      <c r="L4087" t="s">
        <v>6170</v>
      </c>
      <c r="M4087" s="87">
        <v>43936</v>
      </c>
      <c r="N4087" t="s">
        <v>3578</v>
      </c>
      <c r="O4087" t="s">
        <v>3579</v>
      </c>
      <c r="P4087" s="61">
        <v>923.65</v>
      </c>
      <c r="Q4087" t="s">
        <v>3579</v>
      </c>
      <c r="R4087" s="61">
        <v>923.65</v>
      </c>
      <c r="S4087" s="61">
        <v>0</v>
      </c>
    </row>
    <row r="4088" spans="1:19" x14ac:dyDescent="0.2">
      <c r="A4088" t="s">
        <v>860</v>
      </c>
      <c r="B4088" t="s">
        <v>2588</v>
      </c>
      <c r="C4088" t="s">
        <v>3343</v>
      </c>
      <c r="D4088" t="s">
        <v>238</v>
      </c>
      <c r="E4088" t="s">
        <v>3573</v>
      </c>
      <c r="F4088" t="s">
        <v>126</v>
      </c>
      <c r="G4088" s="87">
        <v>20200615</v>
      </c>
      <c r="H4088" t="s">
        <v>5730</v>
      </c>
      <c r="I4088" t="s">
        <v>7746</v>
      </c>
      <c r="J4088" t="s">
        <v>7747</v>
      </c>
      <c r="K4088">
        <v>7679</v>
      </c>
      <c r="L4088" t="s">
        <v>5865</v>
      </c>
      <c r="M4088" s="87">
        <v>43997</v>
      </c>
      <c r="N4088" t="s">
        <v>3578</v>
      </c>
      <c r="O4088" t="s">
        <v>3579</v>
      </c>
      <c r="P4088" s="61">
        <v>3174.31</v>
      </c>
      <c r="Q4088" t="s">
        <v>3579</v>
      </c>
      <c r="R4088" s="61">
        <v>3174.31</v>
      </c>
      <c r="S4088" s="61">
        <v>0</v>
      </c>
    </row>
    <row r="4089" spans="1:19" x14ac:dyDescent="0.2">
      <c r="A4089" t="s">
        <v>860</v>
      </c>
      <c r="B4089" t="s">
        <v>2588</v>
      </c>
      <c r="C4089" t="s">
        <v>3343</v>
      </c>
      <c r="D4089" t="s">
        <v>238</v>
      </c>
      <c r="E4089" t="s">
        <v>3573</v>
      </c>
      <c r="F4089" t="s">
        <v>16</v>
      </c>
      <c r="G4089" s="87">
        <v>20200630</v>
      </c>
      <c r="H4089" t="s">
        <v>3617</v>
      </c>
      <c r="J4089" t="s">
        <v>3618</v>
      </c>
      <c r="K4089">
        <v>7681</v>
      </c>
      <c r="L4089" t="s">
        <v>3619</v>
      </c>
      <c r="M4089" s="87">
        <v>43999</v>
      </c>
      <c r="N4089" t="s">
        <v>3620</v>
      </c>
      <c r="O4089" t="s">
        <v>3579</v>
      </c>
      <c r="P4089" s="61">
        <v>-21813.13</v>
      </c>
      <c r="Q4089" t="s">
        <v>3579</v>
      </c>
      <c r="R4089" s="61">
        <v>0</v>
      </c>
      <c r="S4089" s="61">
        <v>-21813.13</v>
      </c>
    </row>
    <row r="4090" spans="1:19" x14ac:dyDescent="0.2">
      <c r="A4090" t="s">
        <v>861</v>
      </c>
      <c r="B4090" t="s">
        <v>2592</v>
      </c>
      <c r="C4090" t="s">
        <v>3344</v>
      </c>
      <c r="D4090" t="s">
        <v>238</v>
      </c>
      <c r="E4090" t="s">
        <v>3573</v>
      </c>
      <c r="F4090" t="s">
        <v>115</v>
      </c>
      <c r="G4090" s="87">
        <v>20190724</v>
      </c>
      <c r="H4090" t="s">
        <v>5730</v>
      </c>
      <c r="I4090" t="s">
        <v>7748</v>
      </c>
      <c r="J4090" t="s">
        <v>7749</v>
      </c>
      <c r="K4090">
        <v>7150</v>
      </c>
      <c r="L4090" t="s">
        <v>6431</v>
      </c>
      <c r="M4090" s="87">
        <v>43675</v>
      </c>
      <c r="N4090" t="s">
        <v>3583</v>
      </c>
      <c r="O4090" t="s">
        <v>3579</v>
      </c>
      <c r="P4090" s="61">
        <v>68.3</v>
      </c>
      <c r="Q4090" t="s">
        <v>3579</v>
      </c>
      <c r="R4090" s="61">
        <v>68.3</v>
      </c>
      <c r="S4090" s="61">
        <v>0</v>
      </c>
    </row>
    <row r="4091" spans="1:19" x14ac:dyDescent="0.2">
      <c r="A4091" t="s">
        <v>861</v>
      </c>
      <c r="B4091" t="s">
        <v>2592</v>
      </c>
      <c r="C4091" t="s">
        <v>3344</v>
      </c>
      <c r="D4091" t="s">
        <v>238</v>
      </c>
      <c r="E4091" t="s">
        <v>3573</v>
      </c>
      <c r="F4091" t="s">
        <v>118</v>
      </c>
      <c r="G4091" s="87">
        <v>20191031</v>
      </c>
      <c r="H4091" t="s">
        <v>5730</v>
      </c>
      <c r="I4091" t="s">
        <v>7750</v>
      </c>
      <c r="J4091" t="s">
        <v>7751</v>
      </c>
      <c r="K4091">
        <v>7327</v>
      </c>
      <c r="L4091" t="s">
        <v>7752</v>
      </c>
      <c r="M4091" s="87">
        <v>43782</v>
      </c>
      <c r="N4091" t="s">
        <v>3620</v>
      </c>
      <c r="O4091" t="s">
        <v>3579</v>
      </c>
      <c r="P4091" s="61">
        <v>62.24</v>
      </c>
      <c r="Q4091" t="s">
        <v>3579</v>
      </c>
      <c r="R4091" s="61">
        <v>62.24</v>
      </c>
      <c r="S4091" s="61">
        <v>0</v>
      </c>
    </row>
    <row r="4092" spans="1:19" x14ac:dyDescent="0.2">
      <c r="A4092" t="s">
        <v>861</v>
      </c>
      <c r="B4092" t="s">
        <v>2592</v>
      </c>
      <c r="C4092" t="s">
        <v>3344</v>
      </c>
      <c r="D4092" t="s">
        <v>238</v>
      </c>
      <c r="E4092" t="s">
        <v>3573</v>
      </c>
      <c r="F4092" t="s">
        <v>121</v>
      </c>
      <c r="G4092" s="87">
        <v>20200121</v>
      </c>
      <c r="H4092" t="s">
        <v>5730</v>
      </c>
      <c r="I4092" t="s">
        <v>7753</v>
      </c>
      <c r="J4092" t="s">
        <v>7754</v>
      </c>
      <c r="K4092">
        <v>7447</v>
      </c>
      <c r="L4092" t="s">
        <v>6421</v>
      </c>
      <c r="M4092" s="87">
        <v>43863</v>
      </c>
      <c r="N4092" t="s">
        <v>3578</v>
      </c>
      <c r="O4092" t="s">
        <v>3579</v>
      </c>
      <c r="P4092" s="61">
        <v>81.17</v>
      </c>
      <c r="Q4092" t="s">
        <v>3579</v>
      </c>
      <c r="R4092" s="61">
        <v>81.17</v>
      </c>
      <c r="S4092" s="61">
        <v>0</v>
      </c>
    </row>
    <row r="4093" spans="1:19" x14ac:dyDescent="0.2">
      <c r="A4093" t="s">
        <v>861</v>
      </c>
      <c r="B4093" t="s">
        <v>2592</v>
      </c>
      <c r="C4093" t="s">
        <v>3344</v>
      </c>
      <c r="D4093" t="s">
        <v>238</v>
      </c>
      <c r="E4093" t="s">
        <v>3573</v>
      </c>
      <c r="F4093" t="s">
        <v>124</v>
      </c>
      <c r="G4093" s="87">
        <v>20200420</v>
      </c>
      <c r="H4093" t="s">
        <v>5730</v>
      </c>
      <c r="I4093" t="s">
        <v>7755</v>
      </c>
      <c r="J4093" t="s">
        <v>7756</v>
      </c>
      <c r="K4093">
        <v>7591</v>
      </c>
      <c r="L4093" t="s">
        <v>7757</v>
      </c>
      <c r="M4093" s="87">
        <v>43944</v>
      </c>
      <c r="N4093" t="s">
        <v>3578</v>
      </c>
      <c r="O4093" t="s">
        <v>3579</v>
      </c>
      <c r="P4093" s="61">
        <v>65.819999999999993</v>
      </c>
      <c r="Q4093" t="s">
        <v>3579</v>
      </c>
      <c r="R4093" s="61">
        <v>65.819999999999993</v>
      </c>
      <c r="S4093" s="61">
        <v>0</v>
      </c>
    </row>
    <row r="4094" spans="1:19" x14ac:dyDescent="0.2">
      <c r="A4094" t="s">
        <v>861</v>
      </c>
      <c r="B4094" t="s">
        <v>2592</v>
      </c>
      <c r="C4094" t="s">
        <v>3344</v>
      </c>
      <c r="D4094" t="s">
        <v>238</v>
      </c>
      <c r="E4094" t="s">
        <v>3573</v>
      </c>
      <c r="F4094" t="s">
        <v>16</v>
      </c>
      <c r="G4094" s="87">
        <v>20200630</v>
      </c>
      <c r="H4094" t="s">
        <v>3617</v>
      </c>
      <c r="J4094" t="s">
        <v>3618</v>
      </c>
      <c r="K4094">
        <v>7681</v>
      </c>
      <c r="L4094" t="s">
        <v>3619</v>
      </c>
      <c r="M4094" s="87">
        <v>43999</v>
      </c>
      <c r="N4094" t="s">
        <v>3620</v>
      </c>
      <c r="O4094" t="s">
        <v>3579</v>
      </c>
      <c r="P4094" s="61">
        <v>-277.52999999999997</v>
      </c>
      <c r="Q4094" t="s">
        <v>3579</v>
      </c>
      <c r="R4094" s="61">
        <v>0</v>
      </c>
      <c r="S4094" s="61">
        <v>-277.52999999999997</v>
      </c>
    </row>
    <row r="4095" spans="1:19" x14ac:dyDescent="0.2">
      <c r="A4095" t="s">
        <v>862</v>
      </c>
      <c r="B4095" t="s">
        <v>2608</v>
      </c>
      <c r="C4095" t="s">
        <v>3345</v>
      </c>
      <c r="D4095" t="s">
        <v>238</v>
      </c>
      <c r="E4095" t="s">
        <v>3573</v>
      </c>
      <c r="F4095" t="s">
        <v>115</v>
      </c>
      <c r="G4095" s="87">
        <v>20190731</v>
      </c>
      <c r="H4095" t="s">
        <v>4447</v>
      </c>
      <c r="I4095" t="s">
        <v>7758</v>
      </c>
      <c r="J4095" t="s">
        <v>7758</v>
      </c>
      <c r="K4095">
        <v>7182</v>
      </c>
      <c r="L4095" t="s">
        <v>7533</v>
      </c>
      <c r="M4095" s="87">
        <v>43698</v>
      </c>
      <c r="N4095" t="s">
        <v>3620</v>
      </c>
      <c r="O4095" t="s">
        <v>3579</v>
      </c>
      <c r="P4095" s="61">
        <v>398.36</v>
      </c>
      <c r="Q4095" t="s">
        <v>3579</v>
      </c>
      <c r="R4095" s="61">
        <v>398.36</v>
      </c>
      <c r="S4095" s="61">
        <v>0</v>
      </c>
    </row>
    <row r="4096" spans="1:19" x14ac:dyDescent="0.2">
      <c r="A4096" t="s">
        <v>862</v>
      </c>
      <c r="B4096" t="s">
        <v>2608</v>
      </c>
      <c r="C4096" t="s">
        <v>3345</v>
      </c>
      <c r="D4096" t="s">
        <v>238</v>
      </c>
      <c r="E4096" t="s">
        <v>3573</v>
      </c>
      <c r="F4096" t="s">
        <v>115</v>
      </c>
      <c r="G4096" s="87">
        <v>20190731</v>
      </c>
      <c r="H4096" t="s">
        <v>4447</v>
      </c>
      <c r="I4096" t="s">
        <v>7758</v>
      </c>
      <c r="J4096" t="s">
        <v>7758</v>
      </c>
      <c r="K4096">
        <v>7182</v>
      </c>
      <c r="L4096" t="s">
        <v>7533</v>
      </c>
      <c r="M4096" s="87">
        <v>43698</v>
      </c>
      <c r="N4096" t="s">
        <v>3620</v>
      </c>
      <c r="O4096" t="s">
        <v>3579</v>
      </c>
      <c r="P4096" s="61">
        <v>450.27</v>
      </c>
      <c r="Q4096" t="s">
        <v>3579</v>
      </c>
      <c r="R4096" s="61">
        <v>450.27</v>
      </c>
      <c r="S4096" s="61">
        <v>0</v>
      </c>
    </row>
    <row r="4097" spans="1:19" x14ac:dyDescent="0.2">
      <c r="A4097" t="s">
        <v>862</v>
      </c>
      <c r="B4097" t="s">
        <v>2608</v>
      </c>
      <c r="C4097" t="s">
        <v>3345</v>
      </c>
      <c r="D4097" t="s">
        <v>238</v>
      </c>
      <c r="E4097" t="s">
        <v>3573</v>
      </c>
      <c r="F4097" t="s">
        <v>116</v>
      </c>
      <c r="G4097" s="87">
        <v>20190831</v>
      </c>
      <c r="H4097" t="s">
        <v>4447</v>
      </c>
      <c r="I4097" t="s">
        <v>7758</v>
      </c>
      <c r="J4097" t="s">
        <v>7758</v>
      </c>
      <c r="K4097">
        <v>7234</v>
      </c>
      <c r="L4097" t="s">
        <v>7538</v>
      </c>
      <c r="M4097" s="87">
        <v>43718</v>
      </c>
      <c r="N4097" t="s">
        <v>3620</v>
      </c>
      <c r="O4097" t="s">
        <v>3579</v>
      </c>
      <c r="P4097" s="61">
        <v>872.4</v>
      </c>
      <c r="Q4097" t="s">
        <v>3579</v>
      </c>
      <c r="R4097" s="61">
        <v>872.4</v>
      </c>
      <c r="S4097" s="61">
        <v>0</v>
      </c>
    </row>
    <row r="4098" spans="1:19" x14ac:dyDescent="0.2">
      <c r="A4098" t="s">
        <v>862</v>
      </c>
      <c r="B4098" t="s">
        <v>2608</v>
      </c>
      <c r="C4098" t="s">
        <v>3345</v>
      </c>
      <c r="D4098" t="s">
        <v>238</v>
      </c>
      <c r="E4098" t="s">
        <v>3573</v>
      </c>
      <c r="F4098" t="s">
        <v>117</v>
      </c>
      <c r="G4098" s="87">
        <v>20190930</v>
      </c>
      <c r="H4098" t="s">
        <v>4447</v>
      </c>
      <c r="I4098" t="s">
        <v>7758</v>
      </c>
      <c r="J4098" t="s">
        <v>7758</v>
      </c>
      <c r="K4098">
        <v>7281</v>
      </c>
      <c r="L4098" t="s">
        <v>7539</v>
      </c>
      <c r="M4098" s="87">
        <v>43748</v>
      </c>
      <c r="N4098" t="s">
        <v>3620</v>
      </c>
      <c r="O4098" t="s">
        <v>3579</v>
      </c>
      <c r="P4098" s="61">
        <v>844.26</v>
      </c>
      <c r="Q4098" t="s">
        <v>3579</v>
      </c>
      <c r="R4098" s="61">
        <v>844.26</v>
      </c>
      <c r="S4098" s="61">
        <v>0</v>
      </c>
    </row>
    <row r="4099" spans="1:19" x14ac:dyDescent="0.2">
      <c r="A4099" t="s">
        <v>862</v>
      </c>
      <c r="B4099" t="s">
        <v>2608</v>
      </c>
      <c r="C4099" t="s">
        <v>3345</v>
      </c>
      <c r="D4099" t="s">
        <v>238</v>
      </c>
      <c r="E4099" t="s">
        <v>3573</v>
      </c>
      <c r="F4099" t="s">
        <v>118</v>
      </c>
      <c r="G4099" s="87">
        <v>20191031</v>
      </c>
      <c r="H4099" t="s">
        <v>4447</v>
      </c>
      <c r="I4099" t="s">
        <v>7758</v>
      </c>
      <c r="J4099" t="s">
        <v>7758</v>
      </c>
      <c r="K4099">
        <v>7328</v>
      </c>
      <c r="L4099" t="s">
        <v>7543</v>
      </c>
      <c r="M4099" s="87">
        <v>43782</v>
      </c>
      <c r="N4099" t="s">
        <v>3620</v>
      </c>
      <c r="O4099" t="s">
        <v>3579</v>
      </c>
      <c r="P4099" s="61">
        <v>450.27</v>
      </c>
      <c r="Q4099" t="s">
        <v>3579</v>
      </c>
      <c r="R4099" s="61">
        <v>450.27</v>
      </c>
      <c r="S4099" s="61">
        <v>0</v>
      </c>
    </row>
    <row r="4100" spans="1:19" x14ac:dyDescent="0.2">
      <c r="A4100" t="s">
        <v>862</v>
      </c>
      <c r="B4100" t="s">
        <v>2608</v>
      </c>
      <c r="C4100" t="s">
        <v>3345</v>
      </c>
      <c r="D4100" t="s">
        <v>238</v>
      </c>
      <c r="E4100" t="s">
        <v>3573</v>
      </c>
      <c r="F4100" t="s">
        <v>118</v>
      </c>
      <c r="G4100" s="87">
        <v>20191031</v>
      </c>
      <c r="H4100" t="s">
        <v>4447</v>
      </c>
      <c r="I4100" t="s">
        <v>7758</v>
      </c>
      <c r="J4100" t="s">
        <v>7758</v>
      </c>
      <c r="K4100">
        <v>7328</v>
      </c>
      <c r="L4100" t="s">
        <v>7543</v>
      </c>
      <c r="M4100" s="87">
        <v>43782</v>
      </c>
      <c r="N4100" t="s">
        <v>3620</v>
      </c>
      <c r="O4100" t="s">
        <v>3579</v>
      </c>
      <c r="P4100" s="61">
        <v>393.99</v>
      </c>
      <c r="Q4100" t="s">
        <v>3579</v>
      </c>
      <c r="R4100" s="61">
        <v>393.99</v>
      </c>
      <c r="S4100" s="61">
        <v>0</v>
      </c>
    </row>
    <row r="4101" spans="1:19" x14ac:dyDescent="0.2">
      <c r="A4101" t="s">
        <v>862</v>
      </c>
      <c r="B4101" t="s">
        <v>2608</v>
      </c>
      <c r="C4101" t="s">
        <v>3345</v>
      </c>
      <c r="D4101" t="s">
        <v>238</v>
      </c>
      <c r="E4101" t="s">
        <v>3573</v>
      </c>
      <c r="F4101" t="s">
        <v>119</v>
      </c>
      <c r="G4101" s="87">
        <v>20191130</v>
      </c>
      <c r="H4101" t="s">
        <v>4447</v>
      </c>
      <c r="I4101" t="s">
        <v>7758</v>
      </c>
      <c r="J4101" t="s">
        <v>7758</v>
      </c>
      <c r="K4101">
        <v>7380</v>
      </c>
      <c r="L4101" t="s">
        <v>7546</v>
      </c>
      <c r="M4101" s="87">
        <v>43810</v>
      </c>
      <c r="N4101" t="s">
        <v>3620</v>
      </c>
      <c r="O4101" t="s">
        <v>3579</v>
      </c>
      <c r="P4101" s="61">
        <v>844.26</v>
      </c>
      <c r="Q4101" t="s">
        <v>3579</v>
      </c>
      <c r="R4101" s="61">
        <v>844.26</v>
      </c>
      <c r="S4101" s="61">
        <v>0</v>
      </c>
    </row>
    <row r="4102" spans="1:19" x14ac:dyDescent="0.2">
      <c r="A4102" t="s">
        <v>862</v>
      </c>
      <c r="B4102" t="s">
        <v>2608</v>
      </c>
      <c r="C4102" t="s">
        <v>3345</v>
      </c>
      <c r="D4102" t="s">
        <v>238</v>
      </c>
      <c r="E4102" t="s">
        <v>3573</v>
      </c>
      <c r="F4102" t="s">
        <v>120</v>
      </c>
      <c r="G4102" s="87">
        <v>20191231</v>
      </c>
      <c r="H4102" t="s">
        <v>4447</v>
      </c>
      <c r="I4102" t="s">
        <v>7758</v>
      </c>
      <c r="J4102" t="s">
        <v>7758</v>
      </c>
      <c r="K4102">
        <v>7415</v>
      </c>
      <c r="L4102" t="s">
        <v>7547</v>
      </c>
      <c r="M4102" s="87">
        <v>43840</v>
      </c>
      <c r="N4102" t="s">
        <v>3620</v>
      </c>
      <c r="O4102" t="s">
        <v>3579</v>
      </c>
      <c r="P4102" s="61">
        <v>872.4</v>
      </c>
      <c r="Q4102" t="s">
        <v>3579</v>
      </c>
      <c r="R4102" s="61">
        <v>872.4</v>
      </c>
      <c r="S4102" s="61">
        <v>0</v>
      </c>
    </row>
    <row r="4103" spans="1:19" x14ac:dyDescent="0.2">
      <c r="A4103" t="s">
        <v>862</v>
      </c>
      <c r="B4103" t="s">
        <v>2608</v>
      </c>
      <c r="C4103" t="s">
        <v>3345</v>
      </c>
      <c r="D4103" t="s">
        <v>238</v>
      </c>
      <c r="E4103" t="s">
        <v>3573</v>
      </c>
      <c r="F4103" t="s">
        <v>121</v>
      </c>
      <c r="G4103" s="87">
        <v>20200131</v>
      </c>
      <c r="H4103" t="s">
        <v>4447</v>
      </c>
      <c r="I4103" t="s">
        <v>7758</v>
      </c>
      <c r="J4103" t="s">
        <v>7758</v>
      </c>
      <c r="K4103">
        <v>7477</v>
      </c>
      <c r="L4103" t="s">
        <v>7552</v>
      </c>
      <c r="M4103" s="87">
        <v>43873</v>
      </c>
      <c r="N4103" t="s">
        <v>3620</v>
      </c>
      <c r="O4103" t="s">
        <v>3579</v>
      </c>
      <c r="P4103" s="61">
        <v>393.99</v>
      </c>
      <c r="Q4103" t="s">
        <v>3579</v>
      </c>
      <c r="R4103" s="61">
        <v>393.99</v>
      </c>
      <c r="S4103" s="61">
        <v>0</v>
      </c>
    </row>
    <row r="4104" spans="1:19" x14ac:dyDescent="0.2">
      <c r="A4104" t="s">
        <v>862</v>
      </c>
      <c r="B4104" t="s">
        <v>2608</v>
      </c>
      <c r="C4104" t="s">
        <v>3345</v>
      </c>
      <c r="D4104" t="s">
        <v>238</v>
      </c>
      <c r="E4104" t="s">
        <v>3573</v>
      </c>
      <c r="F4104" t="s">
        <v>121</v>
      </c>
      <c r="G4104" s="87">
        <v>20200131</v>
      </c>
      <c r="H4104" t="s">
        <v>4447</v>
      </c>
      <c r="I4104" t="s">
        <v>7758</v>
      </c>
      <c r="J4104" t="s">
        <v>7758</v>
      </c>
      <c r="K4104">
        <v>7477</v>
      </c>
      <c r="L4104" t="s">
        <v>7552</v>
      </c>
      <c r="M4104" s="87">
        <v>43873</v>
      </c>
      <c r="N4104" t="s">
        <v>3620</v>
      </c>
      <c r="O4104" t="s">
        <v>3579</v>
      </c>
      <c r="P4104" s="61">
        <v>150.09</v>
      </c>
      <c r="Q4104" t="s">
        <v>3579</v>
      </c>
      <c r="R4104" s="61">
        <v>150.09</v>
      </c>
      <c r="S4104" s="61">
        <v>0</v>
      </c>
    </row>
    <row r="4105" spans="1:19" x14ac:dyDescent="0.2">
      <c r="A4105" t="s">
        <v>862</v>
      </c>
      <c r="B4105" t="s">
        <v>2608</v>
      </c>
      <c r="C4105" t="s">
        <v>3345</v>
      </c>
      <c r="D4105" t="s">
        <v>238</v>
      </c>
      <c r="E4105" t="s">
        <v>3573</v>
      </c>
      <c r="F4105" t="s">
        <v>122</v>
      </c>
      <c r="G4105" s="87">
        <v>20200229</v>
      </c>
      <c r="H4105" t="s">
        <v>4447</v>
      </c>
      <c r="I4105" t="s">
        <v>7758</v>
      </c>
      <c r="J4105" t="s">
        <v>7758</v>
      </c>
      <c r="K4105">
        <v>7517</v>
      </c>
      <c r="L4105" t="s">
        <v>7555</v>
      </c>
      <c r="M4105" s="87">
        <v>43902</v>
      </c>
      <c r="N4105" t="s">
        <v>3620</v>
      </c>
      <c r="O4105" t="s">
        <v>3579</v>
      </c>
      <c r="P4105" s="61">
        <v>272.04000000000002</v>
      </c>
      <c r="Q4105" t="s">
        <v>3579</v>
      </c>
      <c r="R4105" s="61">
        <v>272.04000000000002</v>
      </c>
      <c r="S4105" s="61">
        <v>0</v>
      </c>
    </row>
    <row r="4106" spans="1:19" x14ac:dyDescent="0.2">
      <c r="A4106" t="s">
        <v>862</v>
      </c>
      <c r="B4106" t="s">
        <v>2608</v>
      </c>
      <c r="C4106" t="s">
        <v>3345</v>
      </c>
      <c r="D4106" t="s">
        <v>238</v>
      </c>
      <c r="E4106" t="s">
        <v>3573</v>
      </c>
      <c r="F4106" t="s">
        <v>123</v>
      </c>
      <c r="G4106" s="87">
        <v>20200331</v>
      </c>
      <c r="H4106" t="s">
        <v>4447</v>
      </c>
      <c r="I4106" t="s">
        <v>7758</v>
      </c>
      <c r="J4106" t="s">
        <v>7758</v>
      </c>
      <c r="K4106">
        <v>7578</v>
      </c>
      <c r="L4106" t="s">
        <v>7556</v>
      </c>
      <c r="M4106" s="87">
        <v>43935</v>
      </c>
      <c r="N4106" t="s">
        <v>3578</v>
      </c>
      <c r="O4106" t="s">
        <v>3579</v>
      </c>
      <c r="P4106" s="61">
        <v>290.8</v>
      </c>
      <c r="Q4106" t="s">
        <v>3579</v>
      </c>
      <c r="R4106" s="61">
        <v>290.8</v>
      </c>
      <c r="S4106" s="61">
        <v>0</v>
      </c>
    </row>
    <row r="4107" spans="1:19" x14ac:dyDescent="0.2">
      <c r="A4107" t="s">
        <v>862</v>
      </c>
      <c r="B4107" t="s">
        <v>2608</v>
      </c>
      <c r="C4107" t="s">
        <v>3345</v>
      </c>
      <c r="D4107" t="s">
        <v>238</v>
      </c>
      <c r="E4107" t="s">
        <v>3573</v>
      </c>
      <c r="F4107" t="s">
        <v>124</v>
      </c>
      <c r="G4107" s="87">
        <v>20200430</v>
      </c>
      <c r="H4107" t="s">
        <v>4447</v>
      </c>
      <c r="I4107" t="s">
        <v>7758</v>
      </c>
      <c r="J4107" t="s">
        <v>7758</v>
      </c>
      <c r="K4107">
        <v>7611</v>
      </c>
      <c r="L4107" t="s">
        <v>7561</v>
      </c>
      <c r="M4107" s="87">
        <v>43952</v>
      </c>
      <c r="N4107" t="s">
        <v>3620</v>
      </c>
      <c r="O4107" t="s">
        <v>3579</v>
      </c>
      <c r="P4107" s="61">
        <v>281.42</v>
      </c>
      <c r="Q4107" t="s">
        <v>3579</v>
      </c>
      <c r="R4107" s="61">
        <v>281.42</v>
      </c>
      <c r="S4107" s="61">
        <v>0</v>
      </c>
    </row>
    <row r="4108" spans="1:19" x14ac:dyDescent="0.2">
      <c r="A4108" t="s">
        <v>862</v>
      </c>
      <c r="B4108" t="s">
        <v>2608</v>
      </c>
      <c r="C4108" t="s">
        <v>3345</v>
      </c>
      <c r="D4108" t="s">
        <v>238</v>
      </c>
      <c r="E4108" t="s">
        <v>3573</v>
      </c>
      <c r="F4108" t="s">
        <v>125</v>
      </c>
      <c r="G4108" s="87">
        <v>20200531</v>
      </c>
      <c r="H4108" t="s">
        <v>4447</v>
      </c>
      <c r="I4108" t="s">
        <v>7758</v>
      </c>
      <c r="J4108" t="s">
        <v>7758</v>
      </c>
      <c r="K4108">
        <v>7667</v>
      </c>
      <c r="L4108" t="s">
        <v>7562</v>
      </c>
      <c r="M4108" s="87">
        <v>43991</v>
      </c>
      <c r="N4108" t="s">
        <v>3620</v>
      </c>
      <c r="O4108" t="s">
        <v>3579</v>
      </c>
      <c r="P4108" s="61">
        <v>290.8</v>
      </c>
      <c r="Q4108" t="s">
        <v>3579</v>
      </c>
      <c r="R4108" s="61">
        <v>290.8</v>
      </c>
      <c r="S4108" s="61">
        <v>0</v>
      </c>
    </row>
    <row r="4109" spans="1:19" x14ac:dyDescent="0.2">
      <c r="A4109" t="s">
        <v>862</v>
      </c>
      <c r="B4109" t="s">
        <v>2608</v>
      </c>
      <c r="C4109" t="s">
        <v>3345</v>
      </c>
      <c r="D4109" t="s">
        <v>238</v>
      </c>
      <c r="E4109" t="s">
        <v>3573</v>
      </c>
      <c r="F4109" t="s">
        <v>16</v>
      </c>
      <c r="G4109" s="87">
        <v>20200630</v>
      </c>
      <c r="H4109" t="s">
        <v>3617</v>
      </c>
      <c r="J4109" t="s">
        <v>3618</v>
      </c>
      <c r="K4109">
        <v>7681</v>
      </c>
      <c r="L4109" t="s">
        <v>3619</v>
      </c>
      <c r="M4109" s="87">
        <v>43999</v>
      </c>
      <c r="N4109" t="s">
        <v>3620</v>
      </c>
      <c r="O4109" t="s">
        <v>3579</v>
      </c>
      <c r="P4109" s="61">
        <v>-6805.35</v>
      </c>
      <c r="Q4109" t="s">
        <v>3579</v>
      </c>
      <c r="R4109" s="61">
        <v>0</v>
      </c>
      <c r="S4109" s="61">
        <v>-6805.35</v>
      </c>
    </row>
    <row r="4110" spans="1:19" x14ac:dyDescent="0.2">
      <c r="A4110" t="s">
        <v>862</v>
      </c>
      <c r="B4110" t="s">
        <v>2608</v>
      </c>
      <c r="C4110" t="s">
        <v>3345</v>
      </c>
      <c r="D4110" t="s">
        <v>238</v>
      </c>
      <c r="E4110" t="s">
        <v>3573</v>
      </c>
      <c r="F4110" t="s">
        <v>16</v>
      </c>
      <c r="G4110" s="87">
        <v>20200630</v>
      </c>
      <c r="H4110" t="s">
        <v>3617</v>
      </c>
      <c r="I4110" t="s">
        <v>3618</v>
      </c>
      <c r="J4110" t="s">
        <v>3618</v>
      </c>
      <c r="K4110">
        <v>7724</v>
      </c>
      <c r="L4110" t="s">
        <v>7563</v>
      </c>
      <c r="M4110" s="87">
        <v>44018</v>
      </c>
      <c r="N4110" t="s">
        <v>3620</v>
      </c>
      <c r="O4110" t="s">
        <v>3579</v>
      </c>
      <c r="P4110" s="61">
        <v>-281.42</v>
      </c>
      <c r="Q4110" t="s">
        <v>3579</v>
      </c>
      <c r="R4110" s="61">
        <v>0</v>
      </c>
      <c r="S4110" s="61">
        <v>-281.42</v>
      </c>
    </row>
    <row r="4111" spans="1:19" x14ac:dyDescent="0.2">
      <c r="A4111" t="s">
        <v>862</v>
      </c>
      <c r="B4111" t="s">
        <v>2608</v>
      </c>
      <c r="C4111" t="s">
        <v>3345</v>
      </c>
      <c r="D4111" t="s">
        <v>238</v>
      </c>
      <c r="E4111" t="s">
        <v>3573</v>
      </c>
      <c r="F4111" t="s">
        <v>16</v>
      </c>
      <c r="G4111" s="87">
        <v>20200630</v>
      </c>
      <c r="H4111" t="s">
        <v>3617</v>
      </c>
      <c r="I4111" t="s">
        <v>3618</v>
      </c>
      <c r="J4111" t="s">
        <v>3618</v>
      </c>
      <c r="K4111">
        <v>7726</v>
      </c>
      <c r="L4111" t="s">
        <v>7759</v>
      </c>
      <c r="M4111" s="87">
        <v>44018</v>
      </c>
      <c r="N4111" t="s">
        <v>3620</v>
      </c>
      <c r="O4111" t="s">
        <v>3579</v>
      </c>
      <c r="P4111" s="61">
        <v>-2560.91</v>
      </c>
      <c r="Q4111" t="s">
        <v>3579</v>
      </c>
      <c r="R4111" s="61">
        <v>0</v>
      </c>
      <c r="S4111" s="61">
        <v>-2560.91</v>
      </c>
    </row>
    <row r="4112" spans="1:19" x14ac:dyDescent="0.2">
      <c r="A4112" t="s">
        <v>862</v>
      </c>
      <c r="B4112" t="s">
        <v>2608</v>
      </c>
      <c r="C4112" t="s">
        <v>3345</v>
      </c>
      <c r="D4112" t="s">
        <v>238</v>
      </c>
      <c r="E4112" t="s">
        <v>3573</v>
      </c>
      <c r="F4112" t="s">
        <v>126</v>
      </c>
      <c r="G4112" s="87">
        <v>20200630</v>
      </c>
      <c r="H4112" t="s">
        <v>4447</v>
      </c>
      <c r="I4112" t="s">
        <v>7758</v>
      </c>
      <c r="J4112" t="s">
        <v>7758</v>
      </c>
      <c r="K4112">
        <v>7726</v>
      </c>
      <c r="L4112" t="s">
        <v>7759</v>
      </c>
      <c r="M4112" s="87">
        <v>44018</v>
      </c>
      <c r="N4112" t="s">
        <v>3620</v>
      </c>
      <c r="O4112" t="s">
        <v>3579</v>
      </c>
      <c r="P4112" s="61">
        <v>2560.91</v>
      </c>
      <c r="Q4112" t="s">
        <v>3579</v>
      </c>
      <c r="R4112" s="61">
        <v>2560.91</v>
      </c>
      <c r="S4112" s="61">
        <v>0</v>
      </c>
    </row>
    <row r="4113" spans="1:19" x14ac:dyDescent="0.2">
      <c r="A4113" t="s">
        <v>862</v>
      </c>
      <c r="B4113" t="s">
        <v>2608</v>
      </c>
      <c r="C4113" t="s">
        <v>3345</v>
      </c>
      <c r="D4113" t="s">
        <v>238</v>
      </c>
      <c r="E4113" t="s">
        <v>3573</v>
      </c>
      <c r="F4113" t="s">
        <v>126</v>
      </c>
      <c r="G4113" s="87">
        <v>20200630</v>
      </c>
      <c r="H4113" t="s">
        <v>4447</v>
      </c>
      <c r="I4113" t="s">
        <v>7758</v>
      </c>
      <c r="J4113" t="s">
        <v>7758</v>
      </c>
      <c r="K4113">
        <v>7724</v>
      </c>
      <c r="L4113" t="s">
        <v>7563</v>
      </c>
      <c r="M4113" s="87">
        <v>44018</v>
      </c>
      <c r="N4113" t="s">
        <v>3620</v>
      </c>
      <c r="O4113" t="s">
        <v>3579</v>
      </c>
      <c r="P4113" s="61">
        <v>281.42</v>
      </c>
      <c r="Q4113" t="s">
        <v>3579</v>
      </c>
      <c r="R4113" s="61">
        <v>281.42</v>
      </c>
      <c r="S4113" s="61">
        <v>0</v>
      </c>
    </row>
    <row r="4114" spans="1:19" x14ac:dyDescent="0.2">
      <c r="A4114" t="s">
        <v>868</v>
      </c>
      <c r="B4114" t="s">
        <v>2614</v>
      </c>
      <c r="C4114" t="s">
        <v>3351</v>
      </c>
      <c r="D4114" t="s">
        <v>238</v>
      </c>
      <c r="E4114" t="s">
        <v>3573</v>
      </c>
      <c r="F4114" t="s">
        <v>115</v>
      </c>
      <c r="G4114" s="87">
        <v>20190731</v>
      </c>
      <c r="H4114" t="s">
        <v>4447</v>
      </c>
      <c r="I4114" t="s">
        <v>7760</v>
      </c>
      <c r="J4114" t="s">
        <v>7760</v>
      </c>
      <c r="K4114">
        <v>7182</v>
      </c>
      <c r="L4114" t="s">
        <v>7761</v>
      </c>
      <c r="M4114" s="87">
        <v>43698</v>
      </c>
      <c r="N4114" t="s">
        <v>3620</v>
      </c>
      <c r="O4114" t="s">
        <v>3579</v>
      </c>
      <c r="P4114" s="61">
        <v>343.48</v>
      </c>
      <c r="Q4114" t="s">
        <v>3579</v>
      </c>
      <c r="R4114" s="61">
        <v>343.48</v>
      </c>
      <c r="S4114" s="61">
        <v>0</v>
      </c>
    </row>
    <row r="4115" spans="1:19" x14ac:dyDescent="0.2">
      <c r="A4115" t="s">
        <v>868</v>
      </c>
      <c r="B4115" t="s">
        <v>2614</v>
      </c>
      <c r="C4115" t="s">
        <v>3351</v>
      </c>
      <c r="D4115" t="s">
        <v>238</v>
      </c>
      <c r="E4115" t="s">
        <v>3573</v>
      </c>
      <c r="F4115" t="s">
        <v>115</v>
      </c>
      <c r="G4115" s="87">
        <v>20190731</v>
      </c>
      <c r="H4115" t="s">
        <v>4447</v>
      </c>
      <c r="I4115" t="s">
        <v>7760</v>
      </c>
      <c r="J4115" t="s">
        <v>7760</v>
      </c>
      <c r="K4115">
        <v>7182</v>
      </c>
      <c r="L4115" t="s">
        <v>7761</v>
      </c>
      <c r="M4115" s="87">
        <v>43698</v>
      </c>
      <c r="N4115" t="s">
        <v>3620</v>
      </c>
      <c r="O4115" t="s">
        <v>3579</v>
      </c>
      <c r="P4115" s="61">
        <v>2734.41</v>
      </c>
      <c r="Q4115" t="s">
        <v>3579</v>
      </c>
      <c r="R4115" s="61">
        <v>2734.41</v>
      </c>
      <c r="S4115" s="61">
        <v>0</v>
      </c>
    </row>
    <row r="4116" spans="1:19" x14ac:dyDescent="0.2">
      <c r="A4116" t="s">
        <v>868</v>
      </c>
      <c r="B4116" t="s">
        <v>2614</v>
      </c>
      <c r="C4116" t="s">
        <v>3351</v>
      </c>
      <c r="D4116" t="s">
        <v>238</v>
      </c>
      <c r="E4116" t="s">
        <v>3573</v>
      </c>
      <c r="F4116" t="s">
        <v>115</v>
      </c>
      <c r="G4116" s="87">
        <v>20190731</v>
      </c>
      <c r="H4116" t="s">
        <v>4447</v>
      </c>
      <c r="I4116" t="s">
        <v>7760</v>
      </c>
      <c r="J4116" t="s">
        <v>7760</v>
      </c>
      <c r="K4116">
        <v>7182</v>
      </c>
      <c r="L4116" t="s">
        <v>7761</v>
      </c>
      <c r="M4116" s="87">
        <v>43698</v>
      </c>
      <c r="N4116" t="s">
        <v>3620</v>
      </c>
      <c r="O4116" t="s">
        <v>3579</v>
      </c>
      <c r="P4116" s="61">
        <v>332.75</v>
      </c>
      <c r="Q4116" t="s">
        <v>3579</v>
      </c>
      <c r="R4116" s="61">
        <v>332.75</v>
      </c>
      <c r="S4116" s="61">
        <v>0</v>
      </c>
    </row>
    <row r="4117" spans="1:19" x14ac:dyDescent="0.2">
      <c r="A4117" t="s">
        <v>868</v>
      </c>
      <c r="B4117" t="s">
        <v>2614</v>
      </c>
      <c r="C4117" t="s">
        <v>3351</v>
      </c>
      <c r="D4117" t="s">
        <v>238</v>
      </c>
      <c r="E4117" t="s">
        <v>3573</v>
      </c>
      <c r="F4117" t="s">
        <v>116</v>
      </c>
      <c r="G4117" s="87">
        <v>20190831</v>
      </c>
      <c r="H4117" t="s">
        <v>4447</v>
      </c>
      <c r="I4117" t="s">
        <v>7760</v>
      </c>
      <c r="J4117" t="s">
        <v>7760</v>
      </c>
      <c r="K4117">
        <v>7222</v>
      </c>
      <c r="L4117" t="s">
        <v>7762</v>
      </c>
      <c r="M4117" s="87">
        <v>43712</v>
      </c>
      <c r="N4117" t="s">
        <v>3620</v>
      </c>
      <c r="O4117" t="s">
        <v>3579</v>
      </c>
      <c r="P4117" s="61">
        <v>354.93</v>
      </c>
      <c r="Q4117" t="s">
        <v>3579</v>
      </c>
      <c r="R4117" s="61">
        <v>354.93</v>
      </c>
      <c r="S4117" s="61">
        <v>0</v>
      </c>
    </row>
    <row r="4118" spans="1:19" x14ac:dyDescent="0.2">
      <c r="A4118" t="s">
        <v>868</v>
      </c>
      <c r="B4118" t="s">
        <v>2614</v>
      </c>
      <c r="C4118" t="s">
        <v>3351</v>
      </c>
      <c r="D4118" t="s">
        <v>238</v>
      </c>
      <c r="E4118" t="s">
        <v>3573</v>
      </c>
      <c r="F4118" t="s">
        <v>116</v>
      </c>
      <c r="G4118" s="87">
        <v>20190831</v>
      </c>
      <c r="H4118" t="s">
        <v>4447</v>
      </c>
      <c r="I4118" t="s">
        <v>7760</v>
      </c>
      <c r="J4118" t="s">
        <v>7760</v>
      </c>
      <c r="K4118">
        <v>7222</v>
      </c>
      <c r="L4118" t="s">
        <v>7762</v>
      </c>
      <c r="M4118" s="87">
        <v>43712</v>
      </c>
      <c r="N4118" t="s">
        <v>3620</v>
      </c>
      <c r="O4118" t="s">
        <v>3579</v>
      </c>
      <c r="P4118" s="61">
        <v>2825.56</v>
      </c>
      <c r="Q4118" t="s">
        <v>3579</v>
      </c>
      <c r="R4118" s="61">
        <v>2825.56</v>
      </c>
      <c r="S4118" s="61">
        <v>0</v>
      </c>
    </row>
    <row r="4119" spans="1:19" x14ac:dyDescent="0.2">
      <c r="A4119" t="s">
        <v>868</v>
      </c>
      <c r="B4119" t="s">
        <v>2614</v>
      </c>
      <c r="C4119" t="s">
        <v>3351</v>
      </c>
      <c r="D4119" t="s">
        <v>238</v>
      </c>
      <c r="E4119" t="s">
        <v>3573</v>
      </c>
      <c r="F4119" t="s">
        <v>116</v>
      </c>
      <c r="G4119" s="87">
        <v>20190831</v>
      </c>
      <c r="H4119" t="s">
        <v>4447</v>
      </c>
      <c r="I4119" t="s">
        <v>7760</v>
      </c>
      <c r="J4119" t="s">
        <v>7760</v>
      </c>
      <c r="K4119">
        <v>7222</v>
      </c>
      <c r="L4119" t="s">
        <v>7762</v>
      </c>
      <c r="M4119" s="87">
        <v>43712</v>
      </c>
      <c r="N4119" t="s">
        <v>3620</v>
      </c>
      <c r="O4119" t="s">
        <v>3579</v>
      </c>
      <c r="P4119" s="61">
        <v>343.84</v>
      </c>
      <c r="Q4119" t="s">
        <v>3579</v>
      </c>
      <c r="R4119" s="61">
        <v>343.84</v>
      </c>
      <c r="S4119" s="61">
        <v>0</v>
      </c>
    </row>
    <row r="4120" spans="1:19" x14ac:dyDescent="0.2">
      <c r="A4120" t="s">
        <v>868</v>
      </c>
      <c r="B4120" t="s">
        <v>2614</v>
      </c>
      <c r="C4120" t="s">
        <v>3351</v>
      </c>
      <c r="D4120" t="s">
        <v>238</v>
      </c>
      <c r="E4120" t="s">
        <v>3573</v>
      </c>
      <c r="F4120" t="s">
        <v>117</v>
      </c>
      <c r="G4120" s="87">
        <v>20190930</v>
      </c>
      <c r="H4120" t="s">
        <v>4447</v>
      </c>
      <c r="I4120" t="s">
        <v>7760</v>
      </c>
      <c r="J4120" t="s">
        <v>7760</v>
      </c>
      <c r="K4120">
        <v>7264</v>
      </c>
      <c r="L4120" t="s">
        <v>7763</v>
      </c>
      <c r="M4120" s="87">
        <v>43741</v>
      </c>
      <c r="N4120" t="s">
        <v>3620</v>
      </c>
      <c r="O4120" t="s">
        <v>3579</v>
      </c>
      <c r="P4120" s="61">
        <v>343.48</v>
      </c>
      <c r="Q4120" t="s">
        <v>3579</v>
      </c>
      <c r="R4120" s="61">
        <v>343.48</v>
      </c>
      <c r="S4120" s="61">
        <v>0</v>
      </c>
    </row>
    <row r="4121" spans="1:19" x14ac:dyDescent="0.2">
      <c r="A4121" t="s">
        <v>868</v>
      </c>
      <c r="B4121" t="s">
        <v>2614</v>
      </c>
      <c r="C4121" t="s">
        <v>3351</v>
      </c>
      <c r="D4121" t="s">
        <v>238</v>
      </c>
      <c r="E4121" t="s">
        <v>3573</v>
      </c>
      <c r="F4121" t="s">
        <v>117</v>
      </c>
      <c r="G4121" s="87">
        <v>20190930</v>
      </c>
      <c r="H4121" t="s">
        <v>4447</v>
      </c>
      <c r="I4121" t="s">
        <v>7760</v>
      </c>
      <c r="J4121" t="s">
        <v>7760</v>
      </c>
      <c r="K4121">
        <v>7264</v>
      </c>
      <c r="L4121" t="s">
        <v>7763</v>
      </c>
      <c r="M4121" s="87">
        <v>43741</v>
      </c>
      <c r="N4121" t="s">
        <v>3620</v>
      </c>
      <c r="O4121" t="s">
        <v>3579</v>
      </c>
      <c r="P4121" s="61">
        <v>2734.41</v>
      </c>
      <c r="Q4121" t="s">
        <v>3579</v>
      </c>
      <c r="R4121" s="61">
        <v>2734.41</v>
      </c>
      <c r="S4121" s="61">
        <v>0</v>
      </c>
    </row>
    <row r="4122" spans="1:19" x14ac:dyDescent="0.2">
      <c r="A4122" t="s">
        <v>868</v>
      </c>
      <c r="B4122" t="s">
        <v>2614</v>
      </c>
      <c r="C4122" t="s">
        <v>3351</v>
      </c>
      <c r="D4122" t="s">
        <v>238</v>
      </c>
      <c r="E4122" t="s">
        <v>3573</v>
      </c>
      <c r="F4122" t="s">
        <v>117</v>
      </c>
      <c r="G4122" s="87">
        <v>20190930</v>
      </c>
      <c r="H4122" t="s">
        <v>4447</v>
      </c>
      <c r="I4122" t="s">
        <v>7760</v>
      </c>
      <c r="J4122" t="s">
        <v>7760</v>
      </c>
      <c r="K4122">
        <v>7264</v>
      </c>
      <c r="L4122" t="s">
        <v>7763</v>
      </c>
      <c r="M4122" s="87">
        <v>43741</v>
      </c>
      <c r="N4122" t="s">
        <v>3620</v>
      </c>
      <c r="O4122" t="s">
        <v>3579</v>
      </c>
      <c r="P4122" s="61">
        <v>332.75</v>
      </c>
      <c r="Q4122" t="s">
        <v>3579</v>
      </c>
      <c r="R4122" s="61">
        <v>332.75</v>
      </c>
      <c r="S4122" s="61">
        <v>0</v>
      </c>
    </row>
    <row r="4123" spans="1:19" x14ac:dyDescent="0.2">
      <c r="A4123" t="s">
        <v>868</v>
      </c>
      <c r="B4123" t="s">
        <v>2614</v>
      </c>
      <c r="C4123" t="s">
        <v>3351</v>
      </c>
      <c r="D4123" t="s">
        <v>238</v>
      </c>
      <c r="E4123" t="s">
        <v>3573</v>
      </c>
      <c r="F4123" t="s">
        <v>118</v>
      </c>
      <c r="G4123" s="87">
        <v>20191031</v>
      </c>
      <c r="H4123" t="s">
        <v>4447</v>
      </c>
      <c r="I4123" t="s">
        <v>7760</v>
      </c>
      <c r="J4123" t="s">
        <v>7760</v>
      </c>
      <c r="K4123">
        <v>7328</v>
      </c>
      <c r="L4123" t="s">
        <v>7764</v>
      </c>
      <c r="M4123" s="87">
        <v>43782</v>
      </c>
      <c r="N4123" t="s">
        <v>3620</v>
      </c>
      <c r="O4123" t="s">
        <v>3579</v>
      </c>
      <c r="P4123" s="61">
        <v>354.93</v>
      </c>
      <c r="Q4123" t="s">
        <v>3579</v>
      </c>
      <c r="R4123" s="61">
        <v>354.93</v>
      </c>
      <c r="S4123" s="61">
        <v>0</v>
      </c>
    </row>
    <row r="4124" spans="1:19" x14ac:dyDescent="0.2">
      <c r="A4124" t="s">
        <v>868</v>
      </c>
      <c r="B4124" t="s">
        <v>2614</v>
      </c>
      <c r="C4124" t="s">
        <v>3351</v>
      </c>
      <c r="D4124" t="s">
        <v>238</v>
      </c>
      <c r="E4124" t="s">
        <v>3573</v>
      </c>
      <c r="F4124" t="s">
        <v>118</v>
      </c>
      <c r="G4124" s="87">
        <v>20191031</v>
      </c>
      <c r="H4124" t="s">
        <v>4447</v>
      </c>
      <c r="I4124" t="s">
        <v>7760</v>
      </c>
      <c r="J4124" t="s">
        <v>7760</v>
      </c>
      <c r="K4124">
        <v>7328</v>
      </c>
      <c r="L4124" t="s">
        <v>7764</v>
      </c>
      <c r="M4124" s="87">
        <v>43782</v>
      </c>
      <c r="N4124" t="s">
        <v>3620</v>
      </c>
      <c r="O4124" t="s">
        <v>3579</v>
      </c>
      <c r="P4124" s="61">
        <v>2825.56</v>
      </c>
      <c r="Q4124" t="s">
        <v>3579</v>
      </c>
      <c r="R4124" s="61">
        <v>2825.56</v>
      </c>
      <c r="S4124" s="61">
        <v>0</v>
      </c>
    </row>
    <row r="4125" spans="1:19" x14ac:dyDescent="0.2">
      <c r="A4125" t="s">
        <v>868</v>
      </c>
      <c r="B4125" t="s">
        <v>2614</v>
      </c>
      <c r="C4125" t="s">
        <v>3351</v>
      </c>
      <c r="D4125" t="s">
        <v>238</v>
      </c>
      <c r="E4125" t="s">
        <v>3573</v>
      </c>
      <c r="F4125" t="s">
        <v>118</v>
      </c>
      <c r="G4125" s="87">
        <v>20191031</v>
      </c>
      <c r="H4125" t="s">
        <v>4447</v>
      </c>
      <c r="I4125" t="s">
        <v>7760</v>
      </c>
      <c r="J4125" t="s">
        <v>7760</v>
      </c>
      <c r="K4125">
        <v>7328</v>
      </c>
      <c r="L4125" t="s">
        <v>7764</v>
      </c>
      <c r="M4125" s="87">
        <v>43782</v>
      </c>
      <c r="N4125" t="s">
        <v>3620</v>
      </c>
      <c r="O4125" t="s">
        <v>3579</v>
      </c>
      <c r="P4125" s="61">
        <v>343.84</v>
      </c>
      <c r="Q4125" t="s">
        <v>3579</v>
      </c>
      <c r="R4125" s="61">
        <v>343.84</v>
      </c>
      <c r="S4125" s="61">
        <v>0</v>
      </c>
    </row>
    <row r="4126" spans="1:19" x14ac:dyDescent="0.2">
      <c r="A4126" t="s">
        <v>868</v>
      </c>
      <c r="B4126" t="s">
        <v>2614</v>
      </c>
      <c r="C4126" t="s">
        <v>3351</v>
      </c>
      <c r="D4126" t="s">
        <v>238</v>
      </c>
      <c r="E4126" t="s">
        <v>3573</v>
      </c>
      <c r="F4126" t="s">
        <v>119</v>
      </c>
      <c r="G4126" s="87">
        <v>20191130</v>
      </c>
      <c r="H4126" t="s">
        <v>4447</v>
      </c>
      <c r="I4126" t="s">
        <v>7760</v>
      </c>
      <c r="J4126" t="s">
        <v>7760</v>
      </c>
      <c r="K4126">
        <v>7372</v>
      </c>
      <c r="L4126" t="s">
        <v>7765</v>
      </c>
      <c r="M4126" s="87">
        <v>43808</v>
      </c>
      <c r="N4126" t="s">
        <v>3578</v>
      </c>
      <c r="O4126" t="s">
        <v>3579</v>
      </c>
      <c r="P4126" s="61">
        <v>343.48</v>
      </c>
      <c r="Q4126" t="s">
        <v>3579</v>
      </c>
      <c r="R4126" s="61">
        <v>343.48</v>
      </c>
      <c r="S4126" s="61">
        <v>0</v>
      </c>
    </row>
    <row r="4127" spans="1:19" x14ac:dyDescent="0.2">
      <c r="A4127" t="s">
        <v>868</v>
      </c>
      <c r="B4127" t="s">
        <v>2614</v>
      </c>
      <c r="C4127" t="s">
        <v>3351</v>
      </c>
      <c r="D4127" t="s">
        <v>238</v>
      </c>
      <c r="E4127" t="s">
        <v>3573</v>
      </c>
      <c r="F4127" t="s">
        <v>119</v>
      </c>
      <c r="G4127" s="87">
        <v>20191130</v>
      </c>
      <c r="H4127" t="s">
        <v>4447</v>
      </c>
      <c r="I4127" t="s">
        <v>7760</v>
      </c>
      <c r="J4127" t="s">
        <v>7760</v>
      </c>
      <c r="K4127">
        <v>7372</v>
      </c>
      <c r="L4127" t="s">
        <v>7765</v>
      </c>
      <c r="M4127" s="87">
        <v>43808</v>
      </c>
      <c r="N4127" t="s">
        <v>3578</v>
      </c>
      <c r="O4127" t="s">
        <v>3579</v>
      </c>
      <c r="P4127" s="61">
        <v>2734.41</v>
      </c>
      <c r="Q4127" t="s">
        <v>3579</v>
      </c>
      <c r="R4127" s="61">
        <v>2734.41</v>
      </c>
      <c r="S4127" s="61">
        <v>0</v>
      </c>
    </row>
    <row r="4128" spans="1:19" x14ac:dyDescent="0.2">
      <c r="A4128" t="s">
        <v>868</v>
      </c>
      <c r="B4128" t="s">
        <v>2614</v>
      </c>
      <c r="C4128" t="s">
        <v>3351</v>
      </c>
      <c r="D4128" t="s">
        <v>238</v>
      </c>
      <c r="E4128" t="s">
        <v>3573</v>
      </c>
      <c r="F4128" t="s">
        <v>119</v>
      </c>
      <c r="G4128" s="87">
        <v>20191130</v>
      </c>
      <c r="H4128" t="s">
        <v>4447</v>
      </c>
      <c r="I4128" t="s">
        <v>7760</v>
      </c>
      <c r="J4128" t="s">
        <v>7760</v>
      </c>
      <c r="K4128">
        <v>7372</v>
      </c>
      <c r="L4128" t="s">
        <v>7765</v>
      </c>
      <c r="M4128" s="87">
        <v>43808</v>
      </c>
      <c r="N4128" t="s">
        <v>3578</v>
      </c>
      <c r="O4128" t="s">
        <v>3579</v>
      </c>
      <c r="P4128" s="61">
        <v>332.75</v>
      </c>
      <c r="Q4128" t="s">
        <v>3579</v>
      </c>
      <c r="R4128" s="61">
        <v>332.75</v>
      </c>
      <c r="S4128" s="61">
        <v>0</v>
      </c>
    </row>
    <row r="4129" spans="1:19" x14ac:dyDescent="0.2">
      <c r="A4129" t="s">
        <v>868</v>
      </c>
      <c r="B4129" t="s">
        <v>2614</v>
      </c>
      <c r="C4129" t="s">
        <v>3351</v>
      </c>
      <c r="D4129" t="s">
        <v>238</v>
      </c>
      <c r="E4129" t="s">
        <v>3573</v>
      </c>
      <c r="F4129" t="s">
        <v>120</v>
      </c>
      <c r="G4129" s="87">
        <v>20191231</v>
      </c>
      <c r="H4129" t="s">
        <v>4447</v>
      </c>
      <c r="I4129" t="s">
        <v>7760</v>
      </c>
      <c r="J4129" t="s">
        <v>7760</v>
      </c>
      <c r="K4129">
        <v>7415</v>
      </c>
      <c r="L4129" t="s">
        <v>7766</v>
      </c>
      <c r="M4129" s="87">
        <v>43840</v>
      </c>
      <c r="N4129" t="s">
        <v>3620</v>
      </c>
      <c r="O4129" t="s">
        <v>3579</v>
      </c>
      <c r="P4129" s="61">
        <v>354.93</v>
      </c>
      <c r="Q4129" t="s">
        <v>3579</v>
      </c>
      <c r="R4129" s="61">
        <v>354.93</v>
      </c>
      <c r="S4129" s="61">
        <v>0</v>
      </c>
    </row>
    <row r="4130" spans="1:19" x14ac:dyDescent="0.2">
      <c r="A4130" t="s">
        <v>868</v>
      </c>
      <c r="B4130" t="s">
        <v>2614</v>
      </c>
      <c r="C4130" t="s">
        <v>3351</v>
      </c>
      <c r="D4130" t="s">
        <v>238</v>
      </c>
      <c r="E4130" t="s">
        <v>3573</v>
      </c>
      <c r="F4130" t="s">
        <v>120</v>
      </c>
      <c r="G4130" s="87">
        <v>20191231</v>
      </c>
      <c r="H4130" t="s">
        <v>4447</v>
      </c>
      <c r="I4130" t="s">
        <v>7760</v>
      </c>
      <c r="J4130" t="s">
        <v>7760</v>
      </c>
      <c r="K4130">
        <v>7415</v>
      </c>
      <c r="L4130" t="s">
        <v>7766</v>
      </c>
      <c r="M4130" s="87">
        <v>43840</v>
      </c>
      <c r="N4130" t="s">
        <v>3620</v>
      </c>
      <c r="O4130" t="s">
        <v>3579</v>
      </c>
      <c r="P4130" s="61">
        <v>2825.56</v>
      </c>
      <c r="Q4130" t="s">
        <v>3579</v>
      </c>
      <c r="R4130" s="61">
        <v>2825.56</v>
      </c>
      <c r="S4130" s="61">
        <v>0</v>
      </c>
    </row>
    <row r="4131" spans="1:19" x14ac:dyDescent="0.2">
      <c r="A4131" t="s">
        <v>868</v>
      </c>
      <c r="B4131" t="s">
        <v>2614</v>
      </c>
      <c r="C4131" t="s">
        <v>3351</v>
      </c>
      <c r="D4131" t="s">
        <v>238</v>
      </c>
      <c r="E4131" t="s">
        <v>3573</v>
      </c>
      <c r="F4131" t="s">
        <v>120</v>
      </c>
      <c r="G4131" s="87">
        <v>20191231</v>
      </c>
      <c r="H4131" t="s">
        <v>4447</v>
      </c>
      <c r="I4131" t="s">
        <v>7760</v>
      </c>
      <c r="J4131" t="s">
        <v>7760</v>
      </c>
      <c r="K4131">
        <v>7415</v>
      </c>
      <c r="L4131" t="s">
        <v>7766</v>
      </c>
      <c r="M4131" s="87">
        <v>43840</v>
      </c>
      <c r="N4131" t="s">
        <v>3620</v>
      </c>
      <c r="O4131" t="s">
        <v>3579</v>
      </c>
      <c r="P4131" s="61">
        <v>343.84</v>
      </c>
      <c r="Q4131" t="s">
        <v>3579</v>
      </c>
      <c r="R4131" s="61">
        <v>343.84</v>
      </c>
      <c r="S4131" s="61">
        <v>0</v>
      </c>
    </row>
    <row r="4132" spans="1:19" x14ac:dyDescent="0.2">
      <c r="A4132" t="s">
        <v>868</v>
      </c>
      <c r="B4132" t="s">
        <v>2614</v>
      </c>
      <c r="C4132" t="s">
        <v>3351</v>
      </c>
      <c r="D4132" t="s">
        <v>238</v>
      </c>
      <c r="E4132" t="s">
        <v>3573</v>
      </c>
      <c r="F4132" t="s">
        <v>121</v>
      </c>
      <c r="G4132" s="87">
        <v>20200131</v>
      </c>
      <c r="H4132" t="s">
        <v>4447</v>
      </c>
      <c r="I4132" t="s">
        <v>7760</v>
      </c>
      <c r="J4132" t="s">
        <v>7760</v>
      </c>
      <c r="K4132">
        <v>7477</v>
      </c>
      <c r="L4132" t="s">
        <v>7767</v>
      </c>
      <c r="M4132" s="87">
        <v>43873</v>
      </c>
      <c r="N4132" t="s">
        <v>3620</v>
      </c>
      <c r="O4132" t="s">
        <v>3579</v>
      </c>
      <c r="P4132" s="61">
        <v>354.93</v>
      </c>
      <c r="Q4132" t="s">
        <v>3579</v>
      </c>
      <c r="R4132" s="61">
        <v>354.93</v>
      </c>
      <c r="S4132" s="61">
        <v>0</v>
      </c>
    </row>
    <row r="4133" spans="1:19" x14ac:dyDescent="0.2">
      <c r="A4133" t="s">
        <v>868</v>
      </c>
      <c r="B4133" t="s">
        <v>2614</v>
      </c>
      <c r="C4133" t="s">
        <v>3351</v>
      </c>
      <c r="D4133" t="s">
        <v>238</v>
      </c>
      <c r="E4133" t="s">
        <v>3573</v>
      </c>
      <c r="F4133" t="s">
        <v>121</v>
      </c>
      <c r="G4133" s="87">
        <v>20200131</v>
      </c>
      <c r="H4133" t="s">
        <v>4447</v>
      </c>
      <c r="I4133" t="s">
        <v>7760</v>
      </c>
      <c r="J4133" t="s">
        <v>7760</v>
      </c>
      <c r="K4133">
        <v>7477</v>
      </c>
      <c r="L4133" t="s">
        <v>7767</v>
      </c>
      <c r="M4133" s="87">
        <v>43873</v>
      </c>
      <c r="N4133" t="s">
        <v>3620</v>
      </c>
      <c r="O4133" t="s">
        <v>3579</v>
      </c>
      <c r="P4133" s="61">
        <v>2825.56</v>
      </c>
      <c r="Q4133" t="s">
        <v>3579</v>
      </c>
      <c r="R4133" s="61">
        <v>2825.56</v>
      </c>
      <c r="S4133" s="61">
        <v>0</v>
      </c>
    </row>
    <row r="4134" spans="1:19" x14ac:dyDescent="0.2">
      <c r="A4134" t="s">
        <v>868</v>
      </c>
      <c r="B4134" t="s">
        <v>2614</v>
      </c>
      <c r="C4134" t="s">
        <v>3351</v>
      </c>
      <c r="D4134" t="s">
        <v>238</v>
      </c>
      <c r="E4134" t="s">
        <v>3573</v>
      </c>
      <c r="F4134" t="s">
        <v>121</v>
      </c>
      <c r="G4134" s="87">
        <v>20200131</v>
      </c>
      <c r="H4134" t="s">
        <v>4447</v>
      </c>
      <c r="I4134" t="s">
        <v>7760</v>
      </c>
      <c r="J4134" t="s">
        <v>7760</v>
      </c>
      <c r="K4134">
        <v>7477</v>
      </c>
      <c r="L4134" t="s">
        <v>7767</v>
      </c>
      <c r="M4134" s="87">
        <v>43873</v>
      </c>
      <c r="N4134" t="s">
        <v>3620</v>
      </c>
      <c r="O4134" t="s">
        <v>3579</v>
      </c>
      <c r="P4134" s="61">
        <v>343.84</v>
      </c>
      <c r="Q4134" t="s">
        <v>3579</v>
      </c>
      <c r="R4134" s="61">
        <v>343.84</v>
      </c>
      <c r="S4134" s="61">
        <v>0</v>
      </c>
    </row>
    <row r="4135" spans="1:19" x14ac:dyDescent="0.2">
      <c r="A4135" t="s">
        <v>868</v>
      </c>
      <c r="B4135" t="s">
        <v>2614</v>
      </c>
      <c r="C4135" t="s">
        <v>3351</v>
      </c>
      <c r="D4135" t="s">
        <v>238</v>
      </c>
      <c r="E4135" t="s">
        <v>3573</v>
      </c>
      <c r="F4135" t="s">
        <v>122</v>
      </c>
      <c r="G4135" s="87">
        <v>20200229</v>
      </c>
      <c r="H4135" t="s">
        <v>4447</v>
      </c>
      <c r="I4135" t="s">
        <v>7760</v>
      </c>
      <c r="J4135" t="s">
        <v>7760</v>
      </c>
      <c r="K4135">
        <v>7517</v>
      </c>
      <c r="L4135" t="s">
        <v>7768</v>
      </c>
      <c r="M4135" s="87">
        <v>43902</v>
      </c>
      <c r="N4135" t="s">
        <v>3620</v>
      </c>
      <c r="O4135" t="s">
        <v>3579</v>
      </c>
      <c r="P4135" s="61">
        <v>332.03</v>
      </c>
      <c r="Q4135" t="s">
        <v>3579</v>
      </c>
      <c r="R4135" s="61">
        <v>332.03</v>
      </c>
      <c r="S4135" s="61">
        <v>0</v>
      </c>
    </row>
    <row r="4136" spans="1:19" x14ac:dyDescent="0.2">
      <c r="A4136" t="s">
        <v>868</v>
      </c>
      <c r="B4136" t="s">
        <v>2614</v>
      </c>
      <c r="C4136" t="s">
        <v>3351</v>
      </c>
      <c r="D4136" t="s">
        <v>238</v>
      </c>
      <c r="E4136" t="s">
        <v>3573</v>
      </c>
      <c r="F4136" t="s">
        <v>122</v>
      </c>
      <c r="G4136" s="87">
        <v>20200229</v>
      </c>
      <c r="H4136" t="s">
        <v>4447</v>
      </c>
      <c r="I4136" t="s">
        <v>7760</v>
      </c>
      <c r="J4136" t="s">
        <v>7760</v>
      </c>
      <c r="K4136">
        <v>7517</v>
      </c>
      <c r="L4136" t="s">
        <v>7768</v>
      </c>
      <c r="M4136" s="87">
        <v>43902</v>
      </c>
      <c r="N4136" t="s">
        <v>3620</v>
      </c>
      <c r="O4136" t="s">
        <v>3579</v>
      </c>
      <c r="P4136" s="61">
        <v>2643.26</v>
      </c>
      <c r="Q4136" t="s">
        <v>3579</v>
      </c>
      <c r="R4136" s="61">
        <v>2643.26</v>
      </c>
      <c r="S4136" s="61">
        <v>0</v>
      </c>
    </row>
    <row r="4137" spans="1:19" x14ac:dyDescent="0.2">
      <c r="A4137" t="s">
        <v>868</v>
      </c>
      <c r="B4137" t="s">
        <v>2614</v>
      </c>
      <c r="C4137" t="s">
        <v>3351</v>
      </c>
      <c r="D4137" t="s">
        <v>238</v>
      </c>
      <c r="E4137" t="s">
        <v>3573</v>
      </c>
      <c r="F4137" t="s">
        <v>122</v>
      </c>
      <c r="G4137" s="87">
        <v>20200229</v>
      </c>
      <c r="H4137" t="s">
        <v>4447</v>
      </c>
      <c r="I4137" t="s">
        <v>7760</v>
      </c>
      <c r="J4137" t="s">
        <v>7760</v>
      </c>
      <c r="K4137">
        <v>7517</v>
      </c>
      <c r="L4137" t="s">
        <v>7768</v>
      </c>
      <c r="M4137" s="87">
        <v>43902</v>
      </c>
      <c r="N4137" t="s">
        <v>3620</v>
      </c>
      <c r="O4137" t="s">
        <v>3579</v>
      </c>
      <c r="P4137" s="61">
        <v>321.64999999999998</v>
      </c>
      <c r="Q4137" t="s">
        <v>3579</v>
      </c>
      <c r="R4137" s="61">
        <v>321.64999999999998</v>
      </c>
      <c r="S4137" s="61">
        <v>0</v>
      </c>
    </row>
    <row r="4138" spans="1:19" x14ac:dyDescent="0.2">
      <c r="A4138" t="s">
        <v>868</v>
      </c>
      <c r="B4138" t="s">
        <v>2614</v>
      </c>
      <c r="C4138" t="s">
        <v>3351</v>
      </c>
      <c r="D4138" t="s">
        <v>238</v>
      </c>
      <c r="E4138" t="s">
        <v>3573</v>
      </c>
      <c r="F4138" t="s">
        <v>123</v>
      </c>
      <c r="G4138" s="87">
        <v>20200331</v>
      </c>
      <c r="H4138" t="s">
        <v>4447</v>
      </c>
      <c r="I4138" t="s">
        <v>7760</v>
      </c>
      <c r="J4138" t="s">
        <v>7760</v>
      </c>
      <c r="K4138">
        <v>7578</v>
      </c>
      <c r="L4138" t="s">
        <v>7769</v>
      </c>
      <c r="M4138" s="87">
        <v>43935</v>
      </c>
      <c r="N4138" t="s">
        <v>3578</v>
      </c>
      <c r="O4138" t="s">
        <v>3579</v>
      </c>
      <c r="P4138" s="61">
        <v>354.93</v>
      </c>
      <c r="Q4138" t="s">
        <v>3579</v>
      </c>
      <c r="R4138" s="61">
        <v>354.93</v>
      </c>
      <c r="S4138" s="61">
        <v>0</v>
      </c>
    </row>
    <row r="4139" spans="1:19" x14ac:dyDescent="0.2">
      <c r="A4139" t="s">
        <v>868</v>
      </c>
      <c r="B4139" t="s">
        <v>2614</v>
      </c>
      <c r="C4139" t="s">
        <v>3351</v>
      </c>
      <c r="D4139" t="s">
        <v>238</v>
      </c>
      <c r="E4139" t="s">
        <v>3573</v>
      </c>
      <c r="F4139" t="s">
        <v>123</v>
      </c>
      <c r="G4139" s="87">
        <v>20200331</v>
      </c>
      <c r="H4139" t="s">
        <v>4447</v>
      </c>
      <c r="I4139" t="s">
        <v>7760</v>
      </c>
      <c r="J4139" t="s">
        <v>7760</v>
      </c>
      <c r="K4139">
        <v>7578</v>
      </c>
      <c r="L4139" t="s">
        <v>7769</v>
      </c>
      <c r="M4139" s="87">
        <v>43935</v>
      </c>
      <c r="N4139" t="s">
        <v>3578</v>
      </c>
      <c r="O4139" t="s">
        <v>3579</v>
      </c>
      <c r="P4139" s="61">
        <v>2825.56</v>
      </c>
      <c r="Q4139" t="s">
        <v>3579</v>
      </c>
      <c r="R4139" s="61">
        <v>2825.56</v>
      </c>
      <c r="S4139" s="61">
        <v>0</v>
      </c>
    </row>
    <row r="4140" spans="1:19" x14ac:dyDescent="0.2">
      <c r="A4140" t="s">
        <v>868</v>
      </c>
      <c r="B4140" t="s">
        <v>2614</v>
      </c>
      <c r="C4140" t="s">
        <v>3351</v>
      </c>
      <c r="D4140" t="s">
        <v>238</v>
      </c>
      <c r="E4140" t="s">
        <v>3573</v>
      </c>
      <c r="F4140" t="s">
        <v>123</v>
      </c>
      <c r="G4140" s="87">
        <v>20200331</v>
      </c>
      <c r="H4140" t="s">
        <v>4447</v>
      </c>
      <c r="I4140" t="s">
        <v>7760</v>
      </c>
      <c r="J4140" t="s">
        <v>7760</v>
      </c>
      <c r="K4140">
        <v>7578</v>
      </c>
      <c r="L4140" t="s">
        <v>7769</v>
      </c>
      <c r="M4140" s="87">
        <v>43935</v>
      </c>
      <c r="N4140" t="s">
        <v>3578</v>
      </c>
      <c r="O4140" t="s">
        <v>3579</v>
      </c>
      <c r="P4140" s="61">
        <v>343.84</v>
      </c>
      <c r="Q4140" t="s">
        <v>3579</v>
      </c>
      <c r="R4140" s="61">
        <v>343.84</v>
      </c>
      <c r="S4140" s="61">
        <v>0</v>
      </c>
    </row>
    <row r="4141" spans="1:19" x14ac:dyDescent="0.2">
      <c r="A4141" t="s">
        <v>868</v>
      </c>
      <c r="B4141" t="s">
        <v>2614</v>
      </c>
      <c r="C4141" t="s">
        <v>3351</v>
      </c>
      <c r="D4141" t="s">
        <v>238</v>
      </c>
      <c r="E4141" t="s">
        <v>3573</v>
      </c>
      <c r="F4141" t="s">
        <v>124</v>
      </c>
      <c r="G4141" s="87">
        <v>20200430</v>
      </c>
      <c r="H4141" t="s">
        <v>4447</v>
      </c>
      <c r="I4141" t="s">
        <v>7760</v>
      </c>
      <c r="J4141" t="s">
        <v>7760</v>
      </c>
      <c r="K4141">
        <v>7611</v>
      </c>
      <c r="L4141" t="s">
        <v>7770</v>
      </c>
      <c r="M4141" s="87">
        <v>43952</v>
      </c>
      <c r="N4141" t="s">
        <v>3620</v>
      </c>
      <c r="O4141" t="s">
        <v>3579</v>
      </c>
      <c r="P4141" s="61">
        <v>343.48</v>
      </c>
      <c r="Q4141" t="s">
        <v>3579</v>
      </c>
      <c r="R4141" s="61">
        <v>343.48</v>
      </c>
      <c r="S4141" s="61">
        <v>0</v>
      </c>
    </row>
    <row r="4142" spans="1:19" x14ac:dyDescent="0.2">
      <c r="A4142" t="s">
        <v>868</v>
      </c>
      <c r="B4142" t="s">
        <v>2614</v>
      </c>
      <c r="C4142" t="s">
        <v>3351</v>
      </c>
      <c r="D4142" t="s">
        <v>238</v>
      </c>
      <c r="E4142" t="s">
        <v>3573</v>
      </c>
      <c r="F4142" t="s">
        <v>124</v>
      </c>
      <c r="G4142" s="87">
        <v>20200430</v>
      </c>
      <c r="H4142" t="s">
        <v>4447</v>
      </c>
      <c r="I4142" t="s">
        <v>7760</v>
      </c>
      <c r="J4142" t="s">
        <v>7760</v>
      </c>
      <c r="K4142">
        <v>7611</v>
      </c>
      <c r="L4142" t="s">
        <v>7770</v>
      </c>
      <c r="M4142" s="87">
        <v>43952</v>
      </c>
      <c r="N4142" t="s">
        <v>3620</v>
      </c>
      <c r="O4142" t="s">
        <v>3579</v>
      </c>
      <c r="P4142" s="61">
        <v>2734.41</v>
      </c>
      <c r="Q4142" t="s">
        <v>3579</v>
      </c>
      <c r="R4142" s="61">
        <v>2734.41</v>
      </c>
      <c r="S4142" s="61">
        <v>0</v>
      </c>
    </row>
    <row r="4143" spans="1:19" x14ac:dyDescent="0.2">
      <c r="A4143" t="s">
        <v>868</v>
      </c>
      <c r="B4143" t="s">
        <v>2614</v>
      </c>
      <c r="C4143" t="s">
        <v>3351</v>
      </c>
      <c r="D4143" t="s">
        <v>238</v>
      </c>
      <c r="E4143" t="s">
        <v>3573</v>
      </c>
      <c r="F4143" t="s">
        <v>124</v>
      </c>
      <c r="G4143" s="87">
        <v>20200430</v>
      </c>
      <c r="H4143" t="s">
        <v>4447</v>
      </c>
      <c r="I4143" t="s">
        <v>7760</v>
      </c>
      <c r="J4143" t="s">
        <v>7760</v>
      </c>
      <c r="K4143">
        <v>7611</v>
      </c>
      <c r="L4143" t="s">
        <v>7770</v>
      </c>
      <c r="M4143" s="87">
        <v>43952</v>
      </c>
      <c r="N4143" t="s">
        <v>3620</v>
      </c>
      <c r="O4143" t="s">
        <v>3579</v>
      </c>
      <c r="P4143" s="61">
        <v>332.75</v>
      </c>
      <c r="Q4143" t="s">
        <v>3579</v>
      </c>
      <c r="R4143" s="61">
        <v>332.75</v>
      </c>
      <c r="S4143" s="61">
        <v>0</v>
      </c>
    </row>
    <row r="4144" spans="1:19" x14ac:dyDescent="0.2">
      <c r="A4144" t="s">
        <v>868</v>
      </c>
      <c r="B4144" t="s">
        <v>2614</v>
      </c>
      <c r="C4144" t="s">
        <v>3351</v>
      </c>
      <c r="D4144" t="s">
        <v>238</v>
      </c>
      <c r="E4144" t="s">
        <v>3573</v>
      </c>
      <c r="F4144" t="s">
        <v>125</v>
      </c>
      <c r="G4144" s="87">
        <v>20200531</v>
      </c>
      <c r="H4144" t="s">
        <v>4447</v>
      </c>
      <c r="I4144" t="s">
        <v>7760</v>
      </c>
      <c r="J4144" t="s">
        <v>7760</v>
      </c>
      <c r="K4144">
        <v>7665</v>
      </c>
      <c r="L4144" t="s">
        <v>7771</v>
      </c>
      <c r="M4144" s="87">
        <v>43991</v>
      </c>
      <c r="N4144" t="s">
        <v>3620</v>
      </c>
      <c r="O4144" t="s">
        <v>3579</v>
      </c>
      <c r="P4144" s="61">
        <v>354.93</v>
      </c>
      <c r="Q4144" t="s">
        <v>3579</v>
      </c>
      <c r="R4144" s="61">
        <v>354.93</v>
      </c>
      <c r="S4144" s="61">
        <v>0</v>
      </c>
    </row>
    <row r="4145" spans="1:19" x14ac:dyDescent="0.2">
      <c r="A4145" t="s">
        <v>868</v>
      </c>
      <c r="B4145" t="s">
        <v>2614</v>
      </c>
      <c r="C4145" t="s">
        <v>3351</v>
      </c>
      <c r="D4145" t="s">
        <v>238</v>
      </c>
      <c r="E4145" t="s">
        <v>3573</v>
      </c>
      <c r="F4145" t="s">
        <v>125</v>
      </c>
      <c r="G4145" s="87">
        <v>20200531</v>
      </c>
      <c r="H4145" t="s">
        <v>4447</v>
      </c>
      <c r="I4145" t="s">
        <v>7760</v>
      </c>
      <c r="J4145" t="s">
        <v>7760</v>
      </c>
      <c r="K4145">
        <v>7665</v>
      </c>
      <c r="L4145" t="s">
        <v>7771</v>
      </c>
      <c r="M4145" s="87">
        <v>43991</v>
      </c>
      <c r="N4145" t="s">
        <v>3620</v>
      </c>
      <c r="O4145" t="s">
        <v>3579</v>
      </c>
      <c r="P4145" s="61">
        <v>2825.56</v>
      </c>
      <c r="Q4145" t="s">
        <v>3579</v>
      </c>
      <c r="R4145" s="61">
        <v>2825.56</v>
      </c>
      <c r="S4145" s="61">
        <v>0</v>
      </c>
    </row>
    <row r="4146" spans="1:19" x14ac:dyDescent="0.2">
      <c r="A4146" t="s">
        <v>868</v>
      </c>
      <c r="B4146" t="s">
        <v>2614</v>
      </c>
      <c r="C4146" t="s">
        <v>3351</v>
      </c>
      <c r="D4146" t="s">
        <v>238</v>
      </c>
      <c r="E4146" t="s">
        <v>3573</v>
      </c>
      <c r="F4146" t="s">
        <v>125</v>
      </c>
      <c r="G4146" s="87">
        <v>20200531</v>
      </c>
      <c r="H4146" t="s">
        <v>4447</v>
      </c>
      <c r="I4146" t="s">
        <v>7760</v>
      </c>
      <c r="J4146" t="s">
        <v>7760</v>
      </c>
      <c r="K4146">
        <v>7665</v>
      </c>
      <c r="L4146" t="s">
        <v>7771</v>
      </c>
      <c r="M4146" s="87">
        <v>43991</v>
      </c>
      <c r="N4146" t="s">
        <v>3620</v>
      </c>
      <c r="O4146" t="s">
        <v>3579</v>
      </c>
      <c r="P4146" s="61">
        <v>343.84</v>
      </c>
      <c r="Q4146" t="s">
        <v>3579</v>
      </c>
      <c r="R4146" s="61">
        <v>343.84</v>
      </c>
      <c r="S4146" s="61">
        <v>0</v>
      </c>
    </row>
    <row r="4147" spans="1:19" x14ac:dyDescent="0.2">
      <c r="A4147" t="s">
        <v>868</v>
      </c>
      <c r="B4147" t="s">
        <v>2614</v>
      </c>
      <c r="C4147" t="s">
        <v>3351</v>
      </c>
      <c r="D4147" t="s">
        <v>238</v>
      </c>
      <c r="E4147" t="s">
        <v>3573</v>
      </c>
      <c r="F4147" t="s">
        <v>16</v>
      </c>
      <c r="G4147" s="87">
        <v>20200630</v>
      </c>
      <c r="H4147" t="s">
        <v>3617</v>
      </c>
      <c r="J4147" t="s">
        <v>3618</v>
      </c>
      <c r="K4147">
        <v>7681</v>
      </c>
      <c r="L4147" t="s">
        <v>3619</v>
      </c>
      <c r="M4147" s="87">
        <v>43999</v>
      </c>
      <c r="N4147" t="s">
        <v>3620</v>
      </c>
      <c r="O4147" t="s">
        <v>3579</v>
      </c>
      <c r="P4147" s="61">
        <v>-38085.480000000003</v>
      </c>
      <c r="Q4147" t="s">
        <v>3579</v>
      </c>
      <c r="R4147" s="61">
        <v>0</v>
      </c>
      <c r="S4147" s="61">
        <v>-38085.480000000003</v>
      </c>
    </row>
    <row r="4148" spans="1:19" x14ac:dyDescent="0.2">
      <c r="A4148" t="s">
        <v>868</v>
      </c>
      <c r="B4148" t="s">
        <v>2614</v>
      </c>
      <c r="C4148" t="s">
        <v>3351</v>
      </c>
      <c r="D4148" t="s">
        <v>238</v>
      </c>
      <c r="E4148" t="s">
        <v>3573</v>
      </c>
      <c r="F4148" t="s">
        <v>126</v>
      </c>
      <c r="G4148" s="87">
        <v>20200630</v>
      </c>
      <c r="H4148" t="s">
        <v>4447</v>
      </c>
      <c r="I4148" t="s">
        <v>7760</v>
      </c>
      <c r="J4148" t="s">
        <v>7760</v>
      </c>
      <c r="K4148">
        <v>7717</v>
      </c>
      <c r="L4148" t="s">
        <v>7772</v>
      </c>
      <c r="M4148" s="87">
        <v>44018</v>
      </c>
      <c r="N4148" t="s">
        <v>3620</v>
      </c>
      <c r="O4148" t="s">
        <v>3579</v>
      </c>
      <c r="P4148" s="61">
        <v>-7.0000000000000007E-2</v>
      </c>
      <c r="Q4148" t="s">
        <v>3579</v>
      </c>
      <c r="R4148" s="61">
        <v>0</v>
      </c>
      <c r="S4148" s="61">
        <v>-7.0000000000000007E-2</v>
      </c>
    </row>
    <row r="4149" spans="1:19" x14ac:dyDescent="0.2">
      <c r="A4149" t="s">
        <v>868</v>
      </c>
      <c r="B4149" t="s">
        <v>2614</v>
      </c>
      <c r="C4149" t="s">
        <v>3351</v>
      </c>
      <c r="D4149" t="s">
        <v>238</v>
      </c>
      <c r="E4149" t="s">
        <v>3573</v>
      </c>
      <c r="F4149" t="s">
        <v>126</v>
      </c>
      <c r="G4149" s="87">
        <v>20200630</v>
      </c>
      <c r="H4149" t="s">
        <v>4447</v>
      </c>
      <c r="I4149" t="s">
        <v>7760</v>
      </c>
      <c r="J4149" t="s">
        <v>7760</v>
      </c>
      <c r="K4149">
        <v>7716</v>
      </c>
      <c r="L4149" t="s">
        <v>7773</v>
      </c>
      <c r="M4149" s="87">
        <v>44018</v>
      </c>
      <c r="N4149" t="s">
        <v>3620</v>
      </c>
      <c r="O4149" t="s">
        <v>3579</v>
      </c>
      <c r="P4149" s="61">
        <v>332.75</v>
      </c>
      <c r="Q4149" t="s">
        <v>3579</v>
      </c>
      <c r="R4149" s="61">
        <v>332.75</v>
      </c>
      <c r="S4149" s="61">
        <v>0</v>
      </c>
    </row>
    <row r="4150" spans="1:19" x14ac:dyDescent="0.2">
      <c r="A4150" t="s">
        <v>868</v>
      </c>
      <c r="B4150" t="s">
        <v>2614</v>
      </c>
      <c r="C4150" t="s">
        <v>3351</v>
      </c>
      <c r="D4150" t="s">
        <v>238</v>
      </c>
      <c r="E4150" t="s">
        <v>3573</v>
      </c>
      <c r="F4150" t="s">
        <v>126</v>
      </c>
      <c r="G4150" s="87">
        <v>20200630</v>
      </c>
      <c r="H4150" t="s">
        <v>4447</v>
      </c>
      <c r="I4150" t="s">
        <v>7760</v>
      </c>
      <c r="J4150" t="s">
        <v>7760</v>
      </c>
      <c r="K4150">
        <v>7716</v>
      </c>
      <c r="L4150" t="s">
        <v>7773</v>
      </c>
      <c r="M4150" s="87">
        <v>44018</v>
      </c>
      <c r="N4150" t="s">
        <v>3620</v>
      </c>
      <c r="O4150" t="s">
        <v>3579</v>
      </c>
      <c r="P4150" s="61">
        <v>343.48</v>
      </c>
      <c r="Q4150" t="s">
        <v>3579</v>
      </c>
      <c r="R4150" s="61">
        <v>343.48</v>
      </c>
      <c r="S4150" s="61">
        <v>0</v>
      </c>
    </row>
    <row r="4151" spans="1:19" x14ac:dyDescent="0.2">
      <c r="A4151" t="s">
        <v>868</v>
      </c>
      <c r="B4151" t="s">
        <v>2614</v>
      </c>
      <c r="C4151" t="s">
        <v>3351</v>
      </c>
      <c r="D4151" t="s">
        <v>238</v>
      </c>
      <c r="E4151" t="s">
        <v>3573</v>
      </c>
      <c r="F4151" t="s">
        <v>126</v>
      </c>
      <c r="G4151" s="87">
        <v>20200630</v>
      </c>
      <c r="H4151" t="s">
        <v>4447</v>
      </c>
      <c r="I4151" t="s">
        <v>7760</v>
      </c>
      <c r="J4151" t="s">
        <v>7760</v>
      </c>
      <c r="K4151">
        <v>7716</v>
      </c>
      <c r="L4151" t="s">
        <v>7773</v>
      </c>
      <c r="M4151" s="87">
        <v>44018</v>
      </c>
      <c r="N4151" t="s">
        <v>3620</v>
      </c>
      <c r="O4151" t="s">
        <v>3579</v>
      </c>
      <c r="P4151" s="61">
        <v>2734.41</v>
      </c>
      <c r="Q4151" t="s">
        <v>3579</v>
      </c>
      <c r="R4151" s="61">
        <v>2734.41</v>
      </c>
      <c r="S4151" s="61">
        <v>0</v>
      </c>
    </row>
    <row r="4152" spans="1:19" x14ac:dyDescent="0.2">
      <c r="A4152" t="s">
        <v>868</v>
      </c>
      <c r="B4152" t="s">
        <v>2614</v>
      </c>
      <c r="C4152" t="s">
        <v>3351</v>
      </c>
      <c r="D4152" t="s">
        <v>238</v>
      </c>
      <c r="E4152" t="s">
        <v>3573</v>
      </c>
      <c r="F4152" t="s">
        <v>16</v>
      </c>
      <c r="G4152" s="87">
        <v>20200630</v>
      </c>
      <c r="H4152" t="s">
        <v>3617</v>
      </c>
      <c r="I4152" t="s">
        <v>3618</v>
      </c>
      <c r="J4152" t="s">
        <v>3618</v>
      </c>
      <c r="K4152">
        <v>7716</v>
      </c>
      <c r="L4152" t="s">
        <v>7773</v>
      </c>
      <c r="M4152" s="87">
        <v>44018</v>
      </c>
      <c r="N4152" t="s">
        <v>3620</v>
      </c>
      <c r="O4152" t="s">
        <v>3579</v>
      </c>
      <c r="P4152" s="61">
        <v>-2734.41</v>
      </c>
      <c r="Q4152" t="s">
        <v>3579</v>
      </c>
      <c r="R4152" s="61">
        <v>0</v>
      </c>
      <c r="S4152" s="61">
        <v>-2734.41</v>
      </c>
    </row>
    <row r="4153" spans="1:19" x14ac:dyDescent="0.2">
      <c r="A4153" t="s">
        <v>868</v>
      </c>
      <c r="B4153" t="s">
        <v>2614</v>
      </c>
      <c r="C4153" t="s">
        <v>3351</v>
      </c>
      <c r="D4153" t="s">
        <v>238</v>
      </c>
      <c r="E4153" t="s">
        <v>3573</v>
      </c>
      <c r="F4153" t="s">
        <v>16</v>
      </c>
      <c r="G4153" s="87">
        <v>20200630</v>
      </c>
      <c r="H4153" t="s">
        <v>3617</v>
      </c>
      <c r="I4153" t="s">
        <v>3618</v>
      </c>
      <c r="J4153" t="s">
        <v>3618</v>
      </c>
      <c r="K4153">
        <v>7716</v>
      </c>
      <c r="L4153" t="s">
        <v>7773</v>
      </c>
      <c r="M4153" s="87">
        <v>44018</v>
      </c>
      <c r="N4153" t="s">
        <v>3620</v>
      </c>
      <c r="O4153" t="s">
        <v>3579</v>
      </c>
      <c r="P4153" s="61">
        <v>-343.48</v>
      </c>
      <c r="Q4153" t="s">
        <v>3579</v>
      </c>
      <c r="R4153" s="61">
        <v>0</v>
      </c>
      <c r="S4153" s="61">
        <v>-343.48</v>
      </c>
    </row>
    <row r="4154" spans="1:19" x14ac:dyDescent="0.2">
      <c r="A4154" t="s">
        <v>868</v>
      </c>
      <c r="B4154" t="s">
        <v>2614</v>
      </c>
      <c r="C4154" t="s">
        <v>3351</v>
      </c>
      <c r="D4154" t="s">
        <v>238</v>
      </c>
      <c r="E4154" t="s">
        <v>3573</v>
      </c>
      <c r="F4154" t="s">
        <v>16</v>
      </c>
      <c r="G4154" s="87">
        <v>20200630</v>
      </c>
      <c r="H4154" t="s">
        <v>3617</v>
      </c>
      <c r="I4154" t="s">
        <v>3618</v>
      </c>
      <c r="J4154" t="s">
        <v>3618</v>
      </c>
      <c r="K4154">
        <v>7716</v>
      </c>
      <c r="L4154" t="s">
        <v>7773</v>
      </c>
      <c r="M4154" s="87">
        <v>44018</v>
      </c>
      <c r="N4154" t="s">
        <v>3620</v>
      </c>
      <c r="O4154" t="s">
        <v>3579</v>
      </c>
      <c r="P4154" s="61">
        <v>-332.75</v>
      </c>
      <c r="Q4154" t="s">
        <v>3579</v>
      </c>
      <c r="R4154" s="61">
        <v>0</v>
      </c>
      <c r="S4154" s="61">
        <v>-332.75</v>
      </c>
    </row>
    <row r="4155" spans="1:19" x14ac:dyDescent="0.2">
      <c r="A4155" t="s">
        <v>868</v>
      </c>
      <c r="B4155" t="s">
        <v>2614</v>
      </c>
      <c r="C4155" t="s">
        <v>3351</v>
      </c>
      <c r="D4155" t="s">
        <v>238</v>
      </c>
      <c r="E4155" t="s">
        <v>3573</v>
      </c>
      <c r="F4155" t="s">
        <v>16</v>
      </c>
      <c r="G4155" s="87">
        <v>20200630</v>
      </c>
      <c r="H4155" t="s">
        <v>3617</v>
      </c>
      <c r="I4155" t="s">
        <v>3618</v>
      </c>
      <c r="J4155" t="s">
        <v>3618</v>
      </c>
      <c r="K4155">
        <v>7717</v>
      </c>
      <c r="L4155" t="s">
        <v>7772</v>
      </c>
      <c r="M4155" s="87">
        <v>44018</v>
      </c>
      <c r="N4155" t="s">
        <v>3620</v>
      </c>
      <c r="O4155" t="s">
        <v>3579</v>
      </c>
      <c r="P4155" s="61">
        <v>7.0000000000000007E-2</v>
      </c>
      <c r="Q4155" t="s">
        <v>3579</v>
      </c>
      <c r="R4155" s="61">
        <v>7.0000000000000007E-2</v>
      </c>
      <c r="S4155" s="61">
        <v>0</v>
      </c>
    </row>
    <row r="4156" spans="1:19" x14ac:dyDescent="0.2">
      <c r="A4156" t="s">
        <v>869</v>
      </c>
      <c r="B4156" t="s">
        <v>2615</v>
      </c>
      <c r="C4156" t="s">
        <v>3353</v>
      </c>
      <c r="D4156" t="s">
        <v>238</v>
      </c>
      <c r="E4156" t="s">
        <v>3573</v>
      </c>
      <c r="F4156" t="s">
        <v>115</v>
      </c>
      <c r="G4156" s="87">
        <v>20190731</v>
      </c>
      <c r="H4156" t="s">
        <v>4447</v>
      </c>
      <c r="I4156" t="s">
        <v>7774</v>
      </c>
      <c r="J4156" t="s">
        <v>7774</v>
      </c>
      <c r="K4156">
        <v>7182</v>
      </c>
      <c r="L4156" t="s">
        <v>7761</v>
      </c>
      <c r="M4156" s="87">
        <v>43698</v>
      </c>
      <c r="N4156" t="s">
        <v>3620</v>
      </c>
      <c r="O4156" t="s">
        <v>3579</v>
      </c>
      <c r="P4156" s="61">
        <v>798.62</v>
      </c>
      <c r="Q4156" t="s">
        <v>3579</v>
      </c>
      <c r="R4156" s="61">
        <v>798.62</v>
      </c>
      <c r="S4156" s="61">
        <v>0</v>
      </c>
    </row>
    <row r="4157" spans="1:19" x14ac:dyDescent="0.2">
      <c r="A4157" t="s">
        <v>869</v>
      </c>
      <c r="B4157" t="s">
        <v>2615</v>
      </c>
      <c r="C4157" t="s">
        <v>3353</v>
      </c>
      <c r="D4157" t="s">
        <v>238</v>
      </c>
      <c r="E4157" t="s">
        <v>3573</v>
      </c>
      <c r="F4157" t="s">
        <v>115</v>
      </c>
      <c r="G4157" s="87">
        <v>20190731</v>
      </c>
      <c r="H4157" t="s">
        <v>4447</v>
      </c>
      <c r="I4157" t="s">
        <v>7774</v>
      </c>
      <c r="J4157" t="s">
        <v>7774</v>
      </c>
      <c r="K4157">
        <v>7182</v>
      </c>
      <c r="L4157" t="s">
        <v>7761</v>
      </c>
      <c r="M4157" s="87">
        <v>43698</v>
      </c>
      <c r="N4157" t="s">
        <v>3620</v>
      </c>
      <c r="O4157" t="s">
        <v>3579</v>
      </c>
      <c r="P4157" s="61">
        <v>575.47</v>
      </c>
      <c r="Q4157" t="s">
        <v>3579</v>
      </c>
      <c r="R4157" s="61">
        <v>575.47</v>
      </c>
      <c r="S4157" s="61">
        <v>0</v>
      </c>
    </row>
    <row r="4158" spans="1:19" x14ac:dyDescent="0.2">
      <c r="A4158" t="s">
        <v>869</v>
      </c>
      <c r="B4158" t="s">
        <v>2615</v>
      </c>
      <c r="C4158" t="s">
        <v>3353</v>
      </c>
      <c r="D4158" t="s">
        <v>238</v>
      </c>
      <c r="E4158" t="s">
        <v>3573</v>
      </c>
      <c r="F4158" t="s">
        <v>115</v>
      </c>
      <c r="G4158" s="87">
        <v>20190731</v>
      </c>
      <c r="H4158" t="s">
        <v>4447</v>
      </c>
      <c r="I4158" t="s">
        <v>7774</v>
      </c>
      <c r="J4158" t="s">
        <v>7774</v>
      </c>
      <c r="K4158">
        <v>7182</v>
      </c>
      <c r="L4158" t="s">
        <v>7761</v>
      </c>
      <c r="M4158" s="87">
        <v>43698</v>
      </c>
      <c r="N4158" t="s">
        <v>3620</v>
      </c>
      <c r="O4158" t="s">
        <v>3579</v>
      </c>
      <c r="P4158" s="61">
        <v>528.5</v>
      </c>
      <c r="Q4158" t="s">
        <v>3579</v>
      </c>
      <c r="R4158" s="61">
        <v>528.5</v>
      </c>
      <c r="S4158" s="61">
        <v>0</v>
      </c>
    </row>
    <row r="4159" spans="1:19" x14ac:dyDescent="0.2">
      <c r="A4159" t="s">
        <v>869</v>
      </c>
      <c r="B4159" t="s">
        <v>2615</v>
      </c>
      <c r="C4159" t="s">
        <v>3353</v>
      </c>
      <c r="D4159" t="s">
        <v>238</v>
      </c>
      <c r="E4159" t="s">
        <v>3573</v>
      </c>
      <c r="F4159" t="s">
        <v>115</v>
      </c>
      <c r="G4159" s="87">
        <v>20190731</v>
      </c>
      <c r="H4159" t="s">
        <v>4447</v>
      </c>
      <c r="I4159" t="s">
        <v>7774</v>
      </c>
      <c r="J4159" t="s">
        <v>7774</v>
      </c>
      <c r="K4159">
        <v>7182</v>
      </c>
      <c r="L4159" t="s">
        <v>7761</v>
      </c>
      <c r="M4159" s="87">
        <v>43698</v>
      </c>
      <c r="N4159" t="s">
        <v>3620</v>
      </c>
      <c r="O4159" t="s">
        <v>3579</v>
      </c>
      <c r="P4159" s="61">
        <v>1877.58</v>
      </c>
      <c r="Q4159" t="s">
        <v>3579</v>
      </c>
      <c r="R4159" s="61">
        <v>1877.58</v>
      </c>
      <c r="S4159" s="61">
        <v>0</v>
      </c>
    </row>
    <row r="4160" spans="1:19" x14ac:dyDescent="0.2">
      <c r="A4160" t="s">
        <v>869</v>
      </c>
      <c r="B4160" t="s">
        <v>2615</v>
      </c>
      <c r="C4160" t="s">
        <v>3353</v>
      </c>
      <c r="D4160" t="s">
        <v>238</v>
      </c>
      <c r="E4160" t="s">
        <v>3573</v>
      </c>
      <c r="F4160" t="s">
        <v>115</v>
      </c>
      <c r="G4160" s="87">
        <v>20190731</v>
      </c>
      <c r="H4160" t="s">
        <v>4447</v>
      </c>
      <c r="I4160" t="s">
        <v>7774</v>
      </c>
      <c r="J4160" t="s">
        <v>7774</v>
      </c>
      <c r="K4160">
        <v>7182</v>
      </c>
      <c r="L4160" t="s">
        <v>7761</v>
      </c>
      <c r="M4160" s="87">
        <v>43698</v>
      </c>
      <c r="N4160" t="s">
        <v>3620</v>
      </c>
      <c r="O4160" t="s">
        <v>3579</v>
      </c>
      <c r="P4160" s="61">
        <v>39.93</v>
      </c>
      <c r="Q4160" t="s">
        <v>3579</v>
      </c>
      <c r="R4160" s="61">
        <v>39.93</v>
      </c>
      <c r="S4160" s="61">
        <v>0</v>
      </c>
    </row>
    <row r="4161" spans="1:19" x14ac:dyDescent="0.2">
      <c r="A4161" t="s">
        <v>869</v>
      </c>
      <c r="B4161" t="s">
        <v>2615</v>
      </c>
      <c r="C4161" t="s">
        <v>3353</v>
      </c>
      <c r="D4161" t="s">
        <v>238</v>
      </c>
      <c r="E4161" t="s">
        <v>3573</v>
      </c>
      <c r="F4161" t="s">
        <v>115</v>
      </c>
      <c r="G4161" s="87">
        <v>20190731</v>
      </c>
      <c r="H4161" t="s">
        <v>4447</v>
      </c>
      <c r="I4161" t="s">
        <v>7774</v>
      </c>
      <c r="J4161" t="s">
        <v>7774</v>
      </c>
      <c r="K4161">
        <v>7182</v>
      </c>
      <c r="L4161" t="s">
        <v>7761</v>
      </c>
      <c r="M4161" s="87">
        <v>43698</v>
      </c>
      <c r="N4161" t="s">
        <v>3620</v>
      </c>
      <c r="O4161" t="s">
        <v>3579</v>
      </c>
      <c r="P4161" s="61">
        <v>692.92</v>
      </c>
      <c r="Q4161" t="s">
        <v>3579</v>
      </c>
      <c r="R4161" s="61">
        <v>692.92</v>
      </c>
      <c r="S4161" s="61">
        <v>0</v>
      </c>
    </row>
    <row r="4162" spans="1:19" x14ac:dyDescent="0.2">
      <c r="A4162" t="s">
        <v>869</v>
      </c>
      <c r="B4162" t="s">
        <v>2615</v>
      </c>
      <c r="C4162" t="s">
        <v>3353</v>
      </c>
      <c r="D4162" t="s">
        <v>238</v>
      </c>
      <c r="E4162" t="s">
        <v>3573</v>
      </c>
      <c r="F4162" t="s">
        <v>116</v>
      </c>
      <c r="G4162" s="87">
        <v>20190831</v>
      </c>
      <c r="H4162" t="s">
        <v>4447</v>
      </c>
      <c r="I4162" t="s">
        <v>7774</v>
      </c>
      <c r="J4162" t="s">
        <v>7774</v>
      </c>
      <c r="K4162">
        <v>7222</v>
      </c>
      <c r="L4162" t="s">
        <v>7762</v>
      </c>
      <c r="M4162" s="87">
        <v>43712</v>
      </c>
      <c r="N4162" t="s">
        <v>3620</v>
      </c>
      <c r="O4162" t="s">
        <v>3579</v>
      </c>
      <c r="P4162" s="61">
        <v>594.66</v>
      </c>
      <c r="Q4162" t="s">
        <v>3579</v>
      </c>
      <c r="R4162" s="61">
        <v>594.66</v>
      </c>
      <c r="S4162" s="61">
        <v>0</v>
      </c>
    </row>
    <row r="4163" spans="1:19" x14ac:dyDescent="0.2">
      <c r="A4163" t="s">
        <v>869</v>
      </c>
      <c r="B4163" t="s">
        <v>2615</v>
      </c>
      <c r="C4163" t="s">
        <v>3353</v>
      </c>
      <c r="D4163" t="s">
        <v>238</v>
      </c>
      <c r="E4163" t="s">
        <v>3573</v>
      </c>
      <c r="F4163" t="s">
        <v>116</v>
      </c>
      <c r="G4163" s="87">
        <v>20190831</v>
      </c>
      <c r="H4163" t="s">
        <v>4447</v>
      </c>
      <c r="I4163" t="s">
        <v>7774</v>
      </c>
      <c r="J4163" t="s">
        <v>7774</v>
      </c>
      <c r="K4163">
        <v>7222</v>
      </c>
      <c r="L4163" t="s">
        <v>7762</v>
      </c>
      <c r="M4163" s="87">
        <v>43712</v>
      </c>
      <c r="N4163" t="s">
        <v>3620</v>
      </c>
      <c r="O4163" t="s">
        <v>3579</v>
      </c>
      <c r="P4163" s="61">
        <v>546.11</v>
      </c>
      <c r="Q4163" t="s">
        <v>3579</v>
      </c>
      <c r="R4163" s="61">
        <v>546.11</v>
      </c>
      <c r="S4163" s="61">
        <v>0</v>
      </c>
    </row>
    <row r="4164" spans="1:19" x14ac:dyDescent="0.2">
      <c r="A4164" t="s">
        <v>869</v>
      </c>
      <c r="B4164" t="s">
        <v>2615</v>
      </c>
      <c r="C4164" t="s">
        <v>3353</v>
      </c>
      <c r="D4164" t="s">
        <v>238</v>
      </c>
      <c r="E4164" t="s">
        <v>3573</v>
      </c>
      <c r="F4164" t="s">
        <v>116</v>
      </c>
      <c r="G4164" s="87">
        <v>20190831</v>
      </c>
      <c r="H4164" t="s">
        <v>4447</v>
      </c>
      <c r="I4164" t="s">
        <v>7774</v>
      </c>
      <c r="J4164" t="s">
        <v>7774</v>
      </c>
      <c r="K4164">
        <v>7222</v>
      </c>
      <c r="L4164" t="s">
        <v>7762</v>
      </c>
      <c r="M4164" s="87">
        <v>43712</v>
      </c>
      <c r="N4164" t="s">
        <v>3620</v>
      </c>
      <c r="O4164" t="s">
        <v>3579</v>
      </c>
      <c r="P4164" s="61">
        <v>1940.16</v>
      </c>
      <c r="Q4164" t="s">
        <v>3579</v>
      </c>
      <c r="R4164" s="61">
        <v>1940.16</v>
      </c>
      <c r="S4164" s="61">
        <v>0</v>
      </c>
    </row>
    <row r="4165" spans="1:19" x14ac:dyDescent="0.2">
      <c r="A4165" t="s">
        <v>869</v>
      </c>
      <c r="B4165" t="s">
        <v>2615</v>
      </c>
      <c r="C4165" t="s">
        <v>3353</v>
      </c>
      <c r="D4165" t="s">
        <v>238</v>
      </c>
      <c r="E4165" t="s">
        <v>3573</v>
      </c>
      <c r="F4165" t="s">
        <v>116</v>
      </c>
      <c r="G4165" s="87">
        <v>20190831</v>
      </c>
      <c r="H4165" t="s">
        <v>4447</v>
      </c>
      <c r="I4165" t="s">
        <v>7774</v>
      </c>
      <c r="J4165" t="s">
        <v>7774</v>
      </c>
      <c r="K4165">
        <v>7222</v>
      </c>
      <c r="L4165" t="s">
        <v>7762</v>
      </c>
      <c r="M4165" s="87">
        <v>43712</v>
      </c>
      <c r="N4165" t="s">
        <v>3620</v>
      </c>
      <c r="O4165" t="s">
        <v>3579</v>
      </c>
      <c r="P4165" s="61">
        <v>41.26</v>
      </c>
      <c r="Q4165" t="s">
        <v>3579</v>
      </c>
      <c r="R4165" s="61">
        <v>41.26</v>
      </c>
      <c r="S4165" s="61">
        <v>0</v>
      </c>
    </row>
    <row r="4166" spans="1:19" x14ac:dyDescent="0.2">
      <c r="A4166" t="s">
        <v>869</v>
      </c>
      <c r="B4166" t="s">
        <v>2615</v>
      </c>
      <c r="C4166" t="s">
        <v>3353</v>
      </c>
      <c r="D4166" t="s">
        <v>238</v>
      </c>
      <c r="E4166" t="s">
        <v>3573</v>
      </c>
      <c r="F4166" t="s">
        <v>116</v>
      </c>
      <c r="G4166" s="87">
        <v>20190831</v>
      </c>
      <c r="H4166" t="s">
        <v>4447</v>
      </c>
      <c r="I4166" t="s">
        <v>7774</v>
      </c>
      <c r="J4166" t="s">
        <v>7774</v>
      </c>
      <c r="K4166">
        <v>7222</v>
      </c>
      <c r="L4166" t="s">
        <v>7762</v>
      </c>
      <c r="M4166" s="87">
        <v>43712</v>
      </c>
      <c r="N4166" t="s">
        <v>3620</v>
      </c>
      <c r="O4166" t="s">
        <v>3579</v>
      </c>
      <c r="P4166" s="61">
        <v>716.02</v>
      </c>
      <c r="Q4166" t="s">
        <v>3579</v>
      </c>
      <c r="R4166" s="61">
        <v>716.02</v>
      </c>
      <c r="S4166" s="61">
        <v>0</v>
      </c>
    </row>
    <row r="4167" spans="1:19" x14ac:dyDescent="0.2">
      <c r="A4167" t="s">
        <v>869</v>
      </c>
      <c r="B4167" t="s">
        <v>2615</v>
      </c>
      <c r="C4167" t="s">
        <v>3353</v>
      </c>
      <c r="D4167" t="s">
        <v>238</v>
      </c>
      <c r="E4167" t="s">
        <v>3573</v>
      </c>
      <c r="F4167" t="s">
        <v>116</v>
      </c>
      <c r="G4167" s="87">
        <v>20190831</v>
      </c>
      <c r="H4167" t="s">
        <v>4447</v>
      </c>
      <c r="I4167" t="s">
        <v>7774</v>
      </c>
      <c r="J4167" t="s">
        <v>7774</v>
      </c>
      <c r="K4167">
        <v>7222</v>
      </c>
      <c r="L4167" t="s">
        <v>7762</v>
      </c>
      <c r="M4167" s="87">
        <v>43712</v>
      </c>
      <c r="N4167" t="s">
        <v>3620</v>
      </c>
      <c r="O4167" t="s">
        <v>3579</v>
      </c>
      <c r="P4167" s="61">
        <v>825.24</v>
      </c>
      <c r="Q4167" t="s">
        <v>3579</v>
      </c>
      <c r="R4167" s="61">
        <v>825.24</v>
      </c>
      <c r="S4167" s="61">
        <v>0</v>
      </c>
    </row>
    <row r="4168" spans="1:19" x14ac:dyDescent="0.2">
      <c r="A4168" t="s">
        <v>869</v>
      </c>
      <c r="B4168" t="s">
        <v>2615</v>
      </c>
      <c r="C4168" t="s">
        <v>3353</v>
      </c>
      <c r="D4168" t="s">
        <v>238</v>
      </c>
      <c r="E4168" t="s">
        <v>3573</v>
      </c>
      <c r="F4168" t="s">
        <v>117</v>
      </c>
      <c r="G4168" s="87">
        <v>20190930</v>
      </c>
      <c r="H4168" t="s">
        <v>4447</v>
      </c>
      <c r="I4168" t="s">
        <v>7774</v>
      </c>
      <c r="J4168" t="s">
        <v>7774</v>
      </c>
      <c r="K4168">
        <v>7264</v>
      </c>
      <c r="L4168" t="s">
        <v>7763</v>
      </c>
      <c r="M4168" s="87">
        <v>43741</v>
      </c>
      <c r="N4168" t="s">
        <v>3620</v>
      </c>
      <c r="O4168" t="s">
        <v>3579</v>
      </c>
      <c r="P4168" s="61">
        <v>798.62</v>
      </c>
      <c r="Q4168" t="s">
        <v>3579</v>
      </c>
      <c r="R4168" s="61">
        <v>798.62</v>
      </c>
      <c r="S4168" s="61">
        <v>0</v>
      </c>
    </row>
    <row r="4169" spans="1:19" x14ac:dyDescent="0.2">
      <c r="A4169" t="s">
        <v>869</v>
      </c>
      <c r="B4169" t="s">
        <v>2615</v>
      </c>
      <c r="C4169" t="s">
        <v>3353</v>
      </c>
      <c r="D4169" t="s">
        <v>238</v>
      </c>
      <c r="E4169" t="s">
        <v>3573</v>
      </c>
      <c r="F4169" t="s">
        <v>117</v>
      </c>
      <c r="G4169" s="87">
        <v>20190930</v>
      </c>
      <c r="H4169" t="s">
        <v>4447</v>
      </c>
      <c r="I4169" t="s">
        <v>7774</v>
      </c>
      <c r="J4169" t="s">
        <v>7774</v>
      </c>
      <c r="K4169">
        <v>7264</v>
      </c>
      <c r="L4169" t="s">
        <v>7763</v>
      </c>
      <c r="M4169" s="87">
        <v>43741</v>
      </c>
      <c r="N4169" t="s">
        <v>3620</v>
      </c>
      <c r="O4169" t="s">
        <v>3579</v>
      </c>
      <c r="P4169" s="61">
        <v>575.47</v>
      </c>
      <c r="Q4169" t="s">
        <v>3579</v>
      </c>
      <c r="R4169" s="61">
        <v>575.47</v>
      </c>
      <c r="S4169" s="61">
        <v>0</v>
      </c>
    </row>
    <row r="4170" spans="1:19" x14ac:dyDescent="0.2">
      <c r="A4170" t="s">
        <v>869</v>
      </c>
      <c r="B4170" t="s">
        <v>2615</v>
      </c>
      <c r="C4170" t="s">
        <v>3353</v>
      </c>
      <c r="D4170" t="s">
        <v>238</v>
      </c>
      <c r="E4170" t="s">
        <v>3573</v>
      </c>
      <c r="F4170" t="s">
        <v>117</v>
      </c>
      <c r="G4170" s="87">
        <v>20190930</v>
      </c>
      <c r="H4170" t="s">
        <v>4447</v>
      </c>
      <c r="I4170" t="s">
        <v>7774</v>
      </c>
      <c r="J4170" t="s">
        <v>7774</v>
      </c>
      <c r="K4170">
        <v>7264</v>
      </c>
      <c r="L4170" t="s">
        <v>7763</v>
      </c>
      <c r="M4170" s="87">
        <v>43741</v>
      </c>
      <c r="N4170" t="s">
        <v>3620</v>
      </c>
      <c r="O4170" t="s">
        <v>3579</v>
      </c>
      <c r="P4170" s="61">
        <v>528.5</v>
      </c>
      <c r="Q4170" t="s">
        <v>3579</v>
      </c>
      <c r="R4170" s="61">
        <v>528.5</v>
      </c>
      <c r="S4170" s="61">
        <v>0</v>
      </c>
    </row>
    <row r="4171" spans="1:19" x14ac:dyDescent="0.2">
      <c r="A4171" t="s">
        <v>869</v>
      </c>
      <c r="B4171" t="s">
        <v>2615</v>
      </c>
      <c r="C4171" t="s">
        <v>3353</v>
      </c>
      <c r="D4171" t="s">
        <v>238</v>
      </c>
      <c r="E4171" t="s">
        <v>3573</v>
      </c>
      <c r="F4171" t="s">
        <v>117</v>
      </c>
      <c r="G4171" s="87">
        <v>20190930</v>
      </c>
      <c r="H4171" t="s">
        <v>4447</v>
      </c>
      <c r="I4171" t="s">
        <v>7774</v>
      </c>
      <c r="J4171" t="s">
        <v>7774</v>
      </c>
      <c r="K4171">
        <v>7264</v>
      </c>
      <c r="L4171" t="s">
        <v>7763</v>
      </c>
      <c r="M4171" s="87">
        <v>43741</v>
      </c>
      <c r="N4171" t="s">
        <v>3620</v>
      </c>
      <c r="O4171" t="s">
        <v>3579</v>
      </c>
      <c r="P4171" s="61">
        <v>1877.58</v>
      </c>
      <c r="Q4171" t="s">
        <v>3579</v>
      </c>
      <c r="R4171" s="61">
        <v>1877.58</v>
      </c>
      <c r="S4171" s="61">
        <v>0</v>
      </c>
    </row>
    <row r="4172" spans="1:19" x14ac:dyDescent="0.2">
      <c r="A4172" t="s">
        <v>869</v>
      </c>
      <c r="B4172" t="s">
        <v>2615</v>
      </c>
      <c r="C4172" t="s">
        <v>3353</v>
      </c>
      <c r="D4172" t="s">
        <v>238</v>
      </c>
      <c r="E4172" t="s">
        <v>3573</v>
      </c>
      <c r="F4172" t="s">
        <v>117</v>
      </c>
      <c r="G4172" s="87">
        <v>20190930</v>
      </c>
      <c r="H4172" t="s">
        <v>4447</v>
      </c>
      <c r="I4172" t="s">
        <v>7774</v>
      </c>
      <c r="J4172" t="s">
        <v>7774</v>
      </c>
      <c r="K4172">
        <v>7264</v>
      </c>
      <c r="L4172" t="s">
        <v>7763</v>
      </c>
      <c r="M4172" s="87">
        <v>43741</v>
      </c>
      <c r="N4172" t="s">
        <v>3620</v>
      </c>
      <c r="O4172" t="s">
        <v>3579</v>
      </c>
      <c r="P4172" s="61">
        <v>39.93</v>
      </c>
      <c r="Q4172" t="s">
        <v>3579</v>
      </c>
      <c r="R4172" s="61">
        <v>39.93</v>
      </c>
      <c r="S4172" s="61">
        <v>0</v>
      </c>
    </row>
    <row r="4173" spans="1:19" x14ac:dyDescent="0.2">
      <c r="A4173" t="s">
        <v>869</v>
      </c>
      <c r="B4173" t="s">
        <v>2615</v>
      </c>
      <c r="C4173" t="s">
        <v>3353</v>
      </c>
      <c r="D4173" t="s">
        <v>238</v>
      </c>
      <c r="E4173" t="s">
        <v>3573</v>
      </c>
      <c r="F4173" t="s">
        <v>117</v>
      </c>
      <c r="G4173" s="87">
        <v>20190930</v>
      </c>
      <c r="H4173" t="s">
        <v>4447</v>
      </c>
      <c r="I4173" t="s">
        <v>7774</v>
      </c>
      <c r="J4173" t="s">
        <v>7774</v>
      </c>
      <c r="K4173">
        <v>7264</v>
      </c>
      <c r="L4173" t="s">
        <v>7763</v>
      </c>
      <c r="M4173" s="87">
        <v>43741</v>
      </c>
      <c r="N4173" t="s">
        <v>3620</v>
      </c>
      <c r="O4173" t="s">
        <v>3579</v>
      </c>
      <c r="P4173" s="61">
        <v>692.92</v>
      </c>
      <c r="Q4173" t="s">
        <v>3579</v>
      </c>
      <c r="R4173" s="61">
        <v>692.92</v>
      </c>
      <c r="S4173" s="61">
        <v>0</v>
      </c>
    </row>
    <row r="4174" spans="1:19" x14ac:dyDescent="0.2">
      <c r="A4174" t="s">
        <v>869</v>
      </c>
      <c r="B4174" t="s">
        <v>2615</v>
      </c>
      <c r="C4174" t="s">
        <v>3353</v>
      </c>
      <c r="D4174" t="s">
        <v>238</v>
      </c>
      <c r="E4174" t="s">
        <v>3573</v>
      </c>
      <c r="F4174" t="s">
        <v>118</v>
      </c>
      <c r="G4174" s="87">
        <v>20191031</v>
      </c>
      <c r="H4174" t="s">
        <v>4447</v>
      </c>
      <c r="I4174" t="s">
        <v>7774</v>
      </c>
      <c r="J4174" t="s">
        <v>7774</v>
      </c>
      <c r="K4174">
        <v>7328</v>
      </c>
      <c r="L4174" t="s">
        <v>7764</v>
      </c>
      <c r="M4174" s="87">
        <v>43782</v>
      </c>
      <c r="N4174" t="s">
        <v>3620</v>
      </c>
      <c r="O4174" t="s">
        <v>3579</v>
      </c>
      <c r="P4174" s="61">
        <v>825.24</v>
      </c>
      <c r="Q4174" t="s">
        <v>3579</v>
      </c>
      <c r="R4174" s="61">
        <v>825.24</v>
      </c>
      <c r="S4174" s="61">
        <v>0</v>
      </c>
    </row>
    <row r="4175" spans="1:19" x14ac:dyDescent="0.2">
      <c r="A4175" t="s">
        <v>869</v>
      </c>
      <c r="B4175" t="s">
        <v>2615</v>
      </c>
      <c r="C4175" t="s">
        <v>3353</v>
      </c>
      <c r="D4175" t="s">
        <v>238</v>
      </c>
      <c r="E4175" t="s">
        <v>3573</v>
      </c>
      <c r="F4175" t="s">
        <v>118</v>
      </c>
      <c r="G4175" s="87">
        <v>20191031</v>
      </c>
      <c r="H4175" t="s">
        <v>4447</v>
      </c>
      <c r="I4175" t="s">
        <v>7774</v>
      </c>
      <c r="J4175" t="s">
        <v>7774</v>
      </c>
      <c r="K4175">
        <v>7328</v>
      </c>
      <c r="L4175" t="s">
        <v>7764</v>
      </c>
      <c r="M4175" s="87">
        <v>43782</v>
      </c>
      <c r="N4175" t="s">
        <v>3620</v>
      </c>
      <c r="O4175" t="s">
        <v>3579</v>
      </c>
      <c r="P4175" s="61">
        <v>594.66</v>
      </c>
      <c r="Q4175" t="s">
        <v>3579</v>
      </c>
      <c r="R4175" s="61">
        <v>594.66</v>
      </c>
      <c r="S4175" s="61">
        <v>0</v>
      </c>
    </row>
    <row r="4176" spans="1:19" x14ac:dyDescent="0.2">
      <c r="A4176" t="s">
        <v>869</v>
      </c>
      <c r="B4176" t="s">
        <v>2615</v>
      </c>
      <c r="C4176" t="s">
        <v>3353</v>
      </c>
      <c r="D4176" t="s">
        <v>238</v>
      </c>
      <c r="E4176" t="s">
        <v>3573</v>
      </c>
      <c r="F4176" t="s">
        <v>118</v>
      </c>
      <c r="G4176" s="87">
        <v>20191031</v>
      </c>
      <c r="H4176" t="s">
        <v>4447</v>
      </c>
      <c r="I4176" t="s">
        <v>7774</v>
      </c>
      <c r="J4176" t="s">
        <v>7774</v>
      </c>
      <c r="K4176">
        <v>7328</v>
      </c>
      <c r="L4176" t="s">
        <v>7764</v>
      </c>
      <c r="M4176" s="87">
        <v>43782</v>
      </c>
      <c r="N4176" t="s">
        <v>3620</v>
      </c>
      <c r="O4176" t="s">
        <v>3579</v>
      </c>
      <c r="P4176" s="61">
        <v>546.11</v>
      </c>
      <c r="Q4176" t="s">
        <v>3579</v>
      </c>
      <c r="R4176" s="61">
        <v>546.11</v>
      </c>
      <c r="S4176" s="61">
        <v>0</v>
      </c>
    </row>
    <row r="4177" spans="1:19" x14ac:dyDescent="0.2">
      <c r="A4177" t="s">
        <v>869</v>
      </c>
      <c r="B4177" t="s">
        <v>2615</v>
      </c>
      <c r="C4177" t="s">
        <v>3353</v>
      </c>
      <c r="D4177" t="s">
        <v>238</v>
      </c>
      <c r="E4177" t="s">
        <v>3573</v>
      </c>
      <c r="F4177" t="s">
        <v>118</v>
      </c>
      <c r="G4177" s="87">
        <v>20191031</v>
      </c>
      <c r="H4177" t="s">
        <v>4447</v>
      </c>
      <c r="I4177" t="s">
        <v>7774</v>
      </c>
      <c r="J4177" t="s">
        <v>7774</v>
      </c>
      <c r="K4177">
        <v>7328</v>
      </c>
      <c r="L4177" t="s">
        <v>7764</v>
      </c>
      <c r="M4177" s="87">
        <v>43782</v>
      </c>
      <c r="N4177" t="s">
        <v>3620</v>
      </c>
      <c r="O4177" t="s">
        <v>3579</v>
      </c>
      <c r="P4177" s="61">
        <v>1940.16</v>
      </c>
      <c r="Q4177" t="s">
        <v>3579</v>
      </c>
      <c r="R4177" s="61">
        <v>1940.16</v>
      </c>
      <c r="S4177" s="61">
        <v>0</v>
      </c>
    </row>
    <row r="4178" spans="1:19" x14ac:dyDescent="0.2">
      <c r="A4178" t="s">
        <v>869</v>
      </c>
      <c r="B4178" t="s">
        <v>2615</v>
      </c>
      <c r="C4178" t="s">
        <v>3353</v>
      </c>
      <c r="D4178" t="s">
        <v>238</v>
      </c>
      <c r="E4178" t="s">
        <v>3573</v>
      </c>
      <c r="F4178" t="s">
        <v>118</v>
      </c>
      <c r="G4178" s="87">
        <v>20191031</v>
      </c>
      <c r="H4178" t="s">
        <v>4447</v>
      </c>
      <c r="I4178" t="s">
        <v>7774</v>
      </c>
      <c r="J4178" t="s">
        <v>7774</v>
      </c>
      <c r="K4178">
        <v>7328</v>
      </c>
      <c r="L4178" t="s">
        <v>7764</v>
      </c>
      <c r="M4178" s="87">
        <v>43782</v>
      </c>
      <c r="N4178" t="s">
        <v>3620</v>
      </c>
      <c r="O4178" t="s">
        <v>3579</v>
      </c>
      <c r="P4178" s="61">
        <v>41.26</v>
      </c>
      <c r="Q4178" t="s">
        <v>3579</v>
      </c>
      <c r="R4178" s="61">
        <v>41.26</v>
      </c>
      <c r="S4178" s="61">
        <v>0</v>
      </c>
    </row>
    <row r="4179" spans="1:19" x14ac:dyDescent="0.2">
      <c r="A4179" t="s">
        <v>869</v>
      </c>
      <c r="B4179" t="s">
        <v>2615</v>
      </c>
      <c r="C4179" t="s">
        <v>3353</v>
      </c>
      <c r="D4179" t="s">
        <v>238</v>
      </c>
      <c r="E4179" t="s">
        <v>3573</v>
      </c>
      <c r="F4179" t="s">
        <v>118</v>
      </c>
      <c r="G4179" s="87">
        <v>20191031</v>
      </c>
      <c r="H4179" t="s">
        <v>4447</v>
      </c>
      <c r="I4179" t="s">
        <v>7774</v>
      </c>
      <c r="J4179" t="s">
        <v>7774</v>
      </c>
      <c r="K4179">
        <v>7328</v>
      </c>
      <c r="L4179" t="s">
        <v>7764</v>
      </c>
      <c r="M4179" s="87">
        <v>43782</v>
      </c>
      <c r="N4179" t="s">
        <v>3620</v>
      </c>
      <c r="O4179" t="s">
        <v>3579</v>
      </c>
      <c r="P4179" s="61">
        <v>716.02</v>
      </c>
      <c r="Q4179" t="s">
        <v>3579</v>
      </c>
      <c r="R4179" s="61">
        <v>716.02</v>
      </c>
      <c r="S4179" s="61">
        <v>0</v>
      </c>
    </row>
    <row r="4180" spans="1:19" x14ac:dyDescent="0.2">
      <c r="A4180" t="s">
        <v>869</v>
      </c>
      <c r="B4180" t="s">
        <v>2615</v>
      </c>
      <c r="C4180" t="s">
        <v>3353</v>
      </c>
      <c r="D4180" t="s">
        <v>238</v>
      </c>
      <c r="E4180" t="s">
        <v>3573</v>
      </c>
      <c r="F4180" t="s">
        <v>119</v>
      </c>
      <c r="G4180" s="87">
        <v>20191130</v>
      </c>
      <c r="H4180" t="s">
        <v>4447</v>
      </c>
      <c r="I4180" t="s">
        <v>7774</v>
      </c>
      <c r="J4180" t="s">
        <v>7774</v>
      </c>
      <c r="K4180">
        <v>7372</v>
      </c>
      <c r="L4180" t="s">
        <v>7765</v>
      </c>
      <c r="M4180" s="87">
        <v>43808</v>
      </c>
      <c r="N4180" t="s">
        <v>3578</v>
      </c>
      <c r="O4180" t="s">
        <v>3579</v>
      </c>
      <c r="P4180" s="61">
        <v>575.47</v>
      </c>
      <c r="Q4180" t="s">
        <v>3579</v>
      </c>
      <c r="R4180" s="61">
        <v>575.47</v>
      </c>
      <c r="S4180" s="61">
        <v>0</v>
      </c>
    </row>
    <row r="4181" spans="1:19" x14ac:dyDescent="0.2">
      <c r="A4181" t="s">
        <v>869</v>
      </c>
      <c r="B4181" t="s">
        <v>2615</v>
      </c>
      <c r="C4181" t="s">
        <v>3353</v>
      </c>
      <c r="D4181" t="s">
        <v>238</v>
      </c>
      <c r="E4181" t="s">
        <v>3573</v>
      </c>
      <c r="F4181" t="s">
        <v>119</v>
      </c>
      <c r="G4181" s="87">
        <v>20191130</v>
      </c>
      <c r="H4181" t="s">
        <v>4447</v>
      </c>
      <c r="I4181" t="s">
        <v>7774</v>
      </c>
      <c r="J4181" t="s">
        <v>7774</v>
      </c>
      <c r="K4181">
        <v>7372</v>
      </c>
      <c r="L4181" t="s">
        <v>7765</v>
      </c>
      <c r="M4181" s="87">
        <v>43808</v>
      </c>
      <c r="N4181" t="s">
        <v>3578</v>
      </c>
      <c r="O4181" t="s">
        <v>3579</v>
      </c>
      <c r="P4181" s="61">
        <v>528.5</v>
      </c>
      <c r="Q4181" t="s">
        <v>3579</v>
      </c>
      <c r="R4181" s="61">
        <v>528.5</v>
      </c>
      <c r="S4181" s="61">
        <v>0</v>
      </c>
    </row>
    <row r="4182" spans="1:19" x14ac:dyDescent="0.2">
      <c r="A4182" t="s">
        <v>869</v>
      </c>
      <c r="B4182" t="s">
        <v>2615</v>
      </c>
      <c r="C4182" t="s">
        <v>3353</v>
      </c>
      <c r="D4182" t="s">
        <v>238</v>
      </c>
      <c r="E4182" t="s">
        <v>3573</v>
      </c>
      <c r="F4182" t="s">
        <v>119</v>
      </c>
      <c r="G4182" s="87">
        <v>20191130</v>
      </c>
      <c r="H4182" t="s">
        <v>4447</v>
      </c>
      <c r="I4182" t="s">
        <v>7774</v>
      </c>
      <c r="J4182" t="s">
        <v>7774</v>
      </c>
      <c r="K4182">
        <v>7372</v>
      </c>
      <c r="L4182" t="s">
        <v>7765</v>
      </c>
      <c r="M4182" s="87">
        <v>43808</v>
      </c>
      <c r="N4182" t="s">
        <v>3578</v>
      </c>
      <c r="O4182" t="s">
        <v>3579</v>
      </c>
      <c r="P4182" s="61">
        <v>1877.58</v>
      </c>
      <c r="Q4182" t="s">
        <v>3579</v>
      </c>
      <c r="R4182" s="61">
        <v>1877.58</v>
      </c>
      <c r="S4182" s="61">
        <v>0</v>
      </c>
    </row>
    <row r="4183" spans="1:19" x14ac:dyDescent="0.2">
      <c r="A4183" t="s">
        <v>869</v>
      </c>
      <c r="B4183" t="s">
        <v>2615</v>
      </c>
      <c r="C4183" t="s">
        <v>3353</v>
      </c>
      <c r="D4183" t="s">
        <v>238</v>
      </c>
      <c r="E4183" t="s">
        <v>3573</v>
      </c>
      <c r="F4183" t="s">
        <v>119</v>
      </c>
      <c r="G4183" s="87">
        <v>20191130</v>
      </c>
      <c r="H4183" t="s">
        <v>4447</v>
      </c>
      <c r="I4183" t="s">
        <v>7774</v>
      </c>
      <c r="J4183" t="s">
        <v>7774</v>
      </c>
      <c r="K4183">
        <v>7372</v>
      </c>
      <c r="L4183" t="s">
        <v>7765</v>
      </c>
      <c r="M4183" s="87">
        <v>43808</v>
      </c>
      <c r="N4183" t="s">
        <v>3578</v>
      </c>
      <c r="O4183" t="s">
        <v>3579</v>
      </c>
      <c r="P4183" s="61">
        <v>39.93</v>
      </c>
      <c r="Q4183" t="s">
        <v>3579</v>
      </c>
      <c r="R4183" s="61">
        <v>39.93</v>
      </c>
      <c r="S4183" s="61">
        <v>0</v>
      </c>
    </row>
    <row r="4184" spans="1:19" x14ac:dyDescent="0.2">
      <c r="A4184" t="s">
        <v>869</v>
      </c>
      <c r="B4184" t="s">
        <v>2615</v>
      </c>
      <c r="C4184" t="s">
        <v>3353</v>
      </c>
      <c r="D4184" t="s">
        <v>238</v>
      </c>
      <c r="E4184" t="s">
        <v>3573</v>
      </c>
      <c r="F4184" t="s">
        <v>119</v>
      </c>
      <c r="G4184" s="87">
        <v>20191130</v>
      </c>
      <c r="H4184" t="s">
        <v>4447</v>
      </c>
      <c r="I4184" t="s">
        <v>7774</v>
      </c>
      <c r="J4184" t="s">
        <v>7774</v>
      </c>
      <c r="K4184">
        <v>7372</v>
      </c>
      <c r="L4184" t="s">
        <v>7765</v>
      </c>
      <c r="M4184" s="87">
        <v>43808</v>
      </c>
      <c r="N4184" t="s">
        <v>3578</v>
      </c>
      <c r="O4184" t="s">
        <v>3579</v>
      </c>
      <c r="P4184" s="61">
        <v>692.92</v>
      </c>
      <c r="Q4184" t="s">
        <v>3579</v>
      </c>
      <c r="R4184" s="61">
        <v>692.92</v>
      </c>
      <c r="S4184" s="61">
        <v>0</v>
      </c>
    </row>
    <row r="4185" spans="1:19" x14ac:dyDescent="0.2">
      <c r="A4185" t="s">
        <v>869</v>
      </c>
      <c r="B4185" t="s">
        <v>2615</v>
      </c>
      <c r="C4185" t="s">
        <v>3353</v>
      </c>
      <c r="D4185" t="s">
        <v>238</v>
      </c>
      <c r="E4185" t="s">
        <v>3573</v>
      </c>
      <c r="F4185" t="s">
        <v>119</v>
      </c>
      <c r="G4185" s="87">
        <v>20191130</v>
      </c>
      <c r="H4185" t="s">
        <v>4447</v>
      </c>
      <c r="I4185" t="s">
        <v>7774</v>
      </c>
      <c r="J4185" t="s">
        <v>7774</v>
      </c>
      <c r="K4185">
        <v>7372</v>
      </c>
      <c r="L4185" t="s">
        <v>7765</v>
      </c>
      <c r="M4185" s="87">
        <v>43808</v>
      </c>
      <c r="N4185" t="s">
        <v>3578</v>
      </c>
      <c r="O4185" t="s">
        <v>3579</v>
      </c>
      <c r="P4185" s="61">
        <v>798.62</v>
      </c>
      <c r="Q4185" t="s">
        <v>3579</v>
      </c>
      <c r="R4185" s="61">
        <v>798.62</v>
      </c>
      <c r="S4185" s="61">
        <v>0</v>
      </c>
    </row>
    <row r="4186" spans="1:19" x14ac:dyDescent="0.2">
      <c r="A4186" t="s">
        <v>869</v>
      </c>
      <c r="B4186" t="s">
        <v>2615</v>
      </c>
      <c r="C4186" t="s">
        <v>3353</v>
      </c>
      <c r="D4186" t="s">
        <v>238</v>
      </c>
      <c r="E4186" t="s">
        <v>3573</v>
      </c>
      <c r="F4186" t="s">
        <v>120</v>
      </c>
      <c r="G4186" s="87">
        <v>20191231</v>
      </c>
      <c r="H4186" t="s">
        <v>4447</v>
      </c>
      <c r="I4186" t="s">
        <v>7774</v>
      </c>
      <c r="J4186" t="s">
        <v>7774</v>
      </c>
      <c r="K4186">
        <v>7415</v>
      </c>
      <c r="L4186" t="s">
        <v>7766</v>
      </c>
      <c r="M4186" s="87">
        <v>43840</v>
      </c>
      <c r="N4186" t="s">
        <v>3620</v>
      </c>
      <c r="O4186" t="s">
        <v>3579</v>
      </c>
      <c r="P4186" s="61">
        <v>825.24</v>
      </c>
      <c r="Q4186" t="s">
        <v>3579</v>
      </c>
      <c r="R4186" s="61">
        <v>825.24</v>
      </c>
      <c r="S4186" s="61">
        <v>0</v>
      </c>
    </row>
    <row r="4187" spans="1:19" x14ac:dyDescent="0.2">
      <c r="A4187" t="s">
        <v>869</v>
      </c>
      <c r="B4187" t="s">
        <v>2615</v>
      </c>
      <c r="C4187" t="s">
        <v>3353</v>
      </c>
      <c r="D4187" t="s">
        <v>238</v>
      </c>
      <c r="E4187" t="s">
        <v>3573</v>
      </c>
      <c r="F4187" t="s">
        <v>120</v>
      </c>
      <c r="G4187" s="87">
        <v>20191231</v>
      </c>
      <c r="H4187" t="s">
        <v>4447</v>
      </c>
      <c r="I4187" t="s">
        <v>7774</v>
      </c>
      <c r="J4187" t="s">
        <v>7774</v>
      </c>
      <c r="K4187">
        <v>7415</v>
      </c>
      <c r="L4187" t="s">
        <v>7766</v>
      </c>
      <c r="M4187" s="87">
        <v>43840</v>
      </c>
      <c r="N4187" t="s">
        <v>3620</v>
      </c>
      <c r="O4187" t="s">
        <v>3579</v>
      </c>
      <c r="P4187" s="61">
        <v>594.66</v>
      </c>
      <c r="Q4187" t="s">
        <v>3579</v>
      </c>
      <c r="R4187" s="61">
        <v>594.66</v>
      </c>
      <c r="S4187" s="61">
        <v>0</v>
      </c>
    </row>
    <row r="4188" spans="1:19" x14ac:dyDescent="0.2">
      <c r="A4188" t="s">
        <v>869</v>
      </c>
      <c r="B4188" t="s">
        <v>2615</v>
      </c>
      <c r="C4188" t="s">
        <v>3353</v>
      </c>
      <c r="D4188" t="s">
        <v>238</v>
      </c>
      <c r="E4188" t="s">
        <v>3573</v>
      </c>
      <c r="F4188" t="s">
        <v>120</v>
      </c>
      <c r="G4188" s="87">
        <v>20191231</v>
      </c>
      <c r="H4188" t="s">
        <v>4447</v>
      </c>
      <c r="I4188" t="s">
        <v>7774</v>
      </c>
      <c r="J4188" t="s">
        <v>7774</v>
      </c>
      <c r="K4188">
        <v>7415</v>
      </c>
      <c r="L4188" t="s">
        <v>7766</v>
      </c>
      <c r="M4188" s="87">
        <v>43840</v>
      </c>
      <c r="N4188" t="s">
        <v>3620</v>
      </c>
      <c r="O4188" t="s">
        <v>3579</v>
      </c>
      <c r="P4188" s="61">
        <v>546.11</v>
      </c>
      <c r="Q4188" t="s">
        <v>3579</v>
      </c>
      <c r="R4188" s="61">
        <v>546.11</v>
      </c>
      <c r="S4188" s="61">
        <v>0</v>
      </c>
    </row>
    <row r="4189" spans="1:19" x14ac:dyDescent="0.2">
      <c r="A4189" t="s">
        <v>869</v>
      </c>
      <c r="B4189" t="s">
        <v>2615</v>
      </c>
      <c r="C4189" t="s">
        <v>3353</v>
      </c>
      <c r="D4189" t="s">
        <v>238</v>
      </c>
      <c r="E4189" t="s">
        <v>3573</v>
      </c>
      <c r="F4189" t="s">
        <v>120</v>
      </c>
      <c r="G4189" s="87">
        <v>20191231</v>
      </c>
      <c r="H4189" t="s">
        <v>4447</v>
      </c>
      <c r="I4189" t="s">
        <v>7774</v>
      </c>
      <c r="J4189" t="s">
        <v>7774</v>
      </c>
      <c r="K4189">
        <v>7415</v>
      </c>
      <c r="L4189" t="s">
        <v>7766</v>
      </c>
      <c r="M4189" s="87">
        <v>43840</v>
      </c>
      <c r="N4189" t="s">
        <v>3620</v>
      </c>
      <c r="O4189" t="s">
        <v>3579</v>
      </c>
      <c r="P4189" s="61">
        <v>1940.16</v>
      </c>
      <c r="Q4189" t="s">
        <v>3579</v>
      </c>
      <c r="R4189" s="61">
        <v>1940.16</v>
      </c>
      <c r="S4189" s="61">
        <v>0</v>
      </c>
    </row>
    <row r="4190" spans="1:19" x14ac:dyDescent="0.2">
      <c r="A4190" t="s">
        <v>869</v>
      </c>
      <c r="B4190" t="s">
        <v>2615</v>
      </c>
      <c r="C4190" t="s">
        <v>3353</v>
      </c>
      <c r="D4190" t="s">
        <v>238</v>
      </c>
      <c r="E4190" t="s">
        <v>3573</v>
      </c>
      <c r="F4190" t="s">
        <v>120</v>
      </c>
      <c r="G4190" s="87">
        <v>20191231</v>
      </c>
      <c r="H4190" t="s">
        <v>4447</v>
      </c>
      <c r="I4190" t="s">
        <v>7774</v>
      </c>
      <c r="J4190" t="s">
        <v>7774</v>
      </c>
      <c r="K4190">
        <v>7415</v>
      </c>
      <c r="L4190" t="s">
        <v>7766</v>
      </c>
      <c r="M4190" s="87">
        <v>43840</v>
      </c>
      <c r="N4190" t="s">
        <v>3620</v>
      </c>
      <c r="O4190" t="s">
        <v>3579</v>
      </c>
      <c r="P4190" s="61">
        <v>41.26</v>
      </c>
      <c r="Q4190" t="s">
        <v>3579</v>
      </c>
      <c r="R4190" s="61">
        <v>41.26</v>
      </c>
      <c r="S4190" s="61">
        <v>0</v>
      </c>
    </row>
    <row r="4191" spans="1:19" x14ac:dyDescent="0.2">
      <c r="A4191" t="s">
        <v>869</v>
      </c>
      <c r="B4191" t="s">
        <v>2615</v>
      </c>
      <c r="C4191" t="s">
        <v>3353</v>
      </c>
      <c r="D4191" t="s">
        <v>238</v>
      </c>
      <c r="E4191" t="s">
        <v>3573</v>
      </c>
      <c r="F4191" t="s">
        <v>120</v>
      </c>
      <c r="G4191" s="87">
        <v>20191231</v>
      </c>
      <c r="H4191" t="s">
        <v>4447</v>
      </c>
      <c r="I4191" t="s">
        <v>7774</v>
      </c>
      <c r="J4191" t="s">
        <v>7774</v>
      </c>
      <c r="K4191">
        <v>7415</v>
      </c>
      <c r="L4191" t="s">
        <v>7766</v>
      </c>
      <c r="M4191" s="87">
        <v>43840</v>
      </c>
      <c r="N4191" t="s">
        <v>3620</v>
      </c>
      <c r="O4191" t="s">
        <v>3579</v>
      </c>
      <c r="P4191" s="61">
        <v>716.02</v>
      </c>
      <c r="Q4191" t="s">
        <v>3579</v>
      </c>
      <c r="R4191" s="61">
        <v>716.02</v>
      </c>
      <c r="S4191" s="61">
        <v>0</v>
      </c>
    </row>
    <row r="4192" spans="1:19" x14ac:dyDescent="0.2">
      <c r="A4192" t="s">
        <v>869</v>
      </c>
      <c r="B4192" t="s">
        <v>2615</v>
      </c>
      <c r="C4192" t="s">
        <v>3353</v>
      </c>
      <c r="D4192" t="s">
        <v>238</v>
      </c>
      <c r="E4192" t="s">
        <v>3573</v>
      </c>
      <c r="F4192" t="s">
        <v>121</v>
      </c>
      <c r="G4192" s="87">
        <v>20200131</v>
      </c>
      <c r="H4192" t="s">
        <v>4447</v>
      </c>
      <c r="I4192" t="s">
        <v>7774</v>
      </c>
      <c r="J4192" t="s">
        <v>7774</v>
      </c>
      <c r="K4192">
        <v>7477</v>
      </c>
      <c r="L4192" t="s">
        <v>7767</v>
      </c>
      <c r="M4192" s="87">
        <v>43873</v>
      </c>
      <c r="N4192" t="s">
        <v>3620</v>
      </c>
      <c r="O4192" t="s">
        <v>3579</v>
      </c>
      <c r="P4192" s="61">
        <v>825.24</v>
      </c>
      <c r="Q4192" t="s">
        <v>3579</v>
      </c>
      <c r="R4192" s="61">
        <v>825.24</v>
      </c>
      <c r="S4192" s="61">
        <v>0</v>
      </c>
    </row>
    <row r="4193" spans="1:19" x14ac:dyDescent="0.2">
      <c r="A4193" t="s">
        <v>869</v>
      </c>
      <c r="B4193" t="s">
        <v>2615</v>
      </c>
      <c r="C4193" t="s">
        <v>3353</v>
      </c>
      <c r="D4193" t="s">
        <v>238</v>
      </c>
      <c r="E4193" t="s">
        <v>3573</v>
      </c>
      <c r="F4193" t="s">
        <v>121</v>
      </c>
      <c r="G4193" s="87">
        <v>20200131</v>
      </c>
      <c r="H4193" t="s">
        <v>4447</v>
      </c>
      <c r="I4193" t="s">
        <v>7774</v>
      </c>
      <c r="J4193" t="s">
        <v>7774</v>
      </c>
      <c r="K4193">
        <v>7477</v>
      </c>
      <c r="L4193" t="s">
        <v>7767</v>
      </c>
      <c r="M4193" s="87">
        <v>43873</v>
      </c>
      <c r="N4193" t="s">
        <v>3620</v>
      </c>
      <c r="O4193" t="s">
        <v>3579</v>
      </c>
      <c r="P4193" s="61">
        <v>594.66</v>
      </c>
      <c r="Q4193" t="s">
        <v>3579</v>
      </c>
      <c r="R4193" s="61">
        <v>594.66</v>
      </c>
      <c r="S4193" s="61">
        <v>0</v>
      </c>
    </row>
    <row r="4194" spans="1:19" x14ac:dyDescent="0.2">
      <c r="A4194" t="s">
        <v>869</v>
      </c>
      <c r="B4194" t="s">
        <v>2615</v>
      </c>
      <c r="C4194" t="s">
        <v>3353</v>
      </c>
      <c r="D4194" t="s">
        <v>238</v>
      </c>
      <c r="E4194" t="s">
        <v>3573</v>
      </c>
      <c r="F4194" t="s">
        <v>121</v>
      </c>
      <c r="G4194" s="87">
        <v>20200131</v>
      </c>
      <c r="H4194" t="s">
        <v>4447</v>
      </c>
      <c r="I4194" t="s">
        <v>7774</v>
      </c>
      <c r="J4194" t="s">
        <v>7774</v>
      </c>
      <c r="K4194">
        <v>7477</v>
      </c>
      <c r="L4194" t="s">
        <v>7767</v>
      </c>
      <c r="M4194" s="87">
        <v>43873</v>
      </c>
      <c r="N4194" t="s">
        <v>3620</v>
      </c>
      <c r="O4194" t="s">
        <v>3579</v>
      </c>
      <c r="P4194" s="61">
        <v>546.11</v>
      </c>
      <c r="Q4194" t="s">
        <v>3579</v>
      </c>
      <c r="R4194" s="61">
        <v>546.11</v>
      </c>
      <c r="S4194" s="61">
        <v>0</v>
      </c>
    </row>
    <row r="4195" spans="1:19" x14ac:dyDescent="0.2">
      <c r="A4195" t="s">
        <v>869</v>
      </c>
      <c r="B4195" t="s">
        <v>2615</v>
      </c>
      <c r="C4195" t="s">
        <v>3353</v>
      </c>
      <c r="D4195" t="s">
        <v>238</v>
      </c>
      <c r="E4195" t="s">
        <v>3573</v>
      </c>
      <c r="F4195" t="s">
        <v>121</v>
      </c>
      <c r="G4195" s="87">
        <v>20200131</v>
      </c>
      <c r="H4195" t="s">
        <v>4447</v>
      </c>
      <c r="I4195" t="s">
        <v>7774</v>
      </c>
      <c r="J4195" t="s">
        <v>7774</v>
      </c>
      <c r="K4195">
        <v>7477</v>
      </c>
      <c r="L4195" t="s">
        <v>7767</v>
      </c>
      <c r="M4195" s="87">
        <v>43873</v>
      </c>
      <c r="N4195" t="s">
        <v>3620</v>
      </c>
      <c r="O4195" t="s">
        <v>3579</v>
      </c>
      <c r="P4195" s="61">
        <v>1940.16</v>
      </c>
      <c r="Q4195" t="s">
        <v>3579</v>
      </c>
      <c r="R4195" s="61">
        <v>1940.16</v>
      </c>
      <c r="S4195" s="61">
        <v>0</v>
      </c>
    </row>
    <row r="4196" spans="1:19" x14ac:dyDescent="0.2">
      <c r="A4196" t="s">
        <v>869</v>
      </c>
      <c r="B4196" t="s">
        <v>2615</v>
      </c>
      <c r="C4196" t="s">
        <v>3353</v>
      </c>
      <c r="D4196" t="s">
        <v>238</v>
      </c>
      <c r="E4196" t="s">
        <v>3573</v>
      </c>
      <c r="F4196" t="s">
        <v>121</v>
      </c>
      <c r="G4196" s="87">
        <v>20200131</v>
      </c>
      <c r="H4196" t="s">
        <v>4447</v>
      </c>
      <c r="I4196" t="s">
        <v>7774</v>
      </c>
      <c r="J4196" t="s">
        <v>7774</v>
      </c>
      <c r="K4196">
        <v>7477</v>
      </c>
      <c r="L4196" t="s">
        <v>7767</v>
      </c>
      <c r="M4196" s="87">
        <v>43873</v>
      </c>
      <c r="N4196" t="s">
        <v>3620</v>
      </c>
      <c r="O4196" t="s">
        <v>3579</v>
      </c>
      <c r="P4196" s="61">
        <v>41.26</v>
      </c>
      <c r="Q4196" t="s">
        <v>3579</v>
      </c>
      <c r="R4196" s="61">
        <v>41.26</v>
      </c>
      <c r="S4196" s="61">
        <v>0</v>
      </c>
    </row>
    <row r="4197" spans="1:19" x14ac:dyDescent="0.2">
      <c r="A4197" t="s">
        <v>869</v>
      </c>
      <c r="B4197" t="s">
        <v>2615</v>
      </c>
      <c r="C4197" t="s">
        <v>3353</v>
      </c>
      <c r="D4197" t="s">
        <v>238</v>
      </c>
      <c r="E4197" t="s">
        <v>3573</v>
      </c>
      <c r="F4197" t="s">
        <v>121</v>
      </c>
      <c r="G4197" s="87">
        <v>20200131</v>
      </c>
      <c r="H4197" t="s">
        <v>4447</v>
      </c>
      <c r="I4197" t="s">
        <v>7774</v>
      </c>
      <c r="J4197" t="s">
        <v>7774</v>
      </c>
      <c r="K4197">
        <v>7477</v>
      </c>
      <c r="L4197" t="s">
        <v>7767</v>
      </c>
      <c r="M4197" s="87">
        <v>43873</v>
      </c>
      <c r="N4197" t="s">
        <v>3620</v>
      </c>
      <c r="O4197" t="s">
        <v>3579</v>
      </c>
      <c r="P4197" s="61">
        <v>716.02</v>
      </c>
      <c r="Q4197" t="s">
        <v>3579</v>
      </c>
      <c r="R4197" s="61">
        <v>716.02</v>
      </c>
      <c r="S4197" s="61">
        <v>0</v>
      </c>
    </row>
    <row r="4198" spans="1:19" x14ac:dyDescent="0.2">
      <c r="A4198" t="s">
        <v>869</v>
      </c>
      <c r="B4198" t="s">
        <v>2615</v>
      </c>
      <c r="C4198" t="s">
        <v>3353</v>
      </c>
      <c r="D4198" t="s">
        <v>238</v>
      </c>
      <c r="E4198" t="s">
        <v>3573</v>
      </c>
      <c r="F4198" t="s">
        <v>122</v>
      </c>
      <c r="G4198" s="87">
        <v>20200229</v>
      </c>
      <c r="H4198" t="s">
        <v>4447</v>
      </c>
      <c r="I4198" t="s">
        <v>7774</v>
      </c>
      <c r="J4198" t="s">
        <v>7774</v>
      </c>
      <c r="K4198">
        <v>7517</v>
      </c>
      <c r="L4198" t="s">
        <v>7768</v>
      </c>
      <c r="M4198" s="87">
        <v>43902</v>
      </c>
      <c r="N4198" t="s">
        <v>3620</v>
      </c>
      <c r="O4198" t="s">
        <v>3579</v>
      </c>
      <c r="P4198" s="61">
        <v>772</v>
      </c>
      <c r="Q4198" t="s">
        <v>3579</v>
      </c>
      <c r="R4198" s="61">
        <v>772</v>
      </c>
      <c r="S4198" s="61">
        <v>0</v>
      </c>
    </row>
    <row r="4199" spans="1:19" x14ac:dyDescent="0.2">
      <c r="A4199" t="s">
        <v>869</v>
      </c>
      <c r="B4199" t="s">
        <v>2615</v>
      </c>
      <c r="C4199" t="s">
        <v>3353</v>
      </c>
      <c r="D4199" t="s">
        <v>238</v>
      </c>
      <c r="E4199" t="s">
        <v>3573</v>
      </c>
      <c r="F4199" t="s">
        <v>122</v>
      </c>
      <c r="G4199" s="87">
        <v>20200229</v>
      </c>
      <c r="H4199" t="s">
        <v>4447</v>
      </c>
      <c r="I4199" t="s">
        <v>7774</v>
      </c>
      <c r="J4199" t="s">
        <v>7774</v>
      </c>
      <c r="K4199">
        <v>7517</v>
      </c>
      <c r="L4199" t="s">
        <v>7768</v>
      </c>
      <c r="M4199" s="87">
        <v>43902</v>
      </c>
      <c r="N4199" t="s">
        <v>3620</v>
      </c>
      <c r="O4199" t="s">
        <v>3579</v>
      </c>
      <c r="P4199" s="61">
        <v>556.29</v>
      </c>
      <c r="Q4199" t="s">
        <v>3579</v>
      </c>
      <c r="R4199" s="61">
        <v>556.29</v>
      </c>
      <c r="S4199" s="61">
        <v>0</v>
      </c>
    </row>
    <row r="4200" spans="1:19" x14ac:dyDescent="0.2">
      <c r="A4200" t="s">
        <v>869</v>
      </c>
      <c r="B4200" t="s">
        <v>2615</v>
      </c>
      <c r="C4200" t="s">
        <v>3353</v>
      </c>
      <c r="D4200" t="s">
        <v>238</v>
      </c>
      <c r="E4200" t="s">
        <v>3573</v>
      </c>
      <c r="F4200" t="s">
        <v>122</v>
      </c>
      <c r="G4200" s="87">
        <v>20200229</v>
      </c>
      <c r="H4200" t="s">
        <v>4447</v>
      </c>
      <c r="I4200" t="s">
        <v>7774</v>
      </c>
      <c r="J4200" t="s">
        <v>7774</v>
      </c>
      <c r="K4200">
        <v>7517</v>
      </c>
      <c r="L4200" t="s">
        <v>7768</v>
      </c>
      <c r="M4200" s="87">
        <v>43902</v>
      </c>
      <c r="N4200" t="s">
        <v>3620</v>
      </c>
      <c r="O4200" t="s">
        <v>3579</v>
      </c>
      <c r="P4200" s="61">
        <v>510.88</v>
      </c>
      <c r="Q4200" t="s">
        <v>3579</v>
      </c>
      <c r="R4200" s="61">
        <v>510.88</v>
      </c>
      <c r="S4200" s="61">
        <v>0</v>
      </c>
    </row>
    <row r="4201" spans="1:19" x14ac:dyDescent="0.2">
      <c r="A4201" t="s">
        <v>869</v>
      </c>
      <c r="B4201" t="s">
        <v>2615</v>
      </c>
      <c r="C4201" t="s">
        <v>3353</v>
      </c>
      <c r="D4201" t="s">
        <v>238</v>
      </c>
      <c r="E4201" t="s">
        <v>3573</v>
      </c>
      <c r="F4201" t="s">
        <v>122</v>
      </c>
      <c r="G4201" s="87">
        <v>20200229</v>
      </c>
      <c r="H4201" t="s">
        <v>4447</v>
      </c>
      <c r="I4201" t="s">
        <v>7774</v>
      </c>
      <c r="J4201" t="s">
        <v>7774</v>
      </c>
      <c r="K4201">
        <v>7517</v>
      </c>
      <c r="L4201" t="s">
        <v>7768</v>
      </c>
      <c r="M4201" s="87">
        <v>43902</v>
      </c>
      <c r="N4201" t="s">
        <v>3620</v>
      </c>
      <c r="O4201" t="s">
        <v>3579</v>
      </c>
      <c r="P4201" s="61">
        <v>1814.99</v>
      </c>
      <c r="Q4201" t="s">
        <v>3579</v>
      </c>
      <c r="R4201" s="61">
        <v>1814.99</v>
      </c>
      <c r="S4201" s="61">
        <v>0</v>
      </c>
    </row>
    <row r="4202" spans="1:19" x14ac:dyDescent="0.2">
      <c r="A4202" t="s">
        <v>869</v>
      </c>
      <c r="B4202" t="s">
        <v>2615</v>
      </c>
      <c r="C4202" t="s">
        <v>3353</v>
      </c>
      <c r="D4202" t="s">
        <v>238</v>
      </c>
      <c r="E4202" t="s">
        <v>3573</v>
      </c>
      <c r="F4202" t="s">
        <v>122</v>
      </c>
      <c r="G4202" s="87">
        <v>20200229</v>
      </c>
      <c r="H4202" t="s">
        <v>4447</v>
      </c>
      <c r="I4202" t="s">
        <v>7774</v>
      </c>
      <c r="J4202" t="s">
        <v>7774</v>
      </c>
      <c r="K4202">
        <v>7517</v>
      </c>
      <c r="L4202" t="s">
        <v>7768</v>
      </c>
      <c r="M4202" s="87">
        <v>43902</v>
      </c>
      <c r="N4202" t="s">
        <v>3620</v>
      </c>
      <c r="O4202" t="s">
        <v>3579</v>
      </c>
      <c r="P4202" s="61">
        <v>38.6</v>
      </c>
      <c r="Q4202" t="s">
        <v>3579</v>
      </c>
      <c r="R4202" s="61">
        <v>38.6</v>
      </c>
      <c r="S4202" s="61">
        <v>0</v>
      </c>
    </row>
    <row r="4203" spans="1:19" x14ac:dyDescent="0.2">
      <c r="A4203" t="s">
        <v>869</v>
      </c>
      <c r="B4203" t="s">
        <v>2615</v>
      </c>
      <c r="C4203" t="s">
        <v>3353</v>
      </c>
      <c r="D4203" t="s">
        <v>238</v>
      </c>
      <c r="E4203" t="s">
        <v>3573</v>
      </c>
      <c r="F4203" t="s">
        <v>122</v>
      </c>
      <c r="G4203" s="87">
        <v>20200229</v>
      </c>
      <c r="H4203" t="s">
        <v>4447</v>
      </c>
      <c r="I4203" t="s">
        <v>7774</v>
      </c>
      <c r="J4203" t="s">
        <v>7774</v>
      </c>
      <c r="K4203">
        <v>7517</v>
      </c>
      <c r="L4203" t="s">
        <v>7768</v>
      </c>
      <c r="M4203" s="87">
        <v>43902</v>
      </c>
      <c r="N4203" t="s">
        <v>3620</v>
      </c>
      <c r="O4203" t="s">
        <v>3579</v>
      </c>
      <c r="P4203" s="61">
        <v>669.82</v>
      </c>
      <c r="Q4203" t="s">
        <v>3579</v>
      </c>
      <c r="R4203" s="61">
        <v>669.82</v>
      </c>
      <c r="S4203" s="61">
        <v>0</v>
      </c>
    </row>
    <row r="4204" spans="1:19" x14ac:dyDescent="0.2">
      <c r="A4204" t="s">
        <v>869</v>
      </c>
      <c r="B4204" t="s">
        <v>2615</v>
      </c>
      <c r="C4204" t="s">
        <v>3353</v>
      </c>
      <c r="D4204" t="s">
        <v>238</v>
      </c>
      <c r="E4204" t="s">
        <v>3573</v>
      </c>
      <c r="F4204" t="s">
        <v>123</v>
      </c>
      <c r="G4204" s="87">
        <v>20200331</v>
      </c>
      <c r="H4204" t="s">
        <v>4447</v>
      </c>
      <c r="I4204" t="s">
        <v>7774</v>
      </c>
      <c r="J4204" t="s">
        <v>7774</v>
      </c>
      <c r="K4204">
        <v>7578</v>
      </c>
      <c r="L4204" t="s">
        <v>7769</v>
      </c>
      <c r="M4204" s="87">
        <v>43935</v>
      </c>
      <c r="N4204" t="s">
        <v>3578</v>
      </c>
      <c r="O4204" t="s">
        <v>3579</v>
      </c>
      <c r="P4204" s="61">
        <v>825.24</v>
      </c>
      <c r="Q4204" t="s">
        <v>3579</v>
      </c>
      <c r="R4204" s="61">
        <v>825.24</v>
      </c>
      <c r="S4204" s="61">
        <v>0</v>
      </c>
    </row>
    <row r="4205" spans="1:19" x14ac:dyDescent="0.2">
      <c r="A4205" t="s">
        <v>869</v>
      </c>
      <c r="B4205" t="s">
        <v>2615</v>
      </c>
      <c r="C4205" t="s">
        <v>3353</v>
      </c>
      <c r="D4205" t="s">
        <v>238</v>
      </c>
      <c r="E4205" t="s">
        <v>3573</v>
      </c>
      <c r="F4205" t="s">
        <v>123</v>
      </c>
      <c r="G4205" s="87">
        <v>20200331</v>
      </c>
      <c r="H4205" t="s">
        <v>4447</v>
      </c>
      <c r="I4205" t="s">
        <v>7774</v>
      </c>
      <c r="J4205" t="s">
        <v>7774</v>
      </c>
      <c r="K4205">
        <v>7578</v>
      </c>
      <c r="L4205" t="s">
        <v>7769</v>
      </c>
      <c r="M4205" s="87">
        <v>43935</v>
      </c>
      <c r="N4205" t="s">
        <v>3578</v>
      </c>
      <c r="O4205" t="s">
        <v>3579</v>
      </c>
      <c r="P4205" s="61">
        <v>594.66</v>
      </c>
      <c r="Q4205" t="s">
        <v>3579</v>
      </c>
      <c r="R4205" s="61">
        <v>594.66</v>
      </c>
      <c r="S4205" s="61">
        <v>0</v>
      </c>
    </row>
    <row r="4206" spans="1:19" x14ac:dyDescent="0.2">
      <c r="A4206" t="s">
        <v>869</v>
      </c>
      <c r="B4206" t="s">
        <v>2615</v>
      </c>
      <c r="C4206" t="s">
        <v>3353</v>
      </c>
      <c r="D4206" t="s">
        <v>238</v>
      </c>
      <c r="E4206" t="s">
        <v>3573</v>
      </c>
      <c r="F4206" t="s">
        <v>123</v>
      </c>
      <c r="G4206" s="87">
        <v>20200331</v>
      </c>
      <c r="H4206" t="s">
        <v>4447</v>
      </c>
      <c r="I4206" t="s">
        <v>7774</v>
      </c>
      <c r="J4206" t="s">
        <v>7774</v>
      </c>
      <c r="K4206">
        <v>7578</v>
      </c>
      <c r="L4206" t="s">
        <v>7769</v>
      </c>
      <c r="M4206" s="87">
        <v>43935</v>
      </c>
      <c r="N4206" t="s">
        <v>3578</v>
      </c>
      <c r="O4206" t="s">
        <v>3579</v>
      </c>
      <c r="P4206" s="61">
        <v>546.11</v>
      </c>
      <c r="Q4206" t="s">
        <v>3579</v>
      </c>
      <c r="R4206" s="61">
        <v>546.11</v>
      </c>
      <c r="S4206" s="61">
        <v>0</v>
      </c>
    </row>
    <row r="4207" spans="1:19" x14ac:dyDescent="0.2">
      <c r="A4207" t="s">
        <v>869</v>
      </c>
      <c r="B4207" t="s">
        <v>2615</v>
      </c>
      <c r="C4207" t="s">
        <v>3353</v>
      </c>
      <c r="D4207" t="s">
        <v>238</v>
      </c>
      <c r="E4207" t="s">
        <v>3573</v>
      </c>
      <c r="F4207" t="s">
        <v>123</v>
      </c>
      <c r="G4207" s="87">
        <v>20200331</v>
      </c>
      <c r="H4207" t="s">
        <v>4447</v>
      </c>
      <c r="I4207" t="s">
        <v>7774</v>
      </c>
      <c r="J4207" t="s">
        <v>7774</v>
      </c>
      <c r="K4207">
        <v>7578</v>
      </c>
      <c r="L4207" t="s">
        <v>7769</v>
      </c>
      <c r="M4207" s="87">
        <v>43935</v>
      </c>
      <c r="N4207" t="s">
        <v>3578</v>
      </c>
      <c r="O4207" t="s">
        <v>3579</v>
      </c>
      <c r="P4207" s="61">
        <v>1940.16</v>
      </c>
      <c r="Q4207" t="s">
        <v>3579</v>
      </c>
      <c r="R4207" s="61">
        <v>1940.16</v>
      </c>
      <c r="S4207" s="61">
        <v>0</v>
      </c>
    </row>
    <row r="4208" spans="1:19" x14ac:dyDescent="0.2">
      <c r="A4208" t="s">
        <v>869</v>
      </c>
      <c r="B4208" t="s">
        <v>2615</v>
      </c>
      <c r="C4208" t="s">
        <v>3353</v>
      </c>
      <c r="D4208" t="s">
        <v>238</v>
      </c>
      <c r="E4208" t="s">
        <v>3573</v>
      </c>
      <c r="F4208" t="s">
        <v>123</v>
      </c>
      <c r="G4208" s="87">
        <v>20200331</v>
      </c>
      <c r="H4208" t="s">
        <v>4447</v>
      </c>
      <c r="I4208" t="s">
        <v>7774</v>
      </c>
      <c r="J4208" t="s">
        <v>7774</v>
      </c>
      <c r="K4208">
        <v>7578</v>
      </c>
      <c r="L4208" t="s">
        <v>7769</v>
      </c>
      <c r="M4208" s="87">
        <v>43935</v>
      </c>
      <c r="N4208" t="s">
        <v>3578</v>
      </c>
      <c r="O4208" t="s">
        <v>3579</v>
      </c>
      <c r="P4208" s="61">
        <v>41.26</v>
      </c>
      <c r="Q4208" t="s">
        <v>3579</v>
      </c>
      <c r="R4208" s="61">
        <v>41.26</v>
      </c>
      <c r="S4208" s="61">
        <v>0</v>
      </c>
    </row>
    <row r="4209" spans="1:19" x14ac:dyDescent="0.2">
      <c r="A4209" t="s">
        <v>869</v>
      </c>
      <c r="B4209" t="s">
        <v>2615</v>
      </c>
      <c r="C4209" t="s">
        <v>3353</v>
      </c>
      <c r="D4209" t="s">
        <v>238</v>
      </c>
      <c r="E4209" t="s">
        <v>3573</v>
      </c>
      <c r="F4209" t="s">
        <v>123</v>
      </c>
      <c r="G4209" s="87">
        <v>20200331</v>
      </c>
      <c r="H4209" t="s">
        <v>4447</v>
      </c>
      <c r="I4209" t="s">
        <v>7774</v>
      </c>
      <c r="J4209" t="s">
        <v>7774</v>
      </c>
      <c r="K4209">
        <v>7578</v>
      </c>
      <c r="L4209" t="s">
        <v>7769</v>
      </c>
      <c r="M4209" s="87">
        <v>43935</v>
      </c>
      <c r="N4209" t="s">
        <v>3578</v>
      </c>
      <c r="O4209" t="s">
        <v>3579</v>
      </c>
      <c r="P4209" s="61">
        <v>716.02</v>
      </c>
      <c r="Q4209" t="s">
        <v>3579</v>
      </c>
      <c r="R4209" s="61">
        <v>716.02</v>
      </c>
      <c r="S4209" s="61">
        <v>0</v>
      </c>
    </row>
    <row r="4210" spans="1:19" x14ac:dyDescent="0.2">
      <c r="A4210" t="s">
        <v>869</v>
      </c>
      <c r="B4210" t="s">
        <v>2615</v>
      </c>
      <c r="C4210" t="s">
        <v>3353</v>
      </c>
      <c r="D4210" t="s">
        <v>238</v>
      </c>
      <c r="E4210" t="s">
        <v>3573</v>
      </c>
      <c r="F4210" t="s">
        <v>124</v>
      </c>
      <c r="G4210" s="87">
        <v>20200430</v>
      </c>
      <c r="H4210" t="s">
        <v>4447</v>
      </c>
      <c r="I4210" t="s">
        <v>7774</v>
      </c>
      <c r="J4210" t="s">
        <v>7774</v>
      </c>
      <c r="K4210">
        <v>7611</v>
      </c>
      <c r="L4210" t="s">
        <v>7770</v>
      </c>
      <c r="M4210" s="87">
        <v>43952</v>
      </c>
      <c r="N4210" t="s">
        <v>3620</v>
      </c>
      <c r="O4210" t="s">
        <v>3579</v>
      </c>
      <c r="P4210" s="61">
        <v>798.62</v>
      </c>
      <c r="Q4210" t="s">
        <v>3579</v>
      </c>
      <c r="R4210" s="61">
        <v>798.62</v>
      </c>
      <c r="S4210" s="61">
        <v>0</v>
      </c>
    </row>
    <row r="4211" spans="1:19" x14ac:dyDescent="0.2">
      <c r="A4211" t="s">
        <v>869</v>
      </c>
      <c r="B4211" t="s">
        <v>2615</v>
      </c>
      <c r="C4211" t="s">
        <v>3353</v>
      </c>
      <c r="D4211" t="s">
        <v>238</v>
      </c>
      <c r="E4211" t="s">
        <v>3573</v>
      </c>
      <c r="F4211" t="s">
        <v>124</v>
      </c>
      <c r="G4211" s="87">
        <v>20200430</v>
      </c>
      <c r="H4211" t="s">
        <v>4447</v>
      </c>
      <c r="I4211" t="s">
        <v>7774</v>
      </c>
      <c r="J4211" t="s">
        <v>7774</v>
      </c>
      <c r="K4211">
        <v>7611</v>
      </c>
      <c r="L4211" t="s">
        <v>7770</v>
      </c>
      <c r="M4211" s="87">
        <v>43952</v>
      </c>
      <c r="N4211" t="s">
        <v>3620</v>
      </c>
      <c r="O4211" t="s">
        <v>3579</v>
      </c>
      <c r="P4211" s="61">
        <v>575.47</v>
      </c>
      <c r="Q4211" t="s">
        <v>3579</v>
      </c>
      <c r="R4211" s="61">
        <v>575.47</v>
      </c>
      <c r="S4211" s="61">
        <v>0</v>
      </c>
    </row>
    <row r="4212" spans="1:19" x14ac:dyDescent="0.2">
      <c r="A4212" t="s">
        <v>869</v>
      </c>
      <c r="B4212" t="s">
        <v>2615</v>
      </c>
      <c r="C4212" t="s">
        <v>3353</v>
      </c>
      <c r="D4212" t="s">
        <v>238</v>
      </c>
      <c r="E4212" t="s">
        <v>3573</v>
      </c>
      <c r="F4212" t="s">
        <v>124</v>
      </c>
      <c r="G4212" s="87">
        <v>20200430</v>
      </c>
      <c r="H4212" t="s">
        <v>4447</v>
      </c>
      <c r="I4212" t="s">
        <v>7774</v>
      </c>
      <c r="J4212" t="s">
        <v>7774</v>
      </c>
      <c r="K4212">
        <v>7611</v>
      </c>
      <c r="L4212" t="s">
        <v>7770</v>
      </c>
      <c r="M4212" s="87">
        <v>43952</v>
      </c>
      <c r="N4212" t="s">
        <v>3620</v>
      </c>
      <c r="O4212" t="s">
        <v>3579</v>
      </c>
      <c r="P4212" s="61">
        <v>528.5</v>
      </c>
      <c r="Q4212" t="s">
        <v>3579</v>
      </c>
      <c r="R4212" s="61">
        <v>528.5</v>
      </c>
      <c r="S4212" s="61">
        <v>0</v>
      </c>
    </row>
    <row r="4213" spans="1:19" x14ac:dyDescent="0.2">
      <c r="A4213" t="s">
        <v>869</v>
      </c>
      <c r="B4213" t="s">
        <v>2615</v>
      </c>
      <c r="C4213" t="s">
        <v>3353</v>
      </c>
      <c r="D4213" t="s">
        <v>238</v>
      </c>
      <c r="E4213" t="s">
        <v>3573</v>
      </c>
      <c r="F4213" t="s">
        <v>124</v>
      </c>
      <c r="G4213" s="87">
        <v>20200430</v>
      </c>
      <c r="H4213" t="s">
        <v>4447</v>
      </c>
      <c r="I4213" t="s">
        <v>7774</v>
      </c>
      <c r="J4213" t="s">
        <v>7774</v>
      </c>
      <c r="K4213">
        <v>7611</v>
      </c>
      <c r="L4213" t="s">
        <v>7770</v>
      </c>
      <c r="M4213" s="87">
        <v>43952</v>
      </c>
      <c r="N4213" t="s">
        <v>3620</v>
      </c>
      <c r="O4213" t="s">
        <v>3579</v>
      </c>
      <c r="P4213" s="61">
        <v>1877.58</v>
      </c>
      <c r="Q4213" t="s">
        <v>3579</v>
      </c>
      <c r="R4213" s="61">
        <v>1877.58</v>
      </c>
      <c r="S4213" s="61">
        <v>0</v>
      </c>
    </row>
    <row r="4214" spans="1:19" x14ac:dyDescent="0.2">
      <c r="A4214" t="s">
        <v>869</v>
      </c>
      <c r="B4214" t="s">
        <v>2615</v>
      </c>
      <c r="C4214" t="s">
        <v>3353</v>
      </c>
      <c r="D4214" t="s">
        <v>238</v>
      </c>
      <c r="E4214" t="s">
        <v>3573</v>
      </c>
      <c r="F4214" t="s">
        <v>124</v>
      </c>
      <c r="G4214" s="87">
        <v>20200430</v>
      </c>
      <c r="H4214" t="s">
        <v>4447</v>
      </c>
      <c r="I4214" t="s">
        <v>7774</v>
      </c>
      <c r="J4214" t="s">
        <v>7774</v>
      </c>
      <c r="K4214">
        <v>7611</v>
      </c>
      <c r="L4214" t="s">
        <v>7770</v>
      </c>
      <c r="M4214" s="87">
        <v>43952</v>
      </c>
      <c r="N4214" t="s">
        <v>3620</v>
      </c>
      <c r="O4214" t="s">
        <v>3579</v>
      </c>
      <c r="P4214" s="61">
        <v>39.93</v>
      </c>
      <c r="Q4214" t="s">
        <v>3579</v>
      </c>
      <c r="R4214" s="61">
        <v>39.93</v>
      </c>
      <c r="S4214" s="61">
        <v>0</v>
      </c>
    </row>
    <row r="4215" spans="1:19" x14ac:dyDescent="0.2">
      <c r="A4215" t="s">
        <v>869</v>
      </c>
      <c r="B4215" t="s">
        <v>2615</v>
      </c>
      <c r="C4215" t="s">
        <v>3353</v>
      </c>
      <c r="D4215" t="s">
        <v>238</v>
      </c>
      <c r="E4215" t="s">
        <v>3573</v>
      </c>
      <c r="F4215" t="s">
        <v>124</v>
      </c>
      <c r="G4215" s="87">
        <v>20200430</v>
      </c>
      <c r="H4215" t="s">
        <v>4447</v>
      </c>
      <c r="I4215" t="s">
        <v>7774</v>
      </c>
      <c r="J4215" t="s">
        <v>7774</v>
      </c>
      <c r="K4215">
        <v>7611</v>
      </c>
      <c r="L4215" t="s">
        <v>7770</v>
      </c>
      <c r="M4215" s="87">
        <v>43952</v>
      </c>
      <c r="N4215" t="s">
        <v>3620</v>
      </c>
      <c r="O4215" t="s">
        <v>3579</v>
      </c>
      <c r="P4215" s="61">
        <v>692.92</v>
      </c>
      <c r="Q4215" t="s">
        <v>3579</v>
      </c>
      <c r="R4215" s="61">
        <v>692.92</v>
      </c>
      <c r="S4215" s="61">
        <v>0</v>
      </c>
    </row>
    <row r="4216" spans="1:19" x14ac:dyDescent="0.2">
      <c r="A4216" t="s">
        <v>869</v>
      </c>
      <c r="B4216" t="s">
        <v>2615</v>
      </c>
      <c r="C4216" t="s">
        <v>3353</v>
      </c>
      <c r="D4216" t="s">
        <v>238</v>
      </c>
      <c r="E4216" t="s">
        <v>3573</v>
      </c>
      <c r="F4216" t="s">
        <v>125</v>
      </c>
      <c r="G4216" s="87">
        <v>20200531</v>
      </c>
      <c r="H4216" t="s">
        <v>4447</v>
      </c>
      <c r="I4216" t="s">
        <v>7774</v>
      </c>
      <c r="J4216" t="s">
        <v>7774</v>
      </c>
      <c r="K4216">
        <v>7665</v>
      </c>
      <c r="L4216" t="s">
        <v>7771</v>
      </c>
      <c r="M4216" s="87">
        <v>43991</v>
      </c>
      <c r="N4216" t="s">
        <v>3620</v>
      </c>
      <c r="O4216" t="s">
        <v>3579</v>
      </c>
      <c r="P4216" s="61">
        <v>825.24</v>
      </c>
      <c r="Q4216" t="s">
        <v>3579</v>
      </c>
      <c r="R4216" s="61">
        <v>825.24</v>
      </c>
      <c r="S4216" s="61">
        <v>0</v>
      </c>
    </row>
    <row r="4217" spans="1:19" x14ac:dyDescent="0.2">
      <c r="A4217" t="s">
        <v>869</v>
      </c>
      <c r="B4217" t="s">
        <v>2615</v>
      </c>
      <c r="C4217" t="s">
        <v>3353</v>
      </c>
      <c r="D4217" t="s">
        <v>238</v>
      </c>
      <c r="E4217" t="s">
        <v>3573</v>
      </c>
      <c r="F4217" t="s">
        <v>125</v>
      </c>
      <c r="G4217" s="87">
        <v>20200531</v>
      </c>
      <c r="H4217" t="s">
        <v>4447</v>
      </c>
      <c r="I4217" t="s">
        <v>7774</v>
      </c>
      <c r="J4217" t="s">
        <v>7774</v>
      </c>
      <c r="K4217">
        <v>7665</v>
      </c>
      <c r="L4217" t="s">
        <v>7771</v>
      </c>
      <c r="M4217" s="87">
        <v>43991</v>
      </c>
      <c r="N4217" t="s">
        <v>3620</v>
      </c>
      <c r="O4217" t="s">
        <v>3579</v>
      </c>
      <c r="P4217" s="61">
        <v>594.66</v>
      </c>
      <c r="Q4217" t="s">
        <v>3579</v>
      </c>
      <c r="R4217" s="61">
        <v>594.66</v>
      </c>
      <c r="S4217" s="61">
        <v>0</v>
      </c>
    </row>
    <row r="4218" spans="1:19" x14ac:dyDescent="0.2">
      <c r="A4218" t="s">
        <v>869</v>
      </c>
      <c r="B4218" t="s">
        <v>2615</v>
      </c>
      <c r="C4218" t="s">
        <v>3353</v>
      </c>
      <c r="D4218" t="s">
        <v>238</v>
      </c>
      <c r="E4218" t="s">
        <v>3573</v>
      </c>
      <c r="F4218" t="s">
        <v>125</v>
      </c>
      <c r="G4218" s="87">
        <v>20200531</v>
      </c>
      <c r="H4218" t="s">
        <v>4447</v>
      </c>
      <c r="I4218" t="s">
        <v>7774</v>
      </c>
      <c r="J4218" t="s">
        <v>7774</v>
      </c>
      <c r="K4218">
        <v>7665</v>
      </c>
      <c r="L4218" t="s">
        <v>7771</v>
      </c>
      <c r="M4218" s="87">
        <v>43991</v>
      </c>
      <c r="N4218" t="s">
        <v>3620</v>
      </c>
      <c r="O4218" t="s">
        <v>3579</v>
      </c>
      <c r="P4218" s="61">
        <v>546.11</v>
      </c>
      <c r="Q4218" t="s">
        <v>3579</v>
      </c>
      <c r="R4218" s="61">
        <v>546.11</v>
      </c>
      <c r="S4218" s="61">
        <v>0</v>
      </c>
    </row>
    <row r="4219" spans="1:19" x14ac:dyDescent="0.2">
      <c r="A4219" t="s">
        <v>869</v>
      </c>
      <c r="B4219" t="s">
        <v>2615</v>
      </c>
      <c r="C4219" t="s">
        <v>3353</v>
      </c>
      <c r="D4219" t="s">
        <v>238</v>
      </c>
      <c r="E4219" t="s">
        <v>3573</v>
      </c>
      <c r="F4219" t="s">
        <v>125</v>
      </c>
      <c r="G4219" s="87">
        <v>20200531</v>
      </c>
      <c r="H4219" t="s">
        <v>4447</v>
      </c>
      <c r="I4219" t="s">
        <v>7774</v>
      </c>
      <c r="J4219" t="s">
        <v>7774</v>
      </c>
      <c r="K4219">
        <v>7665</v>
      </c>
      <c r="L4219" t="s">
        <v>7771</v>
      </c>
      <c r="M4219" s="87">
        <v>43991</v>
      </c>
      <c r="N4219" t="s">
        <v>3620</v>
      </c>
      <c r="O4219" t="s">
        <v>3579</v>
      </c>
      <c r="P4219" s="61">
        <v>1940.16</v>
      </c>
      <c r="Q4219" t="s">
        <v>3579</v>
      </c>
      <c r="R4219" s="61">
        <v>1940.16</v>
      </c>
      <c r="S4219" s="61">
        <v>0</v>
      </c>
    </row>
    <row r="4220" spans="1:19" x14ac:dyDescent="0.2">
      <c r="A4220" t="s">
        <v>869</v>
      </c>
      <c r="B4220" t="s">
        <v>2615</v>
      </c>
      <c r="C4220" t="s">
        <v>3353</v>
      </c>
      <c r="D4220" t="s">
        <v>238</v>
      </c>
      <c r="E4220" t="s">
        <v>3573</v>
      </c>
      <c r="F4220" t="s">
        <v>125</v>
      </c>
      <c r="G4220" s="87">
        <v>20200531</v>
      </c>
      <c r="H4220" t="s">
        <v>4447</v>
      </c>
      <c r="I4220" t="s">
        <v>7774</v>
      </c>
      <c r="J4220" t="s">
        <v>7774</v>
      </c>
      <c r="K4220">
        <v>7665</v>
      </c>
      <c r="L4220" t="s">
        <v>7771</v>
      </c>
      <c r="M4220" s="87">
        <v>43991</v>
      </c>
      <c r="N4220" t="s">
        <v>3620</v>
      </c>
      <c r="O4220" t="s">
        <v>3579</v>
      </c>
      <c r="P4220" s="61">
        <v>41.26</v>
      </c>
      <c r="Q4220" t="s">
        <v>3579</v>
      </c>
      <c r="R4220" s="61">
        <v>41.26</v>
      </c>
      <c r="S4220" s="61">
        <v>0</v>
      </c>
    </row>
    <row r="4221" spans="1:19" x14ac:dyDescent="0.2">
      <c r="A4221" t="s">
        <v>869</v>
      </c>
      <c r="B4221" t="s">
        <v>2615</v>
      </c>
      <c r="C4221" t="s">
        <v>3353</v>
      </c>
      <c r="D4221" t="s">
        <v>238</v>
      </c>
      <c r="E4221" t="s">
        <v>3573</v>
      </c>
      <c r="F4221" t="s">
        <v>125</v>
      </c>
      <c r="G4221" s="87">
        <v>20200531</v>
      </c>
      <c r="H4221" t="s">
        <v>4447</v>
      </c>
      <c r="I4221" t="s">
        <v>7774</v>
      </c>
      <c r="J4221" t="s">
        <v>7774</v>
      </c>
      <c r="K4221">
        <v>7665</v>
      </c>
      <c r="L4221" t="s">
        <v>7771</v>
      </c>
      <c r="M4221" s="87">
        <v>43991</v>
      </c>
      <c r="N4221" t="s">
        <v>3620</v>
      </c>
      <c r="O4221" t="s">
        <v>3579</v>
      </c>
      <c r="P4221" s="61">
        <v>716.02</v>
      </c>
      <c r="Q4221" t="s">
        <v>3579</v>
      </c>
      <c r="R4221" s="61">
        <v>716.02</v>
      </c>
      <c r="S4221" s="61">
        <v>0</v>
      </c>
    </row>
    <row r="4222" spans="1:19" x14ac:dyDescent="0.2">
      <c r="A4222" t="s">
        <v>869</v>
      </c>
      <c r="B4222" t="s">
        <v>2615</v>
      </c>
      <c r="C4222" t="s">
        <v>3353</v>
      </c>
      <c r="D4222" t="s">
        <v>238</v>
      </c>
      <c r="E4222" t="s">
        <v>3573</v>
      </c>
      <c r="F4222" t="s">
        <v>16</v>
      </c>
      <c r="G4222" s="87">
        <v>20200630</v>
      </c>
      <c r="H4222" t="s">
        <v>3617</v>
      </c>
      <c r="J4222" t="s">
        <v>3618</v>
      </c>
      <c r="K4222">
        <v>7681</v>
      </c>
      <c r="L4222" t="s">
        <v>3619</v>
      </c>
      <c r="M4222" s="87">
        <v>43999</v>
      </c>
      <c r="N4222" t="s">
        <v>3620</v>
      </c>
      <c r="O4222" t="s">
        <v>3579</v>
      </c>
      <c r="P4222" s="61">
        <v>-50395.360000000001</v>
      </c>
      <c r="Q4222" t="s">
        <v>3579</v>
      </c>
      <c r="R4222" s="61">
        <v>0</v>
      </c>
      <c r="S4222" s="61">
        <v>-50395.360000000001</v>
      </c>
    </row>
    <row r="4223" spans="1:19" x14ac:dyDescent="0.2">
      <c r="A4223" t="s">
        <v>869</v>
      </c>
      <c r="B4223" t="s">
        <v>2615</v>
      </c>
      <c r="C4223" t="s">
        <v>3353</v>
      </c>
      <c r="D4223" t="s">
        <v>238</v>
      </c>
      <c r="E4223" t="s">
        <v>3573</v>
      </c>
      <c r="F4223" t="s">
        <v>126</v>
      </c>
      <c r="G4223" s="87">
        <v>20200630</v>
      </c>
      <c r="H4223" t="s">
        <v>4447</v>
      </c>
      <c r="I4223" t="s">
        <v>7774</v>
      </c>
      <c r="J4223" t="s">
        <v>7774</v>
      </c>
      <c r="K4223">
        <v>7717</v>
      </c>
      <c r="L4223" t="s">
        <v>7772</v>
      </c>
      <c r="M4223" s="87">
        <v>44018</v>
      </c>
      <c r="N4223" t="s">
        <v>3620</v>
      </c>
      <c r="O4223" t="s">
        <v>3579</v>
      </c>
      <c r="P4223" s="61">
        <v>-0.08</v>
      </c>
      <c r="Q4223" t="s">
        <v>3579</v>
      </c>
      <c r="R4223" s="61">
        <v>0</v>
      </c>
      <c r="S4223" s="61">
        <v>-0.08</v>
      </c>
    </row>
    <row r="4224" spans="1:19" x14ac:dyDescent="0.2">
      <c r="A4224" t="s">
        <v>869</v>
      </c>
      <c r="B4224" t="s">
        <v>2615</v>
      </c>
      <c r="C4224" t="s">
        <v>3353</v>
      </c>
      <c r="D4224" t="s">
        <v>238</v>
      </c>
      <c r="E4224" t="s">
        <v>3573</v>
      </c>
      <c r="F4224" t="s">
        <v>126</v>
      </c>
      <c r="G4224" s="87">
        <v>20200630</v>
      </c>
      <c r="H4224" t="s">
        <v>4447</v>
      </c>
      <c r="I4224" t="s">
        <v>7774</v>
      </c>
      <c r="J4224" t="s">
        <v>7774</v>
      </c>
      <c r="K4224">
        <v>7716</v>
      </c>
      <c r="L4224" t="s">
        <v>7773</v>
      </c>
      <c r="M4224" s="87">
        <v>44018</v>
      </c>
      <c r="N4224" t="s">
        <v>3620</v>
      </c>
      <c r="O4224" t="s">
        <v>3579</v>
      </c>
      <c r="P4224" s="61">
        <v>39.93</v>
      </c>
      <c r="Q4224" t="s">
        <v>3579</v>
      </c>
      <c r="R4224" s="61">
        <v>39.93</v>
      </c>
      <c r="S4224" s="61">
        <v>0</v>
      </c>
    </row>
    <row r="4225" spans="1:19" x14ac:dyDescent="0.2">
      <c r="A4225" t="s">
        <v>869</v>
      </c>
      <c r="B4225" t="s">
        <v>2615</v>
      </c>
      <c r="C4225" t="s">
        <v>3353</v>
      </c>
      <c r="D4225" t="s">
        <v>238</v>
      </c>
      <c r="E4225" t="s">
        <v>3573</v>
      </c>
      <c r="F4225" t="s">
        <v>126</v>
      </c>
      <c r="G4225" s="87">
        <v>20200630</v>
      </c>
      <c r="H4225" t="s">
        <v>4447</v>
      </c>
      <c r="I4225" t="s">
        <v>7774</v>
      </c>
      <c r="J4225" t="s">
        <v>7774</v>
      </c>
      <c r="K4225">
        <v>7716</v>
      </c>
      <c r="L4225" t="s">
        <v>7773</v>
      </c>
      <c r="M4225" s="87">
        <v>44018</v>
      </c>
      <c r="N4225" t="s">
        <v>3620</v>
      </c>
      <c r="O4225" t="s">
        <v>3579</v>
      </c>
      <c r="P4225" s="61">
        <v>528.5</v>
      </c>
      <c r="Q4225" t="s">
        <v>3579</v>
      </c>
      <c r="R4225" s="61">
        <v>528.5</v>
      </c>
      <c r="S4225" s="61">
        <v>0</v>
      </c>
    </row>
    <row r="4226" spans="1:19" x14ac:dyDescent="0.2">
      <c r="A4226" t="s">
        <v>869</v>
      </c>
      <c r="B4226" t="s">
        <v>2615</v>
      </c>
      <c r="C4226" t="s">
        <v>3353</v>
      </c>
      <c r="D4226" t="s">
        <v>238</v>
      </c>
      <c r="E4226" t="s">
        <v>3573</v>
      </c>
      <c r="F4226" t="s">
        <v>126</v>
      </c>
      <c r="G4226" s="87">
        <v>20200630</v>
      </c>
      <c r="H4226" t="s">
        <v>4447</v>
      </c>
      <c r="I4226" t="s">
        <v>7774</v>
      </c>
      <c r="J4226" t="s">
        <v>7774</v>
      </c>
      <c r="K4226">
        <v>7716</v>
      </c>
      <c r="L4226" t="s">
        <v>7773</v>
      </c>
      <c r="M4226" s="87">
        <v>44018</v>
      </c>
      <c r="N4226" t="s">
        <v>3620</v>
      </c>
      <c r="O4226" t="s">
        <v>3579</v>
      </c>
      <c r="P4226" s="61">
        <v>1877.58</v>
      </c>
      <c r="Q4226" t="s">
        <v>3579</v>
      </c>
      <c r="R4226" s="61">
        <v>1877.58</v>
      </c>
      <c r="S4226" s="61">
        <v>0</v>
      </c>
    </row>
    <row r="4227" spans="1:19" x14ac:dyDescent="0.2">
      <c r="A4227" t="s">
        <v>869</v>
      </c>
      <c r="B4227" t="s">
        <v>2615</v>
      </c>
      <c r="C4227" t="s">
        <v>3353</v>
      </c>
      <c r="D4227" t="s">
        <v>238</v>
      </c>
      <c r="E4227" t="s">
        <v>3573</v>
      </c>
      <c r="F4227" t="s">
        <v>126</v>
      </c>
      <c r="G4227" s="87">
        <v>20200630</v>
      </c>
      <c r="H4227" t="s">
        <v>4447</v>
      </c>
      <c r="I4227" t="s">
        <v>7774</v>
      </c>
      <c r="J4227" t="s">
        <v>7774</v>
      </c>
      <c r="K4227">
        <v>7716</v>
      </c>
      <c r="L4227" t="s">
        <v>7773</v>
      </c>
      <c r="M4227" s="87">
        <v>44018</v>
      </c>
      <c r="N4227" t="s">
        <v>3620</v>
      </c>
      <c r="O4227" t="s">
        <v>3579</v>
      </c>
      <c r="P4227" s="61">
        <v>692.92</v>
      </c>
      <c r="Q4227" t="s">
        <v>3579</v>
      </c>
      <c r="R4227" s="61">
        <v>692.92</v>
      </c>
      <c r="S4227" s="61">
        <v>0</v>
      </c>
    </row>
    <row r="4228" spans="1:19" x14ac:dyDescent="0.2">
      <c r="A4228" t="s">
        <v>869</v>
      </c>
      <c r="B4228" t="s">
        <v>2615</v>
      </c>
      <c r="C4228" t="s">
        <v>3353</v>
      </c>
      <c r="D4228" t="s">
        <v>238</v>
      </c>
      <c r="E4228" t="s">
        <v>3573</v>
      </c>
      <c r="F4228" t="s">
        <v>126</v>
      </c>
      <c r="G4228" s="87">
        <v>20200630</v>
      </c>
      <c r="H4228" t="s">
        <v>4447</v>
      </c>
      <c r="I4228" t="s">
        <v>7774</v>
      </c>
      <c r="J4228" t="s">
        <v>7774</v>
      </c>
      <c r="K4228">
        <v>7716</v>
      </c>
      <c r="L4228" t="s">
        <v>7773</v>
      </c>
      <c r="M4228" s="87">
        <v>44018</v>
      </c>
      <c r="N4228" t="s">
        <v>3620</v>
      </c>
      <c r="O4228" t="s">
        <v>3579</v>
      </c>
      <c r="P4228" s="61">
        <v>798.62</v>
      </c>
      <c r="Q4228" t="s">
        <v>3579</v>
      </c>
      <c r="R4228" s="61">
        <v>798.62</v>
      </c>
      <c r="S4228" s="61">
        <v>0</v>
      </c>
    </row>
    <row r="4229" spans="1:19" x14ac:dyDescent="0.2">
      <c r="A4229" t="s">
        <v>869</v>
      </c>
      <c r="B4229" t="s">
        <v>2615</v>
      </c>
      <c r="C4229" t="s">
        <v>3353</v>
      </c>
      <c r="D4229" t="s">
        <v>238</v>
      </c>
      <c r="E4229" t="s">
        <v>3573</v>
      </c>
      <c r="F4229" t="s">
        <v>126</v>
      </c>
      <c r="G4229" s="87">
        <v>20200630</v>
      </c>
      <c r="H4229" t="s">
        <v>4447</v>
      </c>
      <c r="I4229" t="s">
        <v>7774</v>
      </c>
      <c r="J4229" t="s">
        <v>7774</v>
      </c>
      <c r="K4229">
        <v>7716</v>
      </c>
      <c r="L4229" t="s">
        <v>7773</v>
      </c>
      <c r="M4229" s="87">
        <v>44018</v>
      </c>
      <c r="N4229" t="s">
        <v>3620</v>
      </c>
      <c r="O4229" t="s">
        <v>3579</v>
      </c>
      <c r="P4229" s="61">
        <v>575.47</v>
      </c>
      <c r="Q4229" t="s">
        <v>3579</v>
      </c>
      <c r="R4229" s="61">
        <v>575.47</v>
      </c>
      <c r="S4229" s="61">
        <v>0</v>
      </c>
    </row>
    <row r="4230" spans="1:19" x14ac:dyDescent="0.2">
      <c r="A4230" t="s">
        <v>869</v>
      </c>
      <c r="B4230" t="s">
        <v>2615</v>
      </c>
      <c r="C4230" t="s">
        <v>3353</v>
      </c>
      <c r="D4230" t="s">
        <v>238</v>
      </c>
      <c r="E4230" t="s">
        <v>3573</v>
      </c>
      <c r="F4230" t="s">
        <v>16</v>
      </c>
      <c r="G4230" s="87">
        <v>20200630</v>
      </c>
      <c r="H4230" t="s">
        <v>3617</v>
      </c>
      <c r="I4230" t="s">
        <v>3618</v>
      </c>
      <c r="J4230" t="s">
        <v>3618</v>
      </c>
      <c r="K4230">
        <v>7716</v>
      </c>
      <c r="L4230" t="s">
        <v>7773</v>
      </c>
      <c r="M4230" s="87">
        <v>44018</v>
      </c>
      <c r="N4230" t="s">
        <v>3620</v>
      </c>
      <c r="O4230" t="s">
        <v>3579</v>
      </c>
      <c r="P4230" s="61">
        <v>-575.47</v>
      </c>
      <c r="Q4230" t="s">
        <v>3579</v>
      </c>
      <c r="R4230" s="61">
        <v>0</v>
      </c>
      <c r="S4230" s="61">
        <v>-575.47</v>
      </c>
    </row>
    <row r="4231" spans="1:19" x14ac:dyDescent="0.2">
      <c r="A4231" t="s">
        <v>869</v>
      </c>
      <c r="B4231" t="s">
        <v>2615</v>
      </c>
      <c r="C4231" t="s">
        <v>3353</v>
      </c>
      <c r="D4231" t="s">
        <v>238</v>
      </c>
      <c r="E4231" t="s">
        <v>3573</v>
      </c>
      <c r="F4231" t="s">
        <v>16</v>
      </c>
      <c r="G4231" s="87">
        <v>20200630</v>
      </c>
      <c r="H4231" t="s">
        <v>3617</v>
      </c>
      <c r="I4231" t="s">
        <v>3618</v>
      </c>
      <c r="J4231" t="s">
        <v>3618</v>
      </c>
      <c r="K4231">
        <v>7716</v>
      </c>
      <c r="L4231" t="s">
        <v>7773</v>
      </c>
      <c r="M4231" s="87">
        <v>44018</v>
      </c>
      <c r="N4231" t="s">
        <v>3620</v>
      </c>
      <c r="O4231" t="s">
        <v>3579</v>
      </c>
      <c r="P4231" s="61">
        <v>-798.62</v>
      </c>
      <c r="Q4231" t="s">
        <v>3579</v>
      </c>
      <c r="R4231" s="61">
        <v>0</v>
      </c>
      <c r="S4231" s="61">
        <v>-798.62</v>
      </c>
    </row>
    <row r="4232" spans="1:19" x14ac:dyDescent="0.2">
      <c r="A4232" t="s">
        <v>869</v>
      </c>
      <c r="B4232" t="s">
        <v>2615</v>
      </c>
      <c r="C4232" t="s">
        <v>3353</v>
      </c>
      <c r="D4232" t="s">
        <v>238</v>
      </c>
      <c r="E4232" t="s">
        <v>3573</v>
      </c>
      <c r="F4232" t="s">
        <v>16</v>
      </c>
      <c r="G4232" s="87">
        <v>20200630</v>
      </c>
      <c r="H4232" t="s">
        <v>3617</v>
      </c>
      <c r="I4232" t="s">
        <v>3618</v>
      </c>
      <c r="J4232" t="s">
        <v>3618</v>
      </c>
      <c r="K4232">
        <v>7716</v>
      </c>
      <c r="L4232" t="s">
        <v>7773</v>
      </c>
      <c r="M4232" s="87">
        <v>44018</v>
      </c>
      <c r="N4232" t="s">
        <v>3620</v>
      </c>
      <c r="O4232" t="s">
        <v>3579</v>
      </c>
      <c r="P4232" s="61">
        <v>-692.92</v>
      </c>
      <c r="Q4232" t="s">
        <v>3579</v>
      </c>
      <c r="R4232" s="61">
        <v>0</v>
      </c>
      <c r="S4232" s="61">
        <v>-692.92</v>
      </c>
    </row>
    <row r="4233" spans="1:19" x14ac:dyDescent="0.2">
      <c r="A4233" t="s">
        <v>869</v>
      </c>
      <c r="B4233" t="s">
        <v>2615</v>
      </c>
      <c r="C4233" t="s">
        <v>3353</v>
      </c>
      <c r="D4233" t="s">
        <v>238</v>
      </c>
      <c r="E4233" t="s">
        <v>3573</v>
      </c>
      <c r="F4233" t="s">
        <v>16</v>
      </c>
      <c r="G4233" s="87">
        <v>20200630</v>
      </c>
      <c r="H4233" t="s">
        <v>3617</v>
      </c>
      <c r="I4233" t="s">
        <v>3618</v>
      </c>
      <c r="J4233" t="s">
        <v>3618</v>
      </c>
      <c r="K4233">
        <v>7716</v>
      </c>
      <c r="L4233" t="s">
        <v>7773</v>
      </c>
      <c r="M4233" s="87">
        <v>44018</v>
      </c>
      <c r="N4233" t="s">
        <v>3620</v>
      </c>
      <c r="O4233" t="s">
        <v>3579</v>
      </c>
      <c r="P4233" s="61">
        <v>-1877.58</v>
      </c>
      <c r="Q4233" t="s">
        <v>3579</v>
      </c>
      <c r="R4233" s="61">
        <v>0</v>
      </c>
      <c r="S4233" s="61">
        <v>-1877.58</v>
      </c>
    </row>
    <row r="4234" spans="1:19" x14ac:dyDescent="0.2">
      <c r="A4234" t="s">
        <v>869</v>
      </c>
      <c r="B4234" t="s">
        <v>2615</v>
      </c>
      <c r="C4234" t="s">
        <v>3353</v>
      </c>
      <c r="D4234" t="s">
        <v>238</v>
      </c>
      <c r="E4234" t="s">
        <v>3573</v>
      </c>
      <c r="F4234" t="s">
        <v>16</v>
      </c>
      <c r="G4234" s="87">
        <v>20200630</v>
      </c>
      <c r="H4234" t="s">
        <v>3617</v>
      </c>
      <c r="I4234" t="s">
        <v>3618</v>
      </c>
      <c r="J4234" t="s">
        <v>3618</v>
      </c>
      <c r="K4234">
        <v>7716</v>
      </c>
      <c r="L4234" t="s">
        <v>7773</v>
      </c>
      <c r="M4234" s="87">
        <v>44018</v>
      </c>
      <c r="N4234" t="s">
        <v>3620</v>
      </c>
      <c r="O4234" t="s">
        <v>3579</v>
      </c>
      <c r="P4234" s="61">
        <v>-528.5</v>
      </c>
      <c r="Q4234" t="s">
        <v>3579</v>
      </c>
      <c r="R4234" s="61">
        <v>0</v>
      </c>
      <c r="S4234" s="61">
        <v>-528.5</v>
      </c>
    </row>
    <row r="4235" spans="1:19" x14ac:dyDescent="0.2">
      <c r="A4235" t="s">
        <v>869</v>
      </c>
      <c r="B4235" t="s">
        <v>2615</v>
      </c>
      <c r="C4235" t="s">
        <v>3353</v>
      </c>
      <c r="D4235" t="s">
        <v>238</v>
      </c>
      <c r="E4235" t="s">
        <v>3573</v>
      </c>
      <c r="F4235" t="s">
        <v>16</v>
      </c>
      <c r="G4235" s="87">
        <v>20200630</v>
      </c>
      <c r="H4235" t="s">
        <v>3617</v>
      </c>
      <c r="I4235" t="s">
        <v>3618</v>
      </c>
      <c r="J4235" t="s">
        <v>3618</v>
      </c>
      <c r="K4235">
        <v>7716</v>
      </c>
      <c r="L4235" t="s">
        <v>7773</v>
      </c>
      <c r="M4235" s="87">
        <v>44018</v>
      </c>
      <c r="N4235" t="s">
        <v>3620</v>
      </c>
      <c r="O4235" t="s">
        <v>3579</v>
      </c>
      <c r="P4235" s="61">
        <v>-39.93</v>
      </c>
      <c r="Q4235" t="s">
        <v>3579</v>
      </c>
      <c r="R4235" s="61">
        <v>0</v>
      </c>
      <c r="S4235" s="61">
        <v>-39.93</v>
      </c>
    </row>
    <row r="4236" spans="1:19" x14ac:dyDescent="0.2">
      <c r="A4236" t="s">
        <v>869</v>
      </c>
      <c r="B4236" t="s">
        <v>2615</v>
      </c>
      <c r="C4236" t="s">
        <v>3353</v>
      </c>
      <c r="D4236" t="s">
        <v>238</v>
      </c>
      <c r="E4236" t="s">
        <v>3573</v>
      </c>
      <c r="F4236" t="s">
        <v>16</v>
      </c>
      <c r="G4236" s="87">
        <v>20200630</v>
      </c>
      <c r="H4236" t="s">
        <v>3617</v>
      </c>
      <c r="I4236" t="s">
        <v>3618</v>
      </c>
      <c r="J4236" t="s">
        <v>3618</v>
      </c>
      <c r="K4236">
        <v>7717</v>
      </c>
      <c r="L4236" t="s">
        <v>7772</v>
      </c>
      <c r="M4236" s="87">
        <v>44018</v>
      </c>
      <c r="N4236" t="s">
        <v>3620</v>
      </c>
      <c r="O4236" t="s">
        <v>3579</v>
      </c>
      <c r="P4236" s="61">
        <v>0.08</v>
      </c>
      <c r="Q4236" t="s">
        <v>3579</v>
      </c>
      <c r="R4236" s="61">
        <v>0.08</v>
      </c>
      <c r="S4236" s="61">
        <v>0</v>
      </c>
    </row>
    <row r="4237" spans="1:19" x14ac:dyDescent="0.2">
      <c r="A4237" t="s">
        <v>870</v>
      </c>
      <c r="B4237" t="s">
        <v>2616</v>
      </c>
      <c r="C4237" t="s">
        <v>3354</v>
      </c>
      <c r="D4237" t="s">
        <v>238</v>
      </c>
      <c r="E4237" t="s">
        <v>3573</v>
      </c>
      <c r="F4237" t="s">
        <v>115</v>
      </c>
      <c r="G4237" s="87">
        <v>20190731</v>
      </c>
      <c r="H4237" t="s">
        <v>4447</v>
      </c>
      <c r="I4237" t="s">
        <v>7774</v>
      </c>
      <c r="J4237" t="s">
        <v>7774</v>
      </c>
      <c r="K4237">
        <v>7182</v>
      </c>
      <c r="L4237" t="s">
        <v>7761</v>
      </c>
      <c r="M4237" s="87">
        <v>43698</v>
      </c>
      <c r="N4237" t="s">
        <v>3620</v>
      </c>
      <c r="O4237" t="s">
        <v>3579</v>
      </c>
      <c r="P4237" s="61">
        <v>281.86</v>
      </c>
      <c r="Q4237" t="s">
        <v>3579</v>
      </c>
      <c r="R4237" s="61">
        <v>281.86</v>
      </c>
      <c r="S4237" s="61">
        <v>0</v>
      </c>
    </row>
    <row r="4238" spans="1:19" x14ac:dyDescent="0.2">
      <c r="A4238" t="s">
        <v>870</v>
      </c>
      <c r="B4238" t="s">
        <v>2616</v>
      </c>
      <c r="C4238" t="s">
        <v>3354</v>
      </c>
      <c r="D4238" t="s">
        <v>238</v>
      </c>
      <c r="E4238" t="s">
        <v>3573</v>
      </c>
      <c r="F4238" t="s">
        <v>115</v>
      </c>
      <c r="G4238" s="87">
        <v>20190731</v>
      </c>
      <c r="H4238" t="s">
        <v>4447</v>
      </c>
      <c r="I4238" t="s">
        <v>7774</v>
      </c>
      <c r="J4238" t="s">
        <v>7774</v>
      </c>
      <c r="K4238">
        <v>7182</v>
      </c>
      <c r="L4238" t="s">
        <v>7761</v>
      </c>
      <c r="M4238" s="87">
        <v>43698</v>
      </c>
      <c r="N4238" t="s">
        <v>3620</v>
      </c>
      <c r="O4238" t="s">
        <v>3579</v>
      </c>
      <c r="P4238" s="61">
        <v>375.82</v>
      </c>
      <c r="Q4238" t="s">
        <v>3579</v>
      </c>
      <c r="R4238" s="61">
        <v>375.82</v>
      </c>
      <c r="S4238" s="61">
        <v>0</v>
      </c>
    </row>
    <row r="4239" spans="1:19" x14ac:dyDescent="0.2">
      <c r="A4239" t="s">
        <v>870</v>
      </c>
      <c r="B4239" t="s">
        <v>2616</v>
      </c>
      <c r="C4239" t="s">
        <v>3354</v>
      </c>
      <c r="D4239" t="s">
        <v>238</v>
      </c>
      <c r="E4239" t="s">
        <v>3573</v>
      </c>
      <c r="F4239" t="s">
        <v>115</v>
      </c>
      <c r="G4239" s="87">
        <v>20190731</v>
      </c>
      <c r="H4239" t="s">
        <v>4447</v>
      </c>
      <c r="I4239" t="s">
        <v>7774</v>
      </c>
      <c r="J4239" t="s">
        <v>7774</v>
      </c>
      <c r="K4239">
        <v>7182</v>
      </c>
      <c r="L4239" t="s">
        <v>7761</v>
      </c>
      <c r="M4239" s="87">
        <v>43698</v>
      </c>
      <c r="N4239" t="s">
        <v>3620</v>
      </c>
      <c r="O4239" t="s">
        <v>3579</v>
      </c>
      <c r="P4239" s="61">
        <v>340.59</v>
      </c>
      <c r="Q4239" t="s">
        <v>3579</v>
      </c>
      <c r="R4239" s="61">
        <v>340.59</v>
      </c>
      <c r="S4239" s="61">
        <v>0</v>
      </c>
    </row>
    <row r="4240" spans="1:19" x14ac:dyDescent="0.2">
      <c r="A4240" t="s">
        <v>870</v>
      </c>
      <c r="B4240" t="s">
        <v>2616</v>
      </c>
      <c r="C4240" t="s">
        <v>3354</v>
      </c>
      <c r="D4240" t="s">
        <v>238</v>
      </c>
      <c r="E4240" t="s">
        <v>3573</v>
      </c>
      <c r="F4240" t="s">
        <v>115</v>
      </c>
      <c r="G4240" s="87">
        <v>20190731</v>
      </c>
      <c r="H4240" t="s">
        <v>4447</v>
      </c>
      <c r="I4240" t="s">
        <v>7774</v>
      </c>
      <c r="J4240" t="s">
        <v>7774</v>
      </c>
      <c r="K4240">
        <v>7182</v>
      </c>
      <c r="L4240" t="s">
        <v>7761</v>
      </c>
      <c r="M4240" s="87">
        <v>43698</v>
      </c>
      <c r="N4240" t="s">
        <v>3620</v>
      </c>
      <c r="O4240" t="s">
        <v>3579</v>
      </c>
      <c r="P4240" s="61">
        <v>528.5</v>
      </c>
      <c r="Q4240" t="s">
        <v>3579</v>
      </c>
      <c r="R4240" s="61">
        <v>528.5</v>
      </c>
      <c r="S4240" s="61">
        <v>0</v>
      </c>
    </row>
    <row r="4241" spans="1:19" x14ac:dyDescent="0.2">
      <c r="A4241" t="s">
        <v>870</v>
      </c>
      <c r="B4241" t="s">
        <v>2616</v>
      </c>
      <c r="C4241" t="s">
        <v>3354</v>
      </c>
      <c r="D4241" t="s">
        <v>238</v>
      </c>
      <c r="E4241" t="s">
        <v>3573</v>
      </c>
      <c r="F4241" t="s">
        <v>115</v>
      </c>
      <c r="G4241" s="87">
        <v>20190731</v>
      </c>
      <c r="H4241" t="s">
        <v>4447</v>
      </c>
      <c r="I4241" t="s">
        <v>7774</v>
      </c>
      <c r="J4241" t="s">
        <v>7774</v>
      </c>
      <c r="K4241">
        <v>7182</v>
      </c>
      <c r="L4241" t="s">
        <v>7761</v>
      </c>
      <c r="M4241" s="87">
        <v>43698</v>
      </c>
      <c r="N4241" t="s">
        <v>3620</v>
      </c>
      <c r="O4241" t="s">
        <v>3579</v>
      </c>
      <c r="P4241" s="61">
        <v>692.92</v>
      </c>
      <c r="Q4241" t="s">
        <v>3579</v>
      </c>
      <c r="R4241" s="61">
        <v>692.92</v>
      </c>
      <c r="S4241" s="61">
        <v>0</v>
      </c>
    </row>
    <row r="4242" spans="1:19" x14ac:dyDescent="0.2">
      <c r="A4242" t="s">
        <v>870</v>
      </c>
      <c r="B4242" t="s">
        <v>2616</v>
      </c>
      <c r="C4242" t="s">
        <v>3354</v>
      </c>
      <c r="D4242" t="s">
        <v>238</v>
      </c>
      <c r="E4242" t="s">
        <v>3573</v>
      </c>
      <c r="F4242" t="s">
        <v>115</v>
      </c>
      <c r="G4242" s="87">
        <v>20190731</v>
      </c>
      <c r="H4242" t="s">
        <v>4447</v>
      </c>
      <c r="I4242" t="s">
        <v>7774</v>
      </c>
      <c r="J4242" t="s">
        <v>7774</v>
      </c>
      <c r="K4242">
        <v>7182</v>
      </c>
      <c r="L4242" t="s">
        <v>7761</v>
      </c>
      <c r="M4242" s="87">
        <v>43698</v>
      </c>
      <c r="N4242" t="s">
        <v>3620</v>
      </c>
      <c r="O4242" t="s">
        <v>3579</v>
      </c>
      <c r="P4242" s="61">
        <v>528.5</v>
      </c>
      <c r="Q4242" t="s">
        <v>3579</v>
      </c>
      <c r="R4242" s="61">
        <v>528.5</v>
      </c>
      <c r="S4242" s="61">
        <v>0</v>
      </c>
    </row>
    <row r="4243" spans="1:19" x14ac:dyDescent="0.2">
      <c r="A4243" t="s">
        <v>870</v>
      </c>
      <c r="B4243" t="s">
        <v>2616</v>
      </c>
      <c r="C4243" t="s">
        <v>3354</v>
      </c>
      <c r="D4243" t="s">
        <v>238</v>
      </c>
      <c r="E4243" t="s">
        <v>3573</v>
      </c>
      <c r="F4243" t="s">
        <v>115</v>
      </c>
      <c r="G4243" s="87">
        <v>20190731</v>
      </c>
      <c r="H4243" t="s">
        <v>4447</v>
      </c>
      <c r="I4243" t="s">
        <v>7774</v>
      </c>
      <c r="J4243" t="s">
        <v>7774</v>
      </c>
      <c r="K4243">
        <v>7182</v>
      </c>
      <c r="L4243" t="s">
        <v>7761</v>
      </c>
      <c r="M4243" s="87">
        <v>43698</v>
      </c>
      <c r="N4243" t="s">
        <v>3620</v>
      </c>
      <c r="O4243" t="s">
        <v>3579</v>
      </c>
      <c r="P4243" s="61">
        <v>598.96</v>
      </c>
      <c r="Q4243" t="s">
        <v>3579</v>
      </c>
      <c r="R4243" s="61">
        <v>598.96</v>
      </c>
      <c r="S4243" s="61">
        <v>0</v>
      </c>
    </row>
    <row r="4244" spans="1:19" x14ac:dyDescent="0.2">
      <c r="A4244" t="s">
        <v>870</v>
      </c>
      <c r="B4244" t="s">
        <v>2616</v>
      </c>
      <c r="C4244" t="s">
        <v>3354</v>
      </c>
      <c r="D4244" t="s">
        <v>238</v>
      </c>
      <c r="E4244" t="s">
        <v>3573</v>
      </c>
      <c r="F4244" t="s">
        <v>115</v>
      </c>
      <c r="G4244" s="87">
        <v>20190731</v>
      </c>
      <c r="H4244" t="s">
        <v>4447</v>
      </c>
      <c r="I4244" t="s">
        <v>7774</v>
      </c>
      <c r="J4244" t="s">
        <v>7774</v>
      </c>
      <c r="K4244">
        <v>7182</v>
      </c>
      <c r="L4244" t="s">
        <v>7761</v>
      </c>
      <c r="M4244" s="87">
        <v>43698</v>
      </c>
      <c r="N4244" t="s">
        <v>3620</v>
      </c>
      <c r="O4244" t="s">
        <v>3579</v>
      </c>
      <c r="P4244" s="61">
        <v>751.64</v>
      </c>
      <c r="Q4244" t="s">
        <v>3579</v>
      </c>
      <c r="R4244" s="61">
        <v>751.64</v>
      </c>
      <c r="S4244" s="61">
        <v>0</v>
      </c>
    </row>
    <row r="4245" spans="1:19" x14ac:dyDescent="0.2">
      <c r="A4245" t="s">
        <v>870</v>
      </c>
      <c r="B4245" t="s">
        <v>2616</v>
      </c>
      <c r="C4245" t="s">
        <v>3354</v>
      </c>
      <c r="D4245" t="s">
        <v>238</v>
      </c>
      <c r="E4245" t="s">
        <v>3573</v>
      </c>
      <c r="F4245" t="s">
        <v>115</v>
      </c>
      <c r="G4245" s="87">
        <v>20190731</v>
      </c>
      <c r="H4245" t="s">
        <v>4447</v>
      </c>
      <c r="I4245" t="s">
        <v>7774</v>
      </c>
      <c r="J4245" t="s">
        <v>7774</v>
      </c>
      <c r="K4245">
        <v>7182</v>
      </c>
      <c r="L4245" t="s">
        <v>7761</v>
      </c>
      <c r="M4245" s="87">
        <v>43698</v>
      </c>
      <c r="N4245" t="s">
        <v>3620</v>
      </c>
      <c r="O4245" t="s">
        <v>3579</v>
      </c>
      <c r="P4245" s="61">
        <v>434.54</v>
      </c>
      <c r="Q4245" t="s">
        <v>3579</v>
      </c>
      <c r="R4245" s="61">
        <v>434.54</v>
      </c>
      <c r="S4245" s="61">
        <v>0</v>
      </c>
    </row>
    <row r="4246" spans="1:19" x14ac:dyDescent="0.2">
      <c r="A4246" t="s">
        <v>870</v>
      </c>
      <c r="B4246" t="s">
        <v>2616</v>
      </c>
      <c r="C4246" t="s">
        <v>3354</v>
      </c>
      <c r="D4246" t="s">
        <v>238</v>
      </c>
      <c r="E4246" t="s">
        <v>3573</v>
      </c>
      <c r="F4246" t="s">
        <v>115</v>
      </c>
      <c r="G4246" s="87">
        <v>20190731</v>
      </c>
      <c r="H4246" t="s">
        <v>4447</v>
      </c>
      <c r="I4246" t="s">
        <v>7774</v>
      </c>
      <c r="J4246" t="s">
        <v>7774</v>
      </c>
      <c r="K4246">
        <v>7182</v>
      </c>
      <c r="L4246" t="s">
        <v>7761</v>
      </c>
      <c r="M4246" s="87">
        <v>43698</v>
      </c>
      <c r="N4246" t="s">
        <v>3620</v>
      </c>
      <c r="O4246" t="s">
        <v>3579</v>
      </c>
      <c r="P4246" s="61">
        <v>340.59</v>
      </c>
      <c r="Q4246" t="s">
        <v>3579</v>
      </c>
      <c r="R4246" s="61">
        <v>340.59</v>
      </c>
      <c r="S4246" s="61">
        <v>0</v>
      </c>
    </row>
    <row r="4247" spans="1:19" x14ac:dyDescent="0.2">
      <c r="A4247" t="s">
        <v>870</v>
      </c>
      <c r="B4247" t="s">
        <v>2616</v>
      </c>
      <c r="C4247" t="s">
        <v>3354</v>
      </c>
      <c r="D4247" t="s">
        <v>238</v>
      </c>
      <c r="E4247" t="s">
        <v>3573</v>
      </c>
      <c r="F4247" t="s">
        <v>115</v>
      </c>
      <c r="G4247" s="87">
        <v>20190731</v>
      </c>
      <c r="H4247" t="s">
        <v>4447</v>
      </c>
      <c r="I4247" t="s">
        <v>7774</v>
      </c>
      <c r="J4247" t="s">
        <v>7774</v>
      </c>
      <c r="K4247">
        <v>7182</v>
      </c>
      <c r="L4247" t="s">
        <v>7761</v>
      </c>
      <c r="M4247" s="87">
        <v>43698</v>
      </c>
      <c r="N4247" t="s">
        <v>3620</v>
      </c>
      <c r="O4247" t="s">
        <v>3579</v>
      </c>
      <c r="P4247" s="61">
        <v>105.7</v>
      </c>
      <c r="Q4247" t="s">
        <v>3579</v>
      </c>
      <c r="R4247" s="61">
        <v>105.7</v>
      </c>
      <c r="S4247" s="61">
        <v>0</v>
      </c>
    </row>
    <row r="4248" spans="1:19" x14ac:dyDescent="0.2">
      <c r="A4248" t="s">
        <v>870</v>
      </c>
      <c r="B4248" t="s">
        <v>2616</v>
      </c>
      <c r="C4248" t="s">
        <v>3354</v>
      </c>
      <c r="D4248" t="s">
        <v>238</v>
      </c>
      <c r="E4248" t="s">
        <v>3573</v>
      </c>
      <c r="F4248" t="s">
        <v>115</v>
      </c>
      <c r="G4248" s="87">
        <v>20190731</v>
      </c>
      <c r="H4248" t="s">
        <v>4447</v>
      </c>
      <c r="I4248" t="s">
        <v>7774</v>
      </c>
      <c r="J4248" t="s">
        <v>7774</v>
      </c>
      <c r="K4248">
        <v>7182</v>
      </c>
      <c r="L4248" t="s">
        <v>7761</v>
      </c>
      <c r="M4248" s="87">
        <v>43698</v>
      </c>
      <c r="N4248" t="s">
        <v>3620</v>
      </c>
      <c r="O4248" t="s">
        <v>3579</v>
      </c>
      <c r="P4248" s="61">
        <v>587.22</v>
      </c>
      <c r="Q4248" t="s">
        <v>3579</v>
      </c>
      <c r="R4248" s="61">
        <v>587.22</v>
      </c>
      <c r="S4248" s="61">
        <v>0</v>
      </c>
    </row>
    <row r="4249" spans="1:19" x14ac:dyDescent="0.2">
      <c r="A4249" t="s">
        <v>870</v>
      </c>
      <c r="B4249" t="s">
        <v>2616</v>
      </c>
      <c r="C4249" t="s">
        <v>3354</v>
      </c>
      <c r="D4249" t="s">
        <v>238</v>
      </c>
      <c r="E4249" t="s">
        <v>3573</v>
      </c>
      <c r="F4249" t="s">
        <v>115</v>
      </c>
      <c r="G4249" s="87">
        <v>20190731</v>
      </c>
      <c r="H4249" t="s">
        <v>4447</v>
      </c>
      <c r="I4249" t="s">
        <v>7774</v>
      </c>
      <c r="J4249" t="s">
        <v>7774</v>
      </c>
      <c r="K4249">
        <v>7182</v>
      </c>
      <c r="L4249" t="s">
        <v>7761</v>
      </c>
      <c r="M4249" s="87">
        <v>43698</v>
      </c>
      <c r="N4249" t="s">
        <v>3620</v>
      </c>
      <c r="O4249" t="s">
        <v>3579</v>
      </c>
      <c r="P4249" s="61">
        <v>681.17</v>
      </c>
      <c r="Q4249" t="s">
        <v>3579</v>
      </c>
      <c r="R4249" s="61">
        <v>681.17</v>
      </c>
      <c r="S4249" s="61">
        <v>0</v>
      </c>
    </row>
    <row r="4250" spans="1:19" x14ac:dyDescent="0.2">
      <c r="A4250" t="s">
        <v>870</v>
      </c>
      <c r="B4250" t="s">
        <v>2616</v>
      </c>
      <c r="C4250" t="s">
        <v>3354</v>
      </c>
      <c r="D4250" t="s">
        <v>238</v>
      </c>
      <c r="E4250" t="s">
        <v>3573</v>
      </c>
      <c r="F4250" t="s">
        <v>115</v>
      </c>
      <c r="G4250" s="87">
        <v>20190731</v>
      </c>
      <c r="H4250" t="s">
        <v>4447</v>
      </c>
      <c r="I4250" t="s">
        <v>7774</v>
      </c>
      <c r="J4250" t="s">
        <v>7774</v>
      </c>
      <c r="K4250">
        <v>7182</v>
      </c>
      <c r="L4250" t="s">
        <v>7761</v>
      </c>
      <c r="M4250" s="87">
        <v>43698</v>
      </c>
      <c r="N4250" t="s">
        <v>3620</v>
      </c>
      <c r="O4250" t="s">
        <v>3579</v>
      </c>
      <c r="P4250" s="61">
        <v>224.93</v>
      </c>
      <c r="Q4250" t="s">
        <v>3579</v>
      </c>
      <c r="R4250" s="61">
        <v>224.93</v>
      </c>
      <c r="S4250" s="61">
        <v>0</v>
      </c>
    </row>
    <row r="4251" spans="1:19" x14ac:dyDescent="0.2">
      <c r="A4251" t="s">
        <v>870</v>
      </c>
      <c r="B4251" t="s">
        <v>2616</v>
      </c>
      <c r="C4251" t="s">
        <v>3354</v>
      </c>
      <c r="D4251" t="s">
        <v>238</v>
      </c>
      <c r="E4251" t="s">
        <v>3573</v>
      </c>
      <c r="F4251" t="s">
        <v>115</v>
      </c>
      <c r="G4251" s="87">
        <v>20190731</v>
      </c>
      <c r="H4251" t="s">
        <v>4447</v>
      </c>
      <c r="I4251" t="s">
        <v>7774</v>
      </c>
      <c r="J4251" t="s">
        <v>7774</v>
      </c>
      <c r="K4251">
        <v>7182</v>
      </c>
      <c r="L4251" t="s">
        <v>7761</v>
      </c>
      <c r="M4251" s="87">
        <v>43698</v>
      </c>
      <c r="N4251" t="s">
        <v>3620</v>
      </c>
      <c r="O4251" t="s">
        <v>3579</v>
      </c>
      <c r="P4251" s="61">
        <v>258.37</v>
      </c>
      <c r="Q4251" t="s">
        <v>3579</v>
      </c>
      <c r="R4251" s="61">
        <v>258.37</v>
      </c>
      <c r="S4251" s="61">
        <v>0</v>
      </c>
    </row>
    <row r="4252" spans="1:19" x14ac:dyDescent="0.2">
      <c r="A4252" t="s">
        <v>870</v>
      </c>
      <c r="B4252" t="s">
        <v>2616</v>
      </c>
      <c r="C4252" t="s">
        <v>3354</v>
      </c>
      <c r="D4252" t="s">
        <v>238</v>
      </c>
      <c r="E4252" t="s">
        <v>3573</v>
      </c>
      <c r="F4252" t="s">
        <v>116</v>
      </c>
      <c r="G4252" s="87">
        <v>20190831</v>
      </c>
      <c r="H4252" t="s">
        <v>4447</v>
      </c>
      <c r="I4252" t="s">
        <v>7774</v>
      </c>
      <c r="J4252" t="s">
        <v>7774</v>
      </c>
      <c r="K4252">
        <v>7222</v>
      </c>
      <c r="L4252" t="s">
        <v>7762</v>
      </c>
      <c r="M4252" s="87">
        <v>43712</v>
      </c>
      <c r="N4252" t="s">
        <v>3620</v>
      </c>
      <c r="O4252" t="s">
        <v>3579</v>
      </c>
      <c r="P4252" s="61">
        <v>618.92999999999995</v>
      </c>
      <c r="Q4252" t="s">
        <v>3579</v>
      </c>
      <c r="R4252" s="61">
        <v>618.92999999999995</v>
      </c>
      <c r="S4252" s="61">
        <v>0</v>
      </c>
    </row>
    <row r="4253" spans="1:19" x14ac:dyDescent="0.2">
      <c r="A4253" t="s">
        <v>870</v>
      </c>
      <c r="B4253" t="s">
        <v>2616</v>
      </c>
      <c r="C4253" t="s">
        <v>3354</v>
      </c>
      <c r="D4253" t="s">
        <v>238</v>
      </c>
      <c r="E4253" t="s">
        <v>3573</v>
      </c>
      <c r="F4253" t="s">
        <v>116</v>
      </c>
      <c r="G4253" s="87">
        <v>20190831</v>
      </c>
      <c r="H4253" t="s">
        <v>4447</v>
      </c>
      <c r="I4253" t="s">
        <v>7774</v>
      </c>
      <c r="J4253" t="s">
        <v>7774</v>
      </c>
      <c r="K4253">
        <v>7222</v>
      </c>
      <c r="L4253" t="s">
        <v>7762</v>
      </c>
      <c r="M4253" s="87">
        <v>43712</v>
      </c>
      <c r="N4253" t="s">
        <v>3620</v>
      </c>
      <c r="O4253" t="s">
        <v>3579</v>
      </c>
      <c r="P4253" s="61">
        <v>776.69</v>
      </c>
      <c r="Q4253" t="s">
        <v>3579</v>
      </c>
      <c r="R4253" s="61">
        <v>776.69</v>
      </c>
      <c r="S4253" s="61">
        <v>0</v>
      </c>
    </row>
    <row r="4254" spans="1:19" x14ac:dyDescent="0.2">
      <c r="A4254" t="s">
        <v>870</v>
      </c>
      <c r="B4254" t="s">
        <v>2616</v>
      </c>
      <c r="C4254" t="s">
        <v>3354</v>
      </c>
      <c r="D4254" t="s">
        <v>238</v>
      </c>
      <c r="E4254" t="s">
        <v>3573</v>
      </c>
      <c r="F4254" t="s">
        <v>116</v>
      </c>
      <c r="G4254" s="87">
        <v>20190831</v>
      </c>
      <c r="H4254" t="s">
        <v>4447</v>
      </c>
      <c r="I4254" t="s">
        <v>7774</v>
      </c>
      <c r="J4254" t="s">
        <v>7774</v>
      </c>
      <c r="K4254">
        <v>7222</v>
      </c>
      <c r="L4254" t="s">
        <v>7762</v>
      </c>
      <c r="M4254" s="87">
        <v>43712</v>
      </c>
      <c r="N4254" t="s">
        <v>3620</v>
      </c>
      <c r="O4254" t="s">
        <v>3579</v>
      </c>
      <c r="P4254" s="61">
        <v>449.02</v>
      </c>
      <c r="Q4254" t="s">
        <v>3579</v>
      </c>
      <c r="R4254" s="61">
        <v>449.02</v>
      </c>
      <c r="S4254" s="61">
        <v>0</v>
      </c>
    </row>
    <row r="4255" spans="1:19" x14ac:dyDescent="0.2">
      <c r="A4255" t="s">
        <v>870</v>
      </c>
      <c r="B4255" t="s">
        <v>2616</v>
      </c>
      <c r="C4255" t="s">
        <v>3354</v>
      </c>
      <c r="D4255" t="s">
        <v>238</v>
      </c>
      <c r="E4255" t="s">
        <v>3573</v>
      </c>
      <c r="F4255" t="s">
        <v>116</v>
      </c>
      <c r="G4255" s="87">
        <v>20190831</v>
      </c>
      <c r="H4255" t="s">
        <v>4447</v>
      </c>
      <c r="I4255" t="s">
        <v>7774</v>
      </c>
      <c r="J4255" t="s">
        <v>7774</v>
      </c>
      <c r="K4255">
        <v>7222</v>
      </c>
      <c r="L4255" t="s">
        <v>7762</v>
      </c>
      <c r="M4255" s="87">
        <v>43712</v>
      </c>
      <c r="N4255" t="s">
        <v>3620</v>
      </c>
      <c r="O4255" t="s">
        <v>3579</v>
      </c>
      <c r="P4255" s="61">
        <v>546.11</v>
      </c>
      <c r="Q4255" t="s">
        <v>3579</v>
      </c>
      <c r="R4255" s="61">
        <v>546.11</v>
      </c>
      <c r="S4255" s="61">
        <v>0</v>
      </c>
    </row>
    <row r="4256" spans="1:19" x14ac:dyDescent="0.2">
      <c r="A4256" t="s">
        <v>870</v>
      </c>
      <c r="B4256" t="s">
        <v>2616</v>
      </c>
      <c r="C4256" t="s">
        <v>3354</v>
      </c>
      <c r="D4256" t="s">
        <v>238</v>
      </c>
      <c r="E4256" t="s">
        <v>3573</v>
      </c>
      <c r="F4256" t="s">
        <v>116</v>
      </c>
      <c r="G4256" s="87">
        <v>20190831</v>
      </c>
      <c r="H4256" t="s">
        <v>4447</v>
      </c>
      <c r="I4256" t="s">
        <v>7774</v>
      </c>
      <c r="J4256" t="s">
        <v>7774</v>
      </c>
      <c r="K4256">
        <v>7222</v>
      </c>
      <c r="L4256" t="s">
        <v>7762</v>
      </c>
      <c r="M4256" s="87">
        <v>43712</v>
      </c>
      <c r="N4256" t="s">
        <v>3620</v>
      </c>
      <c r="O4256" t="s">
        <v>3579</v>
      </c>
      <c r="P4256" s="61">
        <v>716.02</v>
      </c>
      <c r="Q4256" t="s">
        <v>3579</v>
      </c>
      <c r="R4256" s="61">
        <v>716.02</v>
      </c>
      <c r="S4256" s="61">
        <v>0</v>
      </c>
    </row>
    <row r="4257" spans="1:19" x14ac:dyDescent="0.2">
      <c r="A4257" t="s">
        <v>870</v>
      </c>
      <c r="B4257" t="s">
        <v>2616</v>
      </c>
      <c r="C4257" t="s">
        <v>3354</v>
      </c>
      <c r="D4257" t="s">
        <v>238</v>
      </c>
      <c r="E4257" t="s">
        <v>3573</v>
      </c>
      <c r="F4257" t="s">
        <v>116</v>
      </c>
      <c r="G4257" s="87">
        <v>20190831</v>
      </c>
      <c r="H4257" t="s">
        <v>4447</v>
      </c>
      <c r="I4257" t="s">
        <v>7774</v>
      </c>
      <c r="J4257" t="s">
        <v>7774</v>
      </c>
      <c r="K4257">
        <v>7222</v>
      </c>
      <c r="L4257" t="s">
        <v>7762</v>
      </c>
      <c r="M4257" s="87">
        <v>43712</v>
      </c>
      <c r="N4257" t="s">
        <v>3620</v>
      </c>
      <c r="O4257" t="s">
        <v>3579</v>
      </c>
      <c r="P4257" s="61">
        <v>351.94</v>
      </c>
      <c r="Q4257" t="s">
        <v>3579</v>
      </c>
      <c r="R4257" s="61">
        <v>351.94</v>
      </c>
      <c r="S4257" s="61">
        <v>0</v>
      </c>
    </row>
    <row r="4258" spans="1:19" x14ac:dyDescent="0.2">
      <c r="A4258" t="s">
        <v>870</v>
      </c>
      <c r="B4258" t="s">
        <v>2616</v>
      </c>
      <c r="C4258" t="s">
        <v>3354</v>
      </c>
      <c r="D4258" t="s">
        <v>238</v>
      </c>
      <c r="E4258" t="s">
        <v>3573</v>
      </c>
      <c r="F4258" t="s">
        <v>116</v>
      </c>
      <c r="G4258" s="87">
        <v>20190831</v>
      </c>
      <c r="H4258" t="s">
        <v>4447</v>
      </c>
      <c r="I4258" t="s">
        <v>7774</v>
      </c>
      <c r="J4258" t="s">
        <v>7774</v>
      </c>
      <c r="K4258">
        <v>7222</v>
      </c>
      <c r="L4258" t="s">
        <v>7762</v>
      </c>
      <c r="M4258" s="87">
        <v>43712</v>
      </c>
      <c r="N4258" t="s">
        <v>3620</v>
      </c>
      <c r="O4258" t="s">
        <v>3579</v>
      </c>
      <c r="P4258" s="61">
        <v>109.22</v>
      </c>
      <c r="Q4258" t="s">
        <v>3579</v>
      </c>
      <c r="R4258" s="61">
        <v>109.22</v>
      </c>
      <c r="S4258" s="61">
        <v>0</v>
      </c>
    </row>
    <row r="4259" spans="1:19" x14ac:dyDescent="0.2">
      <c r="A4259" t="s">
        <v>870</v>
      </c>
      <c r="B4259" t="s">
        <v>2616</v>
      </c>
      <c r="C4259" t="s">
        <v>3354</v>
      </c>
      <c r="D4259" t="s">
        <v>238</v>
      </c>
      <c r="E4259" t="s">
        <v>3573</v>
      </c>
      <c r="F4259" t="s">
        <v>116</v>
      </c>
      <c r="G4259" s="87">
        <v>20190831</v>
      </c>
      <c r="H4259" t="s">
        <v>4447</v>
      </c>
      <c r="I4259" t="s">
        <v>7774</v>
      </c>
      <c r="J4259" t="s">
        <v>7774</v>
      </c>
      <c r="K4259">
        <v>7222</v>
      </c>
      <c r="L4259" t="s">
        <v>7762</v>
      </c>
      <c r="M4259" s="87">
        <v>43712</v>
      </c>
      <c r="N4259" t="s">
        <v>3620</v>
      </c>
      <c r="O4259" t="s">
        <v>3579</v>
      </c>
      <c r="P4259" s="61">
        <v>606.79</v>
      </c>
      <c r="Q4259" t="s">
        <v>3579</v>
      </c>
      <c r="R4259" s="61">
        <v>606.79</v>
      </c>
      <c r="S4259" s="61">
        <v>0</v>
      </c>
    </row>
    <row r="4260" spans="1:19" x14ac:dyDescent="0.2">
      <c r="A4260" t="s">
        <v>870</v>
      </c>
      <c r="B4260" t="s">
        <v>2616</v>
      </c>
      <c r="C4260" t="s">
        <v>3354</v>
      </c>
      <c r="D4260" t="s">
        <v>238</v>
      </c>
      <c r="E4260" t="s">
        <v>3573</v>
      </c>
      <c r="F4260" t="s">
        <v>116</v>
      </c>
      <c r="G4260" s="87">
        <v>20190831</v>
      </c>
      <c r="H4260" t="s">
        <v>4447</v>
      </c>
      <c r="I4260" t="s">
        <v>7774</v>
      </c>
      <c r="J4260" t="s">
        <v>7774</v>
      </c>
      <c r="K4260">
        <v>7222</v>
      </c>
      <c r="L4260" t="s">
        <v>7762</v>
      </c>
      <c r="M4260" s="87">
        <v>43712</v>
      </c>
      <c r="N4260" t="s">
        <v>3620</v>
      </c>
      <c r="O4260" t="s">
        <v>3579</v>
      </c>
      <c r="P4260" s="61">
        <v>703.88</v>
      </c>
      <c r="Q4260" t="s">
        <v>3579</v>
      </c>
      <c r="R4260" s="61">
        <v>703.88</v>
      </c>
      <c r="S4260" s="61">
        <v>0</v>
      </c>
    </row>
    <row r="4261" spans="1:19" x14ac:dyDescent="0.2">
      <c r="A4261" t="s">
        <v>870</v>
      </c>
      <c r="B4261" t="s">
        <v>2616</v>
      </c>
      <c r="C4261" t="s">
        <v>3354</v>
      </c>
      <c r="D4261" t="s">
        <v>238</v>
      </c>
      <c r="E4261" t="s">
        <v>3573</v>
      </c>
      <c r="F4261" t="s">
        <v>116</v>
      </c>
      <c r="G4261" s="87">
        <v>20190831</v>
      </c>
      <c r="H4261" t="s">
        <v>4447</v>
      </c>
      <c r="I4261" t="s">
        <v>7774</v>
      </c>
      <c r="J4261" t="s">
        <v>7774</v>
      </c>
      <c r="K4261">
        <v>7222</v>
      </c>
      <c r="L4261" t="s">
        <v>7762</v>
      </c>
      <c r="M4261" s="87">
        <v>43712</v>
      </c>
      <c r="N4261" t="s">
        <v>3620</v>
      </c>
      <c r="O4261" t="s">
        <v>3579</v>
      </c>
      <c r="P4261" s="61">
        <v>232.43</v>
      </c>
      <c r="Q4261" t="s">
        <v>3579</v>
      </c>
      <c r="R4261" s="61">
        <v>232.43</v>
      </c>
      <c r="S4261" s="61">
        <v>0</v>
      </c>
    </row>
    <row r="4262" spans="1:19" x14ac:dyDescent="0.2">
      <c r="A4262" t="s">
        <v>870</v>
      </c>
      <c r="B4262" t="s">
        <v>2616</v>
      </c>
      <c r="C4262" t="s">
        <v>3354</v>
      </c>
      <c r="D4262" t="s">
        <v>238</v>
      </c>
      <c r="E4262" t="s">
        <v>3573</v>
      </c>
      <c r="F4262" t="s">
        <v>116</v>
      </c>
      <c r="G4262" s="87">
        <v>20190831</v>
      </c>
      <c r="H4262" t="s">
        <v>4447</v>
      </c>
      <c r="I4262" t="s">
        <v>7774</v>
      </c>
      <c r="J4262" t="s">
        <v>7774</v>
      </c>
      <c r="K4262">
        <v>7222</v>
      </c>
      <c r="L4262" t="s">
        <v>7762</v>
      </c>
      <c r="M4262" s="87">
        <v>43712</v>
      </c>
      <c r="N4262" t="s">
        <v>3620</v>
      </c>
      <c r="O4262" t="s">
        <v>3579</v>
      </c>
      <c r="P4262" s="61">
        <v>546.11</v>
      </c>
      <c r="Q4262" t="s">
        <v>3579</v>
      </c>
      <c r="R4262" s="61">
        <v>546.11</v>
      </c>
      <c r="S4262" s="61">
        <v>0</v>
      </c>
    </row>
    <row r="4263" spans="1:19" x14ac:dyDescent="0.2">
      <c r="A4263" t="s">
        <v>870</v>
      </c>
      <c r="B4263" t="s">
        <v>2616</v>
      </c>
      <c r="C4263" t="s">
        <v>3354</v>
      </c>
      <c r="D4263" t="s">
        <v>238</v>
      </c>
      <c r="E4263" t="s">
        <v>3573</v>
      </c>
      <c r="F4263" t="s">
        <v>116</v>
      </c>
      <c r="G4263" s="87">
        <v>20190831</v>
      </c>
      <c r="H4263" t="s">
        <v>4447</v>
      </c>
      <c r="I4263" t="s">
        <v>7774</v>
      </c>
      <c r="J4263" t="s">
        <v>7774</v>
      </c>
      <c r="K4263">
        <v>7222</v>
      </c>
      <c r="L4263" t="s">
        <v>7762</v>
      </c>
      <c r="M4263" s="87">
        <v>43712</v>
      </c>
      <c r="N4263" t="s">
        <v>3620</v>
      </c>
      <c r="O4263" t="s">
        <v>3579</v>
      </c>
      <c r="P4263" s="61">
        <v>291.26</v>
      </c>
      <c r="Q4263" t="s">
        <v>3579</v>
      </c>
      <c r="R4263" s="61">
        <v>291.26</v>
      </c>
      <c r="S4263" s="61">
        <v>0</v>
      </c>
    </row>
    <row r="4264" spans="1:19" x14ac:dyDescent="0.2">
      <c r="A4264" t="s">
        <v>870</v>
      </c>
      <c r="B4264" t="s">
        <v>2616</v>
      </c>
      <c r="C4264" t="s">
        <v>3354</v>
      </c>
      <c r="D4264" t="s">
        <v>238</v>
      </c>
      <c r="E4264" t="s">
        <v>3573</v>
      </c>
      <c r="F4264" t="s">
        <v>116</v>
      </c>
      <c r="G4264" s="87">
        <v>20190831</v>
      </c>
      <c r="H4264" t="s">
        <v>4447</v>
      </c>
      <c r="I4264" t="s">
        <v>7774</v>
      </c>
      <c r="J4264" t="s">
        <v>7774</v>
      </c>
      <c r="K4264">
        <v>7222</v>
      </c>
      <c r="L4264" t="s">
        <v>7762</v>
      </c>
      <c r="M4264" s="87">
        <v>43712</v>
      </c>
      <c r="N4264" t="s">
        <v>3620</v>
      </c>
      <c r="O4264" t="s">
        <v>3579</v>
      </c>
      <c r="P4264" s="61">
        <v>388.35</v>
      </c>
      <c r="Q4264" t="s">
        <v>3579</v>
      </c>
      <c r="R4264" s="61">
        <v>388.35</v>
      </c>
      <c r="S4264" s="61">
        <v>0</v>
      </c>
    </row>
    <row r="4265" spans="1:19" x14ac:dyDescent="0.2">
      <c r="A4265" t="s">
        <v>870</v>
      </c>
      <c r="B4265" t="s">
        <v>2616</v>
      </c>
      <c r="C4265" t="s">
        <v>3354</v>
      </c>
      <c r="D4265" t="s">
        <v>238</v>
      </c>
      <c r="E4265" t="s">
        <v>3573</v>
      </c>
      <c r="F4265" t="s">
        <v>116</v>
      </c>
      <c r="G4265" s="87">
        <v>20190831</v>
      </c>
      <c r="H4265" t="s">
        <v>4447</v>
      </c>
      <c r="I4265" t="s">
        <v>7774</v>
      </c>
      <c r="J4265" t="s">
        <v>7774</v>
      </c>
      <c r="K4265">
        <v>7222</v>
      </c>
      <c r="L4265" t="s">
        <v>7762</v>
      </c>
      <c r="M4265" s="87">
        <v>43712</v>
      </c>
      <c r="N4265" t="s">
        <v>3620</v>
      </c>
      <c r="O4265" t="s">
        <v>3579</v>
      </c>
      <c r="P4265" s="61">
        <v>266.99</v>
      </c>
      <c r="Q4265" t="s">
        <v>3579</v>
      </c>
      <c r="R4265" s="61">
        <v>266.99</v>
      </c>
      <c r="S4265" s="61">
        <v>0</v>
      </c>
    </row>
    <row r="4266" spans="1:19" x14ac:dyDescent="0.2">
      <c r="A4266" t="s">
        <v>870</v>
      </c>
      <c r="B4266" t="s">
        <v>2616</v>
      </c>
      <c r="C4266" t="s">
        <v>3354</v>
      </c>
      <c r="D4266" t="s">
        <v>238</v>
      </c>
      <c r="E4266" t="s">
        <v>3573</v>
      </c>
      <c r="F4266" t="s">
        <v>116</v>
      </c>
      <c r="G4266" s="87">
        <v>20190831</v>
      </c>
      <c r="H4266" t="s">
        <v>4447</v>
      </c>
      <c r="I4266" t="s">
        <v>7774</v>
      </c>
      <c r="J4266" t="s">
        <v>7774</v>
      </c>
      <c r="K4266">
        <v>7222</v>
      </c>
      <c r="L4266" t="s">
        <v>7762</v>
      </c>
      <c r="M4266" s="87">
        <v>43712</v>
      </c>
      <c r="N4266" t="s">
        <v>3620</v>
      </c>
      <c r="O4266" t="s">
        <v>3579</v>
      </c>
      <c r="P4266" s="61">
        <v>351.94</v>
      </c>
      <c r="Q4266" t="s">
        <v>3579</v>
      </c>
      <c r="R4266" s="61">
        <v>351.94</v>
      </c>
      <c r="S4266" s="61">
        <v>0</v>
      </c>
    </row>
    <row r="4267" spans="1:19" x14ac:dyDescent="0.2">
      <c r="A4267" t="s">
        <v>870</v>
      </c>
      <c r="B4267" t="s">
        <v>2616</v>
      </c>
      <c r="C4267" t="s">
        <v>3354</v>
      </c>
      <c r="D4267" t="s">
        <v>238</v>
      </c>
      <c r="E4267" t="s">
        <v>3573</v>
      </c>
      <c r="F4267" t="s">
        <v>117</v>
      </c>
      <c r="G4267" s="87">
        <v>20190930</v>
      </c>
      <c r="H4267" t="s">
        <v>4447</v>
      </c>
      <c r="I4267" t="s">
        <v>7774</v>
      </c>
      <c r="J4267" t="s">
        <v>7774</v>
      </c>
      <c r="K4267">
        <v>7264</v>
      </c>
      <c r="L4267" t="s">
        <v>7763</v>
      </c>
      <c r="M4267" s="87">
        <v>43741</v>
      </c>
      <c r="N4267" t="s">
        <v>3620</v>
      </c>
      <c r="O4267" t="s">
        <v>3579</v>
      </c>
      <c r="P4267" s="61">
        <v>281.86</v>
      </c>
      <c r="Q4267" t="s">
        <v>3579</v>
      </c>
      <c r="R4267" s="61">
        <v>281.86</v>
      </c>
      <c r="S4267" s="61">
        <v>0</v>
      </c>
    </row>
    <row r="4268" spans="1:19" x14ac:dyDescent="0.2">
      <c r="A4268" t="s">
        <v>870</v>
      </c>
      <c r="B4268" t="s">
        <v>2616</v>
      </c>
      <c r="C4268" t="s">
        <v>3354</v>
      </c>
      <c r="D4268" t="s">
        <v>238</v>
      </c>
      <c r="E4268" t="s">
        <v>3573</v>
      </c>
      <c r="F4268" t="s">
        <v>117</v>
      </c>
      <c r="G4268" s="87">
        <v>20190930</v>
      </c>
      <c r="H4268" t="s">
        <v>4447</v>
      </c>
      <c r="I4268" t="s">
        <v>7774</v>
      </c>
      <c r="J4268" t="s">
        <v>7774</v>
      </c>
      <c r="K4268">
        <v>7264</v>
      </c>
      <c r="L4268" t="s">
        <v>7763</v>
      </c>
      <c r="M4268" s="87">
        <v>43741</v>
      </c>
      <c r="N4268" t="s">
        <v>3620</v>
      </c>
      <c r="O4268" t="s">
        <v>3579</v>
      </c>
      <c r="P4268" s="61">
        <v>375.82</v>
      </c>
      <c r="Q4268" t="s">
        <v>3579</v>
      </c>
      <c r="R4268" s="61">
        <v>375.82</v>
      </c>
      <c r="S4268" s="61">
        <v>0</v>
      </c>
    </row>
    <row r="4269" spans="1:19" x14ac:dyDescent="0.2">
      <c r="A4269" t="s">
        <v>870</v>
      </c>
      <c r="B4269" t="s">
        <v>2616</v>
      </c>
      <c r="C4269" t="s">
        <v>3354</v>
      </c>
      <c r="D4269" t="s">
        <v>238</v>
      </c>
      <c r="E4269" t="s">
        <v>3573</v>
      </c>
      <c r="F4269" t="s">
        <v>117</v>
      </c>
      <c r="G4269" s="87">
        <v>20190930</v>
      </c>
      <c r="H4269" t="s">
        <v>4447</v>
      </c>
      <c r="I4269" t="s">
        <v>7774</v>
      </c>
      <c r="J4269" t="s">
        <v>7774</v>
      </c>
      <c r="K4269">
        <v>7264</v>
      </c>
      <c r="L4269" t="s">
        <v>7763</v>
      </c>
      <c r="M4269" s="87">
        <v>43741</v>
      </c>
      <c r="N4269" t="s">
        <v>3620</v>
      </c>
      <c r="O4269" t="s">
        <v>3579</v>
      </c>
      <c r="P4269" s="61">
        <v>258.37</v>
      </c>
      <c r="Q4269" t="s">
        <v>3579</v>
      </c>
      <c r="R4269" s="61">
        <v>258.37</v>
      </c>
      <c r="S4269" s="61">
        <v>0</v>
      </c>
    </row>
    <row r="4270" spans="1:19" x14ac:dyDescent="0.2">
      <c r="A4270" t="s">
        <v>870</v>
      </c>
      <c r="B4270" t="s">
        <v>2616</v>
      </c>
      <c r="C4270" t="s">
        <v>3354</v>
      </c>
      <c r="D4270" t="s">
        <v>238</v>
      </c>
      <c r="E4270" t="s">
        <v>3573</v>
      </c>
      <c r="F4270" t="s">
        <v>117</v>
      </c>
      <c r="G4270" s="87">
        <v>20190930</v>
      </c>
      <c r="H4270" t="s">
        <v>4447</v>
      </c>
      <c r="I4270" t="s">
        <v>7774</v>
      </c>
      <c r="J4270" t="s">
        <v>7774</v>
      </c>
      <c r="K4270">
        <v>7264</v>
      </c>
      <c r="L4270" t="s">
        <v>7763</v>
      </c>
      <c r="M4270" s="87">
        <v>43741</v>
      </c>
      <c r="N4270" t="s">
        <v>3620</v>
      </c>
      <c r="O4270" t="s">
        <v>3579</v>
      </c>
      <c r="P4270" s="61">
        <v>340.59</v>
      </c>
      <c r="Q4270" t="s">
        <v>3579</v>
      </c>
      <c r="R4270" s="61">
        <v>340.59</v>
      </c>
      <c r="S4270" s="61">
        <v>0</v>
      </c>
    </row>
    <row r="4271" spans="1:19" x14ac:dyDescent="0.2">
      <c r="A4271" t="s">
        <v>870</v>
      </c>
      <c r="B4271" t="s">
        <v>2616</v>
      </c>
      <c r="C4271" t="s">
        <v>3354</v>
      </c>
      <c r="D4271" t="s">
        <v>238</v>
      </c>
      <c r="E4271" t="s">
        <v>3573</v>
      </c>
      <c r="F4271" t="s">
        <v>117</v>
      </c>
      <c r="G4271" s="87">
        <v>20190930</v>
      </c>
      <c r="H4271" t="s">
        <v>4447</v>
      </c>
      <c r="I4271" t="s">
        <v>7774</v>
      </c>
      <c r="J4271" t="s">
        <v>7774</v>
      </c>
      <c r="K4271">
        <v>7264</v>
      </c>
      <c r="L4271" t="s">
        <v>7763</v>
      </c>
      <c r="M4271" s="87">
        <v>43741</v>
      </c>
      <c r="N4271" t="s">
        <v>3620</v>
      </c>
      <c r="O4271" t="s">
        <v>3579</v>
      </c>
      <c r="P4271" s="61">
        <v>528.5</v>
      </c>
      <c r="Q4271" t="s">
        <v>3579</v>
      </c>
      <c r="R4271" s="61">
        <v>528.5</v>
      </c>
      <c r="S4271" s="61">
        <v>0</v>
      </c>
    </row>
    <row r="4272" spans="1:19" x14ac:dyDescent="0.2">
      <c r="A4272" t="s">
        <v>870</v>
      </c>
      <c r="B4272" t="s">
        <v>2616</v>
      </c>
      <c r="C4272" t="s">
        <v>3354</v>
      </c>
      <c r="D4272" t="s">
        <v>238</v>
      </c>
      <c r="E4272" t="s">
        <v>3573</v>
      </c>
      <c r="F4272" t="s">
        <v>117</v>
      </c>
      <c r="G4272" s="87">
        <v>20190930</v>
      </c>
      <c r="H4272" t="s">
        <v>4447</v>
      </c>
      <c r="I4272" t="s">
        <v>7774</v>
      </c>
      <c r="J4272" t="s">
        <v>7774</v>
      </c>
      <c r="K4272">
        <v>7264</v>
      </c>
      <c r="L4272" t="s">
        <v>7763</v>
      </c>
      <c r="M4272" s="87">
        <v>43741</v>
      </c>
      <c r="N4272" t="s">
        <v>3620</v>
      </c>
      <c r="O4272" t="s">
        <v>3579</v>
      </c>
      <c r="P4272" s="61">
        <v>692.92</v>
      </c>
      <c r="Q4272" t="s">
        <v>3579</v>
      </c>
      <c r="R4272" s="61">
        <v>692.92</v>
      </c>
      <c r="S4272" s="61">
        <v>0</v>
      </c>
    </row>
    <row r="4273" spans="1:19" x14ac:dyDescent="0.2">
      <c r="A4273" t="s">
        <v>870</v>
      </c>
      <c r="B4273" t="s">
        <v>2616</v>
      </c>
      <c r="C4273" t="s">
        <v>3354</v>
      </c>
      <c r="D4273" t="s">
        <v>238</v>
      </c>
      <c r="E4273" t="s">
        <v>3573</v>
      </c>
      <c r="F4273" t="s">
        <v>117</v>
      </c>
      <c r="G4273" s="87">
        <v>20190930</v>
      </c>
      <c r="H4273" t="s">
        <v>4447</v>
      </c>
      <c r="I4273" t="s">
        <v>7774</v>
      </c>
      <c r="J4273" t="s">
        <v>7774</v>
      </c>
      <c r="K4273">
        <v>7264</v>
      </c>
      <c r="L4273" t="s">
        <v>7763</v>
      </c>
      <c r="M4273" s="87">
        <v>43741</v>
      </c>
      <c r="N4273" t="s">
        <v>3620</v>
      </c>
      <c r="O4273" t="s">
        <v>3579</v>
      </c>
      <c r="P4273" s="61">
        <v>528.5</v>
      </c>
      <c r="Q4273" t="s">
        <v>3579</v>
      </c>
      <c r="R4273" s="61">
        <v>528.5</v>
      </c>
      <c r="S4273" s="61">
        <v>0</v>
      </c>
    </row>
    <row r="4274" spans="1:19" x14ac:dyDescent="0.2">
      <c r="A4274" t="s">
        <v>870</v>
      </c>
      <c r="B4274" t="s">
        <v>2616</v>
      </c>
      <c r="C4274" t="s">
        <v>3354</v>
      </c>
      <c r="D4274" t="s">
        <v>238</v>
      </c>
      <c r="E4274" t="s">
        <v>3573</v>
      </c>
      <c r="F4274" t="s">
        <v>117</v>
      </c>
      <c r="G4274" s="87">
        <v>20190930</v>
      </c>
      <c r="H4274" t="s">
        <v>4447</v>
      </c>
      <c r="I4274" t="s">
        <v>7774</v>
      </c>
      <c r="J4274" t="s">
        <v>7774</v>
      </c>
      <c r="K4274">
        <v>7264</v>
      </c>
      <c r="L4274" t="s">
        <v>7763</v>
      </c>
      <c r="M4274" s="87">
        <v>43741</v>
      </c>
      <c r="N4274" t="s">
        <v>3620</v>
      </c>
      <c r="O4274" t="s">
        <v>3579</v>
      </c>
      <c r="P4274" s="61">
        <v>598.96</v>
      </c>
      <c r="Q4274" t="s">
        <v>3579</v>
      </c>
      <c r="R4274" s="61">
        <v>598.96</v>
      </c>
      <c r="S4274" s="61">
        <v>0</v>
      </c>
    </row>
    <row r="4275" spans="1:19" x14ac:dyDescent="0.2">
      <c r="A4275" t="s">
        <v>870</v>
      </c>
      <c r="B4275" t="s">
        <v>2616</v>
      </c>
      <c r="C4275" t="s">
        <v>3354</v>
      </c>
      <c r="D4275" t="s">
        <v>238</v>
      </c>
      <c r="E4275" t="s">
        <v>3573</v>
      </c>
      <c r="F4275" t="s">
        <v>117</v>
      </c>
      <c r="G4275" s="87">
        <v>20190930</v>
      </c>
      <c r="H4275" t="s">
        <v>4447</v>
      </c>
      <c r="I4275" t="s">
        <v>7774</v>
      </c>
      <c r="J4275" t="s">
        <v>7774</v>
      </c>
      <c r="K4275">
        <v>7264</v>
      </c>
      <c r="L4275" t="s">
        <v>7763</v>
      </c>
      <c r="M4275" s="87">
        <v>43741</v>
      </c>
      <c r="N4275" t="s">
        <v>3620</v>
      </c>
      <c r="O4275" t="s">
        <v>3579</v>
      </c>
      <c r="P4275" s="61">
        <v>751.64</v>
      </c>
      <c r="Q4275" t="s">
        <v>3579</v>
      </c>
      <c r="R4275" s="61">
        <v>751.64</v>
      </c>
      <c r="S4275" s="61">
        <v>0</v>
      </c>
    </row>
    <row r="4276" spans="1:19" x14ac:dyDescent="0.2">
      <c r="A4276" t="s">
        <v>870</v>
      </c>
      <c r="B4276" t="s">
        <v>2616</v>
      </c>
      <c r="C4276" t="s">
        <v>3354</v>
      </c>
      <c r="D4276" t="s">
        <v>238</v>
      </c>
      <c r="E4276" t="s">
        <v>3573</v>
      </c>
      <c r="F4276" t="s">
        <v>117</v>
      </c>
      <c r="G4276" s="87">
        <v>20190930</v>
      </c>
      <c r="H4276" t="s">
        <v>4447</v>
      </c>
      <c r="I4276" t="s">
        <v>7774</v>
      </c>
      <c r="J4276" t="s">
        <v>7774</v>
      </c>
      <c r="K4276">
        <v>7264</v>
      </c>
      <c r="L4276" t="s">
        <v>7763</v>
      </c>
      <c r="M4276" s="87">
        <v>43741</v>
      </c>
      <c r="N4276" t="s">
        <v>3620</v>
      </c>
      <c r="O4276" t="s">
        <v>3579</v>
      </c>
      <c r="P4276" s="61">
        <v>434.54</v>
      </c>
      <c r="Q4276" t="s">
        <v>3579</v>
      </c>
      <c r="R4276" s="61">
        <v>434.54</v>
      </c>
      <c r="S4276" s="61">
        <v>0</v>
      </c>
    </row>
    <row r="4277" spans="1:19" x14ac:dyDescent="0.2">
      <c r="A4277" t="s">
        <v>870</v>
      </c>
      <c r="B4277" t="s">
        <v>2616</v>
      </c>
      <c r="C4277" t="s">
        <v>3354</v>
      </c>
      <c r="D4277" t="s">
        <v>238</v>
      </c>
      <c r="E4277" t="s">
        <v>3573</v>
      </c>
      <c r="F4277" t="s">
        <v>117</v>
      </c>
      <c r="G4277" s="87">
        <v>20190930</v>
      </c>
      <c r="H4277" t="s">
        <v>4447</v>
      </c>
      <c r="I4277" t="s">
        <v>7774</v>
      </c>
      <c r="J4277" t="s">
        <v>7774</v>
      </c>
      <c r="K4277">
        <v>7264</v>
      </c>
      <c r="L4277" t="s">
        <v>7763</v>
      </c>
      <c r="M4277" s="87">
        <v>43741</v>
      </c>
      <c r="N4277" t="s">
        <v>3620</v>
      </c>
      <c r="O4277" t="s">
        <v>3579</v>
      </c>
      <c r="P4277" s="61">
        <v>340.59</v>
      </c>
      <c r="Q4277" t="s">
        <v>3579</v>
      </c>
      <c r="R4277" s="61">
        <v>340.59</v>
      </c>
      <c r="S4277" s="61">
        <v>0</v>
      </c>
    </row>
    <row r="4278" spans="1:19" x14ac:dyDescent="0.2">
      <c r="A4278" t="s">
        <v>870</v>
      </c>
      <c r="B4278" t="s">
        <v>2616</v>
      </c>
      <c r="C4278" t="s">
        <v>3354</v>
      </c>
      <c r="D4278" t="s">
        <v>238</v>
      </c>
      <c r="E4278" t="s">
        <v>3573</v>
      </c>
      <c r="F4278" t="s">
        <v>117</v>
      </c>
      <c r="G4278" s="87">
        <v>20190930</v>
      </c>
      <c r="H4278" t="s">
        <v>4447</v>
      </c>
      <c r="I4278" t="s">
        <v>7774</v>
      </c>
      <c r="J4278" t="s">
        <v>7774</v>
      </c>
      <c r="K4278">
        <v>7264</v>
      </c>
      <c r="L4278" t="s">
        <v>7763</v>
      </c>
      <c r="M4278" s="87">
        <v>43741</v>
      </c>
      <c r="N4278" t="s">
        <v>3620</v>
      </c>
      <c r="O4278" t="s">
        <v>3579</v>
      </c>
      <c r="P4278" s="61">
        <v>105.7</v>
      </c>
      <c r="Q4278" t="s">
        <v>3579</v>
      </c>
      <c r="R4278" s="61">
        <v>105.7</v>
      </c>
      <c r="S4278" s="61">
        <v>0</v>
      </c>
    </row>
    <row r="4279" spans="1:19" x14ac:dyDescent="0.2">
      <c r="A4279" t="s">
        <v>870</v>
      </c>
      <c r="B4279" t="s">
        <v>2616</v>
      </c>
      <c r="C4279" t="s">
        <v>3354</v>
      </c>
      <c r="D4279" t="s">
        <v>238</v>
      </c>
      <c r="E4279" t="s">
        <v>3573</v>
      </c>
      <c r="F4279" t="s">
        <v>117</v>
      </c>
      <c r="G4279" s="87">
        <v>20190930</v>
      </c>
      <c r="H4279" t="s">
        <v>4447</v>
      </c>
      <c r="I4279" t="s">
        <v>7774</v>
      </c>
      <c r="J4279" t="s">
        <v>7774</v>
      </c>
      <c r="K4279">
        <v>7264</v>
      </c>
      <c r="L4279" t="s">
        <v>7763</v>
      </c>
      <c r="M4279" s="87">
        <v>43741</v>
      </c>
      <c r="N4279" t="s">
        <v>3620</v>
      </c>
      <c r="O4279" t="s">
        <v>3579</v>
      </c>
      <c r="P4279" s="61">
        <v>587.22</v>
      </c>
      <c r="Q4279" t="s">
        <v>3579</v>
      </c>
      <c r="R4279" s="61">
        <v>587.22</v>
      </c>
      <c r="S4279" s="61">
        <v>0</v>
      </c>
    </row>
    <row r="4280" spans="1:19" x14ac:dyDescent="0.2">
      <c r="A4280" t="s">
        <v>870</v>
      </c>
      <c r="B4280" t="s">
        <v>2616</v>
      </c>
      <c r="C4280" t="s">
        <v>3354</v>
      </c>
      <c r="D4280" t="s">
        <v>238</v>
      </c>
      <c r="E4280" t="s">
        <v>3573</v>
      </c>
      <c r="F4280" t="s">
        <v>117</v>
      </c>
      <c r="G4280" s="87">
        <v>20190930</v>
      </c>
      <c r="H4280" t="s">
        <v>4447</v>
      </c>
      <c r="I4280" t="s">
        <v>7774</v>
      </c>
      <c r="J4280" t="s">
        <v>7774</v>
      </c>
      <c r="K4280">
        <v>7264</v>
      </c>
      <c r="L4280" t="s">
        <v>7763</v>
      </c>
      <c r="M4280" s="87">
        <v>43741</v>
      </c>
      <c r="N4280" t="s">
        <v>3620</v>
      </c>
      <c r="O4280" t="s">
        <v>3579</v>
      </c>
      <c r="P4280" s="61">
        <v>681.17</v>
      </c>
      <c r="Q4280" t="s">
        <v>3579</v>
      </c>
      <c r="R4280" s="61">
        <v>681.17</v>
      </c>
      <c r="S4280" s="61">
        <v>0</v>
      </c>
    </row>
    <row r="4281" spans="1:19" x14ac:dyDescent="0.2">
      <c r="A4281" t="s">
        <v>870</v>
      </c>
      <c r="B4281" t="s">
        <v>2616</v>
      </c>
      <c r="C4281" t="s">
        <v>3354</v>
      </c>
      <c r="D4281" t="s">
        <v>238</v>
      </c>
      <c r="E4281" t="s">
        <v>3573</v>
      </c>
      <c r="F4281" t="s">
        <v>117</v>
      </c>
      <c r="G4281" s="87">
        <v>20190930</v>
      </c>
      <c r="H4281" t="s">
        <v>4447</v>
      </c>
      <c r="I4281" t="s">
        <v>7774</v>
      </c>
      <c r="J4281" t="s">
        <v>7774</v>
      </c>
      <c r="K4281">
        <v>7264</v>
      </c>
      <c r="L4281" t="s">
        <v>7763</v>
      </c>
      <c r="M4281" s="87">
        <v>43741</v>
      </c>
      <c r="N4281" t="s">
        <v>3620</v>
      </c>
      <c r="O4281" t="s">
        <v>3579</v>
      </c>
      <c r="P4281" s="61">
        <v>224.93</v>
      </c>
      <c r="Q4281" t="s">
        <v>3579</v>
      </c>
      <c r="R4281" s="61">
        <v>224.93</v>
      </c>
      <c r="S4281" s="61">
        <v>0</v>
      </c>
    </row>
    <row r="4282" spans="1:19" x14ac:dyDescent="0.2">
      <c r="A4282" t="s">
        <v>870</v>
      </c>
      <c r="B4282" t="s">
        <v>2616</v>
      </c>
      <c r="C4282" t="s">
        <v>3354</v>
      </c>
      <c r="D4282" t="s">
        <v>238</v>
      </c>
      <c r="E4282" t="s">
        <v>3573</v>
      </c>
      <c r="F4282" t="s">
        <v>118</v>
      </c>
      <c r="G4282" s="87">
        <v>20191031</v>
      </c>
      <c r="H4282" t="s">
        <v>4447</v>
      </c>
      <c r="I4282" t="s">
        <v>7774</v>
      </c>
      <c r="J4282" t="s">
        <v>7774</v>
      </c>
      <c r="K4282">
        <v>7328</v>
      </c>
      <c r="L4282" t="s">
        <v>7764</v>
      </c>
      <c r="M4282" s="87">
        <v>43782</v>
      </c>
      <c r="N4282" t="s">
        <v>3620</v>
      </c>
      <c r="O4282" t="s">
        <v>3579</v>
      </c>
      <c r="P4282" s="61">
        <v>291.26</v>
      </c>
      <c r="Q4282" t="s">
        <v>3579</v>
      </c>
      <c r="R4282" s="61">
        <v>291.26</v>
      </c>
      <c r="S4282" s="61">
        <v>0</v>
      </c>
    </row>
    <row r="4283" spans="1:19" x14ac:dyDescent="0.2">
      <c r="A4283" t="s">
        <v>870</v>
      </c>
      <c r="B4283" t="s">
        <v>2616</v>
      </c>
      <c r="C4283" t="s">
        <v>3354</v>
      </c>
      <c r="D4283" t="s">
        <v>238</v>
      </c>
      <c r="E4283" t="s">
        <v>3573</v>
      </c>
      <c r="F4283" t="s">
        <v>118</v>
      </c>
      <c r="G4283" s="87">
        <v>20191031</v>
      </c>
      <c r="H4283" t="s">
        <v>4447</v>
      </c>
      <c r="I4283" t="s">
        <v>7774</v>
      </c>
      <c r="J4283" t="s">
        <v>7774</v>
      </c>
      <c r="K4283">
        <v>7328</v>
      </c>
      <c r="L4283" t="s">
        <v>7764</v>
      </c>
      <c r="M4283" s="87">
        <v>43782</v>
      </c>
      <c r="N4283" t="s">
        <v>3620</v>
      </c>
      <c r="O4283" t="s">
        <v>3579</v>
      </c>
      <c r="P4283" s="61">
        <v>388.35</v>
      </c>
      <c r="Q4283" t="s">
        <v>3579</v>
      </c>
      <c r="R4283" s="61">
        <v>388.35</v>
      </c>
      <c r="S4283" s="61">
        <v>0</v>
      </c>
    </row>
    <row r="4284" spans="1:19" x14ac:dyDescent="0.2">
      <c r="A4284" t="s">
        <v>870</v>
      </c>
      <c r="B4284" t="s">
        <v>2616</v>
      </c>
      <c r="C4284" t="s">
        <v>3354</v>
      </c>
      <c r="D4284" t="s">
        <v>238</v>
      </c>
      <c r="E4284" t="s">
        <v>3573</v>
      </c>
      <c r="F4284" t="s">
        <v>118</v>
      </c>
      <c r="G4284" s="87">
        <v>20191031</v>
      </c>
      <c r="H4284" t="s">
        <v>4447</v>
      </c>
      <c r="I4284" t="s">
        <v>7774</v>
      </c>
      <c r="J4284" t="s">
        <v>7774</v>
      </c>
      <c r="K4284">
        <v>7328</v>
      </c>
      <c r="L4284" t="s">
        <v>7764</v>
      </c>
      <c r="M4284" s="87">
        <v>43782</v>
      </c>
      <c r="N4284" t="s">
        <v>3620</v>
      </c>
      <c r="O4284" t="s">
        <v>3579</v>
      </c>
      <c r="P4284" s="61">
        <v>266.99</v>
      </c>
      <c r="Q4284" t="s">
        <v>3579</v>
      </c>
      <c r="R4284" s="61">
        <v>266.99</v>
      </c>
      <c r="S4284" s="61">
        <v>0</v>
      </c>
    </row>
    <row r="4285" spans="1:19" x14ac:dyDescent="0.2">
      <c r="A4285" t="s">
        <v>870</v>
      </c>
      <c r="B4285" t="s">
        <v>2616</v>
      </c>
      <c r="C4285" t="s">
        <v>3354</v>
      </c>
      <c r="D4285" t="s">
        <v>238</v>
      </c>
      <c r="E4285" t="s">
        <v>3573</v>
      </c>
      <c r="F4285" t="s">
        <v>118</v>
      </c>
      <c r="G4285" s="87">
        <v>20191031</v>
      </c>
      <c r="H4285" t="s">
        <v>4447</v>
      </c>
      <c r="I4285" t="s">
        <v>7774</v>
      </c>
      <c r="J4285" t="s">
        <v>7774</v>
      </c>
      <c r="K4285">
        <v>7328</v>
      </c>
      <c r="L4285" t="s">
        <v>7764</v>
      </c>
      <c r="M4285" s="87">
        <v>43782</v>
      </c>
      <c r="N4285" t="s">
        <v>3620</v>
      </c>
      <c r="O4285" t="s">
        <v>3579</v>
      </c>
      <c r="P4285" s="61">
        <v>351.94</v>
      </c>
      <c r="Q4285" t="s">
        <v>3579</v>
      </c>
      <c r="R4285" s="61">
        <v>351.94</v>
      </c>
      <c r="S4285" s="61">
        <v>0</v>
      </c>
    </row>
    <row r="4286" spans="1:19" x14ac:dyDescent="0.2">
      <c r="A4286" t="s">
        <v>870</v>
      </c>
      <c r="B4286" t="s">
        <v>2616</v>
      </c>
      <c r="C4286" t="s">
        <v>3354</v>
      </c>
      <c r="D4286" t="s">
        <v>238</v>
      </c>
      <c r="E4286" t="s">
        <v>3573</v>
      </c>
      <c r="F4286" t="s">
        <v>118</v>
      </c>
      <c r="G4286" s="87">
        <v>20191031</v>
      </c>
      <c r="H4286" t="s">
        <v>4447</v>
      </c>
      <c r="I4286" t="s">
        <v>7774</v>
      </c>
      <c r="J4286" t="s">
        <v>7774</v>
      </c>
      <c r="K4286">
        <v>7328</v>
      </c>
      <c r="L4286" t="s">
        <v>7764</v>
      </c>
      <c r="M4286" s="87">
        <v>43782</v>
      </c>
      <c r="N4286" t="s">
        <v>3620</v>
      </c>
      <c r="O4286" t="s">
        <v>3579</v>
      </c>
      <c r="P4286" s="61">
        <v>546.11</v>
      </c>
      <c r="Q4286" t="s">
        <v>3579</v>
      </c>
      <c r="R4286" s="61">
        <v>546.11</v>
      </c>
      <c r="S4286" s="61">
        <v>0</v>
      </c>
    </row>
    <row r="4287" spans="1:19" x14ac:dyDescent="0.2">
      <c r="A4287" t="s">
        <v>870</v>
      </c>
      <c r="B4287" t="s">
        <v>2616</v>
      </c>
      <c r="C4287" t="s">
        <v>3354</v>
      </c>
      <c r="D4287" t="s">
        <v>238</v>
      </c>
      <c r="E4287" t="s">
        <v>3573</v>
      </c>
      <c r="F4287" t="s">
        <v>118</v>
      </c>
      <c r="G4287" s="87">
        <v>20191031</v>
      </c>
      <c r="H4287" t="s">
        <v>4447</v>
      </c>
      <c r="I4287" t="s">
        <v>7774</v>
      </c>
      <c r="J4287" t="s">
        <v>7774</v>
      </c>
      <c r="K4287">
        <v>7328</v>
      </c>
      <c r="L4287" t="s">
        <v>7764</v>
      </c>
      <c r="M4287" s="87">
        <v>43782</v>
      </c>
      <c r="N4287" t="s">
        <v>3620</v>
      </c>
      <c r="O4287" t="s">
        <v>3579</v>
      </c>
      <c r="P4287" s="61">
        <v>716.02</v>
      </c>
      <c r="Q4287" t="s">
        <v>3579</v>
      </c>
      <c r="R4287" s="61">
        <v>716.02</v>
      </c>
      <c r="S4287" s="61">
        <v>0</v>
      </c>
    </row>
    <row r="4288" spans="1:19" x14ac:dyDescent="0.2">
      <c r="A4288" t="s">
        <v>870</v>
      </c>
      <c r="B4288" t="s">
        <v>2616</v>
      </c>
      <c r="C4288" t="s">
        <v>3354</v>
      </c>
      <c r="D4288" t="s">
        <v>238</v>
      </c>
      <c r="E4288" t="s">
        <v>3573</v>
      </c>
      <c r="F4288" t="s">
        <v>118</v>
      </c>
      <c r="G4288" s="87">
        <v>20191031</v>
      </c>
      <c r="H4288" t="s">
        <v>4447</v>
      </c>
      <c r="I4288" t="s">
        <v>7774</v>
      </c>
      <c r="J4288" t="s">
        <v>7774</v>
      </c>
      <c r="K4288">
        <v>7328</v>
      </c>
      <c r="L4288" t="s">
        <v>7764</v>
      </c>
      <c r="M4288" s="87">
        <v>43782</v>
      </c>
      <c r="N4288" t="s">
        <v>3620</v>
      </c>
      <c r="O4288" t="s">
        <v>3579</v>
      </c>
      <c r="P4288" s="61">
        <v>546.11</v>
      </c>
      <c r="Q4288" t="s">
        <v>3579</v>
      </c>
      <c r="R4288" s="61">
        <v>546.11</v>
      </c>
      <c r="S4288" s="61">
        <v>0</v>
      </c>
    </row>
    <row r="4289" spans="1:19" x14ac:dyDescent="0.2">
      <c r="A4289" t="s">
        <v>870</v>
      </c>
      <c r="B4289" t="s">
        <v>2616</v>
      </c>
      <c r="C4289" t="s">
        <v>3354</v>
      </c>
      <c r="D4289" t="s">
        <v>238</v>
      </c>
      <c r="E4289" t="s">
        <v>3573</v>
      </c>
      <c r="F4289" t="s">
        <v>118</v>
      </c>
      <c r="G4289" s="87">
        <v>20191031</v>
      </c>
      <c r="H4289" t="s">
        <v>4447</v>
      </c>
      <c r="I4289" t="s">
        <v>7774</v>
      </c>
      <c r="J4289" t="s">
        <v>7774</v>
      </c>
      <c r="K4289">
        <v>7328</v>
      </c>
      <c r="L4289" t="s">
        <v>7764</v>
      </c>
      <c r="M4289" s="87">
        <v>43782</v>
      </c>
      <c r="N4289" t="s">
        <v>3620</v>
      </c>
      <c r="O4289" t="s">
        <v>3579</v>
      </c>
      <c r="P4289" s="61">
        <v>618.92999999999995</v>
      </c>
      <c r="Q4289" t="s">
        <v>3579</v>
      </c>
      <c r="R4289" s="61">
        <v>618.92999999999995</v>
      </c>
      <c r="S4289" s="61">
        <v>0</v>
      </c>
    </row>
    <row r="4290" spans="1:19" x14ac:dyDescent="0.2">
      <c r="A4290" t="s">
        <v>870</v>
      </c>
      <c r="B4290" t="s">
        <v>2616</v>
      </c>
      <c r="C4290" t="s">
        <v>3354</v>
      </c>
      <c r="D4290" t="s">
        <v>238</v>
      </c>
      <c r="E4290" t="s">
        <v>3573</v>
      </c>
      <c r="F4290" t="s">
        <v>118</v>
      </c>
      <c r="G4290" s="87">
        <v>20191031</v>
      </c>
      <c r="H4290" t="s">
        <v>4447</v>
      </c>
      <c r="I4290" t="s">
        <v>7774</v>
      </c>
      <c r="J4290" t="s">
        <v>7774</v>
      </c>
      <c r="K4290">
        <v>7328</v>
      </c>
      <c r="L4290" t="s">
        <v>7764</v>
      </c>
      <c r="M4290" s="87">
        <v>43782</v>
      </c>
      <c r="N4290" t="s">
        <v>3620</v>
      </c>
      <c r="O4290" t="s">
        <v>3579</v>
      </c>
      <c r="P4290" s="61">
        <v>776.69</v>
      </c>
      <c r="Q4290" t="s">
        <v>3579</v>
      </c>
      <c r="R4290" s="61">
        <v>776.69</v>
      </c>
      <c r="S4290" s="61">
        <v>0</v>
      </c>
    </row>
    <row r="4291" spans="1:19" x14ac:dyDescent="0.2">
      <c r="A4291" t="s">
        <v>870</v>
      </c>
      <c r="B4291" t="s">
        <v>2616</v>
      </c>
      <c r="C4291" t="s">
        <v>3354</v>
      </c>
      <c r="D4291" t="s">
        <v>238</v>
      </c>
      <c r="E4291" t="s">
        <v>3573</v>
      </c>
      <c r="F4291" t="s">
        <v>118</v>
      </c>
      <c r="G4291" s="87">
        <v>20191031</v>
      </c>
      <c r="H4291" t="s">
        <v>4447</v>
      </c>
      <c r="I4291" t="s">
        <v>7774</v>
      </c>
      <c r="J4291" t="s">
        <v>7774</v>
      </c>
      <c r="K4291">
        <v>7328</v>
      </c>
      <c r="L4291" t="s">
        <v>7764</v>
      </c>
      <c r="M4291" s="87">
        <v>43782</v>
      </c>
      <c r="N4291" t="s">
        <v>3620</v>
      </c>
      <c r="O4291" t="s">
        <v>3579</v>
      </c>
      <c r="P4291" s="61">
        <v>449.02</v>
      </c>
      <c r="Q4291" t="s">
        <v>3579</v>
      </c>
      <c r="R4291" s="61">
        <v>449.02</v>
      </c>
      <c r="S4291" s="61">
        <v>0</v>
      </c>
    </row>
    <row r="4292" spans="1:19" x14ac:dyDescent="0.2">
      <c r="A4292" t="s">
        <v>870</v>
      </c>
      <c r="B4292" t="s">
        <v>2616</v>
      </c>
      <c r="C4292" t="s">
        <v>3354</v>
      </c>
      <c r="D4292" t="s">
        <v>238</v>
      </c>
      <c r="E4292" t="s">
        <v>3573</v>
      </c>
      <c r="F4292" t="s">
        <v>118</v>
      </c>
      <c r="G4292" s="87">
        <v>20191031</v>
      </c>
      <c r="H4292" t="s">
        <v>4447</v>
      </c>
      <c r="I4292" t="s">
        <v>7774</v>
      </c>
      <c r="J4292" t="s">
        <v>7774</v>
      </c>
      <c r="K4292">
        <v>7328</v>
      </c>
      <c r="L4292" t="s">
        <v>7764</v>
      </c>
      <c r="M4292" s="87">
        <v>43782</v>
      </c>
      <c r="N4292" t="s">
        <v>3620</v>
      </c>
      <c r="O4292" t="s">
        <v>3579</v>
      </c>
      <c r="P4292" s="61">
        <v>351.94</v>
      </c>
      <c r="Q4292" t="s">
        <v>3579</v>
      </c>
      <c r="R4292" s="61">
        <v>351.94</v>
      </c>
      <c r="S4292" s="61">
        <v>0</v>
      </c>
    </row>
    <row r="4293" spans="1:19" x14ac:dyDescent="0.2">
      <c r="A4293" t="s">
        <v>870</v>
      </c>
      <c r="B4293" t="s">
        <v>2616</v>
      </c>
      <c r="C4293" t="s">
        <v>3354</v>
      </c>
      <c r="D4293" t="s">
        <v>238</v>
      </c>
      <c r="E4293" t="s">
        <v>3573</v>
      </c>
      <c r="F4293" t="s">
        <v>118</v>
      </c>
      <c r="G4293" s="87">
        <v>20191031</v>
      </c>
      <c r="H4293" t="s">
        <v>4447</v>
      </c>
      <c r="I4293" t="s">
        <v>7774</v>
      </c>
      <c r="J4293" t="s">
        <v>7774</v>
      </c>
      <c r="K4293">
        <v>7328</v>
      </c>
      <c r="L4293" t="s">
        <v>7764</v>
      </c>
      <c r="M4293" s="87">
        <v>43782</v>
      </c>
      <c r="N4293" t="s">
        <v>3620</v>
      </c>
      <c r="O4293" t="s">
        <v>3579</v>
      </c>
      <c r="P4293" s="61">
        <v>109.22</v>
      </c>
      <c r="Q4293" t="s">
        <v>3579</v>
      </c>
      <c r="R4293" s="61">
        <v>109.22</v>
      </c>
      <c r="S4293" s="61">
        <v>0</v>
      </c>
    </row>
    <row r="4294" spans="1:19" x14ac:dyDescent="0.2">
      <c r="A4294" t="s">
        <v>870</v>
      </c>
      <c r="B4294" t="s">
        <v>2616</v>
      </c>
      <c r="C4294" t="s">
        <v>3354</v>
      </c>
      <c r="D4294" t="s">
        <v>238</v>
      </c>
      <c r="E4294" t="s">
        <v>3573</v>
      </c>
      <c r="F4294" t="s">
        <v>118</v>
      </c>
      <c r="G4294" s="87">
        <v>20191031</v>
      </c>
      <c r="H4294" t="s">
        <v>4447</v>
      </c>
      <c r="I4294" t="s">
        <v>7774</v>
      </c>
      <c r="J4294" t="s">
        <v>7774</v>
      </c>
      <c r="K4294">
        <v>7328</v>
      </c>
      <c r="L4294" t="s">
        <v>7764</v>
      </c>
      <c r="M4294" s="87">
        <v>43782</v>
      </c>
      <c r="N4294" t="s">
        <v>3620</v>
      </c>
      <c r="O4294" t="s">
        <v>3579</v>
      </c>
      <c r="P4294" s="61">
        <v>606.79</v>
      </c>
      <c r="Q4294" t="s">
        <v>3579</v>
      </c>
      <c r="R4294" s="61">
        <v>606.79</v>
      </c>
      <c r="S4294" s="61">
        <v>0</v>
      </c>
    </row>
    <row r="4295" spans="1:19" x14ac:dyDescent="0.2">
      <c r="A4295" t="s">
        <v>870</v>
      </c>
      <c r="B4295" t="s">
        <v>2616</v>
      </c>
      <c r="C4295" t="s">
        <v>3354</v>
      </c>
      <c r="D4295" t="s">
        <v>238</v>
      </c>
      <c r="E4295" t="s">
        <v>3573</v>
      </c>
      <c r="F4295" t="s">
        <v>118</v>
      </c>
      <c r="G4295" s="87">
        <v>20191031</v>
      </c>
      <c r="H4295" t="s">
        <v>4447</v>
      </c>
      <c r="I4295" t="s">
        <v>7774</v>
      </c>
      <c r="J4295" t="s">
        <v>7774</v>
      </c>
      <c r="K4295">
        <v>7328</v>
      </c>
      <c r="L4295" t="s">
        <v>7764</v>
      </c>
      <c r="M4295" s="87">
        <v>43782</v>
      </c>
      <c r="N4295" t="s">
        <v>3620</v>
      </c>
      <c r="O4295" t="s">
        <v>3579</v>
      </c>
      <c r="P4295" s="61">
        <v>703.88</v>
      </c>
      <c r="Q4295" t="s">
        <v>3579</v>
      </c>
      <c r="R4295" s="61">
        <v>703.88</v>
      </c>
      <c r="S4295" s="61">
        <v>0</v>
      </c>
    </row>
    <row r="4296" spans="1:19" x14ac:dyDescent="0.2">
      <c r="A4296" t="s">
        <v>870</v>
      </c>
      <c r="B4296" t="s">
        <v>2616</v>
      </c>
      <c r="C4296" t="s">
        <v>3354</v>
      </c>
      <c r="D4296" t="s">
        <v>238</v>
      </c>
      <c r="E4296" t="s">
        <v>3573</v>
      </c>
      <c r="F4296" t="s">
        <v>118</v>
      </c>
      <c r="G4296" s="87">
        <v>20191031</v>
      </c>
      <c r="H4296" t="s">
        <v>4447</v>
      </c>
      <c r="I4296" t="s">
        <v>7774</v>
      </c>
      <c r="J4296" t="s">
        <v>7774</v>
      </c>
      <c r="K4296">
        <v>7328</v>
      </c>
      <c r="L4296" t="s">
        <v>7764</v>
      </c>
      <c r="M4296" s="87">
        <v>43782</v>
      </c>
      <c r="N4296" t="s">
        <v>3620</v>
      </c>
      <c r="O4296" t="s">
        <v>3579</v>
      </c>
      <c r="P4296" s="61">
        <v>232.43</v>
      </c>
      <c r="Q4296" t="s">
        <v>3579</v>
      </c>
      <c r="R4296" s="61">
        <v>232.43</v>
      </c>
      <c r="S4296" s="61">
        <v>0</v>
      </c>
    </row>
    <row r="4297" spans="1:19" x14ac:dyDescent="0.2">
      <c r="A4297" t="s">
        <v>870</v>
      </c>
      <c r="B4297" t="s">
        <v>2616</v>
      </c>
      <c r="C4297" t="s">
        <v>3354</v>
      </c>
      <c r="D4297" t="s">
        <v>238</v>
      </c>
      <c r="E4297" t="s">
        <v>3573</v>
      </c>
      <c r="F4297" t="s">
        <v>119</v>
      </c>
      <c r="G4297" s="87">
        <v>20191130</v>
      </c>
      <c r="H4297" t="s">
        <v>4447</v>
      </c>
      <c r="I4297" t="s">
        <v>7774</v>
      </c>
      <c r="J4297" t="s">
        <v>7774</v>
      </c>
      <c r="K4297">
        <v>7372</v>
      </c>
      <c r="L4297" t="s">
        <v>7765</v>
      </c>
      <c r="M4297" s="87">
        <v>43808</v>
      </c>
      <c r="N4297" t="s">
        <v>3578</v>
      </c>
      <c r="O4297" t="s">
        <v>3579</v>
      </c>
      <c r="P4297" s="61">
        <v>281.86</v>
      </c>
      <c r="Q4297" t="s">
        <v>3579</v>
      </c>
      <c r="R4297" s="61">
        <v>281.86</v>
      </c>
      <c r="S4297" s="61">
        <v>0</v>
      </c>
    </row>
    <row r="4298" spans="1:19" x14ac:dyDescent="0.2">
      <c r="A4298" t="s">
        <v>870</v>
      </c>
      <c r="B4298" t="s">
        <v>2616</v>
      </c>
      <c r="C4298" t="s">
        <v>3354</v>
      </c>
      <c r="D4298" t="s">
        <v>238</v>
      </c>
      <c r="E4298" t="s">
        <v>3573</v>
      </c>
      <c r="F4298" t="s">
        <v>119</v>
      </c>
      <c r="G4298" s="87">
        <v>20191130</v>
      </c>
      <c r="H4298" t="s">
        <v>4447</v>
      </c>
      <c r="I4298" t="s">
        <v>7774</v>
      </c>
      <c r="J4298" t="s">
        <v>7774</v>
      </c>
      <c r="K4298">
        <v>7372</v>
      </c>
      <c r="L4298" t="s">
        <v>7765</v>
      </c>
      <c r="M4298" s="87">
        <v>43808</v>
      </c>
      <c r="N4298" t="s">
        <v>3578</v>
      </c>
      <c r="O4298" t="s">
        <v>3579</v>
      </c>
      <c r="P4298" s="61">
        <v>375.82</v>
      </c>
      <c r="Q4298" t="s">
        <v>3579</v>
      </c>
      <c r="R4298" s="61">
        <v>375.82</v>
      </c>
      <c r="S4298" s="61">
        <v>0</v>
      </c>
    </row>
    <row r="4299" spans="1:19" x14ac:dyDescent="0.2">
      <c r="A4299" t="s">
        <v>870</v>
      </c>
      <c r="B4299" t="s">
        <v>2616</v>
      </c>
      <c r="C4299" t="s">
        <v>3354</v>
      </c>
      <c r="D4299" t="s">
        <v>238</v>
      </c>
      <c r="E4299" t="s">
        <v>3573</v>
      </c>
      <c r="F4299" t="s">
        <v>119</v>
      </c>
      <c r="G4299" s="87">
        <v>20191130</v>
      </c>
      <c r="H4299" t="s">
        <v>4447</v>
      </c>
      <c r="I4299" t="s">
        <v>7774</v>
      </c>
      <c r="J4299" t="s">
        <v>7774</v>
      </c>
      <c r="K4299">
        <v>7372</v>
      </c>
      <c r="L4299" t="s">
        <v>7765</v>
      </c>
      <c r="M4299" s="87">
        <v>43808</v>
      </c>
      <c r="N4299" t="s">
        <v>3578</v>
      </c>
      <c r="O4299" t="s">
        <v>3579</v>
      </c>
      <c r="P4299" s="61">
        <v>258.37</v>
      </c>
      <c r="Q4299" t="s">
        <v>3579</v>
      </c>
      <c r="R4299" s="61">
        <v>258.37</v>
      </c>
      <c r="S4299" s="61">
        <v>0</v>
      </c>
    </row>
    <row r="4300" spans="1:19" x14ac:dyDescent="0.2">
      <c r="A4300" t="s">
        <v>870</v>
      </c>
      <c r="B4300" t="s">
        <v>2616</v>
      </c>
      <c r="C4300" t="s">
        <v>3354</v>
      </c>
      <c r="D4300" t="s">
        <v>238</v>
      </c>
      <c r="E4300" t="s">
        <v>3573</v>
      </c>
      <c r="F4300" t="s">
        <v>119</v>
      </c>
      <c r="G4300" s="87">
        <v>20191130</v>
      </c>
      <c r="H4300" t="s">
        <v>4447</v>
      </c>
      <c r="I4300" t="s">
        <v>7774</v>
      </c>
      <c r="J4300" t="s">
        <v>7774</v>
      </c>
      <c r="K4300">
        <v>7372</v>
      </c>
      <c r="L4300" t="s">
        <v>7765</v>
      </c>
      <c r="M4300" s="87">
        <v>43808</v>
      </c>
      <c r="N4300" t="s">
        <v>3578</v>
      </c>
      <c r="O4300" t="s">
        <v>3579</v>
      </c>
      <c r="P4300" s="61">
        <v>340.59</v>
      </c>
      <c r="Q4300" t="s">
        <v>3579</v>
      </c>
      <c r="R4300" s="61">
        <v>340.59</v>
      </c>
      <c r="S4300" s="61">
        <v>0</v>
      </c>
    </row>
    <row r="4301" spans="1:19" x14ac:dyDescent="0.2">
      <c r="A4301" t="s">
        <v>870</v>
      </c>
      <c r="B4301" t="s">
        <v>2616</v>
      </c>
      <c r="C4301" t="s">
        <v>3354</v>
      </c>
      <c r="D4301" t="s">
        <v>238</v>
      </c>
      <c r="E4301" t="s">
        <v>3573</v>
      </c>
      <c r="F4301" t="s">
        <v>119</v>
      </c>
      <c r="G4301" s="87">
        <v>20191130</v>
      </c>
      <c r="H4301" t="s">
        <v>4447</v>
      </c>
      <c r="I4301" t="s">
        <v>7774</v>
      </c>
      <c r="J4301" t="s">
        <v>7774</v>
      </c>
      <c r="K4301">
        <v>7372</v>
      </c>
      <c r="L4301" t="s">
        <v>7765</v>
      </c>
      <c r="M4301" s="87">
        <v>43808</v>
      </c>
      <c r="N4301" t="s">
        <v>3578</v>
      </c>
      <c r="O4301" t="s">
        <v>3579</v>
      </c>
      <c r="P4301" s="61">
        <v>528.5</v>
      </c>
      <c r="Q4301" t="s">
        <v>3579</v>
      </c>
      <c r="R4301" s="61">
        <v>528.5</v>
      </c>
      <c r="S4301" s="61">
        <v>0</v>
      </c>
    </row>
    <row r="4302" spans="1:19" x14ac:dyDescent="0.2">
      <c r="A4302" t="s">
        <v>870</v>
      </c>
      <c r="B4302" t="s">
        <v>2616</v>
      </c>
      <c r="C4302" t="s">
        <v>3354</v>
      </c>
      <c r="D4302" t="s">
        <v>238</v>
      </c>
      <c r="E4302" t="s">
        <v>3573</v>
      </c>
      <c r="F4302" t="s">
        <v>119</v>
      </c>
      <c r="G4302" s="87">
        <v>20191130</v>
      </c>
      <c r="H4302" t="s">
        <v>4447</v>
      </c>
      <c r="I4302" t="s">
        <v>7774</v>
      </c>
      <c r="J4302" t="s">
        <v>7774</v>
      </c>
      <c r="K4302">
        <v>7372</v>
      </c>
      <c r="L4302" t="s">
        <v>7765</v>
      </c>
      <c r="M4302" s="87">
        <v>43808</v>
      </c>
      <c r="N4302" t="s">
        <v>3578</v>
      </c>
      <c r="O4302" t="s">
        <v>3579</v>
      </c>
      <c r="P4302" s="61">
        <v>692.92</v>
      </c>
      <c r="Q4302" t="s">
        <v>3579</v>
      </c>
      <c r="R4302" s="61">
        <v>692.92</v>
      </c>
      <c r="S4302" s="61">
        <v>0</v>
      </c>
    </row>
    <row r="4303" spans="1:19" x14ac:dyDescent="0.2">
      <c r="A4303" t="s">
        <v>870</v>
      </c>
      <c r="B4303" t="s">
        <v>2616</v>
      </c>
      <c r="C4303" t="s">
        <v>3354</v>
      </c>
      <c r="D4303" t="s">
        <v>238</v>
      </c>
      <c r="E4303" t="s">
        <v>3573</v>
      </c>
      <c r="F4303" t="s">
        <v>119</v>
      </c>
      <c r="G4303" s="87">
        <v>20191130</v>
      </c>
      <c r="H4303" t="s">
        <v>4447</v>
      </c>
      <c r="I4303" t="s">
        <v>7774</v>
      </c>
      <c r="J4303" t="s">
        <v>7774</v>
      </c>
      <c r="K4303">
        <v>7372</v>
      </c>
      <c r="L4303" t="s">
        <v>7765</v>
      </c>
      <c r="M4303" s="87">
        <v>43808</v>
      </c>
      <c r="N4303" t="s">
        <v>3578</v>
      </c>
      <c r="O4303" t="s">
        <v>3579</v>
      </c>
      <c r="P4303" s="61">
        <v>528.5</v>
      </c>
      <c r="Q4303" t="s">
        <v>3579</v>
      </c>
      <c r="R4303" s="61">
        <v>528.5</v>
      </c>
      <c r="S4303" s="61">
        <v>0</v>
      </c>
    </row>
    <row r="4304" spans="1:19" x14ac:dyDescent="0.2">
      <c r="A4304" t="s">
        <v>870</v>
      </c>
      <c r="B4304" t="s">
        <v>2616</v>
      </c>
      <c r="C4304" t="s">
        <v>3354</v>
      </c>
      <c r="D4304" t="s">
        <v>238</v>
      </c>
      <c r="E4304" t="s">
        <v>3573</v>
      </c>
      <c r="F4304" t="s">
        <v>119</v>
      </c>
      <c r="G4304" s="87">
        <v>20191130</v>
      </c>
      <c r="H4304" t="s">
        <v>4447</v>
      </c>
      <c r="I4304" t="s">
        <v>7774</v>
      </c>
      <c r="J4304" t="s">
        <v>7774</v>
      </c>
      <c r="K4304">
        <v>7372</v>
      </c>
      <c r="L4304" t="s">
        <v>7765</v>
      </c>
      <c r="M4304" s="87">
        <v>43808</v>
      </c>
      <c r="N4304" t="s">
        <v>3578</v>
      </c>
      <c r="O4304" t="s">
        <v>3579</v>
      </c>
      <c r="P4304" s="61">
        <v>598.96</v>
      </c>
      <c r="Q4304" t="s">
        <v>3579</v>
      </c>
      <c r="R4304" s="61">
        <v>598.96</v>
      </c>
      <c r="S4304" s="61">
        <v>0</v>
      </c>
    </row>
    <row r="4305" spans="1:19" x14ac:dyDescent="0.2">
      <c r="A4305" t="s">
        <v>870</v>
      </c>
      <c r="B4305" t="s">
        <v>2616</v>
      </c>
      <c r="C4305" t="s">
        <v>3354</v>
      </c>
      <c r="D4305" t="s">
        <v>238</v>
      </c>
      <c r="E4305" t="s">
        <v>3573</v>
      </c>
      <c r="F4305" t="s">
        <v>119</v>
      </c>
      <c r="G4305" s="87">
        <v>20191130</v>
      </c>
      <c r="H4305" t="s">
        <v>4447</v>
      </c>
      <c r="I4305" t="s">
        <v>7774</v>
      </c>
      <c r="J4305" t="s">
        <v>7774</v>
      </c>
      <c r="K4305">
        <v>7372</v>
      </c>
      <c r="L4305" t="s">
        <v>7765</v>
      </c>
      <c r="M4305" s="87">
        <v>43808</v>
      </c>
      <c r="N4305" t="s">
        <v>3578</v>
      </c>
      <c r="O4305" t="s">
        <v>3579</v>
      </c>
      <c r="P4305" s="61">
        <v>751.64</v>
      </c>
      <c r="Q4305" t="s">
        <v>3579</v>
      </c>
      <c r="R4305" s="61">
        <v>751.64</v>
      </c>
      <c r="S4305" s="61">
        <v>0</v>
      </c>
    </row>
    <row r="4306" spans="1:19" x14ac:dyDescent="0.2">
      <c r="A4306" t="s">
        <v>870</v>
      </c>
      <c r="B4306" t="s">
        <v>2616</v>
      </c>
      <c r="C4306" t="s">
        <v>3354</v>
      </c>
      <c r="D4306" t="s">
        <v>238</v>
      </c>
      <c r="E4306" t="s">
        <v>3573</v>
      </c>
      <c r="F4306" t="s">
        <v>119</v>
      </c>
      <c r="G4306" s="87">
        <v>20191130</v>
      </c>
      <c r="H4306" t="s">
        <v>4447</v>
      </c>
      <c r="I4306" t="s">
        <v>7774</v>
      </c>
      <c r="J4306" t="s">
        <v>7774</v>
      </c>
      <c r="K4306">
        <v>7372</v>
      </c>
      <c r="L4306" t="s">
        <v>7765</v>
      </c>
      <c r="M4306" s="87">
        <v>43808</v>
      </c>
      <c r="N4306" t="s">
        <v>3578</v>
      </c>
      <c r="O4306" t="s">
        <v>3579</v>
      </c>
      <c r="P4306" s="61">
        <v>434.54</v>
      </c>
      <c r="Q4306" t="s">
        <v>3579</v>
      </c>
      <c r="R4306" s="61">
        <v>434.54</v>
      </c>
      <c r="S4306" s="61">
        <v>0</v>
      </c>
    </row>
    <row r="4307" spans="1:19" x14ac:dyDescent="0.2">
      <c r="A4307" t="s">
        <v>870</v>
      </c>
      <c r="B4307" t="s">
        <v>2616</v>
      </c>
      <c r="C4307" t="s">
        <v>3354</v>
      </c>
      <c r="D4307" t="s">
        <v>238</v>
      </c>
      <c r="E4307" t="s">
        <v>3573</v>
      </c>
      <c r="F4307" t="s">
        <v>119</v>
      </c>
      <c r="G4307" s="87">
        <v>20191130</v>
      </c>
      <c r="H4307" t="s">
        <v>4447</v>
      </c>
      <c r="I4307" t="s">
        <v>7774</v>
      </c>
      <c r="J4307" t="s">
        <v>7774</v>
      </c>
      <c r="K4307">
        <v>7372</v>
      </c>
      <c r="L4307" t="s">
        <v>7765</v>
      </c>
      <c r="M4307" s="87">
        <v>43808</v>
      </c>
      <c r="N4307" t="s">
        <v>3578</v>
      </c>
      <c r="O4307" t="s">
        <v>3579</v>
      </c>
      <c r="P4307" s="61">
        <v>340.59</v>
      </c>
      <c r="Q4307" t="s">
        <v>3579</v>
      </c>
      <c r="R4307" s="61">
        <v>340.59</v>
      </c>
      <c r="S4307" s="61">
        <v>0</v>
      </c>
    </row>
    <row r="4308" spans="1:19" x14ac:dyDescent="0.2">
      <c r="A4308" t="s">
        <v>870</v>
      </c>
      <c r="B4308" t="s">
        <v>2616</v>
      </c>
      <c r="C4308" t="s">
        <v>3354</v>
      </c>
      <c r="D4308" t="s">
        <v>238</v>
      </c>
      <c r="E4308" t="s">
        <v>3573</v>
      </c>
      <c r="F4308" t="s">
        <v>119</v>
      </c>
      <c r="G4308" s="87">
        <v>20191130</v>
      </c>
      <c r="H4308" t="s">
        <v>4447</v>
      </c>
      <c r="I4308" t="s">
        <v>7774</v>
      </c>
      <c r="J4308" t="s">
        <v>7774</v>
      </c>
      <c r="K4308">
        <v>7372</v>
      </c>
      <c r="L4308" t="s">
        <v>7765</v>
      </c>
      <c r="M4308" s="87">
        <v>43808</v>
      </c>
      <c r="N4308" t="s">
        <v>3578</v>
      </c>
      <c r="O4308" t="s">
        <v>3579</v>
      </c>
      <c r="P4308" s="61">
        <v>105.7</v>
      </c>
      <c r="Q4308" t="s">
        <v>3579</v>
      </c>
      <c r="R4308" s="61">
        <v>105.7</v>
      </c>
      <c r="S4308" s="61">
        <v>0</v>
      </c>
    </row>
    <row r="4309" spans="1:19" x14ac:dyDescent="0.2">
      <c r="A4309" t="s">
        <v>870</v>
      </c>
      <c r="B4309" t="s">
        <v>2616</v>
      </c>
      <c r="C4309" t="s">
        <v>3354</v>
      </c>
      <c r="D4309" t="s">
        <v>238</v>
      </c>
      <c r="E4309" t="s">
        <v>3573</v>
      </c>
      <c r="F4309" t="s">
        <v>119</v>
      </c>
      <c r="G4309" s="87">
        <v>20191130</v>
      </c>
      <c r="H4309" t="s">
        <v>4447</v>
      </c>
      <c r="I4309" t="s">
        <v>7774</v>
      </c>
      <c r="J4309" t="s">
        <v>7774</v>
      </c>
      <c r="K4309">
        <v>7372</v>
      </c>
      <c r="L4309" t="s">
        <v>7765</v>
      </c>
      <c r="M4309" s="87">
        <v>43808</v>
      </c>
      <c r="N4309" t="s">
        <v>3578</v>
      </c>
      <c r="O4309" t="s">
        <v>3579</v>
      </c>
      <c r="P4309" s="61">
        <v>587.22</v>
      </c>
      <c r="Q4309" t="s">
        <v>3579</v>
      </c>
      <c r="R4309" s="61">
        <v>587.22</v>
      </c>
      <c r="S4309" s="61">
        <v>0</v>
      </c>
    </row>
    <row r="4310" spans="1:19" x14ac:dyDescent="0.2">
      <c r="A4310" t="s">
        <v>870</v>
      </c>
      <c r="B4310" t="s">
        <v>2616</v>
      </c>
      <c r="C4310" t="s">
        <v>3354</v>
      </c>
      <c r="D4310" t="s">
        <v>238</v>
      </c>
      <c r="E4310" t="s">
        <v>3573</v>
      </c>
      <c r="F4310" t="s">
        <v>119</v>
      </c>
      <c r="G4310" s="87">
        <v>20191130</v>
      </c>
      <c r="H4310" t="s">
        <v>4447</v>
      </c>
      <c r="I4310" t="s">
        <v>7774</v>
      </c>
      <c r="J4310" t="s">
        <v>7774</v>
      </c>
      <c r="K4310">
        <v>7372</v>
      </c>
      <c r="L4310" t="s">
        <v>7765</v>
      </c>
      <c r="M4310" s="87">
        <v>43808</v>
      </c>
      <c r="N4310" t="s">
        <v>3578</v>
      </c>
      <c r="O4310" t="s">
        <v>3579</v>
      </c>
      <c r="P4310" s="61">
        <v>681.17</v>
      </c>
      <c r="Q4310" t="s">
        <v>3579</v>
      </c>
      <c r="R4310" s="61">
        <v>681.17</v>
      </c>
      <c r="S4310" s="61">
        <v>0</v>
      </c>
    </row>
    <row r="4311" spans="1:19" x14ac:dyDescent="0.2">
      <c r="A4311" t="s">
        <v>870</v>
      </c>
      <c r="B4311" t="s">
        <v>2616</v>
      </c>
      <c r="C4311" t="s">
        <v>3354</v>
      </c>
      <c r="D4311" t="s">
        <v>238</v>
      </c>
      <c r="E4311" t="s">
        <v>3573</v>
      </c>
      <c r="F4311" t="s">
        <v>119</v>
      </c>
      <c r="G4311" s="87">
        <v>20191130</v>
      </c>
      <c r="H4311" t="s">
        <v>4447</v>
      </c>
      <c r="I4311" t="s">
        <v>7774</v>
      </c>
      <c r="J4311" t="s">
        <v>7774</v>
      </c>
      <c r="K4311">
        <v>7372</v>
      </c>
      <c r="L4311" t="s">
        <v>7765</v>
      </c>
      <c r="M4311" s="87">
        <v>43808</v>
      </c>
      <c r="N4311" t="s">
        <v>3578</v>
      </c>
      <c r="O4311" t="s">
        <v>3579</v>
      </c>
      <c r="P4311" s="61">
        <v>224.93</v>
      </c>
      <c r="Q4311" t="s">
        <v>3579</v>
      </c>
      <c r="R4311" s="61">
        <v>224.93</v>
      </c>
      <c r="S4311" s="61">
        <v>0</v>
      </c>
    </row>
    <row r="4312" spans="1:19" x14ac:dyDescent="0.2">
      <c r="A4312" t="s">
        <v>870</v>
      </c>
      <c r="B4312" t="s">
        <v>2616</v>
      </c>
      <c r="C4312" t="s">
        <v>3354</v>
      </c>
      <c r="D4312" t="s">
        <v>238</v>
      </c>
      <c r="E4312" t="s">
        <v>3573</v>
      </c>
      <c r="F4312" t="s">
        <v>120</v>
      </c>
      <c r="G4312" s="87">
        <v>20191231</v>
      </c>
      <c r="H4312" t="s">
        <v>4447</v>
      </c>
      <c r="I4312" t="s">
        <v>7774</v>
      </c>
      <c r="J4312" t="s">
        <v>7774</v>
      </c>
      <c r="K4312">
        <v>7415</v>
      </c>
      <c r="L4312" t="s">
        <v>7766</v>
      </c>
      <c r="M4312" s="87">
        <v>43840</v>
      </c>
      <c r="N4312" t="s">
        <v>3620</v>
      </c>
      <c r="O4312" t="s">
        <v>3579</v>
      </c>
      <c r="P4312" s="61">
        <v>291.26</v>
      </c>
      <c r="Q4312" t="s">
        <v>3579</v>
      </c>
      <c r="R4312" s="61">
        <v>291.26</v>
      </c>
      <c r="S4312" s="61">
        <v>0</v>
      </c>
    </row>
    <row r="4313" spans="1:19" x14ac:dyDescent="0.2">
      <c r="A4313" t="s">
        <v>870</v>
      </c>
      <c r="B4313" t="s">
        <v>2616</v>
      </c>
      <c r="C4313" t="s">
        <v>3354</v>
      </c>
      <c r="D4313" t="s">
        <v>238</v>
      </c>
      <c r="E4313" t="s">
        <v>3573</v>
      </c>
      <c r="F4313" t="s">
        <v>120</v>
      </c>
      <c r="G4313" s="87">
        <v>20191231</v>
      </c>
      <c r="H4313" t="s">
        <v>4447</v>
      </c>
      <c r="I4313" t="s">
        <v>7774</v>
      </c>
      <c r="J4313" t="s">
        <v>7774</v>
      </c>
      <c r="K4313">
        <v>7415</v>
      </c>
      <c r="L4313" t="s">
        <v>7766</v>
      </c>
      <c r="M4313" s="87">
        <v>43840</v>
      </c>
      <c r="N4313" t="s">
        <v>3620</v>
      </c>
      <c r="O4313" t="s">
        <v>3579</v>
      </c>
      <c r="P4313" s="61">
        <v>388.35</v>
      </c>
      <c r="Q4313" t="s">
        <v>3579</v>
      </c>
      <c r="R4313" s="61">
        <v>388.35</v>
      </c>
      <c r="S4313" s="61">
        <v>0</v>
      </c>
    </row>
    <row r="4314" spans="1:19" x14ac:dyDescent="0.2">
      <c r="A4314" t="s">
        <v>870</v>
      </c>
      <c r="B4314" t="s">
        <v>2616</v>
      </c>
      <c r="C4314" t="s">
        <v>3354</v>
      </c>
      <c r="D4314" t="s">
        <v>238</v>
      </c>
      <c r="E4314" t="s">
        <v>3573</v>
      </c>
      <c r="F4314" t="s">
        <v>120</v>
      </c>
      <c r="G4314" s="87">
        <v>20191231</v>
      </c>
      <c r="H4314" t="s">
        <v>4447</v>
      </c>
      <c r="I4314" t="s">
        <v>7774</v>
      </c>
      <c r="J4314" t="s">
        <v>7774</v>
      </c>
      <c r="K4314">
        <v>7415</v>
      </c>
      <c r="L4314" t="s">
        <v>7766</v>
      </c>
      <c r="M4314" s="87">
        <v>43840</v>
      </c>
      <c r="N4314" t="s">
        <v>3620</v>
      </c>
      <c r="O4314" t="s">
        <v>3579</v>
      </c>
      <c r="P4314" s="61">
        <v>266.99</v>
      </c>
      <c r="Q4314" t="s">
        <v>3579</v>
      </c>
      <c r="R4314" s="61">
        <v>266.99</v>
      </c>
      <c r="S4314" s="61">
        <v>0</v>
      </c>
    </row>
    <row r="4315" spans="1:19" x14ac:dyDescent="0.2">
      <c r="A4315" t="s">
        <v>870</v>
      </c>
      <c r="B4315" t="s">
        <v>2616</v>
      </c>
      <c r="C4315" t="s">
        <v>3354</v>
      </c>
      <c r="D4315" t="s">
        <v>238</v>
      </c>
      <c r="E4315" t="s">
        <v>3573</v>
      </c>
      <c r="F4315" t="s">
        <v>120</v>
      </c>
      <c r="G4315" s="87">
        <v>20191231</v>
      </c>
      <c r="H4315" t="s">
        <v>4447</v>
      </c>
      <c r="I4315" t="s">
        <v>7774</v>
      </c>
      <c r="J4315" t="s">
        <v>7774</v>
      </c>
      <c r="K4315">
        <v>7415</v>
      </c>
      <c r="L4315" t="s">
        <v>7766</v>
      </c>
      <c r="M4315" s="87">
        <v>43840</v>
      </c>
      <c r="N4315" t="s">
        <v>3620</v>
      </c>
      <c r="O4315" t="s">
        <v>3579</v>
      </c>
      <c r="P4315" s="61">
        <v>351.94</v>
      </c>
      <c r="Q4315" t="s">
        <v>3579</v>
      </c>
      <c r="R4315" s="61">
        <v>351.94</v>
      </c>
      <c r="S4315" s="61">
        <v>0</v>
      </c>
    </row>
    <row r="4316" spans="1:19" x14ac:dyDescent="0.2">
      <c r="A4316" t="s">
        <v>870</v>
      </c>
      <c r="B4316" t="s">
        <v>2616</v>
      </c>
      <c r="C4316" t="s">
        <v>3354</v>
      </c>
      <c r="D4316" t="s">
        <v>238</v>
      </c>
      <c r="E4316" t="s">
        <v>3573</v>
      </c>
      <c r="F4316" t="s">
        <v>120</v>
      </c>
      <c r="G4316" s="87">
        <v>20191231</v>
      </c>
      <c r="H4316" t="s">
        <v>4447</v>
      </c>
      <c r="I4316" t="s">
        <v>7774</v>
      </c>
      <c r="J4316" t="s">
        <v>7774</v>
      </c>
      <c r="K4316">
        <v>7415</v>
      </c>
      <c r="L4316" t="s">
        <v>7766</v>
      </c>
      <c r="M4316" s="87">
        <v>43840</v>
      </c>
      <c r="N4316" t="s">
        <v>3620</v>
      </c>
      <c r="O4316" t="s">
        <v>3579</v>
      </c>
      <c r="P4316" s="61">
        <v>546.11</v>
      </c>
      <c r="Q4316" t="s">
        <v>3579</v>
      </c>
      <c r="R4316" s="61">
        <v>546.11</v>
      </c>
      <c r="S4316" s="61">
        <v>0</v>
      </c>
    </row>
    <row r="4317" spans="1:19" x14ac:dyDescent="0.2">
      <c r="A4317" t="s">
        <v>870</v>
      </c>
      <c r="B4317" t="s">
        <v>2616</v>
      </c>
      <c r="C4317" t="s">
        <v>3354</v>
      </c>
      <c r="D4317" t="s">
        <v>238</v>
      </c>
      <c r="E4317" t="s">
        <v>3573</v>
      </c>
      <c r="F4317" t="s">
        <v>120</v>
      </c>
      <c r="G4317" s="87">
        <v>20191231</v>
      </c>
      <c r="H4317" t="s">
        <v>4447</v>
      </c>
      <c r="I4317" t="s">
        <v>7774</v>
      </c>
      <c r="J4317" t="s">
        <v>7774</v>
      </c>
      <c r="K4317">
        <v>7415</v>
      </c>
      <c r="L4317" t="s">
        <v>7766</v>
      </c>
      <c r="M4317" s="87">
        <v>43840</v>
      </c>
      <c r="N4317" t="s">
        <v>3620</v>
      </c>
      <c r="O4317" t="s">
        <v>3579</v>
      </c>
      <c r="P4317" s="61">
        <v>716.02</v>
      </c>
      <c r="Q4317" t="s">
        <v>3579</v>
      </c>
      <c r="R4317" s="61">
        <v>716.02</v>
      </c>
      <c r="S4317" s="61">
        <v>0</v>
      </c>
    </row>
    <row r="4318" spans="1:19" x14ac:dyDescent="0.2">
      <c r="A4318" t="s">
        <v>870</v>
      </c>
      <c r="B4318" t="s">
        <v>2616</v>
      </c>
      <c r="C4318" t="s">
        <v>3354</v>
      </c>
      <c r="D4318" t="s">
        <v>238</v>
      </c>
      <c r="E4318" t="s">
        <v>3573</v>
      </c>
      <c r="F4318" t="s">
        <v>120</v>
      </c>
      <c r="G4318" s="87">
        <v>20191231</v>
      </c>
      <c r="H4318" t="s">
        <v>4447</v>
      </c>
      <c r="I4318" t="s">
        <v>7774</v>
      </c>
      <c r="J4318" t="s">
        <v>7774</v>
      </c>
      <c r="K4318">
        <v>7415</v>
      </c>
      <c r="L4318" t="s">
        <v>7766</v>
      </c>
      <c r="M4318" s="87">
        <v>43840</v>
      </c>
      <c r="N4318" t="s">
        <v>3620</v>
      </c>
      <c r="O4318" t="s">
        <v>3579</v>
      </c>
      <c r="P4318" s="61">
        <v>546.11</v>
      </c>
      <c r="Q4318" t="s">
        <v>3579</v>
      </c>
      <c r="R4318" s="61">
        <v>546.11</v>
      </c>
      <c r="S4318" s="61">
        <v>0</v>
      </c>
    </row>
    <row r="4319" spans="1:19" x14ac:dyDescent="0.2">
      <c r="A4319" t="s">
        <v>870</v>
      </c>
      <c r="B4319" t="s">
        <v>2616</v>
      </c>
      <c r="C4319" t="s">
        <v>3354</v>
      </c>
      <c r="D4319" t="s">
        <v>238</v>
      </c>
      <c r="E4319" t="s">
        <v>3573</v>
      </c>
      <c r="F4319" t="s">
        <v>120</v>
      </c>
      <c r="G4319" s="87">
        <v>20191231</v>
      </c>
      <c r="H4319" t="s">
        <v>4447</v>
      </c>
      <c r="I4319" t="s">
        <v>7774</v>
      </c>
      <c r="J4319" t="s">
        <v>7774</v>
      </c>
      <c r="K4319">
        <v>7415</v>
      </c>
      <c r="L4319" t="s">
        <v>7766</v>
      </c>
      <c r="M4319" s="87">
        <v>43840</v>
      </c>
      <c r="N4319" t="s">
        <v>3620</v>
      </c>
      <c r="O4319" t="s">
        <v>3579</v>
      </c>
      <c r="P4319" s="61">
        <v>618.92999999999995</v>
      </c>
      <c r="Q4319" t="s">
        <v>3579</v>
      </c>
      <c r="R4319" s="61">
        <v>618.92999999999995</v>
      </c>
      <c r="S4319" s="61">
        <v>0</v>
      </c>
    </row>
    <row r="4320" spans="1:19" x14ac:dyDescent="0.2">
      <c r="A4320" t="s">
        <v>870</v>
      </c>
      <c r="B4320" t="s">
        <v>2616</v>
      </c>
      <c r="C4320" t="s">
        <v>3354</v>
      </c>
      <c r="D4320" t="s">
        <v>238</v>
      </c>
      <c r="E4320" t="s">
        <v>3573</v>
      </c>
      <c r="F4320" t="s">
        <v>120</v>
      </c>
      <c r="G4320" s="87">
        <v>20191231</v>
      </c>
      <c r="H4320" t="s">
        <v>4447</v>
      </c>
      <c r="I4320" t="s">
        <v>7774</v>
      </c>
      <c r="J4320" t="s">
        <v>7774</v>
      </c>
      <c r="K4320">
        <v>7415</v>
      </c>
      <c r="L4320" t="s">
        <v>7766</v>
      </c>
      <c r="M4320" s="87">
        <v>43840</v>
      </c>
      <c r="N4320" t="s">
        <v>3620</v>
      </c>
      <c r="O4320" t="s">
        <v>3579</v>
      </c>
      <c r="P4320" s="61">
        <v>776.69</v>
      </c>
      <c r="Q4320" t="s">
        <v>3579</v>
      </c>
      <c r="R4320" s="61">
        <v>776.69</v>
      </c>
      <c r="S4320" s="61">
        <v>0</v>
      </c>
    </row>
    <row r="4321" spans="1:19" x14ac:dyDescent="0.2">
      <c r="A4321" t="s">
        <v>870</v>
      </c>
      <c r="B4321" t="s">
        <v>2616</v>
      </c>
      <c r="C4321" t="s">
        <v>3354</v>
      </c>
      <c r="D4321" t="s">
        <v>238</v>
      </c>
      <c r="E4321" t="s">
        <v>3573</v>
      </c>
      <c r="F4321" t="s">
        <v>120</v>
      </c>
      <c r="G4321" s="87">
        <v>20191231</v>
      </c>
      <c r="H4321" t="s">
        <v>4447</v>
      </c>
      <c r="I4321" t="s">
        <v>7774</v>
      </c>
      <c r="J4321" t="s">
        <v>7774</v>
      </c>
      <c r="K4321">
        <v>7415</v>
      </c>
      <c r="L4321" t="s">
        <v>7766</v>
      </c>
      <c r="M4321" s="87">
        <v>43840</v>
      </c>
      <c r="N4321" t="s">
        <v>3620</v>
      </c>
      <c r="O4321" t="s">
        <v>3579</v>
      </c>
      <c r="P4321" s="61">
        <v>449.02</v>
      </c>
      <c r="Q4321" t="s">
        <v>3579</v>
      </c>
      <c r="R4321" s="61">
        <v>449.02</v>
      </c>
      <c r="S4321" s="61">
        <v>0</v>
      </c>
    </row>
    <row r="4322" spans="1:19" x14ac:dyDescent="0.2">
      <c r="A4322" t="s">
        <v>870</v>
      </c>
      <c r="B4322" t="s">
        <v>2616</v>
      </c>
      <c r="C4322" t="s">
        <v>3354</v>
      </c>
      <c r="D4322" t="s">
        <v>238</v>
      </c>
      <c r="E4322" t="s">
        <v>3573</v>
      </c>
      <c r="F4322" t="s">
        <v>120</v>
      </c>
      <c r="G4322" s="87">
        <v>20191231</v>
      </c>
      <c r="H4322" t="s">
        <v>4447</v>
      </c>
      <c r="I4322" t="s">
        <v>7774</v>
      </c>
      <c r="J4322" t="s">
        <v>7774</v>
      </c>
      <c r="K4322">
        <v>7415</v>
      </c>
      <c r="L4322" t="s">
        <v>7766</v>
      </c>
      <c r="M4322" s="87">
        <v>43840</v>
      </c>
      <c r="N4322" t="s">
        <v>3620</v>
      </c>
      <c r="O4322" t="s">
        <v>3579</v>
      </c>
      <c r="P4322" s="61">
        <v>351.94</v>
      </c>
      <c r="Q4322" t="s">
        <v>3579</v>
      </c>
      <c r="R4322" s="61">
        <v>351.94</v>
      </c>
      <c r="S4322" s="61">
        <v>0</v>
      </c>
    </row>
    <row r="4323" spans="1:19" x14ac:dyDescent="0.2">
      <c r="A4323" t="s">
        <v>870</v>
      </c>
      <c r="B4323" t="s">
        <v>2616</v>
      </c>
      <c r="C4323" t="s">
        <v>3354</v>
      </c>
      <c r="D4323" t="s">
        <v>238</v>
      </c>
      <c r="E4323" t="s">
        <v>3573</v>
      </c>
      <c r="F4323" t="s">
        <v>120</v>
      </c>
      <c r="G4323" s="87">
        <v>20191231</v>
      </c>
      <c r="H4323" t="s">
        <v>4447</v>
      </c>
      <c r="I4323" t="s">
        <v>7774</v>
      </c>
      <c r="J4323" t="s">
        <v>7774</v>
      </c>
      <c r="K4323">
        <v>7415</v>
      </c>
      <c r="L4323" t="s">
        <v>7766</v>
      </c>
      <c r="M4323" s="87">
        <v>43840</v>
      </c>
      <c r="N4323" t="s">
        <v>3620</v>
      </c>
      <c r="O4323" t="s">
        <v>3579</v>
      </c>
      <c r="P4323" s="61">
        <v>109.22</v>
      </c>
      <c r="Q4323" t="s">
        <v>3579</v>
      </c>
      <c r="R4323" s="61">
        <v>109.22</v>
      </c>
      <c r="S4323" s="61">
        <v>0</v>
      </c>
    </row>
    <row r="4324" spans="1:19" x14ac:dyDescent="0.2">
      <c r="A4324" t="s">
        <v>870</v>
      </c>
      <c r="B4324" t="s">
        <v>2616</v>
      </c>
      <c r="C4324" t="s">
        <v>3354</v>
      </c>
      <c r="D4324" t="s">
        <v>238</v>
      </c>
      <c r="E4324" t="s">
        <v>3573</v>
      </c>
      <c r="F4324" t="s">
        <v>120</v>
      </c>
      <c r="G4324" s="87">
        <v>20191231</v>
      </c>
      <c r="H4324" t="s">
        <v>4447</v>
      </c>
      <c r="I4324" t="s">
        <v>7774</v>
      </c>
      <c r="J4324" t="s">
        <v>7774</v>
      </c>
      <c r="K4324">
        <v>7415</v>
      </c>
      <c r="L4324" t="s">
        <v>7766</v>
      </c>
      <c r="M4324" s="87">
        <v>43840</v>
      </c>
      <c r="N4324" t="s">
        <v>3620</v>
      </c>
      <c r="O4324" t="s">
        <v>3579</v>
      </c>
      <c r="P4324" s="61">
        <v>606.79</v>
      </c>
      <c r="Q4324" t="s">
        <v>3579</v>
      </c>
      <c r="R4324" s="61">
        <v>606.79</v>
      </c>
      <c r="S4324" s="61">
        <v>0</v>
      </c>
    </row>
    <row r="4325" spans="1:19" x14ac:dyDescent="0.2">
      <c r="A4325" t="s">
        <v>870</v>
      </c>
      <c r="B4325" t="s">
        <v>2616</v>
      </c>
      <c r="C4325" t="s">
        <v>3354</v>
      </c>
      <c r="D4325" t="s">
        <v>238</v>
      </c>
      <c r="E4325" t="s">
        <v>3573</v>
      </c>
      <c r="F4325" t="s">
        <v>120</v>
      </c>
      <c r="G4325" s="87">
        <v>20191231</v>
      </c>
      <c r="H4325" t="s">
        <v>4447</v>
      </c>
      <c r="I4325" t="s">
        <v>7774</v>
      </c>
      <c r="J4325" t="s">
        <v>7774</v>
      </c>
      <c r="K4325">
        <v>7415</v>
      </c>
      <c r="L4325" t="s">
        <v>7766</v>
      </c>
      <c r="M4325" s="87">
        <v>43840</v>
      </c>
      <c r="N4325" t="s">
        <v>3620</v>
      </c>
      <c r="O4325" t="s">
        <v>3579</v>
      </c>
      <c r="P4325" s="61">
        <v>703.88</v>
      </c>
      <c r="Q4325" t="s">
        <v>3579</v>
      </c>
      <c r="R4325" s="61">
        <v>703.88</v>
      </c>
      <c r="S4325" s="61">
        <v>0</v>
      </c>
    </row>
    <row r="4326" spans="1:19" x14ac:dyDescent="0.2">
      <c r="A4326" t="s">
        <v>870</v>
      </c>
      <c r="B4326" t="s">
        <v>2616</v>
      </c>
      <c r="C4326" t="s">
        <v>3354</v>
      </c>
      <c r="D4326" t="s">
        <v>238</v>
      </c>
      <c r="E4326" t="s">
        <v>3573</v>
      </c>
      <c r="F4326" t="s">
        <v>120</v>
      </c>
      <c r="G4326" s="87">
        <v>20191231</v>
      </c>
      <c r="H4326" t="s">
        <v>4447</v>
      </c>
      <c r="I4326" t="s">
        <v>7774</v>
      </c>
      <c r="J4326" t="s">
        <v>7774</v>
      </c>
      <c r="K4326">
        <v>7415</v>
      </c>
      <c r="L4326" t="s">
        <v>7766</v>
      </c>
      <c r="M4326" s="87">
        <v>43840</v>
      </c>
      <c r="N4326" t="s">
        <v>3620</v>
      </c>
      <c r="O4326" t="s">
        <v>3579</v>
      </c>
      <c r="P4326" s="61">
        <v>232.43</v>
      </c>
      <c r="Q4326" t="s">
        <v>3579</v>
      </c>
      <c r="R4326" s="61">
        <v>232.43</v>
      </c>
      <c r="S4326" s="61">
        <v>0</v>
      </c>
    </row>
    <row r="4327" spans="1:19" x14ac:dyDescent="0.2">
      <c r="A4327" t="s">
        <v>870</v>
      </c>
      <c r="B4327" t="s">
        <v>2616</v>
      </c>
      <c r="C4327" t="s">
        <v>3354</v>
      </c>
      <c r="D4327" t="s">
        <v>238</v>
      </c>
      <c r="E4327" t="s">
        <v>3573</v>
      </c>
      <c r="F4327" t="s">
        <v>121</v>
      </c>
      <c r="G4327" s="87">
        <v>20200131</v>
      </c>
      <c r="H4327" t="s">
        <v>4447</v>
      </c>
      <c r="I4327" t="s">
        <v>7774</v>
      </c>
      <c r="J4327" t="s">
        <v>7774</v>
      </c>
      <c r="K4327">
        <v>7477</v>
      </c>
      <c r="L4327" t="s">
        <v>7767</v>
      </c>
      <c r="M4327" s="87">
        <v>43873</v>
      </c>
      <c r="N4327" t="s">
        <v>3620</v>
      </c>
      <c r="O4327" t="s">
        <v>3579</v>
      </c>
      <c r="P4327" s="61">
        <v>291.26</v>
      </c>
      <c r="Q4327" t="s">
        <v>3579</v>
      </c>
      <c r="R4327" s="61">
        <v>291.26</v>
      </c>
      <c r="S4327" s="61">
        <v>0</v>
      </c>
    </row>
    <row r="4328" spans="1:19" x14ac:dyDescent="0.2">
      <c r="A4328" t="s">
        <v>870</v>
      </c>
      <c r="B4328" t="s">
        <v>2616</v>
      </c>
      <c r="C4328" t="s">
        <v>3354</v>
      </c>
      <c r="D4328" t="s">
        <v>238</v>
      </c>
      <c r="E4328" t="s">
        <v>3573</v>
      </c>
      <c r="F4328" t="s">
        <v>121</v>
      </c>
      <c r="G4328" s="87">
        <v>20200131</v>
      </c>
      <c r="H4328" t="s">
        <v>4447</v>
      </c>
      <c r="I4328" t="s">
        <v>7774</v>
      </c>
      <c r="J4328" t="s">
        <v>7774</v>
      </c>
      <c r="K4328">
        <v>7477</v>
      </c>
      <c r="L4328" t="s">
        <v>7767</v>
      </c>
      <c r="M4328" s="87">
        <v>43873</v>
      </c>
      <c r="N4328" t="s">
        <v>3620</v>
      </c>
      <c r="O4328" t="s">
        <v>3579</v>
      </c>
      <c r="P4328" s="61">
        <v>388.35</v>
      </c>
      <c r="Q4328" t="s">
        <v>3579</v>
      </c>
      <c r="R4328" s="61">
        <v>388.35</v>
      </c>
      <c r="S4328" s="61">
        <v>0</v>
      </c>
    </row>
    <row r="4329" spans="1:19" x14ac:dyDescent="0.2">
      <c r="A4329" t="s">
        <v>870</v>
      </c>
      <c r="B4329" t="s">
        <v>2616</v>
      </c>
      <c r="C4329" t="s">
        <v>3354</v>
      </c>
      <c r="D4329" t="s">
        <v>238</v>
      </c>
      <c r="E4329" t="s">
        <v>3573</v>
      </c>
      <c r="F4329" t="s">
        <v>121</v>
      </c>
      <c r="G4329" s="87">
        <v>20200131</v>
      </c>
      <c r="H4329" t="s">
        <v>4447</v>
      </c>
      <c r="I4329" t="s">
        <v>7774</v>
      </c>
      <c r="J4329" t="s">
        <v>7774</v>
      </c>
      <c r="K4329">
        <v>7477</v>
      </c>
      <c r="L4329" t="s">
        <v>7767</v>
      </c>
      <c r="M4329" s="87">
        <v>43873</v>
      </c>
      <c r="N4329" t="s">
        <v>3620</v>
      </c>
      <c r="O4329" t="s">
        <v>3579</v>
      </c>
      <c r="P4329" s="61">
        <v>266.99</v>
      </c>
      <c r="Q4329" t="s">
        <v>3579</v>
      </c>
      <c r="R4329" s="61">
        <v>266.99</v>
      </c>
      <c r="S4329" s="61">
        <v>0</v>
      </c>
    </row>
    <row r="4330" spans="1:19" x14ac:dyDescent="0.2">
      <c r="A4330" t="s">
        <v>870</v>
      </c>
      <c r="B4330" t="s">
        <v>2616</v>
      </c>
      <c r="C4330" t="s">
        <v>3354</v>
      </c>
      <c r="D4330" t="s">
        <v>238</v>
      </c>
      <c r="E4330" t="s">
        <v>3573</v>
      </c>
      <c r="F4330" t="s">
        <v>121</v>
      </c>
      <c r="G4330" s="87">
        <v>20200131</v>
      </c>
      <c r="H4330" t="s">
        <v>4447</v>
      </c>
      <c r="I4330" t="s">
        <v>7774</v>
      </c>
      <c r="J4330" t="s">
        <v>7774</v>
      </c>
      <c r="K4330">
        <v>7477</v>
      </c>
      <c r="L4330" t="s">
        <v>7767</v>
      </c>
      <c r="M4330" s="87">
        <v>43873</v>
      </c>
      <c r="N4330" t="s">
        <v>3620</v>
      </c>
      <c r="O4330" t="s">
        <v>3579</v>
      </c>
      <c r="P4330" s="61">
        <v>351.94</v>
      </c>
      <c r="Q4330" t="s">
        <v>3579</v>
      </c>
      <c r="R4330" s="61">
        <v>351.94</v>
      </c>
      <c r="S4330" s="61">
        <v>0</v>
      </c>
    </row>
    <row r="4331" spans="1:19" x14ac:dyDescent="0.2">
      <c r="A4331" t="s">
        <v>870</v>
      </c>
      <c r="B4331" t="s">
        <v>2616</v>
      </c>
      <c r="C4331" t="s">
        <v>3354</v>
      </c>
      <c r="D4331" t="s">
        <v>238</v>
      </c>
      <c r="E4331" t="s">
        <v>3573</v>
      </c>
      <c r="F4331" t="s">
        <v>121</v>
      </c>
      <c r="G4331" s="87">
        <v>20200131</v>
      </c>
      <c r="H4331" t="s">
        <v>4447</v>
      </c>
      <c r="I4331" t="s">
        <v>7774</v>
      </c>
      <c r="J4331" t="s">
        <v>7774</v>
      </c>
      <c r="K4331">
        <v>7477</v>
      </c>
      <c r="L4331" t="s">
        <v>7767</v>
      </c>
      <c r="M4331" s="87">
        <v>43873</v>
      </c>
      <c r="N4331" t="s">
        <v>3620</v>
      </c>
      <c r="O4331" t="s">
        <v>3579</v>
      </c>
      <c r="P4331" s="61">
        <v>546.11</v>
      </c>
      <c r="Q4331" t="s">
        <v>3579</v>
      </c>
      <c r="R4331" s="61">
        <v>546.11</v>
      </c>
      <c r="S4331" s="61">
        <v>0</v>
      </c>
    </row>
    <row r="4332" spans="1:19" x14ac:dyDescent="0.2">
      <c r="A4332" t="s">
        <v>870</v>
      </c>
      <c r="B4332" t="s">
        <v>2616</v>
      </c>
      <c r="C4332" t="s">
        <v>3354</v>
      </c>
      <c r="D4332" t="s">
        <v>238</v>
      </c>
      <c r="E4332" t="s">
        <v>3573</v>
      </c>
      <c r="F4332" t="s">
        <v>121</v>
      </c>
      <c r="G4332" s="87">
        <v>20200131</v>
      </c>
      <c r="H4332" t="s">
        <v>4447</v>
      </c>
      <c r="I4332" t="s">
        <v>7774</v>
      </c>
      <c r="J4332" t="s">
        <v>7774</v>
      </c>
      <c r="K4332">
        <v>7477</v>
      </c>
      <c r="L4332" t="s">
        <v>7767</v>
      </c>
      <c r="M4332" s="87">
        <v>43873</v>
      </c>
      <c r="N4332" t="s">
        <v>3620</v>
      </c>
      <c r="O4332" t="s">
        <v>3579</v>
      </c>
      <c r="P4332" s="61">
        <v>716.02</v>
      </c>
      <c r="Q4332" t="s">
        <v>3579</v>
      </c>
      <c r="R4332" s="61">
        <v>716.02</v>
      </c>
      <c r="S4332" s="61">
        <v>0</v>
      </c>
    </row>
    <row r="4333" spans="1:19" x14ac:dyDescent="0.2">
      <c r="A4333" t="s">
        <v>870</v>
      </c>
      <c r="B4333" t="s">
        <v>2616</v>
      </c>
      <c r="C4333" t="s">
        <v>3354</v>
      </c>
      <c r="D4333" t="s">
        <v>238</v>
      </c>
      <c r="E4333" t="s">
        <v>3573</v>
      </c>
      <c r="F4333" t="s">
        <v>121</v>
      </c>
      <c r="G4333" s="87">
        <v>20200131</v>
      </c>
      <c r="H4333" t="s">
        <v>4447</v>
      </c>
      <c r="I4333" t="s">
        <v>7774</v>
      </c>
      <c r="J4333" t="s">
        <v>7774</v>
      </c>
      <c r="K4333">
        <v>7477</v>
      </c>
      <c r="L4333" t="s">
        <v>7767</v>
      </c>
      <c r="M4333" s="87">
        <v>43873</v>
      </c>
      <c r="N4333" t="s">
        <v>3620</v>
      </c>
      <c r="O4333" t="s">
        <v>3579</v>
      </c>
      <c r="P4333" s="61">
        <v>546.11</v>
      </c>
      <c r="Q4333" t="s">
        <v>3579</v>
      </c>
      <c r="R4333" s="61">
        <v>546.11</v>
      </c>
      <c r="S4333" s="61">
        <v>0</v>
      </c>
    </row>
    <row r="4334" spans="1:19" x14ac:dyDescent="0.2">
      <c r="A4334" t="s">
        <v>870</v>
      </c>
      <c r="B4334" t="s">
        <v>2616</v>
      </c>
      <c r="C4334" t="s">
        <v>3354</v>
      </c>
      <c r="D4334" t="s">
        <v>238</v>
      </c>
      <c r="E4334" t="s">
        <v>3573</v>
      </c>
      <c r="F4334" t="s">
        <v>121</v>
      </c>
      <c r="G4334" s="87">
        <v>20200131</v>
      </c>
      <c r="H4334" t="s">
        <v>4447</v>
      </c>
      <c r="I4334" t="s">
        <v>7774</v>
      </c>
      <c r="J4334" t="s">
        <v>7774</v>
      </c>
      <c r="K4334">
        <v>7477</v>
      </c>
      <c r="L4334" t="s">
        <v>7767</v>
      </c>
      <c r="M4334" s="87">
        <v>43873</v>
      </c>
      <c r="N4334" t="s">
        <v>3620</v>
      </c>
      <c r="O4334" t="s">
        <v>3579</v>
      </c>
      <c r="P4334" s="61">
        <v>618.92999999999995</v>
      </c>
      <c r="Q4334" t="s">
        <v>3579</v>
      </c>
      <c r="R4334" s="61">
        <v>618.92999999999995</v>
      </c>
      <c r="S4334" s="61">
        <v>0</v>
      </c>
    </row>
    <row r="4335" spans="1:19" x14ac:dyDescent="0.2">
      <c r="A4335" t="s">
        <v>870</v>
      </c>
      <c r="B4335" t="s">
        <v>2616</v>
      </c>
      <c r="C4335" t="s">
        <v>3354</v>
      </c>
      <c r="D4335" t="s">
        <v>238</v>
      </c>
      <c r="E4335" t="s">
        <v>3573</v>
      </c>
      <c r="F4335" t="s">
        <v>121</v>
      </c>
      <c r="G4335" s="87">
        <v>20200131</v>
      </c>
      <c r="H4335" t="s">
        <v>4447</v>
      </c>
      <c r="I4335" t="s">
        <v>7774</v>
      </c>
      <c r="J4335" t="s">
        <v>7774</v>
      </c>
      <c r="K4335">
        <v>7477</v>
      </c>
      <c r="L4335" t="s">
        <v>7767</v>
      </c>
      <c r="M4335" s="87">
        <v>43873</v>
      </c>
      <c r="N4335" t="s">
        <v>3620</v>
      </c>
      <c r="O4335" t="s">
        <v>3579</v>
      </c>
      <c r="P4335" s="61">
        <v>776.69</v>
      </c>
      <c r="Q4335" t="s">
        <v>3579</v>
      </c>
      <c r="R4335" s="61">
        <v>776.69</v>
      </c>
      <c r="S4335" s="61">
        <v>0</v>
      </c>
    </row>
    <row r="4336" spans="1:19" x14ac:dyDescent="0.2">
      <c r="A4336" t="s">
        <v>870</v>
      </c>
      <c r="B4336" t="s">
        <v>2616</v>
      </c>
      <c r="C4336" t="s">
        <v>3354</v>
      </c>
      <c r="D4336" t="s">
        <v>238</v>
      </c>
      <c r="E4336" t="s">
        <v>3573</v>
      </c>
      <c r="F4336" t="s">
        <v>121</v>
      </c>
      <c r="G4336" s="87">
        <v>20200131</v>
      </c>
      <c r="H4336" t="s">
        <v>4447</v>
      </c>
      <c r="I4336" t="s">
        <v>7774</v>
      </c>
      <c r="J4336" t="s">
        <v>7774</v>
      </c>
      <c r="K4336">
        <v>7477</v>
      </c>
      <c r="L4336" t="s">
        <v>7767</v>
      </c>
      <c r="M4336" s="87">
        <v>43873</v>
      </c>
      <c r="N4336" t="s">
        <v>3620</v>
      </c>
      <c r="O4336" t="s">
        <v>3579</v>
      </c>
      <c r="P4336" s="61">
        <v>449.02</v>
      </c>
      <c r="Q4336" t="s">
        <v>3579</v>
      </c>
      <c r="R4336" s="61">
        <v>449.02</v>
      </c>
      <c r="S4336" s="61">
        <v>0</v>
      </c>
    </row>
    <row r="4337" spans="1:19" x14ac:dyDescent="0.2">
      <c r="A4337" t="s">
        <v>870</v>
      </c>
      <c r="B4337" t="s">
        <v>2616</v>
      </c>
      <c r="C4337" t="s">
        <v>3354</v>
      </c>
      <c r="D4337" t="s">
        <v>238</v>
      </c>
      <c r="E4337" t="s">
        <v>3573</v>
      </c>
      <c r="F4337" t="s">
        <v>121</v>
      </c>
      <c r="G4337" s="87">
        <v>20200131</v>
      </c>
      <c r="H4337" t="s">
        <v>4447</v>
      </c>
      <c r="I4337" t="s">
        <v>7774</v>
      </c>
      <c r="J4337" t="s">
        <v>7774</v>
      </c>
      <c r="K4337">
        <v>7477</v>
      </c>
      <c r="L4337" t="s">
        <v>7767</v>
      </c>
      <c r="M4337" s="87">
        <v>43873</v>
      </c>
      <c r="N4337" t="s">
        <v>3620</v>
      </c>
      <c r="O4337" t="s">
        <v>3579</v>
      </c>
      <c r="P4337" s="61">
        <v>351.94</v>
      </c>
      <c r="Q4337" t="s">
        <v>3579</v>
      </c>
      <c r="R4337" s="61">
        <v>351.94</v>
      </c>
      <c r="S4337" s="61">
        <v>0</v>
      </c>
    </row>
    <row r="4338" spans="1:19" x14ac:dyDescent="0.2">
      <c r="A4338" t="s">
        <v>870</v>
      </c>
      <c r="B4338" t="s">
        <v>2616</v>
      </c>
      <c r="C4338" t="s">
        <v>3354</v>
      </c>
      <c r="D4338" t="s">
        <v>238</v>
      </c>
      <c r="E4338" t="s">
        <v>3573</v>
      </c>
      <c r="F4338" t="s">
        <v>121</v>
      </c>
      <c r="G4338" s="87">
        <v>20200131</v>
      </c>
      <c r="H4338" t="s">
        <v>4447</v>
      </c>
      <c r="I4338" t="s">
        <v>7774</v>
      </c>
      <c r="J4338" t="s">
        <v>7774</v>
      </c>
      <c r="K4338">
        <v>7477</v>
      </c>
      <c r="L4338" t="s">
        <v>7767</v>
      </c>
      <c r="M4338" s="87">
        <v>43873</v>
      </c>
      <c r="N4338" t="s">
        <v>3620</v>
      </c>
      <c r="O4338" t="s">
        <v>3579</v>
      </c>
      <c r="P4338" s="61">
        <v>109.22</v>
      </c>
      <c r="Q4338" t="s">
        <v>3579</v>
      </c>
      <c r="R4338" s="61">
        <v>109.22</v>
      </c>
      <c r="S4338" s="61">
        <v>0</v>
      </c>
    </row>
    <row r="4339" spans="1:19" x14ac:dyDescent="0.2">
      <c r="A4339" t="s">
        <v>870</v>
      </c>
      <c r="B4339" t="s">
        <v>2616</v>
      </c>
      <c r="C4339" t="s">
        <v>3354</v>
      </c>
      <c r="D4339" t="s">
        <v>238</v>
      </c>
      <c r="E4339" t="s">
        <v>3573</v>
      </c>
      <c r="F4339" t="s">
        <v>121</v>
      </c>
      <c r="G4339" s="87">
        <v>20200131</v>
      </c>
      <c r="H4339" t="s">
        <v>4447</v>
      </c>
      <c r="I4339" t="s">
        <v>7774</v>
      </c>
      <c r="J4339" t="s">
        <v>7774</v>
      </c>
      <c r="K4339">
        <v>7477</v>
      </c>
      <c r="L4339" t="s">
        <v>7767</v>
      </c>
      <c r="M4339" s="87">
        <v>43873</v>
      </c>
      <c r="N4339" t="s">
        <v>3620</v>
      </c>
      <c r="O4339" t="s">
        <v>3579</v>
      </c>
      <c r="P4339" s="61">
        <v>606.79</v>
      </c>
      <c r="Q4339" t="s">
        <v>3579</v>
      </c>
      <c r="R4339" s="61">
        <v>606.79</v>
      </c>
      <c r="S4339" s="61">
        <v>0</v>
      </c>
    </row>
    <row r="4340" spans="1:19" x14ac:dyDescent="0.2">
      <c r="A4340" t="s">
        <v>870</v>
      </c>
      <c r="B4340" t="s">
        <v>2616</v>
      </c>
      <c r="C4340" t="s">
        <v>3354</v>
      </c>
      <c r="D4340" t="s">
        <v>238</v>
      </c>
      <c r="E4340" t="s">
        <v>3573</v>
      </c>
      <c r="F4340" t="s">
        <v>121</v>
      </c>
      <c r="G4340" s="87">
        <v>20200131</v>
      </c>
      <c r="H4340" t="s">
        <v>4447</v>
      </c>
      <c r="I4340" t="s">
        <v>7774</v>
      </c>
      <c r="J4340" t="s">
        <v>7774</v>
      </c>
      <c r="K4340">
        <v>7477</v>
      </c>
      <c r="L4340" t="s">
        <v>7767</v>
      </c>
      <c r="M4340" s="87">
        <v>43873</v>
      </c>
      <c r="N4340" t="s">
        <v>3620</v>
      </c>
      <c r="O4340" t="s">
        <v>3579</v>
      </c>
      <c r="P4340" s="61">
        <v>703.88</v>
      </c>
      <c r="Q4340" t="s">
        <v>3579</v>
      </c>
      <c r="R4340" s="61">
        <v>703.88</v>
      </c>
      <c r="S4340" s="61">
        <v>0</v>
      </c>
    </row>
    <row r="4341" spans="1:19" x14ac:dyDescent="0.2">
      <c r="A4341" t="s">
        <v>870</v>
      </c>
      <c r="B4341" t="s">
        <v>2616</v>
      </c>
      <c r="C4341" t="s">
        <v>3354</v>
      </c>
      <c r="D4341" t="s">
        <v>238</v>
      </c>
      <c r="E4341" t="s">
        <v>3573</v>
      </c>
      <c r="F4341" t="s">
        <v>121</v>
      </c>
      <c r="G4341" s="87">
        <v>20200131</v>
      </c>
      <c r="H4341" t="s">
        <v>4447</v>
      </c>
      <c r="I4341" t="s">
        <v>7774</v>
      </c>
      <c r="J4341" t="s">
        <v>7774</v>
      </c>
      <c r="K4341">
        <v>7477</v>
      </c>
      <c r="L4341" t="s">
        <v>7767</v>
      </c>
      <c r="M4341" s="87">
        <v>43873</v>
      </c>
      <c r="N4341" t="s">
        <v>3620</v>
      </c>
      <c r="O4341" t="s">
        <v>3579</v>
      </c>
      <c r="P4341" s="61">
        <v>232.43</v>
      </c>
      <c r="Q4341" t="s">
        <v>3579</v>
      </c>
      <c r="R4341" s="61">
        <v>232.43</v>
      </c>
      <c r="S4341" s="61">
        <v>0</v>
      </c>
    </row>
    <row r="4342" spans="1:19" x14ac:dyDescent="0.2">
      <c r="A4342" t="s">
        <v>870</v>
      </c>
      <c r="B4342" t="s">
        <v>2616</v>
      </c>
      <c r="C4342" t="s">
        <v>3354</v>
      </c>
      <c r="D4342" t="s">
        <v>238</v>
      </c>
      <c r="E4342" t="s">
        <v>3573</v>
      </c>
      <c r="F4342" t="s">
        <v>122</v>
      </c>
      <c r="G4342" s="87">
        <v>20200229</v>
      </c>
      <c r="H4342" t="s">
        <v>4447</v>
      </c>
      <c r="I4342" t="s">
        <v>7774</v>
      </c>
      <c r="J4342" t="s">
        <v>7774</v>
      </c>
      <c r="K4342">
        <v>7517</v>
      </c>
      <c r="L4342" t="s">
        <v>7768</v>
      </c>
      <c r="M4342" s="87">
        <v>43902</v>
      </c>
      <c r="N4342" t="s">
        <v>3620</v>
      </c>
      <c r="O4342" t="s">
        <v>3579</v>
      </c>
      <c r="P4342" s="61">
        <v>272.47000000000003</v>
      </c>
      <c r="Q4342" t="s">
        <v>3579</v>
      </c>
      <c r="R4342" s="61">
        <v>272.47000000000003</v>
      </c>
      <c r="S4342" s="61">
        <v>0</v>
      </c>
    </row>
    <row r="4343" spans="1:19" x14ac:dyDescent="0.2">
      <c r="A4343" t="s">
        <v>870</v>
      </c>
      <c r="B4343" t="s">
        <v>2616</v>
      </c>
      <c r="C4343" t="s">
        <v>3354</v>
      </c>
      <c r="D4343" t="s">
        <v>238</v>
      </c>
      <c r="E4343" t="s">
        <v>3573</v>
      </c>
      <c r="F4343" t="s">
        <v>122</v>
      </c>
      <c r="G4343" s="87">
        <v>20200229</v>
      </c>
      <c r="H4343" t="s">
        <v>4447</v>
      </c>
      <c r="I4343" t="s">
        <v>7774</v>
      </c>
      <c r="J4343" t="s">
        <v>7774</v>
      </c>
      <c r="K4343">
        <v>7517</v>
      </c>
      <c r="L4343" t="s">
        <v>7768</v>
      </c>
      <c r="M4343" s="87">
        <v>43902</v>
      </c>
      <c r="N4343" t="s">
        <v>3620</v>
      </c>
      <c r="O4343" t="s">
        <v>3579</v>
      </c>
      <c r="P4343" s="61">
        <v>363.29</v>
      </c>
      <c r="Q4343" t="s">
        <v>3579</v>
      </c>
      <c r="R4343" s="61">
        <v>363.29</v>
      </c>
      <c r="S4343" s="61">
        <v>0</v>
      </c>
    </row>
    <row r="4344" spans="1:19" x14ac:dyDescent="0.2">
      <c r="A4344" t="s">
        <v>870</v>
      </c>
      <c r="B4344" t="s">
        <v>2616</v>
      </c>
      <c r="C4344" t="s">
        <v>3354</v>
      </c>
      <c r="D4344" t="s">
        <v>238</v>
      </c>
      <c r="E4344" t="s">
        <v>3573</v>
      </c>
      <c r="F4344" t="s">
        <v>122</v>
      </c>
      <c r="G4344" s="87">
        <v>20200229</v>
      </c>
      <c r="H4344" t="s">
        <v>4447</v>
      </c>
      <c r="I4344" t="s">
        <v>7774</v>
      </c>
      <c r="J4344" t="s">
        <v>7774</v>
      </c>
      <c r="K4344">
        <v>7517</v>
      </c>
      <c r="L4344" t="s">
        <v>7768</v>
      </c>
      <c r="M4344" s="87">
        <v>43902</v>
      </c>
      <c r="N4344" t="s">
        <v>3620</v>
      </c>
      <c r="O4344" t="s">
        <v>3579</v>
      </c>
      <c r="P4344" s="61">
        <v>249.76</v>
      </c>
      <c r="Q4344" t="s">
        <v>3579</v>
      </c>
      <c r="R4344" s="61">
        <v>249.76</v>
      </c>
      <c r="S4344" s="61">
        <v>0</v>
      </c>
    </row>
    <row r="4345" spans="1:19" x14ac:dyDescent="0.2">
      <c r="A4345" t="s">
        <v>870</v>
      </c>
      <c r="B4345" t="s">
        <v>2616</v>
      </c>
      <c r="C4345" t="s">
        <v>3354</v>
      </c>
      <c r="D4345" t="s">
        <v>238</v>
      </c>
      <c r="E4345" t="s">
        <v>3573</v>
      </c>
      <c r="F4345" t="s">
        <v>122</v>
      </c>
      <c r="G4345" s="87">
        <v>20200229</v>
      </c>
      <c r="H4345" t="s">
        <v>4447</v>
      </c>
      <c r="I4345" t="s">
        <v>7774</v>
      </c>
      <c r="J4345" t="s">
        <v>7774</v>
      </c>
      <c r="K4345">
        <v>7517</v>
      </c>
      <c r="L4345" t="s">
        <v>7768</v>
      </c>
      <c r="M4345" s="87">
        <v>43902</v>
      </c>
      <c r="N4345" t="s">
        <v>3620</v>
      </c>
      <c r="O4345" t="s">
        <v>3579</v>
      </c>
      <c r="P4345" s="61">
        <v>329.23</v>
      </c>
      <c r="Q4345" t="s">
        <v>3579</v>
      </c>
      <c r="R4345" s="61">
        <v>329.23</v>
      </c>
      <c r="S4345" s="61">
        <v>0</v>
      </c>
    </row>
    <row r="4346" spans="1:19" x14ac:dyDescent="0.2">
      <c r="A4346" t="s">
        <v>870</v>
      </c>
      <c r="B4346" t="s">
        <v>2616</v>
      </c>
      <c r="C4346" t="s">
        <v>3354</v>
      </c>
      <c r="D4346" t="s">
        <v>238</v>
      </c>
      <c r="E4346" t="s">
        <v>3573</v>
      </c>
      <c r="F4346" t="s">
        <v>122</v>
      </c>
      <c r="G4346" s="87">
        <v>20200229</v>
      </c>
      <c r="H4346" t="s">
        <v>4447</v>
      </c>
      <c r="I4346" t="s">
        <v>7774</v>
      </c>
      <c r="J4346" t="s">
        <v>7774</v>
      </c>
      <c r="K4346">
        <v>7517</v>
      </c>
      <c r="L4346" t="s">
        <v>7768</v>
      </c>
      <c r="M4346" s="87">
        <v>43902</v>
      </c>
      <c r="N4346" t="s">
        <v>3620</v>
      </c>
      <c r="O4346" t="s">
        <v>3579</v>
      </c>
      <c r="P4346" s="61">
        <v>510.88</v>
      </c>
      <c r="Q4346" t="s">
        <v>3579</v>
      </c>
      <c r="R4346" s="61">
        <v>510.88</v>
      </c>
      <c r="S4346" s="61">
        <v>0</v>
      </c>
    </row>
    <row r="4347" spans="1:19" x14ac:dyDescent="0.2">
      <c r="A4347" t="s">
        <v>870</v>
      </c>
      <c r="B4347" t="s">
        <v>2616</v>
      </c>
      <c r="C4347" t="s">
        <v>3354</v>
      </c>
      <c r="D4347" t="s">
        <v>238</v>
      </c>
      <c r="E4347" t="s">
        <v>3573</v>
      </c>
      <c r="F4347" t="s">
        <v>122</v>
      </c>
      <c r="G4347" s="87">
        <v>20200229</v>
      </c>
      <c r="H4347" t="s">
        <v>4447</v>
      </c>
      <c r="I4347" t="s">
        <v>7774</v>
      </c>
      <c r="J4347" t="s">
        <v>7774</v>
      </c>
      <c r="K4347">
        <v>7517</v>
      </c>
      <c r="L4347" t="s">
        <v>7768</v>
      </c>
      <c r="M4347" s="87">
        <v>43902</v>
      </c>
      <c r="N4347" t="s">
        <v>3620</v>
      </c>
      <c r="O4347" t="s">
        <v>3579</v>
      </c>
      <c r="P4347" s="61">
        <v>669.82</v>
      </c>
      <c r="Q4347" t="s">
        <v>3579</v>
      </c>
      <c r="R4347" s="61">
        <v>669.82</v>
      </c>
      <c r="S4347" s="61">
        <v>0</v>
      </c>
    </row>
    <row r="4348" spans="1:19" x14ac:dyDescent="0.2">
      <c r="A4348" t="s">
        <v>870</v>
      </c>
      <c r="B4348" t="s">
        <v>2616</v>
      </c>
      <c r="C4348" t="s">
        <v>3354</v>
      </c>
      <c r="D4348" t="s">
        <v>238</v>
      </c>
      <c r="E4348" t="s">
        <v>3573</v>
      </c>
      <c r="F4348" t="s">
        <v>122</v>
      </c>
      <c r="G4348" s="87">
        <v>20200229</v>
      </c>
      <c r="H4348" t="s">
        <v>4447</v>
      </c>
      <c r="I4348" t="s">
        <v>7774</v>
      </c>
      <c r="J4348" t="s">
        <v>7774</v>
      </c>
      <c r="K4348">
        <v>7517</v>
      </c>
      <c r="L4348" t="s">
        <v>7768</v>
      </c>
      <c r="M4348" s="87">
        <v>43902</v>
      </c>
      <c r="N4348" t="s">
        <v>3620</v>
      </c>
      <c r="O4348" t="s">
        <v>3579</v>
      </c>
      <c r="P4348" s="61">
        <v>510.88</v>
      </c>
      <c r="Q4348" t="s">
        <v>3579</v>
      </c>
      <c r="R4348" s="61">
        <v>510.88</v>
      </c>
      <c r="S4348" s="61">
        <v>0</v>
      </c>
    </row>
    <row r="4349" spans="1:19" x14ac:dyDescent="0.2">
      <c r="A4349" t="s">
        <v>870</v>
      </c>
      <c r="B4349" t="s">
        <v>2616</v>
      </c>
      <c r="C4349" t="s">
        <v>3354</v>
      </c>
      <c r="D4349" t="s">
        <v>238</v>
      </c>
      <c r="E4349" t="s">
        <v>3573</v>
      </c>
      <c r="F4349" t="s">
        <v>122</v>
      </c>
      <c r="G4349" s="87">
        <v>20200229</v>
      </c>
      <c r="H4349" t="s">
        <v>4447</v>
      </c>
      <c r="I4349" t="s">
        <v>7774</v>
      </c>
      <c r="J4349" t="s">
        <v>7774</v>
      </c>
      <c r="K4349">
        <v>7517</v>
      </c>
      <c r="L4349" t="s">
        <v>7768</v>
      </c>
      <c r="M4349" s="87">
        <v>43902</v>
      </c>
      <c r="N4349" t="s">
        <v>3620</v>
      </c>
      <c r="O4349" t="s">
        <v>3579</v>
      </c>
      <c r="P4349" s="61">
        <v>578.99</v>
      </c>
      <c r="Q4349" t="s">
        <v>3579</v>
      </c>
      <c r="R4349" s="61">
        <v>578.99</v>
      </c>
      <c r="S4349" s="61">
        <v>0</v>
      </c>
    </row>
    <row r="4350" spans="1:19" x14ac:dyDescent="0.2">
      <c r="A4350" t="s">
        <v>870</v>
      </c>
      <c r="B4350" t="s">
        <v>2616</v>
      </c>
      <c r="C4350" t="s">
        <v>3354</v>
      </c>
      <c r="D4350" t="s">
        <v>238</v>
      </c>
      <c r="E4350" t="s">
        <v>3573</v>
      </c>
      <c r="F4350" t="s">
        <v>122</v>
      </c>
      <c r="G4350" s="87">
        <v>20200229</v>
      </c>
      <c r="H4350" t="s">
        <v>4447</v>
      </c>
      <c r="I4350" t="s">
        <v>7774</v>
      </c>
      <c r="J4350" t="s">
        <v>7774</v>
      </c>
      <c r="K4350">
        <v>7517</v>
      </c>
      <c r="L4350" t="s">
        <v>7768</v>
      </c>
      <c r="M4350" s="87">
        <v>43902</v>
      </c>
      <c r="N4350" t="s">
        <v>3620</v>
      </c>
      <c r="O4350" t="s">
        <v>3579</v>
      </c>
      <c r="P4350" s="61">
        <v>726.59</v>
      </c>
      <c r="Q4350" t="s">
        <v>3579</v>
      </c>
      <c r="R4350" s="61">
        <v>726.59</v>
      </c>
      <c r="S4350" s="61">
        <v>0</v>
      </c>
    </row>
    <row r="4351" spans="1:19" x14ac:dyDescent="0.2">
      <c r="A4351" t="s">
        <v>870</v>
      </c>
      <c r="B4351" t="s">
        <v>2616</v>
      </c>
      <c r="C4351" t="s">
        <v>3354</v>
      </c>
      <c r="D4351" t="s">
        <v>238</v>
      </c>
      <c r="E4351" t="s">
        <v>3573</v>
      </c>
      <c r="F4351" t="s">
        <v>122</v>
      </c>
      <c r="G4351" s="87">
        <v>20200229</v>
      </c>
      <c r="H4351" t="s">
        <v>4447</v>
      </c>
      <c r="I4351" t="s">
        <v>7774</v>
      </c>
      <c r="J4351" t="s">
        <v>7774</v>
      </c>
      <c r="K4351">
        <v>7517</v>
      </c>
      <c r="L4351" t="s">
        <v>7768</v>
      </c>
      <c r="M4351" s="87">
        <v>43902</v>
      </c>
      <c r="N4351" t="s">
        <v>3620</v>
      </c>
      <c r="O4351" t="s">
        <v>3579</v>
      </c>
      <c r="P4351" s="61">
        <v>420.06</v>
      </c>
      <c r="Q4351" t="s">
        <v>3579</v>
      </c>
      <c r="R4351" s="61">
        <v>420.06</v>
      </c>
      <c r="S4351" s="61">
        <v>0</v>
      </c>
    </row>
    <row r="4352" spans="1:19" x14ac:dyDescent="0.2">
      <c r="A4352" t="s">
        <v>870</v>
      </c>
      <c r="B4352" t="s">
        <v>2616</v>
      </c>
      <c r="C4352" t="s">
        <v>3354</v>
      </c>
      <c r="D4352" t="s">
        <v>238</v>
      </c>
      <c r="E4352" t="s">
        <v>3573</v>
      </c>
      <c r="F4352" t="s">
        <v>122</v>
      </c>
      <c r="G4352" s="87">
        <v>20200229</v>
      </c>
      <c r="H4352" t="s">
        <v>4447</v>
      </c>
      <c r="I4352" t="s">
        <v>7774</v>
      </c>
      <c r="J4352" t="s">
        <v>7774</v>
      </c>
      <c r="K4352">
        <v>7517</v>
      </c>
      <c r="L4352" t="s">
        <v>7768</v>
      </c>
      <c r="M4352" s="87">
        <v>43902</v>
      </c>
      <c r="N4352" t="s">
        <v>3620</v>
      </c>
      <c r="O4352" t="s">
        <v>3579</v>
      </c>
      <c r="P4352" s="61">
        <v>329.23</v>
      </c>
      <c r="Q4352" t="s">
        <v>3579</v>
      </c>
      <c r="R4352" s="61">
        <v>329.23</v>
      </c>
      <c r="S4352" s="61">
        <v>0</v>
      </c>
    </row>
    <row r="4353" spans="1:19" x14ac:dyDescent="0.2">
      <c r="A4353" t="s">
        <v>870</v>
      </c>
      <c r="B4353" t="s">
        <v>2616</v>
      </c>
      <c r="C4353" t="s">
        <v>3354</v>
      </c>
      <c r="D4353" t="s">
        <v>238</v>
      </c>
      <c r="E4353" t="s">
        <v>3573</v>
      </c>
      <c r="F4353" t="s">
        <v>122</v>
      </c>
      <c r="G4353" s="87">
        <v>20200229</v>
      </c>
      <c r="H4353" t="s">
        <v>4447</v>
      </c>
      <c r="I4353" t="s">
        <v>7774</v>
      </c>
      <c r="J4353" t="s">
        <v>7774</v>
      </c>
      <c r="K4353">
        <v>7517</v>
      </c>
      <c r="L4353" t="s">
        <v>7768</v>
      </c>
      <c r="M4353" s="87">
        <v>43902</v>
      </c>
      <c r="N4353" t="s">
        <v>3620</v>
      </c>
      <c r="O4353" t="s">
        <v>3579</v>
      </c>
      <c r="P4353" s="61">
        <v>102.18</v>
      </c>
      <c r="Q4353" t="s">
        <v>3579</v>
      </c>
      <c r="R4353" s="61">
        <v>102.18</v>
      </c>
      <c r="S4353" s="61">
        <v>0</v>
      </c>
    </row>
    <row r="4354" spans="1:19" x14ac:dyDescent="0.2">
      <c r="A4354" t="s">
        <v>870</v>
      </c>
      <c r="B4354" t="s">
        <v>2616</v>
      </c>
      <c r="C4354" t="s">
        <v>3354</v>
      </c>
      <c r="D4354" t="s">
        <v>238</v>
      </c>
      <c r="E4354" t="s">
        <v>3573</v>
      </c>
      <c r="F4354" t="s">
        <v>122</v>
      </c>
      <c r="G4354" s="87">
        <v>20200229</v>
      </c>
      <c r="H4354" t="s">
        <v>4447</v>
      </c>
      <c r="I4354" t="s">
        <v>7774</v>
      </c>
      <c r="J4354" t="s">
        <v>7774</v>
      </c>
      <c r="K4354">
        <v>7517</v>
      </c>
      <c r="L4354" t="s">
        <v>7768</v>
      </c>
      <c r="M4354" s="87">
        <v>43902</v>
      </c>
      <c r="N4354" t="s">
        <v>3620</v>
      </c>
      <c r="O4354" t="s">
        <v>3579</v>
      </c>
      <c r="P4354" s="61">
        <v>567.65</v>
      </c>
      <c r="Q4354" t="s">
        <v>3579</v>
      </c>
      <c r="R4354" s="61">
        <v>567.65</v>
      </c>
      <c r="S4354" s="61">
        <v>0</v>
      </c>
    </row>
    <row r="4355" spans="1:19" x14ac:dyDescent="0.2">
      <c r="A4355" t="s">
        <v>870</v>
      </c>
      <c r="B4355" t="s">
        <v>2616</v>
      </c>
      <c r="C4355" t="s">
        <v>3354</v>
      </c>
      <c r="D4355" t="s">
        <v>238</v>
      </c>
      <c r="E4355" t="s">
        <v>3573</v>
      </c>
      <c r="F4355" t="s">
        <v>122</v>
      </c>
      <c r="G4355" s="87">
        <v>20200229</v>
      </c>
      <c r="H4355" t="s">
        <v>4447</v>
      </c>
      <c r="I4355" t="s">
        <v>7774</v>
      </c>
      <c r="J4355" t="s">
        <v>7774</v>
      </c>
      <c r="K4355">
        <v>7517</v>
      </c>
      <c r="L4355" t="s">
        <v>7768</v>
      </c>
      <c r="M4355" s="87">
        <v>43902</v>
      </c>
      <c r="N4355" t="s">
        <v>3620</v>
      </c>
      <c r="O4355" t="s">
        <v>3579</v>
      </c>
      <c r="P4355" s="61">
        <v>658.47</v>
      </c>
      <c r="Q4355" t="s">
        <v>3579</v>
      </c>
      <c r="R4355" s="61">
        <v>658.47</v>
      </c>
      <c r="S4355" s="61">
        <v>0</v>
      </c>
    </row>
    <row r="4356" spans="1:19" x14ac:dyDescent="0.2">
      <c r="A4356" t="s">
        <v>870</v>
      </c>
      <c r="B4356" t="s">
        <v>2616</v>
      </c>
      <c r="C4356" t="s">
        <v>3354</v>
      </c>
      <c r="D4356" t="s">
        <v>238</v>
      </c>
      <c r="E4356" t="s">
        <v>3573</v>
      </c>
      <c r="F4356" t="s">
        <v>122</v>
      </c>
      <c r="G4356" s="87">
        <v>20200229</v>
      </c>
      <c r="H4356" t="s">
        <v>4447</v>
      </c>
      <c r="I4356" t="s">
        <v>7774</v>
      </c>
      <c r="J4356" t="s">
        <v>7774</v>
      </c>
      <c r="K4356">
        <v>7517</v>
      </c>
      <c r="L4356" t="s">
        <v>7768</v>
      </c>
      <c r="M4356" s="87">
        <v>43902</v>
      </c>
      <c r="N4356" t="s">
        <v>3620</v>
      </c>
      <c r="O4356" t="s">
        <v>3579</v>
      </c>
      <c r="P4356" s="61">
        <v>217.43</v>
      </c>
      <c r="Q4356" t="s">
        <v>3579</v>
      </c>
      <c r="R4356" s="61">
        <v>217.43</v>
      </c>
      <c r="S4356" s="61">
        <v>0</v>
      </c>
    </row>
    <row r="4357" spans="1:19" x14ac:dyDescent="0.2">
      <c r="A4357" t="s">
        <v>870</v>
      </c>
      <c r="B4357" t="s">
        <v>2616</v>
      </c>
      <c r="C4357" t="s">
        <v>3354</v>
      </c>
      <c r="D4357" t="s">
        <v>238</v>
      </c>
      <c r="E4357" t="s">
        <v>3573</v>
      </c>
      <c r="F4357" t="s">
        <v>123</v>
      </c>
      <c r="G4357" s="87">
        <v>20200331</v>
      </c>
      <c r="H4357" t="s">
        <v>4447</v>
      </c>
      <c r="I4357" t="s">
        <v>7774</v>
      </c>
      <c r="J4357" t="s">
        <v>7774</v>
      </c>
      <c r="K4357">
        <v>7578</v>
      </c>
      <c r="L4357" t="s">
        <v>7769</v>
      </c>
      <c r="M4357" s="87">
        <v>43935</v>
      </c>
      <c r="N4357" t="s">
        <v>3578</v>
      </c>
      <c r="O4357" t="s">
        <v>3579</v>
      </c>
      <c r="P4357" s="61">
        <v>449.02</v>
      </c>
      <c r="Q4357" t="s">
        <v>3579</v>
      </c>
      <c r="R4357" s="61">
        <v>449.02</v>
      </c>
      <c r="S4357" s="61">
        <v>0</v>
      </c>
    </row>
    <row r="4358" spans="1:19" x14ac:dyDescent="0.2">
      <c r="A4358" t="s">
        <v>870</v>
      </c>
      <c r="B4358" t="s">
        <v>2616</v>
      </c>
      <c r="C4358" t="s">
        <v>3354</v>
      </c>
      <c r="D4358" t="s">
        <v>238</v>
      </c>
      <c r="E4358" t="s">
        <v>3573</v>
      </c>
      <c r="F4358" t="s">
        <v>123</v>
      </c>
      <c r="G4358" s="87">
        <v>20200331</v>
      </c>
      <c r="H4358" t="s">
        <v>4447</v>
      </c>
      <c r="I4358" t="s">
        <v>7774</v>
      </c>
      <c r="J4358" t="s">
        <v>7774</v>
      </c>
      <c r="K4358">
        <v>7578</v>
      </c>
      <c r="L4358" t="s">
        <v>7769</v>
      </c>
      <c r="M4358" s="87">
        <v>43935</v>
      </c>
      <c r="N4358" t="s">
        <v>3578</v>
      </c>
      <c r="O4358" t="s">
        <v>3579</v>
      </c>
      <c r="P4358" s="61">
        <v>351.94</v>
      </c>
      <c r="Q4358" t="s">
        <v>3579</v>
      </c>
      <c r="R4358" s="61">
        <v>351.94</v>
      </c>
      <c r="S4358" s="61">
        <v>0</v>
      </c>
    </row>
    <row r="4359" spans="1:19" x14ac:dyDescent="0.2">
      <c r="A4359" t="s">
        <v>870</v>
      </c>
      <c r="B4359" t="s">
        <v>2616</v>
      </c>
      <c r="C4359" t="s">
        <v>3354</v>
      </c>
      <c r="D4359" t="s">
        <v>238</v>
      </c>
      <c r="E4359" t="s">
        <v>3573</v>
      </c>
      <c r="F4359" t="s">
        <v>123</v>
      </c>
      <c r="G4359" s="87">
        <v>20200331</v>
      </c>
      <c r="H4359" t="s">
        <v>4447</v>
      </c>
      <c r="I4359" t="s">
        <v>7774</v>
      </c>
      <c r="J4359" t="s">
        <v>7774</v>
      </c>
      <c r="K4359">
        <v>7578</v>
      </c>
      <c r="L4359" t="s">
        <v>7769</v>
      </c>
      <c r="M4359" s="87">
        <v>43935</v>
      </c>
      <c r="N4359" t="s">
        <v>3578</v>
      </c>
      <c r="O4359" t="s">
        <v>3579</v>
      </c>
      <c r="P4359" s="61">
        <v>109.22</v>
      </c>
      <c r="Q4359" t="s">
        <v>3579</v>
      </c>
      <c r="R4359" s="61">
        <v>109.22</v>
      </c>
      <c r="S4359" s="61">
        <v>0</v>
      </c>
    </row>
    <row r="4360" spans="1:19" x14ac:dyDescent="0.2">
      <c r="A4360" t="s">
        <v>870</v>
      </c>
      <c r="B4360" t="s">
        <v>2616</v>
      </c>
      <c r="C4360" t="s">
        <v>3354</v>
      </c>
      <c r="D4360" t="s">
        <v>238</v>
      </c>
      <c r="E4360" t="s">
        <v>3573</v>
      </c>
      <c r="F4360" t="s">
        <v>123</v>
      </c>
      <c r="G4360" s="87">
        <v>20200331</v>
      </c>
      <c r="H4360" t="s">
        <v>4447</v>
      </c>
      <c r="I4360" t="s">
        <v>7774</v>
      </c>
      <c r="J4360" t="s">
        <v>7774</v>
      </c>
      <c r="K4360">
        <v>7578</v>
      </c>
      <c r="L4360" t="s">
        <v>7769</v>
      </c>
      <c r="M4360" s="87">
        <v>43935</v>
      </c>
      <c r="N4360" t="s">
        <v>3578</v>
      </c>
      <c r="O4360" t="s">
        <v>3579</v>
      </c>
      <c r="P4360" s="61">
        <v>606.79</v>
      </c>
      <c r="Q4360" t="s">
        <v>3579</v>
      </c>
      <c r="R4360" s="61">
        <v>606.79</v>
      </c>
      <c r="S4360" s="61">
        <v>0</v>
      </c>
    </row>
    <row r="4361" spans="1:19" x14ac:dyDescent="0.2">
      <c r="A4361" t="s">
        <v>870</v>
      </c>
      <c r="B4361" t="s">
        <v>2616</v>
      </c>
      <c r="C4361" t="s">
        <v>3354</v>
      </c>
      <c r="D4361" t="s">
        <v>238</v>
      </c>
      <c r="E4361" t="s">
        <v>3573</v>
      </c>
      <c r="F4361" t="s">
        <v>123</v>
      </c>
      <c r="G4361" s="87">
        <v>20200331</v>
      </c>
      <c r="H4361" t="s">
        <v>4447</v>
      </c>
      <c r="I4361" t="s">
        <v>7774</v>
      </c>
      <c r="J4361" t="s">
        <v>7774</v>
      </c>
      <c r="K4361">
        <v>7578</v>
      </c>
      <c r="L4361" t="s">
        <v>7769</v>
      </c>
      <c r="M4361" s="87">
        <v>43935</v>
      </c>
      <c r="N4361" t="s">
        <v>3578</v>
      </c>
      <c r="O4361" t="s">
        <v>3579</v>
      </c>
      <c r="P4361" s="61">
        <v>703.88</v>
      </c>
      <c r="Q4361" t="s">
        <v>3579</v>
      </c>
      <c r="R4361" s="61">
        <v>703.88</v>
      </c>
      <c r="S4361" s="61">
        <v>0</v>
      </c>
    </row>
    <row r="4362" spans="1:19" x14ac:dyDescent="0.2">
      <c r="A4362" t="s">
        <v>870</v>
      </c>
      <c r="B4362" t="s">
        <v>2616</v>
      </c>
      <c r="C4362" t="s">
        <v>3354</v>
      </c>
      <c r="D4362" t="s">
        <v>238</v>
      </c>
      <c r="E4362" t="s">
        <v>3573</v>
      </c>
      <c r="F4362" t="s">
        <v>123</v>
      </c>
      <c r="G4362" s="87">
        <v>20200331</v>
      </c>
      <c r="H4362" t="s">
        <v>4447</v>
      </c>
      <c r="I4362" t="s">
        <v>7774</v>
      </c>
      <c r="J4362" t="s">
        <v>7774</v>
      </c>
      <c r="K4362">
        <v>7578</v>
      </c>
      <c r="L4362" t="s">
        <v>7769</v>
      </c>
      <c r="M4362" s="87">
        <v>43935</v>
      </c>
      <c r="N4362" t="s">
        <v>3578</v>
      </c>
      <c r="O4362" t="s">
        <v>3579</v>
      </c>
      <c r="P4362" s="61">
        <v>232.43</v>
      </c>
      <c r="Q4362" t="s">
        <v>3579</v>
      </c>
      <c r="R4362" s="61">
        <v>232.43</v>
      </c>
      <c r="S4362" s="61">
        <v>0</v>
      </c>
    </row>
    <row r="4363" spans="1:19" x14ac:dyDescent="0.2">
      <c r="A4363" t="s">
        <v>870</v>
      </c>
      <c r="B4363" t="s">
        <v>2616</v>
      </c>
      <c r="C4363" t="s">
        <v>3354</v>
      </c>
      <c r="D4363" t="s">
        <v>238</v>
      </c>
      <c r="E4363" t="s">
        <v>3573</v>
      </c>
      <c r="F4363" t="s">
        <v>123</v>
      </c>
      <c r="G4363" s="87">
        <v>20200331</v>
      </c>
      <c r="H4363" t="s">
        <v>4447</v>
      </c>
      <c r="I4363" t="s">
        <v>7774</v>
      </c>
      <c r="J4363" t="s">
        <v>7774</v>
      </c>
      <c r="K4363">
        <v>7578</v>
      </c>
      <c r="L4363" t="s">
        <v>7769</v>
      </c>
      <c r="M4363" s="87">
        <v>43935</v>
      </c>
      <c r="N4363" t="s">
        <v>3578</v>
      </c>
      <c r="O4363" t="s">
        <v>3579</v>
      </c>
      <c r="P4363" s="61">
        <v>291.26</v>
      </c>
      <c r="Q4363" t="s">
        <v>3579</v>
      </c>
      <c r="R4363" s="61">
        <v>291.26</v>
      </c>
      <c r="S4363" s="61">
        <v>0</v>
      </c>
    </row>
    <row r="4364" spans="1:19" x14ac:dyDescent="0.2">
      <c r="A4364" t="s">
        <v>870</v>
      </c>
      <c r="B4364" t="s">
        <v>2616</v>
      </c>
      <c r="C4364" t="s">
        <v>3354</v>
      </c>
      <c r="D4364" t="s">
        <v>238</v>
      </c>
      <c r="E4364" t="s">
        <v>3573</v>
      </c>
      <c r="F4364" t="s">
        <v>123</v>
      </c>
      <c r="G4364" s="87">
        <v>20200331</v>
      </c>
      <c r="H4364" t="s">
        <v>4447</v>
      </c>
      <c r="I4364" t="s">
        <v>7774</v>
      </c>
      <c r="J4364" t="s">
        <v>7774</v>
      </c>
      <c r="K4364">
        <v>7578</v>
      </c>
      <c r="L4364" t="s">
        <v>7769</v>
      </c>
      <c r="M4364" s="87">
        <v>43935</v>
      </c>
      <c r="N4364" t="s">
        <v>3578</v>
      </c>
      <c r="O4364" t="s">
        <v>3579</v>
      </c>
      <c r="P4364" s="61">
        <v>388.35</v>
      </c>
      <c r="Q4364" t="s">
        <v>3579</v>
      </c>
      <c r="R4364" s="61">
        <v>388.35</v>
      </c>
      <c r="S4364" s="61">
        <v>0</v>
      </c>
    </row>
    <row r="4365" spans="1:19" x14ac:dyDescent="0.2">
      <c r="A4365" t="s">
        <v>870</v>
      </c>
      <c r="B4365" t="s">
        <v>2616</v>
      </c>
      <c r="C4365" t="s">
        <v>3354</v>
      </c>
      <c r="D4365" t="s">
        <v>238</v>
      </c>
      <c r="E4365" t="s">
        <v>3573</v>
      </c>
      <c r="F4365" t="s">
        <v>123</v>
      </c>
      <c r="G4365" s="87">
        <v>20200331</v>
      </c>
      <c r="H4365" t="s">
        <v>4447</v>
      </c>
      <c r="I4365" t="s">
        <v>7774</v>
      </c>
      <c r="J4365" t="s">
        <v>7774</v>
      </c>
      <c r="K4365">
        <v>7578</v>
      </c>
      <c r="L4365" t="s">
        <v>7769</v>
      </c>
      <c r="M4365" s="87">
        <v>43935</v>
      </c>
      <c r="N4365" t="s">
        <v>3578</v>
      </c>
      <c r="O4365" t="s">
        <v>3579</v>
      </c>
      <c r="P4365" s="61">
        <v>266.99</v>
      </c>
      <c r="Q4365" t="s">
        <v>3579</v>
      </c>
      <c r="R4365" s="61">
        <v>266.99</v>
      </c>
      <c r="S4365" s="61">
        <v>0</v>
      </c>
    </row>
    <row r="4366" spans="1:19" x14ac:dyDescent="0.2">
      <c r="A4366" t="s">
        <v>870</v>
      </c>
      <c r="B4366" t="s">
        <v>2616</v>
      </c>
      <c r="C4366" t="s">
        <v>3354</v>
      </c>
      <c r="D4366" t="s">
        <v>238</v>
      </c>
      <c r="E4366" t="s">
        <v>3573</v>
      </c>
      <c r="F4366" t="s">
        <v>123</v>
      </c>
      <c r="G4366" s="87">
        <v>20200331</v>
      </c>
      <c r="H4366" t="s">
        <v>4447</v>
      </c>
      <c r="I4366" t="s">
        <v>7774</v>
      </c>
      <c r="J4366" t="s">
        <v>7774</v>
      </c>
      <c r="K4366">
        <v>7578</v>
      </c>
      <c r="L4366" t="s">
        <v>7769</v>
      </c>
      <c r="M4366" s="87">
        <v>43935</v>
      </c>
      <c r="N4366" t="s">
        <v>3578</v>
      </c>
      <c r="O4366" t="s">
        <v>3579</v>
      </c>
      <c r="P4366" s="61">
        <v>351.94</v>
      </c>
      <c r="Q4366" t="s">
        <v>3579</v>
      </c>
      <c r="R4366" s="61">
        <v>351.94</v>
      </c>
      <c r="S4366" s="61">
        <v>0</v>
      </c>
    </row>
    <row r="4367" spans="1:19" x14ac:dyDescent="0.2">
      <c r="A4367" t="s">
        <v>870</v>
      </c>
      <c r="B4367" t="s">
        <v>2616</v>
      </c>
      <c r="C4367" t="s">
        <v>3354</v>
      </c>
      <c r="D4367" t="s">
        <v>238</v>
      </c>
      <c r="E4367" t="s">
        <v>3573</v>
      </c>
      <c r="F4367" t="s">
        <v>123</v>
      </c>
      <c r="G4367" s="87">
        <v>20200331</v>
      </c>
      <c r="H4367" t="s">
        <v>4447</v>
      </c>
      <c r="I4367" t="s">
        <v>7774</v>
      </c>
      <c r="J4367" t="s">
        <v>7774</v>
      </c>
      <c r="K4367">
        <v>7578</v>
      </c>
      <c r="L4367" t="s">
        <v>7769</v>
      </c>
      <c r="M4367" s="87">
        <v>43935</v>
      </c>
      <c r="N4367" t="s">
        <v>3578</v>
      </c>
      <c r="O4367" t="s">
        <v>3579</v>
      </c>
      <c r="P4367" s="61">
        <v>546.11</v>
      </c>
      <c r="Q4367" t="s">
        <v>3579</v>
      </c>
      <c r="R4367" s="61">
        <v>546.11</v>
      </c>
      <c r="S4367" s="61">
        <v>0</v>
      </c>
    </row>
    <row r="4368" spans="1:19" x14ac:dyDescent="0.2">
      <c r="A4368" t="s">
        <v>870</v>
      </c>
      <c r="B4368" t="s">
        <v>2616</v>
      </c>
      <c r="C4368" t="s">
        <v>3354</v>
      </c>
      <c r="D4368" t="s">
        <v>238</v>
      </c>
      <c r="E4368" t="s">
        <v>3573</v>
      </c>
      <c r="F4368" t="s">
        <v>123</v>
      </c>
      <c r="G4368" s="87">
        <v>20200331</v>
      </c>
      <c r="H4368" t="s">
        <v>4447</v>
      </c>
      <c r="I4368" t="s">
        <v>7774</v>
      </c>
      <c r="J4368" t="s">
        <v>7774</v>
      </c>
      <c r="K4368">
        <v>7578</v>
      </c>
      <c r="L4368" t="s">
        <v>7769</v>
      </c>
      <c r="M4368" s="87">
        <v>43935</v>
      </c>
      <c r="N4368" t="s">
        <v>3578</v>
      </c>
      <c r="O4368" t="s">
        <v>3579</v>
      </c>
      <c r="P4368" s="61">
        <v>716.02</v>
      </c>
      <c r="Q4368" t="s">
        <v>3579</v>
      </c>
      <c r="R4368" s="61">
        <v>716.02</v>
      </c>
      <c r="S4368" s="61">
        <v>0</v>
      </c>
    </row>
    <row r="4369" spans="1:19" x14ac:dyDescent="0.2">
      <c r="A4369" t="s">
        <v>870</v>
      </c>
      <c r="B4369" t="s">
        <v>2616</v>
      </c>
      <c r="C4369" t="s">
        <v>3354</v>
      </c>
      <c r="D4369" t="s">
        <v>238</v>
      </c>
      <c r="E4369" t="s">
        <v>3573</v>
      </c>
      <c r="F4369" t="s">
        <v>123</v>
      </c>
      <c r="G4369" s="87">
        <v>20200331</v>
      </c>
      <c r="H4369" t="s">
        <v>4447</v>
      </c>
      <c r="I4369" t="s">
        <v>7774</v>
      </c>
      <c r="J4369" t="s">
        <v>7774</v>
      </c>
      <c r="K4369">
        <v>7578</v>
      </c>
      <c r="L4369" t="s">
        <v>7769</v>
      </c>
      <c r="M4369" s="87">
        <v>43935</v>
      </c>
      <c r="N4369" t="s">
        <v>3578</v>
      </c>
      <c r="O4369" t="s">
        <v>3579</v>
      </c>
      <c r="P4369" s="61">
        <v>546.11</v>
      </c>
      <c r="Q4369" t="s">
        <v>3579</v>
      </c>
      <c r="R4369" s="61">
        <v>546.11</v>
      </c>
      <c r="S4369" s="61">
        <v>0</v>
      </c>
    </row>
    <row r="4370" spans="1:19" x14ac:dyDescent="0.2">
      <c r="A4370" t="s">
        <v>870</v>
      </c>
      <c r="B4370" t="s">
        <v>2616</v>
      </c>
      <c r="C4370" t="s">
        <v>3354</v>
      </c>
      <c r="D4370" t="s">
        <v>238</v>
      </c>
      <c r="E4370" t="s">
        <v>3573</v>
      </c>
      <c r="F4370" t="s">
        <v>123</v>
      </c>
      <c r="G4370" s="87">
        <v>20200331</v>
      </c>
      <c r="H4370" t="s">
        <v>4447</v>
      </c>
      <c r="I4370" t="s">
        <v>7774</v>
      </c>
      <c r="J4370" t="s">
        <v>7774</v>
      </c>
      <c r="K4370">
        <v>7578</v>
      </c>
      <c r="L4370" t="s">
        <v>7769</v>
      </c>
      <c r="M4370" s="87">
        <v>43935</v>
      </c>
      <c r="N4370" t="s">
        <v>3578</v>
      </c>
      <c r="O4370" t="s">
        <v>3579</v>
      </c>
      <c r="P4370" s="61">
        <v>618.92999999999995</v>
      </c>
      <c r="Q4370" t="s">
        <v>3579</v>
      </c>
      <c r="R4370" s="61">
        <v>618.92999999999995</v>
      </c>
      <c r="S4370" s="61">
        <v>0</v>
      </c>
    </row>
    <row r="4371" spans="1:19" x14ac:dyDescent="0.2">
      <c r="A4371" t="s">
        <v>870</v>
      </c>
      <c r="B4371" t="s">
        <v>2616</v>
      </c>
      <c r="C4371" t="s">
        <v>3354</v>
      </c>
      <c r="D4371" t="s">
        <v>238</v>
      </c>
      <c r="E4371" t="s">
        <v>3573</v>
      </c>
      <c r="F4371" t="s">
        <v>123</v>
      </c>
      <c r="G4371" s="87">
        <v>20200331</v>
      </c>
      <c r="H4371" t="s">
        <v>4447</v>
      </c>
      <c r="I4371" t="s">
        <v>7774</v>
      </c>
      <c r="J4371" t="s">
        <v>7774</v>
      </c>
      <c r="K4371">
        <v>7578</v>
      </c>
      <c r="L4371" t="s">
        <v>7769</v>
      </c>
      <c r="M4371" s="87">
        <v>43935</v>
      </c>
      <c r="N4371" t="s">
        <v>3578</v>
      </c>
      <c r="O4371" t="s">
        <v>3579</v>
      </c>
      <c r="P4371" s="61">
        <v>776.69</v>
      </c>
      <c r="Q4371" t="s">
        <v>3579</v>
      </c>
      <c r="R4371" s="61">
        <v>776.69</v>
      </c>
      <c r="S4371" s="61">
        <v>0</v>
      </c>
    </row>
    <row r="4372" spans="1:19" x14ac:dyDescent="0.2">
      <c r="A4372" t="s">
        <v>870</v>
      </c>
      <c r="B4372" t="s">
        <v>2616</v>
      </c>
      <c r="C4372" t="s">
        <v>3354</v>
      </c>
      <c r="D4372" t="s">
        <v>238</v>
      </c>
      <c r="E4372" t="s">
        <v>3573</v>
      </c>
      <c r="F4372" t="s">
        <v>124</v>
      </c>
      <c r="G4372" s="87">
        <v>20200430</v>
      </c>
      <c r="H4372" t="s">
        <v>4447</v>
      </c>
      <c r="I4372" t="s">
        <v>7774</v>
      </c>
      <c r="J4372" t="s">
        <v>7774</v>
      </c>
      <c r="K4372">
        <v>7611</v>
      </c>
      <c r="L4372" t="s">
        <v>7770</v>
      </c>
      <c r="M4372" s="87">
        <v>43952</v>
      </c>
      <c r="N4372" t="s">
        <v>3620</v>
      </c>
      <c r="O4372" t="s">
        <v>3579</v>
      </c>
      <c r="P4372" s="61">
        <v>281.86</v>
      </c>
      <c r="Q4372" t="s">
        <v>3579</v>
      </c>
      <c r="R4372" s="61">
        <v>281.86</v>
      </c>
      <c r="S4372" s="61">
        <v>0</v>
      </c>
    </row>
    <row r="4373" spans="1:19" x14ac:dyDescent="0.2">
      <c r="A4373" t="s">
        <v>870</v>
      </c>
      <c r="B4373" t="s">
        <v>2616</v>
      </c>
      <c r="C4373" t="s">
        <v>3354</v>
      </c>
      <c r="D4373" t="s">
        <v>238</v>
      </c>
      <c r="E4373" t="s">
        <v>3573</v>
      </c>
      <c r="F4373" t="s">
        <v>124</v>
      </c>
      <c r="G4373" s="87">
        <v>20200430</v>
      </c>
      <c r="H4373" t="s">
        <v>4447</v>
      </c>
      <c r="I4373" t="s">
        <v>7774</v>
      </c>
      <c r="J4373" t="s">
        <v>7774</v>
      </c>
      <c r="K4373">
        <v>7611</v>
      </c>
      <c r="L4373" t="s">
        <v>7770</v>
      </c>
      <c r="M4373" s="87">
        <v>43952</v>
      </c>
      <c r="N4373" t="s">
        <v>3620</v>
      </c>
      <c r="O4373" t="s">
        <v>3579</v>
      </c>
      <c r="P4373" s="61">
        <v>375.82</v>
      </c>
      <c r="Q4373" t="s">
        <v>3579</v>
      </c>
      <c r="R4373" s="61">
        <v>375.82</v>
      </c>
      <c r="S4373" s="61">
        <v>0</v>
      </c>
    </row>
    <row r="4374" spans="1:19" x14ac:dyDescent="0.2">
      <c r="A4374" t="s">
        <v>870</v>
      </c>
      <c r="B4374" t="s">
        <v>2616</v>
      </c>
      <c r="C4374" t="s">
        <v>3354</v>
      </c>
      <c r="D4374" t="s">
        <v>238</v>
      </c>
      <c r="E4374" t="s">
        <v>3573</v>
      </c>
      <c r="F4374" t="s">
        <v>124</v>
      </c>
      <c r="G4374" s="87">
        <v>20200430</v>
      </c>
      <c r="H4374" t="s">
        <v>4447</v>
      </c>
      <c r="I4374" t="s">
        <v>7774</v>
      </c>
      <c r="J4374" t="s">
        <v>7774</v>
      </c>
      <c r="K4374">
        <v>7611</v>
      </c>
      <c r="L4374" t="s">
        <v>7770</v>
      </c>
      <c r="M4374" s="87">
        <v>43952</v>
      </c>
      <c r="N4374" t="s">
        <v>3620</v>
      </c>
      <c r="O4374" t="s">
        <v>3579</v>
      </c>
      <c r="P4374" s="61">
        <v>258.37</v>
      </c>
      <c r="Q4374" t="s">
        <v>3579</v>
      </c>
      <c r="R4374" s="61">
        <v>258.37</v>
      </c>
      <c r="S4374" s="61">
        <v>0</v>
      </c>
    </row>
    <row r="4375" spans="1:19" x14ac:dyDescent="0.2">
      <c r="A4375" t="s">
        <v>870</v>
      </c>
      <c r="B4375" t="s">
        <v>2616</v>
      </c>
      <c r="C4375" t="s">
        <v>3354</v>
      </c>
      <c r="D4375" t="s">
        <v>238</v>
      </c>
      <c r="E4375" t="s">
        <v>3573</v>
      </c>
      <c r="F4375" t="s">
        <v>124</v>
      </c>
      <c r="G4375" s="87">
        <v>20200430</v>
      </c>
      <c r="H4375" t="s">
        <v>4447</v>
      </c>
      <c r="I4375" t="s">
        <v>7774</v>
      </c>
      <c r="J4375" t="s">
        <v>7774</v>
      </c>
      <c r="K4375">
        <v>7611</v>
      </c>
      <c r="L4375" t="s">
        <v>7770</v>
      </c>
      <c r="M4375" s="87">
        <v>43952</v>
      </c>
      <c r="N4375" t="s">
        <v>3620</v>
      </c>
      <c r="O4375" t="s">
        <v>3579</v>
      </c>
      <c r="P4375" s="61">
        <v>340.59</v>
      </c>
      <c r="Q4375" t="s">
        <v>3579</v>
      </c>
      <c r="R4375" s="61">
        <v>340.59</v>
      </c>
      <c r="S4375" s="61">
        <v>0</v>
      </c>
    </row>
    <row r="4376" spans="1:19" x14ac:dyDescent="0.2">
      <c r="A4376" t="s">
        <v>870</v>
      </c>
      <c r="B4376" t="s">
        <v>2616</v>
      </c>
      <c r="C4376" t="s">
        <v>3354</v>
      </c>
      <c r="D4376" t="s">
        <v>238</v>
      </c>
      <c r="E4376" t="s">
        <v>3573</v>
      </c>
      <c r="F4376" t="s">
        <v>124</v>
      </c>
      <c r="G4376" s="87">
        <v>20200430</v>
      </c>
      <c r="H4376" t="s">
        <v>4447</v>
      </c>
      <c r="I4376" t="s">
        <v>7774</v>
      </c>
      <c r="J4376" t="s">
        <v>7774</v>
      </c>
      <c r="K4376">
        <v>7611</v>
      </c>
      <c r="L4376" t="s">
        <v>7770</v>
      </c>
      <c r="M4376" s="87">
        <v>43952</v>
      </c>
      <c r="N4376" t="s">
        <v>3620</v>
      </c>
      <c r="O4376" t="s">
        <v>3579</v>
      </c>
      <c r="P4376" s="61">
        <v>528.5</v>
      </c>
      <c r="Q4376" t="s">
        <v>3579</v>
      </c>
      <c r="R4376" s="61">
        <v>528.5</v>
      </c>
      <c r="S4376" s="61">
        <v>0</v>
      </c>
    </row>
    <row r="4377" spans="1:19" x14ac:dyDescent="0.2">
      <c r="A4377" t="s">
        <v>870</v>
      </c>
      <c r="B4377" t="s">
        <v>2616</v>
      </c>
      <c r="C4377" t="s">
        <v>3354</v>
      </c>
      <c r="D4377" t="s">
        <v>238</v>
      </c>
      <c r="E4377" t="s">
        <v>3573</v>
      </c>
      <c r="F4377" t="s">
        <v>124</v>
      </c>
      <c r="G4377" s="87">
        <v>20200430</v>
      </c>
      <c r="H4377" t="s">
        <v>4447</v>
      </c>
      <c r="I4377" t="s">
        <v>7774</v>
      </c>
      <c r="J4377" t="s">
        <v>7774</v>
      </c>
      <c r="K4377">
        <v>7611</v>
      </c>
      <c r="L4377" t="s">
        <v>7770</v>
      </c>
      <c r="M4377" s="87">
        <v>43952</v>
      </c>
      <c r="N4377" t="s">
        <v>3620</v>
      </c>
      <c r="O4377" t="s">
        <v>3579</v>
      </c>
      <c r="P4377" s="61">
        <v>692.92</v>
      </c>
      <c r="Q4377" t="s">
        <v>3579</v>
      </c>
      <c r="R4377" s="61">
        <v>692.92</v>
      </c>
      <c r="S4377" s="61">
        <v>0</v>
      </c>
    </row>
    <row r="4378" spans="1:19" x14ac:dyDescent="0.2">
      <c r="A4378" t="s">
        <v>870</v>
      </c>
      <c r="B4378" t="s">
        <v>2616</v>
      </c>
      <c r="C4378" t="s">
        <v>3354</v>
      </c>
      <c r="D4378" t="s">
        <v>238</v>
      </c>
      <c r="E4378" t="s">
        <v>3573</v>
      </c>
      <c r="F4378" t="s">
        <v>124</v>
      </c>
      <c r="G4378" s="87">
        <v>20200430</v>
      </c>
      <c r="H4378" t="s">
        <v>4447</v>
      </c>
      <c r="I4378" t="s">
        <v>7774</v>
      </c>
      <c r="J4378" t="s">
        <v>7774</v>
      </c>
      <c r="K4378">
        <v>7611</v>
      </c>
      <c r="L4378" t="s">
        <v>7770</v>
      </c>
      <c r="M4378" s="87">
        <v>43952</v>
      </c>
      <c r="N4378" t="s">
        <v>3620</v>
      </c>
      <c r="O4378" t="s">
        <v>3579</v>
      </c>
      <c r="P4378" s="61">
        <v>528.5</v>
      </c>
      <c r="Q4378" t="s">
        <v>3579</v>
      </c>
      <c r="R4378" s="61">
        <v>528.5</v>
      </c>
      <c r="S4378" s="61">
        <v>0</v>
      </c>
    </row>
    <row r="4379" spans="1:19" x14ac:dyDescent="0.2">
      <c r="A4379" t="s">
        <v>870</v>
      </c>
      <c r="B4379" t="s">
        <v>2616</v>
      </c>
      <c r="C4379" t="s">
        <v>3354</v>
      </c>
      <c r="D4379" t="s">
        <v>238</v>
      </c>
      <c r="E4379" t="s">
        <v>3573</v>
      </c>
      <c r="F4379" t="s">
        <v>124</v>
      </c>
      <c r="G4379" s="87">
        <v>20200430</v>
      </c>
      <c r="H4379" t="s">
        <v>4447</v>
      </c>
      <c r="I4379" t="s">
        <v>7774</v>
      </c>
      <c r="J4379" t="s">
        <v>7774</v>
      </c>
      <c r="K4379">
        <v>7611</v>
      </c>
      <c r="L4379" t="s">
        <v>7770</v>
      </c>
      <c r="M4379" s="87">
        <v>43952</v>
      </c>
      <c r="N4379" t="s">
        <v>3620</v>
      </c>
      <c r="O4379" t="s">
        <v>3579</v>
      </c>
      <c r="P4379" s="61">
        <v>598.96</v>
      </c>
      <c r="Q4379" t="s">
        <v>3579</v>
      </c>
      <c r="R4379" s="61">
        <v>598.96</v>
      </c>
      <c r="S4379" s="61">
        <v>0</v>
      </c>
    </row>
    <row r="4380" spans="1:19" x14ac:dyDescent="0.2">
      <c r="A4380" t="s">
        <v>870</v>
      </c>
      <c r="B4380" t="s">
        <v>2616</v>
      </c>
      <c r="C4380" t="s">
        <v>3354</v>
      </c>
      <c r="D4380" t="s">
        <v>238</v>
      </c>
      <c r="E4380" t="s">
        <v>3573</v>
      </c>
      <c r="F4380" t="s">
        <v>124</v>
      </c>
      <c r="G4380" s="87">
        <v>20200430</v>
      </c>
      <c r="H4380" t="s">
        <v>4447</v>
      </c>
      <c r="I4380" t="s">
        <v>7774</v>
      </c>
      <c r="J4380" t="s">
        <v>7774</v>
      </c>
      <c r="K4380">
        <v>7611</v>
      </c>
      <c r="L4380" t="s">
        <v>7770</v>
      </c>
      <c r="M4380" s="87">
        <v>43952</v>
      </c>
      <c r="N4380" t="s">
        <v>3620</v>
      </c>
      <c r="O4380" t="s">
        <v>3579</v>
      </c>
      <c r="P4380" s="61">
        <v>751.64</v>
      </c>
      <c r="Q4380" t="s">
        <v>3579</v>
      </c>
      <c r="R4380" s="61">
        <v>751.64</v>
      </c>
      <c r="S4380" s="61">
        <v>0</v>
      </c>
    </row>
    <row r="4381" spans="1:19" x14ac:dyDescent="0.2">
      <c r="A4381" t="s">
        <v>870</v>
      </c>
      <c r="B4381" t="s">
        <v>2616</v>
      </c>
      <c r="C4381" t="s">
        <v>3354</v>
      </c>
      <c r="D4381" t="s">
        <v>238</v>
      </c>
      <c r="E4381" t="s">
        <v>3573</v>
      </c>
      <c r="F4381" t="s">
        <v>124</v>
      </c>
      <c r="G4381" s="87">
        <v>20200430</v>
      </c>
      <c r="H4381" t="s">
        <v>4447</v>
      </c>
      <c r="I4381" t="s">
        <v>7774</v>
      </c>
      <c r="J4381" t="s">
        <v>7774</v>
      </c>
      <c r="K4381">
        <v>7611</v>
      </c>
      <c r="L4381" t="s">
        <v>7770</v>
      </c>
      <c r="M4381" s="87">
        <v>43952</v>
      </c>
      <c r="N4381" t="s">
        <v>3620</v>
      </c>
      <c r="O4381" t="s">
        <v>3579</v>
      </c>
      <c r="P4381" s="61">
        <v>434.54</v>
      </c>
      <c r="Q4381" t="s">
        <v>3579</v>
      </c>
      <c r="R4381" s="61">
        <v>434.54</v>
      </c>
      <c r="S4381" s="61">
        <v>0</v>
      </c>
    </row>
    <row r="4382" spans="1:19" x14ac:dyDescent="0.2">
      <c r="A4382" t="s">
        <v>870</v>
      </c>
      <c r="B4382" t="s">
        <v>2616</v>
      </c>
      <c r="C4382" t="s">
        <v>3354</v>
      </c>
      <c r="D4382" t="s">
        <v>238</v>
      </c>
      <c r="E4382" t="s">
        <v>3573</v>
      </c>
      <c r="F4382" t="s">
        <v>124</v>
      </c>
      <c r="G4382" s="87">
        <v>20200430</v>
      </c>
      <c r="H4382" t="s">
        <v>4447</v>
      </c>
      <c r="I4382" t="s">
        <v>7774</v>
      </c>
      <c r="J4382" t="s">
        <v>7774</v>
      </c>
      <c r="K4382">
        <v>7611</v>
      </c>
      <c r="L4382" t="s">
        <v>7770</v>
      </c>
      <c r="M4382" s="87">
        <v>43952</v>
      </c>
      <c r="N4382" t="s">
        <v>3620</v>
      </c>
      <c r="O4382" t="s">
        <v>3579</v>
      </c>
      <c r="P4382" s="61">
        <v>340.59</v>
      </c>
      <c r="Q4382" t="s">
        <v>3579</v>
      </c>
      <c r="R4382" s="61">
        <v>340.59</v>
      </c>
      <c r="S4382" s="61">
        <v>0</v>
      </c>
    </row>
    <row r="4383" spans="1:19" x14ac:dyDescent="0.2">
      <c r="A4383" t="s">
        <v>870</v>
      </c>
      <c r="B4383" t="s">
        <v>2616</v>
      </c>
      <c r="C4383" t="s">
        <v>3354</v>
      </c>
      <c r="D4383" t="s">
        <v>238</v>
      </c>
      <c r="E4383" t="s">
        <v>3573</v>
      </c>
      <c r="F4383" t="s">
        <v>124</v>
      </c>
      <c r="G4383" s="87">
        <v>20200430</v>
      </c>
      <c r="H4383" t="s">
        <v>4447</v>
      </c>
      <c r="I4383" t="s">
        <v>7774</v>
      </c>
      <c r="J4383" t="s">
        <v>7774</v>
      </c>
      <c r="K4383">
        <v>7611</v>
      </c>
      <c r="L4383" t="s">
        <v>7770</v>
      </c>
      <c r="M4383" s="87">
        <v>43952</v>
      </c>
      <c r="N4383" t="s">
        <v>3620</v>
      </c>
      <c r="O4383" t="s">
        <v>3579</v>
      </c>
      <c r="P4383" s="61">
        <v>105.7</v>
      </c>
      <c r="Q4383" t="s">
        <v>3579</v>
      </c>
      <c r="R4383" s="61">
        <v>105.7</v>
      </c>
      <c r="S4383" s="61">
        <v>0</v>
      </c>
    </row>
    <row r="4384" spans="1:19" x14ac:dyDescent="0.2">
      <c r="A4384" t="s">
        <v>870</v>
      </c>
      <c r="B4384" t="s">
        <v>2616</v>
      </c>
      <c r="C4384" t="s">
        <v>3354</v>
      </c>
      <c r="D4384" t="s">
        <v>238</v>
      </c>
      <c r="E4384" t="s">
        <v>3573</v>
      </c>
      <c r="F4384" t="s">
        <v>124</v>
      </c>
      <c r="G4384" s="87">
        <v>20200430</v>
      </c>
      <c r="H4384" t="s">
        <v>4447</v>
      </c>
      <c r="I4384" t="s">
        <v>7774</v>
      </c>
      <c r="J4384" t="s">
        <v>7774</v>
      </c>
      <c r="K4384">
        <v>7611</v>
      </c>
      <c r="L4384" t="s">
        <v>7770</v>
      </c>
      <c r="M4384" s="87">
        <v>43952</v>
      </c>
      <c r="N4384" t="s">
        <v>3620</v>
      </c>
      <c r="O4384" t="s">
        <v>3579</v>
      </c>
      <c r="P4384" s="61">
        <v>587.22</v>
      </c>
      <c r="Q4384" t="s">
        <v>3579</v>
      </c>
      <c r="R4384" s="61">
        <v>587.22</v>
      </c>
      <c r="S4384" s="61">
        <v>0</v>
      </c>
    </row>
    <row r="4385" spans="1:19" x14ac:dyDescent="0.2">
      <c r="A4385" t="s">
        <v>870</v>
      </c>
      <c r="B4385" t="s">
        <v>2616</v>
      </c>
      <c r="C4385" t="s">
        <v>3354</v>
      </c>
      <c r="D4385" t="s">
        <v>238</v>
      </c>
      <c r="E4385" t="s">
        <v>3573</v>
      </c>
      <c r="F4385" t="s">
        <v>124</v>
      </c>
      <c r="G4385" s="87">
        <v>20200430</v>
      </c>
      <c r="H4385" t="s">
        <v>4447</v>
      </c>
      <c r="I4385" t="s">
        <v>7774</v>
      </c>
      <c r="J4385" t="s">
        <v>7774</v>
      </c>
      <c r="K4385">
        <v>7611</v>
      </c>
      <c r="L4385" t="s">
        <v>7770</v>
      </c>
      <c r="M4385" s="87">
        <v>43952</v>
      </c>
      <c r="N4385" t="s">
        <v>3620</v>
      </c>
      <c r="O4385" t="s">
        <v>3579</v>
      </c>
      <c r="P4385" s="61">
        <v>681.17</v>
      </c>
      <c r="Q4385" t="s">
        <v>3579</v>
      </c>
      <c r="R4385" s="61">
        <v>681.17</v>
      </c>
      <c r="S4385" s="61">
        <v>0</v>
      </c>
    </row>
    <row r="4386" spans="1:19" x14ac:dyDescent="0.2">
      <c r="A4386" t="s">
        <v>870</v>
      </c>
      <c r="B4386" t="s">
        <v>2616</v>
      </c>
      <c r="C4386" t="s">
        <v>3354</v>
      </c>
      <c r="D4386" t="s">
        <v>238</v>
      </c>
      <c r="E4386" t="s">
        <v>3573</v>
      </c>
      <c r="F4386" t="s">
        <v>124</v>
      </c>
      <c r="G4386" s="87">
        <v>20200430</v>
      </c>
      <c r="H4386" t="s">
        <v>4447</v>
      </c>
      <c r="I4386" t="s">
        <v>7774</v>
      </c>
      <c r="J4386" t="s">
        <v>7774</v>
      </c>
      <c r="K4386">
        <v>7611</v>
      </c>
      <c r="L4386" t="s">
        <v>7770</v>
      </c>
      <c r="M4386" s="87">
        <v>43952</v>
      </c>
      <c r="N4386" t="s">
        <v>3620</v>
      </c>
      <c r="O4386" t="s">
        <v>3579</v>
      </c>
      <c r="P4386" s="61">
        <v>224.93</v>
      </c>
      <c r="Q4386" t="s">
        <v>3579</v>
      </c>
      <c r="R4386" s="61">
        <v>224.93</v>
      </c>
      <c r="S4386" s="61">
        <v>0</v>
      </c>
    </row>
    <row r="4387" spans="1:19" x14ac:dyDescent="0.2">
      <c r="A4387" t="s">
        <v>870</v>
      </c>
      <c r="B4387" t="s">
        <v>2616</v>
      </c>
      <c r="C4387" t="s">
        <v>3354</v>
      </c>
      <c r="D4387" t="s">
        <v>238</v>
      </c>
      <c r="E4387" t="s">
        <v>3573</v>
      </c>
      <c r="F4387" t="s">
        <v>125</v>
      </c>
      <c r="G4387" s="87">
        <v>20200531</v>
      </c>
      <c r="H4387" t="s">
        <v>4447</v>
      </c>
      <c r="I4387" t="s">
        <v>7774</v>
      </c>
      <c r="J4387" t="s">
        <v>7774</v>
      </c>
      <c r="K4387">
        <v>7665</v>
      </c>
      <c r="L4387" t="s">
        <v>7771</v>
      </c>
      <c r="M4387" s="87">
        <v>43991</v>
      </c>
      <c r="N4387" t="s">
        <v>3620</v>
      </c>
      <c r="O4387" t="s">
        <v>3579</v>
      </c>
      <c r="P4387" s="61">
        <v>291.26</v>
      </c>
      <c r="Q4387" t="s">
        <v>3579</v>
      </c>
      <c r="R4387" s="61">
        <v>291.26</v>
      </c>
      <c r="S4387" s="61">
        <v>0</v>
      </c>
    </row>
    <row r="4388" spans="1:19" x14ac:dyDescent="0.2">
      <c r="A4388" t="s">
        <v>870</v>
      </c>
      <c r="B4388" t="s">
        <v>2616</v>
      </c>
      <c r="C4388" t="s">
        <v>3354</v>
      </c>
      <c r="D4388" t="s">
        <v>238</v>
      </c>
      <c r="E4388" t="s">
        <v>3573</v>
      </c>
      <c r="F4388" t="s">
        <v>125</v>
      </c>
      <c r="G4388" s="87">
        <v>20200531</v>
      </c>
      <c r="H4388" t="s">
        <v>4447</v>
      </c>
      <c r="I4388" t="s">
        <v>7774</v>
      </c>
      <c r="J4388" t="s">
        <v>7774</v>
      </c>
      <c r="K4388">
        <v>7665</v>
      </c>
      <c r="L4388" t="s">
        <v>7771</v>
      </c>
      <c r="M4388" s="87">
        <v>43991</v>
      </c>
      <c r="N4388" t="s">
        <v>3620</v>
      </c>
      <c r="O4388" t="s">
        <v>3579</v>
      </c>
      <c r="P4388" s="61">
        <v>388.35</v>
      </c>
      <c r="Q4388" t="s">
        <v>3579</v>
      </c>
      <c r="R4388" s="61">
        <v>388.35</v>
      </c>
      <c r="S4388" s="61">
        <v>0</v>
      </c>
    </row>
    <row r="4389" spans="1:19" x14ac:dyDescent="0.2">
      <c r="A4389" t="s">
        <v>870</v>
      </c>
      <c r="B4389" t="s">
        <v>2616</v>
      </c>
      <c r="C4389" t="s">
        <v>3354</v>
      </c>
      <c r="D4389" t="s">
        <v>238</v>
      </c>
      <c r="E4389" t="s">
        <v>3573</v>
      </c>
      <c r="F4389" t="s">
        <v>125</v>
      </c>
      <c r="G4389" s="87">
        <v>20200531</v>
      </c>
      <c r="H4389" t="s">
        <v>4447</v>
      </c>
      <c r="I4389" t="s">
        <v>7774</v>
      </c>
      <c r="J4389" t="s">
        <v>7774</v>
      </c>
      <c r="K4389">
        <v>7665</v>
      </c>
      <c r="L4389" t="s">
        <v>7771</v>
      </c>
      <c r="M4389" s="87">
        <v>43991</v>
      </c>
      <c r="N4389" t="s">
        <v>3620</v>
      </c>
      <c r="O4389" t="s">
        <v>3579</v>
      </c>
      <c r="P4389" s="61">
        <v>266.99</v>
      </c>
      <c r="Q4389" t="s">
        <v>3579</v>
      </c>
      <c r="R4389" s="61">
        <v>266.99</v>
      </c>
      <c r="S4389" s="61">
        <v>0</v>
      </c>
    </row>
    <row r="4390" spans="1:19" x14ac:dyDescent="0.2">
      <c r="A4390" t="s">
        <v>870</v>
      </c>
      <c r="B4390" t="s">
        <v>2616</v>
      </c>
      <c r="C4390" t="s">
        <v>3354</v>
      </c>
      <c r="D4390" t="s">
        <v>238</v>
      </c>
      <c r="E4390" t="s">
        <v>3573</v>
      </c>
      <c r="F4390" t="s">
        <v>125</v>
      </c>
      <c r="G4390" s="87">
        <v>20200531</v>
      </c>
      <c r="H4390" t="s">
        <v>4447</v>
      </c>
      <c r="I4390" t="s">
        <v>7774</v>
      </c>
      <c r="J4390" t="s">
        <v>7774</v>
      </c>
      <c r="K4390">
        <v>7665</v>
      </c>
      <c r="L4390" t="s">
        <v>7771</v>
      </c>
      <c r="M4390" s="87">
        <v>43991</v>
      </c>
      <c r="N4390" t="s">
        <v>3620</v>
      </c>
      <c r="O4390" t="s">
        <v>3579</v>
      </c>
      <c r="P4390" s="61">
        <v>351.94</v>
      </c>
      <c r="Q4390" t="s">
        <v>3579</v>
      </c>
      <c r="R4390" s="61">
        <v>351.94</v>
      </c>
      <c r="S4390" s="61">
        <v>0</v>
      </c>
    </row>
    <row r="4391" spans="1:19" x14ac:dyDescent="0.2">
      <c r="A4391" t="s">
        <v>870</v>
      </c>
      <c r="B4391" t="s">
        <v>2616</v>
      </c>
      <c r="C4391" t="s">
        <v>3354</v>
      </c>
      <c r="D4391" t="s">
        <v>238</v>
      </c>
      <c r="E4391" t="s">
        <v>3573</v>
      </c>
      <c r="F4391" t="s">
        <v>125</v>
      </c>
      <c r="G4391" s="87">
        <v>20200531</v>
      </c>
      <c r="H4391" t="s">
        <v>4447</v>
      </c>
      <c r="I4391" t="s">
        <v>7774</v>
      </c>
      <c r="J4391" t="s">
        <v>7774</v>
      </c>
      <c r="K4391">
        <v>7665</v>
      </c>
      <c r="L4391" t="s">
        <v>7771</v>
      </c>
      <c r="M4391" s="87">
        <v>43991</v>
      </c>
      <c r="N4391" t="s">
        <v>3620</v>
      </c>
      <c r="O4391" t="s">
        <v>3579</v>
      </c>
      <c r="P4391" s="61">
        <v>546.11</v>
      </c>
      <c r="Q4391" t="s">
        <v>3579</v>
      </c>
      <c r="R4391" s="61">
        <v>546.11</v>
      </c>
      <c r="S4391" s="61">
        <v>0</v>
      </c>
    </row>
    <row r="4392" spans="1:19" x14ac:dyDescent="0.2">
      <c r="A4392" t="s">
        <v>870</v>
      </c>
      <c r="B4392" t="s">
        <v>2616</v>
      </c>
      <c r="C4392" t="s">
        <v>3354</v>
      </c>
      <c r="D4392" t="s">
        <v>238</v>
      </c>
      <c r="E4392" t="s">
        <v>3573</v>
      </c>
      <c r="F4392" t="s">
        <v>125</v>
      </c>
      <c r="G4392" s="87">
        <v>20200531</v>
      </c>
      <c r="H4392" t="s">
        <v>4447</v>
      </c>
      <c r="I4392" t="s">
        <v>7774</v>
      </c>
      <c r="J4392" t="s">
        <v>7774</v>
      </c>
      <c r="K4392">
        <v>7665</v>
      </c>
      <c r="L4392" t="s">
        <v>7771</v>
      </c>
      <c r="M4392" s="87">
        <v>43991</v>
      </c>
      <c r="N4392" t="s">
        <v>3620</v>
      </c>
      <c r="O4392" t="s">
        <v>3579</v>
      </c>
      <c r="P4392" s="61">
        <v>716.02</v>
      </c>
      <c r="Q4392" t="s">
        <v>3579</v>
      </c>
      <c r="R4392" s="61">
        <v>716.02</v>
      </c>
      <c r="S4392" s="61">
        <v>0</v>
      </c>
    </row>
    <row r="4393" spans="1:19" x14ac:dyDescent="0.2">
      <c r="A4393" t="s">
        <v>870</v>
      </c>
      <c r="B4393" t="s">
        <v>2616</v>
      </c>
      <c r="C4393" t="s">
        <v>3354</v>
      </c>
      <c r="D4393" t="s">
        <v>238</v>
      </c>
      <c r="E4393" t="s">
        <v>3573</v>
      </c>
      <c r="F4393" t="s">
        <v>125</v>
      </c>
      <c r="G4393" s="87">
        <v>20200531</v>
      </c>
      <c r="H4393" t="s">
        <v>4447</v>
      </c>
      <c r="I4393" t="s">
        <v>7774</v>
      </c>
      <c r="J4393" t="s">
        <v>7774</v>
      </c>
      <c r="K4393">
        <v>7665</v>
      </c>
      <c r="L4393" t="s">
        <v>7771</v>
      </c>
      <c r="M4393" s="87">
        <v>43991</v>
      </c>
      <c r="N4393" t="s">
        <v>3620</v>
      </c>
      <c r="O4393" t="s">
        <v>3579</v>
      </c>
      <c r="P4393" s="61">
        <v>546.11</v>
      </c>
      <c r="Q4393" t="s">
        <v>3579</v>
      </c>
      <c r="R4393" s="61">
        <v>546.11</v>
      </c>
      <c r="S4393" s="61">
        <v>0</v>
      </c>
    </row>
    <row r="4394" spans="1:19" x14ac:dyDescent="0.2">
      <c r="A4394" t="s">
        <v>870</v>
      </c>
      <c r="B4394" t="s">
        <v>2616</v>
      </c>
      <c r="C4394" t="s">
        <v>3354</v>
      </c>
      <c r="D4394" t="s">
        <v>238</v>
      </c>
      <c r="E4394" t="s">
        <v>3573</v>
      </c>
      <c r="F4394" t="s">
        <v>125</v>
      </c>
      <c r="G4394" s="87">
        <v>20200531</v>
      </c>
      <c r="H4394" t="s">
        <v>4447</v>
      </c>
      <c r="I4394" t="s">
        <v>7774</v>
      </c>
      <c r="J4394" t="s">
        <v>7774</v>
      </c>
      <c r="K4394">
        <v>7665</v>
      </c>
      <c r="L4394" t="s">
        <v>7771</v>
      </c>
      <c r="M4394" s="87">
        <v>43991</v>
      </c>
      <c r="N4394" t="s">
        <v>3620</v>
      </c>
      <c r="O4394" t="s">
        <v>3579</v>
      </c>
      <c r="P4394" s="61">
        <v>618.92999999999995</v>
      </c>
      <c r="Q4394" t="s">
        <v>3579</v>
      </c>
      <c r="R4394" s="61">
        <v>618.92999999999995</v>
      </c>
      <c r="S4394" s="61">
        <v>0</v>
      </c>
    </row>
    <row r="4395" spans="1:19" x14ac:dyDescent="0.2">
      <c r="A4395" t="s">
        <v>870</v>
      </c>
      <c r="B4395" t="s">
        <v>2616</v>
      </c>
      <c r="C4395" t="s">
        <v>3354</v>
      </c>
      <c r="D4395" t="s">
        <v>238</v>
      </c>
      <c r="E4395" t="s">
        <v>3573</v>
      </c>
      <c r="F4395" t="s">
        <v>125</v>
      </c>
      <c r="G4395" s="87">
        <v>20200531</v>
      </c>
      <c r="H4395" t="s">
        <v>4447</v>
      </c>
      <c r="I4395" t="s">
        <v>7774</v>
      </c>
      <c r="J4395" t="s">
        <v>7774</v>
      </c>
      <c r="K4395">
        <v>7665</v>
      </c>
      <c r="L4395" t="s">
        <v>7771</v>
      </c>
      <c r="M4395" s="87">
        <v>43991</v>
      </c>
      <c r="N4395" t="s">
        <v>3620</v>
      </c>
      <c r="O4395" t="s">
        <v>3579</v>
      </c>
      <c r="P4395" s="61">
        <v>776.69</v>
      </c>
      <c r="Q4395" t="s">
        <v>3579</v>
      </c>
      <c r="R4395" s="61">
        <v>776.69</v>
      </c>
      <c r="S4395" s="61">
        <v>0</v>
      </c>
    </row>
    <row r="4396" spans="1:19" x14ac:dyDescent="0.2">
      <c r="A4396" t="s">
        <v>870</v>
      </c>
      <c r="B4396" t="s">
        <v>2616</v>
      </c>
      <c r="C4396" t="s">
        <v>3354</v>
      </c>
      <c r="D4396" t="s">
        <v>238</v>
      </c>
      <c r="E4396" t="s">
        <v>3573</v>
      </c>
      <c r="F4396" t="s">
        <v>125</v>
      </c>
      <c r="G4396" s="87">
        <v>20200531</v>
      </c>
      <c r="H4396" t="s">
        <v>4447</v>
      </c>
      <c r="I4396" t="s">
        <v>7774</v>
      </c>
      <c r="J4396" t="s">
        <v>7774</v>
      </c>
      <c r="K4396">
        <v>7665</v>
      </c>
      <c r="L4396" t="s">
        <v>7771</v>
      </c>
      <c r="M4396" s="87">
        <v>43991</v>
      </c>
      <c r="N4396" t="s">
        <v>3620</v>
      </c>
      <c r="O4396" t="s">
        <v>3579</v>
      </c>
      <c r="P4396" s="61">
        <v>449.02</v>
      </c>
      <c r="Q4396" t="s">
        <v>3579</v>
      </c>
      <c r="R4396" s="61">
        <v>449.02</v>
      </c>
      <c r="S4396" s="61">
        <v>0</v>
      </c>
    </row>
    <row r="4397" spans="1:19" x14ac:dyDescent="0.2">
      <c r="A4397" t="s">
        <v>870</v>
      </c>
      <c r="B4397" t="s">
        <v>2616</v>
      </c>
      <c r="C4397" t="s">
        <v>3354</v>
      </c>
      <c r="D4397" t="s">
        <v>238</v>
      </c>
      <c r="E4397" t="s">
        <v>3573</v>
      </c>
      <c r="F4397" t="s">
        <v>125</v>
      </c>
      <c r="G4397" s="87">
        <v>20200531</v>
      </c>
      <c r="H4397" t="s">
        <v>4447</v>
      </c>
      <c r="I4397" t="s">
        <v>7774</v>
      </c>
      <c r="J4397" t="s">
        <v>7774</v>
      </c>
      <c r="K4397">
        <v>7665</v>
      </c>
      <c r="L4397" t="s">
        <v>7771</v>
      </c>
      <c r="M4397" s="87">
        <v>43991</v>
      </c>
      <c r="N4397" t="s">
        <v>3620</v>
      </c>
      <c r="O4397" t="s">
        <v>3579</v>
      </c>
      <c r="P4397" s="61">
        <v>351.94</v>
      </c>
      <c r="Q4397" t="s">
        <v>3579</v>
      </c>
      <c r="R4397" s="61">
        <v>351.94</v>
      </c>
      <c r="S4397" s="61">
        <v>0</v>
      </c>
    </row>
    <row r="4398" spans="1:19" x14ac:dyDescent="0.2">
      <c r="A4398" t="s">
        <v>870</v>
      </c>
      <c r="B4398" t="s">
        <v>2616</v>
      </c>
      <c r="C4398" t="s">
        <v>3354</v>
      </c>
      <c r="D4398" t="s">
        <v>238</v>
      </c>
      <c r="E4398" t="s">
        <v>3573</v>
      </c>
      <c r="F4398" t="s">
        <v>125</v>
      </c>
      <c r="G4398" s="87">
        <v>20200531</v>
      </c>
      <c r="H4398" t="s">
        <v>4447</v>
      </c>
      <c r="I4398" t="s">
        <v>7774</v>
      </c>
      <c r="J4398" t="s">
        <v>7774</v>
      </c>
      <c r="K4398">
        <v>7665</v>
      </c>
      <c r="L4398" t="s">
        <v>7771</v>
      </c>
      <c r="M4398" s="87">
        <v>43991</v>
      </c>
      <c r="N4398" t="s">
        <v>3620</v>
      </c>
      <c r="O4398" t="s">
        <v>3579</v>
      </c>
      <c r="P4398" s="61">
        <v>109.22</v>
      </c>
      <c r="Q4398" t="s">
        <v>3579</v>
      </c>
      <c r="R4398" s="61">
        <v>109.22</v>
      </c>
      <c r="S4398" s="61">
        <v>0</v>
      </c>
    </row>
    <row r="4399" spans="1:19" x14ac:dyDescent="0.2">
      <c r="A4399" t="s">
        <v>870</v>
      </c>
      <c r="B4399" t="s">
        <v>2616</v>
      </c>
      <c r="C4399" t="s">
        <v>3354</v>
      </c>
      <c r="D4399" t="s">
        <v>238</v>
      </c>
      <c r="E4399" t="s">
        <v>3573</v>
      </c>
      <c r="F4399" t="s">
        <v>125</v>
      </c>
      <c r="G4399" s="87">
        <v>20200531</v>
      </c>
      <c r="H4399" t="s">
        <v>4447</v>
      </c>
      <c r="I4399" t="s">
        <v>7774</v>
      </c>
      <c r="J4399" t="s">
        <v>7774</v>
      </c>
      <c r="K4399">
        <v>7665</v>
      </c>
      <c r="L4399" t="s">
        <v>7771</v>
      </c>
      <c r="M4399" s="87">
        <v>43991</v>
      </c>
      <c r="N4399" t="s">
        <v>3620</v>
      </c>
      <c r="O4399" t="s">
        <v>3579</v>
      </c>
      <c r="P4399" s="61">
        <v>606.79</v>
      </c>
      <c r="Q4399" t="s">
        <v>3579</v>
      </c>
      <c r="R4399" s="61">
        <v>606.79</v>
      </c>
      <c r="S4399" s="61">
        <v>0</v>
      </c>
    </row>
    <row r="4400" spans="1:19" x14ac:dyDescent="0.2">
      <c r="A4400" t="s">
        <v>870</v>
      </c>
      <c r="B4400" t="s">
        <v>2616</v>
      </c>
      <c r="C4400" t="s">
        <v>3354</v>
      </c>
      <c r="D4400" t="s">
        <v>238</v>
      </c>
      <c r="E4400" t="s">
        <v>3573</v>
      </c>
      <c r="F4400" t="s">
        <v>125</v>
      </c>
      <c r="G4400" s="87">
        <v>20200531</v>
      </c>
      <c r="H4400" t="s">
        <v>4447</v>
      </c>
      <c r="I4400" t="s">
        <v>7774</v>
      </c>
      <c r="J4400" t="s">
        <v>7774</v>
      </c>
      <c r="K4400">
        <v>7665</v>
      </c>
      <c r="L4400" t="s">
        <v>7771</v>
      </c>
      <c r="M4400" s="87">
        <v>43991</v>
      </c>
      <c r="N4400" t="s">
        <v>3620</v>
      </c>
      <c r="O4400" t="s">
        <v>3579</v>
      </c>
      <c r="P4400" s="61">
        <v>703.88</v>
      </c>
      <c r="Q4400" t="s">
        <v>3579</v>
      </c>
      <c r="R4400" s="61">
        <v>703.88</v>
      </c>
      <c r="S4400" s="61">
        <v>0</v>
      </c>
    </row>
    <row r="4401" spans="1:19" x14ac:dyDescent="0.2">
      <c r="A4401" t="s">
        <v>870</v>
      </c>
      <c r="B4401" t="s">
        <v>2616</v>
      </c>
      <c r="C4401" t="s">
        <v>3354</v>
      </c>
      <c r="D4401" t="s">
        <v>238</v>
      </c>
      <c r="E4401" t="s">
        <v>3573</v>
      </c>
      <c r="F4401" t="s">
        <v>125</v>
      </c>
      <c r="G4401" s="87">
        <v>20200531</v>
      </c>
      <c r="H4401" t="s">
        <v>4447</v>
      </c>
      <c r="I4401" t="s">
        <v>7774</v>
      </c>
      <c r="J4401" t="s">
        <v>7774</v>
      </c>
      <c r="K4401">
        <v>7665</v>
      </c>
      <c r="L4401" t="s">
        <v>7771</v>
      </c>
      <c r="M4401" s="87">
        <v>43991</v>
      </c>
      <c r="N4401" t="s">
        <v>3620</v>
      </c>
      <c r="O4401" t="s">
        <v>3579</v>
      </c>
      <c r="P4401" s="61">
        <v>232.43</v>
      </c>
      <c r="Q4401" t="s">
        <v>3579</v>
      </c>
      <c r="R4401" s="61">
        <v>232.43</v>
      </c>
      <c r="S4401" s="61">
        <v>0</v>
      </c>
    </row>
    <row r="4402" spans="1:19" x14ac:dyDescent="0.2">
      <c r="A4402" t="s">
        <v>870</v>
      </c>
      <c r="B4402" t="s">
        <v>2616</v>
      </c>
      <c r="C4402" t="s">
        <v>3354</v>
      </c>
      <c r="D4402" t="s">
        <v>238</v>
      </c>
      <c r="E4402" t="s">
        <v>3573</v>
      </c>
      <c r="F4402" t="s">
        <v>16</v>
      </c>
      <c r="G4402" s="87">
        <v>20200630</v>
      </c>
      <c r="H4402" t="s">
        <v>3617</v>
      </c>
      <c r="J4402" t="s">
        <v>3618</v>
      </c>
      <c r="K4402">
        <v>7681</v>
      </c>
      <c r="L4402" t="s">
        <v>3619</v>
      </c>
      <c r="M4402" s="87">
        <v>43999</v>
      </c>
      <c r="N4402" t="s">
        <v>3620</v>
      </c>
      <c r="O4402" t="s">
        <v>3579</v>
      </c>
      <c r="P4402" s="61">
        <v>-75166.25</v>
      </c>
      <c r="Q4402" t="s">
        <v>3579</v>
      </c>
      <c r="R4402" s="61">
        <v>0</v>
      </c>
      <c r="S4402" s="61">
        <v>-75166.25</v>
      </c>
    </row>
    <row r="4403" spans="1:19" x14ac:dyDescent="0.2">
      <c r="A4403" t="s">
        <v>870</v>
      </c>
      <c r="B4403" t="s">
        <v>2616</v>
      </c>
      <c r="C4403" t="s">
        <v>3354</v>
      </c>
      <c r="D4403" t="s">
        <v>238</v>
      </c>
      <c r="E4403" t="s">
        <v>3573</v>
      </c>
      <c r="F4403" t="s">
        <v>126</v>
      </c>
      <c r="G4403" s="87">
        <v>20200630</v>
      </c>
      <c r="H4403" t="s">
        <v>4447</v>
      </c>
      <c r="I4403" t="s">
        <v>7774</v>
      </c>
      <c r="J4403" t="s">
        <v>7774</v>
      </c>
      <c r="K4403">
        <v>7716</v>
      </c>
      <c r="L4403" t="s">
        <v>7773</v>
      </c>
      <c r="M4403" s="87">
        <v>44018</v>
      </c>
      <c r="N4403" t="s">
        <v>3620</v>
      </c>
      <c r="O4403" t="s">
        <v>3579</v>
      </c>
      <c r="P4403" s="61">
        <v>281.86</v>
      </c>
      <c r="Q4403" t="s">
        <v>3579</v>
      </c>
      <c r="R4403" s="61">
        <v>281.86</v>
      </c>
      <c r="S4403" s="61">
        <v>0</v>
      </c>
    </row>
    <row r="4404" spans="1:19" x14ac:dyDescent="0.2">
      <c r="A4404" t="s">
        <v>870</v>
      </c>
      <c r="B4404" t="s">
        <v>2616</v>
      </c>
      <c r="C4404" t="s">
        <v>3354</v>
      </c>
      <c r="D4404" t="s">
        <v>238</v>
      </c>
      <c r="E4404" t="s">
        <v>3573</v>
      </c>
      <c r="F4404" t="s">
        <v>126</v>
      </c>
      <c r="G4404" s="87">
        <v>20200630</v>
      </c>
      <c r="H4404" t="s">
        <v>4447</v>
      </c>
      <c r="I4404" t="s">
        <v>7774</v>
      </c>
      <c r="J4404" t="s">
        <v>7774</v>
      </c>
      <c r="K4404">
        <v>7717</v>
      </c>
      <c r="L4404" t="s">
        <v>7772</v>
      </c>
      <c r="M4404" s="87">
        <v>44018</v>
      </c>
      <c r="N4404" t="s">
        <v>3620</v>
      </c>
      <c r="O4404" t="s">
        <v>3579</v>
      </c>
      <c r="P4404" s="61">
        <v>-0.06</v>
      </c>
      <c r="Q4404" t="s">
        <v>3579</v>
      </c>
      <c r="R4404" s="61">
        <v>0</v>
      </c>
      <c r="S4404" s="61">
        <v>-0.06</v>
      </c>
    </row>
    <row r="4405" spans="1:19" x14ac:dyDescent="0.2">
      <c r="A4405" t="s">
        <v>870</v>
      </c>
      <c r="B4405" t="s">
        <v>2616</v>
      </c>
      <c r="C4405" t="s">
        <v>3354</v>
      </c>
      <c r="D4405" t="s">
        <v>238</v>
      </c>
      <c r="E4405" t="s">
        <v>3573</v>
      </c>
      <c r="F4405" t="s">
        <v>126</v>
      </c>
      <c r="G4405" s="87">
        <v>20200630</v>
      </c>
      <c r="H4405" t="s">
        <v>4447</v>
      </c>
      <c r="I4405" t="s">
        <v>7774</v>
      </c>
      <c r="J4405" t="s">
        <v>7774</v>
      </c>
      <c r="K4405">
        <v>7716</v>
      </c>
      <c r="L4405" t="s">
        <v>7773</v>
      </c>
      <c r="M4405" s="87">
        <v>44018</v>
      </c>
      <c r="N4405" t="s">
        <v>3620</v>
      </c>
      <c r="O4405" t="s">
        <v>3579</v>
      </c>
      <c r="P4405" s="61">
        <v>434.54</v>
      </c>
      <c r="Q4405" t="s">
        <v>3579</v>
      </c>
      <c r="R4405" s="61">
        <v>434.54</v>
      </c>
      <c r="S4405" s="61">
        <v>0</v>
      </c>
    </row>
    <row r="4406" spans="1:19" x14ac:dyDescent="0.2">
      <c r="A4406" t="s">
        <v>870</v>
      </c>
      <c r="B4406" t="s">
        <v>2616</v>
      </c>
      <c r="C4406" t="s">
        <v>3354</v>
      </c>
      <c r="D4406" t="s">
        <v>238</v>
      </c>
      <c r="E4406" t="s">
        <v>3573</v>
      </c>
      <c r="F4406" t="s">
        <v>126</v>
      </c>
      <c r="G4406" s="87">
        <v>20200630</v>
      </c>
      <c r="H4406" t="s">
        <v>4447</v>
      </c>
      <c r="I4406" t="s">
        <v>7774</v>
      </c>
      <c r="J4406" t="s">
        <v>7774</v>
      </c>
      <c r="K4406">
        <v>7716</v>
      </c>
      <c r="L4406" t="s">
        <v>7773</v>
      </c>
      <c r="M4406" s="87">
        <v>44018</v>
      </c>
      <c r="N4406" t="s">
        <v>3620</v>
      </c>
      <c r="O4406" t="s">
        <v>3579</v>
      </c>
      <c r="P4406" s="61">
        <v>340.59</v>
      </c>
      <c r="Q4406" t="s">
        <v>3579</v>
      </c>
      <c r="R4406" s="61">
        <v>340.59</v>
      </c>
      <c r="S4406" s="61">
        <v>0</v>
      </c>
    </row>
    <row r="4407" spans="1:19" x14ac:dyDescent="0.2">
      <c r="A4407" t="s">
        <v>870</v>
      </c>
      <c r="B4407" t="s">
        <v>2616</v>
      </c>
      <c r="C4407" t="s">
        <v>3354</v>
      </c>
      <c r="D4407" t="s">
        <v>238</v>
      </c>
      <c r="E4407" t="s">
        <v>3573</v>
      </c>
      <c r="F4407" t="s">
        <v>126</v>
      </c>
      <c r="G4407" s="87">
        <v>20200630</v>
      </c>
      <c r="H4407" t="s">
        <v>4447</v>
      </c>
      <c r="I4407" t="s">
        <v>7774</v>
      </c>
      <c r="J4407" t="s">
        <v>7774</v>
      </c>
      <c r="K4407">
        <v>7716</v>
      </c>
      <c r="L4407" t="s">
        <v>7773</v>
      </c>
      <c r="M4407" s="87">
        <v>44018</v>
      </c>
      <c r="N4407" t="s">
        <v>3620</v>
      </c>
      <c r="O4407" t="s">
        <v>3579</v>
      </c>
      <c r="P4407" s="61">
        <v>681.17</v>
      </c>
      <c r="Q4407" t="s">
        <v>3579</v>
      </c>
      <c r="R4407" s="61">
        <v>681.17</v>
      </c>
      <c r="S4407" s="61">
        <v>0</v>
      </c>
    </row>
    <row r="4408" spans="1:19" x14ac:dyDescent="0.2">
      <c r="A4408" t="s">
        <v>870</v>
      </c>
      <c r="B4408" t="s">
        <v>2616</v>
      </c>
      <c r="C4408" t="s">
        <v>3354</v>
      </c>
      <c r="D4408" t="s">
        <v>238</v>
      </c>
      <c r="E4408" t="s">
        <v>3573</v>
      </c>
      <c r="F4408" t="s">
        <v>126</v>
      </c>
      <c r="G4408" s="87">
        <v>20200630</v>
      </c>
      <c r="H4408" t="s">
        <v>4447</v>
      </c>
      <c r="I4408" t="s">
        <v>7774</v>
      </c>
      <c r="J4408" t="s">
        <v>7774</v>
      </c>
      <c r="K4408">
        <v>7716</v>
      </c>
      <c r="L4408" t="s">
        <v>7773</v>
      </c>
      <c r="M4408" s="87">
        <v>44018</v>
      </c>
      <c r="N4408" t="s">
        <v>3620</v>
      </c>
      <c r="O4408" t="s">
        <v>3579</v>
      </c>
      <c r="P4408" s="61">
        <v>105.7</v>
      </c>
      <c r="Q4408" t="s">
        <v>3579</v>
      </c>
      <c r="R4408" s="61">
        <v>105.7</v>
      </c>
      <c r="S4408" s="61">
        <v>0</v>
      </c>
    </row>
    <row r="4409" spans="1:19" x14ac:dyDescent="0.2">
      <c r="A4409" t="s">
        <v>870</v>
      </c>
      <c r="B4409" t="s">
        <v>2616</v>
      </c>
      <c r="C4409" t="s">
        <v>3354</v>
      </c>
      <c r="D4409" t="s">
        <v>238</v>
      </c>
      <c r="E4409" t="s">
        <v>3573</v>
      </c>
      <c r="F4409" t="s">
        <v>126</v>
      </c>
      <c r="G4409" s="87">
        <v>20200630</v>
      </c>
      <c r="H4409" t="s">
        <v>4447</v>
      </c>
      <c r="I4409" t="s">
        <v>7774</v>
      </c>
      <c r="J4409" t="s">
        <v>7774</v>
      </c>
      <c r="K4409">
        <v>7716</v>
      </c>
      <c r="L4409" t="s">
        <v>7773</v>
      </c>
      <c r="M4409" s="87">
        <v>44018</v>
      </c>
      <c r="N4409" t="s">
        <v>3620</v>
      </c>
      <c r="O4409" t="s">
        <v>3579</v>
      </c>
      <c r="P4409" s="61">
        <v>587.22</v>
      </c>
      <c r="Q4409" t="s">
        <v>3579</v>
      </c>
      <c r="R4409" s="61">
        <v>587.22</v>
      </c>
      <c r="S4409" s="61">
        <v>0</v>
      </c>
    </row>
    <row r="4410" spans="1:19" x14ac:dyDescent="0.2">
      <c r="A4410" t="s">
        <v>870</v>
      </c>
      <c r="B4410" t="s">
        <v>2616</v>
      </c>
      <c r="C4410" t="s">
        <v>3354</v>
      </c>
      <c r="D4410" t="s">
        <v>238</v>
      </c>
      <c r="E4410" t="s">
        <v>3573</v>
      </c>
      <c r="F4410" t="s">
        <v>126</v>
      </c>
      <c r="G4410" s="87">
        <v>20200630</v>
      </c>
      <c r="H4410" t="s">
        <v>4447</v>
      </c>
      <c r="I4410" t="s">
        <v>7774</v>
      </c>
      <c r="J4410" t="s">
        <v>7774</v>
      </c>
      <c r="K4410">
        <v>7716</v>
      </c>
      <c r="L4410" t="s">
        <v>7773</v>
      </c>
      <c r="M4410" s="87">
        <v>44018</v>
      </c>
      <c r="N4410" t="s">
        <v>3620</v>
      </c>
      <c r="O4410" t="s">
        <v>3579</v>
      </c>
      <c r="P4410" s="61">
        <v>224.93</v>
      </c>
      <c r="Q4410" t="s">
        <v>3579</v>
      </c>
      <c r="R4410" s="61">
        <v>224.93</v>
      </c>
      <c r="S4410" s="61">
        <v>0</v>
      </c>
    </row>
    <row r="4411" spans="1:19" x14ac:dyDescent="0.2">
      <c r="A4411" t="s">
        <v>870</v>
      </c>
      <c r="B4411" t="s">
        <v>2616</v>
      </c>
      <c r="C4411" t="s">
        <v>3354</v>
      </c>
      <c r="D4411" t="s">
        <v>238</v>
      </c>
      <c r="E4411" t="s">
        <v>3573</v>
      </c>
      <c r="F4411" t="s">
        <v>126</v>
      </c>
      <c r="G4411" s="87">
        <v>20200630</v>
      </c>
      <c r="H4411" t="s">
        <v>4447</v>
      </c>
      <c r="I4411" t="s">
        <v>7774</v>
      </c>
      <c r="J4411" t="s">
        <v>7774</v>
      </c>
      <c r="K4411">
        <v>7716</v>
      </c>
      <c r="L4411" t="s">
        <v>7773</v>
      </c>
      <c r="M4411" s="87">
        <v>44018</v>
      </c>
      <c r="N4411" t="s">
        <v>3620</v>
      </c>
      <c r="O4411" t="s">
        <v>3579</v>
      </c>
      <c r="P4411" s="61">
        <v>692.92</v>
      </c>
      <c r="Q4411" t="s">
        <v>3579</v>
      </c>
      <c r="R4411" s="61">
        <v>692.92</v>
      </c>
      <c r="S4411" s="61">
        <v>0</v>
      </c>
    </row>
    <row r="4412" spans="1:19" x14ac:dyDescent="0.2">
      <c r="A4412" t="s">
        <v>870</v>
      </c>
      <c r="B4412" t="s">
        <v>2616</v>
      </c>
      <c r="C4412" t="s">
        <v>3354</v>
      </c>
      <c r="D4412" t="s">
        <v>238</v>
      </c>
      <c r="E4412" t="s">
        <v>3573</v>
      </c>
      <c r="F4412" t="s">
        <v>126</v>
      </c>
      <c r="G4412" s="87">
        <v>20200630</v>
      </c>
      <c r="H4412" t="s">
        <v>4447</v>
      </c>
      <c r="I4412" t="s">
        <v>7774</v>
      </c>
      <c r="J4412" t="s">
        <v>7774</v>
      </c>
      <c r="K4412">
        <v>7716</v>
      </c>
      <c r="L4412" t="s">
        <v>7773</v>
      </c>
      <c r="M4412" s="87">
        <v>44018</v>
      </c>
      <c r="N4412" t="s">
        <v>3620</v>
      </c>
      <c r="O4412" t="s">
        <v>3579</v>
      </c>
      <c r="P4412" s="61">
        <v>528.5</v>
      </c>
      <c r="Q4412" t="s">
        <v>3579</v>
      </c>
      <c r="R4412" s="61">
        <v>528.5</v>
      </c>
      <c r="S4412" s="61">
        <v>0</v>
      </c>
    </row>
    <row r="4413" spans="1:19" x14ac:dyDescent="0.2">
      <c r="A4413" t="s">
        <v>870</v>
      </c>
      <c r="B4413" t="s">
        <v>2616</v>
      </c>
      <c r="C4413" t="s">
        <v>3354</v>
      </c>
      <c r="D4413" t="s">
        <v>238</v>
      </c>
      <c r="E4413" t="s">
        <v>3573</v>
      </c>
      <c r="F4413" t="s">
        <v>126</v>
      </c>
      <c r="G4413" s="87">
        <v>20200630</v>
      </c>
      <c r="H4413" t="s">
        <v>4447</v>
      </c>
      <c r="I4413" t="s">
        <v>7774</v>
      </c>
      <c r="J4413" t="s">
        <v>7774</v>
      </c>
      <c r="K4413">
        <v>7716</v>
      </c>
      <c r="L4413" t="s">
        <v>7773</v>
      </c>
      <c r="M4413" s="87">
        <v>44018</v>
      </c>
      <c r="N4413" t="s">
        <v>3620</v>
      </c>
      <c r="O4413" t="s">
        <v>3579</v>
      </c>
      <c r="P4413" s="61">
        <v>751.64</v>
      </c>
      <c r="Q4413" t="s">
        <v>3579</v>
      </c>
      <c r="R4413" s="61">
        <v>751.64</v>
      </c>
      <c r="S4413" s="61">
        <v>0</v>
      </c>
    </row>
    <row r="4414" spans="1:19" x14ac:dyDescent="0.2">
      <c r="A4414" t="s">
        <v>870</v>
      </c>
      <c r="B4414" t="s">
        <v>2616</v>
      </c>
      <c r="C4414" t="s">
        <v>3354</v>
      </c>
      <c r="D4414" t="s">
        <v>238</v>
      </c>
      <c r="E4414" t="s">
        <v>3573</v>
      </c>
      <c r="F4414" t="s">
        <v>126</v>
      </c>
      <c r="G4414" s="87">
        <v>20200630</v>
      </c>
      <c r="H4414" t="s">
        <v>4447</v>
      </c>
      <c r="I4414" t="s">
        <v>7774</v>
      </c>
      <c r="J4414" t="s">
        <v>7774</v>
      </c>
      <c r="K4414">
        <v>7716</v>
      </c>
      <c r="L4414" t="s">
        <v>7773</v>
      </c>
      <c r="M4414" s="87">
        <v>44018</v>
      </c>
      <c r="N4414" t="s">
        <v>3620</v>
      </c>
      <c r="O4414" t="s">
        <v>3579</v>
      </c>
      <c r="P4414" s="61">
        <v>375.82</v>
      </c>
      <c r="Q4414" t="s">
        <v>3579</v>
      </c>
      <c r="R4414" s="61">
        <v>375.82</v>
      </c>
      <c r="S4414" s="61">
        <v>0</v>
      </c>
    </row>
    <row r="4415" spans="1:19" x14ac:dyDescent="0.2">
      <c r="A4415" t="s">
        <v>870</v>
      </c>
      <c r="B4415" t="s">
        <v>2616</v>
      </c>
      <c r="C4415" t="s">
        <v>3354</v>
      </c>
      <c r="D4415" t="s">
        <v>238</v>
      </c>
      <c r="E4415" t="s">
        <v>3573</v>
      </c>
      <c r="F4415" t="s">
        <v>126</v>
      </c>
      <c r="G4415" s="87">
        <v>20200630</v>
      </c>
      <c r="H4415" t="s">
        <v>4447</v>
      </c>
      <c r="I4415" t="s">
        <v>7774</v>
      </c>
      <c r="J4415" t="s">
        <v>7774</v>
      </c>
      <c r="K4415">
        <v>7716</v>
      </c>
      <c r="L4415" t="s">
        <v>7773</v>
      </c>
      <c r="M4415" s="87">
        <v>44018</v>
      </c>
      <c r="N4415" t="s">
        <v>3620</v>
      </c>
      <c r="O4415" t="s">
        <v>3579</v>
      </c>
      <c r="P4415" s="61">
        <v>258.37</v>
      </c>
      <c r="Q4415" t="s">
        <v>3579</v>
      </c>
      <c r="R4415" s="61">
        <v>258.37</v>
      </c>
      <c r="S4415" s="61">
        <v>0</v>
      </c>
    </row>
    <row r="4416" spans="1:19" x14ac:dyDescent="0.2">
      <c r="A4416" t="s">
        <v>870</v>
      </c>
      <c r="B4416" t="s">
        <v>2616</v>
      </c>
      <c r="C4416" t="s">
        <v>3354</v>
      </c>
      <c r="D4416" t="s">
        <v>238</v>
      </c>
      <c r="E4416" t="s">
        <v>3573</v>
      </c>
      <c r="F4416" t="s">
        <v>126</v>
      </c>
      <c r="G4416" s="87">
        <v>20200630</v>
      </c>
      <c r="H4416" t="s">
        <v>4447</v>
      </c>
      <c r="I4416" t="s">
        <v>7774</v>
      </c>
      <c r="J4416" t="s">
        <v>7774</v>
      </c>
      <c r="K4416">
        <v>7716</v>
      </c>
      <c r="L4416" t="s">
        <v>7773</v>
      </c>
      <c r="M4416" s="87">
        <v>44018</v>
      </c>
      <c r="N4416" t="s">
        <v>3620</v>
      </c>
      <c r="O4416" t="s">
        <v>3579</v>
      </c>
      <c r="P4416" s="61">
        <v>340.59</v>
      </c>
      <c r="Q4416" t="s">
        <v>3579</v>
      </c>
      <c r="R4416" s="61">
        <v>340.59</v>
      </c>
      <c r="S4416" s="61">
        <v>0</v>
      </c>
    </row>
    <row r="4417" spans="1:19" x14ac:dyDescent="0.2">
      <c r="A4417" t="s">
        <v>870</v>
      </c>
      <c r="B4417" t="s">
        <v>2616</v>
      </c>
      <c r="C4417" t="s">
        <v>3354</v>
      </c>
      <c r="D4417" t="s">
        <v>238</v>
      </c>
      <c r="E4417" t="s">
        <v>3573</v>
      </c>
      <c r="F4417" t="s">
        <v>126</v>
      </c>
      <c r="G4417" s="87">
        <v>20200630</v>
      </c>
      <c r="H4417" t="s">
        <v>4447</v>
      </c>
      <c r="I4417" t="s">
        <v>7774</v>
      </c>
      <c r="J4417" t="s">
        <v>7774</v>
      </c>
      <c r="K4417">
        <v>7716</v>
      </c>
      <c r="L4417" t="s">
        <v>7773</v>
      </c>
      <c r="M4417" s="87">
        <v>44018</v>
      </c>
      <c r="N4417" t="s">
        <v>3620</v>
      </c>
      <c r="O4417" t="s">
        <v>3579</v>
      </c>
      <c r="P4417" s="61">
        <v>528.5</v>
      </c>
      <c r="Q4417" t="s">
        <v>3579</v>
      </c>
      <c r="R4417" s="61">
        <v>528.5</v>
      </c>
      <c r="S4417" s="61">
        <v>0</v>
      </c>
    </row>
    <row r="4418" spans="1:19" x14ac:dyDescent="0.2">
      <c r="A4418" t="s">
        <v>870</v>
      </c>
      <c r="B4418" t="s">
        <v>2616</v>
      </c>
      <c r="C4418" t="s">
        <v>3354</v>
      </c>
      <c r="D4418" t="s">
        <v>238</v>
      </c>
      <c r="E4418" t="s">
        <v>3573</v>
      </c>
      <c r="F4418" t="s">
        <v>126</v>
      </c>
      <c r="G4418" s="87">
        <v>20200630</v>
      </c>
      <c r="H4418" t="s">
        <v>4447</v>
      </c>
      <c r="I4418" t="s">
        <v>7774</v>
      </c>
      <c r="J4418" t="s">
        <v>7774</v>
      </c>
      <c r="K4418">
        <v>7716</v>
      </c>
      <c r="L4418" t="s">
        <v>7773</v>
      </c>
      <c r="M4418" s="87">
        <v>44018</v>
      </c>
      <c r="N4418" t="s">
        <v>3620</v>
      </c>
      <c r="O4418" t="s">
        <v>3579</v>
      </c>
      <c r="P4418" s="61">
        <v>598.96</v>
      </c>
      <c r="Q4418" t="s">
        <v>3579</v>
      </c>
      <c r="R4418" s="61">
        <v>598.96</v>
      </c>
      <c r="S4418" s="61">
        <v>0</v>
      </c>
    </row>
    <row r="4419" spans="1:19" x14ac:dyDescent="0.2">
      <c r="A4419" t="s">
        <v>870</v>
      </c>
      <c r="B4419" t="s">
        <v>2616</v>
      </c>
      <c r="C4419" t="s">
        <v>3354</v>
      </c>
      <c r="D4419" t="s">
        <v>238</v>
      </c>
      <c r="E4419" t="s">
        <v>3573</v>
      </c>
      <c r="F4419" t="s">
        <v>16</v>
      </c>
      <c r="G4419" s="87">
        <v>20200630</v>
      </c>
      <c r="H4419" t="s">
        <v>3617</v>
      </c>
      <c r="I4419" t="s">
        <v>3618</v>
      </c>
      <c r="J4419" t="s">
        <v>3618</v>
      </c>
      <c r="K4419">
        <v>7716</v>
      </c>
      <c r="L4419" t="s">
        <v>7773</v>
      </c>
      <c r="M4419" s="87">
        <v>44018</v>
      </c>
      <c r="N4419" t="s">
        <v>3620</v>
      </c>
      <c r="O4419" t="s">
        <v>3579</v>
      </c>
      <c r="P4419" s="61">
        <v>-598.96</v>
      </c>
      <c r="Q4419" t="s">
        <v>3579</v>
      </c>
      <c r="R4419" s="61">
        <v>0</v>
      </c>
      <c r="S4419" s="61">
        <v>-598.96</v>
      </c>
    </row>
    <row r="4420" spans="1:19" x14ac:dyDescent="0.2">
      <c r="A4420" t="s">
        <v>870</v>
      </c>
      <c r="B4420" t="s">
        <v>2616</v>
      </c>
      <c r="C4420" t="s">
        <v>3354</v>
      </c>
      <c r="D4420" t="s">
        <v>238</v>
      </c>
      <c r="E4420" t="s">
        <v>3573</v>
      </c>
      <c r="F4420" t="s">
        <v>16</v>
      </c>
      <c r="G4420" s="87">
        <v>20200630</v>
      </c>
      <c r="H4420" t="s">
        <v>3617</v>
      </c>
      <c r="I4420" t="s">
        <v>3618</v>
      </c>
      <c r="J4420" t="s">
        <v>3618</v>
      </c>
      <c r="K4420">
        <v>7716</v>
      </c>
      <c r="L4420" t="s">
        <v>7773</v>
      </c>
      <c r="M4420" s="87">
        <v>44018</v>
      </c>
      <c r="N4420" t="s">
        <v>3620</v>
      </c>
      <c r="O4420" t="s">
        <v>3579</v>
      </c>
      <c r="P4420" s="61">
        <v>-528.5</v>
      </c>
      <c r="Q4420" t="s">
        <v>3579</v>
      </c>
      <c r="R4420" s="61">
        <v>0</v>
      </c>
      <c r="S4420" s="61">
        <v>-528.5</v>
      </c>
    </row>
    <row r="4421" spans="1:19" x14ac:dyDescent="0.2">
      <c r="A4421" t="s">
        <v>870</v>
      </c>
      <c r="B4421" t="s">
        <v>2616</v>
      </c>
      <c r="C4421" t="s">
        <v>3354</v>
      </c>
      <c r="D4421" t="s">
        <v>238</v>
      </c>
      <c r="E4421" t="s">
        <v>3573</v>
      </c>
      <c r="F4421" t="s">
        <v>16</v>
      </c>
      <c r="G4421" s="87">
        <v>20200630</v>
      </c>
      <c r="H4421" t="s">
        <v>3617</v>
      </c>
      <c r="I4421" t="s">
        <v>3618</v>
      </c>
      <c r="J4421" t="s">
        <v>3618</v>
      </c>
      <c r="K4421">
        <v>7716</v>
      </c>
      <c r="L4421" t="s">
        <v>7773</v>
      </c>
      <c r="M4421" s="87">
        <v>44018</v>
      </c>
      <c r="N4421" t="s">
        <v>3620</v>
      </c>
      <c r="O4421" t="s">
        <v>3579</v>
      </c>
      <c r="P4421" s="61">
        <v>-340.59</v>
      </c>
      <c r="Q4421" t="s">
        <v>3579</v>
      </c>
      <c r="R4421" s="61">
        <v>0</v>
      </c>
      <c r="S4421" s="61">
        <v>-340.59</v>
      </c>
    </row>
    <row r="4422" spans="1:19" x14ac:dyDescent="0.2">
      <c r="A4422" t="s">
        <v>870</v>
      </c>
      <c r="B4422" t="s">
        <v>2616</v>
      </c>
      <c r="C4422" t="s">
        <v>3354</v>
      </c>
      <c r="D4422" t="s">
        <v>238</v>
      </c>
      <c r="E4422" t="s">
        <v>3573</v>
      </c>
      <c r="F4422" t="s">
        <v>16</v>
      </c>
      <c r="G4422" s="87">
        <v>20200630</v>
      </c>
      <c r="H4422" t="s">
        <v>3617</v>
      </c>
      <c r="I4422" t="s">
        <v>3618</v>
      </c>
      <c r="J4422" t="s">
        <v>3618</v>
      </c>
      <c r="K4422">
        <v>7716</v>
      </c>
      <c r="L4422" t="s">
        <v>7773</v>
      </c>
      <c r="M4422" s="87">
        <v>44018</v>
      </c>
      <c r="N4422" t="s">
        <v>3620</v>
      </c>
      <c r="O4422" t="s">
        <v>3579</v>
      </c>
      <c r="P4422" s="61">
        <v>-258.37</v>
      </c>
      <c r="Q4422" t="s">
        <v>3579</v>
      </c>
      <c r="R4422" s="61">
        <v>0</v>
      </c>
      <c r="S4422" s="61">
        <v>-258.37</v>
      </c>
    </row>
    <row r="4423" spans="1:19" x14ac:dyDescent="0.2">
      <c r="A4423" t="s">
        <v>870</v>
      </c>
      <c r="B4423" t="s">
        <v>2616</v>
      </c>
      <c r="C4423" t="s">
        <v>3354</v>
      </c>
      <c r="D4423" t="s">
        <v>238</v>
      </c>
      <c r="E4423" t="s">
        <v>3573</v>
      </c>
      <c r="F4423" t="s">
        <v>16</v>
      </c>
      <c r="G4423" s="87">
        <v>20200630</v>
      </c>
      <c r="H4423" t="s">
        <v>3617</v>
      </c>
      <c r="I4423" t="s">
        <v>3618</v>
      </c>
      <c r="J4423" t="s">
        <v>3618</v>
      </c>
      <c r="K4423">
        <v>7716</v>
      </c>
      <c r="L4423" t="s">
        <v>7773</v>
      </c>
      <c r="M4423" s="87">
        <v>44018</v>
      </c>
      <c r="N4423" t="s">
        <v>3620</v>
      </c>
      <c r="O4423" t="s">
        <v>3579</v>
      </c>
      <c r="P4423" s="61">
        <v>-375.82</v>
      </c>
      <c r="Q4423" t="s">
        <v>3579</v>
      </c>
      <c r="R4423" s="61">
        <v>0</v>
      </c>
      <c r="S4423" s="61">
        <v>-375.82</v>
      </c>
    </row>
    <row r="4424" spans="1:19" x14ac:dyDescent="0.2">
      <c r="A4424" t="s">
        <v>870</v>
      </c>
      <c r="B4424" t="s">
        <v>2616</v>
      </c>
      <c r="C4424" t="s">
        <v>3354</v>
      </c>
      <c r="D4424" t="s">
        <v>238</v>
      </c>
      <c r="E4424" t="s">
        <v>3573</v>
      </c>
      <c r="F4424" t="s">
        <v>16</v>
      </c>
      <c r="G4424" s="87">
        <v>20200630</v>
      </c>
      <c r="H4424" t="s">
        <v>3617</v>
      </c>
      <c r="I4424" t="s">
        <v>3618</v>
      </c>
      <c r="J4424" t="s">
        <v>3618</v>
      </c>
      <c r="K4424">
        <v>7716</v>
      </c>
      <c r="L4424" t="s">
        <v>7773</v>
      </c>
      <c r="M4424" s="87">
        <v>44018</v>
      </c>
      <c r="N4424" t="s">
        <v>3620</v>
      </c>
      <c r="O4424" t="s">
        <v>3579</v>
      </c>
      <c r="P4424" s="61">
        <v>-528.5</v>
      </c>
      <c r="Q4424" t="s">
        <v>3579</v>
      </c>
      <c r="R4424" s="61">
        <v>0</v>
      </c>
      <c r="S4424" s="61">
        <v>-528.5</v>
      </c>
    </row>
    <row r="4425" spans="1:19" x14ac:dyDescent="0.2">
      <c r="A4425" t="s">
        <v>870</v>
      </c>
      <c r="B4425" t="s">
        <v>2616</v>
      </c>
      <c r="C4425" t="s">
        <v>3354</v>
      </c>
      <c r="D4425" t="s">
        <v>238</v>
      </c>
      <c r="E4425" t="s">
        <v>3573</v>
      </c>
      <c r="F4425" t="s">
        <v>16</v>
      </c>
      <c r="G4425" s="87">
        <v>20200630</v>
      </c>
      <c r="H4425" t="s">
        <v>3617</v>
      </c>
      <c r="I4425" t="s">
        <v>3618</v>
      </c>
      <c r="J4425" t="s">
        <v>3618</v>
      </c>
      <c r="K4425">
        <v>7716</v>
      </c>
      <c r="L4425" t="s">
        <v>7773</v>
      </c>
      <c r="M4425" s="87">
        <v>44018</v>
      </c>
      <c r="N4425" t="s">
        <v>3620</v>
      </c>
      <c r="O4425" t="s">
        <v>3579</v>
      </c>
      <c r="P4425" s="61">
        <v>-692.92</v>
      </c>
      <c r="Q4425" t="s">
        <v>3579</v>
      </c>
      <c r="R4425" s="61">
        <v>0</v>
      </c>
      <c r="S4425" s="61">
        <v>-692.92</v>
      </c>
    </row>
    <row r="4426" spans="1:19" x14ac:dyDescent="0.2">
      <c r="A4426" t="s">
        <v>870</v>
      </c>
      <c r="B4426" t="s">
        <v>2616</v>
      </c>
      <c r="C4426" t="s">
        <v>3354</v>
      </c>
      <c r="D4426" t="s">
        <v>238</v>
      </c>
      <c r="E4426" t="s">
        <v>3573</v>
      </c>
      <c r="F4426" t="s">
        <v>16</v>
      </c>
      <c r="G4426" s="87">
        <v>20200630</v>
      </c>
      <c r="H4426" t="s">
        <v>3617</v>
      </c>
      <c r="I4426" t="s">
        <v>3618</v>
      </c>
      <c r="J4426" t="s">
        <v>3618</v>
      </c>
      <c r="K4426">
        <v>7716</v>
      </c>
      <c r="L4426" t="s">
        <v>7773</v>
      </c>
      <c r="M4426" s="87">
        <v>44018</v>
      </c>
      <c r="N4426" t="s">
        <v>3620</v>
      </c>
      <c r="O4426" t="s">
        <v>3579</v>
      </c>
      <c r="P4426" s="61">
        <v>-224.93</v>
      </c>
      <c r="Q4426" t="s">
        <v>3579</v>
      </c>
      <c r="R4426" s="61">
        <v>0</v>
      </c>
      <c r="S4426" s="61">
        <v>-224.93</v>
      </c>
    </row>
    <row r="4427" spans="1:19" x14ac:dyDescent="0.2">
      <c r="A4427" t="s">
        <v>870</v>
      </c>
      <c r="B4427" t="s">
        <v>2616</v>
      </c>
      <c r="C4427" t="s">
        <v>3354</v>
      </c>
      <c r="D4427" t="s">
        <v>238</v>
      </c>
      <c r="E4427" t="s">
        <v>3573</v>
      </c>
      <c r="F4427" t="s">
        <v>16</v>
      </c>
      <c r="G4427" s="87">
        <v>20200630</v>
      </c>
      <c r="H4427" t="s">
        <v>3617</v>
      </c>
      <c r="I4427" t="s">
        <v>3618</v>
      </c>
      <c r="J4427" t="s">
        <v>3618</v>
      </c>
      <c r="K4427">
        <v>7716</v>
      </c>
      <c r="L4427" t="s">
        <v>7773</v>
      </c>
      <c r="M4427" s="87">
        <v>44018</v>
      </c>
      <c r="N4427" t="s">
        <v>3620</v>
      </c>
      <c r="O4427" t="s">
        <v>3579</v>
      </c>
      <c r="P4427" s="61">
        <v>-587.22</v>
      </c>
      <c r="Q4427" t="s">
        <v>3579</v>
      </c>
      <c r="R4427" s="61">
        <v>0</v>
      </c>
      <c r="S4427" s="61">
        <v>-587.22</v>
      </c>
    </row>
    <row r="4428" spans="1:19" x14ac:dyDescent="0.2">
      <c r="A4428" t="s">
        <v>870</v>
      </c>
      <c r="B4428" t="s">
        <v>2616</v>
      </c>
      <c r="C4428" t="s">
        <v>3354</v>
      </c>
      <c r="D4428" t="s">
        <v>238</v>
      </c>
      <c r="E4428" t="s">
        <v>3573</v>
      </c>
      <c r="F4428" t="s">
        <v>16</v>
      </c>
      <c r="G4428" s="87">
        <v>20200630</v>
      </c>
      <c r="H4428" t="s">
        <v>3617</v>
      </c>
      <c r="I4428" t="s">
        <v>3618</v>
      </c>
      <c r="J4428" t="s">
        <v>3618</v>
      </c>
      <c r="K4428">
        <v>7716</v>
      </c>
      <c r="L4428" t="s">
        <v>7773</v>
      </c>
      <c r="M4428" s="87">
        <v>44018</v>
      </c>
      <c r="N4428" t="s">
        <v>3620</v>
      </c>
      <c r="O4428" t="s">
        <v>3579</v>
      </c>
      <c r="P4428" s="61">
        <v>-105.7</v>
      </c>
      <c r="Q4428" t="s">
        <v>3579</v>
      </c>
      <c r="R4428" s="61">
        <v>0</v>
      </c>
      <c r="S4428" s="61">
        <v>-105.7</v>
      </c>
    </row>
    <row r="4429" spans="1:19" x14ac:dyDescent="0.2">
      <c r="A4429" t="s">
        <v>870</v>
      </c>
      <c r="B4429" t="s">
        <v>2616</v>
      </c>
      <c r="C4429" t="s">
        <v>3354</v>
      </c>
      <c r="D4429" t="s">
        <v>238</v>
      </c>
      <c r="E4429" t="s">
        <v>3573</v>
      </c>
      <c r="F4429" t="s">
        <v>16</v>
      </c>
      <c r="G4429" s="87">
        <v>20200630</v>
      </c>
      <c r="H4429" t="s">
        <v>3617</v>
      </c>
      <c r="I4429" t="s">
        <v>3618</v>
      </c>
      <c r="J4429" t="s">
        <v>3618</v>
      </c>
      <c r="K4429">
        <v>7716</v>
      </c>
      <c r="L4429" t="s">
        <v>7773</v>
      </c>
      <c r="M4429" s="87">
        <v>44018</v>
      </c>
      <c r="N4429" t="s">
        <v>3620</v>
      </c>
      <c r="O4429" t="s">
        <v>3579</v>
      </c>
      <c r="P4429" s="61">
        <v>-681.17</v>
      </c>
      <c r="Q4429" t="s">
        <v>3579</v>
      </c>
      <c r="R4429" s="61">
        <v>0</v>
      </c>
      <c r="S4429" s="61">
        <v>-681.17</v>
      </c>
    </row>
    <row r="4430" spans="1:19" x14ac:dyDescent="0.2">
      <c r="A4430" t="s">
        <v>870</v>
      </c>
      <c r="B4430" t="s">
        <v>2616</v>
      </c>
      <c r="C4430" t="s">
        <v>3354</v>
      </c>
      <c r="D4430" t="s">
        <v>238</v>
      </c>
      <c r="E4430" t="s">
        <v>3573</v>
      </c>
      <c r="F4430" t="s">
        <v>16</v>
      </c>
      <c r="G4430" s="87">
        <v>20200630</v>
      </c>
      <c r="H4430" t="s">
        <v>3617</v>
      </c>
      <c r="I4430" t="s">
        <v>3618</v>
      </c>
      <c r="J4430" t="s">
        <v>3618</v>
      </c>
      <c r="K4430">
        <v>7716</v>
      </c>
      <c r="L4430" t="s">
        <v>7773</v>
      </c>
      <c r="M4430" s="87">
        <v>44018</v>
      </c>
      <c r="N4430" t="s">
        <v>3620</v>
      </c>
      <c r="O4430" t="s">
        <v>3579</v>
      </c>
      <c r="P4430" s="61">
        <v>-340.59</v>
      </c>
      <c r="Q4430" t="s">
        <v>3579</v>
      </c>
      <c r="R4430" s="61">
        <v>0</v>
      </c>
      <c r="S4430" s="61">
        <v>-340.59</v>
      </c>
    </row>
    <row r="4431" spans="1:19" x14ac:dyDescent="0.2">
      <c r="A4431" t="s">
        <v>870</v>
      </c>
      <c r="B4431" t="s">
        <v>2616</v>
      </c>
      <c r="C4431" t="s">
        <v>3354</v>
      </c>
      <c r="D4431" t="s">
        <v>238</v>
      </c>
      <c r="E4431" t="s">
        <v>3573</v>
      </c>
      <c r="F4431" t="s">
        <v>16</v>
      </c>
      <c r="G4431" s="87">
        <v>20200630</v>
      </c>
      <c r="H4431" t="s">
        <v>3617</v>
      </c>
      <c r="I4431" t="s">
        <v>3618</v>
      </c>
      <c r="J4431" t="s">
        <v>3618</v>
      </c>
      <c r="K4431">
        <v>7716</v>
      </c>
      <c r="L4431" t="s">
        <v>7773</v>
      </c>
      <c r="M4431" s="87">
        <v>44018</v>
      </c>
      <c r="N4431" t="s">
        <v>3620</v>
      </c>
      <c r="O4431" t="s">
        <v>3579</v>
      </c>
      <c r="P4431" s="61">
        <v>-434.54</v>
      </c>
      <c r="Q4431" t="s">
        <v>3579</v>
      </c>
      <c r="R4431" s="61">
        <v>0</v>
      </c>
      <c r="S4431" s="61">
        <v>-434.54</v>
      </c>
    </row>
    <row r="4432" spans="1:19" x14ac:dyDescent="0.2">
      <c r="A4432" t="s">
        <v>870</v>
      </c>
      <c r="B4432" t="s">
        <v>2616</v>
      </c>
      <c r="C4432" t="s">
        <v>3354</v>
      </c>
      <c r="D4432" t="s">
        <v>238</v>
      </c>
      <c r="E4432" t="s">
        <v>3573</v>
      </c>
      <c r="F4432" t="s">
        <v>16</v>
      </c>
      <c r="G4432" s="87">
        <v>20200630</v>
      </c>
      <c r="H4432" t="s">
        <v>3617</v>
      </c>
      <c r="I4432" t="s">
        <v>3618</v>
      </c>
      <c r="J4432" t="s">
        <v>3618</v>
      </c>
      <c r="K4432">
        <v>7716</v>
      </c>
      <c r="L4432" t="s">
        <v>7773</v>
      </c>
      <c r="M4432" s="87">
        <v>44018</v>
      </c>
      <c r="N4432" t="s">
        <v>3620</v>
      </c>
      <c r="O4432" t="s">
        <v>3579</v>
      </c>
      <c r="P4432" s="61">
        <v>-751.64</v>
      </c>
      <c r="Q4432" t="s">
        <v>3579</v>
      </c>
      <c r="R4432" s="61">
        <v>0</v>
      </c>
      <c r="S4432" s="61">
        <v>-751.64</v>
      </c>
    </row>
    <row r="4433" spans="1:19" x14ac:dyDescent="0.2">
      <c r="A4433" t="s">
        <v>870</v>
      </c>
      <c r="B4433" t="s">
        <v>2616</v>
      </c>
      <c r="C4433" t="s">
        <v>3354</v>
      </c>
      <c r="D4433" t="s">
        <v>238</v>
      </c>
      <c r="E4433" t="s">
        <v>3573</v>
      </c>
      <c r="F4433" t="s">
        <v>16</v>
      </c>
      <c r="G4433" s="87">
        <v>20200630</v>
      </c>
      <c r="H4433" t="s">
        <v>3617</v>
      </c>
      <c r="I4433" t="s">
        <v>3618</v>
      </c>
      <c r="J4433" t="s">
        <v>3618</v>
      </c>
      <c r="K4433">
        <v>7717</v>
      </c>
      <c r="L4433" t="s">
        <v>7772</v>
      </c>
      <c r="M4433" s="87">
        <v>44018</v>
      </c>
      <c r="N4433" t="s">
        <v>3620</v>
      </c>
      <c r="O4433" t="s">
        <v>3579</v>
      </c>
      <c r="P4433" s="61">
        <v>0.06</v>
      </c>
      <c r="Q4433" t="s">
        <v>3579</v>
      </c>
      <c r="R4433" s="61">
        <v>0.06</v>
      </c>
      <c r="S4433" s="61">
        <v>0</v>
      </c>
    </row>
    <row r="4434" spans="1:19" x14ac:dyDescent="0.2">
      <c r="A4434" t="s">
        <v>870</v>
      </c>
      <c r="B4434" t="s">
        <v>2616</v>
      </c>
      <c r="C4434" t="s">
        <v>3354</v>
      </c>
      <c r="D4434" t="s">
        <v>238</v>
      </c>
      <c r="E4434" t="s">
        <v>3573</v>
      </c>
      <c r="F4434" t="s">
        <v>16</v>
      </c>
      <c r="G4434" s="87">
        <v>20200630</v>
      </c>
      <c r="H4434" t="s">
        <v>3617</v>
      </c>
      <c r="I4434" t="s">
        <v>3618</v>
      </c>
      <c r="J4434" t="s">
        <v>3618</v>
      </c>
      <c r="K4434">
        <v>7716</v>
      </c>
      <c r="L4434" t="s">
        <v>7773</v>
      </c>
      <c r="M4434" s="87">
        <v>44018</v>
      </c>
      <c r="N4434" t="s">
        <v>3620</v>
      </c>
      <c r="O4434" t="s">
        <v>3579</v>
      </c>
      <c r="P4434" s="61">
        <v>-281.86</v>
      </c>
      <c r="Q4434" t="s">
        <v>3579</v>
      </c>
      <c r="R4434" s="61">
        <v>0</v>
      </c>
      <c r="S4434" s="61">
        <v>-281.86</v>
      </c>
    </row>
    <row r="4435" spans="1:19" x14ac:dyDescent="0.2">
      <c r="A4435" t="s">
        <v>871</v>
      </c>
      <c r="B4435" t="s">
        <v>2617</v>
      </c>
      <c r="C4435" t="s">
        <v>3355</v>
      </c>
      <c r="D4435" t="s">
        <v>238</v>
      </c>
      <c r="E4435" t="s">
        <v>3573</v>
      </c>
      <c r="F4435" t="s">
        <v>115</v>
      </c>
      <c r="G4435" s="87">
        <v>20190731</v>
      </c>
      <c r="H4435" t="s">
        <v>4447</v>
      </c>
      <c r="I4435" t="s">
        <v>7775</v>
      </c>
      <c r="J4435" t="s">
        <v>7775</v>
      </c>
      <c r="K4435">
        <v>7182</v>
      </c>
      <c r="L4435" t="s">
        <v>7761</v>
      </c>
      <c r="M4435" s="87">
        <v>43698</v>
      </c>
      <c r="N4435" t="s">
        <v>3620</v>
      </c>
      <c r="O4435" t="s">
        <v>3579</v>
      </c>
      <c r="P4435" s="61">
        <v>820.87</v>
      </c>
      <c r="Q4435" t="s">
        <v>3579</v>
      </c>
      <c r="R4435" s="61">
        <v>820.87</v>
      </c>
      <c r="S4435" s="61">
        <v>0</v>
      </c>
    </row>
    <row r="4436" spans="1:19" x14ac:dyDescent="0.2">
      <c r="A4436" t="s">
        <v>871</v>
      </c>
      <c r="B4436" t="s">
        <v>2617</v>
      </c>
      <c r="C4436" t="s">
        <v>3355</v>
      </c>
      <c r="D4436" t="s">
        <v>238</v>
      </c>
      <c r="E4436" t="s">
        <v>3573</v>
      </c>
      <c r="F4436" t="s">
        <v>116</v>
      </c>
      <c r="G4436" s="87">
        <v>20190831</v>
      </c>
      <c r="H4436" t="s">
        <v>4447</v>
      </c>
      <c r="I4436" t="s">
        <v>7775</v>
      </c>
      <c r="J4436" t="s">
        <v>7775</v>
      </c>
      <c r="K4436">
        <v>7222</v>
      </c>
      <c r="L4436" t="s">
        <v>7762</v>
      </c>
      <c r="M4436" s="87">
        <v>43712</v>
      </c>
      <c r="N4436" t="s">
        <v>3620</v>
      </c>
      <c r="O4436" t="s">
        <v>3579</v>
      </c>
      <c r="P4436" s="61">
        <v>848.23</v>
      </c>
      <c r="Q4436" t="s">
        <v>3579</v>
      </c>
      <c r="R4436" s="61">
        <v>848.23</v>
      </c>
      <c r="S4436" s="61">
        <v>0</v>
      </c>
    </row>
    <row r="4437" spans="1:19" x14ac:dyDescent="0.2">
      <c r="A4437" t="s">
        <v>871</v>
      </c>
      <c r="B4437" t="s">
        <v>2617</v>
      </c>
      <c r="C4437" t="s">
        <v>3355</v>
      </c>
      <c r="D4437" t="s">
        <v>238</v>
      </c>
      <c r="E4437" t="s">
        <v>3573</v>
      </c>
      <c r="F4437" t="s">
        <v>117</v>
      </c>
      <c r="G4437" s="87">
        <v>20190930</v>
      </c>
      <c r="H4437" t="s">
        <v>4447</v>
      </c>
      <c r="I4437" t="s">
        <v>7775</v>
      </c>
      <c r="J4437" t="s">
        <v>7775</v>
      </c>
      <c r="K4437">
        <v>7264</v>
      </c>
      <c r="L4437" t="s">
        <v>7763</v>
      </c>
      <c r="M4437" s="87">
        <v>43741</v>
      </c>
      <c r="N4437" t="s">
        <v>3620</v>
      </c>
      <c r="O4437" t="s">
        <v>3579</v>
      </c>
      <c r="P4437" s="61">
        <v>820.87</v>
      </c>
      <c r="Q4437" t="s">
        <v>3579</v>
      </c>
      <c r="R4437" s="61">
        <v>820.87</v>
      </c>
      <c r="S4437" s="61">
        <v>0</v>
      </c>
    </row>
    <row r="4438" spans="1:19" x14ac:dyDescent="0.2">
      <c r="A4438" t="s">
        <v>871</v>
      </c>
      <c r="B4438" t="s">
        <v>2617</v>
      </c>
      <c r="C4438" t="s">
        <v>3355</v>
      </c>
      <c r="D4438" t="s">
        <v>238</v>
      </c>
      <c r="E4438" t="s">
        <v>3573</v>
      </c>
      <c r="F4438" t="s">
        <v>118</v>
      </c>
      <c r="G4438" s="87">
        <v>20191031</v>
      </c>
      <c r="H4438" t="s">
        <v>4447</v>
      </c>
      <c r="I4438" t="s">
        <v>7775</v>
      </c>
      <c r="J4438" t="s">
        <v>7775</v>
      </c>
      <c r="K4438">
        <v>7328</v>
      </c>
      <c r="L4438" t="s">
        <v>7764</v>
      </c>
      <c r="M4438" s="87">
        <v>43782</v>
      </c>
      <c r="N4438" t="s">
        <v>3620</v>
      </c>
      <c r="O4438" t="s">
        <v>3579</v>
      </c>
      <c r="P4438" s="61">
        <v>848.23</v>
      </c>
      <c r="Q4438" t="s">
        <v>3579</v>
      </c>
      <c r="R4438" s="61">
        <v>848.23</v>
      </c>
      <c r="S4438" s="61">
        <v>0</v>
      </c>
    </row>
    <row r="4439" spans="1:19" x14ac:dyDescent="0.2">
      <c r="A4439" t="s">
        <v>871</v>
      </c>
      <c r="B4439" t="s">
        <v>2617</v>
      </c>
      <c r="C4439" t="s">
        <v>3355</v>
      </c>
      <c r="D4439" t="s">
        <v>238</v>
      </c>
      <c r="E4439" t="s">
        <v>3573</v>
      </c>
      <c r="F4439" t="s">
        <v>119</v>
      </c>
      <c r="G4439" s="87">
        <v>20191130</v>
      </c>
      <c r="H4439" t="s">
        <v>4447</v>
      </c>
      <c r="I4439" t="s">
        <v>7775</v>
      </c>
      <c r="J4439" t="s">
        <v>7775</v>
      </c>
      <c r="K4439">
        <v>7372</v>
      </c>
      <c r="L4439" t="s">
        <v>7765</v>
      </c>
      <c r="M4439" s="87">
        <v>43808</v>
      </c>
      <c r="N4439" t="s">
        <v>3578</v>
      </c>
      <c r="O4439" t="s">
        <v>3579</v>
      </c>
      <c r="P4439" s="61">
        <v>820.87</v>
      </c>
      <c r="Q4439" t="s">
        <v>3579</v>
      </c>
      <c r="R4439" s="61">
        <v>820.87</v>
      </c>
      <c r="S4439" s="61">
        <v>0</v>
      </c>
    </row>
    <row r="4440" spans="1:19" x14ac:dyDescent="0.2">
      <c r="A4440" t="s">
        <v>871</v>
      </c>
      <c r="B4440" t="s">
        <v>2617</v>
      </c>
      <c r="C4440" t="s">
        <v>3355</v>
      </c>
      <c r="D4440" t="s">
        <v>238</v>
      </c>
      <c r="E4440" t="s">
        <v>3573</v>
      </c>
      <c r="F4440" t="s">
        <v>120</v>
      </c>
      <c r="G4440" s="87">
        <v>20191231</v>
      </c>
      <c r="H4440" t="s">
        <v>4447</v>
      </c>
      <c r="I4440" t="s">
        <v>7775</v>
      </c>
      <c r="J4440" t="s">
        <v>7775</v>
      </c>
      <c r="K4440">
        <v>7415</v>
      </c>
      <c r="L4440" t="s">
        <v>7766</v>
      </c>
      <c r="M4440" s="87">
        <v>43840</v>
      </c>
      <c r="N4440" t="s">
        <v>3620</v>
      </c>
      <c r="O4440" t="s">
        <v>3579</v>
      </c>
      <c r="P4440" s="61">
        <v>848.23</v>
      </c>
      <c r="Q4440" t="s">
        <v>3579</v>
      </c>
      <c r="R4440" s="61">
        <v>848.23</v>
      </c>
      <c r="S4440" s="61">
        <v>0</v>
      </c>
    </row>
    <row r="4441" spans="1:19" x14ac:dyDescent="0.2">
      <c r="A4441" t="s">
        <v>871</v>
      </c>
      <c r="B4441" t="s">
        <v>2617</v>
      </c>
      <c r="C4441" t="s">
        <v>3355</v>
      </c>
      <c r="D4441" t="s">
        <v>238</v>
      </c>
      <c r="E4441" t="s">
        <v>3573</v>
      </c>
      <c r="F4441" t="s">
        <v>121</v>
      </c>
      <c r="G4441" s="87">
        <v>20200131</v>
      </c>
      <c r="H4441" t="s">
        <v>4447</v>
      </c>
      <c r="I4441" t="s">
        <v>7775</v>
      </c>
      <c r="J4441" t="s">
        <v>7775</v>
      </c>
      <c r="K4441">
        <v>7477</v>
      </c>
      <c r="L4441" t="s">
        <v>7767</v>
      </c>
      <c r="M4441" s="87">
        <v>43873</v>
      </c>
      <c r="N4441" t="s">
        <v>3620</v>
      </c>
      <c r="O4441" t="s">
        <v>3579</v>
      </c>
      <c r="P4441" s="61">
        <v>848.23</v>
      </c>
      <c r="Q4441" t="s">
        <v>3579</v>
      </c>
      <c r="R4441" s="61">
        <v>848.23</v>
      </c>
      <c r="S4441" s="61">
        <v>0</v>
      </c>
    </row>
    <row r="4442" spans="1:19" x14ac:dyDescent="0.2">
      <c r="A4442" t="s">
        <v>871</v>
      </c>
      <c r="B4442" t="s">
        <v>2617</v>
      </c>
      <c r="C4442" t="s">
        <v>3355</v>
      </c>
      <c r="D4442" t="s">
        <v>238</v>
      </c>
      <c r="E4442" t="s">
        <v>3573</v>
      </c>
      <c r="F4442" t="s">
        <v>122</v>
      </c>
      <c r="G4442" s="87">
        <v>20200229</v>
      </c>
      <c r="H4442" t="s">
        <v>4447</v>
      </c>
      <c r="I4442" t="s">
        <v>7775</v>
      </c>
      <c r="J4442" t="s">
        <v>7775</v>
      </c>
      <c r="K4442">
        <v>7517</v>
      </c>
      <c r="L4442" t="s">
        <v>7768</v>
      </c>
      <c r="M4442" s="87">
        <v>43902</v>
      </c>
      <c r="N4442" t="s">
        <v>3620</v>
      </c>
      <c r="O4442" t="s">
        <v>3579</v>
      </c>
      <c r="P4442" s="61">
        <v>793.5</v>
      </c>
      <c r="Q4442" t="s">
        <v>3579</v>
      </c>
      <c r="R4442" s="61">
        <v>793.5</v>
      </c>
      <c r="S4442" s="61">
        <v>0</v>
      </c>
    </row>
    <row r="4443" spans="1:19" x14ac:dyDescent="0.2">
      <c r="A4443" t="s">
        <v>871</v>
      </c>
      <c r="B4443" t="s">
        <v>2617</v>
      </c>
      <c r="C4443" t="s">
        <v>3355</v>
      </c>
      <c r="D4443" t="s">
        <v>238</v>
      </c>
      <c r="E4443" t="s">
        <v>3573</v>
      </c>
      <c r="F4443" t="s">
        <v>123</v>
      </c>
      <c r="G4443" s="87">
        <v>20200331</v>
      </c>
      <c r="H4443" t="s">
        <v>4447</v>
      </c>
      <c r="I4443" t="s">
        <v>7775</v>
      </c>
      <c r="J4443" t="s">
        <v>7775</v>
      </c>
      <c r="K4443">
        <v>7578</v>
      </c>
      <c r="L4443" t="s">
        <v>7769</v>
      </c>
      <c r="M4443" s="87">
        <v>43935</v>
      </c>
      <c r="N4443" t="s">
        <v>3578</v>
      </c>
      <c r="O4443" t="s">
        <v>3579</v>
      </c>
      <c r="P4443" s="61">
        <v>848.23</v>
      </c>
      <c r="Q4443" t="s">
        <v>3579</v>
      </c>
      <c r="R4443" s="61">
        <v>848.23</v>
      </c>
      <c r="S4443" s="61">
        <v>0</v>
      </c>
    </row>
    <row r="4444" spans="1:19" x14ac:dyDescent="0.2">
      <c r="A4444" t="s">
        <v>871</v>
      </c>
      <c r="B4444" t="s">
        <v>2617</v>
      </c>
      <c r="C4444" t="s">
        <v>3355</v>
      </c>
      <c r="D4444" t="s">
        <v>238</v>
      </c>
      <c r="E4444" t="s">
        <v>3573</v>
      </c>
      <c r="F4444" t="s">
        <v>124</v>
      </c>
      <c r="G4444" s="87">
        <v>20200430</v>
      </c>
      <c r="H4444" t="s">
        <v>4447</v>
      </c>
      <c r="I4444" t="s">
        <v>7775</v>
      </c>
      <c r="J4444" t="s">
        <v>7775</v>
      </c>
      <c r="K4444">
        <v>7611</v>
      </c>
      <c r="L4444" t="s">
        <v>7770</v>
      </c>
      <c r="M4444" s="87">
        <v>43952</v>
      </c>
      <c r="N4444" t="s">
        <v>3620</v>
      </c>
      <c r="O4444" t="s">
        <v>3579</v>
      </c>
      <c r="P4444" s="61">
        <v>820.87</v>
      </c>
      <c r="Q4444" t="s">
        <v>3579</v>
      </c>
      <c r="R4444" s="61">
        <v>820.87</v>
      </c>
      <c r="S4444" s="61">
        <v>0</v>
      </c>
    </row>
    <row r="4445" spans="1:19" x14ac:dyDescent="0.2">
      <c r="A4445" t="s">
        <v>871</v>
      </c>
      <c r="B4445" t="s">
        <v>2617</v>
      </c>
      <c r="C4445" t="s">
        <v>3355</v>
      </c>
      <c r="D4445" t="s">
        <v>238</v>
      </c>
      <c r="E4445" t="s">
        <v>3573</v>
      </c>
      <c r="F4445" t="s">
        <v>125</v>
      </c>
      <c r="G4445" s="87">
        <v>20200531</v>
      </c>
      <c r="H4445" t="s">
        <v>4447</v>
      </c>
      <c r="I4445" t="s">
        <v>7775</v>
      </c>
      <c r="J4445" t="s">
        <v>7775</v>
      </c>
      <c r="K4445">
        <v>7665</v>
      </c>
      <c r="L4445" t="s">
        <v>7771</v>
      </c>
      <c r="M4445" s="87">
        <v>43991</v>
      </c>
      <c r="N4445" t="s">
        <v>3620</v>
      </c>
      <c r="O4445" t="s">
        <v>3579</v>
      </c>
      <c r="P4445" s="61">
        <v>848.23</v>
      </c>
      <c r="Q4445" t="s">
        <v>3579</v>
      </c>
      <c r="R4445" s="61">
        <v>848.23</v>
      </c>
      <c r="S4445" s="61">
        <v>0</v>
      </c>
    </row>
    <row r="4446" spans="1:19" x14ac:dyDescent="0.2">
      <c r="A4446" t="s">
        <v>871</v>
      </c>
      <c r="B4446" t="s">
        <v>2617</v>
      </c>
      <c r="C4446" t="s">
        <v>3355</v>
      </c>
      <c r="D4446" t="s">
        <v>238</v>
      </c>
      <c r="E4446" t="s">
        <v>3573</v>
      </c>
      <c r="F4446" t="s">
        <v>16</v>
      </c>
      <c r="G4446" s="87">
        <v>20200630</v>
      </c>
      <c r="H4446" t="s">
        <v>3617</v>
      </c>
      <c r="J4446" t="s">
        <v>3618</v>
      </c>
      <c r="K4446">
        <v>7681</v>
      </c>
      <c r="L4446" t="s">
        <v>3619</v>
      </c>
      <c r="M4446" s="87">
        <v>43999</v>
      </c>
      <c r="N4446" t="s">
        <v>3620</v>
      </c>
      <c r="O4446" t="s">
        <v>3579</v>
      </c>
      <c r="P4446" s="61">
        <v>-9166.36</v>
      </c>
      <c r="Q4446" t="s">
        <v>3579</v>
      </c>
      <c r="R4446" s="61">
        <v>0</v>
      </c>
      <c r="S4446" s="61">
        <v>-9166.36</v>
      </c>
    </row>
    <row r="4447" spans="1:19" x14ac:dyDescent="0.2">
      <c r="A4447" t="s">
        <v>871</v>
      </c>
      <c r="B4447" t="s">
        <v>2617</v>
      </c>
      <c r="C4447" t="s">
        <v>3355</v>
      </c>
      <c r="D4447" t="s">
        <v>238</v>
      </c>
      <c r="E4447" t="s">
        <v>3573</v>
      </c>
      <c r="F4447" t="s">
        <v>126</v>
      </c>
      <c r="G4447" s="87">
        <v>20200630</v>
      </c>
      <c r="H4447" t="s">
        <v>4447</v>
      </c>
      <c r="I4447" t="s">
        <v>7775</v>
      </c>
      <c r="J4447" t="s">
        <v>7775</v>
      </c>
      <c r="K4447">
        <v>7716</v>
      </c>
      <c r="L4447" t="s">
        <v>7773</v>
      </c>
      <c r="M4447" s="87">
        <v>44018</v>
      </c>
      <c r="N4447" t="s">
        <v>3620</v>
      </c>
      <c r="O4447" t="s">
        <v>3579</v>
      </c>
      <c r="P4447" s="61">
        <v>820.87</v>
      </c>
      <c r="Q4447" t="s">
        <v>3579</v>
      </c>
      <c r="R4447" s="61">
        <v>820.87</v>
      </c>
      <c r="S4447" s="61">
        <v>0</v>
      </c>
    </row>
    <row r="4448" spans="1:19" x14ac:dyDescent="0.2">
      <c r="A4448" t="s">
        <v>871</v>
      </c>
      <c r="B4448" t="s">
        <v>2617</v>
      </c>
      <c r="C4448" t="s">
        <v>3355</v>
      </c>
      <c r="D4448" t="s">
        <v>238</v>
      </c>
      <c r="E4448" t="s">
        <v>3573</v>
      </c>
      <c r="F4448" t="s">
        <v>126</v>
      </c>
      <c r="G4448" s="87">
        <v>20200630</v>
      </c>
      <c r="H4448" t="s">
        <v>4447</v>
      </c>
      <c r="I4448" t="s">
        <v>7775</v>
      </c>
      <c r="J4448" t="s">
        <v>7775</v>
      </c>
      <c r="K4448">
        <v>7717</v>
      </c>
      <c r="L4448" t="s">
        <v>7772</v>
      </c>
      <c r="M4448" s="87">
        <v>44018</v>
      </c>
      <c r="N4448" t="s">
        <v>3620</v>
      </c>
      <c r="O4448" t="s">
        <v>3579</v>
      </c>
      <c r="P4448" s="61">
        <v>-0.03</v>
      </c>
      <c r="Q4448" t="s">
        <v>3579</v>
      </c>
      <c r="R4448" s="61">
        <v>0</v>
      </c>
      <c r="S4448" s="61">
        <v>-0.03</v>
      </c>
    </row>
    <row r="4449" spans="1:19" x14ac:dyDescent="0.2">
      <c r="A4449" t="s">
        <v>871</v>
      </c>
      <c r="B4449" t="s">
        <v>2617</v>
      </c>
      <c r="C4449" t="s">
        <v>3355</v>
      </c>
      <c r="D4449" t="s">
        <v>238</v>
      </c>
      <c r="E4449" t="s">
        <v>3573</v>
      </c>
      <c r="F4449" t="s">
        <v>16</v>
      </c>
      <c r="G4449" s="87">
        <v>20200630</v>
      </c>
      <c r="H4449" t="s">
        <v>3617</v>
      </c>
      <c r="I4449" t="s">
        <v>3618</v>
      </c>
      <c r="J4449" t="s">
        <v>3618</v>
      </c>
      <c r="K4449">
        <v>7717</v>
      </c>
      <c r="L4449" t="s">
        <v>7772</v>
      </c>
      <c r="M4449" s="87">
        <v>44018</v>
      </c>
      <c r="N4449" t="s">
        <v>3620</v>
      </c>
      <c r="O4449" t="s">
        <v>3579</v>
      </c>
      <c r="P4449" s="61">
        <v>0.03</v>
      </c>
      <c r="Q4449" t="s">
        <v>3579</v>
      </c>
      <c r="R4449" s="61">
        <v>0.03</v>
      </c>
      <c r="S4449" s="61">
        <v>0</v>
      </c>
    </row>
    <row r="4450" spans="1:19" x14ac:dyDescent="0.2">
      <c r="A4450" t="s">
        <v>871</v>
      </c>
      <c r="B4450" t="s">
        <v>2617</v>
      </c>
      <c r="C4450" t="s">
        <v>3355</v>
      </c>
      <c r="D4450" t="s">
        <v>238</v>
      </c>
      <c r="E4450" t="s">
        <v>3573</v>
      </c>
      <c r="F4450" t="s">
        <v>16</v>
      </c>
      <c r="G4450" s="87">
        <v>20200630</v>
      </c>
      <c r="H4450" t="s">
        <v>3617</v>
      </c>
      <c r="I4450" t="s">
        <v>3618</v>
      </c>
      <c r="J4450" t="s">
        <v>3618</v>
      </c>
      <c r="K4450">
        <v>7716</v>
      </c>
      <c r="L4450" t="s">
        <v>7773</v>
      </c>
      <c r="M4450" s="87">
        <v>44018</v>
      </c>
      <c r="N4450" t="s">
        <v>3620</v>
      </c>
      <c r="O4450" t="s">
        <v>3579</v>
      </c>
      <c r="P4450" s="61">
        <v>-820.87</v>
      </c>
      <c r="Q4450" t="s">
        <v>3579</v>
      </c>
      <c r="R4450" s="61">
        <v>0</v>
      </c>
      <c r="S4450" s="61">
        <v>-820.87</v>
      </c>
    </row>
    <row r="4451" spans="1:19" x14ac:dyDescent="0.2">
      <c r="A4451" t="s">
        <v>872</v>
      </c>
      <c r="B4451" t="s">
        <v>2618</v>
      </c>
      <c r="C4451" t="s">
        <v>3356</v>
      </c>
      <c r="D4451" t="s">
        <v>238</v>
      </c>
      <c r="E4451" t="s">
        <v>3573</v>
      </c>
      <c r="F4451" t="s">
        <v>115</v>
      </c>
      <c r="G4451" s="87">
        <v>20190731</v>
      </c>
      <c r="H4451" t="s">
        <v>4447</v>
      </c>
      <c r="I4451" t="s">
        <v>7774</v>
      </c>
      <c r="J4451" t="s">
        <v>7774</v>
      </c>
      <c r="K4451">
        <v>7182</v>
      </c>
      <c r="L4451" t="s">
        <v>7761</v>
      </c>
      <c r="M4451" s="87">
        <v>43698</v>
      </c>
      <c r="N4451" t="s">
        <v>3620</v>
      </c>
      <c r="O4451" t="s">
        <v>3579</v>
      </c>
      <c r="P4451" s="61">
        <v>270.12</v>
      </c>
      <c r="Q4451" t="s">
        <v>3579</v>
      </c>
      <c r="R4451" s="61">
        <v>270.12</v>
      </c>
      <c r="S4451" s="61">
        <v>0</v>
      </c>
    </row>
    <row r="4452" spans="1:19" x14ac:dyDescent="0.2">
      <c r="A4452" t="s">
        <v>872</v>
      </c>
      <c r="B4452" t="s">
        <v>2618</v>
      </c>
      <c r="C4452" t="s">
        <v>3356</v>
      </c>
      <c r="D4452" t="s">
        <v>238</v>
      </c>
      <c r="E4452" t="s">
        <v>3573</v>
      </c>
      <c r="F4452" t="s">
        <v>115</v>
      </c>
      <c r="G4452" s="87">
        <v>20190731</v>
      </c>
      <c r="H4452" t="s">
        <v>4447</v>
      </c>
      <c r="I4452" t="s">
        <v>7774</v>
      </c>
      <c r="J4452" t="s">
        <v>7774</v>
      </c>
      <c r="K4452">
        <v>7182</v>
      </c>
      <c r="L4452" t="s">
        <v>7761</v>
      </c>
      <c r="M4452" s="87">
        <v>43698</v>
      </c>
      <c r="N4452" t="s">
        <v>3620</v>
      </c>
      <c r="O4452" t="s">
        <v>3579</v>
      </c>
      <c r="P4452" s="61">
        <v>199.65</v>
      </c>
      <c r="Q4452" t="s">
        <v>3579</v>
      </c>
      <c r="R4452" s="61">
        <v>199.65</v>
      </c>
      <c r="S4452" s="61">
        <v>0</v>
      </c>
    </row>
    <row r="4453" spans="1:19" x14ac:dyDescent="0.2">
      <c r="A4453" t="s">
        <v>872</v>
      </c>
      <c r="B4453" t="s">
        <v>2618</v>
      </c>
      <c r="C4453" t="s">
        <v>3356</v>
      </c>
      <c r="D4453" t="s">
        <v>238</v>
      </c>
      <c r="E4453" t="s">
        <v>3573</v>
      </c>
      <c r="F4453" t="s">
        <v>115</v>
      </c>
      <c r="G4453" s="87">
        <v>20190731</v>
      </c>
      <c r="H4453" t="s">
        <v>4447</v>
      </c>
      <c r="I4453" t="s">
        <v>7774</v>
      </c>
      <c r="J4453" t="s">
        <v>7774</v>
      </c>
      <c r="K4453">
        <v>7182</v>
      </c>
      <c r="L4453" t="s">
        <v>7761</v>
      </c>
      <c r="M4453" s="87">
        <v>43698</v>
      </c>
      <c r="N4453" t="s">
        <v>3620</v>
      </c>
      <c r="O4453" t="s">
        <v>3579</v>
      </c>
      <c r="P4453" s="61">
        <v>516.75</v>
      </c>
      <c r="Q4453" t="s">
        <v>3579</v>
      </c>
      <c r="R4453" s="61">
        <v>516.75</v>
      </c>
      <c r="S4453" s="61">
        <v>0</v>
      </c>
    </row>
    <row r="4454" spans="1:19" x14ac:dyDescent="0.2">
      <c r="A4454" t="s">
        <v>872</v>
      </c>
      <c r="B4454" t="s">
        <v>2618</v>
      </c>
      <c r="C4454" t="s">
        <v>3356</v>
      </c>
      <c r="D4454" t="s">
        <v>238</v>
      </c>
      <c r="E4454" t="s">
        <v>3573</v>
      </c>
      <c r="F4454" t="s">
        <v>116</v>
      </c>
      <c r="G4454" s="87">
        <v>20190831</v>
      </c>
      <c r="H4454" t="s">
        <v>4447</v>
      </c>
      <c r="I4454" t="s">
        <v>7774</v>
      </c>
      <c r="J4454" t="s">
        <v>7774</v>
      </c>
      <c r="K4454">
        <v>7222</v>
      </c>
      <c r="L4454" t="s">
        <v>7762</v>
      </c>
      <c r="M4454" s="87">
        <v>43712</v>
      </c>
      <c r="N4454" t="s">
        <v>3620</v>
      </c>
      <c r="O4454" t="s">
        <v>3579</v>
      </c>
      <c r="P4454" s="61">
        <v>279.12</v>
      </c>
      <c r="Q4454" t="s">
        <v>3579</v>
      </c>
      <c r="R4454" s="61">
        <v>279.12</v>
      </c>
      <c r="S4454" s="61">
        <v>0</v>
      </c>
    </row>
    <row r="4455" spans="1:19" x14ac:dyDescent="0.2">
      <c r="A4455" t="s">
        <v>872</v>
      </c>
      <c r="B4455" t="s">
        <v>2618</v>
      </c>
      <c r="C4455" t="s">
        <v>3356</v>
      </c>
      <c r="D4455" t="s">
        <v>238</v>
      </c>
      <c r="E4455" t="s">
        <v>3573</v>
      </c>
      <c r="F4455" t="s">
        <v>116</v>
      </c>
      <c r="G4455" s="87">
        <v>20190831</v>
      </c>
      <c r="H4455" t="s">
        <v>4447</v>
      </c>
      <c r="I4455" t="s">
        <v>7774</v>
      </c>
      <c r="J4455" t="s">
        <v>7774</v>
      </c>
      <c r="K4455">
        <v>7222</v>
      </c>
      <c r="L4455" t="s">
        <v>7762</v>
      </c>
      <c r="M4455" s="87">
        <v>43712</v>
      </c>
      <c r="N4455" t="s">
        <v>3620</v>
      </c>
      <c r="O4455" t="s">
        <v>3579</v>
      </c>
      <c r="P4455" s="61">
        <v>206.31</v>
      </c>
      <c r="Q4455" t="s">
        <v>3579</v>
      </c>
      <c r="R4455" s="61">
        <v>206.31</v>
      </c>
      <c r="S4455" s="61">
        <v>0</v>
      </c>
    </row>
    <row r="4456" spans="1:19" x14ac:dyDescent="0.2">
      <c r="A4456" t="s">
        <v>872</v>
      </c>
      <c r="B4456" t="s">
        <v>2618</v>
      </c>
      <c r="C4456" t="s">
        <v>3356</v>
      </c>
      <c r="D4456" t="s">
        <v>238</v>
      </c>
      <c r="E4456" t="s">
        <v>3573</v>
      </c>
      <c r="F4456" t="s">
        <v>116</v>
      </c>
      <c r="G4456" s="87">
        <v>20190831</v>
      </c>
      <c r="H4456" t="s">
        <v>4447</v>
      </c>
      <c r="I4456" t="s">
        <v>7774</v>
      </c>
      <c r="J4456" t="s">
        <v>7774</v>
      </c>
      <c r="K4456">
        <v>7222</v>
      </c>
      <c r="L4456" t="s">
        <v>7762</v>
      </c>
      <c r="M4456" s="87">
        <v>43712</v>
      </c>
      <c r="N4456" t="s">
        <v>3620</v>
      </c>
      <c r="O4456" t="s">
        <v>3579</v>
      </c>
      <c r="P4456" s="61">
        <v>533.98</v>
      </c>
      <c r="Q4456" t="s">
        <v>3579</v>
      </c>
      <c r="R4456" s="61">
        <v>533.98</v>
      </c>
      <c r="S4456" s="61">
        <v>0</v>
      </c>
    </row>
    <row r="4457" spans="1:19" x14ac:dyDescent="0.2">
      <c r="A4457" t="s">
        <v>872</v>
      </c>
      <c r="B4457" t="s">
        <v>2618</v>
      </c>
      <c r="C4457" t="s">
        <v>3356</v>
      </c>
      <c r="D4457" t="s">
        <v>238</v>
      </c>
      <c r="E4457" t="s">
        <v>3573</v>
      </c>
      <c r="F4457" t="s">
        <v>117</v>
      </c>
      <c r="G4457" s="87">
        <v>20190930</v>
      </c>
      <c r="H4457" t="s">
        <v>4447</v>
      </c>
      <c r="I4457" t="s">
        <v>7774</v>
      </c>
      <c r="J4457" t="s">
        <v>7774</v>
      </c>
      <c r="K4457">
        <v>7264</v>
      </c>
      <c r="L4457" t="s">
        <v>7763</v>
      </c>
      <c r="M4457" s="87">
        <v>43741</v>
      </c>
      <c r="N4457" t="s">
        <v>3620</v>
      </c>
      <c r="O4457" t="s">
        <v>3579</v>
      </c>
      <c r="P4457" s="61">
        <v>270.12</v>
      </c>
      <c r="Q4457" t="s">
        <v>3579</v>
      </c>
      <c r="R4457" s="61">
        <v>270.12</v>
      </c>
      <c r="S4457" s="61">
        <v>0</v>
      </c>
    </row>
    <row r="4458" spans="1:19" x14ac:dyDescent="0.2">
      <c r="A4458" t="s">
        <v>872</v>
      </c>
      <c r="B4458" t="s">
        <v>2618</v>
      </c>
      <c r="C4458" t="s">
        <v>3356</v>
      </c>
      <c r="D4458" t="s">
        <v>238</v>
      </c>
      <c r="E4458" t="s">
        <v>3573</v>
      </c>
      <c r="F4458" t="s">
        <v>117</v>
      </c>
      <c r="G4458" s="87">
        <v>20190930</v>
      </c>
      <c r="H4458" t="s">
        <v>4447</v>
      </c>
      <c r="I4458" t="s">
        <v>7774</v>
      </c>
      <c r="J4458" t="s">
        <v>7774</v>
      </c>
      <c r="K4458">
        <v>7264</v>
      </c>
      <c r="L4458" t="s">
        <v>7763</v>
      </c>
      <c r="M4458" s="87">
        <v>43741</v>
      </c>
      <c r="N4458" t="s">
        <v>3620</v>
      </c>
      <c r="O4458" t="s">
        <v>3579</v>
      </c>
      <c r="P4458" s="61">
        <v>199.65</v>
      </c>
      <c r="Q4458" t="s">
        <v>3579</v>
      </c>
      <c r="R4458" s="61">
        <v>199.65</v>
      </c>
      <c r="S4458" s="61">
        <v>0</v>
      </c>
    </row>
    <row r="4459" spans="1:19" x14ac:dyDescent="0.2">
      <c r="A4459" t="s">
        <v>872</v>
      </c>
      <c r="B4459" t="s">
        <v>2618</v>
      </c>
      <c r="C4459" t="s">
        <v>3356</v>
      </c>
      <c r="D4459" t="s">
        <v>238</v>
      </c>
      <c r="E4459" t="s">
        <v>3573</v>
      </c>
      <c r="F4459" t="s">
        <v>117</v>
      </c>
      <c r="G4459" s="87">
        <v>20190930</v>
      </c>
      <c r="H4459" t="s">
        <v>4447</v>
      </c>
      <c r="I4459" t="s">
        <v>7774</v>
      </c>
      <c r="J4459" t="s">
        <v>7774</v>
      </c>
      <c r="K4459">
        <v>7264</v>
      </c>
      <c r="L4459" t="s">
        <v>7763</v>
      </c>
      <c r="M4459" s="87">
        <v>43741</v>
      </c>
      <c r="N4459" t="s">
        <v>3620</v>
      </c>
      <c r="O4459" t="s">
        <v>3579</v>
      </c>
      <c r="P4459" s="61">
        <v>516.75</v>
      </c>
      <c r="Q4459" t="s">
        <v>3579</v>
      </c>
      <c r="R4459" s="61">
        <v>516.75</v>
      </c>
      <c r="S4459" s="61">
        <v>0</v>
      </c>
    </row>
    <row r="4460" spans="1:19" x14ac:dyDescent="0.2">
      <c r="A4460" t="s">
        <v>872</v>
      </c>
      <c r="B4460" t="s">
        <v>2618</v>
      </c>
      <c r="C4460" t="s">
        <v>3356</v>
      </c>
      <c r="D4460" t="s">
        <v>238</v>
      </c>
      <c r="E4460" t="s">
        <v>3573</v>
      </c>
      <c r="F4460" t="s">
        <v>118</v>
      </c>
      <c r="G4460" s="87">
        <v>20191031</v>
      </c>
      <c r="H4460" t="s">
        <v>4447</v>
      </c>
      <c r="I4460" t="s">
        <v>7774</v>
      </c>
      <c r="J4460" t="s">
        <v>7774</v>
      </c>
      <c r="K4460">
        <v>7328</v>
      </c>
      <c r="L4460" t="s">
        <v>7764</v>
      </c>
      <c r="M4460" s="87">
        <v>43782</v>
      </c>
      <c r="N4460" t="s">
        <v>3620</v>
      </c>
      <c r="O4460" t="s">
        <v>3579</v>
      </c>
      <c r="P4460" s="61">
        <v>279.12</v>
      </c>
      <c r="Q4460" t="s">
        <v>3579</v>
      </c>
      <c r="R4460" s="61">
        <v>279.12</v>
      </c>
      <c r="S4460" s="61">
        <v>0</v>
      </c>
    </row>
    <row r="4461" spans="1:19" x14ac:dyDescent="0.2">
      <c r="A4461" t="s">
        <v>872</v>
      </c>
      <c r="B4461" t="s">
        <v>2618</v>
      </c>
      <c r="C4461" t="s">
        <v>3356</v>
      </c>
      <c r="D4461" t="s">
        <v>238</v>
      </c>
      <c r="E4461" t="s">
        <v>3573</v>
      </c>
      <c r="F4461" t="s">
        <v>118</v>
      </c>
      <c r="G4461" s="87">
        <v>20191031</v>
      </c>
      <c r="H4461" t="s">
        <v>4447</v>
      </c>
      <c r="I4461" t="s">
        <v>7774</v>
      </c>
      <c r="J4461" t="s">
        <v>7774</v>
      </c>
      <c r="K4461">
        <v>7328</v>
      </c>
      <c r="L4461" t="s">
        <v>7764</v>
      </c>
      <c r="M4461" s="87">
        <v>43782</v>
      </c>
      <c r="N4461" t="s">
        <v>3620</v>
      </c>
      <c r="O4461" t="s">
        <v>3579</v>
      </c>
      <c r="P4461" s="61">
        <v>206.31</v>
      </c>
      <c r="Q4461" t="s">
        <v>3579</v>
      </c>
      <c r="R4461" s="61">
        <v>206.31</v>
      </c>
      <c r="S4461" s="61">
        <v>0</v>
      </c>
    </row>
    <row r="4462" spans="1:19" x14ac:dyDescent="0.2">
      <c r="A4462" t="s">
        <v>872</v>
      </c>
      <c r="B4462" t="s">
        <v>2618</v>
      </c>
      <c r="C4462" t="s">
        <v>3356</v>
      </c>
      <c r="D4462" t="s">
        <v>238</v>
      </c>
      <c r="E4462" t="s">
        <v>3573</v>
      </c>
      <c r="F4462" t="s">
        <v>118</v>
      </c>
      <c r="G4462" s="87">
        <v>20191031</v>
      </c>
      <c r="H4462" t="s">
        <v>4447</v>
      </c>
      <c r="I4462" t="s">
        <v>7774</v>
      </c>
      <c r="J4462" t="s">
        <v>7774</v>
      </c>
      <c r="K4462">
        <v>7328</v>
      </c>
      <c r="L4462" t="s">
        <v>7764</v>
      </c>
      <c r="M4462" s="87">
        <v>43782</v>
      </c>
      <c r="N4462" t="s">
        <v>3620</v>
      </c>
      <c r="O4462" t="s">
        <v>3579</v>
      </c>
      <c r="P4462" s="61">
        <v>533.98</v>
      </c>
      <c r="Q4462" t="s">
        <v>3579</v>
      </c>
      <c r="R4462" s="61">
        <v>533.98</v>
      </c>
      <c r="S4462" s="61">
        <v>0</v>
      </c>
    </row>
    <row r="4463" spans="1:19" x14ac:dyDescent="0.2">
      <c r="A4463" t="s">
        <v>872</v>
      </c>
      <c r="B4463" t="s">
        <v>2618</v>
      </c>
      <c r="C4463" t="s">
        <v>3356</v>
      </c>
      <c r="D4463" t="s">
        <v>238</v>
      </c>
      <c r="E4463" t="s">
        <v>3573</v>
      </c>
      <c r="F4463" t="s">
        <v>119</v>
      </c>
      <c r="G4463" s="87">
        <v>20191130</v>
      </c>
      <c r="H4463" t="s">
        <v>4447</v>
      </c>
      <c r="I4463" t="s">
        <v>7774</v>
      </c>
      <c r="J4463" t="s">
        <v>7774</v>
      </c>
      <c r="K4463">
        <v>7372</v>
      </c>
      <c r="L4463" t="s">
        <v>7765</v>
      </c>
      <c r="M4463" s="87">
        <v>43808</v>
      </c>
      <c r="N4463" t="s">
        <v>3578</v>
      </c>
      <c r="O4463" t="s">
        <v>3579</v>
      </c>
      <c r="P4463" s="61">
        <v>270.12</v>
      </c>
      <c r="Q4463" t="s">
        <v>3579</v>
      </c>
      <c r="R4463" s="61">
        <v>270.12</v>
      </c>
      <c r="S4463" s="61">
        <v>0</v>
      </c>
    </row>
    <row r="4464" spans="1:19" x14ac:dyDescent="0.2">
      <c r="A4464" t="s">
        <v>872</v>
      </c>
      <c r="B4464" t="s">
        <v>2618</v>
      </c>
      <c r="C4464" t="s">
        <v>3356</v>
      </c>
      <c r="D4464" t="s">
        <v>238</v>
      </c>
      <c r="E4464" t="s">
        <v>3573</v>
      </c>
      <c r="F4464" t="s">
        <v>119</v>
      </c>
      <c r="G4464" s="87">
        <v>20191130</v>
      </c>
      <c r="H4464" t="s">
        <v>4447</v>
      </c>
      <c r="I4464" t="s">
        <v>7774</v>
      </c>
      <c r="J4464" t="s">
        <v>7774</v>
      </c>
      <c r="K4464">
        <v>7372</v>
      </c>
      <c r="L4464" t="s">
        <v>7765</v>
      </c>
      <c r="M4464" s="87">
        <v>43808</v>
      </c>
      <c r="N4464" t="s">
        <v>3578</v>
      </c>
      <c r="O4464" t="s">
        <v>3579</v>
      </c>
      <c r="P4464" s="61">
        <v>199.65</v>
      </c>
      <c r="Q4464" t="s">
        <v>3579</v>
      </c>
      <c r="R4464" s="61">
        <v>199.65</v>
      </c>
      <c r="S4464" s="61">
        <v>0</v>
      </c>
    </row>
    <row r="4465" spans="1:19" x14ac:dyDescent="0.2">
      <c r="A4465" t="s">
        <v>872</v>
      </c>
      <c r="B4465" t="s">
        <v>2618</v>
      </c>
      <c r="C4465" t="s">
        <v>3356</v>
      </c>
      <c r="D4465" t="s">
        <v>238</v>
      </c>
      <c r="E4465" t="s">
        <v>3573</v>
      </c>
      <c r="F4465" t="s">
        <v>119</v>
      </c>
      <c r="G4465" s="87">
        <v>20191130</v>
      </c>
      <c r="H4465" t="s">
        <v>4447</v>
      </c>
      <c r="I4465" t="s">
        <v>7774</v>
      </c>
      <c r="J4465" t="s">
        <v>7774</v>
      </c>
      <c r="K4465">
        <v>7372</v>
      </c>
      <c r="L4465" t="s">
        <v>7765</v>
      </c>
      <c r="M4465" s="87">
        <v>43808</v>
      </c>
      <c r="N4465" t="s">
        <v>3578</v>
      </c>
      <c r="O4465" t="s">
        <v>3579</v>
      </c>
      <c r="P4465" s="61">
        <v>516.75</v>
      </c>
      <c r="Q4465" t="s">
        <v>3579</v>
      </c>
      <c r="R4465" s="61">
        <v>516.75</v>
      </c>
      <c r="S4465" s="61">
        <v>0</v>
      </c>
    </row>
    <row r="4466" spans="1:19" x14ac:dyDescent="0.2">
      <c r="A4466" t="s">
        <v>872</v>
      </c>
      <c r="B4466" t="s">
        <v>2618</v>
      </c>
      <c r="C4466" t="s">
        <v>3356</v>
      </c>
      <c r="D4466" t="s">
        <v>238</v>
      </c>
      <c r="E4466" t="s">
        <v>3573</v>
      </c>
      <c r="F4466" t="s">
        <v>120</v>
      </c>
      <c r="G4466" s="87">
        <v>20191231</v>
      </c>
      <c r="H4466" t="s">
        <v>4447</v>
      </c>
      <c r="I4466" t="s">
        <v>7774</v>
      </c>
      <c r="J4466" t="s">
        <v>7774</v>
      </c>
      <c r="K4466">
        <v>7415</v>
      </c>
      <c r="L4466" t="s">
        <v>7766</v>
      </c>
      <c r="M4466" s="87">
        <v>43840</v>
      </c>
      <c r="N4466" t="s">
        <v>3620</v>
      </c>
      <c r="O4466" t="s">
        <v>3579</v>
      </c>
      <c r="P4466" s="61">
        <v>279.12</v>
      </c>
      <c r="Q4466" t="s">
        <v>3579</v>
      </c>
      <c r="R4466" s="61">
        <v>279.12</v>
      </c>
      <c r="S4466" s="61">
        <v>0</v>
      </c>
    </row>
    <row r="4467" spans="1:19" x14ac:dyDescent="0.2">
      <c r="A4467" t="s">
        <v>872</v>
      </c>
      <c r="B4467" t="s">
        <v>2618</v>
      </c>
      <c r="C4467" t="s">
        <v>3356</v>
      </c>
      <c r="D4467" t="s">
        <v>238</v>
      </c>
      <c r="E4467" t="s">
        <v>3573</v>
      </c>
      <c r="F4467" t="s">
        <v>120</v>
      </c>
      <c r="G4467" s="87">
        <v>20191231</v>
      </c>
      <c r="H4467" t="s">
        <v>4447</v>
      </c>
      <c r="I4467" t="s">
        <v>7774</v>
      </c>
      <c r="J4467" t="s">
        <v>7774</v>
      </c>
      <c r="K4467">
        <v>7415</v>
      </c>
      <c r="L4467" t="s">
        <v>7766</v>
      </c>
      <c r="M4467" s="87">
        <v>43840</v>
      </c>
      <c r="N4467" t="s">
        <v>3620</v>
      </c>
      <c r="O4467" t="s">
        <v>3579</v>
      </c>
      <c r="P4467" s="61">
        <v>206.31</v>
      </c>
      <c r="Q4467" t="s">
        <v>3579</v>
      </c>
      <c r="R4467" s="61">
        <v>206.31</v>
      </c>
      <c r="S4467" s="61">
        <v>0</v>
      </c>
    </row>
    <row r="4468" spans="1:19" x14ac:dyDescent="0.2">
      <c r="A4468" t="s">
        <v>872</v>
      </c>
      <c r="B4468" t="s">
        <v>2618</v>
      </c>
      <c r="C4468" t="s">
        <v>3356</v>
      </c>
      <c r="D4468" t="s">
        <v>238</v>
      </c>
      <c r="E4468" t="s">
        <v>3573</v>
      </c>
      <c r="F4468" t="s">
        <v>120</v>
      </c>
      <c r="G4468" s="87">
        <v>20191231</v>
      </c>
      <c r="H4468" t="s">
        <v>4447</v>
      </c>
      <c r="I4468" t="s">
        <v>7774</v>
      </c>
      <c r="J4468" t="s">
        <v>7774</v>
      </c>
      <c r="K4468">
        <v>7415</v>
      </c>
      <c r="L4468" t="s">
        <v>7766</v>
      </c>
      <c r="M4468" s="87">
        <v>43840</v>
      </c>
      <c r="N4468" t="s">
        <v>3620</v>
      </c>
      <c r="O4468" t="s">
        <v>3579</v>
      </c>
      <c r="P4468" s="61">
        <v>533.98</v>
      </c>
      <c r="Q4468" t="s">
        <v>3579</v>
      </c>
      <c r="R4468" s="61">
        <v>533.98</v>
      </c>
      <c r="S4468" s="61">
        <v>0</v>
      </c>
    </row>
    <row r="4469" spans="1:19" x14ac:dyDescent="0.2">
      <c r="A4469" t="s">
        <v>872</v>
      </c>
      <c r="B4469" t="s">
        <v>2618</v>
      </c>
      <c r="C4469" t="s">
        <v>3356</v>
      </c>
      <c r="D4469" t="s">
        <v>238</v>
      </c>
      <c r="E4469" t="s">
        <v>3573</v>
      </c>
      <c r="F4469" t="s">
        <v>121</v>
      </c>
      <c r="G4469" s="87">
        <v>20200131</v>
      </c>
      <c r="H4469" t="s">
        <v>4447</v>
      </c>
      <c r="I4469" t="s">
        <v>7774</v>
      </c>
      <c r="J4469" t="s">
        <v>7774</v>
      </c>
      <c r="K4469">
        <v>7477</v>
      </c>
      <c r="L4469" t="s">
        <v>7767</v>
      </c>
      <c r="M4469" s="87">
        <v>43873</v>
      </c>
      <c r="N4469" t="s">
        <v>3620</v>
      </c>
      <c r="O4469" t="s">
        <v>3579</v>
      </c>
      <c r="P4469" s="61">
        <v>279.12</v>
      </c>
      <c r="Q4469" t="s">
        <v>3579</v>
      </c>
      <c r="R4469" s="61">
        <v>279.12</v>
      </c>
      <c r="S4469" s="61">
        <v>0</v>
      </c>
    </row>
    <row r="4470" spans="1:19" x14ac:dyDescent="0.2">
      <c r="A4470" t="s">
        <v>872</v>
      </c>
      <c r="B4470" t="s">
        <v>2618</v>
      </c>
      <c r="C4470" t="s">
        <v>3356</v>
      </c>
      <c r="D4470" t="s">
        <v>238</v>
      </c>
      <c r="E4470" t="s">
        <v>3573</v>
      </c>
      <c r="F4470" t="s">
        <v>121</v>
      </c>
      <c r="G4470" s="87">
        <v>20200131</v>
      </c>
      <c r="H4470" t="s">
        <v>4447</v>
      </c>
      <c r="I4470" t="s">
        <v>7774</v>
      </c>
      <c r="J4470" t="s">
        <v>7774</v>
      </c>
      <c r="K4470">
        <v>7477</v>
      </c>
      <c r="L4470" t="s">
        <v>7767</v>
      </c>
      <c r="M4470" s="87">
        <v>43873</v>
      </c>
      <c r="N4470" t="s">
        <v>3620</v>
      </c>
      <c r="O4470" t="s">
        <v>3579</v>
      </c>
      <c r="P4470" s="61">
        <v>206.31</v>
      </c>
      <c r="Q4470" t="s">
        <v>3579</v>
      </c>
      <c r="R4470" s="61">
        <v>206.31</v>
      </c>
      <c r="S4470" s="61">
        <v>0</v>
      </c>
    </row>
    <row r="4471" spans="1:19" x14ac:dyDescent="0.2">
      <c r="A4471" t="s">
        <v>872</v>
      </c>
      <c r="B4471" t="s">
        <v>2618</v>
      </c>
      <c r="C4471" t="s">
        <v>3356</v>
      </c>
      <c r="D4471" t="s">
        <v>238</v>
      </c>
      <c r="E4471" t="s">
        <v>3573</v>
      </c>
      <c r="F4471" t="s">
        <v>121</v>
      </c>
      <c r="G4471" s="87">
        <v>20200131</v>
      </c>
      <c r="H4471" t="s">
        <v>4447</v>
      </c>
      <c r="I4471" t="s">
        <v>7774</v>
      </c>
      <c r="J4471" t="s">
        <v>7774</v>
      </c>
      <c r="K4471">
        <v>7477</v>
      </c>
      <c r="L4471" t="s">
        <v>7767</v>
      </c>
      <c r="M4471" s="87">
        <v>43873</v>
      </c>
      <c r="N4471" t="s">
        <v>3620</v>
      </c>
      <c r="O4471" t="s">
        <v>3579</v>
      </c>
      <c r="P4471" s="61">
        <v>533.98</v>
      </c>
      <c r="Q4471" t="s">
        <v>3579</v>
      </c>
      <c r="R4471" s="61">
        <v>533.98</v>
      </c>
      <c r="S4471" s="61">
        <v>0</v>
      </c>
    </row>
    <row r="4472" spans="1:19" x14ac:dyDescent="0.2">
      <c r="A4472" t="s">
        <v>872</v>
      </c>
      <c r="B4472" t="s">
        <v>2618</v>
      </c>
      <c r="C4472" t="s">
        <v>3356</v>
      </c>
      <c r="D4472" t="s">
        <v>238</v>
      </c>
      <c r="E4472" t="s">
        <v>3573</v>
      </c>
      <c r="F4472" t="s">
        <v>122</v>
      </c>
      <c r="G4472" s="87">
        <v>20200229</v>
      </c>
      <c r="H4472" t="s">
        <v>4447</v>
      </c>
      <c r="I4472" t="s">
        <v>7774</v>
      </c>
      <c r="J4472" t="s">
        <v>7774</v>
      </c>
      <c r="K4472">
        <v>7517</v>
      </c>
      <c r="L4472" t="s">
        <v>7768</v>
      </c>
      <c r="M4472" s="87">
        <v>43902</v>
      </c>
      <c r="N4472" t="s">
        <v>3620</v>
      </c>
      <c r="O4472" t="s">
        <v>3579</v>
      </c>
      <c r="P4472" s="61">
        <v>261.12</v>
      </c>
      <c r="Q4472" t="s">
        <v>3579</v>
      </c>
      <c r="R4472" s="61">
        <v>261.12</v>
      </c>
      <c r="S4472" s="61">
        <v>0</v>
      </c>
    </row>
    <row r="4473" spans="1:19" x14ac:dyDescent="0.2">
      <c r="A4473" t="s">
        <v>872</v>
      </c>
      <c r="B4473" t="s">
        <v>2618</v>
      </c>
      <c r="C4473" t="s">
        <v>3356</v>
      </c>
      <c r="D4473" t="s">
        <v>238</v>
      </c>
      <c r="E4473" t="s">
        <v>3573</v>
      </c>
      <c r="F4473" t="s">
        <v>122</v>
      </c>
      <c r="G4473" s="87">
        <v>20200229</v>
      </c>
      <c r="H4473" t="s">
        <v>4447</v>
      </c>
      <c r="I4473" t="s">
        <v>7774</v>
      </c>
      <c r="J4473" t="s">
        <v>7774</v>
      </c>
      <c r="K4473">
        <v>7517</v>
      </c>
      <c r="L4473" t="s">
        <v>7768</v>
      </c>
      <c r="M4473" s="87">
        <v>43902</v>
      </c>
      <c r="N4473" t="s">
        <v>3620</v>
      </c>
      <c r="O4473" t="s">
        <v>3579</v>
      </c>
      <c r="P4473" s="61">
        <v>193</v>
      </c>
      <c r="Q4473" t="s">
        <v>3579</v>
      </c>
      <c r="R4473" s="61">
        <v>193</v>
      </c>
      <c r="S4473" s="61">
        <v>0</v>
      </c>
    </row>
    <row r="4474" spans="1:19" x14ac:dyDescent="0.2">
      <c r="A4474" t="s">
        <v>872</v>
      </c>
      <c r="B4474" t="s">
        <v>2618</v>
      </c>
      <c r="C4474" t="s">
        <v>3356</v>
      </c>
      <c r="D4474" t="s">
        <v>238</v>
      </c>
      <c r="E4474" t="s">
        <v>3573</v>
      </c>
      <c r="F4474" t="s">
        <v>122</v>
      </c>
      <c r="G4474" s="87">
        <v>20200229</v>
      </c>
      <c r="H4474" t="s">
        <v>4447</v>
      </c>
      <c r="I4474" t="s">
        <v>7774</v>
      </c>
      <c r="J4474" t="s">
        <v>7774</v>
      </c>
      <c r="K4474">
        <v>7517</v>
      </c>
      <c r="L4474" t="s">
        <v>7768</v>
      </c>
      <c r="M4474" s="87">
        <v>43902</v>
      </c>
      <c r="N4474" t="s">
        <v>3620</v>
      </c>
      <c r="O4474" t="s">
        <v>3579</v>
      </c>
      <c r="P4474" s="61">
        <v>499.53</v>
      </c>
      <c r="Q4474" t="s">
        <v>3579</v>
      </c>
      <c r="R4474" s="61">
        <v>499.53</v>
      </c>
      <c r="S4474" s="61">
        <v>0</v>
      </c>
    </row>
    <row r="4475" spans="1:19" x14ac:dyDescent="0.2">
      <c r="A4475" t="s">
        <v>872</v>
      </c>
      <c r="B4475" t="s">
        <v>2618</v>
      </c>
      <c r="C4475" t="s">
        <v>3356</v>
      </c>
      <c r="D4475" t="s">
        <v>238</v>
      </c>
      <c r="E4475" t="s">
        <v>3573</v>
      </c>
      <c r="F4475" t="s">
        <v>123</v>
      </c>
      <c r="G4475" s="87">
        <v>20200331</v>
      </c>
      <c r="H4475" t="s">
        <v>4447</v>
      </c>
      <c r="I4475" t="s">
        <v>7774</v>
      </c>
      <c r="J4475" t="s">
        <v>7774</v>
      </c>
      <c r="K4475">
        <v>7578</v>
      </c>
      <c r="L4475" t="s">
        <v>7769</v>
      </c>
      <c r="M4475" s="87">
        <v>43935</v>
      </c>
      <c r="N4475" t="s">
        <v>3578</v>
      </c>
      <c r="O4475" t="s">
        <v>3579</v>
      </c>
      <c r="P4475" s="61">
        <v>279.12</v>
      </c>
      <c r="Q4475" t="s">
        <v>3579</v>
      </c>
      <c r="R4475" s="61">
        <v>279.12</v>
      </c>
      <c r="S4475" s="61">
        <v>0</v>
      </c>
    </row>
    <row r="4476" spans="1:19" x14ac:dyDescent="0.2">
      <c r="A4476" t="s">
        <v>872</v>
      </c>
      <c r="B4476" t="s">
        <v>2618</v>
      </c>
      <c r="C4476" t="s">
        <v>3356</v>
      </c>
      <c r="D4476" t="s">
        <v>238</v>
      </c>
      <c r="E4476" t="s">
        <v>3573</v>
      </c>
      <c r="F4476" t="s">
        <v>123</v>
      </c>
      <c r="G4476" s="87">
        <v>20200331</v>
      </c>
      <c r="H4476" t="s">
        <v>4447</v>
      </c>
      <c r="I4476" t="s">
        <v>7774</v>
      </c>
      <c r="J4476" t="s">
        <v>7774</v>
      </c>
      <c r="K4476">
        <v>7578</v>
      </c>
      <c r="L4476" t="s">
        <v>7769</v>
      </c>
      <c r="M4476" s="87">
        <v>43935</v>
      </c>
      <c r="N4476" t="s">
        <v>3578</v>
      </c>
      <c r="O4476" t="s">
        <v>3579</v>
      </c>
      <c r="P4476" s="61">
        <v>206.31</v>
      </c>
      <c r="Q4476" t="s">
        <v>3579</v>
      </c>
      <c r="R4476" s="61">
        <v>206.31</v>
      </c>
      <c r="S4476" s="61">
        <v>0</v>
      </c>
    </row>
    <row r="4477" spans="1:19" x14ac:dyDescent="0.2">
      <c r="A4477" t="s">
        <v>872</v>
      </c>
      <c r="B4477" t="s">
        <v>2618</v>
      </c>
      <c r="C4477" t="s">
        <v>3356</v>
      </c>
      <c r="D4477" t="s">
        <v>238</v>
      </c>
      <c r="E4477" t="s">
        <v>3573</v>
      </c>
      <c r="F4477" t="s">
        <v>123</v>
      </c>
      <c r="G4477" s="87">
        <v>20200331</v>
      </c>
      <c r="H4477" t="s">
        <v>4447</v>
      </c>
      <c r="I4477" t="s">
        <v>7774</v>
      </c>
      <c r="J4477" t="s">
        <v>7774</v>
      </c>
      <c r="K4477">
        <v>7578</v>
      </c>
      <c r="L4477" t="s">
        <v>7769</v>
      </c>
      <c r="M4477" s="87">
        <v>43935</v>
      </c>
      <c r="N4477" t="s">
        <v>3578</v>
      </c>
      <c r="O4477" t="s">
        <v>3579</v>
      </c>
      <c r="P4477" s="61">
        <v>533.98</v>
      </c>
      <c r="Q4477" t="s">
        <v>3579</v>
      </c>
      <c r="R4477" s="61">
        <v>533.98</v>
      </c>
      <c r="S4477" s="61">
        <v>0</v>
      </c>
    </row>
    <row r="4478" spans="1:19" x14ac:dyDescent="0.2">
      <c r="A4478" t="s">
        <v>872</v>
      </c>
      <c r="B4478" t="s">
        <v>2618</v>
      </c>
      <c r="C4478" t="s">
        <v>3356</v>
      </c>
      <c r="D4478" t="s">
        <v>238</v>
      </c>
      <c r="E4478" t="s">
        <v>3573</v>
      </c>
      <c r="F4478" t="s">
        <v>124</v>
      </c>
      <c r="G4478" s="87">
        <v>20200430</v>
      </c>
      <c r="H4478" t="s">
        <v>4447</v>
      </c>
      <c r="I4478" t="s">
        <v>7774</v>
      </c>
      <c r="J4478" t="s">
        <v>7774</v>
      </c>
      <c r="K4478">
        <v>7611</v>
      </c>
      <c r="L4478" t="s">
        <v>7770</v>
      </c>
      <c r="M4478" s="87">
        <v>43952</v>
      </c>
      <c r="N4478" t="s">
        <v>3620</v>
      </c>
      <c r="O4478" t="s">
        <v>3579</v>
      </c>
      <c r="P4478" s="61">
        <v>270.12</v>
      </c>
      <c r="Q4478" t="s">
        <v>3579</v>
      </c>
      <c r="R4478" s="61">
        <v>270.12</v>
      </c>
      <c r="S4478" s="61">
        <v>0</v>
      </c>
    </row>
    <row r="4479" spans="1:19" x14ac:dyDescent="0.2">
      <c r="A4479" t="s">
        <v>872</v>
      </c>
      <c r="B4479" t="s">
        <v>2618</v>
      </c>
      <c r="C4479" t="s">
        <v>3356</v>
      </c>
      <c r="D4479" t="s">
        <v>238</v>
      </c>
      <c r="E4479" t="s">
        <v>3573</v>
      </c>
      <c r="F4479" t="s">
        <v>124</v>
      </c>
      <c r="G4479" s="87">
        <v>20200430</v>
      </c>
      <c r="H4479" t="s">
        <v>4447</v>
      </c>
      <c r="I4479" t="s">
        <v>7774</v>
      </c>
      <c r="J4479" t="s">
        <v>7774</v>
      </c>
      <c r="K4479">
        <v>7611</v>
      </c>
      <c r="L4479" t="s">
        <v>7770</v>
      </c>
      <c r="M4479" s="87">
        <v>43952</v>
      </c>
      <c r="N4479" t="s">
        <v>3620</v>
      </c>
      <c r="O4479" t="s">
        <v>3579</v>
      </c>
      <c r="P4479" s="61">
        <v>199.65</v>
      </c>
      <c r="Q4479" t="s">
        <v>3579</v>
      </c>
      <c r="R4479" s="61">
        <v>199.65</v>
      </c>
      <c r="S4479" s="61">
        <v>0</v>
      </c>
    </row>
    <row r="4480" spans="1:19" x14ac:dyDescent="0.2">
      <c r="A4480" t="s">
        <v>872</v>
      </c>
      <c r="B4480" t="s">
        <v>2618</v>
      </c>
      <c r="C4480" t="s">
        <v>3356</v>
      </c>
      <c r="D4480" t="s">
        <v>238</v>
      </c>
      <c r="E4480" t="s">
        <v>3573</v>
      </c>
      <c r="F4480" t="s">
        <v>124</v>
      </c>
      <c r="G4480" s="87">
        <v>20200430</v>
      </c>
      <c r="H4480" t="s">
        <v>4447</v>
      </c>
      <c r="I4480" t="s">
        <v>7774</v>
      </c>
      <c r="J4480" t="s">
        <v>7774</v>
      </c>
      <c r="K4480">
        <v>7611</v>
      </c>
      <c r="L4480" t="s">
        <v>7770</v>
      </c>
      <c r="M4480" s="87">
        <v>43952</v>
      </c>
      <c r="N4480" t="s">
        <v>3620</v>
      </c>
      <c r="O4480" t="s">
        <v>3579</v>
      </c>
      <c r="P4480" s="61">
        <v>516.75</v>
      </c>
      <c r="Q4480" t="s">
        <v>3579</v>
      </c>
      <c r="R4480" s="61">
        <v>516.75</v>
      </c>
      <c r="S4480" s="61">
        <v>0</v>
      </c>
    </row>
    <row r="4481" spans="1:19" x14ac:dyDescent="0.2">
      <c r="A4481" t="s">
        <v>872</v>
      </c>
      <c r="B4481" t="s">
        <v>2618</v>
      </c>
      <c r="C4481" t="s">
        <v>3356</v>
      </c>
      <c r="D4481" t="s">
        <v>238</v>
      </c>
      <c r="E4481" t="s">
        <v>3573</v>
      </c>
      <c r="F4481" t="s">
        <v>125</v>
      </c>
      <c r="G4481" s="87">
        <v>20200531</v>
      </c>
      <c r="H4481" t="s">
        <v>4447</v>
      </c>
      <c r="I4481" t="s">
        <v>7774</v>
      </c>
      <c r="J4481" t="s">
        <v>7774</v>
      </c>
      <c r="K4481">
        <v>7665</v>
      </c>
      <c r="L4481" t="s">
        <v>7771</v>
      </c>
      <c r="M4481" s="87">
        <v>43991</v>
      </c>
      <c r="N4481" t="s">
        <v>3620</v>
      </c>
      <c r="O4481" t="s">
        <v>3579</v>
      </c>
      <c r="P4481" s="61">
        <v>279.12</v>
      </c>
      <c r="Q4481" t="s">
        <v>3579</v>
      </c>
      <c r="R4481" s="61">
        <v>279.12</v>
      </c>
      <c r="S4481" s="61">
        <v>0</v>
      </c>
    </row>
    <row r="4482" spans="1:19" x14ac:dyDescent="0.2">
      <c r="A4482" t="s">
        <v>872</v>
      </c>
      <c r="B4482" t="s">
        <v>2618</v>
      </c>
      <c r="C4482" t="s">
        <v>3356</v>
      </c>
      <c r="D4482" t="s">
        <v>238</v>
      </c>
      <c r="E4482" t="s">
        <v>3573</v>
      </c>
      <c r="F4482" t="s">
        <v>125</v>
      </c>
      <c r="G4482" s="87">
        <v>20200531</v>
      </c>
      <c r="H4482" t="s">
        <v>4447</v>
      </c>
      <c r="I4482" t="s">
        <v>7774</v>
      </c>
      <c r="J4482" t="s">
        <v>7774</v>
      </c>
      <c r="K4482">
        <v>7665</v>
      </c>
      <c r="L4482" t="s">
        <v>7771</v>
      </c>
      <c r="M4482" s="87">
        <v>43991</v>
      </c>
      <c r="N4482" t="s">
        <v>3620</v>
      </c>
      <c r="O4482" t="s">
        <v>3579</v>
      </c>
      <c r="P4482" s="61">
        <v>206.31</v>
      </c>
      <c r="Q4482" t="s">
        <v>3579</v>
      </c>
      <c r="R4482" s="61">
        <v>206.31</v>
      </c>
      <c r="S4482" s="61">
        <v>0</v>
      </c>
    </row>
    <row r="4483" spans="1:19" x14ac:dyDescent="0.2">
      <c r="A4483" t="s">
        <v>872</v>
      </c>
      <c r="B4483" t="s">
        <v>2618</v>
      </c>
      <c r="C4483" t="s">
        <v>3356</v>
      </c>
      <c r="D4483" t="s">
        <v>238</v>
      </c>
      <c r="E4483" t="s">
        <v>3573</v>
      </c>
      <c r="F4483" t="s">
        <v>125</v>
      </c>
      <c r="G4483" s="87">
        <v>20200531</v>
      </c>
      <c r="H4483" t="s">
        <v>4447</v>
      </c>
      <c r="I4483" t="s">
        <v>7774</v>
      </c>
      <c r="J4483" t="s">
        <v>7774</v>
      </c>
      <c r="K4483">
        <v>7665</v>
      </c>
      <c r="L4483" t="s">
        <v>7771</v>
      </c>
      <c r="M4483" s="87">
        <v>43991</v>
      </c>
      <c r="N4483" t="s">
        <v>3620</v>
      </c>
      <c r="O4483" t="s">
        <v>3579</v>
      </c>
      <c r="P4483" s="61">
        <v>533.98</v>
      </c>
      <c r="Q4483" t="s">
        <v>3579</v>
      </c>
      <c r="R4483" s="61">
        <v>533.98</v>
      </c>
      <c r="S4483" s="61">
        <v>0</v>
      </c>
    </row>
    <row r="4484" spans="1:19" x14ac:dyDescent="0.2">
      <c r="A4484" t="s">
        <v>872</v>
      </c>
      <c r="B4484" t="s">
        <v>2618</v>
      </c>
      <c r="C4484" t="s">
        <v>3356</v>
      </c>
      <c r="D4484" t="s">
        <v>238</v>
      </c>
      <c r="E4484" t="s">
        <v>3573</v>
      </c>
      <c r="F4484" t="s">
        <v>16</v>
      </c>
      <c r="G4484" s="87">
        <v>20200630</v>
      </c>
      <c r="H4484" t="s">
        <v>3617</v>
      </c>
      <c r="J4484" t="s">
        <v>3618</v>
      </c>
      <c r="K4484">
        <v>7681</v>
      </c>
      <c r="L4484" t="s">
        <v>3619</v>
      </c>
      <c r="M4484" s="87">
        <v>43999</v>
      </c>
      <c r="N4484" t="s">
        <v>3620</v>
      </c>
      <c r="O4484" t="s">
        <v>3579</v>
      </c>
      <c r="P4484" s="61">
        <v>-11016.19</v>
      </c>
      <c r="Q4484" t="s">
        <v>3579</v>
      </c>
      <c r="R4484" s="61">
        <v>0</v>
      </c>
      <c r="S4484" s="61">
        <v>-11016.19</v>
      </c>
    </row>
    <row r="4485" spans="1:19" x14ac:dyDescent="0.2">
      <c r="A4485" t="s">
        <v>872</v>
      </c>
      <c r="B4485" t="s">
        <v>2618</v>
      </c>
      <c r="C4485" t="s">
        <v>3356</v>
      </c>
      <c r="D4485" t="s">
        <v>238</v>
      </c>
      <c r="E4485" t="s">
        <v>3573</v>
      </c>
      <c r="F4485" t="s">
        <v>126</v>
      </c>
      <c r="G4485" s="87">
        <v>20200630</v>
      </c>
      <c r="H4485" t="s">
        <v>4447</v>
      </c>
      <c r="I4485" t="s">
        <v>7774</v>
      </c>
      <c r="J4485" t="s">
        <v>7774</v>
      </c>
      <c r="K4485">
        <v>7717</v>
      </c>
      <c r="L4485" t="s">
        <v>7772</v>
      </c>
      <c r="M4485" s="87">
        <v>44018</v>
      </c>
      <c r="N4485" t="s">
        <v>3620</v>
      </c>
      <c r="O4485" t="s">
        <v>3579</v>
      </c>
      <c r="P4485" s="61">
        <v>-0.01</v>
      </c>
      <c r="Q4485" t="s">
        <v>3579</v>
      </c>
      <c r="R4485" s="61">
        <v>0</v>
      </c>
      <c r="S4485" s="61">
        <v>-0.01</v>
      </c>
    </row>
    <row r="4486" spans="1:19" x14ac:dyDescent="0.2">
      <c r="A4486" t="s">
        <v>872</v>
      </c>
      <c r="B4486" t="s">
        <v>2618</v>
      </c>
      <c r="C4486" t="s">
        <v>3356</v>
      </c>
      <c r="D4486" t="s">
        <v>238</v>
      </c>
      <c r="E4486" t="s">
        <v>3573</v>
      </c>
      <c r="F4486" t="s">
        <v>126</v>
      </c>
      <c r="G4486" s="87">
        <v>20200630</v>
      </c>
      <c r="H4486" t="s">
        <v>4447</v>
      </c>
      <c r="I4486" t="s">
        <v>7774</v>
      </c>
      <c r="J4486" t="s">
        <v>7774</v>
      </c>
      <c r="K4486">
        <v>7716</v>
      </c>
      <c r="L4486" t="s">
        <v>7773</v>
      </c>
      <c r="M4486" s="87">
        <v>44018</v>
      </c>
      <c r="N4486" t="s">
        <v>3620</v>
      </c>
      <c r="O4486" t="s">
        <v>3579</v>
      </c>
      <c r="P4486" s="61">
        <v>270.12</v>
      </c>
      <c r="Q4486" t="s">
        <v>3579</v>
      </c>
      <c r="R4486" s="61">
        <v>270.12</v>
      </c>
      <c r="S4486" s="61">
        <v>0</v>
      </c>
    </row>
    <row r="4487" spans="1:19" x14ac:dyDescent="0.2">
      <c r="A4487" t="s">
        <v>872</v>
      </c>
      <c r="B4487" t="s">
        <v>2618</v>
      </c>
      <c r="C4487" t="s">
        <v>3356</v>
      </c>
      <c r="D4487" t="s">
        <v>238</v>
      </c>
      <c r="E4487" t="s">
        <v>3573</v>
      </c>
      <c r="F4487" t="s">
        <v>126</v>
      </c>
      <c r="G4487" s="87">
        <v>20200630</v>
      </c>
      <c r="H4487" t="s">
        <v>4447</v>
      </c>
      <c r="I4487" t="s">
        <v>7774</v>
      </c>
      <c r="J4487" t="s">
        <v>7774</v>
      </c>
      <c r="K4487">
        <v>7716</v>
      </c>
      <c r="L4487" t="s">
        <v>7773</v>
      </c>
      <c r="M4487" s="87">
        <v>44018</v>
      </c>
      <c r="N4487" t="s">
        <v>3620</v>
      </c>
      <c r="O4487" t="s">
        <v>3579</v>
      </c>
      <c r="P4487" s="61">
        <v>199.65</v>
      </c>
      <c r="Q4487" t="s">
        <v>3579</v>
      </c>
      <c r="R4487" s="61">
        <v>199.65</v>
      </c>
      <c r="S4487" s="61">
        <v>0</v>
      </c>
    </row>
    <row r="4488" spans="1:19" x14ac:dyDescent="0.2">
      <c r="A4488" t="s">
        <v>872</v>
      </c>
      <c r="B4488" t="s">
        <v>2618</v>
      </c>
      <c r="C4488" t="s">
        <v>3356</v>
      </c>
      <c r="D4488" t="s">
        <v>238</v>
      </c>
      <c r="E4488" t="s">
        <v>3573</v>
      </c>
      <c r="F4488" t="s">
        <v>126</v>
      </c>
      <c r="G4488" s="87">
        <v>20200630</v>
      </c>
      <c r="H4488" t="s">
        <v>4447</v>
      </c>
      <c r="I4488" t="s">
        <v>7774</v>
      </c>
      <c r="J4488" t="s">
        <v>7774</v>
      </c>
      <c r="K4488">
        <v>7716</v>
      </c>
      <c r="L4488" t="s">
        <v>7773</v>
      </c>
      <c r="M4488" s="87">
        <v>44018</v>
      </c>
      <c r="N4488" t="s">
        <v>3620</v>
      </c>
      <c r="O4488" t="s">
        <v>3579</v>
      </c>
      <c r="P4488" s="61">
        <v>516.75</v>
      </c>
      <c r="Q4488" t="s">
        <v>3579</v>
      </c>
      <c r="R4488" s="61">
        <v>516.75</v>
      </c>
      <c r="S4488" s="61">
        <v>0</v>
      </c>
    </row>
    <row r="4489" spans="1:19" x14ac:dyDescent="0.2">
      <c r="A4489" t="s">
        <v>872</v>
      </c>
      <c r="B4489" t="s">
        <v>2618</v>
      </c>
      <c r="C4489" t="s">
        <v>3356</v>
      </c>
      <c r="D4489" t="s">
        <v>238</v>
      </c>
      <c r="E4489" t="s">
        <v>3573</v>
      </c>
      <c r="F4489" t="s">
        <v>16</v>
      </c>
      <c r="G4489" s="87">
        <v>20200630</v>
      </c>
      <c r="H4489" t="s">
        <v>3617</v>
      </c>
      <c r="I4489" t="s">
        <v>3618</v>
      </c>
      <c r="J4489" t="s">
        <v>3618</v>
      </c>
      <c r="K4489">
        <v>7716</v>
      </c>
      <c r="L4489" t="s">
        <v>7773</v>
      </c>
      <c r="M4489" s="87">
        <v>44018</v>
      </c>
      <c r="N4489" t="s">
        <v>3620</v>
      </c>
      <c r="O4489" t="s">
        <v>3579</v>
      </c>
      <c r="P4489" s="61">
        <v>-516.75</v>
      </c>
      <c r="Q4489" t="s">
        <v>3579</v>
      </c>
      <c r="R4489" s="61">
        <v>0</v>
      </c>
      <c r="S4489" s="61">
        <v>-516.75</v>
      </c>
    </row>
    <row r="4490" spans="1:19" x14ac:dyDescent="0.2">
      <c r="A4490" t="s">
        <v>872</v>
      </c>
      <c r="B4490" t="s">
        <v>2618</v>
      </c>
      <c r="C4490" t="s">
        <v>3356</v>
      </c>
      <c r="D4490" t="s">
        <v>238</v>
      </c>
      <c r="E4490" t="s">
        <v>3573</v>
      </c>
      <c r="F4490" t="s">
        <v>16</v>
      </c>
      <c r="G4490" s="87">
        <v>20200630</v>
      </c>
      <c r="H4490" t="s">
        <v>3617</v>
      </c>
      <c r="I4490" t="s">
        <v>3618</v>
      </c>
      <c r="J4490" t="s">
        <v>3618</v>
      </c>
      <c r="K4490">
        <v>7716</v>
      </c>
      <c r="L4490" t="s">
        <v>7773</v>
      </c>
      <c r="M4490" s="87">
        <v>44018</v>
      </c>
      <c r="N4490" t="s">
        <v>3620</v>
      </c>
      <c r="O4490" t="s">
        <v>3579</v>
      </c>
      <c r="P4490" s="61">
        <v>-199.65</v>
      </c>
      <c r="Q4490" t="s">
        <v>3579</v>
      </c>
      <c r="R4490" s="61">
        <v>0</v>
      </c>
      <c r="S4490" s="61">
        <v>-199.65</v>
      </c>
    </row>
    <row r="4491" spans="1:19" x14ac:dyDescent="0.2">
      <c r="A4491" t="s">
        <v>872</v>
      </c>
      <c r="B4491" t="s">
        <v>2618</v>
      </c>
      <c r="C4491" t="s">
        <v>3356</v>
      </c>
      <c r="D4491" t="s">
        <v>238</v>
      </c>
      <c r="E4491" t="s">
        <v>3573</v>
      </c>
      <c r="F4491" t="s">
        <v>16</v>
      </c>
      <c r="G4491" s="87">
        <v>20200630</v>
      </c>
      <c r="H4491" t="s">
        <v>3617</v>
      </c>
      <c r="I4491" t="s">
        <v>3618</v>
      </c>
      <c r="J4491" t="s">
        <v>3618</v>
      </c>
      <c r="K4491">
        <v>7716</v>
      </c>
      <c r="L4491" t="s">
        <v>7773</v>
      </c>
      <c r="M4491" s="87">
        <v>44018</v>
      </c>
      <c r="N4491" t="s">
        <v>3620</v>
      </c>
      <c r="O4491" t="s">
        <v>3579</v>
      </c>
      <c r="P4491" s="61">
        <v>-270.12</v>
      </c>
      <c r="Q4491" t="s">
        <v>3579</v>
      </c>
      <c r="R4491" s="61">
        <v>0</v>
      </c>
      <c r="S4491" s="61">
        <v>-270.12</v>
      </c>
    </row>
    <row r="4492" spans="1:19" x14ac:dyDescent="0.2">
      <c r="A4492" t="s">
        <v>872</v>
      </c>
      <c r="B4492" t="s">
        <v>2618</v>
      </c>
      <c r="C4492" t="s">
        <v>3356</v>
      </c>
      <c r="D4492" t="s">
        <v>238</v>
      </c>
      <c r="E4492" t="s">
        <v>3573</v>
      </c>
      <c r="F4492" t="s">
        <v>16</v>
      </c>
      <c r="G4492" s="87">
        <v>20200630</v>
      </c>
      <c r="H4492" t="s">
        <v>3617</v>
      </c>
      <c r="I4492" t="s">
        <v>3618</v>
      </c>
      <c r="J4492" t="s">
        <v>3618</v>
      </c>
      <c r="K4492">
        <v>7717</v>
      </c>
      <c r="L4492" t="s">
        <v>7772</v>
      </c>
      <c r="M4492" s="87">
        <v>44018</v>
      </c>
      <c r="N4492" t="s">
        <v>3620</v>
      </c>
      <c r="O4492" t="s">
        <v>3579</v>
      </c>
      <c r="P4492" s="61">
        <v>0.01</v>
      </c>
      <c r="Q4492" t="s">
        <v>3579</v>
      </c>
      <c r="R4492" s="61">
        <v>0.01</v>
      </c>
      <c r="S4492" s="61">
        <v>0</v>
      </c>
    </row>
    <row r="4493" spans="1:19" x14ac:dyDescent="0.2">
      <c r="A4493" t="s">
        <v>873</v>
      </c>
      <c r="B4493" t="s">
        <v>2619</v>
      </c>
      <c r="C4493" t="s">
        <v>3357</v>
      </c>
      <c r="D4493" t="s">
        <v>238</v>
      </c>
      <c r="E4493" t="s">
        <v>3573</v>
      </c>
      <c r="F4493" t="s">
        <v>115</v>
      </c>
      <c r="G4493" s="87">
        <v>20190731</v>
      </c>
      <c r="H4493" t="s">
        <v>4447</v>
      </c>
      <c r="I4493" t="s">
        <v>7774</v>
      </c>
      <c r="J4493" t="s">
        <v>7774</v>
      </c>
      <c r="K4493">
        <v>7182</v>
      </c>
      <c r="L4493" t="s">
        <v>7761</v>
      </c>
      <c r="M4493" s="87">
        <v>43698</v>
      </c>
      <c r="N4493" t="s">
        <v>3620</v>
      </c>
      <c r="O4493" t="s">
        <v>3579</v>
      </c>
      <c r="P4493" s="61">
        <v>105.77</v>
      </c>
      <c r="Q4493" t="s">
        <v>3579</v>
      </c>
      <c r="R4493" s="61">
        <v>105.77</v>
      </c>
      <c r="S4493" s="61">
        <v>0</v>
      </c>
    </row>
    <row r="4494" spans="1:19" x14ac:dyDescent="0.2">
      <c r="A4494" t="s">
        <v>873</v>
      </c>
      <c r="B4494" t="s">
        <v>2619</v>
      </c>
      <c r="C4494" t="s">
        <v>3357</v>
      </c>
      <c r="D4494" t="s">
        <v>238</v>
      </c>
      <c r="E4494" t="s">
        <v>3573</v>
      </c>
      <c r="F4494" t="s">
        <v>115</v>
      </c>
      <c r="G4494" s="87">
        <v>20190731</v>
      </c>
      <c r="H4494" t="s">
        <v>4447</v>
      </c>
      <c r="I4494" t="s">
        <v>7774</v>
      </c>
      <c r="J4494" t="s">
        <v>7774</v>
      </c>
      <c r="K4494">
        <v>7182</v>
      </c>
      <c r="L4494" t="s">
        <v>7761</v>
      </c>
      <c r="M4494" s="87">
        <v>43698</v>
      </c>
      <c r="N4494" t="s">
        <v>3620</v>
      </c>
      <c r="O4494" t="s">
        <v>3579</v>
      </c>
      <c r="P4494" s="61">
        <v>352.33</v>
      </c>
      <c r="Q4494" t="s">
        <v>3579</v>
      </c>
      <c r="R4494" s="61">
        <v>352.33</v>
      </c>
      <c r="S4494" s="61">
        <v>0</v>
      </c>
    </row>
    <row r="4495" spans="1:19" x14ac:dyDescent="0.2">
      <c r="A4495" t="s">
        <v>873</v>
      </c>
      <c r="B4495" t="s">
        <v>2619</v>
      </c>
      <c r="C4495" t="s">
        <v>3357</v>
      </c>
      <c r="D4495" t="s">
        <v>238</v>
      </c>
      <c r="E4495" t="s">
        <v>3573</v>
      </c>
      <c r="F4495" t="s">
        <v>115</v>
      </c>
      <c r="G4495" s="87">
        <v>20190731</v>
      </c>
      <c r="H4495" t="s">
        <v>4447</v>
      </c>
      <c r="I4495" t="s">
        <v>7774</v>
      </c>
      <c r="J4495" t="s">
        <v>7774</v>
      </c>
      <c r="K4495">
        <v>7182</v>
      </c>
      <c r="L4495" t="s">
        <v>7761</v>
      </c>
      <c r="M4495" s="87">
        <v>43698</v>
      </c>
      <c r="N4495" t="s">
        <v>3620</v>
      </c>
      <c r="O4495" t="s">
        <v>3579</v>
      </c>
      <c r="P4495" s="61">
        <v>434.54</v>
      </c>
      <c r="Q4495" t="s">
        <v>3579</v>
      </c>
      <c r="R4495" s="61">
        <v>434.54</v>
      </c>
      <c r="S4495" s="61">
        <v>0</v>
      </c>
    </row>
    <row r="4496" spans="1:19" x14ac:dyDescent="0.2">
      <c r="A4496" t="s">
        <v>873</v>
      </c>
      <c r="B4496" t="s">
        <v>2619</v>
      </c>
      <c r="C4496" t="s">
        <v>3357</v>
      </c>
      <c r="D4496" t="s">
        <v>238</v>
      </c>
      <c r="E4496" t="s">
        <v>3573</v>
      </c>
      <c r="F4496" t="s">
        <v>115</v>
      </c>
      <c r="G4496" s="87">
        <v>20190731</v>
      </c>
      <c r="H4496" t="s">
        <v>4447</v>
      </c>
      <c r="I4496" t="s">
        <v>7774</v>
      </c>
      <c r="J4496" t="s">
        <v>7774</v>
      </c>
      <c r="K4496">
        <v>7182</v>
      </c>
      <c r="L4496" t="s">
        <v>7761</v>
      </c>
      <c r="M4496" s="87">
        <v>43698</v>
      </c>
      <c r="N4496" t="s">
        <v>3620</v>
      </c>
      <c r="O4496" t="s">
        <v>3579</v>
      </c>
      <c r="P4496" s="61">
        <v>469.78</v>
      </c>
      <c r="Q4496" t="s">
        <v>3579</v>
      </c>
      <c r="R4496" s="61">
        <v>469.78</v>
      </c>
      <c r="S4496" s="61">
        <v>0</v>
      </c>
    </row>
    <row r="4497" spans="1:19" x14ac:dyDescent="0.2">
      <c r="A4497" t="s">
        <v>873</v>
      </c>
      <c r="B4497" t="s">
        <v>2619</v>
      </c>
      <c r="C4497" t="s">
        <v>3357</v>
      </c>
      <c r="D4497" t="s">
        <v>238</v>
      </c>
      <c r="E4497" t="s">
        <v>3573</v>
      </c>
      <c r="F4497" t="s">
        <v>115</v>
      </c>
      <c r="G4497" s="87">
        <v>20190731</v>
      </c>
      <c r="H4497" t="s">
        <v>4447</v>
      </c>
      <c r="I4497" t="s">
        <v>7774</v>
      </c>
      <c r="J4497" t="s">
        <v>7774</v>
      </c>
      <c r="K4497">
        <v>7182</v>
      </c>
      <c r="L4497" t="s">
        <v>7761</v>
      </c>
      <c r="M4497" s="87">
        <v>43698</v>
      </c>
      <c r="N4497" t="s">
        <v>3620</v>
      </c>
      <c r="O4497" t="s">
        <v>3579</v>
      </c>
      <c r="P4497" s="61">
        <v>387.56</v>
      </c>
      <c r="Q4497" t="s">
        <v>3579</v>
      </c>
      <c r="R4497" s="61">
        <v>387.56</v>
      </c>
      <c r="S4497" s="61">
        <v>0</v>
      </c>
    </row>
    <row r="4498" spans="1:19" x14ac:dyDescent="0.2">
      <c r="A4498" t="s">
        <v>873</v>
      </c>
      <c r="B4498" t="s">
        <v>2619</v>
      </c>
      <c r="C4498" t="s">
        <v>3357</v>
      </c>
      <c r="D4498" t="s">
        <v>238</v>
      </c>
      <c r="E4498" t="s">
        <v>3573</v>
      </c>
      <c r="F4498" t="s">
        <v>115</v>
      </c>
      <c r="G4498" s="87">
        <v>20190731</v>
      </c>
      <c r="H4498" t="s">
        <v>4447</v>
      </c>
      <c r="I4498" t="s">
        <v>7774</v>
      </c>
      <c r="J4498" t="s">
        <v>7774</v>
      </c>
      <c r="K4498">
        <v>7182</v>
      </c>
      <c r="L4498" t="s">
        <v>7761</v>
      </c>
      <c r="M4498" s="87">
        <v>43698</v>
      </c>
      <c r="N4498" t="s">
        <v>3620</v>
      </c>
      <c r="O4498" t="s">
        <v>3579</v>
      </c>
      <c r="P4498" s="61">
        <v>469.78</v>
      </c>
      <c r="Q4498" t="s">
        <v>3579</v>
      </c>
      <c r="R4498" s="61">
        <v>469.78</v>
      </c>
      <c r="S4498" s="61">
        <v>0</v>
      </c>
    </row>
    <row r="4499" spans="1:19" x14ac:dyDescent="0.2">
      <c r="A4499" t="s">
        <v>873</v>
      </c>
      <c r="B4499" t="s">
        <v>2619</v>
      </c>
      <c r="C4499" t="s">
        <v>3357</v>
      </c>
      <c r="D4499" t="s">
        <v>238</v>
      </c>
      <c r="E4499" t="s">
        <v>3573</v>
      </c>
      <c r="F4499" t="s">
        <v>115</v>
      </c>
      <c r="G4499" s="87">
        <v>20190731</v>
      </c>
      <c r="H4499" t="s">
        <v>4447</v>
      </c>
      <c r="I4499" t="s">
        <v>7774</v>
      </c>
      <c r="J4499" t="s">
        <v>7774</v>
      </c>
      <c r="K4499">
        <v>7182</v>
      </c>
      <c r="L4499" t="s">
        <v>7761</v>
      </c>
      <c r="M4499" s="87">
        <v>43698</v>
      </c>
      <c r="N4499" t="s">
        <v>3620</v>
      </c>
      <c r="O4499" t="s">
        <v>3579</v>
      </c>
      <c r="P4499" s="61">
        <v>78.16</v>
      </c>
      <c r="Q4499" t="s">
        <v>3579</v>
      </c>
      <c r="R4499" s="61">
        <v>78.16</v>
      </c>
      <c r="S4499" s="61">
        <v>0</v>
      </c>
    </row>
    <row r="4500" spans="1:19" x14ac:dyDescent="0.2">
      <c r="A4500" t="s">
        <v>873</v>
      </c>
      <c r="B4500" t="s">
        <v>2619</v>
      </c>
      <c r="C4500" t="s">
        <v>3357</v>
      </c>
      <c r="D4500" t="s">
        <v>238</v>
      </c>
      <c r="E4500" t="s">
        <v>3573</v>
      </c>
      <c r="F4500" t="s">
        <v>115</v>
      </c>
      <c r="G4500" s="87">
        <v>20190731</v>
      </c>
      <c r="H4500" t="s">
        <v>4447</v>
      </c>
      <c r="I4500" t="s">
        <v>7774</v>
      </c>
      <c r="J4500" t="s">
        <v>7774</v>
      </c>
      <c r="K4500">
        <v>7182</v>
      </c>
      <c r="L4500" t="s">
        <v>7761</v>
      </c>
      <c r="M4500" s="87">
        <v>43698</v>
      </c>
      <c r="N4500" t="s">
        <v>3620</v>
      </c>
      <c r="O4500" t="s">
        <v>3579</v>
      </c>
      <c r="P4500" s="61">
        <v>422.79</v>
      </c>
      <c r="Q4500" t="s">
        <v>3579</v>
      </c>
      <c r="R4500" s="61">
        <v>422.79</v>
      </c>
      <c r="S4500" s="61">
        <v>0</v>
      </c>
    </row>
    <row r="4501" spans="1:19" x14ac:dyDescent="0.2">
      <c r="A4501" t="s">
        <v>873</v>
      </c>
      <c r="B4501" t="s">
        <v>2619</v>
      </c>
      <c r="C4501" t="s">
        <v>3357</v>
      </c>
      <c r="D4501" t="s">
        <v>238</v>
      </c>
      <c r="E4501" t="s">
        <v>3573</v>
      </c>
      <c r="F4501" t="s">
        <v>116</v>
      </c>
      <c r="G4501" s="87">
        <v>20190831</v>
      </c>
      <c r="H4501" t="s">
        <v>4447</v>
      </c>
      <c r="I4501" t="s">
        <v>7774</v>
      </c>
      <c r="J4501" t="s">
        <v>7774</v>
      </c>
      <c r="K4501">
        <v>7222</v>
      </c>
      <c r="L4501" t="s">
        <v>7762</v>
      </c>
      <c r="M4501" s="87">
        <v>43712</v>
      </c>
      <c r="N4501" t="s">
        <v>3620</v>
      </c>
      <c r="O4501" t="s">
        <v>3579</v>
      </c>
      <c r="P4501" s="61">
        <v>449.02</v>
      </c>
      <c r="Q4501" t="s">
        <v>3579</v>
      </c>
      <c r="R4501" s="61">
        <v>449.02</v>
      </c>
      <c r="S4501" s="61">
        <v>0</v>
      </c>
    </row>
    <row r="4502" spans="1:19" x14ac:dyDescent="0.2">
      <c r="A4502" t="s">
        <v>873</v>
      </c>
      <c r="B4502" t="s">
        <v>2619</v>
      </c>
      <c r="C4502" t="s">
        <v>3357</v>
      </c>
      <c r="D4502" t="s">
        <v>238</v>
      </c>
      <c r="E4502" t="s">
        <v>3573</v>
      </c>
      <c r="F4502" t="s">
        <v>116</v>
      </c>
      <c r="G4502" s="87">
        <v>20190831</v>
      </c>
      <c r="H4502" t="s">
        <v>4447</v>
      </c>
      <c r="I4502" t="s">
        <v>7774</v>
      </c>
      <c r="J4502" t="s">
        <v>7774</v>
      </c>
      <c r="K4502">
        <v>7222</v>
      </c>
      <c r="L4502" t="s">
        <v>7762</v>
      </c>
      <c r="M4502" s="87">
        <v>43712</v>
      </c>
      <c r="N4502" t="s">
        <v>3620</v>
      </c>
      <c r="O4502" t="s">
        <v>3579</v>
      </c>
      <c r="P4502" s="61">
        <v>485.43</v>
      </c>
      <c r="Q4502" t="s">
        <v>3579</v>
      </c>
      <c r="R4502" s="61">
        <v>485.43</v>
      </c>
      <c r="S4502" s="61">
        <v>0</v>
      </c>
    </row>
    <row r="4503" spans="1:19" x14ac:dyDescent="0.2">
      <c r="A4503" t="s">
        <v>873</v>
      </c>
      <c r="B4503" t="s">
        <v>2619</v>
      </c>
      <c r="C4503" t="s">
        <v>3357</v>
      </c>
      <c r="D4503" t="s">
        <v>238</v>
      </c>
      <c r="E4503" t="s">
        <v>3573</v>
      </c>
      <c r="F4503" t="s">
        <v>116</v>
      </c>
      <c r="G4503" s="87">
        <v>20190831</v>
      </c>
      <c r="H4503" t="s">
        <v>4447</v>
      </c>
      <c r="I4503" t="s">
        <v>7774</v>
      </c>
      <c r="J4503" t="s">
        <v>7774</v>
      </c>
      <c r="K4503">
        <v>7222</v>
      </c>
      <c r="L4503" t="s">
        <v>7762</v>
      </c>
      <c r="M4503" s="87">
        <v>43712</v>
      </c>
      <c r="N4503" t="s">
        <v>3620</v>
      </c>
      <c r="O4503" t="s">
        <v>3579</v>
      </c>
      <c r="P4503" s="61">
        <v>400.48</v>
      </c>
      <c r="Q4503" t="s">
        <v>3579</v>
      </c>
      <c r="R4503" s="61">
        <v>400.48</v>
      </c>
      <c r="S4503" s="61">
        <v>0</v>
      </c>
    </row>
    <row r="4504" spans="1:19" x14ac:dyDescent="0.2">
      <c r="A4504" t="s">
        <v>873</v>
      </c>
      <c r="B4504" t="s">
        <v>2619</v>
      </c>
      <c r="C4504" t="s">
        <v>3357</v>
      </c>
      <c r="D4504" t="s">
        <v>238</v>
      </c>
      <c r="E4504" t="s">
        <v>3573</v>
      </c>
      <c r="F4504" t="s">
        <v>116</v>
      </c>
      <c r="G4504" s="87">
        <v>20190831</v>
      </c>
      <c r="H4504" t="s">
        <v>4447</v>
      </c>
      <c r="I4504" t="s">
        <v>7774</v>
      </c>
      <c r="J4504" t="s">
        <v>7774</v>
      </c>
      <c r="K4504">
        <v>7222</v>
      </c>
      <c r="L4504" t="s">
        <v>7762</v>
      </c>
      <c r="M4504" s="87">
        <v>43712</v>
      </c>
      <c r="N4504" t="s">
        <v>3620</v>
      </c>
      <c r="O4504" t="s">
        <v>3579</v>
      </c>
      <c r="P4504" s="61">
        <v>485.43</v>
      </c>
      <c r="Q4504" t="s">
        <v>3579</v>
      </c>
      <c r="R4504" s="61">
        <v>485.43</v>
      </c>
      <c r="S4504" s="61">
        <v>0</v>
      </c>
    </row>
    <row r="4505" spans="1:19" x14ac:dyDescent="0.2">
      <c r="A4505" t="s">
        <v>873</v>
      </c>
      <c r="B4505" t="s">
        <v>2619</v>
      </c>
      <c r="C4505" t="s">
        <v>3357</v>
      </c>
      <c r="D4505" t="s">
        <v>238</v>
      </c>
      <c r="E4505" t="s">
        <v>3573</v>
      </c>
      <c r="F4505" t="s">
        <v>116</v>
      </c>
      <c r="G4505" s="87">
        <v>20190831</v>
      </c>
      <c r="H4505" t="s">
        <v>4447</v>
      </c>
      <c r="I4505" t="s">
        <v>7774</v>
      </c>
      <c r="J4505" t="s">
        <v>7774</v>
      </c>
      <c r="K4505">
        <v>7222</v>
      </c>
      <c r="L4505" t="s">
        <v>7762</v>
      </c>
      <c r="M4505" s="87">
        <v>43712</v>
      </c>
      <c r="N4505" t="s">
        <v>3620</v>
      </c>
      <c r="O4505" t="s">
        <v>3579</v>
      </c>
      <c r="P4505" s="61">
        <v>436.89</v>
      </c>
      <c r="Q4505" t="s">
        <v>3579</v>
      </c>
      <c r="R4505" s="61">
        <v>436.89</v>
      </c>
      <c r="S4505" s="61">
        <v>0</v>
      </c>
    </row>
    <row r="4506" spans="1:19" x14ac:dyDescent="0.2">
      <c r="A4506" t="s">
        <v>873</v>
      </c>
      <c r="B4506" t="s">
        <v>2619</v>
      </c>
      <c r="C4506" t="s">
        <v>3357</v>
      </c>
      <c r="D4506" t="s">
        <v>238</v>
      </c>
      <c r="E4506" t="s">
        <v>3573</v>
      </c>
      <c r="F4506" t="s">
        <v>116</v>
      </c>
      <c r="G4506" s="87">
        <v>20190831</v>
      </c>
      <c r="H4506" t="s">
        <v>4447</v>
      </c>
      <c r="I4506" t="s">
        <v>7774</v>
      </c>
      <c r="J4506" t="s">
        <v>7774</v>
      </c>
      <c r="K4506">
        <v>7222</v>
      </c>
      <c r="L4506" t="s">
        <v>7762</v>
      </c>
      <c r="M4506" s="87">
        <v>43712</v>
      </c>
      <c r="N4506" t="s">
        <v>3620</v>
      </c>
      <c r="O4506" t="s">
        <v>3579</v>
      </c>
      <c r="P4506" s="61">
        <v>109.29</v>
      </c>
      <c r="Q4506" t="s">
        <v>3579</v>
      </c>
      <c r="R4506" s="61">
        <v>109.29</v>
      </c>
      <c r="S4506" s="61">
        <v>0</v>
      </c>
    </row>
    <row r="4507" spans="1:19" x14ac:dyDescent="0.2">
      <c r="A4507" t="s">
        <v>873</v>
      </c>
      <c r="B4507" t="s">
        <v>2619</v>
      </c>
      <c r="C4507" t="s">
        <v>3357</v>
      </c>
      <c r="D4507" t="s">
        <v>238</v>
      </c>
      <c r="E4507" t="s">
        <v>3573</v>
      </c>
      <c r="F4507" t="s">
        <v>116</v>
      </c>
      <c r="G4507" s="87">
        <v>20190831</v>
      </c>
      <c r="H4507" t="s">
        <v>4447</v>
      </c>
      <c r="I4507" t="s">
        <v>7774</v>
      </c>
      <c r="J4507" t="s">
        <v>7774</v>
      </c>
      <c r="K4507">
        <v>7222</v>
      </c>
      <c r="L4507" t="s">
        <v>7762</v>
      </c>
      <c r="M4507" s="87">
        <v>43712</v>
      </c>
      <c r="N4507" t="s">
        <v>3620</v>
      </c>
      <c r="O4507" t="s">
        <v>3579</v>
      </c>
      <c r="P4507" s="61">
        <v>364.08</v>
      </c>
      <c r="Q4507" t="s">
        <v>3579</v>
      </c>
      <c r="R4507" s="61">
        <v>364.08</v>
      </c>
      <c r="S4507" s="61">
        <v>0</v>
      </c>
    </row>
    <row r="4508" spans="1:19" x14ac:dyDescent="0.2">
      <c r="A4508" t="s">
        <v>873</v>
      </c>
      <c r="B4508" t="s">
        <v>2619</v>
      </c>
      <c r="C4508" t="s">
        <v>3357</v>
      </c>
      <c r="D4508" t="s">
        <v>238</v>
      </c>
      <c r="E4508" t="s">
        <v>3573</v>
      </c>
      <c r="F4508" t="s">
        <v>116</v>
      </c>
      <c r="G4508" s="87">
        <v>20190831</v>
      </c>
      <c r="H4508" t="s">
        <v>4447</v>
      </c>
      <c r="I4508" t="s">
        <v>7774</v>
      </c>
      <c r="J4508" t="s">
        <v>7774</v>
      </c>
      <c r="K4508">
        <v>7222</v>
      </c>
      <c r="L4508" t="s">
        <v>7762</v>
      </c>
      <c r="M4508" s="87">
        <v>43712</v>
      </c>
      <c r="N4508" t="s">
        <v>3620</v>
      </c>
      <c r="O4508" t="s">
        <v>3579</v>
      </c>
      <c r="P4508" s="61">
        <v>80.760000000000005</v>
      </c>
      <c r="Q4508" t="s">
        <v>3579</v>
      </c>
      <c r="R4508" s="61">
        <v>80.760000000000005</v>
      </c>
      <c r="S4508" s="61">
        <v>0</v>
      </c>
    </row>
    <row r="4509" spans="1:19" x14ac:dyDescent="0.2">
      <c r="A4509" t="s">
        <v>873</v>
      </c>
      <c r="B4509" t="s">
        <v>2619</v>
      </c>
      <c r="C4509" t="s">
        <v>3357</v>
      </c>
      <c r="D4509" t="s">
        <v>238</v>
      </c>
      <c r="E4509" t="s">
        <v>3573</v>
      </c>
      <c r="F4509" t="s">
        <v>117</v>
      </c>
      <c r="G4509" s="87">
        <v>20190930</v>
      </c>
      <c r="H4509" t="s">
        <v>4447</v>
      </c>
      <c r="I4509" t="s">
        <v>7774</v>
      </c>
      <c r="J4509" t="s">
        <v>7774</v>
      </c>
      <c r="K4509">
        <v>7264</v>
      </c>
      <c r="L4509" t="s">
        <v>7763</v>
      </c>
      <c r="M4509" s="87">
        <v>43741</v>
      </c>
      <c r="N4509" t="s">
        <v>3620</v>
      </c>
      <c r="O4509" t="s">
        <v>3579</v>
      </c>
      <c r="P4509" s="61">
        <v>78.16</v>
      </c>
      <c r="Q4509" t="s">
        <v>3579</v>
      </c>
      <c r="R4509" s="61">
        <v>78.16</v>
      </c>
      <c r="S4509" s="61">
        <v>0</v>
      </c>
    </row>
    <row r="4510" spans="1:19" x14ac:dyDescent="0.2">
      <c r="A4510" t="s">
        <v>873</v>
      </c>
      <c r="B4510" t="s">
        <v>2619</v>
      </c>
      <c r="C4510" t="s">
        <v>3357</v>
      </c>
      <c r="D4510" t="s">
        <v>238</v>
      </c>
      <c r="E4510" t="s">
        <v>3573</v>
      </c>
      <c r="F4510" t="s">
        <v>117</v>
      </c>
      <c r="G4510" s="87">
        <v>20190930</v>
      </c>
      <c r="H4510" t="s">
        <v>4447</v>
      </c>
      <c r="I4510" t="s">
        <v>7774</v>
      </c>
      <c r="J4510" t="s">
        <v>7774</v>
      </c>
      <c r="K4510">
        <v>7264</v>
      </c>
      <c r="L4510" t="s">
        <v>7763</v>
      </c>
      <c r="M4510" s="87">
        <v>43741</v>
      </c>
      <c r="N4510" t="s">
        <v>3620</v>
      </c>
      <c r="O4510" t="s">
        <v>3579</v>
      </c>
      <c r="P4510" s="61">
        <v>352.33</v>
      </c>
      <c r="Q4510" t="s">
        <v>3579</v>
      </c>
      <c r="R4510" s="61">
        <v>352.33</v>
      </c>
      <c r="S4510" s="61">
        <v>0</v>
      </c>
    </row>
    <row r="4511" spans="1:19" x14ac:dyDescent="0.2">
      <c r="A4511" t="s">
        <v>873</v>
      </c>
      <c r="B4511" t="s">
        <v>2619</v>
      </c>
      <c r="C4511" t="s">
        <v>3357</v>
      </c>
      <c r="D4511" t="s">
        <v>238</v>
      </c>
      <c r="E4511" t="s">
        <v>3573</v>
      </c>
      <c r="F4511" t="s">
        <v>117</v>
      </c>
      <c r="G4511" s="87">
        <v>20190930</v>
      </c>
      <c r="H4511" t="s">
        <v>4447</v>
      </c>
      <c r="I4511" t="s">
        <v>7774</v>
      </c>
      <c r="J4511" t="s">
        <v>7774</v>
      </c>
      <c r="K4511">
        <v>7264</v>
      </c>
      <c r="L4511" t="s">
        <v>7763</v>
      </c>
      <c r="M4511" s="87">
        <v>43741</v>
      </c>
      <c r="N4511" t="s">
        <v>3620</v>
      </c>
      <c r="O4511" t="s">
        <v>3579</v>
      </c>
      <c r="P4511" s="61">
        <v>434.54</v>
      </c>
      <c r="Q4511" t="s">
        <v>3579</v>
      </c>
      <c r="R4511" s="61">
        <v>434.54</v>
      </c>
      <c r="S4511" s="61">
        <v>0</v>
      </c>
    </row>
    <row r="4512" spans="1:19" x14ac:dyDescent="0.2">
      <c r="A4512" t="s">
        <v>873</v>
      </c>
      <c r="B4512" t="s">
        <v>2619</v>
      </c>
      <c r="C4512" t="s">
        <v>3357</v>
      </c>
      <c r="D4512" t="s">
        <v>238</v>
      </c>
      <c r="E4512" t="s">
        <v>3573</v>
      </c>
      <c r="F4512" t="s">
        <v>117</v>
      </c>
      <c r="G4512" s="87">
        <v>20190930</v>
      </c>
      <c r="H4512" t="s">
        <v>4447</v>
      </c>
      <c r="I4512" t="s">
        <v>7774</v>
      </c>
      <c r="J4512" t="s">
        <v>7774</v>
      </c>
      <c r="K4512">
        <v>7264</v>
      </c>
      <c r="L4512" t="s">
        <v>7763</v>
      </c>
      <c r="M4512" s="87">
        <v>43741</v>
      </c>
      <c r="N4512" t="s">
        <v>3620</v>
      </c>
      <c r="O4512" t="s">
        <v>3579</v>
      </c>
      <c r="P4512" s="61">
        <v>469.78</v>
      </c>
      <c r="Q4512" t="s">
        <v>3579</v>
      </c>
      <c r="R4512" s="61">
        <v>469.78</v>
      </c>
      <c r="S4512" s="61">
        <v>0</v>
      </c>
    </row>
    <row r="4513" spans="1:19" x14ac:dyDescent="0.2">
      <c r="A4513" t="s">
        <v>873</v>
      </c>
      <c r="B4513" t="s">
        <v>2619</v>
      </c>
      <c r="C4513" t="s">
        <v>3357</v>
      </c>
      <c r="D4513" t="s">
        <v>238</v>
      </c>
      <c r="E4513" t="s">
        <v>3573</v>
      </c>
      <c r="F4513" t="s">
        <v>117</v>
      </c>
      <c r="G4513" s="87">
        <v>20190930</v>
      </c>
      <c r="H4513" t="s">
        <v>4447</v>
      </c>
      <c r="I4513" t="s">
        <v>7774</v>
      </c>
      <c r="J4513" t="s">
        <v>7774</v>
      </c>
      <c r="K4513">
        <v>7264</v>
      </c>
      <c r="L4513" t="s">
        <v>7763</v>
      </c>
      <c r="M4513" s="87">
        <v>43741</v>
      </c>
      <c r="N4513" t="s">
        <v>3620</v>
      </c>
      <c r="O4513" t="s">
        <v>3579</v>
      </c>
      <c r="P4513" s="61">
        <v>387.56</v>
      </c>
      <c r="Q4513" t="s">
        <v>3579</v>
      </c>
      <c r="R4513" s="61">
        <v>387.56</v>
      </c>
      <c r="S4513" s="61">
        <v>0</v>
      </c>
    </row>
    <row r="4514" spans="1:19" x14ac:dyDescent="0.2">
      <c r="A4514" t="s">
        <v>873</v>
      </c>
      <c r="B4514" t="s">
        <v>2619</v>
      </c>
      <c r="C4514" t="s">
        <v>3357</v>
      </c>
      <c r="D4514" t="s">
        <v>238</v>
      </c>
      <c r="E4514" t="s">
        <v>3573</v>
      </c>
      <c r="F4514" t="s">
        <v>117</v>
      </c>
      <c r="G4514" s="87">
        <v>20190930</v>
      </c>
      <c r="H4514" t="s">
        <v>4447</v>
      </c>
      <c r="I4514" t="s">
        <v>7774</v>
      </c>
      <c r="J4514" t="s">
        <v>7774</v>
      </c>
      <c r="K4514">
        <v>7264</v>
      </c>
      <c r="L4514" t="s">
        <v>7763</v>
      </c>
      <c r="M4514" s="87">
        <v>43741</v>
      </c>
      <c r="N4514" t="s">
        <v>3620</v>
      </c>
      <c r="O4514" t="s">
        <v>3579</v>
      </c>
      <c r="P4514" s="61">
        <v>469.78</v>
      </c>
      <c r="Q4514" t="s">
        <v>3579</v>
      </c>
      <c r="R4514" s="61">
        <v>469.78</v>
      </c>
      <c r="S4514" s="61">
        <v>0</v>
      </c>
    </row>
    <row r="4515" spans="1:19" x14ac:dyDescent="0.2">
      <c r="A4515" t="s">
        <v>873</v>
      </c>
      <c r="B4515" t="s">
        <v>2619</v>
      </c>
      <c r="C4515" t="s">
        <v>3357</v>
      </c>
      <c r="D4515" t="s">
        <v>238</v>
      </c>
      <c r="E4515" t="s">
        <v>3573</v>
      </c>
      <c r="F4515" t="s">
        <v>117</v>
      </c>
      <c r="G4515" s="87">
        <v>20190930</v>
      </c>
      <c r="H4515" t="s">
        <v>4447</v>
      </c>
      <c r="I4515" t="s">
        <v>7774</v>
      </c>
      <c r="J4515" t="s">
        <v>7774</v>
      </c>
      <c r="K4515">
        <v>7264</v>
      </c>
      <c r="L4515" t="s">
        <v>7763</v>
      </c>
      <c r="M4515" s="87">
        <v>43741</v>
      </c>
      <c r="N4515" t="s">
        <v>3620</v>
      </c>
      <c r="O4515" t="s">
        <v>3579</v>
      </c>
      <c r="P4515" s="61">
        <v>422.79</v>
      </c>
      <c r="Q4515" t="s">
        <v>3579</v>
      </c>
      <c r="R4515" s="61">
        <v>422.79</v>
      </c>
      <c r="S4515" s="61">
        <v>0</v>
      </c>
    </row>
    <row r="4516" spans="1:19" x14ac:dyDescent="0.2">
      <c r="A4516" t="s">
        <v>873</v>
      </c>
      <c r="B4516" t="s">
        <v>2619</v>
      </c>
      <c r="C4516" t="s">
        <v>3357</v>
      </c>
      <c r="D4516" t="s">
        <v>238</v>
      </c>
      <c r="E4516" t="s">
        <v>3573</v>
      </c>
      <c r="F4516" t="s">
        <v>117</v>
      </c>
      <c r="G4516" s="87">
        <v>20190930</v>
      </c>
      <c r="H4516" t="s">
        <v>4447</v>
      </c>
      <c r="I4516" t="s">
        <v>7774</v>
      </c>
      <c r="J4516" t="s">
        <v>7774</v>
      </c>
      <c r="K4516">
        <v>7264</v>
      </c>
      <c r="L4516" t="s">
        <v>7763</v>
      </c>
      <c r="M4516" s="87">
        <v>43741</v>
      </c>
      <c r="N4516" t="s">
        <v>3620</v>
      </c>
      <c r="O4516" t="s">
        <v>3579</v>
      </c>
      <c r="P4516" s="61">
        <v>105.77</v>
      </c>
      <c r="Q4516" t="s">
        <v>3579</v>
      </c>
      <c r="R4516" s="61">
        <v>105.77</v>
      </c>
      <c r="S4516" s="61">
        <v>0</v>
      </c>
    </row>
    <row r="4517" spans="1:19" x14ac:dyDescent="0.2">
      <c r="A4517" t="s">
        <v>873</v>
      </c>
      <c r="B4517" t="s">
        <v>2619</v>
      </c>
      <c r="C4517" t="s">
        <v>3357</v>
      </c>
      <c r="D4517" t="s">
        <v>238</v>
      </c>
      <c r="E4517" t="s">
        <v>3573</v>
      </c>
      <c r="F4517" t="s">
        <v>118</v>
      </c>
      <c r="G4517" s="87">
        <v>20191031</v>
      </c>
      <c r="H4517" t="s">
        <v>4447</v>
      </c>
      <c r="I4517" t="s">
        <v>7774</v>
      </c>
      <c r="J4517" t="s">
        <v>7774</v>
      </c>
      <c r="K4517">
        <v>7328</v>
      </c>
      <c r="L4517" t="s">
        <v>7764</v>
      </c>
      <c r="M4517" s="87">
        <v>43782</v>
      </c>
      <c r="N4517" t="s">
        <v>3620</v>
      </c>
      <c r="O4517" t="s">
        <v>3579</v>
      </c>
      <c r="P4517" s="61">
        <v>485.43</v>
      </c>
      <c r="Q4517" t="s">
        <v>3579</v>
      </c>
      <c r="R4517" s="61">
        <v>485.43</v>
      </c>
      <c r="S4517" s="61">
        <v>0</v>
      </c>
    </row>
    <row r="4518" spans="1:19" x14ac:dyDescent="0.2">
      <c r="A4518" t="s">
        <v>873</v>
      </c>
      <c r="B4518" t="s">
        <v>2619</v>
      </c>
      <c r="C4518" t="s">
        <v>3357</v>
      </c>
      <c r="D4518" t="s">
        <v>238</v>
      </c>
      <c r="E4518" t="s">
        <v>3573</v>
      </c>
      <c r="F4518" t="s">
        <v>118</v>
      </c>
      <c r="G4518" s="87">
        <v>20191031</v>
      </c>
      <c r="H4518" t="s">
        <v>4447</v>
      </c>
      <c r="I4518" t="s">
        <v>7774</v>
      </c>
      <c r="J4518" t="s">
        <v>7774</v>
      </c>
      <c r="K4518">
        <v>7328</v>
      </c>
      <c r="L4518" t="s">
        <v>7764</v>
      </c>
      <c r="M4518" s="87">
        <v>43782</v>
      </c>
      <c r="N4518" t="s">
        <v>3620</v>
      </c>
      <c r="O4518" t="s">
        <v>3579</v>
      </c>
      <c r="P4518" s="61">
        <v>400.48</v>
      </c>
      <c r="Q4518" t="s">
        <v>3579</v>
      </c>
      <c r="R4518" s="61">
        <v>400.48</v>
      </c>
      <c r="S4518" s="61">
        <v>0</v>
      </c>
    </row>
    <row r="4519" spans="1:19" x14ac:dyDescent="0.2">
      <c r="A4519" t="s">
        <v>873</v>
      </c>
      <c r="B4519" t="s">
        <v>2619</v>
      </c>
      <c r="C4519" t="s">
        <v>3357</v>
      </c>
      <c r="D4519" t="s">
        <v>238</v>
      </c>
      <c r="E4519" t="s">
        <v>3573</v>
      </c>
      <c r="F4519" t="s">
        <v>118</v>
      </c>
      <c r="G4519" s="87">
        <v>20191031</v>
      </c>
      <c r="H4519" t="s">
        <v>4447</v>
      </c>
      <c r="I4519" t="s">
        <v>7774</v>
      </c>
      <c r="J4519" t="s">
        <v>7774</v>
      </c>
      <c r="K4519">
        <v>7328</v>
      </c>
      <c r="L4519" t="s">
        <v>7764</v>
      </c>
      <c r="M4519" s="87">
        <v>43782</v>
      </c>
      <c r="N4519" t="s">
        <v>3620</v>
      </c>
      <c r="O4519" t="s">
        <v>3579</v>
      </c>
      <c r="P4519" s="61">
        <v>485.43</v>
      </c>
      <c r="Q4519" t="s">
        <v>3579</v>
      </c>
      <c r="R4519" s="61">
        <v>485.43</v>
      </c>
      <c r="S4519" s="61">
        <v>0</v>
      </c>
    </row>
    <row r="4520" spans="1:19" x14ac:dyDescent="0.2">
      <c r="A4520" t="s">
        <v>873</v>
      </c>
      <c r="B4520" t="s">
        <v>2619</v>
      </c>
      <c r="C4520" t="s">
        <v>3357</v>
      </c>
      <c r="D4520" t="s">
        <v>238</v>
      </c>
      <c r="E4520" t="s">
        <v>3573</v>
      </c>
      <c r="F4520" t="s">
        <v>118</v>
      </c>
      <c r="G4520" s="87">
        <v>20191031</v>
      </c>
      <c r="H4520" t="s">
        <v>4447</v>
      </c>
      <c r="I4520" t="s">
        <v>7774</v>
      </c>
      <c r="J4520" t="s">
        <v>7774</v>
      </c>
      <c r="K4520">
        <v>7328</v>
      </c>
      <c r="L4520" t="s">
        <v>7764</v>
      </c>
      <c r="M4520" s="87">
        <v>43782</v>
      </c>
      <c r="N4520" t="s">
        <v>3620</v>
      </c>
      <c r="O4520" t="s">
        <v>3579</v>
      </c>
      <c r="P4520" s="61">
        <v>436.89</v>
      </c>
      <c r="Q4520" t="s">
        <v>3579</v>
      </c>
      <c r="R4520" s="61">
        <v>436.89</v>
      </c>
      <c r="S4520" s="61">
        <v>0</v>
      </c>
    </row>
    <row r="4521" spans="1:19" x14ac:dyDescent="0.2">
      <c r="A4521" t="s">
        <v>873</v>
      </c>
      <c r="B4521" t="s">
        <v>2619</v>
      </c>
      <c r="C4521" t="s">
        <v>3357</v>
      </c>
      <c r="D4521" t="s">
        <v>238</v>
      </c>
      <c r="E4521" t="s">
        <v>3573</v>
      </c>
      <c r="F4521" t="s">
        <v>118</v>
      </c>
      <c r="G4521" s="87">
        <v>20191031</v>
      </c>
      <c r="H4521" t="s">
        <v>4447</v>
      </c>
      <c r="I4521" t="s">
        <v>7774</v>
      </c>
      <c r="J4521" t="s">
        <v>7774</v>
      </c>
      <c r="K4521">
        <v>7328</v>
      </c>
      <c r="L4521" t="s">
        <v>7764</v>
      </c>
      <c r="M4521" s="87">
        <v>43782</v>
      </c>
      <c r="N4521" t="s">
        <v>3620</v>
      </c>
      <c r="O4521" t="s">
        <v>3579</v>
      </c>
      <c r="P4521" s="61">
        <v>109.29</v>
      </c>
      <c r="Q4521" t="s">
        <v>3579</v>
      </c>
      <c r="R4521" s="61">
        <v>109.29</v>
      </c>
      <c r="S4521" s="61">
        <v>0</v>
      </c>
    </row>
    <row r="4522" spans="1:19" x14ac:dyDescent="0.2">
      <c r="A4522" t="s">
        <v>873</v>
      </c>
      <c r="B4522" t="s">
        <v>2619</v>
      </c>
      <c r="C4522" t="s">
        <v>3357</v>
      </c>
      <c r="D4522" t="s">
        <v>238</v>
      </c>
      <c r="E4522" t="s">
        <v>3573</v>
      </c>
      <c r="F4522" t="s">
        <v>118</v>
      </c>
      <c r="G4522" s="87">
        <v>20191031</v>
      </c>
      <c r="H4522" t="s">
        <v>4447</v>
      </c>
      <c r="I4522" t="s">
        <v>7774</v>
      </c>
      <c r="J4522" t="s">
        <v>7774</v>
      </c>
      <c r="K4522">
        <v>7328</v>
      </c>
      <c r="L4522" t="s">
        <v>7764</v>
      </c>
      <c r="M4522" s="87">
        <v>43782</v>
      </c>
      <c r="N4522" t="s">
        <v>3620</v>
      </c>
      <c r="O4522" t="s">
        <v>3579</v>
      </c>
      <c r="P4522" s="61">
        <v>80.760000000000005</v>
      </c>
      <c r="Q4522" t="s">
        <v>3579</v>
      </c>
      <c r="R4522" s="61">
        <v>80.760000000000005</v>
      </c>
      <c r="S4522" s="61">
        <v>0</v>
      </c>
    </row>
    <row r="4523" spans="1:19" x14ac:dyDescent="0.2">
      <c r="A4523" t="s">
        <v>873</v>
      </c>
      <c r="B4523" t="s">
        <v>2619</v>
      </c>
      <c r="C4523" t="s">
        <v>3357</v>
      </c>
      <c r="D4523" t="s">
        <v>238</v>
      </c>
      <c r="E4523" t="s">
        <v>3573</v>
      </c>
      <c r="F4523" t="s">
        <v>118</v>
      </c>
      <c r="G4523" s="87">
        <v>20191031</v>
      </c>
      <c r="H4523" t="s">
        <v>4447</v>
      </c>
      <c r="I4523" t="s">
        <v>7774</v>
      </c>
      <c r="J4523" t="s">
        <v>7774</v>
      </c>
      <c r="K4523">
        <v>7328</v>
      </c>
      <c r="L4523" t="s">
        <v>7764</v>
      </c>
      <c r="M4523" s="87">
        <v>43782</v>
      </c>
      <c r="N4523" t="s">
        <v>3620</v>
      </c>
      <c r="O4523" t="s">
        <v>3579</v>
      </c>
      <c r="P4523" s="61">
        <v>364.08</v>
      </c>
      <c r="Q4523" t="s">
        <v>3579</v>
      </c>
      <c r="R4523" s="61">
        <v>364.08</v>
      </c>
      <c r="S4523" s="61">
        <v>0</v>
      </c>
    </row>
    <row r="4524" spans="1:19" x14ac:dyDescent="0.2">
      <c r="A4524" t="s">
        <v>873</v>
      </c>
      <c r="B4524" t="s">
        <v>2619</v>
      </c>
      <c r="C4524" t="s">
        <v>3357</v>
      </c>
      <c r="D4524" t="s">
        <v>238</v>
      </c>
      <c r="E4524" t="s">
        <v>3573</v>
      </c>
      <c r="F4524" t="s">
        <v>118</v>
      </c>
      <c r="G4524" s="87">
        <v>20191031</v>
      </c>
      <c r="H4524" t="s">
        <v>4447</v>
      </c>
      <c r="I4524" t="s">
        <v>7774</v>
      </c>
      <c r="J4524" t="s">
        <v>7774</v>
      </c>
      <c r="K4524">
        <v>7328</v>
      </c>
      <c r="L4524" t="s">
        <v>7764</v>
      </c>
      <c r="M4524" s="87">
        <v>43782</v>
      </c>
      <c r="N4524" t="s">
        <v>3620</v>
      </c>
      <c r="O4524" t="s">
        <v>3579</v>
      </c>
      <c r="P4524" s="61">
        <v>449.02</v>
      </c>
      <c r="Q4524" t="s">
        <v>3579</v>
      </c>
      <c r="R4524" s="61">
        <v>449.02</v>
      </c>
      <c r="S4524" s="61">
        <v>0</v>
      </c>
    </row>
    <row r="4525" spans="1:19" x14ac:dyDescent="0.2">
      <c r="A4525" t="s">
        <v>873</v>
      </c>
      <c r="B4525" t="s">
        <v>2619</v>
      </c>
      <c r="C4525" t="s">
        <v>3357</v>
      </c>
      <c r="D4525" t="s">
        <v>238</v>
      </c>
      <c r="E4525" t="s">
        <v>3573</v>
      </c>
      <c r="F4525" t="s">
        <v>119</v>
      </c>
      <c r="G4525" s="87">
        <v>20191130</v>
      </c>
      <c r="H4525" t="s">
        <v>4447</v>
      </c>
      <c r="I4525" t="s">
        <v>7774</v>
      </c>
      <c r="J4525" t="s">
        <v>7774</v>
      </c>
      <c r="K4525">
        <v>7372</v>
      </c>
      <c r="L4525" t="s">
        <v>7765</v>
      </c>
      <c r="M4525" s="87">
        <v>43808</v>
      </c>
      <c r="N4525" t="s">
        <v>3578</v>
      </c>
      <c r="O4525" t="s">
        <v>3579</v>
      </c>
      <c r="P4525" s="61">
        <v>78.16</v>
      </c>
      <c r="Q4525" t="s">
        <v>3579</v>
      </c>
      <c r="R4525" s="61">
        <v>78.16</v>
      </c>
      <c r="S4525" s="61">
        <v>0</v>
      </c>
    </row>
    <row r="4526" spans="1:19" x14ac:dyDescent="0.2">
      <c r="A4526" t="s">
        <v>873</v>
      </c>
      <c r="B4526" t="s">
        <v>2619</v>
      </c>
      <c r="C4526" t="s">
        <v>3357</v>
      </c>
      <c r="D4526" t="s">
        <v>238</v>
      </c>
      <c r="E4526" t="s">
        <v>3573</v>
      </c>
      <c r="F4526" t="s">
        <v>119</v>
      </c>
      <c r="G4526" s="87">
        <v>20191130</v>
      </c>
      <c r="H4526" t="s">
        <v>4447</v>
      </c>
      <c r="I4526" t="s">
        <v>7774</v>
      </c>
      <c r="J4526" t="s">
        <v>7774</v>
      </c>
      <c r="K4526">
        <v>7372</v>
      </c>
      <c r="L4526" t="s">
        <v>7765</v>
      </c>
      <c r="M4526" s="87">
        <v>43808</v>
      </c>
      <c r="N4526" t="s">
        <v>3578</v>
      </c>
      <c r="O4526" t="s">
        <v>3579</v>
      </c>
      <c r="P4526" s="61">
        <v>352.33</v>
      </c>
      <c r="Q4526" t="s">
        <v>3579</v>
      </c>
      <c r="R4526" s="61">
        <v>352.33</v>
      </c>
      <c r="S4526" s="61">
        <v>0</v>
      </c>
    </row>
    <row r="4527" spans="1:19" x14ac:dyDescent="0.2">
      <c r="A4527" t="s">
        <v>873</v>
      </c>
      <c r="B4527" t="s">
        <v>2619</v>
      </c>
      <c r="C4527" t="s">
        <v>3357</v>
      </c>
      <c r="D4527" t="s">
        <v>238</v>
      </c>
      <c r="E4527" t="s">
        <v>3573</v>
      </c>
      <c r="F4527" t="s">
        <v>119</v>
      </c>
      <c r="G4527" s="87">
        <v>20191130</v>
      </c>
      <c r="H4527" t="s">
        <v>4447</v>
      </c>
      <c r="I4527" t="s">
        <v>7774</v>
      </c>
      <c r="J4527" t="s">
        <v>7774</v>
      </c>
      <c r="K4527">
        <v>7372</v>
      </c>
      <c r="L4527" t="s">
        <v>7765</v>
      </c>
      <c r="M4527" s="87">
        <v>43808</v>
      </c>
      <c r="N4527" t="s">
        <v>3578</v>
      </c>
      <c r="O4527" t="s">
        <v>3579</v>
      </c>
      <c r="P4527" s="61">
        <v>434.54</v>
      </c>
      <c r="Q4527" t="s">
        <v>3579</v>
      </c>
      <c r="R4527" s="61">
        <v>434.54</v>
      </c>
      <c r="S4527" s="61">
        <v>0</v>
      </c>
    </row>
    <row r="4528" spans="1:19" x14ac:dyDescent="0.2">
      <c r="A4528" t="s">
        <v>873</v>
      </c>
      <c r="B4528" t="s">
        <v>2619</v>
      </c>
      <c r="C4528" t="s">
        <v>3357</v>
      </c>
      <c r="D4528" t="s">
        <v>238</v>
      </c>
      <c r="E4528" t="s">
        <v>3573</v>
      </c>
      <c r="F4528" t="s">
        <v>119</v>
      </c>
      <c r="G4528" s="87">
        <v>20191130</v>
      </c>
      <c r="H4528" t="s">
        <v>4447</v>
      </c>
      <c r="I4528" t="s">
        <v>7774</v>
      </c>
      <c r="J4528" t="s">
        <v>7774</v>
      </c>
      <c r="K4528">
        <v>7372</v>
      </c>
      <c r="L4528" t="s">
        <v>7765</v>
      </c>
      <c r="M4528" s="87">
        <v>43808</v>
      </c>
      <c r="N4528" t="s">
        <v>3578</v>
      </c>
      <c r="O4528" t="s">
        <v>3579</v>
      </c>
      <c r="P4528" s="61">
        <v>469.78</v>
      </c>
      <c r="Q4528" t="s">
        <v>3579</v>
      </c>
      <c r="R4528" s="61">
        <v>469.78</v>
      </c>
      <c r="S4528" s="61">
        <v>0</v>
      </c>
    </row>
    <row r="4529" spans="1:19" x14ac:dyDescent="0.2">
      <c r="A4529" t="s">
        <v>873</v>
      </c>
      <c r="B4529" t="s">
        <v>2619</v>
      </c>
      <c r="C4529" t="s">
        <v>3357</v>
      </c>
      <c r="D4529" t="s">
        <v>238</v>
      </c>
      <c r="E4529" t="s">
        <v>3573</v>
      </c>
      <c r="F4529" t="s">
        <v>119</v>
      </c>
      <c r="G4529" s="87">
        <v>20191130</v>
      </c>
      <c r="H4529" t="s">
        <v>4447</v>
      </c>
      <c r="I4529" t="s">
        <v>7774</v>
      </c>
      <c r="J4529" t="s">
        <v>7774</v>
      </c>
      <c r="K4529">
        <v>7372</v>
      </c>
      <c r="L4529" t="s">
        <v>7765</v>
      </c>
      <c r="M4529" s="87">
        <v>43808</v>
      </c>
      <c r="N4529" t="s">
        <v>3578</v>
      </c>
      <c r="O4529" t="s">
        <v>3579</v>
      </c>
      <c r="P4529" s="61">
        <v>387.56</v>
      </c>
      <c r="Q4529" t="s">
        <v>3579</v>
      </c>
      <c r="R4529" s="61">
        <v>387.56</v>
      </c>
      <c r="S4529" s="61">
        <v>0</v>
      </c>
    </row>
    <row r="4530" spans="1:19" x14ac:dyDescent="0.2">
      <c r="A4530" t="s">
        <v>873</v>
      </c>
      <c r="B4530" t="s">
        <v>2619</v>
      </c>
      <c r="C4530" t="s">
        <v>3357</v>
      </c>
      <c r="D4530" t="s">
        <v>238</v>
      </c>
      <c r="E4530" t="s">
        <v>3573</v>
      </c>
      <c r="F4530" t="s">
        <v>119</v>
      </c>
      <c r="G4530" s="87">
        <v>20191130</v>
      </c>
      <c r="H4530" t="s">
        <v>4447</v>
      </c>
      <c r="I4530" t="s">
        <v>7774</v>
      </c>
      <c r="J4530" t="s">
        <v>7774</v>
      </c>
      <c r="K4530">
        <v>7372</v>
      </c>
      <c r="L4530" t="s">
        <v>7765</v>
      </c>
      <c r="M4530" s="87">
        <v>43808</v>
      </c>
      <c r="N4530" t="s">
        <v>3578</v>
      </c>
      <c r="O4530" t="s">
        <v>3579</v>
      </c>
      <c r="P4530" s="61">
        <v>469.78</v>
      </c>
      <c r="Q4530" t="s">
        <v>3579</v>
      </c>
      <c r="R4530" s="61">
        <v>469.78</v>
      </c>
      <c r="S4530" s="61">
        <v>0</v>
      </c>
    </row>
    <row r="4531" spans="1:19" x14ac:dyDescent="0.2">
      <c r="A4531" t="s">
        <v>873</v>
      </c>
      <c r="B4531" t="s">
        <v>2619</v>
      </c>
      <c r="C4531" t="s">
        <v>3357</v>
      </c>
      <c r="D4531" t="s">
        <v>238</v>
      </c>
      <c r="E4531" t="s">
        <v>3573</v>
      </c>
      <c r="F4531" t="s">
        <v>119</v>
      </c>
      <c r="G4531" s="87">
        <v>20191130</v>
      </c>
      <c r="H4531" t="s">
        <v>4447</v>
      </c>
      <c r="I4531" t="s">
        <v>7774</v>
      </c>
      <c r="J4531" t="s">
        <v>7774</v>
      </c>
      <c r="K4531">
        <v>7372</v>
      </c>
      <c r="L4531" t="s">
        <v>7765</v>
      </c>
      <c r="M4531" s="87">
        <v>43808</v>
      </c>
      <c r="N4531" t="s">
        <v>3578</v>
      </c>
      <c r="O4531" t="s">
        <v>3579</v>
      </c>
      <c r="P4531" s="61">
        <v>422.79</v>
      </c>
      <c r="Q4531" t="s">
        <v>3579</v>
      </c>
      <c r="R4531" s="61">
        <v>422.79</v>
      </c>
      <c r="S4531" s="61">
        <v>0</v>
      </c>
    </row>
    <row r="4532" spans="1:19" x14ac:dyDescent="0.2">
      <c r="A4532" t="s">
        <v>873</v>
      </c>
      <c r="B4532" t="s">
        <v>2619</v>
      </c>
      <c r="C4532" t="s">
        <v>3357</v>
      </c>
      <c r="D4532" t="s">
        <v>238</v>
      </c>
      <c r="E4532" t="s">
        <v>3573</v>
      </c>
      <c r="F4532" t="s">
        <v>119</v>
      </c>
      <c r="G4532" s="87">
        <v>20191130</v>
      </c>
      <c r="H4532" t="s">
        <v>4447</v>
      </c>
      <c r="I4532" t="s">
        <v>7774</v>
      </c>
      <c r="J4532" t="s">
        <v>7774</v>
      </c>
      <c r="K4532">
        <v>7372</v>
      </c>
      <c r="L4532" t="s">
        <v>7765</v>
      </c>
      <c r="M4532" s="87">
        <v>43808</v>
      </c>
      <c r="N4532" t="s">
        <v>3578</v>
      </c>
      <c r="O4532" t="s">
        <v>3579</v>
      </c>
      <c r="P4532" s="61">
        <v>105.77</v>
      </c>
      <c r="Q4532" t="s">
        <v>3579</v>
      </c>
      <c r="R4532" s="61">
        <v>105.77</v>
      </c>
      <c r="S4532" s="61">
        <v>0</v>
      </c>
    </row>
    <row r="4533" spans="1:19" x14ac:dyDescent="0.2">
      <c r="A4533" t="s">
        <v>873</v>
      </c>
      <c r="B4533" t="s">
        <v>2619</v>
      </c>
      <c r="C4533" t="s">
        <v>3357</v>
      </c>
      <c r="D4533" t="s">
        <v>238</v>
      </c>
      <c r="E4533" t="s">
        <v>3573</v>
      </c>
      <c r="F4533" t="s">
        <v>120</v>
      </c>
      <c r="G4533" s="87">
        <v>20191231</v>
      </c>
      <c r="H4533" t="s">
        <v>4447</v>
      </c>
      <c r="I4533" t="s">
        <v>7774</v>
      </c>
      <c r="J4533" t="s">
        <v>7774</v>
      </c>
      <c r="K4533">
        <v>7415</v>
      </c>
      <c r="L4533" t="s">
        <v>7766</v>
      </c>
      <c r="M4533" s="87">
        <v>43840</v>
      </c>
      <c r="N4533" t="s">
        <v>3620</v>
      </c>
      <c r="O4533" t="s">
        <v>3579</v>
      </c>
      <c r="P4533" s="61">
        <v>80.760000000000005</v>
      </c>
      <c r="Q4533" t="s">
        <v>3579</v>
      </c>
      <c r="R4533" s="61">
        <v>80.760000000000005</v>
      </c>
      <c r="S4533" s="61">
        <v>0</v>
      </c>
    </row>
    <row r="4534" spans="1:19" x14ac:dyDescent="0.2">
      <c r="A4534" t="s">
        <v>873</v>
      </c>
      <c r="B4534" t="s">
        <v>2619</v>
      </c>
      <c r="C4534" t="s">
        <v>3357</v>
      </c>
      <c r="D4534" t="s">
        <v>238</v>
      </c>
      <c r="E4534" t="s">
        <v>3573</v>
      </c>
      <c r="F4534" t="s">
        <v>120</v>
      </c>
      <c r="G4534" s="87">
        <v>20191231</v>
      </c>
      <c r="H4534" t="s">
        <v>4447</v>
      </c>
      <c r="I4534" t="s">
        <v>7774</v>
      </c>
      <c r="J4534" t="s">
        <v>7774</v>
      </c>
      <c r="K4534">
        <v>7415</v>
      </c>
      <c r="L4534" t="s">
        <v>7766</v>
      </c>
      <c r="M4534" s="87">
        <v>43840</v>
      </c>
      <c r="N4534" t="s">
        <v>3620</v>
      </c>
      <c r="O4534" t="s">
        <v>3579</v>
      </c>
      <c r="P4534" s="61">
        <v>364.08</v>
      </c>
      <c r="Q4534" t="s">
        <v>3579</v>
      </c>
      <c r="R4534" s="61">
        <v>364.08</v>
      </c>
      <c r="S4534" s="61">
        <v>0</v>
      </c>
    </row>
    <row r="4535" spans="1:19" x14ac:dyDescent="0.2">
      <c r="A4535" t="s">
        <v>873</v>
      </c>
      <c r="B4535" t="s">
        <v>2619</v>
      </c>
      <c r="C4535" t="s">
        <v>3357</v>
      </c>
      <c r="D4535" t="s">
        <v>238</v>
      </c>
      <c r="E4535" t="s">
        <v>3573</v>
      </c>
      <c r="F4535" t="s">
        <v>120</v>
      </c>
      <c r="G4535" s="87">
        <v>20191231</v>
      </c>
      <c r="H4535" t="s">
        <v>4447</v>
      </c>
      <c r="I4535" t="s">
        <v>7774</v>
      </c>
      <c r="J4535" t="s">
        <v>7774</v>
      </c>
      <c r="K4535">
        <v>7415</v>
      </c>
      <c r="L4535" t="s">
        <v>7766</v>
      </c>
      <c r="M4535" s="87">
        <v>43840</v>
      </c>
      <c r="N4535" t="s">
        <v>3620</v>
      </c>
      <c r="O4535" t="s">
        <v>3579</v>
      </c>
      <c r="P4535" s="61">
        <v>449.02</v>
      </c>
      <c r="Q4535" t="s">
        <v>3579</v>
      </c>
      <c r="R4535" s="61">
        <v>449.02</v>
      </c>
      <c r="S4535" s="61">
        <v>0</v>
      </c>
    </row>
    <row r="4536" spans="1:19" x14ac:dyDescent="0.2">
      <c r="A4536" t="s">
        <v>873</v>
      </c>
      <c r="B4536" t="s">
        <v>2619</v>
      </c>
      <c r="C4536" t="s">
        <v>3357</v>
      </c>
      <c r="D4536" t="s">
        <v>238</v>
      </c>
      <c r="E4536" t="s">
        <v>3573</v>
      </c>
      <c r="F4536" t="s">
        <v>120</v>
      </c>
      <c r="G4536" s="87">
        <v>20191231</v>
      </c>
      <c r="H4536" t="s">
        <v>4447</v>
      </c>
      <c r="I4536" t="s">
        <v>7774</v>
      </c>
      <c r="J4536" t="s">
        <v>7774</v>
      </c>
      <c r="K4536">
        <v>7415</v>
      </c>
      <c r="L4536" t="s">
        <v>7766</v>
      </c>
      <c r="M4536" s="87">
        <v>43840</v>
      </c>
      <c r="N4536" t="s">
        <v>3620</v>
      </c>
      <c r="O4536" t="s">
        <v>3579</v>
      </c>
      <c r="P4536" s="61">
        <v>485.43</v>
      </c>
      <c r="Q4536" t="s">
        <v>3579</v>
      </c>
      <c r="R4536" s="61">
        <v>485.43</v>
      </c>
      <c r="S4536" s="61">
        <v>0</v>
      </c>
    </row>
    <row r="4537" spans="1:19" x14ac:dyDescent="0.2">
      <c r="A4537" t="s">
        <v>873</v>
      </c>
      <c r="B4537" t="s">
        <v>2619</v>
      </c>
      <c r="C4537" t="s">
        <v>3357</v>
      </c>
      <c r="D4537" t="s">
        <v>238</v>
      </c>
      <c r="E4537" t="s">
        <v>3573</v>
      </c>
      <c r="F4537" t="s">
        <v>120</v>
      </c>
      <c r="G4537" s="87">
        <v>20191231</v>
      </c>
      <c r="H4537" t="s">
        <v>4447</v>
      </c>
      <c r="I4537" t="s">
        <v>7774</v>
      </c>
      <c r="J4537" t="s">
        <v>7774</v>
      </c>
      <c r="K4537">
        <v>7415</v>
      </c>
      <c r="L4537" t="s">
        <v>7766</v>
      </c>
      <c r="M4537" s="87">
        <v>43840</v>
      </c>
      <c r="N4537" t="s">
        <v>3620</v>
      </c>
      <c r="O4537" t="s">
        <v>3579</v>
      </c>
      <c r="P4537" s="61">
        <v>400.48</v>
      </c>
      <c r="Q4537" t="s">
        <v>3579</v>
      </c>
      <c r="R4537" s="61">
        <v>400.48</v>
      </c>
      <c r="S4537" s="61">
        <v>0</v>
      </c>
    </row>
    <row r="4538" spans="1:19" x14ac:dyDescent="0.2">
      <c r="A4538" t="s">
        <v>873</v>
      </c>
      <c r="B4538" t="s">
        <v>2619</v>
      </c>
      <c r="C4538" t="s">
        <v>3357</v>
      </c>
      <c r="D4538" t="s">
        <v>238</v>
      </c>
      <c r="E4538" t="s">
        <v>3573</v>
      </c>
      <c r="F4538" t="s">
        <v>120</v>
      </c>
      <c r="G4538" s="87">
        <v>20191231</v>
      </c>
      <c r="H4538" t="s">
        <v>4447</v>
      </c>
      <c r="I4538" t="s">
        <v>7774</v>
      </c>
      <c r="J4538" t="s">
        <v>7774</v>
      </c>
      <c r="K4538">
        <v>7415</v>
      </c>
      <c r="L4538" t="s">
        <v>7766</v>
      </c>
      <c r="M4538" s="87">
        <v>43840</v>
      </c>
      <c r="N4538" t="s">
        <v>3620</v>
      </c>
      <c r="O4538" t="s">
        <v>3579</v>
      </c>
      <c r="P4538" s="61">
        <v>485.43</v>
      </c>
      <c r="Q4538" t="s">
        <v>3579</v>
      </c>
      <c r="R4538" s="61">
        <v>485.43</v>
      </c>
      <c r="S4538" s="61">
        <v>0</v>
      </c>
    </row>
    <row r="4539" spans="1:19" x14ac:dyDescent="0.2">
      <c r="A4539" t="s">
        <v>873</v>
      </c>
      <c r="B4539" t="s">
        <v>2619</v>
      </c>
      <c r="C4539" t="s">
        <v>3357</v>
      </c>
      <c r="D4539" t="s">
        <v>238</v>
      </c>
      <c r="E4539" t="s">
        <v>3573</v>
      </c>
      <c r="F4539" t="s">
        <v>120</v>
      </c>
      <c r="G4539" s="87">
        <v>20191231</v>
      </c>
      <c r="H4539" t="s">
        <v>4447</v>
      </c>
      <c r="I4539" t="s">
        <v>7774</v>
      </c>
      <c r="J4539" t="s">
        <v>7774</v>
      </c>
      <c r="K4539">
        <v>7415</v>
      </c>
      <c r="L4539" t="s">
        <v>7766</v>
      </c>
      <c r="M4539" s="87">
        <v>43840</v>
      </c>
      <c r="N4539" t="s">
        <v>3620</v>
      </c>
      <c r="O4539" t="s">
        <v>3579</v>
      </c>
      <c r="P4539" s="61">
        <v>436.89</v>
      </c>
      <c r="Q4539" t="s">
        <v>3579</v>
      </c>
      <c r="R4539" s="61">
        <v>436.89</v>
      </c>
      <c r="S4539" s="61">
        <v>0</v>
      </c>
    </row>
    <row r="4540" spans="1:19" x14ac:dyDescent="0.2">
      <c r="A4540" t="s">
        <v>873</v>
      </c>
      <c r="B4540" t="s">
        <v>2619</v>
      </c>
      <c r="C4540" t="s">
        <v>3357</v>
      </c>
      <c r="D4540" t="s">
        <v>238</v>
      </c>
      <c r="E4540" t="s">
        <v>3573</v>
      </c>
      <c r="F4540" t="s">
        <v>120</v>
      </c>
      <c r="G4540" s="87">
        <v>20191231</v>
      </c>
      <c r="H4540" t="s">
        <v>4447</v>
      </c>
      <c r="I4540" t="s">
        <v>7774</v>
      </c>
      <c r="J4540" t="s">
        <v>7774</v>
      </c>
      <c r="K4540">
        <v>7415</v>
      </c>
      <c r="L4540" t="s">
        <v>7766</v>
      </c>
      <c r="M4540" s="87">
        <v>43840</v>
      </c>
      <c r="N4540" t="s">
        <v>3620</v>
      </c>
      <c r="O4540" t="s">
        <v>3579</v>
      </c>
      <c r="P4540" s="61">
        <v>109.29</v>
      </c>
      <c r="Q4540" t="s">
        <v>3579</v>
      </c>
      <c r="R4540" s="61">
        <v>109.29</v>
      </c>
      <c r="S4540" s="61">
        <v>0</v>
      </c>
    </row>
    <row r="4541" spans="1:19" x14ac:dyDescent="0.2">
      <c r="A4541" t="s">
        <v>873</v>
      </c>
      <c r="B4541" t="s">
        <v>2619</v>
      </c>
      <c r="C4541" t="s">
        <v>3357</v>
      </c>
      <c r="D4541" t="s">
        <v>238</v>
      </c>
      <c r="E4541" t="s">
        <v>3573</v>
      </c>
      <c r="F4541" t="s">
        <v>121</v>
      </c>
      <c r="G4541" s="87">
        <v>20200131</v>
      </c>
      <c r="H4541" t="s">
        <v>4447</v>
      </c>
      <c r="I4541" t="s">
        <v>7774</v>
      </c>
      <c r="J4541" t="s">
        <v>7774</v>
      </c>
      <c r="K4541">
        <v>7477</v>
      </c>
      <c r="L4541" t="s">
        <v>7767</v>
      </c>
      <c r="M4541" s="87">
        <v>43873</v>
      </c>
      <c r="N4541" t="s">
        <v>3620</v>
      </c>
      <c r="O4541" t="s">
        <v>3579</v>
      </c>
      <c r="P4541" s="61">
        <v>80.760000000000005</v>
      </c>
      <c r="Q4541" t="s">
        <v>3579</v>
      </c>
      <c r="R4541" s="61">
        <v>80.760000000000005</v>
      </c>
      <c r="S4541" s="61">
        <v>0</v>
      </c>
    </row>
    <row r="4542" spans="1:19" x14ac:dyDescent="0.2">
      <c r="A4542" t="s">
        <v>873</v>
      </c>
      <c r="B4542" t="s">
        <v>2619</v>
      </c>
      <c r="C4542" t="s">
        <v>3357</v>
      </c>
      <c r="D4542" t="s">
        <v>238</v>
      </c>
      <c r="E4542" t="s">
        <v>3573</v>
      </c>
      <c r="F4542" t="s">
        <v>121</v>
      </c>
      <c r="G4542" s="87">
        <v>20200131</v>
      </c>
      <c r="H4542" t="s">
        <v>4447</v>
      </c>
      <c r="I4542" t="s">
        <v>7774</v>
      </c>
      <c r="J4542" t="s">
        <v>7774</v>
      </c>
      <c r="K4542">
        <v>7477</v>
      </c>
      <c r="L4542" t="s">
        <v>7767</v>
      </c>
      <c r="M4542" s="87">
        <v>43873</v>
      </c>
      <c r="N4542" t="s">
        <v>3620</v>
      </c>
      <c r="O4542" t="s">
        <v>3579</v>
      </c>
      <c r="P4542" s="61">
        <v>364.08</v>
      </c>
      <c r="Q4542" t="s">
        <v>3579</v>
      </c>
      <c r="R4542" s="61">
        <v>364.08</v>
      </c>
      <c r="S4542" s="61">
        <v>0</v>
      </c>
    </row>
    <row r="4543" spans="1:19" x14ac:dyDescent="0.2">
      <c r="A4543" t="s">
        <v>873</v>
      </c>
      <c r="B4543" t="s">
        <v>2619</v>
      </c>
      <c r="C4543" t="s">
        <v>3357</v>
      </c>
      <c r="D4543" t="s">
        <v>238</v>
      </c>
      <c r="E4543" t="s">
        <v>3573</v>
      </c>
      <c r="F4543" t="s">
        <v>121</v>
      </c>
      <c r="G4543" s="87">
        <v>20200131</v>
      </c>
      <c r="H4543" t="s">
        <v>4447</v>
      </c>
      <c r="I4543" t="s">
        <v>7774</v>
      </c>
      <c r="J4543" t="s">
        <v>7774</v>
      </c>
      <c r="K4543">
        <v>7477</v>
      </c>
      <c r="L4543" t="s">
        <v>7767</v>
      </c>
      <c r="M4543" s="87">
        <v>43873</v>
      </c>
      <c r="N4543" t="s">
        <v>3620</v>
      </c>
      <c r="O4543" t="s">
        <v>3579</v>
      </c>
      <c r="P4543" s="61">
        <v>449.02</v>
      </c>
      <c r="Q4543" t="s">
        <v>3579</v>
      </c>
      <c r="R4543" s="61">
        <v>449.02</v>
      </c>
      <c r="S4543" s="61">
        <v>0</v>
      </c>
    </row>
    <row r="4544" spans="1:19" x14ac:dyDescent="0.2">
      <c r="A4544" t="s">
        <v>873</v>
      </c>
      <c r="B4544" t="s">
        <v>2619</v>
      </c>
      <c r="C4544" t="s">
        <v>3357</v>
      </c>
      <c r="D4544" t="s">
        <v>238</v>
      </c>
      <c r="E4544" t="s">
        <v>3573</v>
      </c>
      <c r="F4544" t="s">
        <v>121</v>
      </c>
      <c r="G4544" s="87">
        <v>20200131</v>
      </c>
      <c r="H4544" t="s">
        <v>4447</v>
      </c>
      <c r="I4544" t="s">
        <v>7774</v>
      </c>
      <c r="J4544" t="s">
        <v>7774</v>
      </c>
      <c r="K4544">
        <v>7477</v>
      </c>
      <c r="L4544" t="s">
        <v>7767</v>
      </c>
      <c r="M4544" s="87">
        <v>43873</v>
      </c>
      <c r="N4544" t="s">
        <v>3620</v>
      </c>
      <c r="O4544" t="s">
        <v>3579</v>
      </c>
      <c r="P4544" s="61">
        <v>485.43</v>
      </c>
      <c r="Q4544" t="s">
        <v>3579</v>
      </c>
      <c r="R4544" s="61">
        <v>485.43</v>
      </c>
      <c r="S4544" s="61">
        <v>0</v>
      </c>
    </row>
    <row r="4545" spans="1:19" x14ac:dyDescent="0.2">
      <c r="A4545" t="s">
        <v>873</v>
      </c>
      <c r="B4545" t="s">
        <v>2619</v>
      </c>
      <c r="C4545" t="s">
        <v>3357</v>
      </c>
      <c r="D4545" t="s">
        <v>238</v>
      </c>
      <c r="E4545" t="s">
        <v>3573</v>
      </c>
      <c r="F4545" t="s">
        <v>121</v>
      </c>
      <c r="G4545" s="87">
        <v>20200131</v>
      </c>
      <c r="H4545" t="s">
        <v>4447</v>
      </c>
      <c r="I4545" t="s">
        <v>7774</v>
      </c>
      <c r="J4545" t="s">
        <v>7774</v>
      </c>
      <c r="K4545">
        <v>7477</v>
      </c>
      <c r="L4545" t="s">
        <v>7767</v>
      </c>
      <c r="M4545" s="87">
        <v>43873</v>
      </c>
      <c r="N4545" t="s">
        <v>3620</v>
      </c>
      <c r="O4545" t="s">
        <v>3579</v>
      </c>
      <c r="P4545" s="61">
        <v>400.48</v>
      </c>
      <c r="Q4545" t="s">
        <v>3579</v>
      </c>
      <c r="R4545" s="61">
        <v>400.48</v>
      </c>
      <c r="S4545" s="61">
        <v>0</v>
      </c>
    </row>
    <row r="4546" spans="1:19" x14ac:dyDescent="0.2">
      <c r="A4546" t="s">
        <v>873</v>
      </c>
      <c r="B4546" t="s">
        <v>2619</v>
      </c>
      <c r="C4546" t="s">
        <v>3357</v>
      </c>
      <c r="D4546" t="s">
        <v>238</v>
      </c>
      <c r="E4546" t="s">
        <v>3573</v>
      </c>
      <c r="F4546" t="s">
        <v>121</v>
      </c>
      <c r="G4546" s="87">
        <v>20200131</v>
      </c>
      <c r="H4546" t="s">
        <v>4447</v>
      </c>
      <c r="I4546" t="s">
        <v>7774</v>
      </c>
      <c r="J4546" t="s">
        <v>7774</v>
      </c>
      <c r="K4546">
        <v>7477</v>
      </c>
      <c r="L4546" t="s">
        <v>7767</v>
      </c>
      <c r="M4546" s="87">
        <v>43873</v>
      </c>
      <c r="N4546" t="s">
        <v>3620</v>
      </c>
      <c r="O4546" t="s">
        <v>3579</v>
      </c>
      <c r="P4546" s="61">
        <v>485.43</v>
      </c>
      <c r="Q4546" t="s">
        <v>3579</v>
      </c>
      <c r="R4546" s="61">
        <v>485.43</v>
      </c>
      <c r="S4546" s="61">
        <v>0</v>
      </c>
    </row>
    <row r="4547" spans="1:19" x14ac:dyDescent="0.2">
      <c r="A4547" t="s">
        <v>873</v>
      </c>
      <c r="B4547" t="s">
        <v>2619</v>
      </c>
      <c r="C4547" t="s">
        <v>3357</v>
      </c>
      <c r="D4547" t="s">
        <v>238</v>
      </c>
      <c r="E4547" t="s">
        <v>3573</v>
      </c>
      <c r="F4547" t="s">
        <v>121</v>
      </c>
      <c r="G4547" s="87">
        <v>20200131</v>
      </c>
      <c r="H4547" t="s">
        <v>4447</v>
      </c>
      <c r="I4547" t="s">
        <v>7774</v>
      </c>
      <c r="J4547" t="s">
        <v>7774</v>
      </c>
      <c r="K4547">
        <v>7477</v>
      </c>
      <c r="L4547" t="s">
        <v>7767</v>
      </c>
      <c r="M4547" s="87">
        <v>43873</v>
      </c>
      <c r="N4547" t="s">
        <v>3620</v>
      </c>
      <c r="O4547" t="s">
        <v>3579</v>
      </c>
      <c r="P4547" s="61">
        <v>436.89</v>
      </c>
      <c r="Q4547" t="s">
        <v>3579</v>
      </c>
      <c r="R4547" s="61">
        <v>436.89</v>
      </c>
      <c r="S4547" s="61">
        <v>0</v>
      </c>
    </row>
    <row r="4548" spans="1:19" x14ac:dyDescent="0.2">
      <c r="A4548" t="s">
        <v>873</v>
      </c>
      <c r="B4548" t="s">
        <v>2619</v>
      </c>
      <c r="C4548" t="s">
        <v>3357</v>
      </c>
      <c r="D4548" t="s">
        <v>238</v>
      </c>
      <c r="E4548" t="s">
        <v>3573</v>
      </c>
      <c r="F4548" t="s">
        <v>121</v>
      </c>
      <c r="G4548" s="87">
        <v>20200131</v>
      </c>
      <c r="H4548" t="s">
        <v>4447</v>
      </c>
      <c r="I4548" t="s">
        <v>7774</v>
      </c>
      <c r="J4548" t="s">
        <v>7774</v>
      </c>
      <c r="K4548">
        <v>7477</v>
      </c>
      <c r="L4548" t="s">
        <v>7767</v>
      </c>
      <c r="M4548" s="87">
        <v>43873</v>
      </c>
      <c r="N4548" t="s">
        <v>3620</v>
      </c>
      <c r="O4548" t="s">
        <v>3579</v>
      </c>
      <c r="P4548" s="61">
        <v>109.29</v>
      </c>
      <c r="Q4548" t="s">
        <v>3579</v>
      </c>
      <c r="R4548" s="61">
        <v>109.29</v>
      </c>
      <c r="S4548" s="61">
        <v>0</v>
      </c>
    </row>
    <row r="4549" spans="1:19" x14ac:dyDescent="0.2">
      <c r="A4549" t="s">
        <v>873</v>
      </c>
      <c r="B4549" t="s">
        <v>2619</v>
      </c>
      <c r="C4549" t="s">
        <v>3357</v>
      </c>
      <c r="D4549" t="s">
        <v>238</v>
      </c>
      <c r="E4549" t="s">
        <v>3573</v>
      </c>
      <c r="F4549" t="s">
        <v>122</v>
      </c>
      <c r="G4549" s="87">
        <v>20200229</v>
      </c>
      <c r="H4549" t="s">
        <v>4447</v>
      </c>
      <c r="I4549" t="s">
        <v>7774</v>
      </c>
      <c r="J4549" t="s">
        <v>7774</v>
      </c>
      <c r="K4549">
        <v>7517</v>
      </c>
      <c r="L4549" t="s">
        <v>7768</v>
      </c>
      <c r="M4549" s="87">
        <v>43902</v>
      </c>
      <c r="N4549" t="s">
        <v>3620</v>
      </c>
      <c r="O4549" t="s">
        <v>3579</v>
      </c>
      <c r="P4549" s="61">
        <v>75.55</v>
      </c>
      <c r="Q4549" t="s">
        <v>3579</v>
      </c>
      <c r="R4549" s="61">
        <v>75.55</v>
      </c>
      <c r="S4549" s="61">
        <v>0</v>
      </c>
    </row>
    <row r="4550" spans="1:19" x14ac:dyDescent="0.2">
      <c r="A4550" t="s">
        <v>873</v>
      </c>
      <c r="B4550" t="s">
        <v>2619</v>
      </c>
      <c r="C4550" t="s">
        <v>3357</v>
      </c>
      <c r="D4550" t="s">
        <v>238</v>
      </c>
      <c r="E4550" t="s">
        <v>3573</v>
      </c>
      <c r="F4550" t="s">
        <v>122</v>
      </c>
      <c r="G4550" s="87">
        <v>20200229</v>
      </c>
      <c r="H4550" t="s">
        <v>4447</v>
      </c>
      <c r="I4550" t="s">
        <v>7774</v>
      </c>
      <c r="J4550" t="s">
        <v>7774</v>
      </c>
      <c r="K4550">
        <v>7517</v>
      </c>
      <c r="L4550" t="s">
        <v>7768</v>
      </c>
      <c r="M4550" s="87">
        <v>43902</v>
      </c>
      <c r="N4550" t="s">
        <v>3620</v>
      </c>
      <c r="O4550" t="s">
        <v>3579</v>
      </c>
      <c r="P4550" s="61">
        <v>340.59</v>
      </c>
      <c r="Q4550" t="s">
        <v>3579</v>
      </c>
      <c r="R4550" s="61">
        <v>340.59</v>
      </c>
      <c r="S4550" s="61">
        <v>0</v>
      </c>
    </row>
    <row r="4551" spans="1:19" x14ac:dyDescent="0.2">
      <c r="A4551" t="s">
        <v>873</v>
      </c>
      <c r="B4551" t="s">
        <v>2619</v>
      </c>
      <c r="C4551" t="s">
        <v>3357</v>
      </c>
      <c r="D4551" t="s">
        <v>238</v>
      </c>
      <c r="E4551" t="s">
        <v>3573</v>
      </c>
      <c r="F4551" t="s">
        <v>122</v>
      </c>
      <c r="G4551" s="87">
        <v>20200229</v>
      </c>
      <c r="H4551" t="s">
        <v>4447</v>
      </c>
      <c r="I4551" t="s">
        <v>7774</v>
      </c>
      <c r="J4551" t="s">
        <v>7774</v>
      </c>
      <c r="K4551">
        <v>7517</v>
      </c>
      <c r="L4551" t="s">
        <v>7768</v>
      </c>
      <c r="M4551" s="87">
        <v>43902</v>
      </c>
      <c r="N4551" t="s">
        <v>3620</v>
      </c>
      <c r="O4551" t="s">
        <v>3579</v>
      </c>
      <c r="P4551" s="61">
        <v>420.06</v>
      </c>
      <c r="Q4551" t="s">
        <v>3579</v>
      </c>
      <c r="R4551" s="61">
        <v>420.06</v>
      </c>
      <c r="S4551" s="61">
        <v>0</v>
      </c>
    </row>
    <row r="4552" spans="1:19" x14ac:dyDescent="0.2">
      <c r="A4552" t="s">
        <v>873</v>
      </c>
      <c r="B4552" t="s">
        <v>2619</v>
      </c>
      <c r="C4552" t="s">
        <v>3357</v>
      </c>
      <c r="D4552" t="s">
        <v>238</v>
      </c>
      <c r="E4552" t="s">
        <v>3573</v>
      </c>
      <c r="F4552" t="s">
        <v>122</v>
      </c>
      <c r="G4552" s="87">
        <v>20200229</v>
      </c>
      <c r="H4552" t="s">
        <v>4447</v>
      </c>
      <c r="I4552" t="s">
        <v>7774</v>
      </c>
      <c r="J4552" t="s">
        <v>7774</v>
      </c>
      <c r="K4552">
        <v>7517</v>
      </c>
      <c r="L4552" t="s">
        <v>7768</v>
      </c>
      <c r="M4552" s="87">
        <v>43902</v>
      </c>
      <c r="N4552" t="s">
        <v>3620</v>
      </c>
      <c r="O4552" t="s">
        <v>3579</v>
      </c>
      <c r="P4552" s="61">
        <v>454.12</v>
      </c>
      <c r="Q4552" t="s">
        <v>3579</v>
      </c>
      <c r="R4552" s="61">
        <v>454.12</v>
      </c>
      <c r="S4552" s="61">
        <v>0</v>
      </c>
    </row>
    <row r="4553" spans="1:19" x14ac:dyDescent="0.2">
      <c r="A4553" t="s">
        <v>873</v>
      </c>
      <c r="B4553" t="s">
        <v>2619</v>
      </c>
      <c r="C4553" t="s">
        <v>3357</v>
      </c>
      <c r="D4553" t="s">
        <v>238</v>
      </c>
      <c r="E4553" t="s">
        <v>3573</v>
      </c>
      <c r="F4553" t="s">
        <v>122</v>
      </c>
      <c r="G4553" s="87">
        <v>20200229</v>
      </c>
      <c r="H4553" t="s">
        <v>4447</v>
      </c>
      <c r="I4553" t="s">
        <v>7774</v>
      </c>
      <c r="J4553" t="s">
        <v>7774</v>
      </c>
      <c r="K4553">
        <v>7517</v>
      </c>
      <c r="L4553" t="s">
        <v>7768</v>
      </c>
      <c r="M4553" s="87">
        <v>43902</v>
      </c>
      <c r="N4553" t="s">
        <v>3620</v>
      </c>
      <c r="O4553" t="s">
        <v>3579</v>
      </c>
      <c r="P4553" s="61">
        <v>374.64</v>
      </c>
      <c r="Q4553" t="s">
        <v>3579</v>
      </c>
      <c r="R4553" s="61">
        <v>374.64</v>
      </c>
      <c r="S4553" s="61">
        <v>0</v>
      </c>
    </row>
    <row r="4554" spans="1:19" x14ac:dyDescent="0.2">
      <c r="A4554" t="s">
        <v>873</v>
      </c>
      <c r="B4554" t="s">
        <v>2619</v>
      </c>
      <c r="C4554" t="s">
        <v>3357</v>
      </c>
      <c r="D4554" t="s">
        <v>238</v>
      </c>
      <c r="E4554" t="s">
        <v>3573</v>
      </c>
      <c r="F4554" t="s">
        <v>122</v>
      </c>
      <c r="G4554" s="87">
        <v>20200229</v>
      </c>
      <c r="H4554" t="s">
        <v>4447</v>
      </c>
      <c r="I4554" t="s">
        <v>7774</v>
      </c>
      <c r="J4554" t="s">
        <v>7774</v>
      </c>
      <c r="K4554">
        <v>7517</v>
      </c>
      <c r="L4554" t="s">
        <v>7768</v>
      </c>
      <c r="M4554" s="87">
        <v>43902</v>
      </c>
      <c r="N4554" t="s">
        <v>3620</v>
      </c>
      <c r="O4554" t="s">
        <v>3579</v>
      </c>
      <c r="P4554" s="61">
        <v>454.12</v>
      </c>
      <c r="Q4554" t="s">
        <v>3579</v>
      </c>
      <c r="R4554" s="61">
        <v>454.12</v>
      </c>
      <c r="S4554" s="61">
        <v>0</v>
      </c>
    </row>
    <row r="4555" spans="1:19" x14ac:dyDescent="0.2">
      <c r="A4555" t="s">
        <v>873</v>
      </c>
      <c r="B4555" t="s">
        <v>2619</v>
      </c>
      <c r="C4555" t="s">
        <v>3357</v>
      </c>
      <c r="D4555" t="s">
        <v>238</v>
      </c>
      <c r="E4555" t="s">
        <v>3573</v>
      </c>
      <c r="F4555" t="s">
        <v>122</v>
      </c>
      <c r="G4555" s="87">
        <v>20200229</v>
      </c>
      <c r="H4555" t="s">
        <v>4447</v>
      </c>
      <c r="I4555" t="s">
        <v>7774</v>
      </c>
      <c r="J4555" t="s">
        <v>7774</v>
      </c>
      <c r="K4555">
        <v>7517</v>
      </c>
      <c r="L4555" t="s">
        <v>7768</v>
      </c>
      <c r="M4555" s="87">
        <v>43902</v>
      </c>
      <c r="N4555" t="s">
        <v>3620</v>
      </c>
      <c r="O4555" t="s">
        <v>3579</v>
      </c>
      <c r="P4555" s="61">
        <v>408.7</v>
      </c>
      <c r="Q4555" t="s">
        <v>3579</v>
      </c>
      <c r="R4555" s="61">
        <v>408.7</v>
      </c>
      <c r="S4555" s="61">
        <v>0</v>
      </c>
    </row>
    <row r="4556" spans="1:19" x14ac:dyDescent="0.2">
      <c r="A4556" t="s">
        <v>873</v>
      </c>
      <c r="B4556" t="s">
        <v>2619</v>
      </c>
      <c r="C4556" t="s">
        <v>3357</v>
      </c>
      <c r="D4556" t="s">
        <v>238</v>
      </c>
      <c r="E4556" t="s">
        <v>3573</v>
      </c>
      <c r="F4556" t="s">
        <v>122</v>
      </c>
      <c r="G4556" s="87">
        <v>20200229</v>
      </c>
      <c r="H4556" t="s">
        <v>4447</v>
      </c>
      <c r="I4556" t="s">
        <v>7774</v>
      </c>
      <c r="J4556" t="s">
        <v>7774</v>
      </c>
      <c r="K4556">
        <v>7517</v>
      </c>
      <c r="L4556" t="s">
        <v>7768</v>
      </c>
      <c r="M4556" s="87">
        <v>43902</v>
      </c>
      <c r="N4556" t="s">
        <v>3620</v>
      </c>
      <c r="O4556" t="s">
        <v>3579</v>
      </c>
      <c r="P4556" s="61">
        <v>102.24</v>
      </c>
      <c r="Q4556" t="s">
        <v>3579</v>
      </c>
      <c r="R4556" s="61">
        <v>102.24</v>
      </c>
      <c r="S4556" s="61">
        <v>0</v>
      </c>
    </row>
    <row r="4557" spans="1:19" x14ac:dyDescent="0.2">
      <c r="A4557" t="s">
        <v>873</v>
      </c>
      <c r="B4557" t="s">
        <v>2619</v>
      </c>
      <c r="C4557" t="s">
        <v>3357</v>
      </c>
      <c r="D4557" t="s">
        <v>238</v>
      </c>
      <c r="E4557" t="s">
        <v>3573</v>
      </c>
      <c r="F4557" t="s">
        <v>123</v>
      </c>
      <c r="G4557" s="87">
        <v>20200331</v>
      </c>
      <c r="H4557" t="s">
        <v>4447</v>
      </c>
      <c r="I4557" t="s">
        <v>7774</v>
      </c>
      <c r="J4557" t="s">
        <v>7774</v>
      </c>
      <c r="K4557">
        <v>7578</v>
      </c>
      <c r="L4557" t="s">
        <v>7769</v>
      </c>
      <c r="M4557" s="87">
        <v>43935</v>
      </c>
      <c r="N4557" t="s">
        <v>3578</v>
      </c>
      <c r="O4557" t="s">
        <v>3579</v>
      </c>
      <c r="P4557" s="61">
        <v>80.760000000000005</v>
      </c>
      <c r="Q4557" t="s">
        <v>3579</v>
      </c>
      <c r="R4557" s="61">
        <v>80.760000000000005</v>
      </c>
      <c r="S4557" s="61">
        <v>0</v>
      </c>
    </row>
    <row r="4558" spans="1:19" x14ac:dyDescent="0.2">
      <c r="A4558" t="s">
        <v>873</v>
      </c>
      <c r="B4558" t="s">
        <v>2619</v>
      </c>
      <c r="C4558" t="s">
        <v>3357</v>
      </c>
      <c r="D4558" t="s">
        <v>238</v>
      </c>
      <c r="E4558" t="s">
        <v>3573</v>
      </c>
      <c r="F4558" t="s">
        <v>123</v>
      </c>
      <c r="G4558" s="87">
        <v>20200331</v>
      </c>
      <c r="H4558" t="s">
        <v>4447</v>
      </c>
      <c r="I4558" t="s">
        <v>7774</v>
      </c>
      <c r="J4558" t="s">
        <v>7774</v>
      </c>
      <c r="K4558">
        <v>7578</v>
      </c>
      <c r="L4558" t="s">
        <v>7769</v>
      </c>
      <c r="M4558" s="87">
        <v>43935</v>
      </c>
      <c r="N4558" t="s">
        <v>3578</v>
      </c>
      <c r="O4558" t="s">
        <v>3579</v>
      </c>
      <c r="P4558" s="61">
        <v>364.08</v>
      </c>
      <c r="Q4558" t="s">
        <v>3579</v>
      </c>
      <c r="R4558" s="61">
        <v>364.08</v>
      </c>
      <c r="S4558" s="61">
        <v>0</v>
      </c>
    </row>
    <row r="4559" spans="1:19" x14ac:dyDescent="0.2">
      <c r="A4559" t="s">
        <v>873</v>
      </c>
      <c r="B4559" t="s">
        <v>2619</v>
      </c>
      <c r="C4559" t="s">
        <v>3357</v>
      </c>
      <c r="D4559" t="s">
        <v>238</v>
      </c>
      <c r="E4559" t="s">
        <v>3573</v>
      </c>
      <c r="F4559" t="s">
        <v>123</v>
      </c>
      <c r="G4559" s="87">
        <v>20200331</v>
      </c>
      <c r="H4559" t="s">
        <v>4447</v>
      </c>
      <c r="I4559" t="s">
        <v>7774</v>
      </c>
      <c r="J4559" t="s">
        <v>7774</v>
      </c>
      <c r="K4559">
        <v>7578</v>
      </c>
      <c r="L4559" t="s">
        <v>7769</v>
      </c>
      <c r="M4559" s="87">
        <v>43935</v>
      </c>
      <c r="N4559" t="s">
        <v>3578</v>
      </c>
      <c r="O4559" t="s">
        <v>3579</v>
      </c>
      <c r="P4559" s="61">
        <v>449.02</v>
      </c>
      <c r="Q4559" t="s">
        <v>3579</v>
      </c>
      <c r="R4559" s="61">
        <v>449.02</v>
      </c>
      <c r="S4559" s="61">
        <v>0</v>
      </c>
    </row>
    <row r="4560" spans="1:19" x14ac:dyDescent="0.2">
      <c r="A4560" t="s">
        <v>873</v>
      </c>
      <c r="B4560" t="s">
        <v>2619</v>
      </c>
      <c r="C4560" t="s">
        <v>3357</v>
      </c>
      <c r="D4560" t="s">
        <v>238</v>
      </c>
      <c r="E4560" t="s">
        <v>3573</v>
      </c>
      <c r="F4560" t="s">
        <v>123</v>
      </c>
      <c r="G4560" s="87">
        <v>20200331</v>
      </c>
      <c r="H4560" t="s">
        <v>4447</v>
      </c>
      <c r="I4560" t="s">
        <v>7774</v>
      </c>
      <c r="J4560" t="s">
        <v>7774</v>
      </c>
      <c r="K4560">
        <v>7578</v>
      </c>
      <c r="L4560" t="s">
        <v>7769</v>
      </c>
      <c r="M4560" s="87">
        <v>43935</v>
      </c>
      <c r="N4560" t="s">
        <v>3578</v>
      </c>
      <c r="O4560" t="s">
        <v>3579</v>
      </c>
      <c r="P4560" s="61">
        <v>485.43</v>
      </c>
      <c r="Q4560" t="s">
        <v>3579</v>
      </c>
      <c r="R4560" s="61">
        <v>485.43</v>
      </c>
      <c r="S4560" s="61">
        <v>0</v>
      </c>
    </row>
    <row r="4561" spans="1:19" x14ac:dyDescent="0.2">
      <c r="A4561" t="s">
        <v>873</v>
      </c>
      <c r="B4561" t="s">
        <v>2619</v>
      </c>
      <c r="C4561" t="s">
        <v>3357</v>
      </c>
      <c r="D4561" t="s">
        <v>238</v>
      </c>
      <c r="E4561" t="s">
        <v>3573</v>
      </c>
      <c r="F4561" t="s">
        <v>123</v>
      </c>
      <c r="G4561" s="87">
        <v>20200331</v>
      </c>
      <c r="H4561" t="s">
        <v>4447</v>
      </c>
      <c r="I4561" t="s">
        <v>7774</v>
      </c>
      <c r="J4561" t="s">
        <v>7774</v>
      </c>
      <c r="K4561">
        <v>7578</v>
      </c>
      <c r="L4561" t="s">
        <v>7769</v>
      </c>
      <c r="M4561" s="87">
        <v>43935</v>
      </c>
      <c r="N4561" t="s">
        <v>3578</v>
      </c>
      <c r="O4561" t="s">
        <v>3579</v>
      </c>
      <c r="P4561" s="61">
        <v>400.48</v>
      </c>
      <c r="Q4561" t="s">
        <v>3579</v>
      </c>
      <c r="R4561" s="61">
        <v>400.48</v>
      </c>
      <c r="S4561" s="61">
        <v>0</v>
      </c>
    </row>
    <row r="4562" spans="1:19" x14ac:dyDescent="0.2">
      <c r="A4562" t="s">
        <v>873</v>
      </c>
      <c r="B4562" t="s">
        <v>2619</v>
      </c>
      <c r="C4562" t="s">
        <v>3357</v>
      </c>
      <c r="D4562" t="s">
        <v>238</v>
      </c>
      <c r="E4562" t="s">
        <v>3573</v>
      </c>
      <c r="F4562" t="s">
        <v>123</v>
      </c>
      <c r="G4562" s="87">
        <v>20200331</v>
      </c>
      <c r="H4562" t="s">
        <v>4447</v>
      </c>
      <c r="I4562" t="s">
        <v>7774</v>
      </c>
      <c r="J4562" t="s">
        <v>7774</v>
      </c>
      <c r="K4562">
        <v>7578</v>
      </c>
      <c r="L4562" t="s">
        <v>7769</v>
      </c>
      <c r="M4562" s="87">
        <v>43935</v>
      </c>
      <c r="N4562" t="s">
        <v>3578</v>
      </c>
      <c r="O4562" t="s">
        <v>3579</v>
      </c>
      <c r="P4562" s="61">
        <v>485.43</v>
      </c>
      <c r="Q4562" t="s">
        <v>3579</v>
      </c>
      <c r="R4562" s="61">
        <v>485.43</v>
      </c>
      <c r="S4562" s="61">
        <v>0</v>
      </c>
    </row>
    <row r="4563" spans="1:19" x14ac:dyDescent="0.2">
      <c r="A4563" t="s">
        <v>873</v>
      </c>
      <c r="B4563" t="s">
        <v>2619</v>
      </c>
      <c r="C4563" t="s">
        <v>3357</v>
      </c>
      <c r="D4563" t="s">
        <v>238</v>
      </c>
      <c r="E4563" t="s">
        <v>3573</v>
      </c>
      <c r="F4563" t="s">
        <v>123</v>
      </c>
      <c r="G4563" s="87">
        <v>20200331</v>
      </c>
      <c r="H4563" t="s">
        <v>4447</v>
      </c>
      <c r="I4563" t="s">
        <v>7774</v>
      </c>
      <c r="J4563" t="s">
        <v>7774</v>
      </c>
      <c r="K4563">
        <v>7578</v>
      </c>
      <c r="L4563" t="s">
        <v>7769</v>
      </c>
      <c r="M4563" s="87">
        <v>43935</v>
      </c>
      <c r="N4563" t="s">
        <v>3578</v>
      </c>
      <c r="O4563" t="s">
        <v>3579</v>
      </c>
      <c r="P4563" s="61">
        <v>436.89</v>
      </c>
      <c r="Q4563" t="s">
        <v>3579</v>
      </c>
      <c r="R4563" s="61">
        <v>436.89</v>
      </c>
      <c r="S4563" s="61">
        <v>0</v>
      </c>
    </row>
    <row r="4564" spans="1:19" x14ac:dyDescent="0.2">
      <c r="A4564" t="s">
        <v>873</v>
      </c>
      <c r="B4564" t="s">
        <v>2619</v>
      </c>
      <c r="C4564" t="s">
        <v>3357</v>
      </c>
      <c r="D4564" t="s">
        <v>238</v>
      </c>
      <c r="E4564" t="s">
        <v>3573</v>
      </c>
      <c r="F4564" t="s">
        <v>123</v>
      </c>
      <c r="G4564" s="87">
        <v>20200331</v>
      </c>
      <c r="H4564" t="s">
        <v>4447</v>
      </c>
      <c r="I4564" t="s">
        <v>7774</v>
      </c>
      <c r="J4564" t="s">
        <v>7774</v>
      </c>
      <c r="K4564">
        <v>7578</v>
      </c>
      <c r="L4564" t="s">
        <v>7769</v>
      </c>
      <c r="M4564" s="87">
        <v>43935</v>
      </c>
      <c r="N4564" t="s">
        <v>3578</v>
      </c>
      <c r="O4564" t="s">
        <v>3579</v>
      </c>
      <c r="P4564" s="61">
        <v>109.29</v>
      </c>
      <c r="Q4564" t="s">
        <v>3579</v>
      </c>
      <c r="R4564" s="61">
        <v>109.29</v>
      </c>
      <c r="S4564" s="61">
        <v>0</v>
      </c>
    </row>
    <row r="4565" spans="1:19" x14ac:dyDescent="0.2">
      <c r="A4565" t="s">
        <v>873</v>
      </c>
      <c r="B4565" t="s">
        <v>2619</v>
      </c>
      <c r="C4565" t="s">
        <v>3357</v>
      </c>
      <c r="D4565" t="s">
        <v>238</v>
      </c>
      <c r="E4565" t="s">
        <v>3573</v>
      </c>
      <c r="F4565" t="s">
        <v>124</v>
      </c>
      <c r="G4565" s="87">
        <v>20200430</v>
      </c>
      <c r="H4565" t="s">
        <v>4447</v>
      </c>
      <c r="I4565" t="s">
        <v>7774</v>
      </c>
      <c r="J4565" t="s">
        <v>7774</v>
      </c>
      <c r="K4565">
        <v>7611</v>
      </c>
      <c r="L4565" t="s">
        <v>7770</v>
      </c>
      <c r="M4565" s="87">
        <v>43952</v>
      </c>
      <c r="N4565" t="s">
        <v>3620</v>
      </c>
      <c r="O4565" t="s">
        <v>3579</v>
      </c>
      <c r="P4565" s="61">
        <v>78.16</v>
      </c>
      <c r="Q4565" t="s">
        <v>3579</v>
      </c>
      <c r="R4565" s="61">
        <v>78.16</v>
      </c>
      <c r="S4565" s="61">
        <v>0</v>
      </c>
    </row>
    <row r="4566" spans="1:19" x14ac:dyDescent="0.2">
      <c r="A4566" t="s">
        <v>873</v>
      </c>
      <c r="B4566" t="s">
        <v>2619</v>
      </c>
      <c r="C4566" t="s">
        <v>3357</v>
      </c>
      <c r="D4566" t="s">
        <v>238</v>
      </c>
      <c r="E4566" t="s">
        <v>3573</v>
      </c>
      <c r="F4566" t="s">
        <v>124</v>
      </c>
      <c r="G4566" s="87">
        <v>20200430</v>
      </c>
      <c r="H4566" t="s">
        <v>4447</v>
      </c>
      <c r="I4566" t="s">
        <v>7774</v>
      </c>
      <c r="J4566" t="s">
        <v>7774</v>
      </c>
      <c r="K4566">
        <v>7611</v>
      </c>
      <c r="L4566" t="s">
        <v>7770</v>
      </c>
      <c r="M4566" s="87">
        <v>43952</v>
      </c>
      <c r="N4566" t="s">
        <v>3620</v>
      </c>
      <c r="O4566" t="s">
        <v>3579</v>
      </c>
      <c r="P4566" s="61">
        <v>352.33</v>
      </c>
      <c r="Q4566" t="s">
        <v>3579</v>
      </c>
      <c r="R4566" s="61">
        <v>352.33</v>
      </c>
      <c r="S4566" s="61">
        <v>0</v>
      </c>
    </row>
    <row r="4567" spans="1:19" x14ac:dyDescent="0.2">
      <c r="A4567" t="s">
        <v>873</v>
      </c>
      <c r="B4567" t="s">
        <v>2619</v>
      </c>
      <c r="C4567" t="s">
        <v>3357</v>
      </c>
      <c r="D4567" t="s">
        <v>238</v>
      </c>
      <c r="E4567" t="s">
        <v>3573</v>
      </c>
      <c r="F4567" t="s">
        <v>124</v>
      </c>
      <c r="G4567" s="87">
        <v>20200430</v>
      </c>
      <c r="H4567" t="s">
        <v>4447</v>
      </c>
      <c r="I4567" t="s">
        <v>7774</v>
      </c>
      <c r="J4567" t="s">
        <v>7774</v>
      </c>
      <c r="K4567">
        <v>7611</v>
      </c>
      <c r="L4567" t="s">
        <v>7770</v>
      </c>
      <c r="M4567" s="87">
        <v>43952</v>
      </c>
      <c r="N4567" t="s">
        <v>3620</v>
      </c>
      <c r="O4567" t="s">
        <v>3579</v>
      </c>
      <c r="P4567" s="61">
        <v>434.54</v>
      </c>
      <c r="Q4567" t="s">
        <v>3579</v>
      </c>
      <c r="R4567" s="61">
        <v>434.54</v>
      </c>
      <c r="S4567" s="61">
        <v>0</v>
      </c>
    </row>
    <row r="4568" spans="1:19" x14ac:dyDescent="0.2">
      <c r="A4568" t="s">
        <v>873</v>
      </c>
      <c r="B4568" t="s">
        <v>2619</v>
      </c>
      <c r="C4568" t="s">
        <v>3357</v>
      </c>
      <c r="D4568" t="s">
        <v>238</v>
      </c>
      <c r="E4568" t="s">
        <v>3573</v>
      </c>
      <c r="F4568" t="s">
        <v>124</v>
      </c>
      <c r="G4568" s="87">
        <v>20200430</v>
      </c>
      <c r="H4568" t="s">
        <v>4447</v>
      </c>
      <c r="I4568" t="s">
        <v>7774</v>
      </c>
      <c r="J4568" t="s">
        <v>7774</v>
      </c>
      <c r="K4568">
        <v>7611</v>
      </c>
      <c r="L4568" t="s">
        <v>7770</v>
      </c>
      <c r="M4568" s="87">
        <v>43952</v>
      </c>
      <c r="N4568" t="s">
        <v>3620</v>
      </c>
      <c r="O4568" t="s">
        <v>3579</v>
      </c>
      <c r="P4568" s="61">
        <v>469.78</v>
      </c>
      <c r="Q4568" t="s">
        <v>3579</v>
      </c>
      <c r="R4568" s="61">
        <v>469.78</v>
      </c>
      <c r="S4568" s="61">
        <v>0</v>
      </c>
    </row>
    <row r="4569" spans="1:19" x14ac:dyDescent="0.2">
      <c r="A4569" t="s">
        <v>873</v>
      </c>
      <c r="B4569" t="s">
        <v>2619</v>
      </c>
      <c r="C4569" t="s">
        <v>3357</v>
      </c>
      <c r="D4569" t="s">
        <v>238</v>
      </c>
      <c r="E4569" t="s">
        <v>3573</v>
      </c>
      <c r="F4569" t="s">
        <v>124</v>
      </c>
      <c r="G4569" s="87">
        <v>20200430</v>
      </c>
      <c r="H4569" t="s">
        <v>4447</v>
      </c>
      <c r="I4569" t="s">
        <v>7774</v>
      </c>
      <c r="J4569" t="s">
        <v>7774</v>
      </c>
      <c r="K4569">
        <v>7611</v>
      </c>
      <c r="L4569" t="s">
        <v>7770</v>
      </c>
      <c r="M4569" s="87">
        <v>43952</v>
      </c>
      <c r="N4569" t="s">
        <v>3620</v>
      </c>
      <c r="O4569" t="s">
        <v>3579</v>
      </c>
      <c r="P4569" s="61">
        <v>387.56</v>
      </c>
      <c r="Q4569" t="s">
        <v>3579</v>
      </c>
      <c r="R4569" s="61">
        <v>387.56</v>
      </c>
      <c r="S4569" s="61">
        <v>0</v>
      </c>
    </row>
    <row r="4570" spans="1:19" x14ac:dyDescent="0.2">
      <c r="A4570" t="s">
        <v>873</v>
      </c>
      <c r="B4570" t="s">
        <v>2619</v>
      </c>
      <c r="C4570" t="s">
        <v>3357</v>
      </c>
      <c r="D4570" t="s">
        <v>238</v>
      </c>
      <c r="E4570" t="s">
        <v>3573</v>
      </c>
      <c r="F4570" t="s">
        <v>124</v>
      </c>
      <c r="G4570" s="87">
        <v>20200430</v>
      </c>
      <c r="H4570" t="s">
        <v>4447</v>
      </c>
      <c r="I4570" t="s">
        <v>7774</v>
      </c>
      <c r="J4570" t="s">
        <v>7774</v>
      </c>
      <c r="K4570">
        <v>7611</v>
      </c>
      <c r="L4570" t="s">
        <v>7770</v>
      </c>
      <c r="M4570" s="87">
        <v>43952</v>
      </c>
      <c r="N4570" t="s">
        <v>3620</v>
      </c>
      <c r="O4570" t="s">
        <v>3579</v>
      </c>
      <c r="P4570" s="61">
        <v>469.78</v>
      </c>
      <c r="Q4570" t="s">
        <v>3579</v>
      </c>
      <c r="R4570" s="61">
        <v>469.78</v>
      </c>
      <c r="S4570" s="61">
        <v>0</v>
      </c>
    </row>
    <row r="4571" spans="1:19" x14ac:dyDescent="0.2">
      <c r="A4571" t="s">
        <v>873</v>
      </c>
      <c r="B4571" t="s">
        <v>2619</v>
      </c>
      <c r="C4571" t="s">
        <v>3357</v>
      </c>
      <c r="D4571" t="s">
        <v>238</v>
      </c>
      <c r="E4571" t="s">
        <v>3573</v>
      </c>
      <c r="F4571" t="s">
        <v>124</v>
      </c>
      <c r="G4571" s="87">
        <v>20200430</v>
      </c>
      <c r="H4571" t="s">
        <v>4447</v>
      </c>
      <c r="I4571" t="s">
        <v>7774</v>
      </c>
      <c r="J4571" t="s">
        <v>7774</v>
      </c>
      <c r="K4571">
        <v>7611</v>
      </c>
      <c r="L4571" t="s">
        <v>7770</v>
      </c>
      <c r="M4571" s="87">
        <v>43952</v>
      </c>
      <c r="N4571" t="s">
        <v>3620</v>
      </c>
      <c r="O4571" t="s">
        <v>3579</v>
      </c>
      <c r="P4571" s="61">
        <v>422.79</v>
      </c>
      <c r="Q4571" t="s">
        <v>3579</v>
      </c>
      <c r="R4571" s="61">
        <v>422.79</v>
      </c>
      <c r="S4571" s="61">
        <v>0</v>
      </c>
    </row>
    <row r="4572" spans="1:19" x14ac:dyDescent="0.2">
      <c r="A4572" t="s">
        <v>873</v>
      </c>
      <c r="B4572" t="s">
        <v>2619</v>
      </c>
      <c r="C4572" t="s">
        <v>3357</v>
      </c>
      <c r="D4572" t="s">
        <v>238</v>
      </c>
      <c r="E4572" t="s">
        <v>3573</v>
      </c>
      <c r="F4572" t="s">
        <v>124</v>
      </c>
      <c r="G4572" s="87">
        <v>20200430</v>
      </c>
      <c r="H4572" t="s">
        <v>4447</v>
      </c>
      <c r="I4572" t="s">
        <v>7774</v>
      </c>
      <c r="J4572" t="s">
        <v>7774</v>
      </c>
      <c r="K4572">
        <v>7611</v>
      </c>
      <c r="L4572" t="s">
        <v>7770</v>
      </c>
      <c r="M4572" s="87">
        <v>43952</v>
      </c>
      <c r="N4572" t="s">
        <v>3620</v>
      </c>
      <c r="O4572" t="s">
        <v>3579</v>
      </c>
      <c r="P4572" s="61">
        <v>105.77</v>
      </c>
      <c r="Q4572" t="s">
        <v>3579</v>
      </c>
      <c r="R4572" s="61">
        <v>105.77</v>
      </c>
      <c r="S4572" s="61">
        <v>0</v>
      </c>
    </row>
    <row r="4573" spans="1:19" x14ac:dyDescent="0.2">
      <c r="A4573" t="s">
        <v>873</v>
      </c>
      <c r="B4573" t="s">
        <v>2619</v>
      </c>
      <c r="C4573" t="s">
        <v>3357</v>
      </c>
      <c r="D4573" t="s">
        <v>238</v>
      </c>
      <c r="E4573" t="s">
        <v>3573</v>
      </c>
      <c r="F4573" t="s">
        <v>125</v>
      </c>
      <c r="G4573" s="87">
        <v>20200531</v>
      </c>
      <c r="H4573" t="s">
        <v>4447</v>
      </c>
      <c r="I4573" t="s">
        <v>7774</v>
      </c>
      <c r="J4573" t="s">
        <v>7774</v>
      </c>
      <c r="K4573">
        <v>7665</v>
      </c>
      <c r="L4573" t="s">
        <v>7771</v>
      </c>
      <c r="M4573" s="87">
        <v>43991</v>
      </c>
      <c r="N4573" t="s">
        <v>3620</v>
      </c>
      <c r="O4573" t="s">
        <v>3579</v>
      </c>
      <c r="P4573" s="61">
        <v>80.760000000000005</v>
      </c>
      <c r="Q4573" t="s">
        <v>3579</v>
      </c>
      <c r="R4573" s="61">
        <v>80.760000000000005</v>
      </c>
      <c r="S4573" s="61">
        <v>0</v>
      </c>
    </row>
    <row r="4574" spans="1:19" x14ac:dyDescent="0.2">
      <c r="A4574" t="s">
        <v>873</v>
      </c>
      <c r="B4574" t="s">
        <v>2619</v>
      </c>
      <c r="C4574" t="s">
        <v>3357</v>
      </c>
      <c r="D4574" t="s">
        <v>238</v>
      </c>
      <c r="E4574" t="s">
        <v>3573</v>
      </c>
      <c r="F4574" t="s">
        <v>125</v>
      </c>
      <c r="G4574" s="87">
        <v>20200531</v>
      </c>
      <c r="H4574" t="s">
        <v>4447</v>
      </c>
      <c r="I4574" t="s">
        <v>7774</v>
      </c>
      <c r="J4574" t="s">
        <v>7774</v>
      </c>
      <c r="K4574">
        <v>7665</v>
      </c>
      <c r="L4574" t="s">
        <v>7771</v>
      </c>
      <c r="M4574" s="87">
        <v>43991</v>
      </c>
      <c r="N4574" t="s">
        <v>3620</v>
      </c>
      <c r="O4574" t="s">
        <v>3579</v>
      </c>
      <c r="P4574" s="61">
        <v>364.08</v>
      </c>
      <c r="Q4574" t="s">
        <v>3579</v>
      </c>
      <c r="R4574" s="61">
        <v>364.08</v>
      </c>
      <c r="S4574" s="61">
        <v>0</v>
      </c>
    </row>
    <row r="4575" spans="1:19" x14ac:dyDescent="0.2">
      <c r="A4575" t="s">
        <v>873</v>
      </c>
      <c r="B4575" t="s">
        <v>2619</v>
      </c>
      <c r="C4575" t="s">
        <v>3357</v>
      </c>
      <c r="D4575" t="s">
        <v>238</v>
      </c>
      <c r="E4575" t="s">
        <v>3573</v>
      </c>
      <c r="F4575" t="s">
        <v>125</v>
      </c>
      <c r="G4575" s="87">
        <v>20200531</v>
      </c>
      <c r="H4575" t="s">
        <v>4447</v>
      </c>
      <c r="I4575" t="s">
        <v>7774</v>
      </c>
      <c r="J4575" t="s">
        <v>7774</v>
      </c>
      <c r="K4575">
        <v>7665</v>
      </c>
      <c r="L4575" t="s">
        <v>7771</v>
      </c>
      <c r="M4575" s="87">
        <v>43991</v>
      </c>
      <c r="N4575" t="s">
        <v>3620</v>
      </c>
      <c r="O4575" t="s">
        <v>3579</v>
      </c>
      <c r="P4575" s="61">
        <v>449.02</v>
      </c>
      <c r="Q4575" t="s">
        <v>3579</v>
      </c>
      <c r="R4575" s="61">
        <v>449.02</v>
      </c>
      <c r="S4575" s="61">
        <v>0</v>
      </c>
    </row>
    <row r="4576" spans="1:19" x14ac:dyDescent="0.2">
      <c r="A4576" t="s">
        <v>873</v>
      </c>
      <c r="B4576" t="s">
        <v>2619</v>
      </c>
      <c r="C4576" t="s">
        <v>3357</v>
      </c>
      <c r="D4576" t="s">
        <v>238</v>
      </c>
      <c r="E4576" t="s">
        <v>3573</v>
      </c>
      <c r="F4576" t="s">
        <v>125</v>
      </c>
      <c r="G4576" s="87">
        <v>20200531</v>
      </c>
      <c r="H4576" t="s">
        <v>4447</v>
      </c>
      <c r="I4576" t="s">
        <v>7774</v>
      </c>
      <c r="J4576" t="s">
        <v>7774</v>
      </c>
      <c r="K4576">
        <v>7665</v>
      </c>
      <c r="L4576" t="s">
        <v>7771</v>
      </c>
      <c r="M4576" s="87">
        <v>43991</v>
      </c>
      <c r="N4576" t="s">
        <v>3620</v>
      </c>
      <c r="O4576" t="s">
        <v>3579</v>
      </c>
      <c r="P4576" s="61">
        <v>485.43</v>
      </c>
      <c r="Q4576" t="s">
        <v>3579</v>
      </c>
      <c r="R4576" s="61">
        <v>485.43</v>
      </c>
      <c r="S4576" s="61">
        <v>0</v>
      </c>
    </row>
    <row r="4577" spans="1:19" x14ac:dyDescent="0.2">
      <c r="A4577" t="s">
        <v>873</v>
      </c>
      <c r="B4577" t="s">
        <v>2619</v>
      </c>
      <c r="C4577" t="s">
        <v>3357</v>
      </c>
      <c r="D4577" t="s">
        <v>238</v>
      </c>
      <c r="E4577" t="s">
        <v>3573</v>
      </c>
      <c r="F4577" t="s">
        <v>125</v>
      </c>
      <c r="G4577" s="87">
        <v>20200531</v>
      </c>
      <c r="H4577" t="s">
        <v>4447</v>
      </c>
      <c r="I4577" t="s">
        <v>7774</v>
      </c>
      <c r="J4577" t="s">
        <v>7774</v>
      </c>
      <c r="K4577">
        <v>7665</v>
      </c>
      <c r="L4577" t="s">
        <v>7771</v>
      </c>
      <c r="M4577" s="87">
        <v>43991</v>
      </c>
      <c r="N4577" t="s">
        <v>3620</v>
      </c>
      <c r="O4577" t="s">
        <v>3579</v>
      </c>
      <c r="P4577" s="61">
        <v>400.48</v>
      </c>
      <c r="Q4577" t="s">
        <v>3579</v>
      </c>
      <c r="R4577" s="61">
        <v>400.48</v>
      </c>
      <c r="S4577" s="61">
        <v>0</v>
      </c>
    </row>
    <row r="4578" spans="1:19" x14ac:dyDescent="0.2">
      <c r="A4578" t="s">
        <v>873</v>
      </c>
      <c r="B4578" t="s">
        <v>2619</v>
      </c>
      <c r="C4578" t="s">
        <v>3357</v>
      </c>
      <c r="D4578" t="s">
        <v>238</v>
      </c>
      <c r="E4578" t="s">
        <v>3573</v>
      </c>
      <c r="F4578" t="s">
        <v>125</v>
      </c>
      <c r="G4578" s="87">
        <v>20200531</v>
      </c>
      <c r="H4578" t="s">
        <v>4447</v>
      </c>
      <c r="I4578" t="s">
        <v>7774</v>
      </c>
      <c r="J4578" t="s">
        <v>7774</v>
      </c>
      <c r="K4578">
        <v>7665</v>
      </c>
      <c r="L4578" t="s">
        <v>7771</v>
      </c>
      <c r="M4578" s="87">
        <v>43991</v>
      </c>
      <c r="N4578" t="s">
        <v>3620</v>
      </c>
      <c r="O4578" t="s">
        <v>3579</v>
      </c>
      <c r="P4578" s="61">
        <v>485.43</v>
      </c>
      <c r="Q4578" t="s">
        <v>3579</v>
      </c>
      <c r="R4578" s="61">
        <v>485.43</v>
      </c>
      <c r="S4578" s="61">
        <v>0</v>
      </c>
    </row>
    <row r="4579" spans="1:19" x14ac:dyDescent="0.2">
      <c r="A4579" t="s">
        <v>873</v>
      </c>
      <c r="B4579" t="s">
        <v>2619</v>
      </c>
      <c r="C4579" t="s">
        <v>3357</v>
      </c>
      <c r="D4579" t="s">
        <v>238</v>
      </c>
      <c r="E4579" t="s">
        <v>3573</v>
      </c>
      <c r="F4579" t="s">
        <v>125</v>
      </c>
      <c r="G4579" s="87">
        <v>20200531</v>
      </c>
      <c r="H4579" t="s">
        <v>4447</v>
      </c>
      <c r="I4579" t="s">
        <v>7774</v>
      </c>
      <c r="J4579" t="s">
        <v>7774</v>
      </c>
      <c r="K4579">
        <v>7665</v>
      </c>
      <c r="L4579" t="s">
        <v>7771</v>
      </c>
      <c r="M4579" s="87">
        <v>43991</v>
      </c>
      <c r="N4579" t="s">
        <v>3620</v>
      </c>
      <c r="O4579" t="s">
        <v>3579</v>
      </c>
      <c r="P4579" s="61">
        <v>436.89</v>
      </c>
      <c r="Q4579" t="s">
        <v>3579</v>
      </c>
      <c r="R4579" s="61">
        <v>436.89</v>
      </c>
      <c r="S4579" s="61">
        <v>0</v>
      </c>
    </row>
    <row r="4580" spans="1:19" x14ac:dyDescent="0.2">
      <c r="A4580" t="s">
        <v>873</v>
      </c>
      <c r="B4580" t="s">
        <v>2619</v>
      </c>
      <c r="C4580" t="s">
        <v>3357</v>
      </c>
      <c r="D4580" t="s">
        <v>238</v>
      </c>
      <c r="E4580" t="s">
        <v>3573</v>
      </c>
      <c r="F4580" t="s">
        <v>125</v>
      </c>
      <c r="G4580" s="87">
        <v>20200531</v>
      </c>
      <c r="H4580" t="s">
        <v>4447</v>
      </c>
      <c r="I4580" t="s">
        <v>7774</v>
      </c>
      <c r="J4580" t="s">
        <v>7774</v>
      </c>
      <c r="K4580">
        <v>7665</v>
      </c>
      <c r="L4580" t="s">
        <v>7771</v>
      </c>
      <c r="M4580" s="87">
        <v>43991</v>
      </c>
      <c r="N4580" t="s">
        <v>3620</v>
      </c>
      <c r="O4580" t="s">
        <v>3579</v>
      </c>
      <c r="P4580" s="61">
        <v>109.29</v>
      </c>
      <c r="Q4580" t="s">
        <v>3579</v>
      </c>
      <c r="R4580" s="61">
        <v>109.29</v>
      </c>
      <c r="S4580" s="61">
        <v>0</v>
      </c>
    </row>
    <row r="4581" spans="1:19" x14ac:dyDescent="0.2">
      <c r="A4581" t="s">
        <v>873</v>
      </c>
      <c r="B4581" t="s">
        <v>2619</v>
      </c>
      <c r="C4581" t="s">
        <v>3357</v>
      </c>
      <c r="D4581" t="s">
        <v>238</v>
      </c>
      <c r="E4581" t="s">
        <v>3573</v>
      </c>
      <c r="F4581" t="s">
        <v>16</v>
      </c>
      <c r="G4581" s="87">
        <v>20200630</v>
      </c>
      <c r="H4581" t="s">
        <v>3617</v>
      </c>
      <c r="J4581" t="s">
        <v>3618</v>
      </c>
      <c r="K4581">
        <v>7681</v>
      </c>
      <c r="L4581" t="s">
        <v>3619</v>
      </c>
      <c r="M4581" s="87">
        <v>43999</v>
      </c>
      <c r="N4581" t="s">
        <v>3620</v>
      </c>
      <c r="O4581" t="s">
        <v>3579</v>
      </c>
      <c r="P4581" s="61">
        <v>-30381.14</v>
      </c>
      <c r="Q4581" t="s">
        <v>3579</v>
      </c>
      <c r="R4581" s="61">
        <v>0</v>
      </c>
      <c r="S4581" s="61">
        <v>-30381.14</v>
      </c>
    </row>
    <row r="4582" spans="1:19" x14ac:dyDescent="0.2">
      <c r="A4582" t="s">
        <v>873</v>
      </c>
      <c r="B4582" t="s">
        <v>2619</v>
      </c>
      <c r="C4582" t="s">
        <v>3357</v>
      </c>
      <c r="D4582" t="s">
        <v>238</v>
      </c>
      <c r="E4582" t="s">
        <v>3573</v>
      </c>
      <c r="F4582" t="s">
        <v>126</v>
      </c>
      <c r="G4582" s="87">
        <v>20200630</v>
      </c>
      <c r="H4582" t="s">
        <v>4447</v>
      </c>
      <c r="I4582" t="s">
        <v>7774</v>
      </c>
      <c r="J4582" t="s">
        <v>7774</v>
      </c>
      <c r="K4582">
        <v>7718</v>
      </c>
      <c r="L4582" t="s">
        <v>7776</v>
      </c>
      <c r="M4582" s="87">
        <v>44018</v>
      </c>
      <c r="N4582" t="s">
        <v>3620</v>
      </c>
      <c r="O4582" t="s">
        <v>3579</v>
      </c>
      <c r="P4582" s="61">
        <v>0.06</v>
      </c>
      <c r="Q4582" t="s">
        <v>3579</v>
      </c>
      <c r="R4582" s="61">
        <v>0.06</v>
      </c>
      <c r="S4582" s="61">
        <v>0</v>
      </c>
    </row>
    <row r="4583" spans="1:19" x14ac:dyDescent="0.2">
      <c r="A4583" t="s">
        <v>873</v>
      </c>
      <c r="B4583" t="s">
        <v>2619</v>
      </c>
      <c r="C4583" t="s">
        <v>3357</v>
      </c>
      <c r="D4583" t="s">
        <v>238</v>
      </c>
      <c r="E4583" t="s">
        <v>3573</v>
      </c>
      <c r="F4583" t="s">
        <v>126</v>
      </c>
      <c r="G4583" s="87">
        <v>20200630</v>
      </c>
      <c r="H4583" t="s">
        <v>4447</v>
      </c>
      <c r="I4583" t="s">
        <v>7774</v>
      </c>
      <c r="J4583" t="s">
        <v>7774</v>
      </c>
      <c r="K4583">
        <v>7717</v>
      </c>
      <c r="L4583" t="s">
        <v>7772</v>
      </c>
      <c r="M4583" s="87">
        <v>44018</v>
      </c>
      <c r="N4583" t="s">
        <v>3620</v>
      </c>
      <c r="O4583" t="s">
        <v>3579</v>
      </c>
      <c r="P4583" s="61">
        <v>-0.01</v>
      </c>
      <c r="Q4583" t="s">
        <v>3579</v>
      </c>
      <c r="R4583" s="61">
        <v>0</v>
      </c>
      <c r="S4583" s="61">
        <v>-0.01</v>
      </c>
    </row>
    <row r="4584" spans="1:19" x14ac:dyDescent="0.2">
      <c r="A4584" t="s">
        <v>873</v>
      </c>
      <c r="B4584" t="s">
        <v>2619</v>
      </c>
      <c r="C4584" t="s">
        <v>3357</v>
      </c>
      <c r="D4584" t="s">
        <v>238</v>
      </c>
      <c r="E4584" t="s">
        <v>3573</v>
      </c>
      <c r="F4584" t="s">
        <v>126</v>
      </c>
      <c r="G4584" s="87">
        <v>20200630</v>
      </c>
      <c r="H4584" t="s">
        <v>4447</v>
      </c>
      <c r="I4584" t="s">
        <v>7774</v>
      </c>
      <c r="J4584" t="s">
        <v>7774</v>
      </c>
      <c r="K4584">
        <v>7716</v>
      </c>
      <c r="L4584" t="s">
        <v>7773</v>
      </c>
      <c r="M4584" s="87">
        <v>44018</v>
      </c>
      <c r="N4584" t="s">
        <v>3620</v>
      </c>
      <c r="O4584" t="s">
        <v>3579</v>
      </c>
      <c r="P4584" s="61">
        <v>387.56</v>
      </c>
      <c r="Q4584" t="s">
        <v>3579</v>
      </c>
      <c r="R4584" s="61">
        <v>387.56</v>
      </c>
      <c r="S4584" s="61">
        <v>0</v>
      </c>
    </row>
    <row r="4585" spans="1:19" x14ac:dyDescent="0.2">
      <c r="A4585" t="s">
        <v>873</v>
      </c>
      <c r="B4585" t="s">
        <v>2619</v>
      </c>
      <c r="C4585" t="s">
        <v>3357</v>
      </c>
      <c r="D4585" t="s">
        <v>238</v>
      </c>
      <c r="E4585" t="s">
        <v>3573</v>
      </c>
      <c r="F4585" t="s">
        <v>126</v>
      </c>
      <c r="G4585" s="87">
        <v>20200630</v>
      </c>
      <c r="H4585" t="s">
        <v>4447</v>
      </c>
      <c r="I4585" t="s">
        <v>7774</v>
      </c>
      <c r="J4585" t="s">
        <v>7774</v>
      </c>
      <c r="K4585">
        <v>7716</v>
      </c>
      <c r="L4585" t="s">
        <v>7773</v>
      </c>
      <c r="M4585" s="87">
        <v>44018</v>
      </c>
      <c r="N4585" t="s">
        <v>3620</v>
      </c>
      <c r="O4585" t="s">
        <v>3579</v>
      </c>
      <c r="P4585" s="61">
        <v>469.78</v>
      </c>
      <c r="Q4585" t="s">
        <v>3579</v>
      </c>
      <c r="R4585" s="61">
        <v>469.78</v>
      </c>
      <c r="S4585" s="61">
        <v>0</v>
      </c>
    </row>
    <row r="4586" spans="1:19" x14ac:dyDescent="0.2">
      <c r="A4586" t="s">
        <v>873</v>
      </c>
      <c r="B4586" t="s">
        <v>2619</v>
      </c>
      <c r="C4586" t="s">
        <v>3357</v>
      </c>
      <c r="D4586" t="s">
        <v>238</v>
      </c>
      <c r="E4586" t="s">
        <v>3573</v>
      </c>
      <c r="F4586" t="s">
        <v>126</v>
      </c>
      <c r="G4586" s="87">
        <v>20200630</v>
      </c>
      <c r="H4586" t="s">
        <v>4447</v>
      </c>
      <c r="I4586" t="s">
        <v>7774</v>
      </c>
      <c r="J4586" t="s">
        <v>7774</v>
      </c>
      <c r="K4586">
        <v>7716</v>
      </c>
      <c r="L4586" t="s">
        <v>7773</v>
      </c>
      <c r="M4586" s="87">
        <v>44018</v>
      </c>
      <c r="N4586" t="s">
        <v>3620</v>
      </c>
      <c r="O4586" t="s">
        <v>3579</v>
      </c>
      <c r="P4586" s="61">
        <v>422.79</v>
      </c>
      <c r="Q4586" t="s">
        <v>3579</v>
      </c>
      <c r="R4586" s="61">
        <v>422.79</v>
      </c>
      <c r="S4586" s="61">
        <v>0</v>
      </c>
    </row>
    <row r="4587" spans="1:19" x14ac:dyDescent="0.2">
      <c r="A4587" t="s">
        <v>873</v>
      </c>
      <c r="B4587" t="s">
        <v>2619</v>
      </c>
      <c r="C4587" t="s">
        <v>3357</v>
      </c>
      <c r="D4587" t="s">
        <v>238</v>
      </c>
      <c r="E4587" t="s">
        <v>3573</v>
      </c>
      <c r="F4587" t="s">
        <v>126</v>
      </c>
      <c r="G4587" s="87">
        <v>20200630</v>
      </c>
      <c r="H4587" t="s">
        <v>4447</v>
      </c>
      <c r="I4587" t="s">
        <v>7774</v>
      </c>
      <c r="J4587" t="s">
        <v>7774</v>
      </c>
      <c r="K4587">
        <v>7716</v>
      </c>
      <c r="L4587" t="s">
        <v>7773</v>
      </c>
      <c r="M4587" s="87">
        <v>44018</v>
      </c>
      <c r="N4587" t="s">
        <v>3620</v>
      </c>
      <c r="O4587" t="s">
        <v>3579</v>
      </c>
      <c r="P4587" s="61">
        <v>105.77</v>
      </c>
      <c r="Q4587" t="s">
        <v>3579</v>
      </c>
      <c r="R4587" s="61">
        <v>105.77</v>
      </c>
      <c r="S4587" s="61">
        <v>0</v>
      </c>
    </row>
    <row r="4588" spans="1:19" x14ac:dyDescent="0.2">
      <c r="A4588" t="s">
        <v>873</v>
      </c>
      <c r="B4588" t="s">
        <v>2619</v>
      </c>
      <c r="C4588" t="s">
        <v>3357</v>
      </c>
      <c r="D4588" t="s">
        <v>238</v>
      </c>
      <c r="E4588" t="s">
        <v>3573</v>
      </c>
      <c r="F4588" t="s">
        <v>126</v>
      </c>
      <c r="G4588" s="87">
        <v>20200630</v>
      </c>
      <c r="H4588" t="s">
        <v>4447</v>
      </c>
      <c r="I4588" t="s">
        <v>7774</v>
      </c>
      <c r="J4588" t="s">
        <v>7774</v>
      </c>
      <c r="K4588">
        <v>7716</v>
      </c>
      <c r="L4588" t="s">
        <v>7773</v>
      </c>
      <c r="M4588" s="87">
        <v>44018</v>
      </c>
      <c r="N4588" t="s">
        <v>3620</v>
      </c>
      <c r="O4588" t="s">
        <v>3579</v>
      </c>
      <c r="P4588" s="61">
        <v>352.33</v>
      </c>
      <c r="Q4588" t="s">
        <v>3579</v>
      </c>
      <c r="R4588" s="61">
        <v>352.33</v>
      </c>
      <c r="S4588" s="61">
        <v>0</v>
      </c>
    </row>
    <row r="4589" spans="1:19" x14ac:dyDescent="0.2">
      <c r="A4589" t="s">
        <v>873</v>
      </c>
      <c r="B4589" t="s">
        <v>2619</v>
      </c>
      <c r="C4589" t="s">
        <v>3357</v>
      </c>
      <c r="D4589" t="s">
        <v>238</v>
      </c>
      <c r="E4589" t="s">
        <v>3573</v>
      </c>
      <c r="F4589" t="s">
        <v>126</v>
      </c>
      <c r="G4589" s="87">
        <v>20200630</v>
      </c>
      <c r="H4589" t="s">
        <v>4447</v>
      </c>
      <c r="I4589" t="s">
        <v>7774</v>
      </c>
      <c r="J4589" t="s">
        <v>7774</v>
      </c>
      <c r="K4589">
        <v>7716</v>
      </c>
      <c r="L4589" t="s">
        <v>7773</v>
      </c>
      <c r="M4589" s="87">
        <v>44018</v>
      </c>
      <c r="N4589" t="s">
        <v>3620</v>
      </c>
      <c r="O4589" t="s">
        <v>3579</v>
      </c>
      <c r="P4589" s="61">
        <v>434.54</v>
      </c>
      <c r="Q4589" t="s">
        <v>3579</v>
      </c>
      <c r="R4589" s="61">
        <v>434.54</v>
      </c>
      <c r="S4589" s="61">
        <v>0</v>
      </c>
    </row>
    <row r="4590" spans="1:19" x14ac:dyDescent="0.2">
      <c r="A4590" t="s">
        <v>873</v>
      </c>
      <c r="B4590" t="s">
        <v>2619</v>
      </c>
      <c r="C4590" t="s">
        <v>3357</v>
      </c>
      <c r="D4590" t="s">
        <v>238</v>
      </c>
      <c r="E4590" t="s">
        <v>3573</v>
      </c>
      <c r="F4590" t="s">
        <v>126</v>
      </c>
      <c r="G4590" s="87">
        <v>20200630</v>
      </c>
      <c r="H4590" t="s">
        <v>4447</v>
      </c>
      <c r="I4590" t="s">
        <v>7774</v>
      </c>
      <c r="J4590" t="s">
        <v>7774</v>
      </c>
      <c r="K4590">
        <v>7716</v>
      </c>
      <c r="L4590" t="s">
        <v>7773</v>
      </c>
      <c r="M4590" s="87">
        <v>44018</v>
      </c>
      <c r="N4590" t="s">
        <v>3620</v>
      </c>
      <c r="O4590" t="s">
        <v>3579</v>
      </c>
      <c r="P4590" s="61">
        <v>469.78</v>
      </c>
      <c r="Q4590" t="s">
        <v>3579</v>
      </c>
      <c r="R4590" s="61">
        <v>469.78</v>
      </c>
      <c r="S4590" s="61">
        <v>0</v>
      </c>
    </row>
    <row r="4591" spans="1:19" x14ac:dyDescent="0.2">
      <c r="A4591" t="s">
        <v>873</v>
      </c>
      <c r="B4591" t="s">
        <v>2619</v>
      </c>
      <c r="C4591" t="s">
        <v>3357</v>
      </c>
      <c r="D4591" t="s">
        <v>238</v>
      </c>
      <c r="E4591" t="s">
        <v>3573</v>
      </c>
      <c r="F4591" t="s">
        <v>126</v>
      </c>
      <c r="G4591" s="87">
        <v>20200630</v>
      </c>
      <c r="H4591" t="s">
        <v>4447</v>
      </c>
      <c r="I4591" t="s">
        <v>7774</v>
      </c>
      <c r="J4591" t="s">
        <v>7774</v>
      </c>
      <c r="K4591">
        <v>7716</v>
      </c>
      <c r="L4591" t="s">
        <v>7773</v>
      </c>
      <c r="M4591" s="87">
        <v>44018</v>
      </c>
      <c r="N4591" t="s">
        <v>3620</v>
      </c>
      <c r="O4591" t="s">
        <v>3579</v>
      </c>
      <c r="P4591" s="61">
        <v>78.16</v>
      </c>
      <c r="Q4591" t="s">
        <v>3579</v>
      </c>
      <c r="R4591" s="61">
        <v>78.16</v>
      </c>
      <c r="S4591" s="61">
        <v>0</v>
      </c>
    </row>
    <row r="4592" spans="1:19" x14ac:dyDescent="0.2">
      <c r="A4592" t="s">
        <v>873</v>
      </c>
      <c r="B4592" t="s">
        <v>2619</v>
      </c>
      <c r="C4592" t="s">
        <v>3357</v>
      </c>
      <c r="D4592" t="s">
        <v>238</v>
      </c>
      <c r="E4592" t="s">
        <v>3573</v>
      </c>
      <c r="F4592" t="s">
        <v>16</v>
      </c>
      <c r="G4592" s="87">
        <v>20200630</v>
      </c>
      <c r="H4592" t="s">
        <v>3617</v>
      </c>
      <c r="I4592" t="s">
        <v>3618</v>
      </c>
      <c r="J4592" t="s">
        <v>3618</v>
      </c>
      <c r="K4592">
        <v>7716</v>
      </c>
      <c r="L4592" t="s">
        <v>7773</v>
      </c>
      <c r="M4592" s="87">
        <v>44018</v>
      </c>
      <c r="N4592" t="s">
        <v>3620</v>
      </c>
      <c r="O4592" t="s">
        <v>3579</v>
      </c>
      <c r="P4592" s="61">
        <v>-469.78</v>
      </c>
      <c r="Q4592" t="s">
        <v>3579</v>
      </c>
      <c r="R4592" s="61">
        <v>0</v>
      </c>
      <c r="S4592" s="61">
        <v>-469.78</v>
      </c>
    </row>
    <row r="4593" spans="1:19" x14ac:dyDescent="0.2">
      <c r="A4593" t="s">
        <v>873</v>
      </c>
      <c r="B4593" t="s">
        <v>2619</v>
      </c>
      <c r="C4593" t="s">
        <v>3357</v>
      </c>
      <c r="D4593" t="s">
        <v>238</v>
      </c>
      <c r="E4593" t="s">
        <v>3573</v>
      </c>
      <c r="F4593" t="s">
        <v>16</v>
      </c>
      <c r="G4593" s="87">
        <v>20200630</v>
      </c>
      <c r="H4593" t="s">
        <v>3617</v>
      </c>
      <c r="I4593" t="s">
        <v>3618</v>
      </c>
      <c r="J4593" t="s">
        <v>3618</v>
      </c>
      <c r="K4593">
        <v>7716</v>
      </c>
      <c r="L4593" t="s">
        <v>7773</v>
      </c>
      <c r="M4593" s="87">
        <v>44018</v>
      </c>
      <c r="N4593" t="s">
        <v>3620</v>
      </c>
      <c r="O4593" t="s">
        <v>3579</v>
      </c>
      <c r="P4593" s="61">
        <v>-434.54</v>
      </c>
      <c r="Q4593" t="s">
        <v>3579</v>
      </c>
      <c r="R4593" s="61">
        <v>0</v>
      </c>
      <c r="S4593" s="61">
        <v>-434.54</v>
      </c>
    </row>
    <row r="4594" spans="1:19" x14ac:dyDescent="0.2">
      <c r="A4594" t="s">
        <v>873</v>
      </c>
      <c r="B4594" t="s">
        <v>2619</v>
      </c>
      <c r="C4594" t="s">
        <v>3357</v>
      </c>
      <c r="D4594" t="s">
        <v>238</v>
      </c>
      <c r="E4594" t="s">
        <v>3573</v>
      </c>
      <c r="F4594" t="s">
        <v>16</v>
      </c>
      <c r="G4594" s="87">
        <v>20200630</v>
      </c>
      <c r="H4594" t="s">
        <v>3617</v>
      </c>
      <c r="I4594" t="s">
        <v>3618</v>
      </c>
      <c r="J4594" t="s">
        <v>3618</v>
      </c>
      <c r="K4594">
        <v>7716</v>
      </c>
      <c r="L4594" t="s">
        <v>7773</v>
      </c>
      <c r="M4594" s="87">
        <v>44018</v>
      </c>
      <c r="N4594" t="s">
        <v>3620</v>
      </c>
      <c r="O4594" t="s">
        <v>3579</v>
      </c>
      <c r="P4594" s="61">
        <v>-352.33</v>
      </c>
      <c r="Q4594" t="s">
        <v>3579</v>
      </c>
      <c r="R4594" s="61">
        <v>0</v>
      </c>
      <c r="S4594" s="61">
        <v>-352.33</v>
      </c>
    </row>
    <row r="4595" spans="1:19" x14ac:dyDescent="0.2">
      <c r="A4595" t="s">
        <v>873</v>
      </c>
      <c r="B4595" t="s">
        <v>2619</v>
      </c>
      <c r="C4595" t="s">
        <v>3357</v>
      </c>
      <c r="D4595" t="s">
        <v>238</v>
      </c>
      <c r="E4595" t="s">
        <v>3573</v>
      </c>
      <c r="F4595" t="s">
        <v>16</v>
      </c>
      <c r="G4595" s="87">
        <v>20200630</v>
      </c>
      <c r="H4595" t="s">
        <v>3617</v>
      </c>
      <c r="I4595" t="s">
        <v>3618</v>
      </c>
      <c r="J4595" t="s">
        <v>3618</v>
      </c>
      <c r="K4595">
        <v>7716</v>
      </c>
      <c r="L4595" t="s">
        <v>7773</v>
      </c>
      <c r="M4595" s="87">
        <v>44018</v>
      </c>
      <c r="N4595" t="s">
        <v>3620</v>
      </c>
      <c r="O4595" t="s">
        <v>3579</v>
      </c>
      <c r="P4595" s="61">
        <v>-78.16</v>
      </c>
      <c r="Q4595" t="s">
        <v>3579</v>
      </c>
      <c r="R4595" s="61">
        <v>0</v>
      </c>
      <c r="S4595" s="61">
        <v>-78.16</v>
      </c>
    </row>
    <row r="4596" spans="1:19" x14ac:dyDescent="0.2">
      <c r="A4596" t="s">
        <v>873</v>
      </c>
      <c r="B4596" t="s">
        <v>2619</v>
      </c>
      <c r="C4596" t="s">
        <v>3357</v>
      </c>
      <c r="D4596" t="s">
        <v>238</v>
      </c>
      <c r="E4596" t="s">
        <v>3573</v>
      </c>
      <c r="F4596" t="s">
        <v>16</v>
      </c>
      <c r="G4596" s="87">
        <v>20200630</v>
      </c>
      <c r="H4596" t="s">
        <v>3617</v>
      </c>
      <c r="I4596" t="s">
        <v>3618</v>
      </c>
      <c r="J4596" t="s">
        <v>3618</v>
      </c>
      <c r="K4596">
        <v>7716</v>
      </c>
      <c r="L4596" t="s">
        <v>7773</v>
      </c>
      <c r="M4596" s="87">
        <v>44018</v>
      </c>
      <c r="N4596" t="s">
        <v>3620</v>
      </c>
      <c r="O4596" t="s">
        <v>3579</v>
      </c>
      <c r="P4596" s="61">
        <v>-105.77</v>
      </c>
      <c r="Q4596" t="s">
        <v>3579</v>
      </c>
      <c r="R4596" s="61">
        <v>0</v>
      </c>
      <c r="S4596" s="61">
        <v>-105.77</v>
      </c>
    </row>
    <row r="4597" spans="1:19" x14ac:dyDescent="0.2">
      <c r="A4597" t="s">
        <v>873</v>
      </c>
      <c r="B4597" t="s">
        <v>2619</v>
      </c>
      <c r="C4597" t="s">
        <v>3357</v>
      </c>
      <c r="D4597" t="s">
        <v>238</v>
      </c>
      <c r="E4597" t="s">
        <v>3573</v>
      </c>
      <c r="F4597" t="s">
        <v>16</v>
      </c>
      <c r="G4597" s="87">
        <v>20200630</v>
      </c>
      <c r="H4597" t="s">
        <v>3617</v>
      </c>
      <c r="I4597" t="s">
        <v>3618</v>
      </c>
      <c r="J4597" t="s">
        <v>3618</v>
      </c>
      <c r="K4597">
        <v>7716</v>
      </c>
      <c r="L4597" t="s">
        <v>7773</v>
      </c>
      <c r="M4597" s="87">
        <v>44018</v>
      </c>
      <c r="N4597" t="s">
        <v>3620</v>
      </c>
      <c r="O4597" t="s">
        <v>3579</v>
      </c>
      <c r="P4597" s="61">
        <v>-422.79</v>
      </c>
      <c r="Q4597" t="s">
        <v>3579</v>
      </c>
      <c r="R4597" s="61">
        <v>0</v>
      </c>
      <c r="S4597" s="61">
        <v>-422.79</v>
      </c>
    </row>
    <row r="4598" spans="1:19" x14ac:dyDescent="0.2">
      <c r="A4598" t="s">
        <v>873</v>
      </c>
      <c r="B4598" t="s">
        <v>2619</v>
      </c>
      <c r="C4598" t="s">
        <v>3357</v>
      </c>
      <c r="D4598" t="s">
        <v>238</v>
      </c>
      <c r="E4598" t="s">
        <v>3573</v>
      </c>
      <c r="F4598" t="s">
        <v>16</v>
      </c>
      <c r="G4598" s="87">
        <v>20200630</v>
      </c>
      <c r="H4598" t="s">
        <v>3617</v>
      </c>
      <c r="I4598" t="s">
        <v>3618</v>
      </c>
      <c r="J4598" t="s">
        <v>3618</v>
      </c>
      <c r="K4598">
        <v>7716</v>
      </c>
      <c r="L4598" t="s">
        <v>7773</v>
      </c>
      <c r="M4598" s="87">
        <v>44018</v>
      </c>
      <c r="N4598" t="s">
        <v>3620</v>
      </c>
      <c r="O4598" t="s">
        <v>3579</v>
      </c>
      <c r="P4598" s="61">
        <v>-469.78</v>
      </c>
      <c r="Q4598" t="s">
        <v>3579</v>
      </c>
      <c r="R4598" s="61">
        <v>0</v>
      </c>
      <c r="S4598" s="61">
        <v>-469.78</v>
      </c>
    </row>
    <row r="4599" spans="1:19" x14ac:dyDescent="0.2">
      <c r="A4599" t="s">
        <v>873</v>
      </c>
      <c r="B4599" t="s">
        <v>2619</v>
      </c>
      <c r="C4599" t="s">
        <v>3357</v>
      </c>
      <c r="D4599" t="s">
        <v>238</v>
      </c>
      <c r="E4599" t="s">
        <v>3573</v>
      </c>
      <c r="F4599" t="s">
        <v>16</v>
      </c>
      <c r="G4599" s="87">
        <v>20200630</v>
      </c>
      <c r="H4599" t="s">
        <v>3617</v>
      </c>
      <c r="I4599" t="s">
        <v>3618</v>
      </c>
      <c r="J4599" t="s">
        <v>3618</v>
      </c>
      <c r="K4599">
        <v>7716</v>
      </c>
      <c r="L4599" t="s">
        <v>7773</v>
      </c>
      <c r="M4599" s="87">
        <v>44018</v>
      </c>
      <c r="N4599" t="s">
        <v>3620</v>
      </c>
      <c r="O4599" t="s">
        <v>3579</v>
      </c>
      <c r="P4599" s="61">
        <v>-387.56</v>
      </c>
      <c r="Q4599" t="s">
        <v>3579</v>
      </c>
      <c r="R4599" s="61">
        <v>0</v>
      </c>
      <c r="S4599" s="61">
        <v>-387.56</v>
      </c>
    </row>
    <row r="4600" spans="1:19" x14ac:dyDescent="0.2">
      <c r="A4600" t="s">
        <v>873</v>
      </c>
      <c r="B4600" t="s">
        <v>2619</v>
      </c>
      <c r="C4600" t="s">
        <v>3357</v>
      </c>
      <c r="D4600" t="s">
        <v>238</v>
      </c>
      <c r="E4600" t="s">
        <v>3573</v>
      </c>
      <c r="F4600" t="s">
        <v>16</v>
      </c>
      <c r="G4600" s="87">
        <v>20200630</v>
      </c>
      <c r="H4600" t="s">
        <v>3617</v>
      </c>
      <c r="I4600" t="s">
        <v>3618</v>
      </c>
      <c r="J4600" t="s">
        <v>3618</v>
      </c>
      <c r="K4600">
        <v>7717</v>
      </c>
      <c r="L4600" t="s">
        <v>7772</v>
      </c>
      <c r="M4600" s="87">
        <v>44018</v>
      </c>
      <c r="N4600" t="s">
        <v>3620</v>
      </c>
      <c r="O4600" t="s">
        <v>3579</v>
      </c>
      <c r="P4600" s="61">
        <v>0.01</v>
      </c>
      <c r="Q4600" t="s">
        <v>3579</v>
      </c>
      <c r="R4600" s="61">
        <v>0.01</v>
      </c>
      <c r="S4600" s="61">
        <v>0</v>
      </c>
    </row>
    <row r="4601" spans="1:19" x14ac:dyDescent="0.2">
      <c r="A4601" t="s">
        <v>873</v>
      </c>
      <c r="B4601" t="s">
        <v>2619</v>
      </c>
      <c r="C4601" t="s">
        <v>3357</v>
      </c>
      <c r="D4601" t="s">
        <v>238</v>
      </c>
      <c r="E4601" t="s">
        <v>3573</v>
      </c>
      <c r="F4601" t="s">
        <v>16</v>
      </c>
      <c r="G4601" s="87">
        <v>20200630</v>
      </c>
      <c r="H4601" t="s">
        <v>3617</v>
      </c>
      <c r="I4601" t="s">
        <v>3618</v>
      </c>
      <c r="J4601" t="s">
        <v>3618</v>
      </c>
      <c r="K4601">
        <v>7718</v>
      </c>
      <c r="L4601" t="s">
        <v>7776</v>
      </c>
      <c r="M4601" s="87">
        <v>44018</v>
      </c>
      <c r="N4601" t="s">
        <v>3620</v>
      </c>
      <c r="O4601" t="s">
        <v>3579</v>
      </c>
      <c r="P4601" s="61">
        <v>-0.06</v>
      </c>
      <c r="Q4601" t="s">
        <v>3579</v>
      </c>
      <c r="R4601" s="61">
        <v>0</v>
      </c>
      <c r="S4601" s="61">
        <v>-0.06</v>
      </c>
    </row>
    <row r="4602" spans="1:19" x14ac:dyDescent="0.2">
      <c r="A4602" t="s">
        <v>874</v>
      </c>
      <c r="B4602" t="s">
        <v>2620</v>
      </c>
      <c r="C4602" t="s">
        <v>3358</v>
      </c>
      <c r="D4602" t="s">
        <v>238</v>
      </c>
      <c r="E4602" t="s">
        <v>3573</v>
      </c>
      <c r="F4602" t="s">
        <v>115</v>
      </c>
      <c r="G4602" s="87">
        <v>20190731</v>
      </c>
      <c r="H4602" t="s">
        <v>4447</v>
      </c>
      <c r="I4602" t="s">
        <v>7774</v>
      </c>
      <c r="J4602" t="s">
        <v>7774</v>
      </c>
      <c r="K4602">
        <v>7182</v>
      </c>
      <c r="L4602" t="s">
        <v>7761</v>
      </c>
      <c r="M4602" s="87">
        <v>43698</v>
      </c>
      <c r="N4602" t="s">
        <v>3620</v>
      </c>
      <c r="O4602" t="s">
        <v>3579</v>
      </c>
      <c r="P4602" s="61">
        <v>439.01</v>
      </c>
      <c r="Q4602" t="s">
        <v>3579</v>
      </c>
      <c r="R4602" s="61">
        <v>439.01</v>
      </c>
      <c r="S4602" s="61">
        <v>0</v>
      </c>
    </row>
    <row r="4603" spans="1:19" x14ac:dyDescent="0.2">
      <c r="A4603" t="s">
        <v>874</v>
      </c>
      <c r="B4603" t="s">
        <v>2620</v>
      </c>
      <c r="C4603" t="s">
        <v>3358</v>
      </c>
      <c r="D4603" t="s">
        <v>238</v>
      </c>
      <c r="E4603" t="s">
        <v>3573</v>
      </c>
      <c r="F4603" t="s">
        <v>115</v>
      </c>
      <c r="G4603" s="87">
        <v>20190731</v>
      </c>
      <c r="H4603" t="s">
        <v>4447</v>
      </c>
      <c r="I4603" t="s">
        <v>7774</v>
      </c>
      <c r="J4603" t="s">
        <v>7774</v>
      </c>
      <c r="K4603">
        <v>7182</v>
      </c>
      <c r="L4603" t="s">
        <v>7761</v>
      </c>
      <c r="M4603" s="87">
        <v>43698</v>
      </c>
      <c r="N4603" t="s">
        <v>3620</v>
      </c>
      <c r="O4603" t="s">
        <v>3579</v>
      </c>
      <c r="P4603" s="61">
        <v>422.92</v>
      </c>
      <c r="Q4603" t="s">
        <v>3579</v>
      </c>
      <c r="R4603" s="61">
        <v>422.92</v>
      </c>
      <c r="S4603" s="61">
        <v>0</v>
      </c>
    </row>
    <row r="4604" spans="1:19" x14ac:dyDescent="0.2">
      <c r="A4604" t="s">
        <v>874</v>
      </c>
      <c r="B4604" t="s">
        <v>2620</v>
      </c>
      <c r="C4604" t="s">
        <v>3358</v>
      </c>
      <c r="D4604" t="s">
        <v>238</v>
      </c>
      <c r="E4604" t="s">
        <v>3573</v>
      </c>
      <c r="F4604" t="s">
        <v>115</v>
      </c>
      <c r="G4604" s="87">
        <v>20190731</v>
      </c>
      <c r="H4604" t="s">
        <v>4447</v>
      </c>
      <c r="I4604" t="s">
        <v>7774</v>
      </c>
      <c r="J4604" t="s">
        <v>7774</v>
      </c>
      <c r="K4604">
        <v>7182</v>
      </c>
      <c r="L4604" t="s">
        <v>7761</v>
      </c>
      <c r="M4604" s="87">
        <v>43698</v>
      </c>
      <c r="N4604" t="s">
        <v>3620</v>
      </c>
      <c r="O4604" t="s">
        <v>3579</v>
      </c>
      <c r="P4604" s="61">
        <v>148.96</v>
      </c>
      <c r="Q4604" t="s">
        <v>3579</v>
      </c>
      <c r="R4604" s="61">
        <v>148.96</v>
      </c>
      <c r="S4604" s="61">
        <v>0</v>
      </c>
    </row>
    <row r="4605" spans="1:19" x14ac:dyDescent="0.2">
      <c r="A4605" t="s">
        <v>874</v>
      </c>
      <c r="B4605" t="s">
        <v>2620</v>
      </c>
      <c r="C4605" t="s">
        <v>3358</v>
      </c>
      <c r="D4605" t="s">
        <v>238</v>
      </c>
      <c r="E4605" t="s">
        <v>3573</v>
      </c>
      <c r="F4605" t="s">
        <v>115</v>
      </c>
      <c r="G4605" s="87">
        <v>20190731</v>
      </c>
      <c r="H4605" t="s">
        <v>4447</v>
      </c>
      <c r="I4605" t="s">
        <v>7774</v>
      </c>
      <c r="J4605" t="s">
        <v>7774</v>
      </c>
      <c r="K4605">
        <v>7182</v>
      </c>
      <c r="L4605" t="s">
        <v>7761</v>
      </c>
      <c r="M4605" s="87">
        <v>43698</v>
      </c>
      <c r="N4605" t="s">
        <v>3620</v>
      </c>
      <c r="O4605" t="s">
        <v>3579</v>
      </c>
      <c r="P4605" s="61">
        <v>344.53</v>
      </c>
      <c r="Q4605" t="s">
        <v>3579</v>
      </c>
      <c r="R4605" s="61">
        <v>344.53</v>
      </c>
      <c r="S4605" s="61">
        <v>0</v>
      </c>
    </row>
    <row r="4606" spans="1:19" x14ac:dyDescent="0.2">
      <c r="A4606" t="s">
        <v>874</v>
      </c>
      <c r="B4606" t="s">
        <v>2620</v>
      </c>
      <c r="C4606" t="s">
        <v>3358</v>
      </c>
      <c r="D4606" t="s">
        <v>238</v>
      </c>
      <c r="E4606" t="s">
        <v>3573</v>
      </c>
      <c r="F4606" t="s">
        <v>115</v>
      </c>
      <c r="G4606" s="87">
        <v>20190731</v>
      </c>
      <c r="H4606" t="s">
        <v>4447</v>
      </c>
      <c r="I4606" t="s">
        <v>7774</v>
      </c>
      <c r="J4606" t="s">
        <v>7774</v>
      </c>
      <c r="K4606">
        <v>7182</v>
      </c>
      <c r="L4606" t="s">
        <v>7761</v>
      </c>
      <c r="M4606" s="87">
        <v>43698</v>
      </c>
      <c r="N4606" t="s">
        <v>3620</v>
      </c>
      <c r="O4606" t="s">
        <v>3579</v>
      </c>
      <c r="P4606" s="61">
        <v>998.27</v>
      </c>
      <c r="Q4606" t="s">
        <v>3579</v>
      </c>
      <c r="R4606" s="61">
        <v>998.27</v>
      </c>
      <c r="S4606" s="61">
        <v>0</v>
      </c>
    </row>
    <row r="4607" spans="1:19" x14ac:dyDescent="0.2">
      <c r="A4607" t="s">
        <v>874</v>
      </c>
      <c r="B4607" t="s">
        <v>2620</v>
      </c>
      <c r="C4607" t="s">
        <v>3358</v>
      </c>
      <c r="D4607" t="s">
        <v>238</v>
      </c>
      <c r="E4607" t="s">
        <v>3573</v>
      </c>
      <c r="F4607" t="s">
        <v>115</v>
      </c>
      <c r="G4607" s="87">
        <v>20190731</v>
      </c>
      <c r="H4607" t="s">
        <v>4447</v>
      </c>
      <c r="I4607" t="s">
        <v>7774</v>
      </c>
      <c r="J4607" t="s">
        <v>7774</v>
      </c>
      <c r="K4607">
        <v>7182</v>
      </c>
      <c r="L4607" t="s">
        <v>7761</v>
      </c>
      <c r="M4607" s="87">
        <v>43698</v>
      </c>
      <c r="N4607" t="s">
        <v>3620</v>
      </c>
      <c r="O4607" t="s">
        <v>3579</v>
      </c>
      <c r="P4607" s="61">
        <v>4991.3599999999997</v>
      </c>
      <c r="Q4607" t="s">
        <v>3579</v>
      </c>
      <c r="R4607" s="61">
        <v>4991.3599999999997</v>
      </c>
      <c r="S4607" s="61">
        <v>0</v>
      </c>
    </row>
    <row r="4608" spans="1:19" x14ac:dyDescent="0.2">
      <c r="A4608" t="s">
        <v>874</v>
      </c>
      <c r="B4608" t="s">
        <v>2620</v>
      </c>
      <c r="C4608" t="s">
        <v>3358</v>
      </c>
      <c r="D4608" t="s">
        <v>238</v>
      </c>
      <c r="E4608" t="s">
        <v>3573</v>
      </c>
      <c r="F4608" t="s">
        <v>115</v>
      </c>
      <c r="G4608" s="87">
        <v>20190731</v>
      </c>
      <c r="H4608" t="s">
        <v>4447</v>
      </c>
      <c r="I4608" t="s">
        <v>7774</v>
      </c>
      <c r="J4608" t="s">
        <v>7774</v>
      </c>
      <c r="K4608">
        <v>7182</v>
      </c>
      <c r="L4608" t="s">
        <v>7761</v>
      </c>
      <c r="M4608" s="87">
        <v>43698</v>
      </c>
      <c r="N4608" t="s">
        <v>3620</v>
      </c>
      <c r="O4608" t="s">
        <v>3579</v>
      </c>
      <c r="P4608" s="61">
        <v>1103.97</v>
      </c>
      <c r="Q4608" t="s">
        <v>3579</v>
      </c>
      <c r="R4608" s="61">
        <v>1103.97</v>
      </c>
      <c r="S4608" s="61">
        <v>0</v>
      </c>
    </row>
    <row r="4609" spans="1:19" x14ac:dyDescent="0.2">
      <c r="A4609" t="s">
        <v>874</v>
      </c>
      <c r="B4609" t="s">
        <v>2620</v>
      </c>
      <c r="C4609" t="s">
        <v>3358</v>
      </c>
      <c r="D4609" t="s">
        <v>238</v>
      </c>
      <c r="E4609" t="s">
        <v>3573</v>
      </c>
      <c r="F4609" t="s">
        <v>115</v>
      </c>
      <c r="G4609" s="87">
        <v>20190731</v>
      </c>
      <c r="H4609" t="s">
        <v>4447</v>
      </c>
      <c r="I4609" t="s">
        <v>7774</v>
      </c>
      <c r="J4609" t="s">
        <v>7774</v>
      </c>
      <c r="K4609">
        <v>7182</v>
      </c>
      <c r="L4609" t="s">
        <v>7761</v>
      </c>
      <c r="M4609" s="87">
        <v>43698</v>
      </c>
      <c r="N4609" t="s">
        <v>3620</v>
      </c>
      <c r="O4609" t="s">
        <v>3579</v>
      </c>
      <c r="P4609" s="61">
        <v>1103.97</v>
      </c>
      <c r="Q4609" t="s">
        <v>3579</v>
      </c>
      <c r="R4609" s="61">
        <v>1103.97</v>
      </c>
      <c r="S4609" s="61">
        <v>0</v>
      </c>
    </row>
    <row r="4610" spans="1:19" x14ac:dyDescent="0.2">
      <c r="A4610" t="s">
        <v>874</v>
      </c>
      <c r="B4610" t="s">
        <v>2620</v>
      </c>
      <c r="C4610" t="s">
        <v>3358</v>
      </c>
      <c r="D4610" t="s">
        <v>238</v>
      </c>
      <c r="E4610" t="s">
        <v>3573</v>
      </c>
      <c r="F4610" t="s">
        <v>115</v>
      </c>
      <c r="G4610" s="87">
        <v>20190731</v>
      </c>
      <c r="H4610" t="s">
        <v>4447</v>
      </c>
      <c r="I4610" t="s">
        <v>7774</v>
      </c>
      <c r="J4610" t="s">
        <v>7774</v>
      </c>
      <c r="K4610">
        <v>7182</v>
      </c>
      <c r="L4610" t="s">
        <v>7761</v>
      </c>
      <c r="M4610" s="87">
        <v>43698</v>
      </c>
      <c r="N4610" t="s">
        <v>3620</v>
      </c>
      <c r="O4610" t="s">
        <v>3579</v>
      </c>
      <c r="P4610" s="61">
        <v>225.49</v>
      </c>
      <c r="Q4610" t="s">
        <v>3579</v>
      </c>
      <c r="R4610" s="61">
        <v>225.49</v>
      </c>
      <c r="S4610" s="61">
        <v>0</v>
      </c>
    </row>
    <row r="4611" spans="1:19" x14ac:dyDescent="0.2">
      <c r="A4611" t="s">
        <v>874</v>
      </c>
      <c r="B4611" t="s">
        <v>2620</v>
      </c>
      <c r="C4611" t="s">
        <v>3358</v>
      </c>
      <c r="D4611" t="s">
        <v>238</v>
      </c>
      <c r="E4611" t="s">
        <v>3573</v>
      </c>
      <c r="F4611" t="s">
        <v>115</v>
      </c>
      <c r="G4611" s="87">
        <v>20190731</v>
      </c>
      <c r="H4611" t="s">
        <v>4447</v>
      </c>
      <c r="I4611" t="s">
        <v>7774</v>
      </c>
      <c r="J4611" t="s">
        <v>7774</v>
      </c>
      <c r="K4611">
        <v>7182</v>
      </c>
      <c r="L4611" t="s">
        <v>7761</v>
      </c>
      <c r="M4611" s="87">
        <v>43698</v>
      </c>
      <c r="N4611" t="s">
        <v>3620</v>
      </c>
      <c r="O4611" t="s">
        <v>3579</v>
      </c>
      <c r="P4611" s="61">
        <v>493.26</v>
      </c>
      <c r="Q4611" t="s">
        <v>3579</v>
      </c>
      <c r="R4611" s="61">
        <v>493.26</v>
      </c>
      <c r="S4611" s="61">
        <v>0</v>
      </c>
    </row>
    <row r="4612" spans="1:19" x14ac:dyDescent="0.2">
      <c r="A4612" t="s">
        <v>874</v>
      </c>
      <c r="B4612" t="s">
        <v>2620</v>
      </c>
      <c r="C4612" t="s">
        <v>3358</v>
      </c>
      <c r="D4612" t="s">
        <v>238</v>
      </c>
      <c r="E4612" t="s">
        <v>3573</v>
      </c>
      <c r="F4612" t="s">
        <v>116</v>
      </c>
      <c r="G4612" s="87">
        <v>20190831</v>
      </c>
      <c r="H4612" t="s">
        <v>4447</v>
      </c>
      <c r="I4612" t="s">
        <v>7774</v>
      </c>
      <c r="J4612" t="s">
        <v>7774</v>
      </c>
      <c r="K4612">
        <v>7222</v>
      </c>
      <c r="L4612" t="s">
        <v>7762</v>
      </c>
      <c r="M4612" s="87">
        <v>43712</v>
      </c>
      <c r="N4612" t="s">
        <v>3620</v>
      </c>
      <c r="O4612" t="s">
        <v>3579</v>
      </c>
      <c r="P4612" s="61">
        <v>5157.74</v>
      </c>
      <c r="Q4612" t="s">
        <v>3579</v>
      </c>
      <c r="R4612" s="61">
        <v>5157.74</v>
      </c>
      <c r="S4612" s="61">
        <v>0</v>
      </c>
    </row>
    <row r="4613" spans="1:19" x14ac:dyDescent="0.2">
      <c r="A4613" t="s">
        <v>874</v>
      </c>
      <c r="B4613" t="s">
        <v>2620</v>
      </c>
      <c r="C4613" t="s">
        <v>3358</v>
      </c>
      <c r="D4613" t="s">
        <v>238</v>
      </c>
      <c r="E4613" t="s">
        <v>3573</v>
      </c>
      <c r="F4613" t="s">
        <v>116</v>
      </c>
      <c r="G4613" s="87">
        <v>20190831</v>
      </c>
      <c r="H4613" t="s">
        <v>4447</v>
      </c>
      <c r="I4613" t="s">
        <v>7774</v>
      </c>
      <c r="J4613" t="s">
        <v>7774</v>
      </c>
      <c r="K4613">
        <v>7222</v>
      </c>
      <c r="L4613" t="s">
        <v>7762</v>
      </c>
      <c r="M4613" s="87">
        <v>43712</v>
      </c>
      <c r="N4613" t="s">
        <v>3620</v>
      </c>
      <c r="O4613" t="s">
        <v>3579</v>
      </c>
      <c r="P4613" s="61">
        <v>1140.77</v>
      </c>
      <c r="Q4613" t="s">
        <v>3579</v>
      </c>
      <c r="R4613" s="61">
        <v>1140.77</v>
      </c>
      <c r="S4613" s="61">
        <v>0</v>
      </c>
    </row>
    <row r="4614" spans="1:19" x14ac:dyDescent="0.2">
      <c r="A4614" t="s">
        <v>874</v>
      </c>
      <c r="B4614" t="s">
        <v>2620</v>
      </c>
      <c r="C4614" t="s">
        <v>3358</v>
      </c>
      <c r="D4614" t="s">
        <v>238</v>
      </c>
      <c r="E4614" t="s">
        <v>3573</v>
      </c>
      <c r="F4614" t="s">
        <v>116</v>
      </c>
      <c r="G4614" s="87">
        <v>20190831</v>
      </c>
      <c r="H4614" t="s">
        <v>4447</v>
      </c>
      <c r="I4614" t="s">
        <v>7774</v>
      </c>
      <c r="J4614" t="s">
        <v>7774</v>
      </c>
      <c r="K4614">
        <v>7222</v>
      </c>
      <c r="L4614" t="s">
        <v>7762</v>
      </c>
      <c r="M4614" s="87">
        <v>43712</v>
      </c>
      <c r="N4614" t="s">
        <v>3620</v>
      </c>
      <c r="O4614" t="s">
        <v>3579</v>
      </c>
      <c r="P4614" s="61">
        <v>437.02</v>
      </c>
      <c r="Q4614" t="s">
        <v>3579</v>
      </c>
      <c r="R4614" s="61">
        <v>437.02</v>
      </c>
      <c r="S4614" s="61">
        <v>0</v>
      </c>
    </row>
    <row r="4615" spans="1:19" x14ac:dyDescent="0.2">
      <c r="A4615" t="s">
        <v>874</v>
      </c>
      <c r="B4615" t="s">
        <v>2620</v>
      </c>
      <c r="C4615" t="s">
        <v>3358</v>
      </c>
      <c r="D4615" t="s">
        <v>238</v>
      </c>
      <c r="E4615" t="s">
        <v>3573</v>
      </c>
      <c r="F4615" t="s">
        <v>116</v>
      </c>
      <c r="G4615" s="87">
        <v>20190831</v>
      </c>
      <c r="H4615" t="s">
        <v>4447</v>
      </c>
      <c r="I4615" t="s">
        <v>7774</v>
      </c>
      <c r="J4615" t="s">
        <v>7774</v>
      </c>
      <c r="K4615">
        <v>7222</v>
      </c>
      <c r="L4615" t="s">
        <v>7762</v>
      </c>
      <c r="M4615" s="87">
        <v>43712</v>
      </c>
      <c r="N4615" t="s">
        <v>3620</v>
      </c>
      <c r="O4615" t="s">
        <v>3579</v>
      </c>
      <c r="P4615" s="61">
        <v>153.93</v>
      </c>
      <c r="Q4615" t="s">
        <v>3579</v>
      </c>
      <c r="R4615" s="61">
        <v>153.93</v>
      </c>
      <c r="S4615" s="61">
        <v>0</v>
      </c>
    </row>
    <row r="4616" spans="1:19" x14ac:dyDescent="0.2">
      <c r="A4616" t="s">
        <v>874</v>
      </c>
      <c r="B4616" t="s">
        <v>2620</v>
      </c>
      <c r="C4616" t="s">
        <v>3358</v>
      </c>
      <c r="D4616" t="s">
        <v>238</v>
      </c>
      <c r="E4616" t="s">
        <v>3573</v>
      </c>
      <c r="F4616" t="s">
        <v>116</v>
      </c>
      <c r="G4616" s="87">
        <v>20190831</v>
      </c>
      <c r="H4616" t="s">
        <v>4447</v>
      </c>
      <c r="I4616" t="s">
        <v>7774</v>
      </c>
      <c r="J4616" t="s">
        <v>7774</v>
      </c>
      <c r="K4616">
        <v>7222</v>
      </c>
      <c r="L4616" t="s">
        <v>7762</v>
      </c>
      <c r="M4616" s="87">
        <v>43712</v>
      </c>
      <c r="N4616" t="s">
        <v>3620</v>
      </c>
      <c r="O4616" t="s">
        <v>3579</v>
      </c>
      <c r="P4616" s="61">
        <v>356.02</v>
      </c>
      <c r="Q4616" t="s">
        <v>3579</v>
      </c>
      <c r="R4616" s="61">
        <v>356.02</v>
      </c>
      <c r="S4616" s="61">
        <v>0</v>
      </c>
    </row>
    <row r="4617" spans="1:19" x14ac:dyDescent="0.2">
      <c r="A4617" t="s">
        <v>874</v>
      </c>
      <c r="B4617" t="s">
        <v>2620</v>
      </c>
      <c r="C4617" t="s">
        <v>3358</v>
      </c>
      <c r="D4617" t="s">
        <v>238</v>
      </c>
      <c r="E4617" t="s">
        <v>3573</v>
      </c>
      <c r="F4617" t="s">
        <v>116</v>
      </c>
      <c r="G4617" s="87">
        <v>20190831</v>
      </c>
      <c r="H4617" t="s">
        <v>4447</v>
      </c>
      <c r="I4617" t="s">
        <v>7774</v>
      </c>
      <c r="J4617" t="s">
        <v>7774</v>
      </c>
      <c r="K4617">
        <v>7222</v>
      </c>
      <c r="L4617" t="s">
        <v>7762</v>
      </c>
      <c r="M4617" s="87">
        <v>43712</v>
      </c>
      <c r="N4617" t="s">
        <v>3620</v>
      </c>
      <c r="O4617" t="s">
        <v>3579</v>
      </c>
      <c r="P4617" s="61">
        <v>1031.55</v>
      </c>
      <c r="Q4617" t="s">
        <v>3579</v>
      </c>
      <c r="R4617" s="61">
        <v>1031.55</v>
      </c>
      <c r="S4617" s="61">
        <v>0</v>
      </c>
    </row>
    <row r="4618" spans="1:19" x14ac:dyDescent="0.2">
      <c r="A4618" t="s">
        <v>874</v>
      </c>
      <c r="B4618" t="s">
        <v>2620</v>
      </c>
      <c r="C4618" t="s">
        <v>3358</v>
      </c>
      <c r="D4618" t="s">
        <v>238</v>
      </c>
      <c r="E4618" t="s">
        <v>3573</v>
      </c>
      <c r="F4618" t="s">
        <v>116</v>
      </c>
      <c r="G4618" s="87">
        <v>20190831</v>
      </c>
      <c r="H4618" t="s">
        <v>4447</v>
      </c>
      <c r="I4618" t="s">
        <v>7774</v>
      </c>
      <c r="J4618" t="s">
        <v>7774</v>
      </c>
      <c r="K4618">
        <v>7222</v>
      </c>
      <c r="L4618" t="s">
        <v>7762</v>
      </c>
      <c r="M4618" s="87">
        <v>43712</v>
      </c>
      <c r="N4618" t="s">
        <v>3620</v>
      </c>
      <c r="O4618" t="s">
        <v>3579</v>
      </c>
      <c r="P4618" s="61">
        <v>509.7</v>
      </c>
      <c r="Q4618" t="s">
        <v>3579</v>
      </c>
      <c r="R4618" s="61">
        <v>509.7</v>
      </c>
      <c r="S4618" s="61">
        <v>0</v>
      </c>
    </row>
    <row r="4619" spans="1:19" x14ac:dyDescent="0.2">
      <c r="A4619" t="s">
        <v>874</v>
      </c>
      <c r="B4619" t="s">
        <v>2620</v>
      </c>
      <c r="C4619" t="s">
        <v>3358</v>
      </c>
      <c r="D4619" t="s">
        <v>238</v>
      </c>
      <c r="E4619" t="s">
        <v>3573</v>
      </c>
      <c r="F4619" t="s">
        <v>116</v>
      </c>
      <c r="G4619" s="87">
        <v>20190831</v>
      </c>
      <c r="H4619" t="s">
        <v>4447</v>
      </c>
      <c r="I4619" t="s">
        <v>7774</v>
      </c>
      <c r="J4619" t="s">
        <v>7774</v>
      </c>
      <c r="K4619">
        <v>7222</v>
      </c>
      <c r="L4619" t="s">
        <v>7762</v>
      </c>
      <c r="M4619" s="87">
        <v>43712</v>
      </c>
      <c r="N4619" t="s">
        <v>3620</v>
      </c>
      <c r="O4619" t="s">
        <v>3579</v>
      </c>
      <c r="P4619" s="61">
        <v>1140.77</v>
      </c>
      <c r="Q4619" t="s">
        <v>3579</v>
      </c>
      <c r="R4619" s="61">
        <v>1140.77</v>
      </c>
      <c r="S4619" s="61">
        <v>0</v>
      </c>
    </row>
    <row r="4620" spans="1:19" x14ac:dyDescent="0.2">
      <c r="A4620" t="s">
        <v>874</v>
      </c>
      <c r="B4620" t="s">
        <v>2620</v>
      </c>
      <c r="C4620" t="s">
        <v>3358</v>
      </c>
      <c r="D4620" t="s">
        <v>238</v>
      </c>
      <c r="E4620" t="s">
        <v>3573</v>
      </c>
      <c r="F4620" t="s">
        <v>116</v>
      </c>
      <c r="G4620" s="87">
        <v>20190831</v>
      </c>
      <c r="H4620" t="s">
        <v>4447</v>
      </c>
      <c r="I4620" t="s">
        <v>7774</v>
      </c>
      <c r="J4620" t="s">
        <v>7774</v>
      </c>
      <c r="K4620">
        <v>7222</v>
      </c>
      <c r="L4620" t="s">
        <v>7762</v>
      </c>
      <c r="M4620" s="87">
        <v>43712</v>
      </c>
      <c r="N4620" t="s">
        <v>3620</v>
      </c>
      <c r="O4620" t="s">
        <v>3579</v>
      </c>
      <c r="P4620" s="61">
        <v>453.64</v>
      </c>
      <c r="Q4620" t="s">
        <v>3579</v>
      </c>
      <c r="R4620" s="61">
        <v>453.64</v>
      </c>
      <c r="S4620" s="61">
        <v>0</v>
      </c>
    </row>
    <row r="4621" spans="1:19" x14ac:dyDescent="0.2">
      <c r="A4621" t="s">
        <v>874</v>
      </c>
      <c r="B4621" t="s">
        <v>2620</v>
      </c>
      <c r="C4621" t="s">
        <v>3358</v>
      </c>
      <c r="D4621" t="s">
        <v>238</v>
      </c>
      <c r="E4621" t="s">
        <v>3573</v>
      </c>
      <c r="F4621" t="s">
        <v>116</v>
      </c>
      <c r="G4621" s="87">
        <v>20190831</v>
      </c>
      <c r="H4621" t="s">
        <v>4447</v>
      </c>
      <c r="I4621" t="s">
        <v>7774</v>
      </c>
      <c r="J4621" t="s">
        <v>7774</v>
      </c>
      <c r="K4621">
        <v>7222</v>
      </c>
      <c r="L4621" t="s">
        <v>7762</v>
      </c>
      <c r="M4621" s="87">
        <v>43712</v>
      </c>
      <c r="N4621" t="s">
        <v>3620</v>
      </c>
      <c r="O4621" t="s">
        <v>3579</v>
      </c>
      <c r="P4621" s="61">
        <v>233.01</v>
      </c>
      <c r="Q4621" t="s">
        <v>3579</v>
      </c>
      <c r="R4621" s="61">
        <v>233.01</v>
      </c>
      <c r="S4621" s="61">
        <v>0</v>
      </c>
    </row>
    <row r="4622" spans="1:19" x14ac:dyDescent="0.2">
      <c r="A4622" t="s">
        <v>874</v>
      </c>
      <c r="B4622" t="s">
        <v>2620</v>
      </c>
      <c r="C4622" t="s">
        <v>3358</v>
      </c>
      <c r="D4622" t="s">
        <v>238</v>
      </c>
      <c r="E4622" t="s">
        <v>3573</v>
      </c>
      <c r="F4622" t="s">
        <v>117</v>
      </c>
      <c r="G4622" s="87">
        <v>20190930</v>
      </c>
      <c r="H4622" t="s">
        <v>4447</v>
      </c>
      <c r="I4622" t="s">
        <v>7774</v>
      </c>
      <c r="J4622" t="s">
        <v>7774</v>
      </c>
      <c r="K4622">
        <v>7264</v>
      </c>
      <c r="L4622" t="s">
        <v>7763</v>
      </c>
      <c r="M4622" s="87">
        <v>43741</v>
      </c>
      <c r="N4622" t="s">
        <v>3620</v>
      </c>
      <c r="O4622" t="s">
        <v>3579</v>
      </c>
      <c r="P4622" s="61">
        <v>998.27</v>
      </c>
      <c r="Q4622" t="s">
        <v>3579</v>
      </c>
      <c r="R4622" s="61">
        <v>998.27</v>
      </c>
      <c r="S4622" s="61">
        <v>0</v>
      </c>
    </row>
    <row r="4623" spans="1:19" x14ac:dyDescent="0.2">
      <c r="A4623" t="s">
        <v>874</v>
      </c>
      <c r="B4623" t="s">
        <v>2620</v>
      </c>
      <c r="C4623" t="s">
        <v>3358</v>
      </c>
      <c r="D4623" t="s">
        <v>238</v>
      </c>
      <c r="E4623" t="s">
        <v>3573</v>
      </c>
      <c r="F4623" t="s">
        <v>117</v>
      </c>
      <c r="G4623" s="87">
        <v>20190930</v>
      </c>
      <c r="H4623" t="s">
        <v>4447</v>
      </c>
      <c r="I4623" t="s">
        <v>7774</v>
      </c>
      <c r="J4623" t="s">
        <v>7774</v>
      </c>
      <c r="K4623">
        <v>7264</v>
      </c>
      <c r="L4623" t="s">
        <v>7763</v>
      </c>
      <c r="M4623" s="87">
        <v>43741</v>
      </c>
      <c r="N4623" t="s">
        <v>3620</v>
      </c>
      <c r="O4623" t="s">
        <v>3579</v>
      </c>
      <c r="P4623" s="61">
        <v>4991.3599999999997</v>
      </c>
      <c r="Q4623" t="s">
        <v>3579</v>
      </c>
      <c r="R4623" s="61">
        <v>4991.3599999999997</v>
      </c>
      <c r="S4623" s="61">
        <v>0</v>
      </c>
    </row>
    <row r="4624" spans="1:19" x14ac:dyDescent="0.2">
      <c r="A4624" t="s">
        <v>874</v>
      </c>
      <c r="B4624" t="s">
        <v>2620</v>
      </c>
      <c r="C4624" t="s">
        <v>3358</v>
      </c>
      <c r="D4624" t="s">
        <v>238</v>
      </c>
      <c r="E4624" t="s">
        <v>3573</v>
      </c>
      <c r="F4624" t="s">
        <v>117</v>
      </c>
      <c r="G4624" s="87">
        <v>20190930</v>
      </c>
      <c r="H4624" t="s">
        <v>4447</v>
      </c>
      <c r="I4624" t="s">
        <v>7774</v>
      </c>
      <c r="J4624" t="s">
        <v>7774</v>
      </c>
      <c r="K4624">
        <v>7264</v>
      </c>
      <c r="L4624" t="s">
        <v>7763</v>
      </c>
      <c r="M4624" s="87">
        <v>43741</v>
      </c>
      <c r="N4624" t="s">
        <v>3620</v>
      </c>
      <c r="O4624" t="s">
        <v>3579</v>
      </c>
      <c r="P4624" s="61">
        <v>1103.97</v>
      </c>
      <c r="Q4624" t="s">
        <v>3579</v>
      </c>
      <c r="R4624" s="61">
        <v>1103.97</v>
      </c>
      <c r="S4624" s="61">
        <v>0</v>
      </c>
    </row>
    <row r="4625" spans="1:19" x14ac:dyDescent="0.2">
      <c r="A4625" t="s">
        <v>874</v>
      </c>
      <c r="B4625" t="s">
        <v>2620</v>
      </c>
      <c r="C4625" t="s">
        <v>3358</v>
      </c>
      <c r="D4625" t="s">
        <v>238</v>
      </c>
      <c r="E4625" t="s">
        <v>3573</v>
      </c>
      <c r="F4625" t="s">
        <v>117</v>
      </c>
      <c r="G4625" s="87">
        <v>20190930</v>
      </c>
      <c r="H4625" t="s">
        <v>4447</v>
      </c>
      <c r="I4625" t="s">
        <v>7774</v>
      </c>
      <c r="J4625" t="s">
        <v>7774</v>
      </c>
      <c r="K4625">
        <v>7264</v>
      </c>
      <c r="L4625" t="s">
        <v>7763</v>
      </c>
      <c r="M4625" s="87">
        <v>43741</v>
      </c>
      <c r="N4625" t="s">
        <v>3620</v>
      </c>
      <c r="O4625" t="s">
        <v>3579</v>
      </c>
      <c r="P4625" s="61">
        <v>1103.97</v>
      </c>
      <c r="Q4625" t="s">
        <v>3579</v>
      </c>
      <c r="R4625" s="61">
        <v>1103.97</v>
      </c>
      <c r="S4625" s="61">
        <v>0</v>
      </c>
    </row>
    <row r="4626" spans="1:19" x14ac:dyDescent="0.2">
      <c r="A4626" t="s">
        <v>874</v>
      </c>
      <c r="B4626" t="s">
        <v>2620</v>
      </c>
      <c r="C4626" t="s">
        <v>3358</v>
      </c>
      <c r="D4626" t="s">
        <v>238</v>
      </c>
      <c r="E4626" t="s">
        <v>3573</v>
      </c>
      <c r="F4626" t="s">
        <v>117</v>
      </c>
      <c r="G4626" s="87">
        <v>20190930</v>
      </c>
      <c r="H4626" t="s">
        <v>4447</v>
      </c>
      <c r="I4626" t="s">
        <v>7774</v>
      </c>
      <c r="J4626" t="s">
        <v>7774</v>
      </c>
      <c r="K4626">
        <v>7264</v>
      </c>
      <c r="L4626" t="s">
        <v>7763</v>
      </c>
      <c r="M4626" s="87">
        <v>43741</v>
      </c>
      <c r="N4626" t="s">
        <v>3620</v>
      </c>
      <c r="O4626" t="s">
        <v>3579</v>
      </c>
      <c r="P4626" s="61">
        <v>225.49</v>
      </c>
      <c r="Q4626" t="s">
        <v>3579</v>
      </c>
      <c r="R4626" s="61">
        <v>225.49</v>
      </c>
      <c r="S4626" s="61">
        <v>0</v>
      </c>
    </row>
    <row r="4627" spans="1:19" x14ac:dyDescent="0.2">
      <c r="A4627" t="s">
        <v>874</v>
      </c>
      <c r="B4627" t="s">
        <v>2620</v>
      </c>
      <c r="C4627" t="s">
        <v>3358</v>
      </c>
      <c r="D4627" t="s">
        <v>238</v>
      </c>
      <c r="E4627" t="s">
        <v>3573</v>
      </c>
      <c r="F4627" t="s">
        <v>117</v>
      </c>
      <c r="G4627" s="87">
        <v>20190930</v>
      </c>
      <c r="H4627" t="s">
        <v>4447</v>
      </c>
      <c r="I4627" t="s">
        <v>7774</v>
      </c>
      <c r="J4627" t="s">
        <v>7774</v>
      </c>
      <c r="K4627">
        <v>7264</v>
      </c>
      <c r="L4627" t="s">
        <v>7763</v>
      </c>
      <c r="M4627" s="87">
        <v>43741</v>
      </c>
      <c r="N4627" t="s">
        <v>3620</v>
      </c>
      <c r="O4627" t="s">
        <v>3579</v>
      </c>
      <c r="P4627" s="61">
        <v>493.26</v>
      </c>
      <c r="Q4627" t="s">
        <v>3579</v>
      </c>
      <c r="R4627" s="61">
        <v>493.26</v>
      </c>
      <c r="S4627" s="61">
        <v>0</v>
      </c>
    </row>
    <row r="4628" spans="1:19" x14ac:dyDescent="0.2">
      <c r="A4628" t="s">
        <v>874</v>
      </c>
      <c r="B4628" t="s">
        <v>2620</v>
      </c>
      <c r="C4628" t="s">
        <v>3358</v>
      </c>
      <c r="D4628" t="s">
        <v>238</v>
      </c>
      <c r="E4628" t="s">
        <v>3573</v>
      </c>
      <c r="F4628" t="s">
        <v>117</v>
      </c>
      <c r="G4628" s="87">
        <v>20190930</v>
      </c>
      <c r="H4628" t="s">
        <v>4447</v>
      </c>
      <c r="I4628" t="s">
        <v>7774</v>
      </c>
      <c r="J4628" t="s">
        <v>7774</v>
      </c>
      <c r="K4628">
        <v>7264</v>
      </c>
      <c r="L4628" t="s">
        <v>7763</v>
      </c>
      <c r="M4628" s="87">
        <v>43741</v>
      </c>
      <c r="N4628" t="s">
        <v>3620</v>
      </c>
      <c r="O4628" t="s">
        <v>3579</v>
      </c>
      <c r="P4628" s="61">
        <v>439.01</v>
      </c>
      <c r="Q4628" t="s">
        <v>3579</v>
      </c>
      <c r="R4628" s="61">
        <v>439.01</v>
      </c>
      <c r="S4628" s="61">
        <v>0</v>
      </c>
    </row>
    <row r="4629" spans="1:19" x14ac:dyDescent="0.2">
      <c r="A4629" t="s">
        <v>874</v>
      </c>
      <c r="B4629" t="s">
        <v>2620</v>
      </c>
      <c r="C4629" t="s">
        <v>3358</v>
      </c>
      <c r="D4629" t="s">
        <v>238</v>
      </c>
      <c r="E4629" t="s">
        <v>3573</v>
      </c>
      <c r="F4629" t="s">
        <v>117</v>
      </c>
      <c r="G4629" s="87">
        <v>20190930</v>
      </c>
      <c r="H4629" t="s">
        <v>4447</v>
      </c>
      <c r="I4629" t="s">
        <v>7774</v>
      </c>
      <c r="J4629" t="s">
        <v>7774</v>
      </c>
      <c r="K4629">
        <v>7264</v>
      </c>
      <c r="L4629" t="s">
        <v>7763</v>
      </c>
      <c r="M4629" s="87">
        <v>43741</v>
      </c>
      <c r="N4629" t="s">
        <v>3620</v>
      </c>
      <c r="O4629" t="s">
        <v>3579</v>
      </c>
      <c r="P4629" s="61">
        <v>422.92</v>
      </c>
      <c r="Q4629" t="s">
        <v>3579</v>
      </c>
      <c r="R4629" s="61">
        <v>422.92</v>
      </c>
      <c r="S4629" s="61">
        <v>0</v>
      </c>
    </row>
    <row r="4630" spans="1:19" x14ac:dyDescent="0.2">
      <c r="A4630" t="s">
        <v>874</v>
      </c>
      <c r="B4630" t="s">
        <v>2620</v>
      </c>
      <c r="C4630" t="s">
        <v>3358</v>
      </c>
      <c r="D4630" t="s">
        <v>238</v>
      </c>
      <c r="E4630" t="s">
        <v>3573</v>
      </c>
      <c r="F4630" t="s">
        <v>117</v>
      </c>
      <c r="G4630" s="87">
        <v>20190930</v>
      </c>
      <c r="H4630" t="s">
        <v>4447</v>
      </c>
      <c r="I4630" t="s">
        <v>7774</v>
      </c>
      <c r="J4630" t="s">
        <v>7774</v>
      </c>
      <c r="K4630">
        <v>7264</v>
      </c>
      <c r="L4630" t="s">
        <v>7763</v>
      </c>
      <c r="M4630" s="87">
        <v>43741</v>
      </c>
      <c r="N4630" t="s">
        <v>3620</v>
      </c>
      <c r="O4630" t="s">
        <v>3579</v>
      </c>
      <c r="P4630" s="61">
        <v>148.96</v>
      </c>
      <c r="Q4630" t="s">
        <v>3579</v>
      </c>
      <c r="R4630" s="61">
        <v>148.96</v>
      </c>
      <c r="S4630" s="61">
        <v>0</v>
      </c>
    </row>
    <row r="4631" spans="1:19" x14ac:dyDescent="0.2">
      <c r="A4631" t="s">
        <v>874</v>
      </c>
      <c r="B4631" t="s">
        <v>2620</v>
      </c>
      <c r="C4631" t="s">
        <v>3358</v>
      </c>
      <c r="D4631" t="s">
        <v>238</v>
      </c>
      <c r="E4631" t="s">
        <v>3573</v>
      </c>
      <c r="F4631" t="s">
        <v>117</v>
      </c>
      <c r="G4631" s="87">
        <v>20190930</v>
      </c>
      <c r="H4631" t="s">
        <v>4447</v>
      </c>
      <c r="I4631" t="s">
        <v>7774</v>
      </c>
      <c r="J4631" t="s">
        <v>7774</v>
      </c>
      <c r="K4631">
        <v>7264</v>
      </c>
      <c r="L4631" t="s">
        <v>7763</v>
      </c>
      <c r="M4631" s="87">
        <v>43741</v>
      </c>
      <c r="N4631" t="s">
        <v>3620</v>
      </c>
      <c r="O4631" t="s">
        <v>3579</v>
      </c>
      <c r="P4631" s="61">
        <v>344.53</v>
      </c>
      <c r="Q4631" t="s">
        <v>3579</v>
      </c>
      <c r="R4631" s="61">
        <v>344.53</v>
      </c>
      <c r="S4631" s="61">
        <v>0</v>
      </c>
    </row>
    <row r="4632" spans="1:19" x14ac:dyDescent="0.2">
      <c r="A4632" t="s">
        <v>874</v>
      </c>
      <c r="B4632" t="s">
        <v>2620</v>
      </c>
      <c r="C4632" t="s">
        <v>3358</v>
      </c>
      <c r="D4632" t="s">
        <v>238</v>
      </c>
      <c r="E4632" t="s">
        <v>3573</v>
      </c>
      <c r="F4632" t="s">
        <v>118</v>
      </c>
      <c r="G4632" s="87">
        <v>20191031</v>
      </c>
      <c r="H4632" t="s">
        <v>4447</v>
      </c>
      <c r="I4632" t="s">
        <v>7774</v>
      </c>
      <c r="J4632" t="s">
        <v>7774</v>
      </c>
      <c r="K4632">
        <v>7328</v>
      </c>
      <c r="L4632" t="s">
        <v>7764</v>
      </c>
      <c r="M4632" s="87">
        <v>43782</v>
      </c>
      <c r="N4632" t="s">
        <v>3620</v>
      </c>
      <c r="O4632" t="s">
        <v>3579</v>
      </c>
      <c r="P4632" s="61">
        <v>1031.55</v>
      </c>
      <c r="Q4632" t="s">
        <v>3579</v>
      </c>
      <c r="R4632" s="61">
        <v>1031.55</v>
      </c>
      <c r="S4632" s="61">
        <v>0</v>
      </c>
    </row>
    <row r="4633" spans="1:19" x14ac:dyDescent="0.2">
      <c r="A4633" t="s">
        <v>874</v>
      </c>
      <c r="B4633" t="s">
        <v>2620</v>
      </c>
      <c r="C4633" t="s">
        <v>3358</v>
      </c>
      <c r="D4633" t="s">
        <v>238</v>
      </c>
      <c r="E4633" t="s">
        <v>3573</v>
      </c>
      <c r="F4633" t="s">
        <v>118</v>
      </c>
      <c r="G4633" s="87">
        <v>20191031</v>
      </c>
      <c r="H4633" t="s">
        <v>4447</v>
      </c>
      <c r="I4633" t="s">
        <v>7774</v>
      </c>
      <c r="J4633" t="s">
        <v>7774</v>
      </c>
      <c r="K4633">
        <v>7328</v>
      </c>
      <c r="L4633" t="s">
        <v>7764</v>
      </c>
      <c r="M4633" s="87">
        <v>43782</v>
      </c>
      <c r="N4633" t="s">
        <v>3620</v>
      </c>
      <c r="O4633" t="s">
        <v>3579</v>
      </c>
      <c r="P4633" s="61">
        <v>5157.74</v>
      </c>
      <c r="Q4633" t="s">
        <v>3579</v>
      </c>
      <c r="R4633" s="61">
        <v>5157.74</v>
      </c>
      <c r="S4633" s="61">
        <v>0</v>
      </c>
    </row>
    <row r="4634" spans="1:19" x14ac:dyDescent="0.2">
      <c r="A4634" t="s">
        <v>874</v>
      </c>
      <c r="B4634" t="s">
        <v>2620</v>
      </c>
      <c r="C4634" t="s">
        <v>3358</v>
      </c>
      <c r="D4634" t="s">
        <v>238</v>
      </c>
      <c r="E4634" t="s">
        <v>3573</v>
      </c>
      <c r="F4634" t="s">
        <v>118</v>
      </c>
      <c r="G4634" s="87">
        <v>20191031</v>
      </c>
      <c r="H4634" t="s">
        <v>4447</v>
      </c>
      <c r="I4634" t="s">
        <v>7774</v>
      </c>
      <c r="J4634" t="s">
        <v>7774</v>
      </c>
      <c r="K4634">
        <v>7328</v>
      </c>
      <c r="L4634" t="s">
        <v>7764</v>
      </c>
      <c r="M4634" s="87">
        <v>43782</v>
      </c>
      <c r="N4634" t="s">
        <v>3620</v>
      </c>
      <c r="O4634" t="s">
        <v>3579</v>
      </c>
      <c r="P4634" s="61">
        <v>1140.77</v>
      </c>
      <c r="Q4634" t="s">
        <v>3579</v>
      </c>
      <c r="R4634" s="61">
        <v>1140.77</v>
      </c>
      <c r="S4634" s="61">
        <v>0</v>
      </c>
    </row>
    <row r="4635" spans="1:19" x14ac:dyDescent="0.2">
      <c r="A4635" t="s">
        <v>874</v>
      </c>
      <c r="B4635" t="s">
        <v>2620</v>
      </c>
      <c r="C4635" t="s">
        <v>3358</v>
      </c>
      <c r="D4635" t="s">
        <v>238</v>
      </c>
      <c r="E4635" t="s">
        <v>3573</v>
      </c>
      <c r="F4635" t="s">
        <v>118</v>
      </c>
      <c r="G4635" s="87">
        <v>20191031</v>
      </c>
      <c r="H4635" t="s">
        <v>4447</v>
      </c>
      <c r="I4635" t="s">
        <v>7774</v>
      </c>
      <c r="J4635" t="s">
        <v>7774</v>
      </c>
      <c r="K4635">
        <v>7328</v>
      </c>
      <c r="L4635" t="s">
        <v>7764</v>
      </c>
      <c r="M4635" s="87">
        <v>43782</v>
      </c>
      <c r="N4635" t="s">
        <v>3620</v>
      </c>
      <c r="O4635" t="s">
        <v>3579</v>
      </c>
      <c r="P4635" s="61">
        <v>1140.77</v>
      </c>
      <c r="Q4635" t="s">
        <v>3579</v>
      </c>
      <c r="R4635" s="61">
        <v>1140.77</v>
      </c>
      <c r="S4635" s="61">
        <v>0</v>
      </c>
    </row>
    <row r="4636" spans="1:19" x14ac:dyDescent="0.2">
      <c r="A4636" t="s">
        <v>874</v>
      </c>
      <c r="B4636" t="s">
        <v>2620</v>
      </c>
      <c r="C4636" t="s">
        <v>3358</v>
      </c>
      <c r="D4636" t="s">
        <v>238</v>
      </c>
      <c r="E4636" t="s">
        <v>3573</v>
      </c>
      <c r="F4636" t="s">
        <v>118</v>
      </c>
      <c r="G4636" s="87">
        <v>20191031</v>
      </c>
      <c r="H4636" t="s">
        <v>4447</v>
      </c>
      <c r="I4636" t="s">
        <v>7774</v>
      </c>
      <c r="J4636" t="s">
        <v>7774</v>
      </c>
      <c r="K4636">
        <v>7328</v>
      </c>
      <c r="L4636" t="s">
        <v>7764</v>
      </c>
      <c r="M4636" s="87">
        <v>43782</v>
      </c>
      <c r="N4636" t="s">
        <v>3620</v>
      </c>
      <c r="O4636" t="s">
        <v>3579</v>
      </c>
      <c r="P4636" s="61">
        <v>233.01</v>
      </c>
      <c r="Q4636" t="s">
        <v>3579</v>
      </c>
      <c r="R4636" s="61">
        <v>233.01</v>
      </c>
      <c r="S4636" s="61">
        <v>0</v>
      </c>
    </row>
    <row r="4637" spans="1:19" x14ac:dyDescent="0.2">
      <c r="A4637" t="s">
        <v>874</v>
      </c>
      <c r="B4637" t="s">
        <v>2620</v>
      </c>
      <c r="C4637" t="s">
        <v>3358</v>
      </c>
      <c r="D4637" t="s">
        <v>238</v>
      </c>
      <c r="E4637" t="s">
        <v>3573</v>
      </c>
      <c r="F4637" t="s">
        <v>118</v>
      </c>
      <c r="G4637" s="87">
        <v>20191031</v>
      </c>
      <c r="H4637" t="s">
        <v>4447</v>
      </c>
      <c r="I4637" t="s">
        <v>7774</v>
      </c>
      <c r="J4637" t="s">
        <v>7774</v>
      </c>
      <c r="K4637">
        <v>7328</v>
      </c>
      <c r="L4637" t="s">
        <v>7764</v>
      </c>
      <c r="M4637" s="87">
        <v>43782</v>
      </c>
      <c r="N4637" t="s">
        <v>3620</v>
      </c>
      <c r="O4637" t="s">
        <v>3579</v>
      </c>
      <c r="P4637" s="61">
        <v>509.7</v>
      </c>
      <c r="Q4637" t="s">
        <v>3579</v>
      </c>
      <c r="R4637" s="61">
        <v>509.7</v>
      </c>
      <c r="S4637" s="61">
        <v>0</v>
      </c>
    </row>
    <row r="4638" spans="1:19" x14ac:dyDescent="0.2">
      <c r="A4638" t="s">
        <v>874</v>
      </c>
      <c r="B4638" t="s">
        <v>2620</v>
      </c>
      <c r="C4638" t="s">
        <v>3358</v>
      </c>
      <c r="D4638" t="s">
        <v>238</v>
      </c>
      <c r="E4638" t="s">
        <v>3573</v>
      </c>
      <c r="F4638" t="s">
        <v>118</v>
      </c>
      <c r="G4638" s="87">
        <v>20191031</v>
      </c>
      <c r="H4638" t="s">
        <v>4447</v>
      </c>
      <c r="I4638" t="s">
        <v>7774</v>
      </c>
      <c r="J4638" t="s">
        <v>7774</v>
      </c>
      <c r="K4638">
        <v>7328</v>
      </c>
      <c r="L4638" t="s">
        <v>7764</v>
      </c>
      <c r="M4638" s="87">
        <v>43782</v>
      </c>
      <c r="N4638" t="s">
        <v>3620</v>
      </c>
      <c r="O4638" t="s">
        <v>3579</v>
      </c>
      <c r="P4638" s="61">
        <v>453.64</v>
      </c>
      <c r="Q4638" t="s">
        <v>3579</v>
      </c>
      <c r="R4638" s="61">
        <v>453.64</v>
      </c>
      <c r="S4638" s="61">
        <v>0</v>
      </c>
    </row>
    <row r="4639" spans="1:19" x14ac:dyDescent="0.2">
      <c r="A4639" t="s">
        <v>874</v>
      </c>
      <c r="B4639" t="s">
        <v>2620</v>
      </c>
      <c r="C4639" t="s">
        <v>3358</v>
      </c>
      <c r="D4639" t="s">
        <v>238</v>
      </c>
      <c r="E4639" t="s">
        <v>3573</v>
      </c>
      <c r="F4639" t="s">
        <v>118</v>
      </c>
      <c r="G4639" s="87">
        <v>20191031</v>
      </c>
      <c r="H4639" t="s">
        <v>4447</v>
      </c>
      <c r="I4639" t="s">
        <v>7774</v>
      </c>
      <c r="J4639" t="s">
        <v>7774</v>
      </c>
      <c r="K4639">
        <v>7328</v>
      </c>
      <c r="L4639" t="s">
        <v>7764</v>
      </c>
      <c r="M4639" s="87">
        <v>43782</v>
      </c>
      <c r="N4639" t="s">
        <v>3620</v>
      </c>
      <c r="O4639" t="s">
        <v>3579</v>
      </c>
      <c r="P4639" s="61">
        <v>437.02</v>
      </c>
      <c r="Q4639" t="s">
        <v>3579</v>
      </c>
      <c r="R4639" s="61">
        <v>437.02</v>
      </c>
      <c r="S4639" s="61">
        <v>0</v>
      </c>
    </row>
    <row r="4640" spans="1:19" x14ac:dyDescent="0.2">
      <c r="A4640" t="s">
        <v>874</v>
      </c>
      <c r="B4640" t="s">
        <v>2620</v>
      </c>
      <c r="C4640" t="s">
        <v>3358</v>
      </c>
      <c r="D4640" t="s">
        <v>238</v>
      </c>
      <c r="E4640" t="s">
        <v>3573</v>
      </c>
      <c r="F4640" t="s">
        <v>118</v>
      </c>
      <c r="G4640" s="87">
        <v>20191031</v>
      </c>
      <c r="H4640" t="s">
        <v>4447</v>
      </c>
      <c r="I4640" t="s">
        <v>7774</v>
      </c>
      <c r="J4640" t="s">
        <v>7774</v>
      </c>
      <c r="K4640">
        <v>7328</v>
      </c>
      <c r="L4640" t="s">
        <v>7764</v>
      </c>
      <c r="M4640" s="87">
        <v>43782</v>
      </c>
      <c r="N4640" t="s">
        <v>3620</v>
      </c>
      <c r="O4640" t="s">
        <v>3579</v>
      </c>
      <c r="P4640" s="61">
        <v>153.93</v>
      </c>
      <c r="Q4640" t="s">
        <v>3579</v>
      </c>
      <c r="R4640" s="61">
        <v>153.93</v>
      </c>
      <c r="S4640" s="61">
        <v>0</v>
      </c>
    </row>
    <row r="4641" spans="1:19" x14ac:dyDescent="0.2">
      <c r="A4641" t="s">
        <v>874</v>
      </c>
      <c r="B4641" t="s">
        <v>2620</v>
      </c>
      <c r="C4641" t="s">
        <v>3358</v>
      </c>
      <c r="D4641" t="s">
        <v>238</v>
      </c>
      <c r="E4641" t="s">
        <v>3573</v>
      </c>
      <c r="F4641" t="s">
        <v>118</v>
      </c>
      <c r="G4641" s="87">
        <v>20191031</v>
      </c>
      <c r="H4641" t="s">
        <v>4447</v>
      </c>
      <c r="I4641" t="s">
        <v>7774</v>
      </c>
      <c r="J4641" t="s">
        <v>7774</v>
      </c>
      <c r="K4641">
        <v>7328</v>
      </c>
      <c r="L4641" t="s">
        <v>7764</v>
      </c>
      <c r="M4641" s="87">
        <v>43782</v>
      </c>
      <c r="N4641" t="s">
        <v>3620</v>
      </c>
      <c r="O4641" t="s">
        <v>3579</v>
      </c>
      <c r="P4641" s="61">
        <v>356.02</v>
      </c>
      <c r="Q4641" t="s">
        <v>3579</v>
      </c>
      <c r="R4641" s="61">
        <v>356.02</v>
      </c>
      <c r="S4641" s="61">
        <v>0</v>
      </c>
    </row>
    <row r="4642" spans="1:19" x14ac:dyDescent="0.2">
      <c r="A4642" t="s">
        <v>874</v>
      </c>
      <c r="B4642" t="s">
        <v>2620</v>
      </c>
      <c r="C4642" t="s">
        <v>3358</v>
      </c>
      <c r="D4642" t="s">
        <v>238</v>
      </c>
      <c r="E4642" t="s">
        <v>3573</v>
      </c>
      <c r="F4642" t="s">
        <v>119</v>
      </c>
      <c r="G4642" s="87">
        <v>20191130</v>
      </c>
      <c r="H4642" t="s">
        <v>4447</v>
      </c>
      <c r="I4642" t="s">
        <v>7774</v>
      </c>
      <c r="J4642" t="s">
        <v>7774</v>
      </c>
      <c r="K4642">
        <v>7372</v>
      </c>
      <c r="L4642" t="s">
        <v>7765</v>
      </c>
      <c r="M4642" s="87">
        <v>43808</v>
      </c>
      <c r="N4642" t="s">
        <v>3578</v>
      </c>
      <c r="O4642" t="s">
        <v>3579</v>
      </c>
      <c r="P4642" s="61">
        <v>998.27</v>
      </c>
      <c r="Q4642" t="s">
        <v>3579</v>
      </c>
      <c r="R4642" s="61">
        <v>998.27</v>
      </c>
      <c r="S4642" s="61">
        <v>0</v>
      </c>
    </row>
    <row r="4643" spans="1:19" x14ac:dyDescent="0.2">
      <c r="A4643" t="s">
        <v>874</v>
      </c>
      <c r="B4643" t="s">
        <v>2620</v>
      </c>
      <c r="C4643" t="s">
        <v>3358</v>
      </c>
      <c r="D4643" t="s">
        <v>238</v>
      </c>
      <c r="E4643" t="s">
        <v>3573</v>
      </c>
      <c r="F4643" t="s">
        <v>119</v>
      </c>
      <c r="G4643" s="87">
        <v>20191130</v>
      </c>
      <c r="H4643" t="s">
        <v>4447</v>
      </c>
      <c r="I4643" t="s">
        <v>7774</v>
      </c>
      <c r="J4643" t="s">
        <v>7774</v>
      </c>
      <c r="K4643">
        <v>7372</v>
      </c>
      <c r="L4643" t="s">
        <v>7765</v>
      </c>
      <c r="M4643" s="87">
        <v>43808</v>
      </c>
      <c r="N4643" t="s">
        <v>3578</v>
      </c>
      <c r="O4643" t="s">
        <v>3579</v>
      </c>
      <c r="P4643" s="61">
        <v>4991.3599999999997</v>
      </c>
      <c r="Q4643" t="s">
        <v>3579</v>
      </c>
      <c r="R4643" s="61">
        <v>4991.3599999999997</v>
      </c>
      <c r="S4643" s="61">
        <v>0</v>
      </c>
    </row>
    <row r="4644" spans="1:19" x14ac:dyDescent="0.2">
      <c r="A4644" t="s">
        <v>874</v>
      </c>
      <c r="B4644" t="s">
        <v>2620</v>
      </c>
      <c r="C4644" t="s">
        <v>3358</v>
      </c>
      <c r="D4644" t="s">
        <v>238</v>
      </c>
      <c r="E4644" t="s">
        <v>3573</v>
      </c>
      <c r="F4644" t="s">
        <v>119</v>
      </c>
      <c r="G4644" s="87">
        <v>20191130</v>
      </c>
      <c r="H4644" t="s">
        <v>4447</v>
      </c>
      <c r="I4644" t="s">
        <v>7774</v>
      </c>
      <c r="J4644" t="s">
        <v>7774</v>
      </c>
      <c r="K4644">
        <v>7372</v>
      </c>
      <c r="L4644" t="s">
        <v>7765</v>
      </c>
      <c r="M4644" s="87">
        <v>43808</v>
      </c>
      <c r="N4644" t="s">
        <v>3578</v>
      </c>
      <c r="O4644" t="s">
        <v>3579</v>
      </c>
      <c r="P4644" s="61">
        <v>1103.97</v>
      </c>
      <c r="Q4644" t="s">
        <v>3579</v>
      </c>
      <c r="R4644" s="61">
        <v>1103.97</v>
      </c>
      <c r="S4644" s="61">
        <v>0</v>
      </c>
    </row>
    <row r="4645" spans="1:19" x14ac:dyDescent="0.2">
      <c r="A4645" t="s">
        <v>874</v>
      </c>
      <c r="B4645" t="s">
        <v>2620</v>
      </c>
      <c r="C4645" t="s">
        <v>3358</v>
      </c>
      <c r="D4645" t="s">
        <v>238</v>
      </c>
      <c r="E4645" t="s">
        <v>3573</v>
      </c>
      <c r="F4645" t="s">
        <v>119</v>
      </c>
      <c r="G4645" s="87">
        <v>20191130</v>
      </c>
      <c r="H4645" t="s">
        <v>4447</v>
      </c>
      <c r="I4645" t="s">
        <v>7774</v>
      </c>
      <c r="J4645" t="s">
        <v>7774</v>
      </c>
      <c r="K4645">
        <v>7372</v>
      </c>
      <c r="L4645" t="s">
        <v>7765</v>
      </c>
      <c r="M4645" s="87">
        <v>43808</v>
      </c>
      <c r="N4645" t="s">
        <v>3578</v>
      </c>
      <c r="O4645" t="s">
        <v>3579</v>
      </c>
      <c r="P4645" s="61">
        <v>1103.97</v>
      </c>
      <c r="Q4645" t="s">
        <v>3579</v>
      </c>
      <c r="R4645" s="61">
        <v>1103.97</v>
      </c>
      <c r="S4645" s="61">
        <v>0</v>
      </c>
    </row>
    <row r="4646" spans="1:19" x14ac:dyDescent="0.2">
      <c r="A4646" t="s">
        <v>874</v>
      </c>
      <c r="B4646" t="s">
        <v>2620</v>
      </c>
      <c r="C4646" t="s">
        <v>3358</v>
      </c>
      <c r="D4646" t="s">
        <v>238</v>
      </c>
      <c r="E4646" t="s">
        <v>3573</v>
      </c>
      <c r="F4646" t="s">
        <v>119</v>
      </c>
      <c r="G4646" s="87">
        <v>20191130</v>
      </c>
      <c r="H4646" t="s">
        <v>4447</v>
      </c>
      <c r="I4646" t="s">
        <v>7774</v>
      </c>
      <c r="J4646" t="s">
        <v>7774</v>
      </c>
      <c r="K4646">
        <v>7372</v>
      </c>
      <c r="L4646" t="s">
        <v>7765</v>
      </c>
      <c r="M4646" s="87">
        <v>43808</v>
      </c>
      <c r="N4646" t="s">
        <v>3578</v>
      </c>
      <c r="O4646" t="s">
        <v>3579</v>
      </c>
      <c r="P4646" s="61">
        <v>225.49</v>
      </c>
      <c r="Q4646" t="s">
        <v>3579</v>
      </c>
      <c r="R4646" s="61">
        <v>225.49</v>
      </c>
      <c r="S4646" s="61">
        <v>0</v>
      </c>
    </row>
    <row r="4647" spans="1:19" x14ac:dyDescent="0.2">
      <c r="A4647" t="s">
        <v>874</v>
      </c>
      <c r="B4647" t="s">
        <v>2620</v>
      </c>
      <c r="C4647" t="s">
        <v>3358</v>
      </c>
      <c r="D4647" t="s">
        <v>238</v>
      </c>
      <c r="E4647" t="s">
        <v>3573</v>
      </c>
      <c r="F4647" t="s">
        <v>119</v>
      </c>
      <c r="G4647" s="87">
        <v>20191130</v>
      </c>
      <c r="H4647" t="s">
        <v>4447</v>
      </c>
      <c r="I4647" t="s">
        <v>7774</v>
      </c>
      <c r="J4647" t="s">
        <v>7774</v>
      </c>
      <c r="K4647">
        <v>7372</v>
      </c>
      <c r="L4647" t="s">
        <v>7765</v>
      </c>
      <c r="M4647" s="87">
        <v>43808</v>
      </c>
      <c r="N4647" t="s">
        <v>3578</v>
      </c>
      <c r="O4647" t="s">
        <v>3579</v>
      </c>
      <c r="P4647" s="61">
        <v>493.26</v>
      </c>
      <c r="Q4647" t="s">
        <v>3579</v>
      </c>
      <c r="R4647" s="61">
        <v>493.26</v>
      </c>
      <c r="S4647" s="61">
        <v>0</v>
      </c>
    </row>
    <row r="4648" spans="1:19" x14ac:dyDescent="0.2">
      <c r="A4648" t="s">
        <v>874</v>
      </c>
      <c r="B4648" t="s">
        <v>2620</v>
      </c>
      <c r="C4648" t="s">
        <v>3358</v>
      </c>
      <c r="D4648" t="s">
        <v>238</v>
      </c>
      <c r="E4648" t="s">
        <v>3573</v>
      </c>
      <c r="F4648" t="s">
        <v>119</v>
      </c>
      <c r="G4648" s="87">
        <v>20191130</v>
      </c>
      <c r="H4648" t="s">
        <v>4447</v>
      </c>
      <c r="I4648" t="s">
        <v>7774</v>
      </c>
      <c r="J4648" t="s">
        <v>7774</v>
      </c>
      <c r="K4648">
        <v>7372</v>
      </c>
      <c r="L4648" t="s">
        <v>7765</v>
      </c>
      <c r="M4648" s="87">
        <v>43808</v>
      </c>
      <c r="N4648" t="s">
        <v>3578</v>
      </c>
      <c r="O4648" t="s">
        <v>3579</v>
      </c>
      <c r="P4648" s="61">
        <v>439.01</v>
      </c>
      <c r="Q4648" t="s">
        <v>3579</v>
      </c>
      <c r="R4648" s="61">
        <v>439.01</v>
      </c>
      <c r="S4648" s="61">
        <v>0</v>
      </c>
    </row>
    <row r="4649" spans="1:19" x14ac:dyDescent="0.2">
      <c r="A4649" t="s">
        <v>874</v>
      </c>
      <c r="B4649" t="s">
        <v>2620</v>
      </c>
      <c r="C4649" t="s">
        <v>3358</v>
      </c>
      <c r="D4649" t="s">
        <v>238</v>
      </c>
      <c r="E4649" t="s">
        <v>3573</v>
      </c>
      <c r="F4649" t="s">
        <v>119</v>
      </c>
      <c r="G4649" s="87">
        <v>20191130</v>
      </c>
      <c r="H4649" t="s">
        <v>4447</v>
      </c>
      <c r="I4649" t="s">
        <v>7774</v>
      </c>
      <c r="J4649" t="s">
        <v>7774</v>
      </c>
      <c r="K4649">
        <v>7372</v>
      </c>
      <c r="L4649" t="s">
        <v>7765</v>
      </c>
      <c r="M4649" s="87">
        <v>43808</v>
      </c>
      <c r="N4649" t="s">
        <v>3578</v>
      </c>
      <c r="O4649" t="s">
        <v>3579</v>
      </c>
      <c r="P4649" s="61">
        <v>422.92</v>
      </c>
      <c r="Q4649" t="s">
        <v>3579</v>
      </c>
      <c r="R4649" s="61">
        <v>422.92</v>
      </c>
      <c r="S4649" s="61">
        <v>0</v>
      </c>
    </row>
    <row r="4650" spans="1:19" x14ac:dyDescent="0.2">
      <c r="A4650" t="s">
        <v>874</v>
      </c>
      <c r="B4650" t="s">
        <v>2620</v>
      </c>
      <c r="C4650" t="s">
        <v>3358</v>
      </c>
      <c r="D4650" t="s">
        <v>238</v>
      </c>
      <c r="E4650" t="s">
        <v>3573</v>
      </c>
      <c r="F4650" t="s">
        <v>119</v>
      </c>
      <c r="G4650" s="87">
        <v>20191130</v>
      </c>
      <c r="H4650" t="s">
        <v>4447</v>
      </c>
      <c r="I4650" t="s">
        <v>7774</v>
      </c>
      <c r="J4650" t="s">
        <v>7774</v>
      </c>
      <c r="K4650">
        <v>7372</v>
      </c>
      <c r="L4650" t="s">
        <v>7765</v>
      </c>
      <c r="M4650" s="87">
        <v>43808</v>
      </c>
      <c r="N4650" t="s">
        <v>3578</v>
      </c>
      <c r="O4650" t="s">
        <v>3579</v>
      </c>
      <c r="P4650" s="61">
        <v>148.96</v>
      </c>
      <c r="Q4650" t="s">
        <v>3579</v>
      </c>
      <c r="R4650" s="61">
        <v>148.96</v>
      </c>
      <c r="S4650" s="61">
        <v>0</v>
      </c>
    </row>
    <row r="4651" spans="1:19" x14ac:dyDescent="0.2">
      <c r="A4651" t="s">
        <v>874</v>
      </c>
      <c r="B4651" t="s">
        <v>2620</v>
      </c>
      <c r="C4651" t="s">
        <v>3358</v>
      </c>
      <c r="D4651" t="s">
        <v>238</v>
      </c>
      <c r="E4651" t="s">
        <v>3573</v>
      </c>
      <c r="F4651" t="s">
        <v>119</v>
      </c>
      <c r="G4651" s="87">
        <v>20191130</v>
      </c>
      <c r="H4651" t="s">
        <v>4447</v>
      </c>
      <c r="I4651" t="s">
        <v>7774</v>
      </c>
      <c r="J4651" t="s">
        <v>7774</v>
      </c>
      <c r="K4651">
        <v>7372</v>
      </c>
      <c r="L4651" t="s">
        <v>7765</v>
      </c>
      <c r="M4651" s="87">
        <v>43808</v>
      </c>
      <c r="N4651" t="s">
        <v>3578</v>
      </c>
      <c r="O4651" t="s">
        <v>3579</v>
      </c>
      <c r="P4651" s="61">
        <v>344.53</v>
      </c>
      <c r="Q4651" t="s">
        <v>3579</v>
      </c>
      <c r="R4651" s="61">
        <v>344.53</v>
      </c>
      <c r="S4651" s="61">
        <v>0</v>
      </c>
    </row>
    <row r="4652" spans="1:19" x14ac:dyDescent="0.2">
      <c r="A4652" t="s">
        <v>874</v>
      </c>
      <c r="B4652" t="s">
        <v>2620</v>
      </c>
      <c r="C4652" t="s">
        <v>3358</v>
      </c>
      <c r="D4652" t="s">
        <v>238</v>
      </c>
      <c r="E4652" t="s">
        <v>3573</v>
      </c>
      <c r="F4652" t="s">
        <v>120</v>
      </c>
      <c r="G4652" s="87">
        <v>20191231</v>
      </c>
      <c r="H4652" t="s">
        <v>4447</v>
      </c>
      <c r="I4652" t="s">
        <v>7774</v>
      </c>
      <c r="J4652" t="s">
        <v>7774</v>
      </c>
      <c r="K4652">
        <v>7415</v>
      </c>
      <c r="L4652" t="s">
        <v>7766</v>
      </c>
      <c r="M4652" s="87">
        <v>43840</v>
      </c>
      <c r="N4652" t="s">
        <v>3620</v>
      </c>
      <c r="O4652" t="s">
        <v>3579</v>
      </c>
      <c r="P4652" s="61">
        <v>1031.55</v>
      </c>
      <c r="Q4652" t="s">
        <v>3579</v>
      </c>
      <c r="R4652" s="61">
        <v>1031.55</v>
      </c>
      <c r="S4652" s="61">
        <v>0</v>
      </c>
    </row>
    <row r="4653" spans="1:19" x14ac:dyDescent="0.2">
      <c r="A4653" t="s">
        <v>874</v>
      </c>
      <c r="B4653" t="s">
        <v>2620</v>
      </c>
      <c r="C4653" t="s">
        <v>3358</v>
      </c>
      <c r="D4653" t="s">
        <v>238</v>
      </c>
      <c r="E4653" t="s">
        <v>3573</v>
      </c>
      <c r="F4653" t="s">
        <v>120</v>
      </c>
      <c r="G4653" s="87">
        <v>20191231</v>
      </c>
      <c r="H4653" t="s">
        <v>4447</v>
      </c>
      <c r="I4653" t="s">
        <v>7774</v>
      </c>
      <c r="J4653" t="s">
        <v>7774</v>
      </c>
      <c r="K4653">
        <v>7415</v>
      </c>
      <c r="L4653" t="s">
        <v>7766</v>
      </c>
      <c r="M4653" s="87">
        <v>43840</v>
      </c>
      <c r="N4653" t="s">
        <v>3620</v>
      </c>
      <c r="O4653" t="s">
        <v>3579</v>
      </c>
      <c r="P4653" s="61">
        <v>5157.74</v>
      </c>
      <c r="Q4653" t="s">
        <v>3579</v>
      </c>
      <c r="R4653" s="61">
        <v>5157.74</v>
      </c>
      <c r="S4653" s="61">
        <v>0</v>
      </c>
    </row>
    <row r="4654" spans="1:19" x14ac:dyDescent="0.2">
      <c r="A4654" t="s">
        <v>874</v>
      </c>
      <c r="B4654" t="s">
        <v>2620</v>
      </c>
      <c r="C4654" t="s">
        <v>3358</v>
      </c>
      <c r="D4654" t="s">
        <v>238</v>
      </c>
      <c r="E4654" t="s">
        <v>3573</v>
      </c>
      <c r="F4654" t="s">
        <v>120</v>
      </c>
      <c r="G4654" s="87">
        <v>20191231</v>
      </c>
      <c r="H4654" t="s">
        <v>4447</v>
      </c>
      <c r="I4654" t="s">
        <v>7774</v>
      </c>
      <c r="J4654" t="s">
        <v>7774</v>
      </c>
      <c r="K4654">
        <v>7415</v>
      </c>
      <c r="L4654" t="s">
        <v>7766</v>
      </c>
      <c r="M4654" s="87">
        <v>43840</v>
      </c>
      <c r="N4654" t="s">
        <v>3620</v>
      </c>
      <c r="O4654" t="s">
        <v>3579</v>
      </c>
      <c r="P4654" s="61">
        <v>1140.77</v>
      </c>
      <c r="Q4654" t="s">
        <v>3579</v>
      </c>
      <c r="R4654" s="61">
        <v>1140.77</v>
      </c>
      <c r="S4654" s="61">
        <v>0</v>
      </c>
    </row>
    <row r="4655" spans="1:19" x14ac:dyDescent="0.2">
      <c r="A4655" t="s">
        <v>874</v>
      </c>
      <c r="B4655" t="s">
        <v>2620</v>
      </c>
      <c r="C4655" t="s">
        <v>3358</v>
      </c>
      <c r="D4655" t="s">
        <v>238</v>
      </c>
      <c r="E4655" t="s">
        <v>3573</v>
      </c>
      <c r="F4655" t="s">
        <v>120</v>
      </c>
      <c r="G4655" s="87">
        <v>20191231</v>
      </c>
      <c r="H4655" t="s">
        <v>4447</v>
      </c>
      <c r="I4655" t="s">
        <v>7774</v>
      </c>
      <c r="J4655" t="s">
        <v>7774</v>
      </c>
      <c r="K4655">
        <v>7415</v>
      </c>
      <c r="L4655" t="s">
        <v>7766</v>
      </c>
      <c r="M4655" s="87">
        <v>43840</v>
      </c>
      <c r="N4655" t="s">
        <v>3620</v>
      </c>
      <c r="O4655" t="s">
        <v>3579</v>
      </c>
      <c r="P4655" s="61">
        <v>1140.77</v>
      </c>
      <c r="Q4655" t="s">
        <v>3579</v>
      </c>
      <c r="R4655" s="61">
        <v>1140.77</v>
      </c>
      <c r="S4655" s="61">
        <v>0</v>
      </c>
    </row>
    <row r="4656" spans="1:19" x14ac:dyDescent="0.2">
      <c r="A4656" t="s">
        <v>874</v>
      </c>
      <c r="B4656" t="s">
        <v>2620</v>
      </c>
      <c r="C4656" t="s">
        <v>3358</v>
      </c>
      <c r="D4656" t="s">
        <v>238</v>
      </c>
      <c r="E4656" t="s">
        <v>3573</v>
      </c>
      <c r="F4656" t="s">
        <v>120</v>
      </c>
      <c r="G4656" s="87">
        <v>20191231</v>
      </c>
      <c r="H4656" t="s">
        <v>4447</v>
      </c>
      <c r="I4656" t="s">
        <v>7774</v>
      </c>
      <c r="J4656" t="s">
        <v>7774</v>
      </c>
      <c r="K4656">
        <v>7415</v>
      </c>
      <c r="L4656" t="s">
        <v>7766</v>
      </c>
      <c r="M4656" s="87">
        <v>43840</v>
      </c>
      <c r="N4656" t="s">
        <v>3620</v>
      </c>
      <c r="O4656" t="s">
        <v>3579</v>
      </c>
      <c r="P4656" s="61">
        <v>233.01</v>
      </c>
      <c r="Q4656" t="s">
        <v>3579</v>
      </c>
      <c r="R4656" s="61">
        <v>233.01</v>
      </c>
      <c r="S4656" s="61">
        <v>0</v>
      </c>
    </row>
    <row r="4657" spans="1:19" x14ac:dyDescent="0.2">
      <c r="A4657" t="s">
        <v>874</v>
      </c>
      <c r="B4657" t="s">
        <v>2620</v>
      </c>
      <c r="C4657" t="s">
        <v>3358</v>
      </c>
      <c r="D4657" t="s">
        <v>238</v>
      </c>
      <c r="E4657" t="s">
        <v>3573</v>
      </c>
      <c r="F4657" t="s">
        <v>120</v>
      </c>
      <c r="G4657" s="87">
        <v>20191231</v>
      </c>
      <c r="H4657" t="s">
        <v>4447</v>
      </c>
      <c r="I4657" t="s">
        <v>7774</v>
      </c>
      <c r="J4657" t="s">
        <v>7774</v>
      </c>
      <c r="K4657">
        <v>7415</v>
      </c>
      <c r="L4657" t="s">
        <v>7766</v>
      </c>
      <c r="M4657" s="87">
        <v>43840</v>
      </c>
      <c r="N4657" t="s">
        <v>3620</v>
      </c>
      <c r="O4657" t="s">
        <v>3579</v>
      </c>
      <c r="P4657" s="61">
        <v>509.7</v>
      </c>
      <c r="Q4657" t="s">
        <v>3579</v>
      </c>
      <c r="R4657" s="61">
        <v>509.7</v>
      </c>
      <c r="S4657" s="61">
        <v>0</v>
      </c>
    </row>
    <row r="4658" spans="1:19" x14ac:dyDescent="0.2">
      <c r="A4658" t="s">
        <v>874</v>
      </c>
      <c r="B4658" t="s">
        <v>2620</v>
      </c>
      <c r="C4658" t="s">
        <v>3358</v>
      </c>
      <c r="D4658" t="s">
        <v>238</v>
      </c>
      <c r="E4658" t="s">
        <v>3573</v>
      </c>
      <c r="F4658" t="s">
        <v>120</v>
      </c>
      <c r="G4658" s="87">
        <v>20191231</v>
      </c>
      <c r="H4658" t="s">
        <v>4447</v>
      </c>
      <c r="I4658" t="s">
        <v>7774</v>
      </c>
      <c r="J4658" t="s">
        <v>7774</v>
      </c>
      <c r="K4658">
        <v>7415</v>
      </c>
      <c r="L4658" t="s">
        <v>7766</v>
      </c>
      <c r="M4658" s="87">
        <v>43840</v>
      </c>
      <c r="N4658" t="s">
        <v>3620</v>
      </c>
      <c r="O4658" t="s">
        <v>3579</v>
      </c>
      <c r="P4658" s="61">
        <v>453.64</v>
      </c>
      <c r="Q4658" t="s">
        <v>3579</v>
      </c>
      <c r="R4658" s="61">
        <v>453.64</v>
      </c>
      <c r="S4658" s="61">
        <v>0</v>
      </c>
    </row>
    <row r="4659" spans="1:19" x14ac:dyDescent="0.2">
      <c r="A4659" t="s">
        <v>874</v>
      </c>
      <c r="B4659" t="s">
        <v>2620</v>
      </c>
      <c r="C4659" t="s">
        <v>3358</v>
      </c>
      <c r="D4659" t="s">
        <v>238</v>
      </c>
      <c r="E4659" t="s">
        <v>3573</v>
      </c>
      <c r="F4659" t="s">
        <v>120</v>
      </c>
      <c r="G4659" s="87">
        <v>20191231</v>
      </c>
      <c r="H4659" t="s">
        <v>4447</v>
      </c>
      <c r="I4659" t="s">
        <v>7774</v>
      </c>
      <c r="J4659" t="s">
        <v>7774</v>
      </c>
      <c r="K4659">
        <v>7415</v>
      </c>
      <c r="L4659" t="s">
        <v>7766</v>
      </c>
      <c r="M4659" s="87">
        <v>43840</v>
      </c>
      <c r="N4659" t="s">
        <v>3620</v>
      </c>
      <c r="O4659" t="s">
        <v>3579</v>
      </c>
      <c r="P4659" s="61">
        <v>437.02</v>
      </c>
      <c r="Q4659" t="s">
        <v>3579</v>
      </c>
      <c r="R4659" s="61">
        <v>437.02</v>
      </c>
      <c r="S4659" s="61">
        <v>0</v>
      </c>
    </row>
    <row r="4660" spans="1:19" x14ac:dyDescent="0.2">
      <c r="A4660" t="s">
        <v>874</v>
      </c>
      <c r="B4660" t="s">
        <v>2620</v>
      </c>
      <c r="C4660" t="s">
        <v>3358</v>
      </c>
      <c r="D4660" t="s">
        <v>238</v>
      </c>
      <c r="E4660" t="s">
        <v>3573</v>
      </c>
      <c r="F4660" t="s">
        <v>120</v>
      </c>
      <c r="G4660" s="87">
        <v>20191231</v>
      </c>
      <c r="H4660" t="s">
        <v>4447</v>
      </c>
      <c r="I4660" t="s">
        <v>7774</v>
      </c>
      <c r="J4660" t="s">
        <v>7774</v>
      </c>
      <c r="K4660">
        <v>7415</v>
      </c>
      <c r="L4660" t="s">
        <v>7766</v>
      </c>
      <c r="M4660" s="87">
        <v>43840</v>
      </c>
      <c r="N4660" t="s">
        <v>3620</v>
      </c>
      <c r="O4660" t="s">
        <v>3579</v>
      </c>
      <c r="P4660" s="61">
        <v>153.93</v>
      </c>
      <c r="Q4660" t="s">
        <v>3579</v>
      </c>
      <c r="R4660" s="61">
        <v>153.93</v>
      </c>
      <c r="S4660" s="61">
        <v>0</v>
      </c>
    </row>
    <row r="4661" spans="1:19" x14ac:dyDescent="0.2">
      <c r="A4661" t="s">
        <v>874</v>
      </c>
      <c r="B4661" t="s">
        <v>2620</v>
      </c>
      <c r="C4661" t="s">
        <v>3358</v>
      </c>
      <c r="D4661" t="s">
        <v>238</v>
      </c>
      <c r="E4661" t="s">
        <v>3573</v>
      </c>
      <c r="F4661" t="s">
        <v>120</v>
      </c>
      <c r="G4661" s="87">
        <v>20191231</v>
      </c>
      <c r="H4661" t="s">
        <v>4447</v>
      </c>
      <c r="I4661" t="s">
        <v>7774</v>
      </c>
      <c r="J4661" t="s">
        <v>7774</v>
      </c>
      <c r="K4661">
        <v>7415</v>
      </c>
      <c r="L4661" t="s">
        <v>7766</v>
      </c>
      <c r="M4661" s="87">
        <v>43840</v>
      </c>
      <c r="N4661" t="s">
        <v>3620</v>
      </c>
      <c r="O4661" t="s">
        <v>3579</v>
      </c>
      <c r="P4661" s="61">
        <v>356.02</v>
      </c>
      <c r="Q4661" t="s">
        <v>3579</v>
      </c>
      <c r="R4661" s="61">
        <v>356.02</v>
      </c>
      <c r="S4661" s="61">
        <v>0</v>
      </c>
    </row>
    <row r="4662" spans="1:19" x14ac:dyDescent="0.2">
      <c r="A4662" t="s">
        <v>874</v>
      </c>
      <c r="B4662" t="s">
        <v>2620</v>
      </c>
      <c r="C4662" t="s">
        <v>3358</v>
      </c>
      <c r="D4662" t="s">
        <v>238</v>
      </c>
      <c r="E4662" t="s">
        <v>3573</v>
      </c>
      <c r="F4662" t="s">
        <v>121</v>
      </c>
      <c r="G4662" s="87">
        <v>20200131</v>
      </c>
      <c r="H4662" t="s">
        <v>4447</v>
      </c>
      <c r="I4662" t="s">
        <v>7774</v>
      </c>
      <c r="J4662" t="s">
        <v>7774</v>
      </c>
      <c r="K4662">
        <v>7477</v>
      </c>
      <c r="L4662" t="s">
        <v>7767</v>
      </c>
      <c r="M4662" s="87">
        <v>43873</v>
      </c>
      <c r="N4662" t="s">
        <v>3620</v>
      </c>
      <c r="O4662" t="s">
        <v>3579</v>
      </c>
      <c r="P4662" s="61">
        <v>1031.55</v>
      </c>
      <c r="Q4662" t="s">
        <v>3579</v>
      </c>
      <c r="R4662" s="61">
        <v>1031.55</v>
      </c>
      <c r="S4662" s="61">
        <v>0</v>
      </c>
    </row>
    <row r="4663" spans="1:19" x14ac:dyDescent="0.2">
      <c r="A4663" t="s">
        <v>874</v>
      </c>
      <c r="B4663" t="s">
        <v>2620</v>
      </c>
      <c r="C4663" t="s">
        <v>3358</v>
      </c>
      <c r="D4663" t="s">
        <v>238</v>
      </c>
      <c r="E4663" t="s">
        <v>3573</v>
      </c>
      <c r="F4663" t="s">
        <v>121</v>
      </c>
      <c r="G4663" s="87">
        <v>20200131</v>
      </c>
      <c r="H4663" t="s">
        <v>4447</v>
      </c>
      <c r="I4663" t="s">
        <v>7774</v>
      </c>
      <c r="J4663" t="s">
        <v>7774</v>
      </c>
      <c r="K4663">
        <v>7477</v>
      </c>
      <c r="L4663" t="s">
        <v>7767</v>
      </c>
      <c r="M4663" s="87">
        <v>43873</v>
      </c>
      <c r="N4663" t="s">
        <v>3620</v>
      </c>
      <c r="O4663" t="s">
        <v>3579</v>
      </c>
      <c r="P4663" s="61">
        <v>5157.74</v>
      </c>
      <c r="Q4663" t="s">
        <v>3579</v>
      </c>
      <c r="R4663" s="61">
        <v>5157.74</v>
      </c>
      <c r="S4663" s="61">
        <v>0</v>
      </c>
    </row>
    <row r="4664" spans="1:19" x14ac:dyDescent="0.2">
      <c r="A4664" t="s">
        <v>874</v>
      </c>
      <c r="B4664" t="s">
        <v>2620</v>
      </c>
      <c r="C4664" t="s">
        <v>3358</v>
      </c>
      <c r="D4664" t="s">
        <v>238</v>
      </c>
      <c r="E4664" t="s">
        <v>3573</v>
      </c>
      <c r="F4664" t="s">
        <v>121</v>
      </c>
      <c r="G4664" s="87">
        <v>20200131</v>
      </c>
      <c r="H4664" t="s">
        <v>4447</v>
      </c>
      <c r="I4664" t="s">
        <v>7774</v>
      </c>
      <c r="J4664" t="s">
        <v>7774</v>
      </c>
      <c r="K4664">
        <v>7477</v>
      </c>
      <c r="L4664" t="s">
        <v>7767</v>
      </c>
      <c r="M4664" s="87">
        <v>43873</v>
      </c>
      <c r="N4664" t="s">
        <v>3620</v>
      </c>
      <c r="O4664" t="s">
        <v>3579</v>
      </c>
      <c r="P4664" s="61">
        <v>1140.77</v>
      </c>
      <c r="Q4664" t="s">
        <v>3579</v>
      </c>
      <c r="R4664" s="61">
        <v>1140.77</v>
      </c>
      <c r="S4664" s="61">
        <v>0</v>
      </c>
    </row>
    <row r="4665" spans="1:19" x14ac:dyDescent="0.2">
      <c r="A4665" t="s">
        <v>874</v>
      </c>
      <c r="B4665" t="s">
        <v>2620</v>
      </c>
      <c r="C4665" t="s">
        <v>3358</v>
      </c>
      <c r="D4665" t="s">
        <v>238</v>
      </c>
      <c r="E4665" t="s">
        <v>3573</v>
      </c>
      <c r="F4665" t="s">
        <v>121</v>
      </c>
      <c r="G4665" s="87">
        <v>20200131</v>
      </c>
      <c r="H4665" t="s">
        <v>4447</v>
      </c>
      <c r="I4665" t="s">
        <v>7774</v>
      </c>
      <c r="J4665" t="s">
        <v>7774</v>
      </c>
      <c r="K4665">
        <v>7477</v>
      </c>
      <c r="L4665" t="s">
        <v>7767</v>
      </c>
      <c r="M4665" s="87">
        <v>43873</v>
      </c>
      <c r="N4665" t="s">
        <v>3620</v>
      </c>
      <c r="O4665" t="s">
        <v>3579</v>
      </c>
      <c r="P4665" s="61">
        <v>1140.77</v>
      </c>
      <c r="Q4665" t="s">
        <v>3579</v>
      </c>
      <c r="R4665" s="61">
        <v>1140.77</v>
      </c>
      <c r="S4665" s="61">
        <v>0</v>
      </c>
    </row>
    <row r="4666" spans="1:19" x14ac:dyDescent="0.2">
      <c r="A4666" t="s">
        <v>874</v>
      </c>
      <c r="B4666" t="s">
        <v>2620</v>
      </c>
      <c r="C4666" t="s">
        <v>3358</v>
      </c>
      <c r="D4666" t="s">
        <v>238</v>
      </c>
      <c r="E4666" t="s">
        <v>3573</v>
      </c>
      <c r="F4666" t="s">
        <v>121</v>
      </c>
      <c r="G4666" s="87">
        <v>20200131</v>
      </c>
      <c r="H4666" t="s">
        <v>4447</v>
      </c>
      <c r="I4666" t="s">
        <v>7774</v>
      </c>
      <c r="J4666" t="s">
        <v>7774</v>
      </c>
      <c r="K4666">
        <v>7477</v>
      </c>
      <c r="L4666" t="s">
        <v>7767</v>
      </c>
      <c r="M4666" s="87">
        <v>43873</v>
      </c>
      <c r="N4666" t="s">
        <v>3620</v>
      </c>
      <c r="O4666" t="s">
        <v>3579</v>
      </c>
      <c r="P4666" s="61">
        <v>233.01</v>
      </c>
      <c r="Q4666" t="s">
        <v>3579</v>
      </c>
      <c r="R4666" s="61">
        <v>233.01</v>
      </c>
      <c r="S4666" s="61">
        <v>0</v>
      </c>
    </row>
    <row r="4667" spans="1:19" x14ac:dyDescent="0.2">
      <c r="A4667" t="s">
        <v>874</v>
      </c>
      <c r="B4667" t="s">
        <v>2620</v>
      </c>
      <c r="C4667" t="s">
        <v>3358</v>
      </c>
      <c r="D4667" t="s">
        <v>238</v>
      </c>
      <c r="E4667" t="s">
        <v>3573</v>
      </c>
      <c r="F4667" t="s">
        <v>121</v>
      </c>
      <c r="G4667" s="87">
        <v>20200131</v>
      </c>
      <c r="H4667" t="s">
        <v>4447</v>
      </c>
      <c r="I4667" t="s">
        <v>7774</v>
      </c>
      <c r="J4667" t="s">
        <v>7774</v>
      </c>
      <c r="K4667">
        <v>7477</v>
      </c>
      <c r="L4667" t="s">
        <v>7767</v>
      </c>
      <c r="M4667" s="87">
        <v>43873</v>
      </c>
      <c r="N4667" t="s">
        <v>3620</v>
      </c>
      <c r="O4667" t="s">
        <v>3579</v>
      </c>
      <c r="P4667" s="61">
        <v>509.7</v>
      </c>
      <c r="Q4667" t="s">
        <v>3579</v>
      </c>
      <c r="R4667" s="61">
        <v>509.7</v>
      </c>
      <c r="S4667" s="61">
        <v>0</v>
      </c>
    </row>
    <row r="4668" spans="1:19" x14ac:dyDescent="0.2">
      <c r="A4668" t="s">
        <v>874</v>
      </c>
      <c r="B4668" t="s">
        <v>2620</v>
      </c>
      <c r="C4668" t="s">
        <v>3358</v>
      </c>
      <c r="D4668" t="s">
        <v>238</v>
      </c>
      <c r="E4668" t="s">
        <v>3573</v>
      </c>
      <c r="F4668" t="s">
        <v>121</v>
      </c>
      <c r="G4668" s="87">
        <v>20200131</v>
      </c>
      <c r="H4668" t="s">
        <v>4447</v>
      </c>
      <c r="I4668" t="s">
        <v>7774</v>
      </c>
      <c r="J4668" t="s">
        <v>7774</v>
      </c>
      <c r="K4668">
        <v>7477</v>
      </c>
      <c r="L4668" t="s">
        <v>7767</v>
      </c>
      <c r="M4668" s="87">
        <v>43873</v>
      </c>
      <c r="N4668" t="s">
        <v>3620</v>
      </c>
      <c r="O4668" t="s">
        <v>3579</v>
      </c>
      <c r="P4668" s="61">
        <v>453.64</v>
      </c>
      <c r="Q4668" t="s">
        <v>3579</v>
      </c>
      <c r="R4668" s="61">
        <v>453.64</v>
      </c>
      <c r="S4668" s="61">
        <v>0</v>
      </c>
    </row>
    <row r="4669" spans="1:19" x14ac:dyDescent="0.2">
      <c r="A4669" t="s">
        <v>874</v>
      </c>
      <c r="B4669" t="s">
        <v>2620</v>
      </c>
      <c r="C4669" t="s">
        <v>3358</v>
      </c>
      <c r="D4669" t="s">
        <v>238</v>
      </c>
      <c r="E4669" t="s">
        <v>3573</v>
      </c>
      <c r="F4669" t="s">
        <v>121</v>
      </c>
      <c r="G4669" s="87">
        <v>20200131</v>
      </c>
      <c r="H4669" t="s">
        <v>4447</v>
      </c>
      <c r="I4669" t="s">
        <v>7774</v>
      </c>
      <c r="J4669" t="s">
        <v>7774</v>
      </c>
      <c r="K4669">
        <v>7477</v>
      </c>
      <c r="L4669" t="s">
        <v>7767</v>
      </c>
      <c r="M4669" s="87">
        <v>43873</v>
      </c>
      <c r="N4669" t="s">
        <v>3620</v>
      </c>
      <c r="O4669" t="s">
        <v>3579</v>
      </c>
      <c r="P4669" s="61">
        <v>437.02</v>
      </c>
      <c r="Q4669" t="s">
        <v>3579</v>
      </c>
      <c r="R4669" s="61">
        <v>437.02</v>
      </c>
      <c r="S4669" s="61">
        <v>0</v>
      </c>
    </row>
    <row r="4670" spans="1:19" x14ac:dyDescent="0.2">
      <c r="A4670" t="s">
        <v>874</v>
      </c>
      <c r="B4670" t="s">
        <v>2620</v>
      </c>
      <c r="C4670" t="s">
        <v>3358</v>
      </c>
      <c r="D4670" t="s">
        <v>238</v>
      </c>
      <c r="E4670" t="s">
        <v>3573</v>
      </c>
      <c r="F4670" t="s">
        <v>121</v>
      </c>
      <c r="G4670" s="87">
        <v>20200131</v>
      </c>
      <c r="H4670" t="s">
        <v>4447</v>
      </c>
      <c r="I4670" t="s">
        <v>7774</v>
      </c>
      <c r="J4670" t="s">
        <v>7774</v>
      </c>
      <c r="K4670">
        <v>7477</v>
      </c>
      <c r="L4670" t="s">
        <v>7767</v>
      </c>
      <c r="M4670" s="87">
        <v>43873</v>
      </c>
      <c r="N4670" t="s">
        <v>3620</v>
      </c>
      <c r="O4670" t="s">
        <v>3579</v>
      </c>
      <c r="P4670" s="61">
        <v>153.93</v>
      </c>
      <c r="Q4670" t="s">
        <v>3579</v>
      </c>
      <c r="R4670" s="61">
        <v>153.93</v>
      </c>
      <c r="S4670" s="61">
        <v>0</v>
      </c>
    </row>
    <row r="4671" spans="1:19" x14ac:dyDescent="0.2">
      <c r="A4671" t="s">
        <v>874</v>
      </c>
      <c r="B4671" t="s">
        <v>2620</v>
      </c>
      <c r="C4671" t="s">
        <v>3358</v>
      </c>
      <c r="D4671" t="s">
        <v>238</v>
      </c>
      <c r="E4671" t="s">
        <v>3573</v>
      </c>
      <c r="F4671" t="s">
        <v>121</v>
      </c>
      <c r="G4671" s="87">
        <v>20200131</v>
      </c>
      <c r="H4671" t="s">
        <v>4447</v>
      </c>
      <c r="I4671" t="s">
        <v>7774</v>
      </c>
      <c r="J4671" t="s">
        <v>7774</v>
      </c>
      <c r="K4671">
        <v>7477</v>
      </c>
      <c r="L4671" t="s">
        <v>7767</v>
      </c>
      <c r="M4671" s="87">
        <v>43873</v>
      </c>
      <c r="N4671" t="s">
        <v>3620</v>
      </c>
      <c r="O4671" t="s">
        <v>3579</v>
      </c>
      <c r="P4671" s="61">
        <v>356.02</v>
      </c>
      <c r="Q4671" t="s">
        <v>3579</v>
      </c>
      <c r="R4671" s="61">
        <v>356.02</v>
      </c>
      <c r="S4671" s="61">
        <v>0</v>
      </c>
    </row>
    <row r="4672" spans="1:19" x14ac:dyDescent="0.2">
      <c r="A4672" t="s">
        <v>874</v>
      </c>
      <c r="B4672" t="s">
        <v>2620</v>
      </c>
      <c r="C4672" t="s">
        <v>3358</v>
      </c>
      <c r="D4672" t="s">
        <v>238</v>
      </c>
      <c r="E4672" t="s">
        <v>3573</v>
      </c>
      <c r="F4672" t="s">
        <v>122</v>
      </c>
      <c r="G4672" s="87">
        <v>20200229</v>
      </c>
      <c r="H4672" t="s">
        <v>4447</v>
      </c>
      <c r="I4672" t="s">
        <v>7774</v>
      </c>
      <c r="J4672" t="s">
        <v>7774</v>
      </c>
      <c r="K4672">
        <v>7517</v>
      </c>
      <c r="L4672" t="s">
        <v>7768</v>
      </c>
      <c r="M4672" s="87">
        <v>43902</v>
      </c>
      <c r="N4672" t="s">
        <v>3620</v>
      </c>
      <c r="O4672" t="s">
        <v>3579</v>
      </c>
      <c r="P4672" s="61">
        <v>965</v>
      </c>
      <c r="Q4672" t="s">
        <v>3579</v>
      </c>
      <c r="R4672" s="61">
        <v>965</v>
      </c>
      <c r="S4672" s="61">
        <v>0</v>
      </c>
    </row>
    <row r="4673" spans="1:19" x14ac:dyDescent="0.2">
      <c r="A4673" t="s">
        <v>874</v>
      </c>
      <c r="B4673" t="s">
        <v>2620</v>
      </c>
      <c r="C4673" t="s">
        <v>3358</v>
      </c>
      <c r="D4673" t="s">
        <v>238</v>
      </c>
      <c r="E4673" t="s">
        <v>3573</v>
      </c>
      <c r="F4673" t="s">
        <v>122</v>
      </c>
      <c r="G4673" s="87">
        <v>20200229</v>
      </c>
      <c r="H4673" t="s">
        <v>4447</v>
      </c>
      <c r="I4673" t="s">
        <v>7774</v>
      </c>
      <c r="J4673" t="s">
        <v>7774</v>
      </c>
      <c r="K4673">
        <v>7517</v>
      </c>
      <c r="L4673" t="s">
        <v>7768</v>
      </c>
      <c r="M4673" s="87">
        <v>43902</v>
      </c>
      <c r="N4673" t="s">
        <v>3620</v>
      </c>
      <c r="O4673" t="s">
        <v>3579</v>
      </c>
      <c r="P4673" s="61">
        <v>4824.9799999999996</v>
      </c>
      <c r="Q4673" t="s">
        <v>3579</v>
      </c>
      <c r="R4673" s="61">
        <v>4824.9799999999996</v>
      </c>
      <c r="S4673" s="61">
        <v>0</v>
      </c>
    </row>
    <row r="4674" spans="1:19" x14ac:dyDescent="0.2">
      <c r="A4674" t="s">
        <v>874</v>
      </c>
      <c r="B4674" t="s">
        <v>2620</v>
      </c>
      <c r="C4674" t="s">
        <v>3358</v>
      </c>
      <c r="D4674" t="s">
        <v>238</v>
      </c>
      <c r="E4674" t="s">
        <v>3573</v>
      </c>
      <c r="F4674" t="s">
        <v>122</v>
      </c>
      <c r="G4674" s="87">
        <v>20200229</v>
      </c>
      <c r="H4674" t="s">
        <v>4447</v>
      </c>
      <c r="I4674" t="s">
        <v>7774</v>
      </c>
      <c r="J4674" t="s">
        <v>7774</v>
      </c>
      <c r="K4674">
        <v>7517</v>
      </c>
      <c r="L4674" t="s">
        <v>7768</v>
      </c>
      <c r="M4674" s="87">
        <v>43902</v>
      </c>
      <c r="N4674" t="s">
        <v>3620</v>
      </c>
      <c r="O4674" t="s">
        <v>3579</v>
      </c>
      <c r="P4674" s="61">
        <v>1067.17</v>
      </c>
      <c r="Q4674" t="s">
        <v>3579</v>
      </c>
      <c r="R4674" s="61">
        <v>1067.17</v>
      </c>
      <c r="S4674" s="61">
        <v>0</v>
      </c>
    </row>
    <row r="4675" spans="1:19" x14ac:dyDescent="0.2">
      <c r="A4675" t="s">
        <v>874</v>
      </c>
      <c r="B4675" t="s">
        <v>2620</v>
      </c>
      <c r="C4675" t="s">
        <v>3358</v>
      </c>
      <c r="D4675" t="s">
        <v>238</v>
      </c>
      <c r="E4675" t="s">
        <v>3573</v>
      </c>
      <c r="F4675" t="s">
        <v>122</v>
      </c>
      <c r="G4675" s="87">
        <v>20200229</v>
      </c>
      <c r="H4675" t="s">
        <v>4447</v>
      </c>
      <c r="I4675" t="s">
        <v>7774</v>
      </c>
      <c r="J4675" t="s">
        <v>7774</v>
      </c>
      <c r="K4675">
        <v>7517</v>
      </c>
      <c r="L4675" t="s">
        <v>7768</v>
      </c>
      <c r="M4675" s="87">
        <v>43902</v>
      </c>
      <c r="N4675" t="s">
        <v>3620</v>
      </c>
      <c r="O4675" t="s">
        <v>3579</v>
      </c>
      <c r="P4675" s="61">
        <v>1067.17</v>
      </c>
      <c r="Q4675" t="s">
        <v>3579</v>
      </c>
      <c r="R4675" s="61">
        <v>1067.17</v>
      </c>
      <c r="S4675" s="61">
        <v>0</v>
      </c>
    </row>
    <row r="4676" spans="1:19" x14ac:dyDescent="0.2">
      <c r="A4676" t="s">
        <v>874</v>
      </c>
      <c r="B4676" t="s">
        <v>2620</v>
      </c>
      <c r="C4676" t="s">
        <v>3358</v>
      </c>
      <c r="D4676" t="s">
        <v>238</v>
      </c>
      <c r="E4676" t="s">
        <v>3573</v>
      </c>
      <c r="F4676" t="s">
        <v>122</v>
      </c>
      <c r="G4676" s="87">
        <v>20200229</v>
      </c>
      <c r="H4676" t="s">
        <v>4447</v>
      </c>
      <c r="I4676" t="s">
        <v>7774</v>
      </c>
      <c r="J4676" t="s">
        <v>7774</v>
      </c>
      <c r="K4676">
        <v>7517</v>
      </c>
      <c r="L4676" t="s">
        <v>7768</v>
      </c>
      <c r="M4676" s="87">
        <v>43902</v>
      </c>
      <c r="N4676" t="s">
        <v>3620</v>
      </c>
      <c r="O4676" t="s">
        <v>3579</v>
      </c>
      <c r="P4676" s="61">
        <v>217.97</v>
      </c>
      <c r="Q4676" t="s">
        <v>3579</v>
      </c>
      <c r="R4676" s="61">
        <v>217.97</v>
      </c>
      <c r="S4676" s="61">
        <v>0</v>
      </c>
    </row>
    <row r="4677" spans="1:19" x14ac:dyDescent="0.2">
      <c r="A4677" t="s">
        <v>874</v>
      </c>
      <c r="B4677" t="s">
        <v>2620</v>
      </c>
      <c r="C4677" t="s">
        <v>3358</v>
      </c>
      <c r="D4677" t="s">
        <v>238</v>
      </c>
      <c r="E4677" t="s">
        <v>3573</v>
      </c>
      <c r="F4677" t="s">
        <v>122</v>
      </c>
      <c r="G4677" s="87">
        <v>20200229</v>
      </c>
      <c r="H4677" t="s">
        <v>4447</v>
      </c>
      <c r="I4677" t="s">
        <v>7774</v>
      </c>
      <c r="J4677" t="s">
        <v>7774</v>
      </c>
      <c r="K4677">
        <v>7517</v>
      </c>
      <c r="L4677" t="s">
        <v>7768</v>
      </c>
      <c r="M4677" s="87">
        <v>43902</v>
      </c>
      <c r="N4677" t="s">
        <v>3620</v>
      </c>
      <c r="O4677" t="s">
        <v>3579</v>
      </c>
      <c r="P4677" s="61">
        <v>476.82</v>
      </c>
      <c r="Q4677" t="s">
        <v>3579</v>
      </c>
      <c r="R4677" s="61">
        <v>476.82</v>
      </c>
      <c r="S4677" s="61">
        <v>0</v>
      </c>
    </row>
    <row r="4678" spans="1:19" x14ac:dyDescent="0.2">
      <c r="A4678" t="s">
        <v>874</v>
      </c>
      <c r="B4678" t="s">
        <v>2620</v>
      </c>
      <c r="C4678" t="s">
        <v>3358</v>
      </c>
      <c r="D4678" t="s">
        <v>238</v>
      </c>
      <c r="E4678" t="s">
        <v>3573</v>
      </c>
      <c r="F4678" t="s">
        <v>122</v>
      </c>
      <c r="G4678" s="87">
        <v>20200229</v>
      </c>
      <c r="H4678" t="s">
        <v>4447</v>
      </c>
      <c r="I4678" t="s">
        <v>7774</v>
      </c>
      <c r="J4678" t="s">
        <v>7774</v>
      </c>
      <c r="K4678">
        <v>7517</v>
      </c>
      <c r="L4678" t="s">
        <v>7768</v>
      </c>
      <c r="M4678" s="87">
        <v>43902</v>
      </c>
      <c r="N4678" t="s">
        <v>3620</v>
      </c>
      <c r="O4678" t="s">
        <v>3579</v>
      </c>
      <c r="P4678" s="61">
        <v>424.38</v>
      </c>
      <c r="Q4678" t="s">
        <v>3579</v>
      </c>
      <c r="R4678" s="61">
        <v>424.38</v>
      </c>
      <c r="S4678" s="61">
        <v>0</v>
      </c>
    </row>
    <row r="4679" spans="1:19" x14ac:dyDescent="0.2">
      <c r="A4679" t="s">
        <v>874</v>
      </c>
      <c r="B4679" t="s">
        <v>2620</v>
      </c>
      <c r="C4679" t="s">
        <v>3358</v>
      </c>
      <c r="D4679" t="s">
        <v>238</v>
      </c>
      <c r="E4679" t="s">
        <v>3573</v>
      </c>
      <c r="F4679" t="s">
        <v>122</v>
      </c>
      <c r="G4679" s="87">
        <v>20200229</v>
      </c>
      <c r="H4679" t="s">
        <v>4447</v>
      </c>
      <c r="I4679" t="s">
        <v>7774</v>
      </c>
      <c r="J4679" t="s">
        <v>7774</v>
      </c>
      <c r="K4679">
        <v>7517</v>
      </c>
      <c r="L4679" t="s">
        <v>7768</v>
      </c>
      <c r="M4679" s="87">
        <v>43902</v>
      </c>
      <c r="N4679" t="s">
        <v>3620</v>
      </c>
      <c r="O4679" t="s">
        <v>3579</v>
      </c>
      <c r="P4679" s="61">
        <v>408.82</v>
      </c>
      <c r="Q4679" t="s">
        <v>3579</v>
      </c>
      <c r="R4679" s="61">
        <v>408.82</v>
      </c>
      <c r="S4679" s="61">
        <v>0</v>
      </c>
    </row>
    <row r="4680" spans="1:19" x14ac:dyDescent="0.2">
      <c r="A4680" t="s">
        <v>874</v>
      </c>
      <c r="B4680" t="s">
        <v>2620</v>
      </c>
      <c r="C4680" t="s">
        <v>3358</v>
      </c>
      <c r="D4680" t="s">
        <v>238</v>
      </c>
      <c r="E4680" t="s">
        <v>3573</v>
      </c>
      <c r="F4680" t="s">
        <v>122</v>
      </c>
      <c r="G4680" s="87">
        <v>20200229</v>
      </c>
      <c r="H4680" t="s">
        <v>4447</v>
      </c>
      <c r="I4680" t="s">
        <v>7774</v>
      </c>
      <c r="J4680" t="s">
        <v>7774</v>
      </c>
      <c r="K4680">
        <v>7517</v>
      </c>
      <c r="L4680" t="s">
        <v>7768</v>
      </c>
      <c r="M4680" s="87">
        <v>43902</v>
      </c>
      <c r="N4680" t="s">
        <v>3620</v>
      </c>
      <c r="O4680" t="s">
        <v>3579</v>
      </c>
      <c r="P4680" s="61">
        <v>143.99</v>
      </c>
      <c r="Q4680" t="s">
        <v>3579</v>
      </c>
      <c r="R4680" s="61">
        <v>143.99</v>
      </c>
      <c r="S4680" s="61">
        <v>0</v>
      </c>
    </row>
    <row r="4681" spans="1:19" x14ac:dyDescent="0.2">
      <c r="A4681" t="s">
        <v>874</v>
      </c>
      <c r="B4681" t="s">
        <v>2620</v>
      </c>
      <c r="C4681" t="s">
        <v>3358</v>
      </c>
      <c r="D4681" t="s">
        <v>238</v>
      </c>
      <c r="E4681" t="s">
        <v>3573</v>
      </c>
      <c r="F4681" t="s">
        <v>122</v>
      </c>
      <c r="G4681" s="87">
        <v>20200229</v>
      </c>
      <c r="H4681" t="s">
        <v>4447</v>
      </c>
      <c r="I4681" t="s">
        <v>7774</v>
      </c>
      <c r="J4681" t="s">
        <v>7774</v>
      </c>
      <c r="K4681">
        <v>7517</v>
      </c>
      <c r="L4681" t="s">
        <v>7768</v>
      </c>
      <c r="M4681" s="87">
        <v>43902</v>
      </c>
      <c r="N4681" t="s">
        <v>3620</v>
      </c>
      <c r="O4681" t="s">
        <v>3579</v>
      </c>
      <c r="P4681" s="61">
        <v>333.05</v>
      </c>
      <c r="Q4681" t="s">
        <v>3579</v>
      </c>
      <c r="R4681" s="61">
        <v>333.05</v>
      </c>
      <c r="S4681" s="61">
        <v>0</v>
      </c>
    </row>
    <row r="4682" spans="1:19" x14ac:dyDescent="0.2">
      <c r="A4682" t="s">
        <v>874</v>
      </c>
      <c r="B4682" t="s">
        <v>2620</v>
      </c>
      <c r="C4682" t="s">
        <v>3358</v>
      </c>
      <c r="D4682" t="s">
        <v>238</v>
      </c>
      <c r="E4682" t="s">
        <v>3573</v>
      </c>
      <c r="F4682" t="s">
        <v>123</v>
      </c>
      <c r="G4682" s="87">
        <v>20200331</v>
      </c>
      <c r="H4682" t="s">
        <v>4447</v>
      </c>
      <c r="I4682" t="s">
        <v>7774</v>
      </c>
      <c r="J4682" t="s">
        <v>7774</v>
      </c>
      <c r="K4682">
        <v>7578</v>
      </c>
      <c r="L4682" t="s">
        <v>7769</v>
      </c>
      <c r="M4682" s="87">
        <v>43935</v>
      </c>
      <c r="N4682" t="s">
        <v>3578</v>
      </c>
      <c r="O4682" t="s">
        <v>3579</v>
      </c>
      <c r="P4682" s="61">
        <v>1031.55</v>
      </c>
      <c r="Q4682" t="s">
        <v>3579</v>
      </c>
      <c r="R4682" s="61">
        <v>1031.55</v>
      </c>
      <c r="S4682" s="61">
        <v>0</v>
      </c>
    </row>
    <row r="4683" spans="1:19" x14ac:dyDescent="0.2">
      <c r="A4683" t="s">
        <v>874</v>
      </c>
      <c r="B4683" t="s">
        <v>2620</v>
      </c>
      <c r="C4683" t="s">
        <v>3358</v>
      </c>
      <c r="D4683" t="s">
        <v>238</v>
      </c>
      <c r="E4683" t="s">
        <v>3573</v>
      </c>
      <c r="F4683" t="s">
        <v>123</v>
      </c>
      <c r="G4683" s="87">
        <v>20200331</v>
      </c>
      <c r="H4683" t="s">
        <v>4447</v>
      </c>
      <c r="I4683" t="s">
        <v>7774</v>
      </c>
      <c r="J4683" t="s">
        <v>7774</v>
      </c>
      <c r="K4683">
        <v>7578</v>
      </c>
      <c r="L4683" t="s">
        <v>7769</v>
      </c>
      <c r="M4683" s="87">
        <v>43935</v>
      </c>
      <c r="N4683" t="s">
        <v>3578</v>
      </c>
      <c r="O4683" t="s">
        <v>3579</v>
      </c>
      <c r="P4683" s="61">
        <v>5157.74</v>
      </c>
      <c r="Q4683" t="s">
        <v>3579</v>
      </c>
      <c r="R4683" s="61">
        <v>5157.74</v>
      </c>
      <c r="S4683" s="61">
        <v>0</v>
      </c>
    </row>
    <row r="4684" spans="1:19" x14ac:dyDescent="0.2">
      <c r="A4684" t="s">
        <v>874</v>
      </c>
      <c r="B4684" t="s">
        <v>2620</v>
      </c>
      <c r="C4684" t="s">
        <v>3358</v>
      </c>
      <c r="D4684" t="s">
        <v>238</v>
      </c>
      <c r="E4684" t="s">
        <v>3573</v>
      </c>
      <c r="F4684" t="s">
        <v>123</v>
      </c>
      <c r="G4684" s="87">
        <v>20200331</v>
      </c>
      <c r="H4684" t="s">
        <v>4447</v>
      </c>
      <c r="I4684" t="s">
        <v>7774</v>
      </c>
      <c r="J4684" t="s">
        <v>7774</v>
      </c>
      <c r="K4684">
        <v>7578</v>
      </c>
      <c r="L4684" t="s">
        <v>7769</v>
      </c>
      <c r="M4684" s="87">
        <v>43935</v>
      </c>
      <c r="N4684" t="s">
        <v>3578</v>
      </c>
      <c r="O4684" t="s">
        <v>3579</v>
      </c>
      <c r="P4684" s="61">
        <v>1140.77</v>
      </c>
      <c r="Q4684" t="s">
        <v>3579</v>
      </c>
      <c r="R4684" s="61">
        <v>1140.77</v>
      </c>
      <c r="S4684" s="61">
        <v>0</v>
      </c>
    </row>
    <row r="4685" spans="1:19" x14ac:dyDescent="0.2">
      <c r="A4685" t="s">
        <v>874</v>
      </c>
      <c r="B4685" t="s">
        <v>2620</v>
      </c>
      <c r="C4685" t="s">
        <v>3358</v>
      </c>
      <c r="D4685" t="s">
        <v>238</v>
      </c>
      <c r="E4685" t="s">
        <v>3573</v>
      </c>
      <c r="F4685" t="s">
        <v>123</v>
      </c>
      <c r="G4685" s="87">
        <v>20200331</v>
      </c>
      <c r="H4685" t="s">
        <v>4447</v>
      </c>
      <c r="I4685" t="s">
        <v>7774</v>
      </c>
      <c r="J4685" t="s">
        <v>7774</v>
      </c>
      <c r="K4685">
        <v>7578</v>
      </c>
      <c r="L4685" t="s">
        <v>7769</v>
      </c>
      <c r="M4685" s="87">
        <v>43935</v>
      </c>
      <c r="N4685" t="s">
        <v>3578</v>
      </c>
      <c r="O4685" t="s">
        <v>3579</v>
      </c>
      <c r="P4685" s="61">
        <v>1140.77</v>
      </c>
      <c r="Q4685" t="s">
        <v>3579</v>
      </c>
      <c r="R4685" s="61">
        <v>1140.77</v>
      </c>
      <c r="S4685" s="61">
        <v>0</v>
      </c>
    </row>
    <row r="4686" spans="1:19" x14ac:dyDescent="0.2">
      <c r="A4686" t="s">
        <v>874</v>
      </c>
      <c r="B4686" t="s">
        <v>2620</v>
      </c>
      <c r="C4686" t="s">
        <v>3358</v>
      </c>
      <c r="D4686" t="s">
        <v>238</v>
      </c>
      <c r="E4686" t="s">
        <v>3573</v>
      </c>
      <c r="F4686" t="s">
        <v>123</v>
      </c>
      <c r="G4686" s="87">
        <v>20200331</v>
      </c>
      <c r="H4686" t="s">
        <v>4447</v>
      </c>
      <c r="I4686" t="s">
        <v>7774</v>
      </c>
      <c r="J4686" t="s">
        <v>7774</v>
      </c>
      <c r="K4686">
        <v>7578</v>
      </c>
      <c r="L4686" t="s">
        <v>7769</v>
      </c>
      <c r="M4686" s="87">
        <v>43935</v>
      </c>
      <c r="N4686" t="s">
        <v>3578</v>
      </c>
      <c r="O4686" t="s">
        <v>3579</v>
      </c>
      <c r="P4686" s="61">
        <v>233.01</v>
      </c>
      <c r="Q4686" t="s">
        <v>3579</v>
      </c>
      <c r="R4686" s="61">
        <v>233.01</v>
      </c>
      <c r="S4686" s="61">
        <v>0</v>
      </c>
    </row>
    <row r="4687" spans="1:19" x14ac:dyDescent="0.2">
      <c r="A4687" t="s">
        <v>874</v>
      </c>
      <c r="B4687" t="s">
        <v>2620</v>
      </c>
      <c r="C4687" t="s">
        <v>3358</v>
      </c>
      <c r="D4687" t="s">
        <v>238</v>
      </c>
      <c r="E4687" t="s">
        <v>3573</v>
      </c>
      <c r="F4687" t="s">
        <v>123</v>
      </c>
      <c r="G4687" s="87">
        <v>20200331</v>
      </c>
      <c r="H4687" t="s">
        <v>4447</v>
      </c>
      <c r="I4687" t="s">
        <v>7774</v>
      </c>
      <c r="J4687" t="s">
        <v>7774</v>
      </c>
      <c r="K4687">
        <v>7578</v>
      </c>
      <c r="L4687" t="s">
        <v>7769</v>
      </c>
      <c r="M4687" s="87">
        <v>43935</v>
      </c>
      <c r="N4687" t="s">
        <v>3578</v>
      </c>
      <c r="O4687" t="s">
        <v>3579</v>
      </c>
      <c r="P4687" s="61">
        <v>509.7</v>
      </c>
      <c r="Q4687" t="s">
        <v>3579</v>
      </c>
      <c r="R4687" s="61">
        <v>509.7</v>
      </c>
      <c r="S4687" s="61">
        <v>0</v>
      </c>
    </row>
    <row r="4688" spans="1:19" x14ac:dyDescent="0.2">
      <c r="A4688" t="s">
        <v>874</v>
      </c>
      <c r="B4688" t="s">
        <v>2620</v>
      </c>
      <c r="C4688" t="s">
        <v>3358</v>
      </c>
      <c r="D4688" t="s">
        <v>238</v>
      </c>
      <c r="E4688" t="s">
        <v>3573</v>
      </c>
      <c r="F4688" t="s">
        <v>123</v>
      </c>
      <c r="G4688" s="87">
        <v>20200331</v>
      </c>
      <c r="H4688" t="s">
        <v>4447</v>
      </c>
      <c r="I4688" t="s">
        <v>7774</v>
      </c>
      <c r="J4688" t="s">
        <v>7774</v>
      </c>
      <c r="K4688">
        <v>7578</v>
      </c>
      <c r="L4688" t="s">
        <v>7769</v>
      </c>
      <c r="M4688" s="87">
        <v>43935</v>
      </c>
      <c r="N4688" t="s">
        <v>3578</v>
      </c>
      <c r="O4688" t="s">
        <v>3579</v>
      </c>
      <c r="P4688" s="61">
        <v>453.64</v>
      </c>
      <c r="Q4688" t="s">
        <v>3579</v>
      </c>
      <c r="R4688" s="61">
        <v>453.64</v>
      </c>
      <c r="S4688" s="61">
        <v>0</v>
      </c>
    </row>
    <row r="4689" spans="1:19" x14ac:dyDescent="0.2">
      <c r="A4689" t="s">
        <v>874</v>
      </c>
      <c r="B4689" t="s">
        <v>2620</v>
      </c>
      <c r="C4689" t="s">
        <v>3358</v>
      </c>
      <c r="D4689" t="s">
        <v>238</v>
      </c>
      <c r="E4689" t="s">
        <v>3573</v>
      </c>
      <c r="F4689" t="s">
        <v>123</v>
      </c>
      <c r="G4689" s="87">
        <v>20200331</v>
      </c>
      <c r="H4689" t="s">
        <v>4447</v>
      </c>
      <c r="I4689" t="s">
        <v>7774</v>
      </c>
      <c r="J4689" t="s">
        <v>7774</v>
      </c>
      <c r="K4689">
        <v>7578</v>
      </c>
      <c r="L4689" t="s">
        <v>7769</v>
      </c>
      <c r="M4689" s="87">
        <v>43935</v>
      </c>
      <c r="N4689" t="s">
        <v>3578</v>
      </c>
      <c r="O4689" t="s">
        <v>3579</v>
      </c>
      <c r="P4689" s="61">
        <v>437.02</v>
      </c>
      <c r="Q4689" t="s">
        <v>3579</v>
      </c>
      <c r="R4689" s="61">
        <v>437.02</v>
      </c>
      <c r="S4689" s="61">
        <v>0</v>
      </c>
    </row>
    <row r="4690" spans="1:19" x14ac:dyDescent="0.2">
      <c r="A4690" t="s">
        <v>874</v>
      </c>
      <c r="B4690" t="s">
        <v>2620</v>
      </c>
      <c r="C4690" t="s">
        <v>3358</v>
      </c>
      <c r="D4690" t="s">
        <v>238</v>
      </c>
      <c r="E4690" t="s">
        <v>3573</v>
      </c>
      <c r="F4690" t="s">
        <v>123</v>
      </c>
      <c r="G4690" s="87">
        <v>20200331</v>
      </c>
      <c r="H4690" t="s">
        <v>4447</v>
      </c>
      <c r="I4690" t="s">
        <v>7774</v>
      </c>
      <c r="J4690" t="s">
        <v>7774</v>
      </c>
      <c r="K4690">
        <v>7578</v>
      </c>
      <c r="L4690" t="s">
        <v>7769</v>
      </c>
      <c r="M4690" s="87">
        <v>43935</v>
      </c>
      <c r="N4690" t="s">
        <v>3578</v>
      </c>
      <c r="O4690" t="s">
        <v>3579</v>
      </c>
      <c r="P4690" s="61">
        <v>153.93</v>
      </c>
      <c r="Q4690" t="s">
        <v>3579</v>
      </c>
      <c r="R4690" s="61">
        <v>153.93</v>
      </c>
      <c r="S4690" s="61">
        <v>0</v>
      </c>
    </row>
    <row r="4691" spans="1:19" x14ac:dyDescent="0.2">
      <c r="A4691" t="s">
        <v>874</v>
      </c>
      <c r="B4691" t="s">
        <v>2620</v>
      </c>
      <c r="C4691" t="s">
        <v>3358</v>
      </c>
      <c r="D4691" t="s">
        <v>238</v>
      </c>
      <c r="E4691" t="s">
        <v>3573</v>
      </c>
      <c r="F4691" t="s">
        <v>123</v>
      </c>
      <c r="G4691" s="87">
        <v>20200331</v>
      </c>
      <c r="H4691" t="s">
        <v>4447</v>
      </c>
      <c r="I4691" t="s">
        <v>7774</v>
      </c>
      <c r="J4691" t="s">
        <v>7774</v>
      </c>
      <c r="K4691">
        <v>7578</v>
      </c>
      <c r="L4691" t="s">
        <v>7769</v>
      </c>
      <c r="M4691" s="87">
        <v>43935</v>
      </c>
      <c r="N4691" t="s">
        <v>3578</v>
      </c>
      <c r="O4691" t="s">
        <v>3579</v>
      </c>
      <c r="P4691" s="61">
        <v>356.02</v>
      </c>
      <c r="Q4691" t="s">
        <v>3579</v>
      </c>
      <c r="R4691" s="61">
        <v>356.02</v>
      </c>
      <c r="S4691" s="61">
        <v>0</v>
      </c>
    </row>
    <row r="4692" spans="1:19" x14ac:dyDescent="0.2">
      <c r="A4692" t="s">
        <v>874</v>
      </c>
      <c r="B4692" t="s">
        <v>2620</v>
      </c>
      <c r="C4692" t="s">
        <v>3358</v>
      </c>
      <c r="D4692" t="s">
        <v>238</v>
      </c>
      <c r="E4692" t="s">
        <v>3573</v>
      </c>
      <c r="F4692" t="s">
        <v>124</v>
      </c>
      <c r="G4692" s="87">
        <v>20200430</v>
      </c>
      <c r="H4692" t="s">
        <v>4447</v>
      </c>
      <c r="I4692" t="s">
        <v>7774</v>
      </c>
      <c r="J4692" t="s">
        <v>7774</v>
      </c>
      <c r="K4692">
        <v>7611</v>
      </c>
      <c r="L4692" t="s">
        <v>7770</v>
      </c>
      <c r="M4692" s="87">
        <v>43952</v>
      </c>
      <c r="N4692" t="s">
        <v>3620</v>
      </c>
      <c r="O4692" t="s">
        <v>3579</v>
      </c>
      <c r="P4692" s="61">
        <v>344.53</v>
      </c>
      <c r="Q4692" t="s">
        <v>3579</v>
      </c>
      <c r="R4692" s="61">
        <v>344.53</v>
      </c>
      <c r="S4692" s="61">
        <v>0</v>
      </c>
    </row>
    <row r="4693" spans="1:19" x14ac:dyDescent="0.2">
      <c r="A4693" t="s">
        <v>874</v>
      </c>
      <c r="B4693" t="s">
        <v>2620</v>
      </c>
      <c r="C4693" t="s">
        <v>3358</v>
      </c>
      <c r="D4693" t="s">
        <v>238</v>
      </c>
      <c r="E4693" t="s">
        <v>3573</v>
      </c>
      <c r="F4693" t="s">
        <v>124</v>
      </c>
      <c r="G4693" s="87">
        <v>20200430</v>
      </c>
      <c r="H4693" t="s">
        <v>4447</v>
      </c>
      <c r="I4693" t="s">
        <v>7774</v>
      </c>
      <c r="J4693" t="s">
        <v>7774</v>
      </c>
      <c r="K4693">
        <v>7611</v>
      </c>
      <c r="L4693" t="s">
        <v>7770</v>
      </c>
      <c r="M4693" s="87">
        <v>43952</v>
      </c>
      <c r="N4693" t="s">
        <v>3620</v>
      </c>
      <c r="O4693" t="s">
        <v>3579</v>
      </c>
      <c r="P4693" s="61">
        <v>998.27</v>
      </c>
      <c r="Q4693" t="s">
        <v>3579</v>
      </c>
      <c r="R4693" s="61">
        <v>998.27</v>
      </c>
      <c r="S4693" s="61">
        <v>0</v>
      </c>
    </row>
    <row r="4694" spans="1:19" x14ac:dyDescent="0.2">
      <c r="A4694" t="s">
        <v>874</v>
      </c>
      <c r="B4694" t="s">
        <v>2620</v>
      </c>
      <c r="C4694" t="s">
        <v>3358</v>
      </c>
      <c r="D4694" t="s">
        <v>238</v>
      </c>
      <c r="E4694" t="s">
        <v>3573</v>
      </c>
      <c r="F4694" t="s">
        <v>124</v>
      </c>
      <c r="G4694" s="87">
        <v>20200430</v>
      </c>
      <c r="H4694" t="s">
        <v>4447</v>
      </c>
      <c r="I4694" t="s">
        <v>7774</v>
      </c>
      <c r="J4694" t="s">
        <v>7774</v>
      </c>
      <c r="K4694">
        <v>7611</v>
      </c>
      <c r="L4694" t="s">
        <v>7770</v>
      </c>
      <c r="M4694" s="87">
        <v>43952</v>
      </c>
      <c r="N4694" t="s">
        <v>3620</v>
      </c>
      <c r="O4694" t="s">
        <v>3579</v>
      </c>
      <c r="P4694" s="61">
        <v>4991.3599999999997</v>
      </c>
      <c r="Q4694" t="s">
        <v>3579</v>
      </c>
      <c r="R4694" s="61">
        <v>4991.3599999999997</v>
      </c>
      <c r="S4694" s="61">
        <v>0</v>
      </c>
    </row>
    <row r="4695" spans="1:19" x14ac:dyDescent="0.2">
      <c r="A4695" t="s">
        <v>874</v>
      </c>
      <c r="B4695" t="s">
        <v>2620</v>
      </c>
      <c r="C4695" t="s">
        <v>3358</v>
      </c>
      <c r="D4695" t="s">
        <v>238</v>
      </c>
      <c r="E4695" t="s">
        <v>3573</v>
      </c>
      <c r="F4695" t="s">
        <v>124</v>
      </c>
      <c r="G4695" s="87">
        <v>20200430</v>
      </c>
      <c r="H4695" t="s">
        <v>4447</v>
      </c>
      <c r="I4695" t="s">
        <v>7774</v>
      </c>
      <c r="J4695" t="s">
        <v>7774</v>
      </c>
      <c r="K4695">
        <v>7611</v>
      </c>
      <c r="L4695" t="s">
        <v>7770</v>
      </c>
      <c r="M4695" s="87">
        <v>43952</v>
      </c>
      <c r="N4695" t="s">
        <v>3620</v>
      </c>
      <c r="O4695" t="s">
        <v>3579</v>
      </c>
      <c r="P4695" s="61">
        <v>1103.97</v>
      </c>
      <c r="Q4695" t="s">
        <v>3579</v>
      </c>
      <c r="R4695" s="61">
        <v>1103.97</v>
      </c>
      <c r="S4695" s="61">
        <v>0</v>
      </c>
    </row>
    <row r="4696" spans="1:19" x14ac:dyDescent="0.2">
      <c r="A4696" t="s">
        <v>874</v>
      </c>
      <c r="B4696" t="s">
        <v>2620</v>
      </c>
      <c r="C4696" t="s">
        <v>3358</v>
      </c>
      <c r="D4696" t="s">
        <v>238</v>
      </c>
      <c r="E4696" t="s">
        <v>3573</v>
      </c>
      <c r="F4696" t="s">
        <v>124</v>
      </c>
      <c r="G4696" s="87">
        <v>20200430</v>
      </c>
      <c r="H4696" t="s">
        <v>4447</v>
      </c>
      <c r="I4696" t="s">
        <v>7774</v>
      </c>
      <c r="J4696" t="s">
        <v>7774</v>
      </c>
      <c r="K4696">
        <v>7611</v>
      </c>
      <c r="L4696" t="s">
        <v>7770</v>
      </c>
      <c r="M4696" s="87">
        <v>43952</v>
      </c>
      <c r="N4696" t="s">
        <v>3620</v>
      </c>
      <c r="O4696" t="s">
        <v>3579</v>
      </c>
      <c r="P4696" s="61">
        <v>1103.97</v>
      </c>
      <c r="Q4696" t="s">
        <v>3579</v>
      </c>
      <c r="R4696" s="61">
        <v>1103.97</v>
      </c>
      <c r="S4696" s="61">
        <v>0</v>
      </c>
    </row>
    <row r="4697" spans="1:19" x14ac:dyDescent="0.2">
      <c r="A4697" t="s">
        <v>874</v>
      </c>
      <c r="B4697" t="s">
        <v>2620</v>
      </c>
      <c r="C4697" t="s">
        <v>3358</v>
      </c>
      <c r="D4697" t="s">
        <v>238</v>
      </c>
      <c r="E4697" t="s">
        <v>3573</v>
      </c>
      <c r="F4697" t="s">
        <v>124</v>
      </c>
      <c r="G4697" s="87">
        <v>20200430</v>
      </c>
      <c r="H4697" t="s">
        <v>4447</v>
      </c>
      <c r="I4697" t="s">
        <v>7774</v>
      </c>
      <c r="J4697" t="s">
        <v>7774</v>
      </c>
      <c r="K4697">
        <v>7611</v>
      </c>
      <c r="L4697" t="s">
        <v>7770</v>
      </c>
      <c r="M4697" s="87">
        <v>43952</v>
      </c>
      <c r="N4697" t="s">
        <v>3620</v>
      </c>
      <c r="O4697" t="s">
        <v>3579</v>
      </c>
      <c r="P4697" s="61">
        <v>225.49</v>
      </c>
      <c r="Q4697" t="s">
        <v>3579</v>
      </c>
      <c r="R4697" s="61">
        <v>225.49</v>
      </c>
      <c r="S4697" s="61">
        <v>0</v>
      </c>
    </row>
    <row r="4698" spans="1:19" x14ac:dyDescent="0.2">
      <c r="A4698" t="s">
        <v>874</v>
      </c>
      <c r="B4698" t="s">
        <v>2620</v>
      </c>
      <c r="C4698" t="s">
        <v>3358</v>
      </c>
      <c r="D4698" t="s">
        <v>238</v>
      </c>
      <c r="E4698" t="s">
        <v>3573</v>
      </c>
      <c r="F4698" t="s">
        <v>124</v>
      </c>
      <c r="G4698" s="87">
        <v>20200430</v>
      </c>
      <c r="H4698" t="s">
        <v>4447</v>
      </c>
      <c r="I4698" t="s">
        <v>7774</v>
      </c>
      <c r="J4698" t="s">
        <v>7774</v>
      </c>
      <c r="K4698">
        <v>7611</v>
      </c>
      <c r="L4698" t="s">
        <v>7770</v>
      </c>
      <c r="M4698" s="87">
        <v>43952</v>
      </c>
      <c r="N4698" t="s">
        <v>3620</v>
      </c>
      <c r="O4698" t="s">
        <v>3579</v>
      </c>
      <c r="P4698" s="61">
        <v>493.26</v>
      </c>
      <c r="Q4698" t="s">
        <v>3579</v>
      </c>
      <c r="R4698" s="61">
        <v>493.26</v>
      </c>
      <c r="S4698" s="61">
        <v>0</v>
      </c>
    </row>
    <row r="4699" spans="1:19" x14ac:dyDescent="0.2">
      <c r="A4699" t="s">
        <v>874</v>
      </c>
      <c r="B4699" t="s">
        <v>2620</v>
      </c>
      <c r="C4699" t="s">
        <v>3358</v>
      </c>
      <c r="D4699" t="s">
        <v>238</v>
      </c>
      <c r="E4699" t="s">
        <v>3573</v>
      </c>
      <c r="F4699" t="s">
        <v>124</v>
      </c>
      <c r="G4699" s="87">
        <v>20200430</v>
      </c>
      <c r="H4699" t="s">
        <v>4447</v>
      </c>
      <c r="I4699" t="s">
        <v>7774</v>
      </c>
      <c r="J4699" t="s">
        <v>7774</v>
      </c>
      <c r="K4699">
        <v>7611</v>
      </c>
      <c r="L4699" t="s">
        <v>7770</v>
      </c>
      <c r="M4699" s="87">
        <v>43952</v>
      </c>
      <c r="N4699" t="s">
        <v>3620</v>
      </c>
      <c r="O4699" t="s">
        <v>3579</v>
      </c>
      <c r="P4699" s="61">
        <v>439.01</v>
      </c>
      <c r="Q4699" t="s">
        <v>3579</v>
      </c>
      <c r="R4699" s="61">
        <v>439.01</v>
      </c>
      <c r="S4699" s="61">
        <v>0</v>
      </c>
    </row>
    <row r="4700" spans="1:19" x14ac:dyDescent="0.2">
      <c r="A4700" t="s">
        <v>874</v>
      </c>
      <c r="B4700" t="s">
        <v>2620</v>
      </c>
      <c r="C4700" t="s">
        <v>3358</v>
      </c>
      <c r="D4700" t="s">
        <v>238</v>
      </c>
      <c r="E4700" t="s">
        <v>3573</v>
      </c>
      <c r="F4700" t="s">
        <v>124</v>
      </c>
      <c r="G4700" s="87">
        <v>20200430</v>
      </c>
      <c r="H4700" t="s">
        <v>4447</v>
      </c>
      <c r="I4700" t="s">
        <v>7774</v>
      </c>
      <c r="J4700" t="s">
        <v>7774</v>
      </c>
      <c r="K4700">
        <v>7611</v>
      </c>
      <c r="L4700" t="s">
        <v>7770</v>
      </c>
      <c r="M4700" s="87">
        <v>43952</v>
      </c>
      <c r="N4700" t="s">
        <v>3620</v>
      </c>
      <c r="O4700" t="s">
        <v>3579</v>
      </c>
      <c r="P4700" s="61">
        <v>422.92</v>
      </c>
      <c r="Q4700" t="s">
        <v>3579</v>
      </c>
      <c r="R4700" s="61">
        <v>422.92</v>
      </c>
      <c r="S4700" s="61">
        <v>0</v>
      </c>
    </row>
    <row r="4701" spans="1:19" x14ac:dyDescent="0.2">
      <c r="A4701" t="s">
        <v>874</v>
      </c>
      <c r="B4701" t="s">
        <v>2620</v>
      </c>
      <c r="C4701" t="s">
        <v>3358</v>
      </c>
      <c r="D4701" t="s">
        <v>238</v>
      </c>
      <c r="E4701" t="s">
        <v>3573</v>
      </c>
      <c r="F4701" t="s">
        <v>124</v>
      </c>
      <c r="G4701" s="87">
        <v>20200430</v>
      </c>
      <c r="H4701" t="s">
        <v>4447</v>
      </c>
      <c r="I4701" t="s">
        <v>7774</v>
      </c>
      <c r="J4701" t="s">
        <v>7774</v>
      </c>
      <c r="K4701">
        <v>7611</v>
      </c>
      <c r="L4701" t="s">
        <v>7770</v>
      </c>
      <c r="M4701" s="87">
        <v>43952</v>
      </c>
      <c r="N4701" t="s">
        <v>3620</v>
      </c>
      <c r="O4701" t="s">
        <v>3579</v>
      </c>
      <c r="P4701" s="61">
        <v>148.96</v>
      </c>
      <c r="Q4701" t="s">
        <v>3579</v>
      </c>
      <c r="R4701" s="61">
        <v>148.96</v>
      </c>
      <c r="S4701" s="61">
        <v>0</v>
      </c>
    </row>
    <row r="4702" spans="1:19" x14ac:dyDescent="0.2">
      <c r="A4702" t="s">
        <v>874</v>
      </c>
      <c r="B4702" t="s">
        <v>2620</v>
      </c>
      <c r="C4702" t="s">
        <v>3358</v>
      </c>
      <c r="D4702" t="s">
        <v>238</v>
      </c>
      <c r="E4702" t="s">
        <v>3573</v>
      </c>
      <c r="F4702" t="s">
        <v>125</v>
      </c>
      <c r="G4702" s="87">
        <v>20200531</v>
      </c>
      <c r="H4702" t="s">
        <v>4447</v>
      </c>
      <c r="I4702" t="s">
        <v>7774</v>
      </c>
      <c r="J4702" t="s">
        <v>7774</v>
      </c>
      <c r="K4702">
        <v>7665</v>
      </c>
      <c r="L4702" t="s">
        <v>7771</v>
      </c>
      <c r="M4702" s="87">
        <v>43991</v>
      </c>
      <c r="N4702" t="s">
        <v>3620</v>
      </c>
      <c r="O4702" t="s">
        <v>3579</v>
      </c>
      <c r="P4702" s="61">
        <v>1031.55</v>
      </c>
      <c r="Q4702" t="s">
        <v>3579</v>
      </c>
      <c r="R4702" s="61">
        <v>1031.55</v>
      </c>
      <c r="S4702" s="61">
        <v>0</v>
      </c>
    </row>
    <row r="4703" spans="1:19" x14ac:dyDescent="0.2">
      <c r="A4703" t="s">
        <v>874</v>
      </c>
      <c r="B4703" t="s">
        <v>2620</v>
      </c>
      <c r="C4703" t="s">
        <v>3358</v>
      </c>
      <c r="D4703" t="s">
        <v>238</v>
      </c>
      <c r="E4703" t="s">
        <v>3573</v>
      </c>
      <c r="F4703" t="s">
        <v>125</v>
      </c>
      <c r="G4703" s="87">
        <v>20200531</v>
      </c>
      <c r="H4703" t="s">
        <v>4447</v>
      </c>
      <c r="I4703" t="s">
        <v>7774</v>
      </c>
      <c r="J4703" t="s">
        <v>7774</v>
      </c>
      <c r="K4703">
        <v>7665</v>
      </c>
      <c r="L4703" t="s">
        <v>7771</v>
      </c>
      <c r="M4703" s="87">
        <v>43991</v>
      </c>
      <c r="N4703" t="s">
        <v>3620</v>
      </c>
      <c r="O4703" t="s">
        <v>3579</v>
      </c>
      <c r="P4703" s="61">
        <v>5157.74</v>
      </c>
      <c r="Q4703" t="s">
        <v>3579</v>
      </c>
      <c r="R4703" s="61">
        <v>5157.74</v>
      </c>
      <c r="S4703" s="61">
        <v>0</v>
      </c>
    </row>
    <row r="4704" spans="1:19" x14ac:dyDescent="0.2">
      <c r="A4704" t="s">
        <v>874</v>
      </c>
      <c r="B4704" t="s">
        <v>2620</v>
      </c>
      <c r="C4704" t="s">
        <v>3358</v>
      </c>
      <c r="D4704" t="s">
        <v>238</v>
      </c>
      <c r="E4704" t="s">
        <v>3573</v>
      </c>
      <c r="F4704" t="s">
        <v>125</v>
      </c>
      <c r="G4704" s="87">
        <v>20200531</v>
      </c>
      <c r="H4704" t="s">
        <v>4447</v>
      </c>
      <c r="I4704" t="s">
        <v>7774</v>
      </c>
      <c r="J4704" t="s">
        <v>7774</v>
      </c>
      <c r="K4704">
        <v>7665</v>
      </c>
      <c r="L4704" t="s">
        <v>7771</v>
      </c>
      <c r="M4704" s="87">
        <v>43991</v>
      </c>
      <c r="N4704" t="s">
        <v>3620</v>
      </c>
      <c r="O4704" t="s">
        <v>3579</v>
      </c>
      <c r="P4704" s="61">
        <v>1140.77</v>
      </c>
      <c r="Q4704" t="s">
        <v>3579</v>
      </c>
      <c r="R4704" s="61">
        <v>1140.77</v>
      </c>
      <c r="S4704" s="61">
        <v>0</v>
      </c>
    </row>
    <row r="4705" spans="1:19" x14ac:dyDescent="0.2">
      <c r="A4705" t="s">
        <v>874</v>
      </c>
      <c r="B4705" t="s">
        <v>2620</v>
      </c>
      <c r="C4705" t="s">
        <v>3358</v>
      </c>
      <c r="D4705" t="s">
        <v>238</v>
      </c>
      <c r="E4705" t="s">
        <v>3573</v>
      </c>
      <c r="F4705" t="s">
        <v>125</v>
      </c>
      <c r="G4705" s="87">
        <v>20200531</v>
      </c>
      <c r="H4705" t="s">
        <v>4447</v>
      </c>
      <c r="I4705" t="s">
        <v>7774</v>
      </c>
      <c r="J4705" t="s">
        <v>7774</v>
      </c>
      <c r="K4705">
        <v>7665</v>
      </c>
      <c r="L4705" t="s">
        <v>7771</v>
      </c>
      <c r="M4705" s="87">
        <v>43991</v>
      </c>
      <c r="N4705" t="s">
        <v>3620</v>
      </c>
      <c r="O4705" t="s">
        <v>3579</v>
      </c>
      <c r="P4705" s="61">
        <v>1140.77</v>
      </c>
      <c r="Q4705" t="s">
        <v>3579</v>
      </c>
      <c r="R4705" s="61">
        <v>1140.77</v>
      </c>
      <c r="S4705" s="61">
        <v>0</v>
      </c>
    </row>
    <row r="4706" spans="1:19" x14ac:dyDescent="0.2">
      <c r="A4706" t="s">
        <v>874</v>
      </c>
      <c r="B4706" t="s">
        <v>2620</v>
      </c>
      <c r="C4706" t="s">
        <v>3358</v>
      </c>
      <c r="D4706" t="s">
        <v>238</v>
      </c>
      <c r="E4706" t="s">
        <v>3573</v>
      </c>
      <c r="F4706" t="s">
        <v>125</v>
      </c>
      <c r="G4706" s="87">
        <v>20200531</v>
      </c>
      <c r="H4706" t="s">
        <v>4447</v>
      </c>
      <c r="I4706" t="s">
        <v>7774</v>
      </c>
      <c r="J4706" t="s">
        <v>7774</v>
      </c>
      <c r="K4706">
        <v>7665</v>
      </c>
      <c r="L4706" t="s">
        <v>7771</v>
      </c>
      <c r="M4706" s="87">
        <v>43991</v>
      </c>
      <c r="N4706" t="s">
        <v>3620</v>
      </c>
      <c r="O4706" t="s">
        <v>3579</v>
      </c>
      <c r="P4706" s="61">
        <v>233.01</v>
      </c>
      <c r="Q4706" t="s">
        <v>3579</v>
      </c>
      <c r="R4706" s="61">
        <v>233.01</v>
      </c>
      <c r="S4706" s="61">
        <v>0</v>
      </c>
    </row>
    <row r="4707" spans="1:19" x14ac:dyDescent="0.2">
      <c r="A4707" t="s">
        <v>874</v>
      </c>
      <c r="B4707" t="s">
        <v>2620</v>
      </c>
      <c r="C4707" t="s">
        <v>3358</v>
      </c>
      <c r="D4707" t="s">
        <v>238</v>
      </c>
      <c r="E4707" t="s">
        <v>3573</v>
      </c>
      <c r="F4707" t="s">
        <v>125</v>
      </c>
      <c r="G4707" s="87">
        <v>20200531</v>
      </c>
      <c r="H4707" t="s">
        <v>4447</v>
      </c>
      <c r="I4707" t="s">
        <v>7774</v>
      </c>
      <c r="J4707" t="s">
        <v>7774</v>
      </c>
      <c r="K4707">
        <v>7665</v>
      </c>
      <c r="L4707" t="s">
        <v>7771</v>
      </c>
      <c r="M4707" s="87">
        <v>43991</v>
      </c>
      <c r="N4707" t="s">
        <v>3620</v>
      </c>
      <c r="O4707" t="s">
        <v>3579</v>
      </c>
      <c r="P4707" s="61">
        <v>509.7</v>
      </c>
      <c r="Q4707" t="s">
        <v>3579</v>
      </c>
      <c r="R4707" s="61">
        <v>509.7</v>
      </c>
      <c r="S4707" s="61">
        <v>0</v>
      </c>
    </row>
    <row r="4708" spans="1:19" x14ac:dyDescent="0.2">
      <c r="A4708" t="s">
        <v>874</v>
      </c>
      <c r="B4708" t="s">
        <v>2620</v>
      </c>
      <c r="C4708" t="s">
        <v>3358</v>
      </c>
      <c r="D4708" t="s">
        <v>238</v>
      </c>
      <c r="E4708" t="s">
        <v>3573</v>
      </c>
      <c r="F4708" t="s">
        <v>125</v>
      </c>
      <c r="G4708" s="87">
        <v>20200531</v>
      </c>
      <c r="H4708" t="s">
        <v>4447</v>
      </c>
      <c r="I4708" t="s">
        <v>7774</v>
      </c>
      <c r="J4708" t="s">
        <v>7774</v>
      </c>
      <c r="K4708">
        <v>7665</v>
      </c>
      <c r="L4708" t="s">
        <v>7771</v>
      </c>
      <c r="M4708" s="87">
        <v>43991</v>
      </c>
      <c r="N4708" t="s">
        <v>3620</v>
      </c>
      <c r="O4708" t="s">
        <v>3579</v>
      </c>
      <c r="P4708" s="61">
        <v>453.64</v>
      </c>
      <c r="Q4708" t="s">
        <v>3579</v>
      </c>
      <c r="R4708" s="61">
        <v>453.64</v>
      </c>
      <c r="S4708" s="61">
        <v>0</v>
      </c>
    </row>
    <row r="4709" spans="1:19" x14ac:dyDescent="0.2">
      <c r="A4709" t="s">
        <v>874</v>
      </c>
      <c r="B4709" t="s">
        <v>2620</v>
      </c>
      <c r="C4709" t="s">
        <v>3358</v>
      </c>
      <c r="D4709" t="s">
        <v>238</v>
      </c>
      <c r="E4709" t="s">
        <v>3573</v>
      </c>
      <c r="F4709" t="s">
        <v>125</v>
      </c>
      <c r="G4709" s="87">
        <v>20200531</v>
      </c>
      <c r="H4709" t="s">
        <v>4447</v>
      </c>
      <c r="I4709" t="s">
        <v>7774</v>
      </c>
      <c r="J4709" t="s">
        <v>7774</v>
      </c>
      <c r="K4709">
        <v>7665</v>
      </c>
      <c r="L4709" t="s">
        <v>7771</v>
      </c>
      <c r="M4709" s="87">
        <v>43991</v>
      </c>
      <c r="N4709" t="s">
        <v>3620</v>
      </c>
      <c r="O4709" t="s">
        <v>3579</v>
      </c>
      <c r="P4709" s="61">
        <v>437.02</v>
      </c>
      <c r="Q4709" t="s">
        <v>3579</v>
      </c>
      <c r="R4709" s="61">
        <v>437.02</v>
      </c>
      <c r="S4709" s="61">
        <v>0</v>
      </c>
    </row>
    <row r="4710" spans="1:19" x14ac:dyDescent="0.2">
      <c r="A4710" t="s">
        <v>874</v>
      </c>
      <c r="B4710" t="s">
        <v>2620</v>
      </c>
      <c r="C4710" t="s">
        <v>3358</v>
      </c>
      <c r="D4710" t="s">
        <v>238</v>
      </c>
      <c r="E4710" t="s">
        <v>3573</v>
      </c>
      <c r="F4710" t="s">
        <v>125</v>
      </c>
      <c r="G4710" s="87">
        <v>20200531</v>
      </c>
      <c r="H4710" t="s">
        <v>4447</v>
      </c>
      <c r="I4710" t="s">
        <v>7774</v>
      </c>
      <c r="J4710" t="s">
        <v>7774</v>
      </c>
      <c r="K4710">
        <v>7665</v>
      </c>
      <c r="L4710" t="s">
        <v>7771</v>
      </c>
      <c r="M4710" s="87">
        <v>43991</v>
      </c>
      <c r="N4710" t="s">
        <v>3620</v>
      </c>
      <c r="O4710" t="s">
        <v>3579</v>
      </c>
      <c r="P4710" s="61">
        <v>153.93</v>
      </c>
      <c r="Q4710" t="s">
        <v>3579</v>
      </c>
      <c r="R4710" s="61">
        <v>153.93</v>
      </c>
      <c r="S4710" s="61">
        <v>0</v>
      </c>
    </row>
    <row r="4711" spans="1:19" x14ac:dyDescent="0.2">
      <c r="A4711" t="s">
        <v>874</v>
      </c>
      <c r="B4711" t="s">
        <v>2620</v>
      </c>
      <c r="C4711" t="s">
        <v>3358</v>
      </c>
      <c r="D4711" t="s">
        <v>238</v>
      </c>
      <c r="E4711" t="s">
        <v>3573</v>
      </c>
      <c r="F4711" t="s">
        <v>125</v>
      </c>
      <c r="G4711" s="87">
        <v>20200531</v>
      </c>
      <c r="H4711" t="s">
        <v>4447</v>
      </c>
      <c r="I4711" t="s">
        <v>7774</v>
      </c>
      <c r="J4711" t="s">
        <v>7774</v>
      </c>
      <c r="K4711">
        <v>7665</v>
      </c>
      <c r="L4711" t="s">
        <v>7771</v>
      </c>
      <c r="M4711" s="87">
        <v>43991</v>
      </c>
      <c r="N4711" t="s">
        <v>3620</v>
      </c>
      <c r="O4711" t="s">
        <v>3579</v>
      </c>
      <c r="P4711" s="61">
        <v>356.02</v>
      </c>
      <c r="Q4711" t="s">
        <v>3579</v>
      </c>
      <c r="R4711" s="61">
        <v>356.02</v>
      </c>
      <c r="S4711" s="61">
        <v>0</v>
      </c>
    </row>
    <row r="4712" spans="1:19" x14ac:dyDescent="0.2">
      <c r="A4712" t="s">
        <v>874</v>
      </c>
      <c r="B4712" t="s">
        <v>2620</v>
      </c>
      <c r="C4712" t="s">
        <v>3358</v>
      </c>
      <c r="D4712" t="s">
        <v>238</v>
      </c>
      <c r="E4712" t="s">
        <v>3573</v>
      </c>
      <c r="F4712" t="s">
        <v>16</v>
      </c>
      <c r="G4712" s="87">
        <v>20200630</v>
      </c>
      <c r="H4712" t="s">
        <v>3617</v>
      </c>
      <c r="J4712" t="s">
        <v>3618</v>
      </c>
      <c r="K4712">
        <v>7681</v>
      </c>
      <c r="L4712" t="s">
        <v>3619</v>
      </c>
      <c r="M4712" s="87">
        <v>43999</v>
      </c>
      <c r="N4712" t="s">
        <v>3620</v>
      </c>
      <c r="O4712" t="s">
        <v>3579</v>
      </c>
      <c r="P4712" s="61">
        <v>-114701.21</v>
      </c>
      <c r="Q4712" t="s">
        <v>3579</v>
      </c>
      <c r="R4712" s="61">
        <v>0</v>
      </c>
      <c r="S4712" s="61">
        <v>-114701.21</v>
      </c>
    </row>
    <row r="4713" spans="1:19" x14ac:dyDescent="0.2">
      <c r="A4713" t="s">
        <v>874</v>
      </c>
      <c r="B4713" t="s">
        <v>2620</v>
      </c>
      <c r="C4713" t="s">
        <v>3358</v>
      </c>
      <c r="D4713" t="s">
        <v>238</v>
      </c>
      <c r="E4713" t="s">
        <v>3573</v>
      </c>
      <c r="F4713" t="s">
        <v>126</v>
      </c>
      <c r="G4713" s="87">
        <v>20200630</v>
      </c>
      <c r="H4713" t="s">
        <v>4447</v>
      </c>
      <c r="I4713" t="s">
        <v>7774</v>
      </c>
      <c r="J4713" t="s">
        <v>7774</v>
      </c>
      <c r="K4713">
        <v>7716</v>
      </c>
      <c r="L4713" t="s">
        <v>7773</v>
      </c>
      <c r="M4713" s="87">
        <v>44018</v>
      </c>
      <c r="N4713" t="s">
        <v>3620</v>
      </c>
      <c r="O4713" t="s">
        <v>3579</v>
      </c>
      <c r="P4713" s="61">
        <v>422.92</v>
      </c>
      <c r="Q4713" t="s">
        <v>3579</v>
      </c>
      <c r="R4713" s="61">
        <v>422.92</v>
      </c>
      <c r="S4713" s="61">
        <v>0</v>
      </c>
    </row>
    <row r="4714" spans="1:19" x14ac:dyDescent="0.2">
      <c r="A4714" t="s">
        <v>874</v>
      </c>
      <c r="B4714" t="s">
        <v>2620</v>
      </c>
      <c r="C4714" t="s">
        <v>3358</v>
      </c>
      <c r="D4714" t="s">
        <v>238</v>
      </c>
      <c r="E4714" t="s">
        <v>3573</v>
      </c>
      <c r="F4714" t="s">
        <v>126</v>
      </c>
      <c r="G4714" s="87">
        <v>20200630</v>
      </c>
      <c r="H4714" t="s">
        <v>4447</v>
      </c>
      <c r="I4714" t="s">
        <v>7774</v>
      </c>
      <c r="J4714" t="s">
        <v>7774</v>
      </c>
      <c r="K4714">
        <v>7716</v>
      </c>
      <c r="L4714" t="s">
        <v>7773</v>
      </c>
      <c r="M4714" s="87">
        <v>44018</v>
      </c>
      <c r="N4714" t="s">
        <v>3620</v>
      </c>
      <c r="O4714" t="s">
        <v>3579</v>
      </c>
      <c r="P4714" s="61">
        <v>148.96</v>
      </c>
      <c r="Q4714" t="s">
        <v>3579</v>
      </c>
      <c r="R4714" s="61">
        <v>148.96</v>
      </c>
      <c r="S4714" s="61">
        <v>0</v>
      </c>
    </row>
    <row r="4715" spans="1:19" x14ac:dyDescent="0.2">
      <c r="A4715" t="s">
        <v>874</v>
      </c>
      <c r="B4715" t="s">
        <v>2620</v>
      </c>
      <c r="C4715" t="s">
        <v>3358</v>
      </c>
      <c r="D4715" t="s">
        <v>238</v>
      </c>
      <c r="E4715" t="s">
        <v>3573</v>
      </c>
      <c r="F4715" t="s">
        <v>126</v>
      </c>
      <c r="G4715" s="87">
        <v>20200630</v>
      </c>
      <c r="H4715" t="s">
        <v>4447</v>
      </c>
      <c r="I4715" t="s">
        <v>7774</v>
      </c>
      <c r="J4715" t="s">
        <v>7774</v>
      </c>
      <c r="K4715">
        <v>7716</v>
      </c>
      <c r="L4715" t="s">
        <v>7773</v>
      </c>
      <c r="M4715" s="87">
        <v>44018</v>
      </c>
      <c r="N4715" t="s">
        <v>3620</v>
      </c>
      <c r="O4715" t="s">
        <v>3579</v>
      </c>
      <c r="P4715" s="61">
        <v>344.53</v>
      </c>
      <c r="Q4715" t="s">
        <v>3579</v>
      </c>
      <c r="R4715" s="61">
        <v>344.53</v>
      </c>
      <c r="S4715" s="61">
        <v>0</v>
      </c>
    </row>
    <row r="4716" spans="1:19" x14ac:dyDescent="0.2">
      <c r="A4716" t="s">
        <v>874</v>
      </c>
      <c r="B4716" t="s">
        <v>2620</v>
      </c>
      <c r="C4716" t="s">
        <v>3358</v>
      </c>
      <c r="D4716" t="s">
        <v>238</v>
      </c>
      <c r="E4716" t="s">
        <v>3573</v>
      </c>
      <c r="F4716" t="s">
        <v>126</v>
      </c>
      <c r="G4716" s="87">
        <v>20200630</v>
      </c>
      <c r="H4716" t="s">
        <v>4447</v>
      </c>
      <c r="I4716" t="s">
        <v>7774</v>
      </c>
      <c r="J4716" t="s">
        <v>7774</v>
      </c>
      <c r="K4716">
        <v>7717</v>
      </c>
      <c r="L4716" t="s">
        <v>7772</v>
      </c>
      <c r="M4716" s="87">
        <v>44018</v>
      </c>
      <c r="N4716" t="s">
        <v>3620</v>
      </c>
      <c r="O4716" t="s">
        <v>3579</v>
      </c>
      <c r="P4716" s="61">
        <v>0.05</v>
      </c>
      <c r="Q4716" t="s">
        <v>3579</v>
      </c>
      <c r="R4716" s="61">
        <v>0.05</v>
      </c>
      <c r="S4716" s="61">
        <v>0</v>
      </c>
    </row>
    <row r="4717" spans="1:19" x14ac:dyDescent="0.2">
      <c r="A4717" t="s">
        <v>874</v>
      </c>
      <c r="B4717" t="s">
        <v>2620</v>
      </c>
      <c r="C4717" t="s">
        <v>3358</v>
      </c>
      <c r="D4717" t="s">
        <v>238</v>
      </c>
      <c r="E4717" t="s">
        <v>3573</v>
      </c>
      <c r="F4717" t="s">
        <v>126</v>
      </c>
      <c r="G4717" s="87">
        <v>20200630</v>
      </c>
      <c r="H4717" t="s">
        <v>4447</v>
      </c>
      <c r="I4717" t="s">
        <v>7774</v>
      </c>
      <c r="J4717" t="s">
        <v>7774</v>
      </c>
      <c r="K4717">
        <v>7716</v>
      </c>
      <c r="L4717" t="s">
        <v>7773</v>
      </c>
      <c r="M4717" s="87">
        <v>44018</v>
      </c>
      <c r="N4717" t="s">
        <v>3620</v>
      </c>
      <c r="O4717" t="s">
        <v>3579</v>
      </c>
      <c r="P4717" s="61">
        <v>998.27</v>
      </c>
      <c r="Q4717" t="s">
        <v>3579</v>
      </c>
      <c r="R4717" s="61">
        <v>998.27</v>
      </c>
      <c r="S4717" s="61">
        <v>0</v>
      </c>
    </row>
    <row r="4718" spans="1:19" x14ac:dyDescent="0.2">
      <c r="A4718" t="s">
        <v>874</v>
      </c>
      <c r="B4718" t="s">
        <v>2620</v>
      </c>
      <c r="C4718" t="s">
        <v>3358</v>
      </c>
      <c r="D4718" t="s">
        <v>238</v>
      </c>
      <c r="E4718" t="s">
        <v>3573</v>
      </c>
      <c r="F4718" t="s">
        <v>126</v>
      </c>
      <c r="G4718" s="87">
        <v>20200630</v>
      </c>
      <c r="H4718" t="s">
        <v>4447</v>
      </c>
      <c r="I4718" t="s">
        <v>7774</v>
      </c>
      <c r="J4718" t="s">
        <v>7774</v>
      </c>
      <c r="K4718">
        <v>7716</v>
      </c>
      <c r="L4718" t="s">
        <v>7773</v>
      </c>
      <c r="M4718" s="87">
        <v>44018</v>
      </c>
      <c r="N4718" t="s">
        <v>3620</v>
      </c>
      <c r="O4718" t="s">
        <v>3579</v>
      </c>
      <c r="P4718" s="61">
        <v>4991.3599999999997</v>
      </c>
      <c r="Q4718" t="s">
        <v>3579</v>
      </c>
      <c r="R4718" s="61">
        <v>4991.3599999999997</v>
      </c>
      <c r="S4718" s="61">
        <v>0</v>
      </c>
    </row>
    <row r="4719" spans="1:19" x14ac:dyDescent="0.2">
      <c r="A4719" t="s">
        <v>874</v>
      </c>
      <c r="B4719" t="s">
        <v>2620</v>
      </c>
      <c r="C4719" t="s">
        <v>3358</v>
      </c>
      <c r="D4719" t="s">
        <v>238</v>
      </c>
      <c r="E4719" t="s">
        <v>3573</v>
      </c>
      <c r="F4719" t="s">
        <v>126</v>
      </c>
      <c r="G4719" s="87">
        <v>20200630</v>
      </c>
      <c r="H4719" t="s">
        <v>4447</v>
      </c>
      <c r="I4719" t="s">
        <v>7774</v>
      </c>
      <c r="J4719" t="s">
        <v>7774</v>
      </c>
      <c r="K4719">
        <v>7716</v>
      </c>
      <c r="L4719" t="s">
        <v>7773</v>
      </c>
      <c r="M4719" s="87">
        <v>44018</v>
      </c>
      <c r="N4719" t="s">
        <v>3620</v>
      </c>
      <c r="O4719" t="s">
        <v>3579</v>
      </c>
      <c r="P4719" s="61">
        <v>1103.97</v>
      </c>
      <c r="Q4719" t="s">
        <v>3579</v>
      </c>
      <c r="R4719" s="61">
        <v>1103.97</v>
      </c>
      <c r="S4719" s="61">
        <v>0</v>
      </c>
    </row>
    <row r="4720" spans="1:19" x14ac:dyDescent="0.2">
      <c r="A4720" t="s">
        <v>874</v>
      </c>
      <c r="B4720" t="s">
        <v>2620</v>
      </c>
      <c r="C4720" t="s">
        <v>3358</v>
      </c>
      <c r="D4720" t="s">
        <v>238</v>
      </c>
      <c r="E4720" t="s">
        <v>3573</v>
      </c>
      <c r="F4720" t="s">
        <v>126</v>
      </c>
      <c r="G4720" s="87">
        <v>20200630</v>
      </c>
      <c r="H4720" t="s">
        <v>4447</v>
      </c>
      <c r="I4720" t="s">
        <v>7774</v>
      </c>
      <c r="J4720" t="s">
        <v>7774</v>
      </c>
      <c r="K4720">
        <v>7716</v>
      </c>
      <c r="L4720" t="s">
        <v>7773</v>
      </c>
      <c r="M4720" s="87">
        <v>44018</v>
      </c>
      <c r="N4720" t="s">
        <v>3620</v>
      </c>
      <c r="O4720" t="s">
        <v>3579</v>
      </c>
      <c r="P4720" s="61">
        <v>1103.97</v>
      </c>
      <c r="Q4720" t="s">
        <v>3579</v>
      </c>
      <c r="R4720" s="61">
        <v>1103.97</v>
      </c>
      <c r="S4720" s="61">
        <v>0</v>
      </c>
    </row>
    <row r="4721" spans="1:19" x14ac:dyDescent="0.2">
      <c r="A4721" t="s">
        <v>874</v>
      </c>
      <c r="B4721" t="s">
        <v>2620</v>
      </c>
      <c r="C4721" t="s">
        <v>3358</v>
      </c>
      <c r="D4721" t="s">
        <v>238</v>
      </c>
      <c r="E4721" t="s">
        <v>3573</v>
      </c>
      <c r="F4721" t="s">
        <v>126</v>
      </c>
      <c r="G4721" s="87">
        <v>20200630</v>
      </c>
      <c r="H4721" t="s">
        <v>4447</v>
      </c>
      <c r="I4721" t="s">
        <v>7774</v>
      </c>
      <c r="J4721" t="s">
        <v>7774</v>
      </c>
      <c r="K4721">
        <v>7716</v>
      </c>
      <c r="L4721" t="s">
        <v>7773</v>
      </c>
      <c r="M4721" s="87">
        <v>44018</v>
      </c>
      <c r="N4721" t="s">
        <v>3620</v>
      </c>
      <c r="O4721" t="s">
        <v>3579</v>
      </c>
      <c r="P4721" s="61">
        <v>225.49</v>
      </c>
      <c r="Q4721" t="s">
        <v>3579</v>
      </c>
      <c r="R4721" s="61">
        <v>225.49</v>
      </c>
      <c r="S4721" s="61">
        <v>0</v>
      </c>
    </row>
    <row r="4722" spans="1:19" x14ac:dyDescent="0.2">
      <c r="A4722" t="s">
        <v>874</v>
      </c>
      <c r="B4722" t="s">
        <v>2620</v>
      </c>
      <c r="C4722" t="s">
        <v>3358</v>
      </c>
      <c r="D4722" t="s">
        <v>238</v>
      </c>
      <c r="E4722" t="s">
        <v>3573</v>
      </c>
      <c r="F4722" t="s">
        <v>126</v>
      </c>
      <c r="G4722" s="87">
        <v>20200630</v>
      </c>
      <c r="H4722" t="s">
        <v>4447</v>
      </c>
      <c r="I4722" t="s">
        <v>7774</v>
      </c>
      <c r="J4722" t="s">
        <v>7774</v>
      </c>
      <c r="K4722">
        <v>7716</v>
      </c>
      <c r="L4722" t="s">
        <v>7773</v>
      </c>
      <c r="M4722" s="87">
        <v>44018</v>
      </c>
      <c r="N4722" t="s">
        <v>3620</v>
      </c>
      <c r="O4722" t="s">
        <v>3579</v>
      </c>
      <c r="P4722" s="61">
        <v>439.01</v>
      </c>
      <c r="Q4722" t="s">
        <v>3579</v>
      </c>
      <c r="R4722" s="61">
        <v>439.01</v>
      </c>
      <c r="S4722" s="61">
        <v>0</v>
      </c>
    </row>
    <row r="4723" spans="1:19" x14ac:dyDescent="0.2">
      <c r="A4723" t="s">
        <v>874</v>
      </c>
      <c r="B4723" t="s">
        <v>2620</v>
      </c>
      <c r="C4723" t="s">
        <v>3358</v>
      </c>
      <c r="D4723" t="s">
        <v>238</v>
      </c>
      <c r="E4723" t="s">
        <v>3573</v>
      </c>
      <c r="F4723" t="s">
        <v>126</v>
      </c>
      <c r="G4723" s="87">
        <v>20200630</v>
      </c>
      <c r="H4723" t="s">
        <v>4447</v>
      </c>
      <c r="I4723" t="s">
        <v>7774</v>
      </c>
      <c r="J4723" t="s">
        <v>7774</v>
      </c>
      <c r="K4723">
        <v>7716</v>
      </c>
      <c r="L4723" t="s">
        <v>7773</v>
      </c>
      <c r="M4723" s="87">
        <v>44018</v>
      </c>
      <c r="N4723" t="s">
        <v>3620</v>
      </c>
      <c r="O4723" t="s">
        <v>3579</v>
      </c>
      <c r="P4723" s="61">
        <v>493.26</v>
      </c>
      <c r="Q4723" t="s">
        <v>3579</v>
      </c>
      <c r="R4723" s="61">
        <v>493.26</v>
      </c>
      <c r="S4723" s="61">
        <v>0</v>
      </c>
    </row>
    <row r="4724" spans="1:19" x14ac:dyDescent="0.2">
      <c r="A4724" t="s">
        <v>874</v>
      </c>
      <c r="B4724" t="s">
        <v>2620</v>
      </c>
      <c r="C4724" t="s">
        <v>3358</v>
      </c>
      <c r="D4724" t="s">
        <v>238</v>
      </c>
      <c r="E4724" t="s">
        <v>3573</v>
      </c>
      <c r="F4724" t="s">
        <v>16</v>
      </c>
      <c r="G4724" s="87">
        <v>20200630</v>
      </c>
      <c r="H4724" t="s">
        <v>3617</v>
      </c>
      <c r="I4724" t="s">
        <v>3618</v>
      </c>
      <c r="J4724" t="s">
        <v>3618</v>
      </c>
      <c r="K4724">
        <v>7716</v>
      </c>
      <c r="L4724" t="s">
        <v>7773</v>
      </c>
      <c r="M4724" s="87">
        <v>44018</v>
      </c>
      <c r="N4724" t="s">
        <v>3620</v>
      </c>
      <c r="O4724" t="s">
        <v>3579</v>
      </c>
      <c r="P4724" s="61">
        <v>-493.26</v>
      </c>
      <c r="Q4724" t="s">
        <v>3579</v>
      </c>
      <c r="R4724" s="61">
        <v>0</v>
      </c>
      <c r="S4724" s="61">
        <v>-493.26</v>
      </c>
    </row>
    <row r="4725" spans="1:19" x14ac:dyDescent="0.2">
      <c r="A4725" t="s">
        <v>874</v>
      </c>
      <c r="B4725" t="s">
        <v>2620</v>
      </c>
      <c r="C4725" t="s">
        <v>3358</v>
      </c>
      <c r="D4725" t="s">
        <v>238</v>
      </c>
      <c r="E4725" t="s">
        <v>3573</v>
      </c>
      <c r="F4725" t="s">
        <v>16</v>
      </c>
      <c r="G4725" s="87">
        <v>20200630</v>
      </c>
      <c r="H4725" t="s">
        <v>3617</v>
      </c>
      <c r="I4725" t="s">
        <v>3618</v>
      </c>
      <c r="J4725" t="s">
        <v>3618</v>
      </c>
      <c r="K4725">
        <v>7716</v>
      </c>
      <c r="L4725" t="s">
        <v>7773</v>
      </c>
      <c r="M4725" s="87">
        <v>44018</v>
      </c>
      <c r="N4725" t="s">
        <v>3620</v>
      </c>
      <c r="O4725" t="s">
        <v>3579</v>
      </c>
      <c r="P4725" s="61">
        <v>-225.49</v>
      </c>
      <c r="Q4725" t="s">
        <v>3579</v>
      </c>
      <c r="R4725" s="61">
        <v>0</v>
      </c>
      <c r="S4725" s="61">
        <v>-225.49</v>
      </c>
    </row>
    <row r="4726" spans="1:19" x14ac:dyDescent="0.2">
      <c r="A4726" t="s">
        <v>874</v>
      </c>
      <c r="B4726" t="s">
        <v>2620</v>
      </c>
      <c r="C4726" t="s">
        <v>3358</v>
      </c>
      <c r="D4726" t="s">
        <v>238</v>
      </c>
      <c r="E4726" t="s">
        <v>3573</v>
      </c>
      <c r="F4726" t="s">
        <v>16</v>
      </c>
      <c r="G4726" s="87">
        <v>20200630</v>
      </c>
      <c r="H4726" t="s">
        <v>3617</v>
      </c>
      <c r="I4726" t="s">
        <v>3618</v>
      </c>
      <c r="J4726" t="s">
        <v>3618</v>
      </c>
      <c r="K4726">
        <v>7716</v>
      </c>
      <c r="L4726" t="s">
        <v>7773</v>
      </c>
      <c r="M4726" s="87">
        <v>44018</v>
      </c>
      <c r="N4726" t="s">
        <v>3620</v>
      </c>
      <c r="O4726" t="s">
        <v>3579</v>
      </c>
      <c r="P4726" s="61">
        <v>-1103.97</v>
      </c>
      <c r="Q4726" t="s">
        <v>3579</v>
      </c>
      <c r="R4726" s="61">
        <v>0</v>
      </c>
      <c r="S4726" s="61">
        <v>-1103.97</v>
      </c>
    </row>
    <row r="4727" spans="1:19" x14ac:dyDescent="0.2">
      <c r="A4727" t="s">
        <v>874</v>
      </c>
      <c r="B4727" t="s">
        <v>2620</v>
      </c>
      <c r="C4727" t="s">
        <v>3358</v>
      </c>
      <c r="D4727" t="s">
        <v>238</v>
      </c>
      <c r="E4727" t="s">
        <v>3573</v>
      </c>
      <c r="F4727" t="s">
        <v>16</v>
      </c>
      <c r="G4727" s="87">
        <v>20200630</v>
      </c>
      <c r="H4727" t="s">
        <v>3617</v>
      </c>
      <c r="I4727" t="s">
        <v>3618</v>
      </c>
      <c r="J4727" t="s">
        <v>3618</v>
      </c>
      <c r="K4727">
        <v>7716</v>
      </c>
      <c r="L4727" t="s">
        <v>7773</v>
      </c>
      <c r="M4727" s="87">
        <v>44018</v>
      </c>
      <c r="N4727" t="s">
        <v>3620</v>
      </c>
      <c r="O4727" t="s">
        <v>3579</v>
      </c>
      <c r="P4727" s="61">
        <v>-1103.97</v>
      </c>
      <c r="Q4727" t="s">
        <v>3579</v>
      </c>
      <c r="R4727" s="61">
        <v>0</v>
      </c>
      <c r="S4727" s="61">
        <v>-1103.97</v>
      </c>
    </row>
    <row r="4728" spans="1:19" x14ac:dyDescent="0.2">
      <c r="A4728" t="s">
        <v>874</v>
      </c>
      <c r="B4728" t="s">
        <v>2620</v>
      </c>
      <c r="C4728" t="s">
        <v>3358</v>
      </c>
      <c r="D4728" t="s">
        <v>238</v>
      </c>
      <c r="E4728" t="s">
        <v>3573</v>
      </c>
      <c r="F4728" t="s">
        <v>16</v>
      </c>
      <c r="G4728" s="87">
        <v>20200630</v>
      </c>
      <c r="H4728" t="s">
        <v>3617</v>
      </c>
      <c r="I4728" t="s">
        <v>3618</v>
      </c>
      <c r="J4728" t="s">
        <v>3618</v>
      </c>
      <c r="K4728">
        <v>7716</v>
      </c>
      <c r="L4728" t="s">
        <v>7773</v>
      </c>
      <c r="M4728" s="87">
        <v>44018</v>
      </c>
      <c r="N4728" t="s">
        <v>3620</v>
      </c>
      <c r="O4728" t="s">
        <v>3579</v>
      </c>
      <c r="P4728" s="61">
        <v>-4991.3599999999997</v>
      </c>
      <c r="Q4728" t="s">
        <v>3579</v>
      </c>
      <c r="R4728" s="61">
        <v>0</v>
      </c>
      <c r="S4728" s="61">
        <v>-4991.3599999999997</v>
      </c>
    </row>
    <row r="4729" spans="1:19" x14ac:dyDescent="0.2">
      <c r="A4729" t="s">
        <v>874</v>
      </c>
      <c r="B4729" t="s">
        <v>2620</v>
      </c>
      <c r="C4729" t="s">
        <v>3358</v>
      </c>
      <c r="D4729" t="s">
        <v>238</v>
      </c>
      <c r="E4729" t="s">
        <v>3573</v>
      </c>
      <c r="F4729" t="s">
        <v>16</v>
      </c>
      <c r="G4729" s="87">
        <v>20200630</v>
      </c>
      <c r="H4729" t="s">
        <v>3617</v>
      </c>
      <c r="I4729" t="s">
        <v>3618</v>
      </c>
      <c r="J4729" t="s">
        <v>3618</v>
      </c>
      <c r="K4729">
        <v>7716</v>
      </c>
      <c r="L4729" t="s">
        <v>7773</v>
      </c>
      <c r="M4729" s="87">
        <v>44018</v>
      </c>
      <c r="N4729" t="s">
        <v>3620</v>
      </c>
      <c r="O4729" t="s">
        <v>3579</v>
      </c>
      <c r="P4729" s="61">
        <v>-998.27</v>
      </c>
      <c r="Q4729" t="s">
        <v>3579</v>
      </c>
      <c r="R4729" s="61">
        <v>0</v>
      </c>
      <c r="S4729" s="61">
        <v>-998.27</v>
      </c>
    </row>
    <row r="4730" spans="1:19" x14ac:dyDescent="0.2">
      <c r="A4730" t="s">
        <v>874</v>
      </c>
      <c r="B4730" t="s">
        <v>2620</v>
      </c>
      <c r="C4730" t="s">
        <v>3358</v>
      </c>
      <c r="D4730" t="s">
        <v>238</v>
      </c>
      <c r="E4730" t="s">
        <v>3573</v>
      </c>
      <c r="F4730" t="s">
        <v>16</v>
      </c>
      <c r="G4730" s="87">
        <v>20200630</v>
      </c>
      <c r="H4730" t="s">
        <v>3617</v>
      </c>
      <c r="I4730" t="s">
        <v>3618</v>
      </c>
      <c r="J4730" t="s">
        <v>3618</v>
      </c>
      <c r="K4730">
        <v>7717</v>
      </c>
      <c r="L4730" t="s">
        <v>7772</v>
      </c>
      <c r="M4730" s="87">
        <v>44018</v>
      </c>
      <c r="N4730" t="s">
        <v>3620</v>
      </c>
      <c r="O4730" t="s">
        <v>3579</v>
      </c>
      <c r="P4730" s="61">
        <v>-0.05</v>
      </c>
      <c r="Q4730" t="s">
        <v>3579</v>
      </c>
      <c r="R4730" s="61">
        <v>0</v>
      </c>
      <c r="S4730" s="61">
        <v>-0.05</v>
      </c>
    </row>
    <row r="4731" spans="1:19" x14ac:dyDescent="0.2">
      <c r="A4731" t="s">
        <v>874</v>
      </c>
      <c r="B4731" t="s">
        <v>2620</v>
      </c>
      <c r="C4731" t="s">
        <v>3358</v>
      </c>
      <c r="D4731" t="s">
        <v>238</v>
      </c>
      <c r="E4731" t="s">
        <v>3573</v>
      </c>
      <c r="F4731" t="s">
        <v>16</v>
      </c>
      <c r="G4731" s="87">
        <v>20200630</v>
      </c>
      <c r="H4731" t="s">
        <v>3617</v>
      </c>
      <c r="I4731" t="s">
        <v>3618</v>
      </c>
      <c r="J4731" t="s">
        <v>3618</v>
      </c>
      <c r="K4731">
        <v>7716</v>
      </c>
      <c r="L4731" t="s">
        <v>7773</v>
      </c>
      <c r="M4731" s="87">
        <v>44018</v>
      </c>
      <c r="N4731" t="s">
        <v>3620</v>
      </c>
      <c r="O4731" t="s">
        <v>3579</v>
      </c>
      <c r="P4731" s="61">
        <v>-344.53</v>
      </c>
      <c r="Q4731" t="s">
        <v>3579</v>
      </c>
      <c r="R4731" s="61">
        <v>0</v>
      </c>
      <c r="S4731" s="61">
        <v>-344.53</v>
      </c>
    </row>
    <row r="4732" spans="1:19" x14ac:dyDescent="0.2">
      <c r="A4732" t="s">
        <v>874</v>
      </c>
      <c r="B4732" t="s">
        <v>2620</v>
      </c>
      <c r="C4732" t="s">
        <v>3358</v>
      </c>
      <c r="D4732" t="s">
        <v>238</v>
      </c>
      <c r="E4732" t="s">
        <v>3573</v>
      </c>
      <c r="F4732" t="s">
        <v>16</v>
      </c>
      <c r="G4732" s="87">
        <v>20200630</v>
      </c>
      <c r="H4732" t="s">
        <v>3617</v>
      </c>
      <c r="I4732" t="s">
        <v>3618</v>
      </c>
      <c r="J4732" t="s">
        <v>3618</v>
      </c>
      <c r="K4732">
        <v>7716</v>
      </c>
      <c r="L4732" t="s">
        <v>7773</v>
      </c>
      <c r="M4732" s="87">
        <v>44018</v>
      </c>
      <c r="N4732" t="s">
        <v>3620</v>
      </c>
      <c r="O4732" t="s">
        <v>3579</v>
      </c>
      <c r="P4732" s="61">
        <v>-148.96</v>
      </c>
      <c r="Q4732" t="s">
        <v>3579</v>
      </c>
      <c r="R4732" s="61">
        <v>0</v>
      </c>
      <c r="S4732" s="61">
        <v>-148.96</v>
      </c>
    </row>
    <row r="4733" spans="1:19" x14ac:dyDescent="0.2">
      <c r="A4733" t="s">
        <v>874</v>
      </c>
      <c r="B4733" t="s">
        <v>2620</v>
      </c>
      <c r="C4733" t="s">
        <v>3358</v>
      </c>
      <c r="D4733" t="s">
        <v>238</v>
      </c>
      <c r="E4733" t="s">
        <v>3573</v>
      </c>
      <c r="F4733" t="s">
        <v>16</v>
      </c>
      <c r="G4733" s="87">
        <v>20200630</v>
      </c>
      <c r="H4733" t="s">
        <v>3617</v>
      </c>
      <c r="I4733" t="s">
        <v>3618</v>
      </c>
      <c r="J4733" t="s">
        <v>3618</v>
      </c>
      <c r="K4733">
        <v>7716</v>
      </c>
      <c r="L4733" t="s">
        <v>7773</v>
      </c>
      <c r="M4733" s="87">
        <v>44018</v>
      </c>
      <c r="N4733" t="s">
        <v>3620</v>
      </c>
      <c r="O4733" t="s">
        <v>3579</v>
      </c>
      <c r="P4733" s="61">
        <v>-422.92</v>
      </c>
      <c r="Q4733" t="s">
        <v>3579</v>
      </c>
      <c r="R4733" s="61">
        <v>0</v>
      </c>
      <c r="S4733" s="61">
        <v>-422.92</v>
      </c>
    </row>
    <row r="4734" spans="1:19" x14ac:dyDescent="0.2">
      <c r="A4734" t="s">
        <v>874</v>
      </c>
      <c r="B4734" t="s">
        <v>2620</v>
      </c>
      <c r="C4734" t="s">
        <v>3358</v>
      </c>
      <c r="D4734" t="s">
        <v>238</v>
      </c>
      <c r="E4734" t="s">
        <v>3573</v>
      </c>
      <c r="F4734" t="s">
        <v>16</v>
      </c>
      <c r="G4734" s="87">
        <v>20200630</v>
      </c>
      <c r="H4734" t="s">
        <v>3617</v>
      </c>
      <c r="I4734" t="s">
        <v>3618</v>
      </c>
      <c r="J4734" t="s">
        <v>3618</v>
      </c>
      <c r="K4734">
        <v>7716</v>
      </c>
      <c r="L4734" t="s">
        <v>7773</v>
      </c>
      <c r="M4734" s="87">
        <v>44018</v>
      </c>
      <c r="N4734" t="s">
        <v>3620</v>
      </c>
      <c r="O4734" t="s">
        <v>3579</v>
      </c>
      <c r="P4734" s="61">
        <v>-439.01</v>
      </c>
      <c r="Q4734" t="s">
        <v>3579</v>
      </c>
      <c r="R4734" s="61">
        <v>0</v>
      </c>
      <c r="S4734" s="61">
        <v>-439.01</v>
      </c>
    </row>
    <row r="4735" spans="1:19" x14ac:dyDescent="0.2">
      <c r="A4735" t="s">
        <v>875</v>
      </c>
      <c r="B4735" t="s">
        <v>2621</v>
      </c>
      <c r="C4735" t="s">
        <v>3359</v>
      </c>
      <c r="D4735" t="s">
        <v>238</v>
      </c>
      <c r="E4735" t="s">
        <v>3573</v>
      </c>
      <c r="F4735" t="s">
        <v>115</v>
      </c>
      <c r="G4735" s="87">
        <v>20190731</v>
      </c>
      <c r="H4735" t="s">
        <v>4447</v>
      </c>
      <c r="I4735" t="s">
        <v>7774</v>
      </c>
      <c r="J4735" t="s">
        <v>7774</v>
      </c>
      <c r="K4735">
        <v>7182</v>
      </c>
      <c r="L4735" t="s">
        <v>7761</v>
      </c>
      <c r="M4735" s="87">
        <v>43698</v>
      </c>
      <c r="N4735" t="s">
        <v>3620</v>
      </c>
      <c r="O4735" t="s">
        <v>3579</v>
      </c>
      <c r="P4735" s="61">
        <v>1519.01</v>
      </c>
      <c r="Q4735" t="s">
        <v>3579</v>
      </c>
      <c r="R4735" s="61">
        <v>1519.01</v>
      </c>
      <c r="S4735" s="61">
        <v>0</v>
      </c>
    </row>
    <row r="4736" spans="1:19" x14ac:dyDescent="0.2">
      <c r="A4736" t="s">
        <v>875</v>
      </c>
      <c r="B4736" t="s">
        <v>2621</v>
      </c>
      <c r="C4736" t="s">
        <v>3359</v>
      </c>
      <c r="D4736" t="s">
        <v>238</v>
      </c>
      <c r="E4736" t="s">
        <v>3573</v>
      </c>
      <c r="F4736" t="s">
        <v>116</v>
      </c>
      <c r="G4736" s="87">
        <v>20190831</v>
      </c>
      <c r="H4736" t="s">
        <v>4447</v>
      </c>
      <c r="I4736" t="s">
        <v>7774</v>
      </c>
      <c r="J4736" t="s">
        <v>7774</v>
      </c>
      <c r="K4736">
        <v>7222</v>
      </c>
      <c r="L4736" t="s">
        <v>7762</v>
      </c>
      <c r="M4736" s="87">
        <v>43712</v>
      </c>
      <c r="N4736" t="s">
        <v>3620</v>
      </c>
      <c r="O4736" t="s">
        <v>3579</v>
      </c>
      <c r="P4736" s="61">
        <v>1569.64</v>
      </c>
      <c r="Q4736" t="s">
        <v>3579</v>
      </c>
      <c r="R4736" s="61">
        <v>1569.64</v>
      </c>
      <c r="S4736" s="61">
        <v>0</v>
      </c>
    </row>
    <row r="4737" spans="1:19" x14ac:dyDescent="0.2">
      <c r="A4737" t="s">
        <v>875</v>
      </c>
      <c r="B4737" t="s">
        <v>2621</v>
      </c>
      <c r="C4737" t="s">
        <v>3359</v>
      </c>
      <c r="D4737" t="s">
        <v>238</v>
      </c>
      <c r="E4737" t="s">
        <v>3573</v>
      </c>
      <c r="F4737" t="s">
        <v>117</v>
      </c>
      <c r="G4737" s="87">
        <v>20190930</v>
      </c>
      <c r="H4737" t="s">
        <v>4447</v>
      </c>
      <c r="I4737" t="s">
        <v>7774</v>
      </c>
      <c r="J4737" t="s">
        <v>7774</v>
      </c>
      <c r="K4737">
        <v>7264</v>
      </c>
      <c r="L4737" t="s">
        <v>7763</v>
      </c>
      <c r="M4737" s="87">
        <v>43741</v>
      </c>
      <c r="N4737" t="s">
        <v>3620</v>
      </c>
      <c r="O4737" t="s">
        <v>3579</v>
      </c>
      <c r="P4737" s="61">
        <v>1519.01</v>
      </c>
      <c r="Q4737" t="s">
        <v>3579</v>
      </c>
      <c r="R4737" s="61">
        <v>1519.01</v>
      </c>
      <c r="S4737" s="61">
        <v>0</v>
      </c>
    </row>
    <row r="4738" spans="1:19" x14ac:dyDescent="0.2">
      <c r="A4738" t="s">
        <v>875</v>
      </c>
      <c r="B4738" t="s">
        <v>2621</v>
      </c>
      <c r="C4738" t="s">
        <v>3359</v>
      </c>
      <c r="D4738" t="s">
        <v>238</v>
      </c>
      <c r="E4738" t="s">
        <v>3573</v>
      </c>
      <c r="F4738" t="s">
        <v>118</v>
      </c>
      <c r="G4738" s="87">
        <v>20191031</v>
      </c>
      <c r="H4738" t="s">
        <v>4447</v>
      </c>
      <c r="I4738" t="s">
        <v>7774</v>
      </c>
      <c r="J4738" t="s">
        <v>7774</v>
      </c>
      <c r="K4738">
        <v>7328</v>
      </c>
      <c r="L4738" t="s">
        <v>7764</v>
      </c>
      <c r="M4738" s="87">
        <v>43782</v>
      </c>
      <c r="N4738" t="s">
        <v>3620</v>
      </c>
      <c r="O4738" t="s">
        <v>3579</v>
      </c>
      <c r="P4738" s="61">
        <v>1569.64</v>
      </c>
      <c r="Q4738" t="s">
        <v>3579</v>
      </c>
      <c r="R4738" s="61">
        <v>1569.64</v>
      </c>
      <c r="S4738" s="61">
        <v>0</v>
      </c>
    </row>
    <row r="4739" spans="1:19" x14ac:dyDescent="0.2">
      <c r="A4739" t="s">
        <v>875</v>
      </c>
      <c r="B4739" t="s">
        <v>2621</v>
      </c>
      <c r="C4739" t="s">
        <v>3359</v>
      </c>
      <c r="D4739" t="s">
        <v>238</v>
      </c>
      <c r="E4739" t="s">
        <v>3573</v>
      </c>
      <c r="F4739" t="s">
        <v>119</v>
      </c>
      <c r="G4739" s="87">
        <v>20191130</v>
      </c>
      <c r="H4739" t="s">
        <v>4447</v>
      </c>
      <c r="I4739" t="s">
        <v>7774</v>
      </c>
      <c r="J4739" t="s">
        <v>7774</v>
      </c>
      <c r="K4739">
        <v>7372</v>
      </c>
      <c r="L4739" t="s">
        <v>7765</v>
      </c>
      <c r="M4739" s="87">
        <v>43808</v>
      </c>
      <c r="N4739" t="s">
        <v>3578</v>
      </c>
      <c r="O4739" t="s">
        <v>3579</v>
      </c>
      <c r="P4739" s="61">
        <v>1519.01</v>
      </c>
      <c r="Q4739" t="s">
        <v>3579</v>
      </c>
      <c r="R4739" s="61">
        <v>1519.01</v>
      </c>
      <c r="S4739" s="61">
        <v>0</v>
      </c>
    </row>
    <row r="4740" spans="1:19" x14ac:dyDescent="0.2">
      <c r="A4740" t="s">
        <v>875</v>
      </c>
      <c r="B4740" t="s">
        <v>2621</v>
      </c>
      <c r="C4740" t="s">
        <v>3359</v>
      </c>
      <c r="D4740" t="s">
        <v>238</v>
      </c>
      <c r="E4740" t="s">
        <v>3573</v>
      </c>
      <c r="F4740" t="s">
        <v>120</v>
      </c>
      <c r="G4740" s="87">
        <v>20191231</v>
      </c>
      <c r="H4740" t="s">
        <v>4447</v>
      </c>
      <c r="I4740" t="s">
        <v>7774</v>
      </c>
      <c r="J4740" t="s">
        <v>7774</v>
      </c>
      <c r="K4740">
        <v>7415</v>
      </c>
      <c r="L4740" t="s">
        <v>7766</v>
      </c>
      <c r="M4740" s="87">
        <v>43840</v>
      </c>
      <c r="N4740" t="s">
        <v>3620</v>
      </c>
      <c r="O4740" t="s">
        <v>3579</v>
      </c>
      <c r="P4740" s="61">
        <v>1569.64</v>
      </c>
      <c r="Q4740" t="s">
        <v>3579</v>
      </c>
      <c r="R4740" s="61">
        <v>1569.64</v>
      </c>
      <c r="S4740" s="61">
        <v>0</v>
      </c>
    </row>
    <row r="4741" spans="1:19" x14ac:dyDescent="0.2">
      <c r="A4741" t="s">
        <v>875</v>
      </c>
      <c r="B4741" t="s">
        <v>2621</v>
      </c>
      <c r="C4741" t="s">
        <v>3359</v>
      </c>
      <c r="D4741" t="s">
        <v>238</v>
      </c>
      <c r="E4741" t="s">
        <v>3573</v>
      </c>
      <c r="F4741" t="s">
        <v>121</v>
      </c>
      <c r="G4741" s="87">
        <v>20200131</v>
      </c>
      <c r="H4741" t="s">
        <v>4447</v>
      </c>
      <c r="I4741" t="s">
        <v>7774</v>
      </c>
      <c r="J4741" t="s">
        <v>7774</v>
      </c>
      <c r="K4741">
        <v>7477</v>
      </c>
      <c r="L4741" t="s">
        <v>7767</v>
      </c>
      <c r="M4741" s="87">
        <v>43873</v>
      </c>
      <c r="N4741" t="s">
        <v>3620</v>
      </c>
      <c r="O4741" t="s">
        <v>3579</v>
      </c>
      <c r="P4741" s="61">
        <v>1569.64</v>
      </c>
      <c r="Q4741" t="s">
        <v>3579</v>
      </c>
      <c r="R4741" s="61">
        <v>1569.64</v>
      </c>
      <c r="S4741" s="61">
        <v>0</v>
      </c>
    </row>
    <row r="4742" spans="1:19" x14ac:dyDescent="0.2">
      <c r="A4742" t="s">
        <v>875</v>
      </c>
      <c r="B4742" t="s">
        <v>2621</v>
      </c>
      <c r="C4742" t="s">
        <v>3359</v>
      </c>
      <c r="D4742" t="s">
        <v>238</v>
      </c>
      <c r="E4742" t="s">
        <v>3573</v>
      </c>
      <c r="F4742" t="s">
        <v>122</v>
      </c>
      <c r="G4742" s="87">
        <v>20200229</v>
      </c>
      <c r="H4742" t="s">
        <v>4447</v>
      </c>
      <c r="I4742" t="s">
        <v>7774</v>
      </c>
      <c r="J4742" t="s">
        <v>7774</v>
      </c>
      <c r="K4742">
        <v>7517</v>
      </c>
      <c r="L4742" t="s">
        <v>7768</v>
      </c>
      <c r="M4742" s="87">
        <v>43902</v>
      </c>
      <c r="N4742" t="s">
        <v>3620</v>
      </c>
      <c r="O4742" t="s">
        <v>3579</v>
      </c>
      <c r="P4742" s="61">
        <v>1468.37</v>
      </c>
      <c r="Q4742" t="s">
        <v>3579</v>
      </c>
      <c r="R4742" s="61">
        <v>1468.37</v>
      </c>
      <c r="S4742" s="61">
        <v>0</v>
      </c>
    </row>
    <row r="4743" spans="1:19" x14ac:dyDescent="0.2">
      <c r="A4743" t="s">
        <v>875</v>
      </c>
      <c r="B4743" t="s">
        <v>2621</v>
      </c>
      <c r="C4743" t="s">
        <v>3359</v>
      </c>
      <c r="D4743" t="s">
        <v>238</v>
      </c>
      <c r="E4743" t="s">
        <v>3573</v>
      </c>
      <c r="F4743" t="s">
        <v>123</v>
      </c>
      <c r="G4743" s="87">
        <v>20200331</v>
      </c>
      <c r="H4743" t="s">
        <v>4447</v>
      </c>
      <c r="I4743" t="s">
        <v>7774</v>
      </c>
      <c r="J4743" t="s">
        <v>7774</v>
      </c>
      <c r="K4743">
        <v>7578</v>
      </c>
      <c r="L4743" t="s">
        <v>7769</v>
      </c>
      <c r="M4743" s="87">
        <v>43935</v>
      </c>
      <c r="N4743" t="s">
        <v>3578</v>
      </c>
      <c r="O4743" t="s">
        <v>3579</v>
      </c>
      <c r="P4743" s="61">
        <v>1569.64</v>
      </c>
      <c r="Q4743" t="s">
        <v>3579</v>
      </c>
      <c r="R4743" s="61">
        <v>1569.64</v>
      </c>
      <c r="S4743" s="61">
        <v>0</v>
      </c>
    </row>
    <row r="4744" spans="1:19" x14ac:dyDescent="0.2">
      <c r="A4744" t="s">
        <v>875</v>
      </c>
      <c r="B4744" t="s">
        <v>2621</v>
      </c>
      <c r="C4744" t="s">
        <v>3359</v>
      </c>
      <c r="D4744" t="s">
        <v>238</v>
      </c>
      <c r="E4744" t="s">
        <v>3573</v>
      </c>
      <c r="F4744" t="s">
        <v>124</v>
      </c>
      <c r="G4744" s="87">
        <v>20200430</v>
      </c>
      <c r="H4744" t="s">
        <v>4447</v>
      </c>
      <c r="I4744" t="s">
        <v>7774</v>
      </c>
      <c r="J4744" t="s">
        <v>7774</v>
      </c>
      <c r="K4744">
        <v>7611</v>
      </c>
      <c r="L4744" t="s">
        <v>7770</v>
      </c>
      <c r="M4744" s="87">
        <v>43952</v>
      </c>
      <c r="N4744" t="s">
        <v>3620</v>
      </c>
      <c r="O4744" t="s">
        <v>3579</v>
      </c>
      <c r="P4744" s="61">
        <v>1519.01</v>
      </c>
      <c r="Q4744" t="s">
        <v>3579</v>
      </c>
      <c r="R4744" s="61">
        <v>1519.01</v>
      </c>
      <c r="S4744" s="61">
        <v>0</v>
      </c>
    </row>
    <row r="4745" spans="1:19" x14ac:dyDescent="0.2">
      <c r="A4745" t="s">
        <v>875</v>
      </c>
      <c r="B4745" t="s">
        <v>2621</v>
      </c>
      <c r="C4745" t="s">
        <v>3359</v>
      </c>
      <c r="D4745" t="s">
        <v>238</v>
      </c>
      <c r="E4745" t="s">
        <v>3573</v>
      </c>
      <c r="F4745" t="s">
        <v>125</v>
      </c>
      <c r="G4745" s="87">
        <v>20200531</v>
      </c>
      <c r="H4745" t="s">
        <v>4447</v>
      </c>
      <c r="I4745" t="s">
        <v>7774</v>
      </c>
      <c r="J4745" t="s">
        <v>7774</v>
      </c>
      <c r="K4745">
        <v>7665</v>
      </c>
      <c r="L4745" t="s">
        <v>7771</v>
      </c>
      <c r="M4745" s="87">
        <v>43991</v>
      </c>
      <c r="N4745" t="s">
        <v>3620</v>
      </c>
      <c r="O4745" t="s">
        <v>3579</v>
      </c>
      <c r="P4745" s="61">
        <v>1569.64</v>
      </c>
      <c r="Q4745" t="s">
        <v>3579</v>
      </c>
      <c r="R4745" s="61">
        <v>1569.64</v>
      </c>
      <c r="S4745" s="61">
        <v>0</v>
      </c>
    </row>
    <row r="4746" spans="1:19" x14ac:dyDescent="0.2">
      <c r="A4746" t="s">
        <v>875</v>
      </c>
      <c r="B4746" t="s">
        <v>2621</v>
      </c>
      <c r="C4746" t="s">
        <v>3359</v>
      </c>
      <c r="D4746" t="s">
        <v>238</v>
      </c>
      <c r="E4746" t="s">
        <v>3573</v>
      </c>
      <c r="F4746" t="s">
        <v>16</v>
      </c>
      <c r="G4746" s="87">
        <v>20200630</v>
      </c>
      <c r="H4746" t="s">
        <v>3617</v>
      </c>
      <c r="J4746" t="s">
        <v>3618</v>
      </c>
      <c r="K4746">
        <v>7681</v>
      </c>
      <c r="L4746" t="s">
        <v>3619</v>
      </c>
      <c r="M4746" s="87">
        <v>43999</v>
      </c>
      <c r="N4746" t="s">
        <v>3620</v>
      </c>
      <c r="O4746" t="s">
        <v>3579</v>
      </c>
      <c r="P4746" s="61">
        <v>-16962.25</v>
      </c>
      <c r="Q4746" t="s">
        <v>3579</v>
      </c>
      <c r="R4746" s="61">
        <v>0</v>
      </c>
      <c r="S4746" s="61">
        <v>-16962.25</v>
      </c>
    </row>
    <row r="4747" spans="1:19" x14ac:dyDescent="0.2">
      <c r="A4747" t="s">
        <v>875</v>
      </c>
      <c r="B4747" t="s">
        <v>2621</v>
      </c>
      <c r="C4747" t="s">
        <v>3359</v>
      </c>
      <c r="D4747" t="s">
        <v>238</v>
      </c>
      <c r="E4747" t="s">
        <v>3573</v>
      </c>
      <c r="F4747" t="s">
        <v>126</v>
      </c>
      <c r="G4747" s="87">
        <v>20200630</v>
      </c>
      <c r="H4747" t="s">
        <v>4447</v>
      </c>
      <c r="I4747" t="s">
        <v>7774</v>
      </c>
      <c r="J4747" t="s">
        <v>7774</v>
      </c>
      <c r="K4747">
        <v>7716</v>
      </c>
      <c r="L4747" t="s">
        <v>7773</v>
      </c>
      <c r="M4747" s="87">
        <v>44018</v>
      </c>
      <c r="N4747" t="s">
        <v>3620</v>
      </c>
      <c r="O4747" t="s">
        <v>3579</v>
      </c>
      <c r="P4747" s="61">
        <v>1519.01</v>
      </c>
      <c r="Q4747" t="s">
        <v>3579</v>
      </c>
      <c r="R4747" s="61">
        <v>1519.01</v>
      </c>
      <c r="S4747" s="61">
        <v>0</v>
      </c>
    </row>
    <row r="4748" spans="1:19" x14ac:dyDescent="0.2">
      <c r="A4748" t="s">
        <v>875</v>
      </c>
      <c r="B4748" t="s">
        <v>2621</v>
      </c>
      <c r="C4748" t="s">
        <v>3359</v>
      </c>
      <c r="D4748" t="s">
        <v>238</v>
      </c>
      <c r="E4748" t="s">
        <v>3573</v>
      </c>
      <c r="F4748" t="s">
        <v>126</v>
      </c>
      <c r="G4748" s="87">
        <v>20200630</v>
      </c>
      <c r="H4748" t="s">
        <v>4447</v>
      </c>
      <c r="I4748" t="s">
        <v>7774</v>
      </c>
      <c r="J4748" t="s">
        <v>7774</v>
      </c>
      <c r="K4748">
        <v>7718</v>
      </c>
      <c r="L4748" t="s">
        <v>7776</v>
      </c>
      <c r="M4748" s="87">
        <v>44018</v>
      </c>
      <c r="N4748" t="s">
        <v>3620</v>
      </c>
      <c r="O4748" t="s">
        <v>3579</v>
      </c>
      <c r="P4748" s="61">
        <v>-0.06</v>
      </c>
      <c r="Q4748" t="s">
        <v>3579</v>
      </c>
      <c r="R4748" s="61">
        <v>0</v>
      </c>
      <c r="S4748" s="61">
        <v>-0.06</v>
      </c>
    </row>
    <row r="4749" spans="1:19" x14ac:dyDescent="0.2">
      <c r="A4749" t="s">
        <v>875</v>
      </c>
      <c r="B4749" t="s">
        <v>2621</v>
      </c>
      <c r="C4749" t="s">
        <v>3359</v>
      </c>
      <c r="D4749" t="s">
        <v>238</v>
      </c>
      <c r="E4749" t="s">
        <v>3573</v>
      </c>
      <c r="F4749" t="s">
        <v>16</v>
      </c>
      <c r="G4749" s="87">
        <v>20200630</v>
      </c>
      <c r="H4749" t="s">
        <v>3617</v>
      </c>
      <c r="I4749" t="s">
        <v>3618</v>
      </c>
      <c r="J4749" t="s">
        <v>3618</v>
      </c>
      <c r="K4749">
        <v>7718</v>
      </c>
      <c r="L4749" t="s">
        <v>7776</v>
      </c>
      <c r="M4749" s="87">
        <v>44018</v>
      </c>
      <c r="N4749" t="s">
        <v>3620</v>
      </c>
      <c r="O4749" t="s">
        <v>3579</v>
      </c>
      <c r="P4749" s="61">
        <v>0.06</v>
      </c>
      <c r="Q4749" t="s">
        <v>3579</v>
      </c>
      <c r="R4749" s="61">
        <v>0.06</v>
      </c>
      <c r="S4749" s="61">
        <v>0</v>
      </c>
    </row>
    <row r="4750" spans="1:19" x14ac:dyDescent="0.2">
      <c r="A4750" t="s">
        <v>875</v>
      </c>
      <c r="B4750" t="s">
        <v>2621</v>
      </c>
      <c r="C4750" t="s">
        <v>3359</v>
      </c>
      <c r="D4750" t="s">
        <v>238</v>
      </c>
      <c r="E4750" t="s">
        <v>3573</v>
      </c>
      <c r="F4750" t="s">
        <v>16</v>
      </c>
      <c r="G4750" s="87">
        <v>20200630</v>
      </c>
      <c r="H4750" t="s">
        <v>3617</v>
      </c>
      <c r="I4750" t="s">
        <v>3618</v>
      </c>
      <c r="J4750" t="s">
        <v>3618</v>
      </c>
      <c r="K4750">
        <v>7716</v>
      </c>
      <c r="L4750" t="s">
        <v>7773</v>
      </c>
      <c r="M4750" s="87">
        <v>44018</v>
      </c>
      <c r="N4750" t="s">
        <v>3620</v>
      </c>
      <c r="O4750" t="s">
        <v>3579</v>
      </c>
      <c r="P4750" s="61">
        <v>-1519.01</v>
      </c>
      <c r="Q4750" t="s">
        <v>3579</v>
      </c>
      <c r="R4750" s="61">
        <v>0</v>
      </c>
      <c r="S4750" s="61">
        <v>-1519.01</v>
      </c>
    </row>
    <row r="4751" spans="1:19" x14ac:dyDescent="0.2">
      <c r="A4751" t="s">
        <v>876</v>
      </c>
      <c r="B4751" t="s">
        <v>2622</v>
      </c>
      <c r="C4751" t="s">
        <v>3360</v>
      </c>
      <c r="D4751" t="s">
        <v>238</v>
      </c>
      <c r="E4751" t="s">
        <v>3573</v>
      </c>
      <c r="F4751" t="s">
        <v>115</v>
      </c>
      <c r="G4751" s="87">
        <v>20190731</v>
      </c>
      <c r="H4751" t="s">
        <v>4447</v>
      </c>
      <c r="I4751" t="s">
        <v>7774</v>
      </c>
      <c r="J4751" t="s">
        <v>7774</v>
      </c>
      <c r="K4751">
        <v>7182</v>
      </c>
      <c r="L4751" t="s">
        <v>7761</v>
      </c>
      <c r="M4751" s="87">
        <v>43698</v>
      </c>
      <c r="N4751" t="s">
        <v>3620</v>
      </c>
      <c r="O4751" t="s">
        <v>3579</v>
      </c>
      <c r="P4751" s="61">
        <v>453.1</v>
      </c>
      <c r="Q4751" t="s">
        <v>3579</v>
      </c>
      <c r="R4751" s="61">
        <v>453.1</v>
      </c>
      <c r="S4751" s="61">
        <v>0</v>
      </c>
    </row>
    <row r="4752" spans="1:19" x14ac:dyDescent="0.2">
      <c r="A4752" t="s">
        <v>876</v>
      </c>
      <c r="B4752" t="s">
        <v>2622</v>
      </c>
      <c r="C4752" t="s">
        <v>3360</v>
      </c>
      <c r="D4752" t="s">
        <v>238</v>
      </c>
      <c r="E4752" t="s">
        <v>3573</v>
      </c>
      <c r="F4752" t="s">
        <v>116</v>
      </c>
      <c r="G4752" s="87">
        <v>20190831</v>
      </c>
      <c r="H4752" t="s">
        <v>4447</v>
      </c>
      <c r="I4752" t="s">
        <v>7774</v>
      </c>
      <c r="J4752" t="s">
        <v>7774</v>
      </c>
      <c r="K4752">
        <v>7222</v>
      </c>
      <c r="L4752" t="s">
        <v>7762</v>
      </c>
      <c r="M4752" s="87">
        <v>43712</v>
      </c>
      <c r="N4752" t="s">
        <v>3620</v>
      </c>
      <c r="O4752" t="s">
        <v>3579</v>
      </c>
      <c r="P4752" s="61">
        <v>468.21</v>
      </c>
      <c r="Q4752" t="s">
        <v>3579</v>
      </c>
      <c r="R4752" s="61">
        <v>468.21</v>
      </c>
      <c r="S4752" s="61">
        <v>0</v>
      </c>
    </row>
    <row r="4753" spans="1:19" x14ac:dyDescent="0.2">
      <c r="A4753" t="s">
        <v>876</v>
      </c>
      <c r="B4753" t="s">
        <v>2622</v>
      </c>
      <c r="C4753" t="s">
        <v>3360</v>
      </c>
      <c r="D4753" t="s">
        <v>238</v>
      </c>
      <c r="E4753" t="s">
        <v>3573</v>
      </c>
      <c r="F4753" t="s">
        <v>117</v>
      </c>
      <c r="G4753" s="87">
        <v>20190930</v>
      </c>
      <c r="H4753" t="s">
        <v>4447</v>
      </c>
      <c r="I4753" t="s">
        <v>7774</v>
      </c>
      <c r="J4753" t="s">
        <v>7774</v>
      </c>
      <c r="K4753">
        <v>7264</v>
      </c>
      <c r="L4753" t="s">
        <v>7763</v>
      </c>
      <c r="M4753" s="87">
        <v>43741</v>
      </c>
      <c r="N4753" t="s">
        <v>3620</v>
      </c>
      <c r="O4753" t="s">
        <v>3579</v>
      </c>
      <c r="P4753" s="61">
        <v>453.1</v>
      </c>
      <c r="Q4753" t="s">
        <v>3579</v>
      </c>
      <c r="R4753" s="61">
        <v>453.1</v>
      </c>
      <c r="S4753" s="61">
        <v>0</v>
      </c>
    </row>
    <row r="4754" spans="1:19" x14ac:dyDescent="0.2">
      <c r="A4754" t="s">
        <v>876</v>
      </c>
      <c r="B4754" t="s">
        <v>2622</v>
      </c>
      <c r="C4754" t="s">
        <v>3360</v>
      </c>
      <c r="D4754" t="s">
        <v>238</v>
      </c>
      <c r="E4754" t="s">
        <v>3573</v>
      </c>
      <c r="F4754" t="s">
        <v>118</v>
      </c>
      <c r="G4754" s="87">
        <v>20191031</v>
      </c>
      <c r="H4754" t="s">
        <v>4447</v>
      </c>
      <c r="I4754" t="s">
        <v>7774</v>
      </c>
      <c r="J4754" t="s">
        <v>7774</v>
      </c>
      <c r="K4754">
        <v>7328</v>
      </c>
      <c r="L4754" t="s">
        <v>7764</v>
      </c>
      <c r="M4754" s="87">
        <v>43782</v>
      </c>
      <c r="N4754" t="s">
        <v>3620</v>
      </c>
      <c r="O4754" t="s">
        <v>3579</v>
      </c>
      <c r="P4754" s="61">
        <v>468.21</v>
      </c>
      <c r="Q4754" t="s">
        <v>3579</v>
      </c>
      <c r="R4754" s="61">
        <v>468.21</v>
      </c>
      <c r="S4754" s="61">
        <v>0</v>
      </c>
    </row>
    <row r="4755" spans="1:19" x14ac:dyDescent="0.2">
      <c r="A4755" t="s">
        <v>876</v>
      </c>
      <c r="B4755" t="s">
        <v>2622</v>
      </c>
      <c r="C4755" t="s">
        <v>3360</v>
      </c>
      <c r="D4755" t="s">
        <v>238</v>
      </c>
      <c r="E4755" t="s">
        <v>3573</v>
      </c>
      <c r="F4755" t="s">
        <v>119</v>
      </c>
      <c r="G4755" s="87">
        <v>20191130</v>
      </c>
      <c r="H4755" t="s">
        <v>4447</v>
      </c>
      <c r="I4755" t="s">
        <v>7774</v>
      </c>
      <c r="J4755" t="s">
        <v>7774</v>
      </c>
      <c r="K4755">
        <v>7372</v>
      </c>
      <c r="L4755" t="s">
        <v>7765</v>
      </c>
      <c r="M4755" s="87">
        <v>43808</v>
      </c>
      <c r="N4755" t="s">
        <v>3578</v>
      </c>
      <c r="O4755" t="s">
        <v>3579</v>
      </c>
      <c r="P4755" s="61">
        <v>453.1</v>
      </c>
      <c r="Q4755" t="s">
        <v>3579</v>
      </c>
      <c r="R4755" s="61">
        <v>453.1</v>
      </c>
      <c r="S4755" s="61">
        <v>0</v>
      </c>
    </row>
    <row r="4756" spans="1:19" x14ac:dyDescent="0.2">
      <c r="A4756" t="s">
        <v>876</v>
      </c>
      <c r="B4756" t="s">
        <v>2622</v>
      </c>
      <c r="C4756" t="s">
        <v>3360</v>
      </c>
      <c r="D4756" t="s">
        <v>238</v>
      </c>
      <c r="E4756" t="s">
        <v>3573</v>
      </c>
      <c r="F4756" t="s">
        <v>120</v>
      </c>
      <c r="G4756" s="87">
        <v>20191231</v>
      </c>
      <c r="H4756" t="s">
        <v>4447</v>
      </c>
      <c r="I4756" t="s">
        <v>7774</v>
      </c>
      <c r="J4756" t="s">
        <v>7774</v>
      </c>
      <c r="K4756">
        <v>7415</v>
      </c>
      <c r="L4756" t="s">
        <v>7766</v>
      </c>
      <c r="M4756" s="87">
        <v>43840</v>
      </c>
      <c r="N4756" t="s">
        <v>3620</v>
      </c>
      <c r="O4756" t="s">
        <v>3579</v>
      </c>
      <c r="P4756" s="61">
        <v>468.21</v>
      </c>
      <c r="Q4756" t="s">
        <v>3579</v>
      </c>
      <c r="R4756" s="61">
        <v>468.21</v>
      </c>
      <c r="S4756" s="61">
        <v>0</v>
      </c>
    </row>
    <row r="4757" spans="1:19" x14ac:dyDescent="0.2">
      <c r="A4757" t="s">
        <v>876</v>
      </c>
      <c r="B4757" t="s">
        <v>2622</v>
      </c>
      <c r="C4757" t="s">
        <v>3360</v>
      </c>
      <c r="D4757" t="s">
        <v>238</v>
      </c>
      <c r="E4757" t="s">
        <v>3573</v>
      </c>
      <c r="F4757" t="s">
        <v>121</v>
      </c>
      <c r="G4757" s="87">
        <v>20200131</v>
      </c>
      <c r="H4757" t="s">
        <v>4447</v>
      </c>
      <c r="I4757" t="s">
        <v>7774</v>
      </c>
      <c r="J4757" t="s">
        <v>7774</v>
      </c>
      <c r="K4757">
        <v>7477</v>
      </c>
      <c r="L4757" t="s">
        <v>7767</v>
      </c>
      <c r="M4757" s="87">
        <v>43873</v>
      </c>
      <c r="N4757" t="s">
        <v>3620</v>
      </c>
      <c r="O4757" t="s">
        <v>3579</v>
      </c>
      <c r="P4757" s="61">
        <v>468.21</v>
      </c>
      <c r="Q4757" t="s">
        <v>3579</v>
      </c>
      <c r="R4757" s="61">
        <v>468.21</v>
      </c>
      <c r="S4757" s="61">
        <v>0</v>
      </c>
    </row>
    <row r="4758" spans="1:19" x14ac:dyDescent="0.2">
      <c r="A4758" t="s">
        <v>876</v>
      </c>
      <c r="B4758" t="s">
        <v>2622</v>
      </c>
      <c r="C4758" t="s">
        <v>3360</v>
      </c>
      <c r="D4758" t="s">
        <v>238</v>
      </c>
      <c r="E4758" t="s">
        <v>3573</v>
      </c>
      <c r="F4758" t="s">
        <v>122</v>
      </c>
      <c r="G4758" s="87">
        <v>20200229</v>
      </c>
      <c r="H4758" t="s">
        <v>4447</v>
      </c>
      <c r="I4758" t="s">
        <v>7774</v>
      </c>
      <c r="J4758" t="s">
        <v>7774</v>
      </c>
      <c r="K4758">
        <v>7517</v>
      </c>
      <c r="L4758" t="s">
        <v>7768</v>
      </c>
      <c r="M4758" s="87">
        <v>43902</v>
      </c>
      <c r="N4758" t="s">
        <v>3620</v>
      </c>
      <c r="O4758" t="s">
        <v>3579</v>
      </c>
      <c r="P4758" s="61">
        <v>438</v>
      </c>
      <c r="Q4758" t="s">
        <v>3579</v>
      </c>
      <c r="R4758" s="61">
        <v>438</v>
      </c>
      <c r="S4758" s="61">
        <v>0</v>
      </c>
    </row>
    <row r="4759" spans="1:19" x14ac:dyDescent="0.2">
      <c r="A4759" t="s">
        <v>876</v>
      </c>
      <c r="B4759" t="s">
        <v>2622</v>
      </c>
      <c r="C4759" t="s">
        <v>3360</v>
      </c>
      <c r="D4759" t="s">
        <v>238</v>
      </c>
      <c r="E4759" t="s">
        <v>3573</v>
      </c>
      <c r="F4759" t="s">
        <v>123</v>
      </c>
      <c r="G4759" s="87">
        <v>20200331</v>
      </c>
      <c r="H4759" t="s">
        <v>4447</v>
      </c>
      <c r="I4759" t="s">
        <v>7774</v>
      </c>
      <c r="J4759" t="s">
        <v>7774</v>
      </c>
      <c r="K4759">
        <v>7578</v>
      </c>
      <c r="L4759" t="s">
        <v>7769</v>
      </c>
      <c r="M4759" s="87">
        <v>43935</v>
      </c>
      <c r="N4759" t="s">
        <v>3578</v>
      </c>
      <c r="O4759" t="s">
        <v>3579</v>
      </c>
      <c r="P4759" s="61">
        <v>468.21</v>
      </c>
      <c r="Q4759" t="s">
        <v>3579</v>
      </c>
      <c r="R4759" s="61">
        <v>468.21</v>
      </c>
      <c r="S4759" s="61">
        <v>0</v>
      </c>
    </row>
    <row r="4760" spans="1:19" x14ac:dyDescent="0.2">
      <c r="A4760" t="s">
        <v>876</v>
      </c>
      <c r="B4760" t="s">
        <v>2622</v>
      </c>
      <c r="C4760" t="s">
        <v>3360</v>
      </c>
      <c r="D4760" t="s">
        <v>238</v>
      </c>
      <c r="E4760" t="s">
        <v>3573</v>
      </c>
      <c r="F4760" t="s">
        <v>124</v>
      </c>
      <c r="G4760" s="87">
        <v>20200430</v>
      </c>
      <c r="H4760" t="s">
        <v>4447</v>
      </c>
      <c r="I4760" t="s">
        <v>7774</v>
      </c>
      <c r="J4760" t="s">
        <v>7774</v>
      </c>
      <c r="K4760">
        <v>7611</v>
      </c>
      <c r="L4760" t="s">
        <v>7770</v>
      </c>
      <c r="M4760" s="87">
        <v>43952</v>
      </c>
      <c r="N4760" t="s">
        <v>3620</v>
      </c>
      <c r="O4760" t="s">
        <v>3579</v>
      </c>
      <c r="P4760" s="61">
        <v>453.1</v>
      </c>
      <c r="Q4760" t="s">
        <v>3579</v>
      </c>
      <c r="R4760" s="61">
        <v>453.1</v>
      </c>
      <c r="S4760" s="61">
        <v>0</v>
      </c>
    </row>
    <row r="4761" spans="1:19" x14ac:dyDescent="0.2">
      <c r="A4761" t="s">
        <v>876</v>
      </c>
      <c r="B4761" t="s">
        <v>2622</v>
      </c>
      <c r="C4761" t="s">
        <v>3360</v>
      </c>
      <c r="D4761" t="s">
        <v>238</v>
      </c>
      <c r="E4761" t="s">
        <v>3573</v>
      </c>
      <c r="F4761" t="s">
        <v>125</v>
      </c>
      <c r="G4761" s="87">
        <v>20200531</v>
      </c>
      <c r="H4761" t="s">
        <v>4447</v>
      </c>
      <c r="I4761" t="s">
        <v>7774</v>
      </c>
      <c r="J4761" t="s">
        <v>7774</v>
      </c>
      <c r="K4761">
        <v>7665</v>
      </c>
      <c r="L4761" t="s">
        <v>7771</v>
      </c>
      <c r="M4761" s="87">
        <v>43991</v>
      </c>
      <c r="N4761" t="s">
        <v>3620</v>
      </c>
      <c r="O4761" t="s">
        <v>3579</v>
      </c>
      <c r="P4761" s="61">
        <v>468.21</v>
      </c>
      <c r="Q4761" t="s">
        <v>3579</v>
      </c>
      <c r="R4761" s="61">
        <v>468.21</v>
      </c>
      <c r="S4761" s="61">
        <v>0</v>
      </c>
    </row>
    <row r="4762" spans="1:19" x14ac:dyDescent="0.2">
      <c r="A4762" t="s">
        <v>876</v>
      </c>
      <c r="B4762" t="s">
        <v>2622</v>
      </c>
      <c r="C4762" t="s">
        <v>3360</v>
      </c>
      <c r="D4762" t="s">
        <v>238</v>
      </c>
      <c r="E4762" t="s">
        <v>3573</v>
      </c>
      <c r="F4762" t="s">
        <v>16</v>
      </c>
      <c r="G4762" s="87">
        <v>20200630</v>
      </c>
      <c r="H4762" t="s">
        <v>3617</v>
      </c>
      <c r="J4762" t="s">
        <v>3618</v>
      </c>
      <c r="K4762">
        <v>7681</v>
      </c>
      <c r="L4762" t="s">
        <v>3619</v>
      </c>
      <c r="M4762" s="87">
        <v>43999</v>
      </c>
      <c r="N4762" t="s">
        <v>3620</v>
      </c>
      <c r="O4762" t="s">
        <v>3579</v>
      </c>
      <c r="P4762" s="61">
        <v>-5059.66</v>
      </c>
      <c r="Q4762" t="s">
        <v>3579</v>
      </c>
      <c r="R4762" s="61">
        <v>0</v>
      </c>
      <c r="S4762" s="61">
        <v>-5059.66</v>
      </c>
    </row>
    <row r="4763" spans="1:19" x14ac:dyDescent="0.2">
      <c r="A4763" t="s">
        <v>876</v>
      </c>
      <c r="B4763" t="s">
        <v>2622</v>
      </c>
      <c r="C4763" t="s">
        <v>3360</v>
      </c>
      <c r="D4763" t="s">
        <v>238</v>
      </c>
      <c r="E4763" t="s">
        <v>3573</v>
      </c>
      <c r="F4763" t="s">
        <v>126</v>
      </c>
      <c r="G4763" s="87">
        <v>20200630</v>
      </c>
      <c r="H4763" t="s">
        <v>4447</v>
      </c>
      <c r="I4763" t="s">
        <v>7774</v>
      </c>
      <c r="J4763" t="s">
        <v>7774</v>
      </c>
      <c r="K4763">
        <v>7717</v>
      </c>
      <c r="L4763" t="s">
        <v>7772</v>
      </c>
      <c r="M4763" s="87">
        <v>44018</v>
      </c>
      <c r="N4763" t="s">
        <v>3620</v>
      </c>
      <c r="O4763" t="s">
        <v>3579</v>
      </c>
      <c r="P4763" s="61">
        <v>-0.01</v>
      </c>
      <c r="Q4763" t="s">
        <v>3579</v>
      </c>
      <c r="R4763" s="61">
        <v>0</v>
      </c>
      <c r="S4763" s="61">
        <v>-0.01</v>
      </c>
    </row>
    <row r="4764" spans="1:19" x14ac:dyDescent="0.2">
      <c r="A4764" t="s">
        <v>876</v>
      </c>
      <c r="B4764" t="s">
        <v>2622</v>
      </c>
      <c r="C4764" t="s">
        <v>3360</v>
      </c>
      <c r="D4764" t="s">
        <v>238</v>
      </c>
      <c r="E4764" t="s">
        <v>3573</v>
      </c>
      <c r="F4764" t="s">
        <v>126</v>
      </c>
      <c r="G4764" s="87">
        <v>20200630</v>
      </c>
      <c r="H4764" t="s">
        <v>4447</v>
      </c>
      <c r="I4764" t="s">
        <v>7774</v>
      </c>
      <c r="J4764" t="s">
        <v>7774</v>
      </c>
      <c r="K4764">
        <v>7716</v>
      </c>
      <c r="L4764" t="s">
        <v>7773</v>
      </c>
      <c r="M4764" s="87">
        <v>44018</v>
      </c>
      <c r="N4764" t="s">
        <v>3620</v>
      </c>
      <c r="O4764" t="s">
        <v>3579</v>
      </c>
      <c r="P4764" s="61">
        <v>453.1</v>
      </c>
      <c r="Q4764" t="s">
        <v>3579</v>
      </c>
      <c r="R4764" s="61">
        <v>453.1</v>
      </c>
      <c r="S4764" s="61">
        <v>0</v>
      </c>
    </row>
    <row r="4765" spans="1:19" x14ac:dyDescent="0.2">
      <c r="A4765" t="s">
        <v>876</v>
      </c>
      <c r="B4765" t="s">
        <v>2622</v>
      </c>
      <c r="C4765" t="s">
        <v>3360</v>
      </c>
      <c r="D4765" t="s">
        <v>238</v>
      </c>
      <c r="E4765" t="s">
        <v>3573</v>
      </c>
      <c r="F4765" t="s">
        <v>16</v>
      </c>
      <c r="G4765" s="87">
        <v>20200630</v>
      </c>
      <c r="H4765" t="s">
        <v>3617</v>
      </c>
      <c r="I4765" t="s">
        <v>3618</v>
      </c>
      <c r="J4765" t="s">
        <v>3618</v>
      </c>
      <c r="K4765">
        <v>7717</v>
      </c>
      <c r="L4765" t="s">
        <v>7772</v>
      </c>
      <c r="M4765" s="87">
        <v>44018</v>
      </c>
      <c r="N4765" t="s">
        <v>3620</v>
      </c>
      <c r="O4765" t="s">
        <v>3579</v>
      </c>
      <c r="P4765" s="61">
        <v>0.01</v>
      </c>
      <c r="Q4765" t="s">
        <v>3579</v>
      </c>
      <c r="R4765" s="61">
        <v>0.01</v>
      </c>
      <c r="S4765" s="61">
        <v>0</v>
      </c>
    </row>
    <row r="4766" spans="1:19" x14ac:dyDescent="0.2">
      <c r="A4766" t="s">
        <v>876</v>
      </c>
      <c r="B4766" t="s">
        <v>2622</v>
      </c>
      <c r="C4766" t="s">
        <v>3360</v>
      </c>
      <c r="D4766" t="s">
        <v>238</v>
      </c>
      <c r="E4766" t="s">
        <v>3573</v>
      </c>
      <c r="F4766" t="s">
        <v>16</v>
      </c>
      <c r="G4766" s="87">
        <v>20200630</v>
      </c>
      <c r="H4766" t="s">
        <v>3617</v>
      </c>
      <c r="I4766" t="s">
        <v>3618</v>
      </c>
      <c r="J4766" t="s">
        <v>3618</v>
      </c>
      <c r="K4766">
        <v>7716</v>
      </c>
      <c r="L4766" t="s">
        <v>7773</v>
      </c>
      <c r="M4766" s="87">
        <v>44018</v>
      </c>
      <c r="N4766" t="s">
        <v>3620</v>
      </c>
      <c r="O4766" t="s">
        <v>3579</v>
      </c>
      <c r="P4766" s="61">
        <v>-453.1</v>
      </c>
      <c r="Q4766" t="s">
        <v>3579</v>
      </c>
      <c r="R4766" s="61">
        <v>0</v>
      </c>
      <c r="S4766" s="61">
        <v>-453.1</v>
      </c>
    </row>
    <row r="4767" spans="1:19" x14ac:dyDescent="0.2">
      <c r="A4767" t="s">
        <v>877</v>
      </c>
      <c r="B4767" t="s">
        <v>2623</v>
      </c>
      <c r="C4767" t="s">
        <v>3361</v>
      </c>
      <c r="D4767" t="s">
        <v>238</v>
      </c>
      <c r="E4767" t="s">
        <v>3573</v>
      </c>
      <c r="F4767" t="s">
        <v>115</v>
      </c>
      <c r="G4767" s="87">
        <v>20190731</v>
      </c>
      <c r="H4767" t="s">
        <v>4447</v>
      </c>
      <c r="I4767" t="s">
        <v>7774</v>
      </c>
      <c r="J4767" t="s">
        <v>7774</v>
      </c>
      <c r="K4767">
        <v>7182</v>
      </c>
      <c r="L4767" t="s">
        <v>7761</v>
      </c>
      <c r="M4767" s="87">
        <v>43698</v>
      </c>
      <c r="N4767" t="s">
        <v>3620</v>
      </c>
      <c r="O4767" t="s">
        <v>3579</v>
      </c>
      <c r="P4767" s="61">
        <v>1086.3599999999999</v>
      </c>
      <c r="Q4767" t="s">
        <v>3579</v>
      </c>
      <c r="R4767" s="61">
        <v>1086.3599999999999</v>
      </c>
      <c r="S4767" s="61">
        <v>0</v>
      </c>
    </row>
    <row r="4768" spans="1:19" x14ac:dyDescent="0.2">
      <c r="A4768" t="s">
        <v>877</v>
      </c>
      <c r="B4768" t="s">
        <v>2623</v>
      </c>
      <c r="C4768" t="s">
        <v>3361</v>
      </c>
      <c r="D4768" t="s">
        <v>238</v>
      </c>
      <c r="E4768" t="s">
        <v>3573</v>
      </c>
      <c r="F4768" t="s">
        <v>116</v>
      </c>
      <c r="G4768" s="87">
        <v>20190831</v>
      </c>
      <c r="H4768" t="s">
        <v>4447</v>
      </c>
      <c r="I4768" t="s">
        <v>7774</v>
      </c>
      <c r="J4768" t="s">
        <v>7774</v>
      </c>
      <c r="K4768">
        <v>7222</v>
      </c>
      <c r="L4768" t="s">
        <v>7762</v>
      </c>
      <c r="M4768" s="87">
        <v>43712</v>
      </c>
      <c r="N4768" t="s">
        <v>3620</v>
      </c>
      <c r="O4768" t="s">
        <v>3579</v>
      </c>
      <c r="P4768" s="61">
        <v>1122.57</v>
      </c>
      <c r="Q4768" t="s">
        <v>3579</v>
      </c>
      <c r="R4768" s="61">
        <v>1122.57</v>
      </c>
      <c r="S4768" s="61">
        <v>0</v>
      </c>
    </row>
    <row r="4769" spans="1:19" x14ac:dyDescent="0.2">
      <c r="A4769" t="s">
        <v>877</v>
      </c>
      <c r="B4769" t="s">
        <v>2623</v>
      </c>
      <c r="C4769" t="s">
        <v>3361</v>
      </c>
      <c r="D4769" t="s">
        <v>238</v>
      </c>
      <c r="E4769" t="s">
        <v>3573</v>
      </c>
      <c r="F4769" t="s">
        <v>117</v>
      </c>
      <c r="G4769" s="87">
        <v>20190930</v>
      </c>
      <c r="H4769" t="s">
        <v>4447</v>
      </c>
      <c r="I4769" t="s">
        <v>7774</v>
      </c>
      <c r="J4769" t="s">
        <v>7774</v>
      </c>
      <c r="K4769">
        <v>7264</v>
      </c>
      <c r="L4769" t="s">
        <v>7763</v>
      </c>
      <c r="M4769" s="87">
        <v>43741</v>
      </c>
      <c r="N4769" t="s">
        <v>3620</v>
      </c>
      <c r="O4769" t="s">
        <v>3579</v>
      </c>
      <c r="P4769" s="61">
        <v>1086.3599999999999</v>
      </c>
      <c r="Q4769" t="s">
        <v>3579</v>
      </c>
      <c r="R4769" s="61">
        <v>1086.3599999999999</v>
      </c>
      <c r="S4769" s="61">
        <v>0</v>
      </c>
    </row>
    <row r="4770" spans="1:19" x14ac:dyDescent="0.2">
      <c r="A4770" t="s">
        <v>877</v>
      </c>
      <c r="B4770" t="s">
        <v>2623</v>
      </c>
      <c r="C4770" t="s">
        <v>3361</v>
      </c>
      <c r="D4770" t="s">
        <v>238</v>
      </c>
      <c r="E4770" t="s">
        <v>3573</v>
      </c>
      <c r="F4770" t="s">
        <v>118</v>
      </c>
      <c r="G4770" s="87">
        <v>20191031</v>
      </c>
      <c r="H4770" t="s">
        <v>4447</v>
      </c>
      <c r="I4770" t="s">
        <v>7774</v>
      </c>
      <c r="J4770" t="s">
        <v>7774</v>
      </c>
      <c r="K4770">
        <v>7328</v>
      </c>
      <c r="L4770" t="s">
        <v>7764</v>
      </c>
      <c r="M4770" s="87">
        <v>43782</v>
      </c>
      <c r="N4770" t="s">
        <v>3620</v>
      </c>
      <c r="O4770" t="s">
        <v>3579</v>
      </c>
      <c r="P4770" s="61">
        <v>1122.57</v>
      </c>
      <c r="Q4770" t="s">
        <v>3579</v>
      </c>
      <c r="R4770" s="61">
        <v>1122.57</v>
      </c>
      <c r="S4770" s="61">
        <v>0</v>
      </c>
    </row>
    <row r="4771" spans="1:19" x14ac:dyDescent="0.2">
      <c r="A4771" t="s">
        <v>877</v>
      </c>
      <c r="B4771" t="s">
        <v>2623</v>
      </c>
      <c r="C4771" t="s">
        <v>3361</v>
      </c>
      <c r="D4771" t="s">
        <v>238</v>
      </c>
      <c r="E4771" t="s">
        <v>3573</v>
      </c>
      <c r="F4771" t="s">
        <v>119</v>
      </c>
      <c r="G4771" s="87">
        <v>20191130</v>
      </c>
      <c r="H4771" t="s">
        <v>4447</v>
      </c>
      <c r="I4771" t="s">
        <v>7774</v>
      </c>
      <c r="J4771" t="s">
        <v>7774</v>
      </c>
      <c r="K4771">
        <v>7372</v>
      </c>
      <c r="L4771" t="s">
        <v>7765</v>
      </c>
      <c r="M4771" s="87">
        <v>43808</v>
      </c>
      <c r="N4771" t="s">
        <v>3578</v>
      </c>
      <c r="O4771" t="s">
        <v>3579</v>
      </c>
      <c r="P4771" s="61">
        <v>1086.3599999999999</v>
      </c>
      <c r="Q4771" t="s">
        <v>3579</v>
      </c>
      <c r="R4771" s="61">
        <v>1086.3599999999999</v>
      </c>
      <c r="S4771" s="61">
        <v>0</v>
      </c>
    </row>
    <row r="4772" spans="1:19" x14ac:dyDescent="0.2">
      <c r="A4772" t="s">
        <v>877</v>
      </c>
      <c r="B4772" t="s">
        <v>2623</v>
      </c>
      <c r="C4772" t="s">
        <v>3361</v>
      </c>
      <c r="D4772" t="s">
        <v>238</v>
      </c>
      <c r="E4772" t="s">
        <v>3573</v>
      </c>
      <c r="F4772" t="s">
        <v>120</v>
      </c>
      <c r="G4772" s="87">
        <v>20191231</v>
      </c>
      <c r="H4772" t="s">
        <v>4447</v>
      </c>
      <c r="I4772" t="s">
        <v>7774</v>
      </c>
      <c r="J4772" t="s">
        <v>7774</v>
      </c>
      <c r="K4772">
        <v>7415</v>
      </c>
      <c r="L4772" t="s">
        <v>7766</v>
      </c>
      <c r="M4772" s="87">
        <v>43840</v>
      </c>
      <c r="N4772" t="s">
        <v>3620</v>
      </c>
      <c r="O4772" t="s">
        <v>3579</v>
      </c>
      <c r="P4772" s="61">
        <v>1122.57</v>
      </c>
      <c r="Q4772" t="s">
        <v>3579</v>
      </c>
      <c r="R4772" s="61">
        <v>1122.57</v>
      </c>
      <c r="S4772" s="61">
        <v>0</v>
      </c>
    </row>
    <row r="4773" spans="1:19" x14ac:dyDescent="0.2">
      <c r="A4773" t="s">
        <v>877</v>
      </c>
      <c r="B4773" t="s">
        <v>2623</v>
      </c>
      <c r="C4773" t="s">
        <v>3361</v>
      </c>
      <c r="D4773" t="s">
        <v>238</v>
      </c>
      <c r="E4773" t="s">
        <v>3573</v>
      </c>
      <c r="F4773" t="s">
        <v>121</v>
      </c>
      <c r="G4773" s="87">
        <v>20200131</v>
      </c>
      <c r="H4773" t="s">
        <v>4447</v>
      </c>
      <c r="I4773" t="s">
        <v>7774</v>
      </c>
      <c r="J4773" t="s">
        <v>7774</v>
      </c>
      <c r="K4773">
        <v>7477</v>
      </c>
      <c r="L4773" t="s">
        <v>7767</v>
      </c>
      <c r="M4773" s="87">
        <v>43873</v>
      </c>
      <c r="N4773" t="s">
        <v>3620</v>
      </c>
      <c r="O4773" t="s">
        <v>3579</v>
      </c>
      <c r="P4773" s="61">
        <v>1122.57</v>
      </c>
      <c r="Q4773" t="s">
        <v>3579</v>
      </c>
      <c r="R4773" s="61">
        <v>1122.57</v>
      </c>
      <c r="S4773" s="61">
        <v>0</v>
      </c>
    </row>
    <row r="4774" spans="1:19" x14ac:dyDescent="0.2">
      <c r="A4774" t="s">
        <v>877</v>
      </c>
      <c r="B4774" t="s">
        <v>2623</v>
      </c>
      <c r="C4774" t="s">
        <v>3361</v>
      </c>
      <c r="D4774" t="s">
        <v>238</v>
      </c>
      <c r="E4774" t="s">
        <v>3573</v>
      </c>
      <c r="F4774" t="s">
        <v>122</v>
      </c>
      <c r="G4774" s="87">
        <v>20200229</v>
      </c>
      <c r="H4774" t="s">
        <v>4447</v>
      </c>
      <c r="I4774" t="s">
        <v>7774</v>
      </c>
      <c r="J4774" t="s">
        <v>7774</v>
      </c>
      <c r="K4774">
        <v>7517</v>
      </c>
      <c r="L4774" t="s">
        <v>7768</v>
      </c>
      <c r="M4774" s="87">
        <v>43902</v>
      </c>
      <c r="N4774" t="s">
        <v>3620</v>
      </c>
      <c r="O4774" t="s">
        <v>3579</v>
      </c>
      <c r="P4774" s="61">
        <v>1050.1500000000001</v>
      </c>
      <c r="Q4774" t="s">
        <v>3579</v>
      </c>
      <c r="R4774" s="61">
        <v>1050.1500000000001</v>
      </c>
      <c r="S4774" s="61">
        <v>0</v>
      </c>
    </row>
    <row r="4775" spans="1:19" x14ac:dyDescent="0.2">
      <c r="A4775" t="s">
        <v>877</v>
      </c>
      <c r="B4775" t="s">
        <v>2623</v>
      </c>
      <c r="C4775" t="s">
        <v>3361</v>
      </c>
      <c r="D4775" t="s">
        <v>238</v>
      </c>
      <c r="E4775" t="s">
        <v>3573</v>
      </c>
      <c r="F4775" t="s">
        <v>123</v>
      </c>
      <c r="G4775" s="87">
        <v>20200331</v>
      </c>
      <c r="H4775" t="s">
        <v>4447</v>
      </c>
      <c r="I4775" t="s">
        <v>7774</v>
      </c>
      <c r="J4775" t="s">
        <v>7774</v>
      </c>
      <c r="K4775">
        <v>7578</v>
      </c>
      <c r="L4775" t="s">
        <v>7769</v>
      </c>
      <c r="M4775" s="87">
        <v>43935</v>
      </c>
      <c r="N4775" t="s">
        <v>3578</v>
      </c>
      <c r="O4775" t="s">
        <v>3579</v>
      </c>
      <c r="P4775" s="61">
        <v>1122.57</v>
      </c>
      <c r="Q4775" t="s">
        <v>3579</v>
      </c>
      <c r="R4775" s="61">
        <v>1122.57</v>
      </c>
      <c r="S4775" s="61">
        <v>0</v>
      </c>
    </row>
    <row r="4776" spans="1:19" x14ac:dyDescent="0.2">
      <c r="A4776" t="s">
        <v>877</v>
      </c>
      <c r="B4776" t="s">
        <v>2623</v>
      </c>
      <c r="C4776" t="s">
        <v>3361</v>
      </c>
      <c r="D4776" t="s">
        <v>238</v>
      </c>
      <c r="E4776" t="s">
        <v>3573</v>
      </c>
      <c r="F4776" t="s">
        <v>124</v>
      </c>
      <c r="G4776" s="87">
        <v>20200430</v>
      </c>
      <c r="H4776" t="s">
        <v>4447</v>
      </c>
      <c r="I4776" t="s">
        <v>7774</v>
      </c>
      <c r="J4776" t="s">
        <v>7774</v>
      </c>
      <c r="K4776">
        <v>7611</v>
      </c>
      <c r="L4776" t="s">
        <v>7770</v>
      </c>
      <c r="M4776" s="87">
        <v>43952</v>
      </c>
      <c r="N4776" t="s">
        <v>3620</v>
      </c>
      <c r="O4776" t="s">
        <v>3579</v>
      </c>
      <c r="P4776" s="61">
        <v>1086.3599999999999</v>
      </c>
      <c r="Q4776" t="s">
        <v>3579</v>
      </c>
      <c r="R4776" s="61">
        <v>1086.3599999999999</v>
      </c>
      <c r="S4776" s="61">
        <v>0</v>
      </c>
    </row>
    <row r="4777" spans="1:19" x14ac:dyDescent="0.2">
      <c r="A4777" t="s">
        <v>877</v>
      </c>
      <c r="B4777" t="s">
        <v>2623</v>
      </c>
      <c r="C4777" t="s">
        <v>3361</v>
      </c>
      <c r="D4777" t="s">
        <v>238</v>
      </c>
      <c r="E4777" t="s">
        <v>3573</v>
      </c>
      <c r="F4777" t="s">
        <v>125</v>
      </c>
      <c r="G4777" s="87">
        <v>20200531</v>
      </c>
      <c r="H4777" t="s">
        <v>4447</v>
      </c>
      <c r="I4777" t="s">
        <v>7774</v>
      </c>
      <c r="J4777" t="s">
        <v>7774</v>
      </c>
      <c r="K4777">
        <v>7665</v>
      </c>
      <c r="L4777" t="s">
        <v>7771</v>
      </c>
      <c r="M4777" s="87">
        <v>43991</v>
      </c>
      <c r="N4777" t="s">
        <v>3620</v>
      </c>
      <c r="O4777" t="s">
        <v>3579</v>
      </c>
      <c r="P4777" s="61">
        <v>1122.57</v>
      </c>
      <c r="Q4777" t="s">
        <v>3579</v>
      </c>
      <c r="R4777" s="61">
        <v>1122.57</v>
      </c>
      <c r="S4777" s="61">
        <v>0</v>
      </c>
    </row>
    <row r="4778" spans="1:19" x14ac:dyDescent="0.2">
      <c r="A4778" t="s">
        <v>877</v>
      </c>
      <c r="B4778" t="s">
        <v>2623</v>
      </c>
      <c r="C4778" t="s">
        <v>3361</v>
      </c>
      <c r="D4778" t="s">
        <v>238</v>
      </c>
      <c r="E4778" t="s">
        <v>3573</v>
      </c>
      <c r="F4778" t="s">
        <v>16</v>
      </c>
      <c r="G4778" s="87">
        <v>20200630</v>
      </c>
      <c r="H4778" t="s">
        <v>3617</v>
      </c>
      <c r="J4778" t="s">
        <v>3618</v>
      </c>
      <c r="K4778">
        <v>7681</v>
      </c>
      <c r="L4778" t="s">
        <v>3619</v>
      </c>
      <c r="M4778" s="87">
        <v>43999</v>
      </c>
      <c r="N4778" t="s">
        <v>3620</v>
      </c>
      <c r="O4778" t="s">
        <v>3579</v>
      </c>
      <c r="P4778" s="61">
        <v>-12131.01</v>
      </c>
      <c r="Q4778" t="s">
        <v>3579</v>
      </c>
      <c r="R4778" s="61">
        <v>0</v>
      </c>
      <c r="S4778" s="61">
        <v>-12131.01</v>
      </c>
    </row>
    <row r="4779" spans="1:19" x14ac:dyDescent="0.2">
      <c r="A4779" t="s">
        <v>877</v>
      </c>
      <c r="B4779" t="s">
        <v>2623</v>
      </c>
      <c r="C4779" t="s">
        <v>3361</v>
      </c>
      <c r="D4779" t="s">
        <v>238</v>
      </c>
      <c r="E4779" t="s">
        <v>3573</v>
      </c>
      <c r="F4779" t="s">
        <v>126</v>
      </c>
      <c r="G4779" s="87">
        <v>20200630</v>
      </c>
      <c r="H4779" t="s">
        <v>4447</v>
      </c>
      <c r="I4779" t="s">
        <v>7774</v>
      </c>
      <c r="J4779" t="s">
        <v>7774</v>
      </c>
      <c r="K4779">
        <v>7716</v>
      </c>
      <c r="L4779" t="s">
        <v>7773</v>
      </c>
      <c r="M4779" s="87">
        <v>44018</v>
      </c>
      <c r="N4779" t="s">
        <v>3620</v>
      </c>
      <c r="O4779" t="s">
        <v>3579</v>
      </c>
      <c r="P4779" s="61">
        <v>1086.3599999999999</v>
      </c>
      <c r="Q4779" t="s">
        <v>3579</v>
      </c>
      <c r="R4779" s="61">
        <v>1086.3599999999999</v>
      </c>
      <c r="S4779" s="61">
        <v>0</v>
      </c>
    </row>
    <row r="4780" spans="1:19" x14ac:dyDescent="0.2">
      <c r="A4780" t="s">
        <v>877</v>
      </c>
      <c r="B4780" t="s">
        <v>2623</v>
      </c>
      <c r="C4780" t="s">
        <v>3361</v>
      </c>
      <c r="D4780" t="s">
        <v>238</v>
      </c>
      <c r="E4780" t="s">
        <v>3573</v>
      </c>
      <c r="F4780" t="s">
        <v>126</v>
      </c>
      <c r="G4780" s="87">
        <v>20200630</v>
      </c>
      <c r="H4780" t="s">
        <v>4447</v>
      </c>
      <c r="I4780" t="s">
        <v>7774</v>
      </c>
      <c r="J4780" t="s">
        <v>7774</v>
      </c>
      <c r="K4780">
        <v>7717</v>
      </c>
      <c r="L4780" t="s">
        <v>7772</v>
      </c>
      <c r="M4780" s="87">
        <v>44018</v>
      </c>
      <c r="N4780" t="s">
        <v>3620</v>
      </c>
      <c r="O4780" t="s">
        <v>3579</v>
      </c>
      <c r="P4780" s="61">
        <v>-0.02</v>
      </c>
      <c r="Q4780" t="s">
        <v>3579</v>
      </c>
      <c r="R4780" s="61">
        <v>0</v>
      </c>
      <c r="S4780" s="61">
        <v>-0.02</v>
      </c>
    </row>
    <row r="4781" spans="1:19" x14ac:dyDescent="0.2">
      <c r="A4781" t="s">
        <v>877</v>
      </c>
      <c r="B4781" t="s">
        <v>2623</v>
      </c>
      <c r="C4781" t="s">
        <v>3361</v>
      </c>
      <c r="D4781" t="s">
        <v>238</v>
      </c>
      <c r="E4781" t="s">
        <v>3573</v>
      </c>
      <c r="F4781" t="s">
        <v>16</v>
      </c>
      <c r="G4781" s="87">
        <v>20200630</v>
      </c>
      <c r="H4781" t="s">
        <v>3617</v>
      </c>
      <c r="I4781" t="s">
        <v>3618</v>
      </c>
      <c r="J4781" t="s">
        <v>3618</v>
      </c>
      <c r="K4781">
        <v>7717</v>
      </c>
      <c r="L4781" t="s">
        <v>7772</v>
      </c>
      <c r="M4781" s="87">
        <v>44018</v>
      </c>
      <c r="N4781" t="s">
        <v>3620</v>
      </c>
      <c r="O4781" t="s">
        <v>3579</v>
      </c>
      <c r="P4781" s="61">
        <v>0.02</v>
      </c>
      <c r="Q4781" t="s">
        <v>3579</v>
      </c>
      <c r="R4781" s="61">
        <v>0.02</v>
      </c>
      <c r="S4781" s="61">
        <v>0</v>
      </c>
    </row>
    <row r="4782" spans="1:19" x14ac:dyDescent="0.2">
      <c r="A4782" t="s">
        <v>877</v>
      </c>
      <c r="B4782" t="s">
        <v>2623</v>
      </c>
      <c r="C4782" t="s">
        <v>3361</v>
      </c>
      <c r="D4782" t="s">
        <v>238</v>
      </c>
      <c r="E4782" t="s">
        <v>3573</v>
      </c>
      <c r="F4782" t="s">
        <v>16</v>
      </c>
      <c r="G4782" s="87">
        <v>20200630</v>
      </c>
      <c r="H4782" t="s">
        <v>3617</v>
      </c>
      <c r="I4782" t="s">
        <v>3618</v>
      </c>
      <c r="J4782" t="s">
        <v>3618</v>
      </c>
      <c r="K4782">
        <v>7716</v>
      </c>
      <c r="L4782" t="s">
        <v>7773</v>
      </c>
      <c r="M4782" s="87">
        <v>44018</v>
      </c>
      <c r="N4782" t="s">
        <v>3620</v>
      </c>
      <c r="O4782" t="s">
        <v>3579</v>
      </c>
      <c r="P4782" s="61">
        <v>-1086.3599999999999</v>
      </c>
      <c r="Q4782" t="s">
        <v>3579</v>
      </c>
      <c r="R4782" s="61">
        <v>0</v>
      </c>
      <c r="S4782" s="61">
        <v>-1086.3599999999999</v>
      </c>
    </row>
    <row r="4783" spans="1:19" x14ac:dyDescent="0.2">
      <c r="A4783" t="s">
        <v>878</v>
      </c>
      <c r="B4783" t="s">
        <v>2624</v>
      </c>
      <c r="C4783" t="s">
        <v>3362</v>
      </c>
      <c r="D4783" t="s">
        <v>238</v>
      </c>
      <c r="E4783" t="s">
        <v>3573</v>
      </c>
      <c r="F4783" t="s">
        <v>115</v>
      </c>
      <c r="G4783" s="87">
        <v>20190731</v>
      </c>
      <c r="H4783" t="s">
        <v>4447</v>
      </c>
      <c r="I4783" t="s">
        <v>7774</v>
      </c>
      <c r="J4783" t="s">
        <v>7774</v>
      </c>
      <c r="K4783">
        <v>7182</v>
      </c>
      <c r="L4783" t="s">
        <v>7761</v>
      </c>
      <c r="M4783" s="87">
        <v>43698</v>
      </c>
      <c r="N4783" t="s">
        <v>3620</v>
      </c>
      <c r="O4783" t="s">
        <v>3579</v>
      </c>
      <c r="P4783" s="61">
        <v>230.77</v>
      </c>
      <c r="Q4783" t="s">
        <v>3579</v>
      </c>
      <c r="R4783" s="61">
        <v>230.77</v>
      </c>
      <c r="S4783" s="61">
        <v>0</v>
      </c>
    </row>
    <row r="4784" spans="1:19" x14ac:dyDescent="0.2">
      <c r="A4784" t="s">
        <v>878</v>
      </c>
      <c r="B4784" t="s">
        <v>2624</v>
      </c>
      <c r="C4784" t="s">
        <v>3362</v>
      </c>
      <c r="D4784" t="s">
        <v>238</v>
      </c>
      <c r="E4784" t="s">
        <v>3573</v>
      </c>
      <c r="F4784" t="s">
        <v>116</v>
      </c>
      <c r="G4784" s="87">
        <v>20190831</v>
      </c>
      <c r="H4784" t="s">
        <v>4447</v>
      </c>
      <c r="I4784" t="s">
        <v>7774</v>
      </c>
      <c r="J4784" t="s">
        <v>7774</v>
      </c>
      <c r="K4784">
        <v>7222</v>
      </c>
      <c r="L4784" t="s">
        <v>7762</v>
      </c>
      <c r="M4784" s="87">
        <v>43712</v>
      </c>
      <c r="N4784" t="s">
        <v>3620</v>
      </c>
      <c r="O4784" t="s">
        <v>3579</v>
      </c>
      <c r="P4784" s="61">
        <v>238.47</v>
      </c>
      <c r="Q4784" t="s">
        <v>3579</v>
      </c>
      <c r="R4784" s="61">
        <v>238.47</v>
      </c>
      <c r="S4784" s="61">
        <v>0</v>
      </c>
    </row>
    <row r="4785" spans="1:19" x14ac:dyDescent="0.2">
      <c r="A4785" t="s">
        <v>878</v>
      </c>
      <c r="B4785" t="s">
        <v>2624</v>
      </c>
      <c r="C4785" t="s">
        <v>3362</v>
      </c>
      <c r="D4785" t="s">
        <v>238</v>
      </c>
      <c r="E4785" t="s">
        <v>3573</v>
      </c>
      <c r="F4785" t="s">
        <v>117</v>
      </c>
      <c r="G4785" s="87">
        <v>20190930</v>
      </c>
      <c r="H4785" t="s">
        <v>4447</v>
      </c>
      <c r="I4785" t="s">
        <v>7774</v>
      </c>
      <c r="J4785" t="s">
        <v>7774</v>
      </c>
      <c r="K4785">
        <v>7264</v>
      </c>
      <c r="L4785" t="s">
        <v>7763</v>
      </c>
      <c r="M4785" s="87">
        <v>43741</v>
      </c>
      <c r="N4785" t="s">
        <v>3620</v>
      </c>
      <c r="O4785" t="s">
        <v>3579</v>
      </c>
      <c r="P4785" s="61">
        <v>230.77</v>
      </c>
      <c r="Q4785" t="s">
        <v>3579</v>
      </c>
      <c r="R4785" s="61">
        <v>230.77</v>
      </c>
      <c r="S4785" s="61">
        <v>0</v>
      </c>
    </row>
    <row r="4786" spans="1:19" x14ac:dyDescent="0.2">
      <c r="A4786" t="s">
        <v>878</v>
      </c>
      <c r="B4786" t="s">
        <v>2624</v>
      </c>
      <c r="C4786" t="s">
        <v>3362</v>
      </c>
      <c r="D4786" t="s">
        <v>238</v>
      </c>
      <c r="E4786" t="s">
        <v>3573</v>
      </c>
      <c r="F4786" t="s">
        <v>118</v>
      </c>
      <c r="G4786" s="87">
        <v>20191031</v>
      </c>
      <c r="H4786" t="s">
        <v>4447</v>
      </c>
      <c r="I4786" t="s">
        <v>7774</v>
      </c>
      <c r="J4786" t="s">
        <v>7774</v>
      </c>
      <c r="K4786">
        <v>7328</v>
      </c>
      <c r="L4786" t="s">
        <v>7764</v>
      </c>
      <c r="M4786" s="87">
        <v>43782</v>
      </c>
      <c r="N4786" t="s">
        <v>3620</v>
      </c>
      <c r="O4786" t="s">
        <v>3579</v>
      </c>
      <c r="P4786" s="61">
        <v>238.47</v>
      </c>
      <c r="Q4786" t="s">
        <v>3579</v>
      </c>
      <c r="R4786" s="61">
        <v>238.47</v>
      </c>
      <c r="S4786" s="61">
        <v>0</v>
      </c>
    </row>
    <row r="4787" spans="1:19" x14ac:dyDescent="0.2">
      <c r="A4787" t="s">
        <v>878</v>
      </c>
      <c r="B4787" t="s">
        <v>2624</v>
      </c>
      <c r="C4787" t="s">
        <v>3362</v>
      </c>
      <c r="D4787" t="s">
        <v>238</v>
      </c>
      <c r="E4787" t="s">
        <v>3573</v>
      </c>
      <c r="F4787" t="s">
        <v>119</v>
      </c>
      <c r="G4787" s="87">
        <v>20191130</v>
      </c>
      <c r="H4787" t="s">
        <v>4447</v>
      </c>
      <c r="I4787" t="s">
        <v>7774</v>
      </c>
      <c r="J4787" t="s">
        <v>7774</v>
      </c>
      <c r="K4787">
        <v>7372</v>
      </c>
      <c r="L4787" t="s">
        <v>7765</v>
      </c>
      <c r="M4787" s="87">
        <v>43808</v>
      </c>
      <c r="N4787" t="s">
        <v>3578</v>
      </c>
      <c r="O4787" t="s">
        <v>3579</v>
      </c>
      <c r="P4787" s="61">
        <v>230.77</v>
      </c>
      <c r="Q4787" t="s">
        <v>3579</v>
      </c>
      <c r="R4787" s="61">
        <v>230.77</v>
      </c>
      <c r="S4787" s="61">
        <v>0</v>
      </c>
    </row>
    <row r="4788" spans="1:19" x14ac:dyDescent="0.2">
      <c r="A4788" t="s">
        <v>878</v>
      </c>
      <c r="B4788" t="s">
        <v>2624</v>
      </c>
      <c r="C4788" t="s">
        <v>3362</v>
      </c>
      <c r="D4788" t="s">
        <v>238</v>
      </c>
      <c r="E4788" t="s">
        <v>3573</v>
      </c>
      <c r="F4788" t="s">
        <v>120</v>
      </c>
      <c r="G4788" s="87">
        <v>20191231</v>
      </c>
      <c r="H4788" t="s">
        <v>4447</v>
      </c>
      <c r="I4788" t="s">
        <v>7774</v>
      </c>
      <c r="J4788" t="s">
        <v>7774</v>
      </c>
      <c r="K4788">
        <v>7415</v>
      </c>
      <c r="L4788" t="s">
        <v>7766</v>
      </c>
      <c r="M4788" s="87">
        <v>43840</v>
      </c>
      <c r="N4788" t="s">
        <v>3620</v>
      </c>
      <c r="O4788" t="s">
        <v>3579</v>
      </c>
      <c r="P4788" s="61">
        <v>238.47</v>
      </c>
      <c r="Q4788" t="s">
        <v>3579</v>
      </c>
      <c r="R4788" s="61">
        <v>238.47</v>
      </c>
      <c r="S4788" s="61">
        <v>0</v>
      </c>
    </row>
    <row r="4789" spans="1:19" x14ac:dyDescent="0.2">
      <c r="A4789" t="s">
        <v>878</v>
      </c>
      <c r="B4789" t="s">
        <v>2624</v>
      </c>
      <c r="C4789" t="s">
        <v>3362</v>
      </c>
      <c r="D4789" t="s">
        <v>238</v>
      </c>
      <c r="E4789" t="s">
        <v>3573</v>
      </c>
      <c r="F4789" t="s">
        <v>121</v>
      </c>
      <c r="G4789" s="87">
        <v>20200131</v>
      </c>
      <c r="H4789" t="s">
        <v>4447</v>
      </c>
      <c r="I4789" t="s">
        <v>7774</v>
      </c>
      <c r="J4789" t="s">
        <v>7774</v>
      </c>
      <c r="K4789">
        <v>7477</v>
      </c>
      <c r="L4789" t="s">
        <v>7767</v>
      </c>
      <c r="M4789" s="87">
        <v>43873</v>
      </c>
      <c r="N4789" t="s">
        <v>3620</v>
      </c>
      <c r="O4789" t="s">
        <v>3579</v>
      </c>
      <c r="P4789" s="61">
        <v>238.47</v>
      </c>
      <c r="Q4789" t="s">
        <v>3579</v>
      </c>
      <c r="R4789" s="61">
        <v>238.47</v>
      </c>
      <c r="S4789" s="61">
        <v>0</v>
      </c>
    </row>
    <row r="4790" spans="1:19" x14ac:dyDescent="0.2">
      <c r="A4790" t="s">
        <v>878</v>
      </c>
      <c r="B4790" t="s">
        <v>2624</v>
      </c>
      <c r="C4790" t="s">
        <v>3362</v>
      </c>
      <c r="D4790" t="s">
        <v>238</v>
      </c>
      <c r="E4790" t="s">
        <v>3573</v>
      </c>
      <c r="F4790" t="s">
        <v>122</v>
      </c>
      <c r="G4790" s="87">
        <v>20200229</v>
      </c>
      <c r="H4790" t="s">
        <v>4447</v>
      </c>
      <c r="I4790" t="s">
        <v>7774</v>
      </c>
      <c r="J4790" t="s">
        <v>7774</v>
      </c>
      <c r="K4790">
        <v>7517</v>
      </c>
      <c r="L4790" t="s">
        <v>7768</v>
      </c>
      <c r="M4790" s="87">
        <v>43902</v>
      </c>
      <c r="N4790" t="s">
        <v>3620</v>
      </c>
      <c r="O4790" t="s">
        <v>3579</v>
      </c>
      <c r="P4790" s="61">
        <v>223.08</v>
      </c>
      <c r="Q4790" t="s">
        <v>3579</v>
      </c>
      <c r="R4790" s="61">
        <v>223.08</v>
      </c>
      <c r="S4790" s="61">
        <v>0</v>
      </c>
    </row>
    <row r="4791" spans="1:19" x14ac:dyDescent="0.2">
      <c r="A4791" t="s">
        <v>878</v>
      </c>
      <c r="B4791" t="s">
        <v>2624</v>
      </c>
      <c r="C4791" t="s">
        <v>3362</v>
      </c>
      <c r="D4791" t="s">
        <v>238</v>
      </c>
      <c r="E4791" t="s">
        <v>3573</v>
      </c>
      <c r="F4791" t="s">
        <v>123</v>
      </c>
      <c r="G4791" s="87">
        <v>20200331</v>
      </c>
      <c r="H4791" t="s">
        <v>4447</v>
      </c>
      <c r="I4791" t="s">
        <v>7774</v>
      </c>
      <c r="J4791" t="s">
        <v>7774</v>
      </c>
      <c r="K4791">
        <v>7578</v>
      </c>
      <c r="L4791" t="s">
        <v>7769</v>
      </c>
      <c r="M4791" s="87">
        <v>43935</v>
      </c>
      <c r="N4791" t="s">
        <v>3578</v>
      </c>
      <c r="O4791" t="s">
        <v>3579</v>
      </c>
      <c r="P4791" s="61">
        <v>238.47</v>
      </c>
      <c r="Q4791" t="s">
        <v>3579</v>
      </c>
      <c r="R4791" s="61">
        <v>238.47</v>
      </c>
      <c r="S4791" s="61">
        <v>0</v>
      </c>
    </row>
    <row r="4792" spans="1:19" x14ac:dyDescent="0.2">
      <c r="A4792" t="s">
        <v>878</v>
      </c>
      <c r="B4792" t="s">
        <v>2624</v>
      </c>
      <c r="C4792" t="s">
        <v>3362</v>
      </c>
      <c r="D4792" t="s">
        <v>238</v>
      </c>
      <c r="E4792" t="s">
        <v>3573</v>
      </c>
      <c r="F4792" t="s">
        <v>124</v>
      </c>
      <c r="G4792" s="87">
        <v>20200430</v>
      </c>
      <c r="H4792" t="s">
        <v>4447</v>
      </c>
      <c r="I4792" t="s">
        <v>7774</v>
      </c>
      <c r="J4792" t="s">
        <v>7774</v>
      </c>
      <c r="K4792">
        <v>7611</v>
      </c>
      <c r="L4792" t="s">
        <v>7770</v>
      </c>
      <c r="M4792" s="87">
        <v>43952</v>
      </c>
      <c r="N4792" t="s">
        <v>3620</v>
      </c>
      <c r="O4792" t="s">
        <v>3579</v>
      </c>
      <c r="P4792" s="61">
        <v>230.77</v>
      </c>
      <c r="Q4792" t="s">
        <v>3579</v>
      </c>
      <c r="R4792" s="61">
        <v>230.77</v>
      </c>
      <c r="S4792" s="61">
        <v>0</v>
      </c>
    </row>
    <row r="4793" spans="1:19" x14ac:dyDescent="0.2">
      <c r="A4793" t="s">
        <v>878</v>
      </c>
      <c r="B4793" t="s">
        <v>2624</v>
      </c>
      <c r="C4793" t="s">
        <v>3362</v>
      </c>
      <c r="D4793" t="s">
        <v>238</v>
      </c>
      <c r="E4793" t="s">
        <v>3573</v>
      </c>
      <c r="F4793" t="s">
        <v>125</v>
      </c>
      <c r="G4793" s="87">
        <v>20200531</v>
      </c>
      <c r="H4793" t="s">
        <v>4447</v>
      </c>
      <c r="I4793" t="s">
        <v>7774</v>
      </c>
      <c r="J4793" t="s">
        <v>7774</v>
      </c>
      <c r="K4793">
        <v>7665</v>
      </c>
      <c r="L4793" t="s">
        <v>7771</v>
      </c>
      <c r="M4793" s="87">
        <v>43991</v>
      </c>
      <c r="N4793" t="s">
        <v>3620</v>
      </c>
      <c r="O4793" t="s">
        <v>3579</v>
      </c>
      <c r="P4793" s="61">
        <v>238.47</v>
      </c>
      <c r="Q4793" t="s">
        <v>3579</v>
      </c>
      <c r="R4793" s="61">
        <v>238.47</v>
      </c>
      <c r="S4793" s="61">
        <v>0</v>
      </c>
    </row>
    <row r="4794" spans="1:19" x14ac:dyDescent="0.2">
      <c r="A4794" t="s">
        <v>878</v>
      </c>
      <c r="B4794" t="s">
        <v>2624</v>
      </c>
      <c r="C4794" t="s">
        <v>3362</v>
      </c>
      <c r="D4794" t="s">
        <v>238</v>
      </c>
      <c r="E4794" t="s">
        <v>3573</v>
      </c>
      <c r="F4794" t="s">
        <v>16</v>
      </c>
      <c r="G4794" s="87">
        <v>20200630</v>
      </c>
      <c r="H4794" t="s">
        <v>3617</v>
      </c>
      <c r="J4794" t="s">
        <v>3618</v>
      </c>
      <c r="K4794">
        <v>7681</v>
      </c>
      <c r="L4794" t="s">
        <v>3619</v>
      </c>
      <c r="M4794" s="87">
        <v>43999</v>
      </c>
      <c r="N4794" t="s">
        <v>3620</v>
      </c>
      <c r="O4794" t="s">
        <v>3579</v>
      </c>
      <c r="P4794" s="61">
        <v>-2576.98</v>
      </c>
      <c r="Q4794" t="s">
        <v>3579</v>
      </c>
      <c r="R4794" s="61">
        <v>0</v>
      </c>
      <c r="S4794" s="61">
        <v>-2576.98</v>
      </c>
    </row>
    <row r="4795" spans="1:19" x14ac:dyDescent="0.2">
      <c r="A4795" t="s">
        <v>878</v>
      </c>
      <c r="B4795" t="s">
        <v>2624</v>
      </c>
      <c r="C4795" t="s">
        <v>3362</v>
      </c>
      <c r="D4795" t="s">
        <v>238</v>
      </c>
      <c r="E4795" t="s">
        <v>3573</v>
      </c>
      <c r="F4795" t="s">
        <v>126</v>
      </c>
      <c r="G4795" s="87">
        <v>20200630</v>
      </c>
      <c r="H4795" t="s">
        <v>4447</v>
      </c>
      <c r="I4795" t="s">
        <v>7774</v>
      </c>
      <c r="J4795" t="s">
        <v>7774</v>
      </c>
      <c r="K4795">
        <v>7716</v>
      </c>
      <c r="L4795" t="s">
        <v>7773</v>
      </c>
      <c r="M4795" s="87">
        <v>44018</v>
      </c>
      <c r="N4795" t="s">
        <v>3620</v>
      </c>
      <c r="O4795" t="s">
        <v>3579</v>
      </c>
      <c r="P4795" s="61">
        <v>230.77</v>
      </c>
      <c r="Q4795" t="s">
        <v>3579</v>
      </c>
      <c r="R4795" s="61">
        <v>230.77</v>
      </c>
      <c r="S4795" s="61">
        <v>0</v>
      </c>
    </row>
    <row r="4796" spans="1:19" x14ac:dyDescent="0.2">
      <c r="A4796" t="s">
        <v>878</v>
      </c>
      <c r="B4796" t="s">
        <v>2624</v>
      </c>
      <c r="C4796" t="s">
        <v>3362</v>
      </c>
      <c r="D4796" t="s">
        <v>238</v>
      </c>
      <c r="E4796" t="s">
        <v>3573</v>
      </c>
      <c r="F4796" t="s">
        <v>16</v>
      </c>
      <c r="G4796" s="87">
        <v>20200630</v>
      </c>
      <c r="H4796" t="s">
        <v>3617</v>
      </c>
      <c r="I4796" t="s">
        <v>3618</v>
      </c>
      <c r="J4796" t="s">
        <v>3618</v>
      </c>
      <c r="K4796">
        <v>7716</v>
      </c>
      <c r="L4796" t="s">
        <v>7773</v>
      </c>
      <c r="M4796" s="87">
        <v>44018</v>
      </c>
      <c r="N4796" t="s">
        <v>3620</v>
      </c>
      <c r="O4796" t="s">
        <v>3579</v>
      </c>
      <c r="P4796" s="61">
        <v>-230.77</v>
      </c>
      <c r="Q4796" t="s">
        <v>3579</v>
      </c>
      <c r="R4796" s="61">
        <v>0</v>
      </c>
      <c r="S4796" s="61">
        <v>-230.77</v>
      </c>
    </row>
    <row r="4797" spans="1:19" x14ac:dyDescent="0.2">
      <c r="A4797" t="s">
        <v>1040</v>
      </c>
      <c r="B4797" t="s">
        <v>2627</v>
      </c>
      <c r="C4797" t="s">
        <v>3364</v>
      </c>
      <c r="D4797" t="s">
        <v>238</v>
      </c>
      <c r="E4797" t="s">
        <v>3573</v>
      </c>
      <c r="F4797" t="s">
        <v>16</v>
      </c>
      <c r="G4797" s="87">
        <v>20200630</v>
      </c>
      <c r="H4797" t="s">
        <v>3617</v>
      </c>
      <c r="I4797" t="s">
        <v>3618</v>
      </c>
      <c r="J4797" t="s">
        <v>3618</v>
      </c>
      <c r="K4797">
        <v>7719</v>
      </c>
      <c r="L4797" t="s">
        <v>7777</v>
      </c>
      <c r="M4797" s="87">
        <v>44018</v>
      </c>
      <c r="N4797" t="s">
        <v>3620</v>
      </c>
      <c r="O4797" t="s">
        <v>3579</v>
      </c>
      <c r="P4797" s="61">
        <v>692</v>
      </c>
      <c r="Q4797" t="s">
        <v>3579</v>
      </c>
      <c r="R4797" s="61">
        <v>692</v>
      </c>
      <c r="S4797" s="61">
        <v>0</v>
      </c>
    </row>
    <row r="4798" spans="1:19" x14ac:dyDescent="0.2">
      <c r="A4798" t="s">
        <v>1040</v>
      </c>
      <c r="B4798" t="s">
        <v>2627</v>
      </c>
      <c r="C4798" t="s">
        <v>3364</v>
      </c>
      <c r="D4798" t="s">
        <v>238</v>
      </c>
      <c r="E4798" t="s">
        <v>3573</v>
      </c>
      <c r="F4798" t="s">
        <v>16</v>
      </c>
      <c r="G4798" s="87">
        <v>20200630</v>
      </c>
      <c r="H4798" t="s">
        <v>3617</v>
      </c>
      <c r="I4798" t="s">
        <v>3618</v>
      </c>
      <c r="J4798" t="s">
        <v>3618</v>
      </c>
      <c r="K4798">
        <v>7718</v>
      </c>
      <c r="L4798" t="s">
        <v>7776</v>
      </c>
      <c r="M4798" s="87">
        <v>44018</v>
      </c>
      <c r="N4798" t="s">
        <v>3620</v>
      </c>
      <c r="O4798" t="s">
        <v>3579</v>
      </c>
      <c r="P4798" s="61">
        <v>-346</v>
      </c>
      <c r="Q4798" t="s">
        <v>3579</v>
      </c>
      <c r="R4798" s="61">
        <v>0</v>
      </c>
      <c r="S4798" s="61">
        <v>-346</v>
      </c>
    </row>
    <row r="4799" spans="1:19" x14ac:dyDescent="0.2">
      <c r="A4799" t="s">
        <v>1040</v>
      </c>
      <c r="B4799" t="s">
        <v>2627</v>
      </c>
      <c r="C4799" t="s">
        <v>3364</v>
      </c>
      <c r="D4799" t="s">
        <v>238</v>
      </c>
      <c r="E4799" t="s">
        <v>3573</v>
      </c>
      <c r="F4799" t="s">
        <v>126</v>
      </c>
      <c r="G4799" s="87">
        <v>20200630</v>
      </c>
      <c r="H4799" t="s">
        <v>4447</v>
      </c>
      <c r="I4799" t="s">
        <v>7778</v>
      </c>
      <c r="J4799" t="s">
        <v>7778</v>
      </c>
      <c r="K4799">
        <v>7719</v>
      </c>
      <c r="L4799" t="s">
        <v>7777</v>
      </c>
      <c r="M4799" s="87">
        <v>44018</v>
      </c>
      <c r="N4799" t="s">
        <v>3620</v>
      </c>
      <c r="O4799" t="s">
        <v>3579</v>
      </c>
      <c r="P4799" s="61">
        <v>-692</v>
      </c>
      <c r="Q4799" t="s">
        <v>3579</v>
      </c>
      <c r="R4799" s="61">
        <v>0</v>
      </c>
      <c r="S4799" s="61">
        <v>-692</v>
      </c>
    </row>
    <row r="4800" spans="1:19" x14ac:dyDescent="0.2">
      <c r="A4800" t="s">
        <v>1040</v>
      </c>
      <c r="B4800" t="s">
        <v>2627</v>
      </c>
      <c r="C4800" t="s">
        <v>3364</v>
      </c>
      <c r="D4800" t="s">
        <v>238</v>
      </c>
      <c r="E4800" t="s">
        <v>3573</v>
      </c>
      <c r="F4800" t="s">
        <v>126</v>
      </c>
      <c r="G4800" s="87">
        <v>20200630</v>
      </c>
      <c r="H4800" t="s">
        <v>4447</v>
      </c>
      <c r="I4800" t="s">
        <v>7778</v>
      </c>
      <c r="J4800" t="s">
        <v>7778</v>
      </c>
      <c r="K4800">
        <v>7718</v>
      </c>
      <c r="L4800" t="s">
        <v>7776</v>
      </c>
      <c r="M4800" s="87">
        <v>44018</v>
      </c>
      <c r="N4800" t="s">
        <v>3620</v>
      </c>
      <c r="O4800" t="s">
        <v>3579</v>
      </c>
      <c r="P4800" s="61">
        <v>346</v>
      </c>
      <c r="Q4800" t="s">
        <v>3579</v>
      </c>
      <c r="R4800" s="61">
        <v>346</v>
      </c>
      <c r="S4800" s="61">
        <v>0</v>
      </c>
    </row>
    <row r="4801" spans="1:19" x14ac:dyDescent="0.2">
      <c r="A4801" t="s">
        <v>1041</v>
      </c>
      <c r="B4801" t="s">
        <v>2628</v>
      </c>
      <c r="C4801" t="s">
        <v>3365</v>
      </c>
      <c r="D4801" t="s">
        <v>238</v>
      </c>
      <c r="E4801" t="s">
        <v>3573</v>
      </c>
      <c r="F4801" t="s">
        <v>16</v>
      </c>
      <c r="G4801" s="87">
        <v>20200630</v>
      </c>
      <c r="H4801" t="s">
        <v>3617</v>
      </c>
      <c r="I4801" t="s">
        <v>3618</v>
      </c>
      <c r="J4801" t="s">
        <v>3618</v>
      </c>
      <c r="K4801">
        <v>7736</v>
      </c>
      <c r="L4801" t="s">
        <v>7779</v>
      </c>
      <c r="M4801" s="87">
        <v>44020</v>
      </c>
      <c r="N4801" t="s">
        <v>3620</v>
      </c>
      <c r="O4801" t="s">
        <v>3579</v>
      </c>
      <c r="P4801" s="61">
        <v>496</v>
      </c>
      <c r="Q4801" t="s">
        <v>3579</v>
      </c>
      <c r="R4801" s="61">
        <v>496</v>
      </c>
      <c r="S4801" s="61">
        <v>0</v>
      </c>
    </row>
    <row r="4802" spans="1:19" x14ac:dyDescent="0.2">
      <c r="A4802" t="s">
        <v>1041</v>
      </c>
      <c r="B4802" t="s">
        <v>2628</v>
      </c>
      <c r="C4802" t="s">
        <v>3365</v>
      </c>
      <c r="D4802" t="s">
        <v>238</v>
      </c>
      <c r="E4802" t="s">
        <v>3573</v>
      </c>
      <c r="F4802" t="s">
        <v>126</v>
      </c>
      <c r="G4802" s="87">
        <v>20200630</v>
      </c>
      <c r="H4802" t="s">
        <v>4447</v>
      </c>
      <c r="I4802" t="s">
        <v>7778</v>
      </c>
      <c r="J4802" t="s">
        <v>7778</v>
      </c>
      <c r="K4802">
        <v>7736</v>
      </c>
      <c r="L4802" t="s">
        <v>7779</v>
      </c>
      <c r="M4802" s="87">
        <v>44020</v>
      </c>
      <c r="N4802" t="s">
        <v>3620</v>
      </c>
      <c r="O4802" t="s">
        <v>3579</v>
      </c>
      <c r="P4802" s="61">
        <v>-496</v>
      </c>
      <c r="Q4802" t="s">
        <v>3579</v>
      </c>
      <c r="R4802" s="61">
        <v>0</v>
      </c>
      <c r="S4802" s="61">
        <v>-496</v>
      </c>
    </row>
    <row r="4803" spans="1:19" x14ac:dyDescent="0.2">
      <c r="A4803" t="s">
        <v>1042</v>
      </c>
      <c r="B4803" t="s">
        <v>2629</v>
      </c>
      <c r="C4803" t="s">
        <v>3366</v>
      </c>
      <c r="D4803" t="s">
        <v>238</v>
      </c>
      <c r="E4803" t="s">
        <v>3573</v>
      </c>
      <c r="F4803" t="s">
        <v>16</v>
      </c>
      <c r="G4803" s="87">
        <v>20200630</v>
      </c>
      <c r="H4803" t="s">
        <v>3617</v>
      </c>
      <c r="I4803" t="s">
        <v>3618</v>
      </c>
      <c r="J4803" t="s">
        <v>3618</v>
      </c>
      <c r="K4803">
        <v>7718</v>
      </c>
      <c r="L4803" t="s">
        <v>7776</v>
      </c>
      <c r="M4803" s="87">
        <v>44018</v>
      </c>
      <c r="N4803" t="s">
        <v>3620</v>
      </c>
      <c r="O4803" t="s">
        <v>3579</v>
      </c>
      <c r="P4803" s="61">
        <v>-496</v>
      </c>
      <c r="Q4803" t="s">
        <v>3579</v>
      </c>
      <c r="R4803" s="61">
        <v>0</v>
      </c>
      <c r="S4803" s="61">
        <v>-496</v>
      </c>
    </row>
    <row r="4804" spans="1:19" x14ac:dyDescent="0.2">
      <c r="A4804" t="s">
        <v>1042</v>
      </c>
      <c r="B4804" t="s">
        <v>2629</v>
      </c>
      <c r="C4804" t="s">
        <v>3366</v>
      </c>
      <c r="D4804" t="s">
        <v>238</v>
      </c>
      <c r="E4804" t="s">
        <v>3573</v>
      </c>
      <c r="F4804" t="s">
        <v>16</v>
      </c>
      <c r="G4804" s="87">
        <v>20200630</v>
      </c>
      <c r="H4804" t="s">
        <v>3617</v>
      </c>
      <c r="I4804" t="s">
        <v>3618</v>
      </c>
      <c r="J4804" t="s">
        <v>3618</v>
      </c>
      <c r="K4804">
        <v>7719</v>
      </c>
      <c r="L4804" t="s">
        <v>7777</v>
      </c>
      <c r="M4804" s="87">
        <v>44018</v>
      </c>
      <c r="N4804" t="s">
        <v>3620</v>
      </c>
      <c r="O4804" t="s">
        <v>3579</v>
      </c>
      <c r="P4804" s="61">
        <v>496</v>
      </c>
      <c r="Q4804" t="s">
        <v>3579</v>
      </c>
      <c r="R4804" s="61">
        <v>496</v>
      </c>
      <c r="S4804" s="61">
        <v>0</v>
      </c>
    </row>
    <row r="4805" spans="1:19" x14ac:dyDescent="0.2">
      <c r="A4805" t="s">
        <v>1042</v>
      </c>
      <c r="B4805" t="s">
        <v>2629</v>
      </c>
      <c r="C4805" t="s">
        <v>3366</v>
      </c>
      <c r="D4805" t="s">
        <v>238</v>
      </c>
      <c r="E4805" t="s">
        <v>3573</v>
      </c>
      <c r="F4805" t="s">
        <v>126</v>
      </c>
      <c r="G4805" s="87">
        <v>20200630</v>
      </c>
      <c r="H4805" t="s">
        <v>4447</v>
      </c>
      <c r="I4805" t="s">
        <v>7778</v>
      </c>
      <c r="J4805" t="s">
        <v>7778</v>
      </c>
      <c r="K4805">
        <v>7718</v>
      </c>
      <c r="L4805" t="s">
        <v>7776</v>
      </c>
      <c r="M4805" s="87">
        <v>44018</v>
      </c>
      <c r="N4805" t="s">
        <v>3620</v>
      </c>
      <c r="O4805" t="s">
        <v>3579</v>
      </c>
      <c r="P4805" s="61">
        <v>496</v>
      </c>
      <c r="Q4805" t="s">
        <v>3579</v>
      </c>
      <c r="R4805" s="61">
        <v>496</v>
      </c>
      <c r="S4805" s="61">
        <v>0</v>
      </c>
    </row>
    <row r="4806" spans="1:19" x14ac:dyDescent="0.2">
      <c r="A4806" t="s">
        <v>1042</v>
      </c>
      <c r="B4806" t="s">
        <v>2629</v>
      </c>
      <c r="C4806" t="s">
        <v>3366</v>
      </c>
      <c r="D4806" t="s">
        <v>238</v>
      </c>
      <c r="E4806" t="s">
        <v>3573</v>
      </c>
      <c r="F4806" t="s">
        <v>126</v>
      </c>
      <c r="G4806" s="87">
        <v>20200630</v>
      </c>
      <c r="H4806" t="s">
        <v>4447</v>
      </c>
      <c r="I4806" t="s">
        <v>7778</v>
      </c>
      <c r="J4806" t="s">
        <v>7778</v>
      </c>
      <c r="K4806">
        <v>7719</v>
      </c>
      <c r="L4806" t="s">
        <v>7777</v>
      </c>
      <c r="M4806" s="87">
        <v>44018</v>
      </c>
      <c r="N4806" t="s">
        <v>3620</v>
      </c>
      <c r="O4806" t="s">
        <v>3579</v>
      </c>
      <c r="P4806" s="61">
        <v>-496</v>
      </c>
      <c r="Q4806" t="s">
        <v>3579</v>
      </c>
      <c r="R4806" s="61">
        <v>0</v>
      </c>
      <c r="S4806" s="61">
        <v>-496</v>
      </c>
    </row>
    <row r="4807" spans="1:19" x14ac:dyDescent="0.2">
      <c r="A4807" t="s">
        <v>881</v>
      </c>
      <c r="B4807" t="s">
        <v>2630</v>
      </c>
      <c r="C4807" t="s">
        <v>3367</v>
      </c>
      <c r="D4807" t="s">
        <v>238</v>
      </c>
      <c r="E4807" t="s">
        <v>3573</v>
      </c>
      <c r="F4807" t="s">
        <v>115</v>
      </c>
      <c r="G4807" s="87">
        <v>20190731</v>
      </c>
      <c r="H4807" t="s">
        <v>4447</v>
      </c>
      <c r="I4807" t="s">
        <v>7780</v>
      </c>
      <c r="J4807" t="s">
        <v>7780</v>
      </c>
      <c r="K4807">
        <v>7183</v>
      </c>
      <c r="L4807" t="s">
        <v>7781</v>
      </c>
      <c r="M4807" s="87">
        <v>43698</v>
      </c>
      <c r="N4807" t="s">
        <v>3620</v>
      </c>
      <c r="O4807" t="s">
        <v>3579</v>
      </c>
      <c r="P4807" s="61">
        <v>430.64</v>
      </c>
      <c r="Q4807" t="s">
        <v>3579</v>
      </c>
      <c r="R4807" s="61">
        <v>430.64</v>
      </c>
      <c r="S4807" s="61">
        <v>0</v>
      </c>
    </row>
    <row r="4808" spans="1:19" x14ac:dyDescent="0.2">
      <c r="A4808" t="s">
        <v>881</v>
      </c>
      <c r="B4808" t="s">
        <v>2630</v>
      </c>
      <c r="C4808" t="s">
        <v>3367</v>
      </c>
      <c r="D4808" t="s">
        <v>238</v>
      </c>
      <c r="E4808" t="s">
        <v>3573</v>
      </c>
      <c r="F4808" t="s">
        <v>116</v>
      </c>
      <c r="G4808" s="87">
        <v>20190831</v>
      </c>
      <c r="H4808" t="s">
        <v>4447</v>
      </c>
      <c r="I4808" t="s">
        <v>7780</v>
      </c>
      <c r="J4808" t="s">
        <v>7780</v>
      </c>
      <c r="K4808">
        <v>7232</v>
      </c>
      <c r="L4808" t="s">
        <v>7782</v>
      </c>
      <c r="M4808" s="87">
        <v>43718</v>
      </c>
      <c r="N4808" t="s">
        <v>3620</v>
      </c>
      <c r="O4808" t="s">
        <v>3579</v>
      </c>
      <c r="P4808" s="61">
        <v>430.64</v>
      </c>
      <c r="Q4808" t="s">
        <v>3579</v>
      </c>
      <c r="R4808" s="61">
        <v>430.64</v>
      </c>
      <c r="S4808" s="61">
        <v>0</v>
      </c>
    </row>
    <row r="4809" spans="1:19" x14ac:dyDescent="0.2">
      <c r="A4809" t="s">
        <v>881</v>
      </c>
      <c r="B4809" t="s">
        <v>2630</v>
      </c>
      <c r="C4809" t="s">
        <v>3367</v>
      </c>
      <c r="D4809" t="s">
        <v>238</v>
      </c>
      <c r="E4809" t="s">
        <v>3573</v>
      </c>
      <c r="F4809" t="s">
        <v>117</v>
      </c>
      <c r="G4809" s="87">
        <v>20190930</v>
      </c>
      <c r="H4809" t="s">
        <v>4447</v>
      </c>
      <c r="I4809" t="s">
        <v>7780</v>
      </c>
      <c r="J4809" t="s">
        <v>7780</v>
      </c>
      <c r="K4809">
        <v>7265</v>
      </c>
      <c r="L4809" t="s">
        <v>7783</v>
      </c>
      <c r="M4809" s="87">
        <v>43741</v>
      </c>
      <c r="N4809" t="s">
        <v>3620</v>
      </c>
      <c r="O4809" t="s">
        <v>3579</v>
      </c>
      <c r="P4809" s="61">
        <v>430.64</v>
      </c>
      <c r="Q4809" t="s">
        <v>3579</v>
      </c>
      <c r="R4809" s="61">
        <v>430.64</v>
      </c>
      <c r="S4809" s="61">
        <v>0</v>
      </c>
    </row>
    <row r="4810" spans="1:19" x14ac:dyDescent="0.2">
      <c r="A4810" t="s">
        <v>881</v>
      </c>
      <c r="B4810" t="s">
        <v>2630</v>
      </c>
      <c r="C4810" t="s">
        <v>3367</v>
      </c>
      <c r="D4810" t="s">
        <v>238</v>
      </c>
      <c r="E4810" t="s">
        <v>3573</v>
      </c>
      <c r="F4810" t="s">
        <v>118</v>
      </c>
      <c r="G4810" s="87">
        <v>20191031</v>
      </c>
      <c r="H4810" t="s">
        <v>4447</v>
      </c>
      <c r="I4810" t="s">
        <v>7780</v>
      </c>
      <c r="J4810" t="s">
        <v>7780</v>
      </c>
      <c r="K4810">
        <v>7328</v>
      </c>
      <c r="L4810" t="s">
        <v>7784</v>
      </c>
      <c r="M4810" s="87">
        <v>43782</v>
      </c>
      <c r="N4810" t="s">
        <v>3620</v>
      </c>
      <c r="O4810" t="s">
        <v>3579</v>
      </c>
      <c r="P4810" s="61">
        <v>444.99</v>
      </c>
      <c r="Q4810" t="s">
        <v>3579</v>
      </c>
      <c r="R4810" s="61">
        <v>444.99</v>
      </c>
      <c r="S4810" s="61">
        <v>0</v>
      </c>
    </row>
    <row r="4811" spans="1:19" x14ac:dyDescent="0.2">
      <c r="A4811" t="s">
        <v>881</v>
      </c>
      <c r="B4811" t="s">
        <v>2630</v>
      </c>
      <c r="C4811" t="s">
        <v>3367</v>
      </c>
      <c r="D4811" t="s">
        <v>238</v>
      </c>
      <c r="E4811" t="s">
        <v>3573</v>
      </c>
      <c r="F4811" t="s">
        <v>119</v>
      </c>
      <c r="G4811" s="87">
        <v>20191130</v>
      </c>
      <c r="H4811" t="s">
        <v>4447</v>
      </c>
      <c r="I4811" t="s">
        <v>7780</v>
      </c>
      <c r="J4811" t="s">
        <v>7780</v>
      </c>
      <c r="K4811">
        <v>7358</v>
      </c>
      <c r="L4811" t="s">
        <v>7785</v>
      </c>
      <c r="M4811" s="87">
        <v>43802</v>
      </c>
      <c r="N4811" t="s">
        <v>3578</v>
      </c>
      <c r="O4811" t="s">
        <v>3579</v>
      </c>
      <c r="P4811" s="61">
        <v>430.64</v>
      </c>
      <c r="Q4811" t="s">
        <v>3579</v>
      </c>
      <c r="R4811" s="61">
        <v>430.64</v>
      </c>
      <c r="S4811" s="61">
        <v>0</v>
      </c>
    </row>
    <row r="4812" spans="1:19" x14ac:dyDescent="0.2">
      <c r="A4812" t="s">
        <v>881</v>
      </c>
      <c r="B4812" t="s">
        <v>2630</v>
      </c>
      <c r="C4812" t="s">
        <v>3367</v>
      </c>
      <c r="D4812" t="s">
        <v>238</v>
      </c>
      <c r="E4812" t="s">
        <v>3573</v>
      </c>
      <c r="F4812" t="s">
        <v>120</v>
      </c>
      <c r="G4812" s="87">
        <v>20191231</v>
      </c>
      <c r="H4812" t="s">
        <v>4447</v>
      </c>
      <c r="I4812" t="s">
        <v>7780</v>
      </c>
      <c r="J4812" t="s">
        <v>7780</v>
      </c>
      <c r="K4812">
        <v>7415</v>
      </c>
      <c r="L4812" t="s">
        <v>7786</v>
      </c>
      <c r="M4812" s="87">
        <v>43840</v>
      </c>
      <c r="N4812" t="s">
        <v>3620</v>
      </c>
      <c r="O4812" t="s">
        <v>3579</v>
      </c>
      <c r="P4812" s="61">
        <v>444.99</v>
      </c>
      <c r="Q4812" t="s">
        <v>3579</v>
      </c>
      <c r="R4812" s="61">
        <v>444.99</v>
      </c>
      <c r="S4812" s="61">
        <v>0</v>
      </c>
    </row>
    <row r="4813" spans="1:19" x14ac:dyDescent="0.2">
      <c r="A4813" t="s">
        <v>881</v>
      </c>
      <c r="B4813" t="s">
        <v>2630</v>
      </c>
      <c r="C4813" t="s">
        <v>3367</v>
      </c>
      <c r="D4813" t="s">
        <v>238</v>
      </c>
      <c r="E4813" t="s">
        <v>3573</v>
      </c>
      <c r="F4813" t="s">
        <v>121</v>
      </c>
      <c r="G4813" s="87">
        <v>20200131</v>
      </c>
      <c r="H4813" t="s">
        <v>4447</v>
      </c>
      <c r="I4813" t="s">
        <v>7780</v>
      </c>
      <c r="J4813" t="s">
        <v>7780</v>
      </c>
      <c r="K4813">
        <v>7477</v>
      </c>
      <c r="L4813" t="s">
        <v>7787</v>
      </c>
      <c r="M4813" s="87">
        <v>43873</v>
      </c>
      <c r="N4813" t="s">
        <v>3620</v>
      </c>
      <c r="O4813" t="s">
        <v>3579</v>
      </c>
      <c r="P4813" s="61">
        <v>444.99</v>
      </c>
      <c r="Q4813" t="s">
        <v>3579</v>
      </c>
      <c r="R4813" s="61">
        <v>444.99</v>
      </c>
      <c r="S4813" s="61">
        <v>0</v>
      </c>
    </row>
    <row r="4814" spans="1:19" x14ac:dyDescent="0.2">
      <c r="A4814" t="s">
        <v>881</v>
      </c>
      <c r="B4814" t="s">
        <v>2630</v>
      </c>
      <c r="C4814" t="s">
        <v>3367</v>
      </c>
      <c r="D4814" t="s">
        <v>238</v>
      </c>
      <c r="E4814" t="s">
        <v>3573</v>
      </c>
      <c r="F4814" t="s">
        <v>122</v>
      </c>
      <c r="G4814" s="87">
        <v>20200229</v>
      </c>
      <c r="H4814" t="s">
        <v>4447</v>
      </c>
      <c r="I4814" t="s">
        <v>7780</v>
      </c>
      <c r="J4814" t="s">
        <v>7780</v>
      </c>
      <c r="K4814">
        <v>7517</v>
      </c>
      <c r="L4814" t="s">
        <v>7788</v>
      </c>
      <c r="M4814" s="87">
        <v>43902</v>
      </c>
      <c r="N4814" t="s">
        <v>3620</v>
      </c>
      <c r="O4814" t="s">
        <v>3579</v>
      </c>
      <c r="P4814" s="61">
        <v>416.28</v>
      </c>
      <c r="Q4814" t="s">
        <v>3579</v>
      </c>
      <c r="R4814" s="61">
        <v>416.28</v>
      </c>
      <c r="S4814" s="61">
        <v>0</v>
      </c>
    </row>
    <row r="4815" spans="1:19" x14ac:dyDescent="0.2">
      <c r="A4815" t="s">
        <v>881</v>
      </c>
      <c r="B4815" t="s">
        <v>2630</v>
      </c>
      <c r="C4815" t="s">
        <v>3367</v>
      </c>
      <c r="D4815" t="s">
        <v>238</v>
      </c>
      <c r="E4815" t="s">
        <v>3573</v>
      </c>
      <c r="F4815" t="s">
        <v>123</v>
      </c>
      <c r="G4815" s="87">
        <v>20200331</v>
      </c>
      <c r="H4815" t="s">
        <v>4447</v>
      </c>
      <c r="I4815" t="s">
        <v>7780</v>
      </c>
      <c r="J4815" t="s">
        <v>7780</v>
      </c>
      <c r="K4815">
        <v>7578</v>
      </c>
      <c r="L4815" t="s">
        <v>7789</v>
      </c>
      <c r="M4815" s="87">
        <v>43935</v>
      </c>
      <c r="N4815" t="s">
        <v>3578</v>
      </c>
      <c r="O4815" t="s">
        <v>3579</v>
      </c>
      <c r="P4815" s="61">
        <v>444.99</v>
      </c>
      <c r="Q4815" t="s">
        <v>3579</v>
      </c>
      <c r="R4815" s="61">
        <v>444.99</v>
      </c>
      <c r="S4815" s="61">
        <v>0</v>
      </c>
    </row>
    <row r="4816" spans="1:19" x14ac:dyDescent="0.2">
      <c r="A4816" t="s">
        <v>881</v>
      </c>
      <c r="B4816" t="s">
        <v>2630</v>
      </c>
      <c r="C4816" t="s">
        <v>3367</v>
      </c>
      <c r="D4816" t="s">
        <v>238</v>
      </c>
      <c r="E4816" t="s">
        <v>3573</v>
      </c>
      <c r="F4816" t="s">
        <v>124</v>
      </c>
      <c r="G4816" s="87">
        <v>20200430</v>
      </c>
      <c r="H4816" t="s">
        <v>4447</v>
      </c>
      <c r="I4816" t="s">
        <v>7780</v>
      </c>
      <c r="J4816" t="s">
        <v>7780</v>
      </c>
      <c r="K4816">
        <v>7611</v>
      </c>
      <c r="L4816" t="s">
        <v>7790</v>
      </c>
      <c r="M4816" s="87">
        <v>43952</v>
      </c>
      <c r="N4816" t="s">
        <v>3620</v>
      </c>
      <c r="O4816" t="s">
        <v>3579</v>
      </c>
      <c r="P4816" s="61">
        <v>430.64</v>
      </c>
      <c r="Q4816" t="s">
        <v>3579</v>
      </c>
      <c r="R4816" s="61">
        <v>430.64</v>
      </c>
      <c r="S4816" s="61">
        <v>0</v>
      </c>
    </row>
    <row r="4817" spans="1:19" x14ac:dyDescent="0.2">
      <c r="A4817" t="s">
        <v>881</v>
      </c>
      <c r="B4817" t="s">
        <v>2630</v>
      </c>
      <c r="C4817" t="s">
        <v>3367</v>
      </c>
      <c r="D4817" t="s">
        <v>238</v>
      </c>
      <c r="E4817" t="s">
        <v>3573</v>
      </c>
      <c r="F4817" t="s">
        <v>125</v>
      </c>
      <c r="G4817" s="87">
        <v>20200531</v>
      </c>
      <c r="H4817" t="s">
        <v>4447</v>
      </c>
      <c r="I4817" t="s">
        <v>7780</v>
      </c>
      <c r="J4817" t="s">
        <v>7780</v>
      </c>
      <c r="K4817">
        <v>7665</v>
      </c>
      <c r="L4817" t="s">
        <v>7791</v>
      </c>
      <c r="M4817" s="87">
        <v>43991</v>
      </c>
      <c r="N4817" t="s">
        <v>3620</v>
      </c>
      <c r="O4817" t="s">
        <v>3579</v>
      </c>
      <c r="P4817" s="61">
        <v>444.99</v>
      </c>
      <c r="Q4817" t="s">
        <v>3579</v>
      </c>
      <c r="R4817" s="61">
        <v>444.99</v>
      </c>
      <c r="S4817" s="61">
        <v>0</v>
      </c>
    </row>
    <row r="4818" spans="1:19" x14ac:dyDescent="0.2">
      <c r="A4818" t="s">
        <v>881</v>
      </c>
      <c r="B4818" t="s">
        <v>2630</v>
      </c>
      <c r="C4818" t="s">
        <v>3367</v>
      </c>
      <c r="D4818" t="s">
        <v>238</v>
      </c>
      <c r="E4818" t="s">
        <v>3573</v>
      </c>
      <c r="F4818" t="s">
        <v>16</v>
      </c>
      <c r="G4818" s="87">
        <v>20200630</v>
      </c>
      <c r="H4818" t="s">
        <v>3617</v>
      </c>
      <c r="J4818" t="s">
        <v>3618</v>
      </c>
      <c r="K4818">
        <v>7681</v>
      </c>
      <c r="L4818" t="s">
        <v>3619</v>
      </c>
      <c r="M4818" s="87">
        <v>43999</v>
      </c>
      <c r="N4818" t="s">
        <v>3620</v>
      </c>
      <c r="O4818" t="s">
        <v>3579</v>
      </c>
      <c r="P4818" s="61">
        <v>-4794.43</v>
      </c>
      <c r="Q4818" t="s">
        <v>3579</v>
      </c>
      <c r="R4818" s="61">
        <v>0</v>
      </c>
      <c r="S4818" s="61">
        <v>-4794.43</v>
      </c>
    </row>
    <row r="4819" spans="1:19" x14ac:dyDescent="0.2">
      <c r="A4819" t="s">
        <v>881</v>
      </c>
      <c r="B4819" t="s">
        <v>2630</v>
      </c>
      <c r="C4819" t="s">
        <v>3367</v>
      </c>
      <c r="D4819" t="s">
        <v>238</v>
      </c>
      <c r="E4819" t="s">
        <v>3573</v>
      </c>
      <c r="F4819" t="s">
        <v>16</v>
      </c>
      <c r="G4819" s="87">
        <v>20200630</v>
      </c>
      <c r="H4819" t="s">
        <v>3617</v>
      </c>
      <c r="I4819" t="s">
        <v>3618</v>
      </c>
      <c r="J4819" t="s">
        <v>3618</v>
      </c>
      <c r="K4819">
        <v>7723</v>
      </c>
      <c r="L4819" t="s">
        <v>7792</v>
      </c>
      <c r="M4819" s="87">
        <v>44018</v>
      </c>
      <c r="N4819" t="s">
        <v>3620</v>
      </c>
      <c r="O4819" t="s">
        <v>3579</v>
      </c>
      <c r="P4819" s="61">
        <v>-14.33</v>
      </c>
      <c r="Q4819" t="s">
        <v>3579</v>
      </c>
      <c r="R4819" s="61">
        <v>0</v>
      </c>
      <c r="S4819" s="61">
        <v>-14.33</v>
      </c>
    </row>
    <row r="4820" spans="1:19" x14ac:dyDescent="0.2">
      <c r="A4820" t="s">
        <v>881</v>
      </c>
      <c r="B4820" t="s">
        <v>2630</v>
      </c>
      <c r="C4820" t="s">
        <v>3367</v>
      </c>
      <c r="D4820" t="s">
        <v>238</v>
      </c>
      <c r="E4820" t="s">
        <v>3573</v>
      </c>
      <c r="F4820" t="s">
        <v>16</v>
      </c>
      <c r="G4820" s="87">
        <v>20200630</v>
      </c>
      <c r="H4820" t="s">
        <v>3617</v>
      </c>
      <c r="I4820" t="s">
        <v>3618</v>
      </c>
      <c r="J4820" t="s">
        <v>3618</v>
      </c>
      <c r="K4820">
        <v>7722</v>
      </c>
      <c r="L4820" t="s">
        <v>7793</v>
      </c>
      <c r="M4820" s="87">
        <v>44018</v>
      </c>
      <c r="N4820" t="s">
        <v>3620</v>
      </c>
      <c r="O4820" t="s">
        <v>3579</v>
      </c>
      <c r="P4820" s="61">
        <v>-430.64</v>
      </c>
      <c r="Q4820" t="s">
        <v>3579</v>
      </c>
      <c r="R4820" s="61">
        <v>0</v>
      </c>
      <c r="S4820" s="61">
        <v>-430.64</v>
      </c>
    </row>
    <row r="4821" spans="1:19" x14ac:dyDescent="0.2">
      <c r="A4821" t="s">
        <v>881</v>
      </c>
      <c r="B4821" t="s">
        <v>2630</v>
      </c>
      <c r="C4821" t="s">
        <v>3367</v>
      </c>
      <c r="D4821" t="s">
        <v>238</v>
      </c>
      <c r="E4821" t="s">
        <v>3573</v>
      </c>
      <c r="F4821" t="s">
        <v>126</v>
      </c>
      <c r="G4821" s="87">
        <v>20200630</v>
      </c>
      <c r="H4821" t="s">
        <v>4447</v>
      </c>
      <c r="I4821" t="s">
        <v>7780</v>
      </c>
      <c r="J4821" t="s">
        <v>7780</v>
      </c>
      <c r="K4821">
        <v>7722</v>
      </c>
      <c r="L4821" t="s">
        <v>7793</v>
      </c>
      <c r="M4821" s="87">
        <v>44018</v>
      </c>
      <c r="N4821" t="s">
        <v>3620</v>
      </c>
      <c r="O4821" t="s">
        <v>3579</v>
      </c>
      <c r="P4821" s="61">
        <v>430.64</v>
      </c>
      <c r="Q4821" t="s">
        <v>3579</v>
      </c>
      <c r="R4821" s="61">
        <v>430.64</v>
      </c>
      <c r="S4821" s="61">
        <v>0</v>
      </c>
    </row>
    <row r="4822" spans="1:19" x14ac:dyDescent="0.2">
      <c r="A4822" t="s">
        <v>881</v>
      </c>
      <c r="B4822" t="s">
        <v>2630</v>
      </c>
      <c r="C4822" t="s">
        <v>3367</v>
      </c>
      <c r="D4822" t="s">
        <v>238</v>
      </c>
      <c r="E4822" t="s">
        <v>3573</v>
      </c>
      <c r="F4822" t="s">
        <v>126</v>
      </c>
      <c r="G4822" s="87">
        <v>20200630</v>
      </c>
      <c r="H4822" t="s">
        <v>4447</v>
      </c>
      <c r="I4822" t="s">
        <v>7780</v>
      </c>
      <c r="J4822" t="s">
        <v>7780</v>
      </c>
      <c r="K4822">
        <v>7723</v>
      </c>
      <c r="L4822" t="s">
        <v>7792</v>
      </c>
      <c r="M4822" s="87">
        <v>44018</v>
      </c>
      <c r="N4822" t="s">
        <v>3620</v>
      </c>
      <c r="O4822" t="s">
        <v>3579</v>
      </c>
      <c r="P4822" s="61">
        <v>14.33</v>
      </c>
      <c r="Q4822" t="s">
        <v>3579</v>
      </c>
      <c r="R4822" s="61">
        <v>14.33</v>
      </c>
      <c r="S4822" s="61">
        <v>0</v>
      </c>
    </row>
    <row r="4823" spans="1:19" x14ac:dyDescent="0.2">
      <c r="A4823" t="s">
        <v>882</v>
      </c>
      <c r="B4823" t="s">
        <v>2631</v>
      </c>
      <c r="C4823" t="s">
        <v>3369</v>
      </c>
      <c r="D4823" t="s">
        <v>238</v>
      </c>
      <c r="E4823" t="s">
        <v>3573</v>
      </c>
      <c r="F4823" t="s">
        <v>115</v>
      </c>
      <c r="G4823" s="87">
        <v>20190731</v>
      </c>
      <c r="H4823" t="s">
        <v>4447</v>
      </c>
      <c r="I4823" t="s">
        <v>7780</v>
      </c>
      <c r="J4823" t="s">
        <v>7780</v>
      </c>
      <c r="K4823">
        <v>7183</v>
      </c>
      <c r="L4823" t="s">
        <v>7781</v>
      </c>
      <c r="M4823" s="87">
        <v>43698</v>
      </c>
      <c r="N4823" t="s">
        <v>3620</v>
      </c>
      <c r="O4823" t="s">
        <v>3579</v>
      </c>
      <c r="P4823" s="61">
        <v>770.68</v>
      </c>
      <c r="Q4823" t="s">
        <v>3579</v>
      </c>
      <c r="R4823" s="61">
        <v>770.68</v>
      </c>
      <c r="S4823" s="61">
        <v>0</v>
      </c>
    </row>
    <row r="4824" spans="1:19" x14ac:dyDescent="0.2">
      <c r="A4824" t="s">
        <v>882</v>
      </c>
      <c r="B4824" t="s">
        <v>2631</v>
      </c>
      <c r="C4824" t="s">
        <v>3369</v>
      </c>
      <c r="D4824" t="s">
        <v>238</v>
      </c>
      <c r="E4824" t="s">
        <v>3573</v>
      </c>
      <c r="F4824" t="s">
        <v>116</v>
      </c>
      <c r="G4824" s="87">
        <v>20190831</v>
      </c>
      <c r="H4824" t="s">
        <v>4447</v>
      </c>
      <c r="I4824" t="s">
        <v>7780</v>
      </c>
      <c r="J4824" t="s">
        <v>7780</v>
      </c>
      <c r="K4824">
        <v>7232</v>
      </c>
      <c r="L4824" t="s">
        <v>7782</v>
      </c>
      <c r="M4824" s="87">
        <v>43718</v>
      </c>
      <c r="N4824" t="s">
        <v>3620</v>
      </c>
      <c r="O4824" t="s">
        <v>3579</v>
      </c>
      <c r="P4824" s="61">
        <v>770.68</v>
      </c>
      <c r="Q4824" t="s">
        <v>3579</v>
      </c>
      <c r="R4824" s="61">
        <v>770.68</v>
      </c>
      <c r="S4824" s="61">
        <v>0</v>
      </c>
    </row>
    <row r="4825" spans="1:19" x14ac:dyDescent="0.2">
      <c r="A4825" t="s">
        <v>882</v>
      </c>
      <c r="B4825" t="s">
        <v>2631</v>
      </c>
      <c r="C4825" t="s">
        <v>3369</v>
      </c>
      <c r="D4825" t="s">
        <v>238</v>
      </c>
      <c r="E4825" t="s">
        <v>3573</v>
      </c>
      <c r="F4825" t="s">
        <v>117</v>
      </c>
      <c r="G4825" s="87">
        <v>20190930</v>
      </c>
      <c r="H4825" t="s">
        <v>4447</v>
      </c>
      <c r="I4825" t="s">
        <v>7780</v>
      </c>
      <c r="J4825" t="s">
        <v>7780</v>
      </c>
      <c r="K4825">
        <v>7265</v>
      </c>
      <c r="L4825" t="s">
        <v>7783</v>
      </c>
      <c r="M4825" s="87">
        <v>43741</v>
      </c>
      <c r="N4825" t="s">
        <v>3620</v>
      </c>
      <c r="O4825" t="s">
        <v>3579</v>
      </c>
      <c r="P4825" s="61">
        <v>770.68</v>
      </c>
      <c r="Q4825" t="s">
        <v>3579</v>
      </c>
      <c r="R4825" s="61">
        <v>770.68</v>
      </c>
      <c r="S4825" s="61">
        <v>0</v>
      </c>
    </row>
    <row r="4826" spans="1:19" x14ac:dyDescent="0.2">
      <c r="A4826" t="s">
        <v>882</v>
      </c>
      <c r="B4826" t="s">
        <v>2631</v>
      </c>
      <c r="C4826" t="s">
        <v>3369</v>
      </c>
      <c r="D4826" t="s">
        <v>238</v>
      </c>
      <c r="E4826" t="s">
        <v>3573</v>
      </c>
      <c r="F4826" t="s">
        <v>118</v>
      </c>
      <c r="G4826" s="87">
        <v>20191031</v>
      </c>
      <c r="H4826" t="s">
        <v>4447</v>
      </c>
      <c r="I4826" t="s">
        <v>7780</v>
      </c>
      <c r="J4826" t="s">
        <v>7780</v>
      </c>
      <c r="K4826">
        <v>7328</v>
      </c>
      <c r="L4826" t="s">
        <v>7784</v>
      </c>
      <c r="M4826" s="87">
        <v>43782</v>
      </c>
      <c r="N4826" t="s">
        <v>3620</v>
      </c>
      <c r="O4826" t="s">
        <v>3579</v>
      </c>
      <c r="P4826" s="61">
        <v>796.37</v>
      </c>
      <c r="Q4826" t="s">
        <v>3579</v>
      </c>
      <c r="R4826" s="61">
        <v>796.37</v>
      </c>
      <c r="S4826" s="61">
        <v>0</v>
      </c>
    </row>
    <row r="4827" spans="1:19" x14ac:dyDescent="0.2">
      <c r="A4827" t="s">
        <v>882</v>
      </c>
      <c r="B4827" t="s">
        <v>2631</v>
      </c>
      <c r="C4827" t="s">
        <v>3369</v>
      </c>
      <c r="D4827" t="s">
        <v>238</v>
      </c>
      <c r="E4827" t="s">
        <v>3573</v>
      </c>
      <c r="F4827" t="s">
        <v>119</v>
      </c>
      <c r="G4827" s="87">
        <v>20191130</v>
      </c>
      <c r="H4827" t="s">
        <v>4447</v>
      </c>
      <c r="I4827" t="s">
        <v>7780</v>
      </c>
      <c r="J4827" t="s">
        <v>7780</v>
      </c>
      <c r="K4827">
        <v>7358</v>
      </c>
      <c r="L4827" t="s">
        <v>7785</v>
      </c>
      <c r="M4827" s="87">
        <v>43802</v>
      </c>
      <c r="N4827" t="s">
        <v>3578</v>
      </c>
      <c r="O4827" t="s">
        <v>3579</v>
      </c>
      <c r="P4827" s="61">
        <v>770.68</v>
      </c>
      <c r="Q4827" t="s">
        <v>3579</v>
      </c>
      <c r="R4827" s="61">
        <v>770.68</v>
      </c>
      <c r="S4827" s="61">
        <v>0</v>
      </c>
    </row>
    <row r="4828" spans="1:19" x14ac:dyDescent="0.2">
      <c r="A4828" t="s">
        <v>882</v>
      </c>
      <c r="B4828" t="s">
        <v>2631</v>
      </c>
      <c r="C4828" t="s">
        <v>3369</v>
      </c>
      <c r="D4828" t="s">
        <v>238</v>
      </c>
      <c r="E4828" t="s">
        <v>3573</v>
      </c>
      <c r="F4828" t="s">
        <v>120</v>
      </c>
      <c r="G4828" s="87">
        <v>20191231</v>
      </c>
      <c r="H4828" t="s">
        <v>4447</v>
      </c>
      <c r="I4828" t="s">
        <v>7780</v>
      </c>
      <c r="J4828" t="s">
        <v>7780</v>
      </c>
      <c r="K4828">
        <v>7415</v>
      </c>
      <c r="L4828" t="s">
        <v>7786</v>
      </c>
      <c r="M4828" s="87">
        <v>43840</v>
      </c>
      <c r="N4828" t="s">
        <v>3620</v>
      </c>
      <c r="O4828" t="s">
        <v>3579</v>
      </c>
      <c r="P4828" s="61">
        <v>796.37</v>
      </c>
      <c r="Q4828" t="s">
        <v>3579</v>
      </c>
      <c r="R4828" s="61">
        <v>796.37</v>
      </c>
      <c r="S4828" s="61">
        <v>0</v>
      </c>
    </row>
    <row r="4829" spans="1:19" x14ac:dyDescent="0.2">
      <c r="A4829" t="s">
        <v>882</v>
      </c>
      <c r="B4829" t="s">
        <v>2631</v>
      </c>
      <c r="C4829" t="s">
        <v>3369</v>
      </c>
      <c r="D4829" t="s">
        <v>238</v>
      </c>
      <c r="E4829" t="s">
        <v>3573</v>
      </c>
      <c r="F4829" t="s">
        <v>121</v>
      </c>
      <c r="G4829" s="87">
        <v>20200131</v>
      </c>
      <c r="H4829" t="s">
        <v>4447</v>
      </c>
      <c r="I4829" t="s">
        <v>7780</v>
      </c>
      <c r="J4829" t="s">
        <v>7780</v>
      </c>
      <c r="K4829">
        <v>7477</v>
      </c>
      <c r="L4829" t="s">
        <v>7787</v>
      </c>
      <c r="M4829" s="87">
        <v>43873</v>
      </c>
      <c r="N4829" t="s">
        <v>3620</v>
      </c>
      <c r="O4829" t="s">
        <v>3579</v>
      </c>
      <c r="P4829" s="61">
        <v>796.37</v>
      </c>
      <c r="Q4829" t="s">
        <v>3579</v>
      </c>
      <c r="R4829" s="61">
        <v>796.37</v>
      </c>
      <c r="S4829" s="61">
        <v>0</v>
      </c>
    </row>
    <row r="4830" spans="1:19" x14ac:dyDescent="0.2">
      <c r="A4830" t="s">
        <v>882</v>
      </c>
      <c r="B4830" t="s">
        <v>2631</v>
      </c>
      <c r="C4830" t="s">
        <v>3369</v>
      </c>
      <c r="D4830" t="s">
        <v>238</v>
      </c>
      <c r="E4830" t="s">
        <v>3573</v>
      </c>
      <c r="F4830" t="s">
        <v>122</v>
      </c>
      <c r="G4830" s="87">
        <v>20200229</v>
      </c>
      <c r="H4830" t="s">
        <v>4447</v>
      </c>
      <c r="I4830" t="s">
        <v>7780</v>
      </c>
      <c r="J4830" t="s">
        <v>7780</v>
      </c>
      <c r="K4830">
        <v>7517</v>
      </c>
      <c r="L4830" t="s">
        <v>7788</v>
      </c>
      <c r="M4830" s="87">
        <v>43902</v>
      </c>
      <c r="N4830" t="s">
        <v>3620</v>
      </c>
      <c r="O4830" t="s">
        <v>3579</v>
      </c>
      <c r="P4830" s="61">
        <v>744.99</v>
      </c>
      <c r="Q4830" t="s">
        <v>3579</v>
      </c>
      <c r="R4830" s="61">
        <v>744.99</v>
      </c>
      <c r="S4830" s="61">
        <v>0</v>
      </c>
    </row>
    <row r="4831" spans="1:19" x14ac:dyDescent="0.2">
      <c r="A4831" t="s">
        <v>882</v>
      </c>
      <c r="B4831" t="s">
        <v>2631</v>
      </c>
      <c r="C4831" t="s">
        <v>3369</v>
      </c>
      <c r="D4831" t="s">
        <v>238</v>
      </c>
      <c r="E4831" t="s">
        <v>3573</v>
      </c>
      <c r="F4831" t="s">
        <v>123</v>
      </c>
      <c r="G4831" s="87">
        <v>20200331</v>
      </c>
      <c r="H4831" t="s">
        <v>4447</v>
      </c>
      <c r="I4831" t="s">
        <v>7780</v>
      </c>
      <c r="J4831" t="s">
        <v>7780</v>
      </c>
      <c r="K4831">
        <v>7578</v>
      </c>
      <c r="L4831" t="s">
        <v>7789</v>
      </c>
      <c r="M4831" s="87">
        <v>43935</v>
      </c>
      <c r="N4831" t="s">
        <v>3578</v>
      </c>
      <c r="O4831" t="s">
        <v>3579</v>
      </c>
      <c r="P4831" s="61">
        <v>796.37</v>
      </c>
      <c r="Q4831" t="s">
        <v>3579</v>
      </c>
      <c r="R4831" s="61">
        <v>796.37</v>
      </c>
      <c r="S4831" s="61">
        <v>0</v>
      </c>
    </row>
    <row r="4832" spans="1:19" x14ac:dyDescent="0.2">
      <c r="A4832" t="s">
        <v>882</v>
      </c>
      <c r="B4832" t="s">
        <v>2631</v>
      </c>
      <c r="C4832" t="s">
        <v>3369</v>
      </c>
      <c r="D4832" t="s">
        <v>238</v>
      </c>
      <c r="E4832" t="s">
        <v>3573</v>
      </c>
      <c r="F4832" t="s">
        <v>124</v>
      </c>
      <c r="G4832" s="87">
        <v>20200430</v>
      </c>
      <c r="H4832" t="s">
        <v>4447</v>
      </c>
      <c r="I4832" t="s">
        <v>7780</v>
      </c>
      <c r="J4832" t="s">
        <v>7780</v>
      </c>
      <c r="K4832">
        <v>7611</v>
      </c>
      <c r="L4832" t="s">
        <v>7790</v>
      </c>
      <c r="M4832" s="87">
        <v>43952</v>
      </c>
      <c r="N4832" t="s">
        <v>3620</v>
      </c>
      <c r="O4832" t="s">
        <v>3579</v>
      </c>
      <c r="P4832" s="61">
        <v>770.68</v>
      </c>
      <c r="Q4832" t="s">
        <v>3579</v>
      </c>
      <c r="R4832" s="61">
        <v>770.68</v>
      </c>
      <c r="S4832" s="61">
        <v>0</v>
      </c>
    </row>
    <row r="4833" spans="1:19" x14ac:dyDescent="0.2">
      <c r="A4833" t="s">
        <v>882</v>
      </c>
      <c r="B4833" t="s">
        <v>2631</v>
      </c>
      <c r="C4833" t="s">
        <v>3369</v>
      </c>
      <c r="D4833" t="s">
        <v>238</v>
      </c>
      <c r="E4833" t="s">
        <v>3573</v>
      </c>
      <c r="F4833" t="s">
        <v>125</v>
      </c>
      <c r="G4833" s="87">
        <v>20200531</v>
      </c>
      <c r="H4833" t="s">
        <v>4447</v>
      </c>
      <c r="I4833" t="s">
        <v>7780</v>
      </c>
      <c r="J4833" t="s">
        <v>7780</v>
      </c>
      <c r="K4833">
        <v>7665</v>
      </c>
      <c r="L4833" t="s">
        <v>7791</v>
      </c>
      <c r="M4833" s="87">
        <v>43991</v>
      </c>
      <c r="N4833" t="s">
        <v>3620</v>
      </c>
      <c r="O4833" t="s">
        <v>3579</v>
      </c>
      <c r="P4833" s="61">
        <v>796.37</v>
      </c>
      <c r="Q4833" t="s">
        <v>3579</v>
      </c>
      <c r="R4833" s="61">
        <v>796.37</v>
      </c>
      <c r="S4833" s="61">
        <v>0</v>
      </c>
    </row>
    <row r="4834" spans="1:19" x14ac:dyDescent="0.2">
      <c r="A4834" t="s">
        <v>882</v>
      </c>
      <c r="B4834" t="s">
        <v>2631</v>
      </c>
      <c r="C4834" t="s">
        <v>3369</v>
      </c>
      <c r="D4834" t="s">
        <v>238</v>
      </c>
      <c r="E4834" t="s">
        <v>3573</v>
      </c>
      <c r="F4834" t="s">
        <v>16</v>
      </c>
      <c r="G4834" s="87">
        <v>20200630</v>
      </c>
      <c r="H4834" t="s">
        <v>3617</v>
      </c>
      <c r="J4834" t="s">
        <v>3618</v>
      </c>
      <c r="K4834">
        <v>7681</v>
      </c>
      <c r="L4834" t="s">
        <v>3619</v>
      </c>
      <c r="M4834" s="87">
        <v>43999</v>
      </c>
      <c r="N4834" t="s">
        <v>3620</v>
      </c>
      <c r="O4834" t="s">
        <v>3579</v>
      </c>
      <c r="P4834" s="61">
        <v>-8580.24</v>
      </c>
      <c r="Q4834" t="s">
        <v>3579</v>
      </c>
      <c r="R4834" s="61">
        <v>0</v>
      </c>
      <c r="S4834" s="61">
        <v>-8580.24</v>
      </c>
    </row>
    <row r="4835" spans="1:19" x14ac:dyDescent="0.2">
      <c r="A4835" t="s">
        <v>882</v>
      </c>
      <c r="B4835" t="s">
        <v>2631</v>
      </c>
      <c r="C4835" t="s">
        <v>3369</v>
      </c>
      <c r="D4835" t="s">
        <v>238</v>
      </c>
      <c r="E4835" t="s">
        <v>3573</v>
      </c>
      <c r="F4835" t="s">
        <v>16</v>
      </c>
      <c r="G4835" s="87">
        <v>20200630</v>
      </c>
      <c r="H4835" t="s">
        <v>3617</v>
      </c>
      <c r="I4835" t="s">
        <v>3618</v>
      </c>
      <c r="J4835" t="s">
        <v>3618</v>
      </c>
      <c r="K4835">
        <v>7723</v>
      </c>
      <c r="L4835" t="s">
        <v>7792</v>
      </c>
      <c r="M4835" s="87">
        <v>44018</v>
      </c>
      <c r="N4835" t="s">
        <v>3620</v>
      </c>
      <c r="O4835" t="s">
        <v>3579</v>
      </c>
      <c r="P4835" s="61">
        <v>-25.68</v>
      </c>
      <c r="Q4835" t="s">
        <v>3579</v>
      </c>
      <c r="R4835" s="61">
        <v>0</v>
      </c>
      <c r="S4835" s="61">
        <v>-25.68</v>
      </c>
    </row>
    <row r="4836" spans="1:19" x14ac:dyDescent="0.2">
      <c r="A4836" t="s">
        <v>882</v>
      </c>
      <c r="B4836" t="s">
        <v>2631</v>
      </c>
      <c r="C4836" t="s">
        <v>3369</v>
      </c>
      <c r="D4836" t="s">
        <v>238</v>
      </c>
      <c r="E4836" t="s">
        <v>3573</v>
      </c>
      <c r="F4836" t="s">
        <v>16</v>
      </c>
      <c r="G4836" s="87">
        <v>20200630</v>
      </c>
      <c r="H4836" t="s">
        <v>3617</v>
      </c>
      <c r="I4836" t="s">
        <v>3618</v>
      </c>
      <c r="J4836" t="s">
        <v>3618</v>
      </c>
      <c r="K4836">
        <v>7722</v>
      </c>
      <c r="L4836" t="s">
        <v>7793</v>
      </c>
      <c r="M4836" s="87">
        <v>44018</v>
      </c>
      <c r="N4836" t="s">
        <v>3620</v>
      </c>
      <c r="O4836" t="s">
        <v>3579</v>
      </c>
      <c r="P4836" s="61">
        <v>-770.68</v>
      </c>
      <c r="Q4836" t="s">
        <v>3579</v>
      </c>
      <c r="R4836" s="61">
        <v>0</v>
      </c>
      <c r="S4836" s="61">
        <v>-770.68</v>
      </c>
    </row>
    <row r="4837" spans="1:19" x14ac:dyDescent="0.2">
      <c r="A4837" t="s">
        <v>882</v>
      </c>
      <c r="B4837" t="s">
        <v>2631</v>
      </c>
      <c r="C4837" t="s">
        <v>3369</v>
      </c>
      <c r="D4837" t="s">
        <v>238</v>
      </c>
      <c r="E4837" t="s">
        <v>3573</v>
      </c>
      <c r="F4837" t="s">
        <v>126</v>
      </c>
      <c r="G4837" s="87">
        <v>20200630</v>
      </c>
      <c r="H4837" t="s">
        <v>4447</v>
      </c>
      <c r="I4837" t="s">
        <v>7780</v>
      </c>
      <c r="J4837" t="s">
        <v>7780</v>
      </c>
      <c r="K4837">
        <v>7722</v>
      </c>
      <c r="L4837" t="s">
        <v>7793</v>
      </c>
      <c r="M4837" s="87">
        <v>44018</v>
      </c>
      <c r="N4837" t="s">
        <v>3620</v>
      </c>
      <c r="O4837" t="s">
        <v>3579</v>
      </c>
      <c r="P4837" s="61">
        <v>770.68</v>
      </c>
      <c r="Q4837" t="s">
        <v>3579</v>
      </c>
      <c r="R4837" s="61">
        <v>770.68</v>
      </c>
      <c r="S4837" s="61">
        <v>0</v>
      </c>
    </row>
    <row r="4838" spans="1:19" x14ac:dyDescent="0.2">
      <c r="A4838" t="s">
        <v>882</v>
      </c>
      <c r="B4838" t="s">
        <v>2631</v>
      </c>
      <c r="C4838" t="s">
        <v>3369</v>
      </c>
      <c r="D4838" t="s">
        <v>238</v>
      </c>
      <c r="E4838" t="s">
        <v>3573</v>
      </c>
      <c r="F4838" t="s">
        <v>126</v>
      </c>
      <c r="G4838" s="87">
        <v>20200630</v>
      </c>
      <c r="H4838" t="s">
        <v>4447</v>
      </c>
      <c r="I4838" t="s">
        <v>7780</v>
      </c>
      <c r="J4838" t="s">
        <v>7780</v>
      </c>
      <c r="K4838">
        <v>7723</v>
      </c>
      <c r="L4838" t="s">
        <v>7792</v>
      </c>
      <c r="M4838" s="87">
        <v>44018</v>
      </c>
      <c r="N4838" t="s">
        <v>3620</v>
      </c>
      <c r="O4838" t="s">
        <v>3579</v>
      </c>
      <c r="P4838" s="61">
        <v>25.68</v>
      </c>
      <c r="Q4838" t="s">
        <v>3579</v>
      </c>
      <c r="R4838" s="61">
        <v>25.68</v>
      </c>
      <c r="S4838" s="61">
        <v>0</v>
      </c>
    </row>
    <row r="4839" spans="1:19" x14ac:dyDescent="0.2">
      <c r="A4839" t="s">
        <v>883</v>
      </c>
      <c r="B4839" t="s">
        <v>2632</v>
      </c>
      <c r="C4839" t="s">
        <v>3370</v>
      </c>
      <c r="D4839" t="s">
        <v>238</v>
      </c>
      <c r="E4839" t="s">
        <v>3573</v>
      </c>
      <c r="F4839" t="s">
        <v>115</v>
      </c>
      <c r="G4839" s="87">
        <v>20190731</v>
      </c>
      <c r="H4839" t="s">
        <v>4447</v>
      </c>
      <c r="I4839" t="s">
        <v>7780</v>
      </c>
      <c r="J4839" t="s">
        <v>7780</v>
      </c>
      <c r="K4839">
        <v>7183</v>
      </c>
      <c r="L4839" t="s">
        <v>7781</v>
      </c>
      <c r="M4839" s="87">
        <v>43698</v>
      </c>
      <c r="N4839" t="s">
        <v>3620</v>
      </c>
      <c r="O4839" t="s">
        <v>3579</v>
      </c>
      <c r="P4839" s="61">
        <v>637.82000000000005</v>
      </c>
      <c r="Q4839" t="s">
        <v>3579</v>
      </c>
      <c r="R4839" s="61">
        <v>637.82000000000005</v>
      </c>
      <c r="S4839" s="61">
        <v>0</v>
      </c>
    </row>
    <row r="4840" spans="1:19" x14ac:dyDescent="0.2">
      <c r="A4840" t="s">
        <v>883</v>
      </c>
      <c r="B4840" t="s">
        <v>2632</v>
      </c>
      <c r="C4840" t="s">
        <v>3370</v>
      </c>
      <c r="D4840" t="s">
        <v>238</v>
      </c>
      <c r="E4840" t="s">
        <v>3573</v>
      </c>
      <c r="F4840" t="s">
        <v>116</v>
      </c>
      <c r="G4840" s="87">
        <v>20190831</v>
      </c>
      <c r="H4840" t="s">
        <v>4447</v>
      </c>
      <c r="I4840" t="s">
        <v>7780</v>
      </c>
      <c r="J4840" t="s">
        <v>7780</v>
      </c>
      <c r="K4840">
        <v>7232</v>
      </c>
      <c r="L4840" t="s">
        <v>7782</v>
      </c>
      <c r="M4840" s="87">
        <v>43718</v>
      </c>
      <c r="N4840" t="s">
        <v>3620</v>
      </c>
      <c r="O4840" t="s">
        <v>3579</v>
      </c>
      <c r="P4840" s="61">
        <v>637.82000000000005</v>
      </c>
      <c r="Q4840" t="s">
        <v>3579</v>
      </c>
      <c r="R4840" s="61">
        <v>637.82000000000005</v>
      </c>
      <c r="S4840" s="61">
        <v>0</v>
      </c>
    </row>
    <row r="4841" spans="1:19" x14ac:dyDescent="0.2">
      <c r="A4841" t="s">
        <v>883</v>
      </c>
      <c r="B4841" t="s">
        <v>2632</v>
      </c>
      <c r="C4841" t="s">
        <v>3370</v>
      </c>
      <c r="D4841" t="s">
        <v>238</v>
      </c>
      <c r="E4841" t="s">
        <v>3573</v>
      </c>
      <c r="F4841" t="s">
        <v>117</v>
      </c>
      <c r="G4841" s="87">
        <v>20190930</v>
      </c>
      <c r="H4841" t="s">
        <v>4447</v>
      </c>
      <c r="I4841" t="s">
        <v>7780</v>
      </c>
      <c r="J4841" t="s">
        <v>7780</v>
      </c>
      <c r="K4841">
        <v>7265</v>
      </c>
      <c r="L4841" t="s">
        <v>7783</v>
      </c>
      <c r="M4841" s="87">
        <v>43741</v>
      </c>
      <c r="N4841" t="s">
        <v>3620</v>
      </c>
      <c r="O4841" t="s">
        <v>3579</v>
      </c>
      <c r="P4841" s="61">
        <v>637.82000000000005</v>
      </c>
      <c r="Q4841" t="s">
        <v>3579</v>
      </c>
      <c r="R4841" s="61">
        <v>637.82000000000005</v>
      </c>
      <c r="S4841" s="61">
        <v>0</v>
      </c>
    </row>
    <row r="4842" spans="1:19" x14ac:dyDescent="0.2">
      <c r="A4842" t="s">
        <v>883</v>
      </c>
      <c r="B4842" t="s">
        <v>2632</v>
      </c>
      <c r="C4842" t="s">
        <v>3370</v>
      </c>
      <c r="D4842" t="s">
        <v>238</v>
      </c>
      <c r="E4842" t="s">
        <v>3573</v>
      </c>
      <c r="F4842" t="s">
        <v>118</v>
      </c>
      <c r="G4842" s="87">
        <v>20191031</v>
      </c>
      <c r="H4842" t="s">
        <v>4447</v>
      </c>
      <c r="I4842" t="s">
        <v>7780</v>
      </c>
      <c r="J4842" t="s">
        <v>7780</v>
      </c>
      <c r="K4842">
        <v>7328</v>
      </c>
      <c r="L4842" t="s">
        <v>7784</v>
      </c>
      <c r="M4842" s="87">
        <v>43782</v>
      </c>
      <c r="N4842" t="s">
        <v>3620</v>
      </c>
      <c r="O4842" t="s">
        <v>3579</v>
      </c>
      <c r="P4842" s="61">
        <v>659.09</v>
      </c>
      <c r="Q4842" t="s">
        <v>3579</v>
      </c>
      <c r="R4842" s="61">
        <v>659.09</v>
      </c>
      <c r="S4842" s="61">
        <v>0</v>
      </c>
    </row>
    <row r="4843" spans="1:19" x14ac:dyDescent="0.2">
      <c r="A4843" t="s">
        <v>883</v>
      </c>
      <c r="B4843" t="s">
        <v>2632</v>
      </c>
      <c r="C4843" t="s">
        <v>3370</v>
      </c>
      <c r="D4843" t="s">
        <v>238</v>
      </c>
      <c r="E4843" t="s">
        <v>3573</v>
      </c>
      <c r="F4843" t="s">
        <v>119</v>
      </c>
      <c r="G4843" s="87">
        <v>20191130</v>
      </c>
      <c r="H4843" t="s">
        <v>4447</v>
      </c>
      <c r="I4843" t="s">
        <v>7780</v>
      </c>
      <c r="J4843" t="s">
        <v>7780</v>
      </c>
      <c r="K4843">
        <v>7358</v>
      </c>
      <c r="L4843" t="s">
        <v>7785</v>
      </c>
      <c r="M4843" s="87">
        <v>43802</v>
      </c>
      <c r="N4843" t="s">
        <v>3578</v>
      </c>
      <c r="O4843" t="s">
        <v>3579</v>
      </c>
      <c r="P4843" s="61">
        <v>637.82000000000005</v>
      </c>
      <c r="Q4843" t="s">
        <v>3579</v>
      </c>
      <c r="R4843" s="61">
        <v>637.82000000000005</v>
      </c>
      <c r="S4843" s="61">
        <v>0</v>
      </c>
    </row>
    <row r="4844" spans="1:19" x14ac:dyDescent="0.2">
      <c r="A4844" t="s">
        <v>883</v>
      </c>
      <c r="B4844" t="s">
        <v>2632</v>
      </c>
      <c r="C4844" t="s">
        <v>3370</v>
      </c>
      <c r="D4844" t="s">
        <v>238</v>
      </c>
      <c r="E4844" t="s">
        <v>3573</v>
      </c>
      <c r="F4844" t="s">
        <v>120</v>
      </c>
      <c r="G4844" s="87">
        <v>20191231</v>
      </c>
      <c r="H4844" t="s">
        <v>4447</v>
      </c>
      <c r="I4844" t="s">
        <v>7780</v>
      </c>
      <c r="J4844" t="s">
        <v>7780</v>
      </c>
      <c r="K4844">
        <v>7415</v>
      </c>
      <c r="L4844" t="s">
        <v>7786</v>
      </c>
      <c r="M4844" s="87">
        <v>43840</v>
      </c>
      <c r="N4844" t="s">
        <v>3620</v>
      </c>
      <c r="O4844" t="s">
        <v>3579</v>
      </c>
      <c r="P4844" s="61">
        <v>659.09</v>
      </c>
      <c r="Q4844" t="s">
        <v>3579</v>
      </c>
      <c r="R4844" s="61">
        <v>659.09</v>
      </c>
      <c r="S4844" s="61">
        <v>0</v>
      </c>
    </row>
    <row r="4845" spans="1:19" x14ac:dyDescent="0.2">
      <c r="A4845" t="s">
        <v>883</v>
      </c>
      <c r="B4845" t="s">
        <v>2632</v>
      </c>
      <c r="C4845" t="s">
        <v>3370</v>
      </c>
      <c r="D4845" t="s">
        <v>238</v>
      </c>
      <c r="E4845" t="s">
        <v>3573</v>
      </c>
      <c r="F4845" t="s">
        <v>121</v>
      </c>
      <c r="G4845" s="87">
        <v>20200131</v>
      </c>
      <c r="H4845" t="s">
        <v>4447</v>
      </c>
      <c r="I4845" t="s">
        <v>7780</v>
      </c>
      <c r="J4845" t="s">
        <v>7780</v>
      </c>
      <c r="K4845">
        <v>7477</v>
      </c>
      <c r="L4845" t="s">
        <v>7787</v>
      </c>
      <c r="M4845" s="87">
        <v>43873</v>
      </c>
      <c r="N4845" t="s">
        <v>3620</v>
      </c>
      <c r="O4845" t="s">
        <v>3579</v>
      </c>
      <c r="P4845" s="61">
        <v>659.09</v>
      </c>
      <c r="Q4845" t="s">
        <v>3579</v>
      </c>
      <c r="R4845" s="61">
        <v>659.09</v>
      </c>
      <c r="S4845" s="61">
        <v>0</v>
      </c>
    </row>
    <row r="4846" spans="1:19" x14ac:dyDescent="0.2">
      <c r="A4846" t="s">
        <v>883</v>
      </c>
      <c r="B4846" t="s">
        <v>2632</v>
      </c>
      <c r="C4846" t="s">
        <v>3370</v>
      </c>
      <c r="D4846" t="s">
        <v>238</v>
      </c>
      <c r="E4846" t="s">
        <v>3573</v>
      </c>
      <c r="F4846" t="s">
        <v>122</v>
      </c>
      <c r="G4846" s="87">
        <v>20200229</v>
      </c>
      <c r="H4846" t="s">
        <v>4447</v>
      </c>
      <c r="I4846" t="s">
        <v>7780</v>
      </c>
      <c r="J4846" t="s">
        <v>7780</v>
      </c>
      <c r="K4846">
        <v>7517</v>
      </c>
      <c r="L4846" t="s">
        <v>7788</v>
      </c>
      <c r="M4846" s="87">
        <v>43902</v>
      </c>
      <c r="N4846" t="s">
        <v>3620</v>
      </c>
      <c r="O4846" t="s">
        <v>3579</v>
      </c>
      <c r="P4846" s="61">
        <v>616.55999999999995</v>
      </c>
      <c r="Q4846" t="s">
        <v>3579</v>
      </c>
      <c r="R4846" s="61">
        <v>616.55999999999995</v>
      </c>
      <c r="S4846" s="61">
        <v>0</v>
      </c>
    </row>
    <row r="4847" spans="1:19" x14ac:dyDescent="0.2">
      <c r="A4847" t="s">
        <v>883</v>
      </c>
      <c r="B4847" t="s">
        <v>2632</v>
      </c>
      <c r="C4847" t="s">
        <v>3370</v>
      </c>
      <c r="D4847" t="s">
        <v>238</v>
      </c>
      <c r="E4847" t="s">
        <v>3573</v>
      </c>
      <c r="F4847" t="s">
        <v>123</v>
      </c>
      <c r="G4847" s="87">
        <v>20200331</v>
      </c>
      <c r="H4847" t="s">
        <v>4447</v>
      </c>
      <c r="I4847" t="s">
        <v>7780</v>
      </c>
      <c r="J4847" t="s">
        <v>7780</v>
      </c>
      <c r="K4847">
        <v>7578</v>
      </c>
      <c r="L4847" t="s">
        <v>7789</v>
      </c>
      <c r="M4847" s="87">
        <v>43935</v>
      </c>
      <c r="N4847" t="s">
        <v>3578</v>
      </c>
      <c r="O4847" t="s">
        <v>3579</v>
      </c>
      <c r="P4847" s="61">
        <v>659.09</v>
      </c>
      <c r="Q4847" t="s">
        <v>3579</v>
      </c>
      <c r="R4847" s="61">
        <v>659.09</v>
      </c>
      <c r="S4847" s="61">
        <v>0</v>
      </c>
    </row>
    <row r="4848" spans="1:19" x14ac:dyDescent="0.2">
      <c r="A4848" t="s">
        <v>883</v>
      </c>
      <c r="B4848" t="s">
        <v>2632</v>
      </c>
      <c r="C4848" t="s">
        <v>3370</v>
      </c>
      <c r="D4848" t="s">
        <v>238</v>
      </c>
      <c r="E4848" t="s">
        <v>3573</v>
      </c>
      <c r="F4848" t="s">
        <v>124</v>
      </c>
      <c r="G4848" s="87">
        <v>20200430</v>
      </c>
      <c r="H4848" t="s">
        <v>4447</v>
      </c>
      <c r="I4848" t="s">
        <v>7780</v>
      </c>
      <c r="J4848" t="s">
        <v>7780</v>
      </c>
      <c r="K4848">
        <v>7611</v>
      </c>
      <c r="L4848" t="s">
        <v>7790</v>
      </c>
      <c r="M4848" s="87">
        <v>43952</v>
      </c>
      <c r="N4848" t="s">
        <v>3620</v>
      </c>
      <c r="O4848" t="s">
        <v>3579</v>
      </c>
      <c r="P4848" s="61">
        <v>637.82000000000005</v>
      </c>
      <c r="Q4848" t="s">
        <v>3579</v>
      </c>
      <c r="R4848" s="61">
        <v>637.82000000000005</v>
      </c>
      <c r="S4848" s="61">
        <v>0</v>
      </c>
    </row>
    <row r="4849" spans="1:19" x14ac:dyDescent="0.2">
      <c r="A4849" t="s">
        <v>883</v>
      </c>
      <c r="B4849" t="s">
        <v>2632</v>
      </c>
      <c r="C4849" t="s">
        <v>3370</v>
      </c>
      <c r="D4849" t="s">
        <v>238</v>
      </c>
      <c r="E4849" t="s">
        <v>3573</v>
      </c>
      <c r="F4849" t="s">
        <v>125</v>
      </c>
      <c r="G4849" s="87">
        <v>20200531</v>
      </c>
      <c r="H4849" t="s">
        <v>4447</v>
      </c>
      <c r="I4849" t="s">
        <v>7780</v>
      </c>
      <c r="J4849" t="s">
        <v>7780</v>
      </c>
      <c r="K4849">
        <v>7665</v>
      </c>
      <c r="L4849" t="s">
        <v>7791</v>
      </c>
      <c r="M4849" s="87">
        <v>43991</v>
      </c>
      <c r="N4849" t="s">
        <v>3620</v>
      </c>
      <c r="O4849" t="s">
        <v>3579</v>
      </c>
      <c r="P4849" s="61">
        <v>659.09</v>
      </c>
      <c r="Q4849" t="s">
        <v>3579</v>
      </c>
      <c r="R4849" s="61">
        <v>659.09</v>
      </c>
      <c r="S4849" s="61">
        <v>0</v>
      </c>
    </row>
    <row r="4850" spans="1:19" x14ac:dyDescent="0.2">
      <c r="A4850" t="s">
        <v>883</v>
      </c>
      <c r="B4850" t="s">
        <v>2632</v>
      </c>
      <c r="C4850" t="s">
        <v>3370</v>
      </c>
      <c r="D4850" t="s">
        <v>238</v>
      </c>
      <c r="E4850" t="s">
        <v>3573</v>
      </c>
      <c r="F4850" t="s">
        <v>16</v>
      </c>
      <c r="G4850" s="87">
        <v>20200630</v>
      </c>
      <c r="H4850" t="s">
        <v>3617</v>
      </c>
      <c r="J4850" t="s">
        <v>3618</v>
      </c>
      <c r="K4850">
        <v>7681</v>
      </c>
      <c r="L4850" t="s">
        <v>3619</v>
      </c>
      <c r="M4850" s="87">
        <v>43999</v>
      </c>
      <c r="N4850" t="s">
        <v>3620</v>
      </c>
      <c r="O4850" t="s">
        <v>3579</v>
      </c>
      <c r="P4850" s="61">
        <v>-7101.11</v>
      </c>
      <c r="Q4850" t="s">
        <v>3579</v>
      </c>
      <c r="R4850" s="61">
        <v>0</v>
      </c>
      <c r="S4850" s="61">
        <v>-7101.11</v>
      </c>
    </row>
    <row r="4851" spans="1:19" x14ac:dyDescent="0.2">
      <c r="A4851" t="s">
        <v>883</v>
      </c>
      <c r="B4851" t="s">
        <v>2632</v>
      </c>
      <c r="C4851" t="s">
        <v>3370</v>
      </c>
      <c r="D4851" t="s">
        <v>238</v>
      </c>
      <c r="E4851" t="s">
        <v>3573</v>
      </c>
      <c r="F4851" t="s">
        <v>16</v>
      </c>
      <c r="G4851" s="87">
        <v>20200630</v>
      </c>
      <c r="H4851" t="s">
        <v>3617</v>
      </c>
      <c r="I4851" t="s">
        <v>3618</v>
      </c>
      <c r="J4851" t="s">
        <v>3618</v>
      </c>
      <c r="K4851">
        <v>7723</v>
      </c>
      <c r="L4851" t="s">
        <v>7792</v>
      </c>
      <c r="M4851" s="87">
        <v>44018</v>
      </c>
      <c r="N4851" t="s">
        <v>3620</v>
      </c>
      <c r="O4851" t="s">
        <v>3579</v>
      </c>
      <c r="P4851" s="61">
        <v>-21.27</v>
      </c>
      <c r="Q4851" t="s">
        <v>3579</v>
      </c>
      <c r="R4851" s="61">
        <v>0</v>
      </c>
      <c r="S4851" s="61">
        <v>-21.27</v>
      </c>
    </row>
    <row r="4852" spans="1:19" x14ac:dyDescent="0.2">
      <c r="A4852" t="s">
        <v>883</v>
      </c>
      <c r="B4852" t="s">
        <v>2632</v>
      </c>
      <c r="C4852" t="s">
        <v>3370</v>
      </c>
      <c r="D4852" t="s">
        <v>238</v>
      </c>
      <c r="E4852" t="s">
        <v>3573</v>
      </c>
      <c r="F4852" t="s">
        <v>16</v>
      </c>
      <c r="G4852" s="87">
        <v>20200630</v>
      </c>
      <c r="H4852" t="s">
        <v>3617</v>
      </c>
      <c r="I4852" t="s">
        <v>3618</v>
      </c>
      <c r="J4852" t="s">
        <v>3618</v>
      </c>
      <c r="K4852">
        <v>7722</v>
      </c>
      <c r="L4852" t="s">
        <v>7793</v>
      </c>
      <c r="M4852" s="87">
        <v>44018</v>
      </c>
      <c r="N4852" t="s">
        <v>3620</v>
      </c>
      <c r="O4852" t="s">
        <v>3579</v>
      </c>
      <c r="P4852" s="61">
        <v>-637.82000000000005</v>
      </c>
      <c r="Q4852" t="s">
        <v>3579</v>
      </c>
      <c r="R4852" s="61">
        <v>0</v>
      </c>
      <c r="S4852" s="61">
        <v>-637.82000000000005</v>
      </c>
    </row>
    <row r="4853" spans="1:19" x14ac:dyDescent="0.2">
      <c r="A4853" t="s">
        <v>883</v>
      </c>
      <c r="B4853" t="s">
        <v>2632</v>
      </c>
      <c r="C4853" t="s">
        <v>3370</v>
      </c>
      <c r="D4853" t="s">
        <v>238</v>
      </c>
      <c r="E4853" t="s">
        <v>3573</v>
      </c>
      <c r="F4853" t="s">
        <v>126</v>
      </c>
      <c r="G4853" s="87">
        <v>20200630</v>
      </c>
      <c r="H4853" t="s">
        <v>4447</v>
      </c>
      <c r="I4853" t="s">
        <v>7780</v>
      </c>
      <c r="J4853" t="s">
        <v>7780</v>
      </c>
      <c r="K4853">
        <v>7722</v>
      </c>
      <c r="L4853" t="s">
        <v>7793</v>
      </c>
      <c r="M4853" s="87">
        <v>44018</v>
      </c>
      <c r="N4853" t="s">
        <v>3620</v>
      </c>
      <c r="O4853" t="s">
        <v>3579</v>
      </c>
      <c r="P4853" s="61">
        <v>637.82000000000005</v>
      </c>
      <c r="Q4853" t="s">
        <v>3579</v>
      </c>
      <c r="R4853" s="61">
        <v>637.82000000000005</v>
      </c>
      <c r="S4853" s="61">
        <v>0</v>
      </c>
    </row>
    <row r="4854" spans="1:19" x14ac:dyDescent="0.2">
      <c r="A4854" t="s">
        <v>883</v>
      </c>
      <c r="B4854" t="s">
        <v>2632</v>
      </c>
      <c r="C4854" t="s">
        <v>3370</v>
      </c>
      <c r="D4854" t="s">
        <v>238</v>
      </c>
      <c r="E4854" t="s">
        <v>3573</v>
      </c>
      <c r="F4854" t="s">
        <v>126</v>
      </c>
      <c r="G4854" s="87">
        <v>20200630</v>
      </c>
      <c r="H4854" t="s">
        <v>4447</v>
      </c>
      <c r="I4854" t="s">
        <v>7780</v>
      </c>
      <c r="J4854" t="s">
        <v>7780</v>
      </c>
      <c r="K4854">
        <v>7723</v>
      </c>
      <c r="L4854" t="s">
        <v>7792</v>
      </c>
      <c r="M4854" s="87">
        <v>44018</v>
      </c>
      <c r="N4854" t="s">
        <v>3620</v>
      </c>
      <c r="O4854" t="s">
        <v>3579</v>
      </c>
      <c r="P4854" s="61">
        <v>21.27</v>
      </c>
      <c r="Q4854" t="s">
        <v>3579</v>
      </c>
      <c r="R4854" s="61">
        <v>21.27</v>
      </c>
      <c r="S4854" s="61">
        <v>0</v>
      </c>
    </row>
    <row r="4855" spans="1:19" x14ac:dyDescent="0.2">
      <c r="A4855" t="s">
        <v>884</v>
      </c>
      <c r="B4855" t="s">
        <v>2633</v>
      </c>
      <c r="C4855" t="s">
        <v>3371</v>
      </c>
      <c r="D4855" t="s">
        <v>238</v>
      </c>
      <c r="E4855" t="s">
        <v>3573</v>
      </c>
      <c r="F4855" t="s">
        <v>115</v>
      </c>
      <c r="G4855" s="87">
        <v>20190731</v>
      </c>
      <c r="H4855" t="s">
        <v>4447</v>
      </c>
      <c r="I4855" t="s">
        <v>7780</v>
      </c>
      <c r="J4855" t="s">
        <v>7780</v>
      </c>
      <c r="K4855">
        <v>7183</v>
      </c>
      <c r="L4855" t="s">
        <v>7781</v>
      </c>
      <c r="M4855" s="87">
        <v>43698</v>
      </c>
      <c r="N4855" t="s">
        <v>3620</v>
      </c>
      <c r="O4855" t="s">
        <v>3579</v>
      </c>
      <c r="P4855" s="61">
        <v>438.87</v>
      </c>
      <c r="Q4855" t="s">
        <v>3579</v>
      </c>
      <c r="R4855" s="61">
        <v>438.87</v>
      </c>
      <c r="S4855" s="61">
        <v>0</v>
      </c>
    </row>
    <row r="4856" spans="1:19" x14ac:dyDescent="0.2">
      <c r="A4856" t="s">
        <v>884</v>
      </c>
      <c r="B4856" t="s">
        <v>2633</v>
      </c>
      <c r="C4856" t="s">
        <v>3371</v>
      </c>
      <c r="D4856" t="s">
        <v>238</v>
      </c>
      <c r="E4856" t="s">
        <v>3573</v>
      </c>
      <c r="F4856" t="s">
        <v>116</v>
      </c>
      <c r="G4856" s="87">
        <v>20190831</v>
      </c>
      <c r="H4856" t="s">
        <v>4447</v>
      </c>
      <c r="I4856" t="s">
        <v>7780</v>
      </c>
      <c r="J4856" t="s">
        <v>7780</v>
      </c>
      <c r="K4856">
        <v>7232</v>
      </c>
      <c r="L4856" t="s">
        <v>7782</v>
      </c>
      <c r="M4856" s="87">
        <v>43718</v>
      </c>
      <c r="N4856" t="s">
        <v>3620</v>
      </c>
      <c r="O4856" t="s">
        <v>3579</v>
      </c>
      <c r="P4856" s="61">
        <v>438.87</v>
      </c>
      <c r="Q4856" t="s">
        <v>3579</v>
      </c>
      <c r="R4856" s="61">
        <v>438.87</v>
      </c>
      <c r="S4856" s="61">
        <v>0</v>
      </c>
    </row>
    <row r="4857" spans="1:19" x14ac:dyDescent="0.2">
      <c r="A4857" t="s">
        <v>884</v>
      </c>
      <c r="B4857" t="s">
        <v>2633</v>
      </c>
      <c r="C4857" t="s">
        <v>3371</v>
      </c>
      <c r="D4857" t="s">
        <v>238</v>
      </c>
      <c r="E4857" t="s">
        <v>3573</v>
      </c>
      <c r="F4857" t="s">
        <v>117</v>
      </c>
      <c r="G4857" s="87">
        <v>20190930</v>
      </c>
      <c r="H4857" t="s">
        <v>4447</v>
      </c>
      <c r="I4857" t="s">
        <v>7780</v>
      </c>
      <c r="J4857" t="s">
        <v>7780</v>
      </c>
      <c r="K4857">
        <v>7265</v>
      </c>
      <c r="L4857" t="s">
        <v>7783</v>
      </c>
      <c r="M4857" s="87">
        <v>43741</v>
      </c>
      <c r="N4857" t="s">
        <v>3620</v>
      </c>
      <c r="O4857" t="s">
        <v>3579</v>
      </c>
      <c r="P4857" s="61">
        <v>438.87</v>
      </c>
      <c r="Q4857" t="s">
        <v>3579</v>
      </c>
      <c r="R4857" s="61">
        <v>438.87</v>
      </c>
      <c r="S4857" s="61">
        <v>0</v>
      </c>
    </row>
    <row r="4858" spans="1:19" x14ac:dyDescent="0.2">
      <c r="A4858" t="s">
        <v>884</v>
      </c>
      <c r="B4858" t="s">
        <v>2633</v>
      </c>
      <c r="C4858" t="s">
        <v>3371</v>
      </c>
      <c r="D4858" t="s">
        <v>238</v>
      </c>
      <c r="E4858" t="s">
        <v>3573</v>
      </c>
      <c r="F4858" t="s">
        <v>118</v>
      </c>
      <c r="G4858" s="87">
        <v>20191031</v>
      </c>
      <c r="H4858" t="s">
        <v>4447</v>
      </c>
      <c r="I4858" t="s">
        <v>7780</v>
      </c>
      <c r="J4858" t="s">
        <v>7780</v>
      </c>
      <c r="K4858">
        <v>7328</v>
      </c>
      <c r="L4858" t="s">
        <v>7784</v>
      </c>
      <c r="M4858" s="87">
        <v>43782</v>
      </c>
      <c r="N4858" t="s">
        <v>3620</v>
      </c>
      <c r="O4858" t="s">
        <v>3579</v>
      </c>
      <c r="P4858" s="61">
        <v>453.5</v>
      </c>
      <c r="Q4858" t="s">
        <v>3579</v>
      </c>
      <c r="R4858" s="61">
        <v>453.5</v>
      </c>
      <c r="S4858" s="61">
        <v>0</v>
      </c>
    </row>
    <row r="4859" spans="1:19" x14ac:dyDescent="0.2">
      <c r="A4859" t="s">
        <v>884</v>
      </c>
      <c r="B4859" t="s">
        <v>2633</v>
      </c>
      <c r="C4859" t="s">
        <v>3371</v>
      </c>
      <c r="D4859" t="s">
        <v>238</v>
      </c>
      <c r="E4859" t="s">
        <v>3573</v>
      </c>
      <c r="F4859" t="s">
        <v>119</v>
      </c>
      <c r="G4859" s="87">
        <v>20191130</v>
      </c>
      <c r="H4859" t="s">
        <v>4447</v>
      </c>
      <c r="I4859" t="s">
        <v>7780</v>
      </c>
      <c r="J4859" t="s">
        <v>7780</v>
      </c>
      <c r="K4859">
        <v>7358</v>
      </c>
      <c r="L4859" t="s">
        <v>7785</v>
      </c>
      <c r="M4859" s="87">
        <v>43802</v>
      </c>
      <c r="N4859" t="s">
        <v>3578</v>
      </c>
      <c r="O4859" t="s">
        <v>3579</v>
      </c>
      <c r="P4859" s="61">
        <v>438.87</v>
      </c>
      <c r="Q4859" t="s">
        <v>3579</v>
      </c>
      <c r="R4859" s="61">
        <v>438.87</v>
      </c>
      <c r="S4859" s="61">
        <v>0</v>
      </c>
    </row>
    <row r="4860" spans="1:19" x14ac:dyDescent="0.2">
      <c r="A4860" t="s">
        <v>884</v>
      </c>
      <c r="B4860" t="s">
        <v>2633</v>
      </c>
      <c r="C4860" t="s">
        <v>3371</v>
      </c>
      <c r="D4860" t="s">
        <v>238</v>
      </c>
      <c r="E4860" t="s">
        <v>3573</v>
      </c>
      <c r="F4860" t="s">
        <v>120</v>
      </c>
      <c r="G4860" s="87">
        <v>20191231</v>
      </c>
      <c r="H4860" t="s">
        <v>4447</v>
      </c>
      <c r="I4860" t="s">
        <v>7780</v>
      </c>
      <c r="J4860" t="s">
        <v>7780</v>
      </c>
      <c r="K4860">
        <v>7415</v>
      </c>
      <c r="L4860" t="s">
        <v>7786</v>
      </c>
      <c r="M4860" s="87">
        <v>43840</v>
      </c>
      <c r="N4860" t="s">
        <v>3620</v>
      </c>
      <c r="O4860" t="s">
        <v>3579</v>
      </c>
      <c r="P4860" s="61">
        <v>453.5</v>
      </c>
      <c r="Q4860" t="s">
        <v>3579</v>
      </c>
      <c r="R4860" s="61">
        <v>453.5</v>
      </c>
      <c r="S4860" s="61">
        <v>0</v>
      </c>
    </row>
    <row r="4861" spans="1:19" x14ac:dyDescent="0.2">
      <c r="A4861" t="s">
        <v>884</v>
      </c>
      <c r="B4861" t="s">
        <v>2633</v>
      </c>
      <c r="C4861" t="s">
        <v>3371</v>
      </c>
      <c r="D4861" t="s">
        <v>238</v>
      </c>
      <c r="E4861" t="s">
        <v>3573</v>
      </c>
      <c r="F4861" t="s">
        <v>121</v>
      </c>
      <c r="G4861" s="87">
        <v>20200131</v>
      </c>
      <c r="H4861" t="s">
        <v>4447</v>
      </c>
      <c r="I4861" t="s">
        <v>7780</v>
      </c>
      <c r="J4861" t="s">
        <v>7780</v>
      </c>
      <c r="K4861">
        <v>7477</v>
      </c>
      <c r="L4861" t="s">
        <v>7787</v>
      </c>
      <c r="M4861" s="87">
        <v>43873</v>
      </c>
      <c r="N4861" t="s">
        <v>3620</v>
      </c>
      <c r="O4861" t="s">
        <v>3579</v>
      </c>
      <c r="P4861" s="61">
        <v>453.5</v>
      </c>
      <c r="Q4861" t="s">
        <v>3579</v>
      </c>
      <c r="R4861" s="61">
        <v>453.5</v>
      </c>
      <c r="S4861" s="61">
        <v>0</v>
      </c>
    </row>
    <row r="4862" spans="1:19" x14ac:dyDescent="0.2">
      <c r="A4862" t="s">
        <v>884</v>
      </c>
      <c r="B4862" t="s">
        <v>2633</v>
      </c>
      <c r="C4862" t="s">
        <v>3371</v>
      </c>
      <c r="D4862" t="s">
        <v>238</v>
      </c>
      <c r="E4862" t="s">
        <v>3573</v>
      </c>
      <c r="F4862" t="s">
        <v>122</v>
      </c>
      <c r="G4862" s="87">
        <v>20200229</v>
      </c>
      <c r="H4862" t="s">
        <v>4447</v>
      </c>
      <c r="I4862" t="s">
        <v>7780</v>
      </c>
      <c r="J4862" t="s">
        <v>7780</v>
      </c>
      <c r="K4862">
        <v>7517</v>
      </c>
      <c r="L4862" t="s">
        <v>7788</v>
      </c>
      <c r="M4862" s="87">
        <v>43902</v>
      </c>
      <c r="N4862" t="s">
        <v>3620</v>
      </c>
      <c r="O4862" t="s">
        <v>3579</v>
      </c>
      <c r="P4862" s="61">
        <v>424.24</v>
      </c>
      <c r="Q4862" t="s">
        <v>3579</v>
      </c>
      <c r="R4862" s="61">
        <v>424.24</v>
      </c>
      <c r="S4862" s="61">
        <v>0</v>
      </c>
    </row>
    <row r="4863" spans="1:19" x14ac:dyDescent="0.2">
      <c r="A4863" t="s">
        <v>884</v>
      </c>
      <c r="B4863" t="s">
        <v>2633</v>
      </c>
      <c r="C4863" t="s">
        <v>3371</v>
      </c>
      <c r="D4863" t="s">
        <v>238</v>
      </c>
      <c r="E4863" t="s">
        <v>3573</v>
      </c>
      <c r="F4863" t="s">
        <v>123</v>
      </c>
      <c r="G4863" s="87">
        <v>20200331</v>
      </c>
      <c r="H4863" t="s">
        <v>4447</v>
      </c>
      <c r="I4863" t="s">
        <v>7780</v>
      </c>
      <c r="J4863" t="s">
        <v>7780</v>
      </c>
      <c r="K4863">
        <v>7578</v>
      </c>
      <c r="L4863" t="s">
        <v>7789</v>
      </c>
      <c r="M4863" s="87">
        <v>43935</v>
      </c>
      <c r="N4863" t="s">
        <v>3578</v>
      </c>
      <c r="O4863" t="s">
        <v>3579</v>
      </c>
      <c r="P4863" s="61">
        <v>453.5</v>
      </c>
      <c r="Q4863" t="s">
        <v>3579</v>
      </c>
      <c r="R4863" s="61">
        <v>453.5</v>
      </c>
      <c r="S4863" s="61">
        <v>0</v>
      </c>
    </row>
    <row r="4864" spans="1:19" x14ac:dyDescent="0.2">
      <c r="A4864" t="s">
        <v>884</v>
      </c>
      <c r="B4864" t="s">
        <v>2633</v>
      </c>
      <c r="C4864" t="s">
        <v>3371</v>
      </c>
      <c r="D4864" t="s">
        <v>238</v>
      </c>
      <c r="E4864" t="s">
        <v>3573</v>
      </c>
      <c r="F4864" t="s">
        <v>124</v>
      </c>
      <c r="G4864" s="87">
        <v>20200430</v>
      </c>
      <c r="H4864" t="s">
        <v>4447</v>
      </c>
      <c r="I4864" t="s">
        <v>7780</v>
      </c>
      <c r="J4864" t="s">
        <v>7780</v>
      </c>
      <c r="K4864">
        <v>7611</v>
      </c>
      <c r="L4864" t="s">
        <v>7790</v>
      </c>
      <c r="M4864" s="87">
        <v>43952</v>
      </c>
      <c r="N4864" t="s">
        <v>3620</v>
      </c>
      <c r="O4864" t="s">
        <v>3579</v>
      </c>
      <c r="P4864" s="61">
        <v>438.87</v>
      </c>
      <c r="Q4864" t="s">
        <v>3579</v>
      </c>
      <c r="R4864" s="61">
        <v>438.87</v>
      </c>
      <c r="S4864" s="61">
        <v>0</v>
      </c>
    </row>
    <row r="4865" spans="1:19" x14ac:dyDescent="0.2">
      <c r="A4865" t="s">
        <v>884</v>
      </c>
      <c r="B4865" t="s">
        <v>2633</v>
      </c>
      <c r="C4865" t="s">
        <v>3371</v>
      </c>
      <c r="D4865" t="s">
        <v>238</v>
      </c>
      <c r="E4865" t="s">
        <v>3573</v>
      </c>
      <c r="F4865" t="s">
        <v>125</v>
      </c>
      <c r="G4865" s="87">
        <v>20200531</v>
      </c>
      <c r="H4865" t="s">
        <v>4447</v>
      </c>
      <c r="I4865" t="s">
        <v>7780</v>
      </c>
      <c r="J4865" t="s">
        <v>7780</v>
      </c>
      <c r="K4865">
        <v>7665</v>
      </c>
      <c r="L4865" t="s">
        <v>7791</v>
      </c>
      <c r="M4865" s="87">
        <v>43991</v>
      </c>
      <c r="N4865" t="s">
        <v>3620</v>
      </c>
      <c r="O4865" t="s">
        <v>3579</v>
      </c>
      <c r="P4865" s="61">
        <v>453.5</v>
      </c>
      <c r="Q4865" t="s">
        <v>3579</v>
      </c>
      <c r="R4865" s="61">
        <v>453.5</v>
      </c>
      <c r="S4865" s="61">
        <v>0</v>
      </c>
    </row>
    <row r="4866" spans="1:19" x14ac:dyDescent="0.2">
      <c r="A4866" t="s">
        <v>884</v>
      </c>
      <c r="B4866" t="s">
        <v>2633</v>
      </c>
      <c r="C4866" t="s">
        <v>3371</v>
      </c>
      <c r="D4866" t="s">
        <v>238</v>
      </c>
      <c r="E4866" t="s">
        <v>3573</v>
      </c>
      <c r="F4866" t="s">
        <v>16</v>
      </c>
      <c r="G4866" s="87">
        <v>20200630</v>
      </c>
      <c r="H4866" t="s">
        <v>3617</v>
      </c>
      <c r="J4866" t="s">
        <v>3618</v>
      </c>
      <c r="K4866">
        <v>7681</v>
      </c>
      <c r="L4866" t="s">
        <v>3619</v>
      </c>
      <c r="M4866" s="87">
        <v>43999</v>
      </c>
      <c r="N4866" t="s">
        <v>3620</v>
      </c>
      <c r="O4866" t="s">
        <v>3579</v>
      </c>
      <c r="P4866" s="61">
        <v>-4886.09</v>
      </c>
      <c r="Q4866" t="s">
        <v>3579</v>
      </c>
      <c r="R4866" s="61">
        <v>0</v>
      </c>
      <c r="S4866" s="61">
        <v>-4886.09</v>
      </c>
    </row>
    <row r="4867" spans="1:19" x14ac:dyDescent="0.2">
      <c r="A4867" t="s">
        <v>884</v>
      </c>
      <c r="B4867" t="s">
        <v>2633</v>
      </c>
      <c r="C4867" t="s">
        <v>3371</v>
      </c>
      <c r="D4867" t="s">
        <v>238</v>
      </c>
      <c r="E4867" t="s">
        <v>3573</v>
      </c>
      <c r="F4867" t="s">
        <v>16</v>
      </c>
      <c r="G4867" s="87">
        <v>20200630</v>
      </c>
      <c r="H4867" t="s">
        <v>3617</v>
      </c>
      <c r="I4867" t="s">
        <v>3618</v>
      </c>
      <c r="J4867" t="s">
        <v>3618</v>
      </c>
      <c r="K4867">
        <v>7722</v>
      </c>
      <c r="L4867" t="s">
        <v>7793</v>
      </c>
      <c r="M4867" s="87">
        <v>44018</v>
      </c>
      <c r="N4867" t="s">
        <v>3620</v>
      </c>
      <c r="O4867" t="s">
        <v>3579</v>
      </c>
      <c r="P4867" s="61">
        <v>-438.87</v>
      </c>
      <c r="Q4867" t="s">
        <v>3579</v>
      </c>
      <c r="R4867" s="61">
        <v>0</v>
      </c>
      <c r="S4867" s="61">
        <v>-438.87</v>
      </c>
    </row>
    <row r="4868" spans="1:19" x14ac:dyDescent="0.2">
      <c r="A4868" t="s">
        <v>884</v>
      </c>
      <c r="B4868" t="s">
        <v>2633</v>
      </c>
      <c r="C4868" t="s">
        <v>3371</v>
      </c>
      <c r="D4868" t="s">
        <v>238</v>
      </c>
      <c r="E4868" t="s">
        <v>3573</v>
      </c>
      <c r="F4868" t="s">
        <v>16</v>
      </c>
      <c r="G4868" s="87">
        <v>20200630</v>
      </c>
      <c r="H4868" t="s">
        <v>3617</v>
      </c>
      <c r="I4868" t="s">
        <v>3618</v>
      </c>
      <c r="J4868" t="s">
        <v>3618</v>
      </c>
      <c r="K4868">
        <v>7723</v>
      </c>
      <c r="L4868" t="s">
        <v>7792</v>
      </c>
      <c r="M4868" s="87">
        <v>44018</v>
      </c>
      <c r="N4868" t="s">
        <v>3620</v>
      </c>
      <c r="O4868" t="s">
        <v>3579</v>
      </c>
      <c r="P4868" s="61">
        <v>-14.59</v>
      </c>
      <c r="Q4868" t="s">
        <v>3579</v>
      </c>
      <c r="R4868" s="61">
        <v>0</v>
      </c>
      <c r="S4868" s="61">
        <v>-14.59</v>
      </c>
    </row>
    <row r="4869" spans="1:19" x14ac:dyDescent="0.2">
      <c r="A4869" t="s">
        <v>884</v>
      </c>
      <c r="B4869" t="s">
        <v>2633</v>
      </c>
      <c r="C4869" t="s">
        <v>3371</v>
      </c>
      <c r="D4869" t="s">
        <v>238</v>
      </c>
      <c r="E4869" t="s">
        <v>3573</v>
      </c>
      <c r="F4869" t="s">
        <v>126</v>
      </c>
      <c r="G4869" s="87">
        <v>20200630</v>
      </c>
      <c r="H4869" t="s">
        <v>4447</v>
      </c>
      <c r="I4869" t="s">
        <v>7780</v>
      </c>
      <c r="J4869" t="s">
        <v>7780</v>
      </c>
      <c r="K4869">
        <v>7723</v>
      </c>
      <c r="L4869" t="s">
        <v>7792</v>
      </c>
      <c r="M4869" s="87">
        <v>44018</v>
      </c>
      <c r="N4869" t="s">
        <v>3620</v>
      </c>
      <c r="O4869" t="s">
        <v>3579</v>
      </c>
      <c r="P4869" s="61">
        <v>14.59</v>
      </c>
      <c r="Q4869" t="s">
        <v>3579</v>
      </c>
      <c r="R4869" s="61">
        <v>14.59</v>
      </c>
      <c r="S4869" s="61">
        <v>0</v>
      </c>
    </row>
    <row r="4870" spans="1:19" x14ac:dyDescent="0.2">
      <c r="A4870" t="s">
        <v>884</v>
      </c>
      <c r="B4870" t="s">
        <v>2633</v>
      </c>
      <c r="C4870" t="s">
        <v>3371</v>
      </c>
      <c r="D4870" t="s">
        <v>238</v>
      </c>
      <c r="E4870" t="s">
        <v>3573</v>
      </c>
      <c r="F4870" t="s">
        <v>126</v>
      </c>
      <c r="G4870" s="87">
        <v>20200630</v>
      </c>
      <c r="H4870" t="s">
        <v>4447</v>
      </c>
      <c r="I4870" t="s">
        <v>7780</v>
      </c>
      <c r="J4870" t="s">
        <v>7780</v>
      </c>
      <c r="K4870">
        <v>7722</v>
      </c>
      <c r="L4870" t="s">
        <v>7793</v>
      </c>
      <c r="M4870" s="87">
        <v>44018</v>
      </c>
      <c r="N4870" t="s">
        <v>3620</v>
      </c>
      <c r="O4870" t="s">
        <v>3579</v>
      </c>
      <c r="P4870" s="61">
        <v>438.87</v>
      </c>
      <c r="Q4870" t="s">
        <v>3579</v>
      </c>
      <c r="R4870" s="61">
        <v>438.87</v>
      </c>
      <c r="S4870" s="61">
        <v>0</v>
      </c>
    </row>
    <row r="4871" spans="1:19" x14ac:dyDescent="0.2">
      <c r="A4871" t="s">
        <v>885</v>
      </c>
      <c r="B4871" t="s">
        <v>2634</v>
      </c>
      <c r="C4871" t="s">
        <v>3372</v>
      </c>
      <c r="D4871" t="s">
        <v>238</v>
      </c>
      <c r="E4871" t="s">
        <v>3573</v>
      </c>
      <c r="F4871" t="s">
        <v>115</v>
      </c>
      <c r="G4871" s="87">
        <v>20190731</v>
      </c>
      <c r="H4871" t="s">
        <v>4447</v>
      </c>
      <c r="I4871" t="s">
        <v>7780</v>
      </c>
      <c r="J4871" t="s">
        <v>7780</v>
      </c>
      <c r="K4871">
        <v>7183</v>
      </c>
      <c r="L4871" t="s">
        <v>7781</v>
      </c>
      <c r="M4871" s="87">
        <v>43698</v>
      </c>
      <c r="N4871" t="s">
        <v>3620</v>
      </c>
      <c r="O4871" t="s">
        <v>3579</v>
      </c>
      <c r="P4871" s="61">
        <v>141.66</v>
      </c>
      <c r="Q4871" t="s">
        <v>3579</v>
      </c>
      <c r="R4871" s="61">
        <v>141.66</v>
      </c>
      <c r="S4871" s="61">
        <v>0</v>
      </c>
    </row>
    <row r="4872" spans="1:19" x14ac:dyDescent="0.2">
      <c r="A4872" t="s">
        <v>885</v>
      </c>
      <c r="B4872" t="s">
        <v>2634</v>
      </c>
      <c r="C4872" t="s">
        <v>3372</v>
      </c>
      <c r="D4872" t="s">
        <v>238</v>
      </c>
      <c r="E4872" t="s">
        <v>3573</v>
      </c>
      <c r="F4872" t="s">
        <v>116</v>
      </c>
      <c r="G4872" s="87">
        <v>20190831</v>
      </c>
      <c r="H4872" t="s">
        <v>4447</v>
      </c>
      <c r="I4872" t="s">
        <v>7780</v>
      </c>
      <c r="J4872" t="s">
        <v>7780</v>
      </c>
      <c r="K4872">
        <v>7232</v>
      </c>
      <c r="L4872" t="s">
        <v>7782</v>
      </c>
      <c r="M4872" s="87">
        <v>43718</v>
      </c>
      <c r="N4872" t="s">
        <v>3620</v>
      </c>
      <c r="O4872" t="s">
        <v>3579</v>
      </c>
      <c r="P4872" s="61">
        <v>141.66</v>
      </c>
      <c r="Q4872" t="s">
        <v>3579</v>
      </c>
      <c r="R4872" s="61">
        <v>141.66</v>
      </c>
      <c r="S4872" s="61">
        <v>0</v>
      </c>
    </row>
    <row r="4873" spans="1:19" x14ac:dyDescent="0.2">
      <c r="A4873" t="s">
        <v>885</v>
      </c>
      <c r="B4873" t="s">
        <v>2634</v>
      </c>
      <c r="C4873" t="s">
        <v>3372</v>
      </c>
      <c r="D4873" t="s">
        <v>238</v>
      </c>
      <c r="E4873" t="s">
        <v>3573</v>
      </c>
      <c r="F4873" t="s">
        <v>117</v>
      </c>
      <c r="G4873" s="87">
        <v>20190930</v>
      </c>
      <c r="H4873" t="s">
        <v>4447</v>
      </c>
      <c r="I4873" t="s">
        <v>7780</v>
      </c>
      <c r="J4873" t="s">
        <v>7780</v>
      </c>
      <c r="K4873">
        <v>7265</v>
      </c>
      <c r="L4873" t="s">
        <v>7783</v>
      </c>
      <c r="M4873" s="87">
        <v>43741</v>
      </c>
      <c r="N4873" t="s">
        <v>3620</v>
      </c>
      <c r="O4873" t="s">
        <v>3579</v>
      </c>
      <c r="P4873" s="61">
        <v>141.66</v>
      </c>
      <c r="Q4873" t="s">
        <v>3579</v>
      </c>
      <c r="R4873" s="61">
        <v>141.66</v>
      </c>
      <c r="S4873" s="61">
        <v>0</v>
      </c>
    </row>
    <row r="4874" spans="1:19" x14ac:dyDescent="0.2">
      <c r="A4874" t="s">
        <v>885</v>
      </c>
      <c r="B4874" t="s">
        <v>2634</v>
      </c>
      <c r="C4874" t="s">
        <v>3372</v>
      </c>
      <c r="D4874" t="s">
        <v>238</v>
      </c>
      <c r="E4874" t="s">
        <v>3573</v>
      </c>
      <c r="F4874" t="s">
        <v>118</v>
      </c>
      <c r="G4874" s="87">
        <v>20191031</v>
      </c>
      <c r="H4874" t="s">
        <v>4447</v>
      </c>
      <c r="I4874" t="s">
        <v>7780</v>
      </c>
      <c r="J4874" t="s">
        <v>7780</v>
      </c>
      <c r="K4874">
        <v>7328</v>
      </c>
      <c r="L4874" t="s">
        <v>7784</v>
      </c>
      <c r="M4874" s="87">
        <v>43782</v>
      </c>
      <c r="N4874" t="s">
        <v>3620</v>
      </c>
      <c r="O4874" t="s">
        <v>3579</v>
      </c>
      <c r="P4874" s="61">
        <v>146.38</v>
      </c>
      <c r="Q4874" t="s">
        <v>3579</v>
      </c>
      <c r="R4874" s="61">
        <v>146.38</v>
      </c>
      <c r="S4874" s="61">
        <v>0</v>
      </c>
    </row>
    <row r="4875" spans="1:19" x14ac:dyDescent="0.2">
      <c r="A4875" t="s">
        <v>885</v>
      </c>
      <c r="B4875" t="s">
        <v>2634</v>
      </c>
      <c r="C4875" t="s">
        <v>3372</v>
      </c>
      <c r="D4875" t="s">
        <v>238</v>
      </c>
      <c r="E4875" t="s">
        <v>3573</v>
      </c>
      <c r="F4875" t="s">
        <v>119</v>
      </c>
      <c r="G4875" s="87">
        <v>20191130</v>
      </c>
      <c r="H4875" t="s">
        <v>4447</v>
      </c>
      <c r="I4875" t="s">
        <v>7780</v>
      </c>
      <c r="J4875" t="s">
        <v>7780</v>
      </c>
      <c r="K4875">
        <v>7358</v>
      </c>
      <c r="L4875" t="s">
        <v>7785</v>
      </c>
      <c r="M4875" s="87">
        <v>43802</v>
      </c>
      <c r="N4875" t="s">
        <v>3578</v>
      </c>
      <c r="O4875" t="s">
        <v>3579</v>
      </c>
      <c r="P4875" s="61">
        <v>141.66</v>
      </c>
      <c r="Q4875" t="s">
        <v>3579</v>
      </c>
      <c r="R4875" s="61">
        <v>141.66</v>
      </c>
      <c r="S4875" s="61">
        <v>0</v>
      </c>
    </row>
    <row r="4876" spans="1:19" x14ac:dyDescent="0.2">
      <c r="A4876" t="s">
        <v>885</v>
      </c>
      <c r="B4876" t="s">
        <v>2634</v>
      </c>
      <c r="C4876" t="s">
        <v>3372</v>
      </c>
      <c r="D4876" t="s">
        <v>238</v>
      </c>
      <c r="E4876" t="s">
        <v>3573</v>
      </c>
      <c r="F4876" t="s">
        <v>120</v>
      </c>
      <c r="G4876" s="87">
        <v>20191231</v>
      </c>
      <c r="H4876" t="s">
        <v>4447</v>
      </c>
      <c r="I4876" t="s">
        <v>7780</v>
      </c>
      <c r="J4876" t="s">
        <v>7780</v>
      </c>
      <c r="K4876">
        <v>7415</v>
      </c>
      <c r="L4876" t="s">
        <v>7786</v>
      </c>
      <c r="M4876" s="87">
        <v>43840</v>
      </c>
      <c r="N4876" t="s">
        <v>3620</v>
      </c>
      <c r="O4876" t="s">
        <v>3579</v>
      </c>
      <c r="P4876" s="61">
        <v>146.38</v>
      </c>
      <c r="Q4876" t="s">
        <v>3579</v>
      </c>
      <c r="R4876" s="61">
        <v>146.38</v>
      </c>
      <c r="S4876" s="61">
        <v>0</v>
      </c>
    </row>
    <row r="4877" spans="1:19" x14ac:dyDescent="0.2">
      <c r="A4877" t="s">
        <v>885</v>
      </c>
      <c r="B4877" t="s">
        <v>2634</v>
      </c>
      <c r="C4877" t="s">
        <v>3372</v>
      </c>
      <c r="D4877" t="s">
        <v>238</v>
      </c>
      <c r="E4877" t="s">
        <v>3573</v>
      </c>
      <c r="F4877" t="s">
        <v>121</v>
      </c>
      <c r="G4877" s="87">
        <v>20200131</v>
      </c>
      <c r="H4877" t="s">
        <v>4447</v>
      </c>
      <c r="I4877" t="s">
        <v>7780</v>
      </c>
      <c r="J4877" t="s">
        <v>7780</v>
      </c>
      <c r="K4877">
        <v>7477</v>
      </c>
      <c r="L4877" t="s">
        <v>7787</v>
      </c>
      <c r="M4877" s="87">
        <v>43873</v>
      </c>
      <c r="N4877" t="s">
        <v>3620</v>
      </c>
      <c r="O4877" t="s">
        <v>3579</v>
      </c>
      <c r="P4877" s="61">
        <v>146.38</v>
      </c>
      <c r="Q4877" t="s">
        <v>3579</v>
      </c>
      <c r="R4877" s="61">
        <v>146.38</v>
      </c>
      <c r="S4877" s="61">
        <v>0</v>
      </c>
    </row>
    <row r="4878" spans="1:19" x14ac:dyDescent="0.2">
      <c r="A4878" t="s">
        <v>885</v>
      </c>
      <c r="B4878" t="s">
        <v>2634</v>
      </c>
      <c r="C4878" t="s">
        <v>3372</v>
      </c>
      <c r="D4878" t="s">
        <v>238</v>
      </c>
      <c r="E4878" t="s">
        <v>3573</v>
      </c>
      <c r="F4878" t="s">
        <v>122</v>
      </c>
      <c r="G4878" s="87">
        <v>20200229</v>
      </c>
      <c r="H4878" t="s">
        <v>4447</v>
      </c>
      <c r="I4878" t="s">
        <v>7780</v>
      </c>
      <c r="J4878" t="s">
        <v>7780</v>
      </c>
      <c r="K4878">
        <v>7517</v>
      </c>
      <c r="L4878" t="s">
        <v>7788</v>
      </c>
      <c r="M4878" s="87">
        <v>43902</v>
      </c>
      <c r="N4878" t="s">
        <v>3620</v>
      </c>
      <c r="O4878" t="s">
        <v>3579</v>
      </c>
      <c r="P4878" s="61">
        <v>136.94</v>
      </c>
      <c r="Q4878" t="s">
        <v>3579</v>
      </c>
      <c r="R4878" s="61">
        <v>136.94</v>
      </c>
      <c r="S4878" s="61">
        <v>0</v>
      </c>
    </row>
    <row r="4879" spans="1:19" x14ac:dyDescent="0.2">
      <c r="A4879" t="s">
        <v>885</v>
      </c>
      <c r="B4879" t="s">
        <v>2634</v>
      </c>
      <c r="C4879" t="s">
        <v>3372</v>
      </c>
      <c r="D4879" t="s">
        <v>238</v>
      </c>
      <c r="E4879" t="s">
        <v>3573</v>
      </c>
      <c r="F4879" t="s">
        <v>123</v>
      </c>
      <c r="G4879" s="87">
        <v>20200331</v>
      </c>
      <c r="H4879" t="s">
        <v>4447</v>
      </c>
      <c r="I4879" t="s">
        <v>7780</v>
      </c>
      <c r="J4879" t="s">
        <v>7780</v>
      </c>
      <c r="K4879">
        <v>7578</v>
      </c>
      <c r="L4879" t="s">
        <v>7789</v>
      </c>
      <c r="M4879" s="87">
        <v>43935</v>
      </c>
      <c r="N4879" t="s">
        <v>3578</v>
      </c>
      <c r="O4879" t="s">
        <v>3579</v>
      </c>
      <c r="P4879" s="61">
        <v>146.38</v>
      </c>
      <c r="Q4879" t="s">
        <v>3579</v>
      </c>
      <c r="R4879" s="61">
        <v>146.38</v>
      </c>
      <c r="S4879" s="61">
        <v>0</v>
      </c>
    </row>
    <row r="4880" spans="1:19" x14ac:dyDescent="0.2">
      <c r="A4880" t="s">
        <v>885</v>
      </c>
      <c r="B4880" t="s">
        <v>2634</v>
      </c>
      <c r="C4880" t="s">
        <v>3372</v>
      </c>
      <c r="D4880" t="s">
        <v>238</v>
      </c>
      <c r="E4880" t="s">
        <v>3573</v>
      </c>
      <c r="F4880" t="s">
        <v>124</v>
      </c>
      <c r="G4880" s="87">
        <v>20200430</v>
      </c>
      <c r="H4880" t="s">
        <v>4447</v>
      </c>
      <c r="I4880" t="s">
        <v>7780</v>
      </c>
      <c r="J4880" t="s">
        <v>7780</v>
      </c>
      <c r="K4880">
        <v>7611</v>
      </c>
      <c r="L4880" t="s">
        <v>7790</v>
      </c>
      <c r="M4880" s="87">
        <v>43952</v>
      </c>
      <c r="N4880" t="s">
        <v>3620</v>
      </c>
      <c r="O4880" t="s">
        <v>3579</v>
      </c>
      <c r="P4880" s="61">
        <v>141.66</v>
      </c>
      <c r="Q4880" t="s">
        <v>3579</v>
      </c>
      <c r="R4880" s="61">
        <v>141.66</v>
      </c>
      <c r="S4880" s="61">
        <v>0</v>
      </c>
    </row>
    <row r="4881" spans="1:19" x14ac:dyDescent="0.2">
      <c r="A4881" t="s">
        <v>885</v>
      </c>
      <c r="B4881" t="s">
        <v>2634</v>
      </c>
      <c r="C4881" t="s">
        <v>3372</v>
      </c>
      <c r="D4881" t="s">
        <v>238</v>
      </c>
      <c r="E4881" t="s">
        <v>3573</v>
      </c>
      <c r="F4881" t="s">
        <v>125</v>
      </c>
      <c r="G4881" s="87">
        <v>20200531</v>
      </c>
      <c r="H4881" t="s">
        <v>4447</v>
      </c>
      <c r="I4881" t="s">
        <v>7780</v>
      </c>
      <c r="J4881" t="s">
        <v>7780</v>
      </c>
      <c r="K4881">
        <v>7665</v>
      </c>
      <c r="L4881" t="s">
        <v>7791</v>
      </c>
      <c r="M4881" s="87">
        <v>43991</v>
      </c>
      <c r="N4881" t="s">
        <v>3620</v>
      </c>
      <c r="O4881" t="s">
        <v>3579</v>
      </c>
      <c r="P4881" s="61">
        <v>146.38</v>
      </c>
      <c r="Q4881" t="s">
        <v>3579</v>
      </c>
      <c r="R4881" s="61">
        <v>146.38</v>
      </c>
      <c r="S4881" s="61">
        <v>0</v>
      </c>
    </row>
    <row r="4882" spans="1:19" x14ac:dyDescent="0.2">
      <c r="A4882" t="s">
        <v>885</v>
      </c>
      <c r="B4882" t="s">
        <v>2634</v>
      </c>
      <c r="C4882" t="s">
        <v>3372</v>
      </c>
      <c r="D4882" t="s">
        <v>238</v>
      </c>
      <c r="E4882" t="s">
        <v>3573</v>
      </c>
      <c r="F4882" t="s">
        <v>16</v>
      </c>
      <c r="G4882" s="87">
        <v>20200630</v>
      </c>
      <c r="H4882" t="s">
        <v>3617</v>
      </c>
      <c r="J4882" t="s">
        <v>3618</v>
      </c>
      <c r="K4882">
        <v>7681</v>
      </c>
      <c r="L4882" t="s">
        <v>3619</v>
      </c>
      <c r="M4882" s="87">
        <v>43999</v>
      </c>
      <c r="N4882" t="s">
        <v>3620</v>
      </c>
      <c r="O4882" t="s">
        <v>3579</v>
      </c>
      <c r="P4882" s="61">
        <v>-1577.14</v>
      </c>
      <c r="Q4882" t="s">
        <v>3579</v>
      </c>
      <c r="R4882" s="61">
        <v>0</v>
      </c>
      <c r="S4882" s="61">
        <v>-1577.14</v>
      </c>
    </row>
    <row r="4883" spans="1:19" x14ac:dyDescent="0.2">
      <c r="A4883" t="s">
        <v>885</v>
      </c>
      <c r="B4883" t="s">
        <v>2634</v>
      </c>
      <c r="C4883" t="s">
        <v>3372</v>
      </c>
      <c r="D4883" t="s">
        <v>238</v>
      </c>
      <c r="E4883" t="s">
        <v>3573</v>
      </c>
      <c r="F4883" t="s">
        <v>16</v>
      </c>
      <c r="G4883" s="87">
        <v>20200630</v>
      </c>
      <c r="H4883" t="s">
        <v>3617</v>
      </c>
      <c r="I4883" t="s">
        <v>3618</v>
      </c>
      <c r="J4883" t="s">
        <v>3618</v>
      </c>
      <c r="K4883">
        <v>7722</v>
      </c>
      <c r="L4883" t="s">
        <v>7793</v>
      </c>
      <c r="M4883" s="87">
        <v>44018</v>
      </c>
      <c r="N4883" t="s">
        <v>3620</v>
      </c>
      <c r="O4883" t="s">
        <v>3579</v>
      </c>
      <c r="P4883" s="61">
        <v>-141.66</v>
      </c>
      <c r="Q4883" t="s">
        <v>3579</v>
      </c>
      <c r="R4883" s="61">
        <v>0</v>
      </c>
      <c r="S4883" s="61">
        <v>-141.66</v>
      </c>
    </row>
    <row r="4884" spans="1:19" x14ac:dyDescent="0.2">
      <c r="A4884" t="s">
        <v>885</v>
      </c>
      <c r="B4884" t="s">
        <v>2634</v>
      </c>
      <c r="C4884" t="s">
        <v>3372</v>
      </c>
      <c r="D4884" t="s">
        <v>238</v>
      </c>
      <c r="E4884" t="s">
        <v>3573</v>
      </c>
      <c r="F4884" t="s">
        <v>16</v>
      </c>
      <c r="G4884" s="87">
        <v>20200630</v>
      </c>
      <c r="H4884" t="s">
        <v>3617</v>
      </c>
      <c r="I4884" t="s">
        <v>3618</v>
      </c>
      <c r="J4884" t="s">
        <v>3618</v>
      </c>
      <c r="K4884">
        <v>7723</v>
      </c>
      <c r="L4884" t="s">
        <v>7792</v>
      </c>
      <c r="M4884" s="87">
        <v>44018</v>
      </c>
      <c r="N4884" t="s">
        <v>3620</v>
      </c>
      <c r="O4884" t="s">
        <v>3579</v>
      </c>
      <c r="P4884" s="61">
        <v>-4.7</v>
      </c>
      <c r="Q4884" t="s">
        <v>3579</v>
      </c>
      <c r="R4884" s="61">
        <v>0</v>
      </c>
      <c r="S4884" s="61">
        <v>-4.7</v>
      </c>
    </row>
    <row r="4885" spans="1:19" x14ac:dyDescent="0.2">
      <c r="A4885" t="s">
        <v>885</v>
      </c>
      <c r="B4885" t="s">
        <v>2634</v>
      </c>
      <c r="C4885" t="s">
        <v>3372</v>
      </c>
      <c r="D4885" t="s">
        <v>238</v>
      </c>
      <c r="E4885" t="s">
        <v>3573</v>
      </c>
      <c r="F4885" t="s">
        <v>126</v>
      </c>
      <c r="G4885" s="87">
        <v>20200630</v>
      </c>
      <c r="H4885" t="s">
        <v>4447</v>
      </c>
      <c r="I4885" t="s">
        <v>7780</v>
      </c>
      <c r="J4885" t="s">
        <v>7780</v>
      </c>
      <c r="K4885">
        <v>7723</v>
      </c>
      <c r="L4885" t="s">
        <v>7792</v>
      </c>
      <c r="M4885" s="87">
        <v>44018</v>
      </c>
      <c r="N4885" t="s">
        <v>3620</v>
      </c>
      <c r="O4885" t="s">
        <v>3579</v>
      </c>
      <c r="P4885" s="61">
        <v>4.7</v>
      </c>
      <c r="Q4885" t="s">
        <v>3579</v>
      </c>
      <c r="R4885" s="61">
        <v>4.7</v>
      </c>
      <c r="S4885" s="61">
        <v>0</v>
      </c>
    </row>
    <row r="4886" spans="1:19" x14ac:dyDescent="0.2">
      <c r="A4886" t="s">
        <v>885</v>
      </c>
      <c r="B4886" t="s">
        <v>2634</v>
      </c>
      <c r="C4886" t="s">
        <v>3372</v>
      </c>
      <c r="D4886" t="s">
        <v>238</v>
      </c>
      <c r="E4886" t="s">
        <v>3573</v>
      </c>
      <c r="F4886" t="s">
        <v>126</v>
      </c>
      <c r="G4886" s="87">
        <v>20200630</v>
      </c>
      <c r="H4886" t="s">
        <v>4447</v>
      </c>
      <c r="I4886" t="s">
        <v>7780</v>
      </c>
      <c r="J4886" t="s">
        <v>7780</v>
      </c>
      <c r="K4886">
        <v>7722</v>
      </c>
      <c r="L4886" t="s">
        <v>7793</v>
      </c>
      <c r="M4886" s="87">
        <v>44018</v>
      </c>
      <c r="N4886" t="s">
        <v>3620</v>
      </c>
      <c r="O4886" t="s">
        <v>3579</v>
      </c>
      <c r="P4886" s="61">
        <v>141.66</v>
      </c>
      <c r="Q4886" t="s">
        <v>3579</v>
      </c>
      <c r="R4886" s="61">
        <v>141.66</v>
      </c>
      <c r="S4886" s="61">
        <v>0</v>
      </c>
    </row>
    <row r="4887" spans="1:19" x14ac:dyDescent="0.2">
      <c r="A4887" t="s">
        <v>886</v>
      </c>
      <c r="B4887" t="s">
        <v>2635</v>
      </c>
      <c r="C4887" t="s">
        <v>3373</v>
      </c>
      <c r="D4887" t="s">
        <v>238</v>
      </c>
      <c r="E4887" t="s">
        <v>3573</v>
      </c>
      <c r="F4887" t="s">
        <v>115</v>
      </c>
      <c r="G4887" s="87">
        <v>20190731</v>
      </c>
      <c r="H4887" t="s">
        <v>4447</v>
      </c>
      <c r="I4887" t="s">
        <v>7780</v>
      </c>
      <c r="J4887" t="s">
        <v>7780</v>
      </c>
      <c r="K4887">
        <v>7183</v>
      </c>
      <c r="L4887" t="s">
        <v>7781</v>
      </c>
      <c r="M4887" s="87">
        <v>43698</v>
      </c>
      <c r="N4887" t="s">
        <v>3620</v>
      </c>
      <c r="O4887" t="s">
        <v>3579</v>
      </c>
      <c r="P4887" s="61">
        <v>239.91</v>
      </c>
      <c r="Q4887" t="s">
        <v>3579</v>
      </c>
      <c r="R4887" s="61">
        <v>239.91</v>
      </c>
      <c r="S4887" s="61">
        <v>0</v>
      </c>
    </row>
    <row r="4888" spans="1:19" x14ac:dyDescent="0.2">
      <c r="A4888" t="s">
        <v>886</v>
      </c>
      <c r="B4888" t="s">
        <v>2635</v>
      </c>
      <c r="C4888" t="s">
        <v>3373</v>
      </c>
      <c r="D4888" t="s">
        <v>238</v>
      </c>
      <c r="E4888" t="s">
        <v>3573</v>
      </c>
      <c r="F4888" t="s">
        <v>116</v>
      </c>
      <c r="G4888" s="87">
        <v>20190831</v>
      </c>
      <c r="H4888" t="s">
        <v>4447</v>
      </c>
      <c r="I4888" t="s">
        <v>7780</v>
      </c>
      <c r="J4888" t="s">
        <v>7780</v>
      </c>
      <c r="K4888">
        <v>7232</v>
      </c>
      <c r="L4888" t="s">
        <v>7782</v>
      </c>
      <c r="M4888" s="87">
        <v>43718</v>
      </c>
      <c r="N4888" t="s">
        <v>3620</v>
      </c>
      <c r="O4888" t="s">
        <v>3579</v>
      </c>
      <c r="P4888" s="61">
        <v>239.91</v>
      </c>
      <c r="Q4888" t="s">
        <v>3579</v>
      </c>
      <c r="R4888" s="61">
        <v>239.91</v>
      </c>
      <c r="S4888" s="61">
        <v>0</v>
      </c>
    </row>
    <row r="4889" spans="1:19" x14ac:dyDescent="0.2">
      <c r="A4889" t="s">
        <v>886</v>
      </c>
      <c r="B4889" t="s">
        <v>2635</v>
      </c>
      <c r="C4889" t="s">
        <v>3373</v>
      </c>
      <c r="D4889" t="s">
        <v>238</v>
      </c>
      <c r="E4889" t="s">
        <v>3573</v>
      </c>
      <c r="F4889" t="s">
        <v>117</v>
      </c>
      <c r="G4889" s="87">
        <v>20190930</v>
      </c>
      <c r="H4889" t="s">
        <v>4447</v>
      </c>
      <c r="I4889" t="s">
        <v>7780</v>
      </c>
      <c r="J4889" t="s">
        <v>7780</v>
      </c>
      <c r="K4889">
        <v>7265</v>
      </c>
      <c r="L4889" t="s">
        <v>7783</v>
      </c>
      <c r="M4889" s="87">
        <v>43741</v>
      </c>
      <c r="N4889" t="s">
        <v>3620</v>
      </c>
      <c r="O4889" t="s">
        <v>3579</v>
      </c>
      <c r="P4889" s="61">
        <v>239.91</v>
      </c>
      <c r="Q4889" t="s">
        <v>3579</v>
      </c>
      <c r="R4889" s="61">
        <v>239.91</v>
      </c>
      <c r="S4889" s="61">
        <v>0</v>
      </c>
    </row>
    <row r="4890" spans="1:19" x14ac:dyDescent="0.2">
      <c r="A4890" t="s">
        <v>886</v>
      </c>
      <c r="B4890" t="s">
        <v>2635</v>
      </c>
      <c r="C4890" t="s">
        <v>3373</v>
      </c>
      <c r="D4890" t="s">
        <v>238</v>
      </c>
      <c r="E4890" t="s">
        <v>3573</v>
      </c>
      <c r="F4890" t="s">
        <v>118</v>
      </c>
      <c r="G4890" s="87">
        <v>20191031</v>
      </c>
      <c r="H4890" t="s">
        <v>4447</v>
      </c>
      <c r="I4890" t="s">
        <v>7780</v>
      </c>
      <c r="J4890" t="s">
        <v>7780</v>
      </c>
      <c r="K4890">
        <v>7328</v>
      </c>
      <c r="L4890" t="s">
        <v>7784</v>
      </c>
      <c r="M4890" s="87">
        <v>43782</v>
      </c>
      <c r="N4890" t="s">
        <v>3620</v>
      </c>
      <c r="O4890" t="s">
        <v>3579</v>
      </c>
      <c r="P4890" s="61">
        <v>247.91</v>
      </c>
      <c r="Q4890" t="s">
        <v>3579</v>
      </c>
      <c r="R4890" s="61">
        <v>247.91</v>
      </c>
      <c r="S4890" s="61">
        <v>0</v>
      </c>
    </row>
    <row r="4891" spans="1:19" x14ac:dyDescent="0.2">
      <c r="A4891" t="s">
        <v>886</v>
      </c>
      <c r="B4891" t="s">
        <v>2635</v>
      </c>
      <c r="C4891" t="s">
        <v>3373</v>
      </c>
      <c r="D4891" t="s">
        <v>238</v>
      </c>
      <c r="E4891" t="s">
        <v>3573</v>
      </c>
      <c r="F4891" t="s">
        <v>119</v>
      </c>
      <c r="G4891" s="87">
        <v>20191130</v>
      </c>
      <c r="H4891" t="s">
        <v>4447</v>
      </c>
      <c r="I4891" t="s">
        <v>7780</v>
      </c>
      <c r="J4891" t="s">
        <v>7780</v>
      </c>
      <c r="K4891">
        <v>7358</v>
      </c>
      <c r="L4891" t="s">
        <v>7785</v>
      </c>
      <c r="M4891" s="87">
        <v>43802</v>
      </c>
      <c r="N4891" t="s">
        <v>3578</v>
      </c>
      <c r="O4891" t="s">
        <v>3579</v>
      </c>
      <c r="P4891" s="61">
        <v>239.91</v>
      </c>
      <c r="Q4891" t="s">
        <v>3579</v>
      </c>
      <c r="R4891" s="61">
        <v>239.91</v>
      </c>
      <c r="S4891" s="61">
        <v>0</v>
      </c>
    </row>
    <row r="4892" spans="1:19" x14ac:dyDescent="0.2">
      <c r="A4892" t="s">
        <v>886</v>
      </c>
      <c r="B4892" t="s">
        <v>2635</v>
      </c>
      <c r="C4892" t="s">
        <v>3373</v>
      </c>
      <c r="D4892" t="s">
        <v>238</v>
      </c>
      <c r="E4892" t="s">
        <v>3573</v>
      </c>
      <c r="F4892" t="s">
        <v>120</v>
      </c>
      <c r="G4892" s="87">
        <v>20191231</v>
      </c>
      <c r="H4892" t="s">
        <v>4447</v>
      </c>
      <c r="I4892" t="s">
        <v>7780</v>
      </c>
      <c r="J4892" t="s">
        <v>7780</v>
      </c>
      <c r="K4892">
        <v>7415</v>
      </c>
      <c r="L4892" t="s">
        <v>7786</v>
      </c>
      <c r="M4892" s="87">
        <v>43840</v>
      </c>
      <c r="N4892" t="s">
        <v>3620</v>
      </c>
      <c r="O4892" t="s">
        <v>3579</v>
      </c>
      <c r="P4892" s="61">
        <v>247.91</v>
      </c>
      <c r="Q4892" t="s">
        <v>3579</v>
      </c>
      <c r="R4892" s="61">
        <v>247.91</v>
      </c>
      <c r="S4892" s="61">
        <v>0</v>
      </c>
    </row>
    <row r="4893" spans="1:19" x14ac:dyDescent="0.2">
      <c r="A4893" t="s">
        <v>886</v>
      </c>
      <c r="B4893" t="s">
        <v>2635</v>
      </c>
      <c r="C4893" t="s">
        <v>3373</v>
      </c>
      <c r="D4893" t="s">
        <v>238</v>
      </c>
      <c r="E4893" t="s">
        <v>3573</v>
      </c>
      <c r="F4893" t="s">
        <v>121</v>
      </c>
      <c r="G4893" s="87">
        <v>20200131</v>
      </c>
      <c r="H4893" t="s">
        <v>4447</v>
      </c>
      <c r="I4893" t="s">
        <v>7780</v>
      </c>
      <c r="J4893" t="s">
        <v>7780</v>
      </c>
      <c r="K4893">
        <v>7477</v>
      </c>
      <c r="L4893" t="s">
        <v>7787</v>
      </c>
      <c r="M4893" s="87">
        <v>43873</v>
      </c>
      <c r="N4893" t="s">
        <v>3620</v>
      </c>
      <c r="O4893" t="s">
        <v>3579</v>
      </c>
      <c r="P4893" s="61">
        <v>247.91</v>
      </c>
      <c r="Q4893" t="s">
        <v>3579</v>
      </c>
      <c r="R4893" s="61">
        <v>247.91</v>
      </c>
      <c r="S4893" s="61">
        <v>0</v>
      </c>
    </row>
    <row r="4894" spans="1:19" x14ac:dyDescent="0.2">
      <c r="A4894" t="s">
        <v>886</v>
      </c>
      <c r="B4894" t="s">
        <v>2635</v>
      </c>
      <c r="C4894" t="s">
        <v>3373</v>
      </c>
      <c r="D4894" t="s">
        <v>238</v>
      </c>
      <c r="E4894" t="s">
        <v>3573</v>
      </c>
      <c r="F4894" t="s">
        <v>122</v>
      </c>
      <c r="G4894" s="87">
        <v>20200229</v>
      </c>
      <c r="H4894" t="s">
        <v>4447</v>
      </c>
      <c r="I4894" t="s">
        <v>7780</v>
      </c>
      <c r="J4894" t="s">
        <v>7780</v>
      </c>
      <c r="K4894">
        <v>7517</v>
      </c>
      <c r="L4894" t="s">
        <v>7788</v>
      </c>
      <c r="M4894" s="87">
        <v>43902</v>
      </c>
      <c r="N4894" t="s">
        <v>3620</v>
      </c>
      <c r="O4894" t="s">
        <v>3579</v>
      </c>
      <c r="P4894" s="61">
        <v>231.91</v>
      </c>
      <c r="Q4894" t="s">
        <v>3579</v>
      </c>
      <c r="R4894" s="61">
        <v>231.91</v>
      </c>
      <c r="S4894" s="61">
        <v>0</v>
      </c>
    </row>
    <row r="4895" spans="1:19" x14ac:dyDescent="0.2">
      <c r="A4895" t="s">
        <v>886</v>
      </c>
      <c r="B4895" t="s">
        <v>2635</v>
      </c>
      <c r="C4895" t="s">
        <v>3373</v>
      </c>
      <c r="D4895" t="s">
        <v>238</v>
      </c>
      <c r="E4895" t="s">
        <v>3573</v>
      </c>
      <c r="F4895" t="s">
        <v>123</v>
      </c>
      <c r="G4895" s="87">
        <v>20200331</v>
      </c>
      <c r="H4895" t="s">
        <v>4447</v>
      </c>
      <c r="I4895" t="s">
        <v>7780</v>
      </c>
      <c r="J4895" t="s">
        <v>7780</v>
      </c>
      <c r="K4895">
        <v>7578</v>
      </c>
      <c r="L4895" t="s">
        <v>7789</v>
      </c>
      <c r="M4895" s="87">
        <v>43935</v>
      </c>
      <c r="N4895" t="s">
        <v>3578</v>
      </c>
      <c r="O4895" t="s">
        <v>3579</v>
      </c>
      <c r="P4895" s="61">
        <v>247.91</v>
      </c>
      <c r="Q4895" t="s">
        <v>3579</v>
      </c>
      <c r="R4895" s="61">
        <v>247.91</v>
      </c>
      <c r="S4895" s="61">
        <v>0</v>
      </c>
    </row>
    <row r="4896" spans="1:19" x14ac:dyDescent="0.2">
      <c r="A4896" t="s">
        <v>886</v>
      </c>
      <c r="B4896" t="s">
        <v>2635</v>
      </c>
      <c r="C4896" t="s">
        <v>3373</v>
      </c>
      <c r="D4896" t="s">
        <v>238</v>
      </c>
      <c r="E4896" t="s">
        <v>3573</v>
      </c>
      <c r="F4896" t="s">
        <v>124</v>
      </c>
      <c r="G4896" s="87">
        <v>20200430</v>
      </c>
      <c r="H4896" t="s">
        <v>4447</v>
      </c>
      <c r="I4896" t="s">
        <v>7780</v>
      </c>
      <c r="J4896" t="s">
        <v>7780</v>
      </c>
      <c r="K4896">
        <v>7611</v>
      </c>
      <c r="L4896" t="s">
        <v>7790</v>
      </c>
      <c r="M4896" s="87">
        <v>43952</v>
      </c>
      <c r="N4896" t="s">
        <v>3620</v>
      </c>
      <c r="O4896" t="s">
        <v>3579</v>
      </c>
      <c r="P4896" s="61">
        <v>239.91</v>
      </c>
      <c r="Q4896" t="s">
        <v>3579</v>
      </c>
      <c r="R4896" s="61">
        <v>239.91</v>
      </c>
      <c r="S4896" s="61">
        <v>0</v>
      </c>
    </row>
    <row r="4897" spans="1:19" x14ac:dyDescent="0.2">
      <c r="A4897" t="s">
        <v>886</v>
      </c>
      <c r="B4897" t="s">
        <v>2635</v>
      </c>
      <c r="C4897" t="s">
        <v>3373</v>
      </c>
      <c r="D4897" t="s">
        <v>238</v>
      </c>
      <c r="E4897" t="s">
        <v>3573</v>
      </c>
      <c r="F4897" t="s">
        <v>125</v>
      </c>
      <c r="G4897" s="87">
        <v>20200531</v>
      </c>
      <c r="H4897" t="s">
        <v>4447</v>
      </c>
      <c r="I4897" t="s">
        <v>7780</v>
      </c>
      <c r="J4897" t="s">
        <v>7780</v>
      </c>
      <c r="K4897">
        <v>7665</v>
      </c>
      <c r="L4897" t="s">
        <v>7791</v>
      </c>
      <c r="M4897" s="87">
        <v>43991</v>
      </c>
      <c r="N4897" t="s">
        <v>3620</v>
      </c>
      <c r="O4897" t="s">
        <v>3579</v>
      </c>
      <c r="P4897" s="61">
        <v>247.91</v>
      </c>
      <c r="Q4897" t="s">
        <v>3579</v>
      </c>
      <c r="R4897" s="61">
        <v>247.91</v>
      </c>
      <c r="S4897" s="61">
        <v>0</v>
      </c>
    </row>
    <row r="4898" spans="1:19" x14ac:dyDescent="0.2">
      <c r="A4898" t="s">
        <v>886</v>
      </c>
      <c r="B4898" t="s">
        <v>2635</v>
      </c>
      <c r="C4898" t="s">
        <v>3373</v>
      </c>
      <c r="D4898" t="s">
        <v>238</v>
      </c>
      <c r="E4898" t="s">
        <v>3573</v>
      </c>
      <c r="F4898" t="s">
        <v>16</v>
      </c>
      <c r="G4898" s="87">
        <v>20200630</v>
      </c>
      <c r="H4898" t="s">
        <v>3617</v>
      </c>
      <c r="J4898" t="s">
        <v>3618</v>
      </c>
      <c r="K4898">
        <v>7681</v>
      </c>
      <c r="L4898" t="s">
        <v>3619</v>
      </c>
      <c r="M4898" s="87">
        <v>43999</v>
      </c>
      <c r="N4898" t="s">
        <v>3620</v>
      </c>
      <c r="O4898" t="s">
        <v>3579</v>
      </c>
      <c r="P4898" s="61">
        <v>-2671.01</v>
      </c>
      <c r="Q4898" t="s">
        <v>3579</v>
      </c>
      <c r="R4898" s="61">
        <v>0</v>
      </c>
      <c r="S4898" s="61">
        <v>-2671.01</v>
      </c>
    </row>
    <row r="4899" spans="1:19" x14ac:dyDescent="0.2">
      <c r="A4899" t="s">
        <v>886</v>
      </c>
      <c r="B4899" t="s">
        <v>2635</v>
      </c>
      <c r="C4899" t="s">
        <v>3373</v>
      </c>
      <c r="D4899" t="s">
        <v>238</v>
      </c>
      <c r="E4899" t="s">
        <v>3573</v>
      </c>
      <c r="F4899" t="s">
        <v>16</v>
      </c>
      <c r="G4899" s="87">
        <v>20200630</v>
      </c>
      <c r="H4899" t="s">
        <v>3617</v>
      </c>
      <c r="I4899" t="s">
        <v>3618</v>
      </c>
      <c r="J4899" t="s">
        <v>3618</v>
      </c>
      <c r="K4899">
        <v>7723</v>
      </c>
      <c r="L4899" t="s">
        <v>7792</v>
      </c>
      <c r="M4899" s="87">
        <v>44018</v>
      </c>
      <c r="N4899" t="s">
        <v>3620</v>
      </c>
      <c r="O4899" t="s">
        <v>3579</v>
      </c>
      <c r="P4899" s="61">
        <v>-7.98</v>
      </c>
      <c r="Q4899" t="s">
        <v>3579</v>
      </c>
      <c r="R4899" s="61">
        <v>0</v>
      </c>
      <c r="S4899" s="61">
        <v>-7.98</v>
      </c>
    </row>
    <row r="4900" spans="1:19" x14ac:dyDescent="0.2">
      <c r="A4900" t="s">
        <v>886</v>
      </c>
      <c r="B4900" t="s">
        <v>2635</v>
      </c>
      <c r="C4900" t="s">
        <v>3373</v>
      </c>
      <c r="D4900" t="s">
        <v>238</v>
      </c>
      <c r="E4900" t="s">
        <v>3573</v>
      </c>
      <c r="F4900" t="s">
        <v>16</v>
      </c>
      <c r="G4900" s="87">
        <v>20200630</v>
      </c>
      <c r="H4900" t="s">
        <v>3617</v>
      </c>
      <c r="I4900" t="s">
        <v>3618</v>
      </c>
      <c r="J4900" t="s">
        <v>3618</v>
      </c>
      <c r="K4900">
        <v>7722</v>
      </c>
      <c r="L4900" t="s">
        <v>7793</v>
      </c>
      <c r="M4900" s="87">
        <v>44018</v>
      </c>
      <c r="N4900" t="s">
        <v>3620</v>
      </c>
      <c r="O4900" t="s">
        <v>3579</v>
      </c>
      <c r="P4900" s="61">
        <v>-239.91</v>
      </c>
      <c r="Q4900" t="s">
        <v>3579</v>
      </c>
      <c r="R4900" s="61">
        <v>0</v>
      </c>
      <c r="S4900" s="61">
        <v>-239.91</v>
      </c>
    </row>
    <row r="4901" spans="1:19" x14ac:dyDescent="0.2">
      <c r="A4901" t="s">
        <v>886</v>
      </c>
      <c r="B4901" t="s">
        <v>2635</v>
      </c>
      <c r="C4901" t="s">
        <v>3373</v>
      </c>
      <c r="D4901" t="s">
        <v>238</v>
      </c>
      <c r="E4901" t="s">
        <v>3573</v>
      </c>
      <c r="F4901" t="s">
        <v>16</v>
      </c>
      <c r="G4901" s="87">
        <v>20200630</v>
      </c>
      <c r="H4901" t="s">
        <v>3617</v>
      </c>
      <c r="I4901" t="s">
        <v>3618</v>
      </c>
      <c r="J4901" t="s">
        <v>3618</v>
      </c>
      <c r="K4901">
        <v>7726</v>
      </c>
      <c r="L4901" t="s">
        <v>7794</v>
      </c>
      <c r="M4901" s="87">
        <v>44018</v>
      </c>
      <c r="N4901" t="s">
        <v>3620</v>
      </c>
      <c r="O4901" t="s">
        <v>3579</v>
      </c>
      <c r="P4901" s="61">
        <v>-2702.95</v>
      </c>
      <c r="Q4901" t="s">
        <v>3579</v>
      </c>
      <c r="R4901" s="61">
        <v>0</v>
      </c>
      <c r="S4901" s="61">
        <v>-2702.95</v>
      </c>
    </row>
    <row r="4902" spans="1:19" x14ac:dyDescent="0.2">
      <c r="A4902" t="s">
        <v>886</v>
      </c>
      <c r="B4902" t="s">
        <v>2635</v>
      </c>
      <c r="C4902" t="s">
        <v>3373</v>
      </c>
      <c r="D4902" t="s">
        <v>238</v>
      </c>
      <c r="E4902" t="s">
        <v>3573</v>
      </c>
      <c r="F4902" t="s">
        <v>126</v>
      </c>
      <c r="G4902" s="87">
        <v>20200630</v>
      </c>
      <c r="H4902" t="s">
        <v>4447</v>
      </c>
      <c r="I4902" t="s">
        <v>7780</v>
      </c>
      <c r="J4902" t="s">
        <v>7780</v>
      </c>
      <c r="K4902">
        <v>7726</v>
      </c>
      <c r="L4902" t="s">
        <v>7794</v>
      </c>
      <c r="M4902" s="87">
        <v>44018</v>
      </c>
      <c r="N4902" t="s">
        <v>3620</v>
      </c>
      <c r="O4902" t="s">
        <v>3579</v>
      </c>
      <c r="P4902" s="61">
        <v>2702.95</v>
      </c>
      <c r="Q4902" t="s">
        <v>3579</v>
      </c>
      <c r="R4902" s="61">
        <v>2702.95</v>
      </c>
      <c r="S4902" s="61">
        <v>0</v>
      </c>
    </row>
    <row r="4903" spans="1:19" x14ac:dyDescent="0.2">
      <c r="A4903" t="s">
        <v>886</v>
      </c>
      <c r="B4903" t="s">
        <v>2635</v>
      </c>
      <c r="C4903" t="s">
        <v>3373</v>
      </c>
      <c r="D4903" t="s">
        <v>238</v>
      </c>
      <c r="E4903" t="s">
        <v>3573</v>
      </c>
      <c r="F4903" t="s">
        <v>126</v>
      </c>
      <c r="G4903" s="87">
        <v>20200630</v>
      </c>
      <c r="H4903" t="s">
        <v>4447</v>
      </c>
      <c r="I4903" t="s">
        <v>7780</v>
      </c>
      <c r="J4903" t="s">
        <v>7780</v>
      </c>
      <c r="K4903">
        <v>7722</v>
      </c>
      <c r="L4903" t="s">
        <v>7793</v>
      </c>
      <c r="M4903" s="87">
        <v>44018</v>
      </c>
      <c r="N4903" t="s">
        <v>3620</v>
      </c>
      <c r="O4903" t="s">
        <v>3579</v>
      </c>
      <c r="P4903" s="61">
        <v>239.91</v>
      </c>
      <c r="Q4903" t="s">
        <v>3579</v>
      </c>
      <c r="R4903" s="61">
        <v>239.91</v>
      </c>
      <c r="S4903" s="61">
        <v>0</v>
      </c>
    </row>
    <row r="4904" spans="1:19" x14ac:dyDescent="0.2">
      <c r="A4904" t="s">
        <v>886</v>
      </c>
      <c r="B4904" t="s">
        <v>2635</v>
      </c>
      <c r="C4904" t="s">
        <v>3373</v>
      </c>
      <c r="D4904" t="s">
        <v>238</v>
      </c>
      <c r="E4904" t="s">
        <v>3573</v>
      </c>
      <c r="F4904" t="s">
        <v>126</v>
      </c>
      <c r="G4904" s="87">
        <v>20200630</v>
      </c>
      <c r="H4904" t="s">
        <v>4447</v>
      </c>
      <c r="I4904" t="s">
        <v>7780</v>
      </c>
      <c r="J4904" t="s">
        <v>7780</v>
      </c>
      <c r="K4904">
        <v>7723</v>
      </c>
      <c r="L4904" t="s">
        <v>7792</v>
      </c>
      <c r="M4904" s="87">
        <v>44018</v>
      </c>
      <c r="N4904" t="s">
        <v>3620</v>
      </c>
      <c r="O4904" t="s">
        <v>3579</v>
      </c>
      <c r="P4904" s="61">
        <v>7.98</v>
      </c>
      <c r="Q4904" t="s">
        <v>3579</v>
      </c>
      <c r="R4904" s="61">
        <v>7.98</v>
      </c>
      <c r="S4904" s="61">
        <v>0</v>
      </c>
    </row>
    <row r="4905" spans="1:19" x14ac:dyDescent="0.2">
      <c r="A4905" t="s">
        <v>887</v>
      </c>
      <c r="B4905" t="s">
        <v>2636</v>
      </c>
      <c r="C4905" t="s">
        <v>3374</v>
      </c>
      <c r="D4905" t="s">
        <v>238</v>
      </c>
      <c r="E4905" t="s">
        <v>3573</v>
      </c>
      <c r="F4905" t="s">
        <v>115</v>
      </c>
      <c r="G4905" s="87">
        <v>20190731</v>
      </c>
      <c r="H4905" t="s">
        <v>4447</v>
      </c>
      <c r="I4905" t="s">
        <v>7780</v>
      </c>
      <c r="J4905" t="s">
        <v>7780</v>
      </c>
      <c r="K4905">
        <v>7183</v>
      </c>
      <c r="L4905" t="s">
        <v>7781</v>
      </c>
      <c r="M4905" s="87">
        <v>43698</v>
      </c>
      <c r="N4905" t="s">
        <v>3620</v>
      </c>
      <c r="O4905" t="s">
        <v>3579</v>
      </c>
      <c r="P4905" s="61">
        <v>1443.48</v>
      </c>
      <c r="Q4905" t="s">
        <v>3579</v>
      </c>
      <c r="R4905" s="61">
        <v>1443.48</v>
      </c>
      <c r="S4905" s="61">
        <v>0</v>
      </c>
    </row>
    <row r="4906" spans="1:19" x14ac:dyDescent="0.2">
      <c r="A4906" t="s">
        <v>887</v>
      </c>
      <c r="B4906" t="s">
        <v>2636</v>
      </c>
      <c r="C4906" t="s">
        <v>3374</v>
      </c>
      <c r="D4906" t="s">
        <v>238</v>
      </c>
      <c r="E4906" t="s">
        <v>3573</v>
      </c>
      <c r="F4906" t="s">
        <v>116</v>
      </c>
      <c r="G4906" s="87">
        <v>20190831</v>
      </c>
      <c r="H4906" t="s">
        <v>4447</v>
      </c>
      <c r="I4906" t="s">
        <v>7780</v>
      </c>
      <c r="J4906" t="s">
        <v>7780</v>
      </c>
      <c r="K4906">
        <v>7232</v>
      </c>
      <c r="L4906" t="s">
        <v>7782</v>
      </c>
      <c r="M4906" s="87">
        <v>43718</v>
      </c>
      <c r="N4906" t="s">
        <v>3620</v>
      </c>
      <c r="O4906" t="s">
        <v>3579</v>
      </c>
      <c r="P4906" s="61">
        <v>1443.48</v>
      </c>
      <c r="Q4906" t="s">
        <v>3579</v>
      </c>
      <c r="R4906" s="61">
        <v>1443.48</v>
      </c>
      <c r="S4906" s="61">
        <v>0</v>
      </c>
    </row>
    <row r="4907" spans="1:19" x14ac:dyDescent="0.2">
      <c r="A4907" t="s">
        <v>887</v>
      </c>
      <c r="B4907" t="s">
        <v>2636</v>
      </c>
      <c r="C4907" t="s">
        <v>3374</v>
      </c>
      <c r="D4907" t="s">
        <v>238</v>
      </c>
      <c r="E4907" t="s">
        <v>3573</v>
      </c>
      <c r="F4907" t="s">
        <v>117</v>
      </c>
      <c r="G4907" s="87">
        <v>20190930</v>
      </c>
      <c r="H4907" t="s">
        <v>4447</v>
      </c>
      <c r="I4907" t="s">
        <v>7780</v>
      </c>
      <c r="J4907" t="s">
        <v>7780</v>
      </c>
      <c r="K4907">
        <v>7265</v>
      </c>
      <c r="L4907" t="s">
        <v>7783</v>
      </c>
      <c r="M4907" s="87">
        <v>43741</v>
      </c>
      <c r="N4907" t="s">
        <v>3620</v>
      </c>
      <c r="O4907" t="s">
        <v>3579</v>
      </c>
      <c r="P4907" s="61">
        <v>1443.48</v>
      </c>
      <c r="Q4907" t="s">
        <v>3579</v>
      </c>
      <c r="R4907" s="61">
        <v>1443.48</v>
      </c>
      <c r="S4907" s="61">
        <v>0</v>
      </c>
    </row>
    <row r="4908" spans="1:19" x14ac:dyDescent="0.2">
      <c r="A4908" t="s">
        <v>887</v>
      </c>
      <c r="B4908" t="s">
        <v>2636</v>
      </c>
      <c r="C4908" t="s">
        <v>3374</v>
      </c>
      <c r="D4908" t="s">
        <v>238</v>
      </c>
      <c r="E4908" t="s">
        <v>3573</v>
      </c>
      <c r="F4908" t="s">
        <v>118</v>
      </c>
      <c r="G4908" s="87">
        <v>20191031</v>
      </c>
      <c r="H4908" t="s">
        <v>4447</v>
      </c>
      <c r="I4908" t="s">
        <v>7780</v>
      </c>
      <c r="J4908" t="s">
        <v>7780</v>
      </c>
      <c r="K4908">
        <v>7328</v>
      </c>
      <c r="L4908" t="s">
        <v>7784</v>
      </c>
      <c r="M4908" s="87">
        <v>43782</v>
      </c>
      <c r="N4908" t="s">
        <v>3620</v>
      </c>
      <c r="O4908" t="s">
        <v>3579</v>
      </c>
      <c r="P4908" s="61">
        <v>1491.59</v>
      </c>
      <c r="Q4908" t="s">
        <v>3579</v>
      </c>
      <c r="R4908" s="61">
        <v>1491.59</v>
      </c>
      <c r="S4908" s="61">
        <v>0</v>
      </c>
    </row>
    <row r="4909" spans="1:19" x14ac:dyDescent="0.2">
      <c r="A4909" t="s">
        <v>887</v>
      </c>
      <c r="B4909" t="s">
        <v>2636</v>
      </c>
      <c r="C4909" t="s">
        <v>3374</v>
      </c>
      <c r="D4909" t="s">
        <v>238</v>
      </c>
      <c r="E4909" t="s">
        <v>3573</v>
      </c>
      <c r="F4909" t="s">
        <v>119</v>
      </c>
      <c r="G4909" s="87">
        <v>20191130</v>
      </c>
      <c r="H4909" t="s">
        <v>4447</v>
      </c>
      <c r="I4909" t="s">
        <v>7780</v>
      </c>
      <c r="J4909" t="s">
        <v>7780</v>
      </c>
      <c r="K4909">
        <v>7358</v>
      </c>
      <c r="L4909" t="s">
        <v>7785</v>
      </c>
      <c r="M4909" s="87">
        <v>43802</v>
      </c>
      <c r="N4909" t="s">
        <v>3578</v>
      </c>
      <c r="O4909" t="s">
        <v>3579</v>
      </c>
      <c r="P4909" s="61">
        <v>1443.48</v>
      </c>
      <c r="Q4909" t="s">
        <v>3579</v>
      </c>
      <c r="R4909" s="61">
        <v>1443.48</v>
      </c>
      <c r="S4909" s="61">
        <v>0</v>
      </c>
    </row>
    <row r="4910" spans="1:19" x14ac:dyDescent="0.2">
      <c r="A4910" t="s">
        <v>887</v>
      </c>
      <c r="B4910" t="s">
        <v>2636</v>
      </c>
      <c r="C4910" t="s">
        <v>3374</v>
      </c>
      <c r="D4910" t="s">
        <v>238</v>
      </c>
      <c r="E4910" t="s">
        <v>3573</v>
      </c>
      <c r="F4910" t="s">
        <v>120</v>
      </c>
      <c r="G4910" s="87">
        <v>20191231</v>
      </c>
      <c r="H4910" t="s">
        <v>4447</v>
      </c>
      <c r="I4910" t="s">
        <v>7780</v>
      </c>
      <c r="J4910" t="s">
        <v>7780</v>
      </c>
      <c r="K4910">
        <v>7415</v>
      </c>
      <c r="L4910" t="s">
        <v>7786</v>
      </c>
      <c r="M4910" s="87">
        <v>43840</v>
      </c>
      <c r="N4910" t="s">
        <v>3620</v>
      </c>
      <c r="O4910" t="s">
        <v>3579</v>
      </c>
      <c r="P4910" s="61">
        <v>1491.59</v>
      </c>
      <c r="Q4910" t="s">
        <v>3579</v>
      </c>
      <c r="R4910" s="61">
        <v>1491.59</v>
      </c>
      <c r="S4910" s="61">
        <v>0</v>
      </c>
    </row>
    <row r="4911" spans="1:19" x14ac:dyDescent="0.2">
      <c r="A4911" t="s">
        <v>887</v>
      </c>
      <c r="B4911" t="s">
        <v>2636</v>
      </c>
      <c r="C4911" t="s">
        <v>3374</v>
      </c>
      <c r="D4911" t="s">
        <v>238</v>
      </c>
      <c r="E4911" t="s">
        <v>3573</v>
      </c>
      <c r="F4911" t="s">
        <v>121</v>
      </c>
      <c r="G4911" s="87">
        <v>20200131</v>
      </c>
      <c r="H4911" t="s">
        <v>4447</v>
      </c>
      <c r="I4911" t="s">
        <v>7780</v>
      </c>
      <c r="J4911" t="s">
        <v>7780</v>
      </c>
      <c r="K4911">
        <v>7477</v>
      </c>
      <c r="L4911" t="s">
        <v>7787</v>
      </c>
      <c r="M4911" s="87">
        <v>43873</v>
      </c>
      <c r="N4911" t="s">
        <v>3620</v>
      </c>
      <c r="O4911" t="s">
        <v>3579</v>
      </c>
      <c r="P4911" s="61">
        <v>1491.59</v>
      </c>
      <c r="Q4911" t="s">
        <v>3579</v>
      </c>
      <c r="R4911" s="61">
        <v>1491.59</v>
      </c>
      <c r="S4911" s="61">
        <v>0</v>
      </c>
    </row>
    <row r="4912" spans="1:19" x14ac:dyDescent="0.2">
      <c r="A4912" t="s">
        <v>887</v>
      </c>
      <c r="B4912" t="s">
        <v>2636</v>
      </c>
      <c r="C4912" t="s">
        <v>3374</v>
      </c>
      <c r="D4912" t="s">
        <v>238</v>
      </c>
      <c r="E4912" t="s">
        <v>3573</v>
      </c>
      <c r="F4912" t="s">
        <v>122</v>
      </c>
      <c r="G4912" s="87">
        <v>20200229</v>
      </c>
      <c r="H4912" t="s">
        <v>4447</v>
      </c>
      <c r="I4912" t="s">
        <v>7780</v>
      </c>
      <c r="J4912" t="s">
        <v>7780</v>
      </c>
      <c r="K4912">
        <v>7517</v>
      </c>
      <c r="L4912" t="s">
        <v>7788</v>
      </c>
      <c r="M4912" s="87">
        <v>43902</v>
      </c>
      <c r="N4912" t="s">
        <v>3620</v>
      </c>
      <c r="O4912" t="s">
        <v>3579</v>
      </c>
      <c r="P4912" s="61">
        <v>1395.36</v>
      </c>
      <c r="Q4912" t="s">
        <v>3579</v>
      </c>
      <c r="R4912" s="61">
        <v>1395.36</v>
      </c>
      <c r="S4912" s="61">
        <v>0</v>
      </c>
    </row>
    <row r="4913" spans="1:19" x14ac:dyDescent="0.2">
      <c r="A4913" t="s">
        <v>887</v>
      </c>
      <c r="B4913" t="s">
        <v>2636</v>
      </c>
      <c r="C4913" t="s">
        <v>3374</v>
      </c>
      <c r="D4913" t="s">
        <v>238</v>
      </c>
      <c r="E4913" t="s">
        <v>3573</v>
      </c>
      <c r="F4913" t="s">
        <v>123</v>
      </c>
      <c r="G4913" s="87">
        <v>20200331</v>
      </c>
      <c r="H4913" t="s">
        <v>4447</v>
      </c>
      <c r="I4913" t="s">
        <v>7780</v>
      </c>
      <c r="J4913" t="s">
        <v>7780</v>
      </c>
      <c r="K4913">
        <v>7578</v>
      </c>
      <c r="L4913" t="s">
        <v>7789</v>
      </c>
      <c r="M4913" s="87">
        <v>43935</v>
      </c>
      <c r="N4913" t="s">
        <v>3578</v>
      </c>
      <c r="O4913" t="s">
        <v>3579</v>
      </c>
      <c r="P4913" s="61">
        <v>1491.59</v>
      </c>
      <c r="Q4913" t="s">
        <v>3579</v>
      </c>
      <c r="R4913" s="61">
        <v>1491.59</v>
      </c>
      <c r="S4913" s="61">
        <v>0</v>
      </c>
    </row>
    <row r="4914" spans="1:19" x14ac:dyDescent="0.2">
      <c r="A4914" t="s">
        <v>887</v>
      </c>
      <c r="B4914" t="s">
        <v>2636</v>
      </c>
      <c r="C4914" t="s">
        <v>3374</v>
      </c>
      <c r="D4914" t="s">
        <v>238</v>
      </c>
      <c r="E4914" t="s">
        <v>3573</v>
      </c>
      <c r="F4914" t="s">
        <v>124</v>
      </c>
      <c r="G4914" s="87">
        <v>20200430</v>
      </c>
      <c r="H4914" t="s">
        <v>4447</v>
      </c>
      <c r="I4914" t="s">
        <v>7780</v>
      </c>
      <c r="J4914" t="s">
        <v>7780</v>
      </c>
      <c r="K4914">
        <v>7611</v>
      </c>
      <c r="L4914" t="s">
        <v>7790</v>
      </c>
      <c r="M4914" s="87">
        <v>43952</v>
      </c>
      <c r="N4914" t="s">
        <v>3620</v>
      </c>
      <c r="O4914" t="s">
        <v>3579</v>
      </c>
      <c r="P4914" s="61">
        <v>1443.48</v>
      </c>
      <c r="Q4914" t="s">
        <v>3579</v>
      </c>
      <c r="R4914" s="61">
        <v>1443.48</v>
      </c>
      <c r="S4914" s="61">
        <v>0</v>
      </c>
    </row>
    <row r="4915" spans="1:19" x14ac:dyDescent="0.2">
      <c r="A4915" t="s">
        <v>887</v>
      </c>
      <c r="B4915" t="s">
        <v>2636</v>
      </c>
      <c r="C4915" t="s">
        <v>3374</v>
      </c>
      <c r="D4915" t="s">
        <v>238</v>
      </c>
      <c r="E4915" t="s">
        <v>3573</v>
      </c>
      <c r="F4915" t="s">
        <v>125</v>
      </c>
      <c r="G4915" s="87">
        <v>20200531</v>
      </c>
      <c r="H4915" t="s">
        <v>4447</v>
      </c>
      <c r="I4915" t="s">
        <v>7780</v>
      </c>
      <c r="J4915" t="s">
        <v>7780</v>
      </c>
      <c r="K4915">
        <v>7665</v>
      </c>
      <c r="L4915" t="s">
        <v>7791</v>
      </c>
      <c r="M4915" s="87">
        <v>43991</v>
      </c>
      <c r="N4915" t="s">
        <v>3620</v>
      </c>
      <c r="O4915" t="s">
        <v>3579</v>
      </c>
      <c r="P4915" s="61">
        <v>1491.59</v>
      </c>
      <c r="Q4915" t="s">
        <v>3579</v>
      </c>
      <c r="R4915" s="61">
        <v>1491.59</v>
      </c>
      <c r="S4915" s="61">
        <v>0</v>
      </c>
    </row>
    <row r="4916" spans="1:19" x14ac:dyDescent="0.2">
      <c r="A4916" t="s">
        <v>887</v>
      </c>
      <c r="B4916" t="s">
        <v>2636</v>
      </c>
      <c r="C4916" t="s">
        <v>3374</v>
      </c>
      <c r="D4916" t="s">
        <v>238</v>
      </c>
      <c r="E4916" t="s">
        <v>3573</v>
      </c>
      <c r="F4916" t="s">
        <v>16</v>
      </c>
      <c r="G4916" s="87">
        <v>20200630</v>
      </c>
      <c r="H4916" t="s">
        <v>3617</v>
      </c>
      <c r="J4916" t="s">
        <v>3618</v>
      </c>
      <c r="K4916">
        <v>7681</v>
      </c>
      <c r="L4916" t="s">
        <v>3619</v>
      </c>
      <c r="M4916" s="87">
        <v>43999</v>
      </c>
      <c r="N4916" t="s">
        <v>3620</v>
      </c>
      <c r="O4916" t="s">
        <v>3579</v>
      </c>
      <c r="P4916" s="61">
        <v>-16070.71</v>
      </c>
      <c r="Q4916" t="s">
        <v>3579</v>
      </c>
      <c r="R4916" s="61">
        <v>0</v>
      </c>
      <c r="S4916" s="61">
        <v>-16070.71</v>
      </c>
    </row>
    <row r="4917" spans="1:19" x14ac:dyDescent="0.2">
      <c r="A4917" t="s">
        <v>887</v>
      </c>
      <c r="B4917" t="s">
        <v>2636</v>
      </c>
      <c r="C4917" t="s">
        <v>3374</v>
      </c>
      <c r="D4917" t="s">
        <v>238</v>
      </c>
      <c r="E4917" t="s">
        <v>3573</v>
      </c>
      <c r="F4917" t="s">
        <v>16</v>
      </c>
      <c r="G4917" s="87">
        <v>20200630</v>
      </c>
      <c r="H4917" t="s">
        <v>3617</v>
      </c>
      <c r="I4917" t="s">
        <v>3618</v>
      </c>
      <c r="J4917" t="s">
        <v>3618</v>
      </c>
      <c r="K4917">
        <v>7722</v>
      </c>
      <c r="L4917" t="s">
        <v>7793</v>
      </c>
      <c r="M4917" s="87">
        <v>44018</v>
      </c>
      <c r="N4917" t="s">
        <v>3620</v>
      </c>
      <c r="O4917" t="s">
        <v>3579</v>
      </c>
      <c r="P4917" s="61">
        <v>-1443.48</v>
      </c>
      <c r="Q4917" t="s">
        <v>3579</v>
      </c>
      <c r="R4917" s="61">
        <v>0</v>
      </c>
      <c r="S4917" s="61">
        <v>-1443.48</v>
      </c>
    </row>
    <row r="4918" spans="1:19" x14ac:dyDescent="0.2">
      <c r="A4918" t="s">
        <v>887</v>
      </c>
      <c r="B4918" t="s">
        <v>2636</v>
      </c>
      <c r="C4918" t="s">
        <v>3374</v>
      </c>
      <c r="D4918" t="s">
        <v>238</v>
      </c>
      <c r="E4918" t="s">
        <v>3573</v>
      </c>
      <c r="F4918" t="s">
        <v>16</v>
      </c>
      <c r="G4918" s="87">
        <v>20200630</v>
      </c>
      <c r="H4918" t="s">
        <v>3617</v>
      </c>
      <c r="I4918" t="s">
        <v>3618</v>
      </c>
      <c r="J4918" t="s">
        <v>3618</v>
      </c>
      <c r="K4918">
        <v>7723</v>
      </c>
      <c r="L4918" t="s">
        <v>7792</v>
      </c>
      <c r="M4918" s="87">
        <v>44018</v>
      </c>
      <c r="N4918" t="s">
        <v>3620</v>
      </c>
      <c r="O4918" t="s">
        <v>3579</v>
      </c>
      <c r="P4918" s="61">
        <v>-48.11</v>
      </c>
      <c r="Q4918" t="s">
        <v>3579</v>
      </c>
      <c r="R4918" s="61">
        <v>0</v>
      </c>
      <c r="S4918" s="61">
        <v>-48.11</v>
      </c>
    </row>
    <row r="4919" spans="1:19" x14ac:dyDescent="0.2">
      <c r="A4919" t="s">
        <v>887</v>
      </c>
      <c r="B4919" t="s">
        <v>2636</v>
      </c>
      <c r="C4919" t="s">
        <v>3374</v>
      </c>
      <c r="D4919" t="s">
        <v>238</v>
      </c>
      <c r="E4919" t="s">
        <v>3573</v>
      </c>
      <c r="F4919" t="s">
        <v>126</v>
      </c>
      <c r="G4919" s="87">
        <v>20200630</v>
      </c>
      <c r="H4919" t="s">
        <v>4447</v>
      </c>
      <c r="I4919" t="s">
        <v>7780</v>
      </c>
      <c r="J4919" t="s">
        <v>7780</v>
      </c>
      <c r="K4919">
        <v>7723</v>
      </c>
      <c r="L4919" t="s">
        <v>7792</v>
      </c>
      <c r="M4919" s="87">
        <v>44018</v>
      </c>
      <c r="N4919" t="s">
        <v>3620</v>
      </c>
      <c r="O4919" t="s">
        <v>3579</v>
      </c>
      <c r="P4919" s="61">
        <v>48.11</v>
      </c>
      <c r="Q4919" t="s">
        <v>3579</v>
      </c>
      <c r="R4919" s="61">
        <v>48.11</v>
      </c>
      <c r="S4919" s="61">
        <v>0</v>
      </c>
    </row>
    <row r="4920" spans="1:19" x14ac:dyDescent="0.2">
      <c r="A4920" t="s">
        <v>887</v>
      </c>
      <c r="B4920" t="s">
        <v>2636</v>
      </c>
      <c r="C4920" t="s">
        <v>3374</v>
      </c>
      <c r="D4920" t="s">
        <v>238</v>
      </c>
      <c r="E4920" t="s">
        <v>3573</v>
      </c>
      <c r="F4920" t="s">
        <v>126</v>
      </c>
      <c r="G4920" s="87">
        <v>20200630</v>
      </c>
      <c r="H4920" t="s">
        <v>4447</v>
      </c>
      <c r="I4920" t="s">
        <v>7780</v>
      </c>
      <c r="J4920" t="s">
        <v>7780</v>
      </c>
      <c r="K4920">
        <v>7722</v>
      </c>
      <c r="L4920" t="s">
        <v>7793</v>
      </c>
      <c r="M4920" s="87">
        <v>44018</v>
      </c>
      <c r="N4920" t="s">
        <v>3620</v>
      </c>
      <c r="O4920" t="s">
        <v>3579</v>
      </c>
      <c r="P4920" s="61">
        <v>1443.48</v>
      </c>
      <c r="Q4920" t="s">
        <v>3579</v>
      </c>
      <c r="R4920" s="61">
        <v>1443.48</v>
      </c>
      <c r="S4920" s="61">
        <v>0</v>
      </c>
    </row>
    <row r="4921" spans="1:19" x14ac:dyDescent="0.2">
      <c r="A4921" t="s">
        <v>888</v>
      </c>
      <c r="B4921" t="s">
        <v>2637</v>
      </c>
      <c r="C4921" t="s">
        <v>3375</v>
      </c>
      <c r="D4921" t="s">
        <v>238</v>
      </c>
      <c r="E4921" t="s">
        <v>3573</v>
      </c>
      <c r="F4921" t="s">
        <v>115</v>
      </c>
      <c r="G4921" s="87">
        <v>20190731</v>
      </c>
      <c r="H4921" t="s">
        <v>4447</v>
      </c>
      <c r="I4921" t="s">
        <v>7780</v>
      </c>
      <c r="J4921" t="s">
        <v>7780</v>
      </c>
      <c r="K4921">
        <v>7183</v>
      </c>
      <c r="L4921" t="s">
        <v>7781</v>
      </c>
      <c r="M4921" s="87">
        <v>43698</v>
      </c>
      <c r="N4921" t="s">
        <v>3620</v>
      </c>
      <c r="O4921" t="s">
        <v>3579</v>
      </c>
      <c r="P4921" s="61">
        <v>217.8</v>
      </c>
      <c r="Q4921" t="s">
        <v>3579</v>
      </c>
      <c r="R4921" s="61">
        <v>217.8</v>
      </c>
      <c r="S4921" s="61">
        <v>0</v>
      </c>
    </row>
    <row r="4922" spans="1:19" x14ac:dyDescent="0.2">
      <c r="A4922" t="s">
        <v>888</v>
      </c>
      <c r="B4922" t="s">
        <v>2637</v>
      </c>
      <c r="C4922" t="s">
        <v>3375</v>
      </c>
      <c r="D4922" t="s">
        <v>238</v>
      </c>
      <c r="E4922" t="s">
        <v>3573</v>
      </c>
      <c r="F4922" t="s">
        <v>116</v>
      </c>
      <c r="G4922" s="87">
        <v>20190831</v>
      </c>
      <c r="H4922" t="s">
        <v>4447</v>
      </c>
      <c r="I4922" t="s">
        <v>7780</v>
      </c>
      <c r="J4922" t="s">
        <v>7780</v>
      </c>
      <c r="K4922">
        <v>7232</v>
      </c>
      <c r="L4922" t="s">
        <v>7782</v>
      </c>
      <c r="M4922" s="87">
        <v>43718</v>
      </c>
      <c r="N4922" t="s">
        <v>3620</v>
      </c>
      <c r="O4922" t="s">
        <v>3579</v>
      </c>
      <c r="P4922" s="61">
        <v>217.8</v>
      </c>
      <c r="Q4922" t="s">
        <v>3579</v>
      </c>
      <c r="R4922" s="61">
        <v>217.8</v>
      </c>
      <c r="S4922" s="61">
        <v>0</v>
      </c>
    </row>
    <row r="4923" spans="1:19" x14ac:dyDescent="0.2">
      <c r="A4923" t="s">
        <v>888</v>
      </c>
      <c r="B4923" t="s">
        <v>2637</v>
      </c>
      <c r="C4923" t="s">
        <v>3375</v>
      </c>
      <c r="D4923" t="s">
        <v>238</v>
      </c>
      <c r="E4923" t="s">
        <v>3573</v>
      </c>
      <c r="F4923" t="s">
        <v>117</v>
      </c>
      <c r="G4923" s="87">
        <v>20190930</v>
      </c>
      <c r="H4923" t="s">
        <v>4447</v>
      </c>
      <c r="I4923" t="s">
        <v>7780</v>
      </c>
      <c r="J4923" t="s">
        <v>7780</v>
      </c>
      <c r="K4923">
        <v>7265</v>
      </c>
      <c r="L4923" t="s">
        <v>7783</v>
      </c>
      <c r="M4923" s="87">
        <v>43741</v>
      </c>
      <c r="N4923" t="s">
        <v>3620</v>
      </c>
      <c r="O4923" t="s">
        <v>3579</v>
      </c>
      <c r="P4923" s="61">
        <v>217.8</v>
      </c>
      <c r="Q4923" t="s">
        <v>3579</v>
      </c>
      <c r="R4923" s="61">
        <v>217.8</v>
      </c>
      <c r="S4923" s="61">
        <v>0</v>
      </c>
    </row>
    <row r="4924" spans="1:19" x14ac:dyDescent="0.2">
      <c r="A4924" t="s">
        <v>888</v>
      </c>
      <c r="B4924" t="s">
        <v>2637</v>
      </c>
      <c r="C4924" t="s">
        <v>3375</v>
      </c>
      <c r="D4924" t="s">
        <v>238</v>
      </c>
      <c r="E4924" t="s">
        <v>3573</v>
      </c>
      <c r="F4924" t="s">
        <v>118</v>
      </c>
      <c r="G4924" s="87">
        <v>20191031</v>
      </c>
      <c r="H4924" t="s">
        <v>4447</v>
      </c>
      <c r="I4924" t="s">
        <v>7780</v>
      </c>
      <c r="J4924" t="s">
        <v>7780</v>
      </c>
      <c r="K4924">
        <v>7328</v>
      </c>
      <c r="L4924" t="s">
        <v>7784</v>
      </c>
      <c r="M4924" s="87">
        <v>43782</v>
      </c>
      <c r="N4924" t="s">
        <v>3620</v>
      </c>
      <c r="O4924" t="s">
        <v>3579</v>
      </c>
      <c r="P4924" s="61">
        <v>225.06</v>
      </c>
      <c r="Q4924" t="s">
        <v>3579</v>
      </c>
      <c r="R4924" s="61">
        <v>225.06</v>
      </c>
      <c r="S4924" s="61">
        <v>0</v>
      </c>
    </row>
    <row r="4925" spans="1:19" x14ac:dyDescent="0.2">
      <c r="A4925" t="s">
        <v>888</v>
      </c>
      <c r="B4925" t="s">
        <v>2637</v>
      </c>
      <c r="C4925" t="s">
        <v>3375</v>
      </c>
      <c r="D4925" t="s">
        <v>238</v>
      </c>
      <c r="E4925" t="s">
        <v>3573</v>
      </c>
      <c r="F4925" t="s">
        <v>119</v>
      </c>
      <c r="G4925" s="87">
        <v>20191130</v>
      </c>
      <c r="H4925" t="s">
        <v>4447</v>
      </c>
      <c r="I4925" t="s">
        <v>7780</v>
      </c>
      <c r="J4925" t="s">
        <v>7780</v>
      </c>
      <c r="K4925">
        <v>7358</v>
      </c>
      <c r="L4925" t="s">
        <v>7785</v>
      </c>
      <c r="M4925" s="87">
        <v>43802</v>
      </c>
      <c r="N4925" t="s">
        <v>3578</v>
      </c>
      <c r="O4925" t="s">
        <v>3579</v>
      </c>
      <c r="P4925" s="61">
        <v>217.8</v>
      </c>
      <c r="Q4925" t="s">
        <v>3579</v>
      </c>
      <c r="R4925" s="61">
        <v>217.8</v>
      </c>
      <c r="S4925" s="61">
        <v>0</v>
      </c>
    </row>
    <row r="4926" spans="1:19" x14ac:dyDescent="0.2">
      <c r="A4926" t="s">
        <v>888</v>
      </c>
      <c r="B4926" t="s">
        <v>2637</v>
      </c>
      <c r="C4926" t="s">
        <v>3375</v>
      </c>
      <c r="D4926" t="s">
        <v>238</v>
      </c>
      <c r="E4926" t="s">
        <v>3573</v>
      </c>
      <c r="F4926" t="s">
        <v>120</v>
      </c>
      <c r="G4926" s="87">
        <v>20191231</v>
      </c>
      <c r="H4926" t="s">
        <v>4447</v>
      </c>
      <c r="I4926" t="s">
        <v>7780</v>
      </c>
      <c r="J4926" t="s">
        <v>7780</v>
      </c>
      <c r="K4926">
        <v>7415</v>
      </c>
      <c r="L4926" t="s">
        <v>7786</v>
      </c>
      <c r="M4926" s="87">
        <v>43840</v>
      </c>
      <c r="N4926" t="s">
        <v>3620</v>
      </c>
      <c r="O4926" t="s">
        <v>3579</v>
      </c>
      <c r="P4926" s="61">
        <v>225.06</v>
      </c>
      <c r="Q4926" t="s">
        <v>3579</v>
      </c>
      <c r="R4926" s="61">
        <v>225.06</v>
      </c>
      <c r="S4926" s="61">
        <v>0</v>
      </c>
    </row>
    <row r="4927" spans="1:19" x14ac:dyDescent="0.2">
      <c r="A4927" t="s">
        <v>888</v>
      </c>
      <c r="B4927" t="s">
        <v>2637</v>
      </c>
      <c r="C4927" t="s">
        <v>3375</v>
      </c>
      <c r="D4927" t="s">
        <v>238</v>
      </c>
      <c r="E4927" t="s">
        <v>3573</v>
      </c>
      <c r="F4927" t="s">
        <v>121</v>
      </c>
      <c r="G4927" s="87">
        <v>20200131</v>
      </c>
      <c r="H4927" t="s">
        <v>4447</v>
      </c>
      <c r="I4927" t="s">
        <v>7780</v>
      </c>
      <c r="J4927" t="s">
        <v>7780</v>
      </c>
      <c r="K4927">
        <v>7477</v>
      </c>
      <c r="L4927" t="s">
        <v>7787</v>
      </c>
      <c r="M4927" s="87">
        <v>43873</v>
      </c>
      <c r="N4927" t="s">
        <v>3620</v>
      </c>
      <c r="O4927" t="s">
        <v>3579</v>
      </c>
      <c r="P4927" s="61">
        <v>225.06</v>
      </c>
      <c r="Q4927" t="s">
        <v>3579</v>
      </c>
      <c r="R4927" s="61">
        <v>225.06</v>
      </c>
      <c r="S4927" s="61">
        <v>0</v>
      </c>
    </row>
    <row r="4928" spans="1:19" x14ac:dyDescent="0.2">
      <c r="A4928" t="s">
        <v>888</v>
      </c>
      <c r="B4928" t="s">
        <v>2637</v>
      </c>
      <c r="C4928" t="s">
        <v>3375</v>
      </c>
      <c r="D4928" t="s">
        <v>238</v>
      </c>
      <c r="E4928" t="s">
        <v>3573</v>
      </c>
      <c r="F4928" t="s">
        <v>122</v>
      </c>
      <c r="G4928" s="87">
        <v>20200229</v>
      </c>
      <c r="H4928" t="s">
        <v>4447</v>
      </c>
      <c r="I4928" t="s">
        <v>7780</v>
      </c>
      <c r="J4928" t="s">
        <v>7780</v>
      </c>
      <c r="K4928">
        <v>7517</v>
      </c>
      <c r="L4928" t="s">
        <v>7788</v>
      </c>
      <c r="M4928" s="87">
        <v>43902</v>
      </c>
      <c r="N4928" t="s">
        <v>3620</v>
      </c>
      <c r="O4928" t="s">
        <v>3579</v>
      </c>
      <c r="P4928" s="61">
        <v>210.54</v>
      </c>
      <c r="Q4928" t="s">
        <v>3579</v>
      </c>
      <c r="R4928" s="61">
        <v>210.54</v>
      </c>
      <c r="S4928" s="61">
        <v>0</v>
      </c>
    </row>
    <row r="4929" spans="1:19" x14ac:dyDescent="0.2">
      <c r="A4929" t="s">
        <v>888</v>
      </c>
      <c r="B4929" t="s">
        <v>2637</v>
      </c>
      <c r="C4929" t="s">
        <v>3375</v>
      </c>
      <c r="D4929" t="s">
        <v>238</v>
      </c>
      <c r="E4929" t="s">
        <v>3573</v>
      </c>
      <c r="F4929" t="s">
        <v>123</v>
      </c>
      <c r="G4929" s="87">
        <v>20200331</v>
      </c>
      <c r="H4929" t="s">
        <v>4447</v>
      </c>
      <c r="I4929" t="s">
        <v>7780</v>
      </c>
      <c r="J4929" t="s">
        <v>7780</v>
      </c>
      <c r="K4929">
        <v>7578</v>
      </c>
      <c r="L4929" t="s">
        <v>7789</v>
      </c>
      <c r="M4929" s="87">
        <v>43935</v>
      </c>
      <c r="N4929" t="s">
        <v>3578</v>
      </c>
      <c r="O4929" t="s">
        <v>3579</v>
      </c>
      <c r="P4929" s="61">
        <v>225.06</v>
      </c>
      <c r="Q4929" t="s">
        <v>3579</v>
      </c>
      <c r="R4929" s="61">
        <v>225.06</v>
      </c>
      <c r="S4929" s="61">
        <v>0</v>
      </c>
    </row>
    <row r="4930" spans="1:19" x14ac:dyDescent="0.2">
      <c r="A4930" t="s">
        <v>888</v>
      </c>
      <c r="B4930" t="s">
        <v>2637</v>
      </c>
      <c r="C4930" t="s">
        <v>3375</v>
      </c>
      <c r="D4930" t="s">
        <v>238</v>
      </c>
      <c r="E4930" t="s">
        <v>3573</v>
      </c>
      <c r="F4930" t="s">
        <v>124</v>
      </c>
      <c r="G4930" s="87">
        <v>20200430</v>
      </c>
      <c r="H4930" t="s">
        <v>4447</v>
      </c>
      <c r="I4930" t="s">
        <v>7780</v>
      </c>
      <c r="J4930" t="s">
        <v>7780</v>
      </c>
      <c r="K4930">
        <v>7611</v>
      </c>
      <c r="L4930" t="s">
        <v>7790</v>
      </c>
      <c r="M4930" s="87">
        <v>43952</v>
      </c>
      <c r="N4930" t="s">
        <v>3620</v>
      </c>
      <c r="O4930" t="s">
        <v>3579</v>
      </c>
      <c r="P4930" s="61">
        <v>217.8</v>
      </c>
      <c r="Q4930" t="s">
        <v>3579</v>
      </c>
      <c r="R4930" s="61">
        <v>217.8</v>
      </c>
      <c r="S4930" s="61">
        <v>0</v>
      </c>
    </row>
    <row r="4931" spans="1:19" x14ac:dyDescent="0.2">
      <c r="A4931" t="s">
        <v>888</v>
      </c>
      <c r="B4931" t="s">
        <v>2637</v>
      </c>
      <c r="C4931" t="s">
        <v>3375</v>
      </c>
      <c r="D4931" t="s">
        <v>238</v>
      </c>
      <c r="E4931" t="s">
        <v>3573</v>
      </c>
      <c r="F4931" t="s">
        <v>125</v>
      </c>
      <c r="G4931" s="87">
        <v>20200531</v>
      </c>
      <c r="H4931" t="s">
        <v>4447</v>
      </c>
      <c r="I4931" t="s">
        <v>7780</v>
      </c>
      <c r="J4931" t="s">
        <v>7780</v>
      </c>
      <c r="K4931">
        <v>7665</v>
      </c>
      <c r="L4931" t="s">
        <v>7791</v>
      </c>
      <c r="M4931" s="87">
        <v>43991</v>
      </c>
      <c r="N4931" t="s">
        <v>3620</v>
      </c>
      <c r="O4931" t="s">
        <v>3579</v>
      </c>
      <c r="P4931" s="61">
        <v>225.06</v>
      </c>
      <c r="Q4931" t="s">
        <v>3579</v>
      </c>
      <c r="R4931" s="61">
        <v>225.06</v>
      </c>
      <c r="S4931" s="61">
        <v>0</v>
      </c>
    </row>
    <row r="4932" spans="1:19" x14ac:dyDescent="0.2">
      <c r="A4932" t="s">
        <v>888</v>
      </c>
      <c r="B4932" t="s">
        <v>2637</v>
      </c>
      <c r="C4932" t="s">
        <v>3375</v>
      </c>
      <c r="D4932" t="s">
        <v>238</v>
      </c>
      <c r="E4932" t="s">
        <v>3573</v>
      </c>
      <c r="F4932" t="s">
        <v>16</v>
      </c>
      <c r="G4932" s="87">
        <v>20200630</v>
      </c>
      <c r="H4932" t="s">
        <v>3617</v>
      </c>
      <c r="J4932" t="s">
        <v>3618</v>
      </c>
      <c r="K4932">
        <v>7681</v>
      </c>
      <c r="L4932" t="s">
        <v>3619</v>
      </c>
      <c r="M4932" s="87">
        <v>43999</v>
      </c>
      <c r="N4932" t="s">
        <v>3620</v>
      </c>
      <c r="O4932" t="s">
        <v>3579</v>
      </c>
      <c r="P4932" s="61">
        <v>-2424.84</v>
      </c>
      <c r="Q4932" t="s">
        <v>3579</v>
      </c>
      <c r="R4932" s="61">
        <v>0</v>
      </c>
      <c r="S4932" s="61">
        <v>-2424.84</v>
      </c>
    </row>
    <row r="4933" spans="1:19" x14ac:dyDescent="0.2">
      <c r="A4933" t="s">
        <v>888</v>
      </c>
      <c r="B4933" t="s">
        <v>2637</v>
      </c>
      <c r="C4933" t="s">
        <v>3375</v>
      </c>
      <c r="D4933" t="s">
        <v>238</v>
      </c>
      <c r="E4933" t="s">
        <v>3573</v>
      </c>
      <c r="F4933" t="s">
        <v>16</v>
      </c>
      <c r="G4933" s="87">
        <v>20200630</v>
      </c>
      <c r="H4933" t="s">
        <v>3617</v>
      </c>
      <c r="I4933" t="s">
        <v>3618</v>
      </c>
      <c r="J4933" t="s">
        <v>3618</v>
      </c>
      <c r="K4933">
        <v>7722</v>
      </c>
      <c r="L4933" t="s">
        <v>7793</v>
      </c>
      <c r="M4933" s="87">
        <v>44018</v>
      </c>
      <c r="N4933" t="s">
        <v>3620</v>
      </c>
      <c r="O4933" t="s">
        <v>3579</v>
      </c>
      <c r="P4933" s="61">
        <v>-217.8</v>
      </c>
      <c r="Q4933" t="s">
        <v>3579</v>
      </c>
      <c r="R4933" s="61">
        <v>0</v>
      </c>
      <c r="S4933" s="61">
        <v>-217.8</v>
      </c>
    </row>
    <row r="4934" spans="1:19" x14ac:dyDescent="0.2">
      <c r="A4934" t="s">
        <v>888</v>
      </c>
      <c r="B4934" t="s">
        <v>2637</v>
      </c>
      <c r="C4934" t="s">
        <v>3375</v>
      </c>
      <c r="D4934" t="s">
        <v>238</v>
      </c>
      <c r="E4934" t="s">
        <v>3573</v>
      </c>
      <c r="F4934" t="s">
        <v>16</v>
      </c>
      <c r="G4934" s="87">
        <v>20200630</v>
      </c>
      <c r="H4934" t="s">
        <v>3617</v>
      </c>
      <c r="I4934" t="s">
        <v>3618</v>
      </c>
      <c r="J4934" t="s">
        <v>3618</v>
      </c>
      <c r="K4934">
        <v>7723</v>
      </c>
      <c r="L4934" t="s">
        <v>7792</v>
      </c>
      <c r="M4934" s="87">
        <v>44018</v>
      </c>
      <c r="N4934" t="s">
        <v>3620</v>
      </c>
      <c r="O4934" t="s">
        <v>3579</v>
      </c>
      <c r="P4934" s="61">
        <v>-7.31</v>
      </c>
      <c r="Q4934" t="s">
        <v>3579</v>
      </c>
      <c r="R4934" s="61">
        <v>0</v>
      </c>
      <c r="S4934" s="61">
        <v>-7.31</v>
      </c>
    </row>
    <row r="4935" spans="1:19" x14ac:dyDescent="0.2">
      <c r="A4935" t="s">
        <v>888</v>
      </c>
      <c r="B4935" t="s">
        <v>2637</v>
      </c>
      <c r="C4935" t="s">
        <v>3375</v>
      </c>
      <c r="D4935" t="s">
        <v>238</v>
      </c>
      <c r="E4935" t="s">
        <v>3573</v>
      </c>
      <c r="F4935" t="s">
        <v>126</v>
      </c>
      <c r="G4935" s="87">
        <v>20200630</v>
      </c>
      <c r="H4935" t="s">
        <v>4447</v>
      </c>
      <c r="I4935" t="s">
        <v>7780</v>
      </c>
      <c r="J4935" t="s">
        <v>7780</v>
      </c>
      <c r="K4935">
        <v>7723</v>
      </c>
      <c r="L4935" t="s">
        <v>7792</v>
      </c>
      <c r="M4935" s="87">
        <v>44018</v>
      </c>
      <c r="N4935" t="s">
        <v>3620</v>
      </c>
      <c r="O4935" t="s">
        <v>3579</v>
      </c>
      <c r="P4935" s="61">
        <v>7.31</v>
      </c>
      <c r="Q4935" t="s">
        <v>3579</v>
      </c>
      <c r="R4935" s="61">
        <v>7.31</v>
      </c>
      <c r="S4935" s="61">
        <v>0</v>
      </c>
    </row>
    <row r="4936" spans="1:19" x14ac:dyDescent="0.2">
      <c r="A4936" t="s">
        <v>888</v>
      </c>
      <c r="B4936" t="s">
        <v>2637</v>
      </c>
      <c r="C4936" t="s">
        <v>3375</v>
      </c>
      <c r="D4936" t="s">
        <v>238</v>
      </c>
      <c r="E4936" t="s">
        <v>3573</v>
      </c>
      <c r="F4936" t="s">
        <v>126</v>
      </c>
      <c r="G4936" s="87">
        <v>20200630</v>
      </c>
      <c r="H4936" t="s">
        <v>4447</v>
      </c>
      <c r="I4936" t="s">
        <v>7780</v>
      </c>
      <c r="J4936" t="s">
        <v>7780</v>
      </c>
      <c r="K4936">
        <v>7722</v>
      </c>
      <c r="L4936" t="s">
        <v>7793</v>
      </c>
      <c r="M4936" s="87">
        <v>44018</v>
      </c>
      <c r="N4936" t="s">
        <v>3620</v>
      </c>
      <c r="O4936" t="s">
        <v>3579</v>
      </c>
      <c r="P4936" s="61">
        <v>217.8</v>
      </c>
      <c r="Q4936" t="s">
        <v>3579</v>
      </c>
      <c r="R4936" s="61">
        <v>217.8</v>
      </c>
      <c r="S4936" s="61">
        <v>0</v>
      </c>
    </row>
    <row r="4937" spans="1:19" x14ac:dyDescent="0.2">
      <c r="A4937" t="s">
        <v>889</v>
      </c>
      <c r="B4937" t="s">
        <v>2638</v>
      </c>
      <c r="C4937" t="s">
        <v>3376</v>
      </c>
      <c r="D4937" t="s">
        <v>238</v>
      </c>
      <c r="E4937" t="s">
        <v>3573</v>
      </c>
      <c r="F4937" t="s">
        <v>115</v>
      </c>
      <c r="G4937" s="87">
        <v>20190731</v>
      </c>
      <c r="H4937" t="s">
        <v>4447</v>
      </c>
      <c r="I4937" t="s">
        <v>7780</v>
      </c>
      <c r="J4937" t="s">
        <v>7780</v>
      </c>
      <c r="K4937">
        <v>7183</v>
      </c>
      <c r="L4937" t="s">
        <v>7781</v>
      </c>
      <c r="M4937" s="87">
        <v>43698</v>
      </c>
      <c r="N4937" t="s">
        <v>3620</v>
      </c>
      <c r="O4937" t="s">
        <v>3579</v>
      </c>
      <c r="P4937" s="61">
        <v>102.36</v>
      </c>
      <c r="Q4937" t="s">
        <v>3579</v>
      </c>
      <c r="R4937" s="61">
        <v>102.36</v>
      </c>
      <c r="S4937" s="61">
        <v>0</v>
      </c>
    </row>
    <row r="4938" spans="1:19" x14ac:dyDescent="0.2">
      <c r="A4938" t="s">
        <v>889</v>
      </c>
      <c r="B4938" t="s">
        <v>2638</v>
      </c>
      <c r="C4938" t="s">
        <v>3376</v>
      </c>
      <c r="D4938" t="s">
        <v>238</v>
      </c>
      <c r="E4938" t="s">
        <v>3573</v>
      </c>
      <c r="F4938" t="s">
        <v>116</v>
      </c>
      <c r="G4938" s="87">
        <v>20190831</v>
      </c>
      <c r="H4938" t="s">
        <v>4447</v>
      </c>
      <c r="I4938" t="s">
        <v>7780</v>
      </c>
      <c r="J4938" t="s">
        <v>7780</v>
      </c>
      <c r="K4938">
        <v>7232</v>
      </c>
      <c r="L4938" t="s">
        <v>7782</v>
      </c>
      <c r="M4938" s="87">
        <v>43718</v>
      </c>
      <c r="N4938" t="s">
        <v>3620</v>
      </c>
      <c r="O4938" t="s">
        <v>3579</v>
      </c>
      <c r="P4938" s="61">
        <v>102.36</v>
      </c>
      <c r="Q4938" t="s">
        <v>3579</v>
      </c>
      <c r="R4938" s="61">
        <v>102.36</v>
      </c>
      <c r="S4938" s="61">
        <v>0</v>
      </c>
    </row>
    <row r="4939" spans="1:19" x14ac:dyDescent="0.2">
      <c r="A4939" t="s">
        <v>889</v>
      </c>
      <c r="B4939" t="s">
        <v>2638</v>
      </c>
      <c r="C4939" t="s">
        <v>3376</v>
      </c>
      <c r="D4939" t="s">
        <v>238</v>
      </c>
      <c r="E4939" t="s">
        <v>3573</v>
      </c>
      <c r="F4939" t="s">
        <v>117</v>
      </c>
      <c r="G4939" s="87">
        <v>20190930</v>
      </c>
      <c r="H4939" t="s">
        <v>4447</v>
      </c>
      <c r="I4939" t="s">
        <v>7780</v>
      </c>
      <c r="J4939" t="s">
        <v>7780</v>
      </c>
      <c r="K4939">
        <v>7265</v>
      </c>
      <c r="L4939" t="s">
        <v>7783</v>
      </c>
      <c r="M4939" s="87">
        <v>43741</v>
      </c>
      <c r="N4939" t="s">
        <v>3620</v>
      </c>
      <c r="O4939" t="s">
        <v>3579</v>
      </c>
      <c r="P4939" s="61">
        <v>102.36</v>
      </c>
      <c r="Q4939" t="s">
        <v>3579</v>
      </c>
      <c r="R4939" s="61">
        <v>102.36</v>
      </c>
      <c r="S4939" s="61">
        <v>0</v>
      </c>
    </row>
    <row r="4940" spans="1:19" x14ac:dyDescent="0.2">
      <c r="A4940" t="s">
        <v>889</v>
      </c>
      <c r="B4940" t="s">
        <v>2638</v>
      </c>
      <c r="C4940" t="s">
        <v>3376</v>
      </c>
      <c r="D4940" t="s">
        <v>238</v>
      </c>
      <c r="E4940" t="s">
        <v>3573</v>
      </c>
      <c r="F4940" t="s">
        <v>118</v>
      </c>
      <c r="G4940" s="87">
        <v>20191031</v>
      </c>
      <c r="H4940" t="s">
        <v>4447</v>
      </c>
      <c r="I4940" t="s">
        <v>7780</v>
      </c>
      <c r="J4940" t="s">
        <v>7780</v>
      </c>
      <c r="K4940">
        <v>7328</v>
      </c>
      <c r="L4940" t="s">
        <v>7784</v>
      </c>
      <c r="M4940" s="87">
        <v>43782</v>
      </c>
      <c r="N4940" t="s">
        <v>3620</v>
      </c>
      <c r="O4940" t="s">
        <v>3579</v>
      </c>
      <c r="P4940" s="61">
        <v>105.77</v>
      </c>
      <c r="Q4940" t="s">
        <v>3579</v>
      </c>
      <c r="R4940" s="61">
        <v>105.77</v>
      </c>
      <c r="S4940" s="61">
        <v>0</v>
      </c>
    </row>
    <row r="4941" spans="1:19" x14ac:dyDescent="0.2">
      <c r="A4941" t="s">
        <v>889</v>
      </c>
      <c r="B4941" t="s">
        <v>2638</v>
      </c>
      <c r="C4941" t="s">
        <v>3376</v>
      </c>
      <c r="D4941" t="s">
        <v>238</v>
      </c>
      <c r="E4941" t="s">
        <v>3573</v>
      </c>
      <c r="F4941" t="s">
        <v>119</v>
      </c>
      <c r="G4941" s="87">
        <v>20191130</v>
      </c>
      <c r="H4941" t="s">
        <v>4447</v>
      </c>
      <c r="I4941" t="s">
        <v>7780</v>
      </c>
      <c r="J4941" t="s">
        <v>7780</v>
      </c>
      <c r="K4941">
        <v>7358</v>
      </c>
      <c r="L4941" t="s">
        <v>7785</v>
      </c>
      <c r="M4941" s="87">
        <v>43802</v>
      </c>
      <c r="N4941" t="s">
        <v>3578</v>
      </c>
      <c r="O4941" t="s">
        <v>3579</v>
      </c>
      <c r="P4941" s="61">
        <v>102.36</v>
      </c>
      <c r="Q4941" t="s">
        <v>3579</v>
      </c>
      <c r="R4941" s="61">
        <v>102.36</v>
      </c>
      <c r="S4941" s="61">
        <v>0</v>
      </c>
    </row>
    <row r="4942" spans="1:19" x14ac:dyDescent="0.2">
      <c r="A4942" t="s">
        <v>889</v>
      </c>
      <c r="B4942" t="s">
        <v>2638</v>
      </c>
      <c r="C4942" t="s">
        <v>3376</v>
      </c>
      <c r="D4942" t="s">
        <v>238</v>
      </c>
      <c r="E4942" t="s">
        <v>3573</v>
      </c>
      <c r="F4942" t="s">
        <v>120</v>
      </c>
      <c r="G4942" s="87">
        <v>20191231</v>
      </c>
      <c r="H4942" t="s">
        <v>4447</v>
      </c>
      <c r="I4942" t="s">
        <v>7780</v>
      </c>
      <c r="J4942" t="s">
        <v>7780</v>
      </c>
      <c r="K4942">
        <v>7415</v>
      </c>
      <c r="L4942" t="s">
        <v>7786</v>
      </c>
      <c r="M4942" s="87">
        <v>43840</v>
      </c>
      <c r="N4942" t="s">
        <v>3620</v>
      </c>
      <c r="O4942" t="s">
        <v>3579</v>
      </c>
      <c r="P4942" s="61">
        <v>105.77</v>
      </c>
      <c r="Q4942" t="s">
        <v>3579</v>
      </c>
      <c r="R4942" s="61">
        <v>105.77</v>
      </c>
      <c r="S4942" s="61">
        <v>0</v>
      </c>
    </row>
    <row r="4943" spans="1:19" x14ac:dyDescent="0.2">
      <c r="A4943" t="s">
        <v>889</v>
      </c>
      <c r="B4943" t="s">
        <v>2638</v>
      </c>
      <c r="C4943" t="s">
        <v>3376</v>
      </c>
      <c r="D4943" t="s">
        <v>238</v>
      </c>
      <c r="E4943" t="s">
        <v>3573</v>
      </c>
      <c r="F4943" t="s">
        <v>121</v>
      </c>
      <c r="G4943" s="87">
        <v>20200131</v>
      </c>
      <c r="H4943" t="s">
        <v>4447</v>
      </c>
      <c r="I4943" t="s">
        <v>7780</v>
      </c>
      <c r="J4943" t="s">
        <v>7780</v>
      </c>
      <c r="K4943">
        <v>7477</v>
      </c>
      <c r="L4943" t="s">
        <v>7787</v>
      </c>
      <c r="M4943" s="87">
        <v>43873</v>
      </c>
      <c r="N4943" t="s">
        <v>3620</v>
      </c>
      <c r="O4943" t="s">
        <v>3579</v>
      </c>
      <c r="P4943" s="61">
        <v>105.77</v>
      </c>
      <c r="Q4943" t="s">
        <v>3579</v>
      </c>
      <c r="R4943" s="61">
        <v>105.77</v>
      </c>
      <c r="S4943" s="61">
        <v>0</v>
      </c>
    </row>
    <row r="4944" spans="1:19" x14ac:dyDescent="0.2">
      <c r="A4944" t="s">
        <v>889</v>
      </c>
      <c r="B4944" t="s">
        <v>2638</v>
      </c>
      <c r="C4944" t="s">
        <v>3376</v>
      </c>
      <c r="D4944" t="s">
        <v>238</v>
      </c>
      <c r="E4944" t="s">
        <v>3573</v>
      </c>
      <c r="F4944" t="s">
        <v>122</v>
      </c>
      <c r="G4944" s="87">
        <v>20200229</v>
      </c>
      <c r="H4944" t="s">
        <v>4447</v>
      </c>
      <c r="I4944" t="s">
        <v>7780</v>
      </c>
      <c r="J4944" t="s">
        <v>7780</v>
      </c>
      <c r="K4944">
        <v>7517</v>
      </c>
      <c r="L4944" t="s">
        <v>7788</v>
      </c>
      <c r="M4944" s="87">
        <v>43902</v>
      </c>
      <c r="N4944" t="s">
        <v>3620</v>
      </c>
      <c r="O4944" t="s">
        <v>3579</v>
      </c>
      <c r="P4944" s="61">
        <v>98.95</v>
      </c>
      <c r="Q4944" t="s">
        <v>3579</v>
      </c>
      <c r="R4944" s="61">
        <v>98.95</v>
      </c>
      <c r="S4944" s="61">
        <v>0</v>
      </c>
    </row>
    <row r="4945" spans="1:19" x14ac:dyDescent="0.2">
      <c r="A4945" t="s">
        <v>889</v>
      </c>
      <c r="B4945" t="s">
        <v>2638</v>
      </c>
      <c r="C4945" t="s">
        <v>3376</v>
      </c>
      <c r="D4945" t="s">
        <v>238</v>
      </c>
      <c r="E4945" t="s">
        <v>3573</v>
      </c>
      <c r="F4945" t="s">
        <v>123</v>
      </c>
      <c r="G4945" s="87">
        <v>20200331</v>
      </c>
      <c r="H4945" t="s">
        <v>4447</v>
      </c>
      <c r="I4945" t="s">
        <v>7780</v>
      </c>
      <c r="J4945" t="s">
        <v>7780</v>
      </c>
      <c r="K4945">
        <v>7578</v>
      </c>
      <c r="L4945" t="s">
        <v>7789</v>
      </c>
      <c r="M4945" s="87">
        <v>43935</v>
      </c>
      <c r="N4945" t="s">
        <v>3578</v>
      </c>
      <c r="O4945" t="s">
        <v>3579</v>
      </c>
      <c r="P4945" s="61">
        <v>105.77</v>
      </c>
      <c r="Q4945" t="s">
        <v>3579</v>
      </c>
      <c r="R4945" s="61">
        <v>105.77</v>
      </c>
      <c r="S4945" s="61">
        <v>0</v>
      </c>
    </row>
    <row r="4946" spans="1:19" x14ac:dyDescent="0.2">
      <c r="A4946" t="s">
        <v>889</v>
      </c>
      <c r="B4946" t="s">
        <v>2638</v>
      </c>
      <c r="C4946" t="s">
        <v>3376</v>
      </c>
      <c r="D4946" t="s">
        <v>238</v>
      </c>
      <c r="E4946" t="s">
        <v>3573</v>
      </c>
      <c r="F4946" t="s">
        <v>124</v>
      </c>
      <c r="G4946" s="87">
        <v>20200430</v>
      </c>
      <c r="H4946" t="s">
        <v>4447</v>
      </c>
      <c r="I4946" t="s">
        <v>7780</v>
      </c>
      <c r="J4946" t="s">
        <v>7780</v>
      </c>
      <c r="K4946">
        <v>7611</v>
      </c>
      <c r="L4946" t="s">
        <v>7790</v>
      </c>
      <c r="M4946" s="87">
        <v>43952</v>
      </c>
      <c r="N4946" t="s">
        <v>3620</v>
      </c>
      <c r="O4946" t="s">
        <v>3579</v>
      </c>
      <c r="P4946" s="61">
        <v>102.36</v>
      </c>
      <c r="Q4946" t="s">
        <v>3579</v>
      </c>
      <c r="R4946" s="61">
        <v>102.36</v>
      </c>
      <c r="S4946" s="61">
        <v>0</v>
      </c>
    </row>
    <row r="4947" spans="1:19" x14ac:dyDescent="0.2">
      <c r="A4947" t="s">
        <v>889</v>
      </c>
      <c r="B4947" t="s">
        <v>2638</v>
      </c>
      <c r="C4947" t="s">
        <v>3376</v>
      </c>
      <c r="D4947" t="s">
        <v>238</v>
      </c>
      <c r="E4947" t="s">
        <v>3573</v>
      </c>
      <c r="F4947" t="s">
        <v>125</v>
      </c>
      <c r="G4947" s="87">
        <v>20200531</v>
      </c>
      <c r="H4947" t="s">
        <v>4447</v>
      </c>
      <c r="I4947" t="s">
        <v>7780</v>
      </c>
      <c r="J4947" t="s">
        <v>7780</v>
      </c>
      <c r="K4947">
        <v>7665</v>
      </c>
      <c r="L4947" t="s">
        <v>7791</v>
      </c>
      <c r="M4947" s="87">
        <v>43991</v>
      </c>
      <c r="N4947" t="s">
        <v>3620</v>
      </c>
      <c r="O4947" t="s">
        <v>3579</v>
      </c>
      <c r="P4947" s="61">
        <v>105.77</v>
      </c>
      <c r="Q4947" t="s">
        <v>3579</v>
      </c>
      <c r="R4947" s="61">
        <v>105.77</v>
      </c>
      <c r="S4947" s="61">
        <v>0</v>
      </c>
    </row>
    <row r="4948" spans="1:19" x14ac:dyDescent="0.2">
      <c r="A4948" t="s">
        <v>889</v>
      </c>
      <c r="B4948" t="s">
        <v>2638</v>
      </c>
      <c r="C4948" t="s">
        <v>3376</v>
      </c>
      <c r="D4948" t="s">
        <v>238</v>
      </c>
      <c r="E4948" t="s">
        <v>3573</v>
      </c>
      <c r="F4948" t="s">
        <v>16</v>
      </c>
      <c r="G4948" s="87">
        <v>20200630</v>
      </c>
      <c r="H4948" t="s">
        <v>3617</v>
      </c>
      <c r="J4948" t="s">
        <v>3618</v>
      </c>
      <c r="K4948">
        <v>7681</v>
      </c>
      <c r="L4948" t="s">
        <v>3619</v>
      </c>
      <c r="M4948" s="87">
        <v>43999</v>
      </c>
      <c r="N4948" t="s">
        <v>3620</v>
      </c>
      <c r="O4948" t="s">
        <v>3579</v>
      </c>
      <c r="P4948" s="61">
        <v>-1139.5999999999999</v>
      </c>
      <c r="Q4948" t="s">
        <v>3579</v>
      </c>
      <c r="R4948" s="61">
        <v>0</v>
      </c>
      <c r="S4948" s="61">
        <v>-1139.5999999999999</v>
      </c>
    </row>
    <row r="4949" spans="1:19" x14ac:dyDescent="0.2">
      <c r="A4949" t="s">
        <v>889</v>
      </c>
      <c r="B4949" t="s">
        <v>2638</v>
      </c>
      <c r="C4949" t="s">
        <v>3376</v>
      </c>
      <c r="D4949" t="s">
        <v>238</v>
      </c>
      <c r="E4949" t="s">
        <v>3573</v>
      </c>
      <c r="F4949" t="s">
        <v>16</v>
      </c>
      <c r="G4949" s="87">
        <v>20200630</v>
      </c>
      <c r="H4949" t="s">
        <v>3617</v>
      </c>
      <c r="I4949" t="s">
        <v>3618</v>
      </c>
      <c r="J4949" t="s">
        <v>3618</v>
      </c>
      <c r="K4949">
        <v>7722</v>
      </c>
      <c r="L4949" t="s">
        <v>7793</v>
      </c>
      <c r="M4949" s="87">
        <v>44018</v>
      </c>
      <c r="N4949" t="s">
        <v>3620</v>
      </c>
      <c r="O4949" t="s">
        <v>3579</v>
      </c>
      <c r="P4949" s="61">
        <v>-102.36</v>
      </c>
      <c r="Q4949" t="s">
        <v>3579</v>
      </c>
      <c r="R4949" s="61">
        <v>0</v>
      </c>
      <c r="S4949" s="61">
        <v>-102.36</v>
      </c>
    </row>
    <row r="4950" spans="1:19" x14ac:dyDescent="0.2">
      <c r="A4950" t="s">
        <v>889</v>
      </c>
      <c r="B4950" t="s">
        <v>2638</v>
      </c>
      <c r="C4950" t="s">
        <v>3376</v>
      </c>
      <c r="D4950" t="s">
        <v>238</v>
      </c>
      <c r="E4950" t="s">
        <v>3573</v>
      </c>
      <c r="F4950" t="s">
        <v>16</v>
      </c>
      <c r="G4950" s="87">
        <v>20200630</v>
      </c>
      <c r="H4950" t="s">
        <v>3617</v>
      </c>
      <c r="I4950" t="s">
        <v>3618</v>
      </c>
      <c r="J4950" t="s">
        <v>3618</v>
      </c>
      <c r="K4950">
        <v>7723</v>
      </c>
      <c r="L4950" t="s">
        <v>7792</v>
      </c>
      <c r="M4950" s="87">
        <v>44018</v>
      </c>
      <c r="N4950" t="s">
        <v>3620</v>
      </c>
      <c r="O4950" t="s">
        <v>3579</v>
      </c>
      <c r="P4950" s="61">
        <v>-3.39</v>
      </c>
      <c r="Q4950" t="s">
        <v>3579</v>
      </c>
      <c r="R4950" s="61">
        <v>0</v>
      </c>
      <c r="S4950" s="61">
        <v>-3.39</v>
      </c>
    </row>
    <row r="4951" spans="1:19" x14ac:dyDescent="0.2">
      <c r="A4951" t="s">
        <v>889</v>
      </c>
      <c r="B4951" t="s">
        <v>2638</v>
      </c>
      <c r="C4951" t="s">
        <v>3376</v>
      </c>
      <c r="D4951" t="s">
        <v>238</v>
      </c>
      <c r="E4951" t="s">
        <v>3573</v>
      </c>
      <c r="F4951" t="s">
        <v>126</v>
      </c>
      <c r="G4951" s="87">
        <v>20200630</v>
      </c>
      <c r="H4951" t="s">
        <v>4447</v>
      </c>
      <c r="I4951" t="s">
        <v>7780</v>
      </c>
      <c r="J4951" t="s">
        <v>7780</v>
      </c>
      <c r="K4951">
        <v>7723</v>
      </c>
      <c r="L4951" t="s">
        <v>7792</v>
      </c>
      <c r="M4951" s="87">
        <v>44018</v>
      </c>
      <c r="N4951" t="s">
        <v>3620</v>
      </c>
      <c r="O4951" t="s">
        <v>3579</v>
      </c>
      <c r="P4951" s="61">
        <v>3.39</v>
      </c>
      <c r="Q4951" t="s">
        <v>3579</v>
      </c>
      <c r="R4951" s="61">
        <v>3.39</v>
      </c>
      <c r="S4951" s="61">
        <v>0</v>
      </c>
    </row>
    <row r="4952" spans="1:19" x14ac:dyDescent="0.2">
      <c r="A4952" t="s">
        <v>889</v>
      </c>
      <c r="B4952" t="s">
        <v>2638</v>
      </c>
      <c r="C4952" t="s">
        <v>3376</v>
      </c>
      <c r="D4952" t="s">
        <v>238</v>
      </c>
      <c r="E4952" t="s">
        <v>3573</v>
      </c>
      <c r="F4952" t="s">
        <v>126</v>
      </c>
      <c r="G4952" s="87">
        <v>20200630</v>
      </c>
      <c r="H4952" t="s">
        <v>4447</v>
      </c>
      <c r="I4952" t="s">
        <v>7780</v>
      </c>
      <c r="J4952" t="s">
        <v>7780</v>
      </c>
      <c r="K4952">
        <v>7722</v>
      </c>
      <c r="L4952" t="s">
        <v>7793</v>
      </c>
      <c r="M4952" s="87">
        <v>44018</v>
      </c>
      <c r="N4952" t="s">
        <v>3620</v>
      </c>
      <c r="O4952" t="s">
        <v>3579</v>
      </c>
      <c r="P4952" s="61">
        <v>102.36</v>
      </c>
      <c r="Q4952" t="s">
        <v>3579</v>
      </c>
      <c r="R4952" s="61">
        <v>102.36</v>
      </c>
      <c r="S4952" s="61">
        <v>0</v>
      </c>
    </row>
    <row r="4953" spans="1:19" x14ac:dyDescent="0.2">
      <c r="A4953" t="s">
        <v>890</v>
      </c>
      <c r="B4953" t="s">
        <v>2639</v>
      </c>
      <c r="C4953" t="s">
        <v>3377</v>
      </c>
      <c r="D4953" t="s">
        <v>238</v>
      </c>
      <c r="E4953" t="s">
        <v>3573</v>
      </c>
      <c r="F4953" t="s">
        <v>115</v>
      </c>
      <c r="G4953" s="87">
        <v>20190731</v>
      </c>
      <c r="H4953" t="s">
        <v>4447</v>
      </c>
      <c r="I4953" t="s">
        <v>7780</v>
      </c>
      <c r="J4953" t="s">
        <v>7780</v>
      </c>
      <c r="K4953">
        <v>7183</v>
      </c>
      <c r="L4953" t="s">
        <v>7781</v>
      </c>
      <c r="M4953" s="87">
        <v>43698</v>
      </c>
      <c r="N4953" t="s">
        <v>3620</v>
      </c>
      <c r="O4953" t="s">
        <v>3579</v>
      </c>
      <c r="P4953" s="61">
        <v>163.91</v>
      </c>
      <c r="Q4953" t="s">
        <v>3579</v>
      </c>
      <c r="R4953" s="61">
        <v>163.91</v>
      </c>
      <c r="S4953" s="61">
        <v>0</v>
      </c>
    </row>
    <row r="4954" spans="1:19" x14ac:dyDescent="0.2">
      <c r="A4954" t="s">
        <v>890</v>
      </c>
      <c r="B4954" t="s">
        <v>2639</v>
      </c>
      <c r="C4954" t="s">
        <v>3377</v>
      </c>
      <c r="D4954" t="s">
        <v>238</v>
      </c>
      <c r="E4954" t="s">
        <v>3573</v>
      </c>
      <c r="F4954" t="s">
        <v>116</v>
      </c>
      <c r="G4954" s="87">
        <v>20190831</v>
      </c>
      <c r="H4954" t="s">
        <v>4447</v>
      </c>
      <c r="I4954" t="s">
        <v>7780</v>
      </c>
      <c r="J4954" t="s">
        <v>7780</v>
      </c>
      <c r="K4954">
        <v>7232</v>
      </c>
      <c r="L4954" t="s">
        <v>7782</v>
      </c>
      <c r="M4954" s="87">
        <v>43718</v>
      </c>
      <c r="N4954" t="s">
        <v>3620</v>
      </c>
      <c r="O4954" t="s">
        <v>3579</v>
      </c>
      <c r="P4954" s="61">
        <v>163.91</v>
      </c>
      <c r="Q4954" t="s">
        <v>3579</v>
      </c>
      <c r="R4954" s="61">
        <v>163.91</v>
      </c>
      <c r="S4954" s="61">
        <v>0</v>
      </c>
    </row>
    <row r="4955" spans="1:19" x14ac:dyDescent="0.2">
      <c r="A4955" t="s">
        <v>890</v>
      </c>
      <c r="B4955" t="s">
        <v>2639</v>
      </c>
      <c r="C4955" t="s">
        <v>3377</v>
      </c>
      <c r="D4955" t="s">
        <v>238</v>
      </c>
      <c r="E4955" t="s">
        <v>3573</v>
      </c>
      <c r="F4955" t="s">
        <v>117</v>
      </c>
      <c r="G4955" s="87">
        <v>20190930</v>
      </c>
      <c r="H4955" t="s">
        <v>4447</v>
      </c>
      <c r="I4955" t="s">
        <v>7780</v>
      </c>
      <c r="J4955" t="s">
        <v>7780</v>
      </c>
      <c r="K4955">
        <v>7265</v>
      </c>
      <c r="L4955" t="s">
        <v>7783</v>
      </c>
      <c r="M4955" s="87">
        <v>43741</v>
      </c>
      <c r="N4955" t="s">
        <v>3620</v>
      </c>
      <c r="O4955" t="s">
        <v>3579</v>
      </c>
      <c r="P4955" s="61">
        <v>163.91</v>
      </c>
      <c r="Q4955" t="s">
        <v>3579</v>
      </c>
      <c r="R4955" s="61">
        <v>163.91</v>
      </c>
      <c r="S4955" s="61">
        <v>0</v>
      </c>
    </row>
    <row r="4956" spans="1:19" x14ac:dyDescent="0.2">
      <c r="A4956" t="s">
        <v>890</v>
      </c>
      <c r="B4956" t="s">
        <v>2639</v>
      </c>
      <c r="C4956" t="s">
        <v>3377</v>
      </c>
      <c r="D4956" t="s">
        <v>238</v>
      </c>
      <c r="E4956" t="s">
        <v>3573</v>
      </c>
      <c r="F4956" t="s">
        <v>118</v>
      </c>
      <c r="G4956" s="87">
        <v>20191031</v>
      </c>
      <c r="H4956" t="s">
        <v>4447</v>
      </c>
      <c r="I4956" t="s">
        <v>7780</v>
      </c>
      <c r="J4956" t="s">
        <v>7780</v>
      </c>
      <c r="K4956">
        <v>7328</v>
      </c>
      <c r="L4956" t="s">
        <v>7784</v>
      </c>
      <c r="M4956" s="87">
        <v>43782</v>
      </c>
      <c r="N4956" t="s">
        <v>3620</v>
      </c>
      <c r="O4956" t="s">
        <v>3579</v>
      </c>
      <c r="P4956" s="61">
        <v>169.37</v>
      </c>
      <c r="Q4956" t="s">
        <v>3579</v>
      </c>
      <c r="R4956" s="61">
        <v>169.37</v>
      </c>
      <c r="S4956" s="61">
        <v>0</v>
      </c>
    </row>
    <row r="4957" spans="1:19" x14ac:dyDescent="0.2">
      <c r="A4957" t="s">
        <v>890</v>
      </c>
      <c r="B4957" t="s">
        <v>2639</v>
      </c>
      <c r="C4957" t="s">
        <v>3377</v>
      </c>
      <c r="D4957" t="s">
        <v>238</v>
      </c>
      <c r="E4957" t="s">
        <v>3573</v>
      </c>
      <c r="F4957" t="s">
        <v>119</v>
      </c>
      <c r="G4957" s="87">
        <v>20191130</v>
      </c>
      <c r="H4957" t="s">
        <v>4447</v>
      </c>
      <c r="I4957" t="s">
        <v>7780</v>
      </c>
      <c r="J4957" t="s">
        <v>7780</v>
      </c>
      <c r="K4957">
        <v>7358</v>
      </c>
      <c r="L4957" t="s">
        <v>7785</v>
      </c>
      <c r="M4957" s="87">
        <v>43802</v>
      </c>
      <c r="N4957" t="s">
        <v>3578</v>
      </c>
      <c r="O4957" t="s">
        <v>3579</v>
      </c>
      <c r="P4957" s="61">
        <v>163.91</v>
      </c>
      <c r="Q4957" t="s">
        <v>3579</v>
      </c>
      <c r="R4957" s="61">
        <v>163.91</v>
      </c>
      <c r="S4957" s="61">
        <v>0</v>
      </c>
    </row>
    <row r="4958" spans="1:19" x14ac:dyDescent="0.2">
      <c r="A4958" t="s">
        <v>890</v>
      </c>
      <c r="B4958" t="s">
        <v>2639</v>
      </c>
      <c r="C4958" t="s">
        <v>3377</v>
      </c>
      <c r="D4958" t="s">
        <v>238</v>
      </c>
      <c r="E4958" t="s">
        <v>3573</v>
      </c>
      <c r="F4958" t="s">
        <v>120</v>
      </c>
      <c r="G4958" s="87">
        <v>20191231</v>
      </c>
      <c r="H4958" t="s">
        <v>4447</v>
      </c>
      <c r="I4958" t="s">
        <v>7780</v>
      </c>
      <c r="J4958" t="s">
        <v>7780</v>
      </c>
      <c r="K4958">
        <v>7415</v>
      </c>
      <c r="L4958" t="s">
        <v>7786</v>
      </c>
      <c r="M4958" s="87">
        <v>43840</v>
      </c>
      <c r="N4958" t="s">
        <v>3620</v>
      </c>
      <c r="O4958" t="s">
        <v>3579</v>
      </c>
      <c r="P4958" s="61">
        <v>169.37</v>
      </c>
      <c r="Q4958" t="s">
        <v>3579</v>
      </c>
      <c r="R4958" s="61">
        <v>169.37</v>
      </c>
      <c r="S4958" s="61">
        <v>0</v>
      </c>
    </row>
    <row r="4959" spans="1:19" x14ac:dyDescent="0.2">
      <c r="A4959" t="s">
        <v>890</v>
      </c>
      <c r="B4959" t="s">
        <v>2639</v>
      </c>
      <c r="C4959" t="s">
        <v>3377</v>
      </c>
      <c r="D4959" t="s">
        <v>238</v>
      </c>
      <c r="E4959" t="s">
        <v>3573</v>
      </c>
      <c r="F4959" t="s">
        <v>121</v>
      </c>
      <c r="G4959" s="87">
        <v>20200131</v>
      </c>
      <c r="H4959" t="s">
        <v>4447</v>
      </c>
      <c r="I4959" t="s">
        <v>7780</v>
      </c>
      <c r="J4959" t="s">
        <v>7780</v>
      </c>
      <c r="K4959">
        <v>7477</v>
      </c>
      <c r="L4959" t="s">
        <v>7787</v>
      </c>
      <c r="M4959" s="87">
        <v>43873</v>
      </c>
      <c r="N4959" t="s">
        <v>3620</v>
      </c>
      <c r="O4959" t="s">
        <v>3579</v>
      </c>
      <c r="P4959" s="61">
        <v>169.37</v>
      </c>
      <c r="Q4959" t="s">
        <v>3579</v>
      </c>
      <c r="R4959" s="61">
        <v>169.37</v>
      </c>
      <c r="S4959" s="61">
        <v>0</v>
      </c>
    </row>
    <row r="4960" spans="1:19" x14ac:dyDescent="0.2">
      <c r="A4960" t="s">
        <v>890</v>
      </c>
      <c r="B4960" t="s">
        <v>2639</v>
      </c>
      <c r="C4960" t="s">
        <v>3377</v>
      </c>
      <c r="D4960" t="s">
        <v>238</v>
      </c>
      <c r="E4960" t="s">
        <v>3573</v>
      </c>
      <c r="F4960" t="s">
        <v>122</v>
      </c>
      <c r="G4960" s="87">
        <v>20200229</v>
      </c>
      <c r="H4960" t="s">
        <v>4447</v>
      </c>
      <c r="I4960" t="s">
        <v>7780</v>
      </c>
      <c r="J4960" t="s">
        <v>7780</v>
      </c>
      <c r="K4960">
        <v>7517</v>
      </c>
      <c r="L4960" t="s">
        <v>7788</v>
      </c>
      <c r="M4960" s="87">
        <v>43902</v>
      </c>
      <c r="N4960" t="s">
        <v>3620</v>
      </c>
      <c r="O4960" t="s">
        <v>3579</v>
      </c>
      <c r="P4960" s="61">
        <v>158.44999999999999</v>
      </c>
      <c r="Q4960" t="s">
        <v>3579</v>
      </c>
      <c r="R4960" s="61">
        <v>158.44999999999999</v>
      </c>
      <c r="S4960" s="61">
        <v>0</v>
      </c>
    </row>
    <row r="4961" spans="1:19" x14ac:dyDescent="0.2">
      <c r="A4961" t="s">
        <v>890</v>
      </c>
      <c r="B4961" t="s">
        <v>2639</v>
      </c>
      <c r="C4961" t="s">
        <v>3377</v>
      </c>
      <c r="D4961" t="s">
        <v>238</v>
      </c>
      <c r="E4961" t="s">
        <v>3573</v>
      </c>
      <c r="F4961" t="s">
        <v>123</v>
      </c>
      <c r="G4961" s="87">
        <v>20200331</v>
      </c>
      <c r="H4961" t="s">
        <v>4447</v>
      </c>
      <c r="I4961" t="s">
        <v>7780</v>
      </c>
      <c r="J4961" t="s">
        <v>7780</v>
      </c>
      <c r="K4961">
        <v>7578</v>
      </c>
      <c r="L4961" t="s">
        <v>7789</v>
      </c>
      <c r="M4961" s="87">
        <v>43935</v>
      </c>
      <c r="N4961" t="s">
        <v>3578</v>
      </c>
      <c r="O4961" t="s">
        <v>3579</v>
      </c>
      <c r="P4961" s="61">
        <v>169.37</v>
      </c>
      <c r="Q4961" t="s">
        <v>3579</v>
      </c>
      <c r="R4961" s="61">
        <v>169.37</v>
      </c>
      <c r="S4961" s="61">
        <v>0</v>
      </c>
    </row>
    <row r="4962" spans="1:19" x14ac:dyDescent="0.2">
      <c r="A4962" t="s">
        <v>890</v>
      </c>
      <c r="B4962" t="s">
        <v>2639</v>
      </c>
      <c r="C4962" t="s">
        <v>3377</v>
      </c>
      <c r="D4962" t="s">
        <v>238</v>
      </c>
      <c r="E4962" t="s">
        <v>3573</v>
      </c>
      <c r="F4962" t="s">
        <v>124</v>
      </c>
      <c r="G4962" s="87">
        <v>20200430</v>
      </c>
      <c r="H4962" t="s">
        <v>4447</v>
      </c>
      <c r="I4962" t="s">
        <v>7780</v>
      </c>
      <c r="J4962" t="s">
        <v>7780</v>
      </c>
      <c r="K4962">
        <v>7611</v>
      </c>
      <c r="L4962" t="s">
        <v>7790</v>
      </c>
      <c r="M4962" s="87">
        <v>43952</v>
      </c>
      <c r="N4962" t="s">
        <v>3620</v>
      </c>
      <c r="O4962" t="s">
        <v>3579</v>
      </c>
      <c r="P4962" s="61">
        <v>163.91</v>
      </c>
      <c r="Q4962" t="s">
        <v>3579</v>
      </c>
      <c r="R4962" s="61">
        <v>163.91</v>
      </c>
      <c r="S4962" s="61">
        <v>0</v>
      </c>
    </row>
    <row r="4963" spans="1:19" x14ac:dyDescent="0.2">
      <c r="A4963" t="s">
        <v>890</v>
      </c>
      <c r="B4963" t="s">
        <v>2639</v>
      </c>
      <c r="C4963" t="s">
        <v>3377</v>
      </c>
      <c r="D4963" t="s">
        <v>238</v>
      </c>
      <c r="E4963" t="s">
        <v>3573</v>
      </c>
      <c r="F4963" t="s">
        <v>125</v>
      </c>
      <c r="G4963" s="87">
        <v>20200531</v>
      </c>
      <c r="H4963" t="s">
        <v>4447</v>
      </c>
      <c r="I4963" t="s">
        <v>7780</v>
      </c>
      <c r="J4963" t="s">
        <v>7780</v>
      </c>
      <c r="K4963">
        <v>7665</v>
      </c>
      <c r="L4963" t="s">
        <v>7791</v>
      </c>
      <c r="M4963" s="87">
        <v>43991</v>
      </c>
      <c r="N4963" t="s">
        <v>3620</v>
      </c>
      <c r="O4963" t="s">
        <v>3579</v>
      </c>
      <c r="P4963" s="61">
        <v>169.37</v>
      </c>
      <c r="Q4963" t="s">
        <v>3579</v>
      </c>
      <c r="R4963" s="61">
        <v>169.37</v>
      </c>
      <c r="S4963" s="61">
        <v>0</v>
      </c>
    </row>
    <row r="4964" spans="1:19" x14ac:dyDescent="0.2">
      <c r="A4964" t="s">
        <v>890</v>
      </c>
      <c r="B4964" t="s">
        <v>2639</v>
      </c>
      <c r="C4964" t="s">
        <v>3377</v>
      </c>
      <c r="D4964" t="s">
        <v>238</v>
      </c>
      <c r="E4964" t="s">
        <v>3573</v>
      </c>
      <c r="F4964" t="s">
        <v>16</v>
      </c>
      <c r="G4964" s="87">
        <v>20200630</v>
      </c>
      <c r="H4964" t="s">
        <v>3617</v>
      </c>
      <c r="J4964" t="s">
        <v>3618</v>
      </c>
      <c r="K4964">
        <v>7681</v>
      </c>
      <c r="L4964" t="s">
        <v>3619</v>
      </c>
      <c r="M4964" s="87">
        <v>43999</v>
      </c>
      <c r="N4964" t="s">
        <v>3620</v>
      </c>
      <c r="O4964" t="s">
        <v>3579</v>
      </c>
      <c r="P4964" s="61">
        <v>-1824.85</v>
      </c>
      <c r="Q4964" t="s">
        <v>3579</v>
      </c>
      <c r="R4964" s="61">
        <v>0</v>
      </c>
      <c r="S4964" s="61">
        <v>-1824.85</v>
      </c>
    </row>
    <row r="4965" spans="1:19" x14ac:dyDescent="0.2">
      <c r="A4965" t="s">
        <v>890</v>
      </c>
      <c r="B4965" t="s">
        <v>2639</v>
      </c>
      <c r="C4965" t="s">
        <v>3377</v>
      </c>
      <c r="D4965" t="s">
        <v>238</v>
      </c>
      <c r="E4965" t="s">
        <v>3573</v>
      </c>
      <c r="F4965" t="s">
        <v>16</v>
      </c>
      <c r="G4965" s="87">
        <v>20200630</v>
      </c>
      <c r="H4965" t="s">
        <v>3617</v>
      </c>
      <c r="I4965" t="s">
        <v>3618</v>
      </c>
      <c r="J4965" t="s">
        <v>3618</v>
      </c>
      <c r="K4965">
        <v>7723</v>
      </c>
      <c r="L4965" t="s">
        <v>7792</v>
      </c>
      <c r="M4965" s="87">
        <v>44018</v>
      </c>
      <c r="N4965" t="s">
        <v>3620</v>
      </c>
      <c r="O4965" t="s">
        <v>3579</v>
      </c>
      <c r="P4965" s="61">
        <v>-5.49</v>
      </c>
      <c r="Q4965" t="s">
        <v>3579</v>
      </c>
      <c r="R4965" s="61">
        <v>0</v>
      </c>
      <c r="S4965" s="61">
        <v>-5.49</v>
      </c>
    </row>
    <row r="4966" spans="1:19" x14ac:dyDescent="0.2">
      <c r="A4966" t="s">
        <v>890</v>
      </c>
      <c r="B4966" t="s">
        <v>2639</v>
      </c>
      <c r="C4966" t="s">
        <v>3377</v>
      </c>
      <c r="D4966" t="s">
        <v>238</v>
      </c>
      <c r="E4966" t="s">
        <v>3573</v>
      </c>
      <c r="F4966" t="s">
        <v>16</v>
      </c>
      <c r="G4966" s="87">
        <v>20200630</v>
      </c>
      <c r="H4966" t="s">
        <v>3617</v>
      </c>
      <c r="I4966" t="s">
        <v>3618</v>
      </c>
      <c r="J4966" t="s">
        <v>3618</v>
      </c>
      <c r="K4966">
        <v>7722</v>
      </c>
      <c r="L4966" t="s">
        <v>7793</v>
      </c>
      <c r="M4966" s="87">
        <v>44018</v>
      </c>
      <c r="N4966" t="s">
        <v>3620</v>
      </c>
      <c r="O4966" t="s">
        <v>3579</v>
      </c>
      <c r="P4966" s="61">
        <v>-163.91</v>
      </c>
      <c r="Q4966" t="s">
        <v>3579</v>
      </c>
      <c r="R4966" s="61">
        <v>0</v>
      </c>
      <c r="S4966" s="61">
        <v>-163.91</v>
      </c>
    </row>
    <row r="4967" spans="1:19" x14ac:dyDescent="0.2">
      <c r="A4967" t="s">
        <v>890</v>
      </c>
      <c r="B4967" t="s">
        <v>2639</v>
      </c>
      <c r="C4967" t="s">
        <v>3377</v>
      </c>
      <c r="D4967" t="s">
        <v>238</v>
      </c>
      <c r="E4967" t="s">
        <v>3573</v>
      </c>
      <c r="F4967" t="s">
        <v>126</v>
      </c>
      <c r="G4967" s="87">
        <v>20200630</v>
      </c>
      <c r="H4967" t="s">
        <v>4447</v>
      </c>
      <c r="I4967" t="s">
        <v>7780</v>
      </c>
      <c r="J4967" t="s">
        <v>7780</v>
      </c>
      <c r="K4967">
        <v>7722</v>
      </c>
      <c r="L4967" t="s">
        <v>7793</v>
      </c>
      <c r="M4967" s="87">
        <v>44018</v>
      </c>
      <c r="N4967" t="s">
        <v>3620</v>
      </c>
      <c r="O4967" t="s">
        <v>3579</v>
      </c>
      <c r="P4967" s="61">
        <v>163.91</v>
      </c>
      <c r="Q4967" t="s">
        <v>3579</v>
      </c>
      <c r="R4967" s="61">
        <v>163.91</v>
      </c>
      <c r="S4967" s="61">
        <v>0</v>
      </c>
    </row>
    <row r="4968" spans="1:19" x14ac:dyDescent="0.2">
      <c r="A4968" t="s">
        <v>890</v>
      </c>
      <c r="B4968" t="s">
        <v>2639</v>
      </c>
      <c r="C4968" t="s">
        <v>3377</v>
      </c>
      <c r="D4968" t="s">
        <v>238</v>
      </c>
      <c r="E4968" t="s">
        <v>3573</v>
      </c>
      <c r="F4968" t="s">
        <v>126</v>
      </c>
      <c r="G4968" s="87">
        <v>20200630</v>
      </c>
      <c r="H4968" t="s">
        <v>4447</v>
      </c>
      <c r="I4968" t="s">
        <v>7780</v>
      </c>
      <c r="J4968" t="s">
        <v>7780</v>
      </c>
      <c r="K4968">
        <v>7723</v>
      </c>
      <c r="L4968" t="s">
        <v>7792</v>
      </c>
      <c r="M4968" s="87">
        <v>44018</v>
      </c>
      <c r="N4968" t="s">
        <v>3620</v>
      </c>
      <c r="O4968" t="s">
        <v>3579</v>
      </c>
      <c r="P4968" s="61">
        <v>5.49</v>
      </c>
      <c r="Q4968" t="s">
        <v>3579</v>
      </c>
      <c r="R4968" s="61">
        <v>5.49</v>
      </c>
      <c r="S4968" s="61">
        <v>0</v>
      </c>
    </row>
    <row r="4969" spans="1:19" x14ac:dyDescent="0.2">
      <c r="A4969" t="s">
        <v>891</v>
      </c>
      <c r="B4969" t="s">
        <v>2640</v>
      </c>
      <c r="C4969" t="s">
        <v>3378</v>
      </c>
      <c r="D4969" t="s">
        <v>238</v>
      </c>
      <c r="E4969" t="s">
        <v>3573</v>
      </c>
      <c r="F4969" t="s">
        <v>115</v>
      </c>
      <c r="G4969" s="87">
        <v>20190731</v>
      </c>
      <c r="H4969" t="s">
        <v>4447</v>
      </c>
      <c r="I4969" t="s">
        <v>7780</v>
      </c>
      <c r="J4969" t="s">
        <v>7780</v>
      </c>
      <c r="K4969">
        <v>7183</v>
      </c>
      <c r="L4969" t="s">
        <v>7781</v>
      </c>
      <c r="M4969" s="87">
        <v>43698</v>
      </c>
      <c r="N4969" t="s">
        <v>3620</v>
      </c>
      <c r="O4969" t="s">
        <v>3579</v>
      </c>
      <c r="P4969" s="61">
        <v>18.88</v>
      </c>
      <c r="Q4969" t="s">
        <v>3579</v>
      </c>
      <c r="R4969" s="61">
        <v>18.88</v>
      </c>
      <c r="S4969" s="61">
        <v>0</v>
      </c>
    </row>
    <row r="4970" spans="1:19" x14ac:dyDescent="0.2">
      <c r="A4970" t="s">
        <v>891</v>
      </c>
      <c r="B4970" t="s">
        <v>2640</v>
      </c>
      <c r="C4970" t="s">
        <v>3378</v>
      </c>
      <c r="D4970" t="s">
        <v>238</v>
      </c>
      <c r="E4970" t="s">
        <v>3573</v>
      </c>
      <c r="F4970" t="s">
        <v>116</v>
      </c>
      <c r="G4970" s="87">
        <v>20190831</v>
      </c>
      <c r="H4970" t="s">
        <v>4447</v>
      </c>
      <c r="I4970" t="s">
        <v>7780</v>
      </c>
      <c r="J4970" t="s">
        <v>7780</v>
      </c>
      <c r="K4970">
        <v>7232</v>
      </c>
      <c r="L4970" t="s">
        <v>7782</v>
      </c>
      <c r="M4970" s="87">
        <v>43718</v>
      </c>
      <c r="N4970" t="s">
        <v>3620</v>
      </c>
      <c r="O4970" t="s">
        <v>3579</v>
      </c>
      <c r="P4970" s="61">
        <v>18.88</v>
      </c>
      <c r="Q4970" t="s">
        <v>3579</v>
      </c>
      <c r="R4970" s="61">
        <v>18.88</v>
      </c>
      <c r="S4970" s="61">
        <v>0</v>
      </c>
    </row>
    <row r="4971" spans="1:19" x14ac:dyDescent="0.2">
      <c r="A4971" t="s">
        <v>891</v>
      </c>
      <c r="B4971" t="s">
        <v>2640</v>
      </c>
      <c r="C4971" t="s">
        <v>3378</v>
      </c>
      <c r="D4971" t="s">
        <v>238</v>
      </c>
      <c r="E4971" t="s">
        <v>3573</v>
      </c>
      <c r="F4971" t="s">
        <v>117</v>
      </c>
      <c r="G4971" s="87">
        <v>20190930</v>
      </c>
      <c r="H4971" t="s">
        <v>4447</v>
      </c>
      <c r="I4971" t="s">
        <v>7780</v>
      </c>
      <c r="J4971" t="s">
        <v>7780</v>
      </c>
      <c r="K4971">
        <v>7265</v>
      </c>
      <c r="L4971" t="s">
        <v>7783</v>
      </c>
      <c r="M4971" s="87">
        <v>43741</v>
      </c>
      <c r="N4971" t="s">
        <v>3620</v>
      </c>
      <c r="O4971" t="s">
        <v>3579</v>
      </c>
      <c r="P4971" s="61">
        <v>18.88</v>
      </c>
      <c r="Q4971" t="s">
        <v>3579</v>
      </c>
      <c r="R4971" s="61">
        <v>18.88</v>
      </c>
      <c r="S4971" s="61">
        <v>0</v>
      </c>
    </row>
    <row r="4972" spans="1:19" x14ac:dyDescent="0.2">
      <c r="A4972" t="s">
        <v>891</v>
      </c>
      <c r="B4972" t="s">
        <v>2640</v>
      </c>
      <c r="C4972" t="s">
        <v>3378</v>
      </c>
      <c r="D4972" t="s">
        <v>238</v>
      </c>
      <c r="E4972" t="s">
        <v>3573</v>
      </c>
      <c r="F4972" t="s">
        <v>118</v>
      </c>
      <c r="G4972" s="87">
        <v>20191031</v>
      </c>
      <c r="H4972" t="s">
        <v>4447</v>
      </c>
      <c r="I4972" t="s">
        <v>7780</v>
      </c>
      <c r="J4972" t="s">
        <v>7780</v>
      </c>
      <c r="K4972">
        <v>7328</v>
      </c>
      <c r="L4972" t="s">
        <v>7784</v>
      </c>
      <c r="M4972" s="87">
        <v>43782</v>
      </c>
      <c r="N4972" t="s">
        <v>3620</v>
      </c>
      <c r="O4972" t="s">
        <v>3579</v>
      </c>
      <c r="P4972" s="61">
        <v>19.510000000000002</v>
      </c>
      <c r="Q4972" t="s">
        <v>3579</v>
      </c>
      <c r="R4972" s="61">
        <v>19.510000000000002</v>
      </c>
      <c r="S4972" s="61">
        <v>0</v>
      </c>
    </row>
    <row r="4973" spans="1:19" x14ac:dyDescent="0.2">
      <c r="A4973" t="s">
        <v>891</v>
      </c>
      <c r="B4973" t="s">
        <v>2640</v>
      </c>
      <c r="C4973" t="s">
        <v>3378</v>
      </c>
      <c r="D4973" t="s">
        <v>238</v>
      </c>
      <c r="E4973" t="s">
        <v>3573</v>
      </c>
      <c r="F4973" t="s">
        <v>119</v>
      </c>
      <c r="G4973" s="87">
        <v>20191130</v>
      </c>
      <c r="H4973" t="s">
        <v>4447</v>
      </c>
      <c r="I4973" t="s">
        <v>7780</v>
      </c>
      <c r="J4973" t="s">
        <v>7780</v>
      </c>
      <c r="K4973">
        <v>7358</v>
      </c>
      <c r="L4973" t="s">
        <v>7785</v>
      </c>
      <c r="M4973" s="87">
        <v>43802</v>
      </c>
      <c r="N4973" t="s">
        <v>3578</v>
      </c>
      <c r="O4973" t="s">
        <v>3579</v>
      </c>
      <c r="P4973" s="61">
        <v>18.88</v>
      </c>
      <c r="Q4973" t="s">
        <v>3579</v>
      </c>
      <c r="R4973" s="61">
        <v>18.88</v>
      </c>
      <c r="S4973" s="61">
        <v>0</v>
      </c>
    </row>
    <row r="4974" spans="1:19" x14ac:dyDescent="0.2">
      <c r="A4974" t="s">
        <v>891</v>
      </c>
      <c r="B4974" t="s">
        <v>2640</v>
      </c>
      <c r="C4974" t="s">
        <v>3378</v>
      </c>
      <c r="D4974" t="s">
        <v>238</v>
      </c>
      <c r="E4974" t="s">
        <v>3573</v>
      </c>
      <c r="F4974" t="s">
        <v>120</v>
      </c>
      <c r="G4974" s="87">
        <v>20191231</v>
      </c>
      <c r="H4974" t="s">
        <v>4447</v>
      </c>
      <c r="I4974" t="s">
        <v>7780</v>
      </c>
      <c r="J4974" t="s">
        <v>7780</v>
      </c>
      <c r="K4974">
        <v>7415</v>
      </c>
      <c r="L4974" t="s">
        <v>7786</v>
      </c>
      <c r="M4974" s="87">
        <v>43840</v>
      </c>
      <c r="N4974" t="s">
        <v>3620</v>
      </c>
      <c r="O4974" t="s">
        <v>3579</v>
      </c>
      <c r="P4974" s="61">
        <v>19.510000000000002</v>
      </c>
      <c r="Q4974" t="s">
        <v>3579</v>
      </c>
      <c r="R4974" s="61">
        <v>19.510000000000002</v>
      </c>
      <c r="S4974" s="61">
        <v>0</v>
      </c>
    </row>
    <row r="4975" spans="1:19" x14ac:dyDescent="0.2">
      <c r="A4975" t="s">
        <v>891</v>
      </c>
      <c r="B4975" t="s">
        <v>2640</v>
      </c>
      <c r="C4975" t="s">
        <v>3378</v>
      </c>
      <c r="D4975" t="s">
        <v>238</v>
      </c>
      <c r="E4975" t="s">
        <v>3573</v>
      </c>
      <c r="F4975" t="s">
        <v>121</v>
      </c>
      <c r="G4975" s="87">
        <v>20200131</v>
      </c>
      <c r="H4975" t="s">
        <v>4447</v>
      </c>
      <c r="I4975" t="s">
        <v>7780</v>
      </c>
      <c r="J4975" t="s">
        <v>7780</v>
      </c>
      <c r="K4975">
        <v>7477</v>
      </c>
      <c r="L4975" t="s">
        <v>7787</v>
      </c>
      <c r="M4975" s="87">
        <v>43873</v>
      </c>
      <c r="N4975" t="s">
        <v>3620</v>
      </c>
      <c r="O4975" t="s">
        <v>3579</v>
      </c>
      <c r="P4975" s="61">
        <v>19.510000000000002</v>
      </c>
      <c r="Q4975" t="s">
        <v>3579</v>
      </c>
      <c r="R4975" s="61">
        <v>19.510000000000002</v>
      </c>
      <c r="S4975" s="61">
        <v>0</v>
      </c>
    </row>
    <row r="4976" spans="1:19" x14ac:dyDescent="0.2">
      <c r="A4976" t="s">
        <v>891</v>
      </c>
      <c r="B4976" t="s">
        <v>2640</v>
      </c>
      <c r="C4976" t="s">
        <v>3378</v>
      </c>
      <c r="D4976" t="s">
        <v>238</v>
      </c>
      <c r="E4976" t="s">
        <v>3573</v>
      </c>
      <c r="F4976" t="s">
        <v>122</v>
      </c>
      <c r="G4976" s="87">
        <v>20200229</v>
      </c>
      <c r="H4976" t="s">
        <v>4447</v>
      </c>
      <c r="I4976" t="s">
        <v>7780</v>
      </c>
      <c r="J4976" t="s">
        <v>7780</v>
      </c>
      <c r="K4976">
        <v>7517</v>
      </c>
      <c r="L4976" t="s">
        <v>7788</v>
      </c>
      <c r="M4976" s="87">
        <v>43902</v>
      </c>
      <c r="N4976" t="s">
        <v>3620</v>
      </c>
      <c r="O4976" t="s">
        <v>3579</v>
      </c>
      <c r="P4976" s="61">
        <v>18.25</v>
      </c>
      <c r="Q4976" t="s">
        <v>3579</v>
      </c>
      <c r="R4976" s="61">
        <v>18.25</v>
      </c>
      <c r="S4976" s="61">
        <v>0</v>
      </c>
    </row>
    <row r="4977" spans="1:19" x14ac:dyDescent="0.2">
      <c r="A4977" t="s">
        <v>891</v>
      </c>
      <c r="B4977" t="s">
        <v>2640</v>
      </c>
      <c r="C4977" t="s">
        <v>3378</v>
      </c>
      <c r="D4977" t="s">
        <v>238</v>
      </c>
      <c r="E4977" t="s">
        <v>3573</v>
      </c>
      <c r="F4977" t="s">
        <v>123</v>
      </c>
      <c r="G4977" s="87">
        <v>20200331</v>
      </c>
      <c r="H4977" t="s">
        <v>4447</v>
      </c>
      <c r="I4977" t="s">
        <v>7780</v>
      </c>
      <c r="J4977" t="s">
        <v>7780</v>
      </c>
      <c r="K4977">
        <v>7578</v>
      </c>
      <c r="L4977" t="s">
        <v>7789</v>
      </c>
      <c r="M4977" s="87">
        <v>43935</v>
      </c>
      <c r="N4977" t="s">
        <v>3578</v>
      </c>
      <c r="O4977" t="s">
        <v>3579</v>
      </c>
      <c r="P4977" s="61">
        <v>19.510000000000002</v>
      </c>
      <c r="Q4977" t="s">
        <v>3579</v>
      </c>
      <c r="R4977" s="61">
        <v>19.510000000000002</v>
      </c>
      <c r="S4977" s="61">
        <v>0</v>
      </c>
    </row>
    <row r="4978" spans="1:19" x14ac:dyDescent="0.2">
      <c r="A4978" t="s">
        <v>891</v>
      </c>
      <c r="B4978" t="s">
        <v>2640</v>
      </c>
      <c r="C4978" t="s">
        <v>3378</v>
      </c>
      <c r="D4978" t="s">
        <v>238</v>
      </c>
      <c r="E4978" t="s">
        <v>3573</v>
      </c>
      <c r="F4978" t="s">
        <v>124</v>
      </c>
      <c r="G4978" s="87">
        <v>20200430</v>
      </c>
      <c r="H4978" t="s">
        <v>4447</v>
      </c>
      <c r="I4978" t="s">
        <v>7780</v>
      </c>
      <c r="J4978" t="s">
        <v>7780</v>
      </c>
      <c r="K4978">
        <v>7611</v>
      </c>
      <c r="L4978" t="s">
        <v>7790</v>
      </c>
      <c r="M4978" s="87">
        <v>43952</v>
      </c>
      <c r="N4978" t="s">
        <v>3620</v>
      </c>
      <c r="O4978" t="s">
        <v>3579</v>
      </c>
      <c r="P4978" s="61">
        <v>18.88</v>
      </c>
      <c r="Q4978" t="s">
        <v>3579</v>
      </c>
      <c r="R4978" s="61">
        <v>18.88</v>
      </c>
      <c r="S4978" s="61">
        <v>0</v>
      </c>
    </row>
    <row r="4979" spans="1:19" x14ac:dyDescent="0.2">
      <c r="A4979" t="s">
        <v>891</v>
      </c>
      <c r="B4979" t="s">
        <v>2640</v>
      </c>
      <c r="C4979" t="s">
        <v>3378</v>
      </c>
      <c r="D4979" t="s">
        <v>238</v>
      </c>
      <c r="E4979" t="s">
        <v>3573</v>
      </c>
      <c r="F4979" t="s">
        <v>125</v>
      </c>
      <c r="G4979" s="87">
        <v>20200531</v>
      </c>
      <c r="H4979" t="s">
        <v>4447</v>
      </c>
      <c r="I4979" t="s">
        <v>7780</v>
      </c>
      <c r="J4979" t="s">
        <v>7780</v>
      </c>
      <c r="K4979">
        <v>7665</v>
      </c>
      <c r="L4979" t="s">
        <v>7791</v>
      </c>
      <c r="M4979" s="87">
        <v>43991</v>
      </c>
      <c r="N4979" t="s">
        <v>3620</v>
      </c>
      <c r="O4979" t="s">
        <v>3579</v>
      </c>
      <c r="P4979" s="61">
        <v>19.510000000000002</v>
      </c>
      <c r="Q4979" t="s">
        <v>3579</v>
      </c>
      <c r="R4979" s="61">
        <v>19.510000000000002</v>
      </c>
      <c r="S4979" s="61">
        <v>0</v>
      </c>
    </row>
    <row r="4980" spans="1:19" x14ac:dyDescent="0.2">
      <c r="A4980" t="s">
        <v>891</v>
      </c>
      <c r="B4980" t="s">
        <v>2640</v>
      </c>
      <c r="C4980" t="s">
        <v>3378</v>
      </c>
      <c r="D4980" t="s">
        <v>238</v>
      </c>
      <c r="E4980" t="s">
        <v>3573</v>
      </c>
      <c r="F4980" t="s">
        <v>16</v>
      </c>
      <c r="G4980" s="87">
        <v>20200630</v>
      </c>
      <c r="H4980" t="s">
        <v>3617</v>
      </c>
      <c r="J4980" t="s">
        <v>3618</v>
      </c>
      <c r="K4980">
        <v>7681</v>
      </c>
      <c r="L4980" t="s">
        <v>3619</v>
      </c>
      <c r="M4980" s="87">
        <v>43999</v>
      </c>
      <c r="N4980" t="s">
        <v>3620</v>
      </c>
      <c r="O4980" t="s">
        <v>3579</v>
      </c>
      <c r="P4980" s="61">
        <v>-210.2</v>
      </c>
      <c r="Q4980" t="s">
        <v>3579</v>
      </c>
      <c r="R4980" s="61">
        <v>0</v>
      </c>
      <c r="S4980" s="61">
        <v>-210.2</v>
      </c>
    </row>
    <row r="4981" spans="1:19" x14ac:dyDescent="0.2">
      <c r="A4981" t="s">
        <v>891</v>
      </c>
      <c r="B4981" t="s">
        <v>2640</v>
      </c>
      <c r="C4981" t="s">
        <v>3378</v>
      </c>
      <c r="D4981" t="s">
        <v>238</v>
      </c>
      <c r="E4981" t="s">
        <v>3573</v>
      </c>
      <c r="F4981" t="s">
        <v>16</v>
      </c>
      <c r="G4981" s="87">
        <v>20200630</v>
      </c>
      <c r="H4981" t="s">
        <v>3617</v>
      </c>
      <c r="I4981" t="s">
        <v>3618</v>
      </c>
      <c r="J4981" t="s">
        <v>3618</v>
      </c>
      <c r="K4981">
        <v>7722</v>
      </c>
      <c r="L4981" t="s">
        <v>7793</v>
      </c>
      <c r="M4981" s="87">
        <v>44018</v>
      </c>
      <c r="N4981" t="s">
        <v>3620</v>
      </c>
      <c r="O4981" t="s">
        <v>3579</v>
      </c>
      <c r="P4981" s="61">
        <v>-18.88</v>
      </c>
      <c r="Q4981" t="s">
        <v>3579</v>
      </c>
      <c r="R4981" s="61">
        <v>0</v>
      </c>
      <c r="S4981" s="61">
        <v>-18.88</v>
      </c>
    </row>
    <row r="4982" spans="1:19" x14ac:dyDescent="0.2">
      <c r="A4982" t="s">
        <v>891</v>
      </c>
      <c r="B4982" t="s">
        <v>2640</v>
      </c>
      <c r="C4982" t="s">
        <v>3378</v>
      </c>
      <c r="D4982" t="s">
        <v>238</v>
      </c>
      <c r="E4982" t="s">
        <v>3573</v>
      </c>
      <c r="F4982" t="s">
        <v>126</v>
      </c>
      <c r="G4982" s="87">
        <v>20200630</v>
      </c>
      <c r="H4982" t="s">
        <v>4447</v>
      </c>
      <c r="I4982" t="s">
        <v>7780</v>
      </c>
      <c r="J4982" t="s">
        <v>7780</v>
      </c>
      <c r="K4982">
        <v>7722</v>
      </c>
      <c r="L4982" t="s">
        <v>7793</v>
      </c>
      <c r="M4982" s="87">
        <v>44018</v>
      </c>
      <c r="N4982" t="s">
        <v>3620</v>
      </c>
      <c r="O4982" t="s">
        <v>3579</v>
      </c>
      <c r="P4982" s="61">
        <v>18.88</v>
      </c>
      <c r="Q4982" t="s">
        <v>3579</v>
      </c>
      <c r="R4982" s="61">
        <v>18.88</v>
      </c>
      <c r="S4982" s="61">
        <v>0</v>
      </c>
    </row>
    <row r="4983" spans="1:19" x14ac:dyDescent="0.2">
      <c r="A4983" t="s">
        <v>894</v>
      </c>
      <c r="B4983" t="s">
        <v>2646</v>
      </c>
      <c r="C4983" t="s">
        <v>3381</v>
      </c>
      <c r="D4983" t="s">
        <v>238</v>
      </c>
      <c r="E4983" t="s">
        <v>3573</v>
      </c>
      <c r="F4983" t="s">
        <v>115</v>
      </c>
      <c r="G4983" s="87">
        <v>20190731</v>
      </c>
      <c r="H4983" t="s">
        <v>4447</v>
      </c>
      <c r="I4983" t="s">
        <v>7795</v>
      </c>
      <c r="J4983" t="s">
        <v>7795</v>
      </c>
      <c r="K4983">
        <v>7197</v>
      </c>
      <c r="L4983" t="s">
        <v>7796</v>
      </c>
      <c r="M4983" s="87">
        <v>43700</v>
      </c>
      <c r="N4983" t="s">
        <v>3620</v>
      </c>
      <c r="O4983" t="s">
        <v>3579</v>
      </c>
      <c r="P4983" s="61">
        <v>762.73</v>
      </c>
      <c r="Q4983" t="s">
        <v>3579</v>
      </c>
      <c r="R4983" s="61">
        <v>762.73</v>
      </c>
      <c r="S4983" s="61">
        <v>0</v>
      </c>
    </row>
    <row r="4984" spans="1:19" x14ac:dyDescent="0.2">
      <c r="A4984" t="s">
        <v>894</v>
      </c>
      <c r="B4984" t="s">
        <v>2646</v>
      </c>
      <c r="C4984" t="s">
        <v>3381</v>
      </c>
      <c r="D4984" t="s">
        <v>238</v>
      </c>
      <c r="E4984" t="s">
        <v>3573</v>
      </c>
      <c r="F4984" t="s">
        <v>116</v>
      </c>
      <c r="G4984" s="87">
        <v>20190831</v>
      </c>
      <c r="H4984" t="s">
        <v>4447</v>
      </c>
      <c r="I4984" t="s">
        <v>7795</v>
      </c>
      <c r="J4984" t="s">
        <v>7795</v>
      </c>
      <c r="K4984">
        <v>7232</v>
      </c>
      <c r="L4984" t="s">
        <v>7797</v>
      </c>
      <c r="M4984" s="87">
        <v>43718</v>
      </c>
      <c r="N4984" t="s">
        <v>3620</v>
      </c>
      <c r="O4984" t="s">
        <v>3579</v>
      </c>
      <c r="P4984" s="61">
        <v>788.15</v>
      </c>
      <c r="Q4984" t="s">
        <v>3579</v>
      </c>
      <c r="R4984" s="61">
        <v>788.15</v>
      </c>
      <c r="S4984" s="61">
        <v>0</v>
      </c>
    </row>
    <row r="4985" spans="1:19" x14ac:dyDescent="0.2">
      <c r="A4985" t="s">
        <v>894</v>
      </c>
      <c r="B4985" t="s">
        <v>2646</v>
      </c>
      <c r="C4985" t="s">
        <v>3381</v>
      </c>
      <c r="D4985" t="s">
        <v>238</v>
      </c>
      <c r="E4985" t="s">
        <v>3573</v>
      </c>
      <c r="F4985" t="s">
        <v>117</v>
      </c>
      <c r="G4985" s="87">
        <v>20190930</v>
      </c>
      <c r="H4985" t="s">
        <v>4447</v>
      </c>
      <c r="I4985" t="s">
        <v>7795</v>
      </c>
      <c r="J4985" t="s">
        <v>7795</v>
      </c>
      <c r="K4985">
        <v>7265</v>
      </c>
      <c r="L4985" t="s">
        <v>7798</v>
      </c>
      <c r="M4985" s="87">
        <v>43741</v>
      </c>
      <c r="N4985" t="s">
        <v>3620</v>
      </c>
      <c r="O4985" t="s">
        <v>3579</v>
      </c>
      <c r="P4985" s="61">
        <v>762.73</v>
      </c>
      <c r="Q4985" t="s">
        <v>3579</v>
      </c>
      <c r="R4985" s="61">
        <v>762.73</v>
      </c>
      <c r="S4985" s="61">
        <v>0</v>
      </c>
    </row>
    <row r="4986" spans="1:19" x14ac:dyDescent="0.2">
      <c r="A4986" t="s">
        <v>894</v>
      </c>
      <c r="B4986" t="s">
        <v>2646</v>
      </c>
      <c r="C4986" t="s">
        <v>3381</v>
      </c>
      <c r="D4986" t="s">
        <v>238</v>
      </c>
      <c r="E4986" t="s">
        <v>3573</v>
      </c>
      <c r="F4986" t="s">
        <v>118</v>
      </c>
      <c r="G4986" s="87">
        <v>20191031</v>
      </c>
      <c r="H4986" t="s">
        <v>4447</v>
      </c>
      <c r="I4986" t="s">
        <v>7799</v>
      </c>
      <c r="J4986" t="s">
        <v>7799</v>
      </c>
      <c r="K4986">
        <v>7328</v>
      </c>
      <c r="L4986" t="s">
        <v>7800</v>
      </c>
      <c r="M4986" s="87">
        <v>43782</v>
      </c>
      <c r="N4986" t="s">
        <v>3620</v>
      </c>
      <c r="O4986" t="s">
        <v>3579</v>
      </c>
      <c r="P4986" s="61">
        <v>843.06</v>
      </c>
      <c r="Q4986" t="s">
        <v>3579</v>
      </c>
      <c r="R4986" s="61">
        <v>843.06</v>
      </c>
      <c r="S4986" s="61">
        <v>0</v>
      </c>
    </row>
    <row r="4987" spans="1:19" x14ac:dyDescent="0.2">
      <c r="A4987" t="s">
        <v>894</v>
      </c>
      <c r="B4987" t="s">
        <v>2646</v>
      </c>
      <c r="C4987" t="s">
        <v>3381</v>
      </c>
      <c r="D4987" t="s">
        <v>238</v>
      </c>
      <c r="E4987" t="s">
        <v>3573</v>
      </c>
      <c r="F4987" t="s">
        <v>119</v>
      </c>
      <c r="G4987" s="87">
        <v>20191130</v>
      </c>
      <c r="H4987" t="s">
        <v>4447</v>
      </c>
      <c r="I4987" t="s">
        <v>7799</v>
      </c>
      <c r="J4987" t="s">
        <v>7799</v>
      </c>
      <c r="K4987">
        <v>7372</v>
      </c>
      <c r="L4987" t="s">
        <v>7801</v>
      </c>
      <c r="M4987" s="87">
        <v>43808</v>
      </c>
      <c r="N4987" t="s">
        <v>3578</v>
      </c>
      <c r="O4987" t="s">
        <v>3579</v>
      </c>
      <c r="P4987" s="61">
        <v>843.06</v>
      </c>
      <c r="Q4987" t="s">
        <v>3579</v>
      </c>
      <c r="R4987" s="61">
        <v>843.06</v>
      </c>
      <c r="S4987" s="61">
        <v>0</v>
      </c>
    </row>
    <row r="4988" spans="1:19" x14ac:dyDescent="0.2">
      <c r="A4988" t="s">
        <v>894</v>
      </c>
      <c r="B4988" t="s">
        <v>2646</v>
      </c>
      <c r="C4988" t="s">
        <v>3381</v>
      </c>
      <c r="D4988" t="s">
        <v>238</v>
      </c>
      <c r="E4988" t="s">
        <v>3573</v>
      </c>
      <c r="F4988" t="s">
        <v>120</v>
      </c>
      <c r="G4988" s="87">
        <v>20191231</v>
      </c>
      <c r="H4988" t="s">
        <v>4447</v>
      </c>
      <c r="I4988" t="s">
        <v>7799</v>
      </c>
      <c r="J4988" t="s">
        <v>7799</v>
      </c>
      <c r="K4988">
        <v>7415</v>
      </c>
      <c r="L4988" t="s">
        <v>7802</v>
      </c>
      <c r="M4988" s="87">
        <v>43840</v>
      </c>
      <c r="N4988" t="s">
        <v>3620</v>
      </c>
      <c r="O4988" t="s">
        <v>3579</v>
      </c>
      <c r="P4988" s="61">
        <v>871.16</v>
      </c>
      <c r="Q4988" t="s">
        <v>3579</v>
      </c>
      <c r="R4988" s="61">
        <v>871.16</v>
      </c>
      <c r="S4988" s="61">
        <v>0</v>
      </c>
    </row>
    <row r="4989" spans="1:19" x14ac:dyDescent="0.2">
      <c r="A4989" t="s">
        <v>894</v>
      </c>
      <c r="B4989" t="s">
        <v>2646</v>
      </c>
      <c r="C4989" t="s">
        <v>3381</v>
      </c>
      <c r="D4989" t="s">
        <v>238</v>
      </c>
      <c r="E4989" t="s">
        <v>3573</v>
      </c>
      <c r="F4989" t="s">
        <v>121</v>
      </c>
      <c r="G4989" s="87">
        <v>20200131</v>
      </c>
      <c r="H4989" t="s">
        <v>4447</v>
      </c>
      <c r="I4989" t="s">
        <v>7803</v>
      </c>
      <c r="J4989" t="s">
        <v>7803</v>
      </c>
      <c r="K4989">
        <v>7477</v>
      </c>
      <c r="L4989" t="s">
        <v>7804</v>
      </c>
      <c r="M4989" s="87">
        <v>43873</v>
      </c>
      <c r="N4989" t="s">
        <v>3620</v>
      </c>
      <c r="O4989" t="s">
        <v>3579</v>
      </c>
      <c r="P4989" s="61">
        <v>860.47</v>
      </c>
      <c r="Q4989" t="s">
        <v>3579</v>
      </c>
      <c r="R4989" s="61">
        <v>860.47</v>
      </c>
      <c r="S4989" s="61">
        <v>0</v>
      </c>
    </row>
    <row r="4990" spans="1:19" x14ac:dyDescent="0.2">
      <c r="A4990" t="s">
        <v>894</v>
      </c>
      <c r="B4990" t="s">
        <v>2646</v>
      </c>
      <c r="C4990" t="s">
        <v>3381</v>
      </c>
      <c r="D4990" t="s">
        <v>238</v>
      </c>
      <c r="E4990" t="s">
        <v>3573</v>
      </c>
      <c r="F4990" t="s">
        <v>122</v>
      </c>
      <c r="G4990" s="87">
        <v>20200229</v>
      </c>
      <c r="H4990" t="s">
        <v>4447</v>
      </c>
      <c r="I4990" t="s">
        <v>7803</v>
      </c>
      <c r="J4990" t="s">
        <v>7803</v>
      </c>
      <c r="K4990">
        <v>7517</v>
      </c>
      <c r="L4990" t="s">
        <v>7805</v>
      </c>
      <c r="M4990" s="87">
        <v>43902</v>
      </c>
      <c r="N4990" t="s">
        <v>3620</v>
      </c>
      <c r="O4990" t="s">
        <v>3579</v>
      </c>
      <c r="P4990" s="61">
        <v>831.79</v>
      </c>
      <c r="Q4990" t="s">
        <v>3579</v>
      </c>
      <c r="R4990" s="61">
        <v>831.79</v>
      </c>
      <c r="S4990" s="61">
        <v>0</v>
      </c>
    </row>
    <row r="4991" spans="1:19" x14ac:dyDescent="0.2">
      <c r="A4991" t="s">
        <v>894</v>
      </c>
      <c r="B4991" t="s">
        <v>2646</v>
      </c>
      <c r="C4991" t="s">
        <v>3381</v>
      </c>
      <c r="D4991" t="s">
        <v>238</v>
      </c>
      <c r="E4991" t="s">
        <v>3573</v>
      </c>
      <c r="F4991" t="s">
        <v>123</v>
      </c>
      <c r="G4991" s="87">
        <v>20200331</v>
      </c>
      <c r="H4991" t="s">
        <v>4447</v>
      </c>
      <c r="I4991" t="s">
        <v>7803</v>
      </c>
      <c r="J4991" t="s">
        <v>7803</v>
      </c>
      <c r="K4991">
        <v>7578</v>
      </c>
      <c r="L4991" t="s">
        <v>7806</v>
      </c>
      <c r="M4991" s="87">
        <v>43935</v>
      </c>
      <c r="N4991" t="s">
        <v>3578</v>
      </c>
      <c r="O4991" t="s">
        <v>3579</v>
      </c>
      <c r="P4991" s="61">
        <v>889.16</v>
      </c>
      <c r="Q4991" t="s">
        <v>3579</v>
      </c>
      <c r="R4991" s="61">
        <v>889.16</v>
      </c>
      <c r="S4991" s="61">
        <v>0</v>
      </c>
    </row>
    <row r="4992" spans="1:19" x14ac:dyDescent="0.2">
      <c r="A4992" t="s">
        <v>894</v>
      </c>
      <c r="B4992" t="s">
        <v>2646</v>
      </c>
      <c r="C4992" t="s">
        <v>3381</v>
      </c>
      <c r="D4992" t="s">
        <v>238</v>
      </c>
      <c r="E4992" t="s">
        <v>3573</v>
      </c>
      <c r="F4992" t="s">
        <v>16</v>
      </c>
      <c r="G4992" s="87">
        <v>20200630</v>
      </c>
      <c r="H4992" t="s">
        <v>3617</v>
      </c>
      <c r="J4992" t="s">
        <v>3618</v>
      </c>
      <c r="K4992">
        <v>7681</v>
      </c>
      <c r="L4992" t="s">
        <v>3619</v>
      </c>
      <c r="M4992" s="87">
        <v>43999</v>
      </c>
      <c r="N4992" t="s">
        <v>3620</v>
      </c>
      <c r="O4992" t="s">
        <v>3579</v>
      </c>
      <c r="P4992" s="61">
        <v>-7452.31</v>
      </c>
      <c r="Q4992" t="s">
        <v>3579</v>
      </c>
      <c r="R4992" s="61">
        <v>0</v>
      </c>
      <c r="S4992" s="61">
        <v>-7452.31</v>
      </c>
    </row>
    <row r="4993" spans="1:19" x14ac:dyDescent="0.2">
      <c r="A4993" t="s">
        <v>894</v>
      </c>
      <c r="B4993" t="s">
        <v>2646</v>
      </c>
      <c r="C4993" t="s">
        <v>3381</v>
      </c>
      <c r="D4993" t="s">
        <v>238</v>
      </c>
      <c r="E4993" t="s">
        <v>3573</v>
      </c>
      <c r="F4993" t="s">
        <v>16</v>
      </c>
      <c r="G4993" s="87">
        <v>20200630</v>
      </c>
      <c r="H4993" t="s">
        <v>3617</v>
      </c>
      <c r="I4993" t="s">
        <v>3618</v>
      </c>
      <c r="J4993" t="s">
        <v>3618</v>
      </c>
      <c r="K4993">
        <v>7721</v>
      </c>
      <c r="L4993" t="s">
        <v>7807</v>
      </c>
      <c r="M4993" s="87">
        <v>44018</v>
      </c>
      <c r="N4993" t="s">
        <v>3620</v>
      </c>
      <c r="O4993" t="s">
        <v>3579</v>
      </c>
      <c r="P4993" s="61">
        <v>-2298.14</v>
      </c>
      <c r="Q4993" t="s">
        <v>3579</v>
      </c>
      <c r="R4993" s="61">
        <v>0</v>
      </c>
      <c r="S4993" s="61">
        <v>-2298.14</v>
      </c>
    </row>
    <row r="4994" spans="1:19" x14ac:dyDescent="0.2">
      <c r="A4994" t="s">
        <v>894</v>
      </c>
      <c r="B4994" t="s">
        <v>2646</v>
      </c>
      <c r="C4994" t="s">
        <v>3381</v>
      </c>
      <c r="D4994" t="s">
        <v>238</v>
      </c>
      <c r="E4994" t="s">
        <v>3573</v>
      </c>
      <c r="F4994" t="s">
        <v>126</v>
      </c>
      <c r="G4994" s="87">
        <v>20200630</v>
      </c>
      <c r="H4994" t="s">
        <v>4447</v>
      </c>
      <c r="I4994" t="s">
        <v>7808</v>
      </c>
      <c r="J4994" t="s">
        <v>7808</v>
      </c>
      <c r="K4994">
        <v>7721</v>
      </c>
      <c r="L4994" t="s">
        <v>7807</v>
      </c>
      <c r="M4994" s="87">
        <v>44018</v>
      </c>
      <c r="N4994" t="s">
        <v>3620</v>
      </c>
      <c r="O4994" t="s">
        <v>3579</v>
      </c>
      <c r="P4994" s="61">
        <v>2298.14</v>
      </c>
      <c r="Q4994" t="s">
        <v>3579</v>
      </c>
      <c r="R4994" s="61">
        <v>2298.14</v>
      </c>
      <c r="S4994" s="61">
        <v>0</v>
      </c>
    </row>
    <row r="4995" spans="1:19" x14ac:dyDescent="0.2">
      <c r="A4995" t="s">
        <v>895</v>
      </c>
      <c r="B4995" t="s">
        <v>2647</v>
      </c>
      <c r="C4995" t="s">
        <v>3383</v>
      </c>
      <c r="D4995" t="s">
        <v>238</v>
      </c>
      <c r="E4995" t="s">
        <v>3573</v>
      </c>
      <c r="F4995" t="s">
        <v>115</v>
      </c>
      <c r="G4995" s="87">
        <v>20190731</v>
      </c>
      <c r="H4995" t="s">
        <v>4447</v>
      </c>
      <c r="I4995" t="s">
        <v>7795</v>
      </c>
      <c r="J4995" t="s">
        <v>7795</v>
      </c>
      <c r="K4995">
        <v>7197</v>
      </c>
      <c r="L4995" t="s">
        <v>7796</v>
      </c>
      <c r="M4995" s="87">
        <v>43700</v>
      </c>
      <c r="N4995" t="s">
        <v>3620</v>
      </c>
      <c r="O4995" t="s">
        <v>3579</v>
      </c>
      <c r="P4995" s="61">
        <v>1431.35</v>
      </c>
      <c r="Q4995" t="s">
        <v>3579</v>
      </c>
      <c r="R4995" s="61">
        <v>1431.35</v>
      </c>
      <c r="S4995" s="61">
        <v>0</v>
      </c>
    </row>
    <row r="4996" spans="1:19" x14ac:dyDescent="0.2">
      <c r="A4996" t="s">
        <v>895</v>
      </c>
      <c r="B4996" t="s">
        <v>2647</v>
      </c>
      <c r="C4996" t="s">
        <v>3383</v>
      </c>
      <c r="D4996" t="s">
        <v>238</v>
      </c>
      <c r="E4996" t="s">
        <v>3573</v>
      </c>
      <c r="F4996" t="s">
        <v>116</v>
      </c>
      <c r="G4996" s="87">
        <v>20190831</v>
      </c>
      <c r="H4996" t="s">
        <v>4447</v>
      </c>
      <c r="I4996" t="s">
        <v>7795</v>
      </c>
      <c r="J4996" t="s">
        <v>7795</v>
      </c>
      <c r="K4996">
        <v>7232</v>
      </c>
      <c r="L4996" t="s">
        <v>7797</v>
      </c>
      <c r="M4996" s="87">
        <v>43718</v>
      </c>
      <c r="N4996" t="s">
        <v>3620</v>
      </c>
      <c r="O4996" t="s">
        <v>3579</v>
      </c>
      <c r="P4996" s="61">
        <v>1479.06</v>
      </c>
      <c r="Q4996" t="s">
        <v>3579</v>
      </c>
      <c r="R4996" s="61">
        <v>1479.06</v>
      </c>
      <c r="S4996" s="61">
        <v>0</v>
      </c>
    </row>
    <row r="4997" spans="1:19" x14ac:dyDescent="0.2">
      <c r="A4997" t="s">
        <v>895</v>
      </c>
      <c r="B4997" t="s">
        <v>2647</v>
      </c>
      <c r="C4997" t="s">
        <v>3383</v>
      </c>
      <c r="D4997" t="s">
        <v>238</v>
      </c>
      <c r="E4997" t="s">
        <v>3573</v>
      </c>
      <c r="F4997" t="s">
        <v>117</v>
      </c>
      <c r="G4997" s="87">
        <v>20190930</v>
      </c>
      <c r="H4997" t="s">
        <v>4447</v>
      </c>
      <c r="I4997" t="s">
        <v>7795</v>
      </c>
      <c r="J4997" t="s">
        <v>7795</v>
      </c>
      <c r="K4997">
        <v>7265</v>
      </c>
      <c r="L4997" t="s">
        <v>7798</v>
      </c>
      <c r="M4997" s="87">
        <v>43741</v>
      </c>
      <c r="N4997" t="s">
        <v>3620</v>
      </c>
      <c r="O4997" t="s">
        <v>3579</v>
      </c>
      <c r="P4997" s="61">
        <v>1431.35</v>
      </c>
      <c r="Q4997" t="s">
        <v>3579</v>
      </c>
      <c r="R4997" s="61">
        <v>1431.35</v>
      </c>
      <c r="S4997" s="61">
        <v>0</v>
      </c>
    </row>
    <row r="4998" spans="1:19" x14ac:dyDescent="0.2">
      <c r="A4998" t="s">
        <v>895</v>
      </c>
      <c r="B4998" t="s">
        <v>2647</v>
      </c>
      <c r="C4998" t="s">
        <v>3383</v>
      </c>
      <c r="D4998" t="s">
        <v>238</v>
      </c>
      <c r="E4998" t="s">
        <v>3573</v>
      </c>
      <c r="F4998" t="s">
        <v>118</v>
      </c>
      <c r="G4998" s="87">
        <v>20191031</v>
      </c>
      <c r="H4998" t="s">
        <v>4447</v>
      </c>
      <c r="I4998" t="s">
        <v>7799</v>
      </c>
      <c r="J4998" t="s">
        <v>7799</v>
      </c>
      <c r="K4998">
        <v>7328</v>
      </c>
      <c r="L4998" t="s">
        <v>7800</v>
      </c>
      <c r="M4998" s="87">
        <v>43782</v>
      </c>
      <c r="N4998" t="s">
        <v>3620</v>
      </c>
      <c r="O4998" t="s">
        <v>3579</v>
      </c>
      <c r="P4998" s="61">
        <v>1442.21</v>
      </c>
      <c r="Q4998" t="s">
        <v>3579</v>
      </c>
      <c r="R4998" s="61">
        <v>1442.21</v>
      </c>
      <c r="S4998" s="61">
        <v>0</v>
      </c>
    </row>
    <row r="4999" spans="1:19" x14ac:dyDescent="0.2">
      <c r="A4999" t="s">
        <v>895</v>
      </c>
      <c r="B4999" t="s">
        <v>2647</v>
      </c>
      <c r="C4999" t="s">
        <v>3383</v>
      </c>
      <c r="D4999" t="s">
        <v>238</v>
      </c>
      <c r="E4999" t="s">
        <v>3573</v>
      </c>
      <c r="F4999" t="s">
        <v>119</v>
      </c>
      <c r="G4999" s="87">
        <v>20191130</v>
      </c>
      <c r="H4999" t="s">
        <v>4447</v>
      </c>
      <c r="I4999" t="s">
        <v>7799</v>
      </c>
      <c r="J4999" t="s">
        <v>7799</v>
      </c>
      <c r="K4999">
        <v>7372</v>
      </c>
      <c r="L4999" t="s">
        <v>7801</v>
      </c>
      <c r="M4999" s="87">
        <v>43808</v>
      </c>
      <c r="N4999" t="s">
        <v>3578</v>
      </c>
      <c r="O4999" t="s">
        <v>3579</v>
      </c>
      <c r="P4999" s="61">
        <v>1442.21</v>
      </c>
      <c r="Q4999" t="s">
        <v>3579</v>
      </c>
      <c r="R4999" s="61">
        <v>1442.21</v>
      </c>
      <c r="S4999" s="61">
        <v>0</v>
      </c>
    </row>
    <row r="5000" spans="1:19" x14ac:dyDescent="0.2">
      <c r="A5000" t="s">
        <v>895</v>
      </c>
      <c r="B5000" t="s">
        <v>2647</v>
      </c>
      <c r="C5000" t="s">
        <v>3383</v>
      </c>
      <c r="D5000" t="s">
        <v>238</v>
      </c>
      <c r="E5000" t="s">
        <v>3573</v>
      </c>
      <c r="F5000" t="s">
        <v>120</v>
      </c>
      <c r="G5000" s="87">
        <v>20191231</v>
      </c>
      <c r="H5000" t="s">
        <v>4447</v>
      </c>
      <c r="I5000" t="s">
        <v>7799</v>
      </c>
      <c r="J5000" t="s">
        <v>7799</v>
      </c>
      <c r="K5000">
        <v>7415</v>
      </c>
      <c r="L5000" t="s">
        <v>7802</v>
      </c>
      <c r="M5000" s="87">
        <v>43840</v>
      </c>
      <c r="N5000" t="s">
        <v>3620</v>
      </c>
      <c r="O5000" t="s">
        <v>3579</v>
      </c>
      <c r="P5000" s="61">
        <v>1490.29</v>
      </c>
      <c r="Q5000" t="s">
        <v>3579</v>
      </c>
      <c r="R5000" s="61">
        <v>1490.29</v>
      </c>
      <c r="S5000" s="61">
        <v>0</v>
      </c>
    </row>
    <row r="5001" spans="1:19" x14ac:dyDescent="0.2">
      <c r="A5001" t="s">
        <v>895</v>
      </c>
      <c r="B5001" t="s">
        <v>2647</v>
      </c>
      <c r="C5001" t="s">
        <v>3383</v>
      </c>
      <c r="D5001" t="s">
        <v>238</v>
      </c>
      <c r="E5001" t="s">
        <v>3573</v>
      </c>
      <c r="F5001" t="s">
        <v>121</v>
      </c>
      <c r="G5001" s="87">
        <v>20200131</v>
      </c>
      <c r="H5001" t="s">
        <v>4447</v>
      </c>
      <c r="I5001" t="s">
        <v>7803</v>
      </c>
      <c r="J5001" t="s">
        <v>7803</v>
      </c>
      <c r="K5001">
        <v>7477</v>
      </c>
      <c r="L5001" t="s">
        <v>7804</v>
      </c>
      <c r="M5001" s="87">
        <v>43873</v>
      </c>
      <c r="N5001" t="s">
        <v>3620</v>
      </c>
      <c r="O5001" t="s">
        <v>3579</v>
      </c>
      <c r="P5001" s="61">
        <v>1459.49</v>
      </c>
      <c r="Q5001" t="s">
        <v>3579</v>
      </c>
      <c r="R5001" s="61">
        <v>1459.49</v>
      </c>
      <c r="S5001" s="61">
        <v>0</v>
      </c>
    </row>
  </sheetData>
  <phoneticPr fontId="0" type="noConversion"/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4"/>
  <dimension ref="A2:B129"/>
  <sheetViews>
    <sheetView workbookViewId="0">
      <selection activeCell="A2" sqref="A2:B129"/>
    </sheetView>
  </sheetViews>
  <sheetFormatPr defaultRowHeight="12.75" x14ac:dyDescent="0.2"/>
  <sheetData>
    <row r="2" spans="1:2" x14ac:dyDescent="0.2">
      <c r="A2" t="s">
        <v>1518</v>
      </c>
      <c r="B2" t="s">
        <v>15</v>
      </c>
    </row>
    <row r="3" spans="1:2" x14ac:dyDescent="0.2">
      <c r="A3" t="s">
        <v>833</v>
      </c>
      <c r="B3" t="s">
        <v>15</v>
      </c>
    </row>
    <row r="4" spans="1:2" x14ac:dyDescent="0.2">
      <c r="A4" t="s">
        <v>834</v>
      </c>
      <c r="B4" t="s">
        <v>15</v>
      </c>
    </row>
    <row r="5" spans="1:2" x14ac:dyDescent="0.2">
      <c r="A5" t="s">
        <v>835</v>
      </c>
      <c r="B5" t="s">
        <v>15</v>
      </c>
    </row>
    <row r="6" spans="1:2" x14ac:dyDescent="0.2">
      <c r="A6" t="s">
        <v>836</v>
      </c>
      <c r="B6" t="s">
        <v>15</v>
      </c>
    </row>
    <row r="7" spans="1:2" x14ac:dyDescent="0.2">
      <c r="A7" t="s">
        <v>837</v>
      </c>
      <c r="B7" t="s">
        <v>15</v>
      </c>
    </row>
    <row r="8" spans="1:2" x14ac:dyDescent="0.2">
      <c r="A8" t="s">
        <v>838</v>
      </c>
      <c r="B8" t="s">
        <v>15</v>
      </c>
    </row>
    <row r="9" spans="1:2" x14ac:dyDescent="0.2">
      <c r="A9" t="s">
        <v>1519</v>
      </c>
      <c r="B9" t="s">
        <v>15</v>
      </c>
    </row>
    <row r="10" spans="1:2" x14ac:dyDescent="0.2">
      <c r="A10" t="s">
        <v>839</v>
      </c>
      <c r="B10" t="s">
        <v>15</v>
      </c>
    </row>
    <row r="11" spans="1:2" x14ac:dyDescent="0.2">
      <c r="A11" t="s">
        <v>840</v>
      </c>
      <c r="B11" t="s">
        <v>15</v>
      </c>
    </row>
    <row r="12" spans="1:2" x14ac:dyDescent="0.2">
      <c r="A12" t="s">
        <v>1520</v>
      </c>
      <c r="B12" t="s">
        <v>15</v>
      </c>
    </row>
    <row r="13" spans="1:2" x14ac:dyDescent="0.2">
      <c r="A13" t="s">
        <v>1521</v>
      </c>
      <c r="B13" t="s">
        <v>15</v>
      </c>
    </row>
    <row r="14" spans="1:2" x14ac:dyDescent="0.2">
      <c r="A14" t="s">
        <v>1522</v>
      </c>
      <c r="B14" t="s">
        <v>15</v>
      </c>
    </row>
    <row r="15" spans="1:2" x14ac:dyDescent="0.2">
      <c r="A15" t="s">
        <v>1523</v>
      </c>
      <c r="B15" t="s">
        <v>15</v>
      </c>
    </row>
    <row r="16" spans="1:2" x14ac:dyDescent="0.2">
      <c r="A16" t="s">
        <v>1524</v>
      </c>
      <c r="B16" t="s">
        <v>15</v>
      </c>
    </row>
    <row r="17" spans="1:2" x14ac:dyDescent="0.2">
      <c r="A17" t="s">
        <v>1525</v>
      </c>
      <c r="B17" t="s">
        <v>15</v>
      </c>
    </row>
    <row r="18" spans="1:2" x14ac:dyDescent="0.2">
      <c r="A18" t="s">
        <v>841</v>
      </c>
      <c r="B18" t="s">
        <v>15</v>
      </c>
    </row>
    <row r="19" spans="1:2" x14ac:dyDescent="0.2">
      <c r="A19" t="s">
        <v>842</v>
      </c>
      <c r="B19" t="s">
        <v>15</v>
      </c>
    </row>
    <row r="20" spans="1:2" x14ac:dyDescent="0.2">
      <c r="A20" t="s">
        <v>1038</v>
      </c>
      <c r="B20" t="s">
        <v>15</v>
      </c>
    </row>
    <row r="21" spans="1:2" x14ac:dyDescent="0.2">
      <c r="A21" t="s">
        <v>1526</v>
      </c>
      <c r="B21" t="s">
        <v>15</v>
      </c>
    </row>
    <row r="22" spans="1:2" x14ac:dyDescent="0.2">
      <c r="A22" t="s">
        <v>843</v>
      </c>
      <c r="B22" t="s">
        <v>15</v>
      </c>
    </row>
    <row r="23" spans="1:2" x14ac:dyDescent="0.2">
      <c r="A23" t="s">
        <v>844</v>
      </c>
      <c r="B23" t="s">
        <v>15</v>
      </c>
    </row>
    <row r="24" spans="1:2" x14ac:dyDescent="0.2">
      <c r="A24" t="s">
        <v>845</v>
      </c>
      <c r="B24" t="s">
        <v>15</v>
      </c>
    </row>
    <row r="25" spans="1:2" x14ac:dyDescent="0.2">
      <c r="A25" t="s">
        <v>1527</v>
      </c>
      <c r="B25" t="s">
        <v>15</v>
      </c>
    </row>
    <row r="26" spans="1:2" x14ac:dyDescent="0.2">
      <c r="A26" t="s">
        <v>1528</v>
      </c>
      <c r="B26" t="s">
        <v>15</v>
      </c>
    </row>
    <row r="27" spans="1:2" x14ac:dyDescent="0.2">
      <c r="A27" t="s">
        <v>1529</v>
      </c>
      <c r="B27" t="s">
        <v>15</v>
      </c>
    </row>
    <row r="28" spans="1:2" x14ac:dyDescent="0.2">
      <c r="A28" t="s">
        <v>846</v>
      </c>
      <c r="B28" t="s">
        <v>15</v>
      </c>
    </row>
    <row r="29" spans="1:2" x14ac:dyDescent="0.2">
      <c r="A29" t="s">
        <v>847</v>
      </c>
      <c r="B29" t="s">
        <v>15</v>
      </c>
    </row>
    <row r="30" spans="1:2" x14ac:dyDescent="0.2">
      <c r="A30" t="s">
        <v>848</v>
      </c>
      <c r="B30" t="s">
        <v>15</v>
      </c>
    </row>
    <row r="31" spans="1:2" x14ac:dyDescent="0.2">
      <c r="A31" t="s">
        <v>1530</v>
      </c>
      <c r="B31" t="s">
        <v>15</v>
      </c>
    </row>
    <row r="32" spans="1:2" x14ac:dyDescent="0.2">
      <c r="A32" t="s">
        <v>1531</v>
      </c>
      <c r="B32" t="s">
        <v>15</v>
      </c>
    </row>
    <row r="33" spans="1:2" x14ac:dyDescent="0.2">
      <c r="A33" t="s">
        <v>1532</v>
      </c>
      <c r="B33" t="s">
        <v>15</v>
      </c>
    </row>
    <row r="34" spans="1:2" x14ac:dyDescent="0.2">
      <c r="A34" t="s">
        <v>849</v>
      </c>
      <c r="B34" t="s">
        <v>15</v>
      </c>
    </row>
    <row r="35" spans="1:2" x14ac:dyDescent="0.2">
      <c r="A35" t="s">
        <v>850</v>
      </c>
      <c r="B35" t="s">
        <v>15</v>
      </c>
    </row>
    <row r="36" spans="1:2" x14ac:dyDescent="0.2">
      <c r="A36" t="s">
        <v>851</v>
      </c>
      <c r="B36" t="s">
        <v>15</v>
      </c>
    </row>
    <row r="37" spans="1:2" x14ac:dyDescent="0.2">
      <c r="A37" t="s">
        <v>852</v>
      </c>
      <c r="B37" t="s">
        <v>15</v>
      </c>
    </row>
    <row r="38" spans="1:2" x14ac:dyDescent="0.2">
      <c r="A38" t="s">
        <v>853</v>
      </c>
      <c r="B38" t="s">
        <v>15</v>
      </c>
    </row>
    <row r="39" spans="1:2" x14ac:dyDescent="0.2">
      <c r="A39" t="s">
        <v>854</v>
      </c>
      <c r="B39" t="s">
        <v>15</v>
      </c>
    </row>
    <row r="40" spans="1:2" x14ac:dyDescent="0.2">
      <c r="A40" t="s">
        <v>855</v>
      </c>
      <c r="B40" t="s">
        <v>15</v>
      </c>
    </row>
    <row r="41" spans="1:2" x14ac:dyDescent="0.2">
      <c r="A41" t="s">
        <v>1533</v>
      </c>
      <c r="B41" t="s">
        <v>15</v>
      </c>
    </row>
    <row r="42" spans="1:2" x14ac:dyDescent="0.2">
      <c r="A42" t="s">
        <v>856</v>
      </c>
      <c r="B42" t="s">
        <v>15</v>
      </c>
    </row>
    <row r="43" spans="1:2" x14ac:dyDescent="0.2">
      <c r="A43" t="s">
        <v>857</v>
      </c>
      <c r="B43" t="s">
        <v>15</v>
      </c>
    </row>
    <row r="44" spans="1:2" x14ac:dyDescent="0.2">
      <c r="A44" t="s">
        <v>858</v>
      </c>
      <c r="B44" t="s">
        <v>15</v>
      </c>
    </row>
    <row r="45" spans="1:2" x14ac:dyDescent="0.2">
      <c r="A45" t="s">
        <v>1534</v>
      </c>
      <c r="B45" t="s">
        <v>15</v>
      </c>
    </row>
    <row r="46" spans="1:2" x14ac:dyDescent="0.2">
      <c r="A46" t="s">
        <v>1535</v>
      </c>
      <c r="B46" t="s">
        <v>15</v>
      </c>
    </row>
    <row r="47" spans="1:2" x14ac:dyDescent="0.2">
      <c r="A47" t="s">
        <v>1039</v>
      </c>
      <c r="B47" t="s">
        <v>15</v>
      </c>
    </row>
    <row r="48" spans="1:2" x14ac:dyDescent="0.2">
      <c r="A48" t="s">
        <v>1536</v>
      </c>
      <c r="B48" t="s">
        <v>15</v>
      </c>
    </row>
    <row r="49" spans="1:2" x14ac:dyDescent="0.2">
      <c r="A49" t="s">
        <v>1537</v>
      </c>
      <c r="B49" t="s">
        <v>15</v>
      </c>
    </row>
    <row r="50" spans="1:2" x14ac:dyDescent="0.2">
      <c r="A50" t="s">
        <v>1538</v>
      </c>
      <c r="B50" t="s">
        <v>15</v>
      </c>
    </row>
    <row r="51" spans="1:2" x14ac:dyDescent="0.2">
      <c r="A51" t="s">
        <v>1539</v>
      </c>
      <c r="B51" t="s">
        <v>15</v>
      </c>
    </row>
    <row r="52" spans="1:2" x14ac:dyDescent="0.2">
      <c r="A52" t="s">
        <v>859</v>
      </c>
      <c r="B52" t="s">
        <v>15</v>
      </c>
    </row>
    <row r="53" spans="1:2" x14ac:dyDescent="0.2">
      <c r="A53" t="s">
        <v>1540</v>
      </c>
      <c r="B53" t="s">
        <v>15</v>
      </c>
    </row>
    <row r="54" spans="1:2" x14ac:dyDescent="0.2">
      <c r="A54" t="s">
        <v>1541</v>
      </c>
      <c r="B54" t="s">
        <v>15</v>
      </c>
    </row>
    <row r="55" spans="1:2" x14ac:dyDescent="0.2">
      <c r="A55" t="s">
        <v>1542</v>
      </c>
      <c r="B55" t="s">
        <v>15</v>
      </c>
    </row>
    <row r="56" spans="1:2" x14ac:dyDescent="0.2">
      <c r="A56" t="s">
        <v>860</v>
      </c>
      <c r="B56" t="s">
        <v>15</v>
      </c>
    </row>
    <row r="57" spans="1:2" x14ac:dyDescent="0.2">
      <c r="A57" t="s">
        <v>1543</v>
      </c>
      <c r="B57" t="s">
        <v>15</v>
      </c>
    </row>
    <row r="58" spans="1:2" x14ac:dyDescent="0.2">
      <c r="A58" t="s">
        <v>1544</v>
      </c>
      <c r="B58" t="s">
        <v>15</v>
      </c>
    </row>
    <row r="59" spans="1:2" x14ac:dyDescent="0.2">
      <c r="A59" t="s">
        <v>1545</v>
      </c>
      <c r="B59" t="s">
        <v>15</v>
      </c>
    </row>
    <row r="60" spans="1:2" x14ac:dyDescent="0.2">
      <c r="A60" t="s">
        <v>861</v>
      </c>
      <c r="B60" t="s">
        <v>15</v>
      </c>
    </row>
    <row r="61" spans="1:2" x14ac:dyDescent="0.2">
      <c r="A61" t="s">
        <v>1546</v>
      </c>
      <c r="B61" t="s">
        <v>15</v>
      </c>
    </row>
    <row r="62" spans="1:2" x14ac:dyDescent="0.2">
      <c r="A62" t="s">
        <v>1547</v>
      </c>
      <c r="B62" t="s">
        <v>15</v>
      </c>
    </row>
    <row r="63" spans="1:2" x14ac:dyDescent="0.2">
      <c r="A63" t="s">
        <v>1548</v>
      </c>
      <c r="B63" t="s">
        <v>15</v>
      </c>
    </row>
    <row r="64" spans="1:2" x14ac:dyDescent="0.2">
      <c r="A64" t="s">
        <v>1549</v>
      </c>
      <c r="B64" t="s">
        <v>15</v>
      </c>
    </row>
    <row r="65" spans="1:2" x14ac:dyDescent="0.2">
      <c r="A65" t="s">
        <v>1550</v>
      </c>
      <c r="B65" t="s">
        <v>15</v>
      </c>
    </row>
    <row r="66" spans="1:2" x14ac:dyDescent="0.2">
      <c r="A66" t="s">
        <v>1551</v>
      </c>
      <c r="B66" t="s">
        <v>15</v>
      </c>
    </row>
    <row r="67" spans="1:2" x14ac:dyDescent="0.2">
      <c r="A67" t="s">
        <v>1552</v>
      </c>
      <c r="B67" t="s">
        <v>15</v>
      </c>
    </row>
    <row r="68" spans="1:2" x14ac:dyDescent="0.2">
      <c r="A68" t="s">
        <v>1553</v>
      </c>
      <c r="B68" t="s">
        <v>15</v>
      </c>
    </row>
    <row r="69" spans="1:2" x14ac:dyDescent="0.2">
      <c r="A69" t="s">
        <v>1554</v>
      </c>
      <c r="B69" t="s">
        <v>15</v>
      </c>
    </row>
    <row r="70" spans="1:2" x14ac:dyDescent="0.2">
      <c r="A70" t="s">
        <v>1555</v>
      </c>
      <c r="B70" t="s">
        <v>15</v>
      </c>
    </row>
    <row r="71" spans="1:2" x14ac:dyDescent="0.2">
      <c r="A71" t="s">
        <v>1556</v>
      </c>
      <c r="B71" t="s">
        <v>15</v>
      </c>
    </row>
    <row r="72" spans="1:2" x14ac:dyDescent="0.2">
      <c r="A72" t="s">
        <v>1557</v>
      </c>
      <c r="B72" t="s">
        <v>15</v>
      </c>
    </row>
    <row r="73" spans="1:2" x14ac:dyDescent="0.2">
      <c r="A73" t="s">
        <v>1558</v>
      </c>
      <c r="B73" t="s">
        <v>15</v>
      </c>
    </row>
    <row r="74" spans="1:2" x14ac:dyDescent="0.2">
      <c r="A74" t="s">
        <v>1559</v>
      </c>
      <c r="B74" t="s">
        <v>15</v>
      </c>
    </row>
    <row r="75" spans="1:2" x14ac:dyDescent="0.2">
      <c r="A75" t="s">
        <v>1560</v>
      </c>
      <c r="B75" t="s">
        <v>15</v>
      </c>
    </row>
    <row r="76" spans="1:2" x14ac:dyDescent="0.2">
      <c r="A76" t="s">
        <v>862</v>
      </c>
      <c r="B76" t="s">
        <v>15</v>
      </c>
    </row>
    <row r="77" spans="1:2" x14ac:dyDescent="0.2">
      <c r="A77" t="s">
        <v>863</v>
      </c>
      <c r="B77" t="s">
        <v>15</v>
      </c>
    </row>
    <row r="78" spans="1:2" x14ac:dyDescent="0.2">
      <c r="A78" t="s">
        <v>864</v>
      </c>
      <c r="B78" t="s">
        <v>15</v>
      </c>
    </row>
    <row r="79" spans="1:2" x14ac:dyDescent="0.2">
      <c r="A79" t="s">
        <v>865</v>
      </c>
      <c r="B79" t="s">
        <v>15</v>
      </c>
    </row>
    <row r="80" spans="1:2" x14ac:dyDescent="0.2">
      <c r="A80" t="s">
        <v>866</v>
      </c>
      <c r="B80" t="s">
        <v>15</v>
      </c>
    </row>
    <row r="81" spans="1:2" x14ac:dyDescent="0.2">
      <c r="A81" t="s">
        <v>867</v>
      </c>
      <c r="B81" t="s">
        <v>15</v>
      </c>
    </row>
    <row r="82" spans="1:2" x14ac:dyDescent="0.2">
      <c r="A82" t="s">
        <v>868</v>
      </c>
      <c r="B82" t="s">
        <v>15</v>
      </c>
    </row>
    <row r="83" spans="1:2" x14ac:dyDescent="0.2">
      <c r="A83" t="s">
        <v>869</v>
      </c>
      <c r="B83" t="s">
        <v>15</v>
      </c>
    </row>
    <row r="84" spans="1:2" x14ac:dyDescent="0.2">
      <c r="A84" t="s">
        <v>870</v>
      </c>
      <c r="B84" t="s">
        <v>15</v>
      </c>
    </row>
    <row r="85" spans="1:2" x14ac:dyDescent="0.2">
      <c r="A85" t="s">
        <v>871</v>
      </c>
      <c r="B85" t="s">
        <v>15</v>
      </c>
    </row>
    <row r="86" spans="1:2" x14ac:dyDescent="0.2">
      <c r="A86" t="s">
        <v>872</v>
      </c>
      <c r="B86" t="s">
        <v>15</v>
      </c>
    </row>
    <row r="87" spans="1:2" x14ac:dyDescent="0.2">
      <c r="A87" t="s">
        <v>873</v>
      </c>
      <c r="B87" t="s">
        <v>15</v>
      </c>
    </row>
    <row r="88" spans="1:2" x14ac:dyDescent="0.2">
      <c r="A88" t="s">
        <v>874</v>
      </c>
      <c r="B88" t="s">
        <v>15</v>
      </c>
    </row>
    <row r="89" spans="1:2" x14ac:dyDescent="0.2">
      <c r="A89" t="s">
        <v>875</v>
      </c>
      <c r="B89" t="s">
        <v>15</v>
      </c>
    </row>
    <row r="90" spans="1:2" x14ac:dyDescent="0.2">
      <c r="A90" t="s">
        <v>876</v>
      </c>
      <c r="B90" t="s">
        <v>15</v>
      </c>
    </row>
    <row r="91" spans="1:2" x14ac:dyDescent="0.2">
      <c r="A91" t="s">
        <v>877</v>
      </c>
      <c r="B91" t="s">
        <v>15</v>
      </c>
    </row>
    <row r="92" spans="1:2" x14ac:dyDescent="0.2">
      <c r="A92" t="s">
        <v>878</v>
      </c>
      <c r="B92" t="s">
        <v>15</v>
      </c>
    </row>
    <row r="93" spans="1:2" x14ac:dyDescent="0.2">
      <c r="A93" t="s">
        <v>879</v>
      </c>
      <c r="B93" t="s">
        <v>15</v>
      </c>
    </row>
    <row r="94" spans="1:2" x14ac:dyDescent="0.2">
      <c r="A94" t="s">
        <v>880</v>
      </c>
      <c r="B94" t="s">
        <v>15</v>
      </c>
    </row>
    <row r="95" spans="1:2" x14ac:dyDescent="0.2">
      <c r="A95" t="s">
        <v>1040</v>
      </c>
      <c r="B95" t="s">
        <v>15</v>
      </c>
    </row>
    <row r="96" spans="1:2" x14ac:dyDescent="0.2">
      <c r="A96" t="s">
        <v>1041</v>
      </c>
      <c r="B96" t="s">
        <v>15</v>
      </c>
    </row>
    <row r="97" spans="1:2" x14ac:dyDescent="0.2">
      <c r="A97" t="s">
        <v>1042</v>
      </c>
      <c r="B97" t="s">
        <v>15</v>
      </c>
    </row>
    <row r="98" spans="1:2" x14ac:dyDescent="0.2">
      <c r="A98" t="s">
        <v>881</v>
      </c>
      <c r="B98" t="s">
        <v>15</v>
      </c>
    </row>
    <row r="99" spans="1:2" x14ac:dyDescent="0.2">
      <c r="A99" t="s">
        <v>882</v>
      </c>
      <c r="B99" t="s">
        <v>15</v>
      </c>
    </row>
    <row r="100" spans="1:2" x14ac:dyDescent="0.2">
      <c r="A100" t="s">
        <v>883</v>
      </c>
      <c r="B100" t="s">
        <v>15</v>
      </c>
    </row>
    <row r="101" spans="1:2" x14ac:dyDescent="0.2">
      <c r="A101" t="s">
        <v>884</v>
      </c>
      <c r="B101" t="s">
        <v>15</v>
      </c>
    </row>
    <row r="102" spans="1:2" x14ac:dyDescent="0.2">
      <c r="A102" t="s">
        <v>885</v>
      </c>
      <c r="B102" t="s">
        <v>15</v>
      </c>
    </row>
    <row r="103" spans="1:2" x14ac:dyDescent="0.2">
      <c r="A103" t="s">
        <v>886</v>
      </c>
      <c r="B103" t="s">
        <v>15</v>
      </c>
    </row>
    <row r="104" spans="1:2" x14ac:dyDescent="0.2">
      <c r="A104" t="s">
        <v>887</v>
      </c>
      <c r="B104" t="s">
        <v>15</v>
      </c>
    </row>
    <row r="105" spans="1:2" x14ac:dyDescent="0.2">
      <c r="A105" t="s">
        <v>888</v>
      </c>
      <c r="B105" t="s">
        <v>15</v>
      </c>
    </row>
    <row r="106" spans="1:2" x14ac:dyDescent="0.2">
      <c r="A106" t="s">
        <v>889</v>
      </c>
      <c r="B106" t="s">
        <v>15</v>
      </c>
    </row>
    <row r="107" spans="1:2" x14ac:dyDescent="0.2">
      <c r="A107" t="s">
        <v>890</v>
      </c>
      <c r="B107" t="s">
        <v>15</v>
      </c>
    </row>
    <row r="108" spans="1:2" x14ac:dyDescent="0.2">
      <c r="A108" t="s">
        <v>891</v>
      </c>
      <c r="B108" t="s">
        <v>15</v>
      </c>
    </row>
    <row r="109" spans="1:2" x14ac:dyDescent="0.2">
      <c r="A109" t="s">
        <v>892</v>
      </c>
      <c r="B109" t="s">
        <v>15</v>
      </c>
    </row>
    <row r="110" spans="1:2" x14ac:dyDescent="0.2">
      <c r="A110" t="s">
        <v>893</v>
      </c>
      <c r="B110" t="s">
        <v>15</v>
      </c>
    </row>
    <row r="111" spans="1:2" x14ac:dyDescent="0.2">
      <c r="A111" t="s">
        <v>1561</v>
      </c>
      <c r="B111" t="s">
        <v>15</v>
      </c>
    </row>
    <row r="112" spans="1:2" x14ac:dyDescent="0.2">
      <c r="A112" t="s">
        <v>1562</v>
      </c>
      <c r="B112" t="s">
        <v>15</v>
      </c>
    </row>
    <row r="113" spans="1:2" x14ac:dyDescent="0.2">
      <c r="A113" t="s">
        <v>1563</v>
      </c>
      <c r="B113" t="s">
        <v>15</v>
      </c>
    </row>
    <row r="114" spans="1:2" x14ac:dyDescent="0.2">
      <c r="A114" t="s">
        <v>894</v>
      </c>
      <c r="B114" t="s">
        <v>15</v>
      </c>
    </row>
    <row r="115" spans="1:2" x14ac:dyDescent="0.2">
      <c r="A115" t="s">
        <v>895</v>
      </c>
      <c r="B115" t="s">
        <v>15</v>
      </c>
    </row>
    <row r="116" spans="1:2" x14ac:dyDescent="0.2">
      <c r="A116" t="s">
        <v>896</v>
      </c>
      <c r="B116" t="s">
        <v>15</v>
      </c>
    </row>
    <row r="117" spans="1:2" x14ac:dyDescent="0.2">
      <c r="A117" t="s">
        <v>897</v>
      </c>
      <c r="B117" t="s">
        <v>15</v>
      </c>
    </row>
    <row r="118" spans="1:2" x14ac:dyDescent="0.2">
      <c r="A118" t="s">
        <v>898</v>
      </c>
      <c r="B118" t="s">
        <v>15</v>
      </c>
    </row>
    <row r="119" spans="1:2" x14ac:dyDescent="0.2">
      <c r="A119" t="s">
        <v>899</v>
      </c>
      <c r="B119" t="s">
        <v>15</v>
      </c>
    </row>
    <row r="120" spans="1:2" x14ac:dyDescent="0.2">
      <c r="A120" t="s">
        <v>900</v>
      </c>
      <c r="B120" t="s">
        <v>15</v>
      </c>
    </row>
    <row r="121" spans="1:2" x14ac:dyDescent="0.2">
      <c r="A121" t="s">
        <v>901</v>
      </c>
      <c r="B121" t="s">
        <v>15</v>
      </c>
    </row>
    <row r="122" spans="1:2" x14ac:dyDescent="0.2">
      <c r="A122" t="s">
        <v>902</v>
      </c>
      <c r="B122" t="s">
        <v>15</v>
      </c>
    </row>
    <row r="123" spans="1:2" x14ac:dyDescent="0.2">
      <c r="A123" t="s">
        <v>903</v>
      </c>
      <c r="B123" t="s">
        <v>15</v>
      </c>
    </row>
    <row r="124" spans="1:2" x14ac:dyDescent="0.2">
      <c r="A124" t="s">
        <v>904</v>
      </c>
      <c r="B124" t="s">
        <v>15</v>
      </c>
    </row>
    <row r="125" spans="1:2" x14ac:dyDescent="0.2">
      <c r="A125" t="s">
        <v>905</v>
      </c>
      <c r="B125" t="s">
        <v>15</v>
      </c>
    </row>
    <row r="126" spans="1:2" x14ac:dyDescent="0.2">
      <c r="A126" t="s">
        <v>906</v>
      </c>
      <c r="B126" t="s">
        <v>15</v>
      </c>
    </row>
    <row r="127" spans="1:2" x14ac:dyDescent="0.2">
      <c r="A127" t="s">
        <v>907</v>
      </c>
      <c r="B127" t="s">
        <v>15</v>
      </c>
    </row>
    <row r="128" spans="1:2" x14ac:dyDescent="0.2">
      <c r="A128" t="s">
        <v>908</v>
      </c>
      <c r="B128" t="s">
        <v>15</v>
      </c>
    </row>
    <row r="129" spans="1:2" x14ac:dyDescent="0.2">
      <c r="A129" t="s">
        <v>909</v>
      </c>
      <c r="B129" t="s">
        <v>15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5"/>
  <dimension ref="A1"/>
  <sheetViews>
    <sheetView workbookViewId="0">
      <selection activeCell="A2" sqref="A2:B1400"/>
    </sheetView>
  </sheetViews>
  <sheetFormatPr defaultRowHeight="12.75" x14ac:dyDescent="0.2"/>
  <sheetData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6"/>
  <dimension ref="A1"/>
  <sheetViews>
    <sheetView workbookViewId="0">
      <selection activeCell="A2" sqref="A2:B1400"/>
    </sheetView>
  </sheetViews>
  <sheetFormatPr defaultRowHeight="12.75" x14ac:dyDescent="0.2"/>
  <sheetData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7"/>
  <dimension ref="A2:B2"/>
  <sheetViews>
    <sheetView workbookViewId="0">
      <selection activeCell="A2" sqref="A2:B2"/>
    </sheetView>
  </sheetViews>
  <sheetFormatPr defaultRowHeight="12.75" x14ac:dyDescent="0.2"/>
  <sheetData>
    <row r="2" spans="1:2" x14ac:dyDescent="0.2">
      <c r="A2" t="s">
        <v>1564</v>
      </c>
      <c r="B2" t="s">
        <v>278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8"/>
  <dimension ref="A2:B2"/>
  <sheetViews>
    <sheetView workbookViewId="0">
      <selection activeCell="A2" sqref="A2:B2"/>
    </sheetView>
  </sheetViews>
  <sheetFormatPr defaultRowHeight="12.75" x14ac:dyDescent="0.2"/>
  <sheetData>
    <row r="2" spans="1:2" x14ac:dyDescent="0.2">
      <c r="A2" t="s">
        <v>1565</v>
      </c>
      <c r="B2" t="s">
        <v>355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9"/>
  <dimension ref="A2:B2"/>
  <sheetViews>
    <sheetView workbookViewId="0">
      <selection activeCell="A2" sqref="A2:B2"/>
    </sheetView>
  </sheetViews>
  <sheetFormatPr defaultRowHeight="12.75" x14ac:dyDescent="0.2"/>
  <sheetData>
    <row r="2" spans="1:2" x14ac:dyDescent="0.2">
      <c r="A2" t="s">
        <v>1566</v>
      </c>
      <c r="B2" t="s">
        <v>356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0"/>
  <dimension ref="A2:B5"/>
  <sheetViews>
    <sheetView workbookViewId="0">
      <selection activeCell="A2" sqref="A2:B5"/>
    </sheetView>
  </sheetViews>
  <sheetFormatPr defaultRowHeight="12.75" x14ac:dyDescent="0.2"/>
  <sheetData>
    <row r="2" spans="1:2" x14ac:dyDescent="0.2">
      <c r="A2" t="s">
        <v>910</v>
      </c>
      <c r="B2" t="s">
        <v>357</v>
      </c>
    </row>
    <row r="3" spans="1:2" x14ac:dyDescent="0.2">
      <c r="A3" t="s">
        <v>1567</v>
      </c>
      <c r="B3" t="s">
        <v>357</v>
      </c>
    </row>
    <row r="4" spans="1:2" x14ac:dyDescent="0.2">
      <c r="A4" t="s">
        <v>1568</v>
      </c>
      <c r="B4" t="s">
        <v>357</v>
      </c>
    </row>
    <row r="5" spans="1:2" x14ac:dyDescent="0.2">
      <c r="A5" t="s">
        <v>1569</v>
      </c>
      <c r="B5" t="s">
        <v>357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1"/>
  <dimension ref="A2:B2"/>
  <sheetViews>
    <sheetView workbookViewId="0">
      <selection activeCell="A2" sqref="A2:B2"/>
    </sheetView>
  </sheetViews>
  <sheetFormatPr defaultRowHeight="12.75" x14ac:dyDescent="0.2"/>
  <cols>
    <col min="1" max="1" width="10" bestFit="1" customWidth="1"/>
  </cols>
  <sheetData>
    <row r="2" spans="1:2" x14ac:dyDescent="0.2">
      <c r="A2" t="s">
        <v>911</v>
      </c>
      <c r="B2" t="s">
        <v>358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2"/>
  <dimension ref="A2:B92"/>
  <sheetViews>
    <sheetView workbookViewId="0">
      <selection activeCell="A2" sqref="A2:B92"/>
    </sheetView>
  </sheetViews>
  <sheetFormatPr defaultRowHeight="12.75" x14ac:dyDescent="0.2"/>
  <sheetData>
    <row r="2" spans="1:2" x14ac:dyDescent="0.2">
      <c r="A2" t="s">
        <v>912</v>
      </c>
      <c r="B2" t="s">
        <v>359</v>
      </c>
    </row>
    <row r="3" spans="1:2" x14ac:dyDescent="0.2">
      <c r="A3" t="s">
        <v>913</v>
      </c>
      <c r="B3" t="s">
        <v>359</v>
      </c>
    </row>
    <row r="4" spans="1:2" x14ac:dyDescent="0.2">
      <c r="A4" t="s">
        <v>914</v>
      </c>
      <c r="B4" t="s">
        <v>359</v>
      </c>
    </row>
    <row r="5" spans="1:2" x14ac:dyDescent="0.2">
      <c r="A5" t="s">
        <v>915</v>
      </c>
      <c r="B5" t="s">
        <v>359</v>
      </c>
    </row>
    <row r="6" spans="1:2" x14ac:dyDescent="0.2">
      <c r="A6" t="s">
        <v>916</v>
      </c>
      <c r="B6" t="s">
        <v>359</v>
      </c>
    </row>
    <row r="7" spans="1:2" x14ac:dyDescent="0.2">
      <c r="A7" t="s">
        <v>917</v>
      </c>
      <c r="B7" t="s">
        <v>359</v>
      </c>
    </row>
    <row r="8" spans="1:2" x14ac:dyDescent="0.2">
      <c r="A8" t="s">
        <v>918</v>
      </c>
      <c r="B8" t="s">
        <v>359</v>
      </c>
    </row>
    <row r="9" spans="1:2" x14ac:dyDescent="0.2">
      <c r="A9" t="s">
        <v>919</v>
      </c>
      <c r="B9" t="s">
        <v>359</v>
      </c>
    </row>
    <row r="10" spans="1:2" x14ac:dyDescent="0.2">
      <c r="A10" t="s">
        <v>920</v>
      </c>
      <c r="B10" t="s">
        <v>359</v>
      </c>
    </row>
    <row r="11" spans="1:2" x14ac:dyDescent="0.2">
      <c r="A11" t="s">
        <v>921</v>
      </c>
      <c r="B11" t="s">
        <v>359</v>
      </c>
    </row>
    <row r="12" spans="1:2" x14ac:dyDescent="0.2">
      <c r="A12" t="s">
        <v>922</v>
      </c>
      <c r="B12" t="s">
        <v>359</v>
      </c>
    </row>
    <row r="13" spans="1:2" x14ac:dyDescent="0.2">
      <c r="A13" t="s">
        <v>923</v>
      </c>
      <c r="B13" t="s">
        <v>359</v>
      </c>
    </row>
    <row r="14" spans="1:2" x14ac:dyDescent="0.2">
      <c r="A14" t="s">
        <v>924</v>
      </c>
      <c r="B14" t="s">
        <v>359</v>
      </c>
    </row>
    <row r="15" spans="1:2" x14ac:dyDescent="0.2">
      <c r="A15" t="s">
        <v>925</v>
      </c>
      <c r="B15" t="s">
        <v>359</v>
      </c>
    </row>
    <row r="16" spans="1:2" x14ac:dyDescent="0.2">
      <c r="A16" t="s">
        <v>926</v>
      </c>
      <c r="B16" t="s">
        <v>359</v>
      </c>
    </row>
    <row r="17" spans="1:2" x14ac:dyDescent="0.2">
      <c r="A17" t="s">
        <v>927</v>
      </c>
      <c r="B17" t="s">
        <v>359</v>
      </c>
    </row>
    <row r="18" spans="1:2" x14ac:dyDescent="0.2">
      <c r="A18" t="s">
        <v>928</v>
      </c>
      <c r="B18" t="s">
        <v>359</v>
      </c>
    </row>
    <row r="19" spans="1:2" x14ac:dyDescent="0.2">
      <c r="A19" t="s">
        <v>929</v>
      </c>
      <c r="B19" t="s">
        <v>359</v>
      </c>
    </row>
    <row r="20" spans="1:2" x14ac:dyDescent="0.2">
      <c r="A20" t="s">
        <v>930</v>
      </c>
      <c r="B20" t="s">
        <v>359</v>
      </c>
    </row>
    <row r="21" spans="1:2" x14ac:dyDescent="0.2">
      <c r="A21" t="s">
        <v>931</v>
      </c>
      <c r="B21" t="s">
        <v>359</v>
      </c>
    </row>
    <row r="22" spans="1:2" x14ac:dyDescent="0.2">
      <c r="A22" t="s">
        <v>932</v>
      </c>
      <c r="B22" t="s">
        <v>359</v>
      </c>
    </row>
    <row r="23" spans="1:2" x14ac:dyDescent="0.2">
      <c r="A23" t="s">
        <v>933</v>
      </c>
      <c r="B23" t="s">
        <v>359</v>
      </c>
    </row>
    <row r="24" spans="1:2" x14ac:dyDescent="0.2">
      <c r="A24" t="s">
        <v>934</v>
      </c>
      <c r="B24" t="s">
        <v>359</v>
      </c>
    </row>
    <row r="25" spans="1:2" x14ac:dyDescent="0.2">
      <c r="A25" t="s">
        <v>935</v>
      </c>
      <c r="B25" t="s">
        <v>359</v>
      </c>
    </row>
    <row r="26" spans="1:2" x14ac:dyDescent="0.2">
      <c r="A26" t="s">
        <v>936</v>
      </c>
      <c r="B26" t="s">
        <v>359</v>
      </c>
    </row>
    <row r="27" spans="1:2" x14ac:dyDescent="0.2">
      <c r="A27" t="s">
        <v>937</v>
      </c>
      <c r="B27" t="s">
        <v>359</v>
      </c>
    </row>
    <row r="28" spans="1:2" x14ac:dyDescent="0.2">
      <c r="A28" t="s">
        <v>938</v>
      </c>
      <c r="B28" t="s">
        <v>359</v>
      </c>
    </row>
    <row r="29" spans="1:2" x14ac:dyDescent="0.2">
      <c r="A29" t="s">
        <v>939</v>
      </c>
      <c r="B29" t="s">
        <v>359</v>
      </c>
    </row>
    <row r="30" spans="1:2" x14ac:dyDescent="0.2">
      <c r="A30" t="s">
        <v>940</v>
      </c>
      <c r="B30" t="s">
        <v>359</v>
      </c>
    </row>
    <row r="31" spans="1:2" x14ac:dyDescent="0.2">
      <c r="A31" t="s">
        <v>941</v>
      </c>
      <c r="B31" t="s">
        <v>359</v>
      </c>
    </row>
    <row r="32" spans="1:2" x14ac:dyDescent="0.2">
      <c r="A32" t="s">
        <v>942</v>
      </c>
      <c r="B32" t="s">
        <v>359</v>
      </c>
    </row>
    <row r="33" spans="1:2" x14ac:dyDescent="0.2">
      <c r="A33" t="s">
        <v>943</v>
      </c>
      <c r="B33" t="s">
        <v>359</v>
      </c>
    </row>
    <row r="34" spans="1:2" x14ac:dyDescent="0.2">
      <c r="A34" t="s">
        <v>944</v>
      </c>
      <c r="B34" t="s">
        <v>359</v>
      </c>
    </row>
    <row r="35" spans="1:2" x14ac:dyDescent="0.2">
      <c r="A35" t="s">
        <v>945</v>
      </c>
      <c r="B35" t="s">
        <v>359</v>
      </c>
    </row>
    <row r="36" spans="1:2" x14ac:dyDescent="0.2">
      <c r="A36" t="s">
        <v>946</v>
      </c>
      <c r="B36" t="s">
        <v>359</v>
      </c>
    </row>
    <row r="37" spans="1:2" x14ac:dyDescent="0.2">
      <c r="A37" t="s">
        <v>947</v>
      </c>
      <c r="B37" t="s">
        <v>359</v>
      </c>
    </row>
    <row r="38" spans="1:2" x14ac:dyDescent="0.2">
      <c r="A38" t="s">
        <v>948</v>
      </c>
      <c r="B38" t="s">
        <v>359</v>
      </c>
    </row>
    <row r="39" spans="1:2" x14ac:dyDescent="0.2">
      <c r="A39" t="s">
        <v>949</v>
      </c>
      <c r="B39" t="s">
        <v>359</v>
      </c>
    </row>
    <row r="40" spans="1:2" x14ac:dyDescent="0.2">
      <c r="A40" t="s">
        <v>950</v>
      </c>
      <c r="B40" t="s">
        <v>359</v>
      </c>
    </row>
    <row r="41" spans="1:2" x14ac:dyDescent="0.2">
      <c r="A41" t="s">
        <v>951</v>
      </c>
      <c r="B41" t="s">
        <v>359</v>
      </c>
    </row>
    <row r="42" spans="1:2" x14ac:dyDescent="0.2">
      <c r="A42" t="s">
        <v>952</v>
      </c>
      <c r="B42" t="s">
        <v>359</v>
      </c>
    </row>
    <row r="43" spans="1:2" x14ac:dyDescent="0.2">
      <c r="A43" t="s">
        <v>953</v>
      </c>
      <c r="B43" t="s">
        <v>359</v>
      </c>
    </row>
    <row r="44" spans="1:2" x14ac:dyDescent="0.2">
      <c r="A44" t="s">
        <v>954</v>
      </c>
      <c r="B44" t="s">
        <v>359</v>
      </c>
    </row>
    <row r="45" spans="1:2" x14ac:dyDescent="0.2">
      <c r="A45" t="s">
        <v>955</v>
      </c>
      <c r="B45" t="s">
        <v>359</v>
      </c>
    </row>
    <row r="46" spans="1:2" x14ac:dyDescent="0.2">
      <c r="A46" t="s">
        <v>956</v>
      </c>
      <c r="B46" t="s">
        <v>359</v>
      </c>
    </row>
    <row r="47" spans="1:2" x14ac:dyDescent="0.2">
      <c r="A47" t="s">
        <v>957</v>
      </c>
      <c r="B47" t="s">
        <v>359</v>
      </c>
    </row>
    <row r="48" spans="1:2" x14ac:dyDescent="0.2">
      <c r="A48" t="s">
        <v>958</v>
      </c>
      <c r="B48" t="s">
        <v>359</v>
      </c>
    </row>
    <row r="49" spans="1:2" x14ac:dyDescent="0.2">
      <c r="A49" t="s">
        <v>959</v>
      </c>
      <c r="B49" t="s">
        <v>359</v>
      </c>
    </row>
    <row r="50" spans="1:2" x14ac:dyDescent="0.2">
      <c r="A50" t="s">
        <v>960</v>
      </c>
      <c r="B50" t="s">
        <v>359</v>
      </c>
    </row>
    <row r="51" spans="1:2" x14ac:dyDescent="0.2">
      <c r="A51" t="s">
        <v>1043</v>
      </c>
      <c r="B51" t="s">
        <v>359</v>
      </c>
    </row>
    <row r="52" spans="1:2" x14ac:dyDescent="0.2">
      <c r="A52" t="s">
        <v>1044</v>
      </c>
      <c r="B52" t="s">
        <v>359</v>
      </c>
    </row>
    <row r="53" spans="1:2" x14ac:dyDescent="0.2">
      <c r="A53" t="s">
        <v>1045</v>
      </c>
      <c r="B53" t="s">
        <v>359</v>
      </c>
    </row>
    <row r="54" spans="1:2" x14ac:dyDescent="0.2">
      <c r="A54" t="s">
        <v>961</v>
      </c>
      <c r="B54" t="s">
        <v>359</v>
      </c>
    </row>
    <row r="55" spans="1:2" x14ac:dyDescent="0.2">
      <c r="A55" t="s">
        <v>962</v>
      </c>
      <c r="B55" t="s">
        <v>359</v>
      </c>
    </row>
    <row r="56" spans="1:2" x14ac:dyDescent="0.2">
      <c r="A56" t="s">
        <v>963</v>
      </c>
      <c r="B56" t="s">
        <v>359</v>
      </c>
    </row>
    <row r="57" spans="1:2" x14ac:dyDescent="0.2">
      <c r="A57" t="s">
        <v>964</v>
      </c>
      <c r="B57" t="s">
        <v>359</v>
      </c>
    </row>
    <row r="58" spans="1:2" x14ac:dyDescent="0.2">
      <c r="A58" t="s">
        <v>965</v>
      </c>
      <c r="B58" t="s">
        <v>359</v>
      </c>
    </row>
    <row r="59" spans="1:2" x14ac:dyDescent="0.2">
      <c r="A59" t="s">
        <v>966</v>
      </c>
      <c r="B59" t="s">
        <v>359</v>
      </c>
    </row>
    <row r="60" spans="1:2" x14ac:dyDescent="0.2">
      <c r="A60" t="s">
        <v>967</v>
      </c>
      <c r="B60" t="s">
        <v>359</v>
      </c>
    </row>
    <row r="61" spans="1:2" x14ac:dyDescent="0.2">
      <c r="A61" t="s">
        <v>968</v>
      </c>
      <c r="B61" t="s">
        <v>359</v>
      </c>
    </row>
    <row r="62" spans="1:2" x14ac:dyDescent="0.2">
      <c r="A62" t="s">
        <v>969</v>
      </c>
      <c r="B62" t="s">
        <v>359</v>
      </c>
    </row>
    <row r="63" spans="1:2" x14ac:dyDescent="0.2">
      <c r="A63" t="s">
        <v>970</v>
      </c>
      <c r="B63" t="s">
        <v>359</v>
      </c>
    </row>
    <row r="64" spans="1:2" x14ac:dyDescent="0.2">
      <c r="A64" t="s">
        <v>971</v>
      </c>
      <c r="B64" t="s">
        <v>359</v>
      </c>
    </row>
    <row r="65" spans="1:2" x14ac:dyDescent="0.2">
      <c r="A65" t="s">
        <v>972</v>
      </c>
      <c r="B65" t="s">
        <v>359</v>
      </c>
    </row>
    <row r="66" spans="1:2" x14ac:dyDescent="0.2">
      <c r="A66" t="s">
        <v>973</v>
      </c>
      <c r="B66" t="s">
        <v>359</v>
      </c>
    </row>
    <row r="67" spans="1:2" x14ac:dyDescent="0.2">
      <c r="A67" t="s">
        <v>974</v>
      </c>
      <c r="B67" t="s">
        <v>359</v>
      </c>
    </row>
    <row r="68" spans="1:2" x14ac:dyDescent="0.2">
      <c r="A68" t="s">
        <v>975</v>
      </c>
      <c r="B68" t="s">
        <v>359</v>
      </c>
    </row>
    <row r="69" spans="1:2" x14ac:dyDescent="0.2">
      <c r="A69" t="s">
        <v>976</v>
      </c>
      <c r="B69" t="s">
        <v>359</v>
      </c>
    </row>
    <row r="70" spans="1:2" x14ac:dyDescent="0.2">
      <c r="A70" t="s">
        <v>977</v>
      </c>
      <c r="B70" t="s">
        <v>359</v>
      </c>
    </row>
    <row r="71" spans="1:2" x14ac:dyDescent="0.2">
      <c r="A71" t="s">
        <v>978</v>
      </c>
      <c r="B71" t="s">
        <v>359</v>
      </c>
    </row>
    <row r="72" spans="1:2" x14ac:dyDescent="0.2">
      <c r="A72" t="s">
        <v>979</v>
      </c>
      <c r="B72" t="s">
        <v>359</v>
      </c>
    </row>
    <row r="73" spans="1:2" x14ac:dyDescent="0.2">
      <c r="A73" t="s">
        <v>980</v>
      </c>
      <c r="B73" t="s">
        <v>359</v>
      </c>
    </row>
    <row r="74" spans="1:2" x14ac:dyDescent="0.2">
      <c r="A74" t="s">
        <v>981</v>
      </c>
      <c r="B74" t="s">
        <v>359</v>
      </c>
    </row>
    <row r="75" spans="1:2" x14ac:dyDescent="0.2">
      <c r="A75" t="s">
        <v>982</v>
      </c>
      <c r="B75" t="s">
        <v>359</v>
      </c>
    </row>
    <row r="76" spans="1:2" x14ac:dyDescent="0.2">
      <c r="A76" t="s">
        <v>983</v>
      </c>
      <c r="B76" t="s">
        <v>359</v>
      </c>
    </row>
    <row r="77" spans="1:2" x14ac:dyDescent="0.2">
      <c r="A77" t="s">
        <v>984</v>
      </c>
      <c r="B77" t="s">
        <v>359</v>
      </c>
    </row>
    <row r="78" spans="1:2" x14ac:dyDescent="0.2">
      <c r="A78" t="s">
        <v>985</v>
      </c>
      <c r="B78" t="s">
        <v>359</v>
      </c>
    </row>
    <row r="79" spans="1:2" x14ac:dyDescent="0.2">
      <c r="A79" t="s">
        <v>1570</v>
      </c>
      <c r="B79" t="s">
        <v>359</v>
      </c>
    </row>
    <row r="80" spans="1:2" x14ac:dyDescent="0.2">
      <c r="A80" t="s">
        <v>1571</v>
      </c>
      <c r="B80" t="s">
        <v>359</v>
      </c>
    </row>
    <row r="81" spans="1:2" x14ac:dyDescent="0.2">
      <c r="A81" t="s">
        <v>986</v>
      </c>
      <c r="B81" t="s">
        <v>359</v>
      </c>
    </row>
    <row r="82" spans="1:2" x14ac:dyDescent="0.2">
      <c r="A82" t="s">
        <v>987</v>
      </c>
      <c r="B82" t="s">
        <v>359</v>
      </c>
    </row>
    <row r="83" spans="1:2" x14ac:dyDescent="0.2">
      <c r="A83" t="s">
        <v>1572</v>
      </c>
      <c r="B83" t="s">
        <v>359</v>
      </c>
    </row>
    <row r="84" spans="1:2" x14ac:dyDescent="0.2">
      <c r="A84" t="s">
        <v>1573</v>
      </c>
      <c r="B84" t="s">
        <v>359</v>
      </c>
    </row>
    <row r="85" spans="1:2" x14ac:dyDescent="0.2">
      <c r="A85" t="s">
        <v>1574</v>
      </c>
      <c r="B85" t="s">
        <v>359</v>
      </c>
    </row>
    <row r="86" spans="1:2" x14ac:dyDescent="0.2">
      <c r="A86" t="s">
        <v>1575</v>
      </c>
      <c r="B86" t="s">
        <v>359</v>
      </c>
    </row>
    <row r="87" spans="1:2" x14ac:dyDescent="0.2">
      <c r="A87" t="s">
        <v>1576</v>
      </c>
      <c r="B87" t="s">
        <v>359</v>
      </c>
    </row>
    <row r="88" spans="1:2" x14ac:dyDescent="0.2">
      <c r="A88" t="s">
        <v>988</v>
      </c>
      <c r="B88" t="s">
        <v>359</v>
      </c>
    </row>
    <row r="89" spans="1:2" x14ac:dyDescent="0.2">
      <c r="A89" t="s">
        <v>989</v>
      </c>
      <c r="B89" t="s">
        <v>359</v>
      </c>
    </row>
    <row r="90" spans="1:2" x14ac:dyDescent="0.2">
      <c r="A90" t="s">
        <v>431</v>
      </c>
      <c r="B90" t="s">
        <v>359</v>
      </c>
    </row>
    <row r="91" spans="1:2" x14ac:dyDescent="0.2">
      <c r="A91" t="s">
        <v>432</v>
      </c>
      <c r="B91" t="s">
        <v>359</v>
      </c>
    </row>
    <row r="92" spans="1:2" x14ac:dyDescent="0.2">
      <c r="A92" t="s">
        <v>433</v>
      </c>
      <c r="B92" t="s">
        <v>359</v>
      </c>
    </row>
  </sheetData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3"/>
  <dimension ref="A1"/>
  <sheetViews>
    <sheetView workbookViewId="0">
      <selection activeCell="A2" sqref="A2:B1400"/>
    </sheetView>
  </sheetViews>
  <sheetFormatPr defaultRowHeight="12.7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K25"/>
  <sheetViews>
    <sheetView workbookViewId="0">
      <selection activeCell="C2" sqref="C2:C13"/>
    </sheetView>
  </sheetViews>
  <sheetFormatPr defaultRowHeight="12.75" x14ac:dyDescent="0.2"/>
  <cols>
    <col min="1" max="1" width="10.85546875" customWidth="1"/>
    <col min="2" max="2" width="10.7109375" bestFit="1" customWidth="1"/>
    <col min="3" max="3" width="10.5703125" customWidth="1"/>
    <col min="4" max="4" width="15.5703125" customWidth="1"/>
    <col min="6" max="6" width="10.7109375" customWidth="1"/>
  </cols>
  <sheetData>
    <row r="1" spans="1:11" x14ac:dyDescent="0.2">
      <c r="A1" s="36" t="s">
        <v>31</v>
      </c>
      <c r="B1" s="36" t="s">
        <v>32</v>
      </c>
      <c r="C1" s="36" t="s">
        <v>33</v>
      </c>
      <c r="D1" s="36" t="s">
        <v>34</v>
      </c>
      <c r="E1" s="36" t="s">
        <v>28</v>
      </c>
      <c r="F1" s="36" t="s">
        <v>35</v>
      </c>
      <c r="G1" s="36" t="s">
        <v>67</v>
      </c>
      <c r="H1" s="36" t="s">
        <v>68</v>
      </c>
      <c r="I1" s="36" t="s">
        <v>17</v>
      </c>
      <c r="J1" s="36" t="s">
        <v>18</v>
      </c>
      <c r="K1" s="36" t="s">
        <v>19</v>
      </c>
    </row>
    <row r="2" spans="1:11" x14ac:dyDescent="0.2">
      <c r="A2" s="49" t="s">
        <v>115</v>
      </c>
      <c r="B2" t="s">
        <v>36</v>
      </c>
      <c r="C2">
        <f t="shared" ref="C2:C13" si="0">Param_Year</f>
        <v>2020</v>
      </c>
      <c r="D2" t="str">
        <f t="shared" ref="D2:D13" si="1">B2&amp;" "&amp;$C2</f>
        <v>January 2020</v>
      </c>
      <c r="E2">
        <v>1</v>
      </c>
      <c r="F2" t="str">
        <f>LEFT($B2,3)&amp;" "&amp;RIGHT($C2,2)</f>
        <v>Jan 20</v>
      </c>
      <c r="G2">
        <f>C2-1</f>
        <v>2019</v>
      </c>
      <c r="H2" t="str">
        <f>LEFT(F2,3)&amp;" "&amp;RIGHT(G2,2)</f>
        <v>Jan 19</v>
      </c>
    </row>
    <row r="3" spans="1:11" x14ac:dyDescent="0.2">
      <c r="A3" s="49" t="s">
        <v>116</v>
      </c>
      <c r="B3" t="s">
        <v>37</v>
      </c>
      <c r="C3">
        <f t="shared" si="0"/>
        <v>2020</v>
      </c>
      <c r="D3" t="str">
        <f t="shared" si="1"/>
        <v>February 2020</v>
      </c>
      <c r="E3">
        <v>2</v>
      </c>
      <c r="F3" t="str">
        <f t="shared" ref="F3:F13" si="2">LEFT($B3,3)&amp;" "&amp;RIGHT($C3,2)</f>
        <v>Feb 20</v>
      </c>
      <c r="G3">
        <f t="shared" ref="G3:G13" si="3">C3-1</f>
        <v>2019</v>
      </c>
      <c r="H3" t="str">
        <f t="shared" ref="H3:H13" si="4">LEFT(F3,3)&amp;" "&amp;RIGHT(G3,2)</f>
        <v>Feb 19</v>
      </c>
    </row>
    <row r="4" spans="1:11" x14ac:dyDescent="0.2">
      <c r="A4" s="49" t="s">
        <v>117</v>
      </c>
      <c r="B4" t="s">
        <v>38</v>
      </c>
      <c r="C4">
        <f t="shared" si="0"/>
        <v>2020</v>
      </c>
      <c r="D4" t="str">
        <f t="shared" si="1"/>
        <v>March 2020</v>
      </c>
      <c r="E4">
        <v>3</v>
      </c>
      <c r="F4" t="str">
        <f t="shared" si="2"/>
        <v>Mar 20</v>
      </c>
      <c r="G4">
        <f t="shared" si="3"/>
        <v>2019</v>
      </c>
      <c r="H4" t="str">
        <f t="shared" si="4"/>
        <v>Mar 19</v>
      </c>
    </row>
    <row r="5" spans="1:11" x14ac:dyDescent="0.2">
      <c r="A5" s="49" t="s">
        <v>118</v>
      </c>
      <c r="B5" t="s">
        <v>39</v>
      </c>
      <c r="C5">
        <f t="shared" si="0"/>
        <v>2020</v>
      </c>
      <c r="D5" t="str">
        <f t="shared" si="1"/>
        <v>April 2020</v>
      </c>
      <c r="E5">
        <v>4</v>
      </c>
      <c r="F5" t="str">
        <f t="shared" si="2"/>
        <v>Apr 20</v>
      </c>
      <c r="G5">
        <f t="shared" si="3"/>
        <v>2019</v>
      </c>
      <c r="H5" t="str">
        <f t="shared" si="4"/>
        <v>Apr 19</v>
      </c>
    </row>
    <row r="6" spans="1:11" x14ac:dyDescent="0.2">
      <c r="A6" s="49" t="s">
        <v>119</v>
      </c>
      <c r="B6" t="s">
        <v>40</v>
      </c>
      <c r="C6">
        <f t="shared" si="0"/>
        <v>2020</v>
      </c>
      <c r="D6" t="str">
        <f t="shared" si="1"/>
        <v>May 2020</v>
      </c>
      <c r="E6">
        <v>5</v>
      </c>
      <c r="F6" t="str">
        <f t="shared" si="2"/>
        <v>May 20</v>
      </c>
      <c r="G6">
        <f t="shared" si="3"/>
        <v>2019</v>
      </c>
      <c r="H6" t="str">
        <f t="shared" si="4"/>
        <v>May 19</v>
      </c>
    </row>
    <row r="7" spans="1:11" x14ac:dyDescent="0.2">
      <c r="A7" s="49" t="s">
        <v>120</v>
      </c>
      <c r="B7" t="s">
        <v>41</v>
      </c>
      <c r="C7">
        <f t="shared" si="0"/>
        <v>2020</v>
      </c>
      <c r="D7" t="str">
        <f t="shared" si="1"/>
        <v>June 2020</v>
      </c>
      <c r="E7">
        <v>6</v>
      </c>
      <c r="F7" t="str">
        <f t="shared" si="2"/>
        <v>Jun 20</v>
      </c>
      <c r="G7">
        <f t="shared" si="3"/>
        <v>2019</v>
      </c>
      <c r="H7" t="str">
        <f t="shared" si="4"/>
        <v>Jun 19</v>
      </c>
    </row>
    <row r="8" spans="1:11" x14ac:dyDescent="0.2">
      <c r="A8" s="49" t="s">
        <v>121</v>
      </c>
      <c r="B8" t="s">
        <v>42</v>
      </c>
      <c r="C8">
        <f t="shared" si="0"/>
        <v>2020</v>
      </c>
      <c r="D8" t="str">
        <f t="shared" si="1"/>
        <v>July 2020</v>
      </c>
      <c r="E8">
        <v>7</v>
      </c>
      <c r="F8" t="str">
        <f t="shared" si="2"/>
        <v>Jul 20</v>
      </c>
      <c r="G8">
        <f t="shared" si="3"/>
        <v>2019</v>
      </c>
      <c r="H8" t="str">
        <f t="shared" si="4"/>
        <v>Jul 19</v>
      </c>
    </row>
    <row r="9" spans="1:11" x14ac:dyDescent="0.2">
      <c r="A9" s="49" t="s">
        <v>122</v>
      </c>
      <c r="B9" t="s">
        <v>43</v>
      </c>
      <c r="C9">
        <f t="shared" si="0"/>
        <v>2020</v>
      </c>
      <c r="D9" t="str">
        <f t="shared" si="1"/>
        <v>August 2020</v>
      </c>
      <c r="E9">
        <v>8</v>
      </c>
      <c r="F9" t="str">
        <f t="shared" si="2"/>
        <v>Aug 20</v>
      </c>
      <c r="G9">
        <f t="shared" si="3"/>
        <v>2019</v>
      </c>
      <c r="H9" t="str">
        <f t="shared" si="4"/>
        <v>Aug 19</v>
      </c>
    </row>
    <row r="10" spans="1:11" x14ac:dyDescent="0.2">
      <c r="A10" s="49" t="s">
        <v>123</v>
      </c>
      <c r="B10" t="s">
        <v>44</v>
      </c>
      <c r="C10">
        <f t="shared" si="0"/>
        <v>2020</v>
      </c>
      <c r="D10" t="str">
        <f t="shared" si="1"/>
        <v>September 2020</v>
      </c>
      <c r="E10">
        <v>9</v>
      </c>
      <c r="F10" t="str">
        <f t="shared" si="2"/>
        <v>Sep 20</v>
      </c>
      <c r="G10">
        <f t="shared" si="3"/>
        <v>2019</v>
      </c>
      <c r="H10" t="str">
        <f t="shared" si="4"/>
        <v>Sep 19</v>
      </c>
    </row>
    <row r="11" spans="1:11" x14ac:dyDescent="0.2">
      <c r="A11" s="49" t="s">
        <v>124</v>
      </c>
      <c r="B11" t="s">
        <v>45</v>
      </c>
      <c r="C11">
        <f t="shared" si="0"/>
        <v>2020</v>
      </c>
      <c r="D11" t="str">
        <f t="shared" si="1"/>
        <v>October 2020</v>
      </c>
      <c r="E11">
        <v>10</v>
      </c>
      <c r="F11" t="str">
        <f t="shared" si="2"/>
        <v>Oct 20</v>
      </c>
      <c r="G11">
        <f t="shared" si="3"/>
        <v>2019</v>
      </c>
      <c r="H11" t="str">
        <f t="shared" si="4"/>
        <v>Oct 19</v>
      </c>
    </row>
    <row r="12" spans="1:11" x14ac:dyDescent="0.2">
      <c r="A12" s="49" t="s">
        <v>125</v>
      </c>
      <c r="B12" t="s">
        <v>46</v>
      </c>
      <c r="C12">
        <f t="shared" si="0"/>
        <v>2020</v>
      </c>
      <c r="D12" t="str">
        <f t="shared" si="1"/>
        <v>November 2020</v>
      </c>
      <c r="E12">
        <v>11</v>
      </c>
      <c r="F12" t="str">
        <f t="shared" si="2"/>
        <v>Nov 20</v>
      </c>
      <c r="G12">
        <f t="shared" si="3"/>
        <v>2019</v>
      </c>
      <c r="H12" t="str">
        <f t="shared" si="4"/>
        <v>Nov 19</v>
      </c>
    </row>
    <row r="13" spans="1:11" x14ac:dyDescent="0.2">
      <c r="A13" s="49" t="s">
        <v>126</v>
      </c>
      <c r="B13" t="s">
        <v>47</v>
      </c>
      <c r="C13">
        <f t="shared" si="0"/>
        <v>2020</v>
      </c>
      <c r="D13" t="str">
        <f t="shared" si="1"/>
        <v>December 2020</v>
      </c>
      <c r="E13">
        <v>12</v>
      </c>
      <c r="F13" t="str">
        <f t="shared" si="2"/>
        <v>Dec 20</v>
      </c>
      <c r="G13">
        <f t="shared" si="3"/>
        <v>2019</v>
      </c>
      <c r="H13" t="str">
        <f t="shared" si="4"/>
        <v>Dec 19</v>
      </c>
      <c r="I13">
        <f>VLOOKUP(12,E:G,3,0)-1</f>
        <v>2018</v>
      </c>
      <c r="J13">
        <f>I13-1</f>
        <v>2017</v>
      </c>
      <c r="K13">
        <f>J13-1</f>
        <v>2016</v>
      </c>
    </row>
    <row r="14" spans="1:11" x14ac:dyDescent="0.2">
      <c r="A14" s="49"/>
    </row>
    <row r="15" spans="1:11" x14ac:dyDescent="0.2">
      <c r="A15" s="49"/>
    </row>
    <row r="16" spans="1:11" x14ac:dyDescent="0.2">
      <c r="A16" s="49"/>
    </row>
    <row r="17" spans="1:4" x14ac:dyDescent="0.2">
      <c r="A17" s="49"/>
    </row>
    <row r="18" spans="1:4" x14ac:dyDescent="0.2">
      <c r="A18" s="49"/>
    </row>
    <row r="19" spans="1:4" x14ac:dyDescent="0.2">
      <c r="A19" s="49"/>
    </row>
    <row r="20" spans="1:4" x14ac:dyDescent="0.2">
      <c r="A20" s="49"/>
    </row>
    <row r="21" spans="1:4" x14ac:dyDescent="0.2">
      <c r="A21" s="9"/>
      <c r="B21" s="9"/>
      <c r="C21" s="9"/>
      <c r="D21" s="9"/>
    </row>
    <row r="22" spans="1:4" x14ac:dyDescent="0.2">
      <c r="A22" s="47"/>
      <c r="B22" s="9"/>
      <c r="C22" s="9"/>
      <c r="D22" s="9"/>
    </row>
    <row r="23" spans="1:4" x14ac:dyDescent="0.2">
      <c r="A23" s="47"/>
      <c r="B23" s="9"/>
      <c r="C23" s="9"/>
      <c r="D23" s="48"/>
    </row>
    <row r="24" spans="1:4" x14ac:dyDescent="0.2">
      <c r="A24" s="47"/>
      <c r="B24" s="9"/>
      <c r="C24" s="9"/>
      <c r="D24" s="9"/>
    </row>
    <row r="25" spans="1:4" x14ac:dyDescent="0.2">
      <c r="A25" s="9"/>
      <c r="B25" s="9"/>
      <c r="C25" s="9"/>
      <c r="D25" s="9"/>
    </row>
  </sheetData>
  <phoneticPr fontId="0" type="noConversion"/>
  <pageMargins left="0.75" right="0.75" top="1" bottom="1" header="0.5" footer="0.5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4"/>
  <dimension ref="A2:B16"/>
  <sheetViews>
    <sheetView workbookViewId="0">
      <selection activeCell="A2" sqref="A2:B16"/>
    </sheetView>
  </sheetViews>
  <sheetFormatPr defaultRowHeight="12.75" x14ac:dyDescent="0.2"/>
  <sheetData>
    <row r="2" spans="1:2" x14ac:dyDescent="0.2">
      <c r="A2" t="s">
        <v>434</v>
      </c>
      <c r="B2" t="s">
        <v>361</v>
      </c>
    </row>
    <row r="3" spans="1:2" x14ac:dyDescent="0.2">
      <c r="A3" t="s">
        <v>435</v>
      </c>
      <c r="B3" t="s">
        <v>361</v>
      </c>
    </row>
    <row r="4" spans="1:2" x14ac:dyDescent="0.2">
      <c r="A4" t="s">
        <v>1577</v>
      </c>
      <c r="B4" t="s">
        <v>361</v>
      </c>
    </row>
    <row r="5" spans="1:2" x14ac:dyDescent="0.2">
      <c r="A5" t="s">
        <v>1578</v>
      </c>
      <c r="B5" t="s">
        <v>361</v>
      </c>
    </row>
    <row r="6" spans="1:2" x14ac:dyDescent="0.2">
      <c r="A6" t="s">
        <v>480</v>
      </c>
      <c r="B6" t="s">
        <v>361</v>
      </c>
    </row>
    <row r="7" spans="1:2" x14ac:dyDescent="0.2">
      <c r="A7" t="s">
        <v>436</v>
      </c>
      <c r="B7" t="s">
        <v>361</v>
      </c>
    </row>
    <row r="8" spans="1:2" x14ac:dyDescent="0.2">
      <c r="A8" t="s">
        <v>437</v>
      </c>
      <c r="B8" t="s">
        <v>361</v>
      </c>
    </row>
    <row r="9" spans="1:2" x14ac:dyDescent="0.2">
      <c r="A9" t="s">
        <v>1579</v>
      </c>
      <c r="B9" t="s">
        <v>361</v>
      </c>
    </row>
    <row r="10" spans="1:2" x14ac:dyDescent="0.2">
      <c r="A10" t="s">
        <v>438</v>
      </c>
      <c r="B10" t="s">
        <v>361</v>
      </c>
    </row>
    <row r="11" spans="1:2" x14ac:dyDescent="0.2">
      <c r="A11" t="s">
        <v>1580</v>
      </c>
      <c r="B11" t="s">
        <v>361</v>
      </c>
    </row>
    <row r="12" spans="1:2" x14ac:dyDescent="0.2">
      <c r="A12" t="s">
        <v>439</v>
      </c>
      <c r="B12" t="s">
        <v>361</v>
      </c>
    </row>
    <row r="13" spans="1:2" x14ac:dyDescent="0.2">
      <c r="A13" t="s">
        <v>440</v>
      </c>
      <c r="B13" t="s">
        <v>361</v>
      </c>
    </row>
    <row r="14" spans="1:2" x14ac:dyDescent="0.2">
      <c r="A14" t="s">
        <v>441</v>
      </c>
      <c r="B14" t="s">
        <v>361</v>
      </c>
    </row>
    <row r="15" spans="1:2" x14ac:dyDescent="0.2">
      <c r="A15" t="s">
        <v>442</v>
      </c>
      <c r="B15" t="s">
        <v>361</v>
      </c>
    </row>
    <row r="16" spans="1:2" x14ac:dyDescent="0.2">
      <c r="A16" t="s">
        <v>3515</v>
      </c>
      <c r="B16" t="s">
        <v>361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5"/>
  <dimension ref="A2:B29"/>
  <sheetViews>
    <sheetView workbookViewId="0">
      <selection activeCell="A2" sqref="A2:B29"/>
    </sheetView>
  </sheetViews>
  <sheetFormatPr defaultRowHeight="12.75" x14ac:dyDescent="0.2"/>
  <sheetData>
    <row r="2" spans="1:2" x14ac:dyDescent="0.2">
      <c r="A2" t="s">
        <v>1581</v>
      </c>
      <c r="B2" t="s">
        <v>362</v>
      </c>
    </row>
    <row r="3" spans="1:2" x14ac:dyDescent="0.2">
      <c r="A3" t="s">
        <v>1582</v>
      </c>
      <c r="B3" t="s">
        <v>362</v>
      </c>
    </row>
    <row r="4" spans="1:2" x14ac:dyDescent="0.2">
      <c r="A4" t="s">
        <v>1583</v>
      </c>
      <c r="B4" t="s">
        <v>362</v>
      </c>
    </row>
    <row r="5" spans="1:2" x14ac:dyDescent="0.2">
      <c r="A5" t="s">
        <v>1584</v>
      </c>
      <c r="B5" t="s">
        <v>362</v>
      </c>
    </row>
    <row r="6" spans="1:2" x14ac:dyDescent="0.2">
      <c r="A6" t="s">
        <v>1585</v>
      </c>
      <c r="B6" t="s">
        <v>362</v>
      </c>
    </row>
    <row r="7" spans="1:2" x14ac:dyDescent="0.2">
      <c r="A7" t="s">
        <v>1586</v>
      </c>
      <c r="B7" t="s">
        <v>362</v>
      </c>
    </row>
    <row r="8" spans="1:2" x14ac:dyDescent="0.2">
      <c r="A8" t="s">
        <v>1587</v>
      </c>
      <c r="B8" t="s">
        <v>362</v>
      </c>
    </row>
    <row r="9" spans="1:2" x14ac:dyDescent="0.2">
      <c r="A9" t="s">
        <v>1588</v>
      </c>
      <c r="B9" t="s">
        <v>362</v>
      </c>
    </row>
    <row r="10" spans="1:2" x14ac:dyDescent="0.2">
      <c r="A10" t="s">
        <v>1589</v>
      </c>
      <c r="B10" t="s">
        <v>362</v>
      </c>
    </row>
    <row r="11" spans="1:2" x14ac:dyDescent="0.2">
      <c r="A11" t="s">
        <v>1590</v>
      </c>
      <c r="B11" t="s">
        <v>362</v>
      </c>
    </row>
    <row r="12" spans="1:2" x14ac:dyDescent="0.2">
      <c r="A12" t="s">
        <v>1591</v>
      </c>
      <c r="B12" t="s">
        <v>362</v>
      </c>
    </row>
    <row r="13" spans="1:2" x14ac:dyDescent="0.2">
      <c r="A13" t="s">
        <v>1592</v>
      </c>
      <c r="B13" t="s">
        <v>362</v>
      </c>
    </row>
    <row r="14" spans="1:2" x14ac:dyDescent="0.2">
      <c r="A14" t="s">
        <v>1593</v>
      </c>
      <c r="B14" t="s">
        <v>362</v>
      </c>
    </row>
    <row r="15" spans="1:2" x14ac:dyDescent="0.2">
      <c r="A15" t="s">
        <v>1594</v>
      </c>
      <c r="B15" t="s">
        <v>362</v>
      </c>
    </row>
    <row r="16" spans="1:2" x14ac:dyDescent="0.2">
      <c r="A16" t="s">
        <v>1595</v>
      </c>
      <c r="B16" t="s">
        <v>362</v>
      </c>
    </row>
    <row r="17" spans="1:2" x14ac:dyDescent="0.2">
      <c r="A17" t="s">
        <v>1596</v>
      </c>
      <c r="B17" t="s">
        <v>362</v>
      </c>
    </row>
    <row r="18" spans="1:2" x14ac:dyDescent="0.2">
      <c r="A18" t="s">
        <v>1597</v>
      </c>
      <c r="B18" t="s">
        <v>362</v>
      </c>
    </row>
    <row r="19" spans="1:2" x14ac:dyDescent="0.2">
      <c r="A19" t="s">
        <v>1598</v>
      </c>
      <c r="B19" t="s">
        <v>362</v>
      </c>
    </row>
    <row r="20" spans="1:2" x14ac:dyDescent="0.2">
      <c r="A20" t="s">
        <v>1599</v>
      </c>
      <c r="B20" t="s">
        <v>362</v>
      </c>
    </row>
    <row r="21" spans="1:2" x14ac:dyDescent="0.2">
      <c r="A21" t="s">
        <v>1600</v>
      </c>
      <c r="B21" t="s">
        <v>362</v>
      </c>
    </row>
    <row r="22" spans="1:2" x14ac:dyDescent="0.2">
      <c r="A22" t="s">
        <v>1601</v>
      </c>
      <c r="B22" t="s">
        <v>362</v>
      </c>
    </row>
    <row r="23" spans="1:2" x14ac:dyDescent="0.2">
      <c r="A23" t="s">
        <v>1602</v>
      </c>
      <c r="B23" t="s">
        <v>362</v>
      </c>
    </row>
    <row r="24" spans="1:2" x14ac:dyDescent="0.2">
      <c r="A24" t="s">
        <v>1603</v>
      </c>
      <c r="B24" t="s">
        <v>362</v>
      </c>
    </row>
    <row r="25" spans="1:2" x14ac:dyDescent="0.2">
      <c r="A25" t="s">
        <v>1604</v>
      </c>
      <c r="B25" t="s">
        <v>362</v>
      </c>
    </row>
    <row r="26" spans="1:2" x14ac:dyDescent="0.2">
      <c r="A26" t="s">
        <v>1605</v>
      </c>
      <c r="B26" t="s">
        <v>362</v>
      </c>
    </row>
    <row r="27" spans="1:2" x14ac:dyDescent="0.2">
      <c r="A27" t="s">
        <v>1606</v>
      </c>
      <c r="B27" t="s">
        <v>362</v>
      </c>
    </row>
    <row r="28" spans="1:2" x14ac:dyDescent="0.2">
      <c r="A28" t="s">
        <v>443</v>
      </c>
      <c r="B28" t="s">
        <v>362</v>
      </c>
    </row>
    <row r="29" spans="1:2" x14ac:dyDescent="0.2">
      <c r="A29" t="s">
        <v>444</v>
      </c>
      <c r="B29" t="s">
        <v>362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6"/>
  <dimension ref="A2:B2"/>
  <sheetViews>
    <sheetView workbookViewId="0">
      <selection activeCell="A2" sqref="A2:B2"/>
    </sheetView>
  </sheetViews>
  <sheetFormatPr defaultRowHeight="12.75" x14ac:dyDescent="0.2"/>
  <sheetData>
    <row r="2" spans="1:2" x14ac:dyDescent="0.2">
      <c r="A2" t="s">
        <v>990</v>
      </c>
      <c r="B2" t="s">
        <v>363</v>
      </c>
    </row>
  </sheetData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37"/>
  <dimension ref="A2:B5"/>
  <sheetViews>
    <sheetView workbookViewId="0">
      <selection activeCell="A2" sqref="A2:B5"/>
    </sheetView>
  </sheetViews>
  <sheetFormatPr defaultRowHeight="12.75" x14ac:dyDescent="0.2"/>
  <sheetData>
    <row r="2" spans="1:2" x14ac:dyDescent="0.2">
      <c r="A2" t="s">
        <v>991</v>
      </c>
      <c r="B2" t="s">
        <v>364</v>
      </c>
    </row>
    <row r="3" spans="1:2" x14ac:dyDescent="0.2">
      <c r="A3" t="s">
        <v>992</v>
      </c>
      <c r="B3" t="s">
        <v>364</v>
      </c>
    </row>
    <row r="4" spans="1:2" x14ac:dyDescent="0.2">
      <c r="A4" t="s">
        <v>993</v>
      </c>
      <c r="B4" t="s">
        <v>364</v>
      </c>
    </row>
    <row r="5" spans="1:2" x14ac:dyDescent="0.2">
      <c r="A5" t="s">
        <v>994</v>
      </c>
      <c r="B5" t="s">
        <v>364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3"/>
  <dimension ref="A2:B5"/>
  <sheetViews>
    <sheetView workbookViewId="0">
      <selection activeCell="A2" sqref="A2:B5"/>
    </sheetView>
  </sheetViews>
  <sheetFormatPr defaultRowHeight="12.75" x14ac:dyDescent="0.2"/>
  <sheetData>
    <row r="2" spans="1:2" x14ac:dyDescent="0.2">
      <c r="A2" t="s">
        <v>995</v>
      </c>
      <c r="B2" t="s">
        <v>365</v>
      </c>
    </row>
    <row r="3" spans="1:2" x14ac:dyDescent="0.2">
      <c r="A3" t="s">
        <v>996</v>
      </c>
      <c r="B3" t="s">
        <v>365</v>
      </c>
    </row>
    <row r="4" spans="1:2" x14ac:dyDescent="0.2">
      <c r="A4" t="s">
        <v>997</v>
      </c>
      <c r="B4" t="s">
        <v>365</v>
      </c>
    </row>
    <row r="5" spans="1:2" x14ac:dyDescent="0.2">
      <c r="A5" t="s">
        <v>998</v>
      </c>
      <c r="B5" t="s">
        <v>365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8"/>
  <dimension ref="A2:B14"/>
  <sheetViews>
    <sheetView workbookViewId="0">
      <selection activeCell="A2" sqref="A2:B14"/>
    </sheetView>
  </sheetViews>
  <sheetFormatPr defaultRowHeight="12.75" x14ac:dyDescent="0.2"/>
  <sheetData>
    <row r="2" spans="1:2" x14ac:dyDescent="0.2">
      <c r="A2" t="s">
        <v>445</v>
      </c>
      <c r="B2" t="s">
        <v>367</v>
      </c>
    </row>
    <row r="3" spans="1:2" x14ac:dyDescent="0.2">
      <c r="A3" t="s">
        <v>446</v>
      </c>
      <c r="B3" t="s">
        <v>367</v>
      </c>
    </row>
    <row r="4" spans="1:2" x14ac:dyDescent="0.2">
      <c r="A4" t="s">
        <v>1620</v>
      </c>
      <c r="B4" t="s">
        <v>367</v>
      </c>
    </row>
    <row r="5" spans="1:2" x14ac:dyDescent="0.2">
      <c r="A5" t="s">
        <v>1621</v>
      </c>
      <c r="B5" t="s">
        <v>367</v>
      </c>
    </row>
    <row r="6" spans="1:2" x14ac:dyDescent="0.2">
      <c r="A6" t="s">
        <v>481</v>
      </c>
      <c r="B6" t="s">
        <v>367</v>
      </c>
    </row>
    <row r="7" spans="1:2" x14ac:dyDescent="0.2">
      <c r="A7" t="s">
        <v>447</v>
      </c>
      <c r="B7" t="s">
        <v>367</v>
      </c>
    </row>
    <row r="8" spans="1:2" x14ac:dyDescent="0.2">
      <c r="A8" t="s">
        <v>1622</v>
      </c>
      <c r="B8" t="s">
        <v>367</v>
      </c>
    </row>
    <row r="9" spans="1:2" x14ac:dyDescent="0.2">
      <c r="A9" t="s">
        <v>1623</v>
      </c>
      <c r="B9" t="s">
        <v>367</v>
      </c>
    </row>
    <row r="10" spans="1:2" x14ac:dyDescent="0.2">
      <c r="A10" t="s">
        <v>448</v>
      </c>
      <c r="B10" t="s">
        <v>367</v>
      </c>
    </row>
    <row r="11" spans="1:2" x14ac:dyDescent="0.2">
      <c r="A11" t="s">
        <v>1624</v>
      </c>
      <c r="B11" t="s">
        <v>367</v>
      </c>
    </row>
    <row r="12" spans="1:2" x14ac:dyDescent="0.2">
      <c r="A12" t="s">
        <v>1625</v>
      </c>
      <c r="B12" t="s">
        <v>367</v>
      </c>
    </row>
    <row r="13" spans="1:2" x14ac:dyDescent="0.2">
      <c r="A13" t="s">
        <v>449</v>
      </c>
      <c r="B13" t="s">
        <v>367</v>
      </c>
    </row>
    <row r="14" spans="1:2" x14ac:dyDescent="0.2">
      <c r="A14" t="s">
        <v>450</v>
      </c>
      <c r="B14" t="s">
        <v>367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39"/>
  <dimension ref="A2:B3"/>
  <sheetViews>
    <sheetView workbookViewId="0">
      <selection activeCell="A2" sqref="A2:B3"/>
    </sheetView>
  </sheetViews>
  <sheetFormatPr defaultRowHeight="12.75" x14ac:dyDescent="0.2"/>
  <sheetData>
    <row r="2" spans="1:2" x14ac:dyDescent="0.2">
      <c r="A2" t="s">
        <v>1626</v>
      </c>
      <c r="B2" t="s">
        <v>368</v>
      </c>
    </row>
    <row r="3" spans="1:2" x14ac:dyDescent="0.2">
      <c r="A3" t="s">
        <v>451</v>
      </c>
      <c r="B3" t="s">
        <v>368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0"/>
  <dimension ref="A2:B21"/>
  <sheetViews>
    <sheetView workbookViewId="0">
      <selection activeCell="A2" sqref="A2:B21"/>
    </sheetView>
  </sheetViews>
  <sheetFormatPr defaultRowHeight="12.75" x14ac:dyDescent="0.2"/>
  <cols>
    <col min="1" max="1" width="10" bestFit="1" customWidth="1"/>
  </cols>
  <sheetData>
    <row r="2" spans="1:2" x14ac:dyDescent="0.2">
      <c r="A2" t="s">
        <v>999</v>
      </c>
      <c r="B2" t="s">
        <v>369</v>
      </c>
    </row>
    <row r="3" spans="1:2" x14ac:dyDescent="0.2">
      <c r="A3" t="s">
        <v>1000</v>
      </c>
      <c r="B3" t="s">
        <v>369</v>
      </c>
    </row>
    <row r="4" spans="1:2" x14ac:dyDescent="0.2">
      <c r="A4" t="s">
        <v>1001</v>
      </c>
      <c r="B4" t="s">
        <v>369</v>
      </c>
    </row>
    <row r="5" spans="1:2" x14ac:dyDescent="0.2">
      <c r="A5" t="s">
        <v>1002</v>
      </c>
      <c r="B5" t="s">
        <v>369</v>
      </c>
    </row>
    <row r="6" spans="1:2" x14ac:dyDescent="0.2">
      <c r="A6" t="s">
        <v>1003</v>
      </c>
      <c r="B6" t="s">
        <v>369</v>
      </c>
    </row>
    <row r="7" spans="1:2" x14ac:dyDescent="0.2">
      <c r="A7" t="s">
        <v>1004</v>
      </c>
      <c r="B7" t="s">
        <v>369</v>
      </c>
    </row>
    <row r="8" spans="1:2" x14ac:dyDescent="0.2">
      <c r="A8" t="s">
        <v>1005</v>
      </c>
      <c r="B8" t="s">
        <v>369</v>
      </c>
    </row>
    <row r="9" spans="1:2" x14ac:dyDescent="0.2">
      <c r="A9" t="s">
        <v>1006</v>
      </c>
      <c r="B9" t="s">
        <v>369</v>
      </c>
    </row>
    <row r="10" spans="1:2" x14ac:dyDescent="0.2">
      <c r="A10" t="s">
        <v>1007</v>
      </c>
      <c r="B10" t="s">
        <v>369</v>
      </c>
    </row>
    <row r="11" spans="1:2" x14ac:dyDescent="0.2">
      <c r="A11" t="s">
        <v>1008</v>
      </c>
      <c r="B11" t="s">
        <v>369</v>
      </c>
    </row>
    <row r="12" spans="1:2" x14ac:dyDescent="0.2">
      <c r="A12" t="s">
        <v>1009</v>
      </c>
      <c r="B12" t="s">
        <v>369</v>
      </c>
    </row>
    <row r="13" spans="1:2" x14ac:dyDescent="0.2">
      <c r="A13" t="s">
        <v>1010</v>
      </c>
      <c r="B13" t="s">
        <v>369</v>
      </c>
    </row>
    <row r="14" spans="1:2" x14ac:dyDescent="0.2">
      <c r="A14" t="s">
        <v>1011</v>
      </c>
      <c r="B14" t="s">
        <v>369</v>
      </c>
    </row>
    <row r="15" spans="1:2" x14ac:dyDescent="0.2">
      <c r="A15" t="s">
        <v>1012</v>
      </c>
      <c r="B15" t="s">
        <v>369</v>
      </c>
    </row>
    <row r="16" spans="1:2" x14ac:dyDescent="0.2">
      <c r="A16" t="s">
        <v>1013</v>
      </c>
      <c r="B16" t="s">
        <v>369</v>
      </c>
    </row>
    <row r="17" spans="1:2" x14ac:dyDescent="0.2">
      <c r="A17" t="s">
        <v>1014</v>
      </c>
      <c r="B17" t="s">
        <v>369</v>
      </c>
    </row>
    <row r="18" spans="1:2" x14ac:dyDescent="0.2">
      <c r="A18" t="s">
        <v>1015</v>
      </c>
      <c r="B18" t="s">
        <v>369</v>
      </c>
    </row>
    <row r="19" spans="1:2" x14ac:dyDescent="0.2">
      <c r="A19" t="s">
        <v>1046</v>
      </c>
      <c r="B19" t="s">
        <v>369</v>
      </c>
    </row>
    <row r="20" spans="1:2" x14ac:dyDescent="0.2">
      <c r="A20" t="s">
        <v>1047</v>
      </c>
      <c r="B20" t="s">
        <v>369</v>
      </c>
    </row>
    <row r="21" spans="1:2" x14ac:dyDescent="0.2">
      <c r="A21" t="s">
        <v>1048</v>
      </c>
      <c r="B21" t="s">
        <v>369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2"/>
  <dimension ref="A1"/>
  <sheetViews>
    <sheetView workbookViewId="0">
      <selection activeCell="H45" sqref="H45"/>
    </sheetView>
  </sheetViews>
  <sheetFormatPr defaultRowHeight="12.75" x14ac:dyDescent="0.2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"/>
  <sheetViews>
    <sheetView workbookViewId="0">
      <selection activeCell="A2" sqref="A2:B1400"/>
    </sheetView>
  </sheetViews>
  <sheetFormatPr defaultRowHeight="12.75" x14ac:dyDescent="0.2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0"/>
  <dimension ref="A1:B33"/>
  <sheetViews>
    <sheetView zoomScale="80" workbookViewId="0"/>
  </sheetViews>
  <sheetFormatPr defaultRowHeight="12.75" x14ac:dyDescent="0.2"/>
  <cols>
    <col min="1" max="1" width="16.28515625" bestFit="1" customWidth="1"/>
    <col min="2" max="2" width="25.5703125" bestFit="1" customWidth="1"/>
  </cols>
  <sheetData>
    <row r="1" spans="1:2" ht="13.5" thickBot="1" x14ac:dyDescent="0.25">
      <c r="A1" s="1" t="s">
        <v>240</v>
      </c>
      <c r="B1" s="1" t="s">
        <v>241</v>
      </c>
    </row>
    <row r="2" spans="1:2" x14ac:dyDescent="0.2">
      <c r="A2" t="s">
        <v>115</v>
      </c>
      <c r="B2" t="s">
        <v>230</v>
      </c>
    </row>
    <row r="3" spans="1:2" x14ac:dyDescent="0.2">
      <c r="A3" t="s">
        <v>116</v>
      </c>
      <c r="B3" t="s">
        <v>2861</v>
      </c>
    </row>
    <row r="4" spans="1:2" x14ac:dyDescent="0.2">
      <c r="A4" t="s">
        <v>117</v>
      </c>
      <c r="B4" t="s">
        <v>2862</v>
      </c>
    </row>
    <row r="5" spans="1:2" x14ac:dyDescent="0.2">
      <c r="A5" t="s">
        <v>118</v>
      </c>
      <c r="B5" t="s">
        <v>2863</v>
      </c>
    </row>
    <row r="6" spans="1:2" x14ac:dyDescent="0.2">
      <c r="A6" t="s">
        <v>119</v>
      </c>
      <c r="B6" t="s">
        <v>268</v>
      </c>
    </row>
    <row r="7" spans="1:2" x14ac:dyDescent="0.2">
      <c r="A7" t="s">
        <v>120</v>
      </c>
      <c r="B7" t="s">
        <v>2864</v>
      </c>
    </row>
    <row r="8" spans="1:2" x14ac:dyDescent="0.2">
      <c r="A8" t="s">
        <v>121</v>
      </c>
      <c r="B8" t="s">
        <v>2865</v>
      </c>
    </row>
    <row r="9" spans="1:2" x14ac:dyDescent="0.2">
      <c r="A9" t="s">
        <v>122</v>
      </c>
      <c r="B9" t="s">
        <v>1054</v>
      </c>
    </row>
    <row r="10" spans="1:2" x14ac:dyDescent="0.2">
      <c r="A10" t="s">
        <v>123</v>
      </c>
      <c r="B10" t="s">
        <v>2866</v>
      </c>
    </row>
    <row r="11" spans="1:2" x14ac:dyDescent="0.2">
      <c r="A11" t="s">
        <v>124</v>
      </c>
      <c r="B11" t="s">
        <v>1055</v>
      </c>
    </row>
    <row r="12" spans="1:2" x14ac:dyDescent="0.2">
      <c r="A12" t="s">
        <v>125</v>
      </c>
      <c r="B12" t="s">
        <v>1056</v>
      </c>
    </row>
    <row r="13" spans="1:2" x14ac:dyDescent="0.2">
      <c r="A13" t="s">
        <v>126</v>
      </c>
      <c r="B13" t="s">
        <v>1057</v>
      </c>
    </row>
    <row r="14" spans="1:2" x14ac:dyDescent="0.2">
      <c r="A14" t="s">
        <v>14</v>
      </c>
      <c r="B14" t="s">
        <v>1058</v>
      </c>
    </row>
    <row r="15" spans="1:2" x14ac:dyDescent="0.2">
      <c r="A15" t="s">
        <v>15</v>
      </c>
      <c r="B15" t="s">
        <v>2867</v>
      </c>
    </row>
    <row r="16" spans="1:2" x14ac:dyDescent="0.2">
      <c r="A16" t="s">
        <v>16</v>
      </c>
      <c r="B16" t="s">
        <v>1059</v>
      </c>
    </row>
    <row r="17" spans="1:2" x14ac:dyDescent="0.2">
      <c r="A17" t="s">
        <v>354</v>
      </c>
      <c r="B17" t="s">
        <v>2868</v>
      </c>
    </row>
    <row r="18" spans="1:2" x14ac:dyDescent="0.2">
      <c r="A18" t="s">
        <v>278</v>
      </c>
      <c r="B18" t="s">
        <v>2869</v>
      </c>
    </row>
    <row r="19" spans="1:2" x14ac:dyDescent="0.2">
      <c r="A19" t="s">
        <v>355</v>
      </c>
      <c r="B19" t="s">
        <v>1076</v>
      </c>
    </row>
    <row r="20" spans="1:2" x14ac:dyDescent="0.2">
      <c r="A20" t="s">
        <v>356</v>
      </c>
      <c r="B20" t="s">
        <v>1077</v>
      </c>
    </row>
    <row r="21" spans="1:2" x14ac:dyDescent="0.2">
      <c r="A21" t="s">
        <v>357</v>
      </c>
      <c r="B21" t="s">
        <v>2870</v>
      </c>
    </row>
    <row r="22" spans="1:2" x14ac:dyDescent="0.2">
      <c r="A22" t="s">
        <v>358</v>
      </c>
      <c r="B22" t="s">
        <v>1627</v>
      </c>
    </row>
    <row r="23" spans="1:2" x14ac:dyDescent="0.2">
      <c r="A23" t="s">
        <v>359</v>
      </c>
      <c r="B23" t="s">
        <v>1628</v>
      </c>
    </row>
    <row r="24" spans="1:2" x14ac:dyDescent="0.2">
      <c r="A24" t="s">
        <v>360</v>
      </c>
      <c r="B24" t="s">
        <v>1629</v>
      </c>
    </row>
    <row r="25" spans="1:2" x14ac:dyDescent="0.2">
      <c r="A25" t="s">
        <v>361</v>
      </c>
      <c r="B25" t="s">
        <v>1630</v>
      </c>
    </row>
    <row r="26" spans="1:2" x14ac:dyDescent="0.2">
      <c r="A26" t="s">
        <v>362</v>
      </c>
      <c r="B26" t="s">
        <v>1628</v>
      </c>
    </row>
    <row r="27" spans="1:2" x14ac:dyDescent="0.2">
      <c r="A27" t="s">
        <v>363</v>
      </c>
      <c r="B27" t="s">
        <v>1631</v>
      </c>
    </row>
    <row r="28" spans="1:2" x14ac:dyDescent="0.2">
      <c r="A28" t="s">
        <v>364</v>
      </c>
      <c r="B28" t="s">
        <v>1632</v>
      </c>
    </row>
    <row r="29" spans="1:2" x14ac:dyDescent="0.2">
      <c r="A29" t="s">
        <v>365</v>
      </c>
      <c r="B29" t="s">
        <v>1628</v>
      </c>
    </row>
    <row r="30" spans="1:2" x14ac:dyDescent="0.2">
      <c r="A30" t="s">
        <v>366</v>
      </c>
      <c r="B30" t="s">
        <v>1631</v>
      </c>
    </row>
    <row r="31" spans="1:2" x14ac:dyDescent="0.2">
      <c r="A31" t="s">
        <v>367</v>
      </c>
      <c r="B31" t="s">
        <v>1630</v>
      </c>
    </row>
    <row r="32" spans="1:2" x14ac:dyDescent="0.2">
      <c r="A32" t="s">
        <v>368</v>
      </c>
      <c r="B32" t="s">
        <v>1628</v>
      </c>
    </row>
    <row r="33" spans="1:2" x14ac:dyDescent="0.2">
      <c r="A33" t="s">
        <v>369</v>
      </c>
      <c r="B33" t="s">
        <v>2871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"/>
  <sheetViews>
    <sheetView workbookViewId="0">
      <selection activeCell="B8" sqref="B8"/>
    </sheetView>
  </sheetViews>
  <sheetFormatPr defaultRowHeight="12.75" x14ac:dyDescent="0.2"/>
  <cols>
    <col min="1" max="1" width="12.7109375" customWidth="1"/>
    <col min="2" max="2" width="6.5703125" customWidth="1"/>
    <col min="3" max="3" width="53.140625" bestFit="1" customWidth="1"/>
  </cols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4"/>
  <dimension ref="A1:C1147"/>
  <sheetViews>
    <sheetView workbookViewId="0">
      <selection activeCell="B2" sqref="B2:B1400"/>
    </sheetView>
  </sheetViews>
  <sheetFormatPr defaultRowHeight="12.75" x14ac:dyDescent="0.2"/>
  <cols>
    <col min="1" max="1" width="12.7109375" bestFit="1" customWidth="1"/>
    <col min="2" max="2" width="6.5703125" customWidth="1"/>
    <col min="3" max="3" width="53.140625" bestFit="1" customWidth="1"/>
  </cols>
  <sheetData>
    <row r="1" spans="1:3" ht="13.5" thickBot="1" x14ac:dyDescent="0.25">
      <c r="A1" s="1" t="s">
        <v>1017</v>
      </c>
      <c r="B1" s="1" t="s">
        <v>378</v>
      </c>
      <c r="C1" s="1" t="s">
        <v>1049</v>
      </c>
    </row>
    <row r="2" spans="1:3" x14ac:dyDescent="0.2">
      <c r="A2" t="s">
        <v>464</v>
      </c>
      <c r="B2" t="s">
        <v>115</v>
      </c>
      <c r="C2" t="s">
        <v>7809</v>
      </c>
    </row>
    <row r="3" spans="1:3" x14ac:dyDescent="0.2">
      <c r="A3" t="s">
        <v>465</v>
      </c>
      <c r="B3" t="s">
        <v>115</v>
      </c>
      <c r="C3" t="s">
        <v>7810</v>
      </c>
    </row>
    <row r="4" spans="1:3" x14ac:dyDescent="0.2">
      <c r="A4" t="s">
        <v>466</v>
      </c>
      <c r="B4" t="s">
        <v>115</v>
      </c>
      <c r="C4" t="s">
        <v>7811</v>
      </c>
    </row>
    <row r="5" spans="1:3" x14ac:dyDescent="0.2">
      <c r="A5" t="s">
        <v>467</v>
      </c>
      <c r="B5" t="s">
        <v>115</v>
      </c>
      <c r="C5" t="s">
        <v>7812</v>
      </c>
    </row>
    <row r="6" spans="1:3" x14ac:dyDescent="0.2">
      <c r="A6" t="s">
        <v>482</v>
      </c>
      <c r="B6" t="s">
        <v>115</v>
      </c>
      <c r="C6" t="s">
        <v>7813</v>
      </c>
    </row>
    <row r="7" spans="1:3" x14ac:dyDescent="0.2">
      <c r="A7" t="s">
        <v>483</v>
      </c>
      <c r="B7" t="s">
        <v>115</v>
      </c>
      <c r="C7" t="s">
        <v>7814</v>
      </c>
    </row>
    <row r="8" spans="1:3" x14ac:dyDescent="0.2">
      <c r="A8" t="s">
        <v>484</v>
      </c>
      <c r="B8" t="s">
        <v>115</v>
      </c>
      <c r="C8" t="s">
        <v>7815</v>
      </c>
    </row>
    <row r="9" spans="1:3" x14ac:dyDescent="0.2">
      <c r="A9" t="s">
        <v>485</v>
      </c>
      <c r="B9" t="s">
        <v>115</v>
      </c>
      <c r="C9" t="s">
        <v>7816</v>
      </c>
    </row>
    <row r="10" spans="1:3" x14ac:dyDescent="0.2">
      <c r="A10" t="s">
        <v>486</v>
      </c>
      <c r="B10" t="s">
        <v>115</v>
      </c>
      <c r="C10" t="s">
        <v>7817</v>
      </c>
    </row>
    <row r="11" spans="1:3" x14ac:dyDescent="0.2">
      <c r="A11" t="s">
        <v>487</v>
      </c>
      <c r="B11" t="s">
        <v>115</v>
      </c>
      <c r="C11" t="s">
        <v>7818</v>
      </c>
    </row>
    <row r="12" spans="1:3" x14ac:dyDescent="0.2">
      <c r="A12" t="s">
        <v>468</v>
      </c>
      <c r="B12" t="s">
        <v>115</v>
      </c>
      <c r="C12" t="s">
        <v>7819</v>
      </c>
    </row>
    <row r="13" spans="1:3" x14ac:dyDescent="0.2">
      <c r="A13" t="s">
        <v>488</v>
      </c>
      <c r="B13" t="s">
        <v>115</v>
      </c>
      <c r="C13" t="s">
        <v>7820</v>
      </c>
    </row>
    <row r="14" spans="1:3" x14ac:dyDescent="0.2">
      <c r="A14" t="s">
        <v>489</v>
      </c>
      <c r="B14" t="s">
        <v>115</v>
      </c>
      <c r="C14" t="s">
        <v>7821</v>
      </c>
    </row>
    <row r="15" spans="1:3" x14ac:dyDescent="0.2">
      <c r="A15" t="s">
        <v>1086</v>
      </c>
      <c r="B15" t="s">
        <v>115</v>
      </c>
      <c r="C15" t="s">
        <v>7822</v>
      </c>
    </row>
    <row r="16" spans="1:3" x14ac:dyDescent="0.2">
      <c r="A16" t="s">
        <v>1087</v>
      </c>
      <c r="B16" t="s">
        <v>115</v>
      </c>
      <c r="C16" t="s">
        <v>7823</v>
      </c>
    </row>
    <row r="17" spans="1:3" x14ac:dyDescent="0.2">
      <c r="A17" t="s">
        <v>1088</v>
      </c>
      <c r="B17" t="s">
        <v>115</v>
      </c>
      <c r="C17" t="s">
        <v>7824</v>
      </c>
    </row>
    <row r="18" spans="1:3" x14ac:dyDescent="0.2">
      <c r="A18" t="s">
        <v>1089</v>
      </c>
      <c r="B18" t="s">
        <v>115</v>
      </c>
      <c r="C18" t="s">
        <v>7825</v>
      </c>
    </row>
    <row r="19" spans="1:3" x14ac:dyDescent="0.2">
      <c r="A19" t="s">
        <v>490</v>
      </c>
      <c r="B19" t="s">
        <v>115</v>
      </c>
      <c r="C19" t="s">
        <v>7826</v>
      </c>
    </row>
    <row r="20" spans="1:3" x14ac:dyDescent="0.2">
      <c r="A20" t="s">
        <v>491</v>
      </c>
      <c r="B20" t="s">
        <v>115</v>
      </c>
      <c r="C20" t="s">
        <v>7827</v>
      </c>
    </row>
    <row r="21" spans="1:3" x14ac:dyDescent="0.2">
      <c r="A21" t="s">
        <v>492</v>
      </c>
      <c r="B21" t="s">
        <v>115</v>
      </c>
      <c r="C21" t="s">
        <v>7828</v>
      </c>
    </row>
    <row r="22" spans="1:3" x14ac:dyDescent="0.2">
      <c r="A22" t="s">
        <v>1090</v>
      </c>
      <c r="B22" t="s">
        <v>115</v>
      </c>
      <c r="C22" t="s">
        <v>7829</v>
      </c>
    </row>
    <row r="23" spans="1:3" x14ac:dyDescent="0.2">
      <c r="A23" t="s">
        <v>493</v>
      </c>
      <c r="B23" t="s">
        <v>115</v>
      </c>
      <c r="C23" t="s">
        <v>7830</v>
      </c>
    </row>
    <row r="24" spans="1:3" x14ac:dyDescent="0.2">
      <c r="A24" t="s">
        <v>1091</v>
      </c>
      <c r="B24" t="s">
        <v>115</v>
      </c>
      <c r="C24" t="s">
        <v>7831</v>
      </c>
    </row>
    <row r="25" spans="1:3" x14ac:dyDescent="0.2">
      <c r="A25" t="s">
        <v>494</v>
      </c>
      <c r="B25" t="s">
        <v>115</v>
      </c>
      <c r="C25" t="s">
        <v>7832</v>
      </c>
    </row>
    <row r="26" spans="1:3" x14ac:dyDescent="0.2">
      <c r="A26" t="s">
        <v>1092</v>
      </c>
      <c r="B26" t="s">
        <v>115</v>
      </c>
      <c r="C26" t="s">
        <v>7833</v>
      </c>
    </row>
    <row r="27" spans="1:3" x14ac:dyDescent="0.2">
      <c r="A27" t="s">
        <v>1093</v>
      </c>
      <c r="B27" t="s">
        <v>115</v>
      </c>
      <c r="C27" t="s">
        <v>7834</v>
      </c>
    </row>
    <row r="28" spans="1:3" x14ac:dyDescent="0.2">
      <c r="A28" t="s">
        <v>1094</v>
      </c>
      <c r="B28" t="s">
        <v>115</v>
      </c>
      <c r="C28" t="s">
        <v>7835</v>
      </c>
    </row>
    <row r="29" spans="1:3" x14ac:dyDescent="0.2">
      <c r="A29" t="s">
        <v>1095</v>
      </c>
      <c r="B29" t="s">
        <v>115</v>
      </c>
      <c r="C29" t="s">
        <v>7836</v>
      </c>
    </row>
    <row r="30" spans="1:3" x14ac:dyDescent="0.2">
      <c r="A30" t="s">
        <v>1096</v>
      </c>
      <c r="B30" t="s">
        <v>115</v>
      </c>
      <c r="C30" t="s">
        <v>7837</v>
      </c>
    </row>
    <row r="31" spans="1:3" x14ac:dyDescent="0.2">
      <c r="A31" t="s">
        <v>495</v>
      </c>
      <c r="B31" t="s">
        <v>115</v>
      </c>
      <c r="C31" t="s">
        <v>7838</v>
      </c>
    </row>
    <row r="32" spans="1:3" x14ac:dyDescent="0.2">
      <c r="A32" t="s">
        <v>496</v>
      </c>
      <c r="B32" t="s">
        <v>115</v>
      </c>
      <c r="C32" t="s">
        <v>7839</v>
      </c>
    </row>
    <row r="33" spans="1:3" x14ac:dyDescent="0.2">
      <c r="A33" t="s">
        <v>497</v>
      </c>
      <c r="B33" t="s">
        <v>115</v>
      </c>
      <c r="C33" t="s">
        <v>7840</v>
      </c>
    </row>
    <row r="34" spans="1:3" x14ac:dyDescent="0.2">
      <c r="A34" t="s">
        <v>498</v>
      </c>
      <c r="B34" t="s">
        <v>115</v>
      </c>
      <c r="C34" t="s">
        <v>7841</v>
      </c>
    </row>
    <row r="35" spans="1:3" x14ac:dyDescent="0.2">
      <c r="A35" t="s">
        <v>499</v>
      </c>
      <c r="B35" t="s">
        <v>115</v>
      </c>
      <c r="C35" t="s">
        <v>7842</v>
      </c>
    </row>
    <row r="36" spans="1:3" x14ac:dyDescent="0.2">
      <c r="A36" t="s">
        <v>500</v>
      </c>
      <c r="B36" t="s">
        <v>115</v>
      </c>
      <c r="C36" t="s">
        <v>7843</v>
      </c>
    </row>
    <row r="37" spans="1:3" x14ac:dyDescent="0.2">
      <c r="A37" t="s">
        <v>501</v>
      </c>
      <c r="B37" t="s">
        <v>115</v>
      </c>
      <c r="C37" t="s">
        <v>7844</v>
      </c>
    </row>
    <row r="38" spans="1:3" x14ac:dyDescent="0.2">
      <c r="A38" t="s">
        <v>1097</v>
      </c>
      <c r="B38" t="s">
        <v>115</v>
      </c>
      <c r="C38" t="s">
        <v>7845</v>
      </c>
    </row>
    <row r="39" spans="1:3" x14ac:dyDescent="0.2">
      <c r="A39" t="s">
        <v>502</v>
      </c>
      <c r="B39" t="s">
        <v>115</v>
      </c>
      <c r="C39" t="s">
        <v>7846</v>
      </c>
    </row>
    <row r="40" spans="1:3" x14ac:dyDescent="0.2">
      <c r="A40" t="s">
        <v>503</v>
      </c>
      <c r="B40" t="s">
        <v>115</v>
      </c>
      <c r="C40" t="s">
        <v>7847</v>
      </c>
    </row>
    <row r="41" spans="1:3" x14ac:dyDescent="0.2">
      <c r="A41" t="s">
        <v>1098</v>
      </c>
      <c r="B41" t="s">
        <v>115</v>
      </c>
      <c r="C41" t="s">
        <v>7848</v>
      </c>
    </row>
    <row r="42" spans="1:3" x14ac:dyDescent="0.2">
      <c r="A42" t="s">
        <v>1099</v>
      </c>
      <c r="B42" t="s">
        <v>115</v>
      </c>
      <c r="C42" t="s">
        <v>7849</v>
      </c>
    </row>
    <row r="43" spans="1:3" x14ac:dyDescent="0.2">
      <c r="A43" t="s">
        <v>1100</v>
      </c>
      <c r="B43" t="s">
        <v>115</v>
      </c>
      <c r="C43" t="s">
        <v>7850</v>
      </c>
    </row>
    <row r="44" spans="1:3" x14ac:dyDescent="0.2">
      <c r="A44" t="s">
        <v>504</v>
      </c>
      <c r="B44" t="s">
        <v>115</v>
      </c>
      <c r="C44" t="s">
        <v>7851</v>
      </c>
    </row>
    <row r="45" spans="1:3" x14ac:dyDescent="0.2">
      <c r="A45" t="s">
        <v>505</v>
      </c>
      <c r="B45" t="s">
        <v>115</v>
      </c>
      <c r="C45" t="s">
        <v>7852</v>
      </c>
    </row>
    <row r="46" spans="1:3" x14ac:dyDescent="0.2">
      <c r="A46" t="s">
        <v>506</v>
      </c>
      <c r="B46" t="s">
        <v>115</v>
      </c>
      <c r="C46" t="s">
        <v>7853</v>
      </c>
    </row>
    <row r="47" spans="1:3" x14ac:dyDescent="0.2">
      <c r="A47" t="s">
        <v>1101</v>
      </c>
      <c r="B47" t="s">
        <v>115</v>
      </c>
      <c r="C47" t="s">
        <v>7854</v>
      </c>
    </row>
    <row r="48" spans="1:3" x14ac:dyDescent="0.2">
      <c r="A48" t="s">
        <v>507</v>
      </c>
      <c r="B48" t="s">
        <v>115</v>
      </c>
      <c r="C48" t="s">
        <v>7855</v>
      </c>
    </row>
    <row r="49" spans="1:3" x14ac:dyDescent="0.2">
      <c r="A49" t="s">
        <v>508</v>
      </c>
      <c r="B49" t="s">
        <v>115</v>
      </c>
      <c r="C49" t="s">
        <v>7856</v>
      </c>
    </row>
    <row r="50" spans="1:3" x14ac:dyDescent="0.2">
      <c r="A50" t="s">
        <v>509</v>
      </c>
      <c r="B50" t="s">
        <v>115</v>
      </c>
      <c r="C50" t="s">
        <v>7857</v>
      </c>
    </row>
    <row r="51" spans="1:3" x14ac:dyDescent="0.2">
      <c r="A51" t="s">
        <v>1102</v>
      </c>
      <c r="B51" t="s">
        <v>115</v>
      </c>
      <c r="C51" t="s">
        <v>7858</v>
      </c>
    </row>
    <row r="52" spans="1:3" x14ac:dyDescent="0.2">
      <c r="A52" t="s">
        <v>510</v>
      </c>
      <c r="B52" t="s">
        <v>115</v>
      </c>
      <c r="C52" t="s">
        <v>7859</v>
      </c>
    </row>
    <row r="53" spans="1:3" x14ac:dyDescent="0.2">
      <c r="A53" t="s">
        <v>1103</v>
      </c>
      <c r="B53" t="s">
        <v>115</v>
      </c>
      <c r="C53" t="s">
        <v>7860</v>
      </c>
    </row>
    <row r="54" spans="1:3" x14ac:dyDescent="0.2">
      <c r="A54" t="s">
        <v>1104</v>
      </c>
      <c r="B54" t="s">
        <v>115</v>
      </c>
      <c r="C54" t="s">
        <v>7861</v>
      </c>
    </row>
    <row r="55" spans="1:3" x14ac:dyDescent="0.2">
      <c r="A55" t="s">
        <v>1105</v>
      </c>
      <c r="B55" t="s">
        <v>115</v>
      </c>
      <c r="C55" t="s">
        <v>7862</v>
      </c>
    </row>
    <row r="56" spans="1:3" x14ac:dyDescent="0.2">
      <c r="A56" t="s">
        <v>1106</v>
      </c>
      <c r="B56" t="s">
        <v>115</v>
      </c>
      <c r="C56" t="s">
        <v>7863</v>
      </c>
    </row>
    <row r="57" spans="1:3" x14ac:dyDescent="0.2">
      <c r="A57" t="s">
        <v>511</v>
      </c>
      <c r="B57" t="s">
        <v>115</v>
      </c>
      <c r="C57" t="s">
        <v>7864</v>
      </c>
    </row>
    <row r="58" spans="1:3" x14ac:dyDescent="0.2">
      <c r="A58" t="s">
        <v>512</v>
      </c>
      <c r="B58" t="s">
        <v>115</v>
      </c>
      <c r="C58" t="s">
        <v>7865</v>
      </c>
    </row>
    <row r="59" spans="1:3" x14ac:dyDescent="0.2">
      <c r="A59" t="s">
        <v>513</v>
      </c>
      <c r="B59" t="s">
        <v>115</v>
      </c>
      <c r="C59" t="s">
        <v>7866</v>
      </c>
    </row>
    <row r="60" spans="1:3" x14ac:dyDescent="0.2">
      <c r="A60" t="s">
        <v>514</v>
      </c>
      <c r="B60" t="s">
        <v>115</v>
      </c>
      <c r="C60" t="s">
        <v>7867</v>
      </c>
    </row>
    <row r="61" spans="1:3" x14ac:dyDescent="0.2">
      <c r="A61" t="s">
        <v>515</v>
      </c>
      <c r="B61" t="s">
        <v>115</v>
      </c>
      <c r="C61" t="s">
        <v>7868</v>
      </c>
    </row>
    <row r="62" spans="1:3" x14ac:dyDescent="0.2">
      <c r="A62" t="s">
        <v>516</v>
      </c>
      <c r="B62" t="s">
        <v>115</v>
      </c>
      <c r="C62" t="s">
        <v>7869</v>
      </c>
    </row>
    <row r="63" spans="1:3" x14ac:dyDescent="0.2">
      <c r="A63" t="s">
        <v>517</v>
      </c>
      <c r="B63" t="s">
        <v>115</v>
      </c>
      <c r="C63" t="s">
        <v>7870</v>
      </c>
    </row>
    <row r="64" spans="1:3" x14ac:dyDescent="0.2">
      <c r="A64" t="s">
        <v>1107</v>
      </c>
      <c r="B64" t="s">
        <v>115</v>
      </c>
      <c r="C64" t="s">
        <v>7871</v>
      </c>
    </row>
    <row r="65" spans="1:3" x14ac:dyDescent="0.2">
      <c r="A65" t="s">
        <v>518</v>
      </c>
      <c r="B65" t="s">
        <v>115</v>
      </c>
      <c r="C65" t="s">
        <v>7872</v>
      </c>
    </row>
    <row r="66" spans="1:3" x14ac:dyDescent="0.2">
      <c r="A66" t="s">
        <v>519</v>
      </c>
      <c r="B66" t="s">
        <v>115</v>
      </c>
      <c r="C66" t="s">
        <v>7873</v>
      </c>
    </row>
    <row r="67" spans="1:3" x14ac:dyDescent="0.2">
      <c r="A67" t="s">
        <v>1108</v>
      </c>
      <c r="B67" t="s">
        <v>115</v>
      </c>
      <c r="C67" t="s">
        <v>7874</v>
      </c>
    </row>
    <row r="68" spans="1:3" x14ac:dyDescent="0.2">
      <c r="A68" t="s">
        <v>1109</v>
      </c>
      <c r="B68" t="s">
        <v>115</v>
      </c>
      <c r="C68" t="s">
        <v>7875</v>
      </c>
    </row>
    <row r="69" spans="1:3" x14ac:dyDescent="0.2">
      <c r="A69" t="s">
        <v>1110</v>
      </c>
      <c r="B69" t="s">
        <v>115</v>
      </c>
      <c r="C69" t="s">
        <v>7876</v>
      </c>
    </row>
    <row r="70" spans="1:3" x14ac:dyDescent="0.2">
      <c r="A70" t="s">
        <v>520</v>
      </c>
      <c r="B70" t="s">
        <v>116</v>
      </c>
      <c r="C70" t="s">
        <v>7877</v>
      </c>
    </row>
    <row r="71" spans="1:3" x14ac:dyDescent="0.2">
      <c r="A71" t="s">
        <v>521</v>
      </c>
      <c r="B71" t="s">
        <v>116</v>
      </c>
      <c r="C71" t="s">
        <v>7878</v>
      </c>
    </row>
    <row r="72" spans="1:3" x14ac:dyDescent="0.2">
      <c r="A72" t="s">
        <v>522</v>
      </c>
      <c r="B72" t="s">
        <v>116</v>
      </c>
      <c r="C72" t="s">
        <v>7879</v>
      </c>
    </row>
    <row r="73" spans="1:3" x14ac:dyDescent="0.2">
      <c r="A73" t="s">
        <v>1111</v>
      </c>
      <c r="B73" t="s">
        <v>116</v>
      </c>
      <c r="C73" t="s">
        <v>7880</v>
      </c>
    </row>
    <row r="74" spans="1:3" x14ac:dyDescent="0.2">
      <c r="A74" t="s">
        <v>523</v>
      </c>
      <c r="B74" t="s">
        <v>116</v>
      </c>
      <c r="C74" t="s">
        <v>7881</v>
      </c>
    </row>
    <row r="75" spans="1:3" x14ac:dyDescent="0.2">
      <c r="A75" t="s">
        <v>524</v>
      </c>
      <c r="B75" t="s">
        <v>116</v>
      </c>
      <c r="C75" t="s">
        <v>7882</v>
      </c>
    </row>
    <row r="76" spans="1:3" x14ac:dyDescent="0.2">
      <c r="A76" t="s">
        <v>525</v>
      </c>
      <c r="B76" t="s">
        <v>116</v>
      </c>
      <c r="C76" t="s">
        <v>7883</v>
      </c>
    </row>
    <row r="77" spans="1:3" x14ac:dyDescent="0.2">
      <c r="A77" t="s">
        <v>526</v>
      </c>
      <c r="B77" t="s">
        <v>116</v>
      </c>
      <c r="C77" t="s">
        <v>7884</v>
      </c>
    </row>
    <row r="78" spans="1:3" x14ac:dyDescent="0.2">
      <c r="A78" t="s">
        <v>527</v>
      </c>
      <c r="B78" t="s">
        <v>116</v>
      </c>
      <c r="C78" t="s">
        <v>7885</v>
      </c>
    </row>
    <row r="79" spans="1:3" x14ac:dyDescent="0.2">
      <c r="A79" t="s">
        <v>1112</v>
      </c>
      <c r="B79" t="s">
        <v>116</v>
      </c>
      <c r="C79" t="s">
        <v>7886</v>
      </c>
    </row>
    <row r="80" spans="1:3" x14ac:dyDescent="0.2">
      <c r="A80" t="s">
        <v>1113</v>
      </c>
      <c r="B80" t="s">
        <v>116</v>
      </c>
      <c r="C80" t="s">
        <v>7887</v>
      </c>
    </row>
    <row r="81" spans="1:3" x14ac:dyDescent="0.2">
      <c r="A81" t="s">
        <v>1114</v>
      </c>
      <c r="B81" t="s">
        <v>116</v>
      </c>
      <c r="C81" t="s">
        <v>7888</v>
      </c>
    </row>
    <row r="82" spans="1:3" x14ac:dyDescent="0.2">
      <c r="A82" t="s">
        <v>1115</v>
      </c>
      <c r="B82" t="s">
        <v>116</v>
      </c>
      <c r="C82" t="s">
        <v>7889</v>
      </c>
    </row>
    <row r="83" spans="1:3" x14ac:dyDescent="0.2">
      <c r="A83" t="s">
        <v>528</v>
      </c>
      <c r="B83" t="s">
        <v>116</v>
      </c>
      <c r="C83" t="s">
        <v>7890</v>
      </c>
    </row>
    <row r="84" spans="1:3" x14ac:dyDescent="0.2">
      <c r="A84" t="s">
        <v>529</v>
      </c>
      <c r="B84" t="s">
        <v>116</v>
      </c>
      <c r="C84" t="s">
        <v>7891</v>
      </c>
    </row>
    <row r="85" spans="1:3" x14ac:dyDescent="0.2">
      <c r="A85" t="s">
        <v>530</v>
      </c>
      <c r="B85" t="s">
        <v>116</v>
      </c>
      <c r="C85" t="s">
        <v>7892</v>
      </c>
    </row>
    <row r="86" spans="1:3" x14ac:dyDescent="0.2">
      <c r="A86" t="s">
        <v>531</v>
      </c>
      <c r="B86" t="s">
        <v>116</v>
      </c>
      <c r="C86" t="s">
        <v>7893</v>
      </c>
    </row>
    <row r="87" spans="1:3" x14ac:dyDescent="0.2">
      <c r="A87" t="s">
        <v>1116</v>
      </c>
      <c r="B87" t="s">
        <v>116</v>
      </c>
      <c r="C87" t="s">
        <v>7894</v>
      </c>
    </row>
    <row r="88" spans="1:3" x14ac:dyDescent="0.2">
      <c r="A88" t="s">
        <v>532</v>
      </c>
      <c r="B88" t="s">
        <v>116</v>
      </c>
      <c r="C88" t="s">
        <v>7895</v>
      </c>
    </row>
    <row r="89" spans="1:3" x14ac:dyDescent="0.2">
      <c r="A89" t="s">
        <v>533</v>
      </c>
      <c r="B89" t="s">
        <v>116</v>
      </c>
      <c r="C89" t="s">
        <v>7896</v>
      </c>
    </row>
    <row r="90" spans="1:3" x14ac:dyDescent="0.2">
      <c r="A90" t="s">
        <v>1117</v>
      </c>
      <c r="B90" t="s">
        <v>116</v>
      </c>
      <c r="C90" t="s">
        <v>7897</v>
      </c>
    </row>
    <row r="91" spans="1:3" x14ac:dyDescent="0.2">
      <c r="A91" t="s">
        <v>1118</v>
      </c>
      <c r="B91" t="s">
        <v>116</v>
      </c>
      <c r="C91" t="s">
        <v>7898</v>
      </c>
    </row>
    <row r="92" spans="1:3" x14ac:dyDescent="0.2">
      <c r="A92" t="s">
        <v>534</v>
      </c>
      <c r="B92" t="s">
        <v>116</v>
      </c>
      <c r="C92" t="s">
        <v>7899</v>
      </c>
    </row>
    <row r="93" spans="1:3" x14ac:dyDescent="0.2">
      <c r="A93" t="s">
        <v>1119</v>
      </c>
      <c r="B93" t="s">
        <v>116</v>
      </c>
      <c r="C93" t="s">
        <v>7900</v>
      </c>
    </row>
    <row r="94" spans="1:3" x14ac:dyDescent="0.2">
      <c r="A94" t="s">
        <v>1120</v>
      </c>
      <c r="B94" t="s">
        <v>116</v>
      </c>
      <c r="C94" t="s">
        <v>7901</v>
      </c>
    </row>
    <row r="95" spans="1:3" x14ac:dyDescent="0.2">
      <c r="A95" t="s">
        <v>1121</v>
      </c>
      <c r="B95" t="s">
        <v>116</v>
      </c>
      <c r="C95" t="s">
        <v>7902</v>
      </c>
    </row>
    <row r="96" spans="1:3" x14ac:dyDescent="0.2">
      <c r="A96" t="s">
        <v>1122</v>
      </c>
      <c r="B96" t="s">
        <v>116</v>
      </c>
      <c r="C96" t="s">
        <v>7903</v>
      </c>
    </row>
    <row r="97" spans="1:3" x14ac:dyDescent="0.2">
      <c r="A97" t="s">
        <v>535</v>
      </c>
      <c r="B97" t="s">
        <v>116</v>
      </c>
      <c r="C97" t="s">
        <v>7904</v>
      </c>
    </row>
    <row r="98" spans="1:3" x14ac:dyDescent="0.2">
      <c r="A98" t="s">
        <v>536</v>
      </c>
      <c r="B98" t="s">
        <v>116</v>
      </c>
      <c r="C98" t="s">
        <v>7905</v>
      </c>
    </row>
    <row r="99" spans="1:3" x14ac:dyDescent="0.2">
      <c r="A99" t="s">
        <v>537</v>
      </c>
      <c r="B99" t="s">
        <v>116</v>
      </c>
      <c r="C99" t="s">
        <v>7906</v>
      </c>
    </row>
    <row r="100" spans="1:3" x14ac:dyDescent="0.2">
      <c r="A100" t="s">
        <v>1123</v>
      </c>
      <c r="B100" t="s">
        <v>116</v>
      </c>
      <c r="C100" t="s">
        <v>7907</v>
      </c>
    </row>
    <row r="101" spans="1:3" x14ac:dyDescent="0.2">
      <c r="A101" t="s">
        <v>538</v>
      </c>
      <c r="B101" t="s">
        <v>116</v>
      </c>
      <c r="C101" t="s">
        <v>7908</v>
      </c>
    </row>
    <row r="102" spans="1:3" x14ac:dyDescent="0.2">
      <c r="A102" t="s">
        <v>539</v>
      </c>
      <c r="B102" t="s">
        <v>116</v>
      </c>
      <c r="C102" t="s">
        <v>7909</v>
      </c>
    </row>
    <row r="103" spans="1:3" x14ac:dyDescent="0.2">
      <c r="A103" t="s">
        <v>1124</v>
      </c>
      <c r="B103" t="s">
        <v>116</v>
      </c>
      <c r="C103" t="s">
        <v>7910</v>
      </c>
    </row>
    <row r="104" spans="1:3" x14ac:dyDescent="0.2">
      <c r="A104" t="s">
        <v>1125</v>
      </c>
      <c r="B104" t="s">
        <v>116</v>
      </c>
      <c r="C104" t="s">
        <v>7911</v>
      </c>
    </row>
    <row r="105" spans="1:3" x14ac:dyDescent="0.2">
      <c r="A105" t="s">
        <v>1126</v>
      </c>
      <c r="B105" t="s">
        <v>116</v>
      </c>
      <c r="C105" t="s">
        <v>7912</v>
      </c>
    </row>
    <row r="106" spans="1:3" x14ac:dyDescent="0.2">
      <c r="A106" t="s">
        <v>1127</v>
      </c>
      <c r="B106" t="s">
        <v>116</v>
      </c>
      <c r="C106" t="s">
        <v>7913</v>
      </c>
    </row>
    <row r="107" spans="1:3" x14ac:dyDescent="0.2">
      <c r="A107" t="s">
        <v>1128</v>
      </c>
      <c r="B107" t="s">
        <v>116</v>
      </c>
      <c r="C107" t="s">
        <v>7914</v>
      </c>
    </row>
    <row r="108" spans="1:3" x14ac:dyDescent="0.2">
      <c r="A108" t="s">
        <v>1129</v>
      </c>
      <c r="B108" t="s">
        <v>116</v>
      </c>
      <c r="C108" t="s">
        <v>7915</v>
      </c>
    </row>
    <row r="109" spans="1:3" x14ac:dyDescent="0.2">
      <c r="A109" t="s">
        <v>540</v>
      </c>
      <c r="B109" t="s">
        <v>116</v>
      </c>
      <c r="C109" t="s">
        <v>7916</v>
      </c>
    </row>
    <row r="110" spans="1:3" x14ac:dyDescent="0.2">
      <c r="A110" t="s">
        <v>541</v>
      </c>
      <c r="B110" t="s">
        <v>116</v>
      </c>
      <c r="C110" t="s">
        <v>7917</v>
      </c>
    </row>
    <row r="111" spans="1:3" x14ac:dyDescent="0.2">
      <c r="A111" t="s">
        <v>542</v>
      </c>
      <c r="B111" t="s">
        <v>116</v>
      </c>
      <c r="C111" t="s">
        <v>7918</v>
      </c>
    </row>
    <row r="112" spans="1:3" x14ac:dyDescent="0.2">
      <c r="A112" t="s">
        <v>543</v>
      </c>
      <c r="B112" t="s">
        <v>116</v>
      </c>
      <c r="C112" t="s">
        <v>7919</v>
      </c>
    </row>
    <row r="113" spans="1:3" x14ac:dyDescent="0.2">
      <c r="A113" t="s">
        <v>1130</v>
      </c>
      <c r="B113" t="s">
        <v>116</v>
      </c>
      <c r="C113" t="s">
        <v>7920</v>
      </c>
    </row>
    <row r="114" spans="1:3" x14ac:dyDescent="0.2">
      <c r="A114" t="s">
        <v>544</v>
      </c>
      <c r="B114" t="s">
        <v>116</v>
      </c>
      <c r="C114" t="s">
        <v>7921</v>
      </c>
    </row>
    <row r="115" spans="1:3" x14ac:dyDescent="0.2">
      <c r="A115" t="s">
        <v>545</v>
      </c>
      <c r="B115" t="s">
        <v>116</v>
      </c>
      <c r="C115" t="s">
        <v>7922</v>
      </c>
    </row>
    <row r="116" spans="1:3" x14ac:dyDescent="0.2">
      <c r="A116" t="s">
        <v>1131</v>
      </c>
      <c r="B116" t="s">
        <v>116</v>
      </c>
      <c r="C116" t="s">
        <v>7923</v>
      </c>
    </row>
    <row r="117" spans="1:3" x14ac:dyDescent="0.2">
      <c r="A117" t="s">
        <v>1132</v>
      </c>
      <c r="B117" t="s">
        <v>116</v>
      </c>
      <c r="C117" t="s">
        <v>7924</v>
      </c>
    </row>
    <row r="118" spans="1:3" x14ac:dyDescent="0.2">
      <c r="A118" t="s">
        <v>1133</v>
      </c>
      <c r="B118" t="s">
        <v>116</v>
      </c>
      <c r="C118" t="s">
        <v>7925</v>
      </c>
    </row>
    <row r="119" spans="1:3" x14ac:dyDescent="0.2">
      <c r="A119" t="s">
        <v>1134</v>
      </c>
      <c r="B119" t="s">
        <v>116</v>
      </c>
      <c r="C119" t="s">
        <v>7926</v>
      </c>
    </row>
    <row r="120" spans="1:3" x14ac:dyDescent="0.2">
      <c r="A120" t="s">
        <v>1135</v>
      </c>
      <c r="B120" t="s">
        <v>116</v>
      </c>
      <c r="C120" t="s">
        <v>7927</v>
      </c>
    </row>
    <row r="121" spans="1:3" x14ac:dyDescent="0.2">
      <c r="A121" t="s">
        <v>1136</v>
      </c>
      <c r="B121" t="s">
        <v>116</v>
      </c>
      <c r="C121" t="s">
        <v>7928</v>
      </c>
    </row>
    <row r="122" spans="1:3" x14ac:dyDescent="0.2">
      <c r="A122" t="s">
        <v>546</v>
      </c>
      <c r="B122" t="s">
        <v>116</v>
      </c>
      <c r="C122" t="s">
        <v>7864</v>
      </c>
    </row>
    <row r="123" spans="1:3" x14ac:dyDescent="0.2">
      <c r="A123" t="s">
        <v>547</v>
      </c>
      <c r="B123" t="s">
        <v>116</v>
      </c>
      <c r="C123" t="s">
        <v>7929</v>
      </c>
    </row>
    <row r="124" spans="1:3" x14ac:dyDescent="0.2">
      <c r="A124" t="s">
        <v>548</v>
      </c>
      <c r="B124" t="s">
        <v>116</v>
      </c>
      <c r="C124" t="s">
        <v>7930</v>
      </c>
    </row>
    <row r="125" spans="1:3" x14ac:dyDescent="0.2">
      <c r="A125" t="s">
        <v>549</v>
      </c>
      <c r="B125" t="s">
        <v>116</v>
      </c>
      <c r="C125" t="s">
        <v>7931</v>
      </c>
    </row>
    <row r="126" spans="1:3" x14ac:dyDescent="0.2">
      <c r="A126" t="s">
        <v>1137</v>
      </c>
      <c r="B126" t="s">
        <v>116</v>
      </c>
      <c r="C126" t="s">
        <v>7932</v>
      </c>
    </row>
    <row r="127" spans="1:3" x14ac:dyDescent="0.2">
      <c r="A127" t="s">
        <v>550</v>
      </c>
      <c r="B127" t="s">
        <v>116</v>
      </c>
      <c r="C127" t="s">
        <v>7933</v>
      </c>
    </row>
    <row r="128" spans="1:3" x14ac:dyDescent="0.2">
      <c r="A128" t="s">
        <v>551</v>
      </c>
      <c r="B128" t="s">
        <v>116</v>
      </c>
      <c r="C128" t="s">
        <v>7934</v>
      </c>
    </row>
    <row r="129" spans="1:3" x14ac:dyDescent="0.2">
      <c r="A129" t="s">
        <v>1138</v>
      </c>
      <c r="B129" t="s">
        <v>116</v>
      </c>
      <c r="C129" t="s">
        <v>7935</v>
      </c>
    </row>
    <row r="130" spans="1:3" x14ac:dyDescent="0.2">
      <c r="A130" t="s">
        <v>552</v>
      </c>
      <c r="B130" t="s">
        <v>116</v>
      </c>
      <c r="C130" t="s">
        <v>7936</v>
      </c>
    </row>
    <row r="131" spans="1:3" x14ac:dyDescent="0.2">
      <c r="A131" t="s">
        <v>553</v>
      </c>
      <c r="B131" t="s">
        <v>116</v>
      </c>
      <c r="C131" t="s">
        <v>7937</v>
      </c>
    </row>
    <row r="132" spans="1:3" x14ac:dyDescent="0.2">
      <c r="A132" t="s">
        <v>1139</v>
      </c>
      <c r="B132" t="s">
        <v>116</v>
      </c>
      <c r="C132" t="s">
        <v>7938</v>
      </c>
    </row>
    <row r="133" spans="1:3" x14ac:dyDescent="0.2">
      <c r="A133" t="s">
        <v>1140</v>
      </c>
      <c r="B133" t="s">
        <v>116</v>
      </c>
      <c r="C133" t="s">
        <v>7939</v>
      </c>
    </row>
    <row r="134" spans="1:3" x14ac:dyDescent="0.2">
      <c r="A134" t="s">
        <v>1141</v>
      </c>
      <c r="B134" t="s">
        <v>116</v>
      </c>
      <c r="C134" t="s">
        <v>7940</v>
      </c>
    </row>
    <row r="135" spans="1:3" x14ac:dyDescent="0.2">
      <c r="A135" t="s">
        <v>554</v>
      </c>
      <c r="B135" t="s">
        <v>119</v>
      </c>
      <c r="C135" t="s">
        <v>7941</v>
      </c>
    </row>
    <row r="136" spans="1:3" x14ac:dyDescent="0.2">
      <c r="A136" t="s">
        <v>555</v>
      </c>
      <c r="B136" t="s">
        <v>119</v>
      </c>
      <c r="C136" t="s">
        <v>7942</v>
      </c>
    </row>
    <row r="137" spans="1:3" x14ac:dyDescent="0.2">
      <c r="A137" t="s">
        <v>556</v>
      </c>
      <c r="B137" t="s">
        <v>119</v>
      </c>
      <c r="C137" t="s">
        <v>7943</v>
      </c>
    </row>
    <row r="138" spans="1:3" x14ac:dyDescent="0.2">
      <c r="A138" t="s">
        <v>557</v>
      </c>
      <c r="B138" t="s">
        <v>119</v>
      </c>
      <c r="C138" t="s">
        <v>7944</v>
      </c>
    </row>
    <row r="139" spans="1:3" x14ac:dyDescent="0.2">
      <c r="A139" t="s">
        <v>558</v>
      </c>
      <c r="B139" t="s">
        <v>119</v>
      </c>
      <c r="C139" t="s">
        <v>7945</v>
      </c>
    </row>
    <row r="140" spans="1:3" x14ac:dyDescent="0.2">
      <c r="A140" t="s">
        <v>559</v>
      </c>
      <c r="B140" t="s">
        <v>119</v>
      </c>
      <c r="C140" t="s">
        <v>7946</v>
      </c>
    </row>
    <row r="141" spans="1:3" x14ac:dyDescent="0.2">
      <c r="A141" t="s">
        <v>560</v>
      </c>
      <c r="B141" t="s">
        <v>119</v>
      </c>
      <c r="C141" t="s">
        <v>7947</v>
      </c>
    </row>
    <row r="142" spans="1:3" x14ac:dyDescent="0.2">
      <c r="A142" t="s">
        <v>1142</v>
      </c>
      <c r="B142" t="s">
        <v>119</v>
      </c>
      <c r="C142" t="s">
        <v>7948</v>
      </c>
    </row>
    <row r="143" spans="1:3" x14ac:dyDescent="0.2">
      <c r="A143" t="s">
        <v>561</v>
      </c>
      <c r="B143" t="s">
        <v>119</v>
      </c>
      <c r="C143" t="s">
        <v>7949</v>
      </c>
    </row>
    <row r="144" spans="1:3" x14ac:dyDescent="0.2">
      <c r="A144" t="s">
        <v>562</v>
      </c>
      <c r="B144" t="s">
        <v>119</v>
      </c>
      <c r="C144" t="s">
        <v>7950</v>
      </c>
    </row>
    <row r="145" spans="1:3" x14ac:dyDescent="0.2">
      <c r="A145" t="s">
        <v>1143</v>
      </c>
      <c r="B145" t="s">
        <v>119</v>
      </c>
      <c r="C145" t="s">
        <v>7951</v>
      </c>
    </row>
    <row r="146" spans="1:3" x14ac:dyDescent="0.2">
      <c r="A146" t="s">
        <v>1144</v>
      </c>
      <c r="B146" t="s">
        <v>119</v>
      </c>
      <c r="C146" t="s">
        <v>7952</v>
      </c>
    </row>
    <row r="147" spans="1:3" x14ac:dyDescent="0.2">
      <c r="A147" t="s">
        <v>1145</v>
      </c>
      <c r="B147" t="s">
        <v>119</v>
      </c>
      <c r="C147" t="s">
        <v>7953</v>
      </c>
    </row>
    <row r="148" spans="1:3" x14ac:dyDescent="0.2">
      <c r="A148" t="s">
        <v>1146</v>
      </c>
      <c r="B148" t="s">
        <v>119</v>
      </c>
      <c r="C148" t="s">
        <v>7954</v>
      </c>
    </row>
    <row r="149" spans="1:3" x14ac:dyDescent="0.2">
      <c r="A149" t="s">
        <v>1147</v>
      </c>
      <c r="B149" t="s">
        <v>119</v>
      </c>
      <c r="C149" t="s">
        <v>7955</v>
      </c>
    </row>
    <row r="150" spans="1:3" x14ac:dyDescent="0.2">
      <c r="A150" t="s">
        <v>1148</v>
      </c>
      <c r="B150" t="s">
        <v>119</v>
      </c>
      <c r="C150" t="s">
        <v>7956</v>
      </c>
    </row>
    <row r="151" spans="1:3" x14ac:dyDescent="0.2">
      <c r="A151" t="s">
        <v>469</v>
      </c>
      <c r="B151" t="s">
        <v>120</v>
      </c>
      <c r="C151" t="s">
        <v>7957</v>
      </c>
    </row>
    <row r="152" spans="1:3" x14ac:dyDescent="0.2">
      <c r="A152" t="s">
        <v>470</v>
      </c>
      <c r="B152" t="s">
        <v>120</v>
      </c>
      <c r="C152" t="s">
        <v>7958</v>
      </c>
    </row>
    <row r="153" spans="1:3" x14ac:dyDescent="0.2">
      <c r="A153" t="s">
        <v>471</v>
      </c>
      <c r="B153" t="s">
        <v>120</v>
      </c>
      <c r="C153" t="s">
        <v>7959</v>
      </c>
    </row>
    <row r="154" spans="1:3" x14ac:dyDescent="0.2">
      <c r="A154" t="s">
        <v>472</v>
      </c>
      <c r="B154" t="s">
        <v>120</v>
      </c>
      <c r="C154" t="s">
        <v>7960</v>
      </c>
    </row>
    <row r="155" spans="1:3" x14ac:dyDescent="0.2">
      <c r="A155" t="s">
        <v>563</v>
      </c>
      <c r="B155" t="s">
        <v>120</v>
      </c>
      <c r="C155" t="s">
        <v>7961</v>
      </c>
    </row>
    <row r="156" spans="1:3" x14ac:dyDescent="0.2">
      <c r="A156" t="s">
        <v>564</v>
      </c>
      <c r="B156" t="s">
        <v>120</v>
      </c>
      <c r="C156" t="s">
        <v>7962</v>
      </c>
    </row>
    <row r="157" spans="1:3" x14ac:dyDescent="0.2">
      <c r="A157" t="s">
        <v>565</v>
      </c>
      <c r="B157" t="s">
        <v>120</v>
      </c>
      <c r="C157" t="s">
        <v>7963</v>
      </c>
    </row>
    <row r="158" spans="1:3" x14ac:dyDescent="0.2">
      <c r="A158" t="s">
        <v>566</v>
      </c>
      <c r="B158" t="s">
        <v>120</v>
      </c>
      <c r="C158" t="s">
        <v>7964</v>
      </c>
    </row>
    <row r="159" spans="1:3" x14ac:dyDescent="0.2">
      <c r="A159" t="s">
        <v>567</v>
      </c>
      <c r="B159" t="s">
        <v>120</v>
      </c>
      <c r="C159" t="s">
        <v>7965</v>
      </c>
    </row>
    <row r="160" spans="1:3" x14ac:dyDescent="0.2">
      <c r="A160" t="s">
        <v>568</v>
      </c>
      <c r="B160" t="s">
        <v>120</v>
      </c>
      <c r="C160" t="s">
        <v>7966</v>
      </c>
    </row>
    <row r="161" spans="1:3" x14ac:dyDescent="0.2">
      <c r="A161" t="s">
        <v>473</v>
      </c>
      <c r="B161" t="s">
        <v>120</v>
      </c>
      <c r="C161" t="s">
        <v>7967</v>
      </c>
    </row>
    <row r="162" spans="1:3" x14ac:dyDescent="0.2">
      <c r="A162" t="s">
        <v>569</v>
      </c>
      <c r="B162" t="s">
        <v>120</v>
      </c>
      <c r="C162" t="s">
        <v>7968</v>
      </c>
    </row>
    <row r="163" spans="1:3" x14ac:dyDescent="0.2">
      <c r="A163" t="s">
        <v>570</v>
      </c>
      <c r="B163" t="s">
        <v>120</v>
      </c>
      <c r="C163" t="s">
        <v>7969</v>
      </c>
    </row>
    <row r="164" spans="1:3" x14ac:dyDescent="0.2">
      <c r="A164" t="s">
        <v>1018</v>
      </c>
      <c r="B164" t="s">
        <v>120</v>
      </c>
      <c r="C164" t="s">
        <v>7970</v>
      </c>
    </row>
    <row r="165" spans="1:3" x14ac:dyDescent="0.2">
      <c r="A165" t="s">
        <v>1019</v>
      </c>
      <c r="B165" t="s">
        <v>120</v>
      </c>
      <c r="C165" t="s">
        <v>7971</v>
      </c>
    </row>
    <row r="166" spans="1:3" x14ac:dyDescent="0.2">
      <c r="A166" t="s">
        <v>1020</v>
      </c>
      <c r="B166" t="s">
        <v>120</v>
      </c>
      <c r="C166" t="s">
        <v>7972</v>
      </c>
    </row>
    <row r="167" spans="1:3" x14ac:dyDescent="0.2">
      <c r="A167" t="s">
        <v>571</v>
      </c>
      <c r="B167" t="s">
        <v>122</v>
      </c>
      <c r="C167" t="s">
        <v>7973</v>
      </c>
    </row>
    <row r="168" spans="1:3" x14ac:dyDescent="0.2">
      <c r="A168" t="s">
        <v>572</v>
      </c>
      <c r="B168" t="s">
        <v>122</v>
      </c>
      <c r="C168" t="s">
        <v>7974</v>
      </c>
    </row>
    <row r="169" spans="1:3" x14ac:dyDescent="0.2">
      <c r="A169" t="s">
        <v>573</v>
      </c>
      <c r="B169" t="s">
        <v>122</v>
      </c>
      <c r="C169" t="s">
        <v>7975</v>
      </c>
    </row>
    <row r="170" spans="1:3" x14ac:dyDescent="0.2">
      <c r="A170" t="s">
        <v>574</v>
      </c>
      <c r="B170" t="s">
        <v>122</v>
      </c>
      <c r="C170" t="s">
        <v>7976</v>
      </c>
    </row>
    <row r="171" spans="1:3" x14ac:dyDescent="0.2">
      <c r="A171" t="s">
        <v>575</v>
      </c>
      <c r="B171" t="s">
        <v>122</v>
      </c>
      <c r="C171" t="s">
        <v>7977</v>
      </c>
    </row>
    <row r="172" spans="1:3" x14ac:dyDescent="0.2">
      <c r="A172" t="s">
        <v>576</v>
      </c>
      <c r="B172" t="s">
        <v>122</v>
      </c>
      <c r="C172" t="s">
        <v>7978</v>
      </c>
    </row>
    <row r="173" spans="1:3" x14ac:dyDescent="0.2">
      <c r="A173" t="s">
        <v>577</v>
      </c>
      <c r="B173" t="s">
        <v>122</v>
      </c>
      <c r="C173" t="s">
        <v>7979</v>
      </c>
    </row>
    <row r="174" spans="1:3" x14ac:dyDescent="0.2">
      <c r="A174" t="s">
        <v>578</v>
      </c>
      <c r="B174" t="s">
        <v>122</v>
      </c>
      <c r="C174" t="s">
        <v>7980</v>
      </c>
    </row>
    <row r="175" spans="1:3" x14ac:dyDescent="0.2">
      <c r="A175" t="s">
        <v>1149</v>
      </c>
      <c r="B175" t="s">
        <v>122</v>
      </c>
      <c r="C175" t="s">
        <v>7981</v>
      </c>
    </row>
    <row r="176" spans="1:3" x14ac:dyDescent="0.2">
      <c r="A176" t="s">
        <v>579</v>
      </c>
      <c r="B176" t="s">
        <v>122</v>
      </c>
      <c r="C176" t="s">
        <v>7982</v>
      </c>
    </row>
    <row r="177" spans="1:3" x14ac:dyDescent="0.2">
      <c r="A177" t="s">
        <v>580</v>
      </c>
      <c r="B177" t="s">
        <v>122</v>
      </c>
      <c r="C177" t="s">
        <v>7983</v>
      </c>
    </row>
    <row r="178" spans="1:3" x14ac:dyDescent="0.2">
      <c r="A178" t="s">
        <v>581</v>
      </c>
      <c r="B178" t="s">
        <v>122</v>
      </c>
      <c r="C178" t="s">
        <v>7984</v>
      </c>
    </row>
    <row r="179" spans="1:3" x14ac:dyDescent="0.2">
      <c r="A179" t="s">
        <v>582</v>
      </c>
      <c r="B179" t="s">
        <v>122</v>
      </c>
      <c r="C179" t="s">
        <v>7985</v>
      </c>
    </row>
    <row r="180" spans="1:3" x14ac:dyDescent="0.2">
      <c r="A180" t="s">
        <v>583</v>
      </c>
      <c r="B180" t="s">
        <v>122</v>
      </c>
      <c r="C180" t="s">
        <v>7986</v>
      </c>
    </row>
    <row r="181" spans="1:3" x14ac:dyDescent="0.2">
      <c r="A181" t="s">
        <v>584</v>
      </c>
      <c r="B181" t="s">
        <v>122</v>
      </c>
      <c r="C181" t="s">
        <v>7987</v>
      </c>
    </row>
    <row r="182" spans="1:3" x14ac:dyDescent="0.2">
      <c r="A182" t="s">
        <v>1150</v>
      </c>
      <c r="B182" t="s">
        <v>122</v>
      </c>
      <c r="C182" t="s">
        <v>7988</v>
      </c>
    </row>
    <row r="183" spans="1:3" x14ac:dyDescent="0.2">
      <c r="A183" t="s">
        <v>1151</v>
      </c>
      <c r="B183" t="s">
        <v>122</v>
      </c>
      <c r="C183" t="s">
        <v>7989</v>
      </c>
    </row>
    <row r="184" spans="1:3" x14ac:dyDescent="0.2">
      <c r="A184" t="s">
        <v>1152</v>
      </c>
      <c r="B184" t="s">
        <v>122</v>
      </c>
      <c r="C184" t="s">
        <v>7990</v>
      </c>
    </row>
    <row r="185" spans="1:3" x14ac:dyDescent="0.2">
      <c r="A185" t="s">
        <v>585</v>
      </c>
      <c r="B185" t="s">
        <v>123</v>
      </c>
      <c r="C185" t="s">
        <v>7991</v>
      </c>
    </row>
    <row r="186" spans="1:3" x14ac:dyDescent="0.2">
      <c r="A186" t="s">
        <v>586</v>
      </c>
      <c r="B186" t="s">
        <v>123</v>
      </c>
      <c r="C186" t="s">
        <v>7992</v>
      </c>
    </row>
    <row r="187" spans="1:3" x14ac:dyDescent="0.2">
      <c r="A187" t="s">
        <v>587</v>
      </c>
      <c r="B187" t="s">
        <v>123</v>
      </c>
      <c r="C187" t="s">
        <v>7993</v>
      </c>
    </row>
    <row r="188" spans="1:3" x14ac:dyDescent="0.2">
      <c r="A188" t="s">
        <v>588</v>
      </c>
      <c r="B188" t="s">
        <v>123</v>
      </c>
      <c r="C188" t="s">
        <v>7994</v>
      </c>
    </row>
    <row r="189" spans="1:3" x14ac:dyDescent="0.2">
      <c r="A189" t="s">
        <v>1153</v>
      </c>
      <c r="B189" t="s">
        <v>123</v>
      </c>
      <c r="C189" t="s">
        <v>7995</v>
      </c>
    </row>
    <row r="190" spans="1:3" x14ac:dyDescent="0.2">
      <c r="A190" t="s">
        <v>1154</v>
      </c>
      <c r="B190" t="s">
        <v>123</v>
      </c>
      <c r="C190" t="s">
        <v>7996</v>
      </c>
    </row>
    <row r="191" spans="1:3" x14ac:dyDescent="0.2">
      <c r="A191" t="s">
        <v>1155</v>
      </c>
      <c r="B191" t="s">
        <v>123</v>
      </c>
      <c r="C191" t="s">
        <v>7997</v>
      </c>
    </row>
    <row r="192" spans="1:3" x14ac:dyDescent="0.2">
      <c r="A192" t="s">
        <v>1156</v>
      </c>
      <c r="B192" t="s">
        <v>123</v>
      </c>
      <c r="C192" t="s">
        <v>7998</v>
      </c>
    </row>
    <row r="193" spans="1:3" x14ac:dyDescent="0.2">
      <c r="A193" t="s">
        <v>1157</v>
      </c>
      <c r="B193" t="s">
        <v>123</v>
      </c>
      <c r="C193" t="s">
        <v>7999</v>
      </c>
    </row>
    <row r="194" spans="1:3" x14ac:dyDescent="0.2">
      <c r="A194" t="s">
        <v>1158</v>
      </c>
      <c r="B194" t="s">
        <v>123</v>
      </c>
      <c r="C194" t="s">
        <v>8000</v>
      </c>
    </row>
    <row r="195" spans="1:3" x14ac:dyDescent="0.2">
      <c r="A195" t="s">
        <v>589</v>
      </c>
      <c r="B195" t="s">
        <v>123</v>
      </c>
      <c r="C195" t="s">
        <v>8001</v>
      </c>
    </row>
    <row r="196" spans="1:3" x14ac:dyDescent="0.2">
      <c r="A196" t="s">
        <v>1159</v>
      </c>
      <c r="B196" t="s">
        <v>123</v>
      </c>
      <c r="C196" t="s">
        <v>8002</v>
      </c>
    </row>
    <row r="197" spans="1:3" x14ac:dyDescent="0.2">
      <c r="A197" t="s">
        <v>1160</v>
      </c>
      <c r="B197" t="s">
        <v>123</v>
      </c>
      <c r="C197" t="s">
        <v>8003</v>
      </c>
    </row>
    <row r="198" spans="1:3" x14ac:dyDescent="0.2">
      <c r="A198" t="s">
        <v>1161</v>
      </c>
      <c r="B198" t="s">
        <v>123</v>
      </c>
      <c r="C198" t="s">
        <v>8004</v>
      </c>
    </row>
    <row r="199" spans="1:3" x14ac:dyDescent="0.2">
      <c r="A199" t="s">
        <v>1162</v>
      </c>
      <c r="B199" t="s">
        <v>123</v>
      </c>
      <c r="C199" t="s">
        <v>8005</v>
      </c>
    </row>
    <row r="200" spans="1:3" x14ac:dyDescent="0.2">
      <c r="A200" t="s">
        <v>1163</v>
      </c>
      <c r="B200" t="s">
        <v>123</v>
      </c>
      <c r="C200" t="s">
        <v>8006</v>
      </c>
    </row>
    <row r="201" spans="1:3" x14ac:dyDescent="0.2">
      <c r="A201" t="s">
        <v>1164</v>
      </c>
      <c r="B201" t="s">
        <v>123</v>
      </c>
      <c r="C201" t="s">
        <v>8007</v>
      </c>
    </row>
    <row r="202" spans="1:3" x14ac:dyDescent="0.2">
      <c r="A202" t="s">
        <v>1165</v>
      </c>
      <c r="B202" t="s">
        <v>123</v>
      </c>
      <c r="C202" t="s">
        <v>8008</v>
      </c>
    </row>
    <row r="203" spans="1:3" x14ac:dyDescent="0.2">
      <c r="A203" t="s">
        <v>1166</v>
      </c>
      <c r="B203" t="s">
        <v>123</v>
      </c>
      <c r="C203" t="s">
        <v>8009</v>
      </c>
    </row>
    <row r="204" spans="1:3" x14ac:dyDescent="0.2">
      <c r="A204" t="s">
        <v>1167</v>
      </c>
      <c r="B204" t="s">
        <v>123</v>
      </c>
      <c r="C204" t="s">
        <v>8010</v>
      </c>
    </row>
    <row r="205" spans="1:3" x14ac:dyDescent="0.2">
      <c r="A205" t="s">
        <v>1168</v>
      </c>
      <c r="B205" t="s">
        <v>123</v>
      </c>
      <c r="C205" t="s">
        <v>8011</v>
      </c>
    </row>
    <row r="206" spans="1:3" x14ac:dyDescent="0.2">
      <c r="A206" t="s">
        <v>1169</v>
      </c>
      <c r="B206" t="s">
        <v>123</v>
      </c>
      <c r="C206" t="s">
        <v>8012</v>
      </c>
    </row>
    <row r="207" spans="1:3" x14ac:dyDescent="0.2">
      <c r="A207" t="s">
        <v>1170</v>
      </c>
      <c r="B207" t="s">
        <v>123</v>
      </c>
      <c r="C207" t="s">
        <v>8013</v>
      </c>
    </row>
    <row r="208" spans="1:3" x14ac:dyDescent="0.2">
      <c r="A208" t="s">
        <v>1171</v>
      </c>
      <c r="B208" t="s">
        <v>123</v>
      </c>
      <c r="C208" t="s">
        <v>8014</v>
      </c>
    </row>
    <row r="209" spans="1:3" x14ac:dyDescent="0.2">
      <c r="A209" t="s">
        <v>1172</v>
      </c>
      <c r="B209" t="s">
        <v>123</v>
      </c>
      <c r="C209" t="s">
        <v>8015</v>
      </c>
    </row>
    <row r="210" spans="1:3" x14ac:dyDescent="0.2">
      <c r="A210" t="s">
        <v>1173</v>
      </c>
      <c r="B210" t="s">
        <v>123</v>
      </c>
      <c r="C210" t="s">
        <v>8016</v>
      </c>
    </row>
    <row r="211" spans="1:3" x14ac:dyDescent="0.2">
      <c r="A211" t="s">
        <v>1174</v>
      </c>
      <c r="B211" t="s">
        <v>123</v>
      </c>
      <c r="C211" t="s">
        <v>8017</v>
      </c>
    </row>
    <row r="212" spans="1:3" x14ac:dyDescent="0.2">
      <c r="A212" t="s">
        <v>1175</v>
      </c>
      <c r="B212" t="s">
        <v>123</v>
      </c>
      <c r="C212" t="s">
        <v>8018</v>
      </c>
    </row>
    <row r="213" spans="1:3" x14ac:dyDescent="0.2">
      <c r="A213" t="s">
        <v>1176</v>
      </c>
      <c r="B213" t="s">
        <v>123</v>
      </c>
      <c r="C213" t="s">
        <v>8019</v>
      </c>
    </row>
    <row r="214" spans="1:3" x14ac:dyDescent="0.2">
      <c r="A214" t="s">
        <v>1177</v>
      </c>
      <c r="B214" t="s">
        <v>123</v>
      </c>
      <c r="C214" t="s">
        <v>8020</v>
      </c>
    </row>
    <row r="215" spans="1:3" x14ac:dyDescent="0.2">
      <c r="A215" t="s">
        <v>1178</v>
      </c>
      <c r="B215" t="s">
        <v>123</v>
      </c>
      <c r="C215" t="s">
        <v>8021</v>
      </c>
    </row>
    <row r="216" spans="1:3" x14ac:dyDescent="0.2">
      <c r="A216" t="s">
        <v>1179</v>
      </c>
      <c r="B216" t="s">
        <v>123</v>
      </c>
      <c r="C216" t="s">
        <v>8022</v>
      </c>
    </row>
    <row r="217" spans="1:3" x14ac:dyDescent="0.2">
      <c r="A217" t="s">
        <v>1180</v>
      </c>
      <c r="B217" t="s">
        <v>123</v>
      </c>
      <c r="C217" t="s">
        <v>8023</v>
      </c>
    </row>
    <row r="218" spans="1:3" x14ac:dyDescent="0.2">
      <c r="A218" t="s">
        <v>1181</v>
      </c>
      <c r="B218" t="s">
        <v>123</v>
      </c>
      <c r="C218" t="s">
        <v>8024</v>
      </c>
    </row>
    <row r="219" spans="1:3" x14ac:dyDescent="0.2">
      <c r="A219" t="s">
        <v>1182</v>
      </c>
      <c r="B219" t="s">
        <v>123</v>
      </c>
      <c r="C219" t="s">
        <v>8025</v>
      </c>
    </row>
    <row r="220" spans="1:3" x14ac:dyDescent="0.2">
      <c r="A220" t="s">
        <v>1183</v>
      </c>
      <c r="B220" t="s">
        <v>123</v>
      </c>
      <c r="C220" t="s">
        <v>8026</v>
      </c>
    </row>
    <row r="221" spans="1:3" x14ac:dyDescent="0.2">
      <c r="A221" t="s">
        <v>1184</v>
      </c>
      <c r="B221" t="s">
        <v>123</v>
      </c>
      <c r="C221" t="s">
        <v>8027</v>
      </c>
    </row>
    <row r="222" spans="1:3" x14ac:dyDescent="0.2">
      <c r="A222" t="s">
        <v>1185</v>
      </c>
      <c r="B222" t="s">
        <v>123</v>
      </c>
      <c r="C222" t="s">
        <v>8028</v>
      </c>
    </row>
    <row r="223" spans="1:3" x14ac:dyDescent="0.2">
      <c r="A223" t="s">
        <v>1186</v>
      </c>
      <c r="B223" t="s">
        <v>123</v>
      </c>
      <c r="C223" t="s">
        <v>8029</v>
      </c>
    </row>
    <row r="224" spans="1:3" x14ac:dyDescent="0.2">
      <c r="A224" t="s">
        <v>1187</v>
      </c>
      <c r="B224" t="s">
        <v>123</v>
      </c>
      <c r="C224" t="s">
        <v>8030</v>
      </c>
    </row>
    <row r="225" spans="1:3" x14ac:dyDescent="0.2">
      <c r="A225" t="s">
        <v>1188</v>
      </c>
      <c r="B225" t="s">
        <v>123</v>
      </c>
      <c r="C225" t="s">
        <v>8031</v>
      </c>
    </row>
    <row r="226" spans="1:3" x14ac:dyDescent="0.2">
      <c r="A226" t="s">
        <v>1189</v>
      </c>
      <c r="B226" t="s">
        <v>123</v>
      </c>
      <c r="C226" t="s">
        <v>8032</v>
      </c>
    </row>
    <row r="227" spans="1:3" x14ac:dyDescent="0.2">
      <c r="A227" t="s">
        <v>1190</v>
      </c>
      <c r="B227" t="s">
        <v>123</v>
      </c>
      <c r="C227" t="s">
        <v>8033</v>
      </c>
    </row>
    <row r="228" spans="1:3" x14ac:dyDescent="0.2">
      <c r="A228" t="s">
        <v>1191</v>
      </c>
      <c r="B228" t="s">
        <v>123</v>
      </c>
      <c r="C228" t="s">
        <v>8034</v>
      </c>
    </row>
    <row r="229" spans="1:3" x14ac:dyDescent="0.2">
      <c r="A229" t="s">
        <v>1192</v>
      </c>
      <c r="B229" t="s">
        <v>123</v>
      </c>
      <c r="C229" t="s">
        <v>8035</v>
      </c>
    </row>
    <row r="230" spans="1:3" x14ac:dyDescent="0.2">
      <c r="A230" t="s">
        <v>1193</v>
      </c>
      <c r="B230" t="s">
        <v>123</v>
      </c>
      <c r="C230" t="s">
        <v>8036</v>
      </c>
    </row>
    <row r="231" spans="1:3" x14ac:dyDescent="0.2">
      <c r="A231" t="s">
        <v>1194</v>
      </c>
      <c r="B231" t="s">
        <v>123</v>
      </c>
      <c r="C231" t="s">
        <v>8037</v>
      </c>
    </row>
    <row r="232" spans="1:3" x14ac:dyDescent="0.2">
      <c r="A232" t="s">
        <v>1195</v>
      </c>
      <c r="B232" t="s">
        <v>123</v>
      </c>
      <c r="C232" t="s">
        <v>8038</v>
      </c>
    </row>
    <row r="233" spans="1:3" x14ac:dyDescent="0.2">
      <c r="A233" t="s">
        <v>1196</v>
      </c>
      <c r="B233" t="s">
        <v>123</v>
      </c>
      <c r="C233" t="s">
        <v>8039</v>
      </c>
    </row>
    <row r="234" spans="1:3" x14ac:dyDescent="0.2">
      <c r="A234" t="s">
        <v>1197</v>
      </c>
      <c r="B234" t="s">
        <v>123</v>
      </c>
      <c r="C234" t="s">
        <v>8040</v>
      </c>
    </row>
    <row r="235" spans="1:3" x14ac:dyDescent="0.2">
      <c r="A235" t="s">
        <v>1198</v>
      </c>
      <c r="B235" t="s">
        <v>123</v>
      </c>
      <c r="C235" t="s">
        <v>8041</v>
      </c>
    </row>
    <row r="236" spans="1:3" x14ac:dyDescent="0.2">
      <c r="A236" t="s">
        <v>1199</v>
      </c>
      <c r="B236" t="s">
        <v>123</v>
      </c>
      <c r="C236" t="s">
        <v>8042</v>
      </c>
    </row>
    <row r="237" spans="1:3" x14ac:dyDescent="0.2">
      <c r="A237" t="s">
        <v>1200</v>
      </c>
      <c r="B237" t="s">
        <v>123</v>
      </c>
      <c r="C237" t="s">
        <v>8043</v>
      </c>
    </row>
    <row r="238" spans="1:3" x14ac:dyDescent="0.2">
      <c r="A238" t="s">
        <v>1201</v>
      </c>
      <c r="B238" t="s">
        <v>123</v>
      </c>
      <c r="C238" t="s">
        <v>8044</v>
      </c>
    </row>
    <row r="239" spans="1:3" x14ac:dyDescent="0.2">
      <c r="A239" t="s">
        <v>1202</v>
      </c>
      <c r="B239" t="s">
        <v>123</v>
      </c>
      <c r="C239" t="s">
        <v>8045</v>
      </c>
    </row>
    <row r="240" spans="1:3" x14ac:dyDescent="0.2">
      <c r="A240" t="s">
        <v>1203</v>
      </c>
      <c r="B240" t="s">
        <v>123</v>
      </c>
      <c r="C240" t="s">
        <v>8046</v>
      </c>
    </row>
    <row r="241" spans="1:3" x14ac:dyDescent="0.2">
      <c r="A241" t="s">
        <v>1204</v>
      </c>
      <c r="B241" t="s">
        <v>123</v>
      </c>
      <c r="C241" t="s">
        <v>8047</v>
      </c>
    </row>
    <row r="242" spans="1:3" x14ac:dyDescent="0.2">
      <c r="A242" t="s">
        <v>1205</v>
      </c>
      <c r="B242" t="s">
        <v>123</v>
      </c>
      <c r="C242" t="s">
        <v>8048</v>
      </c>
    </row>
    <row r="243" spans="1:3" x14ac:dyDescent="0.2">
      <c r="A243" t="s">
        <v>1206</v>
      </c>
      <c r="B243" t="s">
        <v>123</v>
      </c>
      <c r="C243" t="s">
        <v>8049</v>
      </c>
    </row>
    <row r="244" spans="1:3" x14ac:dyDescent="0.2">
      <c r="A244" t="s">
        <v>1207</v>
      </c>
      <c r="B244" t="s">
        <v>123</v>
      </c>
      <c r="C244" t="s">
        <v>8050</v>
      </c>
    </row>
    <row r="245" spans="1:3" x14ac:dyDescent="0.2">
      <c r="A245" t="s">
        <v>1208</v>
      </c>
      <c r="B245" t="s">
        <v>123</v>
      </c>
      <c r="C245" t="s">
        <v>8051</v>
      </c>
    </row>
    <row r="246" spans="1:3" x14ac:dyDescent="0.2">
      <c r="A246" t="s">
        <v>1209</v>
      </c>
      <c r="B246" t="s">
        <v>123</v>
      </c>
      <c r="C246" t="s">
        <v>8052</v>
      </c>
    </row>
    <row r="247" spans="1:3" x14ac:dyDescent="0.2">
      <c r="A247" t="s">
        <v>1210</v>
      </c>
      <c r="B247" t="s">
        <v>123</v>
      </c>
      <c r="C247" t="s">
        <v>8053</v>
      </c>
    </row>
    <row r="248" spans="1:3" x14ac:dyDescent="0.2">
      <c r="A248" t="s">
        <v>1211</v>
      </c>
      <c r="B248" t="s">
        <v>123</v>
      </c>
      <c r="C248" t="s">
        <v>8054</v>
      </c>
    </row>
    <row r="249" spans="1:3" x14ac:dyDescent="0.2">
      <c r="A249" t="s">
        <v>474</v>
      </c>
      <c r="B249" t="s">
        <v>123</v>
      </c>
      <c r="C249" t="s">
        <v>8055</v>
      </c>
    </row>
    <row r="250" spans="1:3" x14ac:dyDescent="0.2">
      <c r="A250" t="s">
        <v>475</v>
      </c>
      <c r="B250" t="s">
        <v>123</v>
      </c>
      <c r="C250" t="s">
        <v>8056</v>
      </c>
    </row>
    <row r="251" spans="1:3" x14ac:dyDescent="0.2">
      <c r="A251" t="s">
        <v>476</v>
      </c>
      <c r="B251" t="s">
        <v>123</v>
      </c>
      <c r="C251" t="s">
        <v>8057</v>
      </c>
    </row>
    <row r="252" spans="1:3" x14ac:dyDescent="0.2">
      <c r="A252" t="s">
        <v>477</v>
      </c>
      <c r="B252" t="s">
        <v>123</v>
      </c>
      <c r="C252" t="s">
        <v>8058</v>
      </c>
    </row>
    <row r="253" spans="1:3" x14ac:dyDescent="0.2">
      <c r="A253" t="s">
        <v>590</v>
      </c>
      <c r="B253" t="s">
        <v>123</v>
      </c>
      <c r="C253" t="s">
        <v>8059</v>
      </c>
    </row>
    <row r="254" spans="1:3" x14ac:dyDescent="0.2">
      <c r="A254" t="s">
        <v>591</v>
      </c>
      <c r="B254" t="s">
        <v>123</v>
      </c>
      <c r="C254" t="s">
        <v>8060</v>
      </c>
    </row>
    <row r="255" spans="1:3" x14ac:dyDescent="0.2">
      <c r="A255" t="s">
        <v>592</v>
      </c>
      <c r="B255" t="s">
        <v>123</v>
      </c>
      <c r="C255" t="s">
        <v>8061</v>
      </c>
    </row>
    <row r="256" spans="1:3" x14ac:dyDescent="0.2">
      <c r="A256" t="s">
        <v>593</v>
      </c>
      <c r="B256" t="s">
        <v>123</v>
      </c>
      <c r="C256" t="s">
        <v>8062</v>
      </c>
    </row>
    <row r="257" spans="1:3" x14ac:dyDescent="0.2">
      <c r="A257" t="s">
        <v>594</v>
      </c>
      <c r="B257" t="s">
        <v>123</v>
      </c>
      <c r="C257" t="s">
        <v>8063</v>
      </c>
    </row>
    <row r="258" spans="1:3" x14ac:dyDescent="0.2">
      <c r="A258" t="s">
        <v>595</v>
      </c>
      <c r="B258" t="s">
        <v>123</v>
      </c>
      <c r="C258" t="s">
        <v>8064</v>
      </c>
    </row>
    <row r="259" spans="1:3" x14ac:dyDescent="0.2">
      <c r="A259" t="s">
        <v>478</v>
      </c>
      <c r="B259" t="s">
        <v>123</v>
      </c>
      <c r="C259" t="s">
        <v>8065</v>
      </c>
    </row>
    <row r="260" spans="1:3" x14ac:dyDescent="0.2">
      <c r="A260" t="s">
        <v>596</v>
      </c>
      <c r="B260" t="s">
        <v>123</v>
      </c>
      <c r="C260" t="s">
        <v>8066</v>
      </c>
    </row>
    <row r="261" spans="1:3" x14ac:dyDescent="0.2">
      <c r="A261" t="s">
        <v>597</v>
      </c>
      <c r="B261" t="s">
        <v>123</v>
      </c>
      <c r="C261" t="s">
        <v>8067</v>
      </c>
    </row>
    <row r="262" spans="1:3" x14ac:dyDescent="0.2">
      <c r="A262" t="s">
        <v>1021</v>
      </c>
      <c r="B262" t="s">
        <v>123</v>
      </c>
      <c r="C262" t="s">
        <v>8068</v>
      </c>
    </row>
    <row r="263" spans="1:3" x14ac:dyDescent="0.2">
      <c r="A263" t="s">
        <v>1022</v>
      </c>
      <c r="B263" t="s">
        <v>123</v>
      </c>
      <c r="C263" t="s">
        <v>8069</v>
      </c>
    </row>
    <row r="264" spans="1:3" x14ac:dyDescent="0.2">
      <c r="A264" t="s">
        <v>1023</v>
      </c>
      <c r="B264" t="s">
        <v>123</v>
      </c>
      <c r="C264" t="s">
        <v>8070</v>
      </c>
    </row>
    <row r="265" spans="1:3" x14ac:dyDescent="0.2">
      <c r="A265" t="s">
        <v>1212</v>
      </c>
      <c r="B265" t="s">
        <v>123</v>
      </c>
      <c r="C265" t="s">
        <v>8071</v>
      </c>
    </row>
    <row r="266" spans="1:3" x14ac:dyDescent="0.2">
      <c r="A266" t="s">
        <v>1213</v>
      </c>
      <c r="B266" t="s">
        <v>123</v>
      </c>
      <c r="C266" t="s">
        <v>8072</v>
      </c>
    </row>
    <row r="267" spans="1:3" x14ac:dyDescent="0.2">
      <c r="A267" t="s">
        <v>598</v>
      </c>
      <c r="B267" t="s">
        <v>123</v>
      </c>
      <c r="C267" t="s">
        <v>8073</v>
      </c>
    </row>
    <row r="268" spans="1:3" x14ac:dyDescent="0.2">
      <c r="A268" t="s">
        <v>599</v>
      </c>
      <c r="B268" t="s">
        <v>123</v>
      </c>
      <c r="C268" t="s">
        <v>8074</v>
      </c>
    </row>
    <row r="269" spans="1:3" x14ac:dyDescent="0.2">
      <c r="A269" t="s">
        <v>1214</v>
      </c>
      <c r="B269" t="s">
        <v>123</v>
      </c>
      <c r="C269" t="s">
        <v>8075</v>
      </c>
    </row>
    <row r="270" spans="1:3" x14ac:dyDescent="0.2">
      <c r="A270" t="s">
        <v>600</v>
      </c>
      <c r="B270" t="s">
        <v>123</v>
      </c>
      <c r="C270" t="s">
        <v>8076</v>
      </c>
    </row>
    <row r="271" spans="1:3" x14ac:dyDescent="0.2">
      <c r="A271" t="s">
        <v>601</v>
      </c>
      <c r="B271" t="s">
        <v>123</v>
      </c>
      <c r="C271" t="s">
        <v>8077</v>
      </c>
    </row>
    <row r="272" spans="1:3" x14ac:dyDescent="0.2">
      <c r="A272" t="s">
        <v>602</v>
      </c>
      <c r="B272" t="s">
        <v>123</v>
      </c>
      <c r="C272" t="s">
        <v>8078</v>
      </c>
    </row>
    <row r="273" spans="1:3" x14ac:dyDescent="0.2">
      <c r="A273" t="s">
        <v>603</v>
      </c>
      <c r="B273" t="s">
        <v>123</v>
      </c>
      <c r="C273" t="s">
        <v>8079</v>
      </c>
    </row>
    <row r="274" spans="1:3" x14ac:dyDescent="0.2">
      <c r="A274" t="s">
        <v>1215</v>
      </c>
      <c r="B274" t="s">
        <v>123</v>
      </c>
      <c r="C274" t="s">
        <v>8080</v>
      </c>
    </row>
    <row r="275" spans="1:3" x14ac:dyDescent="0.2">
      <c r="A275" t="s">
        <v>604</v>
      </c>
      <c r="B275" t="s">
        <v>123</v>
      </c>
      <c r="C275" t="s">
        <v>8081</v>
      </c>
    </row>
    <row r="276" spans="1:3" x14ac:dyDescent="0.2">
      <c r="A276" t="s">
        <v>1216</v>
      </c>
      <c r="B276" t="s">
        <v>123</v>
      </c>
      <c r="C276" t="s">
        <v>8082</v>
      </c>
    </row>
    <row r="277" spans="1:3" x14ac:dyDescent="0.2">
      <c r="A277" t="s">
        <v>1217</v>
      </c>
      <c r="B277" t="s">
        <v>123</v>
      </c>
      <c r="C277" t="s">
        <v>8083</v>
      </c>
    </row>
    <row r="278" spans="1:3" x14ac:dyDescent="0.2">
      <c r="A278" t="s">
        <v>1218</v>
      </c>
      <c r="B278" t="s">
        <v>123</v>
      </c>
      <c r="C278" t="s">
        <v>8084</v>
      </c>
    </row>
    <row r="279" spans="1:3" x14ac:dyDescent="0.2">
      <c r="A279" t="s">
        <v>1219</v>
      </c>
      <c r="B279" t="s">
        <v>123</v>
      </c>
      <c r="C279" t="s">
        <v>8085</v>
      </c>
    </row>
    <row r="280" spans="1:3" x14ac:dyDescent="0.2">
      <c r="A280" t="s">
        <v>1220</v>
      </c>
      <c r="B280" t="s">
        <v>123</v>
      </c>
      <c r="C280" t="s">
        <v>8086</v>
      </c>
    </row>
    <row r="281" spans="1:3" x14ac:dyDescent="0.2">
      <c r="A281" t="s">
        <v>1221</v>
      </c>
      <c r="B281" t="s">
        <v>123</v>
      </c>
      <c r="C281" t="s">
        <v>8087</v>
      </c>
    </row>
    <row r="282" spans="1:3" x14ac:dyDescent="0.2">
      <c r="A282" t="s">
        <v>1222</v>
      </c>
      <c r="B282" t="s">
        <v>123</v>
      </c>
      <c r="C282" t="s">
        <v>8088</v>
      </c>
    </row>
    <row r="283" spans="1:3" x14ac:dyDescent="0.2">
      <c r="A283" t="s">
        <v>1223</v>
      </c>
      <c r="B283" t="s">
        <v>123</v>
      </c>
      <c r="C283" t="s">
        <v>8089</v>
      </c>
    </row>
    <row r="284" spans="1:3" x14ac:dyDescent="0.2">
      <c r="A284" t="s">
        <v>1224</v>
      </c>
      <c r="B284" t="s">
        <v>123</v>
      </c>
      <c r="C284" t="s">
        <v>8090</v>
      </c>
    </row>
    <row r="285" spans="1:3" x14ac:dyDescent="0.2">
      <c r="A285" t="s">
        <v>1225</v>
      </c>
      <c r="B285" t="s">
        <v>123</v>
      </c>
      <c r="C285" t="s">
        <v>8091</v>
      </c>
    </row>
    <row r="286" spans="1:3" x14ac:dyDescent="0.2">
      <c r="A286" t="s">
        <v>1226</v>
      </c>
      <c r="B286" t="s">
        <v>123</v>
      </c>
      <c r="C286" t="s">
        <v>8092</v>
      </c>
    </row>
    <row r="287" spans="1:3" x14ac:dyDescent="0.2">
      <c r="A287" t="s">
        <v>1227</v>
      </c>
      <c r="B287" t="s">
        <v>123</v>
      </c>
      <c r="C287" t="s">
        <v>8093</v>
      </c>
    </row>
    <row r="288" spans="1:3" x14ac:dyDescent="0.2">
      <c r="A288" t="s">
        <v>1228</v>
      </c>
      <c r="B288" t="s">
        <v>123</v>
      </c>
      <c r="C288" t="s">
        <v>8094</v>
      </c>
    </row>
    <row r="289" spans="1:3" x14ac:dyDescent="0.2">
      <c r="A289" t="s">
        <v>1229</v>
      </c>
      <c r="B289" t="s">
        <v>123</v>
      </c>
      <c r="C289" t="s">
        <v>8095</v>
      </c>
    </row>
    <row r="290" spans="1:3" x14ac:dyDescent="0.2">
      <c r="A290" t="s">
        <v>1230</v>
      </c>
      <c r="B290" t="s">
        <v>123</v>
      </c>
      <c r="C290" t="s">
        <v>8096</v>
      </c>
    </row>
    <row r="291" spans="1:3" x14ac:dyDescent="0.2">
      <c r="A291" t="s">
        <v>1231</v>
      </c>
      <c r="B291" t="s">
        <v>123</v>
      </c>
      <c r="C291" t="s">
        <v>8097</v>
      </c>
    </row>
    <row r="292" spans="1:3" x14ac:dyDescent="0.2">
      <c r="A292" t="s">
        <v>1232</v>
      </c>
      <c r="B292" t="s">
        <v>123</v>
      </c>
      <c r="C292" t="s">
        <v>8098</v>
      </c>
    </row>
    <row r="293" spans="1:3" x14ac:dyDescent="0.2">
      <c r="A293" t="s">
        <v>1233</v>
      </c>
      <c r="B293" t="s">
        <v>123</v>
      </c>
      <c r="C293" t="s">
        <v>8099</v>
      </c>
    </row>
    <row r="294" spans="1:3" x14ac:dyDescent="0.2">
      <c r="A294" t="s">
        <v>1234</v>
      </c>
      <c r="B294" t="s">
        <v>123</v>
      </c>
      <c r="C294" t="s">
        <v>8100</v>
      </c>
    </row>
    <row r="295" spans="1:3" x14ac:dyDescent="0.2">
      <c r="A295" t="s">
        <v>1235</v>
      </c>
      <c r="B295" t="s">
        <v>123</v>
      </c>
      <c r="C295" t="s">
        <v>8101</v>
      </c>
    </row>
    <row r="296" spans="1:3" x14ac:dyDescent="0.2">
      <c r="A296" t="s">
        <v>1236</v>
      </c>
      <c r="B296" t="s">
        <v>123</v>
      </c>
      <c r="C296" t="s">
        <v>8102</v>
      </c>
    </row>
    <row r="297" spans="1:3" x14ac:dyDescent="0.2">
      <c r="A297" t="s">
        <v>1237</v>
      </c>
      <c r="B297" t="s">
        <v>123</v>
      </c>
      <c r="C297" t="s">
        <v>8103</v>
      </c>
    </row>
    <row r="298" spans="1:3" x14ac:dyDescent="0.2">
      <c r="A298" t="s">
        <v>1238</v>
      </c>
      <c r="B298" t="s">
        <v>123</v>
      </c>
      <c r="C298" t="s">
        <v>8104</v>
      </c>
    </row>
    <row r="299" spans="1:3" x14ac:dyDescent="0.2">
      <c r="A299" t="s">
        <v>1239</v>
      </c>
      <c r="B299" t="s">
        <v>123</v>
      </c>
      <c r="C299" t="s">
        <v>8105</v>
      </c>
    </row>
    <row r="300" spans="1:3" x14ac:dyDescent="0.2">
      <c r="A300" t="s">
        <v>1240</v>
      </c>
      <c r="B300" t="s">
        <v>123</v>
      </c>
      <c r="C300" t="s">
        <v>8106</v>
      </c>
    </row>
    <row r="301" spans="1:3" x14ac:dyDescent="0.2">
      <c r="A301" t="s">
        <v>1241</v>
      </c>
      <c r="B301" t="s">
        <v>123</v>
      </c>
      <c r="C301" t="s">
        <v>8107</v>
      </c>
    </row>
    <row r="302" spans="1:3" x14ac:dyDescent="0.2">
      <c r="A302" t="s">
        <v>1242</v>
      </c>
      <c r="B302" t="s">
        <v>123</v>
      </c>
      <c r="C302" t="s">
        <v>8108</v>
      </c>
    </row>
    <row r="303" spans="1:3" x14ac:dyDescent="0.2">
      <c r="A303" t="s">
        <v>1243</v>
      </c>
      <c r="B303" t="s">
        <v>123</v>
      </c>
      <c r="C303" t="s">
        <v>8109</v>
      </c>
    </row>
    <row r="304" spans="1:3" x14ac:dyDescent="0.2">
      <c r="A304" t="s">
        <v>1244</v>
      </c>
      <c r="B304" t="s">
        <v>123</v>
      </c>
      <c r="C304" t="s">
        <v>8110</v>
      </c>
    </row>
    <row r="305" spans="1:3" x14ac:dyDescent="0.2">
      <c r="A305" t="s">
        <v>1245</v>
      </c>
      <c r="B305" t="s">
        <v>123</v>
      </c>
      <c r="C305" t="s">
        <v>8111</v>
      </c>
    </row>
    <row r="306" spans="1:3" x14ac:dyDescent="0.2">
      <c r="A306" t="s">
        <v>1246</v>
      </c>
      <c r="B306" t="s">
        <v>123</v>
      </c>
      <c r="C306" t="s">
        <v>8112</v>
      </c>
    </row>
    <row r="307" spans="1:3" x14ac:dyDescent="0.2">
      <c r="A307" t="s">
        <v>1247</v>
      </c>
      <c r="B307" t="s">
        <v>123</v>
      </c>
      <c r="C307" t="s">
        <v>8113</v>
      </c>
    </row>
    <row r="308" spans="1:3" x14ac:dyDescent="0.2">
      <c r="A308" t="s">
        <v>1248</v>
      </c>
      <c r="B308" t="s">
        <v>123</v>
      </c>
      <c r="C308" t="s">
        <v>8114</v>
      </c>
    </row>
    <row r="309" spans="1:3" x14ac:dyDescent="0.2">
      <c r="A309" t="s">
        <v>1249</v>
      </c>
      <c r="B309" t="s">
        <v>123</v>
      </c>
      <c r="C309" t="s">
        <v>8115</v>
      </c>
    </row>
    <row r="310" spans="1:3" x14ac:dyDescent="0.2">
      <c r="A310" t="s">
        <v>1250</v>
      </c>
      <c r="B310" t="s">
        <v>123</v>
      </c>
      <c r="C310" t="s">
        <v>8116</v>
      </c>
    </row>
    <row r="311" spans="1:3" x14ac:dyDescent="0.2">
      <c r="A311" t="s">
        <v>1251</v>
      </c>
      <c r="B311" t="s">
        <v>123</v>
      </c>
      <c r="C311" t="s">
        <v>8117</v>
      </c>
    </row>
    <row r="312" spans="1:3" x14ac:dyDescent="0.2">
      <c r="A312" t="s">
        <v>1252</v>
      </c>
      <c r="B312" t="s">
        <v>123</v>
      </c>
      <c r="C312" t="s">
        <v>8118</v>
      </c>
    </row>
    <row r="313" spans="1:3" x14ac:dyDescent="0.2">
      <c r="A313" t="s">
        <v>1253</v>
      </c>
      <c r="B313" t="s">
        <v>123</v>
      </c>
      <c r="C313" t="s">
        <v>8119</v>
      </c>
    </row>
    <row r="314" spans="1:3" x14ac:dyDescent="0.2">
      <c r="A314" t="s">
        <v>1254</v>
      </c>
      <c r="B314" t="s">
        <v>123</v>
      </c>
      <c r="C314" t="s">
        <v>8120</v>
      </c>
    </row>
    <row r="315" spans="1:3" x14ac:dyDescent="0.2">
      <c r="A315" t="s">
        <v>1255</v>
      </c>
      <c r="B315" t="s">
        <v>123</v>
      </c>
      <c r="C315" t="s">
        <v>8121</v>
      </c>
    </row>
    <row r="316" spans="1:3" x14ac:dyDescent="0.2">
      <c r="A316" t="s">
        <v>1256</v>
      </c>
      <c r="B316" t="s">
        <v>123</v>
      </c>
      <c r="C316" t="s">
        <v>8122</v>
      </c>
    </row>
    <row r="317" spans="1:3" x14ac:dyDescent="0.2">
      <c r="A317" t="s">
        <v>1257</v>
      </c>
      <c r="B317" t="s">
        <v>123</v>
      </c>
      <c r="C317" t="s">
        <v>8123</v>
      </c>
    </row>
    <row r="318" spans="1:3" x14ac:dyDescent="0.2">
      <c r="A318" t="s">
        <v>1258</v>
      </c>
      <c r="B318" t="s">
        <v>123</v>
      </c>
      <c r="C318" t="s">
        <v>8124</v>
      </c>
    </row>
    <row r="319" spans="1:3" x14ac:dyDescent="0.2">
      <c r="A319" t="s">
        <v>1259</v>
      </c>
      <c r="B319" t="s">
        <v>123</v>
      </c>
      <c r="C319" t="s">
        <v>8125</v>
      </c>
    </row>
    <row r="320" spans="1:3" x14ac:dyDescent="0.2">
      <c r="A320" t="s">
        <v>1260</v>
      </c>
      <c r="B320" t="s">
        <v>123</v>
      </c>
      <c r="C320" t="s">
        <v>8126</v>
      </c>
    </row>
    <row r="321" spans="1:3" x14ac:dyDescent="0.2">
      <c r="A321" t="s">
        <v>1261</v>
      </c>
      <c r="B321" t="s">
        <v>123</v>
      </c>
      <c r="C321" t="s">
        <v>8127</v>
      </c>
    </row>
    <row r="322" spans="1:3" x14ac:dyDescent="0.2">
      <c r="A322" t="s">
        <v>1262</v>
      </c>
      <c r="B322" t="s">
        <v>123</v>
      </c>
      <c r="C322" t="s">
        <v>8128</v>
      </c>
    </row>
    <row r="323" spans="1:3" x14ac:dyDescent="0.2">
      <c r="A323" t="s">
        <v>1263</v>
      </c>
      <c r="B323" t="s">
        <v>123</v>
      </c>
      <c r="C323" t="s">
        <v>8129</v>
      </c>
    </row>
    <row r="324" spans="1:3" x14ac:dyDescent="0.2">
      <c r="A324" t="s">
        <v>1264</v>
      </c>
      <c r="B324" t="s">
        <v>123</v>
      </c>
      <c r="C324" t="s">
        <v>8130</v>
      </c>
    </row>
    <row r="325" spans="1:3" x14ac:dyDescent="0.2">
      <c r="A325" t="s">
        <v>1265</v>
      </c>
      <c r="B325" t="s">
        <v>123</v>
      </c>
      <c r="C325" t="s">
        <v>8131</v>
      </c>
    </row>
    <row r="326" spans="1:3" x14ac:dyDescent="0.2">
      <c r="A326" t="s">
        <v>1266</v>
      </c>
      <c r="B326" t="s">
        <v>123</v>
      </c>
      <c r="C326" t="s">
        <v>8132</v>
      </c>
    </row>
    <row r="327" spans="1:3" x14ac:dyDescent="0.2">
      <c r="A327" t="s">
        <v>605</v>
      </c>
      <c r="B327" t="s">
        <v>123</v>
      </c>
      <c r="C327" t="s">
        <v>8133</v>
      </c>
    </row>
    <row r="328" spans="1:3" x14ac:dyDescent="0.2">
      <c r="A328" t="s">
        <v>1267</v>
      </c>
      <c r="B328" t="s">
        <v>123</v>
      </c>
      <c r="C328" t="s">
        <v>8134</v>
      </c>
    </row>
    <row r="329" spans="1:3" x14ac:dyDescent="0.2">
      <c r="A329" t="s">
        <v>1268</v>
      </c>
      <c r="B329" t="s">
        <v>123</v>
      </c>
      <c r="C329" t="s">
        <v>8135</v>
      </c>
    </row>
    <row r="330" spans="1:3" x14ac:dyDescent="0.2">
      <c r="A330" t="s">
        <v>1269</v>
      </c>
      <c r="B330" t="s">
        <v>123</v>
      </c>
      <c r="C330" t="s">
        <v>8136</v>
      </c>
    </row>
    <row r="331" spans="1:3" x14ac:dyDescent="0.2">
      <c r="A331" t="s">
        <v>606</v>
      </c>
      <c r="B331" t="s">
        <v>123</v>
      </c>
      <c r="C331" t="s">
        <v>8137</v>
      </c>
    </row>
    <row r="332" spans="1:3" x14ac:dyDescent="0.2">
      <c r="A332" t="s">
        <v>607</v>
      </c>
      <c r="B332" t="s">
        <v>123</v>
      </c>
      <c r="C332" t="s">
        <v>8138</v>
      </c>
    </row>
    <row r="333" spans="1:3" x14ac:dyDescent="0.2">
      <c r="A333" t="s">
        <v>608</v>
      </c>
      <c r="B333" t="s">
        <v>123</v>
      </c>
      <c r="C333" t="s">
        <v>8139</v>
      </c>
    </row>
    <row r="334" spans="1:3" x14ac:dyDescent="0.2">
      <c r="A334" t="s">
        <v>609</v>
      </c>
      <c r="B334" t="s">
        <v>123</v>
      </c>
      <c r="C334" t="s">
        <v>8140</v>
      </c>
    </row>
    <row r="335" spans="1:3" x14ac:dyDescent="0.2">
      <c r="A335" t="s">
        <v>610</v>
      </c>
      <c r="B335" t="s">
        <v>123</v>
      </c>
      <c r="C335" t="s">
        <v>8141</v>
      </c>
    </row>
    <row r="336" spans="1:3" x14ac:dyDescent="0.2">
      <c r="A336" t="s">
        <v>611</v>
      </c>
      <c r="B336" t="s">
        <v>123</v>
      </c>
      <c r="C336" t="s">
        <v>8142</v>
      </c>
    </row>
    <row r="337" spans="1:3" x14ac:dyDescent="0.2">
      <c r="A337" t="s">
        <v>612</v>
      </c>
      <c r="B337" t="s">
        <v>123</v>
      </c>
      <c r="C337" t="s">
        <v>8143</v>
      </c>
    </row>
    <row r="338" spans="1:3" x14ac:dyDescent="0.2">
      <c r="A338" t="s">
        <v>613</v>
      </c>
      <c r="B338" t="s">
        <v>123</v>
      </c>
      <c r="C338" t="s">
        <v>8144</v>
      </c>
    </row>
    <row r="339" spans="1:3" x14ac:dyDescent="0.2">
      <c r="A339" t="s">
        <v>614</v>
      </c>
      <c r="B339" t="s">
        <v>123</v>
      </c>
      <c r="C339" t="s">
        <v>8145</v>
      </c>
    </row>
    <row r="340" spans="1:3" x14ac:dyDescent="0.2">
      <c r="A340" t="s">
        <v>615</v>
      </c>
      <c r="B340" t="s">
        <v>123</v>
      </c>
      <c r="C340" t="s">
        <v>8146</v>
      </c>
    </row>
    <row r="341" spans="1:3" x14ac:dyDescent="0.2">
      <c r="A341" t="s">
        <v>616</v>
      </c>
      <c r="B341" t="s">
        <v>123</v>
      </c>
      <c r="C341" t="s">
        <v>8147</v>
      </c>
    </row>
    <row r="342" spans="1:3" x14ac:dyDescent="0.2">
      <c r="A342" t="s">
        <v>617</v>
      </c>
      <c r="B342" t="s">
        <v>123</v>
      </c>
      <c r="C342" t="s">
        <v>8148</v>
      </c>
    </row>
    <row r="343" spans="1:3" x14ac:dyDescent="0.2">
      <c r="A343" t="s">
        <v>618</v>
      </c>
      <c r="B343" t="s">
        <v>123</v>
      </c>
      <c r="C343" t="s">
        <v>8149</v>
      </c>
    </row>
    <row r="344" spans="1:3" x14ac:dyDescent="0.2">
      <c r="A344" t="s">
        <v>1270</v>
      </c>
      <c r="B344" t="s">
        <v>123</v>
      </c>
      <c r="C344" t="s">
        <v>8150</v>
      </c>
    </row>
    <row r="345" spans="1:3" x14ac:dyDescent="0.2">
      <c r="A345" t="s">
        <v>1271</v>
      </c>
      <c r="B345" t="s">
        <v>123</v>
      </c>
      <c r="C345" t="s">
        <v>8151</v>
      </c>
    </row>
    <row r="346" spans="1:3" x14ac:dyDescent="0.2">
      <c r="A346" t="s">
        <v>1272</v>
      </c>
      <c r="B346" t="s">
        <v>123</v>
      </c>
      <c r="C346" t="s">
        <v>8152</v>
      </c>
    </row>
    <row r="347" spans="1:3" x14ac:dyDescent="0.2">
      <c r="A347" t="s">
        <v>1273</v>
      </c>
      <c r="B347" t="s">
        <v>123</v>
      </c>
      <c r="C347" t="s">
        <v>8153</v>
      </c>
    </row>
    <row r="348" spans="1:3" x14ac:dyDescent="0.2">
      <c r="A348" t="s">
        <v>619</v>
      </c>
      <c r="B348" t="s">
        <v>123</v>
      </c>
      <c r="C348" t="s">
        <v>8154</v>
      </c>
    </row>
    <row r="349" spans="1:3" x14ac:dyDescent="0.2">
      <c r="A349" t="s">
        <v>620</v>
      </c>
      <c r="B349" t="s">
        <v>123</v>
      </c>
      <c r="C349" t="s">
        <v>8155</v>
      </c>
    </row>
    <row r="350" spans="1:3" x14ac:dyDescent="0.2">
      <c r="A350" t="s">
        <v>621</v>
      </c>
      <c r="B350" t="s">
        <v>123</v>
      </c>
      <c r="C350" t="s">
        <v>8156</v>
      </c>
    </row>
    <row r="351" spans="1:3" x14ac:dyDescent="0.2">
      <c r="A351" t="s">
        <v>622</v>
      </c>
      <c r="B351" t="s">
        <v>123</v>
      </c>
      <c r="C351" t="s">
        <v>8157</v>
      </c>
    </row>
    <row r="352" spans="1:3" x14ac:dyDescent="0.2">
      <c r="A352" t="s">
        <v>623</v>
      </c>
      <c r="B352" t="s">
        <v>123</v>
      </c>
      <c r="C352" t="s">
        <v>8158</v>
      </c>
    </row>
    <row r="353" spans="1:3" x14ac:dyDescent="0.2">
      <c r="A353" t="s">
        <v>624</v>
      </c>
      <c r="B353" t="s">
        <v>123</v>
      </c>
      <c r="C353" t="s">
        <v>8159</v>
      </c>
    </row>
    <row r="354" spans="1:3" x14ac:dyDescent="0.2">
      <c r="A354" t="s">
        <v>625</v>
      </c>
      <c r="B354" t="s">
        <v>123</v>
      </c>
      <c r="C354" t="s">
        <v>8160</v>
      </c>
    </row>
    <row r="355" spans="1:3" x14ac:dyDescent="0.2">
      <c r="A355" t="s">
        <v>626</v>
      </c>
      <c r="B355" t="s">
        <v>123</v>
      </c>
      <c r="C355" t="s">
        <v>8161</v>
      </c>
    </row>
    <row r="356" spans="1:3" x14ac:dyDescent="0.2">
      <c r="A356" t="s">
        <v>627</v>
      </c>
      <c r="B356" t="s">
        <v>123</v>
      </c>
      <c r="C356" t="s">
        <v>8162</v>
      </c>
    </row>
    <row r="357" spans="1:3" x14ac:dyDescent="0.2">
      <c r="A357" t="s">
        <v>628</v>
      </c>
      <c r="B357" t="s">
        <v>123</v>
      </c>
      <c r="C357" t="s">
        <v>8163</v>
      </c>
    </row>
    <row r="358" spans="1:3" x14ac:dyDescent="0.2">
      <c r="A358" t="s">
        <v>629</v>
      </c>
      <c r="B358" t="s">
        <v>123</v>
      </c>
      <c r="C358" t="s">
        <v>8164</v>
      </c>
    </row>
    <row r="359" spans="1:3" x14ac:dyDescent="0.2">
      <c r="A359" t="s">
        <v>630</v>
      </c>
      <c r="B359" t="s">
        <v>123</v>
      </c>
      <c r="C359" t="s">
        <v>8165</v>
      </c>
    </row>
    <row r="360" spans="1:3" x14ac:dyDescent="0.2">
      <c r="A360" t="s">
        <v>631</v>
      </c>
      <c r="B360" t="s">
        <v>123</v>
      </c>
      <c r="C360" t="s">
        <v>8166</v>
      </c>
    </row>
    <row r="361" spans="1:3" x14ac:dyDescent="0.2">
      <c r="A361" t="s">
        <v>1274</v>
      </c>
      <c r="B361" t="s">
        <v>123</v>
      </c>
      <c r="C361" t="s">
        <v>8167</v>
      </c>
    </row>
    <row r="362" spans="1:3" x14ac:dyDescent="0.2">
      <c r="A362" t="s">
        <v>1275</v>
      </c>
      <c r="B362" t="s">
        <v>123</v>
      </c>
      <c r="C362" t="s">
        <v>8168</v>
      </c>
    </row>
    <row r="363" spans="1:3" x14ac:dyDescent="0.2">
      <c r="A363" t="s">
        <v>1276</v>
      </c>
      <c r="B363" t="s">
        <v>123</v>
      </c>
      <c r="C363" t="s">
        <v>8169</v>
      </c>
    </row>
    <row r="364" spans="1:3" x14ac:dyDescent="0.2">
      <c r="A364" t="s">
        <v>632</v>
      </c>
      <c r="B364" t="s">
        <v>123</v>
      </c>
      <c r="C364" t="s">
        <v>8170</v>
      </c>
    </row>
    <row r="365" spans="1:3" x14ac:dyDescent="0.2">
      <c r="A365" t="s">
        <v>633</v>
      </c>
      <c r="B365" t="s">
        <v>123</v>
      </c>
      <c r="C365" t="s">
        <v>8171</v>
      </c>
    </row>
    <row r="366" spans="1:3" x14ac:dyDescent="0.2">
      <c r="A366" t="s">
        <v>634</v>
      </c>
      <c r="B366" t="s">
        <v>123</v>
      </c>
      <c r="C366" t="s">
        <v>8172</v>
      </c>
    </row>
    <row r="367" spans="1:3" x14ac:dyDescent="0.2">
      <c r="A367" t="s">
        <v>635</v>
      </c>
      <c r="B367" t="s">
        <v>123</v>
      </c>
      <c r="C367" t="s">
        <v>8173</v>
      </c>
    </row>
    <row r="368" spans="1:3" x14ac:dyDescent="0.2">
      <c r="A368" t="s">
        <v>636</v>
      </c>
      <c r="B368" t="s">
        <v>123</v>
      </c>
      <c r="C368" t="s">
        <v>8174</v>
      </c>
    </row>
    <row r="369" spans="1:3" x14ac:dyDescent="0.2">
      <c r="A369" t="s">
        <v>637</v>
      </c>
      <c r="B369" t="s">
        <v>123</v>
      </c>
      <c r="C369" t="s">
        <v>8175</v>
      </c>
    </row>
    <row r="370" spans="1:3" x14ac:dyDescent="0.2">
      <c r="A370" t="s">
        <v>638</v>
      </c>
      <c r="B370" t="s">
        <v>123</v>
      </c>
      <c r="C370" t="s">
        <v>8176</v>
      </c>
    </row>
    <row r="371" spans="1:3" x14ac:dyDescent="0.2">
      <c r="A371" t="s">
        <v>639</v>
      </c>
      <c r="B371" t="s">
        <v>123</v>
      </c>
      <c r="C371" t="s">
        <v>8177</v>
      </c>
    </row>
    <row r="372" spans="1:3" x14ac:dyDescent="0.2">
      <c r="A372" t="s">
        <v>640</v>
      </c>
      <c r="B372" t="s">
        <v>123</v>
      </c>
      <c r="C372" t="s">
        <v>8178</v>
      </c>
    </row>
    <row r="373" spans="1:3" x14ac:dyDescent="0.2">
      <c r="A373" t="s">
        <v>641</v>
      </c>
      <c r="B373" t="s">
        <v>123</v>
      </c>
      <c r="C373" t="s">
        <v>8179</v>
      </c>
    </row>
    <row r="374" spans="1:3" x14ac:dyDescent="0.2">
      <c r="A374" t="s">
        <v>642</v>
      </c>
      <c r="B374" t="s">
        <v>123</v>
      </c>
      <c r="C374" t="s">
        <v>8180</v>
      </c>
    </row>
    <row r="375" spans="1:3" x14ac:dyDescent="0.2">
      <c r="A375" t="s">
        <v>643</v>
      </c>
      <c r="B375" t="s">
        <v>123</v>
      </c>
      <c r="C375" t="s">
        <v>8181</v>
      </c>
    </row>
    <row r="376" spans="1:3" x14ac:dyDescent="0.2">
      <c r="A376" t="s">
        <v>644</v>
      </c>
      <c r="B376" t="s">
        <v>123</v>
      </c>
      <c r="C376" t="s">
        <v>8182</v>
      </c>
    </row>
    <row r="377" spans="1:3" x14ac:dyDescent="0.2">
      <c r="A377" t="s">
        <v>1024</v>
      </c>
      <c r="B377" t="s">
        <v>123</v>
      </c>
      <c r="C377" t="s">
        <v>8183</v>
      </c>
    </row>
    <row r="378" spans="1:3" x14ac:dyDescent="0.2">
      <c r="A378" t="s">
        <v>1025</v>
      </c>
      <c r="B378" t="s">
        <v>123</v>
      </c>
      <c r="C378" t="s">
        <v>8184</v>
      </c>
    </row>
    <row r="379" spans="1:3" x14ac:dyDescent="0.2">
      <c r="A379" t="s">
        <v>1026</v>
      </c>
      <c r="B379" t="s">
        <v>123</v>
      </c>
      <c r="C379" t="s">
        <v>8185</v>
      </c>
    </row>
    <row r="380" spans="1:3" x14ac:dyDescent="0.2">
      <c r="A380" t="s">
        <v>645</v>
      </c>
      <c r="B380" t="s">
        <v>123</v>
      </c>
      <c r="C380" t="s">
        <v>8186</v>
      </c>
    </row>
    <row r="381" spans="1:3" x14ac:dyDescent="0.2">
      <c r="A381" t="s">
        <v>646</v>
      </c>
      <c r="B381" t="s">
        <v>123</v>
      </c>
      <c r="C381" t="s">
        <v>8187</v>
      </c>
    </row>
    <row r="382" spans="1:3" x14ac:dyDescent="0.2">
      <c r="A382" t="s">
        <v>647</v>
      </c>
      <c r="B382" t="s">
        <v>123</v>
      </c>
      <c r="C382" t="s">
        <v>8188</v>
      </c>
    </row>
    <row r="383" spans="1:3" x14ac:dyDescent="0.2">
      <c r="A383" t="s">
        <v>648</v>
      </c>
      <c r="B383" t="s">
        <v>123</v>
      </c>
      <c r="C383" t="s">
        <v>8189</v>
      </c>
    </row>
    <row r="384" spans="1:3" x14ac:dyDescent="0.2">
      <c r="A384" t="s">
        <v>649</v>
      </c>
      <c r="B384" t="s">
        <v>123</v>
      </c>
      <c r="C384" t="s">
        <v>8190</v>
      </c>
    </row>
    <row r="385" spans="1:3" x14ac:dyDescent="0.2">
      <c r="A385" t="s">
        <v>650</v>
      </c>
      <c r="B385" t="s">
        <v>123</v>
      </c>
      <c r="C385" t="s">
        <v>8191</v>
      </c>
    </row>
    <row r="386" spans="1:3" x14ac:dyDescent="0.2">
      <c r="A386" t="s">
        <v>651</v>
      </c>
      <c r="B386" t="s">
        <v>123</v>
      </c>
      <c r="C386" t="s">
        <v>8192</v>
      </c>
    </row>
    <row r="387" spans="1:3" x14ac:dyDescent="0.2">
      <c r="A387" t="s">
        <v>652</v>
      </c>
      <c r="B387" t="s">
        <v>123</v>
      </c>
      <c r="C387" t="s">
        <v>8193</v>
      </c>
    </row>
    <row r="388" spans="1:3" x14ac:dyDescent="0.2">
      <c r="A388" t="s">
        <v>653</v>
      </c>
      <c r="B388" t="s">
        <v>123</v>
      </c>
      <c r="C388" t="s">
        <v>8194</v>
      </c>
    </row>
    <row r="389" spans="1:3" x14ac:dyDescent="0.2">
      <c r="A389" t="s">
        <v>654</v>
      </c>
      <c r="B389" t="s">
        <v>123</v>
      </c>
      <c r="C389" t="s">
        <v>8195</v>
      </c>
    </row>
    <row r="390" spans="1:3" x14ac:dyDescent="0.2">
      <c r="A390" t="s">
        <v>1027</v>
      </c>
      <c r="B390" t="s">
        <v>123</v>
      </c>
      <c r="C390" t="s">
        <v>8196</v>
      </c>
    </row>
    <row r="391" spans="1:3" x14ac:dyDescent="0.2">
      <c r="A391" t="s">
        <v>1028</v>
      </c>
      <c r="B391" t="s">
        <v>123</v>
      </c>
      <c r="C391" t="s">
        <v>8197</v>
      </c>
    </row>
    <row r="392" spans="1:3" x14ac:dyDescent="0.2">
      <c r="A392" t="s">
        <v>1029</v>
      </c>
      <c r="B392" t="s">
        <v>123</v>
      </c>
      <c r="C392" t="s">
        <v>8198</v>
      </c>
    </row>
    <row r="393" spans="1:3" x14ac:dyDescent="0.2">
      <c r="A393" t="s">
        <v>1277</v>
      </c>
      <c r="B393" t="s">
        <v>123</v>
      </c>
      <c r="C393" t="s">
        <v>8199</v>
      </c>
    </row>
    <row r="394" spans="1:3" x14ac:dyDescent="0.2">
      <c r="A394" t="s">
        <v>1278</v>
      </c>
      <c r="B394" t="s">
        <v>123</v>
      </c>
      <c r="C394" t="s">
        <v>8200</v>
      </c>
    </row>
    <row r="395" spans="1:3" x14ac:dyDescent="0.2">
      <c r="A395" t="s">
        <v>1279</v>
      </c>
      <c r="B395" t="s">
        <v>123</v>
      </c>
      <c r="C395" t="s">
        <v>8201</v>
      </c>
    </row>
    <row r="396" spans="1:3" x14ac:dyDescent="0.2">
      <c r="A396" t="s">
        <v>1280</v>
      </c>
      <c r="B396" t="s">
        <v>123</v>
      </c>
      <c r="C396" t="s">
        <v>8202</v>
      </c>
    </row>
    <row r="397" spans="1:3" x14ac:dyDescent="0.2">
      <c r="A397" t="s">
        <v>1281</v>
      </c>
      <c r="B397" t="s">
        <v>123</v>
      </c>
      <c r="C397" t="s">
        <v>8203</v>
      </c>
    </row>
    <row r="398" spans="1:3" x14ac:dyDescent="0.2">
      <c r="A398" t="s">
        <v>1282</v>
      </c>
      <c r="B398" t="s">
        <v>123</v>
      </c>
      <c r="C398" t="s">
        <v>8204</v>
      </c>
    </row>
    <row r="399" spans="1:3" x14ac:dyDescent="0.2">
      <c r="A399" t="s">
        <v>1283</v>
      </c>
      <c r="B399" t="s">
        <v>123</v>
      </c>
      <c r="C399" t="s">
        <v>8205</v>
      </c>
    </row>
    <row r="400" spans="1:3" x14ac:dyDescent="0.2">
      <c r="A400" t="s">
        <v>1284</v>
      </c>
      <c r="B400" t="s">
        <v>123</v>
      </c>
      <c r="C400" t="s">
        <v>8206</v>
      </c>
    </row>
    <row r="401" spans="1:3" x14ac:dyDescent="0.2">
      <c r="A401" t="s">
        <v>1285</v>
      </c>
      <c r="B401" t="s">
        <v>123</v>
      </c>
      <c r="C401" t="s">
        <v>8207</v>
      </c>
    </row>
    <row r="402" spans="1:3" x14ac:dyDescent="0.2">
      <c r="A402" t="s">
        <v>1286</v>
      </c>
      <c r="B402" t="s">
        <v>123</v>
      </c>
      <c r="C402" t="s">
        <v>8208</v>
      </c>
    </row>
    <row r="403" spans="1:3" x14ac:dyDescent="0.2">
      <c r="A403" t="s">
        <v>1287</v>
      </c>
      <c r="B403" t="s">
        <v>123</v>
      </c>
      <c r="C403" t="s">
        <v>8209</v>
      </c>
    </row>
    <row r="404" spans="1:3" x14ac:dyDescent="0.2">
      <c r="A404" t="s">
        <v>1288</v>
      </c>
      <c r="B404" t="s">
        <v>123</v>
      </c>
      <c r="C404" t="s">
        <v>8210</v>
      </c>
    </row>
    <row r="405" spans="1:3" x14ac:dyDescent="0.2">
      <c r="A405" t="s">
        <v>1289</v>
      </c>
      <c r="B405" t="s">
        <v>123</v>
      </c>
      <c r="C405" t="s">
        <v>8211</v>
      </c>
    </row>
    <row r="406" spans="1:3" x14ac:dyDescent="0.2">
      <c r="A406" t="s">
        <v>1290</v>
      </c>
      <c r="B406" t="s">
        <v>123</v>
      </c>
      <c r="C406" t="s">
        <v>8212</v>
      </c>
    </row>
    <row r="407" spans="1:3" x14ac:dyDescent="0.2">
      <c r="A407" t="s">
        <v>1291</v>
      </c>
      <c r="B407" t="s">
        <v>123</v>
      </c>
      <c r="C407" t="s">
        <v>8213</v>
      </c>
    </row>
    <row r="408" spans="1:3" x14ac:dyDescent="0.2">
      <c r="A408" t="s">
        <v>1292</v>
      </c>
      <c r="B408" t="s">
        <v>123</v>
      </c>
      <c r="C408" t="s">
        <v>8214</v>
      </c>
    </row>
    <row r="409" spans="1:3" x14ac:dyDescent="0.2">
      <c r="A409" t="s">
        <v>1293</v>
      </c>
      <c r="B409" t="s">
        <v>123</v>
      </c>
      <c r="C409" t="s">
        <v>8215</v>
      </c>
    </row>
    <row r="410" spans="1:3" x14ac:dyDescent="0.2">
      <c r="A410" t="s">
        <v>479</v>
      </c>
      <c r="B410" t="s">
        <v>123</v>
      </c>
      <c r="C410" t="s">
        <v>8216</v>
      </c>
    </row>
    <row r="411" spans="1:3" x14ac:dyDescent="0.2">
      <c r="A411" t="s">
        <v>1294</v>
      </c>
      <c r="B411" t="s">
        <v>123</v>
      </c>
      <c r="C411" t="s">
        <v>8217</v>
      </c>
    </row>
    <row r="412" spans="1:3" x14ac:dyDescent="0.2">
      <c r="A412" t="s">
        <v>1295</v>
      </c>
      <c r="B412" t="s">
        <v>123</v>
      </c>
      <c r="C412" t="s">
        <v>8218</v>
      </c>
    </row>
    <row r="413" spans="1:3" x14ac:dyDescent="0.2">
      <c r="A413" t="s">
        <v>1296</v>
      </c>
      <c r="B413" t="s">
        <v>123</v>
      </c>
      <c r="C413" t="s">
        <v>8219</v>
      </c>
    </row>
    <row r="414" spans="1:3" x14ac:dyDescent="0.2">
      <c r="A414" t="s">
        <v>1297</v>
      </c>
      <c r="B414" t="s">
        <v>123</v>
      </c>
      <c r="C414" t="s">
        <v>8220</v>
      </c>
    </row>
    <row r="415" spans="1:3" x14ac:dyDescent="0.2">
      <c r="A415" t="s">
        <v>1298</v>
      </c>
      <c r="B415" t="s">
        <v>123</v>
      </c>
      <c r="C415" t="s">
        <v>8221</v>
      </c>
    </row>
    <row r="416" spans="1:3" x14ac:dyDescent="0.2">
      <c r="A416" t="s">
        <v>1299</v>
      </c>
      <c r="B416" t="s">
        <v>123</v>
      </c>
      <c r="C416" t="s">
        <v>8222</v>
      </c>
    </row>
    <row r="417" spans="1:3" x14ac:dyDescent="0.2">
      <c r="A417" t="s">
        <v>1300</v>
      </c>
      <c r="B417" t="s">
        <v>123</v>
      </c>
      <c r="C417" t="s">
        <v>8223</v>
      </c>
    </row>
    <row r="418" spans="1:3" x14ac:dyDescent="0.2">
      <c r="A418" t="s">
        <v>1301</v>
      </c>
      <c r="B418" t="s">
        <v>123</v>
      </c>
      <c r="C418" t="s">
        <v>8224</v>
      </c>
    </row>
    <row r="419" spans="1:3" x14ac:dyDescent="0.2">
      <c r="A419" t="s">
        <v>1302</v>
      </c>
      <c r="B419" t="s">
        <v>123</v>
      </c>
      <c r="C419" t="s">
        <v>8225</v>
      </c>
    </row>
    <row r="420" spans="1:3" x14ac:dyDescent="0.2">
      <c r="A420" t="s">
        <v>1303</v>
      </c>
      <c r="B420" t="s">
        <v>123</v>
      </c>
      <c r="C420" t="s">
        <v>8226</v>
      </c>
    </row>
    <row r="421" spans="1:3" x14ac:dyDescent="0.2">
      <c r="A421" t="s">
        <v>1304</v>
      </c>
      <c r="B421" t="s">
        <v>123</v>
      </c>
      <c r="C421" t="s">
        <v>8227</v>
      </c>
    </row>
    <row r="422" spans="1:3" x14ac:dyDescent="0.2">
      <c r="A422" t="s">
        <v>655</v>
      </c>
      <c r="B422" t="s">
        <v>123</v>
      </c>
      <c r="C422" t="s">
        <v>8228</v>
      </c>
    </row>
    <row r="423" spans="1:3" x14ac:dyDescent="0.2">
      <c r="A423" t="s">
        <v>656</v>
      </c>
      <c r="B423" t="s">
        <v>123</v>
      </c>
      <c r="C423" t="s">
        <v>8229</v>
      </c>
    </row>
    <row r="424" spans="1:3" x14ac:dyDescent="0.2">
      <c r="A424" t="s">
        <v>657</v>
      </c>
      <c r="B424" t="s">
        <v>123</v>
      </c>
      <c r="C424" t="s">
        <v>8230</v>
      </c>
    </row>
    <row r="425" spans="1:3" x14ac:dyDescent="0.2">
      <c r="A425" t="s">
        <v>658</v>
      </c>
      <c r="B425" t="s">
        <v>123</v>
      </c>
      <c r="C425" t="s">
        <v>8231</v>
      </c>
    </row>
    <row r="426" spans="1:3" x14ac:dyDescent="0.2">
      <c r="A426" t="s">
        <v>659</v>
      </c>
      <c r="B426" t="s">
        <v>123</v>
      </c>
      <c r="C426" t="s">
        <v>8232</v>
      </c>
    </row>
    <row r="427" spans="1:3" x14ac:dyDescent="0.2">
      <c r="A427" t="s">
        <v>660</v>
      </c>
      <c r="B427" t="s">
        <v>123</v>
      </c>
      <c r="C427" t="s">
        <v>8233</v>
      </c>
    </row>
    <row r="428" spans="1:3" x14ac:dyDescent="0.2">
      <c r="A428" t="s">
        <v>661</v>
      </c>
      <c r="B428" t="s">
        <v>123</v>
      </c>
      <c r="C428" t="s">
        <v>8234</v>
      </c>
    </row>
    <row r="429" spans="1:3" x14ac:dyDescent="0.2">
      <c r="A429" t="s">
        <v>662</v>
      </c>
      <c r="B429" t="s">
        <v>123</v>
      </c>
      <c r="C429" t="s">
        <v>8235</v>
      </c>
    </row>
    <row r="430" spans="1:3" x14ac:dyDescent="0.2">
      <c r="A430" t="s">
        <v>663</v>
      </c>
      <c r="B430" t="s">
        <v>123</v>
      </c>
      <c r="C430" t="s">
        <v>8236</v>
      </c>
    </row>
    <row r="431" spans="1:3" x14ac:dyDescent="0.2">
      <c r="A431" t="s">
        <v>664</v>
      </c>
      <c r="B431" t="s">
        <v>123</v>
      </c>
      <c r="C431" t="s">
        <v>8237</v>
      </c>
    </row>
    <row r="432" spans="1:3" x14ac:dyDescent="0.2">
      <c r="A432" t="s">
        <v>665</v>
      </c>
      <c r="B432" t="s">
        <v>123</v>
      </c>
      <c r="C432" t="s">
        <v>8238</v>
      </c>
    </row>
    <row r="433" spans="1:3" x14ac:dyDescent="0.2">
      <c r="A433" t="s">
        <v>1305</v>
      </c>
      <c r="B433" t="s">
        <v>123</v>
      </c>
      <c r="C433" t="s">
        <v>8239</v>
      </c>
    </row>
    <row r="434" spans="1:3" x14ac:dyDescent="0.2">
      <c r="A434" t="s">
        <v>1306</v>
      </c>
      <c r="B434" t="s">
        <v>123</v>
      </c>
      <c r="C434" t="s">
        <v>8240</v>
      </c>
    </row>
    <row r="435" spans="1:3" x14ac:dyDescent="0.2">
      <c r="A435" t="s">
        <v>1307</v>
      </c>
      <c r="B435" t="s">
        <v>123</v>
      </c>
      <c r="C435" t="s">
        <v>8241</v>
      </c>
    </row>
    <row r="436" spans="1:3" x14ac:dyDescent="0.2">
      <c r="A436" t="s">
        <v>1308</v>
      </c>
      <c r="B436" t="s">
        <v>123</v>
      </c>
      <c r="C436" t="s">
        <v>8242</v>
      </c>
    </row>
    <row r="437" spans="1:3" x14ac:dyDescent="0.2">
      <c r="A437" t="s">
        <v>1309</v>
      </c>
      <c r="B437" t="s">
        <v>123</v>
      </c>
      <c r="C437" t="s">
        <v>8243</v>
      </c>
    </row>
    <row r="438" spans="1:3" x14ac:dyDescent="0.2">
      <c r="A438" t="s">
        <v>1310</v>
      </c>
      <c r="B438" t="s">
        <v>123</v>
      </c>
      <c r="C438" t="s">
        <v>8244</v>
      </c>
    </row>
    <row r="439" spans="1:3" x14ac:dyDescent="0.2">
      <c r="A439" t="s">
        <v>666</v>
      </c>
      <c r="B439" t="s">
        <v>123</v>
      </c>
      <c r="C439" t="s">
        <v>8245</v>
      </c>
    </row>
    <row r="440" spans="1:3" x14ac:dyDescent="0.2">
      <c r="A440" t="s">
        <v>667</v>
      </c>
      <c r="B440" t="s">
        <v>123</v>
      </c>
      <c r="C440" t="s">
        <v>8246</v>
      </c>
    </row>
    <row r="441" spans="1:3" x14ac:dyDescent="0.2">
      <c r="A441" t="s">
        <v>668</v>
      </c>
      <c r="B441" t="s">
        <v>123</v>
      </c>
      <c r="C441" t="s">
        <v>8247</v>
      </c>
    </row>
    <row r="442" spans="1:3" x14ac:dyDescent="0.2">
      <c r="A442" t="s">
        <v>1311</v>
      </c>
      <c r="B442" t="s">
        <v>123</v>
      </c>
      <c r="C442" t="s">
        <v>8248</v>
      </c>
    </row>
    <row r="443" spans="1:3" x14ac:dyDescent="0.2">
      <c r="A443" t="s">
        <v>669</v>
      </c>
      <c r="B443" t="s">
        <v>123</v>
      </c>
      <c r="C443" t="s">
        <v>8249</v>
      </c>
    </row>
    <row r="444" spans="1:3" x14ac:dyDescent="0.2">
      <c r="A444" t="s">
        <v>670</v>
      </c>
      <c r="B444" t="s">
        <v>123</v>
      </c>
      <c r="C444" t="s">
        <v>8250</v>
      </c>
    </row>
    <row r="445" spans="1:3" x14ac:dyDescent="0.2">
      <c r="A445" t="s">
        <v>671</v>
      </c>
      <c r="B445" t="s">
        <v>123</v>
      </c>
      <c r="C445" t="s">
        <v>8251</v>
      </c>
    </row>
    <row r="446" spans="1:3" x14ac:dyDescent="0.2">
      <c r="A446" t="s">
        <v>672</v>
      </c>
      <c r="B446" t="s">
        <v>123</v>
      </c>
      <c r="C446" t="s">
        <v>8252</v>
      </c>
    </row>
    <row r="447" spans="1:3" x14ac:dyDescent="0.2">
      <c r="A447" t="s">
        <v>1312</v>
      </c>
      <c r="B447" t="s">
        <v>123</v>
      </c>
      <c r="C447" t="s">
        <v>8253</v>
      </c>
    </row>
    <row r="448" spans="1:3" x14ac:dyDescent="0.2">
      <c r="A448" t="s">
        <v>1313</v>
      </c>
      <c r="B448" t="s">
        <v>123</v>
      </c>
      <c r="C448" t="s">
        <v>8254</v>
      </c>
    </row>
    <row r="449" spans="1:3" x14ac:dyDescent="0.2">
      <c r="A449" t="s">
        <v>1314</v>
      </c>
      <c r="B449" t="s">
        <v>123</v>
      </c>
      <c r="C449" t="s">
        <v>8255</v>
      </c>
    </row>
    <row r="450" spans="1:3" x14ac:dyDescent="0.2">
      <c r="A450" t="s">
        <v>1315</v>
      </c>
      <c r="B450" t="s">
        <v>123</v>
      </c>
      <c r="C450" t="s">
        <v>8256</v>
      </c>
    </row>
    <row r="451" spans="1:3" x14ac:dyDescent="0.2">
      <c r="A451" t="s">
        <v>1316</v>
      </c>
      <c r="B451" t="s">
        <v>123</v>
      </c>
      <c r="C451" t="s">
        <v>8257</v>
      </c>
    </row>
    <row r="452" spans="1:3" x14ac:dyDescent="0.2">
      <c r="A452" t="s">
        <v>1317</v>
      </c>
      <c r="B452" t="s">
        <v>123</v>
      </c>
      <c r="C452" t="s">
        <v>8258</v>
      </c>
    </row>
    <row r="453" spans="1:3" x14ac:dyDescent="0.2">
      <c r="A453" t="s">
        <v>1318</v>
      </c>
      <c r="B453" t="s">
        <v>123</v>
      </c>
      <c r="C453" t="s">
        <v>8259</v>
      </c>
    </row>
    <row r="454" spans="1:3" x14ac:dyDescent="0.2">
      <c r="A454" t="s">
        <v>1319</v>
      </c>
      <c r="B454" t="s">
        <v>123</v>
      </c>
      <c r="C454" t="s">
        <v>8260</v>
      </c>
    </row>
    <row r="455" spans="1:3" x14ac:dyDescent="0.2">
      <c r="A455" t="s">
        <v>1320</v>
      </c>
      <c r="B455" t="s">
        <v>123</v>
      </c>
      <c r="C455" t="s">
        <v>8261</v>
      </c>
    </row>
    <row r="456" spans="1:3" x14ac:dyDescent="0.2">
      <c r="A456" t="s">
        <v>1321</v>
      </c>
      <c r="B456" t="s">
        <v>123</v>
      </c>
      <c r="C456" t="s">
        <v>8262</v>
      </c>
    </row>
    <row r="457" spans="1:3" x14ac:dyDescent="0.2">
      <c r="A457" t="s">
        <v>1322</v>
      </c>
      <c r="B457" t="s">
        <v>123</v>
      </c>
      <c r="C457" t="s">
        <v>8263</v>
      </c>
    </row>
    <row r="458" spans="1:3" x14ac:dyDescent="0.2">
      <c r="A458" t="s">
        <v>1323</v>
      </c>
      <c r="B458" t="s">
        <v>123</v>
      </c>
      <c r="C458" t="s">
        <v>8264</v>
      </c>
    </row>
    <row r="459" spans="1:3" x14ac:dyDescent="0.2">
      <c r="A459" t="s">
        <v>1324</v>
      </c>
      <c r="B459" t="s">
        <v>123</v>
      </c>
      <c r="C459" t="s">
        <v>8265</v>
      </c>
    </row>
    <row r="460" spans="1:3" x14ac:dyDescent="0.2">
      <c r="A460" t="s">
        <v>1325</v>
      </c>
      <c r="B460" t="s">
        <v>123</v>
      </c>
      <c r="C460" t="s">
        <v>8266</v>
      </c>
    </row>
    <row r="461" spans="1:3" x14ac:dyDescent="0.2">
      <c r="A461" t="s">
        <v>1326</v>
      </c>
      <c r="B461" t="s">
        <v>123</v>
      </c>
      <c r="C461" t="s">
        <v>8267</v>
      </c>
    </row>
    <row r="462" spans="1:3" x14ac:dyDescent="0.2">
      <c r="A462" t="s">
        <v>1327</v>
      </c>
      <c r="B462" t="s">
        <v>123</v>
      </c>
      <c r="C462" t="s">
        <v>8268</v>
      </c>
    </row>
    <row r="463" spans="1:3" x14ac:dyDescent="0.2">
      <c r="A463" t="s">
        <v>1328</v>
      </c>
      <c r="B463" t="s">
        <v>123</v>
      </c>
      <c r="C463" t="s">
        <v>8269</v>
      </c>
    </row>
    <row r="464" spans="1:3" x14ac:dyDescent="0.2">
      <c r="A464" t="s">
        <v>1329</v>
      </c>
      <c r="B464" t="s">
        <v>123</v>
      </c>
      <c r="C464" t="s">
        <v>8270</v>
      </c>
    </row>
    <row r="465" spans="1:3" x14ac:dyDescent="0.2">
      <c r="A465" t="s">
        <v>1330</v>
      </c>
      <c r="B465" t="s">
        <v>123</v>
      </c>
      <c r="C465" t="s">
        <v>8271</v>
      </c>
    </row>
    <row r="466" spans="1:3" x14ac:dyDescent="0.2">
      <c r="A466" t="s">
        <v>1331</v>
      </c>
      <c r="B466" t="s">
        <v>123</v>
      </c>
      <c r="C466" t="s">
        <v>8272</v>
      </c>
    </row>
    <row r="467" spans="1:3" x14ac:dyDescent="0.2">
      <c r="A467" t="s">
        <v>673</v>
      </c>
      <c r="B467" t="s">
        <v>123</v>
      </c>
      <c r="C467" t="s">
        <v>8273</v>
      </c>
    </row>
    <row r="468" spans="1:3" x14ac:dyDescent="0.2">
      <c r="A468" t="s">
        <v>674</v>
      </c>
      <c r="B468" t="s">
        <v>123</v>
      </c>
      <c r="C468" t="s">
        <v>8274</v>
      </c>
    </row>
    <row r="469" spans="1:3" x14ac:dyDescent="0.2">
      <c r="A469" t="s">
        <v>675</v>
      </c>
      <c r="B469" t="s">
        <v>123</v>
      </c>
      <c r="C469" t="s">
        <v>8275</v>
      </c>
    </row>
    <row r="470" spans="1:3" x14ac:dyDescent="0.2">
      <c r="A470" t="s">
        <v>676</v>
      </c>
      <c r="B470" t="s">
        <v>123</v>
      </c>
      <c r="C470" t="s">
        <v>8276</v>
      </c>
    </row>
    <row r="471" spans="1:3" x14ac:dyDescent="0.2">
      <c r="A471" t="s">
        <v>677</v>
      </c>
      <c r="B471" t="s">
        <v>123</v>
      </c>
      <c r="C471" t="s">
        <v>8277</v>
      </c>
    </row>
    <row r="472" spans="1:3" x14ac:dyDescent="0.2">
      <c r="A472" t="s">
        <v>678</v>
      </c>
      <c r="B472" t="s">
        <v>123</v>
      </c>
      <c r="C472" t="s">
        <v>8278</v>
      </c>
    </row>
    <row r="473" spans="1:3" x14ac:dyDescent="0.2">
      <c r="A473" t="s">
        <v>679</v>
      </c>
      <c r="B473" t="s">
        <v>123</v>
      </c>
      <c r="C473" t="s">
        <v>8279</v>
      </c>
    </row>
    <row r="474" spans="1:3" x14ac:dyDescent="0.2">
      <c r="A474" t="s">
        <v>680</v>
      </c>
      <c r="B474" t="s">
        <v>123</v>
      </c>
      <c r="C474" t="s">
        <v>8280</v>
      </c>
    </row>
    <row r="475" spans="1:3" x14ac:dyDescent="0.2">
      <c r="A475" t="s">
        <v>681</v>
      </c>
      <c r="B475" t="s">
        <v>123</v>
      </c>
      <c r="C475" t="s">
        <v>8281</v>
      </c>
    </row>
    <row r="476" spans="1:3" x14ac:dyDescent="0.2">
      <c r="A476" t="s">
        <v>682</v>
      </c>
      <c r="B476" t="s">
        <v>123</v>
      </c>
      <c r="C476" t="s">
        <v>8282</v>
      </c>
    </row>
    <row r="477" spans="1:3" x14ac:dyDescent="0.2">
      <c r="A477" t="s">
        <v>683</v>
      </c>
      <c r="B477" t="s">
        <v>123</v>
      </c>
      <c r="C477" t="s">
        <v>8283</v>
      </c>
    </row>
    <row r="478" spans="1:3" x14ac:dyDescent="0.2">
      <c r="A478" t="s">
        <v>684</v>
      </c>
      <c r="B478" t="s">
        <v>123</v>
      </c>
      <c r="C478" t="s">
        <v>8284</v>
      </c>
    </row>
    <row r="479" spans="1:3" x14ac:dyDescent="0.2">
      <c r="A479" t="s">
        <v>685</v>
      </c>
      <c r="B479" t="s">
        <v>123</v>
      </c>
      <c r="C479" t="s">
        <v>8285</v>
      </c>
    </row>
    <row r="480" spans="1:3" x14ac:dyDescent="0.2">
      <c r="A480" t="s">
        <v>1332</v>
      </c>
      <c r="B480" t="s">
        <v>123</v>
      </c>
      <c r="C480" t="s">
        <v>8286</v>
      </c>
    </row>
    <row r="481" spans="1:3" x14ac:dyDescent="0.2">
      <c r="A481" t="s">
        <v>1333</v>
      </c>
      <c r="B481" t="s">
        <v>123</v>
      </c>
      <c r="C481" t="s">
        <v>8287</v>
      </c>
    </row>
    <row r="482" spans="1:3" x14ac:dyDescent="0.2">
      <c r="A482" t="s">
        <v>1334</v>
      </c>
      <c r="B482" t="s">
        <v>123</v>
      </c>
      <c r="C482" t="s">
        <v>8288</v>
      </c>
    </row>
    <row r="483" spans="1:3" x14ac:dyDescent="0.2">
      <c r="A483" t="s">
        <v>1335</v>
      </c>
      <c r="B483" t="s">
        <v>123</v>
      </c>
      <c r="C483" t="s">
        <v>8289</v>
      </c>
    </row>
    <row r="484" spans="1:3" x14ac:dyDescent="0.2">
      <c r="A484" t="s">
        <v>1336</v>
      </c>
      <c r="B484" t="s">
        <v>123</v>
      </c>
      <c r="C484" t="s">
        <v>8290</v>
      </c>
    </row>
    <row r="485" spans="1:3" x14ac:dyDescent="0.2">
      <c r="A485" t="s">
        <v>1337</v>
      </c>
      <c r="B485" t="s">
        <v>123</v>
      </c>
      <c r="C485" t="s">
        <v>8291</v>
      </c>
    </row>
    <row r="486" spans="1:3" x14ac:dyDescent="0.2">
      <c r="A486" t="s">
        <v>1338</v>
      </c>
      <c r="B486" t="s">
        <v>123</v>
      </c>
      <c r="C486" t="s">
        <v>8292</v>
      </c>
    </row>
    <row r="487" spans="1:3" x14ac:dyDescent="0.2">
      <c r="A487" t="s">
        <v>1339</v>
      </c>
      <c r="B487" t="s">
        <v>123</v>
      </c>
      <c r="C487" t="s">
        <v>8293</v>
      </c>
    </row>
    <row r="488" spans="1:3" x14ac:dyDescent="0.2">
      <c r="A488" t="s">
        <v>1340</v>
      </c>
      <c r="B488" t="s">
        <v>123</v>
      </c>
      <c r="C488" t="s">
        <v>8294</v>
      </c>
    </row>
    <row r="489" spans="1:3" x14ac:dyDescent="0.2">
      <c r="A489" t="s">
        <v>1341</v>
      </c>
      <c r="B489" t="s">
        <v>123</v>
      </c>
      <c r="C489" t="s">
        <v>8295</v>
      </c>
    </row>
    <row r="490" spans="1:3" x14ac:dyDescent="0.2">
      <c r="A490" t="s">
        <v>1342</v>
      </c>
      <c r="B490" t="s">
        <v>123</v>
      </c>
      <c r="C490" t="s">
        <v>8296</v>
      </c>
    </row>
    <row r="491" spans="1:3" x14ac:dyDescent="0.2">
      <c r="A491" t="s">
        <v>1343</v>
      </c>
      <c r="B491" t="s">
        <v>123</v>
      </c>
      <c r="C491" t="s">
        <v>8297</v>
      </c>
    </row>
    <row r="492" spans="1:3" x14ac:dyDescent="0.2">
      <c r="A492" t="s">
        <v>1344</v>
      </c>
      <c r="B492" t="s">
        <v>123</v>
      </c>
      <c r="C492" t="s">
        <v>8298</v>
      </c>
    </row>
    <row r="493" spans="1:3" x14ac:dyDescent="0.2">
      <c r="A493" t="s">
        <v>1345</v>
      </c>
      <c r="B493" t="s">
        <v>123</v>
      </c>
      <c r="C493" t="s">
        <v>8299</v>
      </c>
    </row>
    <row r="494" spans="1:3" x14ac:dyDescent="0.2">
      <c r="A494" t="s">
        <v>1346</v>
      </c>
      <c r="B494" t="s">
        <v>123</v>
      </c>
      <c r="C494" t="s">
        <v>8300</v>
      </c>
    </row>
    <row r="495" spans="1:3" x14ac:dyDescent="0.2">
      <c r="A495" t="s">
        <v>1347</v>
      </c>
      <c r="B495" t="s">
        <v>123</v>
      </c>
      <c r="C495" t="s">
        <v>8301</v>
      </c>
    </row>
    <row r="496" spans="1:3" x14ac:dyDescent="0.2">
      <c r="A496" t="s">
        <v>1348</v>
      </c>
      <c r="B496" t="s">
        <v>123</v>
      </c>
      <c r="C496" t="s">
        <v>8302</v>
      </c>
    </row>
    <row r="497" spans="1:3" x14ac:dyDescent="0.2">
      <c r="A497" t="s">
        <v>1349</v>
      </c>
      <c r="B497" t="s">
        <v>123</v>
      </c>
      <c r="C497" t="s">
        <v>8303</v>
      </c>
    </row>
    <row r="498" spans="1:3" x14ac:dyDescent="0.2">
      <c r="A498" t="s">
        <v>1350</v>
      </c>
      <c r="B498" t="s">
        <v>123</v>
      </c>
      <c r="C498" t="s">
        <v>8304</v>
      </c>
    </row>
    <row r="499" spans="1:3" x14ac:dyDescent="0.2">
      <c r="A499" t="s">
        <v>1351</v>
      </c>
      <c r="B499" t="s">
        <v>124</v>
      </c>
      <c r="C499" t="s">
        <v>8305</v>
      </c>
    </row>
    <row r="500" spans="1:3" x14ac:dyDescent="0.2">
      <c r="A500" t="s">
        <v>1352</v>
      </c>
      <c r="B500" t="s">
        <v>124</v>
      </c>
      <c r="C500" t="s">
        <v>8306</v>
      </c>
    </row>
    <row r="501" spans="1:3" x14ac:dyDescent="0.2">
      <c r="A501" t="s">
        <v>1353</v>
      </c>
      <c r="B501" t="s">
        <v>124</v>
      </c>
      <c r="C501" t="s">
        <v>8307</v>
      </c>
    </row>
    <row r="502" spans="1:3" x14ac:dyDescent="0.2">
      <c r="A502" t="s">
        <v>1354</v>
      </c>
      <c r="B502" t="s">
        <v>124</v>
      </c>
      <c r="C502" t="s">
        <v>8308</v>
      </c>
    </row>
    <row r="503" spans="1:3" x14ac:dyDescent="0.2">
      <c r="A503" t="s">
        <v>1355</v>
      </c>
      <c r="B503" t="s">
        <v>124</v>
      </c>
      <c r="C503" t="s">
        <v>8309</v>
      </c>
    </row>
    <row r="504" spans="1:3" x14ac:dyDescent="0.2">
      <c r="A504" t="s">
        <v>1356</v>
      </c>
      <c r="B504" t="s">
        <v>124</v>
      </c>
      <c r="C504" t="s">
        <v>8310</v>
      </c>
    </row>
    <row r="505" spans="1:3" x14ac:dyDescent="0.2">
      <c r="A505" t="s">
        <v>1357</v>
      </c>
      <c r="B505" t="s">
        <v>124</v>
      </c>
      <c r="C505" t="s">
        <v>8311</v>
      </c>
    </row>
    <row r="506" spans="1:3" x14ac:dyDescent="0.2">
      <c r="A506" t="s">
        <v>1358</v>
      </c>
      <c r="B506" t="s">
        <v>124</v>
      </c>
      <c r="C506" t="s">
        <v>8312</v>
      </c>
    </row>
    <row r="507" spans="1:3" x14ac:dyDescent="0.2">
      <c r="A507" t="s">
        <v>1359</v>
      </c>
      <c r="B507" t="s">
        <v>124</v>
      </c>
      <c r="C507" t="s">
        <v>8313</v>
      </c>
    </row>
    <row r="508" spans="1:3" x14ac:dyDescent="0.2">
      <c r="A508" t="s">
        <v>1360</v>
      </c>
      <c r="B508" t="s">
        <v>124</v>
      </c>
      <c r="C508" t="s">
        <v>8314</v>
      </c>
    </row>
    <row r="509" spans="1:3" x14ac:dyDescent="0.2">
      <c r="A509" t="s">
        <v>1361</v>
      </c>
      <c r="B509" t="s">
        <v>124</v>
      </c>
      <c r="C509" t="s">
        <v>8315</v>
      </c>
    </row>
    <row r="510" spans="1:3" x14ac:dyDescent="0.2">
      <c r="A510" t="s">
        <v>1362</v>
      </c>
      <c r="B510" t="s">
        <v>124</v>
      </c>
      <c r="C510" t="s">
        <v>8316</v>
      </c>
    </row>
    <row r="511" spans="1:3" x14ac:dyDescent="0.2">
      <c r="A511" t="s">
        <v>1363</v>
      </c>
      <c r="B511" t="s">
        <v>124</v>
      </c>
      <c r="C511" t="s">
        <v>8317</v>
      </c>
    </row>
    <row r="512" spans="1:3" x14ac:dyDescent="0.2">
      <c r="A512" t="s">
        <v>1364</v>
      </c>
      <c r="B512" t="s">
        <v>124</v>
      </c>
      <c r="C512" t="s">
        <v>8318</v>
      </c>
    </row>
    <row r="513" spans="1:3" x14ac:dyDescent="0.2">
      <c r="A513" t="s">
        <v>1365</v>
      </c>
      <c r="B513" t="s">
        <v>124</v>
      </c>
      <c r="C513" t="s">
        <v>8319</v>
      </c>
    </row>
    <row r="514" spans="1:3" x14ac:dyDescent="0.2">
      <c r="A514" t="s">
        <v>1366</v>
      </c>
      <c r="B514" t="s">
        <v>124</v>
      </c>
      <c r="C514" t="s">
        <v>8320</v>
      </c>
    </row>
    <row r="515" spans="1:3" x14ac:dyDescent="0.2">
      <c r="A515" t="s">
        <v>686</v>
      </c>
      <c r="B515" t="s">
        <v>124</v>
      </c>
      <c r="C515" t="s">
        <v>8321</v>
      </c>
    </row>
    <row r="516" spans="1:3" x14ac:dyDescent="0.2">
      <c r="A516" t="s">
        <v>1367</v>
      </c>
      <c r="B516" t="s">
        <v>124</v>
      </c>
      <c r="C516" t="s">
        <v>8322</v>
      </c>
    </row>
    <row r="517" spans="1:3" x14ac:dyDescent="0.2">
      <c r="A517" t="s">
        <v>687</v>
      </c>
      <c r="B517" t="s">
        <v>124</v>
      </c>
      <c r="C517" t="s">
        <v>8323</v>
      </c>
    </row>
    <row r="518" spans="1:3" x14ac:dyDescent="0.2">
      <c r="A518" t="s">
        <v>1368</v>
      </c>
      <c r="B518" t="s">
        <v>124</v>
      </c>
      <c r="C518" t="s">
        <v>8324</v>
      </c>
    </row>
    <row r="519" spans="1:3" x14ac:dyDescent="0.2">
      <c r="A519" t="s">
        <v>1369</v>
      </c>
      <c r="B519" t="s">
        <v>124</v>
      </c>
      <c r="C519" t="s">
        <v>8325</v>
      </c>
    </row>
    <row r="520" spans="1:3" x14ac:dyDescent="0.2">
      <c r="A520" t="s">
        <v>688</v>
      </c>
      <c r="B520" t="s">
        <v>124</v>
      </c>
      <c r="C520" t="s">
        <v>8326</v>
      </c>
    </row>
    <row r="521" spans="1:3" x14ac:dyDescent="0.2">
      <c r="A521" t="s">
        <v>689</v>
      </c>
      <c r="B521" t="s">
        <v>124</v>
      </c>
      <c r="C521" t="s">
        <v>8327</v>
      </c>
    </row>
    <row r="522" spans="1:3" x14ac:dyDescent="0.2">
      <c r="A522" t="s">
        <v>1370</v>
      </c>
      <c r="B522" t="s">
        <v>124</v>
      </c>
      <c r="C522" t="s">
        <v>8328</v>
      </c>
    </row>
    <row r="523" spans="1:3" x14ac:dyDescent="0.2">
      <c r="A523" t="s">
        <v>1371</v>
      </c>
      <c r="B523" t="s">
        <v>124</v>
      </c>
      <c r="C523" t="s">
        <v>8329</v>
      </c>
    </row>
    <row r="524" spans="1:3" x14ac:dyDescent="0.2">
      <c r="A524" t="s">
        <v>690</v>
      </c>
      <c r="B524" t="s">
        <v>124</v>
      </c>
      <c r="C524" t="s">
        <v>8330</v>
      </c>
    </row>
    <row r="525" spans="1:3" x14ac:dyDescent="0.2">
      <c r="A525" t="s">
        <v>691</v>
      </c>
      <c r="B525" t="s">
        <v>124</v>
      </c>
      <c r="C525" t="s">
        <v>8331</v>
      </c>
    </row>
    <row r="526" spans="1:3" x14ac:dyDescent="0.2">
      <c r="A526" t="s">
        <v>1372</v>
      </c>
      <c r="B526" t="s">
        <v>124</v>
      </c>
      <c r="C526" t="s">
        <v>8332</v>
      </c>
    </row>
    <row r="527" spans="1:3" x14ac:dyDescent="0.2">
      <c r="A527" t="s">
        <v>1373</v>
      </c>
      <c r="B527" t="s">
        <v>124</v>
      </c>
      <c r="C527" t="s">
        <v>8333</v>
      </c>
    </row>
    <row r="528" spans="1:3" x14ac:dyDescent="0.2">
      <c r="A528" t="s">
        <v>1374</v>
      </c>
      <c r="B528" t="s">
        <v>124</v>
      </c>
      <c r="C528" t="s">
        <v>8334</v>
      </c>
    </row>
    <row r="529" spans="1:3" x14ac:dyDescent="0.2">
      <c r="A529" t="s">
        <v>1375</v>
      </c>
      <c r="B529" t="s">
        <v>124</v>
      </c>
      <c r="C529" t="s">
        <v>8335</v>
      </c>
    </row>
    <row r="530" spans="1:3" x14ac:dyDescent="0.2">
      <c r="A530" t="s">
        <v>1376</v>
      </c>
      <c r="B530" t="s">
        <v>124</v>
      </c>
      <c r="C530" t="s">
        <v>8336</v>
      </c>
    </row>
    <row r="531" spans="1:3" x14ac:dyDescent="0.2">
      <c r="A531" t="s">
        <v>692</v>
      </c>
      <c r="B531" t="s">
        <v>124</v>
      </c>
      <c r="C531" t="s">
        <v>8337</v>
      </c>
    </row>
    <row r="532" spans="1:3" x14ac:dyDescent="0.2">
      <c r="A532" t="s">
        <v>693</v>
      </c>
      <c r="B532" t="s">
        <v>124</v>
      </c>
      <c r="C532" t="s">
        <v>8338</v>
      </c>
    </row>
    <row r="533" spans="1:3" x14ac:dyDescent="0.2">
      <c r="A533" t="s">
        <v>694</v>
      </c>
      <c r="B533" t="s">
        <v>124</v>
      </c>
      <c r="C533" t="s">
        <v>8339</v>
      </c>
    </row>
    <row r="534" spans="1:3" x14ac:dyDescent="0.2">
      <c r="A534" t="s">
        <v>695</v>
      </c>
      <c r="B534" t="s">
        <v>124</v>
      </c>
      <c r="C534" t="s">
        <v>8340</v>
      </c>
    </row>
    <row r="535" spans="1:3" x14ac:dyDescent="0.2">
      <c r="A535" t="s">
        <v>1377</v>
      </c>
      <c r="B535" t="s">
        <v>124</v>
      </c>
      <c r="C535" t="s">
        <v>8341</v>
      </c>
    </row>
    <row r="536" spans="1:3" x14ac:dyDescent="0.2">
      <c r="A536" t="s">
        <v>696</v>
      </c>
      <c r="B536" t="s">
        <v>124</v>
      </c>
      <c r="C536" t="s">
        <v>8342</v>
      </c>
    </row>
    <row r="537" spans="1:3" x14ac:dyDescent="0.2">
      <c r="A537" t="s">
        <v>697</v>
      </c>
      <c r="B537" t="s">
        <v>124</v>
      </c>
      <c r="C537" t="s">
        <v>8343</v>
      </c>
    </row>
    <row r="538" spans="1:3" x14ac:dyDescent="0.2">
      <c r="A538" t="s">
        <v>1378</v>
      </c>
      <c r="B538" t="s">
        <v>124</v>
      </c>
      <c r="C538" t="s">
        <v>8344</v>
      </c>
    </row>
    <row r="539" spans="1:3" x14ac:dyDescent="0.2">
      <c r="A539" t="s">
        <v>1379</v>
      </c>
      <c r="B539" t="s">
        <v>124</v>
      </c>
      <c r="C539" t="s">
        <v>8345</v>
      </c>
    </row>
    <row r="540" spans="1:3" x14ac:dyDescent="0.2">
      <c r="A540" t="s">
        <v>698</v>
      </c>
      <c r="B540" t="s">
        <v>124</v>
      </c>
      <c r="C540" t="s">
        <v>8346</v>
      </c>
    </row>
    <row r="541" spans="1:3" x14ac:dyDescent="0.2">
      <c r="A541" t="s">
        <v>1380</v>
      </c>
      <c r="B541" t="s">
        <v>124</v>
      </c>
      <c r="C541" t="s">
        <v>8347</v>
      </c>
    </row>
    <row r="542" spans="1:3" x14ac:dyDescent="0.2">
      <c r="A542" t="s">
        <v>1381</v>
      </c>
      <c r="B542" t="s">
        <v>124</v>
      </c>
      <c r="C542" t="s">
        <v>8348</v>
      </c>
    </row>
    <row r="543" spans="1:3" x14ac:dyDescent="0.2">
      <c r="A543" t="s">
        <v>1382</v>
      </c>
      <c r="B543" t="s">
        <v>124</v>
      </c>
      <c r="C543" t="s">
        <v>8349</v>
      </c>
    </row>
    <row r="544" spans="1:3" x14ac:dyDescent="0.2">
      <c r="A544" t="s">
        <v>699</v>
      </c>
      <c r="B544" t="s">
        <v>126</v>
      </c>
      <c r="C544" t="s">
        <v>8350</v>
      </c>
    </row>
    <row r="545" spans="1:3" x14ac:dyDescent="0.2">
      <c r="A545" t="s">
        <v>700</v>
      </c>
      <c r="B545" t="s">
        <v>126</v>
      </c>
      <c r="C545" t="s">
        <v>8351</v>
      </c>
    </row>
    <row r="546" spans="1:3" x14ac:dyDescent="0.2">
      <c r="A546" t="s">
        <v>701</v>
      </c>
      <c r="B546" t="s">
        <v>126</v>
      </c>
      <c r="C546" t="s">
        <v>8352</v>
      </c>
    </row>
    <row r="547" spans="1:3" x14ac:dyDescent="0.2">
      <c r="A547" t="s">
        <v>702</v>
      </c>
      <c r="B547" t="s">
        <v>126</v>
      </c>
      <c r="C547" t="s">
        <v>8353</v>
      </c>
    </row>
    <row r="548" spans="1:3" x14ac:dyDescent="0.2">
      <c r="A548" t="s">
        <v>1383</v>
      </c>
      <c r="B548" t="s">
        <v>126</v>
      </c>
      <c r="C548" t="s">
        <v>8354</v>
      </c>
    </row>
    <row r="549" spans="1:3" x14ac:dyDescent="0.2">
      <c r="A549" t="s">
        <v>703</v>
      </c>
      <c r="B549" t="s">
        <v>126</v>
      </c>
      <c r="C549" t="s">
        <v>8355</v>
      </c>
    </row>
    <row r="550" spans="1:3" x14ac:dyDescent="0.2">
      <c r="A550" t="s">
        <v>704</v>
      </c>
      <c r="B550" t="s">
        <v>126</v>
      </c>
      <c r="C550" t="s">
        <v>8356</v>
      </c>
    </row>
    <row r="551" spans="1:3" x14ac:dyDescent="0.2">
      <c r="A551" t="s">
        <v>1384</v>
      </c>
      <c r="B551" t="s">
        <v>126</v>
      </c>
      <c r="C551" t="s">
        <v>8357</v>
      </c>
    </row>
    <row r="552" spans="1:3" x14ac:dyDescent="0.2">
      <c r="A552" t="s">
        <v>705</v>
      </c>
      <c r="B552" t="s">
        <v>126</v>
      </c>
      <c r="C552" t="s">
        <v>8358</v>
      </c>
    </row>
    <row r="553" spans="1:3" x14ac:dyDescent="0.2">
      <c r="A553" t="s">
        <v>706</v>
      </c>
      <c r="B553" t="s">
        <v>126</v>
      </c>
      <c r="C553" t="s">
        <v>8359</v>
      </c>
    </row>
    <row r="554" spans="1:3" x14ac:dyDescent="0.2">
      <c r="A554" t="s">
        <v>1385</v>
      </c>
      <c r="B554" t="s">
        <v>126</v>
      </c>
      <c r="C554" t="s">
        <v>8360</v>
      </c>
    </row>
    <row r="555" spans="1:3" x14ac:dyDescent="0.2">
      <c r="A555" t="s">
        <v>1386</v>
      </c>
      <c r="B555" t="s">
        <v>126</v>
      </c>
      <c r="C555" t="s">
        <v>8361</v>
      </c>
    </row>
    <row r="556" spans="1:3" x14ac:dyDescent="0.2">
      <c r="A556" t="s">
        <v>1387</v>
      </c>
      <c r="B556" t="s">
        <v>126</v>
      </c>
      <c r="C556" t="s">
        <v>8362</v>
      </c>
    </row>
    <row r="557" spans="1:3" x14ac:dyDescent="0.2">
      <c r="A557" t="s">
        <v>1030</v>
      </c>
      <c r="B557" t="s">
        <v>126</v>
      </c>
      <c r="C557" t="s">
        <v>8363</v>
      </c>
    </row>
    <row r="558" spans="1:3" x14ac:dyDescent="0.2">
      <c r="A558" t="s">
        <v>1031</v>
      </c>
      <c r="B558" t="s">
        <v>126</v>
      </c>
      <c r="C558" t="s">
        <v>8364</v>
      </c>
    </row>
    <row r="559" spans="1:3" x14ac:dyDescent="0.2">
      <c r="A559" t="s">
        <v>1032</v>
      </c>
      <c r="B559" t="s">
        <v>126</v>
      </c>
      <c r="C559" t="s">
        <v>8365</v>
      </c>
    </row>
    <row r="560" spans="1:3" x14ac:dyDescent="0.2">
      <c r="A560" t="s">
        <v>707</v>
      </c>
      <c r="B560" t="s">
        <v>14</v>
      </c>
      <c r="C560" t="s">
        <v>8366</v>
      </c>
    </row>
    <row r="561" spans="1:3" x14ac:dyDescent="0.2">
      <c r="A561" t="s">
        <v>708</v>
      </c>
      <c r="B561" t="s">
        <v>14</v>
      </c>
      <c r="C561" t="s">
        <v>8367</v>
      </c>
    </row>
    <row r="562" spans="1:3" x14ac:dyDescent="0.2">
      <c r="A562" t="s">
        <v>709</v>
      </c>
      <c r="B562" t="s">
        <v>14</v>
      </c>
      <c r="C562" t="s">
        <v>8368</v>
      </c>
    </row>
    <row r="563" spans="1:3" x14ac:dyDescent="0.2">
      <c r="A563" t="s">
        <v>710</v>
      </c>
      <c r="B563" t="s">
        <v>14</v>
      </c>
      <c r="C563" t="s">
        <v>8369</v>
      </c>
    </row>
    <row r="564" spans="1:3" x14ac:dyDescent="0.2">
      <c r="A564" t="s">
        <v>1388</v>
      </c>
      <c r="B564" t="s">
        <v>14</v>
      </c>
      <c r="C564" t="s">
        <v>8370</v>
      </c>
    </row>
    <row r="565" spans="1:3" x14ac:dyDescent="0.2">
      <c r="A565" t="s">
        <v>711</v>
      </c>
      <c r="B565" t="s">
        <v>14</v>
      </c>
      <c r="C565" t="s">
        <v>8371</v>
      </c>
    </row>
    <row r="566" spans="1:3" x14ac:dyDescent="0.2">
      <c r="A566" t="s">
        <v>712</v>
      </c>
      <c r="B566" t="s">
        <v>14</v>
      </c>
      <c r="C566" t="s">
        <v>8372</v>
      </c>
    </row>
    <row r="567" spans="1:3" x14ac:dyDescent="0.2">
      <c r="A567" t="s">
        <v>1389</v>
      </c>
      <c r="B567" t="s">
        <v>14</v>
      </c>
      <c r="C567" t="s">
        <v>8373</v>
      </c>
    </row>
    <row r="568" spans="1:3" x14ac:dyDescent="0.2">
      <c r="A568" t="s">
        <v>1390</v>
      </c>
      <c r="B568" t="s">
        <v>14</v>
      </c>
      <c r="C568" t="s">
        <v>8374</v>
      </c>
    </row>
    <row r="569" spans="1:3" x14ac:dyDescent="0.2">
      <c r="A569" t="s">
        <v>713</v>
      </c>
      <c r="B569" t="s">
        <v>14</v>
      </c>
      <c r="C569" t="s">
        <v>8375</v>
      </c>
    </row>
    <row r="570" spans="1:3" x14ac:dyDescent="0.2">
      <c r="A570" t="s">
        <v>1391</v>
      </c>
      <c r="B570" t="s">
        <v>14</v>
      </c>
      <c r="C570" t="s">
        <v>8376</v>
      </c>
    </row>
    <row r="571" spans="1:3" x14ac:dyDescent="0.2">
      <c r="A571" t="s">
        <v>714</v>
      </c>
      <c r="B571" t="s">
        <v>14</v>
      </c>
      <c r="C571" t="s">
        <v>8377</v>
      </c>
    </row>
    <row r="572" spans="1:3" x14ac:dyDescent="0.2">
      <c r="A572" t="s">
        <v>715</v>
      </c>
      <c r="B572" t="s">
        <v>14</v>
      </c>
      <c r="C572" t="s">
        <v>8378</v>
      </c>
    </row>
    <row r="573" spans="1:3" x14ac:dyDescent="0.2">
      <c r="A573" t="s">
        <v>1392</v>
      </c>
      <c r="B573" t="s">
        <v>14</v>
      </c>
      <c r="C573" t="s">
        <v>8379</v>
      </c>
    </row>
    <row r="574" spans="1:3" x14ac:dyDescent="0.2">
      <c r="A574" t="s">
        <v>1393</v>
      </c>
      <c r="B574" t="s">
        <v>14</v>
      </c>
      <c r="C574" t="s">
        <v>8380</v>
      </c>
    </row>
    <row r="575" spans="1:3" x14ac:dyDescent="0.2">
      <c r="A575" t="s">
        <v>1394</v>
      </c>
      <c r="B575" t="s">
        <v>14</v>
      </c>
      <c r="C575" t="s">
        <v>8381</v>
      </c>
    </row>
    <row r="576" spans="1:3" x14ac:dyDescent="0.2">
      <c r="A576" t="s">
        <v>716</v>
      </c>
      <c r="B576" t="s">
        <v>14</v>
      </c>
      <c r="C576" t="s">
        <v>8382</v>
      </c>
    </row>
    <row r="577" spans="1:3" x14ac:dyDescent="0.2">
      <c r="A577" t="s">
        <v>717</v>
      </c>
      <c r="B577" t="s">
        <v>14</v>
      </c>
      <c r="C577" t="s">
        <v>8383</v>
      </c>
    </row>
    <row r="578" spans="1:3" x14ac:dyDescent="0.2">
      <c r="A578" t="s">
        <v>718</v>
      </c>
      <c r="B578" t="s">
        <v>14</v>
      </c>
      <c r="C578" t="s">
        <v>8384</v>
      </c>
    </row>
    <row r="579" spans="1:3" x14ac:dyDescent="0.2">
      <c r="A579" t="s">
        <v>719</v>
      </c>
      <c r="B579" t="s">
        <v>14</v>
      </c>
      <c r="C579" t="s">
        <v>8385</v>
      </c>
    </row>
    <row r="580" spans="1:3" x14ac:dyDescent="0.2">
      <c r="A580" t="s">
        <v>1395</v>
      </c>
      <c r="B580" t="s">
        <v>14</v>
      </c>
      <c r="C580" t="s">
        <v>8386</v>
      </c>
    </row>
    <row r="581" spans="1:3" x14ac:dyDescent="0.2">
      <c r="A581" t="s">
        <v>720</v>
      </c>
      <c r="B581" t="s">
        <v>14</v>
      </c>
      <c r="C581" t="s">
        <v>8387</v>
      </c>
    </row>
    <row r="582" spans="1:3" x14ac:dyDescent="0.2">
      <c r="A582" t="s">
        <v>721</v>
      </c>
      <c r="B582" t="s">
        <v>14</v>
      </c>
      <c r="C582" t="s">
        <v>8388</v>
      </c>
    </row>
    <row r="583" spans="1:3" x14ac:dyDescent="0.2">
      <c r="A583" t="s">
        <v>1396</v>
      </c>
      <c r="B583" t="s">
        <v>14</v>
      </c>
      <c r="C583" t="s">
        <v>8389</v>
      </c>
    </row>
    <row r="584" spans="1:3" x14ac:dyDescent="0.2">
      <c r="A584" t="s">
        <v>1397</v>
      </c>
      <c r="B584" t="s">
        <v>14</v>
      </c>
      <c r="C584" t="s">
        <v>8390</v>
      </c>
    </row>
    <row r="585" spans="1:3" x14ac:dyDescent="0.2">
      <c r="A585" t="s">
        <v>722</v>
      </c>
      <c r="B585" t="s">
        <v>14</v>
      </c>
      <c r="C585" t="s">
        <v>8391</v>
      </c>
    </row>
    <row r="586" spans="1:3" x14ac:dyDescent="0.2">
      <c r="A586" t="s">
        <v>1398</v>
      </c>
      <c r="B586" t="s">
        <v>14</v>
      </c>
      <c r="C586" t="s">
        <v>8392</v>
      </c>
    </row>
    <row r="587" spans="1:3" x14ac:dyDescent="0.2">
      <c r="A587" t="s">
        <v>1399</v>
      </c>
      <c r="B587" t="s">
        <v>14</v>
      </c>
      <c r="C587" t="s">
        <v>8393</v>
      </c>
    </row>
    <row r="588" spans="1:3" x14ac:dyDescent="0.2">
      <c r="A588" t="s">
        <v>1400</v>
      </c>
      <c r="B588" t="s">
        <v>14</v>
      </c>
      <c r="C588" t="s">
        <v>8394</v>
      </c>
    </row>
    <row r="589" spans="1:3" x14ac:dyDescent="0.2">
      <c r="A589" t="s">
        <v>723</v>
      </c>
      <c r="B589" t="s">
        <v>14</v>
      </c>
      <c r="C589" t="s">
        <v>8395</v>
      </c>
    </row>
    <row r="590" spans="1:3" x14ac:dyDescent="0.2">
      <c r="A590" t="s">
        <v>724</v>
      </c>
      <c r="B590" t="s">
        <v>14</v>
      </c>
      <c r="C590" t="s">
        <v>8396</v>
      </c>
    </row>
    <row r="591" spans="1:3" x14ac:dyDescent="0.2">
      <c r="A591" t="s">
        <v>725</v>
      </c>
      <c r="B591" t="s">
        <v>14</v>
      </c>
      <c r="C591" t="s">
        <v>8397</v>
      </c>
    </row>
    <row r="592" spans="1:3" x14ac:dyDescent="0.2">
      <c r="A592" t="s">
        <v>726</v>
      </c>
      <c r="B592" t="s">
        <v>14</v>
      </c>
      <c r="C592" t="s">
        <v>8398</v>
      </c>
    </row>
    <row r="593" spans="1:3" x14ac:dyDescent="0.2">
      <c r="A593" t="s">
        <v>727</v>
      </c>
      <c r="B593" t="s">
        <v>14</v>
      </c>
      <c r="C593" t="s">
        <v>8399</v>
      </c>
    </row>
    <row r="594" spans="1:3" x14ac:dyDescent="0.2">
      <c r="A594" t="s">
        <v>728</v>
      </c>
      <c r="B594" t="s">
        <v>14</v>
      </c>
      <c r="C594" t="s">
        <v>8400</v>
      </c>
    </row>
    <row r="595" spans="1:3" x14ac:dyDescent="0.2">
      <c r="A595" t="s">
        <v>729</v>
      </c>
      <c r="B595" t="s">
        <v>14</v>
      </c>
      <c r="C595" t="s">
        <v>8401</v>
      </c>
    </row>
    <row r="596" spans="1:3" x14ac:dyDescent="0.2">
      <c r="A596" t="s">
        <v>730</v>
      </c>
      <c r="B596" t="s">
        <v>14</v>
      </c>
      <c r="C596" t="s">
        <v>8402</v>
      </c>
    </row>
    <row r="597" spans="1:3" x14ac:dyDescent="0.2">
      <c r="A597" t="s">
        <v>731</v>
      </c>
      <c r="B597" t="s">
        <v>14</v>
      </c>
      <c r="C597" t="s">
        <v>8403</v>
      </c>
    </row>
    <row r="598" spans="1:3" x14ac:dyDescent="0.2">
      <c r="A598" t="s">
        <v>732</v>
      </c>
      <c r="B598" t="s">
        <v>14</v>
      </c>
      <c r="C598" t="s">
        <v>8404</v>
      </c>
    </row>
    <row r="599" spans="1:3" x14ac:dyDescent="0.2">
      <c r="A599" t="s">
        <v>733</v>
      </c>
      <c r="B599" t="s">
        <v>14</v>
      </c>
      <c r="C599" t="s">
        <v>8405</v>
      </c>
    </row>
    <row r="600" spans="1:3" x14ac:dyDescent="0.2">
      <c r="A600" t="s">
        <v>734</v>
      </c>
      <c r="B600" t="s">
        <v>14</v>
      </c>
      <c r="C600" t="s">
        <v>8406</v>
      </c>
    </row>
    <row r="601" spans="1:3" x14ac:dyDescent="0.2">
      <c r="A601" t="s">
        <v>735</v>
      </c>
      <c r="B601" t="s">
        <v>14</v>
      </c>
      <c r="C601" t="s">
        <v>8407</v>
      </c>
    </row>
    <row r="602" spans="1:3" x14ac:dyDescent="0.2">
      <c r="A602" t="s">
        <v>1033</v>
      </c>
      <c r="B602" t="s">
        <v>14</v>
      </c>
      <c r="C602" t="s">
        <v>8408</v>
      </c>
    </row>
    <row r="603" spans="1:3" x14ac:dyDescent="0.2">
      <c r="A603" t="s">
        <v>1401</v>
      </c>
      <c r="B603" t="s">
        <v>14</v>
      </c>
      <c r="C603" t="s">
        <v>8409</v>
      </c>
    </row>
    <row r="604" spans="1:3" x14ac:dyDescent="0.2">
      <c r="A604" t="s">
        <v>1034</v>
      </c>
      <c r="B604" t="s">
        <v>14</v>
      </c>
      <c r="C604" t="s">
        <v>8410</v>
      </c>
    </row>
    <row r="605" spans="1:3" x14ac:dyDescent="0.2">
      <c r="A605" t="s">
        <v>736</v>
      </c>
      <c r="B605" t="s">
        <v>14</v>
      </c>
      <c r="C605" t="s">
        <v>8411</v>
      </c>
    </row>
    <row r="606" spans="1:3" x14ac:dyDescent="0.2">
      <c r="A606" t="s">
        <v>737</v>
      </c>
      <c r="B606" t="s">
        <v>14</v>
      </c>
      <c r="C606" t="s">
        <v>8412</v>
      </c>
    </row>
    <row r="607" spans="1:3" x14ac:dyDescent="0.2">
      <c r="A607" t="s">
        <v>738</v>
      </c>
      <c r="B607" t="s">
        <v>14</v>
      </c>
      <c r="C607" t="s">
        <v>8413</v>
      </c>
    </row>
    <row r="608" spans="1:3" x14ac:dyDescent="0.2">
      <c r="A608" t="s">
        <v>739</v>
      </c>
      <c r="B608" t="s">
        <v>14</v>
      </c>
      <c r="C608" t="s">
        <v>8414</v>
      </c>
    </row>
    <row r="609" spans="1:3" x14ac:dyDescent="0.2">
      <c r="A609" t="s">
        <v>740</v>
      </c>
      <c r="B609" t="s">
        <v>14</v>
      </c>
      <c r="C609" t="s">
        <v>8415</v>
      </c>
    </row>
    <row r="610" spans="1:3" x14ac:dyDescent="0.2">
      <c r="A610" t="s">
        <v>741</v>
      </c>
      <c r="B610" t="s">
        <v>14</v>
      </c>
      <c r="C610" t="s">
        <v>8416</v>
      </c>
    </row>
    <row r="611" spans="1:3" x14ac:dyDescent="0.2">
      <c r="A611" t="s">
        <v>742</v>
      </c>
      <c r="B611" t="s">
        <v>14</v>
      </c>
      <c r="C611" t="s">
        <v>8417</v>
      </c>
    </row>
    <row r="612" spans="1:3" x14ac:dyDescent="0.2">
      <c r="A612" t="s">
        <v>1402</v>
      </c>
      <c r="B612" t="s">
        <v>14</v>
      </c>
      <c r="C612" t="s">
        <v>8418</v>
      </c>
    </row>
    <row r="613" spans="1:3" x14ac:dyDescent="0.2">
      <c r="A613" t="s">
        <v>743</v>
      </c>
      <c r="B613" t="s">
        <v>14</v>
      </c>
      <c r="C613" t="s">
        <v>8419</v>
      </c>
    </row>
    <row r="614" spans="1:3" x14ac:dyDescent="0.2">
      <c r="A614" t="s">
        <v>744</v>
      </c>
      <c r="B614" t="s">
        <v>14</v>
      </c>
      <c r="C614" t="s">
        <v>8420</v>
      </c>
    </row>
    <row r="615" spans="1:3" x14ac:dyDescent="0.2">
      <c r="A615" t="s">
        <v>745</v>
      </c>
      <c r="B615" t="s">
        <v>14</v>
      </c>
      <c r="C615" t="s">
        <v>8421</v>
      </c>
    </row>
    <row r="616" spans="1:3" x14ac:dyDescent="0.2">
      <c r="A616" t="s">
        <v>1403</v>
      </c>
      <c r="B616" t="s">
        <v>14</v>
      </c>
      <c r="C616" t="s">
        <v>8422</v>
      </c>
    </row>
    <row r="617" spans="1:3" x14ac:dyDescent="0.2">
      <c r="A617" t="s">
        <v>746</v>
      </c>
      <c r="B617" t="s">
        <v>14</v>
      </c>
      <c r="C617" t="s">
        <v>8423</v>
      </c>
    </row>
    <row r="618" spans="1:3" x14ac:dyDescent="0.2">
      <c r="A618" t="s">
        <v>1404</v>
      </c>
      <c r="B618" t="s">
        <v>14</v>
      </c>
      <c r="C618" t="s">
        <v>8424</v>
      </c>
    </row>
    <row r="619" spans="1:3" x14ac:dyDescent="0.2">
      <c r="A619" t="s">
        <v>1405</v>
      </c>
      <c r="B619" t="s">
        <v>14</v>
      </c>
      <c r="C619" t="s">
        <v>8425</v>
      </c>
    </row>
    <row r="620" spans="1:3" x14ac:dyDescent="0.2">
      <c r="A620" t="s">
        <v>1406</v>
      </c>
      <c r="B620" t="s">
        <v>14</v>
      </c>
      <c r="C620" t="s">
        <v>8426</v>
      </c>
    </row>
    <row r="621" spans="1:3" x14ac:dyDescent="0.2">
      <c r="A621" t="s">
        <v>747</v>
      </c>
      <c r="B621" t="s">
        <v>14</v>
      </c>
      <c r="C621" t="s">
        <v>8427</v>
      </c>
    </row>
    <row r="622" spans="1:3" x14ac:dyDescent="0.2">
      <c r="A622" t="s">
        <v>1407</v>
      </c>
      <c r="B622" t="s">
        <v>14</v>
      </c>
      <c r="C622" t="s">
        <v>8428</v>
      </c>
    </row>
    <row r="623" spans="1:3" x14ac:dyDescent="0.2">
      <c r="A623" t="s">
        <v>748</v>
      </c>
      <c r="B623" t="s">
        <v>14</v>
      </c>
      <c r="C623" t="s">
        <v>8429</v>
      </c>
    </row>
    <row r="624" spans="1:3" x14ac:dyDescent="0.2">
      <c r="A624" t="s">
        <v>1408</v>
      </c>
      <c r="B624" t="s">
        <v>14</v>
      </c>
      <c r="C624" t="s">
        <v>8430</v>
      </c>
    </row>
    <row r="625" spans="1:3" x14ac:dyDescent="0.2">
      <c r="A625" t="s">
        <v>1409</v>
      </c>
      <c r="B625" t="s">
        <v>14</v>
      </c>
      <c r="C625" t="s">
        <v>8431</v>
      </c>
    </row>
    <row r="626" spans="1:3" x14ac:dyDescent="0.2">
      <c r="A626" t="s">
        <v>749</v>
      </c>
      <c r="B626" t="s">
        <v>14</v>
      </c>
      <c r="C626" t="s">
        <v>8432</v>
      </c>
    </row>
    <row r="627" spans="1:3" x14ac:dyDescent="0.2">
      <c r="A627" t="s">
        <v>750</v>
      </c>
      <c r="B627" t="s">
        <v>14</v>
      </c>
      <c r="C627" t="s">
        <v>8433</v>
      </c>
    </row>
    <row r="628" spans="1:3" x14ac:dyDescent="0.2">
      <c r="A628" t="s">
        <v>1410</v>
      </c>
      <c r="B628" t="s">
        <v>14</v>
      </c>
      <c r="C628" t="s">
        <v>8434</v>
      </c>
    </row>
    <row r="629" spans="1:3" x14ac:dyDescent="0.2">
      <c r="A629" t="s">
        <v>1411</v>
      </c>
      <c r="B629" t="s">
        <v>14</v>
      </c>
      <c r="C629" t="s">
        <v>8435</v>
      </c>
    </row>
    <row r="630" spans="1:3" x14ac:dyDescent="0.2">
      <c r="A630" t="s">
        <v>751</v>
      </c>
      <c r="B630" t="s">
        <v>14</v>
      </c>
      <c r="C630" t="s">
        <v>8436</v>
      </c>
    </row>
    <row r="631" spans="1:3" x14ac:dyDescent="0.2">
      <c r="A631" t="s">
        <v>1412</v>
      </c>
      <c r="B631" t="s">
        <v>14</v>
      </c>
      <c r="C631" t="s">
        <v>8437</v>
      </c>
    </row>
    <row r="632" spans="1:3" x14ac:dyDescent="0.2">
      <c r="A632" t="s">
        <v>1413</v>
      </c>
      <c r="B632" t="s">
        <v>14</v>
      </c>
      <c r="C632" t="s">
        <v>8438</v>
      </c>
    </row>
    <row r="633" spans="1:3" x14ac:dyDescent="0.2">
      <c r="A633" t="s">
        <v>1414</v>
      </c>
      <c r="B633" t="s">
        <v>14</v>
      </c>
      <c r="C633" t="s">
        <v>8439</v>
      </c>
    </row>
    <row r="634" spans="1:3" x14ac:dyDescent="0.2">
      <c r="A634" t="s">
        <v>1415</v>
      </c>
      <c r="B634" t="s">
        <v>14</v>
      </c>
      <c r="C634" t="s">
        <v>8440</v>
      </c>
    </row>
    <row r="635" spans="1:3" x14ac:dyDescent="0.2">
      <c r="A635" t="s">
        <v>752</v>
      </c>
      <c r="B635" t="s">
        <v>14</v>
      </c>
      <c r="C635" t="s">
        <v>8441</v>
      </c>
    </row>
    <row r="636" spans="1:3" x14ac:dyDescent="0.2">
      <c r="A636" t="s">
        <v>753</v>
      </c>
      <c r="B636" t="s">
        <v>14</v>
      </c>
      <c r="C636" t="s">
        <v>8442</v>
      </c>
    </row>
    <row r="637" spans="1:3" x14ac:dyDescent="0.2">
      <c r="A637" t="s">
        <v>754</v>
      </c>
      <c r="B637" t="s">
        <v>14</v>
      </c>
      <c r="C637" t="s">
        <v>8443</v>
      </c>
    </row>
    <row r="638" spans="1:3" x14ac:dyDescent="0.2">
      <c r="A638" t="s">
        <v>1416</v>
      </c>
      <c r="B638" t="s">
        <v>14</v>
      </c>
      <c r="C638" t="s">
        <v>8444</v>
      </c>
    </row>
    <row r="639" spans="1:3" x14ac:dyDescent="0.2">
      <c r="A639" t="s">
        <v>755</v>
      </c>
      <c r="B639" t="s">
        <v>14</v>
      </c>
      <c r="C639" t="s">
        <v>8445</v>
      </c>
    </row>
    <row r="640" spans="1:3" x14ac:dyDescent="0.2">
      <c r="A640" t="s">
        <v>756</v>
      </c>
      <c r="B640" t="s">
        <v>14</v>
      </c>
      <c r="C640" t="s">
        <v>8446</v>
      </c>
    </row>
    <row r="641" spans="1:3" x14ac:dyDescent="0.2">
      <c r="A641" t="s">
        <v>1417</v>
      </c>
      <c r="B641" t="s">
        <v>14</v>
      </c>
      <c r="C641" t="s">
        <v>8447</v>
      </c>
    </row>
    <row r="642" spans="1:3" x14ac:dyDescent="0.2">
      <c r="A642" t="s">
        <v>1418</v>
      </c>
      <c r="B642" t="s">
        <v>14</v>
      </c>
      <c r="C642" t="s">
        <v>8448</v>
      </c>
    </row>
    <row r="643" spans="1:3" x14ac:dyDescent="0.2">
      <c r="A643" t="s">
        <v>757</v>
      </c>
      <c r="B643" t="s">
        <v>14</v>
      </c>
      <c r="C643" t="s">
        <v>8449</v>
      </c>
    </row>
    <row r="644" spans="1:3" x14ac:dyDescent="0.2">
      <c r="A644" t="s">
        <v>1419</v>
      </c>
      <c r="B644" t="s">
        <v>14</v>
      </c>
      <c r="C644" t="s">
        <v>8450</v>
      </c>
    </row>
    <row r="645" spans="1:3" x14ac:dyDescent="0.2">
      <c r="A645" t="s">
        <v>1420</v>
      </c>
      <c r="B645" t="s">
        <v>14</v>
      </c>
      <c r="C645" t="s">
        <v>8451</v>
      </c>
    </row>
    <row r="646" spans="1:3" x14ac:dyDescent="0.2">
      <c r="A646" t="s">
        <v>1421</v>
      </c>
      <c r="B646" t="s">
        <v>14</v>
      </c>
      <c r="C646" t="s">
        <v>8452</v>
      </c>
    </row>
    <row r="647" spans="1:3" x14ac:dyDescent="0.2">
      <c r="A647" t="s">
        <v>758</v>
      </c>
      <c r="B647" t="s">
        <v>14</v>
      </c>
      <c r="C647" t="s">
        <v>8453</v>
      </c>
    </row>
    <row r="648" spans="1:3" x14ac:dyDescent="0.2">
      <c r="A648" t="s">
        <v>759</v>
      </c>
      <c r="B648" t="s">
        <v>14</v>
      </c>
      <c r="C648" t="s">
        <v>8454</v>
      </c>
    </row>
    <row r="649" spans="1:3" x14ac:dyDescent="0.2">
      <c r="A649" t="s">
        <v>760</v>
      </c>
      <c r="B649" t="s">
        <v>14</v>
      </c>
      <c r="C649" t="s">
        <v>8455</v>
      </c>
    </row>
    <row r="650" spans="1:3" x14ac:dyDescent="0.2">
      <c r="A650" t="s">
        <v>761</v>
      </c>
      <c r="B650" t="s">
        <v>14</v>
      </c>
      <c r="C650" t="s">
        <v>8456</v>
      </c>
    </row>
    <row r="651" spans="1:3" x14ac:dyDescent="0.2">
      <c r="A651" t="s">
        <v>762</v>
      </c>
      <c r="B651" t="s">
        <v>14</v>
      </c>
      <c r="C651" t="s">
        <v>8457</v>
      </c>
    </row>
    <row r="652" spans="1:3" x14ac:dyDescent="0.2">
      <c r="A652" t="s">
        <v>763</v>
      </c>
      <c r="B652" t="s">
        <v>14</v>
      </c>
      <c r="C652" t="s">
        <v>8458</v>
      </c>
    </row>
    <row r="653" spans="1:3" x14ac:dyDescent="0.2">
      <c r="A653" t="s">
        <v>764</v>
      </c>
      <c r="B653" t="s">
        <v>14</v>
      </c>
      <c r="C653" t="s">
        <v>8459</v>
      </c>
    </row>
    <row r="654" spans="1:3" x14ac:dyDescent="0.2">
      <c r="A654" t="s">
        <v>1422</v>
      </c>
      <c r="B654" t="s">
        <v>14</v>
      </c>
      <c r="C654" t="s">
        <v>8460</v>
      </c>
    </row>
    <row r="655" spans="1:3" x14ac:dyDescent="0.2">
      <c r="A655" t="s">
        <v>1423</v>
      </c>
      <c r="B655" t="s">
        <v>14</v>
      </c>
      <c r="C655" t="s">
        <v>8461</v>
      </c>
    </row>
    <row r="656" spans="1:3" x14ac:dyDescent="0.2">
      <c r="A656" t="s">
        <v>765</v>
      </c>
      <c r="B656" t="s">
        <v>14</v>
      </c>
      <c r="C656" t="s">
        <v>8462</v>
      </c>
    </row>
    <row r="657" spans="1:3" x14ac:dyDescent="0.2">
      <c r="A657" t="s">
        <v>1424</v>
      </c>
      <c r="B657" t="s">
        <v>14</v>
      </c>
      <c r="C657" t="s">
        <v>8463</v>
      </c>
    </row>
    <row r="658" spans="1:3" x14ac:dyDescent="0.2">
      <c r="A658" t="s">
        <v>1425</v>
      </c>
      <c r="B658" t="s">
        <v>14</v>
      </c>
      <c r="C658" t="s">
        <v>8464</v>
      </c>
    </row>
    <row r="659" spans="1:3" x14ac:dyDescent="0.2">
      <c r="A659" t="s">
        <v>1426</v>
      </c>
      <c r="B659" t="s">
        <v>14</v>
      </c>
      <c r="C659" t="s">
        <v>8465</v>
      </c>
    </row>
    <row r="660" spans="1:3" x14ac:dyDescent="0.2">
      <c r="A660" t="s">
        <v>766</v>
      </c>
      <c r="B660" t="s">
        <v>14</v>
      </c>
      <c r="C660" t="s">
        <v>8466</v>
      </c>
    </row>
    <row r="661" spans="1:3" x14ac:dyDescent="0.2">
      <c r="A661" t="s">
        <v>767</v>
      </c>
      <c r="B661" t="s">
        <v>14</v>
      </c>
      <c r="C661" t="s">
        <v>8467</v>
      </c>
    </row>
    <row r="662" spans="1:3" x14ac:dyDescent="0.2">
      <c r="A662" t="s">
        <v>768</v>
      </c>
      <c r="B662" t="s">
        <v>14</v>
      </c>
      <c r="C662" t="s">
        <v>8468</v>
      </c>
    </row>
    <row r="663" spans="1:3" x14ac:dyDescent="0.2">
      <c r="A663" t="s">
        <v>769</v>
      </c>
      <c r="B663" t="s">
        <v>14</v>
      </c>
      <c r="C663" t="s">
        <v>8469</v>
      </c>
    </row>
    <row r="664" spans="1:3" x14ac:dyDescent="0.2">
      <c r="A664" t="s">
        <v>770</v>
      </c>
      <c r="B664" t="s">
        <v>14</v>
      </c>
      <c r="C664" t="s">
        <v>8470</v>
      </c>
    </row>
    <row r="665" spans="1:3" x14ac:dyDescent="0.2">
      <c r="A665" t="s">
        <v>771</v>
      </c>
      <c r="B665" t="s">
        <v>14</v>
      </c>
      <c r="C665" t="s">
        <v>8471</v>
      </c>
    </row>
    <row r="666" spans="1:3" x14ac:dyDescent="0.2">
      <c r="A666" t="s">
        <v>772</v>
      </c>
      <c r="B666" t="s">
        <v>14</v>
      </c>
      <c r="C666" t="s">
        <v>8472</v>
      </c>
    </row>
    <row r="667" spans="1:3" x14ac:dyDescent="0.2">
      <c r="A667" t="s">
        <v>1427</v>
      </c>
      <c r="B667" t="s">
        <v>14</v>
      </c>
      <c r="C667" t="s">
        <v>8473</v>
      </c>
    </row>
    <row r="668" spans="1:3" x14ac:dyDescent="0.2">
      <c r="A668" t="s">
        <v>773</v>
      </c>
      <c r="B668" t="s">
        <v>14</v>
      </c>
      <c r="C668" t="s">
        <v>8474</v>
      </c>
    </row>
    <row r="669" spans="1:3" x14ac:dyDescent="0.2">
      <c r="A669" t="s">
        <v>774</v>
      </c>
      <c r="B669" t="s">
        <v>14</v>
      </c>
      <c r="C669" t="s">
        <v>8475</v>
      </c>
    </row>
    <row r="670" spans="1:3" x14ac:dyDescent="0.2">
      <c r="A670" t="s">
        <v>1428</v>
      </c>
      <c r="B670" t="s">
        <v>14</v>
      </c>
      <c r="C670" t="s">
        <v>8476</v>
      </c>
    </row>
    <row r="671" spans="1:3" x14ac:dyDescent="0.2">
      <c r="A671" t="s">
        <v>1429</v>
      </c>
      <c r="B671" t="s">
        <v>14</v>
      </c>
      <c r="C671" t="s">
        <v>8477</v>
      </c>
    </row>
    <row r="672" spans="1:3" x14ac:dyDescent="0.2">
      <c r="A672" t="s">
        <v>1430</v>
      </c>
      <c r="B672" t="s">
        <v>14</v>
      </c>
      <c r="C672" t="s">
        <v>8478</v>
      </c>
    </row>
    <row r="673" spans="1:3" x14ac:dyDescent="0.2">
      <c r="A673" t="s">
        <v>775</v>
      </c>
      <c r="B673" t="s">
        <v>14</v>
      </c>
      <c r="C673" t="s">
        <v>8479</v>
      </c>
    </row>
    <row r="674" spans="1:3" x14ac:dyDescent="0.2">
      <c r="A674" t="s">
        <v>776</v>
      </c>
      <c r="B674" t="s">
        <v>14</v>
      </c>
      <c r="C674" t="s">
        <v>8480</v>
      </c>
    </row>
    <row r="675" spans="1:3" x14ac:dyDescent="0.2">
      <c r="A675" t="s">
        <v>1431</v>
      </c>
      <c r="B675" t="s">
        <v>14</v>
      </c>
      <c r="C675" t="s">
        <v>8481</v>
      </c>
    </row>
    <row r="676" spans="1:3" x14ac:dyDescent="0.2">
      <c r="A676" t="s">
        <v>777</v>
      </c>
      <c r="B676" t="s">
        <v>14</v>
      </c>
      <c r="C676" t="s">
        <v>8482</v>
      </c>
    </row>
    <row r="677" spans="1:3" x14ac:dyDescent="0.2">
      <c r="A677" t="s">
        <v>1432</v>
      </c>
      <c r="B677" t="s">
        <v>14</v>
      </c>
      <c r="C677" t="s">
        <v>8483</v>
      </c>
    </row>
    <row r="678" spans="1:3" x14ac:dyDescent="0.2">
      <c r="A678" t="s">
        <v>778</v>
      </c>
      <c r="B678" t="s">
        <v>14</v>
      </c>
      <c r="C678" t="s">
        <v>8484</v>
      </c>
    </row>
    <row r="679" spans="1:3" x14ac:dyDescent="0.2">
      <c r="A679" t="s">
        <v>779</v>
      </c>
      <c r="B679" t="s">
        <v>14</v>
      </c>
      <c r="C679" t="s">
        <v>8485</v>
      </c>
    </row>
    <row r="680" spans="1:3" x14ac:dyDescent="0.2">
      <c r="A680" t="s">
        <v>780</v>
      </c>
      <c r="B680" t="s">
        <v>14</v>
      </c>
      <c r="C680" t="s">
        <v>8486</v>
      </c>
    </row>
    <row r="681" spans="1:3" x14ac:dyDescent="0.2">
      <c r="A681" t="s">
        <v>1433</v>
      </c>
      <c r="B681" t="s">
        <v>14</v>
      </c>
      <c r="C681" t="s">
        <v>8487</v>
      </c>
    </row>
    <row r="682" spans="1:3" x14ac:dyDescent="0.2">
      <c r="A682" t="s">
        <v>781</v>
      </c>
      <c r="B682" t="s">
        <v>14</v>
      </c>
      <c r="C682" t="s">
        <v>8488</v>
      </c>
    </row>
    <row r="683" spans="1:3" x14ac:dyDescent="0.2">
      <c r="A683" t="s">
        <v>782</v>
      </c>
      <c r="B683" t="s">
        <v>14</v>
      </c>
      <c r="C683" t="s">
        <v>8489</v>
      </c>
    </row>
    <row r="684" spans="1:3" x14ac:dyDescent="0.2">
      <c r="A684" t="s">
        <v>783</v>
      </c>
      <c r="B684" t="s">
        <v>14</v>
      </c>
      <c r="C684" t="s">
        <v>8490</v>
      </c>
    </row>
    <row r="685" spans="1:3" x14ac:dyDescent="0.2">
      <c r="A685" t="s">
        <v>1434</v>
      </c>
      <c r="B685" t="s">
        <v>14</v>
      </c>
      <c r="C685" t="s">
        <v>8491</v>
      </c>
    </row>
    <row r="686" spans="1:3" x14ac:dyDescent="0.2">
      <c r="A686" t="s">
        <v>1435</v>
      </c>
      <c r="B686" t="s">
        <v>14</v>
      </c>
      <c r="C686" t="s">
        <v>8492</v>
      </c>
    </row>
    <row r="687" spans="1:3" x14ac:dyDescent="0.2">
      <c r="A687" t="s">
        <v>1436</v>
      </c>
      <c r="B687" t="s">
        <v>14</v>
      </c>
      <c r="C687" t="s">
        <v>8493</v>
      </c>
    </row>
    <row r="688" spans="1:3" x14ac:dyDescent="0.2">
      <c r="A688" t="s">
        <v>1437</v>
      </c>
      <c r="B688" t="s">
        <v>14</v>
      </c>
      <c r="C688" t="s">
        <v>8494</v>
      </c>
    </row>
    <row r="689" spans="1:3" x14ac:dyDescent="0.2">
      <c r="A689" t="s">
        <v>1438</v>
      </c>
      <c r="B689" t="s">
        <v>14</v>
      </c>
      <c r="C689" t="s">
        <v>8495</v>
      </c>
    </row>
    <row r="690" spans="1:3" x14ac:dyDescent="0.2">
      <c r="A690" t="s">
        <v>1439</v>
      </c>
      <c r="B690" t="s">
        <v>14</v>
      </c>
      <c r="C690" t="s">
        <v>8496</v>
      </c>
    </row>
    <row r="691" spans="1:3" x14ac:dyDescent="0.2">
      <c r="A691" t="s">
        <v>1440</v>
      </c>
      <c r="B691" t="s">
        <v>14</v>
      </c>
      <c r="C691" t="s">
        <v>8497</v>
      </c>
    </row>
    <row r="692" spans="1:3" x14ac:dyDescent="0.2">
      <c r="A692" t="s">
        <v>1441</v>
      </c>
      <c r="B692" t="s">
        <v>14</v>
      </c>
      <c r="C692" t="s">
        <v>8498</v>
      </c>
    </row>
    <row r="693" spans="1:3" x14ac:dyDescent="0.2">
      <c r="A693" t="s">
        <v>1442</v>
      </c>
      <c r="B693" t="s">
        <v>14</v>
      </c>
      <c r="C693" t="s">
        <v>8499</v>
      </c>
    </row>
    <row r="694" spans="1:3" x14ac:dyDescent="0.2">
      <c r="A694" t="s">
        <v>1443</v>
      </c>
      <c r="B694" t="s">
        <v>14</v>
      </c>
      <c r="C694" t="s">
        <v>8500</v>
      </c>
    </row>
    <row r="695" spans="1:3" x14ac:dyDescent="0.2">
      <c r="A695" t="s">
        <v>1444</v>
      </c>
      <c r="B695" t="s">
        <v>14</v>
      </c>
      <c r="C695" t="s">
        <v>8501</v>
      </c>
    </row>
    <row r="696" spans="1:3" x14ac:dyDescent="0.2">
      <c r="A696" t="s">
        <v>1445</v>
      </c>
      <c r="B696" t="s">
        <v>14</v>
      </c>
      <c r="C696" t="s">
        <v>8502</v>
      </c>
    </row>
    <row r="697" spans="1:3" x14ac:dyDescent="0.2">
      <c r="A697" t="s">
        <v>1446</v>
      </c>
      <c r="B697" t="s">
        <v>14</v>
      </c>
      <c r="C697" t="s">
        <v>8503</v>
      </c>
    </row>
    <row r="698" spans="1:3" x14ac:dyDescent="0.2">
      <c r="A698" t="s">
        <v>784</v>
      </c>
      <c r="B698" t="s">
        <v>14</v>
      </c>
      <c r="C698" t="s">
        <v>8504</v>
      </c>
    </row>
    <row r="699" spans="1:3" x14ac:dyDescent="0.2">
      <c r="A699" t="s">
        <v>1447</v>
      </c>
      <c r="B699" t="s">
        <v>14</v>
      </c>
      <c r="C699" t="s">
        <v>8505</v>
      </c>
    </row>
    <row r="700" spans="1:3" x14ac:dyDescent="0.2">
      <c r="A700" t="s">
        <v>1448</v>
      </c>
      <c r="B700" t="s">
        <v>14</v>
      </c>
      <c r="C700" t="s">
        <v>8506</v>
      </c>
    </row>
    <row r="701" spans="1:3" x14ac:dyDescent="0.2">
      <c r="A701" t="s">
        <v>1449</v>
      </c>
      <c r="B701" t="s">
        <v>14</v>
      </c>
      <c r="C701" t="s">
        <v>8507</v>
      </c>
    </row>
    <row r="702" spans="1:3" x14ac:dyDescent="0.2">
      <c r="A702" t="s">
        <v>1450</v>
      </c>
      <c r="B702" t="s">
        <v>14</v>
      </c>
      <c r="C702" t="s">
        <v>8508</v>
      </c>
    </row>
    <row r="703" spans="1:3" x14ac:dyDescent="0.2">
      <c r="A703" t="s">
        <v>1451</v>
      </c>
      <c r="B703" t="s">
        <v>14</v>
      </c>
      <c r="C703" t="s">
        <v>8509</v>
      </c>
    </row>
    <row r="704" spans="1:3" x14ac:dyDescent="0.2">
      <c r="A704" t="s">
        <v>1452</v>
      </c>
      <c r="B704" t="s">
        <v>14</v>
      </c>
      <c r="C704" t="s">
        <v>8510</v>
      </c>
    </row>
    <row r="705" spans="1:3" x14ac:dyDescent="0.2">
      <c r="A705" t="s">
        <v>1453</v>
      </c>
      <c r="B705" t="s">
        <v>14</v>
      </c>
      <c r="C705" t="s">
        <v>8511</v>
      </c>
    </row>
    <row r="706" spans="1:3" x14ac:dyDescent="0.2">
      <c r="A706" t="s">
        <v>1454</v>
      </c>
      <c r="B706" t="s">
        <v>14</v>
      </c>
      <c r="C706" t="s">
        <v>8512</v>
      </c>
    </row>
    <row r="707" spans="1:3" x14ac:dyDescent="0.2">
      <c r="A707" t="s">
        <v>785</v>
      </c>
      <c r="B707" t="s">
        <v>14</v>
      </c>
      <c r="C707" t="s">
        <v>8513</v>
      </c>
    </row>
    <row r="708" spans="1:3" x14ac:dyDescent="0.2">
      <c r="A708" t="s">
        <v>1035</v>
      </c>
      <c r="B708" t="s">
        <v>14</v>
      </c>
      <c r="C708" t="s">
        <v>8514</v>
      </c>
    </row>
    <row r="709" spans="1:3" x14ac:dyDescent="0.2">
      <c r="A709" t="s">
        <v>1455</v>
      </c>
      <c r="B709" t="s">
        <v>14</v>
      </c>
      <c r="C709" t="s">
        <v>8515</v>
      </c>
    </row>
    <row r="710" spans="1:3" x14ac:dyDescent="0.2">
      <c r="A710" t="s">
        <v>786</v>
      </c>
      <c r="B710" t="s">
        <v>14</v>
      </c>
      <c r="C710" t="s">
        <v>8516</v>
      </c>
    </row>
    <row r="711" spans="1:3" x14ac:dyDescent="0.2">
      <c r="A711" t="s">
        <v>787</v>
      </c>
      <c r="B711" t="s">
        <v>14</v>
      </c>
      <c r="C711" t="s">
        <v>8517</v>
      </c>
    </row>
    <row r="712" spans="1:3" x14ac:dyDescent="0.2">
      <c r="A712" t="s">
        <v>1456</v>
      </c>
      <c r="B712" t="s">
        <v>14</v>
      </c>
      <c r="C712" t="s">
        <v>8518</v>
      </c>
    </row>
    <row r="713" spans="1:3" x14ac:dyDescent="0.2">
      <c r="A713" t="s">
        <v>1457</v>
      </c>
      <c r="B713" t="s">
        <v>14</v>
      </c>
      <c r="C713" t="s">
        <v>8519</v>
      </c>
    </row>
    <row r="714" spans="1:3" x14ac:dyDescent="0.2">
      <c r="A714" t="s">
        <v>788</v>
      </c>
      <c r="B714" t="s">
        <v>14</v>
      </c>
      <c r="C714" t="s">
        <v>8520</v>
      </c>
    </row>
    <row r="715" spans="1:3" x14ac:dyDescent="0.2">
      <c r="A715" t="s">
        <v>1458</v>
      </c>
      <c r="B715" t="s">
        <v>14</v>
      </c>
      <c r="C715" t="s">
        <v>8521</v>
      </c>
    </row>
    <row r="716" spans="1:3" x14ac:dyDescent="0.2">
      <c r="A716" t="s">
        <v>1459</v>
      </c>
      <c r="B716" t="s">
        <v>14</v>
      </c>
      <c r="C716" t="s">
        <v>8522</v>
      </c>
    </row>
    <row r="717" spans="1:3" x14ac:dyDescent="0.2">
      <c r="A717" t="s">
        <v>1460</v>
      </c>
      <c r="B717" t="s">
        <v>14</v>
      </c>
      <c r="C717" t="s">
        <v>8523</v>
      </c>
    </row>
    <row r="718" spans="1:3" x14ac:dyDescent="0.2">
      <c r="A718" t="s">
        <v>1461</v>
      </c>
      <c r="B718" t="s">
        <v>14</v>
      </c>
      <c r="C718" t="s">
        <v>8524</v>
      </c>
    </row>
    <row r="719" spans="1:3" x14ac:dyDescent="0.2">
      <c r="A719" t="s">
        <v>1462</v>
      </c>
      <c r="B719" t="s">
        <v>14</v>
      </c>
      <c r="C719" t="s">
        <v>8525</v>
      </c>
    </row>
    <row r="720" spans="1:3" x14ac:dyDescent="0.2">
      <c r="A720" t="s">
        <v>789</v>
      </c>
      <c r="B720" t="s">
        <v>14</v>
      </c>
      <c r="C720" t="s">
        <v>8526</v>
      </c>
    </row>
    <row r="721" spans="1:3" x14ac:dyDescent="0.2">
      <c r="A721" t="s">
        <v>1463</v>
      </c>
      <c r="B721" t="s">
        <v>14</v>
      </c>
      <c r="C721" t="s">
        <v>8527</v>
      </c>
    </row>
    <row r="722" spans="1:3" x14ac:dyDescent="0.2">
      <c r="A722" t="s">
        <v>1464</v>
      </c>
      <c r="B722" t="s">
        <v>14</v>
      </c>
      <c r="C722" t="s">
        <v>8528</v>
      </c>
    </row>
    <row r="723" spans="1:3" x14ac:dyDescent="0.2">
      <c r="A723" t="s">
        <v>790</v>
      </c>
      <c r="B723" t="s">
        <v>14</v>
      </c>
      <c r="C723" t="s">
        <v>8529</v>
      </c>
    </row>
    <row r="724" spans="1:3" x14ac:dyDescent="0.2">
      <c r="A724" t="s">
        <v>791</v>
      </c>
      <c r="B724" t="s">
        <v>14</v>
      </c>
      <c r="C724" t="s">
        <v>8530</v>
      </c>
    </row>
    <row r="725" spans="1:3" x14ac:dyDescent="0.2">
      <c r="A725" t="s">
        <v>1465</v>
      </c>
      <c r="B725" t="s">
        <v>14</v>
      </c>
      <c r="C725" t="s">
        <v>8531</v>
      </c>
    </row>
    <row r="726" spans="1:3" x14ac:dyDescent="0.2">
      <c r="A726" t="s">
        <v>1466</v>
      </c>
      <c r="B726" t="s">
        <v>14</v>
      </c>
      <c r="C726" t="s">
        <v>8532</v>
      </c>
    </row>
    <row r="727" spans="1:3" x14ac:dyDescent="0.2">
      <c r="A727" t="s">
        <v>792</v>
      </c>
      <c r="B727" t="s">
        <v>14</v>
      </c>
      <c r="C727" t="s">
        <v>8533</v>
      </c>
    </row>
    <row r="728" spans="1:3" x14ac:dyDescent="0.2">
      <c r="A728" t="s">
        <v>1467</v>
      </c>
      <c r="B728" t="s">
        <v>14</v>
      </c>
      <c r="C728" t="s">
        <v>8534</v>
      </c>
    </row>
    <row r="729" spans="1:3" x14ac:dyDescent="0.2">
      <c r="A729" t="s">
        <v>1468</v>
      </c>
      <c r="B729" t="s">
        <v>14</v>
      </c>
      <c r="C729" t="s">
        <v>8535</v>
      </c>
    </row>
    <row r="730" spans="1:3" x14ac:dyDescent="0.2">
      <c r="A730" t="s">
        <v>1469</v>
      </c>
      <c r="B730" t="s">
        <v>14</v>
      </c>
      <c r="C730" t="s">
        <v>8536</v>
      </c>
    </row>
    <row r="731" spans="1:3" x14ac:dyDescent="0.2">
      <c r="A731" t="s">
        <v>1470</v>
      </c>
      <c r="B731" t="s">
        <v>14</v>
      </c>
      <c r="C731" t="s">
        <v>8537</v>
      </c>
    </row>
    <row r="732" spans="1:3" x14ac:dyDescent="0.2">
      <c r="A732" t="s">
        <v>1471</v>
      </c>
      <c r="B732" t="s">
        <v>14</v>
      </c>
      <c r="C732" t="s">
        <v>8538</v>
      </c>
    </row>
    <row r="733" spans="1:3" x14ac:dyDescent="0.2">
      <c r="A733" t="s">
        <v>793</v>
      </c>
      <c r="B733" t="s">
        <v>14</v>
      </c>
      <c r="C733" t="s">
        <v>8539</v>
      </c>
    </row>
    <row r="734" spans="1:3" x14ac:dyDescent="0.2">
      <c r="A734" t="s">
        <v>1472</v>
      </c>
      <c r="B734" t="s">
        <v>14</v>
      </c>
      <c r="C734" t="s">
        <v>8540</v>
      </c>
    </row>
    <row r="735" spans="1:3" x14ac:dyDescent="0.2">
      <c r="A735" t="s">
        <v>1473</v>
      </c>
      <c r="B735" t="s">
        <v>14</v>
      </c>
      <c r="C735" t="s">
        <v>8541</v>
      </c>
    </row>
    <row r="736" spans="1:3" x14ac:dyDescent="0.2">
      <c r="A736" t="s">
        <v>794</v>
      </c>
      <c r="B736" t="s">
        <v>14</v>
      </c>
      <c r="C736" t="s">
        <v>8542</v>
      </c>
    </row>
    <row r="737" spans="1:3" x14ac:dyDescent="0.2">
      <c r="A737" t="s">
        <v>795</v>
      </c>
      <c r="B737" t="s">
        <v>14</v>
      </c>
      <c r="C737" t="s">
        <v>8543</v>
      </c>
    </row>
    <row r="738" spans="1:3" x14ac:dyDescent="0.2">
      <c r="A738" t="s">
        <v>1474</v>
      </c>
      <c r="B738" t="s">
        <v>14</v>
      </c>
      <c r="C738" t="s">
        <v>8544</v>
      </c>
    </row>
    <row r="739" spans="1:3" x14ac:dyDescent="0.2">
      <c r="A739" t="s">
        <v>1475</v>
      </c>
      <c r="B739" t="s">
        <v>14</v>
      </c>
      <c r="C739" t="s">
        <v>8545</v>
      </c>
    </row>
    <row r="740" spans="1:3" x14ac:dyDescent="0.2">
      <c r="A740" t="s">
        <v>1036</v>
      </c>
      <c r="B740" t="s">
        <v>14</v>
      </c>
      <c r="C740" t="s">
        <v>8546</v>
      </c>
    </row>
    <row r="741" spans="1:3" x14ac:dyDescent="0.2">
      <c r="A741" t="s">
        <v>796</v>
      </c>
      <c r="B741" t="s">
        <v>14</v>
      </c>
      <c r="C741" t="s">
        <v>8547</v>
      </c>
    </row>
    <row r="742" spans="1:3" x14ac:dyDescent="0.2">
      <c r="A742" t="s">
        <v>797</v>
      </c>
      <c r="B742" t="s">
        <v>14</v>
      </c>
      <c r="C742" t="s">
        <v>8548</v>
      </c>
    </row>
    <row r="743" spans="1:3" x14ac:dyDescent="0.2">
      <c r="A743" t="s">
        <v>798</v>
      </c>
      <c r="B743" t="s">
        <v>14</v>
      </c>
      <c r="C743" t="s">
        <v>8549</v>
      </c>
    </row>
    <row r="744" spans="1:3" x14ac:dyDescent="0.2">
      <c r="A744" t="s">
        <v>1476</v>
      </c>
      <c r="B744" t="s">
        <v>14</v>
      </c>
      <c r="C744" t="s">
        <v>8550</v>
      </c>
    </row>
    <row r="745" spans="1:3" x14ac:dyDescent="0.2">
      <c r="A745" t="s">
        <v>1477</v>
      </c>
      <c r="B745" t="s">
        <v>14</v>
      </c>
      <c r="C745" t="s">
        <v>8551</v>
      </c>
    </row>
    <row r="746" spans="1:3" x14ac:dyDescent="0.2">
      <c r="A746" t="s">
        <v>1478</v>
      </c>
      <c r="B746" t="s">
        <v>14</v>
      </c>
      <c r="C746" t="s">
        <v>8552</v>
      </c>
    </row>
    <row r="747" spans="1:3" x14ac:dyDescent="0.2">
      <c r="A747" t="s">
        <v>799</v>
      </c>
      <c r="B747" t="s">
        <v>14</v>
      </c>
      <c r="C747" t="s">
        <v>8553</v>
      </c>
    </row>
    <row r="748" spans="1:3" x14ac:dyDescent="0.2">
      <c r="A748" t="s">
        <v>800</v>
      </c>
      <c r="B748" t="s">
        <v>14</v>
      </c>
      <c r="C748" t="s">
        <v>8554</v>
      </c>
    </row>
    <row r="749" spans="1:3" x14ac:dyDescent="0.2">
      <c r="A749" t="s">
        <v>1479</v>
      </c>
      <c r="B749" t="s">
        <v>14</v>
      </c>
      <c r="C749" t="s">
        <v>8555</v>
      </c>
    </row>
    <row r="750" spans="1:3" x14ac:dyDescent="0.2">
      <c r="A750" t="s">
        <v>801</v>
      </c>
      <c r="B750" t="s">
        <v>14</v>
      </c>
      <c r="C750" t="s">
        <v>8556</v>
      </c>
    </row>
    <row r="751" spans="1:3" x14ac:dyDescent="0.2">
      <c r="A751" t="s">
        <v>1480</v>
      </c>
      <c r="B751" t="s">
        <v>14</v>
      </c>
      <c r="C751" t="s">
        <v>8557</v>
      </c>
    </row>
    <row r="752" spans="1:3" x14ac:dyDescent="0.2">
      <c r="A752" t="s">
        <v>802</v>
      </c>
      <c r="B752" t="s">
        <v>14</v>
      </c>
      <c r="C752" t="s">
        <v>8558</v>
      </c>
    </row>
    <row r="753" spans="1:3" x14ac:dyDescent="0.2">
      <c r="A753" t="s">
        <v>1037</v>
      </c>
      <c r="B753" t="s">
        <v>14</v>
      </c>
      <c r="C753" t="s">
        <v>8559</v>
      </c>
    </row>
    <row r="754" spans="1:3" x14ac:dyDescent="0.2">
      <c r="A754" t="s">
        <v>1481</v>
      </c>
      <c r="B754" t="s">
        <v>14</v>
      </c>
      <c r="C754" t="s">
        <v>8560</v>
      </c>
    </row>
    <row r="755" spans="1:3" x14ac:dyDescent="0.2">
      <c r="A755" t="s">
        <v>1482</v>
      </c>
      <c r="B755" t="s">
        <v>14</v>
      </c>
      <c r="C755" t="s">
        <v>8561</v>
      </c>
    </row>
    <row r="756" spans="1:3" x14ac:dyDescent="0.2">
      <c r="A756" t="s">
        <v>803</v>
      </c>
      <c r="B756" t="s">
        <v>14</v>
      </c>
      <c r="C756" t="s">
        <v>8562</v>
      </c>
    </row>
    <row r="757" spans="1:3" x14ac:dyDescent="0.2">
      <c r="A757" t="s">
        <v>1483</v>
      </c>
      <c r="B757" t="s">
        <v>14</v>
      </c>
      <c r="C757" t="s">
        <v>8563</v>
      </c>
    </row>
    <row r="758" spans="1:3" x14ac:dyDescent="0.2">
      <c r="A758" t="s">
        <v>1484</v>
      </c>
      <c r="B758" t="s">
        <v>14</v>
      </c>
      <c r="C758" t="s">
        <v>8564</v>
      </c>
    </row>
    <row r="759" spans="1:3" x14ac:dyDescent="0.2">
      <c r="A759" t="s">
        <v>1485</v>
      </c>
      <c r="B759" t="s">
        <v>14</v>
      </c>
      <c r="C759" t="s">
        <v>8565</v>
      </c>
    </row>
    <row r="760" spans="1:3" x14ac:dyDescent="0.2">
      <c r="A760" t="s">
        <v>1486</v>
      </c>
      <c r="B760" t="s">
        <v>14</v>
      </c>
      <c r="C760" t="s">
        <v>8566</v>
      </c>
    </row>
    <row r="761" spans="1:3" x14ac:dyDescent="0.2">
      <c r="A761" t="s">
        <v>1487</v>
      </c>
      <c r="B761" t="s">
        <v>14</v>
      </c>
      <c r="C761" t="s">
        <v>8567</v>
      </c>
    </row>
    <row r="762" spans="1:3" x14ac:dyDescent="0.2">
      <c r="A762" t="s">
        <v>1488</v>
      </c>
      <c r="B762" t="s">
        <v>14</v>
      </c>
      <c r="C762" t="s">
        <v>8568</v>
      </c>
    </row>
    <row r="763" spans="1:3" x14ac:dyDescent="0.2">
      <c r="A763" t="s">
        <v>804</v>
      </c>
      <c r="B763" t="s">
        <v>14</v>
      </c>
      <c r="C763" t="s">
        <v>8569</v>
      </c>
    </row>
    <row r="764" spans="1:3" x14ac:dyDescent="0.2">
      <c r="A764" t="s">
        <v>805</v>
      </c>
      <c r="B764" t="s">
        <v>14</v>
      </c>
      <c r="C764" t="s">
        <v>8570</v>
      </c>
    </row>
    <row r="765" spans="1:3" x14ac:dyDescent="0.2">
      <c r="A765" t="s">
        <v>806</v>
      </c>
      <c r="B765" t="s">
        <v>14</v>
      </c>
      <c r="C765" t="s">
        <v>8571</v>
      </c>
    </row>
    <row r="766" spans="1:3" x14ac:dyDescent="0.2">
      <c r="A766" t="s">
        <v>807</v>
      </c>
      <c r="B766" t="s">
        <v>14</v>
      </c>
      <c r="C766" t="s">
        <v>8572</v>
      </c>
    </row>
    <row r="767" spans="1:3" x14ac:dyDescent="0.2">
      <c r="A767" t="s">
        <v>808</v>
      </c>
      <c r="B767" t="s">
        <v>14</v>
      </c>
      <c r="C767" t="s">
        <v>8573</v>
      </c>
    </row>
    <row r="768" spans="1:3" x14ac:dyDescent="0.2">
      <c r="A768" t="s">
        <v>809</v>
      </c>
      <c r="B768" t="s">
        <v>14</v>
      </c>
      <c r="C768" t="s">
        <v>8574</v>
      </c>
    </row>
    <row r="769" spans="1:3" x14ac:dyDescent="0.2">
      <c r="A769" t="s">
        <v>810</v>
      </c>
      <c r="B769" t="s">
        <v>14</v>
      </c>
      <c r="C769" t="s">
        <v>8575</v>
      </c>
    </row>
    <row r="770" spans="1:3" x14ac:dyDescent="0.2">
      <c r="A770" t="s">
        <v>811</v>
      </c>
      <c r="B770" t="s">
        <v>14</v>
      </c>
      <c r="C770" t="s">
        <v>8576</v>
      </c>
    </row>
    <row r="771" spans="1:3" x14ac:dyDescent="0.2">
      <c r="A771" t="s">
        <v>812</v>
      </c>
      <c r="B771" t="s">
        <v>14</v>
      </c>
      <c r="C771" t="s">
        <v>8577</v>
      </c>
    </row>
    <row r="772" spans="1:3" x14ac:dyDescent="0.2">
      <c r="A772" t="s">
        <v>813</v>
      </c>
      <c r="B772" t="s">
        <v>14</v>
      </c>
      <c r="C772" t="s">
        <v>8578</v>
      </c>
    </row>
    <row r="773" spans="1:3" x14ac:dyDescent="0.2">
      <c r="A773" t="s">
        <v>814</v>
      </c>
      <c r="B773" t="s">
        <v>14</v>
      </c>
      <c r="C773" t="s">
        <v>8579</v>
      </c>
    </row>
    <row r="774" spans="1:3" x14ac:dyDescent="0.2">
      <c r="A774" t="s">
        <v>815</v>
      </c>
      <c r="B774" t="s">
        <v>14</v>
      </c>
      <c r="C774" t="s">
        <v>8580</v>
      </c>
    </row>
    <row r="775" spans="1:3" x14ac:dyDescent="0.2">
      <c r="A775" t="s">
        <v>816</v>
      </c>
      <c r="B775" t="s">
        <v>14</v>
      </c>
      <c r="C775" t="s">
        <v>8581</v>
      </c>
    </row>
    <row r="776" spans="1:3" x14ac:dyDescent="0.2">
      <c r="A776" t="s">
        <v>1489</v>
      </c>
      <c r="B776" t="s">
        <v>14</v>
      </c>
      <c r="C776" t="s">
        <v>8582</v>
      </c>
    </row>
    <row r="777" spans="1:3" x14ac:dyDescent="0.2">
      <c r="A777" t="s">
        <v>1490</v>
      </c>
      <c r="B777" t="s">
        <v>14</v>
      </c>
      <c r="C777" t="s">
        <v>8583</v>
      </c>
    </row>
    <row r="778" spans="1:3" x14ac:dyDescent="0.2">
      <c r="A778" t="s">
        <v>1491</v>
      </c>
      <c r="B778" t="s">
        <v>14</v>
      </c>
      <c r="C778" t="s">
        <v>8584</v>
      </c>
    </row>
    <row r="779" spans="1:3" x14ac:dyDescent="0.2">
      <c r="A779" t="s">
        <v>1492</v>
      </c>
      <c r="B779" t="s">
        <v>14</v>
      </c>
      <c r="C779" t="s">
        <v>8585</v>
      </c>
    </row>
    <row r="780" spans="1:3" x14ac:dyDescent="0.2">
      <c r="A780" t="s">
        <v>817</v>
      </c>
      <c r="B780" t="s">
        <v>14</v>
      </c>
      <c r="C780" t="s">
        <v>8586</v>
      </c>
    </row>
    <row r="781" spans="1:3" x14ac:dyDescent="0.2">
      <c r="A781" t="s">
        <v>818</v>
      </c>
      <c r="B781" t="s">
        <v>14</v>
      </c>
      <c r="C781" t="s">
        <v>8587</v>
      </c>
    </row>
    <row r="782" spans="1:3" x14ac:dyDescent="0.2">
      <c r="A782" t="s">
        <v>819</v>
      </c>
      <c r="B782" t="s">
        <v>14</v>
      </c>
      <c r="C782" t="s">
        <v>8588</v>
      </c>
    </row>
    <row r="783" spans="1:3" x14ac:dyDescent="0.2">
      <c r="A783" t="s">
        <v>1493</v>
      </c>
      <c r="B783" t="s">
        <v>14</v>
      </c>
      <c r="C783" t="s">
        <v>8589</v>
      </c>
    </row>
    <row r="784" spans="1:3" x14ac:dyDescent="0.2">
      <c r="A784" t="s">
        <v>1494</v>
      </c>
      <c r="B784" t="s">
        <v>14</v>
      </c>
      <c r="C784" t="s">
        <v>8590</v>
      </c>
    </row>
    <row r="785" spans="1:3" x14ac:dyDescent="0.2">
      <c r="A785" t="s">
        <v>820</v>
      </c>
      <c r="B785" t="s">
        <v>14</v>
      </c>
      <c r="C785" t="s">
        <v>8591</v>
      </c>
    </row>
    <row r="786" spans="1:3" x14ac:dyDescent="0.2">
      <c r="A786" t="s">
        <v>1495</v>
      </c>
      <c r="B786" t="s">
        <v>14</v>
      </c>
      <c r="C786" t="s">
        <v>8592</v>
      </c>
    </row>
    <row r="787" spans="1:3" x14ac:dyDescent="0.2">
      <c r="A787" t="s">
        <v>1496</v>
      </c>
      <c r="B787" t="s">
        <v>14</v>
      </c>
      <c r="C787" t="s">
        <v>8593</v>
      </c>
    </row>
    <row r="788" spans="1:3" x14ac:dyDescent="0.2">
      <c r="A788" t="s">
        <v>821</v>
      </c>
      <c r="B788" t="s">
        <v>14</v>
      </c>
      <c r="C788" t="s">
        <v>8594</v>
      </c>
    </row>
    <row r="789" spans="1:3" x14ac:dyDescent="0.2">
      <c r="A789" t="s">
        <v>822</v>
      </c>
      <c r="B789" t="s">
        <v>14</v>
      </c>
      <c r="C789" t="s">
        <v>8595</v>
      </c>
    </row>
    <row r="790" spans="1:3" x14ac:dyDescent="0.2">
      <c r="A790" t="s">
        <v>1497</v>
      </c>
      <c r="B790" t="s">
        <v>14</v>
      </c>
      <c r="C790" t="s">
        <v>8596</v>
      </c>
    </row>
    <row r="791" spans="1:3" x14ac:dyDescent="0.2">
      <c r="A791" t="s">
        <v>1498</v>
      </c>
      <c r="B791" t="s">
        <v>14</v>
      </c>
      <c r="C791" t="s">
        <v>8597</v>
      </c>
    </row>
    <row r="792" spans="1:3" x14ac:dyDescent="0.2">
      <c r="A792" t="s">
        <v>1499</v>
      </c>
      <c r="B792" t="s">
        <v>14</v>
      </c>
      <c r="C792" t="s">
        <v>8598</v>
      </c>
    </row>
    <row r="793" spans="1:3" x14ac:dyDescent="0.2">
      <c r="A793" t="s">
        <v>1500</v>
      </c>
      <c r="B793" t="s">
        <v>14</v>
      </c>
      <c r="C793" t="s">
        <v>8599</v>
      </c>
    </row>
    <row r="794" spans="1:3" x14ac:dyDescent="0.2">
      <c r="A794" t="s">
        <v>823</v>
      </c>
      <c r="B794" t="s">
        <v>14</v>
      </c>
      <c r="C794" t="s">
        <v>8600</v>
      </c>
    </row>
    <row r="795" spans="1:3" x14ac:dyDescent="0.2">
      <c r="A795" t="s">
        <v>824</v>
      </c>
      <c r="B795" t="s">
        <v>14</v>
      </c>
      <c r="C795" t="s">
        <v>8601</v>
      </c>
    </row>
    <row r="796" spans="1:3" x14ac:dyDescent="0.2">
      <c r="A796" t="s">
        <v>1501</v>
      </c>
      <c r="B796" t="s">
        <v>14</v>
      </c>
      <c r="C796" t="s">
        <v>8602</v>
      </c>
    </row>
    <row r="797" spans="1:3" x14ac:dyDescent="0.2">
      <c r="A797" t="s">
        <v>1502</v>
      </c>
      <c r="B797" t="s">
        <v>14</v>
      </c>
      <c r="C797" t="s">
        <v>8603</v>
      </c>
    </row>
    <row r="798" spans="1:3" x14ac:dyDescent="0.2">
      <c r="A798" t="s">
        <v>1503</v>
      </c>
      <c r="B798" t="s">
        <v>14</v>
      </c>
      <c r="C798" t="s">
        <v>8604</v>
      </c>
    </row>
    <row r="799" spans="1:3" x14ac:dyDescent="0.2">
      <c r="A799" t="s">
        <v>825</v>
      </c>
      <c r="B799" t="s">
        <v>14</v>
      </c>
      <c r="C799" t="s">
        <v>8605</v>
      </c>
    </row>
    <row r="800" spans="1:3" x14ac:dyDescent="0.2">
      <c r="A800" t="s">
        <v>1504</v>
      </c>
      <c r="B800" t="s">
        <v>14</v>
      </c>
      <c r="C800" t="s">
        <v>8606</v>
      </c>
    </row>
    <row r="801" spans="1:3" x14ac:dyDescent="0.2">
      <c r="A801" t="s">
        <v>1505</v>
      </c>
      <c r="B801" t="s">
        <v>14</v>
      </c>
      <c r="C801" t="s">
        <v>8607</v>
      </c>
    </row>
    <row r="802" spans="1:3" x14ac:dyDescent="0.2">
      <c r="A802" t="s">
        <v>1506</v>
      </c>
      <c r="B802" t="s">
        <v>14</v>
      </c>
      <c r="C802" t="s">
        <v>8608</v>
      </c>
    </row>
    <row r="803" spans="1:3" x14ac:dyDescent="0.2">
      <c r="A803" t="s">
        <v>826</v>
      </c>
      <c r="B803" t="s">
        <v>14</v>
      </c>
      <c r="C803" t="s">
        <v>8609</v>
      </c>
    </row>
    <row r="804" spans="1:3" x14ac:dyDescent="0.2">
      <c r="A804" t="s">
        <v>1507</v>
      </c>
      <c r="B804" t="s">
        <v>14</v>
      </c>
      <c r="C804" t="s">
        <v>8610</v>
      </c>
    </row>
    <row r="805" spans="1:3" x14ac:dyDescent="0.2">
      <c r="A805" t="s">
        <v>1508</v>
      </c>
      <c r="B805" t="s">
        <v>14</v>
      </c>
      <c r="C805" t="s">
        <v>8611</v>
      </c>
    </row>
    <row r="806" spans="1:3" x14ac:dyDescent="0.2">
      <c r="A806" t="s">
        <v>1509</v>
      </c>
      <c r="B806" t="s">
        <v>14</v>
      </c>
      <c r="C806" t="s">
        <v>8612</v>
      </c>
    </row>
    <row r="807" spans="1:3" x14ac:dyDescent="0.2">
      <c r="A807" t="s">
        <v>827</v>
      </c>
      <c r="B807" t="s">
        <v>14</v>
      </c>
      <c r="C807" t="s">
        <v>8613</v>
      </c>
    </row>
    <row r="808" spans="1:3" x14ac:dyDescent="0.2">
      <c r="A808" t="s">
        <v>828</v>
      </c>
      <c r="B808" t="s">
        <v>14</v>
      </c>
      <c r="C808" t="s">
        <v>8614</v>
      </c>
    </row>
    <row r="809" spans="1:3" x14ac:dyDescent="0.2">
      <c r="A809" t="s">
        <v>829</v>
      </c>
      <c r="B809" t="s">
        <v>14</v>
      </c>
      <c r="C809" t="s">
        <v>8615</v>
      </c>
    </row>
    <row r="810" spans="1:3" x14ac:dyDescent="0.2">
      <c r="A810" t="s">
        <v>830</v>
      </c>
      <c r="B810" t="s">
        <v>14</v>
      </c>
      <c r="C810" t="s">
        <v>8616</v>
      </c>
    </row>
    <row r="811" spans="1:3" x14ac:dyDescent="0.2">
      <c r="A811" t="s">
        <v>1510</v>
      </c>
      <c r="B811" t="s">
        <v>14</v>
      </c>
      <c r="C811" t="s">
        <v>8617</v>
      </c>
    </row>
    <row r="812" spans="1:3" x14ac:dyDescent="0.2">
      <c r="A812" t="s">
        <v>1511</v>
      </c>
      <c r="B812" t="s">
        <v>14</v>
      </c>
      <c r="C812" t="s">
        <v>8618</v>
      </c>
    </row>
    <row r="813" spans="1:3" x14ac:dyDescent="0.2">
      <c r="A813" t="s">
        <v>831</v>
      </c>
      <c r="B813" t="s">
        <v>14</v>
      </c>
      <c r="C813" t="s">
        <v>8619</v>
      </c>
    </row>
    <row r="814" spans="1:3" x14ac:dyDescent="0.2">
      <c r="A814" t="s">
        <v>1512</v>
      </c>
      <c r="B814" t="s">
        <v>14</v>
      </c>
      <c r="C814" t="s">
        <v>8620</v>
      </c>
    </row>
    <row r="815" spans="1:3" x14ac:dyDescent="0.2">
      <c r="A815" t="s">
        <v>1513</v>
      </c>
      <c r="B815" t="s">
        <v>14</v>
      </c>
      <c r="C815" t="s">
        <v>8621</v>
      </c>
    </row>
    <row r="816" spans="1:3" x14ac:dyDescent="0.2">
      <c r="A816" t="s">
        <v>1514</v>
      </c>
      <c r="B816" t="s">
        <v>14</v>
      </c>
      <c r="C816" t="s">
        <v>8622</v>
      </c>
    </row>
    <row r="817" spans="1:3" x14ac:dyDescent="0.2">
      <c r="A817" t="s">
        <v>832</v>
      </c>
      <c r="B817" t="s">
        <v>14</v>
      </c>
      <c r="C817" t="s">
        <v>8623</v>
      </c>
    </row>
    <row r="818" spans="1:3" x14ac:dyDescent="0.2">
      <c r="A818" t="s">
        <v>1515</v>
      </c>
      <c r="B818" t="s">
        <v>14</v>
      </c>
      <c r="C818" t="s">
        <v>8624</v>
      </c>
    </row>
    <row r="819" spans="1:3" x14ac:dyDescent="0.2">
      <c r="A819" t="s">
        <v>1516</v>
      </c>
      <c r="B819" t="s">
        <v>14</v>
      </c>
      <c r="C819" t="s">
        <v>8625</v>
      </c>
    </row>
    <row r="820" spans="1:3" x14ac:dyDescent="0.2">
      <c r="A820" t="s">
        <v>1517</v>
      </c>
      <c r="B820" t="s">
        <v>14</v>
      </c>
      <c r="C820" t="s">
        <v>8626</v>
      </c>
    </row>
    <row r="821" spans="1:3" x14ac:dyDescent="0.2">
      <c r="A821" t="s">
        <v>1518</v>
      </c>
      <c r="B821" t="s">
        <v>15</v>
      </c>
      <c r="C821" t="s">
        <v>8627</v>
      </c>
    </row>
    <row r="822" spans="1:3" x14ac:dyDescent="0.2">
      <c r="A822" t="s">
        <v>833</v>
      </c>
      <c r="B822" t="s">
        <v>15</v>
      </c>
      <c r="C822" t="s">
        <v>8628</v>
      </c>
    </row>
    <row r="823" spans="1:3" x14ac:dyDescent="0.2">
      <c r="A823" t="s">
        <v>834</v>
      </c>
      <c r="B823" t="s">
        <v>15</v>
      </c>
      <c r="C823" t="s">
        <v>8629</v>
      </c>
    </row>
    <row r="824" spans="1:3" x14ac:dyDescent="0.2">
      <c r="A824" t="s">
        <v>835</v>
      </c>
      <c r="B824" t="s">
        <v>15</v>
      </c>
      <c r="C824" t="s">
        <v>8630</v>
      </c>
    </row>
    <row r="825" spans="1:3" x14ac:dyDescent="0.2">
      <c r="A825" t="s">
        <v>836</v>
      </c>
      <c r="B825" t="s">
        <v>15</v>
      </c>
      <c r="C825" t="s">
        <v>8631</v>
      </c>
    </row>
    <row r="826" spans="1:3" x14ac:dyDescent="0.2">
      <c r="A826" t="s">
        <v>837</v>
      </c>
      <c r="B826" t="s">
        <v>15</v>
      </c>
      <c r="C826" t="s">
        <v>8632</v>
      </c>
    </row>
    <row r="827" spans="1:3" x14ac:dyDescent="0.2">
      <c r="A827" t="s">
        <v>838</v>
      </c>
      <c r="B827" t="s">
        <v>15</v>
      </c>
      <c r="C827" t="s">
        <v>8633</v>
      </c>
    </row>
    <row r="828" spans="1:3" x14ac:dyDescent="0.2">
      <c r="A828" t="s">
        <v>1519</v>
      </c>
      <c r="B828" t="s">
        <v>15</v>
      </c>
      <c r="C828" t="s">
        <v>8634</v>
      </c>
    </row>
    <row r="829" spans="1:3" x14ac:dyDescent="0.2">
      <c r="A829" t="s">
        <v>839</v>
      </c>
      <c r="B829" t="s">
        <v>15</v>
      </c>
      <c r="C829" t="s">
        <v>8635</v>
      </c>
    </row>
    <row r="830" spans="1:3" x14ac:dyDescent="0.2">
      <c r="A830" t="s">
        <v>840</v>
      </c>
      <c r="B830" t="s">
        <v>15</v>
      </c>
      <c r="C830" t="s">
        <v>8636</v>
      </c>
    </row>
    <row r="831" spans="1:3" x14ac:dyDescent="0.2">
      <c r="A831" t="s">
        <v>1520</v>
      </c>
      <c r="B831" t="s">
        <v>15</v>
      </c>
      <c r="C831" t="s">
        <v>8637</v>
      </c>
    </row>
    <row r="832" spans="1:3" x14ac:dyDescent="0.2">
      <c r="A832" t="s">
        <v>1521</v>
      </c>
      <c r="B832" t="s">
        <v>15</v>
      </c>
      <c r="C832" t="s">
        <v>8638</v>
      </c>
    </row>
    <row r="833" spans="1:3" x14ac:dyDescent="0.2">
      <c r="A833" t="s">
        <v>1522</v>
      </c>
      <c r="B833" t="s">
        <v>15</v>
      </c>
      <c r="C833" t="s">
        <v>8639</v>
      </c>
    </row>
    <row r="834" spans="1:3" x14ac:dyDescent="0.2">
      <c r="A834" t="s">
        <v>1523</v>
      </c>
      <c r="B834" t="s">
        <v>15</v>
      </c>
      <c r="C834" t="s">
        <v>8640</v>
      </c>
    </row>
    <row r="835" spans="1:3" x14ac:dyDescent="0.2">
      <c r="A835" t="s">
        <v>1524</v>
      </c>
      <c r="B835" t="s">
        <v>15</v>
      </c>
      <c r="C835" t="s">
        <v>8641</v>
      </c>
    </row>
    <row r="836" spans="1:3" x14ac:dyDescent="0.2">
      <c r="A836" t="s">
        <v>1525</v>
      </c>
      <c r="B836" t="s">
        <v>15</v>
      </c>
      <c r="C836" t="s">
        <v>8642</v>
      </c>
    </row>
    <row r="837" spans="1:3" x14ac:dyDescent="0.2">
      <c r="A837" t="s">
        <v>841</v>
      </c>
      <c r="B837" t="s">
        <v>15</v>
      </c>
      <c r="C837" t="s">
        <v>8643</v>
      </c>
    </row>
    <row r="838" spans="1:3" x14ac:dyDescent="0.2">
      <c r="A838" t="s">
        <v>842</v>
      </c>
      <c r="B838" t="s">
        <v>15</v>
      </c>
      <c r="C838" t="s">
        <v>8644</v>
      </c>
    </row>
    <row r="839" spans="1:3" x14ac:dyDescent="0.2">
      <c r="A839" t="s">
        <v>1038</v>
      </c>
      <c r="B839" t="s">
        <v>15</v>
      </c>
      <c r="C839" t="s">
        <v>8645</v>
      </c>
    </row>
    <row r="840" spans="1:3" x14ac:dyDescent="0.2">
      <c r="A840" t="s">
        <v>1526</v>
      </c>
      <c r="B840" t="s">
        <v>15</v>
      </c>
      <c r="C840" t="s">
        <v>8646</v>
      </c>
    </row>
    <row r="841" spans="1:3" x14ac:dyDescent="0.2">
      <c r="A841" t="s">
        <v>843</v>
      </c>
      <c r="B841" t="s">
        <v>15</v>
      </c>
      <c r="C841" t="s">
        <v>8647</v>
      </c>
    </row>
    <row r="842" spans="1:3" x14ac:dyDescent="0.2">
      <c r="A842" t="s">
        <v>844</v>
      </c>
      <c r="B842" t="s">
        <v>15</v>
      </c>
      <c r="C842" t="s">
        <v>8648</v>
      </c>
    </row>
    <row r="843" spans="1:3" x14ac:dyDescent="0.2">
      <c r="A843" t="s">
        <v>845</v>
      </c>
      <c r="B843" t="s">
        <v>15</v>
      </c>
      <c r="C843" t="s">
        <v>8649</v>
      </c>
    </row>
    <row r="844" spans="1:3" x14ac:dyDescent="0.2">
      <c r="A844" t="s">
        <v>1527</v>
      </c>
      <c r="B844" t="s">
        <v>15</v>
      </c>
      <c r="C844" t="s">
        <v>8650</v>
      </c>
    </row>
    <row r="845" spans="1:3" x14ac:dyDescent="0.2">
      <c r="A845" t="s">
        <v>1528</v>
      </c>
      <c r="B845" t="s">
        <v>15</v>
      </c>
      <c r="C845" t="s">
        <v>8651</v>
      </c>
    </row>
    <row r="846" spans="1:3" x14ac:dyDescent="0.2">
      <c r="A846" t="s">
        <v>1529</v>
      </c>
      <c r="B846" t="s">
        <v>15</v>
      </c>
      <c r="C846" t="s">
        <v>8652</v>
      </c>
    </row>
    <row r="847" spans="1:3" x14ac:dyDescent="0.2">
      <c r="A847" t="s">
        <v>846</v>
      </c>
      <c r="B847" t="s">
        <v>15</v>
      </c>
      <c r="C847" t="s">
        <v>8653</v>
      </c>
    </row>
    <row r="848" spans="1:3" x14ac:dyDescent="0.2">
      <c r="A848" t="s">
        <v>847</v>
      </c>
      <c r="B848" t="s">
        <v>15</v>
      </c>
      <c r="C848" t="s">
        <v>8654</v>
      </c>
    </row>
    <row r="849" spans="1:3" x14ac:dyDescent="0.2">
      <c r="A849" t="s">
        <v>848</v>
      </c>
      <c r="B849" t="s">
        <v>15</v>
      </c>
      <c r="C849" t="s">
        <v>8655</v>
      </c>
    </row>
    <row r="850" spans="1:3" x14ac:dyDescent="0.2">
      <c r="A850" t="s">
        <v>1530</v>
      </c>
      <c r="B850" t="s">
        <v>15</v>
      </c>
      <c r="C850" t="s">
        <v>8656</v>
      </c>
    </row>
    <row r="851" spans="1:3" x14ac:dyDescent="0.2">
      <c r="A851" t="s">
        <v>1531</v>
      </c>
      <c r="B851" t="s">
        <v>15</v>
      </c>
      <c r="C851" t="s">
        <v>8657</v>
      </c>
    </row>
    <row r="852" spans="1:3" x14ac:dyDescent="0.2">
      <c r="A852" t="s">
        <v>1532</v>
      </c>
      <c r="B852" t="s">
        <v>15</v>
      </c>
      <c r="C852" t="s">
        <v>8658</v>
      </c>
    </row>
    <row r="853" spans="1:3" x14ac:dyDescent="0.2">
      <c r="A853" t="s">
        <v>849</v>
      </c>
      <c r="B853" t="s">
        <v>15</v>
      </c>
      <c r="C853" t="s">
        <v>8659</v>
      </c>
    </row>
    <row r="854" spans="1:3" x14ac:dyDescent="0.2">
      <c r="A854" t="s">
        <v>850</v>
      </c>
      <c r="B854" t="s">
        <v>15</v>
      </c>
      <c r="C854" t="s">
        <v>8660</v>
      </c>
    </row>
    <row r="855" spans="1:3" x14ac:dyDescent="0.2">
      <c r="A855" t="s">
        <v>851</v>
      </c>
      <c r="B855" t="s">
        <v>15</v>
      </c>
      <c r="C855" t="s">
        <v>8661</v>
      </c>
    </row>
    <row r="856" spans="1:3" x14ac:dyDescent="0.2">
      <c r="A856" t="s">
        <v>852</v>
      </c>
      <c r="B856" t="s">
        <v>15</v>
      </c>
      <c r="C856" t="s">
        <v>8662</v>
      </c>
    </row>
    <row r="857" spans="1:3" x14ac:dyDescent="0.2">
      <c r="A857" t="s">
        <v>853</v>
      </c>
      <c r="B857" t="s">
        <v>15</v>
      </c>
      <c r="C857" t="s">
        <v>8663</v>
      </c>
    </row>
    <row r="858" spans="1:3" x14ac:dyDescent="0.2">
      <c r="A858" t="s">
        <v>854</v>
      </c>
      <c r="B858" t="s">
        <v>15</v>
      </c>
      <c r="C858" t="s">
        <v>8664</v>
      </c>
    </row>
    <row r="859" spans="1:3" x14ac:dyDescent="0.2">
      <c r="A859" t="s">
        <v>855</v>
      </c>
      <c r="B859" t="s">
        <v>15</v>
      </c>
      <c r="C859" t="s">
        <v>8665</v>
      </c>
    </row>
    <row r="860" spans="1:3" x14ac:dyDescent="0.2">
      <c r="A860" t="s">
        <v>1533</v>
      </c>
      <c r="B860" t="s">
        <v>15</v>
      </c>
      <c r="C860" t="s">
        <v>8666</v>
      </c>
    </row>
    <row r="861" spans="1:3" x14ac:dyDescent="0.2">
      <c r="A861" t="s">
        <v>856</v>
      </c>
      <c r="B861" t="s">
        <v>15</v>
      </c>
      <c r="C861" t="s">
        <v>8667</v>
      </c>
    </row>
    <row r="862" spans="1:3" x14ac:dyDescent="0.2">
      <c r="A862" t="s">
        <v>857</v>
      </c>
      <c r="B862" t="s">
        <v>15</v>
      </c>
      <c r="C862" t="s">
        <v>8668</v>
      </c>
    </row>
    <row r="863" spans="1:3" x14ac:dyDescent="0.2">
      <c r="A863" t="s">
        <v>858</v>
      </c>
      <c r="B863" t="s">
        <v>15</v>
      </c>
      <c r="C863" t="s">
        <v>8669</v>
      </c>
    </row>
    <row r="864" spans="1:3" x14ac:dyDescent="0.2">
      <c r="A864" t="s">
        <v>1534</v>
      </c>
      <c r="B864" t="s">
        <v>15</v>
      </c>
      <c r="C864" t="s">
        <v>8670</v>
      </c>
    </row>
    <row r="865" spans="1:3" x14ac:dyDescent="0.2">
      <c r="A865" t="s">
        <v>1535</v>
      </c>
      <c r="B865" t="s">
        <v>15</v>
      </c>
      <c r="C865" t="s">
        <v>8671</v>
      </c>
    </row>
    <row r="866" spans="1:3" x14ac:dyDescent="0.2">
      <c r="A866" t="s">
        <v>1039</v>
      </c>
      <c r="B866" t="s">
        <v>15</v>
      </c>
      <c r="C866" t="s">
        <v>8672</v>
      </c>
    </row>
    <row r="867" spans="1:3" x14ac:dyDescent="0.2">
      <c r="A867" t="s">
        <v>1536</v>
      </c>
      <c r="B867" t="s">
        <v>15</v>
      </c>
      <c r="C867" t="s">
        <v>8673</v>
      </c>
    </row>
    <row r="868" spans="1:3" x14ac:dyDescent="0.2">
      <c r="A868" t="s">
        <v>1537</v>
      </c>
      <c r="B868" t="s">
        <v>15</v>
      </c>
      <c r="C868" t="s">
        <v>8674</v>
      </c>
    </row>
    <row r="869" spans="1:3" x14ac:dyDescent="0.2">
      <c r="A869" t="s">
        <v>1538</v>
      </c>
      <c r="B869" t="s">
        <v>15</v>
      </c>
      <c r="C869" t="s">
        <v>8675</v>
      </c>
    </row>
    <row r="870" spans="1:3" x14ac:dyDescent="0.2">
      <c r="A870" t="s">
        <v>1539</v>
      </c>
      <c r="B870" t="s">
        <v>15</v>
      </c>
      <c r="C870" t="s">
        <v>8676</v>
      </c>
    </row>
    <row r="871" spans="1:3" x14ac:dyDescent="0.2">
      <c r="A871" t="s">
        <v>859</v>
      </c>
      <c r="B871" t="s">
        <v>15</v>
      </c>
      <c r="C871" t="s">
        <v>8677</v>
      </c>
    </row>
    <row r="872" spans="1:3" x14ac:dyDescent="0.2">
      <c r="A872" t="s">
        <v>1540</v>
      </c>
      <c r="B872" t="s">
        <v>15</v>
      </c>
      <c r="C872" t="s">
        <v>8678</v>
      </c>
    </row>
    <row r="873" spans="1:3" x14ac:dyDescent="0.2">
      <c r="A873" t="s">
        <v>1541</v>
      </c>
      <c r="B873" t="s">
        <v>15</v>
      </c>
      <c r="C873" t="s">
        <v>8679</v>
      </c>
    </row>
    <row r="874" spans="1:3" x14ac:dyDescent="0.2">
      <c r="A874" t="s">
        <v>1542</v>
      </c>
      <c r="B874" t="s">
        <v>15</v>
      </c>
      <c r="C874" t="s">
        <v>8680</v>
      </c>
    </row>
    <row r="875" spans="1:3" x14ac:dyDescent="0.2">
      <c r="A875" t="s">
        <v>860</v>
      </c>
      <c r="B875" t="s">
        <v>15</v>
      </c>
      <c r="C875" t="s">
        <v>8681</v>
      </c>
    </row>
    <row r="876" spans="1:3" x14ac:dyDescent="0.2">
      <c r="A876" t="s">
        <v>1543</v>
      </c>
      <c r="B876" t="s">
        <v>15</v>
      </c>
      <c r="C876" t="s">
        <v>8682</v>
      </c>
    </row>
    <row r="877" spans="1:3" x14ac:dyDescent="0.2">
      <c r="A877" t="s">
        <v>1544</v>
      </c>
      <c r="B877" t="s">
        <v>15</v>
      </c>
      <c r="C877" t="s">
        <v>8683</v>
      </c>
    </row>
    <row r="878" spans="1:3" x14ac:dyDescent="0.2">
      <c r="A878" t="s">
        <v>1545</v>
      </c>
      <c r="B878" t="s">
        <v>15</v>
      </c>
      <c r="C878" t="s">
        <v>8684</v>
      </c>
    </row>
    <row r="879" spans="1:3" x14ac:dyDescent="0.2">
      <c r="A879" t="s">
        <v>861</v>
      </c>
      <c r="B879" t="s">
        <v>15</v>
      </c>
      <c r="C879" t="s">
        <v>8685</v>
      </c>
    </row>
    <row r="880" spans="1:3" x14ac:dyDescent="0.2">
      <c r="A880" t="s">
        <v>1546</v>
      </c>
      <c r="B880" t="s">
        <v>15</v>
      </c>
      <c r="C880" t="s">
        <v>8686</v>
      </c>
    </row>
    <row r="881" spans="1:3" x14ac:dyDescent="0.2">
      <c r="A881" t="s">
        <v>1547</v>
      </c>
      <c r="B881" t="s">
        <v>15</v>
      </c>
      <c r="C881" t="s">
        <v>8687</v>
      </c>
    </row>
    <row r="882" spans="1:3" x14ac:dyDescent="0.2">
      <c r="A882" t="s">
        <v>1548</v>
      </c>
      <c r="B882" t="s">
        <v>15</v>
      </c>
      <c r="C882" t="s">
        <v>8688</v>
      </c>
    </row>
    <row r="883" spans="1:3" x14ac:dyDescent="0.2">
      <c r="A883" t="s">
        <v>1549</v>
      </c>
      <c r="B883" t="s">
        <v>15</v>
      </c>
      <c r="C883" t="s">
        <v>8689</v>
      </c>
    </row>
    <row r="884" spans="1:3" x14ac:dyDescent="0.2">
      <c r="A884" t="s">
        <v>1550</v>
      </c>
      <c r="B884" t="s">
        <v>15</v>
      </c>
      <c r="C884" t="s">
        <v>8690</v>
      </c>
    </row>
    <row r="885" spans="1:3" x14ac:dyDescent="0.2">
      <c r="A885" t="s">
        <v>1551</v>
      </c>
      <c r="B885" t="s">
        <v>15</v>
      </c>
      <c r="C885" t="s">
        <v>8691</v>
      </c>
    </row>
    <row r="886" spans="1:3" x14ac:dyDescent="0.2">
      <c r="A886" t="s">
        <v>1552</v>
      </c>
      <c r="B886" t="s">
        <v>15</v>
      </c>
      <c r="C886" t="s">
        <v>8692</v>
      </c>
    </row>
    <row r="887" spans="1:3" x14ac:dyDescent="0.2">
      <c r="A887" t="s">
        <v>1553</v>
      </c>
      <c r="B887" t="s">
        <v>15</v>
      </c>
      <c r="C887" t="s">
        <v>8693</v>
      </c>
    </row>
    <row r="888" spans="1:3" x14ac:dyDescent="0.2">
      <c r="A888" t="s">
        <v>1554</v>
      </c>
      <c r="B888" t="s">
        <v>15</v>
      </c>
      <c r="C888" t="s">
        <v>8694</v>
      </c>
    </row>
    <row r="889" spans="1:3" x14ac:dyDescent="0.2">
      <c r="A889" t="s">
        <v>1555</v>
      </c>
      <c r="B889" t="s">
        <v>15</v>
      </c>
      <c r="C889" t="s">
        <v>8695</v>
      </c>
    </row>
    <row r="890" spans="1:3" x14ac:dyDescent="0.2">
      <c r="A890" t="s">
        <v>1556</v>
      </c>
      <c r="B890" t="s">
        <v>15</v>
      </c>
      <c r="C890" t="s">
        <v>8696</v>
      </c>
    </row>
    <row r="891" spans="1:3" x14ac:dyDescent="0.2">
      <c r="A891" t="s">
        <v>1557</v>
      </c>
      <c r="B891" t="s">
        <v>15</v>
      </c>
      <c r="C891" t="s">
        <v>8697</v>
      </c>
    </row>
    <row r="892" spans="1:3" x14ac:dyDescent="0.2">
      <c r="A892" t="s">
        <v>1558</v>
      </c>
      <c r="B892" t="s">
        <v>15</v>
      </c>
      <c r="C892" t="s">
        <v>8698</v>
      </c>
    </row>
    <row r="893" spans="1:3" x14ac:dyDescent="0.2">
      <c r="A893" t="s">
        <v>1559</v>
      </c>
      <c r="B893" t="s">
        <v>15</v>
      </c>
      <c r="C893" t="s">
        <v>8699</v>
      </c>
    </row>
    <row r="894" spans="1:3" x14ac:dyDescent="0.2">
      <c r="A894" t="s">
        <v>1560</v>
      </c>
      <c r="B894" t="s">
        <v>15</v>
      </c>
      <c r="C894" t="s">
        <v>8700</v>
      </c>
    </row>
    <row r="895" spans="1:3" x14ac:dyDescent="0.2">
      <c r="A895" t="s">
        <v>862</v>
      </c>
      <c r="B895" t="s">
        <v>15</v>
      </c>
      <c r="C895" t="s">
        <v>8701</v>
      </c>
    </row>
    <row r="896" spans="1:3" x14ac:dyDescent="0.2">
      <c r="A896" t="s">
        <v>863</v>
      </c>
      <c r="B896" t="s">
        <v>15</v>
      </c>
      <c r="C896" t="s">
        <v>8702</v>
      </c>
    </row>
    <row r="897" spans="1:3" x14ac:dyDescent="0.2">
      <c r="A897" t="s">
        <v>864</v>
      </c>
      <c r="B897" t="s">
        <v>15</v>
      </c>
      <c r="C897" t="s">
        <v>8703</v>
      </c>
    </row>
    <row r="898" spans="1:3" x14ac:dyDescent="0.2">
      <c r="A898" t="s">
        <v>865</v>
      </c>
      <c r="B898" t="s">
        <v>15</v>
      </c>
      <c r="C898" t="s">
        <v>8704</v>
      </c>
    </row>
    <row r="899" spans="1:3" x14ac:dyDescent="0.2">
      <c r="A899" t="s">
        <v>866</v>
      </c>
      <c r="B899" t="s">
        <v>15</v>
      </c>
      <c r="C899" t="s">
        <v>8705</v>
      </c>
    </row>
    <row r="900" spans="1:3" x14ac:dyDescent="0.2">
      <c r="A900" t="s">
        <v>867</v>
      </c>
      <c r="B900" t="s">
        <v>15</v>
      </c>
      <c r="C900" t="s">
        <v>8706</v>
      </c>
    </row>
    <row r="901" spans="1:3" x14ac:dyDescent="0.2">
      <c r="A901" t="s">
        <v>868</v>
      </c>
      <c r="B901" t="s">
        <v>15</v>
      </c>
      <c r="C901" t="s">
        <v>8707</v>
      </c>
    </row>
    <row r="902" spans="1:3" x14ac:dyDescent="0.2">
      <c r="A902" t="s">
        <v>869</v>
      </c>
      <c r="B902" t="s">
        <v>15</v>
      </c>
      <c r="C902" t="s">
        <v>8708</v>
      </c>
    </row>
    <row r="903" spans="1:3" x14ac:dyDescent="0.2">
      <c r="A903" t="s">
        <v>870</v>
      </c>
      <c r="B903" t="s">
        <v>15</v>
      </c>
      <c r="C903" t="s">
        <v>8709</v>
      </c>
    </row>
    <row r="904" spans="1:3" x14ac:dyDescent="0.2">
      <c r="A904" t="s">
        <v>871</v>
      </c>
      <c r="B904" t="s">
        <v>15</v>
      </c>
      <c r="C904" t="s">
        <v>8710</v>
      </c>
    </row>
    <row r="905" spans="1:3" x14ac:dyDescent="0.2">
      <c r="A905" t="s">
        <v>872</v>
      </c>
      <c r="B905" t="s">
        <v>15</v>
      </c>
      <c r="C905" t="s">
        <v>8711</v>
      </c>
    </row>
    <row r="906" spans="1:3" x14ac:dyDescent="0.2">
      <c r="A906" t="s">
        <v>873</v>
      </c>
      <c r="B906" t="s">
        <v>15</v>
      </c>
      <c r="C906" t="s">
        <v>8712</v>
      </c>
    </row>
    <row r="907" spans="1:3" x14ac:dyDescent="0.2">
      <c r="A907" t="s">
        <v>874</v>
      </c>
      <c r="B907" t="s">
        <v>15</v>
      </c>
      <c r="C907" t="s">
        <v>8713</v>
      </c>
    </row>
    <row r="908" spans="1:3" x14ac:dyDescent="0.2">
      <c r="A908" t="s">
        <v>875</v>
      </c>
      <c r="B908" t="s">
        <v>15</v>
      </c>
      <c r="C908" t="s">
        <v>8714</v>
      </c>
    </row>
    <row r="909" spans="1:3" x14ac:dyDescent="0.2">
      <c r="A909" t="s">
        <v>876</v>
      </c>
      <c r="B909" t="s">
        <v>15</v>
      </c>
      <c r="C909" t="s">
        <v>8715</v>
      </c>
    </row>
    <row r="910" spans="1:3" x14ac:dyDescent="0.2">
      <c r="A910" t="s">
        <v>877</v>
      </c>
      <c r="B910" t="s">
        <v>15</v>
      </c>
      <c r="C910" t="s">
        <v>8716</v>
      </c>
    </row>
    <row r="911" spans="1:3" x14ac:dyDescent="0.2">
      <c r="A911" t="s">
        <v>878</v>
      </c>
      <c r="B911" t="s">
        <v>15</v>
      </c>
      <c r="C911" t="s">
        <v>8717</v>
      </c>
    </row>
    <row r="912" spans="1:3" x14ac:dyDescent="0.2">
      <c r="A912" t="s">
        <v>879</v>
      </c>
      <c r="B912" t="s">
        <v>15</v>
      </c>
      <c r="C912" t="s">
        <v>8718</v>
      </c>
    </row>
    <row r="913" spans="1:3" x14ac:dyDescent="0.2">
      <c r="A913" t="s">
        <v>880</v>
      </c>
      <c r="B913" t="s">
        <v>15</v>
      </c>
      <c r="C913" t="s">
        <v>8719</v>
      </c>
    </row>
    <row r="914" spans="1:3" x14ac:dyDescent="0.2">
      <c r="A914" t="s">
        <v>1040</v>
      </c>
      <c r="B914" t="s">
        <v>15</v>
      </c>
      <c r="C914" t="s">
        <v>8720</v>
      </c>
    </row>
    <row r="915" spans="1:3" x14ac:dyDescent="0.2">
      <c r="A915" t="s">
        <v>1041</v>
      </c>
      <c r="B915" t="s">
        <v>15</v>
      </c>
      <c r="C915" t="s">
        <v>8721</v>
      </c>
    </row>
    <row r="916" spans="1:3" x14ac:dyDescent="0.2">
      <c r="A916" t="s">
        <v>1042</v>
      </c>
      <c r="B916" t="s">
        <v>15</v>
      </c>
      <c r="C916" t="s">
        <v>8722</v>
      </c>
    </row>
    <row r="917" spans="1:3" x14ac:dyDescent="0.2">
      <c r="A917" t="s">
        <v>881</v>
      </c>
      <c r="B917" t="s">
        <v>15</v>
      </c>
      <c r="C917" t="s">
        <v>8723</v>
      </c>
    </row>
    <row r="918" spans="1:3" x14ac:dyDescent="0.2">
      <c r="A918" t="s">
        <v>882</v>
      </c>
      <c r="B918" t="s">
        <v>15</v>
      </c>
      <c r="C918" t="s">
        <v>8724</v>
      </c>
    </row>
    <row r="919" spans="1:3" x14ac:dyDescent="0.2">
      <c r="A919" t="s">
        <v>883</v>
      </c>
      <c r="B919" t="s">
        <v>15</v>
      </c>
      <c r="C919" t="s">
        <v>8725</v>
      </c>
    </row>
    <row r="920" spans="1:3" x14ac:dyDescent="0.2">
      <c r="A920" t="s">
        <v>884</v>
      </c>
      <c r="B920" t="s">
        <v>15</v>
      </c>
      <c r="C920" t="s">
        <v>8726</v>
      </c>
    </row>
    <row r="921" spans="1:3" x14ac:dyDescent="0.2">
      <c r="A921" t="s">
        <v>885</v>
      </c>
      <c r="B921" t="s">
        <v>15</v>
      </c>
      <c r="C921" t="s">
        <v>8727</v>
      </c>
    </row>
    <row r="922" spans="1:3" x14ac:dyDescent="0.2">
      <c r="A922" t="s">
        <v>886</v>
      </c>
      <c r="B922" t="s">
        <v>15</v>
      </c>
      <c r="C922" t="s">
        <v>8728</v>
      </c>
    </row>
    <row r="923" spans="1:3" x14ac:dyDescent="0.2">
      <c r="A923" t="s">
        <v>887</v>
      </c>
      <c r="B923" t="s">
        <v>15</v>
      </c>
      <c r="C923" t="s">
        <v>8729</v>
      </c>
    </row>
    <row r="924" spans="1:3" x14ac:dyDescent="0.2">
      <c r="A924" t="s">
        <v>888</v>
      </c>
      <c r="B924" t="s">
        <v>15</v>
      </c>
      <c r="C924" t="s">
        <v>8730</v>
      </c>
    </row>
    <row r="925" spans="1:3" x14ac:dyDescent="0.2">
      <c r="A925" t="s">
        <v>889</v>
      </c>
      <c r="B925" t="s">
        <v>15</v>
      </c>
      <c r="C925" t="s">
        <v>8731</v>
      </c>
    </row>
    <row r="926" spans="1:3" x14ac:dyDescent="0.2">
      <c r="A926" t="s">
        <v>890</v>
      </c>
      <c r="B926" t="s">
        <v>15</v>
      </c>
      <c r="C926" t="s">
        <v>8732</v>
      </c>
    </row>
    <row r="927" spans="1:3" x14ac:dyDescent="0.2">
      <c r="A927" t="s">
        <v>891</v>
      </c>
      <c r="B927" t="s">
        <v>15</v>
      </c>
      <c r="C927" t="s">
        <v>8733</v>
      </c>
    </row>
    <row r="928" spans="1:3" x14ac:dyDescent="0.2">
      <c r="A928" t="s">
        <v>892</v>
      </c>
      <c r="B928" t="s">
        <v>15</v>
      </c>
      <c r="C928" t="s">
        <v>8734</v>
      </c>
    </row>
    <row r="929" spans="1:3" x14ac:dyDescent="0.2">
      <c r="A929" t="s">
        <v>893</v>
      </c>
      <c r="B929" t="s">
        <v>15</v>
      </c>
      <c r="C929" t="s">
        <v>8735</v>
      </c>
    </row>
    <row r="930" spans="1:3" x14ac:dyDescent="0.2">
      <c r="A930" t="s">
        <v>1561</v>
      </c>
      <c r="B930" t="s">
        <v>15</v>
      </c>
      <c r="C930" t="s">
        <v>8736</v>
      </c>
    </row>
    <row r="931" spans="1:3" x14ac:dyDescent="0.2">
      <c r="A931" t="s">
        <v>1562</v>
      </c>
      <c r="B931" t="s">
        <v>15</v>
      </c>
      <c r="C931" t="s">
        <v>8737</v>
      </c>
    </row>
    <row r="932" spans="1:3" x14ac:dyDescent="0.2">
      <c r="A932" t="s">
        <v>1563</v>
      </c>
      <c r="B932" t="s">
        <v>15</v>
      </c>
      <c r="C932" t="s">
        <v>8738</v>
      </c>
    </row>
    <row r="933" spans="1:3" x14ac:dyDescent="0.2">
      <c r="A933" t="s">
        <v>894</v>
      </c>
      <c r="B933" t="s">
        <v>15</v>
      </c>
      <c r="C933" t="s">
        <v>8739</v>
      </c>
    </row>
    <row r="934" spans="1:3" x14ac:dyDescent="0.2">
      <c r="A934" t="s">
        <v>895</v>
      </c>
      <c r="B934" t="s">
        <v>15</v>
      </c>
      <c r="C934" t="s">
        <v>8740</v>
      </c>
    </row>
    <row r="935" spans="1:3" x14ac:dyDescent="0.2">
      <c r="A935" t="s">
        <v>896</v>
      </c>
      <c r="B935" t="s">
        <v>15</v>
      </c>
      <c r="C935" t="s">
        <v>8741</v>
      </c>
    </row>
    <row r="936" spans="1:3" x14ac:dyDescent="0.2">
      <c r="A936" t="s">
        <v>897</v>
      </c>
      <c r="B936" t="s">
        <v>15</v>
      </c>
      <c r="C936" t="s">
        <v>8742</v>
      </c>
    </row>
    <row r="937" spans="1:3" x14ac:dyDescent="0.2">
      <c r="A937" t="s">
        <v>898</v>
      </c>
      <c r="B937" t="s">
        <v>15</v>
      </c>
      <c r="C937" t="s">
        <v>8743</v>
      </c>
    </row>
    <row r="938" spans="1:3" x14ac:dyDescent="0.2">
      <c r="A938" t="s">
        <v>899</v>
      </c>
      <c r="B938" t="s">
        <v>15</v>
      </c>
      <c r="C938" t="s">
        <v>8744</v>
      </c>
    </row>
    <row r="939" spans="1:3" x14ac:dyDescent="0.2">
      <c r="A939" t="s">
        <v>900</v>
      </c>
      <c r="B939" t="s">
        <v>15</v>
      </c>
      <c r="C939" t="s">
        <v>8745</v>
      </c>
    </row>
    <row r="940" spans="1:3" x14ac:dyDescent="0.2">
      <c r="A940" t="s">
        <v>901</v>
      </c>
      <c r="B940" t="s">
        <v>15</v>
      </c>
      <c r="C940" t="s">
        <v>8746</v>
      </c>
    </row>
    <row r="941" spans="1:3" x14ac:dyDescent="0.2">
      <c r="A941" t="s">
        <v>902</v>
      </c>
      <c r="B941" t="s">
        <v>15</v>
      </c>
      <c r="C941" t="s">
        <v>8747</v>
      </c>
    </row>
    <row r="942" spans="1:3" x14ac:dyDescent="0.2">
      <c r="A942" t="s">
        <v>903</v>
      </c>
      <c r="B942" t="s">
        <v>15</v>
      </c>
      <c r="C942" t="s">
        <v>8748</v>
      </c>
    </row>
    <row r="943" spans="1:3" x14ac:dyDescent="0.2">
      <c r="A943" t="s">
        <v>904</v>
      </c>
      <c r="B943" t="s">
        <v>15</v>
      </c>
      <c r="C943" t="s">
        <v>8749</v>
      </c>
    </row>
    <row r="944" spans="1:3" x14ac:dyDescent="0.2">
      <c r="A944" t="s">
        <v>905</v>
      </c>
      <c r="B944" t="s">
        <v>15</v>
      </c>
      <c r="C944" t="s">
        <v>8750</v>
      </c>
    </row>
    <row r="945" spans="1:3" x14ac:dyDescent="0.2">
      <c r="A945" t="s">
        <v>906</v>
      </c>
      <c r="B945" t="s">
        <v>15</v>
      </c>
      <c r="C945" t="s">
        <v>8751</v>
      </c>
    </row>
    <row r="946" spans="1:3" x14ac:dyDescent="0.2">
      <c r="A946" t="s">
        <v>907</v>
      </c>
      <c r="B946" t="s">
        <v>15</v>
      </c>
      <c r="C946" t="s">
        <v>8752</v>
      </c>
    </row>
    <row r="947" spans="1:3" x14ac:dyDescent="0.2">
      <c r="A947" t="s">
        <v>908</v>
      </c>
      <c r="B947" t="s">
        <v>15</v>
      </c>
      <c r="C947" t="s">
        <v>8753</v>
      </c>
    </row>
    <row r="948" spans="1:3" x14ac:dyDescent="0.2">
      <c r="A948" t="s">
        <v>909</v>
      </c>
      <c r="B948" t="s">
        <v>15</v>
      </c>
      <c r="C948" t="s">
        <v>8754</v>
      </c>
    </row>
    <row r="949" spans="1:3" x14ac:dyDescent="0.2">
      <c r="A949" t="s">
        <v>1564</v>
      </c>
      <c r="B949" t="s">
        <v>278</v>
      </c>
      <c r="C949" t="s">
        <v>8755</v>
      </c>
    </row>
    <row r="950" spans="1:3" x14ac:dyDescent="0.2">
      <c r="A950" t="s">
        <v>1565</v>
      </c>
      <c r="B950" t="s">
        <v>355</v>
      </c>
      <c r="C950" t="s">
        <v>8756</v>
      </c>
    </row>
    <row r="951" spans="1:3" x14ac:dyDescent="0.2">
      <c r="A951" t="s">
        <v>1566</v>
      </c>
      <c r="B951" t="s">
        <v>356</v>
      </c>
      <c r="C951" t="s">
        <v>8757</v>
      </c>
    </row>
    <row r="952" spans="1:3" x14ac:dyDescent="0.2">
      <c r="A952" t="s">
        <v>910</v>
      </c>
      <c r="B952" t="s">
        <v>357</v>
      </c>
      <c r="C952" t="s">
        <v>8758</v>
      </c>
    </row>
    <row r="953" spans="1:3" x14ac:dyDescent="0.2">
      <c r="A953" t="s">
        <v>1567</v>
      </c>
      <c r="B953" t="s">
        <v>357</v>
      </c>
      <c r="C953" t="s">
        <v>8759</v>
      </c>
    </row>
    <row r="954" spans="1:3" x14ac:dyDescent="0.2">
      <c r="A954" t="s">
        <v>1568</v>
      </c>
      <c r="B954" t="s">
        <v>357</v>
      </c>
      <c r="C954" t="s">
        <v>8760</v>
      </c>
    </row>
    <row r="955" spans="1:3" x14ac:dyDescent="0.2">
      <c r="A955" t="s">
        <v>1569</v>
      </c>
      <c r="B955" t="s">
        <v>357</v>
      </c>
      <c r="C955" t="s">
        <v>8761</v>
      </c>
    </row>
    <row r="956" spans="1:3" x14ac:dyDescent="0.2">
      <c r="A956" t="s">
        <v>911</v>
      </c>
      <c r="B956" t="s">
        <v>358</v>
      </c>
      <c r="C956" t="s">
        <v>8762</v>
      </c>
    </row>
    <row r="957" spans="1:3" x14ac:dyDescent="0.2">
      <c r="A957" t="s">
        <v>912</v>
      </c>
      <c r="B957" t="s">
        <v>359</v>
      </c>
      <c r="C957" t="s">
        <v>8763</v>
      </c>
    </row>
    <row r="958" spans="1:3" x14ac:dyDescent="0.2">
      <c r="A958" t="s">
        <v>913</v>
      </c>
      <c r="B958" t="s">
        <v>359</v>
      </c>
      <c r="C958" t="s">
        <v>8764</v>
      </c>
    </row>
    <row r="959" spans="1:3" x14ac:dyDescent="0.2">
      <c r="A959" t="s">
        <v>914</v>
      </c>
      <c r="B959" t="s">
        <v>359</v>
      </c>
      <c r="C959" t="s">
        <v>8765</v>
      </c>
    </row>
    <row r="960" spans="1:3" x14ac:dyDescent="0.2">
      <c r="A960" t="s">
        <v>915</v>
      </c>
      <c r="B960" t="s">
        <v>359</v>
      </c>
      <c r="C960" t="s">
        <v>8766</v>
      </c>
    </row>
    <row r="961" spans="1:3" x14ac:dyDescent="0.2">
      <c r="A961" t="s">
        <v>916</v>
      </c>
      <c r="B961" t="s">
        <v>359</v>
      </c>
      <c r="C961" t="s">
        <v>8767</v>
      </c>
    </row>
    <row r="962" spans="1:3" x14ac:dyDescent="0.2">
      <c r="A962" t="s">
        <v>917</v>
      </c>
      <c r="B962" t="s">
        <v>359</v>
      </c>
      <c r="C962" t="s">
        <v>8768</v>
      </c>
    </row>
    <row r="963" spans="1:3" x14ac:dyDescent="0.2">
      <c r="A963" t="s">
        <v>918</v>
      </c>
      <c r="B963" t="s">
        <v>359</v>
      </c>
      <c r="C963" t="s">
        <v>8769</v>
      </c>
    </row>
    <row r="964" spans="1:3" x14ac:dyDescent="0.2">
      <c r="A964" t="s">
        <v>919</v>
      </c>
      <c r="B964" t="s">
        <v>359</v>
      </c>
      <c r="C964" t="s">
        <v>8770</v>
      </c>
    </row>
    <row r="965" spans="1:3" x14ac:dyDescent="0.2">
      <c r="A965" t="s">
        <v>920</v>
      </c>
      <c r="B965" t="s">
        <v>359</v>
      </c>
      <c r="C965" t="s">
        <v>8771</v>
      </c>
    </row>
    <row r="966" spans="1:3" x14ac:dyDescent="0.2">
      <c r="A966" t="s">
        <v>921</v>
      </c>
      <c r="B966" t="s">
        <v>359</v>
      </c>
      <c r="C966" t="s">
        <v>8772</v>
      </c>
    </row>
    <row r="967" spans="1:3" x14ac:dyDescent="0.2">
      <c r="A967" t="s">
        <v>922</v>
      </c>
      <c r="B967" t="s">
        <v>359</v>
      </c>
      <c r="C967" t="s">
        <v>8773</v>
      </c>
    </row>
    <row r="968" spans="1:3" x14ac:dyDescent="0.2">
      <c r="A968" t="s">
        <v>923</v>
      </c>
      <c r="B968" t="s">
        <v>359</v>
      </c>
      <c r="C968" t="s">
        <v>8774</v>
      </c>
    </row>
    <row r="969" spans="1:3" x14ac:dyDescent="0.2">
      <c r="A969" t="s">
        <v>924</v>
      </c>
      <c r="B969" t="s">
        <v>359</v>
      </c>
      <c r="C969" t="s">
        <v>8775</v>
      </c>
    </row>
    <row r="970" spans="1:3" x14ac:dyDescent="0.2">
      <c r="A970" t="s">
        <v>925</v>
      </c>
      <c r="B970" t="s">
        <v>359</v>
      </c>
      <c r="C970" t="s">
        <v>8776</v>
      </c>
    </row>
    <row r="971" spans="1:3" x14ac:dyDescent="0.2">
      <c r="A971" t="s">
        <v>926</v>
      </c>
      <c r="B971" t="s">
        <v>359</v>
      </c>
      <c r="C971" t="s">
        <v>8777</v>
      </c>
    </row>
    <row r="972" spans="1:3" x14ac:dyDescent="0.2">
      <c r="A972" t="s">
        <v>927</v>
      </c>
      <c r="B972" t="s">
        <v>359</v>
      </c>
      <c r="C972" t="s">
        <v>8778</v>
      </c>
    </row>
    <row r="973" spans="1:3" x14ac:dyDescent="0.2">
      <c r="A973" t="s">
        <v>928</v>
      </c>
      <c r="B973" t="s">
        <v>359</v>
      </c>
      <c r="C973" t="s">
        <v>8779</v>
      </c>
    </row>
    <row r="974" spans="1:3" x14ac:dyDescent="0.2">
      <c r="A974" t="s">
        <v>929</v>
      </c>
      <c r="B974" t="s">
        <v>359</v>
      </c>
      <c r="C974" t="s">
        <v>8780</v>
      </c>
    </row>
    <row r="975" spans="1:3" x14ac:dyDescent="0.2">
      <c r="A975" t="s">
        <v>930</v>
      </c>
      <c r="B975" t="s">
        <v>359</v>
      </c>
      <c r="C975" t="s">
        <v>8781</v>
      </c>
    </row>
    <row r="976" spans="1:3" x14ac:dyDescent="0.2">
      <c r="A976" t="s">
        <v>931</v>
      </c>
      <c r="B976" t="s">
        <v>359</v>
      </c>
      <c r="C976" t="s">
        <v>8782</v>
      </c>
    </row>
    <row r="977" spans="1:3" x14ac:dyDescent="0.2">
      <c r="A977" t="s">
        <v>932</v>
      </c>
      <c r="B977" t="s">
        <v>359</v>
      </c>
      <c r="C977" t="s">
        <v>8783</v>
      </c>
    </row>
    <row r="978" spans="1:3" x14ac:dyDescent="0.2">
      <c r="A978" t="s">
        <v>933</v>
      </c>
      <c r="B978" t="s">
        <v>359</v>
      </c>
      <c r="C978" t="s">
        <v>8784</v>
      </c>
    </row>
    <row r="979" spans="1:3" x14ac:dyDescent="0.2">
      <c r="A979" t="s">
        <v>934</v>
      </c>
      <c r="B979" t="s">
        <v>359</v>
      </c>
      <c r="C979" t="s">
        <v>8785</v>
      </c>
    </row>
    <row r="980" spans="1:3" x14ac:dyDescent="0.2">
      <c r="A980" t="s">
        <v>935</v>
      </c>
      <c r="B980" t="s">
        <v>359</v>
      </c>
      <c r="C980" t="s">
        <v>8786</v>
      </c>
    </row>
    <row r="981" spans="1:3" x14ac:dyDescent="0.2">
      <c r="A981" t="s">
        <v>936</v>
      </c>
      <c r="B981" t="s">
        <v>359</v>
      </c>
      <c r="C981" t="s">
        <v>8787</v>
      </c>
    </row>
    <row r="982" spans="1:3" x14ac:dyDescent="0.2">
      <c r="A982" t="s">
        <v>937</v>
      </c>
      <c r="B982" t="s">
        <v>359</v>
      </c>
      <c r="C982" t="s">
        <v>8788</v>
      </c>
    </row>
    <row r="983" spans="1:3" x14ac:dyDescent="0.2">
      <c r="A983" t="s">
        <v>938</v>
      </c>
      <c r="B983" t="s">
        <v>359</v>
      </c>
      <c r="C983" t="s">
        <v>8789</v>
      </c>
    </row>
    <row r="984" spans="1:3" x14ac:dyDescent="0.2">
      <c r="A984" t="s">
        <v>939</v>
      </c>
      <c r="B984" t="s">
        <v>359</v>
      </c>
      <c r="C984" t="s">
        <v>8790</v>
      </c>
    </row>
    <row r="985" spans="1:3" x14ac:dyDescent="0.2">
      <c r="A985" t="s">
        <v>940</v>
      </c>
      <c r="B985" t="s">
        <v>359</v>
      </c>
      <c r="C985" t="s">
        <v>8791</v>
      </c>
    </row>
    <row r="986" spans="1:3" x14ac:dyDescent="0.2">
      <c r="A986" t="s">
        <v>941</v>
      </c>
      <c r="B986" t="s">
        <v>359</v>
      </c>
      <c r="C986" t="s">
        <v>8792</v>
      </c>
    </row>
    <row r="987" spans="1:3" x14ac:dyDescent="0.2">
      <c r="A987" t="s">
        <v>942</v>
      </c>
      <c r="B987" t="s">
        <v>359</v>
      </c>
      <c r="C987" t="s">
        <v>8793</v>
      </c>
    </row>
    <row r="988" spans="1:3" x14ac:dyDescent="0.2">
      <c r="A988" t="s">
        <v>943</v>
      </c>
      <c r="B988" t="s">
        <v>359</v>
      </c>
      <c r="C988" t="s">
        <v>8794</v>
      </c>
    </row>
    <row r="989" spans="1:3" x14ac:dyDescent="0.2">
      <c r="A989" t="s">
        <v>944</v>
      </c>
      <c r="B989" t="s">
        <v>359</v>
      </c>
      <c r="C989" t="s">
        <v>8795</v>
      </c>
    </row>
    <row r="990" spans="1:3" x14ac:dyDescent="0.2">
      <c r="A990" t="s">
        <v>945</v>
      </c>
      <c r="B990" t="s">
        <v>359</v>
      </c>
      <c r="C990" t="s">
        <v>8796</v>
      </c>
    </row>
    <row r="991" spans="1:3" x14ac:dyDescent="0.2">
      <c r="A991" t="s">
        <v>946</v>
      </c>
      <c r="B991" t="s">
        <v>359</v>
      </c>
      <c r="C991" t="s">
        <v>8797</v>
      </c>
    </row>
    <row r="992" spans="1:3" x14ac:dyDescent="0.2">
      <c r="A992" t="s">
        <v>947</v>
      </c>
      <c r="B992" t="s">
        <v>359</v>
      </c>
      <c r="C992" t="s">
        <v>8798</v>
      </c>
    </row>
    <row r="993" spans="1:3" x14ac:dyDescent="0.2">
      <c r="A993" t="s">
        <v>948</v>
      </c>
      <c r="B993" t="s">
        <v>359</v>
      </c>
      <c r="C993" t="s">
        <v>8799</v>
      </c>
    </row>
    <row r="994" spans="1:3" x14ac:dyDescent="0.2">
      <c r="A994" t="s">
        <v>949</v>
      </c>
      <c r="B994" t="s">
        <v>359</v>
      </c>
      <c r="C994" t="s">
        <v>8800</v>
      </c>
    </row>
    <row r="995" spans="1:3" x14ac:dyDescent="0.2">
      <c r="A995" t="s">
        <v>950</v>
      </c>
      <c r="B995" t="s">
        <v>359</v>
      </c>
      <c r="C995" t="s">
        <v>8801</v>
      </c>
    </row>
    <row r="996" spans="1:3" x14ac:dyDescent="0.2">
      <c r="A996" t="s">
        <v>951</v>
      </c>
      <c r="B996" t="s">
        <v>359</v>
      </c>
      <c r="C996" t="s">
        <v>8802</v>
      </c>
    </row>
    <row r="997" spans="1:3" x14ac:dyDescent="0.2">
      <c r="A997" t="s">
        <v>952</v>
      </c>
      <c r="B997" t="s">
        <v>359</v>
      </c>
      <c r="C997" t="s">
        <v>8803</v>
      </c>
    </row>
    <row r="998" spans="1:3" x14ac:dyDescent="0.2">
      <c r="A998" t="s">
        <v>953</v>
      </c>
      <c r="B998" t="s">
        <v>359</v>
      </c>
      <c r="C998" t="s">
        <v>8804</v>
      </c>
    </row>
    <row r="999" spans="1:3" x14ac:dyDescent="0.2">
      <c r="A999" t="s">
        <v>954</v>
      </c>
      <c r="B999" t="s">
        <v>359</v>
      </c>
      <c r="C999" t="s">
        <v>8805</v>
      </c>
    </row>
    <row r="1000" spans="1:3" x14ac:dyDescent="0.2">
      <c r="A1000" t="s">
        <v>955</v>
      </c>
      <c r="B1000" t="s">
        <v>359</v>
      </c>
      <c r="C1000" t="s">
        <v>8806</v>
      </c>
    </row>
    <row r="1001" spans="1:3" x14ac:dyDescent="0.2">
      <c r="A1001" t="s">
        <v>956</v>
      </c>
      <c r="B1001" t="s">
        <v>359</v>
      </c>
      <c r="C1001" t="s">
        <v>8807</v>
      </c>
    </row>
    <row r="1002" spans="1:3" x14ac:dyDescent="0.2">
      <c r="A1002" t="s">
        <v>957</v>
      </c>
      <c r="B1002" t="s">
        <v>359</v>
      </c>
      <c r="C1002" t="s">
        <v>8808</v>
      </c>
    </row>
    <row r="1003" spans="1:3" x14ac:dyDescent="0.2">
      <c r="A1003" t="s">
        <v>958</v>
      </c>
      <c r="B1003" t="s">
        <v>359</v>
      </c>
      <c r="C1003" t="s">
        <v>8809</v>
      </c>
    </row>
    <row r="1004" spans="1:3" x14ac:dyDescent="0.2">
      <c r="A1004" t="s">
        <v>959</v>
      </c>
      <c r="B1004" t="s">
        <v>359</v>
      </c>
      <c r="C1004" t="s">
        <v>8810</v>
      </c>
    </row>
    <row r="1005" spans="1:3" x14ac:dyDescent="0.2">
      <c r="A1005" t="s">
        <v>960</v>
      </c>
      <c r="B1005" t="s">
        <v>359</v>
      </c>
      <c r="C1005" t="s">
        <v>8811</v>
      </c>
    </row>
    <row r="1006" spans="1:3" x14ac:dyDescent="0.2">
      <c r="A1006" t="s">
        <v>1043</v>
      </c>
      <c r="B1006" t="s">
        <v>359</v>
      </c>
      <c r="C1006" t="s">
        <v>8812</v>
      </c>
    </row>
    <row r="1007" spans="1:3" x14ac:dyDescent="0.2">
      <c r="A1007" t="s">
        <v>1044</v>
      </c>
      <c r="B1007" t="s">
        <v>359</v>
      </c>
      <c r="C1007" t="s">
        <v>8813</v>
      </c>
    </row>
    <row r="1008" spans="1:3" x14ac:dyDescent="0.2">
      <c r="A1008" t="s">
        <v>1045</v>
      </c>
      <c r="B1008" t="s">
        <v>359</v>
      </c>
      <c r="C1008" t="s">
        <v>8814</v>
      </c>
    </row>
    <row r="1009" spans="1:3" x14ac:dyDescent="0.2">
      <c r="A1009" t="s">
        <v>961</v>
      </c>
      <c r="B1009" t="s">
        <v>359</v>
      </c>
      <c r="C1009" t="s">
        <v>8815</v>
      </c>
    </row>
    <row r="1010" spans="1:3" x14ac:dyDescent="0.2">
      <c r="A1010" t="s">
        <v>962</v>
      </c>
      <c r="B1010" t="s">
        <v>359</v>
      </c>
      <c r="C1010" t="s">
        <v>8816</v>
      </c>
    </row>
    <row r="1011" spans="1:3" x14ac:dyDescent="0.2">
      <c r="A1011" t="s">
        <v>963</v>
      </c>
      <c r="B1011" t="s">
        <v>359</v>
      </c>
      <c r="C1011" t="s">
        <v>8817</v>
      </c>
    </row>
    <row r="1012" spans="1:3" x14ac:dyDescent="0.2">
      <c r="A1012" t="s">
        <v>964</v>
      </c>
      <c r="B1012" t="s">
        <v>359</v>
      </c>
      <c r="C1012" t="s">
        <v>8818</v>
      </c>
    </row>
    <row r="1013" spans="1:3" x14ac:dyDescent="0.2">
      <c r="A1013" t="s">
        <v>965</v>
      </c>
      <c r="B1013" t="s">
        <v>359</v>
      </c>
      <c r="C1013" t="s">
        <v>8819</v>
      </c>
    </row>
    <row r="1014" spans="1:3" x14ac:dyDescent="0.2">
      <c r="A1014" t="s">
        <v>966</v>
      </c>
      <c r="B1014" t="s">
        <v>359</v>
      </c>
      <c r="C1014" t="s">
        <v>8820</v>
      </c>
    </row>
    <row r="1015" spans="1:3" x14ac:dyDescent="0.2">
      <c r="A1015" t="s">
        <v>967</v>
      </c>
      <c r="B1015" t="s">
        <v>359</v>
      </c>
      <c r="C1015" t="s">
        <v>8821</v>
      </c>
    </row>
    <row r="1016" spans="1:3" x14ac:dyDescent="0.2">
      <c r="A1016" t="s">
        <v>968</v>
      </c>
      <c r="B1016" t="s">
        <v>359</v>
      </c>
      <c r="C1016" t="s">
        <v>8822</v>
      </c>
    </row>
    <row r="1017" spans="1:3" x14ac:dyDescent="0.2">
      <c r="A1017" t="s">
        <v>969</v>
      </c>
      <c r="B1017" t="s">
        <v>359</v>
      </c>
      <c r="C1017" t="s">
        <v>8823</v>
      </c>
    </row>
    <row r="1018" spans="1:3" x14ac:dyDescent="0.2">
      <c r="A1018" t="s">
        <v>970</v>
      </c>
      <c r="B1018" t="s">
        <v>359</v>
      </c>
      <c r="C1018" t="s">
        <v>8824</v>
      </c>
    </row>
    <row r="1019" spans="1:3" x14ac:dyDescent="0.2">
      <c r="A1019" t="s">
        <v>971</v>
      </c>
      <c r="B1019" t="s">
        <v>359</v>
      </c>
      <c r="C1019" t="s">
        <v>8825</v>
      </c>
    </row>
    <row r="1020" spans="1:3" x14ac:dyDescent="0.2">
      <c r="A1020" t="s">
        <v>972</v>
      </c>
      <c r="B1020" t="s">
        <v>359</v>
      </c>
      <c r="C1020" t="s">
        <v>8826</v>
      </c>
    </row>
    <row r="1021" spans="1:3" x14ac:dyDescent="0.2">
      <c r="A1021" t="s">
        <v>973</v>
      </c>
      <c r="B1021" t="s">
        <v>359</v>
      </c>
      <c r="C1021" t="s">
        <v>8827</v>
      </c>
    </row>
    <row r="1022" spans="1:3" x14ac:dyDescent="0.2">
      <c r="A1022" t="s">
        <v>974</v>
      </c>
      <c r="B1022" t="s">
        <v>359</v>
      </c>
      <c r="C1022" t="s">
        <v>8828</v>
      </c>
    </row>
    <row r="1023" spans="1:3" x14ac:dyDescent="0.2">
      <c r="A1023" t="s">
        <v>975</v>
      </c>
      <c r="B1023" t="s">
        <v>359</v>
      </c>
      <c r="C1023" t="s">
        <v>8829</v>
      </c>
    </row>
    <row r="1024" spans="1:3" x14ac:dyDescent="0.2">
      <c r="A1024" t="s">
        <v>976</v>
      </c>
      <c r="B1024" t="s">
        <v>359</v>
      </c>
      <c r="C1024" t="s">
        <v>8830</v>
      </c>
    </row>
    <row r="1025" spans="1:3" x14ac:dyDescent="0.2">
      <c r="A1025" t="s">
        <v>977</v>
      </c>
      <c r="B1025" t="s">
        <v>359</v>
      </c>
      <c r="C1025" t="s">
        <v>8831</v>
      </c>
    </row>
    <row r="1026" spans="1:3" x14ac:dyDescent="0.2">
      <c r="A1026" t="s">
        <v>978</v>
      </c>
      <c r="B1026" t="s">
        <v>359</v>
      </c>
      <c r="C1026" t="s">
        <v>8832</v>
      </c>
    </row>
    <row r="1027" spans="1:3" x14ac:dyDescent="0.2">
      <c r="A1027" t="s">
        <v>979</v>
      </c>
      <c r="B1027" t="s">
        <v>359</v>
      </c>
      <c r="C1027" t="s">
        <v>8833</v>
      </c>
    </row>
    <row r="1028" spans="1:3" x14ac:dyDescent="0.2">
      <c r="A1028" t="s">
        <v>980</v>
      </c>
      <c r="B1028" t="s">
        <v>359</v>
      </c>
      <c r="C1028" t="s">
        <v>8834</v>
      </c>
    </row>
    <row r="1029" spans="1:3" x14ac:dyDescent="0.2">
      <c r="A1029" t="s">
        <v>981</v>
      </c>
      <c r="B1029" t="s">
        <v>359</v>
      </c>
      <c r="C1029" t="s">
        <v>8835</v>
      </c>
    </row>
    <row r="1030" spans="1:3" x14ac:dyDescent="0.2">
      <c r="A1030" t="s">
        <v>982</v>
      </c>
      <c r="B1030" t="s">
        <v>359</v>
      </c>
      <c r="C1030" t="s">
        <v>8836</v>
      </c>
    </row>
    <row r="1031" spans="1:3" x14ac:dyDescent="0.2">
      <c r="A1031" t="s">
        <v>983</v>
      </c>
      <c r="B1031" t="s">
        <v>359</v>
      </c>
      <c r="C1031" t="s">
        <v>8837</v>
      </c>
    </row>
    <row r="1032" spans="1:3" x14ac:dyDescent="0.2">
      <c r="A1032" t="s">
        <v>984</v>
      </c>
      <c r="B1032" t="s">
        <v>359</v>
      </c>
      <c r="C1032" t="s">
        <v>8838</v>
      </c>
    </row>
    <row r="1033" spans="1:3" x14ac:dyDescent="0.2">
      <c r="A1033" t="s">
        <v>985</v>
      </c>
      <c r="B1033" t="s">
        <v>359</v>
      </c>
      <c r="C1033" t="s">
        <v>8839</v>
      </c>
    </row>
    <row r="1034" spans="1:3" x14ac:dyDescent="0.2">
      <c r="A1034" t="s">
        <v>1570</v>
      </c>
      <c r="B1034" t="s">
        <v>359</v>
      </c>
      <c r="C1034" t="s">
        <v>8840</v>
      </c>
    </row>
    <row r="1035" spans="1:3" x14ac:dyDescent="0.2">
      <c r="A1035" t="s">
        <v>1571</v>
      </c>
      <c r="B1035" t="s">
        <v>359</v>
      </c>
      <c r="C1035" t="s">
        <v>8841</v>
      </c>
    </row>
    <row r="1036" spans="1:3" x14ac:dyDescent="0.2">
      <c r="A1036" t="s">
        <v>986</v>
      </c>
      <c r="B1036" t="s">
        <v>359</v>
      </c>
      <c r="C1036" t="s">
        <v>8842</v>
      </c>
    </row>
    <row r="1037" spans="1:3" x14ac:dyDescent="0.2">
      <c r="A1037" t="s">
        <v>987</v>
      </c>
      <c r="B1037" t="s">
        <v>359</v>
      </c>
      <c r="C1037" t="s">
        <v>8843</v>
      </c>
    </row>
    <row r="1038" spans="1:3" x14ac:dyDescent="0.2">
      <c r="A1038" t="s">
        <v>1572</v>
      </c>
      <c r="B1038" t="s">
        <v>359</v>
      </c>
      <c r="C1038" t="s">
        <v>8844</v>
      </c>
    </row>
    <row r="1039" spans="1:3" x14ac:dyDescent="0.2">
      <c r="A1039" t="s">
        <v>1573</v>
      </c>
      <c r="B1039" t="s">
        <v>359</v>
      </c>
      <c r="C1039" t="s">
        <v>8845</v>
      </c>
    </row>
    <row r="1040" spans="1:3" x14ac:dyDescent="0.2">
      <c r="A1040" t="s">
        <v>1574</v>
      </c>
      <c r="B1040" t="s">
        <v>359</v>
      </c>
      <c r="C1040" t="s">
        <v>8846</v>
      </c>
    </row>
    <row r="1041" spans="1:3" x14ac:dyDescent="0.2">
      <c r="A1041" t="s">
        <v>1575</v>
      </c>
      <c r="B1041" t="s">
        <v>359</v>
      </c>
      <c r="C1041" t="s">
        <v>8847</v>
      </c>
    </row>
    <row r="1042" spans="1:3" x14ac:dyDescent="0.2">
      <c r="A1042" t="s">
        <v>1576</v>
      </c>
      <c r="B1042" t="s">
        <v>359</v>
      </c>
      <c r="C1042" t="s">
        <v>8848</v>
      </c>
    </row>
    <row r="1043" spans="1:3" x14ac:dyDescent="0.2">
      <c r="A1043" t="s">
        <v>988</v>
      </c>
      <c r="B1043" t="s">
        <v>359</v>
      </c>
      <c r="C1043" t="s">
        <v>8849</v>
      </c>
    </row>
    <row r="1044" spans="1:3" x14ac:dyDescent="0.2">
      <c r="A1044" t="s">
        <v>989</v>
      </c>
      <c r="B1044" t="s">
        <v>359</v>
      </c>
      <c r="C1044" t="s">
        <v>8850</v>
      </c>
    </row>
    <row r="1045" spans="1:3" x14ac:dyDescent="0.2">
      <c r="A1045" t="s">
        <v>431</v>
      </c>
      <c r="B1045" t="s">
        <v>359</v>
      </c>
      <c r="C1045" t="s">
        <v>8851</v>
      </c>
    </row>
    <row r="1046" spans="1:3" x14ac:dyDescent="0.2">
      <c r="A1046" t="s">
        <v>432</v>
      </c>
      <c r="B1046" t="s">
        <v>359</v>
      </c>
      <c r="C1046" t="s">
        <v>8852</v>
      </c>
    </row>
    <row r="1047" spans="1:3" x14ac:dyDescent="0.2">
      <c r="A1047" t="s">
        <v>433</v>
      </c>
      <c r="B1047" t="s">
        <v>359</v>
      </c>
      <c r="C1047" t="s">
        <v>8853</v>
      </c>
    </row>
    <row r="1048" spans="1:3" x14ac:dyDescent="0.2">
      <c r="A1048" t="s">
        <v>434</v>
      </c>
      <c r="B1048" t="s">
        <v>361</v>
      </c>
      <c r="C1048" t="s">
        <v>8854</v>
      </c>
    </row>
    <row r="1049" spans="1:3" x14ac:dyDescent="0.2">
      <c r="A1049" t="s">
        <v>435</v>
      </c>
      <c r="B1049" t="s">
        <v>361</v>
      </c>
      <c r="C1049" t="s">
        <v>8855</v>
      </c>
    </row>
    <row r="1050" spans="1:3" x14ac:dyDescent="0.2">
      <c r="A1050" t="s">
        <v>1577</v>
      </c>
      <c r="B1050" t="s">
        <v>361</v>
      </c>
      <c r="C1050" t="s">
        <v>8856</v>
      </c>
    </row>
    <row r="1051" spans="1:3" x14ac:dyDescent="0.2">
      <c r="A1051" t="s">
        <v>1578</v>
      </c>
      <c r="B1051" t="s">
        <v>361</v>
      </c>
      <c r="C1051" t="s">
        <v>8857</v>
      </c>
    </row>
    <row r="1052" spans="1:3" x14ac:dyDescent="0.2">
      <c r="A1052" t="s">
        <v>480</v>
      </c>
      <c r="B1052" t="s">
        <v>361</v>
      </c>
      <c r="C1052" t="s">
        <v>8858</v>
      </c>
    </row>
    <row r="1053" spans="1:3" x14ac:dyDescent="0.2">
      <c r="A1053" t="s">
        <v>436</v>
      </c>
      <c r="B1053" t="s">
        <v>361</v>
      </c>
      <c r="C1053" t="s">
        <v>8859</v>
      </c>
    </row>
    <row r="1054" spans="1:3" x14ac:dyDescent="0.2">
      <c r="A1054" t="s">
        <v>437</v>
      </c>
      <c r="B1054" t="s">
        <v>361</v>
      </c>
      <c r="C1054" t="s">
        <v>8860</v>
      </c>
    </row>
    <row r="1055" spans="1:3" x14ac:dyDescent="0.2">
      <c r="A1055" t="s">
        <v>1579</v>
      </c>
      <c r="B1055" t="s">
        <v>361</v>
      </c>
      <c r="C1055" t="s">
        <v>8861</v>
      </c>
    </row>
    <row r="1056" spans="1:3" x14ac:dyDescent="0.2">
      <c r="A1056" t="s">
        <v>438</v>
      </c>
      <c r="B1056" t="s">
        <v>361</v>
      </c>
      <c r="C1056" t="s">
        <v>8862</v>
      </c>
    </row>
    <row r="1057" spans="1:3" x14ac:dyDescent="0.2">
      <c r="A1057" t="s">
        <v>1580</v>
      </c>
      <c r="B1057" t="s">
        <v>361</v>
      </c>
      <c r="C1057" t="s">
        <v>8863</v>
      </c>
    </row>
    <row r="1058" spans="1:3" x14ac:dyDescent="0.2">
      <c r="A1058" t="s">
        <v>439</v>
      </c>
      <c r="B1058" t="s">
        <v>361</v>
      </c>
      <c r="C1058" t="s">
        <v>8864</v>
      </c>
    </row>
    <row r="1059" spans="1:3" x14ac:dyDescent="0.2">
      <c r="A1059" t="s">
        <v>440</v>
      </c>
      <c r="B1059" t="s">
        <v>361</v>
      </c>
      <c r="C1059" t="s">
        <v>8865</v>
      </c>
    </row>
    <row r="1060" spans="1:3" x14ac:dyDescent="0.2">
      <c r="A1060" t="s">
        <v>441</v>
      </c>
      <c r="B1060" t="s">
        <v>361</v>
      </c>
      <c r="C1060" t="s">
        <v>8866</v>
      </c>
    </row>
    <row r="1061" spans="1:3" x14ac:dyDescent="0.2">
      <c r="A1061" t="s">
        <v>442</v>
      </c>
      <c r="B1061" t="s">
        <v>361</v>
      </c>
      <c r="C1061" t="s">
        <v>8867</v>
      </c>
    </row>
    <row r="1062" spans="1:3" x14ac:dyDescent="0.2">
      <c r="A1062" t="s">
        <v>3515</v>
      </c>
      <c r="B1062" t="s">
        <v>361</v>
      </c>
      <c r="C1062" t="s">
        <v>8868</v>
      </c>
    </row>
    <row r="1063" spans="1:3" x14ac:dyDescent="0.2">
      <c r="A1063" t="s">
        <v>1581</v>
      </c>
      <c r="B1063" t="s">
        <v>362</v>
      </c>
      <c r="C1063" t="s">
        <v>1662</v>
      </c>
    </row>
    <row r="1064" spans="1:3" x14ac:dyDescent="0.2">
      <c r="A1064" t="s">
        <v>1582</v>
      </c>
      <c r="B1064" t="s">
        <v>362</v>
      </c>
      <c r="C1064" t="s">
        <v>8869</v>
      </c>
    </row>
    <row r="1065" spans="1:3" x14ac:dyDescent="0.2">
      <c r="A1065" t="s">
        <v>1583</v>
      </c>
      <c r="B1065" t="s">
        <v>362</v>
      </c>
      <c r="C1065" t="s">
        <v>8870</v>
      </c>
    </row>
    <row r="1066" spans="1:3" x14ac:dyDescent="0.2">
      <c r="A1066" t="s">
        <v>1584</v>
      </c>
      <c r="B1066" t="s">
        <v>362</v>
      </c>
      <c r="C1066" t="s">
        <v>8871</v>
      </c>
    </row>
    <row r="1067" spans="1:3" x14ac:dyDescent="0.2">
      <c r="A1067" t="s">
        <v>1585</v>
      </c>
      <c r="B1067" t="s">
        <v>362</v>
      </c>
      <c r="C1067" t="s">
        <v>8872</v>
      </c>
    </row>
    <row r="1068" spans="1:3" x14ac:dyDescent="0.2">
      <c r="A1068" t="s">
        <v>1586</v>
      </c>
      <c r="B1068" t="s">
        <v>362</v>
      </c>
      <c r="C1068" t="s">
        <v>8873</v>
      </c>
    </row>
    <row r="1069" spans="1:3" x14ac:dyDescent="0.2">
      <c r="A1069" t="s">
        <v>1587</v>
      </c>
      <c r="B1069" t="s">
        <v>362</v>
      </c>
      <c r="C1069" t="s">
        <v>8874</v>
      </c>
    </row>
    <row r="1070" spans="1:3" x14ac:dyDescent="0.2">
      <c r="A1070" t="s">
        <v>1588</v>
      </c>
      <c r="B1070" t="s">
        <v>362</v>
      </c>
      <c r="C1070" t="s">
        <v>8875</v>
      </c>
    </row>
    <row r="1071" spans="1:3" x14ac:dyDescent="0.2">
      <c r="A1071" t="s">
        <v>1589</v>
      </c>
      <c r="B1071" t="s">
        <v>362</v>
      </c>
      <c r="C1071" t="s">
        <v>8876</v>
      </c>
    </row>
    <row r="1072" spans="1:3" x14ac:dyDescent="0.2">
      <c r="A1072" t="s">
        <v>1590</v>
      </c>
      <c r="B1072" t="s">
        <v>362</v>
      </c>
      <c r="C1072" t="s">
        <v>8877</v>
      </c>
    </row>
    <row r="1073" spans="1:3" x14ac:dyDescent="0.2">
      <c r="A1073" t="s">
        <v>1591</v>
      </c>
      <c r="B1073" t="s">
        <v>362</v>
      </c>
      <c r="C1073" t="s">
        <v>8878</v>
      </c>
    </row>
    <row r="1074" spans="1:3" x14ac:dyDescent="0.2">
      <c r="A1074" t="s">
        <v>1592</v>
      </c>
      <c r="B1074" t="s">
        <v>362</v>
      </c>
      <c r="C1074" t="s">
        <v>8879</v>
      </c>
    </row>
    <row r="1075" spans="1:3" x14ac:dyDescent="0.2">
      <c r="A1075" t="s">
        <v>1593</v>
      </c>
      <c r="B1075" t="s">
        <v>362</v>
      </c>
      <c r="C1075" t="s">
        <v>8880</v>
      </c>
    </row>
    <row r="1076" spans="1:3" x14ac:dyDescent="0.2">
      <c r="A1076" t="s">
        <v>1594</v>
      </c>
      <c r="B1076" t="s">
        <v>362</v>
      </c>
      <c r="C1076" t="s">
        <v>8881</v>
      </c>
    </row>
    <row r="1077" spans="1:3" x14ac:dyDescent="0.2">
      <c r="A1077" t="s">
        <v>1595</v>
      </c>
      <c r="B1077" t="s">
        <v>362</v>
      </c>
      <c r="C1077" t="s">
        <v>8882</v>
      </c>
    </row>
    <row r="1078" spans="1:3" x14ac:dyDescent="0.2">
      <c r="A1078" t="s">
        <v>1596</v>
      </c>
      <c r="B1078" t="s">
        <v>362</v>
      </c>
      <c r="C1078" t="s">
        <v>8883</v>
      </c>
    </row>
    <row r="1079" spans="1:3" x14ac:dyDescent="0.2">
      <c r="A1079" t="s">
        <v>1597</v>
      </c>
      <c r="B1079" t="s">
        <v>362</v>
      </c>
      <c r="C1079" t="s">
        <v>8884</v>
      </c>
    </row>
    <row r="1080" spans="1:3" x14ac:dyDescent="0.2">
      <c r="A1080" t="s">
        <v>1598</v>
      </c>
      <c r="B1080" t="s">
        <v>362</v>
      </c>
      <c r="C1080" t="s">
        <v>8885</v>
      </c>
    </row>
    <row r="1081" spans="1:3" x14ac:dyDescent="0.2">
      <c r="A1081" t="s">
        <v>1599</v>
      </c>
      <c r="B1081" t="s">
        <v>362</v>
      </c>
      <c r="C1081" t="s">
        <v>8886</v>
      </c>
    </row>
    <row r="1082" spans="1:3" x14ac:dyDescent="0.2">
      <c r="A1082" t="s">
        <v>1600</v>
      </c>
      <c r="B1082" t="s">
        <v>362</v>
      </c>
      <c r="C1082" t="s">
        <v>8887</v>
      </c>
    </row>
    <row r="1083" spans="1:3" x14ac:dyDescent="0.2">
      <c r="A1083" t="s">
        <v>1601</v>
      </c>
      <c r="B1083" t="s">
        <v>362</v>
      </c>
      <c r="C1083" t="s">
        <v>8888</v>
      </c>
    </row>
    <row r="1084" spans="1:3" x14ac:dyDescent="0.2">
      <c r="A1084" t="s">
        <v>1602</v>
      </c>
      <c r="B1084" t="s">
        <v>362</v>
      </c>
      <c r="C1084" t="s">
        <v>8889</v>
      </c>
    </row>
    <row r="1085" spans="1:3" x14ac:dyDescent="0.2">
      <c r="A1085" t="s">
        <v>1603</v>
      </c>
      <c r="B1085" t="s">
        <v>362</v>
      </c>
      <c r="C1085" t="s">
        <v>8890</v>
      </c>
    </row>
    <row r="1086" spans="1:3" x14ac:dyDescent="0.2">
      <c r="A1086" t="s">
        <v>1604</v>
      </c>
      <c r="B1086" t="s">
        <v>362</v>
      </c>
      <c r="C1086" t="s">
        <v>8891</v>
      </c>
    </row>
    <row r="1087" spans="1:3" x14ac:dyDescent="0.2">
      <c r="A1087" t="s">
        <v>1605</v>
      </c>
      <c r="B1087" t="s">
        <v>362</v>
      </c>
      <c r="C1087" t="s">
        <v>8892</v>
      </c>
    </row>
    <row r="1088" spans="1:3" x14ac:dyDescent="0.2">
      <c r="A1088" t="s">
        <v>1606</v>
      </c>
      <c r="B1088" t="s">
        <v>362</v>
      </c>
      <c r="C1088" t="s">
        <v>8893</v>
      </c>
    </row>
    <row r="1089" spans="1:3" x14ac:dyDescent="0.2">
      <c r="A1089" t="s">
        <v>443</v>
      </c>
      <c r="B1089" t="s">
        <v>362</v>
      </c>
      <c r="C1089" t="s">
        <v>8894</v>
      </c>
    </row>
    <row r="1090" spans="1:3" x14ac:dyDescent="0.2">
      <c r="A1090" t="s">
        <v>444</v>
      </c>
      <c r="B1090" t="s">
        <v>362</v>
      </c>
      <c r="C1090" t="s">
        <v>8895</v>
      </c>
    </row>
    <row r="1091" spans="1:3" x14ac:dyDescent="0.2">
      <c r="A1091" t="s">
        <v>990</v>
      </c>
      <c r="B1091" t="s">
        <v>363</v>
      </c>
      <c r="C1091" t="s">
        <v>8896</v>
      </c>
    </row>
    <row r="1092" spans="1:3" x14ac:dyDescent="0.2">
      <c r="A1092" t="s">
        <v>991</v>
      </c>
      <c r="B1092" t="s">
        <v>364</v>
      </c>
      <c r="C1092" t="s">
        <v>8897</v>
      </c>
    </row>
    <row r="1093" spans="1:3" x14ac:dyDescent="0.2">
      <c r="A1093" t="s">
        <v>992</v>
      </c>
      <c r="B1093" t="s">
        <v>364</v>
      </c>
      <c r="C1093" t="s">
        <v>8898</v>
      </c>
    </row>
    <row r="1094" spans="1:3" x14ac:dyDescent="0.2">
      <c r="A1094" t="s">
        <v>993</v>
      </c>
      <c r="B1094" t="s">
        <v>364</v>
      </c>
      <c r="C1094" t="s">
        <v>8899</v>
      </c>
    </row>
    <row r="1095" spans="1:3" x14ac:dyDescent="0.2">
      <c r="A1095" t="s">
        <v>994</v>
      </c>
      <c r="B1095" t="s">
        <v>364</v>
      </c>
      <c r="C1095" t="s">
        <v>8900</v>
      </c>
    </row>
    <row r="1096" spans="1:3" x14ac:dyDescent="0.2">
      <c r="A1096" t="s">
        <v>995</v>
      </c>
      <c r="B1096" t="s">
        <v>365</v>
      </c>
      <c r="C1096" t="s">
        <v>8901</v>
      </c>
    </row>
    <row r="1097" spans="1:3" x14ac:dyDescent="0.2">
      <c r="A1097" t="s">
        <v>996</v>
      </c>
      <c r="B1097" t="s">
        <v>365</v>
      </c>
      <c r="C1097" t="s">
        <v>8902</v>
      </c>
    </row>
    <row r="1098" spans="1:3" x14ac:dyDescent="0.2">
      <c r="A1098" t="s">
        <v>997</v>
      </c>
      <c r="B1098" t="s">
        <v>365</v>
      </c>
      <c r="C1098" t="s">
        <v>8903</v>
      </c>
    </row>
    <row r="1099" spans="1:3" x14ac:dyDescent="0.2">
      <c r="A1099" t="s">
        <v>998</v>
      </c>
      <c r="B1099" t="s">
        <v>365</v>
      </c>
      <c r="C1099" t="s">
        <v>8904</v>
      </c>
    </row>
    <row r="1100" spans="1:3" x14ac:dyDescent="0.2">
      <c r="A1100" t="s">
        <v>1607</v>
      </c>
      <c r="B1100" t="s">
        <v>366</v>
      </c>
      <c r="C1100" t="s">
        <v>1662</v>
      </c>
    </row>
    <row r="1101" spans="1:3" x14ac:dyDescent="0.2">
      <c r="A1101" t="s">
        <v>1608</v>
      </c>
      <c r="B1101" t="s">
        <v>366</v>
      </c>
      <c r="C1101" t="s">
        <v>8869</v>
      </c>
    </row>
    <row r="1102" spans="1:3" x14ac:dyDescent="0.2">
      <c r="A1102" t="s">
        <v>1609</v>
      </c>
      <c r="B1102" t="s">
        <v>366</v>
      </c>
      <c r="C1102" t="s">
        <v>8870</v>
      </c>
    </row>
    <row r="1103" spans="1:3" x14ac:dyDescent="0.2">
      <c r="A1103" t="s">
        <v>1610</v>
      </c>
      <c r="B1103" t="s">
        <v>366</v>
      </c>
      <c r="C1103" t="s">
        <v>8871</v>
      </c>
    </row>
    <row r="1104" spans="1:3" x14ac:dyDescent="0.2">
      <c r="A1104" t="s">
        <v>1611</v>
      </c>
      <c r="B1104" t="s">
        <v>366</v>
      </c>
      <c r="C1104" t="s">
        <v>8872</v>
      </c>
    </row>
    <row r="1105" spans="1:3" x14ac:dyDescent="0.2">
      <c r="A1105" t="s">
        <v>1612</v>
      </c>
      <c r="B1105" t="s">
        <v>366</v>
      </c>
      <c r="C1105" t="s">
        <v>8873</v>
      </c>
    </row>
    <row r="1106" spans="1:3" x14ac:dyDescent="0.2">
      <c r="A1106" t="s">
        <v>1613</v>
      </c>
      <c r="B1106" t="s">
        <v>366</v>
      </c>
      <c r="C1106" t="s">
        <v>8874</v>
      </c>
    </row>
    <row r="1107" spans="1:3" x14ac:dyDescent="0.2">
      <c r="A1107" t="s">
        <v>1614</v>
      </c>
      <c r="B1107" t="s">
        <v>366</v>
      </c>
      <c r="C1107" t="s">
        <v>8875</v>
      </c>
    </row>
    <row r="1108" spans="1:3" x14ac:dyDescent="0.2">
      <c r="A1108" t="s">
        <v>1615</v>
      </c>
      <c r="B1108" t="s">
        <v>366</v>
      </c>
      <c r="C1108" t="s">
        <v>8876</v>
      </c>
    </row>
    <row r="1109" spans="1:3" x14ac:dyDescent="0.2">
      <c r="A1109" t="s">
        <v>1616</v>
      </c>
      <c r="B1109" t="s">
        <v>366</v>
      </c>
      <c r="C1109" t="s">
        <v>8877</v>
      </c>
    </row>
    <row r="1110" spans="1:3" x14ac:dyDescent="0.2">
      <c r="A1110" t="s">
        <v>1617</v>
      </c>
      <c r="B1110" t="s">
        <v>366</v>
      </c>
      <c r="C1110" t="s">
        <v>8878</v>
      </c>
    </row>
    <row r="1111" spans="1:3" x14ac:dyDescent="0.2">
      <c r="A1111" t="s">
        <v>1618</v>
      </c>
      <c r="B1111" t="s">
        <v>366</v>
      </c>
      <c r="C1111" t="s">
        <v>8879</v>
      </c>
    </row>
    <row r="1112" spans="1:3" x14ac:dyDescent="0.2">
      <c r="A1112" t="s">
        <v>1619</v>
      </c>
      <c r="B1112" t="s">
        <v>366</v>
      </c>
      <c r="C1112" t="s">
        <v>8880</v>
      </c>
    </row>
    <row r="1113" spans="1:3" x14ac:dyDescent="0.2">
      <c r="A1113" t="s">
        <v>445</v>
      </c>
      <c r="B1113" t="s">
        <v>367</v>
      </c>
      <c r="C1113" t="s">
        <v>8854</v>
      </c>
    </row>
    <row r="1114" spans="1:3" x14ac:dyDescent="0.2">
      <c r="A1114" t="s">
        <v>446</v>
      </c>
      <c r="B1114" t="s">
        <v>367</v>
      </c>
      <c r="C1114" t="s">
        <v>8855</v>
      </c>
    </row>
    <row r="1115" spans="1:3" x14ac:dyDescent="0.2">
      <c r="A1115" t="s">
        <v>1620</v>
      </c>
      <c r="B1115" t="s">
        <v>367</v>
      </c>
      <c r="C1115" t="s">
        <v>8856</v>
      </c>
    </row>
    <row r="1116" spans="1:3" x14ac:dyDescent="0.2">
      <c r="A1116" t="s">
        <v>1621</v>
      </c>
      <c r="B1116" t="s">
        <v>367</v>
      </c>
      <c r="C1116" t="s">
        <v>8857</v>
      </c>
    </row>
    <row r="1117" spans="1:3" x14ac:dyDescent="0.2">
      <c r="A1117" t="s">
        <v>481</v>
      </c>
      <c r="B1117" t="s">
        <v>367</v>
      </c>
      <c r="C1117" t="s">
        <v>8858</v>
      </c>
    </row>
    <row r="1118" spans="1:3" x14ac:dyDescent="0.2">
      <c r="A1118" t="s">
        <v>447</v>
      </c>
      <c r="B1118" t="s">
        <v>367</v>
      </c>
      <c r="C1118" t="s">
        <v>8859</v>
      </c>
    </row>
    <row r="1119" spans="1:3" x14ac:dyDescent="0.2">
      <c r="A1119" t="s">
        <v>1622</v>
      </c>
      <c r="B1119" t="s">
        <v>367</v>
      </c>
      <c r="C1119" t="s">
        <v>8860</v>
      </c>
    </row>
    <row r="1120" spans="1:3" x14ac:dyDescent="0.2">
      <c r="A1120" t="s">
        <v>1623</v>
      </c>
      <c r="B1120" t="s">
        <v>367</v>
      </c>
      <c r="C1120" t="s">
        <v>8861</v>
      </c>
    </row>
    <row r="1121" spans="1:3" x14ac:dyDescent="0.2">
      <c r="A1121" t="s">
        <v>448</v>
      </c>
      <c r="B1121" t="s">
        <v>367</v>
      </c>
      <c r="C1121" t="s">
        <v>8862</v>
      </c>
    </row>
    <row r="1122" spans="1:3" x14ac:dyDescent="0.2">
      <c r="A1122" t="s">
        <v>1624</v>
      </c>
      <c r="B1122" t="s">
        <v>367</v>
      </c>
      <c r="C1122" t="s">
        <v>8863</v>
      </c>
    </row>
    <row r="1123" spans="1:3" x14ac:dyDescent="0.2">
      <c r="A1123" t="s">
        <v>1625</v>
      </c>
      <c r="B1123" t="s">
        <v>367</v>
      </c>
      <c r="C1123" t="s">
        <v>8864</v>
      </c>
    </row>
    <row r="1124" spans="1:3" x14ac:dyDescent="0.2">
      <c r="A1124" t="s">
        <v>449</v>
      </c>
      <c r="B1124" t="s">
        <v>367</v>
      </c>
      <c r="C1124" t="s">
        <v>8865</v>
      </c>
    </row>
    <row r="1125" spans="1:3" x14ac:dyDescent="0.2">
      <c r="A1125" t="s">
        <v>450</v>
      </c>
      <c r="B1125" t="s">
        <v>367</v>
      </c>
      <c r="C1125" t="s">
        <v>8866</v>
      </c>
    </row>
    <row r="1126" spans="1:3" x14ac:dyDescent="0.2">
      <c r="A1126" t="s">
        <v>1626</v>
      </c>
      <c r="B1126" t="s">
        <v>368</v>
      </c>
      <c r="C1126" t="s">
        <v>8894</v>
      </c>
    </row>
    <row r="1127" spans="1:3" x14ac:dyDescent="0.2">
      <c r="A1127" t="s">
        <v>451</v>
      </c>
      <c r="B1127" t="s">
        <v>368</v>
      </c>
      <c r="C1127" t="s">
        <v>8895</v>
      </c>
    </row>
    <row r="1128" spans="1:3" x14ac:dyDescent="0.2">
      <c r="A1128" t="s">
        <v>999</v>
      </c>
      <c r="B1128" t="s">
        <v>369</v>
      </c>
      <c r="C1128" t="s">
        <v>1668</v>
      </c>
    </row>
    <row r="1129" spans="1:3" x14ac:dyDescent="0.2">
      <c r="A1129" t="s">
        <v>1000</v>
      </c>
      <c r="B1129" t="s">
        <v>369</v>
      </c>
      <c r="C1129" t="s">
        <v>1669</v>
      </c>
    </row>
    <row r="1130" spans="1:3" x14ac:dyDescent="0.2">
      <c r="A1130" t="s">
        <v>1001</v>
      </c>
      <c r="B1130" t="s">
        <v>369</v>
      </c>
      <c r="C1130" t="s">
        <v>1670</v>
      </c>
    </row>
    <row r="1131" spans="1:3" x14ac:dyDescent="0.2">
      <c r="A1131" t="s">
        <v>1002</v>
      </c>
      <c r="B1131" t="s">
        <v>369</v>
      </c>
      <c r="C1131" t="s">
        <v>1671</v>
      </c>
    </row>
    <row r="1132" spans="1:3" x14ac:dyDescent="0.2">
      <c r="A1132" t="s">
        <v>1003</v>
      </c>
      <c r="B1132" t="s">
        <v>369</v>
      </c>
      <c r="C1132" t="s">
        <v>1672</v>
      </c>
    </row>
    <row r="1133" spans="1:3" x14ac:dyDescent="0.2">
      <c r="A1133" t="s">
        <v>1004</v>
      </c>
      <c r="B1133" t="s">
        <v>369</v>
      </c>
      <c r="C1133" t="s">
        <v>1673</v>
      </c>
    </row>
    <row r="1134" spans="1:3" x14ac:dyDescent="0.2">
      <c r="A1134" t="s">
        <v>1005</v>
      </c>
      <c r="B1134" t="s">
        <v>369</v>
      </c>
      <c r="C1134" t="s">
        <v>1674</v>
      </c>
    </row>
    <row r="1135" spans="1:3" x14ac:dyDescent="0.2">
      <c r="A1135" t="s">
        <v>1006</v>
      </c>
      <c r="B1135" t="s">
        <v>369</v>
      </c>
      <c r="C1135" t="s">
        <v>1675</v>
      </c>
    </row>
    <row r="1136" spans="1:3" x14ac:dyDescent="0.2">
      <c r="A1136" t="s">
        <v>1007</v>
      </c>
      <c r="B1136" t="s">
        <v>369</v>
      </c>
      <c r="C1136" t="s">
        <v>1676</v>
      </c>
    </row>
    <row r="1137" spans="1:3" x14ac:dyDescent="0.2">
      <c r="A1137" t="s">
        <v>1008</v>
      </c>
      <c r="B1137" t="s">
        <v>369</v>
      </c>
      <c r="C1137" t="s">
        <v>1677</v>
      </c>
    </row>
    <row r="1138" spans="1:3" x14ac:dyDescent="0.2">
      <c r="A1138" t="s">
        <v>1009</v>
      </c>
      <c r="B1138" t="s">
        <v>369</v>
      </c>
      <c r="C1138" t="s">
        <v>1678</v>
      </c>
    </row>
    <row r="1139" spans="1:3" x14ac:dyDescent="0.2">
      <c r="A1139" t="s">
        <v>1010</v>
      </c>
      <c r="B1139" t="s">
        <v>369</v>
      </c>
      <c r="C1139" t="s">
        <v>1679</v>
      </c>
    </row>
    <row r="1140" spans="1:3" x14ac:dyDescent="0.2">
      <c r="A1140" t="s">
        <v>1011</v>
      </c>
      <c r="B1140" t="s">
        <v>369</v>
      </c>
      <c r="C1140" t="s">
        <v>1680</v>
      </c>
    </row>
    <row r="1141" spans="1:3" x14ac:dyDescent="0.2">
      <c r="A1141" t="s">
        <v>1012</v>
      </c>
      <c r="B1141" t="s">
        <v>369</v>
      </c>
      <c r="C1141" t="s">
        <v>1681</v>
      </c>
    </row>
    <row r="1142" spans="1:3" x14ac:dyDescent="0.2">
      <c r="A1142" t="s">
        <v>1013</v>
      </c>
      <c r="B1142" t="s">
        <v>369</v>
      </c>
      <c r="C1142" t="s">
        <v>1682</v>
      </c>
    </row>
    <row r="1143" spans="1:3" x14ac:dyDescent="0.2">
      <c r="A1143" t="s">
        <v>1014</v>
      </c>
      <c r="B1143" t="s">
        <v>369</v>
      </c>
      <c r="C1143" t="s">
        <v>1683</v>
      </c>
    </row>
    <row r="1144" spans="1:3" x14ac:dyDescent="0.2">
      <c r="A1144" t="s">
        <v>1015</v>
      </c>
      <c r="B1144" t="s">
        <v>369</v>
      </c>
      <c r="C1144" t="s">
        <v>1684</v>
      </c>
    </row>
    <row r="1145" spans="1:3" x14ac:dyDescent="0.2">
      <c r="A1145" t="s">
        <v>1046</v>
      </c>
      <c r="B1145" t="s">
        <v>369</v>
      </c>
      <c r="C1145" t="s">
        <v>1685</v>
      </c>
    </row>
    <row r="1146" spans="1:3" x14ac:dyDescent="0.2">
      <c r="A1146" t="s">
        <v>1047</v>
      </c>
      <c r="B1146" t="s">
        <v>369</v>
      </c>
      <c r="C1146" t="s">
        <v>1686</v>
      </c>
    </row>
    <row r="1147" spans="1:3" x14ac:dyDescent="0.2">
      <c r="A1147" t="s">
        <v>1048</v>
      </c>
      <c r="B1147" t="s">
        <v>369</v>
      </c>
      <c r="C1147" t="s">
        <v>1687</v>
      </c>
    </row>
  </sheetData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1"/>
  <dimension ref="A1:C1147"/>
  <sheetViews>
    <sheetView topLeftCell="A944" workbookViewId="0">
      <selection activeCell="C953" sqref="C953"/>
    </sheetView>
  </sheetViews>
  <sheetFormatPr defaultRowHeight="12.75" x14ac:dyDescent="0.2"/>
  <cols>
    <col min="1" max="1" width="9.42578125" bestFit="1" customWidth="1"/>
    <col min="2" max="2" width="8.5703125" customWidth="1"/>
    <col min="3" max="3" width="12.5703125" bestFit="1" customWidth="1"/>
  </cols>
  <sheetData>
    <row r="1" spans="1:3" ht="13.5" thickBot="1" x14ac:dyDescent="0.25">
      <c r="A1" s="1" t="s">
        <v>1658</v>
      </c>
      <c r="B1" s="1" t="s">
        <v>1659</v>
      </c>
      <c r="C1" s="1" t="s">
        <v>374</v>
      </c>
    </row>
    <row r="2" spans="1:3" x14ac:dyDescent="0.2">
      <c r="A2" t="s">
        <v>1715</v>
      </c>
      <c r="B2">
        <v>2020</v>
      </c>
      <c r="C2">
        <v>-31230.42</v>
      </c>
    </row>
    <row r="3" spans="1:3" x14ac:dyDescent="0.2">
      <c r="A3" t="s">
        <v>1716</v>
      </c>
      <c r="B3">
        <v>2020</v>
      </c>
      <c r="C3">
        <v>-347714.41</v>
      </c>
    </row>
    <row r="4" spans="1:3" x14ac:dyDescent="0.2">
      <c r="A4" t="s">
        <v>1717</v>
      </c>
      <c r="B4">
        <v>2020</v>
      </c>
      <c r="C4">
        <v>-306543.65000000002</v>
      </c>
    </row>
    <row r="5" spans="1:3" x14ac:dyDescent="0.2">
      <c r="A5" t="s">
        <v>1718</v>
      </c>
      <c r="B5">
        <v>2020</v>
      </c>
      <c r="C5">
        <v>-192096.43</v>
      </c>
    </row>
    <row r="6" spans="1:3" x14ac:dyDescent="0.2">
      <c r="A6" t="s">
        <v>1719</v>
      </c>
      <c r="B6">
        <v>2020</v>
      </c>
      <c r="C6">
        <v>-63435.48</v>
      </c>
    </row>
    <row r="7" spans="1:3" x14ac:dyDescent="0.2">
      <c r="A7" t="s">
        <v>1720</v>
      </c>
      <c r="B7">
        <v>2020</v>
      </c>
      <c r="C7">
        <v>-150054.72</v>
      </c>
    </row>
    <row r="8" spans="1:3" x14ac:dyDescent="0.2">
      <c r="A8" t="s">
        <v>1721</v>
      </c>
      <c r="B8">
        <v>2020</v>
      </c>
      <c r="C8">
        <v>-464266.05</v>
      </c>
    </row>
    <row r="9" spans="1:3" x14ac:dyDescent="0.2">
      <c r="A9" t="s">
        <v>1722</v>
      </c>
      <c r="B9">
        <v>2020</v>
      </c>
      <c r="C9">
        <v>-117463.74</v>
      </c>
    </row>
    <row r="10" spans="1:3" x14ac:dyDescent="0.2">
      <c r="A10" t="s">
        <v>1723</v>
      </c>
      <c r="B10">
        <v>2020</v>
      </c>
      <c r="C10">
        <v>-41095.97</v>
      </c>
    </row>
    <row r="11" spans="1:3" x14ac:dyDescent="0.2">
      <c r="A11" t="s">
        <v>1724</v>
      </c>
      <c r="B11">
        <v>2020</v>
      </c>
      <c r="C11">
        <v>-318037.5</v>
      </c>
    </row>
    <row r="12" spans="1:3" x14ac:dyDescent="0.2">
      <c r="A12" t="s">
        <v>1725</v>
      </c>
      <c r="B12">
        <v>2020</v>
      </c>
      <c r="C12">
        <v>-41391.480000000003</v>
      </c>
    </row>
    <row r="13" spans="1:3" x14ac:dyDescent="0.2">
      <c r="A13" t="s">
        <v>1726</v>
      </c>
      <c r="B13">
        <v>2020</v>
      </c>
      <c r="C13">
        <v>0</v>
      </c>
    </row>
    <row r="14" spans="1:3" x14ac:dyDescent="0.2">
      <c r="A14" t="s">
        <v>1727</v>
      </c>
      <c r="B14">
        <v>2020</v>
      </c>
      <c r="C14">
        <v>0</v>
      </c>
    </row>
    <row r="15" spans="1:3" x14ac:dyDescent="0.2">
      <c r="A15" t="s">
        <v>1728</v>
      </c>
      <c r="B15">
        <v>2020</v>
      </c>
      <c r="C15">
        <v>-4024.66</v>
      </c>
    </row>
    <row r="16" spans="1:3" x14ac:dyDescent="0.2">
      <c r="A16" t="s">
        <v>1729</v>
      </c>
      <c r="B16">
        <v>2020</v>
      </c>
      <c r="C16">
        <v>-8399.69</v>
      </c>
    </row>
    <row r="17" spans="1:3" x14ac:dyDescent="0.2">
      <c r="A17" t="s">
        <v>1730</v>
      </c>
      <c r="B17">
        <v>2020</v>
      </c>
      <c r="C17">
        <v>-6248.91</v>
      </c>
    </row>
    <row r="18" spans="1:3" x14ac:dyDescent="0.2">
      <c r="A18" t="s">
        <v>1731</v>
      </c>
      <c r="B18">
        <v>2020</v>
      </c>
      <c r="C18">
        <v>0</v>
      </c>
    </row>
    <row r="19" spans="1:3" x14ac:dyDescent="0.2">
      <c r="A19" t="s">
        <v>1732</v>
      </c>
      <c r="B19">
        <v>2020</v>
      </c>
      <c r="C19">
        <v>-24505.919999999998</v>
      </c>
    </row>
    <row r="20" spans="1:3" x14ac:dyDescent="0.2">
      <c r="A20" t="s">
        <v>1733</v>
      </c>
      <c r="B20">
        <v>2020</v>
      </c>
      <c r="C20">
        <v>-52316.54</v>
      </c>
    </row>
    <row r="21" spans="1:3" x14ac:dyDescent="0.2">
      <c r="A21" t="s">
        <v>1734</v>
      </c>
      <c r="B21">
        <v>2020</v>
      </c>
      <c r="C21">
        <v>-27364.57</v>
      </c>
    </row>
    <row r="22" spans="1:3" x14ac:dyDescent="0.2">
      <c r="A22" t="s">
        <v>1735</v>
      </c>
      <c r="B22">
        <v>2020</v>
      </c>
      <c r="C22">
        <v>0</v>
      </c>
    </row>
    <row r="23" spans="1:3" x14ac:dyDescent="0.2">
      <c r="A23" t="s">
        <v>1736</v>
      </c>
      <c r="B23">
        <v>2020</v>
      </c>
      <c r="C23">
        <v>0</v>
      </c>
    </row>
    <row r="24" spans="1:3" x14ac:dyDescent="0.2">
      <c r="A24" t="s">
        <v>1737</v>
      </c>
      <c r="B24">
        <v>2020</v>
      </c>
      <c r="C24">
        <v>0</v>
      </c>
    </row>
    <row r="25" spans="1:3" x14ac:dyDescent="0.2">
      <c r="A25" t="s">
        <v>1738</v>
      </c>
      <c r="B25">
        <v>2020</v>
      </c>
      <c r="C25">
        <v>0</v>
      </c>
    </row>
    <row r="26" spans="1:3" x14ac:dyDescent="0.2">
      <c r="A26" t="s">
        <v>1739</v>
      </c>
      <c r="B26">
        <v>2020</v>
      </c>
      <c r="C26">
        <v>0</v>
      </c>
    </row>
    <row r="27" spans="1:3" x14ac:dyDescent="0.2">
      <c r="A27" t="s">
        <v>1740</v>
      </c>
      <c r="B27">
        <v>2020</v>
      </c>
      <c r="C27">
        <v>0</v>
      </c>
    </row>
    <row r="28" spans="1:3" x14ac:dyDescent="0.2">
      <c r="A28" t="s">
        <v>1741</v>
      </c>
      <c r="B28">
        <v>2020</v>
      </c>
      <c r="C28">
        <v>0</v>
      </c>
    </row>
    <row r="29" spans="1:3" x14ac:dyDescent="0.2">
      <c r="A29" t="s">
        <v>1742</v>
      </c>
      <c r="B29">
        <v>2020</v>
      </c>
      <c r="C29">
        <v>0</v>
      </c>
    </row>
    <row r="30" spans="1:3" x14ac:dyDescent="0.2">
      <c r="A30" t="s">
        <v>1743</v>
      </c>
      <c r="B30">
        <v>2020</v>
      </c>
      <c r="C30">
        <v>0</v>
      </c>
    </row>
    <row r="31" spans="1:3" x14ac:dyDescent="0.2">
      <c r="A31" t="s">
        <v>1744</v>
      </c>
      <c r="B31">
        <v>2020</v>
      </c>
      <c r="C31">
        <v>0</v>
      </c>
    </row>
    <row r="32" spans="1:3" x14ac:dyDescent="0.2">
      <c r="A32" t="s">
        <v>1745</v>
      </c>
      <c r="B32">
        <v>2020</v>
      </c>
      <c r="C32">
        <v>-35819.279999999999</v>
      </c>
    </row>
    <row r="33" spans="1:3" x14ac:dyDescent="0.2">
      <c r="A33" t="s">
        <v>1746</v>
      </c>
      <c r="B33">
        <v>2020</v>
      </c>
      <c r="C33">
        <v>-50926.67</v>
      </c>
    </row>
    <row r="34" spans="1:3" x14ac:dyDescent="0.2">
      <c r="A34" t="s">
        <v>1747</v>
      </c>
      <c r="B34">
        <v>2020</v>
      </c>
      <c r="C34">
        <v>-20747.599999999999</v>
      </c>
    </row>
    <row r="35" spans="1:3" x14ac:dyDescent="0.2">
      <c r="A35" t="s">
        <v>1748</v>
      </c>
      <c r="B35">
        <v>2020</v>
      </c>
      <c r="C35">
        <v>0</v>
      </c>
    </row>
    <row r="36" spans="1:3" x14ac:dyDescent="0.2">
      <c r="A36" t="s">
        <v>1749</v>
      </c>
      <c r="B36">
        <v>2020</v>
      </c>
      <c r="C36">
        <v>-17035.68</v>
      </c>
    </row>
    <row r="37" spans="1:3" x14ac:dyDescent="0.2">
      <c r="A37" t="s">
        <v>1750</v>
      </c>
      <c r="B37">
        <v>2020</v>
      </c>
      <c r="C37">
        <v>-52461.01</v>
      </c>
    </row>
    <row r="38" spans="1:3" x14ac:dyDescent="0.2">
      <c r="A38" t="s">
        <v>1751</v>
      </c>
      <c r="B38">
        <v>2020</v>
      </c>
      <c r="C38">
        <v>0</v>
      </c>
    </row>
    <row r="39" spans="1:3" x14ac:dyDescent="0.2">
      <c r="A39" t="s">
        <v>1752</v>
      </c>
      <c r="B39">
        <v>2020</v>
      </c>
      <c r="C39">
        <v>-391.4</v>
      </c>
    </row>
    <row r="40" spans="1:3" x14ac:dyDescent="0.2">
      <c r="A40" t="s">
        <v>1753</v>
      </c>
      <c r="B40">
        <v>2020</v>
      </c>
      <c r="C40">
        <v>-122284.62</v>
      </c>
    </row>
    <row r="41" spans="1:3" x14ac:dyDescent="0.2">
      <c r="A41" t="s">
        <v>1754</v>
      </c>
      <c r="B41">
        <v>2020</v>
      </c>
      <c r="C41">
        <v>0</v>
      </c>
    </row>
    <row r="42" spans="1:3" x14ac:dyDescent="0.2">
      <c r="A42" t="s">
        <v>1755</v>
      </c>
      <c r="B42">
        <v>2020</v>
      </c>
      <c r="C42">
        <v>0</v>
      </c>
    </row>
    <row r="43" spans="1:3" x14ac:dyDescent="0.2">
      <c r="A43" t="s">
        <v>1756</v>
      </c>
      <c r="B43">
        <v>2020</v>
      </c>
      <c r="C43">
        <v>0</v>
      </c>
    </row>
    <row r="44" spans="1:3" x14ac:dyDescent="0.2">
      <c r="A44" t="s">
        <v>1757</v>
      </c>
      <c r="B44">
        <v>2020</v>
      </c>
      <c r="C44">
        <v>-1362.3</v>
      </c>
    </row>
    <row r="45" spans="1:3" x14ac:dyDescent="0.2">
      <c r="A45" t="s">
        <v>1758</v>
      </c>
      <c r="B45">
        <v>2020</v>
      </c>
      <c r="C45">
        <v>-7496.95</v>
      </c>
    </row>
    <row r="46" spans="1:3" x14ac:dyDescent="0.2">
      <c r="A46" t="s">
        <v>1759</v>
      </c>
      <c r="B46">
        <v>2020</v>
      </c>
      <c r="C46">
        <v>-34588.129999999997</v>
      </c>
    </row>
    <row r="47" spans="1:3" x14ac:dyDescent="0.2">
      <c r="A47" t="s">
        <v>1760</v>
      </c>
      <c r="B47">
        <v>2020</v>
      </c>
      <c r="C47">
        <v>0</v>
      </c>
    </row>
    <row r="48" spans="1:3" x14ac:dyDescent="0.2">
      <c r="A48" t="s">
        <v>1761</v>
      </c>
      <c r="B48">
        <v>2020</v>
      </c>
      <c r="C48">
        <v>-4040.18</v>
      </c>
    </row>
    <row r="49" spans="1:3" x14ac:dyDescent="0.2">
      <c r="A49" t="s">
        <v>1762</v>
      </c>
      <c r="B49">
        <v>2020</v>
      </c>
      <c r="C49">
        <v>-11482.78</v>
      </c>
    </row>
    <row r="50" spans="1:3" x14ac:dyDescent="0.2">
      <c r="A50" t="s">
        <v>1763</v>
      </c>
      <c r="B50">
        <v>2020</v>
      </c>
      <c r="C50">
        <v>-48190.8</v>
      </c>
    </row>
    <row r="51" spans="1:3" x14ac:dyDescent="0.2">
      <c r="A51" t="s">
        <v>1764</v>
      </c>
      <c r="B51">
        <v>2020</v>
      </c>
      <c r="C51">
        <v>0</v>
      </c>
    </row>
    <row r="52" spans="1:3" x14ac:dyDescent="0.2">
      <c r="A52" t="s">
        <v>1765</v>
      </c>
      <c r="B52">
        <v>2020</v>
      </c>
      <c r="C52">
        <v>0</v>
      </c>
    </row>
    <row r="53" spans="1:3" x14ac:dyDescent="0.2">
      <c r="A53" t="s">
        <v>1766</v>
      </c>
      <c r="B53">
        <v>2020</v>
      </c>
      <c r="C53">
        <v>0</v>
      </c>
    </row>
    <row r="54" spans="1:3" x14ac:dyDescent="0.2">
      <c r="A54" t="s">
        <v>1767</v>
      </c>
      <c r="B54">
        <v>2020</v>
      </c>
      <c r="C54">
        <v>0</v>
      </c>
    </row>
    <row r="55" spans="1:3" x14ac:dyDescent="0.2">
      <c r="A55" t="s">
        <v>1768</v>
      </c>
      <c r="B55">
        <v>2020</v>
      </c>
      <c r="C55">
        <v>0</v>
      </c>
    </row>
    <row r="56" spans="1:3" x14ac:dyDescent="0.2">
      <c r="A56" t="s">
        <v>1769</v>
      </c>
      <c r="B56">
        <v>2020</v>
      </c>
      <c r="C56">
        <v>0</v>
      </c>
    </row>
    <row r="57" spans="1:3" x14ac:dyDescent="0.2">
      <c r="A57" t="s">
        <v>1770</v>
      </c>
      <c r="B57">
        <v>2020</v>
      </c>
      <c r="C57">
        <v>0</v>
      </c>
    </row>
    <row r="58" spans="1:3" x14ac:dyDescent="0.2">
      <c r="A58" t="s">
        <v>1771</v>
      </c>
      <c r="B58">
        <v>2020</v>
      </c>
      <c r="C58">
        <v>-129.54</v>
      </c>
    </row>
    <row r="59" spans="1:3" x14ac:dyDescent="0.2">
      <c r="A59" t="s">
        <v>1772</v>
      </c>
      <c r="B59">
        <v>2020</v>
      </c>
      <c r="C59">
        <v>-882.39</v>
      </c>
    </row>
    <row r="60" spans="1:3" x14ac:dyDescent="0.2">
      <c r="A60" t="s">
        <v>1773</v>
      </c>
      <c r="B60">
        <v>2020</v>
      </c>
      <c r="C60">
        <v>0</v>
      </c>
    </row>
    <row r="61" spans="1:3" x14ac:dyDescent="0.2">
      <c r="A61" t="s">
        <v>1774</v>
      </c>
      <c r="B61">
        <v>2020</v>
      </c>
      <c r="C61">
        <v>0</v>
      </c>
    </row>
    <row r="62" spans="1:3" x14ac:dyDescent="0.2">
      <c r="A62" t="s">
        <v>1775</v>
      </c>
      <c r="B62">
        <v>2020</v>
      </c>
      <c r="C62">
        <v>-1451.65</v>
      </c>
    </row>
    <row r="63" spans="1:3" x14ac:dyDescent="0.2">
      <c r="A63" t="s">
        <v>1776</v>
      </c>
      <c r="B63">
        <v>2020</v>
      </c>
      <c r="C63">
        <v>-1760.73</v>
      </c>
    </row>
    <row r="64" spans="1:3" x14ac:dyDescent="0.2">
      <c r="A64" t="s">
        <v>1777</v>
      </c>
      <c r="B64">
        <v>2020</v>
      </c>
      <c r="C64">
        <v>0</v>
      </c>
    </row>
    <row r="65" spans="1:3" x14ac:dyDescent="0.2">
      <c r="A65" t="s">
        <v>1778</v>
      </c>
      <c r="B65">
        <v>2020</v>
      </c>
      <c r="C65">
        <v>0</v>
      </c>
    </row>
    <row r="66" spans="1:3" x14ac:dyDescent="0.2">
      <c r="A66" t="s">
        <v>1779</v>
      </c>
      <c r="B66">
        <v>2020</v>
      </c>
      <c r="C66">
        <v>0</v>
      </c>
    </row>
    <row r="67" spans="1:3" x14ac:dyDescent="0.2">
      <c r="A67" t="s">
        <v>1780</v>
      </c>
      <c r="B67">
        <v>2020</v>
      </c>
      <c r="C67">
        <v>-22.74</v>
      </c>
    </row>
    <row r="68" spans="1:3" x14ac:dyDescent="0.2">
      <c r="A68" t="s">
        <v>1781</v>
      </c>
      <c r="B68">
        <v>2020</v>
      </c>
      <c r="C68">
        <v>-22.74</v>
      </c>
    </row>
    <row r="69" spans="1:3" x14ac:dyDescent="0.2">
      <c r="A69" t="s">
        <v>1782</v>
      </c>
      <c r="B69">
        <v>2020</v>
      </c>
      <c r="C69">
        <v>0</v>
      </c>
    </row>
    <row r="70" spans="1:3" x14ac:dyDescent="0.2">
      <c r="A70" t="s">
        <v>1783</v>
      </c>
      <c r="B70">
        <v>2020</v>
      </c>
      <c r="C70">
        <v>0</v>
      </c>
    </row>
    <row r="71" spans="1:3" x14ac:dyDescent="0.2">
      <c r="A71" t="s">
        <v>1784</v>
      </c>
      <c r="B71">
        <v>2020</v>
      </c>
      <c r="C71">
        <v>6984.88</v>
      </c>
    </row>
    <row r="72" spans="1:3" x14ac:dyDescent="0.2">
      <c r="A72" t="s">
        <v>1785</v>
      </c>
      <c r="B72">
        <v>2020</v>
      </c>
      <c r="C72">
        <v>35133.86</v>
      </c>
    </row>
    <row r="73" spans="1:3" x14ac:dyDescent="0.2">
      <c r="A73" t="s">
        <v>1786</v>
      </c>
      <c r="B73">
        <v>2020</v>
      </c>
      <c r="C73">
        <v>0</v>
      </c>
    </row>
    <row r="74" spans="1:3" x14ac:dyDescent="0.2">
      <c r="A74" t="s">
        <v>1787</v>
      </c>
      <c r="B74">
        <v>2020</v>
      </c>
      <c r="C74">
        <v>0</v>
      </c>
    </row>
    <row r="75" spans="1:3" x14ac:dyDescent="0.2">
      <c r="A75" t="s">
        <v>1788</v>
      </c>
      <c r="B75">
        <v>2020</v>
      </c>
      <c r="C75">
        <v>7509.23</v>
      </c>
    </row>
    <row r="76" spans="1:3" x14ac:dyDescent="0.2">
      <c r="A76" t="s">
        <v>1789</v>
      </c>
      <c r="B76">
        <v>2020</v>
      </c>
      <c r="C76">
        <v>44922.82</v>
      </c>
    </row>
    <row r="77" spans="1:3" x14ac:dyDescent="0.2">
      <c r="A77" t="s">
        <v>1790</v>
      </c>
      <c r="B77">
        <v>2020</v>
      </c>
      <c r="C77">
        <v>0</v>
      </c>
    </row>
    <row r="78" spans="1:3" x14ac:dyDescent="0.2">
      <c r="A78" t="s">
        <v>1791</v>
      </c>
      <c r="B78">
        <v>2020</v>
      </c>
      <c r="C78">
        <v>0</v>
      </c>
    </row>
    <row r="79" spans="1:3" x14ac:dyDescent="0.2">
      <c r="A79" t="s">
        <v>1792</v>
      </c>
      <c r="B79">
        <v>2020</v>
      </c>
      <c r="C79">
        <v>0</v>
      </c>
    </row>
    <row r="80" spans="1:3" x14ac:dyDescent="0.2">
      <c r="A80" t="s">
        <v>1793</v>
      </c>
      <c r="B80">
        <v>2020</v>
      </c>
      <c r="C80">
        <v>0</v>
      </c>
    </row>
    <row r="81" spans="1:3" x14ac:dyDescent="0.2">
      <c r="A81" t="s">
        <v>1794</v>
      </c>
      <c r="B81">
        <v>2020</v>
      </c>
      <c r="C81">
        <v>0</v>
      </c>
    </row>
    <row r="82" spans="1:3" x14ac:dyDescent="0.2">
      <c r="A82" t="s">
        <v>1795</v>
      </c>
      <c r="B82">
        <v>2020</v>
      </c>
      <c r="C82">
        <v>0</v>
      </c>
    </row>
    <row r="83" spans="1:3" x14ac:dyDescent="0.2">
      <c r="A83" t="s">
        <v>1796</v>
      </c>
      <c r="B83">
        <v>2020</v>
      </c>
      <c r="C83">
        <v>0</v>
      </c>
    </row>
    <row r="84" spans="1:3" x14ac:dyDescent="0.2">
      <c r="A84" t="s">
        <v>1797</v>
      </c>
      <c r="B84">
        <v>2020</v>
      </c>
      <c r="C84">
        <v>13916.51</v>
      </c>
    </row>
    <row r="85" spans="1:3" x14ac:dyDescent="0.2">
      <c r="A85" t="s">
        <v>1798</v>
      </c>
      <c r="B85">
        <v>2020</v>
      </c>
      <c r="C85">
        <v>20937.900000000001</v>
      </c>
    </row>
    <row r="86" spans="1:3" x14ac:dyDescent="0.2">
      <c r="A86" t="s">
        <v>1799</v>
      </c>
      <c r="B86">
        <v>2020</v>
      </c>
      <c r="C86">
        <v>9441.2900000000009</v>
      </c>
    </row>
    <row r="87" spans="1:3" x14ac:dyDescent="0.2">
      <c r="A87" t="s">
        <v>1800</v>
      </c>
      <c r="B87">
        <v>2020</v>
      </c>
      <c r="C87">
        <v>0</v>
      </c>
    </row>
    <row r="88" spans="1:3" x14ac:dyDescent="0.2">
      <c r="A88" t="s">
        <v>1801</v>
      </c>
      <c r="B88">
        <v>2020</v>
      </c>
      <c r="C88">
        <v>6343.06</v>
      </c>
    </row>
    <row r="89" spans="1:3" x14ac:dyDescent="0.2">
      <c r="A89" t="s">
        <v>1802</v>
      </c>
      <c r="B89">
        <v>2020</v>
      </c>
      <c r="C89">
        <v>35420.85</v>
      </c>
    </row>
    <row r="90" spans="1:3" x14ac:dyDescent="0.2">
      <c r="A90" t="s">
        <v>1803</v>
      </c>
      <c r="B90">
        <v>2020</v>
      </c>
      <c r="C90">
        <v>0</v>
      </c>
    </row>
    <row r="91" spans="1:3" x14ac:dyDescent="0.2">
      <c r="A91" t="s">
        <v>1804</v>
      </c>
      <c r="B91">
        <v>2020</v>
      </c>
      <c r="C91">
        <v>0</v>
      </c>
    </row>
    <row r="92" spans="1:3" x14ac:dyDescent="0.2">
      <c r="A92" t="s">
        <v>1805</v>
      </c>
      <c r="B92">
        <v>2020</v>
      </c>
      <c r="C92">
        <v>0</v>
      </c>
    </row>
    <row r="93" spans="1:3" x14ac:dyDescent="0.2">
      <c r="A93" t="s">
        <v>1806</v>
      </c>
      <c r="B93">
        <v>2020</v>
      </c>
      <c r="C93">
        <v>0</v>
      </c>
    </row>
    <row r="94" spans="1:3" x14ac:dyDescent="0.2">
      <c r="A94" t="s">
        <v>1807</v>
      </c>
      <c r="B94">
        <v>2020</v>
      </c>
      <c r="C94">
        <v>0</v>
      </c>
    </row>
    <row r="95" spans="1:3" x14ac:dyDescent="0.2">
      <c r="A95" t="s">
        <v>1808</v>
      </c>
      <c r="B95">
        <v>2020</v>
      </c>
      <c r="C95">
        <v>0</v>
      </c>
    </row>
    <row r="96" spans="1:3" x14ac:dyDescent="0.2">
      <c r="A96" t="s">
        <v>1809</v>
      </c>
      <c r="B96">
        <v>2020</v>
      </c>
      <c r="C96">
        <v>0</v>
      </c>
    </row>
    <row r="97" spans="1:3" x14ac:dyDescent="0.2">
      <c r="A97" t="s">
        <v>1810</v>
      </c>
      <c r="B97">
        <v>2020</v>
      </c>
      <c r="C97">
        <v>19933.62</v>
      </c>
    </row>
    <row r="98" spans="1:3" x14ac:dyDescent="0.2">
      <c r="A98" t="s">
        <v>1811</v>
      </c>
      <c r="B98">
        <v>2020</v>
      </c>
      <c r="C98">
        <v>28617.25</v>
      </c>
    </row>
    <row r="99" spans="1:3" x14ac:dyDescent="0.2">
      <c r="A99" t="s">
        <v>1812</v>
      </c>
      <c r="B99">
        <v>2020</v>
      </c>
      <c r="C99">
        <v>10412.299999999999</v>
      </c>
    </row>
    <row r="100" spans="1:3" x14ac:dyDescent="0.2">
      <c r="A100" t="s">
        <v>1813</v>
      </c>
      <c r="B100">
        <v>2020</v>
      </c>
      <c r="C100">
        <v>0</v>
      </c>
    </row>
    <row r="101" spans="1:3" x14ac:dyDescent="0.2">
      <c r="A101" t="s">
        <v>1814</v>
      </c>
      <c r="B101">
        <v>2020</v>
      </c>
      <c r="C101">
        <v>16211.55</v>
      </c>
    </row>
    <row r="102" spans="1:3" x14ac:dyDescent="0.2">
      <c r="A102" t="s">
        <v>1815</v>
      </c>
      <c r="B102">
        <v>2020</v>
      </c>
      <c r="C102">
        <v>22556.65</v>
      </c>
    </row>
    <row r="103" spans="1:3" x14ac:dyDescent="0.2">
      <c r="A103" t="s">
        <v>1816</v>
      </c>
      <c r="B103">
        <v>2020</v>
      </c>
      <c r="C103">
        <v>0</v>
      </c>
    </row>
    <row r="104" spans="1:3" x14ac:dyDescent="0.2">
      <c r="A104" t="s">
        <v>1817</v>
      </c>
      <c r="B104">
        <v>2020</v>
      </c>
      <c r="C104">
        <v>0</v>
      </c>
    </row>
    <row r="105" spans="1:3" x14ac:dyDescent="0.2">
      <c r="A105" t="s">
        <v>1818</v>
      </c>
      <c r="B105">
        <v>2020</v>
      </c>
      <c r="C105">
        <v>0</v>
      </c>
    </row>
    <row r="106" spans="1:3" x14ac:dyDescent="0.2">
      <c r="A106" t="s">
        <v>1819</v>
      </c>
      <c r="B106">
        <v>2020</v>
      </c>
      <c r="C106">
        <v>0</v>
      </c>
    </row>
    <row r="107" spans="1:3" x14ac:dyDescent="0.2">
      <c r="A107" t="s">
        <v>1820</v>
      </c>
      <c r="B107">
        <v>2020</v>
      </c>
      <c r="C107">
        <v>0</v>
      </c>
    </row>
    <row r="108" spans="1:3" x14ac:dyDescent="0.2">
      <c r="A108" t="s">
        <v>1821</v>
      </c>
      <c r="B108">
        <v>2020</v>
      </c>
      <c r="C108">
        <v>0</v>
      </c>
    </row>
    <row r="109" spans="1:3" x14ac:dyDescent="0.2">
      <c r="A109" t="s">
        <v>1822</v>
      </c>
      <c r="B109">
        <v>2020</v>
      </c>
      <c r="C109">
        <v>0</v>
      </c>
    </row>
    <row r="110" spans="1:3" x14ac:dyDescent="0.2">
      <c r="A110" t="s">
        <v>1823</v>
      </c>
      <c r="B110">
        <v>2020</v>
      </c>
      <c r="C110">
        <v>3314.47</v>
      </c>
    </row>
    <row r="111" spans="1:3" x14ac:dyDescent="0.2">
      <c r="A111" t="s">
        <v>1824</v>
      </c>
      <c r="B111">
        <v>2020</v>
      </c>
      <c r="C111">
        <v>3473.26</v>
      </c>
    </row>
    <row r="112" spans="1:3" x14ac:dyDescent="0.2">
      <c r="A112" t="s">
        <v>1825</v>
      </c>
      <c r="B112">
        <v>2020</v>
      </c>
      <c r="C112">
        <v>1773.18</v>
      </c>
    </row>
    <row r="113" spans="1:3" x14ac:dyDescent="0.2">
      <c r="A113" t="s">
        <v>1826</v>
      </c>
      <c r="B113">
        <v>2020</v>
      </c>
      <c r="C113">
        <v>0</v>
      </c>
    </row>
    <row r="114" spans="1:3" x14ac:dyDescent="0.2">
      <c r="A114" t="s">
        <v>1827</v>
      </c>
      <c r="B114">
        <v>2020</v>
      </c>
      <c r="C114">
        <v>2866.49</v>
      </c>
    </row>
    <row r="115" spans="1:3" x14ac:dyDescent="0.2">
      <c r="A115" t="s">
        <v>1828</v>
      </c>
      <c r="B115">
        <v>2020</v>
      </c>
      <c r="C115">
        <v>6406.64</v>
      </c>
    </row>
    <row r="116" spans="1:3" x14ac:dyDescent="0.2">
      <c r="A116" t="s">
        <v>1829</v>
      </c>
      <c r="B116">
        <v>2020</v>
      </c>
      <c r="C116">
        <v>0</v>
      </c>
    </row>
    <row r="117" spans="1:3" x14ac:dyDescent="0.2">
      <c r="A117" t="s">
        <v>1830</v>
      </c>
      <c r="B117">
        <v>2020</v>
      </c>
      <c r="C117">
        <v>0</v>
      </c>
    </row>
    <row r="118" spans="1:3" x14ac:dyDescent="0.2">
      <c r="A118" t="s">
        <v>1831</v>
      </c>
      <c r="B118">
        <v>2020</v>
      </c>
      <c r="C118">
        <v>0</v>
      </c>
    </row>
    <row r="119" spans="1:3" x14ac:dyDescent="0.2">
      <c r="A119" t="s">
        <v>1832</v>
      </c>
      <c r="B119">
        <v>2020</v>
      </c>
      <c r="C119">
        <v>0</v>
      </c>
    </row>
    <row r="120" spans="1:3" x14ac:dyDescent="0.2">
      <c r="A120" t="s">
        <v>1833</v>
      </c>
      <c r="B120">
        <v>2020</v>
      </c>
      <c r="C120">
        <v>0</v>
      </c>
    </row>
    <row r="121" spans="1:3" x14ac:dyDescent="0.2">
      <c r="A121" t="s">
        <v>1834</v>
      </c>
      <c r="B121">
        <v>2020</v>
      </c>
      <c r="C121">
        <v>0</v>
      </c>
    </row>
    <row r="122" spans="1:3" x14ac:dyDescent="0.2">
      <c r="A122" t="s">
        <v>1835</v>
      </c>
      <c r="B122">
        <v>2020</v>
      </c>
      <c r="C122">
        <v>0</v>
      </c>
    </row>
    <row r="123" spans="1:3" x14ac:dyDescent="0.2">
      <c r="A123" t="s">
        <v>1836</v>
      </c>
      <c r="B123">
        <v>2020</v>
      </c>
      <c r="C123">
        <v>129.54</v>
      </c>
    </row>
    <row r="124" spans="1:3" x14ac:dyDescent="0.2">
      <c r="A124" t="s">
        <v>1837</v>
      </c>
      <c r="B124">
        <v>2020</v>
      </c>
      <c r="C124">
        <v>942.59</v>
      </c>
    </row>
    <row r="125" spans="1:3" x14ac:dyDescent="0.2">
      <c r="A125" t="s">
        <v>1838</v>
      </c>
      <c r="B125">
        <v>2020</v>
      </c>
      <c r="C125">
        <v>0</v>
      </c>
    </row>
    <row r="126" spans="1:3" x14ac:dyDescent="0.2">
      <c r="A126" t="s">
        <v>1839</v>
      </c>
      <c r="B126">
        <v>2020</v>
      </c>
      <c r="C126">
        <v>0</v>
      </c>
    </row>
    <row r="127" spans="1:3" x14ac:dyDescent="0.2">
      <c r="A127" t="s">
        <v>1840</v>
      </c>
      <c r="B127">
        <v>2020</v>
      </c>
      <c r="C127">
        <v>0</v>
      </c>
    </row>
    <row r="128" spans="1:3" x14ac:dyDescent="0.2">
      <c r="A128" t="s">
        <v>1841</v>
      </c>
      <c r="B128">
        <v>2020</v>
      </c>
      <c r="C128">
        <v>2580.91</v>
      </c>
    </row>
    <row r="129" spans="1:3" x14ac:dyDescent="0.2">
      <c r="A129" t="s">
        <v>1842</v>
      </c>
      <c r="B129">
        <v>2020</v>
      </c>
      <c r="C129">
        <v>0</v>
      </c>
    </row>
    <row r="130" spans="1:3" x14ac:dyDescent="0.2">
      <c r="A130" t="s">
        <v>1843</v>
      </c>
      <c r="B130">
        <v>2020</v>
      </c>
      <c r="C130">
        <v>391.42</v>
      </c>
    </row>
    <row r="131" spans="1:3" x14ac:dyDescent="0.2">
      <c r="A131" t="s">
        <v>1844</v>
      </c>
      <c r="B131">
        <v>2020</v>
      </c>
      <c r="C131">
        <v>0</v>
      </c>
    </row>
    <row r="132" spans="1:3" x14ac:dyDescent="0.2">
      <c r="A132" t="s">
        <v>1845</v>
      </c>
      <c r="B132">
        <v>2020</v>
      </c>
      <c r="C132">
        <v>0</v>
      </c>
    </row>
    <row r="133" spans="1:3" x14ac:dyDescent="0.2">
      <c r="A133" t="s">
        <v>1846</v>
      </c>
      <c r="B133">
        <v>2020</v>
      </c>
      <c r="C133">
        <v>0</v>
      </c>
    </row>
    <row r="134" spans="1:3" x14ac:dyDescent="0.2">
      <c r="A134" t="s">
        <v>1847</v>
      </c>
      <c r="B134">
        <v>2020</v>
      </c>
      <c r="C134">
        <v>0</v>
      </c>
    </row>
    <row r="135" spans="1:3" x14ac:dyDescent="0.2">
      <c r="A135" t="s">
        <v>1848</v>
      </c>
      <c r="B135">
        <v>2020</v>
      </c>
      <c r="C135">
        <v>0</v>
      </c>
    </row>
    <row r="136" spans="1:3" x14ac:dyDescent="0.2">
      <c r="A136" t="s">
        <v>1849</v>
      </c>
      <c r="B136">
        <v>2020</v>
      </c>
      <c r="C136">
        <v>0</v>
      </c>
    </row>
    <row r="137" spans="1:3" x14ac:dyDescent="0.2">
      <c r="A137" t="s">
        <v>1850</v>
      </c>
      <c r="B137">
        <v>2020</v>
      </c>
      <c r="C137">
        <v>0</v>
      </c>
    </row>
    <row r="138" spans="1:3" x14ac:dyDescent="0.2">
      <c r="A138" t="s">
        <v>1851</v>
      </c>
      <c r="B138">
        <v>2020</v>
      </c>
      <c r="C138">
        <v>0</v>
      </c>
    </row>
    <row r="139" spans="1:3" x14ac:dyDescent="0.2">
      <c r="A139" t="s">
        <v>1852</v>
      </c>
      <c r="B139">
        <v>2020</v>
      </c>
      <c r="C139">
        <v>0</v>
      </c>
    </row>
    <row r="140" spans="1:3" x14ac:dyDescent="0.2">
      <c r="A140" t="s">
        <v>1853</v>
      </c>
      <c r="B140">
        <v>2020</v>
      </c>
      <c r="C140">
        <v>0</v>
      </c>
    </row>
    <row r="141" spans="1:3" x14ac:dyDescent="0.2">
      <c r="A141" t="s">
        <v>1854</v>
      </c>
      <c r="B141">
        <v>2020</v>
      </c>
      <c r="C141">
        <v>0</v>
      </c>
    </row>
    <row r="142" spans="1:3" x14ac:dyDescent="0.2">
      <c r="A142" t="s">
        <v>1855</v>
      </c>
      <c r="B142">
        <v>2020</v>
      </c>
      <c r="C142">
        <v>0</v>
      </c>
    </row>
    <row r="143" spans="1:3" x14ac:dyDescent="0.2">
      <c r="A143" t="s">
        <v>1856</v>
      </c>
      <c r="B143">
        <v>2020</v>
      </c>
      <c r="C143">
        <v>0</v>
      </c>
    </row>
    <row r="144" spans="1:3" x14ac:dyDescent="0.2">
      <c r="A144" t="s">
        <v>1857</v>
      </c>
      <c r="B144">
        <v>2020</v>
      </c>
      <c r="C144">
        <v>0</v>
      </c>
    </row>
    <row r="145" spans="1:3" x14ac:dyDescent="0.2">
      <c r="A145" t="s">
        <v>1858</v>
      </c>
      <c r="B145">
        <v>2020</v>
      </c>
      <c r="C145">
        <v>0</v>
      </c>
    </row>
    <row r="146" spans="1:3" x14ac:dyDescent="0.2">
      <c r="A146" t="s">
        <v>1859</v>
      </c>
      <c r="B146">
        <v>2020</v>
      </c>
      <c r="C146">
        <v>0</v>
      </c>
    </row>
    <row r="147" spans="1:3" x14ac:dyDescent="0.2">
      <c r="A147" t="s">
        <v>1860</v>
      </c>
      <c r="B147">
        <v>2020</v>
      </c>
      <c r="C147">
        <v>0</v>
      </c>
    </row>
    <row r="148" spans="1:3" x14ac:dyDescent="0.2">
      <c r="A148" t="s">
        <v>1861</v>
      </c>
      <c r="B148">
        <v>2020</v>
      </c>
      <c r="C148">
        <v>0</v>
      </c>
    </row>
    <row r="149" spans="1:3" x14ac:dyDescent="0.2">
      <c r="A149" t="s">
        <v>1862</v>
      </c>
      <c r="B149">
        <v>2020</v>
      </c>
      <c r="C149">
        <v>0</v>
      </c>
    </row>
    <row r="150" spans="1:3" x14ac:dyDescent="0.2">
      <c r="A150" t="s">
        <v>1863</v>
      </c>
      <c r="B150">
        <v>2020</v>
      </c>
      <c r="C150">
        <v>0</v>
      </c>
    </row>
    <row r="151" spans="1:3" x14ac:dyDescent="0.2">
      <c r="A151" t="s">
        <v>1864</v>
      </c>
      <c r="B151">
        <v>2020</v>
      </c>
      <c r="C151">
        <v>0</v>
      </c>
    </row>
    <row r="152" spans="1:3" x14ac:dyDescent="0.2">
      <c r="A152" t="s">
        <v>1865</v>
      </c>
      <c r="B152">
        <v>2020</v>
      </c>
      <c r="C152">
        <v>0</v>
      </c>
    </row>
    <row r="153" spans="1:3" x14ac:dyDescent="0.2">
      <c r="A153" t="s">
        <v>1866</v>
      </c>
      <c r="B153">
        <v>2020</v>
      </c>
      <c r="C153">
        <v>0</v>
      </c>
    </row>
    <row r="154" spans="1:3" x14ac:dyDescent="0.2">
      <c r="A154" t="s">
        <v>1867</v>
      </c>
      <c r="B154">
        <v>2020</v>
      </c>
      <c r="C154">
        <v>0</v>
      </c>
    </row>
    <row r="155" spans="1:3" x14ac:dyDescent="0.2">
      <c r="A155" t="s">
        <v>1868</v>
      </c>
      <c r="B155">
        <v>2020</v>
      </c>
      <c r="C155">
        <v>0</v>
      </c>
    </row>
    <row r="156" spans="1:3" x14ac:dyDescent="0.2">
      <c r="A156" t="s">
        <v>1869</v>
      </c>
      <c r="B156">
        <v>2020</v>
      </c>
      <c r="C156">
        <v>0</v>
      </c>
    </row>
    <row r="157" spans="1:3" x14ac:dyDescent="0.2">
      <c r="A157" t="s">
        <v>1870</v>
      </c>
      <c r="B157">
        <v>2020</v>
      </c>
      <c r="C157">
        <v>0</v>
      </c>
    </row>
    <row r="158" spans="1:3" x14ac:dyDescent="0.2">
      <c r="A158" t="s">
        <v>1871</v>
      </c>
      <c r="B158">
        <v>2020</v>
      </c>
      <c r="C158">
        <v>0</v>
      </c>
    </row>
    <row r="159" spans="1:3" x14ac:dyDescent="0.2">
      <c r="A159" t="s">
        <v>1872</v>
      </c>
      <c r="B159">
        <v>2020</v>
      </c>
      <c r="C159">
        <v>0</v>
      </c>
    </row>
    <row r="160" spans="1:3" x14ac:dyDescent="0.2">
      <c r="A160" t="s">
        <v>1873</v>
      </c>
      <c r="B160">
        <v>2020</v>
      </c>
      <c r="C160">
        <v>0</v>
      </c>
    </row>
    <row r="161" spans="1:3" x14ac:dyDescent="0.2">
      <c r="A161" t="s">
        <v>1874</v>
      </c>
      <c r="B161">
        <v>2020</v>
      </c>
      <c r="C161">
        <v>0</v>
      </c>
    </row>
    <row r="162" spans="1:3" x14ac:dyDescent="0.2">
      <c r="A162" t="s">
        <v>1875</v>
      </c>
      <c r="B162">
        <v>2020</v>
      </c>
      <c r="C162">
        <v>0</v>
      </c>
    </row>
    <row r="163" spans="1:3" x14ac:dyDescent="0.2">
      <c r="A163" t="s">
        <v>1876</v>
      </c>
      <c r="B163">
        <v>2020</v>
      </c>
      <c r="C163">
        <v>0</v>
      </c>
    </row>
    <row r="164" spans="1:3" x14ac:dyDescent="0.2">
      <c r="A164" t="s">
        <v>1877</v>
      </c>
      <c r="B164">
        <v>2020</v>
      </c>
      <c r="C164">
        <v>0</v>
      </c>
    </row>
    <row r="165" spans="1:3" x14ac:dyDescent="0.2">
      <c r="A165" t="s">
        <v>1878</v>
      </c>
      <c r="B165">
        <v>2020</v>
      </c>
      <c r="C165">
        <v>0</v>
      </c>
    </row>
    <row r="166" spans="1:3" x14ac:dyDescent="0.2">
      <c r="A166" t="s">
        <v>1879</v>
      </c>
      <c r="B166">
        <v>2020</v>
      </c>
      <c r="C166">
        <v>0</v>
      </c>
    </row>
    <row r="167" spans="1:3" x14ac:dyDescent="0.2">
      <c r="A167" t="s">
        <v>1880</v>
      </c>
      <c r="B167">
        <v>2020</v>
      </c>
      <c r="C167">
        <v>0</v>
      </c>
    </row>
    <row r="168" spans="1:3" x14ac:dyDescent="0.2">
      <c r="A168" t="s">
        <v>1881</v>
      </c>
      <c r="B168">
        <v>2020</v>
      </c>
      <c r="C168">
        <v>0</v>
      </c>
    </row>
    <row r="169" spans="1:3" x14ac:dyDescent="0.2">
      <c r="A169" t="s">
        <v>1882</v>
      </c>
      <c r="B169">
        <v>2020</v>
      </c>
      <c r="C169">
        <v>0</v>
      </c>
    </row>
    <row r="170" spans="1:3" x14ac:dyDescent="0.2">
      <c r="A170" t="s">
        <v>1883</v>
      </c>
      <c r="B170">
        <v>2020</v>
      </c>
      <c r="C170">
        <v>0</v>
      </c>
    </row>
    <row r="171" spans="1:3" x14ac:dyDescent="0.2">
      <c r="A171" t="s">
        <v>1884</v>
      </c>
      <c r="B171">
        <v>2020</v>
      </c>
      <c r="C171">
        <v>0</v>
      </c>
    </row>
    <row r="172" spans="1:3" x14ac:dyDescent="0.2">
      <c r="A172" t="s">
        <v>1885</v>
      </c>
      <c r="B172">
        <v>2020</v>
      </c>
      <c r="C172">
        <v>0</v>
      </c>
    </row>
    <row r="173" spans="1:3" x14ac:dyDescent="0.2">
      <c r="A173" t="s">
        <v>1886</v>
      </c>
      <c r="B173">
        <v>2020</v>
      </c>
      <c r="C173">
        <v>0</v>
      </c>
    </row>
    <row r="174" spans="1:3" x14ac:dyDescent="0.2">
      <c r="A174" t="s">
        <v>1887</v>
      </c>
      <c r="B174">
        <v>2020</v>
      </c>
      <c r="C174">
        <v>0</v>
      </c>
    </row>
    <row r="175" spans="1:3" x14ac:dyDescent="0.2">
      <c r="A175" t="s">
        <v>1888</v>
      </c>
      <c r="B175">
        <v>2020</v>
      </c>
      <c r="C175">
        <v>0</v>
      </c>
    </row>
    <row r="176" spans="1:3" x14ac:dyDescent="0.2">
      <c r="A176" t="s">
        <v>1889</v>
      </c>
      <c r="B176">
        <v>2020</v>
      </c>
      <c r="C176">
        <v>0</v>
      </c>
    </row>
    <row r="177" spans="1:3" x14ac:dyDescent="0.2">
      <c r="A177" t="s">
        <v>1890</v>
      </c>
      <c r="B177">
        <v>2020</v>
      </c>
      <c r="C177">
        <v>0</v>
      </c>
    </row>
    <row r="178" spans="1:3" x14ac:dyDescent="0.2">
      <c r="A178" t="s">
        <v>1891</v>
      </c>
      <c r="B178">
        <v>2020</v>
      </c>
      <c r="C178">
        <v>0</v>
      </c>
    </row>
    <row r="179" spans="1:3" x14ac:dyDescent="0.2">
      <c r="A179" t="s">
        <v>1892</v>
      </c>
      <c r="B179">
        <v>2020</v>
      </c>
      <c r="C179">
        <v>0</v>
      </c>
    </row>
    <row r="180" spans="1:3" x14ac:dyDescent="0.2">
      <c r="A180" t="s">
        <v>1893</v>
      </c>
      <c r="B180">
        <v>2020</v>
      </c>
      <c r="C180">
        <v>0</v>
      </c>
    </row>
    <row r="181" spans="1:3" x14ac:dyDescent="0.2">
      <c r="A181" t="s">
        <v>1894</v>
      </c>
      <c r="B181">
        <v>2020</v>
      </c>
      <c r="C181">
        <v>0</v>
      </c>
    </row>
    <row r="182" spans="1:3" x14ac:dyDescent="0.2">
      <c r="A182" t="s">
        <v>1895</v>
      </c>
      <c r="B182">
        <v>2020</v>
      </c>
      <c r="C182">
        <v>1000.21</v>
      </c>
    </row>
    <row r="183" spans="1:3" x14ac:dyDescent="0.2">
      <c r="A183" t="s">
        <v>1896</v>
      </c>
      <c r="B183">
        <v>2020</v>
      </c>
      <c r="C183">
        <v>1511.31</v>
      </c>
    </row>
    <row r="184" spans="1:3" x14ac:dyDescent="0.2">
      <c r="A184" t="s">
        <v>1897</v>
      </c>
      <c r="B184">
        <v>2020</v>
      </c>
      <c r="C184">
        <v>1038.6300000000001</v>
      </c>
    </row>
    <row r="185" spans="1:3" x14ac:dyDescent="0.2">
      <c r="A185" t="s">
        <v>1898</v>
      </c>
      <c r="B185">
        <v>2020</v>
      </c>
      <c r="C185">
        <v>0</v>
      </c>
    </row>
    <row r="186" spans="1:3" x14ac:dyDescent="0.2">
      <c r="A186" t="s">
        <v>1899</v>
      </c>
      <c r="B186">
        <v>2020</v>
      </c>
      <c r="C186">
        <v>0</v>
      </c>
    </row>
    <row r="187" spans="1:3" x14ac:dyDescent="0.2">
      <c r="A187" t="s">
        <v>1900</v>
      </c>
      <c r="B187">
        <v>2020</v>
      </c>
      <c r="C187">
        <v>0</v>
      </c>
    </row>
    <row r="188" spans="1:3" x14ac:dyDescent="0.2">
      <c r="A188" t="s">
        <v>1901</v>
      </c>
      <c r="B188">
        <v>2020</v>
      </c>
      <c r="C188">
        <v>0</v>
      </c>
    </row>
    <row r="189" spans="1:3" x14ac:dyDescent="0.2">
      <c r="A189" t="s">
        <v>1902</v>
      </c>
      <c r="B189">
        <v>2020</v>
      </c>
      <c r="C189">
        <v>0</v>
      </c>
    </row>
    <row r="190" spans="1:3" x14ac:dyDescent="0.2">
      <c r="A190" t="s">
        <v>1903</v>
      </c>
      <c r="B190">
        <v>2020</v>
      </c>
      <c r="C190">
        <v>0</v>
      </c>
    </row>
    <row r="191" spans="1:3" x14ac:dyDescent="0.2">
      <c r="A191" t="s">
        <v>1904</v>
      </c>
      <c r="B191">
        <v>2020</v>
      </c>
      <c r="C191">
        <v>0</v>
      </c>
    </row>
    <row r="192" spans="1:3" x14ac:dyDescent="0.2">
      <c r="A192" t="s">
        <v>1905</v>
      </c>
      <c r="B192">
        <v>2020</v>
      </c>
      <c r="C192">
        <v>0</v>
      </c>
    </row>
    <row r="193" spans="1:3" x14ac:dyDescent="0.2">
      <c r="A193" t="s">
        <v>1906</v>
      </c>
      <c r="B193">
        <v>2020</v>
      </c>
      <c r="C193">
        <v>0</v>
      </c>
    </row>
    <row r="194" spans="1:3" x14ac:dyDescent="0.2">
      <c r="A194" t="s">
        <v>1907</v>
      </c>
      <c r="B194">
        <v>2020</v>
      </c>
      <c r="C194">
        <v>0</v>
      </c>
    </row>
    <row r="195" spans="1:3" x14ac:dyDescent="0.2">
      <c r="A195" t="s">
        <v>1908</v>
      </c>
      <c r="B195">
        <v>2020</v>
      </c>
      <c r="C195">
        <v>0</v>
      </c>
    </row>
    <row r="196" spans="1:3" x14ac:dyDescent="0.2">
      <c r="A196" t="s">
        <v>1909</v>
      </c>
      <c r="B196">
        <v>2020</v>
      </c>
      <c r="C196">
        <v>0</v>
      </c>
    </row>
    <row r="197" spans="1:3" x14ac:dyDescent="0.2">
      <c r="A197" t="s">
        <v>1910</v>
      </c>
      <c r="B197">
        <v>2020</v>
      </c>
      <c r="C197">
        <v>0</v>
      </c>
    </row>
    <row r="198" spans="1:3" x14ac:dyDescent="0.2">
      <c r="A198" t="s">
        <v>1911</v>
      </c>
      <c r="B198">
        <v>2020</v>
      </c>
      <c r="C198">
        <v>0</v>
      </c>
    </row>
    <row r="199" spans="1:3" x14ac:dyDescent="0.2">
      <c r="A199" t="s">
        <v>1912</v>
      </c>
      <c r="B199">
        <v>2020</v>
      </c>
      <c r="C199">
        <v>0</v>
      </c>
    </row>
    <row r="200" spans="1:3" x14ac:dyDescent="0.2">
      <c r="A200" t="s">
        <v>1913</v>
      </c>
      <c r="B200">
        <v>2020</v>
      </c>
      <c r="C200">
        <v>0</v>
      </c>
    </row>
    <row r="201" spans="1:3" x14ac:dyDescent="0.2">
      <c r="A201" t="s">
        <v>1914</v>
      </c>
      <c r="B201">
        <v>2020</v>
      </c>
      <c r="C201">
        <v>0</v>
      </c>
    </row>
    <row r="202" spans="1:3" x14ac:dyDescent="0.2">
      <c r="A202" t="s">
        <v>1915</v>
      </c>
      <c r="B202">
        <v>2020</v>
      </c>
      <c r="C202">
        <v>0</v>
      </c>
    </row>
    <row r="203" spans="1:3" x14ac:dyDescent="0.2">
      <c r="A203" t="s">
        <v>1916</v>
      </c>
      <c r="B203">
        <v>2020</v>
      </c>
      <c r="C203">
        <v>0</v>
      </c>
    </row>
    <row r="204" spans="1:3" x14ac:dyDescent="0.2">
      <c r="A204" t="s">
        <v>1917</v>
      </c>
      <c r="B204">
        <v>2020</v>
      </c>
      <c r="C204">
        <v>0</v>
      </c>
    </row>
    <row r="205" spans="1:3" x14ac:dyDescent="0.2">
      <c r="A205" t="s">
        <v>1918</v>
      </c>
      <c r="B205">
        <v>2020</v>
      </c>
      <c r="C205">
        <v>0</v>
      </c>
    </row>
    <row r="206" spans="1:3" x14ac:dyDescent="0.2">
      <c r="A206" t="s">
        <v>1919</v>
      </c>
      <c r="B206">
        <v>2020</v>
      </c>
      <c r="C206">
        <v>0</v>
      </c>
    </row>
    <row r="207" spans="1:3" x14ac:dyDescent="0.2">
      <c r="A207" t="s">
        <v>1920</v>
      </c>
      <c r="B207">
        <v>2020</v>
      </c>
      <c r="C207">
        <v>0</v>
      </c>
    </row>
    <row r="208" spans="1:3" x14ac:dyDescent="0.2">
      <c r="A208" t="s">
        <v>1921</v>
      </c>
      <c r="B208">
        <v>2020</v>
      </c>
      <c r="C208">
        <v>0</v>
      </c>
    </row>
    <row r="209" spans="1:3" x14ac:dyDescent="0.2">
      <c r="A209" t="s">
        <v>1922</v>
      </c>
      <c r="B209">
        <v>2020</v>
      </c>
      <c r="C209">
        <v>0</v>
      </c>
    </row>
    <row r="210" spans="1:3" x14ac:dyDescent="0.2">
      <c r="A210" t="s">
        <v>1923</v>
      </c>
      <c r="B210">
        <v>2020</v>
      </c>
      <c r="C210">
        <v>0</v>
      </c>
    </row>
    <row r="211" spans="1:3" x14ac:dyDescent="0.2">
      <c r="A211" t="s">
        <v>1924</v>
      </c>
      <c r="B211">
        <v>2020</v>
      </c>
      <c r="C211">
        <v>0</v>
      </c>
    </row>
    <row r="212" spans="1:3" x14ac:dyDescent="0.2">
      <c r="A212" t="s">
        <v>1925</v>
      </c>
      <c r="B212">
        <v>2020</v>
      </c>
      <c r="C212">
        <v>0</v>
      </c>
    </row>
    <row r="213" spans="1:3" x14ac:dyDescent="0.2">
      <c r="A213" t="s">
        <v>1926</v>
      </c>
      <c r="B213">
        <v>2020</v>
      </c>
      <c r="C213">
        <v>0</v>
      </c>
    </row>
    <row r="214" spans="1:3" x14ac:dyDescent="0.2">
      <c r="A214" t="s">
        <v>1927</v>
      </c>
      <c r="B214">
        <v>2020</v>
      </c>
      <c r="C214">
        <v>0</v>
      </c>
    </row>
    <row r="215" spans="1:3" x14ac:dyDescent="0.2">
      <c r="A215" t="s">
        <v>1928</v>
      </c>
      <c r="B215">
        <v>2020</v>
      </c>
      <c r="C215">
        <v>0</v>
      </c>
    </row>
    <row r="216" spans="1:3" x14ac:dyDescent="0.2">
      <c r="A216" t="s">
        <v>1929</v>
      </c>
      <c r="B216">
        <v>2020</v>
      </c>
      <c r="C216">
        <v>0</v>
      </c>
    </row>
    <row r="217" spans="1:3" x14ac:dyDescent="0.2">
      <c r="A217" t="s">
        <v>1930</v>
      </c>
      <c r="B217">
        <v>2020</v>
      </c>
      <c r="C217">
        <v>0</v>
      </c>
    </row>
    <row r="218" spans="1:3" x14ac:dyDescent="0.2">
      <c r="A218" t="s">
        <v>1931</v>
      </c>
      <c r="B218">
        <v>2020</v>
      </c>
      <c r="C218">
        <v>0</v>
      </c>
    </row>
    <row r="219" spans="1:3" x14ac:dyDescent="0.2">
      <c r="A219" t="s">
        <v>1932</v>
      </c>
      <c r="B219">
        <v>2020</v>
      </c>
      <c r="C219">
        <v>0</v>
      </c>
    </row>
    <row r="220" spans="1:3" x14ac:dyDescent="0.2">
      <c r="A220" t="s">
        <v>1933</v>
      </c>
      <c r="B220">
        <v>2020</v>
      </c>
      <c r="C220">
        <v>0</v>
      </c>
    </row>
    <row r="221" spans="1:3" x14ac:dyDescent="0.2">
      <c r="A221" t="s">
        <v>1934</v>
      </c>
      <c r="B221">
        <v>2020</v>
      </c>
      <c r="C221">
        <v>0</v>
      </c>
    </row>
    <row r="222" spans="1:3" x14ac:dyDescent="0.2">
      <c r="A222" t="s">
        <v>1935</v>
      </c>
      <c r="B222">
        <v>2020</v>
      </c>
      <c r="C222">
        <v>0</v>
      </c>
    </row>
    <row r="223" spans="1:3" x14ac:dyDescent="0.2">
      <c r="A223" t="s">
        <v>1936</v>
      </c>
      <c r="B223">
        <v>2020</v>
      </c>
      <c r="C223">
        <v>0</v>
      </c>
    </row>
    <row r="224" spans="1:3" x14ac:dyDescent="0.2">
      <c r="A224" t="s">
        <v>1937</v>
      </c>
      <c r="B224">
        <v>2020</v>
      </c>
      <c r="C224">
        <v>0</v>
      </c>
    </row>
    <row r="225" spans="1:3" x14ac:dyDescent="0.2">
      <c r="A225" t="s">
        <v>1938</v>
      </c>
      <c r="B225">
        <v>2020</v>
      </c>
      <c r="C225">
        <v>0</v>
      </c>
    </row>
    <row r="226" spans="1:3" x14ac:dyDescent="0.2">
      <c r="A226" t="s">
        <v>1939</v>
      </c>
      <c r="B226">
        <v>2020</v>
      </c>
      <c r="C226">
        <v>0</v>
      </c>
    </row>
    <row r="227" spans="1:3" x14ac:dyDescent="0.2">
      <c r="A227" t="s">
        <v>1940</v>
      </c>
      <c r="B227">
        <v>2020</v>
      </c>
      <c r="C227">
        <v>0</v>
      </c>
    </row>
    <row r="228" spans="1:3" x14ac:dyDescent="0.2">
      <c r="A228" t="s">
        <v>1941</v>
      </c>
      <c r="B228">
        <v>2020</v>
      </c>
      <c r="C228">
        <v>0</v>
      </c>
    </row>
    <row r="229" spans="1:3" x14ac:dyDescent="0.2">
      <c r="A229" t="s">
        <v>1942</v>
      </c>
      <c r="B229">
        <v>2020</v>
      </c>
      <c r="C229">
        <v>0</v>
      </c>
    </row>
    <row r="230" spans="1:3" x14ac:dyDescent="0.2">
      <c r="A230" t="s">
        <v>1943</v>
      </c>
      <c r="B230">
        <v>2020</v>
      </c>
      <c r="C230">
        <v>0</v>
      </c>
    </row>
    <row r="231" spans="1:3" x14ac:dyDescent="0.2">
      <c r="A231" t="s">
        <v>1944</v>
      </c>
      <c r="B231">
        <v>2020</v>
      </c>
      <c r="C231">
        <v>0</v>
      </c>
    </row>
    <row r="232" spans="1:3" x14ac:dyDescent="0.2">
      <c r="A232" t="s">
        <v>1945</v>
      </c>
      <c r="B232">
        <v>2020</v>
      </c>
      <c r="C232">
        <v>0</v>
      </c>
    </row>
    <row r="233" spans="1:3" x14ac:dyDescent="0.2">
      <c r="A233" t="s">
        <v>1946</v>
      </c>
      <c r="B233">
        <v>2020</v>
      </c>
      <c r="C233">
        <v>0</v>
      </c>
    </row>
    <row r="234" spans="1:3" x14ac:dyDescent="0.2">
      <c r="A234" t="s">
        <v>1947</v>
      </c>
      <c r="B234">
        <v>2020</v>
      </c>
      <c r="C234">
        <v>0</v>
      </c>
    </row>
    <row r="235" spans="1:3" x14ac:dyDescent="0.2">
      <c r="A235" t="s">
        <v>1948</v>
      </c>
      <c r="B235">
        <v>2020</v>
      </c>
      <c r="C235">
        <v>0</v>
      </c>
    </row>
    <row r="236" spans="1:3" x14ac:dyDescent="0.2">
      <c r="A236" t="s">
        <v>1949</v>
      </c>
      <c r="B236">
        <v>2020</v>
      </c>
      <c r="C236">
        <v>0</v>
      </c>
    </row>
    <row r="237" spans="1:3" x14ac:dyDescent="0.2">
      <c r="A237" t="s">
        <v>1950</v>
      </c>
      <c r="B237">
        <v>2020</v>
      </c>
      <c r="C237">
        <v>0</v>
      </c>
    </row>
    <row r="238" spans="1:3" x14ac:dyDescent="0.2">
      <c r="A238" t="s">
        <v>1951</v>
      </c>
      <c r="B238">
        <v>2020</v>
      </c>
      <c r="C238">
        <v>0</v>
      </c>
    </row>
    <row r="239" spans="1:3" x14ac:dyDescent="0.2">
      <c r="A239" t="s">
        <v>1952</v>
      </c>
      <c r="B239">
        <v>2020</v>
      </c>
      <c r="C239">
        <v>0</v>
      </c>
    </row>
    <row r="240" spans="1:3" x14ac:dyDescent="0.2">
      <c r="A240" t="s">
        <v>1953</v>
      </c>
      <c r="B240">
        <v>2020</v>
      </c>
      <c r="C240">
        <v>0</v>
      </c>
    </row>
    <row r="241" spans="1:3" x14ac:dyDescent="0.2">
      <c r="A241" t="s">
        <v>1954</v>
      </c>
      <c r="B241">
        <v>2020</v>
      </c>
      <c r="C241">
        <v>0</v>
      </c>
    </row>
    <row r="242" spans="1:3" x14ac:dyDescent="0.2">
      <c r="A242" t="s">
        <v>1955</v>
      </c>
      <c r="B242">
        <v>2020</v>
      </c>
      <c r="C242">
        <v>0</v>
      </c>
    </row>
    <row r="243" spans="1:3" x14ac:dyDescent="0.2">
      <c r="A243" t="s">
        <v>1956</v>
      </c>
      <c r="B243">
        <v>2020</v>
      </c>
      <c r="C243">
        <v>0</v>
      </c>
    </row>
    <row r="244" spans="1:3" x14ac:dyDescent="0.2">
      <c r="A244" t="s">
        <v>1957</v>
      </c>
      <c r="B244">
        <v>2020</v>
      </c>
      <c r="C244">
        <v>0</v>
      </c>
    </row>
    <row r="245" spans="1:3" x14ac:dyDescent="0.2">
      <c r="A245" t="s">
        <v>1958</v>
      </c>
      <c r="B245">
        <v>2020</v>
      </c>
      <c r="C245">
        <v>0</v>
      </c>
    </row>
    <row r="246" spans="1:3" x14ac:dyDescent="0.2">
      <c r="A246" t="s">
        <v>1959</v>
      </c>
      <c r="B246">
        <v>2020</v>
      </c>
      <c r="C246">
        <v>0</v>
      </c>
    </row>
    <row r="247" spans="1:3" x14ac:dyDescent="0.2">
      <c r="A247" t="s">
        <v>1960</v>
      </c>
      <c r="B247">
        <v>2020</v>
      </c>
      <c r="C247">
        <v>0</v>
      </c>
    </row>
    <row r="248" spans="1:3" x14ac:dyDescent="0.2">
      <c r="A248" t="s">
        <v>1961</v>
      </c>
      <c r="B248">
        <v>2020</v>
      </c>
      <c r="C248">
        <v>0</v>
      </c>
    </row>
    <row r="249" spans="1:3" x14ac:dyDescent="0.2">
      <c r="A249" t="s">
        <v>1962</v>
      </c>
      <c r="B249">
        <v>2020</v>
      </c>
      <c r="C249">
        <v>3.09</v>
      </c>
    </row>
    <row r="250" spans="1:3" x14ac:dyDescent="0.2">
      <c r="A250" t="s">
        <v>1963</v>
      </c>
      <c r="B250">
        <v>2020</v>
      </c>
      <c r="C250">
        <v>3.07</v>
      </c>
    </row>
    <row r="251" spans="1:3" x14ac:dyDescent="0.2">
      <c r="A251" t="s">
        <v>1964</v>
      </c>
      <c r="B251">
        <v>2020</v>
      </c>
      <c r="C251">
        <v>3.07</v>
      </c>
    </row>
    <row r="252" spans="1:3" x14ac:dyDescent="0.2">
      <c r="A252" t="s">
        <v>1965</v>
      </c>
      <c r="B252">
        <v>2020</v>
      </c>
      <c r="C252">
        <v>3.07</v>
      </c>
    </row>
    <row r="253" spans="1:3" x14ac:dyDescent="0.2">
      <c r="A253" t="s">
        <v>1966</v>
      </c>
      <c r="B253">
        <v>2020</v>
      </c>
      <c r="C253">
        <v>2.99</v>
      </c>
    </row>
    <row r="254" spans="1:3" x14ac:dyDescent="0.2">
      <c r="A254" t="s">
        <v>1967</v>
      </c>
      <c r="B254">
        <v>2020</v>
      </c>
      <c r="C254">
        <v>2.99</v>
      </c>
    </row>
    <row r="255" spans="1:3" x14ac:dyDescent="0.2">
      <c r="A255" t="s">
        <v>1968</v>
      </c>
      <c r="B255">
        <v>2020</v>
      </c>
      <c r="C255">
        <v>2.99</v>
      </c>
    </row>
    <row r="256" spans="1:3" x14ac:dyDescent="0.2">
      <c r="A256" t="s">
        <v>1969</v>
      </c>
      <c r="B256">
        <v>2020</v>
      </c>
      <c r="C256">
        <v>2.99</v>
      </c>
    </row>
    <row r="257" spans="1:3" x14ac:dyDescent="0.2">
      <c r="A257" t="s">
        <v>1970</v>
      </c>
      <c r="B257">
        <v>2020</v>
      </c>
      <c r="C257">
        <v>2.99</v>
      </c>
    </row>
    <row r="258" spans="1:3" x14ac:dyDescent="0.2">
      <c r="A258" t="s">
        <v>1971</v>
      </c>
      <c r="B258">
        <v>2020</v>
      </c>
      <c r="C258">
        <v>2.99</v>
      </c>
    </row>
    <row r="259" spans="1:3" x14ac:dyDescent="0.2">
      <c r="A259" t="s">
        <v>1972</v>
      </c>
      <c r="B259">
        <v>2020</v>
      </c>
      <c r="C259">
        <v>2.99</v>
      </c>
    </row>
    <row r="260" spans="1:3" x14ac:dyDescent="0.2">
      <c r="A260" t="s">
        <v>1973</v>
      </c>
      <c r="B260">
        <v>2020</v>
      </c>
      <c r="C260">
        <v>0</v>
      </c>
    </row>
    <row r="261" spans="1:3" x14ac:dyDescent="0.2">
      <c r="A261" t="s">
        <v>1974</v>
      </c>
      <c r="B261">
        <v>2020</v>
      </c>
      <c r="C261">
        <v>0</v>
      </c>
    </row>
    <row r="262" spans="1:3" x14ac:dyDescent="0.2">
      <c r="A262" t="s">
        <v>1975</v>
      </c>
      <c r="B262">
        <v>2020</v>
      </c>
      <c r="C262">
        <v>2.99</v>
      </c>
    </row>
    <row r="263" spans="1:3" x14ac:dyDescent="0.2">
      <c r="A263" t="s">
        <v>1976</v>
      </c>
      <c r="B263">
        <v>2020</v>
      </c>
      <c r="C263">
        <v>2.99</v>
      </c>
    </row>
    <row r="264" spans="1:3" x14ac:dyDescent="0.2">
      <c r="A264" t="s">
        <v>1977</v>
      </c>
      <c r="B264">
        <v>2020</v>
      </c>
      <c r="C264">
        <v>2.99</v>
      </c>
    </row>
    <row r="265" spans="1:3" x14ac:dyDescent="0.2">
      <c r="A265" t="s">
        <v>1978</v>
      </c>
      <c r="B265">
        <v>2020</v>
      </c>
      <c r="C265">
        <v>0</v>
      </c>
    </row>
    <row r="266" spans="1:3" x14ac:dyDescent="0.2">
      <c r="A266" t="s">
        <v>1979</v>
      </c>
      <c r="B266">
        <v>2020</v>
      </c>
      <c r="C266">
        <v>0</v>
      </c>
    </row>
    <row r="267" spans="1:3" x14ac:dyDescent="0.2">
      <c r="A267" t="s">
        <v>1980</v>
      </c>
      <c r="B267">
        <v>2020</v>
      </c>
      <c r="C267">
        <v>0</v>
      </c>
    </row>
    <row r="268" spans="1:3" x14ac:dyDescent="0.2">
      <c r="A268" t="s">
        <v>1981</v>
      </c>
      <c r="B268">
        <v>2020</v>
      </c>
      <c r="C268">
        <v>2700</v>
      </c>
    </row>
    <row r="269" spans="1:3" x14ac:dyDescent="0.2">
      <c r="A269" t="s">
        <v>1982</v>
      </c>
      <c r="B269">
        <v>2020</v>
      </c>
      <c r="C269">
        <v>0</v>
      </c>
    </row>
    <row r="270" spans="1:3" x14ac:dyDescent="0.2">
      <c r="A270" t="s">
        <v>1983</v>
      </c>
      <c r="B270">
        <v>2020</v>
      </c>
      <c r="C270">
        <v>0</v>
      </c>
    </row>
    <row r="271" spans="1:3" x14ac:dyDescent="0.2">
      <c r="A271" t="s">
        <v>1984</v>
      </c>
      <c r="B271">
        <v>2020</v>
      </c>
      <c r="C271">
        <v>0</v>
      </c>
    </row>
    <row r="272" spans="1:3" x14ac:dyDescent="0.2">
      <c r="A272" t="s">
        <v>1985</v>
      </c>
      <c r="B272">
        <v>2020</v>
      </c>
      <c r="C272">
        <v>0</v>
      </c>
    </row>
    <row r="273" spans="1:3" x14ac:dyDescent="0.2">
      <c r="A273" t="s">
        <v>1986</v>
      </c>
      <c r="B273">
        <v>2020</v>
      </c>
      <c r="C273">
        <v>0</v>
      </c>
    </row>
    <row r="274" spans="1:3" x14ac:dyDescent="0.2">
      <c r="A274" t="s">
        <v>1987</v>
      </c>
      <c r="B274">
        <v>2020</v>
      </c>
      <c r="C274">
        <v>0</v>
      </c>
    </row>
    <row r="275" spans="1:3" x14ac:dyDescent="0.2">
      <c r="A275" t="s">
        <v>1988</v>
      </c>
      <c r="B275">
        <v>2020</v>
      </c>
      <c r="C275">
        <v>0</v>
      </c>
    </row>
    <row r="276" spans="1:3" x14ac:dyDescent="0.2">
      <c r="A276" t="s">
        <v>1989</v>
      </c>
      <c r="B276">
        <v>2020</v>
      </c>
      <c r="C276">
        <v>2036.7</v>
      </c>
    </row>
    <row r="277" spans="1:3" x14ac:dyDescent="0.2">
      <c r="A277" t="s">
        <v>1990</v>
      </c>
      <c r="B277">
        <v>2020</v>
      </c>
      <c r="C277">
        <v>0</v>
      </c>
    </row>
    <row r="278" spans="1:3" x14ac:dyDescent="0.2">
      <c r="A278" t="s">
        <v>1991</v>
      </c>
      <c r="B278">
        <v>2020</v>
      </c>
      <c r="C278">
        <v>0</v>
      </c>
    </row>
    <row r="279" spans="1:3" x14ac:dyDescent="0.2">
      <c r="A279" t="s">
        <v>1992</v>
      </c>
      <c r="B279">
        <v>2020</v>
      </c>
      <c r="C279">
        <v>0</v>
      </c>
    </row>
    <row r="280" spans="1:3" x14ac:dyDescent="0.2">
      <c r="A280" t="s">
        <v>1993</v>
      </c>
      <c r="B280">
        <v>2020</v>
      </c>
      <c r="C280">
        <v>0</v>
      </c>
    </row>
    <row r="281" spans="1:3" x14ac:dyDescent="0.2">
      <c r="A281" t="s">
        <v>1994</v>
      </c>
      <c r="B281">
        <v>2020</v>
      </c>
      <c r="C281">
        <v>0</v>
      </c>
    </row>
    <row r="282" spans="1:3" x14ac:dyDescent="0.2">
      <c r="A282" t="s">
        <v>1995</v>
      </c>
      <c r="B282">
        <v>2020</v>
      </c>
      <c r="C282">
        <v>0</v>
      </c>
    </row>
    <row r="283" spans="1:3" x14ac:dyDescent="0.2">
      <c r="A283" t="s">
        <v>1996</v>
      </c>
      <c r="B283">
        <v>2020</v>
      </c>
      <c r="C283">
        <v>0</v>
      </c>
    </row>
    <row r="284" spans="1:3" x14ac:dyDescent="0.2">
      <c r="A284" t="s">
        <v>1997</v>
      </c>
      <c r="B284">
        <v>2020</v>
      </c>
      <c r="C284">
        <v>0</v>
      </c>
    </row>
    <row r="285" spans="1:3" x14ac:dyDescent="0.2">
      <c r="A285" t="s">
        <v>1998</v>
      </c>
      <c r="B285">
        <v>2020</v>
      </c>
      <c r="C285">
        <v>0</v>
      </c>
    </row>
    <row r="286" spans="1:3" x14ac:dyDescent="0.2">
      <c r="A286" t="s">
        <v>1999</v>
      </c>
      <c r="B286">
        <v>2020</v>
      </c>
      <c r="C286">
        <v>0</v>
      </c>
    </row>
    <row r="287" spans="1:3" x14ac:dyDescent="0.2">
      <c r="A287" t="s">
        <v>2000</v>
      </c>
      <c r="B287">
        <v>2020</v>
      </c>
      <c r="C287">
        <v>0</v>
      </c>
    </row>
    <row r="288" spans="1:3" x14ac:dyDescent="0.2">
      <c r="A288" t="s">
        <v>2001</v>
      </c>
      <c r="B288">
        <v>2020</v>
      </c>
      <c r="C288">
        <v>534</v>
      </c>
    </row>
    <row r="289" spans="1:3" x14ac:dyDescent="0.2">
      <c r="A289" t="s">
        <v>2002</v>
      </c>
      <c r="B289">
        <v>2020</v>
      </c>
      <c r="C289">
        <v>0</v>
      </c>
    </row>
    <row r="290" spans="1:3" x14ac:dyDescent="0.2">
      <c r="A290" t="s">
        <v>2003</v>
      </c>
      <c r="B290">
        <v>2020</v>
      </c>
      <c r="C290">
        <v>0</v>
      </c>
    </row>
    <row r="291" spans="1:3" x14ac:dyDescent="0.2">
      <c r="A291" t="s">
        <v>2004</v>
      </c>
      <c r="B291">
        <v>2020</v>
      </c>
      <c r="C291">
        <v>0</v>
      </c>
    </row>
    <row r="292" spans="1:3" x14ac:dyDescent="0.2">
      <c r="A292" t="s">
        <v>2005</v>
      </c>
      <c r="B292">
        <v>2020</v>
      </c>
      <c r="C292">
        <v>0</v>
      </c>
    </row>
    <row r="293" spans="1:3" x14ac:dyDescent="0.2">
      <c r="A293" t="s">
        <v>2006</v>
      </c>
      <c r="B293">
        <v>2020</v>
      </c>
      <c r="C293">
        <v>0</v>
      </c>
    </row>
    <row r="294" spans="1:3" x14ac:dyDescent="0.2">
      <c r="A294" t="s">
        <v>2007</v>
      </c>
      <c r="B294">
        <v>2020</v>
      </c>
      <c r="C294">
        <v>0</v>
      </c>
    </row>
    <row r="295" spans="1:3" x14ac:dyDescent="0.2">
      <c r="A295" t="s">
        <v>2008</v>
      </c>
      <c r="B295">
        <v>2020</v>
      </c>
      <c r="C295">
        <v>0</v>
      </c>
    </row>
    <row r="296" spans="1:3" x14ac:dyDescent="0.2">
      <c r="A296" t="s">
        <v>2009</v>
      </c>
      <c r="B296">
        <v>2020</v>
      </c>
      <c r="C296">
        <v>0</v>
      </c>
    </row>
    <row r="297" spans="1:3" x14ac:dyDescent="0.2">
      <c r="A297" t="s">
        <v>2010</v>
      </c>
      <c r="B297">
        <v>2020</v>
      </c>
      <c r="C297">
        <v>0</v>
      </c>
    </row>
    <row r="298" spans="1:3" x14ac:dyDescent="0.2">
      <c r="A298" t="s">
        <v>2011</v>
      </c>
      <c r="B298">
        <v>2020</v>
      </c>
      <c r="C298">
        <v>0</v>
      </c>
    </row>
    <row r="299" spans="1:3" x14ac:dyDescent="0.2">
      <c r="A299" t="s">
        <v>2012</v>
      </c>
      <c r="B299">
        <v>2020</v>
      </c>
      <c r="C299">
        <v>0</v>
      </c>
    </row>
    <row r="300" spans="1:3" x14ac:dyDescent="0.2">
      <c r="A300" t="s">
        <v>2013</v>
      </c>
      <c r="B300">
        <v>2020</v>
      </c>
      <c r="C300">
        <v>0</v>
      </c>
    </row>
    <row r="301" spans="1:3" x14ac:dyDescent="0.2">
      <c r="A301" t="s">
        <v>2014</v>
      </c>
      <c r="B301">
        <v>2020</v>
      </c>
      <c r="C301">
        <v>0</v>
      </c>
    </row>
    <row r="302" spans="1:3" x14ac:dyDescent="0.2">
      <c r="A302" t="s">
        <v>2015</v>
      </c>
      <c r="B302">
        <v>2020</v>
      </c>
      <c r="C302">
        <v>0</v>
      </c>
    </row>
    <row r="303" spans="1:3" x14ac:dyDescent="0.2">
      <c r="A303" t="s">
        <v>2016</v>
      </c>
      <c r="B303">
        <v>2020</v>
      </c>
      <c r="C303">
        <v>0</v>
      </c>
    </row>
    <row r="304" spans="1:3" x14ac:dyDescent="0.2">
      <c r="A304" t="s">
        <v>2017</v>
      </c>
      <c r="B304">
        <v>2020</v>
      </c>
      <c r="C304">
        <v>0</v>
      </c>
    </row>
    <row r="305" spans="1:3" x14ac:dyDescent="0.2">
      <c r="A305" t="s">
        <v>2018</v>
      </c>
      <c r="B305">
        <v>2020</v>
      </c>
      <c r="C305">
        <v>0</v>
      </c>
    </row>
    <row r="306" spans="1:3" x14ac:dyDescent="0.2">
      <c r="A306" t="s">
        <v>2019</v>
      </c>
      <c r="B306">
        <v>2020</v>
      </c>
      <c r="C306">
        <v>0</v>
      </c>
    </row>
    <row r="307" spans="1:3" x14ac:dyDescent="0.2">
      <c r="A307" t="s">
        <v>2020</v>
      </c>
      <c r="B307">
        <v>2020</v>
      </c>
      <c r="C307">
        <v>0</v>
      </c>
    </row>
    <row r="308" spans="1:3" x14ac:dyDescent="0.2">
      <c r="A308" t="s">
        <v>2021</v>
      </c>
      <c r="B308">
        <v>2020</v>
      </c>
      <c r="C308">
        <v>0</v>
      </c>
    </row>
    <row r="309" spans="1:3" x14ac:dyDescent="0.2">
      <c r="A309" t="s">
        <v>2022</v>
      </c>
      <c r="B309">
        <v>2020</v>
      </c>
      <c r="C309">
        <v>0</v>
      </c>
    </row>
    <row r="310" spans="1:3" x14ac:dyDescent="0.2">
      <c r="A310" t="s">
        <v>2023</v>
      </c>
      <c r="B310">
        <v>2020</v>
      </c>
      <c r="C310">
        <v>0</v>
      </c>
    </row>
    <row r="311" spans="1:3" x14ac:dyDescent="0.2">
      <c r="A311" t="s">
        <v>2024</v>
      </c>
      <c r="B311">
        <v>2020</v>
      </c>
      <c r="C311">
        <v>0</v>
      </c>
    </row>
    <row r="312" spans="1:3" x14ac:dyDescent="0.2">
      <c r="A312" t="s">
        <v>2025</v>
      </c>
      <c r="B312">
        <v>2020</v>
      </c>
      <c r="C312">
        <v>0</v>
      </c>
    </row>
    <row r="313" spans="1:3" x14ac:dyDescent="0.2">
      <c r="A313" t="s">
        <v>2026</v>
      </c>
      <c r="B313">
        <v>2020</v>
      </c>
      <c r="C313">
        <v>0</v>
      </c>
    </row>
    <row r="314" spans="1:3" x14ac:dyDescent="0.2">
      <c r="A314" t="s">
        <v>2027</v>
      </c>
      <c r="B314">
        <v>2020</v>
      </c>
      <c r="C314">
        <v>0</v>
      </c>
    </row>
    <row r="315" spans="1:3" x14ac:dyDescent="0.2">
      <c r="A315" t="s">
        <v>2028</v>
      </c>
      <c r="B315">
        <v>2020</v>
      </c>
      <c r="C315">
        <v>0</v>
      </c>
    </row>
    <row r="316" spans="1:3" x14ac:dyDescent="0.2">
      <c r="A316" t="s">
        <v>2029</v>
      </c>
      <c r="B316">
        <v>2020</v>
      </c>
      <c r="C316">
        <v>217.06</v>
      </c>
    </row>
    <row r="317" spans="1:3" x14ac:dyDescent="0.2">
      <c r="A317" t="s">
        <v>2030</v>
      </c>
      <c r="B317">
        <v>2020</v>
      </c>
      <c r="C317">
        <v>0</v>
      </c>
    </row>
    <row r="318" spans="1:3" x14ac:dyDescent="0.2">
      <c r="A318" t="s">
        <v>2031</v>
      </c>
      <c r="B318">
        <v>2020</v>
      </c>
      <c r="C318">
        <v>0</v>
      </c>
    </row>
    <row r="319" spans="1:3" x14ac:dyDescent="0.2">
      <c r="A319" t="s">
        <v>2032</v>
      </c>
      <c r="B319">
        <v>2020</v>
      </c>
      <c r="C319">
        <v>0</v>
      </c>
    </row>
    <row r="320" spans="1:3" x14ac:dyDescent="0.2">
      <c r="A320" t="s">
        <v>2033</v>
      </c>
      <c r="B320">
        <v>2020</v>
      </c>
      <c r="C320">
        <v>0</v>
      </c>
    </row>
    <row r="321" spans="1:3" x14ac:dyDescent="0.2">
      <c r="A321" t="s">
        <v>2034</v>
      </c>
      <c r="B321">
        <v>2020</v>
      </c>
      <c r="C321">
        <v>0</v>
      </c>
    </row>
    <row r="322" spans="1:3" x14ac:dyDescent="0.2">
      <c r="A322" t="s">
        <v>2035</v>
      </c>
      <c r="B322">
        <v>2020</v>
      </c>
      <c r="C322">
        <v>0</v>
      </c>
    </row>
    <row r="323" spans="1:3" x14ac:dyDescent="0.2">
      <c r="A323" t="s">
        <v>2036</v>
      </c>
      <c r="B323">
        <v>2020</v>
      </c>
      <c r="C323">
        <v>0</v>
      </c>
    </row>
    <row r="324" spans="1:3" x14ac:dyDescent="0.2">
      <c r="A324" t="s">
        <v>2037</v>
      </c>
      <c r="B324">
        <v>2020</v>
      </c>
      <c r="C324">
        <v>0</v>
      </c>
    </row>
    <row r="325" spans="1:3" x14ac:dyDescent="0.2">
      <c r="A325" t="s">
        <v>2038</v>
      </c>
      <c r="B325">
        <v>2020</v>
      </c>
      <c r="C325">
        <v>0</v>
      </c>
    </row>
    <row r="326" spans="1:3" x14ac:dyDescent="0.2">
      <c r="A326" t="s">
        <v>2039</v>
      </c>
      <c r="B326">
        <v>2020</v>
      </c>
      <c r="C326">
        <v>0</v>
      </c>
    </row>
    <row r="327" spans="1:3" x14ac:dyDescent="0.2">
      <c r="A327" t="s">
        <v>2040</v>
      </c>
      <c r="B327">
        <v>2020</v>
      </c>
      <c r="C327">
        <v>0</v>
      </c>
    </row>
    <row r="328" spans="1:3" x14ac:dyDescent="0.2">
      <c r="A328" t="s">
        <v>2041</v>
      </c>
      <c r="B328">
        <v>2020</v>
      </c>
      <c r="C328">
        <v>0</v>
      </c>
    </row>
    <row r="329" spans="1:3" x14ac:dyDescent="0.2">
      <c r="A329" t="s">
        <v>2042</v>
      </c>
      <c r="B329">
        <v>2020</v>
      </c>
      <c r="C329">
        <v>0</v>
      </c>
    </row>
    <row r="330" spans="1:3" x14ac:dyDescent="0.2">
      <c r="A330" t="s">
        <v>2043</v>
      </c>
      <c r="B330">
        <v>2020</v>
      </c>
      <c r="C330">
        <v>0</v>
      </c>
    </row>
    <row r="331" spans="1:3" x14ac:dyDescent="0.2">
      <c r="A331" t="s">
        <v>2044</v>
      </c>
      <c r="B331">
        <v>2020</v>
      </c>
      <c r="C331">
        <v>0</v>
      </c>
    </row>
    <row r="332" spans="1:3" x14ac:dyDescent="0.2">
      <c r="A332" t="s">
        <v>2045</v>
      </c>
      <c r="B332">
        <v>2020</v>
      </c>
      <c r="C332">
        <v>0</v>
      </c>
    </row>
    <row r="333" spans="1:3" x14ac:dyDescent="0.2">
      <c r="A333" t="s">
        <v>2046</v>
      </c>
      <c r="B333">
        <v>2020</v>
      </c>
      <c r="C333">
        <v>0</v>
      </c>
    </row>
    <row r="334" spans="1:3" x14ac:dyDescent="0.2">
      <c r="A334" t="s">
        <v>2047</v>
      </c>
      <c r="B334">
        <v>2020</v>
      </c>
      <c r="C334">
        <v>0</v>
      </c>
    </row>
    <row r="335" spans="1:3" x14ac:dyDescent="0.2">
      <c r="A335" t="s">
        <v>2048</v>
      </c>
      <c r="B335">
        <v>2020</v>
      </c>
      <c r="C335">
        <v>0</v>
      </c>
    </row>
    <row r="336" spans="1:3" x14ac:dyDescent="0.2">
      <c r="A336" t="s">
        <v>2049</v>
      </c>
      <c r="B336">
        <v>2020</v>
      </c>
      <c r="C336">
        <v>0</v>
      </c>
    </row>
    <row r="337" spans="1:3" x14ac:dyDescent="0.2">
      <c r="A337" t="s">
        <v>2050</v>
      </c>
      <c r="B337">
        <v>2020</v>
      </c>
      <c r="C337">
        <v>0</v>
      </c>
    </row>
    <row r="338" spans="1:3" x14ac:dyDescent="0.2">
      <c r="A338" t="s">
        <v>2051</v>
      </c>
      <c r="B338">
        <v>2020</v>
      </c>
      <c r="C338">
        <v>0</v>
      </c>
    </row>
    <row r="339" spans="1:3" x14ac:dyDescent="0.2">
      <c r="A339" t="s">
        <v>2052</v>
      </c>
      <c r="B339">
        <v>2020</v>
      </c>
      <c r="C339">
        <v>0</v>
      </c>
    </row>
    <row r="340" spans="1:3" x14ac:dyDescent="0.2">
      <c r="A340" t="s">
        <v>2053</v>
      </c>
      <c r="B340">
        <v>2020</v>
      </c>
      <c r="C340">
        <v>0</v>
      </c>
    </row>
    <row r="341" spans="1:3" x14ac:dyDescent="0.2">
      <c r="A341" t="s">
        <v>2054</v>
      </c>
      <c r="B341">
        <v>2020</v>
      </c>
      <c r="C341">
        <v>0</v>
      </c>
    </row>
    <row r="342" spans="1:3" x14ac:dyDescent="0.2">
      <c r="A342" t="s">
        <v>2055</v>
      </c>
      <c r="B342">
        <v>2020</v>
      </c>
      <c r="C342">
        <v>0</v>
      </c>
    </row>
    <row r="343" spans="1:3" x14ac:dyDescent="0.2">
      <c r="A343" t="s">
        <v>2056</v>
      </c>
      <c r="B343">
        <v>2020</v>
      </c>
      <c r="C343">
        <v>0</v>
      </c>
    </row>
    <row r="344" spans="1:3" x14ac:dyDescent="0.2">
      <c r="A344" t="s">
        <v>2057</v>
      </c>
      <c r="B344">
        <v>2020</v>
      </c>
      <c r="C344">
        <v>0</v>
      </c>
    </row>
    <row r="345" spans="1:3" x14ac:dyDescent="0.2">
      <c r="A345" t="s">
        <v>2058</v>
      </c>
      <c r="B345">
        <v>2020</v>
      </c>
      <c r="C345">
        <v>0</v>
      </c>
    </row>
    <row r="346" spans="1:3" x14ac:dyDescent="0.2">
      <c r="A346" t="s">
        <v>2059</v>
      </c>
      <c r="B346">
        <v>2020</v>
      </c>
      <c r="C346">
        <v>0</v>
      </c>
    </row>
    <row r="347" spans="1:3" x14ac:dyDescent="0.2">
      <c r="A347" t="s">
        <v>2060</v>
      </c>
      <c r="B347">
        <v>2020</v>
      </c>
      <c r="C347">
        <v>0</v>
      </c>
    </row>
    <row r="348" spans="1:3" x14ac:dyDescent="0.2">
      <c r="A348" t="s">
        <v>2061</v>
      </c>
      <c r="B348">
        <v>2020</v>
      </c>
      <c r="C348">
        <v>0</v>
      </c>
    </row>
    <row r="349" spans="1:3" x14ac:dyDescent="0.2">
      <c r="A349" t="s">
        <v>2062</v>
      </c>
      <c r="B349">
        <v>2020</v>
      </c>
      <c r="C349">
        <v>0</v>
      </c>
    </row>
    <row r="350" spans="1:3" x14ac:dyDescent="0.2">
      <c r="A350" t="s">
        <v>2063</v>
      </c>
      <c r="B350">
        <v>2020</v>
      </c>
      <c r="C350">
        <v>397.09</v>
      </c>
    </row>
    <row r="351" spans="1:3" x14ac:dyDescent="0.2">
      <c r="A351" t="s">
        <v>2064</v>
      </c>
      <c r="B351">
        <v>2020</v>
      </c>
      <c r="C351">
        <v>0</v>
      </c>
    </row>
    <row r="352" spans="1:3" x14ac:dyDescent="0.2">
      <c r="A352" t="s">
        <v>2065</v>
      </c>
      <c r="B352">
        <v>2020</v>
      </c>
      <c r="C352">
        <v>0</v>
      </c>
    </row>
    <row r="353" spans="1:3" x14ac:dyDescent="0.2">
      <c r="A353" t="s">
        <v>2066</v>
      </c>
      <c r="B353">
        <v>2020</v>
      </c>
      <c r="C353">
        <v>0</v>
      </c>
    </row>
    <row r="354" spans="1:3" x14ac:dyDescent="0.2">
      <c r="A354" t="s">
        <v>2067</v>
      </c>
      <c r="B354">
        <v>2020</v>
      </c>
      <c r="C354">
        <v>0</v>
      </c>
    </row>
    <row r="355" spans="1:3" x14ac:dyDescent="0.2">
      <c r="A355" t="s">
        <v>2068</v>
      </c>
      <c r="B355">
        <v>2020</v>
      </c>
      <c r="C355">
        <v>0</v>
      </c>
    </row>
    <row r="356" spans="1:3" x14ac:dyDescent="0.2">
      <c r="A356" t="s">
        <v>2069</v>
      </c>
      <c r="B356">
        <v>2020</v>
      </c>
      <c r="C356">
        <v>0</v>
      </c>
    </row>
    <row r="357" spans="1:3" x14ac:dyDescent="0.2">
      <c r="A357" t="s">
        <v>2070</v>
      </c>
      <c r="B357">
        <v>2020</v>
      </c>
      <c r="C357">
        <v>0</v>
      </c>
    </row>
    <row r="358" spans="1:3" x14ac:dyDescent="0.2">
      <c r="A358" t="s">
        <v>2071</v>
      </c>
      <c r="B358">
        <v>2020</v>
      </c>
      <c r="C358">
        <v>1052.8499999999999</v>
      </c>
    </row>
    <row r="359" spans="1:3" x14ac:dyDescent="0.2">
      <c r="A359" t="s">
        <v>2072</v>
      </c>
      <c r="B359">
        <v>2020</v>
      </c>
      <c r="C359">
        <v>0</v>
      </c>
    </row>
    <row r="360" spans="1:3" x14ac:dyDescent="0.2">
      <c r="A360" t="s">
        <v>2073</v>
      </c>
      <c r="B360">
        <v>2020</v>
      </c>
      <c r="C360">
        <v>0</v>
      </c>
    </row>
    <row r="361" spans="1:3" x14ac:dyDescent="0.2">
      <c r="A361" t="s">
        <v>2074</v>
      </c>
      <c r="B361">
        <v>2020</v>
      </c>
      <c r="C361">
        <v>0</v>
      </c>
    </row>
    <row r="362" spans="1:3" x14ac:dyDescent="0.2">
      <c r="A362" t="s">
        <v>2075</v>
      </c>
      <c r="B362">
        <v>2020</v>
      </c>
      <c r="C362">
        <v>0</v>
      </c>
    </row>
    <row r="363" spans="1:3" x14ac:dyDescent="0.2">
      <c r="A363" t="s">
        <v>2076</v>
      </c>
      <c r="B363">
        <v>2020</v>
      </c>
      <c r="C363">
        <v>0</v>
      </c>
    </row>
    <row r="364" spans="1:3" x14ac:dyDescent="0.2">
      <c r="A364" t="s">
        <v>2077</v>
      </c>
      <c r="B364">
        <v>2020</v>
      </c>
      <c r="C364">
        <v>1534.41</v>
      </c>
    </row>
    <row r="365" spans="1:3" x14ac:dyDescent="0.2">
      <c r="A365" t="s">
        <v>2078</v>
      </c>
      <c r="B365">
        <v>2020</v>
      </c>
      <c r="C365">
        <v>0</v>
      </c>
    </row>
    <row r="366" spans="1:3" x14ac:dyDescent="0.2">
      <c r="A366" t="s">
        <v>2079</v>
      </c>
      <c r="B366">
        <v>2020</v>
      </c>
      <c r="C366">
        <v>0</v>
      </c>
    </row>
    <row r="367" spans="1:3" x14ac:dyDescent="0.2">
      <c r="A367" t="s">
        <v>2080</v>
      </c>
      <c r="B367">
        <v>2020</v>
      </c>
      <c r="C367">
        <v>2473.9699999999998</v>
      </c>
    </row>
    <row r="368" spans="1:3" x14ac:dyDescent="0.2">
      <c r="A368" t="s">
        <v>2081</v>
      </c>
      <c r="B368">
        <v>2020</v>
      </c>
      <c r="C368">
        <v>2419.1999999999998</v>
      </c>
    </row>
    <row r="369" spans="1:3" x14ac:dyDescent="0.2">
      <c r="A369" t="s">
        <v>2082</v>
      </c>
      <c r="B369">
        <v>2020</v>
      </c>
      <c r="C369">
        <v>8291.3700000000008</v>
      </c>
    </row>
    <row r="370" spans="1:3" x14ac:dyDescent="0.2">
      <c r="A370" t="s">
        <v>2083</v>
      </c>
      <c r="B370">
        <v>2020</v>
      </c>
      <c r="C370">
        <v>1225.6099999999999</v>
      </c>
    </row>
    <row r="371" spans="1:3" x14ac:dyDescent="0.2">
      <c r="A371" t="s">
        <v>2084</v>
      </c>
      <c r="B371">
        <v>2020</v>
      </c>
      <c r="C371">
        <v>617.42999999999995</v>
      </c>
    </row>
    <row r="372" spans="1:3" x14ac:dyDescent="0.2">
      <c r="A372" t="s">
        <v>2085</v>
      </c>
      <c r="B372">
        <v>2020</v>
      </c>
      <c r="C372">
        <v>1236.96</v>
      </c>
    </row>
    <row r="373" spans="1:3" x14ac:dyDescent="0.2">
      <c r="A373" t="s">
        <v>2086</v>
      </c>
      <c r="B373">
        <v>2020</v>
      </c>
      <c r="C373">
        <v>6371.71</v>
      </c>
    </row>
    <row r="374" spans="1:3" x14ac:dyDescent="0.2">
      <c r="A374" t="s">
        <v>2087</v>
      </c>
      <c r="B374">
        <v>2020</v>
      </c>
      <c r="C374">
        <v>183.57</v>
      </c>
    </row>
    <row r="375" spans="1:3" x14ac:dyDescent="0.2">
      <c r="A375" t="s">
        <v>2088</v>
      </c>
      <c r="B375">
        <v>2020</v>
      </c>
      <c r="C375">
        <v>413.08</v>
      </c>
    </row>
    <row r="376" spans="1:3" x14ac:dyDescent="0.2">
      <c r="A376" t="s">
        <v>2089</v>
      </c>
      <c r="B376">
        <v>2020</v>
      </c>
      <c r="C376">
        <v>5580.46</v>
      </c>
    </row>
    <row r="377" spans="1:3" x14ac:dyDescent="0.2">
      <c r="A377" t="s">
        <v>2090</v>
      </c>
      <c r="B377">
        <v>2020</v>
      </c>
      <c r="C377">
        <v>1.07</v>
      </c>
    </row>
    <row r="378" spans="1:3" x14ac:dyDescent="0.2">
      <c r="A378" t="s">
        <v>2091</v>
      </c>
      <c r="B378">
        <v>2020</v>
      </c>
      <c r="C378">
        <v>3.34</v>
      </c>
    </row>
    <row r="379" spans="1:3" x14ac:dyDescent="0.2">
      <c r="A379" t="s">
        <v>2092</v>
      </c>
      <c r="B379">
        <v>2020</v>
      </c>
      <c r="C379">
        <v>3.78</v>
      </c>
    </row>
    <row r="380" spans="1:3" x14ac:dyDescent="0.2">
      <c r="A380" t="s">
        <v>2093</v>
      </c>
      <c r="B380">
        <v>2020</v>
      </c>
      <c r="C380">
        <v>787.64</v>
      </c>
    </row>
    <row r="381" spans="1:3" x14ac:dyDescent="0.2">
      <c r="A381" t="s">
        <v>2094</v>
      </c>
      <c r="B381">
        <v>2020</v>
      </c>
      <c r="C381">
        <v>770.2</v>
      </c>
    </row>
    <row r="382" spans="1:3" x14ac:dyDescent="0.2">
      <c r="A382" t="s">
        <v>2095</v>
      </c>
      <c r="B382">
        <v>2020</v>
      </c>
      <c r="C382">
        <v>2639.71</v>
      </c>
    </row>
    <row r="383" spans="1:3" x14ac:dyDescent="0.2">
      <c r="A383" t="s">
        <v>2096</v>
      </c>
      <c r="B383">
        <v>2020</v>
      </c>
      <c r="C383">
        <v>390.19</v>
      </c>
    </row>
    <row r="384" spans="1:3" x14ac:dyDescent="0.2">
      <c r="A384" t="s">
        <v>2097</v>
      </c>
      <c r="B384">
        <v>2020</v>
      </c>
      <c r="C384">
        <v>196.58</v>
      </c>
    </row>
    <row r="385" spans="1:3" x14ac:dyDescent="0.2">
      <c r="A385" t="s">
        <v>2098</v>
      </c>
      <c r="B385">
        <v>2020</v>
      </c>
      <c r="C385">
        <v>393.79</v>
      </c>
    </row>
    <row r="386" spans="1:3" x14ac:dyDescent="0.2">
      <c r="A386" t="s">
        <v>2099</v>
      </c>
      <c r="B386">
        <v>2020</v>
      </c>
      <c r="C386">
        <v>2028.56</v>
      </c>
    </row>
    <row r="387" spans="1:3" x14ac:dyDescent="0.2">
      <c r="A387" t="s">
        <v>2100</v>
      </c>
      <c r="B387">
        <v>2020</v>
      </c>
      <c r="C387">
        <v>58.44</v>
      </c>
    </row>
    <row r="388" spans="1:3" x14ac:dyDescent="0.2">
      <c r="A388" t="s">
        <v>2101</v>
      </c>
      <c r="B388">
        <v>2020</v>
      </c>
      <c r="C388">
        <v>131.51</v>
      </c>
    </row>
    <row r="389" spans="1:3" x14ac:dyDescent="0.2">
      <c r="A389" t="s">
        <v>2102</v>
      </c>
      <c r="B389">
        <v>2020</v>
      </c>
      <c r="C389">
        <v>1776.66</v>
      </c>
    </row>
    <row r="390" spans="1:3" x14ac:dyDescent="0.2">
      <c r="A390" t="s">
        <v>2103</v>
      </c>
      <c r="B390">
        <v>2020</v>
      </c>
      <c r="C390">
        <v>3.38</v>
      </c>
    </row>
    <row r="391" spans="1:3" x14ac:dyDescent="0.2">
      <c r="A391" t="s">
        <v>2104</v>
      </c>
      <c r="B391">
        <v>2020</v>
      </c>
      <c r="C391">
        <v>10.48</v>
      </c>
    </row>
    <row r="392" spans="1:3" x14ac:dyDescent="0.2">
      <c r="A392" t="s">
        <v>2105</v>
      </c>
      <c r="B392">
        <v>2020</v>
      </c>
      <c r="C392">
        <v>11.87</v>
      </c>
    </row>
    <row r="393" spans="1:3" x14ac:dyDescent="0.2">
      <c r="A393" t="s">
        <v>2106</v>
      </c>
      <c r="B393">
        <v>2020</v>
      </c>
      <c r="C393">
        <v>0</v>
      </c>
    </row>
    <row r="394" spans="1:3" x14ac:dyDescent="0.2">
      <c r="A394" t="s">
        <v>2107</v>
      </c>
      <c r="B394">
        <v>2020</v>
      </c>
      <c r="C394">
        <v>0</v>
      </c>
    </row>
    <row r="395" spans="1:3" x14ac:dyDescent="0.2">
      <c r="A395" t="s">
        <v>2108</v>
      </c>
      <c r="B395">
        <v>2020</v>
      </c>
      <c r="C395">
        <v>0</v>
      </c>
    </row>
    <row r="396" spans="1:3" x14ac:dyDescent="0.2">
      <c r="A396" t="s">
        <v>2109</v>
      </c>
      <c r="B396">
        <v>2020</v>
      </c>
      <c r="C396">
        <v>0</v>
      </c>
    </row>
    <row r="397" spans="1:3" x14ac:dyDescent="0.2">
      <c r="A397" t="s">
        <v>2110</v>
      </c>
      <c r="B397">
        <v>2020</v>
      </c>
      <c r="C397">
        <v>0</v>
      </c>
    </row>
    <row r="398" spans="1:3" x14ac:dyDescent="0.2">
      <c r="A398" t="s">
        <v>2111</v>
      </c>
      <c r="B398">
        <v>2020</v>
      </c>
      <c r="C398">
        <v>0</v>
      </c>
    </row>
    <row r="399" spans="1:3" x14ac:dyDescent="0.2">
      <c r="A399" t="s">
        <v>2112</v>
      </c>
      <c r="B399">
        <v>2020</v>
      </c>
      <c r="C399">
        <v>0</v>
      </c>
    </row>
    <row r="400" spans="1:3" x14ac:dyDescent="0.2">
      <c r="A400" t="s">
        <v>2113</v>
      </c>
      <c r="B400">
        <v>2020</v>
      </c>
      <c r="C400">
        <v>0</v>
      </c>
    </row>
    <row r="401" spans="1:3" x14ac:dyDescent="0.2">
      <c r="A401" t="s">
        <v>2114</v>
      </c>
      <c r="B401">
        <v>2020</v>
      </c>
      <c r="C401">
        <v>0</v>
      </c>
    </row>
    <row r="402" spans="1:3" x14ac:dyDescent="0.2">
      <c r="A402" t="s">
        <v>2115</v>
      </c>
      <c r="B402">
        <v>2020</v>
      </c>
      <c r="C402">
        <v>0</v>
      </c>
    </row>
    <row r="403" spans="1:3" x14ac:dyDescent="0.2">
      <c r="A403" t="s">
        <v>2116</v>
      </c>
      <c r="B403">
        <v>2020</v>
      </c>
      <c r="C403">
        <v>0</v>
      </c>
    </row>
    <row r="404" spans="1:3" x14ac:dyDescent="0.2">
      <c r="A404" t="s">
        <v>2117</v>
      </c>
      <c r="B404">
        <v>2020</v>
      </c>
      <c r="C404">
        <v>0</v>
      </c>
    </row>
    <row r="405" spans="1:3" x14ac:dyDescent="0.2">
      <c r="A405" t="s">
        <v>2118</v>
      </c>
      <c r="B405">
        <v>2020</v>
      </c>
      <c r="C405">
        <v>0</v>
      </c>
    </row>
    <row r="406" spans="1:3" x14ac:dyDescent="0.2">
      <c r="A406" t="s">
        <v>2119</v>
      </c>
      <c r="B406">
        <v>2020</v>
      </c>
      <c r="C406">
        <v>0</v>
      </c>
    </row>
    <row r="407" spans="1:3" x14ac:dyDescent="0.2">
      <c r="A407" t="s">
        <v>2120</v>
      </c>
      <c r="B407">
        <v>2020</v>
      </c>
      <c r="C407">
        <v>0</v>
      </c>
    </row>
    <row r="408" spans="1:3" x14ac:dyDescent="0.2">
      <c r="A408" t="s">
        <v>2121</v>
      </c>
      <c r="B408">
        <v>2020</v>
      </c>
      <c r="C408">
        <v>0</v>
      </c>
    </row>
    <row r="409" spans="1:3" x14ac:dyDescent="0.2">
      <c r="A409" t="s">
        <v>2122</v>
      </c>
      <c r="B409">
        <v>2020</v>
      </c>
      <c r="C409">
        <v>0</v>
      </c>
    </row>
    <row r="410" spans="1:3" x14ac:dyDescent="0.2">
      <c r="A410" t="s">
        <v>2123</v>
      </c>
      <c r="B410">
        <v>2020</v>
      </c>
      <c r="C410">
        <v>0</v>
      </c>
    </row>
    <row r="411" spans="1:3" x14ac:dyDescent="0.2">
      <c r="A411" t="s">
        <v>2124</v>
      </c>
      <c r="B411">
        <v>2020</v>
      </c>
      <c r="C411">
        <v>0</v>
      </c>
    </row>
    <row r="412" spans="1:3" x14ac:dyDescent="0.2">
      <c r="A412" t="s">
        <v>2125</v>
      </c>
      <c r="B412">
        <v>2020</v>
      </c>
      <c r="C412">
        <v>0</v>
      </c>
    </row>
    <row r="413" spans="1:3" x14ac:dyDescent="0.2">
      <c r="A413" t="s">
        <v>2126</v>
      </c>
      <c r="B413">
        <v>2020</v>
      </c>
      <c r="C413">
        <v>0</v>
      </c>
    </row>
    <row r="414" spans="1:3" x14ac:dyDescent="0.2">
      <c r="A414" t="s">
        <v>2127</v>
      </c>
      <c r="B414">
        <v>2020</v>
      </c>
      <c r="C414">
        <v>0</v>
      </c>
    </row>
    <row r="415" spans="1:3" x14ac:dyDescent="0.2">
      <c r="A415" t="s">
        <v>2128</v>
      </c>
      <c r="B415">
        <v>2020</v>
      </c>
      <c r="C415">
        <v>0</v>
      </c>
    </row>
    <row r="416" spans="1:3" x14ac:dyDescent="0.2">
      <c r="A416" t="s">
        <v>2129</v>
      </c>
      <c r="B416">
        <v>2020</v>
      </c>
      <c r="C416">
        <v>0</v>
      </c>
    </row>
    <row r="417" spans="1:3" x14ac:dyDescent="0.2">
      <c r="A417" t="s">
        <v>2130</v>
      </c>
      <c r="B417">
        <v>2020</v>
      </c>
      <c r="C417">
        <v>0</v>
      </c>
    </row>
    <row r="418" spans="1:3" x14ac:dyDescent="0.2">
      <c r="A418" t="s">
        <v>2131</v>
      </c>
      <c r="B418">
        <v>2020</v>
      </c>
      <c r="C418">
        <v>0</v>
      </c>
    </row>
    <row r="419" spans="1:3" x14ac:dyDescent="0.2">
      <c r="A419" t="s">
        <v>2132</v>
      </c>
      <c r="B419">
        <v>2020</v>
      </c>
      <c r="C419">
        <v>0</v>
      </c>
    </row>
    <row r="420" spans="1:3" x14ac:dyDescent="0.2">
      <c r="A420" t="s">
        <v>2133</v>
      </c>
      <c r="B420">
        <v>2020</v>
      </c>
      <c r="C420">
        <v>0</v>
      </c>
    </row>
    <row r="421" spans="1:3" x14ac:dyDescent="0.2">
      <c r="A421" t="s">
        <v>2134</v>
      </c>
      <c r="B421">
        <v>2020</v>
      </c>
      <c r="C421">
        <v>0</v>
      </c>
    </row>
    <row r="422" spans="1:3" x14ac:dyDescent="0.2">
      <c r="A422" t="s">
        <v>2135</v>
      </c>
      <c r="B422">
        <v>2020</v>
      </c>
      <c r="C422">
        <v>0</v>
      </c>
    </row>
    <row r="423" spans="1:3" x14ac:dyDescent="0.2">
      <c r="A423" t="s">
        <v>2136</v>
      </c>
      <c r="B423">
        <v>2020</v>
      </c>
      <c r="C423">
        <v>0</v>
      </c>
    </row>
    <row r="424" spans="1:3" x14ac:dyDescent="0.2">
      <c r="A424" t="s">
        <v>2137</v>
      </c>
      <c r="B424">
        <v>2020</v>
      </c>
      <c r="C424">
        <v>0</v>
      </c>
    </row>
    <row r="425" spans="1:3" x14ac:dyDescent="0.2">
      <c r="A425" t="s">
        <v>2138</v>
      </c>
      <c r="B425">
        <v>2020</v>
      </c>
      <c r="C425">
        <v>0</v>
      </c>
    </row>
    <row r="426" spans="1:3" x14ac:dyDescent="0.2">
      <c r="A426" t="s">
        <v>2139</v>
      </c>
      <c r="B426">
        <v>2020</v>
      </c>
      <c r="C426">
        <v>0</v>
      </c>
    </row>
    <row r="427" spans="1:3" x14ac:dyDescent="0.2">
      <c r="A427" t="s">
        <v>2140</v>
      </c>
      <c r="B427">
        <v>2020</v>
      </c>
      <c r="C427">
        <v>0</v>
      </c>
    </row>
    <row r="428" spans="1:3" x14ac:dyDescent="0.2">
      <c r="A428" t="s">
        <v>2141</v>
      </c>
      <c r="B428">
        <v>2020</v>
      </c>
      <c r="C428">
        <v>1000</v>
      </c>
    </row>
    <row r="429" spans="1:3" x14ac:dyDescent="0.2">
      <c r="A429" t="s">
        <v>2142</v>
      </c>
      <c r="B429">
        <v>2020</v>
      </c>
      <c r="C429">
        <v>0</v>
      </c>
    </row>
    <row r="430" spans="1:3" x14ac:dyDescent="0.2">
      <c r="A430" t="s">
        <v>2143</v>
      </c>
      <c r="B430">
        <v>2020</v>
      </c>
      <c r="C430">
        <v>0</v>
      </c>
    </row>
    <row r="431" spans="1:3" x14ac:dyDescent="0.2">
      <c r="A431" t="s">
        <v>2144</v>
      </c>
      <c r="B431">
        <v>2020</v>
      </c>
      <c r="C431">
        <v>1000</v>
      </c>
    </row>
    <row r="432" spans="1:3" x14ac:dyDescent="0.2">
      <c r="A432" t="s">
        <v>2145</v>
      </c>
      <c r="B432">
        <v>2020</v>
      </c>
      <c r="C432">
        <v>0</v>
      </c>
    </row>
    <row r="433" spans="1:3" x14ac:dyDescent="0.2">
      <c r="A433" t="s">
        <v>2146</v>
      </c>
      <c r="B433">
        <v>2020</v>
      </c>
      <c r="C433">
        <v>0</v>
      </c>
    </row>
    <row r="434" spans="1:3" x14ac:dyDescent="0.2">
      <c r="A434" t="s">
        <v>2147</v>
      </c>
      <c r="B434">
        <v>2020</v>
      </c>
      <c r="C434">
        <v>0</v>
      </c>
    </row>
    <row r="435" spans="1:3" x14ac:dyDescent="0.2">
      <c r="A435" t="s">
        <v>2148</v>
      </c>
      <c r="B435">
        <v>2020</v>
      </c>
      <c r="C435">
        <v>0</v>
      </c>
    </row>
    <row r="436" spans="1:3" x14ac:dyDescent="0.2">
      <c r="A436" t="s">
        <v>2149</v>
      </c>
      <c r="B436">
        <v>2020</v>
      </c>
      <c r="C436">
        <v>0</v>
      </c>
    </row>
    <row r="437" spans="1:3" x14ac:dyDescent="0.2">
      <c r="A437" t="s">
        <v>2150</v>
      </c>
      <c r="B437">
        <v>2020</v>
      </c>
      <c r="C437">
        <v>0</v>
      </c>
    </row>
    <row r="438" spans="1:3" x14ac:dyDescent="0.2">
      <c r="A438" t="s">
        <v>2151</v>
      </c>
      <c r="B438">
        <v>2020</v>
      </c>
      <c r="C438">
        <v>0</v>
      </c>
    </row>
    <row r="439" spans="1:3" x14ac:dyDescent="0.2">
      <c r="A439" t="s">
        <v>2152</v>
      </c>
      <c r="B439">
        <v>2020</v>
      </c>
      <c r="C439">
        <v>0</v>
      </c>
    </row>
    <row r="440" spans="1:3" x14ac:dyDescent="0.2">
      <c r="A440" t="s">
        <v>2153</v>
      </c>
      <c r="B440">
        <v>2020</v>
      </c>
      <c r="C440">
        <v>0</v>
      </c>
    </row>
    <row r="441" spans="1:3" x14ac:dyDescent="0.2">
      <c r="A441" t="s">
        <v>2154</v>
      </c>
      <c r="B441">
        <v>2020</v>
      </c>
      <c r="C441">
        <v>0</v>
      </c>
    </row>
    <row r="442" spans="1:3" x14ac:dyDescent="0.2">
      <c r="A442" t="s">
        <v>2155</v>
      </c>
      <c r="B442">
        <v>2020</v>
      </c>
      <c r="C442">
        <v>0</v>
      </c>
    </row>
    <row r="443" spans="1:3" x14ac:dyDescent="0.2">
      <c r="A443" t="s">
        <v>2156</v>
      </c>
      <c r="B443">
        <v>2020</v>
      </c>
      <c r="C443">
        <v>0</v>
      </c>
    </row>
    <row r="444" spans="1:3" x14ac:dyDescent="0.2">
      <c r="A444" t="s">
        <v>2157</v>
      </c>
      <c r="B444">
        <v>2020</v>
      </c>
      <c r="C444">
        <v>0</v>
      </c>
    </row>
    <row r="445" spans="1:3" x14ac:dyDescent="0.2">
      <c r="A445" t="s">
        <v>2158</v>
      </c>
      <c r="B445">
        <v>2020</v>
      </c>
      <c r="C445">
        <v>0</v>
      </c>
    </row>
    <row r="446" spans="1:3" x14ac:dyDescent="0.2">
      <c r="A446" t="s">
        <v>2159</v>
      </c>
      <c r="B446">
        <v>2020</v>
      </c>
      <c r="C446">
        <v>0</v>
      </c>
    </row>
    <row r="447" spans="1:3" x14ac:dyDescent="0.2">
      <c r="A447" t="s">
        <v>2160</v>
      </c>
      <c r="B447">
        <v>2020</v>
      </c>
      <c r="C447">
        <v>0</v>
      </c>
    </row>
    <row r="448" spans="1:3" x14ac:dyDescent="0.2">
      <c r="A448" t="s">
        <v>2161</v>
      </c>
      <c r="B448">
        <v>2020</v>
      </c>
      <c r="C448">
        <v>0</v>
      </c>
    </row>
    <row r="449" spans="1:3" x14ac:dyDescent="0.2">
      <c r="A449" t="s">
        <v>2162</v>
      </c>
      <c r="B449">
        <v>2020</v>
      </c>
      <c r="C449">
        <v>0</v>
      </c>
    </row>
    <row r="450" spans="1:3" x14ac:dyDescent="0.2">
      <c r="A450" t="s">
        <v>2163</v>
      </c>
      <c r="B450">
        <v>2020</v>
      </c>
      <c r="C450">
        <v>0</v>
      </c>
    </row>
    <row r="451" spans="1:3" x14ac:dyDescent="0.2">
      <c r="A451" t="s">
        <v>2164</v>
      </c>
      <c r="B451">
        <v>2020</v>
      </c>
      <c r="C451">
        <v>0</v>
      </c>
    </row>
    <row r="452" spans="1:3" x14ac:dyDescent="0.2">
      <c r="A452" t="s">
        <v>2165</v>
      </c>
      <c r="B452">
        <v>2020</v>
      </c>
      <c r="C452">
        <v>0</v>
      </c>
    </row>
    <row r="453" spans="1:3" x14ac:dyDescent="0.2">
      <c r="A453" t="s">
        <v>2166</v>
      </c>
      <c r="B453">
        <v>2020</v>
      </c>
      <c r="C453">
        <v>0</v>
      </c>
    </row>
    <row r="454" spans="1:3" x14ac:dyDescent="0.2">
      <c r="A454" t="s">
        <v>2167</v>
      </c>
      <c r="B454">
        <v>2020</v>
      </c>
      <c r="C454">
        <v>0</v>
      </c>
    </row>
    <row r="455" spans="1:3" x14ac:dyDescent="0.2">
      <c r="A455" t="s">
        <v>2168</v>
      </c>
      <c r="B455">
        <v>2020</v>
      </c>
      <c r="C455">
        <v>0</v>
      </c>
    </row>
    <row r="456" spans="1:3" x14ac:dyDescent="0.2">
      <c r="A456" t="s">
        <v>2169</v>
      </c>
      <c r="B456">
        <v>2020</v>
      </c>
      <c r="C456">
        <v>0</v>
      </c>
    </row>
    <row r="457" spans="1:3" x14ac:dyDescent="0.2">
      <c r="A457" t="s">
        <v>2170</v>
      </c>
      <c r="B457">
        <v>2020</v>
      </c>
      <c r="C457">
        <v>0</v>
      </c>
    </row>
    <row r="458" spans="1:3" x14ac:dyDescent="0.2">
      <c r="A458" t="s">
        <v>2171</v>
      </c>
      <c r="B458">
        <v>2020</v>
      </c>
      <c r="C458">
        <v>0</v>
      </c>
    </row>
    <row r="459" spans="1:3" x14ac:dyDescent="0.2">
      <c r="A459" t="s">
        <v>2172</v>
      </c>
      <c r="B459">
        <v>2020</v>
      </c>
      <c r="C459">
        <v>0</v>
      </c>
    </row>
    <row r="460" spans="1:3" x14ac:dyDescent="0.2">
      <c r="A460" t="s">
        <v>2173</v>
      </c>
      <c r="B460">
        <v>2020</v>
      </c>
      <c r="C460">
        <v>0</v>
      </c>
    </row>
    <row r="461" spans="1:3" x14ac:dyDescent="0.2">
      <c r="A461" t="s">
        <v>2174</v>
      </c>
      <c r="B461">
        <v>2020</v>
      </c>
      <c r="C461">
        <v>0</v>
      </c>
    </row>
    <row r="462" spans="1:3" x14ac:dyDescent="0.2">
      <c r="A462" t="s">
        <v>2175</v>
      </c>
      <c r="B462">
        <v>2020</v>
      </c>
      <c r="C462">
        <v>0</v>
      </c>
    </row>
    <row r="463" spans="1:3" x14ac:dyDescent="0.2">
      <c r="A463" t="s">
        <v>2176</v>
      </c>
      <c r="B463">
        <v>2020</v>
      </c>
      <c r="C463">
        <v>0</v>
      </c>
    </row>
    <row r="464" spans="1:3" x14ac:dyDescent="0.2">
      <c r="A464" t="s">
        <v>2177</v>
      </c>
      <c r="B464">
        <v>2020</v>
      </c>
      <c r="C464">
        <v>0</v>
      </c>
    </row>
    <row r="465" spans="1:3" x14ac:dyDescent="0.2">
      <c r="A465" t="s">
        <v>2178</v>
      </c>
      <c r="B465">
        <v>2020</v>
      </c>
      <c r="C465">
        <v>0</v>
      </c>
    </row>
    <row r="466" spans="1:3" x14ac:dyDescent="0.2">
      <c r="A466" t="s">
        <v>2179</v>
      </c>
      <c r="B466">
        <v>2020</v>
      </c>
      <c r="C466">
        <v>0</v>
      </c>
    </row>
    <row r="467" spans="1:3" x14ac:dyDescent="0.2">
      <c r="A467" t="s">
        <v>2180</v>
      </c>
      <c r="B467">
        <v>2020</v>
      </c>
      <c r="C467">
        <v>0</v>
      </c>
    </row>
    <row r="468" spans="1:3" x14ac:dyDescent="0.2">
      <c r="A468" t="s">
        <v>2181</v>
      </c>
      <c r="B468">
        <v>2020</v>
      </c>
      <c r="C468">
        <v>0</v>
      </c>
    </row>
    <row r="469" spans="1:3" x14ac:dyDescent="0.2">
      <c r="A469" t="s">
        <v>2182</v>
      </c>
      <c r="B469">
        <v>2020</v>
      </c>
      <c r="C469">
        <v>0</v>
      </c>
    </row>
    <row r="470" spans="1:3" x14ac:dyDescent="0.2">
      <c r="A470" t="s">
        <v>2183</v>
      </c>
      <c r="B470">
        <v>2020</v>
      </c>
      <c r="C470">
        <v>0</v>
      </c>
    </row>
    <row r="471" spans="1:3" x14ac:dyDescent="0.2">
      <c r="A471" t="s">
        <v>2184</v>
      </c>
      <c r="B471">
        <v>2020</v>
      </c>
      <c r="C471">
        <v>0</v>
      </c>
    </row>
    <row r="472" spans="1:3" x14ac:dyDescent="0.2">
      <c r="A472" t="s">
        <v>2185</v>
      </c>
      <c r="B472">
        <v>2020</v>
      </c>
      <c r="C472">
        <v>0</v>
      </c>
    </row>
    <row r="473" spans="1:3" x14ac:dyDescent="0.2">
      <c r="A473" t="s">
        <v>2186</v>
      </c>
      <c r="B473">
        <v>2020</v>
      </c>
      <c r="C473">
        <v>0</v>
      </c>
    </row>
    <row r="474" spans="1:3" x14ac:dyDescent="0.2">
      <c r="A474" t="s">
        <v>2187</v>
      </c>
      <c r="B474">
        <v>2020</v>
      </c>
      <c r="C474">
        <v>0</v>
      </c>
    </row>
    <row r="475" spans="1:3" x14ac:dyDescent="0.2">
      <c r="A475" t="s">
        <v>2188</v>
      </c>
      <c r="B475">
        <v>2020</v>
      </c>
      <c r="C475">
        <v>0</v>
      </c>
    </row>
    <row r="476" spans="1:3" x14ac:dyDescent="0.2">
      <c r="A476" t="s">
        <v>2189</v>
      </c>
      <c r="B476">
        <v>2020</v>
      </c>
      <c r="C476">
        <v>0</v>
      </c>
    </row>
    <row r="477" spans="1:3" x14ac:dyDescent="0.2">
      <c r="A477" t="s">
        <v>2190</v>
      </c>
      <c r="B477">
        <v>2020</v>
      </c>
      <c r="C477">
        <v>0</v>
      </c>
    </row>
    <row r="478" spans="1:3" x14ac:dyDescent="0.2">
      <c r="A478" t="s">
        <v>2191</v>
      </c>
      <c r="B478">
        <v>2020</v>
      </c>
      <c r="C478">
        <v>0</v>
      </c>
    </row>
    <row r="479" spans="1:3" x14ac:dyDescent="0.2">
      <c r="A479" t="s">
        <v>2192</v>
      </c>
      <c r="B479">
        <v>2020</v>
      </c>
      <c r="C479">
        <v>0</v>
      </c>
    </row>
    <row r="480" spans="1:3" x14ac:dyDescent="0.2">
      <c r="A480" t="s">
        <v>2193</v>
      </c>
      <c r="B480">
        <v>2020</v>
      </c>
      <c r="C480">
        <v>0</v>
      </c>
    </row>
    <row r="481" spans="1:3" x14ac:dyDescent="0.2">
      <c r="A481" t="s">
        <v>2194</v>
      </c>
      <c r="B481">
        <v>2020</v>
      </c>
      <c r="C481">
        <v>0</v>
      </c>
    </row>
    <row r="482" spans="1:3" x14ac:dyDescent="0.2">
      <c r="A482" t="s">
        <v>2195</v>
      </c>
      <c r="B482">
        <v>2020</v>
      </c>
      <c r="C482">
        <v>0</v>
      </c>
    </row>
    <row r="483" spans="1:3" x14ac:dyDescent="0.2">
      <c r="A483" t="s">
        <v>2196</v>
      </c>
      <c r="B483">
        <v>2020</v>
      </c>
      <c r="C483">
        <v>0</v>
      </c>
    </row>
    <row r="484" spans="1:3" x14ac:dyDescent="0.2">
      <c r="A484" t="s">
        <v>2197</v>
      </c>
      <c r="B484">
        <v>2020</v>
      </c>
      <c r="C484">
        <v>0</v>
      </c>
    </row>
    <row r="485" spans="1:3" x14ac:dyDescent="0.2">
      <c r="A485" t="s">
        <v>2198</v>
      </c>
      <c r="B485">
        <v>2020</v>
      </c>
      <c r="C485">
        <v>0</v>
      </c>
    </row>
    <row r="486" spans="1:3" x14ac:dyDescent="0.2">
      <c r="A486" t="s">
        <v>2199</v>
      </c>
      <c r="B486">
        <v>2020</v>
      </c>
      <c r="C486">
        <v>0</v>
      </c>
    </row>
    <row r="487" spans="1:3" x14ac:dyDescent="0.2">
      <c r="A487" t="s">
        <v>2200</v>
      </c>
      <c r="B487">
        <v>2020</v>
      </c>
      <c r="C487">
        <v>0</v>
      </c>
    </row>
    <row r="488" spans="1:3" x14ac:dyDescent="0.2">
      <c r="A488" t="s">
        <v>2201</v>
      </c>
      <c r="B488">
        <v>2020</v>
      </c>
      <c r="C488">
        <v>0</v>
      </c>
    </row>
    <row r="489" spans="1:3" x14ac:dyDescent="0.2">
      <c r="A489" t="s">
        <v>2202</v>
      </c>
      <c r="B489">
        <v>2020</v>
      </c>
      <c r="C489">
        <v>0</v>
      </c>
    </row>
    <row r="490" spans="1:3" x14ac:dyDescent="0.2">
      <c r="A490" t="s">
        <v>2203</v>
      </c>
      <c r="B490">
        <v>2020</v>
      </c>
      <c r="C490">
        <v>0</v>
      </c>
    </row>
    <row r="491" spans="1:3" x14ac:dyDescent="0.2">
      <c r="A491" t="s">
        <v>2204</v>
      </c>
      <c r="B491">
        <v>2020</v>
      </c>
      <c r="C491">
        <v>0</v>
      </c>
    </row>
    <row r="492" spans="1:3" x14ac:dyDescent="0.2">
      <c r="A492" t="s">
        <v>2205</v>
      </c>
      <c r="B492">
        <v>2020</v>
      </c>
      <c r="C492">
        <v>0</v>
      </c>
    </row>
    <row r="493" spans="1:3" x14ac:dyDescent="0.2">
      <c r="A493" t="s">
        <v>2206</v>
      </c>
      <c r="B493">
        <v>2020</v>
      </c>
      <c r="C493">
        <v>0</v>
      </c>
    </row>
    <row r="494" spans="1:3" x14ac:dyDescent="0.2">
      <c r="A494" t="s">
        <v>2207</v>
      </c>
      <c r="B494">
        <v>2020</v>
      </c>
      <c r="C494">
        <v>0</v>
      </c>
    </row>
    <row r="495" spans="1:3" x14ac:dyDescent="0.2">
      <c r="A495" t="s">
        <v>2208</v>
      </c>
      <c r="B495">
        <v>2020</v>
      </c>
      <c r="C495">
        <v>0</v>
      </c>
    </row>
    <row r="496" spans="1:3" x14ac:dyDescent="0.2">
      <c r="A496" t="s">
        <v>2209</v>
      </c>
      <c r="B496">
        <v>2020</v>
      </c>
      <c r="C496">
        <v>0</v>
      </c>
    </row>
    <row r="497" spans="1:3" x14ac:dyDescent="0.2">
      <c r="A497" t="s">
        <v>2210</v>
      </c>
      <c r="B497">
        <v>2020</v>
      </c>
      <c r="C497">
        <v>0</v>
      </c>
    </row>
    <row r="498" spans="1:3" x14ac:dyDescent="0.2">
      <c r="A498" t="s">
        <v>2211</v>
      </c>
      <c r="B498">
        <v>2020</v>
      </c>
      <c r="C498">
        <v>0</v>
      </c>
    </row>
    <row r="499" spans="1:3" x14ac:dyDescent="0.2">
      <c r="A499" t="s">
        <v>2212</v>
      </c>
      <c r="B499">
        <v>2020</v>
      </c>
      <c r="C499">
        <v>0</v>
      </c>
    </row>
    <row r="500" spans="1:3" x14ac:dyDescent="0.2">
      <c r="A500" t="s">
        <v>2213</v>
      </c>
      <c r="B500">
        <v>2020</v>
      </c>
      <c r="C500">
        <v>0</v>
      </c>
    </row>
    <row r="501" spans="1:3" x14ac:dyDescent="0.2">
      <c r="A501" t="s">
        <v>2214</v>
      </c>
      <c r="B501">
        <v>2020</v>
      </c>
      <c r="C501">
        <v>0</v>
      </c>
    </row>
    <row r="502" spans="1:3" x14ac:dyDescent="0.2">
      <c r="A502" t="s">
        <v>2215</v>
      </c>
      <c r="B502">
        <v>2020</v>
      </c>
      <c r="C502">
        <v>0</v>
      </c>
    </row>
    <row r="503" spans="1:3" x14ac:dyDescent="0.2">
      <c r="A503" t="s">
        <v>2216</v>
      </c>
      <c r="B503">
        <v>2020</v>
      </c>
      <c r="C503">
        <v>0</v>
      </c>
    </row>
    <row r="504" spans="1:3" x14ac:dyDescent="0.2">
      <c r="A504" t="s">
        <v>2217</v>
      </c>
      <c r="B504">
        <v>2020</v>
      </c>
      <c r="C504">
        <v>0</v>
      </c>
    </row>
    <row r="505" spans="1:3" x14ac:dyDescent="0.2">
      <c r="A505" t="s">
        <v>2218</v>
      </c>
      <c r="B505">
        <v>2020</v>
      </c>
      <c r="C505">
        <v>0</v>
      </c>
    </row>
    <row r="506" spans="1:3" x14ac:dyDescent="0.2">
      <c r="A506" t="s">
        <v>2219</v>
      </c>
      <c r="B506">
        <v>2020</v>
      </c>
      <c r="C506">
        <v>0</v>
      </c>
    </row>
    <row r="507" spans="1:3" x14ac:dyDescent="0.2">
      <c r="A507" t="s">
        <v>2220</v>
      </c>
      <c r="B507">
        <v>2020</v>
      </c>
      <c r="C507">
        <v>0</v>
      </c>
    </row>
    <row r="508" spans="1:3" x14ac:dyDescent="0.2">
      <c r="A508" t="s">
        <v>2221</v>
      </c>
      <c r="B508">
        <v>2020</v>
      </c>
      <c r="C508">
        <v>0</v>
      </c>
    </row>
    <row r="509" spans="1:3" x14ac:dyDescent="0.2">
      <c r="A509" t="s">
        <v>2222</v>
      </c>
      <c r="B509">
        <v>2020</v>
      </c>
      <c r="C509">
        <v>0</v>
      </c>
    </row>
    <row r="510" spans="1:3" x14ac:dyDescent="0.2">
      <c r="A510" t="s">
        <v>2223</v>
      </c>
      <c r="B510">
        <v>2020</v>
      </c>
      <c r="C510">
        <v>0</v>
      </c>
    </row>
    <row r="511" spans="1:3" x14ac:dyDescent="0.2">
      <c r="A511" t="s">
        <v>2224</v>
      </c>
      <c r="B511">
        <v>2020</v>
      </c>
      <c r="C511">
        <v>0</v>
      </c>
    </row>
    <row r="512" spans="1:3" x14ac:dyDescent="0.2">
      <c r="A512" t="s">
        <v>2225</v>
      </c>
      <c r="B512">
        <v>2020</v>
      </c>
      <c r="C512">
        <v>0</v>
      </c>
    </row>
    <row r="513" spans="1:3" x14ac:dyDescent="0.2">
      <c r="A513" t="s">
        <v>2226</v>
      </c>
      <c r="B513">
        <v>2020</v>
      </c>
      <c r="C513">
        <v>0</v>
      </c>
    </row>
    <row r="514" spans="1:3" x14ac:dyDescent="0.2">
      <c r="A514" t="s">
        <v>2227</v>
      </c>
      <c r="B514">
        <v>2020</v>
      </c>
      <c r="C514">
        <v>0</v>
      </c>
    </row>
    <row r="515" spans="1:3" x14ac:dyDescent="0.2">
      <c r="A515" t="s">
        <v>2228</v>
      </c>
      <c r="B515">
        <v>2020</v>
      </c>
      <c r="C515">
        <v>0</v>
      </c>
    </row>
    <row r="516" spans="1:3" x14ac:dyDescent="0.2">
      <c r="A516" t="s">
        <v>2229</v>
      </c>
      <c r="B516">
        <v>2020</v>
      </c>
      <c r="C516">
        <v>0</v>
      </c>
    </row>
    <row r="517" spans="1:3" x14ac:dyDescent="0.2">
      <c r="A517" t="s">
        <v>2230</v>
      </c>
      <c r="B517">
        <v>2020</v>
      </c>
      <c r="C517">
        <v>0</v>
      </c>
    </row>
    <row r="518" spans="1:3" x14ac:dyDescent="0.2">
      <c r="A518" t="s">
        <v>2231</v>
      </c>
      <c r="B518">
        <v>2020</v>
      </c>
      <c r="C518">
        <v>0</v>
      </c>
    </row>
    <row r="519" spans="1:3" x14ac:dyDescent="0.2">
      <c r="A519" t="s">
        <v>2232</v>
      </c>
      <c r="B519">
        <v>2020</v>
      </c>
      <c r="C519">
        <v>0</v>
      </c>
    </row>
    <row r="520" spans="1:3" x14ac:dyDescent="0.2">
      <c r="A520" t="s">
        <v>2233</v>
      </c>
      <c r="B520">
        <v>2020</v>
      </c>
      <c r="C520">
        <v>0</v>
      </c>
    </row>
    <row r="521" spans="1:3" x14ac:dyDescent="0.2">
      <c r="A521" t="s">
        <v>2234</v>
      </c>
      <c r="B521">
        <v>2020</v>
      </c>
      <c r="C521">
        <v>0</v>
      </c>
    </row>
    <row r="522" spans="1:3" x14ac:dyDescent="0.2">
      <c r="A522" t="s">
        <v>2235</v>
      </c>
      <c r="B522">
        <v>2020</v>
      </c>
      <c r="C522">
        <v>0</v>
      </c>
    </row>
    <row r="523" spans="1:3" x14ac:dyDescent="0.2">
      <c r="A523" t="s">
        <v>2236</v>
      </c>
      <c r="B523">
        <v>2020</v>
      </c>
      <c r="C523">
        <v>0</v>
      </c>
    </row>
    <row r="524" spans="1:3" x14ac:dyDescent="0.2">
      <c r="A524" t="s">
        <v>2237</v>
      </c>
      <c r="B524">
        <v>2020</v>
      </c>
      <c r="C524">
        <v>0</v>
      </c>
    </row>
    <row r="525" spans="1:3" x14ac:dyDescent="0.2">
      <c r="A525" t="s">
        <v>2238</v>
      </c>
      <c r="B525">
        <v>2020</v>
      </c>
      <c r="C525">
        <v>122.04</v>
      </c>
    </row>
    <row r="526" spans="1:3" x14ac:dyDescent="0.2">
      <c r="A526" t="s">
        <v>2239</v>
      </c>
      <c r="B526">
        <v>2020</v>
      </c>
      <c r="C526">
        <v>0</v>
      </c>
    </row>
    <row r="527" spans="1:3" x14ac:dyDescent="0.2">
      <c r="A527" t="s">
        <v>2240</v>
      </c>
      <c r="B527">
        <v>2020</v>
      </c>
      <c r="C527">
        <v>0</v>
      </c>
    </row>
    <row r="528" spans="1:3" x14ac:dyDescent="0.2">
      <c r="A528" t="s">
        <v>2241</v>
      </c>
      <c r="B528">
        <v>2020</v>
      </c>
      <c r="C528">
        <v>0</v>
      </c>
    </row>
    <row r="529" spans="1:3" x14ac:dyDescent="0.2">
      <c r="A529" t="s">
        <v>2242</v>
      </c>
      <c r="B529">
        <v>2020</v>
      </c>
      <c r="C529">
        <v>0</v>
      </c>
    </row>
    <row r="530" spans="1:3" x14ac:dyDescent="0.2">
      <c r="A530" t="s">
        <v>2243</v>
      </c>
      <c r="B530">
        <v>2020</v>
      </c>
      <c r="C530">
        <v>0</v>
      </c>
    </row>
    <row r="531" spans="1:3" x14ac:dyDescent="0.2">
      <c r="A531" t="s">
        <v>2244</v>
      </c>
      <c r="B531">
        <v>2020</v>
      </c>
      <c r="C531">
        <v>652.98</v>
      </c>
    </row>
    <row r="532" spans="1:3" x14ac:dyDescent="0.2">
      <c r="A532" t="s">
        <v>2245</v>
      </c>
      <c r="B532">
        <v>2020</v>
      </c>
      <c r="C532">
        <v>18</v>
      </c>
    </row>
    <row r="533" spans="1:3" x14ac:dyDescent="0.2">
      <c r="A533" t="s">
        <v>2246</v>
      </c>
      <c r="B533">
        <v>2020</v>
      </c>
      <c r="C533">
        <v>2352.62</v>
      </c>
    </row>
    <row r="534" spans="1:3" x14ac:dyDescent="0.2">
      <c r="A534" t="s">
        <v>2247</v>
      </c>
      <c r="B534">
        <v>2020</v>
      </c>
      <c r="C534">
        <v>0</v>
      </c>
    </row>
    <row r="535" spans="1:3" x14ac:dyDescent="0.2">
      <c r="A535" t="s">
        <v>2248</v>
      </c>
      <c r="B535">
        <v>2020</v>
      </c>
      <c r="C535">
        <v>0</v>
      </c>
    </row>
    <row r="536" spans="1:3" x14ac:dyDescent="0.2">
      <c r="A536" t="s">
        <v>2249</v>
      </c>
      <c r="B536">
        <v>2020</v>
      </c>
      <c r="C536">
        <v>1551.42</v>
      </c>
    </row>
    <row r="537" spans="1:3" x14ac:dyDescent="0.2">
      <c r="A537" t="s">
        <v>2250</v>
      </c>
      <c r="B537">
        <v>2020</v>
      </c>
      <c r="C537">
        <v>1699.96</v>
      </c>
    </row>
    <row r="538" spans="1:3" x14ac:dyDescent="0.2">
      <c r="A538" t="s">
        <v>2251</v>
      </c>
      <c r="B538">
        <v>2020</v>
      </c>
      <c r="C538">
        <v>0</v>
      </c>
    </row>
    <row r="539" spans="1:3" x14ac:dyDescent="0.2">
      <c r="A539" t="s">
        <v>2252</v>
      </c>
      <c r="B539">
        <v>2020</v>
      </c>
      <c r="C539">
        <v>0</v>
      </c>
    </row>
    <row r="540" spans="1:3" x14ac:dyDescent="0.2">
      <c r="A540" t="s">
        <v>2253</v>
      </c>
      <c r="B540">
        <v>2020</v>
      </c>
      <c r="C540">
        <v>1808.79</v>
      </c>
    </row>
    <row r="541" spans="1:3" x14ac:dyDescent="0.2">
      <c r="A541" t="s">
        <v>2254</v>
      </c>
      <c r="B541">
        <v>2020</v>
      </c>
      <c r="C541">
        <v>0</v>
      </c>
    </row>
    <row r="542" spans="1:3" x14ac:dyDescent="0.2">
      <c r="A542" t="s">
        <v>2255</v>
      </c>
      <c r="B542">
        <v>2020</v>
      </c>
      <c r="C542">
        <v>0</v>
      </c>
    </row>
    <row r="543" spans="1:3" x14ac:dyDescent="0.2">
      <c r="A543" t="s">
        <v>2256</v>
      </c>
      <c r="B543">
        <v>2020</v>
      </c>
      <c r="C543">
        <v>0</v>
      </c>
    </row>
    <row r="544" spans="1:3" x14ac:dyDescent="0.2">
      <c r="A544" t="s">
        <v>2257</v>
      </c>
      <c r="B544">
        <v>2020</v>
      </c>
      <c r="C544">
        <v>0</v>
      </c>
    </row>
    <row r="545" spans="1:3" x14ac:dyDescent="0.2">
      <c r="A545" t="s">
        <v>2258</v>
      </c>
      <c r="B545">
        <v>2020</v>
      </c>
      <c r="C545">
        <v>0</v>
      </c>
    </row>
    <row r="546" spans="1:3" x14ac:dyDescent="0.2">
      <c r="A546" t="s">
        <v>2259</v>
      </c>
      <c r="B546">
        <v>2020</v>
      </c>
      <c r="C546">
        <v>2693.46</v>
      </c>
    </row>
    <row r="547" spans="1:3" x14ac:dyDescent="0.2">
      <c r="A547" t="s">
        <v>2260</v>
      </c>
      <c r="B547">
        <v>2020</v>
      </c>
      <c r="C547">
        <v>0</v>
      </c>
    </row>
    <row r="548" spans="1:3" x14ac:dyDescent="0.2">
      <c r="A548" t="s">
        <v>2261</v>
      </c>
      <c r="B548">
        <v>2020</v>
      </c>
      <c r="C548">
        <v>0</v>
      </c>
    </row>
    <row r="549" spans="1:3" x14ac:dyDescent="0.2">
      <c r="A549" t="s">
        <v>2262</v>
      </c>
      <c r="B549">
        <v>2020</v>
      </c>
      <c r="C549">
        <v>2834.44</v>
      </c>
    </row>
    <row r="550" spans="1:3" x14ac:dyDescent="0.2">
      <c r="A550" t="s">
        <v>2263</v>
      </c>
      <c r="B550">
        <v>2020</v>
      </c>
      <c r="C550">
        <v>3935.97</v>
      </c>
    </row>
    <row r="551" spans="1:3" x14ac:dyDescent="0.2">
      <c r="A551" t="s">
        <v>2264</v>
      </c>
      <c r="B551">
        <v>2020</v>
      </c>
      <c r="C551">
        <v>0</v>
      </c>
    </row>
    <row r="552" spans="1:3" x14ac:dyDescent="0.2">
      <c r="A552" t="s">
        <v>2265</v>
      </c>
      <c r="B552">
        <v>2020</v>
      </c>
      <c r="C552">
        <v>0</v>
      </c>
    </row>
    <row r="553" spans="1:3" x14ac:dyDescent="0.2">
      <c r="A553" t="s">
        <v>2266</v>
      </c>
      <c r="B553">
        <v>2020</v>
      </c>
      <c r="C553">
        <v>0</v>
      </c>
    </row>
    <row r="554" spans="1:3" x14ac:dyDescent="0.2">
      <c r="A554" t="s">
        <v>2267</v>
      </c>
      <c r="B554">
        <v>2020</v>
      </c>
      <c r="C554">
        <v>0</v>
      </c>
    </row>
    <row r="555" spans="1:3" x14ac:dyDescent="0.2">
      <c r="A555" t="s">
        <v>2268</v>
      </c>
      <c r="B555">
        <v>2020</v>
      </c>
      <c r="C555">
        <v>0</v>
      </c>
    </row>
    <row r="556" spans="1:3" x14ac:dyDescent="0.2">
      <c r="A556" t="s">
        <v>2269</v>
      </c>
      <c r="B556">
        <v>2020</v>
      </c>
      <c r="C556">
        <v>0</v>
      </c>
    </row>
    <row r="557" spans="1:3" x14ac:dyDescent="0.2">
      <c r="A557" t="s">
        <v>2270</v>
      </c>
      <c r="B557">
        <v>2020</v>
      </c>
      <c r="C557">
        <v>0</v>
      </c>
    </row>
    <row r="558" spans="1:3" x14ac:dyDescent="0.2">
      <c r="A558" t="s">
        <v>2271</v>
      </c>
      <c r="B558">
        <v>2020</v>
      </c>
      <c r="C558">
        <v>0</v>
      </c>
    </row>
    <row r="559" spans="1:3" x14ac:dyDescent="0.2">
      <c r="A559" t="s">
        <v>2272</v>
      </c>
      <c r="B559">
        <v>2020</v>
      </c>
      <c r="C559">
        <v>0</v>
      </c>
    </row>
    <row r="560" spans="1:3" x14ac:dyDescent="0.2">
      <c r="A560" t="s">
        <v>2273</v>
      </c>
      <c r="B560">
        <v>2020</v>
      </c>
      <c r="C560">
        <v>0</v>
      </c>
    </row>
    <row r="561" spans="1:3" x14ac:dyDescent="0.2">
      <c r="A561" t="s">
        <v>2274</v>
      </c>
      <c r="B561">
        <v>2020</v>
      </c>
      <c r="C561">
        <v>2047.02</v>
      </c>
    </row>
    <row r="562" spans="1:3" x14ac:dyDescent="0.2">
      <c r="A562" t="s">
        <v>2275</v>
      </c>
      <c r="B562">
        <v>2020</v>
      </c>
      <c r="C562">
        <v>5783.65</v>
      </c>
    </row>
    <row r="563" spans="1:3" x14ac:dyDescent="0.2">
      <c r="A563" t="s">
        <v>2276</v>
      </c>
      <c r="B563">
        <v>2020</v>
      </c>
      <c r="C563">
        <v>835</v>
      </c>
    </row>
    <row r="564" spans="1:3" x14ac:dyDescent="0.2">
      <c r="A564" t="s">
        <v>2277</v>
      </c>
      <c r="B564">
        <v>2020</v>
      </c>
      <c r="C564">
        <v>0</v>
      </c>
    </row>
    <row r="565" spans="1:3" x14ac:dyDescent="0.2">
      <c r="A565" t="s">
        <v>2278</v>
      </c>
      <c r="B565">
        <v>2020</v>
      </c>
      <c r="C565">
        <v>921</v>
      </c>
    </row>
    <row r="566" spans="1:3" x14ac:dyDescent="0.2">
      <c r="A566" t="s">
        <v>2279</v>
      </c>
      <c r="B566">
        <v>2020</v>
      </c>
      <c r="C566">
        <v>34340.230000000003</v>
      </c>
    </row>
    <row r="567" spans="1:3" x14ac:dyDescent="0.2">
      <c r="A567" t="s">
        <v>2280</v>
      </c>
      <c r="B567">
        <v>2020</v>
      </c>
      <c r="C567">
        <v>0</v>
      </c>
    </row>
    <row r="568" spans="1:3" x14ac:dyDescent="0.2">
      <c r="A568" t="s">
        <v>2281</v>
      </c>
      <c r="B568">
        <v>2020</v>
      </c>
      <c r="C568">
        <v>0</v>
      </c>
    </row>
    <row r="569" spans="1:3" x14ac:dyDescent="0.2">
      <c r="A569" t="s">
        <v>2282</v>
      </c>
      <c r="B569">
        <v>2020</v>
      </c>
      <c r="C569">
        <v>2377.4899999999998</v>
      </c>
    </row>
    <row r="570" spans="1:3" x14ac:dyDescent="0.2">
      <c r="A570" t="s">
        <v>2283</v>
      </c>
      <c r="B570">
        <v>2020</v>
      </c>
      <c r="C570">
        <v>0</v>
      </c>
    </row>
    <row r="571" spans="1:3" x14ac:dyDescent="0.2">
      <c r="A571" t="s">
        <v>2284</v>
      </c>
      <c r="B571">
        <v>2020</v>
      </c>
      <c r="C571">
        <v>0</v>
      </c>
    </row>
    <row r="572" spans="1:3" x14ac:dyDescent="0.2">
      <c r="A572" t="s">
        <v>2285</v>
      </c>
      <c r="B572">
        <v>2020</v>
      </c>
      <c r="C572">
        <v>0</v>
      </c>
    </row>
    <row r="573" spans="1:3" x14ac:dyDescent="0.2">
      <c r="A573" t="s">
        <v>2286</v>
      </c>
      <c r="B573">
        <v>2020</v>
      </c>
      <c r="C573">
        <v>0</v>
      </c>
    </row>
    <row r="574" spans="1:3" x14ac:dyDescent="0.2">
      <c r="A574" t="s">
        <v>2287</v>
      </c>
      <c r="B574">
        <v>2020</v>
      </c>
      <c r="C574">
        <v>0</v>
      </c>
    </row>
    <row r="575" spans="1:3" x14ac:dyDescent="0.2">
      <c r="A575" t="s">
        <v>2288</v>
      </c>
      <c r="B575">
        <v>2020</v>
      </c>
      <c r="C575">
        <v>0</v>
      </c>
    </row>
    <row r="576" spans="1:3" x14ac:dyDescent="0.2">
      <c r="A576" t="s">
        <v>2289</v>
      </c>
      <c r="B576">
        <v>2020</v>
      </c>
      <c r="C576">
        <v>476</v>
      </c>
    </row>
    <row r="577" spans="1:3" x14ac:dyDescent="0.2">
      <c r="A577" t="s">
        <v>2290</v>
      </c>
      <c r="B577">
        <v>2020</v>
      </c>
      <c r="C577">
        <v>2719.5</v>
      </c>
    </row>
    <row r="578" spans="1:3" x14ac:dyDescent="0.2">
      <c r="A578" t="s">
        <v>2291</v>
      </c>
      <c r="B578">
        <v>2020</v>
      </c>
      <c r="C578">
        <v>8880.2199999999993</v>
      </c>
    </row>
    <row r="579" spans="1:3" x14ac:dyDescent="0.2">
      <c r="A579" t="s">
        <v>2292</v>
      </c>
      <c r="B579">
        <v>2020</v>
      </c>
      <c r="C579">
        <v>1660</v>
      </c>
    </row>
    <row r="580" spans="1:3" x14ac:dyDescent="0.2">
      <c r="A580" t="s">
        <v>2293</v>
      </c>
      <c r="B580">
        <v>2020</v>
      </c>
      <c r="C580">
        <v>0</v>
      </c>
    </row>
    <row r="581" spans="1:3" x14ac:dyDescent="0.2">
      <c r="A581" t="s">
        <v>2294</v>
      </c>
      <c r="B581">
        <v>2020</v>
      </c>
      <c r="C581">
        <v>2760.25</v>
      </c>
    </row>
    <row r="582" spans="1:3" x14ac:dyDescent="0.2">
      <c r="A582" t="s">
        <v>2295</v>
      </c>
      <c r="B582">
        <v>2020</v>
      </c>
      <c r="C582">
        <v>13435.91</v>
      </c>
    </row>
    <row r="583" spans="1:3" x14ac:dyDescent="0.2">
      <c r="A583" t="s">
        <v>2296</v>
      </c>
      <c r="B583">
        <v>2020</v>
      </c>
      <c r="C583">
        <v>0</v>
      </c>
    </row>
    <row r="584" spans="1:3" x14ac:dyDescent="0.2">
      <c r="A584" t="s">
        <v>2297</v>
      </c>
      <c r="B584">
        <v>2020</v>
      </c>
      <c r="C584">
        <v>405.1</v>
      </c>
    </row>
    <row r="585" spans="1:3" x14ac:dyDescent="0.2">
      <c r="A585" t="s">
        <v>2298</v>
      </c>
      <c r="B585">
        <v>2020</v>
      </c>
      <c r="C585">
        <v>6867</v>
      </c>
    </row>
    <row r="586" spans="1:3" x14ac:dyDescent="0.2">
      <c r="A586" t="s">
        <v>2299</v>
      </c>
      <c r="B586">
        <v>2020</v>
      </c>
      <c r="C586">
        <v>0</v>
      </c>
    </row>
    <row r="587" spans="1:3" x14ac:dyDescent="0.2">
      <c r="A587" t="s">
        <v>2300</v>
      </c>
      <c r="B587">
        <v>2020</v>
      </c>
      <c r="C587">
        <v>0</v>
      </c>
    </row>
    <row r="588" spans="1:3" x14ac:dyDescent="0.2">
      <c r="A588" t="s">
        <v>2301</v>
      </c>
      <c r="B588">
        <v>2020</v>
      </c>
      <c r="C588">
        <v>0</v>
      </c>
    </row>
    <row r="589" spans="1:3" x14ac:dyDescent="0.2">
      <c r="A589" t="s">
        <v>2302</v>
      </c>
      <c r="B589">
        <v>2020</v>
      </c>
      <c r="C589">
        <v>595.91</v>
      </c>
    </row>
    <row r="590" spans="1:3" x14ac:dyDescent="0.2">
      <c r="A590" t="s">
        <v>2303</v>
      </c>
      <c r="B590">
        <v>2020</v>
      </c>
      <c r="C590">
        <v>4080</v>
      </c>
    </row>
    <row r="591" spans="1:3" x14ac:dyDescent="0.2">
      <c r="A591" t="s">
        <v>2304</v>
      </c>
      <c r="B591">
        <v>2020</v>
      </c>
      <c r="C591">
        <v>7036.41</v>
      </c>
    </row>
    <row r="592" spans="1:3" x14ac:dyDescent="0.2">
      <c r="A592" t="s">
        <v>2305</v>
      </c>
      <c r="B592">
        <v>2020</v>
      </c>
      <c r="C592">
        <v>0</v>
      </c>
    </row>
    <row r="593" spans="1:3" x14ac:dyDescent="0.2">
      <c r="A593" t="s">
        <v>2306</v>
      </c>
      <c r="B593">
        <v>2020</v>
      </c>
      <c r="C593">
        <v>0</v>
      </c>
    </row>
    <row r="594" spans="1:3" x14ac:dyDescent="0.2">
      <c r="A594" t="s">
        <v>2307</v>
      </c>
      <c r="B594">
        <v>2020</v>
      </c>
      <c r="C594">
        <v>1282.45</v>
      </c>
    </row>
    <row r="595" spans="1:3" x14ac:dyDescent="0.2">
      <c r="A595" t="s">
        <v>2308</v>
      </c>
      <c r="B595">
        <v>2020</v>
      </c>
      <c r="C595">
        <v>2090.42</v>
      </c>
    </row>
    <row r="596" spans="1:3" x14ac:dyDescent="0.2">
      <c r="A596" t="s">
        <v>2309</v>
      </c>
      <c r="B596">
        <v>2020</v>
      </c>
      <c r="C596">
        <v>0</v>
      </c>
    </row>
    <row r="597" spans="1:3" x14ac:dyDescent="0.2">
      <c r="A597" t="s">
        <v>2310</v>
      </c>
      <c r="B597">
        <v>2020</v>
      </c>
      <c r="C597">
        <v>0</v>
      </c>
    </row>
    <row r="598" spans="1:3" x14ac:dyDescent="0.2">
      <c r="A598" t="s">
        <v>2311</v>
      </c>
      <c r="B598">
        <v>2020</v>
      </c>
      <c r="C598">
        <v>0</v>
      </c>
    </row>
    <row r="599" spans="1:3" x14ac:dyDescent="0.2">
      <c r="A599" t="s">
        <v>2312</v>
      </c>
      <c r="B599">
        <v>2020</v>
      </c>
      <c r="C599">
        <v>0</v>
      </c>
    </row>
    <row r="600" spans="1:3" x14ac:dyDescent="0.2">
      <c r="A600" t="s">
        <v>2313</v>
      </c>
      <c r="B600">
        <v>2020</v>
      </c>
      <c r="C600">
        <v>0</v>
      </c>
    </row>
    <row r="601" spans="1:3" x14ac:dyDescent="0.2">
      <c r="A601" t="s">
        <v>2314</v>
      </c>
      <c r="B601">
        <v>2020</v>
      </c>
      <c r="C601">
        <v>0</v>
      </c>
    </row>
    <row r="602" spans="1:3" x14ac:dyDescent="0.2">
      <c r="A602" t="s">
        <v>2315</v>
      </c>
      <c r="B602">
        <v>2020</v>
      </c>
      <c r="C602">
        <v>0</v>
      </c>
    </row>
    <row r="603" spans="1:3" x14ac:dyDescent="0.2">
      <c r="A603" t="s">
        <v>2316</v>
      </c>
      <c r="B603">
        <v>2020</v>
      </c>
      <c r="C603">
        <v>0</v>
      </c>
    </row>
    <row r="604" spans="1:3" x14ac:dyDescent="0.2">
      <c r="A604" t="s">
        <v>2317</v>
      </c>
      <c r="B604">
        <v>2020</v>
      </c>
      <c r="C604">
        <v>0</v>
      </c>
    </row>
    <row r="605" spans="1:3" x14ac:dyDescent="0.2">
      <c r="A605" t="s">
        <v>2318</v>
      </c>
      <c r="B605">
        <v>2020</v>
      </c>
      <c r="C605">
        <v>1071.5</v>
      </c>
    </row>
    <row r="606" spans="1:3" x14ac:dyDescent="0.2">
      <c r="A606" t="s">
        <v>2319</v>
      </c>
      <c r="B606">
        <v>2020</v>
      </c>
      <c r="C606">
        <v>852.88</v>
      </c>
    </row>
    <row r="607" spans="1:3" x14ac:dyDescent="0.2">
      <c r="A607" t="s">
        <v>2320</v>
      </c>
      <c r="B607">
        <v>2020</v>
      </c>
      <c r="C607">
        <v>1686.12</v>
      </c>
    </row>
    <row r="608" spans="1:3" x14ac:dyDescent="0.2">
      <c r="A608" t="s">
        <v>2321</v>
      </c>
      <c r="B608">
        <v>2020</v>
      </c>
      <c r="C608">
        <v>1063.98</v>
      </c>
    </row>
    <row r="609" spans="1:3" x14ac:dyDescent="0.2">
      <c r="A609" t="s">
        <v>2322</v>
      </c>
      <c r="B609">
        <v>2020</v>
      </c>
      <c r="C609">
        <v>0</v>
      </c>
    </row>
    <row r="610" spans="1:3" x14ac:dyDescent="0.2">
      <c r="A610" t="s">
        <v>2323</v>
      </c>
      <c r="B610">
        <v>2020</v>
      </c>
      <c r="C610">
        <v>322.64</v>
      </c>
    </row>
    <row r="611" spans="1:3" x14ac:dyDescent="0.2">
      <c r="A611" t="s">
        <v>2324</v>
      </c>
      <c r="B611">
        <v>2020</v>
      </c>
      <c r="C611">
        <v>6412.24</v>
      </c>
    </row>
    <row r="612" spans="1:3" x14ac:dyDescent="0.2">
      <c r="A612" t="s">
        <v>2325</v>
      </c>
      <c r="B612">
        <v>2020</v>
      </c>
      <c r="C612">
        <v>0</v>
      </c>
    </row>
    <row r="613" spans="1:3" x14ac:dyDescent="0.2">
      <c r="A613" t="s">
        <v>2326</v>
      </c>
      <c r="B613">
        <v>2020</v>
      </c>
      <c r="C613">
        <v>0</v>
      </c>
    </row>
    <row r="614" spans="1:3" x14ac:dyDescent="0.2">
      <c r="A614" t="s">
        <v>2327</v>
      </c>
      <c r="B614">
        <v>2020</v>
      </c>
      <c r="C614">
        <v>0</v>
      </c>
    </row>
    <row r="615" spans="1:3" x14ac:dyDescent="0.2">
      <c r="A615" t="s">
        <v>2328</v>
      </c>
      <c r="B615">
        <v>2020</v>
      </c>
      <c r="C615">
        <v>0</v>
      </c>
    </row>
    <row r="616" spans="1:3" x14ac:dyDescent="0.2">
      <c r="A616" t="s">
        <v>2329</v>
      </c>
      <c r="B616">
        <v>2020</v>
      </c>
      <c r="C616">
        <v>0</v>
      </c>
    </row>
    <row r="617" spans="1:3" x14ac:dyDescent="0.2">
      <c r="A617" t="s">
        <v>2330</v>
      </c>
      <c r="B617">
        <v>2020</v>
      </c>
      <c r="C617">
        <v>0</v>
      </c>
    </row>
    <row r="618" spans="1:3" x14ac:dyDescent="0.2">
      <c r="A618" t="s">
        <v>2331</v>
      </c>
      <c r="B618">
        <v>2020</v>
      </c>
      <c r="C618">
        <v>0</v>
      </c>
    </row>
    <row r="619" spans="1:3" x14ac:dyDescent="0.2">
      <c r="A619" t="s">
        <v>2332</v>
      </c>
      <c r="B619">
        <v>2020</v>
      </c>
      <c r="C619">
        <v>0</v>
      </c>
    </row>
    <row r="620" spans="1:3" x14ac:dyDescent="0.2">
      <c r="A620" t="s">
        <v>2333</v>
      </c>
      <c r="B620">
        <v>2020</v>
      </c>
      <c r="C620">
        <v>0</v>
      </c>
    </row>
    <row r="621" spans="1:3" x14ac:dyDescent="0.2">
      <c r="A621" t="s">
        <v>2334</v>
      </c>
      <c r="B621">
        <v>2020</v>
      </c>
      <c r="C621">
        <v>2391.98</v>
      </c>
    </row>
    <row r="622" spans="1:3" x14ac:dyDescent="0.2">
      <c r="A622" t="s">
        <v>2335</v>
      </c>
      <c r="B622">
        <v>2020</v>
      </c>
      <c r="C622">
        <v>0</v>
      </c>
    </row>
    <row r="623" spans="1:3" x14ac:dyDescent="0.2">
      <c r="A623" t="s">
        <v>2336</v>
      </c>
      <c r="B623">
        <v>2020</v>
      </c>
      <c r="C623">
        <v>1222.29</v>
      </c>
    </row>
    <row r="624" spans="1:3" x14ac:dyDescent="0.2">
      <c r="A624" t="s">
        <v>2337</v>
      </c>
      <c r="B624">
        <v>2020</v>
      </c>
      <c r="C624">
        <v>0</v>
      </c>
    </row>
    <row r="625" spans="1:3" x14ac:dyDescent="0.2">
      <c r="A625" t="s">
        <v>2338</v>
      </c>
      <c r="B625">
        <v>2020</v>
      </c>
      <c r="C625">
        <v>0</v>
      </c>
    </row>
    <row r="626" spans="1:3" x14ac:dyDescent="0.2">
      <c r="A626" t="s">
        <v>2339</v>
      </c>
      <c r="B626">
        <v>2020</v>
      </c>
      <c r="C626">
        <v>333.84</v>
      </c>
    </row>
    <row r="627" spans="1:3" x14ac:dyDescent="0.2">
      <c r="A627" t="s">
        <v>2340</v>
      </c>
      <c r="B627">
        <v>2020</v>
      </c>
      <c r="C627">
        <v>469.56</v>
      </c>
    </row>
    <row r="628" spans="1:3" x14ac:dyDescent="0.2">
      <c r="A628" t="s">
        <v>2341</v>
      </c>
      <c r="B628">
        <v>2020</v>
      </c>
      <c r="C628">
        <v>0</v>
      </c>
    </row>
    <row r="629" spans="1:3" x14ac:dyDescent="0.2">
      <c r="A629" t="s">
        <v>2342</v>
      </c>
      <c r="B629">
        <v>2020</v>
      </c>
      <c r="C629">
        <v>0</v>
      </c>
    </row>
    <row r="630" spans="1:3" x14ac:dyDescent="0.2">
      <c r="A630" t="s">
        <v>2343</v>
      </c>
      <c r="B630">
        <v>2020</v>
      </c>
      <c r="C630">
        <v>333.84</v>
      </c>
    </row>
    <row r="631" spans="1:3" x14ac:dyDescent="0.2">
      <c r="A631" t="s">
        <v>2344</v>
      </c>
      <c r="B631">
        <v>2020</v>
      </c>
      <c r="C631">
        <v>0</v>
      </c>
    </row>
    <row r="632" spans="1:3" x14ac:dyDescent="0.2">
      <c r="A632" t="s">
        <v>2345</v>
      </c>
      <c r="B632">
        <v>2020</v>
      </c>
      <c r="C632">
        <v>0</v>
      </c>
    </row>
    <row r="633" spans="1:3" x14ac:dyDescent="0.2">
      <c r="A633" t="s">
        <v>2346</v>
      </c>
      <c r="B633">
        <v>2020</v>
      </c>
      <c r="C633">
        <v>0</v>
      </c>
    </row>
    <row r="634" spans="1:3" x14ac:dyDescent="0.2">
      <c r="A634" t="s">
        <v>2347</v>
      </c>
      <c r="B634">
        <v>2020</v>
      </c>
      <c r="C634">
        <v>0</v>
      </c>
    </row>
    <row r="635" spans="1:3" x14ac:dyDescent="0.2">
      <c r="A635" t="s">
        <v>2348</v>
      </c>
      <c r="B635">
        <v>2020</v>
      </c>
      <c r="C635">
        <v>919.83</v>
      </c>
    </row>
    <row r="636" spans="1:3" x14ac:dyDescent="0.2">
      <c r="A636" t="s">
        <v>2349</v>
      </c>
      <c r="B636">
        <v>2020</v>
      </c>
      <c r="C636">
        <v>1347.51</v>
      </c>
    </row>
    <row r="637" spans="1:3" x14ac:dyDescent="0.2">
      <c r="A637" t="s">
        <v>2350</v>
      </c>
      <c r="B637">
        <v>2020</v>
      </c>
      <c r="C637">
        <v>767.91</v>
      </c>
    </row>
    <row r="638" spans="1:3" x14ac:dyDescent="0.2">
      <c r="A638" t="s">
        <v>2351</v>
      </c>
      <c r="B638">
        <v>2020</v>
      </c>
      <c r="C638">
        <v>0</v>
      </c>
    </row>
    <row r="639" spans="1:3" x14ac:dyDescent="0.2">
      <c r="A639" t="s">
        <v>2352</v>
      </c>
      <c r="B639">
        <v>2020</v>
      </c>
      <c r="C639">
        <v>1078.79</v>
      </c>
    </row>
    <row r="640" spans="1:3" x14ac:dyDescent="0.2">
      <c r="A640" t="s">
        <v>2353</v>
      </c>
      <c r="B640">
        <v>2020</v>
      </c>
      <c r="C640">
        <v>1097.3499999999999</v>
      </c>
    </row>
    <row r="641" spans="1:3" x14ac:dyDescent="0.2">
      <c r="A641" t="s">
        <v>2354</v>
      </c>
      <c r="B641">
        <v>2020</v>
      </c>
      <c r="C641">
        <v>0</v>
      </c>
    </row>
    <row r="642" spans="1:3" x14ac:dyDescent="0.2">
      <c r="A642" t="s">
        <v>2355</v>
      </c>
      <c r="B642">
        <v>2020</v>
      </c>
      <c r="C642">
        <v>0</v>
      </c>
    </row>
    <row r="643" spans="1:3" x14ac:dyDescent="0.2">
      <c r="A643" t="s">
        <v>2356</v>
      </c>
      <c r="B643">
        <v>2020</v>
      </c>
      <c r="C643">
        <v>0</v>
      </c>
    </row>
    <row r="644" spans="1:3" x14ac:dyDescent="0.2">
      <c r="A644" t="s">
        <v>2357</v>
      </c>
      <c r="B644">
        <v>2020</v>
      </c>
      <c r="C644">
        <v>0</v>
      </c>
    </row>
    <row r="645" spans="1:3" x14ac:dyDescent="0.2">
      <c r="A645" t="s">
        <v>2358</v>
      </c>
      <c r="B645">
        <v>2020</v>
      </c>
      <c r="C645">
        <v>0</v>
      </c>
    </row>
    <row r="646" spans="1:3" x14ac:dyDescent="0.2">
      <c r="A646" t="s">
        <v>2359</v>
      </c>
      <c r="B646">
        <v>2020</v>
      </c>
      <c r="C646">
        <v>0</v>
      </c>
    </row>
    <row r="647" spans="1:3" x14ac:dyDescent="0.2">
      <c r="A647" t="s">
        <v>2360</v>
      </c>
      <c r="B647">
        <v>2020</v>
      </c>
      <c r="C647">
        <v>0</v>
      </c>
    </row>
    <row r="648" spans="1:3" x14ac:dyDescent="0.2">
      <c r="A648" t="s">
        <v>2361</v>
      </c>
      <c r="B648">
        <v>2020</v>
      </c>
      <c r="C648">
        <v>389.02</v>
      </c>
    </row>
    <row r="649" spans="1:3" x14ac:dyDescent="0.2">
      <c r="A649" t="s">
        <v>2362</v>
      </c>
      <c r="B649">
        <v>2020</v>
      </c>
      <c r="C649">
        <v>3652.28</v>
      </c>
    </row>
    <row r="650" spans="1:3" x14ac:dyDescent="0.2">
      <c r="A650" t="s">
        <v>2363</v>
      </c>
      <c r="B650">
        <v>2020</v>
      </c>
      <c r="C650">
        <v>368.86</v>
      </c>
    </row>
    <row r="651" spans="1:3" x14ac:dyDescent="0.2">
      <c r="A651" t="s">
        <v>2364</v>
      </c>
      <c r="B651">
        <v>2020</v>
      </c>
      <c r="C651">
        <v>61</v>
      </c>
    </row>
    <row r="652" spans="1:3" x14ac:dyDescent="0.2">
      <c r="A652" t="s">
        <v>2365</v>
      </c>
      <c r="B652">
        <v>2020</v>
      </c>
      <c r="C652">
        <v>3014.78</v>
      </c>
    </row>
    <row r="653" spans="1:3" x14ac:dyDescent="0.2">
      <c r="A653" t="s">
        <v>2366</v>
      </c>
      <c r="B653">
        <v>2020</v>
      </c>
      <c r="C653">
        <v>2745.75</v>
      </c>
    </row>
    <row r="654" spans="1:3" x14ac:dyDescent="0.2">
      <c r="A654" t="s">
        <v>2367</v>
      </c>
      <c r="B654">
        <v>2020</v>
      </c>
      <c r="C654">
        <v>0</v>
      </c>
    </row>
    <row r="655" spans="1:3" x14ac:dyDescent="0.2">
      <c r="A655" t="s">
        <v>2368</v>
      </c>
      <c r="B655">
        <v>2020</v>
      </c>
      <c r="C655">
        <v>0</v>
      </c>
    </row>
    <row r="656" spans="1:3" x14ac:dyDescent="0.2">
      <c r="A656" t="s">
        <v>2369</v>
      </c>
      <c r="B656">
        <v>2020</v>
      </c>
      <c r="C656">
        <v>1922.28</v>
      </c>
    </row>
    <row r="657" spans="1:3" x14ac:dyDescent="0.2">
      <c r="A657" t="s">
        <v>2370</v>
      </c>
      <c r="B657">
        <v>2020</v>
      </c>
      <c r="C657">
        <v>0</v>
      </c>
    </row>
    <row r="658" spans="1:3" x14ac:dyDescent="0.2">
      <c r="A658" t="s">
        <v>2371</v>
      </c>
      <c r="B658">
        <v>2020</v>
      </c>
      <c r="C658">
        <v>0</v>
      </c>
    </row>
    <row r="659" spans="1:3" x14ac:dyDescent="0.2">
      <c r="A659" t="s">
        <v>2372</v>
      </c>
      <c r="B659">
        <v>2020</v>
      </c>
      <c r="C659">
        <v>0</v>
      </c>
    </row>
    <row r="660" spans="1:3" x14ac:dyDescent="0.2">
      <c r="A660" t="s">
        <v>2373</v>
      </c>
      <c r="B660">
        <v>2020</v>
      </c>
      <c r="C660">
        <v>12406.42</v>
      </c>
    </row>
    <row r="661" spans="1:3" x14ac:dyDescent="0.2">
      <c r="A661" t="s">
        <v>2374</v>
      </c>
      <c r="B661">
        <v>2020</v>
      </c>
      <c r="C661">
        <v>1150</v>
      </c>
    </row>
    <row r="662" spans="1:3" x14ac:dyDescent="0.2">
      <c r="A662" t="s">
        <v>2375</v>
      </c>
      <c r="B662">
        <v>2020</v>
      </c>
      <c r="C662">
        <v>21074.2</v>
      </c>
    </row>
    <row r="663" spans="1:3" x14ac:dyDescent="0.2">
      <c r="A663" t="s">
        <v>2376</v>
      </c>
      <c r="B663">
        <v>2020</v>
      </c>
      <c r="C663">
        <v>0</v>
      </c>
    </row>
    <row r="664" spans="1:3" x14ac:dyDescent="0.2">
      <c r="A664" t="s">
        <v>2377</v>
      </c>
      <c r="B664">
        <v>2020</v>
      </c>
      <c r="C664">
        <v>229.7</v>
      </c>
    </row>
    <row r="665" spans="1:3" x14ac:dyDescent="0.2">
      <c r="A665" t="s">
        <v>2378</v>
      </c>
      <c r="B665">
        <v>2020</v>
      </c>
      <c r="C665">
        <v>13030.7</v>
      </c>
    </row>
    <row r="666" spans="1:3" x14ac:dyDescent="0.2">
      <c r="A666" t="s">
        <v>2379</v>
      </c>
      <c r="B666">
        <v>2020</v>
      </c>
      <c r="C666">
        <v>7851.75</v>
      </c>
    </row>
    <row r="667" spans="1:3" x14ac:dyDescent="0.2">
      <c r="A667" t="s">
        <v>2380</v>
      </c>
      <c r="B667">
        <v>2020</v>
      </c>
      <c r="C667">
        <v>0</v>
      </c>
    </row>
    <row r="668" spans="1:3" x14ac:dyDescent="0.2">
      <c r="A668" t="s">
        <v>2381</v>
      </c>
      <c r="B668">
        <v>2020</v>
      </c>
      <c r="C668">
        <v>0</v>
      </c>
    </row>
    <row r="669" spans="1:3" x14ac:dyDescent="0.2">
      <c r="A669" t="s">
        <v>2382</v>
      </c>
      <c r="B669">
        <v>2020</v>
      </c>
      <c r="C669">
        <v>12245.1</v>
      </c>
    </row>
    <row r="670" spans="1:3" x14ac:dyDescent="0.2">
      <c r="A670" t="s">
        <v>2383</v>
      </c>
      <c r="B670">
        <v>2020</v>
      </c>
      <c r="C670">
        <v>0</v>
      </c>
    </row>
    <row r="671" spans="1:3" x14ac:dyDescent="0.2">
      <c r="A671" t="s">
        <v>2384</v>
      </c>
      <c r="B671">
        <v>2020</v>
      </c>
      <c r="C671">
        <v>0</v>
      </c>
    </row>
    <row r="672" spans="1:3" x14ac:dyDescent="0.2">
      <c r="A672" t="s">
        <v>2385</v>
      </c>
      <c r="B672">
        <v>2020</v>
      </c>
      <c r="C672">
        <v>0</v>
      </c>
    </row>
    <row r="673" spans="1:3" x14ac:dyDescent="0.2">
      <c r="A673" t="s">
        <v>2386</v>
      </c>
      <c r="B673">
        <v>2020</v>
      </c>
      <c r="C673">
        <v>2076.34</v>
      </c>
    </row>
    <row r="674" spans="1:3" x14ac:dyDescent="0.2">
      <c r="A674" t="s">
        <v>2387</v>
      </c>
      <c r="B674">
        <v>2020</v>
      </c>
      <c r="C674">
        <v>3581.82</v>
      </c>
    </row>
    <row r="675" spans="1:3" x14ac:dyDescent="0.2">
      <c r="A675" t="s">
        <v>2388</v>
      </c>
      <c r="B675">
        <v>2020</v>
      </c>
      <c r="C675">
        <v>0</v>
      </c>
    </row>
    <row r="676" spans="1:3" x14ac:dyDescent="0.2">
      <c r="A676" t="s">
        <v>2389</v>
      </c>
      <c r="B676">
        <v>2020</v>
      </c>
      <c r="C676">
        <v>337.74</v>
      </c>
    </row>
    <row r="677" spans="1:3" x14ac:dyDescent="0.2">
      <c r="A677" t="s">
        <v>2390</v>
      </c>
      <c r="B677">
        <v>2020</v>
      </c>
      <c r="C677">
        <v>0</v>
      </c>
    </row>
    <row r="678" spans="1:3" x14ac:dyDescent="0.2">
      <c r="A678" t="s">
        <v>2391</v>
      </c>
      <c r="B678">
        <v>2020</v>
      </c>
      <c r="C678">
        <v>0</v>
      </c>
    </row>
    <row r="679" spans="1:3" x14ac:dyDescent="0.2">
      <c r="A679" t="s">
        <v>2392</v>
      </c>
      <c r="B679">
        <v>2020</v>
      </c>
      <c r="C679">
        <v>0</v>
      </c>
    </row>
    <row r="680" spans="1:3" x14ac:dyDescent="0.2">
      <c r="A680" t="s">
        <v>2393</v>
      </c>
      <c r="B680">
        <v>2020</v>
      </c>
      <c r="C680">
        <v>0</v>
      </c>
    </row>
    <row r="681" spans="1:3" x14ac:dyDescent="0.2">
      <c r="A681" t="s">
        <v>2394</v>
      </c>
      <c r="B681">
        <v>2020</v>
      </c>
      <c r="C681">
        <v>0</v>
      </c>
    </row>
    <row r="682" spans="1:3" x14ac:dyDescent="0.2">
      <c r="A682" t="s">
        <v>2395</v>
      </c>
      <c r="B682">
        <v>2020</v>
      </c>
      <c r="C682">
        <v>0</v>
      </c>
    </row>
    <row r="683" spans="1:3" x14ac:dyDescent="0.2">
      <c r="A683" t="s">
        <v>2396</v>
      </c>
      <c r="B683">
        <v>2020</v>
      </c>
      <c r="C683">
        <v>2610.87</v>
      </c>
    </row>
    <row r="684" spans="1:3" x14ac:dyDescent="0.2">
      <c r="A684" t="s">
        <v>2397</v>
      </c>
      <c r="B684">
        <v>2020</v>
      </c>
      <c r="C684">
        <v>0</v>
      </c>
    </row>
    <row r="685" spans="1:3" x14ac:dyDescent="0.2">
      <c r="A685" t="s">
        <v>2398</v>
      </c>
      <c r="B685">
        <v>2020</v>
      </c>
      <c r="C685">
        <v>0</v>
      </c>
    </row>
    <row r="686" spans="1:3" x14ac:dyDescent="0.2">
      <c r="A686" t="s">
        <v>2399</v>
      </c>
      <c r="B686">
        <v>2020</v>
      </c>
      <c r="C686">
        <v>0</v>
      </c>
    </row>
    <row r="687" spans="1:3" x14ac:dyDescent="0.2">
      <c r="A687" t="s">
        <v>2400</v>
      </c>
      <c r="B687">
        <v>2020</v>
      </c>
      <c r="C687">
        <v>0</v>
      </c>
    </row>
    <row r="688" spans="1:3" x14ac:dyDescent="0.2">
      <c r="A688" t="s">
        <v>2401</v>
      </c>
      <c r="B688">
        <v>2020</v>
      </c>
      <c r="C688">
        <v>0</v>
      </c>
    </row>
    <row r="689" spans="1:3" x14ac:dyDescent="0.2">
      <c r="A689" t="s">
        <v>2402</v>
      </c>
      <c r="B689">
        <v>2020</v>
      </c>
      <c r="C689">
        <v>0</v>
      </c>
    </row>
    <row r="690" spans="1:3" x14ac:dyDescent="0.2">
      <c r="A690" t="s">
        <v>2403</v>
      </c>
      <c r="B690">
        <v>2020</v>
      </c>
      <c r="C690">
        <v>0</v>
      </c>
    </row>
    <row r="691" spans="1:3" x14ac:dyDescent="0.2">
      <c r="A691" t="s">
        <v>2404</v>
      </c>
      <c r="B691">
        <v>2020</v>
      </c>
      <c r="C691">
        <v>0</v>
      </c>
    </row>
    <row r="692" spans="1:3" x14ac:dyDescent="0.2">
      <c r="A692" t="s">
        <v>2405</v>
      </c>
      <c r="B692">
        <v>2020</v>
      </c>
      <c r="C692">
        <v>0</v>
      </c>
    </row>
    <row r="693" spans="1:3" x14ac:dyDescent="0.2">
      <c r="A693" t="s">
        <v>2406</v>
      </c>
      <c r="B693">
        <v>2020</v>
      </c>
      <c r="C693">
        <v>0</v>
      </c>
    </row>
    <row r="694" spans="1:3" x14ac:dyDescent="0.2">
      <c r="A694" t="s">
        <v>2407</v>
      </c>
      <c r="B694">
        <v>2020</v>
      </c>
      <c r="C694">
        <v>0</v>
      </c>
    </row>
    <row r="695" spans="1:3" x14ac:dyDescent="0.2">
      <c r="A695" t="s">
        <v>2408</v>
      </c>
      <c r="B695">
        <v>2020</v>
      </c>
      <c r="C695">
        <v>0</v>
      </c>
    </row>
    <row r="696" spans="1:3" x14ac:dyDescent="0.2">
      <c r="A696" t="s">
        <v>2409</v>
      </c>
      <c r="B696">
        <v>2020</v>
      </c>
      <c r="C696">
        <v>0</v>
      </c>
    </row>
    <row r="697" spans="1:3" x14ac:dyDescent="0.2">
      <c r="A697" t="s">
        <v>2410</v>
      </c>
      <c r="B697">
        <v>2020</v>
      </c>
      <c r="C697">
        <v>0</v>
      </c>
    </row>
    <row r="698" spans="1:3" x14ac:dyDescent="0.2">
      <c r="A698" t="s">
        <v>2411</v>
      </c>
      <c r="B698">
        <v>2020</v>
      </c>
      <c r="C698">
        <v>0</v>
      </c>
    </row>
    <row r="699" spans="1:3" x14ac:dyDescent="0.2">
      <c r="A699" t="s">
        <v>2412</v>
      </c>
      <c r="B699">
        <v>2020</v>
      </c>
      <c r="C699">
        <v>0</v>
      </c>
    </row>
    <row r="700" spans="1:3" x14ac:dyDescent="0.2">
      <c r="A700" t="s">
        <v>2413</v>
      </c>
      <c r="B700">
        <v>2020</v>
      </c>
      <c r="C700">
        <v>0</v>
      </c>
    </row>
    <row r="701" spans="1:3" x14ac:dyDescent="0.2">
      <c r="A701" t="s">
        <v>2414</v>
      </c>
      <c r="B701">
        <v>2020</v>
      </c>
      <c r="C701">
        <v>0</v>
      </c>
    </row>
    <row r="702" spans="1:3" x14ac:dyDescent="0.2">
      <c r="A702" t="s">
        <v>2415</v>
      </c>
      <c r="B702">
        <v>2020</v>
      </c>
      <c r="C702">
        <v>0</v>
      </c>
    </row>
    <row r="703" spans="1:3" x14ac:dyDescent="0.2">
      <c r="A703" t="s">
        <v>2416</v>
      </c>
      <c r="B703">
        <v>2020</v>
      </c>
      <c r="C703">
        <v>0</v>
      </c>
    </row>
    <row r="704" spans="1:3" x14ac:dyDescent="0.2">
      <c r="A704" t="s">
        <v>2417</v>
      </c>
      <c r="B704">
        <v>2020</v>
      </c>
      <c r="C704">
        <v>0</v>
      </c>
    </row>
    <row r="705" spans="1:3" x14ac:dyDescent="0.2">
      <c r="A705" t="s">
        <v>2418</v>
      </c>
      <c r="B705">
        <v>2020</v>
      </c>
      <c r="C705">
        <v>0</v>
      </c>
    </row>
    <row r="706" spans="1:3" x14ac:dyDescent="0.2">
      <c r="A706" t="s">
        <v>2419</v>
      </c>
      <c r="B706">
        <v>2020</v>
      </c>
      <c r="C706">
        <v>0</v>
      </c>
    </row>
    <row r="707" spans="1:3" x14ac:dyDescent="0.2">
      <c r="A707" t="s">
        <v>2420</v>
      </c>
      <c r="B707">
        <v>2020</v>
      </c>
      <c r="C707">
        <v>9496.32</v>
      </c>
    </row>
    <row r="708" spans="1:3" x14ac:dyDescent="0.2">
      <c r="A708" t="s">
        <v>2421</v>
      </c>
      <c r="B708">
        <v>2020</v>
      </c>
      <c r="C708">
        <v>0</v>
      </c>
    </row>
    <row r="709" spans="1:3" x14ac:dyDescent="0.2">
      <c r="A709" t="s">
        <v>2422</v>
      </c>
      <c r="B709">
        <v>2020</v>
      </c>
      <c r="C709">
        <v>0</v>
      </c>
    </row>
    <row r="710" spans="1:3" x14ac:dyDescent="0.2">
      <c r="A710" t="s">
        <v>2423</v>
      </c>
      <c r="B710">
        <v>2020</v>
      </c>
      <c r="C710">
        <v>6235.08</v>
      </c>
    </row>
    <row r="711" spans="1:3" x14ac:dyDescent="0.2">
      <c r="A711" t="s">
        <v>2424</v>
      </c>
      <c r="B711">
        <v>2020</v>
      </c>
      <c r="C711">
        <v>26598.26</v>
      </c>
    </row>
    <row r="712" spans="1:3" x14ac:dyDescent="0.2">
      <c r="A712" t="s">
        <v>2425</v>
      </c>
      <c r="B712">
        <v>2020</v>
      </c>
      <c r="C712">
        <v>0</v>
      </c>
    </row>
    <row r="713" spans="1:3" x14ac:dyDescent="0.2">
      <c r="A713" t="s">
        <v>2426</v>
      </c>
      <c r="B713">
        <v>2020</v>
      </c>
      <c r="C713">
        <v>0</v>
      </c>
    </row>
    <row r="714" spans="1:3" x14ac:dyDescent="0.2">
      <c r="A714" t="s">
        <v>2427</v>
      </c>
      <c r="B714">
        <v>2020</v>
      </c>
      <c r="C714">
        <v>9288.77</v>
      </c>
    </row>
    <row r="715" spans="1:3" x14ac:dyDescent="0.2">
      <c r="A715" t="s">
        <v>2428</v>
      </c>
      <c r="B715">
        <v>2020</v>
      </c>
      <c r="C715">
        <v>0</v>
      </c>
    </row>
    <row r="716" spans="1:3" x14ac:dyDescent="0.2">
      <c r="A716" t="s">
        <v>2429</v>
      </c>
      <c r="B716">
        <v>2020</v>
      </c>
      <c r="C716">
        <v>0</v>
      </c>
    </row>
    <row r="717" spans="1:3" x14ac:dyDescent="0.2">
      <c r="A717" t="s">
        <v>2430</v>
      </c>
      <c r="B717">
        <v>2020</v>
      </c>
      <c r="C717">
        <v>0</v>
      </c>
    </row>
    <row r="718" spans="1:3" x14ac:dyDescent="0.2">
      <c r="A718" t="s">
        <v>2431</v>
      </c>
      <c r="B718">
        <v>2020</v>
      </c>
      <c r="C718">
        <v>0</v>
      </c>
    </row>
    <row r="719" spans="1:3" x14ac:dyDescent="0.2">
      <c r="A719" t="s">
        <v>2432</v>
      </c>
      <c r="B719">
        <v>2020</v>
      </c>
      <c r="C719">
        <v>0</v>
      </c>
    </row>
    <row r="720" spans="1:3" x14ac:dyDescent="0.2">
      <c r="A720" t="s">
        <v>2433</v>
      </c>
      <c r="B720">
        <v>2020</v>
      </c>
      <c r="C720">
        <v>0</v>
      </c>
    </row>
    <row r="721" spans="1:3" x14ac:dyDescent="0.2">
      <c r="A721" t="s">
        <v>2434</v>
      </c>
      <c r="B721">
        <v>2020</v>
      </c>
      <c r="C721">
        <v>0</v>
      </c>
    </row>
    <row r="722" spans="1:3" x14ac:dyDescent="0.2">
      <c r="A722" t="s">
        <v>2435</v>
      </c>
      <c r="B722">
        <v>2020</v>
      </c>
      <c r="C722">
        <v>0</v>
      </c>
    </row>
    <row r="723" spans="1:3" x14ac:dyDescent="0.2">
      <c r="A723" t="s">
        <v>2436</v>
      </c>
      <c r="B723">
        <v>2020</v>
      </c>
      <c r="C723">
        <v>0</v>
      </c>
    </row>
    <row r="724" spans="1:3" x14ac:dyDescent="0.2">
      <c r="A724" t="s">
        <v>2437</v>
      </c>
      <c r="B724">
        <v>2020</v>
      </c>
      <c r="C724">
        <v>295.5</v>
      </c>
    </row>
    <row r="725" spans="1:3" x14ac:dyDescent="0.2">
      <c r="A725" t="s">
        <v>2438</v>
      </c>
      <c r="B725">
        <v>2020</v>
      </c>
      <c r="C725">
        <v>0</v>
      </c>
    </row>
    <row r="726" spans="1:3" x14ac:dyDescent="0.2">
      <c r="A726" t="s">
        <v>2439</v>
      </c>
      <c r="B726">
        <v>2020</v>
      </c>
      <c r="C726">
        <v>0</v>
      </c>
    </row>
    <row r="727" spans="1:3" x14ac:dyDescent="0.2">
      <c r="A727" t="s">
        <v>2440</v>
      </c>
      <c r="B727">
        <v>2020</v>
      </c>
      <c r="C727">
        <v>772</v>
      </c>
    </row>
    <row r="728" spans="1:3" x14ac:dyDescent="0.2">
      <c r="A728" t="s">
        <v>2441</v>
      </c>
      <c r="B728">
        <v>2020</v>
      </c>
      <c r="C728">
        <v>0</v>
      </c>
    </row>
    <row r="729" spans="1:3" x14ac:dyDescent="0.2">
      <c r="A729" t="s">
        <v>2442</v>
      </c>
      <c r="B729">
        <v>2020</v>
      </c>
      <c r="C729">
        <v>0</v>
      </c>
    </row>
    <row r="730" spans="1:3" x14ac:dyDescent="0.2">
      <c r="A730" t="s">
        <v>2443</v>
      </c>
      <c r="B730">
        <v>2020</v>
      </c>
      <c r="C730">
        <v>0</v>
      </c>
    </row>
    <row r="731" spans="1:3" x14ac:dyDescent="0.2">
      <c r="A731" t="s">
        <v>2444</v>
      </c>
      <c r="B731">
        <v>2020</v>
      </c>
      <c r="C731">
        <v>0</v>
      </c>
    </row>
    <row r="732" spans="1:3" x14ac:dyDescent="0.2">
      <c r="A732" t="s">
        <v>2445</v>
      </c>
      <c r="B732">
        <v>2020</v>
      </c>
      <c r="C732">
        <v>0</v>
      </c>
    </row>
    <row r="733" spans="1:3" x14ac:dyDescent="0.2">
      <c r="A733" t="s">
        <v>2446</v>
      </c>
      <c r="B733">
        <v>2020</v>
      </c>
      <c r="C733">
        <v>0</v>
      </c>
    </row>
    <row r="734" spans="1:3" x14ac:dyDescent="0.2">
      <c r="A734" t="s">
        <v>2447</v>
      </c>
      <c r="B734">
        <v>2020</v>
      </c>
      <c r="C734">
        <v>0</v>
      </c>
    </row>
    <row r="735" spans="1:3" x14ac:dyDescent="0.2">
      <c r="A735" t="s">
        <v>2448</v>
      </c>
      <c r="B735">
        <v>2020</v>
      </c>
      <c r="C735">
        <v>0</v>
      </c>
    </row>
    <row r="736" spans="1:3" x14ac:dyDescent="0.2">
      <c r="A736" t="s">
        <v>2449</v>
      </c>
      <c r="B736">
        <v>2020</v>
      </c>
      <c r="C736">
        <v>0</v>
      </c>
    </row>
    <row r="737" spans="1:3" x14ac:dyDescent="0.2">
      <c r="A737" t="s">
        <v>2450</v>
      </c>
      <c r="B737">
        <v>2020</v>
      </c>
      <c r="C737">
        <v>0</v>
      </c>
    </row>
    <row r="738" spans="1:3" x14ac:dyDescent="0.2">
      <c r="A738" t="s">
        <v>2451</v>
      </c>
      <c r="B738">
        <v>2020</v>
      </c>
      <c r="C738">
        <v>0</v>
      </c>
    </row>
    <row r="739" spans="1:3" x14ac:dyDescent="0.2">
      <c r="A739" t="s">
        <v>2452</v>
      </c>
      <c r="B739">
        <v>2020</v>
      </c>
      <c r="C739">
        <v>0</v>
      </c>
    </row>
    <row r="740" spans="1:3" x14ac:dyDescent="0.2">
      <c r="A740" t="s">
        <v>2453</v>
      </c>
      <c r="B740">
        <v>2020</v>
      </c>
      <c r="C740">
        <v>0</v>
      </c>
    </row>
    <row r="741" spans="1:3" x14ac:dyDescent="0.2">
      <c r="A741" t="s">
        <v>2454</v>
      </c>
      <c r="B741">
        <v>2020</v>
      </c>
      <c r="C741">
        <v>0</v>
      </c>
    </row>
    <row r="742" spans="1:3" x14ac:dyDescent="0.2">
      <c r="A742" t="s">
        <v>2455</v>
      </c>
      <c r="B742">
        <v>2020</v>
      </c>
      <c r="C742">
        <v>0</v>
      </c>
    </row>
    <row r="743" spans="1:3" x14ac:dyDescent="0.2">
      <c r="A743" t="s">
        <v>2456</v>
      </c>
      <c r="B743">
        <v>2020</v>
      </c>
      <c r="C743">
        <v>0</v>
      </c>
    </row>
    <row r="744" spans="1:3" x14ac:dyDescent="0.2">
      <c r="A744" t="s">
        <v>2457</v>
      </c>
      <c r="B744">
        <v>2020</v>
      </c>
      <c r="C744">
        <v>0</v>
      </c>
    </row>
    <row r="745" spans="1:3" x14ac:dyDescent="0.2">
      <c r="A745" t="s">
        <v>2458</v>
      </c>
      <c r="B745">
        <v>2020</v>
      </c>
      <c r="C745">
        <v>0</v>
      </c>
    </row>
    <row r="746" spans="1:3" x14ac:dyDescent="0.2">
      <c r="A746" t="s">
        <v>2459</v>
      </c>
      <c r="B746">
        <v>2020</v>
      </c>
      <c r="C746">
        <v>0</v>
      </c>
    </row>
    <row r="747" spans="1:3" x14ac:dyDescent="0.2">
      <c r="A747" t="s">
        <v>2460</v>
      </c>
      <c r="B747">
        <v>2020</v>
      </c>
      <c r="C747">
        <v>0</v>
      </c>
    </row>
    <row r="748" spans="1:3" x14ac:dyDescent="0.2">
      <c r="A748" t="s">
        <v>2461</v>
      </c>
      <c r="B748">
        <v>2020</v>
      </c>
      <c r="C748">
        <v>689.4</v>
      </c>
    </row>
    <row r="749" spans="1:3" x14ac:dyDescent="0.2">
      <c r="A749" t="s">
        <v>2462</v>
      </c>
      <c r="B749">
        <v>2020</v>
      </c>
      <c r="C749">
        <v>0</v>
      </c>
    </row>
    <row r="750" spans="1:3" x14ac:dyDescent="0.2">
      <c r="A750" t="s">
        <v>2463</v>
      </c>
      <c r="B750">
        <v>2020</v>
      </c>
      <c r="C750">
        <v>0</v>
      </c>
    </row>
    <row r="751" spans="1:3" x14ac:dyDescent="0.2">
      <c r="A751" t="s">
        <v>2464</v>
      </c>
      <c r="B751">
        <v>2020</v>
      </c>
      <c r="C751">
        <v>0</v>
      </c>
    </row>
    <row r="752" spans="1:3" x14ac:dyDescent="0.2">
      <c r="A752" t="s">
        <v>2465</v>
      </c>
      <c r="B752">
        <v>2020</v>
      </c>
      <c r="C752">
        <v>0</v>
      </c>
    </row>
    <row r="753" spans="1:3" x14ac:dyDescent="0.2">
      <c r="A753" t="s">
        <v>2466</v>
      </c>
      <c r="B753">
        <v>2020</v>
      </c>
      <c r="C753">
        <v>0</v>
      </c>
    </row>
    <row r="754" spans="1:3" x14ac:dyDescent="0.2">
      <c r="A754" t="s">
        <v>2467</v>
      </c>
      <c r="B754">
        <v>2020</v>
      </c>
      <c r="C754">
        <v>0</v>
      </c>
    </row>
    <row r="755" spans="1:3" x14ac:dyDescent="0.2">
      <c r="A755" t="s">
        <v>2468</v>
      </c>
      <c r="B755">
        <v>2020</v>
      </c>
      <c r="C755">
        <v>0</v>
      </c>
    </row>
    <row r="756" spans="1:3" x14ac:dyDescent="0.2">
      <c r="A756" t="s">
        <v>2469</v>
      </c>
      <c r="B756">
        <v>2020</v>
      </c>
      <c r="C756">
        <v>1200</v>
      </c>
    </row>
    <row r="757" spans="1:3" x14ac:dyDescent="0.2">
      <c r="A757" t="s">
        <v>2470</v>
      </c>
      <c r="B757">
        <v>2020</v>
      </c>
      <c r="C757">
        <v>382.26</v>
      </c>
    </row>
    <row r="758" spans="1:3" x14ac:dyDescent="0.2">
      <c r="A758" t="s">
        <v>2471</v>
      </c>
      <c r="B758">
        <v>2020</v>
      </c>
      <c r="C758">
        <v>0</v>
      </c>
    </row>
    <row r="759" spans="1:3" x14ac:dyDescent="0.2">
      <c r="A759" t="s">
        <v>2472</v>
      </c>
      <c r="B759">
        <v>2020</v>
      </c>
      <c r="C759">
        <v>0</v>
      </c>
    </row>
    <row r="760" spans="1:3" x14ac:dyDescent="0.2">
      <c r="A760" t="s">
        <v>2473</v>
      </c>
      <c r="B760">
        <v>2020</v>
      </c>
      <c r="C760">
        <v>0</v>
      </c>
    </row>
    <row r="761" spans="1:3" x14ac:dyDescent="0.2">
      <c r="A761" t="s">
        <v>2474</v>
      </c>
      <c r="B761">
        <v>2020</v>
      </c>
      <c r="C761">
        <v>0</v>
      </c>
    </row>
    <row r="762" spans="1:3" x14ac:dyDescent="0.2">
      <c r="A762" t="s">
        <v>2475</v>
      </c>
      <c r="B762">
        <v>2020</v>
      </c>
      <c r="C762">
        <v>0</v>
      </c>
    </row>
    <row r="763" spans="1:3" x14ac:dyDescent="0.2">
      <c r="A763" t="s">
        <v>2476</v>
      </c>
      <c r="B763">
        <v>2020</v>
      </c>
      <c r="C763">
        <v>12.64</v>
      </c>
    </row>
    <row r="764" spans="1:3" x14ac:dyDescent="0.2">
      <c r="A764" t="s">
        <v>2477</v>
      </c>
      <c r="B764">
        <v>2020</v>
      </c>
      <c r="C764">
        <v>0</v>
      </c>
    </row>
    <row r="765" spans="1:3" x14ac:dyDescent="0.2">
      <c r="A765" t="s">
        <v>2478</v>
      </c>
      <c r="B765">
        <v>2020</v>
      </c>
      <c r="C765">
        <v>152</v>
      </c>
    </row>
    <row r="766" spans="1:3" x14ac:dyDescent="0.2">
      <c r="A766" t="s">
        <v>2479</v>
      </c>
      <c r="B766">
        <v>2020</v>
      </c>
      <c r="C766">
        <v>0</v>
      </c>
    </row>
    <row r="767" spans="1:3" x14ac:dyDescent="0.2">
      <c r="A767" t="s">
        <v>2480</v>
      </c>
      <c r="B767">
        <v>2020</v>
      </c>
      <c r="C767">
        <v>0</v>
      </c>
    </row>
    <row r="768" spans="1:3" x14ac:dyDescent="0.2">
      <c r="A768" t="s">
        <v>2481</v>
      </c>
      <c r="B768">
        <v>2020</v>
      </c>
      <c r="C768">
        <v>789.36</v>
      </c>
    </row>
    <row r="769" spans="1:3" x14ac:dyDescent="0.2">
      <c r="A769" t="s">
        <v>2482</v>
      </c>
      <c r="B769">
        <v>2020</v>
      </c>
      <c r="C769">
        <v>1935.06</v>
      </c>
    </row>
    <row r="770" spans="1:3" x14ac:dyDescent="0.2">
      <c r="A770" t="s">
        <v>2483</v>
      </c>
      <c r="B770">
        <v>2020</v>
      </c>
      <c r="C770">
        <v>0</v>
      </c>
    </row>
    <row r="771" spans="1:3" x14ac:dyDescent="0.2">
      <c r="A771" t="s">
        <v>2484</v>
      </c>
      <c r="B771">
        <v>2020</v>
      </c>
      <c r="C771">
        <v>0</v>
      </c>
    </row>
    <row r="772" spans="1:3" x14ac:dyDescent="0.2">
      <c r="A772" t="s">
        <v>2485</v>
      </c>
      <c r="B772">
        <v>2020</v>
      </c>
      <c r="C772">
        <v>1378</v>
      </c>
    </row>
    <row r="773" spans="1:3" x14ac:dyDescent="0.2">
      <c r="A773" t="s">
        <v>2486</v>
      </c>
      <c r="B773">
        <v>2020</v>
      </c>
      <c r="C773">
        <v>0</v>
      </c>
    </row>
    <row r="774" spans="1:3" x14ac:dyDescent="0.2">
      <c r="A774" t="s">
        <v>2487</v>
      </c>
      <c r="B774">
        <v>2020</v>
      </c>
      <c r="C774">
        <v>0</v>
      </c>
    </row>
    <row r="775" spans="1:3" x14ac:dyDescent="0.2">
      <c r="A775" t="s">
        <v>2488</v>
      </c>
      <c r="B775">
        <v>2020</v>
      </c>
      <c r="C775">
        <v>0</v>
      </c>
    </row>
    <row r="776" spans="1:3" x14ac:dyDescent="0.2">
      <c r="A776" t="s">
        <v>2489</v>
      </c>
      <c r="B776">
        <v>2020</v>
      </c>
      <c r="C776">
        <v>0</v>
      </c>
    </row>
    <row r="777" spans="1:3" x14ac:dyDescent="0.2">
      <c r="A777" t="s">
        <v>2490</v>
      </c>
      <c r="B777">
        <v>2020</v>
      </c>
      <c r="C777">
        <v>0</v>
      </c>
    </row>
    <row r="778" spans="1:3" x14ac:dyDescent="0.2">
      <c r="A778" t="s">
        <v>2491</v>
      </c>
      <c r="B778">
        <v>2020</v>
      </c>
      <c r="C778">
        <v>0</v>
      </c>
    </row>
    <row r="779" spans="1:3" x14ac:dyDescent="0.2">
      <c r="A779" t="s">
        <v>2492</v>
      </c>
      <c r="B779">
        <v>2020</v>
      </c>
      <c r="C779">
        <v>0</v>
      </c>
    </row>
    <row r="780" spans="1:3" x14ac:dyDescent="0.2">
      <c r="A780" t="s">
        <v>2493</v>
      </c>
      <c r="B780">
        <v>2020</v>
      </c>
      <c r="C780">
        <v>1110</v>
      </c>
    </row>
    <row r="781" spans="1:3" x14ac:dyDescent="0.2">
      <c r="A781" t="s">
        <v>2494</v>
      </c>
      <c r="B781">
        <v>2020</v>
      </c>
      <c r="C781">
        <v>1886.77</v>
      </c>
    </row>
    <row r="782" spans="1:3" x14ac:dyDescent="0.2">
      <c r="A782" t="s">
        <v>2495</v>
      </c>
      <c r="B782">
        <v>2020</v>
      </c>
      <c r="C782">
        <v>0</v>
      </c>
    </row>
    <row r="783" spans="1:3" x14ac:dyDescent="0.2">
      <c r="A783" t="s">
        <v>2496</v>
      </c>
      <c r="B783">
        <v>2020</v>
      </c>
      <c r="C783">
        <v>0</v>
      </c>
    </row>
    <row r="784" spans="1:3" x14ac:dyDescent="0.2">
      <c r="A784" t="s">
        <v>2497</v>
      </c>
      <c r="B784">
        <v>2020</v>
      </c>
      <c r="C784">
        <v>0</v>
      </c>
    </row>
    <row r="785" spans="1:3" x14ac:dyDescent="0.2">
      <c r="A785" t="s">
        <v>2498</v>
      </c>
      <c r="B785">
        <v>2020</v>
      </c>
      <c r="C785">
        <v>2530</v>
      </c>
    </row>
    <row r="786" spans="1:3" x14ac:dyDescent="0.2">
      <c r="A786" t="s">
        <v>2499</v>
      </c>
      <c r="B786">
        <v>2020</v>
      </c>
      <c r="C786">
        <v>0</v>
      </c>
    </row>
    <row r="787" spans="1:3" x14ac:dyDescent="0.2">
      <c r="A787" t="s">
        <v>2500</v>
      </c>
      <c r="B787">
        <v>2020</v>
      </c>
      <c r="C787">
        <v>0</v>
      </c>
    </row>
    <row r="788" spans="1:3" x14ac:dyDescent="0.2">
      <c r="A788" t="s">
        <v>2501</v>
      </c>
      <c r="B788">
        <v>2020</v>
      </c>
      <c r="C788">
        <v>0</v>
      </c>
    </row>
    <row r="789" spans="1:3" x14ac:dyDescent="0.2">
      <c r="A789" t="s">
        <v>2502</v>
      </c>
      <c r="B789">
        <v>2020</v>
      </c>
      <c r="C789">
        <v>685</v>
      </c>
    </row>
    <row r="790" spans="1:3" x14ac:dyDescent="0.2">
      <c r="A790" t="s">
        <v>2503</v>
      </c>
      <c r="B790">
        <v>2020</v>
      </c>
      <c r="C790">
        <v>0</v>
      </c>
    </row>
    <row r="791" spans="1:3" x14ac:dyDescent="0.2">
      <c r="A791" t="s">
        <v>2504</v>
      </c>
      <c r="B791">
        <v>2020</v>
      </c>
      <c r="C791">
        <v>0</v>
      </c>
    </row>
    <row r="792" spans="1:3" x14ac:dyDescent="0.2">
      <c r="A792" t="s">
        <v>2505</v>
      </c>
      <c r="B792">
        <v>2020</v>
      </c>
      <c r="C792">
        <v>0</v>
      </c>
    </row>
    <row r="793" spans="1:3" x14ac:dyDescent="0.2">
      <c r="A793" t="s">
        <v>2506</v>
      </c>
      <c r="B793">
        <v>2020</v>
      </c>
      <c r="C793">
        <v>1521.84</v>
      </c>
    </row>
    <row r="794" spans="1:3" x14ac:dyDescent="0.2">
      <c r="A794" t="s">
        <v>2507</v>
      </c>
      <c r="B794">
        <v>2020</v>
      </c>
      <c r="C794">
        <v>2054.8000000000002</v>
      </c>
    </row>
    <row r="795" spans="1:3" x14ac:dyDescent="0.2">
      <c r="A795" t="s">
        <v>2508</v>
      </c>
      <c r="B795">
        <v>2020</v>
      </c>
      <c r="C795">
        <v>390.02</v>
      </c>
    </row>
    <row r="796" spans="1:3" x14ac:dyDescent="0.2">
      <c r="A796" t="s">
        <v>2509</v>
      </c>
      <c r="B796">
        <v>2020</v>
      </c>
      <c r="C796">
        <v>1096.3800000000001</v>
      </c>
    </row>
    <row r="797" spans="1:3" x14ac:dyDescent="0.2">
      <c r="A797" t="s">
        <v>2510</v>
      </c>
      <c r="B797">
        <v>2020</v>
      </c>
      <c r="C797">
        <v>0</v>
      </c>
    </row>
    <row r="798" spans="1:3" x14ac:dyDescent="0.2">
      <c r="A798" t="s">
        <v>2511</v>
      </c>
      <c r="B798">
        <v>2020</v>
      </c>
      <c r="C798">
        <v>0</v>
      </c>
    </row>
    <row r="799" spans="1:3" x14ac:dyDescent="0.2">
      <c r="A799" t="s">
        <v>2512</v>
      </c>
      <c r="B799">
        <v>2020</v>
      </c>
      <c r="C799">
        <v>1200</v>
      </c>
    </row>
    <row r="800" spans="1:3" x14ac:dyDescent="0.2">
      <c r="A800" t="s">
        <v>2513</v>
      </c>
      <c r="B800">
        <v>2020</v>
      </c>
      <c r="C800">
        <v>0</v>
      </c>
    </row>
    <row r="801" spans="1:3" x14ac:dyDescent="0.2">
      <c r="A801" t="s">
        <v>2514</v>
      </c>
      <c r="B801">
        <v>2020</v>
      </c>
      <c r="C801">
        <v>0</v>
      </c>
    </row>
    <row r="802" spans="1:3" x14ac:dyDescent="0.2">
      <c r="A802" t="s">
        <v>2515</v>
      </c>
      <c r="B802">
        <v>2020</v>
      </c>
      <c r="C802">
        <v>0</v>
      </c>
    </row>
    <row r="803" spans="1:3" x14ac:dyDescent="0.2">
      <c r="A803" t="s">
        <v>2516</v>
      </c>
      <c r="B803">
        <v>2020</v>
      </c>
      <c r="C803">
        <v>71.5</v>
      </c>
    </row>
    <row r="804" spans="1:3" x14ac:dyDescent="0.2">
      <c r="A804" t="s">
        <v>2517</v>
      </c>
      <c r="B804">
        <v>2020</v>
      </c>
      <c r="C804">
        <v>0</v>
      </c>
    </row>
    <row r="805" spans="1:3" x14ac:dyDescent="0.2">
      <c r="A805" t="s">
        <v>2518</v>
      </c>
      <c r="B805">
        <v>2020</v>
      </c>
      <c r="C805">
        <v>0</v>
      </c>
    </row>
    <row r="806" spans="1:3" x14ac:dyDescent="0.2">
      <c r="A806" t="s">
        <v>2519</v>
      </c>
      <c r="B806">
        <v>2020</v>
      </c>
      <c r="C806">
        <v>0</v>
      </c>
    </row>
    <row r="807" spans="1:3" x14ac:dyDescent="0.2">
      <c r="A807" t="s">
        <v>2520</v>
      </c>
      <c r="B807">
        <v>2020</v>
      </c>
      <c r="C807">
        <v>0</v>
      </c>
    </row>
    <row r="808" spans="1:3" x14ac:dyDescent="0.2">
      <c r="A808" t="s">
        <v>2521</v>
      </c>
      <c r="B808">
        <v>2020</v>
      </c>
      <c r="C808">
        <v>35</v>
      </c>
    </row>
    <row r="809" spans="1:3" x14ac:dyDescent="0.2">
      <c r="A809" t="s">
        <v>2522</v>
      </c>
      <c r="B809">
        <v>2020</v>
      </c>
      <c r="C809">
        <v>4609.08</v>
      </c>
    </row>
    <row r="810" spans="1:3" x14ac:dyDescent="0.2">
      <c r="A810" t="s">
        <v>2523</v>
      </c>
      <c r="B810">
        <v>2020</v>
      </c>
      <c r="C810">
        <v>0</v>
      </c>
    </row>
    <row r="811" spans="1:3" x14ac:dyDescent="0.2">
      <c r="A811" t="s">
        <v>2524</v>
      </c>
      <c r="B811">
        <v>2020</v>
      </c>
      <c r="C811">
        <v>0</v>
      </c>
    </row>
    <row r="812" spans="1:3" x14ac:dyDescent="0.2">
      <c r="A812" t="s">
        <v>2525</v>
      </c>
      <c r="B812">
        <v>2020</v>
      </c>
      <c r="C812">
        <v>0</v>
      </c>
    </row>
    <row r="813" spans="1:3" x14ac:dyDescent="0.2">
      <c r="A813" t="s">
        <v>2526</v>
      </c>
      <c r="B813">
        <v>2020</v>
      </c>
      <c r="C813">
        <v>0</v>
      </c>
    </row>
    <row r="814" spans="1:3" x14ac:dyDescent="0.2">
      <c r="A814" t="s">
        <v>2527</v>
      </c>
      <c r="B814">
        <v>2020</v>
      </c>
      <c r="C814">
        <v>0</v>
      </c>
    </row>
    <row r="815" spans="1:3" x14ac:dyDescent="0.2">
      <c r="A815" t="s">
        <v>2528</v>
      </c>
      <c r="B815">
        <v>2020</v>
      </c>
      <c r="C815">
        <v>0</v>
      </c>
    </row>
    <row r="816" spans="1:3" x14ac:dyDescent="0.2">
      <c r="A816" t="s">
        <v>2529</v>
      </c>
      <c r="B816">
        <v>2020</v>
      </c>
      <c r="C816">
        <v>0</v>
      </c>
    </row>
    <row r="817" spans="1:3" x14ac:dyDescent="0.2">
      <c r="A817" t="s">
        <v>2530</v>
      </c>
      <c r="B817">
        <v>2020</v>
      </c>
      <c r="C817">
        <v>0</v>
      </c>
    </row>
    <row r="818" spans="1:3" x14ac:dyDescent="0.2">
      <c r="A818" t="s">
        <v>2531</v>
      </c>
      <c r="B818">
        <v>2020</v>
      </c>
      <c r="C818">
        <v>0</v>
      </c>
    </row>
    <row r="819" spans="1:3" x14ac:dyDescent="0.2">
      <c r="A819" t="s">
        <v>2532</v>
      </c>
      <c r="B819">
        <v>2020</v>
      </c>
      <c r="C819">
        <v>0</v>
      </c>
    </row>
    <row r="820" spans="1:3" x14ac:dyDescent="0.2">
      <c r="A820" t="s">
        <v>2533</v>
      </c>
      <c r="B820">
        <v>2020</v>
      </c>
      <c r="C820">
        <v>0</v>
      </c>
    </row>
    <row r="821" spans="1:3" x14ac:dyDescent="0.2">
      <c r="A821" t="s">
        <v>2534</v>
      </c>
      <c r="B821">
        <v>2020</v>
      </c>
      <c r="C821">
        <v>0</v>
      </c>
    </row>
    <row r="822" spans="1:3" x14ac:dyDescent="0.2">
      <c r="A822" t="s">
        <v>2535</v>
      </c>
      <c r="B822">
        <v>2020</v>
      </c>
      <c r="C822">
        <v>295.45</v>
      </c>
    </row>
    <row r="823" spans="1:3" x14ac:dyDescent="0.2">
      <c r="A823" t="s">
        <v>2536</v>
      </c>
      <c r="B823">
        <v>2020</v>
      </c>
      <c r="C823">
        <v>295.45</v>
      </c>
    </row>
    <row r="824" spans="1:3" x14ac:dyDescent="0.2">
      <c r="A824" t="s">
        <v>2537</v>
      </c>
      <c r="B824">
        <v>2020</v>
      </c>
      <c r="C824">
        <v>0</v>
      </c>
    </row>
    <row r="825" spans="1:3" x14ac:dyDescent="0.2">
      <c r="A825" t="s">
        <v>2538</v>
      </c>
      <c r="B825">
        <v>2020</v>
      </c>
      <c r="C825">
        <v>295.45</v>
      </c>
    </row>
    <row r="826" spans="1:3" x14ac:dyDescent="0.2">
      <c r="A826" t="s">
        <v>2539</v>
      </c>
      <c r="B826">
        <v>2020</v>
      </c>
      <c r="C826">
        <v>295.45</v>
      </c>
    </row>
    <row r="827" spans="1:3" x14ac:dyDescent="0.2">
      <c r="A827" t="s">
        <v>2540</v>
      </c>
      <c r="B827">
        <v>2020</v>
      </c>
      <c r="C827">
        <v>345.45</v>
      </c>
    </row>
    <row r="828" spans="1:3" x14ac:dyDescent="0.2">
      <c r="A828" t="s">
        <v>2541</v>
      </c>
      <c r="B828">
        <v>2020</v>
      </c>
      <c r="C828">
        <v>0</v>
      </c>
    </row>
    <row r="829" spans="1:3" x14ac:dyDescent="0.2">
      <c r="A829" t="s">
        <v>2542</v>
      </c>
      <c r="B829">
        <v>2020</v>
      </c>
      <c r="C829">
        <v>0</v>
      </c>
    </row>
    <row r="830" spans="1:3" x14ac:dyDescent="0.2">
      <c r="A830" t="s">
        <v>2543</v>
      </c>
      <c r="B830">
        <v>2020</v>
      </c>
      <c r="C830">
        <v>1135.45</v>
      </c>
    </row>
    <row r="831" spans="1:3" x14ac:dyDescent="0.2">
      <c r="A831" t="s">
        <v>2544</v>
      </c>
      <c r="B831">
        <v>2020</v>
      </c>
      <c r="C831">
        <v>0</v>
      </c>
    </row>
    <row r="832" spans="1:3" x14ac:dyDescent="0.2">
      <c r="A832" t="s">
        <v>2545</v>
      </c>
      <c r="B832">
        <v>2020</v>
      </c>
      <c r="C832">
        <v>0</v>
      </c>
    </row>
    <row r="833" spans="1:3" x14ac:dyDescent="0.2">
      <c r="A833" t="s">
        <v>2546</v>
      </c>
      <c r="B833">
        <v>2020</v>
      </c>
      <c r="C833">
        <v>0</v>
      </c>
    </row>
    <row r="834" spans="1:3" x14ac:dyDescent="0.2">
      <c r="A834" t="s">
        <v>2547</v>
      </c>
      <c r="B834">
        <v>2020</v>
      </c>
      <c r="C834">
        <v>0</v>
      </c>
    </row>
    <row r="835" spans="1:3" x14ac:dyDescent="0.2">
      <c r="A835" t="s">
        <v>2548</v>
      </c>
      <c r="B835">
        <v>2020</v>
      </c>
      <c r="C835">
        <v>0</v>
      </c>
    </row>
    <row r="836" spans="1:3" x14ac:dyDescent="0.2">
      <c r="A836" t="s">
        <v>2549</v>
      </c>
      <c r="B836">
        <v>2020</v>
      </c>
      <c r="C836">
        <v>0</v>
      </c>
    </row>
    <row r="837" spans="1:3" x14ac:dyDescent="0.2">
      <c r="A837" t="s">
        <v>2550</v>
      </c>
      <c r="B837">
        <v>2020</v>
      </c>
      <c r="C837">
        <v>1281.7</v>
      </c>
    </row>
    <row r="838" spans="1:3" x14ac:dyDescent="0.2">
      <c r="A838" t="s">
        <v>2551</v>
      </c>
      <c r="B838">
        <v>2020</v>
      </c>
      <c r="C838">
        <v>41.91</v>
      </c>
    </row>
    <row r="839" spans="1:3" x14ac:dyDescent="0.2">
      <c r="A839" t="s">
        <v>2552</v>
      </c>
      <c r="B839">
        <v>2020</v>
      </c>
      <c r="C839">
        <v>18.27</v>
      </c>
    </row>
    <row r="840" spans="1:3" x14ac:dyDescent="0.2">
      <c r="A840" t="s">
        <v>2553</v>
      </c>
      <c r="B840">
        <v>2020</v>
      </c>
      <c r="C840">
        <v>0</v>
      </c>
    </row>
    <row r="841" spans="1:3" x14ac:dyDescent="0.2">
      <c r="A841" t="s">
        <v>2554</v>
      </c>
      <c r="B841">
        <v>2020</v>
      </c>
      <c r="C841">
        <v>0</v>
      </c>
    </row>
    <row r="842" spans="1:3" x14ac:dyDescent="0.2">
      <c r="A842" t="s">
        <v>2555</v>
      </c>
      <c r="B842">
        <v>2020</v>
      </c>
      <c r="C842">
        <v>9.73</v>
      </c>
    </row>
    <row r="843" spans="1:3" x14ac:dyDescent="0.2">
      <c r="A843" t="s">
        <v>2556</v>
      </c>
      <c r="B843">
        <v>2020</v>
      </c>
      <c r="C843">
        <v>0</v>
      </c>
    </row>
    <row r="844" spans="1:3" x14ac:dyDescent="0.2">
      <c r="A844" t="s">
        <v>2557</v>
      </c>
      <c r="B844">
        <v>2020</v>
      </c>
      <c r="C844">
        <v>0</v>
      </c>
    </row>
    <row r="845" spans="1:3" x14ac:dyDescent="0.2">
      <c r="A845" t="s">
        <v>2558</v>
      </c>
      <c r="B845">
        <v>2020</v>
      </c>
      <c r="C845">
        <v>0</v>
      </c>
    </row>
    <row r="846" spans="1:3" x14ac:dyDescent="0.2">
      <c r="A846" t="s">
        <v>2559</v>
      </c>
      <c r="B846">
        <v>2020</v>
      </c>
      <c r="C846">
        <v>0</v>
      </c>
    </row>
    <row r="847" spans="1:3" x14ac:dyDescent="0.2">
      <c r="A847" t="s">
        <v>2560</v>
      </c>
      <c r="B847">
        <v>2020</v>
      </c>
      <c r="C847">
        <v>395</v>
      </c>
    </row>
    <row r="848" spans="1:3" x14ac:dyDescent="0.2">
      <c r="A848" t="s">
        <v>2561</v>
      </c>
      <c r="B848">
        <v>2020</v>
      </c>
      <c r="C848">
        <v>0</v>
      </c>
    </row>
    <row r="849" spans="1:3" x14ac:dyDescent="0.2">
      <c r="A849" t="s">
        <v>2562</v>
      </c>
      <c r="B849">
        <v>2020</v>
      </c>
      <c r="C849">
        <v>0</v>
      </c>
    </row>
    <row r="850" spans="1:3" x14ac:dyDescent="0.2">
      <c r="A850" t="s">
        <v>2563</v>
      </c>
      <c r="B850">
        <v>2020</v>
      </c>
      <c r="C850">
        <v>0</v>
      </c>
    </row>
    <row r="851" spans="1:3" x14ac:dyDescent="0.2">
      <c r="A851" t="s">
        <v>2564</v>
      </c>
      <c r="B851">
        <v>2020</v>
      </c>
      <c r="C851">
        <v>0</v>
      </c>
    </row>
    <row r="852" spans="1:3" x14ac:dyDescent="0.2">
      <c r="A852" t="s">
        <v>2565</v>
      </c>
      <c r="B852">
        <v>2020</v>
      </c>
      <c r="C852">
        <v>0</v>
      </c>
    </row>
    <row r="853" spans="1:3" x14ac:dyDescent="0.2">
      <c r="A853" t="s">
        <v>2566</v>
      </c>
      <c r="B853">
        <v>2020</v>
      </c>
      <c r="C853">
        <v>3310.44</v>
      </c>
    </row>
    <row r="854" spans="1:3" x14ac:dyDescent="0.2">
      <c r="A854" t="s">
        <v>2567</v>
      </c>
      <c r="B854">
        <v>2020</v>
      </c>
      <c r="C854">
        <v>19851.64</v>
      </c>
    </row>
    <row r="855" spans="1:3" x14ac:dyDescent="0.2">
      <c r="A855" t="s">
        <v>2568</v>
      </c>
      <c r="B855">
        <v>2020</v>
      </c>
      <c r="C855">
        <v>20620.34</v>
      </c>
    </row>
    <row r="856" spans="1:3" x14ac:dyDescent="0.2">
      <c r="A856" t="s">
        <v>2569</v>
      </c>
      <c r="B856">
        <v>2020</v>
      </c>
      <c r="C856">
        <v>4171.6099999999997</v>
      </c>
    </row>
    <row r="857" spans="1:3" x14ac:dyDescent="0.2">
      <c r="A857" t="s">
        <v>2570</v>
      </c>
      <c r="B857">
        <v>2020</v>
      </c>
      <c r="C857">
        <v>3904.89</v>
      </c>
    </row>
    <row r="858" spans="1:3" x14ac:dyDescent="0.2">
      <c r="A858" t="s">
        <v>2571</v>
      </c>
      <c r="B858">
        <v>2020</v>
      </c>
      <c r="C858">
        <v>7580.84</v>
      </c>
    </row>
    <row r="859" spans="1:3" x14ac:dyDescent="0.2">
      <c r="A859" t="s">
        <v>2572</v>
      </c>
      <c r="B859">
        <v>2020</v>
      </c>
      <c r="C859">
        <v>25788.76</v>
      </c>
    </row>
    <row r="860" spans="1:3" x14ac:dyDescent="0.2">
      <c r="A860" t="s">
        <v>2573</v>
      </c>
      <c r="B860">
        <v>2020</v>
      </c>
      <c r="C860">
        <v>0</v>
      </c>
    </row>
    <row r="861" spans="1:3" x14ac:dyDescent="0.2">
      <c r="A861" t="s">
        <v>2574</v>
      </c>
      <c r="B861">
        <v>2020</v>
      </c>
      <c r="C861">
        <v>0</v>
      </c>
    </row>
    <row r="862" spans="1:3" x14ac:dyDescent="0.2">
      <c r="A862" t="s">
        <v>2575</v>
      </c>
      <c r="B862">
        <v>2020</v>
      </c>
      <c r="C862">
        <v>0</v>
      </c>
    </row>
    <row r="863" spans="1:3" x14ac:dyDescent="0.2">
      <c r="A863" t="s">
        <v>2576</v>
      </c>
      <c r="B863">
        <v>2020</v>
      </c>
      <c r="C863">
        <v>2241.6</v>
      </c>
    </row>
    <row r="864" spans="1:3" x14ac:dyDescent="0.2">
      <c r="A864" t="s">
        <v>2577</v>
      </c>
      <c r="B864">
        <v>2020</v>
      </c>
      <c r="C864">
        <v>0</v>
      </c>
    </row>
    <row r="865" spans="1:3" x14ac:dyDescent="0.2">
      <c r="A865" t="s">
        <v>2578</v>
      </c>
      <c r="B865">
        <v>2020</v>
      </c>
      <c r="C865">
        <v>0</v>
      </c>
    </row>
    <row r="866" spans="1:3" x14ac:dyDescent="0.2">
      <c r="A866" t="s">
        <v>2579</v>
      </c>
      <c r="B866">
        <v>2020</v>
      </c>
      <c r="C866">
        <v>0</v>
      </c>
    </row>
    <row r="867" spans="1:3" x14ac:dyDescent="0.2">
      <c r="A867" t="s">
        <v>2580</v>
      </c>
      <c r="B867">
        <v>2020</v>
      </c>
      <c r="C867">
        <v>0</v>
      </c>
    </row>
    <row r="868" spans="1:3" x14ac:dyDescent="0.2">
      <c r="A868" t="s">
        <v>2581</v>
      </c>
      <c r="B868">
        <v>2020</v>
      </c>
      <c r="C868">
        <v>0</v>
      </c>
    </row>
    <row r="869" spans="1:3" x14ac:dyDescent="0.2">
      <c r="A869" t="s">
        <v>2582</v>
      </c>
      <c r="B869">
        <v>2020</v>
      </c>
      <c r="C869">
        <v>0</v>
      </c>
    </row>
    <row r="870" spans="1:3" x14ac:dyDescent="0.2">
      <c r="A870" t="s">
        <v>2583</v>
      </c>
      <c r="B870">
        <v>2020</v>
      </c>
      <c r="C870">
        <v>0</v>
      </c>
    </row>
    <row r="871" spans="1:3" x14ac:dyDescent="0.2">
      <c r="A871" t="s">
        <v>2584</v>
      </c>
      <c r="B871">
        <v>2020</v>
      </c>
      <c r="C871">
        <v>13158.39</v>
      </c>
    </row>
    <row r="872" spans="1:3" x14ac:dyDescent="0.2">
      <c r="A872" t="s">
        <v>2585</v>
      </c>
      <c r="B872">
        <v>2020</v>
      </c>
      <c r="C872">
        <v>0</v>
      </c>
    </row>
    <row r="873" spans="1:3" x14ac:dyDescent="0.2">
      <c r="A873" t="s">
        <v>2586</v>
      </c>
      <c r="B873">
        <v>2020</v>
      </c>
      <c r="C873">
        <v>0</v>
      </c>
    </row>
    <row r="874" spans="1:3" x14ac:dyDescent="0.2">
      <c r="A874" t="s">
        <v>2587</v>
      </c>
      <c r="B874">
        <v>2020</v>
      </c>
      <c r="C874">
        <v>0</v>
      </c>
    </row>
    <row r="875" spans="1:3" x14ac:dyDescent="0.2">
      <c r="A875" t="s">
        <v>2588</v>
      </c>
      <c r="B875">
        <v>2020</v>
      </c>
      <c r="C875">
        <v>14859.96</v>
      </c>
    </row>
    <row r="876" spans="1:3" x14ac:dyDescent="0.2">
      <c r="A876" t="s">
        <v>2589</v>
      </c>
      <c r="B876">
        <v>2020</v>
      </c>
      <c r="C876">
        <v>0</v>
      </c>
    </row>
    <row r="877" spans="1:3" x14ac:dyDescent="0.2">
      <c r="A877" t="s">
        <v>2590</v>
      </c>
      <c r="B877">
        <v>2020</v>
      </c>
      <c r="C877">
        <v>0</v>
      </c>
    </row>
    <row r="878" spans="1:3" x14ac:dyDescent="0.2">
      <c r="A878" t="s">
        <v>2591</v>
      </c>
      <c r="B878">
        <v>2020</v>
      </c>
      <c r="C878">
        <v>0</v>
      </c>
    </row>
    <row r="879" spans="1:3" x14ac:dyDescent="0.2">
      <c r="A879" t="s">
        <v>2592</v>
      </c>
      <c r="B879">
        <v>2020</v>
      </c>
      <c r="C879">
        <v>185.31</v>
      </c>
    </row>
    <row r="880" spans="1:3" x14ac:dyDescent="0.2">
      <c r="A880" t="s">
        <v>2593</v>
      </c>
      <c r="B880">
        <v>2020</v>
      </c>
      <c r="C880">
        <v>0</v>
      </c>
    </row>
    <row r="881" spans="1:3" x14ac:dyDescent="0.2">
      <c r="A881" t="s">
        <v>2594</v>
      </c>
      <c r="B881">
        <v>2020</v>
      </c>
      <c r="C881">
        <v>0</v>
      </c>
    </row>
    <row r="882" spans="1:3" x14ac:dyDescent="0.2">
      <c r="A882" t="s">
        <v>2595</v>
      </c>
      <c r="B882">
        <v>2020</v>
      </c>
      <c r="C882">
        <v>0</v>
      </c>
    </row>
    <row r="883" spans="1:3" x14ac:dyDescent="0.2">
      <c r="A883" t="s">
        <v>2596</v>
      </c>
      <c r="B883">
        <v>2020</v>
      </c>
      <c r="C883">
        <v>0</v>
      </c>
    </row>
    <row r="884" spans="1:3" x14ac:dyDescent="0.2">
      <c r="A884" t="s">
        <v>2597</v>
      </c>
      <c r="B884">
        <v>2020</v>
      </c>
      <c r="C884">
        <v>0</v>
      </c>
    </row>
    <row r="885" spans="1:3" x14ac:dyDescent="0.2">
      <c r="A885" t="s">
        <v>2598</v>
      </c>
      <c r="B885">
        <v>2020</v>
      </c>
      <c r="C885">
        <v>0</v>
      </c>
    </row>
    <row r="886" spans="1:3" x14ac:dyDescent="0.2">
      <c r="A886" t="s">
        <v>2599</v>
      </c>
      <c r="B886">
        <v>2020</v>
      </c>
      <c r="C886">
        <v>0</v>
      </c>
    </row>
    <row r="887" spans="1:3" x14ac:dyDescent="0.2">
      <c r="A887" t="s">
        <v>2600</v>
      </c>
      <c r="B887">
        <v>2020</v>
      </c>
      <c r="C887">
        <v>0</v>
      </c>
    </row>
    <row r="888" spans="1:3" x14ac:dyDescent="0.2">
      <c r="A888" t="s">
        <v>2601</v>
      </c>
      <c r="B888">
        <v>2020</v>
      </c>
      <c r="C888">
        <v>0</v>
      </c>
    </row>
    <row r="889" spans="1:3" x14ac:dyDescent="0.2">
      <c r="A889" t="s">
        <v>2602</v>
      </c>
      <c r="B889">
        <v>2020</v>
      </c>
      <c r="C889">
        <v>0</v>
      </c>
    </row>
    <row r="890" spans="1:3" x14ac:dyDescent="0.2">
      <c r="A890" t="s">
        <v>2603</v>
      </c>
      <c r="B890">
        <v>2020</v>
      </c>
      <c r="C890">
        <v>0</v>
      </c>
    </row>
    <row r="891" spans="1:3" x14ac:dyDescent="0.2">
      <c r="A891" t="s">
        <v>2604</v>
      </c>
      <c r="B891">
        <v>2020</v>
      </c>
      <c r="C891">
        <v>0</v>
      </c>
    </row>
    <row r="892" spans="1:3" x14ac:dyDescent="0.2">
      <c r="A892" t="s">
        <v>2605</v>
      </c>
      <c r="B892">
        <v>2020</v>
      </c>
      <c r="C892">
        <v>0</v>
      </c>
    </row>
    <row r="893" spans="1:3" x14ac:dyDescent="0.2">
      <c r="A893" t="s">
        <v>2606</v>
      </c>
      <c r="B893">
        <v>2020</v>
      </c>
      <c r="C893">
        <v>0</v>
      </c>
    </row>
    <row r="894" spans="1:3" x14ac:dyDescent="0.2">
      <c r="A894" t="s">
        <v>2607</v>
      </c>
      <c r="B894">
        <v>2020</v>
      </c>
      <c r="C894">
        <v>0</v>
      </c>
    </row>
    <row r="895" spans="1:3" x14ac:dyDescent="0.2">
      <c r="A895" t="s">
        <v>2608</v>
      </c>
      <c r="B895">
        <v>2020</v>
      </c>
      <c r="C895">
        <v>5126.21</v>
      </c>
    </row>
    <row r="896" spans="1:3" x14ac:dyDescent="0.2">
      <c r="A896" t="s">
        <v>2609</v>
      </c>
      <c r="B896">
        <v>2020</v>
      </c>
      <c r="C896">
        <v>0</v>
      </c>
    </row>
    <row r="897" spans="1:3" x14ac:dyDescent="0.2">
      <c r="A897" t="s">
        <v>2610</v>
      </c>
      <c r="B897">
        <v>2020</v>
      </c>
      <c r="C897">
        <v>0</v>
      </c>
    </row>
    <row r="898" spans="1:3" x14ac:dyDescent="0.2">
      <c r="A898" t="s">
        <v>2611</v>
      </c>
      <c r="B898">
        <v>2020</v>
      </c>
      <c r="C898">
        <v>0</v>
      </c>
    </row>
    <row r="899" spans="1:3" x14ac:dyDescent="0.2">
      <c r="A899" t="s">
        <v>2612</v>
      </c>
      <c r="B899">
        <v>2020</v>
      </c>
      <c r="C899">
        <v>0</v>
      </c>
    </row>
    <row r="900" spans="1:3" x14ac:dyDescent="0.2">
      <c r="A900" t="s">
        <v>2613</v>
      </c>
      <c r="B900">
        <v>2020</v>
      </c>
      <c r="C900">
        <v>0</v>
      </c>
    </row>
    <row r="901" spans="1:3" x14ac:dyDescent="0.2">
      <c r="A901" t="s">
        <v>2614</v>
      </c>
      <c r="B901">
        <v>2020</v>
      </c>
      <c r="C901">
        <v>20023.650000000001</v>
      </c>
    </row>
    <row r="902" spans="1:3" x14ac:dyDescent="0.2">
      <c r="A902" t="s">
        <v>2615</v>
      </c>
      <c r="B902">
        <v>2020</v>
      </c>
      <c r="C902">
        <v>26224.35</v>
      </c>
    </row>
    <row r="903" spans="1:3" x14ac:dyDescent="0.2">
      <c r="A903" t="s">
        <v>2616</v>
      </c>
      <c r="B903">
        <v>2020</v>
      </c>
      <c r="C903">
        <v>38946.730000000003</v>
      </c>
    </row>
    <row r="904" spans="1:3" x14ac:dyDescent="0.2">
      <c r="A904" t="s">
        <v>2617</v>
      </c>
      <c r="B904">
        <v>2020</v>
      </c>
      <c r="C904">
        <v>4857.6000000000004</v>
      </c>
    </row>
    <row r="905" spans="1:3" x14ac:dyDescent="0.2">
      <c r="A905" t="s">
        <v>2618</v>
      </c>
      <c r="B905">
        <v>2020</v>
      </c>
      <c r="C905">
        <v>5749.44</v>
      </c>
    </row>
    <row r="906" spans="1:3" x14ac:dyDescent="0.2">
      <c r="A906" t="s">
        <v>2619</v>
      </c>
      <c r="B906">
        <v>2020</v>
      </c>
      <c r="C906">
        <v>16047.09</v>
      </c>
    </row>
    <row r="907" spans="1:3" x14ac:dyDescent="0.2">
      <c r="A907" t="s">
        <v>2620</v>
      </c>
      <c r="B907">
        <v>2020</v>
      </c>
      <c r="C907">
        <v>58960.83</v>
      </c>
    </row>
    <row r="908" spans="1:3" x14ac:dyDescent="0.2">
      <c r="A908" t="s">
        <v>2621</v>
      </c>
      <c r="B908">
        <v>2020</v>
      </c>
      <c r="C908">
        <v>8437.9500000000007</v>
      </c>
    </row>
    <row r="909" spans="1:3" x14ac:dyDescent="0.2">
      <c r="A909" t="s">
        <v>2622</v>
      </c>
      <c r="B909">
        <v>2020</v>
      </c>
      <c r="C909">
        <v>2515.38</v>
      </c>
    </row>
    <row r="910" spans="1:3" x14ac:dyDescent="0.2">
      <c r="A910" t="s">
        <v>2623</v>
      </c>
      <c r="B910">
        <v>2020</v>
      </c>
      <c r="C910">
        <v>6468.09</v>
      </c>
    </row>
    <row r="911" spans="1:3" x14ac:dyDescent="0.2">
      <c r="A911" t="s">
        <v>2624</v>
      </c>
      <c r="B911">
        <v>2020</v>
      </c>
      <c r="C911">
        <v>1530</v>
      </c>
    </row>
    <row r="912" spans="1:3" x14ac:dyDescent="0.2">
      <c r="A912" t="s">
        <v>2625</v>
      </c>
      <c r="B912">
        <v>2020</v>
      </c>
      <c r="C912">
        <v>0</v>
      </c>
    </row>
    <row r="913" spans="1:3" x14ac:dyDescent="0.2">
      <c r="A913" t="s">
        <v>2626</v>
      </c>
      <c r="B913">
        <v>2020</v>
      </c>
      <c r="C913">
        <v>0</v>
      </c>
    </row>
    <row r="914" spans="1:3" x14ac:dyDescent="0.2">
      <c r="A914" t="s">
        <v>2627</v>
      </c>
      <c r="B914">
        <v>2020</v>
      </c>
      <c r="C914">
        <v>0</v>
      </c>
    </row>
    <row r="915" spans="1:3" x14ac:dyDescent="0.2">
      <c r="A915" t="s">
        <v>2628</v>
      </c>
      <c r="B915">
        <v>2020</v>
      </c>
      <c r="C915">
        <v>0</v>
      </c>
    </row>
    <row r="916" spans="1:3" x14ac:dyDescent="0.2">
      <c r="A916" t="s">
        <v>2629</v>
      </c>
      <c r="B916">
        <v>2020</v>
      </c>
      <c r="C916">
        <v>0</v>
      </c>
    </row>
    <row r="917" spans="1:3" x14ac:dyDescent="0.2">
      <c r="A917" t="s">
        <v>2630</v>
      </c>
      <c r="B917">
        <v>2020</v>
      </c>
      <c r="C917">
        <v>2878.79</v>
      </c>
    </row>
    <row r="918" spans="1:3" x14ac:dyDescent="0.2">
      <c r="A918" t="s">
        <v>2631</v>
      </c>
      <c r="B918">
        <v>2020</v>
      </c>
      <c r="C918">
        <v>5124.32</v>
      </c>
    </row>
    <row r="919" spans="1:3" x14ac:dyDescent="0.2">
      <c r="A919" t="s">
        <v>2632</v>
      </c>
      <c r="B919">
        <v>2020</v>
      </c>
      <c r="C919">
        <v>4255.3500000000004</v>
      </c>
    </row>
    <row r="920" spans="1:3" x14ac:dyDescent="0.2">
      <c r="A920" t="s">
        <v>2633</v>
      </c>
      <c r="B920">
        <v>2020</v>
      </c>
      <c r="C920">
        <v>2985.63</v>
      </c>
    </row>
    <row r="921" spans="1:3" x14ac:dyDescent="0.2">
      <c r="A921" t="s">
        <v>2634</v>
      </c>
      <c r="B921">
        <v>2020</v>
      </c>
      <c r="C921">
        <v>924.35</v>
      </c>
    </row>
    <row r="922" spans="1:3" x14ac:dyDescent="0.2">
      <c r="A922" t="s">
        <v>2635</v>
      </c>
      <c r="B922">
        <v>2020</v>
      </c>
      <c r="C922">
        <v>1592.46</v>
      </c>
    </row>
    <row r="923" spans="1:3" x14ac:dyDescent="0.2">
      <c r="A923" t="s">
        <v>2636</v>
      </c>
      <c r="B923">
        <v>2020</v>
      </c>
      <c r="C923">
        <v>9655.4</v>
      </c>
    </row>
    <row r="924" spans="1:3" x14ac:dyDescent="0.2">
      <c r="A924" t="s">
        <v>2637</v>
      </c>
      <c r="B924">
        <v>2020</v>
      </c>
      <c r="C924">
        <v>1411.98</v>
      </c>
    </row>
    <row r="925" spans="1:3" x14ac:dyDescent="0.2">
      <c r="A925" t="s">
        <v>2638</v>
      </c>
      <c r="B925">
        <v>2020</v>
      </c>
      <c r="C925">
        <v>682.13</v>
      </c>
    </row>
    <row r="926" spans="1:3" x14ac:dyDescent="0.2">
      <c r="A926" t="s">
        <v>2639</v>
      </c>
      <c r="B926">
        <v>2020</v>
      </c>
      <c r="C926">
        <v>1144.75</v>
      </c>
    </row>
    <row r="927" spans="1:3" x14ac:dyDescent="0.2">
      <c r="A927" t="s">
        <v>2640</v>
      </c>
      <c r="B927">
        <v>2020</v>
      </c>
      <c r="C927">
        <v>160.4</v>
      </c>
    </row>
    <row r="928" spans="1:3" x14ac:dyDescent="0.2">
      <c r="A928" t="s">
        <v>2641</v>
      </c>
      <c r="B928">
        <v>2020</v>
      </c>
      <c r="C928">
        <v>0</v>
      </c>
    </row>
    <row r="929" spans="1:3" x14ac:dyDescent="0.2">
      <c r="A929" t="s">
        <v>2642</v>
      </c>
      <c r="B929">
        <v>2020</v>
      </c>
      <c r="C929">
        <v>0</v>
      </c>
    </row>
    <row r="930" spans="1:3" x14ac:dyDescent="0.2">
      <c r="A930" t="s">
        <v>2643</v>
      </c>
      <c r="B930">
        <v>2020</v>
      </c>
      <c r="C930">
        <v>0</v>
      </c>
    </row>
    <row r="931" spans="1:3" x14ac:dyDescent="0.2">
      <c r="A931" t="s">
        <v>2644</v>
      </c>
      <c r="B931">
        <v>2020</v>
      </c>
      <c r="C931">
        <v>0</v>
      </c>
    </row>
    <row r="932" spans="1:3" x14ac:dyDescent="0.2">
      <c r="A932" t="s">
        <v>2645</v>
      </c>
      <c r="B932">
        <v>2020</v>
      </c>
      <c r="C932">
        <v>0</v>
      </c>
    </row>
    <row r="933" spans="1:3" x14ac:dyDescent="0.2">
      <c r="A933" t="s">
        <v>2646</v>
      </c>
      <c r="B933">
        <v>2020</v>
      </c>
      <c r="C933">
        <v>4263.93</v>
      </c>
    </row>
    <row r="934" spans="1:3" x14ac:dyDescent="0.2">
      <c r="A934" t="s">
        <v>2647</v>
      </c>
      <c r="B934">
        <v>2020</v>
      </c>
      <c r="C934">
        <v>8617.01</v>
      </c>
    </row>
    <row r="935" spans="1:3" x14ac:dyDescent="0.2">
      <c r="A935" t="s">
        <v>2648</v>
      </c>
      <c r="B935">
        <v>2020</v>
      </c>
      <c r="C935">
        <v>7917.61</v>
      </c>
    </row>
    <row r="936" spans="1:3" x14ac:dyDescent="0.2">
      <c r="A936" t="s">
        <v>2649</v>
      </c>
      <c r="B936">
        <v>2020</v>
      </c>
      <c r="C936">
        <v>5038.16</v>
      </c>
    </row>
    <row r="937" spans="1:3" x14ac:dyDescent="0.2">
      <c r="A937" t="s">
        <v>2650</v>
      </c>
      <c r="B937">
        <v>2020</v>
      </c>
      <c r="C937">
        <v>1474.02</v>
      </c>
    </row>
    <row r="938" spans="1:3" x14ac:dyDescent="0.2">
      <c r="A938" t="s">
        <v>2651</v>
      </c>
      <c r="B938">
        <v>2020</v>
      </c>
      <c r="C938">
        <v>2893.86</v>
      </c>
    </row>
    <row r="939" spans="1:3" x14ac:dyDescent="0.2">
      <c r="A939" t="s">
        <v>2652</v>
      </c>
      <c r="B939">
        <v>2020</v>
      </c>
      <c r="C939">
        <v>16228.23</v>
      </c>
    </row>
    <row r="940" spans="1:3" x14ac:dyDescent="0.2">
      <c r="A940" t="s">
        <v>2653</v>
      </c>
      <c r="B940">
        <v>2020</v>
      </c>
      <c r="C940">
        <v>1967.3</v>
      </c>
    </row>
    <row r="941" spans="1:3" x14ac:dyDescent="0.2">
      <c r="A941" t="s">
        <v>2654</v>
      </c>
      <c r="B941">
        <v>2020</v>
      </c>
      <c r="C941">
        <v>1945.43</v>
      </c>
    </row>
    <row r="942" spans="1:3" x14ac:dyDescent="0.2">
      <c r="A942" t="s">
        <v>2655</v>
      </c>
      <c r="B942">
        <v>2020</v>
      </c>
      <c r="C942">
        <v>4205.22</v>
      </c>
    </row>
    <row r="943" spans="1:3" x14ac:dyDescent="0.2">
      <c r="A943" t="s">
        <v>2656</v>
      </c>
      <c r="B943">
        <v>2020</v>
      </c>
      <c r="C943">
        <v>676.71</v>
      </c>
    </row>
    <row r="944" spans="1:3" x14ac:dyDescent="0.2">
      <c r="A944" t="s">
        <v>2657</v>
      </c>
      <c r="B944">
        <v>2020</v>
      </c>
      <c r="C944">
        <v>0</v>
      </c>
    </row>
    <row r="945" spans="1:3" x14ac:dyDescent="0.2">
      <c r="A945" t="s">
        <v>2658</v>
      </c>
      <c r="B945">
        <v>2020</v>
      </c>
      <c r="C945">
        <v>0</v>
      </c>
    </row>
    <row r="946" spans="1:3" x14ac:dyDescent="0.2">
      <c r="A946" t="s">
        <v>2659</v>
      </c>
      <c r="B946">
        <v>2020</v>
      </c>
      <c r="C946">
        <v>0</v>
      </c>
    </row>
    <row r="947" spans="1:3" x14ac:dyDescent="0.2">
      <c r="A947" t="s">
        <v>2660</v>
      </c>
      <c r="B947">
        <v>2020</v>
      </c>
      <c r="C947">
        <v>0</v>
      </c>
    </row>
    <row r="948" spans="1:3" x14ac:dyDescent="0.2">
      <c r="A948" t="s">
        <v>2661</v>
      </c>
      <c r="B948">
        <v>2020</v>
      </c>
      <c r="C948">
        <v>0</v>
      </c>
    </row>
    <row r="949" spans="1:3" x14ac:dyDescent="0.2">
      <c r="A949" t="s">
        <v>2662</v>
      </c>
      <c r="B949">
        <v>2020</v>
      </c>
      <c r="C949">
        <v>0</v>
      </c>
    </row>
    <row r="950" spans="1:3" x14ac:dyDescent="0.2">
      <c r="A950" t="s">
        <v>2663</v>
      </c>
      <c r="B950">
        <v>2020</v>
      </c>
      <c r="C950">
        <v>0</v>
      </c>
    </row>
    <row r="951" spans="1:3" x14ac:dyDescent="0.2">
      <c r="A951" t="s">
        <v>2664</v>
      </c>
      <c r="B951">
        <v>2020</v>
      </c>
      <c r="C951">
        <v>0</v>
      </c>
    </row>
    <row r="952" spans="1:3" x14ac:dyDescent="0.2">
      <c r="A952" t="s">
        <v>2665</v>
      </c>
      <c r="B952">
        <v>2020</v>
      </c>
      <c r="C952">
        <v>279662.92</v>
      </c>
    </row>
    <row r="953" spans="1:3" x14ac:dyDescent="0.2">
      <c r="A953" s="174" t="s">
        <v>2666</v>
      </c>
      <c r="B953">
        <v>2020</v>
      </c>
      <c r="C953">
        <v>0</v>
      </c>
    </row>
    <row r="954" spans="1:3" x14ac:dyDescent="0.2">
      <c r="A954" t="s">
        <v>2667</v>
      </c>
      <c r="B954">
        <v>2020</v>
      </c>
      <c r="C954">
        <v>0</v>
      </c>
    </row>
    <row r="955" spans="1:3" x14ac:dyDescent="0.2">
      <c r="A955" t="s">
        <v>2668</v>
      </c>
      <c r="B955">
        <v>2020</v>
      </c>
      <c r="C955">
        <v>0</v>
      </c>
    </row>
    <row r="956" spans="1:3" x14ac:dyDescent="0.2">
      <c r="A956" t="s">
        <v>2669</v>
      </c>
      <c r="B956">
        <v>2020</v>
      </c>
      <c r="C956">
        <v>-109026.98</v>
      </c>
    </row>
    <row r="957" spans="1:3" x14ac:dyDescent="0.2">
      <c r="A957" t="s">
        <v>2670</v>
      </c>
      <c r="B957">
        <v>2020</v>
      </c>
      <c r="C957">
        <v>900</v>
      </c>
    </row>
    <row r="958" spans="1:3" x14ac:dyDescent="0.2">
      <c r="A958" t="s">
        <v>2671</v>
      </c>
      <c r="B958">
        <v>2020</v>
      </c>
      <c r="C958">
        <v>781.75</v>
      </c>
    </row>
    <row r="959" spans="1:3" x14ac:dyDescent="0.2">
      <c r="A959" t="s">
        <v>2672</v>
      </c>
      <c r="B959">
        <v>2020</v>
      </c>
      <c r="C959">
        <v>19804.849999999999</v>
      </c>
    </row>
    <row r="960" spans="1:3" x14ac:dyDescent="0.2">
      <c r="A960" t="s">
        <v>2673</v>
      </c>
      <c r="B960">
        <v>2020</v>
      </c>
      <c r="C960">
        <v>25937.75</v>
      </c>
    </row>
    <row r="961" spans="1:3" x14ac:dyDescent="0.2">
      <c r="A961" t="s">
        <v>2674</v>
      </c>
      <c r="B961">
        <v>2020</v>
      </c>
      <c r="C961">
        <v>38848.97</v>
      </c>
    </row>
    <row r="962" spans="1:3" x14ac:dyDescent="0.2">
      <c r="A962" t="s">
        <v>2675</v>
      </c>
      <c r="B962">
        <v>2020</v>
      </c>
      <c r="C962">
        <v>4804.5</v>
      </c>
    </row>
    <row r="963" spans="1:3" x14ac:dyDescent="0.2">
      <c r="A963" t="s">
        <v>2676</v>
      </c>
      <c r="B963">
        <v>2020</v>
      </c>
      <c r="C963">
        <v>5686.56</v>
      </c>
    </row>
    <row r="964" spans="1:3" x14ac:dyDescent="0.2">
      <c r="A964" t="s">
        <v>2677</v>
      </c>
      <c r="B964">
        <v>2020</v>
      </c>
      <c r="C964">
        <v>15871.76</v>
      </c>
    </row>
    <row r="965" spans="1:3" x14ac:dyDescent="0.2">
      <c r="A965" t="s">
        <v>2678</v>
      </c>
      <c r="B965">
        <v>2020</v>
      </c>
      <c r="C965">
        <v>58316.47</v>
      </c>
    </row>
    <row r="966" spans="1:3" x14ac:dyDescent="0.2">
      <c r="A966" t="s">
        <v>2679</v>
      </c>
      <c r="B966">
        <v>2020</v>
      </c>
      <c r="C966">
        <v>8345.7000000000007</v>
      </c>
    </row>
    <row r="967" spans="1:3" x14ac:dyDescent="0.2">
      <c r="A967" t="s">
        <v>2680</v>
      </c>
      <c r="B967">
        <v>2020</v>
      </c>
      <c r="C967">
        <v>2487.87</v>
      </c>
    </row>
    <row r="968" spans="1:3" x14ac:dyDescent="0.2">
      <c r="A968" t="s">
        <v>2681</v>
      </c>
      <c r="B968">
        <v>2020</v>
      </c>
      <c r="C968">
        <v>6397.41</v>
      </c>
    </row>
    <row r="969" spans="1:3" x14ac:dyDescent="0.2">
      <c r="A969" t="s">
        <v>2682</v>
      </c>
      <c r="B969">
        <v>2020</v>
      </c>
      <c r="C969">
        <v>1513.3</v>
      </c>
    </row>
    <row r="970" spans="1:3" x14ac:dyDescent="0.2">
      <c r="A970" t="s">
        <v>2683</v>
      </c>
      <c r="B970">
        <v>2020</v>
      </c>
      <c r="C970">
        <v>0</v>
      </c>
    </row>
    <row r="971" spans="1:3" x14ac:dyDescent="0.2">
      <c r="A971" t="s">
        <v>2684</v>
      </c>
      <c r="B971">
        <v>2020</v>
      </c>
      <c r="C971">
        <v>0</v>
      </c>
    </row>
    <row r="972" spans="1:3" x14ac:dyDescent="0.2">
      <c r="A972" t="s">
        <v>2685</v>
      </c>
      <c r="B972">
        <v>2020</v>
      </c>
      <c r="C972">
        <v>-346</v>
      </c>
    </row>
    <row r="973" spans="1:3" x14ac:dyDescent="0.2">
      <c r="A973" t="s">
        <v>2686</v>
      </c>
      <c r="B973">
        <v>2020</v>
      </c>
      <c r="C973">
        <v>-496</v>
      </c>
    </row>
    <row r="974" spans="1:3" x14ac:dyDescent="0.2">
      <c r="A974" t="s">
        <v>2687</v>
      </c>
      <c r="B974">
        <v>2020</v>
      </c>
      <c r="C974">
        <v>0</v>
      </c>
    </row>
    <row r="975" spans="1:3" x14ac:dyDescent="0.2">
      <c r="A975" t="s">
        <v>2688</v>
      </c>
      <c r="B975">
        <v>2020</v>
      </c>
      <c r="C975">
        <v>0</v>
      </c>
    </row>
    <row r="976" spans="1:3" x14ac:dyDescent="0.2">
      <c r="A976" t="s">
        <v>2689</v>
      </c>
      <c r="B976">
        <v>2020</v>
      </c>
      <c r="C976">
        <v>2422.36</v>
      </c>
    </row>
    <row r="977" spans="1:3" x14ac:dyDescent="0.2">
      <c r="A977" t="s">
        <v>2690</v>
      </c>
      <c r="B977">
        <v>2020</v>
      </c>
      <c r="C977">
        <v>4325.43</v>
      </c>
    </row>
    <row r="978" spans="1:3" x14ac:dyDescent="0.2">
      <c r="A978" t="s">
        <v>2691</v>
      </c>
      <c r="B978">
        <v>2020</v>
      </c>
      <c r="C978">
        <v>3591.07</v>
      </c>
    </row>
    <row r="979" spans="1:3" x14ac:dyDescent="0.2">
      <c r="A979" t="s">
        <v>2692</v>
      </c>
      <c r="B979">
        <v>2020</v>
      </c>
      <c r="C979">
        <v>2518.2800000000002</v>
      </c>
    </row>
    <row r="980" spans="1:3" x14ac:dyDescent="0.2">
      <c r="A980" t="s">
        <v>2693</v>
      </c>
      <c r="B980">
        <v>2020</v>
      </c>
      <c r="C980">
        <v>778.68</v>
      </c>
    </row>
    <row r="981" spans="1:3" x14ac:dyDescent="0.2">
      <c r="A981" t="s">
        <v>2694</v>
      </c>
      <c r="B981">
        <v>2020</v>
      </c>
      <c r="C981">
        <v>1344.04</v>
      </c>
    </row>
    <row r="982" spans="1:3" x14ac:dyDescent="0.2">
      <c r="A982" t="s">
        <v>2695</v>
      </c>
      <c r="B982">
        <v>2020</v>
      </c>
      <c r="C982">
        <v>8143.05</v>
      </c>
    </row>
    <row r="983" spans="1:3" x14ac:dyDescent="0.2">
      <c r="A983" t="s">
        <v>2696</v>
      </c>
      <c r="B983">
        <v>2020</v>
      </c>
      <c r="C983">
        <v>1199.07</v>
      </c>
    </row>
    <row r="984" spans="1:3" x14ac:dyDescent="0.2">
      <c r="A984" t="s">
        <v>2697</v>
      </c>
      <c r="B984">
        <v>2020</v>
      </c>
      <c r="C984">
        <v>575.73</v>
      </c>
    </row>
    <row r="985" spans="1:3" x14ac:dyDescent="0.2">
      <c r="A985" t="s">
        <v>2698</v>
      </c>
      <c r="B985">
        <v>2020</v>
      </c>
      <c r="C985">
        <v>907.08</v>
      </c>
    </row>
    <row r="986" spans="1:3" x14ac:dyDescent="0.2">
      <c r="A986" t="s">
        <v>2699</v>
      </c>
      <c r="B986">
        <v>2020</v>
      </c>
      <c r="C986">
        <v>-2054.84</v>
      </c>
    </row>
    <row r="987" spans="1:3" x14ac:dyDescent="0.2">
      <c r="A987" t="s">
        <v>2700</v>
      </c>
      <c r="B987">
        <v>2020</v>
      </c>
      <c r="C987">
        <v>0</v>
      </c>
    </row>
    <row r="988" spans="1:3" x14ac:dyDescent="0.2">
      <c r="A988" t="s">
        <v>2701</v>
      </c>
      <c r="B988">
        <v>2020</v>
      </c>
      <c r="C988">
        <v>0</v>
      </c>
    </row>
    <row r="989" spans="1:3" x14ac:dyDescent="0.2">
      <c r="A989" t="s">
        <v>2702</v>
      </c>
      <c r="B989">
        <v>2020</v>
      </c>
      <c r="C989">
        <v>0</v>
      </c>
    </row>
    <row r="990" spans="1:3" x14ac:dyDescent="0.2">
      <c r="A990" t="s">
        <v>2703</v>
      </c>
      <c r="B990">
        <v>2020</v>
      </c>
      <c r="C990">
        <v>0</v>
      </c>
    </row>
    <row r="991" spans="1:3" x14ac:dyDescent="0.2">
      <c r="A991" t="s">
        <v>2704</v>
      </c>
      <c r="B991">
        <v>2020</v>
      </c>
      <c r="C991">
        <v>0</v>
      </c>
    </row>
    <row r="992" spans="1:3" x14ac:dyDescent="0.2">
      <c r="A992" t="s">
        <v>2705</v>
      </c>
      <c r="B992">
        <v>2020</v>
      </c>
      <c r="C992">
        <v>20258.599999999999</v>
      </c>
    </row>
    <row r="993" spans="1:3" x14ac:dyDescent="0.2">
      <c r="A993" t="s">
        <v>2706</v>
      </c>
      <c r="B993">
        <v>2020</v>
      </c>
      <c r="C993">
        <v>4364.8999999999996</v>
      </c>
    </row>
    <row r="994" spans="1:3" x14ac:dyDescent="0.2">
      <c r="A994" t="s">
        <v>2707</v>
      </c>
      <c r="B994">
        <v>2020</v>
      </c>
      <c r="C994">
        <v>4268.1400000000003</v>
      </c>
    </row>
    <row r="995" spans="1:3" x14ac:dyDescent="0.2">
      <c r="A995" t="s">
        <v>2708</v>
      </c>
      <c r="B995">
        <v>2020</v>
      </c>
      <c r="C995">
        <v>14628.71</v>
      </c>
    </row>
    <row r="996" spans="1:3" x14ac:dyDescent="0.2">
      <c r="A996" t="s">
        <v>2709</v>
      </c>
      <c r="B996">
        <v>2020</v>
      </c>
      <c r="C996">
        <v>2162.33</v>
      </c>
    </row>
    <row r="997" spans="1:3" x14ac:dyDescent="0.2">
      <c r="A997" t="s">
        <v>2710</v>
      </c>
      <c r="B997">
        <v>2020</v>
      </c>
      <c r="C997">
        <v>1089.48</v>
      </c>
    </row>
    <row r="998" spans="1:3" x14ac:dyDescent="0.2">
      <c r="A998" t="s">
        <v>2711</v>
      </c>
      <c r="B998">
        <v>2020</v>
      </c>
      <c r="C998">
        <v>2182.39</v>
      </c>
    </row>
    <row r="999" spans="1:3" x14ac:dyDescent="0.2">
      <c r="A999" t="s">
        <v>2712</v>
      </c>
      <c r="B999">
        <v>2020</v>
      </c>
      <c r="C999">
        <v>11241.85</v>
      </c>
    </row>
    <row r="1000" spans="1:3" x14ac:dyDescent="0.2">
      <c r="A1000" t="s">
        <v>2713</v>
      </c>
      <c r="B1000">
        <v>2020</v>
      </c>
      <c r="C1000">
        <v>323.62</v>
      </c>
    </row>
    <row r="1001" spans="1:3" x14ac:dyDescent="0.2">
      <c r="A1001" t="s">
        <v>2714</v>
      </c>
      <c r="B1001">
        <v>2020</v>
      </c>
      <c r="C1001">
        <v>728.71</v>
      </c>
    </row>
    <row r="1002" spans="1:3" x14ac:dyDescent="0.2">
      <c r="A1002" t="s">
        <v>2715</v>
      </c>
      <c r="B1002">
        <v>2020</v>
      </c>
      <c r="C1002">
        <v>9845.59</v>
      </c>
    </row>
    <row r="1003" spans="1:3" x14ac:dyDescent="0.2">
      <c r="A1003" t="s">
        <v>2716</v>
      </c>
      <c r="B1003">
        <v>2020</v>
      </c>
      <c r="C1003">
        <v>-1388.8</v>
      </c>
    </row>
    <row r="1004" spans="1:3" x14ac:dyDescent="0.2">
      <c r="A1004" t="s">
        <v>2717</v>
      </c>
      <c r="B1004">
        <v>2020</v>
      </c>
      <c r="C1004">
        <v>0</v>
      </c>
    </row>
    <row r="1005" spans="1:3" x14ac:dyDescent="0.2">
      <c r="A1005" t="s">
        <v>2718</v>
      </c>
      <c r="B1005">
        <v>2020</v>
      </c>
      <c r="C1005">
        <v>0</v>
      </c>
    </row>
    <row r="1006" spans="1:3" x14ac:dyDescent="0.2">
      <c r="A1006" t="s">
        <v>2719</v>
      </c>
      <c r="B1006">
        <v>2020</v>
      </c>
      <c r="C1006">
        <v>24.04</v>
      </c>
    </row>
    <row r="1007" spans="1:3" x14ac:dyDescent="0.2">
      <c r="A1007" t="s">
        <v>2720</v>
      </c>
      <c r="B1007">
        <v>2020</v>
      </c>
      <c r="C1007">
        <v>172.2</v>
      </c>
    </row>
    <row r="1008" spans="1:3" x14ac:dyDescent="0.2">
      <c r="A1008" t="s">
        <v>2721</v>
      </c>
      <c r="B1008">
        <v>2020</v>
      </c>
      <c r="C1008">
        <v>3330.43</v>
      </c>
    </row>
    <row r="1009" spans="1:3" x14ac:dyDescent="0.2">
      <c r="A1009" t="s">
        <v>2722</v>
      </c>
      <c r="B1009">
        <v>2020</v>
      </c>
      <c r="C1009">
        <v>0.02</v>
      </c>
    </row>
    <row r="1010" spans="1:3" x14ac:dyDescent="0.2">
      <c r="A1010" t="s">
        <v>2723</v>
      </c>
      <c r="B1010">
        <v>2020</v>
      </c>
      <c r="C1010">
        <v>-0.09</v>
      </c>
    </row>
    <row r="1011" spans="1:3" x14ac:dyDescent="0.2">
      <c r="A1011" t="s">
        <v>2724</v>
      </c>
      <c r="B1011">
        <v>2020</v>
      </c>
      <c r="C1011">
        <v>0</v>
      </c>
    </row>
    <row r="1012" spans="1:3" x14ac:dyDescent="0.2">
      <c r="A1012" t="s">
        <v>2725</v>
      </c>
      <c r="B1012">
        <v>2020</v>
      </c>
      <c r="C1012">
        <v>0</v>
      </c>
    </row>
    <row r="1013" spans="1:3" x14ac:dyDescent="0.2">
      <c r="A1013" t="s">
        <v>2726</v>
      </c>
      <c r="B1013">
        <v>2020</v>
      </c>
      <c r="C1013">
        <v>0</v>
      </c>
    </row>
    <row r="1014" spans="1:3" x14ac:dyDescent="0.2">
      <c r="A1014" t="s">
        <v>2727</v>
      </c>
      <c r="B1014">
        <v>2020</v>
      </c>
      <c r="C1014">
        <v>0.01</v>
      </c>
    </row>
    <row r="1015" spans="1:3" x14ac:dyDescent="0.2">
      <c r="A1015" t="s">
        <v>2728</v>
      </c>
      <c r="B1015">
        <v>2020</v>
      </c>
      <c r="C1015">
        <v>0</v>
      </c>
    </row>
    <row r="1016" spans="1:3" x14ac:dyDescent="0.2">
      <c r="A1016" t="s">
        <v>2729</v>
      </c>
      <c r="B1016">
        <v>2020</v>
      </c>
      <c r="C1016">
        <v>0</v>
      </c>
    </row>
    <row r="1017" spans="1:3" x14ac:dyDescent="0.2">
      <c r="A1017" t="s">
        <v>2730</v>
      </c>
      <c r="B1017">
        <v>2020</v>
      </c>
      <c r="C1017">
        <v>-0.01</v>
      </c>
    </row>
    <row r="1018" spans="1:3" x14ac:dyDescent="0.2">
      <c r="A1018" t="s">
        <v>2731</v>
      </c>
      <c r="B1018">
        <v>2020</v>
      </c>
      <c r="C1018">
        <v>0</v>
      </c>
    </row>
    <row r="1019" spans="1:3" x14ac:dyDescent="0.2">
      <c r="A1019" t="s">
        <v>2732</v>
      </c>
      <c r="B1019">
        <v>2020</v>
      </c>
      <c r="C1019">
        <v>0</v>
      </c>
    </row>
    <row r="1020" spans="1:3" x14ac:dyDescent="0.2">
      <c r="A1020" t="s">
        <v>2733</v>
      </c>
      <c r="B1020">
        <v>2020</v>
      </c>
      <c r="C1020">
        <v>0.01</v>
      </c>
    </row>
    <row r="1021" spans="1:3" x14ac:dyDescent="0.2">
      <c r="A1021" t="s">
        <v>2734</v>
      </c>
      <c r="B1021">
        <v>2020</v>
      </c>
      <c r="C1021">
        <v>0</v>
      </c>
    </row>
    <row r="1022" spans="1:3" x14ac:dyDescent="0.2">
      <c r="A1022" t="s">
        <v>2735</v>
      </c>
      <c r="B1022">
        <v>2020</v>
      </c>
      <c r="C1022">
        <v>0</v>
      </c>
    </row>
    <row r="1023" spans="1:3" x14ac:dyDescent="0.2">
      <c r="A1023" t="s">
        <v>2736</v>
      </c>
      <c r="B1023">
        <v>2020</v>
      </c>
      <c r="C1023">
        <v>0</v>
      </c>
    </row>
    <row r="1024" spans="1:3" x14ac:dyDescent="0.2">
      <c r="A1024" t="s">
        <v>2737</v>
      </c>
      <c r="B1024">
        <v>2020</v>
      </c>
      <c r="C1024">
        <v>0</v>
      </c>
    </row>
    <row r="1025" spans="1:3" x14ac:dyDescent="0.2">
      <c r="A1025" t="s">
        <v>2738</v>
      </c>
      <c r="B1025">
        <v>2020</v>
      </c>
      <c r="C1025">
        <v>0</v>
      </c>
    </row>
    <row r="1026" spans="1:3" x14ac:dyDescent="0.2">
      <c r="A1026" t="s">
        <v>2739</v>
      </c>
      <c r="B1026">
        <v>2020</v>
      </c>
      <c r="C1026">
        <v>0</v>
      </c>
    </row>
    <row r="1027" spans="1:3" x14ac:dyDescent="0.2">
      <c r="A1027" t="s">
        <v>2740</v>
      </c>
      <c r="B1027">
        <v>2020</v>
      </c>
      <c r="C1027">
        <v>330.1</v>
      </c>
    </row>
    <row r="1028" spans="1:3" x14ac:dyDescent="0.2">
      <c r="A1028" t="s">
        <v>2741</v>
      </c>
      <c r="B1028">
        <v>2020</v>
      </c>
      <c r="C1028">
        <v>188.69</v>
      </c>
    </row>
    <row r="1029" spans="1:3" x14ac:dyDescent="0.2">
      <c r="A1029" t="s">
        <v>2742</v>
      </c>
      <c r="B1029">
        <v>2020</v>
      </c>
      <c r="C1029">
        <v>907.74</v>
      </c>
    </row>
    <row r="1030" spans="1:3" x14ac:dyDescent="0.2">
      <c r="A1030" t="s">
        <v>2743</v>
      </c>
      <c r="B1030">
        <v>2020</v>
      </c>
      <c r="C1030">
        <v>955.02</v>
      </c>
    </row>
    <row r="1031" spans="1:3" x14ac:dyDescent="0.2">
      <c r="A1031" t="s">
        <v>2744</v>
      </c>
      <c r="B1031">
        <v>2020</v>
      </c>
      <c r="C1031">
        <v>-0.01</v>
      </c>
    </row>
    <row r="1032" spans="1:3" x14ac:dyDescent="0.2">
      <c r="A1032" t="s">
        <v>2745</v>
      </c>
      <c r="B1032">
        <v>2020</v>
      </c>
      <c r="C1032">
        <v>1399.51</v>
      </c>
    </row>
    <row r="1033" spans="1:3" x14ac:dyDescent="0.2">
      <c r="A1033" t="s">
        <v>2746</v>
      </c>
      <c r="B1033">
        <v>2020</v>
      </c>
      <c r="C1033">
        <v>651.32000000000005</v>
      </c>
    </row>
    <row r="1034" spans="1:3" x14ac:dyDescent="0.2">
      <c r="A1034" t="s">
        <v>2747</v>
      </c>
      <c r="B1034">
        <v>2020</v>
      </c>
      <c r="C1034">
        <v>0</v>
      </c>
    </row>
    <row r="1035" spans="1:3" x14ac:dyDescent="0.2">
      <c r="A1035" t="s">
        <v>2748</v>
      </c>
      <c r="B1035">
        <v>2020</v>
      </c>
      <c r="C1035">
        <v>0</v>
      </c>
    </row>
    <row r="1036" spans="1:3" x14ac:dyDescent="0.2">
      <c r="A1036" t="s">
        <v>2749</v>
      </c>
      <c r="B1036">
        <v>2020</v>
      </c>
      <c r="C1036">
        <v>1251.6400000000001</v>
      </c>
    </row>
    <row r="1037" spans="1:3" x14ac:dyDescent="0.2">
      <c r="A1037" t="s">
        <v>2750</v>
      </c>
      <c r="B1037">
        <v>2020</v>
      </c>
      <c r="C1037">
        <v>-4799.9799999999996</v>
      </c>
    </row>
    <row r="1038" spans="1:3" x14ac:dyDescent="0.2">
      <c r="A1038" t="s">
        <v>2751</v>
      </c>
      <c r="B1038">
        <v>2020</v>
      </c>
      <c r="C1038">
        <v>0</v>
      </c>
    </row>
    <row r="1039" spans="1:3" x14ac:dyDescent="0.2">
      <c r="A1039" t="s">
        <v>2752</v>
      </c>
      <c r="B1039">
        <v>2020</v>
      </c>
      <c r="C1039">
        <v>0</v>
      </c>
    </row>
    <row r="1040" spans="1:3" x14ac:dyDescent="0.2">
      <c r="A1040" t="s">
        <v>2753</v>
      </c>
      <c r="B1040">
        <v>2020</v>
      </c>
      <c r="C1040">
        <v>0</v>
      </c>
    </row>
    <row r="1041" spans="1:3" x14ac:dyDescent="0.2">
      <c r="A1041" t="s">
        <v>2754</v>
      </c>
      <c r="B1041">
        <v>2020</v>
      </c>
      <c r="C1041">
        <v>0</v>
      </c>
    </row>
    <row r="1042" spans="1:3" x14ac:dyDescent="0.2">
      <c r="A1042" t="s">
        <v>2755</v>
      </c>
      <c r="B1042">
        <v>2020</v>
      </c>
      <c r="C1042">
        <v>0</v>
      </c>
    </row>
    <row r="1043" spans="1:3" x14ac:dyDescent="0.2">
      <c r="A1043" t="s">
        <v>2756</v>
      </c>
      <c r="B1043">
        <v>2020</v>
      </c>
      <c r="C1043">
        <v>0</v>
      </c>
    </row>
    <row r="1044" spans="1:3" x14ac:dyDescent="0.2">
      <c r="A1044" t="s">
        <v>2757</v>
      </c>
      <c r="B1044">
        <v>2020</v>
      </c>
      <c r="C1044">
        <v>-374</v>
      </c>
    </row>
    <row r="1045" spans="1:3" x14ac:dyDescent="0.2">
      <c r="A1045" t="s">
        <v>2758</v>
      </c>
      <c r="B1045">
        <v>2020</v>
      </c>
      <c r="C1045">
        <v>0</v>
      </c>
    </row>
    <row r="1046" spans="1:3" x14ac:dyDescent="0.2">
      <c r="A1046" t="s">
        <v>2759</v>
      </c>
      <c r="B1046">
        <v>2020</v>
      </c>
      <c r="C1046">
        <v>1095.5899999999999</v>
      </c>
    </row>
    <row r="1047" spans="1:3" x14ac:dyDescent="0.2">
      <c r="A1047" t="s">
        <v>2760</v>
      </c>
      <c r="B1047">
        <v>2020</v>
      </c>
      <c r="C1047">
        <v>-2461.9</v>
      </c>
    </row>
    <row r="1048" spans="1:3" x14ac:dyDescent="0.2">
      <c r="A1048" t="s">
        <v>2761</v>
      </c>
      <c r="B1048">
        <v>2020</v>
      </c>
      <c r="C1048">
        <v>19950</v>
      </c>
    </row>
    <row r="1049" spans="1:3" x14ac:dyDescent="0.2">
      <c r="A1049" t="s">
        <v>2762</v>
      </c>
      <c r="B1049">
        <v>2020</v>
      </c>
      <c r="C1049">
        <v>41391.480000000003</v>
      </c>
    </row>
    <row r="1050" spans="1:3" x14ac:dyDescent="0.2">
      <c r="A1050" t="s">
        <v>2763</v>
      </c>
      <c r="B1050">
        <v>2020</v>
      </c>
      <c r="C1050">
        <v>0</v>
      </c>
    </row>
    <row r="1051" spans="1:3" x14ac:dyDescent="0.2">
      <c r="A1051" t="s">
        <v>2764</v>
      </c>
      <c r="B1051">
        <v>2020</v>
      </c>
      <c r="C1051">
        <v>0</v>
      </c>
    </row>
    <row r="1052" spans="1:3" x14ac:dyDescent="0.2">
      <c r="A1052" t="s">
        <v>2765</v>
      </c>
      <c r="B1052">
        <v>2020</v>
      </c>
      <c r="C1052">
        <v>4684172.13</v>
      </c>
    </row>
    <row r="1053" spans="1:3" x14ac:dyDescent="0.2">
      <c r="A1053" t="s">
        <v>2766</v>
      </c>
      <c r="B1053">
        <v>2020</v>
      </c>
      <c r="C1053">
        <v>90000</v>
      </c>
    </row>
    <row r="1054" spans="1:3" x14ac:dyDescent="0.2">
      <c r="A1054" t="s">
        <v>2767</v>
      </c>
      <c r="B1054">
        <v>2020</v>
      </c>
      <c r="C1054">
        <v>0</v>
      </c>
    </row>
    <row r="1055" spans="1:3" x14ac:dyDescent="0.2">
      <c r="A1055" t="s">
        <v>2768</v>
      </c>
      <c r="B1055">
        <v>2020</v>
      </c>
      <c r="C1055">
        <v>0</v>
      </c>
    </row>
    <row r="1056" spans="1:3" x14ac:dyDescent="0.2">
      <c r="A1056" t="s">
        <v>2769</v>
      </c>
      <c r="B1056">
        <v>2020</v>
      </c>
      <c r="C1056">
        <v>102417</v>
      </c>
    </row>
    <row r="1057" spans="1:3" x14ac:dyDescent="0.2">
      <c r="A1057" t="s">
        <v>2770</v>
      </c>
      <c r="B1057">
        <v>2020</v>
      </c>
      <c r="C1057">
        <v>0</v>
      </c>
    </row>
    <row r="1058" spans="1:3" x14ac:dyDescent="0.2">
      <c r="A1058" t="s">
        <v>2771</v>
      </c>
      <c r="B1058">
        <v>2020</v>
      </c>
      <c r="C1058">
        <v>50000</v>
      </c>
    </row>
    <row r="1059" spans="1:3" x14ac:dyDescent="0.2">
      <c r="A1059" t="s">
        <v>2772</v>
      </c>
      <c r="B1059">
        <v>2020</v>
      </c>
      <c r="C1059">
        <v>500</v>
      </c>
    </row>
    <row r="1060" spans="1:3" x14ac:dyDescent="0.2">
      <c r="A1060" t="s">
        <v>2773</v>
      </c>
      <c r="B1060">
        <v>2020</v>
      </c>
      <c r="C1060">
        <v>0</v>
      </c>
    </row>
    <row r="1061" spans="1:3" x14ac:dyDescent="0.2">
      <c r="A1061" t="s">
        <v>2774</v>
      </c>
      <c r="B1061">
        <v>2020</v>
      </c>
      <c r="C1061">
        <v>0</v>
      </c>
    </row>
    <row r="1062" spans="1:3" x14ac:dyDescent="0.2">
      <c r="A1062" t="s">
        <v>2775</v>
      </c>
      <c r="B1062">
        <v>2020</v>
      </c>
      <c r="C1062">
        <v>0</v>
      </c>
    </row>
    <row r="1063" spans="1:3" x14ac:dyDescent="0.2">
      <c r="A1063" t="s">
        <v>2776</v>
      </c>
      <c r="B1063">
        <v>2020</v>
      </c>
      <c r="C1063">
        <v>0</v>
      </c>
    </row>
    <row r="1064" spans="1:3" x14ac:dyDescent="0.2">
      <c r="A1064" t="s">
        <v>2777</v>
      </c>
      <c r="B1064">
        <v>2020</v>
      </c>
      <c r="C1064">
        <v>0</v>
      </c>
    </row>
    <row r="1065" spans="1:3" x14ac:dyDescent="0.2">
      <c r="A1065" t="s">
        <v>2778</v>
      </c>
      <c r="B1065">
        <v>2020</v>
      </c>
      <c r="C1065">
        <v>0</v>
      </c>
    </row>
    <row r="1066" spans="1:3" x14ac:dyDescent="0.2">
      <c r="A1066" t="s">
        <v>2779</v>
      </c>
      <c r="B1066">
        <v>2020</v>
      </c>
      <c r="C1066">
        <v>0</v>
      </c>
    </row>
    <row r="1067" spans="1:3" x14ac:dyDescent="0.2">
      <c r="A1067" t="s">
        <v>2780</v>
      </c>
      <c r="B1067">
        <v>2020</v>
      </c>
      <c r="C1067">
        <v>0</v>
      </c>
    </row>
    <row r="1068" spans="1:3" x14ac:dyDescent="0.2">
      <c r="A1068" t="s">
        <v>2781</v>
      </c>
      <c r="B1068">
        <v>2020</v>
      </c>
      <c r="C1068">
        <v>0</v>
      </c>
    </row>
    <row r="1069" spans="1:3" x14ac:dyDescent="0.2">
      <c r="A1069" t="s">
        <v>2782</v>
      </c>
      <c r="B1069">
        <v>2020</v>
      </c>
      <c r="C1069">
        <v>0</v>
      </c>
    </row>
    <row r="1070" spans="1:3" x14ac:dyDescent="0.2">
      <c r="A1070" t="s">
        <v>2783</v>
      </c>
      <c r="B1070">
        <v>2020</v>
      </c>
      <c r="C1070">
        <v>0</v>
      </c>
    </row>
    <row r="1071" spans="1:3" x14ac:dyDescent="0.2">
      <c r="A1071" t="s">
        <v>2784</v>
      </c>
      <c r="B1071">
        <v>2020</v>
      </c>
      <c r="C1071">
        <v>0</v>
      </c>
    </row>
    <row r="1072" spans="1:3" x14ac:dyDescent="0.2">
      <c r="A1072" t="s">
        <v>2785</v>
      </c>
      <c r="B1072">
        <v>2020</v>
      </c>
      <c r="C1072">
        <v>0</v>
      </c>
    </row>
    <row r="1073" spans="1:3" x14ac:dyDescent="0.2">
      <c r="A1073" t="s">
        <v>2786</v>
      </c>
      <c r="B1073">
        <v>2020</v>
      </c>
      <c r="C1073">
        <v>0</v>
      </c>
    </row>
    <row r="1074" spans="1:3" x14ac:dyDescent="0.2">
      <c r="A1074" t="s">
        <v>2787</v>
      </c>
      <c r="B1074">
        <v>2020</v>
      </c>
      <c r="C1074">
        <v>0</v>
      </c>
    </row>
    <row r="1075" spans="1:3" x14ac:dyDescent="0.2">
      <c r="A1075" t="s">
        <v>2788</v>
      </c>
      <c r="B1075">
        <v>2020</v>
      </c>
      <c r="C1075">
        <v>0</v>
      </c>
    </row>
    <row r="1076" spans="1:3" x14ac:dyDescent="0.2">
      <c r="A1076" t="s">
        <v>2789</v>
      </c>
      <c r="B1076">
        <v>2020</v>
      </c>
      <c r="C1076">
        <v>0</v>
      </c>
    </row>
    <row r="1077" spans="1:3" x14ac:dyDescent="0.2">
      <c r="A1077" t="s">
        <v>2790</v>
      </c>
      <c r="B1077">
        <v>2020</v>
      </c>
      <c r="C1077">
        <v>0</v>
      </c>
    </row>
    <row r="1078" spans="1:3" x14ac:dyDescent="0.2">
      <c r="A1078" t="s">
        <v>2791</v>
      </c>
      <c r="B1078">
        <v>2020</v>
      </c>
      <c r="C1078">
        <v>0</v>
      </c>
    </row>
    <row r="1079" spans="1:3" x14ac:dyDescent="0.2">
      <c r="A1079" t="s">
        <v>2792</v>
      </c>
      <c r="B1079">
        <v>2020</v>
      </c>
      <c r="C1079">
        <v>0</v>
      </c>
    </row>
    <row r="1080" spans="1:3" x14ac:dyDescent="0.2">
      <c r="A1080" t="s">
        <v>2793</v>
      </c>
      <c r="B1080">
        <v>2020</v>
      </c>
      <c r="C1080">
        <v>0</v>
      </c>
    </row>
    <row r="1081" spans="1:3" x14ac:dyDescent="0.2">
      <c r="A1081" t="s">
        <v>2794</v>
      </c>
      <c r="B1081">
        <v>2020</v>
      </c>
      <c r="C1081">
        <v>0</v>
      </c>
    </row>
    <row r="1082" spans="1:3" x14ac:dyDescent="0.2">
      <c r="A1082" t="s">
        <v>2795</v>
      </c>
      <c r="B1082">
        <v>2020</v>
      </c>
      <c r="C1082">
        <v>0</v>
      </c>
    </row>
    <row r="1083" spans="1:3" x14ac:dyDescent="0.2">
      <c r="A1083" t="s">
        <v>2796</v>
      </c>
      <c r="B1083">
        <v>2020</v>
      </c>
      <c r="C1083">
        <v>0</v>
      </c>
    </row>
    <row r="1084" spans="1:3" x14ac:dyDescent="0.2">
      <c r="A1084" t="s">
        <v>2797</v>
      </c>
      <c r="B1084">
        <v>2020</v>
      </c>
      <c r="C1084">
        <v>0</v>
      </c>
    </row>
    <row r="1085" spans="1:3" x14ac:dyDescent="0.2">
      <c r="A1085" t="s">
        <v>2798</v>
      </c>
      <c r="B1085">
        <v>2020</v>
      </c>
      <c r="C1085">
        <v>0</v>
      </c>
    </row>
    <row r="1086" spans="1:3" x14ac:dyDescent="0.2">
      <c r="A1086" t="s">
        <v>2799</v>
      </c>
      <c r="B1086">
        <v>2020</v>
      </c>
      <c r="C1086">
        <v>0</v>
      </c>
    </row>
    <row r="1087" spans="1:3" x14ac:dyDescent="0.2">
      <c r="A1087" t="s">
        <v>2800</v>
      </c>
      <c r="B1087">
        <v>2020</v>
      </c>
      <c r="C1087">
        <v>0</v>
      </c>
    </row>
    <row r="1088" spans="1:3" x14ac:dyDescent="0.2">
      <c r="A1088" t="s">
        <v>2801</v>
      </c>
      <c r="B1088">
        <v>2020</v>
      </c>
      <c r="C1088">
        <v>0</v>
      </c>
    </row>
    <row r="1089" spans="1:3" x14ac:dyDescent="0.2">
      <c r="A1089" t="s">
        <v>2802</v>
      </c>
      <c r="B1089">
        <v>2020</v>
      </c>
      <c r="C1089">
        <v>19615</v>
      </c>
    </row>
    <row r="1090" spans="1:3" x14ac:dyDescent="0.2">
      <c r="A1090" t="s">
        <v>2803</v>
      </c>
      <c r="B1090">
        <v>2020</v>
      </c>
      <c r="C1090">
        <v>159315</v>
      </c>
    </row>
    <row r="1091" spans="1:3" x14ac:dyDescent="0.2">
      <c r="A1091" t="s">
        <v>2804</v>
      </c>
      <c r="B1091">
        <v>2020</v>
      </c>
      <c r="C1091">
        <v>-216222.91</v>
      </c>
    </row>
    <row r="1092" spans="1:3" x14ac:dyDescent="0.2">
      <c r="A1092" t="s">
        <v>2805</v>
      </c>
      <c r="B1092">
        <v>2020</v>
      </c>
      <c r="C1092">
        <v>-4612.32</v>
      </c>
    </row>
    <row r="1093" spans="1:3" x14ac:dyDescent="0.2">
      <c r="A1093" t="s">
        <v>2806</v>
      </c>
      <c r="B1093">
        <v>2020</v>
      </c>
      <c r="C1093">
        <v>298556.02</v>
      </c>
    </row>
    <row r="1094" spans="1:3" x14ac:dyDescent="0.2">
      <c r="A1094" t="s">
        <v>2807</v>
      </c>
      <c r="B1094">
        <v>2020</v>
      </c>
      <c r="C1094">
        <v>-1086226.68</v>
      </c>
    </row>
    <row r="1095" spans="1:3" x14ac:dyDescent="0.2">
      <c r="A1095" t="s">
        <v>2808</v>
      </c>
      <c r="B1095">
        <v>2020</v>
      </c>
      <c r="C1095">
        <v>612401.48</v>
      </c>
    </row>
    <row r="1096" spans="1:3" x14ac:dyDescent="0.2">
      <c r="A1096" t="s">
        <v>2809</v>
      </c>
      <c r="B1096">
        <v>2020</v>
      </c>
      <c r="C1096">
        <v>-16010</v>
      </c>
    </row>
    <row r="1097" spans="1:3" x14ac:dyDescent="0.2">
      <c r="A1097" t="s">
        <v>2810</v>
      </c>
      <c r="B1097">
        <v>2020</v>
      </c>
      <c r="C1097">
        <v>-1850</v>
      </c>
    </row>
    <row r="1098" spans="1:3" x14ac:dyDescent="0.2">
      <c r="A1098" t="s">
        <v>2811</v>
      </c>
      <c r="B1098">
        <v>2020</v>
      </c>
      <c r="C1098">
        <v>-6250</v>
      </c>
    </row>
    <row r="1099" spans="1:3" x14ac:dyDescent="0.2">
      <c r="A1099" t="s">
        <v>2812</v>
      </c>
      <c r="B1099">
        <v>2020</v>
      </c>
      <c r="C1099">
        <v>0.08</v>
      </c>
    </row>
    <row r="1100" spans="1:3" x14ac:dyDescent="0.2">
      <c r="A1100" t="s">
        <v>2813</v>
      </c>
      <c r="B1100">
        <v>2020</v>
      </c>
      <c r="C1100">
        <v>0</v>
      </c>
    </row>
    <row r="1101" spans="1:3" x14ac:dyDescent="0.2">
      <c r="A1101" t="s">
        <v>2814</v>
      </c>
      <c r="B1101">
        <v>2020</v>
      </c>
      <c r="C1101">
        <v>0</v>
      </c>
    </row>
    <row r="1102" spans="1:3" x14ac:dyDescent="0.2">
      <c r="A1102" t="s">
        <v>2815</v>
      </c>
      <c r="B1102">
        <v>2020</v>
      </c>
      <c r="C1102">
        <v>0</v>
      </c>
    </row>
    <row r="1103" spans="1:3" x14ac:dyDescent="0.2">
      <c r="A1103" t="s">
        <v>2816</v>
      </c>
      <c r="B1103">
        <v>2020</v>
      </c>
      <c r="C1103">
        <v>0</v>
      </c>
    </row>
    <row r="1104" spans="1:3" x14ac:dyDescent="0.2">
      <c r="A1104" t="s">
        <v>2817</v>
      </c>
      <c r="B1104">
        <v>2020</v>
      </c>
      <c r="C1104">
        <v>0</v>
      </c>
    </row>
    <row r="1105" spans="1:3" x14ac:dyDescent="0.2">
      <c r="A1105" t="s">
        <v>2818</v>
      </c>
      <c r="B1105">
        <v>2020</v>
      </c>
      <c r="C1105">
        <v>0</v>
      </c>
    </row>
    <row r="1106" spans="1:3" x14ac:dyDescent="0.2">
      <c r="A1106" t="s">
        <v>2819</v>
      </c>
      <c r="B1106">
        <v>2020</v>
      </c>
      <c r="C1106">
        <v>0</v>
      </c>
    </row>
    <row r="1107" spans="1:3" x14ac:dyDescent="0.2">
      <c r="A1107" t="s">
        <v>2820</v>
      </c>
      <c r="B1107">
        <v>2020</v>
      </c>
      <c r="C1107">
        <v>0</v>
      </c>
    </row>
    <row r="1108" spans="1:3" x14ac:dyDescent="0.2">
      <c r="A1108" t="s">
        <v>2821</v>
      </c>
      <c r="B1108">
        <v>2020</v>
      </c>
      <c r="C1108">
        <v>0</v>
      </c>
    </row>
    <row r="1109" spans="1:3" x14ac:dyDescent="0.2">
      <c r="A1109" t="s">
        <v>2822</v>
      </c>
      <c r="B1109">
        <v>2020</v>
      </c>
      <c r="C1109">
        <v>0</v>
      </c>
    </row>
    <row r="1110" spans="1:3" x14ac:dyDescent="0.2">
      <c r="A1110" t="s">
        <v>2823</v>
      </c>
      <c r="B1110">
        <v>2020</v>
      </c>
      <c r="C1110">
        <v>0</v>
      </c>
    </row>
    <row r="1111" spans="1:3" x14ac:dyDescent="0.2">
      <c r="A1111" t="s">
        <v>2824</v>
      </c>
      <c r="B1111">
        <v>2020</v>
      </c>
      <c r="C1111">
        <v>0</v>
      </c>
    </row>
    <row r="1112" spans="1:3" x14ac:dyDescent="0.2">
      <c r="A1112" t="s">
        <v>2825</v>
      </c>
      <c r="B1112">
        <v>2020</v>
      </c>
      <c r="C1112">
        <v>0</v>
      </c>
    </row>
    <row r="1113" spans="1:3" x14ac:dyDescent="0.2">
      <c r="A1113" t="s">
        <v>2826</v>
      </c>
      <c r="B1113">
        <v>2020</v>
      </c>
      <c r="C1113">
        <v>-209948.96</v>
      </c>
    </row>
    <row r="1114" spans="1:3" x14ac:dyDescent="0.2">
      <c r="A1114" t="s">
        <v>2827</v>
      </c>
      <c r="B1114">
        <v>2020</v>
      </c>
      <c r="C1114">
        <v>0</v>
      </c>
    </row>
    <row r="1115" spans="1:3" x14ac:dyDescent="0.2">
      <c r="A1115" t="s">
        <v>2828</v>
      </c>
      <c r="B1115">
        <v>2020</v>
      </c>
      <c r="C1115">
        <v>0</v>
      </c>
    </row>
    <row r="1116" spans="1:3" x14ac:dyDescent="0.2">
      <c r="A1116" t="s">
        <v>2829</v>
      </c>
      <c r="B1116">
        <v>2020</v>
      </c>
      <c r="C1116">
        <v>0</v>
      </c>
    </row>
    <row r="1117" spans="1:3" x14ac:dyDescent="0.2">
      <c r="A1117" t="s">
        <v>2830</v>
      </c>
      <c r="B1117">
        <v>2020</v>
      </c>
      <c r="C1117">
        <v>-86374.12</v>
      </c>
    </row>
    <row r="1118" spans="1:3" x14ac:dyDescent="0.2">
      <c r="A1118" t="s">
        <v>2831</v>
      </c>
      <c r="B1118">
        <v>2020</v>
      </c>
      <c r="C1118">
        <v>-1364968.47</v>
      </c>
    </row>
    <row r="1119" spans="1:3" x14ac:dyDescent="0.2">
      <c r="A1119" t="s">
        <v>2832</v>
      </c>
      <c r="B1119">
        <v>2020</v>
      </c>
      <c r="C1119">
        <v>0</v>
      </c>
    </row>
    <row r="1120" spans="1:3" x14ac:dyDescent="0.2">
      <c r="A1120" t="s">
        <v>2833</v>
      </c>
      <c r="B1120">
        <v>2020</v>
      </c>
      <c r="C1120">
        <v>0</v>
      </c>
    </row>
    <row r="1121" spans="1:3" x14ac:dyDescent="0.2">
      <c r="A1121" t="s">
        <v>2834</v>
      </c>
      <c r="B1121">
        <v>2020</v>
      </c>
      <c r="C1121">
        <v>-1920517.79</v>
      </c>
    </row>
    <row r="1122" spans="1:3" x14ac:dyDescent="0.2">
      <c r="A1122" t="s">
        <v>2835</v>
      </c>
      <c r="B1122">
        <v>2020</v>
      </c>
      <c r="C1122">
        <v>0</v>
      </c>
    </row>
    <row r="1123" spans="1:3" x14ac:dyDescent="0.2">
      <c r="A1123" t="s">
        <v>2836</v>
      </c>
      <c r="B1123">
        <v>2020</v>
      </c>
      <c r="C1123">
        <v>0</v>
      </c>
    </row>
    <row r="1124" spans="1:3" x14ac:dyDescent="0.2">
      <c r="A1124" t="s">
        <v>2837</v>
      </c>
      <c r="B1124">
        <v>2020</v>
      </c>
      <c r="C1124">
        <v>-69083.02</v>
      </c>
    </row>
    <row r="1125" spans="1:3" x14ac:dyDescent="0.2">
      <c r="A1125" t="s">
        <v>2838</v>
      </c>
      <c r="B1125">
        <v>2020</v>
      </c>
      <c r="C1125">
        <v>0</v>
      </c>
    </row>
    <row r="1126" spans="1:3" x14ac:dyDescent="0.2">
      <c r="A1126" t="s">
        <v>2839</v>
      </c>
      <c r="B1126">
        <v>2020</v>
      </c>
      <c r="C1126">
        <v>0</v>
      </c>
    </row>
    <row r="1127" spans="1:3" x14ac:dyDescent="0.2">
      <c r="A1127" t="s">
        <v>2840</v>
      </c>
      <c r="B1127">
        <v>2020</v>
      </c>
      <c r="C1127">
        <v>0</v>
      </c>
    </row>
    <row r="1128" spans="1:3" x14ac:dyDescent="0.2">
      <c r="A1128" t="s">
        <v>2841</v>
      </c>
      <c r="B1128">
        <v>2020</v>
      </c>
      <c r="C1128">
        <v>-26400385.48</v>
      </c>
    </row>
    <row r="1129" spans="1:3" x14ac:dyDescent="0.2">
      <c r="A1129" t="s">
        <v>2842</v>
      </c>
      <c r="B1129">
        <v>2020</v>
      </c>
      <c r="C1129">
        <v>0</v>
      </c>
    </row>
    <row r="1130" spans="1:3" x14ac:dyDescent="0.2">
      <c r="A1130" t="s">
        <v>2843</v>
      </c>
      <c r="B1130">
        <v>2020</v>
      </c>
      <c r="C1130">
        <v>-1</v>
      </c>
    </row>
    <row r="1131" spans="1:3" x14ac:dyDescent="0.2">
      <c r="A1131" t="s">
        <v>2844</v>
      </c>
      <c r="B1131">
        <v>2020</v>
      </c>
      <c r="C1131">
        <v>724954.34</v>
      </c>
    </row>
    <row r="1132" spans="1:3" x14ac:dyDescent="0.2">
      <c r="A1132" t="s">
        <v>2845</v>
      </c>
      <c r="B1132">
        <v>2020</v>
      </c>
      <c r="C1132">
        <v>26904.61</v>
      </c>
    </row>
    <row r="1133" spans="1:3" x14ac:dyDescent="0.2">
      <c r="A1133" t="s">
        <v>2846</v>
      </c>
      <c r="B1133">
        <v>2020</v>
      </c>
      <c r="C1133">
        <v>4072256.53</v>
      </c>
    </row>
    <row r="1134" spans="1:3" x14ac:dyDescent="0.2">
      <c r="A1134" t="s">
        <v>2847</v>
      </c>
      <c r="B1134">
        <v>2020</v>
      </c>
      <c r="C1134">
        <v>3659839.4</v>
      </c>
    </row>
    <row r="1135" spans="1:3" x14ac:dyDescent="0.2">
      <c r="A1135" t="s">
        <v>2848</v>
      </c>
      <c r="B1135">
        <v>2020</v>
      </c>
      <c r="C1135">
        <v>2882661.95</v>
      </c>
    </row>
    <row r="1136" spans="1:3" x14ac:dyDescent="0.2">
      <c r="A1136" t="s">
        <v>2849</v>
      </c>
      <c r="B1136">
        <v>2020</v>
      </c>
      <c r="C1136">
        <v>654167.05000000005</v>
      </c>
    </row>
    <row r="1137" spans="1:3" x14ac:dyDescent="0.2">
      <c r="A1137" t="s">
        <v>2850</v>
      </c>
      <c r="B1137">
        <v>2020</v>
      </c>
      <c r="C1137">
        <v>1572297.93</v>
      </c>
    </row>
    <row r="1138" spans="1:3" x14ac:dyDescent="0.2">
      <c r="A1138" t="s">
        <v>2851</v>
      </c>
      <c r="B1138">
        <v>2020</v>
      </c>
      <c r="C1138">
        <v>4392940.1100000003</v>
      </c>
    </row>
    <row r="1139" spans="1:3" x14ac:dyDescent="0.2">
      <c r="A1139" t="s">
        <v>2852</v>
      </c>
      <c r="B1139">
        <v>2020</v>
      </c>
      <c r="C1139">
        <v>1563752.19</v>
      </c>
    </row>
    <row r="1140" spans="1:3" x14ac:dyDescent="0.2">
      <c r="A1140" t="s">
        <v>2853</v>
      </c>
      <c r="B1140">
        <v>2020</v>
      </c>
      <c r="C1140">
        <v>152870.39000000001</v>
      </c>
    </row>
    <row r="1141" spans="1:3" x14ac:dyDescent="0.2">
      <c r="A1141" t="s">
        <v>2854</v>
      </c>
      <c r="B1141">
        <v>2020</v>
      </c>
      <c r="C1141">
        <v>6041571.6399999997</v>
      </c>
    </row>
    <row r="1142" spans="1:3" x14ac:dyDescent="0.2">
      <c r="A1142" t="s">
        <v>2855</v>
      </c>
      <c r="B1142">
        <v>2020</v>
      </c>
      <c r="C1142">
        <v>380750.9</v>
      </c>
    </row>
    <row r="1143" spans="1:3" x14ac:dyDescent="0.2">
      <c r="A1143" t="s">
        <v>2856</v>
      </c>
      <c r="B1143">
        <v>2020</v>
      </c>
      <c r="C1143">
        <v>84578.72</v>
      </c>
    </row>
    <row r="1144" spans="1:3" x14ac:dyDescent="0.2">
      <c r="A1144" t="s">
        <v>2857</v>
      </c>
      <c r="B1144">
        <v>2020</v>
      </c>
      <c r="C1144">
        <v>103020.33</v>
      </c>
    </row>
    <row r="1145" spans="1:3" x14ac:dyDescent="0.2">
      <c r="A1145" t="s">
        <v>2858</v>
      </c>
      <c r="B1145">
        <v>2020</v>
      </c>
      <c r="C1145">
        <v>10669.24</v>
      </c>
    </row>
    <row r="1146" spans="1:3" x14ac:dyDescent="0.2">
      <c r="A1146" t="s">
        <v>2859</v>
      </c>
      <c r="B1146">
        <v>2020</v>
      </c>
      <c r="C1146">
        <v>26003.66</v>
      </c>
    </row>
    <row r="1147" spans="1:3" x14ac:dyDescent="0.2">
      <c r="A1147" t="s">
        <v>2860</v>
      </c>
      <c r="B1147">
        <v>2020</v>
      </c>
      <c r="C1147">
        <v>50446.38</v>
      </c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2"/>
  <dimension ref="A1:F9"/>
  <sheetViews>
    <sheetView workbookViewId="0">
      <selection activeCell="F2" sqref="F2"/>
    </sheetView>
  </sheetViews>
  <sheetFormatPr defaultRowHeight="12.75" x14ac:dyDescent="0.2"/>
  <cols>
    <col min="2" max="2" width="11.5703125" bestFit="1" customWidth="1"/>
    <col min="5" max="5" width="5" bestFit="1" customWidth="1"/>
    <col min="6" max="6" width="11.5703125" bestFit="1" customWidth="1"/>
  </cols>
  <sheetData>
    <row r="1" spans="1:6" ht="13.5" thickBot="1" x14ac:dyDescent="0.25">
      <c r="A1" s="1" t="s">
        <v>1664</v>
      </c>
      <c r="B1" s="1" t="s">
        <v>1665</v>
      </c>
      <c r="C1" s="1"/>
      <c r="D1" s="1"/>
      <c r="E1" s="1"/>
      <c r="F1" s="1"/>
    </row>
    <row r="2" spans="1:6" x14ac:dyDescent="0.2">
      <c r="A2" t="s">
        <v>8905</v>
      </c>
      <c r="B2">
        <v>-1820566.75</v>
      </c>
      <c r="E2" s="239" t="str">
        <f>MID(Sheet2!$D$3,1,4)</f>
        <v>2020</v>
      </c>
      <c r="F2">
        <f>VLOOKUP($E$2,$A$2:$B$8,2,FALSE)</f>
        <v>-1872701.69</v>
      </c>
    </row>
    <row r="3" spans="1:6" x14ac:dyDescent="0.2">
      <c r="A3" s="245" t="s">
        <v>8906</v>
      </c>
      <c r="B3">
        <v>-1551169.44</v>
      </c>
      <c r="E3" t="str">
        <f>MID(E2-1,1,4)</f>
        <v>2019</v>
      </c>
      <c r="F3">
        <f>VLOOKUP($E$3,$A$2:$B$8,2,FALSE)</f>
        <v>-1551169.44</v>
      </c>
    </row>
    <row r="4" spans="1:6" x14ac:dyDescent="0.2">
      <c r="A4" t="s">
        <v>8907</v>
      </c>
      <c r="B4">
        <v>-1748174.58</v>
      </c>
    </row>
    <row r="5" spans="1:6" x14ac:dyDescent="0.2">
      <c r="A5" t="s">
        <v>8908</v>
      </c>
      <c r="B5">
        <v>-1736302.2</v>
      </c>
    </row>
    <row r="6" spans="1:6" x14ac:dyDescent="0.2">
      <c r="A6" t="s">
        <v>8909</v>
      </c>
      <c r="B6">
        <v>-1395473.76</v>
      </c>
    </row>
    <row r="7" spans="1:6" x14ac:dyDescent="0.2">
      <c r="A7" t="s">
        <v>3573</v>
      </c>
      <c r="B7">
        <v>-1872701.69</v>
      </c>
    </row>
    <row r="8" spans="1:6" x14ac:dyDescent="0.2">
      <c r="A8" t="s">
        <v>8910</v>
      </c>
      <c r="B8">
        <v>-1554313.87</v>
      </c>
    </row>
    <row r="9" spans="1:6" x14ac:dyDescent="0.2">
      <c r="A9" t="s">
        <v>8911</v>
      </c>
      <c r="B9">
        <v>-1727149.37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3"/>
  <dimension ref="A1:O414"/>
  <sheetViews>
    <sheetView tabSelected="1" topLeftCell="A361" zoomScaleNormal="100" workbookViewId="0">
      <selection activeCell="C406" sqref="C406"/>
    </sheetView>
  </sheetViews>
  <sheetFormatPr defaultRowHeight="12.75" x14ac:dyDescent="0.2"/>
  <cols>
    <col min="1" max="1" width="21.7109375" style="182" bestFit="1" customWidth="1"/>
    <col min="2" max="2" width="39.7109375" style="182" bestFit="1" customWidth="1"/>
    <col min="3" max="3" width="14.85546875" style="182" bestFit="1" customWidth="1"/>
    <col min="4" max="4" width="16.140625" style="182" customWidth="1"/>
    <col min="5" max="5" width="19.7109375" style="182" customWidth="1"/>
    <col min="6" max="14" width="9.140625" style="182"/>
    <col min="15" max="15" width="9.140625" style="182" hidden="1" customWidth="1"/>
    <col min="16" max="16384" width="9.140625" style="182"/>
  </cols>
  <sheetData>
    <row r="1" spans="1:15" x14ac:dyDescent="0.2">
      <c r="E1" s="197"/>
    </row>
    <row r="2" spans="1:15" x14ac:dyDescent="0.2">
      <c r="E2" s="197"/>
    </row>
    <row r="3" spans="1:15" ht="23.25" x14ac:dyDescent="0.35">
      <c r="A3" s="204" t="s">
        <v>1657</v>
      </c>
      <c r="B3" s="200"/>
      <c r="C3" s="199"/>
      <c r="D3" s="198"/>
      <c r="E3" s="197"/>
    </row>
    <row r="4" spans="1:15" x14ac:dyDescent="0.2">
      <c r="A4" s="203" t="s">
        <v>1656</v>
      </c>
      <c r="B4" s="200"/>
      <c r="C4" s="199"/>
      <c r="D4" s="198"/>
      <c r="E4" s="197"/>
    </row>
    <row r="5" spans="1:15" x14ac:dyDescent="0.2">
      <c r="A5" s="198"/>
      <c r="B5" s="200" t="str">
        <f>"For The Year Ending "&amp;Lookup!A1</f>
        <v>For The Year Ending December 2020</v>
      </c>
      <c r="C5" s="199"/>
      <c r="D5" s="198"/>
      <c r="E5" s="197"/>
    </row>
    <row r="6" spans="1:15" x14ac:dyDescent="0.2">
      <c r="A6" s="194"/>
      <c r="B6" s="194"/>
      <c r="C6" s="202"/>
      <c r="D6" s="187"/>
      <c r="E6" s="197"/>
    </row>
    <row r="7" spans="1:15" x14ac:dyDescent="0.2">
      <c r="A7" s="194"/>
      <c r="B7" s="194"/>
      <c r="C7" s="203"/>
      <c r="D7" s="198"/>
      <c r="E7" s="197"/>
    </row>
    <row r="8" spans="1:15" x14ac:dyDescent="0.2">
      <c r="A8" s="194"/>
      <c r="B8" s="194"/>
      <c r="C8" s="202"/>
      <c r="D8" s="187"/>
      <c r="E8" s="197"/>
    </row>
    <row r="9" spans="1:15" x14ac:dyDescent="0.2">
      <c r="A9" s="201" t="s">
        <v>1655</v>
      </c>
      <c r="B9" s="200"/>
      <c r="C9" s="199"/>
      <c r="D9" s="198"/>
      <c r="E9" s="197"/>
    </row>
    <row r="10" spans="1:15" x14ac:dyDescent="0.2">
      <c r="A10" s="194"/>
      <c r="B10" s="194"/>
      <c r="C10" s="194"/>
      <c r="D10" s="194"/>
      <c r="E10" s="197"/>
    </row>
    <row r="11" spans="1:15" x14ac:dyDescent="0.2">
      <c r="A11" s="194"/>
      <c r="B11" s="194"/>
      <c r="C11" s="196" t="s">
        <v>1654</v>
      </c>
      <c r="D11" s="196" t="s">
        <v>454</v>
      </c>
      <c r="E11" s="195"/>
    </row>
    <row r="12" spans="1:15" x14ac:dyDescent="0.2">
      <c r="A12" s="194"/>
      <c r="B12" s="194"/>
      <c r="C12" s="193" t="s">
        <v>28</v>
      </c>
      <c r="D12" s="193" t="s">
        <v>28</v>
      </c>
      <c r="E12" s="192" t="s">
        <v>1653</v>
      </c>
    </row>
    <row r="13" spans="1:15" x14ac:dyDescent="0.2">
      <c r="A13" s="188" t="s">
        <v>1652</v>
      </c>
      <c r="B13" s="185"/>
      <c r="C13" s="187"/>
      <c r="D13" s="187"/>
      <c r="E13" s="183"/>
    </row>
    <row r="14" spans="1:15" x14ac:dyDescent="0.2">
      <c r="A14" s="185"/>
      <c r="B14" s="188" t="s">
        <v>1651</v>
      </c>
      <c r="C14" s="187"/>
      <c r="D14" s="187"/>
      <c r="E14" s="183"/>
    </row>
    <row r="15" spans="1:15" x14ac:dyDescent="0.2">
      <c r="A15" s="185" t="str">
        <f>'20'!A2</f>
        <v>50100-G07</v>
      </c>
      <c r="B15" t="str">
        <f>IFERROR(LEFT(IFERROR(INDEX(Sheet5!$C$2:$C$1300,MATCH($A15,Sheet5!$A$2:$A$1300,0)),"-"),FIND(",",IFERROR(INDEX(Sheet5!$C$2:$C$1300,MATCH($A15,Sheet5!$A$2:$A$1300,0)),"-"),1)-1),IFERROR(INDEX(Sheet5!$C$2:$C$1300,MATCH($A15,Sheet5!$A$2:$A$1300,0)),"-"))</f>
        <v xml:space="preserve">National Australia Bank-GPM                                 </v>
      </c>
      <c r="C15" s="187">
        <f>IFERROR(INDEX(Lookup!$BH$9:$BH$3000,MATCH($A15,Lookup!$A$9:$A$3000,0)),0)</f>
        <v>513708.1100000001</v>
      </c>
      <c r="D15" s="187">
        <f>IFERROR(INDEX(Lookup!$BJ$9:$BJ$3000,MATCH($A15,Lookup!$A$9:$A$3000,0)),0)</f>
        <v>718510.61</v>
      </c>
      <c r="E15" s="202">
        <f>+C15-D15</f>
        <v>-204802.49999999988</v>
      </c>
      <c r="H15" s="185"/>
      <c r="O15" s="182">
        <f>+IF(A15&gt;0,1,0)</f>
        <v>1</v>
      </c>
    </row>
    <row r="16" spans="1:15" x14ac:dyDescent="0.2">
      <c r="A16" s="185" t="str">
        <f>'20'!A3</f>
        <v>50120-G07</v>
      </c>
      <c r="B16" t="str">
        <f>IFERROR(LEFT(IFERROR(INDEX(Sheet5!$C$2:$C$1300,MATCH($A16,Sheet5!$A$2:$A$1300,0)),"-"),FIND(",",IFERROR(INDEX(Sheet5!$C$2:$C$1300,MATCH($A16,Sheet5!$A$2:$A$1300,0)),"-"),1)-1),IFERROR(INDEX(Sheet5!$C$2:$C$1300,MATCH($A16,Sheet5!$A$2:$A$1300,0)),"-"))</f>
        <v xml:space="preserve">Undeposited Funds-GPM                                       </v>
      </c>
      <c r="C16" s="187">
        <f>IFERROR(INDEX(Lookup!$BH$9:$BH$3000,MATCH($A16,Lookup!$A$9:$A$3000,0)),0)</f>
        <v>0</v>
      </c>
      <c r="D16" s="187">
        <f>IFERROR(INDEX(Lookup!$BJ$9:$BJ$3000,MATCH($A16,Lookup!$A$9:$A$3000,0)),0)</f>
        <v>0</v>
      </c>
      <c r="E16" s="202">
        <f t="shared" ref="E16:E24" si="0">+C16-D16</f>
        <v>0</v>
      </c>
      <c r="H16" s="185"/>
      <c r="O16" s="182">
        <f t="shared" ref="O16:O79" si="1">+IF(A16&gt;0,1,0)</f>
        <v>1</v>
      </c>
    </row>
    <row r="17" spans="1:15" x14ac:dyDescent="0.2">
      <c r="A17" s="185" t="str">
        <f>'20'!A4</f>
        <v>50140-G07</v>
      </c>
      <c r="B17" t="str">
        <f>IFERROR(LEFT(IFERROR(INDEX(Sheet5!$C$2:$C$1300,MATCH($A17,Sheet5!$A$2:$A$1300,0)),"-"),FIND(",",IFERROR(INDEX(Sheet5!$C$2:$C$1300,MATCH($A17,Sheet5!$A$2:$A$1300,0)),"-"),1)-1),IFERROR(INDEX(Sheet5!$C$2:$C$1300,MATCH($A17,Sheet5!$A$2:$A$1300,0)),"-"))</f>
        <v xml:space="preserve">Undeposited Funds - Credit Cards-GPM                        </v>
      </c>
      <c r="C17" s="187">
        <f>IFERROR(INDEX(Lookup!$BH$9:$BH$3000,MATCH($A17,Lookup!$A$9:$A$3000,0)),0)</f>
        <v>0</v>
      </c>
      <c r="D17" s="187">
        <f>IFERROR(INDEX(Lookup!$BJ$9:$BJ$3000,MATCH($A17,Lookup!$A$9:$A$3000,0)),0)</f>
        <v>0</v>
      </c>
      <c r="E17" s="202">
        <f t="shared" si="0"/>
        <v>0</v>
      </c>
      <c r="H17" s="185"/>
      <c r="O17" s="182">
        <f t="shared" si="1"/>
        <v>1</v>
      </c>
    </row>
    <row r="18" spans="1:15" x14ac:dyDescent="0.2">
      <c r="A18" s="185" t="str">
        <f>'20'!A5</f>
        <v>50160-G07</v>
      </c>
      <c r="B18" t="str">
        <f>IFERROR(LEFT(IFERROR(INDEX(Sheet5!$C$2:$C$1300,MATCH($A18,Sheet5!$A$2:$A$1300,0)),"-"),FIND(",",IFERROR(INDEX(Sheet5!$C$2:$C$1300,MATCH($A18,Sheet5!$A$2:$A$1300,0)),"-"),1)-1),IFERROR(INDEX(Sheet5!$C$2:$C$1300,MATCH($A18,Sheet5!$A$2:$A$1300,0)),"-"))</f>
        <v xml:space="preserve">Electronic Clearing -GPM                                    </v>
      </c>
      <c r="C18" s="187">
        <f>IFERROR(INDEX(Lookup!$BH$9:$BH$3000,MATCH($A18,Lookup!$A$9:$A$3000,0)),0)</f>
        <v>0</v>
      </c>
      <c r="D18" s="187">
        <f>IFERROR(INDEX(Lookup!$BJ$9:$BJ$3000,MATCH($A18,Lookup!$A$9:$A$3000,0)),0)</f>
        <v>0</v>
      </c>
      <c r="E18" s="202">
        <f t="shared" si="0"/>
        <v>0</v>
      </c>
      <c r="H18" s="185"/>
      <c r="O18" s="182">
        <f t="shared" si="1"/>
        <v>1</v>
      </c>
    </row>
    <row r="19" spans="1:15" hidden="1" x14ac:dyDescent="0.2">
      <c r="A19" s="185">
        <f>'20'!A6</f>
        <v>0</v>
      </c>
      <c r="B19" t="str">
        <f>IFERROR(LEFT(IFERROR(INDEX(Sheet5!$C$2:$C$1300,MATCH($A19,Sheet5!$A$2:$A$1300,0)),"-"),FIND(",",IFERROR(INDEX(Sheet5!$C$2:$C$1300,MATCH($A19,Sheet5!$A$2:$A$1300,0)),"-"),1)-1),IFERROR(INDEX(Sheet5!$C$2:$C$1300,MATCH($A19,Sheet5!$A$2:$A$1300,0)),"-"))</f>
        <v>-</v>
      </c>
      <c r="C19" s="187">
        <f>IFERROR(INDEX(Lookup!$BH$9:$BH$3000,MATCH($A19,Lookup!$A$9:$A$3000,0)),0)</f>
        <v>0</v>
      </c>
      <c r="D19" s="187">
        <f>IFERROR(INDEX(Lookup!$BJ$9:$BJ$3000,MATCH($A19,Lookup!$A$9:$A$3000,0)),0)</f>
        <v>0</v>
      </c>
      <c r="E19" s="202">
        <f t="shared" si="0"/>
        <v>0</v>
      </c>
      <c r="O19" s="182">
        <f t="shared" si="1"/>
        <v>0</v>
      </c>
    </row>
    <row r="20" spans="1:15" hidden="1" x14ac:dyDescent="0.2">
      <c r="A20" s="185">
        <f>'20'!A7</f>
        <v>0</v>
      </c>
      <c r="B20" t="str">
        <f>IFERROR(LEFT(IFERROR(INDEX(Sheet5!$C$2:$C$1300,MATCH($A20,Sheet5!$A$2:$A$1300,0)),"-"),FIND(",",IFERROR(INDEX(Sheet5!$C$2:$C$1300,MATCH($A20,Sheet5!$A$2:$A$1300,0)),"-"),1)-1),IFERROR(INDEX(Sheet5!$C$2:$C$1300,MATCH($A20,Sheet5!$A$2:$A$1300,0)),"-"))</f>
        <v>-</v>
      </c>
      <c r="C20" s="187">
        <f>IFERROR(INDEX(Lookup!$BH$9:$BH$3000,MATCH($A20,Lookup!$A$9:$A$3000,0)),0)</f>
        <v>0</v>
      </c>
      <c r="D20" s="187">
        <f>IFERROR(INDEX(Lookup!$BJ$9:$BJ$3000,MATCH($A20,Lookup!$A$9:$A$3000,0)),0)</f>
        <v>0</v>
      </c>
      <c r="E20" s="202">
        <f t="shared" si="0"/>
        <v>0</v>
      </c>
      <c r="O20" s="182">
        <f t="shared" si="1"/>
        <v>0</v>
      </c>
    </row>
    <row r="21" spans="1:15" hidden="1" x14ac:dyDescent="0.2">
      <c r="A21" s="185">
        <f>'20'!A8</f>
        <v>0</v>
      </c>
      <c r="B21" t="str">
        <f>IFERROR(LEFT(IFERROR(INDEX(Sheet5!$C$2:$C$1300,MATCH($A21,Sheet5!$A$2:$A$1300,0)),"-"),FIND(",",IFERROR(INDEX(Sheet5!$C$2:$C$1300,MATCH($A21,Sheet5!$A$2:$A$1300,0)),"-"),1)-1),IFERROR(INDEX(Sheet5!$C$2:$C$1300,MATCH($A21,Sheet5!$A$2:$A$1300,0)),"-"))</f>
        <v>-</v>
      </c>
      <c r="C21" s="187">
        <f>IFERROR(INDEX(Lookup!$BH$9:$BH$3000,MATCH($A21,Lookup!$A$9:$A$3000,0)),0)</f>
        <v>0</v>
      </c>
      <c r="D21" s="187">
        <f>IFERROR(INDEX(Lookup!$BJ$9:$BJ$3000,MATCH($A21,Lookup!$A$9:$A$3000,0)),0)</f>
        <v>0</v>
      </c>
      <c r="E21" s="202">
        <f t="shared" si="0"/>
        <v>0</v>
      </c>
      <c r="O21" s="182">
        <f t="shared" si="1"/>
        <v>0</v>
      </c>
    </row>
    <row r="22" spans="1:15" hidden="1" x14ac:dyDescent="0.2">
      <c r="A22" s="185">
        <f>'20'!A9</f>
        <v>0</v>
      </c>
      <c r="B22" t="str">
        <f>IFERROR(LEFT(IFERROR(INDEX(Sheet5!$C$2:$C$1300,MATCH($A22,Sheet5!$A$2:$A$1300,0)),"-"),FIND(",",IFERROR(INDEX(Sheet5!$C$2:$C$1300,MATCH($A22,Sheet5!$A$2:$A$1300,0)),"-"),1)-1),IFERROR(INDEX(Sheet5!$C$2:$C$1300,MATCH($A22,Sheet5!$A$2:$A$1300,0)),"-"))</f>
        <v>-</v>
      </c>
      <c r="C22" s="187">
        <f>IFERROR(INDEX(Lookup!$BH$9:$BH$3000,MATCH($A22,Lookup!$A$9:$A$3000,0)),0)</f>
        <v>0</v>
      </c>
      <c r="D22" s="187">
        <f>IFERROR(INDEX(Lookup!$BJ$9:$BJ$3000,MATCH($A22,Lookup!$A$9:$A$3000,0)),0)</f>
        <v>0</v>
      </c>
      <c r="E22" s="202">
        <f t="shared" si="0"/>
        <v>0</v>
      </c>
      <c r="O22" s="182">
        <f t="shared" si="1"/>
        <v>0</v>
      </c>
    </row>
    <row r="23" spans="1:15" hidden="1" x14ac:dyDescent="0.2">
      <c r="A23" s="185">
        <f>'20'!A10</f>
        <v>0</v>
      </c>
      <c r="B23" t="str">
        <f>IFERROR(LEFT(IFERROR(INDEX(Sheet5!$C$2:$C$1300,MATCH($A23,Sheet5!$A$2:$A$1300,0)),"-"),FIND(",",IFERROR(INDEX(Sheet5!$C$2:$C$1300,MATCH($A23,Sheet5!$A$2:$A$1300,0)),"-"),1)-1),IFERROR(INDEX(Sheet5!$C$2:$C$1300,MATCH($A23,Sheet5!$A$2:$A$1300,0)),"-"))</f>
        <v>-</v>
      </c>
      <c r="C23" s="187">
        <f>IFERROR(INDEX(Lookup!$BH$9:$BH$3000,MATCH($A23,Lookup!$A$9:$A$3000,0)),0)</f>
        <v>0</v>
      </c>
      <c r="D23" s="187">
        <f>IFERROR(INDEX(Lookup!$BJ$9:$BJ$3000,MATCH($A23,Lookup!$A$9:$A$3000,0)),0)</f>
        <v>0</v>
      </c>
      <c r="E23" s="202">
        <f t="shared" si="0"/>
        <v>0</v>
      </c>
      <c r="O23" s="182">
        <f t="shared" si="1"/>
        <v>0</v>
      </c>
    </row>
    <row r="24" spans="1:15" hidden="1" x14ac:dyDescent="0.2">
      <c r="A24" s="185">
        <f>'20'!A11</f>
        <v>0</v>
      </c>
      <c r="B24" t="str">
        <f>IFERROR(LEFT(IFERROR(INDEX(Sheet5!$C$2:$C$1300,MATCH($A24,Sheet5!$A$2:$A$1300,0)),"-"),FIND(",",IFERROR(INDEX(Sheet5!$C$2:$C$1300,MATCH($A24,Sheet5!$A$2:$A$1300,0)),"-"),1)-1),IFERROR(INDEX(Sheet5!$C$2:$C$1300,MATCH($A24,Sheet5!$A$2:$A$1300,0)),"-"))</f>
        <v>-</v>
      </c>
      <c r="C24" s="187">
        <f>IFERROR(INDEX(Lookup!$BH$9:$BH$3000,MATCH($A24,Lookup!$A$9:$A$3000,0)),0)</f>
        <v>0</v>
      </c>
      <c r="D24" s="187">
        <f>IFERROR(INDEX(Lookup!$BJ$9:$BJ$3000,MATCH($A24,Lookup!$A$9:$A$3000,0)),0)</f>
        <v>0</v>
      </c>
      <c r="E24" s="202">
        <f t="shared" si="0"/>
        <v>0</v>
      </c>
      <c r="O24" s="182">
        <f t="shared" si="1"/>
        <v>0</v>
      </c>
    </row>
    <row r="25" spans="1:15" x14ac:dyDescent="0.2">
      <c r="A25" s="185"/>
      <c r="B25" s="185" t="s">
        <v>1016</v>
      </c>
      <c r="C25" s="190">
        <f>SUM(C15:C24)</f>
        <v>513708.1100000001</v>
      </c>
      <c r="D25" s="190">
        <f t="shared" ref="D25:E25" si="2">SUM(D15:D24)</f>
        <v>718510.61</v>
      </c>
      <c r="E25" s="238">
        <f t="shared" si="2"/>
        <v>-204802.49999999988</v>
      </c>
      <c r="O25" s="182">
        <v>1</v>
      </c>
    </row>
    <row r="26" spans="1:15" x14ac:dyDescent="0.2">
      <c r="A26" s="185"/>
      <c r="B26" s="188" t="s">
        <v>1627</v>
      </c>
      <c r="C26" s="187"/>
      <c r="D26" s="187"/>
      <c r="E26" s="183"/>
      <c r="O26" s="182">
        <v>1</v>
      </c>
    </row>
    <row r="27" spans="1:15" x14ac:dyDescent="0.2">
      <c r="A27" s="185" t="str">
        <f>'21'!A2</f>
        <v>51100-G07</v>
      </c>
      <c r="B27" t="str">
        <f>IFERROR(LEFT(IFERROR(INDEX(Sheet5!$C$2:$C$1300,MATCH($A27,Sheet5!$A$2:$A$1300,0)),"-"),FIND(",",IFERROR(INDEX(Sheet5!$C$2:$C$1300,MATCH($A27,Sheet5!$A$2:$A$1300,0)),"-"),1)-1),IFERROR(INDEX(Sheet5!$C$2:$C$1300,MATCH($A27,Sheet5!$A$2:$A$1300,0)),"-"))</f>
        <v xml:space="preserve">Trade Debtor-GPM                                            </v>
      </c>
      <c r="C27" s="187">
        <f>IFERROR(INDEX(Lookup!$BH$9:$BH$3000,MATCH($A27,Lookup!$A$9:$A$3000,0)),0)</f>
        <v>19902.969999999947</v>
      </c>
      <c r="D27" s="187">
        <f>IFERROR(INDEX(Lookup!$BJ$9:$BJ$3000,MATCH($A27,Lookup!$A$9:$A$3000,0)),0)</f>
        <v>-272136.13999999996</v>
      </c>
      <c r="E27" s="202">
        <f t="shared" ref="E27" si="3">+C27-D27</f>
        <v>292039.10999999993</v>
      </c>
      <c r="O27" s="182">
        <f t="shared" si="1"/>
        <v>1</v>
      </c>
    </row>
    <row r="28" spans="1:15" hidden="1" x14ac:dyDescent="0.2">
      <c r="A28" s="185">
        <f>'21'!A3</f>
        <v>0</v>
      </c>
      <c r="B28" t="str">
        <f>IFERROR(LEFT(IFERROR(INDEX(Sheet5!$C$2:$C$1300,MATCH($A28,Sheet5!$A$2:$A$1300,0)),"-"),FIND(",",IFERROR(INDEX(Sheet5!$C$2:$C$1300,MATCH($A28,Sheet5!$A$2:$A$1300,0)),"-"),1)-1),IFERROR(INDEX(Sheet5!$C$2:$C$1300,MATCH($A28,Sheet5!$A$2:$A$1300,0)),"-"))</f>
        <v>-</v>
      </c>
      <c r="C28" s="187">
        <f>IFERROR(INDEX(Lookup!$BH$9:$BH$3000,MATCH($A28,Lookup!$A$9:$A$3000,0)),0)</f>
        <v>0</v>
      </c>
      <c r="D28" s="187">
        <f>IFERROR(INDEX(Lookup!$BJ$9:$BJ$3000,MATCH($A28,Lookup!$A$9:$A$3000,0)),0)</f>
        <v>0</v>
      </c>
      <c r="E28" s="202">
        <f t="shared" ref="E28:E30" si="4">+C28-D28</f>
        <v>0</v>
      </c>
      <c r="O28" s="182">
        <f t="shared" si="1"/>
        <v>0</v>
      </c>
    </row>
    <row r="29" spans="1:15" hidden="1" x14ac:dyDescent="0.2">
      <c r="A29" s="185">
        <f>'21'!A4</f>
        <v>0</v>
      </c>
      <c r="B29" t="str">
        <f>IFERROR(LEFT(IFERROR(INDEX(Sheet5!$C$2:$C$1300,MATCH($A29,Sheet5!$A$2:$A$1300,0)),"-"),FIND(",",IFERROR(INDEX(Sheet5!$C$2:$C$1300,MATCH($A29,Sheet5!$A$2:$A$1300,0)),"-"),1)-1),IFERROR(INDEX(Sheet5!$C$2:$C$1300,MATCH($A29,Sheet5!$A$2:$A$1300,0)),"-"))</f>
        <v>-</v>
      </c>
      <c r="C29" s="187">
        <f>IFERROR(INDEX(Lookup!$BH$9:$BH$3000,MATCH($A29,Lookup!$A$9:$A$3000,0)),0)</f>
        <v>0</v>
      </c>
      <c r="D29" s="187">
        <f>IFERROR(INDEX(Lookup!$BJ$9:$BJ$3000,MATCH($A29,Lookup!$A$9:$A$3000,0)),0)</f>
        <v>0</v>
      </c>
      <c r="E29" s="202">
        <f t="shared" si="4"/>
        <v>0</v>
      </c>
      <c r="O29" s="182">
        <f t="shared" si="1"/>
        <v>0</v>
      </c>
    </row>
    <row r="30" spans="1:15" hidden="1" x14ac:dyDescent="0.2">
      <c r="A30" s="185">
        <f>'21'!A5</f>
        <v>0</v>
      </c>
      <c r="B30" t="str">
        <f>IFERROR(LEFT(IFERROR(INDEX(Sheet5!$C$2:$C$1300,MATCH($A30,Sheet5!$A$2:$A$1300,0)),"-"),FIND(",",IFERROR(INDEX(Sheet5!$C$2:$C$1300,MATCH($A30,Sheet5!$A$2:$A$1300,0)),"-"),1)-1),IFERROR(INDEX(Sheet5!$C$2:$C$1300,MATCH($A30,Sheet5!$A$2:$A$1300,0)),"-"))</f>
        <v>-</v>
      </c>
      <c r="C30" s="187">
        <f>IFERROR(INDEX(Lookup!$BH$9:$BH$3000,MATCH($A30,Lookup!$A$9:$A$3000,0)),0)</f>
        <v>0</v>
      </c>
      <c r="D30" s="187">
        <f>IFERROR(INDEX(Lookup!$BJ$9:$BJ$3000,MATCH($A30,Lookup!$A$9:$A$3000,0)),0)</f>
        <v>0</v>
      </c>
      <c r="E30" s="202">
        <f t="shared" si="4"/>
        <v>0</v>
      </c>
      <c r="O30" s="182">
        <f t="shared" si="1"/>
        <v>0</v>
      </c>
    </row>
    <row r="31" spans="1:15" x14ac:dyDescent="0.2">
      <c r="A31" s="185"/>
      <c r="B31" s="185" t="s">
        <v>1016</v>
      </c>
      <c r="C31" s="190">
        <f>SUM(C27:C30)</f>
        <v>19902.969999999947</v>
      </c>
      <c r="D31" s="190">
        <f t="shared" ref="D31:E31" si="5">SUM(D27:D30)</f>
        <v>-272136.13999999996</v>
      </c>
      <c r="E31" s="238">
        <f t="shared" si="5"/>
        <v>292039.10999999993</v>
      </c>
      <c r="O31" s="182">
        <v>1</v>
      </c>
    </row>
    <row r="32" spans="1:15" x14ac:dyDescent="0.2">
      <c r="A32" s="185"/>
      <c r="B32" s="188" t="s">
        <v>1628</v>
      </c>
      <c r="C32" s="187"/>
      <c r="D32" s="187"/>
      <c r="E32" s="183"/>
      <c r="O32" s="182">
        <v>1</v>
      </c>
    </row>
    <row r="33" spans="1:15" x14ac:dyDescent="0.2">
      <c r="A33" s="185" t="str">
        <f>'22'!A2</f>
        <v>52180-G07</v>
      </c>
      <c r="B33" t="str">
        <f>IFERROR(LEFT(IFERROR(INDEX(Sheet5!$C$2:$C$1300,MATCH($A33,Sheet5!$A$2:$A$1300,0)),"-"),FIND(",",IFERROR(INDEX(Sheet5!$C$2:$C$1300,MATCH($A33,Sheet5!$A$2:$A$1300,0)),"-"),1)-1),IFERROR(INDEX(Sheet5!$C$2:$C$1300,MATCH($A33,Sheet5!$A$2:$A$1300,0)),"-"))</f>
        <v xml:space="preserve">Petty Cash-GPM                                              </v>
      </c>
      <c r="C33" s="187">
        <f>IFERROR(INDEX(Lookup!$BH$9:$BH$3000,MATCH($A33,Lookup!$A$9:$A$3000,0)),0)</f>
        <v>900</v>
      </c>
      <c r="D33" s="187">
        <f>IFERROR(INDEX(Lookup!$BJ$9:$BJ$3000,MATCH($A33,Lookup!$A$9:$A$3000,0)),0)</f>
        <v>900</v>
      </c>
      <c r="E33" s="202">
        <f t="shared" ref="E33" si="6">+C33-D33</f>
        <v>0</v>
      </c>
      <c r="O33" s="182">
        <f t="shared" si="1"/>
        <v>1</v>
      </c>
    </row>
    <row r="34" spans="1:15" x14ac:dyDescent="0.2">
      <c r="A34" s="185" t="str">
        <f>'22'!A3</f>
        <v>52200-G07</v>
      </c>
      <c r="B34" t="str">
        <f>IFERROR(LEFT(IFERROR(INDEX(Sheet5!$C$2:$C$1300,MATCH($A34,Sheet5!$A$2:$A$1300,0)),"-"),FIND(",",IFERROR(INDEX(Sheet5!$C$2:$C$1300,MATCH($A34,Sheet5!$A$2:$A$1300,0)),"-"),1)-1),IFERROR(INDEX(Sheet5!$C$2:$C$1300,MATCH($A34,Sheet5!$A$2:$A$1300,0)),"-"))</f>
        <v xml:space="preserve">Preliminary Expense-GPM                                     </v>
      </c>
      <c r="C34" s="187">
        <f>IFERROR(INDEX(Lookup!$BH$9:$BH$3000,MATCH($A34,Lookup!$A$9:$A$3000,0)),0)</f>
        <v>781.75</v>
      </c>
      <c r="D34" s="187">
        <f>IFERROR(INDEX(Lookup!$BJ$9:$BJ$3000,MATCH($A34,Lookup!$A$9:$A$3000,0)),0)</f>
        <v>781.75</v>
      </c>
      <c r="E34" s="202">
        <f t="shared" ref="E34:E97" si="7">+C34-D34</f>
        <v>0</v>
      </c>
      <c r="O34" s="182">
        <f t="shared" si="1"/>
        <v>1</v>
      </c>
    </row>
    <row r="35" spans="1:15" x14ac:dyDescent="0.2">
      <c r="A35" s="185" t="str">
        <f>'22'!A4</f>
        <v>52220-A01</v>
      </c>
      <c r="B35" t="str">
        <f>IFERROR(LEFT(IFERROR(INDEX(Sheet5!$C$2:$C$1300,MATCH($A35,Sheet5!$A$2:$A$1300,0)),"-"),FIND(",",IFERROR(INDEX(Sheet5!$C$2:$C$1300,MATCH($A35,Sheet5!$A$2:$A$1300,0)),"-"),1)-1),IFERROR(INDEX(Sheet5!$C$2:$C$1300,MATCH($A35,Sheet5!$A$2:$A$1300,0)),"-"))</f>
        <v xml:space="preserve">Prepaid - Council Rates-6 Circuit Dr                        </v>
      </c>
      <c r="C35" s="187">
        <f>IFERROR(INDEX(Lookup!$BH$9:$BH$3000,MATCH($A35,Lookup!$A$9:$A$3000,0)),0)</f>
        <v>21359.010000000002</v>
      </c>
      <c r="D35" s="187">
        <f>IFERROR(INDEX(Lookup!$BJ$9:$BJ$3000,MATCH($A35,Lookup!$A$9:$A$3000,0)),0)</f>
        <v>20691.140000000007</v>
      </c>
      <c r="E35" s="202">
        <f t="shared" si="7"/>
        <v>667.86999999999534</v>
      </c>
      <c r="O35" s="182">
        <f t="shared" si="1"/>
        <v>1</v>
      </c>
    </row>
    <row r="36" spans="1:15" x14ac:dyDescent="0.2">
      <c r="A36" s="185" t="str">
        <f>'22'!A5</f>
        <v>52220-A02</v>
      </c>
      <c r="B36" t="str">
        <f>IFERROR(LEFT(IFERROR(INDEX(Sheet5!$C$2:$C$1300,MATCH($A36,Sheet5!$A$2:$A$1300,0)),"-"),FIND(",",IFERROR(INDEX(Sheet5!$C$2:$C$1300,MATCH($A36,Sheet5!$A$2:$A$1300,0)),"-"),1)-1),IFERROR(INDEX(Sheet5!$C$2:$C$1300,MATCH($A36,Sheet5!$A$2:$A$1300,0)),"-"))</f>
        <v xml:space="preserve">Prepaid - Council Rates-200 East Tce                        </v>
      </c>
      <c r="C36" s="187">
        <f>IFERROR(INDEX(Lookup!$BH$9:$BH$3000,MATCH($A36,Lookup!$A$9:$A$3000,0)),0)</f>
        <v>28001.78</v>
      </c>
      <c r="D36" s="187">
        <f>IFERROR(INDEX(Lookup!$BJ$9:$BJ$3000,MATCH($A36,Lookup!$A$9:$A$3000,0)),0)</f>
        <v>27378.889999999996</v>
      </c>
      <c r="E36" s="202">
        <f t="shared" si="7"/>
        <v>622.89000000000306</v>
      </c>
      <c r="O36" s="182">
        <f t="shared" si="1"/>
        <v>1</v>
      </c>
    </row>
    <row r="37" spans="1:15" x14ac:dyDescent="0.2">
      <c r="A37" s="185" t="str">
        <f>'22'!A6</f>
        <v>52220-A03</v>
      </c>
      <c r="B37" t="str">
        <f>IFERROR(LEFT(IFERROR(INDEX(Sheet5!$C$2:$C$1300,MATCH($A37,Sheet5!$A$2:$A$1300,0)),"-"),FIND(",",IFERROR(INDEX(Sheet5!$C$2:$C$1300,MATCH($A37,Sheet5!$A$2:$A$1300,0)),"-"),1)-1),IFERROR(INDEX(Sheet5!$C$2:$C$1300,MATCH($A37,Sheet5!$A$2:$A$1300,0)),"-"))</f>
        <v xml:space="preserve">Prepaid - Council Rates-33 Franklin St                      </v>
      </c>
      <c r="C37" s="187">
        <f>IFERROR(INDEX(Lookup!$BH$9:$BH$3000,MATCH($A37,Lookup!$A$9:$A$3000,0)),0)</f>
        <v>40627.709999999992</v>
      </c>
      <c r="D37" s="187">
        <f>IFERROR(INDEX(Lookup!$BJ$9:$BJ$3000,MATCH($A37,Lookup!$A$9:$A$3000,0)),0)</f>
        <v>40836.53</v>
      </c>
      <c r="E37" s="202">
        <f t="shared" si="7"/>
        <v>-208.82000000000698</v>
      </c>
      <c r="O37" s="182">
        <f t="shared" si="1"/>
        <v>1</v>
      </c>
    </row>
    <row r="38" spans="1:15" x14ac:dyDescent="0.2">
      <c r="A38" s="185" t="str">
        <f>'22'!A7</f>
        <v>52220-A04</v>
      </c>
      <c r="B38" t="str">
        <f>IFERROR(LEFT(IFERROR(INDEX(Sheet5!$C$2:$C$1300,MATCH($A38,Sheet5!$A$2:$A$1300,0)),"-"),FIND(",",IFERROR(INDEX(Sheet5!$C$2:$C$1300,MATCH($A38,Sheet5!$A$2:$A$1300,0)),"-"),1)-1),IFERROR(INDEX(Sheet5!$C$2:$C$1300,MATCH($A38,Sheet5!$A$2:$A$1300,0)),"-"))</f>
        <v xml:space="preserve">Prepaid - Council Rates-174 Fullarton Rd                    </v>
      </c>
      <c r="C38" s="187">
        <f>IFERROR(INDEX(Lookup!$BH$9:$BH$3000,MATCH($A38,Lookup!$A$9:$A$3000,0)),0)</f>
        <v>4963.8700000000008</v>
      </c>
      <c r="D38" s="187">
        <f>IFERROR(INDEX(Lookup!$BJ$9:$BJ$3000,MATCH($A38,Lookup!$A$9:$A$3000,0)),0)</f>
        <v>4979.8999999999996</v>
      </c>
      <c r="E38" s="202">
        <f t="shared" si="7"/>
        <v>-16.029999999998836</v>
      </c>
      <c r="O38" s="182">
        <f t="shared" si="1"/>
        <v>1</v>
      </c>
    </row>
    <row r="39" spans="1:15" x14ac:dyDescent="0.2">
      <c r="A39" s="185" t="str">
        <f>'22'!A8</f>
        <v>52220-A05</v>
      </c>
      <c r="B39" t="str">
        <f>IFERROR(LEFT(IFERROR(INDEX(Sheet5!$C$2:$C$1300,MATCH($A39,Sheet5!$A$2:$A$1300,0)),"-"),FIND(",",IFERROR(INDEX(Sheet5!$C$2:$C$1300,MATCH($A39,Sheet5!$A$2:$A$1300,0)),"-"),1)-1),IFERROR(INDEX(Sheet5!$C$2:$C$1300,MATCH($A39,Sheet5!$A$2:$A$1300,0)),"-"))</f>
        <v xml:space="preserve">Prepaid - Council Rates-26a Grote St                        </v>
      </c>
      <c r="C39" s="187">
        <f>IFERROR(INDEX(Lookup!$BH$9:$BH$3000,MATCH($A39,Lookup!$A$9:$A$3000,0)),0)</f>
        <v>6268.4000000000005</v>
      </c>
      <c r="D39" s="187">
        <f>IFERROR(INDEX(Lookup!$BJ$9:$BJ$3000,MATCH($A39,Lookup!$A$9:$A$3000,0)),0)</f>
        <v>5984.9100000000017</v>
      </c>
      <c r="E39" s="202">
        <f t="shared" si="7"/>
        <v>283.48999999999887</v>
      </c>
      <c r="O39" s="182">
        <f t="shared" si="1"/>
        <v>1</v>
      </c>
    </row>
    <row r="40" spans="1:15" x14ac:dyDescent="0.2">
      <c r="A40" s="185" t="str">
        <f>'22'!A9</f>
        <v>52220-A06</v>
      </c>
      <c r="B40" t="str">
        <f>IFERROR(LEFT(IFERROR(INDEX(Sheet5!$C$2:$C$1300,MATCH($A40,Sheet5!$A$2:$A$1300,0)),"-"),FIND(",",IFERROR(INDEX(Sheet5!$C$2:$C$1300,MATCH($A40,Sheet5!$A$2:$A$1300,0)),"-"),1)-1),IFERROR(INDEX(Sheet5!$C$2:$C$1300,MATCH($A40,Sheet5!$A$2:$A$1300,0)),"-"))</f>
        <v xml:space="preserve">Prepaid - Council Rates-31 Franklin St                      </v>
      </c>
      <c r="C40" s="187">
        <f>IFERROR(INDEX(Lookup!$BH$9:$BH$3000,MATCH($A40,Lookup!$A$9:$A$3000,0)),0)</f>
        <v>16463.199999999997</v>
      </c>
      <c r="D40" s="187">
        <f>IFERROR(INDEX(Lookup!$BJ$9:$BJ$3000,MATCH($A40,Lookup!$A$9:$A$3000,0)),0)</f>
        <v>16505.63</v>
      </c>
      <c r="E40" s="202">
        <f t="shared" si="7"/>
        <v>-42.430000000003929</v>
      </c>
      <c r="O40" s="182">
        <f t="shared" si="1"/>
        <v>1</v>
      </c>
    </row>
    <row r="41" spans="1:15" x14ac:dyDescent="0.2">
      <c r="A41" s="185" t="str">
        <f>'22'!A10</f>
        <v>52220-A07</v>
      </c>
      <c r="B41" t="str">
        <f>IFERROR(LEFT(IFERROR(INDEX(Sheet5!$C$2:$C$1300,MATCH($A41,Sheet5!$A$2:$A$1300,0)),"-"),FIND(",",IFERROR(INDEX(Sheet5!$C$2:$C$1300,MATCH($A41,Sheet5!$A$2:$A$1300,0)),"-"),1)-1),IFERROR(INDEX(Sheet5!$C$2:$C$1300,MATCH($A41,Sheet5!$A$2:$A$1300,0)),"-"))</f>
        <v xml:space="preserve">Prepaid - Council Rates-25 Franklin St                      </v>
      </c>
      <c r="C41" s="187">
        <f>IFERROR(INDEX(Lookup!$BH$9:$BH$3000,MATCH($A41,Lookup!$A$9:$A$3000,0)),0)</f>
        <v>62976.12999999999</v>
      </c>
      <c r="D41" s="187">
        <f>IFERROR(INDEX(Lookup!$BJ$9:$BJ$3000,MATCH($A41,Lookup!$A$9:$A$3000,0)),0)</f>
        <v>62315.280000000006</v>
      </c>
      <c r="E41" s="202">
        <f t="shared" si="7"/>
        <v>660.84999999998399</v>
      </c>
      <c r="O41" s="182">
        <f t="shared" si="1"/>
        <v>1</v>
      </c>
    </row>
    <row r="42" spans="1:15" x14ac:dyDescent="0.2">
      <c r="A42" s="185" t="str">
        <f>'22'!A11</f>
        <v>52220-A08</v>
      </c>
      <c r="B42" t="str">
        <f>IFERROR(LEFT(IFERROR(INDEX(Sheet5!$C$2:$C$1300,MATCH($A42,Sheet5!$A$2:$A$1300,0)),"-"),FIND(",",IFERROR(INDEX(Sheet5!$C$2:$C$1300,MATCH($A42,Sheet5!$A$2:$A$1300,0)),"-"),1)-1),IFERROR(INDEX(Sheet5!$C$2:$C$1300,MATCH($A42,Sheet5!$A$2:$A$1300,0)),"-"))</f>
        <v xml:space="preserve">Prepaid - Council Rates-23 Frankin St                       </v>
      </c>
      <c r="C42" s="187">
        <f>IFERROR(INDEX(Lookup!$BH$9:$BH$3000,MATCH($A42,Lookup!$A$9:$A$3000,0)),0)</f>
        <v>10093.749999999996</v>
      </c>
      <c r="D42" s="187">
        <f>IFERROR(INDEX(Lookup!$BJ$9:$BJ$3000,MATCH($A42,Lookup!$A$9:$A$3000,0)),0)</f>
        <v>9215.3000000000011</v>
      </c>
      <c r="E42" s="202">
        <f t="shared" si="7"/>
        <v>878.44999999999527</v>
      </c>
      <c r="O42" s="182">
        <f t="shared" si="1"/>
        <v>1</v>
      </c>
    </row>
    <row r="43" spans="1:15" x14ac:dyDescent="0.2">
      <c r="A43" s="185" t="str">
        <f>'22'!A12</f>
        <v>52220-A09</v>
      </c>
      <c r="B43" t="str">
        <f>IFERROR(LEFT(IFERROR(INDEX(Sheet5!$C$2:$C$1300,MATCH($A43,Sheet5!$A$2:$A$1300,0)),"-"),FIND(",",IFERROR(INDEX(Sheet5!$C$2:$C$1300,MATCH($A43,Sheet5!$A$2:$A$1300,0)),"-"),1)-1),IFERROR(INDEX(Sheet5!$C$2:$C$1300,MATCH($A43,Sheet5!$A$2:$A$1300,0)),"-"))</f>
        <v xml:space="preserve">Prepaid - Council Rates-11 Franklin St                      </v>
      </c>
      <c r="C43" s="187">
        <f>IFERROR(INDEX(Lookup!$BH$9:$BH$3000,MATCH($A43,Lookup!$A$9:$A$3000,0)),0)</f>
        <v>3010.7600000000007</v>
      </c>
      <c r="D43" s="187">
        <f>IFERROR(INDEX(Lookup!$BJ$9:$BJ$3000,MATCH($A43,Lookup!$A$9:$A$3000,0)),0)</f>
        <v>2748.8199999999993</v>
      </c>
      <c r="E43" s="202">
        <f t="shared" si="7"/>
        <v>261.94000000000142</v>
      </c>
      <c r="O43" s="182">
        <f t="shared" si="1"/>
        <v>1</v>
      </c>
    </row>
    <row r="44" spans="1:15" x14ac:dyDescent="0.2">
      <c r="A44" s="185" t="str">
        <f>'22'!A13</f>
        <v>52220-A10</v>
      </c>
      <c r="B44" t="str">
        <f>IFERROR(LEFT(IFERROR(INDEX(Sheet5!$C$2:$C$1300,MATCH($A44,Sheet5!$A$2:$A$1300,0)),"-"),FIND(",",IFERROR(INDEX(Sheet5!$C$2:$C$1300,MATCH($A44,Sheet5!$A$2:$A$1300,0)),"-"),1)-1),IFERROR(INDEX(Sheet5!$C$2:$C$1300,MATCH($A44,Sheet5!$A$2:$A$1300,0)),"-"))</f>
        <v xml:space="preserve">Prepaid - Council Rates-15 Franklin St                      </v>
      </c>
      <c r="C44" s="187">
        <f>IFERROR(INDEX(Lookup!$BH$9:$BH$3000,MATCH($A44,Lookup!$A$9:$A$3000,0)),0)</f>
        <v>6572.3700000000026</v>
      </c>
      <c r="D44" s="187">
        <f>IFERROR(INDEX(Lookup!$BJ$9:$BJ$3000,MATCH($A44,Lookup!$A$9:$A$3000,0)),0)</f>
        <v>6590.5600000000013</v>
      </c>
      <c r="E44" s="202">
        <f t="shared" si="7"/>
        <v>-18.18999999999869</v>
      </c>
      <c r="O44" s="182">
        <f t="shared" si="1"/>
        <v>1</v>
      </c>
    </row>
    <row r="45" spans="1:15" x14ac:dyDescent="0.2">
      <c r="A45" s="185" t="str">
        <f>'22'!A14</f>
        <v>52220-A11</v>
      </c>
      <c r="B45" t="str">
        <f>IFERROR(LEFT(IFERROR(INDEX(Sheet5!$C$2:$C$1300,MATCH($A45,Sheet5!$A$2:$A$1300,0)),"-"),FIND(",",IFERROR(INDEX(Sheet5!$C$2:$C$1300,MATCH($A45,Sheet5!$A$2:$A$1300,0)),"-"),1)-1),IFERROR(INDEX(Sheet5!$C$2:$C$1300,MATCH($A45,Sheet5!$A$2:$A$1300,0)),"-"))</f>
        <v xml:space="preserve">Prepaid - Council Rates-25 Hutt St                          </v>
      </c>
      <c r="C45" s="187">
        <f>IFERROR(INDEX(Lookup!$BH$9:$BH$3000,MATCH($A45,Lookup!$A$9:$A$3000,0)),0)</f>
        <v>1396.1600000000003</v>
      </c>
      <c r="D45" s="187">
        <f>IFERROR(INDEX(Lookup!$BJ$9:$BJ$3000,MATCH($A45,Lookup!$A$9:$A$3000,0)),0)</f>
        <v>1400.03</v>
      </c>
      <c r="E45" s="202">
        <f t="shared" si="7"/>
        <v>-3.8699999999996635</v>
      </c>
      <c r="O45" s="182">
        <f t="shared" si="1"/>
        <v>1</v>
      </c>
    </row>
    <row r="46" spans="1:15" x14ac:dyDescent="0.2">
      <c r="A46" s="185" t="str">
        <f>'22'!A15</f>
        <v>52220-A12</v>
      </c>
      <c r="B46" t="str">
        <f>IFERROR(LEFT(IFERROR(INDEX(Sheet5!$C$2:$C$1300,MATCH($A46,Sheet5!$A$2:$A$1300,0)),"-"),FIND(",",IFERROR(INDEX(Sheet5!$C$2:$C$1300,MATCH($A46,Sheet5!$A$2:$A$1300,0)),"-"),1)-1),IFERROR(INDEX(Sheet5!$C$2:$C$1300,MATCH($A46,Sheet5!$A$2:$A$1300,0)),"-"))</f>
        <v xml:space="preserve">Prepaid - Council Rates-A27 188 Carrington                  </v>
      </c>
      <c r="C46" s="187">
        <f>IFERROR(INDEX(Lookup!$BH$9:$BH$3000,MATCH($A46,Lookup!$A$9:$A$3000,0)),0)</f>
        <v>0</v>
      </c>
      <c r="D46" s="187">
        <f>IFERROR(INDEX(Lookup!$BJ$9:$BJ$3000,MATCH($A46,Lookup!$A$9:$A$3000,0)),0)</f>
        <v>0</v>
      </c>
      <c r="E46" s="202">
        <f t="shared" si="7"/>
        <v>0</v>
      </c>
      <c r="O46" s="182">
        <f t="shared" si="1"/>
        <v>1</v>
      </c>
    </row>
    <row r="47" spans="1:15" x14ac:dyDescent="0.2">
      <c r="A47" s="185" t="str">
        <f>'22'!A16</f>
        <v>52220-A13</v>
      </c>
      <c r="B47" t="str">
        <f>IFERROR(LEFT(IFERROR(INDEX(Sheet5!$C$2:$C$1300,MATCH($A47,Sheet5!$A$2:$A$1300,0)),"-"),FIND(",",IFERROR(INDEX(Sheet5!$C$2:$C$1300,MATCH($A47,Sheet5!$A$2:$A$1300,0)),"-"),1)-1),IFERROR(INDEX(Sheet5!$C$2:$C$1300,MATCH($A47,Sheet5!$A$2:$A$1300,0)),"-"))</f>
        <v xml:space="preserve">Prepaid - Council Rates-B25 188 Carrington                  </v>
      </c>
      <c r="C47" s="187">
        <f>IFERROR(INDEX(Lookup!$BH$9:$BH$3000,MATCH($A47,Lookup!$A$9:$A$3000,0)),0)</f>
        <v>0</v>
      </c>
      <c r="D47" s="187">
        <f>IFERROR(INDEX(Lookup!$BJ$9:$BJ$3000,MATCH($A47,Lookup!$A$9:$A$3000,0)),0)</f>
        <v>0</v>
      </c>
      <c r="E47" s="202">
        <f t="shared" si="7"/>
        <v>0</v>
      </c>
      <c r="O47" s="182">
        <f t="shared" si="1"/>
        <v>1</v>
      </c>
    </row>
    <row r="48" spans="1:15" x14ac:dyDescent="0.2">
      <c r="A48" s="185" t="str">
        <f>'22'!A17</f>
        <v>52220-A14</v>
      </c>
      <c r="B48" t="str">
        <f>IFERROR(LEFT(IFERROR(INDEX(Sheet5!$C$2:$C$1300,MATCH($A48,Sheet5!$A$2:$A$1300,0)),"-"),FIND(",",IFERROR(INDEX(Sheet5!$C$2:$C$1300,MATCH($A48,Sheet5!$A$2:$A$1300,0)),"-"),1)-1),IFERROR(INDEX(Sheet5!$C$2:$C$1300,MATCH($A48,Sheet5!$A$2:$A$1300,0)),"-"))</f>
        <v xml:space="preserve">Prepaid - Council Rates-120 Queen Road                      </v>
      </c>
      <c r="C48" s="187">
        <f>IFERROR(INDEX(Lookup!$BH$9:$BH$3000,MATCH($A48,Lookup!$A$9:$A$3000,0)),0)</f>
        <v>0</v>
      </c>
      <c r="D48" s="187">
        <f>IFERROR(INDEX(Lookup!$BJ$9:$BJ$3000,MATCH($A48,Lookup!$A$9:$A$3000,0)),0)</f>
        <v>-346</v>
      </c>
      <c r="E48" s="202">
        <f t="shared" si="7"/>
        <v>346</v>
      </c>
      <c r="O48" s="182">
        <f t="shared" si="1"/>
        <v>1</v>
      </c>
    </row>
    <row r="49" spans="1:15" x14ac:dyDescent="0.2">
      <c r="A49" s="185" t="str">
        <f>'22'!A18</f>
        <v>52220-A15</v>
      </c>
      <c r="B49" t="str">
        <f>IFERROR(LEFT(IFERROR(INDEX(Sheet5!$C$2:$C$1300,MATCH($A49,Sheet5!$A$2:$A$1300,0)),"-"),FIND(",",IFERROR(INDEX(Sheet5!$C$2:$C$1300,MATCH($A49,Sheet5!$A$2:$A$1300,0)),"-"),1)-1),IFERROR(INDEX(Sheet5!$C$2:$C$1300,MATCH($A49,Sheet5!$A$2:$A$1300,0)),"-"))</f>
        <v xml:space="preserve">Prepaid - Council Rates-236 Queen Road                      </v>
      </c>
      <c r="C49" s="187">
        <f>IFERROR(INDEX(Lookup!$BH$9:$BH$3000,MATCH($A49,Lookup!$A$9:$A$3000,0)),0)</f>
        <v>0</v>
      </c>
      <c r="D49" s="187">
        <f>IFERROR(INDEX(Lookup!$BJ$9:$BJ$3000,MATCH($A49,Lookup!$A$9:$A$3000,0)),0)</f>
        <v>-496</v>
      </c>
      <c r="E49" s="202">
        <f t="shared" si="7"/>
        <v>496</v>
      </c>
      <c r="O49" s="182">
        <f t="shared" si="1"/>
        <v>1</v>
      </c>
    </row>
    <row r="50" spans="1:15" x14ac:dyDescent="0.2">
      <c r="A50" s="185" t="str">
        <f>'22'!A19</f>
        <v>52220-A16</v>
      </c>
      <c r="B50" t="str">
        <f>IFERROR(LEFT(IFERROR(INDEX(Sheet5!$C$2:$C$1300,MATCH($A50,Sheet5!$A$2:$A$1300,0)),"-"),FIND(",",IFERROR(INDEX(Sheet5!$C$2:$C$1300,MATCH($A50,Sheet5!$A$2:$A$1300,0)),"-"),1)-1),IFERROR(INDEX(Sheet5!$C$2:$C$1300,MATCH($A50,Sheet5!$A$2:$A$1300,0)),"-"))</f>
        <v xml:space="preserve">Prepaid - Council Rates-534 Queen Road                      </v>
      </c>
      <c r="C50" s="187">
        <f>IFERROR(INDEX(Lookup!$BH$9:$BH$3000,MATCH($A50,Lookup!$A$9:$A$3000,0)),0)</f>
        <v>0</v>
      </c>
      <c r="D50" s="187">
        <f>IFERROR(INDEX(Lookup!$BJ$9:$BJ$3000,MATCH($A50,Lookup!$A$9:$A$3000,0)),0)</f>
        <v>0</v>
      </c>
      <c r="E50" s="202">
        <f t="shared" si="7"/>
        <v>0</v>
      </c>
      <c r="O50" s="182">
        <f t="shared" si="1"/>
        <v>1</v>
      </c>
    </row>
    <row r="51" spans="1:15" x14ac:dyDescent="0.2">
      <c r="A51" s="185" t="str">
        <f>'22'!A20</f>
        <v>52220-G07</v>
      </c>
      <c r="B51" t="str">
        <f>IFERROR(LEFT(IFERROR(INDEX(Sheet5!$C$2:$C$1300,MATCH($A51,Sheet5!$A$2:$A$1300,0)),"-"),FIND(",",IFERROR(INDEX(Sheet5!$C$2:$C$1300,MATCH($A51,Sheet5!$A$2:$A$1300,0)),"-"),1)-1),IFERROR(INDEX(Sheet5!$C$2:$C$1300,MATCH($A51,Sheet5!$A$2:$A$1300,0)),"-"))</f>
        <v xml:space="preserve">Prepaid - Council Rates-GPM                                 </v>
      </c>
      <c r="C51" s="187">
        <f>IFERROR(INDEX(Lookup!$BH$9:$BH$3000,MATCH($A51,Lookup!$A$9:$A$3000,0)),0)</f>
        <v>0</v>
      </c>
      <c r="D51" s="187">
        <f>IFERROR(INDEX(Lookup!$BJ$9:$BJ$3000,MATCH($A51,Lookup!$A$9:$A$3000,0)),0)</f>
        <v>0</v>
      </c>
      <c r="E51" s="202">
        <f t="shared" si="7"/>
        <v>0</v>
      </c>
      <c r="O51" s="182">
        <f t="shared" si="1"/>
        <v>1</v>
      </c>
    </row>
    <row r="52" spans="1:15" x14ac:dyDescent="0.2">
      <c r="A52" s="185" t="str">
        <f>'22'!A21</f>
        <v>52240-A01</v>
      </c>
      <c r="B52" t="str">
        <f>IFERROR(LEFT(IFERROR(INDEX(Sheet5!$C$2:$C$1300,MATCH($A52,Sheet5!$A$2:$A$1300,0)),"-"),FIND(",",IFERROR(INDEX(Sheet5!$C$2:$C$1300,MATCH($A52,Sheet5!$A$2:$A$1300,0)),"-"),1)-1),IFERROR(INDEX(Sheet5!$C$2:$C$1300,MATCH($A52,Sheet5!$A$2:$A$1300,0)),"-"))</f>
        <v xml:space="preserve">Prepaid - General-6 Circuit Dr                              </v>
      </c>
      <c r="C52" s="187">
        <f>IFERROR(INDEX(Lookup!$BH$9:$BH$3000,MATCH($A52,Lookup!$A$9:$A$3000,0)),0)</f>
        <v>2808.54</v>
      </c>
      <c r="D52" s="187">
        <f>IFERROR(INDEX(Lookup!$BJ$9:$BJ$3000,MATCH($A52,Lookup!$A$9:$A$3000,0)),0)</f>
        <v>2626.860000000001</v>
      </c>
      <c r="E52" s="202">
        <f t="shared" si="7"/>
        <v>181.67999999999893</v>
      </c>
      <c r="O52" s="182">
        <f t="shared" si="1"/>
        <v>1</v>
      </c>
    </row>
    <row r="53" spans="1:15" x14ac:dyDescent="0.2">
      <c r="A53" s="185" t="str">
        <f>'22'!A22</f>
        <v>52240-A02</v>
      </c>
      <c r="B53" t="str">
        <f>IFERROR(LEFT(IFERROR(INDEX(Sheet5!$C$2:$C$1300,MATCH($A53,Sheet5!$A$2:$A$1300,0)),"-"),FIND(",",IFERROR(INDEX(Sheet5!$C$2:$C$1300,MATCH($A53,Sheet5!$A$2:$A$1300,0)),"-"),1)-1),IFERROR(INDEX(Sheet5!$C$2:$C$1300,MATCH($A53,Sheet5!$A$2:$A$1300,0)),"-"))</f>
        <v xml:space="preserve">Prepaid - General-200 East Tce                              </v>
      </c>
      <c r="C53" s="187">
        <f>IFERROR(INDEX(Lookup!$BH$9:$BH$3000,MATCH($A53,Lookup!$A$9:$A$3000,0)),0)</f>
        <v>5027.1800000000021</v>
      </c>
      <c r="D53" s="187">
        <f>IFERROR(INDEX(Lookup!$BJ$9:$BJ$3000,MATCH($A53,Lookup!$A$9:$A$3000,0)),0)</f>
        <v>4701.1400000000003</v>
      </c>
      <c r="E53" s="202">
        <f t="shared" si="7"/>
        <v>326.04000000000178</v>
      </c>
      <c r="O53" s="182">
        <f t="shared" si="1"/>
        <v>1</v>
      </c>
    </row>
    <row r="54" spans="1:15" x14ac:dyDescent="0.2">
      <c r="A54" s="185" t="str">
        <f>'22'!A23</f>
        <v>52240-A03</v>
      </c>
      <c r="B54" t="str">
        <f>IFERROR(LEFT(IFERROR(INDEX(Sheet5!$C$2:$C$1300,MATCH($A54,Sheet5!$A$2:$A$1300,0)),"-"),FIND(",",IFERROR(INDEX(Sheet5!$C$2:$C$1300,MATCH($A54,Sheet5!$A$2:$A$1300,0)),"-"),1)-1),IFERROR(INDEX(Sheet5!$C$2:$C$1300,MATCH($A54,Sheet5!$A$2:$A$1300,0)),"-"))</f>
        <v xml:space="preserve">Prepaid - General-33 Franklin St                            </v>
      </c>
      <c r="C54" s="187">
        <f>IFERROR(INDEX(Lookup!$BH$9:$BH$3000,MATCH($A54,Lookup!$A$9:$A$3000,0)),0)</f>
        <v>4166.8299999999981</v>
      </c>
      <c r="D54" s="187">
        <f>IFERROR(INDEX(Lookup!$BJ$9:$BJ$3000,MATCH($A54,Lookup!$A$9:$A$3000,0)),0)</f>
        <v>3890.74</v>
      </c>
      <c r="E54" s="202">
        <f t="shared" si="7"/>
        <v>276.08999999999833</v>
      </c>
      <c r="O54" s="182">
        <f t="shared" si="1"/>
        <v>1</v>
      </c>
    </row>
    <row r="55" spans="1:15" x14ac:dyDescent="0.2">
      <c r="A55" s="185" t="str">
        <f>'22'!A24</f>
        <v>52240-A04</v>
      </c>
      <c r="B55" t="str">
        <f>IFERROR(LEFT(IFERROR(INDEX(Sheet5!$C$2:$C$1300,MATCH($A55,Sheet5!$A$2:$A$1300,0)),"-"),FIND(",",IFERROR(INDEX(Sheet5!$C$2:$C$1300,MATCH($A55,Sheet5!$A$2:$A$1300,0)),"-"),1)-1),IFERROR(INDEX(Sheet5!$C$2:$C$1300,MATCH($A55,Sheet5!$A$2:$A$1300,0)),"-"))</f>
        <v xml:space="preserve">Prepaid - General-174 Fullarton Rd                          </v>
      </c>
      <c r="C55" s="187">
        <f>IFERROR(INDEX(Lookup!$BH$9:$BH$3000,MATCH($A55,Lookup!$A$9:$A$3000,0)),0)</f>
        <v>2363.6900000000005</v>
      </c>
      <c r="D55" s="187">
        <f>IFERROR(INDEX(Lookup!$BJ$9:$BJ$3000,MATCH($A55,Lookup!$A$9:$A$3000,0)),0)</f>
        <v>2677.0700000000006</v>
      </c>
      <c r="E55" s="202">
        <f t="shared" si="7"/>
        <v>-313.38000000000011</v>
      </c>
      <c r="O55" s="182">
        <f t="shared" si="1"/>
        <v>1</v>
      </c>
    </row>
    <row r="56" spans="1:15" x14ac:dyDescent="0.2">
      <c r="A56" s="185" t="str">
        <f>'22'!A25</f>
        <v>52240-A05</v>
      </c>
      <c r="B56" t="str">
        <f>IFERROR(LEFT(IFERROR(INDEX(Sheet5!$C$2:$C$1300,MATCH($A56,Sheet5!$A$2:$A$1300,0)),"-"),FIND(",",IFERROR(INDEX(Sheet5!$C$2:$C$1300,MATCH($A56,Sheet5!$A$2:$A$1300,0)),"-"),1)-1),IFERROR(INDEX(Sheet5!$C$2:$C$1300,MATCH($A56,Sheet5!$A$2:$A$1300,0)),"-"))</f>
        <v xml:space="preserve">Prepaid - General-26a Grote St                              </v>
      </c>
      <c r="C56" s="187">
        <f>IFERROR(INDEX(Lookup!$BH$9:$BH$3000,MATCH($A56,Lookup!$A$9:$A$3000,0)),0)</f>
        <v>923.86999999999989</v>
      </c>
      <c r="D56" s="187">
        <f>IFERROR(INDEX(Lookup!$BJ$9:$BJ$3000,MATCH($A56,Lookup!$A$9:$A$3000,0)),0)</f>
        <v>864.09999999999991</v>
      </c>
      <c r="E56" s="202">
        <f t="shared" si="7"/>
        <v>59.769999999999982</v>
      </c>
      <c r="O56" s="182">
        <f t="shared" si="1"/>
        <v>1</v>
      </c>
    </row>
    <row r="57" spans="1:15" x14ac:dyDescent="0.2">
      <c r="A57" s="185" t="str">
        <f>'22'!A26</f>
        <v>52240-A06</v>
      </c>
      <c r="B57" t="str">
        <f>IFERROR(LEFT(IFERROR(INDEX(Sheet5!$C$2:$C$1300,MATCH($A57,Sheet5!$A$2:$A$1300,0)),"-"),FIND(",",IFERROR(INDEX(Sheet5!$C$2:$C$1300,MATCH($A57,Sheet5!$A$2:$A$1300,0)),"-"),1)-1),IFERROR(INDEX(Sheet5!$C$2:$C$1300,MATCH($A57,Sheet5!$A$2:$A$1300,0)),"-"))</f>
        <v xml:space="preserve">Prepaid - General-31 Franklin St                            </v>
      </c>
      <c r="C57" s="187">
        <f>IFERROR(INDEX(Lookup!$BH$9:$BH$3000,MATCH($A57,Lookup!$A$9:$A$3000,0)),0)</f>
        <v>12732.84</v>
      </c>
      <c r="D57" s="187">
        <f>IFERROR(INDEX(Lookup!$BJ$9:$BJ$3000,MATCH($A57,Lookup!$A$9:$A$3000,0)),0)</f>
        <v>1463.4399999999998</v>
      </c>
      <c r="E57" s="202">
        <f t="shared" si="7"/>
        <v>11269.4</v>
      </c>
      <c r="O57" s="182">
        <f t="shared" si="1"/>
        <v>1</v>
      </c>
    </row>
    <row r="58" spans="1:15" x14ac:dyDescent="0.2">
      <c r="A58" s="185" t="str">
        <f>'22'!A27</f>
        <v>52240-A07</v>
      </c>
      <c r="B58" t="str">
        <f>IFERROR(LEFT(IFERROR(INDEX(Sheet5!$C$2:$C$1300,MATCH($A58,Sheet5!$A$2:$A$1300,0)),"-"),FIND(",",IFERROR(INDEX(Sheet5!$C$2:$C$1300,MATCH($A58,Sheet5!$A$2:$A$1300,0)),"-"),1)-1),IFERROR(INDEX(Sheet5!$C$2:$C$1300,MATCH($A58,Sheet5!$A$2:$A$1300,0)),"-"))</f>
        <v xml:space="preserve">Prepaid - General-25 Franklin St                            </v>
      </c>
      <c r="C58" s="187">
        <f>IFERROR(INDEX(Lookup!$BH$9:$BH$3000,MATCH($A58,Lookup!$A$9:$A$3000,0)),0)</f>
        <v>9432.58</v>
      </c>
      <c r="D58" s="187">
        <f>IFERROR(INDEX(Lookup!$BJ$9:$BJ$3000,MATCH($A58,Lookup!$A$9:$A$3000,0)),0)</f>
        <v>8805.1999999999989</v>
      </c>
      <c r="E58" s="202">
        <f t="shared" si="7"/>
        <v>627.38000000000102</v>
      </c>
      <c r="O58" s="182">
        <f t="shared" si="1"/>
        <v>1</v>
      </c>
    </row>
    <row r="59" spans="1:15" x14ac:dyDescent="0.2">
      <c r="A59" s="185" t="str">
        <f>'22'!A28</f>
        <v>52240-A08</v>
      </c>
      <c r="B59" t="str">
        <f>IFERROR(LEFT(IFERROR(INDEX(Sheet5!$C$2:$C$1300,MATCH($A59,Sheet5!$A$2:$A$1300,0)),"-"),FIND(",",IFERROR(INDEX(Sheet5!$C$2:$C$1300,MATCH($A59,Sheet5!$A$2:$A$1300,0)),"-"),1)-1),IFERROR(INDEX(Sheet5!$C$2:$C$1300,MATCH($A59,Sheet5!$A$2:$A$1300,0)),"-"))</f>
        <v xml:space="preserve">Prepaid - General-23 Frankin St                             </v>
      </c>
      <c r="C59" s="187">
        <f>IFERROR(INDEX(Lookup!$BH$9:$BH$3000,MATCH($A59,Lookup!$A$9:$A$3000,0)),0)</f>
        <v>1421.5800000000002</v>
      </c>
      <c r="D59" s="187">
        <f>IFERROR(INDEX(Lookup!$BJ$9:$BJ$3000,MATCH($A59,Lookup!$A$9:$A$3000,0)),0)</f>
        <v>1328.63</v>
      </c>
      <c r="E59" s="202">
        <f t="shared" si="7"/>
        <v>92.950000000000045</v>
      </c>
      <c r="O59" s="182">
        <f t="shared" si="1"/>
        <v>1</v>
      </c>
    </row>
    <row r="60" spans="1:15" x14ac:dyDescent="0.2">
      <c r="A60" s="185" t="str">
        <f>'22'!A29</f>
        <v>52240-A09</v>
      </c>
      <c r="B60" t="str">
        <f>IFERROR(LEFT(IFERROR(INDEX(Sheet5!$C$2:$C$1300,MATCH($A60,Sheet5!$A$2:$A$1300,0)),"-"),FIND(",",IFERROR(INDEX(Sheet5!$C$2:$C$1300,MATCH($A60,Sheet5!$A$2:$A$1300,0)),"-"),1)-1),IFERROR(INDEX(Sheet5!$C$2:$C$1300,MATCH($A60,Sheet5!$A$2:$A$1300,0)),"-"))</f>
        <v xml:space="preserve">Prepaid - General-11 Franklin St                            </v>
      </c>
      <c r="C60" s="187">
        <f>IFERROR(INDEX(Lookup!$BH$9:$BH$3000,MATCH($A60,Lookup!$A$9:$A$3000,0)),0)</f>
        <v>667.02000000000021</v>
      </c>
      <c r="D60" s="187">
        <f>IFERROR(INDEX(Lookup!$BJ$9:$BJ$3000,MATCH($A60,Lookup!$A$9:$A$3000,0)),0)</f>
        <v>624.37</v>
      </c>
      <c r="E60" s="202">
        <f t="shared" si="7"/>
        <v>42.650000000000205</v>
      </c>
      <c r="O60" s="182">
        <f t="shared" si="1"/>
        <v>1</v>
      </c>
    </row>
    <row r="61" spans="1:15" x14ac:dyDescent="0.2">
      <c r="A61" s="185" t="str">
        <f>'22'!A30</f>
        <v>52240-A10</v>
      </c>
      <c r="B61" t="str">
        <f>IFERROR(LEFT(IFERROR(INDEX(Sheet5!$C$2:$C$1300,MATCH($A61,Sheet5!$A$2:$A$1300,0)),"-"),FIND(",",IFERROR(INDEX(Sheet5!$C$2:$C$1300,MATCH($A61,Sheet5!$A$2:$A$1300,0)),"-"),1)-1),IFERROR(INDEX(Sheet5!$C$2:$C$1300,MATCH($A61,Sheet5!$A$2:$A$1300,0)),"-"))</f>
        <v xml:space="preserve">Prepaid - General-15 Franklin St                            </v>
      </c>
      <c r="C61" s="187">
        <f>IFERROR(INDEX(Lookup!$BH$9:$BH$3000,MATCH($A61,Lookup!$A$9:$A$3000,0)),0)</f>
        <v>1068.22</v>
      </c>
      <c r="D61" s="187">
        <f>IFERROR(INDEX(Lookup!$BJ$9:$BJ$3000,MATCH($A61,Lookup!$A$9:$A$3000,0)),0)</f>
        <v>999.87</v>
      </c>
      <c r="E61" s="202">
        <f t="shared" si="7"/>
        <v>68.350000000000023</v>
      </c>
      <c r="O61" s="182">
        <f t="shared" si="1"/>
        <v>1</v>
      </c>
    </row>
    <row r="62" spans="1:15" x14ac:dyDescent="0.2">
      <c r="A62" s="185" t="str">
        <f>'22'!A31</f>
        <v>52240-A11</v>
      </c>
      <c r="B62" t="str">
        <f>IFERROR(LEFT(IFERROR(INDEX(Sheet5!$C$2:$C$1300,MATCH($A62,Sheet5!$A$2:$A$1300,0)),"-"),FIND(",",IFERROR(INDEX(Sheet5!$C$2:$C$1300,MATCH($A62,Sheet5!$A$2:$A$1300,0)),"-"),1)-1),IFERROR(INDEX(Sheet5!$C$2:$C$1300,MATCH($A62,Sheet5!$A$2:$A$1300,0)),"-"))</f>
        <v xml:space="preserve">Prepaid - General-25 Hutt St                                </v>
      </c>
      <c r="C62" s="187">
        <f>IFERROR(INDEX(Lookup!$BH$9:$BH$3000,MATCH($A62,Lookup!$A$9:$A$3000,0)),0)</f>
        <v>731.35999999999933</v>
      </c>
      <c r="D62" s="187">
        <f>IFERROR(INDEX(Lookup!$BJ$9:$BJ$3000,MATCH($A62,Lookup!$A$9:$A$3000,0)),0)</f>
        <v>-2051.8000000000002</v>
      </c>
      <c r="E62" s="202">
        <f t="shared" si="7"/>
        <v>2783.1599999999994</v>
      </c>
      <c r="O62" s="182">
        <f t="shared" si="1"/>
        <v>1</v>
      </c>
    </row>
    <row r="63" spans="1:15" x14ac:dyDescent="0.2">
      <c r="A63" s="185" t="str">
        <f>'22'!A32</f>
        <v>52240-A12</v>
      </c>
      <c r="B63" t="str">
        <f>IFERROR(LEFT(IFERROR(INDEX(Sheet5!$C$2:$C$1300,MATCH($A63,Sheet5!$A$2:$A$1300,0)),"-"),FIND(",",IFERROR(INDEX(Sheet5!$C$2:$C$1300,MATCH($A63,Sheet5!$A$2:$A$1300,0)),"-"),1)-1),IFERROR(INDEX(Sheet5!$C$2:$C$1300,MATCH($A63,Sheet5!$A$2:$A$1300,0)),"-"))</f>
        <v xml:space="preserve">Prepaid - General-A27 188 Carrington                        </v>
      </c>
      <c r="C63" s="187">
        <f>IFERROR(INDEX(Lookup!$BH$9:$BH$3000,MATCH($A63,Lookup!$A$9:$A$3000,0)),0)</f>
        <v>0</v>
      </c>
      <c r="D63" s="187">
        <f>IFERROR(INDEX(Lookup!$BJ$9:$BJ$3000,MATCH($A63,Lookup!$A$9:$A$3000,0)),0)</f>
        <v>0</v>
      </c>
      <c r="E63" s="202">
        <f t="shared" si="7"/>
        <v>0</v>
      </c>
      <c r="O63" s="182">
        <f t="shared" si="1"/>
        <v>1</v>
      </c>
    </row>
    <row r="64" spans="1:15" x14ac:dyDescent="0.2">
      <c r="A64" s="185" t="str">
        <f>'22'!A33</f>
        <v>52240-A13</v>
      </c>
      <c r="B64" t="str">
        <f>IFERROR(LEFT(IFERROR(INDEX(Sheet5!$C$2:$C$1300,MATCH($A64,Sheet5!$A$2:$A$1300,0)),"-"),FIND(",",IFERROR(INDEX(Sheet5!$C$2:$C$1300,MATCH($A64,Sheet5!$A$2:$A$1300,0)),"-"),1)-1),IFERROR(INDEX(Sheet5!$C$2:$C$1300,MATCH($A64,Sheet5!$A$2:$A$1300,0)),"-"))</f>
        <v xml:space="preserve">Prepaid - General-B25 188 Carrington                        </v>
      </c>
      <c r="C64" s="187">
        <f>IFERROR(INDEX(Lookup!$BH$9:$BH$3000,MATCH($A64,Lookup!$A$9:$A$3000,0)),0)</f>
        <v>0</v>
      </c>
      <c r="D64" s="187">
        <f>IFERROR(INDEX(Lookup!$BJ$9:$BJ$3000,MATCH($A64,Lookup!$A$9:$A$3000,0)),0)</f>
        <v>0</v>
      </c>
      <c r="E64" s="202">
        <f t="shared" si="7"/>
        <v>0</v>
      </c>
      <c r="O64" s="182">
        <f t="shared" si="1"/>
        <v>1</v>
      </c>
    </row>
    <row r="65" spans="1:15" x14ac:dyDescent="0.2">
      <c r="A65" s="185" t="str">
        <f>'22'!A34</f>
        <v>52240-A14</v>
      </c>
      <c r="B65" t="str">
        <f>IFERROR(LEFT(IFERROR(INDEX(Sheet5!$C$2:$C$1300,MATCH($A65,Sheet5!$A$2:$A$1300,0)),"-"),FIND(",",IFERROR(INDEX(Sheet5!$C$2:$C$1300,MATCH($A65,Sheet5!$A$2:$A$1300,0)),"-"),1)-1),IFERROR(INDEX(Sheet5!$C$2:$C$1300,MATCH($A65,Sheet5!$A$2:$A$1300,0)),"-"))</f>
        <v xml:space="preserve">Prepaid - General-120 Queen Road                            </v>
      </c>
      <c r="C65" s="187">
        <f>IFERROR(INDEX(Lookup!$BH$9:$BH$3000,MATCH($A65,Lookup!$A$9:$A$3000,0)),0)</f>
        <v>0</v>
      </c>
      <c r="D65" s="187">
        <f>IFERROR(INDEX(Lookup!$BJ$9:$BJ$3000,MATCH($A65,Lookup!$A$9:$A$3000,0)),0)</f>
        <v>0</v>
      </c>
      <c r="E65" s="202">
        <f t="shared" si="7"/>
        <v>0</v>
      </c>
      <c r="O65" s="182">
        <f t="shared" si="1"/>
        <v>1</v>
      </c>
    </row>
    <row r="66" spans="1:15" x14ac:dyDescent="0.2">
      <c r="A66" s="185" t="str">
        <f>'22'!A35</f>
        <v>52240-A15</v>
      </c>
      <c r="B66" t="str">
        <f>IFERROR(LEFT(IFERROR(INDEX(Sheet5!$C$2:$C$1300,MATCH($A66,Sheet5!$A$2:$A$1300,0)),"-"),FIND(",",IFERROR(INDEX(Sheet5!$C$2:$C$1300,MATCH($A66,Sheet5!$A$2:$A$1300,0)),"-"),1)-1),IFERROR(INDEX(Sheet5!$C$2:$C$1300,MATCH($A66,Sheet5!$A$2:$A$1300,0)),"-"))</f>
        <v xml:space="preserve">Prepaid - General-236 Queen Road                            </v>
      </c>
      <c r="C66" s="187">
        <f>IFERROR(INDEX(Lookup!$BH$9:$BH$3000,MATCH($A66,Lookup!$A$9:$A$3000,0)),0)</f>
        <v>0</v>
      </c>
      <c r="D66" s="187">
        <f>IFERROR(INDEX(Lookup!$BJ$9:$BJ$3000,MATCH($A66,Lookup!$A$9:$A$3000,0)),0)</f>
        <v>0</v>
      </c>
      <c r="E66" s="202">
        <f t="shared" si="7"/>
        <v>0</v>
      </c>
      <c r="O66" s="182">
        <f t="shared" si="1"/>
        <v>1</v>
      </c>
    </row>
    <row r="67" spans="1:15" x14ac:dyDescent="0.2">
      <c r="A67" s="185" t="str">
        <f>'22'!A36</f>
        <v>52240-A16</v>
      </c>
      <c r="B67" t="str">
        <f>IFERROR(LEFT(IFERROR(INDEX(Sheet5!$C$2:$C$1300,MATCH($A67,Sheet5!$A$2:$A$1300,0)),"-"),FIND(",",IFERROR(INDEX(Sheet5!$C$2:$C$1300,MATCH($A67,Sheet5!$A$2:$A$1300,0)),"-"),1)-1),IFERROR(INDEX(Sheet5!$C$2:$C$1300,MATCH($A67,Sheet5!$A$2:$A$1300,0)),"-"))</f>
        <v xml:space="preserve">Prepaid - General-534 Queen Road                            </v>
      </c>
      <c r="C67" s="187">
        <f>IFERROR(INDEX(Lookup!$BH$9:$BH$3000,MATCH($A67,Lookup!$A$9:$A$3000,0)),0)</f>
        <v>0</v>
      </c>
      <c r="D67" s="187">
        <f>IFERROR(INDEX(Lookup!$BJ$9:$BJ$3000,MATCH($A67,Lookup!$A$9:$A$3000,0)),0)</f>
        <v>0</v>
      </c>
      <c r="E67" s="202">
        <f t="shared" si="7"/>
        <v>0</v>
      </c>
      <c r="O67" s="182">
        <f t="shared" si="1"/>
        <v>1</v>
      </c>
    </row>
    <row r="68" spans="1:15" x14ac:dyDescent="0.2">
      <c r="A68" s="185" t="str">
        <f>'22'!A37</f>
        <v>52240-G07</v>
      </c>
      <c r="B68" t="str">
        <f>IFERROR(LEFT(IFERROR(INDEX(Sheet5!$C$2:$C$1300,MATCH($A68,Sheet5!$A$2:$A$1300,0)),"-"),FIND(",",IFERROR(INDEX(Sheet5!$C$2:$C$1300,MATCH($A68,Sheet5!$A$2:$A$1300,0)),"-"),1)-1),IFERROR(INDEX(Sheet5!$C$2:$C$1300,MATCH($A68,Sheet5!$A$2:$A$1300,0)),"-"))</f>
        <v xml:space="preserve">Prepayments - General-GPM                                   </v>
      </c>
      <c r="C68" s="187">
        <f>IFERROR(INDEX(Lookup!$BH$9:$BH$3000,MATCH($A68,Lookup!$A$9:$A$3000,0)),0)</f>
        <v>-2928.4000000000005</v>
      </c>
      <c r="D68" s="187">
        <f>IFERROR(INDEX(Lookup!$BJ$9:$BJ$3000,MATCH($A68,Lookup!$A$9:$A$3000,0)),0)</f>
        <v>11421.839999999998</v>
      </c>
      <c r="E68" s="202">
        <f t="shared" si="7"/>
        <v>-14350.239999999998</v>
      </c>
      <c r="O68" s="182">
        <f t="shared" si="1"/>
        <v>1</v>
      </c>
    </row>
    <row r="69" spans="1:15" x14ac:dyDescent="0.2">
      <c r="A69" s="185" t="str">
        <f>'22'!A38</f>
        <v>52260-A01</v>
      </c>
      <c r="B69" t="str">
        <f>IFERROR(LEFT(IFERROR(INDEX(Sheet5!$C$2:$C$1300,MATCH($A69,Sheet5!$A$2:$A$1300,0)),"-"),FIND(",",IFERROR(INDEX(Sheet5!$C$2:$C$1300,MATCH($A69,Sheet5!$A$2:$A$1300,0)),"-"),1)-1),IFERROR(INDEX(Sheet5!$C$2:$C$1300,MATCH($A69,Sheet5!$A$2:$A$1300,0)),"-"))</f>
        <v xml:space="preserve">Prepaid - Insurance-6 Circuit Dr                            </v>
      </c>
      <c r="C69" s="187">
        <f>IFERROR(INDEX(Lookup!$BH$9:$BH$3000,MATCH($A69,Lookup!$A$9:$A$3000,0)),0)</f>
        <v>5215.4299999999994</v>
      </c>
      <c r="D69" s="187">
        <f>IFERROR(INDEX(Lookup!$BJ$9:$BJ$3000,MATCH($A69,Lookup!$A$9:$A$3000,0)),0)</f>
        <v>4675.6099999999988</v>
      </c>
      <c r="E69" s="202">
        <f t="shared" si="7"/>
        <v>539.82000000000062</v>
      </c>
      <c r="O69" s="182">
        <f t="shared" si="1"/>
        <v>1</v>
      </c>
    </row>
    <row r="70" spans="1:15" x14ac:dyDescent="0.2">
      <c r="A70" s="185" t="str">
        <f>'22'!A39</f>
        <v>52260-A02</v>
      </c>
      <c r="B70" t="str">
        <f>IFERROR(LEFT(IFERROR(INDEX(Sheet5!$C$2:$C$1300,MATCH($A70,Sheet5!$A$2:$A$1300,0)),"-"),FIND(",",IFERROR(INDEX(Sheet5!$C$2:$C$1300,MATCH($A70,Sheet5!$A$2:$A$1300,0)),"-"),1)-1),IFERROR(INDEX(Sheet5!$C$2:$C$1300,MATCH($A70,Sheet5!$A$2:$A$1300,0)),"-"))</f>
        <v xml:space="preserve">Prepaid - Insurance-200 East Tce                            </v>
      </c>
      <c r="C70" s="187">
        <f>IFERROR(INDEX(Lookup!$BH$9:$BH$3000,MATCH($A70,Lookup!$A$9:$A$3000,0)),0)</f>
        <v>5099.8400000000011</v>
      </c>
      <c r="D70" s="187">
        <f>IFERROR(INDEX(Lookup!$BJ$9:$BJ$3000,MATCH($A70,Lookup!$A$9:$A$3000,0)),0)</f>
        <v>4571.9700000000012</v>
      </c>
      <c r="E70" s="202">
        <f t="shared" si="7"/>
        <v>527.86999999999989</v>
      </c>
      <c r="O70" s="182">
        <f t="shared" si="1"/>
        <v>1</v>
      </c>
    </row>
    <row r="71" spans="1:15" x14ac:dyDescent="0.2">
      <c r="A71" s="185" t="str">
        <f>'22'!A40</f>
        <v>52260-A03</v>
      </c>
      <c r="B71" t="str">
        <f>IFERROR(LEFT(IFERROR(INDEX(Sheet5!$C$2:$C$1300,MATCH($A71,Sheet5!$A$2:$A$1300,0)),"-"),FIND(",",IFERROR(INDEX(Sheet5!$C$2:$C$1300,MATCH($A71,Sheet5!$A$2:$A$1300,0)),"-"),1)-1),IFERROR(INDEX(Sheet5!$C$2:$C$1300,MATCH($A71,Sheet5!$A$2:$A$1300,0)),"-"))</f>
        <v xml:space="preserve">Prepaid - Insurance-33 Franklin St                          </v>
      </c>
      <c r="C71" s="187">
        <f>IFERROR(INDEX(Lookup!$BH$9:$BH$3000,MATCH($A71,Lookup!$A$9:$A$3000,0)),0)</f>
        <v>17479.380000000005</v>
      </c>
      <c r="D71" s="187">
        <f>IFERROR(INDEX(Lookup!$BJ$9:$BJ$3000,MATCH($A71,Lookup!$A$9:$A$3000,0)),0)</f>
        <v>15670.140000000003</v>
      </c>
      <c r="E71" s="202">
        <f t="shared" si="7"/>
        <v>1809.2400000000016</v>
      </c>
      <c r="O71" s="182">
        <f t="shared" si="1"/>
        <v>1</v>
      </c>
    </row>
    <row r="72" spans="1:15" x14ac:dyDescent="0.2">
      <c r="A72" s="185" t="str">
        <f>'22'!A41</f>
        <v>52260-A04</v>
      </c>
      <c r="B72" t="str">
        <f>IFERROR(LEFT(IFERROR(INDEX(Sheet5!$C$2:$C$1300,MATCH($A72,Sheet5!$A$2:$A$1300,0)),"-"),FIND(",",IFERROR(INDEX(Sheet5!$C$2:$C$1300,MATCH($A72,Sheet5!$A$2:$A$1300,0)),"-"),1)-1),IFERROR(INDEX(Sheet5!$C$2:$C$1300,MATCH($A72,Sheet5!$A$2:$A$1300,0)),"-"))</f>
        <v xml:space="preserve">Prepaid - Insurance-174 Fullarton Rd                        </v>
      </c>
      <c r="C72" s="187">
        <f>IFERROR(INDEX(Lookup!$BH$9:$BH$3000,MATCH($A72,Lookup!$A$9:$A$3000,0)),0)</f>
        <v>2583.71</v>
      </c>
      <c r="D72" s="187">
        <f>IFERROR(INDEX(Lookup!$BJ$9:$BJ$3000,MATCH($A72,Lookup!$A$9:$A$3000,0)),0)</f>
        <v>2316.27</v>
      </c>
      <c r="E72" s="202">
        <f t="shared" si="7"/>
        <v>267.44000000000005</v>
      </c>
      <c r="O72" s="182">
        <f t="shared" si="1"/>
        <v>1</v>
      </c>
    </row>
    <row r="73" spans="1:15" x14ac:dyDescent="0.2">
      <c r="A73" s="185" t="str">
        <f>'22'!A42</f>
        <v>52260-A05</v>
      </c>
      <c r="B73" t="str">
        <f>IFERROR(LEFT(IFERROR(INDEX(Sheet5!$C$2:$C$1300,MATCH($A73,Sheet5!$A$2:$A$1300,0)),"-"),FIND(",",IFERROR(INDEX(Sheet5!$C$2:$C$1300,MATCH($A73,Sheet5!$A$2:$A$1300,0)),"-"),1)-1),IFERROR(INDEX(Sheet5!$C$2:$C$1300,MATCH($A73,Sheet5!$A$2:$A$1300,0)),"-"))</f>
        <v xml:space="preserve">Prepaid - Insurance-26a Grote St                            </v>
      </c>
      <c r="C73" s="187">
        <f>IFERROR(INDEX(Lookup!$BH$9:$BH$3000,MATCH($A73,Lookup!$A$9:$A$3000,0)),0)</f>
        <v>1301.81</v>
      </c>
      <c r="D73" s="187">
        <f>IFERROR(INDEX(Lookup!$BJ$9:$BJ$3000,MATCH($A73,Lookup!$A$9:$A$3000,0)),0)</f>
        <v>1167.08</v>
      </c>
      <c r="E73" s="202">
        <f t="shared" si="7"/>
        <v>134.73000000000002</v>
      </c>
      <c r="O73" s="182">
        <f t="shared" si="1"/>
        <v>1</v>
      </c>
    </row>
    <row r="74" spans="1:15" x14ac:dyDescent="0.2">
      <c r="A74" s="185" t="str">
        <f>'22'!A43</f>
        <v>52260-A06</v>
      </c>
      <c r="B74" t="str">
        <f>IFERROR(LEFT(IFERROR(INDEX(Sheet5!$C$2:$C$1300,MATCH($A74,Sheet5!$A$2:$A$1300,0)),"-"),FIND(",",IFERROR(INDEX(Sheet5!$C$2:$C$1300,MATCH($A74,Sheet5!$A$2:$A$1300,0)),"-"),1)-1),IFERROR(INDEX(Sheet5!$C$2:$C$1300,MATCH($A74,Sheet5!$A$2:$A$1300,0)),"-"))</f>
        <v xml:space="preserve">Prepaid - Insurance-31 Franklin St                          </v>
      </c>
      <c r="C74" s="187">
        <f>IFERROR(INDEX(Lookup!$BH$9:$BH$3000,MATCH($A74,Lookup!$A$9:$A$3000,0)),0)</f>
        <v>2607.65</v>
      </c>
      <c r="D74" s="187">
        <f>IFERROR(INDEX(Lookup!$BJ$9:$BJ$3000,MATCH($A74,Lookup!$A$9:$A$3000,0)),0)</f>
        <v>2337.7499999999995</v>
      </c>
      <c r="E74" s="202">
        <f t="shared" si="7"/>
        <v>269.90000000000055</v>
      </c>
      <c r="O74" s="182">
        <f t="shared" si="1"/>
        <v>1</v>
      </c>
    </row>
    <row r="75" spans="1:15" x14ac:dyDescent="0.2">
      <c r="A75" s="185" t="str">
        <f>'22'!A44</f>
        <v>52260-A07</v>
      </c>
      <c r="B75" t="str">
        <f>IFERROR(LEFT(IFERROR(INDEX(Sheet5!$C$2:$C$1300,MATCH($A75,Sheet5!$A$2:$A$1300,0)),"-"),FIND(",",IFERROR(INDEX(Sheet5!$C$2:$C$1300,MATCH($A75,Sheet5!$A$2:$A$1300,0)),"-"),1)-1),IFERROR(INDEX(Sheet5!$C$2:$C$1300,MATCH($A75,Sheet5!$A$2:$A$1300,0)),"-"))</f>
        <v xml:space="preserve">Prepaid - Insurance-25 Franklin St                          </v>
      </c>
      <c r="C75" s="187">
        <f>IFERROR(INDEX(Lookup!$BH$9:$BH$3000,MATCH($A75,Lookup!$A$9:$A$3000,0)),0)</f>
        <v>13432.590000000002</v>
      </c>
      <c r="D75" s="187">
        <f>IFERROR(INDEX(Lookup!$BJ$9:$BJ$3000,MATCH($A75,Lookup!$A$9:$A$3000,0)),0)</f>
        <v>12042.209999999995</v>
      </c>
      <c r="E75" s="202">
        <f t="shared" si="7"/>
        <v>1390.3800000000065</v>
      </c>
      <c r="O75" s="182">
        <f t="shared" si="1"/>
        <v>1</v>
      </c>
    </row>
    <row r="76" spans="1:15" x14ac:dyDescent="0.2">
      <c r="A76" s="185" t="str">
        <f>'22'!A45</f>
        <v>52260-A08</v>
      </c>
      <c r="B76" t="str">
        <f>IFERROR(LEFT(IFERROR(INDEX(Sheet5!$C$2:$C$1300,MATCH($A76,Sheet5!$A$2:$A$1300,0)),"-"),FIND(",",IFERROR(INDEX(Sheet5!$C$2:$C$1300,MATCH($A76,Sheet5!$A$2:$A$1300,0)),"-"),1)-1),IFERROR(INDEX(Sheet5!$C$2:$C$1300,MATCH($A76,Sheet5!$A$2:$A$1300,0)),"-"))</f>
        <v xml:space="preserve">Prepaid - Insurance-23 Frankin St                           </v>
      </c>
      <c r="C76" s="187">
        <f>IFERROR(INDEX(Lookup!$BH$9:$BH$3000,MATCH($A76,Lookup!$A$9:$A$3000,0)),0)</f>
        <v>386.75</v>
      </c>
      <c r="D76" s="187">
        <f>IFERROR(INDEX(Lookup!$BJ$9:$BJ$3000,MATCH($A76,Lookup!$A$9:$A$3000,0)),0)</f>
        <v>346.67</v>
      </c>
      <c r="E76" s="202">
        <f t="shared" si="7"/>
        <v>40.079999999999984</v>
      </c>
      <c r="O76" s="182">
        <f t="shared" si="1"/>
        <v>1</v>
      </c>
    </row>
    <row r="77" spans="1:15" x14ac:dyDescent="0.2">
      <c r="A77" s="185" t="str">
        <f>'22'!A46</f>
        <v>52260-A09</v>
      </c>
      <c r="B77" t="str">
        <f>IFERROR(LEFT(IFERROR(INDEX(Sheet5!$C$2:$C$1300,MATCH($A77,Sheet5!$A$2:$A$1300,0)),"-"),FIND(",",IFERROR(INDEX(Sheet5!$C$2:$C$1300,MATCH($A77,Sheet5!$A$2:$A$1300,0)),"-"),1)-1),IFERROR(INDEX(Sheet5!$C$2:$C$1300,MATCH($A77,Sheet5!$A$2:$A$1300,0)),"-"))</f>
        <v xml:space="preserve">Prepaid - Insurance-11 Franklin St                          </v>
      </c>
      <c r="C77" s="187">
        <f>IFERROR(INDEX(Lookup!$BH$9:$BH$3000,MATCH($A77,Lookup!$A$9:$A$3000,0)),0)</f>
        <v>870.74000000000012</v>
      </c>
      <c r="D77" s="187">
        <f>IFERROR(INDEX(Lookup!$BJ$9:$BJ$3000,MATCH($A77,Lookup!$A$9:$A$3000,0)),0)</f>
        <v>780.62999999999988</v>
      </c>
      <c r="E77" s="202">
        <f t="shared" si="7"/>
        <v>90.110000000000241</v>
      </c>
      <c r="O77" s="182">
        <f t="shared" si="1"/>
        <v>1</v>
      </c>
    </row>
    <row r="78" spans="1:15" x14ac:dyDescent="0.2">
      <c r="A78" s="185" t="str">
        <f>'22'!A47</f>
        <v>52260-A10</v>
      </c>
      <c r="B78" t="str">
        <f>IFERROR(LEFT(IFERROR(INDEX(Sheet5!$C$2:$C$1300,MATCH($A78,Sheet5!$A$2:$A$1300,0)),"-"),FIND(",",IFERROR(INDEX(Sheet5!$C$2:$C$1300,MATCH($A78,Sheet5!$A$2:$A$1300,0)),"-"),1)-1),IFERROR(INDEX(Sheet5!$C$2:$C$1300,MATCH($A78,Sheet5!$A$2:$A$1300,0)),"-"))</f>
        <v xml:space="preserve">Prepaid - Insurance-15 Franklin St                          </v>
      </c>
      <c r="C78" s="187">
        <f>IFERROR(INDEX(Lookup!$BH$9:$BH$3000,MATCH($A78,Lookup!$A$9:$A$3000,0)),0)</f>
        <v>11764.279999999999</v>
      </c>
      <c r="D78" s="187">
        <f>IFERROR(INDEX(Lookup!$BJ$9:$BJ$3000,MATCH($A78,Lookup!$A$9:$A$3000,0)),0)</f>
        <v>10546.56</v>
      </c>
      <c r="E78" s="202">
        <f t="shared" si="7"/>
        <v>1217.7199999999993</v>
      </c>
      <c r="O78" s="182">
        <f t="shared" si="1"/>
        <v>1</v>
      </c>
    </row>
    <row r="79" spans="1:15" x14ac:dyDescent="0.2">
      <c r="A79" s="185" t="str">
        <f>'22'!A48</f>
        <v>52260-A11</v>
      </c>
      <c r="B79" t="str">
        <f>IFERROR(LEFT(IFERROR(INDEX(Sheet5!$C$2:$C$1300,MATCH($A79,Sheet5!$A$2:$A$1300,0)),"-"),FIND(",",IFERROR(INDEX(Sheet5!$C$2:$C$1300,MATCH($A79,Sheet5!$A$2:$A$1300,0)),"-"),1)-1),IFERROR(INDEX(Sheet5!$C$2:$C$1300,MATCH($A79,Sheet5!$A$2:$A$1300,0)),"-"))</f>
        <v xml:space="preserve">Prepaid - Insurance-25 Hutt St                              </v>
      </c>
      <c r="C79" s="187">
        <f>IFERROR(INDEX(Lookup!$BH$9:$BH$3000,MATCH($A79,Lookup!$A$9:$A$3000,0)),0)</f>
        <v>1746.5500000000009</v>
      </c>
      <c r="D79" s="187">
        <f>IFERROR(INDEX(Lookup!$BJ$9:$BJ$3000,MATCH($A79,Lookup!$A$9:$A$3000,0)),0)</f>
        <v>-4519.04</v>
      </c>
      <c r="E79" s="202">
        <f t="shared" si="7"/>
        <v>6265.5900000000011</v>
      </c>
      <c r="O79" s="182">
        <f t="shared" si="1"/>
        <v>1</v>
      </c>
    </row>
    <row r="80" spans="1:15" x14ac:dyDescent="0.2">
      <c r="A80" s="185" t="str">
        <f>'22'!A49</f>
        <v>52260-A12</v>
      </c>
      <c r="B80" t="str">
        <f>IFERROR(LEFT(IFERROR(INDEX(Sheet5!$C$2:$C$1300,MATCH($A80,Sheet5!$A$2:$A$1300,0)),"-"),FIND(",",IFERROR(INDEX(Sheet5!$C$2:$C$1300,MATCH($A80,Sheet5!$A$2:$A$1300,0)),"-"),1)-1),IFERROR(INDEX(Sheet5!$C$2:$C$1300,MATCH($A80,Sheet5!$A$2:$A$1300,0)),"-"))</f>
        <v xml:space="preserve">Prepaid - Insurance-A27 188 Carrington                      </v>
      </c>
      <c r="C80" s="187">
        <f>IFERROR(INDEX(Lookup!$BH$9:$BH$3000,MATCH($A80,Lookup!$A$9:$A$3000,0)),0)</f>
        <v>0</v>
      </c>
      <c r="D80" s="187">
        <f>IFERROR(INDEX(Lookup!$BJ$9:$BJ$3000,MATCH($A80,Lookup!$A$9:$A$3000,0)),0)</f>
        <v>0</v>
      </c>
      <c r="E80" s="202">
        <f t="shared" si="7"/>
        <v>0</v>
      </c>
      <c r="O80" s="182">
        <f t="shared" ref="O80:O143" si="8">+IF(A80&gt;0,1,0)</f>
        <v>1</v>
      </c>
    </row>
    <row r="81" spans="1:15" x14ac:dyDescent="0.2">
      <c r="A81" s="185" t="str">
        <f>'22'!A50</f>
        <v>52260-A13</v>
      </c>
      <c r="B81" t="str">
        <f>IFERROR(LEFT(IFERROR(INDEX(Sheet5!$C$2:$C$1300,MATCH($A81,Sheet5!$A$2:$A$1300,0)),"-"),FIND(",",IFERROR(INDEX(Sheet5!$C$2:$C$1300,MATCH($A81,Sheet5!$A$2:$A$1300,0)),"-"),1)-1),IFERROR(INDEX(Sheet5!$C$2:$C$1300,MATCH($A81,Sheet5!$A$2:$A$1300,0)),"-"))</f>
        <v xml:space="preserve">Prepaid - Insurance-B25 188 Carrington                      </v>
      </c>
      <c r="C81" s="187">
        <f>IFERROR(INDEX(Lookup!$BH$9:$BH$3000,MATCH($A81,Lookup!$A$9:$A$3000,0)),0)</f>
        <v>0</v>
      </c>
      <c r="D81" s="187">
        <f>IFERROR(INDEX(Lookup!$BJ$9:$BJ$3000,MATCH($A81,Lookup!$A$9:$A$3000,0)),0)</f>
        <v>0</v>
      </c>
      <c r="E81" s="202">
        <f t="shared" si="7"/>
        <v>0</v>
      </c>
      <c r="O81" s="182">
        <f t="shared" si="8"/>
        <v>1</v>
      </c>
    </row>
    <row r="82" spans="1:15" x14ac:dyDescent="0.2">
      <c r="A82" s="185" t="str">
        <f>'22'!A51</f>
        <v>52260-A14</v>
      </c>
      <c r="B82" t="str">
        <f>IFERROR(LEFT(IFERROR(INDEX(Sheet5!$C$2:$C$1300,MATCH($A82,Sheet5!$A$2:$A$1300,0)),"-"),FIND(",",IFERROR(INDEX(Sheet5!$C$2:$C$1300,MATCH($A82,Sheet5!$A$2:$A$1300,0)),"-"),1)-1),IFERROR(INDEX(Sheet5!$C$2:$C$1300,MATCH($A82,Sheet5!$A$2:$A$1300,0)),"-"))</f>
        <v xml:space="preserve">Prepaid - Insurance-120 Queen Road                          </v>
      </c>
      <c r="C82" s="187">
        <f>IFERROR(INDEX(Lookup!$BH$9:$BH$3000,MATCH($A82,Lookup!$A$9:$A$3000,0)),0)</f>
        <v>45.269999999999989</v>
      </c>
      <c r="D82" s="187">
        <f>IFERROR(INDEX(Lookup!$BJ$9:$BJ$3000,MATCH($A82,Lookup!$A$9:$A$3000,0)),0)</f>
        <v>44.54</v>
      </c>
      <c r="E82" s="202">
        <f t="shared" si="7"/>
        <v>0.72999999999998977</v>
      </c>
      <c r="O82" s="182">
        <f t="shared" si="8"/>
        <v>1</v>
      </c>
    </row>
    <row r="83" spans="1:15" x14ac:dyDescent="0.2">
      <c r="A83" s="185" t="str">
        <f>'22'!A52</f>
        <v>52260-A15</v>
      </c>
      <c r="B83" t="str">
        <f>IFERROR(LEFT(IFERROR(INDEX(Sheet5!$C$2:$C$1300,MATCH($A83,Sheet5!$A$2:$A$1300,0)),"-"),FIND(",",IFERROR(INDEX(Sheet5!$C$2:$C$1300,MATCH($A83,Sheet5!$A$2:$A$1300,0)),"-"),1)-1),IFERROR(INDEX(Sheet5!$C$2:$C$1300,MATCH($A83,Sheet5!$A$2:$A$1300,0)),"-"))</f>
        <v xml:space="preserve">Prepaid - Insurance-236 Queen Road                          </v>
      </c>
      <c r="C83" s="187">
        <f>IFERROR(INDEX(Lookup!$BH$9:$BH$3000,MATCH($A83,Lookup!$A$9:$A$3000,0)),0)</f>
        <v>179.81000000000009</v>
      </c>
      <c r="D83" s="187">
        <f>IFERROR(INDEX(Lookup!$BJ$9:$BJ$3000,MATCH($A83,Lookup!$A$9:$A$3000,0)),0)</f>
        <v>177.51999999999998</v>
      </c>
      <c r="E83" s="202">
        <f t="shared" si="7"/>
        <v>2.2900000000001057</v>
      </c>
      <c r="O83" s="182">
        <f t="shared" si="8"/>
        <v>1</v>
      </c>
    </row>
    <row r="84" spans="1:15" x14ac:dyDescent="0.2">
      <c r="A84" s="185" t="str">
        <f>'22'!A53</f>
        <v>52260-A16</v>
      </c>
      <c r="B84" t="str">
        <f>IFERROR(LEFT(IFERROR(INDEX(Sheet5!$C$2:$C$1300,MATCH($A84,Sheet5!$A$2:$A$1300,0)),"-"),FIND(",",IFERROR(INDEX(Sheet5!$C$2:$C$1300,MATCH($A84,Sheet5!$A$2:$A$1300,0)),"-"),1)-1),IFERROR(INDEX(Sheet5!$C$2:$C$1300,MATCH($A84,Sheet5!$A$2:$A$1300,0)),"-"))</f>
        <v xml:space="preserve">Prepaid - Insurance-534 Queen Road                          </v>
      </c>
      <c r="C84" s="187">
        <f>IFERROR(INDEX(Lookup!$BH$9:$BH$3000,MATCH($A84,Lookup!$A$9:$A$3000,0)),0)</f>
        <v>366.06999999999925</v>
      </c>
      <c r="D84" s="187">
        <f>IFERROR(INDEX(Lookup!$BJ$9:$BJ$3000,MATCH($A84,Lookup!$A$9:$A$3000,0)),0)</f>
        <v>6458.02</v>
      </c>
      <c r="E84" s="202">
        <f t="shared" si="7"/>
        <v>-6091.9500000000007</v>
      </c>
      <c r="O84" s="182">
        <f t="shared" si="8"/>
        <v>1</v>
      </c>
    </row>
    <row r="85" spans="1:15" x14ac:dyDescent="0.2">
      <c r="A85" s="185" t="str">
        <f>'22'!A54</f>
        <v>52260-G07</v>
      </c>
      <c r="B85" t="str">
        <f>IFERROR(LEFT(IFERROR(INDEX(Sheet5!$C$2:$C$1300,MATCH($A85,Sheet5!$A$2:$A$1300,0)),"-"),FIND(",",IFERROR(INDEX(Sheet5!$C$2:$C$1300,MATCH($A85,Sheet5!$A$2:$A$1300,0)),"-"),1)-1),IFERROR(INDEX(Sheet5!$C$2:$C$1300,MATCH($A85,Sheet5!$A$2:$A$1300,0)),"-"))</f>
        <v xml:space="preserve">Prepaid - Insurance-GPM                                     </v>
      </c>
      <c r="C85" s="187">
        <f>IFERROR(INDEX(Lookup!$BH$9:$BH$3000,MATCH($A85,Lookup!$A$9:$A$3000,0)),0)</f>
        <v>0.02</v>
      </c>
      <c r="D85" s="187">
        <f>IFERROR(INDEX(Lookup!$BJ$9:$BJ$3000,MATCH($A85,Lookup!$A$9:$A$3000,0)),0)</f>
        <v>0.02</v>
      </c>
      <c r="E85" s="202">
        <f t="shared" si="7"/>
        <v>0</v>
      </c>
      <c r="O85" s="182">
        <f t="shared" si="8"/>
        <v>1</v>
      </c>
    </row>
    <row r="86" spans="1:15" x14ac:dyDescent="0.2">
      <c r="A86" s="185" t="str">
        <f>'22'!A55</f>
        <v>52300-A01</v>
      </c>
      <c r="B86" t="str">
        <f>IFERROR(LEFT(IFERROR(INDEX(Sheet5!$C$2:$C$1300,MATCH($A86,Sheet5!$A$2:$A$1300,0)),"-"),FIND(",",IFERROR(INDEX(Sheet5!$C$2:$C$1300,MATCH($A86,Sheet5!$A$2:$A$1300,0)),"-"),1)-1),IFERROR(INDEX(Sheet5!$C$2:$C$1300,MATCH($A86,Sheet5!$A$2:$A$1300,0)),"-"))</f>
        <v xml:space="preserve">Prepaid - Water-6 Circuit Dr                                </v>
      </c>
      <c r="C86" s="187">
        <f>IFERROR(INDEX(Lookup!$BH$9:$BH$3000,MATCH($A86,Lookup!$A$9:$A$3000,0)),0)</f>
        <v>1.0000000000104592E-2</v>
      </c>
      <c r="D86" s="187">
        <f>IFERROR(INDEX(Lookup!$BJ$9:$BJ$3000,MATCH($A86,Lookup!$A$9:$A$3000,0)),0)</f>
        <v>4.8658299611759048E-13</v>
      </c>
      <c r="E86" s="202">
        <f t="shared" si="7"/>
        <v>9.9999999996180089E-3</v>
      </c>
      <c r="O86" s="182">
        <f t="shared" si="8"/>
        <v>1</v>
      </c>
    </row>
    <row r="87" spans="1:15" x14ac:dyDescent="0.2">
      <c r="A87" s="185" t="str">
        <f>'22'!A56</f>
        <v>52300-A02</v>
      </c>
      <c r="B87" t="str">
        <f>IFERROR(LEFT(IFERROR(INDEX(Sheet5!$C$2:$C$1300,MATCH($A87,Sheet5!$A$2:$A$1300,0)),"-"),FIND(",",IFERROR(INDEX(Sheet5!$C$2:$C$1300,MATCH($A87,Sheet5!$A$2:$A$1300,0)),"-"),1)-1),IFERROR(INDEX(Sheet5!$C$2:$C$1300,MATCH($A87,Sheet5!$A$2:$A$1300,0)),"-"))</f>
        <v xml:space="preserve">Prepaid - Water-200 East Tce                                </v>
      </c>
      <c r="C87" s="187">
        <f>IFERROR(INDEX(Lookup!$BH$9:$BH$3000,MATCH($A87,Lookup!$A$9:$A$3000,0)),0)</f>
        <v>9.9999999999909051E-3</v>
      </c>
      <c r="D87" s="187">
        <f>IFERROR(INDEX(Lookup!$BJ$9:$BJ$3000,MATCH($A87,Lookup!$A$9:$A$3000,0)),0)</f>
        <v>0</v>
      </c>
      <c r="E87" s="202">
        <f t="shared" si="7"/>
        <v>9.9999999999909051E-3</v>
      </c>
      <c r="O87" s="182">
        <f t="shared" si="8"/>
        <v>1</v>
      </c>
    </row>
    <row r="88" spans="1:15" x14ac:dyDescent="0.2">
      <c r="A88" s="185" t="str">
        <f>'22'!A57</f>
        <v>52300-A03</v>
      </c>
      <c r="B88" t="str">
        <f>IFERROR(LEFT(IFERROR(INDEX(Sheet5!$C$2:$C$1300,MATCH($A88,Sheet5!$A$2:$A$1300,0)),"-"),FIND(",",IFERROR(INDEX(Sheet5!$C$2:$C$1300,MATCH($A88,Sheet5!$A$2:$A$1300,0)),"-"),1)-1),IFERROR(INDEX(Sheet5!$C$2:$C$1300,MATCH($A88,Sheet5!$A$2:$A$1300,0)),"-"))</f>
        <v xml:space="preserve">Prepaid - Water-33 Franklin St                              </v>
      </c>
      <c r="C88" s="187">
        <f>IFERROR(INDEX(Lookup!$BH$9:$BH$3000,MATCH($A88,Lookup!$A$9:$A$3000,0)),0)</f>
        <v>0</v>
      </c>
      <c r="D88" s="187">
        <f>IFERROR(INDEX(Lookup!$BJ$9:$BJ$3000,MATCH($A88,Lookup!$A$9:$A$3000,0)),0)</f>
        <v>-1.0000000000445652E-2</v>
      </c>
      <c r="E88" s="202">
        <f t="shared" si="7"/>
        <v>1.0000000000445652E-2</v>
      </c>
      <c r="O88" s="182">
        <f t="shared" si="8"/>
        <v>1</v>
      </c>
    </row>
    <row r="89" spans="1:15" x14ac:dyDescent="0.2">
      <c r="A89" s="185" t="str">
        <f>'22'!A58</f>
        <v>52300-A04</v>
      </c>
      <c r="B89" t="str">
        <f>IFERROR(LEFT(IFERROR(INDEX(Sheet5!$C$2:$C$1300,MATCH($A89,Sheet5!$A$2:$A$1300,0)),"-"),FIND(",",IFERROR(INDEX(Sheet5!$C$2:$C$1300,MATCH($A89,Sheet5!$A$2:$A$1300,0)),"-"),1)-1),IFERROR(INDEX(Sheet5!$C$2:$C$1300,MATCH($A89,Sheet5!$A$2:$A$1300,0)),"-"))</f>
        <v xml:space="preserve">Prepaid - Water-174 Fullarton Rd                            </v>
      </c>
      <c r="C89" s="187">
        <f>IFERROR(INDEX(Lookup!$BH$9:$BH$3000,MATCH($A89,Lookup!$A$9:$A$3000,0)),0)</f>
        <v>9.9999999997635314E-3</v>
      </c>
      <c r="D89" s="187">
        <f>IFERROR(INDEX(Lookup!$BJ$9:$BJ$3000,MATCH($A89,Lookup!$A$9:$A$3000,0)),0)</f>
        <v>0</v>
      </c>
      <c r="E89" s="202">
        <f t="shared" si="7"/>
        <v>9.9999999997635314E-3</v>
      </c>
      <c r="O89" s="182">
        <f t="shared" si="8"/>
        <v>1</v>
      </c>
    </row>
    <row r="90" spans="1:15" x14ac:dyDescent="0.2">
      <c r="A90" s="185" t="str">
        <f>'22'!A59</f>
        <v>52300-A05</v>
      </c>
      <c r="B90" t="str">
        <f>IFERROR(LEFT(IFERROR(INDEX(Sheet5!$C$2:$C$1300,MATCH($A90,Sheet5!$A$2:$A$1300,0)),"-"),FIND(",",IFERROR(INDEX(Sheet5!$C$2:$C$1300,MATCH($A90,Sheet5!$A$2:$A$1300,0)),"-"),1)-1),IFERROR(INDEX(Sheet5!$C$2:$C$1300,MATCH($A90,Sheet5!$A$2:$A$1300,0)),"-"))</f>
        <v xml:space="preserve">Prepaid - Water-26a Grote St                                </v>
      </c>
      <c r="C90" s="187">
        <f>IFERROR(INDEX(Lookup!$BH$9:$BH$3000,MATCH($A90,Lookup!$A$9:$A$3000,0)),0)</f>
        <v>1.0000000000161435E-2</v>
      </c>
      <c r="D90" s="187">
        <f>IFERROR(INDEX(Lookup!$BJ$9:$BJ$3000,MATCH($A90,Lookup!$A$9:$A$3000,0)),0)</f>
        <v>-1.0459168253706963E-13</v>
      </c>
      <c r="E90" s="202">
        <f t="shared" si="7"/>
        <v>1.0000000000266027E-2</v>
      </c>
      <c r="O90" s="182">
        <f t="shared" si="8"/>
        <v>1</v>
      </c>
    </row>
    <row r="91" spans="1:15" x14ac:dyDescent="0.2">
      <c r="A91" s="185" t="str">
        <f>'22'!A60</f>
        <v>52300-A06</v>
      </c>
      <c r="B91" t="str">
        <f>IFERROR(LEFT(IFERROR(INDEX(Sheet5!$C$2:$C$1300,MATCH($A91,Sheet5!$A$2:$A$1300,0)),"-"),FIND(",",IFERROR(INDEX(Sheet5!$C$2:$C$1300,MATCH($A91,Sheet5!$A$2:$A$1300,0)),"-"),1)-1),IFERROR(INDEX(Sheet5!$C$2:$C$1300,MATCH($A91,Sheet5!$A$2:$A$1300,0)),"-"))</f>
        <v xml:space="preserve">Prepaid - Water-31 Franklin St                              </v>
      </c>
      <c r="C91" s="187">
        <f>IFERROR(INDEX(Lookup!$BH$9:$BH$3000,MATCH($A91,Lookup!$A$9:$A$3000,0)),0)</f>
        <v>-1.0000000000104592E-2</v>
      </c>
      <c r="D91" s="187">
        <f>IFERROR(INDEX(Lookup!$BJ$9:$BJ$3000,MATCH($A91,Lookup!$A$9:$A$3000,0)),0)</f>
        <v>0</v>
      </c>
      <c r="E91" s="202">
        <f t="shared" si="7"/>
        <v>-1.0000000000104592E-2</v>
      </c>
      <c r="O91" s="182">
        <f t="shared" si="8"/>
        <v>1</v>
      </c>
    </row>
    <row r="92" spans="1:15" x14ac:dyDescent="0.2">
      <c r="A92" s="185" t="str">
        <f>'22'!A61</f>
        <v>52300-A07</v>
      </c>
      <c r="B92" t="str">
        <f>IFERROR(LEFT(IFERROR(INDEX(Sheet5!$C$2:$C$1300,MATCH($A92,Sheet5!$A$2:$A$1300,0)),"-"),FIND(",",IFERROR(INDEX(Sheet5!$C$2:$C$1300,MATCH($A92,Sheet5!$A$2:$A$1300,0)),"-"),1)-1),IFERROR(INDEX(Sheet5!$C$2:$C$1300,MATCH($A92,Sheet5!$A$2:$A$1300,0)),"-"))</f>
        <v xml:space="preserve">Prepaid - Water-25 Franklin St                              </v>
      </c>
      <c r="C92" s="187">
        <f>IFERROR(INDEX(Lookup!$BH$9:$BH$3000,MATCH($A92,Lookup!$A$9:$A$3000,0)),0)</f>
        <v>0</v>
      </c>
      <c r="D92" s="187">
        <f>IFERROR(INDEX(Lookup!$BJ$9:$BJ$3000,MATCH($A92,Lookup!$A$9:$A$3000,0)),0)</f>
        <v>0</v>
      </c>
      <c r="E92" s="202">
        <f t="shared" si="7"/>
        <v>0</v>
      </c>
      <c r="O92" s="182">
        <f t="shared" si="8"/>
        <v>1</v>
      </c>
    </row>
    <row r="93" spans="1:15" x14ac:dyDescent="0.2">
      <c r="A93" s="185" t="str">
        <f>'22'!A62</f>
        <v>52300-A08</v>
      </c>
      <c r="B93" t="str">
        <f>IFERROR(LEFT(IFERROR(INDEX(Sheet5!$C$2:$C$1300,MATCH($A93,Sheet5!$A$2:$A$1300,0)),"-"),FIND(",",IFERROR(INDEX(Sheet5!$C$2:$C$1300,MATCH($A93,Sheet5!$A$2:$A$1300,0)),"-"),1)-1),IFERROR(INDEX(Sheet5!$C$2:$C$1300,MATCH($A93,Sheet5!$A$2:$A$1300,0)),"-"))</f>
        <v xml:space="preserve">Prepaid - Water-23 Frankin St                               </v>
      </c>
      <c r="C93" s="187">
        <f>IFERROR(INDEX(Lookup!$BH$9:$BH$3000,MATCH($A93,Lookup!$A$9:$A$3000,0)),0)</f>
        <v>-1.000000000007617E-2</v>
      </c>
      <c r="D93" s="187">
        <f>IFERROR(INDEX(Lookup!$BJ$9:$BJ$3000,MATCH($A93,Lookup!$A$9:$A$3000,0)),0)</f>
        <v>-6.5938574045354414E-14</v>
      </c>
      <c r="E93" s="202">
        <f t="shared" si="7"/>
        <v>-1.0000000000010232E-2</v>
      </c>
      <c r="O93" s="182">
        <f t="shared" si="8"/>
        <v>1</v>
      </c>
    </row>
    <row r="94" spans="1:15" x14ac:dyDescent="0.2">
      <c r="A94" s="185" t="str">
        <f>'22'!A63</f>
        <v>52300-A09</v>
      </c>
      <c r="B94" t="str">
        <f>IFERROR(LEFT(IFERROR(INDEX(Sheet5!$C$2:$C$1300,MATCH($A94,Sheet5!$A$2:$A$1300,0)),"-"),FIND(",",IFERROR(INDEX(Sheet5!$C$2:$C$1300,MATCH($A94,Sheet5!$A$2:$A$1300,0)),"-"),1)-1),IFERROR(INDEX(Sheet5!$C$2:$C$1300,MATCH($A94,Sheet5!$A$2:$A$1300,0)),"-"))</f>
        <v xml:space="preserve">Prepaid - Water-11 Franklin St                              </v>
      </c>
      <c r="C94" s="187">
        <f>IFERROR(INDEX(Lookup!$BH$9:$BH$3000,MATCH($A94,Lookup!$A$9:$A$3000,0)),0)</f>
        <v>0</v>
      </c>
      <c r="D94" s="187">
        <f>IFERROR(INDEX(Lookup!$BJ$9:$BJ$3000,MATCH($A94,Lookup!$A$9:$A$3000,0)),0)</f>
        <v>0</v>
      </c>
      <c r="E94" s="202">
        <f t="shared" si="7"/>
        <v>0</v>
      </c>
      <c r="O94" s="182">
        <f t="shared" si="8"/>
        <v>1</v>
      </c>
    </row>
    <row r="95" spans="1:15" x14ac:dyDescent="0.2">
      <c r="A95" s="185" t="str">
        <f>'22'!A64</f>
        <v>52300-A10</v>
      </c>
      <c r="B95" t="str">
        <f>IFERROR(LEFT(IFERROR(INDEX(Sheet5!$C$2:$C$1300,MATCH($A95,Sheet5!$A$2:$A$1300,0)),"-"),FIND(",",IFERROR(INDEX(Sheet5!$C$2:$C$1300,MATCH($A95,Sheet5!$A$2:$A$1300,0)),"-"),1)-1),IFERROR(INDEX(Sheet5!$C$2:$C$1300,MATCH($A95,Sheet5!$A$2:$A$1300,0)),"-"))</f>
        <v xml:space="preserve">Prepaid - Water-15 Franklin St                              </v>
      </c>
      <c r="C95" s="187">
        <f>IFERROR(INDEX(Lookup!$BH$9:$BH$3000,MATCH($A95,Lookup!$A$9:$A$3000,0)),0)</f>
        <v>0</v>
      </c>
      <c r="D95" s="187">
        <f>IFERROR(INDEX(Lookup!$BJ$9:$BJ$3000,MATCH($A95,Lookup!$A$9:$A$3000,0)),0)</f>
        <v>0</v>
      </c>
      <c r="E95" s="202">
        <f t="shared" si="7"/>
        <v>0</v>
      </c>
      <c r="O95" s="182">
        <f t="shared" si="8"/>
        <v>1</v>
      </c>
    </row>
    <row r="96" spans="1:15" x14ac:dyDescent="0.2">
      <c r="A96" s="185" t="str">
        <f>'22'!A65</f>
        <v>52300-A11</v>
      </c>
      <c r="B96" t="str">
        <f>IFERROR(LEFT(IFERROR(INDEX(Sheet5!$C$2:$C$1300,MATCH($A96,Sheet5!$A$2:$A$1300,0)),"-"),FIND(",",IFERROR(INDEX(Sheet5!$C$2:$C$1300,MATCH($A96,Sheet5!$A$2:$A$1300,0)),"-"),1)-1),IFERROR(INDEX(Sheet5!$C$2:$C$1300,MATCH($A96,Sheet5!$A$2:$A$1300,0)),"-"))</f>
        <v xml:space="preserve">Prepaid - Water-25 Hutt St                                  </v>
      </c>
      <c r="C96" s="187">
        <f>IFERROR(INDEX(Lookup!$BH$9:$BH$3000,MATCH($A96,Lookup!$A$9:$A$3000,0)),0)</f>
        <v>-9.9999999999624833E-3</v>
      </c>
      <c r="D96" s="187">
        <f>IFERROR(INDEX(Lookup!$BJ$9:$BJ$3000,MATCH($A96,Lookup!$A$9:$A$3000,0)),0)</f>
        <v>5.1727719330152411E-14</v>
      </c>
      <c r="E96" s="202">
        <f t="shared" si="7"/>
        <v>-1.0000000000014211E-2</v>
      </c>
      <c r="O96" s="182">
        <f t="shared" si="8"/>
        <v>1</v>
      </c>
    </row>
    <row r="97" spans="1:15" x14ac:dyDescent="0.2">
      <c r="A97" s="185" t="str">
        <f>'22'!A66</f>
        <v>52300-A12</v>
      </c>
      <c r="B97" t="str">
        <f>IFERROR(LEFT(IFERROR(INDEX(Sheet5!$C$2:$C$1300,MATCH($A97,Sheet5!$A$2:$A$1300,0)),"-"),FIND(",",IFERROR(INDEX(Sheet5!$C$2:$C$1300,MATCH($A97,Sheet5!$A$2:$A$1300,0)),"-"),1)-1),IFERROR(INDEX(Sheet5!$C$2:$C$1300,MATCH($A97,Sheet5!$A$2:$A$1300,0)),"-"))</f>
        <v xml:space="preserve">Prepaid - Water-A27 188 Carrington                          </v>
      </c>
      <c r="C97" s="187">
        <f>IFERROR(INDEX(Lookup!$BH$9:$BH$3000,MATCH($A97,Lookup!$A$9:$A$3000,0)),0)</f>
        <v>0</v>
      </c>
      <c r="D97" s="187">
        <f>IFERROR(INDEX(Lookup!$BJ$9:$BJ$3000,MATCH($A97,Lookup!$A$9:$A$3000,0)),0)</f>
        <v>0</v>
      </c>
      <c r="E97" s="202">
        <f t="shared" si="7"/>
        <v>0</v>
      </c>
      <c r="O97" s="182">
        <f t="shared" si="8"/>
        <v>1</v>
      </c>
    </row>
    <row r="98" spans="1:15" x14ac:dyDescent="0.2">
      <c r="A98" s="185" t="str">
        <f>'22'!A67</f>
        <v>52300-A13</v>
      </c>
      <c r="B98" t="str">
        <f>IFERROR(LEFT(IFERROR(INDEX(Sheet5!$C$2:$C$1300,MATCH($A98,Sheet5!$A$2:$A$1300,0)),"-"),FIND(",",IFERROR(INDEX(Sheet5!$C$2:$C$1300,MATCH($A98,Sheet5!$A$2:$A$1300,0)),"-"),1)-1),IFERROR(INDEX(Sheet5!$C$2:$C$1300,MATCH($A98,Sheet5!$A$2:$A$1300,0)),"-"))</f>
        <v xml:space="preserve">Prepaid - Water-B25 188 Carrington                          </v>
      </c>
      <c r="C98" s="187">
        <f>IFERROR(INDEX(Lookup!$BH$9:$BH$3000,MATCH($A98,Lookup!$A$9:$A$3000,0)),0)</f>
        <v>0</v>
      </c>
      <c r="D98" s="187">
        <f>IFERROR(INDEX(Lookup!$BJ$9:$BJ$3000,MATCH($A98,Lookup!$A$9:$A$3000,0)),0)</f>
        <v>0</v>
      </c>
      <c r="E98" s="202">
        <f t="shared" ref="E98:E138" si="9">+C98-D98</f>
        <v>0</v>
      </c>
      <c r="O98" s="182">
        <f t="shared" si="8"/>
        <v>1</v>
      </c>
    </row>
    <row r="99" spans="1:15" x14ac:dyDescent="0.2">
      <c r="A99" s="185" t="str">
        <f>'22'!A68</f>
        <v>52300-A14</v>
      </c>
      <c r="B99" t="str">
        <f>IFERROR(LEFT(IFERROR(INDEX(Sheet5!$C$2:$C$1300,MATCH($A99,Sheet5!$A$2:$A$1300,0)),"-"),FIND(",",IFERROR(INDEX(Sheet5!$C$2:$C$1300,MATCH($A99,Sheet5!$A$2:$A$1300,0)),"-"),1)-1),IFERROR(INDEX(Sheet5!$C$2:$C$1300,MATCH($A99,Sheet5!$A$2:$A$1300,0)),"-"))</f>
        <v xml:space="preserve">Prepaid - Water-120 Queen Road                              </v>
      </c>
      <c r="C99" s="187">
        <f>IFERROR(INDEX(Lookup!$BH$9:$BH$3000,MATCH($A99,Lookup!$A$9:$A$3000,0)),0)</f>
        <v>0</v>
      </c>
      <c r="D99" s="187">
        <f>IFERROR(INDEX(Lookup!$BJ$9:$BJ$3000,MATCH($A99,Lookup!$A$9:$A$3000,0)),0)</f>
        <v>0</v>
      </c>
      <c r="E99" s="202">
        <f t="shared" si="9"/>
        <v>0</v>
      </c>
      <c r="O99" s="182">
        <f t="shared" si="8"/>
        <v>1</v>
      </c>
    </row>
    <row r="100" spans="1:15" x14ac:dyDescent="0.2">
      <c r="A100" s="185" t="str">
        <f>'22'!A69</f>
        <v>52300-A15</v>
      </c>
      <c r="B100" t="str">
        <f>IFERROR(LEFT(IFERROR(INDEX(Sheet5!$C$2:$C$1300,MATCH($A100,Sheet5!$A$2:$A$1300,0)),"-"),FIND(",",IFERROR(INDEX(Sheet5!$C$2:$C$1300,MATCH($A100,Sheet5!$A$2:$A$1300,0)),"-"),1)-1),IFERROR(INDEX(Sheet5!$C$2:$C$1300,MATCH($A100,Sheet5!$A$2:$A$1300,0)),"-"))</f>
        <v xml:space="preserve">Prepaid - Water-236 Queen Road                              </v>
      </c>
      <c r="C100" s="187">
        <f>IFERROR(INDEX(Lookup!$BH$9:$BH$3000,MATCH($A100,Lookup!$A$9:$A$3000,0)),0)</f>
        <v>0</v>
      </c>
      <c r="D100" s="187">
        <f>IFERROR(INDEX(Lookup!$BJ$9:$BJ$3000,MATCH($A100,Lookup!$A$9:$A$3000,0)),0)</f>
        <v>0</v>
      </c>
      <c r="E100" s="202">
        <f t="shared" si="9"/>
        <v>0</v>
      </c>
      <c r="O100" s="182">
        <f t="shared" si="8"/>
        <v>1</v>
      </c>
    </row>
    <row r="101" spans="1:15" x14ac:dyDescent="0.2">
      <c r="A101" s="185" t="str">
        <f>'22'!A70</f>
        <v>52300-A16</v>
      </c>
      <c r="B101" t="str">
        <f>IFERROR(LEFT(IFERROR(INDEX(Sheet5!$C$2:$C$1300,MATCH($A101,Sheet5!$A$2:$A$1300,0)),"-"),FIND(",",IFERROR(INDEX(Sheet5!$C$2:$C$1300,MATCH($A101,Sheet5!$A$2:$A$1300,0)),"-"),1)-1),IFERROR(INDEX(Sheet5!$C$2:$C$1300,MATCH($A101,Sheet5!$A$2:$A$1300,0)),"-"))</f>
        <v xml:space="preserve">Prepaid - Water-534 Queen Road                              </v>
      </c>
      <c r="C101" s="187">
        <f>IFERROR(INDEX(Lookup!$BH$9:$BH$3000,MATCH($A101,Lookup!$A$9:$A$3000,0)),0)</f>
        <v>0</v>
      </c>
      <c r="D101" s="187">
        <f>IFERROR(INDEX(Lookup!$BJ$9:$BJ$3000,MATCH($A101,Lookup!$A$9:$A$3000,0)),0)</f>
        <v>0</v>
      </c>
      <c r="E101" s="202">
        <f t="shared" si="9"/>
        <v>0</v>
      </c>
      <c r="O101" s="182">
        <f t="shared" si="8"/>
        <v>1</v>
      </c>
    </row>
    <row r="102" spans="1:15" x14ac:dyDescent="0.2">
      <c r="A102" s="185" t="str">
        <f>'22'!A71</f>
        <v>52300-G07</v>
      </c>
      <c r="B102" t="str">
        <f>IFERROR(LEFT(IFERROR(INDEX(Sheet5!$C$2:$C$1300,MATCH($A102,Sheet5!$A$2:$A$1300,0)),"-"),FIND(",",IFERROR(INDEX(Sheet5!$C$2:$C$1300,MATCH($A102,Sheet5!$A$2:$A$1300,0)),"-"),1)-1),IFERROR(INDEX(Sheet5!$C$2:$C$1300,MATCH($A102,Sheet5!$A$2:$A$1300,0)),"-"))</f>
        <v xml:space="preserve">Prepaid - Water Rates-GPM                                   </v>
      </c>
      <c r="C102" s="187">
        <f>IFERROR(INDEX(Lookup!$BH$9:$BH$3000,MATCH($A102,Lookup!$A$9:$A$3000,0)),0)</f>
        <v>0</v>
      </c>
      <c r="D102" s="187">
        <f>IFERROR(INDEX(Lookup!$BJ$9:$BJ$3000,MATCH($A102,Lookup!$A$9:$A$3000,0)),0)</f>
        <v>0</v>
      </c>
      <c r="E102" s="202">
        <f t="shared" si="9"/>
        <v>0</v>
      </c>
      <c r="O102" s="182">
        <f t="shared" si="8"/>
        <v>1</v>
      </c>
    </row>
    <row r="103" spans="1:15" x14ac:dyDescent="0.2">
      <c r="A103" s="185" t="str">
        <f>'22'!A72</f>
        <v>52320-A01</v>
      </c>
      <c r="B103" t="str">
        <f>IFERROR(LEFT(IFERROR(INDEX(Sheet5!$C$2:$C$1300,MATCH($A103,Sheet5!$A$2:$A$1300,0)),"-"),FIND(",",IFERROR(INDEX(Sheet5!$C$2:$C$1300,MATCH($A103,Sheet5!$A$2:$A$1300,0)),"-"),1)-1),IFERROR(INDEX(Sheet5!$C$2:$C$1300,MATCH($A103,Sheet5!$A$2:$A$1300,0)),"-"))</f>
        <v xml:space="preserve">Prepaid - Maint Contracts-6 Circuit Dr                      </v>
      </c>
      <c r="C103" s="187">
        <f>IFERROR(INDEX(Lookup!$BH$9:$BH$3000,MATCH($A103,Lookup!$A$9:$A$3000,0)),0)</f>
        <v>353.01000000000022</v>
      </c>
      <c r="D103" s="187">
        <f>IFERROR(INDEX(Lookup!$BJ$9:$BJ$3000,MATCH($A103,Lookup!$A$9:$A$3000,0)),0)</f>
        <v>307.60000000000014</v>
      </c>
      <c r="E103" s="202">
        <f t="shared" si="9"/>
        <v>45.410000000000082</v>
      </c>
      <c r="O103" s="182">
        <f t="shared" si="8"/>
        <v>1</v>
      </c>
    </row>
    <row r="104" spans="1:15" x14ac:dyDescent="0.2">
      <c r="A104" s="185" t="str">
        <f>'22'!A73</f>
        <v>52320-A02</v>
      </c>
      <c r="B104" t="str">
        <f>IFERROR(LEFT(IFERROR(INDEX(Sheet5!$C$2:$C$1300,MATCH($A104,Sheet5!$A$2:$A$1300,0)),"-"),FIND(",",IFERROR(INDEX(Sheet5!$C$2:$C$1300,MATCH($A104,Sheet5!$A$2:$A$1300,0)),"-"),1)-1),IFERROR(INDEX(Sheet5!$C$2:$C$1300,MATCH($A104,Sheet5!$A$2:$A$1300,0)),"-"))</f>
        <v xml:space="preserve">Prepaid - Maint Contracts-200 East Tce                      </v>
      </c>
      <c r="C104" s="187">
        <f>IFERROR(INDEX(Lookup!$BH$9:$BH$3000,MATCH($A104,Lookup!$A$9:$A$3000,0)),0)</f>
        <v>192.44</v>
      </c>
      <c r="D104" s="187">
        <f>IFERROR(INDEX(Lookup!$BJ$9:$BJ$3000,MATCH($A104,Lookup!$A$9:$A$3000,0)),0)</f>
        <v>1044.3699999999999</v>
      </c>
      <c r="E104" s="202">
        <f t="shared" si="9"/>
        <v>-851.92999999999984</v>
      </c>
      <c r="O104" s="182">
        <f t="shared" si="8"/>
        <v>1</v>
      </c>
    </row>
    <row r="105" spans="1:15" x14ac:dyDescent="0.2">
      <c r="A105" s="185" t="str">
        <f>'22'!A74</f>
        <v>52320-A03</v>
      </c>
      <c r="B105" t="str">
        <f>IFERROR(LEFT(IFERROR(INDEX(Sheet5!$C$2:$C$1300,MATCH($A105,Sheet5!$A$2:$A$1300,0)),"-"),FIND(",",IFERROR(INDEX(Sheet5!$C$2:$C$1300,MATCH($A105,Sheet5!$A$2:$A$1300,0)),"-"),1)-1),IFERROR(INDEX(Sheet5!$C$2:$C$1300,MATCH($A105,Sheet5!$A$2:$A$1300,0)),"-"))</f>
        <v xml:space="preserve">Prepaid - Maint Contracts-33 Franklin St                    </v>
      </c>
      <c r="C105" s="187">
        <f>IFERROR(INDEX(Lookup!$BH$9:$BH$3000,MATCH($A105,Lookup!$A$9:$A$3000,0)),0)</f>
        <v>5795.72</v>
      </c>
      <c r="D105" s="187">
        <f>IFERROR(INDEX(Lookup!$BJ$9:$BJ$3000,MATCH($A105,Lookup!$A$9:$A$3000,0)),0)</f>
        <v>2414.7599999999993</v>
      </c>
      <c r="E105" s="202">
        <f t="shared" si="9"/>
        <v>3380.9600000000009</v>
      </c>
      <c r="O105" s="182">
        <f t="shared" si="8"/>
        <v>1</v>
      </c>
    </row>
    <row r="106" spans="1:15" x14ac:dyDescent="0.2">
      <c r="A106" s="185" t="str">
        <f>'22'!A75</f>
        <v>52320-A04</v>
      </c>
      <c r="B106" t="str">
        <f>IFERROR(LEFT(IFERROR(INDEX(Sheet5!$C$2:$C$1300,MATCH($A106,Sheet5!$A$2:$A$1300,0)),"-"),FIND(",",IFERROR(INDEX(Sheet5!$C$2:$C$1300,MATCH($A106,Sheet5!$A$2:$A$1300,0)),"-"),1)-1),IFERROR(INDEX(Sheet5!$C$2:$C$1300,MATCH($A106,Sheet5!$A$2:$A$1300,0)),"-"))</f>
        <v xml:space="preserve">Prepaid - Maint Contracts-174 Fullarton Rd                  </v>
      </c>
      <c r="C106" s="187">
        <f>IFERROR(INDEX(Lookup!$BH$9:$BH$3000,MATCH($A106,Lookup!$A$9:$A$3000,0)),0)</f>
        <v>380.76</v>
      </c>
      <c r="D106" s="187">
        <f>IFERROR(INDEX(Lookup!$BJ$9:$BJ$3000,MATCH($A106,Lookup!$A$9:$A$3000,0)),0)</f>
        <v>476.88999999999993</v>
      </c>
      <c r="E106" s="202">
        <f t="shared" si="9"/>
        <v>-96.129999999999939</v>
      </c>
      <c r="O106" s="182">
        <f t="shared" si="8"/>
        <v>1</v>
      </c>
    </row>
    <row r="107" spans="1:15" x14ac:dyDescent="0.2">
      <c r="A107" s="185" t="str">
        <f>'22'!A76</f>
        <v>52320-A05</v>
      </c>
      <c r="B107" t="str">
        <f>IFERROR(LEFT(IFERROR(INDEX(Sheet5!$C$2:$C$1300,MATCH($A107,Sheet5!$A$2:$A$1300,0)),"-"),FIND(",",IFERROR(INDEX(Sheet5!$C$2:$C$1300,MATCH($A107,Sheet5!$A$2:$A$1300,0)),"-"),1)-1),IFERROR(INDEX(Sheet5!$C$2:$C$1300,MATCH($A107,Sheet5!$A$2:$A$1300,0)),"-"))</f>
        <v xml:space="preserve">Prepaid - Maint Contracts-26a Grote St                      </v>
      </c>
      <c r="C107" s="187">
        <f>IFERROR(INDEX(Lookup!$BH$9:$BH$3000,MATCH($A107,Lookup!$A$9:$A$3000,0)),0)</f>
        <v>9.9999999999980105E-3</v>
      </c>
      <c r="D107" s="187">
        <f>IFERROR(INDEX(Lookup!$BJ$9:$BJ$3000,MATCH($A107,Lookup!$A$9:$A$3000,0)),0)</f>
        <v>63.130000000000031</v>
      </c>
      <c r="E107" s="202">
        <f t="shared" si="9"/>
        <v>-63.120000000000033</v>
      </c>
      <c r="O107" s="182">
        <f t="shared" si="8"/>
        <v>1</v>
      </c>
    </row>
    <row r="108" spans="1:15" x14ac:dyDescent="0.2">
      <c r="A108" s="185" t="str">
        <f>'22'!A77</f>
        <v>52320-A06</v>
      </c>
      <c r="B108" t="str">
        <f>IFERROR(LEFT(IFERROR(INDEX(Sheet5!$C$2:$C$1300,MATCH($A108,Sheet5!$A$2:$A$1300,0)),"-"),FIND(",",IFERROR(INDEX(Sheet5!$C$2:$C$1300,MATCH($A108,Sheet5!$A$2:$A$1300,0)),"-"),1)-1),IFERROR(INDEX(Sheet5!$C$2:$C$1300,MATCH($A108,Sheet5!$A$2:$A$1300,0)),"-"))</f>
        <v xml:space="preserve">Prepaid - Maint Contracts-31 Franklin St                    </v>
      </c>
      <c r="C108" s="187">
        <f>IFERROR(INDEX(Lookup!$BH$9:$BH$3000,MATCH($A108,Lookup!$A$9:$A$3000,0)),0)</f>
        <v>4065.0600000000004</v>
      </c>
      <c r="D108" s="187">
        <f>IFERROR(INDEX(Lookup!$BJ$9:$BJ$3000,MATCH($A108,Lookup!$A$9:$A$3000,0)),0)</f>
        <v>1468.6799999999998</v>
      </c>
      <c r="E108" s="202">
        <f t="shared" si="9"/>
        <v>2596.3800000000006</v>
      </c>
      <c r="O108" s="182">
        <f t="shared" si="8"/>
        <v>1</v>
      </c>
    </row>
    <row r="109" spans="1:15" x14ac:dyDescent="0.2">
      <c r="A109" s="185" t="str">
        <f>'22'!A78</f>
        <v>52320-A07</v>
      </c>
      <c r="B109" t="str">
        <f>IFERROR(LEFT(IFERROR(INDEX(Sheet5!$C$2:$C$1300,MATCH($A109,Sheet5!$A$2:$A$1300,0)),"-"),FIND(",",IFERROR(INDEX(Sheet5!$C$2:$C$1300,MATCH($A109,Sheet5!$A$2:$A$1300,0)),"-"),1)-1),IFERROR(INDEX(Sheet5!$C$2:$C$1300,MATCH($A109,Sheet5!$A$2:$A$1300,0)),"-"))</f>
        <v xml:space="preserve">Prepaid - Maint Contracts-25 Franklin St                    </v>
      </c>
      <c r="C109" s="187">
        <f>IFERROR(INDEX(Lookup!$BH$9:$BH$3000,MATCH($A109,Lookup!$A$9:$A$3000,0)),0)</f>
        <v>15341.11</v>
      </c>
      <c r="D109" s="187">
        <f>IFERROR(INDEX(Lookup!$BJ$9:$BJ$3000,MATCH($A109,Lookup!$A$9:$A$3000,0)),0)</f>
        <v>1726.6999999999985</v>
      </c>
      <c r="E109" s="202">
        <f t="shared" si="9"/>
        <v>13614.410000000002</v>
      </c>
      <c r="O109" s="182">
        <f t="shared" si="8"/>
        <v>1</v>
      </c>
    </row>
    <row r="110" spans="1:15" x14ac:dyDescent="0.2">
      <c r="A110" s="185" t="str">
        <f>'22'!A79</f>
        <v>52320-A08</v>
      </c>
      <c r="B110" t="str">
        <f>IFERROR(LEFT(IFERROR(INDEX(Sheet5!$C$2:$C$1300,MATCH($A110,Sheet5!$A$2:$A$1300,0)),"-"),FIND(",",IFERROR(INDEX(Sheet5!$C$2:$C$1300,MATCH($A110,Sheet5!$A$2:$A$1300,0)),"-"),1)-1),IFERROR(INDEX(Sheet5!$C$2:$C$1300,MATCH($A110,Sheet5!$A$2:$A$1300,0)),"-"))</f>
        <v xml:space="preserve">Prepaid - Maint Contracts-23 Frankin St                     </v>
      </c>
      <c r="C110" s="187">
        <f>IFERROR(INDEX(Lookup!$BH$9:$BH$3000,MATCH($A110,Lookup!$A$9:$A$3000,0)),0)</f>
        <v>0</v>
      </c>
      <c r="D110" s="187">
        <f>IFERROR(INDEX(Lookup!$BJ$9:$BJ$3000,MATCH($A110,Lookup!$A$9:$A$3000,0)),0)</f>
        <v>0</v>
      </c>
      <c r="E110" s="202">
        <f t="shared" si="9"/>
        <v>0</v>
      </c>
      <c r="O110" s="182">
        <f t="shared" si="8"/>
        <v>1</v>
      </c>
    </row>
    <row r="111" spans="1:15" x14ac:dyDescent="0.2">
      <c r="A111" s="185" t="str">
        <f>'22'!A80</f>
        <v>52320-A09</v>
      </c>
      <c r="B111" t="str">
        <f>IFERROR(LEFT(IFERROR(INDEX(Sheet5!$C$2:$C$1300,MATCH($A111,Sheet5!$A$2:$A$1300,0)),"-"),FIND(",",IFERROR(INDEX(Sheet5!$C$2:$C$1300,MATCH($A111,Sheet5!$A$2:$A$1300,0)),"-"),1)-1),IFERROR(INDEX(Sheet5!$C$2:$C$1300,MATCH($A111,Sheet5!$A$2:$A$1300,0)),"-"))</f>
        <v xml:space="preserve">Prepaid - Maint Contracts-11 Franklin St                    </v>
      </c>
      <c r="C111" s="187">
        <f>IFERROR(INDEX(Lookup!$BH$9:$BH$3000,MATCH($A111,Lookup!$A$9:$A$3000,0)),0)</f>
        <v>9.1199999999999992</v>
      </c>
      <c r="D111" s="187">
        <f>IFERROR(INDEX(Lookup!$BJ$9:$BJ$3000,MATCH($A111,Lookup!$A$9:$A$3000,0)),0)</f>
        <v>0</v>
      </c>
      <c r="E111" s="202">
        <f t="shared" si="9"/>
        <v>9.1199999999999992</v>
      </c>
      <c r="O111" s="182">
        <f t="shared" si="8"/>
        <v>1</v>
      </c>
    </row>
    <row r="112" spans="1:15" x14ac:dyDescent="0.2">
      <c r="A112" s="185" t="str">
        <f>'22'!A81</f>
        <v>52320-A10</v>
      </c>
      <c r="B112" t="str">
        <f>IFERROR(LEFT(IFERROR(INDEX(Sheet5!$C$2:$C$1300,MATCH($A112,Sheet5!$A$2:$A$1300,0)),"-"),FIND(",",IFERROR(INDEX(Sheet5!$C$2:$C$1300,MATCH($A112,Sheet5!$A$2:$A$1300,0)),"-"),1)-1),IFERROR(INDEX(Sheet5!$C$2:$C$1300,MATCH($A112,Sheet5!$A$2:$A$1300,0)),"-"))</f>
        <v xml:space="preserve">Prepaid - Maint Contracts-15 Franklin St                    </v>
      </c>
      <c r="C112" s="187">
        <f>IFERROR(INDEX(Lookup!$BH$9:$BH$3000,MATCH($A112,Lookup!$A$9:$A$3000,0)),0)</f>
        <v>7119.23</v>
      </c>
      <c r="D112" s="187">
        <f>IFERROR(INDEX(Lookup!$BJ$9:$BJ$3000,MATCH($A112,Lookup!$A$9:$A$3000,0)),0)</f>
        <v>1202.7400000000005</v>
      </c>
      <c r="E112" s="202">
        <f t="shared" si="9"/>
        <v>5916.4899999999989</v>
      </c>
      <c r="O112" s="182">
        <f t="shared" si="8"/>
        <v>1</v>
      </c>
    </row>
    <row r="113" spans="1:15" x14ac:dyDescent="0.2">
      <c r="A113" s="185" t="str">
        <f>'22'!A82</f>
        <v>52320-A11</v>
      </c>
      <c r="B113" t="str">
        <f>IFERROR(LEFT(IFERROR(INDEX(Sheet5!$C$2:$C$1300,MATCH($A113,Sheet5!$A$2:$A$1300,0)),"-"),FIND(",",IFERROR(INDEX(Sheet5!$C$2:$C$1300,MATCH($A113,Sheet5!$A$2:$A$1300,0)),"-"),1)-1),IFERROR(INDEX(Sheet5!$C$2:$C$1300,MATCH($A113,Sheet5!$A$2:$A$1300,0)),"-"))</f>
        <v xml:space="preserve">Prepaid - Maint Contracts-25 Hutt St                        </v>
      </c>
      <c r="C113" s="187">
        <f>IFERROR(INDEX(Lookup!$BH$9:$BH$3000,MATCH($A113,Lookup!$A$9:$A$3000,0)),0)</f>
        <v>103.97999999999999</v>
      </c>
      <c r="D113" s="187">
        <f>IFERROR(INDEX(Lookup!$BJ$9:$BJ$3000,MATCH($A113,Lookup!$A$9:$A$3000,0)),0)</f>
        <v>104.02000000000044</v>
      </c>
      <c r="E113" s="202">
        <f t="shared" si="9"/>
        <v>-4.0000000000446789E-2</v>
      </c>
      <c r="O113" s="182">
        <f t="shared" si="8"/>
        <v>1</v>
      </c>
    </row>
    <row r="114" spans="1:15" x14ac:dyDescent="0.2">
      <c r="A114" s="185" t="str">
        <f>'22'!A83</f>
        <v>52320-A12</v>
      </c>
      <c r="B114" t="str">
        <f>IFERROR(LEFT(IFERROR(INDEX(Sheet5!$C$2:$C$1300,MATCH($A114,Sheet5!$A$2:$A$1300,0)),"-"),FIND(",",IFERROR(INDEX(Sheet5!$C$2:$C$1300,MATCH($A114,Sheet5!$A$2:$A$1300,0)),"-"),1)-1),IFERROR(INDEX(Sheet5!$C$2:$C$1300,MATCH($A114,Sheet5!$A$2:$A$1300,0)),"-"))</f>
        <v xml:space="preserve">Prepaid - Maint Contracts-A27 188 Carrington                </v>
      </c>
      <c r="C114" s="187">
        <f>IFERROR(INDEX(Lookup!$BH$9:$BH$3000,MATCH($A114,Lookup!$A$9:$A$3000,0)),0)</f>
        <v>0</v>
      </c>
      <c r="D114" s="187">
        <f>IFERROR(INDEX(Lookup!$BJ$9:$BJ$3000,MATCH($A114,Lookup!$A$9:$A$3000,0)),0)</f>
        <v>0</v>
      </c>
      <c r="E114" s="202">
        <f t="shared" si="9"/>
        <v>0</v>
      </c>
      <c r="O114" s="182">
        <f t="shared" si="8"/>
        <v>1</v>
      </c>
    </row>
    <row r="115" spans="1:15" x14ac:dyDescent="0.2">
      <c r="A115" s="185" t="str">
        <f>'22'!A84</f>
        <v>52320-A13</v>
      </c>
      <c r="B115" t="str">
        <f>IFERROR(LEFT(IFERROR(INDEX(Sheet5!$C$2:$C$1300,MATCH($A115,Sheet5!$A$2:$A$1300,0)),"-"),FIND(",",IFERROR(INDEX(Sheet5!$C$2:$C$1300,MATCH($A115,Sheet5!$A$2:$A$1300,0)),"-"),1)-1),IFERROR(INDEX(Sheet5!$C$2:$C$1300,MATCH($A115,Sheet5!$A$2:$A$1300,0)),"-"))</f>
        <v xml:space="preserve">Prepaid - Maint Contracts-B25 188 Carrington                </v>
      </c>
      <c r="C115" s="187">
        <f>IFERROR(INDEX(Lookup!$BH$9:$BH$3000,MATCH($A115,Lookup!$A$9:$A$3000,0)),0)</f>
        <v>0</v>
      </c>
      <c r="D115" s="187">
        <f>IFERROR(INDEX(Lookup!$BJ$9:$BJ$3000,MATCH($A115,Lookup!$A$9:$A$3000,0)),0)</f>
        <v>0</v>
      </c>
      <c r="E115" s="202">
        <f t="shared" si="9"/>
        <v>0</v>
      </c>
      <c r="O115" s="182">
        <f t="shared" si="8"/>
        <v>1</v>
      </c>
    </row>
    <row r="116" spans="1:15" x14ac:dyDescent="0.2">
      <c r="A116" s="188" t="str">
        <f>'22'!A85</f>
        <v>52320-A14</v>
      </c>
      <c r="B116" t="str">
        <f>IFERROR(LEFT(IFERROR(INDEX(Sheet5!$C$2:$C$1300,MATCH($A116,Sheet5!$A$2:$A$1300,0)),"-"),FIND(",",IFERROR(INDEX(Sheet5!$C$2:$C$1300,MATCH($A116,Sheet5!$A$2:$A$1300,0)),"-"),1)-1),IFERROR(INDEX(Sheet5!$C$2:$C$1300,MATCH($A116,Sheet5!$A$2:$A$1300,0)),"-"))</f>
        <v xml:space="preserve">Prepaid - Maint Contracts-120 Queen Road                    </v>
      </c>
      <c r="C116" s="187">
        <f>IFERROR(INDEX(Lookup!$BH$9:$BH$3000,MATCH($A116,Lookup!$A$9:$A$3000,0)),0)</f>
        <v>0</v>
      </c>
      <c r="D116" s="187">
        <f>IFERROR(INDEX(Lookup!$BJ$9:$BJ$3000,MATCH($A116,Lookup!$A$9:$A$3000,0)),0)</f>
        <v>0</v>
      </c>
      <c r="E116" s="202">
        <f t="shared" si="9"/>
        <v>0</v>
      </c>
      <c r="O116" s="182">
        <f t="shared" si="8"/>
        <v>1</v>
      </c>
    </row>
    <row r="117" spans="1:15" x14ac:dyDescent="0.2">
      <c r="A117" s="185" t="str">
        <f>'22'!A86</f>
        <v>52320-A15</v>
      </c>
      <c r="B117" t="str">
        <f>IFERROR(LEFT(IFERROR(INDEX(Sheet5!$C$2:$C$1300,MATCH($A117,Sheet5!$A$2:$A$1300,0)),"-"),FIND(",",IFERROR(INDEX(Sheet5!$C$2:$C$1300,MATCH($A117,Sheet5!$A$2:$A$1300,0)),"-"),1)-1),IFERROR(INDEX(Sheet5!$C$2:$C$1300,MATCH($A117,Sheet5!$A$2:$A$1300,0)),"-"))</f>
        <v xml:space="preserve">Prepaid - Maint Contracts-236 Queen Road                    </v>
      </c>
      <c r="C117" s="187">
        <f>IFERROR(INDEX(Lookup!$BH$9:$BH$3000,MATCH($A117,Lookup!$A$9:$A$3000,0)),0)</f>
        <v>0</v>
      </c>
      <c r="D117" s="187">
        <f>IFERROR(INDEX(Lookup!$BJ$9:$BJ$3000,MATCH($A117,Lookup!$A$9:$A$3000,0)),0)</f>
        <v>0</v>
      </c>
      <c r="E117" s="202">
        <f t="shared" si="9"/>
        <v>0</v>
      </c>
      <c r="O117" s="182">
        <f t="shared" si="8"/>
        <v>1</v>
      </c>
    </row>
    <row r="118" spans="1:15" x14ac:dyDescent="0.2">
      <c r="A118" s="185" t="str">
        <f>'22'!A87</f>
        <v>52320-A16</v>
      </c>
      <c r="B118" t="str">
        <f>IFERROR(LEFT(IFERROR(INDEX(Sheet5!$C$2:$C$1300,MATCH($A118,Sheet5!$A$2:$A$1300,0)),"-"),FIND(",",IFERROR(INDEX(Sheet5!$C$2:$C$1300,MATCH($A118,Sheet5!$A$2:$A$1300,0)),"-"),1)-1),IFERROR(INDEX(Sheet5!$C$2:$C$1300,MATCH($A118,Sheet5!$A$2:$A$1300,0)),"-"))</f>
        <v xml:space="preserve">Prepaid - Maint Contracts-534 Queen Road                    </v>
      </c>
      <c r="C118" s="187">
        <f>IFERROR(INDEX(Lookup!$BH$9:$BH$3000,MATCH($A118,Lookup!$A$9:$A$3000,0)),0)</f>
        <v>0</v>
      </c>
      <c r="D118" s="187">
        <f>IFERROR(INDEX(Lookup!$BJ$9:$BJ$3000,MATCH($A118,Lookup!$A$9:$A$3000,0)),0)</f>
        <v>0</v>
      </c>
      <c r="E118" s="202">
        <f t="shared" si="9"/>
        <v>0</v>
      </c>
      <c r="O118" s="182">
        <f t="shared" si="8"/>
        <v>1</v>
      </c>
    </row>
    <row r="119" spans="1:15" x14ac:dyDescent="0.2">
      <c r="A119" s="185" t="str">
        <f>'22'!A88</f>
        <v>52320-G07</v>
      </c>
      <c r="B119" t="str">
        <f>IFERROR(LEFT(IFERROR(INDEX(Sheet5!$C$2:$C$1300,MATCH($A119,Sheet5!$A$2:$A$1300,0)),"-"),FIND(",",IFERROR(INDEX(Sheet5!$C$2:$C$1300,MATCH($A119,Sheet5!$A$2:$A$1300,0)),"-"),1)-1),IFERROR(INDEX(Sheet5!$C$2:$C$1300,MATCH($A119,Sheet5!$A$2:$A$1300,0)),"-"))</f>
        <v xml:space="preserve">Prepayments - Maint Contracts-GPM                           </v>
      </c>
      <c r="C119" s="187">
        <f>IFERROR(INDEX(Lookup!$BH$9:$BH$3000,MATCH($A119,Lookup!$A$9:$A$3000,0)),0)</f>
        <v>0</v>
      </c>
      <c r="D119" s="187">
        <f>IFERROR(INDEX(Lookup!$BJ$9:$BJ$3000,MATCH($A119,Lookup!$A$9:$A$3000,0)),0)</f>
        <v>0</v>
      </c>
      <c r="E119" s="202">
        <f t="shared" si="9"/>
        <v>0</v>
      </c>
      <c r="O119" s="182">
        <f t="shared" si="8"/>
        <v>1</v>
      </c>
    </row>
    <row r="120" spans="1:15" x14ac:dyDescent="0.2">
      <c r="A120" s="185" t="str">
        <f>'22'!A89</f>
        <v>52360-G07</v>
      </c>
      <c r="B120" t="str">
        <f>IFERROR(LEFT(IFERROR(INDEX(Sheet5!$C$2:$C$1300,MATCH($A120,Sheet5!$A$2:$A$1300,0)),"-"),FIND(",",IFERROR(INDEX(Sheet5!$C$2:$C$1300,MATCH($A120,Sheet5!$A$2:$A$1300,0)),"-"),1)-1),IFERROR(INDEX(Sheet5!$C$2:$C$1300,MATCH($A120,Sheet5!$A$2:$A$1300,0)),"-"))</f>
        <v xml:space="preserve">Suspense-GPM                                                </v>
      </c>
      <c r="C120" s="187">
        <f>IFERROR(INDEX(Lookup!$BH$9:$BH$3000,MATCH($A120,Lookup!$A$9:$A$3000,0)),0)</f>
        <v>0</v>
      </c>
      <c r="D120" s="187">
        <f>IFERROR(INDEX(Lookup!$BJ$9:$BJ$3000,MATCH($A120,Lookup!$A$9:$A$3000,0)),0)</f>
        <v>0</v>
      </c>
      <c r="E120" s="202">
        <f t="shared" si="9"/>
        <v>0</v>
      </c>
      <c r="O120" s="182">
        <f t="shared" si="8"/>
        <v>1</v>
      </c>
    </row>
    <row r="121" spans="1:15" x14ac:dyDescent="0.2">
      <c r="A121" s="185" t="str">
        <f>'22'!A90</f>
        <v>52360-S00</v>
      </c>
      <c r="B121" t="str">
        <f>IFERROR(LEFT(IFERROR(INDEX(Sheet5!$C$2:$C$1300,MATCH($A121,Sheet5!$A$2:$A$1300,0)),"-"),FIND(",",IFERROR(INDEX(Sheet5!$C$2:$C$1300,MATCH($A121,Sheet5!$A$2:$A$1300,0)),"-"),1)-1),IFERROR(INDEX(Sheet5!$C$2:$C$1300,MATCH($A121,Sheet5!$A$2:$A$1300,0)),"-"))</f>
        <v xml:space="preserve">Suspense-Income                                             </v>
      </c>
      <c r="C121" s="187">
        <f>IFERROR(INDEX(Lookup!$BH$9:$BH$3000,MATCH($A121,Lookup!$A$9:$A$3000,0)),0)</f>
        <v>0</v>
      </c>
      <c r="D121" s="187">
        <f>IFERROR(INDEX(Lookup!$BJ$9:$BJ$3000,MATCH($A121,Lookup!$A$9:$A$3000,0)),0)</f>
        <v>0</v>
      </c>
      <c r="E121" s="202">
        <f t="shared" si="9"/>
        <v>0</v>
      </c>
      <c r="O121" s="182">
        <f t="shared" si="8"/>
        <v>1</v>
      </c>
    </row>
    <row r="122" spans="1:15" x14ac:dyDescent="0.2">
      <c r="A122" s="185" t="str">
        <f>'22'!A91</f>
        <v>52360-S01</v>
      </c>
      <c r="B122" t="str">
        <f>IFERROR(LEFT(IFERROR(INDEX(Sheet5!$C$2:$C$1300,MATCH($A122,Sheet5!$A$2:$A$1300,0)),"-"),FIND(",",IFERROR(INDEX(Sheet5!$C$2:$C$1300,MATCH($A122,Sheet5!$A$2:$A$1300,0)),"-"),1)-1),IFERROR(INDEX(Sheet5!$C$2:$C$1300,MATCH($A122,Sheet5!$A$2:$A$1300,0)),"-"))</f>
        <v xml:space="preserve">Suspense-Expense                                            </v>
      </c>
      <c r="C122" s="187">
        <f>IFERROR(INDEX(Lookup!$BH$9:$BH$3000,MATCH($A122,Lookup!$A$9:$A$3000,0)),0)</f>
        <v>0</v>
      </c>
      <c r="D122" s="187">
        <f>IFERROR(INDEX(Lookup!$BJ$9:$BJ$3000,MATCH($A122,Lookup!$A$9:$A$3000,0)),0)</f>
        <v>0</v>
      </c>
      <c r="E122" s="202">
        <f t="shared" si="9"/>
        <v>0</v>
      </c>
      <c r="O122" s="182">
        <f t="shared" si="8"/>
        <v>1</v>
      </c>
    </row>
    <row r="123" spans="1:15" x14ac:dyDescent="0.2">
      <c r="A123" s="185" t="str">
        <f>'22'!A92</f>
        <v>52360-S02</v>
      </c>
      <c r="B123" t="str">
        <f>IFERROR(LEFT(IFERROR(INDEX(Sheet5!$C$2:$C$1300,MATCH($A123,Sheet5!$A$2:$A$1300,0)),"-"),FIND(",",IFERROR(INDEX(Sheet5!$C$2:$C$1300,MATCH($A123,Sheet5!$A$2:$A$1300,0)),"-"),1)-1),IFERROR(INDEX(Sheet5!$C$2:$C$1300,MATCH($A123,Sheet5!$A$2:$A$1300,0)),"-"))</f>
        <v xml:space="preserve">Suspense-Other                                              </v>
      </c>
      <c r="C123" s="187">
        <f>IFERROR(INDEX(Lookup!$BH$9:$BH$3000,MATCH($A123,Lookup!$A$9:$A$3000,0)),0)</f>
        <v>-1.4779288903810084E-12</v>
      </c>
      <c r="D123" s="187">
        <f>IFERROR(INDEX(Lookup!$BJ$9:$BJ$3000,MATCH($A123,Lookup!$A$9:$A$3000,0)),0)</f>
        <v>0</v>
      </c>
      <c r="E123" s="202">
        <f t="shared" si="9"/>
        <v>-1.4779288903810084E-12</v>
      </c>
      <c r="O123" s="182">
        <f t="shared" si="8"/>
        <v>1</v>
      </c>
    </row>
    <row r="124" spans="1:15" hidden="1" x14ac:dyDescent="0.2">
      <c r="A124" s="185">
        <f>'22'!A93</f>
        <v>0</v>
      </c>
      <c r="B124" t="str">
        <f>IFERROR(LEFT(IFERROR(INDEX(Sheet5!$C$2:$C$1300,MATCH($A124,Sheet5!$A$2:$A$1300,0)),"-"),FIND(",",IFERROR(INDEX(Sheet5!$C$2:$C$1300,MATCH($A124,Sheet5!$A$2:$A$1300,0)),"-"),1)-1),IFERROR(INDEX(Sheet5!$C$2:$C$1300,MATCH($A124,Sheet5!$A$2:$A$1300,0)),"-"))</f>
        <v>-</v>
      </c>
      <c r="C124" s="187">
        <f>IFERROR(INDEX(Lookup!$BH$9:$BH$3000,MATCH($A124,Lookup!$A$9:$A$3000,0)),0)</f>
        <v>0</v>
      </c>
      <c r="D124" s="187">
        <f>IFERROR(INDEX(Lookup!$BJ$9:$BJ$3000,MATCH($A124,Lookup!$A$9:$A$3000,0)),0)</f>
        <v>0</v>
      </c>
      <c r="E124" s="202">
        <f t="shared" si="9"/>
        <v>0</v>
      </c>
      <c r="O124" s="182">
        <f t="shared" si="8"/>
        <v>0</v>
      </c>
    </row>
    <row r="125" spans="1:15" hidden="1" x14ac:dyDescent="0.2">
      <c r="A125" s="185">
        <f>'22'!A94</f>
        <v>0</v>
      </c>
      <c r="B125" t="str">
        <f>IFERROR(LEFT(IFERROR(INDEX(Sheet5!$C$2:$C$1300,MATCH($A125,Sheet5!$A$2:$A$1300,0)),"-"),FIND(",",IFERROR(INDEX(Sheet5!$C$2:$C$1300,MATCH($A125,Sheet5!$A$2:$A$1300,0)),"-"),1)-1),IFERROR(INDEX(Sheet5!$C$2:$C$1300,MATCH($A125,Sheet5!$A$2:$A$1300,0)),"-"))</f>
        <v>-</v>
      </c>
      <c r="C125" s="187">
        <f>IFERROR(INDEX(Lookup!$BH$9:$BH$3000,MATCH($A125,Lookup!$A$9:$A$3000,0)),0)</f>
        <v>0</v>
      </c>
      <c r="D125" s="187">
        <f>IFERROR(INDEX(Lookup!$BJ$9:$BJ$3000,MATCH($A125,Lookup!$A$9:$A$3000,0)),0)</f>
        <v>0</v>
      </c>
      <c r="E125" s="202">
        <f t="shared" si="9"/>
        <v>0</v>
      </c>
      <c r="O125" s="182">
        <f t="shared" si="8"/>
        <v>0</v>
      </c>
    </row>
    <row r="126" spans="1:15" hidden="1" x14ac:dyDescent="0.2">
      <c r="A126" s="185">
        <f>'22'!A95</f>
        <v>0</v>
      </c>
      <c r="B126" t="str">
        <f>IFERROR(LEFT(IFERROR(INDEX(Sheet5!$C$2:$C$1300,MATCH($A126,Sheet5!$A$2:$A$1300,0)),"-"),FIND(",",IFERROR(INDEX(Sheet5!$C$2:$C$1300,MATCH($A126,Sheet5!$A$2:$A$1300,0)),"-"),1)-1),IFERROR(INDEX(Sheet5!$C$2:$C$1300,MATCH($A126,Sheet5!$A$2:$A$1300,0)),"-"))</f>
        <v>-</v>
      </c>
      <c r="C126" s="187">
        <f>IFERROR(INDEX(Lookup!$BH$9:$BH$3000,MATCH($A126,Lookup!$A$9:$A$3000,0)),0)</f>
        <v>0</v>
      </c>
      <c r="D126" s="187">
        <f>IFERROR(INDEX(Lookup!$BJ$9:$BJ$3000,MATCH($A126,Lookup!$A$9:$A$3000,0)),0)</f>
        <v>0</v>
      </c>
      <c r="E126" s="202">
        <f t="shared" si="9"/>
        <v>0</v>
      </c>
      <c r="O126" s="182">
        <f t="shared" si="8"/>
        <v>0</v>
      </c>
    </row>
    <row r="127" spans="1:15" hidden="1" x14ac:dyDescent="0.2">
      <c r="A127" s="185">
        <f>'22'!A96</f>
        <v>0</v>
      </c>
      <c r="B127" t="str">
        <f>IFERROR(LEFT(IFERROR(INDEX(Sheet5!$C$2:$C$1300,MATCH($A127,Sheet5!$A$2:$A$1300,0)),"-"),FIND(",",IFERROR(INDEX(Sheet5!$C$2:$C$1300,MATCH($A127,Sheet5!$A$2:$A$1300,0)),"-"),1)-1),IFERROR(INDEX(Sheet5!$C$2:$C$1300,MATCH($A127,Sheet5!$A$2:$A$1300,0)),"-"))</f>
        <v>-</v>
      </c>
      <c r="C127" s="187">
        <f>IFERROR(INDEX(Lookup!$BH$9:$BH$3000,MATCH($A127,Lookup!$A$9:$A$3000,0)),0)</f>
        <v>0</v>
      </c>
      <c r="D127" s="187">
        <f>IFERROR(INDEX(Lookup!$BJ$9:$BJ$3000,MATCH($A127,Lookup!$A$9:$A$3000,0)),0)</f>
        <v>0</v>
      </c>
      <c r="E127" s="202">
        <f t="shared" si="9"/>
        <v>0</v>
      </c>
      <c r="O127" s="182">
        <f t="shared" si="8"/>
        <v>0</v>
      </c>
    </row>
    <row r="128" spans="1:15" hidden="1" x14ac:dyDescent="0.2">
      <c r="A128" s="185">
        <f>'22'!A97</f>
        <v>0</v>
      </c>
      <c r="B128" t="str">
        <f>IFERROR(LEFT(IFERROR(INDEX(Sheet5!$C$2:$C$1300,MATCH($A128,Sheet5!$A$2:$A$1300,0)),"-"),FIND(",",IFERROR(INDEX(Sheet5!$C$2:$C$1300,MATCH($A128,Sheet5!$A$2:$A$1300,0)),"-"),1)-1),IFERROR(INDEX(Sheet5!$C$2:$C$1300,MATCH($A128,Sheet5!$A$2:$A$1300,0)),"-"))</f>
        <v>-</v>
      </c>
      <c r="C128" s="187">
        <f>IFERROR(INDEX(Lookup!$BH$9:$BH$3000,MATCH($A128,Lookup!$A$9:$A$3000,0)),0)</f>
        <v>0</v>
      </c>
      <c r="D128" s="187">
        <f>IFERROR(INDEX(Lookup!$BJ$9:$BJ$3000,MATCH($A128,Lookup!$A$9:$A$3000,0)),0)</f>
        <v>0</v>
      </c>
      <c r="E128" s="202">
        <f t="shared" si="9"/>
        <v>0</v>
      </c>
      <c r="O128" s="182">
        <f t="shared" si="8"/>
        <v>0</v>
      </c>
    </row>
    <row r="129" spans="1:15" hidden="1" x14ac:dyDescent="0.2">
      <c r="A129" s="185">
        <f>'22'!A98</f>
        <v>0</v>
      </c>
      <c r="B129" t="str">
        <f>IFERROR(LEFT(IFERROR(INDEX(Sheet5!$C$2:$C$1300,MATCH($A129,Sheet5!$A$2:$A$1300,0)),"-"),FIND(",",IFERROR(INDEX(Sheet5!$C$2:$C$1300,MATCH($A129,Sheet5!$A$2:$A$1300,0)),"-"),1)-1),IFERROR(INDEX(Sheet5!$C$2:$C$1300,MATCH($A129,Sheet5!$A$2:$A$1300,0)),"-"))</f>
        <v>-</v>
      </c>
      <c r="C129" s="187">
        <f>IFERROR(INDEX(Lookup!$BH$9:$BH$3000,MATCH($A129,Lookup!$A$9:$A$3000,0)),0)</f>
        <v>0</v>
      </c>
      <c r="D129" s="187">
        <f>IFERROR(INDEX(Lookup!$BJ$9:$BJ$3000,MATCH($A129,Lookup!$A$9:$A$3000,0)),0)</f>
        <v>0</v>
      </c>
      <c r="E129" s="202">
        <f t="shared" si="9"/>
        <v>0</v>
      </c>
      <c r="O129" s="182">
        <f t="shared" si="8"/>
        <v>0</v>
      </c>
    </row>
    <row r="130" spans="1:15" hidden="1" x14ac:dyDescent="0.2">
      <c r="A130" s="185">
        <f>'22'!A99</f>
        <v>0</v>
      </c>
      <c r="B130" t="str">
        <f>IFERROR(LEFT(IFERROR(INDEX(Sheet5!$C$2:$C$1300,MATCH($A130,Sheet5!$A$2:$A$1300,0)),"-"),FIND(",",IFERROR(INDEX(Sheet5!$C$2:$C$1300,MATCH($A130,Sheet5!$A$2:$A$1300,0)),"-"),1)-1),IFERROR(INDEX(Sheet5!$C$2:$C$1300,MATCH($A130,Sheet5!$A$2:$A$1300,0)),"-"))</f>
        <v>-</v>
      </c>
      <c r="C130" s="187">
        <f>IFERROR(INDEX(Lookup!$BH$9:$BH$3000,MATCH($A130,Lookup!$A$9:$A$3000,0)),0)</f>
        <v>0</v>
      </c>
      <c r="D130" s="187">
        <f>IFERROR(INDEX(Lookup!$BJ$9:$BJ$3000,MATCH($A130,Lookup!$A$9:$A$3000,0)),0)</f>
        <v>0</v>
      </c>
      <c r="E130" s="202">
        <f t="shared" si="9"/>
        <v>0</v>
      </c>
      <c r="O130" s="182">
        <f t="shared" si="8"/>
        <v>0</v>
      </c>
    </row>
    <row r="131" spans="1:15" hidden="1" x14ac:dyDescent="0.2">
      <c r="A131" s="185">
        <f>'22'!A100</f>
        <v>0</v>
      </c>
      <c r="B131" t="str">
        <f>IFERROR(LEFT(IFERROR(INDEX(Sheet5!$C$2:$C$1300,MATCH($A131,Sheet5!$A$2:$A$1300,0)),"-"),FIND(",",IFERROR(INDEX(Sheet5!$C$2:$C$1300,MATCH($A131,Sheet5!$A$2:$A$1300,0)),"-"),1)-1),IFERROR(INDEX(Sheet5!$C$2:$C$1300,MATCH($A131,Sheet5!$A$2:$A$1300,0)),"-"))</f>
        <v>-</v>
      </c>
      <c r="C131" s="187">
        <f>IFERROR(INDEX(Lookup!$BH$9:$BH$3000,MATCH($A131,Lookup!$A$9:$A$3000,0)),0)</f>
        <v>0</v>
      </c>
      <c r="D131" s="187">
        <f>IFERROR(INDEX(Lookup!$BJ$9:$BJ$3000,MATCH($A131,Lookup!$A$9:$A$3000,0)),0)</f>
        <v>0</v>
      </c>
      <c r="E131" s="202">
        <f t="shared" si="9"/>
        <v>0</v>
      </c>
      <c r="O131" s="182">
        <f t="shared" si="8"/>
        <v>0</v>
      </c>
    </row>
    <row r="132" spans="1:15" hidden="1" x14ac:dyDescent="0.2">
      <c r="A132" s="185">
        <f>'22'!A101</f>
        <v>0</v>
      </c>
      <c r="B132" t="str">
        <f>IFERROR(LEFT(IFERROR(INDEX(Sheet5!$C$2:$C$1300,MATCH($A132,Sheet5!$A$2:$A$1300,0)),"-"),FIND(",",IFERROR(INDEX(Sheet5!$C$2:$C$1300,MATCH($A132,Sheet5!$A$2:$A$1300,0)),"-"),1)-1),IFERROR(INDEX(Sheet5!$C$2:$C$1300,MATCH($A132,Sheet5!$A$2:$A$1300,0)),"-"))</f>
        <v>-</v>
      </c>
      <c r="C132" s="187">
        <f>IFERROR(INDEX(Lookup!$BH$9:$BH$3000,MATCH($A132,Lookup!$A$9:$A$3000,0)),0)</f>
        <v>0</v>
      </c>
      <c r="D132" s="187">
        <f>IFERROR(INDEX(Lookup!$BJ$9:$BJ$3000,MATCH($A132,Lookup!$A$9:$A$3000,0)),0)</f>
        <v>0</v>
      </c>
      <c r="E132" s="202">
        <f t="shared" si="9"/>
        <v>0</v>
      </c>
      <c r="O132" s="182">
        <f t="shared" si="8"/>
        <v>0</v>
      </c>
    </row>
    <row r="133" spans="1:15" hidden="1" x14ac:dyDescent="0.2">
      <c r="A133" s="185">
        <f>'22'!A102</f>
        <v>0</v>
      </c>
      <c r="B133" t="str">
        <f>IFERROR(LEFT(IFERROR(INDEX(Sheet5!$C$2:$C$1300,MATCH($A133,Sheet5!$A$2:$A$1300,0)),"-"),FIND(",",IFERROR(INDEX(Sheet5!$C$2:$C$1300,MATCH($A133,Sheet5!$A$2:$A$1300,0)),"-"),1)-1),IFERROR(INDEX(Sheet5!$C$2:$C$1300,MATCH($A133,Sheet5!$A$2:$A$1300,0)),"-"))</f>
        <v>-</v>
      </c>
      <c r="C133" s="187">
        <f>IFERROR(INDEX(Lookup!$BH$9:$BH$3000,MATCH($A133,Lookup!$A$9:$A$3000,0)),0)</f>
        <v>0</v>
      </c>
      <c r="D133" s="187">
        <f>IFERROR(INDEX(Lookup!$BJ$9:$BJ$3000,MATCH($A133,Lookup!$A$9:$A$3000,0)),0)</f>
        <v>0</v>
      </c>
      <c r="E133" s="202">
        <f t="shared" si="9"/>
        <v>0</v>
      </c>
      <c r="O133" s="182">
        <f t="shared" si="8"/>
        <v>0</v>
      </c>
    </row>
    <row r="134" spans="1:15" hidden="1" x14ac:dyDescent="0.2">
      <c r="A134" s="185">
        <f>'22'!A103</f>
        <v>0</v>
      </c>
      <c r="B134" t="str">
        <f>IFERROR(LEFT(IFERROR(INDEX(Sheet5!$C$2:$C$1300,MATCH($A134,Sheet5!$A$2:$A$1300,0)),"-"),FIND(",",IFERROR(INDEX(Sheet5!$C$2:$C$1300,MATCH($A134,Sheet5!$A$2:$A$1300,0)),"-"),1)-1),IFERROR(INDEX(Sheet5!$C$2:$C$1300,MATCH($A134,Sheet5!$A$2:$A$1300,0)),"-"))</f>
        <v>-</v>
      </c>
      <c r="C134" s="187">
        <f>IFERROR(INDEX(Lookup!$BH$9:$BH$3000,MATCH($A134,Lookup!$A$9:$A$3000,0)),0)</f>
        <v>0</v>
      </c>
      <c r="D134" s="187">
        <f>IFERROR(INDEX(Lookup!$BJ$9:$BJ$3000,MATCH($A134,Lookup!$A$9:$A$3000,0)),0)</f>
        <v>0</v>
      </c>
      <c r="E134" s="202">
        <f t="shared" si="9"/>
        <v>0</v>
      </c>
      <c r="O134" s="182">
        <f t="shared" si="8"/>
        <v>0</v>
      </c>
    </row>
    <row r="135" spans="1:15" hidden="1" x14ac:dyDescent="0.2">
      <c r="A135" s="185">
        <f>'22'!A104</f>
        <v>0</v>
      </c>
      <c r="B135" t="str">
        <f>IFERROR(LEFT(IFERROR(INDEX(Sheet5!$C$2:$C$1300,MATCH($A135,Sheet5!$A$2:$A$1300,0)),"-"),FIND(",",IFERROR(INDEX(Sheet5!$C$2:$C$1300,MATCH($A135,Sheet5!$A$2:$A$1300,0)),"-"),1)-1),IFERROR(INDEX(Sheet5!$C$2:$C$1300,MATCH($A135,Sheet5!$A$2:$A$1300,0)),"-"))</f>
        <v>-</v>
      </c>
      <c r="C135" s="187">
        <f>IFERROR(INDEX(Lookup!$BH$9:$BH$3000,MATCH($A135,Lookup!$A$9:$A$3000,0)),0)</f>
        <v>0</v>
      </c>
      <c r="D135" s="187">
        <f>IFERROR(INDEX(Lookup!$BJ$9:$BJ$3000,MATCH($A135,Lookup!$A$9:$A$3000,0)),0)</f>
        <v>0</v>
      </c>
      <c r="E135" s="202">
        <f t="shared" si="9"/>
        <v>0</v>
      </c>
      <c r="O135" s="182">
        <f t="shared" si="8"/>
        <v>0</v>
      </c>
    </row>
    <row r="136" spans="1:15" hidden="1" x14ac:dyDescent="0.2">
      <c r="A136" s="185">
        <f>'22'!A105</f>
        <v>0</v>
      </c>
      <c r="B136" t="str">
        <f>IFERROR(LEFT(IFERROR(INDEX(Sheet5!$C$2:$C$1300,MATCH($A136,Sheet5!$A$2:$A$1300,0)),"-"),FIND(",",IFERROR(INDEX(Sheet5!$C$2:$C$1300,MATCH($A136,Sheet5!$A$2:$A$1300,0)),"-"),1)-1),IFERROR(INDEX(Sheet5!$C$2:$C$1300,MATCH($A136,Sheet5!$A$2:$A$1300,0)),"-"))</f>
        <v>-</v>
      </c>
      <c r="C136" s="187">
        <f>IFERROR(INDEX(Lookup!$BH$9:$BH$3000,MATCH($A136,Lookup!$A$9:$A$3000,0)),0)</f>
        <v>0</v>
      </c>
      <c r="D136" s="187">
        <f>IFERROR(INDEX(Lookup!$BJ$9:$BJ$3000,MATCH($A136,Lookup!$A$9:$A$3000,0)),0)</f>
        <v>0</v>
      </c>
      <c r="E136" s="202">
        <f t="shared" si="9"/>
        <v>0</v>
      </c>
      <c r="O136" s="182">
        <f t="shared" si="8"/>
        <v>0</v>
      </c>
    </row>
    <row r="137" spans="1:15" hidden="1" x14ac:dyDescent="0.2">
      <c r="A137" s="185">
        <f>'22'!A106</f>
        <v>0</v>
      </c>
      <c r="B137" t="str">
        <f>IFERROR(LEFT(IFERROR(INDEX(Sheet5!$C$2:$C$1300,MATCH($A137,Sheet5!$A$2:$A$1300,0)),"-"),FIND(",",IFERROR(INDEX(Sheet5!$C$2:$C$1300,MATCH($A137,Sheet5!$A$2:$A$1300,0)),"-"),1)-1),IFERROR(INDEX(Sheet5!$C$2:$C$1300,MATCH($A137,Sheet5!$A$2:$A$1300,0)),"-"))</f>
        <v>-</v>
      </c>
      <c r="C137" s="187">
        <f>IFERROR(INDEX(Lookup!$BH$9:$BH$3000,MATCH($A137,Lookup!$A$9:$A$3000,0)),0)</f>
        <v>0</v>
      </c>
      <c r="D137" s="187">
        <f>IFERROR(INDEX(Lookup!$BJ$9:$BJ$3000,MATCH($A137,Lookup!$A$9:$A$3000,0)),0)</f>
        <v>0</v>
      </c>
      <c r="E137" s="202">
        <f t="shared" si="9"/>
        <v>0</v>
      </c>
      <c r="O137" s="182">
        <f t="shared" si="8"/>
        <v>0</v>
      </c>
    </row>
    <row r="138" spans="1:15" hidden="1" x14ac:dyDescent="0.2">
      <c r="A138" s="185">
        <f>'22'!A107</f>
        <v>0</v>
      </c>
      <c r="B138" t="str">
        <f>IFERROR(LEFT(IFERROR(INDEX(Sheet5!$C$2:$C$1300,MATCH($A138,Sheet5!$A$2:$A$1300,0)),"-"),FIND(",",IFERROR(INDEX(Sheet5!$C$2:$C$1300,MATCH($A138,Sheet5!$A$2:$A$1300,0)),"-"),1)-1),IFERROR(INDEX(Sheet5!$C$2:$C$1300,MATCH($A138,Sheet5!$A$2:$A$1300,0)),"-"))</f>
        <v>-</v>
      </c>
      <c r="C138" s="187">
        <f>IFERROR(INDEX(Lookup!$BH$9:$BH$3000,MATCH($A138,Lookup!$A$9:$A$3000,0)),0)</f>
        <v>0</v>
      </c>
      <c r="D138" s="187">
        <f>IFERROR(INDEX(Lookup!$BJ$9:$BJ$3000,MATCH($A138,Lookup!$A$9:$A$3000,0)),0)</f>
        <v>0</v>
      </c>
      <c r="E138" s="202">
        <f t="shared" si="9"/>
        <v>0</v>
      </c>
      <c r="O138" s="182">
        <f t="shared" si="8"/>
        <v>0</v>
      </c>
    </row>
    <row r="139" spans="1:15" x14ac:dyDescent="0.2">
      <c r="A139" s="185"/>
      <c r="B139" s="185" t="s">
        <v>1016</v>
      </c>
      <c r="C139" s="187">
        <f>SUM(C33:C138)</f>
        <v>338270.55</v>
      </c>
      <c r="D139" s="187">
        <f>SUM(D33:D138)</f>
        <v>302263.03000000014</v>
      </c>
      <c r="E139" s="183">
        <f>+C139-D139</f>
        <v>36007.519999999844</v>
      </c>
      <c r="O139" s="182">
        <v>1</v>
      </c>
    </row>
    <row r="140" spans="1:15" x14ac:dyDescent="0.2">
      <c r="A140" s="188" t="s">
        <v>1649</v>
      </c>
      <c r="B140" s="188"/>
      <c r="C140" s="187"/>
      <c r="D140" s="187"/>
      <c r="E140" s="183"/>
      <c r="O140" s="182">
        <v>1</v>
      </c>
    </row>
    <row r="141" spans="1:15" x14ac:dyDescent="0.2">
      <c r="A141" s="185"/>
      <c r="B141" s="188" t="s">
        <v>1629</v>
      </c>
      <c r="C141" s="187"/>
      <c r="D141" s="187"/>
      <c r="E141" s="183">
        <f>+C141-D141</f>
        <v>0</v>
      </c>
      <c r="O141" s="182">
        <v>1</v>
      </c>
    </row>
    <row r="142" spans="1:15" hidden="1" x14ac:dyDescent="0.2">
      <c r="A142" s="185">
        <f>'23'!A2</f>
        <v>0</v>
      </c>
      <c r="B142" t="str">
        <f>IFERROR(LEFT(IFERROR(INDEX(Sheet5!$C$2:$C$1300,MATCH($A142,Sheet5!$A$2:$A$1300,0)),"-"),FIND(",",IFERROR(INDEX(Sheet5!$C$2:$C$1300,MATCH($A142,Sheet5!$A$2:$A$1300,0)),"-"),1)-1),IFERROR(INDEX(Sheet5!$C$2:$C$1300,MATCH($A142,Sheet5!$A$2:$A$1300,0)),"-"))</f>
        <v>-</v>
      </c>
      <c r="C142" s="187">
        <f>IFERROR(INDEX(Lookup!$BH$9:$BH$3000,MATCH($A142,Lookup!$A$9:$A$3000,0)),0)</f>
        <v>0</v>
      </c>
      <c r="D142" s="187">
        <f>IFERROR(INDEX(Lookup!$BJ$9:$BJ$3000,MATCH($A142,Lookup!$A$9:$A$3000,0)),0)</f>
        <v>0</v>
      </c>
      <c r="E142" s="202">
        <f t="shared" ref="E142:E234" si="10">+C142-D142</f>
        <v>0</v>
      </c>
      <c r="O142" s="182">
        <f t="shared" si="8"/>
        <v>0</v>
      </c>
    </row>
    <row r="143" spans="1:15" hidden="1" x14ac:dyDescent="0.2">
      <c r="A143" s="185">
        <f>'23'!A3</f>
        <v>0</v>
      </c>
      <c r="B143" t="str">
        <f>IFERROR(LEFT(IFERROR(INDEX(Sheet5!$C$2:$C$1300,MATCH($A143,Sheet5!$A$2:$A$1300,0)),"-"),FIND(",",IFERROR(INDEX(Sheet5!$C$2:$C$1300,MATCH($A143,Sheet5!$A$2:$A$1300,0)),"-"),1)-1),IFERROR(INDEX(Sheet5!$C$2:$C$1300,MATCH($A143,Sheet5!$A$2:$A$1300,0)),"-"))</f>
        <v>-</v>
      </c>
      <c r="C143" s="187">
        <f>IFERROR(INDEX(Lookup!$BH$9:$BH$3000,MATCH($A143,Lookup!$A$9:$A$3000,0)),0)</f>
        <v>0</v>
      </c>
      <c r="D143" s="187">
        <f>IFERROR(INDEX(Lookup!$BJ$9:$BJ$3000,MATCH($A143,Lookup!$A$9:$A$3000,0)),0)</f>
        <v>0</v>
      </c>
      <c r="E143" s="202">
        <f t="shared" ref="E143:E150" si="11">+C143-D143</f>
        <v>0</v>
      </c>
      <c r="O143" s="182">
        <f t="shared" si="8"/>
        <v>0</v>
      </c>
    </row>
    <row r="144" spans="1:15" hidden="1" x14ac:dyDescent="0.2">
      <c r="A144" s="185">
        <f>'23'!A4</f>
        <v>0</v>
      </c>
      <c r="B144" t="str">
        <f>IFERROR(LEFT(IFERROR(INDEX(Sheet5!$C$2:$C$1300,MATCH($A144,Sheet5!$A$2:$A$1300,0)),"-"),FIND(",",IFERROR(INDEX(Sheet5!$C$2:$C$1300,MATCH($A144,Sheet5!$A$2:$A$1300,0)),"-"),1)-1),IFERROR(INDEX(Sheet5!$C$2:$C$1300,MATCH($A144,Sheet5!$A$2:$A$1300,0)),"-"))</f>
        <v>-</v>
      </c>
      <c r="C144" s="187">
        <f>IFERROR(INDEX(Lookup!$BH$9:$BH$3000,MATCH($A144,Lookup!$A$9:$A$3000,0)),0)</f>
        <v>0</v>
      </c>
      <c r="D144" s="187">
        <f>IFERROR(INDEX(Lookup!$BJ$9:$BJ$3000,MATCH($A144,Lookup!$A$9:$A$3000,0)),0)</f>
        <v>0</v>
      </c>
      <c r="E144" s="202">
        <f t="shared" si="11"/>
        <v>0</v>
      </c>
      <c r="O144" s="182">
        <f t="shared" ref="O144:O206" si="12">+IF(A144&gt;0,1,0)</f>
        <v>0</v>
      </c>
    </row>
    <row r="145" spans="1:15" hidden="1" x14ac:dyDescent="0.2">
      <c r="A145" s="185">
        <f>'23'!A5</f>
        <v>0</v>
      </c>
      <c r="B145" t="str">
        <f>IFERROR(LEFT(IFERROR(INDEX(Sheet5!$C$2:$C$1300,MATCH($A145,Sheet5!$A$2:$A$1300,0)),"-"),FIND(",",IFERROR(INDEX(Sheet5!$C$2:$C$1300,MATCH($A145,Sheet5!$A$2:$A$1300,0)),"-"),1)-1),IFERROR(INDEX(Sheet5!$C$2:$C$1300,MATCH($A145,Sheet5!$A$2:$A$1300,0)),"-"))</f>
        <v>-</v>
      </c>
      <c r="C145" s="187">
        <f>IFERROR(INDEX(Lookup!$BH$9:$BH$3000,MATCH($A145,Lookup!$A$9:$A$3000,0)),0)</f>
        <v>0</v>
      </c>
      <c r="D145" s="187">
        <f>IFERROR(INDEX(Lookup!$BJ$9:$BJ$3000,MATCH($A145,Lookup!$A$9:$A$3000,0)),0)</f>
        <v>0</v>
      </c>
      <c r="E145" s="202">
        <f t="shared" si="11"/>
        <v>0</v>
      </c>
      <c r="O145" s="182">
        <f t="shared" si="12"/>
        <v>0</v>
      </c>
    </row>
    <row r="146" spans="1:15" hidden="1" x14ac:dyDescent="0.2">
      <c r="A146" s="185">
        <f>'23'!A6</f>
        <v>0</v>
      </c>
      <c r="B146" t="str">
        <f>IFERROR(LEFT(IFERROR(INDEX(Sheet5!$C$2:$C$1300,MATCH($A146,Sheet5!$A$2:$A$1300,0)),"-"),FIND(",",IFERROR(INDEX(Sheet5!$C$2:$C$1300,MATCH($A146,Sheet5!$A$2:$A$1300,0)),"-"),1)-1),IFERROR(INDEX(Sheet5!$C$2:$C$1300,MATCH($A146,Sheet5!$A$2:$A$1300,0)),"-"))</f>
        <v>-</v>
      </c>
      <c r="C146" s="187">
        <f>IFERROR(INDEX(Lookup!$BH$9:$BH$3000,MATCH($A146,Lookup!$A$9:$A$3000,0)),0)</f>
        <v>0</v>
      </c>
      <c r="D146" s="187">
        <f>IFERROR(INDEX(Lookup!$BJ$9:$BJ$3000,MATCH($A146,Lookup!$A$9:$A$3000,0)),0)</f>
        <v>0</v>
      </c>
      <c r="E146" s="202">
        <f t="shared" si="11"/>
        <v>0</v>
      </c>
      <c r="O146" s="182">
        <f t="shared" si="12"/>
        <v>0</v>
      </c>
    </row>
    <row r="147" spans="1:15" hidden="1" x14ac:dyDescent="0.2">
      <c r="A147" s="185">
        <f>'23'!A7</f>
        <v>0</v>
      </c>
      <c r="B147" t="str">
        <f>IFERROR(LEFT(IFERROR(INDEX(Sheet5!$C$2:$C$1300,MATCH($A147,Sheet5!$A$2:$A$1300,0)),"-"),FIND(",",IFERROR(INDEX(Sheet5!$C$2:$C$1300,MATCH($A147,Sheet5!$A$2:$A$1300,0)),"-"),1)-1),IFERROR(INDEX(Sheet5!$C$2:$C$1300,MATCH($A147,Sheet5!$A$2:$A$1300,0)),"-"))</f>
        <v>-</v>
      </c>
      <c r="C147" s="187">
        <f>IFERROR(INDEX(Lookup!$BH$9:$BH$3000,MATCH($A147,Lookup!$A$9:$A$3000,0)),0)</f>
        <v>0</v>
      </c>
      <c r="D147" s="187">
        <f>IFERROR(INDEX(Lookup!$BJ$9:$BJ$3000,MATCH($A147,Lookup!$A$9:$A$3000,0)),0)</f>
        <v>0</v>
      </c>
      <c r="E147" s="202">
        <f t="shared" si="11"/>
        <v>0</v>
      </c>
      <c r="O147" s="182">
        <f t="shared" si="12"/>
        <v>0</v>
      </c>
    </row>
    <row r="148" spans="1:15" hidden="1" x14ac:dyDescent="0.2">
      <c r="A148" s="185">
        <f>'23'!A8</f>
        <v>0</v>
      </c>
      <c r="B148" t="str">
        <f>IFERROR(LEFT(IFERROR(INDEX(Sheet5!$C$2:$C$1300,MATCH($A148,Sheet5!$A$2:$A$1300,0)),"-"),FIND(",",IFERROR(INDEX(Sheet5!$C$2:$C$1300,MATCH($A148,Sheet5!$A$2:$A$1300,0)),"-"),1)-1),IFERROR(INDEX(Sheet5!$C$2:$C$1300,MATCH($A148,Sheet5!$A$2:$A$1300,0)),"-"))</f>
        <v>-</v>
      </c>
      <c r="C148" s="187">
        <f>IFERROR(INDEX(Lookup!$BH$9:$BH$3000,MATCH($A148,Lookup!$A$9:$A$3000,0)),0)</f>
        <v>0</v>
      </c>
      <c r="D148" s="187">
        <f>IFERROR(INDEX(Lookup!$BJ$9:$BJ$3000,MATCH($A148,Lookup!$A$9:$A$3000,0)),0)</f>
        <v>0</v>
      </c>
      <c r="E148" s="202">
        <f t="shared" si="11"/>
        <v>0</v>
      </c>
      <c r="O148" s="182">
        <f t="shared" si="12"/>
        <v>0</v>
      </c>
    </row>
    <row r="149" spans="1:15" hidden="1" x14ac:dyDescent="0.2">
      <c r="A149" s="185">
        <f>'23'!A9</f>
        <v>0</v>
      </c>
      <c r="B149" t="str">
        <f>IFERROR(LEFT(IFERROR(INDEX(Sheet5!$C$2:$C$1300,MATCH($A149,Sheet5!$A$2:$A$1300,0)),"-"),FIND(",",IFERROR(INDEX(Sheet5!$C$2:$C$1300,MATCH($A149,Sheet5!$A$2:$A$1300,0)),"-"),1)-1),IFERROR(INDEX(Sheet5!$C$2:$C$1300,MATCH($A149,Sheet5!$A$2:$A$1300,0)),"-"))</f>
        <v>-</v>
      </c>
      <c r="C149" s="187">
        <f>IFERROR(INDEX(Lookup!$BH$9:$BH$3000,MATCH($A149,Lookup!$A$9:$A$3000,0)),0)</f>
        <v>0</v>
      </c>
      <c r="D149" s="187">
        <f>IFERROR(INDEX(Lookup!$BJ$9:$BJ$3000,MATCH($A149,Lookup!$A$9:$A$3000,0)),0)</f>
        <v>0</v>
      </c>
      <c r="E149" s="202">
        <f t="shared" si="11"/>
        <v>0</v>
      </c>
      <c r="O149" s="182">
        <f t="shared" si="12"/>
        <v>0</v>
      </c>
    </row>
    <row r="150" spans="1:15" hidden="1" x14ac:dyDescent="0.2">
      <c r="A150" s="185">
        <f>'23'!A10</f>
        <v>0</v>
      </c>
      <c r="B150" t="str">
        <f>IFERROR(LEFT(IFERROR(INDEX(Sheet5!$C$2:$C$1300,MATCH($A150,Sheet5!$A$2:$A$1300,0)),"-"),FIND(",",IFERROR(INDEX(Sheet5!$C$2:$C$1300,MATCH($A150,Sheet5!$A$2:$A$1300,0)),"-"),1)-1),IFERROR(INDEX(Sheet5!$C$2:$C$1300,MATCH($A150,Sheet5!$A$2:$A$1300,0)),"-"))</f>
        <v>-</v>
      </c>
      <c r="C150" s="187">
        <f>IFERROR(INDEX(Lookup!$BH$9:$BH$3000,MATCH($A150,Lookup!$A$9:$A$3000,0)),0)</f>
        <v>0</v>
      </c>
      <c r="D150" s="187">
        <f>IFERROR(INDEX(Lookup!$BJ$9:$BJ$3000,MATCH($A150,Lookup!$A$9:$A$3000,0)),0)</f>
        <v>0</v>
      </c>
      <c r="E150" s="202">
        <f t="shared" si="11"/>
        <v>0</v>
      </c>
      <c r="O150" s="182">
        <f t="shared" si="12"/>
        <v>0</v>
      </c>
    </row>
    <row r="151" spans="1:15" hidden="1" x14ac:dyDescent="0.2">
      <c r="A151" s="185">
        <f>'23'!A11</f>
        <v>0</v>
      </c>
      <c r="B151" t="str">
        <f>IFERROR(LEFT(IFERROR(INDEX(Sheet5!$C$2:$C$1300,MATCH($A151,Sheet5!$A$2:$A$1300,0)),"-"),FIND(",",IFERROR(INDEX(Sheet5!$C$2:$C$1300,MATCH($A151,Sheet5!$A$2:$A$1300,0)),"-"),1)-1),IFERROR(INDEX(Sheet5!$C$2:$C$1300,MATCH($A151,Sheet5!$A$2:$A$1300,0)),"-"))</f>
        <v>-</v>
      </c>
      <c r="C151" s="187">
        <f>IFERROR(INDEX(Lookup!$BH$9:$BH$3000,MATCH($A151,Lookup!$A$9:$A$3000,0)),0)</f>
        <v>0</v>
      </c>
      <c r="D151" s="187">
        <f>IFERROR(INDEX(Lookup!$BJ$9:$BJ$3000,MATCH($A151,Lookup!$A$9:$A$3000,0)),0)</f>
        <v>0</v>
      </c>
      <c r="E151" s="202">
        <f t="shared" ref="E151:E163" si="13">+C151-D151</f>
        <v>0</v>
      </c>
      <c r="O151" s="182">
        <f t="shared" si="12"/>
        <v>0</v>
      </c>
    </row>
    <row r="152" spans="1:15" hidden="1" x14ac:dyDescent="0.2">
      <c r="A152" s="185">
        <f>'23'!A12</f>
        <v>0</v>
      </c>
      <c r="B152" t="str">
        <f>IFERROR(LEFT(IFERROR(INDEX(Sheet5!$C$2:$C$1300,MATCH($A152,Sheet5!$A$2:$A$1300,0)),"-"),FIND(",",IFERROR(INDEX(Sheet5!$C$2:$C$1300,MATCH($A152,Sheet5!$A$2:$A$1300,0)),"-"),1)-1),IFERROR(INDEX(Sheet5!$C$2:$C$1300,MATCH($A152,Sheet5!$A$2:$A$1300,0)),"-"))</f>
        <v>-</v>
      </c>
      <c r="C152" s="187">
        <f>IFERROR(INDEX(Lookup!$BH$9:$BH$3000,MATCH($A152,Lookup!$A$9:$A$3000,0)),0)</f>
        <v>0</v>
      </c>
      <c r="D152" s="187">
        <f>IFERROR(INDEX(Lookup!$BJ$9:$BJ$3000,MATCH($A152,Lookup!$A$9:$A$3000,0)),0)</f>
        <v>0</v>
      </c>
      <c r="E152" s="202">
        <f t="shared" si="13"/>
        <v>0</v>
      </c>
      <c r="O152" s="182">
        <f t="shared" si="12"/>
        <v>0</v>
      </c>
    </row>
    <row r="153" spans="1:15" hidden="1" x14ac:dyDescent="0.2">
      <c r="A153" s="185">
        <f>'23'!A13</f>
        <v>0</v>
      </c>
      <c r="B153" t="str">
        <f>IFERROR(LEFT(IFERROR(INDEX(Sheet5!$C$2:$C$1300,MATCH($A153,Sheet5!$A$2:$A$1300,0)),"-"),FIND(",",IFERROR(INDEX(Sheet5!$C$2:$C$1300,MATCH($A153,Sheet5!$A$2:$A$1300,0)),"-"),1)-1),IFERROR(INDEX(Sheet5!$C$2:$C$1300,MATCH($A153,Sheet5!$A$2:$A$1300,0)),"-"))</f>
        <v>-</v>
      </c>
      <c r="C153" s="187">
        <f>IFERROR(INDEX(Lookup!$BH$9:$BH$3000,MATCH($A153,Lookup!$A$9:$A$3000,0)),0)</f>
        <v>0</v>
      </c>
      <c r="D153" s="187">
        <f>IFERROR(INDEX(Lookup!$BJ$9:$BJ$3000,MATCH($A153,Lookup!$A$9:$A$3000,0)),0)</f>
        <v>0</v>
      </c>
      <c r="E153" s="202">
        <f t="shared" si="13"/>
        <v>0</v>
      </c>
      <c r="O153" s="182">
        <f t="shared" si="12"/>
        <v>0</v>
      </c>
    </row>
    <row r="154" spans="1:15" hidden="1" x14ac:dyDescent="0.2">
      <c r="A154" s="185">
        <f>'23'!A14</f>
        <v>0</v>
      </c>
      <c r="B154" t="str">
        <f>IFERROR(LEFT(IFERROR(INDEX(Sheet5!$C$2:$C$1300,MATCH($A154,Sheet5!$A$2:$A$1300,0)),"-"),FIND(",",IFERROR(INDEX(Sheet5!$C$2:$C$1300,MATCH($A154,Sheet5!$A$2:$A$1300,0)),"-"),1)-1),IFERROR(INDEX(Sheet5!$C$2:$C$1300,MATCH($A154,Sheet5!$A$2:$A$1300,0)),"-"))</f>
        <v>-</v>
      </c>
      <c r="C154" s="187">
        <f>IFERROR(INDEX(Lookup!$BH$9:$BH$3000,MATCH($A154,Lookup!$A$9:$A$3000,0)),0)</f>
        <v>0</v>
      </c>
      <c r="D154" s="187">
        <f>IFERROR(INDEX(Lookup!$BJ$9:$BJ$3000,MATCH($A154,Lookup!$A$9:$A$3000,0)),0)</f>
        <v>0</v>
      </c>
      <c r="E154" s="202">
        <f t="shared" si="13"/>
        <v>0</v>
      </c>
      <c r="O154" s="182">
        <f t="shared" si="12"/>
        <v>0</v>
      </c>
    </row>
    <row r="155" spans="1:15" hidden="1" x14ac:dyDescent="0.2">
      <c r="A155" s="185">
        <f>'23'!A15</f>
        <v>0</v>
      </c>
      <c r="B155" t="str">
        <f>IFERROR(LEFT(IFERROR(INDEX(Sheet5!$C$2:$C$1300,MATCH($A155,Sheet5!$A$2:$A$1300,0)),"-"),FIND(",",IFERROR(INDEX(Sheet5!$C$2:$C$1300,MATCH($A155,Sheet5!$A$2:$A$1300,0)),"-"),1)-1),IFERROR(INDEX(Sheet5!$C$2:$C$1300,MATCH($A155,Sheet5!$A$2:$A$1300,0)),"-"))</f>
        <v>-</v>
      </c>
      <c r="C155" s="187">
        <f>IFERROR(INDEX(Lookup!$BH$9:$BH$3000,MATCH($A155,Lookup!$A$9:$A$3000,0)),0)</f>
        <v>0</v>
      </c>
      <c r="D155" s="187">
        <f>IFERROR(INDEX(Lookup!$BJ$9:$BJ$3000,MATCH($A155,Lookup!$A$9:$A$3000,0)),0)</f>
        <v>0</v>
      </c>
      <c r="E155" s="202">
        <f t="shared" si="13"/>
        <v>0</v>
      </c>
      <c r="O155" s="182">
        <f t="shared" si="12"/>
        <v>0</v>
      </c>
    </row>
    <row r="156" spans="1:15" hidden="1" x14ac:dyDescent="0.2">
      <c r="A156" s="185">
        <f>'23'!A16</f>
        <v>0</v>
      </c>
      <c r="B156" t="str">
        <f>IFERROR(LEFT(IFERROR(INDEX(Sheet5!$C$2:$C$1300,MATCH($A156,Sheet5!$A$2:$A$1300,0)),"-"),FIND(",",IFERROR(INDEX(Sheet5!$C$2:$C$1300,MATCH($A156,Sheet5!$A$2:$A$1300,0)),"-"),1)-1),IFERROR(INDEX(Sheet5!$C$2:$C$1300,MATCH($A156,Sheet5!$A$2:$A$1300,0)),"-"))</f>
        <v>-</v>
      </c>
      <c r="C156" s="187">
        <f>IFERROR(INDEX(Lookup!$BH$9:$BH$3000,MATCH($A156,Lookup!$A$9:$A$3000,0)),0)</f>
        <v>0</v>
      </c>
      <c r="D156" s="187">
        <f>IFERROR(INDEX(Lookup!$BJ$9:$BJ$3000,MATCH($A156,Lookup!$A$9:$A$3000,0)),0)</f>
        <v>0</v>
      </c>
      <c r="E156" s="202">
        <f t="shared" si="13"/>
        <v>0</v>
      </c>
      <c r="O156" s="182">
        <f t="shared" si="12"/>
        <v>0</v>
      </c>
    </row>
    <row r="157" spans="1:15" hidden="1" x14ac:dyDescent="0.2">
      <c r="A157" s="185">
        <f>'23'!A17</f>
        <v>0</v>
      </c>
      <c r="B157" t="str">
        <f>IFERROR(LEFT(IFERROR(INDEX(Sheet5!$C$2:$C$1300,MATCH($A157,Sheet5!$A$2:$A$1300,0)),"-"),FIND(",",IFERROR(INDEX(Sheet5!$C$2:$C$1300,MATCH($A157,Sheet5!$A$2:$A$1300,0)),"-"),1)-1),IFERROR(INDEX(Sheet5!$C$2:$C$1300,MATCH($A157,Sheet5!$A$2:$A$1300,0)),"-"))</f>
        <v>-</v>
      </c>
      <c r="C157" s="187">
        <f>IFERROR(INDEX(Lookup!$BH$9:$BH$3000,MATCH($A157,Lookup!$A$9:$A$3000,0)),0)</f>
        <v>0</v>
      </c>
      <c r="D157" s="187">
        <f>IFERROR(INDEX(Lookup!$BJ$9:$BJ$3000,MATCH($A157,Lookup!$A$9:$A$3000,0)),0)</f>
        <v>0</v>
      </c>
      <c r="E157" s="202">
        <f t="shared" si="13"/>
        <v>0</v>
      </c>
      <c r="O157" s="182">
        <f t="shared" si="12"/>
        <v>0</v>
      </c>
    </row>
    <row r="158" spans="1:15" hidden="1" x14ac:dyDescent="0.2">
      <c r="A158" s="185">
        <f>'23'!A18</f>
        <v>0</v>
      </c>
      <c r="B158" t="str">
        <f>IFERROR(LEFT(IFERROR(INDEX(Sheet5!$C$2:$C$1300,MATCH($A158,Sheet5!$A$2:$A$1300,0)),"-"),FIND(",",IFERROR(INDEX(Sheet5!$C$2:$C$1300,MATCH($A158,Sheet5!$A$2:$A$1300,0)),"-"),1)-1),IFERROR(INDEX(Sheet5!$C$2:$C$1300,MATCH($A158,Sheet5!$A$2:$A$1300,0)),"-"))</f>
        <v>-</v>
      </c>
      <c r="C158" s="187">
        <f>IFERROR(INDEX(Lookup!$BH$9:$BH$3000,MATCH($A158,Lookup!$A$9:$A$3000,0)),0)</f>
        <v>0</v>
      </c>
      <c r="D158" s="187">
        <f>IFERROR(INDEX(Lookup!$BJ$9:$BJ$3000,MATCH($A158,Lookup!$A$9:$A$3000,0)),0)</f>
        <v>0</v>
      </c>
      <c r="E158" s="202">
        <f t="shared" si="13"/>
        <v>0</v>
      </c>
      <c r="O158" s="182">
        <f t="shared" si="12"/>
        <v>0</v>
      </c>
    </row>
    <row r="159" spans="1:15" hidden="1" x14ac:dyDescent="0.2">
      <c r="A159" s="185">
        <f>'23'!A19</f>
        <v>0</v>
      </c>
      <c r="B159" t="str">
        <f>IFERROR(LEFT(IFERROR(INDEX(Sheet5!$C$2:$C$1300,MATCH($A159,Sheet5!$A$2:$A$1300,0)),"-"),FIND(",",IFERROR(INDEX(Sheet5!$C$2:$C$1300,MATCH($A159,Sheet5!$A$2:$A$1300,0)),"-"),1)-1),IFERROR(INDEX(Sheet5!$C$2:$C$1300,MATCH($A159,Sheet5!$A$2:$A$1300,0)),"-"))</f>
        <v>-</v>
      </c>
      <c r="C159" s="187">
        <f>IFERROR(INDEX(Lookup!$BH$9:$BH$3000,MATCH($A159,Lookup!$A$9:$A$3000,0)),0)</f>
        <v>0</v>
      </c>
      <c r="D159" s="187">
        <f>IFERROR(INDEX(Lookup!$BJ$9:$BJ$3000,MATCH($A159,Lookup!$A$9:$A$3000,0)),0)</f>
        <v>0</v>
      </c>
      <c r="E159" s="202">
        <f t="shared" si="13"/>
        <v>0</v>
      </c>
      <c r="O159" s="182">
        <f t="shared" si="12"/>
        <v>0</v>
      </c>
    </row>
    <row r="160" spans="1:15" hidden="1" x14ac:dyDescent="0.2">
      <c r="A160" s="185">
        <f>'23'!A20</f>
        <v>0</v>
      </c>
      <c r="B160" t="str">
        <f>IFERROR(LEFT(IFERROR(INDEX(Sheet5!$C$2:$C$1300,MATCH($A160,Sheet5!$A$2:$A$1300,0)),"-"),FIND(",",IFERROR(INDEX(Sheet5!$C$2:$C$1300,MATCH($A160,Sheet5!$A$2:$A$1300,0)),"-"),1)-1),IFERROR(INDEX(Sheet5!$C$2:$C$1300,MATCH($A160,Sheet5!$A$2:$A$1300,0)),"-"))</f>
        <v>-</v>
      </c>
      <c r="C160" s="187">
        <f>IFERROR(INDEX(Lookup!$BH$9:$BH$3000,MATCH($A160,Lookup!$A$9:$A$3000,0)),0)</f>
        <v>0</v>
      </c>
      <c r="D160" s="187">
        <f>IFERROR(INDEX(Lookup!$BJ$9:$BJ$3000,MATCH($A160,Lookup!$A$9:$A$3000,0)),0)</f>
        <v>0</v>
      </c>
      <c r="E160" s="202">
        <f t="shared" si="13"/>
        <v>0</v>
      </c>
      <c r="O160" s="182">
        <f t="shared" si="12"/>
        <v>0</v>
      </c>
    </row>
    <row r="161" spans="1:15" hidden="1" x14ac:dyDescent="0.2">
      <c r="A161" s="185">
        <f>'23'!A21</f>
        <v>0</v>
      </c>
      <c r="B161" t="str">
        <f>IFERROR(LEFT(IFERROR(INDEX(Sheet5!$C$2:$C$1300,MATCH($A161,Sheet5!$A$2:$A$1300,0)),"-"),FIND(",",IFERROR(INDEX(Sheet5!$C$2:$C$1300,MATCH($A161,Sheet5!$A$2:$A$1300,0)),"-"),1)-1),IFERROR(INDEX(Sheet5!$C$2:$C$1300,MATCH($A161,Sheet5!$A$2:$A$1300,0)),"-"))</f>
        <v>-</v>
      </c>
      <c r="C161" s="187">
        <f>IFERROR(INDEX(Lookup!$BH$9:$BH$3000,MATCH($A161,Lookup!$A$9:$A$3000,0)),0)</f>
        <v>0</v>
      </c>
      <c r="D161" s="187">
        <f>IFERROR(INDEX(Lookup!$BJ$9:$BJ$3000,MATCH($A161,Lookup!$A$9:$A$3000,0)),0)</f>
        <v>0</v>
      </c>
      <c r="E161" s="202">
        <f t="shared" si="13"/>
        <v>0</v>
      </c>
      <c r="O161" s="182">
        <f t="shared" si="12"/>
        <v>0</v>
      </c>
    </row>
    <row r="162" spans="1:15" hidden="1" x14ac:dyDescent="0.2">
      <c r="A162" s="185">
        <f>'23'!A22</f>
        <v>0</v>
      </c>
      <c r="B162" t="str">
        <f>IFERROR(LEFT(IFERROR(INDEX(Sheet5!$C$2:$C$1300,MATCH($A162,Sheet5!$A$2:$A$1300,0)),"-"),FIND(",",IFERROR(INDEX(Sheet5!$C$2:$C$1300,MATCH($A162,Sheet5!$A$2:$A$1300,0)),"-"),1)-1),IFERROR(INDEX(Sheet5!$C$2:$C$1300,MATCH($A162,Sheet5!$A$2:$A$1300,0)),"-"))</f>
        <v>-</v>
      </c>
      <c r="C162" s="187">
        <f>IFERROR(INDEX(Lookup!$BH$9:$BH$3000,MATCH($A162,Lookup!$A$9:$A$3000,0)),0)</f>
        <v>0</v>
      </c>
      <c r="D162" s="187">
        <f>IFERROR(INDEX(Lookup!$BJ$9:$BJ$3000,MATCH($A162,Lookup!$A$9:$A$3000,0)),0)</f>
        <v>0</v>
      </c>
      <c r="E162" s="202">
        <f t="shared" si="13"/>
        <v>0</v>
      </c>
      <c r="O162" s="182">
        <f t="shared" si="12"/>
        <v>0</v>
      </c>
    </row>
    <row r="163" spans="1:15" hidden="1" x14ac:dyDescent="0.2">
      <c r="A163" s="185">
        <f>'23'!A23</f>
        <v>0</v>
      </c>
      <c r="B163" t="str">
        <f>IFERROR(LEFT(IFERROR(INDEX(Sheet5!$C$2:$C$1300,MATCH($A163,Sheet5!$A$2:$A$1300,0)),"-"),FIND(",",IFERROR(INDEX(Sheet5!$C$2:$C$1300,MATCH($A163,Sheet5!$A$2:$A$1300,0)),"-"),1)-1),IFERROR(INDEX(Sheet5!$C$2:$C$1300,MATCH($A163,Sheet5!$A$2:$A$1300,0)),"-"))</f>
        <v>-</v>
      </c>
      <c r="C163" s="187">
        <f>IFERROR(INDEX(Lookup!$BH$9:$BH$3000,MATCH($A163,Lookup!$A$9:$A$3000,0)),0)</f>
        <v>0</v>
      </c>
      <c r="D163" s="187">
        <f>IFERROR(INDEX(Lookup!$BJ$9:$BJ$3000,MATCH($A163,Lookup!$A$9:$A$3000,0)),0)</f>
        <v>0</v>
      </c>
      <c r="E163" s="202">
        <f t="shared" si="13"/>
        <v>0</v>
      </c>
      <c r="O163" s="182">
        <f t="shared" si="12"/>
        <v>0</v>
      </c>
    </row>
    <row r="164" spans="1:15" hidden="1" x14ac:dyDescent="0.2">
      <c r="A164" s="185">
        <f>'23'!A24</f>
        <v>0</v>
      </c>
      <c r="B164" t="str">
        <f>IFERROR(LEFT(IFERROR(INDEX(Sheet5!$C$2:$C$1300,MATCH($A164,Sheet5!$A$2:$A$1300,0)),"-"),FIND(",",IFERROR(INDEX(Sheet5!$C$2:$C$1300,MATCH($A164,Sheet5!$A$2:$A$1300,0)),"-"),1)-1),IFERROR(INDEX(Sheet5!$C$2:$C$1300,MATCH($A164,Sheet5!$A$2:$A$1300,0)),"-"))</f>
        <v>-</v>
      </c>
      <c r="C164" s="187">
        <f>IFERROR(INDEX(Lookup!$BH$9:$BH$3000,MATCH($A164,Lookup!$A$9:$A$3000,0)),0)</f>
        <v>0</v>
      </c>
      <c r="D164" s="187">
        <f>IFERROR(INDEX(Lookup!$BJ$9:$BJ$3000,MATCH($A164,Lookup!$A$9:$A$3000,0)),0)</f>
        <v>0</v>
      </c>
      <c r="E164" s="202">
        <f t="shared" ref="E164:E177" si="14">+C164-D164</f>
        <v>0</v>
      </c>
      <c r="O164" s="182">
        <f t="shared" si="12"/>
        <v>0</v>
      </c>
    </row>
    <row r="165" spans="1:15" hidden="1" x14ac:dyDescent="0.2">
      <c r="A165" s="185">
        <f>'23'!A25</f>
        <v>0</v>
      </c>
      <c r="B165" t="str">
        <f>IFERROR(LEFT(IFERROR(INDEX(Sheet5!$C$2:$C$1300,MATCH($A165,Sheet5!$A$2:$A$1300,0)),"-"),FIND(",",IFERROR(INDEX(Sheet5!$C$2:$C$1300,MATCH($A165,Sheet5!$A$2:$A$1300,0)),"-"),1)-1),IFERROR(INDEX(Sheet5!$C$2:$C$1300,MATCH($A165,Sheet5!$A$2:$A$1300,0)),"-"))</f>
        <v>-</v>
      </c>
      <c r="C165" s="187">
        <f>IFERROR(INDEX(Lookup!$BH$9:$BH$3000,MATCH($A165,Lookup!$A$9:$A$3000,0)),0)</f>
        <v>0</v>
      </c>
      <c r="D165" s="187">
        <f>IFERROR(INDEX(Lookup!$BJ$9:$BJ$3000,MATCH($A165,Lookup!$A$9:$A$3000,0)),0)</f>
        <v>0</v>
      </c>
      <c r="E165" s="202">
        <f t="shared" si="14"/>
        <v>0</v>
      </c>
      <c r="O165" s="182">
        <f t="shared" si="12"/>
        <v>0</v>
      </c>
    </row>
    <row r="166" spans="1:15" hidden="1" x14ac:dyDescent="0.2">
      <c r="A166" s="185">
        <f>'23'!A26</f>
        <v>0</v>
      </c>
      <c r="B166" t="str">
        <f>IFERROR(LEFT(IFERROR(INDEX(Sheet5!$C$2:$C$1300,MATCH($A166,Sheet5!$A$2:$A$1300,0)),"-"),FIND(",",IFERROR(INDEX(Sheet5!$C$2:$C$1300,MATCH($A166,Sheet5!$A$2:$A$1300,0)),"-"),1)-1),IFERROR(INDEX(Sheet5!$C$2:$C$1300,MATCH($A166,Sheet5!$A$2:$A$1300,0)),"-"))</f>
        <v>-</v>
      </c>
      <c r="C166" s="187">
        <f>IFERROR(INDEX(Lookup!$BH$9:$BH$3000,MATCH($A166,Lookup!$A$9:$A$3000,0)),0)</f>
        <v>0</v>
      </c>
      <c r="D166" s="187">
        <f>IFERROR(INDEX(Lookup!$BJ$9:$BJ$3000,MATCH($A166,Lookup!$A$9:$A$3000,0)),0)</f>
        <v>0</v>
      </c>
      <c r="E166" s="202">
        <f t="shared" si="14"/>
        <v>0</v>
      </c>
      <c r="O166" s="182">
        <f t="shared" si="12"/>
        <v>0</v>
      </c>
    </row>
    <row r="167" spans="1:15" hidden="1" x14ac:dyDescent="0.2">
      <c r="A167" s="185">
        <f>'23'!A27</f>
        <v>0</v>
      </c>
      <c r="B167" t="str">
        <f>IFERROR(LEFT(IFERROR(INDEX(Sheet5!$C$2:$C$1300,MATCH($A167,Sheet5!$A$2:$A$1300,0)),"-"),FIND(",",IFERROR(INDEX(Sheet5!$C$2:$C$1300,MATCH($A167,Sheet5!$A$2:$A$1300,0)),"-"),1)-1),IFERROR(INDEX(Sheet5!$C$2:$C$1300,MATCH($A167,Sheet5!$A$2:$A$1300,0)),"-"))</f>
        <v>-</v>
      </c>
      <c r="C167" s="187">
        <f>IFERROR(INDEX(Lookup!$BH$9:$BH$3000,MATCH($A167,Lookup!$A$9:$A$3000,0)),0)</f>
        <v>0</v>
      </c>
      <c r="D167" s="187">
        <f>IFERROR(INDEX(Lookup!$BJ$9:$BJ$3000,MATCH($A167,Lookup!$A$9:$A$3000,0)),0)</f>
        <v>0</v>
      </c>
      <c r="E167" s="202">
        <f t="shared" si="14"/>
        <v>0</v>
      </c>
      <c r="O167" s="182">
        <f t="shared" si="12"/>
        <v>0</v>
      </c>
    </row>
    <row r="168" spans="1:15" hidden="1" x14ac:dyDescent="0.2">
      <c r="A168" s="185">
        <f>'23'!A28</f>
        <v>0</v>
      </c>
      <c r="B168" t="str">
        <f>IFERROR(LEFT(IFERROR(INDEX(Sheet5!$C$2:$C$1300,MATCH($A168,Sheet5!$A$2:$A$1300,0)),"-"),FIND(",",IFERROR(INDEX(Sheet5!$C$2:$C$1300,MATCH($A168,Sheet5!$A$2:$A$1300,0)),"-"),1)-1),IFERROR(INDEX(Sheet5!$C$2:$C$1300,MATCH($A168,Sheet5!$A$2:$A$1300,0)),"-"))</f>
        <v>-</v>
      </c>
      <c r="C168" s="187">
        <f>IFERROR(INDEX(Lookup!$BH$9:$BH$3000,MATCH($A168,Lookup!$A$9:$A$3000,0)),0)</f>
        <v>0</v>
      </c>
      <c r="D168" s="187">
        <f>IFERROR(INDEX(Lookup!$BJ$9:$BJ$3000,MATCH($A168,Lookup!$A$9:$A$3000,0)),0)</f>
        <v>0</v>
      </c>
      <c r="E168" s="202">
        <f t="shared" si="14"/>
        <v>0</v>
      </c>
      <c r="O168" s="182">
        <f t="shared" si="12"/>
        <v>0</v>
      </c>
    </row>
    <row r="169" spans="1:15" hidden="1" x14ac:dyDescent="0.2">
      <c r="A169" s="185">
        <f>'23'!A29</f>
        <v>0</v>
      </c>
      <c r="B169" t="str">
        <f>IFERROR(LEFT(IFERROR(INDEX(Sheet5!$C$2:$C$1300,MATCH($A169,Sheet5!$A$2:$A$1300,0)),"-"),FIND(",",IFERROR(INDEX(Sheet5!$C$2:$C$1300,MATCH($A169,Sheet5!$A$2:$A$1300,0)),"-"),1)-1),IFERROR(INDEX(Sheet5!$C$2:$C$1300,MATCH($A169,Sheet5!$A$2:$A$1300,0)),"-"))</f>
        <v>-</v>
      </c>
      <c r="C169" s="187">
        <f>IFERROR(INDEX(Lookup!$BH$9:$BH$3000,MATCH($A169,Lookup!$A$9:$A$3000,0)),0)</f>
        <v>0</v>
      </c>
      <c r="D169" s="187">
        <f>IFERROR(INDEX(Lookup!$BJ$9:$BJ$3000,MATCH($A169,Lookup!$A$9:$A$3000,0)),0)</f>
        <v>0</v>
      </c>
      <c r="E169" s="202">
        <f t="shared" si="14"/>
        <v>0</v>
      </c>
      <c r="O169" s="182">
        <f t="shared" si="12"/>
        <v>0</v>
      </c>
    </row>
    <row r="170" spans="1:15" hidden="1" x14ac:dyDescent="0.2">
      <c r="A170" s="185">
        <f>'23'!A30</f>
        <v>0</v>
      </c>
      <c r="B170" t="str">
        <f>IFERROR(LEFT(IFERROR(INDEX(Sheet5!$C$2:$C$1300,MATCH($A170,Sheet5!$A$2:$A$1300,0)),"-"),FIND(",",IFERROR(INDEX(Sheet5!$C$2:$C$1300,MATCH($A170,Sheet5!$A$2:$A$1300,0)),"-"),1)-1),IFERROR(INDEX(Sheet5!$C$2:$C$1300,MATCH($A170,Sheet5!$A$2:$A$1300,0)),"-"))</f>
        <v>-</v>
      </c>
      <c r="C170" s="187">
        <f>IFERROR(INDEX(Lookup!$BH$9:$BH$3000,MATCH($A170,Lookup!$A$9:$A$3000,0)),0)</f>
        <v>0</v>
      </c>
      <c r="D170" s="187">
        <f>IFERROR(INDEX(Lookup!$BJ$9:$BJ$3000,MATCH($A170,Lookup!$A$9:$A$3000,0)),0)</f>
        <v>0</v>
      </c>
      <c r="E170" s="202">
        <f t="shared" si="14"/>
        <v>0</v>
      </c>
      <c r="O170" s="182">
        <f t="shared" si="12"/>
        <v>0</v>
      </c>
    </row>
    <row r="171" spans="1:15" hidden="1" x14ac:dyDescent="0.2">
      <c r="A171" s="185">
        <f>'23'!A31</f>
        <v>0</v>
      </c>
      <c r="B171" t="str">
        <f>IFERROR(LEFT(IFERROR(INDEX(Sheet5!$C$2:$C$1300,MATCH($A171,Sheet5!$A$2:$A$1300,0)),"-"),FIND(",",IFERROR(INDEX(Sheet5!$C$2:$C$1300,MATCH($A171,Sheet5!$A$2:$A$1300,0)),"-"),1)-1),IFERROR(INDEX(Sheet5!$C$2:$C$1300,MATCH($A171,Sheet5!$A$2:$A$1300,0)),"-"))</f>
        <v>-</v>
      </c>
      <c r="C171" s="187">
        <f>IFERROR(INDEX(Lookup!$BH$9:$BH$3000,MATCH($A171,Lookup!$A$9:$A$3000,0)),0)</f>
        <v>0</v>
      </c>
      <c r="D171" s="187">
        <f>IFERROR(INDEX(Lookup!$BJ$9:$BJ$3000,MATCH($A171,Lookup!$A$9:$A$3000,0)),0)</f>
        <v>0</v>
      </c>
      <c r="E171" s="202">
        <f t="shared" si="14"/>
        <v>0</v>
      </c>
      <c r="O171" s="182">
        <f t="shared" si="12"/>
        <v>0</v>
      </c>
    </row>
    <row r="172" spans="1:15" hidden="1" x14ac:dyDescent="0.2">
      <c r="A172" s="185">
        <f>'23'!A32</f>
        <v>0</v>
      </c>
      <c r="B172" t="str">
        <f>IFERROR(LEFT(IFERROR(INDEX(Sheet5!$C$2:$C$1300,MATCH($A172,Sheet5!$A$2:$A$1300,0)),"-"),FIND(",",IFERROR(INDEX(Sheet5!$C$2:$C$1300,MATCH($A172,Sheet5!$A$2:$A$1300,0)),"-"),1)-1),IFERROR(INDEX(Sheet5!$C$2:$C$1300,MATCH($A172,Sheet5!$A$2:$A$1300,0)),"-"))</f>
        <v>-</v>
      </c>
      <c r="C172" s="187">
        <f>IFERROR(INDEX(Lookup!$BH$9:$BH$3000,MATCH($A172,Lookup!$A$9:$A$3000,0)),0)</f>
        <v>0</v>
      </c>
      <c r="D172" s="187">
        <f>IFERROR(INDEX(Lookup!$BJ$9:$BJ$3000,MATCH($A172,Lookup!$A$9:$A$3000,0)),0)</f>
        <v>0</v>
      </c>
      <c r="E172" s="202">
        <f t="shared" si="14"/>
        <v>0</v>
      </c>
      <c r="O172" s="182">
        <f t="shared" si="12"/>
        <v>0</v>
      </c>
    </row>
    <row r="173" spans="1:15" hidden="1" x14ac:dyDescent="0.2">
      <c r="A173" s="185">
        <f>'23'!A33</f>
        <v>0</v>
      </c>
      <c r="B173" t="str">
        <f>IFERROR(LEFT(IFERROR(INDEX(Sheet5!$C$2:$C$1300,MATCH($A173,Sheet5!$A$2:$A$1300,0)),"-"),FIND(",",IFERROR(INDEX(Sheet5!$C$2:$C$1300,MATCH($A173,Sheet5!$A$2:$A$1300,0)),"-"),1)-1),IFERROR(INDEX(Sheet5!$C$2:$C$1300,MATCH($A173,Sheet5!$A$2:$A$1300,0)),"-"))</f>
        <v>-</v>
      </c>
      <c r="C173" s="187">
        <f>IFERROR(INDEX(Lookup!$BH$9:$BH$3000,MATCH($A173,Lookup!$A$9:$A$3000,0)),0)</f>
        <v>0</v>
      </c>
      <c r="D173" s="187">
        <f>IFERROR(INDEX(Lookup!$BJ$9:$BJ$3000,MATCH($A173,Lookup!$A$9:$A$3000,0)),0)</f>
        <v>0</v>
      </c>
      <c r="E173" s="202">
        <f t="shared" si="14"/>
        <v>0</v>
      </c>
      <c r="O173" s="182">
        <f t="shared" si="12"/>
        <v>0</v>
      </c>
    </row>
    <row r="174" spans="1:15" hidden="1" x14ac:dyDescent="0.2">
      <c r="A174" s="185">
        <f>'23'!A34</f>
        <v>0</v>
      </c>
      <c r="B174" t="str">
        <f>IFERROR(LEFT(IFERROR(INDEX(Sheet5!$C$2:$C$1300,MATCH($A174,Sheet5!$A$2:$A$1300,0)),"-"),FIND(",",IFERROR(INDEX(Sheet5!$C$2:$C$1300,MATCH($A174,Sheet5!$A$2:$A$1300,0)),"-"),1)-1),IFERROR(INDEX(Sheet5!$C$2:$C$1300,MATCH($A174,Sheet5!$A$2:$A$1300,0)),"-"))</f>
        <v>-</v>
      </c>
      <c r="C174" s="187">
        <f>IFERROR(INDEX(Lookup!$BH$9:$BH$3000,MATCH($A174,Lookup!$A$9:$A$3000,0)),0)</f>
        <v>0</v>
      </c>
      <c r="D174" s="187">
        <f>IFERROR(INDEX(Lookup!$BJ$9:$BJ$3000,MATCH($A174,Lookup!$A$9:$A$3000,0)),0)</f>
        <v>0</v>
      </c>
      <c r="E174" s="202">
        <f t="shared" si="14"/>
        <v>0</v>
      </c>
      <c r="O174" s="182">
        <f t="shared" si="12"/>
        <v>0</v>
      </c>
    </row>
    <row r="175" spans="1:15" hidden="1" x14ac:dyDescent="0.2">
      <c r="A175" s="185">
        <f>'23'!A35</f>
        <v>0</v>
      </c>
      <c r="B175" t="str">
        <f>IFERROR(LEFT(IFERROR(INDEX(Sheet5!$C$2:$C$1300,MATCH($A175,Sheet5!$A$2:$A$1300,0)),"-"),FIND(",",IFERROR(INDEX(Sheet5!$C$2:$C$1300,MATCH($A175,Sheet5!$A$2:$A$1300,0)),"-"),1)-1),IFERROR(INDEX(Sheet5!$C$2:$C$1300,MATCH($A175,Sheet5!$A$2:$A$1300,0)),"-"))</f>
        <v>-</v>
      </c>
      <c r="C175" s="187">
        <f>IFERROR(INDEX(Lookup!$BH$9:$BH$3000,MATCH($A175,Lookup!$A$9:$A$3000,0)),0)</f>
        <v>0</v>
      </c>
      <c r="D175" s="187">
        <f>IFERROR(INDEX(Lookup!$BJ$9:$BJ$3000,MATCH($A175,Lookup!$A$9:$A$3000,0)),0)</f>
        <v>0</v>
      </c>
      <c r="E175" s="202">
        <f t="shared" si="14"/>
        <v>0</v>
      </c>
      <c r="O175" s="182">
        <f t="shared" si="12"/>
        <v>0</v>
      </c>
    </row>
    <row r="176" spans="1:15" hidden="1" x14ac:dyDescent="0.2">
      <c r="A176" s="185">
        <f>'23'!A36</f>
        <v>0</v>
      </c>
      <c r="B176" t="str">
        <f>IFERROR(LEFT(IFERROR(INDEX(Sheet5!$C$2:$C$1300,MATCH($A176,Sheet5!$A$2:$A$1300,0)),"-"),FIND(",",IFERROR(INDEX(Sheet5!$C$2:$C$1300,MATCH($A176,Sheet5!$A$2:$A$1300,0)),"-"),1)-1),IFERROR(INDEX(Sheet5!$C$2:$C$1300,MATCH($A176,Sheet5!$A$2:$A$1300,0)),"-"))</f>
        <v>-</v>
      </c>
      <c r="C176" s="187">
        <f>IFERROR(INDEX(Lookup!$BH$9:$BH$3000,MATCH($A176,Lookup!$A$9:$A$3000,0)),0)</f>
        <v>0</v>
      </c>
      <c r="D176" s="187">
        <f>IFERROR(INDEX(Lookup!$BJ$9:$BJ$3000,MATCH($A176,Lookup!$A$9:$A$3000,0)),0)</f>
        <v>0</v>
      </c>
      <c r="E176" s="202">
        <f t="shared" si="14"/>
        <v>0</v>
      </c>
      <c r="O176" s="182">
        <f t="shared" si="12"/>
        <v>0</v>
      </c>
    </row>
    <row r="177" spans="1:15" hidden="1" x14ac:dyDescent="0.2">
      <c r="A177" s="185">
        <f>'23'!A37</f>
        <v>0</v>
      </c>
      <c r="B177" t="str">
        <f>IFERROR(LEFT(IFERROR(INDEX(Sheet5!$C$2:$C$1300,MATCH($A177,Sheet5!$A$2:$A$1300,0)),"-"),FIND(",",IFERROR(INDEX(Sheet5!$C$2:$C$1300,MATCH($A177,Sheet5!$A$2:$A$1300,0)),"-"),1)-1),IFERROR(INDEX(Sheet5!$C$2:$C$1300,MATCH($A177,Sheet5!$A$2:$A$1300,0)),"-"))</f>
        <v>-</v>
      </c>
      <c r="C177" s="187">
        <f>IFERROR(INDEX(Lookup!$BH$9:$BH$3000,MATCH($A177,Lookup!$A$9:$A$3000,0)),0)</f>
        <v>0</v>
      </c>
      <c r="D177" s="187">
        <f>IFERROR(INDEX(Lookup!$BJ$9:$BJ$3000,MATCH($A177,Lookup!$A$9:$A$3000,0)),0)</f>
        <v>0</v>
      </c>
      <c r="E177" s="202">
        <f t="shared" si="14"/>
        <v>0</v>
      </c>
      <c r="O177" s="182">
        <f t="shared" si="12"/>
        <v>0</v>
      </c>
    </row>
    <row r="178" spans="1:15" hidden="1" x14ac:dyDescent="0.2">
      <c r="A178" s="185">
        <f>'23'!A38</f>
        <v>0</v>
      </c>
      <c r="B178" t="str">
        <f>IFERROR(LEFT(IFERROR(INDEX(Sheet5!$C$2:$C$1300,MATCH($A178,Sheet5!$A$2:$A$1300,0)),"-"),FIND(",",IFERROR(INDEX(Sheet5!$C$2:$C$1300,MATCH($A178,Sheet5!$A$2:$A$1300,0)),"-"),1)-1),IFERROR(INDEX(Sheet5!$C$2:$C$1300,MATCH($A178,Sheet5!$A$2:$A$1300,0)),"-"))</f>
        <v>-</v>
      </c>
      <c r="C178" s="187">
        <f>IFERROR(INDEX(Lookup!$BH$9:$BH$3000,MATCH($A178,Lookup!$A$9:$A$3000,0)),0)</f>
        <v>0</v>
      </c>
      <c r="D178" s="187">
        <f>IFERROR(INDEX(Lookup!$BJ$9:$BJ$3000,MATCH($A178,Lookup!$A$9:$A$3000,0)),0)</f>
        <v>0</v>
      </c>
      <c r="E178" s="202">
        <f t="shared" ref="E178:E188" si="15">+C178-D178</f>
        <v>0</v>
      </c>
      <c r="O178" s="182">
        <f t="shared" si="12"/>
        <v>0</v>
      </c>
    </row>
    <row r="179" spans="1:15" hidden="1" x14ac:dyDescent="0.2">
      <c r="A179" s="185">
        <f>'23'!A39</f>
        <v>0</v>
      </c>
      <c r="B179" t="str">
        <f>IFERROR(LEFT(IFERROR(INDEX(Sheet5!$C$2:$C$1300,MATCH($A179,Sheet5!$A$2:$A$1300,0)),"-"),FIND(",",IFERROR(INDEX(Sheet5!$C$2:$C$1300,MATCH($A179,Sheet5!$A$2:$A$1300,0)),"-"),1)-1),IFERROR(INDEX(Sheet5!$C$2:$C$1300,MATCH($A179,Sheet5!$A$2:$A$1300,0)),"-"))</f>
        <v>-</v>
      </c>
      <c r="C179" s="187">
        <f>IFERROR(INDEX(Lookup!$BH$9:$BH$3000,MATCH($A179,Lookup!$A$9:$A$3000,0)),0)</f>
        <v>0</v>
      </c>
      <c r="D179" s="187">
        <f>IFERROR(INDEX(Lookup!$BJ$9:$BJ$3000,MATCH($A179,Lookup!$A$9:$A$3000,0)),0)</f>
        <v>0</v>
      </c>
      <c r="E179" s="202">
        <f t="shared" si="15"/>
        <v>0</v>
      </c>
      <c r="O179" s="182">
        <f t="shared" si="12"/>
        <v>0</v>
      </c>
    </row>
    <row r="180" spans="1:15" hidden="1" x14ac:dyDescent="0.2">
      <c r="A180" s="185">
        <f>'23'!A40</f>
        <v>0</v>
      </c>
      <c r="B180" t="str">
        <f>IFERROR(LEFT(IFERROR(INDEX(Sheet5!$C$2:$C$1300,MATCH($A180,Sheet5!$A$2:$A$1300,0)),"-"),FIND(",",IFERROR(INDEX(Sheet5!$C$2:$C$1300,MATCH($A180,Sheet5!$A$2:$A$1300,0)),"-"),1)-1),IFERROR(INDEX(Sheet5!$C$2:$C$1300,MATCH($A180,Sheet5!$A$2:$A$1300,0)),"-"))</f>
        <v>-</v>
      </c>
      <c r="C180" s="187">
        <f>IFERROR(INDEX(Lookup!$BH$9:$BH$3000,MATCH($A180,Lookup!$A$9:$A$3000,0)),0)</f>
        <v>0</v>
      </c>
      <c r="D180" s="187">
        <f>IFERROR(INDEX(Lookup!$BJ$9:$BJ$3000,MATCH($A180,Lookup!$A$9:$A$3000,0)),0)</f>
        <v>0</v>
      </c>
      <c r="E180" s="202">
        <f t="shared" si="15"/>
        <v>0</v>
      </c>
      <c r="O180" s="182">
        <f t="shared" si="12"/>
        <v>0</v>
      </c>
    </row>
    <row r="181" spans="1:15" hidden="1" x14ac:dyDescent="0.2">
      <c r="A181" s="185">
        <f>'23'!A41</f>
        <v>0</v>
      </c>
      <c r="B181" t="str">
        <f>IFERROR(LEFT(IFERROR(INDEX(Sheet5!$C$2:$C$1300,MATCH($A181,Sheet5!$A$2:$A$1300,0)),"-"),FIND(",",IFERROR(INDEX(Sheet5!$C$2:$C$1300,MATCH($A181,Sheet5!$A$2:$A$1300,0)),"-"),1)-1),IFERROR(INDEX(Sheet5!$C$2:$C$1300,MATCH($A181,Sheet5!$A$2:$A$1300,0)),"-"))</f>
        <v>-</v>
      </c>
      <c r="C181" s="187">
        <f>IFERROR(INDEX(Lookup!$BH$9:$BH$3000,MATCH($A181,Lookup!$A$9:$A$3000,0)),0)</f>
        <v>0</v>
      </c>
      <c r="D181" s="187">
        <f>IFERROR(INDEX(Lookup!$BJ$9:$BJ$3000,MATCH($A181,Lookup!$A$9:$A$3000,0)),0)</f>
        <v>0</v>
      </c>
      <c r="E181" s="202">
        <f t="shared" si="15"/>
        <v>0</v>
      </c>
      <c r="O181" s="182">
        <f t="shared" si="12"/>
        <v>0</v>
      </c>
    </row>
    <row r="182" spans="1:15" hidden="1" x14ac:dyDescent="0.2">
      <c r="A182" s="185">
        <f>'23'!A42</f>
        <v>0</v>
      </c>
      <c r="B182" t="str">
        <f>IFERROR(LEFT(IFERROR(INDEX(Sheet5!$C$2:$C$1300,MATCH($A182,Sheet5!$A$2:$A$1300,0)),"-"),FIND(",",IFERROR(INDEX(Sheet5!$C$2:$C$1300,MATCH($A182,Sheet5!$A$2:$A$1300,0)),"-"),1)-1),IFERROR(INDEX(Sheet5!$C$2:$C$1300,MATCH($A182,Sheet5!$A$2:$A$1300,0)),"-"))</f>
        <v>-</v>
      </c>
      <c r="C182" s="187">
        <f>IFERROR(INDEX(Lookup!$BH$9:$BH$3000,MATCH($A182,Lookup!$A$9:$A$3000,0)),0)</f>
        <v>0</v>
      </c>
      <c r="D182" s="187">
        <f>IFERROR(INDEX(Lookup!$BJ$9:$BJ$3000,MATCH($A182,Lookup!$A$9:$A$3000,0)),0)</f>
        <v>0</v>
      </c>
      <c r="E182" s="202">
        <f t="shared" si="15"/>
        <v>0</v>
      </c>
      <c r="O182" s="182">
        <f t="shared" si="12"/>
        <v>0</v>
      </c>
    </row>
    <row r="183" spans="1:15" hidden="1" x14ac:dyDescent="0.2">
      <c r="A183" s="185">
        <f>'23'!A43</f>
        <v>0</v>
      </c>
      <c r="B183" t="str">
        <f>IFERROR(LEFT(IFERROR(INDEX(Sheet5!$C$2:$C$1300,MATCH($A183,Sheet5!$A$2:$A$1300,0)),"-"),FIND(",",IFERROR(INDEX(Sheet5!$C$2:$C$1300,MATCH($A183,Sheet5!$A$2:$A$1300,0)),"-"),1)-1),IFERROR(INDEX(Sheet5!$C$2:$C$1300,MATCH($A183,Sheet5!$A$2:$A$1300,0)),"-"))</f>
        <v>-</v>
      </c>
      <c r="C183" s="187">
        <f>IFERROR(INDEX(Lookup!$BH$9:$BH$3000,MATCH($A183,Lookup!$A$9:$A$3000,0)),0)</f>
        <v>0</v>
      </c>
      <c r="D183" s="187">
        <f>IFERROR(INDEX(Lookup!$BJ$9:$BJ$3000,MATCH($A183,Lookup!$A$9:$A$3000,0)),0)</f>
        <v>0</v>
      </c>
      <c r="E183" s="202">
        <f t="shared" si="15"/>
        <v>0</v>
      </c>
      <c r="O183" s="182">
        <f t="shared" si="12"/>
        <v>0</v>
      </c>
    </row>
    <row r="184" spans="1:15" hidden="1" x14ac:dyDescent="0.2">
      <c r="A184" s="185">
        <f>'23'!A44</f>
        <v>0</v>
      </c>
      <c r="B184" t="str">
        <f>IFERROR(LEFT(IFERROR(INDEX(Sheet5!$C$2:$C$1300,MATCH($A184,Sheet5!$A$2:$A$1300,0)),"-"),FIND(",",IFERROR(INDEX(Sheet5!$C$2:$C$1300,MATCH($A184,Sheet5!$A$2:$A$1300,0)),"-"),1)-1),IFERROR(INDEX(Sheet5!$C$2:$C$1300,MATCH($A184,Sheet5!$A$2:$A$1300,0)),"-"))</f>
        <v>-</v>
      </c>
      <c r="C184" s="187">
        <f>IFERROR(INDEX(Lookup!$BH$9:$BH$3000,MATCH($A184,Lookup!$A$9:$A$3000,0)),0)</f>
        <v>0</v>
      </c>
      <c r="D184" s="187">
        <f>IFERROR(INDEX(Lookup!$BJ$9:$BJ$3000,MATCH($A184,Lookup!$A$9:$A$3000,0)),0)</f>
        <v>0</v>
      </c>
      <c r="E184" s="202">
        <f t="shared" si="15"/>
        <v>0</v>
      </c>
      <c r="O184" s="182">
        <f t="shared" si="12"/>
        <v>0</v>
      </c>
    </row>
    <row r="185" spans="1:15" hidden="1" x14ac:dyDescent="0.2">
      <c r="A185" s="185">
        <f>'23'!A45</f>
        <v>0</v>
      </c>
      <c r="B185" t="str">
        <f>IFERROR(LEFT(IFERROR(INDEX(Sheet5!$C$2:$C$1300,MATCH($A185,Sheet5!$A$2:$A$1300,0)),"-"),FIND(",",IFERROR(INDEX(Sheet5!$C$2:$C$1300,MATCH($A185,Sheet5!$A$2:$A$1300,0)),"-"),1)-1),IFERROR(INDEX(Sheet5!$C$2:$C$1300,MATCH($A185,Sheet5!$A$2:$A$1300,0)),"-"))</f>
        <v>-</v>
      </c>
      <c r="C185" s="187">
        <f>IFERROR(INDEX(Lookup!$BH$9:$BH$3000,MATCH($A185,Lookup!$A$9:$A$3000,0)),0)</f>
        <v>0</v>
      </c>
      <c r="D185" s="187">
        <f>IFERROR(INDEX(Lookup!$BJ$9:$BJ$3000,MATCH($A185,Lookup!$A$9:$A$3000,0)),0)</f>
        <v>0</v>
      </c>
      <c r="E185" s="202">
        <f t="shared" si="15"/>
        <v>0</v>
      </c>
      <c r="O185" s="182">
        <f t="shared" si="12"/>
        <v>0</v>
      </c>
    </row>
    <row r="186" spans="1:15" hidden="1" x14ac:dyDescent="0.2">
      <c r="A186" s="185">
        <f>'23'!A46</f>
        <v>0</v>
      </c>
      <c r="B186" t="str">
        <f>IFERROR(LEFT(IFERROR(INDEX(Sheet5!$C$2:$C$1300,MATCH($A186,Sheet5!$A$2:$A$1300,0)),"-"),FIND(",",IFERROR(INDEX(Sheet5!$C$2:$C$1300,MATCH($A186,Sheet5!$A$2:$A$1300,0)),"-"),1)-1),IFERROR(INDEX(Sheet5!$C$2:$C$1300,MATCH($A186,Sheet5!$A$2:$A$1300,0)),"-"))</f>
        <v>-</v>
      </c>
      <c r="C186" s="187">
        <f>IFERROR(INDEX(Lookup!$BH$9:$BH$3000,MATCH($A186,Lookup!$A$9:$A$3000,0)),0)</f>
        <v>0</v>
      </c>
      <c r="D186" s="187">
        <f>IFERROR(INDEX(Lookup!$BJ$9:$BJ$3000,MATCH($A186,Lookup!$A$9:$A$3000,0)),0)</f>
        <v>0</v>
      </c>
      <c r="E186" s="202">
        <f t="shared" si="15"/>
        <v>0</v>
      </c>
      <c r="O186" s="182">
        <f t="shared" si="12"/>
        <v>0</v>
      </c>
    </row>
    <row r="187" spans="1:15" hidden="1" x14ac:dyDescent="0.2">
      <c r="A187" s="185">
        <f>'23'!A47</f>
        <v>0</v>
      </c>
      <c r="B187" t="str">
        <f>IFERROR(LEFT(IFERROR(INDEX(Sheet5!$C$2:$C$1300,MATCH($A187,Sheet5!$A$2:$A$1300,0)),"-"),FIND(",",IFERROR(INDEX(Sheet5!$C$2:$C$1300,MATCH($A187,Sheet5!$A$2:$A$1300,0)),"-"),1)-1),IFERROR(INDEX(Sheet5!$C$2:$C$1300,MATCH($A187,Sheet5!$A$2:$A$1300,0)),"-"))</f>
        <v>-</v>
      </c>
      <c r="C187" s="187">
        <f>IFERROR(INDEX(Lookup!$BH$9:$BH$3000,MATCH($A187,Lookup!$A$9:$A$3000,0)),0)</f>
        <v>0</v>
      </c>
      <c r="D187" s="187">
        <f>IFERROR(INDEX(Lookup!$BJ$9:$BJ$3000,MATCH($A187,Lookup!$A$9:$A$3000,0)),0)</f>
        <v>0</v>
      </c>
      <c r="E187" s="202">
        <f t="shared" si="15"/>
        <v>0</v>
      </c>
      <c r="O187" s="182">
        <f t="shared" si="12"/>
        <v>0</v>
      </c>
    </row>
    <row r="188" spans="1:15" hidden="1" x14ac:dyDescent="0.2">
      <c r="A188" s="185">
        <f>'23'!A48</f>
        <v>0</v>
      </c>
      <c r="B188" t="str">
        <f>IFERROR(LEFT(IFERROR(INDEX(Sheet5!$C$2:$C$1300,MATCH($A188,Sheet5!$A$2:$A$1300,0)),"-"),FIND(",",IFERROR(INDEX(Sheet5!$C$2:$C$1300,MATCH($A188,Sheet5!$A$2:$A$1300,0)),"-"),1)-1),IFERROR(INDEX(Sheet5!$C$2:$C$1300,MATCH($A188,Sheet5!$A$2:$A$1300,0)),"-"))</f>
        <v>-</v>
      </c>
      <c r="C188" s="187">
        <f>IFERROR(INDEX(Lookup!$BH$9:$BH$3000,MATCH($A188,Lookup!$A$9:$A$3000,0)),0)</f>
        <v>0</v>
      </c>
      <c r="D188" s="187">
        <f>IFERROR(INDEX(Lookup!$BJ$9:$BJ$3000,MATCH($A188,Lookup!$A$9:$A$3000,0)),0)</f>
        <v>0</v>
      </c>
      <c r="E188" s="202">
        <f t="shared" si="15"/>
        <v>0</v>
      </c>
      <c r="O188" s="182">
        <f t="shared" si="12"/>
        <v>0</v>
      </c>
    </row>
    <row r="189" spans="1:15" hidden="1" x14ac:dyDescent="0.2">
      <c r="A189" s="185">
        <f>'23'!A49</f>
        <v>0</v>
      </c>
      <c r="B189" t="str">
        <f>IFERROR(LEFT(IFERROR(INDEX(Sheet5!$C$2:$C$1300,MATCH($A189,Sheet5!$A$2:$A$1300,0)),"-"),FIND(",",IFERROR(INDEX(Sheet5!$C$2:$C$1300,MATCH($A189,Sheet5!$A$2:$A$1300,0)),"-"),1)-1),IFERROR(INDEX(Sheet5!$C$2:$C$1300,MATCH($A189,Sheet5!$A$2:$A$1300,0)),"-"))</f>
        <v>-</v>
      </c>
      <c r="C189" s="187">
        <f>IFERROR(INDEX(Lookup!$BH$9:$BH$3000,MATCH($A189,Lookup!$A$9:$A$3000,0)),0)</f>
        <v>0</v>
      </c>
      <c r="D189" s="187">
        <f>IFERROR(INDEX(Lookup!$BJ$9:$BJ$3000,MATCH($A189,Lookup!$A$9:$A$3000,0)),0)</f>
        <v>0</v>
      </c>
      <c r="E189" s="202">
        <f t="shared" ref="E189:E206" si="16">+C189-D189</f>
        <v>0</v>
      </c>
      <c r="O189" s="182">
        <f t="shared" si="12"/>
        <v>0</v>
      </c>
    </row>
    <row r="190" spans="1:15" hidden="1" x14ac:dyDescent="0.2">
      <c r="A190" s="185">
        <f>'23'!A50</f>
        <v>0</v>
      </c>
      <c r="B190" t="str">
        <f>IFERROR(LEFT(IFERROR(INDEX(Sheet5!$C$2:$C$1300,MATCH($A190,Sheet5!$A$2:$A$1300,0)),"-"),FIND(",",IFERROR(INDEX(Sheet5!$C$2:$C$1300,MATCH($A190,Sheet5!$A$2:$A$1300,0)),"-"),1)-1),IFERROR(INDEX(Sheet5!$C$2:$C$1300,MATCH($A190,Sheet5!$A$2:$A$1300,0)),"-"))</f>
        <v>-</v>
      </c>
      <c r="C190" s="187">
        <f>IFERROR(INDEX(Lookup!$BH$9:$BH$3000,MATCH($A190,Lookup!$A$9:$A$3000,0)),0)</f>
        <v>0</v>
      </c>
      <c r="D190" s="187">
        <f>IFERROR(INDEX(Lookup!$BJ$9:$BJ$3000,MATCH($A190,Lookup!$A$9:$A$3000,0)),0)</f>
        <v>0</v>
      </c>
      <c r="E190" s="202">
        <f t="shared" si="16"/>
        <v>0</v>
      </c>
      <c r="O190" s="182">
        <f t="shared" si="12"/>
        <v>0</v>
      </c>
    </row>
    <row r="191" spans="1:15" hidden="1" x14ac:dyDescent="0.2">
      <c r="A191" s="185">
        <f>'23'!A51</f>
        <v>0</v>
      </c>
      <c r="B191" t="str">
        <f>IFERROR(LEFT(IFERROR(INDEX(Sheet5!$C$2:$C$1300,MATCH($A191,Sheet5!$A$2:$A$1300,0)),"-"),FIND(",",IFERROR(INDEX(Sheet5!$C$2:$C$1300,MATCH($A191,Sheet5!$A$2:$A$1300,0)),"-"),1)-1),IFERROR(INDEX(Sheet5!$C$2:$C$1300,MATCH($A191,Sheet5!$A$2:$A$1300,0)),"-"))</f>
        <v>-</v>
      </c>
      <c r="C191" s="187">
        <f>IFERROR(INDEX(Lookup!$BH$9:$BH$3000,MATCH($A191,Lookup!$A$9:$A$3000,0)),0)</f>
        <v>0</v>
      </c>
      <c r="D191" s="187">
        <f>IFERROR(INDEX(Lookup!$BJ$9:$BJ$3000,MATCH($A191,Lookup!$A$9:$A$3000,0)),0)</f>
        <v>0</v>
      </c>
      <c r="E191" s="202">
        <f t="shared" si="16"/>
        <v>0</v>
      </c>
      <c r="O191" s="182">
        <f t="shared" si="12"/>
        <v>0</v>
      </c>
    </row>
    <row r="192" spans="1:15" hidden="1" x14ac:dyDescent="0.2">
      <c r="A192" s="185">
        <f>'23'!A52</f>
        <v>0</v>
      </c>
      <c r="B192" t="str">
        <f>IFERROR(LEFT(IFERROR(INDEX(Sheet5!$C$2:$C$1300,MATCH($A192,Sheet5!$A$2:$A$1300,0)),"-"),FIND(",",IFERROR(INDEX(Sheet5!$C$2:$C$1300,MATCH($A192,Sheet5!$A$2:$A$1300,0)),"-"),1)-1),IFERROR(INDEX(Sheet5!$C$2:$C$1300,MATCH($A192,Sheet5!$A$2:$A$1300,0)),"-"))</f>
        <v>-</v>
      </c>
      <c r="C192" s="187">
        <f>IFERROR(INDEX(Lookup!$BH$9:$BH$3000,MATCH($A192,Lookup!$A$9:$A$3000,0)),0)</f>
        <v>0</v>
      </c>
      <c r="D192" s="187">
        <f>IFERROR(INDEX(Lookup!$BJ$9:$BJ$3000,MATCH($A192,Lookup!$A$9:$A$3000,0)),0)</f>
        <v>0</v>
      </c>
      <c r="E192" s="202">
        <f t="shared" si="16"/>
        <v>0</v>
      </c>
      <c r="O192" s="182">
        <f t="shared" si="12"/>
        <v>0</v>
      </c>
    </row>
    <row r="193" spans="1:15" hidden="1" x14ac:dyDescent="0.2">
      <c r="A193" s="185">
        <f>'23'!A53</f>
        <v>0</v>
      </c>
      <c r="B193" t="str">
        <f>IFERROR(LEFT(IFERROR(INDEX(Sheet5!$C$2:$C$1300,MATCH($A193,Sheet5!$A$2:$A$1300,0)),"-"),FIND(",",IFERROR(INDEX(Sheet5!$C$2:$C$1300,MATCH($A193,Sheet5!$A$2:$A$1300,0)),"-"),1)-1),IFERROR(INDEX(Sheet5!$C$2:$C$1300,MATCH($A193,Sheet5!$A$2:$A$1300,0)),"-"))</f>
        <v>-</v>
      </c>
      <c r="C193" s="187">
        <f>IFERROR(INDEX(Lookup!$BH$9:$BH$3000,MATCH($A193,Lookup!$A$9:$A$3000,0)),0)</f>
        <v>0</v>
      </c>
      <c r="D193" s="187">
        <f>IFERROR(INDEX(Lookup!$BJ$9:$BJ$3000,MATCH($A193,Lookup!$A$9:$A$3000,0)),0)</f>
        <v>0</v>
      </c>
      <c r="E193" s="202">
        <f t="shared" si="16"/>
        <v>0</v>
      </c>
      <c r="O193" s="182">
        <f t="shared" si="12"/>
        <v>0</v>
      </c>
    </row>
    <row r="194" spans="1:15" hidden="1" x14ac:dyDescent="0.2">
      <c r="A194" s="185">
        <f>'23'!A54</f>
        <v>0</v>
      </c>
      <c r="B194" t="str">
        <f>IFERROR(LEFT(IFERROR(INDEX(Sheet5!$C$2:$C$1300,MATCH($A194,Sheet5!$A$2:$A$1300,0)),"-"),FIND(",",IFERROR(INDEX(Sheet5!$C$2:$C$1300,MATCH($A194,Sheet5!$A$2:$A$1300,0)),"-"),1)-1),IFERROR(INDEX(Sheet5!$C$2:$C$1300,MATCH($A194,Sheet5!$A$2:$A$1300,0)),"-"))</f>
        <v>-</v>
      </c>
      <c r="C194" s="187">
        <f>IFERROR(INDEX(Lookup!$BH$9:$BH$3000,MATCH($A194,Lookup!$A$9:$A$3000,0)),0)</f>
        <v>0</v>
      </c>
      <c r="D194" s="187">
        <f>IFERROR(INDEX(Lookup!$BJ$9:$BJ$3000,MATCH($A194,Lookup!$A$9:$A$3000,0)),0)</f>
        <v>0</v>
      </c>
      <c r="E194" s="202">
        <f t="shared" si="16"/>
        <v>0</v>
      </c>
      <c r="O194" s="182">
        <f t="shared" si="12"/>
        <v>0</v>
      </c>
    </row>
    <row r="195" spans="1:15" hidden="1" x14ac:dyDescent="0.2">
      <c r="A195" s="185">
        <f>'23'!A55</f>
        <v>0</v>
      </c>
      <c r="B195" t="str">
        <f>IFERROR(LEFT(IFERROR(INDEX(Sheet5!$C$2:$C$1300,MATCH($A195,Sheet5!$A$2:$A$1300,0)),"-"),FIND(",",IFERROR(INDEX(Sheet5!$C$2:$C$1300,MATCH($A195,Sheet5!$A$2:$A$1300,0)),"-"),1)-1),IFERROR(INDEX(Sheet5!$C$2:$C$1300,MATCH($A195,Sheet5!$A$2:$A$1300,0)),"-"))</f>
        <v>-</v>
      </c>
      <c r="C195" s="187">
        <f>IFERROR(INDEX(Lookup!$BH$9:$BH$3000,MATCH($A195,Lookup!$A$9:$A$3000,0)),0)</f>
        <v>0</v>
      </c>
      <c r="D195" s="187">
        <f>IFERROR(INDEX(Lookup!$BJ$9:$BJ$3000,MATCH($A195,Lookup!$A$9:$A$3000,0)),0)</f>
        <v>0</v>
      </c>
      <c r="E195" s="202">
        <f t="shared" si="16"/>
        <v>0</v>
      </c>
      <c r="O195" s="182">
        <f t="shared" si="12"/>
        <v>0</v>
      </c>
    </row>
    <row r="196" spans="1:15" hidden="1" x14ac:dyDescent="0.2">
      <c r="A196" s="185">
        <f>'23'!A56</f>
        <v>0</v>
      </c>
      <c r="B196" t="str">
        <f>IFERROR(LEFT(IFERROR(INDEX(Sheet5!$C$2:$C$1300,MATCH($A196,Sheet5!$A$2:$A$1300,0)),"-"),FIND(",",IFERROR(INDEX(Sheet5!$C$2:$C$1300,MATCH($A196,Sheet5!$A$2:$A$1300,0)),"-"),1)-1),IFERROR(INDEX(Sheet5!$C$2:$C$1300,MATCH($A196,Sheet5!$A$2:$A$1300,0)),"-"))</f>
        <v>-</v>
      </c>
      <c r="C196" s="187">
        <f>IFERROR(INDEX(Lookup!$BH$9:$BH$3000,MATCH($A196,Lookup!$A$9:$A$3000,0)),0)</f>
        <v>0</v>
      </c>
      <c r="D196" s="187">
        <f>IFERROR(INDEX(Lookup!$BJ$9:$BJ$3000,MATCH($A196,Lookup!$A$9:$A$3000,0)),0)</f>
        <v>0</v>
      </c>
      <c r="E196" s="202">
        <f t="shared" si="16"/>
        <v>0</v>
      </c>
      <c r="O196" s="182">
        <f t="shared" si="12"/>
        <v>0</v>
      </c>
    </row>
    <row r="197" spans="1:15" hidden="1" x14ac:dyDescent="0.2">
      <c r="A197" s="185">
        <f>'23'!A57</f>
        <v>0</v>
      </c>
      <c r="B197" t="str">
        <f>IFERROR(LEFT(IFERROR(INDEX(Sheet5!$C$2:$C$1300,MATCH($A197,Sheet5!$A$2:$A$1300,0)),"-"),FIND(",",IFERROR(INDEX(Sheet5!$C$2:$C$1300,MATCH($A197,Sheet5!$A$2:$A$1300,0)),"-"),1)-1),IFERROR(INDEX(Sheet5!$C$2:$C$1300,MATCH($A197,Sheet5!$A$2:$A$1300,0)),"-"))</f>
        <v>-</v>
      </c>
      <c r="C197" s="187">
        <f>IFERROR(INDEX(Lookup!$BH$9:$BH$3000,MATCH($A197,Lookup!$A$9:$A$3000,0)),0)</f>
        <v>0</v>
      </c>
      <c r="D197" s="187">
        <f>IFERROR(INDEX(Lookup!$BJ$9:$BJ$3000,MATCH($A197,Lookup!$A$9:$A$3000,0)),0)</f>
        <v>0</v>
      </c>
      <c r="E197" s="202">
        <f t="shared" si="16"/>
        <v>0</v>
      </c>
      <c r="O197" s="182">
        <f t="shared" si="12"/>
        <v>0</v>
      </c>
    </row>
    <row r="198" spans="1:15" hidden="1" x14ac:dyDescent="0.2">
      <c r="A198" s="185">
        <f>'23'!A58</f>
        <v>0</v>
      </c>
      <c r="B198" t="str">
        <f>IFERROR(LEFT(IFERROR(INDEX(Sheet5!$C$2:$C$1300,MATCH($A198,Sheet5!$A$2:$A$1300,0)),"-"),FIND(",",IFERROR(INDEX(Sheet5!$C$2:$C$1300,MATCH($A198,Sheet5!$A$2:$A$1300,0)),"-"),1)-1),IFERROR(INDEX(Sheet5!$C$2:$C$1300,MATCH($A198,Sheet5!$A$2:$A$1300,0)),"-"))</f>
        <v>-</v>
      </c>
      <c r="C198" s="187">
        <f>IFERROR(INDEX(Lookup!$BH$9:$BH$3000,MATCH($A198,Lookup!$A$9:$A$3000,0)),0)</f>
        <v>0</v>
      </c>
      <c r="D198" s="187">
        <f>IFERROR(INDEX(Lookup!$BJ$9:$BJ$3000,MATCH($A198,Lookup!$A$9:$A$3000,0)),0)</f>
        <v>0</v>
      </c>
      <c r="E198" s="202">
        <f t="shared" si="16"/>
        <v>0</v>
      </c>
      <c r="O198" s="182">
        <f t="shared" si="12"/>
        <v>0</v>
      </c>
    </row>
    <row r="199" spans="1:15" hidden="1" x14ac:dyDescent="0.2">
      <c r="A199" s="185">
        <f>'23'!A59</f>
        <v>0</v>
      </c>
      <c r="B199" t="str">
        <f>IFERROR(LEFT(IFERROR(INDEX(Sheet5!$C$2:$C$1300,MATCH($A199,Sheet5!$A$2:$A$1300,0)),"-"),FIND(",",IFERROR(INDEX(Sheet5!$C$2:$C$1300,MATCH($A199,Sheet5!$A$2:$A$1300,0)),"-"),1)-1),IFERROR(INDEX(Sheet5!$C$2:$C$1300,MATCH($A199,Sheet5!$A$2:$A$1300,0)),"-"))</f>
        <v>-</v>
      </c>
      <c r="C199" s="187">
        <f>IFERROR(INDEX(Lookup!$BH$9:$BH$3000,MATCH($A199,Lookup!$A$9:$A$3000,0)),0)</f>
        <v>0</v>
      </c>
      <c r="D199" s="187">
        <f>IFERROR(INDEX(Lookup!$BJ$9:$BJ$3000,MATCH($A199,Lookup!$A$9:$A$3000,0)),0)</f>
        <v>0</v>
      </c>
      <c r="E199" s="202">
        <f t="shared" si="16"/>
        <v>0</v>
      </c>
      <c r="O199" s="182">
        <f t="shared" si="12"/>
        <v>0</v>
      </c>
    </row>
    <row r="200" spans="1:15" hidden="1" x14ac:dyDescent="0.2">
      <c r="A200" s="185">
        <f>'23'!A60</f>
        <v>0</v>
      </c>
      <c r="B200" t="str">
        <f>IFERROR(LEFT(IFERROR(INDEX(Sheet5!$C$2:$C$1300,MATCH($A200,Sheet5!$A$2:$A$1300,0)),"-"),FIND(",",IFERROR(INDEX(Sheet5!$C$2:$C$1300,MATCH($A200,Sheet5!$A$2:$A$1300,0)),"-"),1)-1),IFERROR(INDEX(Sheet5!$C$2:$C$1300,MATCH($A200,Sheet5!$A$2:$A$1300,0)),"-"))</f>
        <v>-</v>
      </c>
      <c r="C200" s="187">
        <f>IFERROR(INDEX(Lookup!$BH$9:$BH$3000,MATCH($A200,Lookup!$A$9:$A$3000,0)),0)</f>
        <v>0</v>
      </c>
      <c r="D200" s="187">
        <f>IFERROR(INDEX(Lookup!$BJ$9:$BJ$3000,MATCH($A200,Lookup!$A$9:$A$3000,0)),0)</f>
        <v>0</v>
      </c>
      <c r="E200" s="202">
        <f t="shared" si="16"/>
        <v>0</v>
      </c>
      <c r="O200" s="182">
        <f t="shared" si="12"/>
        <v>0</v>
      </c>
    </row>
    <row r="201" spans="1:15" hidden="1" x14ac:dyDescent="0.2">
      <c r="A201" s="185">
        <f>'23'!A61</f>
        <v>0</v>
      </c>
      <c r="B201" t="str">
        <f>IFERROR(LEFT(IFERROR(INDEX(Sheet5!$C$2:$C$1300,MATCH($A201,Sheet5!$A$2:$A$1300,0)),"-"),FIND(",",IFERROR(INDEX(Sheet5!$C$2:$C$1300,MATCH($A201,Sheet5!$A$2:$A$1300,0)),"-"),1)-1),IFERROR(INDEX(Sheet5!$C$2:$C$1300,MATCH($A201,Sheet5!$A$2:$A$1300,0)),"-"))</f>
        <v>-</v>
      </c>
      <c r="C201" s="187">
        <f>IFERROR(INDEX(Lookup!$BH$9:$BH$3000,MATCH($A201,Lookup!$A$9:$A$3000,0)),0)</f>
        <v>0</v>
      </c>
      <c r="D201" s="187">
        <f>IFERROR(INDEX(Lookup!$BJ$9:$BJ$3000,MATCH($A201,Lookup!$A$9:$A$3000,0)),0)</f>
        <v>0</v>
      </c>
      <c r="E201" s="202">
        <f t="shared" si="16"/>
        <v>0</v>
      </c>
      <c r="O201" s="182">
        <f t="shared" si="12"/>
        <v>0</v>
      </c>
    </row>
    <row r="202" spans="1:15" hidden="1" x14ac:dyDescent="0.2">
      <c r="A202" s="185">
        <f>'23'!A62</f>
        <v>0</v>
      </c>
      <c r="B202" t="str">
        <f>IFERROR(LEFT(IFERROR(INDEX(Sheet5!$C$2:$C$1300,MATCH($A202,Sheet5!$A$2:$A$1300,0)),"-"),FIND(",",IFERROR(INDEX(Sheet5!$C$2:$C$1300,MATCH($A202,Sheet5!$A$2:$A$1300,0)),"-"),1)-1),IFERROR(INDEX(Sheet5!$C$2:$C$1300,MATCH($A202,Sheet5!$A$2:$A$1300,0)),"-"))</f>
        <v>-</v>
      </c>
      <c r="C202" s="187">
        <f>IFERROR(INDEX(Lookup!$BH$9:$BH$3000,MATCH($A202,Lookup!$A$9:$A$3000,0)),0)</f>
        <v>0</v>
      </c>
      <c r="D202" s="187">
        <f>IFERROR(INDEX(Lookup!$BJ$9:$BJ$3000,MATCH($A202,Lookup!$A$9:$A$3000,0)),0)</f>
        <v>0</v>
      </c>
      <c r="E202" s="202">
        <f t="shared" si="16"/>
        <v>0</v>
      </c>
      <c r="O202" s="182">
        <f t="shared" si="12"/>
        <v>0</v>
      </c>
    </row>
    <row r="203" spans="1:15" hidden="1" x14ac:dyDescent="0.2">
      <c r="A203" s="185">
        <f>'23'!A63</f>
        <v>0</v>
      </c>
      <c r="B203" t="str">
        <f>IFERROR(LEFT(IFERROR(INDEX(Sheet5!$C$2:$C$1300,MATCH($A203,Sheet5!$A$2:$A$1300,0)),"-"),FIND(",",IFERROR(INDEX(Sheet5!$C$2:$C$1300,MATCH($A203,Sheet5!$A$2:$A$1300,0)),"-"),1)-1),IFERROR(INDEX(Sheet5!$C$2:$C$1300,MATCH($A203,Sheet5!$A$2:$A$1300,0)),"-"))</f>
        <v>-</v>
      </c>
      <c r="C203" s="187">
        <f>IFERROR(INDEX(Lookup!$BH$9:$BH$3000,MATCH($A203,Lookup!$A$9:$A$3000,0)),0)</f>
        <v>0</v>
      </c>
      <c r="D203" s="187">
        <f>IFERROR(INDEX(Lookup!$BJ$9:$BJ$3000,MATCH($A203,Lookup!$A$9:$A$3000,0)),0)</f>
        <v>0</v>
      </c>
      <c r="E203" s="202">
        <f t="shared" si="16"/>
        <v>0</v>
      </c>
      <c r="O203" s="182">
        <f t="shared" si="12"/>
        <v>0</v>
      </c>
    </row>
    <row r="204" spans="1:15" hidden="1" x14ac:dyDescent="0.2">
      <c r="A204" s="185">
        <f>'23'!A64</f>
        <v>0</v>
      </c>
      <c r="B204" t="str">
        <f>IFERROR(LEFT(IFERROR(INDEX(Sheet5!$C$2:$C$1300,MATCH($A204,Sheet5!$A$2:$A$1300,0)),"-"),FIND(",",IFERROR(INDEX(Sheet5!$C$2:$C$1300,MATCH($A204,Sheet5!$A$2:$A$1300,0)),"-"),1)-1),IFERROR(INDEX(Sheet5!$C$2:$C$1300,MATCH($A204,Sheet5!$A$2:$A$1300,0)),"-"))</f>
        <v>-</v>
      </c>
      <c r="C204" s="187">
        <f>IFERROR(INDEX(Lookup!$BH$9:$BH$3000,MATCH($A204,Lookup!$A$9:$A$3000,0)),0)</f>
        <v>0</v>
      </c>
      <c r="D204" s="187">
        <f>IFERROR(INDEX(Lookup!$BJ$9:$BJ$3000,MATCH($A204,Lookup!$A$9:$A$3000,0)),0)</f>
        <v>0</v>
      </c>
      <c r="E204" s="202">
        <f t="shared" si="16"/>
        <v>0</v>
      </c>
      <c r="O204" s="182">
        <f t="shared" si="12"/>
        <v>0</v>
      </c>
    </row>
    <row r="205" spans="1:15" hidden="1" x14ac:dyDescent="0.2">
      <c r="A205" s="185">
        <f>'23'!A65</f>
        <v>0</v>
      </c>
      <c r="B205" t="str">
        <f>IFERROR(LEFT(IFERROR(INDEX(Sheet5!$C$2:$C$1300,MATCH($A205,Sheet5!$A$2:$A$1300,0)),"-"),FIND(",",IFERROR(INDEX(Sheet5!$C$2:$C$1300,MATCH($A205,Sheet5!$A$2:$A$1300,0)),"-"),1)-1),IFERROR(INDEX(Sheet5!$C$2:$C$1300,MATCH($A205,Sheet5!$A$2:$A$1300,0)),"-"))</f>
        <v>-</v>
      </c>
      <c r="C205" s="187">
        <f>IFERROR(INDEX(Lookup!$BH$9:$BH$3000,MATCH($A205,Lookup!$A$9:$A$3000,0)),0)</f>
        <v>0</v>
      </c>
      <c r="D205" s="187">
        <f>IFERROR(INDEX(Lookup!$BJ$9:$BJ$3000,MATCH($A205,Lookup!$A$9:$A$3000,0)),0)</f>
        <v>0</v>
      </c>
      <c r="E205" s="202">
        <f t="shared" si="16"/>
        <v>0</v>
      </c>
      <c r="O205" s="182">
        <f t="shared" si="12"/>
        <v>0</v>
      </c>
    </row>
    <row r="206" spans="1:15" hidden="1" x14ac:dyDescent="0.2">
      <c r="A206" s="185">
        <f>'23'!A66</f>
        <v>0</v>
      </c>
      <c r="B206" t="str">
        <f>IFERROR(LEFT(IFERROR(INDEX(Sheet5!$C$2:$C$1300,MATCH($A206,Sheet5!$A$2:$A$1300,0)),"-"),FIND(",",IFERROR(INDEX(Sheet5!$C$2:$C$1300,MATCH($A206,Sheet5!$A$2:$A$1300,0)),"-"),1)-1),IFERROR(INDEX(Sheet5!$C$2:$C$1300,MATCH($A206,Sheet5!$A$2:$A$1300,0)),"-"))</f>
        <v>-</v>
      </c>
      <c r="C206" s="187">
        <f>IFERROR(INDEX(Lookup!$BH$9:$BH$3000,MATCH($A206,Lookup!$A$9:$A$3000,0)),0)</f>
        <v>0</v>
      </c>
      <c r="D206" s="187">
        <f>IFERROR(INDEX(Lookup!$BJ$9:$BJ$3000,MATCH($A206,Lookup!$A$9:$A$3000,0)),0)</f>
        <v>0</v>
      </c>
      <c r="E206" s="202">
        <f t="shared" si="16"/>
        <v>0</v>
      </c>
      <c r="O206" s="182">
        <f t="shared" si="12"/>
        <v>0</v>
      </c>
    </row>
    <row r="207" spans="1:15" hidden="1" x14ac:dyDescent="0.2">
      <c r="A207" s="185"/>
      <c r="B207"/>
      <c r="C207" s="187"/>
      <c r="D207" s="187"/>
      <c r="E207" s="202"/>
      <c r="O207" s="182">
        <f t="shared" ref="O207:O208" si="17">+IF(A207&gt;0,1,0)</f>
        <v>0</v>
      </c>
    </row>
    <row r="208" spans="1:15" hidden="1" x14ac:dyDescent="0.2">
      <c r="A208" s="185"/>
      <c r="B208"/>
      <c r="C208" s="187"/>
      <c r="D208" s="187"/>
      <c r="E208" s="202"/>
      <c r="O208" s="182">
        <f t="shared" si="17"/>
        <v>0</v>
      </c>
    </row>
    <row r="209" spans="1:15" x14ac:dyDescent="0.2">
      <c r="A209" s="185"/>
      <c r="B209" s="185" t="s">
        <v>1016</v>
      </c>
      <c r="C209" s="187">
        <f>SUM(C142:C208)</f>
        <v>0</v>
      </c>
      <c r="D209" s="187">
        <f t="shared" ref="D209:E209" si="18">SUM(D142:D208)</f>
        <v>0</v>
      </c>
      <c r="E209" s="187">
        <f t="shared" si="18"/>
        <v>0</v>
      </c>
      <c r="O209" s="182">
        <v>1</v>
      </c>
    </row>
    <row r="210" spans="1:15" x14ac:dyDescent="0.2">
      <c r="A210" s="185"/>
      <c r="B210" s="188" t="s">
        <v>1630</v>
      </c>
      <c r="C210" s="187"/>
      <c r="D210" s="187"/>
      <c r="E210" s="183"/>
      <c r="O210" s="182">
        <v>1</v>
      </c>
    </row>
    <row r="211" spans="1:15" x14ac:dyDescent="0.2">
      <c r="A211" s="185" t="str">
        <f>'24'!A2</f>
        <v>62100-G01</v>
      </c>
      <c r="B211" t="str">
        <f>IFERROR(LEFT(IFERROR(INDEX(Sheet5!$C$2:$C$1300,MATCH($A211,Sheet5!$A$2:$A$1300,0)),"-"),FIND(",",IFERROR(INDEX(Sheet5!$C$2:$C$1300,MATCH($A211,Sheet5!$A$2:$A$1300,0)),"-"),1)-1),IFERROR(INDEX(Sheet5!$C$2:$C$1300,MATCH($A211,Sheet5!$A$2:$A$1300,0)),"-"))</f>
        <v xml:space="preserve">Intercompany-23F                                            </v>
      </c>
      <c r="C211" s="187">
        <f>IFERROR(INDEX(Lookup!$BH$9:$BH$3000,MATCH($A211,Lookup!$A$9:$A$3000,0)),0)</f>
        <v>30000</v>
      </c>
      <c r="D211" s="187">
        <f>IFERROR(INDEX(Lookup!$BJ$9:$BJ$3000,MATCH($A211,Lookup!$A$9:$A$3000,0)),0)</f>
        <v>42476</v>
      </c>
      <c r="E211" s="202">
        <f t="shared" ref="E211" si="19">+C211-D211</f>
        <v>-12476</v>
      </c>
      <c r="O211" s="182">
        <f t="shared" ref="O211:O273" si="20">+IF(A211&gt;0,1,0)</f>
        <v>1</v>
      </c>
    </row>
    <row r="212" spans="1:15" x14ac:dyDescent="0.2">
      <c r="A212" s="185" t="str">
        <f>'24'!A3</f>
        <v>62100-G02</v>
      </c>
      <c r="B212" t="str">
        <f>IFERROR(LEFT(IFERROR(INDEX(Sheet5!$C$2:$C$1300,MATCH($A212,Sheet5!$A$2:$A$1300,0)),"-"),FIND(",",IFERROR(INDEX(Sheet5!$C$2:$C$1300,MATCH($A212,Sheet5!$A$2:$A$1300,0)),"-"),1)-1),IFERROR(INDEX(Sheet5!$C$2:$C$1300,MATCH($A212,Sheet5!$A$2:$A$1300,0)),"-"))</f>
        <v xml:space="preserve">Intercompany-EPH                                            </v>
      </c>
      <c r="C212" s="187">
        <f>IFERROR(INDEX(Lookup!$BH$9:$BH$3000,MATCH($A212,Lookup!$A$9:$A$3000,0)),0)</f>
        <v>41391.480000000003</v>
      </c>
      <c r="D212" s="187">
        <f>IFERROR(INDEX(Lookup!$BJ$9:$BJ$3000,MATCH($A212,Lookup!$A$9:$A$3000,0)),0)</f>
        <v>41391.480000000003</v>
      </c>
      <c r="E212" s="202">
        <f t="shared" ref="E212:E231" si="21">+C212-D212</f>
        <v>0</v>
      </c>
      <c r="O212" s="182">
        <f t="shared" si="20"/>
        <v>1</v>
      </c>
    </row>
    <row r="213" spans="1:15" x14ac:dyDescent="0.2">
      <c r="A213" s="185" t="str">
        <f>'24'!A4</f>
        <v>62100-G03</v>
      </c>
      <c r="B213" t="str">
        <f>IFERROR(LEFT(IFERROR(INDEX(Sheet5!$C$2:$C$1300,MATCH($A213,Sheet5!$A$2:$A$1300,0)),"-"),FIND(",",IFERROR(INDEX(Sheet5!$C$2:$C$1300,MATCH($A213,Sheet5!$A$2:$A$1300,0)),"-"),1)-1),IFERROR(INDEX(Sheet5!$C$2:$C$1300,MATCH($A213,Sheet5!$A$2:$A$1300,0)),"-"))</f>
        <v xml:space="preserve">Intercompany-EPI                                            </v>
      </c>
      <c r="C213" s="187">
        <f>IFERROR(INDEX(Lookup!$BH$9:$BH$3000,MATCH($A213,Lookup!$A$9:$A$3000,0)),0)</f>
        <v>0</v>
      </c>
      <c r="D213" s="187">
        <f>IFERROR(INDEX(Lookup!$BJ$9:$BJ$3000,MATCH($A213,Lookup!$A$9:$A$3000,0)),0)</f>
        <v>0</v>
      </c>
      <c r="E213" s="202">
        <f t="shared" si="21"/>
        <v>0</v>
      </c>
      <c r="O213" s="182">
        <f t="shared" si="20"/>
        <v>1</v>
      </c>
    </row>
    <row r="214" spans="1:15" x14ac:dyDescent="0.2">
      <c r="A214" s="185" t="str">
        <f>'24'!A5</f>
        <v>62100-G04</v>
      </c>
      <c r="B214" t="str">
        <f>IFERROR(LEFT(IFERROR(INDEX(Sheet5!$C$2:$C$1300,MATCH($A214,Sheet5!$A$2:$A$1300,0)),"-"),FIND(",",IFERROR(INDEX(Sheet5!$C$2:$C$1300,MATCH($A214,Sheet5!$A$2:$A$1300,0)),"-"),1)-1),IFERROR(INDEX(Sheet5!$C$2:$C$1300,MATCH($A214,Sheet5!$A$2:$A$1300,0)),"-"))</f>
        <v xml:space="preserve">Intercompany-FPP                                            </v>
      </c>
      <c r="C214" s="187">
        <f>IFERROR(INDEX(Lookup!$BH$9:$BH$3000,MATCH($A214,Lookup!$A$9:$A$3000,0)),0)</f>
        <v>0</v>
      </c>
      <c r="D214" s="187">
        <f>IFERROR(INDEX(Lookup!$BJ$9:$BJ$3000,MATCH($A214,Lookup!$A$9:$A$3000,0)),0)</f>
        <v>0</v>
      </c>
      <c r="E214" s="202">
        <f t="shared" si="21"/>
        <v>0</v>
      </c>
      <c r="O214" s="182">
        <f t="shared" si="20"/>
        <v>1</v>
      </c>
    </row>
    <row r="215" spans="1:15" x14ac:dyDescent="0.2">
      <c r="A215" s="185" t="str">
        <f>'24'!A6</f>
        <v>62100-G05</v>
      </c>
      <c r="B215" t="str">
        <f>IFERROR(LEFT(IFERROR(INDEX(Sheet5!$C$2:$C$1300,MATCH($A215,Sheet5!$A$2:$A$1300,0)),"-"),FIND(",",IFERROR(INDEX(Sheet5!$C$2:$C$1300,MATCH($A215,Sheet5!$A$2:$A$1300,0)),"-"),1)-1),IFERROR(INDEX(Sheet5!$C$2:$C$1300,MATCH($A215,Sheet5!$A$2:$A$1300,0)),"-"))</f>
        <v xml:space="preserve">Intercompany-GBLT                                           </v>
      </c>
      <c r="C215" s="187">
        <f>IFERROR(INDEX(Lookup!$BH$9:$BH$3000,MATCH($A215,Lookup!$A$9:$A$3000,0)),0)</f>
        <v>1460000</v>
      </c>
      <c r="D215" s="187">
        <f>IFERROR(INDEX(Lookup!$BJ$9:$BJ$3000,MATCH($A215,Lookup!$A$9:$A$3000,0)),0)</f>
        <v>5124220.1899999995</v>
      </c>
      <c r="E215" s="202">
        <f t="shared" si="21"/>
        <v>-3664220.1899999995</v>
      </c>
      <c r="O215" s="182">
        <f t="shared" si="20"/>
        <v>1</v>
      </c>
    </row>
    <row r="216" spans="1:15" x14ac:dyDescent="0.2">
      <c r="A216" s="185" t="str">
        <f>'24'!A7</f>
        <v>62100-G06</v>
      </c>
      <c r="B216" t="str">
        <f>IFERROR(LEFT(IFERROR(INDEX(Sheet5!$C$2:$C$1300,MATCH($A216,Sheet5!$A$2:$A$1300,0)),"-"),FIND(",",IFERROR(INDEX(Sheet5!$C$2:$C$1300,MATCH($A216,Sheet5!$A$2:$A$1300,0)),"-"),1)-1),IFERROR(INDEX(Sheet5!$C$2:$C$1300,MATCH($A216,Sheet5!$A$2:$A$1300,0)),"-"))</f>
        <v xml:space="preserve">Intercompany-GIP                                            </v>
      </c>
      <c r="C216" s="187">
        <f>IFERROR(INDEX(Lookup!$BH$9:$BH$3000,MATCH($A216,Lookup!$A$9:$A$3000,0)),0)</f>
        <v>0</v>
      </c>
      <c r="D216" s="187">
        <f>IFERROR(INDEX(Lookup!$BJ$9:$BJ$3000,MATCH($A216,Lookup!$A$9:$A$3000,0)),0)</f>
        <v>284365</v>
      </c>
      <c r="E216" s="202">
        <f t="shared" si="21"/>
        <v>-284365</v>
      </c>
      <c r="O216" s="182">
        <f t="shared" si="20"/>
        <v>1</v>
      </c>
    </row>
    <row r="217" spans="1:15" x14ac:dyDescent="0.2">
      <c r="A217" s="185" t="str">
        <f>'24'!A8</f>
        <v>62100-G08</v>
      </c>
      <c r="B217" t="str">
        <f>IFERROR(LEFT(IFERROR(INDEX(Sheet5!$C$2:$C$1300,MATCH($A217,Sheet5!$A$2:$A$1300,0)),"-"),FIND(",",IFERROR(INDEX(Sheet5!$C$2:$C$1300,MATCH($A217,Sheet5!$A$2:$A$1300,0)),"-"),1)-1),IFERROR(INDEX(Sheet5!$C$2:$C$1300,MATCH($A217,Sheet5!$A$2:$A$1300,0)),"-"))</f>
        <v xml:space="preserve">Intercompany-OPC                                            </v>
      </c>
      <c r="C217" s="187">
        <f>IFERROR(INDEX(Lookup!$BH$9:$BH$3000,MATCH($A217,Lookup!$A$9:$A$3000,0)),0)</f>
        <v>0</v>
      </c>
      <c r="D217" s="187">
        <f>IFERROR(INDEX(Lookup!$BJ$9:$BJ$3000,MATCH($A217,Lookup!$A$9:$A$3000,0)),0)</f>
        <v>0</v>
      </c>
      <c r="E217" s="202">
        <f t="shared" si="21"/>
        <v>0</v>
      </c>
      <c r="O217" s="182">
        <f t="shared" si="20"/>
        <v>1</v>
      </c>
    </row>
    <row r="218" spans="1:15" x14ac:dyDescent="0.2">
      <c r="A218" s="185" t="str">
        <f>'24'!A9</f>
        <v>62100-G09</v>
      </c>
      <c r="B218" t="str">
        <f>IFERROR(LEFT(IFERROR(INDEX(Sheet5!$C$2:$C$1300,MATCH($A218,Sheet5!$A$2:$A$1300,0)),"-"),FIND(",",IFERROR(INDEX(Sheet5!$C$2:$C$1300,MATCH($A218,Sheet5!$A$2:$A$1300,0)),"-"),1)-1),IFERROR(INDEX(Sheet5!$C$2:$C$1300,MATCH($A218,Sheet5!$A$2:$A$1300,0)),"-"))</f>
        <v xml:space="preserve">Intercompany-RIUP                                           </v>
      </c>
      <c r="C218" s="187">
        <f>IFERROR(INDEX(Lookup!$BH$9:$BH$3000,MATCH($A218,Lookup!$A$9:$A$3000,0)),0)</f>
        <v>0</v>
      </c>
      <c r="D218" s="187">
        <f>IFERROR(INDEX(Lookup!$BJ$9:$BJ$3000,MATCH($A218,Lookup!$A$9:$A$3000,0)),0)</f>
        <v>0</v>
      </c>
      <c r="E218" s="202">
        <f t="shared" si="21"/>
        <v>0</v>
      </c>
      <c r="O218" s="182">
        <f t="shared" si="20"/>
        <v>1</v>
      </c>
    </row>
    <row r="219" spans="1:15" x14ac:dyDescent="0.2">
      <c r="A219" s="185" t="str">
        <f>'24'!A10</f>
        <v>62100-G10</v>
      </c>
      <c r="B219" t="str">
        <f>IFERROR(LEFT(IFERROR(INDEX(Sheet5!$C$2:$C$1300,MATCH($A219,Sheet5!$A$2:$A$1300,0)),"-"),FIND(",",IFERROR(INDEX(Sheet5!$C$2:$C$1300,MATCH($A219,Sheet5!$A$2:$A$1300,0)),"-"),1)-1),IFERROR(INDEX(Sheet5!$C$2:$C$1300,MATCH($A219,Sheet5!$A$2:$A$1300,0)),"-"))</f>
        <v xml:space="preserve">Intercompany-ROOTS                                          </v>
      </c>
      <c r="C219" s="187">
        <f>IFERROR(INDEX(Lookup!$BH$9:$BH$3000,MATCH($A219,Lookup!$A$9:$A$3000,0)),0)</f>
        <v>268000</v>
      </c>
      <c r="D219" s="187">
        <f>IFERROR(INDEX(Lookup!$BJ$9:$BJ$3000,MATCH($A219,Lookup!$A$9:$A$3000,0)),0)</f>
        <v>121120</v>
      </c>
      <c r="E219" s="202">
        <f t="shared" si="21"/>
        <v>146880</v>
      </c>
      <c r="O219" s="182">
        <f t="shared" si="20"/>
        <v>1</v>
      </c>
    </row>
    <row r="220" spans="1:15" x14ac:dyDescent="0.2">
      <c r="A220" s="185" t="str">
        <f>'24'!A11</f>
        <v>62100-G11</v>
      </c>
      <c r="B220" t="str">
        <f>IFERROR(LEFT(IFERROR(INDEX(Sheet5!$C$2:$C$1300,MATCH($A220,Sheet5!$A$2:$A$1300,0)),"-"),FIND(",",IFERROR(INDEX(Sheet5!$C$2:$C$1300,MATCH($A220,Sheet5!$A$2:$A$1300,0)),"-"),1)-1),IFERROR(INDEX(Sheet5!$C$2:$C$1300,MATCH($A220,Sheet5!$A$2:$A$1300,0)),"-"))</f>
        <v xml:space="preserve">Intercompany-SOLE                                           </v>
      </c>
      <c r="C220" s="187">
        <f>IFERROR(INDEX(Lookup!$BH$9:$BH$3000,MATCH($A220,Lookup!$A$9:$A$3000,0)),0)</f>
        <v>0</v>
      </c>
      <c r="D220" s="187">
        <f>IFERROR(INDEX(Lookup!$BJ$9:$BJ$3000,MATCH($A220,Lookup!$A$9:$A$3000,0)),0)</f>
        <v>0</v>
      </c>
      <c r="E220" s="202">
        <f t="shared" si="21"/>
        <v>0</v>
      </c>
      <c r="O220" s="182">
        <f t="shared" si="20"/>
        <v>1</v>
      </c>
    </row>
    <row r="221" spans="1:15" x14ac:dyDescent="0.2">
      <c r="A221" s="185" t="str">
        <f>'24'!A12</f>
        <v>62100-G12</v>
      </c>
      <c r="B221" t="str">
        <f>IFERROR(LEFT(IFERROR(INDEX(Sheet5!$C$2:$C$1300,MATCH($A221,Sheet5!$A$2:$A$1300,0)),"-"),FIND(",",IFERROR(INDEX(Sheet5!$C$2:$C$1300,MATCH($A221,Sheet5!$A$2:$A$1300,0)),"-"),1)-1),IFERROR(INDEX(Sheet5!$C$2:$C$1300,MATCH($A221,Sheet5!$A$2:$A$1300,0)),"-"))</f>
        <v xml:space="preserve">Intercompany-TAR                                            </v>
      </c>
      <c r="C221" s="187">
        <f>IFERROR(INDEX(Lookup!$BH$9:$BH$3000,MATCH($A221,Lookup!$A$9:$A$3000,0)),0)</f>
        <v>0</v>
      </c>
      <c r="D221" s="187">
        <f>IFERROR(INDEX(Lookup!$BJ$9:$BJ$3000,MATCH($A221,Lookup!$A$9:$A$3000,0)),0)</f>
        <v>75000</v>
      </c>
      <c r="E221" s="202">
        <f t="shared" si="21"/>
        <v>-75000</v>
      </c>
      <c r="O221" s="182">
        <f t="shared" si="20"/>
        <v>1</v>
      </c>
    </row>
    <row r="222" spans="1:15" x14ac:dyDescent="0.2">
      <c r="A222" s="185" t="str">
        <f>'24'!A13</f>
        <v>62100-G13</v>
      </c>
      <c r="B222" t="str">
        <f>IFERROR(LEFT(IFERROR(INDEX(Sheet5!$C$2:$C$1300,MATCH($A222,Sheet5!$A$2:$A$1300,0)),"-"),FIND(",",IFERROR(INDEX(Sheet5!$C$2:$C$1300,MATCH($A222,Sheet5!$A$2:$A$1300,0)),"-"),1)-1),IFERROR(INDEX(Sheet5!$C$2:$C$1300,MATCH($A222,Sheet5!$A$2:$A$1300,0)),"-"))</f>
        <v xml:space="preserve">Intercompany-TAT                                            </v>
      </c>
      <c r="C222" s="187">
        <f>IFERROR(INDEX(Lookup!$BH$9:$BH$3000,MATCH($A222,Lookup!$A$9:$A$3000,0)),0)</f>
        <v>280</v>
      </c>
      <c r="D222" s="187">
        <f>IFERROR(INDEX(Lookup!$BJ$9:$BJ$3000,MATCH($A222,Lookup!$A$9:$A$3000,0)),0)</f>
        <v>677</v>
      </c>
      <c r="E222" s="202">
        <f t="shared" si="21"/>
        <v>-397</v>
      </c>
      <c r="O222" s="182">
        <f t="shared" si="20"/>
        <v>1</v>
      </c>
    </row>
    <row r="223" spans="1:15" x14ac:dyDescent="0.2">
      <c r="A223" s="185" t="str">
        <f>'24'!A14</f>
        <v>62100-G14</v>
      </c>
      <c r="B223" t="str">
        <f>IFERROR(LEFT(IFERROR(INDEX(Sheet5!$C$2:$C$1300,MATCH($A223,Sheet5!$A$2:$A$1300,0)),"-"),FIND(",",IFERROR(INDEX(Sheet5!$C$2:$C$1300,MATCH($A223,Sheet5!$A$2:$A$1300,0)),"-"),1)-1),IFERROR(INDEX(Sheet5!$C$2:$C$1300,MATCH($A223,Sheet5!$A$2:$A$1300,0)),"-"))</f>
        <v xml:space="preserve">Intercompany-TMV                                            </v>
      </c>
      <c r="C223" s="187">
        <f>IFERROR(INDEX(Lookup!$BH$9:$BH$3000,MATCH($A223,Lookup!$A$9:$A$3000,0)),0)</f>
        <v>0</v>
      </c>
      <c r="D223" s="187">
        <f>IFERROR(INDEX(Lookup!$BJ$9:$BJ$3000,MATCH($A223,Lookup!$A$9:$A$3000,0)),0)</f>
        <v>100000</v>
      </c>
      <c r="E223" s="202">
        <f t="shared" si="21"/>
        <v>-100000</v>
      </c>
      <c r="O223" s="182">
        <f t="shared" si="20"/>
        <v>1</v>
      </c>
    </row>
    <row r="224" spans="1:15" x14ac:dyDescent="0.2">
      <c r="A224" s="185" t="str">
        <f>'24'!A15</f>
        <v>62100-G15</v>
      </c>
      <c r="B224" t="str">
        <f>IFERROR(LEFT(IFERROR(INDEX(Sheet5!$C$2:$C$1300,MATCH($A224,Sheet5!$A$2:$A$1300,0)),"-"),FIND(",",IFERROR(INDEX(Sheet5!$C$2:$C$1300,MATCH($A224,Sheet5!$A$2:$A$1300,0)),"-"),1)-1),IFERROR(INDEX(Sheet5!$C$2:$C$1300,MATCH($A224,Sheet5!$A$2:$A$1300,0)),"-"))</f>
        <v xml:space="preserve">Intercompany-TMR                                            </v>
      </c>
      <c r="C224" s="187">
        <f>IFERROR(INDEX(Lookup!$BH$9:$BH$3000,MATCH($A224,Lookup!$A$9:$A$3000,0)),0)</f>
        <v>0</v>
      </c>
      <c r="D224" s="187">
        <f>IFERROR(INDEX(Lookup!$BJ$9:$BJ$3000,MATCH($A224,Lookup!$A$9:$A$3000,0)),0)</f>
        <v>0</v>
      </c>
      <c r="E224" s="202">
        <f t="shared" si="21"/>
        <v>0</v>
      </c>
      <c r="O224" s="182">
        <f t="shared" si="20"/>
        <v>1</v>
      </c>
    </row>
    <row r="225" spans="1:15" x14ac:dyDescent="0.2">
      <c r="A225" s="185" t="str">
        <f>'24'!A16</f>
        <v>62100-G16</v>
      </c>
      <c r="B225" t="str">
        <f>IFERROR(LEFT(IFERROR(INDEX(Sheet5!$C$2:$C$1300,MATCH($A225,Sheet5!$A$2:$A$1300,0)),"-"),FIND(",",IFERROR(INDEX(Sheet5!$C$2:$C$1300,MATCH($A225,Sheet5!$A$2:$A$1300,0)),"-"),1)-1),IFERROR(INDEX(Sheet5!$C$2:$C$1300,MATCH($A225,Sheet5!$A$2:$A$1300,0)),"-"))</f>
        <v xml:space="preserve">Intercompany - TWC                                          </v>
      </c>
      <c r="C225" s="187">
        <f>IFERROR(INDEX(Lookup!$BH$9:$BH$3000,MATCH($A225,Lookup!$A$9:$A$3000,0)),0)</f>
        <v>0</v>
      </c>
      <c r="D225" s="187">
        <f>IFERROR(INDEX(Lookup!$BJ$9:$BJ$3000,MATCH($A225,Lookup!$A$9:$A$3000,0)),0)</f>
        <v>0</v>
      </c>
      <c r="E225" s="202">
        <f t="shared" si="21"/>
        <v>0</v>
      </c>
      <c r="O225" s="182">
        <f t="shared" si="20"/>
        <v>1</v>
      </c>
    </row>
    <row r="226" spans="1:15" hidden="1" x14ac:dyDescent="0.2">
      <c r="A226" s="185">
        <f>'24'!A17</f>
        <v>0</v>
      </c>
      <c r="B226" t="str">
        <f>IFERROR(LEFT(IFERROR(INDEX(Sheet5!$C$2:$C$1300,MATCH($A226,Sheet5!$A$2:$A$1300,0)),"-"),FIND(",",IFERROR(INDEX(Sheet5!$C$2:$C$1300,MATCH($A226,Sheet5!$A$2:$A$1300,0)),"-"),1)-1),IFERROR(INDEX(Sheet5!$C$2:$C$1300,MATCH($A226,Sheet5!$A$2:$A$1300,0)),"-"))</f>
        <v>-</v>
      </c>
      <c r="C226" s="187">
        <f>IFERROR(INDEX(Lookup!$BH$9:$BH$3000,MATCH($A226,Lookup!$A$9:$A$3000,0)),0)</f>
        <v>0</v>
      </c>
      <c r="D226" s="187">
        <f>IFERROR(INDEX(Lookup!$BJ$9:$BJ$3000,MATCH($A226,Lookup!$A$9:$A$3000,0)),0)</f>
        <v>0</v>
      </c>
      <c r="E226" s="202">
        <f t="shared" si="21"/>
        <v>0</v>
      </c>
      <c r="O226" s="182">
        <f t="shared" si="20"/>
        <v>0</v>
      </c>
    </row>
    <row r="227" spans="1:15" hidden="1" x14ac:dyDescent="0.2">
      <c r="A227" s="185">
        <f>'24'!A18</f>
        <v>0</v>
      </c>
      <c r="B227" t="str">
        <f>IFERROR(LEFT(IFERROR(INDEX(Sheet5!$C$2:$C$1300,MATCH($A227,Sheet5!$A$2:$A$1300,0)),"-"),FIND(",",IFERROR(INDEX(Sheet5!$C$2:$C$1300,MATCH($A227,Sheet5!$A$2:$A$1300,0)),"-"),1)-1),IFERROR(INDEX(Sheet5!$C$2:$C$1300,MATCH($A227,Sheet5!$A$2:$A$1300,0)),"-"))</f>
        <v>-</v>
      </c>
      <c r="C227" s="187">
        <f>IFERROR(INDEX(Lookup!$BH$9:$BH$3000,MATCH($A227,Lookup!$A$9:$A$3000,0)),0)</f>
        <v>0</v>
      </c>
      <c r="D227" s="187">
        <f>IFERROR(INDEX(Lookup!$BJ$9:$BJ$3000,MATCH($A227,Lookup!$A$9:$A$3000,0)),0)</f>
        <v>0</v>
      </c>
      <c r="E227" s="202">
        <f t="shared" si="21"/>
        <v>0</v>
      </c>
      <c r="O227" s="182">
        <f t="shared" si="20"/>
        <v>0</v>
      </c>
    </row>
    <row r="228" spans="1:15" hidden="1" x14ac:dyDescent="0.2">
      <c r="A228" s="185">
        <f>'24'!A19</f>
        <v>0</v>
      </c>
      <c r="B228" t="str">
        <f>IFERROR(LEFT(IFERROR(INDEX(Sheet5!$C$2:$C$1300,MATCH($A228,Sheet5!$A$2:$A$1300,0)),"-"),FIND(",",IFERROR(INDEX(Sheet5!$C$2:$C$1300,MATCH($A228,Sheet5!$A$2:$A$1300,0)),"-"),1)-1),IFERROR(INDEX(Sheet5!$C$2:$C$1300,MATCH($A228,Sheet5!$A$2:$A$1300,0)),"-"))</f>
        <v>-</v>
      </c>
      <c r="C228" s="187">
        <f>IFERROR(INDEX(Lookup!$BH$9:$BH$3000,MATCH($A228,Lookup!$A$9:$A$3000,0)),0)</f>
        <v>0</v>
      </c>
      <c r="D228" s="187">
        <f>IFERROR(INDEX(Lookup!$BJ$9:$BJ$3000,MATCH($A228,Lookup!$A$9:$A$3000,0)),0)</f>
        <v>0</v>
      </c>
      <c r="E228" s="202">
        <f t="shared" si="21"/>
        <v>0</v>
      </c>
      <c r="O228" s="182">
        <f t="shared" si="20"/>
        <v>0</v>
      </c>
    </row>
    <row r="229" spans="1:15" hidden="1" x14ac:dyDescent="0.2">
      <c r="A229" s="185">
        <f>'24'!A20</f>
        <v>0</v>
      </c>
      <c r="B229" t="str">
        <f>IFERROR(LEFT(IFERROR(INDEX(Sheet5!$C$2:$C$1300,MATCH($A229,Sheet5!$A$2:$A$1300,0)),"-"),FIND(",",IFERROR(INDEX(Sheet5!$C$2:$C$1300,MATCH($A229,Sheet5!$A$2:$A$1300,0)),"-"),1)-1),IFERROR(INDEX(Sheet5!$C$2:$C$1300,MATCH($A229,Sheet5!$A$2:$A$1300,0)),"-"))</f>
        <v>-</v>
      </c>
      <c r="C229" s="187">
        <f>IFERROR(INDEX(Lookup!$BH$9:$BH$3000,MATCH($A229,Lookup!$A$9:$A$3000,0)),0)</f>
        <v>0</v>
      </c>
      <c r="D229" s="187">
        <f>IFERROR(INDEX(Lookup!$BJ$9:$BJ$3000,MATCH($A229,Lookup!$A$9:$A$3000,0)),0)</f>
        <v>0</v>
      </c>
      <c r="E229" s="202">
        <f t="shared" si="21"/>
        <v>0</v>
      </c>
      <c r="O229" s="182">
        <f t="shared" si="20"/>
        <v>0</v>
      </c>
    </row>
    <row r="230" spans="1:15" hidden="1" x14ac:dyDescent="0.2">
      <c r="A230" s="185">
        <f>'24'!A21</f>
        <v>0</v>
      </c>
      <c r="B230" t="str">
        <f>IFERROR(LEFT(IFERROR(INDEX(Sheet5!$C$2:$C$1300,MATCH($A230,Sheet5!$A$2:$A$1300,0)),"-"),FIND(",",IFERROR(INDEX(Sheet5!$C$2:$C$1300,MATCH($A230,Sheet5!$A$2:$A$1300,0)),"-"),1)-1),IFERROR(INDEX(Sheet5!$C$2:$C$1300,MATCH($A230,Sheet5!$A$2:$A$1300,0)),"-"))</f>
        <v>-</v>
      </c>
      <c r="C230" s="187">
        <f>IFERROR(INDEX(Lookup!$BH$9:$BH$3000,MATCH($A230,Lookup!$A$9:$A$3000,0)),0)</f>
        <v>0</v>
      </c>
      <c r="D230" s="187">
        <f>IFERROR(INDEX(Lookup!$BJ$9:$BJ$3000,MATCH($A230,Lookup!$A$9:$A$3000,0)),0)</f>
        <v>0</v>
      </c>
      <c r="E230" s="202">
        <f t="shared" si="21"/>
        <v>0</v>
      </c>
      <c r="O230" s="182">
        <f t="shared" si="20"/>
        <v>0</v>
      </c>
    </row>
    <row r="231" spans="1:15" hidden="1" x14ac:dyDescent="0.2">
      <c r="A231" s="185">
        <f>'24'!A22</f>
        <v>0</v>
      </c>
      <c r="B231" t="str">
        <f>IFERROR(LEFT(IFERROR(INDEX(Sheet5!$C$2:$C$1300,MATCH($A231,Sheet5!$A$2:$A$1300,0)),"-"),FIND(",",IFERROR(INDEX(Sheet5!$C$2:$C$1300,MATCH($A231,Sheet5!$A$2:$A$1300,0)),"-"),1)-1),IFERROR(INDEX(Sheet5!$C$2:$C$1300,MATCH($A231,Sheet5!$A$2:$A$1300,0)),"-"))</f>
        <v>-</v>
      </c>
      <c r="C231" s="187">
        <f>IFERROR(INDEX(Lookup!$BH$9:$BH$3000,MATCH($A231,Lookup!$A$9:$A$3000,0)),0)</f>
        <v>0</v>
      </c>
      <c r="D231" s="187">
        <f>IFERROR(INDEX(Lookup!$BJ$9:$BJ$3000,MATCH($A231,Lookup!$A$9:$A$3000,0)),0)</f>
        <v>0</v>
      </c>
      <c r="E231" s="202">
        <f t="shared" si="21"/>
        <v>0</v>
      </c>
      <c r="O231" s="182">
        <f t="shared" si="20"/>
        <v>0</v>
      </c>
    </row>
    <row r="232" spans="1:15" x14ac:dyDescent="0.2">
      <c r="B232" s="185" t="s">
        <v>1016</v>
      </c>
      <c r="C232" s="190">
        <f>SUM(C211:C231)</f>
        <v>1799671.48</v>
      </c>
      <c r="D232" s="190">
        <f>SUM(D211:D231)</f>
        <v>5789249.6699999999</v>
      </c>
      <c r="E232" s="183">
        <f>+C232-D232</f>
        <v>-3989578.19</v>
      </c>
      <c r="O232" s="182">
        <v>1</v>
      </c>
    </row>
    <row r="233" spans="1:15" x14ac:dyDescent="0.2">
      <c r="B233" s="188" t="s">
        <v>1628</v>
      </c>
      <c r="C233" s="187"/>
      <c r="D233" s="187"/>
      <c r="E233" s="183">
        <f t="shared" si="10"/>
        <v>0</v>
      </c>
      <c r="O233" s="182">
        <v>1</v>
      </c>
    </row>
    <row r="234" spans="1:15" x14ac:dyDescent="0.2">
      <c r="A234" s="185" t="str">
        <f>'25'!A2</f>
        <v>63160-G01</v>
      </c>
      <c r="B234" t="str">
        <f>IFERROR(LEFT(IFERROR(INDEX(Sheet5!$C$2:$C$1300,MATCH($A234,Sheet5!$A$2:$A$1300,0)),"-"),FIND(",",IFERROR(INDEX(Sheet5!$C$2:$C$1300,MATCH($A234,Sheet5!$A$2:$A$1300,0)),"-"),1)-1),IFERROR(INDEX(Sheet5!$C$2:$C$1300,MATCH($A234,Sheet5!$A$2:$A$1300,0)),"-"))</f>
        <v xml:space="preserve">Bill of Exchange-23F                                        </v>
      </c>
      <c r="C234" s="187">
        <f>IFERROR(INDEX(Lookup!$BH$9:$BH$3000,MATCH($A234,Lookup!$A$9:$A$3000,0)),0)</f>
        <v>0</v>
      </c>
      <c r="D234" s="187">
        <f>IFERROR(INDEX(Lookup!$BJ$9:$BJ$3000,MATCH($A234,Lookup!$A$9:$A$3000,0)),0)</f>
        <v>0</v>
      </c>
      <c r="E234" s="202">
        <f t="shared" si="10"/>
        <v>0</v>
      </c>
      <c r="O234" s="182">
        <f t="shared" si="20"/>
        <v>1</v>
      </c>
    </row>
    <row r="235" spans="1:15" x14ac:dyDescent="0.2">
      <c r="A235" s="185" t="str">
        <f>'25'!A3</f>
        <v>63160-G02</v>
      </c>
      <c r="B235" t="str">
        <f>IFERROR(LEFT(IFERROR(INDEX(Sheet5!$C$2:$C$1300,MATCH($A235,Sheet5!$A$2:$A$1300,0)),"-"),FIND(",",IFERROR(INDEX(Sheet5!$C$2:$C$1300,MATCH($A235,Sheet5!$A$2:$A$1300,0)),"-"),1)-1),IFERROR(INDEX(Sheet5!$C$2:$C$1300,MATCH($A235,Sheet5!$A$2:$A$1300,0)),"-"))</f>
        <v xml:space="preserve">Bill of Exchange-EPH                                        </v>
      </c>
      <c r="C235" s="187">
        <f>IFERROR(INDEX(Lookup!$BH$9:$BH$3000,MATCH($A235,Lookup!$A$9:$A$3000,0)),0)</f>
        <v>0</v>
      </c>
      <c r="D235" s="187">
        <f>IFERROR(INDEX(Lookup!$BJ$9:$BJ$3000,MATCH($A235,Lookup!$A$9:$A$3000,0)),0)</f>
        <v>0</v>
      </c>
      <c r="E235" s="202">
        <f t="shared" ref="E235:E261" si="22">+C235-D235</f>
        <v>0</v>
      </c>
      <c r="O235" s="182">
        <f t="shared" si="20"/>
        <v>1</v>
      </c>
    </row>
    <row r="236" spans="1:15" x14ac:dyDescent="0.2">
      <c r="A236" s="185" t="str">
        <f>'25'!A4</f>
        <v>63160-G03</v>
      </c>
      <c r="B236" t="str">
        <f>IFERROR(LEFT(IFERROR(INDEX(Sheet5!$C$2:$C$1300,MATCH($A236,Sheet5!$A$2:$A$1300,0)),"-"),FIND(",",IFERROR(INDEX(Sheet5!$C$2:$C$1300,MATCH($A236,Sheet5!$A$2:$A$1300,0)),"-"),1)-1),IFERROR(INDEX(Sheet5!$C$2:$C$1300,MATCH($A236,Sheet5!$A$2:$A$1300,0)),"-"))</f>
        <v xml:space="preserve">Bill of Exchange-EPI                                        </v>
      </c>
      <c r="C236" s="187">
        <f>IFERROR(INDEX(Lookup!$BH$9:$BH$3000,MATCH($A236,Lookup!$A$9:$A$3000,0)),0)</f>
        <v>0</v>
      </c>
      <c r="D236" s="187">
        <f>IFERROR(INDEX(Lookup!$BJ$9:$BJ$3000,MATCH($A236,Lookup!$A$9:$A$3000,0)),0)</f>
        <v>0</v>
      </c>
      <c r="E236" s="202">
        <f t="shared" si="22"/>
        <v>0</v>
      </c>
      <c r="O236" s="182">
        <f t="shared" si="20"/>
        <v>1</v>
      </c>
    </row>
    <row r="237" spans="1:15" x14ac:dyDescent="0.2">
      <c r="A237" s="185" t="str">
        <f>'25'!A5</f>
        <v>63160-G04</v>
      </c>
      <c r="B237" t="str">
        <f>IFERROR(LEFT(IFERROR(INDEX(Sheet5!$C$2:$C$1300,MATCH($A237,Sheet5!$A$2:$A$1300,0)),"-"),FIND(",",IFERROR(INDEX(Sheet5!$C$2:$C$1300,MATCH($A237,Sheet5!$A$2:$A$1300,0)),"-"),1)-1),IFERROR(INDEX(Sheet5!$C$2:$C$1300,MATCH($A237,Sheet5!$A$2:$A$1300,0)),"-"))</f>
        <v xml:space="preserve">Bill of Exchange-FPP                                        </v>
      </c>
      <c r="C237" s="187">
        <f>IFERROR(INDEX(Lookup!$BH$9:$BH$3000,MATCH($A237,Lookup!$A$9:$A$3000,0)),0)</f>
        <v>0</v>
      </c>
      <c r="D237" s="187">
        <f>IFERROR(INDEX(Lookup!$BJ$9:$BJ$3000,MATCH($A237,Lookup!$A$9:$A$3000,0)),0)</f>
        <v>0</v>
      </c>
      <c r="E237" s="202">
        <f t="shared" si="22"/>
        <v>0</v>
      </c>
      <c r="O237" s="182">
        <f t="shared" si="20"/>
        <v>1</v>
      </c>
    </row>
    <row r="238" spans="1:15" x14ac:dyDescent="0.2">
      <c r="A238" s="185" t="str">
        <f>'25'!A6</f>
        <v>63160-G05</v>
      </c>
      <c r="B238" t="str">
        <f>IFERROR(LEFT(IFERROR(INDEX(Sheet5!$C$2:$C$1300,MATCH($A238,Sheet5!$A$2:$A$1300,0)),"-"),FIND(",",IFERROR(INDEX(Sheet5!$C$2:$C$1300,MATCH($A238,Sheet5!$A$2:$A$1300,0)),"-"),1)-1),IFERROR(INDEX(Sheet5!$C$2:$C$1300,MATCH($A238,Sheet5!$A$2:$A$1300,0)),"-"))</f>
        <v xml:space="preserve">Bill of Exchange-GBLT                                       </v>
      </c>
      <c r="C238" s="187">
        <f>IFERROR(INDEX(Lookup!$BH$9:$BH$3000,MATCH($A238,Lookup!$A$9:$A$3000,0)),0)</f>
        <v>0</v>
      </c>
      <c r="D238" s="187">
        <f>IFERROR(INDEX(Lookup!$BJ$9:$BJ$3000,MATCH($A238,Lookup!$A$9:$A$3000,0)),0)</f>
        <v>0</v>
      </c>
      <c r="E238" s="202">
        <f t="shared" si="22"/>
        <v>0</v>
      </c>
      <c r="O238" s="182">
        <f t="shared" si="20"/>
        <v>1</v>
      </c>
    </row>
    <row r="239" spans="1:15" x14ac:dyDescent="0.2">
      <c r="A239" s="185" t="str">
        <f>'25'!A7</f>
        <v>63160-G06</v>
      </c>
      <c r="B239" t="str">
        <f>IFERROR(LEFT(IFERROR(INDEX(Sheet5!$C$2:$C$1300,MATCH($A239,Sheet5!$A$2:$A$1300,0)),"-"),FIND(",",IFERROR(INDEX(Sheet5!$C$2:$C$1300,MATCH($A239,Sheet5!$A$2:$A$1300,0)),"-"),1)-1),IFERROR(INDEX(Sheet5!$C$2:$C$1300,MATCH($A239,Sheet5!$A$2:$A$1300,0)),"-"))</f>
        <v xml:space="preserve">Bill of Exchange-GIP                                        </v>
      </c>
      <c r="C239" s="187">
        <f>IFERROR(INDEX(Lookup!$BH$9:$BH$3000,MATCH($A239,Lookup!$A$9:$A$3000,0)),0)</f>
        <v>0</v>
      </c>
      <c r="D239" s="187">
        <f>IFERROR(INDEX(Lookup!$BJ$9:$BJ$3000,MATCH($A239,Lookup!$A$9:$A$3000,0)),0)</f>
        <v>0</v>
      </c>
      <c r="E239" s="202">
        <f t="shared" si="22"/>
        <v>0</v>
      </c>
      <c r="O239" s="182">
        <f t="shared" si="20"/>
        <v>1</v>
      </c>
    </row>
    <row r="240" spans="1:15" x14ac:dyDescent="0.2">
      <c r="A240" s="185" t="str">
        <f>'25'!A8</f>
        <v>63160-G08</v>
      </c>
      <c r="B240" t="str">
        <f>IFERROR(LEFT(IFERROR(INDEX(Sheet5!$C$2:$C$1300,MATCH($A240,Sheet5!$A$2:$A$1300,0)),"-"),FIND(",",IFERROR(INDEX(Sheet5!$C$2:$C$1300,MATCH($A240,Sheet5!$A$2:$A$1300,0)),"-"),1)-1),IFERROR(INDEX(Sheet5!$C$2:$C$1300,MATCH($A240,Sheet5!$A$2:$A$1300,0)),"-"))</f>
        <v xml:space="preserve">Bill of Exchange-OPC                                        </v>
      </c>
      <c r="C240" s="187">
        <f>IFERROR(INDEX(Lookup!$BH$9:$BH$3000,MATCH($A240,Lookup!$A$9:$A$3000,0)),0)</f>
        <v>0</v>
      </c>
      <c r="D240" s="187">
        <f>IFERROR(INDEX(Lookup!$BJ$9:$BJ$3000,MATCH($A240,Lookup!$A$9:$A$3000,0)),0)</f>
        <v>0</v>
      </c>
      <c r="E240" s="202">
        <f t="shared" si="22"/>
        <v>0</v>
      </c>
      <c r="O240" s="182">
        <f t="shared" si="20"/>
        <v>1</v>
      </c>
    </row>
    <row r="241" spans="1:15" x14ac:dyDescent="0.2">
      <c r="A241" s="185" t="str">
        <f>'25'!A9</f>
        <v>63160-G09</v>
      </c>
      <c r="B241" t="str">
        <f>IFERROR(LEFT(IFERROR(INDEX(Sheet5!$C$2:$C$1300,MATCH($A241,Sheet5!$A$2:$A$1300,0)),"-"),FIND(",",IFERROR(INDEX(Sheet5!$C$2:$C$1300,MATCH($A241,Sheet5!$A$2:$A$1300,0)),"-"),1)-1),IFERROR(INDEX(Sheet5!$C$2:$C$1300,MATCH($A241,Sheet5!$A$2:$A$1300,0)),"-"))</f>
        <v xml:space="preserve">Bill of Exchange-RIUP                                       </v>
      </c>
      <c r="C241" s="187">
        <f>IFERROR(INDEX(Lookup!$BH$9:$BH$3000,MATCH($A241,Lookup!$A$9:$A$3000,0)),0)</f>
        <v>0</v>
      </c>
      <c r="D241" s="187">
        <f>IFERROR(INDEX(Lookup!$BJ$9:$BJ$3000,MATCH($A241,Lookup!$A$9:$A$3000,0)),0)</f>
        <v>0</v>
      </c>
      <c r="E241" s="202">
        <f t="shared" si="22"/>
        <v>0</v>
      </c>
      <c r="O241" s="182">
        <f t="shared" si="20"/>
        <v>1</v>
      </c>
    </row>
    <row r="242" spans="1:15" x14ac:dyDescent="0.2">
      <c r="A242" s="185" t="str">
        <f>'25'!A10</f>
        <v>63160-G10</v>
      </c>
      <c r="B242" t="str">
        <f>IFERROR(LEFT(IFERROR(INDEX(Sheet5!$C$2:$C$1300,MATCH($A242,Sheet5!$A$2:$A$1300,0)),"-"),FIND(",",IFERROR(INDEX(Sheet5!$C$2:$C$1300,MATCH($A242,Sheet5!$A$2:$A$1300,0)),"-"),1)-1),IFERROR(INDEX(Sheet5!$C$2:$C$1300,MATCH($A242,Sheet5!$A$2:$A$1300,0)),"-"))</f>
        <v xml:space="preserve">Bill of Exchange-ROOTS                                      </v>
      </c>
      <c r="C242" s="187">
        <f>IFERROR(INDEX(Lookup!$BH$9:$BH$3000,MATCH($A242,Lookup!$A$9:$A$3000,0)),0)</f>
        <v>0</v>
      </c>
      <c r="D242" s="187">
        <f>IFERROR(INDEX(Lookup!$BJ$9:$BJ$3000,MATCH($A242,Lookup!$A$9:$A$3000,0)),0)</f>
        <v>0</v>
      </c>
      <c r="E242" s="202">
        <f t="shared" si="22"/>
        <v>0</v>
      </c>
      <c r="O242" s="182">
        <f t="shared" si="20"/>
        <v>1</v>
      </c>
    </row>
    <row r="243" spans="1:15" x14ac:dyDescent="0.2">
      <c r="A243" s="185" t="str">
        <f>'25'!A11</f>
        <v>63160-G11</v>
      </c>
      <c r="B243" t="str">
        <f>IFERROR(LEFT(IFERROR(INDEX(Sheet5!$C$2:$C$1300,MATCH($A243,Sheet5!$A$2:$A$1300,0)),"-"),FIND(",",IFERROR(INDEX(Sheet5!$C$2:$C$1300,MATCH($A243,Sheet5!$A$2:$A$1300,0)),"-"),1)-1),IFERROR(INDEX(Sheet5!$C$2:$C$1300,MATCH($A243,Sheet5!$A$2:$A$1300,0)),"-"))</f>
        <v xml:space="preserve">Bill of Exchange-SOLE                                       </v>
      </c>
      <c r="C243" s="187">
        <f>IFERROR(INDEX(Lookup!$BH$9:$BH$3000,MATCH($A243,Lookup!$A$9:$A$3000,0)),0)</f>
        <v>0</v>
      </c>
      <c r="D243" s="187">
        <f>IFERROR(INDEX(Lookup!$BJ$9:$BJ$3000,MATCH($A243,Lookup!$A$9:$A$3000,0)),0)</f>
        <v>0</v>
      </c>
      <c r="E243" s="202">
        <f t="shared" si="22"/>
        <v>0</v>
      </c>
      <c r="O243" s="182">
        <f t="shared" si="20"/>
        <v>1</v>
      </c>
    </row>
    <row r="244" spans="1:15" x14ac:dyDescent="0.2">
      <c r="A244" s="185" t="str">
        <f>'25'!A12</f>
        <v>63160-G12</v>
      </c>
      <c r="B244" t="str">
        <f>IFERROR(LEFT(IFERROR(INDEX(Sheet5!$C$2:$C$1300,MATCH($A244,Sheet5!$A$2:$A$1300,0)),"-"),FIND(",",IFERROR(INDEX(Sheet5!$C$2:$C$1300,MATCH($A244,Sheet5!$A$2:$A$1300,0)),"-"),1)-1),IFERROR(INDEX(Sheet5!$C$2:$C$1300,MATCH($A244,Sheet5!$A$2:$A$1300,0)),"-"))</f>
        <v xml:space="preserve">Bill of Exchange-TAR                                        </v>
      </c>
      <c r="C244" s="187">
        <f>IFERROR(INDEX(Lookup!$BH$9:$BH$3000,MATCH($A244,Lookup!$A$9:$A$3000,0)),0)</f>
        <v>0</v>
      </c>
      <c r="D244" s="187">
        <f>IFERROR(INDEX(Lookup!$BJ$9:$BJ$3000,MATCH($A244,Lookup!$A$9:$A$3000,0)),0)</f>
        <v>0</v>
      </c>
      <c r="E244" s="202">
        <f t="shared" si="22"/>
        <v>0</v>
      </c>
      <c r="O244" s="182">
        <f t="shared" si="20"/>
        <v>1</v>
      </c>
    </row>
    <row r="245" spans="1:15" x14ac:dyDescent="0.2">
      <c r="A245" s="185" t="str">
        <f>'25'!A13</f>
        <v>63160-G13</v>
      </c>
      <c r="B245" t="str">
        <f>IFERROR(LEFT(IFERROR(INDEX(Sheet5!$C$2:$C$1300,MATCH($A245,Sheet5!$A$2:$A$1300,0)),"-"),FIND(",",IFERROR(INDEX(Sheet5!$C$2:$C$1300,MATCH($A245,Sheet5!$A$2:$A$1300,0)),"-"),1)-1),IFERROR(INDEX(Sheet5!$C$2:$C$1300,MATCH($A245,Sheet5!$A$2:$A$1300,0)),"-"))</f>
        <v xml:space="preserve">Bill of Exchange-TAT                                        </v>
      </c>
      <c r="C245" s="187">
        <f>IFERROR(INDEX(Lookup!$BH$9:$BH$3000,MATCH($A245,Lookup!$A$9:$A$3000,0)),0)</f>
        <v>0</v>
      </c>
      <c r="D245" s="187">
        <f>IFERROR(INDEX(Lookup!$BJ$9:$BJ$3000,MATCH($A245,Lookup!$A$9:$A$3000,0)),0)</f>
        <v>0</v>
      </c>
      <c r="E245" s="202">
        <f t="shared" si="22"/>
        <v>0</v>
      </c>
      <c r="O245" s="182">
        <f t="shared" si="20"/>
        <v>1</v>
      </c>
    </row>
    <row r="246" spans="1:15" x14ac:dyDescent="0.2">
      <c r="A246" s="185" t="str">
        <f>'25'!A14</f>
        <v>63160-G14</v>
      </c>
      <c r="B246" t="str">
        <f>IFERROR(LEFT(IFERROR(INDEX(Sheet5!$C$2:$C$1300,MATCH($A246,Sheet5!$A$2:$A$1300,0)),"-"),FIND(",",IFERROR(INDEX(Sheet5!$C$2:$C$1300,MATCH($A246,Sheet5!$A$2:$A$1300,0)),"-"),1)-1),IFERROR(INDEX(Sheet5!$C$2:$C$1300,MATCH($A246,Sheet5!$A$2:$A$1300,0)),"-"))</f>
        <v xml:space="preserve">Bill of Exchange-TMV                                        </v>
      </c>
      <c r="C246" s="187">
        <f>IFERROR(INDEX(Lookup!$BH$9:$BH$3000,MATCH($A246,Lookup!$A$9:$A$3000,0)),0)</f>
        <v>0</v>
      </c>
      <c r="D246" s="187">
        <f>IFERROR(INDEX(Lookup!$BJ$9:$BJ$3000,MATCH($A246,Lookup!$A$9:$A$3000,0)),0)</f>
        <v>0</v>
      </c>
      <c r="E246" s="202">
        <f t="shared" si="22"/>
        <v>0</v>
      </c>
      <c r="O246" s="182">
        <f t="shared" si="20"/>
        <v>1</v>
      </c>
    </row>
    <row r="247" spans="1:15" x14ac:dyDescent="0.2">
      <c r="A247" s="185" t="str">
        <f>'25'!A15</f>
        <v>63420-G01</v>
      </c>
      <c r="B247" t="str">
        <f>IFERROR(LEFT(IFERROR(INDEX(Sheet5!$C$2:$C$1300,MATCH($A247,Sheet5!$A$2:$A$1300,0)),"-"),FIND(",",IFERROR(INDEX(Sheet5!$C$2:$C$1300,MATCH($A247,Sheet5!$A$2:$A$1300,0)),"-"),1)-1),IFERROR(INDEX(Sheet5!$C$2:$C$1300,MATCH($A247,Sheet5!$A$2:$A$1300,0)),"-"))</f>
        <v xml:space="preserve">Shares in subsidiary-23F                                    </v>
      </c>
      <c r="C247" s="187">
        <f>IFERROR(INDEX(Lookup!$BH$9:$BH$3000,MATCH($A247,Lookup!$A$9:$A$3000,0)),0)</f>
        <v>0</v>
      </c>
      <c r="D247" s="187">
        <f>IFERROR(INDEX(Lookup!$BJ$9:$BJ$3000,MATCH($A247,Lookup!$A$9:$A$3000,0)),0)</f>
        <v>0</v>
      </c>
      <c r="E247" s="202">
        <f t="shared" si="22"/>
        <v>0</v>
      </c>
      <c r="O247" s="182">
        <f t="shared" si="20"/>
        <v>1</v>
      </c>
    </row>
    <row r="248" spans="1:15" x14ac:dyDescent="0.2">
      <c r="A248" s="185" t="str">
        <f>'25'!A16</f>
        <v>63420-G02</v>
      </c>
      <c r="B248" t="str">
        <f>IFERROR(LEFT(IFERROR(INDEX(Sheet5!$C$2:$C$1300,MATCH($A248,Sheet5!$A$2:$A$1300,0)),"-"),FIND(",",IFERROR(INDEX(Sheet5!$C$2:$C$1300,MATCH($A248,Sheet5!$A$2:$A$1300,0)),"-"),1)-1),IFERROR(INDEX(Sheet5!$C$2:$C$1300,MATCH($A248,Sheet5!$A$2:$A$1300,0)),"-"))</f>
        <v xml:space="preserve">Shares in subsidiary-EPH                                    </v>
      </c>
      <c r="C248" s="187">
        <f>IFERROR(INDEX(Lookup!$BH$9:$BH$3000,MATCH($A248,Lookup!$A$9:$A$3000,0)),0)</f>
        <v>0</v>
      </c>
      <c r="D248" s="187">
        <f>IFERROR(INDEX(Lookup!$BJ$9:$BJ$3000,MATCH($A248,Lookup!$A$9:$A$3000,0)),0)</f>
        <v>0</v>
      </c>
      <c r="E248" s="202">
        <f t="shared" si="22"/>
        <v>0</v>
      </c>
      <c r="O248" s="182">
        <f t="shared" si="20"/>
        <v>1</v>
      </c>
    </row>
    <row r="249" spans="1:15" x14ac:dyDescent="0.2">
      <c r="A249" s="185" t="str">
        <f>'25'!A17</f>
        <v>63420-G03</v>
      </c>
      <c r="B249" t="str">
        <f>IFERROR(LEFT(IFERROR(INDEX(Sheet5!$C$2:$C$1300,MATCH($A249,Sheet5!$A$2:$A$1300,0)),"-"),FIND(",",IFERROR(INDEX(Sheet5!$C$2:$C$1300,MATCH($A249,Sheet5!$A$2:$A$1300,0)),"-"),1)-1),IFERROR(INDEX(Sheet5!$C$2:$C$1300,MATCH($A249,Sheet5!$A$2:$A$1300,0)),"-"))</f>
        <v xml:space="preserve">Shares in subsidiary-EPI                                    </v>
      </c>
      <c r="C249" s="187">
        <f>IFERROR(INDEX(Lookup!$BH$9:$BH$3000,MATCH($A249,Lookup!$A$9:$A$3000,0)),0)</f>
        <v>0</v>
      </c>
      <c r="D249" s="187">
        <f>IFERROR(INDEX(Lookup!$BJ$9:$BJ$3000,MATCH($A249,Lookup!$A$9:$A$3000,0)),0)</f>
        <v>0</v>
      </c>
      <c r="E249" s="202">
        <f t="shared" si="22"/>
        <v>0</v>
      </c>
      <c r="O249" s="182">
        <f t="shared" si="20"/>
        <v>1</v>
      </c>
    </row>
    <row r="250" spans="1:15" x14ac:dyDescent="0.2">
      <c r="A250" s="185" t="str">
        <f>'25'!A18</f>
        <v>63420-G04</v>
      </c>
      <c r="B250" t="str">
        <f>IFERROR(LEFT(IFERROR(INDEX(Sheet5!$C$2:$C$1300,MATCH($A250,Sheet5!$A$2:$A$1300,0)),"-"),FIND(",",IFERROR(INDEX(Sheet5!$C$2:$C$1300,MATCH($A250,Sheet5!$A$2:$A$1300,0)),"-"),1)-1),IFERROR(INDEX(Sheet5!$C$2:$C$1300,MATCH($A250,Sheet5!$A$2:$A$1300,0)),"-"))</f>
        <v xml:space="preserve">Shares in subsidiary-FPP                                    </v>
      </c>
      <c r="C250" s="187">
        <f>IFERROR(INDEX(Lookup!$BH$9:$BH$3000,MATCH($A250,Lookup!$A$9:$A$3000,0)),0)</f>
        <v>0</v>
      </c>
      <c r="D250" s="187">
        <f>IFERROR(INDEX(Lookup!$BJ$9:$BJ$3000,MATCH($A250,Lookup!$A$9:$A$3000,0)),0)</f>
        <v>0</v>
      </c>
      <c r="E250" s="202">
        <f t="shared" si="22"/>
        <v>0</v>
      </c>
      <c r="O250" s="182">
        <f t="shared" si="20"/>
        <v>1</v>
      </c>
    </row>
    <row r="251" spans="1:15" x14ac:dyDescent="0.2">
      <c r="A251" s="185" t="str">
        <f>'25'!A19</f>
        <v>63420-G05</v>
      </c>
      <c r="B251" t="str">
        <f>IFERROR(LEFT(IFERROR(INDEX(Sheet5!$C$2:$C$1300,MATCH($A251,Sheet5!$A$2:$A$1300,0)),"-"),FIND(",",IFERROR(INDEX(Sheet5!$C$2:$C$1300,MATCH($A251,Sheet5!$A$2:$A$1300,0)),"-"),1)-1),IFERROR(INDEX(Sheet5!$C$2:$C$1300,MATCH($A251,Sheet5!$A$2:$A$1300,0)),"-"))</f>
        <v xml:space="preserve">Shares in subsidiary-GBLT                                   </v>
      </c>
      <c r="C251" s="187">
        <f>IFERROR(INDEX(Lookup!$BH$9:$BH$3000,MATCH($A251,Lookup!$A$9:$A$3000,0)),0)</f>
        <v>0</v>
      </c>
      <c r="D251" s="187">
        <f>IFERROR(INDEX(Lookup!$BJ$9:$BJ$3000,MATCH($A251,Lookup!$A$9:$A$3000,0)),0)</f>
        <v>0</v>
      </c>
      <c r="E251" s="202">
        <f t="shared" si="22"/>
        <v>0</v>
      </c>
      <c r="O251" s="182">
        <f t="shared" si="20"/>
        <v>1</v>
      </c>
    </row>
    <row r="252" spans="1:15" x14ac:dyDescent="0.2">
      <c r="A252" s="185" t="str">
        <f>'25'!A20</f>
        <v>63420-G06</v>
      </c>
      <c r="B252" t="str">
        <f>IFERROR(LEFT(IFERROR(INDEX(Sheet5!$C$2:$C$1300,MATCH($A252,Sheet5!$A$2:$A$1300,0)),"-"),FIND(",",IFERROR(INDEX(Sheet5!$C$2:$C$1300,MATCH($A252,Sheet5!$A$2:$A$1300,0)),"-"),1)-1),IFERROR(INDEX(Sheet5!$C$2:$C$1300,MATCH($A252,Sheet5!$A$2:$A$1300,0)),"-"))</f>
        <v xml:space="preserve">Shares in subsidiary-GIP                                    </v>
      </c>
      <c r="C252" s="187">
        <f>IFERROR(INDEX(Lookup!$BH$9:$BH$3000,MATCH($A252,Lookup!$A$9:$A$3000,0)),0)</f>
        <v>0</v>
      </c>
      <c r="D252" s="187">
        <f>IFERROR(INDEX(Lookup!$BJ$9:$BJ$3000,MATCH($A252,Lookup!$A$9:$A$3000,0)),0)</f>
        <v>0</v>
      </c>
      <c r="E252" s="202">
        <f t="shared" si="22"/>
        <v>0</v>
      </c>
      <c r="O252" s="182">
        <f t="shared" si="20"/>
        <v>1</v>
      </c>
    </row>
    <row r="253" spans="1:15" x14ac:dyDescent="0.2">
      <c r="A253" s="185" t="str">
        <f>'25'!A21</f>
        <v>63420-G08</v>
      </c>
      <c r="B253" t="str">
        <f>IFERROR(LEFT(IFERROR(INDEX(Sheet5!$C$2:$C$1300,MATCH($A253,Sheet5!$A$2:$A$1300,0)),"-"),FIND(",",IFERROR(INDEX(Sheet5!$C$2:$C$1300,MATCH($A253,Sheet5!$A$2:$A$1300,0)),"-"),1)-1),IFERROR(INDEX(Sheet5!$C$2:$C$1300,MATCH($A253,Sheet5!$A$2:$A$1300,0)),"-"))</f>
        <v xml:space="preserve">Shares in subsidiary-OPC                                    </v>
      </c>
      <c r="C253" s="187">
        <f>IFERROR(INDEX(Lookup!$BH$9:$BH$3000,MATCH($A253,Lookup!$A$9:$A$3000,0)),0)</f>
        <v>0</v>
      </c>
      <c r="D253" s="187">
        <f>IFERROR(INDEX(Lookup!$BJ$9:$BJ$3000,MATCH($A253,Lookup!$A$9:$A$3000,0)),0)</f>
        <v>0</v>
      </c>
      <c r="E253" s="202">
        <f t="shared" si="22"/>
        <v>0</v>
      </c>
      <c r="O253" s="182">
        <f t="shared" si="20"/>
        <v>1</v>
      </c>
    </row>
    <row r="254" spans="1:15" x14ac:dyDescent="0.2">
      <c r="A254" s="185" t="str">
        <f>'25'!A22</f>
        <v>63420-G09</v>
      </c>
      <c r="B254" t="str">
        <f>IFERROR(LEFT(IFERROR(INDEX(Sheet5!$C$2:$C$1300,MATCH($A254,Sheet5!$A$2:$A$1300,0)),"-"),FIND(",",IFERROR(INDEX(Sheet5!$C$2:$C$1300,MATCH($A254,Sheet5!$A$2:$A$1300,0)),"-"),1)-1),IFERROR(INDEX(Sheet5!$C$2:$C$1300,MATCH($A254,Sheet5!$A$2:$A$1300,0)),"-"))</f>
        <v xml:space="preserve">Shares in subsidiary-RIUP                                   </v>
      </c>
      <c r="C254" s="187">
        <f>IFERROR(INDEX(Lookup!$BH$9:$BH$3000,MATCH($A254,Lookup!$A$9:$A$3000,0)),0)</f>
        <v>0</v>
      </c>
      <c r="D254" s="187">
        <f>IFERROR(INDEX(Lookup!$BJ$9:$BJ$3000,MATCH($A254,Lookup!$A$9:$A$3000,0)),0)</f>
        <v>0</v>
      </c>
      <c r="E254" s="202">
        <f t="shared" si="22"/>
        <v>0</v>
      </c>
      <c r="O254" s="182">
        <f t="shared" si="20"/>
        <v>1</v>
      </c>
    </row>
    <row r="255" spans="1:15" x14ac:dyDescent="0.2">
      <c r="A255" s="185" t="str">
        <f>'25'!A23</f>
        <v>63420-G10</v>
      </c>
      <c r="B255" t="str">
        <f>IFERROR(LEFT(IFERROR(INDEX(Sheet5!$C$2:$C$1300,MATCH($A255,Sheet5!$A$2:$A$1300,0)),"-"),FIND(",",IFERROR(INDEX(Sheet5!$C$2:$C$1300,MATCH($A255,Sheet5!$A$2:$A$1300,0)),"-"),1)-1),IFERROR(INDEX(Sheet5!$C$2:$C$1300,MATCH($A255,Sheet5!$A$2:$A$1300,0)),"-"))</f>
        <v xml:space="preserve">Shares in subsidiary-ROOTS                                  </v>
      </c>
      <c r="C255" s="187">
        <f>IFERROR(INDEX(Lookup!$BH$9:$BH$3000,MATCH($A255,Lookup!$A$9:$A$3000,0)),0)</f>
        <v>0</v>
      </c>
      <c r="D255" s="187">
        <f>IFERROR(INDEX(Lookup!$BJ$9:$BJ$3000,MATCH($A255,Lookup!$A$9:$A$3000,0)),0)</f>
        <v>0</v>
      </c>
      <c r="E255" s="202">
        <f t="shared" si="22"/>
        <v>0</v>
      </c>
      <c r="O255" s="182">
        <f t="shared" si="20"/>
        <v>1</v>
      </c>
    </row>
    <row r="256" spans="1:15" x14ac:dyDescent="0.2">
      <c r="A256" s="185" t="str">
        <f>'25'!A24</f>
        <v>63420-G11</v>
      </c>
      <c r="B256" t="str">
        <f>IFERROR(LEFT(IFERROR(INDEX(Sheet5!$C$2:$C$1300,MATCH($A256,Sheet5!$A$2:$A$1300,0)),"-"),FIND(",",IFERROR(INDEX(Sheet5!$C$2:$C$1300,MATCH($A256,Sheet5!$A$2:$A$1300,0)),"-"),1)-1),IFERROR(INDEX(Sheet5!$C$2:$C$1300,MATCH($A256,Sheet5!$A$2:$A$1300,0)),"-"))</f>
        <v xml:space="preserve">Shares in subsidiary-SOLE                                   </v>
      </c>
      <c r="C256" s="187">
        <f>IFERROR(INDEX(Lookup!$BH$9:$BH$3000,MATCH($A256,Lookup!$A$9:$A$3000,0)),0)</f>
        <v>0</v>
      </c>
      <c r="D256" s="187">
        <f>IFERROR(INDEX(Lookup!$BJ$9:$BJ$3000,MATCH($A256,Lookup!$A$9:$A$3000,0)),0)</f>
        <v>0</v>
      </c>
      <c r="E256" s="202">
        <f t="shared" si="22"/>
        <v>0</v>
      </c>
      <c r="O256" s="182">
        <f t="shared" si="20"/>
        <v>1</v>
      </c>
    </row>
    <row r="257" spans="1:15" x14ac:dyDescent="0.2">
      <c r="A257" s="185" t="str">
        <f>'25'!A25</f>
        <v>63420-G12</v>
      </c>
      <c r="B257" t="str">
        <f>IFERROR(LEFT(IFERROR(INDEX(Sheet5!$C$2:$C$1300,MATCH($A257,Sheet5!$A$2:$A$1300,0)),"-"),FIND(",",IFERROR(INDEX(Sheet5!$C$2:$C$1300,MATCH($A257,Sheet5!$A$2:$A$1300,0)),"-"),1)-1),IFERROR(INDEX(Sheet5!$C$2:$C$1300,MATCH($A257,Sheet5!$A$2:$A$1300,0)),"-"))</f>
        <v xml:space="preserve">Shares in subsidiary-TAR                                    </v>
      </c>
      <c r="C257" s="187">
        <f>IFERROR(INDEX(Lookup!$BH$9:$BH$3000,MATCH($A257,Lookup!$A$9:$A$3000,0)),0)</f>
        <v>0</v>
      </c>
      <c r="D257" s="187">
        <f>IFERROR(INDEX(Lookup!$BJ$9:$BJ$3000,MATCH($A257,Lookup!$A$9:$A$3000,0)),0)</f>
        <v>0</v>
      </c>
      <c r="E257" s="202">
        <f t="shared" si="22"/>
        <v>0</v>
      </c>
      <c r="O257" s="182">
        <f t="shared" si="20"/>
        <v>1</v>
      </c>
    </row>
    <row r="258" spans="1:15" x14ac:dyDescent="0.2">
      <c r="A258" s="185" t="str">
        <f>'25'!A26</f>
        <v>63420-G13</v>
      </c>
      <c r="B258" t="str">
        <f>IFERROR(LEFT(IFERROR(INDEX(Sheet5!$C$2:$C$1300,MATCH($A258,Sheet5!$A$2:$A$1300,0)),"-"),FIND(",",IFERROR(INDEX(Sheet5!$C$2:$C$1300,MATCH($A258,Sheet5!$A$2:$A$1300,0)),"-"),1)-1),IFERROR(INDEX(Sheet5!$C$2:$C$1300,MATCH($A258,Sheet5!$A$2:$A$1300,0)),"-"))</f>
        <v xml:space="preserve">Shares in subsidiary-TAT                                    </v>
      </c>
      <c r="C258" s="187">
        <f>IFERROR(INDEX(Lookup!$BH$9:$BH$3000,MATCH($A258,Lookup!$A$9:$A$3000,0)),0)</f>
        <v>0</v>
      </c>
      <c r="D258" s="187">
        <f>IFERROR(INDEX(Lookup!$BJ$9:$BJ$3000,MATCH($A258,Lookup!$A$9:$A$3000,0)),0)</f>
        <v>0</v>
      </c>
      <c r="E258" s="202">
        <f t="shared" si="22"/>
        <v>0</v>
      </c>
      <c r="O258" s="182">
        <f t="shared" si="20"/>
        <v>1</v>
      </c>
    </row>
    <row r="259" spans="1:15" x14ac:dyDescent="0.2">
      <c r="A259" s="185" t="str">
        <f>'25'!A27</f>
        <v>63420-G14</v>
      </c>
      <c r="B259" t="str">
        <f>IFERROR(LEFT(IFERROR(INDEX(Sheet5!$C$2:$C$1300,MATCH($A259,Sheet5!$A$2:$A$1300,0)),"-"),FIND(",",IFERROR(INDEX(Sheet5!$C$2:$C$1300,MATCH($A259,Sheet5!$A$2:$A$1300,0)),"-"),1)-1),IFERROR(INDEX(Sheet5!$C$2:$C$1300,MATCH($A259,Sheet5!$A$2:$A$1300,0)),"-"))</f>
        <v xml:space="preserve">Shares in subsidiary-TMV                                    </v>
      </c>
      <c r="C259" s="187">
        <f>IFERROR(INDEX(Lookup!$BH$9:$BH$3000,MATCH($A259,Lookup!$A$9:$A$3000,0)),0)</f>
        <v>0</v>
      </c>
      <c r="D259" s="187">
        <f>IFERROR(INDEX(Lookup!$BJ$9:$BJ$3000,MATCH($A259,Lookup!$A$9:$A$3000,0)),0)</f>
        <v>0</v>
      </c>
      <c r="E259" s="202">
        <f t="shared" si="22"/>
        <v>0</v>
      </c>
      <c r="O259" s="182">
        <f t="shared" si="20"/>
        <v>1</v>
      </c>
    </row>
    <row r="260" spans="1:15" x14ac:dyDescent="0.2">
      <c r="A260" s="185" t="str">
        <f>'25'!A28</f>
        <v>63440-H01</v>
      </c>
      <c r="B260" t="str">
        <f>IFERROR(LEFT(IFERROR(INDEX(Sheet5!$C$2:$C$1300,MATCH($A260,Sheet5!$A$2:$A$1300,0)),"-"),FIND(",",IFERROR(INDEX(Sheet5!$C$2:$C$1300,MATCH($A260,Sheet5!$A$2:$A$1300,0)),"-"),1)-1),IFERROR(INDEX(Sheet5!$C$2:$C$1300,MATCH($A260,Sheet5!$A$2:$A$1300,0)),"-"))</f>
        <v xml:space="preserve">Trusts-APT                                                  </v>
      </c>
      <c r="C260" s="187">
        <f>IFERROR(INDEX(Lookup!$BH$9:$BH$3000,MATCH($A260,Lookup!$A$9:$A$3000,0)),0)</f>
        <v>0</v>
      </c>
      <c r="D260" s="187">
        <f>IFERROR(INDEX(Lookup!$BJ$9:$BJ$3000,MATCH($A260,Lookup!$A$9:$A$3000,0)),0)</f>
        <v>0</v>
      </c>
      <c r="E260" s="202">
        <f t="shared" si="22"/>
        <v>0</v>
      </c>
      <c r="O260" s="182">
        <f t="shared" si="20"/>
        <v>1</v>
      </c>
    </row>
    <row r="261" spans="1:15" x14ac:dyDescent="0.2">
      <c r="A261" s="185" t="str">
        <f>'25'!A29</f>
        <v>63440-H02</v>
      </c>
      <c r="B261" t="str">
        <f>IFERROR(LEFT(IFERROR(INDEX(Sheet5!$C$2:$C$1300,MATCH($A261,Sheet5!$A$2:$A$1300,0)),"-"),FIND(",",IFERROR(INDEX(Sheet5!$C$2:$C$1300,MATCH($A261,Sheet5!$A$2:$A$1300,0)),"-"),1)-1),IFERROR(INDEX(Sheet5!$C$2:$C$1300,MATCH($A261,Sheet5!$A$2:$A$1300,0)),"-"))</f>
        <v xml:space="preserve">Trusts-JMFT                                                 </v>
      </c>
      <c r="C261" s="187">
        <f>IFERROR(INDEX(Lookup!$BH$9:$BH$3000,MATCH($A261,Lookup!$A$9:$A$3000,0)),0)</f>
        <v>0</v>
      </c>
      <c r="D261" s="187">
        <f>IFERROR(INDEX(Lookup!$BJ$9:$BJ$3000,MATCH($A261,Lookup!$A$9:$A$3000,0)),0)</f>
        <v>172414</v>
      </c>
      <c r="E261" s="202">
        <f t="shared" si="22"/>
        <v>-172414</v>
      </c>
      <c r="O261" s="182">
        <f t="shared" si="20"/>
        <v>1</v>
      </c>
    </row>
    <row r="262" spans="1:15" hidden="1" x14ac:dyDescent="0.2">
      <c r="A262" s="185">
        <f>'25'!A30</f>
        <v>0</v>
      </c>
      <c r="B262" t="str">
        <f>IFERROR(LEFT(IFERROR(INDEX(Sheet5!$C$2:$C$1300,MATCH($A262,Sheet5!$A$2:$A$1300,0)),"-"),FIND(",",IFERROR(INDEX(Sheet5!$C$2:$C$1300,MATCH($A262,Sheet5!$A$2:$A$1300,0)),"-"),1)-1),IFERROR(INDEX(Sheet5!$C$2:$C$1300,MATCH($A262,Sheet5!$A$2:$A$1300,0)),"-"))</f>
        <v>-</v>
      </c>
      <c r="C262" s="187">
        <f>IFERROR(INDEX(Lookup!$BH$9:$BH$3000,MATCH($A262,Lookup!$A$9:$A$3000,0)),0)</f>
        <v>0</v>
      </c>
      <c r="D262" s="187">
        <f>IFERROR(INDEX(Lookup!$BJ$9:$BJ$3000,MATCH($A262,Lookup!$A$9:$A$3000,0)),0)</f>
        <v>0</v>
      </c>
      <c r="E262" s="202">
        <f t="shared" ref="E262:E290" si="23">+C262-D262</f>
        <v>0</v>
      </c>
      <c r="O262" s="182">
        <f t="shared" si="20"/>
        <v>0</v>
      </c>
    </row>
    <row r="263" spans="1:15" hidden="1" x14ac:dyDescent="0.2">
      <c r="A263" s="185">
        <f>'25'!A31</f>
        <v>0</v>
      </c>
      <c r="B263" t="str">
        <f>IFERROR(LEFT(IFERROR(INDEX(Sheet5!$C$2:$C$1300,MATCH($A263,Sheet5!$A$2:$A$1300,0)),"-"),FIND(",",IFERROR(INDEX(Sheet5!$C$2:$C$1300,MATCH($A263,Sheet5!$A$2:$A$1300,0)),"-"),1)-1),IFERROR(INDEX(Sheet5!$C$2:$C$1300,MATCH($A263,Sheet5!$A$2:$A$1300,0)),"-"))</f>
        <v>-</v>
      </c>
      <c r="C263" s="187">
        <f>IFERROR(INDEX(Lookup!$BH$9:$BH$3000,MATCH($A263,Lookup!$A$9:$A$3000,0)),0)</f>
        <v>0</v>
      </c>
      <c r="D263" s="187">
        <f>IFERROR(INDEX(Lookup!$BJ$9:$BJ$3000,MATCH($A263,Lookup!$A$9:$A$3000,0)),0)</f>
        <v>0</v>
      </c>
      <c r="E263" s="202">
        <f t="shared" si="23"/>
        <v>0</v>
      </c>
      <c r="O263" s="182">
        <f t="shared" si="20"/>
        <v>0</v>
      </c>
    </row>
    <row r="264" spans="1:15" hidden="1" x14ac:dyDescent="0.2">
      <c r="A264" s="185">
        <f>'25'!A32</f>
        <v>0</v>
      </c>
      <c r="B264" t="str">
        <f>IFERROR(LEFT(IFERROR(INDEX(Sheet5!$C$2:$C$1300,MATCH($A264,Sheet5!$A$2:$A$1300,0)),"-"),FIND(",",IFERROR(INDEX(Sheet5!$C$2:$C$1300,MATCH($A264,Sheet5!$A$2:$A$1300,0)),"-"),1)-1),IFERROR(INDEX(Sheet5!$C$2:$C$1300,MATCH($A264,Sheet5!$A$2:$A$1300,0)),"-"))</f>
        <v>-</v>
      </c>
      <c r="C264" s="187">
        <f>IFERROR(INDEX(Lookup!$BH$9:$BH$3000,MATCH($A264,Lookup!$A$9:$A$3000,0)),0)</f>
        <v>0</v>
      </c>
      <c r="D264" s="187">
        <f>IFERROR(INDEX(Lookup!$BJ$9:$BJ$3000,MATCH($A264,Lookup!$A$9:$A$3000,0)),0)</f>
        <v>0</v>
      </c>
      <c r="E264" s="202">
        <f t="shared" si="23"/>
        <v>0</v>
      </c>
      <c r="O264" s="182">
        <f t="shared" si="20"/>
        <v>0</v>
      </c>
    </row>
    <row r="265" spans="1:15" hidden="1" x14ac:dyDescent="0.2">
      <c r="A265" s="185">
        <f>'25'!A33</f>
        <v>0</v>
      </c>
      <c r="B265" t="str">
        <f>IFERROR(LEFT(IFERROR(INDEX(Sheet5!$C$2:$C$1300,MATCH($A265,Sheet5!$A$2:$A$1300,0)),"-"),FIND(",",IFERROR(INDEX(Sheet5!$C$2:$C$1300,MATCH($A265,Sheet5!$A$2:$A$1300,0)),"-"),1)-1),IFERROR(INDEX(Sheet5!$C$2:$C$1300,MATCH($A265,Sheet5!$A$2:$A$1300,0)),"-"))</f>
        <v>-</v>
      </c>
      <c r="C265" s="187">
        <f>IFERROR(INDEX(Lookup!$BH$9:$BH$3000,MATCH($A265,Lookup!$A$9:$A$3000,0)),0)</f>
        <v>0</v>
      </c>
      <c r="D265" s="187">
        <f>IFERROR(INDEX(Lookup!$BJ$9:$BJ$3000,MATCH($A265,Lookup!$A$9:$A$3000,0)),0)</f>
        <v>0</v>
      </c>
      <c r="E265" s="202">
        <f t="shared" si="23"/>
        <v>0</v>
      </c>
      <c r="O265" s="182">
        <f t="shared" si="20"/>
        <v>0</v>
      </c>
    </row>
    <row r="266" spans="1:15" hidden="1" x14ac:dyDescent="0.2">
      <c r="A266" s="185">
        <f>'25'!A34</f>
        <v>0</v>
      </c>
      <c r="B266" t="str">
        <f>IFERROR(LEFT(IFERROR(INDEX(Sheet5!$C$2:$C$1300,MATCH($A266,Sheet5!$A$2:$A$1300,0)),"-"),FIND(",",IFERROR(INDEX(Sheet5!$C$2:$C$1300,MATCH($A266,Sheet5!$A$2:$A$1300,0)),"-"),1)-1),IFERROR(INDEX(Sheet5!$C$2:$C$1300,MATCH($A266,Sheet5!$A$2:$A$1300,0)),"-"))</f>
        <v>-</v>
      </c>
      <c r="C266" s="187">
        <f>IFERROR(INDEX(Lookup!$BH$9:$BH$3000,MATCH($A266,Lookup!$A$9:$A$3000,0)),0)</f>
        <v>0</v>
      </c>
      <c r="D266" s="187">
        <f>IFERROR(INDEX(Lookup!$BJ$9:$BJ$3000,MATCH($A266,Lookup!$A$9:$A$3000,0)),0)</f>
        <v>0</v>
      </c>
      <c r="E266" s="202">
        <f t="shared" si="23"/>
        <v>0</v>
      </c>
      <c r="O266" s="182">
        <f t="shared" si="20"/>
        <v>0</v>
      </c>
    </row>
    <row r="267" spans="1:15" hidden="1" x14ac:dyDescent="0.2">
      <c r="A267" s="185">
        <f>'25'!A35</f>
        <v>0</v>
      </c>
      <c r="B267" t="str">
        <f>IFERROR(LEFT(IFERROR(INDEX(Sheet5!$C$2:$C$1300,MATCH($A267,Sheet5!$A$2:$A$1300,0)),"-"),FIND(",",IFERROR(INDEX(Sheet5!$C$2:$C$1300,MATCH($A267,Sheet5!$A$2:$A$1300,0)),"-"),1)-1),IFERROR(INDEX(Sheet5!$C$2:$C$1300,MATCH($A267,Sheet5!$A$2:$A$1300,0)),"-"))</f>
        <v>-</v>
      </c>
      <c r="C267" s="187">
        <f>IFERROR(INDEX(Lookup!$BH$9:$BH$3000,MATCH($A267,Lookup!$A$9:$A$3000,0)),0)</f>
        <v>0</v>
      </c>
      <c r="D267" s="187">
        <f>IFERROR(INDEX(Lookup!$BJ$9:$BJ$3000,MATCH($A267,Lookup!$A$9:$A$3000,0)),0)</f>
        <v>0</v>
      </c>
      <c r="E267" s="202">
        <f t="shared" si="23"/>
        <v>0</v>
      </c>
      <c r="O267" s="182">
        <f t="shared" si="20"/>
        <v>0</v>
      </c>
    </row>
    <row r="268" spans="1:15" hidden="1" x14ac:dyDescent="0.2">
      <c r="A268" s="185">
        <f>'25'!A36</f>
        <v>0</v>
      </c>
      <c r="B268" t="str">
        <f>IFERROR(LEFT(IFERROR(INDEX(Sheet5!$C$2:$C$1300,MATCH($A268,Sheet5!$A$2:$A$1300,0)),"-"),FIND(",",IFERROR(INDEX(Sheet5!$C$2:$C$1300,MATCH($A268,Sheet5!$A$2:$A$1300,0)),"-"),1)-1),IFERROR(INDEX(Sheet5!$C$2:$C$1300,MATCH($A268,Sheet5!$A$2:$A$1300,0)),"-"))</f>
        <v>-</v>
      </c>
      <c r="C268" s="187">
        <f>IFERROR(INDEX(Lookup!$BH$9:$BH$3000,MATCH($A268,Lookup!$A$9:$A$3000,0)),0)</f>
        <v>0</v>
      </c>
      <c r="D268" s="187">
        <f>IFERROR(INDEX(Lookup!$BJ$9:$BJ$3000,MATCH($A268,Lookup!$A$9:$A$3000,0)),0)</f>
        <v>0</v>
      </c>
      <c r="E268" s="202">
        <f t="shared" si="23"/>
        <v>0</v>
      </c>
      <c r="O268" s="182">
        <f t="shared" si="20"/>
        <v>0</v>
      </c>
    </row>
    <row r="269" spans="1:15" hidden="1" x14ac:dyDescent="0.2">
      <c r="A269" s="185">
        <f>'25'!A37</f>
        <v>0</v>
      </c>
      <c r="B269" t="str">
        <f>IFERROR(LEFT(IFERROR(INDEX(Sheet5!$C$2:$C$1300,MATCH($A269,Sheet5!$A$2:$A$1300,0)),"-"),FIND(",",IFERROR(INDEX(Sheet5!$C$2:$C$1300,MATCH($A269,Sheet5!$A$2:$A$1300,0)),"-"),1)-1),IFERROR(INDEX(Sheet5!$C$2:$C$1300,MATCH($A269,Sheet5!$A$2:$A$1300,0)),"-"))</f>
        <v>-</v>
      </c>
      <c r="C269" s="187">
        <f>IFERROR(INDEX(Lookup!$BH$9:$BH$3000,MATCH($A269,Lookup!$A$9:$A$3000,0)),0)</f>
        <v>0</v>
      </c>
      <c r="D269" s="187">
        <f>IFERROR(INDEX(Lookup!$BJ$9:$BJ$3000,MATCH($A269,Lookup!$A$9:$A$3000,0)),0)</f>
        <v>0</v>
      </c>
      <c r="E269" s="202">
        <f t="shared" si="23"/>
        <v>0</v>
      </c>
      <c r="O269" s="182">
        <f t="shared" si="20"/>
        <v>0</v>
      </c>
    </row>
    <row r="270" spans="1:15" hidden="1" x14ac:dyDescent="0.2">
      <c r="A270" s="185">
        <f>'25'!A38</f>
        <v>0</v>
      </c>
      <c r="B270" t="str">
        <f>IFERROR(LEFT(IFERROR(INDEX(Sheet5!$C$2:$C$1300,MATCH($A270,Sheet5!$A$2:$A$1300,0)),"-"),FIND(",",IFERROR(INDEX(Sheet5!$C$2:$C$1300,MATCH($A270,Sheet5!$A$2:$A$1300,0)),"-"),1)-1),IFERROR(INDEX(Sheet5!$C$2:$C$1300,MATCH($A270,Sheet5!$A$2:$A$1300,0)),"-"))</f>
        <v>-</v>
      </c>
      <c r="C270" s="187">
        <f>IFERROR(INDEX(Lookup!$BH$9:$BH$3000,MATCH($A270,Lookup!$A$9:$A$3000,0)),0)</f>
        <v>0</v>
      </c>
      <c r="D270" s="187">
        <f>IFERROR(INDEX(Lookup!$BJ$9:$BJ$3000,MATCH($A270,Lookup!$A$9:$A$3000,0)),0)</f>
        <v>0</v>
      </c>
      <c r="E270" s="202">
        <f t="shared" si="23"/>
        <v>0</v>
      </c>
      <c r="O270" s="182">
        <f t="shared" si="20"/>
        <v>0</v>
      </c>
    </row>
    <row r="271" spans="1:15" hidden="1" x14ac:dyDescent="0.2">
      <c r="A271" s="185">
        <f>'25'!A39</f>
        <v>0</v>
      </c>
      <c r="B271" t="str">
        <f>IFERROR(LEFT(IFERROR(INDEX(Sheet5!$C$2:$C$1300,MATCH($A271,Sheet5!$A$2:$A$1300,0)),"-"),FIND(",",IFERROR(INDEX(Sheet5!$C$2:$C$1300,MATCH($A271,Sheet5!$A$2:$A$1300,0)),"-"),1)-1),IFERROR(INDEX(Sheet5!$C$2:$C$1300,MATCH($A271,Sheet5!$A$2:$A$1300,0)),"-"))</f>
        <v>-</v>
      </c>
      <c r="C271" s="187">
        <f>IFERROR(INDEX(Lookup!$BH$9:$BH$3000,MATCH($A271,Lookup!$A$9:$A$3000,0)),0)</f>
        <v>0</v>
      </c>
      <c r="D271" s="187">
        <f>IFERROR(INDEX(Lookup!$BJ$9:$BJ$3000,MATCH($A271,Lookup!$A$9:$A$3000,0)),0)</f>
        <v>0</v>
      </c>
      <c r="E271" s="202">
        <f t="shared" si="23"/>
        <v>0</v>
      </c>
      <c r="O271" s="182">
        <f t="shared" si="20"/>
        <v>0</v>
      </c>
    </row>
    <row r="272" spans="1:15" hidden="1" x14ac:dyDescent="0.2">
      <c r="A272" s="185">
        <f>'25'!A40</f>
        <v>0</v>
      </c>
      <c r="B272" t="str">
        <f>IFERROR(LEFT(IFERROR(INDEX(Sheet5!$C$2:$C$1300,MATCH($A272,Sheet5!$A$2:$A$1300,0)),"-"),FIND(",",IFERROR(INDEX(Sheet5!$C$2:$C$1300,MATCH($A272,Sheet5!$A$2:$A$1300,0)),"-"),1)-1),IFERROR(INDEX(Sheet5!$C$2:$C$1300,MATCH($A272,Sheet5!$A$2:$A$1300,0)),"-"))</f>
        <v>-</v>
      </c>
      <c r="C272" s="187">
        <f>IFERROR(INDEX(Lookup!$BH$9:$BH$3000,MATCH($A272,Lookup!$A$9:$A$3000,0)),0)</f>
        <v>0</v>
      </c>
      <c r="D272" s="187">
        <f>IFERROR(INDEX(Lookup!$BJ$9:$BJ$3000,MATCH($A272,Lookup!$A$9:$A$3000,0)),0)</f>
        <v>0</v>
      </c>
      <c r="E272" s="202">
        <f t="shared" si="23"/>
        <v>0</v>
      </c>
      <c r="O272" s="182">
        <f t="shared" si="20"/>
        <v>0</v>
      </c>
    </row>
    <row r="273" spans="1:15" hidden="1" x14ac:dyDescent="0.2">
      <c r="A273" s="185">
        <f>'25'!A41</f>
        <v>0</v>
      </c>
      <c r="B273" t="str">
        <f>IFERROR(LEFT(IFERROR(INDEX(Sheet5!$C$2:$C$1300,MATCH($A273,Sheet5!$A$2:$A$1300,0)),"-"),FIND(",",IFERROR(INDEX(Sheet5!$C$2:$C$1300,MATCH($A273,Sheet5!$A$2:$A$1300,0)),"-"),1)-1),IFERROR(INDEX(Sheet5!$C$2:$C$1300,MATCH($A273,Sheet5!$A$2:$A$1300,0)),"-"))</f>
        <v>-</v>
      </c>
      <c r="C273" s="187">
        <f>IFERROR(INDEX(Lookup!$BH$9:$BH$3000,MATCH($A273,Lookup!$A$9:$A$3000,0)),0)</f>
        <v>0</v>
      </c>
      <c r="D273" s="187">
        <f>IFERROR(INDEX(Lookup!$BJ$9:$BJ$3000,MATCH($A273,Lookup!$A$9:$A$3000,0)),0)</f>
        <v>0</v>
      </c>
      <c r="E273" s="202">
        <f t="shared" si="23"/>
        <v>0</v>
      </c>
      <c r="O273" s="182">
        <f t="shared" si="20"/>
        <v>0</v>
      </c>
    </row>
    <row r="274" spans="1:15" hidden="1" x14ac:dyDescent="0.2">
      <c r="A274" s="185">
        <f>'25'!A42</f>
        <v>0</v>
      </c>
      <c r="B274" t="str">
        <f>IFERROR(LEFT(IFERROR(INDEX(Sheet5!$C$2:$C$1300,MATCH($A274,Sheet5!$A$2:$A$1300,0)),"-"),FIND(",",IFERROR(INDEX(Sheet5!$C$2:$C$1300,MATCH($A274,Sheet5!$A$2:$A$1300,0)),"-"),1)-1),IFERROR(INDEX(Sheet5!$C$2:$C$1300,MATCH($A274,Sheet5!$A$2:$A$1300,0)),"-"))</f>
        <v>-</v>
      </c>
      <c r="C274" s="187">
        <f>IFERROR(INDEX(Lookup!$BH$9:$BH$3000,MATCH($A274,Lookup!$A$9:$A$3000,0)),0)</f>
        <v>0</v>
      </c>
      <c r="D274" s="187">
        <f>IFERROR(INDEX(Lookup!$BJ$9:$BJ$3000,MATCH($A274,Lookup!$A$9:$A$3000,0)),0)</f>
        <v>0</v>
      </c>
      <c r="E274" s="202">
        <f t="shared" si="23"/>
        <v>0</v>
      </c>
      <c r="O274" s="182">
        <f t="shared" ref="O274:O320" si="24">+IF(A274&gt;0,1,0)</f>
        <v>0</v>
      </c>
    </row>
    <row r="275" spans="1:15" hidden="1" x14ac:dyDescent="0.2">
      <c r="A275" s="185">
        <f>'25'!A43</f>
        <v>0</v>
      </c>
      <c r="B275" t="str">
        <f>IFERROR(LEFT(IFERROR(INDEX(Sheet5!$C$2:$C$1300,MATCH($A275,Sheet5!$A$2:$A$1300,0)),"-"),FIND(",",IFERROR(INDEX(Sheet5!$C$2:$C$1300,MATCH($A275,Sheet5!$A$2:$A$1300,0)),"-"),1)-1),IFERROR(INDEX(Sheet5!$C$2:$C$1300,MATCH($A275,Sheet5!$A$2:$A$1300,0)),"-"))</f>
        <v>-</v>
      </c>
      <c r="C275" s="187">
        <f>IFERROR(INDEX(Lookup!$BH$9:$BH$3000,MATCH($A275,Lookup!$A$9:$A$3000,0)),0)</f>
        <v>0</v>
      </c>
      <c r="D275" s="187">
        <f>IFERROR(INDEX(Lookup!$BJ$9:$BJ$3000,MATCH($A275,Lookup!$A$9:$A$3000,0)),0)</f>
        <v>0</v>
      </c>
      <c r="E275" s="202">
        <f t="shared" si="23"/>
        <v>0</v>
      </c>
      <c r="O275" s="182">
        <f t="shared" si="24"/>
        <v>0</v>
      </c>
    </row>
    <row r="276" spans="1:15" hidden="1" x14ac:dyDescent="0.2">
      <c r="A276" s="185">
        <f>'25'!A44</f>
        <v>0</v>
      </c>
      <c r="B276" t="str">
        <f>IFERROR(LEFT(IFERROR(INDEX(Sheet5!$C$2:$C$1300,MATCH($A276,Sheet5!$A$2:$A$1300,0)),"-"),FIND(",",IFERROR(INDEX(Sheet5!$C$2:$C$1300,MATCH($A276,Sheet5!$A$2:$A$1300,0)),"-"),1)-1),IFERROR(INDEX(Sheet5!$C$2:$C$1300,MATCH($A276,Sheet5!$A$2:$A$1300,0)),"-"))</f>
        <v>-</v>
      </c>
      <c r="C276" s="187">
        <f>IFERROR(INDEX(Lookup!$BH$9:$BH$3000,MATCH($A276,Lookup!$A$9:$A$3000,0)),0)</f>
        <v>0</v>
      </c>
      <c r="D276" s="187">
        <f>IFERROR(INDEX(Lookup!$BJ$9:$BJ$3000,MATCH($A276,Lookup!$A$9:$A$3000,0)),0)</f>
        <v>0</v>
      </c>
      <c r="E276" s="202">
        <f t="shared" si="23"/>
        <v>0</v>
      </c>
      <c r="O276" s="182">
        <f t="shared" si="24"/>
        <v>0</v>
      </c>
    </row>
    <row r="277" spans="1:15" hidden="1" x14ac:dyDescent="0.2">
      <c r="A277" s="185">
        <f>'25'!A45</f>
        <v>0</v>
      </c>
      <c r="B277" t="str">
        <f>IFERROR(LEFT(IFERROR(INDEX(Sheet5!$C$2:$C$1300,MATCH($A277,Sheet5!$A$2:$A$1300,0)),"-"),FIND(",",IFERROR(INDEX(Sheet5!$C$2:$C$1300,MATCH($A277,Sheet5!$A$2:$A$1300,0)),"-"),1)-1),IFERROR(INDEX(Sheet5!$C$2:$C$1300,MATCH($A277,Sheet5!$A$2:$A$1300,0)),"-"))</f>
        <v>-</v>
      </c>
      <c r="C277" s="187">
        <f>IFERROR(INDEX(Lookup!$BH$9:$BH$3000,MATCH($A277,Lookup!$A$9:$A$3000,0)),0)</f>
        <v>0</v>
      </c>
      <c r="D277" s="187">
        <f>IFERROR(INDEX(Lookup!$BJ$9:$BJ$3000,MATCH($A277,Lookup!$A$9:$A$3000,0)),0)</f>
        <v>0</v>
      </c>
      <c r="E277" s="202">
        <f t="shared" si="23"/>
        <v>0</v>
      </c>
      <c r="O277" s="182">
        <f t="shared" si="24"/>
        <v>0</v>
      </c>
    </row>
    <row r="278" spans="1:15" hidden="1" x14ac:dyDescent="0.2">
      <c r="A278" s="185">
        <f>'25'!A46</f>
        <v>0</v>
      </c>
      <c r="B278" t="str">
        <f>IFERROR(LEFT(IFERROR(INDEX(Sheet5!$C$2:$C$1300,MATCH($A278,Sheet5!$A$2:$A$1300,0)),"-"),FIND(",",IFERROR(INDEX(Sheet5!$C$2:$C$1300,MATCH($A278,Sheet5!$A$2:$A$1300,0)),"-"),1)-1),IFERROR(INDEX(Sheet5!$C$2:$C$1300,MATCH($A278,Sheet5!$A$2:$A$1300,0)),"-"))</f>
        <v>-</v>
      </c>
      <c r="C278" s="187">
        <f>IFERROR(INDEX(Lookup!$BH$9:$BH$3000,MATCH($A278,Lookup!$A$9:$A$3000,0)),0)</f>
        <v>0</v>
      </c>
      <c r="D278" s="187">
        <f>IFERROR(INDEX(Lookup!$BJ$9:$BJ$3000,MATCH($A278,Lookup!$A$9:$A$3000,0)),0)</f>
        <v>0</v>
      </c>
      <c r="E278" s="202">
        <f t="shared" si="23"/>
        <v>0</v>
      </c>
      <c r="O278" s="182">
        <f t="shared" si="24"/>
        <v>0</v>
      </c>
    </row>
    <row r="279" spans="1:15" hidden="1" x14ac:dyDescent="0.2">
      <c r="A279" s="185">
        <f>'25'!A47</f>
        <v>0</v>
      </c>
      <c r="B279" t="str">
        <f>IFERROR(LEFT(IFERROR(INDEX(Sheet5!$C$2:$C$1300,MATCH($A279,Sheet5!$A$2:$A$1300,0)),"-"),FIND(",",IFERROR(INDEX(Sheet5!$C$2:$C$1300,MATCH($A279,Sheet5!$A$2:$A$1300,0)),"-"),1)-1),IFERROR(INDEX(Sheet5!$C$2:$C$1300,MATCH($A279,Sheet5!$A$2:$A$1300,0)),"-"))</f>
        <v>-</v>
      </c>
      <c r="C279" s="187">
        <f>IFERROR(INDEX(Lookup!$BH$9:$BH$3000,MATCH($A279,Lookup!$A$9:$A$3000,0)),0)</f>
        <v>0</v>
      </c>
      <c r="D279" s="187">
        <f>IFERROR(INDEX(Lookup!$BJ$9:$BJ$3000,MATCH($A279,Lookup!$A$9:$A$3000,0)),0)</f>
        <v>0</v>
      </c>
      <c r="E279" s="202">
        <f t="shared" si="23"/>
        <v>0</v>
      </c>
      <c r="O279" s="182">
        <f t="shared" si="24"/>
        <v>0</v>
      </c>
    </row>
    <row r="280" spans="1:15" hidden="1" x14ac:dyDescent="0.2">
      <c r="A280" s="185">
        <f>'25'!A48</f>
        <v>0</v>
      </c>
      <c r="B280" t="str">
        <f>IFERROR(LEFT(IFERROR(INDEX(Sheet5!$C$2:$C$1300,MATCH($A280,Sheet5!$A$2:$A$1300,0)),"-"),FIND(",",IFERROR(INDEX(Sheet5!$C$2:$C$1300,MATCH($A280,Sheet5!$A$2:$A$1300,0)),"-"),1)-1),IFERROR(INDEX(Sheet5!$C$2:$C$1300,MATCH($A280,Sheet5!$A$2:$A$1300,0)),"-"))</f>
        <v>-</v>
      </c>
      <c r="C280" s="187">
        <f>IFERROR(INDEX(Lookup!$BH$9:$BH$3000,MATCH($A280,Lookup!$A$9:$A$3000,0)),0)</f>
        <v>0</v>
      </c>
      <c r="D280" s="187">
        <f>IFERROR(INDEX(Lookup!$BJ$9:$BJ$3000,MATCH($A280,Lookup!$A$9:$A$3000,0)),0)</f>
        <v>0</v>
      </c>
      <c r="E280" s="202">
        <f t="shared" si="23"/>
        <v>0</v>
      </c>
      <c r="O280" s="182">
        <f t="shared" si="24"/>
        <v>0</v>
      </c>
    </row>
    <row r="281" spans="1:15" hidden="1" x14ac:dyDescent="0.2">
      <c r="A281" s="185">
        <f>'25'!A49</f>
        <v>0</v>
      </c>
      <c r="B281" t="str">
        <f>IFERROR(LEFT(IFERROR(INDEX(Sheet5!$C$2:$C$1300,MATCH($A281,Sheet5!$A$2:$A$1300,0)),"-"),FIND(",",IFERROR(INDEX(Sheet5!$C$2:$C$1300,MATCH($A281,Sheet5!$A$2:$A$1300,0)),"-"),1)-1),IFERROR(INDEX(Sheet5!$C$2:$C$1300,MATCH($A281,Sheet5!$A$2:$A$1300,0)),"-"))</f>
        <v>-</v>
      </c>
      <c r="C281" s="187">
        <f>IFERROR(INDEX(Lookup!$BH$9:$BH$3000,MATCH($A281,Lookup!$A$9:$A$3000,0)),0)</f>
        <v>0</v>
      </c>
      <c r="D281" s="187">
        <f>IFERROR(INDEX(Lookup!$BJ$9:$BJ$3000,MATCH($A281,Lookup!$A$9:$A$3000,0)),0)</f>
        <v>0</v>
      </c>
      <c r="E281" s="202">
        <f t="shared" si="23"/>
        <v>0</v>
      </c>
      <c r="O281" s="182">
        <f t="shared" si="24"/>
        <v>0</v>
      </c>
    </row>
    <row r="282" spans="1:15" hidden="1" x14ac:dyDescent="0.2">
      <c r="A282" s="185">
        <f>'25'!A50</f>
        <v>0</v>
      </c>
      <c r="B282" t="str">
        <f>IFERROR(LEFT(IFERROR(INDEX(Sheet5!$C$2:$C$1300,MATCH($A282,Sheet5!$A$2:$A$1300,0)),"-"),FIND(",",IFERROR(INDEX(Sheet5!$C$2:$C$1300,MATCH($A282,Sheet5!$A$2:$A$1300,0)),"-"),1)-1),IFERROR(INDEX(Sheet5!$C$2:$C$1300,MATCH($A282,Sheet5!$A$2:$A$1300,0)),"-"))</f>
        <v>-</v>
      </c>
      <c r="C282" s="187">
        <f>IFERROR(INDEX(Lookup!$BH$9:$BH$3000,MATCH($A282,Lookup!$A$9:$A$3000,0)),0)</f>
        <v>0</v>
      </c>
      <c r="D282" s="187">
        <f>IFERROR(INDEX(Lookup!$BJ$9:$BJ$3000,MATCH($A282,Lookup!$A$9:$A$3000,0)),0)</f>
        <v>0</v>
      </c>
      <c r="E282" s="202">
        <f t="shared" si="23"/>
        <v>0</v>
      </c>
      <c r="O282" s="182">
        <f t="shared" si="24"/>
        <v>0</v>
      </c>
    </row>
    <row r="283" spans="1:15" hidden="1" x14ac:dyDescent="0.2">
      <c r="A283" s="185">
        <f>'25'!A51</f>
        <v>0</v>
      </c>
      <c r="B283" t="str">
        <f>IFERROR(LEFT(IFERROR(INDEX(Sheet5!$C$2:$C$1300,MATCH($A283,Sheet5!$A$2:$A$1300,0)),"-"),FIND(",",IFERROR(INDEX(Sheet5!$C$2:$C$1300,MATCH($A283,Sheet5!$A$2:$A$1300,0)),"-"),1)-1),IFERROR(INDEX(Sheet5!$C$2:$C$1300,MATCH($A283,Sheet5!$A$2:$A$1300,0)),"-"))</f>
        <v>-</v>
      </c>
      <c r="C283" s="187">
        <f>IFERROR(INDEX(Lookup!$BH$9:$BH$3000,MATCH($A283,Lookup!$A$9:$A$3000,0)),0)</f>
        <v>0</v>
      </c>
      <c r="D283" s="187">
        <f>IFERROR(INDEX(Lookup!$BJ$9:$BJ$3000,MATCH($A283,Lookup!$A$9:$A$3000,0)),0)</f>
        <v>0</v>
      </c>
      <c r="E283" s="202">
        <f t="shared" si="23"/>
        <v>0</v>
      </c>
      <c r="O283" s="182">
        <f t="shared" si="24"/>
        <v>0</v>
      </c>
    </row>
    <row r="284" spans="1:15" hidden="1" x14ac:dyDescent="0.2">
      <c r="A284" s="185">
        <f>'25'!A52</f>
        <v>0</v>
      </c>
      <c r="B284" t="str">
        <f>IFERROR(LEFT(IFERROR(INDEX(Sheet5!$C$2:$C$1300,MATCH($A284,Sheet5!$A$2:$A$1300,0)),"-"),FIND(",",IFERROR(INDEX(Sheet5!$C$2:$C$1300,MATCH($A284,Sheet5!$A$2:$A$1300,0)),"-"),1)-1),IFERROR(INDEX(Sheet5!$C$2:$C$1300,MATCH($A284,Sheet5!$A$2:$A$1300,0)),"-"))</f>
        <v>-</v>
      </c>
      <c r="C284" s="187">
        <f>IFERROR(INDEX(Lookup!$BH$9:$BH$3000,MATCH($A284,Lookup!$A$9:$A$3000,0)),0)</f>
        <v>0</v>
      </c>
      <c r="D284" s="187">
        <f>IFERROR(INDEX(Lookup!$BJ$9:$BJ$3000,MATCH($A284,Lookup!$A$9:$A$3000,0)),0)</f>
        <v>0</v>
      </c>
      <c r="E284" s="202">
        <f t="shared" si="23"/>
        <v>0</v>
      </c>
      <c r="O284" s="182">
        <f t="shared" si="24"/>
        <v>0</v>
      </c>
    </row>
    <row r="285" spans="1:15" hidden="1" x14ac:dyDescent="0.2">
      <c r="A285" s="185">
        <f>'25'!A53</f>
        <v>0</v>
      </c>
      <c r="B285" t="str">
        <f>IFERROR(LEFT(IFERROR(INDEX(Sheet5!$C$2:$C$1300,MATCH($A285,Sheet5!$A$2:$A$1300,0)),"-"),FIND(",",IFERROR(INDEX(Sheet5!$C$2:$C$1300,MATCH($A285,Sheet5!$A$2:$A$1300,0)),"-"),1)-1),IFERROR(INDEX(Sheet5!$C$2:$C$1300,MATCH($A285,Sheet5!$A$2:$A$1300,0)),"-"))</f>
        <v>-</v>
      </c>
      <c r="C285" s="187">
        <f>IFERROR(INDEX(Lookup!$BH$9:$BH$3000,MATCH($A285,Lookup!$A$9:$A$3000,0)),0)</f>
        <v>0</v>
      </c>
      <c r="D285" s="187">
        <f>IFERROR(INDEX(Lookup!$BJ$9:$BJ$3000,MATCH($A285,Lookup!$A$9:$A$3000,0)),0)</f>
        <v>0</v>
      </c>
      <c r="E285" s="202">
        <f t="shared" si="23"/>
        <v>0</v>
      </c>
      <c r="O285" s="182">
        <f t="shared" si="24"/>
        <v>0</v>
      </c>
    </row>
    <row r="286" spans="1:15" hidden="1" x14ac:dyDescent="0.2">
      <c r="A286" s="185">
        <f>'25'!A54</f>
        <v>0</v>
      </c>
      <c r="B286" t="str">
        <f>IFERROR(LEFT(IFERROR(INDEX(Sheet5!$C$2:$C$1300,MATCH($A286,Sheet5!$A$2:$A$1300,0)),"-"),FIND(",",IFERROR(INDEX(Sheet5!$C$2:$C$1300,MATCH($A286,Sheet5!$A$2:$A$1300,0)),"-"),1)-1),IFERROR(INDEX(Sheet5!$C$2:$C$1300,MATCH($A286,Sheet5!$A$2:$A$1300,0)),"-"))</f>
        <v>-</v>
      </c>
      <c r="C286" s="187">
        <f>IFERROR(INDEX(Lookup!$BH$9:$BH$3000,MATCH($A286,Lookup!$A$9:$A$3000,0)),0)</f>
        <v>0</v>
      </c>
      <c r="D286" s="187">
        <f>IFERROR(INDEX(Lookup!$BJ$9:$BJ$3000,MATCH($A286,Lookup!$A$9:$A$3000,0)),0)</f>
        <v>0</v>
      </c>
      <c r="E286" s="202">
        <f t="shared" si="23"/>
        <v>0</v>
      </c>
      <c r="O286" s="182">
        <f t="shared" si="24"/>
        <v>0</v>
      </c>
    </row>
    <row r="287" spans="1:15" hidden="1" x14ac:dyDescent="0.2">
      <c r="A287" s="185">
        <f>'25'!A55</f>
        <v>0</v>
      </c>
      <c r="B287" t="str">
        <f>IFERROR(LEFT(IFERROR(INDEX(Sheet5!$C$2:$C$1300,MATCH($A287,Sheet5!$A$2:$A$1300,0)),"-"),FIND(",",IFERROR(INDEX(Sheet5!$C$2:$C$1300,MATCH($A287,Sheet5!$A$2:$A$1300,0)),"-"),1)-1),IFERROR(INDEX(Sheet5!$C$2:$C$1300,MATCH($A287,Sheet5!$A$2:$A$1300,0)),"-"))</f>
        <v>-</v>
      </c>
      <c r="C287" s="187">
        <f>IFERROR(INDEX(Lookup!$BH$9:$BH$3000,MATCH($A287,Lookup!$A$9:$A$3000,0)),0)</f>
        <v>0</v>
      </c>
      <c r="D287" s="187">
        <f>IFERROR(INDEX(Lookup!$BJ$9:$BJ$3000,MATCH($A287,Lookup!$A$9:$A$3000,0)),0)</f>
        <v>0</v>
      </c>
      <c r="E287" s="202">
        <f t="shared" si="23"/>
        <v>0</v>
      </c>
      <c r="O287" s="182">
        <f t="shared" si="24"/>
        <v>0</v>
      </c>
    </row>
    <row r="288" spans="1:15" hidden="1" x14ac:dyDescent="0.2">
      <c r="A288" s="185">
        <f>'25'!A56</f>
        <v>0</v>
      </c>
      <c r="B288" t="str">
        <f>IFERROR(LEFT(IFERROR(INDEX(Sheet5!$C$2:$C$1300,MATCH($A288,Sheet5!$A$2:$A$1300,0)),"-"),FIND(",",IFERROR(INDEX(Sheet5!$C$2:$C$1300,MATCH($A288,Sheet5!$A$2:$A$1300,0)),"-"),1)-1),IFERROR(INDEX(Sheet5!$C$2:$C$1300,MATCH($A288,Sheet5!$A$2:$A$1300,0)),"-"))</f>
        <v>-</v>
      </c>
      <c r="C288" s="187">
        <f>IFERROR(INDEX(Lookup!$BH$9:$BH$3000,MATCH($A288,Lookup!$A$9:$A$3000,0)),0)</f>
        <v>0</v>
      </c>
      <c r="D288" s="187">
        <f>IFERROR(INDEX(Lookup!$BJ$9:$BJ$3000,MATCH($A288,Lookup!$A$9:$A$3000,0)),0)</f>
        <v>0</v>
      </c>
      <c r="E288" s="202">
        <f t="shared" si="23"/>
        <v>0</v>
      </c>
      <c r="O288" s="182">
        <f t="shared" si="24"/>
        <v>0</v>
      </c>
    </row>
    <row r="289" spans="1:15" hidden="1" x14ac:dyDescent="0.2">
      <c r="A289" s="185">
        <f>'25'!A57</f>
        <v>0</v>
      </c>
      <c r="B289" t="str">
        <f>IFERROR(LEFT(IFERROR(INDEX(Sheet5!$C$2:$C$1300,MATCH($A289,Sheet5!$A$2:$A$1300,0)),"-"),FIND(",",IFERROR(INDEX(Sheet5!$C$2:$C$1300,MATCH($A289,Sheet5!$A$2:$A$1300,0)),"-"),1)-1),IFERROR(INDEX(Sheet5!$C$2:$C$1300,MATCH($A289,Sheet5!$A$2:$A$1300,0)),"-"))</f>
        <v>-</v>
      </c>
      <c r="C289" s="187">
        <f>IFERROR(INDEX(Lookup!$BH$9:$BH$3000,MATCH($A289,Lookup!$A$9:$A$3000,0)),0)</f>
        <v>0</v>
      </c>
      <c r="D289" s="187">
        <f>IFERROR(INDEX(Lookup!$BJ$9:$BJ$3000,MATCH($A289,Lookup!$A$9:$A$3000,0)),0)</f>
        <v>0</v>
      </c>
      <c r="E289" s="202">
        <f t="shared" si="23"/>
        <v>0</v>
      </c>
      <c r="O289" s="182">
        <f t="shared" si="24"/>
        <v>0</v>
      </c>
    </row>
    <row r="290" spans="1:15" hidden="1" x14ac:dyDescent="0.2">
      <c r="A290" s="185">
        <f>'25'!A58</f>
        <v>0</v>
      </c>
      <c r="B290" t="str">
        <f>IFERROR(LEFT(IFERROR(INDEX(Sheet5!$C$2:$C$1300,MATCH($A290,Sheet5!$A$2:$A$1300,0)),"-"),FIND(",",IFERROR(INDEX(Sheet5!$C$2:$C$1300,MATCH($A290,Sheet5!$A$2:$A$1300,0)),"-"),1)-1),IFERROR(INDEX(Sheet5!$C$2:$C$1300,MATCH($A290,Sheet5!$A$2:$A$1300,0)),"-"))</f>
        <v>-</v>
      </c>
      <c r="C290" s="187">
        <f>IFERROR(INDEX(Lookup!$BH$9:$BH$3000,MATCH($A290,Lookup!$A$9:$A$3000,0)),0)</f>
        <v>0</v>
      </c>
      <c r="D290" s="187">
        <f>IFERROR(INDEX(Lookup!$BJ$9:$BJ$3000,MATCH($A290,Lookup!$A$9:$A$3000,0)),0)</f>
        <v>0</v>
      </c>
      <c r="E290" s="202">
        <f t="shared" si="23"/>
        <v>0</v>
      </c>
      <c r="O290" s="182">
        <f t="shared" si="24"/>
        <v>0</v>
      </c>
    </row>
    <row r="291" spans="1:15" x14ac:dyDescent="0.2">
      <c r="A291" s="185"/>
      <c r="B291" s="185" t="s">
        <v>1016</v>
      </c>
      <c r="C291" s="187">
        <f>SUM(C234:C290)</f>
        <v>0</v>
      </c>
      <c r="D291" s="187">
        <f>SUM(D234:D290)</f>
        <v>172414</v>
      </c>
      <c r="E291" s="183">
        <f t="shared" ref="E291:E358" si="25">+C291-D291</f>
        <v>-172414</v>
      </c>
      <c r="O291" s="182">
        <v>1</v>
      </c>
    </row>
    <row r="292" spans="1:15" ht="13.5" thickBot="1" x14ac:dyDescent="0.25">
      <c r="A292" s="188" t="s">
        <v>1650</v>
      </c>
      <c r="B292" s="185"/>
      <c r="C292" s="189">
        <f>C232+C139+C31+C25+C291+C209</f>
        <v>2671553.1099999994</v>
      </c>
      <c r="D292" s="189">
        <f>D232+D139+D31+D25+D291</f>
        <v>6710301.1700000009</v>
      </c>
      <c r="E292" s="183">
        <f t="shared" si="25"/>
        <v>-4038748.0600000015</v>
      </c>
      <c r="I292" s="240"/>
      <c r="O292" s="182">
        <v>1</v>
      </c>
    </row>
    <row r="293" spans="1:15" ht="13.5" thickTop="1" x14ac:dyDescent="0.2">
      <c r="A293" s="188" t="s">
        <v>227</v>
      </c>
      <c r="B293" s="185"/>
      <c r="C293" s="191"/>
      <c r="D293" s="191"/>
      <c r="E293" s="183"/>
      <c r="O293" s="182">
        <v>1</v>
      </c>
    </row>
    <row r="294" spans="1:15" x14ac:dyDescent="0.2">
      <c r="B294" s="188" t="s">
        <v>1631</v>
      </c>
      <c r="C294" s="187"/>
      <c r="D294" s="187"/>
      <c r="E294" s="183"/>
      <c r="O294" s="182">
        <v>1</v>
      </c>
    </row>
    <row r="295" spans="1:15" x14ac:dyDescent="0.2">
      <c r="A295" s="185" t="str">
        <f>'26'!A2</f>
        <v>70100-G07</v>
      </c>
      <c r="B295" t="str">
        <f>IFERROR(LEFT(IFERROR(INDEX(Sheet5!$C$2:$C$1300,MATCH($A295,Sheet5!$A$2:$A$1300,0)),"-"),FIND(",",IFERROR(INDEX(Sheet5!$C$2:$C$1300,MATCH($A295,Sheet5!$A$2:$A$1300,0)),"-"),1)-1),IFERROR(INDEX(Sheet5!$C$2:$C$1300,MATCH($A295,Sheet5!$A$2:$A$1300,0)),"-"))</f>
        <v xml:space="preserve">Trade Creditor-GPM                                          </v>
      </c>
      <c r="C295" s="187">
        <f>IFERROR(-INDEX(Lookup!$BH$9:$BH$3000,MATCH($A295,Lookup!$A$9:$A$3000,0)),0)</f>
        <v>-331457.14999999991</v>
      </c>
      <c r="D295" s="187">
        <f>IFERROR(-INDEX(Lookup!$BJ$9:$BJ$3000,MATCH($A295,Lookup!$A$9:$A$3000,0)),0)</f>
        <v>-230351.30000000002</v>
      </c>
      <c r="E295" s="202">
        <f t="shared" ref="E295" si="26">+C295-D295</f>
        <v>-101105.84999999989</v>
      </c>
      <c r="O295" s="182">
        <f t="shared" si="24"/>
        <v>1</v>
      </c>
    </row>
    <row r="296" spans="1:15" hidden="1" x14ac:dyDescent="0.2">
      <c r="A296" s="185">
        <f>'26'!A3</f>
        <v>0</v>
      </c>
      <c r="B296" t="str">
        <f>IFERROR(LEFT(IFERROR(INDEX(Sheet5!$C$2:$C$1300,MATCH($A296,Sheet5!$A$2:$A$1300,0)),"-"),FIND(",",IFERROR(INDEX(Sheet5!$C$2:$C$1300,MATCH($A296,Sheet5!$A$2:$A$1300,0)),"-"),1)-1),IFERROR(INDEX(Sheet5!$C$2:$C$1300,MATCH($A296,Sheet5!$A$2:$A$1300,0)),"-"))</f>
        <v>-</v>
      </c>
      <c r="C296" s="187">
        <f>IFERROR(-INDEX(Lookup!$BH$9:$BH$3000,MATCH($A296,Lookup!$A$9:$A$3000,0)),0)</f>
        <v>0</v>
      </c>
      <c r="D296" s="187">
        <f>IFERROR(-INDEX(Lookup!$BJ$9:$BJ$3000,MATCH($A296,Lookup!$A$9:$A$3000,0)),0)</f>
        <v>0</v>
      </c>
      <c r="E296" s="202">
        <f t="shared" ref="E296:E298" si="27">+C296-D296</f>
        <v>0</v>
      </c>
      <c r="O296" s="182">
        <f t="shared" si="24"/>
        <v>0</v>
      </c>
    </row>
    <row r="297" spans="1:15" hidden="1" x14ac:dyDescent="0.2">
      <c r="A297" s="185">
        <f>'26'!A4</f>
        <v>0</v>
      </c>
      <c r="B297" t="str">
        <f>IFERROR(LEFT(IFERROR(INDEX(Sheet5!$C$2:$C$1300,MATCH($A297,Sheet5!$A$2:$A$1300,0)),"-"),FIND(",",IFERROR(INDEX(Sheet5!$C$2:$C$1300,MATCH($A297,Sheet5!$A$2:$A$1300,0)),"-"),1)-1),IFERROR(INDEX(Sheet5!$C$2:$C$1300,MATCH($A297,Sheet5!$A$2:$A$1300,0)),"-"))</f>
        <v>-</v>
      </c>
      <c r="C297" s="187">
        <f>IFERROR(-INDEX(Lookup!$BH$9:$BH$3000,MATCH($A297,Lookup!$A$9:$A$3000,0)),0)</f>
        <v>0</v>
      </c>
      <c r="D297" s="187">
        <f>IFERROR(-INDEX(Lookup!$BJ$9:$BJ$3000,MATCH($A297,Lookup!$A$9:$A$3000,0)),0)</f>
        <v>0</v>
      </c>
      <c r="E297" s="202">
        <f t="shared" si="27"/>
        <v>0</v>
      </c>
      <c r="O297" s="182">
        <f t="shared" si="24"/>
        <v>0</v>
      </c>
    </row>
    <row r="298" spans="1:15" hidden="1" x14ac:dyDescent="0.2">
      <c r="A298" s="185">
        <f>'26'!A5</f>
        <v>0</v>
      </c>
      <c r="B298" t="str">
        <f>IFERROR(LEFT(IFERROR(INDEX(Sheet5!$C$2:$C$1300,MATCH($A298,Sheet5!$A$2:$A$1300,0)),"-"),FIND(",",IFERROR(INDEX(Sheet5!$C$2:$C$1300,MATCH($A298,Sheet5!$A$2:$A$1300,0)),"-"),1)-1),IFERROR(INDEX(Sheet5!$C$2:$C$1300,MATCH($A298,Sheet5!$A$2:$A$1300,0)),"-"))</f>
        <v>-</v>
      </c>
      <c r="C298" s="187">
        <f>IFERROR(-INDEX(Lookup!$BH$9:$BH$3000,MATCH($A298,Lookup!$A$9:$A$3000,0)),0)</f>
        <v>0</v>
      </c>
      <c r="D298" s="187">
        <f>IFERROR(-INDEX(Lookup!$BJ$9:$BJ$3000,MATCH($A298,Lookup!$A$9:$A$3000,0)),0)</f>
        <v>0</v>
      </c>
      <c r="E298" s="202">
        <f t="shared" si="27"/>
        <v>0</v>
      </c>
      <c r="O298" s="182">
        <f t="shared" si="24"/>
        <v>0</v>
      </c>
    </row>
    <row r="299" spans="1:15" x14ac:dyDescent="0.2">
      <c r="A299" s="185"/>
      <c r="B299" s="185" t="s">
        <v>1016</v>
      </c>
      <c r="C299" s="187">
        <f>SUM(C295:C298)</f>
        <v>-331457.14999999991</v>
      </c>
      <c r="D299" s="187">
        <f>SUM(D295:D298)</f>
        <v>-230351.30000000002</v>
      </c>
      <c r="E299" s="183">
        <f t="shared" si="25"/>
        <v>-101105.84999999989</v>
      </c>
      <c r="O299" s="182">
        <v>1</v>
      </c>
    </row>
    <row r="300" spans="1:15" x14ac:dyDescent="0.2">
      <c r="A300" s="185"/>
      <c r="B300" s="188" t="s">
        <v>1632</v>
      </c>
      <c r="C300" s="187"/>
      <c r="D300" s="187"/>
      <c r="E300" s="183">
        <f t="shared" si="25"/>
        <v>0</v>
      </c>
      <c r="O300" s="182">
        <v>1</v>
      </c>
    </row>
    <row r="301" spans="1:15" x14ac:dyDescent="0.2">
      <c r="A301" s="185" t="str">
        <f>'27'!A2</f>
        <v>71100-G07</v>
      </c>
      <c r="B301" t="str">
        <f>IFERROR(LEFT(IFERROR(INDEX(Sheet5!$C$2:$C$1300,MATCH($A301,Sheet5!$A$2:$A$1300,0)),"-"),FIND(",",IFERROR(INDEX(Sheet5!$C$2:$C$1300,MATCH($A301,Sheet5!$A$2:$A$1300,0)),"-"),1)-1),IFERROR(INDEX(Sheet5!$C$2:$C$1300,MATCH($A301,Sheet5!$A$2:$A$1300,0)),"-"))</f>
        <v xml:space="preserve">Accruals-GPM                                                </v>
      </c>
      <c r="C301" s="187">
        <f>IFERROR(-INDEX(Lookup!$BH$9:$BH$3000,MATCH($A301,Lookup!$A$9:$A$3000,0)),0)</f>
        <v>-4612.3199999999979</v>
      </c>
      <c r="D301" s="187">
        <f>IFERROR(-INDEX(Lookup!$BJ$9:$BJ$3000,MATCH($A301,Lookup!$A$9:$A$3000,0)),0)</f>
        <v>-4612.32</v>
      </c>
      <c r="E301" s="202">
        <f t="shared" si="25"/>
        <v>0</v>
      </c>
      <c r="O301" s="182">
        <f t="shared" si="24"/>
        <v>1</v>
      </c>
    </row>
    <row r="302" spans="1:15" x14ac:dyDescent="0.2">
      <c r="A302" s="185" t="str">
        <f>'27'!A3</f>
        <v>71120-G07</v>
      </c>
      <c r="B302" t="str">
        <f>IFERROR(LEFT(IFERROR(INDEX(Sheet5!$C$2:$C$1300,MATCH($A302,Sheet5!$A$2:$A$1300,0)),"-"),FIND(",",IFERROR(INDEX(Sheet5!$C$2:$C$1300,MATCH($A302,Sheet5!$A$2:$A$1300,0)),"-"),1)-1),IFERROR(INDEX(Sheet5!$C$2:$C$1300,MATCH($A302,Sheet5!$A$2:$A$1300,0)),"-"))</f>
        <v xml:space="preserve">GST Paid-GPM                                                </v>
      </c>
      <c r="C302" s="187">
        <f>IFERROR(-INDEX(Lookup!$BH$9:$BH$3000,MATCH($A302,Lookup!$A$9:$A$3000,0)),0)</f>
        <v>628567.6</v>
      </c>
      <c r="D302" s="187">
        <f>IFERROR(-INDEX(Lookup!$BJ$9:$BJ$3000,MATCH($A302,Lookup!$A$9:$A$3000,0)),0)</f>
        <v>467059.01</v>
      </c>
      <c r="E302" s="202">
        <f t="shared" ref="E302:E309" si="28">+C302-D302</f>
        <v>161508.58999999997</v>
      </c>
      <c r="O302" s="182">
        <f t="shared" si="24"/>
        <v>1</v>
      </c>
    </row>
    <row r="303" spans="1:15" x14ac:dyDescent="0.2">
      <c r="A303" s="185" t="str">
        <f>'27'!A4</f>
        <v>71140-G07</v>
      </c>
      <c r="B303" t="str">
        <f>IFERROR(LEFT(IFERROR(INDEX(Sheet5!$C$2:$C$1300,MATCH($A303,Sheet5!$A$2:$A$1300,0)),"-"),FIND(",",IFERROR(INDEX(Sheet5!$C$2:$C$1300,MATCH($A303,Sheet5!$A$2:$A$1300,0)),"-"),1)-1),IFERROR(INDEX(Sheet5!$C$2:$C$1300,MATCH($A303,Sheet5!$A$2:$A$1300,0)),"-"))</f>
        <v xml:space="preserve">GST Collected-GPM                                           </v>
      </c>
      <c r="C303" s="187">
        <f>IFERROR(-INDEX(Lookup!$BH$9:$BH$3000,MATCH($A303,Lookup!$A$9:$A$3000,0)),0)</f>
        <v>-2215178.7000000002</v>
      </c>
      <c r="D303" s="187">
        <f>IFERROR(-INDEX(Lookup!$BJ$9:$BJ$3000,MATCH($A303,Lookup!$A$9:$A$3000,0)),0)</f>
        <v>-1672462.3399999999</v>
      </c>
      <c r="E303" s="202">
        <f t="shared" si="28"/>
        <v>-542716.36000000034</v>
      </c>
      <c r="O303" s="182">
        <f t="shared" si="24"/>
        <v>1</v>
      </c>
    </row>
    <row r="304" spans="1:15" x14ac:dyDescent="0.2">
      <c r="A304" s="185" t="str">
        <f>'27'!A5</f>
        <v>71160-G07</v>
      </c>
      <c r="B304" t="str">
        <f>IFERROR(LEFT(IFERROR(INDEX(Sheet5!$C$2:$C$1300,MATCH($A304,Sheet5!$A$2:$A$1300,0)),"-"),FIND(",",IFERROR(INDEX(Sheet5!$C$2:$C$1300,MATCH($A304,Sheet5!$A$2:$A$1300,0)),"-"),1)-1),IFERROR(INDEX(Sheet5!$C$2:$C$1300,MATCH($A304,Sheet5!$A$2:$A$1300,0)),"-"))</f>
        <v xml:space="preserve">GST Control -GPM                                            </v>
      </c>
      <c r="C304" s="187">
        <f>IFERROR(-INDEX(Lookup!$BH$9:$BH$3000,MATCH($A304,Lookup!$A$9:$A$3000,0)),0)</f>
        <v>1306844.48</v>
      </c>
      <c r="D304" s="187">
        <f>IFERROR(-INDEX(Lookup!$BJ$9:$BJ$3000,MATCH($A304,Lookup!$A$9:$A$3000,0)),0)</f>
        <v>964143.48</v>
      </c>
      <c r="E304" s="202">
        <f t="shared" si="28"/>
        <v>342701</v>
      </c>
      <c r="O304" s="182">
        <f t="shared" si="24"/>
        <v>1</v>
      </c>
    </row>
    <row r="305" spans="1:15" hidden="1" x14ac:dyDescent="0.2">
      <c r="A305" s="185">
        <f>'27'!A6</f>
        <v>0</v>
      </c>
      <c r="B305" t="str">
        <f>IFERROR(LEFT(IFERROR(INDEX(Sheet5!$C$2:$C$1300,MATCH($A305,Sheet5!$A$2:$A$1300,0)),"-"),FIND(",",IFERROR(INDEX(Sheet5!$C$2:$C$1300,MATCH($A305,Sheet5!$A$2:$A$1300,0)),"-"),1)-1),IFERROR(INDEX(Sheet5!$C$2:$C$1300,MATCH($A305,Sheet5!$A$2:$A$1300,0)),"-"))</f>
        <v>-</v>
      </c>
      <c r="C305" s="187">
        <f>IFERROR(-INDEX(Lookup!$BH$9:$BH$3000,MATCH($A305,Lookup!$A$9:$A$3000,0)),0)</f>
        <v>0</v>
      </c>
      <c r="D305" s="187">
        <f>IFERROR(-INDEX(Lookup!$BJ$9:$BJ$3000,MATCH($A305,Lookup!$A$9:$A$3000,0)),0)</f>
        <v>0</v>
      </c>
      <c r="E305" s="202">
        <f t="shared" si="28"/>
        <v>0</v>
      </c>
      <c r="O305" s="182">
        <f t="shared" si="24"/>
        <v>0</v>
      </c>
    </row>
    <row r="306" spans="1:15" hidden="1" x14ac:dyDescent="0.2">
      <c r="A306" s="185">
        <f>'27'!A7</f>
        <v>0</v>
      </c>
      <c r="B306" t="str">
        <f>IFERROR(LEFT(IFERROR(INDEX(Sheet5!$C$2:$C$1300,MATCH($A306,Sheet5!$A$2:$A$1300,0)),"-"),FIND(",",IFERROR(INDEX(Sheet5!$C$2:$C$1300,MATCH($A306,Sheet5!$A$2:$A$1300,0)),"-"),1)-1),IFERROR(INDEX(Sheet5!$C$2:$C$1300,MATCH($A306,Sheet5!$A$2:$A$1300,0)),"-"))</f>
        <v>-</v>
      </c>
      <c r="C306" s="187">
        <f>IFERROR(-INDEX(Lookup!$BH$9:$BH$3000,MATCH($A306,Lookup!$A$9:$A$3000,0)),0)</f>
        <v>0</v>
      </c>
      <c r="D306" s="187">
        <f>IFERROR(-INDEX(Lookup!$BJ$9:$BJ$3000,MATCH($A306,Lookup!$A$9:$A$3000,0)),0)</f>
        <v>0</v>
      </c>
      <c r="E306" s="202">
        <f t="shared" si="28"/>
        <v>0</v>
      </c>
      <c r="O306" s="182">
        <f t="shared" si="24"/>
        <v>0</v>
      </c>
    </row>
    <row r="307" spans="1:15" hidden="1" x14ac:dyDescent="0.2">
      <c r="A307" s="185">
        <f>'27'!A8</f>
        <v>0</v>
      </c>
      <c r="B307" t="str">
        <f>IFERROR(LEFT(IFERROR(INDEX(Sheet5!$C$2:$C$1300,MATCH($A307,Sheet5!$A$2:$A$1300,0)),"-"),FIND(",",IFERROR(INDEX(Sheet5!$C$2:$C$1300,MATCH($A307,Sheet5!$A$2:$A$1300,0)),"-"),1)-1),IFERROR(INDEX(Sheet5!$C$2:$C$1300,MATCH($A307,Sheet5!$A$2:$A$1300,0)),"-"))</f>
        <v>-</v>
      </c>
      <c r="C307" s="187">
        <f>IFERROR(-INDEX(Lookup!$BH$9:$BH$3000,MATCH($A307,Lookup!$A$9:$A$3000,0)),0)</f>
        <v>0</v>
      </c>
      <c r="D307" s="187">
        <f>IFERROR(-INDEX(Lookup!$BJ$9:$BJ$3000,MATCH($A307,Lookup!$A$9:$A$3000,0)),0)</f>
        <v>0</v>
      </c>
      <c r="E307" s="202">
        <f t="shared" si="28"/>
        <v>0</v>
      </c>
      <c r="O307" s="182">
        <f t="shared" si="24"/>
        <v>0</v>
      </c>
    </row>
    <row r="308" spans="1:15" hidden="1" x14ac:dyDescent="0.2">
      <c r="A308" s="185">
        <f>'27'!A9</f>
        <v>0</v>
      </c>
      <c r="B308" t="str">
        <f>IFERROR(LEFT(IFERROR(INDEX(Sheet5!$C$2:$C$1300,MATCH($A308,Sheet5!$A$2:$A$1300,0)),"-"),FIND(",",IFERROR(INDEX(Sheet5!$C$2:$C$1300,MATCH($A308,Sheet5!$A$2:$A$1300,0)),"-"),1)-1),IFERROR(INDEX(Sheet5!$C$2:$C$1300,MATCH($A308,Sheet5!$A$2:$A$1300,0)),"-"))</f>
        <v>-</v>
      </c>
      <c r="C308" s="187">
        <f>IFERROR(-INDEX(Lookup!$BH$9:$BH$3000,MATCH($A308,Lookup!$A$9:$A$3000,0)),0)</f>
        <v>0</v>
      </c>
      <c r="D308" s="187">
        <f>IFERROR(-INDEX(Lookup!$BJ$9:$BJ$3000,MATCH($A308,Lookup!$A$9:$A$3000,0)),0)</f>
        <v>0</v>
      </c>
      <c r="E308" s="202">
        <f t="shared" si="28"/>
        <v>0</v>
      </c>
      <c r="O308" s="182">
        <f t="shared" si="24"/>
        <v>0</v>
      </c>
    </row>
    <row r="309" spans="1:15" hidden="1" x14ac:dyDescent="0.2">
      <c r="A309" s="185">
        <f>'27'!A10</f>
        <v>0</v>
      </c>
      <c r="B309" t="str">
        <f>IFERROR(LEFT(IFERROR(INDEX(Sheet5!$C$2:$C$1300,MATCH($A309,Sheet5!$A$2:$A$1300,0)),"-"),FIND(",",IFERROR(INDEX(Sheet5!$C$2:$C$1300,MATCH($A309,Sheet5!$A$2:$A$1300,0)),"-"),1)-1),IFERROR(INDEX(Sheet5!$C$2:$C$1300,MATCH($A309,Sheet5!$A$2:$A$1300,0)),"-"))</f>
        <v>-</v>
      </c>
      <c r="C309" s="187">
        <f>IFERROR(-INDEX(Lookup!$BH$9:$BH$3000,MATCH($A309,Lookup!$A$9:$A$3000,0)),0)</f>
        <v>0</v>
      </c>
      <c r="D309" s="187">
        <f>IFERROR(-INDEX(Lookup!$BJ$9:$BJ$3000,MATCH($A309,Lookup!$A$9:$A$3000,0)),0)</f>
        <v>0</v>
      </c>
      <c r="E309" s="202">
        <f t="shared" si="28"/>
        <v>0</v>
      </c>
      <c r="O309" s="182">
        <f t="shared" si="24"/>
        <v>0</v>
      </c>
    </row>
    <row r="310" spans="1:15" x14ac:dyDescent="0.2">
      <c r="A310" s="185"/>
      <c r="B310" s="185" t="s">
        <v>1016</v>
      </c>
      <c r="C310" s="241">
        <f>SUM(C301:C309)</f>
        <v>-284378.94000000018</v>
      </c>
      <c r="D310" s="241">
        <f>SUM(D301:D309)</f>
        <v>-245872.16999999993</v>
      </c>
      <c r="E310" s="183">
        <f t="shared" si="25"/>
        <v>-38506.770000000251</v>
      </c>
      <c r="O310" s="182">
        <v>1</v>
      </c>
    </row>
    <row r="311" spans="1:15" x14ac:dyDescent="0.2">
      <c r="A311" s="185"/>
      <c r="B311" s="188" t="s">
        <v>1628</v>
      </c>
      <c r="C311" s="187"/>
      <c r="D311" s="187"/>
      <c r="E311" s="183">
        <f t="shared" si="25"/>
        <v>0</v>
      </c>
      <c r="O311" s="182">
        <v>1</v>
      </c>
    </row>
    <row r="312" spans="1:15" x14ac:dyDescent="0.2">
      <c r="A312" s="185" t="str">
        <f>'28'!A2</f>
        <v>72100-G07</v>
      </c>
      <c r="B312" t="str">
        <f>IFERROR(LEFT(IFERROR(INDEX(Sheet5!$C$2:$C$1300,MATCH($A312,Sheet5!$A$2:$A$1300,0)),"-"),FIND(",",IFERROR(INDEX(Sheet5!$C$2:$C$1300,MATCH($A312,Sheet5!$A$2:$A$1300,0)),"-"),1)-1),IFERROR(INDEX(Sheet5!$C$2:$C$1300,MATCH($A312,Sheet5!$A$2:$A$1300,0)),"-"))</f>
        <v xml:space="preserve">Deposit - Car Park FOB-GPM                                  </v>
      </c>
      <c r="C312" s="187">
        <f>IFERROR(-INDEX(Lookup!$BH$9:$BH$3000,MATCH($A312,Lookup!$A$9:$A$3000,0)),0)</f>
        <v>-19340</v>
      </c>
      <c r="D312" s="187">
        <f>IFERROR(-INDEX(Lookup!$BJ$9:$BJ$3000,MATCH($A312,Lookup!$A$9:$A$3000,0)),0)</f>
        <v>-19220</v>
      </c>
      <c r="E312" s="202">
        <f t="shared" si="25"/>
        <v>-120</v>
      </c>
      <c r="O312" s="182">
        <f t="shared" si="24"/>
        <v>1</v>
      </c>
    </row>
    <row r="313" spans="1:15" x14ac:dyDescent="0.2">
      <c r="A313" s="185" t="str">
        <f>'28'!A3</f>
        <v>72120-G07</v>
      </c>
      <c r="B313" t="str">
        <f>IFERROR(LEFT(IFERROR(INDEX(Sheet5!$C$2:$C$1300,MATCH($A313,Sheet5!$A$2:$A$1300,0)),"-"),FIND(",",IFERROR(INDEX(Sheet5!$C$2:$C$1300,MATCH($A313,Sheet5!$A$2:$A$1300,0)),"-"),1)-1),IFERROR(INDEX(Sheet5!$C$2:$C$1300,MATCH($A313,Sheet5!$A$2:$A$1300,0)),"-"))</f>
        <v xml:space="preserve">Deposit - Remotes-GPM                                       </v>
      </c>
      <c r="C313" s="187">
        <f>IFERROR(-INDEX(Lookup!$BH$9:$BH$3000,MATCH($A313,Lookup!$A$9:$A$3000,0)),0)</f>
        <v>-2250</v>
      </c>
      <c r="D313" s="187">
        <f>IFERROR(-INDEX(Lookup!$BJ$9:$BJ$3000,MATCH($A313,Lookup!$A$9:$A$3000,0)),0)</f>
        <v>-1850</v>
      </c>
      <c r="E313" s="202">
        <f t="shared" ref="E313:E320" si="29">+C313-D313</f>
        <v>-400</v>
      </c>
      <c r="O313" s="182">
        <f t="shared" si="24"/>
        <v>1</v>
      </c>
    </row>
    <row r="314" spans="1:15" x14ac:dyDescent="0.2">
      <c r="A314" s="185" t="str">
        <f>'28'!A4</f>
        <v>72160-G07</v>
      </c>
      <c r="B314" t="str">
        <f>IFERROR(LEFT(IFERROR(INDEX(Sheet5!$C$2:$C$1300,MATCH($A314,Sheet5!$A$2:$A$1300,0)),"-"),FIND(",",IFERROR(INDEX(Sheet5!$C$2:$C$1300,MATCH($A314,Sheet5!$A$2:$A$1300,0)),"-"),1)-1),IFERROR(INDEX(Sheet5!$C$2:$C$1300,MATCH($A314,Sheet5!$A$2:$A$1300,0)),"-"))</f>
        <v xml:space="preserve">Deposit  - Tenant Bond-GPM                                  </v>
      </c>
      <c r="C314" s="187">
        <f>IFERROR(-INDEX(Lookup!$BH$9:$BH$3000,MATCH($A314,Lookup!$A$9:$A$3000,0)),0)</f>
        <v>-8180.3</v>
      </c>
      <c r="D314" s="187">
        <f>IFERROR(-INDEX(Lookup!$BJ$9:$BJ$3000,MATCH($A314,Lookup!$A$9:$A$3000,0)),0)</f>
        <v>-6250</v>
      </c>
      <c r="E314" s="202">
        <f t="shared" si="29"/>
        <v>-1930.3000000000002</v>
      </c>
      <c r="O314" s="182">
        <f t="shared" si="24"/>
        <v>1</v>
      </c>
    </row>
    <row r="315" spans="1:15" x14ac:dyDescent="0.2">
      <c r="A315" s="185" t="str">
        <f>'28'!A5</f>
        <v>72180-G07</v>
      </c>
      <c r="B315" t="str">
        <f>IFERROR(LEFT(IFERROR(INDEX(Sheet5!$C$2:$C$1300,MATCH($A315,Sheet5!$A$2:$A$1300,0)),"-"),FIND(",",IFERROR(INDEX(Sheet5!$C$2:$C$1300,MATCH($A315,Sheet5!$A$2:$A$1300,0)),"-"),1)-1),IFERROR(INDEX(Sheet5!$C$2:$C$1300,MATCH($A315,Sheet5!$A$2:$A$1300,0)),"-"))</f>
        <v xml:space="preserve">Advance Deposit - 23 Franklin Street                        </v>
      </c>
      <c r="C315" s="187">
        <f>IFERROR(-INDEX(Lookup!$BH$9:$BH$3000,MATCH($A315,Lookup!$A$9:$A$3000,0)),0)</f>
        <v>6.5483618527650833E-11</v>
      </c>
      <c r="D315" s="187">
        <f>IFERROR(-INDEX(Lookup!$BJ$9:$BJ$3000,MATCH($A315,Lookup!$A$9:$A$3000,0)),0)</f>
        <v>5.9999999959545677E-2</v>
      </c>
      <c r="E315" s="202">
        <f t="shared" si="29"/>
        <v>-5.9999999894062059E-2</v>
      </c>
      <c r="O315" s="182">
        <f t="shared" si="24"/>
        <v>1</v>
      </c>
    </row>
    <row r="316" spans="1:15" hidden="1" x14ac:dyDescent="0.2">
      <c r="A316" s="185">
        <f>'28'!A6</f>
        <v>0</v>
      </c>
      <c r="B316" t="str">
        <f>IFERROR(LEFT(IFERROR(INDEX(Sheet5!$C$2:$C$1300,MATCH($A316,Sheet5!$A$2:$A$1300,0)),"-"),FIND(",",IFERROR(INDEX(Sheet5!$C$2:$C$1300,MATCH($A316,Sheet5!$A$2:$A$1300,0)),"-"),1)-1),IFERROR(INDEX(Sheet5!$C$2:$C$1300,MATCH($A316,Sheet5!$A$2:$A$1300,0)),"-"))</f>
        <v>-</v>
      </c>
      <c r="C316" s="187">
        <f>IFERROR(-INDEX(Lookup!$BH$9:$BH$3000,MATCH($A316,Lookup!$A$9:$A$3000,0)),0)</f>
        <v>0</v>
      </c>
      <c r="D316" s="187">
        <f>IFERROR(-INDEX(Lookup!$BJ$9:$BJ$3000,MATCH($A316,Lookup!$A$9:$A$3000,0)),0)</f>
        <v>0</v>
      </c>
      <c r="E316" s="202">
        <f t="shared" si="29"/>
        <v>0</v>
      </c>
      <c r="O316" s="182">
        <f t="shared" si="24"/>
        <v>0</v>
      </c>
    </row>
    <row r="317" spans="1:15" hidden="1" x14ac:dyDescent="0.2">
      <c r="A317" s="185">
        <f>'28'!A7</f>
        <v>0</v>
      </c>
      <c r="B317" t="str">
        <f>IFERROR(LEFT(IFERROR(INDEX(Sheet5!$C$2:$C$1300,MATCH($A317,Sheet5!$A$2:$A$1300,0)),"-"),FIND(",",IFERROR(INDEX(Sheet5!$C$2:$C$1300,MATCH($A317,Sheet5!$A$2:$A$1300,0)),"-"),1)-1),IFERROR(INDEX(Sheet5!$C$2:$C$1300,MATCH($A317,Sheet5!$A$2:$A$1300,0)),"-"))</f>
        <v>-</v>
      </c>
      <c r="C317" s="187">
        <f>IFERROR(-INDEX(Lookup!$BH$9:$BH$3000,MATCH($A317,Lookup!$A$9:$A$3000,0)),0)</f>
        <v>0</v>
      </c>
      <c r="D317" s="187">
        <f>IFERROR(-INDEX(Lookup!$BJ$9:$BJ$3000,MATCH($A317,Lookup!$A$9:$A$3000,0)),0)</f>
        <v>0</v>
      </c>
      <c r="E317" s="202">
        <f t="shared" si="29"/>
        <v>0</v>
      </c>
      <c r="O317" s="182">
        <f t="shared" si="24"/>
        <v>0</v>
      </c>
    </row>
    <row r="318" spans="1:15" hidden="1" x14ac:dyDescent="0.2">
      <c r="A318" s="185">
        <f>'28'!A8</f>
        <v>0</v>
      </c>
      <c r="B318" t="str">
        <f>IFERROR(LEFT(IFERROR(INDEX(Sheet5!$C$2:$C$1300,MATCH($A318,Sheet5!$A$2:$A$1300,0)),"-"),FIND(",",IFERROR(INDEX(Sheet5!$C$2:$C$1300,MATCH($A318,Sheet5!$A$2:$A$1300,0)),"-"),1)-1),IFERROR(INDEX(Sheet5!$C$2:$C$1300,MATCH($A318,Sheet5!$A$2:$A$1300,0)),"-"))</f>
        <v>-</v>
      </c>
      <c r="C318" s="187">
        <f>IFERROR(-INDEX(Lookup!$BH$9:$BH$3000,MATCH($A318,Lookup!$A$9:$A$3000,0)),0)</f>
        <v>0</v>
      </c>
      <c r="D318" s="187">
        <f>IFERROR(-INDEX(Lookup!$BJ$9:$BJ$3000,MATCH($A318,Lookup!$A$9:$A$3000,0)),0)</f>
        <v>0</v>
      </c>
      <c r="E318" s="202">
        <f t="shared" si="29"/>
        <v>0</v>
      </c>
      <c r="O318" s="182">
        <f t="shared" si="24"/>
        <v>0</v>
      </c>
    </row>
    <row r="319" spans="1:15" hidden="1" x14ac:dyDescent="0.2">
      <c r="A319" s="185">
        <f>'28'!A9</f>
        <v>0</v>
      </c>
      <c r="B319" t="str">
        <f>IFERROR(LEFT(IFERROR(INDEX(Sheet5!$C$2:$C$1300,MATCH($A319,Sheet5!$A$2:$A$1300,0)),"-"),FIND(",",IFERROR(INDEX(Sheet5!$C$2:$C$1300,MATCH($A319,Sheet5!$A$2:$A$1300,0)),"-"),1)-1),IFERROR(INDEX(Sheet5!$C$2:$C$1300,MATCH($A319,Sheet5!$A$2:$A$1300,0)),"-"))</f>
        <v>-</v>
      </c>
      <c r="C319" s="187">
        <f>IFERROR(-INDEX(Lookup!$BH$9:$BH$3000,MATCH($A319,Lookup!$A$9:$A$3000,0)),0)</f>
        <v>0</v>
      </c>
      <c r="D319" s="187">
        <f>IFERROR(-INDEX(Lookup!$BJ$9:$BJ$3000,MATCH($A319,Lookup!$A$9:$A$3000,0)),0)</f>
        <v>0</v>
      </c>
      <c r="E319" s="202">
        <f t="shared" si="29"/>
        <v>0</v>
      </c>
      <c r="O319" s="182">
        <f t="shared" si="24"/>
        <v>0</v>
      </c>
    </row>
    <row r="320" spans="1:15" hidden="1" x14ac:dyDescent="0.2">
      <c r="A320" s="185">
        <f>'28'!A10</f>
        <v>0</v>
      </c>
      <c r="B320" t="str">
        <f>IFERROR(LEFT(IFERROR(INDEX(Sheet5!$C$2:$C$1300,MATCH($A320,Sheet5!$A$2:$A$1300,0)),"-"),FIND(",",IFERROR(INDEX(Sheet5!$C$2:$C$1300,MATCH($A320,Sheet5!$A$2:$A$1300,0)),"-"),1)-1),IFERROR(INDEX(Sheet5!$C$2:$C$1300,MATCH($A320,Sheet5!$A$2:$A$1300,0)),"-"))</f>
        <v>-</v>
      </c>
      <c r="C320" s="187">
        <f>IFERROR(-INDEX(Lookup!$BH$9:$BH$3000,MATCH($A320,Lookup!$A$9:$A$3000,0)),0)</f>
        <v>0</v>
      </c>
      <c r="D320" s="187">
        <f>IFERROR(-INDEX(Lookup!$BJ$9:$BJ$3000,MATCH($A320,Lookup!$A$9:$A$3000,0)),0)</f>
        <v>0</v>
      </c>
      <c r="E320" s="202">
        <f t="shared" si="29"/>
        <v>0</v>
      </c>
      <c r="O320" s="182">
        <f t="shared" si="24"/>
        <v>0</v>
      </c>
    </row>
    <row r="321" spans="1:15" x14ac:dyDescent="0.2">
      <c r="B321" s="185" t="s">
        <v>1016</v>
      </c>
      <c r="C321" s="187">
        <f>SUM(C312:C320)</f>
        <v>-29770.299999999934</v>
      </c>
      <c r="D321" s="187">
        <f>SUM(D312:D320)</f>
        <v>-27319.940000000039</v>
      </c>
      <c r="E321" s="183">
        <f t="shared" si="25"/>
        <v>-2450.3599999998951</v>
      </c>
      <c r="O321" s="182">
        <v>1</v>
      </c>
    </row>
    <row r="322" spans="1:15" x14ac:dyDescent="0.2">
      <c r="A322" s="188" t="s">
        <v>1649</v>
      </c>
      <c r="B322" s="188"/>
      <c r="C322" s="190"/>
      <c r="D322" s="190"/>
      <c r="E322" s="183"/>
      <c r="O322" s="182">
        <v>1</v>
      </c>
    </row>
    <row r="323" spans="1:15" x14ac:dyDescent="0.2">
      <c r="A323" s="185"/>
      <c r="B323" s="188" t="s">
        <v>1631</v>
      </c>
      <c r="C323" s="187"/>
      <c r="D323" s="187"/>
      <c r="E323" s="183"/>
      <c r="O323" s="182">
        <v>1</v>
      </c>
    </row>
    <row r="324" spans="1:15" x14ac:dyDescent="0.2">
      <c r="A324" s="185"/>
      <c r="B324" t="s">
        <v>1662</v>
      </c>
      <c r="C324" s="187">
        <f>IFERROR(-INDEX(Lookup!$BH$9:$BH$3000,MATCH($A324,Lookup!$A$9:$A$3000,0)),0)</f>
        <v>0</v>
      </c>
      <c r="D324" s="187">
        <f>IFERROR(-INDEX(Lookup!$BJ$9:$BJ$3000,MATCH($A324,Lookup!$A$9:$A$3000,0)),0)</f>
        <v>0</v>
      </c>
      <c r="E324" s="202">
        <f t="shared" ref="E324" si="30">+C324-D324</f>
        <v>0</v>
      </c>
      <c r="O324" s="182">
        <v>1</v>
      </c>
    </row>
    <row r="325" spans="1:15" x14ac:dyDescent="0.2">
      <c r="A325" s="185"/>
      <c r="B325" s="185" t="s">
        <v>1648</v>
      </c>
      <c r="C325" s="187">
        <v>0</v>
      </c>
      <c r="D325" s="187">
        <v>0</v>
      </c>
      <c r="E325" s="183">
        <f t="shared" si="25"/>
        <v>0</v>
      </c>
      <c r="O325" s="182">
        <v>1</v>
      </c>
    </row>
    <row r="326" spans="1:15" x14ac:dyDescent="0.2">
      <c r="A326" s="185"/>
      <c r="B326" s="185" t="s">
        <v>1647</v>
      </c>
      <c r="C326" s="187">
        <v>0</v>
      </c>
      <c r="D326" s="187">
        <v>0</v>
      </c>
      <c r="E326" s="183">
        <f t="shared" si="25"/>
        <v>0</v>
      </c>
      <c r="O326" s="182">
        <v>1</v>
      </c>
    </row>
    <row r="327" spans="1:15" x14ac:dyDescent="0.2">
      <c r="A327" s="185"/>
      <c r="B327" s="185" t="s">
        <v>1646</v>
      </c>
      <c r="C327" s="187">
        <v>0</v>
      </c>
      <c r="D327" s="187">
        <v>0</v>
      </c>
      <c r="E327" s="183">
        <f t="shared" si="25"/>
        <v>0</v>
      </c>
      <c r="O327" s="182">
        <v>1</v>
      </c>
    </row>
    <row r="328" spans="1:15" x14ac:dyDescent="0.2">
      <c r="A328" s="185"/>
      <c r="B328" s="185" t="s">
        <v>1645</v>
      </c>
      <c r="C328" s="187">
        <v>0</v>
      </c>
      <c r="D328" s="187">
        <v>0</v>
      </c>
      <c r="E328" s="183">
        <f t="shared" si="25"/>
        <v>0</v>
      </c>
      <c r="O328" s="182">
        <v>1</v>
      </c>
    </row>
    <row r="329" spans="1:15" x14ac:dyDescent="0.2">
      <c r="A329" s="185"/>
      <c r="B329" s="185" t="s">
        <v>1644</v>
      </c>
      <c r="C329" s="187">
        <v>0</v>
      </c>
      <c r="D329" s="187">
        <v>0</v>
      </c>
      <c r="E329" s="183">
        <f t="shared" si="25"/>
        <v>0</v>
      </c>
      <c r="O329" s="182">
        <v>1</v>
      </c>
    </row>
    <row r="330" spans="1:15" x14ac:dyDescent="0.2">
      <c r="A330" s="185"/>
      <c r="B330" s="185" t="s">
        <v>1643</v>
      </c>
      <c r="C330" s="187">
        <v>0</v>
      </c>
      <c r="D330" s="187">
        <v>0</v>
      </c>
      <c r="E330" s="183">
        <f t="shared" si="25"/>
        <v>0</v>
      </c>
      <c r="O330" s="182">
        <v>1</v>
      </c>
    </row>
    <row r="331" spans="1:15" x14ac:dyDescent="0.2">
      <c r="A331" s="185"/>
      <c r="B331" s="185" t="s">
        <v>1642</v>
      </c>
      <c r="C331" s="187">
        <v>0</v>
      </c>
      <c r="D331" s="187">
        <v>0</v>
      </c>
      <c r="E331" s="183">
        <f t="shared" si="25"/>
        <v>0</v>
      </c>
      <c r="O331" s="182">
        <v>1</v>
      </c>
    </row>
    <row r="332" spans="1:15" x14ac:dyDescent="0.2">
      <c r="A332" s="185"/>
      <c r="B332" s="185" t="s">
        <v>1641</v>
      </c>
      <c r="C332" s="187">
        <v>0</v>
      </c>
      <c r="D332" s="187">
        <v>0</v>
      </c>
      <c r="E332" s="183">
        <f t="shared" si="25"/>
        <v>0</v>
      </c>
      <c r="O332" s="182">
        <v>1</v>
      </c>
    </row>
    <row r="333" spans="1:15" x14ac:dyDescent="0.2">
      <c r="A333" s="185"/>
      <c r="B333" s="185" t="s">
        <v>1640</v>
      </c>
      <c r="C333" s="187">
        <v>0</v>
      </c>
      <c r="D333" s="187">
        <v>0</v>
      </c>
      <c r="E333" s="183">
        <f t="shared" si="25"/>
        <v>0</v>
      </c>
      <c r="O333" s="182">
        <v>1</v>
      </c>
    </row>
    <row r="334" spans="1:15" x14ac:dyDescent="0.2">
      <c r="A334" s="185"/>
      <c r="B334" s="185" t="s">
        <v>1639</v>
      </c>
      <c r="C334" s="187">
        <v>0</v>
      </c>
      <c r="D334" s="187">
        <v>0</v>
      </c>
      <c r="E334" s="183">
        <f t="shared" si="25"/>
        <v>0</v>
      </c>
      <c r="O334" s="182">
        <v>1</v>
      </c>
    </row>
    <row r="335" spans="1:15" x14ac:dyDescent="0.2">
      <c r="A335" s="185"/>
      <c r="B335" s="185" t="s">
        <v>1638</v>
      </c>
      <c r="C335" s="187">
        <v>0</v>
      </c>
      <c r="D335" s="187">
        <v>0</v>
      </c>
      <c r="E335" s="183">
        <f t="shared" si="25"/>
        <v>0</v>
      </c>
      <c r="O335" s="182">
        <v>1</v>
      </c>
    </row>
    <row r="336" spans="1:15" x14ac:dyDescent="0.2">
      <c r="A336" s="185"/>
      <c r="B336" s="185" t="s">
        <v>1637</v>
      </c>
      <c r="C336" s="187">
        <v>0</v>
      </c>
      <c r="D336" s="187">
        <v>0</v>
      </c>
      <c r="E336" s="183">
        <f t="shared" si="25"/>
        <v>0</v>
      </c>
      <c r="O336" s="182">
        <v>1</v>
      </c>
    </row>
    <row r="337" spans="1:15" x14ac:dyDescent="0.2">
      <c r="A337" s="185"/>
      <c r="B337" s="185" t="s">
        <v>1016</v>
      </c>
      <c r="C337" s="190">
        <v>0</v>
      </c>
      <c r="D337" s="190">
        <v>0</v>
      </c>
      <c r="E337" s="183">
        <f t="shared" si="25"/>
        <v>0</v>
      </c>
      <c r="O337" s="182">
        <v>1</v>
      </c>
    </row>
    <row r="338" spans="1:15" x14ac:dyDescent="0.2">
      <c r="A338" s="185"/>
      <c r="B338" s="188" t="s">
        <v>1630</v>
      </c>
      <c r="C338" s="187"/>
      <c r="D338" s="187"/>
      <c r="E338" s="183">
        <f t="shared" si="25"/>
        <v>0</v>
      </c>
      <c r="O338" s="182">
        <v>1</v>
      </c>
    </row>
    <row r="339" spans="1:15" x14ac:dyDescent="0.2">
      <c r="A339" s="182" t="str">
        <f>'30'!A2</f>
        <v>74100-G01</v>
      </c>
      <c r="B339" t="str">
        <f>IFERROR(LEFT(IFERROR(INDEX(Sheet5!$C$2:$C$1300,MATCH($A339,Sheet5!$A$2:$A$1300,0)),"-"),FIND(",",IFERROR(INDEX(Sheet5!$C$2:$C$1300,MATCH($A339,Sheet5!$A$2:$A$1300,0)),"-"),1)-1),IFERROR(INDEX(Sheet5!$C$2:$C$1300,MATCH($A339,Sheet5!$A$2:$A$1300,0)),"-"))</f>
        <v xml:space="preserve">Intercompany-23F                                            </v>
      </c>
      <c r="C339" s="187">
        <f>IFERROR(-INDEX(Lookup!$BH$9:$BH$3000,MATCH($A339,Lookup!$A$9:$A$3000,0)),0)</f>
        <v>0</v>
      </c>
      <c r="D339" s="187">
        <f>IFERROR(-INDEX(Lookup!$BJ$9:$BJ$3000,MATCH($A339,Lookup!$A$9:$A$3000,0)),0)</f>
        <v>-209076.6</v>
      </c>
      <c r="E339" s="202">
        <f t="shared" si="25"/>
        <v>209076.6</v>
      </c>
      <c r="O339" s="182">
        <f t="shared" ref="O339:O401" si="31">+IF(A339&gt;0,1,0)</f>
        <v>1</v>
      </c>
    </row>
    <row r="340" spans="1:15" x14ac:dyDescent="0.2">
      <c r="A340" s="182" t="str">
        <f>'30'!A3</f>
        <v>74100-G02</v>
      </c>
      <c r="B340" t="str">
        <f>IFERROR(LEFT(IFERROR(INDEX(Sheet5!$C$2:$C$1300,MATCH($A340,Sheet5!$A$2:$A$1300,0)),"-"),FIND(",",IFERROR(INDEX(Sheet5!$C$2:$C$1300,MATCH($A340,Sheet5!$A$2:$A$1300,0)),"-"),1)-1),IFERROR(INDEX(Sheet5!$C$2:$C$1300,MATCH($A340,Sheet5!$A$2:$A$1300,0)),"-"))</f>
        <v xml:space="preserve">Intercompany-EPH                                            </v>
      </c>
      <c r="C340" s="187">
        <f>IFERROR(-INDEX(Lookup!$BH$9:$BH$3000,MATCH($A340,Lookup!$A$9:$A$3000,0)),0)</f>
        <v>0</v>
      </c>
      <c r="D340" s="187">
        <f>IFERROR(-INDEX(Lookup!$BJ$9:$BJ$3000,MATCH($A340,Lookup!$A$9:$A$3000,0)),0)</f>
        <v>0</v>
      </c>
      <c r="E340" s="202">
        <f t="shared" ref="E340:E357" si="32">+C340-D340</f>
        <v>0</v>
      </c>
      <c r="O340" s="182">
        <f t="shared" si="31"/>
        <v>1</v>
      </c>
    </row>
    <row r="341" spans="1:15" x14ac:dyDescent="0.2">
      <c r="A341" s="182" t="str">
        <f>'30'!A4</f>
        <v>74100-G03</v>
      </c>
      <c r="B341" t="str">
        <f>IFERROR(LEFT(IFERROR(INDEX(Sheet5!$C$2:$C$1300,MATCH($A341,Sheet5!$A$2:$A$1300,0)),"-"),FIND(",",IFERROR(INDEX(Sheet5!$C$2:$C$1300,MATCH($A341,Sheet5!$A$2:$A$1300,0)),"-"),1)-1),IFERROR(INDEX(Sheet5!$C$2:$C$1300,MATCH($A341,Sheet5!$A$2:$A$1300,0)),"-"))</f>
        <v xml:space="preserve">Intercompany-EPI                                            </v>
      </c>
      <c r="C341" s="187">
        <f>IFERROR(-INDEX(Lookup!$BH$9:$BH$3000,MATCH($A341,Lookup!$A$9:$A$3000,0)),0)</f>
        <v>0</v>
      </c>
      <c r="D341" s="187">
        <f>IFERROR(-INDEX(Lookup!$BJ$9:$BJ$3000,MATCH($A341,Lookup!$A$9:$A$3000,0)),0)</f>
        <v>0</v>
      </c>
      <c r="E341" s="202">
        <f t="shared" si="32"/>
        <v>0</v>
      </c>
      <c r="O341" s="182">
        <f t="shared" si="31"/>
        <v>1</v>
      </c>
    </row>
    <row r="342" spans="1:15" x14ac:dyDescent="0.2">
      <c r="A342" s="182" t="str">
        <f>'30'!A5</f>
        <v>74100-G04</v>
      </c>
      <c r="B342" t="str">
        <f>IFERROR(LEFT(IFERROR(INDEX(Sheet5!$C$2:$C$1300,MATCH($A342,Sheet5!$A$2:$A$1300,0)),"-"),FIND(",",IFERROR(INDEX(Sheet5!$C$2:$C$1300,MATCH($A342,Sheet5!$A$2:$A$1300,0)),"-"),1)-1),IFERROR(INDEX(Sheet5!$C$2:$C$1300,MATCH($A342,Sheet5!$A$2:$A$1300,0)),"-"))</f>
        <v xml:space="preserve">Intercompany-FPP                                            </v>
      </c>
      <c r="C342" s="187">
        <f>IFERROR(-INDEX(Lookup!$BH$9:$BH$3000,MATCH($A342,Lookup!$A$9:$A$3000,0)),0)</f>
        <v>0</v>
      </c>
      <c r="D342" s="187">
        <f>IFERROR(-INDEX(Lookup!$BJ$9:$BJ$3000,MATCH($A342,Lookup!$A$9:$A$3000,0)),0)</f>
        <v>0</v>
      </c>
      <c r="E342" s="202">
        <f t="shared" si="32"/>
        <v>0</v>
      </c>
      <c r="O342" s="182">
        <f t="shared" si="31"/>
        <v>1</v>
      </c>
    </row>
    <row r="343" spans="1:15" x14ac:dyDescent="0.2">
      <c r="A343" s="182" t="str">
        <f>'30'!A6</f>
        <v>74100-G05</v>
      </c>
      <c r="B343" t="str">
        <f>IFERROR(LEFT(IFERROR(INDEX(Sheet5!$C$2:$C$1300,MATCH($A343,Sheet5!$A$2:$A$1300,0)),"-"),FIND(",",IFERROR(INDEX(Sheet5!$C$2:$C$1300,MATCH($A343,Sheet5!$A$2:$A$1300,0)),"-"),1)-1),IFERROR(INDEX(Sheet5!$C$2:$C$1300,MATCH($A343,Sheet5!$A$2:$A$1300,0)),"-"))</f>
        <v xml:space="preserve">Intercompany-GBLT                                           </v>
      </c>
      <c r="C343" s="187">
        <f>IFERROR(-INDEX(Lookup!$BH$9:$BH$3000,MATCH($A343,Lookup!$A$9:$A$3000,0)),0)</f>
        <v>-471632.85</v>
      </c>
      <c r="D343" s="187">
        <f>IFERROR(-INDEX(Lookup!$BJ$9:$BJ$3000,MATCH($A343,Lookup!$A$9:$A$3000,0)),0)</f>
        <v>-90329.590000000011</v>
      </c>
      <c r="E343" s="202">
        <f t="shared" si="32"/>
        <v>-381303.25999999995</v>
      </c>
      <c r="O343" s="182">
        <f t="shared" si="31"/>
        <v>1</v>
      </c>
    </row>
    <row r="344" spans="1:15" x14ac:dyDescent="0.2">
      <c r="A344" s="182" t="str">
        <f>'30'!A7</f>
        <v>74100-G06</v>
      </c>
      <c r="B344" t="str">
        <f>IFERROR(LEFT(IFERROR(INDEX(Sheet5!$C$2:$C$1300,MATCH($A344,Sheet5!$A$2:$A$1300,0)),"-"),FIND(",",IFERROR(INDEX(Sheet5!$C$2:$C$1300,MATCH($A344,Sheet5!$A$2:$A$1300,0)),"-"),1)-1),IFERROR(INDEX(Sheet5!$C$2:$C$1300,MATCH($A344,Sheet5!$A$2:$A$1300,0)),"-"))</f>
        <v xml:space="preserve">Intercompany-GIP                                            </v>
      </c>
      <c r="C344" s="187">
        <f>IFERROR(-INDEX(Lookup!$BH$9:$BH$3000,MATCH($A344,Lookup!$A$9:$A$3000,0)),0)</f>
        <v>0</v>
      </c>
      <c r="D344" s="187">
        <f>IFERROR(-INDEX(Lookup!$BJ$9:$BJ$3000,MATCH($A344,Lookup!$A$9:$A$3000,0)),0)</f>
        <v>-2246430.25</v>
      </c>
      <c r="E344" s="202">
        <f t="shared" si="32"/>
        <v>2246430.25</v>
      </c>
      <c r="O344" s="182">
        <f t="shared" si="31"/>
        <v>1</v>
      </c>
    </row>
    <row r="345" spans="1:15" x14ac:dyDescent="0.2">
      <c r="A345" s="182" t="str">
        <f>'30'!A8</f>
        <v>74100-G08</v>
      </c>
      <c r="B345" t="str">
        <f>IFERROR(LEFT(IFERROR(INDEX(Sheet5!$C$2:$C$1300,MATCH($A345,Sheet5!$A$2:$A$1300,0)),"-"),FIND(",",IFERROR(INDEX(Sheet5!$C$2:$C$1300,MATCH($A345,Sheet5!$A$2:$A$1300,0)),"-"),1)-1),IFERROR(INDEX(Sheet5!$C$2:$C$1300,MATCH($A345,Sheet5!$A$2:$A$1300,0)),"-"))</f>
        <v xml:space="preserve">Intercompany-OPC                                            </v>
      </c>
      <c r="C345" s="187">
        <f>IFERROR(-INDEX(Lookup!$BH$9:$BH$3000,MATCH($A345,Lookup!$A$9:$A$3000,0)),0)</f>
        <v>0</v>
      </c>
      <c r="D345" s="187">
        <f>IFERROR(-INDEX(Lookup!$BJ$9:$BJ$3000,MATCH($A345,Lookup!$A$9:$A$3000,0)),0)</f>
        <v>0</v>
      </c>
      <c r="E345" s="202">
        <f t="shared" si="32"/>
        <v>0</v>
      </c>
      <c r="O345" s="182">
        <f t="shared" si="31"/>
        <v>1</v>
      </c>
    </row>
    <row r="346" spans="1:15" x14ac:dyDescent="0.2">
      <c r="A346" s="182" t="str">
        <f>'30'!A9</f>
        <v>74100-G09</v>
      </c>
      <c r="B346" t="str">
        <f>IFERROR(LEFT(IFERROR(INDEX(Sheet5!$C$2:$C$1300,MATCH($A346,Sheet5!$A$2:$A$1300,0)),"-"),FIND(",",IFERROR(INDEX(Sheet5!$C$2:$C$1300,MATCH($A346,Sheet5!$A$2:$A$1300,0)),"-"),1)-1),IFERROR(INDEX(Sheet5!$C$2:$C$1300,MATCH($A346,Sheet5!$A$2:$A$1300,0)),"-"))</f>
        <v xml:space="preserve">Intercompany-RIUP                                           </v>
      </c>
      <c r="C346" s="187">
        <f>IFERROR(-INDEX(Lookup!$BH$9:$BH$3000,MATCH($A346,Lookup!$A$9:$A$3000,0)),0)</f>
        <v>0</v>
      </c>
      <c r="D346" s="187">
        <f>IFERROR(-INDEX(Lookup!$BJ$9:$BJ$3000,MATCH($A346,Lookup!$A$9:$A$3000,0)),0)</f>
        <v>0</v>
      </c>
      <c r="E346" s="202">
        <f t="shared" si="32"/>
        <v>0</v>
      </c>
      <c r="O346" s="182">
        <f t="shared" si="31"/>
        <v>1</v>
      </c>
    </row>
    <row r="347" spans="1:15" x14ac:dyDescent="0.2">
      <c r="A347" s="182" t="str">
        <f>'30'!A10</f>
        <v>74100-G10</v>
      </c>
      <c r="B347" t="str">
        <f>IFERROR(LEFT(IFERROR(INDEX(Sheet5!$C$2:$C$1300,MATCH($A347,Sheet5!$A$2:$A$1300,0)),"-"),FIND(",",IFERROR(INDEX(Sheet5!$C$2:$C$1300,MATCH($A347,Sheet5!$A$2:$A$1300,0)),"-"),1)-1),IFERROR(INDEX(Sheet5!$C$2:$C$1300,MATCH($A347,Sheet5!$A$2:$A$1300,0)),"-"))</f>
        <v xml:space="preserve">Intercompany-ROOTS                                          </v>
      </c>
      <c r="C347" s="187">
        <f>IFERROR(-INDEX(Lookup!$BH$9:$BH$3000,MATCH($A347,Lookup!$A$9:$A$3000,0)),0)</f>
        <v>0</v>
      </c>
      <c r="D347" s="187">
        <f>IFERROR(-INDEX(Lookup!$BJ$9:$BJ$3000,MATCH($A347,Lookup!$A$9:$A$3000,0)),0)</f>
        <v>-1717032.11</v>
      </c>
      <c r="E347" s="202">
        <f t="shared" si="32"/>
        <v>1717032.11</v>
      </c>
      <c r="O347" s="182">
        <f t="shared" si="31"/>
        <v>1</v>
      </c>
    </row>
    <row r="348" spans="1:15" x14ac:dyDescent="0.2">
      <c r="A348" s="182" t="str">
        <f>'30'!A11</f>
        <v>74100-G11</v>
      </c>
      <c r="B348" t="str">
        <f>IFERROR(LEFT(IFERROR(INDEX(Sheet5!$C$2:$C$1300,MATCH($A348,Sheet5!$A$2:$A$1300,0)),"-"),FIND(",",IFERROR(INDEX(Sheet5!$C$2:$C$1300,MATCH($A348,Sheet5!$A$2:$A$1300,0)),"-"),1)-1),IFERROR(INDEX(Sheet5!$C$2:$C$1300,MATCH($A348,Sheet5!$A$2:$A$1300,0)),"-"))</f>
        <v xml:space="preserve">Intercompany-SOLE                                           </v>
      </c>
      <c r="C348" s="187">
        <f>IFERROR(-INDEX(Lookup!$BH$9:$BH$3000,MATCH($A348,Lookup!$A$9:$A$3000,0)),0)</f>
        <v>0</v>
      </c>
      <c r="D348" s="187">
        <f>IFERROR(-INDEX(Lookup!$BJ$9:$BJ$3000,MATCH($A348,Lookup!$A$9:$A$3000,0)),0)</f>
        <v>0</v>
      </c>
      <c r="E348" s="202">
        <f t="shared" si="32"/>
        <v>0</v>
      </c>
      <c r="O348" s="182">
        <f t="shared" si="31"/>
        <v>1</v>
      </c>
    </row>
    <row r="349" spans="1:15" x14ac:dyDescent="0.2">
      <c r="A349" s="182" t="str">
        <f>'30'!A12</f>
        <v>74100-G12</v>
      </c>
      <c r="B349" t="str">
        <f>IFERROR(LEFT(IFERROR(INDEX(Sheet5!$C$2:$C$1300,MATCH($A349,Sheet5!$A$2:$A$1300,0)),"-"),FIND(",",IFERROR(INDEX(Sheet5!$C$2:$C$1300,MATCH($A349,Sheet5!$A$2:$A$1300,0)),"-"),1)-1),IFERROR(INDEX(Sheet5!$C$2:$C$1300,MATCH($A349,Sheet5!$A$2:$A$1300,0)),"-"))</f>
        <v xml:space="preserve">Intercompany-TAR                                            </v>
      </c>
      <c r="C349" s="187">
        <f>IFERROR(-INDEX(Lookup!$BH$9:$BH$3000,MATCH($A349,Lookup!$A$9:$A$3000,0)),0)</f>
        <v>0</v>
      </c>
      <c r="D349" s="187">
        <f>IFERROR(-INDEX(Lookup!$BJ$9:$BJ$3000,MATCH($A349,Lookup!$A$9:$A$3000,0)),0)</f>
        <v>0</v>
      </c>
      <c r="E349" s="202">
        <f t="shared" si="32"/>
        <v>0</v>
      </c>
      <c r="O349" s="182">
        <f t="shared" si="31"/>
        <v>1</v>
      </c>
    </row>
    <row r="350" spans="1:15" x14ac:dyDescent="0.2">
      <c r="A350" s="182" t="str">
        <f>'30'!A13</f>
        <v>74100-G13</v>
      </c>
      <c r="B350" t="str">
        <f>IFERROR(LEFT(IFERROR(INDEX(Sheet5!$C$2:$C$1300,MATCH($A350,Sheet5!$A$2:$A$1300,0)),"-"),FIND(",",IFERROR(INDEX(Sheet5!$C$2:$C$1300,MATCH($A350,Sheet5!$A$2:$A$1300,0)),"-"),1)-1),IFERROR(INDEX(Sheet5!$C$2:$C$1300,MATCH($A350,Sheet5!$A$2:$A$1300,0)),"-"))</f>
        <v xml:space="preserve">Intercompany-TAT                                            </v>
      </c>
      <c r="C350" s="187">
        <f>IFERROR(-INDEX(Lookup!$BH$9:$BH$3000,MATCH($A350,Lookup!$A$9:$A$3000,0)),0)</f>
        <v>0</v>
      </c>
      <c r="D350" s="187">
        <f>IFERROR(-INDEX(Lookup!$BJ$9:$BJ$3000,MATCH($A350,Lookup!$A$9:$A$3000,0)),0)</f>
        <v>-70486.41</v>
      </c>
      <c r="E350" s="202">
        <f t="shared" si="32"/>
        <v>70486.41</v>
      </c>
      <c r="O350" s="182">
        <f t="shared" si="31"/>
        <v>1</v>
      </c>
    </row>
    <row r="351" spans="1:15" x14ac:dyDescent="0.2">
      <c r="A351" s="182" t="str">
        <f>'30'!A14</f>
        <v>74100-G14</v>
      </c>
      <c r="B351" t="str">
        <f>IFERROR(LEFT(IFERROR(INDEX(Sheet5!$C$2:$C$1300,MATCH($A351,Sheet5!$A$2:$A$1300,0)),"-"),FIND(",",IFERROR(INDEX(Sheet5!$C$2:$C$1300,MATCH($A351,Sheet5!$A$2:$A$1300,0)),"-"),1)-1),IFERROR(INDEX(Sheet5!$C$2:$C$1300,MATCH($A351,Sheet5!$A$2:$A$1300,0)),"-"))</f>
        <v xml:space="preserve">Intercompany-TMV                                            </v>
      </c>
      <c r="C351" s="187">
        <f>IFERROR(-INDEX(Lookup!$BH$9:$BH$3000,MATCH($A351,Lookup!$A$9:$A$3000,0)),0)</f>
        <v>0</v>
      </c>
      <c r="D351" s="187">
        <f>IFERROR(-INDEX(Lookup!$BJ$9:$BJ$3000,MATCH($A351,Lookup!$A$9:$A$3000,0)),0)</f>
        <v>0</v>
      </c>
      <c r="E351" s="202">
        <f t="shared" si="32"/>
        <v>0</v>
      </c>
      <c r="O351" s="182">
        <f t="shared" si="31"/>
        <v>1</v>
      </c>
    </row>
    <row r="352" spans="1:15" hidden="1" x14ac:dyDescent="0.2">
      <c r="A352" s="182">
        <f>'30'!A15</f>
        <v>0</v>
      </c>
      <c r="B352" t="str">
        <f>IFERROR(LEFT(IFERROR(INDEX(Sheet5!$C$2:$C$1300,MATCH($A352,Sheet5!$A$2:$A$1300,0)),"-"),FIND(",",IFERROR(INDEX(Sheet5!$C$2:$C$1300,MATCH($A352,Sheet5!$A$2:$A$1300,0)),"-"),1)-1),IFERROR(INDEX(Sheet5!$C$2:$C$1300,MATCH($A352,Sheet5!$A$2:$A$1300,0)),"-"))</f>
        <v>-</v>
      </c>
      <c r="C352" s="187">
        <f>IFERROR(-INDEX(Lookup!$BH$9:$BH$3000,MATCH($A352,Lookup!$A$9:$A$3000,0)),0)</f>
        <v>0</v>
      </c>
      <c r="D352" s="187">
        <f>IFERROR(-INDEX(Lookup!$BJ$9:$BJ$3000,MATCH($A352,Lookup!$A$9:$A$3000,0)),0)</f>
        <v>0</v>
      </c>
      <c r="E352" s="202">
        <f t="shared" si="32"/>
        <v>0</v>
      </c>
      <c r="O352" s="182">
        <f t="shared" si="31"/>
        <v>0</v>
      </c>
    </row>
    <row r="353" spans="1:15" hidden="1" x14ac:dyDescent="0.2">
      <c r="A353" s="182">
        <f>'30'!A16</f>
        <v>0</v>
      </c>
      <c r="B353" t="str">
        <f>IFERROR(LEFT(IFERROR(INDEX(Sheet5!$C$2:$C$1300,MATCH($A353,Sheet5!$A$2:$A$1300,0)),"-"),FIND(",",IFERROR(INDEX(Sheet5!$C$2:$C$1300,MATCH($A353,Sheet5!$A$2:$A$1300,0)),"-"),1)-1),IFERROR(INDEX(Sheet5!$C$2:$C$1300,MATCH($A353,Sheet5!$A$2:$A$1300,0)),"-"))</f>
        <v>-</v>
      </c>
      <c r="C353" s="187">
        <f>IFERROR(-INDEX(Lookup!$BH$9:$BH$3000,MATCH($A353,Lookup!$A$9:$A$3000,0)),0)</f>
        <v>0</v>
      </c>
      <c r="D353" s="187">
        <f>IFERROR(-INDEX(Lookup!$BJ$9:$BJ$3000,MATCH($A353,Lookup!$A$9:$A$3000,0)),0)</f>
        <v>0</v>
      </c>
      <c r="E353" s="202">
        <f t="shared" si="32"/>
        <v>0</v>
      </c>
      <c r="O353" s="182">
        <f t="shared" si="31"/>
        <v>0</v>
      </c>
    </row>
    <row r="354" spans="1:15" hidden="1" x14ac:dyDescent="0.2">
      <c r="A354" s="182">
        <f>'30'!A17</f>
        <v>0</v>
      </c>
      <c r="B354" t="str">
        <f>IFERROR(LEFT(IFERROR(INDEX(Sheet5!$C$2:$C$1300,MATCH($A354,Sheet5!$A$2:$A$1300,0)),"-"),FIND(",",IFERROR(INDEX(Sheet5!$C$2:$C$1300,MATCH($A354,Sheet5!$A$2:$A$1300,0)),"-"),1)-1),IFERROR(INDEX(Sheet5!$C$2:$C$1300,MATCH($A354,Sheet5!$A$2:$A$1300,0)),"-"))</f>
        <v>-</v>
      </c>
      <c r="C354" s="187">
        <f>IFERROR(-INDEX(Lookup!$BH$9:$BH$3000,MATCH($A354,Lookup!$A$9:$A$3000,0)),0)</f>
        <v>0</v>
      </c>
      <c r="D354" s="187">
        <f>IFERROR(-INDEX(Lookup!$BJ$9:$BJ$3000,MATCH($A354,Lookup!$A$9:$A$3000,0)),0)</f>
        <v>0</v>
      </c>
      <c r="E354" s="202">
        <f t="shared" si="32"/>
        <v>0</v>
      </c>
      <c r="O354" s="182">
        <f t="shared" si="31"/>
        <v>0</v>
      </c>
    </row>
    <row r="355" spans="1:15" hidden="1" x14ac:dyDescent="0.2">
      <c r="A355" s="182">
        <f>'30'!A18</f>
        <v>0</v>
      </c>
      <c r="B355" t="str">
        <f>IFERROR(LEFT(IFERROR(INDEX(Sheet5!$C$2:$C$1300,MATCH($A355,Sheet5!$A$2:$A$1300,0)),"-"),FIND(",",IFERROR(INDEX(Sheet5!$C$2:$C$1300,MATCH($A355,Sheet5!$A$2:$A$1300,0)),"-"),1)-1),IFERROR(INDEX(Sheet5!$C$2:$C$1300,MATCH($A355,Sheet5!$A$2:$A$1300,0)),"-"))</f>
        <v>-</v>
      </c>
      <c r="C355" s="187">
        <f>IFERROR(-INDEX(Lookup!$BH$9:$BH$3000,MATCH($A355,Lookup!$A$9:$A$3000,0)),0)</f>
        <v>0</v>
      </c>
      <c r="D355" s="187">
        <f>IFERROR(-INDEX(Lookup!$BJ$9:$BJ$3000,MATCH($A355,Lookup!$A$9:$A$3000,0)),0)</f>
        <v>0</v>
      </c>
      <c r="E355" s="202">
        <f t="shared" si="32"/>
        <v>0</v>
      </c>
      <c r="O355" s="182">
        <f t="shared" si="31"/>
        <v>0</v>
      </c>
    </row>
    <row r="356" spans="1:15" hidden="1" x14ac:dyDescent="0.2">
      <c r="A356" s="182">
        <f>'30'!A19</f>
        <v>0</v>
      </c>
      <c r="B356" t="str">
        <f>IFERROR(LEFT(IFERROR(INDEX(Sheet5!$C$2:$C$1300,MATCH($A356,Sheet5!$A$2:$A$1300,0)),"-"),FIND(",",IFERROR(INDEX(Sheet5!$C$2:$C$1300,MATCH($A356,Sheet5!$A$2:$A$1300,0)),"-"),1)-1),IFERROR(INDEX(Sheet5!$C$2:$C$1300,MATCH($A356,Sheet5!$A$2:$A$1300,0)),"-"))</f>
        <v>-</v>
      </c>
      <c r="C356" s="187">
        <f>IFERROR(-INDEX(Lookup!$BH$9:$BH$3000,MATCH($A356,Lookup!$A$9:$A$3000,0)),0)</f>
        <v>0</v>
      </c>
      <c r="D356" s="187">
        <f>IFERROR(-INDEX(Lookup!$BJ$9:$BJ$3000,MATCH($A356,Lookup!$A$9:$A$3000,0)),0)</f>
        <v>0</v>
      </c>
      <c r="E356" s="202">
        <f t="shared" si="32"/>
        <v>0</v>
      </c>
      <c r="O356" s="182">
        <f t="shared" si="31"/>
        <v>0</v>
      </c>
    </row>
    <row r="357" spans="1:15" hidden="1" x14ac:dyDescent="0.2">
      <c r="A357" s="182">
        <f>'30'!A20</f>
        <v>0</v>
      </c>
      <c r="B357" t="str">
        <f>IFERROR(LEFT(IFERROR(INDEX(Sheet5!$C$2:$C$1300,MATCH($A357,Sheet5!$A$2:$A$1300,0)),"-"),FIND(",",IFERROR(INDEX(Sheet5!$C$2:$C$1300,MATCH($A357,Sheet5!$A$2:$A$1300,0)),"-"),1)-1),IFERROR(INDEX(Sheet5!$C$2:$C$1300,MATCH($A357,Sheet5!$A$2:$A$1300,0)),"-"))</f>
        <v>-</v>
      </c>
      <c r="C357" s="187">
        <f>IFERROR(-INDEX(Lookup!$BH$9:$BH$3000,MATCH($A357,Lookup!$A$9:$A$3000,0)),0)</f>
        <v>0</v>
      </c>
      <c r="D357" s="187">
        <f>IFERROR(-INDEX(Lookup!$BJ$9:$BJ$3000,MATCH($A357,Lookup!$A$9:$A$3000,0)),0)</f>
        <v>0</v>
      </c>
      <c r="E357" s="202">
        <f t="shared" si="32"/>
        <v>0</v>
      </c>
      <c r="O357" s="182">
        <f t="shared" si="31"/>
        <v>0</v>
      </c>
    </row>
    <row r="358" spans="1:15" x14ac:dyDescent="0.2">
      <c r="B358" s="185" t="s">
        <v>1016</v>
      </c>
      <c r="C358" s="187">
        <f>SUM(C339:C357)</f>
        <v>-471632.85</v>
      </c>
      <c r="D358" s="187">
        <f>SUM(D339:D357)</f>
        <v>-4333354.96</v>
      </c>
      <c r="E358" s="183">
        <f t="shared" si="25"/>
        <v>3861722.11</v>
      </c>
      <c r="O358" s="182">
        <v>1</v>
      </c>
    </row>
    <row r="359" spans="1:15" x14ac:dyDescent="0.2">
      <c r="B359" s="188" t="s">
        <v>1628</v>
      </c>
      <c r="C359" s="187"/>
      <c r="D359" s="187"/>
      <c r="E359" s="183">
        <f t="shared" ref="E359:E404" si="33">+C359-D359</f>
        <v>0</v>
      </c>
      <c r="O359" s="182">
        <v>1</v>
      </c>
    </row>
    <row r="360" spans="1:15" x14ac:dyDescent="0.2">
      <c r="A360" s="182" t="str">
        <f>'31'!A2</f>
        <v>75200-H01</v>
      </c>
      <c r="B360" t="str">
        <f>IFERROR(LEFT(IFERROR(INDEX(Sheet5!$C$2:$C$1300,MATCH($A360,Sheet5!$A$2:$A$1300,0)),"-"),FIND(",",IFERROR(INDEX(Sheet5!$C$2:$C$1300,MATCH($A360,Sheet5!$A$2:$A$1300,0)),"-"),1)-1),IFERROR(INDEX(Sheet5!$C$2:$C$1300,MATCH($A360,Sheet5!$A$2:$A$1300,0)),"-"))</f>
        <v xml:space="preserve">Trusts-APT                                                  </v>
      </c>
      <c r="C360" s="187">
        <f>IFERROR(-INDEX(Lookup!$BH$9:$BH$3000,MATCH($A360,Lookup!$A$9:$A$3000,0)),0)</f>
        <v>0</v>
      </c>
      <c r="D360" s="187">
        <f>IFERROR(-INDEX(Lookup!$BJ$9:$BJ$3000,MATCH($A360,Lookup!$A$9:$A$3000,0)),0)</f>
        <v>0</v>
      </c>
      <c r="E360" s="202">
        <f t="shared" si="33"/>
        <v>0</v>
      </c>
      <c r="O360" s="182">
        <f t="shared" si="31"/>
        <v>1</v>
      </c>
    </row>
    <row r="361" spans="1:15" x14ac:dyDescent="0.2">
      <c r="A361" s="182" t="str">
        <f>'31'!A3</f>
        <v>75200-H02</v>
      </c>
      <c r="B361" t="str">
        <f>IFERROR(LEFT(IFERROR(INDEX(Sheet5!$C$2:$C$1300,MATCH($A361,Sheet5!$A$2:$A$1300,0)),"-"),FIND(",",IFERROR(INDEX(Sheet5!$C$2:$C$1300,MATCH($A361,Sheet5!$A$2:$A$1300,0)),"-"),1)-1),IFERROR(INDEX(Sheet5!$C$2:$C$1300,MATCH($A361,Sheet5!$A$2:$A$1300,0)),"-"))</f>
        <v xml:space="preserve">Trusts-JMFT                                                 </v>
      </c>
      <c r="C361" s="187">
        <f>IFERROR(-INDEX(Lookup!$BH$9:$BH$3000,MATCH($A361,Lookup!$A$9:$A$3000,0)),0)</f>
        <v>0</v>
      </c>
      <c r="D361" s="187">
        <f>IFERROR(-INDEX(Lookup!$BJ$9:$BJ$3000,MATCH($A361,Lookup!$A$9:$A$3000,0)),0)</f>
        <v>0</v>
      </c>
      <c r="E361" s="202">
        <f t="shared" ref="E361:E365" si="34">+C361-D361</f>
        <v>0</v>
      </c>
      <c r="O361" s="182">
        <f t="shared" si="31"/>
        <v>1</v>
      </c>
    </row>
    <row r="362" spans="1:15" hidden="1" x14ac:dyDescent="0.2">
      <c r="A362" s="182">
        <f>'31'!A4</f>
        <v>0</v>
      </c>
      <c r="B362" t="str">
        <f>IFERROR(LEFT(IFERROR(INDEX(Sheet5!$C$2:$C$1300,MATCH($A362,Sheet5!$A$2:$A$1300,0)),"-"),FIND(",",IFERROR(INDEX(Sheet5!$C$2:$C$1300,MATCH($A362,Sheet5!$A$2:$A$1300,0)),"-"),1)-1),IFERROR(INDEX(Sheet5!$C$2:$C$1300,MATCH($A362,Sheet5!$A$2:$A$1300,0)),"-"))</f>
        <v>-</v>
      </c>
      <c r="C362" s="187">
        <f>IFERROR(-INDEX(Lookup!$BH$9:$BH$3000,MATCH($A362,Lookup!$A$9:$A$3000,0)),0)</f>
        <v>0</v>
      </c>
      <c r="D362" s="187">
        <f>IFERROR(-INDEX(Lookup!$BJ$9:$BJ$3000,MATCH($A362,Lookup!$A$9:$A$3000,0)),0)</f>
        <v>0</v>
      </c>
      <c r="E362" s="202">
        <f t="shared" si="34"/>
        <v>0</v>
      </c>
      <c r="O362" s="182">
        <f t="shared" si="31"/>
        <v>0</v>
      </c>
    </row>
    <row r="363" spans="1:15" hidden="1" x14ac:dyDescent="0.2">
      <c r="A363" s="182">
        <f>'31'!A5</f>
        <v>0</v>
      </c>
      <c r="B363" t="str">
        <f>IFERROR(LEFT(IFERROR(INDEX(Sheet5!$C$2:$C$1300,MATCH($A363,Sheet5!$A$2:$A$1300,0)),"-"),FIND(",",IFERROR(INDEX(Sheet5!$C$2:$C$1300,MATCH($A363,Sheet5!$A$2:$A$1300,0)),"-"),1)-1),IFERROR(INDEX(Sheet5!$C$2:$C$1300,MATCH($A363,Sheet5!$A$2:$A$1300,0)),"-"))</f>
        <v>-</v>
      </c>
      <c r="C363" s="187">
        <f>IFERROR(-INDEX(Lookup!$BH$9:$BH$3000,MATCH($A363,Lookup!$A$9:$A$3000,0)),0)</f>
        <v>0</v>
      </c>
      <c r="D363" s="187">
        <f>IFERROR(-INDEX(Lookup!$BJ$9:$BJ$3000,MATCH($A363,Lookup!$A$9:$A$3000,0)),0)</f>
        <v>0</v>
      </c>
      <c r="E363" s="202">
        <f t="shared" si="34"/>
        <v>0</v>
      </c>
      <c r="O363" s="182">
        <f t="shared" si="31"/>
        <v>0</v>
      </c>
    </row>
    <row r="364" spans="1:15" hidden="1" x14ac:dyDescent="0.2">
      <c r="A364" s="182">
        <f>'31'!A6</f>
        <v>0</v>
      </c>
      <c r="B364" t="str">
        <f>IFERROR(LEFT(IFERROR(INDEX(Sheet5!$C$2:$C$1300,MATCH($A364,Sheet5!$A$2:$A$1300,0)),"-"),FIND(",",IFERROR(INDEX(Sheet5!$C$2:$C$1300,MATCH($A364,Sheet5!$A$2:$A$1300,0)),"-"),1)-1),IFERROR(INDEX(Sheet5!$C$2:$C$1300,MATCH($A364,Sheet5!$A$2:$A$1300,0)),"-"))</f>
        <v>-</v>
      </c>
      <c r="C364" s="187">
        <f>IFERROR(-INDEX(Lookup!$BH$9:$BH$3000,MATCH($A364,Lookup!$A$9:$A$3000,0)),0)</f>
        <v>0</v>
      </c>
      <c r="D364" s="187">
        <f>IFERROR(-INDEX(Lookup!$BJ$9:$BJ$3000,MATCH($A364,Lookup!$A$9:$A$3000,0)),0)</f>
        <v>0</v>
      </c>
      <c r="E364" s="202">
        <f t="shared" si="34"/>
        <v>0</v>
      </c>
      <c r="O364" s="182">
        <f t="shared" si="31"/>
        <v>0</v>
      </c>
    </row>
    <row r="365" spans="1:15" hidden="1" x14ac:dyDescent="0.2">
      <c r="A365" s="182">
        <f>'31'!A7</f>
        <v>0</v>
      </c>
      <c r="B365" t="str">
        <f>IFERROR(LEFT(IFERROR(INDEX(Sheet5!$C$2:$C$1300,MATCH($A365,Sheet5!$A$2:$A$1300,0)),"-"),FIND(",",IFERROR(INDEX(Sheet5!$C$2:$C$1300,MATCH($A365,Sheet5!$A$2:$A$1300,0)),"-"),1)-1),IFERROR(INDEX(Sheet5!$C$2:$C$1300,MATCH($A365,Sheet5!$A$2:$A$1300,0)),"-"))</f>
        <v>-</v>
      </c>
      <c r="C365" s="187">
        <f>IFERROR(-INDEX(Lookup!$BH$9:$BH$3000,MATCH($A365,Lookup!$A$9:$A$3000,0)),0)</f>
        <v>0</v>
      </c>
      <c r="D365" s="187">
        <f>IFERROR(-INDEX(Lookup!$BJ$9:$BJ$3000,MATCH($A365,Lookup!$A$9:$A$3000,0)),0)</f>
        <v>0</v>
      </c>
      <c r="E365" s="202">
        <f t="shared" si="34"/>
        <v>0</v>
      </c>
      <c r="O365" s="182">
        <f t="shared" si="31"/>
        <v>0</v>
      </c>
    </row>
    <row r="366" spans="1:15" x14ac:dyDescent="0.2">
      <c r="B366" s="185" t="s">
        <v>1016</v>
      </c>
      <c r="C366" s="187">
        <f>SUM(C360:C365)</f>
        <v>0</v>
      </c>
      <c r="D366" s="187">
        <f>SUM(D360:D365)</f>
        <v>0</v>
      </c>
      <c r="E366" s="183">
        <f t="shared" si="33"/>
        <v>0</v>
      </c>
      <c r="O366" s="182">
        <v>1</v>
      </c>
    </row>
    <row r="367" spans="1:15" ht="13.5" thickBot="1" x14ac:dyDescent="0.25">
      <c r="A367" s="208" t="s">
        <v>1636</v>
      </c>
      <c r="B367" s="185"/>
      <c r="C367" s="189">
        <f>C358+C337+C321+C310+C299+C366</f>
        <v>-1117239.24</v>
      </c>
      <c r="D367" s="189">
        <f>D358+D337+D321+D310+D299+D366</f>
        <v>-4836898.37</v>
      </c>
      <c r="E367" s="183">
        <f t="shared" si="33"/>
        <v>3719659.13</v>
      </c>
      <c r="O367" s="182">
        <v>1</v>
      </c>
    </row>
    <row r="368" spans="1:15" ht="13.5" thickTop="1" x14ac:dyDescent="0.2">
      <c r="B368" s="185"/>
      <c r="C368" s="187"/>
      <c r="D368" s="187"/>
      <c r="E368" s="183"/>
      <c r="O368" s="182">
        <v>1</v>
      </c>
    </row>
    <row r="369" spans="1:15" x14ac:dyDescent="0.2">
      <c r="A369" s="208" t="s">
        <v>1635</v>
      </c>
      <c r="B369" s="185"/>
      <c r="C369" s="187">
        <f>C367+C292</f>
        <v>1554313.8699999994</v>
      </c>
      <c r="D369" s="187">
        <f>D367+D292</f>
        <v>1873402.8000000007</v>
      </c>
      <c r="E369" s="183">
        <f t="shared" si="33"/>
        <v>-319088.93000000133</v>
      </c>
      <c r="O369" s="182">
        <f t="shared" si="31"/>
        <v>1</v>
      </c>
    </row>
    <row r="370" spans="1:15" x14ac:dyDescent="0.2">
      <c r="B370" s="185"/>
      <c r="C370" s="187"/>
      <c r="D370" s="187"/>
      <c r="E370" s="183"/>
      <c r="O370" s="182">
        <v>1</v>
      </c>
    </row>
    <row r="371" spans="1:15" x14ac:dyDescent="0.2">
      <c r="B371" s="185"/>
      <c r="C371" s="187"/>
      <c r="D371" s="187"/>
      <c r="E371" s="183"/>
      <c r="O371" s="182">
        <v>1</v>
      </c>
    </row>
    <row r="372" spans="1:15" x14ac:dyDescent="0.2">
      <c r="A372" s="188" t="s">
        <v>1634</v>
      </c>
      <c r="B372" s="188"/>
      <c r="C372" s="187"/>
      <c r="D372" s="187"/>
      <c r="E372" s="183"/>
      <c r="O372" s="182">
        <f t="shared" si="31"/>
        <v>1</v>
      </c>
    </row>
    <row r="373" spans="1:15" x14ac:dyDescent="0.2">
      <c r="A373" s="188"/>
      <c r="B373" s="188"/>
      <c r="C373" s="187"/>
      <c r="D373" s="187"/>
      <c r="E373" s="183"/>
      <c r="O373" s="182">
        <v>1</v>
      </c>
    </row>
    <row r="374" spans="1:15" x14ac:dyDescent="0.2">
      <c r="A374" s="182" t="str">
        <f>'32'!A2</f>
        <v>90100-G07</v>
      </c>
      <c r="B374" t="str">
        <f>IFERROR(LEFT(IFERROR(INDEX(Sheet5!$C$2:$C$1300,MATCH($A374,Sheet5!$A$2:$A$1300,0)),"-"),FIND(",",IFERROR(INDEX(Sheet5!$C$2:$C$1300,MATCH($A374,Sheet5!$A$2:$A$1300,0)),"-"),1)-1),IFERROR(INDEX(Sheet5!$C$2:$C$1300,MATCH($A374,Sheet5!$A$2:$A$1300,0)),"-"))</f>
        <v xml:space="preserve">Retained Earnings-GPM                                       </v>
      </c>
      <c r="C374" s="187">
        <f>IFERROR(INDEX(Lookup!$BH$9:$BH$3000,MATCH($A374,Lookup!$A$9:$A$3000,0)),0)-Sheet7!$F$2</f>
        <v>31576530.380000003</v>
      </c>
      <c r="D374" s="187">
        <f>IFERROR(INDEX(Lookup!$BJ$9:$BJ$3000,MATCH($A374,Lookup!$A$9:$A$3000,0)),0)-Sheet7!$F$3</f>
        <v>27951554.920000002</v>
      </c>
      <c r="E374" s="202">
        <f t="shared" ref="E374" si="35">+C374-D374</f>
        <v>3624975.4600000009</v>
      </c>
      <c r="O374" s="182">
        <f t="shared" si="31"/>
        <v>1</v>
      </c>
    </row>
    <row r="375" spans="1:15" x14ac:dyDescent="0.2">
      <c r="A375" s="182" t="str">
        <f>'32'!A3</f>
        <v>90120-G07</v>
      </c>
      <c r="B375" t="str">
        <f>IFERROR(LEFT(IFERROR(INDEX(Sheet5!$C$2:$C$1300,MATCH($A375,Sheet5!$A$2:$A$1300,0)),"-"),FIND(",",IFERROR(INDEX(Sheet5!$C$2:$C$1300,MATCH($A375,Sheet5!$A$2:$A$1300,0)),"-"),1)-1),IFERROR(INDEX(Sheet5!$C$2:$C$1300,MATCH($A375,Sheet5!$A$2:$A$1300,0)),"-"))</f>
        <v xml:space="preserve">Current Earnings-GPM                                        </v>
      </c>
      <c r="C375" s="187">
        <f>IFERROR(INDEX(Lookup!$BH$9:$BH$3000,MATCH($A375,Lookup!$A$9:$A$3000,0)),0)</f>
        <v>0</v>
      </c>
      <c r="D375" s="187">
        <f>IFERROR(INDEX(Lookup!$BJ$9:$BJ$3000,MATCH($A375,Lookup!$A$9:$A$3000,0)),0)</f>
        <v>0</v>
      </c>
      <c r="E375" s="202">
        <f t="shared" ref="E375:E402" si="36">+C375-D375</f>
        <v>0</v>
      </c>
      <c r="O375" s="182">
        <f t="shared" si="31"/>
        <v>1</v>
      </c>
    </row>
    <row r="376" spans="1:15" x14ac:dyDescent="0.2">
      <c r="A376" s="182" t="str">
        <f>'32'!A4</f>
        <v>90140-G07</v>
      </c>
      <c r="B376" t="str">
        <f>IFERROR(LEFT(IFERROR(INDEX(Sheet5!$C$2:$C$1300,MATCH($A405,Sheet5!$A$2:$A$1300,0)),"-"),FIND(",",IFERROR(INDEX(Sheet5!$C$2:$C$1300,MATCH($A405,Sheet5!$A$2:$A$1300,0)),"-"),1)-1),IFERROR(INDEX(Sheet5!$C$2:$C$1300,MATCH($A405,Sheet5!$A$2:$A$1300,0)),"-"))</f>
        <v xml:space="preserve">Issued Capital-GPM                                          </v>
      </c>
      <c r="C376" s="187">
        <f>IFERROR(INDEX(Lookup!$BH$9:$BH$3000,MATCH($A376,Lookup!$A$9:$A$3000,0)),0)</f>
        <v>1</v>
      </c>
      <c r="D376" s="187">
        <f>IFERROR(INDEX(Lookup!$BJ$9:$BJ$3000,MATCH($A405,Lookup!$A$9:$A$3000,0)),0)</f>
        <v>1</v>
      </c>
      <c r="E376" s="202">
        <f t="shared" si="36"/>
        <v>0</v>
      </c>
      <c r="O376" s="182">
        <f>+IF(A405&gt;0,1,0)</f>
        <v>1</v>
      </c>
    </row>
    <row r="377" spans="1:15" x14ac:dyDescent="0.2">
      <c r="A377" s="182" t="str">
        <f>'32'!A5</f>
        <v>90200-A00</v>
      </c>
      <c r="B377" t="str">
        <f>IFERROR(LEFT(IFERROR(INDEX(Sheet5!$C$2:$C$1300,MATCH($A377,Sheet5!$A$2:$A$1300,0)),"-"),FIND(",",IFERROR(INDEX(Sheet5!$C$2:$C$1300,MATCH($A377,Sheet5!$A$2:$A$1300,0)),"-"),1)-1),IFERROR(INDEX(Sheet5!$C$2:$C$1300,MATCH($A377,Sheet5!$A$2:$A$1300,0)),"-"))</f>
        <v xml:space="preserve">Property Distribution - General                             </v>
      </c>
      <c r="C377" s="187">
        <f>IFERROR(INDEX(Lookup!$BH$9:$BH$3000,MATCH($A377,Lookup!$A$9:$A$3000,0)),0)</f>
        <v>-724954.34</v>
      </c>
      <c r="D377" s="187">
        <f>IFERROR(INDEX(Lookup!$BJ$9:$BJ$3000,MATCH($A377,Lookup!$A$9:$A$3000,0)),0)</f>
        <v>-724954.34</v>
      </c>
      <c r="E377" s="202">
        <f t="shared" si="36"/>
        <v>0</v>
      </c>
      <c r="O377" s="182">
        <f t="shared" si="31"/>
        <v>1</v>
      </c>
    </row>
    <row r="378" spans="1:15" x14ac:dyDescent="0.2">
      <c r="A378" s="182" t="str">
        <f>'32'!A6</f>
        <v>90200-A01</v>
      </c>
      <c r="B378" t="str">
        <f>IFERROR(LEFT(IFERROR(INDEX(Sheet5!$C$2:$C$1300,MATCH($A378,Sheet5!$A$2:$A$1300,0)),"-"),FIND(",",IFERROR(INDEX(Sheet5!$C$2:$C$1300,MATCH($A378,Sheet5!$A$2:$A$1300,0)),"-"),1)-1),IFERROR(INDEX(Sheet5!$C$2:$C$1300,MATCH($A378,Sheet5!$A$2:$A$1300,0)),"-"))</f>
        <v xml:space="preserve">Property Distribution-6 Circuit Dr                          </v>
      </c>
      <c r="C378" s="187">
        <f>IFERROR(INDEX(Lookup!$BH$9:$BH$3000,MATCH($A378,Lookup!$A$9:$A$3000,0)),0)</f>
        <v>-185197.61000000002</v>
      </c>
      <c r="D378" s="187">
        <f>IFERROR(INDEX(Lookup!$BJ$9:$BJ$3000,MATCH($A378,Lookup!$A$9:$A$3000,0)),0)</f>
        <v>-35457.130000000005</v>
      </c>
      <c r="E378" s="202">
        <f t="shared" si="36"/>
        <v>-149740.48000000001</v>
      </c>
      <c r="O378" s="182">
        <f t="shared" si="31"/>
        <v>1</v>
      </c>
    </row>
    <row r="379" spans="1:15" x14ac:dyDescent="0.2">
      <c r="A379" s="182" t="str">
        <f>'32'!A7</f>
        <v>90200-A02</v>
      </c>
      <c r="B379" t="str">
        <f>IFERROR(LEFT(IFERROR(INDEX(Sheet5!$C$2:$C$1300,MATCH($A379,Sheet5!$A$2:$A$1300,0)),"-"),FIND(",",IFERROR(INDEX(Sheet5!$C$2:$C$1300,MATCH($A379,Sheet5!$A$2:$A$1300,0)),"-"),1)-1),IFERROR(INDEX(Sheet5!$C$2:$C$1300,MATCH($A379,Sheet5!$A$2:$A$1300,0)),"-"))</f>
        <v xml:space="preserve">Property Distribution-200 East Tce                          </v>
      </c>
      <c r="C379" s="187">
        <f>IFERROR(INDEX(Lookup!$BH$9:$BH$3000,MATCH($A379,Lookup!$A$9:$A$3000,0)),0)</f>
        <v>-5170288.84</v>
      </c>
      <c r="D379" s="187">
        <f>IFERROR(INDEX(Lookup!$BJ$9:$BJ$3000,MATCH($A379,Lookup!$A$9:$A$3000,0)),0)</f>
        <v>-4623197</v>
      </c>
      <c r="E379" s="202">
        <f t="shared" si="36"/>
        <v>-547091.83999999985</v>
      </c>
      <c r="O379" s="182">
        <f t="shared" si="31"/>
        <v>1</v>
      </c>
    </row>
    <row r="380" spans="1:15" x14ac:dyDescent="0.2">
      <c r="A380" s="182" t="str">
        <f>'32'!A8</f>
        <v>90200-A03</v>
      </c>
      <c r="B380" t="str">
        <f>IFERROR(LEFT(IFERROR(INDEX(Sheet5!$C$2:$C$1300,MATCH($A380,Sheet5!$A$2:$A$1300,0)),"-"),FIND(",",IFERROR(INDEX(Sheet5!$C$2:$C$1300,MATCH($A380,Sheet5!$A$2:$A$1300,0)),"-"),1)-1),IFERROR(INDEX(Sheet5!$C$2:$C$1300,MATCH($A380,Sheet5!$A$2:$A$1300,0)),"-"))</f>
        <v xml:space="preserve">Property Distribution-33 Franklin St                        </v>
      </c>
      <c r="C380" s="187">
        <f>IFERROR(INDEX(Lookup!$BH$9:$BH$3000,MATCH($A380,Lookup!$A$9:$A$3000,0)),0)</f>
        <v>-4405898.53</v>
      </c>
      <c r="D380" s="187">
        <f>IFERROR(INDEX(Lookup!$BJ$9:$BJ$3000,MATCH($A380,Lookup!$A$9:$A$3000,0)),0)</f>
        <v>-3993728.79</v>
      </c>
      <c r="E380" s="202">
        <f t="shared" si="36"/>
        <v>-412169.74000000022</v>
      </c>
      <c r="O380" s="182">
        <f t="shared" si="31"/>
        <v>1</v>
      </c>
    </row>
    <row r="381" spans="1:15" x14ac:dyDescent="0.2">
      <c r="A381" s="182" t="str">
        <f>'32'!A9</f>
        <v>90200-A04</v>
      </c>
      <c r="B381" t="str">
        <f>IFERROR(LEFT(IFERROR(INDEX(Sheet5!$C$2:$C$1300,MATCH($A381,Sheet5!$A$2:$A$1300,0)),"-"),FIND(",",IFERROR(INDEX(Sheet5!$C$2:$C$1300,MATCH($A381,Sheet5!$A$2:$A$1300,0)),"-"),1)-1),IFERROR(INDEX(Sheet5!$C$2:$C$1300,MATCH($A381,Sheet5!$A$2:$A$1300,0)),"-"))</f>
        <v xml:space="preserve">Property Distribution-174 Fullarton Rd                      </v>
      </c>
      <c r="C381" s="187">
        <f>IFERROR(INDEX(Lookup!$BH$9:$BH$3000,MATCH($A381,Lookup!$A$9:$A$3000,0)),0)</f>
        <v>-3611370.7699999996</v>
      </c>
      <c r="D381" s="187">
        <f>IFERROR(INDEX(Lookup!$BJ$9:$BJ$3000,MATCH($A381,Lookup!$A$9:$A$3000,0)),0)</f>
        <v>-3273584.7800000003</v>
      </c>
      <c r="E381" s="202">
        <f t="shared" si="36"/>
        <v>-337785.98999999929</v>
      </c>
      <c r="O381" s="182">
        <f t="shared" si="31"/>
        <v>1</v>
      </c>
    </row>
    <row r="382" spans="1:15" x14ac:dyDescent="0.2">
      <c r="A382" s="182" t="str">
        <f>'32'!A10</f>
        <v>90200-A05</v>
      </c>
      <c r="B382" t="str">
        <f>IFERROR(LEFT(IFERROR(INDEX(Sheet5!$C$2:$C$1300,MATCH($A382,Sheet5!$A$2:$A$1300,0)),"-"),FIND(",",IFERROR(INDEX(Sheet5!$C$2:$C$1300,MATCH($A382,Sheet5!$A$2:$A$1300,0)),"-"),1)-1),IFERROR(INDEX(Sheet5!$C$2:$C$1300,MATCH($A382,Sheet5!$A$2:$A$1300,0)),"-"))</f>
        <v xml:space="preserve">Property Distribution-26a Grote St                          </v>
      </c>
      <c r="C382" s="187">
        <f>IFERROR(INDEX(Lookup!$BH$9:$BH$3000,MATCH($A382,Lookup!$A$9:$A$3000,0)),0)</f>
        <v>-793709.52</v>
      </c>
      <c r="D382" s="187">
        <f>IFERROR(INDEX(Lookup!$BJ$9:$BJ$3000,MATCH($A382,Lookup!$A$9:$A$3000,0)),0)</f>
        <v>-762515.28</v>
      </c>
      <c r="E382" s="202">
        <f t="shared" si="36"/>
        <v>-31194.239999999991</v>
      </c>
      <c r="O382" s="182">
        <f t="shared" si="31"/>
        <v>1</v>
      </c>
    </row>
    <row r="383" spans="1:15" x14ac:dyDescent="0.2">
      <c r="A383" s="182" t="str">
        <f>'32'!A11</f>
        <v>90200-A06</v>
      </c>
      <c r="B383" t="str">
        <f>IFERROR(LEFT(IFERROR(INDEX(Sheet5!$C$2:$C$1300,MATCH($A383,Sheet5!$A$2:$A$1300,0)),"-"),FIND(",",IFERROR(INDEX(Sheet5!$C$2:$C$1300,MATCH($A383,Sheet5!$A$2:$A$1300,0)),"-"),1)-1),IFERROR(INDEX(Sheet5!$C$2:$C$1300,MATCH($A383,Sheet5!$A$2:$A$1300,0)),"-"))</f>
        <v xml:space="preserve">Property Distribution-31 Franklin St                        </v>
      </c>
      <c r="C383" s="187">
        <f>IFERROR(INDEX(Lookup!$BH$9:$BH$3000,MATCH($A383,Lookup!$A$9:$A$3000,0)),0)</f>
        <v>-1888123.99</v>
      </c>
      <c r="D383" s="187">
        <f>IFERROR(INDEX(Lookup!$BJ$9:$BJ$3000,MATCH($A383,Lookup!$A$9:$A$3000,0)),0)</f>
        <v>-1752240.92</v>
      </c>
      <c r="E383" s="202">
        <f t="shared" si="36"/>
        <v>-135883.07000000007</v>
      </c>
      <c r="O383" s="182">
        <f t="shared" si="31"/>
        <v>1</v>
      </c>
    </row>
    <row r="384" spans="1:15" x14ac:dyDescent="0.2">
      <c r="A384" s="182" t="str">
        <f>'32'!A12</f>
        <v>90200-A07</v>
      </c>
      <c r="B384" t="str">
        <f>IFERROR(LEFT(IFERROR(INDEX(Sheet5!$C$2:$C$1300,MATCH($A384,Sheet5!$A$2:$A$1300,0)),"-"),FIND(",",IFERROR(INDEX(Sheet5!$C$2:$C$1300,MATCH($A384,Sheet5!$A$2:$A$1300,0)),"-"),1)-1),IFERROR(INDEX(Sheet5!$C$2:$C$1300,MATCH($A384,Sheet5!$A$2:$A$1300,0)),"-"))</f>
        <v xml:space="preserve">Property Distribution-25 Franklin St                        </v>
      </c>
      <c r="C384" s="187">
        <f>IFERROR(INDEX(Lookup!$BH$9:$BH$3000,MATCH($A384,Lookup!$A$9:$A$3000,0)),0)</f>
        <v>-6055623.9199999999</v>
      </c>
      <c r="D384" s="187">
        <f>IFERROR(INDEX(Lookup!$BJ$9:$BJ$3000,MATCH($A384,Lookup!$A$9:$A$3000,0)),0)</f>
        <v>-5060476.49</v>
      </c>
      <c r="E384" s="202">
        <f t="shared" si="36"/>
        <v>-995147.4299999997</v>
      </c>
      <c r="O384" s="182">
        <f t="shared" si="31"/>
        <v>1</v>
      </c>
    </row>
    <row r="385" spans="1:15" x14ac:dyDescent="0.2">
      <c r="A385" s="182" t="str">
        <f>'32'!A13</f>
        <v>90200-A08</v>
      </c>
      <c r="B385" t="str">
        <f>IFERROR(LEFT(IFERROR(INDEX(Sheet5!$C$2:$C$1300,MATCH($A385,Sheet5!$A$2:$A$1300,0)),"-"),FIND(",",IFERROR(INDEX(Sheet5!$C$2:$C$1300,MATCH($A385,Sheet5!$A$2:$A$1300,0)),"-"),1)-1),IFERROR(INDEX(Sheet5!$C$2:$C$1300,MATCH($A385,Sheet5!$A$2:$A$1300,0)),"-"))</f>
        <v xml:space="preserve">Property Distribution-23 Frankin St                         </v>
      </c>
      <c r="C385" s="187">
        <f>IFERROR(INDEX(Lookup!$BH$9:$BH$3000,MATCH($A385,Lookup!$A$9:$A$3000,0)),0)</f>
        <v>-1952181.57</v>
      </c>
      <c r="D385" s="187">
        <f>IFERROR(INDEX(Lookup!$BJ$9:$BJ$3000,MATCH($A385,Lookup!$A$9:$A$3000,0)),0)</f>
        <v>-1772828.79</v>
      </c>
      <c r="E385" s="202">
        <f t="shared" si="36"/>
        <v>-179352.78000000003</v>
      </c>
      <c r="O385" s="182">
        <f t="shared" si="31"/>
        <v>1</v>
      </c>
    </row>
    <row r="386" spans="1:15" x14ac:dyDescent="0.2">
      <c r="A386" s="182" t="str">
        <f>'32'!A14</f>
        <v>90200-A09</v>
      </c>
      <c r="B386" t="str">
        <f>IFERROR(LEFT(IFERROR(INDEX(Sheet5!$C$2:$C$1300,MATCH($A386,Sheet5!$A$2:$A$1300,0)),"-"),FIND(",",IFERROR(INDEX(Sheet5!$C$2:$C$1300,MATCH($A386,Sheet5!$A$2:$A$1300,0)),"-"),1)-1),IFERROR(INDEX(Sheet5!$C$2:$C$1300,MATCH($A386,Sheet5!$A$2:$A$1300,0)),"-"))</f>
        <v xml:space="preserve">Property Distribution-11 Franklin St                        </v>
      </c>
      <c r="C386" s="187">
        <f>IFERROR(INDEX(Lookup!$BH$9:$BH$3000,MATCH($A386,Lookup!$A$9:$A$3000,0)),0)</f>
        <v>-274621.44</v>
      </c>
      <c r="D386" s="187">
        <f>IFERROR(INDEX(Lookup!$BJ$9:$BJ$3000,MATCH($A386,Lookup!$A$9:$A$3000,0)),0)</f>
        <v>-223356.80000000002</v>
      </c>
      <c r="E386" s="202">
        <f t="shared" si="36"/>
        <v>-51264.639999999985</v>
      </c>
      <c r="O386" s="182">
        <f t="shared" si="31"/>
        <v>1</v>
      </c>
    </row>
    <row r="387" spans="1:15" x14ac:dyDescent="0.2">
      <c r="A387" s="182" t="str">
        <f>'32'!A15</f>
        <v>90200-A10</v>
      </c>
      <c r="B387" t="str">
        <f>IFERROR(LEFT(IFERROR(INDEX(Sheet5!$C$2:$C$1300,MATCH($A387,Sheet5!$A$2:$A$1300,0)),"-"),FIND(",",IFERROR(INDEX(Sheet5!$C$2:$C$1300,MATCH($A387,Sheet5!$A$2:$A$1300,0)),"-"),1)-1),IFERROR(INDEX(Sheet5!$C$2:$C$1300,MATCH($A387,Sheet5!$A$2:$A$1300,0)),"-"))</f>
        <v xml:space="preserve">Property Distribution-15 Franklin St                        </v>
      </c>
      <c r="C387" s="187">
        <f>IFERROR(INDEX(Lookup!$BH$9:$BH$3000,MATCH($A387,Lookup!$A$9:$A$3000,0)),0)</f>
        <v>-7406473.6399999997</v>
      </c>
      <c r="D387" s="187">
        <f>IFERROR(INDEX(Lookup!$BJ$9:$BJ$3000,MATCH($A387,Lookup!$A$9:$A$3000,0)),0)</f>
        <v>-6749235.3899999997</v>
      </c>
      <c r="E387" s="202">
        <f t="shared" si="36"/>
        <v>-657238.25</v>
      </c>
      <c r="O387" s="182">
        <f t="shared" si="31"/>
        <v>1</v>
      </c>
    </row>
    <row r="388" spans="1:15" x14ac:dyDescent="0.2">
      <c r="A388" s="182" t="str">
        <f>'32'!A16</f>
        <v>90200-A11</v>
      </c>
      <c r="B388" t="str">
        <f>IFERROR(LEFT(IFERROR(INDEX(Sheet5!$C$2:$C$1300,MATCH($A388,Sheet5!$A$2:$A$1300,0)),"-"),FIND(",",IFERROR(INDEX(Sheet5!$C$2:$C$1300,MATCH($A388,Sheet5!$A$2:$A$1300,0)),"-"),1)-1),IFERROR(INDEX(Sheet5!$C$2:$C$1300,MATCH($A388,Sheet5!$A$2:$A$1300,0)),"-"))</f>
        <v xml:space="preserve">Property Distribution-25 Hutt St                            </v>
      </c>
      <c r="C388" s="187">
        <f>IFERROR(INDEX(Lookup!$BH$9:$BH$3000,MATCH($A388,Lookup!$A$9:$A$3000,0)),0)</f>
        <v>-477196.45999999996</v>
      </c>
      <c r="D388" s="187">
        <f>IFERROR(INDEX(Lookup!$BJ$9:$BJ$3000,MATCH($A388,Lookup!$A$9:$A$3000,0)),0)</f>
        <v>-423948.05000000005</v>
      </c>
      <c r="E388" s="202">
        <f t="shared" si="36"/>
        <v>-53248.409999999916</v>
      </c>
      <c r="O388" s="182">
        <f t="shared" si="31"/>
        <v>1</v>
      </c>
    </row>
    <row r="389" spans="1:15" x14ac:dyDescent="0.2">
      <c r="A389" s="182" t="str">
        <f>'32'!A17</f>
        <v>90200-A12</v>
      </c>
      <c r="B389" t="str">
        <f>IFERROR(LEFT(IFERROR(INDEX(Sheet5!$C$2:$C$1300,MATCH($A389,Sheet5!$A$2:$A$1300,0)),"-"),FIND(",",IFERROR(INDEX(Sheet5!$C$2:$C$1300,MATCH($A389,Sheet5!$A$2:$A$1300,0)),"-"),1)-1),IFERROR(INDEX(Sheet5!$C$2:$C$1300,MATCH($A389,Sheet5!$A$2:$A$1300,0)),"-"))</f>
        <v xml:space="preserve">Property Distribution-A27 188 Carrington                    </v>
      </c>
      <c r="C389" s="187">
        <f>IFERROR(INDEX(Lookup!$BH$9:$BH$3000,MATCH($A389,Lookup!$A$9:$A$3000,0)),0)</f>
        <v>-84578.72</v>
      </c>
      <c r="D389" s="187">
        <f>IFERROR(INDEX(Lookup!$BJ$9:$BJ$3000,MATCH($A389,Lookup!$A$9:$A$3000,0)),0)</f>
        <v>-84578.72</v>
      </c>
      <c r="E389" s="202">
        <f t="shared" si="36"/>
        <v>0</v>
      </c>
      <c r="O389" s="182">
        <f t="shared" si="31"/>
        <v>1</v>
      </c>
    </row>
    <row r="390" spans="1:15" x14ac:dyDescent="0.2">
      <c r="A390" s="182" t="str">
        <f>'32'!A18</f>
        <v>90200-A13</v>
      </c>
      <c r="B390" t="str">
        <f>IFERROR(LEFT(IFERROR(INDEX(Sheet5!$C$2:$C$1300,MATCH($A390,Sheet5!$A$2:$A$1300,0)),"-"),FIND(",",IFERROR(INDEX(Sheet5!$C$2:$C$1300,MATCH($A390,Sheet5!$A$2:$A$1300,0)),"-"),1)-1),IFERROR(INDEX(Sheet5!$C$2:$C$1300,MATCH($A390,Sheet5!$A$2:$A$1300,0)),"-"))</f>
        <v xml:space="preserve">Property Distribution-B25 188 Carrington                    </v>
      </c>
      <c r="C390" s="187">
        <f>IFERROR(INDEX(Lookup!$BH$9:$BH$3000,MATCH($A390,Lookup!$A$9:$A$3000,0)),0)</f>
        <v>-103020.33</v>
      </c>
      <c r="D390" s="187">
        <f>IFERROR(INDEX(Lookup!$BJ$9:$BJ$3000,MATCH($A390,Lookup!$A$9:$A$3000,0)),0)</f>
        <v>-103020.33</v>
      </c>
      <c r="E390" s="202">
        <f t="shared" si="36"/>
        <v>0</v>
      </c>
      <c r="O390" s="182">
        <f t="shared" si="31"/>
        <v>1</v>
      </c>
    </row>
    <row r="391" spans="1:15" x14ac:dyDescent="0.2">
      <c r="A391" s="182" t="str">
        <f>'32'!A19</f>
        <v>90200-A14</v>
      </c>
      <c r="B391" t="str">
        <f>IFERROR(LEFT(IFERROR(INDEX(Sheet5!$C$2:$C$1300,MATCH($A391,Sheet5!$A$2:$A$1300,0)),"-"),FIND(",",IFERROR(INDEX(Sheet5!$C$2:$C$1300,MATCH($A391,Sheet5!$A$2:$A$1300,0)),"-"),1)-1),IFERROR(INDEX(Sheet5!$C$2:$C$1300,MATCH($A391,Sheet5!$A$2:$A$1300,0)),"-"))</f>
        <v xml:space="preserve">Property Distribution-120 Queen Road                        </v>
      </c>
      <c r="C391" s="187">
        <f>IFERROR(INDEX(Lookup!$BH$9:$BH$3000,MATCH($A391,Lookup!$A$9:$A$3000,0)),0)</f>
        <v>-21326.760000000002</v>
      </c>
      <c r="D391" s="187">
        <f>IFERROR(INDEX(Lookup!$BJ$9:$BJ$3000,MATCH($A391,Lookup!$A$9:$A$3000,0)),0)</f>
        <v>-16619.559999999998</v>
      </c>
      <c r="E391" s="202">
        <f t="shared" si="36"/>
        <v>-4707.2000000000044</v>
      </c>
      <c r="O391" s="182">
        <f t="shared" si="31"/>
        <v>1</v>
      </c>
    </row>
    <row r="392" spans="1:15" x14ac:dyDescent="0.2">
      <c r="A392" s="182" t="str">
        <f>'32'!A20</f>
        <v>90200-A15</v>
      </c>
      <c r="B392" t="str">
        <f>IFERROR(LEFT(IFERROR(INDEX(Sheet5!$C$2:$C$1300,MATCH($A392,Sheet5!$A$2:$A$1300,0)),"-"),FIND(",",IFERROR(INDEX(Sheet5!$C$2:$C$1300,MATCH($A392,Sheet5!$A$2:$A$1300,0)),"-"),1)-1),IFERROR(INDEX(Sheet5!$C$2:$C$1300,MATCH($A392,Sheet5!$A$2:$A$1300,0)),"-"))</f>
        <v xml:space="preserve">Property Distribution-236 Queen Road                        </v>
      </c>
      <c r="C392" s="187">
        <f>IFERROR(INDEX(Lookup!$BH$9:$BH$3000,MATCH($A392,Lookup!$A$9:$A$3000,0)),0)</f>
        <v>-50028.51</v>
      </c>
      <c r="D392" s="187">
        <f>IFERROR(INDEX(Lookup!$BJ$9:$BJ$3000,MATCH($A392,Lookup!$A$9:$A$3000,0)),0)</f>
        <v>-36283.18</v>
      </c>
      <c r="E392" s="202">
        <f t="shared" si="36"/>
        <v>-13745.330000000002</v>
      </c>
      <c r="O392" s="182">
        <f t="shared" si="31"/>
        <v>1</v>
      </c>
    </row>
    <row r="393" spans="1:15" x14ac:dyDescent="0.2">
      <c r="A393" s="182" t="str">
        <f>'32'!A21</f>
        <v>90200-A16</v>
      </c>
      <c r="B393" t="str">
        <f>IFERROR(LEFT(IFERROR(INDEX(Sheet5!$C$2:$C$1300,MATCH($A393,Sheet5!$A$2:$A$1300,0)),"-"),FIND(",",IFERROR(INDEX(Sheet5!$C$2:$C$1300,MATCH($A393,Sheet5!$A$2:$A$1300,0)),"-"),1)-1),IFERROR(INDEX(Sheet5!$C$2:$C$1300,MATCH($A393,Sheet5!$A$2:$A$1300,0)),"-"))</f>
        <v xml:space="preserve">Property Distribution-534 Queen Road                        </v>
      </c>
      <c r="C393" s="187">
        <f>IFERROR(INDEX(Lookup!$BH$9:$BH$3000,MATCH($A393,Lookup!$A$9:$A$3000,0)),0)</f>
        <v>-88739.92</v>
      </c>
      <c r="D393" s="187">
        <f>IFERROR(INDEX(Lookup!$BJ$9:$BJ$3000,MATCH($A393,Lookup!$A$9:$A$3000,0)),0)</f>
        <v>-67103.03</v>
      </c>
      <c r="E393" s="202">
        <f t="shared" si="36"/>
        <v>-21636.89</v>
      </c>
      <c r="O393" s="182">
        <f t="shared" si="31"/>
        <v>1</v>
      </c>
    </row>
    <row r="394" spans="1:15" hidden="1" x14ac:dyDescent="0.2">
      <c r="A394" s="182">
        <f>'32'!A22</f>
        <v>0</v>
      </c>
      <c r="B394" t="str">
        <f>IFERROR(LEFT(IFERROR(INDEX(Sheet5!$C$2:$C$1300,MATCH($A394,Sheet5!$A$2:$A$1300,0)),"-"),FIND(",",IFERROR(INDEX(Sheet5!$C$2:$C$1300,MATCH($A394,Sheet5!$A$2:$A$1300,0)),"-"),1)-1),IFERROR(INDEX(Sheet5!$C$2:$C$1300,MATCH($A394,Sheet5!$A$2:$A$1300,0)),"-"))</f>
        <v>-</v>
      </c>
      <c r="C394" s="187">
        <f>IFERROR(INDEX(Lookup!$BH$9:$BH$3000,MATCH($A394,Lookup!$A$9:$A$3000,0)),0)</f>
        <v>0</v>
      </c>
      <c r="D394" s="187">
        <f>IFERROR(INDEX(Lookup!$BJ$9:$BJ$3000,MATCH($A394,Lookup!$A$9:$A$3000,0)),0)</f>
        <v>0</v>
      </c>
      <c r="E394" s="202">
        <f t="shared" si="36"/>
        <v>0</v>
      </c>
      <c r="O394" s="182">
        <f t="shared" si="31"/>
        <v>0</v>
      </c>
    </row>
    <row r="395" spans="1:15" hidden="1" x14ac:dyDescent="0.2">
      <c r="A395" s="182">
        <f>'32'!A23</f>
        <v>0</v>
      </c>
      <c r="B395" t="str">
        <f>IFERROR(LEFT(IFERROR(INDEX(Sheet5!$C$2:$C$1300,MATCH($A395,Sheet5!$A$2:$A$1300,0)),"-"),FIND(",",IFERROR(INDEX(Sheet5!$C$2:$C$1300,MATCH($A395,Sheet5!$A$2:$A$1300,0)),"-"),1)-1),IFERROR(INDEX(Sheet5!$C$2:$C$1300,MATCH($A395,Sheet5!$A$2:$A$1300,0)),"-"))</f>
        <v>-</v>
      </c>
      <c r="C395" s="187">
        <f>IFERROR(INDEX(Lookup!$BH$9:$BH$3000,MATCH($A395,Lookup!$A$9:$A$3000,0)),0)</f>
        <v>0</v>
      </c>
      <c r="D395" s="187">
        <f>IFERROR(INDEX(Lookup!$BJ$9:$BJ$3000,MATCH($A395,Lookup!$A$9:$A$3000,0)),0)</f>
        <v>0</v>
      </c>
      <c r="E395" s="202">
        <f t="shared" si="36"/>
        <v>0</v>
      </c>
      <c r="O395" s="182">
        <f t="shared" si="31"/>
        <v>0</v>
      </c>
    </row>
    <row r="396" spans="1:15" hidden="1" x14ac:dyDescent="0.2">
      <c r="A396" s="182">
        <f>'32'!A24</f>
        <v>0</v>
      </c>
      <c r="B396" t="str">
        <f>IFERROR(LEFT(IFERROR(INDEX(Sheet5!$C$2:$C$1300,MATCH($A396,Sheet5!$A$2:$A$1300,0)),"-"),FIND(",",IFERROR(INDEX(Sheet5!$C$2:$C$1300,MATCH($A396,Sheet5!$A$2:$A$1300,0)),"-"),1)-1),IFERROR(INDEX(Sheet5!$C$2:$C$1300,MATCH($A396,Sheet5!$A$2:$A$1300,0)),"-"))</f>
        <v>-</v>
      </c>
      <c r="C396" s="187">
        <f>IFERROR(INDEX(Lookup!$BH$9:$BH$3000,MATCH($A396,Lookup!$A$9:$A$3000,0)),0)</f>
        <v>0</v>
      </c>
      <c r="D396" s="187">
        <f>IFERROR(INDEX(Lookup!$BJ$9:$BJ$3000,MATCH($A396,Lookup!$A$9:$A$3000,0)),0)</f>
        <v>0</v>
      </c>
      <c r="E396" s="202">
        <f t="shared" si="36"/>
        <v>0</v>
      </c>
      <c r="O396" s="182">
        <f t="shared" si="31"/>
        <v>0</v>
      </c>
    </row>
    <row r="397" spans="1:15" hidden="1" x14ac:dyDescent="0.2">
      <c r="A397" s="182">
        <f>'32'!A25</f>
        <v>0</v>
      </c>
      <c r="B397" t="str">
        <f>IFERROR(LEFT(IFERROR(INDEX(Sheet5!$C$2:$C$1300,MATCH($A397,Sheet5!$A$2:$A$1300,0)),"-"),FIND(",",IFERROR(INDEX(Sheet5!$C$2:$C$1300,MATCH($A397,Sheet5!$A$2:$A$1300,0)),"-"),1)-1),IFERROR(INDEX(Sheet5!$C$2:$C$1300,MATCH($A397,Sheet5!$A$2:$A$1300,0)),"-"))</f>
        <v>-</v>
      </c>
      <c r="C397" s="187">
        <f>IFERROR(INDEX(Lookup!$BH$9:$BH$3000,MATCH($A397,Lookup!$A$9:$A$3000,0)),0)</f>
        <v>0</v>
      </c>
      <c r="D397" s="187">
        <f>IFERROR(INDEX(Lookup!$BJ$9:$BJ$3000,MATCH($A397,Lookup!$A$9:$A$3000,0)),0)</f>
        <v>0</v>
      </c>
      <c r="E397" s="202">
        <f t="shared" si="36"/>
        <v>0</v>
      </c>
      <c r="O397" s="182">
        <f t="shared" si="31"/>
        <v>0</v>
      </c>
    </row>
    <row r="398" spans="1:15" hidden="1" x14ac:dyDescent="0.2">
      <c r="A398" s="182">
        <f>'32'!A26</f>
        <v>0</v>
      </c>
      <c r="B398" t="str">
        <f>IFERROR(LEFT(IFERROR(INDEX(Sheet5!$C$2:$C$1300,MATCH($A398,Sheet5!$A$2:$A$1300,0)),"-"),FIND(",",IFERROR(INDEX(Sheet5!$C$2:$C$1300,MATCH($A398,Sheet5!$A$2:$A$1300,0)),"-"),1)-1),IFERROR(INDEX(Sheet5!$C$2:$C$1300,MATCH($A398,Sheet5!$A$2:$A$1300,0)),"-"))</f>
        <v>-</v>
      </c>
      <c r="C398" s="187">
        <f>IFERROR(INDEX(Lookup!$BH$9:$BH$3000,MATCH($A398,Lookup!$A$9:$A$3000,0)),0)</f>
        <v>0</v>
      </c>
      <c r="D398" s="187">
        <f>IFERROR(INDEX(Lookup!$BJ$9:$BJ$3000,MATCH($A398,Lookup!$A$9:$A$3000,0)),0)</f>
        <v>0</v>
      </c>
      <c r="E398" s="202">
        <f t="shared" si="36"/>
        <v>0</v>
      </c>
      <c r="O398" s="182">
        <f t="shared" si="31"/>
        <v>0</v>
      </c>
    </row>
    <row r="399" spans="1:15" hidden="1" x14ac:dyDescent="0.2">
      <c r="A399" s="182">
        <f>'32'!A27</f>
        <v>0</v>
      </c>
      <c r="B399" t="str">
        <f>IFERROR(LEFT(IFERROR(INDEX(Sheet5!$C$2:$C$1300,MATCH($A399,Sheet5!$A$2:$A$1300,0)),"-"),FIND(",",IFERROR(INDEX(Sheet5!$C$2:$C$1300,MATCH($A399,Sheet5!$A$2:$A$1300,0)),"-"),1)-1),IFERROR(INDEX(Sheet5!$C$2:$C$1300,MATCH($A399,Sheet5!$A$2:$A$1300,0)),"-"))</f>
        <v>-</v>
      </c>
      <c r="C399" s="187">
        <f>IFERROR(INDEX(Lookup!$BH$9:$BH$3000,MATCH($A399,Lookup!$A$9:$A$3000,0)),0)</f>
        <v>0</v>
      </c>
      <c r="D399" s="187">
        <f>IFERROR(INDEX(Lookup!$BJ$9:$BJ$3000,MATCH($A399,Lookup!$A$9:$A$3000,0)),0)</f>
        <v>0</v>
      </c>
      <c r="E399" s="202">
        <f t="shared" si="36"/>
        <v>0</v>
      </c>
      <c r="O399" s="182">
        <f t="shared" si="31"/>
        <v>0</v>
      </c>
    </row>
    <row r="400" spans="1:15" hidden="1" x14ac:dyDescent="0.2">
      <c r="A400" s="182">
        <f>'32'!A28</f>
        <v>0</v>
      </c>
      <c r="B400" t="str">
        <f>IFERROR(LEFT(IFERROR(INDEX(Sheet5!$C$2:$C$1300,MATCH($A400,Sheet5!$A$2:$A$1300,0)),"-"),FIND(",",IFERROR(INDEX(Sheet5!$C$2:$C$1300,MATCH($A400,Sheet5!$A$2:$A$1300,0)),"-"),1)-1),IFERROR(INDEX(Sheet5!$C$2:$C$1300,MATCH($A400,Sheet5!$A$2:$A$1300,0)),"-"))</f>
        <v>-</v>
      </c>
      <c r="C400" s="187">
        <f>IFERROR(INDEX(Lookup!$BH$9:$BH$3000,MATCH($A400,Lookup!$A$9:$A$3000,0)),0)</f>
        <v>0</v>
      </c>
      <c r="D400" s="187">
        <f>IFERROR(INDEX(Lookup!$BJ$9:$BJ$3000,MATCH($A400,Lookup!$A$9:$A$3000,0)),0)</f>
        <v>0</v>
      </c>
      <c r="E400" s="202">
        <f t="shared" si="36"/>
        <v>0</v>
      </c>
      <c r="O400" s="182">
        <f t="shared" si="31"/>
        <v>0</v>
      </c>
    </row>
    <row r="401" spans="1:15" hidden="1" x14ac:dyDescent="0.2">
      <c r="A401" s="182">
        <f>'32'!A29</f>
        <v>0</v>
      </c>
      <c r="B401" t="str">
        <f>IFERROR(LEFT(IFERROR(INDEX(Sheet5!$C$2:$C$1300,MATCH($A401,Sheet5!$A$2:$A$1300,0)),"-"),FIND(",",IFERROR(INDEX(Sheet5!$C$2:$C$1300,MATCH($A401,Sheet5!$A$2:$A$1300,0)),"-"),1)-1),IFERROR(INDEX(Sheet5!$C$2:$C$1300,MATCH($A401,Sheet5!$A$2:$A$1300,0)),"-"))</f>
        <v>-</v>
      </c>
      <c r="C401" s="187">
        <f>IFERROR(INDEX(Lookup!$BH$9:$BH$3000,MATCH($A401,Lookup!$A$9:$A$3000,0)),0)</f>
        <v>0</v>
      </c>
      <c r="D401" s="187">
        <f>IFERROR(INDEX(Lookup!$BJ$9:$BJ$3000,MATCH($A401,Lookup!$A$9:$A$3000,0)),0)</f>
        <v>0</v>
      </c>
      <c r="E401" s="202">
        <f t="shared" si="36"/>
        <v>0</v>
      </c>
      <c r="O401" s="182">
        <f t="shared" si="31"/>
        <v>0</v>
      </c>
    </row>
    <row r="402" spans="1:15" hidden="1" x14ac:dyDescent="0.2">
      <c r="A402" s="182">
        <f>'32'!A30</f>
        <v>0</v>
      </c>
      <c r="B402" t="str">
        <f>IFERROR(LEFT(IFERROR(INDEX(Sheet5!$C$2:$C$1300,MATCH($A402,Sheet5!$A$2:$A$1300,0)),"-"),FIND(",",IFERROR(INDEX(Sheet5!$C$2:$C$1300,MATCH($A402,Sheet5!$A$2:$A$1300,0)),"-"),1)-1),IFERROR(INDEX(Sheet5!$C$2:$C$1300,MATCH($A402,Sheet5!$A$2:$A$1300,0)),"-"))</f>
        <v>-</v>
      </c>
      <c r="C402" s="187">
        <f>IFERROR(INDEX(Lookup!$BH$9:$BH$3000,MATCH($A402,Lookup!$A$9:$A$3000,0)),0)</f>
        <v>0</v>
      </c>
      <c r="D402" s="187">
        <f>IFERROR(INDEX(Lookup!$BJ$9:$BJ$3000,MATCH($A402,Lookup!$A$9:$A$3000,0)),0)</f>
        <v>0</v>
      </c>
      <c r="E402" s="202">
        <f t="shared" si="36"/>
        <v>0</v>
      </c>
      <c r="O402" s="182">
        <f t="shared" ref="O402" si="37">+IF(A402&gt;0,1,0)</f>
        <v>0</v>
      </c>
    </row>
    <row r="403" spans="1:15" x14ac:dyDescent="0.2">
      <c r="B403" s="185" t="s">
        <v>1633</v>
      </c>
      <c r="C403" s="186">
        <f>-(SUM(C377:C402)+C374)</f>
        <v>1716804.4899999984</v>
      </c>
      <c r="D403" s="186">
        <f>-(SUM(D377:D402)+D374)</f>
        <v>1751573.6599999927</v>
      </c>
      <c r="E403" s="183">
        <f t="shared" si="33"/>
        <v>-34769.169999994338</v>
      </c>
      <c r="O403" s="182">
        <v>1</v>
      </c>
    </row>
    <row r="404" spans="1:15" x14ac:dyDescent="0.2">
      <c r="C404" s="184">
        <f>C369</f>
        <v>1554313.8699999994</v>
      </c>
      <c r="D404" s="184">
        <f>D369</f>
        <v>1873402.8000000007</v>
      </c>
      <c r="E404" s="183">
        <f t="shared" si="33"/>
        <v>-319088.93000000133</v>
      </c>
      <c r="O404" s="182">
        <f>+IF(A405&gt;0,1,0)</f>
        <v>1</v>
      </c>
    </row>
    <row r="405" spans="1:15" x14ac:dyDescent="0.2">
      <c r="A405" s="182" t="str">
        <f>'32'!A4</f>
        <v>90140-G07</v>
      </c>
      <c r="C405" s="187">
        <f>IFERROR(-INDEX(Lookup!$BH$9:$BH$3000,MATCH($A405,Lookup!$A$9:$A$3000,0)),0)</f>
        <v>-1</v>
      </c>
      <c r="D405" s="187">
        <f>IFERROR(-INDEX(Lookup!$BH$9:$BH$3000,MATCH($A405,Lookup!$A$9:$A$3000,0)),0)</f>
        <v>-1</v>
      </c>
      <c r="E405" s="183"/>
    </row>
    <row r="406" spans="1:15" x14ac:dyDescent="0.2">
      <c r="B406" s="185" t="s">
        <v>1016</v>
      </c>
      <c r="C406" s="244">
        <f>SUM(C403:C405)</f>
        <v>3271117.3599999975</v>
      </c>
      <c r="D406" s="244">
        <f>SUM(D403:D405)</f>
        <v>3624975.4599999934</v>
      </c>
    </row>
    <row r="407" spans="1:15" x14ac:dyDescent="0.2">
      <c r="C407" s="184"/>
      <c r="D407" s="184"/>
    </row>
    <row r="408" spans="1:15" x14ac:dyDescent="0.2">
      <c r="C408" s="184"/>
      <c r="D408" s="184"/>
    </row>
    <row r="410" spans="1:15" x14ac:dyDescent="0.2">
      <c r="B410" s="242" t="s">
        <v>1666</v>
      </c>
      <c r="C410" s="243">
        <f>'Detail Income'!K1254</f>
        <v>3271117.3599999985</v>
      </c>
      <c r="D410" s="243">
        <f>'Detail Income'!I1254</f>
        <v>3624975.4599999981</v>
      </c>
    </row>
    <row r="411" spans="1:15" x14ac:dyDescent="0.2">
      <c r="B411" s="242" t="s">
        <v>1667</v>
      </c>
      <c r="C411" s="243">
        <f>C410-C406</f>
        <v>0</v>
      </c>
      <c r="D411" s="243">
        <f>D410-D406</f>
        <v>4.6566128730773926E-9</v>
      </c>
    </row>
    <row r="414" spans="1:15" x14ac:dyDescent="0.2">
      <c r="C414" s="240"/>
    </row>
  </sheetData>
  <pageMargins left="0.70866141732283472" right="0.70866141732283472" top="0.74803149606299213" bottom="0.74803149606299213" header="0.31496062992125984" footer="0.31496062992125984"/>
  <pageSetup paperSize="9" scale="74" orientation="portrait" errors="blank" verticalDpi="0" r:id="rId1"/>
  <headerFooter>
    <oddFooter>&amp;L&amp;P</oddFooter>
  </headerFooter>
  <rowBreaks count="3" manualBreakCount="3">
    <brk id="50" max="4" man="1"/>
    <brk id="116" max="4" man="1"/>
    <brk id="285" max="4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7:D57"/>
  <sheetViews>
    <sheetView topLeftCell="A49" workbookViewId="0">
      <selection activeCell="D9" sqref="D9:D57"/>
    </sheetView>
  </sheetViews>
  <sheetFormatPr defaultRowHeight="12.75" x14ac:dyDescent="0.2"/>
  <cols>
    <col min="2" max="2" width="44.7109375" bestFit="1" customWidth="1"/>
  </cols>
  <sheetData>
    <row r="7" spans="1:4" x14ac:dyDescent="0.2">
      <c r="A7" s="248"/>
      <c r="B7" s="249"/>
      <c r="C7" s="250" t="s">
        <v>1688</v>
      </c>
      <c r="D7" s="251" t="s">
        <v>454</v>
      </c>
    </row>
    <row r="8" spans="1:4" x14ac:dyDescent="0.2">
      <c r="A8" s="252" t="s">
        <v>1652</v>
      </c>
      <c r="B8" s="253"/>
      <c r="C8" s="254"/>
      <c r="D8" s="254"/>
    </row>
    <row r="9" spans="1:4" x14ac:dyDescent="0.2">
      <c r="A9" s="253"/>
      <c r="B9" s="252" t="s">
        <v>1651</v>
      </c>
      <c r="C9" s="255">
        <f>+'Accpac BS'!C25</f>
        <v>513708.1100000001</v>
      </c>
      <c r="D9" s="255">
        <f>+'Accpac BS'!D25</f>
        <v>718510.61</v>
      </c>
    </row>
    <row r="10" spans="1:4" x14ac:dyDescent="0.2">
      <c r="A10" s="253"/>
      <c r="B10" s="252" t="s">
        <v>1627</v>
      </c>
      <c r="C10" s="255">
        <f>+'Accpac BS'!C31</f>
        <v>19902.969999999947</v>
      </c>
      <c r="D10" s="255">
        <f>+'Accpac BS'!D31</f>
        <v>-272136.13999999996</v>
      </c>
    </row>
    <row r="11" spans="1:4" x14ac:dyDescent="0.2">
      <c r="A11" s="253"/>
      <c r="B11" s="252" t="s">
        <v>1689</v>
      </c>
      <c r="C11" s="255">
        <v>0</v>
      </c>
      <c r="D11" s="255">
        <v>0</v>
      </c>
    </row>
    <row r="12" spans="1:4" x14ac:dyDescent="0.2">
      <c r="A12" s="253"/>
      <c r="B12" s="252" t="s">
        <v>1628</v>
      </c>
      <c r="C12" s="255">
        <f>+'Accpac BS'!C139</f>
        <v>338270.55</v>
      </c>
      <c r="D12" s="255">
        <f>+'Accpac BS'!D139</f>
        <v>302263.03000000014</v>
      </c>
    </row>
    <row r="13" spans="1:4" x14ac:dyDescent="0.2">
      <c r="A13" s="252" t="s">
        <v>1690</v>
      </c>
      <c r="B13" s="252"/>
      <c r="C13" s="255"/>
      <c r="D13" s="255"/>
    </row>
    <row r="14" spans="1:4" x14ac:dyDescent="0.2">
      <c r="A14" s="252"/>
      <c r="B14" s="252" t="s">
        <v>1627</v>
      </c>
      <c r="C14" s="255">
        <v>0</v>
      </c>
      <c r="D14" s="255">
        <v>0</v>
      </c>
    </row>
    <row r="15" spans="1:4" x14ac:dyDescent="0.2">
      <c r="A15" s="253"/>
      <c r="B15" s="252" t="s">
        <v>1629</v>
      </c>
      <c r="C15" s="255">
        <f>+'Accpac BS'!C209</f>
        <v>0</v>
      </c>
      <c r="D15" s="255">
        <f>+'Accpac BS'!D209</f>
        <v>0</v>
      </c>
    </row>
    <row r="16" spans="1:4" x14ac:dyDescent="0.2">
      <c r="A16" s="253"/>
      <c r="B16" s="252" t="s">
        <v>1691</v>
      </c>
      <c r="C16" s="255">
        <v>0</v>
      </c>
      <c r="D16" s="255">
        <v>0</v>
      </c>
    </row>
    <row r="17" spans="1:4" x14ac:dyDescent="0.2">
      <c r="A17" s="253"/>
      <c r="B17" s="252" t="s">
        <v>1630</v>
      </c>
      <c r="C17" s="255">
        <f>+'Accpac BS'!C232</f>
        <v>1799671.48</v>
      </c>
      <c r="D17" s="255">
        <f>+'Accpac BS'!D232</f>
        <v>5789249.6699999999</v>
      </c>
    </row>
    <row r="18" spans="1:4" x14ac:dyDescent="0.2">
      <c r="A18" s="253"/>
      <c r="B18" s="252" t="s">
        <v>1628</v>
      </c>
      <c r="C18" s="255">
        <f>+'Accpac BS'!C291</f>
        <v>0</v>
      </c>
      <c r="D18" s="255">
        <f>+'Accpac BS'!D291</f>
        <v>172414</v>
      </c>
    </row>
    <row r="19" spans="1:4" x14ac:dyDescent="0.2">
      <c r="A19" s="252" t="s">
        <v>1650</v>
      </c>
      <c r="B19" s="253"/>
      <c r="C19" s="256">
        <f>SUM(C9:C18)</f>
        <v>2671553.1100000003</v>
      </c>
      <c r="D19" s="256">
        <f>SUM(D9:D18)</f>
        <v>6710301.1699999999</v>
      </c>
    </row>
    <row r="20" spans="1:4" x14ac:dyDescent="0.2">
      <c r="A20" s="252" t="s">
        <v>227</v>
      </c>
      <c r="B20" s="253"/>
      <c r="C20" s="257"/>
      <c r="D20" s="257"/>
    </row>
    <row r="21" spans="1:4" x14ac:dyDescent="0.2">
      <c r="A21" s="253"/>
      <c r="B21" s="252" t="s">
        <v>1631</v>
      </c>
      <c r="C21" s="255">
        <f>+'Accpac BS'!C299</f>
        <v>-331457.14999999991</v>
      </c>
      <c r="D21" s="255">
        <f>+'Accpac BS'!D299</f>
        <v>-230351.30000000002</v>
      </c>
    </row>
    <row r="22" spans="1:4" x14ac:dyDescent="0.2">
      <c r="A22" s="253"/>
      <c r="B22" s="252" t="s">
        <v>1632</v>
      </c>
      <c r="C22" s="255">
        <f>+'Accpac BS'!C310</f>
        <v>-284378.94000000018</v>
      </c>
      <c r="D22" s="255">
        <f>+'Accpac BS'!D310</f>
        <v>-245872.16999999993</v>
      </c>
    </row>
    <row r="23" spans="1:4" x14ac:dyDescent="0.2">
      <c r="A23" s="253"/>
      <c r="B23" s="252" t="s">
        <v>1628</v>
      </c>
      <c r="C23" s="255">
        <f>+'Accpac BS'!C321</f>
        <v>-29770.299999999934</v>
      </c>
      <c r="D23" s="255">
        <f>+'Accpac BS'!D321</f>
        <v>-27319.940000000039</v>
      </c>
    </row>
    <row r="24" spans="1:4" x14ac:dyDescent="0.2">
      <c r="A24" s="252" t="s">
        <v>1649</v>
      </c>
      <c r="B24" s="252"/>
      <c r="C24" s="257"/>
      <c r="D24" s="257"/>
    </row>
    <row r="25" spans="1:4" x14ac:dyDescent="0.2">
      <c r="A25" s="253"/>
      <c r="B25" s="252" t="s">
        <v>1631</v>
      </c>
      <c r="C25" s="255">
        <f>+'Accpac BS'!C337</f>
        <v>0</v>
      </c>
      <c r="D25" s="255">
        <f>+'Accpac BS'!D337</f>
        <v>0</v>
      </c>
    </row>
    <row r="26" spans="1:4" x14ac:dyDescent="0.2">
      <c r="A26" s="253"/>
      <c r="B26" s="252" t="s">
        <v>1632</v>
      </c>
      <c r="C26" s="255">
        <v>0</v>
      </c>
      <c r="D26" s="255">
        <v>0</v>
      </c>
    </row>
    <row r="27" spans="1:4" x14ac:dyDescent="0.2">
      <c r="A27" s="253"/>
      <c r="B27" s="252" t="s">
        <v>1630</v>
      </c>
      <c r="C27" s="255">
        <f>+'Accpac BS'!C358</f>
        <v>-471632.85</v>
      </c>
      <c r="D27" s="255">
        <f>+'Accpac BS'!D358</f>
        <v>-4333354.96</v>
      </c>
    </row>
    <row r="28" spans="1:4" x14ac:dyDescent="0.2">
      <c r="A28" s="253"/>
      <c r="B28" s="252" t="s">
        <v>1628</v>
      </c>
      <c r="C28" s="255">
        <f>+'Accpac BS'!C366</f>
        <v>0</v>
      </c>
      <c r="D28" s="255">
        <f>+'Accpac BS'!D366</f>
        <v>0</v>
      </c>
    </row>
    <row r="29" spans="1:4" x14ac:dyDescent="0.2">
      <c r="A29" s="252" t="s">
        <v>1636</v>
      </c>
      <c r="B29" s="253"/>
      <c r="C29" s="256">
        <f>SUM(C21:C28)</f>
        <v>-1117239.24</v>
      </c>
      <c r="D29" s="256">
        <f>SUM(D21:D28)</f>
        <v>-4836898.37</v>
      </c>
    </row>
    <row r="30" spans="1:4" x14ac:dyDescent="0.2">
      <c r="A30" s="253"/>
      <c r="B30" s="253"/>
      <c r="C30" s="255"/>
      <c r="D30" s="255"/>
    </row>
    <row r="31" spans="1:4" ht="13.5" thickBot="1" x14ac:dyDescent="0.25">
      <c r="A31" s="252" t="s">
        <v>1635</v>
      </c>
      <c r="B31" s="253"/>
      <c r="C31" s="258">
        <f>+C29+C19</f>
        <v>1554313.8700000003</v>
      </c>
      <c r="D31" s="258">
        <f>+D29+D19</f>
        <v>1873402.7999999998</v>
      </c>
    </row>
    <row r="32" spans="1:4" ht="13.5" thickTop="1" x14ac:dyDescent="0.2">
      <c r="A32" s="253"/>
      <c r="B32" s="253"/>
      <c r="C32" s="255"/>
      <c r="D32" s="255"/>
    </row>
    <row r="33" spans="1:4" x14ac:dyDescent="0.2">
      <c r="A33" s="252" t="s">
        <v>1634</v>
      </c>
      <c r="B33" s="253"/>
      <c r="C33" s="255"/>
      <c r="D33" s="255"/>
    </row>
    <row r="34" spans="1:4" x14ac:dyDescent="0.2">
      <c r="A34" s="253"/>
      <c r="B34" s="252" t="s">
        <v>1668</v>
      </c>
      <c r="C34" s="259">
        <f>+'Accpac BS'!C374</f>
        <v>31576530.380000003</v>
      </c>
      <c r="D34" s="259">
        <f>+'Accpac BS'!D374</f>
        <v>27951554.920000002</v>
      </c>
    </row>
    <row r="35" spans="1:4" x14ac:dyDescent="0.2">
      <c r="A35" s="253"/>
      <c r="B35" s="252" t="s">
        <v>1669</v>
      </c>
      <c r="C35" s="259">
        <f>+'Accpac BS'!C410</f>
        <v>3271117.3599999985</v>
      </c>
      <c r="D35" s="259">
        <f>+'Accpac BS'!D410</f>
        <v>3624975.4599999981</v>
      </c>
    </row>
    <row r="36" spans="1:4" x14ac:dyDescent="0.2">
      <c r="B36" s="252" t="s">
        <v>1670</v>
      </c>
      <c r="C36" s="259">
        <f>+'Accpac BS'!C376</f>
        <v>1</v>
      </c>
      <c r="D36" s="259">
        <f>+'Accpac BS'!D376</f>
        <v>1</v>
      </c>
    </row>
    <row r="37" spans="1:4" x14ac:dyDescent="0.2">
      <c r="B37" s="252" t="s">
        <v>1671</v>
      </c>
      <c r="C37" s="259">
        <f>+'Accpac BS'!C377</f>
        <v>-724954.34</v>
      </c>
      <c r="D37" s="259">
        <f>+'Accpac BS'!D377</f>
        <v>-724954.34</v>
      </c>
    </row>
    <row r="38" spans="1:4" x14ac:dyDescent="0.2">
      <c r="B38" s="252" t="s">
        <v>1672</v>
      </c>
      <c r="C38" s="259">
        <f>+'Accpac BS'!C378</f>
        <v>-185197.61000000002</v>
      </c>
      <c r="D38" s="259">
        <f>+'Accpac BS'!D378</f>
        <v>-35457.130000000005</v>
      </c>
    </row>
    <row r="39" spans="1:4" x14ac:dyDescent="0.2">
      <c r="B39" s="252" t="s">
        <v>1673</v>
      </c>
      <c r="C39" s="259">
        <f>+'Accpac BS'!C379</f>
        <v>-5170288.84</v>
      </c>
      <c r="D39" s="259">
        <f>+'Accpac BS'!D379</f>
        <v>-4623197</v>
      </c>
    </row>
    <row r="40" spans="1:4" x14ac:dyDescent="0.2">
      <c r="B40" s="252" t="s">
        <v>1674</v>
      </c>
      <c r="C40" s="259">
        <f>+'Accpac BS'!C380</f>
        <v>-4405898.53</v>
      </c>
      <c r="D40" s="259">
        <f>+'Accpac BS'!D380</f>
        <v>-3993728.79</v>
      </c>
    </row>
    <row r="41" spans="1:4" x14ac:dyDescent="0.2">
      <c r="B41" s="252" t="s">
        <v>1675</v>
      </c>
      <c r="C41" s="259">
        <f>+'Accpac BS'!C381</f>
        <v>-3611370.7699999996</v>
      </c>
      <c r="D41" s="259">
        <f>+'Accpac BS'!D381</f>
        <v>-3273584.7800000003</v>
      </c>
    </row>
    <row r="42" spans="1:4" x14ac:dyDescent="0.2">
      <c r="B42" s="252" t="s">
        <v>1676</v>
      </c>
      <c r="C42" s="259">
        <f>+'Accpac BS'!C382</f>
        <v>-793709.52</v>
      </c>
      <c r="D42" s="259">
        <f>+'Accpac BS'!D382</f>
        <v>-762515.28</v>
      </c>
    </row>
    <row r="43" spans="1:4" x14ac:dyDescent="0.2">
      <c r="B43" s="252" t="s">
        <v>1677</v>
      </c>
      <c r="C43" s="259">
        <f>+'Accpac BS'!C383</f>
        <v>-1888123.99</v>
      </c>
      <c r="D43" s="259">
        <f>+'Accpac BS'!D383</f>
        <v>-1752240.92</v>
      </c>
    </row>
    <row r="44" spans="1:4" x14ac:dyDescent="0.2">
      <c r="B44" s="252" t="s">
        <v>1678</v>
      </c>
      <c r="C44" s="259">
        <f>+'Accpac BS'!C384</f>
        <v>-6055623.9199999999</v>
      </c>
      <c r="D44" s="259">
        <f>+'Accpac BS'!D384</f>
        <v>-5060476.49</v>
      </c>
    </row>
    <row r="45" spans="1:4" x14ac:dyDescent="0.2">
      <c r="B45" s="252" t="s">
        <v>1679</v>
      </c>
      <c r="C45" s="259">
        <f>+'Accpac BS'!C385</f>
        <v>-1952181.57</v>
      </c>
      <c r="D45" s="259">
        <f>+'Accpac BS'!D385</f>
        <v>-1772828.79</v>
      </c>
    </row>
    <row r="46" spans="1:4" x14ac:dyDescent="0.2">
      <c r="B46" s="252" t="s">
        <v>1680</v>
      </c>
      <c r="C46" s="259">
        <f>+'Accpac BS'!C386</f>
        <v>-274621.44</v>
      </c>
      <c r="D46" s="259">
        <f>+'Accpac BS'!D386</f>
        <v>-223356.80000000002</v>
      </c>
    </row>
    <row r="47" spans="1:4" x14ac:dyDescent="0.2">
      <c r="B47" s="252" t="s">
        <v>1681</v>
      </c>
      <c r="C47" s="259">
        <f>+'Accpac BS'!C387</f>
        <v>-7406473.6399999997</v>
      </c>
      <c r="D47" s="259">
        <f>+'Accpac BS'!D387</f>
        <v>-6749235.3899999997</v>
      </c>
    </row>
    <row r="48" spans="1:4" x14ac:dyDescent="0.2">
      <c r="B48" s="252" t="s">
        <v>1682</v>
      </c>
      <c r="C48" s="259">
        <f>+'Accpac BS'!C388</f>
        <v>-477196.45999999996</v>
      </c>
      <c r="D48" s="259">
        <f>+'Accpac BS'!D388</f>
        <v>-423948.05000000005</v>
      </c>
    </row>
    <row r="49" spans="2:4" x14ac:dyDescent="0.2">
      <c r="B49" s="252" t="s">
        <v>1683</v>
      </c>
      <c r="C49" s="259">
        <f>+'Accpac BS'!C389</f>
        <v>-84578.72</v>
      </c>
      <c r="D49" s="259">
        <f>+'Accpac BS'!D389</f>
        <v>-84578.72</v>
      </c>
    </row>
    <row r="50" spans="2:4" x14ac:dyDescent="0.2">
      <c r="B50" s="252" t="s">
        <v>1684</v>
      </c>
      <c r="C50" s="259">
        <f>+'Accpac BS'!C390</f>
        <v>-103020.33</v>
      </c>
      <c r="D50" s="259">
        <f>+'Accpac BS'!D390</f>
        <v>-103020.33</v>
      </c>
    </row>
    <row r="51" spans="2:4" x14ac:dyDescent="0.2">
      <c r="B51" s="252" t="s">
        <v>1685</v>
      </c>
      <c r="C51" s="259">
        <f>+'Accpac BS'!C391</f>
        <v>-21326.760000000002</v>
      </c>
      <c r="D51" s="259">
        <f>+'Accpac BS'!D391</f>
        <v>-16619.559999999998</v>
      </c>
    </row>
    <row r="52" spans="2:4" x14ac:dyDescent="0.2">
      <c r="B52" s="252" t="s">
        <v>1686</v>
      </c>
      <c r="C52" s="259">
        <f>+'Accpac BS'!C392</f>
        <v>-50028.51</v>
      </c>
      <c r="D52" s="259">
        <f>+'Accpac BS'!D392</f>
        <v>-36283.18</v>
      </c>
    </row>
    <row r="53" spans="2:4" x14ac:dyDescent="0.2">
      <c r="B53" s="252" t="s">
        <v>1687</v>
      </c>
      <c r="C53" s="259">
        <f>+'Accpac BS'!C393</f>
        <v>-88739.92</v>
      </c>
      <c r="D53" s="259">
        <f>+'Accpac BS'!D393</f>
        <v>-67103.03</v>
      </c>
    </row>
    <row r="54" spans="2:4" x14ac:dyDescent="0.2">
      <c r="B54" s="252" t="s">
        <v>1633</v>
      </c>
      <c r="C54" s="259">
        <f>+'Accpac BS'!C394</f>
        <v>0</v>
      </c>
      <c r="D54" s="259">
        <f>+'Accpac BS'!D394</f>
        <v>0</v>
      </c>
    </row>
    <row r="55" spans="2:4" x14ac:dyDescent="0.2">
      <c r="B55" s="252" t="s">
        <v>1016</v>
      </c>
      <c r="C55" s="267">
        <f>SUM(C34:C54)</f>
        <v>1554313.8700000013</v>
      </c>
      <c r="D55" s="267">
        <f>SUM(D34:D54)</f>
        <v>1873402.7999999991</v>
      </c>
    </row>
    <row r="57" spans="2:4" x14ac:dyDescent="0.2">
      <c r="B57" s="252" t="s">
        <v>456</v>
      </c>
      <c r="C57" s="268">
        <f>+C55-C31</f>
        <v>0</v>
      </c>
      <c r="D57" s="268">
        <f>+D55-D31</f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H34"/>
  <sheetViews>
    <sheetView workbookViewId="0"/>
  </sheetViews>
  <sheetFormatPr defaultRowHeight="12.75" x14ac:dyDescent="0.2"/>
  <cols>
    <col min="1" max="1" width="16.28515625" bestFit="1" customWidth="1"/>
    <col min="2" max="2" width="24.5703125" bestFit="1" customWidth="1"/>
  </cols>
  <sheetData>
    <row r="1" spans="1:8" x14ac:dyDescent="0.2">
      <c r="A1" s="307"/>
      <c r="B1" s="308"/>
      <c r="C1" s="307"/>
      <c r="D1" s="308"/>
      <c r="E1" s="308"/>
      <c r="F1" s="308"/>
      <c r="G1" s="308"/>
      <c r="H1" s="309"/>
    </row>
    <row r="2" spans="1:8" x14ac:dyDescent="0.2">
      <c r="A2" s="310" t="s">
        <v>240</v>
      </c>
      <c r="B2" s="310" t="s">
        <v>241</v>
      </c>
      <c r="C2" s="311"/>
      <c r="D2" s="88"/>
      <c r="E2" s="88"/>
      <c r="F2" s="88"/>
      <c r="G2" s="88"/>
      <c r="H2" s="312"/>
    </row>
    <row r="3" spans="1:8" x14ac:dyDescent="0.2">
      <c r="A3" s="307" t="s">
        <v>115</v>
      </c>
      <c r="B3" s="307" t="s">
        <v>230</v>
      </c>
      <c r="C3" s="307"/>
      <c r="D3" s="308"/>
      <c r="E3" s="308"/>
      <c r="F3" s="308"/>
      <c r="G3" s="308"/>
      <c r="H3" s="309"/>
    </row>
    <row r="4" spans="1:8" x14ac:dyDescent="0.2">
      <c r="A4" s="307" t="s">
        <v>116</v>
      </c>
      <c r="B4" s="307" t="s">
        <v>2861</v>
      </c>
      <c r="C4" s="311"/>
      <c r="D4" s="88"/>
      <c r="E4" s="88"/>
      <c r="F4" s="88"/>
      <c r="G4" s="88"/>
      <c r="H4" s="312"/>
    </row>
    <row r="5" spans="1:8" x14ac:dyDescent="0.2">
      <c r="A5" s="307" t="s">
        <v>117</v>
      </c>
      <c r="B5" s="307" t="s">
        <v>2862</v>
      </c>
      <c r="C5" s="311"/>
      <c r="D5" s="88"/>
      <c r="E5" s="88"/>
      <c r="F5" s="88"/>
      <c r="G5" s="88"/>
      <c r="H5" s="312"/>
    </row>
    <row r="6" spans="1:8" x14ac:dyDescent="0.2">
      <c r="A6" s="307" t="s">
        <v>118</v>
      </c>
      <c r="B6" s="307" t="s">
        <v>2863</v>
      </c>
      <c r="C6" s="311"/>
      <c r="D6" s="88"/>
      <c r="E6" s="88"/>
      <c r="F6" s="88"/>
      <c r="G6" s="88"/>
      <c r="H6" s="312"/>
    </row>
    <row r="7" spans="1:8" x14ac:dyDescent="0.2">
      <c r="A7" s="307" t="s">
        <v>119</v>
      </c>
      <c r="B7" s="307" t="s">
        <v>268</v>
      </c>
      <c r="C7" s="311"/>
      <c r="D7" s="88"/>
      <c r="E7" s="88"/>
      <c r="F7" s="88"/>
      <c r="G7" s="88"/>
      <c r="H7" s="312"/>
    </row>
    <row r="8" spans="1:8" x14ac:dyDescent="0.2">
      <c r="A8" s="307" t="s">
        <v>120</v>
      </c>
      <c r="B8" s="307" t="s">
        <v>2864</v>
      </c>
      <c r="C8" s="311"/>
      <c r="D8" s="88"/>
      <c r="E8" s="88"/>
      <c r="F8" s="88"/>
      <c r="G8" s="88"/>
      <c r="H8" s="312"/>
    </row>
    <row r="9" spans="1:8" x14ac:dyDescent="0.2">
      <c r="A9" s="307" t="s">
        <v>121</v>
      </c>
      <c r="B9" s="307" t="s">
        <v>2865</v>
      </c>
      <c r="C9" s="311"/>
      <c r="D9" s="88"/>
      <c r="E9" s="88"/>
      <c r="F9" s="88"/>
      <c r="G9" s="88"/>
      <c r="H9" s="312"/>
    </row>
    <row r="10" spans="1:8" x14ac:dyDescent="0.2">
      <c r="A10" s="307" t="s">
        <v>122</v>
      </c>
      <c r="B10" s="307" t="s">
        <v>1054</v>
      </c>
      <c r="C10" s="311"/>
      <c r="D10" s="88"/>
      <c r="E10" s="88"/>
      <c r="F10" s="88"/>
      <c r="G10" s="88"/>
      <c r="H10" s="312"/>
    </row>
    <row r="11" spans="1:8" x14ac:dyDescent="0.2">
      <c r="A11" s="307" t="s">
        <v>123</v>
      </c>
      <c r="B11" s="307" t="s">
        <v>2866</v>
      </c>
      <c r="C11" s="311"/>
      <c r="D11" s="88"/>
      <c r="E11" s="88"/>
      <c r="F11" s="88"/>
      <c r="G11" s="88"/>
      <c r="H11" s="312"/>
    </row>
    <row r="12" spans="1:8" x14ac:dyDescent="0.2">
      <c r="A12" s="307" t="s">
        <v>124</v>
      </c>
      <c r="B12" s="307" t="s">
        <v>1055</v>
      </c>
      <c r="C12" s="311"/>
      <c r="D12" s="88"/>
      <c r="E12" s="88"/>
      <c r="F12" s="88"/>
      <c r="G12" s="88"/>
      <c r="H12" s="312"/>
    </row>
    <row r="13" spans="1:8" x14ac:dyDescent="0.2">
      <c r="A13" s="307" t="s">
        <v>125</v>
      </c>
      <c r="B13" s="307" t="s">
        <v>1056</v>
      </c>
      <c r="C13" s="311"/>
      <c r="D13" s="88"/>
      <c r="E13" s="88"/>
      <c r="F13" s="88"/>
      <c r="G13" s="88"/>
      <c r="H13" s="312"/>
    </row>
    <row r="14" spans="1:8" x14ac:dyDescent="0.2">
      <c r="A14" s="307" t="s">
        <v>126</v>
      </c>
      <c r="B14" s="307" t="s">
        <v>1057</v>
      </c>
      <c r="C14" s="311"/>
      <c r="D14" s="88"/>
      <c r="E14" s="88"/>
      <c r="F14" s="88"/>
      <c r="G14" s="88"/>
      <c r="H14" s="312"/>
    </row>
    <row r="15" spans="1:8" x14ac:dyDescent="0.2">
      <c r="A15" s="307" t="s">
        <v>14</v>
      </c>
      <c r="B15" s="307" t="s">
        <v>1058</v>
      </c>
      <c r="C15" s="311"/>
      <c r="D15" s="88"/>
      <c r="E15" s="88"/>
      <c r="F15" s="88"/>
      <c r="G15" s="88"/>
      <c r="H15" s="312"/>
    </row>
    <row r="16" spans="1:8" x14ac:dyDescent="0.2">
      <c r="A16" s="307" t="s">
        <v>15</v>
      </c>
      <c r="B16" s="307" t="s">
        <v>2867</v>
      </c>
      <c r="C16" s="311"/>
      <c r="D16" s="88"/>
      <c r="E16" s="88"/>
      <c r="F16" s="88"/>
      <c r="G16" s="88"/>
      <c r="H16" s="312"/>
    </row>
    <row r="17" spans="1:8" x14ac:dyDescent="0.2">
      <c r="A17" s="307" t="s">
        <v>16</v>
      </c>
      <c r="B17" s="307" t="s">
        <v>1059</v>
      </c>
      <c r="C17" s="311"/>
      <c r="D17" s="88"/>
      <c r="E17" s="88"/>
      <c r="F17" s="88"/>
      <c r="G17" s="88"/>
      <c r="H17" s="312"/>
    </row>
    <row r="18" spans="1:8" x14ac:dyDescent="0.2">
      <c r="A18" s="307" t="s">
        <v>354</v>
      </c>
      <c r="B18" s="307" t="s">
        <v>2868</v>
      </c>
      <c r="C18" s="311"/>
      <c r="D18" s="88"/>
      <c r="E18" s="88"/>
      <c r="F18" s="88"/>
      <c r="G18" s="88"/>
      <c r="H18" s="312"/>
    </row>
    <row r="19" spans="1:8" x14ac:dyDescent="0.2">
      <c r="A19" s="307" t="s">
        <v>278</v>
      </c>
      <c r="B19" s="307" t="s">
        <v>2869</v>
      </c>
      <c r="C19" s="311"/>
      <c r="D19" s="88"/>
      <c r="E19" s="88"/>
      <c r="F19" s="88"/>
      <c r="G19" s="88"/>
      <c r="H19" s="312"/>
    </row>
    <row r="20" spans="1:8" x14ac:dyDescent="0.2">
      <c r="A20" s="307" t="s">
        <v>355</v>
      </c>
      <c r="B20" s="307" t="s">
        <v>1076</v>
      </c>
      <c r="C20" s="311"/>
      <c r="D20" s="88"/>
      <c r="E20" s="88"/>
      <c r="F20" s="88"/>
      <c r="G20" s="88"/>
      <c r="H20" s="312"/>
    </row>
    <row r="21" spans="1:8" x14ac:dyDescent="0.2">
      <c r="A21" s="307" t="s">
        <v>356</v>
      </c>
      <c r="B21" s="307" t="s">
        <v>1077</v>
      </c>
      <c r="C21" s="311"/>
      <c r="D21" s="88"/>
      <c r="E21" s="88"/>
      <c r="F21" s="88"/>
      <c r="G21" s="88"/>
      <c r="H21" s="312"/>
    </row>
    <row r="22" spans="1:8" x14ac:dyDescent="0.2">
      <c r="A22" s="307" t="s">
        <v>357</v>
      </c>
      <c r="B22" s="307" t="s">
        <v>2870</v>
      </c>
      <c r="C22" s="311"/>
      <c r="D22" s="88"/>
      <c r="E22" s="88"/>
      <c r="F22" s="88"/>
      <c r="G22" s="88"/>
      <c r="H22" s="312"/>
    </row>
    <row r="23" spans="1:8" x14ac:dyDescent="0.2">
      <c r="A23" s="307" t="s">
        <v>358</v>
      </c>
      <c r="B23" s="307" t="s">
        <v>1627</v>
      </c>
      <c r="C23" s="311"/>
      <c r="D23" s="88"/>
      <c r="E23" s="88"/>
      <c r="F23" s="88"/>
      <c r="G23" s="88"/>
      <c r="H23" s="312"/>
    </row>
    <row r="24" spans="1:8" x14ac:dyDescent="0.2">
      <c r="A24" s="307" t="s">
        <v>359</v>
      </c>
      <c r="B24" s="307" t="s">
        <v>1628</v>
      </c>
      <c r="C24" s="311"/>
      <c r="D24" s="88"/>
      <c r="E24" s="88"/>
      <c r="F24" s="88"/>
      <c r="G24" s="88"/>
      <c r="H24" s="312"/>
    </row>
    <row r="25" spans="1:8" x14ac:dyDescent="0.2">
      <c r="A25" s="307" t="s">
        <v>360</v>
      </c>
      <c r="B25" s="307" t="s">
        <v>1629</v>
      </c>
      <c r="C25" s="311"/>
      <c r="D25" s="88"/>
      <c r="E25" s="88"/>
      <c r="F25" s="88"/>
      <c r="G25" s="88"/>
      <c r="H25" s="312"/>
    </row>
    <row r="26" spans="1:8" x14ac:dyDescent="0.2">
      <c r="A26" s="307" t="s">
        <v>361</v>
      </c>
      <c r="B26" s="307" t="s">
        <v>1630</v>
      </c>
      <c r="C26" s="311"/>
      <c r="D26" s="88"/>
      <c r="E26" s="88"/>
      <c r="F26" s="88"/>
      <c r="G26" s="88"/>
      <c r="H26" s="312"/>
    </row>
    <row r="27" spans="1:8" x14ac:dyDescent="0.2">
      <c r="A27" s="307" t="s">
        <v>362</v>
      </c>
      <c r="B27" s="307" t="s">
        <v>1628</v>
      </c>
      <c r="C27" s="311"/>
      <c r="D27" s="88"/>
      <c r="E27" s="88"/>
      <c r="F27" s="88"/>
      <c r="G27" s="88"/>
      <c r="H27" s="312"/>
    </row>
    <row r="28" spans="1:8" x14ac:dyDescent="0.2">
      <c r="A28" s="307" t="s">
        <v>363</v>
      </c>
      <c r="B28" s="307" t="s">
        <v>1631</v>
      </c>
      <c r="C28" s="311"/>
      <c r="D28" s="88"/>
      <c r="E28" s="88"/>
      <c r="F28" s="88"/>
      <c r="G28" s="88"/>
      <c r="H28" s="312"/>
    </row>
    <row r="29" spans="1:8" x14ac:dyDescent="0.2">
      <c r="A29" s="307" t="s">
        <v>364</v>
      </c>
      <c r="B29" s="307" t="s">
        <v>1632</v>
      </c>
      <c r="C29" s="311"/>
      <c r="D29" s="88"/>
      <c r="E29" s="88"/>
      <c r="F29" s="88"/>
      <c r="G29" s="88"/>
      <c r="H29" s="312"/>
    </row>
    <row r="30" spans="1:8" x14ac:dyDescent="0.2">
      <c r="A30" s="307" t="s">
        <v>365</v>
      </c>
      <c r="B30" s="307" t="s">
        <v>1628</v>
      </c>
      <c r="C30" s="311"/>
      <c r="D30" s="88"/>
      <c r="E30" s="88"/>
      <c r="F30" s="88"/>
      <c r="G30" s="88"/>
      <c r="H30" s="312"/>
    </row>
    <row r="31" spans="1:8" x14ac:dyDescent="0.2">
      <c r="A31" s="307" t="s">
        <v>366</v>
      </c>
      <c r="B31" s="307" t="s">
        <v>1631</v>
      </c>
      <c r="C31" s="311"/>
      <c r="D31" s="88"/>
      <c r="E31" s="88"/>
      <c r="F31" s="88"/>
      <c r="G31" s="88"/>
      <c r="H31" s="312"/>
    </row>
    <row r="32" spans="1:8" x14ac:dyDescent="0.2">
      <c r="A32" s="307" t="s">
        <v>367</v>
      </c>
      <c r="B32" s="307" t="s">
        <v>1630</v>
      </c>
      <c r="C32" s="311"/>
      <c r="D32" s="88"/>
      <c r="E32" s="88"/>
      <c r="F32" s="88"/>
      <c r="G32" s="88"/>
      <c r="H32" s="312"/>
    </row>
    <row r="33" spans="1:8" x14ac:dyDescent="0.2">
      <c r="A33" s="307" t="s">
        <v>368</v>
      </c>
      <c r="B33" s="307" t="s">
        <v>1628</v>
      </c>
      <c r="C33" s="311"/>
      <c r="D33" s="88"/>
      <c r="E33" s="88"/>
      <c r="F33" s="88"/>
      <c r="G33" s="88"/>
      <c r="H33" s="312"/>
    </row>
    <row r="34" spans="1:8" x14ac:dyDescent="0.2">
      <c r="A34" s="313" t="s">
        <v>369</v>
      </c>
      <c r="B34" s="313" t="s">
        <v>2871</v>
      </c>
      <c r="C34" s="314"/>
      <c r="D34" s="315"/>
      <c r="E34" s="315"/>
      <c r="F34" s="315"/>
      <c r="G34" s="315"/>
      <c r="H34" s="316"/>
    </row>
  </sheetData>
  <phoneticPr fontId="0" type="noConversion"/>
  <pageMargins left="0.7" right="0.7" top="0.75" bottom="0.75" header="0.3" footer="0.3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"/>
  <dimension ref="A1:W36"/>
  <sheetViews>
    <sheetView zoomScale="90" zoomScaleNormal="80" workbookViewId="0">
      <pane ySplit="4" topLeftCell="A5" activePane="bottomLeft" state="frozen"/>
      <selection activeCell="B9" sqref="B9"/>
      <selection pane="bottomLeft" sqref="A1:C1"/>
    </sheetView>
  </sheetViews>
  <sheetFormatPr defaultRowHeight="12" x14ac:dyDescent="0.2"/>
  <cols>
    <col min="1" max="1" width="12" style="103" customWidth="1"/>
    <col min="2" max="2" width="6" style="59" hidden="1" customWidth="1"/>
    <col min="3" max="3" width="32.28515625" style="59" customWidth="1"/>
    <col min="4" max="4" width="4.85546875" style="59" hidden="1" customWidth="1"/>
    <col min="5" max="5" width="10.85546875" style="59" customWidth="1"/>
    <col min="6" max="6" width="20.7109375" style="59" customWidth="1"/>
    <col min="7" max="7" width="1.140625" style="59" customWidth="1"/>
    <col min="8" max="8" width="9.7109375" style="59" hidden="1" customWidth="1"/>
    <col min="9" max="9" width="29" style="59" bestFit="1" customWidth="1"/>
    <col min="10" max="10" width="8.42578125" style="59" customWidth="1"/>
    <col min="11" max="11" width="0.5703125" style="109" customWidth="1"/>
    <col min="12" max="14" width="12.42578125" style="59" customWidth="1"/>
    <col min="15" max="16" width="12.7109375" style="59" bestFit="1" customWidth="1"/>
    <col min="17" max="20" width="12.7109375" style="59" customWidth="1"/>
    <col min="21" max="21" width="12.7109375" style="59" bestFit="1" customWidth="1"/>
    <col min="22" max="22" width="9.140625" style="59"/>
    <col min="23" max="23" width="20.7109375" style="59" bestFit="1" customWidth="1"/>
    <col min="24" max="26" width="9.140625" style="59"/>
    <col min="27" max="27" width="13.7109375" style="59" bestFit="1" customWidth="1"/>
    <col min="28" max="28" width="13" style="59" bestFit="1" customWidth="1"/>
    <col min="29" max="29" width="25" style="59" bestFit="1" customWidth="1"/>
    <col min="30" max="30" width="8.85546875" style="59" customWidth="1"/>
    <col min="31" max="16384" width="9.140625" style="59"/>
  </cols>
  <sheetData>
    <row r="1" spans="1:23" ht="12.75" x14ac:dyDescent="0.2">
      <c r="A1" s="278" t="s">
        <v>234</v>
      </c>
      <c r="B1" s="278"/>
      <c r="C1" s="279"/>
      <c r="D1" s="143"/>
      <c r="E1" s="282" t="s">
        <v>270</v>
      </c>
      <c r="F1" s="283"/>
      <c r="I1" s="284" t="s">
        <v>269</v>
      </c>
      <c r="J1" s="285"/>
      <c r="K1" s="89"/>
      <c r="O1" s="90"/>
      <c r="P1" s="90"/>
    </row>
    <row r="2" spans="1:23" ht="0.95" customHeight="1" x14ac:dyDescent="0.2">
      <c r="A2" s="118"/>
      <c r="B2" s="91">
        <f>IF(ISNA(MATCH($A2,GLCatPivot!A:A,0)),65000,MATCH($A2,GLCatPivot!A:A,0))</f>
        <v>65000</v>
      </c>
      <c r="C2" s="119">
        <f>IF(A2="(blank)"," ",IF(ISERROR(INDEX(GLCatPivot!A:B,$B2,2)),"",INDEX(GLCatPivot!A:B,$B2,2)))</f>
        <v>0</v>
      </c>
      <c r="D2" s="91" t="e">
        <f>A2 &amp; " - " &amp;  VLOOKUP(E2,$U$3:$W$20,2,FALSE)</f>
        <v>#N/A</v>
      </c>
      <c r="E2" s="93"/>
      <c r="F2" s="94" t="str">
        <f>IF(ISERROR(VLOOKUP(E2,$U$3:$W$20,3,FALSE)),"",VLOOKUP(E2,$U$3:$W$20,3,FALSE))</f>
        <v/>
      </c>
      <c r="H2" s="59" t="str">
        <f>IF(COUNTA(C:C)-1&lt;COUNTA(E:E),"Generic","Categories")</f>
        <v>Generic</v>
      </c>
      <c r="I2" s="280"/>
      <c r="J2" s="281"/>
      <c r="K2" s="89"/>
      <c r="O2" s="90"/>
      <c r="P2" s="90"/>
      <c r="Q2" s="95"/>
      <c r="R2" s="95"/>
      <c r="S2" s="95"/>
      <c r="T2" s="95"/>
    </row>
    <row r="3" spans="1:23" x14ac:dyDescent="0.2">
      <c r="A3" s="144" t="s">
        <v>235</v>
      </c>
      <c r="B3" s="145" t="s">
        <v>244</v>
      </c>
      <c r="C3" s="145" t="s">
        <v>236</v>
      </c>
      <c r="D3" s="146"/>
      <c r="E3" s="147" t="s">
        <v>237</v>
      </c>
      <c r="F3" s="148" t="s">
        <v>245</v>
      </c>
      <c r="I3" s="141" t="s">
        <v>237</v>
      </c>
      <c r="J3" s="142" t="s">
        <v>246</v>
      </c>
      <c r="K3" s="89"/>
      <c r="O3" s="90"/>
      <c r="P3" s="90"/>
      <c r="Q3" s="95"/>
      <c r="R3" s="95"/>
      <c r="S3" s="95"/>
      <c r="T3" s="95"/>
      <c r="U3" s="59">
        <v>8</v>
      </c>
      <c r="V3" s="98" t="s">
        <v>238</v>
      </c>
      <c r="W3" s="59" t="s">
        <v>230</v>
      </c>
    </row>
    <row r="4" spans="1:23" ht="0.95" customHeight="1" x14ac:dyDescent="0.2">
      <c r="A4" s="99" t="s">
        <v>240</v>
      </c>
      <c r="B4" s="92"/>
      <c r="C4" s="92"/>
      <c r="D4" s="92"/>
      <c r="E4" s="100"/>
      <c r="F4" s="101"/>
      <c r="G4" s="92"/>
      <c r="H4" s="92"/>
      <c r="I4" s="96"/>
      <c r="J4" s="97"/>
      <c r="K4" s="102"/>
      <c r="O4" s="90"/>
      <c r="P4" s="90"/>
      <c r="Q4" s="95"/>
      <c r="R4" s="95"/>
      <c r="S4" s="95"/>
      <c r="T4" s="95"/>
      <c r="U4" s="59">
        <v>9</v>
      </c>
      <c r="V4" s="98" t="s">
        <v>238</v>
      </c>
      <c r="W4" s="59" t="s">
        <v>231</v>
      </c>
    </row>
    <row r="5" spans="1:23" s="90" customFormat="1" ht="11.25" customHeight="1" x14ac:dyDescent="0.2">
      <c r="A5" s="103" t="s">
        <v>115</v>
      </c>
      <c r="B5" s="91">
        <f>IF(ISNA(MATCH($A5,GLCatPivot!A:A,0)),65000,MATCH($A5,GLCatPivot!A:A,0))</f>
        <v>3</v>
      </c>
      <c r="C5" s="119" t="str">
        <f>IF(A5="(blank)"," ",IF(ISERROR(INDEX(GLCatPivot!A:B,$B5,2)),"",INDEX(GLCatPivot!A:B,$B5,2)))</f>
        <v>Revenue</v>
      </c>
      <c r="D5" s="91" t="str">
        <f t="shared" ref="D5:D36" si="0">A5 &amp; " - " &amp;  VLOOKUP(E5,$U$3:$W$20,2,FALSE)</f>
        <v>01 - I</v>
      </c>
      <c r="E5" s="93">
        <v>8</v>
      </c>
      <c r="F5" s="94" t="str">
        <f t="shared" ref="F5:F36" si="1">IF(ISERROR(VLOOKUP(E5,$U$3:$W$20,3,FALSE)),"",VLOOKUP(E5,$U$3:$W$20,3,FALSE))</f>
        <v>Revenue</v>
      </c>
      <c r="I5" s="104" t="s">
        <v>247</v>
      </c>
      <c r="J5" s="105" t="s">
        <v>238</v>
      </c>
      <c r="K5" s="106"/>
      <c r="L5" s="286" t="s">
        <v>222</v>
      </c>
      <c r="M5" s="287"/>
      <c r="N5" s="288"/>
      <c r="Q5" s="107"/>
      <c r="R5" s="107"/>
      <c r="S5" s="107"/>
      <c r="T5" s="107"/>
      <c r="U5" s="59">
        <v>10</v>
      </c>
      <c r="V5" s="98" t="s">
        <v>238</v>
      </c>
      <c r="W5" s="90" t="s">
        <v>248</v>
      </c>
    </row>
    <row r="6" spans="1:23" s="90" customFormat="1" x14ac:dyDescent="0.2">
      <c r="A6" s="103" t="s">
        <v>116</v>
      </c>
      <c r="B6" s="91">
        <f>IF(ISNA(MATCH($A6,GLCatPivot!A:A,0)),65000,MATCH($A6,GLCatPivot!A:A,0))</f>
        <v>4</v>
      </c>
      <c r="C6" s="119" t="str">
        <f>IF(A6="(blank)"," ",IF(ISERROR(INDEX(GLCatPivot!A:B,$B6,2)),"",INDEX(GLCatPivot!A:B,$B6,2)))</f>
        <v>Direct Costs-Property</v>
      </c>
      <c r="D6" s="91" t="str">
        <f t="shared" si="0"/>
        <v>02 - I</v>
      </c>
      <c r="E6" s="93">
        <v>9</v>
      </c>
      <c r="F6" s="94" t="str">
        <f t="shared" si="1"/>
        <v>Cost of Sales</v>
      </c>
      <c r="I6" s="104" t="s">
        <v>249</v>
      </c>
      <c r="J6" s="105" t="s">
        <v>238</v>
      </c>
      <c r="K6" s="106"/>
      <c r="L6" s="289"/>
      <c r="M6" s="290"/>
      <c r="N6" s="291"/>
      <c r="Q6" s="107"/>
      <c r="R6" s="107"/>
      <c r="S6" s="107"/>
      <c r="T6" s="107"/>
      <c r="U6" s="59">
        <v>12</v>
      </c>
      <c r="V6" s="98" t="s">
        <v>238</v>
      </c>
      <c r="W6" s="90" t="s">
        <v>268</v>
      </c>
    </row>
    <row r="7" spans="1:23" s="90" customFormat="1" ht="12.75" x14ac:dyDescent="0.2">
      <c r="A7" s="103" t="s">
        <v>117</v>
      </c>
      <c r="B7" s="91">
        <f>IF(ISNA(MATCH($A7,GLCatPivot!A:A,0)),65000,MATCH($A7,GLCatPivot!A:A,0))</f>
        <v>5</v>
      </c>
      <c r="C7" s="119" t="str">
        <f>IF(A7="(blank)"," ",IF(ISERROR(INDEX(GLCatPivot!A:B,$B7,2)),"",INDEX(GLCatPivot!A:B,$B7,2)))</f>
        <v>Direct Costs-Vineyards</v>
      </c>
      <c r="D7" s="91" t="str">
        <f t="shared" si="0"/>
        <v>03 - I</v>
      </c>
      <c r="E7" s="93">
        <v>9</v>
      </c>
      <c r="F7" s="94" t="str">
        <f t="shared" si="1"/>
        <v>Cost of Sales</v>
      </c>
      <c r="I7" s="104" t="s">
        <v>279</v>
      </c>
      <c r="J7" s="105" t="s">
        <v>238</v>
      </c>
      <c r="K7" s="106"/>
      <c r="L7" s="113" t="s">
        <v>242</v>
      </c>
      <c r="M7" s="111"/>
      <c r="N7" s="112"/>
      <c r="Q7" s="107"/>
      <c r="R7" s="107"/>
      <c r="S7" s="107"/>
      <c r="T7" s="107"/>
      <c r="U7" s="59">
        <v>13</v>
      </c>
      <c r="V7" s="98" t="s">
        <v>238</v>
      </c>
      <c r="W7" s="90" t="s">
        <v>232</v>
      </c>
    </row>
    <row r="8" spans="1:23" s="90" customFormat="1" x14ac:dyDescent="0.2">
      <c r="A8" s="103" t="s">
        <v>118</v>
      </c>
      <c r="B8" s="91">
        <f>IF(ISNA(MATCH($A8,GLCatPivot!A:A,0)),65000,MATCH($A8,GLCatPivot!A:A,0))</f>
        <v>6</v>
      </c>
      <c r="C8" s="119" t="str">
        <f>IF(A8="(blank)"," ",IF(ISERROR(INDEX(GLCatPivot!A:B,$B8,2)),"",INDEX(GLCatPivot!A:B,$B8,2)))</f>
        <v>Direct Costs-Media</v>
      </c>
      <c r="D8" s="91" t="str">
        <f t="shared" si="0"/>
        <v>04 - I</v>
      </c>
      <c r="E8" s="93">
        <v>9</v>
      </c>
      <c r="F8" s="94" t="str">
        <f t="shared" si="1"/>
        <v>Cost of Sales</v>
      </c>
      <c r="I8" s="104" t="s">
        <v>280</v>
      </c>
      <c r="J8" s="105" t="s">
        <v>238</v>
      </c>
      <c r="K8" s="106"/>
      <c r="L8" s="275" t="s">
        <v>271</v>
      </c>
      <c r="M8" s="276"/>
      <c r="N8" s="277"/>
      <c r="Q8" s="107"/>
      <c r="R8" s="107"/>
      <c r="S8" s="107"/>
      <c r="T8" s="107"/>
      <c r="U8" s="59">
        <v>14</v>
      </c>
      <c r="V8" s="98" t="s">
        <v>238</v>
      </c>
      <c r="W8" s="90" t="s">
        <v>289</v>
      </c>
    </row>
    <row r="9" spans="1:23" s="90" customFormat="1" ht="12" customHeight="1" x14ac:dyDescent="0.2">
      <c r="A9" s="103" t="s">
        <v>119</v>
      </c>
      <c r="B9" s="91">
        <f>IF(ISNA(MATCH($A9,GLCatPivot!A:A,0)),65000,MATCH($A9,GLCatPivot!A:A,0))</f>
        <v>7</v>
      </c>
      <c r="C9" s="119" t="str">
        <f>IF(A9="(blank)"," ",IF(ISERROR(INDEX(GLCatPivot!A:B,$B9,2)),"",INDEX(GLCatPivot!A:B,$B9,2)))</f>
        <v>Other Income</v>
      </c>
      <c r="D9" s="91" t="str">
        <f t="shared" si="0"/>
        <v>05 - I</v>
      </c>
      <c r="E9" s="93">
        <v>12</v>
      </c>
      <c r="F9" s="94" t="str">
        <f t="shared" si="1"/>
        <v>Other Income</v>
      </c>
      <c r="I9" s="104" t="s">
        <v>250</v>
      </c>
      <c r="J9" s="105" t="s">
        <v>238</v>
      </c>
      <c r="K9" s="106"/>
      <c r="L9" s="275"/>
      <c r="M9" s="276"/>
      <c r="N9" s="277"/>
      <c r="Q9" s="107"/>
      <c r="R9" s="107"/>
      <c r="S9" s="107"/>
      <c r="T9" s="107"/>
      <c r="U9" s="59">
        <v>15</v>
      </c>
      <c r="V9" s="98" t="s">
        <v>238</v>
      </c>
      <c r="W9" s="90" t="s">
        <v>251</v>
      </c>
    </row>
    <row r="10" spans="1:23" s="90" customFormat="1" ht="11.25" customHeight="1" x14ac:dyDescent="0.2">
      <c r="A10" s="103" t="s">
        <v>120</v>
      </c>
      <c r="B10" s="91">
        <f>IF(ISNA(MATCH($A10,GLCatPivot!A:A,0)),65000,MATCH($A10,GLCatPivot!A:A,0))</f>
        <v>8</v>
      </c>
      <c r="C10" s="119" t="str">
        <f>IF(A10="(blank)"," ",IF(ISERROR(INDEX(GLCatPivot!A:B,$B10,2)),"",INDEX(GLCatPivot!A:B,$B10,2)))</f>
        <v>Interest Income</v>
      </c>
      <c r="D10" s="91" t="str">
        <f t="shared" si="0"/>
        <v>06 - I</v>
      </c>
      <c r="E10" s="93">
        <v>12</v>
      </c>
      <c r="F10" s="94" t="str">
        <f t="shared" si="1"/>
        <v>Other Income</v>
      </c>
      <c r="I10" s="104" t="s">
        <v>281</v>
      </c>
      <c r="J10" s="105" t="s">
        <v>238</v>
      </c>
      <c r="K10" s="106"/>
      <c r="L10" s="275"/>
      <c r="M10" s="276"/>
      <c r="N10" s="277"/>
      <c r="Q10" s="107"/>
      <c r="R10" s="107"/>
      <c r="S10" s="107"/>
      <c r="T10" s="107"/>
      <c r="U10" s="59">
        <v>16</v>
      </c>
      <c r="V10" s="98" t="s">
        <v>238</v>
      </c>
      <c r="W10" s="90" t="s">
        <v>233</v>
      </c>
    </row>
    <row r="11" spans="1:23" s="90" customFormat="1" ht="11.25" customHeight="1" x14ac:dyDescent="0.2">
      <c r="A11" s="103" t="s">
        <v>121</v>
      </c>
      <c r="B11" s="91">
        <f>IF(ISNA(MATCH($A11,GLCatPivot!A:A,0)),65000,MATCH($A11,GLCatPivot!A:A,0))</f>
        <v>9</v>
      </c>
      <c r="C11" s="119" t="str">
        <f>IF(A11="(blank)"," ",IF(ISERROR(INDEX(GLCatPivot!A:B,$B11,2)),"",INDEX(GLCatPivot!A:B,$B11,2)))</f>
        <v>Wages &amp; Salaries</v>
      </c>
      <c r="D11" s="91" t="str">
        <f t="shared" si="0"/>
        <v>07 - I</v>
      </c>
      <c r="E11" s="93">
        <v>13</v>
      </c>
      <c r="F11" s="94" t="str">
        <f t="shared" si="1"/>
        <v>Cost and Expenses</v>
      </c>
      <c r="I11" s="104" t="s">
        <v>334</v>
      </c>
      <c r="J11" s="105" t="s">
        <v>238</v>
      </c>
      <c r="K11" s="106"/>
      <c r="L11" s="275"/>
      <c r="M11" s="276"/>
      <c r="N11" s="277"/>
      <c r="Q11" s="107"/>
      <c r="R11" s="107"/>
      <c r="S11" s="107"/>
      <c r="T11" s="107"/>
      <c r="U11" s="59">
        <v>20</v>
      </c>
      <c r="V11" s="98" t="s">
        <v>239</v>
      </c>
      <c r="W11" s="90" t="s">
        <v>223</v>
      </c>
    </row>
    <row r="12" spans="1:23" s="90" customFormat="1" ht="11.25" customHeight="1" x14ac:dyDescent="0.2">
      <c r="A12" s="103" t="s">
        <v>122</v>
      </c>
      <c r="B12" s="91">
        <f>IF(ISNA(MATCH($A12,GLCatPivot!A:A,0)),65000,MATCH($A12,GLCatPivot!A:A,0))</f>
        <v>10</v>
      </c>
      <c r="C12" s="119" t="str">
        <f>IF(A12="(blank)"," ",IF(ISERROR(INDEX(GLCatPivot!A:B,$B12,2)),"",INDEX(GLCatPivot!A:B,$B12,2)))</f>
        <v>Management Fees</v>
      </c>
      <c r="D12" s="91" t="str">
        <f t="shared" si="0"/>
        <v>08 - I</v>
      </c>
      <c r="E12" s="93">
        <v>13</v>
      </c>
      <c r="F12" s="94" t="str">
        <f t="shared" si="1"/>
        <v>Cost and Expenses</v>
      </c>
      <c r="I12" s="104" t="s">
        <v>335</v>
      </c>
      <c r="J12" s="105" t="s">
        <v>238</v>
      </c>
      <c r="K12" s="106"/>
      <c r="L12" s="275"/>
      <c r="M12" s="276"/>
      <c r="N12" s="277"/>
      <c r="Q12" s="107"/>
      <c r="R12" s="107"/>
      <c r="S12" s="107"/>
      <c r="T12" s="107"/>
      <c r="U12" s="59">
        <v>24</v>
      </c>
      <c r="V12" s="98" t="s">
        <v>239</v>
      </c>
      <c r="W12" s="90" t="s">
        <v>224</v>
      </c>
    </row>
    <row r="13" spans="1:23" s="90" customFormat="1" ht="11.25" customHeight="1" x14ac:dyDescent="0.2">
      <c r="A13" s="103" t="s">
        <v>123</v>
      </c>
      <c r="B13" s="91">
        <f>IF(ISNA(MATCH($A13,GLCatPivot!A:A,0)),65000,MATCH($A13,GLCatPivot!A:A,0))</f>
        <v>11</v>
      </c>
      <c r="C13" s="119" t="str">
        <f>IF(A13="(blank)"," ",IF(ISERROR(INDEX(GLCatPivot!A:B,$B13,2)),"",INDEX(GLCatPivot!A:B,$B13,2)))</f>
        <v>Administration &amp; General</v>
      </c>
      <c r="D13" s="91" t="str">
        <f t="shared" si="0"/>
        <v>09 - I</v>
      </c>
      <c r="E13" s="93">
        <v>13</v>
      </c>
      <c r="F13" s="94" t="str">
        <f t="shared" si="1"/>
        <v>Cost and Expenses</v>
      </c>
      <c r="I13" s="104"/>
      <c r="J13" s="105"/>
      <c r="K13" s="106"/>
      <c r="L13" s="275"/>
      <c r="M13" s="276"/>
      <c r="N13" s="277"/>
      <c r="Q13" s="107"/>
      <c r="R13" s="107"/>
      <c r="S13" s="107"/>
      <c r="T13" s="107"/>
      <c r="U13" s="59">
        <v>25</v>
      </c>
      <c r="V13" s="98" t="s">
        <v>239</v>
      </c>
      <c r="W13" s="90" t="s">
        <v>226</v>
      </c>
    </row>
    <row r="14" spans="1:23" s="90" customFormat="1" ht="11.25" customHeight="1" x14ac:dyDescent="0.2">
      <c r="A14" s="103" t="s">
        <v>124</v>
      </c>
      <c r="B14" s="91">
        <f>IF(ISNA(MATCH($A14,GLCatPivot!A:A,0)),65000,MATCH($A14,GLCatPivot!A:A,0))</f>
        <v>12</v>
      </c>
      <c r="C14" s="119" t="str">
        <f>IF(A14="(blank)"," ",IF(ISERROR(INDEX(GLCatPivot!A:B,$B14,2)),"",INDEX(GLCatPivot!A:B,$B14,2)))</f>
        <v>IT &amp; Communications</v>
      </c>
      <c r="D14" s="91" t="str">
        <f t="shared" si="0"/>
        <v>10 - I</v>
      </c>
      <c r="E14" s="93">
        <v>13</v>
      </c>
      <c r="F14" s="94" t="str">
        <f t="shared" si="1"/>
        <v>Cost and Expenses</v>
      </c>
      <c r="I14" s="104"/>
      <c r="J14" s="105"/>
      <c r="K14" s="106"/>
      <c r="L14" s="275"/>
      <c r="M14" s="276"/>
      <c r="N14" s="277"/>
      <c r="P14" s="90" t="s">
        <v>252</v>
      </c>
      <c r="Q14" s="107"/>
      <c r="R14" s="107"/>
      <c r="S14" s="107"/>
      <c r="T14" s="107"/>
      <c r="U14" s="59">
        <v>26</v>
      </c>
      <c r="V14" s="98" t="s">
        <v>239</v>
      </c>
      <c r="W14" s="90" t="s">
        <v>225</v>
      </c>
    </row>
    <row r="15" spans="1:23" s="90" customFormat="1" ht="11.25" customHeight="1" x14ac:dyDescent="0.2">
      <c r="A15" s="103" t="s">
        <v>125</v>
      </c>
      <c r="B15" s="91">
        <f>IF(ISNA(MATCH($A15,GLCatPivot!A:A,0)),65000,MATCH($A15,GLCatPivot!A:A,0))</f>
        <v>13</v>
      </c>
      <c r="C15" s="119" t="str">
        <f>IF(A15="(blank)"," ",IF(ISERROR(INDEX(GLCatPivot!A:B,$B15,2)),"",INDEX(GLCatPivot!A:B,$B15,2)))</f>
        <v>Human Resources</v>
      </c>
      <c r="D15" s="91" t="str">
        <f t="shared" si="0"/>
        <v>11 - I</v>
      </c>
      <c r="E15" s="93">
        <v>13</v>
      </c>
      <c r="F15" s="94" t="str">
        <f t="shared" si="1"/>
        <v>Cost and Expenses</v>
      </c>
      <c r="I15" s="104" t="s">
        <v>282</v>
      </c>
      <c r="J15" s="105" t="s">
        <v>239</v>
      </c>
      <c r="K15" s="106"/>
      <c r="L15" s="275"/>
      <c r="M15" s="276"/>
      <c r="N15" s="277"/>
      <c r="U15" s="59">
        <v>28</v>
      </c>
      <c r="V15" s="98" t="s">
        <v>239</v>
      </c>
      <c r="W15" s="90" t="s">
        <v>227</v>
      </c>
    </row>
    <row r="16" spans="1:23" s="90" customFormat="1" ht="11.25" customHeight="1" x14ac:dyDescent="0.2">
      <c r="A16" s="103" t="s">
        <v>126</v>
      </c>
      <c r="B16" s="91">
        <f>IF(ISNA(MATCH($A16,GLCatPivot!A:A,0)),65000,MATCH($A16,GLCatPivot!A:A,0))</f>
        <v>14</v>
      </c>
      <c r="C16" s="119" t="str">
        <f>IF(A16="(blank)"," ",IF(ISERROR(INDEX(GLCatPivot!A:B,$B16,2)),"",INDEX(GLCatPivot!A:B,$B16,2)))</f>
        <v>Sales &amp; Marketing</v>
      </c>
      <c r="D16" s="91" t="str">
        <f t="shared" si="0"/>
        <v>12 - I</v>
      </c>
      <c r="E16" s="93">
        <v>13</v>
      </c>
      <c r="F16" s="94" t="str">
        <f t="shared" si="1"/>
        <v>Cost and Expenses</v>
      </c>
      <c r="I16" s="104" t="s">
        <v>283</v>
      </c>
      <c r="J16" s="105" t="s">
        <v>239</v>
      </c>
      <c r="K16" s="106"/>
      <c r="L16" s="114"/>
      <c r="M16" s="111"/>
      <c r="N16" s="112"/>
      <c r="U16" s="59">
        <v>32</v>
      </c>
      <c r="V16" s="98" t="s">
        <v>239</v>
      </c>
      <c r="W16" s="90" t="s">
        <v>228</v>
      </c>
    </row>
    <row r="17" spans="1:23" s="90" customFormat="1" ht="11.25" customHeight="1" x14ac:dyDescent="0.2">
      <c r="A17" s="103" t="s">
        <v>14</v>
      </c>
      <c r="B17" s="91">
        <f>IF(ISNA(MATCH($A17,GLCatPivot!A:A,0)),65000,MATCH($A17,GLCatPivot!A:A,0))</f>
        <v>15</v>
      </c>
      <c r="C17" s="119" t="str">
        <f>IF(A17="(blank)"," ",IF(ISERROR(INDEX(GLCatPivot!A:B,$B17,2)),"",INDEX(GLCatPivot!A:B,$B17,2)))</f>
        <v>Repair &amp; Maintenance</v>
      </c>
      <c r="D17" s="91" t="str">
        <f t="shared" si="0"/>
        <v>13 - I</v>
      </c>
      <c r="E17" s="93">
        <v>13</v>
      </c>
      <c r="F17" s="94" t="str">
        <f t="shared" si="1"/>
        <v>Cost and Expenses</v>
      </c>
      <c r="I17" s="104" t="s">
        <v>284</v>
      </c>
      <c r="J17" s="105" t="s">
        <v>239</v>
      </c>
      <c r="K17" s="106"/>
      <c r="L17" s="115" t="s">
        <v>243</v>
      </c>
      <c r="M17" s="116"/>
      <c r="N17" s="117"/>
      <c r="U17" s="59">
        <v>36</v>
      </c>
      <c r="V17" s="98" t="s">
        <v>239</v>
      </c>
      <c r="W17" s="90" t="s">
        <v>229</v>
      </c>
    </row>
    <row r="18" spans="1:23" s="90" customFormat="1" ht="11.25" customHeight="1" x14ac:dyDescent="0.2">
      <c r="A18" s="103" t="s">
        <v>15</v>
      </c>
      <c r="B18" s="91">
        <f>IF(ISNA(MATCH($A18,GLCatPivot!A:A,0)),65000,MATCH($A18,GLCatPivot!A:A,0))</f>
        <v>16</v>
      </c>
      <c r="C18" s="119" t="str">
        <f>IF(A18="(blank)"," ",IF(ISERROR(INDEX(GLCatPivot!A:B,$B18,2)),"",INDEX(GLCatPivot!A:B,$B18,2)))</f>
        <v>Property Cost</v>
      </c>
      <c r="D18" s="91" t="str">
        <f t="shared" si="0"/>
        <v>14 - I</v>
      </c>
      <c r="E18" s="93">
        <v>13</v>
      </c>
      <c r="F18" s="94" t="str">
        <f t="shared" si="1"/>
        <v>Cost and Expenses</v>
      </c>
      <c r="I18" s="104" t="s">
        <v>285</v>
      </c>
      <c r="J18" s="105" t="s">
        <v>239</v>
      </c>
      <c r="K18" s="106"/>
      <c r="L18" s="269" t="s">
        <v>272</v>
      </c>
      <c r="M18" s="270"/>
      <c r="N18" s="271"/>
      <c r="U18" s="59"/>
      <c r="V18" s="98"/>
    </row>
    <row r="19" spans="1:23" s="90" customFormat="1" ht="11.25" customHeight="1" x14ac:dyDescent="0.2">
      <c r="A19" s="103" t="s">
        <v>16</v>
      </c>
      <c r="B19" s="91">
        <f>IF(ISNA(MATCH($A19,GLCatPivot!A:A,0)),65000,MATCH($A19,GLCatPivot!A:A,0))</f>
        <v>17</v>
      </c>
      <c r="C19" s="119" t="str">
        <f>IF(A19="(blank)"," ",IF(ISERROR(INDEX(GLCatPivot!A:B,$B19,2)),"",INDEX(GLCatPivot!A:B,$B19,2)))</f>
        <v>Depreciation &amp; Amortisation</v>
      </c>
      <c r="D19" s="91" t="str">
        <f t="shared" si="0"/>
        <v>15 - I</v>
      </c>
      <c r="E19" s="93">
        <v>13</v>
      </c>
      <c r="F19" s="94" t="str">
        <f t="shared" si="1"/>
        <v>Cost and Expenses</v>
      </c>
      <c r="I19" s="104" t="s">
        <v>286</v>
      </c>
      <c r="J19" s="105" t="s">
        <v>239</v>
      </c>
      <c r="K19" s="106"/>
      <c r="L19" s="269"/>
      <c r="M19" s="270"/>
      <c r="N19" s="271"/>
    </row>
    <row r="20" spans="1:23" s="90" customFormat="1" ht="11.25" customHeight="1" x14ac:dyDescent="0.2">
      <c r="A20" s="103" t="s">
        <v>354</v>
      </c>
      <c r="B20" s="91">
        <f>IF(ISNA(MATCH($A20,GLCatPivot!A:A,0)),65000,MATCH($A20,GLCatPivot!A:A,0))</f>
        <v>18</v>
      </c>
      <c r="C20" s="119" t="str">
        <f>IF(A20="(blank)"," ",IF(ISERROR(INDEX(GLCatPivot!A:B,$B20,2)),"",INDEX(GLCatPivot!A:B,$B20,2)))</f>
        <v>Financing Cost</v>
      </c>
      <c r="D20" s="91" t="str">
        <f t="shared" si="0"/>
        <v>16 - I</v>
      </c>
      <c r="E20" s="93">
        <v>13</v>
      </c>
      <c r="F20" s="94" t="str">
        <f t="shared" si="1"/>
        <v>Cost and Expenses</v>
      </c>
      <c r="I20" s="104" t="s">
        <v>287</v>
      </c>
      <c r="J20" s="105" t="s">
        <v>239</v>
      </c>
      <c r="K20" s="106"/>
      <c r="L20" s="269"/>
      <c r="M20" s="270"/>
      <c r="N20" s="271"/>
    </row>
    <row r="21" spans="1:23" s="90" customFormat="1" ht="11.25" customHeight="1" x14ac:dyDescent="0.2">
      <c r="A21" s="103" t="s">
        <v>278</v>
      </c>
      <c r="B21" s="91">
        <f>IF(ISNA(MATCH($A21,GLCatPivot!A:A,0)),65000,MATCH($A21,GLCatPivot!A:A,0))</f>
        <v>19</v>
      </c>
      <c r="C21" s="119" t="str">
        <f>IF(A21="(blank)"," ",IF(ISERROR(INDEX(GLCatPivot!A:B,$B21,2)),"",INDEX(GLCatPivot!A:B,$B21,2)))</f>
        <v>Extra Ordinary Expenses</v>
      </c>
      <c r="D21" s="91" t="str">
        <f t="shared" si="0"/>
        <v>17 - I</v>
      </c>
      <c r="E21" s="93">
        <v>13</v>
      </c>
      <c r="F21" s="94" t="str">
        <f t="shared" si="1"/>
        <v>Cost and Expenses</v>
      </c>
      <c r="I21" s="104" t="s">
        <v>288</v>
      </c>
      <c r="J21" s="105" t="s">
        <v>239</v>
      </c>
      <c r="K21" s="106"/>
      <c r="L21" s="269"/>
      <c r="M21" s="270"/>
      <c r="N21" s="271"/>
    </row>
    <row r="22" spans="1:23" s="90" customFormat="1" ht="11.25" customHeight="1" x14ac:dyDescent="0.2">
      <c r="A22" s="103" t="s">
        <v>355</v>
      </c>
      <c r="B22" s="91">
        <f>IF(ISNA(MATCH($A22,GLCatPivot!A:A,0)),65000,MATCH($A22,GLCatPivot!A:A,0))</f>
        <v>20</v>
      </c>
      <c r="C22" s="119" t="str">
        <f>IF(A22="(blank)"," ",IF(ISERROR(INDEX(GLCatPivot!A:B,$B22,2)),"",INDEX(GLCatPivot!A:B,$B22,2)))</f>
        <v>Capital loss</v>
      </c>
      <c r="D22" s="91" t="str">
        <f t="shared" si="0"/>
        <v>18 - I</v>
      </c>
      <c r="E22" s="93">
        <v>13</v>
      </c>
      <c r="F22" s="94" t="str">
        <f t="shared" si="1"/>
        <v>Cost and Expenses</v>
      </c>
      <c r="I22" s="104"/>
      <c r="J22" s="108"/>
      <c r="K22" s="106"/>
      <c r="L22" s="272"/>
      <c r="M22" s="273"/>
      <c r="N22" s="274"/>
    </row>
    <row r="23" spans="1:23" s="90" customFormat="1" ht="11.25" customHeight="1" x14ac:dyDescent="0.2">
      <c r="A23" s="103" t="s">
        <v>356</v>
      </c>
      <c r="B23" s="91">
        <f>IF(ISNA(MATCH($A23,GLCatPivot!A:A,0)),65000,MATCH($A23,GLCatPivot!A:A,0))</f>
        <v>21</v>
      </c>
      <c r="C23" s="119" t="str">
        <f>IF(A23="(blank)"," ",IF(ISERROR(INDEX(GLCatPivot!A:B,$B23,2)),"",INDEX(GLCatPivot!A:B,$B23,2)))</f>
        <v>Income Tax</v>
      </c>
      <c r="D23" s="91" t="str">
        <f t="shared" si="0"/>
        <v>19 - I</v>
      </c>
      <c r="E23" s="93">
        <v>13</v>
      </c>
      <c r="F23" s="94" t="str">
        <f t="shared" si="1"/>
        <v>Cost and Expenses</v>
      </c>
      <c r="K23" s="106"/>
      <c r="L23" s="59"/>
      <c r="M23" s="59"/>
      <c r="N23" s="59"/>
    </row>
    <row r="24" spans="1:23" x14ac:dyDescent="0.2">
      <c r="A24" s="103" t="s">
        <v>357</v>
      </c>
      <c r="B24" s="91">
        <f>IF(ISNA(MATCH($A24,GLCatPivot!A:A,0)),65000,MATCH($A24,GLCatPivot!A:A,0))</f>
        <v>22</v>
      </c>
      <c r="C24" s="119" t="str">
        <f>IF(A24="(blank)"," ",IF(ISERROR(INDEX(GLCatPivot!A:B,$B24,2)),"",INDEX(GLCatPivot!A:B,$B24,2)))</f>
        <v>Cash at bank</v>
      </c>
      <c r="D24" s="91" t="str">
        <f t="shared" si="0"/>
        <v>20 - B</v>
      </c>
      <c r="E24" s="93">
        <v>20</v>
      </c>
      <c r="F24" s="94" t="str">
        <f t="shared" si="1"/>
        <v>Current Assets</v>
      </c>
    </row>
    <row r="25" spans="1:23" x14ac:dyDescent="0.2">
      <c r="A25" s="103" t="s">
        <v>358</v>
      </c>
      <c r="B25" s="91">
        <f>IF(ISNA(MATCH($A25,GLCatPivot!A:A,0)),65000,MATCH($A25,GLCatPivot!A:A,0))</f>
        <v>23</v>
      </c>
      <c r="C25" s="119" t="str">
        <f>IF(A25="(blank)"," ",IF(ISERROR(INDEX(GLCatPivot!A:B,$B25,2)),"",INDEX(GLCatPivot!A:B,$B25,2)))</f>
        <v>Receivables</v>
      </c>
      <c r="D25" s="91" t="str">
        <f t="shared" si="0"/>
        <v>21 - B</v>
      </c>
      <c r="E25" s="93">
        <v>20</v>
      </c>
      <c r="F25" s="94" t="str">
        <f t="shared" si="1"/>
        <v>Current Assets</v>
      </c>
    </row>
    <row r="26" spans="1:23" x14ac:dyDescent="0.2">
      <c r="A26" s="103" t="s">
        <v>359</v>
      </c>
      <c r="B26" s="91">
        <f>IF(ISNA(MATCH($A26,GLCatPivot!A:A,0)),65000,MATCH($A26,GLCatPivot!A:A,0))</f>
        <v>24</v>
      </c>
      <c r="C26" s="119" t="str">
        <f>IF(A26="(blank)"," ",IF(ISERROR(INDEX(GLCatPivot!A:B,$B26,2)),"",INDEX(GLCatPivot!A:B,$B26,2)))</f>
        <v>Other</v>
      </c>
      <c r="D26" s="91" t="str">
        <f t="shared" si="0"/>
        <v>22 - B</v>
      </c>
      <c r="E26" s="93">
        <v>20</v>
      </c>
      <c r="F26" s="94" t="str">
        <f t="shared" si="1"/>
        <v>Current Assets</v>
      </c>
    </row>
    <row r="27" spans="1:23" x14ac:dyDescent="0.2">
      <c r="A27" s="103" t="s">
        <v>360</v>
      </c>
      <c r="B27" s="91">
        <f>IF(ISNA(MATCH($A27,GLCatPivot!A:A,0)),65000,MATCH($A27,GLCatPivot!A:A,0))</f>
        <v>25</v>
      </c>
      <c r="C27" s="119" t="str">
        <f>IF(A27="(blank)"," ",IF(ISERROR(INDEX(GLCatPivot!A:B,$B27,2)),"",INDEX(GLCatPivot!A:B,$B27,2)))</f>
        <v>Property Plant &amp; Equipment</v>
      </c>
      <c r="D27" s="91" t="str">
        <f t="shared" si="0"/>
        <v>23 - B</v>
      </c>
      <c r="E27" s="93">
        <v>24</v>
      </c>
      <c r="F27" s="94" t="str">
        <f t="shared" si="1"/>
        <v>Fixed Assets</v>
      </c>
    </row>
    <row r="28" spans="1:23" x14ac:dyDescent="0.2">
      <c r="A28" s="103" t="s">
        <v>361</v>
      </c>
      <c r="B28" s="91">
        <f>IF(ISNA(MATCH($A28,GLCatPivot!A:A,0)),65000,MATCH($A28,GLCatPivot!A:A,0))</f>
        <v>26</v>
      </c>
      <c r="C28" s="119" t="str">
        <f>IF(A28="(blank)"," ",IF(ISERROR(INDEX(GLCatPivot!A:B,$B28,2)),"",INDEX(GLCatPivot!A:B,$B28,2)))</f>
        <v>Intercompany</v>
      </c>
      <c r="D28" s="91" t="str">
        <f t="shared" si="0"/>
        <v>24 - B</v>
      </c>
      <c r="E28" s="93">
        <v>26</v>
      </c>
      <c r="F28" s="94" t="str">
        <f t="shared" si="1"/>
        <v>Other Assets</v>
      </c>
    </row>
    <row r="29" spans="1:23" x14ac:dyDescent="0.2">
      <c r="A29" s="103" t="s">
        <v>362</v>
      </c>
      <c r="B29" s="91">
        <f>IF(ISNA(MATCH($A29,GLCatPivot!A:A,0)),65000,MATCH($A29,GLCatPivot!A:A,0))</f>
        <v>27</v>
      </c>
      <c r="C29" s="119" t="str">
        <f>IF(A29="(blank)"," ",IF(ISERROR(INDEX(GLCatPivot!A:B,$B29,2)),"",INDEX(GLCatPivot!A:B,$B29,2)))</f>
        <v>Other</v>
      </c>
      <c r="D29" s="91" t="str">
        <f t="shared" si="0"/>
        <v>25 - B</v>
      </c>
      <c r="E29" s="93">
        <v>26</v>
      </c>
      <c r="F29" s="94" t="str">
        <f t="shared" si="1"/>
        <v>Other Assets</v>
      </c>
    </row>
    <row r="30" spans="1:23" x14ac:dyDescent="0.2">
      <c r="A30" s="103" t="s">
        <v>363</v>
      </c>
      <c r="B30" s="91">
        <f>IF(ISNA(MATCH($A30,GLCatPivot!A:A,0)),65000,MATCH($A30,GLCatPivot!A:A,0))</f>
        <v>28</v>
      </c>
      <c r="C30" s="119" t="str">
        <f>IF(A30="(blank)"," ",IF(ISERROR(INDEX(GLCatPivot!A:B,$B30,2)),"",INDEX(GLCatPivot!A:B,$B30,2)))</f>
        <v>Creditors &amp; Borrowings</v>
      </c>
      <c r="D30" s="91" t="str">
        <f t="shared" si="0"/>
        <v>26 - B</v>
      </c>
      <c r="E30" s="93">
        <v>28</v>
      </c>
      <c r="F30" s="94" t="str">
        <f t="shared" si="1"/>
        <v>Current Liabilities</v>
      </c>
    </row>
    <row r="31" spans="1:23" x14ac:dyDescent="0.2">
      <c r="A31" s="103" t="s">
        <v>364</v>
      </c>
      <c r="B31" s="91">
        <f>IF(ISNA(MATCH($A31,GLCatPivot!A:A,0)),65000,MATCH($A31,GLCatPivot!A:A,0))</f>
        <v>29</v>
      </c>
      <c r="C31" s="119" t="str">
        <f>IF(A31="(blank)"," ",IF(ISERROR(INDEX(GLCatPivot!A:B,$B31,2)),"",INDEX(GLCatPivot!A:B,$B31,2)))</f>
        <v>Provisions</v>
      </c>
      <c r="D31" s="91" t="str">
        <f t="shared" si="0"/>
        <v>27 - B</v>
      </c>
      <c r="E31" s="93">
        <v>28</v>
      </c>
      <c r="F31" s="94" t="str">
        <f t="shared" si="1"/>
        <v>Current Liabilities</v>
      </c>
    </row>
    <row r="32" spans="1:23" x14ac:dyDescent="0.2">
      <c r="A32" s="103" t="s">
        <v>365</v>
      </c>
      <c r="B32" s="91">
        <f>IF(ISNA(MATCH($A32,GLCatPivot!A:A,0)),65000,MATCH($A32,GLCatPivot!A:A,0))</f>
        <v>30</v>
      </c>
      <c r="C32" s="119" t="str">
        <f>IF(A32="(blank)"," ",IF(ISERROR(INDEX(GLCatPivot!A:B,$B32,2)),"",INDEX(GLCatPivot!A:B,$B32,2)))</f>
        <v>Other</v>
      </c>
      <c r="D32" s="91" t="str">
        <f t="shared" si="0"/>
        <v>28 - B</v>
      </c>
      <c r="E32" s="93">
        <v>28</v>
      </c>
      <c r="F32" s="94" t="str">
        <f t="shared" si="1"/>
        <v>Current Liabilities</v>
      </c>
    </row>
    <row r="33" spans="1:6" x14ac:dyDescent="0.2">
      <c r="A33" s="103" t="s">
        <v>366</v>
      </c>
      <c r="B33" s="91">
        <f>IF(ISNA(MATCH($A33,GLCatPivot!A:A,0)),65000,MATCH($A33,GLCatPivot!A:A,0))</f>
        <v>31</v>
      </c>
      <c r="C33" s="119" t="str">
        <f>IF(A33="(blank)"," ",IF(ISERROR(INDEX(GLCatPivot!A:B,$B33,2)),"",INDEX(GLCatPivot!A:B,$B33,2)))</f>
        <v>Creditors &amp; Borrowings</v>
      </c>
      <c r="D33" s="91" t="str">
        <f t="shared" si="0"/>
        <v>29 - B</v>
      </c>
      <c r="E33" s="93">
        <v>28</v>
      </c>
      <c r="F33" s="94" t="str">
        <f t="shared" si="1"/>
        <v>Current Liabilities</v>
      </c>
    </row>
    <row r="34" spans="1:6" x14ac:dyDescent="0.2">
      <c r="A34" s="103" t="s">
        <v>367</v>
      </c>
      <c r="B34" s="91">
        <f>IF(ISNA(MATCH($A34,GLCatPivot!A:A,0)),65000,MATCH($A34,GLCatPivot!A:A,0))</f>
        <v>32</v>
      </c>
      <c r="C34" s="119" t="str">
        <f>IF(A34="(blank)"," ",IF(ISERROR(INDEX(GLCatPivot!A:B,$B34,2)),"",INDEX(GLCatPivot!A:B,$B34,2)))</f>
        <v>Intercompany</v>
      </c>
      <c r="D34" s="91" t="str">
        <f t="shared" si="0"/>
        <v>30 - B</v>
      </c>
      <c r="E34" s="93">
        <v>28</v>
      </c>
      <c r="F34" s="94" t="str">
        <f t="shared" si="1"/>
        <v>Current Liabilities</v>
      </c>
    </row>
    <row r="35" spans="1:6" x14ac:dyDescent="0.2">
      <c r="A35" s="103" t="s">
        <v>368</v>
      </c>
      <c r="B35" s="91">
        <f>IF(ISNA(MATCH($A35,GLCatPivot!A:A,0)),65000,MATCH($A35,GLCatPivot!A:A,0))</f>
        <v>33</v>
      </c>
      <c r="C35" s="119" t="str">
        <f>IF(A35="(blank)"," ",IF(ISERROR(INDEX(GLCatPivot!A:B,$B35,2)),"",INDEX(GLCatPivot!A:B,$B35,2)))</f>
        <v>Other</v>
      </c>
      <c r="D35" s="91" t="str">
        <f t="shared" si="0"/>
        <v>31 - B</v>
      </c>
      <c r="E35" s="93">
        <v>28</v>
      </c>
      <c r="F35" s="94" t="str">
        <f t="shared" si="1"/>
        <v>Current Liabilities</v>
      </c>
    </row>
    <row r="36" spans="1:6" x14ac:dyDescent="0.2">
      <c r="A36" s="103" t="s">
        <v>369</v>
      </c>
      <c r="B36" s="91">
        <f>IF(ISNA(MATCH($A36,GLCatPivot!A:A,0)),65000,MATCH($A36,GLCatPivot!A:A,0))</f>
        <v>34</v>
      </c>
      <c r="C36" s="119" t="str">
        <f>IF(A36="(blank)"," ",IF(ISERROR(INDEX(GLCatPivot!A:B,$B36,2)),"",INDEX(GLCatPivot!A:B,$B36,2)))</f>
        <v>Equity</v>
      </c>
      <c r="D36" s="91" t="str">
        <f t="shared" si="0"/>
        <v>32 - B</v>
      </c>
      <c r="E36" s="93">
        <v>36</v>
      </c>
      <c r="F36" s="94" t="str">
        <f t="shared" si="1"/>
        <v>Shareholders Equity</v>
      </c>
    </row>
  </sheetData>
  <mergeCells count="7">
    <mergeCell ref="L18:N22"/>
    <mergeCell ref="L8:N15"/>
    <mergeCell ref="A1:C1"/>
    <mergeCell ref="I2:J2"/>
    <mergeCell ref="E1:F1"/>
    <mergeCell ref="I1:J1"/>
    <mergeCell ref="L5:N6"/>
  </mergeCells>
  <phoneticPr fontId="0" type="noConversion"/>
  <conditionalFormatting sqref="E2 E4">
    <cfRule type="expression" dxfId="1" priority="3" stopIfTrue="1">
      <formula>IF(AND(C2&lt;&gt;" ", E2=""),1,0)</formula>
    </cfRule>
  </conditionalFormatting>
  <conditionalFormatting sqref="E5:E36">
    <cfRule type="expression" dxfId="0" priority="2" stopIfTrue="1">
      <formula>IF(AND(C5&lt;&gt;" ", E5=""),1,0)</formula>
    </cfRule>
  </conditionalFormatting>
  <dataValidations count="2">
    <dataValidation type="list" allowBlank="1" showInputMessage="1" showErrorMessage="1" errorTitle="Incorrect Account Group Code" error="Please select an Account Group Code from the drop-down list" promptTitle="Unallocated" sqref="H4" xr:uid="{00000000-0002-0000-0600-000000000000}">
      <formula1>$I$14:$I$20</formula1>
    </dataValidation>
    <dataValidation type="list" allowBlank="1" showInputMessage="1" showErrorMessage="1" errorTitle="Incorrect Account Group Code" error="Please select an Sage Accpac Intelligence GL Cat Code from the drop-down list_x000a__x000a_Please press Cancel and try again" sqref="E2 E4:E36" xr:uid="{00000000-0002-0000-0600-000001000000}">
      <formula1>$U$3:$U$18</formula1>
    </dataValidation>
  </dataValidations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A1:BV697"/>
  <sheetViews>
    <sheetView showZeros="0" zoomScale="75" workbookViewId="0">
      <pane xSplit="1" ySplit="8" topLeftCell="B84" activePane="bottomRight" state="frozen"/>
      <selection pane="topRight" activeCell="B1" sqref="B1"/>
      <selection pane="bottomLeft" activeCell="A9" sqref="A9"/>
      <selection pane="bottomRight"/>
    </sheetView>
  </sheetViews>
  <sheetFormatPr defaultRowHeight="12.75" x14ac:dyDescent="0.2"/>
  <cols>
    <col min="1" max="1" width="12.140625" style="11" customWidth="1"/>
    <col min="2" max="13" width="8.5703125" style="11" customWidth="1"/>
    <col min="14" max="14" width="36.85546875" bestFit="1" customWidth="1"/>
    <col min="15" max="15" width="4.5703125" customWidth="1"/>
    <col min="16" max="16" width="6" customWidth="1"/>
    <col min="17" max="19" width="5.42578125" customWidth="1"/>
    <col min="20" max="20" width="13.5703125" style="14" customWidth="1"/>
    <col min="21" max="21" width="11.140625" style="35" customWidth="1"/>
    <col min="22" max="22" width="9.140625" style="16" customWidth="1"/>
    <col min="23" max="23" width="11.140625" style="16" customWidth="1"/>
    <col min="24" max="24" width="10.5703125" style="35" customWidth="1"/>
    <col min="25" max="25" width="9.140625" style="16" customWidth="1"/>
    <col min="26" max="26" width="11.5703125" style="16" customWidth="1"/>
    <col min="27" max="27" width="11.5703125" style="35" customWidth="1"/>
    <col min="28" max="28" width="9.140625" style="16" customWidth="1"/>
    <col min="29" max="29" width="11.5703125" style="16" customWidth="1"/>
    <col min="30" max="30" width="9.140625" style="35" customWidth="1"/>
    <col min="31" max="32" width="9.140625" style="16" customWidth="1"/>
    <col min="33" max="33" width="9.140625" style="35" customWidth="1"/>
    <col min="34" max="35" width="9.140625" style="16" customWidth="1"/>
    <col min="36" max="36" width="9.140625" style="35" customWidth="1"/>
    <col min="37" max="38" width="9.140625" style="16" customWidth="1"/>
    <col min="39" max="39" width="9.140625" style="35" customWidth="1"/>
    <col min="40" max="41" width="9.140625" style="16" customWidth="1"/>
    <col min="42" max="42" width="9.140625" style="35" customWidth="1"/>
    <col min="43" max="44" width="9.140625" style="16" customWidth="1"/>
    <col min="45" max="45" width="9.140625" style="35" customWidth="1"/>
    <col min="46" max="47" width="9.140625" style="16" customWidth="1"/>
    <col min="48" max="48" width="9.140625" style="35" customWidth="1"/>
    <col min="49" max="50" width="9.140625" style="16" customWidth="1"/>
    <col min="51" max="51" width="9.140625" style="35" customWidth="1"/>
    <col min="52" max="53" width="9.140625" style="16" customWidth="1"/>
    <col min="54" max="54" width="9.140625" style="35" customWidth="1"/>
    <col min="55" max="56" width="9.140625" style="16" customWidth="1"/>
    <col min="57" max="57" width="10.85546875" style="35" bestFit="1" customWidth="1"/>
    <col min="58" max="58" width="10.85546875" style="16" bestFit="1" customWidth="1"/>
    <col min="59" max="59" width="10.85546875" style="179" bestFit="1" customWidth="1"/>
    <col min="60" max="60" width="11.140625" customWidth="1"/>
    <col min="61" max="61" width="10.42578125" customWidth="1"/>
    <col min="62" max="62" width="11" customWidth="1"/>
    <col min="63" max="63" width="16.85546875" style="3" bestFit="1" customWidth="1"/>
    <col min="64" max="67" width="10.28515625" style="3" bestFit="1" customWidth="1"/>
    <col min="68" max="68" width="9.140625" style="3"/>
    <col min="69" max="70" width="10.28515625" style="3" bestFit="1" customWidth="1"/>
    <col min="71" max="71" width="10.28515625" style="21" bestFit="1" customWidth="1"/>
    <col min="72" max="72" width="10.28515625" style="3" bestFit="1" customWidth="1"/>
    <col min="73" max="16384" width="9.140625" style="3"/>
  </cols>
  <sheetData>
    <row r="1" spans="1:74" s="10" customFormat="1" x14ac:dyDescent="0.2">
      <c r="A1" s="2" t="s">
        <v>8912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149">
        <f>IF(LEN(N2)=1,"0"&amp;""&amp;N2,N2)</f>
        <v>12</v>
      </c>
      <c r="O1" s="54"/>
      <c r="P1" s="54"/>
      <c r="Q1" s="4"/>
      <c r="R1" s="4"/>
      <c r="S1" s="4"/>
      <c r="T1" s="5" t="str">
        <f>VLOOKUP(T$4,Date_Lup!$E:$F,2,0)</f>
        <v>Jan 20</v>
      </c>
      <c r="U1" s="5" t="str">
        <f>VLOOKUP(U$4,Date_Lup!$E:$F,2,0)</f>
        <v>Jan 20</v>
      </c>
      <c r="V1" s="5" t="str">
        <f>VLOOKUP(V$4,Date_Lup!$E:$F,2,0)</f>
        <v>Jan 20</v>
      </c>
      <c r="W1" s="5" t="str">
        <f>VLOOKUP(W$4,Date_Lup!$E:$F,2,0)</f>
        <v>Jan 20</v>
      </c>
      <c r="X1" s="5" t="str">
        <f>VLOOKUP(X$4,Date_Lup!$E:$F,2,0)</f>
        <v>Feb 20</v>
      </c>
      <c r="Y1" s="5" t="str">
        <f>VLOOKUP(Y$4,Date_Lup!$E:$F,2,0)</f>
        <v>Feb 20</v>
      </c>
      <c r="Z1" s="5" t="str">
        <f>VLOOKUP(Z$4,Date_Lup!$E:$F,2,0)</f>
        <v>Feb 20</v>
      </c>
      <c r="AA1" s="5" t="str">
        <f>VLOOKUP(AA$4,Date_Lup!$E:$F,2,0)</f>
        <v>Mar 20</v>
      </c>
      <c r="AB1" s="5" t="str">
        <f>VLOOKUP(AB$4,Date_Lup!$E:$F,2,0)</f>
        <v>Mar 20</v>
      </c>
      <c r="AC1" s="5" t="str">
        <f>VLOOKUP(AC$4,Date_Lup!$E:$F,2,0)</f>
        <v>Mar 20</v>
      </c>
      <c r="AD1" s="5" t="str">
        <f>VLOOKUP(AD$4,Date_Lup!$E:$F,2,0)</f>
        <v>Apr 20</v>
      </c>
      <c r="AE1" s="5" t="str">
        <f>VLOOKUP(AE$4,Date_Lup!$E:$F,2,0)</f>
        <v>Apr 20</v>
      </c>
      <c r="AF1" s="5" t="str">
        <f>VLOOKUP(AF$4,Date_Lup!$E:$F,2,0)</f>
        <v>Apr 20</v>
      </c>
      <c r="AG1" s="5" t="str">
        <f>VLOOKUP(AG$4,Date_Lup!$E:$F,2,0)</f>
        <v>May 20</v>
      </c>
      <c r="AH1" s="5" t="str">
        <f>VLOOKUP(AH$4,Date_Lup!$E:$F,2,0)</f>
        <v>May 20</v>
      </c>
      <c r="AI1" s="5" t="str">
        <f>VLOOKUP(AI$4,Date_Lup!$E:$F,2,0)</f>
        <v>May 20</v>
      </c>
      <c r="AJ1" s="5" t="str">
        <f>VLOOKUP(AJ$4,Date_Lup!$E:$F,2,0)</f>
        <v>Jun 20</v>
      </c>
      <c r="AK1" s="5" t="str">
        <f>VLOOKUP(AK$4,Date_Lup!$E:$F,2,0)</f>
        <v>Jun 20</v>
      </c>
      <c r="AL1" s="5" t="str">
        <f>VLOOKUP(AL$4,Date_Lup!$E:$F,2,0)</f>
        <v>Jun 20</v>
      </c>
      <c r="AM1" s="5" t="str">
        <f>VLOOKUP(AM$4,Date_Lup!$E:$F,2,0)</f>
        <v>Jul 20</v>
      </c>
      <c r="AN1" s="5" t="str">
        <f>VLOOKUP(AN$4,Date_Lup!$E:$F,2,0)</f>
        <v>Jul 20</v>
      </c>
      <c r="AO1" s="5" t="str">
        <f>VLOOKUP(AO$4,Date_Lup!$E:$F,2,0)</f>
        <v>Jul 20</v>
      </c>
      <c r="AP1" s="5" t="str">
        <f>VLOOKUP(AP$4,Date_Lup!$E:$F,2,0)</f>
        <v>Aug 20</v>
      </c>
      <c r="AQ1" s="5" t="str">
        <f>VLOOKUP(AQ$4,Date_Lup!$E:$F,2,0)</f>
        <v>Aug 20</v>
      </c>
      <c r="AR1" s="5" t="str">
        <f>VLOOKUP(AR$4,Date_Lup!$E:$F,2,0)</f>
        <v>Aug 20</v>
      </c>
      <c r="AS1" s="5" t="str">
        <f>VLOOKUP(AS$4,Date_Lup!$E:$F,2,0)</f>
        <v>Sep 20</v>
      </c>
      <c r="AT1" s="5" t="str">
        <f>VLOOKUP(AT$4,Date_Lup!$E:$F,2,0)</f>
        <v>Sep 20</v>
      </c>
      <c r="AU1" s="5" t="str">
        <f>VLOOKUP(AU$4,Date_Lup!$E:$F,2,0)</f>
        <v>Sep 20</v>
      </c>
      <c r="AV1" s="5" t="str">
        <f>VLOOKUP(AV$4,Date_Lup!$E:$F,2,0)</f>
        <v>Oct 20</v>
      </c>
      <c r="AW1" s="5" t="str">
        <f>VLOOKUP(AW$4,Date_Lup!$E:$F,2,0)</f>
        <v>Oct 20</v>
      </c>
      <c r="AX1" s="5" t="str">
        <f>VLOOKUP(AX$4,Date_Lup!$E:$F,2,0)</f>
        <v>Oct 20</v>
      </c>
      <c r="AY1" s="5" t="str">
        <f>VLOOKUP(AY$4,Date_Lup!$E:$F,2,0)</f>
        <v>Nov 20</v>
      </c>
      <c r="AZ1" s="5" t="str">
        <f>VLOOKUP(AZ$4,Date_Lup!$E:$F,2,0)</f>
        <v>Nov 20</v>
      </c>
      <c r="BA1" s="5" t="str">
        <f>VLOOKUP(BA$4,Date_Lup!$E:$F,2,0)</f>
        <v>Nov 20</v>
      </c>
      <c r="BB1" s="5" t="str">
        <f>VLOOKUP(BB$4,Date_Lup!$E:$F,2,0)</f>
        <v>Dec 20</v>
      </c>
      <c r="BC1" s="5" t="str">
        <f>VLOOKUP(BC$4,Date_Lup!$E:$F,2,0)</f>
        <v>Dec 20</v>
      </c>
      <c r="BD1" s="5" t="str">
        <f>VLOOKUP(BD$4,Date_Lup!$E:$F,2,0)</f>
        <v>Dec 20</v>
      </c>
      <c r="BE1" s="6" t="s">
        <v>111</v>
      </c>
      <c r="BF1" s="7" t="s">
        <v>111</v>
      </c>
      <c r="BG1" s="176" t="s">
        <v>111</v>
      </c>
      <c r="BH1" s="9" t="s">
        <v>112</v>
      </c>
      <c r="BI1" s="9" t="s">
        <v>112</v>
      </c>
      <c r="BJ1" s="9" t="s">
        <v>112</v>
      </c>
      <c r="BK1" s="50" t="s">
        <v>184</v>
      </c>
      <c r="BL1" s="50">
        <f>VLOOKUP(12,Date_Lup!$E:$G,3,0)</f>
        <v>2019</v>
      </c>
      <c r="BM1" s="10">
        <f>Date_Lup!I13</f>
        <v>2018</v>
      </c>
      <c r="BN1" s="10">
        <f>Date_Lup!J13</f>
        <v>2017</v>
      </c>
      <c r="BO1" s="52">
        <f>Date_Lup!K13</f>
        <v>2016</v>
      </c>
      <c r="BP1" s="81" t="s">
        <v>185</v>
      </c>
      <c r="BQ1" s="150" t="s">
        <v>327</v>
      </c>
      <c r="BR1" s="150" t="s">
        <v>328</v>
      </c>
      <c r="BS1" s="150" t="s">
        <v>329</v>
      </c>
      <c r="BT1" s="150" t="s">
        <v>330</v>
      </c>
      <c r="BU1" s="172" t="s">
        <v>378</v>
      </c>
      <c r="BV1" s="205" t="s">
        <v>1661</v>
      </c>
    </row>
    <row r="2" spans="1:74" ht="14.25" x14ac:dyDescent="0.2">
      <c r="N2" s="82">
        <f>IF(ISNA(VLOOKUP(SelectedDate,Date_Lup!$D$2:$F$13,2,0)),12,VLOOKUP(SelectedDate,Date_Lup!$D$2:$F$13,2,0))</f>
        <v>12</v>
      </c>
      <c r="O2" s="82" t="s">
        <v>207</v>
      </c>
      <c r="P2" s="82" t="s">
        <v>208</v>
      </c>
      <c r="Q2" s="13" t="s">
        <v>113</v>
      </c>
      <c r="R2" s="13" t="s">
        <v>205</v>
      </c>
      <c r="S2" s="13" t="s">
        <v>206</v>
      </c>
      <c r="T2" s="14" t="s">
        <v>114</v>
      </c>
      <c r="U2" s="15" t="s">
        <v>25</v>
      </c>
      <c r="V2" s="16" t="s">
        <v>26</v>
      </c>
      <c r="W2" s="17" t="s">
        <v>27</v>
      </c>
      <c r="X2" s="15" t="s">
        <v>25</v>
      </c>
      <c r="Y2" s="16" t="s">
        <v>26</v>
      </c>
      <c r="Z2" s="17" t="s">
        <v>27</v>
      </c>
      <c r="AA2" s="15" t="s">
        <v>25</v>
      </c>
      <c r="AB2" s="16" t="s">
        <v>26</v>
      </c>
      <c r="AC2" s="17" t="s">
        <v>27</v>
      </c>
      <c r="AD2" s="15" t="s">
        <v>25</v>
      </c>
      <c r="AE2" s="16" t="s">
        <v>26</v>
      </c>
      <c r="AF2" s="17" t="s">
        <v>27</v>
      </c>
      <c r="AG2" s="15" t="s">
        <v>25</v>
      </c>
      <c r="AH2" s="16" t="s">
        <v>26</v>
      </c>
      <c r="AI2" s="17" t="s">
        <v>27</v>
      </c>
      <c r="AJ2" s="15" t="s">
        <v>25</v>
      </c>
      <c r="AK2" s="16" t="s">
        <v>26</v>
      </c>
      <c r="AL2" s="17" t="s">
        <v>27</v>
      </c>
      <c r="AM2" s="15" t="s">
        <v>25</v>
      </c>
      <c r="AN2" s="16" t="s">
        <v>26</v>
      </c>
      <c r="AO2" s="17" t="s">
        <v>27</v>
      </c>
      <c r="AP2" s="15" t="s">
        <v>25</v>
      </c>
      <c r="AQ2" s="16" t="s">
        <v>26</v>
      </c>
      <c r="AR2" s="17" t="s">
        <v>27</v>
      </c>
      <c r="AS2" s="15" t="s">
        <v>25</v>
      </c>
      <c r="AT2" s="16" t="s">
        <v>26</v>
      </c>
      <c r="AU2" s="17" t="s">
        <v>27</v>
      </c>
      <c r="AV2" s="15" t="s">
        <v>25</v>
      </c>
      <c r="AW2" s="16" t="s">
        <v>26</v>
      </c>
      <c r="AX2" s="17" t="s">
        <v>27</v>
      </c>
      <c r="AY2" s="15" t="s">
        <v>25</v>
      </c>
      <c r="AZ2" s="16" t="s">
        <v>26</v>
      </c>
      <c r="BA2" s="17" t="s">
        <v>27</v>
      </c>
      <c r="BB2" s="15" t="s">
        <v>25</v>
      </c>
      <c r="BC2" s="16" t="s">
        <v>26</v>
      </c>
      <c r="BD2" s="17" t="s">
        <v>27</v>
      </c>
      <c r="BE2" s="18" t="s">
        <v>25</v>
      </c>
      <c r="BF2" s="19" t="s">
        <v>26</v>
      </c>
      <c r="BG2" s="177" t="s">
        <v>27</v>
      </c>
      <c r="BH2" s="18" t="s">
        <v>25</v>
      </c>
      <c r="BI2" s="20" t="s">
        <v>26</v>
      </c>
      <c r="BJ2" s="8" t="s">
        <v>27</v>
      </c>
      <c r="BK2" s="51" t="s">
        <v>112</v>
      </c>
      <c r="BL2" s="51" t="s">
        <v>112</v>
      </c>
      <c r="BM2" s="51" t="s">
        <v>112</v>
      </c>
      <c r="BN2" s="3" t="s">
        <v>112</v>
      </c>
      <c r="BO2" s="53" t="s">
        <v>112</v>
      </c>
      <c r="BP2" s="81" t="s">
        <v>27</v>
      </c>
      <c r="BQ2" s="151" t="s">
        <v>25</v>
      </c>
      <c r="BR2" s="151" t="s">
        <v>25</v>
      </c>
      <c r="BS2" s="151" t="s">
        <v>25</v>
      </c>
      <c r="BT2" s="151" t="s">
        <v>25</v>
      </c>
      <c r="BU2" s="151"/>
    </row>
    <row r="3" spans="1:74" s="28" customFormat="1" x14ac:dyDescent="0.2">
      <c r="A3" s="12"/>
      <c r="B3" s="12"/>
      <c r="C3" s="12"/>
      <c r="D3" s="12" t="s">
        <v>131</v>
      </c>
      <c r="E3" s="12" t="s">
        <v>131</v>
      </c>
      <c r="F3" s="12" t="s">
        <v>131</v>
      </c>
      <c r="G3" s="12" t="s">
        <v>131</v>
      </c>
      <c r="H3" s="12" t="s">
        <v>131</v>
      </c>
      <c r="I3" s="12" t="s">
        <v>131</v>
      </c>
      <c r="J3" s="12" t="s">
        <v>131</v>
      </c>
      <c r="K3" s="12" t="s">
        <v>131</v>
      </c>
      <c r="L3" s="12" t="s">
        <v>131</v>
      </c>
      <c r="M3" s="12" t="s">
        <v>131</v>
      </c>
      <c r="N3" s="22">
        <v>1</v>
      </c>
      <c r="O3" s="22"/>
      <c r="P3" s="22"/>
      <c r="Q3" s="22">
        <v>1</v>
      </c>
      <c r="R3" s="22"/>
      <c r="S3" s="22"/>
      <c r="T3" s="23">
        <v>1</v>
      </c>
      <c r="U3" s="24">
        <f t="shared" ref="U3:BD3" si="0">IF(U$4&lt;=$N$2,1,0)</f>
        <v>1</v>
      </c>
      <c r="V3" s="24">
        <f t="shared" si="0"/>
        <v>1</v>
      </c>
      <c r="W3" s="24">
        <f t="shared" si="0"/>
        <v>1</v>
      </c>
      <c r="X3" s="24">
        <f t="shared" si="0"/>
        <v>1</v>
      </c>
      <c r="Y3" s="24">
        <f t="shared" si="0"/>
        <v>1</v>
      </c>
      <c r="Z3" s="24">
        <f t="shared" si="0"/>
        <v>1</v>
      </c>
      <c r="AA3" s="24">
        <f t="shared" si="0"/>
        <v>1</v>
      </c>
      <c r="AB3" s="24">
        <f t="shared" si="0"/>
        <v>1</v>
      </c>
      <c r="AC3" s="24">
        <f t="shared" si="0"/>
        <v>1</v>
      </c>
      <c r="AD3" s="24">
        <f t="shared" si="0"/>
        <v>1</v>
      </c>
      <c r="AE3" s="24">
        <f t="shared" si="0"/>
        <v>1</v>
      </c>
      <c r="AF3" s="24">
        <f t="shared" si="0"/>
        <v>1</v>
      </c>
      <c r="AG3" s="24">
        <f t="shared" si="0"/>
        <v>1</v>
      </c>
      <c r="AH3" s="24">
        <f t="shared" si="0"/>
        <v>1</v>
      </c>
      <c r="AI3" s="24">
        <f t="shared" si="0"/>
        <v>1</v>
      </c>
      <c r="AJ3" s="24">
        <f t="shared" si="0"/>
        <v>1</v>
      </c>
      <c r="AK3" s="24">
        <f t="shared" si="0"/>
        <v>1</v>
      </c>
      <c r="AL3" s="24">
        <f t="shared" si="0"/>
        <v>1</v>
      </c>
      <c r="AM3" s="24">
        <f t="shared" si="0"/>
        <v>1</v>
      </c>
      <c r="AN3" s="24">
        <f t="shared" si="0"/>
        <v>1</v>
      </c>
      <c r="AO3" s="24">
        <f t="shared" si="0"/>
        <v>1</v>
      </c>
      <c r="AP3" s="24">
        <f t="shared" si="0"/>
        <v>1</v>
      </c>
      <c r="AQ3" s="24">
        <f t="shared" si="0"/>
        <v>1</v>
      </c>
      <c r="AR3" s="24">
        <f t="shared" si="0"/>
        <v>1</v>
      </c>
      <c r="AS3" s="24">
        <f t="shared" si="0"/>
        <v>1</v>
      </c>
      <c r="AT3" s="24">
        <f t="shared" si="0"/>
        <v>1</v>
      </c>
      <c r="AU3" s="24">
        <f t="shared" si="0"/>
        <v>1</v>
      </c>
      <c r="AV3" s="24">
        <f t="shared" si="0"/>
        <v>1</v>
      </c>
      <c r="AW3" s="24">
        <f t="shared" si="0"/>
        <v>1</v>
      </c>
      <c r="AX3" s="24">
        <f t="shared" si="0"/>
        <v>1</v>
      </c>
      <c r="AY3" s="24">
        <f t="shared" si="0"/>
        <v>1</v>
      </c>
      <c r="AZ3" s="24">
        <f t="shared" si="0"/>
        <v>1</v>
      </c>
      <c r="BA3" s="24">
        <f t="shared" si="0"/>
        <v>1</v>
      </c>
      <c r="BB3" s="24">
        <f t="shared" si="0"/>
        <v>1</v>
      </c>
      <c r="BC3" s="24">
        <f t="shared" si="0"/>
        <v>1</v>
      </c>
      <c r="BD3" s="24">
        <f t="shared" si="0"/>
        <v>1</v>
      </c>
      <c r="BE3" s="25">
        <v>1</v>
      </c>
      <c r="BF3" s="24">
        <v>1</v>
      </c>
      <c r="BG3" s="178">
        <v>1</v>
      </c>
      <c r="BH3" s="25">
        <v>1</v>
      </c>
      <c r="BI3" s="27">
        <v>1</v>
      </c>
      <c r="BJ3" s="27">
        <v>1</v>
      </c>
      <c r="BK3" s="25">
        <v>1</v>
      </c>
      <c r="BL3" s="25">
        <v>1</v>
      </c>
      <c r="BM3" s="25">
        <v>1</v>
      </c>
      <c r="BN3" s="27">
        <v>1</v>
      </c>
      <c r="BO3" s="26">
        <v>1</v>
      </c>
      <c r="BP3" s="79">
        <v>1</v>
      </c>
      <c r="BQ3" s="79">
        <v>1</v>
      </c>
      <c r="BR3" s="79">
        <v>1</v>
      </c>
      <c r="BS3" s="79">
        <v>1</v>
      </c>
      <c r="BT3" s="79">
        <v>1</v>
      </c>
      <c r="BU3" s="79"/>
    </row>
    <row r="4" spans="1:74" x14ac:dyDescent="0.2">
      <c r="N4" s="29" t="s">
        <v>28</v>
      </c>
      <c r="O4" s="29"/>
      <c r="P4" s="29"/>
      <c r="Q4" s="29"/>
      <c r="R4" s="29"/>
      <c r="S4" s="29"/>
      <c r="T4" s="14">
        <v>1</v>
      </c>
      <c r="U4" s="15">
        <v>1</v>
      </c>
      <c r="V4" s="16">
        <v>1</v>
      </c>
      <c r="W4" s="17">
        <v>1</v>
      </c>
      <c r="X4" s="15">
        <v>2</v>
      </c>
      <c r="Y4" s="16">
        <v>2</v>
      </c>
      <c r="Z4" s="17">
        <v>2</v>
      </c>
      <c r="AA4" s="15">
        <v>3</v>
      </c>
      <c r="AB4" s="16">
        <v>3</v>
      </c>
      <c r="AC4" s="17">
        <v>3</v>
      </c>
      <c r="AD4" s="15">
        <v>4</v>
      </c>
      <c r="AE4" s="16">
        <v>4</v>
      </c>
      <c r="AF4" s="17">
        <v>4</v>
      </c>
      <c r="AG4" s="15">
        <v>5</v>
      </c>
      <c r="AH4" s="16">
        <v>5</v>
      </c>
      <c r="AI4" s="17">
        <v>5</v>
      </c>
      <c r="AJ4" s="15">
        <v>6</v>
      </c>
      <c r="AK4" s="16">
        <v>6</v>
      </c>
      <c r="AL4" s="17">
        <v>6</v>
      </c>
      <c r="AM4" s="15">
        <v>7</v>
      </c>
      <c r="AN4" s="16">
        <v>7</v>
      </c>
      <c r="AO4" s="17">
        <v>7</v>
      </c>
      <c r="AP4" s="15">
        <v>8</v>
      </c>
      <c r="AQ4" s="16">
        <v>8</v>
      </c>
      <c r="AR4" s="17">
        <v>8</v>
      </c>
      <c r="AS4" s="15">
        <v>9</v>
      </c>
      <c r="AT4" s="16">
        <v>9</v>
      </c>
      <c r="AU4" s="17">
        <v>9</v>
      </c>
      <c r="AV4" s="15">
        <v>10</v>
      </c>
      <c r="AW4" s="16">
        <v>10</v>
      </c>
      <c r="AX4" s="17">
        <v>10</v>
      </c>
      <c r="AY4" s="15">
        <v>11</v>
      </c>
      <c r="AZ4" s="16">
        <v>11</v>
      </c>
      <c r="BA4" s="17">
        <v>11</v>
      </c>
      <c r="BB4" s="15">
        <v>12</v>
      </c>
      <c r="BC4" s="16">
        <v>12</v>
      </c>
      <c r="BD4" s="17">
        <v>12</v>
      </c>
      <c r="BE4" s="18">
        <f>$N$2</f>
        <v>12</v>
      </c>
      <c r="BF4" s="15">
        <f>$N$2</f>
        <v>12</v>
      </c>
      <c r="BG4" s="177">
        <f>$N$2</f>
        <v>12</v>
      </c>
      <c r="BH4" s="18" t="s">
        <v>29</v>
      </c>
      <c r="BI4" s="20" t="s">
        <v>29</v>
      </c>
      <c r="BJ4" s="8" t="s">
        <v>29</v>
      </c>
      <c r="BK4" s="51">
        <v>12</v>
      </c>
      <c r="BL4" s="51">
        <v>12</v>
      </c>
      <c r="BM4" s="51">
        <v>12</v>
      </c>
      <c r="BN4" s="3">
        <v>12</v>
      </c>
      <c r="BO4" s="53">
        <v>12</v>
      </c>
      <c r="BP4" s="80">
        <v>12</v>
      </c>
    </row>
    <row r="5" spans="1:74" ht="12.75" customHeight="1" x14ac:dyDescent="0.2">
      <c r="D5" s="11" t="s">
        <v>10</v>
      </c>
      <c r="E5" s="11" t="s">
        <v>12</v>
      </c>
      <c r="F5" s="11" t="s">
        <v>13</v>
      </c>
      <c r="G5" s="11" t="s">
        <v>124</v>
      </c>
      <c r="H5" s="11" t="s">
        <v>125</v>
      </c>
      <c r="I5" s="11" t="s">
        <v>126</v>
      </c>
      <c r="J5" s="11" t="s">
        <v>14</v>
      </c>
      <c r="K5" s="11" t="s">
        <v>15</v>
      </c>
      <c r="L5" s="11" t="s">
        <v>16</v>
      </c>
      <c r="M5" s="11" t="s">
        <v>278</v>
      </c>
      <c r="N5" s="30">
        <v>2</v>
      </c>
      <c r="O5" s="30">
        <v>4</v>
      </c>
      <c r="P5" s="30">
        <v>5</v>
      </c>
      <c r="Q5" s="31">
        <v>6</v>
      </c>
      <c r="R5" s="31"/>
      <c r="S5" s="31"/>
      <c r="T5" s="15">
        <v>20</v>
      </c>
      <c r="U5" s="15">
        <v>21</v>
      </c>
      <c r="V5" s="16">
        <v>34</v>
      </c>
      <c r="W5" s="17">
        <v>47</v>
      </c>
      <c r="X5" s="15">
        <f t="shared" ref="X5:BD5" si="1">U5+1</f>
        <v>22</v>
      </c>
      <c r="Y5" s="19">
        <f t="shared" si="1"/>
        <v>35</v>
      </c>
      <c r="Z5" s="17">
        <f t="shared" si="1"/>
        <v>48</v>
      </c>
      <c r="AA5" s="15">
        <f t="shared" si="1"/>
        <v>23</v>
      </c>
      <c r="AB5" s="19">
        <f t="shared" si="1"/>
        <v>36</v>
      </c>
      <c r="AC5" s="17">
        <f t="shared" si="1"/>
        <v>49</v>
      </c>
      <c r="AD5" s="15">
        <f t="shared" si="1"/>
        <v>24</v>
      </c>
      <c r="AE5" s="19">
        <f t="shared" si="1"/>
        <v>37</v>
      </c>
      <c r="AF5" s="17">
        <f t="shared" si="1"/>
        <v>50</v>
      </c>
      <c r="AG5" s="15">
        <f t="shared" si="1"/>
        <v>25</v>
      </c>
      <c r="AH5" s="19">
        <f t="shared" si="1"/>
        <v>38</v>
      </c>
      <c r="AI5" s="17">
        <f t="shared" si="1"/>
        <v>51</v>
      </c>
      <c r="AJ5" s="15">
        <f t="shared" si="1"/>
        <v>26</v>
      </c>
      <c r="AK5" s="19">
        <f t="shared" si="1"/>
        <v>39</v>
      </c>
      <c r="AL5" s="17">
        <f t="shared" si="1"/>
        <v>52</v>
      </c>
      <c r="AM5" s="15">
        <f t="shared" si="1"/>
        <v>27</v>
      </c>
      <c r="AN5" s="19">
        <f t="shared" si="1"/>
        <v>40</v>
      </c>
      <c r="AO5" s="17">
        <f t="shared" si="1"/>
        <v>53</v>
      </c>
      <c r="AP5" s="15">
        <f t="shared" si="1"/>
        <v>28</v>
      </c>
      <c r="AQ5" s="19">
        <f t="shared" si="1"/>
        <v>41</v>
      </c>
      <c r="AR5" s="17">
        <f t="shared" si="1"/>
        <v>54</v>
      </c>
      <c r="AS5" s="15">
        <f t="shared" si="1"/>
        <v>29</v>
      </c>
      <c r="AT5" s="19">
        <f t="shared" si="1"/>
        <v>42</v>
      </c>
      <c r="AU5" s="17">
        <f t="shared" si="1"/>
        <v>55</v>
      </c>
      <c r="AV5" s="15">
        <f t="shared" si="1"/>
        <v>30</v>
      </c>
      <c r="AW5" s="19">
        <f t="shared" si="1"/>
        <v>43</v>
      </c>
      <c r="AX5" s="17">
        <f t="shared" si="1"/>
        <v>56</v>
      </c>
      <c r="AY5" s="15">
        <f t="shared" si="1"/>
        <v>31</v>
      </c>
      <c r="AZ5" s="19">
        <f t="shared" si="1"/>
        <v>44</v>
      </c>
      <c r="BA5" s="17">
        <f t="shared" si="1"/>
        <v>57</v>
      </c>
      <c r="BB5" s="15">
        <f t="shared" si="1"/>
        <v>32</v>
      </c>
      <c r="BC5" s="19">
        <f t="shared" si="1"/>
        <v>45</v>
      </c>
      <c r="BD5" s="17">
        <f t="shared" si="1"/>
        <v>58</v>
      </c>
      <c r="BE5" s="18">
        <f>HLOOKUP($BE$4,U$4:BD$5,2,0)</f>
        <v>32</v>
      </c>
      <c r="BF5" s="19">
        <f>BE5+13</f>
        <v>45</v>
      </c>
      <c r="BG5" s="177">
        <f>BE5+26</f>
        <v>58</v>
      </c>
      <c r="BH5" s="18"/>
      <c r="BI5" s="20"/>
      <c r="BJ5" s="8"/>
      <c r="BK5" s="51">
        <f>BD5+6</f>
        <v>64</v>
      </c>
      <c r="BL5" s="51">
        <f>BD5+2</f>
        <v>60</v>
      </c>
      <c r="BM5" s="51">
        <f>BL5+1</f>
        <v>61</v>
      </c>
      <c r="BN5" s="41">
        <f>BM5+1</f>
        <v>62</v>
      </c>
      <c r="BO5" s="53">
        <f>BN5+1</f>
        <v>63</v>
      </c>
      <c r="BP5" s="80">
        <f>T5-1</f>
        <v>19</v>
      </c>
    </row>
    <row r="6" spans="1:74" ht="12" customHeight="1" x14ac:dyDescent="0.2">
      <c r="A6" s="32"/>
      <c r="B6" s="3" t="e">
        <f>MATCH($A6,Sheet1!ACCOUNTNO,0)</f>
        <v>#N/A</v>
      </c>
      <c r="C6" s="3">
        <f>IF(ISNA($B6),65000,$B6)</f>
        <v>65000</v>
      </c>
      <c r="D6" s="3">
        <f>IF(D$3=0,0,INDEX(Sheet1!RawDataCols,$C6,D$5))</f>
        <v>0</v>
      </c>
      <c r="E6" s="3">
        <f>IF(E$3=0,0,INDEX(Sheet1!RawDataCols,$C6,E$5))</f>
        <v>0</v>
      </c>
      <c r="F6" s="3">
        <f>IF(F$3=0,0,INDEX(Sheet1!RawDataCols,$C6,F$5))</f>
        <v>0</v>
      </c>
      <c r="G6" s="3">
        <f>IF(G$3=0,0,INDEX(Sheet1!RawDataCols,$C6,G$5))</f>
        <v>0</v>
      </c>
      <c r="H6" s="3">
        <f>IF(H$3=0,0,INDEX(Sheet1!RawDataCols,$C6,H$5))</f>
        <v>0</v>
      </c>
      <c r="I6" s="3">
        <f>IF(I$3=0,0,INDEX(Sheet1!RawDataCols,$C6,I$5))</f>
        <v>0</v>
      </c>
      <c r="J6" s="3">
        <f>IF(J$3=0,0,INDEX(Sheet1!RawDataCols,$C6,J$5))</f>
        <v>0</v>
      </c>
      <c r="K6" s="3">
        <f>IF(K$3=0,0,INDEX(Sheet1!RawDataCols,$C6,K$5))</f>
        <v>0</v>
      </c>
      <c r="L6" s="3">
        <f>IF(L$3=0,0,INDEX(Sheet1!RawDataCols,$C6,L$5))</f>
        <v>0</v>
      </c>
      <c r="M6" s="3">
        <f>IF(M$3=0,0,INDEX(Sheet1!RawDataCols,$C6,M$5))</f>
        <v>0</v>
      </c>
      <c r="N6" s="3">
        <f>IF(N$3=0,0,INDEX(Sheet1!RawDataCols,$C6,N$5))</f>
        <v>0</v>
      </c>
      <c r="O6" s="3">
        <f>INDEX(Sheet1!RawDataCols,$C6,O$5)</f>
        <v>0</v>
      </c>
      <c r="P6" s="3">
        <f>INDEX(Sheet1!RawDataCols,$C6,P$5)</f>
        <v>0</v>
      </c>
      <c r="Q6" s="3">
        <f>IF(Q$3=0,0,INDEX(Sheet1!RawDataCols,$C6,Q$5))</f>
        <v>0</v>
      </c>
      <c r="R6" s="3">
        <f>IF(OR(GL_Cat_Code=8,GL_Cat_Code=12,GL_Cat_Code=28,GL_Cat_Code=32,GL_Cat_Code=36,GL_Cat_Code=40),-1,1)</f>
        <v>1</v>
      </c>
      <c r="S6" s="3">
        <f>IF(OR(GL_Cat_Code=8,GL_Cat_Code=12,GL_Cat_Code=28,GL_Cat_Code=32,GL_Cat_Code=36,GL_Cat_Code=40),1,-1)</f>
        <v>-1</v>
      </c>
      <c r="T6" s="3">
        <f>IF(T$3=0,0,INDEX(Sheet1!RawDataCols,$C6,T$5)*$R6)</f>
        <v>0</v>
      </c>
      <c r="U6" s="3">
        <f>IF(U$3=0,0,INDEX(Sheet1!RawDataCols,$C6,U$5)*$R6)</f>
        <v>0</v>
      </c>
      <c r="V6" s="3">
        <f>IF(V$3=0,0,INDEX(Sheet1!RawDataCols,$C6,V$5)*$R6)</f>
        <v>0</v>
      </c>
      <c r="W6" s="3">
        <f>IF(W$3=0,0,INDEX(Sheet1!RawDataCols,$C6,W$5)*$R6)</f>
        <v>0</v>
      </c>
      <c r="X6" s="3">
        <f>IF(X$3=0,0,INDEX(Sheet1!RawDataCols,$C6,X$5)*$R6)</f>
        <v>0</v>
      </c>
      <c r="Y6" s="3">
        <f>IF(Y$3=0,0,INDEX(Sheet1!RawDataCols,$C6,Y$5)*$R6)</f>
        <v>0</v>
      </c>
      <c r="Z6" s="3">
        <f>IF(Z$3=0,0,INDEX(Sheet1!RawDataCols,$C6,Z$5)*$R6)</f>
        <v>0</v>
      </c>
      <c r="AA6" s="3">
        <f>IF(AA$3=0,0,INDEX(Sheet1!RawDataCols,$C6,AA$5)*$R6)</f>
        <v>0</v>
      </c>
      <c r="AB6" s="3">
        <f>IF(AB$3=0,0,INDEX(Sheet1!RawDataCols,$C6,AB$5)*$R6)</f>
        <v>0</v>
      </c>
      <c r="AC6" s="3">
        <f>IF(AC$3=0,0,INDEX(Sheet1!RawDataCols,$C6,AC$5)*$R6)</f>
        <v>0</v>
      </c>
      <c r="AD6" s="3">
        <f>IF(AD$3=0,0,INDEX(Sheet1!RawDataCols,$C6,AD$5)*$R6)</f>
        <v>0</v>
      </c>
      <c r="AE6" s="3">
        <f>IF(AE$3=0,0,INDEX(Sheet1!RawDataCols,$C6,AE$5)*$R6)</f>
        <v>0</v>
      </c>
      <c r="AF6" s="3">
        <f>IF(AF$3=0,0,INDEX(Sheet1!RawDataCols,$C6,AF$5)*$R6)</f>
        <v>0</v>
      </c>
      <c r="AG6" s="3">
        <f>IF(AG$3=0,0,INDEX(Sheet1!RawDataCols,$C6,AG$5)*$R6)</f>
        <v>0</v>
      </c>
      <c r="AH6" s="3">
        <f>IF(AH$3=0,0,INDEX(Sheet1!RawDataCols,$C6,AH$5)*$R6)</f>
        <v>0</v>
      </c>
      <c r="AI6" s="3">
        <f>IF(AI$3=0,0,INDEX(Sheet1!RawDataCols,$C6,AI$5)*$R6)</f>
        <v>0</v>
      </c>
      <c r="AJ6" s="3">
        <f>IF(AJ$3=0,0,INDEX(Sheet1!RawDataCols,$C6,AJ$5)*$R6)</f>
        <v>0</v>
      </c>
      <c r="AK6" s="3">
        <f>IF(AK$3=0,0,INDEX(Sheet1!RawDataCols,$C6,AK$5)*$R6)</f>
        <v>0</v>
      </c>
      <c r="AL6" s="3">
        <f>IF(AL$3=0,0,INDEX(Sheet1!RawDataCols,$C6,AL$5)*$R6)</f>
        <v>0</v>
      </c>
      <c r="AM6" s="3">
        <f>IF(AM$3=0,0,INDEX(Sheet1!RawDataCols,$C6,AM$5)*$R6)</f>
        <v>0</v>
      </c>
      <c r="AN6" s="3">
        <f>IF(AN$3=0,0,INDEX(Sheet1!RawDataCols,$C6,AN$5)*$R6)</f>
        <v>0</v>
      </c>
      <c r="AO6" s="3">
        <f>IF(AO$3=0,0,INDEX(Sheet1!RawDataCols,$C6,AO$5)*$R6)</f>
        <v>0</v>
      </c>
      <c r="AP6" s="3">
        <f>IF(AP$3=0,0,INDEX(Sheet1!RawDataCols,$C6,AP$5)*$R6)</f>
        <v>0</v>
      </c>
      <c r="AQ6" s="3">
        <f>IF(AQ$3=0,0,INDEX(Sheet1!RawDataCols,$C6,AQ$5)*$R6)</f>
        <v>0</v>
      </c>
      <c r="AR6" s="3">
        <f>IF(AR$3=0,0,INDEX(Sheet1!RawDataCols,$C6,AR$5)*$R6)</f>
        <v>0</v>
      </c>
      <c r="AS6" s="3">
        <f>IF(AS$3=0,0,INDEX(Sheet1!RawDataCols,$C6,AS$5)*$R6)</f>
        <v>0</v>
      </c>
      <c r="AT6" s="3">
        <f>IF(AT$3=0,0,INDEX(Sheet1!RawDataCols,$C6,AT$5)*$R6)</f>
        <v>0</v>
      </c>
      <c r="AU6" s="3">
        <f>IF(AU$3=0,0,INDEX(Sheet1!RawDataCols,$C6,AU$5)*$R6)</f>
        <v>0</v>
      </c>
      <c r="AV6" s="3">
        <f>IF(AV$3=0,0,INDEX(Sheet1!RawDataCols,$C6,AV$5)*$R6)</f>
        <v>0</v>
      </c>
      <c r="AW6" s="3">
        <f>IF(AW$3=0,0,INDEX(Sheet1!RawDataCols,$C6,AW$5)*$R6)</f>
        <v>0</v>
      </c>
      <c r="AX6" s="3">
        <f>IF(AX$3=0,0,INDEX(Sheet1!RawDataCols,$C6,AX$5)*$R6)</f>
        <v>0</v>
      </c>
      <c r="AY6" s="3">
        <f>IF(AY$3=0,0,INDEX(Sheet1!RawDataCols,$C6,AY$5)*$R6)</f>
        <v>0</v>
      </c>
      <c r="AZ6" s="3">
        <f>IF(AZ$3=0,0,INDEX(Sheet1!RawDataCols,$C6,AZ$5)*$R6)</f>
        <v>0</v>
      </c>
      <c r="BA6" s="3">
        <f>IF(BA$3=0,0,INDEX(Sheet1!RawDataCols,$C6,BA$5)*$R6)</f>
        <v>0</v>
      </c>
      <c r="BB6" s="3">
        <f>IF(BB$3=0,0,INDEX(Sheet1!RawDataCols,$C6,BB$5)*$R6)</f>
        <v>0</v>
      </c>
      <c r="BC6" s="3">
        <f>IF(BC$3=0,0,INDEX(Sheet1!RawDataCols,$C6,BC$5)*$R6)</f>
        <v>0</v>
      </c>
      <c r="BD6" s="3">
        <f>IF(BD$3=0,0,INDEX(Sheet1!RawDataCols,$C6,BD$5)*$R6)</f>
        <v>0</v>
      </c>
      <c r="BE6" s="3">
        <f>IF(BE$3=0,0,INDEX(Sheet1!RawDataCols,$C6,BE$5)*$R6)</f>
        <v>0</v>
      </c>
      <c r="BF6" s="3">
        <f>IF(BF$3=0,0,INDEX(Sheet1!RawDataCols,$C6,BF$5)*$R6)</f>
        <v>0</v>
      </c>
      <c r="BG6" s="179">
        <f>IF(BG$3=0,0,INDEX(Sheet1!RawDataCols,$C6,BG$5)*$R6)</f>
        <v>0</v>
      </c>
      <c r="BH6" s="33">
        <f>SUM(T6,U6,X6,AA6,AD6,AG6,AJ6,AM6,AP6,AS6,AV6,AY6,BB6)</f>
        <v>0</v>
      </c>
      <c r="BI6" s="33">
        <f>SUM(V6,Y6,AB6,AE6,AH6,AK6,AN6,AQ6,AT6,AW6,AZ6,BC6)</f>
        <v>0</v>
      </c>
      <c r="BJ6" s="33">
        <f>SUM(W6,Z6,AC6,AF6,AI6,AL6,AO6,AR6,AU6,AX6,BA6,BD6)+IF(Q6&lt;&gt;"I",BP6,0)</f>
        <v>0</v>
      </c>
      <c r="BK6" s="3">
        <f>IF(BK$3=0,0,INDEX(Sheet1!RawDataCols,$C6,BK$5)*$R6)</f>
        <v>0</v>
      </c>
      <c r="BL6" s="3">
        <f>IF(BL$3=0,0,INDEX(Sheet1!RawDataCols,$C6,BL$5)*$R6)</f>
        <v>0</v>
      </c>
      <c r="BM6" s="3">
        <f>IF(BM$3=0,0,INDEX(Sheet1!RawDataCols,$C6,BM$5)*$R6)</f>
        <v>0</v>
      </c>
      <c r="BN6" s="3">
        <f>IF(BN$3=0,0,INDEX(Sheet1!RawDataCols,$C6,BN$5)*$R6)</f>
        <v>0</v>
      </c>
      <c r="BO6" s="3">
        <f>IF(BO$3=0,0,INDEX(Sheet1!RawDataCols,$C6,BO$5)*$R6)</f>
        <v>0</v>
      </c>
      <c r="BP6" s="3">
        <f>IF(BP$3=0,0,INDEX(Sheet1!RawDataCols,$C6,BP$5)*$R6)</f>
        <v>0</v>
      </c>
      <c r="BQ6" s="3">
        <f>IF($Q6="I",SUM(U6,X6,AA6),SUM(T6,U6,X6,AA6))</f>
        <v>0</v>
      </c>
      <c r="BR6" s="3">
        <f>IF($Q6="I",SUM(AD6,AG6,AJ6),SUM(AD6,AG6,AJ6,BQ6))</f>
        <v>0</v>
      </c>
      <c r="BS6" s="3">
        <f>IF($Q6="I",SUM(AM6,AP6,AS6),SUM(AM6,AP6,AS6,BR6))</f>
        <v>0</v>
      </c>
      <c r="BT6" s="3">
        <f>IF($I6="I",SUM(AV6,AY6,BB6),SUM(AV6,AY6,BB6,BS6))</f>
        <v>0</v>
      </c>
      <c r="BU6" s="3" t="e">
        <f>INDEX(Sheet1!$BS$2:$BS$1000,MATCH($A6,Sheet1!$A$2:$A$1000,0))</f>
        <v>#N/A</v>
      </c>
      <c r="BV6" s="3" t="e">
        <f>INDEX(Sheet1!$BT$2:$BT$1000,MATCH($A6,Sheet1!$A$2:$A$1000,0))</f>
        <v>#N/A</v>
      </c>
    </row>
    <row r="7" spans="1:74" ht="3" customHeight="1" thickBot="1" x14ac:dyDescent="0.25">
      <c r="A7" s="83" t="s">
        <v>203</v>
      </c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 t="s">
        <v>204</v>
      </c>
      <c r="O7" s="3">
        <v>40</v>
      </c>
      <c r="P7" s="3" t="s">
        <v>209</v>
      </c>
      <c r="Q7" s="3" t="s">
        <v>202</v>
      </c>
      <c r="R7" s="3">
        <v>-1</v>
      </c>
      <c r="S7" s="3">
        <v>1</v>
      </c>
      <c r="T7" s="33">
        <f t="shared" ref="T7:AY7" si="2">SUMIF($O:$O,"=8",T:T)-SUMIF($O:$O,"=9",T:T)-SUMIF($O:$O,"=10",T:T)-SUMIF($O:$O,"=13",T:T)+SUMIF($O:$O,"=12",T:T)-SUMIF($O:$O,"=14",T:T)-SUMIF($O:$O,"=15",T:T)-SUMIF($O:$O,"=16",T:T)</f>
        <v>0</v>
      </c>
      <c r="U7" s="33">
        <f t="shared" si="2"/>
        <v>295746.17000000004</v>
      </c>
      <c r="V7" s="33">
        <f t="shared" si="2"/>
        <v>266750.59999999998</v>
      </c>
      <c r="W7" s="33">
        <f t="shared" si="2"/>
        <v>253940.59000000014</v>
      </c>
      <c r="X7" s="33">
        <f t="shared" si="2"/>
        <v>233667.94000000012</v>
      </c>
      <c r="Y7" s="33">
        <f t="shared" si="2"/>
        <v>216405.3</v>
      </c>
      <c r="Z7" s="33">
        <f t="shared" si="2"/>
        <v>250924.55000000002</v>
      </c>
      <c r="AA7" s="33">
        <f t="shared" si="2"/>
        <v>288877.92000000004</v>
      </c>
      <c r="AB7" s="33">
        <f t="shared" si="2"/>
        <v>241011.50999999998</v>
      </c>
      <c r="AC7" s="33">
        <f t="shared" si="2"/>
        <v>304777.83000000013</v>
      </c>
      <c r="AD7" s="33">
        <f t="shared" si="2"/>
        <v>324441.66000000009</v>
      </c>
      <c r="AE7" s="33">
        <f t="shared" si="2"/>
        <v>260969.88999999996</v>
      </c>
      <c r="AF7" s="33">
        <f t="shared" si="2"/>
        <v>250920.36000000016</v>
      </c>
      <c r="AG7" s="33">
        <f t="shared" si="2"/>
        <v>284295.01</v>
      </c>
      <c r="AH7" s="33">
        <f t="shared" si="2"/>
        <v>259263.97999999992</v>
      </c>
      <c r="AI7" s="33">
        <f t="shared" si="2"/>
        <v>339974.49000000011</v>
      </c>
      <c r="AJ7" s="33">
        <f t="shared" si="2"/>
        <v>289774.79000000004</v>
      </c>
      <c r="AK7" s="33">
        <f t="shared" si="2"/>
        <v>257774.88999999996</v>
      </c>
      <c r="AL7" s="33">
        <f t="shared" si="2"/>
        <v>351735.9499999999</v>
      </c>
      <c r="AM7" s="33">
        <f t="shared" si="2"/>
        <v>165061.13000000009</v>
      </c>
      <c r="AN7" s="33">
        <f t="shared" si="2"/>
        <v>166974.85000000006</v>
      </c>
      <c r="AO7" s="33">
        <f t="shared" si="2"/>
        <v>277889.89</v>
      </c>
      <c r="AP7" s="33">
        <f t="shared" si="2"/>
        <v>277154.25</v>
      </c>
      <c r="AQ7" s="33">
        <f t="shared" si="2"/>
        <v>267727.16000000003</v>
      </c>
      <c r="AR7" s="33">
        <f t="shared" si="2"/>
        <v>300223.47999999986</v>
      </c>
      <c r="AS7" s="33">
        <f t="shared" si="2"/>
        <v>311168.67999999993</v>
      </c>
      <c r="AT7" s="33">
        <f t="shared" si="2"/>
        <v>266898.55000000016</v>
      </c>
      <c r="AU7" s="33">
        <f t="shared" si="2"/>
        <v>365636.08</v>
      </c>
      <c r="AV7" s="33">
        <f t="shared" si="2"/>
        <v>284269.87000000005</v>
      </c>
      <c r="AW7" s="33">
        <f t="shared" si="2"/>
        <v>254192.71000000008</v>
      </c>
      <c r="AX7" s="33">
        <f t="shared" si="2"/>
        <v>297751.08999999997</v>
      </c>
      <c r="AY7" s="33">
        <f t="shared" si="2"/>
        <v>302705.76000000013</v>
      </c>
      <c r="AZ7" s="33">
        <f t="shared" ref="AZ7:BQ7" si="3">SUMIF($O:$O,"=8",AZ:AZ)-SUMIF($O:$O,"=9",AZ:AZ)-SUMIF($O:$O,"=10",AZ:AZ)-SUMIF($O:$O,"=13",AZ:AZ)+SUMIF($O:$O,"=12",AZ:AZ)-SUMIF($O:$O,"=14",AZ:AZ)-SUMIF($O:$O,"=15",AZ:AZ)-SUMIF($O:$O,"=16",AZ:AZ)</f>
        <v>271812.95999999996</v>
      </c>
      <c r="BA7" s="33">
        <f t="shared" si="3"/>
        <v>285613.53000000009</v>
      </c>
      <c r="BB7" s="33">
        <f t="shared" si="3"/>
        <v>213954.18000000017</v>
      </c>
      <c r="BC7" s="33">
        <f t="shared" si="3"/>
        <v>275302.28000000003</v>
      </c>
      <c r="BD7" s="33">
        <f t="shared" si="3"/>
        <v>345587.62</v>
      </c>
      <c r="BE7" s="33">
        <f t="shared" si="3"/>
        <v>213954.18000000017</v>
      </c>
      <c r="BF7" s="33">
        <f t="shared" si="3"/>
        <v>275302.28000000003</v>
      </c>
      <c r="BG7" s="180">
        <f t="shared" si="3"/>
        <v>345587.62</v>
      </c>
      <c r="BH7" s="33">
        <f t="shared" si="3"/>
        <v>3271117.3599999985</v>
      </c>
      <c r="BI7" s="33">
        <f t="shared" si="3"/>
        <v>3005084.6800000016</v>
      </c>
      <c r="BJ7" s="33">
        <f t="shared" si="3"/>
        <v>3624975.459999999</v>
      </c>
      <c r="BK7" s="33">
        <f t="shared" si="3"/>
        <v>187807.28869400013</v>
      </c>
      <c r="BL7" s="33">
        <f t="shared" si="3"/>
        <v>206495.64513600018</v>
      </c>
      <c r="BM7" s="33">
        <f t="shared" si="3"/>
        <v>222808.58636999998</v>
      </c>
      <c r="BN7" s="33">
        <f t="shared" si="3"/>
        <v>213194.63071099998</v>
      </c>
      <c r="BO7" s="33">
        <f t="shared" si="3"/>
        <v>208831.10622700004</v>
      </c>
      <c r="BP7" s="33">
        <f t="shared" si="3"/>
        <v>1551169.44</v>
      </c>
      <c r="BQ7" s="33">
        <f t="shared" si="3"/>
        <v>818292.03</v>
      </c>
      <c r="BR7" s="33">
        <f>SUMIF($O:$O,"=8",BR:BR)-SUMIF($O:$O,"=9",BR:BR)-SUMIF($O:$O,"=10",BR:BR)-SUMIF($O:$O,"=13",BR:BR)+SUMIF($O:$O,"=12",BR:BR)-SUMIF($O:$O,"=14",BR:BR)-SUMIF($O:$O,"=15",BR:BR)-SUMIF($O:$O,"=16",BR:BR)+BQ7</f>
        <v>1716803.4899999998</v>
      </c>
      <c r="BS7" s="33">
        <f>SUMIF($O:$O,"=8",BS:BS)-SUMIF($O:$O,"=9",BS:BS)-SUMIF($O:$O,"=10",BS:BS)-SUMIF($O:$O,"=13",BS:BS)+SUMIF($O:$O,"=12",BS:BS)-SUMIF($O:$O,"=14",BS:BS)-SUMIF($O:$O,"=15",BS:BS)-SUMIF($O:$O,"=16",BS:BS)+BR7</f>
        <v>2470187.5499999998</v>
      </c>
      <c r="BT7" s="33">
        <f>SUMIF($O:$O,"=8",BT:BT)-SUMIF($O:$O,"=9",BT:BT)-SUMIF($O:$O,"=10",BT:BT)-SUMIF($O:$O,"=13",BT:BT)+SUMIF($O:$O,"=12",BT:BT)-SUMIF($O:$O,"=14",BT:BT)-SUMIF($O:$O,"=15",BT:BT)-SUMIF($O:$O,"=16",BT:BT)+BS7</f>
        <v>4024501.419999999</v>
      </c>
    </row>
    <row r="8" spans="1:74" ht="3" customHeight="1" thickBot="1" x14ac:dyDescent="0.25">
      <c r="A8" s="86" t="s">
        <v>20</v>
      </c>
      <c r="B8" s="34" t="s">
        <v>30</v>
      </c>
      <c r="C8" s="34"/>
      <c r="D8" s="34"/>
      <c r="E8" s="34"/>
      <c r="F8" s="34"/>
      <c r="G8" s="34"/>
      <c r="H8" s="34"/>
      <c r="I8" s="84"/>
      <c r="J8" s="34"/>
      <c r="K8" s="34"/>
      <c r="L8" s="34"/>
      <c r="M8" s="34"/>
      <c r="N8" s="3"/>
      <c r="O8" s="3"/>
      <c r="P8" s="3"/>
      <c r="Q8" s="3"/>
      <c r="R8" s="3"/>
      <c r="S8" s="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180"/>
      <c r="BH8" s="33"/>
      <c r="BI8" s="33"/>
      <c r="BJ8" s="33"/>
    </row>
    <row r="9" spans="1:74" x14ac:dyDescent="0.2">
      <c r="A9" s="11" t="s">
        <v>464</v>
      </c>
      <c r="B9" s="3">
        <f>MATCH($A9,Sheet1!ACCOUNTNO,0)</f>
        <v>2</v>
      </c>
      <c r="C9" s="3">
        <f t="shared" ref="C9:C72" si="4">IF(ISNA($B9),65000,$B9)</f>
        <v>2</v>
      </c>
      <c r="D9" s="3" t="str">
        <f>IF(D$3=0,0,INDEX(Sheet1!RawDataCols,$C9,D$5))</f>
        <v>10100A01</v>
      </c>
      <c r="E9" s="3" t="str">
        <f>IF(E$3=0,0,INDEX(Sheet1!RawDataCols,$C9,E$5))</f>
        <v xml:space="preserve">10100          </v>
      </c>
      <c r="F9" s="3" t="str">
        <f>IF(F$3=0,0,INDEX(Sheet1!RawDataCols,$C9,F$5))</f>
        <v xml:space="preserve">A01            </v>
      </c>
      <c r="G9" s="3" t="str">
        <f>IF(G$3=0,0,INDEX(Sheet1!RawDataCols,$C9,G$5))</f>
        <v xml:space="preserve">               </v>
      </c>
      <c r="H9" s="3" t="str">
        <f>IF(H$3=0,0,INDEX(Sheet1!RawDataCols,$C9,H$5))</f>
        <v xml:space="preserve">               </v>
      </c>
      <c r="I9" s="3" t="str">
        <f>IF(I$3=0,0,INDEX(Sheet1!RawDataCols,$C9,I$5))</f>
        <v xml:space="preserve">               </v>
      </c>
      <c r="J9" s="3" t="str">
        <f>IF(J$3=0,0,INDEX(Sheet1!RawDataCols,$C9,J$5))</f>
        <v xml:space="preserve">               </v>
      </c>
      <c r="K9" s="3" t="str">
        <f>IF(K$3=0,0,INDEX(Sheet1!RawDataCols,$C9,K$5))</f>
        <v xml:space="preserve">               </v>
      </c>
      <c r="L9" s="3" t="str">
        <f>IF(L$3=0,0,INDEX(Sheet1!RawDataCols,$C9,L$5))</f>
        <v xml:space="preserve">               </v>
      </c>
      <c r="M9" s="3" t="str">
        <f>IF(M$3=0,0,INDEX(Sheet1!RawDataCols,$C9,M$5))</f>
        <v xml:space="preserve">F007  </v>
      </c>
      <c r="N9" s="3" t="str">
        <f>IF(N$3=0,0,INDEX(Sheet1!RawDataCols,$C9,N$5))</f>
        <v>Rental Income-6 Circuit Dr</v>
      </c>
      <c r="O9" s="3">
        <f>INDEX(Sheet1!RawDataCols,$C9,O$5)</f>
        <v>8</v>
      </c>
      <c r="P9" s="3" t="str">
        <f>INDEX(Sheet1!RawDataCols,$C9,P$5)</f>
        <v>Revenue</v>
      </c>
      <c r="Q9" s="3" t="str">
        <f>IF(Q$3=0,0,INDEX(Sheet1!RawDataCols,$C9,Q$5))</f>
        <v>I</v>
      </c>
      <c r="R9" s="3">
        <f t="shared" ref="R9:R72" si="5">IF(OR(GL_Cat_Code=8,GL_Cat_Code=12,GL_Cat_Code=28,GL_Cat_Code=32,GL_Cat_Code=36,GL_Cat_Code=40),-1,1)</f>
        <v>-1</v>
      </c>
      <c r="S9" s="3">
        <f t="shared" ref="S9:S72" si="6">IF(OR(GL_Cat_Code=8,GL_Cat_Code=12,GL_Cat_Code=28,GL_Cat_Code=32,GL_Cat_Code=36,GL_Cat_Code=40),1,-1)</f>
        <v>1</v>
      </c>
      <c r="T9" s="3">
        <f>IF(T$3=0,0,INDEX(Sheet1!RawDataCols,$C9,T$5)*$R9)</f>
        <v>0</v>
      </c>
      <c r="U9" s="3">
        <f>IF(U$3=0,0,INDEX(Sheet1!RawDataCols,$C9,U$5)*$R9)</f>
        <v>22916.67</v>
      </c>
      <c r="V9" s="3">
        <f>IF(V$3=0,0,INDEX(Sheet1!RawDataCols,$C9,V$5)*$R9)</f>
        <v>26354.17</v>
      </c>
      <c r="W9" s="3">
        <f>IF(W$3=0,0,INDEX(Sheet1!RawDataCols,$C9,W$5)*$R9)</f>
        <v>14217.67</v>
      </c>
      <c r="X9" s="3">
        <f>IF(X$3=0,0,INDEX(Sheet1!RawDataCols,$C9,X$5)*$R9)</f>
        <v>26354.17</v>
      </c>
      <c r="Y9" s="3">
        <f>IF(Y$3=0,0,INDEX(Sheet1!RawDataCols,$C9,Y$5)*$R9)</f>
        <v>26354.17</v>
      </c>
      <c r="Z9" s="3">
        <f>IF(Z$3=0,0,INDEX(Sheet1!RawDataCols,$C9,Z$5)*$R9)</f>
        <v>13433.8</v>
      </c>
      <c r="AA9" s="3">
        <f>IF(AA$3=0,0,INDEX(Sheet1!RawDataCols,$C9,AA$5)*$R9)</f>
        <v>26354.17</v>
      </c>
      <c r="AB9" s="3">
        <f>IF(AB$3=0,0,INDEX(Sheet1!RawDataCols,$C9,AB$5)*$R9)</f>
        <v>26354.17</v>
      </c>
      <c r="AC9" s="3">
        <f>IF(AC$3=0,0,INDEX(Sheet1!RawDataCols,$C9,AC$5)*$R9)</f>
        <v>17256</v>
      </c>
      <c r="AD9" s="3">
        <f>IF(AD$3=0,0,INDEX(Sheet1!RawDataCols,$C9,AD$5)*$R9)</f>
        <v>26354.17</v>
      </c>
      <c r="AE9" s="3">
        <f>IF(AE$3=0,0,INDEX(Sheet1!RawDataCols,$C9,AE$5)*$R9)</f>
        <v>26354.17</v>
      </c>
      <c r="AF9" s="3">
        <f>IF(AF$3=0,0,INDEX(Sheet1!RawDataCols,$C9,AF$5)*$R9)</f>
        <v>17134.330000000002</v>
      </c>
      <c r="AG9" s="3">
        <f>IF(AG$3=0,0,INDEX(Sheet1!RawDataCols,$C9,AG$5)*$R9)</f>
        <v>26354.17</v>
      </c>
      <c r="AH9" s="3">
        <f>IF(AH$3=0,0,INDEX(Sheet1!RawDataCols,$C9,AH$5)*$R9)</f>
        <v>26354.17</v>
      </c>
      <c r="AI9" s="3">
        <f>IF(AI$3=0,0,INDEX(Sheet1!RawDataCols,$C9,AI$5)*$R9)</f>
        <v>9532.33</v>
      </c>
      <c r="AJ9" s="3">
        <f>IF(AJ$3=0,0,INDEX(Sheet1!RawDataCols,$C9,AJ$5)*$R9)</f>
        <v>26354.17</v>
      </c>
      <c r="AK9" s="3">
        <f>IF(AK$3=0,0,INDEX(Sheet1!RawDataCols,$C9,AK$5)*$R9)</f>
        <v>26354.17</v>
      </c>
      <c r="AL9" s="3">
        <f>IF(AL$3=0,0,INDEX(Sheet1!RawDataCols,$C9,AL$5)*$R9)</f>
        <v>16742.22</v>
      </c>
      <c r="AM9" s="3">
        <f>IF(AM$3=0,0,INDEX(Sheet1!RawDataCols,$C9,AM$5)*$R9)</f>
        <v>26354.17</v>
      </c>
      <c r="AN9" s="3">
        <f>IF(AN$3=0,0,INDEX(Sheet1!RawDataCols,$C9,AN$5)*$R9)</f>
        <v>26354.17</v>
      </c>
      <c r="AO9" s="3">
        <f>IF(AO$3=0,0,INDEX(Sheet1!RawDataCols,$C9,AO$5)*$R9)</f>
        <v>13333.33</v>
      </c>
      <c r="AP9" s="3">
        <f>IF(AP$3=0,0,INDEX(Sheet1!RawDataCols,$C9,AP$5)*$R9)</f>
        <v>26354.17</v>
      </c>
      <c r="AQ9" s="3">
        <f>IF(AQ$3=0,0,INDEX(Sheet1!RawDataCols,$C9,AQ$5)*$R9)</f>
        <v>26354.17</v>
      </c>
      <c r="AR9" s="3">
        <f>IF(AR$3=0,0,INDEX(Sheet1!RawDataCols,$C9,AR$5)*$R9)</f>
        <v>13333.33</v>
      </c>
      <c r="AS9" s="3">
        <f>IF(AS$3=0,0,INDEX(Sheet1!RawDataCols,$C9,AS$5)*$R9)</f>
        <v>26354.17</v>
      </c>
      <c r="AT9" s="3">
        <f>IF(AT$3=0,0,INDEX(Sheet1!RawDataCols,$C9,AT$5)*$R9)</f>
        <v>26354.17</v>
      </c>
      <c r="AU9" s="3">
        <f>IF(AU$3=0,0,INDEX(Sheet1!RawDataCols,$C9,AU$5)*$R9)</f>
        <v>16666.669999999998</v>
      </c>
      <c r="AV9" s="3">
        <f>IF(AV$3=0,0,INDEX(Sheet1!RawDataCols,$C9,AV$5)*$R9)</f>
        <v>26354.17</v>
      </c>
      <c r="AW9" s="3">
        <f>IF(AW$3=0,0,INDEX(Sheet1!RawDataCols,$C9,AW$5)*$R9)</f>
        <v>26354.17</v>
      </c>
      <c r="AX9" s="3">
        <f>IF(AX$3=0,0,INDEX(Sheet1!RawDataCols,$C9,AX$5)*$R9)</f>
        <v>16666.669999999998</v>
      </c>
      <c r="AY9" s="3">
        <f>IF(AY$3=0,0,INDEX(Sheet1!RawDataCols,$C9,AY$5)*$R9)</f>
        <v>26354.17</v>
      </c>
      <c r="AZ9" s="3">
        <f>IF(AZ$3=0,0,INDEX(Sheet1!RawDataCols,$C9,AZ$5)*$R9)</f>
        <v>26354.17</v>
      </c>
      <c r="BA9" s="3">
        <f>IF(BA$3=0,0,INDEX(Sheet1!RawDataCols,$C9,BA$5)*$R9)</f>
        <v>22916.67</v>
      </c>
      <c r="BB9" s="3">
        <f>IF(BB$3=0,0,INDEX(Sheet1!RawDataCols,$C9,BB$5)*$R9)</f>
        <v>26354.17</v>
      </c>
      <c r="BC9" s="3">
        <f>IF(BC$3=0,0,INDEX(Sheet1!RawDataCols,$C9,BC$5)*$R9)</f>
        <v>26354.17</v>
      </c>
      <c r="BD9" s="3">
        <f>IF(BD$3=0,0,INDEX(Sheet1!RawDataCols,$C9,BD$5)*$R9)</f>
        <v>22916.67</v>
      </c>
      <c r="BE9" s="3">
        <f>IF(BE$3=0,0,INDEX(Sheet1!RawDataCols,$C9,BE$5)*$R9)</f>
        <v>26354.17</v>
      </c>
      <c r="BF9" s="3">
        <f>IF(BF$3=0,0,INDEX(Sheet1!RawDataCols,$C9,BF$5)*$R9)</f>
        <v>26354.17</v>
      </c>
      <c r="BG9" s="179">
        <f>IF(BG$3=0,0,INDEX(Sheet1!RawDataCols,$C9,BG$5)*$R9)</f>
        <v>22916.67</v>
      </c>
      <c r="BH9" s="33">
        <f t="shared" ref="BH9:BH72" si="7">SUM(T9,U9,X9,AA9,AD9,AG9,AJ9,AM9,AP9,AS9,AV9,AY9,BB9)</f>
        <v>312812.53999999992</v>
      </c>
      <c r="BI9" s="33">
        <f t="shared" ref="BI9:BI72" si="8">SUM(V9,Y9,AB9,AE9,AH9,AK9,AN9,AQ9,AT9,AW9,AZ9,BC9)</f>
        <v>316250.03999999986</v>
      </c>
      <c r="BJ9" s="33">
        <f t="shared" ref="BJ9:BJ72" si="9">SUM(W9,Z9,AC9,AF9,AI9,AL9,AO9,AR9,AU9,AX9,BA9,BD9)+IF(Q9&lt;&gt;"I",BP9,0)</f>
        <v>194149.68999999994</v>
      </c>
      <c r="BK9" s="3">
        <f>IF(BK$3=0,0,INDEX(Sheet1!RawDataCols,$C9,BK$5)*$R9)</f>
        <v>19765.627499999999</v>
      </c>
      <c r="BL9" s="3">
        <f>IF(BL$3=0,0,INDEX(Sheet1!RawDataCols,$C9,BL$5)*$R9)</f>
        <v>7471.6731250000003</v>
      </c>
      <c r="BM9" s="3">
        <f>IF(BM$3=0,0,INDEX(Sheet1!RawDataCols,$C9,BM$5)*$R9)</f>
        <v>3007.850625</v>
      </c>
      <c r="BN9" s="3">
        <f>IF(BN$3=0,0,INDEX(Sheet1!RawDataCols,$C9,BN$5)*$R9)</f>
        <v>4216.3481250000004</v>
      </c>
      <c r="BO9" s="3">
        <f>IF(BO$3=0,0,INDEX(Sheet1!RawDataCols,$C9,BO$5)*$R9)</f>
        <v>6799.7937499999998</v>
      </c>
      <c r="BP9" s="3">
        <f>IF(BP$3=0,0,INDEX(Sheet1!RawDataCols,$C9,BP$5)*$R9)</f>
        <v>31230.42</v>
      </c>
      <c r="BQ9" s="3">
        <f t="shared" ref="BQ9:BQ72" si="10">IF($Q9="I",SUM(U9,X9,AA9),SUM(T9,U9,X9,AA9))</f>
        <v>75625.009999999995</v>
      </c>
      <c r="BR9" s="3">
        <f t="shared" ref="BR9:BR72" si="11">IF($Q9="I",SUM(AD9,AG9,AJ9),SUM(AD9,AG9,AJ9,BQ9))</f>
        <v>79062.509999999995</v>
      </c>
      <c r="BS9" s="3">
        <f t="shared" ref="BS9:BS72" si="12">IF($Q9="I",SUM(AM9,AP9,AS9),SUM(AM9,AP9,AS9,BR9))</f>
        <v>79062.509999999995</v>
      </c>
      <c r="BT9" s="3">
        <f t="shared" ref="BT9:BT72" si="13">IF($I9="I",SUM(AV9,AY9,BB9),SUM(AV9,AY9,BB9,BS9))</f>
        <v>158125.01999999999</v>
      </c>
      <c r="BU9" s="3" t="str">
        <f>INDEX(Sheet1!$BS$2:$BS$1000,MATCH($A9,Sheet1!$A$2:$A$1000,0))</f>
        <v>01</v>
      </c>
      <c r="BV9" s="3">
        <f>INDEX(Sheet1!$BT$2:$BT$1000,MATCH($A9,Sheet1!$A$2:$A$1000,0))</f>
        <v>-158125.01999999999</v>
      </c>
    </row>
    <row r="10" spans="1:74" x14ac:dyDescent="0.2">
      <c r="A10" s="11" t="s">
        <v>465</v>
      </c>
      <c r="B10" s="3">
        <f>MATCH($A10,Sheet1!ACCOUNTNO,0)</f>
        <v>3</v>
      </c>
      <c r="C10" s="3">
        <f t="shared" si="4"/>
        <v>3</v>
      </c>
      <c r="D10" s="3" t="str">
        <f>IF(D$3=0,0,INDEX(Sheet1!RawDataCols,$C10,D$5))</f>
        <v>10100A02</v>
      </c>
      <c r="E10" s="3" t="str">
        <f>IF(E$3=0,0,INDEX(Sheet1!RawDataCols,$C10,E$5))</f>
        <v xml:space="preserve">10100          </v>
      </c>
      <c r="F10" s="3" t="str">
        <f>IF(F$3=0,0,INDEX(Sheet1!RawDataCols,$C10,F$5))</f>
        <v xml:space="preserve">A02            </v>
      </c>
      <c r="G10" s="3" t="str">
        <f>IF(G$3=0,0,INDEX(Sheet1!RawDataCols,$C10,G$5))</f>
        <v xml:space="preserve">               </v>
      </c>
      <c r="H10" s="3" t="str">
        <f>IF(H$3=0,0,INDEX(Sheet1!RawDataCols,$C10,H$5))</f>
        <v xml:space="preserve">               </v>
      </c>
      <c r="I10" s="3" t="str">
        <f>IF(I$3=0,0,INDEX(Sheet1!RawDataCols,$C10,I$5))</f>
        <v xml:space="preserve">               </v>
      </c>
      <c r="J10" s="3" t="str">
        <f>IF(J$3=0,0,INDEX(Sheet1!RawDataCols,$C10,J$5))</f>
        <v xml:space="preserve">               </v>
      </c>
      <c r="K10" s="3" t="str">
        <f>IF(K$3=0,0,INDEX(Sheet1!RawDataCols,$C10,K$5))</f>
        <v xml:space="preserve">               </v>
      </c>
      <c r="L10" s="3" t="str">
        <f>IF(L$3=0,0,INDEX(Sheet1!RawDataCols,$C10,L$5))</f>
        <v xml:space="preserve">               </v>
      </c>
      <c r="M10" s="3" t="str">
        <f>IF(M$3=0,0,INDEX(Sheet1!RawDataCols,$C10,M$5))</f>
        <v xml:space="preserve">F007  </v>
      </c>
      <c r="N10" s="3" t="str">
        <f>IF(N$3=0,0,INDEX(Sheet1!RawDataCols,$C10,N$5))</f>
        <v>Rental Income-200 East Tce</v>
      </c>
      <c r="O10" s="3">
        <f>INDEX(Sheet1!RawDataCols,$C10,O$5)</f>
        <v>8</v>
      </c>
      <c r="P10" s="3" t="str">
        <f>INDEX(Sheet1!RawDataCols,$C10,P$5)</f>
        <v>Revenue</v>
      </c>
      <c r="Q10" s="3" t="str">
        <f>IF(Q$3=0,0,INDEX(Sheet1!RawDataCols,$C10,Q$5))</f>
        <v>I</v>
      </c>
      <c r="R10" s="3">
        <f t="shared" si="5"/>
        <v>-1</v>
      </c>
      <c r="S10" s="3">
        <f t="shared" si="6"/>
        <v>1</v>
      </c>
      <c r="T10" s="3">
        <f>IF(T$3=0,0,INDEX(Sheet1!RawDataCols,$C10,T$5)*$R10)</f>
        <v>0</v>
      </c>
      <c r="U10" s="3">
        <f>IF(U$3=0,0,INDEX(Sheet1!RawDataCols,$C10,U$5)*$R10)</f>
        <v>58285.52</v>
      </c>
      <c r="V10" s="3">
        <f>IF(V$3=0,0,INDEX(Sheet1!RawDataCols,$C10,V$5)*$R10)</f>
        <v>44097.86</v>
      </c>
      <c r="W10" s="3">
        <f>IF(W$3=0,0,INDEX(Sheet1!RawDataCols,$C10,W$5)*$R10)</f>
        <v>57662</v>
      </c>
      <c r="X10" s="3">
        <f>IF(X$3=0,0,INDEX(Sheet1!RawDataCols,$C10,X$5)*$R10)</f>
        <v>58285.52</v>
      </c>
      <c r="Y10" s="3">
        <f>IF(Y$3=0,0,INDEX(Sheet1!RawDataCols,$C10,Y$5)*$R10)</f>
        <v>44097.86</v>
      </c>
      <c r="Z10" s="3">
        <f>IF(Z$3=0,0,INDEX(Sheet1!RawDataCols,$C10,Z$5)*$R10)</f>
        <v>58285.52</v>
      </c>
      <c r="AA10" s="3">
        <f>IF(AA$3=0,0,INDEX(Sheet1!RawDataCols,$C10,AA$5)*$R10)</f>
        <v>45932.51</v>
      </c>
      <c r="AB10" s="3">
        <f>IF(AB$3=0,0,INDEX(Sheet1!RawDataCols,$C10,AB$5)*$R10)</f>
        <v>44097.86</v>
      </c>
      <c r="AC10" s="3">
        <f>IF(AC$3=0,0,INDEX(Sheet1!RawDataCols,$C10,AC$5)*$R10)</f>
        <v>58285.52</v>
      </c>
      <c r="AD10" s="3">
        <f>IF(AD$3=0,0,INDEX(Sheet1!RawDataCols,$C10,AD$5)*$R10)</f>
        <v>54167.85</v>
      </c>
      <c r="AE10" s="3">
        <f>IF(AE$3=0,0,INDEX(Sheet1!RawDataCols,$C10,AE$5)*$R10)</f>
        <v>44097.86</v>
      </c>
      <c r="AF10" s="3">
        <f>IF(AF$3=0,0,INDEX(Sheet1!RawDataCols,$C10,AF$5)*$R10)</f>
        <v>58285.52</v>
      </c>
      <c r="AG10" s="3">
        <f>IF(AG$3=0,0,INDEX(Sheet1!RawDataCols,$C10,AG$5)*$R10)</f>
        <v>54167.85</v>
      </c>
      <c r="AH10" s="3">
        <f>IF(AH$3=0,0,INDEX(Sheet1!RawDataCols,$C10,AH$5)*$R10)</f>
        <v>44097.86</v>
      </c>
      <c r="AI10" s="3">
        <f>IF(AI$3=0,0,INDEX(Sheet1!RawDataCols,$C10,AI$5)*$R10)</f>
        <v>58285.52</v>
      </c>
      <c r="AJ10" s="3">
        <f>IF(AJ$3=0,0,INDEX(Sheet1!RawDataCols,$C10,AJ$5)*$R10)</f>
        <v>54167.85</v>
      </c>
      <c r="AK10" s="3">
        <f>IF(AK$3=0,0,INDEX(Sheet1!RawDataCols,$C10,AK$5)*$R10)</f>
        <v>44097.86</v>
      </c>
      <c r="AL10" s="3">
        <f>IF(AL$3=0,0,INDEX(Sheet1!RawDataCols,$C10,AL$5)*$R10)</f>
        <v>58285.52</v>
      </c>
      <c r="AM10" s="3">
        <f>IF(AM$3=0,0,INDEX(Sheet1!RawDataCols,$C10,AM$5)*$R10)</f>
        <v>13698.65</v>
      </c>
      <c r="AN10" s="3">
        <f>IF(AN$3=0,0,INDEX(Sheet1!RawDataCols,$C10,AN$5)*$R10)</f>
        <v>13698.65</v>
      </c>
      <c r="AO10" s="3">
        <f>IF(AO$3=0,0,INDEX(Sheet1!RawDataCols,$C10,AO$5)*$R10)</f>
        <v>58285.52</v>
      </c>
      <c r="AP10" s="3">
        <f>IF(AP$3=0,0,INDEX(Sheet1!RawDataCols,$C10,AP$5)*$R10)</f>
        <v>44097.8</v>
      </c>
      <c r="AQ10" s="3">
        <f>IF(AQ$3=0,0,INDEX(Sheet1!RawDataCols,$C10,AQ$5)*$R10)</f>
        <v>44097.86</v>
      </c>
      <c r="AR10" s="3">
        <f>IF(AR$3=0,0,INDEX(Sheet1!RawDataCols,$C10,AR$5)*$R10)</f>
        <v>58285.52</v>
      </c>
      <c r="AS10" s="3">
        <f>IF(AS$3=0,0,INDEX(Sheet1!RawDataCols,$C10,AS$5)*$R10)</f>
        <v>44097.8</v>
      </c>
      <c r="AT10" s="3">
        <f>IF(AT$3=0,0,INDEX(Sheet1!RawDataCols,$C10,AT$5)*$R10)</f>
        <v>44097.86</v>
      </c>
      <c r="AU10" s="3">
        <f>IF(AU$3=0,0,INDEX(Sheet1!RawDataCols,$C10,AU$5)*$R10)</f>
        <v>58285.52</v>
      </c>
      <c r="AV10" s="3">
        <f>IF(AV$3=0,0,INDEX(Sheet1!RawDataCols,$C10,AV$5)*$R10)</f>
        <v>44097.8</v>
      </c>
      <c r="AW10" s="3">
        <f>IF(AW$3=0,0,INDEX(Sheet1!RawDataCols,$C10,AW$5)*$R10)</f>
        <v>44097.86</v>
      </c>
      <c r="AX10" s="3">
        <f>IF(AX$3=0,0,INDEX(Sheet1!RawDataCols,$C10,AX$5)*$R10)</f>
        <v>58285.52</v>
      </c>
      <c r="AY10" s="3">
        <f>IF(AY$3=0,0,INDEX(Sheet1!RawDataCols,$C10,AY$5)*$R10)</f>
        <v>44097.8</v>
      </c>
      <c r="AZ10" s="3">
        <f>IF(AZ$3=0,0,INDEX(Sheet1!RawDataCols,$C10,AZ$5)*$R10)</f>
        <v>44097.86</v>
      </c>
      <c r="BA10" s="3">
        <f>IF(BA$3=0,0,INDEX(Sheet1!RawDataCols,$C10,BA$5)*$R10)</f>
        <v>58285.52</v>
      </c>
      <c r="BB10" s="3">
        <f>IF(BB$3=0,0,INDEX(Sheet1!RawDataCols,$C10,BB$5)*$R10)</f>
        <v>44097.8</v>
      </c>
      <c r="BC10" s="3">
        <f>IF(BC$3=0,0,INDEX(Sheet1!RawDataCols,$C10,BC$5)*$R10)</f>
        <v>44097.86</v>
      </c>
      <c r="BD10" s="3">
        <f>IF(BD$3=0,0,INDEX(Sheet1!RawDataCols,$C10,BD$5)*$R10)</f>
        <v>58285.52</v>
      </c>
      <c r="BE10" s="3">
        <f>IF(BE$3=0,0,INDEX(Sheet1!RawDataCols,$C10,BE$5)*$R10)</f>
        <v>44097.8</v>
      </c>
      <c r="BF10" s="3">
        <f>IF(BF$3=0,0,INDEX(Sheet1!RawDataCols,$C10,BF$5)*$R10)</f>
        <v>44097.86</v>
      </c>
      <c r="BG10" s="179">
        <f>IF(BG$3=0,0,INDEX(Sheet1!RawDataCols,$C10,BG$5)*$R10)</f>
        <v>58285.52</v>
      </c>
      <c r="BH10" s="33">
        <f t="shared" si="7"/>
        <v>559194.75</v>
      </c>
      <c r="BI10" s="33">
        <f t="shared" si="8"/>
        <v>498775.10999999993</v>
      </c>
      <c r="BJ10" s="33">
        <f t="shared" si="9"/>
        <v>698802.72000000009</v>
      </c>
      <c r="BK10" s="3">
        <f>IF(BK$3=0,0,INDEX(Sheet1!RawDataCols,$C10,BK$5)*$R10)</f>
        <v>31173.444374999999</v>
      </c>
      <c r="BL10" s="3">
        <f>IF(BL$3=0,0,INDEX(Sheet1!RawDataCols,$C10,BL$5)*$R10)</f>
        <v>43550.250625000001</v>
      </c>
      <c r="BM10" s="3">
        <f>IF(BM$3=0,0,INDEX(Sheet1!RawDataCols,$C10,BM$5)*$R10)</f>
        <v>42543.450624999998</v>
      </c>
      <c r="BN10" s="3">
        <f>IF(BN$3=0,0,INDEX(Sheet1!RawDataCols,$C10,BN$5)*$R10)</f>
        <v>41441.113125000003</v>
      </c>
      <c r="BO10" s="3">
        <f>IF(BO$3=0,0,INDEX(Sheet1!RawDataCols,$C10,BO$5)*$R10)</f>
        <v>35791.823125000003</v>
      </c>
      <c r="BP10" s="3">
        <f>IF(BP$3=0,0,INDEX(Sheet1!RawDataCols,$C10,BP$5)*$R10)</f>
        <v>347714.41</v>
      </c>
      <c r="BQ10" s="3">
        <f t="shared" si="10"/>
        <v>162503.54999999999</v>
      </c>
      <c r="BR10" s="3">
        <f t="shared" si="11"/>
        <v>162503.54999999999</v>
      </c>
      <c r="BS10" s="3">
        <f t="shared" si="12"/>
        <v>101894.25</v>
      </c>
      <c r="BT10" s="3">
        <f t="shared" si="13"/>
        <v>234187.65000000002</v>
      </c>
      <c r="BU10" s="3" t="str">
        <f>INDEX(Sheet1!$BS$2:$BS$1000,MATCH($A10,Sheet1!$A$2:$A$1000,0))</f>
        <v>01</v>
      </c>
      <c r="BV10" s="3">
        <f>INDEX(Sheet1!$BT$2:$BT$1000,MATCH($A10,Sheet1!$A$2:$A$1000,0))</f>
        <v>-234187.65</v>
      </c>
    </row>
    <row r="11" spans="1:74" x14ac:dyDescent="0.2">
      <c r="A11" s="11" t="s">
        <v>466</v>
      </c>
      <c r="B11" s="3">
        <f>MATCH($A11,Sheet1!ACCOUNTNO,0)</f>
        <v>4</v>
      </c>
      <c r="C11" s="3">
        <f t="shared" si="4"/>
        <v>4</v>
      </c>
      <c r="D11" s="3" t="str">
        <f>IF(D$3=0,0,INDEX(Sheet1!RawDataCols,$C11,D$5))</f>
        <v>10100A03</v>
      </c>
      <c r="E11" s="3" t="str">
        <f>IF(E$3=0,0,INDEX(Sheet1!RawDataCols,$C11,E$5))</f>
        <v xml:space="preserve">10100          </v>
      </c>
      <c r="F11" s="3" t="str">
        <f>IF(F$3=0,0,INDEX(Sheet1!RawDataCols,$C11,F$5))</f>
        <v xml:space="preserve">A03            </v>
      </c>
      <c r="G11" s="3" t="str">
        <f>IF(G$3=0,0,INDEX(Sheet1!RawDataCols,$C11,G$5))</f>
        <v xml:space="preserve">               </v>
      </c>
      <c r="H11" s="3" t="str">
        <f>IF(H$3=0,0,INDEX(Sheet1!RawDataCols,$C11,H$5))</f>
        <v xml:space="preserve">               </v>
      </c>
      <c r="I11" s="3" t="str">
        <f>IF(I$3=0,0,INDEX(Sheet1!RawDataCols,$C11,I$5))</f>
        <v xml:space="preserve">               </v>
      </c>
      <c r="J11" s="3" t="str">
        <f>IF(J$3=0,0,INDEX(Sheet1!RawDataCols,$C11,J$5))</f>
        <v xml:space="preserve">               </v>
      </c>
      <c r="K11" s="3" t="str">
        <f>IF(K$3=0,0,INDEX(Sheet1!RawDataCols,$C11,K$5))</f>
        <v xml:space="preserve">               </v>
      </c>
      <c r="L11" s="3" t="str">
        <f>IF(L$3=0,0,INDEX(Sheet1!RawDataCols,$C11,L$5))</f>
        <v xml:space="preserve">               </v>
      </c>
      <c r="M11" s="3" t="str">
        <f>IF(M$3=0,0,INDEX(Sheet1!RawDataCols,$C11,M$5))</f>
        <v xml:space="preserve">F007  </v>
      </c>
      <c r="N11" s="3" t="str">
        <f>IF(N$3=0,0,INDEX(Sheet1!RawDataCols,$C11,N$5))</f>
        <v>Rental Income-33 Franklin St</v>
      </c>
      <c r="O11" s="3">
        <f>INDEX(Sheet1!RawDataCols,$C11,O$5)</f>
        <v>8</v>
      </c>
      <c r="P11" s="3" t="str">
        <f>INDEX(Sheet1!RawDataCols,$C11,P$5)</f>
        <v>Revenue</v>
      </c>
      <c r="Q11" s="3" t="str">
        <f>IF(Q$3=0,0,INDEX(Sheet1!RawDataCols,$C11,Q$5))</f>
        <v>I</v>
      </c>
      <c r="R11" s="3">
        <f t="shared" si="5"/>
        <v>-1</v>
      </c>
      <c r="S11" s="3">
        <f t="shared" si="6"/>
        <v>1</v>
      </c>
      <c r="T11" s="3">
        <f>IF(T$3=0,0,INDEX(Sheet1!RawDataCols,$C11,T$5)*$R11)</f>
        <v>0</v>
      </c>
      <c r="U11" s="3">
        <f>IF(U$3=0,0,INDEX(Sheet1!RawDataCols,$C11,U$5)*$R11)</f>
        <v>52553.32</v>
      </c>
      <c r="V11" s="3">
        <f>IF(V$3=0,0,INDEX(Sheet1!RawDataCols,$C11,V$5)*$R11)</f>
        <v>35671.79</v>
      </c>
      <c r="W11" s="3">
        <f>IF(W$3=0,0,INDEX(Sheet1!RawDataCols,$C11,W$5)*$R11)</f>
        <v>44055.72</v>
      </c>
      <c r="X11" s="3">
        <f>IF(X$3=0,0,INDEX(Sheet1!RawDataCols,$C11,X$5)*$R11)</f>
        <v>57408.42</v>
      </c>
      <c r="Y11" s="3">
        <f>IF(Y$3=0,0,INDEX(Sheet1!RawDataCols,$C11,Y$5)*$R11)</f>
        <v>40898.46</v>
      </c>
      <c r="Z11" s="3">
        <f>IF(Z$3=0,0,INDEX(Sheet1!RawDataCols,$C11,Z$5)*$R11)</f>
        <v>26803.73</v>
      </c>
      <c r="AA11" s="3">
        <f>IF(AA$3=0,0,INDEX(Sheet1!RawDataCols,$C11,AA$5)*$R11)</f>
        <v>57408.42</v>
      </c>
      <c r="AB11" s="3">
        <f>IF(AB$3=0,0,INDEX(Sheet1!RawDataCols,$C11,AB$5)*$R11)</f>
        <v>40898.46</v>
      </c>
      <c r="AC11" s="3">
        <f>IF(AC$3=0,0,INDEX(Sheet1!RawDataCols,$C11,AC$5)*$R11)</f>
        <v>42616.84</v>
      </c>
      <c r="AD11" s="3">
        <f>IF(AD$3=0,0,INDEX(Sheet1!RawDataCols,$C11,AD$5)*$R11)</f>
        <v>57408.42</v>
      </c>
      <c r="AE11" s="3">
        <f>IF(AE$3=0,0,INDEX(Sheet1!RawDataCols,$C11,AE$5)*$R11)</f>
        <v>46288.46</v>
      </c>
      <c r="AF11" s="3">
        <f>IF(AF$3=0,0,INDEX(Sheet1!RawDataCols,$C11,AF$5)*$R11)</f>
        <v>37641.360000000001</v>
      </c>
      <c r="AG11" s="3">
        <f>IF(AG$3=0,0,INDEX(Sheet1!RawDataCols,$C11,AG$5)*$R11)</f>
        <v>57408.42</v>
      </c>
      <c r="AH11" s="3">
        <f>IF(AH$3=0,0,INDEX(Sheet1!RawDataCols,$C11,AH$5)*$R11)</f>
        <v>46288.46</v>
      </c>
      <c r="AI11" s="3">
        <f>IF(AI$3=0,0,INDEX(Sheet1!RawDataCols,$C11,AI$5)*$R11)</f>
        <v>42632.89</v>
      </c>
      <c r="AJ11" s="3">
        <f>IF(AJ$3=0,0,INDEX(Sheet1!RawDataCols,$C11,AJ$5)*$R11)</f>
        <v>57408.42</v>
      </c>
      <c r="AK11" s="3">
        <f>IF(AK$3=0,0,INDEX(Sheet1!RawDataCols,$C11,AK$5)*$R11)</f>
        <v>46288.46</v>
      </c>
      <c r="AL11" s="3">
        <f>IF(AL$3=0,0,INDEX(Sheet1!RawDataCols,$C11,AL$5)*$R11)</f>
        <v>59714.21</v>
      </c>
      <c r="AM11" s="3">
        <f>IF(AM$3=0,0,INDEX(Sheet1!RawDataCols,$C11,AM$5)*$R11)</f>
        <v>44323.59</v>
      </c>
      <c r="AN11" s="3">
        <f>IF(AN$3=0,0,INDEX(Sheet1!RawDataCols,$C11,AN$5)*$R11)</f>
        <v>44323.59</v>
      </c>
      <c r="AO11" s="3">
        <f>IF(AO$3=0,0,INDEX(Sheet1!RawDataCols,$C11,AO$5)*$R11)</f>
        <v>50185.41</v>
      </c>
      <c r="AP11" s="3">
        <f>IF(AP$3=0,0,INDEX(Sheet1!RawDataCols,$C11,AP$5)*$R11)</f>
        <v>52903.59</v>
      </c>
      <c r="AQ11" s="3">
        <f>IF(AQ$3=0,0,INDEX(Sheet1!RawDataCols,$C11,AQ$5)*$R11)</f>
        <v>50826.7</v>
      </c>
      <c r="AR11" s="3">
        <f>IF(AR$3=0,0,INDEX(Sheet1!RawDataCols,$C11,AR$5)*$R11)</f>
        <v>49107.83</v>
      </c>
      <c r="AS11" s="3">
        <f>IF(AS$3=0,0,INDEX(Sheet1!RawDataCols,$C11,AS$5)*$R11)</f>
        <v>46469.69</v>
      </c>
      <c r="AT11" s="3">
        <f>IF(AT$3=0,0,INDEX(Sheet1!RawDataCols,$C11,AT$5)*$R11)</f>
        <v>50826.7</v>
      </c>
      <c r="AU11" s="3">
        <f>IF(AU$3=0,0,INDEX(Sheet1!RawDataCols,$C11,AU$5)*$R11)</f>
        <v>49004.25</v>
      </c>
      <c r="AV11" s="3">
        <f>IF(AV$3=0,0,INDEX(Sheet1!RawDataCols,$C11,AV$5)*$R11)</f>
        <v>34944</v>
      </c>
      <c r="AW11" s="3">
        <f>IF(AW$3=0,0,INDEX(Sheet1!RawDataCols,$C11,AW$5)*$R11)</f>
        <v>35671.79</v>
      </c>
      <c r="AX11" s="3">
        <f>IF(AX$3=0,0,INDEX(Sheet1!RawDataCols,$C11,AX$5)*$R11)</f>
        <v>49600.83</v>
      </c>
      <c r="AY11" s="3">
        <f>IF(AY$3=0,0,INDEX(Sheet1!RawDataCols,$C11,AY$5)*$R11)</f>
        <v>37892.65</v>
      </c>
      <c r="AZ11" s="3">
        <f>IF(AZ$3=0,0,INDEX(Sheet1!RawDataCols,$C11,AZ$5)*$R11)</f>
        <v>35671.79</v>
      </c>
      <c r="BA11" s="3">
        <f>IF(BA$3=0,0,INDEX(Sheet1!RawDataCols,$C11,BA$5)*$R11)</f>
        <v>57252.480000000003</v>
      </c>
      <c r="BB11" s="3">
        <f>IF(BB$3=0,0,INDEX(Sheet1!RawDataCols,$C11,BB$5)*$R11)</f>
        <v>26701.96</v>
      </c>
      <c r="BC11" s="3">
        <f>IF(BC$3=0,0,INDEX(Sheet1!RawDataCols,$C11,BC$5)*$R11)</f>
        <v>35671.79</v>
      </c>
      <c r="BD11" s="3">
        <f>IF(BD$3=0,0,INDEX(Sheet1!RawDataCols,$C11,BD$5)*$R11)</f>
        <v>57408.42</v>
      </c>
      <c r="BE11" s="3">
        <f>IF(BE$3=0,0,INDEX(Sheet1!RawDataCols,$C11,BE$5)*$R11)</f>
        <v>26701.96</v>
      </c>
      <c r="BF11" s="3">
        <f>IF(BF$3=0,0,INDEX(Sheet1!RawDataCols,$C11,BF$5)*$R11)</f>
        <v>35671.79</v>
      </c>
      <c r="BG11" s="179">
        <f>IF(BG$3=0,0,INDEX(Sheet1!RawDataCols,$C11,BG$5)*$R11)</f>
        <v>57408.42</v>
      </c>
      <c r="BH11" s="33">
        <f t="shared" si="7"/>
        <v>582830.89999999979</v>
      </c>
      <c r="BI11" s="33">
        <f t="shared" si="8"/>
        <v>509326.4499999999</v>
      </c>
      <c r="BJ11" s="33">
        <f t="shared" si="9"/>
        <v>566023.97</v>
      </c>
      <c r="BK11" s="3">
        <f>IF(BK$3=0,0,INDEX(Sheet1!RawDataCols,$C11,BK$5)*$R11)</f>
        <v>31832.903125000001</v>
      </c>
      <c r="BL11" s="3">
        <f>IF(BL$3=0,0,INDEX(Sheet1!RawDataCols,$C11,BL$5)*$R11)</f>
        <v>35000.525000000001</v>
      </c>
      <c r="BM11" s="3">
        <f>IF(BM$3=0,0,INDEX(Sheet1!RawDataCols,$C11,BM$5)*$R11)</f>
        <v>38535.831250000003</v>
      </c>
      <c r="BN11" s="3">
        <f>IF(BN$3=0,0,INDEX(Sheet1!RawDataCols,$C11,BN$5)*$R11)</f>
        <v>34511.952499999999</v>
      </c>
      <c r="BO11" s="3">
        <f>IF(BO$3=0,0,INDEX(Sheet1!RawDataCols,$C11,BO$5)*$R11)</f>
        <v>31151.766250000001</v>
      </c>
      <c r="BP11" s="3">
        <f>IF(BP$3=0,0,INDEX(Sheet1!RawDataCols,$C11,BP$5)*$R11)</f>
        <v>306543.65000000002</v>
      </c>
      <c r="BQ11" s="3">
        <f t="shared" si="10"/>
        <v>167370.15999999997</v>
      </c>
      <c r="BR11" s="3">
        <f t="shared" si="11"/>
        <v>172225.26</v>
      </c>
      <c r="BS11" s="3">
        <f t="shared" si="12"/>
        <v>143696.87</v>
      </c>
      <c r="BT11" s="3">
        <f t="shared" si="13"/>
        <v>243235.47999999998</v>
      </c>
      <c r="BU11" s="3" t="str">
        <f>INDEX(Sheet1!$BS$2:$BS$1000,MATCH($A11,Sheet1!$A$2:$A$1000,0))</f>
        <v>01</v>
      </c>
      <c r="BV11" s="3">
        <f>INDEX(Sheet1!$BT$2:$BT$1000,MATCH($A11,Sheet1!$A$2:$A$1000,0))</f>
        <v>-243235.48</v>
      </c>
    </row>
    <row r="12" spans="1:74" x14ac:dyDescent="0.2">
      <c r="A12" s="11" t="s">
        <v>467</v>
      </c>
      <c r="B12" s="3">
        <f>MATCH($A12,Sheet1!ACCOUNTNO,0)</f>
        <v>5</v>
      </c>
      <c r="C12" s="3">
        <f t="shared" si="4"/>
        <v>5</v>
      </c>
      <c r="D12" s="3" t="str">
        <f>IF(D$3=0,0,INDEX(Sheet1!RawDataCols,$C12,D$5))</f>
        <v>10100A04</v>
      </c>
      <c r="E12" s="3" t="str">
        <f>IF(E$3=0,0,INDEX(Sheet1!RawDataCols,$C12,E$5))</f>
        <v xml:space="preserve">10100          </v>
      </c>
      <c r="F12" s="3" t="str">
        <f>IF(F$3=0,0,INDEX(Sheet1!RawDataCols,$C12,F$5))</f>
        <v xml:space="preserve">A04            </v>
      </c>
      <c r="G12" s="3" t="str">
        <f>IF(G$3=0,0,INDEX(Sheet1!RawDataCols,$C12,G$5))</f>
        <v xml:space="preserve">               </v>
      </c>
      <c r="H12" s="3" t="str">
        <f>IF(H$3=0,0,INDEX(Sheet1!RawDataCols,$C12,H$5))</f>
        <v xml:space="preserve">               </v>
      </c>
      <c r="I12" s="3" t="str">
        <f>IF(I$3=0,0,INDEX(Sheet1!RawDataCols,$C12,I$5))</f>
        <v xml:space="preserve">               </v>
      </c>
      <c r="J12" s="3" t="str">
        <f>IF(J$3=0,0,INDEX(Sheet1!RawDataCols,$C12,J$5))</f>
        <v xml:space="preserve">               </v>
      </c>
      <c r="K12" s="3" t="str">
        <f>IF(K$3=0,0,INDEX(Sheet1!RawDataCols,$C12,K$5))</f>
        <v xml:space="preserve">               </v>
      </c>
      <c r="L12" s="3" t="str">
        <f>IF(L$3=0,0,INDEX(Sheet1!RawDataCols,$C12,L$5))</f>
        <v xml:space="preserve">               </v>
      </c>
      <c r="M12" s="3" t="str">
        <f>IF(M$3=0,0,INDEX(Sheet1!RawDataCols,$C12,M$5))</f>
        <v xml:space="preserve">F007  </v>
      </c>
      <c r="N12" s="3" t="str">
        <f>IF(N$3=0,0,INDEX(Sheet1!RawDataCols,$C12,N$5))</f>
        <v>Rental Income-174 Fullarton Rd</v>
      </c>
      <c r="O12" s="3">
        <f>INDEX(Sheet1!RawDataCols,$C12,O$5)</f>
        <v>8</v>
      </c>
      <c r="P12" s="3" t="str">
        <f>INDEX(Sheet1!RawDataCols,$C12,P$5)</f>
        <v>Revenue</v>
      </c>
      <c r="Q12" s="3" t="str">
        <f>IF(Q$3=0,0,INDEX(Sheet1!RawDataCols,$C12,Q$5))</f>
        <v>I</v>
      </c>
      <c r="R12" s="3">
        <f t="shared" si="5"/>
        <v>-1</v>
      </c>
      <c r="S12" s="3">
        <f t="shared" si="6"/>
        <v>1</v>
      </c>
      <c r="T12" s="3">
        <f>IF(T$3=0,0,INDEX(Sheet1!RawDataCols,$C12,T$5)*$R12)</f>
        <v>0</v>
      </c>
      <c r="U12" s="3">
        <f>IF(U$3=0,0,INDEX(Sheet1!RawDataCols,$C12,U$5)*$R12)</f>
        <v>31447.57</v>
      </c>
      <c r="V12" s="3">
        <f>IF(V$3=0,0,INDEX(Sheet1!RawDataCols,$C12,V$5)*$R12)</f>
        <v>22933.02</v>
      </c>
      <c r="W12" s="3">
        <f>IF(W$3=0,0,INDEX(Sheet1!RawDataCols,$C12,W$5)*$R12)</f>
        <v>32401.119999999999</v>
      </c>
      <c r="X12" s="3">
        <f>IF(X$3=0,0,INDEX(Sheet1!RawDataCols,$C12,X$5)*$R12)</f>
        <v>21227.759999999998</v>
      </c>
      <c r="Y12" s="3">
        <f>IF(Y$3=0,0,INDEX(Sheet1!RawDataCols,$C12,Y$5)*$R12)</f>
        <v>22933.02</v>
      </c>
      <c r="Z12" s="3">
        <f>IF(Z$3=0,0,INDEX(Sheet1!RawDataCols,$C12,Z$5)*$R12)</f>
        <v>32401.119999999999</v>
      </c>
      <c r="AA12" s="3">
        <f>IF(AA$3=0,0,INDEX(Sheet1!RawDataCols,$C12,AA$5)*$R12)</f>
        <v>21227.759999999998</v>
      </c>
      <c r="AB12" s="3">
        <f>IF(AB$3=0,0,INDEX(Sheet1!RawDataCols,$C12,AB$5)*$R12)</f>
        <v>29772.19</v>
      </c>
      <c r="AC12" s="3">
        <f>IF(AC$3=0,0,INDEX(Sheet1!RawDataCols,$C12,AC$5)*$R12)</f>
        <v>32401.119999999999</v>
      </c>
      <c r="AD12" s="3">
        <f>IF(AD$3=0,0,INDEX(Sheet1!RawDataCols,$C12,AD$5)*$R12)</f>
        <v>21266.35</v>
      </c>
      <c r="AE12" s="3">
        <f>IF(AE$3=0,0,INDEX(Sheet1!RawDataCols,$C12,AE$5)*$R12)</f>
        <v>29772.19</v>
      </c>
      <c r="AF12" s="3">
        <f>IF(AF$3=0,0,INDEX(Sheet1!RawDataCols,$C12,AF$5)*$R12)</f>
        <v>32517.33</v>
      </c>
      <c r="AG12" s="3">
        <f>IF(AG$3=0,0,INDEX(Sheet1!RawDataCols,$C12,AG$5)*$R12)</f>
        <v>21266.35</v>
      </c>
      <c r="AH12" s="3">
        <f>IF(AH$3=0,0,INDEX(Sheet1!RawDataCols,$C12,AH$5)*$R12)</f>
        <v>29772.19</v>
      </c>
      <c r="AI12" s="3">
        <f>IF(AI$3=0,0,INDEX(Sheet1!RawDataCols,$C12,AI$5)*$R12)</f>
        <v>32517.33</v>
      </c>
      <c r="AJ12" s="3">
        <f>IF(AJ$3=0,0,INDEX(Sheet1!RawDataCols,$C12,AJ$5)*$R12)</f>
        <v>21266.35</v>
      </c>
      <c r="AK12" s="3">
        <f>IF(AK$3=0,0,INDEX(Sheet1!RawDataCols,$C12,AK$5)*$R12)</f>
        <v>29772.19</v>
      </c>
      <c r="AL12" s="3">
        <f>IF(AL$3=0,0,INDEX(Sheet1!RawDataCols,$C12,AL$5)*$R12)</f>
        <v>32517.33</v>
      </c>
      <c r="AM12" s="3">
        <f>IF(AM$3=0,0,INDEX(Sheet1!RawDataCols,$C12,AM$5)*$R12)</f>
        <v>21266.35</v>
      </c>
      <c r="AN12" s="3">
        <f>IF(AN$3=0,0,INDEX(Sheet1!RawDataCols,$C12,AN$5)*$R12)</f>
        <v>21266.35</v>
      </c>
      <c r="AO12" s="3">
        <f>IF(AO$3=0,0,INDEX(Sheet1!RawDataCols,$C12,AO$5)*$R12)</f>
        <v>32517.33</v>
      </c>
      <c r="AP12" s="3">
        <f>IF(AP$3=0,0,INDEX(Sheet1!RawDataCols,$C12,AP$5)*$R12)</f>
        <v>21266.35</v>
      </c>
      <c r="AQ12" s="3">
        <f>IF(AQ$3=0,0,INDEX(Sheet1!RawDataCols,$C12,AQ$5)*$R12)</f>
        <v>21266.35</v>
      </c>
      <c r="AR12" s="3">
        <f>IF(AR$3=0,0,INDEX(Sheet1!RawDataCols,$C12,AR$5)*$R12)</f>
        <v>32517.33</v>
      </c>
      <c r="AS12" s="3">
        <f>IF(AS$3=0,0,INDEX(Sheet1!RawDataCols,$C12,AS$5)*$R12)</f>
        <v>21266.35</v>
      </c>
      <c r="AT12" s="3">
        <f>IF(AT$3=0,0,INDEX(Sheet1!RawDataCols,$C12,AT$5)*$R12)</f>
        <v>22933.02</v>
      </c>
      <c r="AU12" s="3">
        <f>IF(AU$3=0,0,INDEX(Sheet1!RawDataCols,$C12,AU$5)*$R12)</f>
        <v>32517.33</v>
      </c>
      <c r="AV12" s="3">
        <f>IF(AV$3=0,0,INDEX(Sheet1!RawDataCols,$C12,AV$5)*$R12)</f>
        <v>21266.35</v>
      </c>
      <c r="AW12" s="3">
        <f>IF(AW$3=0,0,INDEX(Sheet1!RawDataCols,$C12,AW$5)*$R12)</f>
        <v>22933.02</v>
      </c>
      <c r="AX12" s="3">
        <f>IF(AX$3=0,0,INDEX(Sheet1!RawDataCols,$C12,AX$5)*$R12)</f>
        <v>31257.24</v>
      </c>
      <c r="AY12" s="3">
        <f>IF(AY$3=0,0,INDEX(Sheet1!RawDataCols,$C12,AY$5)*$R12)</f>
        <v>20687.349999999999</v>
      </c>
      <c r="AZ12" s="3">
        <f>IF(AZ$3=0,0,INDEX(Sheet1!RawDataCols,$C12,AZ$5)*$R12)</f>
        <v>22933.02</v>
      </c>
      <c r="BA12" s="3">
        <f>IF(BA$3=0,0,INDEX(Sheet1!RawDataCols,$C12,BA$5)*$R12)</f>
        <v>57274.57</v>
      </c>
      <c r="BB12" s="3">
        <f>IF(BB$3=0,0,INDEX(Sheet1!RawDataCols,$C12,BB$5)*$R12)</f>
        <v>20687.349999999999</v>
      </c>
      <c r="BC12" s="3">
        <f>IF(BC$3=0,0,INDEX(Sheet1!RawDataCols,$C12,BC$5)*$R12)</f>
        <v>22933.02</v>
      </c>
      <c r="BD12" s="3">
        <f>IF(BD$3=0,0,INDEX(Sheet1!RawDataCols,$C12,BD$5)*$R12)</f>
        <v>31447.57</v>
      </c>
      <c r="BE12" s="3">
        <f>IF(BE$3=0,0,INDEX(Sheet1!RawDataCols,$C12,BE$5)*$R12)</f>
        <v>20687.349999999999</v>
      </c>
      <c r="BF12" s="3">
        <f>IF(BF$3=0,0,INDEX(Sheet1!RawDataCols,$C12,BF$5)*$R12)</f>
        <v>22933.02</v>
      </c>
      <c r="BG12" s="179">
        <f>IF(BG$3=0,0,INDEX(Sheet1!RawDataCols,$C12,BG$5)*$R12)</f>
        <v>31447.57</v>
      </c>
      <c r="BH12" s="33">
        <f t="shared" si="7"/>
        <v>264142.24000000005</v>
      </c>
      <c r="BI12" s="33">
        <f t="shared" si="8"/>
        <v>299219.58</v>
      </c>
      <c r="BJ12" s="33">
        <f t="shared" si="9"/>
        <v>412286.72000000009</v>
      </c>
      <c r="BK12" s="3">
        <f>IF(BK$3=0,0,INDEX(Sheet1!RawDataCols,$C12,BK$5)*$R12)</f>
        <v>18701.223750000001</v>
      </c>
      <c r="BL12" s="3">
        <f>IF(BL$3=0,0,INDEX(Sheet1!RawDataCols,$C12,BL$5)*$R12)</f>
        <v>24178.236250000002</v>
      </c>
      <c r="BM12" s="3">
        <f>IF(BM$3=0,0,INDEX(Sheet1!RawDataCols,$C12,BM$5)*$R12)</f>
        <v>23631.460625</v>
      </c>
      <c r="BN12" s="3">
        <f>IF(BN$3=0,0,INDEX(Sheet1!RawDataCols,$C12,BN$5)*$R12)</f>
        <v>23486.536875000002</v>
      </c>
      <c r="BO12" s="3">
        <f>IF(BO$3=0,0,INDEX(Sheet1!RawDataCols,$C12,BO$5)*$R12)</f>
        <v>23557.653750000001</v>
      </c>
      <c r="BP12" s="3">
        <f>IF(BP$3=0,0,INDEX(Sheet1!RawDataCols,$C12,BP$5)*$R12)</f>
        <v>192096.43</v>
      </c>
      <c r="BQ12" s="3">
        <f t="shared" si="10"/>
        <v>73903.09</v>
      </c>
      <c r="BR12" s="3">
        <f t="shared" si="11"/>
        <v>63799.049999999996</v>
      </c>
      <c r="BS12" s="3">
        <f t="shared" si="12"/>
        <v>63799.049999999996</v>
      </c>
      <c r="BT12" s="3">
        <f t="shared" si="13"/>
        <v>126440.09999999999</v>
      </c>
      <c r="BU12" s="3" t="str">
        <f>INDEX(Sheet1!$BS$2:$BS$1000,MATCH($A12,Sheet1!$A$2:$A$1000,0))</f>
        <v>01</v>
      </c>
      <c r="BV12" s="3">
        <f>INDEX(Sheet1!$BT$2:$BT$1000,MATCH($A12,Sheet1!$A$2:$A$1000,0))</f>
        <v>-126440.1</v>
      </c>
    </row>
    <row r="13" spans="1:74" x14ac:dyDescent="0.2">
      <c r="A13" s="11" t="s">
        <v>482</v>
      </c>
      <c r="B13" s="3">
        <f>MATCH($A13,Sheet1!ACCOUNTNO,0)</f>
        <v>6</v>
      </c>
      <c r="C13" s="3">
        <f t="shared" si="4"/>
        <v>6</v>
      </c>
      <c r="D13" s="3" t="str">
        <f>IF(D$3=0,0,INDEX(Sheet1!RawDataCols,$C13,D$5))</f>
        <v>10100A05</v>
      </c>
      <c r="E13" s="3" t="str">
        <f>IF(E$3=0,0,INDEX(Sheet1!RawDataCols,$C13,E$5))</f>
        <v xml:space="preserve">10100          </v>
      </c>
      <c r="F13" s="3" t="str">
        <f>IF(F$3=0,0,INDEX(Sheet1!RawDataCols,$C13,F$5))</f>
        <v xml:space="preserve">A05            </v>
      </c>
      <c r="G13" s="3" t="str">
        <f>IF(G$3=0,0,INDEX(Sheet1!RawDataCols,$C13,G$5))</f>
        <v xml:space="preserve">               </v>
      </c>
      <c r="H13" s="3" t="str">
        <f>IF(H$3=0,0,INDEX(Sheet1!RawDataCols,$C13,H$5))</f>
        <v xml:space="preserve">               </v>
      </c>
      <c r="I13" s="3" t="str">
        <f>IF(I$3=0,0,INDEX(Sheet1!RawDataCols,$C13,I$5))</f>
        <v xml:space="preserve">               </v>
      </c>
      <c r="J13" s="3" t="str">
        <f>IF(J$3=0,0,INDEX(Sheet1!RawDataCols,$C13,J$5))</f>
        <v xml:space="preserve">               </v>
      </c>
      <c r="K13" s="3" t="str">
        <f>IF(K$3=0,0,INDEX(Sheet1!RawDataCols,$C13,K$5))</f>
        <v xml:space="preserve">               </v>
      </c>
      <c r="L13" s="3" t="str">
        <f>IF(L$3=0,0,INDEX(Sheet1!RawDataCols,$C13,L$5))</f>
        <v xml:space="preserve">               </v>
      </c>
      <c r="M13" s="3" t="str">
        <f>IF(M$3=0,0,INDEX(Sheet1!RawDataCols,$C13,M$5))</f>
        <v xml:space="preserve">F007  </v>
      </c>
      <c r="N13" s="3" t="str">
        <f>IF(N$3=0,0,INDEX(Sheet1!RawDataCols,$C13,N$5))</f>
        <v>Rental Income-26a Grote St</v>
      </c>
      <c r="O13" s="3">
        <f>INDEX(Sheet1!RawDataCols,$C13,O$5)</f>
        <v>8</v>
      </c>
      <c r="P13" s="3" t="str">
        <f>INDEX(Sheet1!RawDataCols,$C13,P$5)</f>
        <v>Revenue</v>
      </c>
      <c r="Q13" s="3" t="str">
        <f>IF(Q$3=0,0,INDEX(Sheet1!RawDataCols,$C13,Q$5))</f>
        <v>I</v>
      </c>
      <c r="R13" s="3">
        <f t="shared" si="5"/>
        <v>-1</v>
      </c>
      <c r="S13" s="3">
        <f t="shared" si="6"/>
        <v>1</v>
      </c>
      <c r="T13" s="3">
        <f>IF(T$3=0,0,INDEX(Sheet1!RawDataCols,$C13,T$5)*$R13)</f>
        <v>0</v>
      </c>
      <c r="U13" s="3">
        <f>IF(U$3=0,0,INDEX(Sheet1!RawDataCols,$C13,U$5)*$R13)</f>
        <v>5853.4</v>
      </c>
      <c r="V13" s="3">
        <f>IF(V$3=0,0,INDEX(Sheet1!RawDataCols,$C13,V$5)*$R13)</f>
        <v>10867.56</v>
      </c>
      <c r="W13" s="3">
        <f>IF(W$3=0,0,INDEX(Sheet1!RawDataCols,$C13,W$5)*$R13)</f>
        <v>10572.58</v>
      </c>
      <c r="X13" s="3">
        <f>IF(X$3=0,0,INDEX(Sheet1!RawDataCols,$C13,X$5)*$R13)</f>
        <v>3721.19</v>
      </c>
      <c r="Y13" s="3">
        <f>IF(Y$3=0,0,INDEX(Sheet1!RawDataCols,$C13,Y$5)*$R13)</f>
        <v>10867.56</v>
      </c>
      <c r="Z13" s="3">
        <f>IF(Z$3=0,0,INDEX(Sheet1!RawDataCols,$C13,Z$5)*$R13)</f>
        <v>10572.58</v>
      </c>
      <c r="AA13" s="3">
        <f>IF(AA$3=0,0,INDEX(Sheet1!RawDataCols,$C13,AA$5)*$R13)</f>
        <v>3744.2</v>
      </c>
      <c r="AB13" s="3">
        <f>IF(AB$3=0,0,INDEX(Sheet1!RawDataCols,$C13,AB$5)*$R13)</f>
        <v>10867.56</v>
      </c>
      <c r="AC13" s="3">
        <f>IF(AC$3=0,0,INDEX(Sheet1!RawDataCols,$C13,AC$5)*$R13)</f>
        <v>10816.57</v>
      </c>
      <c r="AD13" s="3">
        <f>IF(AD$3=0,0,INDEX(Sheet1!RawDataCols,$C13,AD$5)*$R13)</f>
        <v>0</v>
      </c>
      <c r="AE13" s="3">
        <f>IF(AE$3=0,0,INDEX(Sheet1!RawDataCols,$C13,AE$5)*$R13)</f>
        <v>10867.56</v>
      </c>
      <c r="AF13" s="3">
        <f>IF(AF$3=0,0,INDEX(Sheet1!RawDataCols,$C13,AF$5)*$R13)</f>
        <v>10816.57</v>
      </c>
      <c r="AG13" s="3">
        <f>IF(AG$3=0,0,INDEX(Sheet1!RawDataCols,$C13,AG$5)*$R13)</f>
        <v>0</v>
      </c>
      <c r="AH13" s="3">
        <f>IF(AH$3=0,0,INDEX(Sheet1!RawDataCols,$C13,AH$5)*$R13)</f>
        <v>10867.56</v>
      </c>
      <c r="AI13" s="3">
        <f>IF(AI$3=0,0,INDEX(Sheet1!RawDataCols,$C13,AI$5)*$R13)</f>
        <v>10816.57</v>
      </c>
      <c r="AJ13" s="3">
        <f>IF(AJ$3=0,0,INDEX(Sheet1!RawDataCols,$C13,AJ$5)*$R13)</f>
        <v>0</v>
      </c>
      <c r="AK13" s="3">
        <f>IF(AK$3=0,0,INDEX(Sheet1!RawDataCols,$C13,AK$5)*$R13)</f>
        <v>10867.56</v>
      </c>
      <c r="AL13" s="3">
        <f>IF(AL$3=0,0,INDEX(Sheet1!RawDataCols,$C13,AL$5)*$R13)</f>
        <v>10816.57</v>
      </c>
      <c r="AM13" s="3">
        <f>IF(AM$3=0,0,INDEX(Sheet1!RawDataCols,$C13,AM$5)*$R13)</f>
        <v>6244.2</v>
      </c>
      <c r="AN13" s="3">
        <f>IF(AN$3=0,0,INDEX(Sheet1!RawDataCols,$C13,AN$5)*$R13)</f>
        <v>6244.2</v>
      </c>
      <c r="AO13" s="3">
        <f>IF(AO$3=0,0,INDEX(Sheet1!RawDataCols,$C13,AO$5)*$R13)</f>
        <v>10816.57</v>
      </c>
      <c r="AP13" s="3">
        <f>IF(AP$3=0,0,INDEX(Sheet1!RawDataCols,$C13,AP$5)*$R13)</f>
        <v>8744.2000000000007</v>
      </c>
      <c r="AQ13" s="3">
        <f>IF(AQ$3=0,0,INDEX(Sheet1!RawDataCols,$C13,AQ$5)*$R13)</f>
        <v>8744.2199999999993</v>
      </c>
      <c r="AR13" s="3">
        <f>IF(AR$3=0,0,INDEX(Sheet1!RawDataCols,$C13,AR$5)*$R13)</f>
        <v>10816.57</v>
      </c>
      <c r="AS13" s="3">
        <f>IF(AS$3=0,0,INDEX(Sheet1!RawDataCols,$C13,AS$5)*$R13)</f>
        <v>8744.2000000000007</v>
      </c>
      <c r="AT13" s="3">
        <f>IF(AT$3=0,0,INDEX(Sheet1!RawDataCols,$C13,AT$5)*$R13)</f>
        <v>8744.2199999999993</v>
      </c>
      <c r="AU13" s="3">
        <f>IF(AU$3=0,0,INDEX(Sheet1!RawDataCols,$C13,AU$5)*$R13)</f>
        <v>10816.57</v>
      </c>
      <c r="AV13" s="3">
        <f>IF(AV$3=0,0,INDEX(Sheet1!RawDataCols,$C13,AV$5)*$R13)</f>
        <v>8744.2000000000007</v>
      </c>
      <c r="AW13" s="3">
        <f>IF(AW$3=0,0,INDEX(Sheet1!RawDataCols,$C13,AW$5)*$R13)</f>
        <v>8744.2199999999993</v>
      </c>
      <c r="AX13" s="3">
        <f>IF(AX$3=0,0,INDEX(Sheet1!RawDataCols,$C13,AX$5)*$R13)</f>
        <v>5853.4</v>
      </c>
      <c r="AY13" s="3">
        <f>IF(AY$3=0,0,INDEX(Sheet1!RawDataCols,$C13,AY$5)*$R13)</f>
        <v>8744.2000000000007</v>
      </c>
      <c r="AZ13" s="3">
        <f>IF(AZ$3=0,0,INDEX(Sheet1!RawDataCols,$C13,AZ$5)*$R13)</f>
        <v>8744.2199999999993</v>
      </c>
      <c r="BA13" s="3">
        <f>IF(BA$3=0,0,INDEX(Sheet1!RawDataCols,$C13,BA$5)*$R13)</f>
        <v>5853.4</v>
      </c>
      <c r="BB13" s="3">
        <f>IF(BB$3=0,0,INDEX(Sheet1!RawDataCols,$C13,BB$5)*$R13)</f>
        <v>8744.2000000000007</v>
      </c>
      <c r="BC13" s="3">
        <f>IF(BC$3=0,0,INDEX(Sheet1!RawDataCols,$C13,BC$5)*$R13)</f>
        <v>10867.56</v>
      </c>
      <c r="BD13" s="3">
        <f>IF(BD$3=0,0,INDEX(Sheet1!RawDataCols,$C13,BD$5)*$R13)</f>
        <v>5853.4</v>
      </c>
      <c r="BE13" s="3">
        <f>IF(BE$3=0,0,INDEX(Sheet1!RawDataCols,$C13,BE$5)*$R13)</f>
        <v>8744.2000000000007</v>
      </c>
      <c r="BF13" s="3">
        <f>IF(BF$3=0,0,INDEX(Sheet1!RawDataCols,$C13,BF$5)*$R13)</f>
        <v>10867.56</v>
      </c>
      <c r="BG13" s="179">
        <f>IF(BG$3=0,0,INDEX(Sheet1!RawDataCols,$C13,BG$5)*$R13)</f>
        <v>5853.4</v>
      </c>
      <c r="BH13" s="33">
        <f t="shared" si="7"/>
        <v>63283.989999999991</v>
      </c>
      <c r="BI13" s="33">
        <f t="shared" si="8"/>
        <v>117294</v>
      </c>
      <c r="BJ13" s="33">
        <f t="shared" si="9"/>
        <v>114421.35</v>
      </c>
      <c r="BK13" s="3">
        <f>IF(BK$3=0,0,INDEX(Sheet1!RawDataCols,$C13,BK$5)*$R13)</f>
        <v>7330.875</v>
      </c>
      <c r="BL13" s="3">
        <f>IF(BL$3=0,0,INDEX(Sheet1!RawDataCols,$C13,BL$5)*$R13)</f>
        <v>7990.4324999999999</v>
      </c>
      <c r="BM13" s="3">
        <f>IF(BM$3=0,0,INDEX(Sheet1!RawDataCols,$C13,BM$5)*$R13)</f>
        <v>7781.0593749999998</v>
      </c>
      <c r="BN13" s="3">
        <f>IF(BN$3=0,0,INDEX(Sheet1!RawDataCols,$C13,BN$5)*$R13)</f>
        <v>5559.5050000000001</v>
      </c>
      <c r="BO13" s="3">
        <f>IF(BO$3=0,0,INDEX(Sheet1!RawDataCols,$C13,BO$5)*$R13)</f>
        <v>6386.5487499999999</v>
      </c>
      <c r="BP13" s="3">
        <f>IF(BP$3=0,0,INDEX(Sheet1!RawDataCols,$C13,BP$5)*$R13)</f>
        <v>63435.48</v>
      </c>
      <c r="BQ13" s="3">
        <f t="shared" si="10"/>
        <v>13318.79</v>
      </c>
      <c r="BR13" s="3">
        <f t="shared" si="11"/>
        <v>0</v>
      </c>
      <c r="BS13" s="3">
        <f t="shared" si="12"/>
        <v>23732.600000000002</v>
      </c>
      <c r="BT13" s="3">
        <f t="shared" si="13"/>
        <v>49965.200000000004</v>
      </c>
      <c r="BU13" s="3" t="str">
        <f>INDEX(Sheet1!$BS$2:$BS$1000,MATCH($A13,Sheet1!$A$2:$A$1000,0))</f>
        <v>01</v>
      </c>
      <c r="BV13" s="3">
        <f>INDEX(Sheet1!$BT$2:$BT$1000,MATCH($A13,Sheet1!$A$2:$A$1000,0))</f>
        <v>-49965.2</v>
      </c>
    </row>
    <row r="14" spans="1:74" x14ac:dyDescent="0.2">
      <c r="A14" s="11" t="s">
        <v>483</v>
      </c>
      <c r="B14" s="3">
        <f>MATCH($A14,Sheet1!ACCOUNTNO,0)</f>
        <v>7</v>
      </c>
      <c r="C14" s="3">
        <f t="shared" si="4"/>
        <v>7</v>
      </c>
      <c r="D14" s="3" t="str">
        <f>IF(D$3=0,0,INDEX(Sheet1!RawDataCols,$C14,D$5))</f>
        <v>10100A06</v>
      </c>
      <c r="E14" s="3" t="str">
        <f>IF(E$3=0,0,INDEX(Sheet1!RawDataCols,$C14,E$5))</f>
        <v xml:space="preserve">10100          </v>
      </c>
      <c r="F14" s="3" t="str">
        <f>IF(F$3=0,0,INDEX(Sheet1!RawDataCols,$C14,F$5))</f>
        <v xml:space="preserve">A06            </v>
      </c>
      <c r="G14" s="3" t="str">
        <f>IF(G$3=0,0,INDEX(Sheet1!RawDataCols,$C14,G$5))</f>
        <v xml:space="preserve">               </v>
      </c>
      <c r="H14" s="3" t="str">
        <f>IF(H$3=0,0,INDEX(Sheet1!RawDataCols,$C14,H$5))</f>
        <v xml:space="preserve">               </v>
      </c>
      <c r="I14" s="3" t="str">
        <f>IF(I$3=0,0,INDEX(Sheet1!RawDataCols,$C14,I$5))</f>
        <v xml:space="preserve">               </v>
      </c>
      <c r="J14" s="3" t="str">
        <f>IF(J$3=0,0,INDEX(Sheet1!RawDataCols,$C14,J$5))</f>
        <v xml:space="preserve">               </v>
      </c>
      <c r="K14" s="3" t="str">
        <f>IF(K$3=0,0,INDEX(Sheet1!RawDataCols,$C14,K$5))</f>
        <v xml:space="preserve">               </v>
      </c>
      <c r="L14" s="3" t="str">
        <f>IF(L$3=0,0,INDEX(Sheet1!RawDataCols,$C14,L$5))</f>
        <v xml:space="preserve">               </v>
      </c>
      <c r="M14" s="3" t="str">
        <f>IF(M$3=0,0,INDEX(Sheet1!RawDataCols,$C14,M$5))</f>
        <v xml:space="preserve">F007  </v>
      </c>
      <c r="N14" s="3" t="str">
        <f>IF(N$3=0,0,INDEX(Sheet1!RawDataCols,$C14,N$5))</f>
        <v>Rental Income-31 Franklin St</v>
      </c>
      <c r="O14" s="3">
        <f>INDEX(Sheet1!RawDataCols,$C14,O$5)</f>
        <v>8</v>
      </c>
      <c r="P14" s="3" t="str">
        <f>INDEX(Sheet1!RawDataCols,$C14,P$5)</f>
        <v>Revenue</v>
      </c>
      <c r="Q14" s="3" t="str">
        <f>IF(Q$3=0,0,INDEX(Sheet1!RawDataCols,$C14,Q$5))</f>
        <v>I</v>
      </c>
      <c r="R14" s="3">
        <f t="shared" si="5"/>
        <v>-1</v>
      </c>
      <c r="S14" s="3">
        <f t="shared" si="6"/>
        <v>1</v>
      </c>
      <c r="T14" s="3">
        <f>IF(T$3=0,0,INDEX(Sheet1!RawDataCols,$C14,T$5)*$R14)</f>
        <v>0</v>
      </c>
      <c r="U14" s="3">
        <f>IF(U$3=0,0,INDEX(Sheet1!RawDataCols,$C14,U$5)*$R14)</f>
        <v>24994.01</v>
      </c>
      <c r="V14" s="3">
        <f>IF(V$3=0,0,INDEX(Sheet1!RawDataCols,$C14,V$5)*$R14)</f>
        <v>18754.03</v>
      </c>
      <c r="W14" s="3">
        <f>IF(W$3=0,0,INDEX(Sheet1!RawDataCols,$C14,W$5)*$R14)</f>
        <v>25072.15</v>
      </c>
      <c r="X14" s="3">
        <f>IF(X$3=0,0,INDEX(Sheet1!RawDataCols,$C14,X$5)*$R14)</f>
        <v>15561.71</v>
      </c>
      <c r="Y14" s="3">
        <f>IF(Y$3=0,0,INDEX(Sheet1!RawDataCols,$C14,Y$5)*$R14)</f>
        <v>18754.03</v>
      </c>
      <c r="Z14" s="3">
        <f>IF(Z$3=0,0,INDEX(Sheet1!RawDataCols,$C14,Z$5)*$R14)</f>
        <v>25072.15</v>
      </c>
      <c r="AA14" s="3">
        <f>IF(AA$3=0,0,INDEX(Sheet1!RawDataCols,$C14,AA$5)*$R14)</f>
        <v>15999.87</v>
      </c>
      <c r="AB14" s="3">
        <f>IF(AB$3=0,0,INDEX(Sheet1!RawDataCols,$C14,AB$5)*$R14)</f>
        <v>18754.03</v>
      </c>
      <c r="AC14" s="3">
        <f>IF(AC$3=0,0,INDEX(Sheet1!RawDataCols,$C14,AC$5)*$R14)</f>
        <v>25642.74</v>
      </c>
      <c r="AD14" s="3">
        <f>IF(AD$3=0,0,INDEX(Sheet1!RawDataCols,$C14,AD$5)*$R14)</f>
        <v>15999.87</v>
      </c>
      <c r="AE14" s="3">
        <f>IF(AE$3=0,0,INDEX(Sheet1!RawDataCols,$C14,AE$5)*$R14)</f>
        <v>18754.03</v>
      </c>
      <c r="AF14" s="3">
        <f>IF(AF$3=0,0,INDEX(Sheet1!RawDataCols,$C14,AF$5)*$R14)</f>
        <v>25642.74</v>
      </c>
      <c r="AG14" s="3">
        <f>IF(AG$3=0,0,INDEX(Sheet1!RawDataCols,$C14,AG$5)*$R14)</f>
        <v>15999.87</v>
      </c>
      <c r="AH14" s="3">
        <f>IF(AH$3=0,0,INDEX(Sheet1!RawDataCols,$C14,AH$5)*$R14)</f>
        <v>18754.03</v>
      </c>
      <c r="AI14" s="3">
        <f>IF(AI$3=0,0,INDEX(Sheet1!RawDataCols,$C14,AI$5)*$R14)</f>
        <v>25642.74</v>
      </c>
      <c r="AJ14" s="3">
        <f>IF(AJ$3=0,0,INDEX(Sheet1!RawDataCols,$C14,AJ$5)*$R14)</f>
        <v>15999.87</v>
      </c>
      <c r="AK14" s="3">
        <f>IF(AK$3=0,0,INDEX(Sheet1!RawDataCols,$C14,AK$5)*$R14)</f>
        <v>18754.03</v>
      </c>
      <c r="AL14" s="3">
        <f>IF(AL$3=0,0,INDEX(Sheet1!RawDataCols,$C14,AL$5)*$R14)</f>
        <v>22549.53</v>
      </c>
      <c r="AM14" s="3">
        <f>IF(AM$3=0,0,INDEX(Sheet1!RawDataCols,$C14,AM$5)*$R14)</f>
        <v>15104.04</v>
      </c>
      <c r="AN14" s="3">
        <f>IF(AN$3=0,0,INDEX(Sheet1!RawDataCols,$C14,AN$5)*$R14)</f>
        <v>15104.04</v>
      </c>
      <c r="AO14" s="3">
        <f>IF(AO$3=0,0,INDEX(Sheet1!RawDataCols,$C14,AO$5)*$R14)</f>
        <v>24620.25</v>
      </c>
      <c r="AP14" s="3">
        <f>IF(AP$3=0,0,INDEX(Sheet1!RawDataCols,$C14,AP$5)*$R14)</f>
        <v>15104.04</v>
      </c>
      <c r="AQ14" s="3">
        <f>IF(AQ$3=0,0,INDEX(Sheet1!RawDataCols,$C14,AQ$5)*$R14)</f>
        <v>15104.03</v>
      </c>
      <c r="AR14" s="3">
        <f>IF(AR$3=0,0,INDEX(Sheet1!RawDataCols,$C14,AR$5)*$R14)</f>
        <v>21297.15</v>
      </c>
      <c r="AS14" s="3">
        <f>IF(AS$3=0,0,INDEX(Sheet1!RawDataCols,$C14,AS$5)*$R14)</f>
        <v>15104.04</v>
      </c>
      <c r="AT14" s="3">
        <f>IF(AT$3=0,0,INDEX(Sheet1!RawDataCols,$C14,AT$5)*$R14)</f>
        <v>15104.03</v>
      </c>
      <c r="AU14" s="3">
        <f>IF(AU$3=0,0,INDEX(Sheet1!RawDataCols,$C14,AU$5)*$R14)</f>
        <v>25859.65</v>
      </c>
      <c r="AV14" s="3">
        <f>IF(AV$3=0,0,INDEX(Sheet1!RawDataCols,$C14,AV$5)*$R14)</f>
        <v>12312.34</v>
      </c>
      <c r="AW14" s="3">
        <f>IF(AW$3=0,0,INDEX(Sheet1!RawDataCols,$C14,AW$5)*$R14)</f>
        <v>15104.03</v>
      </c>
      <c r="AX14" s="3">
        <f>IF(AX$3=0,0,INDEX(Sheet1!RawDataCols,$C14,AX$5)*$R14)</f>
        <v>25859.65</v>
      </c>
      <c r="AY14" s="3">
        <f>IF(AY$3=0,0,INDEX(Sheet1!RawDataCols,$C14,AY$5)*$R14)</f>
        <v>16704.04</v>
      </c>
      <c r="AZ14" s="3">
        <f>IF(AZ$3=0,0,INDEX(Sheet1!RawDataCols,$C14,AZ$5)*$R14)</f>
        <v>18754.03</v>
      </c>
      <c r="BA14" s="3">
        <f>IF(BA$3=0,0,INDEX(Sheet1!RawDataCols,$C14,BA$5)*$R14)</f>
        <v>25859.65</v>
      </c>
      <c r="BB14" s="3">
        <f>IF(BB$3=0,0,INDEX(Sheet1!RawDataCols,$C14,BB$5)*$R14)</f>
        <v>15104.04</v>
      </c>
      <c r="BC14" s="3">
        <f>IF(BC$3=0,0,INDEX(Sheet1!RawDataCols,$C14,BC$5)*$R14)</f>
        <v>18754.03</v>
      </c>
      <c r="BD14" s="3">
        <f>IF(BD$3=0,0,INDEX(Sheet1!RawDataCols,$C14,BD$5)*$R14)</f>
        <v>24116.53</v>
      </c>
      <c r="BE14" s="3">
        <f>IF(BE$3=0,0,INDEX(Sheet1!RawDataCols,$C14,BE$5)*$R14)</f>
        <v>15104.04</v>
      </c>
      <c r="BF14" s="3">
        <f>IF(BF$3=0,0,INDEX(Sheet1!RawDataCols,$C14,BF$5)*$R14)</f>
        <v>18754.03</v>
      </c>
      <c r="BG14" s="179">
        <f>IF(BG$3=0,0,INDEX(Sheet1!RawDataCols,$C14,BG$5)*$R14)</f>
        <v>24116.53</v>
      </c>
      <c r="BH14" s="33">
        <f t="shared" si="7"/>
        <v>193987.74000000002</v>
      </c>
      <c r="BI14" s="33">
        <f t="shared" si="8"/>
        <v>210448.37</v>
      </c>
      <c r="BJ14" s="33">
        <f t="shared" si="9"/>
        <v>297234.93000000005</v>
      </c>
      <c r="BK14" s="3">
        <f>IF(BK$3=0,0,INDEX(Sheet1!RawDataCols,$C14,BK$5)*$R14)</f>
        <v>13153.023125</v>
      </c>
      <c r="BL14" s="3">
        <f>IF(BL$3=0,0,INDEX(Sheet1!RawDataCols,$C14,BL$5)*$R14)</f>
        <v>18729.798125000001</v>
      </c>
      <c r="BM14" s="3">
        <f>IF(BM$3=0,0,INDEX(Sheet1!RawDataCols,$C14,BM$5)*$R14)</f>
        <v>18078.21875</v>
      </c>
      <c r="BN14" s="3">
        <f>IF(BN$3=0,0,INDEX(Sheet1!RawDataCols,$C14,BN$5)*$R14)</f>
        <v>14289.893125000001</v>
      </c>
      <c r="BO14" s="3">
        <f>IF(BO$3=0,0,INDEX(Sheet1!RawDataCols,$C14,BO$5)*$R14)</f>
        <v>16855.516250000001</v>
      </c>
      <c r="BP14" s="3">
        <f>IF(BP$3=0,0,INDEX(Sheet1!RawDataCols,$C14,BP$5)*$R14)</f>
        <v>150054.72</v>
      </c>
      <c r="BQ14" s="3">
        <f t="shared" si="10"/>
        <v>56555.590000000004</v>
      </c>
      <c r="BR14" s="3">
        <f t="shared" si="11"/>
        <v>47999.61</v>
      </c>
      <c r="BS14" s="3">
        <f t="shared" si="12"/>
        <v>45312.12</v>
      </c>
      <c r="BT14" s="3">
        <f t="shared" si="13"/>
        <v>89432.540000000008</v>
      </c>
      <c r="BU14" s="3" t="str">
        <f>INDEX(Sheet1!$BS$2:$BS$1000,MATCH($A14,Sheet1!$A$2:$A$1000,0))</f>
        <v>01</v>
      </c>
      <c r="BV14" s="3">
        <f>INDEX(Sheet1!$BT$2:$BT$1000,MATCH($A14,Sheet1!$A$2:$A$1000,0))</f>
        <v>-89432.54</v>
      </c>
    </row>
    <row r="15" spans="1:74" x14ac:dyDescent="0.2">
      <c r="A15" s="11" t="s">
        <v>484</v>
      </c>
      <c r="B15" s="3">
        <f>MATCH($A15,Sheet1!ACCOUNTNO,0)</f>
        <v>8</v>
      </c>
      <c r="C15" s="3">
        <f t="shared" si="4"/>
        <v>8</v>
      </c>
      <c r="D15" s="3" t="str">
        <f>IF(D$3=0,0,INDEX(Sheet1!RawDataCols,$C15,D$5))</f>
        <v>10100A07</v>
      </c>
      <c r="E15" s="3" t="str">
        <f>IF(E$3=0,0,INDEX(Sheet1!RawDataCols,$C15,E$5))</f>
        <v xml:space="preserve">10100          </v>
      </c>
      <c r="F15" s="3" t="str">
        <f>IF(F$3=0,0,INDEX(Sheet1!RawDataCols,$C15,F$5))</f>
        <v xml:space="preserve">A07            </v>
      </c>
      <c r="G15" s="3" t="str">
        <f>IF(G$3=0,0,INDEX(Sheet1!RawDataCols,$C15,G$5))</f>
        <v xml:space="preserve">               </v>
      </c>
      <c r="H15" s="3" t="str">
        <f>IF(H$3=0,0,INDEX(Sheet1!RawDataCols,$C15,H$5))</f>
        <v xml:space="preserve">               </v>
      </c>
      <c r="I15" s="3" t="str">
        <f>IF(I$3=0,0,INDEX(Sheet1!RawDataCols,$C15,I$5))</f>
        <v xml:space="preserve">               </v>
      </c>
      <c r="J15" s="3" t="str">
        <f>IF(J$3=0,0,INDEX(Sheet1!RawDataCols,$C15,J$5))</f>
        <v xml:space="preserve">               </v>
      </c>
      <c r="K15" s="3" t="str">
        <f>IF(K$3=0,0,INDEX(Sheet1!RawDataCols,$C15,K$5))</f>
        <v xml:space="preserve">               </v>
      </c>
      <c r="L15" s="3" t="str">
        <f>IF(L$3=0,0,INDEX(Sheet1!RawDataCols,$C15,L$5))</f>
        <v xml:space="preserve">               </v>
      </c>
      <c r="M15" s="3" t="str">
        <f>IF(M$3=0,0,INDEX(Sheet1!RawDataCols,$C15,M$5))</f>
        <v xml:space="preserve">F007  </v>
      </c>
      <c r="N15" s="3" t="str">
        <f>IF(N$3=0,0,INDEX(Sheet1!RawDataCols,$C15,N$5))</f>
        <v>Rental Income-25 Franklin St</v>
      </c>
      <c r="O15" s="3">
        <f>INDEX(Sheet1!RawDataCols,$C15,O$5)</f>
        <v>8</v>
      </c>
      <c r="P15" s="3" t="str">
        <f>INDEX(Sheet1!RawDataCols,$C15,P$5)</f>
        <v>Revenue</v>
      </c>
      <c r="Q15" s="3" t="str">
        <f>IF(Q$3=0,0,INDEX(Sheet1!RawDataCols,$C15,Q$5))</f>
        <v>I</v>
      </c>
      <c r="R15" s="3">
        <f t="shared" si="5"/>
        <v>-1</v>
      </c>
      <c r="S15" s="3">
        <f t="shared" si="6"/>
        <v>1</v>
      </c>
      <c r="T15" s="3">
        <f>IF(T$3=0,0,INDEX(Sheet1!RawDataCols,$C15,T$5)*$R15)</f>
        <v>0</v>
      </c>
      <c r="U15" s="3">
        <f>IF(U$3=0,0,INDEX(Sheet1!RawDataCols,$C15,U$5)*$R15)</f>
        <v>122821.31</v>
      </c>
      <c r="V15" s="3">
        <f>IF(V$3=0,0,INDEX(Sheet1!RawDataCols,$C15,V$5)*$R15)</f>
        <v>128558.83</v>
      </c>
      <c r="W15" s="3">
        <f>IF(W$3=0,0,INDEX(Sheet1!RawDataCols,$C15,W$5)*$R15)</f>
        <v>101623.71</v>
      </c>
      <c r="X15" s="3">
        <f>IF(X$3=0,0,INDEX(Sheet1!RawDataCols,$C15,X$5)*$R15)</f>
        <v>117170.77</v>
      </c>
      <c r="Y15" s="3">
        <f>IF(Y$3=0,0,INDEX(Sheet1!RawDataCols,$C15,Y$5)*$R15)</f>
        <v>85044.84</v>
      </c>
      <c r="Z15" s="3">
        <f>IF(Z$3=0,0,INDEX(Sheet1!RawDataCols,$C15,Z$5)*$R15)</f>
        <v>101623.71</v>
      </c>
      <c r="AA15" s="3">
        <f>IF(AA$3=0,0,INDEX(Sheet1!RawDataCols,$C15,AA$5)*$R15)</f>
        <v>144553.63</v>
      </c>
      <c r="AB15" s="3">
        <f>IF(AB$3=0,0,INDEX(Sheet1!RawDataCols,$C15,AB$5)*$R15)</f>
        <v>93962.4</v>
      </c>
      <c r="AC15" s="3">
        <f>IF(AC$3=0,0,INDEX(Sheet1!RawDataCols,$C15,AC$5)*$R15)</f>
        <v>129369.39</v>
      </c>
      <c r="AD15" s="3">
        <f>IF(AD$3=0,0,INDEX(Sheet1!RawDataCols,$C15,AD$5)*$R15)</f>
        <v>126718.63</v>
      </c>
      <c r="AE15" s="3">
        <f>IF(AE$3=0,0,INDEX(Sheet1!RawDataCols,$C15,AE$5)*$R15)</f>
        <v>93962.4</v>
      </c>
      <c r="AF15" s="3">
        <f>IF(AF$3=0,0,INDEX(Sheet1!RawDataCols,$C15,AF$5)*$R15)</f>
        <v>127637.38</v>
      </c>
      <c r="AG15" s="3">
        <f>IF(AG$3=0,0,INDEX(Sheet1!RawDataCols,$C15,AG$5)*$R15)</f>
        <v>129268.21</v>
      </c>
      <c r="AH15" s="3">
        <f>IF(AH$3=0,0,INDEX(Sheet1!RawDataCols,$C15,AH$5)*$R15)</f>
        <v>93962.4</v>
      </c>
      <c r="AI15" s="3">
        <f>IF(AI$3=0,0,INDEX(Sheet1!RawDataCols,$C15,AI$5)*$R15)</f>
        <v>136909.21</v>
      </c>
      <c r="AJ15" s="3">
        <f>IF(AJ$3=0,0,INDEX(Sheet1!RawDataCols,$C15,AJ$5)*$R15)</f>
        <v>129268.21</v>
      </c>
      <c r="AK15" s="3">
        <f>IF(AK$3=0,0,INDEX(Sheet1!RawDataCols,$C15,AK$5)*$R15)</f>
        <v>93962.4</v>
      </c>
      <c r="AL15" s="3">
        <f>IF(AL$3=0,0,INDEX(Sheet1!RawDataCols,$C15,AL$5)*$R15)</f>
        <v>139189.57999999999</v>
      </c>
      <c r="AM15" s="3">
        <f>IF(AM$3=0,0,INDEX(Sheet1!RawDataCols,$C15,AM$5)*$R15)</f>
        <v>129268.21</v>
      </c>
      <c r="AN15" s="3">
        <f>IF(AN$3=0,0,INDEX(Sheet1!RawDataCols,$C15,AN$5)*$R15)</f>
        <v>129268.21</v>
      </c>
      <c r="AO15" s="3">
        <f>IF(AO$3=0,0,INDEX(Sheet1!RawDataCols,$C15,AO$5)*$R15)</f>
        <v>136920.82999999999</v>
      </c>
      <c r="AP15" s="3">
        <f>IF(AP$3=0,0,INDEX(Sheet1!RawDataCols,$C15,AP$5)*$R15)</f>
        <v>129873.02</v>
      </c>
      <c r="AQ15" s="3">
        <f>IF(AQ$3=0,0,INDEX(Sheet1!RawDataCols,$C15,AQ$5)*$R15)</f>
        <v>122579.66</v>
      </c>
      <c r="AR15" s="3">
        <f>IF(AR$3=0,0,INDEX(Sheet1!RawDataCols,$C15,AR$5)*$R15)</f>
        <v>139892.37</v>
      </c>
      <c r="AS15" s="3">
        <f>IF(AS$3=0,0,INDEX(Sheet1!RawDataCols,$C15,AS$5)*$R15)</f>
        <v>129873.02</v>
      </c>
      <c r="AT15" s="3">
        <f>IF(AT$3=0,0,INDEX(Sheet1!RawDataCols,$C15,AT$5)*$R15)</f>
        <v>122579.66</v>
      </c>
      <c r="AU15" s="3">
        <f>IF(AU$3=0,0,INDEX(Sheet1!RawDataCols,$C15,AU$5)*$R15)</f>
        <v>147303.79999999999</v>
      </c>
      <c r="AV15" s="3">
        <f>IF(AV$3=0,0,INDEX(Sheet1!RawDataCols,$C15,AV$5)*$R15)</f>
        <v>129873.02</v>
      </c>
      <c r="AW15" s="3">
        <f>IF(AW$3=0,0,INDEX(Sheet1!RawDataCols,$C15,AW$5)*$R15)</f>
        <v>128558.83</v>
      </c>
      <c r="AX15" s="3">
        <f>IF(AX$3=0,0,INDEX(Sheet1!RawDataCols,$C15,AX$5)*$R15)</f>
        <v>125483.46</v>
      </c>
      <c r="AY15" s="3">
        <f>IF(AY$3=0,0,INDEX(Sheet1!RawDataCols,$C15,AY$5)*$R15)</f>
        <v>129873.02</v>
      </c>
      <c r="AZ15" s="3">
        <f>IF(AZ$3=0,0,INDEX(Sheet1!RawDataCols,$C15,AZ$5)*$R15)</f>
        <v>128558.83</v>
      </c>
      <c r="BA15" s="3">
        <f>IF(BA$3=0,0,INDEX(Sheet1!RawDataCols,$C15,BA$5)*$R15)</f>
        <v>94387.95</v>
      </c>
      <c r="BB15" s="3">
        <f>IF(BB$3=0,0,INDEX(Sheet1!RawDataCols,$C15,BB$5)*$R15)</f>
        <v>129873.02</v>
      </c>
      <c r="BC15" s="3">
        <f>IF(BC$3=0,0,INDEX(Sheet1!RawDataCols,$C15,BC$5)*$R15)</f>
        <v>128558.83</v>
      </c>
      <c r="BD15" s="3">
        <f>IF(BD$3=0,0,INDEX(Sheet1!RawDataCols,$C15,BD$5)*$R15)</f>
        <v>117170.77</v>
      </c>
      <c r="BE15" s="3">
        <f>IF(BE$3=0,0,INDEX(Sheet1!RawDataCols,$C15,BE$5)*$R15)</f>
        <v>129873.02</v>
      </c>
      <c r="BF15" s="3">
        <f>IF(BF$3=0,0,INDEX(Sheet1!RawDataCols,$C15,BF$5)*$R15)</f>
        <v>128558.83</v>
      </c>
      <c r="BG15" s="179">
        <f>IF(BG$3=0,0,INDEX(Sheet1!RawDataCols,$C15,BG$5)*$R15)</f>
        <v>117170.77</v>
      </c>
      <c r="BH15" s="33">
        <f t="shared" si="7"/>
        <v>1548434.07</v>
      </c>
      <c r="BI15" s="33">
        <f t="shared" si="8"/>
        <v>1349557.2900000003</v>
      </c>
      <c r="BJ15" s="33">
        <f t="shared" si="9"/>
        <v>1497512.16</v>
      </c>
      <c r="BK15" s="3">
        <f>IF(BK$3=0,0,INDEX(Sheet1!RawDataCols,$C15,BK$5)*$R15)</f>
        <v>84347.330625000002</v>
      </c>
      <c r="BL15" s="3">
        <f>IF(BL$3=0,0,INDEX(Sheet1!RawDataCols,$C15,BL$5)*$R15)</f>
        <v>75038.689375000002</v>
      </c>
      <c r="BM15" s="3">
        <f>IF(BM$3=0,0,INDEX(Sheet1!RawDataCols,$C15,BM$5)*$R15)</f>
        <v>88664.013749999998</v>
      </c>
      <c r="BN15" s="3">
        <f>IF(BN$3=0,0,INDEX(Sheet1!RawDataCols,$C15,BN$5)*$R15)</f>
        <v>93148.775624999995</v>
      </c>
      <c r="BO15" s="3">
        <f>IF(BO$3=0,0,INDEX(Sheet1!RawDataCols,$C15,BO$5)*$R15)</f>
        <v>88520.654999999999</v>
      </c>
      <c r="BP15" s="3">
        <f>IF(BP$3=0,0,INDEX(Sheet1!RawDataCols,$C15,BP$5)*$R15)</f>
        <v>464266.05</v>
      </c>
      <c r="BQ15" s="3">
        <f t="shared" si="10"/>
        <v>384545.71</v>
      </c>
      <c r="BR15" s="3">
        <f t="shared" si="11"/>
        <v>385255.05000000005</v>
      </c>
      <c r="BS15" s="3">
        <f t="shared" si="12"/>
        <v>389014.25</v>
      </c>
      <c r="BT15" s="3">
        <f t="shared" si="13"/>
        <v>778633.31</v>
      </c>
      <c r="BU15" s="3" t="str">
        <f>INDEX(Sheet1!$BS$2:$BS$1000,MATCH($A15,Sheet1!$A$2:$A$1000,0))</f>
        <v>01</v>
      </c>
      <c r="BV15" s="3">
        <f>INDEX(Sheet1!$BT$2:$BT$1000,MATCH($A15,Sheet1!$A$2:$A$1000,0))</f>
        <v>-778633.31</v>
      </c>
    </row>
    <row r="16" spans="1:74" x14ac:dyDescent="0.2">
      <c r="A16" s="11" t="s">
        <v>485</v>
      </c>
      <c r="B16" s="3">
        <f>MATCH($A16,Sheet1!ACCOUNTNO,0)</f>
        <v>9</v>
      </c>
      <c r="C16" s="3">
        <f t="shared" si="4"/>
        <v>9</v>
      </c>
      <c r="D16" s="3" t="str">
        <f>IF(D$3=0,0,INDEX(Sheet1!RawDataCols,$C16,D$5))</f>
        <v>10100A08</v>
      </c>
      <c r="E16" s="3" t="str">
        <f>IF(E$3=0,0,INDEX(Sheet1!RawDataCols,$C16,E$5))</f>
        <v xml:space="preserve">10100          </v>
      </c>
      <c r="F16" s="3" t="str">
        <f>IF(F$3=0,0,INDEX(Sheet1!RawDataCols,$C16,F$5))</f>
        <v xml:space="preserve">A08            </v>
      </c>
      <c r="G16" s="3" t="str">
        <f>IF(G$3=0,0,INDEX(Sheet1!RawDataCols,$C16,G$5))</f>
        <v xml:space="preserve">               </v>
      </c>
      <c r="H16" s="3" t="str">
        <f>IF(H$3=0,0,INDEX(Sheet1!RawDataCols,$C16,H$5))</f>
        <v xml:space="preserve">               </v>
      </c>
      <c r="I16" s="3" t="str">
        <f>IF(I$3=0,0,INDEX(Sheet1!RawDataCols,$C16,I$5))</f>
        <v xml:space="preserve">               </v>
      </c>
      <c r="J16" s="3" t="str">
        <f>IF(J$3=0,0,INDEX(Sheet1!RawDataCols,$C16,J$5))</f>
        <v xml:space="preserve">               </v>
      </c>
      <c r="K16" s="3" t="str">
        <f>IF(K$3=0,0,INDEX(Sheet1!RawDataCols,$C16,K$5))</f>
        <v xml:space="preserve">               </v>
      </c>
      <c r="L16" s="3" t="str">
        <f>IF(L$3=0,0,INDEX(Sheet1!RawDataCols,$C16,L$5))</f>
        <v xml:space="preserve">               </v>
      </c>
      <c r="M16" s="3" t="str">
        <f>IF(M$3=0,0,INDEX(Sheet1!RawDataCols,$C16,M$5))</f>
        <v xml:space="preserve">F007  </v>
      </c>
      <c r="N16" s="3" t="str">
        <f>IF(N$3=0,0,INDEX(Sheet1!RawDataCols,$C16,N$5))</f>
        <v>Rental Income-23 Frankin St</v>
      </c>
      <c r="O16" s="3">
        <f>INDEX(Sheet1!RawDataCols,$C16,O$5)</f>
        <v>8</v>
      </c>
      <c r="P16" s="3" t="str">
        <f>INDEX(Sheet1!RawDataCols,$C16,P$5)</f>
        <v>Revenue</v>
      </c>
      <c r="Q16" s="3" t="str">
        <f>IF(Q$3=0,0,INDEX(Sheet1!RawDataCols,$C16,Q$5))</f>
        <v>I</v>
      </c>
      <c r="R16" s="3">
        <f t="shared" si="5"/>
        <v>-1</v>
      </c>
      <c r="S16" s="3">
        <f t="shared" si="6"/>
        <v>1</v>
      </c>
      <c r="T16" s="3">
        <f>IF(T$3=0,0,INDEX(Sheet1!RawDataCols,$C16,T$5)*$R16)</f>
        <v>0</v>
      </c>
      <c r="U16" s="3">
        <f>IF(U$3=0,0,INDEX(Sheet1!RawDataCols,$C16,U$5)*$R16)</f>
        <v>20769.580000000002</v>
      </c>
      <c r="V16" s="3">
        <f>IF(V$3=0,0,INDEX(Sheet1!RawDataCols,$C16,V$5)*$R16)</f>
        <v>12895.47</v>
      </c>
      <c r="W16" s="3">
        <f>IF(W$3=0,0,INDEX(Sheet1!RawDataCols,$C16,W$5)*$R16)</f>
        <v>20164.62</v>
      </c>
      <c r="X16" s="3">
        <f>IF(X$3=0,0,INDEX(Sheet1!RawDataCols,$C16,X$5)*$R16)</f>
        <v>20769.580000000002</v>
      </c>
      <c r="Y16" s="3">
        <f>IF(Y$3=0,0,INDEX(Sheet1!RawDataCols,$C16,Y$5)*$R16)</f>
        <v>12895.47</v>
      </c>
      <c r="Z16" s="3">
        <f>IF(Z$3=0,0,INDEX(Sheet1!RawDataCols,$C16,Z$5)*$R16)</f>
        <v>20164.62</v>
      </c>
      <c r="AA16" s="3">
        <f>IF(AA$3=0,0,INDEX(Sheet1!RawDataCols,$C16,AA$5)*$R16)</f>
        <v>20769.580000000002</v>
      </c>
      <c r="AB16" s="3">
        <f>IF(AB$3=0,0,INDEX(Sheet1!RawDataCols,$C16,AB$5)*$R16)</f>
        <v>12895.47</v>
      </c>
      <c r="AC16" s="3">
        <f>IF(AC$3=0,0,INDEX(Sheet1!RawDataCols,$C16,AC$5)*$R16)</f>
        <v>20164.62</v>
      </c>
      <c r="AD16" s="3">
        <f>IF(AD$3=0,0,INDEX(Sheet1!RawDataCols,$C16,AD$5)*$R16)</f>
        <v>20769.580000000002</v>
      </c>
      <c r="AE16" s="3">
        <f>IF(AE$3=0,0,INDEX(Sheet1!RawDataCols,$C16,AE$5)*$R16)</f>
        <v>12895.47</v>
      </c>
      <c r="AF16" s="3">
        <f>IF(AF$3=0,0,INDEX(Sheet1!RawDataCols,$C16,AF$5)*$R16)</f>
        <v>20164.62</v>
      </c>
      <c r="AG16" s="3">
        <f>IF(AG$3=0,0,INDEX(Sheet1!RawDataCols,$C16,AG$5)*$R16)</f>
        <v>20769.580000000002</v>
      </c>
      <c r="AH16" s="3">
        <f>IF(AH$3=0,0,INDEX(Sheet1!RawDataCols,$C16,AH$5)*$R16)</f>
        <v>12895.47</v>
      </c>
      <c r="AI16" s="3">
        <f>IF(AI$3=0,0,INDEX(Sheet1!RawDataCols,$C16,AI$5)*$R16)</f>
        <v>20164.62</v>
      </c>
      <c r="AJ16" s="3">
        <f>IF(AJ$3=0,0,INDEX(Sheet1!RawDataCols,$C16,AJ$5)*$R16)</f>
        <v>20769.580000000002</v>
      </c>
      <c r="AK16" s="3">
        <f>IF(AK$3=0,0,INDEX(Sheet1!RawDataCols,$C16,AK$5)*$R16)</f>
        <v>12895.47</v>
      </c>
      <c r="AL16" s="3">
        <f>IF(AL$3=0,0,INDEX(Sheet1!RawDataCols,$C16,AL$5)*$R16)</f>
        <v>20164.62</v>
      </c>
      <c r="AM16" s="3">
        <f>IF(AM$3=0,0,INDEX(Sheet1!RawDataCols,$C16,AM$5)*$R16)</f>
        <v>20769.580000000002</v>
      </c>
      <c r="AN16" s="3">
        <f>IF(AN$3=0,0,INDEX(Sheet1!RawDataCols,$C16,AN$5)*$R16)</f>
        <v>20769.580000000002</v>
      </c>
      <c r="AO16" s="3">
        <f>IF(AO$3=0,0,INDEX(Sheet1!RawDataCols,$C16,AO$5)*$R16)</f>
        <v>20164.62</v>
      </c>
      <c r="AP16" s="3">
        <f>IF(AP$3=0,0,INDEX(Sheet1!RawDataCols,$C16,AP$5)*$R16)</f>
        <v>20769.580000000002</v>
      </c>
      <c r="AQ16" s="3">
        <f>IF(AQ$3=0,0,INDEX(Sheet1!RawDataCols,$C16,AQ$5)*$R16)</f>
        <v>20769.580000000002</v>
      </c>
      <c r="AR16" s="3">
        <f>IF(AR$3=0,0,INDEX(Sheet1!RawDataCols,$C16,AR$5)*$R16)</f>
        <v>20164.62</v>
      </c>
      <c r="AS16" s="3">
        <f>IF(AS$3=0,0,INDEX(Sheet1!RawDataCols,$C16,AS$5)*$R16)</f>
        <v>20769.580000000002</v>
      </c>
      <c r="AT16" s="3">
        <f>IF(AT$3=0,0,INDEX(Sheet1!RawDataCols,$C16,AT$5)*$R16)</f>
        <v>20769.580000000002</v>
      </c>
      <c r="AU16" s="3">
        <f>IF(AU$3=0,0,INDEX(Sheet1!RawDataCols,$C16,AU$5)*$R16)</f>
        <v>20164.62</v>
      </c>
      <c r="AV16" s="3">
        <f>IF(AV$3=0,0,INDEX(Sheet1!RawDataCols,$C16,AV$5)*$R16)</f>
        <v>20769.580000000002</v>
      </c>
      <c r="AW16" s="3">
        <f>IF(AW$3=0,0,INDEX(Sheet1!RawDataCols,$C16,AW$5)*$R16)</f>
        <v>20769.580000000002</v>
      </c>
      <c r="AX16" s="3">
        <f>IF(AX$3=0,0,INDEX(Sheet1!RawDataCols,$C16,AX$5)*$R16)</f>
        <v>20164.62</v>
      </c>
      <c r="AY16" s="3">
        <f>IF(AY$3=0,0,INDEX(Sheet1!RawDataCols,$C16,AY$5)*$R16)</f>
        <v>20769.580000000002</v>
      </c>
      <c r="AZ16" s="3">
        <f>IF(AZ$3=0,0,INDEX(Sheet1!RawDataCols,$C16,AZ$5)*$R16)</f>
        <v>20769.580000000002</v>
      </c>
      <c r="BA16" s="3">
        <f>IF(BA$3=0,0,INDEX(Sheet1!RawDataCols,$C16,BA$5)*$R16)</f>
        <v>20164.62</v>
      </c>
      <c r="BB16" s="3">
        <f>IF(BB$3=0,0,INDEX(Sheet1!RawDataCols,$C16,BB$5)*$R16)</f>
        <v>20769.46</v>
      </c>
      <c r="BC16" s="3">
        <f>IF(BC$3=0,0,INDEX(Sheet1!RawDataCols,$C16,BC$5)*$R16)</f>
        <v>20769.580000000002</v>
      </c>
      <c r="BD16" s="3">
        <f>IF(BD$3=0,0,INDEX(Sheet1!RawDataCols,$C16,BD$5)*$R16)</f>
        <v>20164.62</v>
      </c>
      <c r="BE16" s="3">
        <f>IF(BE$3=0,0,INDEX(Sheet1!RawDataCols,$C16,BE$5)*$R16)</f>
        <v>20769.46</v>
      </c>
      <c r="BF16" s="3">
        <f>IF(BF$3=0,0,INDEX(Sheet1!RawDataCols,$C16,BF$5)*$R16)</f>
        <v>20769.580000000002</v>
      </c>
      <c r="BG16" s="179">
        <f>IF(BG$3=0,0,INDEX(Sheet1!RawDataCols,$C16,BG$5)*$R16)</f>
        <v>20164.62</v>
      </c>
      <c r="BH16" s="33">
        <f t="shared" si="7"/>
        <v>249234.84000000005</v>
      </c>
      <c r="BI16" s="33">
        <f t="shared" si="8"/>
        <v>201990.30000000005</v>
      </c>
      <c r="BJ16" s="33">
        <f t="shared" si="9"/>
        <v>241975.43999999997</v>
      </c>
      <c r="BK16" s="3">
        <f>IF(BK$3=0,0,INDEX(Sheet1!RawDataCols,$C16,BK$5)*$R16)</f>
        <v>12624.393749999999</v>
      </c>
      <c r="BL16" s="3">
        <f>IF(BL$3=0,0,INDEX(Sheet1!RawDataCols,$C16,BL$5)*$R16)</f>
        <v>14903.216249999999</v>
      </c>
      <c r="BM16" s="3">
        <f>IF(BM$3=0,0,INDEX(Sheet1!RawDataCols,$C16,BM$5)*$R16)</f>
        <v>14475.026250000001</v>
      </c>
      <c r="BN16" s="3">
        <f>IF(BN$3=0,0,INDEX(Sheet1!RawDataCols,$C16,BN$5)*$R16)</f>
        <v>14048.39</v>
      </c>
      <c r="BO16" s="3">
        <f>IF(BO$3=0,0,INDEX(Sheet1!RawDataCols,$C16,BO$5)*$R16)</f>
        <v>13638.9375</v>
      </c>
      <c r="BP16" s="3">
        <f>IF(BP$3=0,0,INDEX(Sheet1!RawDataCols,$C16,BP$5)*$R16)</f>
        <v>117463.74</v>
      </c>
      <c r="BQ16" s="3">
        <f t="shared" si="10"/>
        <v>62308.740000000005</v>
      </c>
      <c r="BR16" s="3">
        <f t="shared" si="11"/>
        <v>62308.740000000005</v>
      </c>
      <c r="BS16" s="3">
        <f t="shared" si="12"/>
        <v>62308.740000000005</v>
      </c>
      <c r="BT16" s="3">
        <f t="shared" si="13"/>
        <v>124617.36000000002</v>
      </c>
      <c r="BU16" s="3" t="str">
        <f>INDEX(Sheet1!$BS$2:$BS$1000,MATCH($A16,Sheet1!$A$2:$A$1000,0))</f>
        <v>01</v>
      </c>
      <c r="BV16" s="3">
        <f>INDEX(Sheet1!$BT$2:$BT$1000,MATCH($A16,Sheet1!$A$2:$A$1000,0))</f>
        <v>-124617.36</v>
      </c>
    </row>
    <row r="17" spans="1:74" x14ac:dyDescent="0.2">
      <c r="A17" s="11" t="s">
        <v>486</v>
      </c>
      <c r="B17" s="3">
        <f>MATCH($A17,Sheet1!ACCOUNTNO,0)</f>
        <v>10</v>
      </c>
      <c r="C17" s="3">
        <f t="shared" si="4"/>
        <v>10</v>
      </c>
      <c r="D17" s="3" t="str">
        <f>IF(D$3=0,0,INDEX(Sheet1!RawDataCols,$C17,D$5))</f>
        <v>10100A09</v>
      </c>
      <c r="E17" s="3" t="str">
        <f>IF(E$3=0,0,INDEX(Sheet1!RawDataCols,$C17,E$5))</f>
        <v xml:space="preserve">10100          </v>
      </c>
      <c r="F17" s="3" t="str">
        <f>IF(F$3=0,0,INDEX(Sheet1!RawDataCols,$C17,F$5))</f>
        <v xml:space="preserve">A09            </v>
      </c>
      <c r="G17" s="3" t="str">
        <f>IF(G$3=0,0,INDEX(Sheet1!RawDataCols,$C17,G$5))</f>
        <v xml:space="preserve">               </v>
      </c>
      <c r="H17" s="3" t="str">
        <f>IF(H$3=0,0,INDEX(Sheet1!RawDataCols,$C17,H$5))</f>
        <v xml:space="preserve">               </v>
      </c>
      <c r="I17" s="3" t="str">
        <f>IF(I$3=0,0,INDEX(Sheet1!RawDataCols,$C17,I$5))</f>
        <v xml:space="preserve">               </v>
      </c>
      <c r="J17" s="3" t="str">
        <f>IF(J$3=0,0,INDEX(Sheet1!RawDataCols,$C17,J$5))</f>
        <v xml:space="preserve">               </v>
      </c>
      <c r="K17" s="3" t="str">
        <f>IF(K$3=0,0,INDEX(Sheet1!RawDataCols,$C17,K$5))</f>
        <v xml:space="preserve">               </v>
      </c>
      <c r="L17" s="3" t="str">
        <f>IF(L$3=0,0,INDEX(Sheet1!RawDataCols,$C17,L$5))</f>
        <v xml:space="preserve">               </v>
      </c>
      <c r="M17" s="3" t="str">
        <f>IF(M$3=0,0,INDEX(Sheet1!RawDataCols,$C17,M$5))</f>
        <v xml:space="preserve">F007  </v>
      </c>
      <c r="N17" s="3" t="str">
        <f>IF(N$3=0,0,INDEX(Sheet1!RawDataCols,$C17,N$5))</f>
        <v>Rental Income-11 Franklin St</v>
      </c>
      <c r="O17" s="3">
        <f>INDEX(Sheet1!RawDataCols,$C17,O$5)</f>
        <v>8</v>
      </c>
      <c r="P17" s="3" t="str">
        <f>INDEX(Sheet1!RawDataCols,$C17,P$5)</f>
        <v>Revenue</v>
      </c>
      <c r="Q17" s="3" t="str">
        <f>IF(Q$3=0,0,INDEX(Sheet1!RawDataCols,$C17,Q$5))</f>
        <v>I</v>
      </c>
      <c r="R17" s="3">
        <f t="shared" si="5"/>
        <v>-1</v>
      </c>
      <c r="S17" s="3">
        <f t="shared" si="6"/>
        <v>1</v>
      </c>
      <c r="T17" s="3">
        <f>IF(T$3=0,0,INDEX(Sheet1!RawDataCols,$C17,T$5)*$R17)</f>
        <v>0</v>
      </c>
      <c r="U17" s="3">
        <f>IF(U$3=0,0,INDEX(Sheet1!RawDataCols,$C17,U$5)*$R17)</f>
        <v>7030.4</v>
      </c>
      <c r="V17" s="3">
        <f>IF(V$3=0,0,INDEX(Sheet1!RawDataCols,$C17,V$5)*$R17)</f>
        <v>7311.63</v>
      </c>
      <c r="W17" s="3">
        <f>IF(W$3=0,0,INDEX(Sheet1!RawDataCols,$C17,W$5)*$R17)</f>
        <v>6760</v>
      </c>
      <c r="X17" s="3">
        <f>IF(X$3=0,0,INDEX(Sheet1!RawDataCols,$C17,X$5)*$R17)</f>
        <v>7030.4</v>
      </c>
      <c r="Y17" s="3">
        <f>IF(Y$3=0,0,INDEX(Sheet1!RawDataCols,$C17,Y$5)*$R17)</f>
        <v>7311.63</v>
      </c>
      <c r="Z17" s="3">
        <f>IF(Z$3=0,0,INDEX(Sheet1!RawDataCols,$C17,Z$5)*$R17)</f>
        <v>6784.49</v>
      </c>
      <c r="AA17" s="3">
        <f>IF(AA$3=0,0,INDEX(Sheet1!RawDataCols,$C17,AA$5)*$R17)</f>
        <v>7030.4</v>
      </c>
      <c r="AB17" s="3">
        <f>IF(AB$3=0,0,INDEX(Sheet1!RawDataCols,$C17,AB$5)*$R17)</f>
        <v>7311.63</v>
      </c>
      <c r="AC17" s="3">
        <f>IF(AC$3=0,0,INDEX(Sheet1!RawDataCols,$C17,AC$5)*$R17)</f>
        <v>6760</v>
      </c>
      <c r="AD17" s="3">
        <f>IF(AD$3=0,0,INDEX(Sheet1!RawDataCols,$C17,AD$5)*$R17)</f>
        <v>0</v>
      </c>
      <c r="AE17" s="3">
        <f>IF(AE$3=0,0,INDEX(Sheet1!RawDataCols,$C17,AE$5)*$R17)</f>
        <v>7311.63</v>
      </c>
      <c r="AF17" s="3">
        <f>IF(AF$3=0,0,INDEX(Sheet1!RawDataCols,$C17,AF$5)*$R17)</f>
        <v>7030.4</v>
      </c>
      <c r="AG17" s="3">
        <f>IF(AG$3=0,0,INDEX(Sheet1!RawDataCols,$C17,AG$5)*$R17)</f>
        <v>0</v>
      </c>
      <c r="AH17" s="3">
        <f>IF(AH$3=0,0,INDEX(Sheet1!RawDataCols,$C17,AH$5)*$R17)</f>
        <v>7311.63</v>
      </c>
      <c r="AI17" s="3">
        <f>IF(AI$3=0,0,INDEX(Sheet1!RawDataCols,$C17,AI$5)*$R17)</f>
        <v>7030.4</v>
      </c>
      <c r="AJ17" s="3">
        <f>IF(AJ$3=0,0,INDEX(Sheet1!RawDataCols,$C17,AJ$5)*$R17)</f>
        <v>0</v>
      </c>
      <c r="AK17" s="3">
        <f>IF(AK$3=0,0,INDEX(Sheet1!RawDataCols,$C17,AK$5)*$R17)</f>
        <v>7311.63</v>
      </c>
      <c r="AL17" s="3">
        <f>IF(AL$3=0,0,INDEX(Sheet1!RawDataCols,$C17,AL$5)*$R17)</f>
        <v>7030.4</v>
      </c>
      <c r="AM17" s="3">
        <f>IF(AM$3=0,0,INDEX(Sheet1!RawDataCols,$C17,AM$5)*$R17)</f>
        <v>7311.63</v>
      </c>
      <c r="AN17" s="3">
        <f>IF(AN$3=0,0,INDEX(Sheet1!RawDataCols,$C17,AN$5)*$R17)</f>
        <v>7311.63</v>
      </c>
      <c r="AO17" s="3">
        <f>IF(AO$3=0,0,INDEX(Sheet1!RawDataCols,$C17,AO$5)*$R17)</f>
        <v>7030.4</v>
      </c>
      <c r="AP17" s="3">
        <f>IF(AP$3=0,0,INDEX(Sheet1!RawDataCols,$C17,AP$5)*$R17)</f>
        <v>7311.63</v>
      </c>
      <c r="AQ17" s="3">
        <f>IF(AQ$3=0,0,INDEX(Sheet1!RawDataCols,$C17,AQ$5)*$R17)</f>
        <v>7311.63</v>
      </c>
      <c r="AR17" s="3">
        <f>IF(AR$3=0,0,INDEX(Sheet1!RawDataCols,$C17,AR$5)*$R17)</f>
        <v>7030.4</v>
      </c>
      <c r="AS17" s="3">
        <f>IF(AS$3=0,0,INDEX(Sheet1!RawDataCols,$C17,AS$5)*$R17)</f>
        <v>7311.63</v>
      </c>
      <c r="AT17" s="3">
        <f>IF(AT$3=0,0,INDEX(Sheet1!RawDataCols,$C17,AT$5)*$R17)</f>
        <v>7311.63</v>
      </c>
      <c r="AU17" s="3">
        <f>IF(AU$3=0,0,INDEX(Sheet1!RawDataCols,$C17,AU$5)*$R17)</f>
        <v>7030.4</v>
      </c>
      <c r="AV17" s="3">
        <f>IF(AV$3=0,0,INDEX(Sheet1!RawDataCols,$C17,AV$5)*$R17)</f>
        <v>7311.63</v>
      </c>
      <c r="AW17" s="3">
        <f>IF(AW$3=0,0,INDEX(Sheet1!RawDataCols,$C17,AW$5)*$R17)</f>
        <v>7311.63</v>
      </c>
      <c r="AX17" s="3">
        <f>IF(AX$3=0,0,INDEX(Sheet1!RawDataCols,$C17,AX$5)*$R17)</f>
        <v>7030.4</v>
      </c>
      <c r="AY17" s="3">
        <f>IF(AY$3=0,0,INDEX(Sheet1!RawDataCols,$C17,AY$5)*$R17)</f>
        <v>7311.63</v>
      </c>
      <c r="AZ17" s="3">
        <f>IF(AZ$3=0,0,INDEX(Sheet1!RawDataCols,$C17,AZ$5)*$R17)</f>
        <v>7311.63</v>
      </c>
      <c r="BA17" s="3">
        <f>IF(BA$3=0,0,INDEX(Sheet1!RawDataCols,$C17,BA$5)*$R17)</f>
        <v>7030.4</v>
      </c>
      <c r="BB17" s="3">
        <f>IF(BB$3=0,0,INDEX(Sheet1!RawDataCols,$C17,BB$5)*$R17)</f>
        <v>7311.63</v>
      </c>
      <c r="BC17" s="3">
        <f>IF(BC$3=0,0,INDEX(Sheet1!RawDataCols,$C17,BC$5)*$R17)</f>
        <v>7311.63</v>
      </c>
      <c r="BD17" s="3">
        <f>IF(BD$3=0,0,INDEX(Sheet1!RawDataCols,$C17,BD$5)*$R17)</f>
        <v>7030.4</v>
      </c>
      <c r="BE17" s="3">
        <f>IF(BE$3=0,0,INDEX(Sheet1!RawDataCols,$C17,BE$5)*$R17)</f>
        <v>7311.63</v>
      </c>
      <c r="BF17" s="3">
        <f>IF(BF$3=0,0,INDEX(Sheet1!RawDataCols,$C17,BF$5)*$R17)</f>
        <v>7311.63</v>
      </c>
      <c r="BG17" s="179">
        <f>IF(BG$3=0,0,INDEX(Sheet1!RawDataCols,$C17,BG$5)*$R17)</f>
        <v>7030.4</v>
      </c>
      <c r="BH17" s="33">
        <f t="shared" si="7"/>
        <v>64960.979999999989</v>
      </c>
      <c r="BI17" s="33">
        <f t="shared" si="8"/>
        <v>87739.560000000012</v>
      </c>
      <c r="BJ17" s="33">
        <f t="shared" si="9"/>
        <v>83578.09</v>
      </c>
      <c r="BK17" s="3">
        <f>IF(BK$3=0,0,INDEX(Sheet1!RawDataCols,$C17,BK$5)*$R17)</f>
        <v>5483.7224999999999</v>
      </c>
      <c r="BL17" s="3">
        <f>IF(BL$3=0,0,INDEX(Sheet1!RawDataCols,$C17,BL$5)*$R17)</f>
        <v>5155.7287500000002</v>
      </c>
      <c r="BM17" s="3">
        <f>IF(BM$3=0,0,INDEX(Sheet1!RawDataCols,$C17,BM$5)*$R17)</f>
        <v>4966.1893749999999</v>
      </c>
      <c r="BN17" s="3">
        <f>IF(BN$3=0,0,INDEX(Sheet1!RawDataCols,$C17,BN$5)*$R17)</f>
        <v>3156.25</v>
      </c>
      <c r="BO17" s="3">
        <f>IF(BO$3=0,0,INDEX(Sheet1!RawDataCols,$C17,BO$5)*$R17)</f>
        <v>0</v>
      </c>
      <c r="BP17" s="3">
        <f>IF(BP$3=0,0,INDEX(Sheet1!RawDataCols,$C17,BP$5)*$R17)</f>
        <v>41095.97</v>
      </c>
      <c r="BQ17" s="3">
        <f t="shared" si="10"/>
        <v>21091.199999999997</v>
      </c>
      <c r="BR17" s="3">
        <f t="shared" si="11"/>
        <v>0</v>
      </c>
      <c r="BS17" s="3">
        <f t="shared" si="12"/>
        <v>21934.89</v>
      </c>
      <c r="BT17" s="3">
        <f t="shared" si="13"/>
        <v>43869.78</v>
      </c>
      <c r="BU17" s="3" t="str">
        <f>INDEX(Sheet1!$BS$2:$BS$1000,MATCH($A17,Sheet1!$A$2:$A$1000,0))</f>
        <v>01</v>
      </c>
      <c r="BV17" s="3">
        <f>INDEX(Sheet1!$BT$2:$BT$1000,MATCH($A17,Sheet1!$A$2:$A$1000,0))</f>
        <v>-43869.78</v>
      </c>
    </row>
    <row r="18" spans="1:74" x14ac:dyDescent="0.2">
      <c r="A18" s="11" t="s">
        <v>487</v>
      </c>
      <c r="B18" s="3">
        <f>MATCH($A18,Sheet1!ACCOUNTNO,0)</f>
        <v>11</v>
      </c>
      <c r="C18" s="3">
        <f t="shared" si="4"/>
        <v>11</v>
      </c>
      <c r="D18" s="3" t="str">
        <f>IF(D$3=0,0,INDEX(Sheet1!RawDataCols,$C18,D$5))</f>
        <v>10100A10</v>
      </c>
      <c r="E18" s="3" t="str">
        <f>IF(E$3=0,0,INDEX(Sheet1!RawDataCols,$C18,E$5))</f>
        <v xml:space="preserve">10100          </v>
      </c>
      <c r="F18" s="3" t="str">
        <f>IF(F$3=0,0,INDEX(Sheet1!RawDataCols,$C18,F$5))</f>
        <v xml:space="preserve">A10            </v>
      </c>
      <c r="G18" s="3" t="str">
        <f>IF(G$3=0,0,INDEX(Sheet1!RawDataCols,$C18,G$5))</f>
        <v xml:space="preserve">               </v>
      </c>
      <c r="H18" s="3" t="str">
        <f>IF(H$3=0,0,INDEX(Sheet1!RawDataCols,$C18,H$5))</f>
        <v xml:space="preserve">               </v>
      </c>
      <c r="I18" s="3" t="str">
        <f>IF(I$3=0,0,INDEX(Sheet1!RawDataCols,$C18,I$5))</f>
        <v xml:space="preserve">               </v>
      </c>
      <c r="J18" s="3" t="str">
        <f>IF(J$3=0,0,INDEX(Sheet1!RawDataCols,$C18,J$5))</f>
        <v xml:space="preserve">               </v>
      </c>
      <c r="K18" s="3" t="str">
        <f>IF(K$3=0,0,INDEX(Sheet1!RawDataCols,$C18,K$5))</f>
        <v xml:space="preserve">               </v>
      </c>
      <c r="L18" s="3" t="str">
        <f>IF(L$3=0,0,INDEX(Sheet1!RawDataCols,$C18,L$5))</f>
        <v xml:space="preserve">               </v>
      </c>
      <c r="M18" s="3" t="str">
        <f>IF(M$3=0,0,INDEX(Sheet1!RawDataCols,$C18,M$5))</f>
        <v xml:space="preserve">F007  </v>
      </c>
      <c r="N18" s="3" t="str">
        <f>IF(N$3=0,0,INDEX(Sheet1!RawDataCols,$C18,N$5))</f>
        <v>Rental Income-15 Franklin St</v>
      </c>
      <c r="O18" s="3">
        <f>INDEX(Sheet1!RawDataCols,$C18,O$5)</f>
        <v>8</v>
      </c>
      <c r="P18" s="3" t="str">
        <f>INDEX(Sheet1!RawDataCols,$C18,P$5)</f>
        <v>Revenue</v>
      </c>
      <c r="Q18" s="3" t="str">
        <f>IF(Q$3=0,0,INDEX(Sheet1!RawDataCols,$C18,Q$5))</f>
        <v>I</v>
      </c>
      <c r="R18" s="3">
        <f t="shared" si="5"/>
        <v>-1</v>
      </c>
      <c r="S18" s="3">
        <f t="shared" si="6"/>
        <v>1</v>
      </c>
      <c r="T18" s="3">
        <f>IF(T$3=0,0,INDEX(Sheet1!RawDataCols,$C18,T$5)*$R18)</f>
        <v>0</v>
      </c>
      <c r="U18" s="3">
        <f>IF(U$3=0,0,INDEX(Sheet1!RawDataCols,$C18,U$5)*$R18)</f>
        <v>44525.25</v>
      </c>
      <c r="V18" s="3">
        <f>IF(V$3=0,0,INDEX(Sheet1!RawDataCols,$C18,V$5)*$R18)</f>
        <v>44525.25</v>
      </c>
      <c r="W18" s="3">
        <f>IF(W$3=0,0,INDEX(Sheet1!RawDataCols,$C18,W$5)*$R18)</f>
        <v>42404.67</v>
      </c>
      <c r="X18" s="3">
        <f>IF(X$3=0,0,INDEX(Sheet1!RawDataCols,$C18,X$5)*$R18)</f>
        <v>44525.25</v>
      </c>
      <c r="Y18" s="3">
        <f>IF(Y$3=0,0,INDEX(Sheet1!RawDataCols,$C18,Y$5)*$R18)</f>
        <v>44525.25</v>
      </c>
      <c r="Z18" s="3">
        <f>IF(Z$3=0,0,INDEX(Sheet1!RawDataCols,$C18,Z$5)*$R18)</f>
        <v>42404.67</v>
      </c>
      <c r="AA18" s="3">
        <f>IF(AA$3=0,0,INDEX(Sheet1!RawDataCols,$C18,AA$5)*$R18)</f>
        <v>44525.25</v>
      </c>
      <c r="AB18" s="3">
        <f>IF(AB$3=0,0,INDEX(Sheet1!RawDataCols,$C18,AB$5)*$R18)</f>
        <v>44525.25</v>
      </c>
      <c r="AC18" s="3">
        <f>IF(AC$3=0,0,INDEX(Sheet1!RawDataCols,$C18,AC$5)*$R18)</f>
        <v>42404.67</v>
      </c>
      <c r="AD18" s="3">
        <f>IF(AD$3=0,0,INDEX(Sheet1!RawDataCols,$C18,AD$5)*$R18)</f>
        <v>44525.25</v>
      </c>
      <c r="AE18" s="3">
        <f>IF(AE$3=0,0,INDEX(Sheet1!RawDataCols,$C18,AE$5)*$R18)</f>
        <v>44525.25</v>
      </c>
      <c r="AF18" s="3">
        <f>IF(AF$3=0,0,INDEX(Sheet1!RawDataCols,$C18,AF$5)*$R18)</f>
        <v>42404.67</v>
      </c>
      <c r="AG18" s="3">
        <f>IF(AG$3=0,0,INDEX(Sheet1!RawDataCols,$C18,AG$5)*$R18)</f>
        <v>44525.25</v>
      </c>
      <c r="AH18" s="3">
        <f>IF(AH$3=0,0,INDEX(Sheet1!RawDataCols,$C18,AH$5)*$R18)</f>
        <v>44525.25</v>
      </c>
      <c r="AI18" s="3">
        <f>IF(AI$3=0,0,INDEX(Sheet1!RawDataCols,$C18,AI$5)*$R18)</f>
        <v>42404.67</v>
      </c>
      <c r="AJ18" s="3">
        <f>IF(AJ$3=0,0,INDEX(Sheet1!RawDataCols,$C18,AJ$5)*$R18)</f>
        <v>44525.25</v>
      </c>
      <c r="AK18" s="3">
        <f>IF(AK$3=0,0,INDEX(Sheet1!RawDataCols,$C18,AK$5)*$R18)</f>
        <v>44525.25</v>
      </c>
      <c r="AL18" s="3">
        <f>IF(AL$3=0,0,INDEX(Sheet1!RawDataCols,$C18,AL$5)*$R18)</f>
        <v>42404.67</v>
      </c>
      <c r="AM18" s="3">
        <f>IF(AM$3=0,0,INDEX(Sheet1!RawDataCols,$C18,AM$5)*$R18)</f>
        <v>44525.25</v>
      </c>
      <c r="AN18" s="3">
        <f>IF(AN$3=0,0,INDEX(Sheet1!RawDataCols,$C18,AN$5)*$R18)</f>
        <v>44525.25</v>
      </c>
      <c r="AO18" s="3">
        <f>IF(AO$3=0,0,INDEX(Sheet1!RawDataCols,$C18,AO$5)*$R18)</f>
        <v>42404.67</v>
      </c>
      <c r="AP18" s="3">
        <f>IF(AP$3=0,0,INDEX(Sheet1!RawDataCols,$C18,AP$5)*$R18)</f>
        <v>44525.25</v>
      </c>
      <c r="AQ18" s="3">
        <f>IF(AQ$3=0,0,INDEX(Sheet1!RawDataCols,$C18,AQ$5)*$R18)</f>
        <v>44525.25</v>
      </c>
      <c r="AR18" s="3">
        <f>IF(AR$3=0,0,INDEX(Sheet1!RawDataCols,$C18,AR$5)*$R18)</f>
        <v>42404.67</v>
      </c>
      <c r="AS18" s="3">
        <f>IF(AS$3=0,0,INDEX(Sheet1!RawDataCols,$C18,AS$5)*$R18)</f>
        <v>44525.25</v>
      </c>
      <c r="AT18" s="3">
        <f>IF(AT$3=0,0,INDEX(Sheet1!RawDataCols,$C18,AT$5)*$R18)</f>
        <v>44525.25</v>
      </c>
      <c r="AU18" s="3">
        <f>IF(AU$3=0,0,INDEX(Sheet1!RawDataCols,$C18,AU$5)*$R18)</f>
        <v>42404.67</v>
      </c>
      <c r="AV18" s="3">
        <f>IF(AV$3=0,0,INDEX(Sheet1!RawDataCols,$C18,AV$5)*$R18)</f>
        <v>44525.25</v>
      </c>
      <c r="AW18" s="3">
        <f>IF(AW$3=0,0,INDEX(Sheet1!RawDataCols,$C18,AW$5)*$R18)</f>
        <v>44525.25</v>
      </c>
      <c r="AX18" s="3">
        <f>IF(AX$3=0,0,INDEX(Sheet1!RawDataCols,$C18,AX$5)*$R18)</f>
        <v>42404.67</v>
      </c>
      <c r="AY18" s="3">
        <f>IF(AY$3=0,0,INDEX(Sheet1!RawDataCols,$C18,AY$5)*$R18)</f>
        <v>44525.25</v>
      </c>
      <c r="AZ18" s="3">
        <f>IF(AZ$3=0,0,INDEX(Sheet1!RawDataCols,$C18,AZ$5)*$R18)</f>
        <v>44525.25</v>
      </c>
      <c r="BA18" s="3">
        <f>IF(BA$3=0,0,INDEX(Sheet1!RawDataCols,$C18,BA$5)*$R18)</f>
        <v>42404.67</v>
      </c>
      <c r="BB18" s="3">
        <f>IF(BB$3=0,0,INDEX(Sheet1!RawDataCols,$C18,BB$5)*$R18)</f>
        <v>44525.25</v>
      </c>
      <c r="BC18" s="3">
        <f>IF(BC$3=0,0,INDEX(Sheet1!RawDataCols,$C18,BC$5)*$R18)</f>
        <v>44525.25</v>
      </c>
      <c r="BD18" s="3">
        <f>IF(BD$3=0,0,INDEX(Sheet1!RawDataCols,$C18,BD$5)*$R18)</f>
        <v>42404.67</v>
      </c>
      <c r="BE18" s="3">
        <f>IF(BE$3=0,0,INDEX(Sheet1!RawDataCols,$C18,BE$5)*$R18)</f>
        <v>44525.25</v>
      </c>
      <c r="BF18" s="3">
        <f>IF(BF$3=0,0,INDEX(Sheet1!RawDataCols,$C18,BF$5)*$R18)</f>
        <v>44525.25</v>
      </c>
      <c r="BG18" s="179">
        <f>IF(BG$3=0,0,INDEX(Sheet1!RawDataCols,$C18,BG$5)*$R18)</f>
        <v>42404.67</v>
      </c>
      <c r="BH18" s="33">
        <f t="shared" si="7"/>
        <v>534303</v>
      </c>
      <c r="BI18" s="33">
        <f t="shared" si="8"/>
        <v>534303</v>
      </c>
      <c r="BJ18" s="33">
        <f t="shared" si="9"/>
        <v>508856.03999999986</v>
      </c>
      <c r="BK18" s="3">
        <f>IF(BK$3=0,0,INDEX(Sheet1!RawDataCols,$C18,BK$5)*$R18)</f>
        <v>33393.9375</v>
      </c>
      <c r="BL18" s="3">
        <f>IF(BL$3=0,0,INDEX(Sheet1!RawDataCols,$C18,BL$5)*$R18)</f>
        <v>35779.095000000001</v>
      </c>
      <c r="BM18" s="3">
        <f>IF(BM$3=0,0,INDEX(Sheet1!RawDataCols,$C18,BM$5)*$R18)</f>
        <v>39754.482499999998</v>
      </c>
      <c r="BN18" s="3">
        <f>IF(BN$3=0,0,INDEX(Sheet1!RawDataCols,$C18,BN$5)*$R18)</f>
        <v>39754.379999999997</v>
      </c>
      <c r="BO18" s="3">
        <f>IF(BO$3=0,0,INDEX(Sheet1!RawDataCols,$C18,BO$5)*$R18)</f>
        <v>38808</v>
      </c>
      <c r="BP18" s="3">
        <f>IF(BP$3=0,0,INDEX(Sheet1!RawDataCols,$C18,BP$5)*$R18)</f>
        <v>318037.5</v>
      </c>
      <c r="BQ18" s="3">
        <f t="shared" si="10"/>
        <v>133575.75</v>
      </c>
      <c r="BR18" s="3">
        <f t="shared" si="11"/>
        <v>133575.75</v>
      </c>
      <c r="BS18" s="3">
        <f t="shared" si="12"/>
        <v>133575.75</v>
      </c>
      <c r="BT18" s="3">
        <f t="shared" si="13"/>
        <v>267151.5</v>
      </c>
      <c r="BU18" s="3" t="str">
        <f>INDEX(Sheet1!$BS$2:$BS$1000,MATCH($A18,Sheet1!$A$2:$A$1000,0))</f>
        <v>01</v>
      </c>
      <c r="BV18" s="3">
        <f>INDEX(Sheet1!$BT$2:$BT$1000,MATCH($A18,Sheet1!$A$2:$A$1000,0))</f>
        <v>-267151.5</v>
      </c>
    </row>
    <row r="19" spans="1:74" x14ac:dyDescent="0.2">
      <c r="A19" s="11" t="s">
        <v>468</v>
      </c>
      <c r="B19" s="3">
        <f>MATCH($A19,Sheet1!ACCOUNTNO,0)</f>
        <v>12</v>
      </c>
      <c r="C19" s="3">
        <f t="shared" si="4"/>
        <v>12</v>
      </c>
      <c r="D19" s="3" t="str">
        <f>IF(D$3=0,0,INDEX(Sheet1!RawDataCols,$C19,D$5))</f>
        <v>10100A11</v>
      </c>
      <c r="E19" s="3" t="str">
        <f>IF(E$3=0,0,INDEX(Sheet1!RawDataCols,$C19,E$5))</f>
        <v xml:space="preserve">10100          </v>
      </c>
      <c r="F19" s="3" t="str">
        <f>IF(F$3=0,0,INDEX(Sheet1!RawDataCols,$C19,F$5))</f>
        <v xml:space="preserve">A11            </v>
      </c>
      <c r="G19" s="3" t="str">
        <f>IF(G$3=0,0,INDEX(Sheet1!RawDataCols,$C19,G$5))</f>
        <v xml:space="preserve">               </v>
      </c>
      <c r="H19" s="3" t="str">
        <f>IF(H$3=0,0,INDEX(Sheet1!RawDataCols,$C19,H$5))</f>
        <v xml:space="preserve">               </v>
      </c>
      <c r="I19" s="3" t="str">
        <f>IF(I$3=0,0,INDEX(Sheet1!RawDataCols,$C19,I$5))</f>
        <v xml:space="preserve">               </v>
      </c>
      <c r="J19" s="3" t="str">
        <f>IF(J$3=0,0,INDEX(Sheet1!RawDataCols,$C19,J$5))</f>
        <v xml:space="preserve">               </v>
      </c>
      <c r="K19" s="3" t="str">
        <f>IF(K$3=0,0,INDEX(Sheet1!RawDataCols,$C19,K$5))</f>
        <v xml:space="preserve">               </v>
      </c>
      <c r="L19" s="3" t="str">
        <f>IF(L$3=0,0,INDEX(Sheet1!RawDataCols,$C19,L$5))</f>
        <v xml:space="preserve">               </v>
      </c>
      <c r="M19" s="3" t="str">
        <f>IF(M$3=0,0,INDEX(Sheet1!RawDataCols,$C19,M$5))</f>
        <v xml:space="preserve">F007  </v>
      </c>
      <c r="N19" s="3" t="str">
        <f>IF(N$3=0,0,INDEX(Sheet1!RawDataCols,$C19,N$5))</f>
        <v>Rental Income-25 Hutt St</v>
      </c>
      <c r="O19" s="3">
        <f>INDEX(Sheet1!RawDataCols,$C19,O$5)</f>
        <v>8</v>
      </c>
      <c r="P19" s="3" t="str">
        <f>INDEX(Sheet1!RawDataCols,$C19,P$5)</f>
        <v>Revenue</v>
      </c>
      <c r="Q19" s="3" t="str">
        <f>IF(Q$3=0,0,INDEX(Sheet1!RawDataCols,$C19,Q$5))</f>
        <v>I</v>
      </c>
      <c r="R19" s="3">
        <f t="shared" si="5"/>
        <v>-1</v>
      </c>
      <c r="S19" s="3">
        <f t="shared" si="6"/>
        <v>1</v>
      </c>
      <c r="T19" s="3">
        <f>IF(T$3=0,0,INDEX(Sheet1!RawDataCols,$C19,T$5)*$R19)</f>
        <v>0</v>
      </c>
      <c r="U19" s="3">
        <f>IF(U$3=0,0,INDEX(Sheet1!RawDataCols,$C19,U$5)*$R19)</f>
        <v>6898.58</v>
      </c>
      <c r="V19" s="3">
        <f>IF(V$3=0,0,INDEX(Sheet1!RawDataCols,$C19,V$5)*$R19)</f>
        <v>6898.58</v>
      </c>
      <c r="W19" s="3">
        <f>IF(W$3=0,0,INDEX(Sheet1!RawDataCols,$C19,W$5)*$R19)</f>
        <v>6898.58</v>
      </c>
      <c r="X19" s="3">
        <f>IF(X$3=0,0,INDEX(Sheet1!RawDataCols,$C19,X$5)*$R19)</f>
        <v>6898.58</v>
      </c>
      <c r="Y19" s="3">
        <f>IF(Y$3=0,0,INDEX(Sheet1!RawDataCols,$C19,Y$5)*$R19)</f>
        <v>6898.58</v>
      </c>
      <c r="Z19" s="3">
        <f>IF(Z$3=0,0,INDEX(Sheet1!RawDataCols,$C19,Z$5)*$R19)</f>
        <v>6898.58</v>
      </c>
      <c r="AA19" s="3">
        <f>IF(AA$3=0,0,INDEX(Sheet1!RawDataCols,$C19,AA$5)*$R19)</f>
        <v>6898.58</v>
      </c>
      <c r="AB19" s="3">
        <f>IF(AB$3=0,0,INDEX(Sheet1!RawDataCols,$C19,AB$5)*$R19)</f>
        <v>6898.58</v>
      </c>
      <c r="AC19" s="3">
        <f>IF(AC$3=0,0,INDEX(Sheet1!RawDataCols,$C19,AC$5)*$R19)</f>
        <v>6898.58</v>
      </c>
      <c r="AD19" s="3">
        <f>IF(AD$3=0,0,INDEX(Sheet1!RawDataCols,$C19,AD$5)*$R19)</f>
        <v>6898.58</v>
      </c>
      <c r="AE19" s="3">
        <f>IF(AE$3=0,0,INDEX(Sheet1!RawDataCols,$C19,AE$5)*$R19)</f>
        <v>6898.58</v>
      </c>
      <c r="AF19" s="3">
        <f>IF(AF$3=0,0,INDEX(Sheet1!RawDataCols,$C19,AF$5)*$R19)</f>
        <v>6898.58</v>
      </c>
      <c r="AG19" s="3">
        <f>IF(AG$3=0,0,INDEX(Sheet1!RawDataCols,$C19,AG$5)*$R19)</f>
        <v>6898.58</v>
      </c>
      <c r="AH19" s="3">
        <f>IF(AH$3=0,0,INDEX(Sheet1!RawDataCols,$C19,AH$5)*$R19)</f>
        <v>6898.58</v>
      </c>
      <c r="AI19" s="3">
        <f>IF(AI$3=0,0,INDEX(Sheet1!RawDataCols,$C19,AI$5)*$R19)</f>
        <v>6898.58</v>
      </c>
      <c r="AJ19" s="3">
        <f>IF(AJ$3=0,0,INDEX(Sheet1!RawDataCols,$C19,AJ$5)*$R19)</f>
        <v>6898.58</v>
      </c>
      <c r="AK19" s="3">
        <f>IF(AK$3=0,0,INDEX(Sheet1!RawDataCols,$C19,AK$5)*$R19)</f>
        <v>6898.58</v>
      </c>
      <c r="AL19" s="3">
        <f>IF(AL$3=0,0,INDEX(Sheet1!RawDataCols,$C19,AL$5)*$R19)</f>
        <v>6898.58</v>
      </c>
      <c r="AM19" s="3">
        <f>IF(AM$3=0,0,INDEX(Sheet1!RawDataCols,$C19,AM$5)*$R19)</f>
        <v>6898.58</v>
      </c>
      <c r="AN19" s="3">
        <f>IF(AN$3=0,0,INDEX(Sheet1!RawDataCols,$C19,AN$5)*$R19)</f>
        <v>6898.58</v>
      </c>
      <c r="AO19" s="3">
        <f>IF(AO$3=0,0,INDEX(Sheet1!RawDataCols,$C19,AO$5)*$R19)</f>
        <v>6898.58</v>
      </c>
      <c r="AP19" s="3">
        <f>IF(AP$3=0,0,INDEX(Sheet1!RawDataCols,$C19,AP$5)*$R19)</f>
        <v>6898.58</v>
      </c>
      <c r="AQ19" s="3">
        <f>IF(AQ$3=0,0,INDEX(Sheet1!RawDataCols,$C19,AQ$5)*$R19)</f>
        <v>6898.58</v>
      </c>
      <c r="AR19" s="3">
        <f>IF(AR$3=0,0,INDEX(Sheet1!RawDataCols,$C19,AR$5)*$R19)</f>
        <v>6898.58</v>
      </c>
      <c r="AS19" s="3">
        <f>IF(AS$3=0,0,INDEX(Sheet1!RawDataCols,$C19,AS$5)*$R19)</f>
        <v>6898.58</v>
      </c>
      <c r="AT19" s="3">
        <f>IF(AT$3=0,0,INDEX(Sheet1!RawDataCols,$C19,AT$5)*$R19)</f>
        <v>6898.58</v>
      </c>
      <c r="AU19" s="3">
        <f>IF(AU$3=0,0,INDEX(Sheet1!RawDataCols,$C19,AU$5)*$R19)</f>
        <v>6898.58</v>
      </c>
      <c r="AV19" s="3">
        <f>IF(AV$3=0,0,INDEX(Sheet1!RawDataCols,$C19,AV$5)*$R19)</f>
        <v>6898.58</v>
      </c>
      <c r="AW19" s="3">
        <f>IF(AW$3=0,0,INDEX(Sheet1!RawDataCols,$C19,AW$5)*$R19)</f>
        <v>6898.58</v>
      </c>
      <c r="AX19" s="3">
        <f>IF(AX$3=0,0,INDEX(Sheet1!RawDataCols,$C19,AX$5)*$R19)</f>
        <v>6898.58</v>
      </c>
      <c r="AY19" s="3">
        <f>IF(AY$3=0,0,INDEX(Sheet1!RawDataCols,$C19,AY$5)*$R19)</f>
        <v>6898.58</v>
      </c>
      <c r="AZ19" s="3">
        <f>IF(AZ$3=0,0,INDEX(Sheet1!RawDataCols,$C19,AZ$5)*$R19)</f>
        <v>6898.58</v>
      </c>
      <c r="BA19" s="3">
        <f>IF(BA$3=0,0,INDEX(Sheet1!RawDataCols,$C19,BA$5)*$R19)</f>
        <v>6898.58</v>
      </c>
      <c r="BB19" s="3">
        <f>IF(BB$3=0,0,INDEX(Sheet1!RawDataCols,$C19,BB$5)*$R19)</f>
        <v>6898.58</v>
      </c>
      <c r="BC19" s="3">
        <f>IF(BC$3=0,0,INDEX(Sheet1!RawDataCols,$C19,BC$5)*$R19)</f>
        <v>6898.58</v>
      </c>
      <c r="BD19" s="3">
        <f>IF(BD$3=0,0,INDEX(Sheet1!RawDataCols,$C19,BD$5)*$R19)</f>
        <v>6898.58</v>
      </c>
      <c r="BE19" s="3">
        <f>IF(BE$3=0,0,INDEX(Sheet1!RawDataCols,$C19,BE$5)*$R19)</f>
        <v>6898.58</v>
      </c>
      <c r="BF19" s="3">
        <f>IF(BF$3=0,0,INDEX(Sheet1!RawDataCols,$C19,BF$5)*$R19)</f>
        <v>6898.58</v>
      </c>
      <c r="BG19" s="179">
        <f>IF(BG$3=0,0,INDEX(Sheet1!RawDataCols,$C19,BG$5)*$R19)</f>
        <v>6898.58</v>
      </c>
      <c r="BH19" s="33">
        <f t="shared" si="7"/>
        <v>82782.960000000006</v>
      </c>
      <c r="BI19" s="33">
        <f t="shared" si="8"/>
        <v>82782.960000000006</v>
      </c>
      <c r="BJ19" s="33">
        <f t="shared" si="9"/>
        <v>82782.960000000006</v>
      </c>
      <c r="BK19" s="3">
        <f>IF(BK$3=0,0,INDEX(Sheet1!RawDataCols,$C19,BK$5)*$R19)</f>
        <v>5173.9350000000004</v>
      </c>
      <c r="BL19" s="3">
        <f>IF(BL$3=0,0,INDEX(Sheet1!RawDataCols,$C19,BL$5)*$R19)</f>
        <v>5173.9350000000004</v>
      </c>
      <c r="BM19" s="3">
        <f>IF(BM$3=0,0,INDEX(Sheet1!RawDataCols,$C19,BM$5)*$R19)</f>
        <v>4974.9812499999998</v>
      </c>
      <c r="BN19" s="3">
        <f>IF(BN$3=0,0,INDEX(Sheet1!RawDataCols,$C19,BN$5)*$R19)</f>
        <v>4792.6875</v>
      </c>
      <c r="BO19" s="3">
        <f>IF(BO$3=0,0,INDEX(Sheet1!RawDataCols,$C19,BO$5)*$R19)</f>
        <v>4792.6875</v>
      </c>
      <c r="BP19" s="3">
        <f>IF(BP$3=0,0,INDEX(Sheet1!RawDataCols,$C19,BP$5)*$R19)</f>
        <v>41391.480000000003</v>
      </c>
      <c r="BQ19" s="3">
        <f t="shared" si="10"/>
        <v>20695.739999999998</v>
      </c>
      <c r="BR19" s="3">
        <f t="shared" si="11"/>
        <v>20695.739999999998</v>
      </c>
      <c r="BS19" s="3">
        <f t="shared" si="12"/>
        <v>20695.739999999998</v>
      </c>
      <c r="BT19" s="3">
        <f t="shared" si="13"/>
        <v>41391.479999999996</v>
      </c>
      <c r="BU19" s="3" t="str">
        <f>INDEX(Sheet1!$BS$2:$BS$1000,MATCH($A19,Sheet1!$A$2:$A$1000,0))</f>
        <v>01</v>
      </c>
      <c r="BV19" s="3">
        <f>INDEX(Sheet1!$BT$2:$BT$1000,MATCH($A19,Sheet1!$A$2:$A$1000,0))</f>
        <v>-41391.480000000003</v>
      </c>
    </row>
    <row r="20" spans="1:74" x14ac:dyDescent="0.2">
      <c r="A20" s="11" t="s">
        <v>488</v>
      </c>
      <c r="B20" s="3">
        <f>MATCH($A20,Sheet1!ACCOUNTNO,0)</f>
        <v>13</v>
      </c>
      <c r="C20" s="3">
        <f t="shared" si="4"/>
        <v>13</v>
      </c>
      <c r="D20" s="3" t="str">
        <f>IF(D$3=0,0,INDEX(Sheet1!RawDataCols,$C20,D$5))</f>
        <v>10100A12</v>
      </c>
      <c r="E20" s="3" t="str">
        <f>IF(E$3=0,0,INDEX(Sheet1!RawDataCols,$C20,E$5))</f>
        <v xml:space="preserve">10100          </v>
      </c>
      <c r="F20" s="3" t="str">
        <f>IF(F$3=0,0,INDEX(Sheet1!RawDataCols,$C20,F$5))</f>
        <v xml:space="preserve">A12            </v>
      </c>
      <c r="G20" s="3" t="str">
        <f>IF(G$3=0,0,INDEX(Sheet1!RawDataCols,$C20,G$5))</f>
        <v xml:space="preserve">               </v>
      </c>
      <c r="H20" s="3" t="str">
        <f>IF(H$3=0,0,INDEX(Sheet1!RawDataCols,$C20,H$5))</f>
        <v xml:space="preserve">               </v>
      </c>
      <c r="I20" s="3" t="str">
        <f>IF(I$3=0,0,INDEX(Sheet1!RawDataCols,$C20,I$5))</f>
        <v xml:space="preserve">               </v>
      </c>
      <c r="J20" s="3" t="str">
        <f>IF(J$3=0,0,INDEX(Sheet1!RawDataCols,$C20,J$5))</f>
        <v xml:space="preserve">               </v>
      </c>
      <c r="K20" s="3" t="str">
        <f>IF(K$3=0,0,INDEX(Sheet1!RawDataCols,$C20,K$5))</f>
        <v xml:space="preserve">               </v>
      </c>
      <c r="L20" s="3" t="str">
        <f>IF(L$3=0,0,INDEX(Sheet1!RawDataCols,$C20,L$5))</f>
        <v xml:space="preserve">               </v>
      </c>
      <c r="M20" s="3" t="str">
        <f>IF(M$3=0,0,INDEX(Sheet1!RawDataCols,$C20,M$5))</f>
        <v xml:space="preserve">F007  </v>
      </c>
      <c r="N20" s="3" t="str">
        <f>IF(N$3=0,0,INDEX(Sheet1!RawDataCols,$C20,N$5))</f>
        <v>Rental Income-A27 188 Carrington</v>
      </c>
      <c r="O20" s="3">
        <f>INDEX(Sheet1!RawDataCols,$C20,O$5)</f>
        <v>8</v>
      </c>
      <c r="P20" s="3" t="str">
        <f>INDEX(Sheet1!RawDataCols,$C20,P$5)</f>
        <v>Revenue</v>
      </c>
      <c r="Q20" s="3" t="str">
        <f>IF(Q$3=0,0,INDEX(Sheet1!RawDataCols,$C20,Q$5))</f>
        <v>I</v>
      </c>
      <c r="R20" s="3">
        <f t="shared" si="5"/>
        <v>-1</v>
      </c>
      <c r="S20" s="3">
        <f t="shared" si="6"/>
        <v>1</v>
      </c>
      <c r="T20" s="3">
        <f>IF(T$3=0,0,INDEX(Sheet1!RawDataCols,$C20,T$5)*$R20)</f>
        <v>0</v>
      </c>
      <c r="U20" s="3">
        <f>IF(U$3=0,0,INDEX(Sheet1!RawDataCols,$C20,U$5)*$R20)</f>
        <v>0</v>
      </c>
      <c r="V20" s="3">
        <f>IF(V$3=0,0,INDEX(Sheet1!RawDataCols,$C20,V$5)*$R20)</f>
        <v>0</v>
      </c>
      <c r="W20" s="3">
        <f>IF(W$3=0,0,INDEX(Sheet1!RawDataCols,$C20,W$5)*$R20)</f>
        <v>0</v>
      </c>
      <c r="X20" s="3">
        <f>IF(X$3=0,0,INDEX(Sheet1!RawDataCols,$C20,X$5)*$R20)</f>
        <v>0</v>
      </c>
      <c r="Y20" s="3">
        <f>IF(Y$3=0,0,INDEX(Sheet1!RawDataCols,$C20,Y$5)*$R20)</f>
        <v>0</v>
      </c>
      <c r="Z20" s="3">
        <f>IF(Z$3=0,0,INDEX(Sheet1!RawDataCols,$C20,Z$5)*$R20)</f>
        <v>0</v>
      </c>
      <c r="AA20" s="3">
        <f>IF(AA$3=0,0,INDEX(Sheet1!RawDataCols,$C20,AA$5)*$R20)</f>
        <v>0</v>
      </c>
      <c r="AB20" s="3">
        <f>IF(AB$3=0,0,INDEX(Sheet1!RawDataCols,$C20,AB$5)*$R20)</f>
        <v>0</v>
      </c>
      <c r="AC20" s="3">
        <f>IF(AC$3=0,0,INDEX(Sheet1!RawDataCols,$C20,AC$5)*$R20)</f>
        <v>0</v>
      </c>
      <c r="AD20" s="3">
        <f>IF(AD$3=0,0,INDEX(Sheet1!RawDataCols,$C20,AD$5)*$R20)</f>
        <v>0</v>
      </c>
      <c r="AE20" s="3">
        <f>IF(AE$3=0,0,INDEX(Sheet1!RawDataCols,$C20,AE$5)*$R20)</f>
        <v>0</v>
      </c>
      <c r="AF20" s="3">
        <f>IF(AF$3=0,0,INDEX(Sheet1!RawDataCols,$C20,AF$5)*$R20)</f>
        <v>0</v>
      </c>
      <c r="AG20" s="3">
        <f>IF(AG$3=0,0,INDEX(Sheet1!RawDataCols,$C20,AG$5)*$R20)</f>
        <v>0</v>
      </c>
      <c r="AH20" s="3">
        <f>IF(AH$3=0,0,INDEX(Sheet1!RawDataCols,$C20,AH$5)*$R20)</f>
        <v>0</v>
      </c>
      <c r="AI20" s="3">
        <f>IF(AI$3=0,0,INDEX(Sheet1!RawDataCols,$C20,AI$5)*$R20)</f>
        <v>0</v>
      </c>
      <c r="AJ20" s="3">
        <f>IF(AJ$3=0,0,INDEX(Sheet1!RawDataCols,$C20,AJ$5)*$R20)</f>
        <v>0</v>
      </c>
      <c r="AK20" s="3">
        <f>IF(AK$3=0,0,INDEX(Sheet1!RawDataCols,$C20,AK$5)*$R20)</f>
        <v>0</v>
      </c>
      <c r="AL20" s="3">
        <f>IF(AL$3=0,0,INDEX(Sheet1!RawDataCols,$C20,AL$5)*$R20)</f>
        <v>0</v>
      </c>
      <c r="AM20" s="3">
        <f>IF(AM$3=0,0,INDEX(Sheet1!RawDataCols,$C20,AM$5)*$R20)</f>
        <v>0</v>
      </c>
      <c r="AN20" s="3">
        <f>IF(AN$3=0,0,INDEX(Sheet1!RawDataCols,$C20,AN$5)*$R20)</f>
        <v>0</v>
      </c>
      <c r="AO20" s="3">
        <f>IF(AO$3=0,0,INDEX(Sheet1!RawDataCols,$C20,AO$5)*$R20)</f>
        <v>0</v>
      </c>
      <c r="AP20" s="3">
        <f>IF(AP$3=0,0,INDEX(Sheet1!RawDataCols,$C20,AP$5)*$R20)</f>
        <v>0</v>
      </c>
      <c r="AQ20" s="3">
        <f>IF(AQ$3=0,0,INDEX(Sheet1!RawDataCols,$C20,AQ$5)*$R20)</f>
        <v>0</v>
      </c>
      <c r="AR20" s="3">
        <f>IF(AR$3=0,0,INDEX(Sheet1!RawDataCols,$C20,AR$5)*$R20)</f>
        <v>0</v>
      </c>
      <c r="AS20" s="3">
        <f>IF(AS$3=0,0,INDEX(Sheet1!RawDataCols,$C20,AS$5)*$R20)</f>
        <v>0</v>
      </c>
      <c r="AT20" s="3">
        <f>IF(AT$3=0,0,INDEX(Sheet1!RawDataCols,$C20,AT$5)*$R20)</f>
        <v>0</v>
      </c>
      <c r="AU20" s="3">
        <f>IF(AU$3=0,0,INDEX(Sheet1!RawDataCols,$C20,AU$5)*$R20)</f>
        <v>0</v>
      </c>
      <c r="AV20" s="3">
        <f>IF(AV$3=0,0,INDEX(Sheet1!RawDataCols,$C20,AV$5)*$R20)</f>
        <v>0</v>
      </c>
      <c r="AW20" s="3">
        <f>IF(AW$3=0,0,INDEX(Sheet1!RawDataCols,$C20,AW$5)*$R20)</f>
        <v>0</v>
      </c>
      <c r="AX20" s="3">
        <f>IF(AX$3=0,0,INDEX(Sheet1!RawDataCols,$C20,AX$5)*$R20)</f>
        <v>0</v>
      </c>
      <c r="AY20" s="3">
        <f>IF(AY$3=0,0,INDEX(Sheet1!RawDataCols,$C20,AY$5)*$R20)</f>
        <v>0</v>
      </c>
      <c r="AZ20" s="3">
        <f>IF(AZ$3=0,0,INDEX(Sheet1!RawDataCols,$C20,AZ$5)*$R20)</f>
        <v>0</v>
      </c>
      <c r="BA20" s="3">
        <f>IF(BA$3=0,0,INDEX(Sheet1!RawDataCols,$C20,BA$5)*$R20)</f>
        <v>0</v>
      </c>
      <c r="BB20" s="3">
        <f>IF(BB$3=0,0,INDEX(Sheet1!RawDataCols,$C20,BB$5)*$R20)</f>
        <v>0</v>
      </c>
      <c r="BC20" s="3">
        <f>IF(BC$3=0,0,INDEX(Sheet1!RawDataCols,$C20,BC$5)*$R20)</f>
        <v>0</v>
      </c>
      <c r="BD20" s="3">
        <f>IF(BD$3=0,0,INDEX(Sheet1!RawDataCols,$C20,BD$5)*$R20)</f>
        <v>0</v>
      </c>
      <c r="BE20" s="3">
        <f>IF(BE$3=0,0,INDEX(Sheet1!RawDataCols,$C20,BE$5)*$R20)</f>
        <v>0</v>
      </c>
      <c r="BF20" s="3">
        <f>IF(BF$3=0,0,INDEX(Sheet1!RawDataCols,$C20,BF$5)*$R20)</f>
        <v>0</v>
      </c>
      <c r="BG20" s="179">
        <f>IF(BG$3=0,0,INDEX(Sheet1!RawDataCols,$C20,BG$5)*$R20)</f>
        <v>0</v>
      </c>
      <c r="BH20" s="33">
        <f t="shared" si="7"/>
        <v>0</v>
      </c>
      <c r="BI20" s="33">
        <f t="shared" si="8"/>
        <v>0</v>
      </c>
      <c r="BJ20" s="33">
        <f t="shared" si="9"/>
        <v>0</v>
      </c>
      <c r="BK20" s="3">
        <f>IF(BK$3=0,0,INDEX(Sheet1!RawDataCols,$C20,BK$5)*$R20)</f>
        <v>0</v>
      </c>
      <c r="BL20" s="3">
        <f>IF(BL$3=0,0,INDEX(Sheet1!RawDataCols,$C20,BL$5)*$R20)</f>
        <v>0</v>
      </c>
      <c r="BM20" s="3">
        <f>IF(BM$3=0,0,INDEX(Sheet1!RawDataCols,$C20,BM$5)*$R20)</f>
        <v>0</v>
      </c>
      <c r="BN20" s="3">
        <f>IF(BN$3=0,0,INDEX(Sheet1!RawDataCols,$C20,BN$5)*$R20)</f>
        <v>0</v>
      </c>
      <c r="BO20" s="3">
        <f>IF(BO$3=0,0,INDEX(Sheet1!RawDataCols,$C20,BO$5)*$R20)</f>
        <v>126.76125</v>
      </c>
      <c r="BP20" s="3">
        <f>IF(BP$3=0,0,INDEX(Sheet1!RawDataCols,$C20,BP$5)*$R20)</f>
        <v>0</v>
      </c>
      <c r="BQ20" s="3">
        <f t="shared" si="10"/>
        <v>0</v>
      </c>
      <c r="BR20" s="3">
        <f t="shared" si="11"/>
        <v>0</v>
      </c>
      <c r="BS20" s="3">
        <f t="shared" si="12"/>
        <v>0</v>
      </c>
      <c r="BT20" s="3">
        <f t="shared" si="13"/>
        <v>0</v>
      </c>
      <c r="BU20" s="3" t="str">
        <f>INDEX(Sheet1!$BS$2:$BS$1000,MATCH($A20,Sheet1!$A$2:$A$1000,0))</f>
        <v>01</v>
      </c>
      <c r="BV20" s="3">
        <f>INDEX(Sheet1!$BT$2:$BT$1000,MATCH($A20,Sheet1!$A$2:$A$1000,0))</f>
        <v>0</v>
      </c>
    </row>
    <row r="21" spans="1:74" x14ac:dyDescent="0.2">
      <c r="A21" s="11" t="s">
        <v>489</v>
      </c>
      <c r="B21" s="3">
        <f>MATCH($A21,Sheet1!ACCOUNTNO,0)</f>
        <v>14</v>
      </c>
      <c r="C21" s="3">
        <f t="shared" si="4"/>
        <v>14</v>
      </c>
      <c r="D21" s="3" t="str">
        <f>IF(D$3=0,0,INDEX(Sheet1!RawDataCols,$C21,D$5))</f>
        <v>10100A13</v>
      </c>
      <c r="E21" s="3" t="str">
        <f>IF(E$3=0,0,INDEX(Sheet1!RawDataCols,$C21,E$5))</f>
        <v xml:space="preserve">10100          </v>
      </c>
      <c r="F21" s="3" t="str">
        <f>IF(F$3=0,0,INDEX(Sheet1!RawDataCols,$C21,F$5))</f>
        <v xml:space="preserve">A13            </v>
      </c>
      <c r="G21" s="3" t="str">
        <f>IF(G$3=0,0,INDEX(Sheet1!RawDataCols,$C21,G$5))</f>
        <v xml:space="preserve">               </v>
      </c>
      <c r="H21" s="3" t="str">
        <f>IF(H$3=0,0,INDEX(Sheet1!RawDataCols,$C21,H$5))</f>
        <v xml:space="preserve">               </v>
      </c>
      <c r="I21" s="3" t="str">
        <f>IF(I$3=0,0,INDEX(Sheet1!RawDataCols,$C21,I$5))</f>
        <v xml:space="preserve">               </v>
      </c>
      <c r="J21" s="3" t="str">
        <f>IF(J$3=0,0,INDEX(Sheet1!RawDataCols,$C21,J$5))</f>
        <v xml:space="preserve">               </v>
      </c>
      <c r="K21" s="3" t="str">
        <f>IF(K$3=0,0,INDEX(Sheet1!RawDataCols,$C21,K$5))</f>
        <v xml:space="preserve">               </v>
      </c>
      <c r="L21" s="3" t="str">
        <f>IF(L$3=0,0,INDEX(Sheet1!RawDataCols,$C21,L$5))</f>
        <v xml:space="preserve">               </v>
      </c>
      <c r="M21" s="3" t="str">
        <f>IF(M$3=0,0,INDEX(Sheet1!RawDataCols,$C21,M$5))</f>
        <v xml:space="preserve">F007  </v>
      </c>
      <c r="N21" s="3" t="str">
        <f>IF(N$3=0,0,INDEX(Sheet1!RawDataCols,$C21,N$5))</f>
        <v>Rental Income-B25 188 Carrington</v>
      </c>
      <c r="O21" s="3">
        <f>INDEX(Sheet1!RawDataCols,$C21,O$5)</f>
        <v>8</v>
      </c>
      <c r="P21" s="3" t="str">
        <f>INDEX(Sheet1!RawDataCols,$C21,P$5)</f>
        <v>Revenue</v>
      </c>
      <c r="Q21" s="3" t="str">
        <f>IF(Q$3=0,0,INDEX(Sheet1!RawDataCols,$C21,Q$5))</f>
        <v>I</v>
      </c>
      <c r="R21" s="3">
        <f t="shared" si="5"/>
        <v>-1</v>
      </c>
      <c r="S21" s="3">
        <f t="shared" si="6"/>
        <v>1</v>
      </c>
      <c r="T21" s="3">
        <f>IF(T$3=0,0,INDEX(Sheet1!RawDataCols,$C21,T$5)*$R21)</f>
        <v>0</v>
      </c>
      <c r="U21" s="3">
        <f>IF(U$3=0,0,INDEX(Sheet1!RawDataCols,$C21,U$5)*$R21)</f>
        <v>0</v>
      </c>
      <c r="V21" s="3">
        <f>IF(V$3=0,0,INDEX(Sheet1!RawDataCols,$C21,V$5)*$R21)</f>
        <v>0</v>
      </c>
      <c r="W21" s="3">
        <f>IF(W$3=0,0,INDEX(Sheet1!RawDataCols,$C21,W$5)*$R21)</f>
        <v>0</v>
      </c>
      <c r="X21" s="3">
        <f>IF(X$3=0,0,INDEX(Sheet1!RawDataCols,$C21,X$5)*$R21)</f>
        <v>0</v>
      </c>
      <c r="Y21" s="3">
        <f>IF(Y$3=0,0,INDEX(Sheet1!RawDataCols,$C21,Y$5)*$R21)</f>
        <v>0</v>
      </c>
      <c r="Z21" s="3">
        <f>IF(Z$3=0,0,INDEX(Sheet1!RawDataCols,$C21,Z$5)*$R21)</f>
        <v>0</v>
      </c>
      <c r="AA21" s="3">
        <f>IF(AA$3=0,0,INDEX(Sheet1!RawDataCols,$C21,AA$5)*$R21)</f>
        <v>0</v>
      </c>
      <c r="AB21" s="3">
        <f>IF(AB$3=0,0,INDEX(Sheet1!RawDataCols,$C21,AB$5)*$R21)</f>
        <v>0</v>
      </c>
      <c r="AC21" s="3">
        <f>IF(AC$3=0,0,INDEX(Sheet1!RawDataCols,$C21,AC$5)*$R21)</f>
        <v>0</v>
      </c>
      <c r="AD21" s="3">
        <f>IF(AD$3=0,0,INDEX(Sheet1!RawDataCols,$C21,AD$5)*$R21)</f>
        <v>0</v>
      </c>
      <c r="AE21" s="3">
        <f>IF(AE$3=0,0,INDEX(Sheet1!RawDataCols,$C21,AE$5)*$R21)</f>
        <v>0</v>
      </c>
      <c r="AF21" s="3">
        <f>IF(AF$3=0,0,INDEX(Sheet1!RawDataCols,$C21,AF$5)*$R21)</f>
        <v>0</v>
      </c>
      <c r="AG21" s="3">
        <f>IF(AG$3=0,0,INDEX(Sheet1!RawDataCols,$C21,AG$5)*$R21)</f>
        <v>0</v>
      </c>
      <c r="AH21" s="3">
        <f>IF(AH$3=0,0,INDEX(Sheet1!RawDataCols,$C21,AH$5)*$R21)</f>
        <v>0</v>
      </c>
      <c r="AI21" s="3">
        <f>IF(AI$3=0,0,INDEX(Sheet1!RawDataCols,$C21,AI$5)*$R21)</f>
        <v>0</v>
      </c>
      <c r="AJ21" s="3">
        <f>IF(AJ$3=0,0,INDEX(Sheet1!RawDataCols,$C21,AJ$5)*$R21)</f>
        <v>0</v>
      </c>
      <c r="AK21" s="3">
        <f>IF(AK$3=0,0,INDEX(Sheet1!RawDataCols,$C21,AK$5)*$R21)</f>
        <v>0</v>
      </c>
      <c r="AL21" s="3">
        <f>IF(AL$3=0,0,INDEX(Sheet1!RawDataCols,$C21,AL$5)*$R21)</f>
        <v>0</v>
      </c>
      <c r="AM21" s="3">
        <f>IF(AM$3=0,0,INDEX(Sheet1!RawDataCols,$C21,AM$5)*$R21)</f>
        <v>0</v>
      </c>
      <c r="AN21" s="3">
        <f>IF(AN$3=0,0,INDEX(Sheet1!RawDataCols,$C21,AN$5)*$R21)</f>
        <v>0</v>
      </c>
      <c r="AO21" s="3">
        <f>IF(AO$3=0,0,INDEX(Sheet1!RawDataCols,$C21,AO$5)*$R21)</f>
        <v>0</v>
      </c>
      <c r="AP21" s="3">
        <f>IF(AP$3=0,0,INDEX(Sheet1!RawDataCols,$C21,AP$5)*$R21)</f>
        <v>0</v>
      </c>
      <c r="AQ21" s="3">
        <f>IF(AQ$3=0,0,INDEX(Sheet1!RawDataCols,$C21,AQ$5)*$R21)</f>
        <v>0</v>
      </c>
      <c r="AR21" s="3">
        <f>IF(AR$3=0,0,INDEX(Sheet1!RawDataCols,$C21,AR$5)*$R21)</f>
        <v>0</v>
      </c>
      <c r="AS21" s="3">
        <f>IF(AS$3=0,0,INDEX(Sheet1!RawDataCols,$C21,AS$5)*$R21)</f>
        <v>0</v>
      </c>
      <c r="AT21" s="3">
        <f>IF(AT$3=0,0,INDEX(Sheet1!RawDataCols,$C21,AT$5)*$R21)</f>
        <v>0</v>
      </c>
      <c r="AU21" s="3">
        <f>IF(AU$3=0,0,INDEX(Sheet1!RawDataCols,$C21,AU$5)*$R21)</f>
        <v>0</v>
      </c>
      <c r="AV21" s="3">
        <f>IF(AV$3=0,0,INDEX(Sheet1!RawDataCols,$C21,AV$5)*$R21)</f>
        <v>0</v>
      </c>
      <c r="AW21" s="3">
        <f>IF(AW$3=0,0,INDEX(Sheet1!RawDataCols,$C21,AW$5)*$R21)</f>
        <v>0</v>
      </c>
      <c r="AX21" s="3">
        <f>IF(AX$3=0,0,INDEX(Sheet1!RawDataCols,$C21,AX$5)*$R21)</f>
        <v>0</v>
      </c>
      <c r="AY21" s="3">
        <f>IF(AY$3=0,0,INDEX(Sheet1!RawDataCols,$C21,AY$5)*$R21)</f>
        <v>0</v>
      </c>
      <c r="AZ21" s="3">
        <f>IF(AZ$3=0,0,INDEX(Sheet1!RawDataCols,$C21,AZ$5)*$R21)</f>
        <v>0</v>
      </c>
      <c r="BA21" s="3">
        <f>IF(BA$3=0,0,INDEX(Sheet1!RawDataCols,$C21,BA$5)*$R21)</f>
        <v>0</v>
      </c>
      <c r="BB21" s="3">
        <f>IF(BB$3=0,0,INDEX(Sheet1!RawDataCols,$C21,BB$5)*$R21)</f>
        <v>0</v>
      </c>
      <c r="BC21" s="3">
        <f>IF(BC$3=0,0,INDEX(Sheet1!RawDataCols,$C21,BC$5)*$R21)</f>
        <v>0</v>
      </c>
      <c r="BD21" s="3">
        <f>IF(BD$3=0,0,INDEX(Sheet1!RawDataCols,$C21,BD$5)*$R21)</f>
        <v>0</v>
      </c>
      <c r="BE21" s="3">
        <f>IF(BE$3=0,0,INDEX(Sheet1!RawDataCols,$C21,BE$5)*$R21)</f>
        <v>0</v>
      </c>
      <c r="BF21" s="3">
        <f>IF(BF$3=0,0,INDEX(Sheet1!RawDataCols,$C21,BF$5)*$R21)</f>
        <v>0</v>
      </c>
      <c r="BG21" s="179">
        <f>IF(BG$3=0,0,INDEX(Sheet1!RawDataCols,$C21,BG$5)*$R21)</f>
        <v>0</v>
      </c>
      <c r="BH21" s="33">
        <f t="shared" si="7"/>
        <v>0</v>
      </c>
      <c r="BI21" s="33">
        <f t="shared" si="8"/>
        <v>0</v>
      </c>
      <c r="BJ21" s="33">
        <f t="shared" si="9"/>
        <v>0</v>
      </c>
      <c r="BK21" s="3">
        <f>IF(BK$3=0,0,INDEX(Sheet1!RawDataCols,$C21,BK$5)*$R21)</f>
        <v>0</v>
      </c>
      <c r="BL21" s="3">
        <f>IF(BL$3=0,0,INDEX(Sheet1!RawDataCols,$C21,BL$5)*$R21)</f>
        <v>0</v>
      </c>
      <c r="BM21" s="3">
        <f>IF(BM$3=0,0,INDEX(Sheet1!RawDataCols,$C21,BM$5)*$R21)</f>
        <v>0</v>
      </c>
      <c r="BN21" s="3">
        <f>IF(BN$3=0,0,INDEX(Sheet1!RawDataCols,$C21,BN$5)*$R21)</f>
        <v>0</v>
      </c>
      <c r="BO21" s="3">
        <f>IF(BO$3=0,0,INDEX(Sheet1!RawDataCols,$C21,BO$5)*$R21)</f>
        <v>1337.175</v>
      </c>
      <c r="BP21" s="3">
        <f>IF(BP$3=0,0,INDEX(Sheet1!RawDataCols,$C21,BP$5)*$R21)</f>
        <v>0</v>
      </c>
      <c r="BQ21" s="3">
        <f t="shared" si="10"/>
        <v>0</v>
      </c>
      <c r="BR21" s="3">
        <f t="shared" si="11"/>
        <v>0</v>
      </c>
      <c r="BS21" s="3">
        <f t="shared" si="12"/>
        <v>0</v>
      </c>
      <c r="BT21" s="3">
        <f t="shared" si="13"/>
        <v>0</v>
      </c>
      <c r="BU21" s="3" t="str">
        <f>INDEX(Sheet1!$BS$2:$BS$1000,MATCH($A21,Sheet1!$A$2:$A$1000,0))</f>
        <v>01</v>
      </c>
      <c r="BV21" s="3">
        <f>INDEX(Sheet1!$BT$2:$BT$1000,MATCH($A21,Sheet1!$A$2:$A$1000,0))</f>
        <v>0</v>
      </c>
    </row>
    <row r="22" spans="1:74" x14ac:dyDescent="0.2">
      <c r="A22" s="11" t="s">
        <v>490</v>
      </c>
      <c r="B22" s="3">
        <f>MATCH($A22,Sheet1!ACCOUNTNO,0)</f>
        <v>18</v>
      </c>
      <c r="C22" s="3">
        <f t="shared" si="4"/>
        <v>18</v>
      </c>
      <c r="D22" s="3" t="str">
        <f>IF(D$3=0,0,INDEX(Sheet1!RawDataCols,$C22,D$5))</f>
        <v>10120A02</v>
      </c>
      <c r="E22" s="3" t="str">
        <f>IF(E$3=0,0,INDEX(Sheet1!RawDataCols,$C22,E$5))</f>
        <v xml:space="preserve">10120          </v>
      </c>
      <c r="F22" s="3" t="str">
        <f>IF(F$3=0,0,INDEX(Sheet1!RawDataCols,$C22,F$5))</f>
        <v xml:space="preserve">A02            </v>
      </c>
      <c r="G22" s="3" t="str">
        <f>IF(G$3=0,0,INDEX(Sheet1!RawDataCols,$C22,G$5))</f>
        <v xml:space="preserve">               </v>
      </c>
      <c r="H22" s="3" t="str">
        <f>IF(H$3=0,0,INDEX(Sheet1!RawDataCols,$C22,H$5))</f>
        <v xml:space="preserve">               </v>
      </c>
      <c r="I22" s="3" t="str">
        <f>IF(I$3=0,0,INDEX(Sheet1!RawDataCols,$C22,I$5))</f>
        <v xml:space="preserve">               </v>
      </c>
      <c r="J22" s="3" t="str">
        <f>IF(J$3=0,0,INDEX(Sheet1!RawDataCols,$C22,J$5))</f>
        <v xml:space="preserve">               </v>
      </c>
      <c r="K22" s="3" t="str">
        <f>IF(K$3=0,0,INDEX(Sheet1!RawDataCols,$C22,K$5))</f>
        <v xml:space="preserve">               </v>
      </c>
      <c r="L22" s="3" t="str">
        <f>IF(L$3=0,0,INDEX(Sheet1!RawDataCols,$C22,L$5))</f>
        <v xml:space="preserve">               </v>
      </c>
      <c r="M22" s="3" t="str">
        <f>IF(M$3=0,0,INDEX(Sheet1!RawDataCols,$C22,M$5))</f>
        <v xml:space="preserve">F007  </v>
      </c>
      <c r="N22" s="3" t="str">
        <f>IF(N$3=0,0,INDEX(Sheet1!RawDataCols,$C22,N$5))</f>
        <v>Car Parking Rental-200 East Tce</v>
      </c>
      <c r="O22" s="3">
        <f>INDEX(Sheet1!RawDataCols,$C22,O$5)</f>
        <v>8</v>
      </c>
      <c r="P22" s="3" t="str">
        <f>INDEX(Sheet1!RawDataCols,$C22,P$5)</f>
        <v>Revenue</v>
      </c>
      <c r="Q22" s="3" t="str">
        <f>IF(Q$3=0,0,INDEX(Sheet1!RawDataCols,$C22,Q$5))</f>
        <v>I</v>
      </c>
      <c r="R22" s="3">
        <f t="shared" si="5"/>
        <v>-1</v>
      </c>
      <c r="S22" s="3">
        <f t="shared" si="6"/>
        <v>1</v>
      </c>
      <c r="T22" s="3">
        <f>IF(T$3=0,0,INDEX(Sheet1!RawDataCols,$C22,T$5)*$R22)</f>
        <v>0</v>
      </c>
      <c r="U22" s="3">
        <f>IF(U$3=0,0,INDEX(Sheet1!RawDataCols,$C22,U$5)*$R22)</f>
        <v>4179.74</v>
      </c>
      <c r="V22" s="3">
        <f>IF(V$3=0,0,INDEX(Sheet1!RawDataCols,$C22,V$5)*$R22)</f>
        <v>3552.85</v>
      </c>
      <c r="W22" s="3">
        <f>IF(W$3=0,0,INDEX(Sheet1!RawDataCols,$C22,W$5)*$R22)</f>
        <v>4084.32</v>
      </c>
      <c r="X22" s="3">
        <f>IF(X$3=0,0,INDEX(Sheet1!RawDataCols,$C22,X$5)*$R22)</f>
        <v>4179.74</v>
      </c>
      <c r="Y22" s="3">
        <f>IF(Y$3=0,0,INDEX(Sheet1!RawDataCols,$C22,Y$5)*$R22)</f>
        <v>3552.85</v>
      </c>
      <c r="Z22" s="3">
        <f>IF(Z$3=0,0,INDEX(Sheet1!RawDataCols,$C22,Z$5)*$R22)</f>
        <v>4113.96</v>
      </c>
      <c r="AA22" s="3">
        <f>IF(AA$3=0,0,INDEX(Sheet1!RawDataCols,$C22,AA$5)*$R22)</f>
        <v>1981.91</v>
      </c>
      <c r="AB22" s="3">
        <f>IF(AB$3=0,0,INDEX(Sheet1!RawDataCols,$C22,AB$5)*$R22)</f>
        <v>3552.85</v>
      </c>
      <c r="AC22" s="3">
        <f>IF(AC$3=0,0,INDEX(Sheet1!RawDataCols,$C22,AC$5)*$R22)</f>
        <v>4113.96</v>
      </c>
      <c r="AD22" s="3">
        <f>IF(AD$3=0,0,INDEX(Sheet1!RawDataCols,$C22,AD$5)*$R22)</f>
        <v>3589.72</v>
      </c>
      <c r="AE22" s="3">
        <f>IF(AE$3=0,0,INDEX(Sheet1!RawDataCols,$C22,AE$5)*$R22)</f>
        <v>3552.85</v>
      </c>
      <c r="AF22" s="3">
        <f>IF(AF$3=0,0,INDEX(Sheet1!RawDataCols,$C22,AF$5)*$R22)</f>
        <v>4113.96</v>
      </c>
      <c r="AG22" s="3">
        <f>IF(AG$3=0,0,INDEX(Sheet1!RawDataCols,$C22,AG$5)*$R22)</f>
        <v>4091.26</v>
      </c>
      <c r="AH22" s="3">
        <f>IF(AH$3=0,0,INDEX(Sheet1!RawDataCols,$C22,AH$5)*$R22)</f>
        <v>3552.85</v>
      </c>
      <c r="AI22" s="3">
        <f>IF(AI$3=0,0,INDEX(Sheet1!RawDataCols,$C22,AI$5)*$R22)</f>
        <v>4113.96</v>
      </c>
      <c r="AJ22" s="3">
        <f>IF(AJ$3=0,0,INDEX(Sheet1!RawDataCols,$C22,AJ$5)*$R22)</f>
        <v>3840.49</v>
      </c>
      <c r="AK22" s="3">
        <f>IF(AK$3=0,0,INDEX(Sheet1!RawDataCols,$C22,AK$5)*$R22)</f>
        <v>3552.85</v>
      </c>
      <c r="AL22" s="3">
        <f>IF(AL$3=0,0,INDEX(Sheet1!RawDataCols,$C22,AL$5)*$R22)</f>
        <v>4113.96</v>
      </c>
      <c r="AM22" s="3">
        <f>IF(AM$3=0,0,INDEX(Sheet1!RawDataCols,$C22,AM$5)*$R22)</f>
        <v>2689.85</v>
      </c>
      <c r="AN22" s="3">
        <f>IF(AN$3=0,0,INDEX(Sheet1!RawDataCols,$C22,AN$5)*$R22)</f>
        <v>2689.85</v>
      </c>
      <c r="AO22" s="3">
        <f>IF(AO$3=0,0,INDEX(Sheet1!RawDataCols,$C22,AO$5)*$R22)</f>
        <v>4113.96</v>
      </c>
      <c r="AP22" s="3">
        <f>IF(AP$3=0,0,INDEX(Sheet1!RawDataCols,$C22,AP$5)*$R22)</f>
        <v>3552.83</v>
      </c>
      <c r="AQ22" s="3">
        <f>IF(AQ$3=0,0,INDEX(Sheet1!RawDataCols,$C22,AQ$5)*$R22)</f>
        <v>3552.85</v>
      </c>
      <c r="AR22" s="3">
        <f>IF(AR$3=0,0,INDEX(Sheet1!RawDataCols,$C22,AR$5)*$R22)</f>
        <v>4113.96</v>
      </c>
      <c r="AS22" s="3">
        <f>IF(AS$3=0,0,INDEX(Sheet1!RawDataCols,$C22,AS$5)*$R22)</f>
        <v>3552.83</v>
      </c>
      <c r="AT22" s="3">
        <f>IF(AT$3=0,0,INDEX(Sheet1!RawDataCols,$C22,AT$5)*$R22)</f>
        <v>3552.85</v>
      </c>
      <c r="AU22" s="3">
        <f>IF(AU$3=0,0,INDEX(Sheet1!RawDataCols,$C22,AU$5)*$R22)</f>
        <v>4113.96</v>
      </c>
      <c r="AV22" s="3">
        <f>IF(AV$3=0,0,INDEX(Sheet1!RawDataCols,$C22,AV$5)*$R22)</f>
        <v>3552.83</v>
      </c>
      <c r="AW22" s="3">
        <f>IF(AW$3=0,0,INDEX(Sheet1!RawDataCols,$C22,AW$5)*$R22)</f>
        <v>3552.85</v>
      </c>
      <c r="AX22" s="3">
        <f>IF(AX$3=0,0,INDEX(Sheet1!RawDataCols,$C22,AX$5)*$R22)</f>
        <v>4113.96</v>
      </c>
      <c r="AY22" s="3">
        <f>IF(AY$3=0,0,INDEX(Sheet1!RawDataCols,$C22,AY$5)*$R22)</f>
        <v>3552.83</v>
      </c>
      <c r="AZ22" s="3">
        <f>IF(AZ$3=0,0,INDEX(Sheet1!RawDataCols,$C22,AZ$5)*$R22)</f>
        <v>3552.85</v>
      </c>
      <c r="BA22" s="3">
        <f>IF(BA$3=0,0,INDEX(Sheet1!RawDataCols,$C22,BA$5)*$R22)</f>
        <v>4113.96</v>
      </c>
      <c r="BB22" s="3">
        <f>IF(BB$3=0,0,INDEX(Sheet1!RawDataCols,$C22,BB$5)*$R22)</f>
        <v>3552.83</v>
      </c>
      <c r="BC22" s="3">
        <f>IF(BC$3=0,0,INDEX(Sheet1!RawDataCols,$C22,BC$5)*$R22)</f>
        <v>3552.85</v>
      </c>
      <c r="BD22" s="3">
        <f>IF(BD$3=0,0,INDEX(Sheet1!RawDataCols,$C22,BD$5)*$R22)</f>
        <v>4113.96</v>
      </c>
      <c r="BE22" s="3">
        <f>IF(BE$3=0,0,INDEX(Sheet1!RawDataCols,$C22,BE$5)*$R22)</f>
        <v>3552.83</v>
      </c>
      <c r="BF22" s="3">
        <f>IF(BF$3=0,0,INDEX(Sheet1!RawDataCols,$C22,BF$5)*$R22)</f>
        <v>3552.85</v>
      </c>
      <c r="BG22" s="179">
        <f>IF(BG$3=0,0,INDEX(Sheet1!RawDataCols,$C22,BG$5)*$R22)</f>
        <v>4113.96</v>
      </c>
      <c r="BH22" s="33">
        <f t="shared" si="7"/>
        <v>42316.860000000008</v>
      </c>
      <c r="BI22" s="33">
        <f t="shared" si="8"/>
        <v>41771.19999999999</v>
      </c>
      <c r="BJ22" s="33">
        <f t="shared" si="9"/>
        <v>49337.88</v>
      </c>
      <c r="BK22" s="3">
        <f>IF(BK$3=0,0,INDEX(Sheet1!RawDataCols,$C22,BK$5)*$R22)</f>
        <v>2610.6999999999998</v>
      </c>
      <c r="BL22" s="3">
        <f>IF(BL$3=0,0,INDEX(Sheet1!RawDataCols,$C22,BL$5)*$R22)</f>
        <v>3072.5025000000001</v>
      </c>
      <c r="BM22" s="3">
        <f>IF(BM$3=0,0,INDEX(Sheet1!RawDataCols,$C22,BM$5)*$R22)</f>
        <v>3014.5062499999999</v>
      </c>
      <c r="BN22" s="3">
        <f>IF(BN$3=0,0,INDEX(Sheet1!RawDataCols,$C22,BN$5)*$R22)</f>
        <v>3027.1087499999999</v>
      </c>
      <c r="BO22" s="3">
        <f>IF(BO$3=0,0,INDEX(Sheet1!RawDataCols,$C22,BO$5)*$R22)</f>
        <v>2489.9193749999999</v>
      </c>
      <c r="BP22" s="3">
        <f>IF(BP$3=0,0,INDEX(Sheet1!RawDataCols,$C22,BP$5)*$R22)</f>
        <v>24505.919999999998</v>
      </c>
      <c r="BQ22" s="3">
        <f t="shared" si="10"/>
        <v>10341.39</v>
      </c>
      <c r="BR22" s="3">
        <f t="shared" si="11"/>
        <v>11521.47</v>
      </c>
      <c r="BS22" s="3">
        <f t="shared" si="12"/>
        <v>9795.51</v>
      </c>
      <c r="BT22" s="3">
        <f t="shared" si="13"/>
        <v>20454</v>
      </c>
      <c r="BU22" s="3" t="str">
        <f>INDEX(Sheet1!$BS$2:$BS$1000,MATCH($A22,Sheet1!$A$2:$A$1000,0))</f>
        <v>01</v>
      </c>
      <c r="BV22" s="3">
        <f>INDEX(Sheet1!$BT$2:$BT$1000,MATCH($A22,Sheet1!$A$2:$A$1000,0))</f>
        <v>-20454</v>
      </c>
    </row>
    <row r="23" spans="1:74" x14ac:dyDescent="0.2">
      <c r="A23" s="11" t="s">
        <v>491</v>
      </c>
      <c r="B23" s="3">
        <f>MATCH($A23,Sheet1!ACCOUNTNO,0)</f>
        <v>19</v>
      </c>
      <c r="C23" s="3">
        <f t="shared" si="4"/>
        <v>19</v>
      </c>
      <c r="D23" s="3" t="str">
        <f>IF(D$3=0,0,INDEX(Sheet1!RawDataCols,$C23,D$5))</f>
        <v>10120A03</v>
      </c>
      <c r="E23" s="3" t="str">
        <f>IF(E$3=0,0,INDEX(Sheet1!RawDataCols,$C23,E$5))</f>
        <v xml:space="preserve">10120          </v>
      </c>
      <c r="F23" s="3" t="str">
        <f>IF(F$3=0,0,INDEX(Sheet1!RawDataCols,$C23,F$5))</f>
        <v xml:space="preserve">A03            </v>
      </c>
      <c r="G23" s="3" t="str">
        <f>IF(G$3=0,0,INDEX(Sheet1!RawDataCols,$C23,G$5))</f>
        <v xml:space="preserve">               </v>
      </c>
      <c r="H23" s="3" t="str">
        <f>IF(H$3=0,0,INDEX(Sheet1!RawDataCols,$C23,H$5))</f>
        <v xml:space="preserve">               </v>
      </c>
      <c r="I23" s="3" t="str">
        <f>IF(I$3=0,0,INDEX(Sheet1!RawDataCols,$C23,I$5))</f>
        <v xml:space="preserve">               </v>
      </c>
      <c r="J23" s="3" t="str">
        <f>IF(J$3=0,0,INDEX(Sheet1!RawDataCols,$C23,J$5))</f>
        <v xml:space="preserve">               </v>
      </c>
      <c r="K23" s="3" t="str">
        <f>IF(K$3=0,0,INDEX(Sheet1!RawDataCols,$C23,K$5))</f>
        <v xml:space="preserve">               </v>
      </c>
      <c r="L23" s="3" t="str">
        <f>IF(L$3=0,0,INDEX(Sheet1!RawDataCols,$C23,L$5))</f>
        <v xml:space="preserve">               </v>
      </c>
      <c r="M23" s="3" t="str">
        <f>IF(M$3=0,0,INDEX(Sheet1!RawDataCols,$C23,M$5))</f>
        <v xml:space="preserve">F007  </v>
      </c>
      <c r="N23" s="3" t="str">
        <f>IF(N$3=0,0,INDEX(Sheet1!RawDataCols,$C23,N$5))</f>
        <v>Car Parking Rental-33 Franklin St</v>
      </c>
      <c r="O23" s="3">
        <f>INDEX(Sheet1!RawDataCols,$C23,O$5)</f>
        <v>8</v>
      </c>
      <c r="P23" s="3" t="str">
        <f>INDEX(Sheet1!RawDataCols,$C23,P$5)</f>
        <v>Revenue</v>
      </c>
      <c r="Q23" s="3" t="str">
        <f>IF(Q$3=0,0,INDEX(Sheet1!RawDataCols,$C23,Q$5))</f>
        <v>I</v>
      </c>
      <c r="R23" s="3">
        <f t="shared" si="5"/>
        <v>-1</v>
      </c>
      <c r="S23" s="3">
        <f t="shared" si="6"/>
        <v>1</v>
      </c>
      <c r="T23" s="3">
        <f>IF(T$3=0,0,INDEX(Sheet1!RawDataCols,$C23,T$5)*$R23)</f>
        <v>0</v>
      </c>
      <c r="U23" s="3">
        <f>IF(U$3=0,0,INDEX(Sheet1!RawDataCols,$C23,U$5)*$R23)</f>
        <v>9174.6299999999992</v>
      </c>
      <c r="V23" s="3">
        <f>IF(V$3=0,0,INDEX(Sheet1!RawDataCols,$C23,V$5)*$R23)</f>
        <v>6305.69</v>
      </c>
      <c r="W23" s="3">
        <f>IF(W$3=0,0,INDEX(Sheet1!RawDataCols,$C23,W$5)*$R23)</f>
        <v>8945.8799999999992</v>
      </c>
      <c r="X23" s="3">
        <f>IF(X$3=0,0,INDEX(Sheet1!RawDataCols,$C23,X$5)*$R23)</f>
        <v>9174.6299999999992</v>
      </c>
      <c r="Y23" s="3">
        <f>IF(Y$3=0,0,INDEX(Sheet1!RawDataCols,$C23,Y$5)*$R23)</f>
        <v>6610.69</v>
      </c>
      <c r="Z23" s="3">
        <f>IF(Z$3=0,0,INDEX(Sheet1!RawDataCols,$C23,Z$5)*$R23)</f>
        <v>8945.8799999999992</v>
      </c>
      <c r="AA23" s="3">
        <f>IF(AA$3=0,0,INDEX(Sheet1!RawDataCols,$C23,AA$5)*$R23)</f>
        <v>9264.6299999999992</v>
      </c>
      <c r="AB23" s="3">
        <f>IF(AB$3=0,0,INDEX(Sheet1!RawDataCols,$C23,AB$5)*$R23)</f>
        <v>6610.69</v>
      </c>
      <c r="AC23" s="3">
        <f>IF(AC$3=0,0,INDEX(Sheet1!RawDataCols,$C23,AC$5)*$R23)</f>
        <v>9032.84</v>
      </c>
      <c r="AD23" s="3">
        <f>IF(AD$3=0,0,INDEX(Sheet1!RawDataCols,$C23,AD$5)*$R23)</f>
        <v>8987.36</v>
      </c>
      <c r="AE23" s="3">
        <f>IF(AE$3=0,0,INDEX(Sheet1!RawDataCols,$C23,AE$5)*$R23)</f>
        <v>6610.69</v>
      </c>
      <c r="AF23" s="3">
        <f>IF(AF$3=0,0,INDEX(Sheet1!RawDataCols,$C23,AF$5)*$R23)</f>
        <v>9032.84</v>
      </c>
      <c r="AG23" s="3">
        <f>IF(AG$3=0,0,INDEX(Sheet1!RawDataCols,$C23,AG$5)*$R23)</f>
        <v>8432.82</v>
      </c>
      <c r="AH23" s="3">
        <f>IF(AH$3=0,0,INDEX(Sheet1!RawDataCols,$C23,AH$5)*$R23)</f>
        <v>6915.69</v>
      </c>
      <c r="AI23" s="3">
        <f>IF(AI$3=0,0,INDEX(Sheet1!RawDataCols,$C23,AI$5)*$R23)</f>
        <v>9046</v>
      </c>
      <c r="AJ23" s="3">
        <f>IF(AJ$3=0,0,INDEX(Sheet1!RawDataCols,$C23,AJ$5)*$R23)</f>
        <v>8710.09</v>
      </c>
      <c r="AK23" s="3">
        <f>IF(AK$3=0,0,INDEX(Sheet1!RawDataCols,$C23,AK$5)*$R23)</f>
        <v>6915.69</v>
      </c>
      <c r="AL23" s="3">
        <f>IF(AL$3=0,0,INDEX(Sheet1!RawDataCols,$C23,AL$5)*$R23)</f>
        <v>9046</v>
      </c>
      <c r="AM23" s="3">
        <f>IF(AM$3=0,0,INDEX(Sheet1!RawDataCols,$C23,AM$5)*$R23)</f>
        <v>7258.85</v>
      </c>
      <c r="AN23" s="3">
        <f>IF(AN$3=0,0,INDEX(Sheet1!RawDataCols,$C23,AN$5)*$R23)</f>
        <v>7258.85</v>
      </c>
      <c r="AO23" s="3">
        <f>IF(AO$3=0,0,INDEX(Sheet1!RawDataCols,$C23,AO$5)*$R23)</f>
        <v>9224.8700000000008</v>
      </c>
      <c r="AP23" s="3">
        <f>IF(AP$3=0,0,INDEX(Sheet1!RawDataCols,$C23,AP$5)*$R23)</f>
        <v>7258.85</v>
      </c>
      <c r="AQ23" s="3">
        <f>IF(AQ$3=0,0,INDEX(Sheet1!RawDataCols,$C23,AQ$5)*$R23)</f>
        <v>7639.83</v>
      </c>
      <c r="AR23" s="3">
        <f>IF(AR$3=0,0,INDEX(Sheet1!RawDataCols,$C23,AR$5)*$R23)</f>
        <v>9129.8799999999992</v>
      </c>
      <c r="AS23" s="3">
        <f>IF(AS$3=0,0,INDEX(Sheet1!RawDataCols,$C23,AS$5)*$R23)</f>
        <v>7053.62</v>
      </c>
      <c r="AT23" s="3">
        <f>IF(AT$3=0,0,INDEX(Sheet1!RawDataCols,$C23,AT$5)*$R23)</f>
        <v>7639.83</v>
      </c>
      <c r="AU23" s="3">
        <f>IF(AU$3=0,0,INDEX(Sheet1!RawDataCols,$C23,AU$5)*$R23)</f>
        <v>9129.8799999999992</v>
      </c>
      <c r="AV23" s="3">
        <f>IF(AV$3=0,0,INDEX(Sheet1!RawDataCols,$C23,AV$5)*$R23)</f>
        <v>6759.9</v>
      </c>
      <c r="AW23" s="3">
        <f>IF(AW$3=0,0,INDEX(Sheet1!RawDataCols,$C23,AW$5)*$R23)</f>
        <v>6305.69</v>
      </c>
      <c r="AX23" s="3">
        <f>IF(AX$3=0,0,INDEX(Sheet1!RawDataCols,$C23,AX$5)*$R23)</f>
        <v>11781.72</v>
      </c>
      <c r="AY23" s="3">
        <f>IF(AY$3=0,0,INDEX(Sheet1!RawDataCols,$C23,AY$5)*$R23)</f>
        <v>7504.91</v>
      </c>
      <c r="AZ23" s="3">
        <f>IF(AZ$3=0,0,INDEX(Sheet1!RawDataCols,$C23,AZ$5)*$R23)</f>
        <v>6305.69</v>
      </c>
      <c r="BA23" s="3">
        <f>IF(BA$3=0,0,INDEX(Sheet1!RawDataCols,$C23,BA$5)*$R23)</f>
        <v>5988.28</v>
      </c>
      <c r="BB23" s="3">
        <f>IF(BB$3=0,0,INDEX(Sheet1!RawDataCols,$C23,BB$5)*$R23)</f>
        <v>7710.14</v>
      </c>
      <c r="BC23" s="3">
        <f>IF(BC$3=0,0,INDEX(Sheet1!RawDataCols,$C23,BC$5)*$R23)</f>
        <v>6305.69</v>
      </c>
      <c r="BD23" s="3">
        <f>IF(BD$3=0,0,INDEX(Sheet1!RawDataCols,$C23,BD$5)*$R23)</f>
        <v>10374.629999999999</v>
      </c>
      <c r="BE23" s="3">
        <f>IF(BE$3=0,0,INDEX(Sheet1!RawDataCols,$C23,BE$5)*$R23)</f>
        <v>7710.14</v>
      </c>
      <c r="BF23" s="3">
        <f>IF(BF$3=0,0,INDEX(Sheet1!RawDataCols,$C23,BF$5)*$R23)</f>
        <v>6305.69</v>
      </c>
      <c r="BG23" s="179">
        <f>IF(BG$3=0,0,INDEX(Sheet1!RawDataCols,$C23,BG$5)*$R23)</f>
        <v>10374.629999999999</v>
      </c>
      <c r="BH23" s="33">
        <f t="shared" si="7"/>
        <v>97290.43</v>
      </c>
      <c r="BI23" s="33">
        <f t="shared" si="8"/>
        <v>81424.72</v>
      </c>
      <c r="BJ23" s="33">
        <f t="shared" si="9"/>
        <v>109678.70000000001</v>
      </c>
      <c r="BK23" s="3">
        <f>IF(BK$3=0,0,INDEX(Sheet1!RawDataCols,$C23,BK$5)*$R23)</f>
        <v>5089.0450000000001</v>
      </c>
      <c r="BL23" s="3">
        <f>IF(BL$3=0,0,INDEX(Sheet1!RawDataCols,$C23,BL$5)*$R23)</f>
        <v>6647.8737499999997</v>
      </c>
      <c r="BM23" s="3">
        <f>IF(BM$3=0,0,INDEX(Sheet1!RawDataCols,$C23,BM$5)*$R23)</f>
        <v>6179.02</v>
      </c>
      <c r="BN23" s="3">
        <f>IF(BN$3=0,0,INDEX(Sheet1!RawDataCols,$C23,BN$5)*$R23)</f>
        <v>6001.2887499999997</v>
      </c>
      <c r="BO23" s="3">
        <f>IF(BO$3=0,0,INDEX(Sheet1!RawDataCols,$C23,BO$5)*$R23)</f>
        <v>4187.45</v>
      </c>
      <c r="BP23" s="3">
        <f>IF(BP$3=0,0,INDEX(Sheet1!RawDataCols,$C23,BP$5)*$R23)</f>
        <v>52316.54</v>
      </c>
      <c r="BQ23" s="3">
        <f t="shared" si="10"/>
        <v>27613.89</v>
      </c>
      <c r="BR23" s="3">
        <f t="shared" si="11"/>
        <v>26130.27</v>
      </c>
      <c r="BS23" s="3">
        <f t="shared" si="12"/>
        <v>21571.32</v>
      </c>
      <c r="BT23" s="3">
        <f t="shared" si="13"/>
        <v>43546.270000000004</v>
      </c>
      <c r="BU23" s="3" t="str">
        <f>INDEX(Sheet1!$BS$2:$BS$1000,MATCH($A23,Sheet1!$A$2:$A$1000,0))</f>
        <v>01</v>
      </c>
      <c r="BV23" s="3">
        <f>INDEX(Sheet1!$BT$2:$BT$1000,MATCH($A23,Sheet1!$A$2:$A$1000,0))</f>
        <v>-43546.27</v>
      </c>
    </row>
    <row r="24" spans="1:74" x14ac:dyDescent="0.2">
      <c r="A24" s="11" t="s">
        <v>492</v>
      </c>
      <c r="B24" s="3">
        <f>MATCH($A24,Sheet1!ACCOUNTNO,0)</f>
        <v>20</v>
      </c>
      <c r="C24" s="3">
        <f t="shared" si="4"/>
        <v>20</v>
      </c>
      <c r="D24" s="3" t="str">
        <f>IF(D$3=0,0,INDEX(Sheet1!RawDataCols,$C24,D$5))</f>
        <v>10120A04</v>
      </c>
      <c r="E24" s="3" t="str">
        <f>IF(E$3=0,0,INDEX(Sheet1!RawDataCols,$C24,E$5))</f>
        <v xml:space="preserve">10120          </v>
      </c>
      <c r="F24" s="3" t="str">
        <f>IF(F$3=0,0,INDEX(Sheet1!RawDataCols,$C24,F$5))</f>
        <v xml:space="preserve">A04            </v>
      </c>
      <c r="G24" s="3" t="str">
        <f>IF(G$3=0,0,INDEX(Sheet1!RawDataCols,$C24,G$5))</f>
        <v xml:space="preserve">               </v>
      </c>
      <c r="H24" s="3" t="str">
        <f>IF(H$3=0,0,INDEX(Sheet1!RawDataCols,$C24,H$5))</f>
        <v xml:space="preserve">               </v>
      </c>
      <c r="I24" s="3" t="str">
        <f>IF(I$3=0,0,INDEX(Sheet1!RawDataCols,$C24,I$5))</f>
        <v xml:space="preserve">               </v>
      </c>
      <c r="J24" s="3" t="str">
        <f>IF(J$3=0,0,INDEX(Sheet1!RawDataCols,$C24,J$5))</f>
        <v xml:space="preserve">               </v>
      </c>
      <c r="K24" s="3" t="str">
        <f>IF(K$3=0,0,INDEX(Sheet1!RawDataCols,$C24,K$5))</f>
        <v xml:space="preserve">               </v>
      </c>
      <c r="L24" s="3" t="str">
        <f>IF(L$3=0,0,INDEX(Sheet1!RawDataCols,$C24,L$5))</f>
        <v xml:space="preserve">               </v>
      </c>
      <c r="M24" s="3" t="str">
        <f>IF(M$3=0,0,INDEX(Sheet1!RawDataCols,$C24,M$5))</f>
        <v xml:space="preserve">F007  </v>
      </c>
      <c r="N24" s="3" t="str">
        <f>IF(N$3=0,0,INDEX(Sheet1!RawDataCols,$C24,N$5))</f>
        <v>Car Parking Rental-174 Fullarton Rd</v>
      </c>
      <c r="O24" s="3">
        <f>INDEX(Sheet1!RawDataCols,$C24,O$5)</f>
        <v>8</v>
      </c>
      <c r="P24" s="3" t="str">
        <f>INDEX(Sheet1!RawDataCols,$C24,P$5)</f>
        <v>Revenue</v>
      </c>
      <c r="Q24" s="3" t="str">
        <f>IF(Q$3=0,0,INDEX(Sheet1!RawDataCols,$C24,Q$5))</f>
        <v>I</v>
      </c>
      <c r="R24" s="3">
        <f t="shared" si="5"/>
        <v>-1</v>
      </c>
      <c r="S24" s="3">
        <f t="shared" si="6"/>
        <v>1</v>
      </c>
      <c r="T24" s="3">
        <f>IF(T$3=0,0,INDEX(Sheet1!RawDataCols,$C24,T$5)*$R24)</f>
        <v>0</v>
      </c>
      <c r="U24" s="3">
        <f>IF(U$3=0,0,INDEX(Sheet1!RawDataCols,$C24,U$5)*$R24)</f>
        <v>4510.8500000000004</v>
      </c>
      <c r="V24" s="3">
        <f>IF(V$3=0,0,INDEX(Sheet1!RawDataCols,$C24,V$5)*$R24)</f>
        <v>3428.59</v>
      </c>
      <c r="W24" s="3">
        <f>IF(W$3=0,0,INDEX(Sheet1!RawDataCols,$C24,W$5)*$R24)</f>
        <v>4617.01</v>
      </c>
      <c r="X24" s="3">
        <f>IF(X$3=0,0,INDEX(Sheet1!RawDataCols,$C24,X$5)*$R24)</f>
        <v>3258.77</v>
      </c>
      <c r="Y24" s="3">
        <f>IF(Y$3=0,0,INDEX(Sheet1!RawDataCols,$C24,Y$5)*$R24)</f>
        <v>3428.59</v>
      </c>
      <c r="Z24" s="3">
        <f>IF(Z$3=0,0,INDEX(Sheet1!RawDataCols,$C24,Z$5)*$R24)</f>
        <v>4617.01</v>
      </c>
      <c r="AA24" s="3">
        <f>IF(AA$3=0,0,INDEX(Sheet1!RawDataCols,$C24,AA$5)*$R24)</f>
        <v>3258.77</v>
      </c>
      <c r="AB24" s="3">
        <f>IF(AB$3=0,0,INDEX(Sheet1!RawDataCols,$C24,AB$5)*$R24)</f>
        <v>4328.59</v>
      </c>
      <c r="AC24" s="3">
        <f>IF(AC$3=0,0,INDEX(Sheet1!RawDataCols,$C24,AC$5)*$R24)</f>
        <v>4617.01</v>
      </c>
      <c r="AD24" s="3">
        <f>IF(AD$3=0,0,INDEX(Sheet1!RawDataCols,$C24,AD$5)*$R24)</f>
        <v>3264.41</v>
      </c>
      <c r="AE24" s="3">
        <f>IF(AE$3=0,0,INDEX(Sheet1!RawDataCols,$C24,AE$5)*$R24)</f>
        <v>4328.59</v>
      </c>
      <c r="AF24" s="3">
        <f>IF(AF$3=0,0,INDEX(Sheet1!RawDataCols,$C24,AF$5)*$R24)</f>
        <v>4634.17</v>
      </c>
      <c r="AG24" s="3">
        <f>IF(AG$3=0,0,INDEX(Sheet1!RawDataCols,$C24,AG$5)*$R24)</f>
        <v>3264.41</v>
      </c>
      <c r="AH24" s="3">
        <f>IF(AH$3=0,0,INDEX(Sheet1!RawDataCols,$C24,AH$5)*$R24)</f>
        <v>4328.59</v>
      </c>
      <c r="AI24" s="3">
        <f>IF(AI$3=0,0,INDEX(Sheet1!RawDataCols,$C24,AI$5)*$R24)</f>
        <v>4634.17</v>
      </c>
      <c r="AJ24" s="3">
        <f>IF(AJ$3=0,0,INDEX(Sheet1!RawDataCols,$C24,AJ$5)*$R24)</f>
        <v>3264.41</v>
      </c>
      <c r="AK24" s="3">
        <f>IF(AK$3=0,0,INDEX(Sheet1!RawDataCols,$C24,AK$5)*$R24)</f>
        <v>4328.59</v>
      </c>
      <c r="AL24" s="3">
        <f>IF(AL$3=0,0,INDEX(Sheet1!RawDataCols,$C24,AL$5)*$R24)</f>
        <v>4634.17</v>
      </c>
      <c r="AM24" s="3">
        <f>IF(AM$3=0,0,INDEX(Sheet1!RawDataCols,$C24,AM$5)*$R24)</f>
        <v>3264.41</v>
      </c>
      <c r="AN24" s="3">
        <f>IF(AN$3=0,0,INDEX(Sheet1!RawDataCols,$C24,AN$5)*$R24)</f>
        <v>3264.41</v>
      </c>
      <c r="AO24" s="3">
        <f>IF(AO$3=0,0,INDEX(Sheet1!RawDataCols,$C24,AO$5)*$R24)</f>
        <v>4634.17</v>
      </c>
      <c r="AP24" s="3">
        <f>IF(AP$3=0,0,INDEX(Sheet1!RawDataCols,$C24,AP$5)*$R24)</f>
        <v>3264.41</v>
      </c>
      <c r="AQ24" s="3">
        <f>IF(AQ$3=0,0,INDEX(Sheet1!RawDataCols,$C24,AQ$5)*$R24)</f>
        <v>3248.59</v>
      </c>
      <c r="AR24" s="3">
        <f>IF(AR$3=0,0,INDEX(Sheet1!RawDataCols,$C24,AR$5)*$R24)</f>
        <v>4634.17</v>
      </c>
      <c r="AS24" s="3">
        <f>IF(AS$3=0,0,INDEX(Sheet1!RawDataCols,$C24,AS$5)*$R24)</f>
        <v>3264.41</v>
      </c>
      <c r="AT24" s="3">
        <f>IF(AT$3=0,0,INDEX(Sheet1!RawDataCols,$C24,AT$5)*$R24)</f>
        <v>3428.59</v>
      </c>
      <c r="AU24" s="3">
        <f>IF(AU$3=0,0,INDEX(Sheet1!RawDataCols,$C24,AU$5)*$R24)</f>
        <v>4634.17</v>
      </c>
      <c r="AV24" s="3">
        <f>IF(AV$3=0,0,INDEX(Sheet1!RawDataCols,$C24,AV$5)*$R24)</f>
        <v>3264.41</v>
      </c>
      <c r="AW24" s="3">
        <f>IF(AW$3=0,0,INDEX(Sheet1!RawDataCols,$C24,AW$5)*$R24)</f>
        <v>3428.59</v>
      </c>
      <c r="AX24" s="3">
        <f>IF(AX$3=0,0,INDEX(Sheet1!RawDataCols,$C24,AX$5)*$R24)</f>
        <v>4483.42</v>
      </c>
      <c r="AY24" s="3">
        <f>IF(AY$3=0,0,INDEX(Sheet1!RawDataCols,$C24,AY$5)*$R24)</f>
        <v>3239.4</v>
      </c>
      <c r="AZ24" s="3">
        <f>IF(AZ$3=0,0,INDEX(Sheet1!RawDataCols,$C24,AZ$5)*$R24)</f>
        <v>3428.59</v>
      </c>
      <c r="BA24" s="3">
        <f>IF(BA$3=0,0,INDEX(Sheet1!RawDataCols,$C24,BA$5)*$R24)</f>
        <v>4510.8500000000004</v>
      </c>
      <c r="BB24" s="3">
        <f>IF(BB$3=0,0,INDEX(Sheet1!RawDataCols,$C24,BB$5)*$R24)</f>
        <v>3239.4</v>
      </c>
      <c r="BC24" s="3">
        <f>IF(BC$3=0,0,INDEX(Sheet1!RawDataCols,$C24,BC$5)*$R24)</f>
        <v>3428.59</v>
      </c>
      <c r="BD24" s="3">
        <f>IF(BD$3=0,0,INDEX(Sheet1!RawDataCols,$C24,BD$5)*$R24)</f>
        <v>4510.8500000000004</v>
      </c>
      <c r="BE24" s="3">
        <f>IF(BE$3=0,0,INDEX(Sheet1!RawDataCols,$C24,BE$5)*$R24)</f>
        <v>3239.4</v>
      </c>
      <c r="BF24" s="3">
        <f>IF(BF$3=0,0,INDEX(Sheet1!RawDataCols,$C24,BF$5)*$R24)</f>
        <v>3428.59</v>
      </c>
      <c r="BG24" s="179">
        <f>IF(BG$3=0,0,INDEX(Sheet1!RawDataCols,$C24,BG$5)*$R24)</f>
        <v>4510.8500000000004</v>
      </c>
      <c r="BH24" s="33">
        <f t="shared" si="7"/>
        <v>40358.06</v>
      </c>
      <c r="BI24" s="33">
        <f t="shared" si="8"/>
        <v>44398.899999999994</v>
      </c>
      <c r="BJ24" s="33">
        <f t="shared" si="9"/>
        <v>55161.169999999991</v>
      </c>
      <c r="BK24" s="3">
        <f>IF(BK$3=0,0,INDEX(Sheet1!RawDataCols,$C24,BK$5)*$R24)</f>
        <v>2774.9312500000001</v>
      </c>
      <c r="BL24" s="3">
        <f>IF(BL$3=0,0,INDEX(Sheet1!RawDataCols,$C24,BL$5)*$R24)</f>
        <v>3444.881875</v>
      </c>
      <c r="BM24" s="3">
        <f>IF(BM$3=0,0,INDEX(Sheet1!RawDataCols,$C24,BM$5)*$R24)</f>
        <v>3365.3518749999998</v>
      </c>
      <c r="BN24" s="3">
        <f>IF(BN$3=0,0,INDEX(Sheet1!RawDataCols,$C24,BN$5)*$R24)</f>
        <v>3305.3474999999999</v>
      </c>
      <c r="BO24" s="3">
        <f>IF(BO$3=0,0,INDEX(Sheet1!RawDataCols,$C24,BO$5)*$R24)</f>
        <v>3241.5806250000001</v>
      </c>
      <c r="BP24" s="3">
        <f>IF(BP$3=0,0,INDEX(Sheet1!RawDataCols,$C24,BP$5)*$R24)</f>
        <v>27364.57</v>
      </c>
      <c r="BQ24" s="3">
        <f t="shared" si="10"/>
        <v>11028.390000000001</v>
      </c>
      <c r="BR24" s="3">
        <f t="shared" si="11"/>
        <v>9793.23</v>
      </c>
      <c r="BS24" s="3">
        <f t="shared" si="12"/>
        <v>9793.23</v>
      </c>
      <c r="BT24" s="3">
        <f t="shared" si="13"/>
        <v>19536.439999999999</v>
      </c>
      <c r="BU24" s="3" t="str">
        <f>INDEX(Sheet1!$BS$2:$BS$1000,MATCH($A24,Sheet1!$A$2:$A$1000,0))</f>
        <v>01</v>
      </c>
      <c r="BV24" s="3">
        <f>INDEX(Sheet1!$BT$2:$BT$1000,MATCH($A24,Sheet1!$A$2:$A$1000,0))</f>
        <v>-19536.439999999999</v>
      </c>
    </row>
    <row r="25" spans="1:74" x14ac:dyDescent="0.2">
      <c r="A25" s="246" t="s">
        <v>493</v>
      </c>
      <c r="B25" s="3" t="e">
        <f>MATCH($A25,Sheet1!ACCOUNTNO,0)</f>
        <v>#N/A</v>
      </c>
      <c r="C25" s="3">
        <f t="shared" si="4"/>
        <v>65000</v>
      </c>
      <c r="D25" s="3">
        <f>IF(D$3=0,0,INDEX(Sheet1!RawDataCols,$C25,D$5))</f>
        <v>0</v>
      </c>
      <c r="E25" s="3">
        <f>IF(E$3=0,0,INDEX(Sheet1!RawDataCols,$C25,E$5))</f>
        <v>0</v>
      </c>
      <c r="F25" s="3">
        <f>IF(F$3=0,0,INDEX(Sheet1!RawDataCols,$C25,F$5))</f>
        <v>0</v>
      </c>
      <c r="G25" s="3">
        <f>IF(G$3=0,0,INDEX(Sheet1!RawDataCols,$C25,G$5))</f>
        <v>0</v>
      </c>
      <c r="H25" s="3">
        <f>IF(H$3=0,0,INDEX(Sheet1!RawDataCols,$C25,H$5))</f>
        <v>0</v>
      </c>
      <c r="I25" s="3">
        <f>IF(I$3=0,0,INDEX(Sheet1!RawDataCols,$C25,I$5))</f>
        <v>0</v>
      </c>
      <c r="J25" s="3">
        <f>IF(J$3=0,0,INDEX(Sheet1!RawDataCols,$C25,J$5))</f>
        <v>0</v>
      </c>
      <c r="K25" s="3">
        <f>IF(K$3=0,0,INDEX(Sheet1!RawDataCols,$C25,K$5))</f>
        <v>0</v>
      </c>
      <c r="L25" s="3">
        <f>IF(L$3=0,0,INDEX(Sheet1!RawDataCols,$C25,L$5))</f>
        <v>0</v>
      </c>
      <c r="M25" s="3">
        <f>IF(M$3=0,0,INDEX(Sheet1!RawDataCols,$C25,M$5))</f>
        <v>0</v>
      </c>
      <c r="N25" s="3">
        <f>IF(N$3=0,0,INDEX(Sheet1!RawDataCols,$C25,N$5))</f>
        <v>0</v>
      </c>
      <c r="O25" s="3">
        <f>INDEX(Sheet1!RawDataCols,$C25,O$5)</f>
        <v>0</v>
      </c>
      <c r="P25" s="3">
        <f>INDEX(Sheet1!RawDataCols,$C25,P$5)</f>
        <v>0</v>
      </c>
      <c r="Q25" s="3">
        <f>IF(Q$3=0,0,INDEX(Sheet1!RawDataCols,$C25,Q$5))</f>
        <v>0</v>
      </c>
      <c r="R25" s="3">
        <f t="shared" si="5"/>
        <v>1</v>
      </c>
      <c r="S25" s="3">
        <f t="shared" si="6"/>
        <v>-1</v>
      </c>
      <c r="T25" s="3">
        <f>IF(T$3=0,0,INDEX(Sheet1!RawDataCols,$C25,T$5)*$R25)</f>
        <v>0</v>
      </c>
      <c r="U25" s="3">
        <f>IF(U$3=0,0,INDEX(Sheet1!RawDataCols,$C25,U$5)*$R25)</f>
        <v>0</v>
      </c>
      <c r="V25" s="3">
        <f>IF(V$3=0,0,INDEX(Sheet1!RawDataCols,$C25,V$5)*$R25)</f>
        <v>0</v>
      </c>
      <c r="W25" s="3">
        <f>IF(W$3=0,0,INDEX(Sheet1!RawDataCols,$C25,W$5)*$R25)</f>
        <v>0</v>
      </c>
      <c r="X25" s="3">
        <f>IF(X$3=0,0,INDEX(Sheet1!RawDataCols,$C25,X$5)*$R25)</f>
        <v>0</v>
      </c>
      <c r="Y25" s="3">
        <f>IF(Y$3=0,0,INDEX(Sheet1!RawDataCols,$C25,Y$5)*$R25)</f>
        <v>0</v>
      </c>
      <c r="Z25" s="3">
        <f>IF(Z$3=0,0,INDEX(Sheet1!RawDataCols,$C25,Z$5)*$R25)</f>
        <v>0</v>
      </c>
      <c r="AA25" s="3">
        <f>IF(AA$3=0,0,INDEX(Sheet1!RawDataCols,$C25,AA$5)*$R25)</f>
        <v>0</v>
      </c>
      <c r="AB25" s="3">
        <f>IF(AB$3=0,0,INDEX(Sheet1!RawDataCols,$C25,AB$5)*$R25)</f>
        <v>0</v>
      </c>
      <c r="AC25" s="3">
        <f>IF(AC$3=0,0,INDEX(Sheet1!RawDataCols,$C25,AC$5)*$R25)</f>
        <v>0</v>
      </c>
      <c r="AD25" s="3">
        <f>IF(AD$3=0,0,INDEX(Sheet1!RawDataCols,$C25,AD$5)*$R25)</f>
        <v>0</v>
      </c>
      <c r="AE25" s="3">
        <f>IF(AE$3=0,0,INDEX(Sheet1!RawDataCols,$C25,AE$5)*$R25)</f>
        <v>0</v>
      </c>
      <c r="AF25" s="3">
        <f>IF(AF$3=0,0,INDEX(Sheet1!RawDataCols,$C25,AF$5)*$R25)</f>
        <v>0</v>
      </c>
      <c r="AG25" s="3">
        <f>IF(AG$3=0,0,INDEX(Sheet1!RawDataCols,$C25,AG$5)*$R25)</f>
        <v>0</v>
      </c>
      <c r="AH25" s="3">
        <f>IF(AH$3=0,0,INDEX(Sheet1!RawDataCols,$C25,AH$5)*$R25)</f>
        <v>0</v>
      </c>
      <c r="AI25" s="3">
        <f>IF(AI$3=0,0,INDEX(Sheet1!RawDataCols,$C25,AI$5)*$R25)</f>
        <v>0</v>
      </c>
      <c r="AJ25" s="3">
        <f>IF(AJ$3=0,0,INDEX(Sheet1!RawDataCols,$C25,AJ$5)*$R25)</f>
        <v>0</v>
      </c>
      <c r="AK25" s="3">
        <f>IF(AK$3=0,0,INDEX(Sheet1!RawDataCols,$C25,AK$5)*$R25)</f>
        <v>0</v>
      </c>
      <c r="AL25" s="3">
        <f>IF(AL$3=0,0,INDEX(Sheet1!RawDataCols,$C25,AL$5)*$R25)</f>
        <v>0</v>
      </c>
      <c r="AM25" s="3">
        <f>IF(AM$3=0,0,INDEX(Sheet1!RawDataCols,$C25,AM$5)*$R25)</f>
        <v>0</v>
      </c>
      <c r="AN25" s="3">
        <f>IF(AN$3=0,0,INDEX(Sheet1!RawDataCols,$C25,AN$5)*$R25)</f>
        <v>0</v>
      </c>
      <c r="AO25" s="3">
        <f>IF(AO$3=0,0,INDEX(Sheet1!RawDataCols,$C25,AO$5)*$R25)</f>
        <v>0</v>
      </c>
      <c r="AP25" s="3">
        <f>IF(AP$3=0,0,INDEX(Sheet1!RawDataCols,$C25,AP$5)*$R25)</f>
        <v>0</v>
      </c>
      <c r="AQ25" s="3">
        <f>IF(AQ$3=0,0,INDEX(Sheet1!RawDataCols,$C25,AQ$5)*$R25)</f>
        <v>0</v>
      </c>
      <c r="AR25" s="3">
        <f>IF(AR$3=0,0,INDEX(Sheet1!RawDataCols,$C25,AR$5)*$R25)</f>
        <v>0</v>
      </c>
      <c r="AS25" s="3">
        <f>IF(AS$3=0,0,INDEX(Sheet1!RawDataCols,$C25,AS$5)*$R25)</f>
        <v>0</v>
      </c>
      <c r="AT25" s="3">
        <f>IF(AT$3=0,0,INDEX(Sheet1!RawDataCols,$C25,AT$5)*$R25)</f>
        <v>0</v>
      </c>
      <c r="AU25" s="3">
        <f>IF(AU$3=0,0,INDEX(Sheet1!RawDataCols,$C25,AU$5)*$R25)</f>
        <v>0</v>
      </c>
      <c r="AV25" s="3">
        <f>IF(AV$3=0,0,INDEX(Sheet1!RawDataCols,$C25,AV$5)*$R25)</f>
        <v>0</v>
      </c>
      <c r="AW25" s="3">
        <f>IF(AW$3=0,0,INDEX(Sheet1!RawDataCols,$C25,AW$5)*$R25)</f>
        <v>0</v>
      </c>
      <c r="AX25" s="3">
        <f>IF(AX$3=0,0,INDEX(Sheet1!RawDataCols,$C25,AX$5)*$R25)</f>
        <v>0</v>
      </c>
      <c r="AY25" s="3">
        <f>IF(AY$3=0,0,INDEX(Sheet1!RawDataCols,$C25,AY$5)*$R25)</f>
        <v>0</v>
      </c>
      <c r="AZ25" s="3">
        <f>IF(AZ$3=0,0,INDEX(Sheet1!RawDataCols,$C25,AZ$5)*$R25)</f>
        <v>0</v>
      </c>
      <c r="BA25" s="3">
        <f>IF(BA$3=0,0,INDEX(Sheet1!RawDataCols,$C25,BA$5)*$R25)</f>
        <v>0</v>
      </c>
      <c r="BB25" s="3">
        <f>IF(BB$3=0,0,INDEX(Sheet1!RawDataCols,$C25,BB$5)*$R25)</f>
        <v>0</v>
      </c>
      <c r="BC25" s="3">
        <f>IF(BC$3=0,0,INDEX(Sheet1!RawDataCols,$C25,BC$5)*$R25)</f>
        <v>0</v>
      </c>
      <c r="BD25" s="3">
        <f>IF(BD$3=0,0,INDEX(Sheet1!RawDataCols,$C25,BD$5)*$R25)</f>
        <v>0</v>
      </c>
      <c r="BE25" s="3">
        <f>IF(BE$3=0,0,INDEX(Sheet1!RawDataCols,$C25,BE$5)*$R25)</f>
        <v>0</v>
      </c>
      <c r="BF25" s="3">
        <f>IF(BF$3=0,0,INDEX(Sheet1!RawDataCols,$C25,BF$5)*$R25)</f>
        <v>0</v>
      </c>
      <c r="BG25" s="179">
        <f>IF(BG$3=0,0,INDEX(Sheet1!RawDataCols,$C25,BG$5)*$R25)</f>
        <v>0</v>
      </c>
      <c r="BH25" s="33">
        <f t="shared" si="7"/>
        <v>0</v>
      </c>
      <c r="BI25" s="33">
        <f t="shared" si="8"/>
        <v>0</v>
      </c>
      <c r="BJ25" s="33">
        <f t="shared" si="9"/>
        <v>0</v>
      </c>
      <c r="BK25" s="3">
        <f>IF(BK$3=0,0,INDEX(Sheet1!RawDataCols,$C25,BK$5)*$R25)</f>
        <v>0</v>
      </c>
      <c r="BL25" s="3">
        <f>IF(BL$3=0,0,INDEX(Sheet1!RawDataCols,$C25,BL$5)*$R25)</f>
        <v>0</v>
      </c>
      <c r="BM25" s="3">
        <f>IF(BM$3=0,0,INDEX(Sheet1!RawDataCols,$C25,BM$5)*$R25)</f>
        <v>0</v>
      </c>
      <c r="BN25" s="3">
        <f>IF(BN$3=0,0,INDEX(Sheet1!RawDataCols,$C25,BN$5)*$R25)</f>
        <v>0</v>
      </c>
      <c r="BO25" s="3">
        <f>IF(BO$3=0,0,INDEX(Sheet1!RawDataCols,$C25,BO$5)*$R25)</f>
        <v>0</v>
      </c>
      <c r="BP25" s="3">
        <f>IF(BP$3=0,0,INDEX(Sheet1!RawDataCols,$C25,BP$5)*$R25)</f>
        <v>0</v>
      </c>
      <c r="BQ25" s="3">
        <f t="shared" si="10"/>
        <v>0</v>
      </c>
      <c r="BR25" s="3">
        <f t="shared" si="11"/>
        <v>0</v>
      </c>
      <c r="BS25" s="3">
        <f t="shared" si="12"/>
        <v>0</v>
      </c>
      <c r="BT25" s="3">
        <f t="shared" si="13"/>
        <v>0</v>
      </c>
      <c r="BU25" s="3" t="e">
        <f>INDEX(Sheet1!$BS$2:$BS$1000,MATCH($A25,Sheet1!$A$2:$A$1000,0))</f>
        <v>#N/A</v>
      </c>
      <c r="BV25" s="3" t="e">
        <f>INDEX(Sheet1!$BT$2:$BT$1000,MATCH($A25,Sheet1!$A$2:$A$1000,0))</f>
        <v>#N/A</v>
      </c>
    </row>
    <row r="26" spans="1:74" x14ac:dyDescent="0.2">
      <c r="A26" s="246" t="s">
        <v>494</v>
      </c>
      <c r="B26" s="3" t="e">
        <f>MATCH($A26,Sheet1!ACCOUNTNO,0)</f>
        <v>#N/A</v>
      </c>
      <c r="C26" s="3">
        <f t="shared" si="4"/>
        <v>65000</v>
      </c>
      <c r="D26" s="3">
        <f>IF(D$3=0,0,INDEX(Sheet1!RawDataCols,$C26,D$5))</f>
        <v>0</v>
      </c>
      <c r="E26" s="3">
        <f>IF(E$3=0,0,INDEX(Sheet1!RawDataCols,$C26,E$5))</f>
        <v>0</v>
      </c>
      <c r="F26" s="3">
        <f>IF(F$3=0,0,INDEX(Sheet1!RawDataCols,$C26,F$5))</f>
        <v>0</v>
      </c>
      <c r="G26" s="3">
        <f>IF(G$3=0,0,INDEX(Sheet1!RawDataCols,$C26,G$5))</f>
        <v>0</v>
      </c>
      <c r="H26" s="3">
        <f>IF(H$3=0,0,INDEX(Sheet1!RawDataCols,$C26,H$5))</f>
        <v>0</v>
      </c>
      <c r="I26" s="3">
        <f>IF(I$3=0,0,INDEX(Sheet1!RawDataCols,$C26,I$5))</f>
        <v>0</v>
      </c>
      <c r="J26" s="3">
        <f>IF(J$3=0,0,INDEX(Sheet1!RawDataCols,$C26,J$5))</f>
        <v>0</v>
      </c>
      <c r="K26" s="3">
        <f>IF(K$3=0,0,INDEX(Sheet1!RawDataCols,$C26,K$5))</f>
        <v>0</v>
      </c>
      <c r="L26" s="3">
        <f>IF(L$3=0,0,INDEX(Sheet1!RawDataCols,$C26,L$5))</f>
        <v>0</v>
      </c>
      <c r="M26" s="3">
        <f>IF(M$3=0,0,INDEX(Sheet1!RawDataCols,$C26,M$5))</f>
        <v>0</v>
      </c>
      <c r="N26" s="3">
        <f>IF(N$3=0,0,INDEX(Sheet1!RawDataCols,$C26,N$5))</f>
        <v>0</v>
      </c>
      <c r="O26" s="3">
        <f>INDEX(Sheet1!RawDataCols,$C26,O$5)</f>
        <v>0</v>
      </c>
      <c r="P26" s="3">
        <f>INDEX(Sheet1!RawDataCols,$C26,P$5)</f>
        <v>0</v>
      </c>
      <c r="Q26" s="3">
        <f>IF(Q$3=0,0,INDEX(Sheet1!RawDataCols,$C26,Q$5))</f>
        <v>0</v>
      </c>
      <c r="R26" s="3">
        <f t="shared" si="5"/>
        <v>1</v>
      </c>
      <c r="S26" s="3">
        <f t="shared" si="6"/>
        <v>-1</v>
      </c>
      <c r="T26" s="3">
        <f>IF(T$3=0,0,INDEX(Sheet1!RawDataCols,$C26,T$5)*$R26)</f>
        <v>0</v>
      </c>
      <c r="U26" s="3">
        <f>IF(U$3=0,0,INDEX(Sheet1!RawDataCols,$C26,U$5)*$R26)</f>
        <v>0</v>
      </c>
      <c r="V26" s="3">
        <f>IF(V$3=0,0,INDEX(Sheet1!RawDataCols,$C26,V$5)*$R26)</f>
        <v>0</v>
      </c>
      <c r="W26" s="3">
        <f>IF(W$3=0,0,INDEX(Sheet1!RawDataCols,$C26,W$5)*$R26)</f>
        <v>0</v>
      </c>
      <c r="X26" s="3">
        <f>IF(X$3=0,0,INDEX(Sheet1!RawDataCols,$C26,X$5)*$R26)</f>
        <v>0</v>
      </c>
      <c r="Y26" s="3">
        <f>IF(Y$3=0,0,INDEX(Sheet1!RawDataCols,$C26,Y$5)*$R26)</f>
        <v>0</v>
      </c>
      <c r="Z26" s="3">
        <f>IF(Z$3=0,0,INDEX(Sheet1!RawDataCols,$C26,Z$5)*$R26)</f>
        <v>0</v>
      </c>
      <c r="AA26" s="3">
        <f>IF(AA$3=0,0,INDEX(Sheet1!RawDataCols,$C26,AA$5)*$R26)</f>
        <v>0</v>
      </c>
      <c r="AB26" s="3">
        <f>IF(AB$3=0,0,INDEX(Sheet1!RawDataCols,$C26,AB$5)*$R26)</f>
        <v>0</v>
      </c>
      <c r="AC26" s="3">
        <f>IF(AC$3=0,0,INDEX(Sheet1!RawDataCols,$C26,AC$5)*$R26)</f>
        <v>0</v>
      </c>
      <c r="AD26" s="3">
        <f>IF(AD$3=0,0,INDEX(Sheet1!RawDataCols,$C26,AD$5)*$R26)</f>
        <v>0</v>
      </c>
      <c r="AE26" s="3">
        <f>IF(AE$3=0,0,INDEX(Sheet1!RawDataCols,$C26,AE$5)*$R26)</f>
        <v>0</v>
      </c>
      <c r="AF26" s="3">
        <f>IF(AF$3=0,0,INDEX(Sheet1!RawDataCols,$C26,AF$5)*$R26)</f>
        <v>0</v>
      </c>
      <c r="AG26" s="3">
        <f>IF(AG$3=0,0,INDEX(Sheet1!RawDataCols,$C26,AG$5)*$R26)</f>
        <v>0</v>
      </c>
      <c r="AH26" s="3">
        <f>IF(AH$3=0,0,INDEX(Sheet1!RawDataCols,$C26,AH$5)*$R26)</f>
        <v>0</v>
      </c>
      <c r="AI26" s="3">
        <f>IF(AI$3=0,0,INDEX(Sheet1!RawDataCols,$C26,AI$5)*$R26)</f>
        <v>0</v>
      </c>
      <c r="AJ26" s="3">
        <f>IF(AJ$3=0,0,INDEX(Sheet1!RawDataCols,$C26,AJ$5)*$R26)</f>
        <v>0</v>
      </c>
      <c r="AK26" s="3">
        <f>IF(AK$3=0,0,INDEX(Sheet1!RawDataCols,$C26,AK$5)*$R26)</f>
        <v>0</v>
      </c>
      <c r="AL26" s="3">
        <f>IF(AL$3=0,0,INDEX(Sheet1!RawDataCols,$C26,AL$5)*$R26)</f>
        <v>0</v>
      </c>
      <c r="AM26" s="3">
        <f>IF(AM$3=0,0,INDEX(Sheet1!RawDataCols,$C26,AM$5)*$R26)</f>
        <v>0</v>
      </c>
      <c r="AN26" s="3">
        <f>IF(AN$3=0,0,INDEX(Sheet1!RawDataCols,$C26,AN$5)*$R26)</f>
        <v>0</v>
      </c>
      <c r="AO26" s="3">
        <f>IF(AO$3=0,0,INDEX(Sheet1!RawDataCols,$C26,AO$5)*$R26)</f>
        <v>0</v>
      </c>
      <c r="AP26" s="3">
        <f>IF(AP$3=0,0,INDEX(Sheet1!RawDataCols,$C26,AP$5)*$R26)</f>
        <v>0</v>
      </c>
      <c r="AQ26" s="3">
        <f>IF(AQ$3=0,0,INDEX(Sheet1!RawDataCols,$C26,AQ$5)*$R26)</f>
        <v>0</v>
      </c>
      <c r="AR26" s="3">
        <f>IF(AR$3=0,0,INDEX(Sheet1!RawDataCols,$C26,AR$5)*$R26)</f>
        <v>0</v>
      </c>
      <c r="AS26" s="3">
        <f>IF(AS$3=0,0,INDEX(Sheet1!RawDataCols,$C26,AS$5)*$R26)</f>
        <v>0</v>
      </c>
      <c r="AT26" s="3">
        <f>IF(AT$3=0,0,INDEX(Sheet1!RawDataCols,$C26,AT$5)*$R26)</f>
        <v>0</v>
      </c>
      <c r="AU26" s="3">
        <f>IF(AU$3=0,0,INDEX(Sheet1!RawDataCols,$C26,AU$5)*$R26)</f>
        <v>0</v>
      </c>
      <c r="AV26" s="3">
        <f>IF(AV$3=0,0,INDEX(Sheet1!RawDataCols,$C26,AV$5)*$R26)</f>
        <v>0</v>
      </c>
      <c r="AW26" s="3">
        <f>IF(AW$3=0,0,INDEX(Sheet1!RawDataCols,$C26,AW$5)*$R26)</f>
        <v>0</v>
      </c>
      <c r="AX26" s="3">
        <f>IF(AX$3=0,0,INDEX(Sheet1!RawDataCols,$C26,AX$5)*$R26)</f>
        <v>0</v>
      </c>
      <c r="AY26" s="3">
        <f>IF(AY$3=0,0,INDEX(Sheet1!RawDataCols,$C26,AY$5)*$R26)</f>
        <v>0</v>
      </c>
      <c r="AZ26" s="3">
        <f>IF(AZ$3=0,0,INDEX(Sheet1!RawDataCols,$C26,AZ$5)*$R26)</f>
        <v>0</v>
      </c>
      <c r="BA26" s="3">
        <f>IF(BA$3=0,0,INDEX(Sheet1!RawDataCols,$C26,BA$5)*$R26)</f>
        <v>0</v>
      </c>
      <c r="BB26" s="3">
        <f>IF(BB$3=0,0,INDEX(Sheet1!RawDataCols,$C26,BB$5)*$R26)</f>
        <v>0</v>
      </c>
      <c r="BC26" s="3">
        <f>IF(BC$3=0,0,INDEX(Sheet1!RawDataCols,$C26,BC$5)*$R26)</f>
        <v>0</v>
      </c>
      <c r="BD26" s="3">
        <f>IF(BD$3=0,0,INDEX(Sheet1!RawDataCols,$C26,BD$5)*$R26)</f>
        <v>0</v>
      </c>
      <c r="BE26" s="3">
        <f>IF(BE$3=0,0,INDEX(Sheet1!RawDataCols,$C26,BE$5)*$R26)</f>
        <v>0</v>
      </c>
      <c r="BF26" s="3">
        <f>IF(BF$3=0,0,INDEX(Sheet1!RawDataCols,$C26,BF$5)*$R26)</f>
        <v>0</v>
      </c>
      <c r="BG26" s="179">
        <f>IF(BG$3=0,0,INDEX(Sheet1!RawDataCols,$C26,BG$5)*$R26)</f>
        <v>0</v>
      </c>
      <c r="BH26" s="33">
        <f t="shared" si="7"/>
        <v>0</v>
      </c>
      <c r="BI26" s="33">
        <f t="shared" si="8"/>
        <v>0</v>
      </c>
      <c r="BJ26" s="33">
        <f t="shared" si="9"/>
        <v>0</v>
      </c>
      <c r="BK26" s="3">
        <f>IF(BK$3=0,0,INDEX(Sheet1!RawDataCols,$C26,BK$5)*$R26)</f>
        <v>0</v>
      </c>
      <c r="BL26" s="3">
        <f>IF(BL$3=0,0,INDEX(Sheet1!RawDataCols,$C26,BL$5)*$R26)</f>
        <v>0</v>
      </c>
      <c r="BM26" s="3">
        <f>IF(BM$3=0,0,INDEX(Sheet1!RawDataCols,$C26,BM$5)*$R26)</f>
        <v>0</v>
      </c>
      <c r="BN26" s="3">
        <f>IF(BN$3=0,0,INDEX(Sheet1!RawDataCols,$C26,BN$5)*$R26)</f>
        <v>0</v>
      </c>
      <c r="BO26" s="3">
        <f>IF(BO$3=0,0,INDEX(Sheet1!RawDataCols,$C26,BO$5)*$R26)</f>
        <v>0</v>
      </c>
      <c r="BP26" s="3">
        <f>IF(BP$3=0,0,INDEX(Sheet1!RawDataCols,$C26,BP$5)*$R26)</f>
        <v>0</v>
      </c>
      <c r="BQ26" s="3">
        <f t="shared" si="10"/>
        <v>0</v>
      </c>
      <c r="BR26" s="3">
        <f t="shared" si="11"/>
        <v>0</v>
      </c>
      <c r="BS26" s="3">
        <f t="shared" si="12"/>
        <v>0</v>
      </c>
      <c r="BT26" s="3">
        <f t="shared" si="13"/>
        <v>0</v>
      </c>
      <c r="BU26" s="3" t="e">
        <f>INDEX(Sheet1!$BS$2:$BS$1000,MATCH($A26,Sheet1!$A$2:$A$1000,0))</f>
        <v>#N/A</v>
      </c>
      <c r="BV26" s="3" t="e">
        <f>INDEX(Sheet1!$BT$2:$BT$1000,MATCH($A26,Sheet1!$A$2:$A$1000,0))</f>
        <v>#N/A</v>
      </c>
    </row>
    <row r="27" spans="1:74" x14ac:dyDescent="0.2">
      <c r="A27" s="11" t="s">
        <v>495</v>
      </c>
      <c r="B27" s="3">
        <f>MATCH($A27,Sheet1!ACCOUNTNO,0)</f>
        <v>21</v>
      </c>
      <c r="C27" s="3">
        <f t="shared" si="4"/>
        <v>21</v>
      </c>
      <c r="D27" s="3" t="str">
        <f>IF(D$3=0,0,INDEX(Sheet1!RawDataCols,$C27,D$5))</f>
        <v>10140A01</v>
      </c>
      <c r="E27" s="3" t="str">
        <f>IF(E$3=0,0,INDEX(Sheet1!RawDataCols,$C27,E$5))</f>
        <v xml:space="preserve">10140          </v>
      </c>
      <c r="F27" s="3" t="str">
        <f>IF(F$3=0,0,INDEX(Sheet1!RawDataCols,$C27,F$5))</f>
        <v xml:space="preserve">A01            </v>
      </c>
      <c r="G27" s="3" t="str">
        <f>IF(G$3=0,0,INDEX(Sheet1!RawDataCols,$C27,G$5))</f>
        <v xml:space="preserve">               </v>
      </c>
      <c r="H27" s="3" t="str">
        <f>IF(H$3=0,0,INDEX(Sheet1!RawDataCols,$C27,H$5))</f>
        <v xml:space="preserve">               </v>
      </c>
      <c r="I27" s="3" t="str">
        <f>IF(I$3=0,0,INDEX(Sheet1!RawDataCols,$C27,I$5))</f>
        <v xml:space="preserve">               </v>
      </c>
      <c r="J27" s="3" t="str">
        <f>IF(J$3=0,0,INDEX(Sheet1!RawDataCols,$C27,J$5))</f>
        <v xml:space="preserve">               </v>
      </c>
      <c r="K27" s="3" t="str">
        <f>IF(K$3=0,0,INDEX(Sheet1!RawDataCols,$C27,K$5))</f>
        <v xml:space="preserve">               </v>
      </c>
      <c r="L27" s="3" t="str">
        <f>IF(L$3=0,0,INDEX(Sheet1!RawDataCols,$C27,L$5))</f>
        <v xml:space="preserve">               </v>
      </c>
      <c r="M27" s="3" t="str">
        <f>IF(M$3=0,0,INDEX(Sheet1!RawDataCols,$C27,M$5))</f>
        <v xml:space="preserve">F007  </v>
      </c>
      <c r="N27" s="3" t="str">
        <f>IF(N$3=0,0,INDEX(Sheet1!RawDataCols,$C27,N$5))</f>
        <v>Outgoings Recoveries-6 Circuit Dr</v>
      </c>
      <c r="O27" s="3">
        <f>INDEX(Sheet1!RawDataCols,$C27,O$5)</f>
        <v>8</v>
      </c>
      <c r="P27" s="3" t="str">
        <f>INDEX(Sheet1!RawDataCols,$C27,P$5)</f>
        <v>Revenue</v>
      </c>
      <c r="Q27" s="3" t="str">
        <f>IF(Q$3=0,0,INDEX(Sheet1!RawDataCols,$C27,Q$5))</f>
        <v>I</v>
      </c>
      <c r="R27" s="3">
        <f t="shared" si="5"/>
        <v>-1</v>
      </c>
      <c r="S27" s="3">
        <f t="shared" si="6"/>
        <v>1</v>
      </c>
      <c r="T27" s="3">
        <f>IF(T$3=0,0,INDEX(Sheet1!RawDataCols,$C27,T$5)*$R27)</f>
        <v>0</v>
      </c>
      <c r="U27" s="3">
        <f>IF(U$3=0,0,INDEX(Sheet1!RawDataCols,$C27,U$5)*$R27)</f>
        <v>0</v>
      </c>
      <c r="V27" s="3">
        <f>IF(V$3=0,0,INDEX(Sheet1!RawDataCols,$C27,V$5)*$R27)</f>
        <v>220.93</v>
      </c>
      <c r="W27" s="3">
        <f>IF(W$3=0,0,INDEX(Sheet1!RawDataCols,$C27,W$5)*$R27)</f>
        <v>0</v>
      </c>
      <c r="X27" s="3">
        <f>IF(X$3=0,0,INDEX(Sheet1!RawDataCols,$C27,X$5)*$R27)</f>
        <v>0</v>
      </c>
      <c r="Y27" s="3">
        <f>IF(Y$3=0,0,INDEX(Sheet1!RawDataCols,$C27,Y$5)*$R27)</f>
        <v>220.93</v>
      </c>
      <c r="Z27" s="3">
        <f>IF(Z$3=0,0,INDEX(Sheet1!RawDataCols,$C27,Z$5)*$R27)</f>
        <v>0</v>
      </c>
      <c r="AA27" s="3">
        <f>IF(AA$3=0,0,INDEX(Sheet1!RawDataCols,$C27,AA$5)*$R27)</f>
        <v>0</v>
      </c>
      <c r="AB27" s="3">
        <f>IF(AB$3=0,0,INDEX(Sheet1!RawDataCols,$C27,AB$5)*$R27)</f>
        <v>220.93</v>
      </c>
      <c r="AC27" s="3">
        <f>IF(AC$3=0,0,INDEX(Sheet1!RawDataCols,$C27,AC$5)*$R27)</f>
        <v>0</v>
      </c>
      <c r="AD27" s="3">
        <f>IF(AD$3=0,0,INDEX(Sheet1!RawDataCols,$C27,AD$5)*$R27)</f>
        <v>0</v>
      </c>
      <c r="AE27" s="3">
        <f>IF(AE$3=0,0,INDEX(Sheet1!RawDataCols,$C27,AE$5)*$R27)</f>
        <v>220.93</v>
      </c>
      <c r="AF27" s="3">
        <f>IF(AF$3=0,0,INDEX(Sheet1!RawDataCols,$C27,AF$5)*$R27)</f>
        <v>0</v>
      </c>
      <c r="AG27" s="3">
        <f>IF(AG$3=0,0,INDEX(Sheet1!RawDataCols,$C27,AG$5)*$R27)</f>
        <v>0</v>
      </c>
      <c r="AH27" s="3">
        <f>IF(AH$3=0,0,INDEX(Sheet1!RawDataCols,$C27,AH$5)*$R27)</f>
        <v>220.93</v>
      </c>
      <c r="AI27" s="3">
        <f>IF(AI$3=0,0,INDEX(Sheet1!RawDataCols,$C27,AI$5)*$R27)</f>
        <v>0</v>
      </c>
      <c r="AJ27" s="3">
        <f>IF(AJ$3=0,0,INDEX(Sheet1!RawDataCols,$C27,AJ$5)*$R27)</f>
        <v>0</v>
      </c>
      <c r="AK27" s="3">
        <f>IF(AK$3=0,0,INDEX(Sheet1!RawDataCols,$C27,AK$5)*$R27)</f>
        <v>220.93</v>
      </c>
      <c r="AL27" s="3">
        <f>IF(AL$3=0,0,INDEX(Sheet1!RawDataCols,$C27,AL$5)*$R27)</f>
        <v>0</v>
      </c>
      <c r="AM27" s="3">
        <f>IF(AM$3=0,0,INDEX(Sheet1!RawDataCols,$C27,AM$5)*$R27)</f>
        <v>0</v>
      </c>
      <c r="AN27" s="3">
        <f>IF(AN$3=0,0,INDEX(Sheet1!RawDataCols,$C27,AN$5)*$R27)</f>
        <v>0</v>
      </c>
      <c r="AO27" s="3">
        <f>IF(AO$3=0,0,INDEX(Sheet1!RawDataCols,$C27,AO$5)*$R27)</f>
        <v>0</v>
      </c>
      <c r="AP27" s="3">
        <f>IF(AP$3=0,0,INDEX(Sheet1!RawDataCols,$C27,AP$5)*$R27)</f>
        <v>0</v>
      </c>
      <c r="AQ27" s="3">
        <f>IF(AQ$3=0,0,INDEX(Sheet1!RawDataCols,$C27,AQ$5)*$R27)</f>
        <v>220.93</v>
      </c>
      <c r="AR27" s="3">
        <f>IF(AR$3=0,0,INDEX(Sheet1!RawDataCols,$C27,AR$5)*$R27)</f>
        <v>0</v>
      </c>
      <c r="AS27" s="3">
        <f>IF(AS$3=0,0,INDEX(Sheet1!RawDataCols,$C27,AS$5)*$R27)</f>
        <v>0</v>
      </c>
      <c r="AT27" s="3">
        <f>IF(AT$3=0,0,INDEX(Sheet1!RawDataCols,$C27,AT$5)*$R27)</f>
        <v>220.93</v>
      </c>
      <c r="AU27" s="3">
        <f>IF(AU$3=0,0,INDEX(Sheet1!RawDataCols,$C27,AU$5)*$R27)</f>
        <v>0</v>
      </c>
      <c r="AV27" s="3">
        <f>IF(AV$3=0,0,INDEX(Sheet1!RawDataCols,$C27,AV$5)*$R27)</f>
        <v>0</v>
      </c>
      <c r="AW27" s="3">
        <f>IF(AW$3=0,0,INDEX(Sheet1!RawDataCols,$C27,AW$5)*$R27)</f>
        <v>220.93</v>
      </c>
      <c r="AX27" s="3">
        <f>IF(AX$3=0,0,INDEX(Sheet1!RawDataCols,$C27,AX$5)*$R27)</f>
        <v>0</v>
      </c>
      <c r="AY27" s="3">
        <f>IF(AY$3=0,0,INDEX(Sheet1!RawDataCols,$C27,AY$5)*$R27)</f>
        <v>0</v>
      </c>
      <c r="AZ27" s="3">
        <f>IF(AZ$3=0,0,INDEX(Sheet1!RawDataCols,$C27,AZ$5)*$R27)</f>
        <v>220.93</v>
      </c>
      <c r="BA27" s="3">
        <f>IF(BA$3=0,0,INDEX(Sheet1!RawDataCols,$C27,BA$5)*$R27)</f>
        <v>0</v>
      </c>
      <c r="BB27" s="3">
        <f>IF(BB$3=0,0,INDEX(Sheet1!RawDataCols,$C27,BB$5)*$R27)</f>
        <v>0</v>
      </c>
      <c r="BC27" s="3">
        <f>IF(BC$3=0,0,INDEX(Sheet1!RawDataCols,$C27,BC$5)*$R27)</f>
        <v>220.93</v>
      </c>
      <c r="BD27" s="3">
        <f>IF(BD$3=0,0,INDEX(Sheet1!RawDataCols,$C27,BD$5)*$R27)</f>
        <v>0</v>
      </c>
      <c r="BE27" s="3">
        <f>IF(BE$3=0,0,INDEX(Sheet1!RawDataCols,$C27,BE$5)*$R27)</f>
        <v>0</v>
      </c>
      <c r="BF27" s="3">
        <f>IF(BF$3=0,0,INDEX(Sheet1!RawDataCols,$C27,BF$5)*$R27)</f>
        <v>220.93</v>
      </c>
      <c r="BG27" s="179">
        <f>IF(BG$3=0,0,INDEX(Sheet1!RawDataCols,$C27,BG$5)*$R27)</f>
        <v>0</v>
      </c>
      <c r="BH27" s="33">
        <f t="shared" si="7"/>
        <v>0</v>
      </c>
      <c r="BI27" s="33">
        <f t="shared" si="8"/>
        <v>2430.23</v>
      </c>
      <c r="BJ27" s="33">
        <f t="shared" si="9"/>
        <v>0</v>
      </c>
      <c r="BK27" s="3">
        <f>IF(BK$3=0,0,INDEX(Sheet1!RawDataCols,$C27,BK$5)*$R27)</f>
        <v>151.889375</v>
      </c>
      <c r="BL27" s="3">
        <f>IF(BL$3=0,0,INDEX(Sheet1!RawDataCols,$C27,BL$5)*$R27)</f>
        <v>0</v>
      </c>
      <c r="BM27" s="3">
        <f>IF(BM$3=0,0,INDEX(Sheet1!RawDataCols,$C27,BM$5)*$R27)</f>
        <v>0</v>
      </c>
      <c r="BN27" s="3">
        <f>IF(BN$3=0,0,INDEX(Sheet1!RawDataCols,$C27,BN$5)*$R27)</f>
        <v>0</v>
      </c>
      <c r="BO27" s="3">
        <f>IF(BO$3=0,0,INDEX(Sheet1!RawDataCols,$C27,BO$5)*$R27)</f>
        <v>0</v>
      </c>
      <c r="BP27" s="3">
        <f>IF(BP$3=0,0,INDEX(Sheet1!RawDataCols,$C27,BP$5)*$R27)</f>
        <v>0</v>
      </c>
      <c r="BQ27" s="3">
        <f t="shared" si="10"/>
        <v>0</v>
      </c>
      <c r="BR27" s="3">
        <f t="shared" si="11"/>
        <v>0</v>
      </c>
      <c r="BS27" s="3">
        <f t="shared" si="12"/>
        <v>0</v>
      </c>
      <c r="BT27" s="3">
        <f t="shared" si="13"/>
        <v>0</v>
      </c>
      <c r="BU27" s="3" t="str">
        <f>INDEX(Sheet1!$BS$2:$BS$1000,MATCH($A27,Sheet1!$A$2:$A$1000,0))</f>
        <v>01</v>
      </c>
      <c r="BV27" s="3">
        <f>INDEX(Sheet1!$BT$2:$BT$1000,MATCH($A27,Sheet1!$A$2:$A$1000,0))</f>
        <v>0</v>
      </c>
    </row>
    <row r="28" spans="1:74" x14ac:dyDescent="0.2">
      <c r="A28" s="11" t="s">
        <v>496</v>
      </c>
      <c r="B28" s="3">
        <f>MATCH($A28,Sheet1!ACCOUNTNO,0)</f>
        <v>22</v>
      </c>
      <c r="C28" s="3">
        <f t="shared" si="4"/>
        <v>22</v>
      </c>
      <c r="D28" s="3" t="str">
        <f>IF(D$3=0,0,INDEX(Sheet1!RawDataCols,$C28,D$5))</f>
        <v>10140A02</v>
      </c>
      <c r="E28" s="3" t="str">
        <f>IF(E$3=0,0,INDEX(Sheet1!RawDataCols,$C28,E$5))</f>
        <v xml:space="preserve">10140          </v>
      </c>
      <c r="F28" s="3" t="str">
        <f>IF(F$3=0,0,INDEX(Sheet1!RawDataCols,$C28,F$5))</f>
        <v xml:space="preserve">A02            </v>
      </c>
      <c r="G28" s="3" t="str">
        <f>IF(G$3=0,0,INDEX(Sheet1!RawDataCols,$C28,G$5))</f>
        <v xml:space="preserve">               </v>
      </c>
      <c r="H28" s="3" t="str">
        <f>IF(H$3=0,0,INDEX(Sheet1!RawDataCols,$C28,H$5))</f>
        <v xml:space="preserve">               </v>
      </c>
      <c r="I28" s="3" t="str">
        <f>IF(I$3=0,0,INDEX(Sheet1!RawDataCols,$C28,I$5))</f>
        <v xml:space="preserve">               </v>
      </c>
      <c r="J28" s="3" t="str">
        <f>IF(J$3=0,0,INDEX(Sheet1!RawDataCols,$C28,J$5))</f>
        <v xml:space="preserve">               </v>
      </c>
      <c r="K28" s="3" t="str">
        <f>IF(K$3=0,0,INDEX(Sheet1!RawDataCols,$C28,K$5))</f>
        <v xml:space="preserve">               </v>
      </c>
      <c r="L28" s="3" t="str">
        <f>IF(L$3=0,0,INDEX(Sheet1!RawDataCols,$C28,L$5))</f>
        <v xml:space="preserve">               </v>
      </c>
      <c r="M28" s="3" t="str">
        <f>IF(M$3=0,0,INDEX(Sheet1!RawDataCols,$C28,M$5))</f>
        <v xml:space="preserve">F007  </v>
      </c>
      <c r="N28" s="3" t="str">
        <f>IF(N$3=0,0,INDEX(Sheet1!RawDataCols,$C28,N$5))</f>
        <v>Outgoings Recoveries-200 East Tce</v>
      </c>
      <c r="O28" s="3">
        <f>INDEX(Sheet1!RawDataCols,$C28,O$5)</f>
        <v>8</v>
      </c>
      <c r="P28" s="3" t="str">
        <f>INDEX(Sheet1!RawDataCols,$C28,P$5)</f>
        <v>Revenue</v>
      </c>
      <c r="Q28" s="3" t="str">
        <f>IF(Q$3=0,0,INDEX(Sheet1!RawDataCols,$C28,Q$5))</f>
        <v>I</v>
      </c>
      <c r="R28" s="3">
        <f t="shared" si="5"/>
        <v>-1</v>
      </c>
      <c r="S28" s="3">
        <f t="shared" si="6"/>
        <v>1</v>
      </c>
      <c r="T28" s="3">
        <f>IF(T$3=0,0,INDEX(Sheet1!RawDataCols,$C28,T$5)*$R28)</f>
        <v>0</v>
      </c>
      <c r="U28" s="3">
        <f>IF(U$3=0,0,INDEX(Sheet1!RawDataCols,$C28,U$5)*$R28)</f>
        <v>7127.12</v>
      </c>
      <c r="V28" s="3">
        <f>IF(V$3=0,0,INDEX(Sheet1!RawDataCols,$C28,V$5)*$R28)</f>
        <v>5920.26</v>
      </c>
      <c r="W28" s="3">
        <f>IF(W$3=0,0,INDEX(Sheet1!RawDataCols,$C28,W$5)*$R28)</f>
        <v>7300.25</v>
      </c>
      <c r="X28" s="3">
        <f>IF(X$3=0,0,INDEX(Sheet1!RawDataCols,$C28,X$5)*$R28)</f>
        <v>6446.14</v>
      </c>
      <c r="Y28" s="3">
        <f>IF(Y$3=0,0,INDEX(Sheet1!RawDataCols,$C28,Y$5)*$R28)</f>
        <v>5920.26</v>
      </c>
      <c r="Z28" s="3">
        <f>IF(Z$3=0,0,INDEX(Sheet1!RawDataCols,$C28,Z$5)*$R28)</f>
        <v>5914.14</v>
      </c>
      <c r="AA28" s="3">
        <f>IF(AA$3=0,0,INDEX(Sheet1!RawDataCols,$C28,AA$5)*$R28)</f>
        <v>6161.58</v>
      </c>
      <c r="AB28" s="3">
        <f>IF(AB$3=0,0,INDEX(Sheet1!RawDataCols,$C28,AB$5)*$R28)</f>
        <v>5920.26</v>
      </c>
      <c r="AC28" s="3">
        <f>IF(AC$3=0,0,INDEX(Sheet1!RawDataCols,$C28,AC$5)*$R28)</f>
        <v>5914.14</v>
      </c>
      <c r="AD28" s="3">
        <f>IF(AD$3=0,0,INDEX(Sheet1!RawDataCols,$C28,AD$5)*$R28)</f>
        <v>6125.13</v>
      </c>
      <c r="AE28" s="3">
        <f>IF(AE$3=0,0,INDEX(Sheet1!RawDataCols,$C28,AE$5)*$R28)</f>
        <v>5920.26</v>
      </c>
      <c r="AF28" s="3">
        <f>IF(AF$3=0,0,INDEX(Sheet1!RawDataCols,$C28,AF$5)*$R28)</f>
        <v>5914.14</v>
      </c>
      <c r="AG28" s="3">
        <f>IF(AG$3=0,0,INDEX(Sheet1!RawDataCols,$C28,AG$5)*$R28)</f>
        <v>631.65</v>
      </c>
      <c r="AH28" s="3">
        <f>IF(AH$3=0,0,INDEX(Sheet1!RawDataCols,$C28,AH$5)*$R28)</f>
        <v>5920.26</v>
      </c>
      <c r="AI28" s="3">
        <f>IF(AI$3=0,0,INDEX(Sheet1!RawDataCols,$C28,AI$5)*$R28)</f>
        <v>6698.73</v>
      </c>
      <c r="AJ28" s="3">
        <f>IF(AJ$3=0,0,INDEX(Sheet1!RawDataCols,$C28,AJ$5)*$R28)</f>
        <v>3342.99</v>
      </c>
      <c r="AK28" s="3">
        <f>IF(AK$3=0,0,INDEX(Sheet1!RawDataCols,$C28,AK$5)*$R28)</f>
        <v>5920.26</v>
      </c>
      <c r="AL28" s="3">
        <f>IF(AL$3=0,0,INDEX(Sheet1!RawDataCols,$C28,AL$5)*$R28)</f>
        <v>5029.54</v>
      </c>
      <c r="AM28" s="3">
        <f>IF(AM$3=0,0,INDEX(Sheet1!RawDataCols,$C28,AM$5)*$R28)</f>
        <v>6125.13</v>
      </c>
      <c r="AN28" s="3">
        <f>IF(AN$3=0,0,INDEX(Sheet1!RawDataCols,$C28,AN$5)*$R28)</f>
        <v>6125.13</v>
      </c>
      <c r="AO28" s="3">
        <f>IF(AO$3=0,0,INDEX(Sheet1!RawDataCols,$C28,AO$5)*$R28)</f>
        <v>6125.13</v>
      </c>
      <c r="AP28" s="3">
        <f>IF(AP$3=0,0,INDEX(Sheet1!RawDataCols,$C28,AP$5)*$R28)</f>
        <v>6595.18</v>
      </c>
      <c r="AQ28" s="3">
        <f>IF(AQ$3=0,0,INDEX(Sheet1!RawDataCols,$C28,AQ$5)*$R28)</f>
        <v>5920.26</v>
      </c>
      <c r="AR28" s="3">
        <f>IF(AR$3=0,0,INDEX(Sheet1!RawDataCols,$C28,AR$5)*$R28)</f>
        <v>6698.12</v>
      </c>
      <c r="AS28" s="3">
        <f>IF(AS$3=0,0,INDEX(Sheet1!RawDataCols,$C28,AS$5)*$R28)</f>
        <v>6258.34</v>
      </c>
      <c r="AT28" s="3">
        <f>IF(AT$3=0,0,INDEX(Sheet1!RawDataCols,$C28,AT$5)*$R28)</f>
        <v>5920.26</v>
      </c>
      <c r="AU28" s="3">
        <f>IF(AU$3=0,0,INDEX(Sheet1!RawDataCols,$C28,AU$5)*$R28)</f>
        <v>6767.13</v>
      </c>
      <c r="AV28" s="3">
        <f>IF(AV$3=0,0,INDEX(Sheet1!RawDataCols,$C28,AV$5)*$R28)</f>
        <v>6403.03</v>
      </c>
      <c r="AW28" s="3">
        <f>IF(AW$3=0,0,INDEX(Sheet1!RawDataCols,$C28,AW$5)*$R28)</f>
        <v>5920.26</v>
      </c>
      <c r="AX28" s="3">
        <f>IF(AX$3=0,0,INDEX(Sheet1!RawDataCols,$C28,AX$5)*$R28)</f>
        <v>6767.13</v>
      </c>
      <c r="AY28" s="3">
        <f>IF(AY$3=0,0,INDEX(Sheet1!RawDataCols,$C28,AY$5)*$R28)</f>
        <v>6403.03</v>
      </c>
      <c r="AZ28" s="3">
        <f>IF(AZ$3=0,0,INDEX(Sheet1!RawDataCols,$C28,AZ$5)*$R28)</f>
        <v>5920.26</v>
      </c>
      <c r="BA28" s="3">
        <f>IF(BA$3=0,0,INDEX(Sheet1!RawDataCols,$C28,BA$5)*$R28)</f>
        <v>6446.14</v>
      </c>
      <c r="BB28" s="3">
        <f>IF(BB$3=0,0,INDEX(Sheet1!RawDataCols,$C28,BB$5)*$R28)</f>
        <v>6401.91</v>
      </c>
      <c r="BC28" s="3">
        <f>IF(BC$3=0,0,INDEX(Sheet1!RawDataCols,$C28,BC$5)*$R28)</f>
        <v>5920.26</v>
      </c>
      <c r="BD28" s="3">
        <f>IF(BD$3=0,0,INDEX(Sheet1!RawDataCols,$C28,BD$5)*$R28)</f>
        <v>6647.3</v>
      </c>
      <c r="BE28" s="3">
        <f>IF(BE$3=0,0,INDEX(Sheet1!RawDataCols,$C28,BE$5)*$R28)</f>
        <v>6401.91</v>
      </c>
      <c r="BF28" s="3">
        <f>IF(BF$3=0,0,INDEX(Sheet1!RawDataCols,$C28,BF$5)*$R28)</f>
        <v>5920.26</v>
      </c>
      <c r="BG28" s="179">
        <f>IF(BG$3=0,0,INDEX(Sheet1!RawDataCols,$C28,BG$5)*$R28)</f>
        <v>6647.3</v>
      </c>
      <c r="BH28" s="33">
        <f t="shared" si="7"/>
        <v>68021.23</v>
      </c>
      <c r="BI28" s="33">
        <f t="shared" si="8"/>
        <v>71247.990000000005</v>
      </c>
      <c r="BJ28" s="33">
        <f t="shared" si="9"/>
        <v>76221.89</v>
      </c>
      <c r="BK28" s="3">
        <f>IF(BK$3=0,0,INDEX(Sheet1!RawDataCols,$C28,BK$5)*$R28)</f>
        <v>4452.9993750000003</v>
      </c>
      <c r="BL28" s="3">
        <f>IF(BL$3=0,0,INDEX(Sheet1!RawDataCols,$C28,BL$5)*$R28)</f>
        <v>4536.8887500000001</v>
      </c>
      <c r="BM28" s="3">
        <f>IF(BM$3=0,0,INDEX(Sheet1!RawDataCols,$C28,BM$5)*$R28)</f>
        <v>4453.6075000000001</v>
      </c>
      <c r="BN28" s="3">
        <f>IF(BN$3=0,0,INDEX(Sheet1!RawDataCols,$C28,BN$5)*$R28)</f>
        <v>4304.5768749999997</v>
      </c>
      <c r="BO28" s="3">
        <f>IF(BO$3=0,0,INDEX(Sheet1!RawDataCols,$C28,BO$5)*$R28)</f>
        <v>3258.5743750000001</v>
      </c>
      <c r="BP28" s="3">
        <f>IF(BP$3=0,0,INDEX(Sheet1!RawDataCols,$C28,BP$5)*$R28)</f>
        <v>35819.279999999999</v>
      </c>
      <c r="BQ28" s="3">
        <f t="shared" si="10"/>
        <v>19734.84</v>
      </c>
      <c r="BR28" s="3">
        <f t="shared" si="11"/>
        <v>10099.77</v>
      </c>
      <c r="BS28" s="3">
        <f t="shared" si="12"/>
        <v>18978.650000000001</v>
      </c>
      <c r="BT28" s="3">
        <f t="shared" si="13"/>
        <v>38186.620000000003</v>
      </c>
      <c r="BU28" s="3" t="str">
        <f>INDEX(Sheet1!$BS$2:$BS$1000,MATCH($A28,Sheet1!$A$2:$A$1000,0))</f>
        <v>01</v>
      </c>
      <c r="BV28" s="3">
        <f>INDEX(Sheet1!$BT$2:$BT$1000,MATCH($A28,Sheet1!$A$2:$A$1000,0))</f>
        <v>-38186.620000000003</v>
      </c>
    </row>
    <row r="29" spans="1:74" x14ac:dyDescent="0.2">
      <c r="A29" s="11" t="s">
        <v>497</v>
      </c>
      <c r="B29" s="3">
        <f>MATCH($A29,Sheet1!ACCOUNTNO,0)</f>
        <v>23</v>
      </c>
      <c r="C29" s="3">
        <f t="shared" si="4"/>
        <v>23</v>
      </c>
      <c r="D29" s="3" t="str">
        <f>IF(D$3=0,0,INDEX(Sheet1!RawDataCols,$C29,D$5))</f>
        <v>10140A03</v>
      </c>
      <c r="E29" s="3" t="str">
        <f>IF(E$3=0,0,INDEX(Sheet1!RawDataCols,$C29,E$5))</f>
        <v xml:space="preserve">10140          </v>
      </c>
      <c r="F29" s="3" t="str">
        <f>IF(F$3=0,0,INDEX(Sheet1!RawDataCols,$C29,F$5))</f>
        <v xml:space="preserve">A03            </v>
      </c>
      <c r="G29" s="3" t="str">
        <f>IF(G$3=0,0,INDEX(Sheet1!RawDataCols,$C29,G$5))</f>
        <v xml:space="preserve">               </v>
      </c>
      <c r="H29" s="3" t="str">
        <f>IF(H$3=0,0,INDEX(Sheet1!RawDataCols,$C29,H$5))</f>
        <v xml:space="preserve">               </v>
      </c>
      <c r="I29" s="3" t="str">
        <f>IF(I$3=0,0,INDEX(Sheet1!RawDataCols,$C29,I$5))</f>
        <v xml:space="preserve">               </v>
      </c>
      <c r="J29" s="3" t="str">
        <f>IF(J$3=0,0,INDEX(Sheet1!RawDataCols,$C29,J$5))</f>
        <v xml:space="preserve">               </v>
      </c>
      <c r="K29" s="3" t="str">
        <f>IF(K$3=0,0,INDEX(Sheet1!RawDataCols,$C29,K$5))</f>
        <v xml:space="preserve">               </v>
      </c>
      <c r="L29" s="3" t="str">
        <f>IF(L$3=0,0,INDEX(Sheet1!RawDataCols,$C29,L$5))</f>
        <v xml:space="preserve">               </v>
      </c>
      <c r="M29" s="3" t="str">
        <f>IF(M$3=0,0,INDEX(Sheet1!RawDataCols,$C29,M$5))</f>
        <v xml:space="preserve">F007  </v>
      </c>
      <c r="N29" s="3" t="str">
        <f>IF(N$3=0,0,INDEX(Sheet1!RawDataCols,$C29,N$5))</f>
        <v>Outgoings Recoveries-33 Franklin St</v>
      </c>
      <c r="O29" s="3">
        <f>INDEX(Sheet1!RawDataCols,$C29,O$5)</f>
        <v>8</v>
      </c>
      <c r="P29" s="3" t="str">
        <f>INDEX(Sheet1!RawDataCols,$C29,P$5)</f>
        <v>Revenue</v>
      </c>
      <c r="Q29" s="3" t="str">
        <f>IF(Q$3=0,0,INDEX(Sheet1!RawDataCols,$C29,Q$5))</f>
        <v>I</v>
      </c>
      <c r="R29" s="3">
        <f t="shared" si="5"/>
        <v>-1</v>
      </c>
      <c r="S29" s="3">
        <f t="shared" si="6"/>
        <v>1</v>
      </c>
      <c r="T29" s="3">
        <f>IF(T$3=0,0,INDEX(Sheet1!RawDataCols,$C29,T$5)*$R29)</f>
        <v>0</v>
      </c>
      <c r="U29" s="3">
        <f>IF(U$3=0,0,INDEX(Sheet1!RawDataCols,$C29,U$5)*$R29)</f>
        <v>7856.86</v>
      </c>
      <c r="V29" s="3">
        <f>IF(V$3=0,0,INDEX(Sheet1!RawDataCols,$C29,V$5)*$R29)</f>
        <v>6469</v>
      </c>
      <c r="W29" s="3">
        <f>IF(W$3=0,0,INDEX(Sheet1!RawDataCols,$C29,W$5)*$R29)</f>
        <v>7092.4</v>
      </c>
      <c r="X29" s="3">
        <f>IF(X$3=0,0,INDEX(Sheet1!RawDataCols,$C29,X$5)*$R29)</f>
        <v>7801.3</v>
      </c>
      <c r="Y29" s="3">
        <f>IF(Y$3=0,0,INDEX(Sheet1!RawDataCols,$C29,Y$5)*$R29)</f>
        <v>7185.11</v>
      </c>
      <c r="Z29" s="3">
        <f>IF(Z$3=0,0,INDEX(Sheet1!RawDataCols,$C29,Z$5)*$R29)</f>
        <v>7092.4</v>
      </c>
      <c r="AA29" s="3">
        <f>IF(AA$3=0,0,INDEX(Sheet1!RawDataCols,$C29,AA$5)*$R29)</f>
        <v>7491.59</v>
      </c>
      <c r="AB29" s="3">
        <f>IF(AB$3=0,0,INDEX(Sheet1!RawDataCols,$C29,AB$5)*$R29)</f>
        <v>7185.11</v>
      </c>
      <c r="AC29" s="3">
        <f>IF(AC$3=0,0,INDEX(Sheet1!RawDataCols,$C29,AC$5)*$R29)</f>
        <v>7092.4</v>
      </c>
      <c r="AD29" s="3">
        <f>IF(AD$3=0,0,INDEX(Sheet1!RawDataCols,$C29,AD$5)*$R29)</f>
        <v>7491.59</v>
      </c>
      <c r="AE29" s="3">
        <f>IF(AE$3=0,0,INDEX(Sheet1!RawDataCols,$C29,AE$5)*$R29)</f>
        <v>7923.6</v>
      </c>
      <c r="AF29" s="3">
        <f>IF(AF$3=0,0,INDEX(Sheet1!RawDataCols,$C29,AF$5)*$R29)</f>
        <v>7092.4</v>
      </c>
      <c r="AG29" s="3">
        <f>IF(AG$3=0,0,INDEX(Sheet1!RawDataCols,$C29,AG$5)*$R29)</f>
        <v>1406.88</v>
      </c>
      <c r="AH29" s="3">
        <f>IF(AH$3=0,0,INDEX(Sheet1!RawDataCols,$C29,AH$5)*$R29)</f>
        <v>7923.6</v>
      </c>
      <c r="AI29" s="3">
        <f>IF(AI$3=0,0,INDEX(Sheet1!RawDataCols,$C29,AI$5)*$R29)</f>
        <v>6080.2</v>
      </c>
      <c r="AJ29" s="3">
        <f>IF(AJ$3=0,0,INDEX(Sheet1!RawDataCols,$C29,AJ$5)*$R29)</f>
        <v>4620.5</v>
      </c>
      <c r="AK29" s="3">
        <f>IF(AK$3=0,0,INDEX(Sheet1!RawDataCols,$C29,AK$5)*$R29)</f>
        <v>7923.6</v>
      </c>
      <c r="AL29" s="3">
        <f>IF(AL$3=0,0,INDEX(Sheet1!RawDataCols,$C29,AL$5)*$R29)</f>
        <v>5774.34</v>
      </c>
      <c r="AM29" s="3">
        <f>IF(AM$3=0,0,INDEX(Sheet1!RawDataCols,$C29,AM$5)*$R29)</f>
        <v>6088.59</v>
      </c>
      <c r="AN29" s="3">
        <f>IF(AN$3=0,0,INDEX(Sheet1!RawDataCols,$C29,AN$5)*$R29)</f>
        <v>6088.59</v>
      </c>
      <c r="AO29" s="3">
        <f>IF(AO$3=0,0,INDEX(Sheet1!RawDataCols,$C29,AO$5)*$R29)</f>
        <v>6797.63</v>
      </c>
      <c r="AP29" s="3">
        <f>IF(AP$3=0,0,INDEX(Sheet1!RawDataCols,$C29,AP$5)*$R29)</f>
        <v>7150.16</v>
      </c>
      <c r="AQ29" s="3">
        <f>IF(AQ$3=0,0,INDEX(Sheet1!RawDataCols,$C29,AQ$5)*$R29)</f>
        <v>6208.13</v>
      </c>
      <c r="AR29" s="3">
        <f>IF(AR$3=0,0,INDEX(Sheet1!RawDataCols,$C29,AR$5)*$R29)</f>
        <v>8107.29</v>
      </c>
      <c r="AS29" s="3">
        <f>IF(AS$3=0,0,INDEX(Sheet1!RawDataCols,$C29,AS$5)*$R29)</f>
        <v>6283.11</v>
      </c>
      <c r="AT29" s="3">
        <f>IF(AT$3=0,0,INDEX(Sheet1!RawDataCols,$C29,AT$5)*$R29)</f>
        <v>7445.34</v>
      </c>
      <c r="AU29" s="3">
        <f>IF(AU$3=0,0,INDEX(Sheet1!RawDataCols,$C29,AU$5)*$R29)</f>
        <v>8514.5499999999993</v>
      </c>
      <c r="AV29" s="3">
        <f>IF(AV$3=0,0,INDEX(Sheet1!RawDataCols,$C29,AV$5)*$R29)</f>
        <v>5252.7</v>
      </c>
      <c r="AW29" s="3">
        <f>IF(AW$3=0,0,INDEX(Sheet1!RawDataCols,$C29,AW$5)*$R29)</f>
        <v>6469</v>
      </c>
      <c r="AX29" s="3">
        <f>IF(AX$3=0,0,INDEX(Sheet1!RawDataCols,$C29,AX$5)*$R29)</f>
        <v>8110.98</v>
      </c>
      <c r="AY29" s="3">
        <f>IF(AY$3=0,0,INDEX(Sheet1!RawDataCols,$C29,AY$5)*$R29)</f>
        <v>5043.6400000000003</v>
      </c>
      <c r="AZ29" s="3">
        <f>IF(AZ$3=0,0,INDEX(Sheet1!RawDataCols,$C29,AZ$5)*$R29)</f>
        <v>6469</v>
      </c>
      <c r="BA29" s="3">
        <f>IF(BA$3=0,0,INDEX(Sheet1!RawDataCols,$C29,BA$5)*$R29)</f>
        <v>7925.18</v>
      </c>
      <c r="BB29" s="3">
        <f>IF(BB$3=0,0,INDEX(Sheet1!RawDataCols,$C29,BB$5)*$R29)</f>
        <v>5428.34</v>
      </c>
      <c r="BC29" s="3">
        <f>IF(BC$3=0,0,INDEX(Sheet1!RawDataCols,$C29,BC$5)*$R29)</f>
        <v>6469</v>
      </c>
      <c r="BD29" s="3">
        <f>IF(BD$3=0,0,INDEX(Sheet1!RawDataCols,$C29,BD$5)*$R29)</f>
        <v>8526.74</v>
      </c>
      <c r="BE29" s="3">
        <f>IF(BE$3=0,0,INDEX(Sheet1!RawDataCols,$C29,BE$5)*$R29)</f>
        <v>5428.34</v>
      </c>
      <c r="BF29" s="3">
        <f>IF(BF$3=0,0,INDEX(Sheet1!RawDataCols,$C29,BF$5)*$R29)</f>
        <v>6469</v>
      </c>
      <c r="BG29" s="179">
        <f>IF(BG$3=0,0,INDEX(Sheet1!RawDataCols,$C29,BG$5)*$R29)</f>
        <v>8526.74</v>
      </c>
      <c r="BH29" s="33">
        <f t="shared" si="7"/>
        <v>71915.259999999995</v>
      </c>
      <c r="BI29" s="33">
        <f t="shared" si="8"/>
        <v>83759.08</v>
      </c>
      <c r="BJ29" s="33">
        <f t="shared" si="9"/>
        <v>88206.51</v>
      </c>
      <c r="BK29" s="3">
        <f>IF(BK$3=0,0,INDEX(Sheet1!RawDataCols,$C29,BK$5)*$R29)</f>
        <v>5234.9425000000001</v>
      </c>
      <c r="BL29" s="3">
        <f>IF(BL$3=0,0,INDEX(Sheet1!RawDataCols,$C29,BL$5)*$R29)</f>
        <v>5696.9256249999999</v>
      </c>
      <c r="BM29" s="3">
        <f>IF(BM$3=0,0,INDEX(Sheet1!RawDataCols,$C29,BM$5)*$R29)</f>
        <v>6279.6568749999997</v>
      </c>
      <c r="BN29" s="3">
        <f>IF(BN$3=0,0,INDEX(Sheet1!RawDataCols,$C29,BN$5)*$R29)</f>
        <v>5562.9637499999999</v>
      </c>
      <c r="BO29" s="3">
        <f>IF(BO$3=0,0,INDEX(Sheet1!RawDataCols,$C29,BO$5)*$R29)</f>
        <v>5047.6525000000001</v>
      </c>
      <c r="BP29" s="3">
        <f>IF(BP$3=0,0,INDEX(Sheet1!RawDataCols,$C29,BP$5)*$R29)</f>
        <v>50926.67</v>
      </c>
      <c r="BQ29" s="3">
        <f t="shared" si="10"/>
        <v>23149.75</v>
      </c>
      <c r="BR29" s="3">
        <f t="shared" si="11"/>
        <v>13518.970000000001</v>
      </c>
      <c r="BS29" s="3">
        <f t="shared" si="12"/>
        <v>19521.86</v>
      </c>
      <c r="BT29" s="3">
        <f t="shared" si="13"/>
        <v>35246.54</v>
      </c>
      <c r="BU29" s="3" t="str">
        <f>INDEX(Sheet1!$BS$2:$BS$1000,MATCH($A29,Sheet1!$A$2:$A$1000,0))</f>
        <v>01</v>
      </c>
      <c r="BV29" s="3">
        <f>INDEX(Sheet1!$BT$2:$BT$1000,MATCH($A29,Sheet1!$A$2:$A$1000,0))</f>
        <v>-35246.54</v>
      </c>
    </row>
    <row r="30" spans="1:74" x14ac:dyDescent="0.2">
      <c r="A30" s="11" t="s">
        <v>498</v>
      </c>
      <c r="B30" s="3">
        <f>MATCH($A30,Sheet1!ACCOUNTNO,0)</f>
        <v>24</v>
      </c>
      <c r="C30" s="3">
        <f t="shared" si="4"/>
        <v>24</v>
      </c>
      <c r="D30" s="3" t="str">
        <f>IF(D$3=0,0,INDEX(Sheet1!RawDataCols,$C30,D$5))</f>
        <v>10140A04</v>
      </c>
      <c r="E30" s="3" t="str">
        <f>IF(E$3=0,0,INDEX(Sheet1!RawDataCols,$C30,E$5))</f>
        <v xml:space="preserve">10140          </v>
      </c>
      <c r="F30" s="3" t="str">
        <f>IF(F$3=0,0,INDEX(Sheet1!RawDataCols,$C30,F$5))</f>
        <v xml:space="preserve">A04            </v>
      </c>
      <c r="G30" s="3" t="str">
        <f>IF(G$3=0,0,INDEX(Sheet1!RawDataCols,$C30,G$5))</f>
        <v xml:space="preserve">               </v>
      </c>
      <c r="H30" s="3" t="str">
        <f>IF(H$3=0,0,INDEX(Sheet1!RawDataCols,$C30,H$5))</f>
        <v xml:space="preserve">               </v>
      </c>
      <c r="I30" s="3" t="str">
        <f>IF(I$3=0,0,INDEX(Sheet1!RawDataCols,$C30,I$5))</f>
        <v xml:space="preserve">               </v>
      </c>
      <c r="J30" s="3" t="str">
        <f>IF(J$3=0,0,INDEX(Sheet1!RawDataCols,$C30,J$5))</f>
        <v xml:space="preserve">               </v>
      </c>
      <c r="K30" s="3" t="str">
        <f>IF(K$3=0,0,INDEX(Sheet1!RawDataCols,$C30,K$5))</f>
        <v xml:space="preserve">               </v>
      </c>
      <c r="L30" s="3" t="str">
        <f>IF(L$3=0,0,INDEX(Sheet1!RawDataCols,$C30,L$5))</f>
        <v xml:space="preserve">               </v>
      </c>
      <c r="M30" s="3" t="str">
        <f>IF(M$3=0,0,INDEX(Sheet1!RawDataCols,$C30,M$5))</f>
        <v xml:space="preserve">F007  </v>
      </c>
      <c r="N30" s="3" t="str">
        <f>IF(N$3=0,0,INDEX(Sheet1!RawDataCols,$C30,N$5))</f>
        <v>Outgoings Recoveries-174 Fullarton Rd</v>
      </c>
      <c r="O30" s="3">
        <f>INDEX(Sheet1!RawDataCols,$C30,O$5)</f>
        <v>8</v>
      </c>
      <c r="P30" s="3" t="str">
        <f>INDEX(Sheet1!RawDataCols,$C30,P$5)</f>
        <v>Revenue</v>
      </c>
      <c r="Q30" s="3" t="str">
        <f>IF(Q$3=0,0,INDEX(Sheet1!RawDataCols,$C30,Q$5))</f>
        <v>I</v>
      </c>
      <c r="R30" s="3">
        <f t="shared" si="5"/>
        <v>-1</v>
      </c>
      <c r="S30" s="3">
        <f t="shared" si="6"/>
        <v>1</v>
      </c>
      <c r="T30" s="3">
        <f>IF(T$3=0,0,INDEX(Sheet1!RawDataCols,$C30,T$5)*$R30)</f>
        <v>0</v>
      </c>
      <c r="U30" s="3">
        <f>IF(U$3=0,0,INDEX(Sheet1!RawDataCols,$C30,U$5)*$R30)</f>
        <v>3633.84</v>
      </c>
      <c r="V30" s="3">
        <f>IF(V$3=0,0,INDEX(Sheet1!RawDataCols,$C30,V$5)*$R30)</f>
        <v>2966.99</v>
      </c>
      <c r="W30" s="3">
        <f>IF(W$3=0,0,INDEX(Sheet1!RawDataCols,$C30,W$5)*$R30)</f>
        <v>4242.8599999999997</v>
      </c>
      <c r="X30" s="3">
        <f>IF(X$3=0,0,INDEX(Sheet1!RawDataCols,$C30,X$5)*$R30)</f>
        <v>2191.1999999999998</v>
      </c>
      <c r="Y30" s="3">
        <f>IF(Y$3=0,0,INDEX(Sheet1!RawDataCols,$C30,Y$5)*$R30)</f>
        <v>2966.99</v>
      </c>
      <c r="Z30" s="3">
        <f>IF(Z$3=0,0,INDEX(Sheet1!RawDataCols,$C30,Z$5)*$R30)</f>
        <v>4018.55</v>
      </c>
      <c r="AA30" s="3">
        <f>IF(AA$3=0,0,INDEX(Sheet1!RawDataCols,$C30,AA$5)*$R30)</f>
        <v>2748.65</v>
      </c>
      <c r="AB30" s="3">
        <f>IF(AB$3=0,0,INDEX(Sheet1!RawDataCols,$C30,AB$5)*$R30)</f>
        <v>3932.33</v>
      </c>
      <c r="AC30" s="3">
        <f>IF(AC$3=0,0,INDEX(Sheet1!RawDataCols,$C30,AC$5)*$R30)</f>
        <v>4018.55</v>
      </c>
      <c r="AD30" s="3">
        <f>IF(AD$3=0,0,INDEX(Sheet1!RawDataCols,$C30,AD$5)*$R30)</f>
        <v>2192.1999999999998</v>
      </c>
      <c r="AE30" s="3">
        <f>IF(AE$3=0,0,INDEX(Sheet1!RawDataCols,$C30,AE$5)*$R30)</f>
        <v>3932.33</v>
      </c>
      <c r="AF30" s="3">
        <f>IF(AF$3=0,0,INDEX(Sheet1!RawDataCols,$C30,AF$5)*$R30)</f>
        <v>4018.55</v>
      </c>
      <c r="AG30" s="3">
        <f>IF(AG$3=0,0,INDEX(Sheet1!RawDataCols,$C30,AG$5)*$R30)</f>
        <v>2192.1999999999998</v>
      </c>
      <c r="AH30" s="3">
        <f>IF(AH$3=0,0,INDEX(Sheet1!RawDataCols,$C30,AH$5)*$R30)</f>
        <v>3932.33</v>
      </c>
      <c r="AI30" s="3">
        <f>IF(AI$3=0,0,INDEX(Sheet1!RawDataCols,$C30,AI$5)*$R30)</f>
        <v>3733.81</v>
      </c>
      <c r="AJ30" s="3">
        <f>IF(AJ$3=0,0,INDEX(Sheet1!RawDataCols,$C30,AJ$5)*$R30)</f>
        <v>2191.1999999999998</v>
      </c>
      <c r="AK30" s="3">
        <f>IF(AK$3=0,0,INDEX(Sheet1!RawDataCols,$C30,AK$5)*$R30)</f>
        <v>3932.33</v>
      </c>
      <c r="AL30" s="3">
        <f>IF(AL$3=0,0,INDEX(Sheet1!RawDataCols,$C30,AL$5)*$R30)</f>
        <v>3670.24</v>
      </c>
      <c r="AM30" s="3">
        <f>IF(AM$3=0,0,INDEX(Sheet1!RawDataCols,$C30,AM$5)*$R30)</f>
        <v>2191.1999999999998</v>
      </c>
      <c r="AN30" s="3">
        <f>IF(AN$3=0,0,INDEX(Sheet1!RawDataCols,$C30,AN$5)*$R30)</f>
        <v>2191.1999999999998</v>
      </c>
      <c r="AO30" s="3">
        <f>IF(AO$3=0,0,INDEX(Sheet1!RawDataCols,$C30,AO$5)*$R30)</f>
        <v>3211.45</v>
      </c>
      <c r="AP30" s="3">
        <f>IF(AP$3=0,0,INDEX(Sheet1!RawDataCols,$C30,AP$5)*$R30)</f>
        <v>2541.61</v>
      </c>
      <c r="AQ30" s="3">
        <f>IF(AQ$3=0,0,INDEX(Sheet1!RawDataCols,$C30,AQ$5)*$R30)</f>
        <v>2717.98</v>
      </c>
      <c r="AR30" s="3">
        <f>IF(AR$3=0,0,INDEX(Sheet1!RawDataCols,$C30,AR$5)*$R30)</f>
        <v>3712.59</v>
      </c>
      <c r="AS30" s="3">
        <f>IF(AS$3=0,0,INDEX(Sheet1!RawDataCols,$C30,AS$5)*$R30)</f>
        <v>2191.1999999999998</v>
      </c>
      <c r="AT30" s="3">
        <f>IF(AT$3=0,0,INDEX(Sheet1!RawDataCols,$C30,AT$5)*$R30)</f>
        <v>2966.99</v>
      </c>
      <c r="AU30" s="3">
        <f>IF(AU$3=0,0,INDEX(Sheet1!RawDataCols,$C30,AU$5)*$R30)</f>
        <v>3211.45</v>
      </c>
      <c r="AV30" s="3">
        <f>IF(AV$3=0,0,INDEX(Sheet1!RawDataCols,$C30,AV$5)*$R30)</f>
        <v>2258.61</v>
      </c>
      <c r="AW30" s="3">
        <f>IF(AW$3=0,0,INDEX(Sheet1!RawDataCols,$C30,AW$5)*$R30)</f>
        <v>2966.99</v>
      </c>
      <c r="AX30" s="3">
        <f>IF(AX$3=0,0,INDEX(Sheet1!RawDataCols,$C30,AX$5)*$R30)</f>
        <v>3741.99</v>
      </c>
      <c r="AY30" s="3">
        <f>IF(AY$3=0,0,INDEX(Sheet1!RawDataCols,$C30,AY$5)*$R30)</f>
        <v>2422.63</v>
      </c>
      <c r="AZ30" s="3">
        <f>IF(AZ$3=0,0,INDEX(Sheet1!RawDataCols,$C30,AZ$5)*$R30)</f>
        <v>2966.99</v>
      </c>
      <c r="BA30" s="3">
        <f>IF(BA$3=0,0,INDEX(Sheet1!RawDataCols,$C30,BA$5)*$R30)</f>
        <v>3823.4</v>
      </c>
      <c r="BB30" s="3">
        <f>IF(BB$3=0,0,INDEX(Sheet1!RawDataCols,$C30,BB$5)*$R30)</f>
        <v>2117.34</v>
      </c>
      <c r="BC30" s="3">
        <f>IF(BC$3=0,0,INDEX(Sheet1!RawDataCols,$C30,BC$5)*$R30)</f>
        <v>2966.99</v>
      </c>
      <c r="BD30" s="3">
        <f>IF(BD$3=0,0,INDEX(Sheet1!RawDataCols,$C30,BD$5)*$R30)</f>
        <v>3211.44</v>
      </c>
      <c r="BE30" s="3">
        <f>IF(BE$3=0,0,INDEX(Sheet1!RawDataCols,$C30,BE$5)*$R30)</f>
        <v>2117.34</v>
      </c>
      <c r="BF30" s="3">
        <f>IF(BF$3=0,0,INDEX(Sheet1!RawDataCols,$C30,BF$5)*$R30)</f>
        <v>2966.99</v>
      </c>
      <c r="BG30" s="179">
        <f>IF(BG$3=0,0,INDEX(Sheet1!RawDataCols,$C30,BG$5)*$R30)</f>
        <v>3211.44</v>
      </c>
      <c r="BH30" s="33">
        <f t="shared" si="7"/>
        <v>28871.880000000005</v>
      </c>
      <c r="BI30" s="33">
        <f t="shared" si="8"/>
        <v>38440.439999999995</v>
      </c>
      <c r="BJ30" s="33">
        <f t="shared" si="9"/>
        <v>44614.879999999997</v>
      </c>
      <c r="BK30" s="3">
        <f>IF(BK$3=0,0,INDEX(Sheet1!RawDataCols,$C30,BK$5)*$R30)</f>
        <v>2402.5275000000001</v>
      </c>
      <c r="BL30" s="3">
        <f>IF(BL$3=0,0,INDEX(Sheet1!RawDataCols,$C30,BL$5)*$R30)</f>
        <v>2778.1350000000002</v>
      </c>
      <c r="BM30" s="3">
        <f>IF(BM$3=0,0,INDEX(Sheet1!RawDataCols,$C30,BM$5)*$R30)</f>
        <v>2534.8568749999999</v>
      </c>
      <c r="BN30" s="3">
        <f>IF(BN$3=0,0,INDEX(Sheet1!RawDataCols,$C30,BN$5)*$R30)</f>
        <v>2609.2950000000001</v>
      </c>
      <c r="BO30" s="3">
        <f>IF(BO$3=0,0,INDEX(Sheet1!RawDataCols,$C30,BO$5)*$R30)</f>
        <v>2162.6925000000001</v>
      </c>
      <c r="BP30" s="3">
        <f>IF(BP$3=0,0,INDEX(Sheet1!RawDataCols,$C30,BP$5)*$R30)</f>
        <v>20747.599999999999</v>
      </c>
      <c r="BQ30" s="3">
        <f t="shared" si="10"/>
        <v>8573.69</v>
      </c>
      <c r="BR30" s="3">
        <f t="shared" si="11"/>
        <v>6575.5999999999995</v>
      </c>
      <c r="BS30" s="3">
        <f t="shared" si="12"/>
        <v>6924.0099999999993</v>
      </c>
      <c r="BT30" s="3">
        <f t="shared" si="13"/>
        <v>13722.59</v>
      </c>
      <c r="BU30" s="3" t="str">
        <f>INDEX(Sheet1!$BS$2:$BS$1000,MATCH($A30,Sheet1!$A$2:$A$1000,0))</f>
        <v>01</v>
      </c>
      <c r="BV30" s="3">
        <f>INDEX(Sheet1!$BT$2:$BT$1000,MATCH($A30,Sheet1!$A$2:$A$1000,0))</f>
        <v>-13722.59</v>
      </c>
    </row>
    <row r="31" spans="1:74" x14ac:dyDescent="0.2">
      <c r="A31" s="11" t="s">
        <v>499</v>
      </c>
      <c r="B31" s="3">
        <f>MATCH($A31,Sheet1!ACCOUNTNO,0)</f>
        <v>25</v>
      </c>
      <c r="C31" s="3">
        <f t="shared" si="4"/>
        <v>25</v>
      </c>
      <c r="D31" s="3" t="str">
        <f>IF(D$3=0,0,INDEX(Sheet1!RawDataCols,$C31,D$5))</f>
        <v>10140A05</v>
      </c>
      <c r="E31" s="3" t="str">
        <f>IF(E$3=0,0,INDEX(Sheet1!RawDataCols,$C31,E$5))</f>
        <v xml:space="preserve">10140          </v>
      </c>
      <c r="F31" s="3" t="str">
        <f>IF(F$3=0,0,INDEX(Sheet1!RawDataCols,$C31,F$5))</f>
        <v xml:space="preserve">A05            </v>
      </c>
      <c r="G31" s="3" t="str">
        <f>IF(G$3=0,0,INDEX(Sheet1!RawDataCols,$C31,G$5))</f>
        <v xml:space="preserve">               </v>
      </c>
      <c r="H31" s="3" t="str">
        <f>IF(H$3=0,0,INDEX(Sheet1!RawDataCols,$C31,H$5))</f>
        <v xml:space="preserve">               </v>
      </c>
      <c r="I31" s="3" t="str">
        <f>IF(I$3=0,0,INDEX(Sheet1!RawDataCols,$C31,I$5))</f>
        <v xml:space="preserve">               </v>
      </c>
      <c r="J31" s="3" t="str">
        <f>IF(J$3=0,0,INDEX(Sheet1!RawDataCols,$C31,J$5))</f>
        <v xml:space="preserve">               </v>
      </c>
      <c r="K31" s="3" t="str">
        <f>IF(K$3=0,0,INDEX(Sheet1!RawDataCols,$C31,K$5))</f>
        <v xml:space="preserve">               </v>
      </c>
      <c r="L31" s="3" t="str">
        <f>IF(L$3=0,0,INDEX(Sheet1!RawDataCols,$C31,L$5))</f>
        <v xml:space="preserve">               </v>
      </c>
      <c r="M31" s="3" t="str">
        <f>IF(M$3=0,0,INDEX(Sheet1!RawDataCols,$C31,M$5))</f>
        <v xml:space="preserve">F007  </v>
      </c>
      <c r="N31" s="3" t="str">
        <f>IF(N$3=0,0,INDEX(Sheet1!RawDataCols,$C31,N$5))</f>
        <v>Outgoings Recoveries-26a Grote St</v>
      </c>
      <c r="O31" s="3">
        <f>INDEX(Sheet1!RawDataCols,$C31,O$5)</f>
        <v>8</v>
      </c>
      <c r="P31" s="3" t="str">
        <f>INDEX(Sheet1!RawDataCols,$C31,P$5)</f>
        <v>Revenue</v>
      </c>
      <c r="Q31" s="3" t="str">
        <f>IF(Q$3=0,0,INDEX(Sheet1!RawDataCols,$C31,Q$5))</f>
        <v>I</v>
      </c>
      <c r="R31" s="3">
        <f t="shared" si="5"/>
        <v>-1</v>
      </c>
      <c r="S31" s="3">
        <f t="shared" si="6"/>
        <v>1</v>
      </c>
      <c r="T31" s="3">
        <f>IF(T$3=0,0,INDEX(Sheet1!RawDataCols,$C31,T$5)*$R31)</f>
        <v>0</v>
      </c>
      <c r="U31" s="3">
        <f>IF(U$3=0,0,INDEX(Sheet1!RawDataCols,$C31,U$5)*$R31)</f>
        <v>0</v>
      </c>
      <c r="V31" s="3">
        <f>IF(V$3=0,0,INDEX(Sheet1!RawDataCols,$C31,V$5)*$R31)</f>
        <v>0</v>
      </c>
      <c r="W31" s="3">
        <f>IF(W$3=0,0,INDEX(Sheet1!RawDataCols,$C31,W$5)*$R31)</f>
        <v>0</v>
      </c>
      <c r="X31" s="3">
        <f>IF(X$3=0,0,INDEX(Sheet1!RawDataCols,$C31,X$5)*$R31)</f>
        <v>0</v>
      </c>
      <c r="Y31" s="3">
        <f>IF(Y$3=0,0,INDEX(Sheet1!RawDataCols,$C31,Y$5)*$R31)</f>
        <v>0</v>
      </c>
      <c r="Z31" s="3">
        <f>IF(Z$3=0,0,INDEX(Sheet1!RawDataCols,$C31,Z$5)*$R31)</f>
        <v>0</v>
      </c>
      <c r="AA31" s="3">
        <f>IF(AA$3=0,0,INDEX(Sheet1!RawDataCols,$C31,AA$5)*$R31)</f>
        <v>0</v>
      </c>
      <c r="AB31" s="3">
        <f>IF(AB$3=0,0,INDEX(Sheet1!RawDataCols,$C31,AB$5)*$R31)</f>
        <v>0</v>
      </c>
      <c r="AC31" s="3">
        <f>IF(AC$3=0,0,INDEX(Sheet1!RawDataCols,$C31,AC$5)*$R31)</f>
        <v>0</v>
      </c>
      <c r="AD31" s="3">
        <f>IF(AD$3=0,0,INDEX(Sheet1!RawDataCols,$C31,AD$5)*$R31)</f>
        <v>0</v>
      </c>
      <c r="AE31" s="3">
        <f>IF(AE$3=0,0,INDEX(Sheet1!RawDataCols,$C31,AE$5)*$R31)</f>
        <v>0</v>
      </c>
      <c r="AF31" s="3">
        <f>IF(AF$3=0,0,INDEX(Sheet1!RawDataCols,$C31,AF$5)*$R31)</f>
        <v>0</v>
      </c>
      <c r="AG31" s="3">
        <f>IF(AG$3=0,0,INDEX(Sheet1!RawDataCols,$C31,AG$5)*$R31)</f>
        <v>0</v>
      </c>
      <c r="AH31" s="3">
        <f>IF(AH$3=0,0,INDEX(Sheet1!RawDataCols,$C31,AH$5)*$R31)</f>
        <v>0</v>
      </c>
      <c r="AI31" s="3">
        <f>IF(AI$3=0,0,INDEX(Sheet1!RawDataCols,$C31,AI$5)*$R31)</f>
        <v>0</v>
      </c>
      <c r="AJ31" s="3">
        <f>IF(AJ$3=0,0,INDEX(Sheet1!RawDataCols,$C31,AJ$5)*$R31)</f>
        <v>0</v>
      </c>
      <c r="AK31" s="3">
        <f>IF(AK$3=0,0,INDEX(Sheet1!RawDataCols,$C31,AK$5)*$R31)</f>
        <v>0</v>
      </c>
      <c r="AL31" s="3">
        <f>IF(AL$3=0,0,INDEX(Sheet1!RawDataCols,$C31,AL$5)*$R31)</f>
        <v>0</v>
      </c>
      <c r="AM31" s="3">
        <f>IF(AM$3=0,0,INDEX(Sheet1!RawDataCols,$C31,AM$5)*$R31)</f>
        <v>0</v>
      </c>
      <c r="AN31" s="3">
        <f>IF(AN$3=0,0,INDEX(Sheet1!RawDataCols,$C31,AN$5)*$R31)</f>
        <v>0</v>
      </c>
      <c r="AO31" s="3">
        <f>IF(AO$3=0,0,INDEX(Sheet1!RawDataCols,$C31,AO$5)*$R31)</f>
        <v>0</v>
      </c>
      <c r="AP31" s="3">
        <f>IF(AP$3=0,0,INDEX(Sheet1!RawDataCols,$C31,AP$5)*$R31)</f>
        <v>0</v>
      </c>
      <c r="AQ31" s="3">
        <f>IF(AQ$3=0,0,INDEX(Sheet1!RawDataCols,$C31,AQ$5)*$R31)</f>
        <v>0</v>
      </c>
      <c r="AR31" s="3">
        <f>IF(AR$3=0,0,INDEX(Sheet1!RawDataCols,$C31,AR$5)*$R31)</f>
        <v>0</v>
      </c>
      <c r="AS31" s="3">
        <f>IF(AS$3=0,0,INDEX(Sheet1!RawDataCols,$C31,AS$5)*$R31)</f>
        <v>0</v>
      </c>
      <c r="AT31" s="3">
        <f>IF(AT$3=0,0,INDEX(Sheet1!RawDataCols,$C31,AT$5)*$R31)</f>
        <v>0</v>
      </c>
      <c r="AU31" s="3">
        <f>IF(AU$3=0,0,INDEX(Sheet1!RawDataCols,$C31,AU$5)*$R31)</f>
        <v>0</v>
      </c>
      <c r="AV31" s="3">
        <f>IF(AV$3=0,0,INDEX(Sheet1!RawDataCols,$C31,AV$5)*$R31)</f>
        <v>0</v>
      </c>
      <c r="AW31" s="3">
        <f>IF(AW$3=0,0,INDEX(Sheet1!RawDataCols,$C31,AW$5)*$R31)</f>
        <v>0</v>
      </c>
      <c r="AX31" s="3">
        <f>IF(AX$3=0,0,INDEX(Sheet1!RawDataCols,$C31,AX$5)*$R31)</f>
        <v>0</v>
      </c>
      <c r="AY31" s="3">
        <f>IF(AY$3=0,0,INDEX(Sheet1!RawDataCols,$C31,AY$5)*$R31)</f>
        <v>0</v>
      </c>
      <c r="AZ31" s="3">
        <f>IF(AZ$3=0,0,INDEX(Sheet1!RawDataCols,$C31,AZ$5)*$R31)</f>
        <v>0</v>
      </c>
      <c r="BA31" s="3">
        <f>IF(BA$3=0,0,INDEX(Sheet1!RawDataCols,$C31,BA$5)*$R31)</f>
        <v>0</v>
      </c>
      <c r="BB31" s="3">
        <f>IF(BB$3=0,0,INDEX(Sheet1!RawDataCols,$C31,BB$5)*$R31)</f>
        <v>0</v>
      </c>
      <c r="BC31" s="3">
        <f>IF(BC$3=0,0,INDEX(Sheet1!RawDataCols,$C31,BC$5)*$R31)</f>
        <v>0</v>
      </c>
      <c r="BD31" s="3">
        <f>IF(BD$3=0,0,INDEX(Sheet1!RawDataCols,$C31,BD$5)*$R31)</f>
        <v>0</v>
      </c>
      <c r="BE31" s="3">
        <f>IF(BE$3=0,0,INDEX(Sheet1!RawDataCols,$C31,BE$5)*$R31)</f>
        <v>0</v>
      </c>
      <c r="BF31" s="3">
        <f>IF(BF$3=0,0,INDEX(Sheet1!RawDataCols,$C31,BF$5)*$R31)</f>
        <v>0</v>
      </c>
      <c r="BG31" s="179">
        <f>IF(BG$3=0,0,INDEX(Sheet1!RawDataCols,$C31,BG$5)*$R31)</f>
        <v>0</v>
      </c>
      <c r="BH31" s="33">
        <f t="shared" si="7"/>
        <v>0</v>
      </c>
      <c r="BI31" s="33">
        <f t="shared" si="8"/>
        <v>0</v>
      </c>
      <c r="BJ31" s="33">
        <f t="shared" si="9"/>
        <v>0</v>
      </c>
      <c r="BK31" s="3">
        <f>IF(BK$3=0,0,INDEX(Sheet1!RawDataCols,$C31,BK$5)*$R31)</f>
        <v>0</v>
      </c>
      <c r="BL31" s="3">
        <f>IF(BL$3=0,0,INDEX(Sheet1!RawDataCols,$C31,BL$5)*$R31)</f>
        <v>0</v>
      </c>
      <c r="BM31" s="3">
        <f>IF(BM$3=0,0,INDEX(Sheet1!RawDataCols,$C31,BM$5)*$R31)</f>
        <v>0</v>
      </c>
      <c r="BN31" s="3">
        <f>IF(BN$3=0,0,INDEX(Sheet1!RawDataCols,$C31,BN$5)*$R31)</f>
        <v>6.5625</v>
      </c>
      <c r="BO31" s="3">
        <f>IF(BO$3=0,0,INDEX(Sheet1!RawDataCols,$C31,BO$5)*$R31)</f>
        <v>0</v>
      </c>
      <c r="BP31" s="3">
        <f>IF(BP$3=0,0,INDEX(Sheet1!RawDataCols,$C31,BP$5)*$R31)</f>
        <v>0</v>
      </c>
      <c r="BQ31" s="3">
        <f t="shared" si="10"/>
        <v>0</v>
      </c>
      <c r="BR31" s="3">
        <f t="shared" si="11"/>
        <v>0</v>
      </c>
      <c r="BS31" s="3">
        <f t="shared" si="12"/>
        <v>0</v>
      </c>
      <c r="BT31" s="3">
        <f t="shared" si="13"/>
        <v>0</v>
      </c>
      <c r="BU31" s="3" t="str">
        <f>INDEX(Sheet1!$BS$2:$BS$1000,MATCH($A31,Sheet1!$A$2:$A$1000,0))</f>
        <v>01</v>
      </c>
      <c r="BV31" s="3">
        <f>INDEX(Sheet1!$BT$2:$BT$1000,MATCH($A31,Sheet1!$A$2:$A$1000,0))</f>
        <v>0</v>
      </c>
    </row>
    <row r="32" spans="1:74" x14ac:dyDescent="0.2">
      <c r="A32" s="11" t="s">
        <v>500</v>
      </c>
      <c r="B32" s="3">
        <f>MATCH($A32,Sheet1!ACCOUNTNO,0)</f>
        <v>26</v>
      </c>
      <c r="C32" s="3">
        <f t="shared" si="4"/>
        <v>26</v>
      </c>
      <c r="D32" s="3" t="str">
        <f>IF(D$3=0,0,INDEX(Sheet1!RawDataCols,$C32,D$5))</f>
        <v>10140A06</v>
      </c>
      <c r="E32" s="3" t="str">
        <f>IF(E$3=0,0,INDEX(Sheet1!RawDataCols,$C32,E$5))</f>
        <v xml:space="preserve">10140          </v>
      </c>
      <c r="F32" s="3" t="str">
        <f>IF(F$3=0,0,INDEX(Sheet1!RawDataCols,$C32,F$5))</f>
        <v xml:space="preserve">A06            </v>
      </c>
      <c r="G32" s="3" t="str">
        <f>IF(G$3=0,0,INDEX(Sheet1!RawDataCols,$C32,G$5))</f>
        <v xml:space="preserve">               </v>
      </c>
      <c r="H32" s="3" t="str">
        <f>IF(H$3=0,0,INDEX(Sheet1!RawDataCols,$C32,H$5))</f>
        <v xml:space="preserve">               </v>
      </c>
      <c r="I32" s="3" t="str">
        <f>IF(I$3=0,0,INDEX(Sheet1!RawDataCols,$C32,I$5))</f>
        <v xml:space="preserve">               </v>
      </c>
      <c r="J32" s="3" t="str">
        <f>IF(J$3=0,0,INDEX(Sheet1!RawDataCols,$C32,J$5))</f>
        <v xml:space="preserve">               </v>
      </c>
      <c r="K32" s="3" t="str">
        <f>IF(K$3=0,0,INDEX(Sheet1!RawDataCols,$C32,K$5))</f>
        <v xml:space="preserve">               </v>
      </c>
      <c r="L32" s="3" t="str">
        <f>IF(L$3=0,0,INDEX(Sheet1!RawDataCols,$C32,L$5))</f>
        <v xml:space="preserve">               </v>
      </c>
      <c r="M32" s="3" t="str">
        <f>IF(M$3=0,0,INDEX(Sheet1!RawDataCols,$C32,M$5))</f>
        <v xml:space="preserve">F007  </v>
      </c>
      <c r="N32" s="3" t="str">
        <f>IF(N$3=0,0,INDEX(Sheet1!RawDataCols,$C32,N$5))</f>
        <v>Outgoings Recoveries-31 Franklin St</v>
      </c>
      <c r="O32" s="3">
        <f>INDEX(Sheet1!RawDataCols,$C32,O$5)</f>
        <v>8</v>
      </c>
      <c r="P32" s="3" t="str">
        <f>INDEX(Sheet1!RawDataCols,$C32,P$5)</f>
        <v>Revenue</v>
      </c>
      <c r="Q32" s="3" t="str">
        <f>IF(Q$3=0,0,INDEX(Sheet1!RawDataCols,$C32,Q$5))</f>
        <v>I</v>
      </c>
      <c r="R32" s="3">
        <f t="shared" si="5"/>
        <v>-1</v>
      </c>
      <c r="S32" s="3">
        <f t="shared" si="6"/>
        <v>1</v>
      </c>
      <c r="T32" s="3">
        <f>IF(T$3=0,0,INDEX(Sheet1!RawDataCols,$C32,T$5)*$R32)</f>
        <v>0</v>
      </c>
      <c r="U32" s="3">
        <f>IF(U$3=0,0,INDEX(Sheet1!RawDataCols,$C32,U$5)*$R32)</f>
        <v>2258.5100000000002</v>
      </c>
      <c r="V32" s="3">
        <f>IF(V$3=0,0,INDEX(Sheet1!RawDataCols,$C32,V$5)*$R32)</f>
        <v>3013.8</v>
      </c>
      <c r="W32" s="3">
        <f>IF(W$3=0,0,INDEX(Sheet1!RawDataCols,$C32,W$5)*$R32)</f>
        <v>2839.28</v>
      </c>
      <c r="X32" s="3">
        <f>IF(X$3=0,0,INDEX(Sheet1!RawDataCols,$C32,X$5)*$R32)</f>
        <v>1794.99</v>
      </c>
      <c r="Y32" s="3">
        <f>IF(Y$3=0,0,INDEX(Sheet1!RawDataCols,$C32,Y$5)*$R32)</f>
        <v>3013.8</v>
      </c>
      <c r="Z32" s="3">
        <f>IF(Z$3=0,0,INDEX(Sheet1!RawDataCols,$C32,Z$5)*$R32)</f>
        <v>2839.28</v>
      </c>
      <c r="AA32" s="3">
        <f>IF(AA$3=0,0,INDEX(Sheet1!RawDataCols,$C32,AA$5)*$R32)</f>
        <v>1989.03</v>
      </c>
      <c r="AB32" s="3">
        <f>IF(AB$3=0,0,INDEX(Sheet1!RawDataCols,$C32,AB$5)*$R32)</f>
        <v>3013.8</v>
      </c>
      <c r="AC32" s="3">
        <f>IF(AC$3=0,0,INDEX(Sheet1!RawDataCols,$C32,AC$5)*$R32)</f>
        <v>2902.01</v>
      </c>
      <c r="AD32" s="3">
        <f>IF(AD$3=0,0,INDEX(Sheet1!RawDataCols,$C32,AD$5)*$R32)</f>
        <v>1519.74</v>
      </c>
      <c r="AE32" s="3">
        <f>IF(AE$3=0,0,INDEX(Sheet1!RawDataCols,$C32,AE$5)*$R32)</f>
        <v>3013.8</v>
      </c>
      <c r="AF32" s="3">
        <f>IF(AF$3=0,0,INDEX(Sheet1!RawDataCols,$C32,AF$5)*$R32)</f>
        <v>2839.28</v>
      </c>
      <c r="AG32" s="3">
        <f>IF(AG$3=0,0,INDEX(Sheet1!RawDataCols,$C32,AG$5)*$R32)</f>
        <v>-169.8</v>
      </c>
      <c r="AH32" s="3">
        <f>IF(AH$3=0,0,INDEX(Sheet1!RawDataCols,$C32,AH$5)*$R32)</f>
        <v>3013.8</v>
      </c>
      <c r="AI32" s="3">
        <f>IF(AI$3=0,0,INDEX(Sheet1!RawDataCols,$C32,AI$5)*$R32)</f>
        <v>3050.46</v>
      </c>
      <c r="AJ32" s="3">
        <f>IF(AJ$3=0,0,INDEX(Sheet1!RawDataCols,$C32,AJ$5)*$R32)</f>
        <v>674.97</v>
      </c>
      <c r="AK32" s="3">
        <f>IF(AK$3=0,0,INDEX(Sheet1!RawDataCols,$C32,AK$5)*$R32)</f>
        <v>3013.8</v>
      </c>
      <c r="AL32" s="3">
        <f>IF(AL$3=0,0,INDEX(Sheet1!RawDataCols,$C32,AL$5)*$R32)</f>
        <v>1933.24</v>
      </c>
      <c r="AM32" s="3">
        <f>IF(AM$3=0,0,INDEX(Sheet1!RawDataCols,$C32,AM$5)*$R32)</f>
        <v>981.04</v>
      </c>
      <c r="AN32" s="3">
        <f>IF(AN$3=0,0,INDEX(Sheet1!RawDataCols,$C32,AN$5)*$R32)</f>
        <v>981.04</v>
      </c>
      <c r="AO32" s="3">
        <f>IF(AO$3=0,0,INDEX(Sheet1!RawDataCols,$C32,AO$5)*$R32)</f>
        <v>2445.2800000000002</v>
      </c>
      <c r="AP32" s="3">
        <f>IF(AP$3=0,0,INDEX(Sheet1!RawDataCols,$C32,AP$5)*$R32)</f>
        <v>2367.4299999999998</v>
      </c>
      <c r="AQ32" s="3">
        <f>IF(AQ$3=0,0,INDEX(Sheet1!RawDataCols,$C32,AQ$5)*$R32)</f>
        <v>2322.6799999999998</v>
      </c>
      <c r="AR32" s="3">
        <f>IF(AR$3=0,0,INDEX(Sheet1!RawDataCols,$C32,AR$5)*$R32)</f>
        <v>2301.34</v>
      </c>
      <c r="AS32" s="3">
        <f>IF(AS$3=0,0,INDEX(Sheet1!RawDataCols,$C32,AS$5)*$R32)</f>
        <v>1923.62</v>
      </c>
      <c r="AT32" s="3">
        <f>IF(AT$3=0,0,INDEX(Sheet1!RawDataCols,$C32,AT$5)*$R32)</f>
        <v>2322.6799999999998</v>
      </c>
      <c r="AU32" s="3">
        <f>IF(AU$3=0,0,INDEX(Sheet1!RawDataCols,$C32,AU$5)*$R32)</f>
        <v>2776.05</v>
      </c>
      <c r="AV32" s="3">
        <f>IF(AV$3=0,0,INDEX(Sheet1!RawDataCols,$C32,AV$5)*$R32)</f>
        <v>1646.19</v>
      </c>
      <c r="AW32" s="3">
        <f>IF(AW$3=0,0,INDEX(Sheet1!RawDataCols,$C32,AW$5)*$R32)</f>
        <v>2322.6799999999998</v>
      </c>
      <c r="AX32" s="3">
        <f>IF(AX$3=0,0,INDEX(Sheet1!RawDataCols,$C32,AX$5)*$R32)</f>
        <v>2738.47</v>
      </c>
      <c r="AY32" s="3">
        <f>IF(AY$3=0,0,INDEX(Sheet1!RawDataCols,$C32,AY$5)*$R32)</f>
        <v>1676.31</v>
      </c>
      <c r="AZ32" s="3">
        <f>IF(AZ$3=0,0,INDEX(Sheet1!RawDataCols,$C32,AZ$5)*$R32)</f>
        <v>3013.8</v>
      </c>
      <c r="BA32" s="3">
        <f>IF(BA$3=0,0,INDEX(Sheet1!RawDataCols,$C32,BA$5)*$R32)</f>
        <v>2486.7399999999998</v>
      </c>
      <c r="BB32" s="3">
        <f>IF(BB$3=0,0,INDEX(Sheet1!RawDataCols,$C32,BB$5)*$R32)</f>
        <v>1825.53</v>
      </c>
      <c r="BC32" s="3">
        <f>IF(BC$3=0,0,INDEX(Sheet1!RawDataCols,$C32,BC$5)*$R32)</f>
        <v>3013.8</v>
      </c>
      <c r="BD32" s="3">
        <f>IF(BD$3=0,0,INDEX(Sheet1!RawDataCols,$C32,BD$5)*$R32)</f>
        <v>2874.42</v>
      </c>
      <c r="BE32" s="3">
        <f>IF(BE$3=0,0,INDEX(Sheet1!RawDataCols,$C32,BE$5)*$R32)</f>
        <v>1825.53</v>
      </c>
      <c r="BF32" s="3">
        <f>IF(BF$3=0,0,INDEX(Sheet1!RawDataCols,$C32,BF$5)*$R32)</f>
        <v>3013.8</v>
      </c>
      <c r="BG32" s="179">
        <f>IF(BG$3=0,0,INDEX(Sheet1!RawDataCols,$C32,BG$5)*$R32)</f>
        <v>2874.42</v>
      </c>
      <c r="BH32" s="33">
        <f t="shared" si="7"/>
        <v>18487.559999999998</v>
      </c>
      <c r="BI32" s="33">
        <f t="shared" si="8"/>
        <v>32059.48</v>
      </c>
      <c r="BJ32" s="33">
        <f t="shared" si="9"/>
        <v>32025.85</v>
      </c>
      <c r="BK32" s="3">
        <f>IF(BK$3=0,0,INDEX(Sheet1!RawDataCols,$C32,BK$5)*$R32)</f>
        <v>2003.7175</v>
      </c>
      <c r="BL32" s="3">
        <f>IF(BL$3=0,0,INDEX(Sheet1!RawDataCols,$C32,BL$5)*$R32)</f>
        <v>2089.9518750000002</v>
      </c>
      <c r="BM32" s="3">
        <f>IF(BM$3=0,0,INDEX(Sheet1!RawDataCols,$C32,BM$5)*$R32)</f>
        <v>2129.46</v>
      </c>
      <c r="BN32" s="3">
        <f>IF(BN$3=0,0,INDEX(Sheet1!RawDataCols,$C32,BN$5)*$R32)</f>
        <v>1686.1856250000001</v>
      </c>
      <c r="BO32" s="3">
        <f>IF(BO$3=0,0,INDEX(Sheet1!RawDataCols,$C32,BO$5)*$R32)</f>
        <v>2256.2106250000002</v>
      </c>
      <c r="BP32" s="3">
        <f>IF(BP$3=0,0,INDEX(Sheet1!RawDataCols,$C32,BP$5)*$R32)</f>
        <v>17035.68</v>
      </c>
      <c r="BQ32" s="3">
        <f t="shared" si="10"/>
        <v>6042.53</v>
      </c>
      <c r="BR32" s="3">
        <f t="shared" si="11"/>
        <v>2024.91</v>
      </c>
      <c r="BS32" s="3">
        <f t="shared" si="12"/>
        <v>5272.09</v>
      </c>
      <c r="BT32" s="3">
        <f t="shared" si="13"/>
        <v>10420.119999999999</v>
      </c>
      <c r="BU32" s="3" t="str">
        <f>INDEX(Sheet1!$BS$2:$BS$1000,MATCH($A32,Sheet1!$A$2:$A$1000,0))</f>
        <v>01</v>
      </c>
      <c r="BV32" s="3">
        <f>INDEX(Sheet1!$BT$2:$BT$1000,MATCH($A32,Sheet1!$A$2:$A$1000,0))</f>
        <v>-10420.120000000001</v>
      </c>
    </row>
    <row r="33" spans="1:74" x14ac:dyDescent="0.2">
      <c r="A33" s="11" t="s">
        <v>501</v>
      </c>
      <c r="B33" s="3">
        <f>MATCH($A33,Sheet1!ACCOUNTNO,0)</f>
        <v>27</v>
      </c>
      <c r="C33" s="3">
        <f t="shared" si="4"/>
        <v>27</v>
      </c>
      <c r="D33" s="3" t="str">
        <f>IF(D$3=0,0,INDEX(Sheet1!RawDataCols,$C33,D$5))</f>
        <v>10140A07</v>
      </c>
      <c r="E33" s="3" t="str">
        <f>IF(E$3=0,0,INDEX(Sheet1!RawDataCols,$C33,E$5))</f>
        <v xml:space="preserve">10140          </v>
      </c>
      <c r="F33" s="3" t="str">
        <f>IF(F$3=0,0,INDEX(Sheet1!RawDataCols,$C33,F$5))</f>
        <v xml:space="preserve">A07            </v>
      </c>
      <c r="G33" s="3" t="str">
        <f>IF(G$3=0,0,INDEX(Sheet1!RawDataCols,$C33,G$5))</f>
        <v xml:space="preserve">               </v>
      </c>
      <c r="H33" s="3" t="str">
        <f>IF(H$3=0,0,INDEX(Sheet1!RawDataCols,$C33,H$5))</f>
        <v xml:space="preserve">               </v>
      </c>
      <c r="I33" s="3" t="str">
        <f>IF(I$3=0,0,INDEX(Sheet1!RawDataCols,$C33,I$5))</f>
        <v xml:space="preserve">               </v>
      </c>
      <c r="J33" s="3" t="str">
        <f>IF(J$3=0,0,INDEX(Sheet1!RawDataCols,$C33,J$5))</f>
        <v xml:space="preserve">               </v>
      </c>
      <c r="K33" s="3" t="str">
        <f>IF(K$3=0,0,INDEX(Sheet1!RawDataCols,$C33,K$5))</f>
        <v xml:space="preserve">               </v>
      </c>
      <c r="L33" s="3" t="str">
        <f>IF(L$3=0,0,INDEX(Sheet1!RawDataCols,$C33,L$5))</f>
        <v xml:space="preserve">               </v>
      </c>
      <c r="M33" s="3" t="str">
        <f>IF(M$3=0,0,INDEX(Sheet1!RawDataCols,$C33,M$5))</f>
        <v xml:space="preserve">F007  </v>
      </c>
      <c r="N33" s="3" t="str">
        <f>IF(N$3=0,0,INDEX(Sheet1!RawDataCols,$C33,N$5))</f>
        <v>Outgoings Recoveries-25 Franklin St</v>
      </c>
      <c r="O33" s="3">
        <f>INDEX(Sheet1!RawDataCols,$C33,O$5)</f>
        <v>8</v>
      </c>
      <c r="P33" s="3" t="str">
        <f>INDEX(Sheet1!RawDataCols,$C33,P$5)</f>
        <v>Revenue</v>
      </c>
      <c r="Q33" s="3" t="str">
        <f>IF(Q$3=0,0,INDEX(Sheet1!RawDataCols,$C33,Q$5))</f>
        <v>I</v>
      </c>
      <c r="R33" s="3">
        <f t="shared" si="5"/>
        <v>-1</v>
      </c>
      <c r="S33" s="3">
        <f t="shared" si="6"/>
        <v>1</v>
      </c>
      <c r="T33" s="3">
        <f>IF(T$3=0,0,INDEX(Sheet1!RawDataCols,$C33,T$5)*$R33)</f>
        <v>0</v>
      </c>
      <c r="U33" s="3">
        <f>IF(U$3=0,0,INDEX(Sheet1!RawDataCols,$C33,U$5)*$R33)</f>
        <v>14708.43</v>
      </c>
      <c r="V33" s="3">
        <f>IF(V$3=0,0,INDEX(Sheet1!RawDataCols,$C33,V$5)*$R33)</f>
        <v>18521.060000000001</v>
      </c>
      <c r="W33" s="3">
        <f>IF(W$3=0,0,INDEX(Sheet1!RawDataCols,$C33,W$5)*$R33)</f>
        <v>12675.11</v>
      </c>
      <c r="X33" s="3">
        <f>IF(X$3=0,0,INDEX(Sheet1!RawDataCols,$C33,X$5)*$R33)</f>
        <v>12652.31</v>
      </c>
      <c r="Y33" s="3">
        <f>IF(Y$3=0,0,INDEX(Sheet1!RawDataCols,$C33,Y$5)*$R33)</f>
        <v>12766.23</v>
      </c>
      <c r="Z33" s="3">
        <f>IF(Z$3=0,0,INDEX(Sheet1!RawDataCols,$C33,Z$5)*$R33)</f>
        <v>12675.11</v>
      </c>
      <c r="AA33" s="3">
        <f>IF(AA$3=0,0,INDEX(Sheet1!RawDataCols,$C33,AA$5)*$R33)</f>
        <v>13526.31</v>
      </c>
      <c r="AB33" s="3">
        <f>IF(AB$3=0,0,INDEX(Sheet1!RawDataCols,$C33,AB$5)*$R33)</f>
        <v>12766.23</v>
      </c>
      <c r="AC33" s="3">
        <f>IF(AC$3=0,0,INDEX(Sheet1!RawDataCols,$C33,AC$5)*$R33)</f>
        <v>16078.19</v>
      </c>
      <c r="AD33" s="3">
        <f>IF(AD$3=0,0,INDEX(Sheet1!RawDataCols,$C33,AD$5)*$R33)</f>
        <v>12861.91</v>
      </c>
      <c r="AE33" s="3">
        <f>IF(AE$3=0,0,INDEX(Sheet1!RawDataCols,$C33,AE$5)*$R33)</f>
        <v>12766.23</v>
      </c>
      <c r="AF33" s="3">
        <f>IF(AF$3=0,0,INDEX(Sheet1!RawDataCols,$C33,AF$5)*$R33)</f>
        <v>16078.19</v>
      </c>
      <c r="AG33" s="3">
        <f>IF(AG$3=0,0,INDEX(Sheet1!RawDataCols,$C33,AG$5)*$R33)</f>
        <v>4888.5600000000004</v>
      </c>
      <c r="AH33" s="3">
        <f>IF(AH$3=0,0,INDEX(Sheet1!RawDataCols,$C33,AH$5)*$R33)</f>
        <v>12766.23</v>
      </c>
      <c r="AI33" s="3">
        <f>IF(AI$3=0,0,INDEX(Sheet1!RawDataCols,$C33,AI$5)*$R33)</f>
        <v>16306.63</v>
      </c>
      <c r="AJ33" s="3">
        <f>IF(AJ$3=0,0,INDEX(Sheet1!RawDataCols,$C33,AJ$5)*$R33)</f>
        <v>9614.94</v>
      </c>
      <c r="AK33" s="3">
        <f>IF(AK$3=0,0,INDEX(Sheet1!RawDataCols,$C33,AK$5)*$R33)</f>
        <v>12766.23</v>
      </c>
      <c r="AL33" s="3">
        <f>IF(AL$3=0,0,INDEX(Sheet1!RawDataCols,$C33,AL$5)*$R33)</f>
        <v>14556.95</v>
      </c>
      <c r="AM33" s="3">
        <f>IF(AM$3=0,0,INDEX(Sheet1!RawDataCols,$C33,AM$5)*$R33)</f>
        <v>11364.73</v>
      </c>
      <c r="AN33" s="3">
        <f>IF(AN$3=0,0,INDEX(Sheet1!RawDataCols,$C33,AN$5)*$R33)</f>
        <v>11364.73</v>
      </c>
      <c r="AO33" s="3">
        <f>IF(AO$3=0,0,INDEX(Sheet1!RawDataCols,$C33,AO$5)*$R33)</f>
        <v>15781.1</v>
      </c>
      <c r="AP33" s="3">
        <f>IF(AP$3=0,0,INDEX(Sheet1!RawDataCols,$C33,AP$5)*$R33)</f>
        <v>13336.27</v>
      </c>
      <c r="AQ33" s="3">
        <f>IF(AQ$3=0,0,INDEX(Sheet1!RawDataCols,$C33,AQ$5)*$R33)</f>
        <v>16495.43</v>
      </c>
      <c r="AR33" s="3">
        <f>IF(AR$3=0,0,INDEX(Sheet1!RawDataCols,$C33,AR$5)*$R33)</f>
        <v>17293.53</v>
      </c>
      <c r="AS33" s="3">
        <f>IF(AS$3=0,0,INDEX(Sheet1!RawDataCols,$C33,AS$5)*$R33)</f>
        <v>11243.25</v>
      </c>
      <c r="AT33" s="3">
        <f>IF(AT$3=0,0,INDEX(Sheet1!RawDataCols,$C33,AT$5)*$R33)</f>
        <v>17552.13</v>
      </c>
      <c r="AU33" s="3">
        <f>IF(AU$3=0,0,INDEX(Sheet1!RawDataCols,$C33,AU$5)*$R33)</f>
        <v>17050.03</v>
      </c>
      <c r="AV33" s="3">
        <f>IF(AV$3=0,0,INDEX(Sheet1!RawDataCols,$C33,AV$5)*$R33)</f>
        <v>13165.53</v>
      </c>
      <c r="AW33" s="3">
        <f>IF(AW$3=0,0,INDEX(Sheet1!RawDataCols,$C33,AW$5)*$R33)</f>
        <v>18521.060000000001</v>
      </c>
      <c r="AX33" s="3">
        <f>IF(AX$3=0,0,INDEX(Sheet1!RawDataCols,$C33,AX$5)*$R33)</f>
        <v>13532.21</v>
      </c>
      <c r="AY33" s="3">
        <f>IF(AY$3=0,0,INDEX(Sheet1!RawDataCols,$C33,AY$5)*$R33)</f>
        <v>13272.52</v>
      </c>
      <c r="AZ33" s="3">
        <f>IF(AZ$3=0,0,INDEX(Sheet1!RawDataCols,$C33,AZ$5)*$R33)</f>
        <v>18521.060000000001</v>
      </c>
      <c r="BA33" s="3">
        <f>IF(BA$3=0,0,INDEX(Sheet1!RawDataCols,$C33,BA$5)*$R33)</f>
        <v>10795.7</v>
      </c>
      <c r="BB33" s="3">
        <f>IF(BB$3=0,0,INDEX(Sheet1!RawDataCols,$C33,BB$5)*$R33)</f>
        <v>13816.12</v>
      </c>
      <c r="BC33" s="3">
        <f>IF(BC$3=0,0,INDEX(Sheet1!RawDataCols,$C33,BC$5)*$R33)</f>
        <v>18521.060000000001</v>
      </c>
      <c r="BD33" s="3">
        <f>IF(BD$3=0,0,INDEX(Sheet1!RawDataCols,$C33,BD$5)*$R33)</f>
        <v>14220.25</v>
      </c>
      <c r="BE33" s="3">
        <f>IF(BE$3=0,0,INDEX(Sheet1!RawDataCols,$C33,BE$5)*$R33)</f>
        <v>13816.12</v>
      </c>
      <c r="BF33" s="3">
        <f>IF(BF$3=0,0,INDEX(Sheet1!RawDataCols,$C33,BF$5)*$R33)</f>
        <v>18521.060000000001</v>
      </c>
      <c r="BG33" s="179">
        <f>IF(BG$3=0,0,INDEX(Sheet1!RawDataCols,$C33,BG$5)*$R33)</f>
        <v>14220.25</v>
      </c>
      <c r="BH33" s="33">
        <f t="shared" si="7"/>
        <v>144450.88</v>
      </c>
      <c r="BI33" s="33">
        <f t="shared" si="8"/>
        <v>183327.68</v>
      </c>
      <c r="BJ33" s="33">
        <f t="shared" si="9"/>
        <v>177043.00000000003</v>
      </c>
      <c r="BK33" s="3">
        <f>IF(BK$3=0,0,INDEX(Sheet1!RawDataCols,$C33,BK$5)*$R33)</f>
        <v>11457.98</v>
      </c>
      <c r="BL33" s="3">
        <f>IF(BL$3=0,0,INDEX(Sheet1!RawDataCols,$C33,BL$5)*$R33)</f>
        <v>8801.9493750000001</v>
      </c>
      <c r="BM33" s="3">
        <f>IF(BM$3=0,0,INDEX(Sheet1!RawDataCols,$C33,BM$5)*$R33)</f>
        <v>7884.0643749999999</v>
      </c>
      <c r="BN33" s="3">
        <f>IF(BN$3=0,0,INDEX(Sheet1!RawDataCols,$C33,BN$5)*$R33)</f>
        <v>9016.4287499999991</v>
      </c>
      <c r="BO33" s="3">
        <f>IF(BO$3=0,0,INDEX(Sheet1!RawDataCols,$C33,BO$5)*$R33)</f>
        <v>9442.6493750000009</v>
      </c>
      <c r="BP33" s="3">
        <f>IF(BP$3=0,0,INDEX(Sheet1!RawDataCols,$C33,BP$5)*$R33)</f>
        <v>52461.01</v>
      </c>
      <c r="BQ33" s="3">
        <f t="shared" si="10"/>
        <v>40887.049999999996</v>
      </c>
      <c r="BR33" s="3">
        <f t="shared" si="11"/>
        <v>27365.410000000003</v>
      </c>
      <c r="BS33" s="3">
        <f t="shared" si="12"/>
        <v>35944.25</v>
      </c>
      <c r="BT33" s="3">
        <f t="shared" si="13"/>
        <v>76198.420000000013</v>
      </c>
      <c r="BU33" s="3" t="str">
        <f>INDEX(Sheet1!$BS$2:$BS$1000,MATCH($A33,Sheet1!$A$2:$A$1000,0))</f>
        <v>01</v>
      </c>
      <c r="BV33" s="3">
        <f>INDEX(Sheet1!$BT$2:$BT$1000,MATCH($A33,Sheet1!$A$2:$A$1000,0))</f>
        <v>-76198.42</v>
      </c>
    </row>
    <row r="34" spans="1:74" x14ac:dyDescent="0.2">
      <c r="A34" s="11" t="s">
        <v>502</v>
      </c>
      <c r="B34" s="3">
        <f>MATCH($A34,Sheet1!ACCOUNTNO,0)</f>
        <v>29</v>
      </c>
      <c r="C34" s="3">
        <f t="shared" si="4"/>
        <v>29</v>
      </c>
      <c r="D34" s="3" t="str">
        <f>IF(D$3=0,0,INDEX(Sheet1!RawDataCols,$C34,D$5))</f>
        <v>10140A09</v>
      </c>
      <c r="E34" s="3" t="str">
        <f>IF(E$3=0,0,INDEX(Sheet1!RawDataCols,$C34,E$5))</f>
        <v xml:space="preserve">10140          </v>
      </c>
      <c r="F34" s="3" t="str">
        <f>IF(F$3=0,0,INDEX(Sheet1!RawDataCols,$C34,F$5))</f>
        <v xml:space="preserve">A09            </v>
      </c>
      <c r="G34" s="3" t="str">
        <f>IF(G$3=0,0,INDEX(Sheet1!RawDataCols,$C34,G$5))</f>
        <v xml:space="preserve">               </v>
      </c>
      <c r="H34" s="3" t="str">
        <f>IF(H$3=0,0,INDEX(Sheet1!RawDataCols,$C34,H$5))</f>
        <v xml:space="preserve">               </v>
      </c>
      <c r="I34" s="3" t="str">
        <f>IF(I$3=0,0,INDEX(Sheet1!RawDataCols,$C34,I$5))</f>
        <v xml:space="preserve">               </v>
      </c>
      <c r="J34" s="3" t="str">
        <f>IF(J$3=0,0,INDEX(Sheet1!RawDataCols,$C34,J$5))</f>
        <v xml:space="preserve">               </v>
      </c>
      <c r="K34" s="3" t="str">
        <f>IF(K$3=0,0,INDEX(Sheet1!RawDataCols,$C34,K$5))</f>
        <v xml:space="preserve">               </v>
      </c>
      <c r="L34" s="3" t="str">
        <f>IF(L$3=0,0,INDEX(Sheet1!RawDataCols,$C34,L$5))</f>
        <v xml:space="preserve">               </v>
      </c>
      <c r="M34" s="3" t="str">
        <f>IF(M$3=0,0,INDEX(Sheet1!RawDataCols,$C34,M$5))</f>
        <v xml:space="preserve">F007  </v>
      </c>
      <c r="N34" s="3" t="str">
        <f>IF(N$3=0,0,INDEX(Sheet1!RawDataCols,$C34,N$5))</f>
        <v>Outgoings Recoveries-11 Franklin St</v>
      </c>
      <c r="O34" s="3">
        <f>INDEX(Sheet1!RawDataCols,$C34,O$5)</f>
        <v>8</v>
      </c>
      <c r="P34" s="3" t="str">
        <f>INDEX(Sheet1!RawDataCols,$C34,P$5)</f>
        <v>Revenue</v>
      </c>
      <c r="Q34" s="3" t="str">
        <f>IF(Q$3=0,0,INDEX(Sheet1!RawDataCols,$C34,Q$5))</f>
        <v>I</v>
      </c>
      <c r="R34" s="3">
        <f t="shared" si="5"/>
        <v>-1</v>
      </c>
      <c r="S34" s="3">
        <f t="shared" si="6"/>
        <v>1</v>
      </c>
      <c r="T34" s="3">
        <f>IF(T$3=0,0,INDEX(Sheet1!RawDataCols,$C34,T$5)*$R34)</f>
        <v>0</v>
      </c>
      <c r="U34" s="3">
        <f>IF(U$3=0,0,INDEX(Sheet1!RawDataCols,$C34,U$5)*$R34)</f>
        <v>0</v>
      </c>
      <c r="V34" s="3">
        <f>IF(V$3=0,0,INDEX(Sheet1!RawDataCols,$C34,V$5)*$R34)</f>
        <v>317.13</v>
      </c>
      <c r="W34" s="3">
        <f>IF(W$3=0,0,INDEX(Sheet1!RawDataCols,$C34,W$5)*$R34)</f>
        <v>0</v>
      </c>
      <c r="X34" s="3">
        <f>IF(X$3=0,0,INDEX(Sheet1!RawDataCols,$C34,X$5)*$R34)</f>
        <v>0</v>
      </c>
      <c r="Y34" s="3">
        <f>IF(Y$3=0,0,INDEX(Sheet1!RawDataCols,$C34,Y$5)*$R34)</f>
        <v>317.13</v>
      </c>
      <c r="Z34" s="3">
        <f>IF(Z$3=0,0,INDEX(Sheet1!RawDataCols,$C34,Z$5)*$R34)</f>
        <v>405.9</v>
      </c>
      <c r="AA34" s="3">
        <f>IF(AA$3=0,0,INDEX(Sheet1!RawDataCols,$C34,AA$5)*$R34)</f>
        <v>0</v>
      </c>
      <c r="AB34" s="3">
        <f>IF(AB$3=0,0,INDEX(Sheet1!RawDataCols,$C34,AB$5)*$R34)</f>
        <v>317.13</v>
      </c>
      <c r="AC34" s="3">
        <f>IF(AC$3=0,0,INDEX(Sheet1!RawDataCols,$C34,AC$5)*$R34)</f>
        <v>0</v>
      </c>
      <c r="AD34" s="3">
        <f>IF(AD$3=0,0,INDEX(Sheet1!RawDataCols,$C34,AD$5)*$R34)</f>
        <v>0</v>
      </c>
      <c r="AE34" s="3">
        <f>IF(AE$3=0,0,INDEX(Sheet1!RawDataCols,$C34,AE$5)*$R34)</f>
        <v>317.13</v>
      </c>
      <c r="AF34" s="3">
        <f>IF(AF$3=0,0,INDEX(Sheet1!RawDataCols,$C34,AF$5)*$R34)</f>
        <v>0</v>
      </c>
      <c r="AG34" s="3">
        <f>IF(AG$3=0,0,INDEX(Sheet1!RawDataCols,$C34,AG$5)*$R34)</f>
        <v>2814.14</v>
      </c>
      <c r="AH34" s="3">
        <f>IF(AH$3=0,0,INDEX(Sheet1!RawDataCols,$C34,AH$5)*$R34)</f>
        <v>317.13</v>
      </c>
      <c r="AI34" s="3">
        <f>IF(AI$3=0,0,INDEX(Sheet1!RawDataCols,$C34,AI$5)*$R34)</f>
        <v>405.09</v>
      </c>
      <c r="AJ34" s="3">
        <f>IF(AJ$3=0,0,INDEX(Sheet1!RawDataCols,$C34,AJ$5)*$R34)</f>
        <v>405.09</v>
      </c>
      <c r="AK34" s="3">
        <f>IF(AK$3=0,0,INDEX(Sheet1!RawDataCols,$C34,AK$5)*$R34)</f>
        <v>317.13</v>
      </c>
      <c r="AL34" s="3">
        <f>IF(AL$3=0,0,INDEX(Sheet1!RawDataCols,$C34,AL$5)*$R34)</f>
        <v>0</v>
      </c>
      <c r="AM34" s="3">
        <f>IF(AM$3=0,0,INDEX(Sheet1!RawDataCols,$C34,AM$5)*$R34)</f>
        <v>0</v>
      </c>
      <c r="AN34" s="3">
        <f>IF(AN$3=0,0,INDEX(Sheet1!RawDataCols,$C34,AN$5)*$R34)</f>
        <v>0</v>
      </c>
      <c r="AO34" s="3">
        <f>IF(AO$3=0,0,INDEX(Sheet1!RawDataCols,$C34,AO$5)*$R34)</f>
        <v>0</v>
      </c>
      <c r="AP34" s="3">
        <f>IF(AP$3=0,0,INDEX(Sheet1!RawDataCols,$C34,AP$5)*$R34)</f>
        <v>405.09</v>
      </c>
      <c r="AQ34" s="3">
        <f>IF(AQ$3=0,0,INDEX(Sheet1!RawDataCols,$C34,AQ$5)*$R34)</f>
        <v>317.13</v>
      </c>
      <c r="AR34" s="3">
        <f>IF(AR$3=0,0,INDEX(Sheet1!RawDataCols,$C34,AR$5)*$R34)</f>
        <v>0</v>
      </c>
      <c r="AS34" s="3">
        <f>IF(AS$3=0,0,INDEX(Sheet1!RawDataCols,$C34,AS$5)*$R34)</f>
        <v>0</v>
      </c>
      <c r="AT34" s="3">
        <f>IF(AT$3=0,0,INDEX(Sheet1!RawDataCols,$C34,AT$5)*$R34)</f>
        <v>317.13</v>
      </c>
      <c r="AU34" s="3">
        <f>IF(AU$3=0,0,INDEX(Sheet1!RawDataCols,$C34,AU$5)*$R34)</f>
        <v>0</v>
      </c>
      <c r="AV34" s="3">
        <f>IF(AV$3=0,0,INDEX(Sheet1!RawDataCols,$C34,AV$5)*$R34)</f>
        <v>0</v>
      </c>
      <c r="AW34" s="3">
        <f>IF(AW$3=0,0,INDEX(Sheet1!RawDataCols,$C34,AW$5)*$R34)</f>
        <v>317.13</v>
      </c>
      <c r="AX34" s="3">
        <f>IF(AX$3=0,0,INDEX(Sheet1!RawDataCols,$C34,AX$5)*$R34)</f>
        <v>0</v>
      </c>
      <c r="AY34" s="3">
        <f>IF(AY$3=0,0,INDEX(Sheet1!RawDataCols,$C34,AY$5)*$R34)</f>
        <v>0</v>
      </c>
      <c r="AZ34" s="3">
        <f>IF(AZ$3=0,0,INDEX(Sheet1!RawDataCols,$C34,AZ$5)*$R34)</f>
        <v>317.13</v>
      </c>
      <c r="BA34" s="3">
        <f>IF(BA$3=0,0,INDEX(Sheet1!RawDataCols,$C34,BA$5)*$R34)</f>
        <v>405.09</v>
      </c>
      <c r="BB34" s="3">
        <f>IF(BB$3=0,0,INDEX(Sheet1!RawDataCols,$C34,BB$5)*$R34)</f>
        <v>0</v>
      </c>
      <c r="BC34" s="3">
        <f>IF(BC$3=0,0,INDEX(Sheet1!RawDataCols,$C34,BC$5)*$R34)</f>
        <v>317.13</v>
      </c>
      <c r="BD34" s="3">
        <f>IF(BD$3=0,0,INDEX(Sheet1!RawDataCols,$C34,BD$5)*$R34)</f>
        <v>0</v>
      </c>
      <c r="BE34" s="3">
        <f>IF(BE$3=0,0,INDEX(Sheet1!RawDataCols,$C34,BE$5)*$R34)</f>
        <v>0</v>
      </c>
      <c r="BF34" s="3">
        <f>IF(BF$3=0,0,INDEX(Sheet1!RawDataCols,$C34,BF$5)*$R34)</f>
        <v>317.13</v>
      </c>
      <c r="BG34" s="179">
        <f>IF(BG$3=0,0,INDEX(Sheet1!RawDataCols,$C34,BG$5)*$R34)</f>
        <v>0</v>
      </c>
      <c r="BH34" s="33">
        <f t="shared" si="7"/>
        <v>3624.32</v>
      </c>
      <c r="BI34" s="33">
        <f t="shared" si="8"/>
        <v>3488.4300000000007</v>
      </c>
      <c r="BJ34" s="33">
        <f t="shared" si="9"/>
        <v>1216.08</v>
      </c>
      <c r="BK34" s="3">
        <f>IF(BK$3=0,0,INDEX(Sheet1!RawDataCols,$C34,BK$5)*$R34)</f>
        <v>218.02687499999999</v>
      </c>
      <c r="BL34" s="3">
        <f>IF(BL$3=0,0,INDEX(Sheet1!RawDataCols,$C34,BL$5)*$R34)</f>
        <v>75.149375000000006</v>
      </c>
      <c r="BM34" s="3">
        <f>IF(BM$3=0,0,INDEX(Sheet1!RawDataCols,$C34,BM$5)*$R34)</f>
        <v>73.386250000000004</v>
      </c>
      <c r="BN34" s="3">
        <f>IF(BN$3=0,0,INDEX(Sheet1!RawDataCols,$C34,BN$5)*$R34)</f>
        <v>48.925624999999997</v>
      </c>
      <c r="BO34" s="3">
        <f>IF(BO$3=0,0,INDEX(Sheet1!RawDataCols,$C34,BO$5)*$R34)</f>
        <v>24.65</v>
      </c>
      <c r="BP34" s="3">
        <f>IF(BP$3=0,0,INDEX(Sheet1!RawDataCols,$C34,BP$5)*$R34)</f>
        <v>391.4</v>
      </c>
      <c r="BQ34" s="3">
        <f t="shared" si="10"/>
        <v>0</v>
      </c>
      <c r="BR34" s="3">
        <f t="shared" si="11"/>
        <v>3219.23</v>
      </c>
      <c r="BS34" s="3">
        <f t="shared" si="12"/>
        <v>405.09</v>
      </c>
      <c r="BT34" s="3">
        <f t="shared" si="13"/>
        <v>405.09</v>
      </c>
      <c r="BU34" s="3" t="str">
        <f>INDEX(Sheet1!$BS$2:$BS$1000,MATCH($A34,Sheet1!$A$2:$A$1000,0))</f>
        <v>01</v>
      </c>
      <c r="BV34" s="3">
        <f>INDEX(Sheet1!$BT$2:$BT$1000,MATCH($A34,Sheet1!$A$2:$A$1000,0))</f>
        <v>-405.09</v>
      </c>
    </row>
    <row r="35" spans="1:74" x14ac:dyDescent="0.2">
      <c r="A35" s="11" t="s">
        <v>503</v>
      </c>
      <c r="B35" s="3">
        <f>MATCH($A35,Sheet1!ACCOUNTNO,0)</f>
        <v>30</v>
      </c>
      <c r="C35" s="3">
        <f t="shared" si="4"/>
        <v>30</v>
      </c>
      <c r="D35" s="3" t="str">
        <f>IF(D$3=0,0,INDEX(Sheet1!RawDataCols,$C35,D$5))</f>
        <v>10140A10</v>
      </c>
      <c r="E35" s="3" t="str">
        <f>IF(E$3=0,0,INDEX(Sheet1!RawDataCols,$C35,E$5))</f>
        <v xml:space="preserve">10140          </v>
      </c>
      <c r="F35" s="3" t="str">
        <f>IF(F$3=0,0,INDEX(Sheet1!RawDataCols,$C35,F$5))</f>
        <v xml:space="preserve">A10            </v>
      </c>
      <c r="G35" s="3" t="str">
        <f>IF(G$3=0,0,INDEX(Sheet1!RawDataCols,$C35,G$5))</f>
        <v xml:space="preserve">               </v>
      </c>
      <c r="H35" s="3" t="str">
        <f>IF(H$3=0,0,INDEX(Sheet1!RawDataCols,$C35,H$5))</f>
        <v xml:space="preserve">               </v>
      </c>
      <c r="I35" s="3" t="str">
        <f>IF(I$3=0,0,INDEX(Sheet1!RawDataCols,$C35,I$5))</f>
        <v xml:space="preserve">               </v>
      </c>
      <c r="J35" s="3" t="str">
        <f>IF(J$3=0,0,INDEX(Sheet1!RawDataCols,$C35,J$5))</f>
        <v xml:space="preserve">               </v>
      </c>
      <c r="K35" s="3" t="str">
        <f>IF(K$3=0,0,INDEX(Sheet1!RawDataCols,$C35,K$5))</f>
        <v xml:space="preserve">               </v>
      </c>
      <c r="L35" s="3" t="str">
        <f>IF(L$3=0,0,INDEX(Sheet1!RawDataCols,$C35,L$5))</f>
        <v xml:space="preserve">               </v>
      </c>
      <c r="M35" s="3" t="str">
        <f>IF(M$3=0,0,INDEX(Sheet1!RawDataCols,$C35,M$5))</f>
        <v xml:space="preserve">F007  </v>
      </c>
      <c r="N35" s="3" t="str">
        <f>IF(N$3=0,0,INDEX(Sheet1!RawDataCols,$C35,N$5))</f>
        <v>Outgoings Recoveries-15 Franklin St</v>
      </c>
      <c r="O35" s="3">
        <f>INDEX(Sheet1!RawDataCols,$C35,O$5)</f>
        <v>8</v>
      </c>
      <c r="P35" s="3" t="str">
        <f>INDEX(Sheet1!RawDataCols,$C35,P$5)</f>
        <v>Revenue</v>
      </c>
      <c r="Q35" s="3" t="str">
        <f>IF(Q$3=0,0,INDEX(Sheet1!RawDataCols,$C35,Q$5))</f>
        <v>I</v>
      </c>
      <c r="R35" s="3">
        <f t="shared" si="5"/>
        <v>-1</v>
      </c>
      <c r="S35" s="3">
        <f t="shared" si="6"/>
        <v>1</v>
      </c>
      <c r="T35" s="3">
        <f>IF(T$3=0,0,INDEX(Sheet1!RawDataCols,$C35,T$5)*$R35)</f>
        <v>0</v>
      </c>
      <c r="U35" s="3">
        <f>IF(U$3=0,0,INDEX(Sheet1!RawDataCols,$C35,U$5)*$R35)</f>
        <v>22929.79</v>
      </c>
      <c r="V35" s="3">
        <f>IF(V$3=0,0,INDEX(Sheet1!RawDataCols,$C35,V$5)*$R35)</f>
        <v>20284.599999999999</v>
      </c>
      <c r="W35" s="3">
        <f>IF(W$3=0,0,INDEX(Sheet1!RawDataCols,$C35,W$5)*$R35)</f>
        <v>20336.34</v>
      </c>
      <c r="X35" s="3">
        <f>IF(X$3=0,0,INDEX(Sheet1!RawDataCols,$C35,X$5)*$R35)</f>
        <v>20301.919999999998</v>
      </c>
      <c r="Y35" s="3">
        <f>IF(Y$3=0,0,INDEX(Sheet1!RawDataCols,$C35,Y$5)*$R35)</f>
        <v>20284.599999999999</v>
      </c>
      <c r="Z35" s="3">
        <f>IF(Z$3=0,0,INDEX(Sheet1!RawDataCols,$C35,Z$5)*$R35)</f>
        <v>23403.119999999999</v>
      </c>
      <c r="AA35" s="3">
        <f>IF(AA$3=0,0,INDEX(Sheet1!RawDataCols,$C35,AA$5)*$R35)</f>
        <v>19096.52</v>
      </c>
      <c r="AB35" s="3">
        <f>IF(AB$3=0,0,INDEX(Sheet1!RawDataCols,$C35,AB$5)*$R35)</f>
        <v>20284.599999999999</v>
      </c>
      <c r="AC35" s="3">
        <f>IF(AC$3=0,0,INDEX(Sheet1!RawDataCols,$C35,AC$5)*$R35)</f>
        <v>19811.919999999998</v>
      </c>
      <c r="AD35" s="3">
        <f>IF(AD$3=0,0,INDEX(Sheet1!RawDataCols,$C35,AD$5)*$R35)</f>
        <v>19853.57</v>
      </c>
      <c r="AE35" s="3">
        <f>IF(AE$3=0,0,INDEX(Sheet1!RawDataCols,$C35,AE$5)*$R35)</f>
        <v>20284.599999999999</v>
      </c>
      <c r="AF35" s="3">
        <f>IF(AF$3=0,0,INDEX(Sheet1!RawDataCols,$C35,AF$5)*$R35)</f>
        <v>26009.71</v>
      </c>
      <c r="AG35" s="3">
        <f>IF(AG$3=0,0,INDEX(Sheet1!RawDataCols,$C35,AG$5)*$R35)</f>
        <v>22005.16</v>
      </c>
      <c r="AH35" s="3">
        <f>IF(AH$3=0,0,INDEX(Sheet1!RawDataCols,$C35,AH$5)*$R35)</f>
        <v>20284.599999999999</v>
      </c>
      <c r="AI35" s="3">
        <f>IF(AI$3=0,0,INDEX(Sheet1!RawDataCols,$C35,AI$5)*$R35)</f>
        <v>27966.38</v>
      </c>
      <c r="AJ35" s="3">
        <f>IF(AJ$3=0,0,INDEX(Sheet1!RawDataCols,$C35,AJ$5)*$R35)</f>
        <v>18580.990000000002</v>
      </c>
      <c r="AK35" s="3">
        <f>IF(AK$3=0,0,INDEX(Sheet1!RawDataCols,$C35,AK$5)*$R35)</f>
        <v>20284.599999999999</v>
      </c>
      <c r="AL35" s="3">
        <f>IF(AL$3=0,0,INDEX(Sheet1!RawDataCols,$C35,AL$5)*$R35)</f>
        <v>22365.94</v>
      </c>
      <c r="AM35" s="3">
        <f>IF(AM$3=0,0,INDEX(Sheet1!RawDataCols,$C35,AM$5)*$R35)</f>
        <v>20614.240000000002</v>
      </c>
      <c r="AN35" s="3">
        <f>IF(AN$3=0,0,INDEX(Sheet1!RawDataCols,$C35,AN$5)*$R35)</f>
        <v>20614.240000000002</v>
      </c>
      <c r="AO35" s="3">
        <f>IF(AO$3=0,0,INDEX(Sheet1!RawDataCols,$C35,AO$5)*$R35)</f>
        <v>18848.310000000001</v>
      </c>
      <c r="AP35" s="3">
        <f>IF(AP$3=0,0,INDEX(Sheet1!RawDataCols,$C35,AP$5)*$R35)</f>
        <v>17418.3</v>
      </c>
      <c r="AQ35" s="3">
        <f>IF(AQ$3=0,0,INDEX(Sheet1!RawDataCols,$C35,AQ$5)*$R35)</f>
        <v>20284.599999999999</v>
      </c>
      <c r="AR35" s="3">
        <f>IF(AR$3=0,0,INDEX(Sheet1!RawDataCols,$C35,AR$5)*$R35)</f>
        <v>19208.22</v>
      </c>
      <c r="AS35" s="3">
        <f>IF(AS$3=0,0,INDEX(Sheet1!RawDataCols,$C35,AS$5)*$R35)</f>
        <v>17997.3</v>
      </c>
      <c r="AT35" s="3">
        <f>IF(AT$3=0,0,INDEX(Sheet1!RawDataCols,$C35,AT$5)*$R35)</f>
        <v>20284.599999999999</v>
      </c>
      <c r="AU35" s="3">
        <f>IF(AU$3=0,0,INDEX(Sheet1!RawDataCols,$C35,AU$5)*$R35)</f>
        <v>19435.349999999999</v>
      </c>
      <c r="AV35" s="3">
        <f>IF(AV$3=0,0,INDEX(Sheet1!RawDataCols,$C35,AV$5)*$R35)</f>
        <v>21960.3</v>
      </c>
      <c r="AW35" s="3">
        <f>IF(AW$3=0,0,INDEX(Sheet1!RawDataCols,$C35,AW$5)*$R35)</f>
        <v>20284.599999999999</v>
      </c>
      <c r="AX35" s="3">
        <f>IF(AX$3=0,0,INDEX(Sheet1!RawDataCols,$C35,AX$5)*$R35)</f>
        <v>23592.23</v>
      </c>
      <c r="AY35" s="3">
        <f>IF(AY$3=0,0,INDEX(Sheet1!RawDataCols,$C35,AY$5)*$R35)</f>
        <v>18813.509999999998</v>
      </c>
      <c r="AZ35" s="3">
        <f>IF(AZ$3=0,0,INDEX(Sheet1!RawDataCols,$C35,AZ$5)*$R35)</f>
        <v>20284.599999999999</v>
      </c>
      <c r="BA35" s="3">
        <f>IF(BA$3=0,0,INDEX(Sheet1!RawDataCols,$C35,BA$5)*$R35)</f>
        <v>19456.240000000002</v>
      </c>
      <c r="BB35" s="3">
        <f>IF(BB$3=0,0,INDEX(Sheet1!RawDataCols,$C35,BB$5)*$R35)</f>
        <v>20879.2</v>
      </c>
      <c r="BC35" s="3">
        <f>IF(BC$3=0,0,INDEX(Sheet1!RawDataCols,$C35,BC$5)*$R35)</f>
        <v>20284.599999999999</v>
      </c>
      <c r="BD35" s="3">
        <f>IF(BD$3=0,0,INDEX(Sheet1!RawDataCols,$C35,BD$5)*$R35)</f>
        <v>20193.580000000002</v>
      </c>
      <c r="BE35" s="3">
        <f>IF(BE$3=0,0,INDEX(Sheet1!RawDataCols,$C35,BE$5)*$R35)</f>
        <v>20879.2</v>
      </c>
      <c r="BF35" s="3">
        <f>IF(BF$3=0,0,INDEX(Sheet1!RawDataCols,$C35,BF$5)*$R35)</f>
        <v>20284.599999999999</v>
      </c>
      <c r="BG35" s="179">
        <f>IF(BG$3=0,0,INDEX(Sheet1!RawDataCols,$C35,BG$5)*$R35)</f>
        <v>20193.580000000002</v>
      </c>
      <c r="BH35" s="33">
        <f t="shared" si="7"/>
        <v>240450.8</v>
      </c>
      <c r="BI35" s="33">
        <f t="shared" si="8"/>
        <v>243744.84000000003</v>
      </c>
      <c r="BJ35" s="33">
        <f t="shared" si="9"/>
        <v>260627.34000000003</v>
      </c>
      <c r="BK35" s="3">
        <f>IF(BK$3=0,0,INDEX(Sheet1!RawDataCols,$C35,BK$5)*$R35)</f>
        <v>15234.0525</v>
      </c>
      <c r="BL35" s="3">
        <f>IF(BL$3=0,0,INDEX(Sheet1!RawDataCols,$C35,BL$5)*$R35)</f>
        <v>16386.126875000002</v>
      </c>
      <c r="BM35" s="3">
        <f>IF(BM$3=0,0,INDEX(Sheet1!RawDataCols,$C35,BM$5)*$R35)</f>
        <v>14702.221250000001</v>
      </c>
      <c r="BN35" s="3">
        <f>IF(BN$3=0,0,INDEX(Sheet1!RawDataCols,$C35,BN$5)*$R35)</f>
        <v>15975.445625</v>
      </c>
      <c r="BO35" s="3">
        <f>IF(BO$3=0,0,INDEX(Sheet1!RawDataCols,$C35,BO$5)*$R35)</f>
        <v>14566.816875</v>
      </c>
      <c r="BP35" s="3">
        <f>IF(BP$3=0,0,INDEX(Sheet1!RawDataCols,$C35,BP$5)*$R35)</f>
        <v>122284.62</v>
      </c>
      <c r="BQ35" s="3">
        <f t="shared" si="10"/>
        <v>62328.229999999996</v>
      </c>
      <c r="BR35" s="3">
        <f t="shared" si="11"/>
        <v>60439.72</v>
      </c>
      <c r="BS35" s="3">
        <f t="shared" si="12"/>
        <v>56029.84</v>
      </c>
      <c r="BT35" s="3">
        <f t="shared" si="13"/>
        <v>117682.84999999999</v>
      </c>
      <c r="BU35" s="3" t="str">
        <f>INDEX(Sheet1!$BS$2:$BS$1000,MATCH($A35,Sheet1!$A$2:$A$1000,0))</f>
        <v>01</v>
      </c>
      <c r="BV35" s="3">
        <f>INDEX(Sheet1!$BT$2:$BT$1000,MATCH($A35,Sheet1!$A$2:$A$1000,0))</f>
        <v>-117682.85</v>
      </c>
    </row>
    <row r="36" spans="1:74" x14ac:dyDescent="0.2">
      <c r="A36" s="11" t="s">
        <v>504</v>
      </c>
      <c r="B36" s="3">
        <f>MATCH($A36,Sheet1!ACCOUNTNO,0)</f>
        <v>31</v>
      </c>
      <c r="C36" s="3">
        <f t="shared" si="4"/>
        <v>31</v>
      </c>
      <c r="D36" s="3" t="str">
        <f>IF(D$3=0,0,INDEX(Sheet1!RawDataCols,$C36,D$5))</f>
        <v>10160A01</v>
      </c>
      <c r="E36" s="3" t="str">
        <f>IF(E$3=0,0,INDEX(Sheet1!RawDataCols,$C36,E$5))</f>
        <v xml:space="preserve">10160          </v>
      </c>
      <c r="F36" s="3" t="str">
        <f>IF(F$3=0,0,INDEX(Sheet1!RawDataCols,$C36,F$5))</f>
        <v xml:space="preserve">A01            </v>
      </c>
      <c r="G36" s="3" t="str">
        <f>IF(G$3=0,0,INDEX(Sheet1!RawDataCols,$C36,G$5))</f>
        <v xml:space="preserve">               </v>
      </c>
      <c r="H36" s="3" t="str">
        <f>IF(H$3=0,0,INDEX(Sheet1!RawDataCols,$C36,H$5))</f>
        <v xml:space="preserve">               </v>
      </c>
      <c r="I36" s="3" t="str">
        <f>IF(I$3=0,0,INDEX(Sheet1!RawDataCols,$C36,I$5))</f>
        <v xml:space="preserve">               </v>
      </c>
      <c r="J36" s="3" t="str">
        <f>IF(J$3=0,0,INDEX(Sheet1!RawDataCols,$C36,J$5))</f>
        <v xml:space="preserve">               </v>
      </c>
      <c r="K36" s="3" t="str">
        <f>IF(K$3=0,0,INDEX(Sheet1!RawDataCols,$C36,K$5))</f>
        <v xml:space="preserve">               </v>
      </c>
      <c r="L36" s="3" t="str">
        <f>IF(L$3=0,0,INDEX(Sheet1!RawDataCols,$C36,L$5))</f>
        <v xml:space="preserve">               </v>
      </c>
      <c r="M36" s="3" t="str">
        <f>IF(M$3=0,0,INDEX(Sheet1!RawDataCols,$C36,M$5))</f>
        <v xml:space="preserve">F007  </v>
      </c>
      <c r="N36" s="3" t="str">
        <f>IF(N$3=0,0,INDEX(Sheet1!RawDataCols,$C36,N$5))</f>
        <v>Outgoing - Electricity-6 Circuit Dr</v>
      </c>
      <c r="O36" s="3">
        <f>INDEX(Sheet1!RawDataCols,$C36,O$5)</f>
        <v>8</v>
      </c>
      <c r="P36" s="3" t="str">
        <f>INDEX(Sheet1!RawDataCols,$C36,P$5)</f>
        <v>Revenue</v>
      </c>
      <c r="Q36" s="3" t="str">
        <f>IF(Q$3=0,0,INDEX(Sheet1!RawDataCols,$C36,Q$5))</f>
        <v>I</v>
      </c>
      <c r="R36" s="3">
        <f t="shared" si="5"/>
        <v>-1</v>
      </c>
      <c r="S36" s="3">
        <f t="shared" si="6"/>
        <v>1</v>
      </c>
      <c r="T36" s="3">
        <f>IF(T$3=0,0,INDEX(Sheet1!RawDataCols,$C36,T$5)*$R36)</f>
        <v>0</v>
      </c>
      <c r="U36" s="3">
        <f>IF(U$3=0,0,INDEX(Sheet1!RawDataCols,$C36,U$5)*$R36)</f>
        <v>0</v>
      </c>
      <c r="V36" s="3">
        <f>IF(V$3=0,0,INDEX(Sheet1!RawDataCols,$C36,V$5)*$R36)</f>
        <v>1514.45</v>
      </c>
      <c r="W36" s="3">
        <f>IF(W$3=0,0,INDEX(Sheet1!RawDataCols,$C36,W$5)*$R36)</f>
        <v>324.89999999999998</v>
      </c>
      <c r="X36" s="3">
        <f>IF(X$3=0,0,INDEX(Sheet1!RawDataCols,$C36,X$5)*$R36)</f>
        <v>4109.08</v>
      </c>
      <c r="Y36" s="3">
        <f>IF(Y$3=0,0,INDEX(Sheet1!RawDataCols,$C36,Y$5)*$R36)</f>
        <v>1514.45</v>
      </c>
      <c r="Z36" s="3">
        <f>IF(Z$3=0,0,INDEX(Sheet1!RawDataCols,$C36,Z$5)*$R36)</f>
        <v>1595.43</v>
      </c>
      <c r="AA36" s="3">
        <f>IF(AA$3=0,0,INDEX(Sheet1!RawDataCols,$C36,AA$5)*$R36)</f>
        <v>0</v>
      </c>
      <c r="AB36" s="3">
        <f>IF(AB$3=0,0,INDEX(Sheet1!RawDataCols,$C36,AB$5)*$R36)</f>
        <v>1514.45</v>
      </c>
      <c r="AC36" s="3">
        <f>IF(AC$3=0,0,INDEX(Sheet1!RawDataCols,$C36,AC$5)*$R36)</f>
        <v>289.56</v>
      </c>
      <c r="AD36" s="3">
        <f>IF(AD$3=0,0,INDEX(Sheet1!RawDataCols,$C36,AD$5)*$R36)</f>
        <v>0</v>
      </c>
      <c r="AE36" s="3">
        <f>IF(AE$3=0,0,INDEX(Sheet1!RawDataCols,$C36,AE$5)*$R36)</f>
        <v>1514.45</v>
      </c>
      <c r="AF36" s="3">
        <f>IF(AF$3=0,0,INDEX(Sheet1!RawDataCols,$C36,AF$5)*$R36)</f>
        <v>646.38</v>
      </c>
      <c r="AG36" s="3">
        <f>IF(AG$3=0,0,INDEX(Sheet1!RawDataCols,$C36,AG$5)*$R36)</f>
        <v>7139.43</v>
      </c>
      <c r="AH36" s="3">
        <f>IF(AH$3=0,0,INDEX(Sheet1!RawDataCols,$C36,AH$5)*$R36)</f>
        <v>1514.45</v>
      </c>
      <c r="AI36" s="3">
        <f>IF(AI$3=0,0,INDEX(Sheet1!RawDataCols,$C36,AI$5)*$R36)</f>
        <v>42.56</v>
      </c>
      <c r="AJ36" s="3">
        <f>IF(AJ$3=0,0,INDEX(Sheet1!RawDataCols,$C36,AJ$5)*$R36)</f>
        <v>0</v>
      </c>
      <c r="AK36" s="3">
        <f>IF(AK$3=0,0,INDEX(Sheet1!RawDataCols,$C36,AK$5)*$R36)</f>
        <v>1514.45</v>
      </c>
      <c r="AL36" s="3">
        <f>IF(AL$3=0,0,INDEX(Sheet1!RawDataCols,$C36,AL$5)*$R36)</f>
        <v>535.79999999999995</v>
      </c>
      <c r="AM36" s="3">
        <f>IF(AM$3=0,0,INDEX(Sheet1!RawDataCols,$C36,AM$5)*$R36)</f>
        <v>4844.08</v>
      </c>
      <c r="AN36" s="3">
        <f>IF(AN$3=0,0,INDEX(Sheet1!RawDataCols,$C36,AN$5)*$R36)</f>
        <v>4844.08</v>
      </c>
      <c r="AO36" s="3">
        <f>IF(AO$3=0,0,INDEX(Sheet1!RawDataCols,$C36,AO$5)*$R36)</f>
        <v>426.28</v>
      </c>
      <c r="AP36" s="3">
        <f>IF(AP$3=0,0,INDEX(Sheet1!RawDataCols,$C36,AP$5)*$R36)</f>
        <v>0</v>
      </c>
      <c r="AQ36" s="3">
        <f>IF(AQ$3=0,0,INDEX(Sheet1!RawDataCols,$C36,AQ$5)*$R36)</f>
        <v>1514.45</v>
      </c>
      <c r="AR36" s="3">
        <f>IF(AR$3=0,0,INDEX(Sheet1!RawDataCols,$C36,AR$5)*$R36)</f>
        <v>901.86</v>
      </c>
      <c r="AS36" s="3">
        <f>IF(AS$3=0,0,INDEX(Sheet1!RawDataCols,$C36,AS$5)*$R36)</f>
        <v>0</v>
      </c>
      <c r="AT36" s="3">
        <f>IF(AT$3=0,0,INDEX(Sheet1!RawDataCols,$C36,AT$5)*$R36)</f>
        <v>1514.45</v>
      </c>
      <c r="AU36" s="3">
        <f>IF(AU$3=0,0,INDEX(Sheet1!RawDataCols,$C36,AU$5)*$R36)</f>
        <v>0</v>
      </c>
      <c r="AV36" s="3">
        <f>IF(AV$3=0,0,INDEX(Sheet1!RawDataCols,$C36,AV$5)*$R36)</f>
        <v>0</v>
      </c>
      <c r="AW36" s="3">
        <f>IF(AW$3=0,0,INDEX(Sheet1!RawDataCols,$C36,AW$5)*$R36)</f>
        <v>1514.45</v>
      </c>
      <c r="AX36" s="3">
        <f>IF(AX$3=0,0,INDEX(Sheet1!RawDataCols,$C36,AX$5)*$R36)</f>
        <v>787.51</v>
      </c>
      <c r="AY36" s="3">
        <f>IF(AY$3=0,0,INDEX(Sheet1!RawDataCols,$C36,AY$5)*$R36)</f>
        <v>4481.8</v>
      </c>
      <c r="AZ36" s="3">
        <f>IF(AZ$3=0,0,INDEX(Sheet1!RawDataCols,$C36,AZ$5)*$R36)</f>
        <v>1514.45</v>
      </c>
      <c r="BA36" s="3">
        <f>IF(BA$3=0,0,INDEX(Sheet1!RawDataCols,$C36,BA$5)*$R36)</f>
        <v>3160.96</v>
      </c>
      <c r="BB36" s="3">
        <f>IF(BB$3=0,0,INDEX(Sheet1!RawDataCols,$C36,BB$5)*$R36)</f>
        <v>0</v>
      </c>
      <c r="BC36" s="3">
        <f>IF(BC$3=0,0,INDEX(Sheet1!RawDataCols,$C36,BC$5)*$R36)</f>
        <v>1514.45</v>
      </c>
      <c r="BD36" s="3">
        <f>IF(BD$3=0,0,INDEX(Sheet1!RawDataCols,$C36,BD$5)*$R36)</f>
        <v>0</v>
      </c>
      <c r="BE36" s="3">
        <f>IF(BE$3=0,0,INDEX(Sheet1!RawDataCols,$C36,BE$5)*$R36)</f>
        <v>0</v>
      </c>
      <c r="BF36" s="3">
        <f>IF(BF$3=0,0,INDEX(Sheet1!RawDataCols,$C36,BF$5)*$R36)</f>
        <v>1514.45</v>
      </c>
      <c r="BG36" s="179">
        <f>IF(BG$3=0,0,INDEX(Sheet1!RawDataCols,$C36,BG$5)*$R36)</f>
        <v>0</v>
      </c>
      <c r="BH36" s="33">
        <f t="shared" si="7"/>
        <v>20574.39</v>
      </c>
      <c r="BI36" s="33">
        <f t="shared" si="8"/>
        <v>21503.030000000002</v>
      </c>
      <c r="BJ36" s="33">
        <f t="shared" si="9"/>
        <v>8711.24</v>
      </c>
      <c r="BK36" s="3">
        <f>IF(BK$3=0,0,INDEX(Sheet1!RawDataCols,$C36,BK$5)*$R36)</f>
        <v>1343.9393749999999</v>
      </c>
      <c r="BL36" s="3">
        <f>IF(BL$3=0,0,INDEX(Sheet1!RawDataCols,$C36,BL$5)*$R36)</f>
        <v>299.80812500000002</v>
      </c>
      <c r="BM36" s="3">
        <f>IF(BM$3=0,0,INDEX(Sheet1!RawDataCols,$C36,BM$5)*$R36)</f>
        <v>168.924375</v>
      </c>
      <c r="BN36" s="3">
        <f>IF(BN$3=0,0,INDEX(Sheet1!RawDataCols,$C36,BN$5)*$R36)</f>
        <v>330.97624999999999</v>
      </c>
      <c r="BO36" s="3">
        <f>IF(BO$3=0,0,INDEX(Sheet1!RawDataCols,$C36,BO$5)*$R36)</f>
        <v>329.450625</v>
      </c>
      <c r="BP36" s="3">
        <f>IF(BP$3=0,0,INDEX(Sheet1!RawDataCols,$C36,BP$5)*$R36)</f>
        <v>1362.3</v>
      </c>
      <c r="BQ36" s="3">
        <f t="shared" si="10"/>
        <v>4109.08</v>
      </c>
      <c r="BR36" s="3">
        <f t="shared" si="11"/>
        <v>7139.43</v>
      </c>
      <c r="BS36" s="3">
        <f t="shared" si="12"/>
        <v>4844.08</v>
      </c>
      <c r="BT36" s="3">
        <f t="shared" si="13"/>
        <v>9325.880000000001</v>
      </c>
      <c r="BU36" s="3" t="str">
        <f>INDEX(Sheet1!$BS$2:$BS$1000,MATCH($A36,Sheet1!$A$2:$A$1000,0))</f>
        <v>01</v>
      </c>
      <c r="BV36" s="3">
        <f>INDEX(Sheet1!$BT$2:$BT$1000,MATCH($A36,Sheet1!$A$2:$A$1000,0))</f>
        <v>-9325.8799999999992</v>
      </c>
    </row>
    <row r="37" spans="1:74" x14ac:dyDescent="0.2">
      <c r="A37" s="11" t="s">
        <v>505</v>
      </c>
      <c r="B37" s="3">
        <f>MATCH($A37,Sheet1!ACCOUNTNO,0)</f>
        <v>32</v>
      </c>
      <c r="C37" s="3">
        <f t="shared" si="4"/>
        <v>32</v>
      </c>
      <c r="D37" s="3" t="str">
        <f>IF(D$3=0,0,INDEX(Sheet1!RawDataCols,$C37,D$5))</f>
        <v>10160A02</v>
      </c>
      <c r="E37" s="3" t="str">
        <f>IF(E$3=0,0,INDEX(Sheet1!RawDataCols,$C37,E$5))</f>
        <v xml:space="preserve">10160          </v>
      </c>
      <c r="F37" s="3" t="str">
        <f>IF(F$3=0,0,INDEX(Sheet1!RawDataCols,$C37,F$5))</f>
        <v xml:space="preserve">A02            </v>
      </c>
      <c r="G37" s="3" t="str">
        <f>IF(G$3=0,0,INDEX(Sheet1!RawDataCols,$C37,G$5))</f>
        <v xml:space="preserve">               </v>
      </c>
      <c r="H37" s="3" t="str">
        <f>IF(H$3=0,0,INDEX(Sheet1!RawDataCols,$C37,H$5))</f>
        <v xml:space="preserve">               </v>
      </c>
      <c r="I37" s="3" t="str">
        <f>IF(I$3=0,0,INDEX(Sheet1!RawDataCols,$C37,I$5))</f>
        <v xml:space="preserve">               </v>
      </c>
      <c r="J37" s="3" t="str">
        <f>IF(J$3=0,0,INDEX(Sheet1!RawDataCols,$C37,J$5))</f>
        <v xml:space="preserve">               </v>
      </c>
      <c r="K37" s="3" t="str">
        <f>IF(K$3=0,0,INDEX(Sheet1!RawDataCols,$C37,K$5))</f>
        <v xml:space="preserve">               </v>
      </c>
      <c r="L37" s="3" t="str">
        <f>IF(L$3=0,0,INDEX(Sheet1!RawDataCols,$C37,L$5))</f>
        <v xml:space="preserve">               </v>
      </c>
      <c r="M37" s="3" t="str">
        <f>IF(M$3=0,0,INDEX(Sheet1!RawDataCols,$C37,M$5))</f>
        <v xml:space="preserve">F007  </v>
      </c>
      <c r="N37" s="3" t="str">
        <f>IF(N$3=0,0,INDEX(Sheet1!RawDataCols,$C37,N$5))</f>
        <v>Outgoing - Electricity-200 East Tce</v>
      </c>
      <c r="O37" s="3">
        <f>INDEX(Sheet1!RawDataCols,$C37,O$5)</f>
        <v>8</v>
      </c>
      <c r="P37" s="3" t="str">
        <f>INDEX(Sheet1!RawDataCols,$C37,P$5)</f>
        <v>Revenue</v>
      </c>
      <c r="Q37" s="3" t="str">
        <f>IF(Q$3=0,0,INDEX(Sheet1!RawDataCols,$C37,Q$5))</f>
        <v>I</v>
      </c>
      <c r="R37" s="3">
        <f t="shared" si="5"/>
        <v>-1</v>
      </c>
      <c r="S37" s="3">
        <f t="shared" si="6"/>
        <v>1</v>
      </c>
      <c r="T37" s="3">
        <f>IF(T$3=0,0,INDEX(Sheet1!RawDataCols,$C37,T$5)*$R37)</f>
        <v>0</v>
      </c>
      <c r="U37" s="3">
        <f>IF(U$3=0,0,INDEX(Sheet1!RawDataCols,$C37,U$5)*$R37)</f>
        <v>4868.32</v>
      </c>
      <c r="V37" s="3">
        <f>IF(V$3=0,0,INDEX(Sheet1!RawDataCols,$C37,V$5)*$R37)</f>
        <v>1245.75</v>
      </c>
      <c r="W37" s="3">
        <f>IF(W$3=0,0,INDEX(Sheet1!RawDataCols,$C37,W$5)*$R37)</f>
        <v>3161.04</v>
      </c>
      <c r="X37" s="3">
        <f>IF(X$3=0,0,INDEX(Sheet1!RawDataCols,$C37,X$5)*$R37)</f>
        <v>0</v>
      </c>
      <c r="Y37" s="3">
        <f>IF(Y$3=0,0,INDEX(Sheet1!RawDataCols,$C37,Y$5)*$R37)</f>
        <v>1245.75</v>
      </c>
      <c r="Z37" s="3">
        <f>IF(Z$3=0,0,INDEX(Sheet1!RawDataCols,$C37,Z$5)*$R37)</f>
        <v>0</v>
      </c>
      <c r="AA37" s="3">
        <f>IF(AA$3=0,0,INDEX(Sheet1!RawDataCols,$C37,AA$5)*$R37)</f>
        <v>0</v>
      </c>
      <c r="AB37" s="3">
        <f>IF(AB$3=0,0,INDEX(Sheet1!RawDataCols,$C37,AB$5)*$R37)</f>
        <v>1245.75</v>
      </c>
      <c r="AC37" s="3">
        <f>IF(AC$3=0,0,INDEX(Sheet1!RawDataCols,$C37,AC$5)*$R37)</f>
        <v>0</v>
      </c>
      <c r="AD37" s="3">
        <f>IF(AD$3=0,0,INDEX(Sheet1!RawDataCols,$C37,AD$5)*$R37)</f>
        <v>0</v>
      </c>
      <c r="AE37" s="3">
        <f>IF(AE$3=0,0,INDEX(Sheet1!RawDataCols,$C37,AE$5)*$R37)</f>
        <v>1245.75</v>
      </c>
      <c r="AF37" s="3">
        <f>IF(AF$3=0,0,INDEX(Sheet1!RawDataCols,$C37,AF$5)*$R37)</f>
        <v>0</v>
      </c>
      <c r="AG37" s="3">
        <f>IF(AG$3=0,0,INDEX(Sheet1!RawDataCols,$C37,AG$5)*$R37)</f>
        <v>0</v>
      </c>
      <c r="AH37" s="3">
        <f>IF(AH$3=0,0,INDEX(Sheet1!RawDataCols,$C37,AH$5)*$R37)</f>
        <v>1245.75</v>
      </c>
      <c r="AI37" s="3">
        <f>IF(AI$3=0,0,INDEX(Sheet1!RawDataCols,$C37,AI$5)*$R37)</f>
        <v>0</v>
      </c>
      <c r="AJ37" s="3">
        <f>IF(AJ$3=0,0,INDEX(Sheet1!RawDataCols,$C37,AJ$5)*$R37)</f>
        <v>0</v>
      </c>
      <c r="AK37" s="3">
        <f>IF(AK$3=0,0,INDEX(Sheet1!RawDataCols,$C37,AK$5)*$R37)</f>
        <v>1245.75</v>
      </c>
      <c r="AL37" s="3">
        <f>IF(AL$3=0,0,INDEX(Sheet1!RawDataCols,$C37,AL$5)*$R37)</f>
        <v>0</v>
      </c>
      <c r="AM37" s="3">
        <f>IF(AM$3=0,0,INDEX(Sheet1!RawDataCols,$C37,AM$5)*$R37)</f>
        <v>3767.81</v>
      </c>
      <c r="AN37" s="3">
        <f>IF(AN$3=0,0,INDEX(Sheet1!RawDataCols,$C37,AN$5)*$R37)</f>
        <v>3767.81</v>
      </c>
      <c r="AO37" s="3">
        <f>IF(AO$3=0,0,INDEX(Sheet1!RawDataCols,$C37,AO$5)*$R37)</f>
        <v>4862.6000000000004</v>
      </c>
      <c r="AP37" s="3">
        <f>IF(AP$3=0,0,INDEX(Sheet1!RawDataCols,$C37,AP$5)*$R37)</f>
        <v>0</v>
      </c>
      <c r="AQ37" s="3">
        <f>IF(AQ$3=0,0,INDEX(Sheet1!RawDataCols,$C37,AQ$5)*$R37)</f>
        <v>1245.75</v>
      </c>
      <c r="AR37" s="3">
        <f>IF(AR$3=0,0,INDEX(Sheet1!RawDataCols,$C37,AR$5)*$R37)</f>
        <v>0</v>
      </c>
      <c r="AS37" s="3">
        <f>IF(AS$3=0,0,INDEX(Sheet1!RawDataCols,$C37,AS$5)*$R37)</f>
        <v>0</v>
      </c>
      <c r="AT37" s="3">
        <f>IF(AT$3=0,0,INDEX(Sheet1!RawDataCols,$C37,AT$5)*$R37)</f>
        <v>1245.75</v>
      </c>
      <c r="AU37" s="3">
        <f>IF(AU$3=0,0,INDEX(Sheet1!RawDataCols,$C37,AU$5)*$R37)</f>
        <v>0</v>
      </c>
      <c r="AV37" s="3">
        <f>IF(AV$3=0,0,INDEX(Sheet1!RawDataCols,$C37,AV$5)*$R37)</f>
        <v>0</v>
      </c>
      <c r="AW37" s="3">
        <f>IF(AW$3=0,0,INDEX(Sheet1!RawDataCols,$C37,AW$5)*$R37)</f>
        <v>1245.75</v>
      </c>
      <c r="AX37" s="3">
        <f>IF(AX$3=0,0,INDEX(Sheet1!RawDataCols,$C37,AX$5)*$R37)</f>
        <v>4953.8500000000004</v>
      </c>
      <c r="AY37" s="3">
        <f>IF(AY$3=0,0,INDEX(Sheet1!RawDataCols,$C37,AY$5)*$R37)</f>
        <v>0</v>
      </c>
      <c r="AZ37" s="3">
        <f>IF(AZ$3=0,0,INDEX(Sheet1!RawDataCols,$C37,AZ$5)*$R37)</f>
        <v>1245.75</v>
      </c>
      <c r="BA37" s="3">
        <f>IF(BA$3=0,0,INDEX(Sheet1!RawDataCols,$C37,BA$5)*$R37)</f>
        <v>0</v>
      </c>
      <c r="BB37" s="3">
        <f>IF(BB$3=0,0,INDEX(Sheet1!RawDataCols,$C37,BB$5)*$R37)</f>
        <v>0</v>
      </c>
      <c r="BC37" s="3">
        <f>IF(BC$3=0,0,INDEX(Sheet1!RawDataCols,$C37,BC$5)*$R37)</f>
        <v>1245.75</v>
      </c>
      <c r="BD37" s="3">
        <f>IF(BD$3=0,0,INDEX(Sheet1!RawDataCols,$C37,BD$5)*$R37)</f>
        <v>0</v>
      </c>
      <c r="BE37" s="3">
        <f>IF(BE$3=0,0,INDEX(Sheet1!RawDataCols,$C37,BE$5)*$R37)</f>
        <v>0</v>
      </c>
      <c r="BF37" s="3">
        <f>IF(BF$3=0,0,INDEX(Sheet1!RawDataCols,$C37,BF$5)*$R37)</f>
        <v>1245.75</v>
      </c>
      <c r="BG37" s="179">
        <f>IF(BG$3=0,0,INDEX(Sheet1!RawDataCols,$C37,BG$5)*$R37)</f>
        <v>0</v>
      </c>
      <c r="BH37" s="33">
        <f t="shared" si="7"/>
        <v>8636.1299999999992</v>
      </c>
      <c r="BI37" s="33">
        <f t="shared" si="8"/>
        <v>17471.059999999998</v>
      </c>
      <c r="BJ37" s="33">
        <f t="shared" si="9"/>
        <v>12977.490000000002</v>
      </c>
      <c r="BK37" s="3">
        <f>IF(BK$3=0,0,INDEX(Sheet1!RawDataCols,$C37,BK$5)*$R37)</f>
        <v>1091.9412500000001</v>
      </c>
      <c r="BL37" s="3">
        <f>IF(BL$3=0,0,INDEX(Sheet1!RawDataCols,$C37,BL$5)*$R37)</f>
        <v>666.12437499999999</v>
      </c>
      <c r="BM37" s="3">
        <f>IF(BM$3=0,0,INDEX(Sheet1!RawDataCols,$C37,BM$5)*$R37)</f>
        <v>648.47</v>
      </c>
      <c r="BN37" s="3">
        <f>IF(BN$3=0,0,INDEX(Sheet1!RawDataCols,$C37,BN$5)*$R37)</f>
        <v>1388.13375</v>
      </c>
      <c r="BO37" s="3">
        <f>IF(BO$3=0,0,INDEX(Sheet1!RawDataCols,$C37,BO$5)*$R37)</f>
        <v>901.47312499999998</v>
      </c>
      <c r="BP37" s="3">
        <f>IF(BP$3=0,0,INDEX(Sheet1!RawDataCols,$C37,BP$5)*$R37)</f>
        <v>7496.95</v>
      </c>
      <c r="BQ37" s="3">
        <f t="shared" si="10"/>
        <v>4868.32</v>
      </c>
      <c r="BR37" s="3">
        <f t="shared" si="11"/>
        <v>0</v>
      </c>
      <c r="BS37" s="3">
        <f t="shared" si="12"/>
        <v>3767.81</v>
      </c>
      <c r="BT37" s="3">
        <f t="shared" si="13"/>
        <v>3767.81</v>
      </c>
      <c r="BU37" s="3" t="str">
        <f>INDEX(Sheet1!$BS$2:$BS$1000,MATCH($A37,Sheet1!$A$2:$A$1000,0))</f>
        <v>01</v>
      </c>
      <c r="BV37" s="3">
        <f>INDEX(Sheet1!$BT$2:$BT$1000,MATCH($A37,Sheet1!$A$2:$A$1000,0))</f>
        <v>-3767.81</v>
      </c>
    </row>
    <row r="38" spans="1:74" x14ac:dyDescent="0.2">
      <c r="A38" s="11" t="s">
        <v>506</v>
      </c>
      <c r="B38" s="3">
        <f>MATCH($A38,Sheet1!ACCOUNTNO,0)</f>
        <v>33</v>
      </c>
      <c r="C38" s="3">
        <f t="shared" si="4"/>
        <v>33</v>
      </c>
      <c r="D38" s="3" t="str">
        <f>IF(D$3=0,0,INDEX(Sheet1!RawDataCols,$C38,D$5))</f>
        <v>10160A03</v>
      </c>
      <c r="E38" s="3" t="str">
        <f>IF(E$3=0,0,INDEX(Sheet1!RawDataCols,$C38,E$5))</f>
        <v xml:space="preserve">10160          </v>
      </c>
      <c r="F38" s="3" t="str">
        <f>IF(F$3=0,0,INDEX(Sheet1!RawDataCols,$C38,F$5))</f>
        <v xml:space="preserve">A03            </v>
      </c>
      <c r="G38" s="3" t="str">
        <f>IF(G$3=0,0,INDEX(Sheet1!RawDataCols,$C38,G$5))</f>
        <v xml:space="preserve">               </v>
      </c>
      <c r="H38" s="3" t="str">
        <f>IF(H$3=0,0,INDEX(Sheet1!RawDataCols,$C38,H$5))</f>
        <v xml:space="preserve">               </v>
      </c>
      <c r="I38" s="3" t="str">
        <f>IF(I$3=0,0,INDEX(Sheet1!RawDataCols,$C38,I$5))</f>
        <v xml:space="preserve">               </v>
      </c>
      <c r="J38" s="3" t="str">
        <f>IF(J$3=0,0,INDEX(Sheet1!RawDataCols,$C38,J$5))</f>
        <v xml:space="preserve">               </v>
      </c>
      <c r="K38" s="3" t="str">
        <f>IF(K$3=0,0,INDEX(Sheet1!RawDataCols,$C38,K$5))</f>
        <v xml:space="preserve">               </v>
      </c>
      <c r="L38" s="3" t="str">
        <f>IF(L$3=0,0,INDEX(Sheet1!RawDataCols,$C38,L$5))</f>
        <v xml:space="preserve">               </v>
      </c>
      <c r="M38" s="3" t="str">
        <f>IF(M$3=0,0,INDEX(Sheet1!RawDataCols,$C38,M$5))</f>
        <v xml:space="preserve">F007  </v>
      </c>
      <c r="N38" s="3" t="str">
        <f>IF(N$3=0,0,INDEX(Sheet1!RawDataCols,$C38,N$5))</f>
        <v>Outgoing - Electricity-33 Franklin St</v>
      </c>
      <c r="O38" s="3">
        <f>INDEX(Sheet1!RawDataCols,$C38,O$5)</f>
        <v>8</v>
      </c>
      <c r="P38" s="3" t="str">
        <f>INDEX(Sheet1!RawDataCols,$C38,P$5)</f>
        <v>Revenue</v>
      </c>
      <c r="Q38" s="3" t="str">
        <f>IF(Q$3=0,0,INDEX(Sheet1!RawDataCols,$C38,Q$5))</f>
        <v>I</v>
      </c>
      <c r="R38" s="3">
        <f t="shared" si="5"/>
        <v>-1</v>
      </c>
      <c r="S38" s="3">
        <f t="shared" si="6"/>
        <v>1</v>
      </c>
      <c r="T38" s="3">
        <f>IF(T$3=0,0,INDEX(Sheet1!RawDataCols,$C38,T$5)*$R38)</f>
        <v>0</v>
      </c>
      <c r="U38" s="3">
        <f>IF(U$3=0,0,INDEX(Sheet1!RawDataCols,$C38,U$5)*$R38)</f>
        <v>1225.3699999999999</v>
      </c>
      <c r="V38" s="3">
        <f>IF(V$3=0,0,INDEX(Sheet1!RawDataCols,$C38,V$5)*$R38)</f>
        <v>5670.48</v>
      </c>
      <c r="W38" s="3">
        <f>IF(W$3=0,0,INDEX(Sheet1!RawDataCols,$C38,W$5)*$R38)</f>
        <v>0</v>
      </c>
      <c r="X38" s="3">
        <f>IF(X$3=0,0,INDEX(Sheet1!RawDataCols,$C38,X$5)*$R38)</f>
        <v>0</v>
      </c>
      <c r="Y38" s="3">
        <f>IF(Y$3=0,0,INDEX(Sheet1!RawDataCols,$C38,Y$5)*$R38)</f>
        <v>5670.48</v>
      </c>
      <c r="Z38" s="3">
        <f>IF(Z$3=0,0,INDEX(Sheet1!RawDataCols,$C38,Z$5)*$R38)</f>
        <v>0</v>
      </c>
      <c r="AA38" s="3">
        <f>IF(AA$3=0,0,INDEX(Sheet1!RawDataCols,$C38,AA$5)*$R38)</f>
        <v>20856.919999999998</v>
      </c>
      <c r="AB38" s="3">
        <f>IF(AB$3=0,0,INDEX(Sheet1!RawDataCols,$C38,AB$5)*$R38)</f>
        <v>5670.48</v>
      </c>
      <c r="AC38" s="3">
        <f>IF(AC$3=0,0,INDEX(Sheet1!RawDataCols,$C38,AC$5)*$R38)</f>
        <v>15080.05</v>
      </c>
      <c r="AD38" s="3">
        <f>IF(AD$3=0,0,INDEX(Sheet1!RawDataCols,$C38,AD$5)*$R38)</f>
        <v>60</v>
      </c>
      <c r="AE38" s="3">
        <f>IF(AE$3=0,0,INDEX(Sheet1!RawDataCols,$C38,AE$5)*$R38)</f>
        <v>5670.48</v>
      </c>
      <c r="AF38" s="3">
        <f>IF(AF$3=0,0,INDEX(Sheet1!RawDataCols,$C38,AF$5)*$R38)</f>
        <v>0</v>
      </c>
      <c r="AG38" s="3">
        <f>IF(AG$3=0,0,INDEX(Sheet1!RawDataCols,$C38,AG$5)*$R38)</f>
        <v>0</v>
      </c>
      <c r="AH38" s="3">
        <f>IF(AH$3=0,0,INDEX(Sheet1!RawDataCols,$C38,AH$5)*$R38)</f>
        <v>5670.48</v>
      </c>
      <c r="AI38" s="3">
        <f>IF(AI$3=0,0,INDEX(Sheet1!RawDataCols,$C38,AI$5)*$R38)</f>
        <v>210</v>
      </c>
      <c r="AJ38" s="3">
        <f>IF(AJ$3=0,0,INDEX(Sheet1!RawDataCols,$C38,AJ$5)*$R38)</f>
        <v>19188.04</v>
      </c>
      <c r="AK38" s="3">
        <f>IF(AK$3=0,0,INDEX(Sheet1!RawDataCols,$C38,AK$5)*$R38)</f>
        <v>5670.48</v>
      </c>
      <c r="AL38" s="3">
        <f>IF(AL$3=0,0,INDEX(Sheet1!RawDataCols,$C38,AL$5)*$R38)</f>
        <v>14331.39</v>
      </c>
      <c r="AM38" s="3">
        <f>IF(AM$3=0,0,INDEX(Sheet1!RawDataCols,$C38,AM$5)*$R38)</f>
        <v>540</v>
      </c>
      <c r="AN38" s="3">
        <f>IF(AN$3=0,0,INDEX(Sheet1!RawDataCols,$C38,AN$5)*$R38)</f>
        <v>540</v>
      </c>
      <c r="AO38" s="3">
        <f>IF(AO$3=0,0,INDEX(Sheet1!RawDataCols,$C38,AO$5)*$R38)</f>
        <v>70</v>
      </c>
      <c r="AP38" s="3">
        <f>IF(AP$3=0,0,INDEX(Sheet1!RawDataCols,$C38,AP$5)*$R38)</f>
        <v>0</v>
      </c>
      <c r="AQ38" s="3">
        <f>IF(AQ$3=0,0,INDEX(Sheet1!RawDataCols,$C38,AQ$5)*$R38)</f>
        <v>5670.48</v>
      </c>
      <c r="AR38" s="3">
        <f>IF(AR$3=0,0,INDEX(Sheet1!RawDataCols,$C38,AR$5)*$R38)</f>
        <v>0</v>
      </c>
      <c r="AS38" s="3">
        <f>IF(AS$3=0,0,INDEX(Sheet1!RawDataCols,$C38,AS$5)*$R38)</f>
        <v>14223.68</v>
      </c>
      <c r="AT38" s="3">
        <f>IF(AT$3=0,0,INDEX(Sheet1!RawDataCols,$C38,AT$5)*$R38)</f>
        <v>5670.48</v>
      </c>
      <c r="AU38" s="3">
        <f>IF(AU$3=0,0,INDEX(Sheet1!RawDataCols,$C38,AU$5)*$R38)</f>
        <v>17080.37</v>
      </c>
      <c r="AV38" s="3">
        <f>IF(AV$3=0,0,INDEX(Sheet1!RawDataCols,$C38,AV$5)*$R38)</f>
        <v>482.99</v>
      </c>
      <c r="AW38" s="3">
        <f>IF(AW$3=0,0,INDEX(Sheet1!RawDataCols,$C38,AW$5)*$R38)</f>
        <v>5670.48</v>
      </c>
      <c r="AX38" s="3">
        <f>IF(AX$3=0,0,INDEX(Sheet1!RawDataCols,$C38,AX$5)*$R38)</f>
        <v>0</v>
      </c>
      <c r="AY38" s="3">
        <f>IF(AY$3=0,0,INDEX(Sheet1!RawDataCols,$C38,AY$5)*$R38)</f>
        <v>0</v>
      </c>
      <c r="AZ38" s="3">
        <f>IF(AZ$3=0,0,INDEX(Sheet1!RawDataCols,$C38,AZ$5)*$R38)</f>
        <v>5670.48</v>
      </c>
      <c r="BA38" s="3">
        <f>IF(BA$3=0,0,INDEX(Sheet1!RawDataCols,$C38,BA$5)*$R38)</f>
        <v>0</v>
      </c>
      <c r="BB38" s="3">
        <f>IF(BB$3=0,0,INDEX(Sheet1!RawDataCols,$C38,BB$5)*$R38)</f>
        <v>9933.9599999999991</v>
      </c>
      <c r="BC38" s="3">
        <f>IF(BC$3=0,0,INDEX(Sheet1!RawDataCols,$C38,BC$5)*$R38)</f>
        <v>5670.48</v>
      </c>
      <c r="BD38" s="3">
        <f>IF(BD$3=0,0,INDEX(Sheet1!RawDataCols,$C38,BD$5)*$R38)</f>
        <v>14879.29</v>
      </c>
      <c r="BE38" s="3">
        <f>IF(BE$3=0,0,INDEX(Sheet1!RawDataCols,$C38,BE$5)*$R38)</f>
        <v>9933.9599999999991</v>
      </c>
      <c r="BF38" s="3">
        <f>IF(BF$3=0,0,INDEX(Sheet1!RawDataCols,$C38,BF$5)*$R38)</f>
        <v>5670.48</v>
      </c>
      <c r="BG38" s="179">
        <f>IF(BG$3=0,0,INDEX(Sheet1!RawDataCols,$C38,BG$5)*$R38)</f>
        <v>14879.29</v>
      </c>
      <c r="BH38" s="33">
        <f t="shared" si="7"/>
        <v>66510.959999999992</v>
      </c>
      <c r="BI38" s="33">
        <f t="shared" si="8"/>
        <v>62915.279999999984</v>
      </c>
      <c r="BJ38" s="33">
        <f t="shared" si="9"/>
        <v>61651.1</v>
      </c>
      <c r="BK38" s="3">
        <f>IF(BK$3=0,0,INDEX(Sheet1!RawDataCols,$C38,BK$5)*$R38)</f>
        <v>3932.2049999999999</v>
      </c>
      <c r="BL38" s="3">
        <f>IF(BL$3=0,0,INDEX(Sheet1!RawDataCols,$C38,BL$5)*$R38)</f>
        <v>4013.098125</v>
      </c>
      <c r="BM38" s="3">
        <f>IF(BM$3=0,0,INDEX(Sheet1!RawDataCols,$C38,BM$5)*$R38)</f>
        <v>3547.7487500000002</v>
      </c>
      <c r="BN38" s="3">
        <f>IF(BN$3=0,0,INDEX(Sheet1!RawDataCols,$C38,BN$5)*$R38)</f>
        <v>2957.9918750000002</v>
      </c>
      <c r="BO38" s="3">
        <f>IF(BO$3=0,0,INDEX(Sheet1!RawDataCols,$C38,BO$5)*$R38)</f>
        <v>2867.02</v>
      </c>
      <c r="BP38" s="3">
        <f>IF(BP$3=0,0,INDEX(Sheet1!RawDataCols,$C38,BP$5)*$R38)</f>
        <v>34588.129999999997</v>
      </c>
      <c r="BQ38" s="3">
        <f t="shared" si="10"/>
        <v>22082.289999999997</v>
      </c>
      <c r="BR38" s="3">
        <f t="shared" si="11"/>
        <v>19248.04</v>
      </c>
      <c r="BS38" s="3">
        <f t="shared" si="12"/>
        <v>14763.68</v>
      </c>
      <c r="BT38" s="3">
        <f t="shared" si="13"/>
        <v>25180.629999999997</v>
      </c>
      <c r="BU38" s="3" t="str">
        <f>INDEX(Sheet1!$BS$2:$BS$1000,MATCH($A38,Sheet1!$A$2:$A$1000,0))</f>
        <v>01</v>
      </c>
      <c r="BV38" s="3">
        <f>INDEX(Sheet1!$BT$2:$BT$1000,MATCH($A38,Sheet1!$A$2:$A$1000,0))</f>
        <v>-25180.63</v>
      </c>
    </row>
    <row r="39" spans="1:74" x14ac:dyDescent="0.2">
      <c r="A39" s="11" t="s">
        <v>507</v>
      </c>
      <c r="B39" s="3">
        <f>MATCH($A39,Sheet1!ACCOUNTNO,0)</f>
        <v>34</v>
      </c>
      <c r="C39" s="3">
        <f t="shared" si="4"/>
        <v>34</v>
      </c>
      <c r="D39" s="3" t="str">
        <f>IF(D$3=0,0,INDEX(Sheet1!RawDataCols,$C39,D$5))</f>
        <v>10160A05</v>
      </c>
      <c r="E39" s="3" t="str">
        <f>IF(E$3=0,0,INDEX(Sheet1!RawDataCols,$C39,E$5))</f>
        <v xml:space="preserve">10160          </v>
      </c>
      <c r="F39" s="3" t="str">
        <f>IF(F$3=0,0,INDEX(Sheet1!RawDataCols,$C39,F$5))</f>
        <v xml:space="preserve">A05            </v>
      </c>
      <c r="G39" s="3" t="str">
        <f>IF(G$3=0,0,INDEX(Sheet1!RawDataCols,$C39,G$5))</f>
        <v xml:space="preserve">               </v>
      </c>
      <c r="H39" s="3" t="str">
        <f>IF(H$3=0,0,INDEX(Sheet1!RawDataCols,$C39,H$5))</f>
        <v xml:space="preserve">               </v>
      </c>
      <c r="I39" s="3" t="str">
        <f>IF(I$3=0,0,INDEX(Sheet1!RawDataCols,$C39,I$5))</f>
        <v xml:space="preserve">               </v>
      </c>
      <c r="J39" s="3" t="str">
        <f>IF(J$3=0,0,INDEX(Sheet1!RawDataCols,$C39,J$5))</f>
        <v xml:space="preserve">               </v>
      </c>
      <c r="K39" s="3" t="str">
        <f>IF(K$3=0,0,INDEX(Sheet1!RawDataCols,$C39,K$5))</f>
        <v xml:space="preserve">               </v>
      </c>
      <c r="L39" s="3" t="str">
        <f>IF(L$3=0,0,INDEX(Sheet1!RawDataCols,$C39,L$5))</f>
        <v xml:space="preserve">               </v>
      </c>
      <c r="M39" s="3" t="str">
        <f>IF(M$3=0,0,INDEX(Sheet1!RawDataCols,$C39,M$5))</f>
        <v xml:space="preserve">F007  </v>
      </c>
      <c r="N39" s="3" t="str">
        <f>IF(N$3=0,0,INDEX(Sheet1!RawDataCols,$C39,N$5))</f>
        <v>Outgoing - Electricity-26a Grote St</v>
      </c>
      <c r="O39" s="3">
        <f>INDEX(Sheet1!RawDataCols,$C39,O$5)</f>
        <v>8</v>
      </c>
      <c r="P39" s="3" t="str">
        <f>INDEX(Sheet1!RawDataCols,$C39,P$5)</f>
        <v>Revenue</v>
      </c>
      <c r="Q39" s="3" t="str">
        <f>IF(Q$3=0,0,INDEX(Sheet1!RawDataCols,$C39,Q$5))</f>
        <v>I</v>
      </c>
      <c r="R39" s="3">
        <f t="shared" si="5"/>
        <v>-1</v>
      </c>
      <c r="S39" s="3">
        <f t="shared" si="6"/>
        <v>1</v>
      </c>
      <c r="T39" s="3">
        <f>IF(T$3=0,0,INDEX(Sheet1!RawDataCols,$C39,T$5)*$R39)</f>
        <v>0</v>
      </c>
      <c r="U39" s="3">
        <f>IF(U$3=0,0,INDEX(Sheet1!RawDataCols,$C39,U$5)*$R39)</f>
        <v>432.14</v>
      </c>
      <c r="V39" s="3">
        <f>IF(V$3=0,0,INDEX(Sheet1!RawDataCols,$C39,V$5)*$R39)</f>
        <v>464.62</v>
      </c>
      <c r="W39" s="3">
        <f>IF(W$3=0,0,INDEX(Sheet1!RawDataCols,$C39,W$5)*$R39)</f>
        <v>799.7</v>
      </c>
      <c r="X39" s="3">
        <f>IF(X$3=0,0,INDEX(Sheet1!RawDataCols,$C39,X$5)*$R39)</f>
        <v>291.95999999999998</v>
      </c>
      <c r="Y39" s="3">
        <f>IF(Y$3=0,0,INDEX(Sheet1!RawDataCols,$C39,Y$5)*$R39)</f>
        <v>464.62</v>
      </c>
      <c r="Z39" s="3">
        <f>IF(Z$3=0,0,INDEX(Sheet1!RawDataCols,$C39,Z$5)*$R39)</f>
        <v>722.67</v>
      </c>
      <c r="AA39" s="3">
        <f>IF(AA$3=0,0,INDEX(Sheet1!RawDataCols,$C39,AA$5)*$R39)</f>
        <v>394.13</v>
      </c>
      <c r="AB39" s="3">
        <f>IF(AB$3=0,0,INDEX(Sheet1!RawDataCols,$C39,AB$5)*$R39)</f>
        <v>464.62</v>
      </c>
      <c r="AC39" s="3">
        <f>IF(AC$3=0,0,INDEX(Sheet1!RawDataCols,$C39,AC$5)*$R39)</f>
        <v>898.18</v>
      </c>
      <c r="AD39" s="3">
        <f>IF(AD$3=0,0,INDEX(Sheet1!RawDataCols,$C39,AD$5)*$R39)</f>
        <v>347.39</v>
      </c>
      <c r="AE39" s="3">
        <f>IF(AE$3=0,0,INDEX(Sheet1!RawDataCols,$C39,AE$5)*$R39)</f>
        <v>464.62</v>
      </c>
      <c r="AF39" s="3">
        <f>IF(AF$3=0,0,INDEX(Sheet1!RawDataCols,$C39,AF$5)*$R39)</f>
        <v>690.61</v>
      </c>
      <c r="AG39" s="3">
        <f>IF(AG$3=0,0,INDEX(Sheet1!RawDataCols,$C39,AG$5)*$R39)</f>
        <v>202.29</v>
      </c>
      <c r="AH39" s="3">
        <f>IF(AH$3=0,0,INDEX(Sheet1!RawDataCols,$C39,AH$5)*$R39)</f>
        <v>464.62</v>
      </c>
      <c r="AI39" s="3">
        <f>IF(AI$3=0,0,INDEX(Sheet1!RawDataCols,$C39,AI$5)*$R39)</f>
        <v>625.04999999999995</v>
      </c>
      <c r="AJ39" s="3">
        <f>IF(AJ$3=0,0,INDEX(Sheet1!RawDataCols,$C39,AJ$5)*$R39)</f>
        <v>93.89</v>
      </c>
      <c r="AK39" s="3">
        <f>IF(AK$3=0,0,INDEX(Sheet1!RawDataCols,$C39,AK$5)*$R39)</f>
        <v>464.62</v>
      </c>
      <c r="AL39" s="3">
        <f>IF(AL$3=0,0,INDEX(Sheet1!RawDataCols,$C39,AL$5)*$R39)</f>
        <v>668.56</v>
      </c>
      <c r="AM39" s="3">
        <f>IF(AM$3=0,0,INDEX(Sheet1!RawDataCols,$C39,AM$5)*$R39)</f>
        <v>699.05</v>
      </c>
      <c r="AN39" s="3">
        <f>IF(AN$3=0,0,INDEX(Sheet1!RawDataCols,$C39,AN$5)*$R39)</f>
        <v>699.05</v>
      </c>
      <c r="AO39" s="3">
        <f>IF(AO$3=0,0,INDEX(Sheet1!RawDataCols,$C39,AO$5)*$R39)</f>
        <v>691.25</v>
      </c>
      <c r="AP39" s="3">
        <f>IF(AP$3=0,0,INDEX(Sheet1!RawDataCols,$C39,AP$5)*$R39)</f>
        <v>547.07000000000005</v>
      </c>
      <c r="AQ39" s="3">
        <f>IF(AQ$3=0,0,INDEX(Sheet1!RawDataCols,$C39,AQ$5)*$R39)</f>
        <v>464.62</v>
      </c>
      <c r="AR39" s="3">
        <f>IF(AR$3=0,0,INDEX(Sheet1!RawDataCols,$C39,AR$5)*$R39)</f>
        <v>608.24</v>
      </c>
      <c r="AS39" s="3">
        <f>IF(AS$3=0,0,INDEX(Sheet1!RawDataCols,$C39,AS$5)*$R39)</f>
        <v>421.81</v>
      </c>
      <c r="AT39" s="3">
        <f>IF(AT$3=0,0,INDEX(Sheet1!RawDataCols,$C39,AT$5)*$R39)</f>
        <v>464.62</v>
      </c>
      <c r="AU39" s="3">
        <f>IF(AU$3=0,0,INDEX(Sheet1!RawDataCols,$C39,AU$5)*$R39)</f>
        <v>1064.6099999999999</v>
      </c>
      <c r="AV39" s="3">
        <f>IF(AV$3=0,0,INDEX(Sheet1!RawDataCols,$C39,AV$5)*$R39)</f>
        <v>405.04</v>
      </c>
      <c r="AW39" s="3">
        <f>IF(AW$3=0,0,INDEX(Sheet1!RawDataCols,$C39,AW$5)*$R39)</f>
        <v>464.62</v>
      </c>
      <c r="AX39" s="3">
        <f>IF(AX$3=0,0,INDEX(Sheet1!RawDataCols,$C39,AX$5)*$R39)</f>
        <v>770.76</v>
      </c>
      <c r="AY39" s="3">
        <f>IF(AY$3=0,0,INDEX(Sheet1!RawDataCols,$C39,AY$5)*$R39)</f>
        <v>495.36</v>
      </c>
      <c r="AZ39" s="3">
        <f>IF(AZ$3=0,0,INDEX(Sheet1!RawDataCols,$C39,AZ$5)*$R39)</f>
        <v>464.62</v>
      </c>
      <c r="BA39" s="3">
        <f>IF(BA$3=0,0,INDEX(Sheet1!RawDataCols,$C39,BA$5)*$R39)</f>
        <v>351.9</v>
      </c>
      <c r="BB39" s="3">
        <f>IF(BB$3=0,0,INDEX(Sheet1!RawDataCols,$C39,BB$5)*$R39)</f>
        <v>318.94</v>
      </c>
      <c r="BC39" s="3">
        <f>IF(BC$3=0,0,INDEX(Sheet1!RawDataCols,$C39,BC$5)*$R39)</f>
        <v>464.62</v>
      </c>
      <c r="BD39" s="3">
        <f>IF(BD$3=0,0,INDEX(Sheet1!RawDataCols,$C39,BD$5)*$R39)</f>
        <v>326.93</v>
      </c>
      <c r="BE39" s="3">
        <f>IF(BE$3=0,0,INDEX(Sheet1!RawDataCols,$C39,BE$5)*$R39)</f>
        <v>318.94</v>
      </c>
      <c r="BF39" s="3">
        <f>IF(BF$3=0,0,INDEX(Sheet1!RawDataCols,$C39,BF$5)*$R39)</f>
        <v>464.62</v>
      </c>
      <c r="BG39" s="179">
        <f>IF(BG$3=0,0,INDEX(Sheet1!RawDataCols,$C39,BG$5)*$R39)</f>
        <v>326.93</v>
      </c>
      <c r="BH39" s="33">
        <f t="shared" si="7"/>
        <v>4649.07</v>
      </c>
      <c r="BI39" s="33">
        <f t="shared" si="8"/>
        <v>5809.869999999999</v>
      </c>
      <c r="BJ39" s="33">
        <f t="shared" si="9"/>
        <v>8218.4599999999991</v>
      </c>
      <c r="BK39" s="3">
        <f>IF(BK$3=0,0,INDEX(Sheet1!RawDataCols,$C39,BK$5)*$R39)</f>
        <v>363.11687499999999</v>
      </c>
      <c r="BL39" s="3">
        <f>IF(BL$3=0,0,INDEX(Sheet1!RawDataCols,$C39,BL$5)*$R39)</f>
        <v>527.80937500000005</v>
      </c>
      <c r="BM39" s="3">
        <f>IF(BM$3=0,0,INDEX(Sheet1!RawDataCols,$C39,BM$5)*$R39)</f>
        <v>514.33062500000005</v>
      </c>
      <c r="BN39" s="3">
        <f>IF(BN$3=0,0,INDEX(Sheet1!RawDataCols,$C39,BN$5)*$R39)</f>
        <v>436.54</v>
      </c>
      <c r="BO39" s="3">
        <f>IF(BO$3=0,0,INDEX(Sheet1!RawDataCols,$C39,BO$5)*$R39)</f>
        <v>613.52937499999996</v>
      </c>
      <c r="BP39" s="3">
        <f>IF(BP$3=0,0,INDEX(Sheet1!RawDataCols,$C39,BP$5)*$R39)</f>
        <v>4040.18</v>
      </c>
      <c r="BQ39" s="3">
        <f t="shared" si="10"/>
        <v>1118.23</v>
      </c>
      <c r="BR39" s="3">
        <f t="shared" si="11"/>
        <v>643.56999999999994</v>
      </c>
      <c r="BS39" s="3">
        <f t="shared" si="12"/>
        <v>1667.9299999999998</v>
      </c>
      <c r="BT39" s="3">
        <f t="shared" si="13"/>
        <v>2887.27</v>
      </c>
      <c r="BU39" s="3" t="str">
        <f>INDEX(Sheet1!$BS$2:$BS$1000,MATCH($A39,Sheet1!$A$2:$A$1000,0))</f>
        <v>01</v>
      </c>
      <c r="BV39" s="3">
        <f>INDEX(Sheet1!$BT$2:$BT$1000,MATCH($A39,Sheet1!$A$2:$A$1000,0))</f>
        <v>-2887.27</v>
      </c>
    </row>
    <row r="40" spans="1:74" x14ac:dyDescent="0.2">
      <c r="A40" s="11" t="s">
        <v>508</v>
      </c>
      <c r="B40" s="3">
        <f>MATCH($A40,Sheet1!ACCOUNTNO,0)</f>
        <v>35</v>
      </c>
      <c r="C40" s="3">
        <f t="shared" si="4"/>
        <v>35</v>
      </c>
      <c r="D40" s="3" t="str">
        <f>IF(D$3=0,0,INDEX(Sheet1!RawDataCols,$C40,D$5))</f>
        <v>10160A06</v>
      </c>
      <c r="E40" s="3" t="str">
        <f>IF(E$3=0,0,INDEX(Sheet1!RawDataCols,$C40,E$5))</f>
        <v xml:space="preserve">10160          </v>
      </c>
      <c r="F40" s="3" t="str">
        <f>IF(F$3=0,0,INDEX(Sheet1!RawDataCols,$C40,F$5))</f>
        <v xml:space="preserve">A06            </v>
      </c>
      <c r="G40" s="3" t="str">
        <f>IF(G$3=0,0,INDEX(Sheet1!RawDataCols,$C40,G$5))</f>
        <v xml:space="preserve">               </v>
      </c>
      <c r="H40" s="3" t="str">
        <f>IF(H$3=0,0,INDEX(Sheet1!RawDataCols,$C40,H$5))</f>
        <v xml:space="preserve">               </v>
      </c>
      <c r="I40" s="3" t="str">
        <f>IF(I$3=0,0,INDEX(Sheet1!RawDataCols,$C40,I$5))</f>
        <v xml:space="preserve">               </v>
      </c>
      <c r="J40" s="3" t="str">
        <f>IF(J$3=0,0,INDEX(Sheet1!RawDataCols,$C40,J$5))</f>
        <v xml:space="preserve">               </v>
      </c>
      <c r="K40" s="3" t="str">
        <f>IF(K$3=0,0,INDEX(Sheet1!RawDataCols,$C40,K$5))</f>
        <v xml:space="preserve">               </v>
      </c>
      <c r="L40" s="3" t="str">
        <f>IF(L$3=0,0,INDEX(Sheet1!RawDataCols,$C40,L$5))</f>
        <v xml:space="preserve">               </v>
      </c>
      <c r="M40" s="3" t="str">
        <f>IF(M$3=0,0,INDEX(Sheet1!RawDataCols,$C40,M$5))</f>
        <v xml:space="preserve">F007  </v>
      </c>
      <c r="N40" s="3" t="str">
        <f>IF(N$3=0,0,INDEX(Sheet1!RawDataCols,$C40,N$5))</f>
        <v>Outgoing - Electricity-31 Franklin St</v>
      </c>
      <c r="O40" s="3">
        <f>INDEX(Sheet1!RawDataCols,$C40,O$5)</f>
        <v>8</v>
      </c>
      <c r="P40" s="3" t="str">
        <f>INDEX(Sheet1!RawDataCols,$C40,P$5)</f>
        <v>Revenue</v>
      </c>
      <c r="Q40" s="3" t="str">
        <f>IF(Q$3=0,0,INDEX(Sheet1!RawDataCols,$C40,Q$5))</f>
        <v>I</v>
      </c>
      <c r="R40" s="3">
        <f t="shared" si="5"/>
        <v>-1</v>
      </c>
      <c r="S40" s="3">
        <f t="shared" si="6"/>
        <v>1</v>
      </c>
      <c r="T40" s="3">
        <f>IF(T$3=0,0,INDEX(Sheet1!RawDataCols,$C40,T$5)*$R40)</f>
        <v>0</v>
      </c>
      <c r="U40" s="3">
        <f>IF(U$3=0,0,INDEX(Sheet1!RawDataCols,$C40,U$5)*$R40)</f>
        <v>178</v>
      </c>
      <c r="V40" s="3">
        <f>IF(V$3=0,0,INDEX(Sheet1!RawDataCols,$C40,V$5)*$R40)</f>
        <v>855.65</v>
      </c>
      <c r="W40" s="3">
        <f>IF(W$3=0,0,INDEX(Sheet1!RawDataCols,$C40,W$5)*$R40)</f>
        <v>314.39999999999998</v>
      </c>
      <c r="X40" s="3">
        <f>IF(X$3=0,0,INDEX(Sheet1!RawDataCols,$C40,X$5)*$R40)</f>
        <v>186</v>
      </c>
      <c r="Y40" s="3">
        <f>IF(Y$3=0,0,INDEX(Sheet1!RawDataCols,$C40,Y$5)*$R40)</f>
        <v>855.65</v>
      </c>
      <c r="Z40" s="3">
        <f>IF(Z$3=0,0,INDEX(Sheet1!RawDataCols,$C40,Z$5)*$R40)</f>
        <v>310.64</v>
      </c>
      <c r="AA40" s="3">
        <f>IF(AA$3=0,0,INDEX(Sheet1!RawDataCols,$C40,AA$5)*$R40)</f>
        <v>2221.14</v>
      </c>
      <c r="AB40" s="3">
        <f>IF(AB$3=0,0,INDEX(Sheet1!RawDataCols,$C40,AB$5)*$R40)</f>
        <v>855.65</v>
      </c>
      <c r="AC40" s="3">
        <f>IF(AC$3=0,0,INDEX(Sheet1!RawDataCols,$C40,AC$5)*$R40)</f>
        <v>6620.61</v>
      </c>
      <c r="AD40" s="3">
        <f>IF(AD$3=0,0,INDEX(Sheet1!RawDataCols,$C40,AD$5)*$R40)</f>
        <v>234</v>
      </c>
      <c r="AE40" s="3">
        <f>IF(AE$3=0,0,INDEX(Sheet1!RawDataCols,$C40,AE$5)*$R40)</f>
        <v>855.65</v>
      </c>
      <c r="AF40" s="3">
        <f>IF(AF$3=0,0,INDEX(Sheet1!RawDataCols,$C40,AF$5)*$R40)</f>
        <v>273.2</v>
      </c>
      <c r="AG40" s="3">
        <f>IF(AG$3=0,0,INDEX(Sheet1!RawDataCols,$C40,AG$5)*$R40)</f>
        <v>189.6</v>
      </c>
      <c r="AH40" s="3">
        <f>IF(AH$3=0,0,INDEX(Sheet1!RawDataCols,$C40,AH$5)*$R40)</f>
        <v>855.65</v>
      </c>
      <c r="AI40" s="3">
        <f>IF(AI$3=0,0,INDEX(Sheet1!RawDataCols,$C40,AI$5)*$R40)</f>
        <v>256</v>
      </c>
      <c r="AJ40" s="3">
        <f>IF(AJ$3=0,0,INDEX(Sheet1!RawDataCols,$C40,AJ$5)*$R40)</f>
        <v>102.8</v>
      </c>
      <c r="AK40" s="3">
        <f>IF(AK$3=0,0,INDEX(Sheet1!RawDataCols,$C40,AK$5)*$R40)</f>
        <v>855.65</v>
      </c>
      <c r="AL40" s="3">
        <f>IF(AL$3=0,0,INDEX(Sheet1!RawDataCols,$C40,AL$5)*$R40)</f>
        <v>8636.9599999999991</v>
      </c>
      <c r="AM40" s="3">
        <f>IF(AM$3=0,0,INDEX(Sheet1!RawDataCols,$C40,AM$5)*$R40)</f>
        <v>156.80000000000001</v>
      </c>
      <c r="AN40" s="3">
        <f>IF(AN$3=0,0,INDEX(Sheet1!RawDataCols,$C40,AN$5)*$R40)</f>
        <v>156.80000000000001</v>
      </c>
      <c r="AO40" s="3">
        <f>IF(AO$3=0,0,INDEX(Sheet1!RawDataCols,$C40,AO$5)*$R40)</f>
        <v>162.4</v>
      </c>
      <c r="AP40" s="3">
        <f>IF(AP$3=0,0,INDEX(Sheet1!RawDataCols,$C40,AP$5)*$R40)</f>
        <v>195.6</v>
      </c>
      <c r="AQ40" s="3">
        <f>IF(AQ$3=0,0,INDEX(Sheet1!RawDataCols,$C40,AQ$5)*$R40)</f>
        <v>855.65</v>
      </c>
      <c r="AR40" s="3">
        <f>IF(AR$3=0,0,INDEX(Sheet1!RawDataCols,$C40,AR$5)*$R40)</f>
        <v>1928.32</v>
      </c>
      <c r="AS40" s="3">
        <f>IF(AS$3=0,0,INDEX(Sheet1!RawDataCols,$C40,AS$5)*$R40)</f>
        <v>157.19999999999999</v>
      </c>
      <c r="AT40" s="3">
        <f>IF(AT$3=0,0,INDEX(Sheet1!RawDataCols,$C40,AT$5)*$R40)</f>
        <v>855.65</v>
      </c>
      <c r="AU40" s="3">
        <f>IF(AU$3=0,0,INDEX(Sheet1!RawDataCols,$C40,AU$5)*$R40)</f>
        <v>2457.3200000000002</v>
      </c>
      <c r="AV40" s="3">
        <f>IF(AV$3=0,0,INDEX(Sheet1!RawDataCols,$C40,AV$5)*$R40)</f>
        <v>201.6</v>
      </c>
      <c r="AW40" s="3">
        <f>IF(AW$3=0,0,INDEX(Sheet1!RawDataCols,$C40,AW$5)*$R40)</f>
        <v>855.65</v>
      </c>
      <c r="AX40" s="3">
        <f>IF(AX$3=0,0,INDEX(Sheet1!RawDataCols,$C40,AX$5)*$R40)</f>
        <v>208.8</v>
      </c>
      <c r="AY40" s="3">
        <f>IF(AY$3=0,0,INDEX(Sheet1!RawDataCols,$C40,AY$5)*$R40)</f>
        <v>160</v>
      </c>
      <c r="AZ40" s="3">
        <f>IF(AZ$3=0,0,INDEX(Sheet1!RawDataCols,$C40,AZ$5)*$R40)</f>
        <v>855.65</v>
      </c>
      <c r="BA40" s="3">
        <f>IF(BA$3=0,0,INDEX(Sheet1!RawDataCols,$C40,BA$5)*$R40)</f>
        <v>213.2</v>
      </c>
      <c r="BB40" s="3">
        <f>IF(BB$3=0,0,INDEX(Sheet1!RawDataCols,$C40,BB$5)*$R40)</f>
        <v>1960.51</v>
      </c>
      <c r="BC40" s="3">
        <f>IF(BC$3=0,0,INDEX(Sheet1!RawDataCols,$C40,BC$5)*$R40)</f>
        <v>855.65</v>
      </c>
      <c r="BD40" s="3">
        <f>IF(BD$3=0,0,INDEX(Sheet1!RawDataCols,$C40,BD$5)*$R40)</f>
        <v>7116.87</v>
      </c>
      <c r="BE40" s="3">
        <f>IF(BE$3=0,0,INDEX(Sheet1!RawDataCols,$C40,BE$5)*$R40)</f>
        <v>1960.51</v>
      </c>
      <c r="BF40" s="3">
        <f>IF(BF$3=0,0,INDEX(Sheet1!RawDataCols,$C40,BF$5)*$R40)</f>
        <v>855.65</v>
      </c>
      <c r="BG40" s="179">
        <f>IF(BG$3=0,0,INDEX(Sheet1!RawDataCols,$C40,BG$5)*$R40)</f>
        <v>7116.87</v>
      </c>
      <c r="BH40" s="33">
        <f t="shared" si="7"/>
        <v>5943.25</v>
      </c>
      <c r="BI40" s="33">
        <f t="shared" si="8"/>
        <v>9568.9499999999989</v>
      </c>
      <c r="BJ40" s="33">
        <f t="shared" si="9"/>
        <v>28498.719999999998</v>
      </c>
      <c r="BK40" s="3">
        <f>IF(BK$3=0,0,INDEX(Sheet1!RawDataCols,$C40,BK$5)*$R40)</f>
        <v>598.05937500000005</v>
      </c>
      <c r="BL40" s="3">
        <f>IF(BL$3=0,0,INDEX(Sheet1!RawDataCols,$C40,BL$5)*$R40)</f>
        <v>1743.411875</v>
      </c>
      <c r="BM40" s="3">
        <f>IF(BM$3=0,0,INDEX(Sheet1!RawDataCols,$C40,BM$5)*$R40)</f>
        <v>1435.036875</v>
      </c>
      <c r="BN40" s="3">
        <f>IF(BN$3=0,0,INDEX(Sheet1!RawDataCols,$C40,BN$5)*$R40)</f>
        <v>457.46687500000002</v>
      </c>
      <c r="BO40" s="3">
        <f>IF(BO$3=0,0,INDEX(Sheet1!RawDataCols,$C40,BO$5)*$R40)</f>
        <v>181.17</v>
      </c>
      <c r="BP40" s="3">
        <f>IF(BP$3=0,0,INDEX(Sheet1!RawDataCols,$C40,BP$5)*$R40)</f>
        <v>11482.78</v>
      </c>
      <c r="BQ40" s="3">
        <f t="shared" si="10"/>
        <v>2585.14</v>
      </c>
      <c r="BR40" s="3">
        <f t="shared" si="11"/>
        <v>526.4</v>
      </c>
      <c r="BS40" s="3">
        <f t="shared" si="12"/>
        <v>509.59999999999997</v>
      </c>
      <c r="BT40" s="3">
        <f t="shared" si="13"/>
        <v>2831.71</v>
      </c>
      <c r="BU40" s="3" t="str">
        <f>INDEX(Sheet1!$BS$2:$BS$1000,MATCH($A40,Sheet1!$A$2:$A$1000,0))</f>
        <v>01</v>
      </c>
      <c r="BV40" s="3">
        <f>INDEX(Sheet1!$BT$2:$BT$1000,MATCH($A40,Sheet1!$A$2:$A$1000,0))</f>
        <v>-2831.71</v>
      </c>
    </row>
    <row r="41" spans="1:74" x14ac:dyDescent="0.2">
      <c r="A41" s="11" t="s">
        <v>509</v>
      </c>
      <c r="B41" s="3">
        <f>MATCH($A41,Sheet1!ACCOUNTNO,0)</f>
        <v>36</v>
      </c>
      <c r="C41" s="3">
        <f t="shared" si="4"/>
        <v>36</v>
      </c>
      <c r="D41" s="3" t="str">
        <f>IF(D$3=0,0,INDEX(Sheet1!RawDataCols,$C41,D$5))</f>
        <v>10160A07</v>
      </c>
      <c r="E41" s="3" t="str">
        <f>IF(E$3=0,0,INDEX(Sheet1!RawDataCols,$C41,E$5))</f>
        <v xml:space="preserve">10160          </v>
      </c>
      <c r="F41" s="3" t="str">
        <f>IF(F$3=0,0,INDEX(Sheet1!RawDataCols,$C41,F$5))</f>
        <v xml:space="preserve">A07            </v>
      </c>
      <c r="G41" s="3" t="str">
        <f>IF(G$3=0,0,INDEX(Sheet1!RawDataCols,$C41,G$5))</f>
        <v xml:space="preserve">               </v>
      </c>
      <c r="H41" s="3" t="str">
        <f>IF(H$3=0,0,INDEX(Sheet1!RawDataCols,$C41,H$5))</f>
        <v xml:space="preserve">               </v>
      </c>
      <c r="I41" s="3" t="str">
        <f>IF(I$3=0,0,INDEX(Sheet1!RawDataCols,$C41,I$5))</f>
        <v xml:space="preserve">               </v>
      </c>
      <c r="J41" s="3" t="str">
        <f>IF(J$3=0,0,INDEX(Sheet1!RawDataCols,$C41,J$5))</f>
        <v xml:space="preserve">               </v>
      </c>
      <c r="K41" s="3" t="str">
        <f>IF(K$3=0,0,INDEX(Sheet1!RawDataCols,$C41,K$5))</f>
        <v xml:space="preserve">               </v>
      </c>
      <c r="L41" s="3" t="str">
        <f>IF(L$3=0,0,INDEX(Sheet1!RawDataCols,$C41,L$5))</f>
        <v xml:space="preserve">               </v>
      </c>
      <c r="M41" s="3" t="str">
        <f>IF(M$3=0,0,INDEX(Sheet1!RawDataCols,$C41,M$5))</f>
        <v xml:space="preserve">F007  </v>
      </c>
      <c r="N41" s="3" t="str">
        <f>IF(N$3=0,0,INDEX(Sheet1!RawDataCols,$C41,N$5))</f>
        <v>Outgoing - Electricity-25 Franklin St</v>
      </c>
      <c r="O41" s="3">
        <f>INDEX(Sheet1!RawDataCols,$C41,O$5)</f>
        <v>8</v>
      </c>
      <c r="P41" s="3" t="str">
        <f>INDEX(Sheet1!RawDataCols,$C41,P$5)</f>
        <v>Revenue</v>
      </c>
      <c r="Q41" s="3" t="str">
        <f>IF(Q$3=0,0,INDEX(Sheet1!RawDataCols,$C41,Q$5))</f>
        <v>I</v>
      </c>
      <c r="R41" s="3">
        <f t="shared" si="5"/>
        <v>-1</v>
      </c>
      <c r="S41" s="3">
        <f t="shared" si="6"/>
        <v>1</v>
      </c>
      <c r="T41" s="3">
        <f>IF(T$3=0,0,INDEX(Sheet1!RawDataCols,$C41,T$5)*$R41)</f>
        <v>0</v>
      </c>
      <c r="U41" s="3">
        <f>IF(U$3=0,0,INDEX(Sheet1!RawDataCols,$C41,U$5)*$R41)</f>
        <v>10794</v>
      </c>
      <c r="V41" s="3">
        <f>IF(V$3=0,0,INDEX(Sheet1!RawDataCols,$C41,V$5)*$R41)</f>
        <v>10869.39</v>
      </c>
      <c r="W41" s="3">
        <f>IF(W$3=0,0,INDEX(Sheet1!RawDataCols,$C41,W$5)*$R41)</f>
        <v>12091.08</v>
      </c>
      <c r="X41" s="3">
        <f>IF(X$3=0,0,INDEX(Sheet1!RawDataCols,$C41,X$5)*$R41)</f>
        <v>10909.76</v>
      </c>
      <c r="Y41" s="3">
        <f>IF(Y$3=0,0,INDEX(Sheet1!RawDataCols,$C41,Y$5)*$R41)</f>
        <v>10869.39</v>
      </c>
      <c r="Z41" s="3">
        <f>IF(Z$3=0,0,INDEX(Sheet1!RawDataCols,$C41,Z$5)*$R41)</f>
        <v>12321.61</v>
      </c>
      <c r="AA41" s="3">
        <f>IF(AA$3=0,0,INDEX(Sheet1!RawDataCols,$C41,AA$5)*$R41)</f>
        <v>10411.530000000001</v>
      </c>
      <c r="AB41" s="3">
        <f>IF(AB$3=0,0,INDEX(Sheet1!RawDataCols,$C41,AB$5)*$R41)</f>
        <v>10869.39</v>
      </c>
      <c r="AC41" s="3">
        <f>IF(AC$3=0,0,INDEX(Sheet1!RawDataCols,$C41,AC$5)*$R41)</f>
        <v>13967.79</v>
      </c>
      <c r="AD41" s="3">
        <f>IF(AD$3=0,0,INDEX(Sheet1!RawDataCols,$C41,AD$5)*$R41)</f>
        <v>8755.8799999999992</v>
      </c>
      <c r="AE41" s="3">
        <f>IF(AE$3=0,0,INDEX(Sheet1!RawDataCols,$C41,AE$5)*$R41)</f>
        <v>10869.39</v>
      </c>
      <c r="AF41" s="3">
        <f>IF(AF$3=0,0,INDEX(Sheet1!RawDataCols,$C41,AF$5)*$R41)</f>
        <v>13444.74</v>
      </c>
      <c r="AG41" s="3">
        <f>IF(AG$3=0,0,INDEX(Sheet1!RawDataCols,$C41,AG$5)*$R41)</f>
        <v>3245.9</v>
      </c>
      <c r="AH41" s="3">
        <f>IF(AH$3=0,0,INDEX(Sheet1!RawDataCols,$C41,AH$5)*$R41)</f>
        <v>10869.39</v>
      </c>
      <c r="AI41" s="3">
        <f>IF(AI$3=0,0,INDEX(Sheet1!RawDataCols,$C41,AI$5)*$R41)</f>
        <v>17469.64</v>
      </c>
      <c r="AJ41" s="3">
        <f>IF(AJ$3=0,0,INDEX(Sheet1!RawDataCols,$C41,AJ$5)*$R41)</f>
        <v>12719.74</v>
      </c>
      <c r="AK41" s="3">
        <f>IF(AK$3=0,0,INDEX(Sheet1!RawDataCols,$C41,AK$5)*$R41)</f>
        <v>10869.39</v>
      </c>
      <c r="AL41" s="3">
        <f>IF(AL$3=0,0,INDEX(Sheet1!RawDataCols,$C41,AL$5)*$R41)</f>
        <v>17721.7</v>
      </c>
      <c r="AM41" s="3">
        <f>IF(AM$3=0,0,INDEX(Sheet1!RawDataCols,$C41,AM$5)*$R41)</f>
        <v>4555.3100000000004</v>
      </c>
      <c r="AN41" s="3">
        <f>IF(AN$3=0,0,INDEX(Sheet1!RawDataCols,$C41,AN$5)*$R41)</f>
        <v>4555.3100000000004</v>
      </c>
      <c r="AO41" s="3">
        <f>IF(AO$3=0,0,INDEX(Sheet1!RawDataCols,$C41,AO$5)*$R41)</f>
        <v>10686.46</v>
      </c>
      <c r="AP41" s="3">
        <f>IF(AP$3=0,0,INDEX(Sheet1!RawDataCols,$C41,AP$5)*$R41)</f>
        <v>9565.82</v>
      </c>
      <c r="AQ41" s="3">
        <f>IF(AQ$3=0,0,INDEX(Sheet1!RawDataCols,$C41,AQ$5)*$R41)</f>
        <v>10869.39</v>
      </c>
      <c r="AR41" s="3">
        <f>IF(AR$3=0,0,INDEX(Sheet1!RawDataCols,$C41,AR$5)*$R41)</f>
        <v>16747.87</v>
      </c>
      <c r="AS41" s="3">
        <f>IF(AS$3=0,0,INDEX(Sheet1!RawDataCols,$C41,AS$5)*$R41)</f>
        <v>10344.25</v>
      </c>
      <c r="AT41" s="3">
        <f>IF(AT$3=0,0,INDEX(Sheet1!RawDataCols,$C41,AT$5)*$R41)</f>
        <v>10869.39</v>
      </c>
      <c r="AU41" s="3">
        <f>IF(AU$3=0,0,INDEX(Sheet1!RawDataCols,$C41,AU$5)*$R41)</f>
        <v>14061.82</v>
      </c>
      <c r="AV41" s="3">
        <f>IF(AV$3=0,0,INDEX(Sheet1!RawDataCols,$C41,AV$5)*$R41)</f>
        <v>10519.77</v>
      </c>
      <c r="AW41" s="3">
        <f>IF(AW$3=0,0,INDEX(Sheet1!RawDataCols,$C41,AW$5)*$R41)</f>
        <v>10869.39</v>
      </c>
      <c r="AX41" s="3">
        <f>IF(AX$3=0,0,INDEX(Sheet1!RawDataCols,$C41,AX$5)*$R41)</f>
        <v>14061</v>
      </c>
      <c r="AY41" s="3">
        <f>IF(AY$3=0,0,INDEX(Sheet1!RawDataCols,$C41,AY$5)*$R41)</f>
        <v>9202.14</v>
      </c>
      <c r="AZ41" s="3">
        <f>IF(AZ$3=0,0,INDEX(Sheet1!RawDataCols,$C41,AZ$5)*$R41)</f>
        <v>10869.39</v>
      </c>
      <c r="BA41" s="3">
        <f>IF(BA$3=0,0,INDEX(Sheet1!RawDataCols,$C41,BA$5)*$R41)</f>
        <v>4781.01</v>
      </c>
      <c r="BB41" s="3">
        <f>IF(BB$3=0,0,INDEX(Sheet1!RawDataCols,$C41,BB$5)*$R41)</f>
        <v>9840.84</v>
      </c>
      <c r="BC41" s="3">
        <f>IF(BC$3=0,0,INDEX(Sheet1!RawDataCols,$C41,BC$5)*$R41)</f>
        <v>10869.39</v>
      </c>
      <c r="BD41" s="3">
        <f>IF(BD$3=0,0,INDEX(Sheet1!RawDataCols,$C41,BD$5)*$R41)</f>
        <v>10794.36</v>
      </c>
      <c r="BE41" s="3">
        <f>IF(BE$3=0,0,INDEX(Sheet1!RawDataCols,$C41,BE$5)*$R41)</f>
        <v>9840.84</v>
      </c>
      <c r="BF41" s="3">
        <f>IF(BF$3=0,0,INDEX(Sheet1!RawDataCols,$C41,BF$5)*$R41)</f>
        <v>10869.39</v>
      </c>
      <c r="BG41" s="179">
        <f>IF(BG$3=0,0,INDEX(Sheet1!RawDataCols,$C41,BG$5)*$R41)</f>
        <v>10794.36</v>
      </c>
      <c r="BH41" s="33">
        <f t="shared" si="7"/>
        <v>110864.94</v>
      </c>
      <c r="BI41" s="33">
        <f t="shared" si="8"/>
        <v>124118.59999999999</v>
      </c>
      <c r="BJ41" s="33">
        <f t="shared" si="9"/>
        <v>158149.08000000002</v>
      </c>
      <c r="BK41" s="3">
        <f>IF(BK$3=0,0,INDEX(Sheet1!RawDataCols,$C41,BK$5)*$R41)</f>
        <v>7757.4125000000004</v>
      </c>
      <c r="BL41" s="3">
        <f>IF(BL$3=0,0,INDEX(Sheet1!RawDataCols,$C41,BL$5)*$R41)</f>
        <v>8450.4599999999991</v>
      </c>
      <c r="BM41" s="3">
        <f>IF(BM$3=0,0,INDEX(Sheet1!RawDataCols,$C41,BM$5)*$R41)</f>
        <v>10919.996875000001</v>
      </c>
      <c r="BN41" s="3">
        <f>IF(BN$3=0,0,INDEX(Sheet1!RawDataCols,$C41,BN$5)*$R41)</f>
        <v>6293.59375</v>
      </c>
      <c r="BO41" s="3">
        <f>IF(BO$3=0,0,INDEX(Sheet1!RawDataCols,$C41,BO$5)*$R41)</f>
        <v>6217.1462499999998</v>
      </c>
      <c r="BP41" s="3">
        <f>IF(BP$3=0,0,INDEX(Sheet1!RawDataCols,$C41,BP$5)*$R41)</f>
        <v>48190.8</v>
      </c>
      <c r="BQ41" s="3">
        <f t="shared" si="10"/>
        <v>32115.29</v>
      </c>
      <c r="BR41" s="3">
        <f t="shared" si="11"/>
        <v>24721.519999999997</v>
      </c>
      <c r="BS41" s="3">
        <f t="shared" si="12"/>
        <v>24465.38</v>
      </c>
      <c r="BT41" s="3">
        <f t="shared" si="13"/>
        <v>54028.130000000005</v>
      </c>
      <c r="BU41" s="3" t="str">
        <f>INDEX(Sheet1!$BS$2:$BS$1000,MATCH($A41,Sheet1!$A$2:$A$1000,0))</f>
        <v>01</v>
      </c>
      <c r="BV41" s="3">
        <f>INDEX(Sheet1!$BT$2:$BT$1000,MATCH($A41,Sheet1!$A$2:$A$1000,0))</f>
        <v>-54028.13</v>
      </c>
    </row>
    <row r="42" spans="1:74" x14ac:dyDescent="0.2">
      <c r="A42" s="246" t="s">
        <v>510</v>
      </c>
      <c r="B42" s="3" t="e">
        <f>MATCH($A42,Sheet1!ACCOUNTNO,0)</f>
        <v>#N/A</v>
      </c>
      <c r="C42" s="3">
        <f t="shared" si="4"/>
        <v>65000</v>
      </c>
      <c r="D42" s="3">
        <f>IF(D$3=0,0,INDEX(Sheet1!RawDataCols,$C42,D$5))</f>
        <v>0</v>
      </c>
      <c r="E42" s="3">
        <f>IF(E$3=0,0,INDEX(Sheet1!RawDataCols,$C42,E$5))</f>
        <v>0</v>
      </c>
      <c r="F42" s="3">
        <f>IF(F$3=0,0,INDEX(Sheet1!RawDataCols,$C42,F$5))</f>
        <v>0</v>
      </c>
      <c r="G42" s="3">
        <f>IF(G$3=0,0,INDEX(Sheet1!RawDataCols,$C42,G$5))</f>
        <v>0</v>
      </c>
      <c r="H42" s="3">
        <f>IF(H$3=0,0,INDEX(Sheet1!RawDataCols,$C42,H$5))</f>
        <v>0</v>
      </c>
      <c r="I42" s="3">
        <f>IF(I$3=0,0,INDEX(Sheet1!RawDataCols,$C42,I$5))</f>
        <v>0</v>
      </c>
      <c r="J42" s="3">
        <f>IF(J$3=0,0,INDEX(Sheet1!RawDataCols,$C42,J$5))</f>
        <v>0</v>
      </c>
      <c r="K42" s="3">
        <f>IF(K$3=0,0,INDEX(Sheet1!RawDataCols,$C42,K$5))</f>
        <v>0</v>
      </c>
      <c r="L42" s="3">
        <f>IF(L$3=0,0,INDEX(Sheet1!RawDataCols,$C42,L$5))</f>
        <v>0</v>
      </c>
      <c r="M42" s="3">
        <f>IF(M$3=0,0,INDEX(Sheet1!RawDataCols,$C42,M$5))</f>
        <v>0</v>
      </c>
      <c r="N42" s="3">
        <f>IF(N$3=0,0,INDEX(Sheet1!RawDataCols,$C42,N$5))</f>
        <v>0</v>
      </c>
      <c r="O42" s="3">
        <f>INDEX(Sheet1!RawDataCols,$C42,O$5)</f>
        <v>0</v>
      </c>
      <c r="P42" s="3">
        <f>INDEX(Sheet1!RawDataCols,$C42,P$5)</f>
        <v>0</v>
      </c>
      <c r="Q42" s="3">
        <f>IF(Q$3=0,0,INDEX(Sheet1!RawDataCols,$C42,Q$5))</f>
        <v>0</v>
      </c>
      <c r="R42" s="3">
        <f t="shared" si="5"/>
        <v>1</v>
      </c>
      <c r="S42" s="3">
        <f t="shared" si="6"/>
        <v>-1</v>
      </c>
      <c r="T42" s="3">
        <f>IF(T$3=0,0,INDEX(Sheet1!RawDataCols,$C42,T$5)*$R42)</f>
        <v>0</v>
      </c>
      <c r="U42" s="3">
        <f>IF(U$3=0,0,INDEX(Sheet1!RawDataCols,$C42,U$5)*$R42)</f>
        <v>0</v>
      </c>
      <c r="V42" s="3">
        <f>IF(V$3=0,0,INDEX(Sheet1!RawDataCols,$C42,V$5)*$R42)</f>
        <v>0</v>
      </c>
      <c r="W42" s="3">
        <f>IF(W$3=0,0,INDEX(Sheet1!RawDataCols,$C42,W$5)*$R42)</f>
        <v>0</v>
      </c>
      <c r="X42" s="3">
        <f>IF(X$3=0,0,INDEX(Sheet1!RawDataCols,$C42,X$5)*$R42)</f>
        <v>0</v>
      </c>
      <c r="Y42" s="3">
        <f>IF(Y$3=0,0,INDEX(Sheet1!RawDataCols,$C42,Y$5)*$R42)</f>
        <v>0</v>
      </c>
      <c r="Z42" s="3">
        <f>IF(Z$3=0,0,INDEX(Sheet1!RawDataCols,$C42,Z$5)*$R42)</f>
        <v>0</v>
      </c>
      <c r="AA42" s="3">
        <f>IF(AA$3=0,0,INDEX(Sheet1!RawDataCols,$C42,AA$5)*$R42)</f>
        <v>0</v>
      </c>
      <c r="AB42" s="3">
        <f>IF(AB$3=0,0,INDEX(Sheet1!RawDataCols,$C42,AB$5)*$R42)</f>
        <v>0</v>
      </c>
      <c r="AC42" s="3">
        <f>IF(AC$3=0,0,INDEX(Sheet1!RawDataCols,$C42,AC$5)*$R42)</f>
        <v>0</v>
      </c>
      <c r="AD42" s="3">
        <f>IF(AD$3=0,0,INDEX(Sheet1!RawDataCols,$C42,AD$5)*$R42)</f>
        <v>0</v>
      </c>
      <c r="AE42" s="3">
        <f>IF(AE$3=0,0,INDEX(Sheet1!RawDataCols,$C42,AE$5)*$R42)</f>
        <v>0</v>
      </c>
      <c r="AF42" s="3">
        <f>IF(AF$3=0,0,INDEX(Sheet1!RawDataCols,$C42,AF$5)*$R42)</f>
        <v>0</v>
      </c>
      <c r="AG42" s="3">
        <f>IF(AG$3=0,0,INDEX(Sheet1!RawDataCols,$C42,AG$5)*$R42)</f>
        <v>0</v>
      </c>
      <c r="AH42" s="3">
        <f>IF(AH$3=0,0,INDEX(Sheet1!RawDataCols,$C42,AH$5)*$R42)</f>
        <v>0</v>
      </c>
      <c r="AI42" s="3">
        <f>IF(AI$3=0,0,INDEX(Sheet1!RawDataCols,$C42,AI$5)*$R42)</f>
        <v>0</v>
      </c>
      <c r="AJ42" s="3">
        <f>IF(AJ$3=0,0,INDEX(Sheet1!RawDataCols,$C42,AJ$5)*$R42)</f>
        <v>0</v>
      </c>
      <c r="AK42" s="3">
        <f>IF(AK$3=0,0,INDEX(Sheet1!RawDataCols,$C42,AK$5)*$R42)</f>
        <v>0</v>
      </c>
      <c r="AL42" s="3">
        <f>IF(AL$3=0,0,INDEX(Sheet1!RawDataCols,$C42,AL$5)*$R42)</f>
        <v>0</v>
      </c>
      <c r="AM42" s="3">
        <f>IF(AM$3=0,0,INDEX(Sheet1!RawDataCols,$C42,AM$5)*$R42)</f>
        <v>0</v>
      </c>
      <c r="AN42" s="3">
        <f>IF(AN$3=0,0,INDEX(Sheet1!RawDataCols,$C42,AN$5)*$R42)</f>
        <v>0</v>
      </c>
      <c r="AO42" s="3">
        <f>IF(AO$3=0,0,INDEX(Sheet1!RawDataCols,$C42,AO$5)*$R42)</f>
        <v>0</v>
      </c>
      <c r="AP42" s="3">
        <f>IF(AP$3=0,0,INDEX(Sheet1!RawDataCols,$C42,AP$5)*$R42)</f>
        <v>0</v>
      </c>
      <c r="AQ42" s="3">
        <f>IF(AQ$3=0,0,INDEX(Sheet1!RawDataCols,$C42,AQ$5)*$R42)</f>
        <v>0</v>
      </c>
      <c r="AR42" s="3">
        <f>IF(AR$3=0,0,INDEX(Sheet1!RawDataCols,$C42,AR$5)*$R42)</f>
        <v>0</v>
      </c>
      <c r="AS42" s="3">
        <f>IF(AS$3=0,0,INDEX(Sheet1!RawDataCols,$C42,AS$5)*$R42)</f>
        <v>0</v>
      </c>
      <c r="AT42" s="3">
        <f>IF(AT$3=0,0,INDEX(Sheet1!RawDataCols,$C42,AT$5)*$R42)</f>
        <v>0</v>
      </c>
      <c r="AU42" s="3">
        <f>IF(AU$3=0,0,INDEX(Sheet1!RawDataCols,$C42,AU$5)*$R42)</f>
        <v>0</v>
      </c>
      <c r="AV42" s="3">
        <f>IF(AV$3=0,0,INDEX(Sheet1!RawDataCols,$C42,AV$5)*$R42)</f>
        <v>0</v>
      </c>
      <c r="AW42" s="3">
        <f>IF(AW$3=0,0,INDEX(Sheet1!RawDataCols,$C42,AW$5)*$R42)</f>
        <v>0</v>
      </c>
      <c r="AX42" s="3">
        <f>IF(AX$3=0,0,INDEX(Sheet1!RawDataCols,$C42,AX$5)*$R42)</f>
        <v>0</v>
      </c>
      <c r="AY42" s="3">
        <f>IF(AY$3=0,0,INDEX(Sheet1!RawDataCols,$C42,AY$5)*$R42)</f>
        <v>0</v>
      </c>
      <c r="AZ42" s="3">
        <f>IF(AZ$3=0,0,INDEX(Sheet1!RawDataCols,$C42,AZ$5)*$R42)</f>
        <v>0</v>
      </c>
      <c r="BA42" s="3">
        <f>IF(BA$3=0,0,INDEX(Sheet1!RawDataCols,$C42,BA$5)*$R42)</f>
        <v>0</v>
      </c>
      <c r="BB42" s="3">
        <f>IF(BB$3=0,0,INDEX(Sheet1!RawDataCols,$C42,BB$5)*$R42)</f>
        <v>0</v>
      </c>
      <c r="BC42" s="3">
        <f>IF(BC$3=0,0,INDEX(Sheet1!RawDataCols,$C42,BC$5)*$R42)</f>
        <v>0</v>
      </c>
      <c r="BD42" s="3">
        <f>IF(BD$3=0,0,INDEX(Sheet1!RawDataCols,$C42,BD$5)*$R42)</f>
        <v>0</v>
      </c>
      <c r="BE42" s="3">
        <f>IF(BE$3=0,0,INDEX(Sheet1!RawDataCols,$C42,BE$5)*$R42)</f>
        <v>0</v>
      </c>
      <c r="BF42" s="3">
        <f>IF(BF$3=0,0,INDEX(Sheet1!RawDataCols,$C42,BF$5)*$R42)</f>
        <v>0</v>
      </c>
      <c r="BG42" s="179">
        <f>IF(BG$3=0,0,INDEX(Sheet1!RawDataCols,$C42,BG$5)*$R42)</f>
        <v>0</v>
      </c>
      <c r="BH42" s="33">
        <f t="shared" si="7"/>
        <v>0</v>
      </c>
      <c r="BI42" s="33">
        <f t="shared" si="8"/>
        <v>0</v>
      </c>
      <c r="BJ42" s="33">
        <f t="shared" si="9"/>
        <v>0</v>
      </c>
      <c r="BK42" s="3">
        <f>IF(BK$3=0,0,INDEX(Sheet1!RawDataCols,$C42,BK$5)*$R42)</f>
        <v>0</v>
      </c>
      <c r="BL42" s="3">
        <f>IF(BL$3=0,0,INDEX(Sheet1!RawDataCols,$C42,BL$5)*$R42)</f>
        <v>0</v>
      </c>
      <c r="BM42" s="3">
        <f>IF(BM$3=0,0,INDEX(Sheet1!RawDataCols,$C42,BM$5)*$R42)</f>
        <v>0</v>
      </c>
      <c r="BN42" s="3">
        <f>IF(BN$3=0,0,INDEX(Sheet1!RawDataCols,$C42,BN$5)*$R42)</f>
        <v>0</v>
      </c>
      <c r="BO42" s="3">
        <f>IF(BO$3=0,0,INDEX(Sheet1!RawDataCols,$C42,BO$5)*$R42)</f>
        <v>0</v>
      </c>
      <c r="BP42" s="3">
        <f>IF(BP$3=0,0,INDEX(Sheet1!RawDataCols,$C42,BP$5)*$R42)</f>
        <v>0</v>
      </c>
      <c r="BQ42" s="3">
        <f t="shared" si="10"/>
        <v>0</v>
      </c>
      <c r="BR42" s="3">
        <f t="shared" si="11"/>
        <v>0</v>
      </c>
      <c r="BS42" s="3">
        <f t="shared" si="12"/>
        <v>0</v>
      </c>
      <c r="BT42" s="3">
        <f t="shared" si="13"/>
        <v>0</v>
      </c>
      <c r="BU42" s="3" t="e">
        <f>INDEX(Sheet1!$BS$2:$BS$1000,MATCH($A42,Sheet1!$A$2:$A$1000,0))</f>
        <v>#N/A</v>
      </c>
      <c r="BV42" s="3" t="e">
        <f>INDEX(Sheet1!$BT$2:$BT$1000,MATCH($A42,Sheet1!$A$2:$A$1000,0))</f>
        <v>#N/A</v>
      </c>
    </row>
    <row r="43" spans="1:74" x14ac:dyDescent="0.2">
      <c r="A43" s="11" t="s">
        <v>511</v>
      </c>
      <c r="B43" s="3">
        <f>MATCH($A43,Sheet1!ACCOUNTNO,0)</f>
        <v>38</v>
      </c>
      <c r="C43" s="3">
        <f t="shared" si="4"/>
        <v>38</v>
      </c>
      <c r="D43" s="3" t="str">
        <f>IF(D$3=0,0,INDEX(Sheet1!RawDataCols,$C43,D$5))</f>
        <v>10180A01</v>
      </c>
      <c r="E43" s="3" t="str">
        <f>IF(E$3=0,0,INDEX(Sheet1!RawDataCols,$C43,E$5))</f>
        <v xml:space="preserve">10180          </v>
      </c>
      <c r="F43" s="3" t="str">
        <f>IF(F$3=0,0,INDEX(Sheet1!RawDataCols,$C43,F$5))</f>
        <v xml:space="preserve">A01            </v>
      </c>
      <c r="G43" s="3" t="str">
        <f>IF(G$3=0,0,INDEX(Sheet1!RawDataCols,$C43,G$5))</f>
        <v xml:space="preserve">               </v>
      </c>
      <c r="H43" s="3" t="str">
        <f>IF(H$3=0,0,INDEX(Sheet1!RawDataCols,$C43,H$5))</f>
        <v xml:space="preserve">               </v>
      </c>
      <c r="I43" s="3" t="str">
        <f>IF(I$3=0,0,INDEX(Sheet1!RawDataCols,$C43,I$5))</f>
        <v xml:space="preserve">               </v>
      </c>
      <c r="J43" s="3" t="str">
        <f>IF(J$3=0,0,INDEX(Sheet1!RawDataCols,$C43,J$5))</f>
        <v xml:space="preserve">               </v>
      </c>
      <c r="K43" s="3" t="str">
        <f>IF(K$3=0,0,INDEX(Sheet1!RawDataCols,$C43,K$5))</f>
        <v xml:space="preserve">               </v>
      </c>
      <c r="L43" s="3" t="str">
        <f>IF(L$3=0,0,INDEX(Sheet1!RawDataCols,$C43,L$5))</f>
        <v xml:space="preserve">               </v>
      </c>
      <c r="M43" s="3" t="str">
        <f>IF(M$3=0,0,INDEX(Sheet1!RawDataCols,$C43,M$5))</f>
        <v xml:space="preserve">F007  </v>
      </c>
      <c r="N43" s="3" t="str">
        <f>IF(N$3=0,0,INDEX(Sheet1!RawDataCols,$C43,N$5))</f>
        <v>Outgoing - Other-6 Circuit Dr</v>
      </c>
      <c r="O43" s="3">
        <f>INDEX(Sheet1!RawDataCols,$C43,O$5)</f>
        <v>8</v>
      </c>
      <c r="P43" s="3" t="str">
        <f>INDEX(Sheet1!RawDataCols,$C43,P$5)</f>
        <v>Revenue</v>
      </c>
      <c r="Q43" s="3" t="str">
        <f>IF(Q$3=0,0,INDEX(Sheet1!RawDataCols,$C43,Q$5))</f>
        <v>I</v>
      </c>
      <c r="R43" s="3">
        <f t="shared" si="5"/>
        <v>-1</v>
      </c>
      <c r="S43" s="3">
        <f t="shared" si="6"/>
        <v>1</v>
      </c>
      <c r="T43" s="3">
        <f>IF(T$3=0,0,INDEX(Sheet1!RawDataCols,$C43,T$5)*$R43)</f>
        <v>0</v>
      </c>
      <c r="U43" s="3">
        <f>IF(U$3=0,0,INDEX(Sheet1!RawDataCols,$C43,U$5)*$R43)</f>
        <v>0</v>
      </c>
      <c r="V43" s="3">
        <f>IF(V$3=0,0,INDEX(Sheet1!RawDataCols,$C43,V$5)*$R43)</f>
        <v>308.36</v>
      </c>
      <c r="W43" s="3">
        <f>IF(W$3=0,0,INDEX(Sheet1!RawDataCols,$C43,W$5)*$R43)</f>
        <v>0</v>
      </c>
      <c r="X43" s="3">
        <f>IF(X$3=0,0,INDEX(Sheet1!RawDataCols,$C43,X$5)*$R43)</f>
        <v>0</v>
      </c>
      <c r="Y43" s="3">
        <f>IF(Y$3=0,0,INDEX(Sheet1!RawDataCols,$C43,Y$5)*$R43)</f>
        <v>308.36</v>
      </c>
      <c r="Z43" s="3">
        <f>IF(Z$3=0,0,INDEX(Sheet1!RawDataCols,$C43,Z$5)*$R43)</f>
        <v>0</v>
      </c>
      <c r="AA43" s="3">
        <f>IF(AA$3=0,0,INDEX(Sheet1!RawDataCols,$C43,AA$5)*$R43)</f>
        <v>774.09</v>
      </c>
      <c r="AB43" s="3">
        <f>IF(AB$3=0,0,INDEX(Sheet1!RawDataCols,$C43,AB$5)*$R43)</f>
        <v>308.36</v>
      </c>
      <c r="AC43" s="3">
        <f>IF(AC$3=0,0,INDEX(Sheet1!RawDataCols,$C43,AC$5)*$R43)</f>
        <v>0</v>
      </c>
      <c r="AD43" s="3">
        <f>IF(AD$3=0,0,INDEX(Sheet1!RawDataCols,$C43,AD$5)*$R43)</f>
        <v>0</v>
      </c>
      <c r="AE43" s="3">
        <f>IF(AE$3=0,0,INDEX(Sheet1!RawDataCols,$C43,AE$5)*$R43)</f>
        <v>308.36</v>
      </c>
      <c r="AF43" s="3">
        <f>IF(AF$3=0,0,INDEX(Sheet1!RawDataCols,$C43,AF$5)*$R43)</f>
        <v>80</v>
      </c>
      <c r="AG43" s="3">
        <f>IF(AG$3=0,0,INDEX(Sheet1!RawDataCols,$C43,AG$5)*$R43)</f>
        <v>424</v>
      </c>
      <c r="AH43" s="3">
        <f>IF(AH$3=0,0,INDEX(Sheet1!RawDataCols,$C43,AH$5)*$R43)</f>
        <v>308.36</v>
      </c>
      <c r="AI43" s="3">
        <f>IF(AI$3=0,0,INDEX(Sheet1!RawDataCols,$C43,AI$5)*$R43)</f>
        <v>0</v>
      </c>
      <c r="AJ43" s="3">
        <f>IF(AJ$3=0,0,INDEX(Sheet1!RawDataCols,$C43,AJ$5)*$R43)</f>
        <v>604</v>
      </c>
      <c r="AK43" s="3">
        <f>IF(AK$3=0,0,INDEX(Sheet1!RawDataCols,$C43,AK$5)*$R43)</f>
        <v>308.36</v>
      </c>
      <c r="AL43" s="3">
        <f>IF(AL$3=0,0,INDEX(Sheet1!RawDataCols,$C43,AL$5)*$R43)</f>
        <v>0</v>
      </c>
      <c r="AM43" s="3">
        <f>IF(AM$3=0,0,INDEX(Sheet1!RawDataCols,$C43,AM$5)*$R43)</f>
        <v>344</v>
      </c>
      <c r="AN43" s="3">
        <f>IF(AN$3=0,0,INDEX(Sheet1!RawDataCols,$C43,AN$5)*$R43)</f>
        <v>344</v>
      </c>
      <c r="AO43" s="3">
        <f>IF(AO$3=0,0,INDEX(Sheet1!RawDataCols,$C43,AO$5)*$R43)</f>
        <v>0</v>
      </c>
      <c r="AP43" s="3">
        <f>IF(AP$3=0,0,INDEX(Sheet1!RawDataCols,$C43,AP$5)*$R43)</f>
        <v>0</v>
      </c>
      <c r="AQ43" s="3">
        <f>IF(AQ$3=0,0,INDEX(Sheet1!RawDataCols,$C43,AQ$5)*$R43)</f>
        <v>308.36</v>
      </c>
      <c r="AR43" s="3">
        <f>IF(AR$3=0,0,INDEX(Sheet1!RawDataCols,$C43,AR$5)*$R43)</f>
        <v>0</v>
      </c>
      <c r="AS43" s="3">
        <f>IF(AS$3=0,0,INDEX(Sheet1!RawDataCols,$C43,AS$5)*$R43)</f>
        <v>1105.5</v>
      </c>
      <c r="AT43" s="3">
        <f>IF(AT$3=0,0,INDEX(Sheet1!RawDataCols,$C43,AT$5)*$R43)</f>
        <v>308.36</v>
      </c>
      <c r="AU43" s="3">
        <f>IF(AU$3=0,0,INDEX(Sheet1!RawDataCols,$C43,AU$5)*$R43)</f>
        <v>0</v>
      </c>
      <c r="AV43" s="3">
        <f>IF(AV$3=0,0,INDEX(Sheet1!RawDataCols,$C43,AV$5)*$R43)</f>
        <v>0</v>
      </c>
      <c r="AW43" s="3">
        <f>IF(AW$3=0,0,INDEX(Sheet1!RawDataCols,$C43,AW$5)*$R43)</f>
        <v>308.36</v>
      </c>
      <c r="AX43" s="3">
        <f>IF(AX$3=0,0,INDEX(Sheet1!RawDataCols,$C43,AX$5)*$R43)</f>
        <v>0</v>
      </c>
      <c r="AY43" s="3">
        <f>IF(AY$3=0,0,INDEX(Sheet1!RawDataCols,$C43,AY$5)*$R43)</f>
        <v>0</v>
      </c>
      <c r="AZ43" s="3">
        <f>IF(AZ$3=0,0,INDEX(Sheet1!RawDataCols,$C43,AZ$5)*$R43)</f>
        <v>308.36</v>
      </c>
      <c r="BA43" s="3">
        <f>IF(BA$3=0,0,INDEX(Sheet1!RawDataCols,$C43,BA$5)*$R43)</f>
        <v>80</v>
      </c>
      <c r="BB43" s="3">
        <f>IF(BB$3=0,0,INDEX(Sheet1!RawDataCols,$C43,BB$5)*$R43)</f>
        <v>0</v>
      </c>
      <c r="BC43" s="3">
        <f>IF(BC$3=0,0,INDEX(Sheet1!RawDataCols,$C43,BC$5)*$R43)</f>
        <v>308.36</v>
      </c>
      <c r="BD43" s="3">
        <f>IF(BD$3=0,0,INDEX(Sheet1!RawDataCols,$C43,BD$5)*$R43)</f>
        <v>1818.18</v>
      </c>
      <c r="BE43" s="3">
        <f>IF(BE$3=0,0,INDEX(Sheet1!RawDataCols,$C43,BE$5)*$R43)</f>
        <v>0</v>
      </c>
      <c r="BF43" s="3">
        <f>IF(BF$3=0,0,INDEX(Sheet1!RawDataCols,$C43,BF$5)*$R43)</f>
        <v>308.36</v>
      </c>
      <c r="BG43" s="179">
        <f>IF(BG$3=0,0,INDEX(Sheet1!RawDataCols,$C43,BG$5)*$R43)</f>
        <v>1818.18</v>
      </c>
      <c r="BH43" s="33">
        <f t="shared" si="7"/>
        <v>3251.59</v>
      </c>
      <c r="BI43" s="33">
        <f t="shared" si="8"/>
        <v>3735.9600000000009</v>
      </c>
      <c r="BJ43" s="33">
        <f t="shared" si="9"/>
        <v>1978.18</v>
      </c>
      <c r="BK43" s="3">
        <f>IF(BK$3=0,0,INDEX(Sheet1!RawDataCols,$C43,BK$5)*$R43)</f>
        <v>233.4975</v>
      </c>
      <c r="BL43" s="3">
        <f>IF(BL$3=0,0,INDEX(Sheet1!RawDataCols,$C43,BL$5)*$R43)</f>
        <v>5</v>
      </c>
      <c r="BM43" s="3">
        <f>IF(BM$3=0,0,INDEX(Sheet1!RawDataCols,$C43,BM$5)*$R43)</f>
        <v>0</v>
      </c>
      <c r="BN43" s="3">
        <f>IF(BN$3=0,0,INDEX(Sheet1!RawDataCols,$C43,BN$5)*$R43)</f>
        <v>0</v>
      </c>
      <c r="BO43" s="3">
        <f>IF(BO$3=0,0,INDEX(Sheet1!RawDataCols,$C43,BO$5)*$R43)</f>
        <v>0</v>
      </c>
      <c r="BP43" s="3">
        <f>IF(BP$3=0,0,INDEX(Sheet1!RawDataCols,$C43,BP$5)*$R43)</f>
        <v>0</v>
      </c>
      <c r="BQ43" s="3">
        <f t="shared" si="10"/>
        <v>774.09</v>
      </c>
      <c r="BR43" s="3">
        <f t="shared" si="11"/>
        <v>1028</v>
      </c>
      <c r="BS43" s="3">
        <f t="shared" si="12"/>
        <v>1449.5</v>
      </c>
      <c r="BT43" s="3">
        <f t="shared" si="13"/>
        <v>1449.5</v>
      </c>
      <c r="BU43" s="3" t="str">
        <f>INDEX(Sheet1!$BS$2:$BS$1000,MATCH($A43,Sheet1!$A$2:$A$1000,0))</f>
        <v>01</v>
      </c>
      <c r="BV43" s="3">
        <f>INDEX(Sheet1!$BT$2:$BT$1000,MATCH($A43,Sheet1!$A$2:$A$1000,0))</f>
        <v>-1449.5</v>
      </c>
    </row>
    <row r="44" spans="1:74" x14ac:dyDescent="0.2">
      <c r="A44" s="11" t="s">
        <v>512</v>
      </c>
      <c r="B44" s="3">
        <f>MATCH($A44,Sheet1!ACCOUNTNO,0)</f>
        <v>39</v>
      </c>
      <c r="C44" s="3">
        <f t="shared" si="4"/>
        <v>39</v>
      </c>
      <c r="D44" s="3" t="str">
        <f>IF(D$3=0,0,INDEX(Sheet1!RawDataCols,$C44,D$5))</f>
        <v>10180A02</v>
      </c>
      <c r="E44" s="3" t="str">
        <f>IF(E$3=0,0,INDEX(Sheet1!RawDataCols,$C44,E$5))</f>
        <v xml:space="preserve">10180          </v>
      </c>
      <c r="F44" s="3" t="str">
        <f>IF(F$3=0,0,INDEX(Sheet1!RawDataCols,$C44,F$5))</f>
        <v xml:space="preserve">A02            </v>
      </c>
      <c r="G44" s="3" t="str">
        <f>IF(G$3=0,0,INDEX(Sheet1!RawDataCols,$C44,G$5))</f>
        <v xml:space="preserve">               </v>
      </c>
      <c r="H44" s="3" t="str">
        <f>IF(H$3=0,0,INDEX(Sheet1!RawDataCols,$C44,H$5))</f>
        <v xml:space="preserve">               </v>
      </c>
      <c r="I44" s="3" t="str">
        <f>IF(I$3=0,0,INDEX(Sheet1!RawDataCols,$C44,I$5))</f>
        <v xml:space="preserve">               </v>
      </c>
      <c r="J44" s="3" t="str">
        <f>IF(J$3=0,0,INDEX(Sheet1!RawDataCols,$C44,J$5))</f>
        <v xml:space="preserve">               </v>
      </c>
      <c r="K44" s="3" t="str">
        <f>IF(K$3=0,0,INDEX(Sheet1!RawDataCols,$C44,K$5))</f>
        <v xml:space="preserve">               </v>
      </c>
      <c r="L44" s="3" t="str">
        <f>IF(L$3=0,0,INDEX(Sheet1!RawDataCols,$C44,L$5))</f>
        <v xml:space="preserve">               </v>
      </c>
      <c r="M44" s="3" t="str">
        <f>IF(M$3=0,0,INDEX(Sheet1!RawDataCols,$C44,M$5))</f>
        <v xml:space="preserve">F007  </v>
      </c>
      <c r="N44" s="3" t="str">
        <f>IF(N$3=0,0,INDEX(Sheet1!RawDataCols,$C44,N$5))</f>
        <v>Outgoing - Other-200 East Tce</v>
      </c>
      <c r="O44" s="3">
        <f>INDEX(Sheet1!RawDataCols,$C44,O$5)</f>
        <v>8</v>
      </c>
      <c r="P44" s="3" t="str">
        <f>INDEX(Sheet1!RawDataCols,$C44,P$5)</f>
        <v>Revenue</v>
      </c>
      <c r="Q44" s="3" t="str">
        <f>IF(Q$3=0,0,INDEX(Sheet1!RawDataCols,$C44,Q$5))</f>
        <v>I</v>
      </c>
      <c r="R44" s="3">
        <f t="shared" si="5"/>
        <v>-1</v>
      </c>
      <c r="S44" s="3">
        <f t="shared" si="6"/>
        <v>1</v>
      </c>
      <c r="T44" s="3">
        <f>IF(T$3=0,0,INDEX(Sheet1!RawDataCols,$C44,T$5)*$R44)</f>
        <v>0</v>
      </c>
      <c r="U44" s="3">
        <f>IF(U$3=0,0,INDEX(Sheet1!RawDataCols,$C44,U$5)*$R44)</f>
        <v>0</v>
      </c>
      <c r="V44" s="3">
        <f>IF(V$3=0,0,INDEX(Sheet1!RawDataCols,$C44,V$5)*$R44)</f>
        <v>42.86</v>
      </c>
      <c r="W44" s="3">
        <f>IF(W$3=0,0,INDEX(Sheet1!RawDataCols,$C44,W$5)*$R44)</f>
        <v>0</v>
      </c>
      <c r="X44" s="3">
        <f>IF(X$3=0,0,INDEX(Sheet1!RawDataCols,$C44,X$5)*$R44)</f>
        <v>160</v>
      </c>
      <c r="Y44" s="3">
        <f>IF(Y$3=0,0,INDEX(Sheet1!RawDataCols,$C44,Y$5)*$R44)</f>
        <v>42.86</v>
      </c>
      <c r="Z44" s="3">
        <f>IF(Z$3=0,0,INDEX(Sheet1!RawDataCols,$C44,Z$5)*$R44)</f>
        <v>0</v>
      </c>
      <c r="AA44" s="3">
        <f>IF(AA$3=0,0,INDEX(Sheet1!RawDataCols,$C44,AA$5)*$R44)</f>
        <v>0</v>
      </c>
      <c r="AB44" s="3">
        <f>IF(AB$3=0,0,INDEX(Sheet1!RawDataCols,$C44,AB$5)*$R44)</f>
        <v>42.86</v>
      </c>
      <c r="AC44" s="3">
        <f>IF(AC$3=0,0,INDEX(Sheet1!RawDataCols,$C44,AC$5)*$R44)</f>
        <v>55.89</v>
      </c>
      <c r="AD44" s="3">
        <f>IF(AD$3=0,0,INDEX(Sheet1!RawDataCols,$C44,AD$5)*$R44)</f>
        <v>4633.33</v>
      </c>
      <c r="AE44" s="3">
        <f>IF(AE$3=0,0,INDEX(Sheet1!RawDataCols,$C44,AE$5)*$R44)</f>
        <v>42.86</v>
      </c>
      <c r="AF44" s="3">
        <f>IF(AF$3=0,0,INDEX(Sheet1!RawDataCols,$C44,AF$5)*$R44)</f>
        <v>0</v>
      </c>
      <c r="AG44" s="3">
        <f>IF(AG$3=0,0,INDEX(Sheet1!RawDataCols,$C44,AG$5)*$R44)</f>
        <v>0</v>
      </c>
      <c r="AH44" s="3">
        <f>IF(AH$3=0,0,INDEX(Sheet1!RawDataCols,$C44,AH$5)*$R44)</f>
        <v>42.86</v>
      </c>
      <c r="AI44" s="3">
        <f>IF(AI$3=0,0,INDEX(Sheet1!RawDataCols,$C44,AI$5)*$R44)</f>
        <v>0</v>
      </c>
      <c r="AJ44" s="3">
        <f>IF(AJ$3=0,0,INDEX(Sheet1!RawDataCols,$C44,AJ$5)*$R44)</f>
        <v>0</v>
      </c>
      <c r="AK44" s="3">
        <f>IF(AK$3=0,0,INDEX(Sheet1!RawDataCols,$C44,AK$5)*$R44)</f>
        <v>42.86</v>
      </c>
      <c r="AL44" s="3">
        <f>IF(AL$3=0,0,INDEX(Sheet1!RawDataCols,$C44,AL$5)*$R44)</f>
        <v>0</v>
      </c>
      <c r="AM44" s="3">
        <f>IF(AM$3=0,0,INDEX(Sheet1!RawDataCols,$C44,AM$5)*$R44)</f>
        <v>0</v>
      </c>
      <c r="AN44" s="3">
        <f>IF(AN$3=0,0,INDEX(Sheet1!RawDataCols,$C44,AN$5)*$R44)</f>
        <v>0</v>
      </c>
      <c r="AO44" s="3">
        <f>IF(AO$3=0,0,INDEX(Sheet1!RawDataCols,$C44,AO$5)*$R44)</f>
        <v>-190</v>
      </c>
      <c r="AP44" s="3">
        <f>IF(AP$3=0,0,INDEX(Sheet1!RawDataCols,$C44,AP$5)*$R44)</f>
        <v>380</v>
      </c>
      <c r="AQ44" s="3">
        <f>IF(AQ$3=0,0,INDEX(Sheet1!RawDataCols,$C44,AQ$5)*$R44)</f>
        <v>42.86</v>
      </c>
      <c r="AR44" s="3">
        <f>IF(AR$3=0,0,INDEX(Sheet1!RawDataCols,$C44,AR$5)*$R44)</f>
        <v>259.55</v>
      </c>
      <c r="AS44" s="3">
        <f>IF(AS$3=0,0,INDEX(Sheet1!RawDataCols,$C44,AS$5)*$R44)</f>
        <v>0</v>
      </c>
      <c r="AT44" s="3">
        <f>IF(AT$3=0,0,INDEX(Sheet1!RawDataCols,$C44,AT$5)*$R44)</f>
        <v>42.86</v>
      </c>
      <c r="AU44" s="3">
        <f>IF(AU$3=0,0,INDEX(Sheet1!RawDataCols,$C44,AU$5)*$R44)</f>
        <v>53</v>
      </c>
      <c r="AV44" s="3">
        <f>IF(AV$3=0,0,INDEX(Sheet1!RawDataCols,$C44,AV$5)*$R44)</f>
        <v>0</v>
      </c>
      <c r="AW44" s="3">
        <f>IF(AW$3=0,0,INDEX(Sheet1!RawDataCols,$C44,AW$5)*$R44)</f>
        <v>42.86</v>
      </c>
      <c r="AX44" s="3">
        <f>IF(AX$3=0,0,INDEX(Sheet1!RawDataCols,$C44,AX$5)*$R44)</f>
        <v>35</v>
      </c>
      <c r="AY44" s="3">
        <f>IF(AY$3=0,0,INDEX(Sheet1!RawDataCols,$C44,AY$5)*$R44)</f>
        <v>190</v>
      </c>
      <c r="AZ44" s="3">
        <f>IF(AZ$3=0,0,INDEX(Sheet1!RawDataCols,$C44,AZ$5)*$R44)</f>
        <v>42.86</v>
      </c>
      <c r="BA44" s="3">
        <f>IF(BA$3=0,0,INDEX(Sheet1!RawDataCols,$C44,BA$5)*$R44)</f>
        <v>0</v>
      </c>
      <c r="BB44" s="3">
        <f>IF(BB$3=0,0,INDEX(Sheet1!RawDataCols,$C44,BB$5)*$R44)</f>
        <v>176.55</v>
      </c>
      <c r="BC44" s="3">
        <f>IF(BC$3=0,0,INDEX(Sheet1!RawDataCols,$C44,BC$5)*$R44)</f>
        <v>42.86</v>
      </c>
      <c r="BD44" s="3">
        <f>IF(BD$3=0,0,INDEX(Sheet1!RawDataCols,$C44,BD$5)*$R44)</f>
        <v>35</v>
      </c>
      <c r="BE44" s="3">
        <f>IF(BE$3=0,0,INDEX(Sheet1!RawDataCols,$C44,BE$5)*$R44)</f>
        <v>176.55</v>
      </c>
      <c r="BF44" s="3">
        <f>IF(BF$3=0,0,INDEX(Sheet1!RawDataCols,$C44,BF$5)*$R44)</f>
        <v>42.86</v>
      </c>
      <c r="BG44" s="179">
        <f>IF(BG$3=0,0,INDEX(Sheet1!RawDataCols,$C44,BG$5)*$R44)</f>
        <v>35</v>
      </c>
      <c r="BH44" s="33">
        <f t="shared" si="7"/>
        <v>5539.88</v>
      </c>
      <c r="BI44" s="33">
        <f t="shared" si="8"/>
        <v>471.46000000000009</v>
      </c>
      <c r="BJ44" s="33">
        <f t="shared" si="9"/>
        <v>248.44</v>
      </c>
      <c r="BK44" s="3">
        <f>IF(BK$3=0,0,INDEX(Sheet1!RawDataCols,$C44,BK$5)*$R44)</f>
        <v>29.466249999999999</v>
      </c>
      <c r="BL44" s="3">
        <f>IF(BL$3=0,0,INDEX(Sheet1!RawDataCols,$C44,BL$5)*$R44)</f>
        <v>11.589375</v>
      </c>
      <c r="BM44" s="3">
        <f>IF(BM$3=0,0,INDEX(Sheet1!RawDataCols,$C44,BM$5)*$R44)</f>
        <v>27.613125</v>
      </c>
      <c r="BN44" s="3">
        <f>IF(BN$3=0,0,INDEX(Sheet1!RawDataCols,$C44,BN$5)*$R44)</f>
        <v>-9.0625</v>
      </c>
      <c r="BO44" s="3">
        <f>IF(BO$3=0,0,INDEX(Sheet1!RawDataCols,$C44,BO$5)*$R44)</f>
        <v>-3.835</v>
      </c>
      <c r="BP44" s="3">
        <f>IF(BP$3=0,0,INDEX(Sheet1!RawDataCols,$C44,BP$5)*$R44)</f>
        <v>129.54</v>
      </c>
      <c r="BQ44" s="3">
        <f t="shared" si="10"/>
        <v>160</v>
      </c>
      <c r="BR44" s="3">
        <f t="shared" si="11"/>
        <v>4633.33</v>
      </c>
      <c r="BS44" s="3">
        <f t="shared" si="12"/>
        <v>380</v>
      </c>
      <c r="BT44" s="3">
        <f t="shared" si="13"/>
        <v>746.55</v>
      </c>
      <c r="BU44" s="3" t="str">
        <f>INDEX(Sheet1!$BS$2:$BS$1000,MATCH($A44,Sheet1!$A$2:$A$1000,0))</f>
        <v>01</v>
      </c>
      <c r="BV44" s="3">
        <f>INDEX(Sheet1!$BT$2:$BT$1000,MATCH($A44,Sheet1!$A$2:$A$1000,0))</f>
        <v>-746.55</v>
      </c>
    </row>
    <row r="45" spans="1:74" x14ac:dyDescent="0.2">
      <c r="A45" s="11" t="s">
        <v>513</v>
      </c>
      <c r="B45" s="3">
        <f>MATCH($A45,Sheet1!ACCOUNTNO,0)</f>
        <v>40</v>
      </c>
      <c r="C45" s="3">
        <f t="shared" si="4"/>
        <v>40</v>
      </c>
      <c r="D45" s="3" t="str">
        <f>IF(D$3=0,0,INDEX(Sheet1!RawDataCols,$C45,D$5))</f>
        <v>10180A03</v>
      </c>
      <c r="E45" s="3" t="str">
        <f>IF(E$3=0,0,INDEX(Sheet1!RawDataCols,$C45,E$5))</f>
        <v xml:space="preserve">10180          </v>
      </c>
      <c r="F45" s="3" t="str">
        <f>IF(F$3=0,0,INDEX(Sheet1!RawDataCols,$C45,F$5))</f>
        <v xml:space="preserve">A03            </v>
      </c>
      <c r="G45" s="3" t="str">
        <f>IF(G$3=0,0,INDEX(Sheet1!RawDataCols,$C45,G$5))</f>
        <v xml:space="preserve">               </v>
      </c>
      <c r="H45" s="3" t="str">
        <f>IF(H$3=0,0,INDEX(Sheet1!RawDataCols,$C45,H$5))</f>
        <v xml:space="preserve">               </v>
      </c>
      <c r="I45" s="3" t="str">
        <f>IF(I$3=0,0,INDEX(Sheet1!RawDataCols,$C45,I$5))</f>
        <v xml:space="preserve">               </v>
      </c>
      <c r="J45" s="3" t="str">
        <f>IF(J$3=0,0,INDEX(Sheet1!RawDataCols,$C45,J$5))</f>
        <v xml:space="preserve">               </v>
      </c>
      <c r="K45" s="3" t="str">
        <f>IF(K$3=0,0,INDEX(Sheet1!RawDataCols,$C45,K$5))</f>
        <v xml:space="preserve">               </v>
      </c>
      <c r="L45" s="3" t="str">
        <f>IF(L$3=0,0,INDEX(Sheet1!RawDataCols,$C45,L$5))</f>
        <v xml:space="preserve">               </v>
      </c>
      <c r="M45" s="3" t="str">
        <f>IF(M$3=0,0,INDEX(Sheet1!RawDataCols,$C45,M$5))</f>
        <v xml:space="preserve">F007  </v>
      </c>
      <c r="N45" s="3" t="str">
        <f>IF(N$3=0,0,INDEX(Sheet1!RawDataCols,$C45,N$5))</f>
        <v>Outgoing - Other-33 Franklin St</v>
      </c>
      <c r="O45" s="3">
        <f>INDEX(Sheet1!RawDataCols,$C45,O$5)</f>
        <v>8</v>
      </c>
      <c r="P45" s="3" t="str">
        <f>INDEX(Sheet1!RawDataCols,$C45,P$5)</f>
        <v>Revenue</v>
      </c>
      <c r="Q45" s="3" t="str">
        <f>IF(Q$3=0,0,INDEX(Sheet1!RawDataCols,$C45,Q$5))</f>
        <v>I</v>
      </c>
      <c r="R45" s="3">
        <f t="shared" si="5"/>
        <v>-1</v>
      </c>
      <c r="S45" s="3">
        <f t="shared" si="6"/>
        <v>1</v>
      </c>
      <c r="T45" s="3">
        <f>IF(T$3=0,0,INDEX(Sheet1!RawDataCols,$C45,T$5)*$R45)</f>
        <v>0</v>
      </c>
      <c r="U45" s="3">
        <f>IF(U$3=0,0,INDEX(Sheet1!RawDataCols,$C45,U$5)*$R45)</f>
        <v>0</v>
      </c>
      <c r="V45" s="3">
        <f>IF(V$3=0,0,INDEX(Sheet1!RawDataCols,$C45,V$5)*$R45)</f>
        <v>821.07</v>
      </c>
      <c r="W45" s="3">
        <f>IF(W$3=0,0,INDEX(Sheet1!RawDataCols,$C45,W$5)*$R45)</f>
        <v>53.05</v>
      </c>
      <c r="X45" s="3">
        <f>IF(X$3=0,0,INDEX(Sheet1!RawDataCols,$C45,X$5)*$R45)</f>
        <v>50.14</v>
      </c>
      <c r="Y45" s="3">
        <f>IF(Y$3=0,0,INDEX(Sheet1!RawDataCols,$C45,Y$5)*$R45)</f>
        <v>821.07</v>
      </c>
      <c r="Z45" s="3">
        <f>IF(Z$3=0,0,INDEX(Sheet1!RawDataCols,$C45,Z$5)*$R45)</f>
        <v>1775.25</v>
      </c>
      <c r="AA45" s="3">
        <f>IF(AA$3=0,0,INDEX(Sheet1!RawDataCols,$C45,AA$5)*$R45)</f>
        <v>113</v>
      </c>
      <c r="AB45" s="3">
        <f>IF(AB$3=0,0,INDEX(Sheet1!RawDataCols,$C45,AB$5)*$R45)</f>
        <v>821.07</v>
      </c>
      <c r="AC45" s="3">
        <f>IF(AC$3=0,0,INDEX(Sheet1!RawDataCols,$C45,AC$5)*$R45)</f>
        <v>0</v>
      </c>
      <c r="AD45" s="3">
        <f>IF(AD$3=0,0,INDEX(Sheet1!RawDataCols,$C45,AD$5)*$R45)</f>
        <v>31.55</v>
      </c>
      <c r="AE45" s="3">
        <f>IF(AE$3=0,0,INDEX(Sheet1!RawDataCols,$C45,AE$5)*$R45)</f>
        <v>821.07</v>
      </c>
      <c r="AF45" s="3">
        <f>IF(AF$3=0,0,INDEX(Sheet1!RawDataCols,$C45,AF$5)*$R45)</f>
        <v>0</v>
      </c>
      <c r="AG45" s="3">
        <f>IF(AG$3=0,0,INDEX(Sheet1!RawDataCols,$C45,AG$5)*$R45)</f>
        <v>0</v>
      </c>
      <c r="AH45" s="3">
        <f>IF(AH$3=0,0,INDEX(Sheet1!RawDataCols,$C45,AH$5)*$R45)</f>
        <v>821.07</v>
      </c>
      <c r="AI45" s="3">
        <f>IF(AI$3=0,0,INDEX(Sheet1!RawDataCols,$C45,AI$5)*$R45)</f>
        <v>218.96</v>
      </c>
      <c r="AJ45" s="3">
        <f>IF(AJ$3=0,0,INDEX(Sheet1!RawDataCols,$C45,AJ$5)*$R45)</f>
        <v>84.62</v>
      </c>
      <c r="AK45" s="3">
        <f>IF(AK$3=0,0,INDEX(Sheet1!RawDataCols,$C45,AK$5)*$R45)</f>
        <v>821.07</v>
      </c>
      <c r="AL45" s="3">
        <f>IF(AL$3=0,0,INDEX(Sheet1!RawDataCols,$C45,AL$5)*$R45)</f>
        <v>300</v>
      </c>
      <c r="AM45" s="3">
        <f>IF(AM$3=0,0,INDEX(Sheet1!RawDataCols,$C45,AM$5)*$R45)</f>
        <v>0</v>
      </c>
      <c r="AN45" s="3">
        <f>IF(AN$3=0,0,INDEX(Sheet1!RawDataCols,$C45,AN$5)*$R45)</f>
        <v>0</v>
      </c>
      <c r="AO45" s="3">
        <f>IF(AO$3=0,0,INDEX(Sheet1!RawDataCols,$C45,AO$5)*$R45)</f>
        <v>705.09</v>
      </c>
      <c r="AP45" s="3">
        <f>IF(AP$3=0,0,INDEX(Sheet1!RawDataCols,$C45,AP$5)*$R45)</f>
        <v>0</v>
      </c>
      <c r="AQ45" s="3">
        <f>IF(AQ$3=0,0,INDEX(Sheet1!RawDataCols,$C45,AQ$5)*$R45)</f>
        <v>895.71</v>
      </c>
      <c r="AR45" s="3">
        <f>IF(AR$3=0,0,INDEX(Sheet1!RawDataCols,$C45,AR$5)*$R45)</f>
        <v>9810.6</v>
      </c>
      <c r="AS45" s="3">
        <f>IF(AS$3=0,0,INDEX(Sheet1!RawDataCols,$C45,AS$5)*$R45)</f>
        <v>68.73</v>
      </c>
      <c r="AT45" s="3">
        <f>IF(AT$3=0,0,INDEX(Sheet1!RawDataCols,$C45,AT$5)*$R45)</f>
        <v>821.07</v>
      </c>
      <c r="AU45" s="3">
        <f>IF(AU$3=0,0,INDEX(Sheet1!RawDataCols,$C45,AU$5)*$R45)</f>
        <v>0</v>
      </c>
      <c r="AV45" s="3">
        <f>IF(AV$3=0,0,INDEX(Sheet1!RawDataCols,$C45,AV$5)*$R45)</f>
        <v>711.96</v>
      </c>
      <c r="AW45" s="3">
        <f>IF(AW$3=0,0,INDEX(Sheet1!RawDataCols,$C45,AW$5)*$R45)</f>
        <v>821.07</v>
      </c>
      <c r="AX45" s="3">
        <f>IF(AX$3=0,0,INDEX(Sheet1!RawDataCols,$C45,AX$5)*$R45)</f>
        <v>6543.69</v>
      </c>
      <c r="AY45" s="3">
        <f>IF(AY$3=0,0,INDEX(Sheet1!RawDataCols,$C45,AY$5)*$R45)</f>
        <v>925.46</v>
      </c>
      <c r="AZ45" s="3">
        <f>IF(AZ$3=0,0,INDEX(Sheet1!RawDataCols,$C45,AZ$5)*$R45)</f>
        <v>821.07</v>
      </c>
      <c r="BA45" s="3">
        <f>IF(BA$3=0,0,INDEX(Sheet1!RawDataCols,$C45,BA$5)*$R45)</f>
        <v>846.46</v>
      </c>
      <c r="BB45" s="3">
        <f>IF(BB$3=0,0,INDEX(Sheet1!RawDataCols,$C45,BB$5)*$R45)</f>
        <v>15752</v>
      </c>
      <c r="BC45" s="3">
        <f>IF(BC$3=0,0,INDEX(Sheet1!RawDataCols,$C45,BC$5)*$R45)</f>
        <v>821.07</v>
      </c>
      <c r="BD45" s="3">
        <f>IF(BD$3=0,0,INDEX(Sheet1!RawDataCols,$C45,BD$5)*$R45)</f>
        <v>0</v>
      </c>
      <c r="BE45" s="3">
        <f>IF(BE$3=0,0,INDEX(Sheet1!RawDataCols,$C45,BE$5)*$R45)</f>
        <v>15752</v>
      </c>
      <c r="BF45" s="3">
        <f>IF(BF$3=0,0,INDEX(Sheet1!RawDataCols,$C45,BF$5)*$R45)</f>
        <v>821.07</v>
      </c>
      <c r="BG45" s="179">
        <f>IF(BG$3=0,0,INDEX(Sheet1!RawDataCols,$C45,BG$5)*$R45)</f>
        <v>0</v>
      </c>
      <c r="BH45" s="33">
        <f t="shared" si="7"/>
        <v>17737.46</v>
      </c>
      <c r="BI45" s="33">
        <f t="shared" si="8"/>
        <v>9106.41</v>
      </c>
      <c r="BJ45" s="33">
        <f t="shared" si="9"/>
        <v>20253.099999999999</v>
      </c>
      <c r="BK45" s="3">
        <f>IF(BK$3=0,0,INDEX(Sheet1!RawDataCols,$C45,BK$5)*$R45)</f>
        <v>569.15062499999999</v>
      </c>
      <c r="BL45" s="3">
        <f>IF(BL$3=0,0,INDEX(Sheet1!RawDataCols,$C45,BL$5)*$R45)</f>
        <v>201.85312500000001</v>
      </c>
      <c r="BM45" s="3">
        <f>IF(BM$3=0,0,INDEX(Sheet1!RawDataCols,$C45,BM$5)*$R45)</f>
        <v>35.798749999999998</v>
      </c>
      <c r="BN45" s="3">
        <f>IF(BN$3=0,0,INDEX(Sheet1!RawDataCols,$C45,BN$5)*$R45)</f>
        <v>-19.375</v>
      </c>
      <c r="BO45" s="3">
        <f>IF(BO$3=0,0,INDEX(Sheet1!RawDataCols,$C45,BO$5)*$R45)</f>
        <v>0</v>
      </c>
      <c r="BP45" s="3">
        <f>IF(BP$3=0,0,INDEX(Sheet1!RawDataCols,$C45,BP$5)*$R45)</f>
        <v>882.39</v>
      </c>
      <c r="BQ45" s="3">
        <f t="shared" si="10"/>
        <v>163.13999999999999</v>
      </c>
      <c r="BR45" s="3">
        <f t="shared" si="11"/>
        <v>116.17</v>
      </c>
      <c r="BS45" s="3">
        <f t="shared" si="12"/>
        <v>68.73</v>
      </c>
      <c r="BT45" s="3">
        <f t="shared" si="13"/>
        <v>17458.149999999998</v>
      </c>
      <c r="BU45" s="3" t="str">
        <f>INDEX(Sheet1!$BS$2:$BS$1000,MATCH($A45,Sheet1!$A$2:$A$1000,0))</f>
        <v>01</v>
      </c>
      <c r="BV45" s="3">
        <f>INDEX(Sheet1!$BT$2:$BT$1000,MATCH($A45,Sheet1!$A$2:$A$1000,0))</f>
        <v>-17458.150000000001</v>
      </c>
    </row>
    <row r="46" spans="1:74" x14ac:dyDescent="0.2">
      <c r="A46" s="11" t="s">
        <v>514</v>
      </c>
      <c r="B46" s="3">
        <f>MATCH($A46,Sheet1!ACCOUNTNO,0)</f>
        <v>41</v>
      </c>
      <c r="C46" s="3">
        <f t="shared" si="4"/>
        <v>41</v>
      </c>
      <c r="D46" s="3" t="str">
        <f>IF(D$3=0,0,INDEX(Sheet1!RawDataCols,$C46,D$5))</f>
        <v>10180A04</v>
      </c>
      <c r="E46" s="3" t="str">
        <f>IF(E$3=0,0,INDEX(Sheet1!RawDataCols,$C46,E$5))</f>
        <v xml:space="preserve">10180          </v>
      </c>
      <c r="F46" s="3" t="str">
        <f>IF(F$3=0,0,INDEX(Sheet1!RawDataCols,$C46,F$5))</f>
        <v xml:space="preserve">A04            </v>
      </c>
      <c r="G46" s="3" t="str">
        <f>IF(G$3=0,0,INDEX(Sheet1!RawDataCols,$C46,G$5))</f>
        <v xml:space="preserve">               </v>
      </c>
      <c r="H46" s="3" t="str">
        <f>IF(H$3=0,0,INDEX(Sheet1!RawDataCols,$C46,H$5))</f>
        <v xml:space="preserve">               </v>
      </c>
      <c r="I46" s="3" t="str">
        <f>IF(I$3=0,0,INDEX(Sheet1!RawDataCols,$C46,I$5))</f>
        <v xml:space="preserve">               </v>
      </c>
      <c r="J46" s="3" t="str">
        <f>IF(J$3=0,0,INDEX(Sheet1!RawDataCols,$C46,J$5))</f>
        <v xml:space="preserve">               </v>
      </c>
      <c r="K46" s="3" t="str">
        <f>IF(K$3=0,0,INDEX(Sheet1!RawDataCols,$C46,K$5))</f>
        <v xml:space="preserve">               </v>
      </c>
      <c r="L46" s="3" t="str">
        <f>IF(L$3=0,0,INDEX(Sheet1!RawDataCols,$C46,L$5))</f>
        <v xml:space="preserve">               </v>
      </c>
      <c r="M46" s="3" t="str">
        <f>IF(M$3=0,0,INDEX(Sheet1!RawDataCols,$C46,M$5))</f>
        <v xml:space="preserve">F007  </v>
      </c>
      <c r="N46" s="3" t="str">
        <f>IF(N$3=0,0,INDEX(Sheet1!RawDataCols,$C46,N$5))</f>
        <v>Outgoing - Other-174 Fullarton Rd</v>
      </c>
      <c r="O46" s="3">
        <f>INDEX(Sheet1!RawDataCols,$C46,O$5)</f>
        <v>8</v>
      </c>
      <c r="P46" s="3" t="str">
        <f>INDEX(Sheet1!RawDataCols,$C46,P$5)</f>
        <v>Revenue</v>
      </c>
      <c r="Q46" s="3" t="str">
        <f>IF(Q$3=0,0,INDEX(Sheet1!RawDataCols,$C46,Q$5))</f>
        <v>I</v>
      </c>
      <c r="R46" s="3">
        <f t="shared" si="5"/>
        <v>-1</v>
      </c>
      <c r="S46" s="3">
        <f t="shared" si="6"/>
        <v>1</v>
      </c>
      <c r="T46" s="3">
        <f>IF(T$3=0,0,INDEX(Sheet1!RawDataCols,$C46,T$5)*$R46)</f>
        <v>0</v>
      </c>
      <c r="U46" s="3">
        <f>IF(U$3=0,0,INDEX(Sheet1!RawDataCols,$C46,U$5)*$R46)</f>
        <v>0</v>
      </c>
      <c r="V46" s="3">
        <f>IF(V$3=0,0,INDEX(Sheet1!RawDataCols,$C46,V$5)*$R46)</f>
        <v>0</v>
      </c>
      <c r="W46" s="3">
        <f>IF(W$3=0,0,INDEX(Sheet1!RawDataCols,$C46,W$5)*$R46)</f>
        <v>0</v>
      </c>
      <c r="X46" s="3">
        <f>IF(X$3=0,0,INDEX(Sheet1!RawDataCols,$C46,X$5)*$R46)</f>
        <v>0</v>
      </c>
      <c r="Y46" s="3">
        <f>IF(Y$3=0,0,INDEX(Sheet1!RawDataCols,$C46,Y$5)*$R46)</f>
        <v>0</v>
      </c>
      <c r="Z46" s="3">
        <f>IF(Z$3=0,0,INDEX(Sheet1!RawDataCols,$C46,Z$5)*$R46)</f>
        <v>0</v>
      </c>
      <c r="AA46" s="3">
        <f>IF(AA$3=0,0,INDEX(Sheet1!RawDataCols,$C46,AA$5)*$R46)</f>
        <v>0</v>
      </c>
      <c r="AB46" s="3">
        <f>IF(AB$3=0,0,INDEX(Sheet1!RawDataCols,$C46,AB$5)*$R46)</f>
        <v>0</v>
      </c>
      <c r="AC46" s="3">
        <f>IF(AC$3=0,0,INDEX(Sheet1!RawDataCols,$C46,AC$5)*$R46)</f>
        <v>0</v>
      </c>
      <c r="AD46" s="3">
        <f>IF(AD$3=0,0,INDEX(Sheet1!RawDataCols,$C46,AD$5)*$R46)</f>
        <v>0</v>
      </c>
      <c r="AE46" s="3">
        <f>IF(AE$3=0,0,INDEX(Sheet1!RawDataCols,$C46,AE$5)*$R46)</f>
        <v>0</v>
      </c>
      <c r="AF46" s="3">
        <f>IF(AF$3=0,0,INDEX(Sheet1!RawDataCols,$C46,AF$5)*$R46)</f>
        <v>0</v>
      </c>
      <c r="AG46" s="3">
        <f>IF(AG$3=0,0,INDEX(Sheet1!RawDataCols,$C46,AG$5)*$R46)</f>
        <v>0</v>
      </c>
      <c r="AH46" s="3">
        <f>IF(AH$3=0,0,INDEX(Sheet1!RawDataCols,$C46,AH$5)*$R46)</f>
        <v>0</v>
      </c>
      <c r="AI46" s="3">
        <f>IF(AI$3=0,0,INDEX(Sheet1!RawDataCols,$C46,AI$5)*$R46)</f>
        <v>0</v>
      </c>
      <c r="AJ46" s="3">
        <f>IF(AJ$3=0,0,INDEX(Sheet1!RawDataCols,$C46,AJ$5)*$R46)</f>
        <v>0</v>
      </c>
      <c r="AK46" s="3">
        <f>IF(AK$3=0,0,INDEX(Sheet1!RawDataCols,$C46,AK$5)*$R46)</f>
        <v>0</v>
      </c>
      <c r="AL46" s="3">
        <f>IF(AL$3=0,0,INDEX(Sheet1!RawDataCols,$C46,AL$5)*$R46)</f>
        <v>0</v>
      </c>
      <c r="AM46" s="3">
        <f>IF(AM$3=0,0,INDEX(Sheet1!RawDataCols,$C46,AM$5)*$R46)</f>
        <v>0</v>
      </c>
      <c r="AN46" s="3">
        <f>IF(AN$3=0,0,INDEX(Sheet1!RawDataCols,$C46,AN$5)*$R46)</f>
        <v>0</v>
      </c>
      <c r="AO46" s="3">
        <f>IF(AO$3=0,0,INDEX(Sheet1!RawDataCols,$C46,AO$5)*$R46)</f>
        <v>0</v>
      </c>
      <c r="AP46" s="3">
        <f>IF(AP$3=0,0,INDEX(Sheet1!RawDataCols,$C46,AP$5)*$R46)</f>
        <v>0</v>
      </c>
      <c r="AQ46" s="3">
        <f>IF(AQ$3=0,0,INDEX(Sheet1!RawDataCols,$C46,AQ$5)*$R46)</f>
        <v>0</v>
      </c>
      <c r="AR46" s="3">
        <f>IF(AR$3=0,0,INDEX(Sheet1!RawDataCols,$C46,AR$5)*$R46)</f>
        <v>0</v>
      </c>
      <c r="AS46" s="3">
        <f>IF(AS$3=0,0,INDEX(Sheet1!RawDataCols,$C46,AS$5)*$R46)</f>
        <v>0</v>
      </c>
      <c r="AT46" s="3">
        <f>IF(AT$3=0,0,INDEX(Sheet1!RawDataCols,$C46,AT$5)*$R46)</f>
        <v>0</v>
      </c>
      <c r="AU46" s="3">
        <f>IF(AU$3=0,0,INDEX(Sheet1!RawDataCols,$C46,AU$5)*$R46)</f>
        <v>0</v>
      </c>
      <c r="AV46" s="3">
        <f>IF(AV$3=0,0,INDEX(Sheet1!RawDataCols,$C46,AV$5)*$R46)</f>
        <v>0</v>
      </c>
      <c r="AW46" s="3">
        <f>IF(AW$3=0,0,INDEX(Sheet1!RawDataCols,$C46,AW$5)*$R46)</f>
        <v>0</v>
      </c>
      <c r="AX46" s="3">
        <f>IF(AX$3=0,0,INDEX(Sheet1!RawDataCols,$C46,AX$5)*$R46)</f>
        <v>0</v>
      </c>
      <c r="AY46" s="3">
        <f>IF(AY$3=0,0,INDEX(Sheet1!RawDataCols,$C46,AY$5)*$R46)</f>
        <v>0</v>
      </c>
      <c r="AZ46" s="3">
        <f>IF(AZ$3=0,0,INDEX(Sheet1!RawDataCols,$C46,AZ$5)*$R46)</f>
        <v>0</v>
      </c>
      <c r="BA46" s="3">
        <f>IF(BA$3=0,0,INDEX(Sheet1!RawDataCols,$C46,BA$5)*$R46)</f>
        <v>0</v>
      </c>
      <c r="BB46" s="3">
        <f>IF(BB$3=0,0,INDEX(Sheet1!RawDataCols,$C46,BB$5)*$R46)</f>
        <v>0</v>
      </c>
      <c r="BC46" s="3">
        <f>IF(BC$3=0,0,INDEX(Sheet1!RawDataCols,$C46,BC$5)*$R46)</f>
        <v>0</v>
      </c>
      <c r="BD46" s="3">
        <f>IF(BD$3=0,0,INDEX(Sheet1!RawDataCols,$C46,BD$5)*$R46)</f>
        <v>0</v>
      </c>
      <c r="BE46" s="3">
        <f>IF(BE$3=0,0,INDEX(Sheet1!RawDataCols,$C46,BE$5)*$R46)</f>
        <v>0</v>
      </c>
      <c r="BF46" s="3">
        <f>IF(BF$3=0,0,INDEX(Sheet1!RawDataCols,$C46,BF$5)*$R46)</f>
        <v>0</v>
      </c>
      <c r="BG46" s="179">
        <f>IF(BG$3=0,0,INDEX(Sheet1!RawDataCols,$C46,BG$5)*$R46)</f>
        <v>0</v>
      </c>
      <c r="BH46" s="33">
        <f t="shared" si="7"/>
        <v>0</v>
      </c>
      <c r="BI46" s="33">
        <f t="shared" si="8"/>
        <v>0</v>
      </c>
      <c r="BJ46" s="33">
        <f t="shared" si="9"/>
        <v>0</v>
      </c>
      <c r="BK46" s="3">
        <f>IF(BK$3=0,0,INDEX(Sheet1!RawDataCols,$C46,BK$5)*$R46)</f>
        <v>0</v>
      </c>
      <c r="BL46" s="3">
        <f>IF(BL$3=0,0,INDEX(Sheet1!RawDataCols,$C46,BL$5)*$R46)</f>
        <v>0</v>
      </c>
      <c r="BM46" s="3">
        <f>IF(BM$3=0,0,INDEX(Sheet1!RawDataCols,$C46,BM$5)*$R46)</f>
        <v>0</v>
      </c>
      <c r="BN46" s="3">
        <f>IF(BN$3=0,0,INDEX(Sheet1!RawDataCols,$C46,BN$5)*$R46)</f>
        <v>-3.9206249999999998</v>
      </c>
      <c r="BO46" s="3">
        <f>IF(BO$3=0,0,INDEX(Sheet1!RawDataCols,$C46,BO$5)*$R46)</f>
        <v>97.332499999999996</v>
      </c>
      <c r="BP46" s="3">
        <f>IF(BP$3=0,0,INDEX(Sheet1!RawDataCols,$C46,BP$5)*$R46)</f>
        <v>0</v>
      </c>
      <c r="BQ46" s="3">
        <f t="shared" si="10"/>
        <v>0</v>
      </c>
      <c r="BR46" s="3">
        <f t="shared" si="11"/>
        <v>0</v>
      </c>
      <c r="BS46" s="3">
        <f t="shared" si="12"/>
        <v>0</v>
      </c>
      <c r="BT46" s="3">
        <f t="shared" si="13"/>
        <v>0</v>
      </c>
      <c r="BU46" s="3" t="str">
        <f>INDEX(Sheet1!$BS$2:$BS$1000,MATCH($A46,Sheet1!$A$2:$A$1000,0))</f>
        <v>01</v>
      </c>
      <c r="BV46" s="3">
        <f>INDEX(Sheet1!$BT$2:$BT$1000,MATCH($A46,Sheet1!$A$2:$A$1000,0))</f>
        <v>0</v>
      </c>
    </row>
    <row r="47" spans="1:74" x14ac:dyDescent="0.2">
      <c r="A47" s="11" t="s">
        <v>515</v>
      </c>
      <c r="B47" s="3">
        <f>MATCH($A47,Sheet1!ACCOUNTNO,0)</f>
        <v>42</v>
      </c>
      <c r="C47" s="3">
        <f t="shared" si="4"/>
        <v>42</v>
      </c>
      <c r="D47" s="3" t="str">
        <f>IF(D$3=0,0,INDEX(Sheet1!RawDataCols,$C47,D$5))</f>
        <v>10180A05</v>
      </c>
      <c r="E47" s="3" t="str">
        <f>IF(E$3=0,0,INDEX(Sheet1!RawDataCols,$C47,E$5))</f>
        <v xml:space="preserve">10180          </v>
      </c>
      <c r="F47" s="3" t="str">
        <f>IF(F$3=0,0,INDEX(Sheet1!RawDataCols,$C47,F$5))</f>
        <v xml:space="preserve">A05            </v>
      </c>
      <c r="G47" s="3" t="str">
        <f>IF(G$3=0,0,INDEX(Sheet1!RawDataCols,$C47,G$5))</f>
        <v xml:space="preserve">               </v>
      </c>
      <c r="H47" s="3" t="str">
        <f>IF(H$3=0,0,INDEX(Sheet1!RawDataCols,$C47,H$5))</f>
        <v xml:space="preserve">               </v>
      </c>
      <c r="I47" s="3" t="str">
        <f>IF(I$3=0,0,INDEX(Sheet1!RawDataCols,$C47,I$5))</f>
        <v xml:space="preserve">               </v>
      </c>
      <c r="J47" s="3" t="str">
        <f>IF(J$3=0,0,INDEX(Sheet1!RawDataCols,$C47,J$5))</f>
        <v xml:space="preserve">               </v>
      </c>
      <c r="K47" s="3" t="str">
        <f>IF(K$3=0,0,INDEX(Sheet1!RawDataCols,$C47,K$5))</f>
        <v xml:space="preserve">               </v>
      </c>
      <c r="L47" s="3" t="str">
        <f>IF(L$3=0,0,INDEX(Sheet1!RawDataCols,$C47,L$5))</f>
        <v xml:space="preserve">               </v>
      </c>
      <c r="M47" s="3" t="str">
        <f>IF(M$3=0,0,INDEX(Sheet1!RawDataCols,$C47,M$5))</f>
        <v xml:space="preserve">F007  </v>
      </c>
      <c r="N47" s="3" t="str">
        <f>IF(N$3=0,0,INDEX(Sheet1!RawDataCols,$C47,N$5))</f>
        <v>Outgoing - Other-26a Grote St</v>
      </c>
      <c r="O47" s="3">
        <f>INDEX(Sheet1!RawDataCols,$C47,O$5)</f>
        <v>8</v>
      </c>
      <c r="P47" s="3" t="str">
        <f>INDEX(Sheet1!RawDataCols,$C47,P$5)</f>
        <v>Revenue</v>
      </c>
      <c r="Q47" s="3" t="str">
        <f>IF(Q$3=0,0,INDEX(Sheet1!RawDataCols,$C47,Q$5))</f>
        <v>I</v>
      </c>
      <c r="R47" s="3">
        <f t="shared" si="5"/>
        <v>-1</v>
      </c>
      <c r="S47" s="3">
        <f t="shared" si="6"/>
        <v>1</v>
      </c>
      <c r="T47" s="3">
        <f>IF(T$3=0,0,INDEX(Sheet1!RawDataCols,$C47,T$5)*$R47)</f>
        <v>0</v>
      </c>
      <c r="U47" s="3">
        <f>IF(U$3=0,0,INDEX(Sheet1!RawDataCols,$C47,U$5)*$R47)</f>
        <v>0</v>
      </c>
      <c r="V47" s="3">
        <f>IF(V$3=0,0,INDEX(Sheet1!RawDataCols,$C47,V$5)*$R47)</f>
        <v>0</v>
      </c>
      <c r="W47" s="3">
        <f>IF(W$3=0,0,INDEX(Sheet1!RawDataCols,$C47,W$5)*$R47)</f>
        <v>0</v>
      </c>
      <c r="X47" s="3">
        <f>IF(X$3=0,0,INDEX(Sheet1!RawDataCols,$C47,X$5)*$R47)</f>
        <v>0</v>
      </c>
      <c r="Y47" s="3">
        <f>IF(Y$3=0,0,INDEX(Sheet1!RawDataCols,$C47,Y$5)*$R47)</f>
        <v>0</v>
      </c>
      <c r="Z47" s="3">
        <f>IF(Z$3=0,0,INDEX(Sheet1!RawDataCols,$C47,Z$5)*$R47)</f>
        <v>0</v>
      </c>
      <c r="AA47" s="3">
        <f>IF(AA$3=0,0,INDEX(Sheet1!RawDataCols,$C47,AA$5)*$R47)</f>
        <v>0</v>
      </c>
      <c r="AB47" s="3">
        <f>IF(AB$3=0,0,INDEX(Sheet1!RawDataCols,$C47,AB$5)*$R47)</f>
        <v>0</v>
      </c>
      <c r="AC47" s="3">
        <f>IF(AC$3=0,0,INDEX(Sheet1!RawDataCols,$C47,AC$5)*$R47)</f>
        <v>0</v>
      </c>
      <c r="AD47" s="3">
        <f>IF(AD$3=0,0,INDEX(Sheet1!RawDataCols,$C47,AD$5)*$R47)</f>
        <v>0</v>
      </c>
      <c r="AE47" s="3">
        <f>IF(AE$3=0,0,INDEX(Sheet1!RawDataCols,$C47,AE$5)*$R47)</f>
        <v>0</v>
      </c>
      <c r="AF47" s="3">
        <f>IF(AF$3=0,0,INDEX(Sheet1!RawDataCols,$C47,AF$5)*$R47)</f>
        <v>0</v>
      </c>
      <c r="AG47" s="3">
        <f>IF(AG$3=0,0,INDEX(Sheet1!RawDataCols,$C47,AG$5)*$R47)</f>
        <v>0</v>
      </c>
      <c r="AH47" s="3">
        <f>IF(AH$3=0,0,INDEX(Sheet1!RawDataCols,$C47,AH$5)*$R47)</f>
        <v>0</v>
      </c>
      <c r="AI47" s="3">
        <f>IF(AI$3=0,0,INDEX(Sheet1!RawDataCols,$C47,AI$5)*$R47)</f>
        <v>0</v>
      </c>
      <c r="AJ47" s="3">
        <f>IF(AJ$3=0,0,INDEX(Sheet1!RawDataCols,$C47,AJ$5)*$R47)</f>
        <v>0</v>
      </c>
      <c r="AK47" s="3">
        <f>IF(AK$3=0,0,INDEX(Sheet1!RawDataCols,$C47,AK$5)*$R47)</f>
        <v>0</v>
      </c>
      <c r="AL47" s="3">
        <f>IF(AL$3=0,0,INDEX(Sheet1!RawDataCols,$C47,AL$5)*$R47)</f>
        <v>0</v>
      </c>
      <c r="AM47" s="3">
        <f>IF(AM$3=0,0,INDEX(Sheet1!RawDataCols,$C47,AM$5)*$R47)</f>
        <v>660</v>
      </c>
      <c r="AN47" s="3">
        <f>IF(AN$3=0,0,INDEX(Sheet1!RawDataCols,$C47,AN$5)*$R47)</f>
        <v>660</v>
      </c>
      <c r="AO47" s="3">
        <f>IF(AO$3=0,0,INDEX(Sheet1!RawDataCols,$C47,AO$5)*$R47)</f>
        <v>0</v>
      </c>
      <c r="AP47" s="3">
        <f>IF(AP$3=0,0,INDEX(Sheet1!RawDataCols,$C47,AP$5)*$R47)</f>
        <v>0</v>
      </c>
      <c r="AQ47" s="3">
        <f>IF(AQ$3=0,0,INDEX(Sheet1!RawDataCols,$C47,AQ$5)*$R47)</f>
        <v>0</v>
      </c>
      <c r="AR47" s="3">
        <f>IF(AR$3=0,0,INDEX(Sheet1!RawDataCols,$C47,AR$5)*$R47)</f>
        <v>0</v>
      </c>
      <c r="AS47" s="3">
        <f>IF(AS$3=0,0,INDEX(Sheet1!RawDataCols,$C47,AS$5)*$R47)</f>
        <v>0</v>
      </c>
      <c r="AT47" s="3">
        <f>IF(AT$3=0,0,INDEX(Sheet1!RawDataCols,$C47,AT$5)*$R47)</f>
        <v>0</v>
      </c>
      <c r="AU47" s="3">
        <f>IF(AU$3=0,0,INDEX(Sheet1!RawDataCols,$C47,AU$5)*$R47)</f>
        <v>0</v>
      </c>
      <c r="AV47" s="3">
        <f>IF(AV$3=0,0,INDEX(Sheet1!RawDataCols,$C47,AV$5)*$R47)</f>
        <v>0</v>
      </c>
      <c r="AW47" s="3">
        <f>IF(AW$3=0,0,INDEX(Sheet1!RawDataCols,$C47,AW$5)*$R47)</f>
        <v>0</v>
      </c>
      <c r="AX47" s="3">
        <f>IF(AX$3=0,0,INDEX(Sheet1!RawDataCols,$C47,AX$5)*$R47)</f>
        <v>0</v>
      </c>
      <c r="AY47" s="3">
        <f>IF(AY$3=0,0,INDEX(Sheet1!RawDataCols,$C47,AY$5)*$R47)</f>
        <v>0</v>
      </c>
      <c r="AZ47" s="3">
        <f>IF(AZ$3=0,0,INDEX(Sheet1!RawDataCols,$C47,AZ$5)*$R47)</f>
        <v>0</v>
      </c>
      <c r="BA47" s="3">
        <f>IF(BA$3=0,0,INDEX(Sheet1!RawDataCols,$C47,BA$5)*$R47)</f>
        <v>0</v>
      </c>
      <c r="BB47" s="3">
        <f>IF(BB$3=0,0,INDEX(Sheet1!RawDataCols,$C47,BB$5)*$R47)</f>
        <v>0</v>
      </c>
      <c r="BC47" s="3">
        <f>IF(BC$3=0,0,INDEX(Sheet1!RawDataCols,$C47,BC$5)*$R47)</f>
        <v>0</v>
      </c>
      <c r="BD47" s="3">
        <f>IF(BD$3=0,0,INDEX(Sheet1!RawDataCols,$C47,BD$5)*$R47)</f>
        <v>0</v>
      </c>
      <c r="BE47" s="3">
        <f>IF(BE$3=0,0,INDEX(Sheet1!RawDataCols,$C47,BE$5)*$R47)</f>
        <v>0</v>
      </c>
      <c r="BF47" s="3">
        <f>IF(BF$3=0,0,INDEX(Sheet1!RawDataCols,$C47,BF$5)*$R47)</f>
        <v>0</v>
      </c>
      <c r="BG47" s="179">
        <f>IF(BG$3=0,0,INDEX(Sheet1!RawDataCols,$C47,BG$5)*$R47)</f>
        <v>0</v>
      </c>
      <c r="BH47" s="33">
        <f t="shared" si="7"/>
        <v>660</v>
      </c>
      <c r="BI47" s="33">
        <f t="shared" si="8"/>
        <v>660</v>
      </c>
      <c r="BJ47" s="33">
        <f t="shared" si="9"/>
        <v>0</v>
      </c>
      <c r="BK47" s="3">
        <f>IF(BK$3=0,0,INDEX(Sheet1!RawDataCols,$C47,BK$5)*$R47)</f>
        <v>41.25</v>
      </c>
      <c r="BL47" s="3">
        <f>IF(BL$3=0,0,INDEX(Sheet1!RawDataCols,$C47,BL$5)*$R47)</f>
        <v>0</v>
      </c>
      <c r="BM47" s="3">
        <f>IF(BM$3=0,0,INDEX(Sheet1!RawDataCols,$C47,BM$5)*$R47)</f>
        <v>19.715624999999999</v>
      </c>
      <c r="BN47" s="3">
        <f>IF(BN$3=0,0,INDEX(Sheet1!RawDataCols,$C47,BN$5)*$R47)</f>
        <v>0</v>
      </c>
      <c r="BO47" s="3">
        <f>IF(BO$3=0,0,INDEX(Sheet1!RawDataCols,$C47,BO$5)*$R47)</f>
        <v>0</v>
      </c>
      <c r="BP47" s="3">
        <f>IF(BP$3=0,0,INDEX(Sheet1!RawDataCols,$C47,BP$5)*$R47)</f>
        <v>0</v>
      </c>
      <c r="BQ47" s="3">
        <f t="shared" si="10"/>
        <v>0</v>
      </c>
      <c r="BR47" s="3">
        <f t="shared" si="11"/>
        <v>0</v>
      </c>
      <c r="BS47" s="3">
        <f t="shared" si="12"/>
        <v>660</v>
      </c>
      <c r="BT47" s="3">
        <f t="shared" si="13"/>
        <v>660</v>
      </c>
      <c r="BU47" s="3" t="str">
        <f>INDEX(Sheet1!$BS$2:$BS$1000,MATCH($A47,Sheet1!$A$2:$A$1000,0))</f>
        <v>01</v>
      </c>
      <c r="BV47" s="3">
        <f>INDEX(Sheet1!$BT$2:$BT$1000,MATCH($A47,Sheet1!$A$2:$A$1000,0))</f>
        <v>-660</v>
      </c>
    </row>
    <row r="48" spans="1:74" x14ac:dyDescent="0.2">
      <c r="A48" s="11" t="s">
        <v>516</v>
      </c>
      <c r="B48" s="3">
        <f>MATCH($A48,Sheet1!ACCOUNTNO,0)</f>
        <v>43</v>
      </c>
      <c r="C48" s="3">
        <f t="shared" si="4"/>
        <v>43</v>
      </c>
      <c r="D48" s="3" t="str">
        <f>IF(D$3=0,0,INDEX(Sheet1!RawDataCols,$C48,D$5))</f>
        <v>10180A06</v>
      </c>
      <c r="E48" s="3" t="str">
        <f>IF(E$3=0,0,INDEX(Sheet1!RawDataCols,$C48,E$5))</f>
        <v xml:space="preserve">10180          </v>
      </c>
      <c r="F48" s="3" t="str">
        <f>IF(F$3=0,0,INDEX(Sheet1!RawDataCols,$C48,F$5))</f>
        <v xml:space="preserve">A06            </v>
      </c>
      <c r="G48" s="3" t="str">
        <f>IF(G$3=0,0,INDEX(Sheet1!RawDataCols,$C48,G$5))</f>
        <v xml:space="preserve">               </v>
      </c>
      <c r="H48" s="3" t="str">
        <f>IF(H$3=0,0,INDEX(Sheet1!RawDataCols,$C48,H$5))</f>
        <v xml:space="preserve">               </v>
      </c>
      <c r="I48" s="3" t="str">
        <f>IF(I$3=0,0,INDEX(Sheet1!RawDataCols,$C48,I$5))</f>
        <v xml:space="preserve">               </v>
      </c>
      <c r="J48" s="3" t="str">
        <f>IF(J$3=0,0,INDEX(Sheet1!RawDataCols,$C48,J$5))</f>
        <v xml:space="preserve">               </v>
      </c>
      <c r="K48" s="3" t="str">
        <f>IF(K$3=0,0,INDEX(Sheet1!RawDataCols,$C48,K$5))</f>
        <v xml:space="preserve">               </v>
      </c>
      <c r="L48" s="3" t="str">
        <f>IF(L$3=0,0,INDEX(Sheet1!RawDataCols,$C48,L$5))</f>
        <v xml:space="preserve">               </v>
      </c>
      <c r="M48" s="3" t="str">
        <f>IF(M$3=0,0,INDEX(Sheet1!RawDataCols,$C48,M$5))</f>
        <v xml:space="preserve">F007  </v>
      </c>
      <c r="N48" s="3" t="str">
        <f>IF(N$3=0,0,INDEX(Sheet1!RawDataCols,$C48,N$5))</f>
        <v>Outgoing - Other-31 Franklin St</v>
      </c>
      <c r="O48" s="3">
        <f>INDEX(Sheet1!RawDataCols,$C48,O$5)</f>
        <v>8</v>
      </c>
      <c r="P48" s="3" t="str">
        <f>INDEX(Sheet1!RawDataCols,$C48,P$5)</f>
        <v>Revenue</v>
      </c>
      <c r="Q48" s="3" t="str">
        <f>IF(Q$3=0,0,INDEX(Sheet1!RawDataCols,$C48,Q$5))</f>
        <v>I</v>
      </c>
      <c r="R48" s="3">
        <f t="shared" si="5"/>
        <v>-1</v>
      </c>
      <c r="S48" s="3">
        <f t="shared" si="6"/>
        <v>1</v>
      </c>
      <c r="T48" s="3">
        <f>IF(T$3=0,0,INDEX(Sheet1!RawDataCols,$C48,T$5)*$R48)</f>
        <v>0</v>
      </c>
      <c r="U48" s="3">
        <f>IF(U$3=0,0,INDEX(Sheet1!RawDataCols,$C48,U$5)*$R48)</f>
        <v>430</v>
      </c>
      <c r="V48" s="3">
        <f>IF(V$3=0,0,INDEX(Sheet1!RawDataCols,$C48,V$5)*$R48)</f>
        <v>305.75</v>
      </c>
      <c r="W48" s="3">
        <f>IF(W$3=0,0,INDEX(Sheet1!RawDataCols,$C48,W$5)*$R48)</f>
        <v>0</v>
      </c>
      <c r="X48" s="3">
        <f>IF(X$3=0,0,INDEX(Sheet1!RawDataCols,$C48,X$5)*$R48)</f>
        <v>0</v>
      </c>
      <c r="Y48" s="3">
        <f>IF(Y$3=0,0,INDEX(Sheet1!RawDataCols,$C48,Y$5)*$R48)</f>
        <v>305.75</v>
      </c>
      <c r="Z48" s="3">
        <f>IF(Z$3=0,0,INDEX(Sheet1!RawDataCols,$C48,Z$5)*$R48)</f>
        <v>0</v>
      </c>
      <c r="AA48" s="3">
        <f>IF(AA$3=0,0,INDEX(Sheet1!RawDataCols,$C48,AA$5)*$R48)</f>
        <v>1221.48</v>
      </c>
      <c r="AB48" s="3">
        <f>IF(AB$3=0,0,INDEX(Sheet1!RawDataCols,$C48,AB$5)*$R48)</f>
        <v>305.75</v>
      </c>
      <c r="AC48" s="3">
        <f>IF(AC$3=0,0,INDEX(Sheet1!RawDataCols,$C48,AC$5)*$R48)</f>
        <v>0</v>
      </c>
      <c r="AD48" s="3">
        <f>IF(AD$3=0,0,INDEX(Sheet1!RawDataCols,$C48,AD$5)*$R48)</f>
        <v>52.93</v>
      </c>
      <c r="AE48" s="3">
        <f>IF(AE$3=0,0,INDEX(Sheet1!RawDataCols,$C48,AE$5)*$R48)</f>
        <v>305.75</v>
      </c>
      <c r="AF48" s="3">
        <f>IF(AF$3=0,0,INDEX(Sheet1!RawDataCols,$C48,AF$5)*$R48)</f>
        <v>522.71</v>
      </c>
      <c r="AG48" s="3">
        <f>IF(AG$3=0,0,INDEX(Sheet1!RawDataCols,$C48,AG$5)*$R48)</f>
        <v>31.55</v>
      </c>
      <c r="AH48" s="3">
        <f>IF(AH$3=0,0,INDEX(Sheet1!RawDataCols,$C48,AH$5)*$R48)</f>
        <v>305.75</v>
      </c>
      <c r="AI48" s="3">
        <f>IF(AI$3=0,0,INDEX(Sheet1!RawDataCols,$C48,AI$5)*$R48)</f>
        <v>31.55</v>
      </c>
      <c r="AJ48" s="3">
        <f>IF(AJ$3=0,0,INDEX(Sheet1!RawDataCols,$C48,AJ$5)*$R48)</f>
        <v>0</v>
      </c>
      <c r="AK48" s="3">
        <f>IF(AK$3=0,0,INDEX(Sheet1!RawDataCols,$C48,AK$5)*$R48)</f>
        <v>305.75</v>
      </c>
      <c r="AL48" s="3">
        <f>IF(AL$3=0,0,INDEX(Sheet1!RawDataCols,$C48,AL$5)*$R48)</f>
        <v>0</v>
      </c>
      <c r="AM48" s="3">
        <f>IF(AM$3=0,0,INDEX(Sheet1!RawDataCols,$C48,AM$5)*$R48)</f>
        <v>0</v>
      </c>
      <c r="AN48" s="3">
        <f>IF(AN$3=0,0,INDEX(Sheet1!RawDataCols,$C48,AN$5)*$R48)</f>
        <v>0</v>
      </c>
      <c r="AO48" s="3">
        <f>IF(AO$3=0,0,INDEX(Sheet1!RawDataCols,$C48,AO$5)*$R48)</f>
        <v>117.05</v>
      </c>
      <c r="AP48" s="3">
        <f>IF(AP$3=0,0,INDEX(Sheet1!RawDataCols,$C48,AP$5)*$R48)</f>
        <v>136.36000000000001</v>
      </c>
      <c r="AQ48" s="3">
        <f>IF(AQ$3=0,0,INDEX(Sheet1!RawDataCols,$C48,AQ$5)*$R48)</f>
        <v>305.75</v>
      </c>
      <c r="AR48" s="3">
        <f>IF(AR$3=0,0,INDEX(Sheet1!RawDataCols,$C48,AR$5)*$R48)</f>
        <v>183.32</v>
      </c>
      <c r="AS48" s="3">
        <f>IF(AS$3=0,0,INDEX(Sheet1!RawDataCols,$C48,AS$5)*$R48)</f>
        <v>920</v>
      </c>
      <c r="AT48" s="3">
        <f>IF(AT$3=0,0,INDEX(Sheet1!RawDataCols,$C48,AT$5)*$R48)</f>
        <v>305.75</v>
      </c>
      <c r="AU48" s="3">
        <f>IF(AU$3=0,0,INDEX(Sheet1!RawDataCols,$C48,AU$5)*$R48)</f>
        <v>1478.55</v>
      </c>
      <c r="AV48" s="3">
        <f>IF(AV$3=0,0,INDEX(Sheet1!RawDataCols,$C48,AV$5)*$R48)</f>
        <v>1383.79</v>
      </c>
      <c r="AW48" s="3">
        <f>IF(AW$3=0,0,INDEX(Sheet1!RawDataCols,$C48,AW$5)*$R48)</f>
        <v>305.75</v>
      </c>
      <c r="AX48" s="3">
        <f>IF(AX$3=0,0,INDEX(Sheet1!RawDataCols,$C48,AX$5)*$R48)</f>
        <v>50.14</v>
      </c>
      <c r="AY48" s="3">
        <f>IF(AY$3=0,0,INDEX(Sheet1!RawDataCols,$C48,AY$5)*$R48)</f>
        <v>0</v>
      </c>
      <c r="AZ48" s="3">
        <f>IF(AZ$3=0,0,INDEX(Sheet1!RawDataCols,$C48,AZ$5)*$R48)</f>
        <v>305.75</v>
      </c>
      <c r="BA48" s="3">
        <f>IF(BA$3=0,0,INDEX(Sheet1!RawDataCols,$C48,BA$5)*$R48)</f>
        <v>0</v>
      </c>
      <c r="BB48" s="3">
        <f>IF(BB$3=0,0,INDEX(Sheet1!RawDataCols,$C48,BB$5)*$R48)</f>
        <v>0</v>
      </c>
      <c r="BC48" s="3">
        <f>IF(BC$3=0,0,INDEX(Sheet1!RawDataCols,$C48,BC$5)*$R48)</f>
        <v>305.75</v>
      </c>
      <c r="BD48" s="3">
        <f>IF(BD$3=0,0,INDEX(Sheet1!RawDataCols,$C48,BD$5)*$R48)</f>
        <v>0</v>
      </c>
      <c r="BE48" s="3">
        <f>IF(BE$3=0,0,INDEX(Sheet1!RawDataCols,$C48,BE$5)*$R48)</f>
        <v>0</v>
      </c>
      <c r="BF48" s="3">
        <f>IF(BF$3=0,0,INDEX(Sheet1!RawDataCols,$C48,BF$5)*$R48)</f>
        <v>305.75</v>
      </c>
      <c r="BG48" s="179">
        <f>IF(BG$3=0,0,INDEX(Sheet1!RawDataCols,$C48,BG$5)*$R48)</f>
        <v>0</v>
      </c>
      <c r="BH48" s="33">
        <f t="shared" si="7"/>
        <v>4176.1100000000006</v>
      </c>
      <c r="BI48" s="33">
        <f t="shared" si="8"/>
        <v>3363.25</v>
      </c>
      <c r="BJ48" s="33">
        <f t="shared" si="9"/>
        <v>2383.3199999999997</v>
      </c>
      <c r="BK48" s="3">
        <f>IF(BK$3=0,0,INDEX(Sheet1!RawDataCols,$C48,BK$5)*$R48)</f>
        <v>210.203125</v>
      </c>
      <c r="BL48" s="3">
        <f>IF(BL$3=0,0,INDEX(Sheet1!RawDataCols,$C48,BL$5)*$R48)</f>
        <v>125.36937500000001</v>
      </c>
      <c r="BM48" s="3">
        <f>IF(BM$3=0,0,INDEX(Sheet1!RawDataCols,$C48,BM$5)*$R48)</f>
        <v>0</v>
      </c>
      <c r="BN48" s="3">
        <f>IF(BN$3=0,0,INDEX(Sheet1!RawDataCols,$C48,BN$5)*$R48)</f>
        <v>0</v>
      </c>
      <c r="BO48" s="3">
        <f>IF(BO$3=0,0,INDEX(Sheet1!RawDataCols,$C48,BO$5)*$R48)</f>
        <v>0</v>
      </c>
      <c r="BP48" s="3">
        <f>IF(BP$3=0,0,INDEX(Sheet1!RawDataCols,$C48,BP$5)*$R48)</f>
        <v>1451.65</v>
      </c>
      <c r="BQ48" s="3">
        <f t="shared" si="10"/>
        <v>1651.48</v>
      </c>
      <c r="BR48" s="3">
        <f t="shared" si="11"/>
        <v>84.48</v>
      </c>
      <c r="BS48" s="3">
        <f t="shared" si="12"/>
        <v>1056.3600000000001</v>
      </c>
      <c r="BT48" s="3">
        <f t="shared" si="13"/>
        <v>2440.15</v>
      </c>
      <c r="BU48" s="3" t="str">
        <f>INDEX(Sheet1!$BS$2:$BS$1000,MATCH($A48,Sheet1!$A$2:$A$1000,0))</f>
        <v>01</v>
      </c>
      <c r="BV48" s="3">
        <f>INDEX(Sheet1!$BT$2:$BT$1000,MATCH($A48,Sheet1!$A$2:$A$1000,0))</f>
        <v>-2440.15</v>
      </c>
    </row>
    <row r="49" spans="1:74" x14ac:dyDescent="0.2">
      <c r="A49" s="11" t="s">
        <v>517</v>
      </c>
      <c r="B49" s="3">
        <f>MATCH($A49,Sheet1!ACCOUNTNO,0)</f>
        <v>44</v>
      </c>
      <c r="C49" s="3">
        <f t="shared" si="4"/>
        <v>44</v>
      </c>
      <c r="D49" s="3" t="str">
        <f>IF(D$3=0,0,INDEX(Sheet1!RawDataCols,$C49,D$5))</f>
        <v>10180A07</v>
      </c>
      <c r="E49" s="3" t="str">
        <f>IF(E$3=0,0,INDEX(Sheet1!RawDataCols,$C49,E$5))</f>
        <v xml:space="preserve">10180          </v>
      </c>
      <c r="F49" s="3" t="str">
        <f>IF(F$3=0,0,INDEX(Sheet1!RawDataCols,$C49,F$5))</f>
        <v xml:space="preserve">A07            </v>
      </c>
      <c r="G49" s="3" t="str">
        <f>IF(G$3=0,0,INDEX(Sheet1!RawDataCols,$C49,G$5))</f>
        <v xml:space="preserve">               </v>
      </c>
      <c r="H49" s="3" t="str">
        <f>IF(H$3=0,0,INDEX(Sheet1!RawDataCols,$C49,H$5))</f>
        <v xml:space="preserve">               </v>
      </c>
      <c r="I49" s="3" t="str">
        <f>IF(I$3=0,0,INDEX(Sheet1!RawDataCols,$C49,I$5))</f>
        <v xml:space="preserve">               </v>
      </c>
      <c r="J49" s="3" t="str">
        <f>IF(J$3=0,0,INDEX(Sheet1!RawDataCols,$C49,J$5))</f>
        <v xml:space="preserve">               </v>
      </c>
      <c r="K49" s="3" t="str">
        <f>IF(K$3=0,0,INDEX(Sheet1!RawDataCols,$C49,K$5))</f>
        <v xml:space="preserve">               </v>
      </c>
      <c r="L49" s="3" t="str">
        <f>IF(L$3=0,0,INDEX(Sheet1!RawDataCols,$C49,L$5))</f>
        <v xml:space="preserve">               </v>
      </c>
      <c r="M49" s="3" t="str">
        <f>IF(M$3=0,0,INDEX(Sheet1!RawDataCols,$C49,M$5))</f>
        <v xml:space="preserve">F007  </v>
      </c>
      <c r="N49" s="3" t="str">
        <f>IF(N$3=0,0,INDEX(Sheet1!RawDataCols,$C49,N$5))</f>
        <v>Outgoing - Other-25 Franklin St</v>
      </c>
      <c r="O49" s="3">
        <f>INDEX(Sheet1!RawDataCols,$C49,O$5)</f>
        <v>8</v>
      </c>
      <c r="P49" s="3" t="str">
        <f>INDEX(Sheet1!RawDataCols,$C49,P$5)</f>
        <v>Revenue</v>
      </c>
      <c r="Q49" s="3" t="str">
        <f>IF(Q$3=0,0,INDEX(Sheet1!RawDataCols,$C49,Q$5))</f>
        <v>I</v>
      </c>
      <c r="R49" s="3">
        <f t="shared" si="5"/>
        <v>-1</v>
      </c>
      <c r="S49" s="3">
        <f t="shared" si="6"/>
        <v>1</v>
      </c>
      <c r="T49" s="3">
        <f>IF(T$3=0,0,INDEX(Sheet1!RawDataCols,$C49,T$5)*$R49)</f>
        <v>0</v>
      </c>
      <c r="U49" s="3">
        <f>IF(U$3=0,0,INDEX(Sheet1!RawDataCols,$C49,U$5)*$R49)</f>
        <v>541.12</v>
      </c>
      <c r="V49" s="3">
        <f>IF(V$3=0,0,INDEX(Sheet1!RawDataCols,$C49,V$5)*$R49)</f>
        <v>1113.02</v>
      </c>
      <c r="W49" s="3">
        <f>IF(W$3=0,0,INDEX(Sheet1!RawDataCols,$C49,W$5)*$R49)</f>
        <v>2649.78</v>
      </c>
      <c r="X49" s="3">
        <f>IF(X$3=0,0,INDEX(Sheet1!RawDataCols,$C49,X$5)*$R49)</f>
        <v>0</v>
      </c>
      <c r="Y49" s="3">
        <f>IF(Y$3=0,0,INDEX(Sheet1!RawDataCols,$C49,Y$5)*$R49)</f>
        <v>1113.02</v>
      </c>
      <c r="Z49" s="3">
        <f>IF(Z$3=0,0,INDEX(Sheet1!RawDataCols,$C49,Z$5)*$R49)</f>
        <v>866</v>
      </c>
      <c r="AA49" s="3">
        <f>IF(AA$3=0,0,INDEX(Sheet1!RawDataCols,$C49,AA$5)*$R49)</f>
        <v>878.73</v>
      </c>
      <c r="AB49" s="3">
        <f>IF(AB$3=0,0,INDEX(Sheet1!RawDataCols,$C49,AB$5)*$R49)</f>
        <v>1113.02</v>
      </c>
      <c r="AC49" s="3">
        <f>IF(AC$3=0,0,INDEX(Sheet1!RawDataCols,$C49,AC$5)*$R49)</f>
        <v>0</v>
      </c>
      <c r="AD49" s="3">
        <f>IF(AD$3=0,0,INDEX(Sheet1!RawDataCols,$C49,AD$5)*$R49)</f>
        <v>666.28</v>
      </c>
      <c r="AE49" s="3">
        <f>IF(AE$3=0,0,INDEX(Sheet1!RawDataCols,$C49,AE$5)*$R49)</f>
        <v>1113.02</v>
      </c>
      <c r="AF49" s="3">
        <f>IF(AF$3=0,0,INDEX(Sheet1!RawDataCols,$C49,AF$5)*$R49)</f>
        <v>0</v>
      </c>
      <c r="AG49" s="3">
        <f>IF(AG$3=0,0,INDEX(Sheet1!RawDataCols,$C49,AG$5)*$R49)</f>
        <v>672</v>
      </c>
      <c r="AH49" s="3">
        <f>IF(AH$3=0,0,INDEX(Sheet1!RawDataCols,$C49,AH$5)*$R49)</f>
        <v>1113.02</v>
      </c>
      <c r="AI49" s="3">
        <f>IF(AI$3=0,0,INDEX(Sheet1!RawDataCols,$C49,AI$5)*$R49)</f>
        <v>752.46</v>
      </c>
      <c r="AJ49" s="3">
        <f>IF(AJ$3=0,0,INDEX(Sheet1!RawDataCols,$C49,AJ$5)*$R49)</f>
        <v>-110.2</v>
      </c>
      <c r="AK49" s="3">
        <f>IF(AK$3=0,0,INDEX(Sheet1!RawDataCols,$C49,AK$5)*$R49)</f>
        <v>1113.02</v>
      </c>
      <c r="AL49" s="3">
        <f>IF(AL$3=0,0,INDEX(Sheet1!RawDataCols,$C49,AL$5)*$R49)</f>
        <v>50.14</v>
      </c>
      <c r="AM49" s="3">
        <f>IF(AM$3=0,0,INDEX(Sheet1!RawDataCols,$C49,AM$5)*$R49)</f>
        <v>114.87</v>
      </c>
      <c r="AN49" s="3">
        <f>IF(AN$3=0,0,INDEX(Sheet1!RawDataCols,$C49,AN$5)*$R49)</f>
        <v>114.87</v>
      </c>
      <c r="AO49" s="3">
        <f>IF(AO$3=0,0,INDEX(Sheet1!RawDataCols,$C49,AO$5)*$R49)</f>
        <v>844.29</v>
      </c>
      <c r="AP49" s="3">
        <f>IF(AP$3=0,0,INDEX(Sheet1!RawDataCols,$C49,AP$5)*$R49)</f>
        <v>2270.56</v>
      </c>
      <c r="AQ49" s="3">
        <f>IF(AQ$3=0,0,INDEX(Sheet1!RawDataCols,$C49,AQ$5)*$R49)</f>
        <v>1113.02</v>
      </c>
      <c r="AR49" s="3">
        <f>IF(AR$3=0,0,INDEX(Sheet1!RawDataCols,$C49,AR$5)*$R49)</f>
        <v>1934.35</v>
      </c>
      <c r="AS49" s="3">
        <f>IF(AS$3=0,0,INDEX(Sheet1!RawDataCols,$C49,AS$5)*$R49)</f>
        <v>50.14</v>
      </c>
      <c r="AT49" s="3">
        <f>IF(AT$3=0,0,INDEX(Sheet1!RawDataCols,$C49,AT$5)*$R49)</f>
        <v>1113.02</v>
      </c>
      <c r="AU49" s="3">
        <f>IF(AU$3=0,0,INDEX(Sheet1!RawDataCols,$C49,AU$5)*$R49)</f>
        <v>155.77000000000001</v>
      </c>
      <c r="AV49" s="3">
        <f>IF(AV$3=0,0,INDEX(Sheet1!RawDataCols,$C49,AV$5)*$R49)</f>
        <v>1871.35</v>
      </c>
      <c r="AW49" s="3">
        <f>IF(AW$3=0,0,INDEX(Sheet1!RawDataCols,$C49,AW$5)*$R49)</f>
        <v>1113.02</v>
      </c>
      <c r="AX49" s="3">
        <f>IF(AX$3=0,0,INDEX(Sheet1!RawDataCols,$C49,AX$5)*$R49)</f>
        <v>295</v>
      </c>
      <c r="AY49" s="3">
        <f>IF(AY$3=0,0,INDEX(Sheet1!RawDataCols,$C49,AY$5)*$R49)</f>
        <v>474.04</v>
      </c>
      <c r="AZ49" s="3">
        <f>IF(AZ$3=0,0,INDEX(Sheet1!RawDataCols,$C49,AZ$5)*$R49)</f>
        <v>1113.02</v>
      </c>
      <c r="BA49" s="3">
        <f>IF(BA$3=0,0,INDEX(Sheet1!RawDataCols,$C49,BA$5)*$R49)</f>
        <v>8106.08</v>
      </c>
      <c r="BB49" s="3">
        <f>IF(BB$3=0,0,INDEX(Sheet1!RawDataCols,$C49,BB$5)*$R49)</f>
        <v>3848.44</v>
      </c>
      <c r="BC49" s="3">
        <f>IF(BC$3=0,0,INDEX(Sheet1!RawDataCols,$C49,BC$5)*$R49)</f>
        <v>1113.02</v>
      </c>
      <c r="BD49" s="3">
        <f>IF(BD$3=0,0,INDEX(Sheet1!RawDataCols,$C49,BD$5)*$R49)</f>
        <v>2841.47</v>
      </c>
      <c r="BE49" s="3">
        <f>IF(BE$3=0,0,INDEX(Sheet1!RawDataCols,$C49,BE$5)*$R49)</f>
        <v>3848.44</v>
      </c>
      <c r="BF49" s="3">
        <f>IF(BF$3=0,0,INDEX(Sheet1!RawDataCols,$C49,BF$5)*$R49)</f>
        <v>1113.02</v>
      </c>
      <c r="BG49" s="179">
        <f>IF(BG$3=0,0,INDEX(Sheet1!RawDataCols,$C49,BG$5)*$R49)</f>
        <v>2841.47</v>
      </c>
      <c r="BH49" s="33">
        <f t="shared" si="7"/>
        <v>11277.33</v>
      </c>
      <c r="BI49" s="33">
        <f t="shared" si="8"/>
        <v>12358.090000000002</v>
      </c>
      <c r="BJ49" s="33">
        <f t="shared" si="9"/>
        <v>18495.34</v>
      </c>
      <c r="BK49" s="3">
        <f>IF(BK$3=0,0,INDEX(Sheet1!RawDataCols,$C49,BK$5)*$R49)</f>
        <v>772.38062500000001</v>
      </c>
      <c r="BL49" s="3">
        <f>IF(BL$3=0,0,INDEX(Sheet1!RawDataCols,$C49,BL$5)*$R49)</f>
        <v>379.94437499999998</v>
      </c>
      <c r="BM49" s="3">
        <f>IF(BM$3=0,0,INDEX(Sheet1!RawDataCols,$C49,BM$5)*$R49)</f>
        <v>189.26374999999999</v>
      </c>
      <c r="BN49" s="3">
        <f>IF(BN$3=0,0,INDEX(Sheet1!RawDataCols,$C49,BN$5)*$R49)</f>
        <v>0</v>
      </c>
      <c r="BO49" s="3">
        <f>IF(BO$3=0,0,INDEX(Sheet1!RawDataCols,$C49,BO$5)*$R49)</f>
        <v>0</v>
      </c>
      <c r="BP49" s="3">
        <f>IF(BP$3=0,0,INDEX(Sheet1!RawDataCols,$C49,BP$5)*$R49)</f>
        <v>1760.73</v>
      </c>
      <c r="BQ49" s="3">
        <f t="shared" si="10"/>
        <v>1419.85</v>
      </c>
      <c r="BR49" s="3">
        <f t="shared" si="11"/>
        <v>1228.08</v>
      </c>
      <c r="BS49" s="3">
        <f t="shared" si="12"/>
        <v>2435.5699999999997</v>
      </c>
      <c r="BT49" s="3">
        <f t="shared" si="13"/>
        <v>8629.4</v>
      </c>
      <c r="BU49" s="3" t="str">
        <f>INDEX(Sheet1!$BS$2:$BS$1000,MATCH($A49,Sheet1!$A$2:$A$1000,0))</f>
        <v>01</v>
      </c>
      <c r="BV49" s="3">
        <f>INDEX(Sheet1!$BT$2:$BT$1000,MATCH($A49,Sheet1!$A$2:$A$1000,0))</f>
        <v>-8629.4</v>
      </c>
    </row>
    <row r="50" spans="1:74" x14ac:dyDescent="0.2">
      <c r="A50" s="11" t="s">
        <v>518</v>
      </c>
      <c r="B50" s="3">
        <f>MATCH($A50,Sheet1!ACCOUNTNO,0)</f>
        <v>45</v>
      </c>
      <c r="C50" s="3">
        <f t="shared" si="4"/>
        <v>45</v>
      </c>
      <c r="D50" s="3" t="str">
        <f>IF(D$3=0,0,INDEX(Sheet1!RawDataCols,$C50,D$5))</f>
        <v>10180A09</v>
      </c>
      <c r="E50" s="3" t="str">
        <f>IF(E$3=0,0,INDEX(Sheet1!RawDataCols,$C50,E$5))</f>
        <v xml:space="preserve">10180          </v>
      </c>
      <c r="F50" s="3" t="str">
        <f>IF(F$3=0,0,INDEX(Sheet1!RawDataCols,$C50,F$5))</f>
        <v xml:space="preserve">A09            </v>
      </c>
      <c r="G50" s="3" t="str">
        <f>IF(G$3=0,0,INDEX(Sheet1!RawDataCols,$C50,G$5))</f>
        <v xml:space="preserve">               </v>
      </c>
      <c r="H50" s="3" t="str">
        <f>IF(H$3=0,0,INDEX(Sheet1!RawDataCols,$C50,H$5))</f>
        <v xml:space="preserve">               </v>
      </c>
      <c r="I50" s="3" t="str">
        <f>IF(I$3=0,0,INDEX(Sheet1!RawDataCols,$C50,I$5))</f>
        <v xml:space="preserve">               </v>
      </c>
      <c r="J50" s="3" t="str">
        <f>IF(J$3=0,0,INDEX(Sheet1!RawDataCols,$C50,J$5))</f>
        <v xml:space="preserve">               </v>
      </c>
      <c r="K50" s="3" t="str">
        <f>IF(K$3=0,0,INDEX(Sheet1!RawDataCols,$C50,K$5))</f>
        <v xml:space="preserve">               </v>
      </c>
      <c r="L50" s="3" t="str">
        <f>IF(L$3=0,0,INDEX(Sheet1!RawDataCols,$C50,L$5))</f>
        <v xml:space="preserve">               </v>
      </c>
      <c r="M50" s="3" t="str">
        <f>IF(M$3=0,0,INDEX(Sheet1!RawDataCols,$C50,M$5))</f>
        <v xml:space="preserve">F007  </v>
      </c>
      <c r="N50" s="3" t="str">
        <f>IF(N$3=0,0,INDEX(Sheet1!RawDataCols,$C50,N$5))</f>
        <v>Outgoing - Other-11 Franklin St</v>
      </c>
      <c r="O50" s="3">
        <f>INDEX(Sheet1!RawDataCols,$C50,O$5)</f>
        <v>8</v>
      </c>
      <c r="P50" s="3" t="str">
        <f>INDEX(Sheet1!RawDataCols,$C50,P$5)</f>
        <v>Revenue</v>
      </c>
      <c r="Q50" s="3" t="str">
        <f>IF(Q$3=0,0,INDEX(Sheet1!RawDataCols,$C50,Q$5))</f>
        <v>I</v>
      </c>
      <c r="R50" s="3">
        <f t="shared" si="5"/>
        <v>-1</v>
      </c>
      <c r="S50" s="3">
        <f t="shared" si="6"/>
        <v>1</v>
      </c>
      <c r="T50" s="3">
        <f>IF(T$3=0,0,INDEX(Sheet1!RawDataCols,$C50,T$5)*$R50)</f>
        <v>0</v>
      </c>
      <c r="U50" s="3">
        <f>IF(U$3=0,0,INDEX(Sheet1!RawDataCols,$C50,U$5)*$R50)</f>
        <v>0</v>
      </c>
      <c r="V50" s="3">
        <f>IF(V$3=0,0,INDEX(Sheet1!RawDataCols,$C50,V$5)*$R50)</f>
        <v>65.33</v>
      </c>
      <c r="W50" s="3">
        <f>IF(W$3=0,0,INDEX(Sheet1!RawDataCols,$C50,W$5)*$R50)</f>
        <v>0</v>
      </c>
      <c r="X50" s="3">
        <f>IF(X$3=0,0,INDEX(Sheet1!RawDataCols,$C50,X$5)*$R50)</f>
        <v>0</v>
      </c>
      <c r="Y50" s="3">
        <f>IF(Y$3=0,0,INDEX(Sheet1!RawDataCols,$C50,Y$5)*$R50)</f>
        <v>65.33</v>
      </c>
      <c r="Z50" s="3">
        <f>IF(Z$3=0,0,INDEX(Sheet1!RawDataCols,$C50,Z$5)*$R50)</f>
        <v>0</v>
      </c>
      <c r="AA50" s="3">
        <f>IF(AA$3=0,0,INDEX(Sheet1!RawDataCols,$C50,AA$5)*$R50)</f>
        <v>0</v>
      </c>
      <c r="AB50" s="3">
        <f>IF(AB$3=0,0,INDEX(Sheet1!RawDataCols,$C50,AB$5)*$R50)</f>
        <v>65.33</v>
      </c>
      <c r="AC50" s="3">
        <f>IF(AC$3=0,0,INDEX(Sheet1!RawDataCols,$C50,AC$5)*$R50)</f>
        <v>0</v>
      </c>
      <c r="AD50" s="3">
        <f>IF(AD$3=0,0,INDEX(Sheet1!RawDataCols,$C50,AD$5)*$R50)</f>
        <v>0</v>
      </c>
      <c r="AE50" s="3">
        <f>IF(AE$3=0,0,INDEX(Sheet1!RawDataCols,$C50,AE$5)*$R50)</f>
        <v>65.33</v>
      </c>
      <c r="AF50" s="3">
        <f>IF(AF$3=0,0,INDEX(Sheet1!RawDataCols,$C50,AF$5)*$R50)</f>
        <v>0</v>
      </c>
      <c r="AG50" s="3">
        <f>IF(AG$3=0,0,INDEX(Sheet1!RawDataCols,$C50,AG$5)*$R50)</f>
        <v>0</v>
      </c>
      <c r="AH50" s="3">
        <f>IF(AH$3=0,0,INDEX(Sheet1!RawDataCols,$C50,AH$5)*$R50)</f>
        <v>65.33</v>
      </c>
      <c r="AI50" s="3">
        <f>IF(AI$3=0,0,INDEX(Sheet1!RawDataCols,$C50,AI$5)*$R50)</f>
        <v>0</v>
      </c>
      <c r="AJ50" s="3">
        <f>IF(AJ$3=0,0,INDEX(Sheet1!RawDataCols,$C50,AJ$5)*$R50)</f>
        <v>0</v>
      </c>
      <c r="AK50" s="3">
        <f>IF(AK$3=0,0,INDEX(Sheet1!RawDataCols,$C50,AK$5)*$R50)</f>
        <v>65.33</v>
      </c>
      <c r="AL50" s="3">
        <f>IF(AL$3=0,0,INDEX(Sheet1!RawDataCols,$C50,AL$5)*$R50)</f>
        <v>0</v>
      </c>
      <c r="AM50" s="3">
        <f>IF(AM$3=0,0,INDEX(Sheet1!RawDataCols,$C50,AM$5)*$R50)</f>
        <v>0</v>
      </c>
      <c r="AN50" s="3">
        <f>IF(AN$3=0,0,INDEX(Sheet1!RawDataCols,$C50,AN$5)*$R50)</f>
        <v>0</v>
      </c>
      <c r="AO50" s="3">
        <f>IF(AO$3=0,0,INDEX(Sheet1!RawDataCols,$C50,AO$5)*$R50)</f>
        <v>0</v>
      </c>
      <c r="AP50" s="3">
        <f>IF(AP$3=0,0,INDEX(Sheet1!RawDataCols,$C50,AP$5)*$R50)</f>
        <v>0</v>
      </c>
      <c r="AQ50" s="3">
        <f>IF(AQ$3=0,0,INDEX(Sheet1!RawDataCols,$C50,AQ$5)*$R50)</f>
        <v>65.33</v>
      </c>
      <c r="AR50" s="3">
        <f>IF(AR$3=0,0,INDEX(Sheet1!RawDataCols,$C50,AR$5)*$R50)</f>
        <v>0</v>
      </c>
      <c r="AS50" s="3">
        <f>IF(AS$3=0,0,INDEX(Sheet1!RawDataCols,$C50,AS$5)*$R50)</f>
        <v>0</v>
      </c>
      <c r="AT50" s="3">
        <f>IF(AT$3=0,0,INDEX(Sheet1!RawDataCols,$C50,AT$5)*$R50)</f>
        <v>65.33</v>
      </c>
      <c r="AU50" s="3">
        <f>IF(AU$3=0,0,INDEX(Sheet1!RawDataCols,$C50,AU$5)*$R50)</f>
        <v>0</v>
      </c>
      <c r="AV50" s="3">
        <f>IF(AV$3=0,0,INDEX(Sheet1!RawDataCols,$C50,AV$5)*$R50)</f>
        <v>0</v>
      </c>
      <c r="AW50" s="3">
        <f>IF(AW$3=0,0,INDEX(Sheet1!RawDataCols,$C50,AW$5)*$R50)</f>
        <v>65.33</v>
      </c>
      <c r="AX50" s="3">
        <f>IF(AX$3=0,0,INDEX(Sheet1!RawDataCols,$C50,AX$5)*$R50)</f>
        <v>0</v>
      </c>
      <c r="AY50" s="3">
        <f>IF(AY$3=0,0,INDEX(Sheet1!RawDataCols,$C50,AY$5)*$R50)</f>
        <v>0</v>
      </c>
      <c r="AZ50" s="3">
        <f>IF(AZ$3=0,0,INDEX(Sheet1!RawDataCols,$C50,AZ$5)*$R50)</f>
        <v>65.33</v>
      </c>
      <c r="BA50" s="3">
        <f>IF(BA$3=0,0,INDEX(Sheet1!RawDataCols,$C50,BA$5)*$R50)</f>
        <v>0</v>
      </c>
      <c r="BB50" s="3">
        <f>IF(BB$3=0,0,INDEX(Sheet1!RawDataCols,$C50,BB$5)*$R50)</f>
        <v>0</v>
      </c>
      <c r="BC50" s="3">
        <f>IF(BC$3=0,0,INDEX(Sheet1!RawDataCols,$C50,BC$5)*$R50)</f>
        <v>65.33</v>
      </c>
      <c r="BD50" s="3">
        <f>IF(BD$3=0,0,INDEX(Sheet1!RawDataCols,$C50,BD$5)*$R50)</f>
        <v>0</v>
      </c>
      <c r="BE50" s="3">
        <f>IF(BE$3=0,0,INDEX(Sheet1!RawDataCols,$C50,BE$5)*$R50)</f>
        <v>0</v>
      </c>
      <c r="BF50" s="3">
        <f>IF(BF$3=0,0,INDEX(Sheet1!RawDataCols,$C50,BF$5)*$R50)</f>
        <v>65.33</v>
      </c>
      <c r="BG50" s="179">
        <f>IF(BG$3=0,0,INDEX(Sheet1!RawDataCols,$C50,BG$5)*$R50)</f>
        <v>0</v>
      </c>
      <c r="BH50" s="33">
        <f t="shared" si="7"/>
        <v>0</v>
      </c>
      <c r="BI50" s="33">
        <f t="shared" si="8"/>
        <v>718.63000000000011</v>
      </c>
      <c r="BJ50" s="33">
        <f t="shared" si="9"/>
        <v>0</v>
      </c>
      <c r="BK50" s="3">
        <f>IF(BK$3=0,0,INDEX(Sheet1!RawDataCols,$C50,BK$5)*$R50)</f>
        <v>44.914375</v>
      </c>
      <c r="BL50" s="3">
        <f>IF(BL$3=0,0,INDEX(Sheet1!RawDataCols,$C50,BL$5)*$R50)</f>
        <v>0</v>
      </c>
      <c r="BM50" s="3">
        <f>IF(BM$3=0,0,INDEX(Sheet1!RawDataCols,$C50,BM$5)*$R50)</f>
        <v>0</v>
      </c>
      <c r="BN50" s="3">
        <f>IF(BN$3=0,0,INDEX(Sheet1!RawDataCols,$C50,BN$5)*$R50)</f>
        <v>0</v>
      </c>
      <c r="BO50" s="3">
        <f>IF(BO$3=0,0,INDEX(Sheet1!RawDataCols,$C50,BO$5)*$R50)</f>
        <v>0</v>
      </c>
      <c r="BP50" s="3">
        <f>IF(BP$3=0,0,INDEX(Sheet1!RawDataCols,$C50,BP$5)*$R50)</f>
        <v>0</v>
      </c>
      <c r="BQ50" s="3">
        <f t="shared" si="10"/>
        <v>0</v>
      </c>
      <c r="BR50" s="3">
        <f t="shared" si="11"/>
        <v>0</v>
      </c>
      <c r="BS50" s="3">
        <f t="shared" si="12"/>
        <v>0</v>
      </c>
      <c r="BT50" s="3">
        <f t="shared" si="13"/>
        <v>0</v>
      </c>
      <c r="BU50" s="3" t="str">
        <f>INDEX(Sheet1!$BS$2:$BS$1000,MATCH($A50,Sheet1!$A$2:$A$1000,0))</f>
        <v>01</v>
      </c>
      <c r="BV50" s="3">
        <f>INDEX(Sheet1!$BT$2:$BT$1000,MATCH($A50,Sheet1!$A$2:$A$1000,0))</f>
        <v>0</v>
      </c>
    </row>
    <row r="51" spans="1:74" x14ac:dyDescent="0.2">
      <c r="A51" s="246" t="s">
        <v>519</v>
      </c>
      <c r="B51" s="3" t="e">
        <f>MATCH($A51,Sheet1!ACCOUNTNO,0)</f>
        <v>#N/A</v>
      </c>
      <c r="C51" s="3">
        <f t="shared" si="4"/>
        <v>65000</v>
      </c>
      <c r="D51" s="3">
        <f>IF(D$3=0,0,INDEX(Sheet1!RawDataCols,$C51,D$5))</f>
        <v>0</v>
      </c>
      <c r="E51" s="3">
        <f>IF(E$3=0,0,INDEX(Sheet1!RawDataCols,$C51,E$5))</f>
        <v>0</v>
      </c>
      <c r="F51" s="3">
        <f>IF(F$3=0,0,INDEX(Sheet1!RawDataCols,$C51,F$5))</f>
        <v>0</v>
      </c>
      <c r="G51" s="3">
        <f>IF(G$3=0,0,INDEX(Sheet1!RawDataCols,$C51,G$5))</f>
        <v>0</v>
      </c>
      <c r="H51" s="3">
        <f>IF(H$3=0,0,INDEX(Sheet1!RawDataCols,$C51,H$5))</f>
        <v>0</v>
      </c>
      <c r="I51" s="3">
        <f>IF(I$3=0,0,INDEX(Sheet1!RawDataCols,$C51,I$5))</f>
        <v>0</v>
      </c>
      <c r="J51" s="3">
        <f>IF(J$3=0,0,INDEX(Sheet1!RawDataCols,$C51,J$5))</f>
        <v>0</v>
      </c>
      <c r="K51" s="3">
        <f>IF(K$3=0,0,INDEX(Sheet1!RawDataCols,$C51,K$5))</f>
        <v>0</v>
      </c>
      <c r="L51" s="3">
        <f>IF(L$3=0,0,INDEX(Sheet1!RawDataCols,$C51,L$5))</f>
        <v>0</v>
      </c>
      <c r="M51" s="3">
        <f>IF(M$3=0,0,INDEX(Sheet1!RawDataCols,$C51,M$5))</f>
        <v>0</v>
      </c>
      <c r="N51" s="3">
        <f>IF(N$3=0,0,INDEX(Sheet1!RawDataCols,$C51,N$5))</f>
        <v>0</v>
      </c>
      <c r="O51" s="3">
        <f>INDEX(Sheet1!RawDataCols,$C51,O$5)</f>
        <v>0</v>
      </c>
      <c r="P51" s="3">
        <f>INDEX(Sheet1!RawDataCols,$C51,P$5)</f>
        <v>0</v>
      </c>
      <c r="Q51" s="3">
        <f>IF(Q$3=0,0,INDEX(Sheet1!RawDataCols,$C51,Q$5))</f>
        <v>0</v>
      </c>
      <c r="R51" s="3">
        <f t="shared" si="5"/>
        <v>1</v>
      </c>
      <c r="S51" s="3">
        <f t="shared" si="6"/>
        <v>-1</v>
      </c>
      <c r="T51" s="3">
        <f>IF(T$3=0,0,INDEX(Sheet1!RawDataCols,$C51,T$5)*$R51)</f>
        <v>0</v>
      </c>
      <c r="U51" s="3">
        <f>IF(U$3=0,0,INDEX(Sheet1!RawDataCols,$C51,U$5)*$R51)</f>
        <v>0</v>
      </c>
      <c r="V51" s="3">
        <f>IF(V$3=0,0,INDEX(Sheet1!RawDataCols,$C51,V$5)*$R51)</f>
        <v>0</v>
      </c>
      <c r="W51" s="3">
        <f>IF(W$3=0,0,INDEX(Sheet1!RawDataCols,$C51,W$5)*$R51)</f>
        <v>0</v>
      </c>
      <c r="X51" s="3">
        <f>IF(X$3=0,0,INDEX(Sheet1!RawDataCols,$C51,X$5)*$R51)</f>
        <v>0</v>
      </c>
      <c r="Y51" s="3">
        <f>IF(Y$3=0,0,INDEX(Sheet1!RawDataCols,$C51,Y$5)*$R51)</f>
        <v>0</v>
      </c>
      <c r="Z51" s="3">
        <f>IF(Z$3=0,0,INDEX(Sheet1!RawDataCols,$C51,Z$5)*$R51)</f>
        <v>0</v>
      </c>
      <c r="AA51" s="3">
        <f>IF(AA$3=0,0,INDEX(Sheet1!RawDataCols,$C51,AA$5)*$R51)</f>
        <v>0</v>
      </c>
      <c r="AB51" s="3">
        <f>IF(AB$3=0,0,INDEX(Sheet1!RawDataCols,$C51,AB$5)*$R51)</f>
        <v>0</v>
      </c>
      <c r="AC51" s="3">
        <f>IF(AC$3=0,0,INDEX(Sheet1!RawDataCols,$C51,AC$5)*$R51)</f>
        <v>0</v>
      </c>
      <c r="AD51" s="3">
        <f>IF(AD$3=0,0,INDEX(Sheet1!RawDataCols,$C51,AD$5)*$R51)</f>
        <v>0</v>
      </c>
      <c r="AE51" s="3">
        <f>IF(AE$3=0,0,INDEX(Sheet1!RawDataCols,$C51,AE$5)*$R51)</f>
        <v>0</v>
      </c>
      <c r="AF51" s="3">
        <f>IF(AF$3=0,0,INDEX(Sheet1!RawDataCols,$C51,AF$5)*$R51)</f>
        <v>0</v>
      </c>
      <c r="AG51" s="3">
        <f>IF(AG$3=0,0,INDEX(Sheet1!RawDataCols,$C51,AG$5)*$R51)</f>
        <v>0</v>
      </c>
      <c r="AH51" s="3">
        <f>IF(AH$3=0,0,INDEX(Sheet1!RawDataCols,$C51,AH$5)*$R51)</f>
        <v>0</v>
      </c>
      <c r="AI51" s="3">
        <f>IF(AI$3=0,0,INDEX(Sheet1!RawDataCols,$C51,AI$5)*$R51)</f>
        <v>0</v>
      </c>
      <c r="AJ51" s="3">
        <f>IF(AJ$3=0,0,INDEX(Sheet1!RawDataCols,$C51,AJ$5)*$R51)</f>
        <v>0</v>
      </c>
      <c r="AK51" s="3">
        <f>IF(AK$3=0,0,INDEX(Sheet1!RawDataCols,$C51,AK$5)*$R51)</f>
        <v>0</v>
      </c>
      <c r="AL51" s="3">
        <f>IF(AL$3=0,0,INDEX(Sheet1!RawDataCols,$C51,AL$5)*$R51)</f>
        <v>0</v>
      </c>
      <c r="AM51" s="3">
        <f>IF(AM$3=0,0,INDEX(Sheet1!RawDataCols,$C51,AM$5)*$R51)</f>
        <v>0</v>
      </c>
      <c r="AN51" s="3">
        <f>IF(AN$3=0,0,INDEX(Sheet1!RawDataCols,$C51,AN$5)*$R51)</f>
        <v>0</v>
      </c>
      <c r="AO51" s="3">
        <f>IF(AO$3=0,0,INDEX(Sheet1!RawDataCols,$C51,AO$5)*$R51)</f>
        <v>0</v>
      </c>
      <c r="AP51" s="3">
        <f>IF(AP$3=0,0,INDEX(Sheet1!RawDataCols,$C51,AP$5)*$R51)</f>
        <v>0</v>
      </c>
      <c r="AQ51" s="3">
        <f>IF(AQ$3=0,0,INDEX(Sheet1!RawDataCols,$C51,AQ$5)*$R51)</f>
        <v>0</v>
      </c>
      <c r="AR51" s="3">
        <f>IF(AR$3=0,0,INDEX(Sheet1!RawDataCols,$C51,AR$5)*$R51)</f>
        <v>0</v>
      </c>
      <c r="AS51" s="3">
        <f>IF(AS$3=0,0,INDEX(Sheet1!RawDataCols,$C51,AS$5)*$R51)</f>
        <v>0</v>
      </c>
      <c r="AT51" s="3">
        <f>IF(AT$3=0,0,INDEX(Sheet1!RawDataCols,$C51,AT$5)*$R51)</f>
        <v>0</v>
      </c>
      <c r="AU51" s="3">
        <f>IF(AU$3=0,0,INDEX(Sheet1!RawDataCols,$C51,AU$5)*$R51)</f>
        <v>0</v>
      </c>
      <c r="AV51" s="3">
        <f>IF(AV$3=0,0,INDEX(Sheet1!RawDataCols,$C51,AV$5)*$R51)</f>
        <v>0</v>
      </c>
      <c r="AW51" s="3">
        <f>IF(AW$3=0,0,INDEX(Sheet1!RawDataCols,$C51,AW$5)*$R51)</f>
        <v>0</v>
      </c>
      <c r="AX51" s="3">
        <f>IF(AX$3=0,0,INDEX(Sheet1!RawDataCols,$C51,AX$5)*$R51)</f>
        <v>0</v>
      </c>
      <c r="AY51" s="3">
        <f>IF(AY$3=0,0,INDEX(Sheet1!RawDataCols,$C51,AY$5)*$R51)</f>
        <v>0</v>
      </c>
      <c r="AZ51" s="3">
        <f>IF(AZ$3=0,0,INDEX(Sheet1!RawDataCols,$C51,AZ$5)*$R51)</f>
        <v>0</v>
      </c>
      <c r="BA51" s="3">
        <f>IF(BA$3=0,0,INDEX(Sheet1!RawDataCols,$C51,BA$5)*$R51)</f>
        <v>0</v>
      </c>
      <c r="BB51" s="3">
        <f>IF(BB$3=0,0,INDEX(Sheet1!RawDataCols,$C51,BB$5)*$R51)</f>
        <v>0</v>
      </c>
      <c r="BC51" s="3">
        <f>IF(BC$3=0,0,INDEX(Sheet1!RawDataCols,$C51,BC$5)*$R51)</f>
        <v>0</v>
      </c>
      <c r="BD51" s="3">
        <f>IF(BD$3=0,0,INDEX(Sheet1!RawDataCols,$C51,BD$5)*$R51)</f>
        <v>0</v>
      </c>
      <c r="BE51" s="3">
        <f>IF(BE$3=0,0,INDEX(Sheet1!RawDataCols,$C51,BE$5)*$R51)</f>
        <v>0</v>
      </c>
      <c r="BF51" s="3">
        <f>IF(BF$3=0,0,INDEX(Sheet1!RawDataCols,$C51,BF$5)*$R51)</f>
        <v>0</v>
      </c>
      <c r="BG51" s="179">
        <f>IF(BG$3=0,0,INDEX(Sheet1!RawDataCols,$C51,BG$5)*$R51)</f>
        <v>0</v>
      </c>
      <c r="BH51" s="33">
        <f t="shared" si="7"/>
        <v>0</v>
      </c>
      <c r="BI51" s="33">
        <f t="shared" si="8"/>
        <v>0</v>
      </c>
      <c r="BJ51" s="33">
        <f t="shared" si="9"/>
        <v>0</v>
      </c>
      <c r="BK51" s="3">
        <f>IF(BK$3=0,0,INDEX(Sheet1!RawDataCols,$C51,BK$5)*$R51)</f>
        <v>0</v>
      </c>
      <c r="BL51" s="3">
        <f>IF(BL$3=0,0,INDEX(Sheet1!RawDataCols,$C51,BL$5)*$R51)</f>
        <v>0</v>
      </c>
      <c r="BM51" s="3">
        <f>IF(BM$3=0,0,INDEX(Sheet1!RawDataCols,$C51,BM$5)*$R51)</f>
        <v>0</v>
      </c>
      <c r="BN51" s="3">
        <f>IF(BN$3=0,0,INDEX(Sheet1!RawDataCols,$C51,BN$5)*$R51)</f>
        <v>0</v>
      </c>
      <c r="BO51" s="3">
        <f>IF(BO$3=0,0,INDEX(Sheet1!RawDataCols,$C51,BO$5)*$R51)</f>
        <v>0</v>
      </c>
      <c r="BP51" s="3">
        <f>IF(BP$3=0,0,INDEX(Sheet1!RawDataCols,$C51,BP$5)*$R51)</f>
        <v>0</v>
      </c>
      <c r="BQ51" s="3">
        <f t="shared" si="10"/>
        <v>0</v>
      </c>
      <c r="BR51" s="3">
        <f t="shared" si="11"/>
        <v>0</v>
      </c>
      <c r="BS51" s="3">
        <f t="shared" si="12"/>
        <v>0</v>
      </c>
      <c r="BT51" s="3">
        <f t="shared" si="13"/>
        <v>0</v>
      </c>
      <c r="BU51" s="3" t="e">
        <f>INDEX(Sheet1!$BS$2:$BS$1000,MATCH($A51,Sheet1!$A$2:$A$1000,0))</f>
        <v>#N/A</v>
      </c>
      <c r="BV51" s="3" t="e">
        <f>INDEX(Sheet1!$BT$2:$BT$1000,MATCH($A51,Sheet1!$A$2:$A$1000,0))</f>
        <v>#N/A</v>
      </c>
    </row>
    <row r="52" spans="1:74" x14ac:dyDescent="0.2">
      <c r="A52" s="11" t="s">
        <v>520</v>
      </c>
      <c r="B52" s="3">
        <f>MATCH($A52,Sheet1!ACCOUNTNO,0)</f>
        <v>49</v>
      </c>
      <c r="C52" s="3">
        <f t="shared" si="4"/>
        <v>49</v>
      </c>
      <c r="D52" s="3" t="str">
        <f>IF(D$3=0,0,INDEX(Sheet1!RawDataCols,$C52,D$5))</f>
        <v>12100A01</v>
      </c>
      <c r="E52" s="3" t="str">
        <f>IF(E$3=0,0,INDEX(Sheet1!RawDataCols,$C52,E$5))</f>
        <v xml:space="preserve">12100          </v>
      </c>
      <c r="F52" s="3" t="str">
        <f>IF(F$3=0,0,INDEX(Sheet1!RawDataCols,$C52,F$5))</f>
        <v xml:space="preserve">A01            </v>
      </c>
      <c r="G52" s="3" t="str">
        <f>IF(G$3=0,0,INDEX(Sheet1!RawDataCols,$C52,G$5))</f>
        <v xml:space="preserve">               </v>
      </c>
      <c r="H52" s="3" t="str">
        <f>IF(H$3=0,0,INDEX(Sheet1!RawDataCols,$C52,H$5))</f>
        <v xml:space="preserve">               </v>
      </c>
      <c r="I52" s="3" t="str">
        <f>IF(I$3=0,0,INDEX(Sheet1!RawDataCols,$C52,I$5))</f>
        <v xml:space="preserve">               </v>
      </c>
      <c r="J52" s="3" t="str">
        <f>IF(J$3=0,0,INDEX(Sheet1!RawDataCols,$C52,J$5))</f>
        <v xml:space="preserve">               </v>
      </c>
      <c r="K52" s="3" t="str">
        <f>IF(K$3=0,0,INDEX(Sheet1!RawDataCols,$C52,K$5))</f>
        <v xml:space="preserve">               </v>
      </c>
      <c r="L52" s="3" t="str">
        <f>IF(L$3=0,0,INDEX(Sheet1!RawDataCols,$C52,L$5))</f>
        <v xml:space="preserve">               </v>
      </c>
      <c r="M52" s="3" t="str">
        <f>IF(M$3=0,0,INDEX(Sheet1!RawDataCols,$C52,M$5))</f>
        <v xml:space="preserve">F007  </v>
      </c>
      <c r="N52" s="3" t="str">
        <f>IF(N$3=0,0,INDEX(Sheet1!RawDataCols,$C52,N$5))</f>
        <v>Electricity - On charge-6 Circuit Dr</v>
      </c>
      <c r="O52" s="3">
        <f>INDEX(Sheet1!RawDataCols,$C52,O$5)</f>
        <v>9</v>
      </c>
      <c r="P52" s="3" t="str">
        <f>INDEX(Sheet1!RawDataCols,$C52,P$5)</f>
        <v>Cost of Sales</v>
      </c>
      <c r="Q52" s="3" t="str">
        <f>IF(Q$3=0,0,INDEX(Sheet1!RawDataCols,$C52,Q$5))</f>
        <v>I</v>
      </c>
      <c r="R52" s="3">
        <f t="shared" si="5"/>
        <v>1</v>
      </c>
      <c r="S52" s="3">
        <f t="shared" si="6"/>
        <v>-1</v>
      </c>
      <c r="T52" s="3">
        <f>IF(T$3=0,0,INDEX(Sheet1!RawDataCols,$C52,T$5)*$R52)</f>
        <v>0</v>
      </c>
      <c r="U52" s="3">
        <f>IF(U$3=0,0,INDEX(Sheet1!RawDataCols,$C52,U$5)*$R52)</f>
        <v>0</v>
      </c>
      <c r="V52" s="3">
        <f>IF(V$3=0,0,INDEX(Sheet1!RawDataCols,$C52,V$5)*$R52)</f>
        <v>1514.45</v>
      </c>
      <c r="W52" s="3">
        <f>IF(W$3=0,0,INDEX(Sheet1!RawDataCols,$C52,W$5)*$R52)</f>
        <v>0</v>
      </c>
      <c r="X52" s="3">
        <f>IF(X$3=0,0,INDEX(Sheet1!RawDataCols,$C52,X$5)*$R52)</f>
        <v>0</v>
      </c>
      <c r="Y52" s="3">
        <f>IF(Y$3=0,0,INDEX(Sheet1!RawDataCols,$C52,Y$5)*$R52)</f>
        <v>1514.45</v>
      </c>
      <c r="Z52" s="3">
        <f>IF(Z$3=0,0,INDEX(Sheet1!RawDataCols,$C52,Z$5)*$R52)</f>
        <v>0</v>
      </c>
      <c r="AA52" s="3">
        <f>IF(AA$3=0,0,INDEX(Sheet1!RawDataCols,$C52,AA$5)*$R52)</f>
        <v>7139.44</v>
      </c>
      <c r="AB52" s="3">
        <f>IF(AB$3=0,0,INDEX(Sheet1!RawDataCols,$C52,AB$5)*$R52)</f>
        <v>1514.45</v>
      </c>
      <c r="AC52" s="3">
        <f>IF(AC$3=0,0,INDEX(Sheet1!RawDataCols,$C52,AC$5)*$R52)</f>
        <v>0</v>
      </c>
      <c r="AD52" s="3">
        <f>IF(AD$3=0,0,INDEX(Sheet1!RawDataCols,$C52,AD$5)*$R52)</f>
        <v>0</v>
      </c>
      <c r="AE52" s="3">
        <f>IF(AE$3=0,0,INDEX(Sheet1!RawDataCols,$C52,AE$5)*$R52)</f>
        <v>1514.45</v>
      </c>
      <c r="AF52" s="3">
        <f>IF(AF$3=0,0,INDEX(Sheet1!RawDataCols,$C52,AF$5)*$R52)</f>
        <v>0</v>
      </c>
      <c r="AG52" s="3">
        <f>IF(AG$3=0,0,INDEX(Sheet1!RawDataCols,$C52,AG$5)*$R52)</f>
        <v>0</v>
      </c>
      <c r="AH52" s="3">
        <f>IF(AH$3=0,0,INDEX(Sheet1!RawDataCols,$C52,AH$5)*$R52)</f>
        <v>1514.45</v>
      </c>
      <c r="AI52" s="3">
        <f>IF(AI$3=0,0,INDEX(Sheet1!RawDataCols,$C52,AI$5)*$R52)</f>
        <v>0</v>
      </c>
      <c r="AJ52" s="3">
        <f>IF(AJ$3=0,0,INDEX(Sheet1!RawDataCols,$C52,AJ$5)*$R52)</f>
        <v>4844.08</v>
      </c>
      <c r="AK52" s="3">
        <f>IF(AK$3=0,0,INDEX(Sheet1!RawDataCols,$C52,AK$5)*$R52)</f>
        <v>1514.45</v>
      </c>
      <c r="AL52" s="3">
        <f>IF(AL$3=0,0,INDEX(Sheet1!RawDataCols,$C52,AL$5)*$R52)</f>
        <v>0</v>
      </c>
      <c r="AM52" s="3">
        <f>IF(AM$3=0,0,INDEX(Sheet1!RawDataCols,$C52,AM$5)*$R52)</f>
        <v>0</v>
      </c>
      <c r="AN52" s="3">
        <f>IF(AN$3=0,0,INDEX(Sheet1!RawDataCols,$C52,AN$5)*$R52)</f>
        <v>0</v>
      </c>
      <c r="AO52" s="3">
        <f>IF(AO$3=0,0,INDEX(Sheet1!RawDataCols,$C52,AO$5)*$R52)</f>
        <v>0</v>
      </c>
      <c r="AP52" s="3">
        <f>IF(AP$3=0,0,INDEX(Sheet1!RawDataCols,$C52,AP$5)*$R52)</f>
        <v>0</v>
      </c>
      <c r="AQ52" s="3">
        <f>IF(AQ$3=0,0,INDEX(Sheet1!RawDataCols,$C52,AQ$5)*$R52)</f>
        <v>1514.45</v>
      </c>
      <c r="AR52" s="3">
        <f>IF(AR$3=0,0,INDEX(Sheet1!RawDataCols,$C52,AR$5)*$R52)</f>
        <v>0</v>
      </c>
      <c r="AS52" s="3">
        <f>IF(AS$3=0,0,INDEX(Sheet1!RawDataCols,$C52,AS$5)*$R52)</f>
        <v>4481.8</v>
      </c>
      <c r="AT52" s="3">
        <f>IF(AT$3=0,0,INDEX(Sheet1!RawDataCols,$C52,AT$5)*$R52)</f>
        <v>1514.45</v>
      </c>
      <c r="AU52" s="3">
        <f>IF(AU$3=0,0,INDEX(Sheet1!RawDataCols,$C52,AU$5)*$R52)</f>
        <v>3160.96</v>
      </c>
      <c r="AV52" s="3">
        <f>IF(AV$3=0,0,INDEX(Sheet1!RawDataCols,$C52,AV$5)*$R52)</f>
        <v>0</v>
      </c>
      <c r="AW52" s="3">
        <f>IF(AW$3=0,0,INDEX(Sheet1!RawDataCols,$C52,AW$5)*$R52)</f>
        <v>1514.45</v>
      </c>
      <c r="AX52" s="3">
        <f>IF(AX$3=0,0,INDEX(Sheet1!RawDataCols,$C52,AX$5)*$R52)</f>
        <v>0</v>
      </c>
      <c r="AY52" s="3">
        <f>IF(AY$3=0,0,INDEX(Sheet1!RawDataCols,$C52,AY$5)*$R52)</f>
        <v>0</v>
      </c>
      <c r="AZ52" s="3">
        <f>IF(AZ$3=0,0,INDEX(Sheet1!RawDataCols,$C52,AZ$5)*$R52)</f>
        <v>1514.45</v>
      </c>
      <c r="BA52" s="3">
        <f>IF(BA$3=0,0,INDEX(Sheet1!RawDataCols,$C52,BA$5)*$R52)</f>
        <v>0</v>
      </c>
      <c r="BB52" s="3">
        <f>IF(BB$3=0,0,INDEX(Sheet1!RawDataCols,$C52,BB$5)*$R52)</f>
        <v>4726.5</v>
      </c>
      <c r="BC52" s="3">
        <f>IF(BC$3=0,0,INDEX(Sheet1!RawDataCols,$C52,BC$5)*$R52)</f>
        <v>1514.45</v>
      </c>
      <c r="BD52" s="3">
        <f>IF(BD$3=0,0,INDEX(Sheet1!RawDataCols,$C52,BD$5)*$R52)</f>
        <v>0</v>
      </c>
      <c r="BE52" s="3">
        <f>IF(BE$3=0,0,INDEX(Sheet1!RawDataCols,$C52,BE$5)*$R52)</f>
        <v>4726.5</v>
      </c>
      <c r="BF52" s="3">
        <f>IF(BF$3=0,0,INDEX(Sheet1!RawDataCols,$C52,BF$5)*$R52)</f>
        <v>1514.45</v>
      </c>
      <c r="BG52" s="179">
        <f>IF(BG$3=0,0,INDEX(Sheet1!RawDataCols,$C52,BG$5)*$R52)</f>
        <v>0</v>
      </c>
      <c r="BH52" s="33">
        <f t="shared" si="7"/>
        <v>21191.82</v>
      </c>
      <c r="BI52" s="33">
        <f t="shared" si="8"/>
        <v>16658.950000000004</v>
      </c>
      <c r="BJ52" s="33">
        <f t="shared" si="9"/>
        <v>3160.96</v>
      </c>
      <c r="BK52" s="3">
        <f>IF(BK$3=0,0,INDEX(Sheet1!RawDataCols,$C52,BK$5)*$R52)</f>
        <v>1041.184375</v>
      </c>
      <c r="BL52" s="3">
        <f>IF(BL$3=0,0,INDEX(Sheet1!RawDataCols,$C52,BL$5)*$R52)</f>
        <v>0</v>
      </c>
      <c r="BM52" s="3">
        <f>IF(BM$3=0,0,INDEX(Sheet1!RawDataCols,$C52,BM$5)*$R52)</f>
        <v>0</v>
      </c>
      <c r="BN52" s="3">
        <f>IF(BN$3=0,0,INDEX(Sheet1!RawDataCols,$C52,BN$5)*$R52)</f>
        <v>162.60499999999999</v>
      </c>
      <c r="BO52" s="3">
        <f>IF(BO$3=0,0,INDEX(Sheet1!RawDataCols,$C52,BO$5)*$R52)</f>
        <v>335.87062500000002</v>
      </c>
      <c r="BP52" s="3">
        <f>IF(BP$3=0,0,INDEX(Sheet1!RawDataCols,$C52,BP$5)*$R52)</f>
        <v>0</v>
      </c>
      <c r="BQ52" s="3">
        <f t="shared" si="10"/>
        <v>7139.44</v>
      </c>
      <c r="BR52" s="3">
        <f t="shared" si="11"/>
        <v>4844.08</v>
      </c>
      <c r="BS52" s="3">
        <f t="shared" si="12"/>
        <v>4481.8</v>
      </c>
      <c r="BT52" s="3">
        <f t="shared" si="13"/>
        <v>9208.2999999999993</v>
      </c>
      <c r="BU52" s="3" t="str">
        <f>INDEX(Sheet1!$BS$2:$BS$1000,MATCH($A52,Sheet1!$A$2:$A$1000,0))</f>
        <v>02</v>
      </c>
      <c r="BV52" s="3">
        <f>INDEX(Sheet1!$BT$2:$BT$1000,MATCH($A52,Sheet1!$A$2:$A$1000,0))</f>
        <v>9208.2999999999993</v>
      </c>
    </row>
    <row r="53" spans="1:74" x14ac:dyDescent="0.2">
      <c r="A53" s="11" t="s">
        <v>521</v>
      </c>
      <c r="B53" s="3">
        <f>MATCH($A53,Sheet1!ACCOUNTNO,0)</f>
        <v>50</v>
      </c>
      <c r="C53" s="3">
        <f t="shared" si="4"/>
        <v>50</v>
      </c>
      <c r="D53" s="3" t="str">
        <f>IF(D$3=0,0,INDEX(Sheet1!RawDataCols,$C53,D$5))</f>
        <v>12100A02</v>
      </c>
      <c r="E53" s="3" t="str">
        <f>IF(E$3=0,0,INDEX(Sheet1!RawDataCols,$C53,E$5))</f>
        <v xml:space="preserve">12100          </v>
      </c>
      <c r="F53" s="3" t="str">
        <f>IF(F$3=0,0,INDEX(Sheet1!RawDataCols,$C53,F$5))</f>
        <v xml:space="preserve">A02            </v>
      </c>
      <c r="G53" s="3" t="str">
        <f>IF(G$3=0,0,INDEX(Sheet1!RawDataCols,$C53,G$5))</f>
        <v xml:space="preserve">               </v>
      </c>
      <c r="H53" s="3" t="str">
        <f>IF(H$3=0,0,INDEX(Sheet1!RawDataCols,$C53,H$5))</f>
        <v xml:space="preserve">               </v>
      </c>
      <c r="I53" s="3" t="str">
        <f>IF(I$3=0,0,INDEX(Sheet1!RawDataCols,$C53,I$5))</f>
        <v xml:space="preserve">               </v>
      </c>
      <c r="J53" s="3" t="str">
        <f>IF(J$3=0,0,INDEX(Sheet1!RawDataCols,$C53,J$5))</f>
        <v xml:space="preserve">               </v>
      </c>
      <c r="K53" s="3" t="str">
        <f>IF(K$3=0,0,INDEX(Sheet1!RawDataCols,$C53,K$5))</f>
        <v xml:space="preserve">               </v>
      </c>
      <c r="L53" s="3" t="str">
        <f>IF(L$3=0,0,INDEX(Sheet1!RawDataCols,$C53,L$5))</f>
        <v xml:space="preserve">               </v>
      </c>
      <c r="M53" s="3" t="str">
        <f>IF(M$3=0,0,INDEX(Sheet1!RawDataCols,$C53,M$5))</f>
        <v xml:space="preserve">F007  </v>
      </c>
      <c r="N53" s="3" t="str">
        <f>IF(N$3=0,0,INDEX(Sheet1!RawDataCols,$C53,N$5))</f>
        <v>Electricity - On charge-200 East Tce</v>
      </c>
      <c r="O53" s="3">
        <f>INDEX(Sheet1!RawDataCols,$C53,O$5)</f>
        <v>9</v>
      </c>
      <c r="P53" s="3" t="str">
        <f>INDEX(Sheet1!RawDataCols,$C53,P$5)</f>
        <v>Cost of Sales</v>
      </c>
      <c r="Q53" s="3" t="str">
        <f>IF(Q$3=0,0,INDEX(Sheet1!RawDataCols,$C53,Q$5))</f>
        <v>I</v>
      </c>
      <c r="R53" s="3">
        <f t="shared" si="5"/>
        <v>1</v>
      </c>
      <c r="S53" s="3">
        <f t="shared" si="6"/>
        <v>-1</v>
      </c>
      <c r="T53" s="3">
        <f>IF(T$3=0,0,INDEX(Sheet1!RawDataCols,$C53,T$5)*$R53)</f>
        <v>0</v>
      </c>
      <c r="U53" s="3">
        <f>IF(U$3=0,0,INDEX(Sheet1!RawDataCols,$C53,U$5)*$R53)</f>
        <v>0</v>
      </c>
      <c r="V53" s="3">
        <f>IF(V$3=0,0,INDEX(Sheet1!RawDataCols,$C53,V$5)*$R53)</f>
        <v>1245.75</v>
      </c>
      <c r="W53" s="3">
        <f>IF(W$3=0,0,INDEX(Sheet1!RawDataCols,$C53,W$5)*$R53)</f>
        <v>0</v>
      </c>
      <c r="X53" s="3">
        <f>IF(X$3=0,0,INDEX(Sheet1!RawDataCols,$C53,X$5)*$R53)</f>
        <v>0</v>
      </c>
      <c r="Y53" s="3">
        <f>IF(Y$3=0,0,INDEX(Sheet1!RawDataCols,$C53,Y$5)*$R53)</f>
        <v>1245.75</v>
      </c>
      <c r="Z53" s="3">
        <f>IF(Z$3=0,0,INDEX(Sheet1!RawDataCols,$C53,Z$5)*$R53)</f>
        <v>0</v>
      </c>
      <c r="AA53" s="3">
        <f>IF(AA$3=0,0,INDEX(Sheet1!RawDataCols,$C53,AA$5)*$R53)</f>
        <v>0</v>
      </c>
      <c r="AB53" s="3">
        <f>IF(AB$3=0,0,INDEX(Sheet1!RawDataCols,$C53,AB$5)*$R53)</f>
        <v>1245.75</v>
      </c>
      <c r="AC53" s="3">
        <f>IF(AC$3=0,0,INDEX(Sheet1!RawDataCols,$C53,AC$5)*$R53)</f>
        <v>0</v>
      </c>
      <c r="AD53" s="3">
        <f>IF(AD$3=0,0,INDEX(Sheet1!RawDataCols,$C53,AD$5)*$R53)</f>
        <v>0</v>
      </c>
      <c r="AE53" s="3">
        <f>IF(AE$3=0,0,INDEX(Sheet1!RawDataCols,$C53,AE$5)*$R53)</f>
        <v>1245.75</v>
      </c>
      <c r="AF53" s="3">
        <f>IF(AF$3=0,0,INDEX(Sheet1!RawDataCols,$C53,AF$5)*$R53)</f>
        <v>0</v>
      </c>
      <c r="AG53" s="3">
        <f>IF(AG$3=0,0,INDEX(Sheet1!RawDataCols,$C53,AG$5)*$R53)</f>
        <v>3767.81</v>
      </c>
      <c r="AH53" s="3">
        <f>IF(AH$3=0,0,INDEX(Sheet1!RawDataCols,$C53,AH$5)*$R53)</f>
        <v>1245.75</v>
      </c>
      <c r="AI53" s="3">
        <f>IF(AI$3=0,0,INDEX(Sheet1!RawDataCols,$C53,AI$5)*$R53)</f>
        <v>4862.6000000000004</v>
      </c>
      <c r="AJ53" s="3">
        <f>IF(AJ$3=0,0,INDEX(Sheet1!RawDataCols,$C53,AJ$5)*$R53)</f>
        <v>0</v>
      </c>
      <c r="AK53" s="3">
        <f>IF(AK$3=0,0,INDEX(Sheet1!RawDataCols,$C53,AK$5)*$R53)</f>
        <v>1245.75</v>
      </c>
      <c r="AL53" s="3">
        <f>IF(AL$3=0,0,INDEX(Sheet1!RawDataCols,$C53,AL$5)*$R53)</f>
        <v>0</v>
      </c>
      <c r="AM53" s="3">
        <f>IF(AM$3=0,0,INDEX(Sheet1!RawDataCols,$C53,AM$5)*$R53)</f>
        <v>0</v>
      </c>
      <c r="AN53" s="3">
        <f>IF(AN$3=0,0,INDEX(Sheet1!RawDataCols,$C53,AN$5)*$R53)</f>
        <v>0</v>
      </c>
      <c r="AO53" s="3">
        <f>IF(AO$3=0,0,INDEX(Sheet1!RawDataCols,$C53,AO$5)*$R53)</f>
        <v>0</v>
      </c>
      <c r="AP53" s="3">
        <f>IF(AP$3=0,0,INDEX(Sheet1!RawDataCols,$C53,AP$5)*$R53)</f>
        <v>4447.5600000000004</v>
      </c>
      <c r="AQ53" s="3">
        <f>IF(AQ$3=0,0,INDEX(Sheet1!RawDataCols,$C53,AQ$5)*$R53)</f>
        <v>1245.75</v>
      </c>
      <c r="AR53" s="3">
        <f>IF(AR$3=0,0,INDEX(Sheet1!RawDataCols,$C53,AR$5)*$R53)</f>
        <v>4953.8500000000004</v>
      </c>
      <c r="AS53" s="3">
        <f>IF(AS$3=0,0,INDEX(Sheet1!RawDataCols,$C53,AS$5)*$R53)</f>
        <v>0</v>
      </c>
      <c r="AT53" s="3">
        <f>IF(AT$3=0,0,INDEX(Sheet1!RawDataCols,$C53,AT$5)*$R53)</f>
        <v>1245.75</v>
      </c>
      <c r="AU53" s="3">
        <f>IF(AU$3=0,0,INDEX(Sheet1!RawDataCols,$C53,AU$5)*$R53)</f>
        <v>0</v>
      </c>
      <c r="AV53" s="3">
        <f>IF(AV$3=0,0,INDEX(Sheet1!RawDataCols,$C53,AV$5)*$R53)</f>
        <v>0</v>
      </c>
      <c r="AW53" s="3">
        <f>IF(AW$3=0,0,INDEX(Sheet1!RawDataCols,$C53,AW$5)*$R53)</f>
        <v>1245.75</v>
      </c>
      <c r="AX53" s="3">
        <f>IF(AX$3=0,0,INDEX(Sheet1!RawDataCols,$C53,AX$5)*$R53)</f>
        <v>0</v>
      </c>
      <c r="AY53" s="3">
        <f>IF(AY$3=0,0,INDEX(Sheet1!RawDataCols,$C53,AY$5)*$R53)</f>
        <v>4314.96</v>
      </c>
      <c r="AZ53" s="3">
        <f>IF(AZ$3=0,0,INDEX(Sheet1!RawDataCols,$C53,AZ$5)*$R53)</f>
        <v>1245.75</v>
      </c>
      <c r="BA53" s="3">
        <f>IF(BA$3=0,0,INDEX(Sheet1!RawDataCols,$C53,BA$5)*$R53)</f>
        <v>4868.32</v>
      </c>
      <c r="BB53" s="3">
        <f>IF(BB$3=0,0,INDEX(Sheet1!RawDataCols,$C53,BB$5)*$R53)</f>
        <v>0</v>
      </c>
      <c r="BC53" s="3">
        <f>IF(BC$3=0,0,INDEX(Sheet1!RawDataCols,$C53,BC$5)*$R53)</f>
        <v>1245.75</v>
      </c>
      <c r="BD53" s="3">
        <f>IF(BD$3=0,0,INDEX(Sheet1!RawDataCols,$C53,BD$5)*$R53)</f>
        <v>0</v>
      </c>
      <c r="BE53" s="3">
        <f>IF(BE$3=0,0,INDEX(Sheet1!RawDataCols,$C53,BE$5)*$R53)</f>
        <v>0</v>
      </c>
      <c r="BF53" s="3">
        <f>IF(BF$3=0,0,INDEX(Sheet1!RawDataCols,$C53,BF$5)*$R53)</f>
        <v>1245.75</v>
      </c>
      <c r="BG53" s="179">
        <f>IF(BG$3=0,0,INDEX(Sheet1!RawDataCols,$C53,BG$5)*$R53)</f>
        <v>0</v>
      </c>
      <c r="BH53" s="33">
        <f t="shared" si="7"/>
        <v>12530.330000000002</v>
      </c>
      <c r="BI53" s="33">
        <f t="shared" si="8"/>
        <v>13703.25</v>
      </c>
      <c r="BJ53" s="33">
        <f t="shared" si="9"/>
        <v>14684.77</v>
      </c>
      <c r="BK53" s="3">
        <f>IF(BK$3=0,0,INDEX(Sheet1!RawDataCols,$C53,BK$5)*$R53)</f>
        <v>856.453125</v>
      </c>
      <c r="BL53" s="3">
        <f>IF(BL$3=0,0,INDEX(Sheet1!RawDataCols,$C53,BL$5)*$R53)</f>
        <v>740.46749999999997</v>
      </c>
      <c r="BM53" s="3">
        <f>IF(BM$3=0,0,INDEX(Sheet1!RawDataCols,$C53,BM$5)*$R53)</f>
        <v>975.51874999999995</v>
      </c>
      <c r="BN53" s="3">
        <f>IF(BN$3=0,0,INDEX(Sheet1!RawDataCols,$C53,BN$5)*$R53)</f>
        <v>1107.33</v>
      </c>
      <c r="BO53" s="3">
        <f>IF(BO$3=0,0,INDEX(Sheet1!RawDataCols,$C53,BO$5)*$R53)</f>
        <v>886.1825</v>
      </c>
      <c r="BP53" s="3">
        <f>IF(BP$3=0,0,INDEX(Sheet1!RawDataCols,$C53,BP$5)*$R53)</f>
        <v>6984.88</v>
      </c>
      <c r="BQ53" s="3">
        <f t="shared" si="10"/>
        <v>0</v>
      </c>
      <c r="BR53" s="3">
        <f t="shared" si="11"/>
        <v>3767.81</v>
      </c>
      <c r="BS53" s="3">
        <f t="shared" si="12"/>
        <v>4447.5600000000004</v>
      </c>
      <c r="BT53" s="3">
        <f t="shared" si="13"/>
        <v>8762.52</v>
      </c>
      <c r="BU53" s="3" t="str">
        <f>INDEX(Sheet1!$BS$2:$BS$1000,MATCH($A53,Sheet1!$A$2:$A$1000,0))</f>
        <v>02</v>
      </c>
      <c r="BV53" s="3">
        <f>INDEX(Sheet1!$BT$2:$BT$1000,MATCH($A53,Sheet1!$A$2:$A$1000,0))</f>
        <v>8762.52</v>
      </c>
    </row>
    <row r="54" spans="1:74" x14ac:dyDescent="0.2">
      <c r="A54" s="11" t="s">
        <v>522</v>
      </c>
      <c r="B54" s="3">
        <f>MATCH($A54,Sheet1!ACCOUNTNO,0)</f>
        <v>51</v>
      </c>
      <c r="C54" s="3">
        <f t="shared" si="4"/>
        <v>51</v>
      </c>
      <c r="D54" s="3" t="str">
        <f>IF(D$3=0,0,INDEX(Sheet1!RawDataCols,$C54,D$5))</f>
        <v>12100A03</v>
      </c>
      <c r="E54" s="3" t="str">
        <f>IF(E$3=0,0,INDEX(Sheet1!RawDataCols,$C54,E$5))</f>
        <v xml:space="preserve">12100          </v>
      </c>
      <c r="F54" s="3" t="str">
        <f>IF(F$3=0,0,INDEX(Sheet1!RawDataCols,$C54,F$5))</f>
        <v xml:space="preserve">A03            </v>
      </c>
      <c r="G54" s="3" t="str">
        <f>IF(G$3=0,0,INDEX(Sheet1!RawDataCols,$C54,G$5))</f>
        <v xml:space="preserve">               </v>
      </c>
      <c r="H54" s="3" t="str">
        <f>IF(H$3=0,0,INDEX(Sheet1!RawDataCols,$C54,H$5))</f>
        <v xml:space="preserve">               </v>
      </c>
      <c r="I54" s="3" t="str">
        <f>IF(I$3=0,0,INDEX(Sheet1!RawDataCols,$C54,I$5))</f>
        <v xml:space="preserve">               </v>
      </c>
      <c r="J54" s="3" t="str">
        <f>IF(J$3=0,0,INDEX(Sheet1!RawDataCols,$C54,J$5))</f>
        <v xml:space="preserve">               </v>
      </c>
      <c r="K54" s="3" t="str">
        <f>IF(K$3=0,0,INDEX(Sheet1!RawDataCols,$C54,K$5))</f>
        <v xml:space="preserve">               </v>
      </c>
      <c r="L54" s="3" t="str">
        <f>IF(L$3=0,0,INDEX(Sheet1!RawDataCols,$C54,L$5))</f>
        <v xml:space="preserve">               </v>
      </c>
      <c r="M54" s="3" t="str">
        <f>IF(M$3=0,0,INDEX(Sheet1!RawDataCols,$C54,M$5))</f>
        <v xml:space="preserve">F007  </v>
      </c>
      <c r="N54" s="3" t="str">
        <f>IF(N$3=0,0,INDEX(Sheet1!RawDataCols,$C54,N$5))</f>
        <v>Electricity - On charge-33 Franklin St</v>
      </c>
      <c r="O54" s="3">
        <f>INDEX(Sheet1!RawDataCols,$C54,O$5)</f>
        <v>9</v>
      </c>
      <c r="P54" s="3" t="str">
        <f>INDEX(Sheet1!RawDataCols,$C54,P$5)</f>
        <v>Cost of Sales</v>
      </c>
      <c r="Q54" s="3" t="str">
        <f>IF(Q$3=0,0,INDEX(Sheet1!RawDataCols,$C54,Q$5))</f>
        <v>I</v>
      </c>
      <c r="R54" s="3">
        <f t="shared" si="5"/>
        <v>1</v>
      </c>
      <c r="S54" s="3">
        <f t="shared" si="6"/>
        <v>-1</v>
      </c>
      <c r="T54" s="3">
        <f>IF(T$3=0,0,INDEX(Sheet1!RawDataCols,$C54,T$5)*$R54)</f>
        <v>0</v>
      </c>
      <c r="U54" s="3">
        <f>IF(U$3=0,0,INDEX(Sheet1!RawDataCols,$C54,U$5)*$R54)</f>
        <v>20650.439999999999</v>
      </c>
      <c r="V54" s="3">
        <f>IF(V$3=0,0,INDEX(Sheet1!RawDataCols,$C54,V$5)*$R54)</f>
        <v>5670.48</v>
      </c>
      <c r="W54" s="3">
        <f>IF(W$3=0,0,INDEX(Sheet1!RawDataCols,$C54,W$5)*$R54)</f>
        <v>15080.05</v>
      </c>
      <c r="X54" s="3">
        <f>IF(X$3=0,0,INDEX(Sheet1!RawDataCols,$C54,X$5)*$R54)</f>
        <v>0</v>
      </c>
      <c r="Y54" s="3">
        <f>IF(Y$3=0,0,INDEX(Sheet1!RawDataCols,$C54,Y$5)*$R54)</f>
        <v>5670.48</v>
      </c>
      <c r="Z54" s="3">
        <f>IF(Z$3=0,0,INDEX(Sheet1!RawDataCols,$C54,Z$5)*$R54)</f>
        <v>0</v>
      </c>
      <c r="AA54" s="3">
        <f>IF(AA$3=0,0,INDEX(Sheet1!RawDataCols,$C54,AA$5)*$R54)</f>
        <v>0</v>
      </c>
      <c r="AB54" s="3">
        <f>IF(AB$3=0,0,INDEX(Sheet1!RawDataCols,$C54,AB$5)*$R54)</f>
        <v>5670.48</v>
      </c>
      <c r="AC54" s="3">
        <f>IF(AC$3=0,0,INDEX(Sheet1!RawDataCols,$C54,AC$5)*$R54)</f>
        <v>0</v>
      </c>
      <c r="AD54" s="3">
        <f>IF(AD$3=0,0,INDEX(Sheet1!RawDataCols,$C54,AD$5)*$R54)</f>
        <v>17360.78</v>
      </c>
      <c r="AE54" s="3">
        <f>IF(AE$3=0,0,INDEX(Sheet1!RawDataCols,$C54,AE$5)*$R54)</f>
        <v>5670.48</v>
      </c>
      <c r="AF54" s="3">
        <f>IF(AF$3=0,0,INDEX(Sheet1!RawDataCols,$C54,AF$5)*$R54)</f>
        <v>14331.4</v>
      </c>
      <c r="AG54" s="3">
        <f>IF(AG$3=0,0,INDEX(Sheet1!RawDataCols,$C54,AG$5)*$R54)</f>
        <v>1199.67</v>
      </c>
      <c r="AH54" s="3">
        <f>IF(AH$3=0,0,INDEX(Sheet1!RawDataCols,$C54,AH$5)*$R54)</f>
        <v>5670.48</v>
      </c>
      <c r="AI54" s="3">
        <f>IF(AI$3=0,0,INDEX(Sheet1!RawDataCols,$C54,AI$5)*$R54)</f>
        <v>0</v>
      </c>
      <c r="AJ54" s="3">
        <f>IF(AJ$3=0,0,INDEX(Sheet1!RawDataCols,$C54,AJ$5)*$R54)</f>
        <v>0</v>
      </c>
      <c r="AK54" s="3">
        <f>IF(AK$3=0,0,INDEX(Sheet1!RawDataCols,$C54,AK$5)*$R54)</f>
        <v>5670.48</v>
      </c>
      <c r="AL54" s="3">
        <f>IF(AL$3=0,0,INDEX(Sheet1!RawDataCols,$C54,AL$5)*$R54)</f>
        <v>0</v>
      </c>
      <c r="AM54" s="3">
        <f>IF(AM$3=0,0,INDEX(Sheet1!RawDataCols,$C54,AM$5)*$R54)</f>
        <v>13861.71</v>
      </c>
      <c r="AN54" s="3">
        <f>IF(AN$3=0,0,INDEX(Sheet1!RawDataCols,$C54,AN$5)*$R54)</f>
        <v>13861.71</v>
      </c>
      <c r="AO54" s="3">
        <f>IF(AO$3=0,0,INDEX(Sheet1!RawDataCols,$C54,AO$5)*$R54)</f>
        <v>18164.73</v>
      </c>
      <c r="AP54" s="3">
        <f>IF(AP$3=0,0,INDEX(Sheet1!RawDataCols,$C54,AP$5)*$R54)</f>
        <v>0</v>
      </c>
      <c r="AQ54" s="3">
        <f>IF(AQ$3=0,0,INDEX(Sheet1!RawDataCols,$C54,AQ$5)*$R54)</f>
        <v>5670.48</v>
      </c>
      <c r="AR54" s="3">
        <f>IF(AR$3=0,0,INDEX(Sheet1!RawDataCols,$C54,AR$5)*$R54)</f>
        <v>0</v>
      </c>
      <c r="AS54" s="3">
        <f>IF(AS$3=0,0,INDEX(Sheet1!RawDataCols,$C54,AS$5)*$R54)</f>
        <v>482.99</v>
      </c>
      <c r="AT54" s="3">
        <f>IF(AT$3=0,0,INDEX(Sheet1!RawDataCols,$C54,AT$5)*$R54)</f>
        <v>5670.48</v>
      </c>
      <c r="AU54" s="3">
        <f>IF(AU$3=0,0,INDEX(Sheet1!RawDataCols,$C54,AU$5)*$R54)</f>
        <v>0</v>
      </c>
      <c r="AV54" s="3">
        <f>IF(AV$3=0,0,INDEX(Sheet1!RawDataCols,$C54,AV$5)*$R54)</f>
        <v>8639.43</v>
      </c>
      <c r="AW54" s="3">
        <f>IF(AW$3=0,0,INDEX(Sheet1!RawDataCols,$C54,AW$5)*$R54)</f>
        <v>5670.48</v>
      </c>
      <c r="AX54" s="3">
        <f>IF(AX$3=0,0,INDEX(Sheet1!RawDataCols,$C54,AX$5)*$R54)</f>
        <v>17408.61</v>
      </c>
      <c r="AY54" s="3">
        <f>IF(AY$3=0,0,INDEX(Sheet1!RawDataCols,$C54,AY$5)*$R54)</f>
        <v>1721.86</v>
      </c>
      <c r="AZ54" s="3">
        <f>IF(AZ$3=0,0,INDEX(Sheet1!RawDataCols,$C54,AZ$5)*$R54)</f>
        <v>5670.48</v>
      </c>
      <c r="BA54" s="3">
        <f>IF(BA$3=0,0,INDEX(Sheet1!RawDataCols,$C54,BA$5)*$R54)</f>
        <v>1453.09</v>
      </c>
      <c r="BB54" s="3">
        <f>IF(BB$3=0,0,INDEX(Sheet1!RawDataCols,$C54,BB$5)*$R54)</f>
        <v>0</v>
      </c>
      <c r="BC54" s="3">
        <f>IF(BC$3=0,0,INDEX(Sheet1!RawDataCols,$C54,BC$5)*$R54)</f>
        <v>5670.48</v>
      </c>
      <c r="BD54" s="3">
        <f>IF(BD$3=0,0,INDEX(Sheet1!RawDataCols,$C54,BD$5)*$R54)</f>
        <v>0</v>
      </c>
      <c r="BE54" s="3">
        <f>IF(BE$3=0,0,INDEX(Sheet1!RawDataCols,$C54,BE$5)*$R54)</f>
        <v>0</v>
      </c>
      <c r="BF54" s="3">
        <f>IF(BF$3=0,0,INDEX(Sheet1!RawDataCols,$C54,BF$5)*$R54)</f>
        <v>5670.48</v>
      </c>
      <c r="BG54" s="179">
        <f>IF(BG$3=0,0,INDEX(Sheet1!RawDataCols,$C54,BG$5)*$R54)</f>
        <v>0</v>
      </c>
      <c r="BH54" s="33">
        <f t="shared" si="7"/>
        <v>63916.88</v>
      </c>
      <c r="BI54" s="33">
        <f t="shared" si="8"/>
        <v>76236.989999999976</v>
      </c>
      <c r="BJ54" s="33">
        <f t="shared" si="9"/>
        <v>66437.87999999999</v>
      </c>
      <c r="BK54" s="3">
        <f>IF(BK$3=0,0,INDEX(Sheet1!RawDataCols,$C54,BK$5)*$R54)</f>
        <v>4764.8118750000003</v>
      </c>
      <c r="BL54" s="3">
        <f>IF(BL$3=0,0,INDEX(Sheet1!RawDataCols,$C54,BL$5)*$R54)</f>
        <v>4034.0818749999999</v>
      </c>
      <c r="BM54" s="3">
        <f>IF(BM$3=0,0,INDEX(Sheet1!RawDataCols,$C54,BM$5)*$R54)</f>
        <v>3647.4412499999999</v>
      </c>
      <c r="BN54" s="3">
        <f>IF(BN$3=0,0,INDEX(Sheet1!RawDataCols,$C54,BN$5)*$R54)</f>
        <v>2643.32375</v>
      </c>
      <c r="BO54" s="3">
        <f>IF(BO$3=0,0,INDEX(Sheet1!RawDataCols,$C54,BO$5)*$R54)</f>
        <v>1992.5975000000001</v>
      </c>
      <c r="BP54" s="3">
        <f>IF(BP$3=0,0,INDEX(Sheet1!RawDataCols,$C54,BP$5)*$R54)</f>
        <v>35133.86</v>
      </c>
      <c r="BQ54" s="3">
        <f t="shared" si="10"/>
        <v>20650.439999999999</v>
      </c>
      <c r="BR54" s="3">
        <f t="shared" si="11"/>
        <v>18560.449999999997</v>
      </c>
      <c r="BS54" s="3">
        <f t="shared" si="12"/>
        <v>14344.699999999999</v>
      </c>
      <c r="BT54" s="3">
        <f t="shared" si="13"/>
        <v>24705.989999999998</v>
      </c>
      <c r="BU54" s="3" t="str">
        <f>INDEX(Sheet1!$BS$2:$BS$1000,MATCH($A54,Sheet1!$A$2:$A$1000,0))</f>
        <v>02</v>
      </c>
      <c r="BV54" s="3">
        <f>INDEX(Sheet1!$BT$2:$BT$1000,MATCH($A54,Sheet1!$A$2:$A$1000,0))</f>
        <v>24705.99</v>
      </c>
    </row>
    <row r="55" spans="1:74" x14ac:dyDescent="0.2">
      <c r="A55" s="11" t="s">
        <v>523</v>
      </c>
      <c r="B55" s="3">
        <f>MATCH($A55,Sheet1!ACCOUNTNO,0)</f>
        <v>52</v>
      </c>
      <c r="C55" s="3">
        <f t="shared" si="4"/>
        <v>52</v>
      </c>
      <c r="D55" s="3" t="str">
        <f>IF(D$3=0,0,INDEX(Sheet1!RawDataCols,$C55,D$5))</f>
        <v>12100A05</v>
      </c>
      <c r="E55" s="3" t="str">
        <f>IF(E$3=0,0,INDEX(Sheet1!RawDataCols,$C55,E$5))</f>
        <v xml:space="preserve">12100          </v>
      </c>
      <c r="F55" s="3" t="str">
        <f>IF(F$3=0,0,INDEX(Sheet1!RawDataCols,$C55,F$5))</f>
        <v xml:space="preserve">A05            </v>
      </c>
      <c r="G55" s="3" t="str">
        <f>IF(G$3=0,0,INDEX(Sheet1!RawDataCols,$C55,G$5))</f>
        <v xml:space="preserve">               </v>
      </c>
      <c r="H55" s="3" t="str">
        <f>IF(H$3=0,0,INDEX(Sheet1!RawDataCols,$C55,H$5))</f>
        <v xml:space="preserve">               </v>
      </c>
      <c r="I55" s="3" t="str">
        <f>IF(I$3=0,0,INDEX(Sheet1!RawDataCols,$C55,I$5))</f>
        <v xml:space="preserve">               </v>
      </c>
      <c r="J55" s="3" t="str">
        <f>IF(J$3=0,0,INDEX(Sheet1!RawDataCols,$C55,J$5))</f>
        <v xml:space="preserve">               </v>
      </c>
      <c r="K55" s="3" t="str">
        <f>IF(K$3=0,0,INDEX(Sheet1!RawDataCols,$C55,K$5))</f>
        <v xml:space="preserve">               </v>
      </c>
      <c r="L55" s="3" t="str">
        <f>IF(L$3=0,0,INDEX(Sheet1!RawDataCols,$C55,L$5))</f>
        <v xml:space="preserve">               </v>
      </c>
      <c r="M55" s="3" t="str">
        <f>IF(M$3=0,0,INDEX(Sheet1!RawDataCols,$C55,M$5))</f>
        <v xml:space="preserve">F007  </v>
      </c>
      <c r="N55" s="3" t="str">
        <f>IF(N$3=0,0,INDEX(Sheet1!RawDataCols,$C55,N$5))</f>
        <v>Electricity - On charge-26a Grote St</v>
      </c>
      <c r="O55" s="3">
        <f>INDEX(Sheet1!RawDataCols,$C55,O$5)</f>
        <v>9</v>
      </c>
      <c r="P55" s="3" t="str">
        <f>INDEX(Sheet1!RawDataCols,$C55,P$5)</f>
        <v>Cost of Sales</v>
      </c>
      <c r="Q55" s="3" t="str">
        <f>IF(Q$3=0,0,INDEX(Sheet1!RawDataCols,$C55,Q$5))</f>
        <v>I</v>
      </c>
      <c r="R55" s="3">
        <f t="shared" si="5"/>
        <v>1</v>
      </c>
      <c r="S55" s="3">
        <f t="shared" si="6"/>
        <v>-1</v>
      </c>
      <c r="T55" s="3">
        <f>IF(T$3=0,0,INDEX(Sheet1!RawDataCols,$C55,T$5)*$R55)</f>
        <v>0</v>
      </c>
      <c r="U55" s="3">
        <f>IF(U$3=0,0,INDEX(Sheet1!RawDataCols,$C55,U$5)*$R55)</f>
        <v>0</v>
      </c>
      <c r="V55" s="3">
        <f>IF(V$3=0,0,INDEX(Sheet1!RawDataCols,$C55,V$5)*$R55)</f>
        <v>0</v>
      </c>
      <c r="W55" s="3">
        <f>IF(W$3=0,0,INDEX(Sheet1!RawDataCols,$C55,W$5)*$R55)</f>
        <v>0</v>
      </c>
      <c r="X55" s="3">
        <f>IF(X$3=0,0,INDEX(Sheet1!RawDataCols,$C55,X$5)*$R55)</f>
        <v>0</v>
      </c>
      <c r="Y55" s="3">
        <f>IF(Y$3=0,0,INDEX(Sheet1!RawDataCols,$C55,Y$5)*$R55)</f>
        <v>0</v>
      </c>
      <c r="Z55" s="3">
        <f>IF(Z$3=0,0,INDEX(Sheet1!RawDataCols,$C55,Z$5)*$R55)</f>
        <v>0</v>
      </c>
      <c r="AA55" s="3">
        <f>IF(AA$3=0,0,INDEX(Sheet1!RawDataCols,$C55,AA$5)*$R55)</f>
        <v>0</v>
      </c>
      <c r="AB55" s="3">
        <f>IF(AB$3=0,0,INDEX(Sheet1!RawDataCols,$C55,AB$5)*$R55)</f>
        <v>0</v>
      </c>
      <c r="AC55" s="3">
        <f>IF(AC$3=0,0,INDEX(Sheet1!RawDataCols,$C55,AC$5)*$R55)</f>
        <v>0</v>
      </c>
      <c r="AD55" s="3">
        <f>IF(AD$3=0,0,INDEX(Sheet1!RawDataCols,$C55,AD$5)*$R55)</f>
        <v>0</v>
      </c>
      <c r="AE55" s="3">
        <f>IF(AE$3=0,0,INDEX(Sheet1!RawDataCols,$C55,AE$5)*$R55)</f>
        <v>0</v>
      </c>
      <c r="AF55" s="3">
        <f>IF(AF$3=0,0,INDEX(Sheet1!RawDataCols,$C55,AF$5)*$R55)</f>
        <v>0</v>
      </c>
      <c r="AG55" s="3">
        <f>IF(AG$3=0,0,INDEX(Sheet1!RawDataCols,$C55,AG$5)*$R55)</f>
        <v>0</v>
      </c>
      <c r="AH55" s="3">
        <f>IF(AH$3=0,0,INDEX(Sheet1!RawDataCols,$C55,AH$5)*$R55)</f>
        <v>0</v>
      </c>
      <c r="AI55" s="3">
        <f>IF(AI$3=0,0,INDEX(Sheet1!RawDataCols,$C55,AI$5)*$R55)</f>
        <v>0</v>
      </c>
      <c r="AJ55" s="3">
        <f>IF(AJ$3=0,0,INDEX(Sheet1!RawDataCols,$C55,AJ$5)*$R55)</f>
        <v>0</v>
      </c>
      <c r="AK55" s="3">
        <f>IF(AK$3=0,0,INDEX(Sheet1!RawDataCols,$C55,AK$5)*$R55)</f>
        <v>0</v>
      </c>
      <c r="AL55" s="3">
        <f>IF(AL$3=0,0,INDEX(Sheet1!RawDataCols,$C55,AL$5)*$R55)</f>
        <v>0</v>
      </c>
      <c r="AM55" s="3">
        <f>IF(AM$3=0,0,INDEX(Sheet1!RawDataCols,$C55,AM$5)*$R55)</f>
        <v>0</v>
      </c>
      <c r="AN55" s="3">
        <f>IF(AN$3=0,0,INDEX(Sheet1!RawDataCols,$C55,AN$5)*$R55)</f>
        <v>0</v>
      </c>
      <c r="AO55" s="3">
        <f>IF(AO$3=0,0,INDEX(Sheet1!RawDataCols,$C55,AO$5)*$R55)</f>
        <v>0</v>
      </c>
      <c r="AP55" s="3">
        <f>IF(AP$3=0,0,INDEX(Sheet1!RawDataCols,$C55,AP$5)*$R55)</f>
        <v>0</v>
      </c>
      <c r="AQ55" s="3">
        <f>IF(AQ$3=0,0,INDEX(Sheet1!RawDataCols,$C55,AQ$5)*$R55)</f>
        <v>0</v>
      </c>
      <c r="AR55" s="3">
        <f>IF(AR$3=0,0,INDEX(Sheet1!RawDataCols,$C55,AR$5)*$R55)</f>
        <v>0</v>
      </c>
      <c r="AS55" s="3">
        <f>IF(AS$3=0,0,INDEX(Sheet1!RawDataCols,$C55,AS$5)*$R55)</f>
        <v>0</v>
      </c>
      <c r="AT55" s="3">
        <f>IF(AT$3=0,0,INDEX(Sheet1!RawDataCols,$C55,AT$5)*$R55)</f>
        <v>0</v>
      </c>
      <c r="AU55" s="3">
        <f>IF(AU$3=0,0,INDEX(Sheet1!RawDataCols,$C55,AU$5)*$R55)</f>
        <v>0</v>
      </c>
      <c r="AV55" s="3">
        <f>IF(AV$3=0,0,INDEX(Sheet1!RawDataCols,$C55,AV$5)*$R55)</f>
        <v>0</v>
      </c>
      <c r="AW55" s="3">
        <f>IF(AW$3=0,0,INDEX(Sheet1!RawDataCols,$C55,AW$5)*$R55)</f>
        <v>0</v>
      </c>
      <c r="AX55" s="3">
        <f>IF(AX$3=0,0,INDEX(Sheet1!RawDataCols,$C55,AX$5)*$R55)</f>
        <v>0</v>
      </c>
      <c r="AY55" s="3">
        <f>IF(AY$3=0,0,INDEX(Sheet1!RawDataCols,$C55,AY$5)*$R55)</f>
        <v>0</v>
      </c>
      <c r="AZ55" s="3">
        <f>IF(AZ$3=0,0,INDEX(Sheet1!RawDataCols,$C55,AZ$5)*$R55)</f>
        <v>0</v>
      </c>
      <c r="BA55" s="3">
        <f>IF(BA$3=0,0,INDEX(Sheet1!RawDataCols,$C55,BA$5)*$R55)</f>
        <v>0</v>
      </c>
      <c r="BB55" s="3">
        <f>IF(BB$3=0,0,INDEX(Sheet1!RawDataCols,$C55,BB$5)*$R55)</f>
        <v>0</v>
      </c>
      <c r="BC55" s="3">
        <f>IF(BC$3=0,0,INDEX(Sheet1!RawDataCols,$C55,BC$5)*$R55)</f>
        <v>0</v>
      </c>
      <c r="BD55" s="3">
        <f>IF(BD$3=0,0,INDEX(Sheet1!RawDataCols,$C55,BD$5)*$R55)</f>
        <v>0</v>
      </c>
      <c r="BE55" s="3">
        <f>IF(BE$3=0,0,INDEX(Sheet1!RawDataCols,$C55,BE$5)*$R55)</f>
        <v>0</v>
      </c>
      <c r="BF55" s="3">
        <f>IF(BF$3=0,0,INDEX(Sheet1!RawDataCols,$C55,BF$5)*$R55)</f>
        <v>0</v>
      </c>
      <c r="BG55" s="179">
        <f>IF(BG$3=0,0,INDEX(Sheet1!RawDataCols,$C55,BG$5)*$R55)</f>
        <v>0</v>
      </c>
      <c r="BH55" s="33">
        <f t="shared" si="7"/>
        <v>0</v>
      </c>
      <c r="BI55" s="33">
        <f t="shared" si="8"/>
        <v>0</v>
      </c>
      <c r="BJ55" s="33">
        <f t="shared" si="9"/>
        <v>0</v>
      </c>
      <c r="BK55" s="3">
        <f>IF(BK$3=0,0,INDEX(Sheet1!RawDataCols,$C55,BK$5)*$R55)</f>
        <v>0</v>
      </c>
      <c r="BL55" s="3">
        <f>IF(BL$3=0,0,INDEX(Sheet1!RawDataCols,$C55,BL$5)*$R55)</f>
        <v>0</v>
      </c>
      <c r="BM55" s="3">
        <f>IF(BM$3=0,0,INDEX(Sheet1!RawDataCols,$C55,BM$5)*$R55)</f>
        <v>0</v>
      </c>
      <c r="BN55" s="3">
        <f>IF(BN$3=0,0,INDEX(Sheet1!RawDataCols,$C55,BN$5)*$R55)</f>
        <v>161.18625</v>
      </c>
      <c r="BO55" s="3">
        <f>IF(BO$3=0,0,INDEX(Sheet1!RawDataCols,$C55,BO$5)*$R55)</f>
        <v>583.11500000000001</v>
      </c>
      <c r="BP55" s="3">
        <f>IF(BP$3=0,0,INDEX(Sheet1!RawDataCols,$C55,BP$5)*$R55)</f>
        <v>0</v>
      </c>
      <c r="BQ55" s="3">
        <f t="shared" si="10"/>
        <v>0</v>
      </c>
      <c r="BR55" s="3">
        <f t="shared" si="11"/>
        <v>0</v>
      </c>
      <c r="BS55" s="3">
        <f t="shared" si="12"/>
        <v>0</v>
      </c>
      <c r="BT55" s="3">
        <f t="shared" si="13"/>
        <v>0</v>
      </c>
      <c r="BU55" s="3" t="str">
        <f>INDEX(Sheet1!$BS$2:$BS$1000,MATCH($A55,Sheet1!$A$2:$A$1000,0))</f>
        <v>02</v>
      </c>
      <c r="BV55" s="3">
        <f>INDEX(Sheet1!$BT$2:$BT$1000,MATCH($A55,Sheet1!$A$2:$A$1000,0))</f>
        <v>0</v>
      </c>
    </row>
    <row r="56" spans="1:74" x14ac:dyDescent="0.2">
      <c r="A56" s="11" t="s">
        <v>524</v>
      </c>
      <c r="B56" s="3">
        <f>MATCH($A56,Sheet1!ACCOUNTNO,0)</f>
        <v>53</v>
      </c>
      <c r="C56" s="3">
        <f t="shared" si="4"/>
        <v>53</v>
      </c>
      <c r="D56" s="3" t="str">
        <f>IF(D$3=0,0,INDEX(Sheet1!RawDataCols,$C56,D$5))</f>
        <v>12100A06</v>
      </c>
      <c r="E56" s="3" t="str">
        <f>IF(E$3=0,0,INDEX(Sheet1!RawDataCols,$C56,E$5))</f>
        <v xml:space="preserve">12100          </v>
      </c>
      <c r="F56" s="3" t="str">
        <f>IF(F$3=0,0,INDEX(Sheet1!RawDataCols,$C56,F$5))</f>
        <v xml:space="preserve">A06            </v>
      </c>
      <c r="G56" s="3" t="str">
        <f>IF(G$3=0,0,INDEX(Sheet1!RawDataCols,$C56,G$5))</f>
        <v xml:space="preserve">               </v>
      </c>
      <c r="H56" s="3" t="str">
        <f>IF(H$3=0,0,INDEX(Sheet1!RawDataCols,$C56,H$5))</f>
        <v xml:space="preserve">               </v>
      </c>
      <c r="I56" s="3" t="str">
        <f>IF(I$3=0,0,INDEX(Sheet1!RawDataCols,$C56,I$5))</f>
        <v xml:space="preserve">               </v>
      </c>
      <c r="J56" s="3" t="str">
        <f>IF(J$3=0,0,INDEX(Sheet1!RawDataCols,$C56,J$5))</f>
        <v xml:space="preserve">               </v>
      </c>
      <c r="K56" s="3" t="str">
        <f>IF(K$3=0,0,INDEX(Sheet1!RawDataCols,$C56,K$5))</f>
        <v xml:space="preserve">               </v>
      </c>
      <c r="L56" s="3" t="str">
        <f>IF(L$3=0,0,INDEX(Sheet1!RawDataCols,$C56,L$5))</f>
        <v xml:space="preserve">               </v>
      </c>
      <c r="M56" s="3" t="str">
        <f>IF(M$3=0,0,INDEX(Sheet1!RawDataCols,$C56,M$5))</f>
        <v xml:space="preserve">F007  </v>
      </c>
      <c r="N56" s="3" t="str">
        <f>IF(N$3=0,0,INDEX(Sheet1!RawDataCols,$C56,N$5))</f>
        <v>Electricity - On charge-31 Franklin St</v>
      </c>
      <c r="O56" s="3">
        <f>INDEX(Sheet1!RawDataCols,$C56,O$5)</f>
        <v>9</v>
      </c>
      <c r="P56" s="3" t="str">
        <f>INDEX(Sheet1!RawDataCols,$C56,P$5)</f>
        <v>Cost of Sales</v>
      </c>
      <c r="Q56" s="3" t="str">
        <f>IF(Q$3=0,0,INDEX(Sheet1!RawDataCols,$C56,Q$5))</f>
        <v>I</v>
      </c>
      <c r="R56" s="3">
        <f t="shared" si="5"/>
        <v>1</v>
      </c>
      <c r="S56" s="3">
        <f t="shared" si="6"/>
        <v>-1</v>
      </c>
      <c r="T56" s="3">
        <f>IF(T$3=0,0,INDEX(Sheet1!RawDataCols,$C56,T$5)*$R56)</f>
        <v>0</v>
      </c>
      <c r="U56" s="3">
        <f>IF(U$3=0,0,INDEX(Sheet1!RawDataCols,$C56,U$5)*$R56)</f>
        <v>2112.34</v>
      </c>
      <c r="V56" s="3">
        <f>IF(V$3=0,0,INDEX(Sheet1!RawDataCols,$C56,V$5)*$R56)</f>
        <v>855.65</v>
      </c>
      <c r="W56" s="3">
        <f>IF(W$3=0,0,INDEX(Sheet1!RawDataCols,$C56,W$5)*$R56)</f>
        <v>5706.56</v>
      </c>
      <c r="X56" s="3">
        <f>IF(X$3=0,0,INDEX(Sheet1!RawDataCols,$C56,X$5)*$R56)</f>
        <v>0</v>
      </c>
      <c r="Y56" s="3">
        <f>IF(Y$3=0,0,INDEX(Sheet1!RawDataCols,$C56,Y$5)*$R56)</f>
        <v>855.65</v>
      </c>
      <c r="Z56" s="3">
        <f>IF(Z$3=0,0,INDEX(Sheet1!RawDataCols,$C56,Z$5)*$R56)</f>
        <v>0</v>
      </c>
      <c r="AA56" s="3">
        <f>IF(AA$3=0,0,INDEX(Sheet1!RawDataCols,$C56,AA$5)*$R56)</f>
        <v>0</v>
      </c>
      <c r="AB56" s="3">
        <f>IF(AB$3=0,0,INDEX(Sheet1!RawDataCols,$C56,AB$5)*$R56)</f>
        <v>855.65</v>
      </c>
      <c r="AC56" s="3">
        <f>IF(AC$3=0,0,INDEX(Sheet1!RawDataCols,$C56,AC$5)*$R56)</f>
        <v>0</v>
      </c>
      <c r="AD56" s="3">
        <f>IF(AD$3=0,0,INDEX(Sheet1!RawDataCols,$C56,AD$5)*$R56)</f>
        <v>0</v>
      </c>
      <c r="AE56" s="3">
        <f>IF(AE$3=0,0,INDEX(Sheet1!RawDataCols,$C56,AE$5)*$R56)</f>
        <v>855.65</v>
      </c>
      <c r="AF56" s="3">
        <f>IF(AF$3=0,0,INDEX(Sheet1!RawDataCols,$C56,AF$5)*$R56)</f>
        <v>6796.69</v>
      </c>
      <c r="AG56" s="3">
        <f>IF(AG$3=0,0,INDEX(Sheet1!RawDataCols,$C56,AG$5)*$R56)</f>
        <v>0</v>
      </c>
      <c r="AH56" s="3">
        <f>IF(AH$3=0,0,INDEX(Sheet1!RawDataCols,$C56,AH$5)*$R56)</f>
        <v>855.65</v>
      </c>
      <c r="AI56" s="3">
        <f>IF(AI$3=0,0,INDEX(Sheet1!RawDataCols,$C56,AI$5)*$R56)</f>
        <v>0</v>
      </c>
      <c r="AJ56" s="3">
        <f>IF(AJ$3=0,0,INDEX(Sheet1!RawDataCols,$C56,AJ$5)*$R56)</f>
        <v>0</v>
      </c>
      <c r="AK56" s="3">
        <f>IF(AK$3=0,0,INDEX(Sheet1!RawDataCols,$C56,AK$5)*$R56)</f>
        <v>855.65</v>
      </c>
      <c r="AL56" s="3">
        <f>IF(AL$3=0,0,INDEX(Sheet1!RawDataCols,$C56,AL$5)*$R56)</f>
        <v>0</v>
      </c>
      <c r="AM56" s="3">
        <f>IF(AM$3=0,0,INDEX(Sheet1!RawDataCols,$C56,AM$5)*$R56)</f>
        <v>190.9</v>
      </c>
      <c r="AN56" s="3">
        <f>IF(AN$3=0,0,INDEX(Sheet1!RawDataCols,$C56,AN$5)*$R56)</f>
        <v>190.9</v>
      </c>
      <c r="AO56" s="3">
        <f>IF(AO$3=0,0,INDEX(Sheet1!RawDataCols,$C56,AO$5)*$R56)</f>
        <v>0</v>
      </c>
      <c r="AP56" s="3">
        <f>IF(AP$3=0,0,INDEX(Sheet1!RawDataCols,$C56,AP$5)*$R56)</f>
        <v>0</v>
      </c>
      <c r="AQ56" s="3">
        <f>IF(AQ$3=0,0,INDEX(Sheet1!RawDataCols,$C56,AQ$5)*$R56)</f>
        <v>855.65</v>
      </c>
      <c r="AR56" s="3">
        <f>IF(AR$3=0,0,INDEX(Sheet1!RawDataCols,$C56,AR$5)*$R56)</f>
        <v>2212.52</v>
      </c>
      <c r="AS56" s="3">
        <f>IF(AS$3=0,0,INDEX(Sheet1!RawDataCols,$C56,AS$5)*$R56)</f>
        <v>0</v>
      </c>
      <c r="AT56" s="3">
        <f>IF(AT$3=0,0,INDEX(Sheet1!RawDataCols,$C56,AT$5)*$R56)</f>
        <v>855.65</v>
      </c>
      <c r="AU56" s="3">
        <f>IF(AU$3=0,0,INDEX(Sheet1!RawDataCols,$C56,AU$5)*$R56)</f>
        <v>0</v>
      </c>
      <c r="AV56" s="3">
        <f>IF(AV$3=0,0,INDEX(Sheet1!RawDataCols,$C56,AV$5)*$R56)</f>
        <v>1845.31</v>
      </c>
      <c r="AW56" s="3">
        <f>IF(AW$3=0,0,INDEX(Sheet1!RawDataCols,$C56,AW$5)*$R56)</f>
        <v>855.65</v>
      </c>
      <c r="AX56" s="3">
        <f>IF(AX$3=0,0,INDEX(Sheet1!RawDataCols,$C56,AX$5)*$R56)</f>
        <v>3784.1</v>
      </c>
      <c r="AY56" s="3">
        <f>IF(AY$3=0,0,INDEX(Sheet1!RawDataCols,$C56,AY$5)*$R56)</f>
        <v>0</v>
      </c>
      <c r="AZ56" s="3">
        <f>IF(AZ$3=0,0,INDEX(Sheet1!RawDataCols,$C56,AZ$5)*$R56)</f>
        <v>855.65</v>
      </c>
      <c r="BA56" s="3">
        <f>IF(BA$3=0,0,INDEX(Sheet1!RawDataCols,$C56,BA$5)*$R56)</f>
        <v>0</v>
      </c>
      <c r="BB56" s="3">
        <f>IF(BB$3=0,0,INDEX(Sheet1!RawDataCols,$C56,BB$5)*$R56)</f>
        <v>0</v>
      </c>
      <c r="BC56" s="3">
        <f>IF(BC$3=0,0,INDEX(Sheet1!RawDataCols,$C56,BC$5)*$R56)</f>
        <v>855.65</v>
      </c>
      <c r="BD56" s="3">
        <f>IF(BD$3=0,0,INDEX(Sheet1!RawDataCols,$C56,BD$5)*$R56)</f>
        <v>1225.3699999999999</v>
      </c>
      <c r="BE56" s="3">
        <f>IF(BE$3=0,0,INDEX(Sheet1!RawDataCols,$C56,BE$5)*$R56)</f>
        <v>0</v>
      </c>
      <c r="BF56" s="3">
        <f>IF(BF$3=0,0,INDEX(Sheet1!RawDataCols,$C56,BF$5)*$R56)</f>
        <v>855.65</v>
      </c>
      <c r="BG56" s="179">
        <f>IF(BG$3=0,0,INDEX(Sheet1!RawDataCols,$C56,BG$5)*$R56)</f>
        <v>1225.3699999999999</v>
      </c>
      <c r="BH56" s="33">
        <f t="shared" si="7"/>
        <v>4148.55</v>
      </c>
      <c r="BI56" s="33">
        <f t="shared" si="8"/>
        <v>9603.0499999999975</v>
      </c>
      <c r="BJ56" s="33">
        <f t="shared" si="9"/>
        <v>19725.239999999998</v>
      </c>
      <c r="BK56" s="3">
        <f>IF(BK$3=0,0,INDEX(Sheet1!RawDataCols,$C56,BK$5)*$R56)</f>
        <v>600.19062499999995</v>
      </c>
      <c r="BL56" s="3">
        <f>IF(BL$3=0,0,INDEX(Sheet1!RawDataCols,$C56,BL$5)*$R56)</f>
        <v>1250.78</v>
      </c>
      <c r="BM56" s="3">
        <f>IF(BM$3=0,0,INDEX(Sheet1!RawDataCols,$C56,BM$5)*$R56)</f>
        <v>1276.7449999999999</v>
      </c>
      <c r="BN56" s="3">
        <f>IF(BN$3=0,0,INDEX(Sheet1!RawDataCols,$C56,BN$5)*$R56)</f>
        <v>299.46062499999999</v>
      </c>
      <c r="BO56" s="3">
        <f>IF(BO$3=0,0,INDEX(Sheet1!RawDataCols,$C56,BO$5)*$R56)</f>
        <v>0</v>
      </c>
      <c r="BP56" s="3">
        <f>IF(BP$3=0,0,INDEX(Sheet1!RawDataCols,$C56,BP$5)*$R56)</f>
        <v>7509.23</v>
      </c>
      <c r="BQ56" s="3">
        <f t="shared" si="10"/>
        <v>2112.34</v>
      </c>
      <c r="BR56" s="3">
        <f t="shared" si="11"/>
        <v>0</v>
      </c>
      <c r="BS56" s="3">
        <f t="shared" si="12"/>
        <v>190.9</v>
      </c>
      <c r="BT56" s="3">
        <f t="shared" si="13"/>
        <v>2036.21</v>
      </c>
      <c r="BU56" s="3" t="str">
        <f>INDEX(Sheet1!$BS$2:$BS$1000,MATCH($A56,Sheet1!$A$2:$A$1000,0))</f>
        <v>02</v>
      </c>
      <c r="BV56" s="3">
        <f>INDEX(Sheet1!$BT$2:$BT$1000,MATCH($A56,Sheet1!$A$2:$A$1000,0))</f>
        <v>2036.21</v>
      </c>
    </row>
    <row r="57" spans="1:74" x14ac:dyDescent="0.2">
      <c r="A57" s="11" t="s">
        <v>525</v>
      </c>
      <c r="B57" s="3">
        <f>MATCH($A57,Sheet1!ACCOUNTNO,0)</f>
        <v>54</v>
      </c>
      <c r="C57" s="3">
        <f t="shared" si="4"/>
        <v>54</v>
      </c>
      <c r="D57" s="3" t="str">
        <f>IF(D$3=0,0,INDEX(Sheet1!RawDataCols,$C57,D$5))</f>
        <v>12100A07</v>
      </c>
      <c r="E57" s="3" t="str">
        <f>IF(E$3=0,0,INDEX(Sheet1!RawDataCols,$C57,E$5))</f>
        <v xml:space="preserve">12100          </v>
      </c>
      <c r="F57" s="3" t="str">
        <f>IF(F$3=0,0,INDEX(Sheet1!RawDataCols,$C57,F$5))</f>
        <v xml:space="preserve">A07            </v>
      </c>
      <c r="G57" s="3" t="str">
        <f>IF(G$3=0,0,INDEX(Sheet1!RawDataCols,$C57,G$5))</f>
        <v xml:space="preserve">               </v>
      </c>
      <c r="H57" s="3" t="str">
        <f>IF(H$3=0,0,INDEX(Sheet1!RawDataCols,$C57,H$5))</f>
        <v xml:space="preserve">               </v>
      </c>
      <c r="I57" s="3" t="str">
        <f>IF(I$3=0,0,INDEX(Sheet1!RawDataCols,$C57,I$5))</f>
        <v xml:space="preserve">               </v>
      </c>
      <c r="J57" s="3" t="str">
        <f>IF(J$3=0,0,INDEX(Sheet1!RawDataCols,$C57,J$5))</f>
        <v xml:space="preserve">               </v>
      </c>
      <c r="K57" s="3" t="str">
        <f>IF(K$3=0,0,INDEX(Sheet1!RawDataCols,$C57,K$5))</f>
        <v xml:space="preserve">               </v>
      </c>
      <c r="L57" s="3" t="str">
        <f>IF(L$3=0,0,INDEX(Sheet1!RawDataCols,$C57,L$5))</f>
        <v xml:space="preserve">               </v>
      </c>
      <c r="M57" s="3" t="str">
        <f>IF(M$3=0,0,INDEX(Sheet1!RawDataCols,$C57,M$5))</f>
        <v xml:space="preserve">F007  </v>
      </c>
      <c r="N57" s="3" t="str">
        <f>IF(N$3=0,0,INDEX(Sheet1!RawDataCols,$C57,N$5))</f>
        <v>Electricity - On charge-25 Franklin St</v>
      </c>
      <c r="O57" s="3">
        <f>INDEX(Sheet1!RawDataCols,$C57,O$5)</f>
        <v>9</v>
      </c>
      <c r="P57" s="3" t="str">
        <f>INDEX(Sheet1!RawDataCols,$C57,P$5)</f>
        <v>Cost of Sales</v>
      </c>
      <c r="Q57" s="3" t="str">
        <f>IF(Q$3=0,0,INDEX(Sheet1!RawDataCols,$C57,Q$5))</f>
        <v>I</v>
      </c>
      <c r="R57" s="3">
        <f t="shared" si="5"/>
        <v>1</v>
      </c>
      <c r="S57" s="3">
        <f t="shared" si="6"/>
        <v>-1</v>
      </c>
      <c r="T57" s="3">
        <f>IF(T$3=0,0,INDEX(Sheet1!RawDataCols,$C57,T$5)*$R57)</f>
        <v>0</v>
      </c>
      <c r="U57" s="3">
        <f>IF(U$3=0,0,INDEX(Sheet1!RawDataCols,$C57,U$5)*$R57)</f>
        <v>10759</v>
      </c>
      <c r="V57" s="3">
        <f>IF(V$3=0,0,INDEX(Sheet1!RawDataCols,$C57,V$5)*$R57)</f>
        <v>10869.39</v>
      </c>
      <c r="W57" s="3">
        <f>IF(W$3=0,0,INDEX(Sheet1!RawDataCols,$C57,W$5)*$R57)</f>
        <v>11951.1</v>
      </c>
      <c r="X57" s="3">
        <f>IF(X$3=0,0,INDEX(Sheet1!RawDataCols,$C57,X$5)*$R57)</f>
        <v>10909.76</v>
      </c>
      <c r="Y57" s="3">
        <f>IF(Y$3=0,0,INDEX(Sheet1!RawDataCols,$C57,Y$5)*$R57)</f>
        <v>10869.39</v>
      </c>
      <c r="Z57" s="3">
        <f>IF(Z$3=0,0,INDEX(Sheet1!RawDataCols,$C57,Z$5)*$R57)</f>
        <v>11761.61</v>
      </c>
      <c r="AA57" s="3">
        <f>IF(AA$3=0,0,INDEX(Sheet1!RawDataCols,$C57,AA$5)*$R57)</f>
        <v>10446.540000000001</v>
      </c>
      <c r="AB57" s="3">
        <f>IF(AB$3=0,0,INDEX(Sheet1!RawDataCols,$C57,AB$5)*$R57)</f>
        <v>10869.39</v>
      </c>
      <c r="AC57" s="3">
        <f>IF(AC$3=0,0,INDEX(Sheet1!RawDataCols,$C57,AC$5)*$R57)</f>
        <v>12672.79</v>
      </c>
      <c r="AD57" s="3">
        <f>IF(AD$3=0,0,INDEX(Sheet1!RawDataCols,$C57,AD$5)*$R57)</f>
        <v>8755.89</v>
      </c>
      <c r="AE57" s="3">
        <f>IF(AE$3=0,0,INDEX(Sheet1!RawDataCols,$C57,AE$5)*$R57)</f>
        <v>10869.39</v>
      </c>
      <c r="AF57" s="3">
        <f>IF(AF$3=0,0,INDEX(Sheet1!RawDataCols,$C57,AF$5)*$R57)</f>
        <v>11967.74</v>
      </c>
      <c r="AG57" s="3">
        <f>IF(AG$3=0,0,INDEX(Sheet1!RawDataCols,$C57,AG$5)*$R57)</f>
        <v>-623.9</v>
      </c>
      <c r="AH57" s="3">
        <f>IF(AH$3=0,0,INDEX(Sheet1!RawDataCols,$C57,AH$5)*$R57)</f>
        <v>10869.39</v>
      </c>
      <c r="AI57" s="3">
        <f>IF(AI$3=0,0,INDEX(Sheet1!RawDataCols,$C57,AI$5)*$R57)</f>
        <v>12419.17</v>
      </c>
      <c r="AJ57" s="3">
        <f>IF(AJ$3=0,0,INDEX(Sheet1!RawDataCols,$C57,AJ$5)*$R57)</f>
        <v>12719.74</v>
      </c>
      <c r="AK57" s="3">
        <f>IF(AK$3=0,0,INDEX(Sheet1!RawDataCols,$C57,AK$5)*$R57)</f>
        <v>10869.39</v>
      </c>
      <c r="AL57" s="3">
        <f>IF(AL$3=0,0,INDEX(Sheet1!RawDataCols,$C57,AL$5)*$R57)</f>
        <v>12419</v>
      </c>
      <c r="AM57" s="3">
        <f>IF(AM$3=0,0,INDEX(Sheet1!RawDataCols,$C57,AM$5)*$R57)</f>
        <v>-1364.78</v>
      </c>
      <c r="AN57" s="3">
        <f>IF(AN$3=0,0,INDEX(Sheet1!RawDataCols,$C57,AN$5)*$R57)</f>
        <v>-1364.78</v>
      </c>
      <c r="AO57" s="3">
        <f>IF(AO$3=0,0,INDEX(Sheet1!RawDataCols,$C57,AO$5)*$R57)</f>
        <v>7016.55</v>
      </c>
      <c r="AP57" s="3">
        <f>IF(AP$3=0,0,INDEX(Sheet1!RawDataCols,$C57,AP$5)*$R57)</f>
        <v>5794.23</v>
      </c>
      <c r="AQ57" s="3">
        <f>IF(AQ$3=0,0,INDEX(Sheet1!RawDataCols,$C57,AQ$5)*$R57)</f>
        <v>10869.39</v>
      </c>
      <c r="AR57" s="3">
        <f>IF(AR$3=0,0,INDEX(Sheet1!RawDataCols,$C57,AR$5)*$R57)</f>
        <v>16591.05</v>
      </c>
      <c r="AS57" s="3">
        <f>IF(AS$3=0,0,INDEX(Sheet1!RawDataCols,$C57,AS$5)*$R57)</f>
        <v>6029.33</v>
      </c>
      <c r="AT57" s="3">
        <f>IF(AT$3=0,0,INDEX(Sheet1!RawDataCols,$C57,AT$5)*$R57)</f>
        <v>10869.39</v>
      </c>
      <c r="AU57" s="3">
        <f>IF(AU$3=0,0,INDEX(Sheet1!RawDataCols,$C57,AU$5)*$R57)</f>
        <v>12454.79</v>
      </c>
      <c r="AV57" s="3">
        <f>IF(AV$3=0,0,INDEX(Sheet1!RawDataCols,$C57,AV$5)*$R57)</f>
        <v>6179.18</v>
      </c>
      <c r="AW57" s="3">
        <f>IF(AW$3=0,0,INDEX(Sheet1!RawDataCols,$C57,AW$5)*$R57)</f>
        <v>10869.39</v>
      </c>
      <c r="AX57" s="3">
        <f>IF(AX$3=0,0,INDEX(Sheet1!RawDataCols,$C57,AX$5)*$R57)</f>
        <v>12454</v>
      </c>
      <c r="AY57" s="3">
        <f>IF(AY$3=0,0,INDEX(Sheet1!RawDataCols,$C57,AY$5)*$R57)</f>
        <v>8274.9699999999993</v>
      </c>
      <c r="AZ57" s="3">
        <f>IF(AZ$3=0,0,INDEX(Sheet1!RawDataCols,$C57,AZ$5)*$R57)</f>
        <v>10869.39</v>
      </c>
      <c r="BA57" s="3">
        <f>IF(BA$3=0,0,INDEX(Sheet1!RawDataCols,$C57,BA$5)*$R57)</f>
        <v>6332.37</v>
      </c>
      <c r="BB57" s="3">
        <f>IF(BB$3=0,0,INDEX(Sheet1!RawDataCols,$C57,BB$5)*$R57)</f>
        <v>7368.76</v>
      </c>
      <c r="BC57" s="3">
        <f>IF(BC$3=0,0,INDEX(Sheet1!RawDataCols,$C57,BC$5)*$R57)</f>
        <v>10869.39</v>
      </c>
      <c r="BD57" s="3">
        <f>IF(BD$3=0,0,INDEX(Sheet1!RawDataCols,$C57,BD$5)*$R57)</f>
        <v>10759.36</v>
      </c>
      <c r="BE57" s="3">
        <f>IF(BE$3=0,0,INDEX(Sheet1!RawDataCols,$C57,BE$5)*$R57)</f>
        <v>7368.76</v>
      </c>
      <c r="BF57" s="3">
        <f>IF(BF$3=0,0,INDEX(Sheet1!RawDataCols,$C57,BF$5)*$R57)</f>
        <v>10869.39</v>
      </c>
      <c r="BG57" s="179">
        <f>IF(BG$3=0,0,INDEX(Sheet1!RawDataCols,$C57,BG$5)*$R57)</f>
        <v>10759.36</v>
      </c>
      <c r="BH57" s="33">
        <f t="shared" si="7"/>
        <v>85248.719999999987</v>
      </c>
      <c r="BI57" s="33">
        <f t="shared" si="8"/>
        <v>118198.51</v>
      </c>
      <c r="BJ57" s="33">
        <f t="shared" si="9"/>
        <v>138799.53000000003</v>
      </c>
      <c r="BK57" s="3">
        <f>IF(BK$3=0,0,INDEX(Sheet1!RawDataCols,$C57,BK$5)*$R57)</f>
        <v>7387.4068749999997</v>
      </c>
      <c r="BL57" s="3">
        <f>IF(BL$3=0,0,INDEX(Sheet1!RawDataCols,$C57,BL$5)*$R57)</f>
        <v>7382.1393749999997</v>
      </c>
      <c r="BM57" s="3">
        <f>IF(BM$3=0,0,INDEX(Sheet1!RawDataCols,$C57,BM$5)*$R57)</f>
        <v>9866.1331250000003</v>
      </c>
      <c r="BN57" s="3">
        <f>IF(BN$3=0,0,INDEX(Sheet1!RawDataCols,$C57,BN$5)*$R57)</f>
        <v>6168.9243749999996</v>
      </c>
      <c r="BO57" s="3">
        <f>IF(BO$3=0,0,INDEX(Sheet1!RawDataCols,$C57,BO$5)*$R57)</f>
        <v>5923.5506249999999</v>
      </c>
      <c r="BP57" s="3">
        <f>IF(BP$3=0,0,INDEX(Sheet1!RawDataCols,$C57,BP$5)*$R57)</f>
        <v>44922.82</v>
      </c>
      <c r="BQ57" s="3">
        <f t="shared" si="10"/>
        <v>32115.300000000003</v>
      </c>
      <c r="BR57" s="3">
        <f t="shared" si="11"/>
        <v>20851.73</v>
      </c>
      <c r="BS57" s="3">
        <f t="shared" si="12"/>
        <v>10458.779999999999</v>
      </c>
      <c r="BT57" s="3">
        <f t="shared" si="13"/>
        <v>32281.69</v>
      </c>
      <c r="BU57" s="3" t="str">
        <f>INDEX(Sheet1!$BS$2:$BS$1000,MATCH($A57,Sheet1!$A$2:$A$1000,0))</f>
        <v>02</v>
      </c>
      <c r="BV57" s="3">
        <f>INDEX(Sheet1!$BT$2:$BT$1000,MATCH($A57,Sheet1!$A$2:$A$1000,0))</f>
        <v>32281.69</v>
      </c>
    </row>
    <row r="58" spans="1:74" x14ac:dyDescent="0.2">
      <c r="A58" s="246" t="s">
        <v>526</v>
      </c>
      <c r="B58" s="3" t="e">
        <f>MATCH($A58,Sheet1!ACCOUNTNO,0)</f>
        <v>#N/A</v>
      </c>
      <c r="C58" s="3">
        <f t="shared" si="4"/>
        <v>65000</v>
      </c>
      <c r="D58" s="3">
        <f>IF(D$3=0,0,INDEX(Sheet1!RawDataCols,$C58,D$5))</f>
        <v>0</v>
      </c>
      <c r="E58" s="3">
        <f>IF(E$3=0,0,INDEX(Sheet1!RawDataCols,$C58,E$5))</f>
        <v>0</v>
      </c>
      <c r="F58" s="3">
        <f>IF(F$3=0,0,INDEX(Sheet1!RawDataCols,$C58,F$5))</f>
        <v>0</v>
      </c>
      <c r="G58" s="3">
        <f>IF(G$3=0,0,INDEX(Sheet1!RawDataCols,$C58,G$5))</f>
        <v>0</v>
      </c>
      <c r="H58" s="3">
        <f>IF(H$3=0,0,INDEX(Sheet1!RawDataCols,$C58,H$5))</f>
        <v>0</v>
      </c>
      <c r="I58" s="3">
        <f>IF(I$3=0,0,INDEX(Sheet1!RawDataCols,$C58,I$5))</f>
        <v>0</v>
      </c>
      <c r="J58" s="3">
        <f>IF(J$3=0,0,INDEX(Sheet1!RawDataCols,$C58,J$5))</f>
        <v>0</v>
      </c>
      <c r="K58" s="3">
        <f>IF(K$3=0,0,INDEX(Sheet1!RawDataCols,$C58,K$5))</f>
        <v>0</v>
      </c>
      <c r="L58" s="3">
        <f>IF(L$3=0,0,INDEX(Sheet1!RawDataCols,$C58,L$5))</f>
        <v>0</v>
      </c>
      <c r="M58" s="3">
        <f>IF(M$3=0,0,INDEX(Sheet1!RawDataCols,$C58,M$5))</f>
        <v>0</v>
      </c>
      <c r="N58" s="3">
        <f>IF(N$3=0,0,INDEX(Sheet1!RawDataCols,$C58,N$5))</f>
        <v>0</v>
      </c>
      <c r="O58" s="3">
        <f>INDEX(Sheet1!RawDataCols,$C58,O$5)</f>
        <v>0</v>
      </c>
      <c r="P58" s="3">
        <f>INDEX(Sheet1!RawDataCols,$C58,P$5)</f>
        <v>0</v>
      </c>
      <c r="Q58" s="3">
        <f>IF(Q$3=0,0,INDEX(Sheet1!RawDataCols,$C58,Q$5))</f>
        <v>0</v>
      </c>
      <c r="R58" s="3">
        <f t="shared" si="5"/>
        <v>1</v>
      </c>
      <c r="S58" s="3">
        <f t="shared" si="6"/>
        <v>-1</v>
      </c>
      <c r="T58" s="3">
        <f>IF(T$3=0,0,INDEX(Sheet1!RawDataCols,$C58,T$5)*$R58)</f>
        <v>0</v>
      </c>
      <c r="U58" s="3">
        <f>IF(U$3=0,0,INDEX(Sheet1!RawDataCols,$C58,U$5)*$R58)</f>
        <v>0</v>
      </c>
      <c r="V58" s="3">
        <f>IF(V$3=0,0,INDEX(Sheet1!RawDataCols,$C58,V$5)*$R58)</f>
        <v>0</v>
      </c>
      <c r="W58" s="3">
        <f>IF(W$3=0,0,INDEX(Sheet1!RawDataCols,$C58,W$5)*$R58)</f>
        <v>0</v>
      </c>
      <c r="X58" s="3">
        <f>IF(X$3=0,0,INDEX(Sheet1!RawDataCols,$C58,X$5)*$R58)</f>
        <v>0</v>
      </c>
      <c r="Y58" s="3">
        <f>IF(Y$3=0,0,INDEX(Sheet1!RawDataCols,$C58,Y$5)*$R58)</f>
        <v>0</v>
      </c>
      <c r="Z58" s="3">
        <f>IF(Z$3=0,0,INDEX(Sheet1!RawDataCols,$C58,Z$5)*$R58)</f>
        <v>0</v>
      </c>
      <c r="AA58" s="3">
        <f>IF(AA$3=0,0,INDEX(Sheet1!RawDataCols,$C58,AA$5)*$R58)</f>
        <v>0</v>
      </c>
      <c r="AB58" s="3">
        <f>IF(AB$3=0,0,INDEX(Sheet1!RawDataCols,$C58,AB$5)*$R58)</f>
        <v>0</v>
      </c>
      <c r="AC58" s="3">
        <f>IF(AC$3=0,0,INDEX(Sheet1!RawDataCols,$C58,AC$5)*$R58)</f>
        <v>0</v>
      </c>
      <c r="AD58" s="3">
        <f>IF(AD$3=0,0,INDEX(Sheet1!RawDataCols,$C58,AD$5)*$R58)</f>
        <v>0</v>
      </c>
      <c r="AE58" s="3">
        <f>IF(AE$3=0,0,INDEX(Sheet1!RawDataCols,$C58,AE$5)*$R58)</f>
        <v>0</v>
      </c>
      <c r="AF58" s="3">
        <f>IF(AF$3=0,0,INDEX(Sheet1!RawDataCols,$C58,AF$5)*$R58)</f>
        <v>0</v>
      </c>
      <c r="AG58" s="3">
        <f>IF(AG$3=0,0,INDEX(Sheet1!RawDataCols,$C58,AG$5)*$R58)</f>
        <v>0</v>
      </c>
      <c r="AH58" s="3">
        <f>IF(AH$3=0,0,INDEX(Sheet1!RawDataCols,$C58,AH$5)*$R58)</f>
        <v>0</v>
      </c>
      <c r="AI58" s="3">
        <f>IF(AI$3=0,0,INDEX(Sheet1!RawDataCols,$C58,AI$5)*$R58)</f>
        <v>0</v>
      </c>
      <c r="AJ58" s="3">
        <f>IF(AJ$3=0,0,INDEX(Sheet1!RawDataCols,$C58,AJ$5)*$R58)</f>
        <v>0</v>
      </c>
      <c r="AK58" s="3">
        <f>IF(AK$3=0,0,INDEX(Sheet1!RawDataCols,$C58,AK$5)*$R58)</f>
        <v>0</v>
      </c>
      <c r="AL58" s="3">
        <f>IF(AL$3=0,0,INDEX(Sheet1!RawDataCols,$C58,AL$5)*$R58)</f>
        <v>0</v>
      </c>
      <c r="AM58" s="3">
        <f>IF(AM$3=0,0,INDEX(Sheet1!RawDataCols,$C58,AM$5)*$R58)</f>
        <v>0</v>
      </c>
      <c r="AN58" s="3">
        <f>IF(AN$3=0,0,INDEX(Sheet1!RawDataCols,$C58,AN$5)*$R58)</f>
        <v>0</v>
      </c>
      <c r="AO58" s="3">
        <f>IF(AO$3=0,0,INDEX(Sheet1!RawDataCols,$C58,AO$5)*$R58)</f>
        <v>0</v>
      </c>
      <c r="AP58" s="3">
        <f>IF(AP$3=0,0,INDEX(Sheet1!RawDataCols,$C58,AP$5)*$R58)</f>
        <v>0</v>
      </c>
      <c r="AQ58" s="3">
        <f>IF(AQ$3=0,0,INDEX(Sheet1!RawDataCols,$C58,AQ$5)*$R58)</f>
        <v>0</v>
      </c>
      <c r="AR58" s="3">
        <f>IF(AR$3=0,0,INDEX(Sheet1!RawDataCols,$C58,AR$5)*$R58)</f>
        <v>0</v>
      </c>
      <c r="AS58" s="3">
        <f>IF(AS$3=0,0,INDEX(Sheet1!RawDataCols,$C58,AS$5)*$R58)</f>
        <v>0</v>
      </c>
      <c r="AT58" s="3">
        <f>IF(AT$3=0,0,INDEX(Sheet1!RawDataCols,$C58,AT$5)*$R58)</f>
        <v>0</v>
      </c>
      <c r="AU58" s="3">
        <f>IF(AU$3=0,0,INDEX(Sheet1!RawDataCols,$C58,AU$5)*$R58)</f>
        <v>0</v>
      </c>
      <c r="AV58" s="3">
        <f>IF(AV$3=0,0,INDEX(Sheet1!RawDataCols,$C58,AV$5)*$R58)</f>
        <v>0</v>
      </c>
      <c r="AW58" s="3">
        <f>IF(AW$3=0,0,INDEX(Sheet1!RawDataCols,$C58,AW$5)*$R58)</f>
        <v>0</v>
      </c>
      <c r="AX58" s="3">
        <f>IF(AX$3=0,0,INDEX(Sheet1!RawDataCols,$C58,AX$5)*$R58)</f>
        <v>0</v>
      </c>
      <c r="AY58" s="3">
        <f>IF(AY$3=0,0,INDEX(Sheet1!RawDataCols,$C58,AY$5)*$R58)</f>
        <v>0</v>
      </c>
      <c r="AZ58" s="3">
        <f>IF(AZ$3=0,0,INDEX(Sheet1!RawDataCols,$C58,AZ$5)*$R58)</f>
        <v>0</v>
      </c>
      <c r="BA58" s="3">
        <f>IF(BA$3=0,0,INDEX(Sheet1!RawDataCols,$C58,BA$5)*$R58)</f>
        <v>0</v>
      </c>
      <c r="BB58" s="3">
        <f>IF(BB$3=0,0,INDEX(Sheet1!RawDataCols,$C58,BB$5)*$R58)</f>
        <v>0</v>
      </c>
      <c r="BC58" s="3">
        <f>IF(BC$3=0,0,INDEX(Sheet1!RawDataCols,$C58,BC$5)*$R58)</f>
        <v>0</v>
      </c>
      <c r="BD58" s="3">
        <f>IF(BD$3=0,0,INDEX(Sheet1!RawDataCols,$C58,BD$5)*$R58)</f>
        <v>0</v>
      </c>
      <c r="BE58" s="3">
        <f>IF(BE$3=0,0,INDEX(Sheet1!RawDataCols,$C58,BE$5)*$R58)</f>
        <v>0</v>
      </c>
      <c r="BF58" s="3">
        <f>IF(BF$3=0,0,INDEX(Sheet1!RawDataCols,$C58,BF$5)*$R58)</f>
        <v>0</v>
      </c>
      <c r="BG58" s="179">
        <f>IF(BG$3=0,0,INDEX(Sheet1!RawDataCols,$C58,BG$5)*$R58)</f>
        <v>0</v>
      </c>
      <c r="BH58" s="33">
        <f t="shared" si="7"/>
        <v>0</v>
      </c>
      <c r="BI58" s="33">
        <f t="shared" si="8"/>
        <v>0</v>
      </c>
      <c r="BJ58" s="33">
        <f t="shared" si="9"/>
        <v>0</v>
      </c>
      <c r="BK58" s="3">
        <f>IF(BK$3=0,0,INDEX(Sheet1!RawDataCols,$C58,BK$5)*$R58)</f>
        <v>0</v>
      </c>
      <c r="BL58" s="3">
        <f>IF(BL$3=0,0,INDEX(Sheet1!RawDataCols,$C58,BL$5)*$R58)</f>
        <v>0</v>
      </c>
      <c r="BM58" s="3">
        <f>IF(BM$3=0,0,INDEX(Sheet1!RawDataCols,$C58,BM$5)*$R58)</f>
        <v>0</v>
      </c>
      <c r="BN58" s="3">
        <f>IF(BN$3=0,0,INDEX(Sheet1!RawDataCols,$C58,BN$5)*$R58)</f>
        <v>0</v>
      </c>
      <c r="BO58" s="3">
        <f>IF(BO$3=0,0,INDEX(Sheet1!RawDataCols,$C58,BO$5)*$R58)</f>
        <v>0</v>
      </c>
      <c r="BP58" s="3">
        <f>IF(BP$3=0,0,INDEX(Sheet1!RawDataCols,$C58,BP$5)*$R58)</f>
        <v>0</v>
      </c>
      <c r="BQ58" s="3">
        <f t="shared" si="10"/>
        <v>0</v>
      </c>
      <c r="BR58" s="3">
        <f t="shared" si="11"/>
        <v>0</v>
      </c>
      <c r="BS58" s="3">
        <f t="shared" si="12"/>
        <v>0</v>
      </c>
      <c r="BT58" s="3">
        <f t="shared" si="13"/>
        <v>0</v>
      </c>
      <c r="BU58" s="3" t="e">
        <f>INDEX(Sheet1!$BS$2:$BS$1000,MATCH($A58,Sheet1!$A$2:$A$1000,0))</f>
        <v>#N/A</v>
      </c>
      <c r="BV58" s="3" t="e">
        <f>INDEX(Sheet1!$BT$2:$BT$1000,MATCH($A58,Sheet1!$A$2:$A$1000,0))</f>
        <v>#N/A</v>
      </c>
    </row>
    <row r="59" spans="1:74" x14ac:dyDescent="0.2">
      <c r="A59" s="11" t="s">
        <v>527</v>
      </c>
      <c r="B59" s="3">
        <f>MATCH($A59,Sheet1!ACCOUNTNO,0)</f>
        <v>55</v>
      </c>
      <c r="C59" s="3">
        <f t="shared" si="4"/>
        <v>55</v>
      </c>
      <c r="D59" s="3" t="str">
        <f>IF(D$3=0,0,INDEX(Sheet1!RawDataCols,$C59,D$5))</f>
        <v>12100A09</v>
      </c>
      <c r="E59" s="3" t="str">
        <f>IF(E$3=0,0,INDEX(Sheet1!RawDataCols,$C59,E$5))</f>
        <v xml:space="preserve">12100          </v>
      </c>
      <c r="F59" s="3" t="str">
        <f>IF(F$3=0,0,INDEX(Sheet1!RawDataCols,$C59,F$5))</f>
        <v xml:space="preserve">A09            </v>
      </c>
      <c r="G59" s="3" t="str">
        <f>IF(G$3=0,0,INDEX(Sheet1!RawDataCols,$C59,G$5))</f>
        <v xml:space="preserve">               </v>
      </c>
      <c r="H59" s="3" t="str">
        <f>IF(H$3=0,0,INDEX(Sheet1!RawDataCols,$C59,H$5))</f>
        <v xml:space="preserve">               </v>
      </c>
      <c r="I59" s="3" t="str">
        <f>IF(I$3=0,0,INDEX(Sheet1!RawDataCols,$C59,I$5))</f>
        <v xml:space="preserve">               </v>
      </c>
      <c r="J59" s="3" t="str">
        <f>IF(J$3=0,0,INDEX(Sheet1!RawDataCols,$C59,J$5))</f>
        <v xml:space="preserve">               </v>
      </c>
      <c r="K59" s="3" t="str">
        <f>IF(K$3=0,0,INDEX(Sheet1!RawDataCols,$C59,K$5))</f>
        <v xml:space="preserve">               </v>
      </c>
      <c r="L59" s="3" t="str">
        <f>IF(L$3=0,0,INDEX(Sheet1!RawDataCols,$C59,L$5))</f>
        <v xml:space="preserve">               </v>
      </c>
      <c r="M59" s="3" t="str">
        <f>IF(M$3=0,0,INDEX(Sheet1!RawDataCols,$C59,M$5))</f>
        <v xml:space="preserve">F007  </v>
      </c>
      <c r="N59" s="3" t="str">
        <f>IF(N$3=0,0,INDEX(Sheet1!RawDataCols,$C59,N$5))</f>
        <v>Electricity - On charge-11 Franklin St</v>
      </c>
      <c r="O59" s="3">
        <f>INDEX(Sheet1!RawDataCols,$C59,O$5)</f>
        <v>9</v>
      </c>
      <c r="P59" s="3" t="str">
        <f>INDEX(Sheet1!RawDataCols,$C59,P$5)</f>
        <v>Cost of Sales</v>
      </c>
      <c r="Q59" s="3" t="str">
        <f>IF(Q$3=0,0,INDEX(Sheet1!RawDataCols,$C59,Q$5))</f>
        <v>I</v>
      </c>
      <c r="R59" s="3">
        <f t="shared" si="5"/>
        <v>1</v>
      </c>
      <c r="S59" s="3">
        <f t="shared" si="6"/>
        <v>-1</v>
      </c>
      <c r="T59" s="3">
        <f>IF(T$3=0,0,INDEX(Sheet1!RawDataCols,$C59,T$5)*$R59)</f>
        <v>0</v>
      </c>
      <c r="U59" s="3">
        <f>IF(U$3=0,0,INDEX(Sheet1!RawDataCols,$C59,U$5)*$R59)</f>
        <v>0</v>
      </c>
      <c r="V59" s="3">
        <f>IF(V$3=0,0,INDEX(Sheet1!RawDataCols,$C59,V$5)*$R59)</f>
        <v>352.58</v>
      </c>
      <c r="W59" s="3">
        <f>IF(W$3=0,0,INDEX(Sheet1!RawDataCols,$C59,W$5)*$R59)</f>
        <v>0</v>
      </c>
      <c r="X59" s="3">
        <f>IF(X$3=0,0,INDEX(Sheet1!RawDataCols,$C59,X$5)*$R59)</f>
        <v>0</v>
      </c>
      <c r="Y59" s="3">
        <f>IF(Y$3=0,0,INDEX(Sheet1!RawDataCols,$C59,Y$5)*$R59)</f>
        <v>352.58</v>
      </c>
      <c r="Z59" s="3">
        <f>IF(Z$3=0,0,INDEX(Sheet1!RawDataCols,$C59,Z$5)*$R59)</f>
        <v>0</v>
      </c>
      <c r="AA59" s="3">
        <f>IF(AA$3=0,0,INDEX(Sheet1!RawDataCols,$C59,AA$5)*$R59)</f>
        <v>0</v>
      </c>
      <c r="AB59" s="3">
        <f>IF(AB$3=0,0,INDEX(Sheet1!RawDataCols,$C59,AB$5)*$R59)</f>
        <v>352.58</v>
      </c>
      <c r="AC59" s="3">
        <f>IF(AC$3=0,0,INDEX(Sheet1!RawDataCols,$C59,AC$5)*$R59)</f>
        <v>0</v>
      </c>
      <c r="AD59" s="3">
        <f>IF(AD$3=0,0,INDEX(Sheet1!RawDataCols,$C59,AD$5)*$R59)</f>
        <v>0</v>
      </c>
      <c r="AE59" s="3">
        <f>IF(AE$3=0,0,INDEX(Sheet1!RawDataCols,$C59,AE$5)*$R59)</f>
        <v>352.58</v>
      </c>
      <c r="AF59" s="3">
        <f>IF(AF$3=0,0,INDEX(Sheet1!RawDataCols,$C59,AF$5)*$R59)</f>
        <v>0</v>
      </c>
      <c r="AG59" s="3">
        <f>IF(AG$3=0,0,INDEX(Sheet1!RawDataCols,$C59,AG$5)*$R59)</f>
        <v>0</v>
      </c>
      <c r="AH59" s="3">
        <f>IF(AH$3=0,0,INDEX(Sheet1!RawDataCols,$C59,AH$5)*$R59)</f>
        <v>352.58</v>
      </c>
      <c r="AI59" s="3">
        <f>IF(AI$3=0,0,INDEX(Sheet1!RawDataCols,$C59,AI$5)*$R59)</f>
        <v>0</v>
      </c>
      <c r="AJ59" s="3">
        <f>IF(AJ$3=0,0,INDEX(Sheet1!RawDataCols,$C59,AJ$5)*$R59)</f>
        <v>0</v>
      </c>
      <c r="AK59" s="3">
        <f>IF(AK$3=0,0,INDEX(Sheet1!RawDataCols,$C59,AK$5)*$R59)</f>
        <v>352.58</v>
      </c>
      <c r="AL59" s="3">
        <f>IF(AL$3=0,0,INDEX(Sheet1!RawDataCols,$C59,AL$5)*$R59)</f>
        <v>0</v>
      </c>
      <c r="AM59" s="3">
        <f>IF(AM$3=0,0,INDEX(Sheet1!RawDataCols,$C59,AM$5)*$R59)</f>
        <v>0</v>
      </c>
      <c r="AN59" s="3">
        <f>IF(AN$3=0,0,INDEX(Sheet1!RawDataCols,$C59,AN$5)*$R59)</f>
        <v>405.1</v>
      </c>
      <c r="AO59" s="3">
        <f>IF(AO$3=0,0,INDEX(Sheet1!RawDataCols,$C59,AO$5)*$R59)</f>
        <v>0</v>
      </c>
      <c r="AP59" s="3">
        <f>IF(AP$3=0,0,INDEX(Sheet1!RawDataCols,$C59,AP$5)*$R59)</f>
        <v>0</v>
      </c>
      <c r="AQ59" s="3">
        <f>IF(AQ$3=0,0,INDEX(Sheet1!RawDataCols,$C59,AQ$5)*$R59)</f>
        <v>352.58</v>
      </c>
      <c r="AR59" s="3">
        <f>IF(AR$3=0,0,INDEX(Sheet1!RawDataCols,$C59,AR$5)*$R59)</f>
        <v>0</v>
      </c>
      <c r="AS59" s="3">
        <f>IF(AS$3=0,0,INDEX(Sheet1!RawDataCols,$C59,AS$5)*$R59)</f>
        <v>0</v>
      </c>
      <c r="AT59" s="3">
        <f>IF(AT$3=0,0,INDEX(Sheet1!RawDataCols,$C59,AT$5)*$R59)</f>
        <v>352.58</v>
      </c>
      <c r="AU59" s="3">
        <f>IF(AU$3=0,0,INDEX(Sheet1!RawDataCols,$C59,AU$5)*$R59)</f>
        <v>0</v>
      </c>
      <c r="AV59" s="3">
        <f>IF(AV$3=0,0,INDEX(Sheet1!RawDataCols,$C59,AV$5)*$R59)</f>
        <v>0</v>
      </c>
      <c r="AW59" s="3">
        <f>IF(AW$3=0,0,INDEX(Sheet1!RawDataCols,$C59,AW$5)*$R59)</f>
        <v>352.58</v>
      </c>
      <c r="AX59" s="3">
        <f>IF(AX$3=0,0,INDEX(Sheet1!RawDataCols,$C59,AX$5)*$R59)</f>
        <v>0</v>
      </c>
      <c r="AY59" s="3">
        <f>IF(AY$3=0,0,INDEX(Sheet1!RawDataCols,$C59,AY$5)*$R59)</f>
        <v>0</v>
      </c>
      <c r="AZ59" s="3">
        <f>IF(AZ$3=0,0,INDEX(Sheet1!RawDataCols,$C59,AZ$5)*$R59)</f>
        <v>352.58</v>
      </c>
      <c r="BA59" s="3">
        <f>IF(BA$3=0,0,INDEX(Sheet1!RawDataCols,$C59,BA$5)*$R59)</f>
        <v>0</v>
      </c>
      <c r="BB59" s="3">
        <f>IF(BB$3=0,0,INDEX(Sheet1!RawDataCols,$C59,BB$5)*$R59)</f>
        <v>0</v>
      </c>
      <c r="BC59" s="3">
        <f>IF(BC$3=0,0,INDEX(Sheet1!RawDataCols,$C59,BC$5)*$R59)</f>
        <v>352.58</v>
      </c>
      <c r="BD59" s="3">
        <f>IF(BD$3=0,0,INDEX(Sheet1!RawDataCols,$C59,BD$5)*$R59)</f>
        <v>0</v>
      </c>
      <c r="BE59" s="3">
        <f>IF(BE$3=0,0,INDEX(Sheet1!RawDataCols,$C59,BE$5)*$R59)</f>
        <v>0</v>
      </c>
      <c r="BF59" s="3">
        <f>IF(BF$3=0,0,INDEX(Sheet1!RawDataCols,$C59,BF$5)*$R59)</f>
        <v>352.58</v>
      </c>
      <c r="BG59" s="179">
        <f>IF(BG$3=0,0,INDEX(Sheet1!RawDataCols,$C59,BG$5)*$R59)</f>
        <v>0</v>
      </c>
      <c r="BH59" s="33">
        <f t="shared" si="7"/>
        <v>0</v>
      </c>
      <c r="BI59" s="33">
        <f t="shared" si="8"/>
        <v>4283.4799999999996</v>
      </c>
      <c r="BJ59" s="33">
        <f t="shared" si="9"/>
        <v>0</v>
      </c>
      <c r="BK59" s="3">
        <f>IF(BK$3=0,0,INDEX(Sheet1!RawDataCols,$C59,BK$5)*$R59)</f>
        <v>267.71749999999997</v>
      </c>
      <c r="BL59" s="3">
        <f>IF(BL$3=0,0,INDEX(Sheet1!RawDataCols,$C59,BL$5)*$R59)</f>
        <v>0</v>
      </c>
      <c r="BM59" s="3">
        <f>IF(BM$3=0,0,INDEX(Sheet1!RawDataCols,$C59,BM$5)*$R59)</f>
        <v>0</v>
      </c>
      <c r="BN59" s="3">
        <f>IF(BN$3=0,0,INDEX(Sheet1!RawDataCols,$C59,BN$5)*$R59)</f>
        <v>0</v>
      </c>
      <c r="BO59" s="3">
        <f>IF(BO$3=0,0,INDEX(Sheet1!RawDataCols,$C59,BO$5)*$R59)</f>
        <v>0</v>
      </c>
      <c r="BP59" s="3">
        <f>IF(BP$3=0,0,INDEX(Sheet1!RawDataCols,$C59,BP$5)*$R59)</f>
        <v>0</v>
      </c>
      <c r="BQ59" s="3">
        <f t="shared" si="10"/>
        <v>0</v>
      </c>
      <c r="BR59" s="3">
        <f t="shared" si="11"/>
        <v>0</v>
      </c>
      <c r="BS59" s="3">
        <f t="shared" si="12"/>
        <v>0</v>
      </c>
      <c r="BT59" s="3">
        <f t="shared" si="13"/>
        <v>0</v>
      </c>
      <c r="BU59" s="3" t="str">
        <f>INDEX(Sheet1!$BS$2:$BS$1000,MATCH($A59,Sheet1!$A$2:$A$1000,0))</f>
        <v>02</v>
      </c>
      <c r="BV59" s="3">
        <f>INDEX(Sheet1!$BT$2:$BT$1000,MATCH($A59,Sheet1!$A$2:$A$1000,0))</f>
        <v>0</v>
      </c>
    </row>
    <row r="60" spans="1:74" x14ac:dyDescent="0.2">
      <c r="A60" s="246" t="s">
        <v>528</v>
      </c>
      <c r="B60" s="3" t="e">
        <f>MATCH($A60,Sheet1!ACCOUNTNO,0)</f>
        <v>#N/A</v>
      </c>
      <c r="C60" s="3">
        <f t="shared" si="4"/>
        <v>65000</v>
      </c>
      <c r="D60" s="3">
        <f>IF(D$3=0,0,INDEX(Sheet1!RawDataCols,$C60,D$5))</f>
        <v>0</v>
      </c>
      <c r="E60" s="3">
        <f>IF(E$3=0,0,INDEX(Sheet1!RawDataCols,$C60,E$5))</f>
        <v>0</v>
      </c>
      <c r="F60" s="3">
        <f>IF(F$3=0,0,INDEX(Sheet1!RawDataCols,$C60,F$5))</f>
        <v>0</v>
      </c>
      <c r="G60" s="3">
        <f>IF(G$3=0,0,INDEX(Sheet1!RawDataCols,$C60,G$5))</f>
        <v>0</v>
      </c>
      <c r="H60" s="3">
        <f>IF(H$3=0,0,INDEX(Sheet1!RawDataCols,$C60,H$5))</f>
        <v>0</v>
      </c>
      <c r="I60" s="3">
        <f>IF(I$3=0,0,INDEX(Sheet1!RawDataCols,$C60,I$5))</f>
        <v>0</v>
      </c>
      <c r="J60" s="3">
        <f>IF(J$3=0,0,INDEX(Sheet1!RawDataCols,$C60,J$5))</f>
        <v>0</v>
      </c>
      <c r="K60" s="3">
        <f>IF(K$3=0,0,INDEX(Sheet1!RawDataCols,$C60,K$5))</f>
        <v>0</v>
      </c>
      <c r="L60" s="3">
        <f>IF(L$3=0,0,INDEX(Sheet1!RawDataCols,$C60,L$5))</f>
        <v>0</v>
      </c>
      <c r="M60" s="3">
        <f>IF(M$3=0,0,INDEX(Sheet1!RawDataCols,$C60,M$5))</f>
        <v>0</v>
      </c>
      <c r="N60" s="3">
        <f>IF(N$3=0,0,INDEX(Sheet1!RawDataCols,$C60,N$5))</f>
        <v>0</v>
      </c>
      <c r="O60" s="3">
        <f>INDEX(Sheet1!RawDataCols,$C60,O$5)</f>
        <v>0</v>
      </c>
      <c r="P60" s="3">
        <f>INDEX(Sheet1!RawDataCols,$C60,P$5)</f>
        <v>0</v>
      </c>
      <c r="Q60" s="3">
        <f>IF(Q$3=0,0,INDEX(Sheet1!RawDataCols,$C60,Q$5))</f>
        <v>0</v>
      </c>
      <c r="R60" s="3">
        <f t="shared" si="5"/>
        <v>1</v>
      </c>
      <c r="S60" s="3">
        <f t="shared" si="6"/>
        <v>-1</v>
      </c>
      <c r="T60" s="3">
        <f>IF(T$3=0,0,INDEX(Sheet1!RawDataCols,$C60,T$5)*$R60)</f>
        <v>0</v>
      </c>
      <c r="U60" s="3">
        <f>IF(U$3=0,0,INDEX(Sheet1!RawDataCols,$C60,U$5)*$R60)</f>
        <v>0</v>
      </c>
      <c r="V60" s="3">
        <f>IF(V$3=0,0,INDEX(Sheet1!RawDataCols,$C60,V$5)*$R60)</f>
        <v>0</v>
      </c>
      <c r="W60" s="3">
        <f>IF(W$3=0,0,INDEX(Sheet1!RawDataCols,$C60,W$5)*$R60)</f>
        <v>0</v>
      </c>
      <c r="X60" s="3">
        <f>IF(X$3=0,0,INDEX(Sheet1!RawDataCols,$C60,X$5)*$R60)</f>
        <v>0</v>
      </c>
      <c r="Y60" s="3">
        <f>IF(Y$3=0,0,INDEX(Sheet1!RawDataCols,$C60,Y$5)*$R60)</f>
        <v>0</v>
      </c>
      <c r="Z60" s="3">
        <f>IF(Z$3=0,0,INDEX(Sheet1!RawDataCols,$C60,Z$5)*$R60)</f>
        <v>0</v>
      </c>
      <c r="AA60" s="3">
        <f>IF(AA$3=0,0,INDEX(Sheet1!RawDataCols,$C60,AA$5)*$R60)</f>
        <v>0</v>
      </c>
      <c r="AB60" s="3">
        <f>IF(AB$3=0,0,INDEX(Sheet1!RawDataCols,$C60,AB$5)*$R60)</f>
        <v>0</v>
      </c>
      <c r="AC60" s="3">
        <f>IF(AC$3=0,0,INDEX(Sheet1!RawDataCols,$C60,AC$5)*$R60)</f>
        <v>0</v>
      </c>
      <c r="AD60" s="3">
        <f>IF(AD$3=0,0,INDEX(Sheet1!RawDataCols,$C60,AD$5)*$R60)</f>
        <v>0</v>
      </c>
      <c r="AE60" s="3">
        <f>IF(AE$3=0,0,INDEX(Sheet1!RawDataCols,$C60,AE$5)*$R60)</f>
        <v>0</v>
      </c>
      <c r="AF60" s="3">
        <f>IF(AF$3=0,0,INDEX(Sheet1!RawDataCols,$C60,AF$5)*$R60)</f>
        <v>0</v>
      </c>
      <c r="AG60" s="3">
        <f>IF(AG$3=0,0,INDEX(Sheet1!RawDataCols,$C60,AG$5)*$R60)</f>
        <v>0</v>
      </c>
      <c r="AH60" s="3">
        <f>IF(AH$3=0,0,INDEX(Sheet1!RawDataCols,$C60,AH$5)*$R60)</f>
        <v>0</v>
      </c>
      <c r="AI60" s="3">
        <f>IF(AI$3=0,0,INDEX(Sheet1!RawDataCols,$C60,AI$5)*$R60)</f>
        <v>0</v>
      </c>
      <c r="AJ60" s="3">
        <f>IF(AJ$3=0,0,INDEX(Sheet1!RawDataCols,$C60,AJ$5)*$R60)</f>
        <v>0</v>
      </c>
      <c r="AK60" s="3">
        <f>IF(AK$3=0,0,INDEX(Sheet1!RawDataCols,$C60,AK$5)*$R60)</f>
        <v>0</v>
      </c>
      <c r="AL60" s="3">
        <f>IF(AL$3=0,0,INDEX(Sheet1!RawDataCols,$C60,AL$5)*$R60)</f>
        <v>0</v>
      </c>
      <c r="AM60" s="3">
        <f>IF(AM$3=0,0,INDEX(Sheet1!RawDataCols,$C60,AM$5)*$R60)</f>
        <v>0</v>
      </c>
      <c r="AN60" s="3">
        <f>IF(AN$3=0,0,INDEX(Sheet1!RawDataCols,$C60,AN$5)*$R60)</f>
        <v>0</v>
      </c>
      <c r="AO60" s="3">
        <f>IF(AO$3=0,0,INDEX(Sheet1!RawDataCols,$C60,AO$5)*$R60)</f>
        <v>0</v>
      </c>
      <c r="AP60" s="3">
        <f>IF(AP$3=0,0,INDEX(Sheet1!RawDataCols,$C60,AP$5)*$R60)</f>
        <v>0</v>
      </c>
      <c r="AQ60" s="3">
        <f>IF(AQ$3=0,0,INDEX(Sheet1!RawDataCols,$C60,AQ$5)*$R60)</f>
        <v>0</v>
      </c>
      <c r="AR60" s="3">
        <f>IF(AR$3=0,0,INDEX(Sheet1!RawDataCols,$C60,AR$5)*$R60)</f>
        <v>0</v>
      </c>
      <c r="AS60" s="3">
        <f>IF(AS$3=0,0,INDEX(Sheet1!RawDataCols,$C60,AS$5)*$R60)</f>
        <v>0</v>
      </c>
      <c r="AT60" s="3">
        <f>IF(AT$3=0,0,INDEX(Sheet1!RawDataCols,$C60,AT$5)*$R60)</f>
        <v>0</v>
      </c>
      <c r="AU60" s="3">
        <f>IF(AU$3=0,0,INDEX(Sheet1!RawDataCols,$C60,AU$5)*$R60)</f>
        <v>0</v>
      </c>
      <c r="AV60" s="3">
        <f>IF(AV$3=0,0,INDEX(Sheet1!RawDataCols,$C60,AV$5)*$R60)</f>
        <v>0</v>
      </c>
      <c r="AW60" s="3">
        <f>IF(AW$3=0,0,INDEX(Sheet1!RawDataCols,$C60,AW$5)*$R60)</f>
        <v>0</v>
      </c>
      <c r="AX60" s="3">
        <f>IF(AX$3=0,0,INDEX(Sheet1!RawDataCols,$C60,AX$5)*$R60)</f>
        <v>0</v>
      </c>
      <c r="AY60" s="3">
        <f>IF(AY$3=0,0,INDEX(Sheet1!RawDataCols,$C60,AY$5)*$R60)</f>
        <v>0</v>
      </c>
      <c r="AZ60" s="3">
        <f>IF(AZ$3=0,0,INDEX(Sheet1!RawDataCols,$C60,AZ$5)*$R60)</f>
        <v>0</v>
      </c>
      <c r="BA60" s="3">
        <f>IF(BA$3=0,0,INDEX(Sheet1!RawDataCols,$C60,BA$5)*$R60)</f>
        <v>0</v>
      </c>
      <c r="BB60" s="3">
        <f>IF(BB$3=0,0,INDEX(Sheet1!RawDataCols,$C60,BB$5)*$R60)</f>
        <v>0</v>
      </c>
      <c r="BC60" s="3">
        <f>IF(BC$3=0,0,INDEX(Sheet1!RawDataCols,$C60,BC$5)*$R60)</f>
        <v>0</v>
      </c>
      <c r="BD60" s="3">
        <f>IF(BD$3=0,0,INDEX(Sheet1!RawDataCols,$C60,BD$5)*$R60)</f>
        <v>0</v>
      </c>
      <c r="BE60" s="3">
        <f>IF(BE$3=0,0,INDEX(Sheet1!RawDataCols,$C60,BE$5)*$R60)</f>
        <v>0</v>
      </c>
      <c r="BF60" s="3">
        <f>IF(BF$3=0,0,INDEX(Sheet1!RawDataCols,$C60,BF$5)*$R60)</f>
        <v>0</v>
      </c>
      <c r="BG60" s="179">
        <f>IF(BG$3=0,0,INDEX(Sheet1!RawDataCols,$C60,BG$5)*$R60)</f>
        <v>0</v>
      </c>
      <c r="BH60" s="33">
        <f t="shared" si="7"/>
        <v>0</v>
      </c>
      <c r="BI60" s="33">
        <f t="shared" si="8"/>
        <v>0</v>
      </c>
      <c r="BJ60" s="33">
        <f t="shared" si="9"/>
        <v>0</v>
      </c>
      <c r="BK60" s="3">
        <f>IF(BK$3=0,0,INDEX(Sheet1!RawDataCols,$C60,BK$5)*$R60)</f>
        <v>0</v>
      </c>
      <c r="BL60" s="3">
        <f>IF(BL$3=0,0,INDEX(Sheet1!RawDataCols,$C60,BL$5)*$R60)</f>
        <v>0</v>
      </c>
      <c r="BM60" s="3">
        <f>IF(BM$3=0,0,INDEX(Sheet1!RawDataCols,$C60,BM$5)*$R60)</f>
        <v>0</v>
      </c>
      <c r="BN60" s="3">
        <f>IF(BN$3=0,0,INDEX(Sheet1!RawDataCols,$C60,BN$5)*$R60)</f>
        <v>0</v>
      </c>
      <c r="BO60" s="3">
        <f>IF(BO$3=0,0,INDEX(Sheet1!RawDataCols,$C60,BO$5)*$R60)</f>
        <v>0</v>
      </c>
      <c r="BP60" s="3">
        <f>IF(BP$3=0,0,INDEX(Sheet1!RawDataCols,$C60,BP$5)*$R60)</f>
        <v>0</v>
      </c>
      <c r="BQ60" s="3">
        <f t="shared" si="10"/>
        <v>0</v>
      </c>
      <c r="BR60" s="3">
        <f t="shared" si="11"/>
        <v>0</v>
      </c>
      <c r="BS60" s="3">
        <f t="shared" si="12"/>
        <v>0</v>
      </c>
      <c r="BT60" s="3">
        <f t="shared" si="13"/>
        <v>0</v>
      </c>
      <c r="BU60" s="3" t="e">
        <f>INDEX(Sheet1!$BS$2:$BS$1000,MATCH($A60,Sheet1!$A$2:$A$1000,0))</f>
        <v>#N/A</v>
      </c>
      <c r="BV60" s="3" t="e">
        <f>INDEX(Sheet1!$BT$2:$BT$1000,MATCH($A60,Sheet1!$A$2:$A$1000,0))</f>
        <v>#N/A</v>
      </c>
    </row>
    <row r="61" spans="1:74" x14ac:dyDescent="0.2">
      <c r="A61" s="11" t="s">
        <v>529</v>
      </c>
      <c r="B61" s="3">
        <f>MATCH($A61,Sheet1!ACCOUNTNO,0)</f>
        <v>59</v>
      </c>
      <c r="C61" s="3">
        <f t="shared" si="4"/>
        <v>59</v>
      </c>
      <c r="D61" s="3" t="str">
        <f>IF(D$3=0,0,INDEX(Sheet1!RawDataCols,$C61,D$5))</f>
        <v>12120A02</v>
      </c>
      <c r="E61" s="3" t="str">
        <f>IF(E$3=0,0,INDEX(Sheet1!RawDataCols,$C61,E$5))</f>
        <v xml:space="preserve">12120          </v>
      </c>
      <c r="F61" s="3" t="str">
        <f>IF(F$3=0,0,INDEX(Sheet1!RawDataCols,$C61,F$5))</f>
        <v xml:space="preserve">A02            </v>
      </c>
      <c r="G61" s="3" t="str">
        <f>IF(G$3=0,0,INDEX(Sheet1!RawDataCols,$C61,G$5))</f>
        <v xml:space="preserve">               </v>
      </c>
      <c r="H61" s="3" t="str">
        <f>IF(H$3=0,0,INDEX(Sheet1!RawDataCols,$C61,H$5))</f>
        <v xml:space="preserve">               </v>
      </c>
      <c r="I61" s="3" t="str">
        <f>IF(I$3=0,0,INDEX(Sheet1!RawDataCols,$C61,I$5))</f>
        <v xml:space="preserve">               </v>
      </c>
      <c r="J61" s="3" t="str">
        <f>IF(J$3=0,0,INDEX(Sheet1!RawDataCols,$C61,J$5))</f>
        <v xml:space="preserve">               </v>
      </c>
      <c r="K61" s="3" t="str">
        <f>IF(K$3=0,0,INDEX(Sheet1!RawDataCols,$C61,K$5))</f>
        <v xml:space="preserve">               </v>
      </c>
      <c r="L61" s="3" t="str">
        <f>IF(L$3=0,0,INDEX(Sheet1!RawDataCols,$C61,L$5))</f>
        <v xml:space="preserve">               </v>
      </c>
      <c r="M61" s="3" t="str">
        <f>IF(M$3=0,0,INDEX(Sheet1!RawDataCols,$C61,M$5))</f>
        <v xml:space="preserve">F007  </v>
      </c>
      <c r="N61" s="3" t="str">
        <f>IF(N$3=0,0,INDEX(Sheet1!RawDataCols,$C61,N$5))</f>
        <v>Cleaning - Common-200 East Tce</v>
      </c>
      <c r="O61" s="3">
        <f>INDEX(Sheet1!RawDataCols,$C61,O$5)</f>
        <v>9</v>
      </c>
      <c r="P61" s="3" t="str">
        <f>INDEX(Sheet1!RawDataCols,$C61,P$5)</f>
        <v>Cost of Sales</v>
      </c>
      <c r="Q61" s="3" t="str">
        <f>IF(Q$3=0,0,INDEX(Sheet1!RawDataCols,$C61,Q$5))</f>
        <v>I</v>
      </c>
      <c r="R61" s="3">
        <f t="shared" si="5"/>
        <v>1</v>
      </c>
      <c r="S61" s="3">
        <f t="shared" si="6"/>
        <v>-1</v>
      </c>
      <c r="T61" s="3">
        <f>IF(T$3=0,0,INDEX(Sheet1!RawDataCols,$C61,T$5)*$R61)</f>
        <v>0</v>
      </c>
      <c r="U61" s="3">
        <f>IF(U$3=0,0,INDEX(Sheet1!RawDataCols,$C61,U$5)*$R61)</f>
        <v>2429.1799999999998</v>
      </c>
      <c r="V61" s="3">
        <f>IF(V$3=0,0,INDEX(Sheet1!RawDataCols,$C61,V$5)*$R61)</f>
        <v>2353.19</v>
      </c>
      <c r="W61" s="3">
        <f>IF(W$3=0,0,INDEX(Sheet1!RawDataCols,$C61,W$5)*$R61)</f>
        <v>2328.4499999999998</v>
      </c>
      <c r="X61" s="3">
        <f>IF(X$3=0,0,INDEX(Sheet1!RawDataCols,$C61,X$5)*$R61)</f>
        <v>2429.1799999999998</v>
      </c>
      <c r="Y61" s="3">
        <f>IF(Y$3=0,0,INDEX(Sheet1!RawDataCols,$C61,Y$5)*$R61)</f>
        <v>2353.19</v>
      </c>
      <c r="Z61" s="3">
        <f>IF(Z$3=0,0,INDEX(Sheet1!RawDataCols,$C61,Z$5)*$R61)</f>
        <v>0</v>
      </c>
      <c r="AA61" s="3">
        <f>IF(AA$3=0,0,INDEX(Sheet1!RawDataCols,$C61,AA$5)*$R61)</f>
        <v>2514.87</v>
      </c>
      <c r="AB61" s="3">
        <f>IF(AB$3=0,0,INDEX(Sheet1!RawDataCols,$C61,AB$5)*$R61)</f>
        <v>2353.19</v>
      </c>
      <c r="AC61" s="3">
        <f>IF(AC$3=0,0,INDEX(Sheet1!RawDataCols,$C61,AC$5)*$R61)</f>
        <v>2116.77</v>
      </c>
      <c r="AD61" s="3">
        <f>IF(AD$3=0,0,INDEX(Sheet1!RawDataCols,$C61,AD$5)*$R61)</f>
        <v>2640</v>
      </c>
      <c r="AE61" s="3">
        <f>IF(AE$3=0,0,INDEX(Sheet1!RawDataCols,$C61,AE$5)*$R61)</f>
        <v>2353.19</v>
      </c>
      <c r="AF61" s="3">
        <f>IF(AF$3=0,0,INDEX(Sheet1!RawDataCols,$C61,AF$5)*$R61)</f>
        <v>6289.66</v>
      </c>
      <c r="AG61" s="3">
        <f>IF(AG$3=0,0,INDEX(Sheet1!RawDataCols,$C61,AG$5)*$R61)</f>
        <v>3695.55</v>
      </c>
      <c r="AH61" s="3">
        <f>IF(AH$3=0,0,INDEX(Sheet1!RawDataCols,$C61,AH$5)*$R61)</f>
        <v>2353.19</v>
      </c>
      <c r="AI61" s="3">
        <f>IF(AI$3=0,0,INDEX(Sheet1!RawDataCols,$C61,AI$5)*$R61)</f>
        <v>2358.44</v>
      </c>
      <c r="AJ61" s="3">
        <f>IF(AJ$3=0,0,INDEX(Sheet1!RawDataCols,$C61,AJ$5)*$R61)</f>
        <v>2095.5500000000002</v>
      </c>
      <c r="AK61" s="3">
        <f>IF(AK$3=0,0,INDEX(Sheet1!RawDataCols,$C61,AK$5)*$R61)</f>
        <v>2353.19</v>
      </c>
      <c r="AL61" s="3">
        <f>IF(AL$3=0,0,INDEX(Sheet1!RawDataCols,$C61,AL$5)*$R61)</f>
        <v>2358.25</v>
      </c>
      <c r="AM61" s="3">
        <f>IF(AM$3=0,0,INDEX(Sheet1!RawDataCols,$C61,AM$5)*$R61)</f>
        <v>4713.0200000000004</v>
      </c>
      <c r="AN61" s="3">
        <f>IF(AN$3=0,0,INDEX(Sheet1!RawDataCols,$C61,AN$5)*$R61)</f>
        <v>4713.0200000000004</v>
      </c>
      <c r="AO61" s="3">
        <f>IF(AO$3=0,0,INDEX(Sheet1!RawDataCols,$C61,AO$5)*$R61)</f>
        <v>2358.44</v>
      </c>
      <c r="AP61" s="3">
        <f>IF(AP$3=0,0,INDEX(Sheet1!RawDataCols,$C61,AP$5)*$R61)</f>
        <v>2579.04</v>
      </c>
      <c r="AQ61" s="3">
        <f>IF(AQ$3=0,0,INDEX(Sheet1!RawDataCols,$C61,AQ$5)*$R61)</f>
        <v>2353.19</v>
      </c>
      <c r="AR61" s="3">
        <f>IF(AR$3=0,0,INDEX(Sheet1!RawDataCols,$C61,AR$5)*$R61)</f>
        <v>2358.44</v>
      </c>
      <c r="AS61" s="3">
        <f>IF(AS$3=0,0,INDEX(Sheet1!RawDataCols,$C61,AS$5)*$R61)</f>
        <v>2192.06</v>
      </c>
      <c r="AT61" s="3">
        <f>IF(AT$3=0,0,INDEX(Sheet1!RawDataCols,$C61,AT$5)*$R61)</f>
        <v>2353.19</v>
      </c>
      <c r="AU61" s="3">
        <f>IF(AU$3=0,0,INDEX(Sheet1!RawDataCols,$C61,AU$5)*$R61)</f>
        <v>2358.44</v>
      </c>
      <c r="AV61" s="3">
        <f>IF(AV$3=0,0,INDEX(Sheet1!RawDataCols,$C61,AV$5)*$R61)</f>
        <v>2417.92</v>
      </c>
      <c r="AW61" s="3">
        <f>IF(AW$3=0,0,INDEX(Sheet1!RawDataCols,$C61,AW$5)*$R61)</f>
        <v>2353.19</v>
      </c>
      <c r="AX61" s="3">
        <f>IF(AX$3=0,0,INDEX(Sheet1!RawDataCols,$C61,AX$5)*$R61)</f>
        <v>2429.1799999999998</v>
      </c>
      <c r="AY61" s="3">
        <f>IF(AY$3=0,0,INDEX(Sheet1!RawDataCols,$C61,AY$5)*$R61)</f>
        <v>2417.92</v>
      </c>
      <c r="AZ61" s="3">
        <f>IF(AZ$3=0,0,INDEX(Sheet1!RawDataCols,$C61,AZ$5)*$R61)</f>
        <v>2353.19</v>
      </c>
      <c r="BA61" s="3">
        <f>IF(BA$3=0,0,INDEX(Sheet1!RawDataCols,$C61,BA$5)*$R61)</f>
        <v>2429.1799999999998</v>
      </c>
      <c r="BB61" s="3">
        <f>IF(BB$3=0,0,INDEX(Sheet1!RawDataCols,$C61,BB$5)*$R61)</f>
        <v>2417.92</v>
      </c>
      <c r="BC61" s="3">
        <f>IF(BC$3=0,0,INDEX(Sheet1!RawDataCols,$C61,BC$5)*$R61)</f>
        <v>2353.19</v>
      </c>
      <c r="BD61" s="3">
        <f>IF(BD$3=0,0,INDEX(Sheet1!RawDataCols,$C61,BD$5)*$R61)</f>
        <v>2429.1799999999998</v>
      </c>
      <c r="BE61" s="3">
        <f>IF(BE$3=0,0,INDEX(Sheet1!RawDataCols,$C61,BE$5)*$R61)</f>
        <v>2417.92</v>
      </c>
      <c r="BF61" s="3">
        <f>IF(BF$3=0,0,INDEX(Sheet1!RawDataCols,$C61,BF$5)*$R61)</f>
        <v>2353.19</v>
      </c>
      <c r="BG61" s="179">
        <f>IF(BG$3=0,0,INDEX(Sheet1!RawDataCols,$C61,BG$5)*$R61)</f>
        <v>2429.1799999999998</v>
      </c>
      <c r="BH61" s="33">
        <f t="shared" si="7"/>
        <v>32542.21</v>
      </c>
      <c r="BI61" s="33">
        <f t="shared" si="8"/>
        <v>30598.109999999997</v>
      </c>
      <c r="BJ61" s="33">
        <f t="shared" si="9"/>
        <v>29814.429999999997</v>
      </c>
      <c r="BK61" s="3">
        <f>IF(BK$3=0,0,INDEX(Sheet1!RawDataCols,$C61,BK$5)*$R61)</f>
        <v>1912.381875</v>
      </c>
      <c r="BL61" s="3">
        <f>IF(BL$3=0,0,INDEX(Sheet1!RawDataCols,$C61,BL$5)*$R61)</f>
        <v>1835.5050000000001</v>
      </c>
      <c r="BM61" s="3">
        <f>IF(BM$3=0,0,INDEX(Sheet1!RawDataCols,$C61,BM$5)*$R61)</f>
        <v>1681.0418749999999</v>
      </c>
      <c r="BN61" s="3">
        <f>IF(BN$3=0,0,INDEX(Sheet1!RawDataCols,$C61,BN$5)*$R61)</f>
        <v>1697.25</v>
      </c>
      <c r="BO61" s="3">
        <f>IF(BO$3=0,0,INDEX(Sheet1!RawDataCols,$C61,BO$5)*$R61)</f>
        <v>1842.4224999999999</v>
      </c>
      <c r="BP61" s="3">
        <f>IF(BP$3=0,0,INDEX(Sheet1!RawDataCols,$C61,BP$5)*$R61)</f>
        <v>13916.51</v>
      </c>
      <c r="BQ61" s="3">
        <f t="shared" si="10"/>
        <v>7373.23</v>
      </c>
      <c r="BR61" s="3">
        <f t="shared" si="11"/>
        <v>8431.1</v>
      </c>
      <c r="BS61" s="3">
        <f t="shared" si="12"/>
        <v>9484.1200000000008</v>
      </c>
      <c r="BT61" s="3">
        <f t="shared" si="13"/>
        <v>16737.88</v>
      </c>
      <c r="BU61" s="3" t="str">
        <f>INDEX(Sheet1!$BS$2:$BS$1000,MATCH($A61,Sheet1!$A$2:$A$1000,0))</f>
        <v>02</v>
      </c>
      <c r="BV61" s="3">
        <f>INDEX(Sheet1!$BT$2:$BT$1000,MATCH($A61,Sheet1!$A$2:$A$1000,0))</f>
        <v>16737.88</v>
      </c>
    </row>
    <row r="62" spans="1:74" x14ac:dyDescent="0.2">
      <c r="A62" s="11" t="s">
        <v>530</v>
      </c>
      <c r="B62" s="3">
        <f>MATCH($A62,Sheet1!ACCOUNTNO,0)</f>
        <v>60</v>
      </c>
      <c r="C62" s="3">
        <f t="shared" si="4"/>
        <v>60</v>
      </c>
      <c r="D62" s="3" t="str">
        <f>IF(D$3=0,0,INDEX(Sheet1!RawDataCols,$C62,D$5))</f>
        <v>12120A03</v>
      </c>
      <c r="E62" s="3" t="str">
        <f>IF(E$3=0,0,INDEX(Sheet1!RawDataCols,$C62,E$5))</f>
        <v xml:space="preserve">12120          </v>
      </c>
      <c r="F62" s="3" t="str">
        <f>IF(F$3=0,0,INDEX(Sheet1!RawDataCols,$C62,F$5))</f>
        <v xml:space="preserve">A03            </v>
      </c>
      <c r="G62" s="3" t="str">
        <f>IF(G$3=0,0,INDEX(Sheet1!RawDataCols,$C62,G$5))</f>
        <v xml:space="preserve">               </v>
      </c>
      <c r="H62" s="3" t="str">
        <f>IF(H$3=0,0,INDEX(Sheet1!RawDataCols,$C62,H$5))</f>
        <v xml:space="preserve">               </v>
      </c>
      <c r="I62" s="3" t="str">
        <f>IF(I$3=0,0,INDEX(Sheet1!RawDataCols,$C62,I$5))</f>
        <v xml:space="preserve">               </v>
      </c>
      <c r="J62" s="3" t="str">
        <f>IF(J$3=0,0,INDEX(Sheet1!RawDataCols,$C62,J$5))</f>
        <v xml:space="preserve">               </v>
      </c>
      <c r="K62" s="3" t="str">
        <f>IF(K$3=0,0,INDEX(Sheet1!RawDataCols,$C62,K$5))</f>
        <v xml:space="preserve">               </v>
      </c>
      <c r="L62" s="3" t="str">
        <f>IF(L$3=0,0,INDEX(Sheet1!RawDataCols,$C62,L$5))</f>
        <v xml:space="preserve">               </v>
      </c>
      <c r="M62" s="3" t="str">
        <f>IF(M$3=0,0,INDEX(Sheet1!RawDataCols,$C62,M$5))</f>
        <v xml:space="preserve">F007  </v>
      </c>
      <c r="N62" s="3" t="str">
        <f>IF(N$3=0,0,INDEX(Sheet1!RawDataCols,$C62,N$5))</f>
        <v>Cleaning - Common-33 Franklin St</v>
      </c>
      <c r="O62" s="3">
        <f>INDEX(Sheet1!RawDataCols,$C62,O$5)</f>
        <v>9</v>
      </c>
      <c r="P62" s="3" t="str">
        <f>INDEX(Sheet1!RawDataCols,$C62,P$5)</f>
        <v>Cost of Sales</v>
      </c>
      <c r="Q62" s="3" t="str">
        <f>IF(Q$3=0,0,INDEX(Sheet1!RawDataCols,$C62,Q$5))</f>
        <v>I</v>
      </c>
      <c r="R62" s="3">
        <f t="shared" si="5"/>
        <v>1</v>
      </c>
      <c r="S62" s="3">
        <f t="shared" si="6"/>
        <v>-1</v>
      </c>
      <c r="T62" s="3">
        <f>IF(T$3=0,0,INDEX(Sheet1!RawDataCols,$C62,T$5)*$R62)</f>
        <v>0</v>
      </c>
      <c r="U62" s="3">
        <f>IF(U$3=0,0,INDEX(Sheet1!RawDataCols,$C62,U$5)*$R62)</f>
        <v>3564.09</v>
      </c>
      <c r="V62" s="3">
        <f>IF(V$3=0,0,INDEX(Sheet1!RawDataCols,$C62,V$5)*$R62)</f>
        <v>1985.4</v>
      </c>
      <c r="W62" s="3">
        <f>IF(W$3=0,0,INDEX(Sheet1!RawDataCols,$C62,W$5)*$R62)</f>
        <v>0</v>
      </c>
      <c r="X62" s="3">
        <f>IF(X$3=0,0,INDEX(Sheet1!RawDataCols,$C62,X$5)*$R62)</f>
        <v>3564.09</v>
      </c>
      <c r="Y62" s="3">
        <f>IF(Y$3=0,0,INDEX(Sheet1!RawDataCols,$C62,Y$5)*$R62)</f>
        <v>2205.1799999999998</v>
      </c>
      <c r="Z62" s="3">
        <f>IF(Z$3=0,0,INDEX(Sheet1!RawDataCols,$C62,Z$5)*$R62)</f>
        <v>0</v>
      </c>
      <c r="AA62" s="3">
        <f>IF(AA$3=0,0,INDEX(Sheet1!RawDataCols,$C62,AA$5)*$R62)</f>
        <v>3581.01</v>
      </c>
      <c r="AB62" s="3">
        <f>IF(AB$3=0,0,INDEX(Sheet1!RawDataCols,$C62,AB$5)*$R62)</f>
        <v>2205.1799999999998</v>
      </c>
      <c r="AC62" s="3">
        <f>IF(AC$3=0,0,INDEX(Sheet1!RawDataCols,$C62,AC$5)*$R62)</f>
        <v>6254.68</v>
      </c>
      <c r="AD62" s="3">
        <f>IF(AD$3=0,0,INDEX(Sheet1!RawDataCols,$C62,AD$5)*$R62)</f>
        <v>3080</v>
      </c>
      <c r="AE62" s="3">
        <f>IF(AE$3=0,0,INDEX(Sheet1!RawDataCols,$C62,AE$5)*$R62)</f>
        <v>2431.83</v>
      </c>
      <c r="AF62" s="3">
        <f>IF(AF$3=0,0,INDEX(Sheet1!RawDataCols,$C62,AF$5)*$R62)</f>
        <v>4419.18</v>
      </c>
      <c r="AG62" s="3">
        <f>IF(AG$3=0,0,INDEX(Sheet1!RawDataCols,$C62,AG$5)*$R62)</f>
        <v>9105.52</v>
      </c>
      <c r="AH62" s="3">
        <f>IF(AH$3=0,0,INDEX(Sheet1!RawDataCols,$C62,AH$5)*$R62)</f>
        <v>2431.83</v>
      </c>
      <c r="AI62" s="3">
        <f>IF(AI$3=0,0,INDEX(Sheet1!RawDataCols,$C62,AI$5)*$R62)</f>
        <v>3439.45</v>
      </c>
      <c r="AJ62" s="3">
        <f>IF(AJ$3=0,0,INDEX(Sheet1!RawDataCols,$C62,AJ$5)*$R62)</f>
        <v>2945.52</v>
      </c>
      <c r="AK62" s="3">
        <f>IF(AK$3=0,0,INDEX(Sheet1!RawDataCols,$C62,AK$5)*$R62)</f>
        <v>2431.83</v>
      </c>
      <c r="AL62" s="3">
        <f>IF(AL$3=0,0,INDEX(Sheet1!RawDataCols,$C62,AL$5)*$R62)</f>
        <v>3439.45</v>
      </c>
      <c r="AM62" s="3">
        <f>IF(AM$3=0,0,INDEX(Sheet1!RawDataCols,$C62,AM$5)*$R62)</f>
        <v>8009.89</v>
      </c>
      <c r="AN62" s="3">
        <f>IF(AN$3=0,0,INDEX(Sheet1!RawDataCols,$C62,AN$5)*$R62)</f>
        <v>8009.89</v>
      </c>
      <c r="AO62" s="3">
        <f>IF(AO$3=0,0,INDEX(Sheet1!RawDataCols,$C62,AO$5)*$R62)</f>
        <v>3439.45</v>
      </c>
      <c r="AP62" s="3">
        <f>IF(AP$3=0,0,INDEX(Sheet1!RawDataCols,$C62,AP$5)*$R62)</f>
        <v>3635.24</v>
      </c>
      <c r="AQ62" s="3">
        <f>IF(AQ$3=0,0,INDEX(Sheet1!RawDataCols,$C62,AQ$5)*$R62)</f>
        <v>1905.34</v>
      </c>
      <c r="AR62" s="3">
        <f>IF(AR$3=0,0,INDEX(Sheet1!RawDataCols,$C62,AR$5)*$R62)</f>
        <v>3826.31</v>
      </c>
      <c r="AS62" s="3">
        <f>IF(AS$3=0,0,INDEX(Sheet1!RawDataCols,$C62,AS$5)*$R62)</f>
        <v>1922.12</v>
      </c>
      <c r="AT62" s="3">
        <f>IF(AT$3=0,0,INDEX(Sheet1!RawDataCols,$C62,AT$5)*$R62)</f>
        <v>2285.0500000000002</v>
      </c>
      <c r="AU62" s="3">
        <f>IF(AU$3=0,0,INDEX(Sheet1!RawDataCols,$C62,AU$5)*$R62)</f>
        <v>3702.66</v>
      </c>
      <c r="AV62" s="3">
        <f>IF(AV$3=0,0,INDEX(Sheet1!RawDataCols,$C62,AV$5)*$R62)</f>
        <v>0</v>
      </c>
      <c r="AW62" s="3">
        <f>IF(AW$3=0,0,INDEX(Sheet1!RawDataCols,$C62,AW$5)*$R62)</f>
        <v>1985.4</v>
      </c>
      <c r="AX62" s="3">
        <f>IF(AX$3=0,0,INDEX(Sheet1!RawDataCols,$C62,AX$5)*$R62)</f>
        <v>3564.09</v>
      </c>
      <c r="AY62" s="3">
        <f>IF(AY$3=0,0,INDEX(Sheet1!RawDataCols,$C62,AY$5)*$R62)</f>
        <v>0</v>
      </c>
      <c r="AZ62" s="3">
        <f>IF(AZ$3=0,0,INDEX(Sheet1!RawDataCols,$C62,AZ$5)*$R62)</f>
        <v>1985.4</v>
      </c>
      <c r="BA62" s="3">
        <f>IF(BA$3=0,0,INDEX(Sheet1!RawDataCols,$C62,BA$5)*$R62)</f>
        <v>3564.09</v>
      </c>
      <c r="BB62" s="3">
        <f>IF(BB$3=0,0,INDEX(Sheet1!RawDataCols,$C62,BB$5)*$R62)</f>
        <v>15067.38</v>
      </c>
      <c r="BC62" s="3">
        <f>IF(BC$3=0,0,INDEX(Sheet1!RawDataCols,$C62,BC$5)*$R62)</f>
        <v>1985.4</v>
      </c>
      <c r="BD62" s="3">
        <f>IF(BD$3=0,0,INDEX(Sheet1!RawDataCols,$C62,BD$5)*$R62)</f>
        <v>3564.09</v>
      </c>
      <c r="BE62" s="3">
        <f>IF(BE$3=0,0,INDEX(Sheet1!RawDataCols,$C62,BE$5)*$R62)</f>
        <v>15067.38</v>
      </c>
      <c r="BF62" s="3">
        <f>IF(BF$3=0,0,INDEX(Sheet1!RawDataCols,$C62,BF$5)*$R62)</f>
        <v>1985.4</v>
      </c>
      <c r="BG62" s="179">
        <f>IF(BG$3=0,0,INDEX(Sheet1!RawDataCols,$C62,BG$5)*$R62)</f>
        <v>3564.09</v>
      </c>
      <c r="BH62" s="33">
        <f t="shared" si="7"/>
        <v>54474.86</v>
      </c>
      <c r="BI62" s="33">
        <f t="shared" si="8"/>
        <v>31847.730000000003</v>
      </c>
      <c r="BJ62" s="33">
        <f t="shared" si="9"/>
        <v>39213.449999999997</v>
      </c>
      <c r="BK62" s="3">
        <f>IF(BK$3=0,0,INDEX(Sheet1!RawDataCols,$C62,BK$5)*$R62)</f>
        <v>1990.483125</v>
      </c>
      <c r="BL62" s="3">
        <f>IF(BL$3=0,0,INDEX(Sheet1!RawDataCols,$C62,BL$5)*$R62)</f>
        <v>2405.6662500000002</v>
      </c>
      <c r="BM62" s="3">
        <f>IF(BM$3=0,0,INDEX(Sheet1!RawDataCols,$C62,BM$5)*$R62)</f>
        <v>2480.2775000000001</v>
      </c>
      <c r="BN62" s="3">
        <f>IF(BN$3=0,0,INDEX(Sheet1!RawDataCols,$C62,BN$5)*$R62)</f>
        <v>2259.640625</v>
      </c>
      <c r="BO62" s="3">
        <f>IF(BO$3=0,0,INDEX(Sheet1!RawDataCols,$C62,BO$5)*$R62)</f>
        <v>2419.4193749999999</v>
      </c>
      <c r="BP62" s="3">
        <f>IF(BP$3=0,0,INDEX(Sheet1!RawDataCols,$C62,BP$5)*$R62)</f>
        <v>20937.900000000001</v>
      </c>
      <c r="BQ62" s="3">
        <f t="shared" si="10"/>
        <v>10709.19</v>
      </c>
      <c r="BR62" s="3">
        <f t="shared" si="11"/>
        <v>15131.04</v>
      </c>
      <c r="BS62" s="3">
        <f t="shared" si="12"/>
        <v>13567.25</v>
      </c>
      <c r="BT62" s="3">
        <f t="shared" si="13"/>
        <v>28634.629999999997</v>
      </c>
      <c r="BU62" s="3" t="str">
        <f>INDEX(Sheet1!$BS$2:$BS$1000,MATCH($A62,Sheet1!$A$2:$A$1000,0))</f>
        <v>02</v>
      </c>
      <c r="BV62" s="3">
        <f>INDEX(Sheet1!$BT$2:$BT$1000,MATCH($A62,Sheet1!$A$2:$A$1000,0))</f>
        <v>28634.63</v>
      </c>
    </row>
    <row r="63" spans="1:74" x14ac:dyDescent="0.2">
      <c r="A63" s="11" t="s">
        <v>531</v>
      </c>
      <c r="B63" s="3">
        <f>MATCH($A63,Sheet1!ACCOUNTNO,0)</f>
        <v>61</v>
      </c>
      <c r="C63" s="3">
        <f t="shared" si="4"/>
        <v>61</v>
      </c>
      <c r="D63" s="3" t="str">
        <f>IF(D$3=0,0,INDEX(Sheet1!RawDataCols,$C63,D$5))</f>
        <v>12120A04</v>
      </c>
      <c r="E63" s="3" t="str">
        <f>IF(E$3=0,0,INDEX(Sheet1!RawDataCols,$C63,E$5))</f>
        <v xml:space="preserve">12120          </v>
      </c>
      <c r="F63" s="3" t="str">
        <f>IF(F$3=0,0,INDEX(Sheet1!RawDataCols,$C63,F$5))</f>
        <v xml:space="preserve">A04            </v>
      </c>
      <c r="G63" s="3" t="str">
        <f>IF(G$3=0,0,INDEX(Sheet1!RawDataCols,$C63,G$5))</f>
        <v xml:space="preserve">               </v>
      </c>
      <c r="H63" s="3" t="str">
        <f>IF(H$3=0,0,INDEX(Sheet1!RawDataCols,$C63,H$5))</f>
        <v xml:space="preserve">               </v>
      </c>
      <c r="I63" s="3" t="str">
        <f>IF(I$3=0,0,INDEX(Sheet1!RawDataCols,$C63,I$5))</f>
        <v xml:space="preserve">               </v>
      </c>
      <c r="J63" s="3" t="str">
        <f>IF(J$3=0,0,INDEX(Sheet1!RawDataCols,$C63,J$5))</f>
        <v xml:space="preserve">               </v>
      </c>
      <c r="K63" s="3" t="str">
        <f>IF(K$3=0,0,INDEX(Sheet1!RawDataCols,$C63,K$5))</f>
        <v xml:space="preserve">               </v>
      </c>
      <c r="L63" s="3" t="str">
        <f>IF(L$3=0,0,INDEX(Sheet1!RawDataCols,$C63,L$5))</f>
        <v xml:space="preserve">               </v>
      </c>
      <c r="M63" s="3" t="str">
        <f>IF(M$3=0,0,INDEX(Sheet1!RawDataCols,$C63,M$5))</f>
        <v xml:space="preserve">F007  </v>
      </c>
      <c r="N63" s="3" t="str">
        <f>IF(N$3=0,0,INDEX(Sheet1!RawDataCols,$C63,N$5))</f>
        <v>Cleaning - Common-174 Fullarton Rd</v>
      </c>
      <c r="O63" s="3">
        <f>INDEX(Sheet1!RawDataCols,$C63,O$5)</f>
        <v>9</v>
      </c>
      <c r="P63" s="3" t="str">
        <f>INDEX(Sheet1!RawDataCols,$C63,P$5)</f>
        <v>Cost of Sales</v>
      </c>
      <c r="Q63" s="3" t="str">
        <f>IF(Q$3=0,0,INDEX(Sheet1!RawDataCols,$C63,Q$5))</f>
        <v>I</v>
      </c>
      <c r="R63" s="3">
        <f t="shared" si="5"/>
        <v>1</v>
      </c>
      <c r="S63" s="3">
        <f t="shared" si="6"/>
        <v>-1</v>
      </c>
      <c r="T63" s="3">
        <f>IF(T$3=0,0,INDEX(Sheet1!RawDataCols,$C63,T$5)*$R63)</f>
        <v>0</v>
      </c>
      <c r="U63" s="3">
        <f>IF(U$3=0,0,INDEX(Sheet1!RawDataCols,$C63,U$5)*$R63)</f>
        <v>1303.45</v>
      </c>
      <c r="V63" s="3">
        <f>IF(V$3=0,0,INDEX(Sheet1!RawDataCols,$C63,V$5)*$R63)</f>
        <v>1370.38</v>
      </c>
      <c r="W63" s="3">
        <f>IF(W$3=0,0,INDEX(Sheet1!RawDataCols,$C63,W$5)*$R63)</f>
        <v>1582.47</v>
      </c>
      <c r="X63" s="3">
        <f>IF(X$3=0,0,INDEX(Sheet1!RawDataCols,$C63,X$5)*$R63)</f>
        <v>1303.45</v>
      </c>
      <c r="Y63" s="3">
        <f>IF(Y$3=0,0,INDEX(Sheet1!RawDataCols,$C63,Y$5)*$R63)</f>
        <v>1370.38</v>
      </c>
      <c r="Z63" s="3">
        <f>IF(Z$3=0,0,INDEX(Sheet1!RawDataCols,$C63,Z$5)*$R63)</f>
        <v>0</v>
      </c>
      <c r="AA63" s="3">
        <f>IF(AA$3=0,0,INDEX(Sheet1!RawDataCols,$C63,AA$5)*$R63)</f>
        <v>1794.99</v>
      </c>
      <c r="AB63" s="3">
        <f>IF(AB$3=0,0,INDEX(Sheet1!RawDataCols,$C63,AB$5)*$R63)</f>
        <v>1816.24</v>
      </c>
      <c r="AC63" s="3">
        <f>IF(AC$3=0,0,INDEX(Sheet1!RawDataCols,$C63,AC$5)*$R63)</f>
        <v>1438.61</v>
      </c>
      <c r="AD63" s="3">
        <f>IF(AD$3=0,0,INDEX(Sheet1!RawDataCols,$C63,AD$5)*$R63)</f>
        <v>2600</v>
      </c>
      <c r="AE63" s="3">
        <f>IF(AE$3=0,0,INDEX(Sheet1!RawDataCols,$C63,AE$5)*$R63)</f>
        <v>1816.24</v>
      </c>
      <c r="AF63" s="3">
        <f>IF(AF$3=0,0,INDEX(Sheet1!RawDataCols,$C63,AF$5)*$R63)</f>
        <v>2327.1799999999998</v>
      </c>
      <c r="AG63" s="3">
        <f>IF(AG$3=0,0,INDEX(Sheet1!RawDataCols,$C63,AG$5)*$R63)</f>
        <v>3014.73</v>
      </c>
      <c r="AH63" s="3">
        <f>IF(AH$3=0,0,INDEX(Sheet1!RawDataCols,$C63,AH$5)*$R63)</f>
        <v>1816.24</v>
      </c>
      <c r="AI63" s="3">
        <f>IF(AI$3=0,0,INDEX(Sheet1!RawDataCols,$C63,AI$5)*$R63)</f>
        <v>1265.48</v>
      </c>
      <c r="AJ63" s="3">
        <f>IF(AJ$3=0,0,INDEX(Sheet1!RawDataCols,$C63,AJ$5)*$R63)</f>
        <v>1414.73</v>
      </c>
      <c r="AK63" s="3">
        <f>IF(AK$3=0,0,INDEX(Sheet1!RawDataCols,$C63,AK$5)*$R63)</f>
        <v>1816.24</v>
      </c>
      <c r="AL63" s="3">
        <f>IF(AL$3=0,0,INDEX(Sheet1!RawDataCols,$C63,AL$5)*$R63)</f>
        <v>1265.48</v>
      </c>
      <c r="AM63" s="3">
        <f>IF(AM$3=0,0,INDEX(Sheet1!RawDataCols,$C63,AM$5)*$R63)</f>
        <v>2939.35</v>
      </c>
      <c r="AN63" s="3">
        <f>IF(AN$3=0,0,INDEX(Sheet1!RawDataCols,$C63,AN$5)*$R63)</f>
        <v>2939.35</v>
      </c>
      <c r="AO63" s="3">
        <f>IF(AO$3=0,0,INDEX(Sheet1!RawDataCols,$C63,AO$5)*$R63)</f>
        <v>0</v>
      </c>
      <c r="AP63" s="3">
        <f>IF(AP$3=0,0,INDEX(Sheet1!RawDataCols,$C63,AP$5)*$R63)</f>
        <v>1817.18</v>
      </c>
      <c r="AQ63" s="3">
        <f>IF(AQ$3=0,0,INDEX(Sheet1!RawDataCols,$C63,AQ$5)*$R63)</f>
        <v>1255.3599999999999</v>
      </c>
      <c r="AR63" s="3">
        <f>IF(AR$3=0,0,INDEX(Sheet1!RawDataCols,$C63,AR$5)*$R63)</f>
        <v>1265.48</v>
      </c>
      <c r="AS63" s="3">
        <f>IF(AS$3=0,0,INDEX(Sheet1!RawDataCols,$C63,AS$5)*$R63)</f>
        <v>1243.8900000000001</v>
      </c>
      <c r="AT63" s="3">
        <f>IF(AT$3=0,0,INDEX(Sheet1!RawDataCols,$C63,AT$5)*$R63)</f>
        <v>1370.38</v>
      </c>
      <c r="AU63" s="3">
        <f>IF(AU$3=0,0,INDEX(Sheet1!RawDataCols,$C63,AU$5)*$R63)</f>
        <v>1265.48</v>
      </c>
      <c r="AV63" s="3">
        <f>IF(AV$3=0,0,INDEX(Sheet1!RawDataCols,$C63,AV$5)*$R63)</f>
        <v>859.94</v>
      </c>
      <c r="AW63" s="3">
        <f>IF(AW$3=0,0,INDEX(Sheet1!RawDataCols,$C63,AW$5)*$R63)</f>
        <v>1370.38</v>
      </c>
      <c r="AX63" s="3">
        <f>IF(AX$3=0,0,INDEX(Sheet1!RawDataCols,$C63,AX$5)*$R63)</f>
        <v>1303.45</v>
      </c>
      <c r="AY63" s="3">
        <f>IF(AY$3=0,0,INDEX(Sheet1!RawDataCols,$C63,AY$5)*$R63)</f>
        <v>0</v>
      </c>
      <c r="AZ63" s="3">
        <f>IF(AZ$3=0,0,INDEX(Sheet1!RawDataCols,$C63,AZ$5)*$R63)</f>
        <v>1370.38</v>
      </c>
      <c r="BA63" s="3">
        <f>IF(BA$3=0,0,INDEX(Sheet1!RawDataCols,$C63,BA$5)*$R63)</f>
        <v>1303.45</v>
      </c>
      <c r="BB63" s="3">
        <f>IF(BB$3=0,0,INDEX(Sheet1!RawDataCols,$C63,BB$5)*$R63)</f>
        <v>5519.34</v>
      </c>
      <c r="BC63" s="3">
        <f>IF(BC$3=0,0,INDEX(Sheet1!RawDataCols,$C63,BC$5)*$R63)</f>
        <v>1370.38</v>
      </c>
      <c r="BD63" s="3">
        <f>IF(BD$3=0,0,INDEX(Sheet1!RawDataCols,$C63,BD$5)*$R63)</f>
        <v>1303.45</v>
      </c>
      <c r="BE63" s="3">
        <f>IF(BE$3=0,0,INDEX(Sheet1!RawDataCols,$C63,BE$5)*$R63)</f>
        <v>5519.34</v>
      </c>
      <c r="BF63" s="3">
        <f>IF(BF$3=0,0,INDEX(Sheet1!RawDataCols,$C63,BF$5)*$R63)</f>
        <v>1370.38</v>
      </c>
      <c r="BG63" s="179">
        <f>IF(BG$3=0,0,INDEX(Sheet1!RawDataCols,$C63,BG$5)*$R63)</f>
        <v>1303.45</v>
      </c>
      <c r="BH63" s="33">
        <f t="shared" si="7"/>
        <v>23811.05</v>
      </c>
      <c r="BI63" s="33">
        <f t="shared" si="8"/>
        <v>19681.950000000004</v>
      </c>
      <c r="BJ63" s="33">
        <f t="shared" si="9"/>
        <v>14320.53</v>
      </c>
      <c r="BK63" s="3">
        <f>IF(BK$3=0,0,INDEX(Sheet1!RawDataCols,$C63,BK$5)*$R63)</f>
        <v>1230.121875</v>
      </c>
      <c r="BL63" s="3">
        <f>IF(BL$3=0,0,INDEX(Sheet1!RawDataCols,$C63,BL$5)*$R63)</f>
        <v>1082.5318749999999</v>
      </c>
      <c r="BM63" s="3">
        <f>IF(BM$3=0,0,INDEX(Sheet1!RawDataCols,$C63,BM$5)*$R63)</f>
        <v>1143.661875</v>
      </c>
      <c r="BN63" s="3">
        <f>IF(BN$3=0,0,INDEX(Sheet1!RawDataCols,$C63,BN$5)*$R63)</f>
        <v>1088.0387499999999</v>
      </c>
      <c r="BO63" s="3">
        <f>IF(BO$3=0,0,INDEX(Sheet1!RawDataCols,$C63,BO$5)*$R63)</f>
        <v>1048.7037499999999</v>
      </c>
      <c r="BP63" s="3">
        <f>IF(BP$3=0,0,INDEX(Sheet1!RawDataCols,$C63,BP$5)*$R63)</f>
        <v>9441.2900000000009</v>
      </c>
      <c r="BQ63" s="3">
        <f t="shared" si="10"/>
        <v>4401.8900000000003</v>
      </c>
      <c r="BR63" s="3">
        <f t="shared" si="11"/>
        <v>7029.4599999999991</v>
      </c>
      <c r="BS63" s="3">
        <f t="shared" si="12"/>
        <v>6000.42</v>
      </c>
      <c r="BT63" s="3">
        <f t="shared" si="13"/>
        <v>12379.7</v>
      </c>
      <c r="BU63" s="3" t="str">
        <f>INDEX(Sheet1!$BS$2:$BS$1000,MATCH($A63,Sheet1!$A$2:$A$1000,0))</f>
        <v>02</v>
      </c>
      <c r="BV63" s="3">
        <f>INDEX(Sheet1!$BT$2:$BT$1000,MATCH($A63,Sheet1!$A$2:$A$1000,0))</f>
        <v>12379.7</v>
      </c>
    </row>
    <row r="64" spans="1:74" x14ac:dyDescent="0.2">
      <c r="A64" s="11" t="s">
        <v>532</v>
      </c>
      <c r="B64" s="3">
        <f>MATCH($A64,Sheet1!ACCOUNTNO,0)</f>
        <v>63</v>
      </c>
      <c r="C64" s="3">
        <f t="shared" si="4"/>
        <v>63</v>
      </c>
      <c r="D64" s="3" t="str">
        <f>IF(D$3=0,0,INDEX(Sheet1!RawDataCols,$C64,D$5))</f>
        <v>12120A06</v>
      </c>
      <c r="E64" s="3" t="str">
        <f>IF(E$3=0,0,INDEX(Sheet1!RawDataCols,$C64,E$5))</f>
        <v xml:space="preserve">12120          </v>
      </c>
      <c r="F64" s="3" t="str">
        <f>IF(F$3=0,0,INDEX(Sheet1!RawDataCols,$C64,F$5))</f>
        <v xml:space="preserve">A06            </v>
      </c>
      <c r="G64" s="3" t="str">
        <f>IF(G$3=0,0,INDEX(Sheet1!RawDataCols,$C64,G$5))</f>
        <v xml:space="preserve">               </v>
      </c>
      <c r="H64" s="3" t="str">
        <f>IF(H$3=0,0,INDEX(Sheet1!RawDataCols,$C64,H$5))</f>
        <v xml:space="preserve">               </v>
      </c>
      <c r="I64" s="3" t="str">
        <f>IF(I$3=0,0,INDEX(Sheet1!RawDataCols,$C64,I$5))</f>
        <v xml:space="preserve">               </v>
      </c>
      <c r="J64" s="3" t="str">
        <f>IF(J$3=0,0,INDEX(Sheet1!RawDataCols,$C64,J$5))</f>
        <v xml:space="preserve">               </v>
      </c>
      <c r="K64" s="3" t="str">
        <f>IF(K$3=0,0,INDEX(Sheet1!RawDataCols,$C64,K$5))</f>
        <v xml:space="preserve">               </v>
      </c>
      <c r="L64" s="3" t="str">
        <f>IF(L$3=0,0,INDEX(Sheet1!RawDataCols,$C64,L$5))</f>
        <v xml:space="preserve">               </v>
      </c>
      <c r="M64" s="3" t="str">
        <f>IF(M$3=0,0,INDEX(Sheet1!RawDataCols,$C64,M$5))</f>
        <v xml:space="preserve">F007  </v>
      </c>
      <c r="N64" s="3" t="str">
        <f>IF(N$3=0,0,INDEX(Sheet1!RawDataCols,$C64,N$5))</f>
        <v>Cleaning - Common-31 Franklin St</v>
      </c>
      <c r="O64" s="3">
        <f>INDEX(Sheet1!RawDataCols,$C64,O$5)</f>
        <v>9</v>
      </c>
      <c r="P64" s="3" t="str">
        <f>INDEX(Sheet1!RawDataCols,$C64,P$5)</f>
        <v>Cost of Sales</v>
      </c>
      <c r="Q64" s="3" t="str">
        <f>IF(Q$3=0,0,INDEX(Sheet1!RawDataCols,$C64,Q$5))</f>
        <v>I</v>
      </c>
      <c r="R64" s="3">
        <f t="shared" si="5"/>
        <v>1</v>
      </c>
      <c r="S64" s="3">
        <f t="shared" si="6"/>
        <v>-1</v>
      </c>
      <c r="T64" s="3">
        <f>IF(T$3=0,0,INDEX(Sheet1!RawDataCols,$C64,T$5)*$R64)</f>
        <v>0</v>
      </c>
      <c r="U64" s="3">
        <f>IF(U$3=0,0,INDEX(Sheet1!RawDataCols,$C64,U$5)*$R64)</f>
        <v>1029.46</v>
      </c>
      <c r="V64" s="3">
        <f>IF(V$3=0,0,INDEX(Sheet1!RawDataCols,$C64,V$5)*$R64)</f>
        <v>802.91</v>
      </c>
      <c r="W64" s="3">
        <f>IF(W$3=0,0,INDEX(Sheet1!RawDataCols,$C64,W$5)*$R64)</f>
        <v>1063.17</v>
      </c>
      <c r="X64" s="3">
        <f>IF(X$3=0,0,INDEX(Sheet1!RawDataCols,$C64,X$5)*$R64)</f>
        <v>1029.47</v>
      </c>
      <c r="Y64" s="3">
        <f>IF(Y$3=0,0,INDEX(Sheet1!RawDataCols,$C64,Y$5)*$R64)</f>
        <v>802.91</v>
      </c>
      <c r="Z64" s="3">
        <f>IF(Z$3=0,0,INDEX(Sheet1!RawDataCols,$C64,Z$5)*$R64)</f>
        <v>0</v>
      </c>
      <c r="AA64" s="3">
        <f>IF(AA$3=0,0,INDEX(Sheet1!RawDataCols,$C64,AA$5)*$R64)</f>
        <v>1029.47</v>
      </c>
      <c r="AB64" s="3">
        <f>IF(AB$3=0,0,INDEX(Sheet1!RawDataCols,$C64,AB$5)*$R64)</f>
        <v>802.91</v>
      </c>
      <c r="AC64" s="3">
        <f>IF(AC$3=0,0,INDEX(Sheet1!RawDataCols,$C64,AC$5)*$R64)</f>
        <v>966.51</v>
      </c>
      <c r="AD64" s="3">
        <f>IF(AD$3=0,0,INDEX(Sheet1!RawDataCols,$C64,AD$5)*$R64)</f>
        <v>1320</v>
      </c>
      <c r="AE64" s="3">
        <f>IF(AE$3=0,0,INDEX(Sheet1!RawDataCols,$C64,AE$5)*$R64)</f>
        <v>802.91</v>
      </c>
      <c r="AF64" s="3">
        <f>IF(AF$3=0,0,INDEX(Sheet1!RawDataCols,$C64,AF$5)*$R64)</f>
        <v>-904.12</v>
      </c>
      <c r="AG64" s="3">
        <f>IF(AG$3=0,0,INDEX(Sheet1!RawDataCols,$C64,AG$5)*$R64)</f>
        <v>595.45000000000005</v>
      </c>
      <c r="AH64" s="3">
        <f>IF(AH$3=0,0,INDEX(Sheet1!RawDataCols,$C64,AH$5)*$R64)</f>
        <v>802.91</v>
      </c>
      <c r="AI64" s="3">
        <f>IF(AI$3=0,0,INDEX(Sheet1!RawDataCols,$C64,AI$5)*$R64)</f>
        <v>999.49</v>
      </c>
      <c r="AJ64" s="3">
        <f>IF(AJ$3=0,0,INDEX(Sheet1!RawDataCols,$C64,AJ$5)*$R64)</f>
        <v>228.27</v>
      </c>
      <c r="AK64" s="3">
        <f>IF(AK$3=0,0,INDEX(Sheet1!RawDataCols,$C64,AK$5)*$R64)</f>
        <v>802.91</v>
      </c>
      <c r="AL64" s="3">
        <f>IF(AL$3=0,0,INDEX(Sheet1!RawDataCols,$C64,AL$5)*$R64)</f>
        <v>999.49</v>
      </c>
      <c r="AM64" s="3">
        <f>IF(AM$3=0,0,INDEX(Sheet1!RawDataCols,$C64,AM$5)*$R64)</f>
        <v>2298.54</v>
      </c>
      <c r="AN64" s="3">
        <f>IF(AN$3=0,0,INDEX(Sheet1!RawDataCols,$C64,AN$5)*$R64)</f>
        <v>2298.54</v>
      </c>
      <c r="AO64" s="3">
        <f>IF(AO$3=0,0,INDEX(Sheet1!RawDataCols,$C64,AO$5)*$R64)</f>
        <v>999.49</v>
      </c>
      <c r="AP64" s="3">
        <f>IF(AP$3=0,0,INDEX(Sheet1!RawDataCols,$C64,AP$5)*$R64)</f>
        <v>1046.74</v>
      </c>
      <c r="AQ64" s="3">
        <f>IF(AQ$3=0,0,INDEX(Sheet1!RawDataCols,$C64,AQ$5)*$R64)</f>
        <v>618.79</v>
      </c>
      <c r="AR64" s="3">
        <f>IF(AR$3=0,0,INDEX(Sheet1!RawDataCols,$C64,AR$5)*$R64)</f>
        <v>999.49</v>
      </c>
      <c r="AS64" s="3">
        <f>IF(AS$3=0,0,INDEX(Sheet1!RawDataCols,$C64,AS$5)*$R64)</f>
        <v>453.73</v>
      </c>
      <c r="AT64" s="3">
        <f>IF(AT$3=0,0,INDEX(Sheet1!RawDataCols,$C64,AT$5)*$R64)</f>
        <v>618.79</v>
      </c>
      <c r="AU64" s="3">
        <f>IF(AU$3=0,0,INDEX(Sheet1!RawDataCols,$C64,AU$5)*$R64)</f>
        <v>999.49</v>
      </c>
      <c r="AV64" s="3">
        <f>IF(AV$3=0,0,INDEX(Sheet1!RawDataCols,$C64,AV$5)*$R64)</f>
        <v>0</v>
      </c>
      <c r="AW64" s="3">
        <f>IF(AW$3=0,0,INDEX(Sheet1!RawDataCols,$C64,AW$5)*$R64)</f>
        <v>618.79</v>
      </c>
      <c r="AX64" s="3">
        <f>IF(AX$3=0,0,INDEX(Sheet1!RawDataCols,$C64,AX$5)*$R64)</f>
        <v>1029.46</v>
      </c>
      <c r="AY64" s="3">
        <f>IF(AY$3=0,0,INDEX(Sheet1!RawDataCols,$C64,AY$5)*$R64)</f>
        <v>859.94</v>
      </c>
      <c r="AZ64" s="3">
        <f>IF(AZ$3=0,0,INDEX(Sheet1!RawDataCols,$C64,AZ$5)*$R64)</f>
        <v>802.91</v>
      </c>
      <c r="BA64" s="3">
        <f>IF(BA$3=0,0,INDEX(Sheet1!RawDataCols,$C64,BA$5)*$R64)</f>
        <v>1029.46</v>
      </c>
      <c r="BB64" s="3">
        <f>IF(BB$3=0,0,INDEX(Sheet1!RawDataCols,$C64,BB$5)*$R64)</f>
        <v>1841.81</v>
      </c>
      <c r="BC64" s="3">
        <f>IF(BC$3=0,0,INDEX(Sheet1!RawDataCols,$C64,BC$5)*$R64)</f>
        <v>802.91</v>
      </c>
      <c r="BD64" s="3">
        <f>IF(BD$3=0,0,INDEX(Sheet1!RawDataCols,$C64,BD$5)*$R64)</f>
        <v>1029.46</v>
      </c>
      <c r="BE64" s="3">
        <f>IF(BE$3=0,0,INDEX(Sheet1!RawDataCols,$C64,BE$5)*$R64)</f>
        <v>1841.81</v>
      </c>
      <c r="BF64" s="3">
        <f>IF(BF$3=0,0,INDEX(Sheet1!RawDataCols,$C64,BF$5)*$R64)</f>
        <v>802.91</v>
      </c>
      <c r="BG64" s="179">
        <f>IF(BG$3=0,0,INDEX(Sheet1!RawDataCols,$C64,BG$5)*$R64)</f>
        <v>1029.46</v>
      </c>
      <c r="BH64" s="33">
        <f t="shared" si="7"/>
        <v>11732.880000000001</v>
      </c>
      <c r="BI64" s="33">
        <f t="shared" si="8"/>
        <v>10578.189999999999</v>
      </c>
      <c r="BJ64" s="33">
        <f t="shared" si="9"/>
        <v>9211.39</v>
      </c>
      <c r="BK64" s="3">
        <f>IF(BK$3=0,0,INDEX(Sheet1!RawDataCols,$C64,BK$5)*$R64)</f>
        <v>661.13687500000003</v>
      </c>
      <c r="BL64" s="3">
        <f>IF(BL$3=0,0,INDEX(Sheet1!RawDataCols,$C64,BL$5)*$R64)</f>
        <v>591.72500000000002</v>
      </c>
      <c r="BM64" s="3">
        <f>IF(BM$3=0,0,INDEX(Sheet1!RawDataCols,$C64,BM$5)*$R64)</f>
        <v>775.23187499999995</v>
      </c>
      <c r="BN64" s="3">
        <f>IF(BN$3=0,0,INDEX(Sheet1!RawDataCols,$C64,BN$5)*$R64)</f>
        <v>658.23312499999997</v>
      </c>
      <c r="BO64" s="3">
        <f>IF(BO$3=0,0,INDEX(Sheet1!RawDataCols,$C64,BO$5)*$R64)</f>
        <v>1227.9974999999999</v>
      </c>
      <c r="BP64" s="3">
        <f>IF(BP$3=0,0,INDEX(Sheet1!RawDataCols,$C64,BP$5)*$R64)</f>
        <v>6343.06</v>
      </c>
      <c r="BQ64" s="3">
        <f t="shared" si="10"/>
        <v>3088.4000000000005</v>
      </c>
      <c r="BR64" s="3">
        <f t="shared" si="11"/>
        <v>2143.7200000000003</v>
      </c>
      <c r="BS64" s="3">
        <f t="shared" si="12"/>
        <v>3799.0099999999998</v>
      </c>
      <c r="BT64" s="3">
        <f t="shared" si="13"/>
        <v>6500.76</v>
      </c>
      <c r="BU64" s="3" t="str">
        <f>INDEX(Sheet1!$BS$2:$BS$1000,MATCH($A64,Sheet1!$A$2:$A$1000,0))</f>
        <v>02</v>
      </c>
      <c r="BV64" s="3">
        <f>INDEX(Sheet1!$BT$2:$BT$1000,MATCH($A64,Sheet1!$A$2:$A$1000,0))</f>
        <v>6500.76</v>
      </c>
    </row>
    <row r="65" spans="1:74" x14ac:dyDescent="0.2">
      <c r="A65" s="11" t="s">
        <v>533</v>
      </c>
      <c r="B65" s="3">
        <f>MATCH($A65,Sheet1!ACCOUNTNO,0)</f>
        <v>64</v>
      </c>
      <c r="C65" s="3">
        <f t="shared" si="4"/>
        <v>64</v>
      </c>
      <c r="D65" s="3" t="str">
        <f>IF(D$3=0,0,INDEX(Sheet1!RawDataCols,$C65,D$5))</f>
        <v>12120A07</v>
      </c>
      <c r="E65" s="3" t="str">
        <f>IF(E$3=0,0,INDEX(Sheet1!RawDataCols,$C65,E$5))</f>
        <v xml:space="preserve">12120          </v>
      </c>
      <c r="F65" s="3" t="str">
        <f>IF(F$3=0,0,INDEX(Sheet1!RawDataCols,$C65,F$5))</f>
        <v xml:space="preserve">A07            </v>
      </c>
      <c r="G65" s="3" t="str">
        <f>IF(G$3=0,0,INDEX(Sheet1!RawDataCols,$C65,G$5))</f>
        <v xml:space="preserve">               </v>
      </c>
      <c r="H65" s="3" t="str">
        <f>IF(H$3=0,0,INDEX(Sheet1!RawDataCols,$C65,H$5))</f>
        <v xml:space="preserve">               </v>
      </c>
      <c r="I65" s="3" t="str">
        <f>IF(I$3=0,0,INDEX(Sheet1!RawDataCols,$C65,I$5))</f>
        <v xml:space="preserve">               </v>
      </c>
      <c r="J65" s="3" t="str">
        <f>IF(J$3=0,0,INDEX(Sheet1!RawDataCols,$C65,J$5))</f>
        <v xml:space="preserve">               </v>
      </c>
      <c r="K65" s="3" t="str">
        <f>IF(K$3=0,0,INDEX(Sheet1!RawDataCols,$C65,K$5))</f>
        <v xml:space="preserve">               </v>
      </c>
      <c r="L65" s="3" t="str">
        <f>IF(L$3=0,0,INDEX(Sheet1!RawDataCols,$C65,L$5))</f>
        <v xml:space="preserve">               </v>
      </c>
      <c r="M65" s="3" t="str">
        <f>IF(M$3=0,0,INDEX(Sheet1!RawDataCols,$C65,M$5))</f>
        <v xml:space="preserve">F007  </v>
      </c>
      <c r="N65" s="3" t="str">
        <f>IF(N$3=0,0,INDEX(Sheet1!RawDataCols,$C65,N$5))</f>
        <v>Cleaning - Common-25 Franklin St</v>
      </c>
      <c r="O65" s="3">
        <f>INDEX(Sheet1!RawDataCols,$C65,O$5)</f>
        <v>9</v>
      </c>
      <c r="P65" s="3" t="str">
        <f>INDEX(Sheet1!RawDataCols,$C65,P$5)</f>
        <v>Cost of Sales</v>
      </c>
      <c r="Q65" s="3" t="str">
        <f>IF(Q$3=0,0,INDEX(Sheet1!RawDataCols,$C65,Q$5))</f>
        <v>I</v>
      </c>
      <c r="R65" s="3">
        <f t="shared" si="5"/>
        <v>1</v>
      </c>
      <c r="S65" s="3">
        <f t="shared" si="6"/>
        <v>-1</v>
      </c>
      <c r="T65" s="3">
        <f>IF(T$3=0,0,INDEX(Sheet1!RawDataCols,$C65,T$5)*$R65)</f>
        <v>0</v>
      </c>
      <c r="U65" s="3">
        <f>IF(U$3=0,0,INDEX(Sheet1!RawDataCols,$C65,U$5)*$R65)</f>
        <v>6124.73</v>
      </c>
      <c r="V65" s="3">
        <f>IF(V$3=0,0,INDEX(Sheet1!RawDataCols,$C65,V$5)*$R65)</f>
        <v>6281.46</v>
      </c>
      <c r="W65" s="3">
        <f>IF(W$3=0,0,INDEX(Sheet1!RawDataCols,$C65,W$5)*$R65)</f>
        <v>0</v>
      </c>
      <c r="X65" s="3">
        <f>IF(X$3=0,0,INDEX(Sheet1!RawDataCols,$C65,X$5)*$R65)</f>
        <v>6370.18</v>
      </c>
      <c r="Y65" s="3">
        <f>IF(Y$3=0,0,INDEX(Sheet1!RawDataCols,$C65,Y$5)*$R65)</f>
        <v>4329.7</v>
      </c>
      <c r="Z65" s="3">
        <f>IF(Z$3=0,0,INDEX(Sheet1!RawDataCols,$C65,Z$5)*$R65)</f>
        <v>0</v>
      </c>
      <c r="AA65" s="3">
        <f>IF(AA$3=0,0,INDEX(Sheet1!RawDataCols,$C65,AA$5)*$R65)</f>
        <v>6863.89</v>
      </c>
      <c r="AB65" s="3">
        <f>IF(AB$3=0,0,INDEX(Sheet1!RawDataCols,$C65,AB$5)*$R65)</f>
        <v>4329.7</v>
      </c>
      <c r="AC65" s="3">
        <f>IF(AC$3=0,0,INDEX(Sheet1!RawDataCols,$C65,AC$5)*$R65)</f>
        <v>10777.24</v>
      </c>
      <c r="AD65" s="3">
        <f>IF(AD$3=0,0,INDEX(Sheet1!RawDataCols,$C65,AD$5)*$R65)</f>
        <v>7040</v>
      </c>
      <c r="AE65" s="3">
        <f>IF(AE$3=0,0,INDEX(Sheet1!RawDataCols,$C65,AE$5)*$R65)</f>
        <v>4329.7</v>
      </c>
      <c r="AF65" s="3">
        <f>IF(AF$3=0,0,INDEX(Sheet1!RawDataCols,$C65,AF$5)*$R65)</f>
        <v>18503.16</v>
      </c>
      <c r="AG65" s="3">
        <f>IF(AG$3=0,0,INDEX(Sheet1!RawDataCols,$C65,AG$5)*$R65)</f>
        <v>10175.709999999999</v>
      </c>
      <c r="AH65" s="3">
        <f>IF(AH$3=0,0,INDEX(Sheet1!RawDataCols,$C65,AH$5)*$R65)</f>
        <v>4329.7</v>
      </c>
      <c r="AI65" s="3">
        <f>IF(AI$3=0,0,INDEX(Sheet1!RawDataCols,$C65,AI$5)*$R65)</f>
        <v>6184.68</v>
      </c>
      <c r="AJ65" s="3">
        <f>IF(AJ$3=0,0,INDEX(Sheet1!RawDataCols,$C65,AJ$5)*$R65)</f>
        <v>4175.71</v>
      </c>
      <c r="AK65" s="3">
        <f>IF(AK$3=0,0,INDEX(Sheet1!RawDataCols,$C65,AK$5)*$R65)</f>
        <v>4329.7</v>
      </c>
      <c r="AL65" s="3">
        <f>IF(AL$3=0,0,INDEX(Sheet1!RawDataCols,$C65,AL$5)*$R65)</f>
        <v>6976.98</v>
      </c>
      <c r="AM65" s="3">
        <f>IF(AM$3=0,0,INDEX(Sheet1!RawDataCols,$C65,AM$5)*$R65)</f>
        <v>14712.6</v>
      </c>
      <c r="AN65" s="3">
        <f>IF(AN$3=0,0,INDEX(Sheet1!RawDataCols,$C65,AN$5)*$R65)</f>
        <v>14712.6</v>
      </c>
      <c r="AO65" s="3">
        <f>IF(AO$3=0,0,INDEX(Sheet1!RawDataCols,$C65,AO$5)*$R65)</f>
        <v>6184.63</v>
      </c>
      <c r="AP65" s="3">
        <f>IF(AP$3=0,0,INDEX(Sheet1!RawDataCols,$C65,AP$5)*$R65)</f>
        <v>7037.17</v>
      </c>
      <c r="AQ65" s="3">
        <f>IF(AQ$3=0,0,INDEX(Sheet1!RawDataCols,$C65,AQ$5)*$R65)</f>
        <v>5594.46</v>
      </c>
      <c r="AR65" s="3">
        <f>IF(AR$3=0,0,INDEX(Sheet1!RawDataCols,$C65,AR$5)*$R65)</f>
        <v>6184.63</v>
      </c>
      <c r="AS65" s="3">
        <f>IF(AS$3=0,0,INDEX(Sheet1!RawDataCols,$C65,AS$5)*$R65)</f>
        <v>5487.79</v>
      </c>
      <c r="AT65" s="3">
        <f>IF(AT$3=0,0,INDEX(Sheet1!RawDataCols,$C65,AT$5)*$R65)</f>
        <v>5952.85</v>
      </c>
      <c r="AU65" s="3">
        <f>IF(AU$3=0,0,INDEX(Sheet1!RawDataCols,$C65,AU$5)*$R65)</f>
        <v>6184.63</v>
      </c>
      <c r="AV65" s="3">
        <f>IF(AV$3=0,0,INDEX(Sheet1!RawDataCols,$C65,AV$5)*$R65)</f>
        <v>0</v>
      </c>
      <c r="AW65" s="3">
        <f>IF(AW$3=0,0,INDEX(Sheet1!RawDataCols,$C65,AW$5)*$R65)</f>
        <v>6281.46</v>
      </c>
      <c r="AX65" s="3">
        <f>IF(AX$3=0,0,INDEX(Sheet1!RawDataCols,$C65,AX$5)*$R65)</f>
        <v>6370.18</v>
      </c>
      <c r="AY65" s="3">
        <f>IF(AY$3=0,0,INDEX(Sheet1!RawDataCols,$C65,AY$5)*$R65)</f>
        <v>0</v>
      </c>
      <c r="AZ65" s="3">
        <f>IF(AZ$3=0,0,INDEX(Sheet1!RawDataCols,$C65,AZ$5)*$R65)</f>
        <v>6281.46</v>
      </c>
      <c r="BA65" s="3">
        <f>IF(BA$3=0,0,INDEX(Sheet1!RawDataCols,$C65,BA$5)*$R65)</f>
        <v>6370.18</v>
      </c>
      <c r="BB65" s="3">
        <f>IF(BB$3=0,0,INDEX(Sheet1!RawDataCols,$C65,BB$5)*$R65)</f>
        <v>23910.75</v>
      </c>
      <c r="BC65" s="3">
        <f>IF(BC$3=0,0,INDEX(Sheet1!RawDataCols,$C65,BC$5)*$R65)</f>
        <v>6281.46</v>
      </c>
      <c r="BD65" s="3">
        <f>IF(BD$3=0,0,INDEX(Sheet1!RawDataCols,$C65,BD$5)*$R65)</f>
        <v>6370.18</v>
      </c>
      <c r="BE65" s="3">
        <f>IF(BE$3=0,0,INDEX(Sheet1!RawDataCols,$C65,BE$5)*$R65)</f>
        <v>23910.75</v>
      </c>
      <c r="BF65" s="3">
        <f>IF(BF$3=0,0,INDEX(Sheet1!RawDataCols,$C65,BF$5)*$R65)</f>
        <v>6281.46</v>
      </c>
      <c r="BG65" s="179">
        <f>IF(BG$3=0,0,INDEX(Sheet1!RawDataCols,$C65,BG$5)*$R65)</f>
        <v>6370.18</v>
      </c>
      <c r="BH65" s="33">
        <f t="shared" si="7"/>
        <v>91898.529999999984</v>
      </c>
      <c r="BI65" s="33">
        <f t="shared" si="8"/>
        <v>73034.250000000015</v>
      </c>
      <c r="BJ65" s="33">
        <f t="shared" si="9"/>
        <v>80106.489999999991</v>
      </c>
      <c r="BK65" s="3">
        <f>IF(BK$3=0,0,INDEX(Sheet1!RawDataCols,$C65,BK$5)*$R65)</f>
        <v>4564.640625</v>
      </c>
      <c r="BL65" s="3">
        <f>IF(BL$3=0,0,INDEX(Sheet1!RawDataCols,$C65,BL$5)*$R65)</f>
        <v>4866.4318750000002</v>
      </c>
      <c r="BM65" s="3">
        <f>IF(BM$3=0,0,INDEX(Sheet1!RawDataCols,$C65,BM$5)*$R65)</f>
        <v>4236.2687500000002</v>
      </c>
      <c r="BN65" s="3">
        <f>IF(BN$3=0,0,INDEX(Sheet1!RawDataCols,$C65,BN$5)*$R65)</f>
        <v>3824.64</v>
      </c>
      <c r="BO65" s="3">
        <f>IF(BO$3=0,0,INDEX(Sheet1!RawDataCols,$C65,BO$5)*$R65)</f>
        <v>3868.2893749999998</v>
      </c>
      <c r="BP65" s="3">
        <f>IF(BP$3=0,0,INDEX(Sheet1!RawDataCols,$C65,BP$5)*$R65)</f>
        <v>35420.85</v>
      </c>
      <c r="BQ65" s="3">
        <f t="shared" si="10"/>
        <v>19358.8</v>
      </c>
      <c r="BR65" s="3">
        <f t="shared" si="11"/>
        <v>21391.42</v>
      </c>
      <c r="BS65" s="3">
        <f t="shared" si="12"/>
        <v>27237.56</v>
      </c>
      <c r="BT65" s="3">
        <f t="shared" si="13"/>
        <v>51148.31</v>
      </c>
      <c r="BU65" s="3" t="str">
        <f>INDEX(Sheet1!$BS$2:$BS$1000,MATCH($A65,Sheet1!$A$2:$A$1000,0))</f>
        <v>02</v>
      </c>
      <c r="BV65" s="3">
        <f>INDEX(Sheet1!$BT$2:$BT$1000,MATCH($A65,Sheet1!$A$2:$A$1000,0))</f>
        <v>51148.31</v>
      </c>
    </row>
    <row r="66" spans="1:74" x14ac:dyDescent="0.2">
      <c r="A66" s="246" t="s">
        <v>534</v>
      </c>
      <c r="B66" s="3" t="e">
        <f>MATCH($A66,Sheet1!ACCOUNTNO,0)</f>
        <v>#N/A</v>
      </c>
      <c r="C66" s="3">
        <f t="shared" si="4"/>
        <v>65000</v>
      </c>
      <c r="D66" s="3">
        <f>IF(D$3=0,0,INDEX(Sheet1!RawDataCols,$C66,D$5))</f>
        <v>0</v>
      </c>
      <c r="E66" s="3">
        <f>IF(E$3=0,0,INDEX(Sheet1!RawDataCols,$C66,E$5))</f>
        <v>0</v>
      </c>
      <c r="F66" s="3">
        <f>IF(F$3=0,0,INDEX(Sheet1!RawDataCols,$C66,F$5))</f>
        <v>0</v>
      </c>
      <c r="G66" s="3">
        <f>IF(G$3=0,0,INDEX(Sheet1!RawDataCols,$C66,G$5))</f>
        <v>0</v>
      </c>
      <c r="H66" s="3">
        <f>IF(H$3=0,0,INDEX(Sheet1!RawDataCols,$C66,H$5))</f>
        <v>0</v>
      </c>
      <c r="I66" s="3">
        <f>IF(I$3=0,0,INDEX(Sheet1!RawDataCols,$C66,I$5))</f>
        <v>0</v>
      </c>
      <c r="J66" s="3">
        <f>IF(J$3=0,0,INDEX(Sheet1!RawDataCols,$C66,J$5))</f>
        <v>0</v>
      </c>
      <c r="K66" s="3">
        <f>IF(K$3=0,0,INDEX(Sheet1!RawDataCols,$C66,K$5))</f>
        <v>0</v>
      </c>
      <c r="L66" s="3">
        <f>IF(L$3=0,0,INDEX(Sheet1!RawDataCols,$C66,L$5))</f>
        <v>0</v>
      </c>
      <c r="M66" s="3">
        <f>IF(M$3=0,0,INDEX(Sheet1!RawDataCols,$C66,M$5))</f>
        <v>0</v>
      </c>
      <c r="N66" s="3">
        <f>IF(N$3=0,0,INDEX(Sheet1!RawDataCols,$C66,N$5))</f>
        <v>0</v>
      </c>
      <c r="O66" s="3">
        <f>INDEX(Sheet1!RawDataCols,$C66,O$5)</f>
        <v>0</v>
      </c>
      <c r="P66" s="3">
        <f>INDEX(Sheet1!RawDataCols,$C66,P$5)</f>
        <v>0</v>
      </c>
      <c r="Q66" s="3">
        <f>IF(Q$3=0,0,INDEX(Sheet1!RawDataCols,$C66,Q$5))</f>
        <v>0</v>
      </c>
      <c r="R66" s="3">
        <f t="shared" si="5"/>
        <v>1</v>
      </c>
      <c r="S66" s="3">
        <f t="shared" si="6"/>
        <v>-1</v>
      </c>
      <c r="T66" s="3">
        <f>IF(T$3=0,0,INDEX(Sheet1!RawDataCols,$C66,T$5)*$R66)</f>
        <v>0</v>
      </c>
      <c r="U66" s="3">
        <f>IF(U$3=0,0,INDEX(Sheet1!RawDataCols,$C66,U$5)*$R66)</f>
        <v>0</v>
      </c>
      <c r="V66" s="3">
        <f>IF(V$3=0,0,INDEX(Sheet1!RawDataCols,$C66,V$5)*$R66)</f>
        <v>0</v>
      </c>
      <c r="W66" s="3">
        <f>IF(W$3=0,0,INDEX(Sheet1!RawDataCols,$C66,W$5)*$R66)</f>
        <v>0</v>
      </c>
      <c r="X66" s="3">
        <f>IF(X$3=0,0,INDEX(Sheet1!RawDataCols,$C66,X$5)*$R66)</f>
        <v>0</v>
      </c>
      <c r="Y66" s="3">
        <f>IF(Y$3=0,0,INDEX(Sheet1!RawDataCols,$C66,Y$5)*$R66)</f>
        <v>0</v>
      </c>
      <c r="Z66" s="3">
        <f>IF(Z$3=0,0,INDEX(Sheet1!RawDataCols,$C66,Z$5)*$R66)</f>
        <v>0</v>
      </c>
      <c r="AA66" s="3">
        <f>IF(AA$3=0,0,INDEX(Sheet1!RawDataCols,$C66,AA$5)*$R66)</f>
        <v>0</v>
      </c>
      <c r="AB66" s="3">
        <f>IF(AB$3=0,0,INDEX(Sheet1!RawDataCols,$C66,AB$5)*$R66)</f>
        <v>0</v>
      </c>
      <c r="AC66" s="3">
        <f>IF(AC$3=0,0,INDEX(Sheet1!RawDataCols,$C66,AC$5)*$R66)</f>
        <v>0</v>
      </c>
      <c r="AD66" s="3">
        <f>IF(AD$3=0,0,INDEX(Sheet1!RawDataCols,$C66,AD$5)*$R66)</f>
        <v>0</v>
      </c>
      <c r="AE66" s="3">
        <f>IF(AE$3=0,0,INDEX(Sheet1!RawDataCols,$C66,AE$5)*$R66)</f>
        <v>0</v>
      </c>
      <c r="AF66" s="3">
        <f>IF(AF$3=0,0,INDEX(Sheet1!RawDataCols,$C66,AF$5)*$R66)</f>
        <v>0</v>
      </c>
      <c r="AG66" s="3">
        <f>IF(AG$3=0,0,INDEX(Sheet1!RawDataCols,$C66,AG$5)*$R66)</f>
        <v>0</v>
      </c>
      <c r="AH66" s="3">
        <f>IF(AH$3=0,0,INDEX(Sheet1!RawDataCols,$C66,AH$5)*$R66)</f>
        <v>0</v>
      </c>
      <c r="AI66" s="3">
        <f>IF(AI$3=0,0,INDEX(Sheet1!RawDataCols,$C66,AI$5)*$R66)</f>
        <v>0</v>
      </c>
      <c r="AJ66" s="3">
        <f>IF(AJ$3=0,0,INDEX(Sheet1!RawDataCols,$C66,AJ$5)*$R66)</f>
        <v>0</v>
      </c>
      <c r="AK66" s="3">
        <f>IF(AK$3=0,0,INDEX(Sheet1!RawDataCols,$C66,AK$5)*$R66)</f>
        <v>0</v>
      </c>
      <c r="AL66" s="3">
        <f>IF(AL$3=0,0,INDEX(Sheet1!RawDataCols,$C66,AL$5)*$R66)</f>
        <v>0</v>
      </c>
      <c r="AM66" s="3">
        <f>IF(AM$3=0,0,INDEX(Sheet1!RawDataCols,$C66,AM$5)*$R66)</f>
        <v>0</v>
      </c>
      <c r="AN66" s="3">
        <f>IF(AN$3=0,0,INDEX(Sheet1!RawDataCols,$C66,AN$5)*$R66)</f>
        <v>0</v>
      </c>
      <c r="AO66" s="3">
        <f>IF(AO$3=0,0,INDEX(Sheet1!RawDataCols,$C66,AO$5)*$R66)</f>
        <v>0</v>
      </c>
      <c r="AP66" s="3">
        <f>IF(AP$3=0,0,INDEX(Sheet1!RawDataCols,$C66,AP$5)*$R66)</f>
        <v>0</v>
      </c>
      <c r="AQ66" s="3">
        <f>IF(AQ$3=0,0,INDEX(Sheet1!RawDataCols,$C66,AQ$5)*$R66)</f>
        <v>0</v>
      </c>
      <c r="AR66" s="3">
        <f>IF(AR$3=0,0,INDEX(Sheet1!RawDataCols,$C66,AR$5)*$R66)</f>
        <v>0</v>
      </c>
      <c r="AS66" s="3">
        <f>IF(AS$3=0,0,INDEX(Sheet1!RawDataCols,$C66,AS$5)*$R66)</f>
        <v>0</v>
      </c>
      <c r="AT66" s="3">
        <f>IF(AT$3=0,0,INDEX(Sheet1!RawDataCols,$C66,AT$5)*$R66)</f>
        <v>0</v>
      </c>
      <c r="AU66" s="3">
        <f>IF(AU$3=0,0,INDEX(Sheet1!RawDataCols,$C66,AU$5)*$R66)</f>
        <v>0</v>
      </c>
      <c r="AV66" s="3">
        <f>IF(AV$3=0,0,INDEX(Sheet1!RawDataCols,$C66,AV$5)*$R66)</f>
        <v>0</v>
      </c>
      <c r="AW66" s="3">
        <f>IF(AW$3=0,0,INDEX(Sheet1!RawDataCols,$C66,AW$5)*$R66)</f>
        <v>0</v>
      </c>
      <c r="AX66" s="3">
        <f>IF(AX$3=0,0,INDEX(Sheet1!RawDataCols,$C66,AX$5)*$R66)</f>
        <v>0</v>
      </c>
      <c r="AY66" s="3">
        <f>IF(AY$3=0,0,INDEX(Sheet1!RawDataCols,$C66,AY$5)*$R66)</f>
        <v>0</v>
      </c>
      <c r="AZ66" s="3">
        <f>IF(AZ$3=0,0,INDEX(Sheet1!RawDataCols,$C66,AZ$5)*$R66)</f>
        <v>0</v>
      </c>
      <c r="BA66" s="3">
        <f>IF(BA$3=0,0,INDEX(Sheet1!RawDataCols,$C66,BA$5)*$R66)</f>
        <v>0</v>
      </c>
      <c r="BB66" s="3">
        <f>IF(BB$3=0,0,INDEX(Sheet1!RawDataCols,$C66,BB$5)*$R66)</f>
        <v>0</v>
      </c>
      <c r="BC66" s="3">
        <f>IF(BC$3=0,0,INDEX(Sheet1!RawDataCols,$C66,BC$5)*$R66)</f>
        <v>0</v>
      </c>
      <c r="BD66" s="3">
        <f>IF(BD$3=0,0,INDEX(Sheet1!RawDataCols,$C66,BD$5)*$R66)</f>
        <v>0</v>
      </c>
      <c r="BE66" s="3">
        <f>IF(BE$3=0,0,INDEX(Sheet1!RawDataCols,$C66,BE$5)*$R66)</f>
        <v>0</v>
      </c>
      <c r="BF66" s="3">
        <f>IF(BF$3=0,0,INDEX(Sheet1!RawDataCols,$C66,BF$5)*$R66)</f>
        <v>0</v>
      </c>
      <c r="BG66" s="179">
        <f>IF(BG$3=0,0,INDEX(Sheet1!RawDataCols,$C66,BG$5)*$R66)</f>
        <v>0</v>
      </c>
      <c r="BH66" s="33">
        <f t="shared" si="7"/>
        <v>0</v>
      </c>
      <c r="BI66" s="33">
        <f t="shared" si="8"/>
        <v>0</v>
      </c>
      <c r="BJ66" s="33">
        <f t="shared" si="9"/>
        <v>0</v>
      </c>
      <c r="BK66" s="3">
        <f>IF(BK$3=0,0,INDEX(Sheet1!RawDataCols,$C66,BK$5)*$R66)</f>
        <v>0</v>
      </c>
      <c r="BL66" s="3">
        <f>IF(BL$3=0,0,INDEX(Sheet1!RawDataCols,$C66,BL$5)*$R66)</f>
        <v>0</v>
      </c>
      <c r="BM66" s="3">
        <f>IF(BM$3=0,0,INDEX(Sheet1!RawDataCols,$C66,BM$5)*$R66)</f>
        <v>0</v>
      </c>
      <c r="BN66" s="3">
        <f>IF(BN$3=0,0,INDEX(Sheet1!RawDataCols,$C66,BN$5)*$R66)</f>
        <v>0</v>
      </c>
      <c r="BO66" s="3">
        <f>IF(BO$3=0,0,INDEX(Sheet1!RawDataCols,$C66,BO$5)*$R66)</f>
        <v>0</v>
      </c>
      <c r="BP66" s="3">
        <f>IF(BP$3=0,0,INDEX(Sheet1!RawDataCols,$C66,BP$5)*$R66)</f>
        <v>0</v>
      </c>
      <c r="BQ66" s="3">
        <f t="shared" si="10"/>
        <v>0</v>
      </c>
      <c r="BR66" s="3">
        <f t="shared" si="11"/>
        <v>0</v>
      </c>
      <c r="BS66" s="3">
        <f t="shared" si="12"/>
        <v>0</v>
      </c>
      <c r="BT66" s="3">
        <f t="shared" si="13"/>
        <v>0</v>
      </c>
      <c r="BU66" s="3" t="e">
        <f>INDEX(Sheet1!$BS$2:$BS$1000,MATCH($A66,Sheet1!$A$2:$A$1000,0))</f>
        <v>#N/A</v>
      </c>
      <c r="BV66" s="3" t="e">
        <f>INDEX(Sheet1!$BT$2:$BT$1000,MATCH($A66,Sheet1!$A$2:$A$1000,0))</f>
        <v>#N/A</v>
      </c>
    </row>
    <row r="67" spans="1:74" x14ac:dyDescent="0.2">
      <c r="A67" s="11" t="s">
        <v>535</v>
      </c>
      <c r="B67" s="3">
        <f>MATCH($A67,Sheet1!ACCOUNTNO,0)</f>
        <v>65</v>
      </c>
      <c r="C67" s="3">
        <f t="shared" si="4"/>
        <v>65</v>
      </c>
      <c r="D67" s="3" t="str">
        <f>IF(D$3=0,0,INDEX(Sheet1!RawDataCols,$C67,D$5))</f>
        <v>12140A02</v>
      </c>
      <c r="E67" s="3" t="str">
        <f>IF(E$3=0,0,INDEX(Sheet1!RawDataCols,$C67,E$5))</f>
        <v xml:space="preserve">12140          </v>
      </c>
      <c r="F67" s="3" t="str">
        <f>IF(F$3=0,0,INDEX(Sheet1!RawDataCols,$C67,F$5))</f>
        <v xml:space="preserve">A02            </v>
      </c>
      <c r="G67" s="3" t="str">
        <f>IF(G$3=0,0,INDEX(Sheet1!RawDataCols,$C67,G$5))</f>
        <v xml:space="preserve">               </v>
      </c>
      <c r="H67" s="3" t="str">
        <f>IF(H$3=0,0,INDEX(Sheet1!RawDataCols,$C67,H$5))</f>
        <v xml:space="preserve">               </v>
      </c>
      <c r="I67" s="3" t="str">
        <f>IF(I$3=0,0,INDEX(Sheet1!RawDataCols,$C67,I$5))</f>
        <v xml:space="preserve">               </v>
      </c>
      <c r="J67" s="3" t="str">
        <f>IF(J$3=0,0,INDEX(Sheet1!RawDataCols,$C67,J$5))</f>
        <v xml:space="preserve">               </v>
      </c>
      <c r="K67" s="3" t="str">
        <f>IF(K$3=0,0,INDEX(Sheet1!RawDataCols,$C67,K$5))</f>
        <v xml:space="preserve">               </v>
      </c>
      <c r="L67" s="3" t="str">
        <f>IF(L$3=0,0,INDEX(Sheet1!RawDataCols,$C67,L$5))</f>
        <v xml:space="preserve">               </v>
      </c>
      <c r="M67" s="3" t="str">
        <f>IF(M$3=0,0,INDEX(Sheet1!RawDataCols,$C67,M$5))</f>
        <v xml:space="preserve">F007  </v>
      </c>
      <c r="N67" s="3" t="str">
        <f>IF(N$3=0,0,INDEX(Sheet1!RawDataCols,$C67,N$5))</f>
        <v>Cleaning - Contract-200 East Tce</v>
      </c>
      <c r="O67" s="3">
        <f>INDEX(Sheet1!RawDataCols,$C67,O$5)</f>
        <v>9</v>
      </c>
      <c r="P67" s="3" t="str">
        <f>INDEX(Sheet1!RawDataCols,$C67,P$5)</f>
        <v>Cost of Sales</v>
      </c>
      <c r="Q67" s="3" t="str">
        <f>IF(Q$3=0,0,INDEX(Sheet1!RawDataCols,$C67,Q$5))</f>
        <v>I</v>
      </c>
      <c r="R67" s="3">
        <f t="shared" si="5"/>
        <v>1</v>
      </c>
      <c r="S67" s="3">
        <f t="shared" si="6"/>
        <v>-1</v>
      </c>
      <c r="T67" s="3">
        <f>IF(T$3=0,0,INDEX(Sheet1!RawDataCols,$C67,T$5)*$R67)</f>
        <v>0</v>
      </c>
      <c r="U67" s="3">
        <f>IF(U$3=0,0,INDEX(Sheet1!RawDataCols,$C67,U$5)*$R67)</f>
        <v>3877.77</v>
      </c>
      <c r="V67" s="3">
        <f>IF(V$3=0,0,INDEX(Sheet1!RawDataCols,$C67,V$5)*$R67)</f>
        <v>3174.69</v>
      </c>
      <c r="W67" s="3">
        <f>IF(W$3=0,0,INDEX(Sheet1!RawDataCols,$C67,W$5)*$R67)</f>
        <v>3341.1</v>
      </c>
      <c r="X67" s="3">
        <f>IF(X$3=0,0,INDEX(Sheet1!RawDataCols,$C67,X$5)*$R67)</f>
        <v>3877.77</v>
      </c>
      <c r="Y67" s="3">
        <f>IF(Y$3=0,0,INDEX(Sheet1!RawDataCols,$C67,Y$5)*$R67)</f>
        <v>3174.69</v>
      </c>
      <c r="Z67" s="3">
        <f>IF(Z$3=0,0,INDEX(Sheet1!RawDataCols,$C67,Z$5)*$R67)</f>
        <v>0</v>
      </c>
      <c r="AA67" s="3">
        <f>IF(AA$3=0,0,INDEX(Sheet1!RawDataCols,$C67,AA$5)*$R67)</f>
        <v>8349.2999999999993</v>
      </c>
      <c r="AB67" s="3">
        <f>IF(AB$3=0,0,INDEX(Sheet1!RawDataCols,$C67,AB$5)*$R67)</f>
        <v>3174.69</v>
      </c>
      <c r="AC67" s="3">
        <f>IF(AC$3=0,0,INDEX(Sheet1!RawDataCols,$C67,AC$5)*$R67)</f>
        <v>3037.36</v>
      </c>
      <c r="AD67" s="3">
        <f>IF(AD$3=0,0,INDEX(Sheet1!RawDataCols,$C67,AD$5)*$R67)</f>
        <v>0</v>
      </c>
      <c r="AE67" s="3">
        <f>IF(AE$3=0,0,INDEX(Sheet1!RawDataCols,$C67,AE$5)*$R67)</f>
        <v>3174.69</v>
      </c>
      <c r="AF67" s="3">
        <f>IF(AF$3=0,0,INDEX(Sheet1!RawDataCols,$C67,AF$5)*$R67)</f>
        <v>7833.4</v>
      </c>
      <c r="AG67" s="3">
        <f>IF(AG$3=0,0,INDEX(Sheet1!RawDataCols,$C67,AG$5)*$R67)</f>
        <v>3311.03</v>
      </c>
      <c r="AH67" s="3">
        <f>IF(AH$3=0,0,INDEX(Sheet1!RawDataCols,$C67,AH$5)*$R67)</f>
        <v>3174.69</v>
      </c>
      <c r="AI67" s="3">
        <f>IF(AI$3=0,0,INDEX(Sheet1!RawDataCols,$C67,AI$5)*$R67)</f>
        <v>3764.83</v>
      </c>
      <c r="AJ67" s="3">
        <f>IF(AJ$3=0,0,INDEX(Sheet1!RawDataCols,$C67,AJ$5)*$R67)</f>
        <v>3311.03</v>
      </c>
      <c r="AK67" s="3">
        <f>IF(AK$3=0,0,INDEX(Sheet1!RawDataCols,$C67,AK$5)*$R67)</f>
        <v>3174.69</v>
      </c>
      <c r="AL67" s="3">
        <f>IF(AL$3=0,0,INDEX(Sheet1!RawDataCols,$C67,AL$5)*$R67)</f>
        <v>3764.83</v>
      </c>
      <c r="AM67" s="3">
        <f>IF(AM$3=0,0,INDEX(Sheet1!RawDataCols,$C67,AM$5)*$R67)</f>
        <v>7356.6</v>
      </c>
      <c r="AN67" s="3">
        <f>IF(AN$3=0,0,INDEX(Sheet1!RawDataCols,$C67,AN$5)*$R67)</f>
        <v>7356.6</v>
      </c>
      <c r="AO67" s="3">
        <f>IF(AO$3=0,0,INDEX(Sheet1!RawDataCols,$C67,AO$5)*$R67)</f>
        <v>3764.83</v>
      </c>
      <c r="AP67" s="3">
        <f>IF(AP$3=0,0,INDEX(Sheet1!RawDataCols,$C67,AP$5)*$R67)</f>
        <v>3539.7</v>
      </c>
      <c r="AQ67" s="3">
        <f>IF(AQ$3=0,0,INDEX(Sheet1!RawDataCols,$C67,AQ$5)*$R67)</f>
        <v>3174.69</v>
      </c>
      <c r="AR67" s="3">
        <f>IF(AR$3=0,0,INDEX(Sheet1!RawDataCols,$C67,AR$5)*$R67)</f>
        <v>3764.83</v>
      </c>
      <c r="AS67" s="3">
        <f>IF(AS$3=0,0,INDEX(Sheet1!RawDataCols,$C67,AS$5)*$R67)</f>
        <v>3174.69</v>
      </c>
      <c r="AT67" s="3">
        <f>IF(AT$3=0,0,INDEX(Sheet1!RawDataCols,$C67,AT$5)*$R67)</f>
        <v>3174.69</v>
      </c>
      <c r="AU67" s="3">
        <f>IF(AU$3=0,0,INDEX(Sheet1!RawDataCols,$C67,AU$5)*$R67)</f>
        <v>3764.83</v>
      </c>
      <c r="AV67" s="3">
        <f>IF(AV$3=0,0,INDEX(Sheet1!RawDataCols,$C67,AV$5)*$R67)</f>
        <v>3539.7</v>
      </c>
      <c r="AW67" s="3">
        <f>IF(AW$3=0,0,INDEX(Sheet1!RawDataCols,$C67,AW$5)*$R67)</f>
        <v>3174.69</v>
      </c>
      <c r="AX67" s="3">
        <f>IF(AX$3=0,0,INDEX(Sheet1!RawDataCols,$C67,AX$5)*$R67)</f>
        <v>3877.77</v>
      </c>
      <c r="AY67" s="3">
        <f>IF(AY$3=0,0,INDEX(Sheet1!RawDataCols,$C67,AY$5)*$R67)</f>
        <v>3539.7</v>
      </c>
      <c r="AZ67" s="3">
        <f>IF(AZ$3=0,0,INDEX(Sheet1!RawDataCols,$C67,AZ$5)*$R67)</f>
        <v>3174.69</v>
      </c>
      <c r="BA67" s="3">
        <f>IF(BA$3=0,0,INDEX(Sheet1!RawDataCols,$C67,BA$5)*$R67)</f>
        <v>3877.77</v>
      </c>
      <c r="BB67" s="3">
        <f>IF(BB$3=0,0,INDEX(Sheet1!RawDataCols,$C67,BB$5)*$R67)</f>
        <v>3539.7</v>
      </c>
      <c r="BC67" s="3">
        <f>IF(BC$3=0,0,INDEX(Sheet1!RawDataCols,$C67,BC$5)*$R67)</f>
        <v>3174.69</v>
      </c>
      <c r="BD67" s="3">
        <f>IF(BD$3=0,0,INDEX(Sheet1!RawDataCols,$C67,BD$5)*$R67)</f>
        <v>3877.77</v>
      </c>
      <c r="BE67" s="3">
        <f>IF(BE$3=0,0,INDEX(Sheet1!RawDataCols,$C67,BE$5)*$R67)</f>
        <v>3539.7</v>
      </c>
      <c r="BF67" s="3">
        <f>IF(BF$3=0,0,INDEX(Sheet1!RawDataCols,$C67,BF$5)*$R67)</f>
        <v>3174.69</v>
      </c>
      <c r="BG67" s="179">
        <f>IF(BG$3=0,0,INDEX(Sheet1!RawDataCols,$C67,BG$5)*$R67)</f>
        <v>3877.77</v>
      </c>
      <c r="BH67" s="33">
        <f t="shared" si="7"/>
        <v>47416.989999999991</v>
      </c>
      <c r="BI67" s="33">
        <f t="shared" si="8"/>
        <v>42278.19</v>
      </c>
      <c r="BJ67" s="33">
        <f t="shared" si="9"/>
        <v>44669.32</v>
      </c>
      <c r="BK67" s="3">
        <f>IF(BK$3=0,0,INDEX(Sheet1!RawDataCols,$C67,BK$5)*$R67)</f>
        <v>2642.3868750000001</v>
      </c>
      <c r="BL67" s="3">
        <f>IF(BL$3=0,0,INDEX(Sheet1!RawDataCols,$C67,BL$5)*$R67)</f>
        <v>2604.69625</v>
      </c>
      <c r="BM67" s="3">
        <f>IF(BM$3=0,0,INDEX(Sheet1!RawDataCols,$C67,BM$5)*$R67)</f>
        <v>2414.645</v>
      </c>
      <c r="BN67" s="3">
        <f>IF(BN$3=0,0,INDEX(Sheet1!RawDataCols,$C67,BN$5)*$R67)</f>
        <v>2234.6081250000002</v>
      </c>
      <c r="BO67" s="3">
        <f>IF(BO$3=0,0,INDEX(Sheet1!RawDataCols,$C67,BO$5)*$R67)</f>
        <v>2075.4881249999999</v>
      </c>
      <c r="BP67" s="3">
        <f>IF(BP$3=0,0,INDEX(Sheet1!RawDataCols,$C67,BP$5)*$R67)</f>
        <v>19933.62</v>
      </c>
      <c r="BQ67" s="3">
        <f t="shared" si="10"/>
        <v>16104.84</v>
      </c>
      <c r="BR67" s="3">
        <f t="shared" si="11"/>
        <v>6622.06</v>
      </c>
      <c r="BS67" s="3">
        <f t="shared" si="12"/>
        <v>14070.99</v>
      </c>
      <c r="BT67" s="3">
        <f t="shared" si="13"/>
        <v>24690.089999999997</v>
      </c>
      <c r="BU67" s="3" t="str">
        <f>INDEX(Sheet1!$BS$2:$BS$1000,MATCH($A67,Sheet1!$A$2:$A$1000,0))</f>
        <v>02</v>
      </c>
      <c r="BV67" s="3">
        <f>INDEX(Sheet1!$BT$2:$BT$1000,MATCH($A67,Sheet1!$A$2:$A$1000,0))</f>
        <v>24690.09</v>
      </c>
    </row>
    <row r="68" spans="1:74" x14ac:dyDescent="0.2">
      <c r="A68" s="11" t="s">
        <v>536</v>
      </c>
      <c r="B68" s="3">
        <f>MATCH($A68,Sheet1!ACCOUNTNO,0)</f>
        <v>66</v>
      </c>
      <c r="C68" s="3">
        <f t="shared" si="4"/>
        <v>66</v>
      </c>
      <c r="D68" s="3" t="str">
        <f>IF(D$3=0,0,INDEX(Sheet1!RawDataCols,$C68,D$5))</f>
        <v>12140A03</v>
      </c>
      <c r="E68" s="3" t="str">
        <f>IF(E$3=0,0,INDEX(Sheet1!RawDataCols,$C68,E$5))</f>
        <v xml:space="preserve">12140          </v>
      </c>
      <c r="F68" s="3" t="str">
        <f>IF(F$3=0,0,INDEX(Sheet1!RawDataCols,$C68,F$5))</f>
        <v xml:space="preserve">A03            </v>
      </c>
      <c r="G68" s="3" t="str">
        <f>IF(G$3=0,0,INDEX(Sheet1!RawDataCols,$C68,G$5))</f>
        <v xml:space="preserve">               </v>
      </c>
      <c r="H68" s="3" t="str">
        <f>IF(H$3=0,0,INDEX(Sheet1!RawDataCols,$C68,H$5))</f>
        <v xml:space="preserve">               </v>
      </c>
      <c r="I68" s="3" t="str">
        <f>IF(I$3=0,0,INDEX(Sheet1!RawDataCols,$C68,I$5))</f>
        <v xml:space="preserve">               </v>
      </c>
      <c r="J68" s="3" t="str">
        <f>IF(J$3=0,0,INDEX(Sheet1!RawDataCols,$C68,J$5))</f>
        <v xml:space="preserve">               </v>
      </c>
      <c r="K68" s="3" t="str">
        <f>IF(K$3=0,0,INDEX(Sheet1!RawDataCols,$C68,K$5))</f>
        <v xml:space="preserve">               </v>
      </c>
      <c r="L68" s="3" t="str">
        <f>IF(L$3=0,0,INDEX(Sheet1!RawDataCols,$C68,L$5))</f>
        <v xml:space="preserve">               </v>
      </c>
      <c r="M68" s="3" t="str">
        <f>IF(M$3=0,0,INDEX(Sheet1!RawDataCols,$C68,M$5))</f>
        <v xml:space="preserve">F007  </v>
      </c>
      <c r="N68" s="3" t="str">
        <f>IF(N$3=0,0,INDEX(Sheet1!RawDataCols,$C68,N$5))</f>
        <v>Cleaning - Contract-33 Franklin St</v>
      </c>
      <c r="O68" s="3">
        <f>INDEX(Sheet1!RawDataCols,$C68,O$5)</f>
        <v>9</v>
      </c>
      <c r="P68" s="3" t="str">
        <f>INDEX(Sheet1!RawDataCols,$C68,P$5)</f>
        <v>Cost of Sales</v>
      </c>
      <c r="Q68" s="3" t="str">
        <f>IF(Q$3=0,0,INDEX(Sheet1!RawDataCols,$C68,Q$5))</f>
        <v>I</v>
      </c>
      <c r="R68" s="3">
        <f t="shared" si="5"/>
        <v>1</v>
      </c>
      <c r="S68" s="3">
        <f t="shared" si="6"/>
        <v>-1</v>
      </c>
      <c r="T68" s="3">
        <f>IF(T$3=0,0,INDEX(Sheet1!RawDataCols,$C68,T$5)*$R68)</f>
        <v>0</v>
      </c>
      <c r="U68" s="3">
        <f>IF(U$3=0,0,INDEX(Sheet1!RawDataCols,$C68,U$5)*$R68)</f>
        <v>4867.91</v>
      </c>
      <c r="V68" s="3">
        <f>IF(V$3=0,0,INDEX(Sheet1!RawDataCols,$C68,V$5)*$R68)</f>
        <v>3981.47</v>
      </c>
      <c r="W68" s="3">
        <f>IF(W$3=0,0,INDEX(Sheet1!RawDataCols,$C68,W$5)*$R68)</f>
        <v>0</v>
      </c>
      <c r="X68" s="3">
        <f>IF(X$3=0,0,INDEX(Sheet1!RawDataCols,$C68,X$5)*$R68)</f>
        <v>4867.91</v>
      </c>
      <c r="Y68" s="3">
        <f>IF(Y$3=0,0,INDEX(Sheet1!RawDataCols,$C68,Y$5)*$R68)</f>
        <v>4422.22</v>
      </c>
      <c r="Z68" s="3">
        <f>IF(Z$3=0,0,INDEX(Sheet1!RawDataCols,$C68,Z$5)*$R68)</f>
        <v>0</v>
      </c>
      <c r="AA68" s="3">
        <f>IF(AA$3=0,0,INDEX(Sheet1!RawDataCols,$C68,AA$5)*$R68)</f>
        <v>4867.91</v>
      </c>
      <c r="AB68" s="3">
        <f>IF(AB$3=0,0,INDEX(Sheet1!RawDataCols,$C68,AB$5)*$R68)</f>
        <v>4422.22</v>
      </c>
      <c r="AC68" s="3">
        <f>IF(AC$3=0,0,INDEX(Sheet1!RawDataCols,$C68,AC$5)*$R68)</f>
        <v>8721.06</v>
      </c>
      <c r="AD68" s="3">
        <f>IF(AD$3=0,0,INDEX(Sheet1!RawDataCols,$C68,AD$5)*$R68)</f>
        <v>0</v>
      </c>
      <c r="AE68" s="3">
        <f>IF(AE$3=0,0,INDEX(Sheet1!RawDataCols,$C68,AE$5)*$R68)</f>
        <v>4876.74</v>
      </c>
      <c r="AF68" s="3">
        <f>IF(AF$3=0,0,INDEX(Sheet1!RawDataCols,$C68,AF$5)*$R68)</f>
        <v>8409.7000000000007</v>
      </c>
      <c r="AG68" s="3">
        <f>IF(AG$3=0,0,INDEX(Sheet1!RawDataCols,$C68,AG$5)*$R68)</f>
        <v>4324.96</v>
      </c>
      <c r="AH68" s="3">
        <f>IF(AH$3=0,0,INDEX(Sheet1!RawDataCols,$C68,AH$5)*$R68)</f>
        <v>4876.74</v>
      </c>
      <c r="AI68" s="3">
        <f>IF(AI$3=0,0,INDEX(Sheet1!RawDataCols,$C68,AI$5)*$R68)</f>
        <v>3768.8</v>
      </c>
      <c r="AJ68" s="3">
        <f>IF(AJ$3=0,0,INDEX(Sheet1!RawDataCols,$C68,AJ$5)*$R68)</f>
        <v>4324.96</v>
      </c>
      <c r="AK68" s="3">
        <f>IF(AK$3=0,0,INDEX(Sheet1!RawDataCols,$C68,AK$5)*$R68)</f>
        <v>4876.74</v>
      </c>
      <c r="AL68" s="3">
        <f>IF(AL$3=0,0,INDEX(Sheet1!RawDataCols,$C68,AL$5)*$R68)</f>
        <v>3768.8</v>
      </c>
      <c r="AM68" s="3">
        <f>IF(AM$3=0,0,INDEX(Sheet1!RawDataCols,$C68,AM$5)*$R68)</f>
        <v>8059.09</v>
      </c>
      <c r="AN68" s="3">
        <f>IF(AN$3=0,0,INDEX(Sheet1!RawDataCols,$C68,AN$5)*$R68)</f>
        <v>8059.09</v>
      </c>
      <c r="AO68" s="3">
        <f>IF(AO$3=0,0,INDEX(Sheet1!RawDataCols,$C68,AO$5)*$R68)</f>
        <v>4301.88</v>
      </c>
      <c r="AP68" s="3">
        <f>IF(AP$3=0,0,INDEX(Sheet1!RawDataCols,$C68,AP$5)*$R68)</f>
        <v>3799.47</v>
      </c>
      <c r="AQ68" s="3">
        <f>IF(AQ$3=0,0,INDEX(Sheet1!RawDataCols,$C68,AQ$5)*$R68)</f>
        <v>3820.92</v>
      </c>
      <c r="AR68" s="3">
        <f>IF(AR$3=0,0,INDEX(Sheet1!RawDataCols,$C68,AR$5)*$R68)</f>
        <v>3710.12</v>
      </c>
      <c r="AS68" s="3">
        <f>IF(AS$3=0,0,INDEX(Sheet1!RawDataCols,$C68,AS$5)*$R68)</f>
        <v>4582</v>
      </c>
      <c r="AT68" s="3">
        <f>IF(AT$3=0,0,INDEX(Sheet1!RawDataCols,$C68,AT$5)*$R68)</f>
        <v>4582.3900000000003</v>
      </c>
      <c r="AU68" s="3">
        <f>IF(AU$3=0,0,INDEX(Sheet1!RawDataCols,$C68,AU$5)*$R68)</f>
        <v>4572.5600000000004</v>
      </c>
      <c r="AV68" s="3">
        <f>IF(AV$3=0,0,INDEX(Sheet1!RawDataCols,$C68,AV$5)*$R68)</f>
        <v>0</v>
      </c>
      <c r="AW68" s="3">
        <f>IF(AW$3=0,0,INDEX(Sheet1!RawDataCols,$C68,AW$5)*$R68)</f>
        <v>3981.47</v>
      </c>
      <c r="AX68" s="3">
        <f>IF(AX$3=0,0,INDEX(Sheet1!RawDataCols,$C68,AX$5)*$R68)</f>
        <v>4867.91</v>
      </c>
      <c r="AY68" s="3">
        <f>IF(AY$3=0,0,INDEX(Sheet1!RawDataCols,$C68,AY$5)*$R68)</f>
        <v>0</v>
      </c>
      <c r="AZ68" s="3">
        <f>IF(AZ$3=0,0,INDEX(Sheet1!RawDataCols,$C68,AZ$5)*$R68)</f>
        <v>3981.47</v>
      </c>
      <c r="BA68" s="3">
        <f>IF(BA$3=0,0,INDEX(Sheet1!RawDataCols,$C68,BA$5)*$R68)</f>
        <v>4867.91</v>
      </c>
      <c r="BB68" s="3">
        <f>IF(BB$3=0,0,INDEX(Sheet1!RawDataCols,$C68,BB$5)*$R68)</f>
        <v>3772.35</v>
      </c>
      <c r="BC68" s="3">
        <f>IF(BC$3=0,0,INDEX(Sheet1!RawDataCols,$C68,BC$5)*$R68)</f>
        <v>3981.47</v>
      </c>
      <c r="BD68" s="3">
        <f>IF(BD$3=0,0,INDEX(Sheet1!RawDataCols,$C68,BD$5)*$R68)</f>
        <v>4867.91</v>
      </c>
      <c r="BE68" s="3">
        <f>IF(BE$3=0,0,INDEX(Sheet1!RawDataCols,$C68,BE$5)*$R68)</f>
        <v>3772.35</v>
      </c>
      <c r="BF68" s="3">
        <f>IF(BF$3=0,0,INDEX(Sheet1!RawDataCols,$C68,BF$5)*$R68)</f>
        <v>3981.47</v>
      </c>
      <c r="BG68" s="179">
        <f>IF(BG$3=0,0,INDEX(Sheet1!RawDataCols,$C68,BG$5)*$R68)</f>
        <v>4867.91</v>
      </c>
      <c r="BH68" s="33">
        <f t="shared" si="7"/>
        <v>43466.559999999998</v>
      </c>
      <c r="BI68" s="33">
        <f t="shared" si="8"/>
        <v>55862.94</v>
      </c>
      <c r="BJ68" s="33">
        <f t="shared" si="9"/>
        <v>51856.650000000009</v>
      </c>
      <c r="BK68" s="3">
        <f>IF(BK$3=0,0,INDEX(Sheet1!RawDataCols,$C68,BK$5)*$R68)</f>
        <v>3491.4337500000001</v>
      </c>
      <c r="BL68" s="3">
        <f>IF(BL$3=0,0,INDEX(Sheet1!RawDataCols,$C68,BL$5)*$R68)</f>
        <v>3330.350625</v>
      </c>
      <c r="BM68" s="3">
        <f>IF(BM$3=0,0,INDEX(Sheet1!RawDataCols,$C68,BM$5)*$R68)</f>
        <v>3466.5318750000001</v>
      </c>
      <c r="BN68" s="3">
        <f>IF(BN$3=0,0,INDEX(Sheet1!RawDataCols,$C68,BN$5)*$R68)</f>
        <v>3006.1306249999998</v>
      </c>
      <c r="BO68" s="3">
        <f>IF(BO$3=0,0,INDEX(Sheet1!RawDataCols,$C68,BO$5)*$R68)</f>
        <v>2099.7262500000002</v>
      </c>
      <c r="BP68" s="3">
        <f>IF(BP$3=0,0,INDEX(Sheet1!RawDataCols,$C68,BP$5)*$R68)</f>
        <v>28617.25</v>
      </c>
      <c r="BQ68" s="3">
        <f t="shared" si="10"/>
        <v>14603.73</v>
      </c>
      <c r="BR68" s="3">
        <f t="shared" si="11"/>
        <v>8649.92</v>
      </c>
      <c r="BS68" s="3">
        <f t="shared" si="12"/>
        <v>16440.559999999998</v>
      </c>
      <c r="BT68" s="3">
        <f t="shared" si="13"/>
        <v>20212.909999999996</v>
      </c>
      <c r="BU68" s="3" t="str">
        <f>INDEX(Sheet1!$BS$2:$BS$1000,MATCH($A68,Sheet1!$A$2:$A$1000,0))</f>
        <v>02</v>
      </c>
      <c r="BV68" s="3">
        <f>INDEX(Sheet1!$BT$2:$BT$1000,MATCH($A68,Sheet1!$A$2:$A$1000,0))</f>
        <v>20212.91</v>
      </c>
    </row>
    <row r="69" spans="1:74" x14ac:dyDescent="0.2">
      <c r="A69" s="11" t="s">
        <v>537</v>
      </c>
      <c r="B69" s="3">
        <f>MATCH($A69,Sheet1!ACCOUNTNO,0)</f>
        <v>67</v>
      </c>
      <c r="C69" s="3">
        <f t="shared" si="4"/>
        <v>67</v>
      </c>
      <c r="D69" s="3" t="str">
        <f>IF(D$3=0,0,INDEX(Sheet1!RawDataCols,$C69,D$5))</f>
        <v>12140A04</v>
      </c>
      <c r="E69" s="3" t="str">
        <f>IF(E$3=0,0,INDEX(Sheet1!RawDataCols,$C69,E$5))</f>
        <v xml:space="preserve">12140          </v>
      </c>
      <c r="F69" s="3" t="str">
        <f>IF(F$3=0,0,INDEX(Sheet1!RawDataCols,$C69,F$5))</f>
        <v xml:space="preserve">A04            </v>
      </c>
      <c r="G69" s="3" t="str">
        <f>IF(G$3=0,0,INDEX(Sheet1!RawDataCols,$C69,G$5))</f>
        <v xml:space="preserve">               </v>
      </c>
      <c r="H69" s="3" t="str">
        <f>IF(H$3=0,0,INDEX(Sheet1!RawDataCols,$C69,H$5))</f>
        <v xml:space="preserve">               </v>
      </c>
      <c r="I69" s="3" t="str">
        <f>IF(I$3=0,0,INDEX(Sheet1!RawDataCols,$C69,I$5))</f>
        <v xml:space="preserve">               </v>
      </c>
      <c r="J69" s="3" t="str">
        <f>IF(J$3=0,0,INDEX(Sheet1!RawDataCols,$C69,J$5))</f>
        <v xml:space="preserve">               </v>
      </c>
      <c r="K69" s="3" t="str">
        <f>IF(K$3=0,0,INDEX(Sheet1!RawDataCols,$C69,K$5))</f>
        <v xml:space="preserve">               </v>
      </c>
      <c r="L69" s="3" t="str">
        <f>IF(L$3=0,0,INDEX(Sheet1!RawDataCols,$C69,L$5))</f>
        <v xml:space="preserve">               </v>
      </c>
      <c r="M69" s="3" t="str">
        <f>IF(M$3=0,0,INDEX(Sheet1!RawDataCols,$C69,M$5))</f>
        <v xml:space="preserve">F007  </v>
      </c>
      <c r="N69" s="3" t="str">
        <f>IF(N$3=0,0,INDEX(Sheet1!RawDataCols,$C69,N$5))</f>
        <v>Cleaning - Contract-174 Fullarton Rd</v>
      </c>
      <c r="O69" s="3">
        <f>INDEX(Sheet1!RawDataCols,$C69,O$5)</f>
        <v>9</v>
      </c>
      <c r="P69" s="3" t="str">
        <f>INDEX(Sheet1!RawDataCols,$C69,P$5)</f>
        <v>Cost of Sales</v>
      </c>
      <c r="Q69" s="3" t="str">
        <f>IF(Q$3=0,0,INDEX(Sheet1!RawDataCols,$C69,Q$5))</f>
        <v>I</v>
      </c>
      <c r="R69" s="3">
        <f t="shared" si="5"/>
        <v>1</v>
      </c>
      <c r="S69" s="3">
        <f t="shared" si="6"/>
        <v>-1</v>
      </c>
      <c r="T69" s="3">
        <f>IF(T$3=0,0,INDEX(Sheet1!RawDataCols,$C69,T$5)*$R69)</f>
        <v>0</v>
      </c>
      <c r="U69" s="3">
        <f>IF(U$3=0,0,INDEX(Sheet1!RawDataCols,$C69,U$5)*$R69)</f>
        <v>2004.72</v>
      </c>
      <c r="V69" s="3">
        <f>IF(V$3=0,0,INDEX(Sheet1!RawDataCols,$C69,V$5)*$R69)</f>
        <v>1519.29</v>
      </c>
      <c r="W69" s="3">
        <f>IF(W$3=0,0,INDEX(Sheet1!RawDataCols,$C69,W$5)*$R69)</f>
        <v>1745.22</v>
      </c>
      <c r="X69" s="3">
        <f>IF(X$3=0,0,INDEX(Sheet1!RawDataCols,$C69,X$5)*$R69)</f>
        <v>2004.72</v>
      </c>
      <c r="Y69" s="3">
        <f>IF(Y$3=0,0,INDEX(Sheet1!RawDataCols,$C69,Y$5)*$R69)</f>
        <v>1519.29</v>
      </c>
      <c r="Z69" s="3">
        <f>IF(Z$3=0,0,INDEX(Sheet1!RawDataCols,$C69,Z$5)*$R69)</f>
        <v>0</v>
      </c>
      <c r="AA69" s="3">
        <f>IF(AA$3=0,0,INDEX(Sheet1!RawDataCols,$C69,AA$5)*$R69)</f>
        <v>2004.72</v>
      </c>
      <c r="AB69" s="3">
        <f>IF(AB$3=0,0,INDEX(Sheet1!RawDataCols,$C69,AB$5)*$R69)</f>
        <v>2013.61</v>
      </c>
      <c r="AC69" s="3">
        <f>IF(AC$3=0,0,INDEX(Sheet1!RawDataCols,$C69,AC$5)*$R69)</f>
        <v>1586.56</v>
      </c>
      <c r="AD69" s="3">
        <f>IF(AD$3=0,0,INDEX(Sheet1!RawDataCols,$C69,AD$5)*$R69)</f>
        <v>0</v>
      </c>
      <c r="AE69" s="3">
        <f>IF(AE$3=0,0,INDEX(Sheet1!RawDataCols,$C69,AE$5)*$R69)</f>
        <v>2013.61</v>
      </c>
      <c r="AF69" s="3">
        <f>IF(AF$3=0,0,INDEX(Sheet1!RawDataCols,$C69,AF$5)*$R69)</f>
        <v>4051.31</v>
      </c>
      <c r="AG69" s="3">
        <f>IF(AG$3=0,0,INDEX(Sheet1!RawDataCols,$C69,AG$5)*$R69)</f>
        <v>1757.98</v>
      </c>
      <c r="AH69" s="3">
        <f>IF(AH$3=0,0,INDEX(Sheet1!RawDataCols,$C69,AH$5)*$R69)</f>
        <v>2013.61</v>
      </c>
      <c r="AI69" s="3">
        <f>IF(AI$3=0,0,INDEX(Sheet1!RawDataCols,$C69,AI$5)*$R69)</f>
        <v>1946.33</v>
      </c>
      <c r="AJ69" s="3">
        <f>IF(AJ$3=0,0,INDEX(Sheet1!RawDataCols,$C69,AJ$5)*$R69)</f>
        <v>1757.98</v>
      </c>
      <c r="AK69" s="3">
        <f>IF(AK$3=0,0,INDEX(Sheet1!RawDataCols,$C69,AK$5)*$R69)</f>
        <v>2013.61</v>
      </c>
      <c r="AL69" s="3">
        <f>IF(AL$3=0,0,INDEX(Sheet1!RawDataCols,$C69,AL$5)*$R69)</f>
        <v>1946.33</v>
      </c>
      <c r="AM69" s="3">
        <f>IF(AM$3=0,0,INDEX(Sheet1!RawDataCols,$C69,AM$5)*$R69)</f>
        <v>3125.82</v>
      </c>
      <c r="AN69" s="3">
        <f>IF(AN$3=0,0,INDEX(Sheet1!RawDataCols,$C69,AN$5)*$R69)</f>
        <v>3125.82</v>
      </c>
      <c r="AO69" s="3">
        <f>IF(AO$3=0,0,INDEX(Sheet1!RawDataCols,$C69,AO$5)*$R69)</f>
        <v>3211.81</v>
      </c>
      <c r="AP69" s="3">
        <f>IF(AP$3=0,0,INDEX(Sheet1!RawDataCols,$C69,AP$5)*$R69)</f>
        <v>1391.78</v>
      </c>
      <c r="AQ69" s="3">
        <f>IF(AQ$3=0,0,INDEX(Sheet1!RawDataCols,$C69,AQ$5)*$R69)</f>
        <v>1391.78</v>
      </c>
      <c r="AR69" s="3">
        <f>IF(AR$3=0,0,INDEX(Sheet1!RawDataCols,$C69,AR$5)*$R69)</f>
        <v>1946.33</v>
      </c>
      <c r="AS69" s="3">
        <f>IF(AS$3=0,0,INDEX(Sheet1!RawDataCols,$C69,AS$5)*$R69)</f>
        <v>1370</v>
      </c>
      <c r="AT69" s="3">
        <f>IF(AT$3=0,0,INDEX(Sheet1!RawDataCols,$C69,AT$5)*$R69)</f>
        <v>1519.29</v>
      </c>
      <c r="AU69" s="3">
        <f>IF(AU$3=0,0,INDEX(Sheet1!RawDataCols,$C69,AU$5)*$R69)</f>
        <v>1946.33</v>
      </c>
      <c r="AV69" s="3">
        <f>IF(AV$3=0,0,INDEX(Sheet1!RawDataCols,$C69,AV$5)*$R69)</f>
        <v>1060.23</v>
      </c>
      <c r="AW69" s="3">
        <f>IF(AW$3=0,0,INDEX(Sheet1!RawDataCols,$C69,AW$5)*$R69)</f>
        <v>1519.29</v>
      </c>
      <c r="AX69" s="3">
        <f>IF(AX$3=0,0,INDEX(Sheet1!RawDataCols,$C69,AX$5)*$R69)</f>
        <v>2004.72</v>
      </c>
      <c r="AY69" s="3">
        <f>IF(AY$3=0,0,INDEX(Sheet1!RawDataCols,$C69,AY$5)*$R69)</f>
        <v>0</v>
      </c>
      <c r="AZ69" s="3">
        <f>IF(AZ$3=0,0,INDEX(Sheet1!RawDataCols,$C69,AZ$5)*$R69)</f>
        <v>1519.29</v>
      </c>
      <c r="BA69" s="3">
        <f>IF(BA$3=0,0,INDEX(Sheet1!RawDataCols,$C69,BA$5)*$R69)</f>
        <v>2004.72</v>
      </c>
      <c r="BB69" s="3">
        <f>IF(BB$3=0,0,INDEX(Sheet1!RawDataCols,$C69,BB$5)*$R69)</f>
        <v>5682.63</v>
      </c>
      <c r="BC69" s="3">
        <f>IF(BC$3=0,0,INDEX(Sheet1!RawDataCols,$C69,BC$5)*$R69)</f>
        <v>1519.29</v>
      </c>
      <c r="BD69" s="3">
        <f>IF(BD$3=0,0,INDEX(Sheet1!RawDataCols,$C69,BD$5)*$R69)</f>
        <v>2004.72</v>
      </c>
      <c r="BE69" s="3">
        <f>IF(BE$3=0,0,INDEX(Sheet1!RawDataCols,$C69,BE$5)*$R69)</f>
        <v>5682.63</v>
      </c>
      <c r="BF69" s="3">
        <f>IF(BF$3=0,0,INDEX(Sheet1!RawDataCols,$C69,BF$5)*$R69)</f>
        <v>1519.29</v>
      </c>
      <c r="BG69" s="179">
        <f>IF(BG$3=0,0,INDEX(Sheet1!RawDataCols,$C69,BG$5)*$R69)</f>
        <v>2004.72</v>
      </c>
      <c r="BH69" s="33">
        <f t="shared" si="7"/>
        <v>22160.58</v>
      </c>
      <c r="BI69" s="33">
        <f t="shared" si="8"/>
        <v>21687.780000000002</v>
      </c>
      <c r="BJ69" s="33">
        <f t="shared" si="9"/>
        <v>24394.380000000005</v>
      </c>
      <c r="BK69" s="3">
        <f>IF(BK$3=0,0,INDEX(Sheet1!RawDataCols,$C69,BK$5)*$R69)</f>
        <v>1355.4862499999999</v>
      </c>
      <c r="BL69" s="3">
        <f>IF(BL$3=0,0,INDEX(Sheet1!RawDataCols,$C69,BL$5)*$R69)</f>
        <v>1355.503125</v>
      </c>
      <c r="BM69" s="3">
        <f>IF(BM$3=0,0,INDEX(Sheet1!RawDataCols,$C69,BM$5)*$R69)</f>
        <v>1261.2831249999999</v>
      </c>
      <c r="BN69" s="3">
        <f>IF(BN$3=0,0,INDEX(Sheet1!RawDataCols,$C69,BN$5)*$R69)</f>
        <v>1274.868125</v>
      </c>
      <c r="BO69" s="3">
        <f>IF(BO$3=0,0,INDEX(Sheet1!RawDataCols,$C69,BO$5)*$R69)</f>
        <v>745.54499999999996</v>
      </c>
      <c r="BP69" s="3">
        <f>IF(BP$3=0,0,INDEX(Sheet1!RawDataCols,$C69,BP$5)*$R69)</f>
        <v>10412.299999999999</v>
      </c>
      <c r="BQ69" s="3">
        <f t="shared" si="10"/>
        <v>6014.16</v>
      </c>
      <c r="BR69" s="3">
        <f t="shared" si="11"/>
        <v>3515.96</v>
      </c>
      <c r="BS69" s="3">
        <f t="shared" si="12"/>
        <v>5887.6</v>
      </c>
      <c r="BT69" s="3">
        <f t="shared" si="13"/>
        <v>12630.460000000001</v>
      </c>
      <c r="BU69" s="3" t="str">
        <f>INDEX(Sheet1!$BS$2:$BS$1000,MATCH($A69,Sheet1!$A$2:$A$1000,0))</f>
        <v>02</v>
      </c>
      <c r="BV69" s="3">
        <f>INDEX(Sheet1!$BT$2:$BT$1000,MATCH($A69,Sheet1!$A$2:$A$1000,0))</f>
        <v>12630.46</v>
      </c>
    </row>
    <row r="70" spans="1:74" x14ac:dyDescent="0.2">
      <c r="A70" s="11" t="s">
        <v>538</v>
      </c>
      <c r="B70" s="3">
        <f>MATCH($A70,Sheet1!ACCOUNTNO,0)</f>
        <v>68</v>
      </c>
      <c r="C70" s="3">
        <f t="shared" si="4"/>
        <v>68</v>
      </c>
      <c r="D70" s="3" t="str">
        <f>IF(D$3=0,0,INDEX(Sheet1!RawDataCols,$C70,D$5))</f>
        <v>12140A06</v>
      </c>
      <c r="E70" s="3" t="str">
        <f>IF(E$3=0,0,INDEX(Sheet1!RawDataCols,$C70,E$5))</f>
        <v xml:space="preserve">12140          </v>
      </c>
      <c r="F70" s="3" t="str">
        <f>IF(F$3=0,0,INDEX(Sheet1!RawDataCols,$C70,F$5))</f>
        <v xml:space="preserve">A06            </v>
      </c>
      <c r="G70" s="3" t="str">
        <f>IF(G$3=0,0,INDEX(Sheet1!RawDataCols,$C70,G$5))</f>
        <v xml:space="preserve">               </v>
      </c>
      <c r="H70" s="3" t="str">
        <f>IF(H$3=0,0,INDEX(Sheet1!RawDataCols,$C70,H$5))</f>
        <v xml:space="preserve">               </v>
      </c>
      <c r="I70" s="3" t="str">
        <f>IF(I$3=0,0,INDEX(Sheet1!RawDataCols,$C70,I$5))</f>
        <v xml:space="preserve">               </v>
      </c>
      <c r="J70" s="3" t="str">
        <f>IF(J$3=0,0,INDEX(Sheet1!RawDataCols,$C70,J$5))</f>
        <v xml:space="preserve">               </v>
      </c>
      <c r="K70" s="3" t="str">
        <f>IF(K$3=0,0,INDEX(Sheet1!RawDataCols,$C70,K$5))</f>
        <v xml:space="preserve">               </v>
      </c>
      <c r="L70" s="3" t="str">
        <f>IF(L$3=0,0,INDEX(Sheet1!RawDataCols,$C70,L$5))</f>
        <v xml:space="preserve">               </v>
      </c>
      <c r="M70" s="3" t="str">
        <f>IF(M$3=0,0,INDEX(Sheet1!RawDataCols,$C70,M$5))</f>
        <v xml:space="preserve">F007  </v>
      </c>
      <c r="N70" s="3" t="str">
        <f>IF(N$3=0,0,INDEX(Sheet1!RawDataCols,$C70,N$5))</f>
        <v>Cleaning - Contract-31 Franklin St</v>
      </c>
      <c r="O70" s="3">
        <f>INDEX(Sheet1!RawDataCols,$C70,O$5)</f>
        <v>9</v>
      </c>
      <c r="P70" s="3" t="str">
        <f>INDEX(Sheet1!RawDataCols,$C70,P$5)</f>
        <v>Cost of Sales</v>
      </c>
      <c r="Q70" s="3" t="str">
        <f>IF(Q$3=0,0,INDEX(Sheet1!RawDataCols,$C70,Q$5))</f>
        <v>I</v>
      </c>
      <c r="R70" s="3">
        <f t="shared" si="5"/>
        <v>1</v>
      </c>
      <c r="S70" s="3">
        <f t="shared" si="6"/>
        <v>-1</v>
      </c>
      <c r="T70" s="3">
        <f>IF(T$3=0,0,INDEX(Sheet1!RawDataCols,$C70,T$5)*$R70)</f>
        <v>0</v>
      </c>
      <c r="U70" s="3">
        <f>IF(U$3=0,0,INDEX(Sheet1!RawDataCols,$C70,U$5)*$R70)</f>
        <v>1380.48</v>
      </c>
      <c r="V70" s="3">
        <f>IF(V$3=0,0,INDEX(Sheet1!RawDataCols,$C70,V$5)*$R70)</f>
        <v>1662.71</v>
      </c>
      <c r="W70" s="3">
        <f>IF(W$3=0,0,INDEX(Sheet1!RawDataCols,$C70,W$5)*$R70)</f>
        <v>2717.24</v>
      </c>
      <c r="X70" s="3">
        <f>IF(X$3=0,0,INDEX(Sheet1!RawDataCols,$C70,X$5)*$R70)</f>
        <v>1042.02</v>
      </c>
      <c r="Y70" s="3">
        <f>IF(Y$3=0,0,INDEX(Sheet1!RawDataCols,$C70,Y$5)*$R70)</f>
        <v>1662.71</v>
      </c>
      <c r="Z70" s="3">
        <f>IF(Z$3=0,0,INDEX(Sheet1!RawDataCols,$C70,Z$5)*$R70)</f>
        <v>0</v>
      </c>
      <c r="AA70" s="3">
        <f>IF(AA$3=0,0,INDEX(Sheet1!RawDataCols,$C70,AA$5)*$R70)</f>
        <v>1042.02</v>
      </c>
      <c r="AB70" s="3">
        <f>IF(AB$3=0,0,INDEX(Sheet1!RawDataCols,$C70,AB$5)*$R70)</f>
        <v>1662.71</v>
      </c>
      <c r="AC70" s="3">
        <f>IF(AC$3=0,0,INDEX(Sheet1!RawDataCols,$C70,AC$5)*$R70)</f>
        <v>2470.2199999999998</v>
      </c>
      <c r="AD70" s="3">
        <f>IF(AD$3=0,0,INDEX(Sheet1!RawDataCols,$C70,AD$5)*$R70)</f>
        <v>0</v>
      </c>
      <c r="AE70" s="3">
        <f>IF(AE$3=0,0,INDEX(Sheet1!RawDataCols,$C70,AE$5)*$R70)</f>
        <v>1662.71</v>
      </c>
      <c r="AF70" s="3">
        <f>IF(AF$3=0,0,INDEX(Sheet1!RawDataCols,$C70,AF$5)*$R70)</f>
        <v>3809.02</v>
      </c>
      <c r="AG70" s="3">
        <f>IF(AG$3=0,0,INDEX(Sheet1!RawDataCols,$C70,AG$5)*$R70)</f>
        <v>76.94</v>
      </c>
      <c r="AH70" s="3">
        <f>IF(AH$3=0,0,INDEX(Sheet1!RawDataCols,$C70,AH$5)*$R70)</f>
        <v>1662.71</v>
      </c>
      <c r="AI70" s="3">
        <f>IF(AI$3=0,0,INDEX(Sheet1!RawDataCols,$C70,AI$5)*$R70)</f>
        <v>1781</v>
      </c>
      <c r="AJ70" s="3">
        <f>IF(AJ$3=0,0,INDEX(Sheet1!RawDataCols,$C70,AJ$5)*$R70)</f>
        <v>124.13</v>
      </c>
      <c r="AK70" s="3">
        <f>IF(AK$3=0,0,INDEX(Sheet1!RawDataCols,$C70,AK$5)*$R70)</f>
        <v>1662.71</v>
      </c>
      <c r="AL70" s="3">
        <f>IF(AL$3=0,0,INDEX(Sheet1!RawDataCols,$C70,AL$5)*$R70)</f>
        <v>1451</v>
      </c>
      <c r="AM70" s="3">
        <f>IF(AM$3=0,0,INDEX(Sheet1!RawDataCols,$C70,AM$5)*$R70)</f>
        <v>1517.53</v>
      </c>
      <c r="AN70" s="3">
        <f>IF(AN$3=0,0,INDEX(Sheet1!RawDataCols,$C70,AN$5)*$R70)</f>
        <v>1517.53</v>
      </c>
      <c r="AO70" s="3">
        <f>IF(AO$3=0,0,INDEX(Sheet1!RawDataCols,$C70,AO$5)*$R70)</f>
        <v>1451</v>
      </c>
      <c r="AP70" s="3">
        <f>IF(AP$3=0,0,INDEX(Sheet1!RawDataCols,$C70,AP$5)*$R70)</f>
        <v>1074.23</v>
      </c>
      <c r="AQ70" s="3">
        <f>IF(AQ$3=0,0,INDEX(Sheet1!RawDataCols,$C70,AQ$5)*$R70)</f>
        <v>1281.42</v>
      </c>
      <c r="AR70" s="3">
        <f>IF(AR$3=0,0,INDEX(Sheet1!RawDataCols,$C70,AR$5)*$R70)</f>
        <v>1451</v>
      </c>
      <c r="AS70" s="3">
        <f>IF(AS$3=0,0,INDEX(Sheet1!RawDataCols,$C70,AS$5)*$R70)</f>
        <v>1281.42</v>
      </c>
      <c r="AT70" s="3">
        <f>IF(AT$3=0,0,INDEX(Sheet1!RawDataCols,$C70,AT$5)*$R70)</f>
        <v>1281.42</v>
      </c>
      <c r="AU70" s="3">
        <f>IF(AU$3=0,0,INDEX(Sheet1!RawDataCols,$C70,AU$5)*$R70)</f>
        <v>1451</v>
      </c>
      <c r="AV70" s="3">
        <f>IF(AV$3=0,0,INDEX(Sheet1!RawDataCols,$C70,AV$5)*$R70)</f>
        <v>0</v>
      </c>
      <c r="AW70" s="3">
        <f>IF(AW$3=0,0,INDEX(Sheet1!RawDataCols,$C70,AW$5)*$R70)</f>
        <v>1281.42</v>
      </c>
      <c r="AX70" s="3">
        <f>IF(AX$3=0,0,INDEX(Sheet1!RawDataCols,$C70,AX$5)*$R70)</f>
        <v>1494.53</v>
      </c>
      <c r="AY70" s="3">
        <f>IF(AY$3=0,0,INDEX(Sheet1!RawDataCols,$C70,AY$5)*$R70)</f>
        <v>1060.23</v>
      </c>
      <c r="AZ70" s="3">
        <f>IF(AZ$3=0,0,INDEX(Sheet1!RawDataCols,$C70,AZ$5)*$R70)</f>
        <v>1662.71</v>
      </c>
      <c r="BA70" s="3">
        <f>IF(BA$3=0,0,INDEX(Sheet1!RawDataCols,$C70,BA$5)*$R70)</f>
        <v>1494.53</v>
      </c>
      <c r="BB70" s="3">
        <f>IF(BB$3=0,0,INDEX(Sheet1!RawDataCols,$C70,BB$5)*$R70)</f>
        <v>1060.23</v>
      </c>
      <c r="BC70" s="3">
        <f>IF(BC$3=0,0,INDEX(Sheet1!RawDataCols,$C70,BC$5)*$R70)</f>
        <v>1662.71</v>
      </c>
      <c r="BD70" s="3">
        <f>IF(BD$3=0,0,INDEX(Sheet1!RawDataCols,$C70,BD$5)*$R70)</f>
        <v>1174.3499999999999</v>
      </c>
      <c r="BE70" s="3">
        <f>IF(BE$3=0,0,INDEX(Sheet1!RawDataCols,$C70,BE$5)*$R70)</f>
        <v>1060.23</v>
      </c>
      <c r="BF70" s="3">
        <f>IF(BF$3=0,0,INDEX(Sheet1!RawDataCols,$C70,BF$5)*$R70)</f>
        <v>1662.71</v>
      </c>
      <c r="BG70" s="179">
        <f>IF(BG$3=0,0,INDEX(Sheet1!RawDataCols,$C70,BG$5)*$R70)</f>
        <v>1174.3499999999999</v>
      </c>
      <c r="BH70" s="33">
        <f t="shared" si="7"/>
        <v>9659.23</v>
      </c>
      <c r="BI70" s="33">
        <f t="shared" si="8"/>
        <v>18663.469999999998</v>
      </c>
      <c r="BJ70" s="33">
        <f t="shared" si="9"/>
        <v>20744.889999999996</v>
      </c>
      <c r="BK70" s="3">
        <f>IF(BK$3=0,0,INDEX(Sheet1!RawDataCols,$C70,BK$5)*$R70)</f>
        <v>1166.4668750000001</v>
      </c>
      <c r="BL70" s="3">
        <f>IF(BL$3=0,0,INDEX(Sheet1!RawDataCols,$C70,BL$5)*$R70)</f>
        <v>1777.5018749999999</v>
      </c>
      <c r="BM70" s="3">
        <f>IF(BM$3=0,0,INDEX(Sheet1!RawDataCols,$C70,BM$5)*$R70)</f>
        <v>1963.76875</v>
      </c>
      <c r="BN70" s="3">
        <f>IF(BN$3=0,0,INDEX(Sheet1!RawDataCols,$C70,BN$5)*$R70)</f>
        <v>1194.3525</v>
      </c>
      <c r="BO70" s="3">
        <f>IF(BO$3=0,0,INDEX(Sheet1!RawDataCols,$C70,BO$5)*$R70)</f>
        <v>926.25937499999998</v>
      </c>
      <c r="BP70" s="3">
        <f>IF(BP$3=0,0,INDEX(Sheet1!RawDataCols,$C70,BP$5)*$R70)</f>
        <v>16211.55</v>
      </c>
      <c r="BQ70" s="3">
        <f t="shared" si="10"/>
        <v>3464.52</v>
      </c>
      <c r="BR70" s="3">
        <f t="shared" si="11"/>
        <v>201.07</v>
      </c>
      <c r="BS70" s="3">
        <f t="shared" si="12"/>
        <v>3873.1800000000003</v>
      </c>
      <c r="BT70" s="3">
        <f t="shared" si="13"/>
        <v>5993.64</v>
      </c>
      <c r="BU70" s="3" t="str">
        <f>INDEX(Sheet1!$BS$2:$BS$1000,MATCH($A70,Sheet1!$A$2:$A$1000,0))</f>
        <v>02</v>
      </c>
      <c r="BV70" s="3">
        <f>INDEX(Sheet1!$BT$2:$BT$1000,MATCH($A70,Sheet1!$A$2:$A$1000,0))</f>
        <v>5993.64</v>
      </c>
    </row>
    <row r="71" spans="1:74" x14ac:dyDescent="0.2">
      <c r="A71" s="11" t="s">
        <v>539</v>
      </c>
      <c r="B71" s="3">
        <f>MATCH($A71,Sheet1!ACCOUNTNO,0)</f>
        <v>69</v>
      </c>
      <c r="C71" s="3">
        <f t="shared" si="4"/>
        <v>69</v>
      </c>
      <c r="D71" s="3" t="str">
        <f>IF(D$3=0,0,INDEX(Sheet1!RawDataCols,$C71,D$5))</f>
        <v>12140A07</v>
      </c>
      <c r="E71" s="3" t="str">
        <f>IF(E$3=0,0,INDEX(Sheet1!RawDataCols,$C71,E$5))</f>
        <v xml:space="preserve">12140          </v>
      </c>
      <c r="F71" s="3" t="str">
        <f>IF(F$3=0,0,INDEX(Sheet1!RawDataCols,$C71,F$5))</f>
        <v xml:space="preserve">A07            </v>
      </c>
      <c r="G71" s="3" t="str">
        <f>IF(G$3=0,0,INDEX(Sheet1!RawDataCols,$C71,G$5))</f>
        <v xml:space="preserve">               </v>
      </c>
      <c r="H71" s="3" t="str">
        <f>IF(H$3=0,0,INDEX(Sheet1!RawDataCols,$C71,H$5))</f>
        <v xml:space="preserve">               </v>
      </c>
      <c r="I71" s="3" t="str">
        <f>IF(I$3=0,0,INDEX(Sheet1!RawDataCols,$C71,I$5))</f>
        <v xml:space="preserve">               </v>
      </c>
      <c r="J71" s="3" t="str">
        <f>IF(J$3=0,0,INDEX(Sheet1!RawDataCols,$C71,J$5))</f>
        <v xml:space="preserve">               </v>
      </c>
      <c r="K71" s="3" t="str">
        <f>IF(K$3=0,0,INDEX(Sheet1!RawDataCols,$C71,K$5))</f>
        <v xml:space="preserve">               </v>
      </c>
      <c r="L71" s="3" t="str">
        <f>IF(L$3=0,0,INDEX(Sheet1!RawDataCols,$C71,L$5))</f>
        <v xml:space="preserve">               </v>
      </c>
      <c r="M71" s="3" t="str">
        <f>IF(M$3=0,0,INDEX(Sheet1!RawDataCols,$C71,M$5))</f>
        <v xml:space="preserve">F007  </v>
      </c>
      <c r="N71" s="3" t="str">
        <f>IF(N$3=0,0,INDEX(Sheet1!RawDataCols,$C71,N$5))</f>
        <v>Cleaning - Contract-25 Franklin St</v>
      </c>
      <c r="O71" s="3">
        <f>INDEX(Sheet1!RawDataCols,$C71,O$5)</f>
        <v>9</v>
      </c>
      <c r="P71" s="3" t="str">
        <f>INDEX(Sheet1!RawDataCols,$C71,P$5)</f>
        <v>Cost of Sales</v>
      </c>
      <c r="Q71" s="3" t="str">
        <f>IF(Q$3=0,0,INDEX(Sheet1!RawDataCols,$C71,Q$5))</f>
        <v>I</v>
      </c>
      <c r="R71" s="3">
        <f t="shared" si="5"/>
        <v>1</v>
      </c>
      <c r="S71" s="3">
        <f t="shared" si="6"/>
        <v>-1</v>
      </c>
      <c r="T71" s="3">
        <f>IF(T$3=0,0,INDEX(Sheet1!RawDataCols,$C71,T$5)*$R71)</f>
        <v>0</v>
      </c>
      <c r="U71" s="3">
        <f>IF(U$3=0,0,INDEX(Sheet1!RawDataCols,$C71,U$5)*$R71)</f>
        <v>6844.65</v>
      </c>
      <c r="V71" s="3">
        <f>IF(V$3=0,0,INDEX(Sheet1!RawDataCols,$C71,V$5)*$R71)</f>
        <v>10179.49</v>
      </c>
      <c r="W71" s="3">
        <f>IF(W$3=0,0,INDEX(Sheet1!RawDataCols,$C71,W$5)*$R71)</f>
        <v>0</v>
      </c>
      <c r="X71" s="3">
        <f>IF(X$3=0,0,INDEX(Sheet1!RawDataCols,$C71,X$5)*$R71)</f>
        <v>6599.2</v>
      </c>
      <c r="Y71" s="3">
        <f>IF(Y$3=0,0,INDEX(Sheet1!RawDataCols,$C71,Y$5)*$R71)</f>
        <v>7016.53</v>
      </c>
      <c r="Z71" s="3">
        <f>IF(Z$3=0,0,INDEX(Sheet1!RawDataCols,$C71,Z$5)*$R71)</f>
        <v>0</v>
      </c>
      <c r="AA71" s="3">
        <f>IF(AA$3=0,0,INDEX(Sheet1!RawDataCols,$C71,AA$5)*$R71)</f>
        <v>6599.2</v>
      </c>
      <c r="AB71" s="3">
        <f>IF(AB$3=0,0,INDEX(Sheet1!RawDataCols,$C71,AB$5)*$R71)</f>
        <v>7016.53</v>
      </c>
      <c r="AC71" s="3">
        <f>IF(AC$3=0,0,INDEX(Sheet1!RawDataCols,$C71,AC$5)*$R71)</f>
        <v>6874.08</v>
      </c>
      <c r="AD71" s="3">
        <f>IF(AD$3=0,0,INDEX(Sheet1!RawDataCols,$C71,AD$5)*$R71)</f>
        <v>0</v>
      </c>
      <c r="AE71" s="3">
        <f>IF(AE$3=0,0,INDEX(Sheet1!RawDataCols,$C71,AE$5)*$R71)</f>
        <v>7016.53</v>
      </c>
      <c r="AF71" s="3">
        <f>IF(AF$3=0,0,INDEX(Sheet1!RawDataCols,$C71,AF$5)*$R71)</f>
        <v>24308.71</v>
      </c>
      <c r="AG71" s="3">
        <f>IF(AG$3=0,0,INDEX(Sheet1!RawDataCols,$C71,AG$5)*$R71)</f>
        <v>3553.42</v>
      </c>
      <c r="AH71" s="3">
        <f>IF(AH$3=0,0,INDEX(Sheet1!RawDataCols,$C71,AH$5)*$R71)</f>
        <v>7016.53</v>
      </c>
      <c r="AI71" s="3">
        <f>IF(AI$3=0,0,INDEX(Sheet1!RawDataCols,$C71,AI$5)*$R71)</f>
        <v>8718.27</v>
      </c>
      <c r="AJ71" s="3">
        <f>IF(AJ$3=0,0,INDEX(Sheet1!RawDataCols,$C71,AJ$5)*$R71)</f>
        <v>3553.42</v>
      </c>
      <c r="AK71" s="3">
        <f>IF(AK$3=0,0,INDEX(Sheet1!RawDataCols,$C71,AK$5)*$R71)</f>
        <v>7016.53</v>
      </c>
      <c r="AL71" s="3">
        <f>IF(AL$3=0,0,INDEX(Sheet1!RawDataCols,$C71,AL$5)*$R71)</f>
        <v>9196.66</v>
      </c>
      <c r="AM71" s="3">
        <f>IF(AM$3=0,0,INDEX(Sheet1!RawDataCols,$C71,AM$5)*$R71)</f>
        <v>11950.61</v>
      </c>
      <c r="AN71" s="3">
        <f>IF(AN$3=0,0,INDEX(Sheet1!RawDataCols,$C71,AN$5)*$R71)</f>
        <v>11950.61</v>
      </c>
      <c r="AO71" s="3">
        <f>IF(AO$3=0,0,INDEX(Sheet1!RawDataCols,$C71,AO$5)*$R71)</f>
        <v>9635</v>
      </c>
      <c r="AP71" s="3">
        <f>IF(AP$3=0,0,INDEX(Sheet1!RawDataCols,$C71,AP$5)*$R71)</f>
        <v>8544.2000000000007</v>
      </c>
      <c r="AQ71" s="3">
        <f>IF(AQ$3=0,0,INDEX(Sheet1!RawDataCols,$C71,AQ$5)*$R71)</f>
        <v>9066.16</v>
      </c>
      <c r="AR71" s="3">
        <f>IF(AR$3=0,0,INDEX(Sheet1!RawDataCols,$C71,AR$5)*$R71)</f>
        <v>9635</v>
      </c>
      <c r="AS71" s="3">
        <f>IF(AS$3=0,0,INDEX(Sheet1!RawDataCols,$C71,AS$5)*$R71)</f>
        <v>8544.2000000000007</v>
      </c>
      <c r="AT71" s="3">
        <f>IF(AT$3=0,0,INDEX(Sheet1!RawDataCols,$C71,AT$5)*$R71)</f>
        <v>9646.9500000000007</v>
      </c>
      <c r="AU71" s="3">
        <f>IF(AU$3=0,0,INDEX(Sheet1!RawDataCols,$C71,AU$5)*$R71)</f>
        <v>9353.98</v>
      </c>
      <c r="AV71" s="3">
        <f>IF(AV$3=0,0,INDEX(Sheet1!RawDataCols,$C71,AV$5)*$R71)</f>
        <v>0</v>
      </c>
      <c r="AW71" s="3">
        <f>IF(AW$3=0,0,INDEX(Sheet1!RawDataCols,$C71,AW$5)*$R71)</f>
        <v>10179.49</v>
      </c>
      <c r="AX71" s="3">
        <f>IF(AX$3=0,0,INDEX(Sheet1!RawDataCols,$C71,AX$5)*$R71)</f>
        <v>6144.29</v>
      </c>
      <c r="AY71" s="3">
        <f>IF(AY$3=0,0,INDEX(Sheet1!RawDataCols,$C71,AY$5)*$R71)</f>
        <v>0</v>
      </c>
      <c r="AZ71" s="3">
        <f>IF(AZ$3=0,0,INDEX(Sheet1!RawDataCols,$C71,AZ$5)*$R71)</f>
        <v>10179.49</v>
      </c>
      <c r="BA71" s="3">
        <f>IF(BA$3=0,0,INDEX(Sheet1!RawDataCols,$C71,BA$5)*$R71)</f>
        <v>6144.29</v>
      </c>
      <c r="BB71" s="3">
        <f>IF(BB$3=0,0,INDEX(Sheet1!RawDataCols,$C71,BB$5)*$R71)</f>
        <v>20720.37</v>
      </c>
      <c r="BC71" s="3">
        <f>IF(BC$3=0,0,INDEX(Sheet1!RawDataCols,$C71,BC$5)*$R71)</f>
        <v>10179.49</v>
      </c>
      <c r="BD71" s="3">
        <f>IF(BD$3=0,0,INDEX(Sheet1!RawDataCols,$C71,BD$5)*$R71)</f>
        <v>6914.14</v>
      </c>
      <c r="BE71" s="3">
        <f>IF(BE$3=0,0,INDEX(Sheet1!RawDataCols,$C71,BE$5)*$R71)</f>
        <v>20720.37</v>
      </c>
      <c r="BF71" s="3">
        <f>IF(BF$3=0,0,INDEX(Sheet1!RawDataCols,$C71,BF$5)*$R71)</f>
        <v>10179.49</v>
      </c>
      <c r="BG71" s="179">
        <f>IF(BG$3=0,0,INDEX(Sheet1!RawDataCols,$C71,BG$5)*$R71)</f>
        <v>6914.14</v>
      </c>
      <c r="BH71" s="33">
        <f t="shared" si="7"/>
        <v>76909.26999999999</v>
      </c>
      <c r="BI71" s="33">
        <f t="shared" si="8"/>
        <v>106464.33000000002</v>
      </c>
      <c r="BJ71" s="33">
        <f t="shared" si="9"/>
        <v>96924.419999999984</v>
      </c>
      <c r="BK71" s="3">
        <f>IF(BK$3=0,0,INDEX(Sheet1!RawDataCols,$C71,BK$5)*$R71)</f>
        <v>6654.0206250000001</v>
      </c>
      <c r="BL71" s="3">
        <f>IF(BL$3=0,0,INDEX(Sheet1!RawDataCols,$C71,BL$5)*$R71)</f>
        <v>4478.3981249999997</v>
      </c>
      <c r="BM71" s="3">
        <f>IF(BM$3=0,0,INDEX(Sheet1!RawDataCols,$C71,BM$5)*$R71)</f>
        <v>3862.8687500000001</v>
      </c>
      <c r="BN71" s="3">
        <f>IF(BN$3=0,0,INDEX(Sheet1!RawDataCols,$C71,BN$5)*$R71)</f>
        <v>4474.3143749999999</v>
      </c>
      <c r="BO71" s="3">
        <f>IF(BO$3=0,0,INDEX(Sheet1!RawDataCols,$C71,BO$5)*$R71)</f>
        <v>4115.8649999999998</v>
      </c>
      <c r="BP71" s="3">
        <f>IF(BP$3=0,0,INDEX(Sheet1!RawDataCols,$C71,BP$5)*$R71)</f>
        <v>22556.65</v>
      </c>
      <c r="BQ71" s="3">
        <f t="shared" si="10"/>
        <v>20043.05</v>
      </c>
      <c r="BR71" s="3">
        <f t="shared" si="11"/>
        <v>7106.84</v>
      </c>
      <c r="BS71" s="3">
        <f t="shared" si="12"/>
        <v>29039.010000000002</v>
      </c>
      <c r="BT71" s="3">
        <f t="shared" si="13"/>
        <v>49759.380000000005</v>
      </c>
      <c r="BU71" s="3" t="str">
        <f>INDEX(Sheet1!$BS$2:$BS$1000,MATCH($A71,Sheet1!$A$2:$A$1000,0))</f>
        <v>02</v>
      </c>
      <c r="BV71" s="3">
        <f>INDEX(Sheet1!$BT$2:$BT$1000,MATCH($A71,Sheet1!$A$2:$A$1000,0))</f>
        <v>49759.38</v>
      </c>
    </row>
    <row r="72" spans="1:74" x14ac:dyDescent="0.2">
      <c r="A72" s="246" t="s">
        <v>540</v>
      </c>
      <c r="B72" s="3" t="e">
        <f>MATCH($A72,Sheet1!ACCOUNTNO,0)</f>
        <v>#N/A</v>
      </c>
      <c r="C72" s="3">
        <f t="shared" si="4"/>
        <v>65000</v>
      </c>
      <c r="D72" s="3">
        <f>IF(D$3=0,0,INDEX(Sheet1!RawDataCols,$C72,D$5))</f>
        <v>0</v>
      </c>
      <c r="E72" s="3">
        <f>IF(E$3=0,0,INDEX(Sheet1!RawDataCols,$C72,E$5))</f>
        <v>0</v>
      </c>
      <c r="F72" s="3">
        <f>IF(F$3=0,0,INDEX(Sheet1!RawDataCols,$C72,F$5))</f>
        <v>0</v>
      </c>
      <c r="G72" s="3">
        <f>IF(G$3=0,0,INDEX(Sheet1!RawDataCols,$C72,G$5))</f>
        <v>0</v>
      </c>
      <c r="H72" s="3">
        <f>IF(H$3=0,0,INDEX(Sheet1!RawDataCols,$C72,H$5))</f>
        <v>0</v>
      </c>
      <c r="I72" s="3">
        <f>IF(I$3=0,0,INDEX(Sheet1!RawDataCols,$C72,I$5))</f>
        <v>0</v>
      </c>
      <c r="J72" s="3">
        <f>IF(J$3=0,0,INDEX(Sheet1!RawDataCols,$C72,J$5))</f>
        <v>0</v>
      </c>
      <c r="K72" s="3">
        <f>IF(K$3=0,0,INDEX(Sheet1!RawDataCols,$C72,K$5))</f>
        <v>0</v>
      </c>
      <c r="L72" s="3">
        <f>IF(L$3=0,0,INDEX(Sheet1!RawDataCols,$C72,L$5))</f>
        <v>0</v>
      </c>
      <c r="M72" s="3">
        <f>IF(M$3=0,0,INDEX(Sheet1!RawDataCols,$C72,M$5))</f>
        <v>0</v>
      </c>
      <c r="N72" s="3">
        <f>IF(N$3=0,0,INDEX(Sheet1!RawDataCols,$C72,N$5))</f>
        <v>0</v>
      </c>
      <c r="O72" s="3">
        <f>INDEX(Sheet1!RawDataCols,$C72,O$5)</f>
        <v>0</v>
      </c>
      <c r="P72" s="3">
        <f>INDEX(Sheet1!RawDataCols,$C72,P$5)</f>
        <v>0</v>
      </c>
      <c r="Q72" s="3">
        <f>IF(Q$3=0,0,INDEX(Sheet1!RawDataCols,$C72,Q$5))</f>
        <v>0</v>
      </c>
      <c r="R72" s="3">
        <f t="shared" si="5"/>
        <v>1</v>
      </c>
      <c r="S72" s="3">
        <f t="shared" si="6"/>
        <v>-1</v>
      </c>
      <c r="T72" s="3">
        <f>IF(T$3=0,0,INDEX(Sheet1!RawDataCols,$C72,T$5)*$R72)</f>
        <v>0</v>
      </c>
      <c r="U72" s="3">
        <f>IF(U$3=0,0,INDEX(Sheet1!RawDataCols,$C72,U$5)*$R72)</f>
        <v>0</v>
      </c>
      <c r="V72" s="3">
        <f>IF(V$3=0,0,INDEX(Sheet1!RawDataCols,$C72,V$5)*$R72)</f>
        <v>0</v>
      </c>
      <c r="W72" s="3">
        <f>IF(W$3=0,0,INDEX(Sheet1!RawDataCols,$C72,W$5)*$R72)</f>
        <v>0</v>
      </c>
      <c r="X72" s="3">
        <f>IF(X$3=0,0,INDEX(Sheet1!RawDataCols,$C72,X$5)*$R72)</f>
        <v>0</v>
      </c>
      <c r="Y72" s="3">
        <f>IF(Y$3=0,0,INDEX(Sheet1!RawDataCols,$C72,Y$5)*$R72)</f>
        <v>0</v>
      </c>
      <c r="Z72" s="3">
        <f>IF(Z$3=0,0,INDEX(Sheet1!RawDataCols,$C72,Z$5)*$R72)</f>
        <v>0</v>
      </c>
      <c r="AA72" s="3">
        <f>IF(AA$3=0,0,INDEX(Sheet1!RawDataCols,$C72,AA$5)*$R72)</f>
        <v>0</v>
      </c>
      <c r="AB72" s="3">
        <f>IF(AB$3=0,0,INDEX(Sheet1!RawDataCols,$C72,AB$5)*$R72)</f>
        <v>0</v>
      </c>
      <c r="AC72" s="3">
        <f>IF(AC$3=0,0,INDEX(Sheet1!RawDataCols,$C72,AC$5)*$R72)</f>
        <v>0</v>
      </c>
      <c r="AD72" s="3">
        <f>IF(AD$3=0,0,INDEX(Sheet1!RawDataCols,$C72,AD$5)*$R72)</f>
        <v>0</v>
      </c>
      <c r="AE72" s="3">
        <f>IF(AE$3=0,0,INDEX(Sheet1!RawDataCols,$C72,AE$5)*$R72)</f>
        <v>0</v>
      </c>
      <c r="AF72" s="3">
        <f>IF(AF$3=0,0,INDEX(Sheet1!RawDataCols,$C72,AF$5)*$R72)</f>
        <v>0</v>
      </c>
      <c r="AG72" s="3">
        <f>IF(AG$3=0,0,INDEX(Sheet1!RawDataCols,$C72,AG$5)*$R72)</f>
        <v>0</v>
      </c>
      <c r="AH72" s="3">
        <f>IF(AH$3=0,0,INDEX(Sheet1!RawDataCols,$C72,AH$5)*$R72)</f>
        <v>0</v>
      </c>
      <c r="AI72" s="3">
        <f>IF(AI$3=0,0,INDEX(Sheet1!RawDataCols,$C72,AI$5)*$R72)</f>
        <v>0</v>
      </c>
      <c r="AJ72" s="3">
        <f>IF(AJ$3=0,0,INDEX(Sheet1!RawDataCols,$C72,AJ$5)*$R72)</f>
        <v>0</v>
      </c>
      <c r="AK72" s="3">
        <f>IF(AK$3=0,0,INDEX(Sheet1!RawDataCols,$C72,AK$5)*$R72)</f>
        <v>0</v>
      </c>
      <c r="AL72" s="3">
        <f>IF(AL$3=0,0,INDEX(Sheet1!RawDataCols,$C72,AL$5)*$R72)</f>
        <v>0</v>
      </c>
      <c r="AM72" s="3">
        <f>IF(AM$3=0,0,INDEX(Sheet1!RawDataCols,$C72,AM$5)*$R72)</f>
        <v>0</v>
      </c>
      <c r="AN72" s="3">
        <f>IF(AN$3=0,0,INDEX(Sheet1!RawDataCols,$C72,AN$5)*$R72)</f>
        <v>0</v>
      </c>
      <c r="AO72" s="3">
        <f>IF(AO$3=0,0,INDEX(Sheet1!RawDataCols,$C72,AO$5)*$R72)</f>
        <v>0</v>
      </c>
      <c r="AP72" s="3">
        <f>IF(AP$3=0,0,INDEX(Sheet1!RawDataCols,$C72,AP$5)*$R72)</f>
        <v>0</v>
      </c>
      <c r="AQ72" s="3">
        <f>IF(AQ$3=0,0,INDEX(Sheet1!RawDataCols,$C72,AQ$5)*$R72)</f>
        <v>0</v>
      </c>
      <c r="AR72" s="3">
        <f>IF(AR$3=0,0,INDEX(Sheet1!RawDataCols,$C72,AR$5)*$R72)</f>
        <v>0</v>
      </c>
      <c r="AS72" s="3">
        <f>IF(AS$3=0,0,INDEX(Sheet1!RawDataCols,$C72,AS$5)*$R72)</f>
        <v>0</v>
      </c>
      <c r="AT72" s="3">
        <f>IF(AT$3=0,0,INDEX(Sheet1!RawDataCols,$C72,AT$5)*$R72)</f>
        <v>0</v>
      </c>
      <c r="AU72" s="3">
        <f>IF(AU$3=0,0,INDEX(Sheet1!RawDataCols,$C72,AU$5)*$R72)</f>
        <v>0</v>
      </c>
      <c r="AV72" s="3">
        <f>IF(AV$3=0,0,INDEX(Sheet1!RawDataCols,$C72,AV$5)*$R72)</f>
        <v>0</v>
      </c>
      <c r="AW72" s="3">
        <f>IF(AW$3=0,0,INDEX(Sheet1!RawDataCols,$C72,AW$5)*$R72)</f>
        <v>0</v>
      </c>
      <c r="AX72" s="3">
        <f>IF(AX$3=0,0,INDEX(Sheet1!RawDataCols,$C72,AX$5)*$R72)</f>
        <v>0</v>
      </c>
      <c r="AY72" s="3">
        <f>IF(AY$3=0,0,INDEX(Sheet1!RawDataCols,$C72,AY$5)*$R72)</f>
        <v>0</v>
      </c>
      <c r="AZ72" s="3">
        <f>IF(AZ$3=0,0,INDEX(Sheet1!RawDataCols,$C72,AZ$5)*$R72)</f>
        <v>0</v>
      </c>
      <c r="BA72" s="3">
        <f>IF(BA$3=0,0,INDEX(Sheet1!RawDataCols,$C72,BA$5)*$R72)</f>
        <v>0</v>
      </c>
      <c r="BB72" s="3">
        <f>IF(BB$3=0,0,INDEX(Sheet1!RawDataCols,$C72,BB$5)*$R72)</f>
        <v>0</v>
      </c>
      <c r="BC72" s="3">
        <f>IF(BC$3=0,0,INDEX(Sheet1!RawDataCols,$C72,BC$5)*$R72)</f>
        <v>0</v>
      </c>
      <c r="BD72" s="3">
        <f>IF(BD$3=0,0,INDEX(Sheet1!RawDataCols,$C72,BD$5)*$R72)</f>
        <v>0</v>
      </c>
      <c r="BE72" s="3">
        <f>IF(BE$3=0,0,INDEX(Sheet1!RawDataCols,$C72,BE$5)*$R72)</f>
        <v>0</v>
      </c>
      <c r="BF72" s="3">
        <f>IF(BF$3=0,0,INDEX(Sheet1!RawDataCols,$C72,BF$5)*$R72)</f>
        <v>0</v>
      </c>
      <c r="BG72" s="179">
        <f>IF(BG$3=0,0,INDEX(Sheet1!RawDataCols,$C72,BG$5)*$R72)</f>
        <v>0</v>
      </c>
      <c r="BH72" s="33">
        <f t="shared" si="7"/>
        <v>0</v>
      </c>
      <c r="BI72" s="33">
        <f t="shared" si="8"/>
        <v>0</v>
      </c>
      <c r="BJ72" s="33">
        <f t="shared" si="9"/>
        <v>0</v>
      </c>
      <c r="BK72" s="3">
        <f>IF(BK$3=0,0,INDEX(Sheet1!RawDataCols,$C72,BK$5)*$R72)</f>
        <v>0</v>
      </c>
      <c r="BL72" s="3">
        <f>IF(BL$3=0,0,INDEX(Sheet1!RawDataCols,$C72,BL$5)*$R72)</f>
        <v>0</v>
      </c>
      <c r="BM72" s="3">
        <f>IF(BM$3=0,0,INDEX(Sheet1!RawDataCols,$C72,BM$5)*$R72)</f>
        <v>0</v>
      </c>
      <c r="BN72" s="3">
        <f>IF(BN$3=0,0,INDEX(Sheet1!RawDataCols,$C72,BN$5)*$R72)</f>
        <v>0</v>
      </c>
      <c r="BO72" s="3">
        <f>IF(BO$3=0,0,INDEX(Sheet1!RawDataCols,$C72,BO$5)*$R72)</f>
        <v>0</v>
      </c>
      <c r="BP72" s="3">
        <f>IF(BP$3=0,0,INDEX(Sheet1!RawDataCols,$C72,BP$5)*$R72)</f>
        <v>0</v>
      </c>
      <c r="BQ72" s="3">
        <f t="shared" si="10"/>
        <v>0</v>
      </c>
      <c r="BR72" s="3">
        <f t="shared" si="11"/>
        <v>0</v>
      </c>
      <c r="BS72" s="3">
        <f t="shared" si="12"/>
        <v>0</v>
      </c>
      <c r="BT72" s="3">
        <f t="shared" si="13"/>
        <v>0</v>
      </c>
      <c r="BU72" s="3" t="e">
        <f>INDEX(Sheet1!$BS$2:$BS$1000,MATCH($A72,Sheet1!$A$2:$A$1000,0))</f>
        <v>#N/A</v>
      </c>
      <c r="BV72" s="3" t="e">
        <f>INDEX(Sheet1!$BT$2:$BT$1000,MATCH($A72,Sheet1!$A$2:$A$1000,0))</f>
        <v>#N/A</v>
      </c>
    </row>
    <row r="73" spans="1:74" x14ac:dyDescent="0.2">
      <c r="A73" s="11" t="s">
        <v>541</v>
      </c>
      <c r="B73" s="3">
        <f>MATCH($A73,Sheet1!ACCOUNTNO,0)</f>
        <v>70</v>
      </c>
      <c r="C73" s="3">
        <f t="shared" ref="C73:C136" si="14">IF(ISNA($B73),65000,$B73)</f>
        <v>70</v>
      </c>
      <c r="D73" s="3" t="str">
        <f>IF(D$3=0,0,INDEX(Sheet1!RawDataCols,$C73,D$5))</f>
        <v>12160A02</v>
      </c>
      <c r="E73" s="3" t="str">
        <f>IF(E$3=0,0,INDEX(Sheet1!RawDataCols,$C73,E$5))</f>
        <v xml:space="preserve">12160          </v>
      </c>
      <c r="F73" s="3" t="str">
        <f>IF(F$3=0,0,INDEX(Sheet1!RawDataCols,$C73,F$5))</f>
        <v xml:space="preserve">A02            </v>
      </c>
      <c r="G73" s="3" t="str">
        <f>IF(G$3=0,0,INDEX(Sheet1!RawDataCols,$C73,G$5))</f>
        <v xml:space="preserve">               </v>
      </c>
      <c r="H73" s="3" t="str">
        <f>IF(H$3=0,0,INDEX(Sheet1!RawDataCols,$C73,H$5))</f>
        <v xml:space="preserve">               </v>
      </c>
      <c r="I73" s="3" t="str">
        <f>IF(I$3=0,0,INDEX(Sheet1!RawDataCols,$C73,I$5))</f>
        <v xml:space="preserve">               </v>
      </c>
      <c r="J73" s="3" t="str">
        <f>IF(J$3=0,0,INDEX(Sheet1!RawDataCols,$C73,J$5))</f>
        <v xml:space="preserve">               </v>
      </c>
      <c r="K73" s="3" t="str">
        <f>IF(K$3=0,0,INDEX(Sheet1!RawDataCols,$C73,K$5))</f>
        <v xml:space="preserve">               </v>
      </c>
      <c r="L73" s="3" t="str">
        <f>IF(L$3=0,0,INDEX(Sheet1!RawDataCols,$C73,L$5))</f>
        <v xml:space="preserve">               </v>
      </c>
      <c r="M73" s="3" t="str">
        <f>IF(M$3=0,0,INDEX(Sheet1!RawDataCols,$C73,M$5))</f>
        <v xml:space="preserve">F007  </v>
      </c>
      <c r="N73" s="3" t="str">
        <f>IF(N$3=0,0,INDEX(Sheet1!RawDataCols,$C73,N$5))</f>
        <v>Cleaning - Toiletries-200 East Tce</v>
      </c>
      <c r="O73" s="3">
        <f>INDEX(Sheet1!RawDataCols,$C73,O$5)</f>
        <v>9</v>
      </c>
      <c r="P73" s="3" t="str">
        <f>INDEX(Sheet1!RawDataCols,$C73,P$5)</f>
        <v>Cost of Sales</v>
      </c>
      <c r="Q73" s="3" t="str">
        <f>IF(Q$3=0,0,INDEX(Sheet1!RawDataCols,$C73,Q$5))</f>
        <v>I</v>
      </c>
      <c r="R73" s="3">
        <f t="shared" ref="R73:R136" si="15">IF(OR(GL_Cat_Code=8,GL_Cat_Code=12,GL_Cat_Code=28,GL_Cat_Code=32,GL_Cat_Code=36,GL_Cat_Code=40),-1,1)</f>
        <v>1</v>
      </c>
      <c r="S73" s="3">
        <f t="shared" ref="S73:S136" si="16">IF(OR(GL_Cat_Code=8,GL_Cat_Code=12,GL_Cat_Code=28,GL_Cat_Code=32,GL_Cat_Code=36,GL_Cat_Code=40),1,-1)</f>
        <v>-1</v>
      </c>
      <c r="T73" s="3">
        <f>IF(T$3=0,0,INDEX(Sheet1!RawDataCols,$C73,T$5)*$R73)</f>
        <v>0</v>
      </c>
      <c r="U73" s="3">
        <f>IF(U$3=0,0,INDEX(Sheet1!RawDataCols,$C73,U$5)*$R73)</f>
        <v>321</v>
      </c>
      <c r="V73" s="3">
        <f>IF(V$3=0,0,INDEX(Sheet1!RawDataCols,$C73,V$5)*$R73)</f>
        <v>392.38</v>
      </c>
      <c r="W73" s="3">
        <f>IF(W$3=0,0,INDEX(Sheet1!RawDataCols,$C73,W$5)*$R73)</f>
        <v>0</v>
      </c>
      <c r="X73" s="3">
        <f>IF(X$3=0,0,INDEX(Sheet1!RawDataCols,$C73,X$5)*$R73)</f>
        <v>0</v>
      </c>
      <c r="Y73" s="3">
        <f>IF(Y$3=0,0,INDEX(Sheet1!RawDataCols,$C73,Y$5)*$R73)</f>
        <v>392.38</v>
      </c>
      <c r="Z73" s="3">
        <f>IF(Z$3=0,0,INDEX(Sheet1!RawDataCols,$C73,Z$5)*$R73)</f>
        <v>586.37</v>
      </c>
      <c r="AA73" s="3">
        <f>IF(AA$3=0,0,INDEX(Sheet1!RawDataCols,$C73,AA$5)*$R73)</f>
        <v>0</v>
      </c>
      <c r="AB73" s="3">
        <f>IF(AB$3=0,0,INDEX(Sheet1!RawDataCols,$C73,AB$5)*$R73)</f>
        <v>392.38</v>
      </c>
      <c r="AC73" s="3">
        <f>IF(AC$3=0,0,INDEX(Sheet1!RawDataCols,$C73,AC$5)*$R73)</f>
        <v>959.35</v>
      </c>
      <c r="AD73" s="3">
        <f>IF(AD$3=0,0,INDEX(Sheet1!RawDataCols,$C73,AD$5)*$R73)</f>
        <v>681</v>
      </c>
      <c r="AE73" s="3">
        <f>IF(AE$3=0,0,INDEX(Sheet1!RawDataCols,$C73,AE$5)*$R73)</f>
        <v>392.38</v>
      </c>
      <c r="AF73" s="3">
        <f>IF(AF$3=0,0,INDEX(Sheet1!RawDataCols,$C73,AF$5)*$R73)</f>
        <v>573.6</v>
      </c>
      <c r="AG73" s="3">
        <f>IF(AG$3=0,0,INDEX(Sheet1!RawDataCols,$C73,AG$5)*$R73)</f>
        <v>0</v>
      </c>
      <c r="AH73" s="3">
        <f>IF(AH$3=0,0,INDEX(Sheet1!RawDataCols,$C73,AH$5)*$R73)</f>
        <v>392.38</v>
      </c>
      <c r="AI73" s="3">
        <f>IF(AI$3=0,0,INDEX(Sheet1!RawDataCols,$C73,AI$5)*$R73)</f>
        <v>0</v>
      </c>
      <c r="AJ73" s="3">
        <f>IF(AJ$3=0,0,INDEX(Sheet1!RawDataCols,$C73,AJ$5)*$R73)</f>
        <v>0</v>
      </c>
      <c r="AK73" s="3">
        <f>IF(AK$3=0,0,INDEX(Sheet1!RawDataCols,$C73,AK$5)*$R73)</f>
        <v>392.38</v>
      </c>
      <c r="AL73" s="3">
        <f>IF(AL$3=0,0,INDEX(Sheet1!RawDataCols,$C73,AL$5)*$R73)</f>
        <v>573</v>
      </c>
      <c r="AM73" s="3">
        <f>IF(AM$3=0,0,INDEX(Sheet1!RawDataCols,$C73,AM$5)*$R73)</f>
        <v>421.58</v>
      </c>
      <c r="AN73" s="3">
        <f>IF(AN$3=0,0,INDEX(Sheet1!RawDataCols,$C73,AN$5)*$R73)</f>
        <v>421.58</v>
      </c>
      <c r="AO73" s="3">
        <f>IF(AO$3=0,0,INDEX(Sheet1!RawDataCols,$C73,AO$5)*$R73)</f>
        <v>573</v>
      </c>
      <c r="AP73" s="3">
        <f>IF(AP$3=0,0,INDEX(Sheet1!RawDataCols,$C73,AP$5)*$R73)</f>
        <v>119.18</v>
      </c>
      <c r="AQ73" s="3">
        <f>IF(AQ$3=0,0,INDEX(Sheet1!RawDataCols,$C73,AQ$5)*$R73)</f>
        <v>392.38</v>
      </c>
      <c r="AR73" s="3">
        <f>IF(AR$3=0,0,INDEX(Sheet1!RawDataCols,$C73,AR$5)*$R73)</f>
        <v>642</v>
      </c>
      <c r="AS73" s="3">
        <f>IF(AS$3=0,0,INDEX(Sheet1!RawDataCols,$C73,AS$5)*$R73)</f>
        <v>0</v>
      </c>
      <c r="AT73" s="3">
        <f>IF(AT$3=0,0,INDEX(Sheet1!RawDataCols,$C73,AT$5)*$R73)</f>
        <v>392.38</v>
      </c>
      <c r="AU73" s="3">
        <f>IF(AU$3=0,0,INDEX(Sheet1!RawDataCols,$C73,AU$5)*$R73)</f>
        <v>642</v>
      </c>
      <c r="AV73" s="3">
        <f>IF(AV$3=0,0,INDEX(Sheet1!RawDataCols,$C73,AV$5)*$R73)</f>
        <v>0</v>
      </c>
      <c r="AW73" s="3">
        <f>IF(AW$3=0,0,INDEX(Sheet1!RawDataCols,$C73,AW$5)*$R73)</f>
        <v>392.38</v>
      </c>
      <c r="AX73" s="3">
        <f>IF(AX$3=0,0,INDEX(Sheet1!RawDataCols,$C73,AX$5)*$R73)</f>
        <v>321</v>
      </c>
      <c r="AY73" s="3">
        <f>IF(AY$3=0,0,INDEX(Sheet1!RawDataCols,$C73,AY$5)*$R73)</f>
        <v>467.14</v>
      </c>
      <c r="AZ73" s="3">
        <f>IF(AZ$3=0,0,INDEX(Sheet1!RawDataCols,$C73,AZ$5)*$R73)</f>
        <v>392.38</v>
      </c>
      <c r="BA73" s="3">
        <f>IF(BA$3=0,0,INDEX(Sheet1!RawDataCols,$C73,BA$5)*$R73)</f>
        <v>522.16999999999996</v>
      </c>
      <c r="BB73" s="3">
        <f>IF(BB$3=0,0,INDEX(Sheet1!RawDataCols,$C73,BB$5)*$R73)</f>
        <v>0</v>
      </c>
      <c r="BC73" s="3">
        <f>IF(BC$3=0,0,INDEX(Sheet1!RawDataCols,$C73,BC$5)*$R73)</f>
        <v>392.38</v>
      </c>
      <c r="BD73" s="3">
        <f>IF(BD$3=0,0,INDEX(Sheet1!RawDataCols,$C73,BD$5)*$R73)</f>
        <v>1002</v>
      </c>
      <c r="BE73" s="3">
        <f>IF(BE$3=0,0,INDEX(Sheet1!RawDataCols,$C73,BE$5)*$R73)</f>
        <v>0</v>
      </c>
      <c r="BF73" s="3">
        <f>IF(BF$3=0,0,INDEX(Sheet1!RawDataCols,$C73,BF$5)*$R73)</f>
        <v>392.38</v>
      </c>
      <c r="BG73" s="179">
        <f>IF(BG$3=0,0,INDEX(Sheet1!RawDataCols,$C73,BG$5)*$R73)</f>
        <v>1002</v>
      </c>
      <c r="BH73" s="33">
        <f t="shared" ref="BH73:BH136" si="17">SUM(T73,U73,X73,AA73,AD73,AG73,AJ73,AM73,AP73,AS73,AV73,AY73,BB73)</f>
        <v>2009.9</v>
      </c>
      <c r="BI73" s="33">
        <f t="shared" ref="BI73:BI136" si="18">SUM(V73,Y73,AB73,AE73,AH73,AK73,AN73,AQ73,AT73,AW73,AZ73,BC73)</f>
        <v>4737.76</v>
      </c>
      <c r="BJ73" s="33">
        <f t="shared" ref="BJ73:BJ136" si="19">SUM(W73,Z73,AC73,AF73,AI73,AL73,AO73,AR73,AU73,AX73,BA73,BD73)+IF(Q73&lt;&gt;"I",BP73,0)</f>
        <v>6394.49</v>
      </c>
      <c r="BK73" s="3">
        <f>IF(BK$3=0,0,INDEX(Sheet1!RawDataCols,$C73,BK$5)*$R73)</f>
        <v>296.11</v>
      </c>
      <c r="BL73" s="3">
        <f>IF(BL$3=0,0,INDEX(Sheet1!RawDataCols,$C73,BL$5)*$R73)</f>
        <v>375.424375</v>
      </c>
      <c r="BM73" s="3">
        <f>IF(BM$3=0,0,INDEX(Sheet1!RawDataCols,$C73,BM$5)*$R73)</f>
        <v>356.64125000000001</v>
      </c>
      <c r="BN73" s="3">
        <f>IF(BN$3=0,0,INDEX(Sheet1!RawDataCols,$C73,BN$5)*$R73)</f>
        <v>282.37312500000002</v>
      </c>
      <c r="BO73" s="3">
        <f>IF(BO$3=0,0,INDEX(Sheet1!RawDataCols,$C73,BO$5)*$R73)</f>
        <v>359.984375</v>
      </c>
      <c r="BP73" s="3">
        <f>IF(BP$3=0,0,INDEX(Sheet1!RawDataCols,$C73,BP$5)*$R73)</f>
        <v>3314.47</v>
      </c>
      <c r="BQ73" s="3">
        <f t="shared" ref="BQ73:BQ136" si="20">IF($Q73="I",SUM(U73,X73,AA73),SUM(T73,U73,X73,AA73))</f>
        <v>321</v>
      </c>
      <c r="BR73" s="3">
        <f t="shared" ref="BR73:BR136" si="21">IF($Q73="I",SUM(AD73,AG73,AJ73),SUM(AD73,AG73,AJ73,BQ73))</f>
        <v>681</v>
      </c>
      <c r="BS73" s="3">
        <f t="shared" ref="BS73:BS136" si="22">IF($Q73="I",SUM(AM73,AP73,AS73),SUM(AM73,AP73,AS73,BR73))</f>
        <v>540.76</v>
      </c>
      <c r="BT73" s="3">
        <f t="shared" ref="BT73:BT136" si="23">IF($I73="I",SUM(AV73,AY73,BB73),SUM(AV73,AY73,BB73,BS73))</f>
        <v>1007.9</v>
      </c>
      <c r="BU73" s="3" t="str">
        <f>INDEX(Sheet1!$BS$2:$BS$1000,MATCH($A73,Sheet1!$A$2:$A$1000,0))</f>
        <v>02</v>
      </c>
      <c r="BV73" s="3">
        <f>INDEX(Sheet1!$BT$2:$BT$1000,MATCH($A73,Sheet1!$A$2:$A$1000,0))</f>
        <v>1007.9</v>
      </c>
    </row>
    <row r="74" spans="1:74" x14ac:dyDescent="0.2">
      <c r="A74" s="11" t="s">
        <v>542</v>
      </c>
      <c r="B74" s="3">
        <f>MATCH($A74,Sheet1!ACCOUNTNO,0)</f>
        <v>71</v>
      </c>
      <c r="C74" s="3">
        <f t="shared" si="14"/>
        <v>71</v>
      </c>
      <c r="D74" s="3" t="str">
        <f>IF(D$3=0,0,INDEX(Sheet1!RawDataCols,$C74,D$5))</f>
        <v>12160A03</v>
      </c>
      <c r="E74" s="3" t="str">
        <f>IF(E$3=0,0,INDEX(Sheet1!RawDataCols,$C74,E$5))</f>
        <v xml:space="preserve">12160          </v>
      </c>
      <c r="F74" s="3" t="str">
        <f>IF(F$3=0,0,INDEX(Sheet1!RawDataCols,$C74,F$5))</f>
        <v xml:space="preserve">A03            </v>
      </c>
      <c r="G74" s="3" t="str">
        <f>IF(G$3=0,0,INDEX(Sheet1!RawDataCols,$C74,G$5))</f>
        <v xml:space="preserve">               </v>
      </c>
      <c r="H74" s="3" t="str">
        <f>IF(H$3=0,0,INDEX(Sheet1!RawDataCols,$C74,H$5))</f>
        <v xml:space="preserve">               </v>
      </c>
      <c r="I74" s="3" t="str">
        <f>IF(I$3=0,0,INDEX(Sheet1!RawDataCols,$C74,I$5))</f>
        <v xml:space="preserve">               </v>
      </c>
      <c r="J74" s="3" t="str">
        <f>IF(J$3=0,0,INDEX(Sheet1!RawDataCols,$C74,J$5))</f>
        <v xml:space="preserve">               </v>
      </c>
      <c r="K74" s="3" t="str">
        <f>IF(K$3=0,0,INDEX(Sheet1!RawDataCols,$C74,K$5))</f>
        <v xml:space="preserve">               </v>
      </c>
      <c r="L74" s="3" t="str">
        <f>IF(L$3=0,0,INDEX(Sheet1!RawDataCols,$C74,L$5))</f>
        <v xml:space="preserve">               </v>
      </c>
      <c r="M74" s="3" t="str">
        <f>IF(M$3=0,0,INDEX(Sheet1!RawDataCols,$C74,M$5))</f>
        <v xml:space="preserve">F007  </v>
      </c>
      <c r="N74" s="3" t="str">
        <f>IF(N$3=0,0,INDEX(Sheet1!RawDataCols,$C74,N$5))</f>
        <v>Cleaning - Toiletries-33 Franklin St</v>
      </c>
      <c r="O74" s="3">
        <f>INDEX(Sheet1!RawDataCols,$C74,O$5)</f>
        <v>9</v>
      </c>
      <c r="P74" s="3" t="str">
        <f>INDEX(Sheet1!RawDataCols,$C74,P$5)</f>
        <v>Cost of Sales</v>
      </c>
      <c r="Q74" s="3" t="str">
        <f>IF(Q$3=0,0,INDEX(Sheet1!RawDataCols,$C74,Q$5))</f>
        <v>I</v>
      </c>
      <c r="R74" s="3">
        <f t="shared" si="15"/>
        <v>1</v>
      </c>
      <c r="S74" s="3">
        <f t="shared" si="16"/>
        <v>-1</v>
      </c>
      <c r="T74" s="3">
        <f>IF(T$3=0,0,INDEX(Sheet1!RawDataCols,$C74,T$5)*$R74)</f>
        <v>0</v>
      </c>
      <c r="U74" s="3">
        <f>IF(U$3=0,0,INDEX(Sheet1!RawDataCols,$C74,U$5)*$R74)</f>
        <v>321</v>
      </c>
      <c r="V74" s="3">
        <f>IF(V$3=0,0,INDEX(Sheet1!RawDataCols,$C74,V$5)*$R74)</f>
        <v>502.12</v>
      </c>
      <c r="W74" s="3">
        <f>IF(W$3=0,0,INDEX(Sheet1!RawDataCols,$C74,W$5)*$R74)</f>
        <v>0</v>
      </c>
      <c r="X74" s="3">
        <f>IF(X$3=0,0,INDEX(Sheet1!RawDataCols,$C74,X$5)*$R74)</f>
        <v>0</v>
      </c>
      <c r="Y74" s="3">
        <f>IF(Y$3=0,0,INDEX(Sheet1!RawDataCols,$C74,Y$5)*$R74)</f>
        <v>557.70000000000005</v>
      </c>
      <c r="Z74" s="3">
        <f>IF(Z$3=0,0,INDEX(Sheet1!RawDataCols,$C74,Z$5)*$R74)</f>
        <v>686.95</v>
      </c>
      <c r="AA74" s="3">
        <f>IF(AA$3=0,0,INDEX(Sheet1!RawDataCols,$C74,AA$5)*$R74)</f>
        <v>0</v>
      </c>
      <c r="AB74" s="3">
        <f>IF(AB$3=0,0,INDEX(Sheet1!RawDataCols,$C74,AB$5)*$R74)</f>
        <v>557.70000000000005</v>
      </c>
      <c r="AC74" s="3">
        <f>IF(AC$3=0,0,INDEX(Sheet1!RawDataCols,$C74,AC$5)*$R74)</f>
        <v>0</v>
      </c>
      <c r="AD74" s="3">
        <f>IF(AD$3=0,0,INDEX(Sheet1!RawDataCols,$C74,AD$5)*$R74)</f>
        <v>673.54</v>
      </c>
      <c r="AE74" s="3">
        <f>IF(AE$3=0,0,INDEX(Sheet1!RawDataCols,$C74,AE$5)*$R74)</f>
        <v>615.03</v>
      </c>
      <c r="AF74" s="3">
        <f>IF(AF$3=0,0,INDEX(Sheet1!RawDataCols,$C74,AF$5)*$R74)</f>
        <v>321</v>
      </c>
      <c r="AG74" s="3">
        <f>IF(AG$3=0,0,INDEX(Sheet1!RawDataCols,$C74,AG$5)*$R74)</f>
        <v>0</v>
      </c>
      <c r="AH74" s="3">
        <f>IF(AH$3=0,0,INDEX(Sheet1!RawDataCols,$C74,AH$5)*$R74)</f>
        <v>615.03</v>
      </c>
      <c r="AI74" s="3">
        <f>IF(AI$3=0,0,INDEX(Sheet1!RawDataCols,$C74,AI$5)*$R74)</f>
        <v>0</v>
      </c>
      <c r="AJ74" s="3">
        <f>IF(AJ$3=0,0,INDEX(Sheet1!RawDataCols,$C74,AJ$5)*$R74)</f>
        <v>0</v>
      </c>
      <c r="AK74" s="3">
        <f>IF(AK$3=0,0,INDEX(Sheet1!RawDataCols,$C74,AK$5)*$R74)</f>
        <v>615.03</v>
      </c>
      <c r="AL74" s="3">
        <f>IF(AL$3=0,0,INDEX(Sheet1!RawDataCols,$C74,AL$5)*$R74)</f>
        <v>0</v>
      </c>
      <c r="AM74" s="3">
        <f>IF(AM$3=0,0,INDEX(Sheet1!RawDataCols,$C74,AM$5)*$R74)</f>
        <v>1296.74</v>
      </c>
      <c r="AN74" s="3">
        <f>IF(AN$3=0,0,INDEX(Sheet1!RawDataCols,$C74,AN$5)*$R74)</f>
        <v>1296.74</v>
      </c>
      <c r="AO74" s="3">
        <f>IF(AO$3=0,0,INDEX(Sheet1!RawDataCols,$C74,AO$5)*$R74)</f>
        <v>1072.92</v>
      </c>
      <c r="AP74" s="3">
        <f>IF(AP$3=0,0,INDEX(Sheet1!RawDataCols,$C74,AP$5)*$R74)</f>
        <v>237.6</v>
      </c>
      <c r="AQ74" s="3">
        <f>IF(AQ$3=0,0,INDEX(Sheet1!RawDataCols,$C74,AQ$5)*$R74)</f>
        <v>481.87</v>
      </c>
      <c r="AR74" s="3">
        <f>IF(AR$3=0,0,INDEX(Sheet1!RawDataCols,$C74,AR$5)*$R74)</f>
        <v>642</v>
      </c>
      <c r="AS74" s="3">
        <f>IF(AS$3=0,0,INDEX(Sheet1!RawDataCols,$C74,AS$5)*$R74)</f>
        <v>36</v>
      </c>
      <c r="AT74" s="3">
        <f>IF(AT$3=0,0,INDEX(Sheet1!RawDataCols,$C74,AT$5)*$R74)</f>
        <v>577.9</v>
      </c>
      <c r="AU74" s="3">
        <f>IF(AU$3=0,0,INDEX(Sheet1!RawDataCols,$C74,AU$5)*$R74)</f>
        <v>642</v>
      </c>
      <c r="AV74" s="3">
        <f>IF(AV$3=0,0,INDEX(Sheet1!RawDataCols,$C74,AV$5)*$R74)</f>
        <v>514.20000000000005</v>
      </c>
      <c r="AW74" s="3">
        <f>IF(AW$3=0,0,INDEX(Sheet1!RawDataCols,$C74,AW$5)*$R74)</f>
        <v>502.12</v>
      </c>
      <c r="AX74" s="3">
        <f>IF(AX$3=0,0,INDEX(Sheet1!RawDataCols,$C74,AX$5)*$R74)</f>
        <v>449.4</v>
      </c>
      <c r="AY74" s="3">
        <f>IF(AY$3=0,0,INDEX(Sheet1!RawDataCols,$C74,AY$5)*$R74)</f>
        <v>707.33</v>
      </c>
      <c r="AZ74" s="3">
        <f>IF(AZ$3=0,0,INDEX(Sheet1!RawDataCols,$C74,AZ$5)*$R74)</f>
        <v>502.12</v>
      </c>
      <c r="BA74" s="3">
        <f>IF(BA$3=0,0,INDEX(Sheet1!RawDataCols,$C74,BA$5)*$R74)</f>
        <v>1072.92</v>
      </c>
      <c r="BB74" s="3">
        <f>IF(BB$3=0,0,INDEX(Sheet1!RawDataCols,$C74,BB$5)*$R74)</f>
        <v>620.4</v>
      </c>
      <c r="BC74" s="3">
        <f>IF(BC$3=0,0,INDEX(Sheet1!RawDataCols,$C74,BC$5)*$R74)</f>
        <v>502.12</v>
      </c>
      <c r="BD74" s="3">
        <f>IF(BD$3=0,0,INDEX(Sheet1!RawDataCols,$C74,BD$5)*$R74)</f>
        <v>378.6</v>
      </c>
      <c r="BE74" s="3">
        <f>IF(BE$3=0,0,INDEX(Sheet1!RawDataCols,$C74,BE$5)*$R74)</f>
        <v>620.4</v>
      </c>
      <c r="BF74" s="3">
        <f>IF(BF$3=0,0,INDEX(Sheet1!RawDataCols,$C74,BF$5)*$R74)</f>
        <v>502.12</v>
      </c>
      <c r="BG74" s="179">
        <f>IF(BG$3=0,0,INDEX(Sheet1!RawDataCols,$C74,BG$5)*$R74)</f>
        <v>378.6</v>
      </c>
      <c r="BH74" s="33">
        <f t="shared" si="17"/>
        <v>4406.8099999999995</v>
      </c>
      <c r="BI74" s="33">
        <f t="shared" si="18"/>
        <v>7325.4799999999987</v>
      </c>
      <c r="BJ74" s="33">
        <f t="shared" si="19"/>
        <v>5265.7900000000009</v>
      </c>
      <c r="BK74" s="3">
        <f>IF(BK$3=0,0,INDEX(Sheet1!RawDataCols,$C74,BK$5)*$R74)</f>
        <v>457.84249999999997</v>
      </c>
      <c r="BL74" s="3">
        <f>IF(BL$3=0,0,INDEX(Sheet1!RawDataCols,$C74,BL$5)*$R74)</f>
        <v>280.075625</v>
      </c>
      <c r="BM74" s="3">
        <f>IF(BM$3=0,0,INDEX(Sheet1!RawDataCols,$C74,BM$5)*$R74)</f>
        <v>321.00875000000002</v>
      </c>
      <c r="BN74" s="3">
        <f>IF(BN$3=0,0,INDEX(Sheet1!RawDataCols,$C74,BN$5)*$R74)</f>
        <v>363.37562500000001</v>
      </c>
      <c r="BO74" s="3">
        <f>IF(BO$3=0,0,INDEX(Sheet1!RawDataCols,$C74,BO$5)*$R74)</f>
        <v>401.39499999999998</v>
      </c>
      <c r="BP74" s="3">
        <f>IF(BP$3=0,0,INDEX(Sheet1!RawDataCols,$C74,BP$5)*$R74)</f>
        <v>3473.26</v>
      </c>
      <c r="BQ74" s="3">
        <f t="shared" si="20"/>
        <v>321</v>
      </c>
      <c r="BR74" s="3">
        <f t="shared" si="21"/>
        <v>673.54</v>
      </c>
      <c r="BS74" s="3">
        <f t="shared" si="22"/>
        <v>1570.34</v>
      </c>
      <c r="BT74" s="3">
        <f t="shared" si="23"/>
        <v>3412.2700000000004</v>
      </c>
      <c r="BU74" s="3" t="str">
        <f>INDEX(Sheet1!$BS$2:$BS$1000,MATCH($A74,Sheet1!$A$2:$A$1000,0))</f>
        <v>02</v>
      </c>
      <c r="BV74" s="3">
        <f>INDEX(Sheet1!$BT$2:$BT$1000,MATCH($A74,Sheet1!$A$2:$A$1000,0))</f>
        <v>3412.27</v>
      </c>
    </row>
    <row r="75" spans="1:74" x14ac:dyDescent="0.2">
      <c r="A75" s="11" t="s">
        <v>543</v>
      </c>
      <c r="B75" s="3">
        <f>MATCH($A75,Sheet1!ACCOUNTNO,0)</f>
        <v>72</v>
      </c>
      <c r="C75" s="3">
        <f t="shared" si="14"/>
        <v>72</v>
      </c>
      <c r="D75" s="3" t="str">
        <f>IF(D$3=0,0,INDEX(Sheet1!RawDataCols,$C75,D$5))</f>
        <v>12160A04</v>
      </c>
      <c r="E75" s="3" t="str">
        <f>IF(E$3=0,0,INDEX(Sheet1!RawDataCols,$C75,E$5))</f>
        <v xml:space="preserve">12160          </v>
      </c>
      <c r="F75" s="3" t="str">
        <f>IF(F$3=0,0,INDEX(Sheet1!RawDataCols,$C75,F$5))</f>
        <v xml:space="preserve">A04            </v>
      </c>
      <c r="G75" s="3" t="str">
        <f>IF(G$3=0,0,INDEX(Sheet1!RawDataCols,$C75,G$5))</f>
        <v xml:space="preserve">               </v>
      </c>
      <c r="H75" s="3" t="str">
        <f>IF(H$3=0,0,INDEX(Sheet1!RawDataCols,$C75,H$5))</f>
        <v xml:space="preserve">               </v>
      </c>
      <c r="I75" s="3" t="str">
        <f>IF(I$3=0,0,INDEX(Sheet1!RawDataCols,$C75,I$5))</f>
        <v xml:space="preserve">               </v>
      </c>
      <c r="J75" s="3" t="str">
        <f>IF(J$3=0,0,INDEX(Sheet1!RawDataCols,$C75,J$5))</f>
        <v xml:space="preserve">               </v>
      </c>
      <c r="K75" s="3" t="str">
        <f>IF(K$3=0,0,INDEX(Sheet1!RawDataCols,$C75,K$5))</f>
        <v xml:space="preserve">               </v>
      </c>
      <c r="L75" s="3" t="str">
        <f>IF(L$3=0,0,INDEX(Sheet1!RawDataCols,$C75,L$5))</f>
        <v xml:space="preserve">               </v>
      </c>
      <c r="M75" s="3" t="str">
        <f>IF(M$3=0,0,INDEX(Sheet1!RawDataCols,$C75,M$5))</f>
        <v xml:space="preserve">F007  </v>
      </c>
      <c r="N75" s="3" t="str">
        <f>IF(N$3=0,0,INDEX(Sheet1!RawDataCols,$C75,N$5))</f>
        <v>Cleaning - Toiletries-174 Fullarton Rd</v>
      </c>
      <c r="O75" s="3">
        <f>INDEX(Sheet1!RawDataCols,$C75,O$5)</f>
        <v>9</v>
      </c>
      <c r="P75" s="3" t="str">
        <f>INDEX(Sheet1!RawDataCols,$C75,P$5)</f>
        <v>Cost of Sales</v>
      </c>
      <c r="Q75" s="3" t="str">
        <f>IF(Q$3=0,0,INDEX(Sheet1!RawDataCols,$C75,Q$5))</f>
        <v>I</v>
      </c>
      <c r="R75" s="3">
        <f t="shared" si="15"/>
        <v>1</v>
      </c>
      <c r="S75" s="3">
        <f t="shared" si="16"/>
        <v>-1</v>
      </c>
      <c r="T75" s="3">
        <f>IF(T$3=0,0,INDEX(Sheet1!RawDataCols,$C75,T$5)*$R75)</f>
        <v>0</v>
      </c>
      <c r="U75" s="3">
        <f>IF(U$3=0,0,INDEX(Sheet1!RawDataCols,$C75,U$5)*$R75)</f>
        <v>0</v>
      </c>
      <c r="V75" s="3">
        <f>IF(V$3=0,0,INDEX(Sheet1!RawDataCols,$C75,V$5)*$R75)</f>
        <v>77.319999999999993</v>
      </c>
      <c r="W75" s="3">
        <f>IF(W$3=0,0,INDEX(Sheet1!RawDataCols,$C75,W$5)*$R75)</f>
        <v>574.22</v>
      </c>
      <c r="X75" s="3">
        <f>IF(X$3=0,0,INDEX(Sheet1!RawDataCols,$C75,X$5)*$R75)</f>
        <v>557.54</v>
      </c>
      <c r="Y75" s="3">
        <f>IF(Y$3=0,0,INDEX(Sheet1!RawDataCols,$C75,Y$5)*$R75)</f>
        <v>77.319999999999993</v>
      </c>
      <c r="Z75" s="3">
        <f>IF(Z$3=0,0,INDEX(Sheet1!RawDataCols,$C75,Z$5)*$R75)</f>
        <v>0</v>
      </c>
      <c r="AA75" s="3">
        <f>IF(AA$3=0,0,INDEX(Sheet1!RawDataCols,$C75,AA$5)*$R75)</f>
        <v>0</v>
      </c>
      <c r="AB75" s="3">
        <f>IF(AB$3=0,0,INDEX(Sheet1!RawDataCols,$C75,AB$5)*$R75)</f>
        <v>102.48</v>
      </c>
      <c r="AC75" s="3">
        <f>IF(AC$3=0,0,INDEX(Sheet1!RawDataCols,$C75,AC$5)*$R75)</f>
        <v>522.36</v>
      </c>
      <c r="AD75" s="3">
        <f>IF(AD$3=0,0,INDEX(Sheet1!RawDataCols,$C75,AD$5)*$R75)</f>
        <v>323.39999999999998</v>
      </c>
      <c r="AE75" s="3">
        <f>IF(AE$3=0,0,INDEX(Sheet1!RawDataCols,$C75,AE$5)*$R75)</f>
        <v>102.48</v>
      </c>
      <c r="AF75" s="3">
        <f>IF(AF$3=0,0,INDEX(Sheet1!RawDataCols,$C75,AF$5)*$R75)</f>
        <v>0</v>
      </c>
      <c r="AG75" s="3">
        <f>IF(AG$3=0,0,INDEX(Sheet1!RawDataCols,$C75,AG$5)*$R75)</f>
        <v>150.16999999999999</v>
      </c>
      <c r="AH75" s="3">
        <f>IF(AH$3=0,0,INDEX(Sheet1!RawDataCols,$C75,AH$5)*$R75)</f>
        <v>102.48</v>
      </c>
      <c r="AI75" s="3">
        <f>IF(AI$3=0,0,INDEX(Sheet1!RawDataCols,$C75,AI$5)*$R75)</f>
        <v>458.78</v>
      </c>
      <c r="AJ75" s="3">
        <f>IF(AJ$3=0,0,INDEX(Sheet1!RawDataCols,$C75,AJ$5)*$R75)</f>
        <v>0</v>
      </c>
      <c r="AK75" s="3">
        <f>IF(AK$3=0,0,INDEX(Sheet1!RawDataCols,$C75,AK$5)*$R75)</f>
        <v>102.48</v>
      </c>
      <c r="AL75" s="3">
        <f>IF(AL$3=0,0,INDEX(Sheet1!RawDataCols,$C75,AL$5)*$R75)</f>
        <v>0</v>
      </c>
      <c r="AM75" s="3">
        <f>IF(AM$3=0,0,INDEX(Sheet1!RawDataCols,$C75,AM$5)*$R75)</f>
        <v>350.4</v>
      </c>
      <c r="AN75" s="3">
        <f>IF(AN$3=0,0,INDEX(Sheet1!RawDataCols,$C75,AN$5)*$R75)</f>
        <v>350.4</v>
      </c>
      <c r="AO75" s="3">
        <f>IF(AO$3=0,0,INDEX(Sheet1!RawDataCols,$C75,AO$5)*$R75)</f>
        <v>501.14</v>
      </c>
      <c r="AP75" s="3">
        <f>IF(AP$3=0,0,INDEX(Sheet1!RawDataCols,$C75,AP$5)*$R75)</f>
        <v>0</v>
      </c>
      <c r="AQ75" s="3">
        <f>IF(AQ$3=0,0,INDEX(Sheet1!RawDataCols,$C75,AQ$5)*$R75)</f>
        <v>70.83</v>
      </c>
      <c r="AR75" s="3">
        <f>IF(AR$3=0,0,INDEX(Sheet1!RawDataCols,$C75,AR$5)*$R75)</f>
        <v>0</v>
      </c>
      <c r="AS75" s="3">
        <f>IF(AS$3=0,0,INDEX(Sheet1!RawDataCols,$C75,AS$5)*$R75)</f>
        <v>440.76</v>
      </c>
      <c r="AT75" s="3">
        <f>IF(AT$3=0,0,INDEX(Sheet1!RawDataCols,$C75,AT$5)*$R75)</f>
        <v>77.319999999999993</v>
      </c>
      <c r="AU75" s="3">
        <f>IF(AU$3=0,0,INDEX(Sheet1!RawDataCols,$C75,AU$5)*$R75)</f>
        <v>530.54</v>
      </c>
      <c r="AV75" s="3">
        <f>IF(AV$3=0,0,INDEX(Sheet1!RawDataCols,$C75,AV$5)*$R75)</f>
        <v>0</v>
      </c>
      <c r="AW75" s="3">
        <f>IF(AW$3=0,0,INDEX(Sheet1!RawDataCols,$C75,AW$5)*$R75)</f>
        <v>77.319999999999993</v>
      </c>
      <c r="AX75" s="3">
        <f>IF(AX$3=0,0,INDEX(Sheet1!RawDataCols,$C75,AX$5)*$R75)</f>
        <v>611.96</v>
      </c>
      <c r="AY75" s="3">
        <f>IF(AY$3=0,0,INDEX(Sheet1!RawDataCols,$C75,AY$5)*$R75)</f>
        <v>252</v>
      </c>
      <c r="AZ75" s="3">
        <f>IF(AZ$3=0,0,INDEX(Sheet1!RawDataCols,$C75,AZ$5)*$R75)</f>
        <v>77.319999999999993</v>
      </c>
      <c r="BA75" s="3">
        <f>IF(BA$3=0,0,INDEX(Sheet1!RawDataCols,$C75,BA$5)*$R75)</f>
        <v>0</v>
      </c>
      <c r="BB75" s="3">
        <f>IF(BB$3=0,0,INDEX(Sheet1!RawDataCols,$C75,BB$5)*$R75)</f>
        <v>322.2</v>
      </c>
      <c r="BC75" s="3">
        <f>IF(BC$3=0,0,INDEX(Sheet1!RawDataCols,$C75,BC$5)*$R75)</f>
        <v>77.319999999999993</v>
      </c>
      <c r="BD75" s="3">
        <f>IF(BD$3=0,0,INDEX(Sheet1!RawDataCols,$C75,BD$5)*$R75)</f>
        <v>422.4</v>
      </c>
      <c r="BE75" s="3">
        <f>IF(BE$3=0,0,INDEX(Sheet1!RawDataCols,$C75,BE$5)*$R75)</f>
        <v>322.2</v>
      </c>
      <c r="BF75" s="3">
        <f>IF(BF$3=0,0,INDEX(Sheet1!RawDataCols,$C75,BF$5)*$R75)</f>
        <v>77.319999999999993</v>
      </c>
      <c r="BG75" s="179">
        <f>IF(BG$3=0,0,INDEX(Sheet1!RawDataCols,$C75,BG$5)*$R75)</f>
        <v>422.4</v>
      </c>
      <c r="BH75" s="33">
        <f t="shared" si="17"/>
        <v>2396.4699999999993</v>
      </c>
      <c r="BI75" s="33">
        <f t="shared" si="18"/>
        <v>1295.07</v>
      </c>
      <c r="BJ75" s="33">
        <f t="shared" si="19"/>
        <v>3621.4</v>
      </c>
      <c r="BK75" s="3">
        <f>IF(BK$3=0,0,INDEX(Sheet1!RawDataCols,$C75,BK$5)*$R75)</f>
        <v>80.941874999999996</v>
      </c>
      <c r="BL75" s="3">
        <f>IF(BL$3=0,0,INDEX(Sheet1!RawDataCols,$C75,BL$5)*$R75)</f>
        <v>208.03375</v>
      </c>
      <c r="BM75" s="3">
        <f>IF(BM$3=0,0,INDEX(Sheet1!RawDataCols,$C75,BM$5)*$R75)</f>
        <v>226.07749999999999</v>
      </c>
      <c r="BN75" s="3">
        <f>IF(BN$3=0,0,INDEX(Sheet1!RawDataCols,$C75,BN$5)*$R75)</f>
        <v>180.486875</v>
      </c>
      <c r="BO75" s="3">
        <f>IF(BO$3=0,0,INDEX(Sheet1!RawDataCols,$C75,BO$5)*$R75)</f>
        <v>461.11500000000001</v>
      </c>
      <c r="BP75" s="3">
        <f>IF(BP$3=0,0,INDEX(Sheet1!RawDataCols,$C75,BP$5)*$R75)</f>
        <v>1773.18</v>
      </c>
      <c r="BQ75" s="3">
        <f t="shared" si="20"/>
        <v>557.54</v>
      </c>
      <c r="BR75" s="3">
        <f t="shared" si="21"/>
        <v>473.56999999999994</v>
      </c>
      <c r="BS75" s="3">
        <f t="shared" si="22"/>
        <v>791.16</v>
      </c>
      <c r="BT75" s="3">
        <f t="shared" si="23"/>
        <v>1365.3600000000001</v>
      </c>
      <c r="BU75" s="3" t="str">
        <f>INDEX(Sheet1!$BS$2:$BS$1000,MATCH($A75,Sheet1!$A$2:$A$1000,0))</f>
        <v>02</v>
      </c>
      <c r="BV75" s="3">
        <f>INDEX(Sheet1!$BT$2:$BT$1000,MATCH($A75,Sheet1!$A$2:$A$1000,0))</f>
        <v>1365.36</v>
      </c>
    </row>
    <row r="76" spans="1:74" x14ac:dyDescent="0.2">
      <c r="A76" s="11" t="s">
        <v>544</v>
      </c>
      <c r="B76" s="3">
        <f>MATCH($A76,Sheet1!ACCOUNTNO,0)</f>
        <v>73</v>
      </c>
      <c r="C76" s="3">
        <f t="shared" si="14"/>
        <v>73</v>
      </c>
      <c r="D76" s="3" t="str">
        <f>IF(D$3=0,0,INDEX(Sheet1!RawDataCols,$C76,D$5))</f>
        <v>12160A06</v>
      </c>
      <c r="E76" s="3" t="str">
        <f>IF(E$3=0,0,INDEX(Sheet1!RawDataCols,$C76,E$5))</f>
        <v xml:space="preserve">12160          </v>
      </c>
      <c r="F76" s="3" t="str">
        <f>IF(F$3=0,0,INDEX(Sheet1!RawDataCols,$C76,F$5))</f>
        <v xml:space="preserve">A06            </v>
      </c>
      <c r="G76" s="3" t="str">
        <f>IF(G$3=0,0,INDEX(Sheet1!RawDataCols,$C76,G$5))</f>
        <v xml:space="preserve">               </v>
      </c>
      <c r="H76" s="3" t="str">
        <f>IF(H$3=0,0,INDEX(Sheet1!RawDataCols,$C76,H$5))</f>
        <v xml:space="preserve">               </v>
      </c>
      <c r="I76" s="3" t="str">
        <f>IF(I$3=0,0,INDEX(Sheet1!RawDataCols,$C76,I$5))</f>
        <v xml:space="preserve">               </v>
      </c>
      <c r="J76" s="3" t="str">
        <f>IF(J$3=0,0,INDEX(Sheet1!RawDataCols,$C76,J$5))</f>
        <v xml:space="preserve">               </v>
      </c>
      <c r="K76" s="3" t="str">
        <f>IF(K$3=0,0,INDEX(Sheet1!RawDataCols,$C76,K$5))</f>
        <v xml:space="preserve">               </v>
      </c>
      <c r="L76" s="3" t="str">
        <f>IF(L$3=0,0,INDEX(Sheet1!RawDataCols,$C76,L$5))</f>
        <v xml:space="preserve">               </v>
      </c>
      <c r="M76" s="3" t="str">
        <f>IF(M$3=0,0,INDEX(Sheet1!RawDataCols,$C76,M$5))</f>
        <v xml:space="preserve">F007  </v>
      </c>
      <c r="N76" s="3" t="str">
        <f>IF(N$3=0,0,INDEX(Sheet1!RawDataCols,$C76,N$5))</f>
        <v>Cleaning - Toiletries-31 Franklin St</v>
      </c>
      <c r="O76" s="3">
        <f>INDEX(Sheet1!RawDataCols,$C76,O$5)</f>
        <v>9</v>
      </c>
      <c r="P76" s="3" t="str">
        <f>INDEX(Sheet1!RawDataCols,$C76,P$5)</f>
        <v>Cost of Sales</v>
      </c>
      <c r="Q76" s="3" t="str">
        <f>IF(Q$3=0,0,INDEX(Sheet1!RawDataCols,$C76,Q$5))</f>
        <v>I</v>
      </c>
      <c r="R76" s="3">
        <f t="shared" si="15"/>
        <v>1</v>
      </c>
      <c r="S76" s="3">
        <f t="shared" si="16"/>
        <v>-1</v>
      </c>
      <c r="T76" s="3">
        <f>IF(T$3=0,0,INDEX(Sheet1!RawDataCols,$C76,T$5)*$R76)</f>
        <v>0</v>
      </c>
      <c r="U76" s="3">
        <f>IF(U$3=0,0,INDEX(Sheet1!RawDataCols,$C76,U$5)*$R76)</f>
        <v>321</v>
      </c>
      <c r="V76" s="3">
        <f>IF(V$3=0,0,INDEX(Sheet1!RawDataCols,$C76,V$5)*$R76)</f>
        <v>548.17999999999995</v>
      </c>
      <c r="W76" s="3">
        <f>IF(W$3=0,0,INDEX(Sheet1!RawDataCols,$C76,W$5)*$R76)</f>
        <v>0</v>
      </c>
      <c r="X76" s="3">
        <f>IF(X$3=0,0,INDEX(Sheet1!RawDataCols,$C76,X$5)*$R76)</f>
        <v>546.6</v>
      </c>
      <c r="Y76" s="3">
        <f>IF(Y$3=0,0,INDEX(Sheet1!RawDataCols,$C76,Y$5)*$R76)</f>
        <v>548.17999999999995</v>
      </c>
      <c r="Z76" s="3">
        <f>IF(Z$3=0,0,INDEX(Sheet1!RawDataCols,$C76,Z$5)*$R76)</f>
        <v>421.58</v>
      </c>
      <c r="AA76" s="3">
        <f>IF(AA$3=0,0,INDEX(Sheet1!RawDataCols,$C76,AA$5)*$R76)</f>
        <v>0</v>
      </c>
      <c r="AB76" s="3">
        <f>IF(AB$3=0,0,INDEX(Sheet1!RawDataCols,$C76,AB$5)*$R76)</f>
        <v>548.17999999999995</v>
      </c>
      <c r="AC76" s="3">
        <f>IF(AC$3=0,0,INDEX(Sheet1!RawDataCols,$C76,AC$5)*$R76)</f>
        <v>0</v>
      </c>
      <c r="AD76" s="3">
        <f>IF(AD$3=0,0,INDEX(Sheet1!RawDataCols,$C76,AD$5)*$R76)</f>
        <v>321</v>
      </c>
      <c r="AE76" s="3">
        <f>IF(AE$3=0,0,INDEX(Sheet1!RawDataCols,$C76,AE$5)*$R76)</f>
        <v>548.17999999999995</v>
      </c>
      <c r="AF76" s="3">
        <f>IF(AF$3=0,0,INDEX(Sheet1!RawDataCols,$C76,AF$5)*$R76)</f>
        <v>421.58</v>
      </c>
      <c r="AG76" s="3">
        <f>IF(AG$3=0,0,INDEX(Sheet1!RawDataCols,$C76,AG$5)*$R76)</f>
        <v>0</v>
      </c>
      <c r="AH76" s="3">
        <f>IF(AH$3=0,0,INDEX(Sheet1!RawDataCols,$C76,AH$5)*$R76)</f>
        <v>548.17999999999995</v>
      </c>
      <c r="AI76" s="3">
        <f>IF(AI$3=0,0,INDEX(Sheet1!RawDataCols,$C76,AI$5)*$R76)</f>
        <v>0</v>
      </c>
      <c r="AJ76" s="3">
        <f>IF(AJ$3=0,0,INDEX(Sheet1!RawDataCols,$C76,AJ$5)*$R76)</f>
        <v>0</v>
      </c>
      <c r="AK76" s="3">
        <f>IF(AK$3=0,0,INDEX(Sheet1!RawDataCols,$C76,AK$5)*$R76)</f>
        <v>548.17999999999995</v>
      </c>
      <c r="AL76" s="3">
        <f>IF(AL$3=0,0,INDEX(Sheet1!RawDataCols,$C76,AL$5)*$R76)</f>
        <v>0</v>
      </c>
      <c r="AM76" s="3">
        <f>IF(AM$3=0,0,INDEX(Sheet1!RawDataCols,$C76,AM$5)*$R76)</f>
        <v>980.34</v>
      </c>
      <c r="AN76" s="3">
        <f>IF(AN$3=0,0,INDEX(Sheet1!RawDataCols,$C76,AN$5)*$R76)</f>
        <v>980.34</v>
      </c>
      <c r="AO76" s="3">
        <f>IF(AO$3=0,0,INDEX(Sheet1!RawDataCols,$C76,AO$5)*$R76)</f>
        <v>823.92</v>
      </c>
      <c r="AP76" s="3">
        <f>IF(AP$3=0,0,INDEX(Sheet1!RawDataCols,$C76,AP$5)*$R76)</f>
        <v>178.8</v>
      </c>
      <c r="AQ76" s="3">
        <f>IF(AQ$3=0,0,INDEX(Sheet1!RawDataCols,$C76,AQ$5)*$R76)</f>
        <v>422.47</v>
      </c>
      <c r="AR76" s="3">
        <f>IF(AR$3=0,0,INDEX(Sheet1!RawDataCols,$C76,AR$5)*$R76)</f>
        <v>642</v>
      </c>
      <c r="AS76" s="3">
        <f>IF(AS$3=0,0,INDEX(Sheet1!RawDataCols,$C76,AS$5)*$R76)</f>
        <v>36</v>
      </c>
      <c r="AT76" s="3">
        <f>IF(AT$3=0,0,INDEX(Sheet1!RawDataCols,$C76,AT$5)*$R76)</f>
        <v>422.47</v>
      </c>
      <c r="AU76" s="3">
        <f>IF(AU$3=0,0,INDEX(Sheet1!RawDataCols,$C76,AU$5)*$R76)</f>
        <v>642</v>
      </c>
      <c r="AV76" s="3">
        <f>IF(AV$3=0,0,INDEX(Sheet1!RawDataCols,$C76,AV$5)*$R76)</f>
        <v>209.4</v>
      </c>
      <c r="AW76" s="3">
        <f>IF(AW$3=0,0,INDEX(Sheet1!RawDataCols,$C76,AW$5)*$R76)</f>
        <v>422.47</v>
      </c>
      <c r="AX76" s="3">
        <f>IF(AX$3=0,0,INDEX(Sheet1!RawDataCols,$C76,AX$5)*$R76)</f>
        <v>321</v>
      </c>
      <c r="AY76" s="3">
        <f>IF(AY$3=0,0,INDEX(Sheet1!RawDataCols,$C76,AY$5)*$R76)</f>
        <v>817.2</v>
      </c>
      <c r="AZ76" s="3">
        <f>IF(AZ$3=0,0,INDEX(Sheet1!RawDataCols,$C76,AZ$5)*$R76)</f>
        <v>548.17999999999995</v>
      </c>
      <c r="BA76" s="3">
        <f>IF(BA$3=0,0,INDEX(Sheet1!RawDataCols,$C76,BA$5)*$R76)</f>
        <v>815.35</v>
      </c>
      <c r="BB76" s="3">
        <f>IF(BB$3=0,0,INDEX(Sheet1!RawDataCols,$C76,BB$5)*$R76)</f>
        <v>423</v>
      </c>
      <c r="BC76" s="3">
        <f>IF(BC$3=0,0,INDEX(Sheet1!RawDataCols,$C76,BC$5)*$R76)</f>
        <v>548.17999999999995</v>
      </c>
      <c r="BD76" s="3">
        <f>IF(BD$3=0,0,INDEX(Sheet1!RawDataCols,$C76,BD$5)*$R76)</f>
        <v>288</v>
      </c>
      <c r="BE76" s="3">
        <f>IF(BE$3=0,0,INDEX(Sheet1!RawDataCols,$C76,BE$5)*$R76)</f>
        <v>423</v>
      </c>
      <c r="BF76" s="3">
        <f>IF(BF$3=0,0,INDEX(Sheet1!RawDataCols,$C76,BF$5)*$R76)</f>
        <v>548.17999999999995</v>
      </c>
      <c r="BG76" s="179">
        <f>IF(BG$3=0,0,INDEX(Sheet1!RawDataCols,$C76,BG$5)*$R76)</f>
        <v>288</v>
      </c>
      <c r="BH76" s="33">
        <f t="shared" si="17"/>
        <v>3833.34</v>
      </c>
      <c r="BI76" s="33">
        <f t="shared" si="18"/>
        <v>6633.1900000000005</v>
      </c>
      <c r="BJ76" s="33">
        <f t="shared" si="19"/>
        <v>4375.43</v>
      </c>
      <c r="BK76" s="3">
        <f>IF(BK$3=0,0,INDEX(Sheet1!RawDataCols,$C76,BK$5)*$R76)</f>
        <v>414.57437499999997</v>
      </c>
      <c r="BL76" s="3">
        <f>IF(BL$3=0,0,INDEX(Sheet1!RawDataCols,$C76,BL$5)*$R76)</f>
        <v>231.85312500000001</v>
      </c>
      <c r="BM76" s="3">
        <f>IF(BM$3=0,0,INDEX(Sheet1!RawDataCols,$C76,BM$5)*$R76)</f>
        <v>240.24562499999999</v>
      </c>
      <c r="BN76" s="3">
        <f>IF(BN$3=0,0,INDEX(Sheet1!RawDataCols,$C76,BN$5)*$R76)</f>
        <v>308.768125</v>
      </c>
      <c r="BO76" s="3">
        <f>IF(BO$3=0,0,INDEX(Sheet1!RawDataCols,$C76,BO$5)*$R76)</f>
        <v>241.05375000000001</v>
      </c>
      <c r="BP76" s="3">
        <f>IF(BP$3=0,0,INDEX(Sheet1!RawDataCols,$C76,BP$5)*$R76)</f>
        <v>2866.49</v>
      </c>
      <c r="BQ76" s="3">
        <f t="shared" si="20"/>
        <v>867.6</v>
      </c>
      <c r="BR76" s="3">
        <f t="shared" si="21"/>
        <v>321</v>
      </c>
      <c r="BS76" s="3">
        <f t="shared" si="22"/>
        <v>1195.1400000000001</v>
      </c>
      <c r="BT76" s="3">
        <f t="shared" si="23"/>
        <v>2644.7400000000002</v>
      </c>
      <c r="BU76" s="3" t="str">
        <f>INDEX(Sheet1!$BS$2:$BS$1000,MATCH($A76,Sheet1!$A$2:$A$1000,0))</f>
        <v>02</v>
      </c>
      <c r="BV76" s="3">
        <f>INDEX(Sheet1!$BT$2:$BT$1000,MATCH($A76,Sheet1!$A$2:$A$1000,0))</f>
        <v>2644.74</v>
      </c>
    </row>
    <row r="77" spans="1:74" x14ac:dyDescent="0.2">
      <c r="A77" s="11" t="s">
        <v>545</v>
      </c>
      <c r="B77" s="3">
        <f>MATCH($A77,Sheet1!ACCOUNTNO,0)</f>
        <v>74</v>
      </c>
      <c r="C77" s="3">
        <f t="shared" si="14"/>
        <v>74</v>
      </c>
      <c r="D77" s="3" t="str">
        <f>IF(D$3=0,0,INDEX(Sheet1!RawDataCols,$C77,D$5))</f>
        <v>12160A07</v>
      </c>
      <c r="E77" s="3" t="str">
        <f>IF(E$3=0,0,INDEX(Sheet1!RawDataCols,$C77,E$5))</f>
        <v xml:space="preserve">12160          </v>
      </c>
      <c r="F77" s="3" t="str">
        <f>IF(F$3=0,0,INDEX(Sheet1!RawDataCols,$C77,F$5))</f>
        <v xml:space="preserve">A07            </v>
      </c>
      <c r="G77" s="3" t="str">
        <f>IF(G$3=0,0,INDEX(Sheet1!RawDataCols,$C77,G$5))</f>
        <v xml:space="preserve">               </v>
      </c>
      <c r="H77" s="3" t="str">
        <f>IF(H$3=0,0,INDEX(Sheet1!RawDataCols,$C77,H$5))</f>
        <v xml:space="preserve">               </v>
      </c>
      <c r="I77" s="3" t="str">
        <f>IF(I$3=0,0,INDEX(Sheet1!RawDataCols,$C77,I$5))</f>
        <v xml:space="preserve">               </v>
      </c>
      <c r="J77" s="3" t="str">
        <f>IF(J$3=0,0,INDEX(Sheet1!RawDataCols,$C77,J$5))</f>
        <v xml:space="preserve">               </v>
      </c>
      <c r="K77" s="3" t="str">
        <f>IF(K$3=0,0,INDEX(Sheet1!RawDataCols,$C77,K$5))</f>
        <v xml:space="preserve">               </v>
      </c>
      <c r="L77" s="3" t="str">
        <f>IF(L$3=0,0,INDEX(Sheet1!RawDataCols,$C77,L$5))</f>
        <v xml:space="preserve">               </v>
      </c>
      <c r="M77" s="3" t="str">
        <f>IF(M$3=0,0,INDEX(Sheet1!RawDataCols,$C77,M$5))</f>
        <v xml:space="preserve">F007  </v>
      </c>
      <c r="N77" s="3" t="str">
        <f>IF(N$3=0,0,INDEX(Sheet1!RawDataCols,$C77,N$5))</f>
        <v>Cleaning - Toiletries-25 Franklin St</v>
      </c>
      <c r="O77" s="3">
        <f>INDEX(Sheet1!RawDataCols,$C77,O$5)</f>
        <v>9</v>
      </c>
      <c r="P77" s="3" t="str">
        <f>INDEX(Sheet1!RawDataCols,$C77,P$5)</f>
        <v>Cost of Sales</v>
      </c>
      <c r="Q77" s="3" t="str">
        <f>IF(Q$3=0,0,INDEX(Sheet1!RawDataCols,$C77,Q$5))</f>
        <v>I</v>
      </c>
      <c r="R77" s="3">
        <f t="shared" si="15"/>
        <v>1</v>
      </c>
      <c r="S77" s="3">
        <f t="shared" si="16"/>
        <v>-1</v>
      </c>
      <c r="T77" s="3">
        <f>IF(T$3=0,0,INDEX(Sheet1!RawDataCols,$C77,T$5)*$R77)</f>
        <v>0</v>
      </c>
      <c r="U77" s="3">
        <f>IF(U$3=0,0,INDEX(Sheet1!RawDataCols,$C77,U$5)*$R77)</f>
        <v>642</v>
      </c>
      <c r="V77" s="3">
        <f>IF(V$3=0,0,INDEX(Sheet1!RawDataCols,$C77,V$5)*$R77)</f>
        <v>2060.11</v>
      </c>
      <c r="W77" s="3">
        <f>IF(W$3=0,0,INDEX(Sheet1!RawDataCols,$C77,W$5)*$R77)</f>
        <v>0</v>
      </c>
      <c r="X77" s="3">
        <f>IF(X$3=0,0,INDEX(Sheet1!RawDataCols,$C77,X$5)*$R77)</f>
        <v>0</v>
      </c>
      <c r="Y77" s="3">
        <f>IF(Y$3=0,0,INDEX(Sheet1!RawDataCols,$C77,Y$5)*$R77)</f>
        <v>1420</v>
      </c>
      <c r="Z77" s="3">
        <f>IF(Z$3=0,0,INDEX(Sheet1!RawDataCols,$C77,Z$5)*$R77)</f>
        <v>1116.3399999999999</v>
      </c>
      <c r="AA77" s="3">
        <f>IF(AA$3=0,0,INDEX(Sheet1!RawDataCols,$C77,AA$5)*$R77)</f>
        <v>420</v>
      </c>
      <c r="AB77" s="3">
        <f>IF(AB$3=0,0,INDEX(Sheet1!RawDataCols,$C77,AB$5)*$R77)</f>
        <v>1420</v>
      </c>
      <c r="AC77" s="3">
        <f>IF(AC$3=0,0,INDEX(Sheet1!RawDataCols,$C77,AC$5)*$R77)</f>
        <v>2325</v>
      </c>
      <c r="AD77" s="3">
        <f>IF(AD$3=0,0,INDEX(Sheet1!RawDataCols,$C77,AD$5)*$R77)</f>
        <v>1949.85</v>
      </c>
      <c r="AE77" s="3">
        <f>IF(AE$3=0,0,INDEX(Sheet1!RawDataCols,$C77,AE$5)*$R77)</f>
        <v>1420</v>
      </c>
      <c r="AF77" s="3">
        <f>IF(AF$3=0,0,INDEX(Sheet1!RawDataCols,$C77,AF$5)*$R77)</f>
        <v>1795.75</v>
      </c>
      <c r="AG77" s="3">
        <f>IF(AG$3=0,0,INDEX(Sheet1!RawDataCols,$C77,AG$5)*$R77)</f>
        <v>0</v>
      </c>
      <c r="AH77" s="3">
        <f>IF(AH$3=0,0,INDEX(Sheet1!RawDataCols,$C77,AH$5)*$R77)</f>
        <v>1420</v>
      </c>
      <c r="AI77" s="3">
        <f>IF(AI$3=0,0,INDEX(Sheet1!RawDataCols,$C77,AI$5)*$R77)</f>
        <v>0</v>
      </c>
      <c r="AJ77" s="3">
        <f>IF(AJ$3=0,0,INDEX(Sheet1!RawDataCols,$C77,AJ$5)*$R77)</f>
        <v>0</v>
      </c>
      <c r="AK77" s="3">
        <f>IF(AK$3=0,0,INDEX(Sheet1!RawDataCols,$C77,AK$5)*$R77)</f>
        <v>1420</v>
      </c>
      <c r="AL77" s="3">
        <f>IF(AL$3=0,0,INDEX(Sheet1!RawDataCols,$C77,AL$5)*$R77)</f>
        <v>2067.5</v>
      </c>
      <c r="AM77" s="3">
        <f>IF(AM$3=0,0,INDEX(Sheet1!RawDataCols,$C77,AM$5)*$R77)</f>
        <v>2469.6999999999998</v>
      </c>
      <c r="AN77" s="3">
        <f>IF(AN$3=0,0,INDEX(Sheet1!RawDataCols,$C77,AN$5)*$R77)</f>
        <v>2469.6999999999998</v>
      </c>
      <c r="AO77" s="3">
        <f>IF(AO$3=0,0,INDEX(Sheet1!RawDataCols,$C77,AO$5)*$R77)</f>
        <v>2658.67</v>
      </c>
      <c r="AP77" s="3">
        <f>IF(AP$3=0,0,INDEX(Sheet1!RawDataCols,$C77,AP$5)*$R77)</f>
        <v>481.8</v>
      </c>
      <c r="AQ77" s="3">
        <f>IF(AQ$3=0,0,INDEX(Sheet1!RawDataCols,$C77,AQ$5)*$R77)</f>
        <v>1834.8</v>
      </c>
      <c r="AR77" s="3">
        <f>IF(AR$3=0,0,INDEX(Sheet1!RawDataCols,$C77,AR$5)*$R77)</f>
        <v>2445.38</v>
      </c>
      <c r="AS77" s="3">
        <f>IF(AS$3=0,0,INDEX(Sheet1!RawDataCols,$C77,AS$5)*$R77)</f>
        <v>108</v>
      </c>
      <c r="AT77" s="3">
        <f>IF(AT$3=0,0,INDEX(Sheet1!RawDataCols,$C77,AT$5)*$R77)</f>
        <v>1952.34</v>
      </c>
      <c r="AU77" s="3">
        <f>IF(AU$3=0,0,INDEX(Sheet1!RawDataCols,$C77,AU$5)*$R77)</f>
        <v>822</v>
      </c>
      <c r="AV77" s="3">
        <f>IF(AV$3=0,0,INDEX(Sheet1!RawDataCols,$C77,AV$5)*$R77)</f>
        <v>651.6</v>
      </c>
      <c r="AW77" s="3">
        <f>IF(AW$3=0,0,INDEX(Sheet1!RawDataCols,$C77,AW$5)*$R77)</f>
        <v>2060.11</v>
      </c>
      <c r="AX77" s="3">
        <f>IF(AX$3=0,0,INDEX(Sheet1!RawDataCols,$C77,AX$5)*$R77)</f>
        <v>1173</v>
      </c>
      <c r="AY77" s="3">
        <f>IF(AY$3=0,0,INDEX(Sheet1!RawDataCols,$C77,AY$5)*$R77)</f>
        <v>2056.1999999999998</v>
      </c>
      <c r="AZ77" s="3">
        <f>IF(AZ$3=0,0,INDEX(Sheet1!RawDataCols,$C77,AZ$5)*$R77)</f>
        <v>2060.11</v>
      </c>
      <c r="BA77" s="3">
        <f>IF(BA$3=0,0,INDEX(Sheet1!RawDataCols,$C77,BA$5)*$R77)</f>
        <v>2209.92</v>
      </c>
      <c r="BB77" s="3">
        <f>IF(BB$3=0,0,INDEX(Sheet1!RawDataCols,$C77,BB$5)*$R77)</f>
        <v>1626</v>
      </c>
      <c r="BC77" s="3">
        <f>IF(BC$3=0,0,INDEX(Sheet1!RawDataCols,$C77,BC$5)*$R77)</f>
        <v>2060.11</v>
      </c>
      <c r="BD77" s="3">
        <f>IF(BD$3=0,0,INDEX(Sheet1!RawDataCols,$C77,BD$5)*$R77)</f>
        <v>2209.9</v>
      </c>
      <c r="BE77" s="3">
        <f>IF(BE$3=0,0,INDEX(Sheet1!RawDataCols,$C77,BE$5)*$R77)</f>
        <v>1626</v>
      </c>
      <c r="BF77" s="3">
        <f>IF(BF$3=0,0,INDEX(Sheet1!RawDataCols,$C77,BF$5)*$R77)</f>
        <v>2060.11</v>
      </c>
      <c r="BG77" s="179">
        <f>IF(BG$3=0,0,INDEX(Sheet1!RawDataCols,$C77,BG$5)*$R77)</f>
        <v>2209.9</v>
      </c>
      <c r="BH77" s="33">
        <f t="shared" si="17"/>
        <v>10405.15</v>
      </c>
      <c r="BI77" s="33">
        <f t="shared" si="18"/>
        <v>21597.280000000002</v>
      </c>
      <c r="BJ77" s="33">
        <f t="shared" si="19"/>
        <v>18823.46</v>
      </c>
      <c r="BK77" s="3">
        <f>IF(BK$3=0,0,INDEX(Sheet1!RawDataCols,$C77,BK$5)*$R77)</f>
        <v>1349.83</v>
      </c>
      <c r="BL77" s="3">
        <f>IF(BL$3=0,0,INDEX(Sheet1!RawDataCols,$C77,BL$5)*$R77)</f>
        <v>856.95187499999997</v>
      </c>
      <c r="BM77" s="3">
        <f>IF(BM$3=0,0,INDEX(Sheet1!RawDataCols,$C77,BM$5)*$R77)</f>
        <v>746.91562499999998</v>
      </c>
      <c r="BN77" s="3">
        <f>IF(BN$3=0,0,INDEX(Sheet1!RawDataCols,$C77,BN$5)*$R77)</f>
        <v>702.36249999999995</v>
      </c>
      <c r="BO77" s="3">
        <f>IF(BO$3=0,0,INDEX(Sheet1!RawDataCols,$C77,BO$5)*$R77)</f>
        <v>1528.996875</v>
      </c>
      <c r="BP77" s="3">
        <f>IF(BP$3=0,0,INDEX(Sheet1!RawDataCols,$C77,BP$5)*$R77)</f>
        <v>6406.64</v>
      </c>
      <c r="BQ77" s="3">
        <f t="shared" si="20"/>
        <v>1062</v>
      </c>
      <c r="BR77" s="3">
        <f t="shared" si="21"/>
        <v>1949.85</v>
      </c>
      <c r="BS77" s="3">
        <f t="shared" si="22"/>
        <v>3059.5</v>
      </c>
      <c r="BT77" s="3">
        <f t="shared" si="23"/>
        <v>7393.2999999999993</v>
      </c>
      <c r="BU77" s="3" t="str">
        <f>INDEX(Sheet1!$BS$2:$BS$1000,MATCH($A77,Sheet1!$A$2:$A$1000,0))</f>
        <v>02</v>
      </c>
      <c r="BV77" s="3">
        <f>INDEX(Sheet1!$BT$2:$BT$1000,MATCH($A77,Sheet1!$A$2:$A$1000,0))</f>
        <v>7393.3</v>
      </c>
    </row>
    <row r="78" spans="1:74" x14ac:dyDescent="0.2">
      <c r="A78" s="11" t="s">
        <v>546</v>
      </c>
      <c r="B78" s="3">
        <f>MATCH($A78,Sheet1!ACCOUNTNO,0)</f>
        <v>75</v>
      </c>
      <c r="C78" s="3">
        <f t="shared" si="14"/>
        <v>75</v>
      </c>
      <c r="D78" s="3" t="str">
        <f>IF(D$3=0,0,INDEX(Sheet1!RawDataCols,$C78,D$5))</f>
        <v>12180A01</v>
      </c>
      <c r="E78" s="3" t="str">
        <f>IF(E$3=0,0,INDEX(Sheet1!RawDataCols,$C78,E$5))</f>
        <v xml:space="preserve">12180          </v>
      </c>
      <c r="F78" s="3" t="str">
        <f>IF(F$3=0,0,INDEX(Sheet1!RawDataCols,$C78,F$5))</f>
        <v xml:space="preserve">A01            </v>
      </c>
      <c r="G78" s="3" t="str">
        <f>IF(G$3=0,0,INDEX(Sheet1!RawDataCols,$C78,G$5))</f>
        <v xml:space="preserve">               </v>
      </c>
      <c r="H78" s="3" t="str">
        <f>IF(H$3=0,0,INDEX(Sheet1!RawDataCols,$C78,H$5))</f>
        <v xml:space="preserve">               </v>
      </c>
      <c r="I78" s="3" t="str">
        <f>IF(I$3=0,0,INDEX(Sheet1!RawDataCols,$C78,I$5))</f>
        <v xml:space="preserve">               </v>
      </c>
      <c r="J78" s="3" t="str">
        <f>IF(J$3=0,0,INDEX(Sheet1!RawDataCols,$C78,J$5))</f>
        <v xml:space="preserve">               </v>
      </c>
      <c r="K78" s="3" t="str">
        <f>IF(K$3=0,0,INDEX(Sheet1!RawDataCols,$C78,K$5))</f>
        <v xml:space="preserve">               </v>
      </c>
      <c r="L78" s="3" t="str">
        <f>IF(L$3=0,0,INDEX(Sheet1!RawDataCols,$C78,L$5))</f>
        <v xml:space="preserve">               </v>
      </c>
      <c r="M78" s="3" t="str">
        <f>IF(M$3=0,0,INDEX(Sheet1!RawDataCols,$C78,M$5))</f>
        <v xml:space="preserve">F007  </v>
      </c>
      <c r="N78" s="3" t="str">
        <f>IF(N$3=0,0,INDEX(Sheet1!RawDataCols,$C78,N$5))</f>
        <v>Outgoing - Other-6 Circuit Dr</v>
      </c>
      <c r="O78" s="3">
        <f>INDEX(Sheet1!RawDataCols,$C78,O$5)</f>
        <v>9</v>
      </c>
      <c r="P78" s="3" t="str">
        <f>INDEX(Sheet1!RawDataCols,$C78,P$5)</f>
        <v>Cost of Sales</v>
      </c>
      <c r="Q78" s="3" t="str">
        <f>IF(Q$3=0,0,INDEX(Sheet1!RawDataCols,$C78,Q$5))</f>
        <v>I</v>
      </c>
      <c r="R78" s="3">
        <f t="shared" si="15"/>
        <v>1</v>
      </c>
      <c r="S78" s="3">
        <f t="shared" si="16"/>
        <v>-1</v>
      </c>
      <c r="T78" s="3">
        <f>IF(T$3=0,0,INDEX(Sheet1!RawDataCols,$C78,T$5)*$R78)</f>
        <v>0</v>
      </c>
      <c r="U78" s="3">
        <f>IF(U$3=0,0,INDEX(Sheet1!RawDataCols,$C78,U$5)*$R78)</f>
        <v>665</v>
      </c>
      <c r="V78" s="3">
        <f>IF(V$3=0,0,INDEX(Sheet1!RawDataCols,$C78,V$5)*$R78)</f>
        <v>220.93</v>
      </c>
      <c r="W78" s="3">
        <f>IF(W$3=0,0,INDEX(Sheet1!RawDataCols,$C78,W$5)*$R78)</f>
        <v>0</v>
      </c>
      <c r="X78" s="3">
        <f>IF(X$3=0,0,INDEX(Sheet1!RawDataCols,$C78,X$5)*$R78)</f>
        <v>120</v>
      </c>
      <c r="Y78" s="3">
        <f>IF(Y$3=0,0,INDEX(Sheet1!RawDataCols,$C78,Y$5)*$R78)</f>
        <v>220.93</v>
      </c>
      <c r="Z78" s="3">
        <f>IF(Z$3=0,0,INDEX(Sheet1!RawDataCols,$C78,Z$5)*$R78)</f>
        <v>80</v>
      </c>
      <c r="AA78" s="3">
        <f>IF(AA$3=0,0,INDEX(Sheet1!RawDataCols,$C78,AA$5)*$R78)</f>
        <v>0</v>
      </c>
      <c r="AB78" s="3">
        <f>IF(AB$3=0,0,INDEX(Sheet1!RawDataCols,$C78,AB$5)*$R78)</f>
        <v>220.93</v>
      </c>
      <c r="AC78" s="3">
        <f>IF(AC$3=0,0,INDEX(Sheet1!RawDataCols,$C78,AC$5)*$R78)</f>
        <v>0</v>
      </c>
      <c r="AD78" s="3">
        <f>IF(AD$3=0,0,INDEX(Sheet1!RawDataCols,$C78,AD$5)*$R78)</f>
        <v>424</v>
      </c>
      <c r="AE78" s="3">
        <f>IF(AE$3=0,0,INDEX(Sheet1!RawDataCols,$C78,AE$5)*$R78)</f>
        <v>220.93</v>
      </c>
      <c r="AF78" s="3">
        <f>IF(AF$3=0,0,INDEX(Sheet1!RawDataCols,$C78,AF$5)*$R78)</f>
        <v>0</v>
      </c>
      <c r="AG78" s="3">
        <f>IF(AG$3=0,0,INDEX(Sheet1!RawDataCols,$C78,AG$5)*$R78)</f>
        <v>344</v>
      </c>
      <c r="AH78" s="3">
        <f>IF(AH$3=0,0,INDEX(Sheet1!RawDataCols,$C78,AH$5)*$R78)</f>
        <v>220.93</v>
      </c>
      <c r="AI78" s="3">
        <f>IF(AI$3=0,0,INDEX(Sheet1!RawDataCols,$C78,AI$5)*$R78)</f>
        <v>0</v>
      </c>
      <c r="AJ78" s="3">
        <f>IF(AJ$3=0,0,INDEX(Sheet1!RawDataCols,$C78,AJ$5)*$R78)</f>
        <v>0</v>
      </c>
      <c r="AK78" s="3">
        <f>IF(AK$3=0,0,INDEX(Sheet1!RawDataCols,$C78,AK$5)*$R78)</f>
        <v>220.93</v>
      </c>
      <c r="AL78" s="3">
        <f>IF(AL$3=0,0,INDEX(Sheet1!RawDataCols,$C78,AL$5)*$R78)</f>
        <v>0</v>
      </c>
      <c r="AM78" s="3">
        <f>IF(AM$3=0,0,INDEX(Sheet1!RawDataCols,$C78,AM$5)*$R78)</f>
        <v>1105.5</v>
      </c>
      <c r="AN78" s="3">
        <f>IF(AN$3=0,0,INDEX(Sheet1!RawDataCols,$C78,AN$5)*$R78)</f>
        <v>1105.5</v>
      </c>
      <c r="AO78" s="3">
        <f>IF(AO$3=0,0,INDEX(Sheet1!RawDataCols,$C78,AO$5)*$R78)</f>
        <v>0</v>
      </c>
      <c r="AP78" s="3">
        <f>IF(AP$3=0,0,INDEX(Sheet1!RawDataCols,$C78,AP$5)*$R78)</f>
        <v>0</v>
      </c>
      <c r="AQ78" s="3">
        <f>IF(AQ$3=0,0,INDEX(Sheet1!RawDataCols,$C78,AQ$5)*$R78)</f>
        <v>220.93</v>
      </c>
      <c r="AR78" s="3">
        <f>IF(AR$3=0,0,INDEX(Sheet1!RawDataCols,$C78,AR$5)*$R78)</f>
        <v>0</v>
      </c>
      <c r="AS78" s="3">
        <f>IF(AS$3=0,0,INDEX(Sheet1!RawDataCols,$C78,AS$5)*$R78)</f>
        <v>0</v>
      </c>
      <c r="AT78" s="3">
        <f>IF(AT$3=0,0,INDEX(Sheet1!RawDataCols,$C78,AT$5)*$R78)</f>
        <v>220.93</v>
      </c>
      <c r="AU78" s="3">
        <f>IF(AU$3=0,0,INDEX(Sheet1!RawDataCols,$C78,AU$5)*$R78)</f>
        <v>80</v>
      </c>
      <c r="AV78" s="3">
        <f>IF(AV$3=0,0,INDEX(Sheet1!RawDataCols,$C78,AV$5)*$R78)</f>
        <v>0</v>
      </c>
      <c r="AW78" s="3">
        <f>IF(AW$3=0,0,INDEX(Sheet1!RawDataCols,$C78,AW$5)*$R78)</f>
        <v>220.93</v>
      </c>
      <c r="AX78" s="3">
        <f>IF(AX$3=0,0,INDEX(Sheet1!RawDataCols,$C78,AX$5)*$R78)</f>
        <v>0</v>
      </c>
      <c r="AY78" s="3">
        <f>IF(AY$3=0,0,INDEX(Sheet1!RawDataCols,$C78,AY$5)*$R78)</f>
        <v>0</v>
      </c>
      <c r="AZ78" s="3">
        <f>IF(AZ$3=0,0,INDEX(Sheet1!RawDataCols,$C78,AZ$5)*$R78)</f>
        <v>220.93</v>
      </c>
      <c r="BA78" s="3">
        <f>IF(BA$3=0,0,INDEX(Sheet1!RawDataCols,$C78,BA$5)*$R78)</f>
        <v>1018.18</v>
      </c>
      <c r="BB78" s="3">
        <f>IF(BB$3=0,0,INDEX(Sheet1!RawDataCols,$C78,BB$5)*$R78)</f>
        <v>0</v>
      </c>
      <c r="BC78" s="3">
        <f>IF(BC$3=0,0,INDEX(Sheet1!RawDataCols,$C78,BC$5)*$R78)</f>
        <v>220.93</v>
      </c>
      <c r="BD78" s="3">
        <f>IF(BD$3=0,0,INDEX(Sheet1!RawDataCols,$C78,BD$5)*$R78)</f>
        <v>0</v>
      </c>
      <c r="BE78" s="3">
        <f>IF(BE$3=0,0,INDEX(Sheet1!RawDataCols,$C78,BE$5)*$R78)</f>
        <v>0</v>
      </c>
      <c r="BF78" s="3">
        <f>IF(BF$3=0,0,INDEX(Sheet1!RawDataCols,$C78,BF$5)*$R78)</f>
        <v>220.93</v>
      </c>
      <c r="BG78" s="179">
        <f>IF(BG$3=0,0,INDEX(Sheet1!RawDataCols,$C78,BG$5)*$R78)</f>
        <v>0</v>
      </c>
      <c r="BH78" s="33">
        <f t="shared" si="17"/>
        <v>2658.5</v>
      </c>
      <c r="BI78" s="33">
        <f t="shared" si="18"/>
        <v>3535.7299999999991</v>
      </c>
      <c r="BJ78" s="33">
        <f t="shared" si="19"/>
        <v>1178.1799999999998</v>
      </c>
      <c r="BK78" s="3">
        <f>IF(BK$3=0,0,INDEX(Sheet1!RawDataCols,$C78,BK$5)*$R78)</f>
        <v>353.57299999999998</v>
      </c>
      <c r="BL78" s="3">
        <f>IF(BL$3=0,0,INDEX(Sheet1!RawDataCols,$C78,BL$5)*$R78)</f>
        <v>8</v>
      </c>
      <c r="BM78" s="3">
        <f>IF(BM$3=0,0,INDEX(Sheet1!RawDataCols,$C78,BM$5)*$R78)</f>
        <v>0</v>
      </c>
      <c r="BN78" s="3">
        <f>IF(BN$3=0,0,INDEX(Sheet1!RawDataCols,$C78,BN$5)*$R78)</f>
        <v>0</v>
      </c>
      <c r="BO78" s="3">
        <f>IF(BO$3=0,0,INDEX(Sheet1!RawDataCols,$C78,BO$5)*$R78)</f>
        <v>0</v>
      </c>
      <c r="BP78" s="3">
        <f>IF(BP$3=0,0,INDEX(Sheet1!RawDataCols,$C78,BP$5)*$R78)</f>
        <v>0</v>
      </c>
      <c r="BQ78" s="3">
        <f t="shared" si="20"/>
        <v>785</v>
      </c>
      <c r="BR78" s="3">
        <f t="shared" si="21"/>
        <v>768</v>
      </c>
      <c r="BS78" s="3">
        <f t="shared" si="22"/>
        <v>1105.5</v>
      </c>
      <c r="BT78" s="3">
        <f t="shared" si="23"/>
        <v>1105.5</v>
      </c>
      <c r="BU78" s="3" t="str">
        <f>INDEX(Sheet1!$BS$2:$BS$1000,MATCH($A78,Sheet1!$A$2:$A$1000,0))</f>
        <v>02</v>
      </c>
      <c r="BV78" s="3">
        <f>INDEX(Sheet1!$BT$2:$BT$1000,MATCH($A78,Sheet1!$A$2:$A$1000,0))</f>
        <v>1105.5</v>
      </c>
    </row>
    <row r="79" spans="1:74" x14ac:dyDescent="0.2">
      <c r="A79" s="11" t="s">
        <v>547</v>
      </c>
      <c r="B79" s="3">
        <f>MATCH($A79,Sheet1!ACCOUNTNO,0)</f>
        <v>76</v>
      </c>
      <c r="C79" s="3">
        <f t="shared" si="14"/>
        <v>76</v>
      </c>
      <c r="D79" s="3" t="str">
        <f>IF(D$3=0,0,INDEX(Sheet1!RawDataCols,$C79,D$5))</f>
        <v>12180A02</v>
      </c>
      <c r="E79" s="3" t="str">
        <f>IF(E$3=0,0,INDEX(Sheet1!RawDataCols,$C79,E$5))</f>
        <v xml:space="preserve">12180          </v>
      </c>
      <c r="F79" s="3" t="str">
        <f>IF(F$3=0,0,INDEX(Sheet1!RawDataCols,$C79,F$5))</f>
        <v xml:space="preserve">A02            </v>
      </c>
      <c r="G79" s="3" t="str">
        <f>IF(G$3=0,0,INDEX(Sheet1!RawDataCols,$C79,G$5))</f>
        <v xml:space="preserve">               </v>
      </c>
      <c r="H79" s="3" t="str">
        <f>IF(H$3=0,0,INDEX(Sheet1!RawDataCols,$C79,H$5))</f>
        <v xml:space="preserve">               </v>
      </c>
      <c r="I79" s="3" t="str">
        <f>IF(I$3=0,0,INDEX(Sheet1!RawDataCols,$C79,I$5))</f>
        <v xml:space="preserve">               </v>
      </c>
      <c r="J79" s="3" t="str">
        <f>IF(J$3=0,0,INDEX(Sheet1!RawDataCols,$C79,J$5))</f>
        <v xml:space="preserve">               </v>
      </c>
      <c r="K79" s="3" t="str">
        <f>IF(K$3=0,0,INDEX(Sheet1!RawDataCols,$C79,K$5))</f>
        <v xml:space="preserve">               </v>
      </c>
      <c r="L79" s="3" t="str">
        <f>IF(L$3=0,0,INDEX(Sheet1!RawDataCols,$C79,L$5))</f>
        <v xml:space="preserve">               </v>
      </c>
      <c r="M79" s="3" t="str">
        <f>IF(M$3=0,0,INDEX(Sheet1!RawDataCols,$C79,M$5))</f>
        <v xml:space="preserve">F007  </v>
      </c>
      <c r="N79" s="3" t="str">
        <f>IF(N$3=0,0,INDEX(Sheet1!RawDataCols,$C79,N$5))</f>
        <v>Outgoing - Other - 200 East Tce</v>
      </c>
      <c r="O79" s="3">
        <f>INDEX(Sheet1!RawDataCols,$C79,O$5)</f>
        <v>9</v>
      </c>
      <c r="P79" s="3" t="str">
        <f>INDEX(Sheet1!RawDataCols,$C79,P$5)</f>
        <v>Cost of Sales</v>
      </c>
      <c r="Q79" s="3" t="str">
        <f>IF(Q$3=0,0,INDEX(Sheet1!RawDataCols,$C79,Q$5))</f>
        <v>I</v>
      </c>
      <c r="R79" s="3">
        <f t="shared" si="15"/>
        <v>1</v>
      </c>
      <c r="S79" s="3">
        <f t="shared" si="16"/>
        <v>-1</v>
      </c>
      <c r="T79" s="3">
        <f>IF(T$3=0,0,INDEX(Sheet1!RawDataCols,$C79,T$5)*$R79)</f>
        <v>0</v>
      </c>
      <c r="U79" s="3">
        <f>IF(U$3=0,0,INDEX(Sheet1!RawDataCols,$C79,U$5)*$R79)</f>
        <v>0</v>
      </c>
      <c r="V79" s="3">
        <f>IF(V$3=0,0,INDEX(Sheet1!RawDataCols,$C79,V$5)*$R79)</f>
        <v>42.86</v>
      </c>
      <c r="W79" s="3">
        <f>IF(W$3=0,0,INDEX(Sheet1!RawDataCols,$C79,W$5)*$R79)</f>
        <v>55.89</v>
      </c>
      <c r="X79" s="3">
        <f>IF(X$3=0,0,INDEX(Sheet1!RawDataCols,$C79,X$5)*$R79)</f>
        <v>130</v>
      </c>
      <c r="Y79" s="3">
        <f>IF(Y$3=0,0,INDEX(Sheet1!RawDataCols,$C79,Y$5)*$R79)</f>
        <v>42.86</v>
      </c>
      <c r="Z79" s="3">
        <f>IF(Z$3=0,0,INDEX(Sheet1!RawDataCols,$C79,Z$5)*$R79)</f>
        <v>0</v>
      </c>
      <c r="AA79" s="3">
        <f>IF(AA$3=0,0,INDEX(Sheet1!RawDataCols,$C79,AA$5)*$R79)</f>
        <v>31.82</v>
      </c>
      <c r="AB79" s="3">
        <f>IF(AB$3=0,0,INDEX(Sheet1!RawDataCols,$C79,AB$5)*$R79)</f>
        <v>42.86</v>
      </c>
      <c r="AC79" s="3">
        <f>IF(AC$3=0,0,INDEX(Sheet1!RawDataCols,$C79,AC$5)*$R79)</f>
        <v>0</v>
      </c>
      <c r="AD79" s="3">
        <f>IF(AD$3=0,0,INDEX(Sheet1!RawDataCols,$C79,AD$5)*$R79)</f>
        <v>0</v>
      </c>
      <c r="AE79" s="3">
        <f>IF(AE$3=0,0,INDEX(Sheet1!RawDataCols,$C79,AE$5)*$R79)</f>
        <v>42.86</v>
      </c>
      <c r="AF79" s="3">
        <f>IF(AF$3=0,0,INDEX(Sheet1!RawDataCols,$C79,AF$5)*$R79)</f>
        <v>0</v>
      </c>
      <c r="AG79" s="3">
        <f>IF(AG$3=0,0,INDEX(Sheet1!RawDataCols,$C79,AG$5)*$R79)</f>
        <v>0</v>
      </c>
      <c r="AH79" s="3">
        <f>IF(AH$3=0,0,INDEX(Sheet1!RawDataCols,$C79,AH$5)*$R79)</f>
        <v>42.86</v>
      </c>
      <c r="AI79" s="3">
        <f>IF(AI$3=0,0,INDEX(Sheet1!RawDataCols,$C79,AI$5)*$R79)</f>
        <v>0</v>
      </c>
      <c r="AJ79" s="3">
        <f>IF(AJ$3=0,0,INDEX(Sheet1!RawDataCols,$C79,AJ$5)*$R79)</f>
        <v>0</v>
      </c>
      <c r="AK79" s="3">
        <f>IF(AK$3=0,0,INDEX(Sheet1!RawDataCols,$C79,AK$5)*$R79)</f>
        <v>42.86</v>
      </c>
      <c r="AL79" s="3">
        <f>IF(AL$3=0,0,INDEX(Sheet1!RawDataCols,$C79,AL$5)*$R79)</f>
        <v>0</v>
      </c>
      <c r="AM79" s="3">
        <f>IF(AM$3=0,0,INDEX(Sheet1!RawDataCols,$C79,AM$5)*$R79)</f>
        <v>380</v>
      </c>
      <c r="AN79" s="3">
        <f>IF(AN$3=0,0,INDEX(Sheet1!RawDataCols,$C79,AN$5)*$R79)</f>
        <v>380</v>
      </c>
      <c r="AO79" s="3">
        <f>IF(AO$3=0,0,INDEX(Sheet1!RawDataCols,$C79,AO$5)*$R79)</f>
        <v>69.540000000000006</v>
      </c>
      <c r="AP79" s="3">
        <f>IF(AP$3=0,0,INDEX(Sheet1!RawDataCols,$C79,AP$5)*$R79)</f>
        <v>0</v>
      </c>
      <c r="AQ79" s="3">
        <f>IF(AQ$3=0,0,INDEX(Sheet1!RawDataCols,$C79,AQ$5)*$R79)</f>
        <v>42.86</v>
      </c>
      <c r="AR79" s="3">
        <f>IF(AR$3=0,0,INDEX(Sheet1!RawDataCols,$C79,AR$5)*$R79)</f>
        <v>53</v>
      </c>
      <c r="AS79" s="3">
        <f>IF(AS$3=0,0,INDEX(Sheet1!RawDataCols,$C79,AS$5)*$R79)</f>
        <v>190</v>
      </c>
      <c r="AT79" s="3">
        <f>IF(AT$3=0,0,INDEX(Sheet1!RawDataCols,$C79,AT$5)*$R79)</f>
        <v>42.86</v>
      </c>
      <c r="AU79" s="3">
        <f>IF(AU$3=0,0,INDEX(Sheet1!RawDataCols,$C79,AU$5)*$R79)</f>
        <v>35</v>
      </c>
      <c r="AV79" s="3">
        <f>IF(AV$3=0,0,INDEX(Sheet1!RawDataCols,$C79,AV$5)*$R79)</f>
        <v>145</v>
      </c>
      <c r="AW79" s="3">
        <f>IF(AW$3=0,0,INDEX(Sheet1!RawDataCols,$C79,AW$5)*$R79)</f>
        <v>42.86</v>
      </c>
      <c r="AX79" s="3">
        <f>IF(AX$3=0,0,INDEX(Sheet1!RawDataCols,$C79,AX$5)*$R79)</f>
        <v>0</v>
      </c>
      <c r="AY79" s="3">
        <f>IF(AY$3=0,0,INDEX(Sheet1!RawDataCols,$C79,AY$5)*$R79)</f>
        <v>0</v>
      </c>
      <c r="AZ79" s="3">
        <f>IF(AZ$3=0,0,INDEX(Sheet1!RawDataCols,$C79,AZ$5)*$R79)</f>
        <v>42.86</v>
      </c>
      <c r="BA79" s="3">
        <f>IF(BA$3=0,0,INDEX(Sheet1!RawDataCols,$C79,BA$5)*$R79)</f>
        <v>35</v>
      </c>
      <c r="BB79" s="3">
        <f>IF(BB$3=0,0,INDEX(Sheet1!RawDataCols,$C79,BB$5)*$R79)</f>
        <v>0</v>
      </c>
      <c r="BC79" s="3">
        <f>IF(BC$3=0,0,INDEX(Sheet1!RawDataCols,$C79,BC$5)*$R79)</f>
        <v>42.86</v>
      </c>
      <c r="BD79" s="3">
        <f>IF(BD$3=0,0,INDEX(Sheet1!RawDataCols,$C79,BD$5)*$R79)</f>
        <v>160</v>
      </c>
      <c r="BE79" s="3">
        <f>IF(BE$3=0,0,INDEX(Sheet1!RawDataCols,$C79,BE$5)*$R79)</f>
        <v>0</v>
      </c>
      <c r="BF79" s="3">
        <f>IF(BF$3=0,0,INDEX(Sheet1!RawDataCols,$C79,BF$5)*$R79)</f>
        <v>42.86</v>
      </c>
      <c r="BG79" s="179">
        <f>IF(BG$3=0,0,INDEX(Sheet1!RawDataCols,$C79,BG$5)*$R79)</f>
        <v>160</v>
      </c>
      <c r="BH79" s="33">
        <f t="shared" si="17"/>
        <v>876.81999999999994</v>
      </c>
      <c r="BI79" s="33">
        <f t="shared" si="18"/>
        <v>851.46000000000015</v>
      </c>
      <c r="BJ79" s="33">
        <f t="shared" si="19"/>
        <v>408.43</v>
      </c>
      <c r="BK79" s="3">
        <f>IF(BK$3=0,0,INDEX(Sheet1!RawDataCols,$C79,BK$5)*$R79)</f>
        <v>53.216250000000002</v>
      </c>
      <c r="BL79" s="3">
        <f>IF(BL$3=0,0,INDEX(Sheet1!RawDataCols,$C79,BL$5)*$R79)</f>
        <v>11.589375</v>
      </c>
      <c r="BM79" s="3">
        <f>IF(BM$3=0,0,INDEX(Sheet1!RawDataCols,$C79,BM$5)*$R79)</f>
        <v>63.635624999999997</v>
      </c>
      <c r="BN79" s="3">
        <f>IF(BN$3=0,0,INDEX(Sheet1!RawDataCols,$C79,BN$5)*$R79)</f>
        <v>164.63</v>
      </c>
      <c r="BO79" s="3">
        <f>IF(BO$3=0,0,INDEX(Sheet1!RawDataCols,$C79,BO$5)*$R79)</f>
        <v>82.31</v>
      </c>
      <c r="BP79" s="3">
        <f>IF(BP$3=0,0,INDEX(Sheet1!RawDataCols,$C79,BP$5)*$R79)</f>
        <v>129.54</v>
      </c>
      <c r="BQ79" s="3">
        <f t="shared" si="20"/>
        <v>161.82</v>
      </c>
      <c r="BR79" s="3">
        <f t="shared" si="21"/>
        <v>0</v>
      </c>
      <c r="BS79" s="3">
        <f t="shared" si="22"/>
        <v>570</v>
      </c>
      <c r="BT79" s="3">
        <f t="shared" si="23"/>
        <v>715</v>
      </c>
      <c r="BU79" s="3" t="str">
        <f>INDEX(Sheet1!$BS$2:$BS$1000,MATCH($A79,Sheet1!$A$2:$A$1000,0))</f>
        <v>02</v>
      </c>
      <c r="BV79" s="3">
        <f>INDEX(Sheet1!$BT$2:$BT$1000,MATCH($A79,Sheet1!$A$2:$A$1000,0))</f>
        <v>715</v>
      </c>
    </row>
    <row r="80" spans="1:74" x14ac:dyDescent="0.2">
      <c r="A80" s="11" t="s">
        <v>548</v>
      </c>
      <c r="B80" s="3">
        <f>MATCH($A80,Sheet1!ACCOUNTNO,0)</f>
        <v>77</v>
      </c>
      <c r="C80" s="3">
        <f t="shared" si="14"/>
        <v>77</v>
      </c>
      <c r="D80" s="3" t="str">
        <f>IF(D$3=0,0,INDEX(Sheet1!RawDataCols,$C80,D$5))</f>
        <v>12180A03</v>
      </c>
      <c r="E80" s="3" t="str">
        <f>IF(E$3=0,0,INDEX(Sheet1!RawDataCols,$C80,E$5))</f>
        <v xml:space="preserve">12180          </v>
      </c>
      <c r="F80" s="3" t="str">
        <f>IF(F$3=0,0,INDEX(Sheet1!RawDataCols,$C80,F$5))</f>
        <v xml:space="preserve">A03            </v>
      </c>
      <c r="G80" s="3" t="str">
        <f>IF(G$3=0,0,INDEX(Sheet1!RawDataCols,$C80,G$5))</f>
        <v xml:space="preserve">               </v>
      </c>
      <c r="H80" s="3" t="str">
        <f>IF(H$3=0,0,INDEX(Sheet1!RawDataCols,$C80,H$5))</f>
        <v xml:space="preserve">               </v>
      </c>
      <c r="I80" s="3" t="str">
        <f>IF(I$3=0,0,INDEX(Sheet1!RawDataCols,$C80,I$5))</f>
        <v xml:space="preserve">               </v>
      </c>
      <c r="J80" s="3" t="str">
        <f>IF(J$3=0,0,INDEX(Sheet1!RawDataCols,$C80,J$5))</f>
        <v xml:space="preserve">               </v>
      </c>
      <c r="K80" s="3" t="str">
        <f>IF(K$3=0,0,INDEX(Sheet1!RawDataCols,$C80,K$5))</f>
        <v xml:space="preserve">               </v>
      </c>
      <c r="L80" s="3" t="str">
        <f>IF(L$3=0,0,INDEX(Sheet1!RawDataCols,$C80,L$5))</f>
        <v xml:space="preserve">               </v>
      </c>
      <c r="M80" s="3" t="str">
        <f>IF(M$3=0,0,INDEX(Sheet1!RawDataCols,$C80,M$5))</f>
        <v xml:space="preserve">F007  </v>
      </c>
      <c r="N80" s="3" t="str">
        <f>IF(N$3=0,0,INDEX(Sheet1!RawDataCols,$C80,N$5))</f>
        <v>Outgoing - Other - 33 Franklin St</v>
      </c>
      <c r="O80" s="3">
        <f>INDEX(Sheet1!RawDataCols,$C80,O$5)</f>
        <v>9</v>
      </c>
      <c r="P80" s="3" t="str">
        <f>INDEX(Sheet1!RawDataCols,$C80,P$5)</f>
        <v>Cost of Sales</v>
      </c>
      <c r="Q80" s="3" t="str">
        <f>IF(Q$3=0,0,INDEX(Sheet1!RawDataCols,$C80,Q$5))</f>
        <v>I</v>
      </c>
      <c r="R80" s="3">
        <f t="shared" si="15"/>
        <v>1</v>
      </c>
      <c r="S80" s="3">
        <f t="shared" si="16"/>
        <v>-1</v>
      </c>
      <c r="T80" s="3">
        <f>IF(T$3=0,0,INDEX(Sheet1!RawDataCols,$C80,T$5)*$R80)</f>
        <v>0</v>
      </c>
      <c r="U80" s="3">
        <f>IF(U$3=0,0,INDEX(Sheet1!RawDataCols,$C80,U$5)*$R80)</f>
        <v>278.22000000000003</v>
      </c>
      <c r="V80" s="3">
        <f>IF(V$3=0,0,INDEX(Sheet1!RawDataCols,$C80,V$5)*$R80)</f>
        <v>821.07</v>
      </c>
      <c r="W80" s="3">
        <f>IF(W$3=0,0,INDEX(Sheet1!RawDataCols,$C80,W$5)*$R80)</f>
        <v>1775.25</v>
      </c>
      <c r="X80" s="3">
        <f>IF(X$3=0,0,INDEX(Sheet1!RawDataCols,$C80,X$5)*$R80)</f>
        <v>0</v>
      </c>
      <c r="Y80" s="3">
        <f>IF(Y$3=0,0,INDEX(Sheet1!RawDataCols,$C80,Y$5)*$R80)</f>
        <v>821.07</v>
      </c>
      <c r="Z80" s="3">
        <f>IF(Z$3=0,0,INDEX(Sheet1!RawDataCols,$C80,Z$5)*$R80)</f>
        <v>62.73</v>
      </c>
      <c r="AA80" s="3">
        <f>IF(AA$3=0,0,INDEX(Sheet1!RawDataCols,$C80,AA$5)*$R80)</f>
        <v>0</v>
      </c>
      <c r="AB80" s="3">
        <f>IF(AB$3=0,0,INDEX(Sheet1!RawDataCols,$C80,AB$5)*$R80)</f>
        <v>821.07</v>
      </c>
      <c r="AC80" s="3">
        <f>IF(AC$3=0,0,INDEX(Sheet1!RawDataCols,$C80,AC$5)*$R80)</f>
        <v>0</v>
      </c>
      <c r="AD80" s="3">
        <f>IF(AD$3=0,0,INDEX(Sheet1!RawDataCols,$C80,AD$5)*$R80)</f>
        <v>84.62</v>
      </c>
      <c r="AE80" s="3">
        <f>IF(AE$3=0,0,INDEX(Sheet1!RawDataCols,$C80,AE$5)*$R80)</f>
        <v>821.07</v>
      </c>
      <c r="AF80" s="3">
        <f>IF(AF$3=0,0,INDEX(Sheet1!RawDataCols,$C80,AF$5)*$R80)</f>
        <v>300</v>
      </c>
      <c r="AG80" s="3">
        <f>IF(AG$3=0,0,INDEX(Sheet1!RawDataCols,$C80,AG$5)*$R80)</f>
        <v>0</v>
      </c>
      <c r="AH80" s="3">
        <f>IF(AH$3=0,0,INDEX(Sheet1!RawDataCols,$C80,AH$5)*$R80)</f>
        <v>821.07</v>
      </c>
      <c r="AI80" s="3">
        <f>IF(AI$3=0,0,INDEX(Sheet1!RawDataCols,$C80,AI$5)*$R80)</f>
        <v>327.27</v>
      </c>
      <c r="AJ80" s="3">
        <f>IF(AJ$3=0,0,INDEX(Sheet1!RawDataCols,$C80,AJ$5)*$R80)</f>
        <v>0</v>
      </c>
      <c r="AK80" s="3">
        <f>IF(AK$3=0,0,INDEX(Sheet1!RawDataCols,$C80,AK$5)*$R80)</f>
        <v>821.07</v>
      </c>
      <c r="AL80" s="3">
        <f>IF(AL$3=0,0,INDEX(Sheet1!RawDataCols,$C80,AL$5)*$R80)</f>
        <v>2408.69</v>
      </c>
      <c r="AM80" s="3">
        <f>IF(AM$3=0,0,INDEX(Sheet1!RawDataCols,$C80,AM$5)*$R80)</f>
        <v>0</v>
      </c>
      <c r="AN80" s="3">
        <f>IF(AN$3=0,0,INDEX(Sheet1!RawDataCols,$C80,AN$5)*$R80)</f>
        <v>0</v>
      </c>
      <c r="AO80" s="3">
        <f>IF(AO$3=0,0,INDEX(Sheet1!RawDataCols,$C80,AO$5)*$R80)</f>
        <v>0</v>
      </c>
      <c r="AP80" s="3">
        <f>IF(AP$3=0,0,INDEX(Sheet1!RawDataCols,$C80,AP$5)*$R80)</f>
        <v>375.41</v>
      </c>
      <c r="AQ80" s="3">
        <f>IF(AQ$3=0,0,INDEX(Sheet1!RawDataCols,$C80,AQ$5)*$R80)</f>
        <v>895.71</v>
      </c>
      <c r="AR80" s="3">
        <f>IF(AR$3=0,0,INDEX(Sheet1!RawDataCols,$C80,AR$5)*$R80)</f>
        <v>0</v>
      </c>
      <c r="AS80" s="3">
        <f>IF(AS$3=0,0,INDEX(Sheet1!RawDataCols,$C80,AS$5)*$R80)</f>
        <v>305</v>
      </c>
      <c r="AT80" s="3">
        <f>IF(AT$3=0,0,INDEX(Sheet1!RawDataCols,$C80,AT$5)*$R80)</f>
        <v>821.07</v>
      </c>
      <c r="AU80" s="3">
        <f>IF(AU$3=0,0,INDEX(Sheet1!RawDataCols,$C80,AU$5)*$R80)</f>
        <v>502</v>
      </c>
      <c r="AV80" s="3">
        <f>IF(AV$3=0,0,INDEX(Sheet1!RawDataCols,$C80,AV$5)*$R80)</f>
        <v>0</v>
      </c>
      <c r="AW80" s="3">
        <f>IF(AW$3=0,0,INDEX(Sheet1!RawDataCols,$C80,AW$5)*$R80)</f>
        <v>821.07</v>
      </c>
      <c r="AX80" s="3">
        <f>IF(AX$3=0,0,INDEX(Sheet1!RawDataCols,$C80,AX$5)*$R80)</f>
        <v>409.32</v>
      </c>
      <c r="AY80" s="3">
        <f>IF(AY$3=0,0,INDEX(Sheet1!RawDataCols,$C80,AY$5)*$R80)</f>
        <v>0</v>
      </c>
      <c r="AZ80" s="3">
        <f>IF(AZ$3=0,0,INDEX(Sheet1!RawDataCols,$C80,AZ$5)*$R80)</f>
        <v>821.07</v>
      </c>
      <c r="BA80" s="3">
        <f>IF(BA$3=0,0,INDEX(Sheet1!RawDataCols,$C80,BA$5)*$R80)</f>
        <v>8578.69</v>
      </c>
      <c r="BB80" s="3">
        <f>IF(BB$3=0,0,INDEX(Sheet1!RawDataCols,$C80,BB$5)*$R80)</f>
        <v>15752</v>
      </c>
      <c r="BC80" s="3">
        <f>IF(BC$3=0,0,INDEX(Sheet1!RawDataCols,$C80,BC$5)*$R80)</f>
        <v>821.07</v>
      </c>
      <c r="BD80" s="3">
        <f>IF(BD$3=0,0,INDEX(Sheet1!RawDataCols,$C80,BD$5)*$R80)</f>
        <v>0</v>
      </c>
      <c r="BE80" s="3">
        <f>IF(BE$3=0,0,INDEX(Sheet1!RawDataCols,$C80,BE$5)*$R80)</f>
        <v>15752</v>
      </c>
      <c r="BF80" s="3">
        <f>IF(BF$3=0,0,INDEX(Sheet1!RawDataCols,$C80,BF$5)*$R80)</f>
        <v>821.07</v>
      </c>
      <c r="BG80" s="179">
        <f>IF(BG$3=0,0,INDEX(Sheet1!RawDataCols,$C80,BG$5)*$R80)</f>
        <v>0</v>
      </c>
      <c r="BH80" s="33">
        <f t="shared" si="17"/>
        <v>16795.25</v>
      </c>
      <c r="BI80" s="33">
        <f t="shared" si="18"/>
        <v>9106.41</v>
      </c>
      <c r="BJ80" s="33">
        <f t="shared" si="19"/>
        <v>14363.95</v>
      </c>
      <c r="BK80" s="3">
        <f>IF(BK$3=0,0,INDEX(Sheet1!RawDataCols,$C80,BK$5)*$R80)</f>
        <v>569.15062499999999</v>
      </c>
      <c r="BL80" s="3">
        <f>IF(BL$3=0,0,INDEX(Sheet1!RawDataCols,$C80,BL$5)*$R80)</f>
        <v>363.53312499999998</v>
      </c>
      <c r="BM80" s="3">
        <f>IF(BM$3=0,0,INDEX(Sheet1!RawDataCols,$C80,BM$5)*$R80)</f>
        <v>134.31312500000001</v>
      </c>
      <c r="BN80" s="3">
        <f>IF(BN$3=0,0,INDEX(Sheet1!RawDataCols,$C80,BN$5)*$R80)</f>
        <v>315.625</v>
      </c>
      <c r="BO80" s="3">
        <f>IF(BO$3=0,0,INDEX(Sheet1!RawDataCols,$C80,BO$5)*$R80)</f>
        <v>410.96937500000001</v>
      </c>
      <c r="BP80" s="3">
        <f>IF(BP$3=0,0,INDEX(Sheet1!RawDataCols,$C80,BP$5)*$R80)</f>
        <v>942.59</v>
      </c>
      <c r="BQ80" s="3">
        <f t="shared" si="20"/>
        <v>278.22000000000003</v>
      </c>
      <c r="BR80" s="3">
        <f t="shared" si="21"/>
        <v>84.62</v>
      </c>
      <c r="BS80" s="3">
        <f t="shared" si="22"/>
        <v>680.41000000000008</v>
      </c>
      <c r="BT80" s="3">
        <f t="shared" si="23"/>
        <v>16432.41</v>
      </c>
      <c r="BU80" s="3" t="str">
        <f>INDEX(Sheet1!$BS$2:$BS$1000,MATCH($A80,Sheet1!$A$2:$A$1000,0))</f>
        <v>02</v>
      </c>
      <c r="BV80" s="3">
        <f>INDEX(Sheet1!$BT$2:$BT$1000,MATCH($A80,Sheet1!$A$2:$A$1000,0))</f>
        <v>16432.41</v>
      </c>
    </row>
    <row r="81" spans="1:74" x14ac:dyDescent="0.2">
      <c r="A81" s="11" t="s">
        <v>549</v>
      </c>
      <c r="B81" s="3">
        <f>MATCH($A81,Sheet1!ACCOUNTNO,0)</f>
        <v>78</v>
      </c>
      <c r="C81" s="3">
        <f t="shared" si="14"/>
        <v>78</v>
      </c>
      <c r="D81" s="3" t="str">
        <f>IF(D$3=0,0,INDEX(Sheet1!RawDataCols,$C81,D$5))</f>
        <v>12180A04</v>
      </c>
      <c r="E81" s="3" t="str">
        <f>IF(E$3=0,0,INDEX(Sheet1!RawDataCols,$C81,E$5))</f>
        <v xml:space="preserve">12180          </v>
      </c>
      <c r="F81" s="3" t="str">
        <f>IF(F$3=0,0,INDEX(Sheet1!RawDataCols,$C81,F$5))</f>
        <v xml:space="preserve">A04            </v>
      </c>
      <c r="G81" s="3" t="str">
        <f>IF(G$3=0,0,INDEX(Sheet1!RawDataCols,$C81,G$5))</f>
        <v xml:space="preserve">               </v>
      </c>
      <c r="H81" s="3" t="str">
        <f>IF(H$3=0,0,INDEX(Sheet1!RawDataCols,$C81,H$5))</f>
        <v xml:space="preserve">               </v>
      </c>
      <c r="I81" s="3" t="str">
        <f>IF(I$3=0,0,INDEX(Sheet1!RawDataCols,$C81,I$5))</f>
        <v xml:space="preserve">               </v>
      </c>
      <c r="J81" s="3" t="str">
        <f>IF(J$3=0,0,INDEX(Sheet1!RawDataCols,$C81,J$5))</f>
        <v xml:space="preserve">               </v>
      </c>
      <c r="K81" s="3" t="str">
        <f>IF(K$3=0,0,INDEX(Sheet1!RawDataCols,$C81,K$5))</f>
        <v xml:space="preserve">               </v>
      </c>
      <c r="L81" s="3" t="str">
        <f>IF(L$3=0,0,INDEX(Sheet1!RawDataCols,$C81,L$5))</f>
        <v xml:space="preserve">               </v>
      </c>
      <c r="M81" s="3" t="str">
        <f>IF(M$3=0,0,INDEX(Sheet1!RawDataCols,$C81,M$5))</f>
        <v xml:space="preserve">F007  </v>
      </c>
      <c r="N81" s="3" t="str">
        <f>IF(N$3=0,0,INDEX(Sheet1!RawDataCols,$C81,N$5))</f>
        <v>Outgoing - Other - 174 Fullarton Rd</v>
      </c>
      <c r="O81" s="3">
        <f>INDEX(Sheet1!RawDataCols,$C81,O$5)</f>
        <v>9</v>
      </c>
      <c r="P81" s="3" t="str">
        <f>INDEX(Sheet1!RawDataCols,$C81,P$5)</f>
        <v>Cost of Sales</v>
      </c>
      <c r="Q81" s="3" t="str">
        <f>IF(Q$3=0,0,INDEX(Sheet1!RawDataCols,$C81,Q$5))</f>
        <v>I</v>
      </c>
      <c r="R81" s="3">
        <f t="shared" si="15"/>
        <v>1</v>
      </c>
      <c r="S81" s="3">
        <f t="shared" si="16"/>
        <v>-1</v>
      </c>
      <c r="T81" s="3">
        <f>IF(T$3=0,0,INDEX(Sheet1!RawDataCols,$C81,T$5)*$R81)</f>
        <v>0</v>
      </c>
      <c r="U81" s="3">
        <f>IF(U$3=0,0,INDEX(Sheet1!RawDataCols,$C81,U$5)*$R81)</f>
        <v>0</v>
      </c>
      <c r="V81" s="3">
        <f>IF(V$3=0,0,INDEX(Sheet1!RawDataCols,$C81,V$5)*$R81)</f>
        <v>0</v>
      </c>
      <c r="W81" s="3">
        <f>IF(W$3=0,0,INDEX(Sheet1!RawDataCols,$C81,W$5)*$R81)</f>
        <v>0</v>
      </c>
      <c r="X81" s="3">
        <f>IF(X$3=0,0,INDEX(Sheet1!RawDataCols,$C81,X$5)*$R81)</f>
        <v>0</v>
      </c>
      <c r="Y81" s="3">
        <f>IF(Y$3=0,0,INDEX(Sheet1!RawDataCols,$C81,Y$5)*$R81)</f>
        <v>0</v>
      </c>
      <c r="Z81" s="3">
        <f>IF(Z$3=0,0,INDEX(Sheet1!RawDataCols,$C81,Z$5)*$R81)</f>
        <v>0</v>
      </c>
      <c r="AA81" s="3">
        <f>IF(AA$3=0,0,INDEX(Sheet1!RawDataCols,$C81,AA$5)*$R81)</f>
        <v>0</v>
      </c>
      <c r="AB81" s="3">
        <f>IF(AB$3=0,0,INDEX(Sheet1!RawDataCols,$C81,AB$5)*$R81)</f>
        <v>0</v>
      </c>
      <c r="AC81" s="3">
        <f>IF(AC$3=0,0,INDEX(Sheet1!RawDataCols,$C81,AC$5)*$R81)</f>
        <v>0</v>
      </c>
      <c r="AD81" s="3">
        <f>IF(AD$3=0,0,INDEX(Sheet1!RawDataCols,$C81,AD$5)*$R81)</f>
        <v>0</v>
      </c>
      <c r="AE81" s="3">
        <f>IF(AE$3=0,0,INDEX(Sheet1!RawDataCols,$C81,AE$5)*$R81)</f>
        <v>0</v>
      </c>
      <c r="AF81" s="3">
        <f>IF(AF$3=0,0,INDEX(Sheet1!RawDataCols,$C81,AF$5)*$R81)</f>
        <v>0</v>
      </c>
      <c r="AG81" s="3">
        <f>IF(AG$3=0,0,INDEX(Sheet1!RawDataCols,$C81,AG$5)*$R81)</f>
        <v>0</v>
      </c>
      <c r="AH81" s="3">
        <f>IF(AH$3=0,0,INDEX(Sheet1!RawDataCols,$C81,AH$5)*$R81)</f>
        <v>0</v>
      </c>
      <c r="AI81" s="3">
        <f>IF(AI$3=0,0,INDEX(Sheet1!RawDataCols,$C81,AI$5)*$R81)</f>
        <v>0</v>
      </c>
      <c r="AJ81" s="3">
        <f>IF(AJ$3=0,0,INDEX(Sheet1!RawDataCols,$C81,AJ$5)*$R81)</f>
        <v>0</v>
      </c>
      <c r="AK81" s="3">
        <f>IF(AK$3=0,0,INDEX(Sheet1!RawDataCols,$C81,AK$5)*$R81)</f>
        <v>0</v>
      </c>
      <c r="AL81" s="3">
        <f>IF(AL$3=0,0,INDEX(Sheet1!RawDataCols,$C81,AL$5)*$R81)</f>
        <v>0</v>
      </c>
      <c r="AM81" s="3">
        <f>IF(AM$3=0,0,INDEX(Sheet1!RawDataCols,$C81,AM$5)*$R81)</f>
        <v>0</v>
      </c>
      <c r="AN81" s="3">
        <f>IF(AN$3=0,0,INDEX(Sheet1!RawDataCols,$C81,AN$5)*$R81)</f>
        <v>0</v>
      </c>
      <c r="AO81" s="3">
        <f>IF(AO$3=0,0,INDEX(Sheet1!RawDataCols,$C81,AO$5)*$R81)</f>
        <v>0</v>
      </c>
      <c r="AP81" s="3">
        <f>IF(AP$3=0,0,INDEX(Sheet1!RawDataCols,$C81,AP$5)*$R81)</f>
        <v>0</v>
      </c>
      <c r="AQ81" s="3">
        <f>IF(AQ$3=0,0,INDEX(Sheet1!RawDataCols,$C81,AQ$5)*$R81)</f>
        <v>0</v>
      </c>
      <c r="AR81" s="3">
        <f>IF(AR$3=0,0,INDEX(Sheet1!RawDataCols,$C81,AR$5)*$R81)</f>
        <v>0</v>
      </c>
      <c r="AS81" s="3">
        <f>IF(AS$3=0,0,INDEX(Sheet1!RawDataCols,$C81,AS$5)*$R81)</f>
        <v>0</v>
      </c>
      <c r="AT81" s="3">
        <f>IF(AT$3=0,0,INDEX(Sheet1!RawDataCols,$C81,AT$5)*$R81)</f>
        <v>0</v>
      </c>
      <c r="AU81" s="3">
        <f>IF(AU$3=0,0,INDEX(Sheet1!RawDataCols,$C81,AU$5)*$R81)</f>
        <v>0</v>
      </c>
      <c r="AV81" s="3">
        <f>IF(AV$3=0,0,INDEX(Sheet1!RawDataCols,$C81,AV$5)*$R81)</f>
        <v>0</v>
      </c>
      <c r="AW81" s="3">
        <f>IF(AW$3=0,0,INDEX(Sheet1!RawDataCols,$C81,AW$5)*$R81)</f>
        <v>0</v>
      </c>
      <c r="AX81" s="3">
        <f>IF(AX$3=0,0,INDEX(Sheet1!RawDataCols,$C81,AX$5)*$R81)</f>
        <v>0</v>
      </c>
      <c r="AY81" s="3">
        <f>IF(AY$3=0,0,INDEX(Sheet1!RawDataCols,$C81,AY$5)*$R81)</f>
        <v>0</v>
      </c>
      <c r="AZ81" s="3">
        <f>IF(AZ$3=0,0,INDEX(Sheet1!RawDataCols,$C81,AZ$5)*$R81)</f>
        <v>0</v>
      </c>
      <c r="BA81" s="3">
        <f>IF(BA$3=0,0,INDEX(Sheet1!RawDataCols,$C81,BA$5)*$R81)</f>
        <v>0</v>
      </c>
      <c r="BB81" s="3">
        <f>IF(BB$3=0,0,INDEX(Sheet1!RawDataCols,$C81,BB$5)*$R81)</f>
        <v>0</v>
      </c>
      <c r="BC81" s="3">
        <f>IF(BC$3=0,0,INDEX(Sheet1!RawDataCols,$C81,BC$5)*$R81)</f>
        <v>0</v>
      </c>
      <c r="BD81" s="3">
        <f>IF(BD$3=0,0,INDEX(Sheet1!RawDataCols,$C81,BD$5)*$R81)</f>
        <v>0</v>
      </c>
      <c r="BE81" s="3">
        <f>IF(BE$3=0,0,INDEX(Sheet1!RawDataCols,$C81,BE$5)*$R81)</f>
        <v>0</v>
      </c>
      <c r="BF81" s="3">
        <f>IF(BF$3=0,0,INDEX(Sheet1!RawDataCols,$C81,BF$5)*$R81)</f>
        <v>0</v>
      </c>
      <c r="BG81" s="179">
        <f>IF(BG$3=0,0,INDEX(Sheet1!RawDataCols,$C81,BG$5)*$R81)</f>
        <v>0</v>
      </c>
      <c r="BH81" s="33">
        <f t="shared" si="17"/>
        <v>0</v>
      </c>
      <c r="BI81" s="33">
        <f t="shared" si="18"/>
        <v>0</v>
      </c>
      <c r="BJ81" s="33">
        <f t="shared" si="19"/>
        <v>0</v>
      </c>
      <c r="BK81" s="3">
        <f>IF(BK$3=0,0,INDEX(Sheet1!RawDataCols,$C81,BK$5)*$R81)</f>
        <v>0</v>
      </c>
      <c r="BL81" s="3">
        <f>IF(BL$3=0,0,INDEX(Sheet1!RawDataCols,$C81,BL$5)*$R81)</f>
        <v>0</v>
      </c>
      <c r="BM81" s="3">
        <f>IF(BM$3=0,0,INDEX(Sheet1!RawDataCols,$C81,BM$5)*$R81)</f>
        <v>10.34125</v>
      </c>
      <c r="BN81" s="3">
        <f>IF(BN$3=0,0,INDEX(Sheet1!RawDataCols,$C81,BN$5)*$R81)</f>
        <v>49.243124999999999</v>
      </c>
      <c r="BO81" s="3">
        <f>IF(BO$3=0,0,INDEX(Sheet1!RawDataCols,$C81,BO$5)*$R81)</f>
        <v>86.218125000000001</v>
      </c>
      <c r="BP81" s="3">
        <f>IF(BP$3=0,0,INDEX(Sheet1!RawDataCols,$C81,BP$5)*$R81)</f>
        <v>0</v>
      </c>
      <c r="BQ81" s="3">
        <f t="shared" si="20"/>
        <v>0</v>
      </c>
      <c r="BR81" s="3">
        <f t="shared" si="21"/>
        <v>0</v>
      </c>
      <c r="BS81" s="3">
        <f t="shared" si="22"/>
        <v>0</v>
      </c>
      <c r="BT81" s="3">
        <f t="shared" si="23"/>
        <v>0</v>
      </c>
      <c r="BU81" s="3" t="str">
        <f>INDEX(Sheet1!$BS$2:$BS$1000,MATCH($A81,Sheet1!$A$2:$A$1000,0))</f>
        <v>02</v>
      </c>
      <c r="BV81" s="3">
        <f>INDEX(Sheet1!$BT$2:$BT$1000,MATCH($A81,Sheet1!$A$2:$A$1000,0))</f>
        <v>0</v>
      </c>
    </row>
    <row r="82" spans="1:74" x14ac:dyDescent="0.2">
      <c r="A82" s="11" t="s">
        <v>550</v>
      </c>
      <c r="B82" s="3">
        <f>MATCH($A82,Sheet1!ACCOUNTNO,0)</f>
        <v>80</v>
      </c>
      <c r="C82" s="3">
        <f t="shared" si="14"/>
        <v>80</v>
      </c>
      <c r="D82" s="3" t="str">
        <f>IF(D$3=0,0,INDEX(Sheet1!RawDataCols,$C82,D$5))</f>
        <v>12180A06</v>
      </c>
      <c r="E82" s="3" t="str">
        <f>IF(E$3=0,0,INDEX(Sheet1!RawDataCols,$C82,E$5))</f>
        <v xml:space="preserve">12180          </v>
      </c>
      <c r="F82" s="3" t="str">
        <f>IF(F$3=0,0,INDEX(Sheet1!RawDataCols,$C82,F$5))</f>
        <v xml:space="preserve">A06            </v>
      </c>
      <c r="G82" s="3" t="str">
        <f>IF(G$3=0,0,INDEX(Sheet1!RawDataCols,$C82,G$5))</f>
        <v xml:space="preserve">               </v>
      </c>
      <c r="H82" s="3" t="str">
        <f>IF(H$3=0,0,INDEX(Sheet1!RawDataCols,$C82,H$5))</f>
        <v xml:space="preserve">               </v>
      </c>
      <c r="I82" s="3" t="str">
        <f>IF(I$3=0,0,INDEX(Sheet1!RawDataCols,$C82,I$5))</f>
        <v xml:space="preserve">               </v>
      </c>
      <c r="J82" s="3" t="str">
        <f>IF(J$3=0,0,INDEX(Sheet1!RawDataCols,$C82,J$5))</f>
        <v xml:space="preserve">               </v>
      </c>
      <c r="K82" s="3" t="str">
        <f>IF(K$3=0,0,INDEX(Sheet1!RawDataCols,$C82,K$5))</f>
        <v xml:space="preserve">               </v>
      </c>
      <c r="L82" s="3" t="str">
        <f>IF(L$3=0,0,INDEX(Sheet1!RawDataCols,$C82,L$5))</f>
        <v xml:space="preserve">               </v>
      </c>
      <c r="M82" s="3" t="str">
        <f>IF(M$3=0,0,INDEX(Sheet1!RawDataCols,$C82,M$5))</f>
        <v xml:space="preserve">F007  </v>
      </c>
      <c r="N82" s="3" t="str">
        <f>IF(N$3=0,0,INDEX(Sheet1!RawDataCols,$C82,N$5))</f>
        <v>Outgoing - Other - 31 Franklin Street</v>
      </c>
      <c r="O82" s="3">
        <f>INDEX(Sheet1!RawDataCols,$C82,O$5)</f>
        <v>9</v>
      </c>
      <c r="P82" s="3" t="str">
        <f>INDEX(Sheet1!RawDataCols,$C82,P$5)</f>
        <v>Cost of Sales</v>
      </c>
      <c r="Q82" s="3" t="str">
        <f>IF(Q$3=0,0,INDEX(Sheet1!RawDataCols,$C82,Q$5))</f>
        <v>I</v>
      </c>
      <c r="R82" s="3">
        <f t="shared" si="15"/>
        <v>1</v>
      </c>
      <c r="S82" s="3">
        <f t="shared" si="16"/>
        <v>-1</v>
      </c>
      <c r="T82" s="3">
        <f>IF(T$3=0,0,INDEX(Sheet1!RawDataCols,$C82,T$5)*$R82)</f>
        <v>0</v>
      </c>
      <c r="U82" s="3">
        <f>IF(U$3=0,0,INDEX(Sheet1!RawDataCols,$C82,U$5)*$R82)</f>
        <v>0</v>
      </c>
      <c r="V82" s="3">
        <f>IF(V$3=0,0,INDEX(Sheet1!RawDataCols,$C82,V$5)*$R82)</f>
        <v>305.75</v>
      </c>
      <c r="W82" s="3">
        <f>IF(W$3=0,0,INDEX(Sheet1!RawDataCols,$C82,W$5)*$R82)</f>
        <v>0</v>
      </c>
      <c r="X82" s="3">
        <f>IF(X$3=0,0,INDEX(Sheet1!RawDataCols,$C82,X$5)*$R82)</f>
        <v>1115.57</v>
      </c>
      <c r="Y82" s="3">
        <f>IF(Y$3=0,0,INDEX(Sheet1!RawDataCols,$C82,Y$5)*$R82)</f>
        <v>305.75</v>
      </c>
      <c r="Z82" s="3">
        <f>IF(Z$3=0,0,INDEX(Sheet1!RawDataCols,$C82,Z$5)*$R82)</f>
        <v>0</v>
      </c>
      <c r="AA82" s="3">
        <f>IF(AA$3=0,0,INDEX(Sheet1!RawDataCols,$C82,AA$5)*$R82)</f>
        <v>0</v>
      </c>
      <c r="AB82" s="3">
        <f>IF(AB$3=0,0,INDEX(Sheet1!RawDataCols,$C82,AB$5)*$R82)</f>
        <v>305.75</v>
      </c>
      <c r="AC82" s="3">
        <f>IF(AC$3=0,0,INDEX(Sheet1!RawDataCols,$C82,AC$5)*$R82)</f>
        <v>1080.25</v>
      </c>
      <c r="AD82" s="3">
        <f>IF(AD$3=0,0,INDEX(Sheet1!RawDataCols,$C82,AD$5)*$R82)</f>
        <v>0</v>
      </c>
      <c r="AE82" s="3">
        <f>IF(AE$3=0,0,INDEX(Sheet1!RawDataCols,$C82,AE$5)*$R82)</f>
        <v>305.75</v>
      </c>
      <c r="AF82" s="3">
        <f>IF(AF$3=0,0,INDEX(Sheet1!RawDataCols,$C82,AF$5)*$R82)</f>
        <v>0</v>
      </c>
      <c r="AG82" s="3">
        <f>IF(AG$3=0,0,INDEX(Sheet1!RawDataCols,$C82,AG$5)*$R82)</f>
        <v>0</v>
      </c>
      <c r="AH82" s="3">
        <f>IF(AH$3=0,0,INDEX(Sheet1!RawDataCols,$C82,AH$5)*$R82)</f>
        <v>305.75</v>
      </c>
      <c r="AI82" s="3">
        <f>IF(AI$3=0,0,INDEX(Sheet1!RawDataCols,$C82,AI$5)*$R82)</f>
        <v>0</v>
      </c>
      <c r="AJ82" s="3">
        <f>IF(AJ$3=0,0,INDEX(Sheet1!RawDataCols,$C82,AJ$5)*$R82)</f>
        <v>0</v>
      </c>
      <c r="AK82" s="3">
        <f>IF(AK$3=0,0,INDEX(Sheet1!RawDataCols,$C82,AK$5)*$R82)</f>
        <v>305.75</v>
      </c>
      <c r="AL82" s="3">
        <f>IF(AL$3=0,0,INDEX(Sheet1!RawDataCols,$C82,AL$5)*$R82)</f>
        <v>0</v>
      </c>
      <c r="AM82" s="3">
        <f>IF(AM$3=0,0,INDEX(Sheet1!RawDataCols,$C82,AM$5)*$R82)</f>
        <v>1056.3599999999999</v>
      </c>
      <c r="AN82" s="3">
        <f>IF(AN$3=0,0,INDEX(Sheet1!RawDataCols,$C82,AN$5)*$R82)</f>
        <v>1056.3599999999999</v>
      </c>
      <c r="AO82" s="3">
        <f>IF(AO$3=0,0,INDEX(Sheet1!RawDataCols,$C82,AO$5)*$R82)</f>
        <v>723.46</v>
      </c>
      <c r="AP82" s="3">
        <f>IF(AP$3=0,0,INDEX(Sheet1!RawDataCols,$C82,AP$5)*$R82)</f>
        <v>1383.79</v>
      </c>
      <c r="AQ82" s="3">
        <f>IF(AQ$3=0,0,INDEX(Sheet1!RawDataCols,$C82,AQ$5)*$R82)</f>
        <v>305.75</v>
      </c>
      <c r="AR82" s="3">
        <f>IF(AR$3=0,0,INDEX(Sheet1!RawDataCols,$C82,AR$5)*$R82)</f>
        <v>1400</v>
      </c>
      <c r="AS82" s="3">
        <f>IF(AS$3=0,0,INDEX(Sheet1!RawDataCols,$C82,AS$5)*$R82)</f>
        <v>0</v>
      </c>
      <c r="AT82" s="3">
        <f>IF(AT$3=0,0,INDEX(Sheet1!RawDataCols,$C82,AT$5)*$R82)</f>
        <v>305.75</v>
      </c>
      <c r="AU82" s="3">
        <f>IF(AU$3=0,0,INDEX(Sheet1!RawDataCols,$C82,AU$5)*$R82)</f>
        <v>0</v>
      </c>
      <c r="AV82" s="3">
        <f>IF(AV$3=0,0,INDEX(Sheet1!RawDataCols,$C82,AV$5)*$R82)</f>
        <v>0</v>
      </c>
      <c r="AW82" s="3">
        <f>IF(AW$3=0,0,INDEX(Sheet1!RawDataCols,$C82,AW$5)*$R82)</f>
        <v>305.75</v>
      </c>
      <c r="AX82" s="3">
        <f>IF(AX$3=0,0,INDEX(Sheet1!RawDataCols,$C82,AX$5)*$R82)</f>
        <v>0</v>
      </c>
      <c r="AY82" s="3">
        <f>IF(AY$3=0,0,INDEX(Sheet1!RawDataCols,$C82,AY$5)*$R82)</f>
        <v>0</v>
      </c>
      <c r="AZ82" s="3">
        <f>IF(AZ$3=0,0,INDEX(Sheet1!RawDataCols,$C82,AZ$5)*$R82)</f>
        <v>305.75</v>
      </c>
      <c r="BA82" s="3">
        <f>IF(BA$3=0,0,INDEX(Sheet1!RawDataCols,$C82,BA$5)*$R82)</f>
        <v>0</v>
      </c>
      <c r="BB82" s="3">
        <f>IF(BB$3=0,0,INDEX(Sheet1!RawDataCols,$C82,BB$5)*$R82)</f>
        <v>0</v>
      </c>
      <c r="BC82" s="3">
        <f>IF(BC$3=0,0,INDEX(Sheet1!RawDataCols,$C82,BC$5)*$R82)</f>
        <v>305.75</v>
      </c>
      <c r="BD82" s="3">
        <f>IF(BD$3=0,0,INDEX(Sheet1!RawDataCols,$C82,BD$5)*$R82)</f>
        <v>430</v>
      </c>
      <c r="BE82" s="3">
        <f>IF(BE$3=0,0,INDEX(Sheet1!RawDataCols,$C82,BE$5)*$R82)</f>
        <v>0</v>
      </c>
      <c r="BF82" s="3">
        <f>IF(BF$3=0,0,INDEX(Sheet1!RawDataCols,$C82,BF$5)*$R82)</f>
        <v>305.75</v>
      </c>
      <c r="BG82" s="179">
        <f>IF(BG$3=0,0,INDEX(Sheet1!RawDataCols,$C82,BG$5)*$R82)</f>
        <v>430</v>
      </c>
      <c r="BH82" s="33">
        <f t="shared" si="17"/>
        <v>3555.72</v>
      </c>
      <c r="BI82" s="33">
        <f t="shared" si="18"/>
        <v>4419.6099999999997</v>
      </c>
      <c r="BJ82" s="33">
        <f t="shared" si="19"/>
        <v>3633.71</v>
      </c>
      <c r="BK82" s="3">
        <f>IF(BK$3=0,0,INDEX(Sheet1!RawDataCols,$C82,BK$5)*$R82)</f>
        <v>276.22562499999998</v>
      </c>
      <c r="BL82" s="3">
        <f>IF(BL$3=0,0,INDEX(Sheet1!RawDataCols,$C82,BL$5)*$R82)</f>
        <v>67.515625</v>
      </c>
      <c r="BM82" s="3">
        <f>IF(BM$3=0,0,INDEX(Sheet1!RawDataCols,$C82,BM$5)*$R82)</f>
        <v>0</v>
      </c>
      <c r="BN82" s="3">
        <f>IF(BN$3=0,0,INDEX(Sheet1!RawDataCols,$C82,BN$5)*$R82)</f>
        <v>320.48312499999997</v>
      </c>
      <c r="BO82" s="3">
        <f>IF(BO$3=0,0,INDEX(Sheet1!RawDataCols,$C82,BO$5)*$R82)</f>
        <v>0</v>
      </c>
      <c r="BP82" s="3">
        <f>IF(BP$3=0,0,INDEX(Sheet1!RawDataCols,$C82,BP$5)*$R82)</f>
        <v>0</v>
      </c>
      <c r="BQ82" s="3">
        <f t="shared" si="20"/>
        <v>1115.57</v>
      </c>
      <c r="BR82" s="3">
        <f t="shared" si="21"/>
        <v>0</v>
      </c>
      <c r="BS82" s="3">
        <f t="shared" si="22"/>
        <v>2440.1499999999996</v>
      </c>
      <c r="BT82" s="3">
        <f t="shared" si="23"/>
        <v>2440.1499999999996</v>
      </c>
      <c r="BU82" s="3" t="str">
        <f>INDEX(Sheet1!$BS$2:$BS$1000,MATCH($A82,Sheet1!$A$2:$A$1000,0))</f>
        <v>02</v>
      </c>
      <c r="BV82" s="3">
        <f>INDEX(Sheet1!$BT$2:$BT$1000,MATCH($A82,Sheet1!$A$2:$A$1000,0))</f>
        <v>2440.15</v>
      </c>
    </row>
    <row r="83" spans="1:74" x14ac:dyDescent="0.2">
      <c r="A83" s="11" t="s">
        <v>551</v>
      </c>
      <c r="B83" s="3">
        <f>MATCH($A83,Sheet1!ACCOUNTNO,0)</f>
        <v>81</v>
      </c>
      <c r="C83" s="3">
        <f t="shared" si="14"/>
        <v>81</v>
      </c>
      <c r="D83" s="3" t="str">
        <f>IF(D$3=0,0,INDEX(Sheet1!RawDataCols,$C83,D$5))</f>
        <v>12180A07</v>
      </c>
      <c r="E83" s="3" t="str">
        <f>IF(E$3=0,0,INDEX(Sheet1!RawDataCols,$C83,E$5))</f>
        <v xml:space="preserve">12180          </v>
      </c>
      <c r="F83" s="3" t="str">
        <f>IF(F$3=0,0,INDEX(Sheet1!RawDataCols,$C83,F$5))</f>
        <v xml:space="preserve">A07            </v>
      </c>
      <c r="G83" s="3" t="str">
        <f>IF(G$3=0,0,INDEX(Sheet1!RawDataCols,$C83,G$5))</f>
        <v xml:space="preserve">               </v>
      </c>
      <c r="H83" s="3" t="str">
        <f>IF(H$3=0,0,INDEX(Sheet1!RawDataCols,$C83,H$5))</f>
        <v xml:space="preserve">               </v>
      </c>
      <c r="I83" s="3" t="str">
        <f>IF(I$3=0,0,INDEX(Sheet1!RawDataCols,$C83,I$5))</f>
        <v xml:space="preserve">               </v>
      </c>
      <c r="J83" s="3" t="str">
        <f>IF(J$3=0,0,INDEX(Sheet1!RawDataCols,$C83,J$5))</f>
        <v xml:space="preserve">               </v>
      </c>
      <c r="K83" s="3" t="str">
        <f>IF(K$3=0,0,INDEX(Sheet1!RawDataCols,$C83,K$5))</f>
        <v xml:space="preserve">               </v>
      </c>
      <c r="L83" s="3" t="str">
        <f>IF(L$3=0,0,INDEX(Sheet1!RawDataCols,$C83,L$5))</f>
        <v xml:space="preserve">               </v>
      </c>
      <c r="M83" s="3" t="str">
        <f>IF(M$3=0,0,INDEX(Sheet1!RawDataCols,$C83,M$5))</f>
        <v xml:space="preserve">F007  </v>
      </c>
      <c r="N83" s="3" t="str">
        <f>IF(N$3=0,0,INDEX(Sheet1!RawDataCols,$C83,N$5))</f>
        <v>Outgoing - Other - 25 Franklin St</v>
      </c>
      <c r="O83" s="3">
        <f>INDEX(Sheet1!RawDataCols,$C83,O$5)</f>
        <v>9</v>
      </c>
      <c r="P83" s="3" t="str">
        <f>INDEX(Sheet1!RawDataCols,$C83,P$5)</f>
        <v>Cost of Sales</v>
      </c>
      <c r="Q83" s="3" t="str">
        <f>IF(Q$3=0,0,INDEX(Sheet1!RawDataCols,$C83,Q$5))</f>
        <v>I</v>
      </c>
      <c r="R83" s="3">
        <f t="shared" si="15"/>
        <v>1</v>
      </c>
      <c r="S83" s="3">
        <f t="shared" si="16"/>
        <v>-1</v>
      </c>
      <c r="T83" s="3">
        <f>IF(T$3=0,0,INDEX(Sheet1!RawDataCols,$C83,T$5)*$R83)</f>
        <v>0</v>
      </c>
      <c r="U83" s="3">
        <f>IF(U$3=0,0,INDEX(Sheet1!RawDataCols,$C83,U$5)*$R83)</f>
        <v>0</v>
      </c>
      <c r="V83" s="3">
        <f>IF(V$3=0,0,INDEX(Sheet1!RawDataCols,$C83,V$5)*$R83)</f>
        <v>1113.02</v>
      </c>
      <c r="W83" s="3">
        <f>IF(W$3=0,0,INDEX(Sheet1!RawDataCols,$C83,W$5)*$R83)</f>
        <v>2488.1</v>
      </c>
      <c r="X83" s="3">
        <f>IF(X$3=0,0,INDEX(Sheet1!RawDataCols,$C83,X$5)*$R83)</f>
        <v>1376</v>
      </c>
      <c r="Y83" s="3">
        <f>IF(Y$3=0,0,INDEX(Sheet1!RawDataCols,$C83,Y$5)*$R83)</f>
        <v>1113.02</v>
      </c>
      <c r="Z83" s="3">
        <f>IF(Z$3=0,0,INDEX(Sheet1!RawDataCols,$C83,Z$5)*$R83)</f>
        <v>0</v>
      </c>
      <c r="AA83" s="3">
        <f>IF(AA$3=0,0,INDEX(Sheet1!RawDataCols,$C83,AA$5)*$R83)</f>
        <v>672</v>
      </c>
      <c r="AB83" s="3">
        <f>IF(AB$3=0,0,INDEX(Sheet1!RawDataCols,$C83,AB$5)*$R83)</f>
        <v>1113.02</v>
      </c>
      <c r="AC83" s="3">
        <f>IF(AC$3=0,0,INDEX(Sheet1!RawDataCols,$C83,AC$5)*$R83)</f>
        <v>0</v>
      </c>
      <c r="AD83" s="3">
        <f>IF(AD$3=0,0,INDEX(Sheet1!RawDataCols,$C83,AD$5)*$R83)</f>
        <v>0</v>
      </c>
      <c r="AE83" s="3">
        <f>IF(AE$3=0,0,INDEX(Sheet1!RawDataCols,$C83,AE$5)*$R83)</f>
        <v>1113.02</v>
      </c>
      <c r="AF83" s="3">
        <f>IF(AF$3=0,0,INDEX(Sheet1!RawDataCols,$C83,AF$5)*$R83)</f>
        <v>0</v>
      </c>
      <c r="AG83" s="3">
        <f>IF(AG$3=0,0,INDEX(Sheet1!RawDataCols,$C83,AG$5)*$R83)</f>
        <v>0</v>
      </c>
      <c r="AH83" s="3">
        <f>IF(AH$3=0,0,INDEX(Sheet1!RawDataCols,$C83,AH$5)*$R83)</f>
        <v>1113.02</v>
      </c>
      <c r="AI83" s="3">
        <f>IF(AI$3=0,0,INDEX(Sheet1!RawDataCols,$C83,AI$5)*$R83)</f>
        <v>246</v>
      </c>
      <c r="AJ83" s="3">
        <f>IF(AJ$3=0,0,INDEX(Sheet1!RawDataCols,$C83,AJ$5)*$R83)</f>
        <v>0</v>
      </c>
      <c r="AK83" s="3">
        <f>IF(AK$3=0,0,INDEX(Sheet1!RawDataCols,$C83,AK$5)*$R83)</f>
        <v>1113.02</v>
      </c>
      <c r="AL83" s="3">
        <f>IF(AL$3=0,0,INDEX(Sheet1!RawDataCols,$C83,AL$5)*$R83)</f>
        <v>1575.2</v>
      </c>
      <c r="AM83" s="3">
        <f>IF(AM$3=0,0,INDEX(Sheet1!RawDataCols,$C83,AM$5)*$R83)</f>
        <v>1872.5</v>
      </c>
      <c r="AN83" s="3">
        <f>IF(AN$3=0,0,INDEX(Sheet1!RawDataCols,$C83,AN$5)*$R83)</f>
        <v>1872.5</v>
      </c>
      <c r="AO83" s="3">
        <f>IF(AO$3=0,0,INDEX(Sheet1!RawDataCols,$C83,AO$5)*$R83)</f>
        <v>0</v>
      </c>
      <c r="AP83" s="3">
        <f>IF(AP$3=0,0,INDEX(Sheet1!RawDataCols,$C83,AP$5)*$R83)</f>
        <v>1547.2</v>
      </c>
      <c r="AQ83" s="3">
        <f>IF(AQ$3=0,0,INDEX(Sheet1!RawDataCols,$C83,AQ$5)*$R83)</f>
        <v>1113.02</v>
      </c>
      <c r="AR83" s="3">
        <f>IF(AR$3=0,0,INDEX(Sheet1!RawDataCols,$C83,AR$5)*$R83)</f>
        <v>470</v>
      </c>
      <c r="AS83" s="3">
        <f>IF(AS$3=0,0,INDEX(Sheet1!RawDataCols,$C83,AS$5)*$R83)</f>
        <v>0</v>
      </c>
      <c r="AT83" s="3">
        <f>IF(AT$3=0,0,INDEX(Sheet1!RawDataCols,$C83,AT$5)*$R83)</f>
        <v>1113.02</v>
      </c>
      <c r="AU83" s="3">
        <f>IF(AU$3=0,0,INDEX(Sheet1!RawDataCols,$C83,AU$5)*$R83)</f>
        <v>3596.36</v>
      </c>
      <c r="AV83" s="3">
        <f>IF(AV$3=0,0,INDEX(Sheet1!RawDataCols,$C83,AV$5)*$R83)</f>
        <v>4430.3500000000004</v>
      </c>
      <c r="AW83" s="3">
        <f>IF(AW$3=0,0,INDEX(Sheet1!RawDataCols,$C83,AW$5)*$R83)</f>
        <v>1113.02</v>
      </c>
      <c r="AX83" s="3">
        <f>IF(AX$3=0,0,INDEX(Sheet1!RawDataCols,$C83,AX$5)*$R83)</f>
        <v>2094.7199999999998</v>
      </c>
      <c r="AY83" s="3">
        <f>IF(AY$3=0,0,INDEX(Sheet1!RawDataCols,$C83,AY$5)*$R83)</f>
        <v>773.5</v>
      </c>
      <c r="AZ83" s="3">
        <f>IF(AZ$3=0,0,INDEX(Sheet1!RawDataCols,$C83,AZ$5)*$R83)</f>
        <v>1113.02</v>
      </c>
      <c r="BA83" s="3">
        <f>IF(BA$3=0,0,INDEX(Sheet1!RawDataCols,$C83,BA$5)*$R83)</f>
        <v>4775</v>
      </c>
      <c r="BB83" s="3">
        <f>IF(BB$3=0,0,INDEX(Sheet1!RawDataCols,$C83,BB$5)*$R83)</f>
        <v>1297.5899999999999</v>
      </c>
      <c r="BC83" s="3">
        <f>IF(BC$3=0,0,INDEX(Sheet1!RawDataCols,$C83,BC$5)*$R83)</f>
        <v>1113.02</v>
      </c>
      <c r="BD83" s="3">
        <f>IF(BD$3=0,0,INDEX(Sheet1!RawDataCols,$C83,BD$5)*$R83)</f>
        <v>372.1</v>
      </c>
      <c r="BE83" s="3">
        <f>IF(BE$3=0,0,INDEX(Sheet1!RawDataCols,$C83,BE$5)*$R83)</f>
        <v>1297.5899999999999</v>
      </c>
      <c r="BF83" s="3">
        <f>IF(BF$3=0,0,INDEX(Sheet1!RawDataCols,$C83,BF$5)*$R83)</f>
        <v>1113.02</v>
      </c>
      <c r="BG83" s="179">
        <f>IF(BG$3=0,0,INDEX(Sheet1!RawDataCols,$C83,BG$5)*$R83)</f>
        <v>372.1</v>
      </c>
      <c r="BH83" s="33">
        <f t="shared" si="17"/>
        <v>11969.14</v>
      </c>
      <c r="BI83" s="33">
        <f t="shared" si="18"/>
        <v>14115.720000000003</v>
      </c>
      <c r="BJ83" s="33">
        <f t="shared" si="19"/>
        <v>15617.48</v>
      </c>
      <c r="BK83" s="3">
        <f>IF(BK$3=0,0,INDEX(Sheet1!RawDataCols,$C83,BK$5)*$R83)</f>
        <v>882.23249999999996</v>
      </c>
      <c r="BL83" s="3">
        <f>IF(BL$3=0,0,INDEX(Sheet1!RawDataCols,$C83,BL$5)*$R83)</f>
        <v>430.638125</v>
      </c>
      <c r="BM83" s="3">
        <f>IF(BM$3=0,0,INDEX(Sheet1!RawDataCols,$C83,BM$5)*$R83)</f>
        <v>173.295625</v>
      </c>
      <c r="BN83" s="3">
        <f>IF(BN$3=0,0,INDEX(Sheet1!RawDataCols,$C83,BN$5)*$R83)</f>
        <v>39.856250000000003</v>
      </c>
      <c r="BO83" s="3">
        <f>IF(BO$3=0,0,INDEX(Sheet1!RawDataCols,$C83,BO$5)*$R83)</f>
        <v>5.6818749999999998</v>
      </c>
      <c r="BP83" s="3">
        <f>IF(BP$3=0,0,INDEX(Sheet1!RawDataCols,$C83,BP$5)*$R83)</f>
        <v>2580.91</v>
      </c>
      <c r="BQ83" s="3">
        <f t="shared" si="20"/>
        <v>2048</v>
      </c>
      <c r="BR83" s="3">
        <f t="shared" si="21"/>
        <v>0</v>
      </c>
      <c r="BS83" s="3">
        <f t="shared" si="22"/>
        <v>3419.7</v>
      </c>
      <c r="BT83" s="3">
        <f t="shared" si="23"/>
        <v>9921.14</v>
      </c>
      <c r="BU83" s="3" t="str">
        <f>INDEX(Sheet1!$BS$2:$BS$1000,MATCH($A83,Sheet1!$A$2:$A$1000,0))</f>
        <v>02</v>
      </c>
      <c r="BV83" s="3">
        <f>INDEX(Sheet1!$BT$2:$BT$1000,MATCH($A83,Sheet1!$A$2:$A$1000,0))</f>
        <v>9921.14</v>
      </c>
    </row>
    <row r="84" spans="1:74" x14ac:dyDescent="0.2">
      <c r="A84" s="11" t="s">
        <v>552</v>
      </c>
      <c r="B84" s="3">
        <f>MATCH($A84,Sheet1!ACCOUNTNO,0)</f>
        <v>83</v>
      </c>
      <c r="C84" s="3">
        <f t="shared" si="14"/>
        <v>83</v>
      </c>
      <c r="D84" s="3" t="str">
        <f>IF(D$3=0,0,INDEX(Sheet1!RawDataCols,$C84,D$5))</f>
        <v>12180A09</v>
      </c>
      <c r="E84" s="3" t="str">
        <f>IF(E$3=0,0,INDEX(Sheet1!RawDataCols,$C84,E$5))</f>
        <v xml:space="preserve">12180          </v>
      </c>
      <c r="F84" s="3" t="str">
        <f>IF(F$3=0,0,INDEX(Sheet1!RawDataCols,$C84,F$5))</f>
        <v xml:space="preserve">A09            </v>
      </c>
      <c r="G84" s="3" t="str">
        <f>IF(G$3=0,0,INDEX(Sheet1!RawDataCols,$C84,G$5))</f>
        <v xml:space="preserve">               </v>
      </c>
      <c r="H84" s="3" t="str">
        <f>IF(H$3=0,0,INDEX(Sheet1!RawDataCols,$C84,H$5))</f>
        <v xml:space="preserve">               </v>
      </c>
      <c r="I84" s="3" t="str">
        <f>IF(I$3=0,0,INDEX(Sheet1!RawDataCols,$C84,I$5))</f>
        <v xml:space="preserve">               </v>
      </c>
      <c r="J84" s="3" t="str">
        <f>IF(J$3=0,0,INDEX(Sheet1!RawDataCols,$C84,J$5))</f>
        <v xml:space="preserve">               </v>
      </c>
      <c r="K84" s="3" t="str">
        <f>IF(K$3=0,0,INDEX(Sheet1!RawDataCols,$C84,K$5))</f>
        <v xml:space="preserve">               </v>
      </c>
      <c r="L84" s="3" t="str">
        <f>IF(L$3=0,0,INDEX(Sheet1!RawDataCols,$C84,L$5))</f>
        <v xml:space="preserve">               </v>
      </c>
      <c r="M84" s="3" t="str">
        <f>IF(M$3=0,0,INDEX(Sheet1!RawDataCols,$C84,M$5))</f>
        <v xml:space="preserve">F007  </v>
      </c>
      <c r="N84" s="3" t="str">
        <f>IF(N$3=0,0,INDEX(Sheet1!RawDataCols,$C84,N$5))</f>
        <v>Outgoing - Other - 11 Franklin St</v>
      </c>
      <c r="O84" s="3">
        <f>INDEX(Sheet1!RawDataCols,$C84,O$5)</f>
        <v>9</v>
      </c>
      <c r="P84" s="3" t="str">
        <f>INDEX(Sheet1!RawDataCols,$C84,P$5)</f>
        <v>Cost of Sales</v>
      </c>
      <c r="Q84" s="3" t="str">
        <f>IF(Q$3=0,0,INDEX(Sheet1!RawDataCols,$C84,Q$5))</f>
        <v>I</v>
      </c>
      <c r="R84" s="3">
        <f t="shared" si="15"/>
        <v>1</v>
      </c>
      <c r="S84" s="3">
        <f t="shared" si="16"/>
        <v>-1</v>
      </c>
      <c r="T84" s="3">
        <f>IF(T$3=0,0,INDEX(Sheet1!RawDataCols,$C84,T$5)*$R84)</f>
        <v>0</v>
      </c>
      <c r="U84" s="3">
        <f>IF(U$3=0,0,INDEX(Sheet1!RawDataCols,$C84,U$5)*$R84)</f>
        <v>0</v>
      </c>
      <c r="V84" s="3">
        <f>IF(V$3=0,0,INDEX(Sheet1!RawDataCols,$C84,V$5)*$R84)</f>
        <v>0</v>
      </c>
      <c r="W84" s="3">
        <f>IF(W$3=0,0,INDEX(Sheet1!RawDataCols,$C84,W$5)*$R84)</f>
        <v>405.1</v>
      </c>
      <c r="X84" s="3">
        <f>IF(X$3=0,0,INDEX(Sheet1!RawDataCols,$C84,X$5)*$R84)</f>
        <v>0</v>
      </c>
      <c r="Y84" s="3">
        <f>IF(Y$3=0,0,INDEX(Sheet1!RawDataCols,$C84,Y$5)*$R84)</f>
        <v>0</v>
      </c>
      <c r="Z84" s="3">
        <f>IF(Z$3=0,0,INDEX(Sheet1!RawDataCols,$C84,Z$5)*$R84)</f>
        <v>0</v>
      </c>
      <c r="AA84" s="3">
        <f>IF(AA$3=0,0,INDEX(Sheet1!RawDataCols,$C84,AA$5)*$R84)</f>
        <v>2814.15</v>
      </c>
      <c r="AB84" s="3">
        <f>IF(AB$3=0,0,INDEX(Sheet1!RawDataCols,$C84,AB$5)*$R84)</f>
        <v>0</v>
      </c>
      <c r="AC84" s="3">
        <f>IF(AC$3=0,0,INDEX(Sheet1!RawDataCols,$C84,AC$5)*$R84)</f>
        <v>0</v>
      </c>
      <c r="AD84" s="3">
        <f>IF(AD$3=0,0,INDEX(Sheet1!RawDataCols,$C84,AD$5)*$R84)</f>
        <v>0</v>
      </c>
      <c r="AE84" s="3">
        <f>IF(AE$3=0,0,INDEX(Sheet1!RawDataCols,$C84,AE$5)*$R84)</f>
        <v>0</v>
      </c>
      <c r="AF84" s="3">
        <f>IF(AF$3=0,0,INDEX(Sheet1!RawDataCols,$C84,AF$5)*$R84)</f>
        <v>405.1</v>
      </c>
      <c r="AG84" s="3">
        <f>IF(AG$3=0,0,INDEX(Sheet1!RawDataCols,$C84,AG$5)*$R84)</f>
        <v>405.1</v>
      </c>
      <c r="AH84" s="3">
        <f>IF(AH$3=0,0,INDEX(Sheet1!RawDataCols,$C84,AH$5)*$R84)</f>
        <v>0</v>
      </c>
      <c r="AI84" s="3">
        <f>IF(AI$3=0,0,INDEX(Sheet1!RawDataCols,$C84,AI$5)*$R84)</f>
        <v>0</v>
      </c>
      <c r="AJ84" s="3">
        <f>IF(AJ$3=0,0,INDEX(Sheet1!RawDataCols,$C84,AJ$5)*$R84)</f>
        <v>0</v>
      </c>
      <c r="AK84" s="3">
        <f>IF(AK$3=0,0,INDEX(Sheet1!RawDataCols,$C84,AK$5)*$R84)</f>
        <v>0</v>
      </c>
      <c r="AL84" s="3">
        <f>IF(AL$3=0,0,INDEX(Sheet1!RawDataCols,$C84,AL$5)*$R84)</f>
        <v>0</v>
      </c>
      <c r="AM84" s="3">
        <f>IF(AM$3=0,0,INDEX(Sheet1!RawDataCols,$C84,AM$5)*$R84)</f>
        <v>405.1</v>
      </c>
      <c r="AN84" s="3">
        <f>IF(AN$3=0,0,INDEX(Sheet1!RawDataCols,$C84,AN$5)*$R84)</f>
        <v>0</v>
      </c>
      <c r="AO84" s="3">
        <f>IF(AO$3=0,0,INDEX(Sheet1!RawDataCols,$C84,AO$5)*$R84)</f>
        <v>0</v>
      </c>
      <c r="AP84" s="3">
        <f>IF(AP$3=0,0,INDEX(Sheet1!RawDataCols,$C84,AP$5)*$R84)</f>
        <v>0</v>
      </c>
      <c r="AQ84" s="3">
        <f>IF(AQ$3=0,0,INDEX(Sheet1!RawDataCols,$C84,AQ$5)*$R84)</f>
        <v>0</v>
      </c>
      <c r="AR84" s="3">
        <f>IF(AR$3=0,0,INDEX(Sheet1!RawDataCols,$C84,AR$5)*$R84)</f>
        <v>0</v>
      </c>
      <c r="AS84" s="3">
        <f>IF(AS$3=0,0,INDEX(Sheet1!RawDataCols,$C84,AS$5)*$R84)</f>
        <v>0</v>
      </c>
      <c r="AT84" s="3">
        <f>IF(AT$3=0,0,INDEX(Sheet1!RawDataCols,$C84,AT$5)*$R84)</f>
        <v>0</v>
      </c>
      <c r="AU84" s="3">
        <f>IF(AU$3=0,0,INDEX(Sheet1!RawDataCols,$C84,AU$5)*$R84)</f>
        <v>810.2</v>
      </c>
      <c r="AV84" s="3">
        <f>IF(AV$3=0,0,INDEX(Sheet1!RawDataCols,$C84,AV$5)*$R84)</f>
        <v>0</v>
      </c>
      <c r="AW84" s="3">
        <f>IF(AW$3=0,0,INDEX(Sheet1!RawDataCols,$C84,AW$5)*$R84)</f>
        <v>0</v>
      </c>
      <c r="AX84" s="3">
        <f>IF(AX$3=0,0,INDEX(Sheet1!RawDataCols,$C84,AX$5)*$R84)</f>
        <v>0</v>
      </c>
      <c r="AY84" s="3">
        <f>IF(AY$3=0,0,INDEX(Sheet1!RawDataCols,$C84,AY$5)*$R84)</f>
        <v>0</v>
      </c>
      <c r="AZ84" s="3">
        <f>IF(AZ$3=0,0,INDEX(Sheet1!RawDataCols,$C84,AZ$5)*$R84)</f>
        <v>0</v>
      </c>
      <c r="BA84" s="3">
        <f>IF(BA$3=0,0,INDEX(Sheet1!RawDataCols,$C84,BA$5)*$R84)</f>
        <v>0</v>
      </c>
      <c r="BB84" s="3">
        <f>IF(BB$3=0,0,INDEX(Sheet1!RawDataCols,$C84,BB$5)*$R84)</f>
        <v>0</v>
      </c>
      <c r="BC84" s="3">
        <f>IF(BC$3=0,0,INDEX(Sheet1!RawDataCols,$C84,BC$5)*$R84)</f>
        <v>0</v>
      </c>
      <c r="BD84" s="3">
        <f>IF(BD$3=0,0,INDEX(Sheet1!RawDataCols,$C84,BD$5)*$R84)</f>
        <v>0</v>
      </c>
      <c r="BE84" s="3">
        <f>IF(BE$3=0,0,INDEX(Sheet1!RawDataCols,$C84,BE$5)*$R84)</f>
        <v>0</v>
      </c>
      <c r="BF84" s="3">
        <f>IF(BF$3=0,0,INDEX(Sheet1!RawDataCols,$C84,BF$5)*$R84)</f>
        <v>0</v>
      </c>
      <c r="BG84" s="179">
        <f>IF(BG$3=0,0,INDEX(Sheet1!RawDataCols,$C84,BG$5)*$R84)</f>
        <v>0</v>
      </c>
      <c r="BH84" s="33">
        <f t="shared" si="17"/>
        <v>3624.35</v>
      </c>
      <c r="BI84" s="33">
        <f t="shared" si="18"/>
        <v>0</v>
      </c>
      <c r="BJ84" s="33">
        <f t="shared" si="19"/>
        <v>1620.4</v>
      </c>
      <c r="BK84" s="3">
        <f>IF(BK$3=0,0,INDEX(Sheet1!RawDataCols,$C84,BK$5)*$R84)</f>
        <v>0</v>
      </c>
      <c r="BL84" s="3">
        <f>IF(BL$3=0,0,INDEX(Sheet1!RawDataCols,$C84,BL$5)*$R84)</f>
        <v>150.20249999999999</v>
      </c>
      <c r="BM84" s="3">
        <f>IF(BM$3=0,0,INDEX(Sheet1!RawDataCols,$C84,BM$5)*$R84)</f>
        <v>146.7825</v>
      </c>
      <c r="BN84" s="3">
        <f>IF(BN$3=0,0,INDEX(Sheet1!RawDataCols,$C84,BN$5)*$R84)</f>
        <v>97.855000000000004</v>
      </c>
      <c r="BO84" s="3">
        <f>IF(BO$3=0,0,INDEX(Sheet1!RawDataCols,$C84,BO$5)*$R84)</f>
        <v>48.927500000000002</v>
      </c>
      <c r="BP84" s="3">
        <f>IF(BP$3=0,0,INDEX(Sheet1!RawDataCols,$C84,BP$5)*$R84)</f>
        <v>391.42</v>
      </c>
      <c r="BQ84" s="3">
        <f t="shared" si="20"/>
        <v>2814.15</v>
      </c>
      <c r="BR84" s="3">
        <f t="shared" si="21"/>
        <v>405.1</v>
      </c>
      <c r="BS84" s="3">
        <f t="shared" si="22"/>
        <v>405.1</v>
      </c>
      <c r="BT84" s="3">
        <f t="shared" si="23"/>
        <v>405.1</v>
      </c>
      <c r="BU84" s="3" t="str">
        <f>INDEX(Sheet1!$BS$2:$BS$1000,MATCH($A84,Sheet1!$A$2:$A$1000,0))</f>
        <v>02</v>
      </c>
      <c r="BV84" s="3">
        <f>INDEX(Sheet1!$BT$2:$BT$1000,MATCH($A84,Sheet1!$A$2:$A$1000,0))</f>
        <v>405.1</v>
      </c>
    </row>
    <row r="85" spans="1:74" x14ac:dyDescent="0.2">
      <c r="A85" s="246" t="s">
        <v>553</v>
      </c>
      <c r="B85" s="3" t="e">
        <f>MATCH($A85,Sheet1!ACCOUNTNO,0)</f>
        <v>#N/A</v>
      </c>
      <c r="C85" s="3">
        <f t="shared" si="14"/>
        <v>65000</v>
      </c>
      <c r="D85" s="3">
        <f>IF(D$3=0,0,INDEX(Sheet1!RawDataCols,$C85,D$5))</f>
        <v>0</v>
      </c>
      <c r="E85" s="3">
        <f>IF(E$3=0,0,INDEX(Sheet1!RawDataCols,$C85,E$5))</f>
        <v>0</v>
      </c>
      <c r="F85" s="3">
        <f>IF(F$3=0,0,INDEX(Sheet1!RawDataCols,$C85,F$5))</f>
        <v>0</v>
      </c>
      <c r="G85" s="3">
        <f>IF(G$3=0,0,INDEX(Sheet1!RawDataCols,$C85,G$5))</f>
        <v>0</v>
      </c>
      <c r="H85" s="3">
        <f>IF(H$3=0,0,INDEX(Sheet1!RawDataCols,$C85,H$5))</f>
        <v>0</v>
      </c>
      <c r="I85" s="3">
        <f>IF(I$3=0,0,INDEX(Sheet1!RawDataCols,$C85,I$5))</f>
        <v>0</v>
      </c>
      <c r="J85" s="3">
        <f>IF(J$3=0,0,INDEX(Sheet1!RawDataCols,$C85,J$5))</f>
        <v>0</v>
      </c>
      <c r="K85" s="3">
        <f>IF(K$3=0,0,INDEX(Sheet1!RawDataCols,$C85,K$5))</f>
        <v>0</v>
      </c>
      <c r="L85" s="3">
        <f>IF(L$3=0,0,INDEX(Sheet1!RawDataCols,$C85,L$5))</f>
        <v>0</v>
      </c>
      <c r="M85" s="3">
        <f>IF(M$3=0,0,INDEX(Sheet1!RawDataCols,$C85,M$5))</f>
        <v>0</v>
      </c>
      <c r="N85" s="3">
        <f>IF(N$3=0,0,INDEX(Sheet1!RawDataCols,$C85,N$5))</f>
        <v>0</v>
      </c>
      <c r="O85" s="3">
        <f>INDEX(Sheet1!RawDataCols,$C85,O$5)</f>
        <v>0</v>
      </c>
      <c r="P85" s="3">
        <f>INDEX(Sheet1!RawDataCols,$C85,P$5)</f>
        <v>0</v>
      </c>
      <c r="Q85" s="3">
        <f>IF(Q$3=0,0,INDEX(Sheet1!RawDataCols,$C85,Q$5))</f>
        <v>0</v>
      </c>
      <c r="R85" s="3">
        <f t="shared" si="15"/>
        <v>1</v>
      </c>
      <c r="S85" s="3">
        <f t="shared" si="16"/>
        <v>-1</v>
      </c>
      <c r="T85" s="3">
        <f>IF(T$3=0,0,INDEX(Sheet1!RawDataCols,$C85,T$5)*$R85)</f>
        <v>0</v>
      </c>
      <c r="U85" s="3">
        <f>IF(U$3=0,0,INDEX(Sheet1!RawDataCols,$C85,U$5)*$R85)</f>
        <v>0</v>
      </c>
      <c r="V85" s="3">
        <f>IF(V$3=0,0,INDEX(Sheet1!RawDataCols,$C85,V$5)*$R85)</f>
        <v>0</v>
      </c>
      <c r="W85" s="3">
        <f>IF(W$3=0,0,INDEX(Sheet1!RawDataCols,$C85,W$5)*$R85)</f>
        <v>0</v>
      </c>
      <c r="X85" s="3">
        <f>IF(X$3=0,0,INDEX(Sheet1!RawDataCols,$C85,X$5)*$R85)</f>
        <v>0</v>
      </c>
      <c r="Y85" s="3">
        <f>IF(Y$3=0,0,INDEX(Sheet1!RawDataCols,$C85,Y$5)*$R85)</f>
        <v>0</v>
      </c>
      <c r="Z85" s="3">
        <f>IF(Z$3=0,0,INDEX(Sheet1!RawDataCols,$C85,Z$5)*$R85)</f>
        <v>0</v>
      </c>
      <c r="AA85" s="3">
        <f>IF(AA$3=0,0,INDEX(Sheet1!RawDataCols,$C85,AA$5)*$R85)</f>
        <v>0</v>
      </c>
      <c r="AB85" s="3">
        <f>IF(AB$3=0,0,INDEX(Sheet1!RawDataCols,$C85,AB$5)*$R85)</f>
        <v>0</v>
      </c>
      <c r="AC85" s="3">
        <f>IF(AC$3=0,0,INDEX(Sheet1!RawDataCols,$C85,AC$5)*$R85)</f>
        <v>0</v>
      </c>
      <c r="AD85" s="3">
        <f>IF(AD$3=0,0,INDEX(Sheet1!RawDataCols,$C85,AD$5)*$R85)</f>
        <v>0</v>
      </c>
      <c r="AE85" s="3">
        <f>IF(AE$3=0,0,INDEX(Sheet1!RawDataCols,$C85,AE$5)*$R85)</f>
        <v>0</v>
      </c>
      <c r="AF85" s="3">
        <f>IF(AF$3=0,0,INDEX(Sheet1!RawDataCols,$C85,AF$5)*$R85)</f>
        <v>0</v>
      </c>
      <c r="AG85" s="3">
        <f>IF(AG$3=0,0,INDEX(Sheet1!RawDataCols,$C85,AG$5)*$R85)</f>
        <v>0</v>
      </c>
      <c r="AH85" s="3">
        <f>IF(AH$3=0,0,INDEX(Sheet1!RawDataCols,$C85,AH$5)*$R85)</f>
        <v>0</v>
      </c>
      <c r="AI85" s="3">
        <f>IF(AI$3=0,0,INDEX(Sheet1!RawDataCols,$C85,AI$5)*$R85)</f>
        <v>0</v>
      </c>
      <c r="AJ85" s="3">
        <f>IF(AJ$3=0,0,INDEX(Sheet1!RawDataCols,$C85,AJ$5)*$R85)</f>
        <v>0</v>
      </c>
      <c r="AK85" s="3">
        <f>IF(AK$3=0,0,INDEX(Sheet1!RawDataCols,$C85,AK$5)*$R85)</f>
        <v>0</v>
      </c>
      <c r="AL85" s="3">
        <f>IF(AL$3=0,0,INDEX(Sheet1!RawDataCols,$C85,AL$5)*$R85)</f>
        <v>0</v>
      </c>
      <c r="AM85" s="3">
        <f>IF(AM$3=0,0,INDEX(Sheet1!RawDataCols,$C85,AM$5)*$R85)</f>
        <v>0</v>
      </c>
      <c r="AN85" s="3">
        <f>IF(AN$3=0,0,INDEX(Sheet1!RawDataCols,$C85,AN$5)*$R85)</f>
        <v>0</v>
      </c>
      <c r="AO85" s="3">
        <f>IF(AO$3=0,0,INDEX(Sheet1!RawDataCols,$C85,AO$5)*$R85)</f>
        <v>0</v>
      </c>
      <c r="AP85" s="3">
        <f>IF(AP$3=0,0,INDEX(Sheet1!RawDataCols,$C85,AP$5)*$R85)</f>
        <v>0</v>
      </c>
      <c r="AQ85" s="3">
        <f>IF(AQ$3=0,0,INDEX(Sheet1!RawDataCols,$C85,AQ$5)*$R85)</f>
        <v>0</v>
      </c>
      <c r="AR85" s="3">
        <f>IF(AR$3=0,0,INDEX(Sheet1!RawDataCols,$C85,AR$5)*$R85)</f>
        <v>0</v>
      </c>
      <c r="AS85" s="3">
        <f>IF(AS$3=0,0,INDEX(Sheet1!RawDataCols,$C85,AS$5)*$R85)</f>
        <v>0</v>
      </c>
      <c r="AT85" s="3">
        <f>IF(AT$3=0,0,INDEX(Sheet1!RawDataCols,$C85,AT$5)*$R85)</f>
        <v>0</v>
      </c>
      <c r="AU85" s="3">
        <f>IF(AU$3=0,0,INDEX(Sheet1!RawDataCols,$C85,AU$5)*$R85)</f>
        <v>0</v>
      </c>
      <c r="AV85" s="3">
        <f>IF(AV$3=0,0,INDEX(Sheet1!RawDataCols,$C85,AV$5)*$R85)</f>
        <v>0</v>
      </c>
      <c r="AW85" s="3">
        <f>IF(AW$3=0,0,INDEX(Sheet1!RawDataCols,$C85,AW$5)*$R85)</f>
        <v>0</v>
      </c>
      <c r="AX85" s="3">
        <f>IF(AX$3=0,0,INDEX(Sheet1!RawDataCols,$C85,AX$5)*$R85)</f>
        <v>0</v>
      </c>
      <c r="AY85" s="3">
        <f>IF(AY$3=0,0,INDEX(Sheet1!RawDataCols,$C85,AY$5)*$R85)</f>
        <v>0</v>
      </c>
      <c r="AZ85" s="3">
        <f>IF(AZ$3=0,0,INDEX(Sheet1!RawDataCols,$C85,AZ$5)*$R85)</f>
        <v>0</v>
      </c>
      <c r="BA85" s="3">
        <f>IF(BA$3=0,0,INDEX(Sheet1!RawDataCols,$C85,BA$5)*$R85)</f>
        <v>0</v>
      </c>
      <c r="BB85" s="3">
        <f>IF(BB$3=0,0,INDEX(Sheet1!RawDataCols,$C85,BB$5)*$R85)</f>
        <v>0</v>
      </c>
      <c r="BC85" s="3">
        <f>IF(BC$3=0,0,INDEX(Sheet1!RawDataCols,$C85,BC$5)*$R85)</f>
        <v>0</v>
      </c>
      <c r="BD85" s="3">
        <f>IF(BD$3=0,0,INDEX(Sheet1!RawDataCols,$C85,BD$5)*$R85)</f>
        <v>0</v>
      </c>
      <c r="BE85" s="3">
        <f>IF(BE$3=0,0,INDEX(Sheet1!RawDataCols,$C85,BE$5)*$R85)</f>
        <v>0</v>
      </c>
      <c r="BF85" s="3">
        <f>IF(BF$3=0,0,INDEX(Sheet1!RawDataCols,$C85,BF$5)*$R85)</f>
        <v>0</v>
      </c>
      <c r="BG85" s="179">
        <f>IF(BG$3=0,0,INDEX(Sheet1!RawDataCols,$C85,BG$5)*$R85)</f>
        <v>0</v>
      </c>
      <c r="BH85" s="33">
        <f t="shared" si="17"/>
        <v>0</v>
      </c>
      <c r="BI85" s="33">
        <f t="shared" si="18"/>
        <v>0</v>
      </c>
      <c r="BJ85" s="33">
        <f t="shared" si="19"/>
        <v>0</v>
      </c>
      <c r="BK85" s="3">
        <f>IF(BK$3=0,0,INDEX(Sheet1!RawDataCols,$C85,BK$5)*$R85)</f>
        <v>0</v>
      </c>
      <c r="BL85" s="3">
        <f>IF(BL$3=0,0,INDEX(Sheet1!RawDataCols,$C85,BL$5)*$R85)</f>
        <v>0</v>
      </c>
      <c r="BM85" s="3">
        <f>IF(BM$3=0,0,INDEX(Sheet1!RawDataCols,$C85,BM$5)*$R85)</f>
        <v>0</v>
      </c>
      <c r="BN85" s="3">
        <f>IF(BN$3=0,0,INDEX(Sheet1!RawDataCols,$C85,BN$5)*$R85)</f>
        <v>0</v>
      </c>
      <c r="BO85" s="3">
        <f>IF(BO$3=0,0,INDEX(Sheet1!RawDataCols,$C85,BO$5)*$R85)</f>
        <v>0</v>
      </c>
      <c r="BP85" s="3">
        <f>IF(BP$3=0,0,INDEX(Sheet1!RawDataCols,$C85,BP$5)*$R85)</f>
        <v>0</v>
      </c>
      <c r="BQ85" s="3">
        <f t="shared" si="20"/>
        <v>0</v>
      </c>
      <c r="BR85" s="3">
        <f t="shared" si="21"/>
        <v>0</v>
      </c>
      <c r="BS85" s="3">
        <f t="shared" si="22"/>
        <v>0</v>
      </c>
      <c r="BT85" s="3">
        <f t="shared" si="23"/>
        <v>0</v>
      </c>
      <c r="BU85" s="3" t="e">
        <f>INDEX(Sheet1!$BS$2:$BS$1000,MATCH($A85,Sheet1!$A$2:$A$1000,0))</f>
        <v>#N/A</v>
      </c>
      <c r="BV85" s="3" t="e">
        <f>INDEX(Sheet1!$BT$2:$BT$1000,MATCH($A85,Sheet1!$A$2:$A$1000,0))</f>
        <v>#N/A</v>
      </c>
    </row>
    <row r="86" spans="1:74" x14ac:dyDescent="0.2">
      <c r="A86" s="246" t="s">
        <v>554</v>
      </c>
      <c r="B86" s="3" t="e">
        <f>MATCH($A86,Sheet1!ACCOUNTNO,0)</f>
        <v>#N/A</v>
      </c>
      <c r="C86" s="3">
        <f t="shared" si="14"/>
        <v>65000</v>
      </c>
      <c r="D86" s="3">
        <f>IF(D$3=0,0,INDEX(Sheet1!RawDataCols,$C86,D$5))</f>
        <v>0</v>
      </c>
      <c r="E86" s="3">
        <f>IF(E$3=0,0,INDEX(Sheet1!RawDataCols,$C86,E$5))</f>
        <v>0</v>
      </c>
      <c r="F86" s="3">
        <f>IF(F$3=0,0,INDEX(Sheet1!RawDataCols,$C86,F$5))</f>
        <v>0</v>
      </c>
      <c r="G86" s="3">
        <f>IF(G$3=0,0,INDEX(Sheet1!RawDataCols,$C86,G$5))</f>
        <v>0</v>
      </c>
      <c r="H86" s="3">
        <f>IF(H$3=0,0,INDEX(Sheet1!RawDataCols,$C86,H$5))</f>
        <v>0</v>
      </c>
      <c r="I86" s="3">
        <f>IF(I$3=0,0,INDEX(Sheet1!RawDataCols,$C86,I$5))</f>
        <v>0</v>
      </c>
      <c r="J86" s="3">
        <f>IF(J$3=0,0,INDEX(Sheet1!RawDataCols,$C86,J$5))</f>
        <v>0</v>
      </c>
      <c r="K86" s="3">
        <f>IF(K$3=0,0,INDEX(Sheet1!RawDataCols,$C86,K$5))</f>
        <v>0</v>
      </c>
      <c r="L86" s="3">
        <f>IF(L$3=0,0,INDEX(Sheet1!RawDataCols,$C86,L$5))</f>
        <v>0</v>
      </c>
      <c r="M86" s="3">
        <f>IF(M$3=0,0,INDEX(Sheet1!RawDataCols,$C86,M$5))</f>
        <v>0</v>
      </c>
      <c r="N86" s="3">
        <f>IF(N$3=0,0,INDEX(Sheet1!RawDataCols,$C86,N$5))</f>
        <v>0</v>
      </c>
      <c r="O86" s="3">
        <f>INDEX(Sheet1!RawDataCols,$C86,O$5)</f>
        <v>0</v>
      </c>
      <c r="P86" s="3">
        <f>INDEX(Sheet1!RawDataCols,$C86,P$5)</f>
        <v>0</v>
      </c>
      <c r="Q86" s="3">
        <f>IF(Q$3=0,0,INDEX(Sheet1!RawDataCols,$C86,Q$5))</f>
        <v>0</v>
      </c>
      <c r="R86" s="3">
        <f t="shared" si="15"/>
        <v>1</v>
      </c>
      <c r="S86" s="3">
        <f t="shared" si="16"/>
        <v>-1</v>
      </c>
      <c r="T86" s="3">
        <f>IF(T$3=0,0,INDEX(Sheet1!RawDataCols,$C86,T$5)*$R86)</f>
        <v>0</v>
      </c>
      <c r="U86" s="3">
        <f>IF(U$3=0,0,INDEX(Sheet1!RawDataCols,$C86,U$5)*$R86)</f>
        <v>0</v>
      </c>
      <c r="V86" s="3">
        <f>IF(V$3=0,0,INDEX(Sheet1!RawDataCols,$C86,V$5)*$R86)</f>
        <v>0</v>
      </c>
      <c r="W86" s="3">
        <f>IF(W$3=0,0,INDEX(Sheet1!RawDataCols,$C86,W$5)*$R86)</f>
        <v>0</v>
      </c>
      <c r="X86" s="3">
        <f>IF(X$3=0,0,INDEX(Sheet1!RawDataCols,$C86,X$5)*$R86)</f>
        <v>0</v>
      </c>
      <c r="Y86" s="3">
        <f>IF(Y$3=0,0,INDEX(Sheet1!RawDataCols,$C86,Y$5)*$R86)</f>
        <v>0</v>
      </c>
      <c r="Z86" s="3">
        <f>IF(Z$3=0,0,INDEX(Sheet1!RawDataCols,$C86,Z$5)*$R86)</f>
        <v>0</v>
      </c>
      <c r="AA86" s="3">
        <f>IF(AA$3=0,0,INDEX(Sheet1!RawDataCols,$C86,AA$5)*$R86)</f>
        <v>0</v>
      </c>
      <c r="AB86" s="3">
        <f>IF(AB$3=0,0,INDEX(Sheet1!RawDataCols,$C86,AB$5)*$R86)</f>
        <v>0</v>
      </c>
      <c r="AC86" s="3">
        <f>IF(AC$3=0,0,INDEX(Sheet1!RawDataCols,$C86,AC$5)*$R86)</f>
        <v>0</v>
      </c>
      <c r="AD86" s="3">
        <f>IF(AD$3=0,0,INDEX(Sheet1!RawDataCols,$C86,AD$5)*$R86)</f>
        <v>0</v>
      </c>
      <c r="AE86" s="3">
        <f>IF(AE$3=0,0,INDEX(Sheet1!RawDataCols,$C86,AE$5)*$R86)</f>
        <v>0</v>
      </c>
      <c r="AF86" s="3">
        <f>IF(AF$3=0,0,INDEX(Sheet1!RawDataCols,$C86,AF$5)*$R86)</f>
        <v>0</v>
      </c>
      <c r="AG86" s="3">
        <f>IF(AG$3=0,0,INDEX(Sheet1!RawDataCols,$C86,AG$5)*$R86)</f>
        <v>0</v>
      </c>
      <c r="AH86" s="3">
        <f>IF(AH$3=0,0,INDEX(Sheet1!RawDataCols,$C86,AH$5)*$R86)</f>
        <v>0</v>
      </c>
      <c r="AI86" s="3">
        <f>IF(AI$3=0,0,INDEX(Sheet1!RawDataCols,$C86,AI$5)*$R86)</f>
        <v>0</v>
      </c>
      <c r="AJ86" s="3">
        <f>IF(AJ$3=0,0,INDEX(Sheet1!RawDataCols,$C86,AJ$5)*$R86)</f>
        <v>0</v>
      </c>
      <c r="AK86" s="3">
        <f>IF(AK$3=0,0,INDEX(Sheet1!RawDataCols,$C86,AK$5)*$R86)</f>
        <v>0</v>
      </c>
      <c r="AL86" s="3">
        <f>IF(AL$3=0,0,INDEX(Sheet1!RawDataCols,$C86,AL$5)*$R86)</f>
        <v>0</v>
      </c>
      <c r="AM86" s="3">
        <f>IF(AM$3=0,0,INDEX(Sheet1!RawDataCols,$C86,AM$5)*$R86)</f>
        <v>0</v>
      </c>
      <c r="AN86" s="3">
        <f>IF(AN$3=0,0,INDEX(Sheet1!RawDataCols,$C86,AN$5)*$R86)</f>
        <v>0</v>
      </c>
      <c r="AO86" s="3">
        <f>IF(AO$3=0,0,INDEX(Sheet1!RawDataCols,$C86,AO$5)*$R86)</f>
        <v>0</v>
      </c>
      <c r="AP86" s="3">
        <f>IF(AP$3=0,0,INDEX(Sheet1!RawDataCols,$C86,AP$5)*$R86)</f>
        <v>0</v>
      </c>
      <c r="AQ86" s="3">
        <f>IF(AQ$3=0,0,INDEX(Sheet1!RawDataCols,$C86,AQ$5)*$R86)</f>
        <v>0</v>
      </c>
      <c r="AR86" s="3">
        <f>IF(AR$3=0,0,INDEX(Sheet1!RawDataCols,$C86,AR$5)*$R86)</f>
        <v>0</v>
      </c>
      <c r="AS86" s="3">
        <f>IF(AS$3=0,0,INDEX(Sheet1!RawDataCols,$C86,AS$5)*$R86)</f>
        <v>0</v>
      </c>
      <c r="AT86" s="3">
        <f>IF(AT$3=0,0,INDEX(Sheet1!RawDataCols,$C86,AT$5)*$R86)</f>
        <v>0</v>
      </c>
      <c r="AU86" s="3">
        <f>IF(AU$3=0,0,INDEX(Sheet1!RawDataCols,$C86,AU$5)*$R86)</f>
        <v>0</v>
      </c>
      <c r="AV86" s="3">
        <f>IF(AV$3=0,0,INDEX(Sheet1!RawDataCols,$C86,AV$5)*$R86)</f>
        <v>0</v>
      </c>
      <c r="AW86" s="3">
        <f>IF(AW$3=0,0,INDEX(Sheet1!RawDataCols,$C86,AW$5)*$R86)</f>
        <v>0</v>
      </c>
      <c r="AX86" s="3">
        <f>IF(AX$3=0,0,INDEX(Sheet1!RawDataCols,$C86,AX$5)*$R86)</f>
        <v>0</v>
      </c>
      <c r="AY86" s="3">
        <f>IF(AY$3=0,0,INDEX(Sheet1!RawDataCols,$C86,AY$5)*$R86)</f>
        <v>0</v>
      </c>
      <c r="AZ86" s="3">
        <f>IF(AZ$3=0,0,INDEX(Sheet1!RawDataCols,$C86,AZ$5)*$R86)</f>
        <v>0</v>
      </c>
      <c r="BA86" s="3">
        <f>IF(BA$3=0,0,INDEX(Sheet1!RawDataCols,$C86,BA$5)*$R86)</f>
        <v>0</v>
      </c>
      <c r="BB86" s="3">
        <f>IF(BB$3=0,0,INDEX(Sheet1!RawDataCols,$C86,BB$5)*$R86)</f>
        <v>0</v>
      </c>
      <c r="BC86" s="3">
        <f>IF(BC$3=0,0,INDEX(Sheet1!RawDataCols,$C86,BC$5)*$R86)</f>
        <v>0</v>
      </c>
      <c r="BD86" s="3">
        <f>IF(BD$3=0,0,INDEX(Sheet1!RawDataCols,$C86,BD$5)*$R86)</f>
        <v>0</v>
      </c>
      <c r="BE86" s="3">
        <f>IF(BE$3=0,0,INDEX(Sheet1!RawDataCols,$C86,BE$5)*$R86)</f>
        <v>0</v>
      </c>
      <c r="BF86" s="3">
        <f>IF(BF$3=0,0,INDEX(Sheet1!RawDataCols,$C86,BF$5)*$R86)</f>
        <v>0</v>
      </c>
      <c r="BG86" s="179">
        <f>IF(BG$3=0,0,INDEX(Sheet1!RawDataCols,$C86,BG$5)*$R86)</f>
        <v>0</v>
      </c>
      <c r="BH86" s="33">
        <f t="shared" si="17"/>
        <v>0</v>
      </c>
      <c r="BI86" s="33">
        <f t="shared" si="18"/>
        <v>0</v>
      </c>
      <c r="BJ86" s="33">
        <f t="shared" si="19"/>
        <v>0</v>
      </c>
      <c r="BK86" s="3">
        <f>IF(BK$3=0,0,INDEX(Sheet1!RawDataCols,$C86,BK$5)*$R86)</f>
        <v>0</v>
      </c>
      <c r="BL86" s="3">
        <f>IF(BL$3=0,0,INDEX(Sheet1!RawDataCols,$C86,BL$5)*$R86)</f>
        <v>0</v>
      </c>
      <c r="BM86" s="3">
        <f>IF(BM$3=0,0,INDEX(Sheet1!RawDataCols,$C86,BM$5)*$R86)</f>
        <v>0</v>
      </c>
      <c r="BN86" s="3">
        <f>IF(BN$3=0,0,INDEX(Sheet1!RawDataCols,$C86,BN$5)*$R86)</f>
        <v>0</v>
      </c>
      <c r="BO86" s="3">
        <f>IF(BO$3=0,0,INDEX(Sheet1!RawDataCols,$C86,BO$5)*$R86)</f>
        <v>0</v>
      </c>
      <c r="BP86" s="3">
        <f>IF(BP$3=0,0,INDEX(Sheet1!RawDataCols,$C86,BP$5)*$R86)</f>
        <v>0</v>
      </c>
      <c r="BQ86" s="3">
        <f t="shared" si="20"/>
        <v>0</v>
      </c>
      <c r="BR86" s="3">
        <f t="shared" si="21"/>
        <v>0</v>
      </c>
      <c r="BS86" s="3">
        <f t="shared" si="22"/>
        <v>0</v>
      </c>
      <c r="BT86" s="3">
        <f t="shared" si="23"/>
        <v>0</v>
      </c>
      <c r="BU86" s="3" t="e">
        <f>INDEX(Sheet1!$BS$2:$BS$1000,MATCH($A86,Sheet1!$A$2:$A$1000,0))</f>
        <v>#N/A</v>
      </c>
      <c r="BV86" s="3" t="e">
        <f>INDEX(Sheet1!$BT$2:$BT$1000,MATCH($A86,Sheet1!$A$2:$A$1000,0))</f>
        <v>#N/A</v>
      </c>
    </row>
    <row r="87" spans="1:74" x14ac:dyDescent="0.2">
      <c r="A87" s="246" t="s">
        <v>555</v>
      </c>
      <c r="B87" s="3" t="e">
        <f>MATCH($A87,Sheet1!ACCOUNTNO,0)</f>
        <v>#N/A</v>
      </c>
      <c r="C87" s="3">
        <f t="shared" si="14"/>
        <v>65000</v>
      </c>
      <c r="D87" s="3">
        <f>IF(D$3=0,0,INDEX(Sheet1!RawDataCols,$C87,D$5))</f>
        <v>0</v>
      </c>
      <c r="E87" s="3">
        <f>IF(E$3=0,0,INDEX(Sheet1!RawDataCols,$C87,E$5))</f>
        <v>0</v>
      </c>
      <c r="F87" s="3">
        <f>IF(F$3=0,0,INDEX(Sheet1!RawDataCols,$C87,F$5))</f>
        <v>0</v>
      </c>
      <c r="G87" s="3">
        <f>IF(G$3=0,0,INDEX(Sheet1!RawDataCols,$C87,G$5))</f>
        <v>0</v>
      </c>
      <c r="H87" s="3">
        <f>IF(H$3=0,0,INDEX(Sheet1!RawDataCols,$C87,H$5))</f>
        <v>0</v>
      </c>
      <c r="I87" s="3">
        <f>IF(I$3=0,0,INDEX(Sheet1!RawDataCols,$C87,I$5))</f>
        <v>0</v>
      </c>
      <c r="J87" s="3">
        <f>IF(J$3=0,0,INDEX(Sheet1!RawDataCols,$C87,J$5))</f>
        <v>0</v>
      </c>
      <c r="K87" s="3">
        <f>IF(K$3=0,0,INDEX(Sheet1!RawDataCols,$C87,K$5))</f>
        <v>0</v>
      </c>
      <c r="L87" s="3">
        <f>IF(L$3=0,0,INDEX(Sheet1!RawDataCols,$C87,L$5))</f>
        <v>0</v>
      </c>
      <c r="M87" s="3">
        <f>IF(M$3=0,0,INDEX(Sheet1!RawDataCols,$C87,M$5))</f>
        <v>0</v>
      </c>
      <c r="N87" s="3">
        <f>IF(N$3=0,0,INDEX(Sheet1!RawDataCols,$C87,N$5))</f>
        <v>0</v>
      </c>
      <c r="O87" s="3">
        <f>INDEX(Sheet1!RawDataCols,$C87,O$5)</f>
        <v>0</v>
      </c>
      <c r="P87" s="3">
        <f>INDEX(Sheet1!RawDataCols,$C87,P$5)</f>
        <v>0</v>
      </c>
      <c r="Q87" s="3">
        <f>IF(Q$3=0,0,INDEX(Sheet1!RawDataCols,$C87,Q$5))</f>
        <v>0</v>
      </c>
      <c r="R87" s="3">
        <f t="shared" si="15"/>
        <v>1</v>
      </c>
      <c r="S87" s="3">
        <f t="shared" si="16"/>
        <v>-1</v>
      </c>
      <c r="T87" s="3">
        <f>IF(T$3=0,0,INDEX(Sheet1!RawDataCols,$C87,T$5)*$R87)</f>
        <v>0</v>
      </c>
      <c r="U87" s="3">
        <f>IF(U$3=0,0,INDEX(Sheet1!RawDataCols,$C87,U$5)*$R87)</f>
        <v>0</v>
      </c>
      <c r="V87" s="3">
        <f>IF(V$3=0,0,INDEX(Sheet1!RawDataCols,$C87,V$5)*$R87)</f>
        <v>0</v>
      </c>
      <c r="W87" s="3">
        <f>IF(W$3=0,0,INDEX(Sheet1!RawDataCols,$C87,W$5)*$R87)</f>
        <v>0</v>
      </c>
      <c r="X87" s="3">
        <f>IF(X$3=0,0,INDEX(Sheet1!RawDataCols,$C87,X$5)*$R87)</f>
        <v>0</v>
      </c>
      <c r="Y87" s="3">
        <f>IF(Y$3=0,0,INDEX(Sheet1!RawDataCols,$C87,Y$5)*$R87)</f>
        <v>0</v>
      </c>
      <c r="Z87" s="3">
        <f>IF(Z$3=0,0,INDEX(Sheet1!RawDataCols,$C87,Z$5)*$R87)</f>
        <v>0</v>
      </c>
      <c r="AA87" s="3">
        <f>IF(AA$3=0,0,INDEX(Sheet1!RawDataCols,$C87,AA$5)*$R87)</f>
        <v>0</v>
      </c>
      <c r="AB87" s="3">
        <f>IF(AB$3=0,0,INDEX(Sheet1!RawDataCols,$C87,AB$5)*$R87)</f>
        <v>0</v>
      </c>
      <c r="AC87" s="3">
        <f>IF(AC$3=0,0,INDEX(Sheet1!RawDataCols,$C87,AC$5)*$R87)</f>
        <v>0</v>
      </c>
      <c r="AD87" s="3">
        <f>IF(AD$3=0,0,INDEX(Sheet1!RawDataCols,$C87,AD$5)*$R87)</f>
        <v>0</v>
      </c>
      <c r="AE87" s="3">
        <f>IF(AE$3=0,0,INDEX(Sheet1!RawDataCols,$C87,AE$5)*$R87)</f>
        <v>0</v>
      </c>
      <c r="AF87" s="3">
        <f>IF(AF$3=0,0,INDEX(Sheet1!RawDataCols,$C87,AF$5)*$R87)</f>
        <v>0</v>
      </c>
      <c r="AG87" s="3">
        <f>IF(AG$3=0,0,INDEX(Sheet1!RawDataCols,$C87,AG$5)*$R87)</f>
        <v>0</v>
      </c>
      <c r="AH87" s="3">
        <f>IF(AH$3=0,0,INDEX(Sheet1!RawDataCols,$C87,AH$5)*$R87)</f>
        <v>0</v>
      </c>
      <c r="AI87" s="3">
        <f>IF(AI$3=0,0,INDEX(Sheet1!RawDataCols,$C87,AI$5)*$R87)</f>
        <v>0</v>
      </c>
      <c r="AJ87" s="3">
        <f>IF(AJ$3=0,0,INDEX(Sheet1!RawDataCols,$C87,AJ$5)*$R87)</f>
        <v>0</v>
      </c>
      <c r="AK87" s="3">
        <f>IF(AK$3=0,0,INDEX(Sheet1!RawDataCols,$C87,AK$5)*$R87)</f>
        <v>0</v>
      </c>
      <c r="AL87" s="3">
        <f>IF(AL$3=0,0,INDEX(Sheet1!RawDataCols,$C87,AL$5)*$R87)</f>
        <v>0</v>
      </c>
      <c r="AM87" s="3">
        <f>IF(AM$3=0,0,INDEX(Sheet1!RawDataCols,$C87,AM$5)*$R87)</f>
        <v>0</v>
      </c>
      <c r="AN87" s="3">
        <f>IF(AN$3=0,0,INDEX(Sheet1!RawDataCols,$C87,AN$5)*$R87)</f>
        <v>0</v>
      </c>
      <c r="AO87" s="3">
        <f>IF(AO$3=0,0,INDEX(Sheet1!RawDataCols,$C87,AO$5)*$R87)</f>
        <v>0</v>
      </c>
      <c r="AP87" s="3">
        <f>IF(AP$3=0,0,INDEX(Sheet1!RawDataCols,$C87,AP$5)*$R87)</f>
        <v>0</v>
      </c>
      <c r="AQ87" s="3">
        <f>IF(AQ$3=0,0,INDEX(Sheet1!RawDataCols,$C87,AQ$5)*$R87)</f>
        <v>0</v>
      </c>
      <c r="AR87" s="3">
        <f>IF(AR$3=0,0,INDEX(Sheet1!RawDataCols,$C87,AR$5)*$R87)</f>
        <v>0</v>
      </c>
      <c r="AS87" s="3">
        <f>IF(AS$3=0,0,INDEX(Sheet1!RawDataCols,$C87,AS$5)*$R87)</f>
        <v>0</v>
      </c>
      <c r="AT87" s="3">
        <f>IF(AT$3=0,0,INDEX(Sheet1!RawDataCols,$C87,AT$5)*$R87)</f>
        <v>0</v>
      </c>
      <c r="AU87" s="3">
        <f>IF(AU$3=0,0,INDEX(Sheet1!RawDataCols,$C87,AU$5)*$R87)</f>
        <v>0</v>
      </c>
      <c r="AV87" s="3">
        <f>IF(AV$3=0,0,INDEX(Sheet1!RawDataCols,$C87,AV$5)*$R87)</f>
        <v>0</v>
      </c>
      <c r="AW87" s="3">
        <f>IF(AW$3=0,0,INDEX(Sheet1!RawDataCols,$C87,AW$5)*$R87)</f>
        <v>0</v>
      </c>
      <c r="AX87" s="3">
        <f>IF(AX$3=0,0,INDEX(Sheet1!RawDataCols,$C87,AX$5)*$R87)</f>
        <v>0</v>
      </c>
      <c r="AY87" s="3">
        <f>IF(AY$3=0,0,INDEX(Sheet1!RawDataCols,$C87,AY$5)*$R87)</f>
        <v>0</v>
      </c>
      <c r="AZ87" s="3">
        <f>IF(AZ$3=0,0,INDEX(Sheet1!RawDataCols,$C87,AZ$5)*$R87)</f>
        <v>0</v>
      </c>
      <c r="BA87" s="3">
        <f>IF(BA$3=0,0,INDEX(Sheet1!RawDataCols,$C87,BA$5)*$R87)</f>
        <v>0</v>
      </c>
      <c r="BB87" s="3">
        <f>IF(BB$3=0,0,INDEX(Sheet1!RawDataCols,$C87,BB$5)*$R87)</f>
        <v>0</v>
      </c>
      <c r="BC87" s="3">
        <f>IF(BC$3=0,0,INDEX(Sheet1!RawDataCols,$C87,BC$5)*$R87)</f>
        <v>0</v>
      </c>
      <c r="BD87" s="3">
        <f>IF(BD$3=0,0,INDEX(Sheet1!RawDataCols,$C87,BD$5)*$R87)</f>
        <v>0</v>
      </c>
      <c r="BE87" s="3">
        <f>IF(BE$3=0,0,INDEX(Sheet1!RawDataCols,$C87,BE$5)*$R87)</f>
        <v>0</v>
      </c>
      <c r="BF87" s="3">
        <f>IF(BF$3=0,0,INDEX(Sheet1!RawDataCols,$C87,BF$5)*$R87)</f>
        <v>0</v>
      </c>
      <c r="BG87" s="179">
        <f>IF(BG$3=0,0,INDEX(Sheet1!RawDataCols,$C87,BG$5)*$R87)</f>
        <v>0</v>
      </c>
      <c r="BH87" s="33">
        <f t="shared" si="17"/>
        <v>0</v>
      </c>
      <c r="BI87" s="33">
        <f t="shared" si="18"/>
        <v>0</v>
      </c>
      <c r="BJ87" s="33">
        <f t="shared" si="19"/>
        <v>0</v>
      </c>
      <c r="BK87" s="3">
        <f>IF(BK$3=0,0,INDEX(Sheet1!RawDataCols,$C87,BK$5)*$R87)</f>
        <v>0</v>
      </c>
      <c r="BL87" s="3">
        <f>IF(BL$3=0,0,INDEX(Sheet1!RawDataCols,$C87,BL$5)*$R87)</f>
        <v>0</v>
      </c>
      <c r="BM87" s="3">
        <f>IF(BM$3=0,0,INDEX(Sheet1!RawDataCols,$C87,BM$5)*$R87)</f>
        <v>0</v>
      </c>
      <c r="BN87" s="3">
        <f>IF(BN$3=0,0,INDEX(Sheet1!RawDataCols,$C87,BN$5)*$R87)</f>
        <v>0</v>
      </c>
      <c r="BO87" s="3">
        <f>IF(BO$3=0,0,INDEX(Sheet1!RawDataCols,$C87,BO$5)*$R87)</f>
        <v>0</v>
      </c>
      <c r="BP87" s="3">
        <f>IF(BP$3=0,0,INDEX(Sheet1!RawDataCols,$C87,BP$5)*$R87)</f>
        <v>0</v>
      </c>
      <c r="BQ87" s="3">
        <f t="shared" si="20"/>
        <v>0</v>
      </c>
      <c r="BR87" s="3">
        <f t="shared" si="21"/>
        <v>0</v>
      </c>
      <c r="BS87" s="3">
        <f t="shared" si="22"/>
        <v>0</v>
      </c>
      <c r="BT87" s="3">
        <f t="shared" si="23"/>
        <v>0</v>
      </c>
      <c r="BU87" s="3" t="e">
        <f>INDEX(Sheet1!$BS$2:$BS$1000,MATCH($A87,Sheet1!$A$2:$A$1000,0))</f>
        <v>#N/A</v>
      </c>
      <c r="BV87" s="3" t="e">
        <f>INDEX(Sheet1!$BT$2:$BT$1000,MATCH($A87,Sheet1!$A$2:$A$1000,0))</f>
        <v>#N/A</v>
      </c>
    </row>
    <row r="88" spans="1:74" x14ac:dyDescent="0.2">
      <c r="A88" s="11" t="s">
        <v>556</v>
      </c>
      <c r="B88" s="3">
        <f>MATCH($A88,Sheet1!ACCOUNTNO,0)</f>
        <v>87</v>
      </c>
      <c r="C88" s="3">
        <f t="shared" si="14"/>
        <v>87</v>
      </c>
      <c r="D88" s="3" t="str">
        <f>IF(D$3=0,0,INDEX(Sheet1!RawDataCols,$C88,D$5))</f>
        <v>15200A03</v>
      </c>
      <c r="E88" s="3" t="str">
        <f>IF(E$3=0,0,INDEX(Sheet1!RawDataCols,$C88,E$5))</f>
        <v xml:space="preserve">15200          </v>
      </c>
      <c r="F88" s="3" t="str">
        <f>IF(F$3=0,0,INDEX(Sheet1!RawDataCols,$C88,F$5))</f>
        <v xml:space="preserve">A03            </v>
      </c>
      <c r="G88" s="3" t="str">
        <f>IF(G$3=0,0,INDEX(Sheet1!RawDataCols,$C88,G$5))</f>
        <v xml:space="preserve">               </v>
      </c>
      <c r="H88" s="3" t="str">
        <f>IF(H$3=0,0,INDEX(Sheet1!RawDataCols,$C88,H$5))</f>
        <v xml:space="preserve">               </v>
      </c>
      <c r="I88" s="3" t="str">
        <f>IF(I$3=0,0,INDEX(Sheet1!RawDataCols,$C88,I$5))</f>
        <v xml:space="preserve">               </v>
      </c>
      <c r="J88" s="3" t="str">
        <f>IF(J$3=0,0,INDEX(Sheet1!RawDataCols,$C88,J$5))</f>
        <v xml:space="preserve">               </v>
      </c>
      <c r="K88" s="3" t="str">
        <f>IF(K$3=0,0,INDEX(Sheet1!RawDataCols,$C88,K$5))</f>
        <v xml:space="preserve">               </v>
      </c>
      <c r="L88" s="3" t="str">
        <f>IF(L$3=0,0,INDEX(Sheet1!RawDataCols,$C88,L$5))</f>
        <v xml:space="preserve">               </v>
      </c>
      <c r="M88" s="3" t="str">
        <f>IF(M$3=0,0,INDEX(Sheet1!RawDataCols,$C88,M$5))</f>
        <v xml:space="preserve">F007  </v>
      </c>
      <c r="N88" s="3" t="str">
        <f>IF(N$3=0,0,INDEX(Sheet1!RawDataCols,$C88,N$5))</f>
        <v>Other Income-33 Franklin St</v>
      </c>
      <c r="O88" s="3">
        <f>INDEX(Sheet1!RawDataCols,$C88,O$5)</f>
        <v>12</v>
      </c>
      <c r="P88" s="3" t="str">
        <f>INDEX(Sheet1!RawDataCols,$C88,P$5)</f>
        <v>Other Income</v>
      </c>
      <c r="Q88" s="3" t="str">
        <f>IF(Q$3=0,0,INDEX(Sheet1!RawDataCols,$C88,Q$5))</f>
        <v>I</v>
      </c>
      <c r="R88" s="3">
        <f t="shared" si="15"/>
        <v>-1</v>
      </c>
      <c r="S88" s="3">
        <f t="shared" si="16"/>
        <v>1</v>
      </c>
      <c r="T88" s="3">
        <f>IF(T$3=0,0,INDEX(Sheet1!RawDataCols,$C88,T$5)*$R88)</f>
        <v>0</v>
      </c>
      <c r="U88" s="3">
        <f>IF(U$3=0,0,INDEX(Sheet1!RawDataCols,$C88,U$5)*$R88)</f>
        <v>0</v>
      </c>
      <c r="V88" s="3">
        <f>IF(V$3=0,0,INDEX(Sheet1!RawDataCols,$C88,V$5)*$R88)</f>
        <v>0</v>
      </c>
      <c r="W88" s="3">
        <f>IF(W$3=0,0,INDEX(Sheet1!RawDataCols,$C88,W$5)*$R88)</f>
        <v>0</v>
      </c>
      <c r="X88" s="3">
        <f>IF(X$3=0,0,INDEX(Sheet1!RawDataCols,$C88,X$5)*$R88)</f>
        <v>0</v>
      </c>
      <c r="Y88" s="3">
        <f>IF(Y$3=0,0,INDEX(Sheet1!RawDataCols,$C88,Y$5)*$R88)</f>
        <v>0</v>
      </c>
      <c r="Z88" s="3">
        <f>IF(Z$3=0,0,INDEX(Sheet1!RawDataCols,$C88,Z$5)*$R88)</f>
        <v>0</v>
      </c>
      <c r="AA88" s="3">
        <f>IF(AA$3=0,0,INDEX(Sheet1!RawDataCols,$C88,AA$5)*$R88)</f>
        <v>0</v>
      </c>
      <c r="AB88" s="3">
        <f>IF(AB$3=0,0,INDEX(Sheet1!RawDataCols,$C88,AB$5)*$R88)</f>
        <v>0</v>
      </c>
      <c r="AC88" s="3">
        <f>IF(AC$3=0,0,INDEX(Sheet1!RawDataCols,$C88,AC$5)*$R88)</f>
        <v>0</v>
      </c>
      <c r="AD88" s="3">
        <f>IF(AD$3=0,0,INDEX(Sheet1!RawDataCols,$C88,AD$5)*$R88)</f>
        <v>0</v>
      </c>
      <c r="AE88" s="3">
        <f>IF(AE$3=0,0,INDEX(Sheet1!RawDataCols,$C88,AE$5)*$R88)</f>
        <v>0</v>
      </c>
      <c r="AF88" s="3">
        <f>IF(AF$3=0,0,INDEX(Sheet1!RawDataCols,$C88,AF$5)*$R88)</f>
        <v>0</v>
      </c>
      <c r="AG88" s="3">
        <f>IF(AG$3=0,0,INDEX(Sheet1!RawDataCols,$C88,AG$5)*$R88)</f>
        <v>0</v>
      </c>
      <c r="AH88" s="3">
        <f>IF(AH$3=0,0,INDEX(Sheet1!RawDataCols,$C88,AH$5)*$R88)</f>
        <v>0</v>
      </c>
      <c r="AI88" s="3">
        <f>IF(AI$3=0,0,INDEX(Sheet1!RawDataCols,$C88,AI$5)*$R88)</f>
        <v>0</v>
      </c>
      <c r="AJ88" s="3">
        <f>IF(AJ$3=0,0,INDEX(Sheet1!RawDataCols,$C88,AJ$5)*$R88)</f>
        <v>0</v>
      </c>
      <c r="AK88" s="3">
        <f>IF(AK$3=0,0,INDEX(Sheet1!RawDataCols,$C88,AK$5)*$R88)</f>
        <v>0</v>
      </c>
      <c r="AL88" s="3">
        <f>IF(AL$3=0,0,INDEX(Sheet1!RawDataCols,$C88,AL$5)*$R88)</f>
        <v>0</v>
      </c>
      <c r="AM88" s="3">
        <f>IF(AM$3=0,0,INDEX(Sheet1!RawDataCols,$C88,AM$5)*$R88)</f>
        <v>0</v>
      </c>
      <c r="AN88" s="3">
        <f>IF(AN$3=0,0,INDEX(Sheet1!RawDataCols,$C88,AN$5)*$R88)</f>
        <v>0</v>
      </c>
      <c r="AO88" s="3">
        <f>IF(AO$3=0,0,INDEX(Sheet1!RawDataCols,$C88,AO$5)*$R88)</f>
        <v>0</v>
      </c>
      <c r="AP88" s="3">
        <f>IF(AP$3=0,0,INDEX(Sheet1!RawDataCols,$C88,AP$5)*$R88)</f>
        <v>0</v>
      </c>
      <c r="AQ88" s="3">
        <f>IF(AQ$3=0,0,INDEX(Sheet1!RawDataCols,$C88,AQ$5)*$R88)</f>
        <v>0</v>
      </c>
      <c r="AR88" s="3">
        <f>IF(AR$3=0,0,INDEX(Sheet1!RawDataCols,$C88,AR$5)*$R88)</f>
        <v>0</v>
      </c>
      <c r="AS88" s="3">
        <f>IF(AS$3=0,0,INDEX(Sheet1!RawDataCols,$C88,AS$5)*$R88)</f>
        <v>0</v>
      </c>
      <c r="AT88" s="3">
        <f>IF(AT$3=0,0,INDEX(Sheet1!RawDataCols,$C88,AT$5)*$R88)</f>
        <v>0</v>
      </c>
      <c r="AU88" s="3">
        <f>IF(AU$3=0,0,INDEX(Sheet1!RawDataCols,$C88,AU$5)*$R88)</f>
        <v>0</v>
      </c>
      <c r="AV88" s="3">
        <f>IF(AV$3=0,0,INDEX(Sheet1!RawDataCols,$C88,AV$5)*$R88)</f>
        <v>0</v>
      </c>
      <c r="AW88" s="3">
        <f>IF(AW$3=0,0,INDEX(Sheet1!RawDataCols,$C88,AW$5)*$R88)</f>
        <v>0</v>
      </c>
      <c r="AX88" s="3">
        <f>IF(AX$3=0,0,INDEX(Sheet1!RawDataCols,$C88,AX$5)*$R88)</f>
        <v>0</v>
      </c>
      <c r="AY88" s="3">
        <f>IF(AY$3=0,0,INDEX(Sheet1!RawDataCols,$C88,AY$5)*$R88)</f>
        <v>0</v>
      </c>
      <c r="AZ88" s="3">
        <f>IF(AZ$3=0,0,INDEX(Sheet1!RawDataCols,$C88,AZ$5)*$R88)</f>
        <v>0</v>
      </c>
      <c r="BA88" s="3">
        <f>IF(BA$3=0,0,INDEX(Sheet1!RawDataCols,$C88,BA$5)*$R88)</f>
        <v>0</v>
      </c>
      <c r="BB88" s="3">
        <f>IF(BB$3=0,0,INDEX(Sheet1!RawDataCols,$C88,BB$5)*$R88)</f>
        <v>0</v>
      </c>
      <c r="BC88" s="3">
        <f>IF(BC$3=0,0,INDEX(Sheet1!RawDataCols,$C88,BC$5)*$R88)</f>
        <v>0</v>
      </c>
      <c r="BD88" s="3">
        <f>IF(BD$3=0,0,INDEX(Sheet1!RawDataCols,$C88,BD$5)*$R88)</f>
        <v>0</v>
      </c>
      <c r="BE88" s="3">
        <f>IF(BE$3=0,0,INDEX(Sheet1!RawDataCols,$C88,BE$5)*$R88)</f>
        <v>0</v>
      </c>
      <c r="BF88" s="3">
        <f>IF(BF$3=0,0,INDEX(Sheet1!RawDataCols,$C88,BF$5)*$R88)</f>
        <v>0</v>
      </c>
      <c r="BG88" s="179">
        <f>IF(BG$3=0,0,INDEX(Sheet1!RawDataCols,$C88,BG$5)*$R88)</f>
        <v>0</v>
      </c>
      <c r="BH88" s="33">
        <f t="shared" si="17"/>
        <v>0</v>
      </c>
      <c r="BI88" s="33">
        <f t="shared" si="18"/>
        <v>0</v>
      </c>
      <c r="BJ88" s="33">
        <f t="shared" si="19"/>
        <v>0</v>
      </c>
      <c r="BK88" s="3">
        <f>IF(BK$3=0,0,INDEX(Sheet1!RawDataCols,$C88,BK$5)*$R88)</f>
        <v>0</v>
      </c>
      <c r="BL88" s="3">
        <f>IF(BL$3=0,0,INDEX(Sheet1!RawDataCols,$C88,BL$5)*$R88)</f>
        <v>0</v>
      </c>
      <c r="BM88" s="3">
        <f>IF(BM$3=0,0,INDEX(Sheet1!RawDataCols,$C88,BM$5)*$R88)</f>
        <v>0</v>
      </c>
      <c r="BN88" s="3">
        <f>IF(BN$3=0,0,INDEX(Sheet1!RawDataCols,$C88,BN$5)*$R88)</f>
        <v>0</v>
      </c>
      <c r="BO88" s="3">
        <f>IF(BO$3=0,0,INDEX(Sheet1!RawDataCols,$C88,BO$5)*$R88)</f>
        <v>232.954375</v>
      </c>
      <c r="BP88" s="3">
        <f>IF(BP$3=0,0,INDEX(Sheet1!RawDataCols,$C88,BP$5)*$R88)</f>
        <v>0</v>
      </c>
      <c r="BQ88" s="3">
        <f t="shared" si="20"/>
        <v>0</v>
      </c>
      <c r="BR88" s="3">
        <f t="shared" si="21"/>
        <v>0</v>
      </c>
      <c r="BS88" s="3">
        <f t="shared" si="22"/>
        <v>0</v>
      </c>
      <c r="BT88" s="3">
        <f t="shared" si="23"/>
        <v>0</v>
      </c>
      <c r="BU88" s="3" t="str">
        <f>INDEX(Sheet1!$BS$2:$BS$1000,MATCH($A88,Sheet1!$A$2:$A$1000,0))</f>
        <v>05</v>
      </c>
      <c r="BV88" s="3">
        <f>INDEX(Sheet1!$BT$2:$BT$1000,MATCH($A88,Sheet1!$A$2:$A$1000,0))</f>
        <v>0</v>
      </c>
    </row>
    <row r="89" spans="1:74" x14ac:dyDescent="0.2">
      <c r="A89" s="246" t="s">
        <v>557</v>
      </c>
      <c r="B89" s="3" t="e">
        <f>MATCH($A89,Sheet1!ACCOUNTNO,0)</f>
        <v>#N/A</v>
      </c>
      <c r="C89" s="3">
        <f t="shared" si="14"/>
        <v>65000</v>
      </c>
      <c r="D89" s="3">
        <f>IF(D$3=0,0,INDEX(Sheet1!RawDataCols,$C89,D$5))</f>
        <v>0</v>
      </c>
      <c r="E89" s="3">
        <f>IF(E$3=0,0,INDEX(Sheet1!RawDataCols,$C89,E$5))</f>
        <v>0</v>
      </c>
      <c r="F89" s="3">
        <f>IF(F$3=0,0,INDEX(Sheet1!RawDataCols,$C89,F$5))</f>
        <v>0</v>
      </c>
      <c r="G89" s="3">
        <f>IF(G$3=0,0,INDEX(Sheet1!RawDataCols,$C89,G$5))</f>
        <v>0</v>
      </c>
      <c r="H89" s="3">
        <f>IF(H$3=0,0,INDEX(Sheet1!RawDataCols,$C89,H$5))</f>
        <v>0</v>
      </c>
      <c r="I89" s="3">
        <f>IF(I$3=0,0,INDEX(Sheet1!RawDataCols,$C89,I$5))</f>
        <v>0</v>
      </c>
      <c r="J89" s="3">
        <f>IF(J$3=0,0,INDEX(Sheet1!RawDataCols,$C89,J$5))</f>
        <v>0</v>
      </c>
      <c r="K89" s="3">
        <f>IF(K$3=0,0,INDEX(Sheet1!RawDataCols,$C89,K$5))</f>
        <v>0</v>
      </c>
      <c r="L89" s="3">
        <f>IF(L$3=0,0,INDEX(Sheet1!RawDataCols,$C89,L$5))</f>
        <v>0</v>
      </c>
      <c r="M89" s="3">
        <f>IF(M$3=0,0,INDEX(Sheet1!RawDataCols,$C89,M$5))</f>
        <v>0</v>
      </c>
      <c r="N89" s="3">
        <f>IF(N$3=0,0,INDEX(Sheet1!RawDataCols,$C89,N$5))</f>
        <v>0</v>
      </c>
      <c r="O89" s="3">
        <f>INDEX(Sheet1!RawDataCols,$C89,O$5)</f>
        <v>0</v>
      </c>
      <c r="P89" s="3">
        <f>INDEX(Sheet1!RawDataCols,$C89,P$5)</f>
        <v>0</v>
      </c>
      <c r="Q89" s="3">
        <f>IF(Q$3=0,0,INDEX(Sheet1!RawDataCols,$C89,Q$5))</f>
        <v>0</v>
      </c>
      <c r="R89" s="3">
        <f t="shared" si="15"/>
        <v>1</v>
      </c>
      <c r="S89" s="3">
        <f t="shared" si="16"/>
        <v>-1</v>
      </c>
      <c r="T89" s="3">
        <f>IF(T$3=0,0,INDEX(Sheet1!RawDataCols,$C89,T$5)*$R89)</f>
        <v>0</v>
      </c>
      <c r="U89" s="3">
        <f>IF(U$3=0,0,INDEX(Sheet1!RawDataCols,$C89,U$5)*$R89)</f>
        <v>0</v>
      </c>
      <c r="V89" s="3">
        <f>IF(V$3=0,0,INDEX(Sheet1!RawDataCols,$C89,V$5)*$R89)</f>
        <v>0</v>
      </c>
      <c r="W89" s="3">
        <f>IF(W$3=0,0,INDEX(Sheet1!RawDataCols,$C89,W$5)*$R89)</f>
        <v>0</v>
      </c>
      <c r="X89" s="3">
        <f>IF(X$3=0,0,INDEX(Sheet1!RawDataCols,$C89,X$5)*$R89)</f>
        <v>0</v>
      </c>
      <c r="Y89" s="3">
        <f>IF(Y$3=0,0,INDEX(Sheet1!RawDataCols,$C89,Y$5)*$R89)</f>
        <v>0</v>
      </c>
      <c r="Z89" s="3">
        <f>IF(Z$3=0,0,INDEX(Sheet1!RawDataCols,$C89,Z$5)*$R89)</f>
        <v>0</v>
      </c>
      <c r="AA89" s="3">
        <f>IF(AA$3=0,0,INDEX(Sheet1!RawDataCols,$C89,AA$5)*$R89)</f>
        <v>0</v>
      </c>
      <c r="AB89" s="3">
        <f>IF(AB$3=0,0,INDEX(Sheet1!RawDataCols,$C89,AB$5)*$R89)</f>
        <v>0</v>
      </c>
      <c r="AC89" s="3">
        <f>IF(AC$3=0,0,INDEX(Sheet1!RawDataCols,$C89,AC$5)*$R89)</f>
        <v>0</v>
      </c>
      <c r="AD89" s="3">
        <f>IF(AD$3=0,0,INDEX(Sheet1!RawDataCols,$C89,AD$5)*$R89)</f>
        <v>0</v>
      </c>
      <c r="AE89" s="3">
        <f>IF(AE$3=0,0,INDEX(Sheet1!RawDataCols,$C89,AE$5)*$R89)</f>
        <v>0</v>
      </c>
      <c r="AF89" s="3">
        <f>IF(AF$3=0,0,INDEX(Sheet1!RawDataCols,$C89,AF$5)*$R89)</f>
        <v>0</v>
      </c>
      <c r="AG89" s="3">
        <f>IF(AG$3=0,0,INDEX(Sheet1!RawDataCols,$C89,AG$5)*$R89)</f>
        <v>0</v>
      </c>
      <c r="AH89" s="3">
        <f>IF(AH$3=0,0,INDEX(Sheet1!RawDataCols,$C89,AH$5)*$R89)</f>
        <v>0</v>
      </c>
      <c r="AI89" s="3">
        <f>IF(AI$3=0,0,INDEX(Sheet1!RawDataCols,$C89,AI$5)*$R89)</f>
        <v>0</v>
      </c>
      <c r="AJ89" s="3">
        <f>IF(AJ$3=0,0,INDEX(Sheet1!RawDataCols,$C89,AJ$5)*$R89)</f>
        <v>0</v>
      </c>
      <c r="AK89" s="3">
        <f>IF(AK$3=0,0,INDEX(Sheet1!RawDataCols,$C89,AK$5)*$R89)</f>
        <v>0</v>
      </c>
      <c r="AL89" s="3">
        <f>IF(AL$3=0,0,INDEX(Sheet1!RawDataCols,$C89,AL$5)*$R89)</f>
        <v>0</v>
      </c>
      <c r="AM89" s="3">
        <f>IF(AM$3=0,0,INDEX(Sheet1!RawDataCols,$C89,AM$5)*$R89)</f>
        <v>0</v>
      </c>
      <c r="AN89" s="3">
        <f>IF(AN$3=0,0,INDEX(Sheet1!RawDataCols,$C89,AN$5)*$R89)</f>
        <v>0</v>
      </c>
      <c r="AO89" s="3">
        <f>IF(AO$3=0,0,INDEX(Sheet1!RawDataCols,$C89,AO$5)*$R89)</f>
        <v>0</v>
      </c>
      <c r="AP89" s="3">
        <f>IF(AP$3=0,0,INDEX(Sheet1!RawDataCols,$C89,AP$5)*$R89)</f>
        <v>0</v>
      </c>
      <c r="AQ89" s="3">
        <f>IF(AQ$3=0,0,INDEX(Sheet1!RawDataCols,$C89,AQ$5)*$R89)</f>
        <v>0</v>
      </c>
      <c r="AR89" s="3">
        <f>IF(AR$3=0,0,INDEX(Sheet1!RawDataCols,$C89,AR$5)*$R89)</f>
        <v>0</v>
      </c>
      <c r="AS89" s="3">
        <f>IF(AS$3=0,0,INDEX(Sheet1!RawDataCols,$C89,AS$5)*$R89)</f>
        <v>0</v>
      </c>
      <c r="AT89" s="3">
        <f>IF(AT$3=0,0,INDEX(Sheet1!RawDataCols,$C89,AT$5)*$R89)</f>
        <v>0</v>
      </c>
      <c r="AU89" s="3">
        <f>IF(AU$3=0,0,INDEX(Sheet1!RawDataCols,$C89,AU$5)*$R89)</f>
        <v>0</v>
      </c>
      <c r="AV89" s="3">
        <f>IF(AV$3=0,0,INDEX(Sheet1!RawDataCols,$C89,AV$5)*$R89)</f>
        <v>0</v>
      </c>
      <c r="AW89" s="3">
        <f>IF(AW$3=0,0,INDEX(Sheet1!RawDataCols,$C89,AW$5)*$R89)</f>
        <v>0</v>
      </c>
      <c r="AX89" s="3">
        <f>IF(AX$3=0,0,INDEX(Sheet1!RawDataCols,$C89,AX$5)*$R89)</f>
        <v>0</v>
      </c>
      <c r="AY89" s="3">
        <f>IF(AY$3=0,0,INDEX(Sheet1!RawDataCols,$C89,AY$5)*$R89)</f>
        <v>0</v>
      </c>
      <c r="AZ89" s="3">
        <f>IF(AZ$3=0,0,INDEX(Sheet1!RawDataCols,$C89,AZ$5)*$R89)</f>
        <v>0</v>
      </c>
      <c r="BA89" s="3">
        <f>IF(BA$3=0,0,INDEX(Sheet1!RawDataCols,$C89,BA$5)*$R89)</f>
        <v>0</v>
      </c>
      <c r="BB89" s="3">
        <f>IF(BB$3=0,0,INDEX(Sheet1!RawDataCols,$C89,BB$5)*$R89)</f>
        <v>0</v>
      </c>
      <c r="BC89" s="3">
        <f>IF(BC$3=0,0,INDEX(Sheet1!RawDataCols,$C89,BC$5)*$R89)</f>
        <v>0</v>
      </c>
      <c r="BD89" s="3">
        <f>IF(BD$3=0,0,INDEX(Sheet1!RawDataCols,$C89,BD$5)*$R89)</f>
        <v>0</v>
      </c>
      <c r="BE89" s="3">
        <f>IF(BE$3=0,0,INDEX(Sheet1!RawDataCols,$C89,BE$5)*$R89)</f>
        <v>0</v>
      </c>
      <c r="BF89" s="3">
        <f>IF(BF$3=0,0,INDEX(Sheet1!RawDataCols,$C89,BF$5)*$R89)</f>
        <v>0</v>
      </c>
      <c r="BG89" s="179">
        <f>IF(BG$3=0,0,INDEX(Sheet1!RawDataCols,$C89,BG$5)*$R89)</f>
        <v>0</v>
      </c>
      <c r="BH89" s="33">
        <f t="shared" si="17"/>
        <v>0</v>
      </c>
      <c r="BI89" s="33">
        <f t="shared" si="18"/>
        <v>0</v>
      </c>
      <c r="BJ89" s="33">
        <f t="shared" si="19"/>
        <v>0</v>
      </c>
      <c r="BK89" s="3">
        <f>IF(BK$3=0,0,INDEX(Sheet1!RawDataCols,$C89,BK$5)*$R89)</f>
        <v>0</v>
      </c>
      <c r="BL89" s="3">
        <f>IF(BL$3=0,0,INDEX(Sheet1!RawDataCols,$C89,BL$5)*$R89)</f>
        <v>0</v>
      </c>
      <c r="BM89" s="3">
        <f>IF(BM$3=0,0,INDEX(Sheet1!RawDataCols,$C89,BM$5)*$R89)</f>
        <v>0</v>
      </c>
      <c r="BN89" s="3">
        <f>IF(BN$3=0,0,INDEX(Sheet1!RawDataCols,$C89,BN$5)*$R89)</f>
        <v>0</v>
      </c>
      <c r="BO89" s="3">
        <f>IF(BO$3=0,0,INDEX(Sheet1!RawDataCols,$C89,BO$5)*$R89)</f>
        <v>0</v>
      </c>
      <c r="BP89" s="3">
        <f>IF(BP$3=0,0,INDEX(Sheet1!RawDataCols,$C89,BP$5)*$R89)</f>
        <v>0</v>
      </c>
      <c r="BQ89" s="3">
        <f t="shared" si="20"/>
        <v>0</v>
      </c>
      <c r="BR89" s="3">
        <f t="shared" si="21"/>
        <v>0</v>
      </c>
      <c r="BS89" s="3">
        <f t="shared" si="22"/>
        <v>0</v>
      </c>
      <c r="BT89" s="3">
        <f t="shared" si="23"/>
        <v>0</v>
      </c>
      <c r="BU89" s="3" t="e">
        <f>INDEX(Sheet1!$BS$2:$BS$1000,MATCH($A89,Sheet1!$A$2:$A$1000,0))</f>
        <v>#N/A</v>
      </c>
      <c r="BV89" s="3" t="e">
        <f>INDEX(Sheet1!$BT$2:$BT$1000,MATCH($A89,Sheet1!$A$2:$A$1000,0))</f>
        <v>#N/A</v>
      </c>
    </row>
    <row r="90" spans="1:74" x14ac:dyDescent="0.2">
      <c r="A90" s="246" t="s">
        <v>558</v>
      </c>
      <c r="B90" s="3" t="e">
        <f>MATCH($A90,Sheet1!ACCOUNTNO,0)</f>
        <v>#N/A</v>
      </c>
      <c r="C90" s="3">
        <f t="shared" si="14"/>
        <v>65000</v>
      </c>
      <c r="D90" s="3">
        <f>IF(D$3=0,0,INDEX(Sheet1!RawDataCols,$C90,D$5))</f>
        <v>0</v>
      </c>
      <c r="E90" s="3">
        <f>IF(E$3=0,0,INDEX(Sheet1!RawDataCols,$C90,E$5))</f>
        <v>0</v>
      </c>
      <c r="F90" s="3">
        <f>IF(F$3=0,0,INDEX(Sheet1!RawDataCols,$C90,F$5))</f>
        <v>0</v>
      </c>
      <c r="G90" s="3">
        <f>IF(G$3=0,0,INDEX(Sheet1!RawDataCols,$C90,G$5))</f>
        <v>0</v>
      </c>
      <c r="H90" s="3">
        <f>IF(H$3=0,0,INDEX(Sheet1!RawDataCols,$C90,H$5))</f>
        <v>0</v>
      </c>
      <c r="I90" s="3">
        <f>IF(I$3=0,0,INDEX(Sheet1!RawDataCols,$C90,I$5))</f>
        <v>0</v>
      </c>
      <c r="J90" s="3">
        <f>IF(J$3=0,0,INDEX(Sheet1!RawDataCols,$C90,J$5))</f>
        <v>0</v>
      </c>
      <c r="K90" s="3">
        <f>IF(K$3=0,0,INDEX(Sheet1!RawDataCols,$C90,K$5))</f>
        <v>0</v>
      </c>
      <c r="L90" s="3">
        <f>IF(L$3=0,0,INDEX(Sheet1!RawDataCols,$C90,L$5))</f>
        <v>0</v>
      </c>
      <c r="M90" s="3">
        <f>IF(M$3=0,0,INDEX(Sheet1!RawDataCols,$C90,M$5))</f>
        <v>0</v>
      </c>
      <c r="N90" s="3">
        <f>IF(N$3=0,0,INDEX(Sheet1!RawDataCols,$C90,N$5))</f>
        <v>0</v>
      </c>
      <c r="O90" s="3">
        <f>INDEX(Sheet1!RawDataCols,$C90,O$5)</f>
        <v>0</v>
      </c>
      <c r="P90" s="3">
        <f>INDEX(Sheet1!RawDataCols,$C90,P$5)</f>
        <v>0</v>
      </c>
      <c r="Q90" s="3">
        <f>IF(Q$3=0,0,INDEX(Sheet1!RawDataCols,$C90,Q$5))</f>
        <v>0</v>
      </c>
      <c r="R90" s="3">
        <f t="shared" si="15"/>
        <v>1</v>
      </c>
      <c r="S90" s="3">
        <f t="shared" si="16"/>
        <v>-1</v>
      </c>
      <c r="T90" s="3">
        <f>IF(T$3=0,0,INDEX(Sheet1!RawDataCols,$C90,T$5)*$R90)</f>
        <v>0</v>
      </c>
      <c r="U90" s="3">
        <f>IF(U$3=0,0,INDEX(Sheet1!RawDataCols,$C90,U$5)*$R90)</f>
        <v>0</v>
      </c>
      <c r="V90" s="3">
        <f>IF(V$3=0,0,INDEX(Sheet1!RawDataCols,$C90,V$5)*$R90)</f>
        <v>0</v>
      </c>
      <c r="W90" s="3">
        <f>IF(W$3=0,0,INDEX(Sheet1!RawDataCols,$C90,W$5)*$R90)</f>
        <v>0</v>
      </c>
      <c r="X90" s="3">
        <f>IF(X$3=0,0,INDEX(Sheet1!RawDataCols,$C90,X$5)*$R90)</f>
        <v>0</v>
      </c>
      <c r="Y90" s="3">
        <f>IF(Y$3=0,0,INDEX(Sheet1!RawDataCols,$C90,Y$5)*$R90)</f>
        <v>0</v>
      </c>
      <c r="Z90" s="3">
        <f>IF(Z$3=0,0,INDEX(Sheet1!RawDataCols,$C90,Z$5)*$R90)</f>
        <v>0</v>
      </c>
      <c r="AA90" s="3">
        <f>IF(AA$3=0,0,INDEX(Sheet1!RawDataCols,$C90,AA$5)*$R90)</f>
        <v>0</v>
      </c>
      <c r="AB90" s="3">
        <f>IF(AB$3=0,0,INDEX(Sheet1!RawDataCols,$C90,AB$5)*$R90)</f>
        <v>0</v>
      </c>
      <c r="AC90" s="3">
        <f>IF(AC$3=0,0,INDEX(Sheet1!RawDataCols,$C90,AC$5)*$R90)</f>
        <v>0</v>
      </c>
      <c r="AD90" s="3">
        <f>IF(AD$3=0,0,INDEX(Sheet1!RawDataCols,$C90,AD$5)*$R90)</f>
        <v>0</v>
      </c>
      <c r="AE90" s="3">
        <f>IF(AE$3=0,0,INDEX(Sheet1!RawDataCols,$C90,AE$5)*$R90)</f>
        <v>0</v>
      </c>
      <c r="AF90" s="3">
        <f>IF(AF$3=0,0,INDEX(Sheet1!RawDataCols,$C90,AF$5)*$R90)</f>
        <v>0</v>
      </c>
      <c r="AG90" s="3">
        <f>IF(AG$3=0,0,INDEX(Sheet1!RawDataCols,$C90,AG$5)*$R90)</f>
        <v>0</v>
      </c>
      <c r="AH90" s="3">
        <f>IF(AH$3=0,0,INDEX(Sheet1!RawDataCols,$C90,AH$5)*$R90)</f>
        <v>0</v>
      </c>
      <c r="AI90" s="3">
        <f>IF(AI$3=0,0,INDEX(Sheet1!RawDataCols,$C90,AI$5)*$R90)</f>
        <v>0</v>
      </c>
      <c r="AJ90" s="3">
        <f>IF(AJ$3=0,0,INDEX(Sheet1!RawDataCols,$C90,AJ$5)*$R90)</f>
        <v>0</v>
      </c>
      <c r="AK90" s="3">
        <f>IF(AK$3=0,0,INDEX(Sheet1!RawDataCols,$C90,AK$5)*$R90)</f>
        <v>0</v>
      </c>
      <c r="AL90" s="3">
        <f>IF(AL$3=0,0,INDEX(Sheet1!RawDataCols,$C90,AL$5)*$R90)</f>
        <v>0</v>
      </c>
      <c r="AM90" s="3">
        <f>IF(AM$3=0,0,INDEX(Sheet1!RawDataCols,$C90,AM$5)*$R90)</f>
        <v>0</v>
      </c>
      <c r="AN90" s="3">
        <f>IF(AN$3=0,0,INDEX(Sheet1!RawDataCols,$C90,AN$5)*$R90)</f>
        <v>0</v>
      </c>
      <c r="AO90" s="3">
        <f>IF(AO$3=0,0,INDEX(Sheet1!RawDataCols,$C90,AO$5)*$R90)</f>
        <v>0</v>
      </c>
      <c r="AP90" s="3">
        <f>IF(AP$3=0,0,INDEX(Sheet1!RawDataCols,$C90,AP$5)*$R90)</f>
        <v>0</v>
      </c>
      <c r="AQ90" s="3">
        <f>IF(AQ$3=0,0,INDEX(Sheet1!RawDataCols,$C90,AQ$5)*$R90)</f>
        <v>0</v>
      </c>
      <c r="AR90" s="3">
        <f>IF(AR$3=0,0,INDEX(Sheet1!RawDataCols,$C90,AR$5)*$R90)</f>
        <v>0</v>
      </c>
      <c r="AS90" s="3">
        <f>IF(AS$3=0,0,INDEX(Sheet1!RawDataCols,$C90,AS$5)*$R90)</f>
        <v>0</v>
      </c>
      <c r="AT90" s="3">
        <f>IF(AT$3=0,0,INDEX(Sheet1!RawDataCols,$C90,AT$5)*$R90)</f>
        <v>0</v>
      </c>
      <c r="AU90" s="3">
        <f>IF(AU$3=0,0,INDEX(Sheet1!RawDataCols,$C90,AU$5)*$R90)</f>
        <v>0</v>
      </c>
      <c r="AV90" s="3">
        <f>IF(AV$3=0,0,INDEX(Sheet1!RawDataCols,$C90,AV$5)*$R90)</f>
        <v>0</v>
      </c>
      <c r="AW90" s="3">
        <f>IF(AW$3=0,0,INDEX(Sheet1!RawDataCols,$C90,AW$5)*$R90)</f>
        <v>0</v>
      </c>
      <c r="AX90" s="3">
        <f>IF(AX$3=0,0,INDEX(Sheet1!RawDataCols,$C90,AX$5)*$R90)</f>
        <v>0</v>
      </c>
      <c r="AY90" s="3">
        <f>IF(AY$3=0,0,INDEX(Sheet1!RawDataCols,$C90,AY$5)*$R90)</f>
        <v>0</v>
      </c>
      <c r="AZ90" s="3">
        <f>IF(AZ$3=0,0,INDEX(Sheet1!RawDataCols,$C90,AZ$5)*$R90)</f>
        <v>0</v>
      </c>
      <c r="BA90" s="3">
        <f>IF(BA$3=0,0,INDEX(Sheet1!RawDataCols,$C90,BA$5)*$R90)</f>
        <v>0</v>
      </c>
      <c r="BB90" s="3">
        <f>IF(BB$3=0,0,INDEX(Sheet1!RawDataCols,$C90,BB$5)*$R90)</f>
        <v>0</v>
      </c>
      <c r="BC90" s="3">
        <f>IF(BC$3=0,0,INDEX(Sheet1!RawDataCols,$C90,BC$5)*$R90)</f>
        <v>0</v>
      </c>
      <c r="BD90" s="3">
        <f>IF(BD$3=0,0,INDEX(Sheet1!RawDataCols,$C90,BD$5)*$R90)</f>
        <v>0</v>
      </c>
      <c r="BE90" s="3">
        <f>IF(BE$3=0,0,INDEX(Sheet1!RawDataCols,$C90,BE$5)*$R90)</f>
        <v>0</v>
      </c>
      <c r="BF90" s="3">
        <f>IF(BF$3=0,0,INDEX(Sheet1!RawDataCols,$C90,BF$5)*$R90)</f>
        <v>0</v>
      </c>
      <c r="BG90" s="179">
        <f>IF(BG$3=0,0,INDEX(Sheet1!RawDataCols,$C90,BG$5)*$R90)</f>
        <v>0</v>
      </c>
      <c r="BH90" s="33">
        <f t="shared" si="17"/>
        <v>0</v>
      </c>
      <c r="BI90" s="33">
        <f t="shared" si="18"/>
        <v>0</v>
      </c>
      <c r="BJ90" s="33">
        <f t="shared" si="19"/>
        <v>0</v>
      </c>
      <c r="BK90" s="3">
        <f>IF(BK$3=0,0,INDEX(Sheet1!RawDataCols,$C90,BK$5)*$R90)</f>
        <v>0</v>
      </c>
      <c r="BL90" s="3">
        <f>IF(BL$3=0,0,INDEX(Sheet1!RawDataCols,$C90,BL$5)*$R90)</f>
        <v>0</v>
      </c>
      <c r="BM90" s="3">
        <f>IF(BM$3=0,0,INDEX(Sheet1!RawDataCols,$C90,BM$5)*$R90)</f>
        <v>0</v>
      </c>
      <c r="BN90" s="3">
        <f>IF(BN$3=0,0,INDEX(Sheet1!RawDataCols,$C90,BN$5)*$R90)</f>
        <v>0</v>
      </c>
      <c r="BO90" s="3">
        <f>IF(BO$3=0,0,INDEX(Sheet1!RawDataCols,$C90,BO$5)*$R90)</f>
        <v>0</v>
      </c>
      <c r="BP90" s="3">
        <f>IF(BP$3=0,0,INDEX(Sheet1!RawDataCols,$C90,BP$5)*$R90)</f>
        <v>0</v>
      </c>
      <c r="BQ90" s="3">
        <f t="shared" si="20"/>
        <v>0</v>
      </c>
      <c r="BR90" s="3">
        <f t="shared" si="21"/>
        <v>0</v>
      </c>
      <c r="BS90" s="3">
        <f t="shared" si="22"/>
        <v>0</v>
      </c>
      <c r="BT90" s="3">
        <f t="shared" si="23"/>
        <v>0</v>
      </c>
      <c r="BU90" s="3" t="e">
        <f>INDEX(Sheet1!$BS$2:$BS$1000,MATCH($A90,Sheet1!$A$2:$A$1000,0))</f>
        <v>#N/A</v>
      </c>
      <c r="BV90" s="3" t="e">
        <f>INDEX(Sheet1!$BT$2:$BT$1000,MATCH($A90,Sheet1!$A$2:$A$1000,0))</f>
        <v>#N/A</v>
      </c>
    </row>
    <row r="91" spans="1:74" x14ac:dyDescent="0.2">
      <c r="A91" s="246" t="s">
        <v>559</v>
      </c>
      <c r="B91" s="3" t="e">
        <f>MATCH($A91,Sheet1!ACCOUNTNO,0)</f>
        <v>#N/A</v>
      </c>
      <c r="C91" s="3">
        <f t="shared" si="14"/>
        <v>65000</v>
      </c>
      <c r="D91" s="3">
        <f>IF(D$3=0,0,INDEX(Sheet1!RawDataCols,$C91,D$5))</f>
        <v>0</v>
      </c>
      <c r="E91" s="3">
        <f>IF(E$3=0,0,INDEX(Sheet1!RawDataCols,$C91,E$5))</f>
        <v>0</v>
      </c>
      <c r="F91" s="3">
        <f>IF(F$3=0,0,INDEX(Sheet1!RawDataCols,$C91,F$5))</f>
        <v>0</v>
      </c>
      <c r="G91" s="3">
        <f>IF(G$3=0,0,INDEX(Sheet1!RawDataCols,$C91,G$5))</f>
        <v>0</v>
      </c>
      <c r="H91" s="3">
        <f>IF(H$3=0,0,INDEX(Sheet1!RawDataCols,$C91,H$5))</f>
        <v>0</v>
      </c>
      <c r="I91" s="3">
        <f>IF(I$3=0,0,INDEX(Sheet1!RawDataCols,$C91,I$5))</f>
        <v>0</v>
      </c>
      <c r="J91" s="3">
        <f>IF(J$3=0,0,INDEX(Sheet1!RawDataCols,$C91,J$5))</f>
        <v>0</v>
      </c>
      <c r="K91" s="3">
        <f>IF(K$3=0,0,INDEX(Sheet1!RawDataCols,$C91,K$5))</f>
        <v>0</v>
      </c>
      <c r="L91" s="3">
        <f>IF(L$3=0,0,INDEX(Sheet1!RawDataCols,$C91,L$5))</f>
        <v>0</v>
      </c>
      <c r="M91" s="3">
        <f>IF(M$3=0,0,INDEX(Sheet1!RawDataCols,$C91,M$5))</f>
        <v>0</v>
      </c>
      <c r="N91" s="3">
        <f>IF(N$3=0,0,INDEX(Sheet1!RawDataCols,$C91,N$5))</f>
        <v>0</v>
      </c>
      <c r="O91" s="3">
        <f>INDEX(Sheet1!RawDataCols,$C91,O$5)</f>
        <v>0</v>
      </c>
      <c r="P91" s="3">
        <f>INDEX(Sheet1!RawDataCols,$C91,P$5)</f>
        <v>0</v>
      </c>
      <c r="Q91" s="3">
        <f>IF(Q$3=0,0,INDEX(Sheet1!RawDataCols,$C91,Q$5))</f>
        <v>0</v>
      </c>
      <c r="R91" s="3">
        <f t="shared" si="15"/>
        <v>1</v>
      </c>
      <c r="S91" s="3">
        <f t="shared" si="16"/>
        <v>-1</v>
      </c>
      <c r="T91" s="3">
        <f>IF(T$3=0,0,INDEX(Sheet1!RawDataCols,$C91,T$5)*$R91)</f>
        <v>0</v>
      </c>
      <c r="U91" s="3">
        <f>IF(U$3=0,0,INDEX(Sheet1!RawDataCols,$C91,U$5)*$R91)</f>
        <v>0</v>
      </c>
      <c r="V91" s="3">
        <f>IF(V$3=0,0,INDEX(Sheet1!RawDataCols,$C91,V$5)*$R91)</f>
        <v>0</v>
      </c>
      <c r="W91" s="3">
        <f>IF(W$3=0,0,INDEX(Sheet1!RawDataCols,$C91,W$5)*$R91)</f>
        <v>0</v>
      </c>
      <c r="X91" s="3">
        <f>IF(X$3=0,0,INDEX(Sheet1!RawDataCols,$C91,X$5)*$R91)</f>
        <v>0</v>
      </c>
      <c r="Y91" s="3">
        <f>IF(Y$3=0,0,INDEX(Sheet1!RawDataCols,$C91,Y$5)*$R91)</f>
        <v>0</v>
      </c>
      <c r="Z91" s="3">
        <f>IF(Z$3=0,0,INDEX(Sheet1!RawDataCols,$C91,Z$5)*$R91)</f>
        <v>0</v>
      </c>
      <c r="AA91" s="3">
        <f>IF(AA$3=0,0,INDEX(Sheet1!RawDataCols,$C91,AA$5)*$R91)</f>
        <v>0</v>
      </c>
      <c r="AB91" s="3">
        <f>IF(AB$3=0,0,INDEX(Sheet1!RawDataCols,$C91,AB$5)*$R91)</f>
        <v>0</v>
      </c>
      <c r="AC91" s="3">
        <f>IF(AC$3=0,0,INDEX(Sheet1!RawDataCols,$C91,AC$5)*$R91)</f>
        <v>0</v>
      </c>
      <c r="AD91" s="3">
        <f>IF(AD$3=0,0,INDEX(Sheet1!RawDataCols,$C91,AD$5)*$R91)</f>
        <v>0</v>
      </c>
      <c r="AE91" s="3">
        <f>IF(AE$3=0,0,INDEX(Sheet1!RawDataCols,$C91,AE$5)*$R91)</f>
        <v>0</v>
      </c>
      <c r="AF91" s="3">
        <f>IF(AF$3=0,0,INDEX(Sheet1!RawDataCols,$C91,AF$5)*$R91)</f>
        <v>0</v>
      </c>
      <c r="AG91" s="3">
        <f>IF(AG$3=0,0,INDEX(Sheet1!RawDataCols,$C91,AG$5)*$R91)</f>
        <v>0</v>
      </c>
      <c r="AH91" s="3">
        <f>IF(AH$3=0,0,INDEX(Sheet1!RawDataCols,$C91,AH$5)*$R91)</f>
        <v>0</v>
      </c>
      <c r="AI91" s="3">
        <f>IF(AI$3=0,0,INDEX(Sheet1!RawDataCols,$C91,AI$5)*$R91)</f>
        <v>0</v>
      </c>
      <c r="AJ91" s="3">
        <f>IF(AJ$3=0,0,INDEX(Sheet1!RawDataCols,$C91,AJ$5)*$R91)</f>
        <v>0</v>
      </c>
      <c r="AK91" s="3">
        <f>IF(AK$3=0,0,INDEX(Sheet1!RawDataCols,$C91,AK$5)*$R91)</f>
        <v>0</v>
      </c>
      <c r="AL91" s="3">
        <f>IF(AL$3=0,0,INDEX(Sheet1!RawDataCols,$C91,AL$5)*$R91)</f>
        <v>0</v>
      </c>
      <c r="AM91" s="3">
        <f>IF(AM$3=0,0,INDEX(Sheet1!RawDataCols,$C91,AM$5)*$R91)</f>
        <v>0</v>
      </c>
      <c r="AN91" s="3">
        <f>IF(AN$3=0,0,INDEX(Sheet1!RawDataCols,$C91,AN$5)*$R91)</f>
        <v>0</v>
      </c>
      <c r="AO91" s="3">
        <f>IF(AO$3=0,0,INDEX(Sheet1!RawDataCols,$C91,AO$5)*$R91)</f>
        <v>0</v>
      </c>
      <c r="AP91" s="3">
        <f>IF(AP$3=0,0,INDEX(Sheet1!RawDataCols,$C91,AP$5)*$R91)</f>
        <v>0</v>
      </c>
      <c r="AQ91" s="3">
        <f>IF(AQ$3=0,0,INDEX(Sheet1!RawDataCols,$C91,AQ$5)*$R91)</f>
        <v>0</v>
      </c>
      <c r="AR91" s="3">
        <f>IF(AR$3=0,0,INDEX(Sheet1!RawDataCols,$C91,AR$5)*$R91)</f>
        <v>0</v>
      </c>
      <c r="AS91" s="3">
        <f>IF(AS$3=0,0,INDEX(Sheet1!RawDataCols,$C91,AS$5)*$R91)</f>
        <v>0</v>
      </c>
      <c r="AT91" s="3">
        <f>IF(AT$3=0,0,INDEX(Sheet1!RawDataCols,$C91,AT$5)*$R91)</f>
        <v>0</v>
      </c>
      <c r="AU91" s="3">
        <f>IF(AU$3=0,0,INDEX(Sheet1!RawDataCols,$C91,AU$5)*$R91)</f>
        <v>0</v>
      </c>
      <c r="AV91" s="3">
        <f>IF(AV$3=0,0,INDEX(Sheet1!RawDataCols,$C91,AV$5)*$R91)</f>
        <v>0</v>
      </c>
      <c r="AW91" s="3">
        <f>IF(AW$3=0,0,INDEX(Sheet1!RawDataCols,$C91,AW$5)*$R91)</f>
        <v>0</v>
      </c>
      <c r="AX91" s="3">
        <f>IF(AX$3=0,0,INDEX(Sheet1!RawDataCols,$C91,AX$5)*$R91)</f>
        <v>0</v>
      </c>
      <c r="AY91" s="3">
        <f>IF(AY$3=0,0,INDEX(Sheet1!RawDataCols,$C91,AY$5)*$R91)</f>
        <v>0</v>
      </c>
      <c r="AZ91" s="3">
        <f>IF(AZ$3=0,0,INDEX(Sheet1!RawDataCols,$C91,AZ$5)*$R91)</f>
        <v>0</v>
      </c>
      <c r="BA91" s="3">
        <f>IF(BA$3=0,0,INDEX(Sheet1!RawDataCols,$C91,BA$5)*$R91)</f>
        <v>0</v>
      </c>
      <c r="BB91" s="3">
        <f>IF(BB$3=0,0,INDEX(Sheet1!RawDataCols,$C91,BB$5)*$R91)</f>
        <v>0</v>
      </c>
      <c r="BC91" s="3">
        <f>IF(BC$3=0,0,INDEX(Sheet1!RawDataCols,$C91,BC$5)*$R91)</f>
        <v>0</v>
      </c>
      <c r="BD91" s="3">
        <f>IF(BD$3=0,0,INDEX(Sheet1!RawDataCols,$C91,BD$5)*$R91)</f>
        <v>0</v>
      </c>
      <c r="BE91" s="3">
        <f>IF(BE$3=0,0,INDEX(Sheet1!RawDataCols,$C91,BE$5)*$R91)</f>
        <v>0</v>
      </c>
      <c r="BF91" s="3">
        <f>IF(BF$3=0,0,INDEX(Sheet1!RawDataCols,$C91,BF$5)*$R91)</f>
        <v>0</v>
      </c>
      <c r="BG91" s="179">
        <f>IF(BG$3=0,0,INDEX(Sheet1!RawDataCols,$C91,BG$5)*$R91)</f>
        <v>0</v>
      </c>
      <c r="BH91" s="33">
        <f t="shared" si="17"/>
        <v>0</v>
      </c>
      <c r="BI91" s="33">
        <f t="shared" si="18"/>
        <v>0</v>
      </c>
      <c r="BJ91" s="33">
        <f t="shared" si="19"/>
        <v>0</v>
      </c>
      <c r="BK91" s="3">
        <f>IF(BK$3=0,0,INDEX(Sheet1!RawDataCols,$C91,BK$5)*$R91)</f>
        <v>0</v>
      </c>
      <c r="BL91" s="3">
        <f>IF(BL$3=0,0,INDEX(Sheet1!RawDataCols,$C91,BL$5)*$R91)</f>
        <v>0</v>
      </c>
      <c r="BM91" s="3">
        <f>IF(BM$3=0,0,INDEX(Sheet1!RawDataCols,$C91,BM$5)*$R91)</f>
        <v>0</v>
      </c>
      <c r="BN91" s="3">
        <f>IF(BN$3=0,0,INDEX(Sheet1!RawDataCols,$C91,BN$5)*$R91)</f>
        <v>0</v>
      </c>
      <c r="BO91" s="3">
        <f>IF(BO$3=0,0,INDEX(Sheet1!RawDataCols,$C91,BO$5)*$R91)</f>
        <v>0</v>
      </c>
      <c r="BP91" s="3">
        <f>IF(BP$3=0,0,INDEX(Sheet1!RawDataCols,$C91,BP$5)*$R91)</f>
        <v>0</v>
      </c>
      <c r="BQ91" s="3">
        <f t="shared" si="20"/>
        <v>0</v>
      </c>
      <c r="BR91" s="3">
        <f t="shared" si="21"/>
        <v>0</v>
      </c>
      <c r="BS91" s="3">
        <f t="shared" si="22"/>
        <v>0</v>
      </c>
      <c r="BT91" s="3">
        <f t="shared" si="23"/>
        <v>0</v>
      </c>
      <c r="BU91" s="3" t="e">
        <f>INDEX(Sheet1!$BS$2:$BS$1000,MATCH($A91,Sheet1!$A$2:$A$1000,0))</f>
        <v>#N/A</v>
      </c>
      <c r="BV91" s="3" t="e">
        <f>INDEX(Sheet1!$BT$2:$BT$1000,MATCH($A91,Sheet1!$A$2:$A$1000,0))</f>
        <v>#N/A</v>
      </c>
    </row>
    <row r="92" spans="1:74" x14ac:dyDescent="0.2">
      <c r="A92" s="11" t="s">
        <v>560</v>
      </c>
      <c r="B92" s="3">
        <f>MATCH($A92,Sheet1!ACCOUNTNO,0)</f>
        <v>88</v>
      </c>
      <c r="C92" s="3">
        <f t="shared" si="14"/>
        <v>88</v>
      </c>
      <c r="D92" s="3" t="str">
        <f>IF(D$3=0,0,INDEX(Sheet1!RawDataCols,$C92,D$5))</f>
        <v>15200A07</v>
      </c>
      <c r="E92" s="3" t="str">
        <f>IF(E$3=0,0,INDEX(Sheet1!RawDataCols,$C92,E$5))</f>
        <v xml:space="preserve">15200          </v>
      </c>
      <c r="F92" s="3" t="str">
        <f>IF(F$3=0,0,INDEX(Sheet1!RawDataCols,$C92,F$5))</f>
        <v xml:space="preserve">A07            </v>
      </c>
      <c r="G92" s="3" t="str">
        <f>IF(G$3=0,0,INDEX(Sheet1!RawDataCols,$C92,G$5))</f>
        <v xml:space="preserve">               </v>
      </c>
      <c r="H92" s="3" t="str">
        <f>IF(H$3=0,0,INDEX(Sheet1!RawDataCols,$C92,H$5))</f>
        <v xml:space="preserve">               </v>
      </c>
      <c r="I92" s="3" t="str">
        <f>IF(I$3=0,0,INDEX(Sheet1!RawDataCols,$C92,I$5))</f>
        <v xml:space="preserve">               </v>
      </c>
      <c r="J92" s="3" t="str">
        <f>IF(J$3=0,0,INDEX(Sheet1!RawDataCols,$C92,J$5))</f>
        <v xml:space="preserve">               </v>
      </c>
      <c r="K92" s="3" t="str">
        <f>IF(K$3=0,0,INDEX(Sheet1!RawDataCols,$C92,K$5))</f>
        <v xml:space="preserve">               </v>
      </c>
      <c r="L92" s="3" t="str">
        <f>IF(L$3=0,0,INDEX(Sheet1!RawDataCols,$C92,L$5))</f>
        <v xml:space="preserve">               </v>
      </c>
      <c r="M92" s="3" t="str">
        <f>IF(M$3=0,0,INDEX(Sheet1!RawDataCols,$C92,M$5))</f>
        <v xml:space="preserve">F007  </v>
      </c>
      <c r="N92" s="3" t="str">
        <f>IF(N$3=0,0,INDEX(Sheet1!RawDataCols,$C92,N$5))</f>
        <v>Other Income-25 Franklin St</v>
      </c>
      <c r="O92" s="3">
        <f>INDEX(Sheet1!RawDataCols,$C92,O$5)</f>
        <v>12</v>
      </c>
      <c r="P92" s="3" t="str">
        <f>INDEX(Sheet1!RawDataCols,$C92,P$5)</f>
        <v>Other Income</v>
      </c>
      <c r="Q92" s="3" t="str">
        <f>IF(Q$3=0,0,INDEX(Sheet1!RawDataCols,$C92,Q$5))</f>
        <v>I</v>
      </c>
      <c r="R92" s="3">
        <f t="shared" si="15"/>
        <v>-1</v>
      </c>
      <c r="S92" s="3">
        <f t="shared" si="16"/>
        <v>1</v>
      </c>
      <c r="T92" s="3">
        <f>IF(T$3=0,0,INDEX(Sheet1!RawDataCols,$C92,T$5)*$R92)</f>
        <v>0</v>
      </c>
      <c r="U92" s="3">
        <f>IF(U$3=0,0,INDEX(Sheet1!RawDataCols,$C92,U$5)*$R92)</f>
        <v>0</v>
      </c>
      <c r="V92" s="3">
        <f>IF(V$3=0,0,INDEX(Sheet1!RawDataCols,$C92,V$5)*$R92)</f>
        <v>0</v>
      </c>
      <c r="W92" s="3">
        <f>IF(W$3=0,0,INDEX(Sheet1!RawDataCols,$C92,W$5)*$R92)</f>
        <v>0</v>
      </c>
      <c r="X92" s="3">
        <f>IF(X$3=0,0,INDEX(Sheet1!RawDataCols,$C92,X$5)*$R92)</f>
        <v>0</v>
      </c>
      <c r="Y92" s="3">
        <f>IF(Y$3=0,0,INDEX(Sheet1!RawDataCols,$C92,Y$5)*$R92)</f>
        <v>0</v>
      </c>
      <c r="Z92" s="3">
        <f>IF(Z$3=0,0,INDEX(Sheet1!RawDataCols,$C92,Z$5)*$R92)</f>
        <v>0</v>
      </c>
      <c r="AA92" s="3">
        <f>IF(AA$3=0,0,INDEX(Sheet1!RawDataCols,$C92,AA$5)*$R92)</f>
        <v>0</v>
      </c>
      <c r="AB92" s="3">
        <f>IF(AB$3=0,0,INDEX(Sheet1!RawDataCols,$C92,AB$5)*$R92)</f>
        <v>0</v>
      </c>
      <c r="AC92" s="3">
        <f>IF(AC$3=0,0,INDEX(Sheet1!RawDataCols,$C92,AC$5)*$R92)</f>
        <v>0</v>
      </c>
      <c r="AD92" s="3">
        <f>IF(AD$3=0,0,INDEX(Sheet1!RawDataCols,$C92,AD$5)*$R92)</f>
        <v>0</v>
      </c>
      <c r="AE92" s="3">
        <f>IF(AE$3=0,0,INDEX(Sheet1!RawDataCols,$C92,AE$5)*$R92)</f>
        <v>0</v>
      </c>
      <c r="AF92" s="3">
        <f>IF(AF$3=0,0,INDEX(Sheet1!RawDataCols,$C92,AF$5)*$R92)</f>
        <v>0</v>
      </c>
      <c r="AG92" s="3">
        <f>IF(AG$3=0,0,INDEX(Sheet1!RawDataCols,$C92,AG$5)*$R92)</f>
        <v>0</v>
      </c>
      <c r="AH92" s="3">
        <f>IF(AH$3=0,0,INDEX(Sheet1!RawDataCols,$C92,AH$5)*$R92)</f>
        <v>0</v>
      </c>
      <c r="AI92" s="3">
        <f>IF(AI$3=0,0,INDEX(Sheet1!RawDataCols,$C92,AI$5)*$R92)</f>
        <v>0</v>
      </c>
      <c r="AJ92" s="3">
        <f>IF(AJ$3=0,0,INDEX(Sheet1!RawDataCols,$C92,AJ$5)*$R92)</f>
        <v>0</v>
      </c>
      <c r="AK92" s="3">
        <f>IF(AK$3=0,0,INDEX(Sheet1!RawDataCols,$C92,AK$5)*$R92)</f>
        <v>0</v>
      </c>
      <c r="AL92" s="3">
        <f>IF(AL$3=0,0,INDEX(Sheet1!RawDataCols,$C92,AL$5)*$R92)</f>
        <v>0</v>
      </c>
      <c r="AM92" s="3">
        <f>IF(AM$3=0,0,INDEX(Sheet1!RawDataCols,$C92,AM$5)*$R92)</f>
        <v>0</v>
      </c>
      <c r="AN92" s="3">
        <f>IF(AN$3=0,0,INDEX(Sheet1!RawDataCols,$C92,AN$5)*$R92)</f>
        <v>0</v>
      </c>
      <c r="AO92" s="3">
        <f>IF(AO$3=0,0,INDEX(Sheet1!RawDataCols,$C92,AO$5)*$R92)</f>
        <v>0</v>
      </c>
      <c r="AP92" s="3">
        <f>IF(AP$3=0,0,INDEX(Sheet1!RawDataCols,$C92,AP$5)*$R92)</f>
        <v>0</v>
      </c>
      <c r="AQ92" s="3">
        <f>IF(AQ$3=0,0,INDEX(Sheet1!RawDataCols,$C92,AQ$5)*$R92)</f>
        <v>0</v>
      </c>
      <c r="AR92" s="3">
        <f>IF(AR$3=0,0,INDEX(Sheet1!RawDataCols,$C92,AR$5)*$R92)</f>
        <v>0</v>
      </c>
      <c r="AS92" s="3">
        <f>IF(AS$3=0,0,INDEX(Sheet1!RawDataCols,$C92,AS$5)*$R92)</f>
        <v>0</v>
      </c>
      <c r="AT92" s="3">
        <f>IF(AT$3=0,0,INDEX(Sheet1!RawDataCols,$C92,AT$5)*$R92)</f>
        <v>0</v>
      </c>
      <c r="AU92" s="3">
        <f>IF(AU$3=0,0,INDEX(Sheet1!RawDataCols,$C92,AU$5)*$R92)</f>
        <v>0</v>
      </c>
      <c r="AV92" s="3">
        <f>IF(AV$3=0,0,INDEX(Sheet1!RawDataCols,$C92,AV$5)*$R92)</f>
        <v>0</v>
      </c>
      <c r="AW92" s="3">
        <f>IF(AW$3=0,0,INDEX(Sheet1!RawDataCols,$C92,AW$5)*$R92)</f>
        <v>0</v>
      </c>
      <c r="AX92" s="3">
        <f>IF(AX$3=0,0,INDEX(Sheet1!RawDataCols,$C92,AX$5)*$R92)</f>
        <v>0</v>
      </c>
      <c r="AY92" s="3">
        <f>IF(AY$3=0,0,INDEX(Sheet1!RawDataCols,$C92,AY$5)*$R92)</f>
        <v>0</v>
      </c>
      <c r="AZ92" s="3">
        <f>IF(AZ$3=0,0,INDEX(Sheet1!RawDataCols,$C92,AZ$5)*$R92)</f>
        <v>0</v>
      </c>
      <c r="BA92" s="3">
        <f>IF(BA$3=0,0,INDEX(Sheet1!RawDataCols,$C92,BA$5)*$R92)</f>
        <v>0</v>
      </c>
      <c r="BB92" s="3">
        <f>IF(BB$3=0,0,INDEX(Sheet1!RawDataCols,$C92,BB$5)*$R92)</f>
        <v>0</v>
      </c>
      <c r="BC92" s="3">
        <f>IF(BC$3=0,0,INDEX(Sheet1!RawDataCols,$C92,BC$5)*$R92)</f>
        <v>0</v>
      </c>
      <c r="BD92" s="3">
        <f>IF(BD$3=0,0,INDEX(Sheet1!RawDataCols,$C92,BD$5)*$R92)</f>
        <v>0</v>
      </c>
      <c r="BE92" s="3">
        <f>IF(BE$3=0,0,INDEX(Sheet1!RawDataCols,$C92,BE$5)*$R92)</f>
        <v>0</v>
      </c>
      <c r="BF92" s="3">
        <f>IF(BF$3=0,0,INDEX(Sheet1!RawDataCols,$C92,BF$5)*$R92)</f>
        <v>0</v>
      </c>
      <c r="BG92" s="179">
        <f>IF(BG$3=0,0,INDEX(Sheet1!RawDataCols,$C92,BG$5)*$R92)</f>
        <v>0</v>
      </c>
      <c r="BH92" s="33">
        <f t="shared" si="17"/>
        <v>0</v>
      </c>
      <c r="BI92" s="33">
        <f t="shared" si="18"/>
        <v>0</v>
      </c>
      <c r="BJ92" s="33">
        <f t="shared" si="19"/>
        <v>0</v>
      </c>
      <c r="BK92" s="3">
        <f>IF(BK$3=0,0,INDEX(Sheet1!RawDataCols,$C92,BK$5)*$R92)</f>
        <v>0</v>
      </c>
      <c r="BL92" s="3">
        <f>IF(BL$3=0,0,INDEX(Sheet1!RawDataCols,$C92,BL$5)*$R92)</f>
        <v>0</v>
      </c>
      <c r="BM92" s="3">
        <f>IF(BM$3=0,0,INDEX(Sheet1!RawDataCols,$C92,BM$5)*$R92)</f>
        <v>0</v>
      </c>
      <c r="BN92" s="3">
        <f>IF(BN$3=0,0,INDEX(Sheet1!RawDataCols,$C92,BN$5)*$R92)</f>
        <v>0</v>
      </c>
      <c r="BO92" s="3">
        <f>IF(BO$3=0,0,INDEX(Sheet1!RawDataCols,$C92,BO$5)*$R92)</f>
        <v>-1.704375</v>
      </c>
      <c r="BP92" s="3">
        <f>IF(BP$3=0,0,INDEX(Sheet1!RawDataCols,$C92,BP$5)*$R92)</f>
        <v>0</v>
      </c>
      <c r="BQ92" s="3">
        <f t="shared" si="20"/>
        <v>0</v>
      </c>
      <c r="BR92" s="3">
        <f t="shared" si="21"/>
        <v>0</v>
      </c>
      <c r="BS92" s="3">
        <f t="shared" si="22"/>
        <v>0</v>
      </c>
      <c r="BT92" s="3">
        <f t="shared" si="23"/>
        <v>0</v>
      </c>
      <c r="BU92" s="3" t="str">
        <f>INDEX(Sheet1!$BS$2:$BS$1000,MATCH($A92,Sheet1!$A$2:$A$1000,0))</f>
        <v>05</v>
      </c>
      <c r="BV92" s="3">
        <f>INDEX(Sheet1!$BT$2:$BT$1000,MATCH($A92,Sheet1!$A$2:$A$1000,0))</f>
        <v>0</v>
      </c>
    </row>
    <row r="93" spans="1:74" x14ac:dyDescent="0.2">
      <c r="A93" s="246" t="s">
        <v>561</v>
      </c>
      <c r="B93" s="3" t="e">
        <f>MATCH($A93,Sheet1!ACCOUNTNO,0)</f>
        <v>#N/A</v>
      </c>
      <c r="C93" s="3">
        <f t="shared" si="14"/>
        <v>65000</v>
      </c>
      <c r="D93" s="3">
        <f>IF(D$3=0,0,INDEX(Sheet1!RawDataCols,$C93,D$5))</f>
        <v>0</v>
      </c>
      <c r="E93" s="3">
        <f>IF(E$3=0,0,INDEX(Sheet1!RawDataCols,$C93,E$5))</f>
        <v>0</v>
      </c>
      <c r="F93" s="3">
        <f>IF(F$3=0,0,INDEX(Sheet1!RawDataCols,$C93,F$5))</f>
        <v>0</v>
      </c>
      <c r="G93" s="3">
        <f>IF(G$3=0,0,INDEX(Sheet1!RawDataCols,$C93,G$5))</f>
        <v>0</v>
      </c>
      <c r="H93" s="3">
        <f>IF(H$3=0,0,INDEX(Sheet1!RawDataCols,$C93,H$5))</f>
        <v>0</v>
      </c>
      <c r="I93" s="3">
        <f>IF(I$3=0,0,INDEX(Sheet1!RawDataCols,$C93,I$5))</f>
        <v>0</v>
      </c>
      <c r="J93" s="3">
        <f>IF(J$3=0,0,INDEX(Sheet1!RawDataCols,$C93,J$5))</f>
        <v>0</v>
      </c>
      <c r="K93" s="3">
        <f>IF(K$3=0,0,INDEX(Sheet1!RawDataCols,$C93,K$5))</f>
        <v>0</v>
      </c>
      <c r="L93" s="3">
        <f>IF(L$3=0,0,INDEX(Sheet1!RawDataCols,$C93,L$5))</f>
        <v>0</v>
      </c>
      <c r="M93" s="3">
        <f>IF(M$3=0,0,INDEX(Sheet1!RawDataCols,$C93,M$5))</f>
        <v>0</v>
      </c>
      <c r="N93" s="3">
        <f>IF(N$3=0,0,INDEX(Sheet1!RawDataCols,$C93,N$5))</f>
        <v>0</v>
      </c>
      <c r="O93" s="3">
        <f>INDEX(Sheet1!RawDataCols,$C93,O$5)</f>
        <v>0</v>
      </c>
      <c r="P93" s="3">
        <f>INDEX(Sheet1!RawDataCols,$C93,P$5)</f>
        <v>0</v>
      </c>
      <c r="Q93" s="3">
        <f>IF(Q$3=0,0,INDEX(Sheet1!RawDataCols,$C93,Q$5))</f>
        <v>0</v>
      </c>
      <c r="R93" s="3">
        <f t="shared" si="15"/>
        <v>1</v>
      </c>
      <c r="S93" s="3">
        <f t="shared" si="16"/>
        <v>-1</v>
      </c>
      <c r="T93" s="3">
        <f>IF(T$3=0,0,INDEX(Sheet1!RawDataCols,$C93,T$5)*$R93)</f>
        <v>0</v>
      </c>
      <c r="U93" s="3">
        <f>IF(U$3=0,0,INDEX(Sheet1!RawDataCols,$C93,U$5)*$R93)</f>
        <v>0</v>
      </c>
      <c r="V93" s="3">
        <f>IF(V$3=0,0,INDEX(Sheet1!RawDataCols,$C93,V$5)*$R93)</f>
        <v>0</v>
      </c>
      <c r="W93" s="3">
        <f>IF(W$3=0,0,INDEX(Sheet1!RawDataCols,$C93,W$5)*$R93)</f>
        <v>0</v>
      </c>
      <c r="X93" s="3">
        <f>IF(X$3=0,0,INDEX(Sheet1!RawDataCols,$C93,X$5)*$R93)</f>
        <v>0</v>
      </c>
      <c r="Y93" s="3">
        <f>IF(Y$3=0,0,INDEX(Sheet1!RawDataCols,$C93,Y$5)*$R93)</f>
        <v>0</v>
      </c>
      <c r="Z93" s="3">
        <f>IF(Z$3=0,0,INDEX(Sheet1!RawDataCols,$C93,Z$5)*$R93)</f>
        <v>0</v>
      </c>
      <c r="AA93" s="3">
        <f>IF(AA$3=0,0,INDEX(Sheet1!RawDataCols,$C93,AA$5)*$R93)</f>
        <v>0</v>
      </c>
      <c r="AB93" s="3">
        <f>IF(AB$3=0,0,INDEX(Sheet1!RawDataCols,$C93,AB$5)*$R93)</f>
        <v>0</v>
      </c>
      <c r="AC93" s="3">
        <f>IF(AC$3=0,0,INDEX(Sheet1!RawDataCols,$C93,AC$5)*$R93)</f>
        <v>0</v>
      </c>
      <c r="AD93" s="3">
        <f>IF(AD$3=0,0,INDEX(Sheet1!RawDataCols,$C93,AD$5)*$R93)</f>
        <v>0</v>
      </c>
      <c r="AE93" s="3">
        <f>IF(AE$3=0,0,INDEX(Sheet1!RawDataCols,$C93,AE$5)*$R93)</f>
        <v>0</v>
      </c>
      <c r="AF93" s="3">
        <f>IF(AF$3=0,0,INDEX(Sheet1!RawDataCols,$C93,AF$5)*$R93)</f>
        <v>0</v>
      </c>
      <c r="AG93" s="3">
        <f>IF(AG$3=0,0,INDEX(Sheet1!RawDataCols,$C93,AG$5)*$R93)</f>
        <v>0</v>
      </c>
      <c r="AH93" s="3">
        <f>IF(AH$3=0,0,INDEX(Sheet1!RawDataCols,$C93,AH$5)*$R93)</f>
        <v>0</v>
      </c>
      <c r="AI93" s="3">
        <f>IF(AI$3=0,0,INDEX(Sheet1!RawDataCols,$C93,AI$5)*$R93)</f>
        <v>0</v>
      </c>
      <c r="AJ93" s="3">
        <f>IF(AJ$3=0,0,INDEX(Sheet1!RawDataCols,$C93,AJ$5)*$R93)</f>
        <v>0</v>
      </c>
      <c r="AK93" s="3">
        <f>IF(AK$3=0,0,INDEX(Sheet1!RawDataCols,$C93,AK$5)*$R93)</f>
        <v>0</v>
      </c>
      <c r="AL93" s="3">
        <f>IF(AL$3=0,0,INDEX(Sheet1!RawDataCols,$C93,AL$5)*$R93)</f>
        <v>0</v>
      </c>
      <c r="AM93" s="3">
        <f>IF(AM$3=0,0,INDEX(Sheet1!RawDataCols,$C93,AM$5)*$R93)</f>
        <v>0</v>
      </c>
      <c r="AN93" s="3">
        <f>IF(AN$3=0,0,INDEX(Sheet1!RawDataCols,$C93,AN$5)*$R93)</f>
        <v>0</v>
      </c>
      <c r="AO93" s="3">
        <f>IF(AO$3=0,0,INDEX(Sheet1!RawDataCols,$C93,AO$5)*$R93)</f>
        <v>0</v>
      </c>
      <c r="AP93" s="3">
        <f>IF(AP$3=0,0,INDEX(Sheet1!RawDataCols,$C93,AP$5)*$R93)</f>
        <v>0</v>
      </c>
      <c r="AQ93" s="3">
        <f>IF(AQ$3=0,0,INDEX(Sheet1!RawDataCols,$C93,AQ$5)*$R93)</f>
        <v>0</v>
      </c>
      <c r="AR93" s="3">
        <f>IF(AR$3=0,0,INDEX(Sheet1!RawDataCols,$C93,AR$5)*$R93)</f>
        <v>0</v>
      </c>
      <c r="AS93" s="3">
        <f>IF(AS$3=0,0,INDEX(Sheet1!RawDataCols,$C93,AS$5)*$R93)</f>
        <v>0</v>
      </c>
      <c r="AT93" s="3">
        <f>IF(AT$3=0,0,INDEX(Sheet1!RawDataCols,$C93,AT$5)*$R93)</f>
        <v>0</v>
      </c>
      <c r="AU93" s="3">
        <f>IF(AU$3=0,0,INDEX(Sheet1!RawDataCols,$C93,AU$5)*$R93)</f>
        <v>0</v>
      </c>
      <c r="AV93" s="3">
        <f>IF(AV$3=0,0,INDEX(Sheet1!RawDataCols,$C93,AV$5)*$R93)</f>
        <v>0</v>
      </c>
      <c r="AW93" s="3">
        <f>IF(AW$3=0,0,INDEX(Sheet1!RawDataCols,$C93,AW$5)*$R93)</f>
        <v>0</v>
      </c>
      <c r="AX93" s="3">
        <f>IF(AX$3=0,0,INDEX(Sheet1!RawDataCols,$C93,AX$5)*$R93)</f>
        <v>0</v>
      </c>
      <c r="AY93" s="3">
        <f>IF(AY$3=0,0,INDEX(Sheet1!RawDataCols,$C93,AY$5)*$R93)</f>
        <v>0</v>
      </c>
      <c r="AZ93" s="3">
        <f>IF(AZ$3=0,0,INDEX(Sheet1!RawDataCols,$C93,AZ$5)*$R93)</f>
        <v>0</v>
      </c>
      <c r="BA93" s="3">
        <f>IF(BA$3=0,0,INDEX(Sheet1!RawDataCols,$C93,BA$5)*$R93)</f>
        <v>0</v>
      </c>
      <c r="BB93" s="3">
        <f>IF(BB$3=0,0,INDEX(Sheet1!RawDataCols,$C93,BB$5)*$R93)</f>
        <v>0</v>
      </c>
      <c r="BC93" s="3">
        <f>IF(BC$3=0,0,INDEX(Sheet1!RawDataCols,$C93,BC$5)*$R93)</f>
        <v>0</v>
      </c>
      <c r="BD93" s="3">
        <f>IF(BD$3=0,0,INDEX(Sheet1!RawDataCols,$C93,BD$5)*$R93)</f>
        <v>0</v>
      </c>
      <c r="BE93" s="3">
        <f>IF(BE$3=0,0,INDEX(Sheet1!RawDataCols,$C93,BE$5)*$R93)</f>
        <v>0</v>
      </c>
      <c r="BF93" s="3">
        <f>IF(BF$3=0,0,INDEX(Sheet1!RawDataCols,$C93,BF$5)*$R93)</f>
        <v>0</v>
      </c>
      <c r="BG93" s="179">
        <f>IF(BG$3=0,0,INDEX(Sheet1!RawDataCols,$C93,BG$5)*$R93)</f>
        <v>0</v>
      </c>
      <c r="BH93" s="33">
        <f t="shared" si="17"/>
        <v>0</v>
      </c>
      <c r="BI93" s="33">
        <f t="shared" si="18"/>
        <v>0</v>
      </c>
      <c r="BJ93" s="33">
        <f t="shared" si="19"/>
        <v>0</v>
      </c>
      <c r="BK93" s="3">
        <f>IF(BK$3=0,0,INDEX(Sheet1!RawDataCols,$C93,BK$5)*$R93)</f>
        <v>0</v>
      </c>
      <c r="BL93" s="3">
        <f>IF(BL$3=0,0,INDEX(Sheet1!RawDataCols,$C93,BL$5)*$R93)</f>
        <v>0</v>
      </c>
      <c r="BM93" s="3">
        <f>IF(BM$3=0,0,INDEX(Sheet1!RawDataCols,$C93,BM$5)*$R93)</f>
        <v>0</v>
      </c>
      <c r="BN93" s="3">
        <f>IF(BN$3=0,0,INDEX(Sheet1!RawDataCols,$C93,BN$5)*$R93)</f>
        <v>0</v>
      </c>
      <c r="BO93" s="3">
        <f>IF(BO$3=0,0,INDEX(Sheet1!RawDataCols,$C93,BO$5)*$R93)</f>
        <v>0</v>
      </c>
      <c r="BP93" s="3">
        <f>IF(BP$3=0,0,INDEX(Sheet1!RawDataCols,$C93,BP$5)*$R93)</f>
        <v>0</v>
      </c>
      <c r="BQ93" s="3">
        <f t="shared" si="20"/>
        <v>0</v>
      </c>
      <c r="BR93" s="3">
        <f t="shared" si="21"/>
        <v>0</v>
      </c>
      <c r="BS93" s="3">
        <f t="shared" si="22"/>
        <v>0</v>
      </c>
      <c r="BT93" s="3">
        <f t="shared" si="23"/>
        <v>0</v>
      </c>
      <c r="BU93" s="3" t="e">
        <f>INDEX(Sheet1!$BS$2:$BS$1000,MATCH($A93,Sheet1!$A$2:$A$1000,0))</f>
        <v>#N/A</v>
      </c>
      <c r="BV93" s="3" t="e">
        <f>INDEX(Sheet1!$BT$2:$BT$1000,MATCH($A93,Sheet1!$A$2:$A$1000,0))</f>
        <v>#N/A</v>
      </c>
    </row>
    <row r="94" spans="1:74" x14ac:dyDescent="0.2">
      <c r="A94" s="246" t="s">
        <v>562</v>
      </c>
      <c r="B94" s="3" t="e">
        <f>MATCH($A94,Sheet1!ACCOUNTNO,0)</f>
        <v>#N/A</v>
      </c>
      <c r="C94" s="3">
        <f t="shared" si="14"/>
        <v>65000</v>
      </c>
      <c r="D94" s="3">
        <f>IF(D$3=0,0,INDEX(Sheet1!RawDataCols,$C94,D$5))</f>
        <v>0</v>
      </c>
      <c r="E94" s="3">
        <f>IF(E$3=0,0,INDEX(Sheet1!RawDataCols,$C94,E$5))</f>
        <v>0</v>
      </c>
      <c r="F94" s="3">
        <f>IF(F$3=0,0,INDEX(Sheet1!RawDataCols,$C94,F$5))</f>
        <v>0</v>
      </c>
      <c r="G94" s="3">
        <f>IF(G$3=0,0,INDEX(Sheet1!RawDataCols,$C94,G$5))</f>
        <v>0</v>
      </c>
      <c r="H94" s="3">
        <f>IF(H$3=0,0,INDEX(Sheet1!RawDataCols,$C94,H$5))</f>
        <v>0</v>
      </c>
      <c r="I94" s="3">
        <f>IF(I$3=0,0,INDEX(Sheet1!RawDataCols,$C94,I$5))</f>
        <v>0</v>
      </c>
      <c r="J94" s="3">
        <f>IF(J$3=0,0,INDEX(Sheet1!RawDataCols,$C94,J$5))</f>
        <v>0</v>
      </c>
      <c r="K94" s="3">
        <f>IF(K$3=0,0,INDEX(Sheet1!RawDataCols,$C94,K$5))</f>
        <v>0</v>
      </c>
      <c r="L94" s="3">
        <f>IF(L$3=0,0,INDEX(Sheet1!RawDataCols,$C94,L$5))</f>
        <v>0</v>
      </c>
      <c r="M94" s="3">
        <f>IF(M$3=0,0,INDEX(Sheet1!RawDataCols,$C94,M$5))</f>
        <v>0</v>
      </c>
      <c r="N94" s="3">
        <f>IF(N$3=0,0,INDEX(Sheet1!RawDataCols,$C94,N$5))</f>
        <v>0</v>
      </c>
      <c r="O94" s="3">
        <f>INDEX(Sheet1!RawDataCols,$C94,O$5)</f>
        <v>0</v>
      </c>
      <c r="P94" s="3">
        <f>INDEX(Sheet1!RawDataCols,$C94,P$5)</f>
        <v>0</v>
      </c>
      <c r="Q94" s="3">
        <f>IF(Q$3=0,0,INDEX(Sheet1!RawDataCols,$C94,Q$5))</f>
        <v>0</v>
      </c>
      <c r="R94" s="3">
        <f t="shared" si="15"/>
        <v>1</v>
      </c>
      <c r="S94" s="3">
        <f t="shared" si="16"/>
        <v>-1</v>
      </c>
      <c r="T94" s="3">
        <f>IF(T$3=0,0,INDEX(Sheet1!RawDataCols,$C94,T$5)*$R94)</f>
        <v>0</v>
      </c>
      <c r="U94" s="3">
        <f>IF(U$3=0,0,INDEX(Sheet1!RawDataCols,$C94,U$5)*$R94)</f>
        <v>0</v>
      </c>
      <c r="V94" s="3">
        <f>IF(V$3=0,0,INDEX(Sheet1!RawDataCols,$C94,V$5)*$R94)</f>
        <v>0</v>
      </c>
      <c r="W94" s="3">
        <f>IF(W$3=0,0,INDEX(Sheet1!RawDataCols,$C94,W$5)*$R94)</f>
        <v>0</v>
      </c>
      <c r="X94" s="3">
        <f>IF(X$3=0,0,INDEX(Sheet1!RawDataCols,$C94,X$5)*$R94)</f>
        <v>0</v>
      </c>
      <c r="Y94" s="3">
        <f>IF(Y$3=0,0,INDEX(Sheet1!RawDataCols,$C94,Y$5)*$R94)</f>
        <v>0</v>
      </c>
      <c r="Z94" s="3">
        <f>IF(Z$3=0,0,INDEX(Sheet1!RawDataCols,$C94,Z$5)*$R94)</f>
        <v>0</v>
      </c>
      <c r="AA94" s="3">
        <f>IF(AA$3=0,0,INDEX(Sheet1!RawDataCols,$C94,AA$5)*$R94)</f>
        <v>0</v>
      </c>
      <c r="AB94" s="3">
        <f>IF(AB$3=0,0,INDEX(Sheet1!RawDataCols,$C94,AB$5)*$R94)</f>
        <v>0</v>
      </c>
      <c r="AC94" s="3">
        <f>IF(AC$3=0,0,INDEX(Sheet1!RawDataCols,$C94,AC$5)*$R94)</f>
        <v>0</v>
      </c>
      <c r="AD94" s="3">
        <f>IF(AD$3=0,0,INDEX(Sheet1!RawDataCols,$C94,AD$5)*$R94)</f>
        <v>0</v>
      </c>
      <c r="AE94" s="3">
        <f>IF(AE$3=0,0,INDEX(Sheet1!RawDataCols,$C94,AE$5)*$R94)</f>
        <v>0</v>
      </c>
      <c r="AF94" s="3">
        <f>IF(AF$3=0,0,INDEX(Sheet1!RawDataCols,$C94,AF$5)*$R94)</f>
        <v>0</v>
      </c>
      <c r="AG94" s="3">
        <f>IF(AG$3=0,0,INDEX(Sheet1!RawDataCols,$C94,AG$5)*$R94)</f>
        <v>0</v>
      </c>
      <c r="AH94" s="3">
        <f>IF(AH$3=0,0,INDEX(Sheet1!RawDataCols,$C94,AH$5)*$R94)</f>
        <v>0</v>
      </c>
      <c r="AI94" s="3">
        <f>IF(AI$3=0,0,INDEX(Sheet1!RawDataCols,$C94,AI$5)*$R94)</f>
        <v>0</v>
      </c>
      <c r="AJ94" s="3">
        <f>IF(AJ$3=0,0,INDEX(Sheet1!RawDataCols,$C94,AJ$5)*$R94)</f>
        <v>0</v>
      </c>
      <c r="AK94" s="3">
        <f>IF(AK$3=0,0,INDEX(Sheet1!RawDataCols,$C94,AK$5)*$R94)</f>
        <v>0</v>
      </c>
      <c r="AL94" s="3">
        <f>IF(AL$3=0,0,INDEX(Sheet1!RawDataCols,$C94,AL$5)*$R94)</f>
        <v>0</v>
      </c>
      <c r="AM94" s="3">
        <f>IF(AM$3=0,0,INDEX(Sheet1!RawDataCols,$C94,AM$5)*$R94)</f>
        <v>0</v>
      </c>
      <c r="AN94" s="3">
        <f>IF(AN$3=0,0,INDEX(Sheet1!RawDataCols,$C94,AN$5)*$R94)</f>
        <v>0</v>
      </c>
      <c r="AO94" s="3">
        <f>IF(AO$3=0,0,INDEX(Sheet1!RawDataCols,$C94,AO$5)*$R94)</f>
        <v>0</v>
      </c>
      <c r="AP94" s="3">
        <f>IF(AP$3=0,0,INDEX(Sheet1!RawDataCols,$C94,AP$5)*$R94)</f>
        <v>0</v>
      </c>
      <c r="AQ94" s="3">
        <f>IF(AQ$3=0,0,INDEX(Sheet1!RawDataCols,$C94,AQ$5)*$R94)</f>
        <v>0</v>
      </c>
      <c r="AR94" s="3">
        <f>IF(AR$3=0,0,INDEX(Sheet1!RawDataCols,$C94,AR$5)*$R94)</f>
        <v>0</v>
      </c>
      <c r="AS94" s="3">
        <f>IF(AS$3=0,0,INDEX(Sheet1!RawDataCols,$C94,AS$5)*$R94)</f>
        <v>0</v>
      </c>
      <c r="AT94" s="3">
        <f>IF(AT$3=0,0,INDEX(Sheet1!RawDataCols,$C94,AT$5)*$R94)</f>
        <v>0</v>
      </c>
      <c r="AU94" s="3">
        <f>IF(AU$3=0,0,INDEX(Sheet1!RawDataCols,$C94,AU$5)*$R94)</f>
        <v>0</v>
      </c>
      <c r="AV94" s="3">
        <f>IF(AV$3=0,0,INDEX(Sheet1!RawDataCols,$C94,AV$5)*$R94)</f>
        <v>0</v>
      </c>
      <c r="AW94" s="3">
        <f>IF(AW$3=0,0,INDEX(Sheet1!RawDataCols,$C94,AW$5)*$R94)</f>
        <v>0</v>
      </c>
      <c r="AX94" s="3">
        <f>IF(AX$3=0,0,INDEX(Sheet1!RawDataCols,$C94,AX$5)*$R94)</f>
        <v>0</v>
      </c>
      <c r="AY94" s="3">
        <f>IF(AY$3=0,0,INDEX(Sheet1!RawDataCols,$C94,AY$5)*$R94)</f>
        <v>0</v>
      </c>
      <c r="AZ94" s="3">
        <f>IF(AZ$3=0,0,INDEX(Sheet1!RawDataCols,$C94,AZ$5)*$R94)</f>
        <v>0</v>
      </c>
      <c r="BA94" s="3">
        <f>IF(BA$3=0,0,INDEX(Sheet1!RawDataCols,$C94,BA$5)*$R94)</f>
        <v>0</v>
      </c>
      <c r="BB94" s="3">
        <f>IF(BB$3=0,0,INDEX(Sheet1!RawDataCols,$C94,BB$5)*$R94)</f>
        <v>0</v>
      </c>
      <c r="BC94" s="3">
        <f>IF(BC$3=0,0,INDEX(Sheet1!RawDataCols,$C94,BC$5)*$R94)</f>
        <v>0</v>
      </c>
      <c r="BD94" s="3">
        <f>IF(BD$3=0,0,INDEX(Sheet1!RawDataCols,$C94,BD$5)*$R94)</f>
        <v>0</v>
      </c>
      <c r="BE94" s="3">
        <f>IF(BE$3=0,0,INDEX(Sheet1!RawDataCols,$C94,BE$5)*$R94)</f>
        <v>0</v>
      </c>
      <c r="BF94" s="3">
        <f>IF(BF$3=0,0,INDEX(Sheet1!RawDataCols,$C94,BF$5)*$R94)</f>
        <v>0</v>
      </c>
      <c r="BG94" s="179">
        <f>IF(BG$3=0,0,INDEX(Sheet1!RawDataCols,$C94,BG$5)*$R94)</f>
        <v>0</v>
      </c>
      <c r="BH94" s="33">
        <f t="shared" si="17"/>
        <v>0</v>
      </c>
      <c r="BI94" s="33">
        <f t="shared" si="18"/>
        <v>0</v>
      </c>
      <c r="BJ94" s="33">
        <f t="shared" si="19"/>
        <v>0</v>
      </c>
      <c r="BK94" s="3">
        <f>IF(BK$3=0,0,INDEX(Sheet1!RawDataCols,$C94,BK$5)*$R94)</f>
        <v>0</v>
      </c>
      <c r="BL94" s="3">
        <f>IF(BL$3=0,0,INDEX(Sheet1!RawDataCols,$C94,BL$5)*$R94)</f>
        <v>0</v>
      </c>
      <c r="BM94" s="3">
        <f>IF(BM$3=0,0,INDEX(Sheet1!RawDataCols,$C94,BM$5)*$R94)</f>
        <v>0</v>
      </c>
      <c r="BN94" s="3">
        <f>IF(BN$3=0,0,INDEX(Sheet1!RawDataCols,$C94,BN$5)*$R94)</f>
        <v>0</v>
      </c>
      <c r="BO94" s="3">
        <f>IF(BO$3=0,0,INDEX(Sheet1!RawDataCols,$C94,BO$5)*$R94)</f>
        <v>0</v>
      </c>
      <c r="BP94" s="3">
        <f>IF(BP$3=0,0,INDEX(Sheet1!RawDataCols,$C94,BP$5)*$R94)</f>
        <v>0</v>
      </c>
      <c r="BQ94" s="3">
        <f t="shared" si="20"/>
        <v>0</v>
      </c>
      <c r="BR94" s="3">
        <f t="shared" si="21"/>
        <v>0</v>
      </c>
      <c r="BS94" s="3">
        <f t="shared" si="22"/>
        <v>0</v>
      </c>
      <c r="BT94" s="3">
        <f t="shared" si="23"/>
        <v>0</v>
      </c>
      <c r="BU94" s="3" t="e">
        <f>INDEX(Sheet1!$BS$2:$BS$1000,MATCH($A94,Sheet1!$A$2:$A$1000,0))</f>
        <v>#N/A</v>
      </c>
      <c r="BV94" s="3" t="e">
        <f>INDEX(Sheet1!$BT$2:$BT$1000,MATCH($A94,Sheet1!$A$2:$A$1000,0))</f>
        <v>#N/A</v>
      </c>
    </row>
    <row r="95" spans="1:74" x14ac:dyDescent="0.2">
      <c r="A95" s="11" t="s">
        <v>469</v>
      </c>
      <c r="B95" s="3">
        <f>MATCH($A95,Sheet1!ACCOUNTNO,0)</f>
        <v>89</v>
      </c>
      <c r="C95" s="3">
        <f t="shared" si="14"/>
        <v>89</v>
      </c>
      <c r="D95" s="3" t="str">
        <f>IF(D$3=0,0,INDEX(Sheet1!RawDataCols,$C95,D$5))</f>
        <v>16100A01</v>
      </c>
      <c r="E95" s="3" t="str">
        <f>IF(E$3=0,0,INDEX(Sheet1!RawDataCols,$C95,E$5))</f>
        <v xml:space="preserve">16100          </v>
      </c>
      <c r="F95" s="3" t="str">
        <f>IF(F$3=0,0,INDEX(Sheet1!RawDataCols,$C95,F$5))</f>
        <v xml:space="preserve">A01            </v>
      </c>
      <c r="G95" s="3" t="str">
        <f>IF(G$3=0,0,INDEX(Sheet1!RawDataCols,$C95,G$5))</f>
        <v xml:space="preserve">               </v>
      </c>
      <c r="H95" s="3" t="str">
        <f>IF(H$3=0,0,INDEX(Sheet1!RawDataCols,$C95,H$5))</f>
        <v xml:space="preserve">               </v>
      </c>
      <c r="I95" s="3" t="str">
        <f>IF(I$3=0,0,INDEX(Sheet1!RawDataCols,$C95,I$5))</f>
        <v xml:space="preserve">               </v>
      </c>
      <c r="J95" s="3" t="str">
        <f>IF(J$3=0,0,INDEX(Sheet1!RawDataCols,$C95,J$5))</f>
        <v xml:space="preserve">               </v>
      </c>
      <c r="K95" s="3" t="str">
        <f>IF(K$3=0,0,INDEX(Sheet1!RawDataCols,$C95,K$5))</f>
        <v xml:space="preserve">               </v>
      </c>
      <c r="L95" s="3" t="str">
        <f>IF(L$3=0,0,INDEX(Sheet1!RawDataCols,$C95,L$5))</f>
        <v xml:space="preserve">               </v>
      </c>
      <c r="M95" s="3" t="str">
        <f>IF(M$3=0,0,INDEX(Sheet1!RawDataCols,$C95,M$5))</f>
        <v xml:space="preserve">F007  </v>
      </c>
      <c r="N95" s="3" t="str">
        <f>IF(N$3=0,0,INDEX(Sheet1!RawDataCols,$C95,N$5))</f>
        <v>Interest Received-6 Circuit Dr</v>
      </c>
      <c r="O95" s="3">
        <f>INDEX(Sheet1!RawDataCols,$C95,O$5)</f>
        <v>12</v>
      </c>
      <c r="P95" s="3" t="str">
        <f>INDEX(Sheet1!RawDataCols,$C95,P$5)</f>
        <v>Other Income</v>
      </c>
      <c r="Q95" s="3" t="str">
        <f>IF(Q$3=0,0,INDEX(Sheet1!RawDataCols,$C95,Q$5))</f>
        <v>I</v>
      </c>
      <c r="R95" s="3">
        <f t="shared" si="15"/>
        <v>-1</v>
      </c>
      <c r="S95" s="3">
        <f t="shared" si="16"/>
        <v>1</v>
      </c>
      <c r="T95" s="3">
        <f>IF(T$3=0,0,INDEX(Sheet1!RawDataCols,$C95,T$5)*$R95)</f>
        <v>0</v>
      </c>
      <c r="U95" s="3">
        <f>IF(U$3=0,0,INDEX(Sheet1!RawDataCols,$C95,U$5)*$R95)</f>
        <v>0</v>
      </c>
      <c r="V95" s="3">
        <f>IF(V$3=0,0,INDEX(Sheet1!RawDataCols,$C95,V$5)*$R95)</f>
        <v>0</v>
      </c>
      <c r="W95" s="3">
        <f>IF(W$3=0,0,INDEX(Sheet1!RawDataCols,$C95,W$5)*$R95)</f>
        <v>0</v>
      </c>
      <c r="X95" s="3">
        <f>IF(X$3=0,0,INDEX(Sheet1!RawDataCols,$C95,X$5)*$R95)</f>
        <v>0</v>
      </c>
      <c r="Y95" s="3">
        <f>IF(Y$3=0,0,INDEX(Sheet1!RawDataCols,$C95,Y$5)*$R95)</f>
        <v>0</v>
      </c>
      <c r="Z95" s="3">
        <f>IF(Z$3=0,0,INDEX(Sheet1!RawDataCols,$C95,Z$5)*$R95)</f>
        <v>0</v>
      </c>
      <c r="AA95" s="3">
        <f>IF(AA$3=0,0,INDEX(Sheet1!RawDataCols,$C95,AA$5)*$R95)</f>
        <v>0</v>
      </c>
      <c r="AB95" s="3">
        <f>IF(AB$3=0,0,INDEX(Sheet1!RawDataCols,$C95,AB$5)*$R95)</f>
        <v>0</v>
      </c>
      <c r="AC95" s="3">
        <f>IF(AC$3=0,0,INDEX(Sheet1!RawDataCols,$C95,AC$5)*$R95)</f>
        <v>0</v>
      </c>
      <c r="AD95" s="3">
        <f>IF(AD$3=0,0,INDEX(Sheet1!RawDataCols,$C95,AD$5)*$R95)</f>
        <v>0</v>
      </c>
      <c r="AE95" s="3">
        <f>IF(AE$3=0,0,INDEX(Sheet1!RawDataCols,$C95,AE$5)*$R95)</f>
        <v>0</v>
      </c>
      <c r="AF95" s="3">
        <f>IF(AF$3=0,0,INDEX(Sheet1!RawDataCols,$C95,AF$5)*$R95)</f>
        <v>0</v>
      </c>
      <c r="AG95" s="3">
        <f>IF(AG$3=0,0,INDEX(Sheet1!RawDataCols,$C95,AG$5)*$R95)</f>
        <v>0</v>
      </c>
      <c r="AH95" s="3">
        <f>IF(AH$3=0,0,INDEX(Sheet1!RawDataCols,$C95,AH$5)*$R95)</f>
        <v>0</v>
      </c>
      <c r="AI95" s="3">
        <f>IF(AI$3=0,0,INDEX(Sheet1!RawDataCols,$C95,AI$5)*$R95)</f>
        <v>0</v>
      </c>
      <c r="AJ95" s="3">
        <f>IF(AJ$3=0,0,INDEX(Sheet1!RawDataCols,$C95,AJ$5)*$R95)</f>
        <v>0</v>
      </c>
      <c r="AK95" s="3">
        <f>IF(AK$3=0,0,INDEX(Sheet1!RawDataCols,$C95,AK$5)*$R95)</f>
        <v>0</v>
      </c>
      <c r="AL95" s="3">
        <f>IF(AL$3=0,0,INDEX(Sheet1!RawDataCols,$C95,AL$5)*$R95)</f>
        <v>0</v>
      </c>
      <c r="AM95" s="3">
        <f>IF(AM$3=0,0,INDEX(Sheet1!RawDataCols,$C95,AM$5)*$R95)</f>
        <v>0</v>
      </c>
      <c r="AN95" s="3">
        <f>IF(AN$3=0,0,INDEX(Sheet1!RawDataCols,$C95,AN$5)*$R95)</f>
        <v>0</v>
      </c>
      <c r="AO95" s="3">
        <f>IF(AO$3=0,0,INDEX(Sheet1!RawDataCols,$C95,AO$5)*$R95)</f>
        <v>0</v>
      </c>
      <c r="AP95" s="3">
        <f>IF(AP$3=0,0,INDEX(Sheet1!RawDataCols,$C95,AP$5)*$R95)</f>
        <v>0</v>
      </c>
      <c r="AQ95" s="3">
        <f>IF(AQ$3=0,0,INDEX(Sheet1!RawDataCols,$C95,AQ$5)*$R95)</f>
        <v>0</v>
      </c>
      <c r="AR95" s="3">
        <f>IF(AR$3=0,0,INDEX(Sheet1!RawDataCols,$C95,AR$5)*$R95)</f>
        <v>0</v>
      </c>
      <c r="AS95" s="3">
        <f>IF(AS$3=0,0,INDEX(Sheet1!RawDataCols,$C95,AS$5)*$R95)</f>
        <v>0</v>
      </c>
      <c r="AT95" s="3">
        <f>IF(AT$3=0,0,INDEX(Sheet1!RawDataCols,$C95,AT$5)*$R95)</f>
        <v>0</v>
      </c>
      <c r="AU95" s="3">
        <f>IF(AU$3=0,0,INDEX(Sheet1!RawDataCols,$C95,AU$5)*$R95)</f>
        <v>0</v>
      </c>
      <c r="AV95" s="3">
        <f>IF(AV$3=0,0,INDEX(Sheet1!RawDataCols,$C95,AV$5)*$R95)</f>
        <v>0</v>
      </c>
      <c r="AW95" s="3">
        <f>IF(AW$3=0,0,INDEX(Sheet1!RawDataCols,$C95,AW$5)*$R95)</f>
        <v>0</v>
      </c>
      <c r="AX95" s="3">
        <f>IF(AX$3=0,0,INDEX(Sheet1!RawDataCols,$C95,AX$5)*$R95)</f>
        <v>0</v>
      </c>
      <c r="AY95" s="3">
        <f>IF(AY$3=0,0,INDEX(Sheet1!RawDataCols,$C95,AY$5)*$R95)</f>
        <v>0</v>
      </c>
      <c r="AZ95" s="3">
        <f>IF(AZ$3=0,0,INDEX(Sheet1!RawDataCols,$C95,AZ$5)*$R95)</f>
        <v>0</v>
      </c>
      <c r="BA95" s="3">
        <f>IF(BA$3=0,0,INDEX(Sheet1!RawDataCols,$C95,BA$5)*$R95)</f>
        <v>0</v>
      </c>
      <c r="BB95" s="3">
        <f>IF(BB$3=0,0,INDEX(Sheet1!RawDataCols,$C95,BB$5)*$R95)</f>
        <v>0</v>
      </c>
      <c r="BC95" s="3">
        <f>IF(BC$3=0,0,INDEX(Sheet1!RawDataCols,$C95,BC$5)*$R95)</f>
        <v>0</v>
      </c>
      <c r="BD95" s="3">
        <f>IF(BD$3=0,0,INDEX(Sheet1!RawDataCols,$C95,BD$5)*$R95)</f>
        <v>0</v>
      </c>
      <c r="BE95" s="3">
        <f>IF(BE$3=0,0,INDEX(Sheet1!RawDataCols,$C95,BE$5)*$R95)</f>
        <v>0</v>
      </c>
      <c r="BF95" s="3">
        <f>IF(BF$3=0,0,INDEX(Sheet1!RawDataCols,$C95,BF$5)*$R95)</f>
        <v>0</v>
      </c>
      <c r="BG95" s="179">
        <f>IF(BG$3=0,0,INDEX(Sheet1!RawDataCols,$C95,BG$5)*$R95)</f>
        <v>0</v>
      </c>
      <c r="BH95" s="33">
        <f t="shared" si="17"/>
        <v>0</v>
      </c>
      <c r="BI95" s="33">
        <f t="shared" si="18"/>
        <v>0</v>
      </c>
      <c r="BJ95" s="33">
        <f t="shared" si="19"/>
        <v>0</v>
      </c>
      <c r="BK95" s="3">
        <f>IF(BK$3=0,0,INDEX(Sheet1!RawDataCols,$C95,BK$5)*$R95)</f>
        <v>0</v>
      </c>
      <c r="BL95" s="3">
        <f>IF(BL$3=0,0,INDEX(Sheet1!RawDataCols,$C95,BL$5)*$R95)</f>
        <v>0</v>
      </c>
      <c r="BM95" s="3">
        <f>IF(BM$3=0,0,INDEX(Sheet1!RawDataCols,$C95,BM$5)*$R95)</f>
        <v>3.2731249999999998</v>
      </c>
      <c r="BN95" s="3">
        <f>IF(BN$3=0,0,INDEX(Sheet1!RawDataCols,$C95,BN$5)*$R95)</f>
        <v>1.2831250000000001</v>
      </c>
      <c r="BO95" s="3">
        <f>IF(BO$3=0,0,INDEX(Sheet1!RawDataCols,$C95,BO$5)*$R95)</f>
        <v>2.4649999999999999</v>
      </c>
      <c r="BP95" s="3">
        <f>IF(BP$3=0,0,INDEX(Sheet1!RawDataCols,$C95,BP$5)*$R95)</f>
        <v>0</v>
      </c>
      <c r="BQ95" s="3">
        <f t="shared" si="20"/>
        <v>0</v>
      </c>
      <c r="BR95" s="3">
        <f t="shared" si="21"/>
        <v>0</v>
      </c>
      <c r="BS95" s="3">
        <f t="shared" si="22"/>
        <v>0</v>
      </c>
      <c r="BT95" s="3">
        <f t="shared" si="23"/>
        <v>0</v>
      </c>
      <c r="BU95" s="3" t="str">
        <f>INDEX(Sheet1!$BS$2:$BS$1000,MATCH($A95,Sheet1!$A$2:$A$1000,0))</f>
        <v>06</v>
      </c>
      <c r="BV95" s="3">
        <f>INDEX(Sheet1!$BT$2:$BT$1000,MATCH($A95,Sheet1!$A$2:$A$1000,0))</f>
        <v>0</v>
      </c>
    </row>
    <row r="96" spans="1:74" x14ac:dyDescent="0.2">
      <c r="A96" s="11" t="s">
        <v>470</v>
      </c>
      <c r="B96" s="3">
        <f>MATCH($A96,Sheet1!ACCOUNTNO,0)</f>
        <v>90</v>
      </c>
      <c r="C96" s="3">
        <f t="shared" si="14"/>
        <v>90</v>
      </c>
      <c r="D96" s="3" t="str">
        <f>IF(D$3=0,0,INDEX(Sheet1!RawDataCols,$C96,D$5))</f>
        <v>16100A02</v>
      </c>
      <c r="E96" s="3" t="str">
        <f>IF(E$3=0,0,INDEX(Sheet1!RawDataCols,$C96,E$5))</f>
        <v xml:space="preserve">16100          </v>
      </c>
      <c r="F96" s="3" t="str">
        <f>IF(F$3=0,0,INDEX(Sheet1!RawDataCols,$C96,F$5))</f>
        <v xml:space="preserve">A02            </v>
      </c>
      <c r="G96" s="3" t="str">
        <f>IF(G$3=0,0,INDEX(Sheet1!RawDataCols,$C96,G$5))</f>
        <v xml:space="preserve">               </v>
      </c>
      <c r="H96" s="3" t="str">
        <f>IF(H$3=0,0,INDEX(Sheet1!RawDataCols,$C96,H$5))</f>
        <v xml:space="preserve">               </v>
      </c>
      <c r="I96" s="3" t="str">
        <f>IF(I$3=0,0,INDEX(Sheet1!RawDataCols,$C96,I$5))</f>
        <v xml:space="preserve">               </v>
      </c>
      <c r="J96" s="3" t="str">
        <f>IF(J$3=0,0,INDEX(Sheet1!RawDataCols,$C96,J$5))</f>
        <v xml:space="preserve">               </v>
      </c>
      <c r="K96" s="3" t="str">
        <f>IF(K$3=0,0,INDEX(Sheet1!RawDataCols,$C96,K$5))</f>
        <v xml:space="preserve">               </v>
      </c>
      <c r="L96" s="3" t="str">
        <f>IF(L$3=0,0,INDEX(Sheet1!RawDataCols,$C96,L$5))</f>
        <v xml:space="preserve">               </v>
      </c>
      <c r="M96" s="3" t="str">
        <f>IF(M$3=0,0,INDEX(Sheet1!RawDataCols,$C96,M$5))</f>
        <v xml:space="preserve">F007  </v>
      </c>
      <c r="N96" s="3" t="str">
        <f>IF(N$3=0,0,INDEX(Sheet1!RawDataCols,$C96,N$5))</f>
        <v>Interest Received-200 East Tce</v>
      </c>
      <c r="O96" s="3">
        <f>INDEX(Sheet1!RawDataCols,$C96,O$5)</f>
        <v>12</v>
      </c>
      <c r="P96" s="3" t="str">
        <f>INDEX(Sheet1!RawDataCols,$C96,P$5)</f>
        <v>Other Income</v>
      </c>
      <c r="Q96" s="3" t="str">
        <f>IF(Q$3=0,0,INDEX(Sheet1!RawDataCols,$C96,Q$5))</f>
        <v>I</v>
      </c>
      <c r="R96" s="3">
        <f t="shared" si="15"/>
        <v>-1</v>
      </c>
      <c r="S96" s="3">
        <f t="shared" si="16"/>
        <v>1</v>
      </c>
      <c r="T96" s="3">
        <f>IF(T$3=0,0,INDEX(Sheet1!RawDataCols,$C96,T$5)*$R96)</f>
        <v>0</v>
      </c>
      <c r="U96" s="3">
        <f>IF(U$3=0,0,INDEX(Sheet1!RawDataCols,$C96,U$5)*$R96)</f>
        <v>0</v>
      </c>
      <c r="V96" s="3">
        <f>IF(V$3=0,0,INDEX(Sheet1!RawDataCols,$C96,V$5)*$R96)</f>
        <v>0</v>
      </c>
      <c r="W96" s="3">
        <f>IF(W$3=0,0,INDEX(Sheet1!RawDataCols,$C96,W$5)*$R96)</f>
        <v>0</v>
      </c>
      <c r="X96" s="3">
        <f>IF(X$3=0,0,INDEX(Sheet1!RawDataCols,$C96,X$5)*$R96)</f>
        <v>0</v>
      </c>
      <c r="Y96" s="3">
        <f>IF(Y$3=0,0,INDEX(Sheet1!RawDataCols,$C96,Y$5)*$R96)</f>
        <v>0</v>
      </c>
      <c r="Z96" s="3">
        <f>IF(Z$3=0,0,INDEX(Sheet1!RawDataCols,$C96,Z$5)*$R96)</f>
        <v>0</v>
      </c>
      <c r="AA96" s="3">
        <f>IF(AA$3=0,0,INDEX(Sheet1!RawDataCols,$C96,AA$5)*$R96)</f>
        <v>0</v>
      </c>
      <c r="AB96" s="3">
        <f>IF(AB$3=0,0,INDEX(Sheet1!RawDataCols,$C96,AB$5)*$R96)</f>
        <v>0</v>
      </c>
      <c r="AC96" s="3">
        <f>IF(AC$3=0,0,INDEX(Sheet1!RawDataCols,$C96,AC$5)*$R96)</f>
        <v>0</v>
      </c>
      <c r="AD96" s="3">
        <f>IF(AD$3=0,0,INDEX(Sheet1!RawDataCols,$C96,AD$5)*$R96)</f>
        <v>0</v>
      </c>
      <c r="AE96" s="3">
        <f>IF(AE$3=0,0,INDEX(Sheet1!RawDataCols,$C96,AE$5)*$R96)</f>
        <v>0</v>
      </c>
      <c r="AF96" s="3">
        <f>IF(AF$3=0,0,INDEX(Sheet1!RawDataCols,$C96,AF$5)*$R96)</f>
        <v>0</v>
      </c>
      <c r="AG96" s="3">
        <f>IF(AG$3=0,0,INDEX(Sheet1!RawDataCols,$C96,AG$5)*$R96)</f>
        <v>0</v>
      </c>
      <c r="AH96" s="3">
        <f>IF(AH$3=0,0,INDEX(Sheet1!RawDataCols,$C96,AH$5)*$R96)</f>
        <v>0</v>
      </c>
      <c r="AI96" s="3">
        <f>IF(AI$3=0,0,INDEX(Sheet1!RawDataCols,$C96,AI$5)*$R96)</f>
        <v>0</v>
      </c>
      <c r="AJ96" s="3">
        <f>IF(AJ$3=0,0,INDEX(Sheet1!RawDataCols,$C96,AJ$5)*$R96)</f>
        <v>0</v>
      </c>
      <c r="AK96" s="3">
        <f>IF(AK$3=0,0,INDEX(Sheet1!RawDataCols,$C96,AK$5)*$R96)</f>
        <v>0</v>
      </c>
      <c r="AL96" s="3">
        <f>IF(AL$3=0,0,INDEX(Sheet1!RawDataCols,$C96,AL$5)*$R96)</f>
        <v>0</v>
      </c>
      <c r="AM96" s="3">
        <f>IF(AM$3=0,0,INDEX(Sheet1!RawDataCols,$C96,AM$5)*$R96)</f>
        <v>0</v>
      </c>
      <c r="AN96" s="3">
        <f>IF(AN$3=0,0,INDEX(Sheet1!RawDataCols,$C96,AN$5)*$R96)</f>
        <v>0</v>
      </c>
      <c r="AO96" s="3">
        <f>IF(AO$3=0,0,INDEX(Sheet1!RawDataCols,$C96,AO$5)*$R96)</f>
        <v>0</v>
      </c>
      <c r="AP96" s="3">
        <f>IF(AP$3=0,0,INDEX(Sheet1!RawDataCols,$C96,AP$5)*$R96)</f>
        <v>0</v>
      </c>
      <c r="AQ96" s="3">
        <f>IF(AQ$3=0,0,INDEX(Sheet1!RawDataCols,$C96,AQ$5)*$R96)</f>
        <v>0</v>
      </c>
      <c r="AR96" s="3">
        <f>IF(AR$3=0,0,INDEX(Sheet1!RawDataCols,$C96,AR$5)*$R96)</f>
        <v>0</v>
      </c>
      <c r="AS96" s="3">
        <f>IF(AS$3=0,0,INDEX(Sheet1!RawDataCols,$C96,AS$5)*$R96)</f>
        <v>0</v>
      </c>
      <c r="AT96" s="3">
        <f>IF(AT$3=0,0,INDEX(Sheet1!RawDataCols,$C96,AT$5)*$R96)</f>
        <v>0</v>
      </c>
      <c r="AU96" s="3">
        <f>IF(AU$3=0,0,INDEX(Sheet1!RawDataCols,$C96,AU$5)*$R96)</f>
        <v>0</v>
      </c>
      <c r="AV96" s="3">
        <f>IF(AV$3=0,0,INDEX(Sheet1!RawDataCols,$C96,AV$5)*$R96)</f>
        <v>0</v>
      </c>
      <c r="AW96" s="3">
        <f>IF(AW$3=0,0,INDEX(Sheet1!RawDataCols,$C96,AW$5)*$R96)</f>
        <v>0</v>
      </c>
      <c r="AX96" s="3">
        <f>IF(AX$3=0,0,INDEX(Sheet1!RawDataCols,$C96,AX$5)*$R96)</f>
        <v>0</v>
      </c>
      <c r="AY96" s="3">
        <f>IF(AY$3=0,0,INDEX(Sheet1!RawDataCols,$C96,AY$5)*$R96)</f>
        <v>0</v>
      </c>
      <c r="AZ96" s="3">
        <f>IF(AZ$3=0,0,INDEX(Sheet1!RawDataCols,$C96,AZ$5)*$R96)</f>
        <v>0</v>
      </c>
      <c r="BA96" s="3">
        <f>IF(BA$3=0,0,INDEX(Sheet1!RawDataCols,$C96,BA$5)*$R96)</f>
        <v>0</v>
      </c>
      <c r="BB96" s="3">
        <f>IF(BB$3=0,0,INDEX(Sheet1!RawDataCols,$C96,BB$5)*$R96)</f>
        <v>0</v>
      </c>
      <c r="BC96" s="3">
        <f>IF(BC$3=0,0,INDEX(Sheet1!RawDataCols,$C96,BC$5)*$R96)</f>
        <v>0</v>
      </c>
      <c r="BD96" s="3">
        <f>IF(BD$3=0,0,INDEX(Sheet1!RawDataCols,$C96,BD$5)*$R96)</f>
        <v>0</v>
      </c>
      <c r="BE96" s="3">
        <f>IF(BE$3=0,0,INDEX(Sheet1!RawDataCols,$C96,BE$5)*$R96)</f>
        <v>0</v>
      </c>
      <c r="BF96" s="3">
        <f>IF(BF$3=0,0,INDEX(Sheet1!RawDataCols,$C96,BF$5)*$R96)</f>
        <v>0</v>
      </c>
      <c r="BG96" s="179">
        <f>IF(BG$3=0,0,INDEX(Sheet1!RawDataCols,$C96,BG$5)*$R96)</f>
        <v>0</v>
      </c>
      <c r="BH96" s="33">
        <f t="shared" si="17"/>
        <v>0</v>
      </c>
      <c r="BI96" s="33">
        <f t="shared" si="18"/>
        <v>0</v>
      </c>
      <c r="BJ96" s="33">
        <f t="shared" si="19"/>
        <v>0</v>
      </c>
      <c r="BK96" s="3">
        <f>IF(BK$3=0,0,INDEX(Sheet1!RawDataCols,$C96,BK$5)*$R96)</f>
        <v>0</v>
      </c>
      <c r="BL96" s="3">
        <f>IF(BL$3=0,0,INDEX(Sheet1!RawDataCols,$C96,BL$5)*$R96)</f>
        <v>0</v>
      </c>
      <c r="BM96" s="3">
        <f>IF(BM$3=0,0,INDEX(Sheet1!RawDataCols,$C96,BM$5)*$R96)</f>
        <v>3.2718750000000001</v>
      </c>
      <c r="BN96" s="3">
        <f>IF(BN$3=0,0,INDEX(Sheet1!RawDataCols,$C96,BN$5)*$R96)</f>
        <v>1.2787500000000001</v>
      </c>
      <c r="BO96" s="3">
        <f>IF(BO$3=0,0,INDEX(Sheet1!RawDataCols,$C96,BO$5)*$R96)</f>
        <v>2.4631249999999998</v>
      </c>
      <c r="BP96" s="3">
        <f>IF(BP$3=0,0,INDEX(Sheet1!RawDataCols,$C96,BP$5)*$R96)</f>
        <v>0</v>
      </c>
      <c r="BQ96" s="3">
        <f t="shared" si="20"/>
        <v>0</v>
      </c>
      <c r="BR96" s="3">
        <f t="shared" si="21"/>
        <v>0</v>
      </c>
      <c r="BS96" s="3">
        <f t="shared" si="22"/>
        <v>0</v>
      </c>
      <c r="BT96" s="3">
        <f t="shared" si="23"/>
        <v>0</v>
      </c>
      <c r="BU96" s="3" t="str">
        <f>INDEX(Sheet1!$BS$2:$BS$1000,MATCH($A96,Sheet1!$A$2:$A$1000,0))</f>
        <v>06</v>
      </c>
      <c r="BV96" s="3">
        <f>INDEX(Sheet1!$BT$2:$BT$1000,MATCH($A96,Sheet1!$A$2:$A$1000,0))</f>
        <v>0</v>
      </c>
    </row>
    <row r="97" spans="1:74" x14ac:dyDescent="0.2">
      <c r="A97" s="11" t="s">
        <v>471</v>
      </c>
      <c r="B97" s="3">
        <f>MATCH($A97,Sheet1!ACCOUNTNO,0)</f>
        <v>91</v>
      </c>
      <c r="C97" s="3">
        <f t="shared" si="14"/>
        <v>91</v>
      </c>
      <c r="D97" s="3" t="str">
        <f>IF(D$3=0,0,INDEX(Sheet1!RawDataCols,$C97,D$5))</f>
        <v>16100A03</v>
      </c>
      <c r="E97" s="3" t="str">
        <f>IF(E$3=0,0,INDEX(Sheet1!RawDataCols,$C97,E$5))</f>
        <v xml:space="preserve">16100          </v>
      </c>
      <c r="F97" s="3" t="str">
        <f>IF(F$3=0,0,INDEX(Sheet1!RawDataCols,$C97,F$5))</f>
        <v xml:space="preserve">A03            </v>
      </c>
      <c r="G97" s="3" t="str">
        <f>IF(G$3=0,0,INDEX(Sheet1!RawDataCols,$C97,G$5))</f>
        <v xml:space="preserve">               </v>
      </c>
      <c r="H97" s="3" t="str">
        <f>IF(H$3=0,0,INDEX(Sheet1!RawDataCols,$C97,H$5))</f>
        <v xml:space="preserve">               </v>
      </c>
      <c r="I97" s="3" t="str">
        <f>IF(I$3=0,0,INDEX(Sheet1!RawDataCols,$C97,I$5))</f>
        <v xml:space="preserve">               </v>
      </c>
      <c r="J97" s="3" t="str">
        <f>IF(J$3=0,0,INDEX(Sheet1!RawDataCols,$C97,J$5))</f>
        <v xml:space="preserve">               </v>
      </c>
      <c r="K97" s="3" t="str">
        <f>IF(K$3=0,0,INDEX(Sheet1!RawDataCols,$C97,K$5))</f>
        <v xml:space="preserve">               </v>
      </c>
      <c r="L97" s="3" t="str">
        <f>IF(L$3=0,0,INDEX(Sheet1!RawDataCols,$C97,L$5))</f>
        <v xml:space="preserve">               </v>
      </c>
      <c r="M97" s="3" t="str">
        <f>IF(M$3=0,0,INDEX(Sheet1!RawDataCols,$C97,M$5))</f>
        <v xml:space="preserve">F007  </v>
      </c>
      <c r="N97" s="3" t="str">
        <f>IF(N$3=0,0,INDEX(Sheet1!RawDataCols,$C97,N$5))</f>
        <v>Interest Received-33 Franklin St</v>
      </c>
      <c r="O97" s="3">
        <f>INDEX(Sheet1!RawDataCols,$C97,O$5)</f>
        <v>12</v>
      </c>
      <c r="P97" s="3" t="str">
        <f>INDEX(Sheet1!RawDataCols,$C97,P$5)</f>
        <v>Other Income</v>
      </c>
      <c r="Q97" s="3" t="str">
        <f>IF(Q$3=0,0,INDEX(Sheet1!RawDataCols,$C97,Q$5))</f>
        <v>I</v>
      </c>
      <c r="R97" s="3">
        <f t="shared" si="15"/>
        <v>-1</v>
      </c>
      <c r="S97" s="3">
        <f t="shared" si="16"/>
        <v>1</v>
      </c>
      <c r="T97" s="3">
        <f>IF(T$3=0,0,INDEX(Sheet1!RawDataCols,$C97,T$5)*$R97)</f>
        <v>0</v>
      </c>
      <c r="U97" s="3">
        <f>IF(U$3=0,0,INDEX(Sheet1!RawDataCols,$C97,U$5)*$R97)</f>
        <v>0</v>
      </c>
      <c r="V97" s="3">
        <f>IF(V$3=0,0,INDEX(Sheet1!RawDataCols,$C97,V$5)*$R97)</f>
        <v>0</v>
      </c>
      <c r="W97" s="3">
        <f>IF(W$3=0,0,INDEX(Sheet1!RawDataCols,$C97,W$5)*$R97)</f>
        <v>0</v>
      </c>
      <c r="X97" s="3">
        <f>IF(X$3=0,0,INDEX(Sheet1!RawDataCols,$C97,X$5)*$R97)</f>
        <v>0</v>
      </c>
      <c r="Y97" s="3">
        <f>IF(Y$3=0,0,INDEX(Sheet1!RawDataCols,$C97,Y$5)*$R97)</f>
        <v>0</v>
      </c>
      <c r="Z97" s="3">
        <f>IF(Z$3=0,0,INDEX(Sheet1!RawDataCols,$C97,Z$5)*$R97)</f>
        <v>0</v>
      </c>
      <c r="AA97" s="3">
        <f>IF(AA$3=0,0,INDEX(Sheet1!RawDataCols,$C97,AA$5)*$R97)</f>
        <v>0</v>
      </c>
      <c r="AB97" s="3">
        <f>IF(AB$3=0,0,INDEX(Sheet1!RawDataCols,$C97,AB$5)*$R97)</f>
        <v>0</v>
      </c>
      <c r="AC97" s="3">
        <f>IF(AC$3=0,0,INDEX(Sheet1!RawDataCols,$C97,AC$5)*$R97)</f>
        <v>0</v>
      </c>
      <c r="AD97" s="3">
        <f>IF(AD$3=0,0,INDEX(Sheet1!RawDataCols,$C97,AD$5)*$R97)</f>
        <v>0</v>
      </c>
      <c r="AE97" s="3">
        <f>IF(AE$3=0,0,INDEX(Sheet1!RawDataCols,$C97,AE$5)*$R97)</f>
        <v>0</v>
      </c>
      <c r="AF97" s="3">
        <f>IF(AF$3=0,0,INDEX(Sheet1!RawDataCols,$C97,AF$5)*$R97)</f>
        <v>0</v>
      </c>
      <c r="AG97" s="3">
        <f>IF(AG$3=0,0,INDEX(Sheet1!RawDataCols,$C97,AG$5)*$R97)</f>
        <v>0</v>
      </c>
      <c r="AH97" s="3">
        <f>IF(AH$3=0,0,INDEX(Sheet1!RawDataCols,$C97,AH$5)*$R97)</f>
        <v>0</v>
      </c>
      <c r="AI97" s="3">
        <f>IF(AI$3=0,0,INDEX(Sheet1!RawDataCols,$C97,AI$5)*$R97)</f>
        <v>0</v>
      </c>
      <c r="AJ97" s="3">
        <f>IF(AJ$3=0,0,INDEX(Sheet1!RawDataCols,$C97,AJ$5)*$R97)</f>
        <v>0</v>
      </c>
      <c r="AK97" s="3">
        <f>IF(AK$3=0,0,INDEX(Sheet1!RawDataCols,$C97,AK$5)*$R97)</f>
        <v>0</v>
      </c>
      <c r="AL97" s="3">
        <f>IF(AL$3=0,0,INDEX(Sheet1!RawDataCols,$C97,AL$5)*$R97)</f>
        <v>0</v>
      </c>
      <c r="AM97" s="3">
        <f>IF(AM$3=0,0,INDEX(Sheet1!RawDataCols,$C97,AM$5)*$R97)</f>
        <v>0</v>
      </c>
      <c r="AN97" s="3">
        <f>IF(AN$3=0,0,INDEX(Sheet1!RawDataCols,$C97,AN$5)*$R97)</f>
        <v>0</v>
      </c>
      <c r="AO97" s="3">
        <f>IF(AO$3=0,0,INDEX(Sheet1!RawDataCols,$C97,AO$5)*$R97)</f>
        <v>0</v>
      </c>
      <c r="AP97" s="3">
        <f>IF(AP$3=0,0,INDEX(Sheet1!RawDataCols,$C97,AP$5)*$R97)</f>
        <v>0</v>
      </c>
      <c r="AQ97" s="3">
        <f>IF(AQ$3=0,0,INDEX(Sheet1!RawDataCols,$C97,AQ$5)*$R97)</f>
        <v>0</v>
      </c>
      <c r="AR97" s="3">
        <f>IF(AR$3=0,0,INDEX(Sheet1!RawDataCols,$C97,AR$5)*$R97)</f>
        <v>0</v>
      </c>
      <c r="AS97" s="3">
        <f>IF(AS$3=0,0,INDEX(Sheet1!RawDataCols,$C97,AS$5)*$R97)</f>
        <v>0</v>
      </c>
      <c r="AT97" s="3">
        <f>IF(AT$3=0,0,INDEX(Sheet1!RawDataCols,$C97,AT$5)*$R97)</f>
        <v>0</v>
      </c>
      <c r="AU97" s="3">
        <f>IF(AU$3=0,0,INDEX(Sheet1!RawDataCols,$C97,AU$5)*$R97)</f>
        <v>0</v>
      </c>
      <c r="AV97" s="3">
        <f>IF(AV$3=0,0,INDEX(Sheet1!RawDataCols,$C97,AV$5)*$R97)</f>
        <v>0</v>
      </c>
      <c r="AW97" s="3">
        <f>IF(AW$3=0,0,INDEX(Sheet1!RawDataCols,$C97,AW$5)*$R97)</f>
        <v>0</v>
      </c>
      <c r="AX97" s="3">
        <f>IF(AX$3=0,0,INDEX(Sheet1!RawDataCols,$C97,AX$5)*$R97)</f>
        <v>0</v>
      </c>
      <c r="AY97" s="3">
        <f>IF(AY$3=0,0,INDEX(Sheet1!RawDataCols,$C97,AY$5)*$R97)</f>
        <v>0</v>
      </c>
      <c r="AZ97" s="3">
        <f>IF(AZ$3=0,0,INDEX(Sheet1!RawDataCols,$C97,AZ$5)*$R97)</f>
        <v>0</v>
      </c>
      <c r="BA97" s="3">
        <f>IF(BA$3=0,0,INDEX(Sheet1!RawDataCols,$C97,BA$5)*$R97)</f>
        <v>0</v>
      </c>
      <c r="BB97" s="3">
        <f>IF(BB$3=0,0,INDEX(Sheet1!RawDataCols,$C97,BB$5)*$R97)</f>
        <v>0</v>
      </c>
      <c r="BC97" s="3">
        <f>IF(BC$3=0,0,INDEX(Sheet1!RawDataCols,$C97,BC$5)*$R97)</f>
        <v>0</v>
      </c>
      <c r="BD97" s="3">
        <f>IF(BD$3=0,0,INDEX(Sheet1!RawDataCols,$C97,BD$5)*$R97)</f>
        <v>0</v>
      </c>
      <c r="BE97" s="3">
        <f>IF(BE$3=0,0,INDEX(Sheet1!RawDataCols,$C97,BE$5)*$R97)</f>
        <v>0</v>
      </c>
      <c r="BF97" s="3">
        <f>IF(BF$3=0,0,INDEX(Sheet1!RawDataCols,$C97,BF$5)*$R97)</f>
        <v>0</v>
      </c>
      <c r="BG97" s="179">
        <f>IF(BG$3=0,0,INDEX(Sheet1!RawDataCols,$C97,BG$5)*$R97)</f>
        <v>0</v>
      </c>
      <c r="BH97" s="33">
        <f t="shared" si="17"/>
        <v>0</v>
      </c>
      <c r="BI97" s="33">
        <f t="shared" si="18"/>
        <v>0</v>
      </c>
      <c r="BJ97" s="33">
        <f t="shared" si="19"/>
        <v>0</v>
      </c>
      <c r="BK97" s="3">
        <f>IF(BK$3=0,0,INDEX(Sheet1!RawDataCols,$C97,BK$5)*$R97)</f>
        <v>0</v>
      </c>
      <c r="BL97" s="3">
        <f>IF(BL$3=0,0,INDEX(Sheet1!RawDataCols,$C97,BL$5)*$R97)</f>
        <v>0</v>
      </c>
      <c r="BM97" s="3">
        <f>IF(BM$3=0,0,INDEX(Sheet1!RawDataCols,$C97,BM$5)*$R97)</f>
        <v>3.2650000000000001</v>
      </c>
      <c r="BN97" s="3">
        <f>IF(BN$3=0,0,INDEX(Sheet1!RawDataCols,$C97,BN$5)*$R97)</f>
        <v>1.278125</v>
      </c>
      <c r="BO97" s="3">
        <f>IF(BO$3=0,0,INDEX(Sheet1!RawDataCols,$C97,BO$5)*$R97)</f>
        <v>2.4631249999999998</v>
      </c>
      <c r="BP97" s="3">
        <f>IF(BP$3=0,0,INDEX(Sheet1!RawDataCols,$C97,BP$5)*$R97)</f>
        <v>0</v>
      </c>
      <c r="BQ97" s="3">
        <f t="shared" si="20"/>
        <v>0</v>
      </c>
      <c r="BR97" s="3">
        <f t="shared" si="21"/>
        <v>0</v>
      </c>
      <c r="BS97" s="3">
        <f t="shared" si="22"/>
        <v>0</v>
      </c>
      <c r="BT97" s="3">
        <f t="shared" si="23"/>
        <v>0</v>
      </c>
      <c r="BU97" s="3" t="str">
        <f>INDEX(Sheet1!$BS$2:$BS$1000,MATCH($A97,Sheet1!$A$2:$A$1000,0))</f>
        <v>06</v>
      </c>
      <c r="BV97" s="3">
        <f>INDEX(Sheet1!$BT$2:$BT$1000,MATCH($A97,Sheet1!$A$2:$A$1000,0))</f>
        <v>0</v>
      </c>
    </row>
    <row r="98" spans="1:74" x14ac:dyDescent="0.2">
      <c r="A98" s="11" t="s">
        <v>472</v>
      </c>
      <c r="B98" s="3">
        <f>MATCH($A98,Sheet1!ACCOUNTNO,0)</f>
        <v>92</v>
      </c>
      <c r="C98" s="3">
        <f t="shared" si="14"/>
        <v>92</v>
      </c>
      <c r="D98" s="3" t="str">
        <f>IF(D$3=0,0,INDEX(Sheet1!RawDataCols,$C98,D$5))</f>
        <v>16100A04</v>
      </c>
      <c r="E98" s="3" t="str">
        <f>IF(E$3=0,0,INDEX(Sheet1!RawDataCols,$C98,E$5))</f>
        <v xml:space="preserve">16100          </v>
      </c>
      <c r="F98" s="3" t="str">
        <f>IF(F$3=0,0,INDEX(Sheet1!RawDataCols,$C98,F$5))</f>
        <v xml:space="preserve">A04            </v>
      </c>
      <c r="G98" s="3" t="str">
        <f>IF(G$3=0,0,INDEX(Sheet1!RawDataCols,$C98,G$5))</f>
        <v xml:space="preserve">               </v>
      </c>
      <c r="H98" s="3" t="str">
        <f>IF(H$3=0,0,INDEX(Sheet1!RawDataCols,$C98,H$5))</f>
        <v xml:space="preserve">               </v>
      </c>
      <c r="I98" s="3" t="str">
        <f>IF(I$3=0,0,INDEX(Sheet1!RawDataCols,$C98,I$5))</f>
        <v xml:space="preserve">               </v>
      </c>
      <c r="J98" s="3" t="str">
        <f>IF(J$3=0,0,INDEX(Sheet1!RawDataCols,$C98,J$5))</f>
        <v xml:space="preserve">               </v>
      </c>
      <c r="K98" s="3" t="str">
        <f>IF(K$3=0,0,INDEX(Sheet1!RawDataCols,$C98,K$5))</f>
        <v xml:space="preserve">               </v>
      </c>
      <c r="L98" s="3" t="str">
        <f>IF(L$3=0,0,INDEX(Sheet1!RawDataCols,$C98,L$5))</f>
        <v xml:space="preserve">               </v>
      </c>
      <c r="M98" s="3" t="str">
        <f>IF(M$3=0,0,INDEX(Sheet1!RawDataCols,$C98,M$5))</f>
        <v xml:space="preserve">F007  </v>
      </c>
      <c r="N98" s="3" t="str">
        <f>IF(N$3=0,0,INDEX(Sheet1!RawDataCols,$C98,N$5))</f>
        <v>Interest Received-174 Fullarton Rd</v>
      </c>
      <c r="O98" s="3">
        <f>INDEX(Sheet1!RawDataCols,$C98,O$5)</f>
        <v>12</v>
      </c>
      <c r="P98" s="3" t="str">
        <f>INDEX(Sheet1!RawDataCols,$C98,P$5)</f>
        <v>Other Income</v>
      </c>
      <c r="Q98" s="3" t="str">
        <f>IF(Q$3=0,0,INDEX(Sheet1!RawDataCols,$C98,Q$5))</f>
        <v>I</v>
      </c>
      <c r="R98" s="3">
        <f t="shared" si="15"/>
        <v>-1</v>
      </c>
      <c r="S98" s="3">
        <f t="shared" si="16"/>
        <v>1</v>
      </c>
      <c r="T98" s="3">
        <f>IF(T$3=0,0,INDEX(Sheet1!RawDataCols,$C98,T$5)*$R98)</f>
        <v>0</v>
      </c>
      <c r="U98" s="3">
        <f>IF(U$3=0,0,INDEX(Sheet1!RawDataCols,$C98,U$5)*$R98)</f>
        <v>0</v>
      </c>
      <c r="V98" s="3">
        <f>IF(V$3=0,0,INDEX(Sheet1!RawDataCols,$C98,V$5)*$R98)</f>
        <v>0</v>
      </c>
      <c r="W98" s="3">
        <f>IF(W$3=0,0,INDEX(Sheet1!RawDataCols,$C98,W$5)*$R98)</f>
        <v>0</v>
      </c>
      <c r="X98" s="3">
        <f>IF(X$3=0,0,INDEX(Sheet1!RawDataCols,$C98,X$5)*$R98)</f>
        <v>0</v>
      </c>
      <c r="Y98" s="3">
        <f>IF(Y$3=0,0,INDEX(Sheet1!RawDataCols,$C98,Y$5)*$R98)</f>
        <v>0</v>
      </c>
      <c r="Z98" s="3">
        <f>IF(Z$3=0,0,INDEX(Sheet1!RawDataCols,$C98,Z$5)*$R98)</f>
        <v>0</v>
      </c>
      <c r="AA98" s="3">
        <f>IF(AA$3=0,0,INDEX(Sheet1!RawDataCols,$C98,AA$5)*$R98)</f>
        <v>0</v>
      </c>
      <c r="AB98" s="3">
        <f>IF(AB$3=0,0,INDEX(Sheet1!RawDataCols,$C98,AB$5)*$R98)</f>
        <v>0</v>
      </c>
      <c r="AC98" s="3">
        <f>IF(AC$3=0,0,INDEX(Sheet1!RawDataCols,$C98,AC$5)*$R98)</f>
        <v>0</v>
      </c>
      <c r="AD98" s="3">
        <f>IF(AD$3=0,0,INDEX(Sheet1!RawDataCols,$C98,AD$5)*$R98)</f>
        <v>0</v>
      </c>
      <c r="AE98" s="3">
        <f>IF(AE$3=0,0,INDEX(Sheet1!RawDataCols,$C98,AE$5)*$R98)</f>
        <v>0</v>
      </c>
      <c r="AF98" s="3">
        <f>IF(AF$3=0,0,INDEX(Sheet1!RawDataCols,$C98,AF$5)*$R98)</f>
        <v>0</v>
      </c>
      <c r="AG98" s="3">
        <f>IF(AG$3=0,0,INDEX(Sheet1!RawDataCols,$C98,AG$5)*$R98)</f>
        <v>0</v>
      </c>
      <c r="AH98" s="3">
        <f>IF(AH$3=0,0,INDEX(Sheet1!RawDataCols,$C98,AH$5)*$R98)</f>
        <v>0</v>
      </c>
      <c r="AI98" s="3">
        <f>IF(AI$3=0,0,INDEX(Sheet1!RawDataCols,$C98,AI$5)*$R98)</f>
        <v>0</v>
      </c>
      <c r="AJ98" s="3">
        <f>IF(AJ$3=0,0,INDEX(Sheet1!RawDataCols,$C98,AJ$5)*$R98)</f>
        <v>0</v>
      </c>
      <c r="AK98" s="3">
        <f>IF(AK$3=0,0,INDEX(Sheet1!RawDataCols,$C98,AK$5)*$R98)</f>
        <v>0</v>
      </c>
      <c r="AL98" s="3">
        <f>IF(AL$3=0,0,INDEX(Sheet1!RawDataCols,$C98,AL$5)*$R98)</f>
        <v>0</v>
      </c>
      <c r="AM98" s="3">
        <f>IF(AM$3=0,0,INDEX(Sheet1!RawDataCols,$C98,AM$5)*$R98)</f>
        <v>0</v>
      </c>
      <c r="AN98" s="3">
        <f>IF(AN$3=0,0,INDEX(Sheet1!RawDataCols,$C98,AN$5)*$R98)</f>
        <v>0</v>
      </c>
      <c r="AO98" s="3">
        <f>IF(AO$3=0,0,INDEX(Sheet1!RawDataCols,$C98,AO$5)*$R98)</f>
        <v>0</v>
      </c>
      <c r="AP98" s="3">
        <f>IF(AP$3=0,0,INDEX(Sheet1!RawDataCols,$C98,AP$5)*$R98)</f>
        <v>0</v>
      </c>
      <c r="AQ98" s="3">
        <f>IF(AQ$3=0,0,INDEX(Sheet1!RawDataCols,$C98,AQ$5)*$R98)</f>
        <v>0</v>
      </c>
      <c r="AR98" s="3">
        <f>IF(AR$3=0,0,INDEX(Sheet1!RawDataCols,$C98,AR$5)*$R98)</f>
        <v>0</v>
      </c>
      <c r="AS98" s="3">
        <f>IF(AS$3=0,0,INDEX(Sheet1!RawDataCols,$C98,AS$5)*$R98)</f>
        <v>0</v>
      </c>
      <c r="AT98" s="3">
        <f>IF(AT$3=0,0,INDEX(Sheet1!RawDataCols,$C98,AT$5)*$R98)</f>
        <v>0</v>
      </c>
      <c r="AU98" s="3">
        <f>IF(AU$3=0,0,INDEX(Sheet1!RawDataCols,$C98,AU$5)*$R98)</f>
        <v>0</v>
      </c>
      <c r="AV98" s="3">
        <f>IF(AV$3=0,0,INDEX(Sheet1!RawDataCols,$C98,AV$5)*$R98)</f>
        <v>0</v>
      </c>
      <c r="AW98" s="3">
        <f>IF(AW$3=0,0,INDEX(Sheet1!RawDataCols,$C98,AW$5)*$R98)</f>
        <v>0</v>
      </c>
      <c r="AX98" s="3">
        <f>IF(AX$3=0,0,INDEX(Sheet1!RawDataCols,$C98,AX$5)*$R98)</f>
        <v>0</v>
      </c>
      <c r="AY98" s="3">
        <f>IF(AY$3=0,0,INDEX(Sheet1!RawDataCols,$C98,AY$5)*$R98)</f>
        <v>0</v>
      </c>
      <c r="AZ98" s="3">
        <f>IF(AZ$3=0,0,INDEX(Sheet1!RawDataCols,$C98,AZ$5)*$R98)</f>
        <v>0</v>
      </c>
      <c r="BA98" s="3">
        <f>IF(BA$3=0,0,INDEX(Sheet1!RawDataCols,$C98,BA$5)*$R98)</f>
        <v>0</v>
      </c>
      <c r="BB98" s="3">
        <f>IF(BB$3=0,0,INDEX(Sheet1!RawDataCols,$C98,BB$5)*$R98)</f>
        <v>0</v>
      </c>
      <c r="BC98" s="3">
        <f>IF(BC$3=0,0,INDEX(Sheet1!RawDataCols,$C98,BC$5)*$R98)</f>
        <v>0</v>
      </c>
      <c r="BD98" s="3">
        <f>IF(BD$3=0,0,INDEX(Sheet1!RawDataCols,$C98,BD$5)*$R98)</f>
        <v>0</v>
      </c>
      <c r="BE98" s="3">
        <f>IF(BE$3=0,0,INDEX(Sheet1!RawDataCols,$C98,BE$5)*$R98)</f>
        <v>0</v>
      </c>
      <c r="BF98" s="3">
        <f>IF(BF$3=0,0,INDEX(Sheet1!RawDataCols,$C98,BF$5)*$R98)</f>
        <v>0</v>
      </c>
      <c r="BG98" s="179">
        <f>IF(BG$3=0,0,INDEX(Sheet1!RawDataCols,$C98,BG$5)*$R98)</f>
        <v>0</v>
      </c>
      <c r="BH98" s="33">
        <f t="shared" si="17"/>
        <v>0</v>
      </c>
      <c r="BI98" s="33">
        <f t="shared" si="18"/>
        <v>0</v>
      </c>
      <c r="BJ98" s="33">
        <f t="shared" si="19"/>
        <v>0</v>
      </c>
      <c r="BK98" s="3">
        <f>IF(BK$3=0,0,INDEX(Sheet1!RawDataCols,$C98,BK$5)*$R98)</f>
        <v>0</v>
      </c>
      <c r="BL98" s="3">
        <f>IF(BL$3=0,0,INDEX(Sheet1!RawDataCols,$C98,BL$5)*$R98)</f>
        <v>0</v>
      </c>
      <c r="BM98" s="3">
        <f>IF(BM$3=0,0,INDEX(Sheet1!RawDataCols,$C98,BM$5)*$R98)</f>
        <v>3.2618749999999999</v>
      </c>
      <c r="BN98" s="3">
        <f>IF(BN$3=0,0,INDEX(Sheet1!RawDataCols,$C98,BN$5)*$R98)</f>
        <v>1.2775000000000001</v>
      </c>
      <c r="BO98" s="3">
        <f>IF(BO$3=0,0,INDEX(Sheet1!RawDataCols,$C98,BO$5)*$R98)</f>
        <v>2.461875</v>
      </c>
      <c r="BP98" s="3">
        <f>IF(BP$3=0,0,INDEX(Sheet1!RawDataCols,$C98,BP$5)*$R98)</f>
        <v>0</v>
      </c>
      <c r="BQ98" s="3">
        <f t="shared" si="20"/>
        <v>0</v>
      </c>
      <c r="BR98" s="3">
        <f t="shared" si="21"/>
        <v>0</v>
      </c>
      <c r="BS98" s="3">
        <f t="shared" si="22"/>
        <v>0</v>
      </c>
      <c r="BT98" s="3">
        <f t="shared" si="23"/>
        <v>0</v>
      </c>
      <c r="BU98" s="3" t="str">
        <f>INDEX(Sheet1!$BS$2:$BS$1000,MATCH($A98,Sheet1!$A$2:$A$1000,0))</f>
        <v>06</v>
      </c>
      <c r="BV98" s="3">
        <f>INDEX(Sheet1!$BT$2:$BT$1000,MATCH($A98,Sheet1!$A$2:$A$1000,0))</f>
        <v>0</v>
      </c>
    </row>
    <row r="99" spans="1:74" x14ac:dyDescent="0.2">
      <c r="A99" s="11" t="s">
        <v>563</v>
      </c>
      <c r="B99" s="3">
        <f>MATCH($A99,Sheet1!ACCOUNTNO,0)</f>
        <v>93</v>
      </c>
      <c r="C99" s="3">
        <f t="shared" si="14"/>
        <v>93</v>
      </c>
      <c r="D99" s="3" t="str">
        <f>IF(D$3=0,0,INDEX(Sheet1!RawDataCols,$C99,D$5))</f>
        <v>16100A05</v>
      </c>
      <c r="E99" s="3" t="str">
        <f>IF(E$3=0,0,INDEX(Sheet1!RawDataCols,$C99,E$5))</f>
        <v xml:space="preserve">16100          </v>
      </c>
      <c r="F99" s="3" t="str">
        <f>IF(F$3=0,0,INDEX(Sheet1!RawDataCols,$C99,F$5))</f>
        <v xml:space="preserve">A05            </v>
      </c>
      <c r="G99" s="3" t="str">
        <f>IF(G$3=0,0,INDEX(Sheet1!RawDataCols,$C99,G$5))</f>
        <v xml:space="preserve">               </v>
      </c>
      <c r="H99" s="3" t="str">
        <f>IF(H$3=0,0,INDEX(Sheet1!RawDataCols,$C99,H$5))</f>
        <v xml:space="preserve">               </v>
      </c>
      <c r="I99" s="3" t="str">
        <f>IF(I$3=0,0,INDEX(Sheet1!RawDataCols,$C99,I$5))</f>
        <v xml:space="preserve">               </v>
      </c>
      <c r="J99" s="3" t="str">
        <f>IF(J$3=0,0,INDEX(Sheet1!RawDataCols,$C99,J$5))</f>
        <v xml:space="preserve">               </v>
      </c>
      <c r="K99" s="3" t="str">
        <f>IF(K$3=0,0,INDEX(Sheet1!RawDataCols,$C99,K$5))</f>
        <v xml:space="preserve">               </v>
      </c>
      <c r="L99" s="3" t="str">
        <f>IF(L$3=0,0,INDEX(Sheet1!RawDataCols,$C99,L$5))</f>
        <v xml:space="preserve">               </v>
      </c>
      <c r="M99" s="3" t="str">
        <f>IF(M$3=0,0,INDEX(Sheet1!RawDataCols,$C99,M$5))</f>
        <v xml:space="preserve">F007  </v>
      </c>
      <c r="N99" s="3" t="str">
        <f>IF(N$3=0,0,INDEX(Sheet1!RawDataCols,$C99,N$5))</f>
        <v>Interest Received-26a Grote St</v>
      </c>
      <c r="O99" s="3">
        <f>INDEX(Sheet1!RawDataCols,$C99,O$5)</f>
        <v>12</v>
      </c>
      <c r="P99" s="3" t="str">
        <f>INDEX(Sheet1!RawDataCols,$C99,P$5)</f>
        <v>Other Income</v>
      </c>
      <c r="Q99" s="3" t="str">
        <f>IF(Q$3=0,0,INDEX(Sheet1!RawDataCols,$C99,Q$5))</f>
        <v>I</v>
      </c>
      <c r="R99" s="3">
        <f t="shared" si="15"/>
        <v>-1</v>
      </c>
      <c r="S99" s="3">
        <f t="shared" si="16"/>
        <v>1</v>
      </c>
      <c r="T99" s="3">
        <f>IF(T$3=0,0,INDEX(Sheet1!RawDataCols,$C99,T$5)*$R99)</f>
        <v>0</v>
      </c>
      <c r="U99" s="3">
        <f>IF(U$3=0,0,INDEX(Sheet1!RawDataCols,$C99,U$5)*$R99)</f>
        <v>0</v>
      </c>
      <c r="V99" s="3">
        <f>IF(V$3=0,0,INDEX(Sheet1!RawDataCols,$C99,V$5)*$R99)</f>
        <v>0</v>
      </c>
      <c r="W99" s="3">
        <f>IF(W$3=0,0,INDEX(Sheet1!RawDataCols,$C99,W$5)*$R99)</f>
        <v>0</v>
      </c>
      <c r="X99" s="3">
        <f>IF(X$3=0,0,INDEX(Sheet1!RawDataCols,$C99,X$5)*$R99)</f>
        <v>0</v>
      </c>
      <c r="Y99" s="3">
        <f>IF(Y$3=0,0,INDEX(Sheet1!RawDataCols,$C99,Y$5)*$R99)</f>
        <v>0</v>
      </c>
      <c r="Z99" s="3">
        <f>IF(Z$3=0,0,INDEX(Sheet1!RawDataCols,$C99,Z$5)*$R99)</f>
        <v>0</v>
      </c>
      <c r="AA99" s="3">
        <f>IF(AA$3=0,0,INDEX(Sheet1!RawDataCols,$C99,AA$5)*$R99)</f>
        <v>0</v>
      </c>
      <c r="AB99" s="3">
        <f>IF(AB$3=0,0,INDEX(Sheet1!RawDataCols,$C99,AB$5)*$R99)</f>
        <v>0</v>
      </c>
      <c r="AC99" s="3">
        <f>IF(AC$3=0,0,INDEX(Sheet1!RawDataCols,$C99,AC$5)*$R99)</f>
        <v>0</v>
      </c>
      <c r="AD99" s="3">
        <f>IF(AD$3=0,0,INDEX(Sheet1!RawDataCols,$C99,AD$5)*$R99)</f>
        <v>0</v>
      </c>
      <c r="AE99" s="3">
        <f>IF(AE$3=0,0,INDEX(Sheet1!RawDataCols,$C99,AE$5)*$R99)</f>
        <v>0</v>
      </c>
      <c r="AF99" s="3">
        <f>IF(AF$3=0,0,INDEX(Sheet1!RawDataCols,$C99,AF$5)*$R99)</f>
        <v>0</v>
      </c>
      <c r="AG99" s="3">
        <f>IF(AG$3=0,0,INDEX(Sheet1!RawDataCols,$C99,AG$5)*$R99)</f>
        <v>0</v>
      </c>
      <c r="AH99" s="3">
        <f>IF(AH$3=0,0,INDEX(Sheet1!RawDataCols,$C99,AH$5)*$R99)</f>
        <v>0</v>
      </c>
      <c r="AI99" s="3">
        <f>IF(AI$3=0,0,INDEX(Sheet1!RawDataCols,$C99,AI$5)*$R99)</f>
        <v>0</v>
      </c>
      <c r="AJ99" s="3">
        <f>IF(AJ$3=0,0,INDEX(Sheet1!RawDataCols,$C99,AJ$5)*$R99)</f>
        <v>0</v>
      </c>
      <c r="AK99" s="3">
        <f>IF(AK$3=0,0,INDEX(Sheet1!RawDataCols,$C99,AK$5)*$R99)</f>
        <v>0</v>
      </c>
      <c r="AL99" s="3">
        <f>IF(AL$3=0,0,INDEX(Sheet1!RawDataCols,$C99,AL$5)*$R99)</f>
        <v>0</v>
      </c>
      <c r="AM99" s="3">
        <f>IF(AM$3=0,0,INDEX(Sheet1!RawDataCols,$C99,AM$5)*$R99)</f>
        <v>0</v>
      </c>
      <c r="AN99" s="3">
        <f>IF(AN$3=0,0,INDEX(Sheet1!RawDataCols,$C99,AN$5)*$R99)</f>
        <v>0</v>
      </c>
      <c r="AO99" s="3">
        <f>IF(AO$3=0,0,INDEX(Sheet1!RawDataCols,$C99,AO$5)*$R99)</f>
        <v>0</v>
      </c>
      <c r="AP99" s="3">
        <f>IF(AP$3=0,0,INDEX(Sheet1!RawDataCols,$C99,AP$5)*$R99)</f>
        <v>0</v>
      </c>
      <c r="AQ99" s="3">
        <f>IF(AQ$3=0,0,INDEX(Sheet1!RawDataCols,$C99,AQ$5)*$R99)</f>
        <v>0</v>
      </c>
      <c r="AR99" s="3">
        <f>IF(AR$3=0,0,INDEX(Sheet1!RawDataCols,$C99,AR$5)*$R99)</f>
        <v>0</v>
      </c>
      <c r="AS99" s="3">
        <f>IF(AS$3=0,0,INDEX(Sheet1!RawDataCols,$C99,AS$5)*$R99)</f>
        <v>0</v>
      </c>
      <c r="AT99" s="3">
        <f>IF(AT$3=0,0,INDEX(Sheet1!RawDataCols,$C99,AT$5)*$R99)</f>
        <v>0</v>
      </c>
      <c r="AU99" s="3">
        <f>IF(AU$3=0,0,INDEX(Sheet1!RawDataCols,$C99,AU$5)*$R99)</f>
        <v>0</v>
      </c>
      <c r="AV99" s="3">
        <f>IF(AV$3=0,0,INDEX(Sheet1!RawDataCols,$C99,AV$5)*$R99)</f>
        <v>0</v>
      </c>
      <c r="AW99" s="3">
        <f>IF(AW$3=0,0,INDEX(Sheet1!RawDataCols,$C99,AW$5)*$R99)</f>
        <v>0</v>
      </c>
      <c r="AX99" s="3">
        <f>IF(AX$3=0,0,INDEX(Sheet1!RawDataCols,$C99,AX$5)*$R99)</f>
        <v>0</v>
      </c>
      <c r="AY99" s="3">
        <f>IF(AY$3=0,0,INDEX(Sheet1!RawDataCols,$C99,AY$5)*$R99)</f>
        <v>0</v>
      </c>
      <c r="AZ99" s="3">
        <f>IF(AZ$3=0,0,INDEX(Sheet1!RawDataCols,$C99,AZ$5)*$R99)</f>
        <v>0</v>
      </c>
      <c r="BA99" s="3">
        <f>IF(BA$3=0,0,INDEX(Sheet1!RawDataCols,$C99,BA$5)*$R99)</f>
        <v>0</v>
      </c>
      <c r="BB99" s="3">
        <f>IF(BB$3=0,0,INDEX(Sheet1!RawDataCols,$C99,BB$5)*$R99)</f>
        <v>0</v>
      </c>
      <c r="BC99" s="3">
        <f>IF(BC$3=0,0,INDEX(Sheet1!RawDataCols,$C99,BC$5)*$R99)</f>
        <v>0</v>
      </c>
      <c r="BD99" s="3">
        <f>IF(BD$3=0,0,INDEX(Sheet1!RawDataCols,$C99,BD$5)*$R99)</f>
        <v>0</v>
      </c>
      <c r="BE99" s="3">
        <f>IF(BE$3=0,0,INDEX(Sheet1!RawDataCols,$C99,BE$5)*$R99)</f>
        <v>0</v>
      </c>
      <c r="BF99" s="3">
        <f>IF(BF$3=0,0,INDEX(Sheet1!RawDataCols,$C99,BF$5)*$R99)</f>
        <v>0</v>
      </c>
      <c r="BG99" s="179">
        <f>IF(BG$3=0,0,INDEX(Sheet1!RawDataCols,$C99,BG$5)*$R99)</f>
        <v>0</v>
      </c>
      <c r="BH99" s="33">
        <f t="shared" si="17"/>
        <v>0</v>
      </c>
      <c r="BI99" s="33">
        <f t="shared" si="18"/>
        <v>0</v>
      </c>
      <c r="BJ99" s="33">
        <f t="shared" si="19"/>
        <v>0</v>
      </c>
      <c r="BK99" s="3">
        <f>IF(BK$3=0,0,INDEX(Sheet1!RawDataCols,$C99,BK$5)*$R99)</f>
        <v>0</v>
      </c>
      <c r="BL99" s="3">
        <f>IF(BL$3=0,0,INDEX(Sheet1!RawDataCols,$C99,BL$5)*$R99)</f>
        <v>0</v>
      </c>
      <c r="BM99" s="3">
        <f>IF(BM$3=0,0,INDEX(Sheet1!RawDataCols,$C99,BM$5)*$R99)</f>
        <v>3.2593749999999999</v>
      </c>
      <c r="BN99" s="3">
        <f>IF(BN$3=0,0,INDEX(Sheet1!RawDataCols,$C99,BN$5)*$R99)</f>
        <v>1.276875</v>
      </c>
      <c r="BO99" s="3">
        <f>IF(BO$3=0,0,INDEX(Sheet1!RawDataCols,$C99,BO$5)*$R99)</f>
        <v>2.4587500000000002</v>
      </c>
      <c r="BP99" s="3">
        <f>IF(BP$3=0,0,INDEX(Sheet1!RawDataCols,$C99,BP$5)*$R99)</f>
        <v>0</v>
      </c>
      <c r="BQ99" s="3">
        <f t="shared" si="20"/>
        <v>0</v>
      </c>
      <c r="BR99" s="3">
        <f t="shared" si="21"/>
        <v>0</v>
      </c>
      <c r="BS99" s="3">
        <f t="shared" si="22"/>
        <v>0</v>
      </c>
      <c r="BT99" s="3">
        <f t="shared" si="23"/>
        <v>0</v>
      </c>
      <c r="BU99" s="3" t="str">
        <f>INDEX(Sheet1!$BS$2:$BS$1000,MATCH($A99,Sheet1!$A$2:$A$1000,0))</f>
        <v>06</v>
      </c>
      <c r="BV99" s="3">
        <f>INDEX(Sheet1!$BT$2:$BT$1000,MATCH($A99,Sheet1!$A$2:$A$1000,0))</f>
        <v>0</v>
      </c>
    </row>
    <row r="100" spans="1:74" x14ac:dyDescent="0.2">
      <c r="A100" s="11" t="s">
        <v>564</v>
      </c>
      <c r="B100" s="3">
        <f>MATCH($A100,Sheet1!ACCOUNTNO,0)</f>
        <v>94</v>
      </c>
      <c r="C100" s="3">
        <f t="shared" si="14"/>
        <v>94</v>
      </c>
      <c r="D100" s="3" t="str">
        <f>IF(D$3=0,0,INDEX(Sheet1!RawDataCols,$C100,D$5))</f>
        <v>16100A06</v>
      </c>
      <c r="E100" s="3" t="str">
        <f>IF(E$3=0,0,INDEX(Sheet1!RawDataCols,$C100,E$5))</f>
        <v xml:space="preserve">16100          </v>
      </c>
      <c r="F100" s="3" t="str">
        <f>IF(F$3=0,0,INDEX(Sheet1!RawDataCols,$C100,F$5))</f>
        <v xml:space="preserve">A06            </v>
      </c>
      <c r="G100" s="3" t="str">
        <f>IF(G$3=0,0,INDEX(Sheet1!RawDataCols,$C100,G$5))</f>
        <v xml:space="preserve">               </v>
      </c>
      <c r="H100" s="3" t="str">
        <f>IF(H$3=0,0,INDEX(Sheet1!RawDataCols,$C100,H$5))</f>
        <v xml:space="preserve">               </v>
      </c>
      <c r="I100" s="3" t="str">
        <f>IF(I$3=0,0,INDEX(Sheet1!RawDataCols,$C100,I$5))</f>
        <v xml:space="preserve">               </v>
      </c>
      <c r="J100" s="3" t="str">
        <f>IF(J$3=0,0,INDEX(Sheet1!RawDataCols,$C100,J$5))</f>
        <v xml:space="preserve">               </v>
      </c>
      <c r="K100" s="3" t="str">
        <f>IF(K$3=0,0,INDEX(Sheet1!RawDataCols,$C100,K$5))</f>
        <v xml:space="preserve">               </v>
      </c>
      <c r="L100" s="3" t="str">
        <f>IF(L$3=0,0,INDEX(Sheet1!RawDataCols,$C100,L$5))</f>
        <v xml:space="preserve">               </v>
      </c>
      <c r="M100" s="3" t="str">
        <f>IF(M$3=0,0,INDEX(Sheet1!RawDataCols,$C100,M$5))</f>
        <v xml:space="preserve">F007  </v>
      </c>
      <c r="N100" s="3" t="str">
        <f>IF(N$3=0,0,INDEX(Sheet1!RawDataCols,$C100,N$5))</f>
        <v>Interest Received-31 Franklin St</v>
      </c>
      <c r="O100" s="3">
        <f>INDEX(Sheet1!RawDataCols,$C100,O$5)</f>
        <v>12</v>
      </c>
      <c r="P100" s="3" t="str">
        <f>INDEX(Sheet1!RawDataCols,$C100,P$5)</f>
        <v>Other Income</v>
      </c>
      <c r="Q100" s="3" t="str">
        <f>IF(Q$3=0,0,INDEX(Sheet1!RawDataCols,$C100,Q$5))</f>
        <v>I</v>
      </c>
      <c r="R100" s="3">
        <f t="shared" si="15"/>
        <v>-1</v>
      </c>
      <c r="S100" s="3">
        <f t="shared" si="16"/>
        <v>1</v>
      </c>
      <c r="T100" s="3">
        <f>IF(T$3=0,0,INDEX(Sheet1!RawDataCols,$C100,T$5)*$R100)</f>
        <v>0</v>
      </c>
      <c r="U100" s="3">
        <f>IF(U$3=0,0,INDEX(Sheet1!RawDataCols,$C100,U$5)*$R100)</f>
        <v>0</v>
      </c>
      <c r="V100" s="3">
        <f>IF(V$3=0,0,INDEX(Sheet1!RawDataCols,$C100,V$5)*$R100)</f>
        <v>0</v>
      </c>
      <c r="W100" s="3">
        <f>IF(W$3=0,0,INDEX(Sheet1!RawDataCols,$C100,W$5)*$R100)</f>
        <v>0</v>
      </c>
      <c r="X100" s="3">
        <f>IF(X$3=0,0,INDEX(Sheet1!RawDataCols,$C100,X$5)*$R100)</f>
        <v>0</v>
      </c>
      <c r="Y100" s="3">
        <f>IF(Y$3=0,0,INDEX(Sheet1!RawDataCols,$C100,Y$5)*$R100)</f>
        <v>0</v>
      </c>
      <c r="Z100" s="3">
        <f>IF(Z$3=0,0,INDEX(Sheet1!RawDataCols,$C100,Z$5)*$R100)</f>
        <v>0</v>
      </c>
      <c r="AA100" s="3">
        <f>IF(AA$3=0,0,INDEX(Sheet1!RawDataCols,$C100,AA$5)*$R100)</f>
        <v>0</v>
      </c>
      <c r="AB100" s="3">
        <f>IF(AB$3=0,0,INDEX(Sheet1!RawDataCols,$C100,AB$5)*$R100)</f>
        <v>0</v>
      </c>
      <c r="AC100" s="3">
        <f>IF(AC$3=0,0,INDEX(Sheet1!RawDataCols,$C100,AC$5)*$R100)</f>
        <v>0</v>
      </c>
      <c r="AD100" s="3">
        <f>IF(AD$3=0,0,INDEX(Sheet1!RawDataCols,$C100,AD$5)*$R100)</f>
        <v>0</v>
      </c>
      <c r="AE100" s="3">
        <f>IF(AE$3=0,0,INDEX(Sheet1!RawDataCols,$C100,AE$5)*$R100)</f>
        <v>0</v>
      </c>
      <c r="AF100" s="3">
        <f>IF(AF$3=0,0,INDEX(Sheet1!RawDataCols,$C100,AF$5)*$R100)</f>
        <v>0</v>
      </c>
      <c r="AG100" s="3">
        <f>IF(AG$3=0,0,INDEX(Sheet1!RawDataCols,$C100,AG$5)*$R100)</f>
        <v>0</v>
      </c>
      <c r="AH100" s="3">
        <f>IF(AH$3=0,0,INDEX(Sheet1!RawDataCols,$C100,AH$5)*$R100)</f>
        <v>0</v>
      </c>
      <c r="AI100" s="3">
        <f>IF(AI$3=0,0,INDEX(Sheet1!RawDataCols,$C100,AI$5)*$R100)</f>
        <v>0</v>
      </c>
      <c r="AJ100" s="3">
        <f>IF(AJ$3=0,0,INDEX(Sheet1!RawDataCols,$C100,AJ$5)*$R100)</f>
        <v>0</v>
      </c>
      <c r="AK100" s="3">
        <f>IF(AK$3=0,0,INDEX(Sheet1!RawDataCols,$C100,AK$5)*$R100)</f>
        <v>0</v>
      </c>
      <c r="AL100" s="3">
        <f>IF(AL$3=0,0,INDEX(Sheet1!RawDataCols,$C100,AL$5)*$R100)</f>
        <v>0</v>
      </c>
      <c r="AM100" s="3">
        <f>IF(AM$3=0,0,INDEX(Sheet1!RawDataCols,$C100,AM$5)*$R100)</f>
        <v>0</v>
      </c>
      <c r="AN100" s="3">
        <f>IF(AN$3=0,0,INDEX(Sheet1!RawDataCols,$C100,AN$5)*$R100)</f>
        <v>0</v>
      </c>
      <c r="AO100" s="3">
        <f>IF(AO$3=0,0,INDEX(Sheet1!RawDataCols,$C100,AO$5)*$R100)</f>
        <v>0</v>
      </c>
      <c r="AP100" s="3">
        <f>IF(AP$3=0,0,INDEX(Sheet1!RawDataCols,$C100,AP$5)*$R100)</f>
        <v>0</v>
      </c>
      <c r="AQ100" s="3">
        <f>IF(AQ$3=0,0,INDEX(Sheet1!RawDataCols,$C100,AQ$5)*$R100)</f>
        <v>0</v>
      </c>
      <c r="AR100" s="3">
        <f>IF(AR$3=0,0,INDEX(Sheet1!RawDataCols,$C100,AR$5)*$R100)</f>
        <v>0</v>
      </c>
      <c r="AS100" s="3">
        <f>IF(AS$3=0,0,INDEX(Sheet1!RawDataCols,$C100,AS$5)*$R100)</f>
        <v>0</v>
      </c>
      <c r="AT100" s="3">
        <f>IF(AT$3=0,0,INDEX(Sheet1!RawDataCols,$C100,AT$5)*$R100)</f>
        <v>0</v>
      </c>
      <c r="AU100" s="3">
        <f>IF(AU$3=0,0,INDEX(Sheet1!RawDataCols,$C100,AU$5)*$R100)</f>
        <v>0</v>
      </c>
      <c r="AV100" s="3">
        <f>IF(AV$3=0,0,INDEX(Sheet1!RawDataCols,$C100,AV$5)*$R100)</f>
        <v>0</v>
      </c>
      <c r="AW100" s="3">
        <f>IF(AW$3=0,0,INDEX(Sheet1!RawDataCols,$C100,AW$5)*$R100)</f>
        <v>0</v>
      </c>
      <c r="AX100" s="3">
        <f>IF(AX$3=0,0,INDEX(Sheet1!RawDataCols,$C100,AX$5)*$R100)</f>
        <v>0</v>
      </c>
      <c r="AY100" s="3">
        <f>IF(AY$3=0,0,INDEX(Sheet1!RawDataCols,$C100,AY$5)*$R100)</f>
        <v>0</v>
      </c>
      <c r="AZ100" s="3">
        <f>IF(AZ$3=0,0,INDEX(Sheet1!RawDataCols,$C100,AZ$5)*$R100)</f>
        <v>0</v>
      </c>
      <c r="BA100" s="3">
        <f>IF(BA$3=0,0,INDEX(Sheet1!RawDataCols,$C100,BA$5)*$R100)</f>
        <v>0</v>
      </c>
      <c r="BB100" s="3">
        <f>IF(BB$3=0,0,INDEX(Sheet1!RawDataCols,$C100,BB$5)*$R100)</f>
        <v>0</v>
      </c>
      <c r="BC100" s="3">
        <f>IF(BC$3=0,0,INDEX(Sheet1!RawDataCols,$C100,BC$5)*$R100)</f>
        <v>0</v>
      </c>
      <c r="BD100" s="3">
        <f>IF(BD$3=0,0,INDEX(Sheet1!RawDataCols,$C100,BD$5)*$R100)</f>
        <v>0</v>
      </c>
      <c r="BE100" s="3">
        <f>IF(BE$3=0,0,INDEX(Sheet1!RawDataCols,$C100,BE$5)*$R100)</f>
        <v>0</v>
      </c>
      <c r="BF100" s="3">
        <f>IF(BF$3=0,0,INDEX(Sheet1!RawDataCols,$C100,BF$5)*$R100)</f>
        <v>0</v>
      </c>
      <c r="BG100" s="179">
        <f>IF(BG$3=0,0,INDEX(Sheet1!RawDataCols,$C100,BG$5)*$R100)</f>
        <v>0</v>
      </c>
      <c r="BH100" s="33">
        <f t="shared" si="17"/>
        <v>0</v>
      </c>
      <c r="BI100" s="33">
        <f t="shared" si="18"/>
        <v>0</v>
      </c>
      <c r="BJ100" s="33">
        <f t="shared" si="19"/>
        <v>0</v>
      </c>
      <c r="BK100" s="3">
        <f>IF(BK$3=0,0,INDEX(Sheet1!RawDataCols,$C100,BK$5)*$R100)</f>
        <v>0</v>
      </c>
      <c r="BL100" s="3">
        <f>IF(BL$3=0,0,INDEX(Sheet1!RawDataCols,$C100,BL$5)*$R100)</f>
        <v>0</v>
      </c>
      <c r="BM100" s="3">
        <f>IF(BM$3=0,0,INDEX(Sheet1!RawDataCols,$C100,BM$5)*$R100)</f>
        <v>3.2593749999999999</v>
      </c>
      <c r="BN100" s="3">
        <f>IF(BN$3=0,0,INDEX(Sheet1!RawDataCols,$C100,BN$5)*$R100)</f>
        <v>1.275625</v>
      </c>
      <c r="BO100" s="3">
        <f>IF(BO$3=0,0,INDEX(Sheet1!RawDataCols,$C100,BO$5)*$R100)</f>
        <v>2.4587500000000002</v>
      </c>
      <c r="BP100" s="3">
        <f>IF(BP$3=0,0,INDEX(Sheet1!RawDataCols,$C100,BP$5)*$R100)</f>
        <v>0</v>
      </c>
      <c r="BQ100" s="3">
        <f t="shared" si="20"/>
        <v>0</v>
      </c>
      <c r="BR100" s="3">
        <f t="shared" si="21"/>
        <v>0</v>
      </c>
      <c r="BS100" s="3">
        <f t="shared" si="22"/>
        <v>0</v>
      </c>
      <c r="BT100" s="3">
        <f t="shared" si="23"/>
        <v>0</v>
      </c>
      <c r="BU100" s="3" t="str">
        <f>INDEX(Sheet1!$BS$2:$BS$1000,MATCH($A100,Sheet1!$A$2:$A$1000,0))</f>
        <v>06</v>
      </c>
      <c r="BV100" s="3">
        <f>INDEX(Sheet1!$BT$2:$BT$1000,MATCH($A100,Sheet1!$A$2:$A$1000,0))</f>
        <v>0</v>
      </c>
    </row>
    <row r="101" spans="1:74" x14ac:dyDescent="0.2">
      <c r="A101" s="11" t="s">
        <v>565</v>
      </c>
      <c r="B101" s="3">
        <f>MATCH($A101,Sheet1!ACCOUNTNO,0)</f>
        <v>95</v>
      </c>
      <c r="C101" s="3">
        <f t="shared" si="14"/>
        <v>95</v>
      </c>
      <c r="D101" s="3" t="str">
        <f>IF(D$3=0,0,INDEX(Sheet1!RawDataCols,$C101,D$5))</f>
        <v>16100A07</v>
      </c>
      <c r="E101" s="3" t="str">
        <f>IF(E$3=0,0,INDEX(Sheet1!RawDataCols,$C101,E$5))</f>
        <v xml:space="preserve">16100          </v>
      </c>
      <c r="F101" s="3" t="str">
        <f>IF(F$3=0,0,INDEX(Sheet1!RawDataCols,$C101,F$5))</f>
        <v xml:space="preserve">A07            </v>
      </c>
      <c r="G101" s="3" t="str">
        <f>IF(G$3=0,0,INDEX(Sheet1!RawDataCols,$C101,G$5))</f>
        <v xml:space="preserve">               </v>
      </c>
      <c r="H101" s="3" t="str">
        <f>IF(H$3=0,0,INDEX(Sheet1!RawDataCols,$C101,H$5))</f>
        <v xml:space="preserve">               </v>
      </c>
      <c r="I101" s="3" t="str">
        <f>IF(I$3=0,0,INDEX(Sheet1!RawDataCols,$C101,I$5))</f>
        <v xml:space="preserve">               </v>
      </c>
      <c r="J101" s="3" t="str">
        <f>IF(J$3=0,0,INDEX(Sheet1!RawDataCols,$C101,J$5))</f>
        <v xml:space="preserve">               </v>
      </c>
      <c r="K101" s="3" t="str">
        <f>IF(K$3=0,0,INDEX(Sheet1!RawDataCols,$C101,K$5))</f>
        <v xml:space="preserve">               </v>
      </c>
      <c r="L101" s="3" t="str">
        <f>IF(L$3=0,0,INDEX(Sheet1!RawDataCols,$C101,L$5))</f>
        <v xml:space="preserve">               </v>
      </c>
      <c r="M101" s="3" t="str">
        <f>IF(M$3=0,0,INDEX(Sheet1!RawDataCols,$C101,M$5))</f>
        <v xml:space="preserve">F007  </v>
      </c>
      <c r="N101" s="3" t="str">
        <f>IF(N$3=0,0,INDEX(Sheet1!RawDataCols,$C101,N$5))</f>
        <v>Interest Received-25 Franklin St</v>
      </c>
      <c r="O101" s="3">
        <f>INDEX(Sheet1!RawDataCols,$C101,O$5)</f>
        <v>12</v>
      </c>
      <c r="P101" s="3" t="str">
        <f>INDEX(Sheet1!RawDataCols,$C101,P$5)</f>
        <v>Other Income</v>
      </c>
      <c r="Q101" s="3" t="str">
        <f>IF(Q$3=0,0,INDEX(Sheet1!RawDataCols,$C101,Q$5))</f>
        <v>I</v>
      </c>
      <c r="R101" s="3">
        <f t="shared" si="15"/>
        <v>-1</v>
      </c>
      <c r="S101" s="3">
        <f t="shared" si="16"/>
        <v>1</v>
      </c>
      <c r="T101" s="3">
        <f>IF(T$3=0,0,INDEX(Sheet1!RawDataCols,$C101,T$5)*$R101)</f>
        <v>0</v>
      </c>
      <c r="U101" s="3">
        <f>IF(U$3=0,0,INDEX(Sheet1!RawDataCols,$C101,U$5)*$R101)</f>
        <v>0</v>
      </c>
      <c r="V101" s="3">
        <f>IF(V$3=0,0,INDEX(Sheet1!RawDataCols,$C101,V$5)*$R101)</f>
        <v>0</v>
      </c>
      <c r="W101" s="3">
        <f>IF(W$3=0,0,INDEX(Sheet1!RawDataCols,$C101,W$5)*$R101)</f>
        <v>0</v>
      </c>
      <c r="X101" s="3">
        <f>IF(X$3=0,0,INDEX(Sheet1!RawDataCols,$C101,X$5)*$R101)</f>
        <v>0</v>
      </c>
      <c r="Y101" s="3">
        <f>IF(Y$3=0,0,INDEX(Sheet1!RawDataCols,$C101,Y$5)*$R101)</f>
        <v>0</v>
      </c>
      <c r="Z101" s="3">
        <f>IF(Z$3=0,0,INDEX(Sheet1!RawDataCols,$C101,Z$5)*$R101)</f>
        <v>0</v>
      </c>
      <c r="AA101" s="3">
        <f>IF(AA$3=0,0,INDEX(Sheet1!RawDataCols,$C101,AA$5)*$R101)</f>
        <v>0</v>
      </c>
      <c r="AB101" s="3">
        <f>IF(AB$3=0,0,INDEX(Sheet1!RawDataCols,$C101,AB$5)*$R101)</f>
        <v>0</v>
      </c>
      <c r="AC101" s="3">
        <f>IF(AC$3=0,0,INDEX(Sheet1!RawDataCols,$C101,AC$5)*$R101)</f>
        <v>0</v>
      </c>
      <c r="AD101" s="3">
        <f>IF(AD$3=0,0,INDEX(Sheet1!RawDataCols,$C101,AD$5)*$R101)</f>
        <v>0</v>
      </c>
      <c r="AE101" s="3">
        <f>IF(AE$3=0,0,INDEX(Sheet1!RawDataCols,$C101,AE$5)*$R101)</f>
        <v>0</v>
      </c>
      <c r="AF101" s="3">
        <f>IF(AF$3=0,0,INDEX(Sheet1!RawDataCols,$C101,AF$5)*$R101)</f>
        <v>0</v>
      </c>
      <c r="AG101" s="3">
        <f>IF(AG$3=0,0,INDEX(Sheet1!RawDataCols,$C101,AG$5)*$R101)</f>
        <v>0</v>
      </c>
      <c r="AH101" s="3">
        <f>IF(AH$3=0,0,INDEX(Sheet1!RawDataCols,$C101,AH$5)*$R101)</f>
        <v>0</v>
      </c>
      <c r="AI101" s="3">
        <f>IF(AI$3=0,0,INDEX(Sheet1!RawDataCols,$C101,AI$5)*$R101)</f>
        <v>0</v>
      </c>
      <c r="AJ101" s="3">
        <f>IF(AJ$3=0,0,INDEX(Sheet1!RawDataCols,$C101,AJ$5)*$R101)</f>
        <v>0</v>
      </c>
      <c r="AK101" s="3">
        <f>IF(AK$3=0,0,INDEX(Sheet1!RawDataCols,$C101,AK$5)*$R101)</f>
        <v>0</v>
      </c>
      <c r="AL101" s="3">
        <f>IF(AL$3=0,0,INDEX(Sheet1!RawDataCols,$C101,AL$5)*$R101)</f>
        <v>0</v>
      </c>
      <c r="AM101" s="3">
        <f>IF(AM$3=0,0,INDEX(Sheet1!RawDataCols,$C101,AM$5)*$R101)</f>
        <v>0</v>
      </c>
      <c r="AN101" s="3">
        <f>IF(AN$3=0,0,INDEX(Sheet1!RawDataCols,$C101,AN$5)*$R101)</f>
        <v>0</v>
      </c>
      <c r="AO101" s="3">
        <f>IF(AO$3=0,0,INDEX(Sheet1!RawDataCols,$C101,AO$5)*$R101)</f>
        <v>0</v>
      </c>
      <c r="AP101" s="3">
        <f>IF(AP$3=0,0,INDEX(Sheet1!RawDataCols,$C101,AP$5)*$R101)</f>
        <v>0</v>
      </c>
      <c r="AQ101" s="3">
        <f>IF(AQ$3=0,0,INDEX(Sheet1!RawDataCols,$C101,AQ$5)*$R101)</f>
        <v>0</v>
      </c>
      <c r="AR101" s="3">
        <f>IF(AR$3=0,0,INDEX(Sheet1!RawDataCols,$C101,AR$5)*$R101)</f>
        <v>0</v>
      </c>
      <c r="AS101" s="3">
        <f>IF(AS$3=0,0,INDEX(Sheet1!RawDataCols,$C101,AS$5)*$R101)</f>
        <v>0</v>
      </c>
      <c r="AT101" s="3">
        <f>IF(AT$3=0,0,INDEX(Sheet1!RawDataCols,$C101,AT$5)*$R101)</f>
        <v>0</v>
      </c>
      <c r="AU101" s="3">
        <f>IF(AU$3=0,0,INDEX(Sheet1!RawDataCols,$C101,AU$5)*$R101)</f>
        <v>0</v>
      </c>
      <c r="AV101" s="3">
        <f>IF(AV$3=0,0,INDEX(Sheet1!RawDataCols,$C101,AV$5)*$R101)</f>
        <v>0</v>
      </c>
      <c r="AW101" s="3">
        <f>IF(AW$3=0,0,INDEX(Sheet1!RawDataCols,$C101,AW$5)*$R101)</f>
        <v>0</v>
      </c>
      <c r="AX101" s="3">
        <f>IF(AX$3=0,0,INDEX(Sheet1!RawDataCols,$C101,AX$5)*$R101)</f>
        <v>0</v>
      </c>
      <c r="AY101" s="3">
        <f>IF(AY$3=0,0,INDEX(Sheet1!RawDataCols,$C101,AY$5)*$R101)</f>
        <v>0</v>
      </c>
      <c r="AZ101" s="3">
        <f>IF(AZ$3=0,0,INDEX(Sheet1!RawDataCols,$C101,AZ$5)*$R101)</f>
        <v>0</v>
      </c>
      <c r="BA101" s="3">
        <f>IF(BA$3=0,0,INDEX(Sheet1!RawDataCols,$C101,BA$5)*$R101)</f>
        <v>0</v>
      </c>
      <c r="BB101" s="3">
        <f>IF(BB$3=0,0,INDEX(Sheet1!RawDataCols,$C101,BB$5)*$R101)</f>
        <v>0</v>
      </c>
      <c r="BC101" s="3">
        <f>IF(BC$3=0,0,INDEX(Sheet1!RawDataCols,$C101,BC$5)*$R101)</f>
        <v>0</v>
      </c>
      <c r="BD101" s="3">
        <f>IF(BD$3=0,0,INDEX(Sheet1!RawDataCols,$C101,BD$5)*$R101)</f>
        <v>0</v>
      </c>
      <c r="BE101" s="3">
        <f>IF(BE$3=0,0,INDEX(Sheet1!RawDataCols,$C101,BE$5)*$R101)</f>
        <v>0</v>
      </c>
      <c r="BF101" s="3">
        <f>IF(BF$3=0,0,INDEX(Sheet1!RawDataCols,$C101,BF$5)*$R101)</f>
        <v>0</v>
      </c>
      <c r="BG101" s="179">
        <f>IF(BG$3=0,0,INDEX(Sheet1!RawDataCols,$C101,BG$5)*$R101)</f>
        <v>0</v>
      </c>
      <c r="BH101" s="33">
        <f t="shared" si="17"/>
        <v>0</v>
      </c>
      <c r="BI101" s="33">
        <f t="shared" si="18"/>
        <v>0</v>
      </c>
      <c r="BJ101" s="33">
        <f t="shared" si="19"/>
        <v>0</v>
      </c>
      <c r="BK101" s="3">
        <f>IF(BK$3=0,0,INDEX(Sheet1!RawDataCols,$C101,BK$5)*$R101)</f>
        <v>0</v>
      </c>
      <c r="BL101" s="3">
        <f>IF(BL$3=0,0,INDEX(Sheet1!RawDataCols,$C101,BL$5)*$R101)</f>
        <v>0</v>
      </c>
      <c r="BM101" s="3">
        <f>IF(BM$3=0,0,INDEX(Sheet1!RawDataCols,$C101,BM$5)*$R101)</f>
        <v>3.25875</v>
      </c>
      <c r="BN101" s="3">
        <f>IF(BN$3=0,0,INDEX(Sheet1!RawDataCols,$C101,BN$5)*$R101)</f>
        <v>1.275625</v>
      </c>
      <c r="BO101" s="3">
        <f>IF(BO$3=0,0,INDEX(Sheet1!RawDataCols,$C101,BO$5)*$R101)</f>
        <v>2.4575</v>
      </c>
      <c r="BP101" s="3">
        <f>IF(BP$3=0,0,INDEX(Sheet1!RawDataCols,$C101,BP$5)*$R101)</f>
        <v>0</v>
      </c>
      <c r="BQ101" s="3">
        <f t="shared" si="20"/>
        <v>0</v>
      </c>
      <c r="BR101" s="3">
        <f t="shared" si="21"/>
        <v>0</v>
      </c>
      <c r="BS101" s="3">
        <f t="shared" si="22"/>
        <v>0</v>
      </c>
      <c r="BT101" s="3">
        <f t="shared" si="23"/>
        <v>0</v>
      </c>
      <c r="BU101" s="3" t="str">
        <f>INDEX(Sheet1!$BS$2:$BS$1000,MATCH($A101,Sheet1!$A$2:$A$1000,0))</f>
        <v>06</v>
      </c>
      <c r="BV101" s="3">
        <f>INDEX(Sheet1!$BT$2:$BT$1000,MATCH($A101,Sheet1!$A$2:$A$1000,0))</f>
        <v>0</v>
      </c>
    </row>
    <row r="102" spans="1:74" x14ac:dyDescent="0.2">
      <c r="A102" s="11" t="s">
        <v>566</v>
      </c>
      <c r="B102" s="3">
        <f>MATCH($A102,Sheet1!ACCOUNTNO,0)</f>
        <v>96</v>
      </c>
      <c r="C102" s="3">
        <f t="shared" si="14"/>
        <v>96</v>
      </c>
      <c r="D102" s="3" t="str">
        <f>IF(D$3=0,0,INDEX(Sheet1!RawDataCols,$C102,D$5))</f>
        <v>16100A08</v>
      </c>
      <c r="E102" s="3" t="str">
        <f>IF(E$3=0,0,INDEX(Sheet1!RawDataCols,$C102,E$5))</f>
        <v xml:space="preserve">16100          </v>
      </c>
      <c r="F102" s="3" t="str">
        <f>IF(F$3=0,0,INDEX(Sheet1!RawDataCols,$C102,F$5))</f>
        <v xml:space="preserve">A08            </v>
      </c>
      <c r="G102" s="3" t="str">
        <f>IF(G$3=0,0,INDEX(Sheet1!RawDataCols,$C102,G$5))</f>
        <v xml:space="preserve">               </v>
      </c>
      <c r="H102" s="3" t="str">
        <f>IF(H$3=0,0,INDEX(Sheet1!RawDataCols,$C102,H$5))</f>
        <v xml:space="preserve">               </v>
      </c>
      <c r="I102" s="3" t="str">
        <f>IF(I$3=0,0,INDEX(Sheet1!RawDataCols,$C102,I$5))</f>
        <v xml:space="preserve">               </v>
      </c>
      <c r="J102" s="3" t="str">
        <f>IF(J$3=0,0,INDEX(Sheet1!RawDataCols,$C102,J$5))</f>
        <v xml:space="preserve">               </v>
      </c>
      <c r="K102" s="3" t="str">
        <f>IF(K$3=0,0,INDEX(Sheet1!RawDataCols,$C102,K$5))</f>
        <v xml:space="preserve">               </v>
      </c>
      <c r="L102" s="3" t="str">
        <f>IF(L$3=0,0,INDEX(Sheet1!RawDataCols,$C102,L$5))</f>
        <v xml:space="preserve">               </v>
      </c>
      <c r="M102" s="3" t="str">
        <f>IF(M$3=0,0,INDEX(Sheet1!RawDataCols,$C102,M$5))</f>
        <v xml:space="preserve">F007  </v>
      </c>
      <c r="N102" s="3" t="str">
        <f>IF(N$3=0,0,INDEX(Sheet1!RawDataCols,$C102,N$5))</f>
        <v>Interest Received-23 Frankin St</v>
      </c>
      <c r="O102" s="3">
        <f>INDEX(Sheet1!RawDataCols,$C102,O$5)</f>
        <v>12</v>
      </c>
      <c r="P102" s="3" t="str">
        <f>INDEX(Sheet1!RawDataCols,$C102,P$5)</f>
        <v>Other Income</v>
      </c>
      <c r="Q102" s="3" t="str">
        <f>IF(Q$3=0,0,INDEX(Sheet1!RawDataCols,$C102,Q$5))</f>
        <v>I</v>
      </c>
      <c r="R102" s="3">
        <f t="shared" si="15"/>
        <v>-1</v>
      </c>
      <c r="S102" s="3">
        <f t="shared" si="16"/>
        <v>1</v>
      </c>
      <c r="T102" s="3">
        <f>IF(T$3=0,0,INDEX(Sheet1!RawDataCols,$C102,T$5)*$R102)</f>
        <v>0</v>
      </c>
      <c r="U102" s="3">
        <f>IF(U$3=0,0,INDEX(Sheet1!RawDataCols,$C102,U$5)*$R102)</f>
        <v>0</v>
      </c>
      <c r="V102" s="3">
        <f>IF(V$3=0,0,INDEX(Sheet1!RawDataCols,$C102,V$5)*$R102)</f>
        <v>0</v>
      </c>
      <c r="W102" s="3">
        <f>IF(W$3=0,0,INDEX(Sheet1!RawDataCols,$C102,W$5)*$R102)</f>
        <v>0</v>
      </c>
      <c r="X102" s="3">
        <f>IF(X$3=0,0,INDEX(Sheet1!RawDataCols,$C102,X$5)*$R102)</f>
        <v>0</v>
      </c>
      <c r="Y102" s="3">
        <f>IF(Y$3=0,0,INDEX(Sheet1!RawDataCols,$C102,Y$5)*$R102)</f>
        <v>0</v>
      </c>
      <c r="Z102" s="3">
        <f>IF(Z$3=0,0,INDEX(Sheet1!RawDataCols,$C102,Z$5)*$R102)</f>
        <v>0</v>
      </c>
      <c r="AA102" s="3">
        <f>IF(AA$3=0,0,INDEX(Sheet1!RawDataCols,$C102,AA$5)*$R102)</f>
        <v>0</v>
      </c>
      <c r="AB102" s="3">
        <f>IF(AB$3=0,0,INDEX(Sheet1!RawDataCols,$C102,AB$5)*$R102)</f>
        <v>0</v>
      </c>
      <c r="AC102" s="3">
        <f>IF(AC$3=0,0,INDEX(Sheet1!RawDataCols,$C102,AC$5)*$R102)</f>
        <v>0</v>
      </c>
      <c r="AD102" s="3">
        <f>IF(AD$3=0,0,INDEX(Sheet1!RawDataCols,$C102,AD$5)*$R102)</f>
        <v>0</v>
      </c>
      <c r="AE102" s="3">
        <f>IF(AE$3=0,0,INDEX(Sheet1!RawDataCols,$C102,AE$5)*$R102)</f>
        <v>0</v>
      </c>
      <c r="AF102" s="3">
        <f>IF(AF$3=0,0,INDEX(Sheet1!RawDataCols,$C102,AF$5)*$R102)</f>
        <v>0</v>
      </c>
      <c r="AG102" s="3">
        <f>IF(AG$3=0,0,INDEX(Sheet1!RawDataCols,$C102,AG$5)*$R102)</f>
        <v>0</v>
      </c>
      <c r="AH102" s="3">
        <f>IF(AH$3=0,0,INDEX(Sheet1!RawDataCols,$C102,AH$5)*$R102)</f>
        <v>0</v>
      </c>
      <c r="AI102" s="3">
        <f>IF(AI$3=0,0,INDEX(Sheet1!RawDataCols,$C102,AI$5)*$R102)</f>
        <v>0</v>
      </c>
      <c r="AJ102" s="3">
        <f>IF(AJ$3=0,0,INDEX(Sheet1!RawDataCols,$C102,AJ$5)*$R102)</f>
        <v>0</v>
      </c>
      <c r="AK102" s="3">
        <f>IF(AK$3=0,0,INDEX(Sheet1!RawDataCols,$C102,AK$5)*$R102)</f>
        <v>0</v>
      </c>
      <c r="AL102" s="3">
        <f>IF(AL$3=0,0,INDEX(Sheet1!RawDataCols,$C102,AL$5)*$R102)</f>
        <v>0</v>
      </c>
      <c r="AM102" s="3">
        <f>IF(AM$3=0,0,INDEX(Sheet1!RawDataCols,$C102,AM$5)*$R102)</f>
        <v>0</v>
      </c>
      <c r="AN102" s="3">
        <f>IF(AN$3=0,0,INDEX(Sheet1!RawDataCols,$C102,AN$5)*$R102)</f>
        <v>0</v>
      </c>
      <c r="AO102" s="3">
        <f>IF(AO$3=0,0,INDEX(Sheet1!RawDataCols,$C102,AO$5)*$R102)</f>
        <v>0</v>
      </c>
      <c r="AP102" s="3">
        <f>IF(AP$3=0,0,INDEX(Sheet1!RawDataCols,$C102,AP$5)*$R102)</f>
        <v>0</v>
      </c>
      <c r="AQ102" s="3">
        <f>IF(AQ$3=0,0,INDEX(Sheet1!RawDataCols,$C102,AQ$5)*$R102)</f>
        <v>0</v>
      </c>
      <c r="AR102" s="3">
        <f>IF(AR$3=0,0,INDEX(Sheet1!RawDataCols,$C102,AR$5)*$R102)</f>
        <v>0</v>
      </c>
      <c r="AS102" s="3">
        <f>IF(AS$3=0,0,INDEX(Sheet1!RawDataCols,$C102,AS$5)*$R102)</f>
        <v>0</v>
      </c>
      <c r="AT102" s="3">
        <f>IF(AT$3=0,0,INDEX(Sheet1!RawDataCols,$C102,AT$5)*$R102)</f>
        <v>0</v>
      </c>
      <c r="AU102" s="3">
        <f>IF(AU$3=0,0,INDEX(Sheet1!RawDataCols,$C102,AU$5)*$R102)</f>
        <v>0</v>
      </c>
      <c r="AV102" s="3">
        <f>IF(AV$3=0,0,INDEX(Sheet1!RawDataCols,$C102,AV$5)*$R102)</f>
        <v>0</v>
      </c>
      <c r="AW102" s="3">
        <f>IF(AW$3=0,0,INDEX(Sheet1!RawDataCols,$C102,AW$5)*$R102)</f>
        <v>0</v>
      </c>
      <c r="AX102" s="3">
        <f>IF(AX$3=0,0,INDEX(Sheet1!RawDataCols,$C102,AX$5)*$R102)</f>
        <v>0</v>
      </c>
      <c r="AY102" s="3">
        <f>IF(AY$3=0,0,INDEX(Sheet1!RawDataCols,$C102,AY$5)*$R102)</f>
        <v>0</v>
      </c>
      <c r="AZ102" s="3">
        <f>IF(AZ$3=0,0,INDEX(Sheet1!RawDataCols,$C102,AZ$5)*$R102)</f>
        <v>0</v>
      </c>
      <c r="BA102" s="3">
        <f>IF(BA$3=0,0,INDEX(Sheet1!RawDataCols,$C102,BA$5)*$R102)</f>
        <v>0</v>
      </c>
      <c r="BB102" s="3">
        <f>IF(BB$3=0,0,INDEX(Sheet1!RawDataCols,$C102,BB$5)*$R102)</f>
        <v>0</v>
      </c>
      <c r="BC102" s="3">
        <f>IF(BC$3=0,0,INDEX(Sheet1!RawDataCols,$C102,BC$5)*$R102)</f>
        <v>0</v>
      </c>
      <c r="BD102" s="3">
        <f>IF(BD$3=0,0,INDEX(Sheet1!RawDataCols,$C102,BD$5)*$R102)</f>
        <v>0</v>
      </c>
      <c r="BE102" s="3">
        <f>IF(BE$3=0,0,INDEX(Sheet1!RawDataCols,$C102,BE$5)*$R102)</f>
        <v>0</v>
      </c>
      <c r="BF102" s="3">
        <f>IF(BF$3=0,0,INDEX(Sheet1!RawDataCols,$C102,BF$5)*$R102)</f>
        <v>0</v>
      </c>
      <c r="BG102" s="179">
        <f>IF(BG$3=0,0,INDEX(Sheet1!RawDataCols,$C102,BG$5)*$R102)</f>
        <v>0</v>
      </c>
      <c r="BH102" s="33">
        <f t="shared" si="17"/>
        <v>0</v>
      </c>
      <c r="BI102" s="33">
        <f t="shared" si="18"/>
        <v>0</v>
      </c>
      <c r="BJ102" s="33">
        <f t="shared" si="19"/>
        <v>0</v>
      </c>
      <c r="BK102" s="3">
        <f>IF(BK$3=0,0,INDEX(Sheet1!RawDataCols,$C102,BK$5)*$R102)</f>
        <v>0</v>
      </c>
      <c r="BL102" s="3">
        <f>IF(BL$3=0,0,INDEX(Sheet1!RawDataCols,$C102,BL$5)*$R102)</f>
        <v>0</v>
      </c>
      <c r="BM102" s="3">
        <f>IF(BM$3=0,0,INDEX(Sheet1!RawDataCols,$C102,BM$5)*$R102)</f>
        <v>3.25875</v>
      </c>
      <c r="BN102" s="3">
        <f>IF(BN$3=0,0,INDEX(Sheet1!RawDataCols,$C102,BN$5)*$R102)</f>
        <v>1.275625</v>
      </c>
      <c r="BO102" s="3">
        <f>IF(BO$3=0,0,INDEX(Sheet1!RawDataCols,$C102,BO$5)*$R102)</f>
        <v>2.4568750000000001</v>
      </c>
      <c r="BP102" s="3">
        <f>IF(BP$3=0,0,INDEX(Sheet1!RawDataCols,$C102,BP$5)*$R102)</f>
        <v>0</v>
      </c>
      <c r="BQ102" s="3">
        <f t="shared" si="20"/>
        <v>0</v>
      </c>
      <c r="BR102" s="3">
        <f t="shared" si="21"/>
        <v>0</v>
      </c>
      <c r="BS102" s="3">
        <f t="shared" si="22"/>
        <v>0</v>
      </c>
      <c r="BT102" s="3">
        <f t="shared" si="23"/>
        <v>0</v>
      </c>
      <c r="BU102" s="3" t="str">
        <f>INDEX(Sheet1!$BS$2:$BS$1000,MATCH($A102,Sheet1!$A$2:$A$1000,0))</f>
        <v>06</v>
      </c>
      <c r="BV102" s="3">
        <f>INDEX(Sheet1!$BT$2:$BT$1000,MATCH($A102,Sheet1!$A$2:$A$1000,0))</f>
        <v>0</v>
      </c>
    </row>
    <row r="103" spans="1:74" x14ac:dyDescent="0.2">
      <c r="A103" s="11" t="s">
        <v>567</v>
      </c>
      <c r="B103" s="3">
        <f>MATCH($A103,Sheet1!ACCOUNTNO,0)</f>
        <v>97</v>
      </c>
      <c r="C103" s="3">
        <f t="shared" si="14"/>
        <v>97</v>
      </c>
      <c r="D103" s="3" t="str">
        <f>IF(D$3=0,0,INDEX(Sheet1!RawDataCols,$C103,D$5))</f>
        <v>16100A09</v>
      </c>
      <c r="E103" s="3" t="str">
        <f>IF(E$3=0,0,INDEX(Sheet1!RawDataCols,$C103,E$5))</f>
        <v xml:space="preserve">16100          </v>
      </c>
      <c r="F103" s="3" t="str">
        <f>IF(F$3=0,0,INDEX(Sheet1!RawDataCols,$C103,F$5))</f>
        <v xml:space="preserve">A09            </v>
      </c>
      <c r="G103" s="3" t="str">
        <f>IF(G$3=0,0,INDEX(Sheet1!RawDataCols,$C103,G$5))</f>
        <v xml:space="preserve">               </v>
      </c>
      <c r="H103" s="3" t="str">
        <f>IF(H$3=0,0,INDEX(Sheet1!RawDataCols,$C103,H$5))</f>
        <v xml:space="preserve">               </v>
      </c>
      <c r="I103" s="3" t="str">
        <f>IF(I$3=0,0,INDEX(Sheet1!RawDataCols,$C103,I$5))</f>
        <v xml:space="preserve">               </v>
      </c>
      <c r="J103" s="3" t="str">
        <f>IF(J$3=0,0,INDEX(Sheet1!RawDataCols,$C103,J$5))</f>
        <v xml:space="preserve">               </v>
      </c>
      <c r="K103" s="3" t="str">
        <f>IF(K$3=0,0,INDEX(Sheet1!RawDataCols,$C103,K$5))</f>
        <v xml:space="preserve">               </v>
      </c>
      <c r="L103" s="3" t="str">
        <f>IF(L$3=0,0,INDEX(Sheet1!RawDataCols,$C103,L$5))</f>
        <v xml:space="preserve">               </v>
      </c>
      <c r="M103" s="3" t="str">
        <f>IF(M$3=0,0,INDEX(Sheet1!RawDataCols,$C103,M$5))</f>
        <v xml:space="preserve">F007  </v>
      </c>
      <c r="N103" s="3" t="str">
        <f>IF(N$3=0,0,INDEX(Sheet1!RawDataCols,$C103,N$5))</f>
        <v>Interest Received-11 Franklin St</v>
      </c>
      <c r="O103" s="3">
        <f>INDEX(Sheet1!RawDataCols,$C103,O$5)</f>
        <v>12</v>
      </c>
      <c r="P103" s="3" t="str">
        <f>INDEX(Sheet1!RawDataCols,$C103,P$5)</f>
        <v>Other Income</v>
      </c>
      <c r="Q103" s="3" t="str">
        <f>IF(Q$3=0,0,INDEX(Sheet1!RawDataCols,$C103,Q$5))</f>
        <v>I</v>
      </c>
      <c r="R103" s="3">
        <f t="shared" si="15"/>
        <v>-1</v>
      </c>
      <c r="S103" s="3">
        <f t="shared" si="16"/>
        <v>1</v>
      </c>
      <c r="T103" s="3">
        <f>IF(T$3=0,0,INDEX(Sheet1!RawDataCols,$C103,T$5)*$R103)</f>
        <v>0</v>
      </c>
      <c r="U103" s="3">
        <f>IF(U$3=0,0,INDEX(Sheet1!RawDataCols,$C103,U$5)*$R103)</f>
        <v>0</v>
      </c>
      <c r="V103" s="3">
        <f>IF(V$3=0,0,INDEX(Sheet1!RawDataCols,$C103,V$5)*$R103)</f>
        <v>0</v>
      </c>
      <c r="W103" s="3">
        <f>IF(W$3=0,0,INDEX(Sheet1!RawDataCols,$C103,W$5)*$R103)</f>
        <v>0</v>
      </c>
      <c r="X103" s="3">
        <f>IF(X$3=0,0,INDEX(Sheet1!RawDataCols,$C103,X$5)*$R103)</f>
        <v>0</v>
      </c>
      <c r="Y103" s="3">
        <f>IF(Y$3=0,0,INDEX(Sheet1!RawDataCols,$C103,Y$5)*$R103)</f>
        <v>0</v>
      </c>
      <c r="Z103" s="3">
        <f>IF(Z$3=0,0,INDEX(Sheet1!RawDataCols,$C103,Z$5)*$R103)</f>
        <v>0</v>
      </c>
      <c r="AA103" s="3">
        <f>IF(AA$3=0,0,INDEX(Sheet1!RawDataCols,$C103,AA$5)*$R103)</f>
        <v>0</v>
      </c>
      <c r="AB103" s="3">
        <f>IF(AB$3=0,0,INDEX(Sheet1!RawDataCols,$C103,AB$5)*$R103)</f>
        <v>0</v>
      </c>
      <c r="AC103" s="3">
        <f>IF(AC$3=0,0,INDEX(Sheet1!RawDataCols,$C103,AC$5)*$R103)</f>
        <v>0</v>
      </c>
      <c r="AD103" s="3">
        <f>IF(AD$3=0,0,INDEX(Sheet1!RawDataCols,$C103,AD$5)*$R103)</f>
        <v>0</v>
      </c>
      <c r="AE103" s="3">
        <f>IF(AE$3=0,0,INDEX(Sheet1!RawDataCols,$C103,AE$5)*$R103)</f>
        <v>0</v>
      </c>
      <c r="AF103" s="3">
        <f>IF(AF$3=0,0,INDEX(Sheet1!RawDataCols,$C103,AF$5)*$R103)</f>
        <v>0</v>
      </c>
      <c r="AG103" s="3">
        <f>IF(AG$3=0,0,INDEX(Sheet1!RawDataCols,$C103,AG$5)*$R103)</f>
        <v>0</v>
      </c>
      <c r="AH103" s="3">
        <f>IF(AH$3=0,0,INDEX(Sheet1!RawDataCols,$C103,AH$5)*$R103)</f>
        <v>0</v>
      </c>
      <c r="AI103" s="3">
        <f>IF(AI$3=0,0,INDEX(Sheet1!RawDataCols,$C103,AI$5)*$R103)</f>
        <v>0</v>
      </c>
      <c r="AJ103" s="3">
        <f>IF(AJ$3=0,0,INDEX(Sheet1!RawDataCols,$C103,AJ$5)*$R103)</f>
        <v>0</v>
      </c>
      <c r="AK103" s="3">
        <f>IF(AK$3=0,0,INDEX(Sheet1!RawDataCols,$C103,AK$5)*$R103)</f>
        <v>0</v>
      </c>
      <c r="AL103" s="3">
        <f>IF(AL$3=0,0,INDEX(Sheet1!RawDataCols,$C103,AL$5)*$R103)</f>
        <v>0</v>
      </c>
      <c r="AM103" s="3">
        <f>IF(AM$3=0,0,INDEX(Sheet1!RawDataCols,$C103,AM$5)*$R103)</f>
        <v>0</v>
      </c>
      <c r="AN103" s="3">
        <f>IF(AN$3=0,0,INDEX(Sheet1!RawDataCols,$C103,AN$5)*$R103)</f>
        <v>0</v>
      </c>
      <c r="AO103" s="3">
        <f>IF(AO$3=0,0,INDEX(Sheet1!RawDataCols,$C103,AO$5)*$R103)</f>
        <v>0</v>
      </c>
      <c r="AP103" s="3">
        <f>IF(AP$3=0,0,INDEX(Sheet1!RawDataCols,$C103,AP$5)*$R103)</f>
        <v>0</v>
      </c>
      <c r="AQ103" s="3">
        <f>IF(AQ$3=0,0,INDEX(Sheet1!RawDataCols,$C103,AQ$5)*$R103)</f>
        <v>0</v>
      </c>
      <c r="AR103" s="3">
        <f>IF(AR$3=0,0,INDEX(Sheet1!RawDataCols,$C103,AR$5)*$R103)</f>
        <v>0</v>
      </c>
      <c r="AS103" s="3">
        <f>IF(AS$3=0,0,INDEX(Sheet1!RawDataCols,$C103,AS$5)*$R103)</f>
        <v>0</v>
      </c>
      <c r="AT103" s="3">
        <f>IF(AT$3=0,0,INDEX(Sheet1!RawDataCols,$C103,AT$5)*$R103)</f>
        <v>0</v>
      </c>
      <c r="AU103" s="3">
        <f>IF(AU$3=0,0,INDEX(Sheet1!RawDataCols,$C103,AU$5)*$R103)</f>
        <v>0</v>
      </c>
      <c r="AV103" s="3">
        <f>IF(AV$3=0,0,INDEX(Sheet1!RawDataCols,$C103,AV$5)*$R103)</f>
        <v>0</v>
      </c>
      <c r="AW103" s="3">
        <f>IF(AW$3=0,0,INDEX(Sheet1!RawDataCols,$C103,AW$5)*$R103)</f>
        <v>0</v>
      </c>
      <c r="AX103" s="3">
        <f>IF(AX$3=0,0,INDEX(Sheet1!RawDataCols,$C103,AX$5)*$R103)</f>
        <v>0</v>
      </c>
      <c r="AY103" s="3">
        <f>IF(AY$3=0,0,INDEX(Sheet1!RawDataCols,$C103,AY$5)*$R103)</f>
        <v>0</v>
      </c>
      <c r="AZ103" s="3">
        <f>IF(AZ$3=0,0,INDEX(Sheet1!RawDataCols,$C103,AZ$5)*$R103)</f>
        <v>0</v>
      </c>
      <c r="BA103" s="3">
        <f>IF(BA$3=0,0,INDEX(Sheet1!RawDataCols,$C103,BA$5)*$R103)</f>
        <v>0</v>
      </c>
      <c r="BB103" s="3">
        <f>IF(BB$3=0,0,INDEX(Sheet1!RawDataCols,$C103,BB$5)*$R103)</f>
        <v>0</v>
      </c>
      <c r="BC103" s="3">
        <f>IF(BC$3=0,0,INDEX(Sheet1!RawDataCols,$C103,BC$5)*$R103)</f>
        <v>0</v>
      </c>
      <c r="BD103" s="3">
        <f>IF(BD$3=0,0,INDEX(Sheet1!RawDataCols,$C103,BD$5)*$R103)</f>
        <v>0</v>
      </c>
      <c r="BE103" s="3">
        <f>IF(BE$3=0,0,INDEX(Sheet1!RawDataCols,$C103,BE$5)*$R103)</f>
        <v>0</v>
      </c>
      <c r="BF103" s="3">
        <f>IF(BF$3=0,0,INDEX(Sheet1!RawDataCols,$C103,BF$5)*$R103)</f>
        <v>0</v>
      </c>
      <c r="BG103" s="179">
        <f>IF(BG$3=0,0,INDEX(Sheet1!RawDataCols,$C103,BG$5)*$R103)</f>
        <v>0</v>
      </c>
      <c r="BH103" s="33">
        <f t="shared" si="17"/>
        <v>0</v>
      </c>
      <c r="BI103" s="33">
        <f t="shared" si="18"/>
        <v>0</v>
      </c>
      <c r="BJ103" s="33">
        <f t="shared" si="19"/>
        <v>0</v>
      </c>
      <c r="BK103" s="3">
        <f>IF(BK$3=0,0,INDEX(Sheet1!RawDataCols,$C103,BK$5)*$R103)</f>
        <v>0</v>
      </c>
      <c r="BL103" s="3">
        <f>IF(BL$3=0,0,INDEX(Sheet1!RawDataCols,$C103,BL$5)*$R103)</f>
        <v>0</v>
      </c>
      <c r="BM103" s="3">
        <f>IF(BM$3=0,0,INDEX(Sheet1!RawDataCols,$C103,BM$5)*$R103)</f>
        <v>3.25875</v>
      </c>
      <c r="BN103" s="3">
        <f>IF(BN$3=0,0,INDEX(Sheet1!RawDataCols,$C103,BN$5)*$R103)</f>
        <v>1.2762500000000001</v>
      </c>
      <c r="BO103" s="3">
        <f>IF(BO$3=0,0,INDEX(Sheet1!RawDataCols,$C103,BO$5)*$R103)</f>
        <v>2.4562499999999998</v>
      </c>
      <c r="BP103" s="3">
        <f>IF(BP$3=0,0,INDEX(Sheet1!RawDataCols,$C103,BP$5)*$R103)</f>
        <v>0</v>
      </c>
      <c r="BQ103" s="3">
        <f t="shared" si="20"/>
        <v>0</v>
      </c>
      <c r="BR103" s="3">
        <f t="shared" si="21"/>
        <v>0</v>
      </c>
      <c r="BS103" s="3">
        <f t="shared" si="22"/>
        <v>0</v>
      </c>
      <c r="BT103" s="3">
        <f t="shared" si="23"/>
        <v>0</v>
      </c>
      <c r="BU103" s="3" t="str">
        <f>INDEX(Sheet1!$BS$2:$BS$1000,MATCH($A103,Sheet1!$A$2:$A$1000,0))</f>
        <v>06</v>
      </c>
      <c r="BV103" s="3">
        <f>INDEX(Sheet1!$BT$2:$BT$1000,MATCH($A103,Sheet1!$A$2:$A$1000,0))</f>
        <v>0</v>
      </c>
    </row>
    <row r="104" spans="1:74" x14ac:dyDescent="0.2">
      <c r="A104" s="11" t="s">
        <v>568</v>
      </c>
      <c r="B104" s="3">
        <f>MATCH($A104,Sheet1!ACCOUNTNO,0)</f>
        <v>98</v>
      </c>
      <c r="C104" s="3">
        <f t="shared" si="14"/>
        <v>98</v>
      </c>
      <c r="D104" s="3" t="str">
        <f>IF(D$3=0,0,INDEX(Sheet1!RawDataCols,$C104,D$5))</f>
        <v>16100A10</v>
      </c>
      <c r="E104" s="3" t="str">
        <f>IF(E$3=0,0,INDEX(Sheet1!RawDataCols,$C104,E$5))</f>
        <v xml:space="preserve">16100          </v>
      </c>
      <c r="F104" s="3" t="str">
        <f>IF(F$3=0,0,INDEX(Sheet1!RawDataCols,$C104,F$5))</f>
        <v xml:space="preserve">A10            </v>
      </c>
      <c r="G104" s="3" t="str">
        <f>IF(G$3=0,0,INDEX(Sheet1!RawDataCols,$C104,G$5))</f>
        <v xml:space="preserve">               </v>
      </c>
      <c r="H104" s="3" t="str">
        <f>IF(H$3=0,0,INDEX(Sheet1!RawDataCols,$C104,H$5))</f>
        <v xml:space="preserve">               </v>
      </c>
      <c r="I104" s="3" t="str">
        <f>IF(I$3=0,0,INDEX(Sheet1!RawDataCols,$C104,I$5))</f>
        <v xml:space="preserve">               </v>
      </c>
      <c r="J104" s="3" t="str">
        <f>IF(J$3=0,0,INDEX(Sheet1!RawDataCols,$C104,J$5))</f>
        <v xml:space="preserve">               </v>
      </c>
      <c r="K104" s="3" t="str">
        <f>IF(K$3=0,0,INDEX(Sheet1!RawDataCols,$C104,K$5))</f>
        <v xml:space="preserve">               </v>
      </c>
      <c r="L104" s="3" t="str">
        <f>IF(L$3=0,0,INDEX(Sheet1!RawDataCols,$C104,L$5))</f>
        <v xml:space="preserve">               </v>
      </c>
      <c r="M104" s="3" t="str">
        <f>IF(M$3=0,0,INDEX(Sheet1!RawDataCols,$C104,M$5))</f>
        <v xml:space="preserve">F007  </v>
      </c>
      <c r="N104" s="3" t="str">
        <f>IF(N$3=0,0,INDEX(Sheet1!RawDataCols,$C104,N$5))</f>
        <v>Interest Received-15 Franklin St</v>
      </c>
      <c r="O104" s="3">
        <f>INDEX(Sheet1!RawDataCols,$C104,O$5)</f>
        <v>12</v>
      </c>
      <c r="P104" s="3" t="str">
        <f>INDEX(Sheet1!RawDataCols,$C104,P$5)</f>
        <v>Other Income</v>
      </c>
      <c r="Q104" s="3" t="str">
        <f>IF(Q$3=0,0,INDEX(Sheet1!RawDataCols,$C104,Q$5))</f>
        <v>I</v>
      </c>
      <c r="R104" s="3">
        <f t="shared" si="15"/>
        <v>-1</v>
      </c>
      <c r="S104" s="3">
        <f t="shared" si="16"/>
        <v>1</v>
      </c>
      <c r="T104" s="3">
        <f>IF(T$3=0,0,INDEX(Sheet1!RawDataCols,$C104,T$5)*$R104)</f>
        <v>0</v>
      </c>
      <c r="U104" s="3">
        <f>IF(U$3=0,0,INDEX(Sheet1!RawDataCols,$C104,U$5)*$R104)</f>
        <v>0</v>
      </c>
      <c r="V104" s="3">
        <f>IF(V$3=0,0,INDEX(Sheet1!RawDataCols,$C104,V$5)*$R104)</f>
        <v>0</v>
      </c>
      <c r="W104" s="3">
        <f>IF(W$3=0,0,INDEX(Sheet1!RawDataCols,$C104,W$5)*$R104)</f>
        <v>0</v>
      </c>
      <c r="X104" s="3">
        <f>IF(X$3=0,0,INDEX(Sheet1!RawDataCols,$C104,X$5)*$R104)</f>
        <v>0</v>
      </c>
      <c r="Y104" s="3">
        <f>IF(Y$3=0,0,INDEX(Sheet1!RawDataCols,$C104,Y$5)*$R104)</f>
        <v>0</v>
      </c>
      <c r="Z104" s="3">
        <f>IF(Z$3=0,0,INDEX(Sheet1!RawDataCols,$C104,Z$5)*$R104)</f>
        <v>0</v>
      </c>
      <c r="AA104" s="3">
        <f>IF(AA$3=0,0,INDEX(Sheet1!RawDataCols,$C104,AA$5)*$R104)</f>
        <v>0</v>
      </c>
      <c r="AB104" s="3">
        <f>IF(AB$3=0,0,INDEX(Sheet1!RawDataCols,$C104,AB$5)*$R104)</f>
        <v>0</v>
      </c>
      <c r="AC104" s="3">
        <f>IF(AC$3=0,0,INDEX(Sheet1!RawDataCols,$C104,AC$5)*$R104)</f>
        <v>0</v>
      </c>
      <c r="AD104" s="3">
        <f>IF(AD$3=0,0,INDEX(Sheet1!RawDataCols,$C104,AD$5)*$R104)</f>
        <v>0</v>
      </c>
      <c r="AE104" s="3">
        <f>IF(AE$3=0,0,INDEX(Sheet1!RawDataCols,$C104,AE$5)*$R104)</f>
        <v>0</v>
      </c>
      <c r="AF104" s="3">
        <f>IF(AF$3=0,0,INDEX(Sheet1!RawDataCols,$C104,AF$5)*$R104)</f>
        <v>0</v>
      </c>
      <c r="AG104" s="3">
        <f>IF(AG$3=0,0,INDEX(Sheet1!RawDataCols,$C104,AG$5)*$R104)</f>
        <v>0</v>
      </c>
      <c r="AH104" s="3">
        <f>IF(AH$3=0,0,INDEX(Sheet1!RawDataCols,$C104,AH$5)*$R104)</f>
        <v>0</v>
      </c>
      <c r="AI104" s="3">
        <f>IF(AI$3=0,0,INDEX(Sheet1!RawDataCols,$C104,AI$5)*$R104)</f>
        <v>0</v>
      </c>
      <c r="AJ104" s="3">
        <f>IF(AJ$3=0,0,INDEX(Sheet1!RawDataCols,$C104,AJ$5)*$R104)</f>
        <v>0</v>
      </c>
      <c r="AK104" s="3">
        <f>IF(AK$3=0,0,INDEX(Sheet1!RawDataCols,$C104,AK$5)*$R104)</f>
        <v>0</v>
      </c>
      <c r="AL104" s="3">
        <f>IF(AL$3=0,0,INDEX(Sheet1!RawDataCols,$C104,AL$5)*$R104)</f>
        <v>0</v>
      </c>
      <c r="AM104" s="3">
        <f>IF(AM$3=0,0,INDEX(Sheet1!RawDataCols,$C104,AM$5)*$R104)</f>
        <v>0</v>
      </c>
      <c r="AN104" s="3">
        <f>IF(AN$3=0,0,INDEX(Sheet1!RawDataCols,$C104,AN$5)*$R104)</f>
        <v>0</v>
      </c>
      <c r="AO104" s="3">
        <f>IF(AO$3=0,0,INDEX(Sheet1!RawDataCols,$C104,AO$5)*$R104)</f>
        <v>0</v>
      </c>
      <c r="AP104" s="3">
        <f>IF(AP$3=0,0,INDEX(Sheet1!RawDataCols,$C104,AP$5)*$R104)</f>
        <v>0</v>
      </c>
      <c r="AQ104" s="3">
        <f>IF(AQ$3=0,0,INDEX(Sheet1!RawDataCols,$C104,AQ$5)*$R104)</f>
        <v>0</v>
      </c>
      <c r="AR104" s="3">
        <f>IF(AR$3=0,0,INDEX(Sheet1!RawDataCols,$C104,AR$5)*$R104)</f>
        <v>0</v>
      </c>
      <c r="AS104" s="3">
        <f>IF(AS$3=0,0,INDEX(Sheet1!RawDataCols,$C104,AS$5)*$R104)</f>
        <v>0</v>
      </c>
      <c r="AT104" s="3">
        <f>IF(AT$3=0,0,INDEX(Sheet1!RawDataCols,$C104,AT$5)*$R104)</f>
        <v>0</v>
      </c>
      <c r="AU104" s="3">
        <f>IF(AU$3=0,0,INDEX(Sheet1!RawDataCols,$C104,AU$5)*$R104)</f>
        <v>0</v>
      </c>
      <c r="AV104" s="3">
        <f>IF(AV$3=0,0,INDEX(Sheet1!RawDataCols,$C104,AV$5)*$R104)</f>
        <v>0</v>
      </c>
      <c r="AW104" s="3">
        <f>IF(AW$3=0,0,INDEX(Sheet1!RawDataCols,$C104,AW$5)*$R104)</f>
        <v>0</v>
      </c>
      <c r="AX104" s="3">
        <f>IF(AX$3=0,0,INDEX(Sheet1!RawDataCols,$C104,AX$5)*$R104)</f>
        <v>0</v>
      </c>
      <c r="AY104" s="3">
        <f>IF(AY$3=0,0,INDEX(Sheet1!RawDataCols,$C104,AY$5)*$R104)</f>
        <v>0</v>
      </c>
      <c r="AZ104" s="3">
        <f>IF(AZ$3=0,0,INDEX(Sheet1!RawDataCols,$C104,AZ$5)*$R104)</f>
        <v>0</v>
      </c>
      <c r="BA104" s="3">
        <f>IF(BA$3=0,0,INDEX(Sheet1!RawDataCols,$C104,BA$5)*$R104)</f>
        <v>0</v>
      </c>
      <c r="BB104" s="3">
        <f>IF(BB$3=0,0,INDEX(Sheet1!RawDataCols,$C104,BB$5)*$R104)</f>
        <v>0</v>
      </c>
      <c r="BC104" s="3">
        <f>IF(BC$3=0,0,INDEX(Sheet1!RawDataCols,$C104,BC$5)*$R104)</f>
        <v>0</v>
      </c>
      <c r="BD104" s="3">
        <f>IF(BD$3=0,0,INDEX(Sheet1!RawDataCols,$C104,BD$5)*$R104)</f>
        <v>0</v>
      </c>
      <c r="BE104" s="3">
        <f>IF(BE$3=0,0,INDEX(Sheet1!RawDataCols,$C104,BE$5)*$R104)</f>
        <v>0</v>
      </c>
      <c r="BF104" s="3">
        <f>IF(BF$3=0,0,INDEX(Sheet1!RawDataCols,$C104,BF$5)*$R104)</f>
        <v>0</v>
      </c>
      <c r="BG104" s="179">
        <f>IF(BG$3=0,0,INDEX(Sheet1!RawDataCols,$C104,BG$5)*$R104)</f>
        <v>0</v>
      </c>
      <c r="BH104" s="33">
        <f t="shared" si="17"/>
        <v>0</v>
      </c>
      <c r="BI104" s="33">
        <f t="shared" si="18"/>
        <v>0</v>
      </c>
      <c r="BJ104" s="33">
        <f t="shared" si="19"/>
        <v>0</v>
      </c>
      <c r="BK104" s="3">
        <f>IF(BK$3=0,0,INDEX(Sheet1!RawDataCols,$C104,BK$5)*$R104)</f>
        <v>0</v>
      </c>
      <c r="BL104" s="3">
        <f>IF(BL$3=0,0,INDEX(Sheet1!RawDataCols,$C104,BL$5)*$R104)</f>
        <v>0</v>
      </c>
      <c r="BM104" s="3">
        <f>IF(BM$3=0,0,INDEX(Sheet1!RawDataCols,$C104,BM$5)*$R104)</f>
        <v>3.25875</v>
      </c>
      <c r="BN104" s="3">
        <f>IF(BN$3=0,0,INDEX(Sheet1!RawDataCols,$C104,BN$5)*$R104)</f>
        <v>1.276875</v>
      </c>
      <c r="BO104" s="3">
        <f>IF(BO$3=0,0,INDEX(Sheet1!RawDataCols,$C104,BO$5)*$R104)</f>
        <v>2.4562499999999998</v>
      </c>
      <c r="BP104" s="3">
        <f>IF(BP$3=0,0,INDEX(Sheet1!RawDataCols,$C104,BP$5)*$R104)</f>
        <v>0</v>
      </c>
      <c r="BQ104" s="3">
        <f t="shared" si="20"/>
        <v>0</v>
      </c>
      <c r="BR104" s="3">
        <f t="shared" si="21"/>
        <v>0</v>
      </c>
      <c r="BS104" s="3">
        <f t="shared" si="22"/>
        <v>0</v>
      </c>
      <c r="BT104" s="3">
        <f t="shared" si="23"/>
        <v>0</v>
      </c>
      <c r="BU104" s="3" t="str">
        <f>INDEX(Sheet1!$BS$2:$BS$1000,MATCH($A104,Sheet1!$A$2:$A$1000,0))</f>
        <v>06</v>
      </c>
      <c r="BV104" s="3">
        <f>INDEX(Sheet1!$BT$2:$BT$1000,MATCH($A104,Sheet1!$A$2:$A$1000,0))</f>
        <v>0</v>
      </c>
    </row>
    <row r="105" spans="1:74" x14ac:dyDescent="0.2">
      <c r="A105" s="11" t="s">
        <v>473</v>
      </c>
      <c r="B105" s="3">
        <f>MATCH($A105,Sheet1!ACCOUNTNO,0)</f>
        <v>99</v>
      </c>
      <c r="C105" s="3">
        <f t="shared" si="14"/>
        <v>99</v>
      </c>
      <c r="D105" s="3" t="str">
        <f>IF(D$3=0,0,INDEX(Sheet1!RawDataCols,$C105,D$5))</f>
        <v>16100A11</v>
      </c>
      <c r="E105" s="3" t="str">
        <f>IF(E$3=0,0,INDEX(Sheet1!RawDataCols,$C105,E$5))</f>
        <v xml:space="preserve">16100          </v>
      </c>
      <c r="F105" s="3" t="str">
        <f>IF(F$3=0,0,INDEX(Sheet1!RawDataCols,$C105,F$5))</f>
        <v xml:space="preserve">A11            </v>
      </c>
      <c r="G105" s="3" t="str">
        <f>IF(G$3=0,0,INDEX(Sheet1!RawDataCols,$C105,G$5))</f>
        <v xml:space="preserve">               </v>
      </c>
      <c r="H105" s="3" t="str">
        <f>IF(H$3=0,0,INDEX(Sheet1!RawDataCols,$C105,H$5))</f>
        <v xml:space="preserve">               </v>
      </c>
      <c r="I105" s="3" t="str">
        <f>IF(I$3=0,0,INDEX(Sheet1!RawDataCols,$C105,I$5))</f>
        <v xml:space="preserve">               </v>
      </c>
      <c r="J105" s="3" t="str">
        <f>IF(J$3=0,0,INDEX(Sheet1!RawDataCols,$C105,J$5))</f>
        <v xml:space="preserve">               </v>
      </c>
      <c r="K105" s="3" t="str">
        <f>IF(K$3=0,0,INDEX(Sheet1!RawDataCols,$C105,K$5))</f>
        <v xml:space="preserve">               </v>
      </c>
      <c r="L105" s="3" t="str">
        <f>IF(L$3=0,0,INDEX(Sheet1!RawDataCols,$C105,L$5))</f>
        <v xml:space="preserve">               </v>
      </c>
      <c r="M105" s="3" t="str">
        <f>IF(M$3=0,0,INDEX(Sheet1!RawDataCols,$C105,M$5))</f>
        <v xml:space="preserve">F007  </v>
      </c>
      <c r="N105" s="3" t="str">
        <f>IF(N$3=0,0,INDEX(Sheet1!RawDataCols,$C105,N$5))</f>
        <v>Interest Received-25 Hutt St</v>
      </c>
      <c r="O105" s="3">
        <f>INDEX(Sheet1!RawDataCols,$C105,O$5)</f>
        <v>12</v>
      </c>
      <c r="P105" s="3" t="str">
        <f>INDEX(Sheet1!RawDataCols,$C105,P$5)</f>
        <v>Other Income</v>
      </c>
      <c r="Q105" s="3" t="str">
        <f>IF(Q$3=0,0,INDEX(Sheet1!RawDataCols,$C105,Q$5))</f>
        <v>I</v>
      </c>
      <c r="R105" s="3">
        <f t="shared" si="15"/>
        <v>-1</v>
      </c>
      <c r="S105" s="3">
        <f t="shared" si="16"/>
        <v>1</v>
      </c>
      <c r="T105" s="3">
        <f>IF(T$3=0,0,INDEX(Sheet1!RawDataCols,$C105,T$5)*$R105)</f>
        <v>0</v>
      </c>
      <c r="U105" s="3">
        <f>IF(U$3=0,0,INDEX(Sheet1!RawDataCols,$C105,U$5)*$R105)</f>
        <v>0</v>
      </c>
      <c r="V105" s="3">
        <f>IF(V$3=0,0,INDEX(Sheet1!RawDataCols,$C105,V$5)*$R105)</f>
        <v>0</v>
      </c>
      <c r="W105" s="3">
        <f>IF(W$3=0,0,INDEX(Sheet1!RawDataCols,$C105,W$5)*$R105)</f>
        <v>0</v>
      </c>
      <c r="X105" s="3">
        <f>IF(X$3=0,0,INDEX(Sheet1!RawDataCols,$C105,X$5)*$R105)</f>
        <v>0</v>
      </c>
      <c r="Y105" s="3">
        <f>IF(Y$3=0,0,INDEX(Sheet1!RawDataCols,$C105,Y$5)*$R105)</f>
        <v>0</v>
      </c>
      <c r="Z105" s="3">
        <f>IF(Z$3=0,0,INDEX(Sheet1!RawDataCols,$C105,Z$5)*$R105)</f>
        <v>0</v>
      </c>
      <c r="AA105" s="3">
        <f>IF(AA$3=0,0,INDEX(Sheet1!RawDataCols,$C105,AA$5)*$R105)</f>
        <v>0</v>
      </c>
      <c r="AB105" s="3">
        <f>IF(AB$3=0,0,INDEX(Sheet1!RawDataCols,$C105,AB$5)*$R105)</f>
        <v>0</v>
      </c>
      <c r="AC105" s="3">
        <f>IF(AC$3=0,0,INDEX(Sheet1!RawDataCols,$C105,AC$5)*$R105)</f>
        <v>0</v>
      </c>
      <c r="AD105" s="3">
        <f>IF(AD$3=0,0,INDEX(Sheet1!RawDataCols,$C105,AD$5)*$R105)</f>
        <v>0</v>
      </c>
      <c r="AE105" s="3">
        <f>IF(AE$3=0,0,INDEX(Sheet1!RawDataCols,$C105,AE$5)*$R105)</f>
        <v>0</v>
      </c>
      <c r="AF105" s="3">
        <f>IF(AF$3=0,0,INDEX(Sheet1!RawDataCols,$C105,AF$5)*$R105)</f>
        <v>0</v>
      </c>
      <c r="AG105" s="3">
        <f>IF(AG$3=0,0,INDEX(Sheet1!RawDataCols,$C105,AG$5)*$R105)</f>
        <v>0</v>
      </c>
      <c r="AH105" s="3">
        <f>IF(AH$3=0,0,INDEX(Sheet1!RawDataCols,$C105,AH$5)*$R105)</f>
        <v>0</v>
      </c>
      <c r="AI105" s="3">
        <f>IF(AI$3=0,0,INDEX(Sheet1!RawDataCols,$C105,AI$5)*$R105)</f>
        <v>0</v>
      </c>
      <c r="AJ105" s="3">
        <f>IF(AJ$3=0,0,INDEX(Sheet1!RawDataCols,$C105,AJ$5)*$R105)</f>
        <v>0</v>
      </c>
      <c r="AK105" s="3">
        <f>IF(AK$3=0,0,INDEX(Sheet1!RawDataCols,$C105,AK$5)*$R105)</f>
        <v>0</v>
      </c>
      <c r="AL105" s="3">
        <f>IF(AL$3=0,0,INDEX(Sheet1!RawDataCols,$C105,AL$5)*$R105)</f>
        <v>0</v>
      </c>
      <c r="AM105" s="3">
        <f>IF(AM$3=0,0,INDEX(Sheet1!RawDataCols,$C105,AM$5)*$R105)</f>
        <v>0</v>
      </c>
      <c r="AN105" s="3">
        <f>IF(AN$3=0,0,INDEX(Sheet1!RawDataCols,$C105,AN$5)*$R105)</f>
        <v>0</v>
      </c>
      <c r="AO105" s="3">
        <f>IF(AO$3=0,0,INDEX(Sheet1!RawDataCols,$C105,AO$5)*$R105)</f>
        <v>0</v>
      </c>
      <c r="AP105" s="3">
        <f>IF(AP$3=0,0,INDEX(Sheet1!RawDataCols,$C105,AP$5)*$R105)</f>
        <v>0</v>
      </c>
      <c r="AQ105" s="3">
        <f>IF(AQ$3=0,0,INDEX(Sheet1!RawDataCols,$C105,AQ$5)*$R105)</f>
        <v>0</v>
      </c>
      <c r="AR105" s="3">
        <f>IF(AR$3=0,0,INDEX(Sheet1!RawDataCols,$C105,AR$5)*$R105)</f>
        <v>0</v>
      </c>
      <c r="AS105" s="3">
        <f>IF(AS$3=0,0,INDEX(Sheet1!RawDataCols,$C105,AS$5)*$R105)</f>
        <v>0</v>
      </c>
      <c r="AT105" s="3">
        <f>IF(AT$3=0,0,INDEX(Sheet1!RawDataCols,$C105,AT$5)*$R105)</f>
        <v>0</v>
      </c>
      <c r="AU105" s="3">
        <f>IF(AU$3=0,0,INDEX(Sheet1!RawDataCols,$C105,AU$5)*$R105)</f>
        <v>0</v>
      </c>
      <c r="AV105" s="3">
        <f>IF(AV$3=0,0,INDEX(Sheet1!RawDataCols,$C105,AV$5)*$R105)</f>
        <v>0</v>
      </c>
      <c r="AW105" s="3">
        <f>IF(AW$3=0,0,INDEX(Sheet1!RawDataCols,$C105,AW$5)*$R105)</f>
        <v>0</v>
      </c>
      <c r="AX105" s="3">
        <f>IF(AX$3=0,0,INDEX(Sheet1!RawDataCols,$C105,AX$5)*$R105)</f>
        <v>0</v>
      </c>
      <c r="AY105" s="3">
        <f>IF(AY$3=0,0,INDEX(Sheet1!RawDataCols,$C105,AY$5)*$R105)</f>
        <v>0</v>
      </c>
      <c r="AZ105" s="3">
        <f>IF(AZ$3=0,0,INDEX(Sheet1!RawDataCols,$C105,AZ$5)*$R105)</f>
        <v>0</v>
      </c>
      <c r="BA105" s="3">
        <f>IF(BA$3=0,0,INDEX(Sheet1!RawDataCols,$C105,BA$5)*$R105)</f>
        <v>0</v>
      </c>
      <c r="BB105" s="3">
        <f>IF(BB$3=0,0,INDEX(Sheet1!RawDataCols,$C105,BB$5)*$R105)</f>
        <v>0</v>
      </c>
      <c r="BC105" s="3">
        <f>IF(BC$3=0,0,INDEX(Sheet1!RawDataCols,$C105,BC$5)*$R105)</f>
        <v>0</v>
      </c>
      <c r="BD105" s="3">
        <f>IF(BD$3=0,0,INDEX(Sheet1!RawDataCols,$C105,BD$5)*$R105)</f>
        <v>0</v>
      </c>
      <c r="BE105" s="3">
        <f>IF(BE$3=0,0,INDEX(Sheet1!RawDataCols,$C105,BE$5)*$R105)</f>
        <v>0</v>
      </c>
      <c r="BF105" s="3">
        <f>IF(BF$3=0,0,INDEX(Sheet1!RawDataCols,$C105,BF$5)*$R105)</f>
        <v>0</v>
      </c>
      <c r="BG105" s="179">
        <f>IF(BG$3=0,0,INDEX(Sheet1!RawDataCols,$C105,BG$5)*$R105)</f>
        <v>0</v>
      </c>
      <c r="BH105" s="33">
        <f t="shared" si="17"/>
        <v>0</v>
      </c>
      <c r="BI105" s="33">
        <f t="shared" si="18"/>
        <v>0</v>
      </c>
      <c r="BJ105" s="33">
        <f t="shared" si="19"/>
        <v>0</v>
      </c>
      <c r="BK105" s="3">
        <f>IF(BK$3=0,0,INDEX(Sheet1!RawDataCols,$C105,BK$5)*$R105)</f>
        <v>0</v>
      </c>
      <c r="BL105" s="3">
        <f>IF(BL$3=0,0,INDEX(Sheet1!RawDataCols,$C105,BL$5)*$R105)</f>
        <v>0</v>
      </c>
      <c r="BM105" s="3">
        <f>IF(BM$3=0,0,INDEX(Sheet1!RawDataCols,$C105,BM$5)*$R105)</f>
        <v>3.2593749999999999</v>
      </c>
      <c r="BN105" s="3">
        <f>IF(BN$3=0,0,INDEX(Sheet1!RawDataCols,$C105,BN$5)*$R105)</f>
        <v>1.276875</v>
      </c>
      <c r="BO105" s="3">
        <f>IF(BO$3=0,0,INDEX(Sheet1!RawDataCols,$C105,BO$5)*$R105)</f>
        <v>2.4568750000000001</v>
      </c>
      <c r="BP105" s="3">
        <f>IF(BP$3=0,0,INDEX(Sheet1!RawDataCols,$C105,BP$5)*$R105)</f>
        <v>0</v>
      </c>
      <c r="BQ105" s="3">
        <f t="shared" si="20"/>
        <v>0</v>
      </c>
      <c r="BR105" s="3">
        <f t="shared" si="21"/>
        <v>0</v>
      </c>
      <c r="BS105" s="3">
        <f t="shared" si="22"/>
        <v>0</v>
      </c>
      <c r="BT105" s="3">
        <f t="shared" si="23"/>
        <v>0</v>
      </c>
      <c r="BU105" s="3" t="str">
        <f>INDEX(Sheet1!$BS$2:$BS$1000,MATCH($A105,Sheet1!$A$2:$A$1000,0))</f>
        <v>06</v>
      </c>
      <c r="BV105" s="3">
        <f>INDEX(Sheet1!$BT$2:$BT$1000,MATCH($A105,Sheet1!$A$2:$A$1000,0))</f>
        <v>0</v>
      </c>
    </row>
    <row r="106" spans="1:74" x14ac:dyDescent="0.2">
      <c r="A106" s="246" t="s">
        <v>569</v>
      </c>
      <c r="B106" s="3" t="e">
        <f>MATCH($A106,Sheet1!ACCOUNTNO,0)</f>
        <v>#N/A</v>
      </c>
      <c r="C106" s="3">
        <f t="shared" si="14"/>
        <v>65000</v>
      </c>
      <c r="D106" s="3">
        <f>IF(D$3=0,0,INDEX(Sheet1!RawDataCols,$C106,D$5))</f>
        <v>0</v>
      </c>
      <c r="E106" s="3">
        <f>IF(E$3=0,0,INDEX(Sheet1!RawDataCols,$C106,E$5))</f>
        <v>0</v>
      </c>
      <c r="F106" s="3">
        <f>IF(F$3=0,0,INDEX(Sheet1!RawDataCols,$C106,F$5))</f>
        <v>0</v>
      </c>
      <c r="G106" s="3">
        <f>IF(G$3=0,0,INDEX(Sheet1!RawDataCols,$C106,G$5))</f>
        <v>0</v>
      </c>
      <c r="H106" s="3">
        <f>IF(H$3=0,0,INDEX(Sheet1!RawDataCols,$C106,H$5))</f>
        <v>0</v>
      </c>
      <c r="I106" s="3">
        <f>IF(I$3=0,0,INDEX(Sheet1!RawDataCols,$C106,I$5))</f>
        <v>0</v>
      </c>
      <c r="J106" s="3">
        <f>IF(J$3=0,0,INDEX(Sheet1!RawDataCols,$C106,J$5))</f>
        <v>0</v>
      </c>
      <c r="K106" s="3">
        <f>IF(K$3=0,0,INDEX(Sheet1!RawDataCols,$C106,K$5))</f>
        <v>0</v>
      </c>
      <c r="L106" s="3">
        <f>IF(L$3=0,0,INDEX(Sheet1!RawDataCols,$C106,L$5))</f>
        <v>0</v>
      </c>
      <c r="M106" s="3">
        <f>IF(M$3=0,0,INDEX(Sheet1!RawDataCols,$C106,M$5))</f>
        <v>0</v>
      </c>
      <c r="N106" s="3">
        <f>IF(N$3=0,0,INDEX(Sheet1!RawDataCols,$C106,N$5))</f>
        <v>0</v>
      </c>
      <c r="O106" s="3">
        <f>INDEX(Sheet1!RawDataCols,$C106,O$5)</f>
        <v>0</v>
      </c>
      <c r="P106" s="3">
        <f>INDEX(Sheet1!RawDataCols,$C106,P$5)</f>
        <v>0</v>
      </c>
      <c r="Q106" s="3">
        <f>IF(Q$3=0,0,INDEX(Sheet1!RawDataCols,$C106,Q$5))</f>
        <v>0</v>
      </c>
      <c r="R106" s="3">
        <f t="shared" si="15"/>
        <v>1</v>
      </c>
      <c r="S106" s="3">
        <f t="shared" si="16"/>
        <v>-1</v>
      </c>
      <c r="T106" s="3">
        <f>IF(T$3=0,0,INDEX(Sheet1!RawDataCols,$C106,T$5)*$R106)</f>
        <v>0</v>
      </c>
      <c r="U106" s="3">
        <f>IF(U$3=0,0,INDEX(Sheet1!RawDataCols,$C106,U$5)*$R106)</f>
        <v>0</v>
      </c>
      <c r="V106" s="3">
        <f>IF(V$3=0,0,INDEX(Sheet1!RawDataCols,$C106,V$5)*$R106)</f>
        <v>0</v>
      </c>
      <c r="W106" s="3">
        <f>IF(W$3=0,0,INDEX(Sheet1!RawDataCols,$C106,W$5)*$R106)</f>
        <v>0</v>
      </c>
      <c r="X106" s="3">
        <f>IF(X$3=0,0,INDEX(Sheet1!RawDataCols,$C106,X$5)*$R106)</f>
        <v>0</v>
      </c>
      <c r="Y106" s="3">
        <f>IF(Y$3=0,0,INDEX(Sheet1!RawDataCols,$C106,Y$5)*$R106)</f>
        <v>0</v>
      </c>
      <c r="Z106" s="3">
        <f>IF(Z$3=0,0,INDEX(Sheet1!RawDataCols,$C106,Z$5)*$R106)</f>
        <v>0</v>
      </c>
      <c r="AA106" s="3">
        <f>IF(AA$3=0,0,INDEX(Sheet1!RawDataCols,$C106,AA$5)*$R106)</f>
        <v>0</v>
      </c>
      <c r="AB106" s="3">
        <f>IF(AB$3=0,0,INDEX(Sheet1!RawDataCols,$C106,AB$5)*$R106)</f>
        <v>0</v>
      </c>
      <c r="AC106" s="3">
        <f>IF(AC$3=0,0,INDEX(Sheet1!RawDataCols,$C106,AC$5)*$R106)</f>
        <v>0</v>
      </c>
      <c r="AD106" s="3">
        <f>IF(AD$3=0,0,INDEX(Sheet1!RawDataCols,$C106,AD$5)*$R106)</f>
        <v>0</v>
      </c>
      <c r="AE106" s="3">
        <f>IF(AE$3=0,0,INDEX(Sheet1!RawDataCols,$C106,AE$5)*$R106)</f>
        <v>0</v>
      </c>
      <c r="AF106" s="3">
        <f>IF(AF$3=0,0,INDEX(Sheet1!RawDataCols,$C106,AF$5)*$R106)</f>
        <v>0</v>
      </c>
      <c r="AG106" s="3">
        <f>IF(AG$3=0,0,INDEX(Sheet1!RawDataCols,$C106,AG$5)*$R106)</f>
        <v>0</v>
      </c>
      <c r="AH106" s="3">
        <f>IF(AH$3=0,0,INDEX(Sheet1!RawDataCols,$C106,AH$5)*$R106)</f>
        <v>0</v>
      </c>
      <c r="AI106" s="3">
        <f>IF(AI$3=0,0,INDEX(Sheet1!RawDataCols,$C106,AI$5)*$R106)</f>
        <v>0</v>
      </c>
      <c r="AJ106" s="3">
        <f>IF(AJ$3=0,0,INDEX(Sheet1!RawDataCols,$C106,AJ$5)*$R106)</f>
        <v>0</v>
      </c>
      <c r="AK106" s="3">
        <f>IF(AK$3=0,0,INDEX(Sheet1!RawDataCols,$C106,AK$5)*$R106)</f>
        <v>0</v>
      </c>
      <c r="AL106" s="3">
        <f>IF(AL$3=0,0,INDEX(Sheet1!RawDataCols,$C106,AL$5)*$R106)</f>
        <v>0</v>
      </c>
      <c r="AM106" s="3">
        <f>IF(AM$3=0,0,INDEX(Sheet1!RawDataCols,$C106,AM$5)*$R106)</f>
        <v>0</v>
      </c>
      <c r="AN106" s="3">
        <f>IF(AN$3=0,0,INDEX(Sheet1!RawDataCols,$C106,AN$5)*$R106)</f>
        <v>0</v>
      </c>
      <c r="AO106" s="3">
        <f>IF(AO$3=0,0,INDEX(Sheet1!RawDataCols,$C106,AO$5)*$R106)</f>
        <v>0</v>
      </c>
      <c r="AP106" s="3">
        <f>IF(AP$3=0,0,INDEX(Sheet1!RawDataCols,$C106,AP$5)*$R106)</f>
        <v>0</v>
      </c>
      <c r="AQ106" s="3">
        <f>IF(AQ$3=0,0,INDEX(Sheet1!RawDataCols,$C106,AQ$5)*$R106)</f>
        <v>0</v>
      </c>
      <c r="AR106" s="3">
        <f>IF(AR$3=0,0,INDEX(Sheet1!RawDataCols,$C106,AR$5)*$R106)</f>
        <v>0</v>
      </c>
      <c r="AS106" s="3">
        <f>IF(AS$3=0,0,INDEX(Sheet1!RawDataCols,$C106,AS$5)*$R106)</f>
        <v>0</v>
      </c>
      <c r="AT106" s="3">
        <f>IF(AT$3=0,0,INDEX(Sheet1!RawDataCols,$C106,AT$5)*$R106)</f>
        <v>0</v>
      </c>
      <c r="AU106" s="3">
        <f>IF(AU$3=0,0,INDEX(Sheet1!RawDataCols,$C106,AU$5)*$R106)</f>
        <v>0</v>
      </c>
      <c r="AV106" s="3">
        <f>IF(AV$3=0,0,INDEX(Sheet1!RawDataCols,$C106,AV$5)*$R106)</f>
        <v>0</v>
      </c>
      <c r="AW106" s="3">
        <f>IF(AW$3=0,0,INDEX(Sheet1!RawDataCols,$C106,AW$5)*$R106)</f>
        <v>0</v>
      </c>
      <c r="AX106" s="3">
        <f>IF(AX$3=0,0,INDEX(Sheet1!RawDataCols,$C106,AX$5)*$R106)</f>
        <v>0</v>
      </c>
      <c r="AY106" s="3">
        <f>IF(AY$3=0,0,INDEX(Sheet1!RawDataCols,$C106,AY$5)*$R106)</f>
        <v>0</v>
      </c>
      <c r="AZ106" s="3">
        <f>IF(AZ$3=0,0,INDEX(Sheet1!RawDataCols,$C106,AZ$5)*$R106)</f>
        <v>0</v>
      </c>
      <c r="BA106" s="3">
        <f>IF(BA$3=0,0,INDEX(Sheet1!RawDataCols,$C106,BA$5)*$R106)</f>
        <v>0</v>
      </c>
      <c r="BB106" s="3">
        <f>IF(BB$3=0,0,INDEX(Sheet1!RawDataCols,$C106,BB$5)*$R106)</f>
        <v>0</v>
      </c>
      <c r="BC106" s="3">
        <f>IF(BC$3=0,0,INDEX(Sheet1!RawDataCols,$C106,BC$5)*$R106)</f>
        <v>0</v>
      </c>
      <c r="BD106" s="3">
        <f>IF(BD$3=0,0,INDEX(Sheet1!RawDataCols,$C106,BD$5)*$R106)</f>
        <v>0</v>
      </c>
      <c r="BE106" s="3">
        <f>IF(BE$3=0,0,INDEX(Sheet1!RawDataCols,$C106,BE$5)*$R106)</f>
        <v>0</v>
      </c>
      <c r="BF106" s="3">
        <f>IF(BF$3=0,0,INDEX(Sheet1!RawDataCols,$C106,BF$5)*$R106)</f>
        <v>0</v>
      </c>
      <c r="BG106" s="179">
        <f>IF(BG$3=0,0,INDEX(Sheet1!RawDataCols,$C106,BG$5)*$R106)</f>
        <v>0</v>
      </c>
      <c r="BH106" s="33">
        <f t="shared" si="17"/>
        <v>0</v>
      </c>
      <c r="BI106" s="33">
        <f t="shared" si="18"/>
        <v>0</v>
      </c>
      <c r="BJ106" s="33">
        <f t="shared" si="19"/>
        <v>0</v>
      </c>
      <c r="BK106" s="3">
        <f>IF(BK$3=0,0,INDEX(Sheet1!RawDataCols,$C106,BK$5)*$R106)</f>
        <v>0</v>
      </c>
      <c r="BL106" s="3">
        <f>IF(BL$3=0,0,INDEX(Sheet1!RawDataCols,$C106,BL$5)*$R106)</f>
        <v>0</v>
      </c>
      <c r="BM106" s="3">
        <f>IF(BM$3=0,0,INDEX(Sheet1!RawDataCols,$C106,BM$5)*$R106)</f>
        <v>0</v>
      </c>
      <c r="BN106" s="3">
        <f>IF(BN$3=0,0,INDEX(Sheet1!RawDataCols,$C106,BN$5)*$R106)</f>
        <v>0</v>
      </c>
      <c r="BO106" s="3">
        <f>IF(BO$3=0,0,INDEX(Sheet1!RawDataCols,$C106,BO$5)*$R106)</f>
        <v>0</v>
      </c>
      <c r="BP106" s="3">
        <f>IF(BP$3=0,0,INDEX(Sheet1!RawDataCols,$C106,BP$5)*$R106)</f>
        <v>0</v>
      </c>
      <c r="BQ106" s="3">
        <f t="shared" si="20"/>
        <v>0</v>
      </c>
      <c r="BR106" s="3">
        <f t="shared" si="21"/>
        <v>0</v>
      </c>
      <c r="BS106" s="3">
        <f t="shared" si="22"/>
        <v>0</v>
      </c>
      <c r="BT106" s="3">
        <f t="shared" si="23"/>
        <v>0</v>
      </c>
      <c r="BU106" s="3" t="e">
        <f>INDEX(Sheet1!$BS$2:$BS$1000,MATCH($A106,Sheet1!$A$2:$A$1000,0))</f>
        <v>#N/A</v>
      </c>
      <c r="BV106" s="3" t="e">
        <f>INDEX(Sheet1!$BT$2:$BT$1000,MATCH($A106,Sheet1!$A$2:$A$1000,0))</f>
        <v>#N/A</v>
      </c>
    </row>
    <row r="107" spans="1:74" x14ac:dyDescent="0.2">
      <c r="A107" s="11" t="s">
        <v>570</v>
      </c>
      <c r="B107" s="3">
        <f>MATCH($A107,Sheet1!ACCOUNTNO,0)</f>
        <v>100</v>
      </c>
      <c r="C107" s="3">
        <f t="shared" si="14"/>
        <v>100</v>
      </c>
      <c r="D107" s="3" t="str">
        <f>IF(D$3=0,0,INDEX(Sheet1!RawDataCols,$C107,D$5))</f>
        <v>16100A13</v>
      </c>
      <c r="E107" s="3" t="str">
        <f>IF(E$3=0,0,INDEX(Sheet1!RawDataCols,$C107,E$5))</f>
        <v xml:space="preserve">16100          </v>
      </c>
      <c r="F107" s="3" t="str">
        <f>IF(F$3=0,0,INDEX(Sheet1!RawDataCols,$C107,F$5))</f>
        <v xml:space="preserve">A13            </v>
      </c>
      <c r="G107" s="3" t="str">
        <f>IF(G$3=0,0,INDEX(Sheet1!RawDataCols,$C107,G$5))</f>
        <v xml:space="preserve">               </v>
      </c>
      <c r="H107" s="3" t="str">
        <f>IF(H$3=0,0,INDEX(Sheet1!RawDataCols,$C107,H$5))</f>
        <v xml:space="preserve">               </v>
      </c>
      <c r="I107" s="3" t="str">
        <f>IF(I$3=0,0,INDEX(Sheet1!RawDataCols,$C107,I$5))</f>
        <v xml:space="preserve">               </v>
      </c>
      <c r="J107" s="3" t="str">
        <f>IF(J$3=0,0,INDEX(Sheet1!RawDataCols,$C107,J$5))</f>
        <v xml:space="preserve">               </v>
      </c>
      <c r="K107" s="3" t="str">
        <f>IF(K$3=0,0,INDEX(Sheet1!RawDataCols,$C107,K$5))</f>
        <v xml:space="preserve">               </v>
      </c>
      <c r="L107" s="3" t="str">
        <f>IF(L$3=0,0,INDEX(Sheet1!RawDataCols,$C107,L$5))</f>
        <v xml:space="preserve">               </v>
      </c>
      <c r="M107" s="3" t="str">
        <f>IF(M$3=0,0,INDEX(Sheet1!RawDataCols,$C107,M$5))</f>
        <v xml:space="preserve">F007  </v>
      </c>
      <c r="N107" s="3" t="str">
        <f>IF(N$3=0,0,INDEX(Sheet1!RawDataCols,$C107,N$5))</f>
        <v>Interest Received-B25 188 Carrington</v>
      </c>
      <c r="O107" s="3">
        <f>INDEX(Sheet1!RawDataCols,$C107,O$5)</f>
        <v>12</v>
      </c>
      <c r="P107" s="3" t="str">
        <f>INDEX(Sheet1!RawDataCols,$C107,P$5)</f>
        <v>Other Income</v>
      </c>
      <c r="Q107" s="3" t="str">
        <f>IF(Q$3=0,0,INDEX(Sheet1!RawDataCols,$C107,Q$5))</f>
        <v>I</v>
      </c>
      <c r="R107" s="3">
        <f t="shared" si="15"/>
        <v>-1</v>
      </c>
      <c r="S107" s="3">
        <f t="shared" si="16"/>
        <v>1</v>
      </c>
      <c r="T107" s="3">
        <f>IF(T$3=0,0,INDEX(Sheet1!RawDataCols,$C107,T$5)*$R107)</f>
        <v>0</v>
      </c>
      <c r="U107" s="3">
        <f>IF(U$3=0,0,INDEX(Sheet1!RawDataCols,$C107,U$5)*$R107)</f>
        <v>0</v>
      </c>
      <c r="V107" s="3">
        <f>IF(V$3=0,0,INDEX(Sheet1!RawDataCols,$C107,V$5)*$R107)</f>
        <v>0</v>
      </c>
      <c r="W107" s="3">
        <f>IF(W$3=0,0,INDEX(Sheet1!RawDataCols,$C107,W$5)*$R107)</f>
        <v>0</v>
      </c>
      <c r="X107" s="3">
        <f>IF(X$3=0,0,INDEX(Sheet1!RawDataCols,$C107,X$5)*$R107)</f>
        <v>0</v>
      </c>
      <c r="Y107" s="3">
        <f>IF(Y$3=0,0,INDEX(Sheet1!RawDataCols,$C107,Y$5)*$R107)</f>
        <v>0</v>
      </c>
      <c r="Z107" s="3">
        <f>IF(Z$3=0,0,INDEX(Sheet1!RawDataCols,$C107,Z$5)*$R107)</f>
        <v>0</v>
      </c>
      <c r="AA107" s="3">
        <f>IF(AA$3=0,0,INDEX(Sheet1!RawDataCols,$C107,AA$5)*$R107)</f>
        <v>0</v>
      </c>
      <c r="AB107" s="3">
        <f>IF(AB$3=0,0,INDEX(Sheet1!RawDataCols,$C107,AB$5)*$R107)</f>
        <v>0</v>
      </c>
      <c r="AC107" s="3">
        <f>IF(AC$3=0,0,INDEX(Sheet1!RawDataCols,$C107,AC$5)*$R107)</f>
        <v>0</v>
      </c>
      <c r="AD107" s="3">
        <f>IF(AD$3=0,0,INDEX(Sheet1!RawDataCols,$C107,AD$5)*$R107)</f>
        <v>0</v>
      </c>
      <c r="AE107" s="3">
        <f>IF(AE$3=0,0,INDEX(Sheet1!RawDataCols,$C107,AE$5)*$R107)</f>
        <v>0</v>
      </c>
      <c r="AF107" s="3">
        <f>IF(AF$3=0,0,INDEX(Sheet1!RawDataCols,$C107,AF$5)*$R107)</f>
        <v>0</v>
      </c>
      <c r="AG107" s="3">
        <f>IF(AG$3=0,0,INDEX(Sheet1!RawDataCols,$C107,AG$5)*$R107)</f>
        <v>0</v>
      </c>
      <c r="AH107" s="3">
        <f>IF(AH$3=0,0,INDEX(Sheet1!RawDataCols,$C107,AH$5)*$R107)</f>
        <v>0</v>
      </c>
      <c r="AI107" s="3">
        <f>IF(AI$3=0,0,INDEX(Sheet1!RawDataCols,$C107,AI$5)*$R107)</f>
        <v>0</v>
      </c>
      <c r="AJ107" s="3">
        <f>IF(AJ$3=0,0,INDEX(Sheet1!RawDataCols,$C107,AJ$5)*$R107)</f>
        <v>0</v>
      </c>
      <c r="AK107" s="3">
        <f>IF(AK$3=0,0,INDEX(Sheet1!RawDataCols,$C107,AK$5)*$R107)</f>
        <v>0</v>
      </c>
      <c r="AL107" s="3">
        <f>IF(AL$3=0,0,INDEX(Sheet1!RawDataCols,$C107,AL$5)*$R107)</f>
        <v>0</v>
      </c>
      <c r="AM107" s="3">
        <f>IF(AM$3=0,0,INDEX(Sheet1!RawDataCols,$C107,AM$5)*$R107)</f>
        <v>0</v>
      </c>
      <c r="AN107" s="3">
        <f>IF(AN$3=0,0,INDEX(Sheet1!RawDataCols,$C107,AN$5)*$R107)</f>
        <v>0</v>
      </c>
      <c r="AO107" s="3">
        <f>IF(AO$3=0,0,INDEX(Sheet1!RawDataCols,$C107,AO$5)*$R107)</f>
        <v>0</v>
      </c>
      <c r="AP107" s="3">
        <f>IF(AP$3=0,0,INDEX(Sheet1!RawDataCols,$C107,AP$5)*$R107)</f>
        <v>0</v>
      </c>
      <c r="AQ107" s="3">
        <f>IF(AQ$3=0,0,INDEX(Sheet1!RawDataCols,$C107,AQ$5)*$R107)</f>
        <v>0</v>
      </c>
      <c r="AR107" s="3">
        <f>IF(AR$3=0,0,INDEX(Sheet1!RawDataCols,$C107,AR$5)*$R107)</f>
        <v>0</v>
      </c>
      <c r="AS107" s="3">
        <f>IF(AS$3=0,0,INDEX(Sheet1!RawDataCols,$C107,AS$5)*$R107)</f>
        <v>0</v>
      </c>
      <c r="AT107" s="3">
        <f>IF(AT$3=0,0,INDEX(Sheet1!RawDataCols,$C107,AT$5)*$R107)</f>
        <v>0</v>
      </c>
      <c r="AU107" s="3">
        <f>IF(AU$3=0,0,INDEX(Sheet1!RawDataCols,$C107,AU$5)*$R107)</f>
        <v>0</v>
      </c>
      <c r="AV107" s="3">
        <f>IF(AV$3=0,0,INDEX(Sheet1!RawDataCols,$C107,AV$5)*$R107)</f>
        <v>0</v>
      </c>
      <c r="AW107" s="3">
        <f>IF(AW$3=0,0,INDEX(Sheet1!RawDataCols,$C107,AW$5)*$R107)</f>
        <v>0</v>
      </c>
      <c r="AX107" s="3">
        <f>IF(AX$3=0,0,INDEX(Sheet1!RawDataCols,$C107,AX$5)*$R107)</f>
        <v>0</v>
      </c>
      <c r="AY107" s="3">
        <f>IF(AY$3=0,0,INDEX(Sheet1!RawDataCols,$C107,AY$5)*$R107)</f>
        <v>0</v>
      </c>
      <c r="AZ107" s="3">
        <f>IF(AZ$3=0,0,INDEX(Sheet1!RawDataCols,$C107,AZ$5)*$R107)</f>
        <v>0</v>
      </c>
      <c r="BA107" s="3">
        <f>IF(BA$3=0,0,INDEX(Sheet1!RawDataCols,$C107,BA$5)*$R107)</f>
        <v>0</v>
      </c>
      <c r="BB107" s="3">
        <f>IF(BB$3=0,0,INDEX(Sheet1!RawDataCols,$C107,BB$5)*$R107)</f>
        <v>0</v>
      </c>
      <c r="BC107" s="3">
        <f>IF(BC$3=0,0,INDEX(Sheet1!RawDataCols,$C107,BC$5)*$R107)</f>
        <v>0</v>
      </c>
      <c r="BD107" s="3">
        <f>IF(BD$3=0,0,INDEX(Sheet1!RawDataCols,$C107,BD$5)*$R107)</f>
        <v>0</v>
      </c>
      <c r="BE107" s="3">
        <f>IF(BE$3=0,0,INDEX(Sheet1!RawDataCols,$C107,BE$5)*$R107)</f>
        <v>0</v>
      </c>
      <c r="BF107" s="3">
        <f>IF(BF$3=0,0,INDEX(Sheet1!RawDataCols,$C107,BF$5)*$R107)</f>
        <v>0</v>
      </c>
      <c r="BG107" s="179">
        <f>IF(BG$3=0,0,INDEX(Sheet1!RawDataCols,$C107,BG$5)*$R107)</f>
        <v>0</v>
      </c>
      <c r="BH107" s="33">
        <f t="shared" si="17"/>
        <v>0</v>
      </c>
      <c r="BI107" s="33">
        <f t="shared" si="18"/>
        <v>0</v>
      </c>
      <c r="BJ107" s="33">
        <f t="shared" si="19"/>
        <v>0</v>
      </c>
      <c r="BK107" s="3">
        <f>IF(BK$3=0,0,INDEX(Sheet1!RawDataCols,$C107,BK$5)*$R107)</f>
        <v>0</v>
      </c>
      <c r="BL107" s="3">
        <f>IF(BL$3=0,0,INDEX(Sheet1!RawDataCols,$C107,BL$5)*$R107)</f>
        <v>0</v>
      </c>
      <c r="BM107" s="3">
        <f>IF(BM$3=0,0,INDEX(Sheet1!RawDataCols,$C107,BM$5)*$R107)</f>
        <v>0</v>
      </c>
      <c r="BN107" s="3">
        <f>IF(BN$3=0,0,INDEX(Sheet1!RawDataCols,$C107,BN$5)*$R107)</f>
        <v>0</v>
      </c>
      <c r="BO107" s="3">
        <f>IF(BO$3=0,0,INDEX(Sheet1!RawDataCols,$C107,BO$5)*$R107)</f>
        <v>1.0943750000000001</v>
      </c>
      <c r="BP107" s="3">
        <f>IF(BP$3=0,0,INDEX(Sheet1!RawDataCols,$C107,BP$5)*$R107)</f>
        <v>0</v>
      </c>
      <c r="BQ107" s="3">
        <f t="shared" si="20"/>
        <v>0</v>
      </c>
      <c r="BR107" s="3">
        <f t="shared" si="21"/>
        <v>0</v>
      </c>
      <c r="BS107" s="3">
        <f t="shared" si="22"/>
        <v>0</v>
      </c>
      <c r="BT107" s="3">
        <f t="shared" si="23"/>
        <v>0</v>
      </c>
      <c r="BU107" s="3" t="str">
        <f>INDEX(Sheet1!$BS$2:$BS$1000,MATCH($A107,Sheet1!$A$2:$A$1000,0))</f>
        <v>06</v>
      </c>
      <c r="BV107" s="3">
        <f>INDEX(Sheet1!$BT$2:$BT$1000,MATCH($A107,Sheet1!$A$2:$A$1000,0))</f>
        <v>0</v>
      </c>
    </row>
    <row r="108" spans="1:74" x14ac:dyDescent="0.2">
      <c r="A108" s="11" t="s">
        <v>1018</v>
      </c>
      <c r="B108" s="3">
        <f>MATCH($A108,Sheet1!ACCOUNTNO,0)</f>
        <v>101</v>
      </c>
      <c r="C108" s="3">
        <f t="shared" si="14"/>
        <v>101</v>
      </c>
      <c r="D108" s="3" t="str">
        <f>IF(D$3=0,0,INDEX(Sheet1!RawDataCols,$C108,D$5))</f>
        <v>16100A14</v>
      </c>
      <c r="E108" s="3" t="str">
        <f>IF(E$3=0,0,INDEX(Sheet1!RawDataCols,$C108,E$5))</f>
        <v xml:space="preserve">16100          </v>
      </c>
      <c r="F108" s="3" t="str">
        <f>IF(F$3=0,0,INDEX(Sheet1!RawDataCols,$C108,F$5))</f>
        <v xml:space="preserve">A14            </v>
      </c>
      <c r="G108" s="3" t="str">
        <f>IF(G$3=0,0,INDEX(Sheet1!RawDataCols,$C108,G$5))</f>
        <v xml:space="preserve">               </v>
      </c>
      <c r="H108" s="3" t="str">
        <f>IF(H$3=0,0,INDEX(Sheet1!RawDataCols,$C108,H$5))</f>
        <v xml:space="preserve">               </v>
      </c>
      <c r="I108" s="3" t="str">
        <f>IF(I$3=0,0,INDEX(Sheet1!RawDataCols,$C108,I$5))</f>
        <v xml:space="preserve">               </v>
      </c>
      <c r="J108" s="3" t="str">
        <f>IF(J$3=0,0,INDEX(Sheet1!RawDataCols,$C108,J$5))</f>
        <v xml:space="preserve">               </v>
      </c>
      <c r="K108" s="3" t="str">
        <f>IF(K$3=0,0,INDEX(Sheet1!RawDataCols,$C108,K$5))</f>
        <v xml:space="preserve">               </v>
      </c>
      <c r="L108" s="3" t="str">
        <f>IF(L$3=0,0,INDEX(Sheet1!RawDataCols,$C108,L$5))</f>
        <v xml:space="preserve">               </v>
      </c>
      <c r="M108" s="3" t="str">
        <f>IF(M$3=0,0,INDEX(Sheet1!RawDataCols,$C108,M$5))</f>
        <v xml:space="preserve">F007  </v>
      </c>
      <c r="N108" s="3" t="str">
        <f>IF(N$3=0,0,INDEX(Sheet1!RawDataCols,$C108,N$5))</f>
        <v>Interest Received-120 Queen Road</v>
      </c>
      <c r="O108" s="3">
        <f>INDEX(Sheet1!RawDataCols,$C108,O$5)</f>
        <v>12</v>
      </c>
      <c r="P108" s="3" t="str">
        <f>INDEX(Sheet1!RawDataCols,$C108,P$5)</f>
        <v>Other Income</v>
      </c>
      <c r="Q108" s="3" t="str">
        <f>IF(Q$3=0,0,INDEX(Sheet1!RawDataCols,$C108,Q$5))</f>
        <v>I</v>
      </c>
      <c r="R108" s="3">
        <f t="shared" si="15"/>
        <v>-1</v>
      </c>
      <c r="S108" s="3">
        <f t="shared" si="16"/>
        <v>1</v>
      </c>
      <c r="T108" s="3">
        <f>IF(T$3=0,0,INDEX(Sheet1!RawDataCols,$C108,T$5)*$R108)</f>
        <v>0</v>
      </c>
      <c r="U108" s="3">
        <f>IF(U$3=0,0,INDEX(Sheet1!RawDataCols,$C108,U$5)*$R108)</f>
        <v>0</v>
      </c>
      <c r="V108" s="3">
        <f>IF(V$3=0,0,INDEX(Sheet1!RawDataCols,$C108,V$5)*$R108)</f>
        <v>0</v>
      </c>
      <c r="W108" s="3">
        <f>IF(W$3=0,0,INDEX(Sheet1!RawDataCols,$C108,W$5)*$R108)</f>
        <v>0</v>
      </c>
      <c r="X108" s="3">
        <f>IF(X$3=0,0,INDEX(Sheet1!RawDataCols,$C108,X$5)*$R108)</f>
        <v>0</v>
      </c>
      <c r="Y108" s="3">
        <f>IF(Y$3=0,0,INDEX(Sheet1!RawDataCols,$C108,Y$5)*$R108)</f>
        <v>0</v>
      </c>
      <c r="Z108" s="3">
        <f>IF(Z$3=0,0,INDEX(Sheet1!RawDataCols,$C108,Z$5)*$R108)</f>
        <v>0</v>
      </c>
      <c r="AA108" s="3">
        <f>IF(AA$3=0,0,INDEX(Sheet1!RawDataCols,$C108,AA$5)*$R108)</f>
        <v>0</v>
      </c>
      <c r="AB108" s="3">
        <f>IF(AB$3=0,0,INDEX(Sheet1!RawDataCols,$C108,AB$5)*$R108)</f>
        <v>0</v>
      </c>
      <c r="AC108" s="3">
        <f>IF(AC$3=0,0,INDEX(Sheet1!RawDataCols,$C108,AC$5)*$R108)</f>
        <v>0</v>
      </c>
      <c r="AD108" s="3">
        <f>IF(AD$3=0,0,INDEX(Sheet1!RawDataCols,$C108,AD$5)*$R108)</f>
        <v>0</v>
      </c>
      <c r="AE108" s="3">
        <f>IF(AE$3=0,0,INDEX(Sheet1!RawDataCols,$C108,AE$5)*$R108)</f>
        <v>0</v>
      </c>
      <c r="AF108" s="3">
        <f>IF(AF$3=0,0,INDEX(Sheet1!RawDataCols,$C108,AF$5)*$R108)</f>
        <v>0</v>
      </c>
      <c r="AG108" s="3">
        <f>IF(AG$3=0,0,INDEX(Sheet1!RawDataCols,$C108,AG$5)*$R108)</f>
        <v>0</v>
      </c>
      <c r="AH108" s="3">
        <f>IF(AH$3=0,0,INDEX(Sheet1!RawDataCols,$C108,AH$5)*$R108)</f>
        <v>0</v>
      </c>
      <c r="AI108" s="3">
        <f>IF(AI$3=0,0,INDEX(Sheet1!RawDataCols,$C108,AI$5)*$R108)</f>
        <v>0</v>
      </c>
      <c r="AJ108" s="3">
        <f>IF(AJ$3=0,0,INDEX(Sheet1!RawDataCols,$C108,AJ$5)*$R108)</f>
        <v>0</v>
      </c>
      <c r="AK108" s="3">
        <f>IF(AK$3=0,0,INDEX(Sheet1!RawDataCols,$C108,AK$5)*$R108)</f>
        <v>0</v>
      </c>
      <c r="AL108" s="3">
        <f>IF(AL$3=0,0,INDEX(Sheet1!RawDataCols,$C108,AL$5)*$R108)</f>
        <v>0</v>
      </c>
      <c r="AM108" s="3">
        <f>IF(AM$3=0,0,INDEX(Sheet1!RawDataCols,$C108,AM$5)*$R108)</f>
        <v>0</v>
      </c>
      <c r="AN108" s="3">
        <f>IF(AN$3=0,0,INDEX(Sheet1!RawDataCols,$C108,AN$5)*$R108)</f>
        <v>0</v>
      </c>
      <c r="AO108" s="3">
        <f>IF(AO$3=0,0,INDEX(Sheet1!RawDataCols,$C108,AO$5)*$R108)</f>
        <v>0</v>
      </c>
      <c r="AP108" s="3">
        <f>IF(AP$3=0,0,INDEX(Sheet1!RawDataCols,$C108,AP$5)*$R108)</f>
        <v>0</v>
      </c>
      <c r="AQ108" s="3">
        <f>IF(AQ$3=0,0,INDEX(Sheet1!RawDataCols,$C108,AQ$5)*$R108)</f>
        <v>0</v>
      </c>
      <c r="AR108" s="3">
        <f>IF(AR$3=0,0,INDEX(Sheet1!RawDataCols,$C108,AR$5)*$R108)</f>
        <v>0</v>
      </c>
      <c r="AS108" s="3">
        <f>IF(AS$3=0,0,INDEX(Sheet1!RawDataCols,$C108,AS$5)*$R108)</f>
        <v>0</v>
      </c>
      <c r="AT108" s="3">
        <f>IF(AT$3=0,0,INDEX(Sheet1!RawDataCols,$C108,AT$5)*$R108)</f>
        <v>0</v>
      </c>
      <c r="AU108" s="3">
        <f>IF(AU$3=0,0,INDEX(Sheet1!RawDataCols,$C108,AU$5)*$R108)</f>
        <v>0</v>
      </c>
      <c r="AV108" s="3">
        <f>IF(AV$3=0,0,INDEX(Sheet1!RawDataCols,$C108,AV$5)*$R108)</f>
        <v>0</v>
      </c>
      <c r="AW108" s="3">
        <f>IF(AW$3=0,0,INDEX(Sheet1!RawDataCols,$C108,AW$5)*$R108)</f>
        <v>0</v>
      </c>
      <c r="AX108" s="3">
        <f>IF(AX$3=0,0,INDEX(Sheet1!RawDataCols,$C108,AX$5)*$R108)</f>
        <v>0</v>
      </c>
      <c r="AY108" s="3">
        <f>IF(AY$3=0,0,INDEX(Sheet1!RawDataCols,$C108,AY$5)*$R108)</f>
        <v>0</v>
      </c>
      <c r="AZ108" s="3">
        <f>IF(AZ$3=0,0,INDEX(Sheet1!RawDataCols,$C108,AZ$5)*$R108)</f>
        <v>0</v>
      </c>
      <c r="BA108" s="3">
        <f>IF(BA$3=0,0,INDEX(Sheet1!RawDataCols,$C108,BA$5)*$R108)</f>
        <v>0</v>
      </c>
      <c r="BB108" s="3">
        <f>IF(BB$3=0,0,INDEX(Sheet1!RawDataCols,$C108,BB$5)*$R108)</f>
        <v>0</v>
      </c>
      <c r="BC108" s="3">
        <f>IF(BC$3=0,0,INDEX(Sheet1!RawDataCols,$C108,BC$5)*$R108)</f>
        <v>0</v>
      </c>
      <c r="BD108" s="3">
        <f>IF(BD$3=0,0,INDEX(Sheet1!RawDataCols,$C108,BD$5)*$R108)</f>
        <v>0</v>
      </c>
      <c r="BE108" s="3">
        <f>IF(BE$3=0,0,INDEX(Sheet1!RawDataCols,$C108,BE$5)*$R108)</f>
        <v>0</v>
      </c>
      <c r="BF108" s="3">
        <f>IF(BF$3=0,0,INDEX(Sheet1!RawDataCols,$C108,BF$5)*$R108)</f>
        <v>0</v>
      </c>
      <c r="BG108" s="179">
        <f>IF(BG$3=0,0,INDEX(Sheet1!RawDataCols,$C108,BG$5)*$R108)</f>
        <v>0</v>
      </c>
      <c r="BH108" s="33">
        <f t="shared" si="17"/>
        <v>0</v>
      </c>
      <c r="BI108" s="33">
        <f t="shared" si="18"/>
        <v>0</v>
      </c>
      <c r="BJ108" s="33">
        <f t="shared" si="19"/>
        <v>0</v>
      </c>
      <c r="BK108" s="3">
        <f>IF(BK$3=0,0,INDEX(Sheet1!RawDataCols,$C108,BK$5)*$R108)</f>
        <v>0</v>
      </c>
      <c r="BL108" s="3">
        <f>IF(BL$3=0,0,INDEX(Sheet1!RawDataCols,$C108,BL$5)*$R108)</f>
        <v>0</v>
      </c>
      <c r="BM108" s="3">
        <f>IF(BM$3=0,0,INDEX(Sheet1!RawDataCols,$C108,BM$5)*$R108)</f>
        <v>3.4766659999999998</v>
      </c>
      <c r="BN108" s="3">
        <f>IF(BN$3=0,0,INDEX(Sheet1!RawDataCols,$C108,BN$5)*$R108)</f>
        <v>1.3620000000000001</v>
      </c>
      <c r="BO108" s="3">
        <f>IF(BO$3=0,0,INDEX(Sheet1!RawDataCols,$C108,BO$5)*$R108)</f>
        <v>2.6186660000000002</v>
      </c>
      <c r="BP108" s="3">
        <f>IF(BP$3=0,0,INDEX(Sheet1!RawDataCols,$C108,BP$5)*$R108)</f>
        <v>0</v>
      </c>
      <c r="BQ108" s="3">
        <f t="shared" si="20"/>
        <v>0</v>
      </c>
      <c r="BR108" s="3">
        <f t="shared" si="21"/>
        <v>0</v>
      </c>
      <c r="BS108" s="3">
        <f t="shared" si="22"/>
        <v>0</v>
      </c>
      <c r="BT108" s="3">
        <f t="shared" si="23"/>
        <v>0</v>
      </c>
      <c r="BU108" s="3" t="str">
        <f>INDEX(Sheet1!$BS$2:$BS$1000,MATCH($A108,Sheet1!$A$2:$A$1000,0))</f>
        <v>06</v>
      </c>
      <c r="BV108" s="3">
        <f>INDEX(Sheet1!$BT$2:$BT$1000,MATCH($A108,Sheet1!$A$2:$A$1000,0))</f>
        <v>0</v>
      </c>
    </row>
    <row r="109" spans="1:74" x14ac:dyDescent="0.2">
      <c r="A109" s="11" t="s">
        <v>1019</v>
      </c>
      <c r="B109" s="3">
        <f>MATCH($A109,Sheet1!ACCOUNTNO,0)</f>
        <v>102</v>
      </c>
      <c r="C109" s="3">
        <f t="shared" si="14"/>
        <v>102</v>
      </c>
      <c r="D109" s="3" t="str">
        <f>IF(D$3=0,0,INDEX(Sheet1!RawDataCols,$C109,D$5))</f>
        <v>16100A15</v>
      </c>
      <c r="E109" s="3" t="str">
        <f>IF(E$3=0,0,INDEX(Sheet1!RawDataCols,$C109,E$5))</f>
        <v xml:space="preserve">16100          </v>
      </c>
      <c r="F109" s="3" t="str">
        <f>IF(F$3=0,0,INDEX(Sheet1!RawDataCols,$C109,F$5))</f>
        <v xml:space="preserve">A15            </v>
      </c>
      <c r="G109" s="3" t="str">
        <f>IF(G$3=0,0,INDEX(Sheet1!RawDataCols,$C109,G$5))</f>
        <v xml:space="preserve">               </v>
      </c>
      <c r="H109" s="3" t="str">
        <f>IF(H$3=0,0,INDEX(Sheet1!RawDataCols,$C109,H$5))</f>
        <v xml:space="preserve">               </v>
      </c>
      <c r="I109" s="3" t="str">
        <f>IF(I$3=0,0,INDEX(Sheet1!RawDataCols,$C109,I$5))</f>
        <v xml:space="preserve">               </v>
      </c>
      <c r="J109" s="3" t="str">
        <f>IF(J$3=0,0,INDEX(Sheet1!RawDataCols,$C109,J$5))</f>
        <v xml:space="preserve">               </v>
      </c>
      <c r="K109" s="3" t="str">
        <f>IF(K$3=0,0,INDEX(Sheet1!RawDataCols,$C109,K$5))</f>
        <v xml:space="preserve">               </v>
      </c>
      <c r="L109" s="3" t="str">
        <f>IF(L$3=0,0,INDEX(Sheet1!RawDataCols,$C109,L$5))</f>
        <v xml:space="preserve">               </v>
      </c>
      <c r="M109" s="3" t="str">
        <f>IF(M$3=0,0,INDEX(Sheet1!RawDataCols,$C109,M$5))</f>
        <v xml:space="preserve">F007  </v>
      </c>
      <c r="N109" s="3" t="str">
        <f>IF(N$3=0,0,INDEX(Sheet1!RawDataCols,$C109,N$5))</f>
        <v>Interest Received-236 Queen Road</v>
      </c>
      <c r="O109" s="3">
        <f>INDEX(Sheet1!RawDataCols,$C109,O$5)</f>
        <v>12</v>
      </c>
      <c r="P109" s="3" t="str">
        <f>INDEX(Sheet1!RawDataCols,$C109,P$5)</f>
        <v>Other Income</v>
      </c>
      <c r="Q109" s="3" t="str">
        <f>IF(Q$3=0,0,INDEX(Sheet1!RawDataCols,$C109,Q$5))</f>
        <v>I</v>
      </c>
      <c r="R109" s="3">
        <f t="shared" si="15"/>
        <v>-1</v>
      </c>
      <c r="S109" s="3">
        <f t="shared" si="16"/>
        <v>1</v>
      </c>
      <c r="T109" s="3">
        <f>IF(T$3=0,0,INDEX(Sheet1!RawDataCols,$C109,T$5)*$R109)</f>
        <v>0</v>
      </c>
      <c r="U109" s="3">
        <f>IF(U$3=0,0,INDEX(Sheet1!RawDataCols,$C109,U$5)*$R109)</f>
        <v>0</v>
      </c>
      <c r="V109" s="3">
        <f>IF(V$3=0,0,INDEX(Sheet1!RawDataCols,$C109,V$5)*$R109)</f>
        <v>0</v>
      </c>
      <c r="W109" s="3">
        <f>IF(W$3=0,0,INDEX(Sheet1!RawDataCols,$C109,W$5)*$R109)</f>
        <v>0</v>
      </c>
      <c r="X109" s="3">
        <f>IF(X$3=0,0,INDEX(Sheet1!RawDataCols,$C109,X$5)*$R109)</f>
        <v>0</v>
      </c>
      <c r="Y109" s="3">
        <f>IF(Y$3=0,0,INDEX(Sheet1!RawDataCols,$C109,Y$5)*$R109)</f>
        <v>0</v>
      </c>
      <c r="Z109" s="3">
        <f>IF(Z$3=0,0,INDEX(Sheet1!RawDataCols,$C109,Z$5)*$R109)</f>
        <v>0</v>
      </c>
      <c r="AA109" s="3">
        <f>IF(AA$3=0,0,INDEX(Sheet1!RawDataCols,$C109,AA$5)*$R109)</f>
        <v>0</v>
      </c>
      <c r="AB109" s="3">
        <f>IF(AB$3=0,0,INDEX(Sheet1!RawDataCols,$C109,AB$5)*$R109)</f>
        <v>0</v>
      </c>
      <c r="AC109" s="3">
        <f>IF(AC$3=0,0,INDEX(Sheet1!RawDataCols,$C109,AC$5)*$R109)</f>
        <v>0</v>
      </c>
      <c r="AD109" s="3">
        <f>IF(AD$3=0,0,INDEX(Sheet1!RawDataCols,$C109,AD$5)*$R109)</f>
        <v>0</v>
      </c>
      <c r="AE109" s="3">
        <f>IF(AE$3=0,0,INDEX(Sheet1!RawDataCols,$C109,AE$5)*$R109)</f>
        <v>0</v>
      </c>
      <c r="AF109" s="3">
        <f>IF(AF$3=0,0,INDEX(Sheet1!RawDataCols,$C109,AF$5)*$R109)</f>
        <v>0</v>
      </c>
      <c r="AG109" s="3">
        <f>IF(AG$3=0,0,INDEX(Sheet1!RawDataCols,$C109,AG$5)*$R109)</f>
        <v>0</v>
      </c>
      <c r="AH109" s="3">
        <f>IF(AH$3=0,0,INDEX(Sheet1!RawDataCols,$C109,AH$5)*$R109)</f>
        <v>0</v>
      </c>
      <c r="AI109" s="3">
        <f>IF(AI$3=0,0,INDEX(Sheet1!RawDataCols,$C109,AI$5)*$R109)</f>
        <v>0</v>
      </c>
      <c r="AJ109" s="3">
        <f>IF(AJ$3=0,0,INDEX(Sheet1!RawDataCols,$C109,AJ$5)*$R109)</f>
        <v>0</v>
      </c>
      <c r="AK109" s="3">
        <f>IF(AK$3=0,0,INDEX(Sheet1!RawDataCols,$C109,AK$5)*$R109)</f>
        <v>0</v>
      </c>
      <c r="AL109" s="3">
        <f>IF(AL$3=0,0,INDEX(Sheet1!RawDataCols,$C109,AL$5)*$R109)</f>
        <v>0</v>
      </c>
      <c r="AM109" s="3">
        <f>IF(AM$3=0,0,INDEX(Sheet1!RawDataCols,$C109,AM$5)*$R109)</f>
        <v>0</v>
      </c>
      <c r="AN109" s="3">
        <f>IF(AN$3=0,0,INDEX(Sheet1!RawDataCols,$C109,AN$5)*$R109)</f>
        <v>0</v>
      </c>
      <c r="AO109" s="3">
        <f>IF(AO$3=0,0,INDEX(Sheet1!RawDataCols,$C109,AO$5)*$R109)</f>
        <v>0</v>
      </c>
      <c r="AP109" s="3">
        <f>IF(AP$3=0,0,INDEX(Sheet1!RawDataCols,$C109,AP$5)*$R109)</f>
        <v>0</v>
      </c>
      <c r="AQ109" s="3">
        <f>IF(AQ$3=0,0,INDEX(Sheet1!RawDataCols,$C109,AQ$5)*$R109)</f>
        <v>0</v>
      </c>
      <c r="AR109" s="3">
        <f>IF(AR$3=0,0,INDEX(Sheet1!RawDataCols,$C109,AR$5)*$R109)</f>
        <v>0</v>
      </c>
      <c r="AS109" s="3">
        <f>IF(AS$3=0,0,INDEX(Sheet1!RawDataCols,$C109,AS$5)*$R109)</f>
        <v>0</v>
      </c>
      <c r="AT109" s="3">
        <f>IF(AT$3=0,0,INDEX(Sheet1!RawDataCols,$C109,AT$5)*$R109)</f>
        <v>0</v>
      </c>
      <c r="AU109" s="3">
        <f>IF(AU$3=0,0,INDEX(Sheet1!RawDataCols,$C109,AU$5)*$R109)</f>
        <v>0</v>
      </c>
      <c r="AV109" s="3">
        <f>IF(AV$3=0,0,INDEX(Sheet1!RawDataCols,$C109,AV$5)*$R109)</f>
        <v>0</v>
      </c>
      <c r="AW109" s="3">
        <f>IF(AW$3=0,0,INDEX(Sheet1!RawDataCols,$C109,AW$5)*$R109)</f>
        <v>0</v>
      </c>
      <c r="AX109" s="3">
        <f>IF(AX$3=0,0,INDEX(Sheet1!RawDataCols,$C109,AX$5)*$R109)</f>
        <v>0</v>
      </c>
      <c r="AY109" s="3">
        <f>IF(AY$3=0,0,INDEX(Sheet1!RawDataCols,$C109,AY$5)*$R109)</f>
        <v>0</v>
      </c>
      <c r="AZ109" s="3">
        <f>IF(AZ$3=0,0,INDEX(Sheet1!RawDataCols,$C109,AZ$5)*$R109)</f>
        <v>0</v>
      </c>
      <c r="BA109" s="3">
        <f>IF(BA$3=0,0,INDEX(Sheet1!RawDataCols,$C109,BA$5)*$R109)</f>
        <v>0</v>
      </c>
      <c r="BB109" s="3">
        <f>IF(BB$3=0,0,INDEX(Sheet1!RawDataCols,$C109,BB$5)*$R109)</f>
        <v>0</v>
      </c>
      <c r="BC109" s="3">
        <f>IF(BC$3=0,0,INDEX(Sheet1!RawDataCols,$C109,BC$5)*$R109)</f>
        <v>0</v>
      </c>
      <c r="BD109" s="3">
        <f>IF(BD$3=0,0,INDEX(Sheet1!RawDataCols,$C109,BD$5)*$R109)</f>
        <v>0</v>
      </c>
      <c r="BE109" s="3">
        <f>IF(BE$3=0,0,INDEX(Sheet1!RawDataCols,$C109,BE$5)*$R109)</f>
        <v>0</v>
      </c>
      <c r="BF109" s="3">
        <f>IF(BF$3=0,0,INDEX(Sheet1!RawDataCols,$C109,BF$5)*$R109)</f>
        <v>0</v>
      </c>
      <c r="BG109" s="179">
        <f>IF(BG$3=0,0,INDEX(Sheet1!RawDataCols,$C109,BG$5)*$R109)</f>
        <v>0</v>
      </c>
      <c r="BH109" s="33">
        <f t="shared" si="17"/>
        <v>0</v>
      </c>
      <c r="BI109" s="33">
        <f t="shared" si="18"/>
        <v>0</v>
      </c>
      <c r="BJ109" s="33">
        <f t="shared" si="19"/>
        <v>0</v>
      </c>
      <c r="BK109" s="3">
        <f>IF(BK$3=0,0,INDEX(Sheet1!RawDataCols,$C109,BK$5)*$R109)</f>
        <v>0</v>
      </c>
      <c r="BL109" s="3">
        <f>IF(BL$3=0,0,INDEX(Sheet1!RawDataCols,$C109,BL$5)*$R109)</f>
        <v>0</v>
      </c>
      <c r="BM109" s="3">
        <f>IF(BM$3=0,0,INDEX(Sheet1!RawDataCols,$C109,BM$5)*$R109)</f>
        <v>3.4766659999999998</v>
      </c>
      <c r="BN109" s="3">
        <f>IF(BN$3=0,0,INDEX(Sheet1!RawDataCols,$C109,BN$5)*$R109)</f>
        <v>1.3606659999999999</v>
      </c>
      <c r="BO109" s="3">
        <f>IF(BO$3=0,0,INDEX(Sheet1!RawDataCols,$C109,BO$5)*$R109)</f>
        <v>2.6186660000000002</v>
      </c>
      <c r="BP109" s="3">
        <f>IF(BP$3=0,0,INDEX(Sheet1!RawDataCols,$C109,BP$5)*$R109)</f>
        <v>0</v>
      </c>
      <c r="BQ109" s="3">
        <f t="shared" si="20"/>
        <v>0</v>
      </c>
      <c r="BR109" s="3">
        <f t="shared" si="21"/>
        <v>0</v>
      </c>
      <c r="BS109" s="3">
        <f t="shared" si="22"/>
        <v>0</v>
      </c>
      <c r="BT109" s="3">
        <f t="shared" si="23"/>
        <v>0</v>
      </c>
      <c r="BU109" s="3" t="str">
        <f>INDEX(Sheet1!$BS$2:$BS$1000,MATCH($A109,Sheet1!$A$2:$A$1000,0))</f>
        <v>06</v>
      </c>
      <c r="BV109" s="3">
        <f>INDEX(Sheet1!$BT$2:$BT$1000,MATCH($A109,Sheet1!$A$2:$A$1000,0))</f>
        <v>0</v>
      </c>
    </row>
    <row r="110" spans="1:74" x14ac:dyDescent="0.2">
      <c r="A110" s="11" t="s">
        <v>1020</v>
      </c>
      <c r="B110" s="3">
        <f>MATCH($A110,Sheet1!ACCOUNTNO,0)</f>
        <v>103</v>
      </c>
      <c r="C110" s="3">
        <f t="shared" si="14"/>
        <v>103</v>
      </c>
      <c r="D110" s="3" t="str">
        <f>IF(D$3=0,0,INDEX(Sheet1!RawDataCols,$C110,D$5))</f>
        <v>16100A16</v>
      </c>
      <c r="E110" s="3" t="str">
        <f>IF(E$3=0,0,INDEX(Sheet1!RawDataCols,$C110,E$5))</f>
        <v xml:space="preserve">16100          </v>
      </c>
      <c r="F110" s="3" t="str">
        <f>IF(F$3=0,0,INDEX(Sheet1!RawDataCols,$C110,F$5))</f>
        <v xml:space="preserve">A16            </v>
      </c>
      <c r="G110" s="3" t="str">
        <f>IF(G$3=0,0,INDEX(Sheet1!RawDataCols,$C110,G$5))</f>
        <v xml:space="preserve">               </v>
      </c>
      <c r="H110" s="3" t="str">
        <f>IF(H$3=0,0,INDEX(Sheet1!RawDataCols,$C110,H$5))</f>
        <v xml:space="preserve">               </v>
      </c>
      <c r="I110" s="3" t="str">
        <f>IF(I$3=0,0,INDEX(Sheet1!RawDataCols,$C110,I$5))</f>
        <v xml:space="preserve">               </v>
      </c>
      <c r="J110" s="3" t="str">
        <f>IF(J$3=0,0,INDEX(Sheet1!RawDataCols,$C110,J$5))</f>
        <v xml:space="preserve">               </v>
      </c>
      <c r="K110" s="3" t="str">
        <f>IF(K$3=0,0,INDEX(Sheet1!RawDataCols,$C110,K$5))</f>
        <v xml:space="preserve">               </v>
      </c>
      <c r="L110" s="3" t="str">
        <f>IF(L$3=0,0,INDEX(Sheet1!RawDataCols,$C110,L$5))</f>
        <v xml:space="preserve">               </v>
      </c>
      <c r="M110" s="3" t="str">
        <f>IF(M$3=0,0,INDEX(Sheet1!RawDataCols,$C110,M$5))</f>
        <v xml:space="preserve">F007  </v>
      </c>
      <c r="N110" s="3" t="str">
        <f>IF(N$3=0,0,INDEX(Sheet1!RawDataCols,$C110,N$5))</f>
        <v>Interest Received-534 Queen Road</v>
      </c>
      <c r="O110" s="3">
        <f>INDEX(Sheet1!RawDataCols,$C110,O$5)</f>
        <v>12</v>
      </c>
      <c r="P110" s="3" t="str">
        <f>INDEX(Sheet1!RawDataCols,$C110,P$5)</f>
        <v>Other Income</v>
      </c>
      <c r="Q110" s="3" t="str">
        <f>IF(Q$3=0,0,INDEX(Sheet1!RawDataCols,$C110,Q$5))</f>
        <v>I</v>
      </c>
      <c r="R110" s="3">
        <f t="shared" si="15"/>
        <v>-1</v>
      </c>
      <c r="S110" s="3">
        <f t="shared" si="16"/>
        <v>1</v>
      </c>
      <c r="T110" s="3">
        <f>IF(T$3=0,0,INDEX(Sheet1!RawDataCols,$C110,T$5)*$R110)</f>
        <v>0</v>
      </c>
      <c r="U110" s="3">
        <f>IF(U$3=0,0,INDEX(Sheet1!RawDataCols,$C110,U$5)*$R110)</f>
        <v>0</v>
      </c>
      <c r="V110" s="3">
        <f>IF(V$3=0,0,INDEX(Sheet1!RawDataCols,$C110,V$5)*$R110)</f>
        <v>0</v>
      </c>
      <c r="W110" s="3">
        <f>IF(W$3=0,0,INDEX(Sheet1!RawDataCols,$C110,W$5)*$R110)</f>
        <v>0</v>
      </c>
      <c r="X110" s="3">
        <f>IF(X$3=0,0,INDEX(Sheet1!RawDataCols,$C110,X$5)*$R110)</f>
        <v>0</v>
      </c>
      <c r="Y110" s="3">
        <f>IF(Y$3=0,0,INDEX(Sheet1!RawDataCols,$C110,Y$5)*$R110)</f>
        <v>0</v>
      </c>
      <c r="Z110" s="3">
        <f>IF(Z$3=0,0,INDEX(Sheet1!RawDataCols,$C110,Z$5)*$R110)</f>
        <v>0</v>
      </c>
      <c r="AA110" s="3">
        <f>IF(AA$3=0,0,INDEX(Sheet1!RawDataCols,$C110,AA$5)*$R110)</f>
        <v>0</v>
      </c>
      <c r="AB110" s="3">
        <f>IF(AB$3=0,0,INDEX(Sheet1!RawDataCols,$C110,AB$5)*$R110)</f>
        <v>0</v>
      </c>
      <c r="AC110" s="3">
        <f>IF(AC$3=0,0,INDEX(Sheet1!RawDataCols,$C110,AC$5)*$R110)</f>
        <v>0</v>
      </c>
      <c r="AD110" s="3">
        <f>IF(AD$3=0,0,INDEX(Sheet1!RawDataCols,$C110,AD$5)*$R110)</f>
        <v>0</v>
      </c>
      <c r="AE110" s="3">
        <f>IF(AE$3=0,0,INDEX(Sheet1!RawDataCols,$C110,AE$5)*$R110)</f>
        <v>0</v>
      </c>
      <c r="AF110" s="3">
        <f>IF(AF$3=0,0,INDEX(Sheet1!RawDataCols,$C110,AF$5)*$R110)</f>
        <v>0</v>
      </c>
      <c r="AG110" s="3">
        <f>IF(AG$3=0,0,INDEX(Sheet1!RawDataCols,$C110,AG$5)*$R110)</f>
        <v>0</v>
      </c>
      <c r="AH110" s="3">
        <f>IF(AH$3=0,0,INDEX(Sheet1!RawDataCols,$C110,AH$5)*$R110)</f>
        <v>0</v>
      </c>
      <c r="AI110" s="3">
        <f>IF(AI$3=0,0,INDEX(Sheet1!RawDataCols,$C110,AI$5)*$R110)</f>
        <v>0</v>
      </c>
      <c r="AJ110" s="3">
        <f>IF(AJ$3=0,0,INDEX(Sheet1!RawDataCols,$C110,AJ$5)*$R110)</f>
        <v>0</v>
      </c>
      <c r="AK110" s="3">
        <f>IF(AK$3=0,0,INDEX(Sheet1!RawDataCols,$C110,AK$5)*$R110)</f>
        <v>0</v>
      </c>
      <c r="AL110" s="3">
        <f>IF(AL$3=0,0,INDEX(Sheet1!RawDataCols,$C110,AL$5)*$R110)</f>
        <v>0</v>
      </c>
      <c r="AM110" s="3">
        <f>IF(AM$3=0,0,INDEX(Sheet1!RawDataCols,$C110,AM$5)*$R110)</f>
        <v>0</v>
      </c>
      <c r="AN110" s="3">
        <f>IF(AN$3=0,0,INDEX(Sheet1!RawDataCols,$C110,AN$5)*$R110)</f>
        <v>0</v>
      </c>
      <c r="AO110" s="3">
        <f>IF(AO$3=0,0,INDEX(Sheet1!RawDataCols,$C110,AO$5)*$R110)</f>
        <v>0</v>
      </c>
      <c r="AP110" s="3">
        <f>IF(AP$3=0,0,INDEX(Sheet1!RawDataCols,$C110,AP$5)*$R110)</f>
        <v>0</v>
      </c>
      <c r="AQ110" s="3">
        <f>IF(AQ$3=0,0,INDEX(Sheet1!RawDataCols,$C110,AQ$5)*$R110)</f>
        <v>0</v>
      </c>
      <c r="AR110" s="3">
        <f>IF(AR$3=0,0,INDEX(Sheet1!RawDataCols,$C110,AR$5)*$R110)</f>
        <v>0</v>
      </c>
      <c r="AS110" s="3">
        <f>IF(AS$3=0,0,INDEX(Sheet1!RawDataCols,$C110,AS$5)*$R110)</f>
        <v>0</v>
      </c>
      <c r="AT110" s="3">
        <f>IF(AT$3=0,0,INDEX(Sheet1!RawDataCols,$C110,AT$5)*$R110)</f>
        <v>0</v>
      </c>
      <c r="AU110" s="3">
        <f>IF(AU$3=0,0,INDEX(Sheet1!RawDataCols,$C110,AU$5)*$R110)</f>
        <v>0</v>
      </c>
      <c r="AV110" s="3">
        <f>IF(AV$3=0,0,INDEX(Sheet1!RawDataCols,$C110,AV$5)*$R110)</f>
        <v>0</v>
      </c>
      <c r="AW110" s="3">
        <f>IF(AW$3=0,0,INDEX(Sheet1!RawDataCols,$C110,AW$5)*$R110)</f>
        <v>0</v>
      </c>
      <c r="AX110" s="3">
        <f>IF(AX$3=0,0,INDEX(Sheet1!RawDataCols,$C110,AX$5)*$R110)</f>
        <v>0</v>
      </c>
      <c r="AY110" s="3">
        <f>IF(AY$3=0,0,INDEX(Sheet1!RawDataCols,$C110,AY$5)*$R110)</f>
        <v>0</v>
      </c>
      <c r="AZ110" s="3">
        <f>IF(AZ$3=0,0,INDEX(Sheet1!RawDataCols,$C110,AZ$5)*$R110)</f>
        <v>0</v>
      </c>
      <c r="BA110" s="3">
        <f>IF(BA$3=0,0,INDEX(Sheet1!RawDataCols,$C110,BA$5)*$R110)</f>
        <v>0</v>
      </c>
      <c r="BB110" s="3">
        <f>IF(BB$3=0,0,INDEX(Sheet1!RawDataCols,$C110,BB$5)*$R110)</f>
        <v>0</v>
      </c>
      <c r="BC110" s="3">
        <f>IF(BC$3=0,0,INDEX(Sheet1!RawDataCols,$C110,BC$5)*$R110)</f>
        <v>0</v>
      </c>
      <c r="BD110" s="3">
        <f>IF(BD$3=0,0,INDEX(Sheet1!RawDataCols,$C110,BD$5)*$R110)</f>
        <v>0</v>
      </c>
      <c r="BE110" s="3">
        <f>IF(BE$3=0,0,INDEX(Sheet1!RawDataCols,$C110,BE$5)*$R110)</f>
        <v>0</v>
      </c>
      <c r="BF110" s="3">
        <f>IF(BF$3=0,0,INDEX(Sheet1!RawDataCols,$C110,BF$5)*$R110)</f>
        <v>0</v>
      </c>
      <c r="BG110" s="179">
        <f>IF(BG$3=0,0,INDEX(Sheet1!RawDataCols,$C110,BG$5)*$R110)</f>
        <v>0</v>
      </c>
      <c r="BH110" s="33">
        <f t="shared" si="17"/>
        <v>0</v>
      </c>
      <c r="BI110" s="33">
        <f t="shared" si="18"/>
        <v>0</v>
      </c>
      <c r="BJ110" s="33">
        <f t="shared" si="19"/>
        <v>0</v>
      </c>
      <c r="BK110" s="3">
        <f>IF(BK$3=0,0,INDEX(Sheet1!RawDataCols,$C110,BK$5)*$R110)</f>
        <v>0</v>
      </c>
      <c r="BL110" s="3">
        <f>IF(BL$3=0,0,INDEX(Sheet1!RawDataCols,$C110,BL$5)*$R110)</f>
        <v>0</v>
      </c>
      <c r="BM110" s="3">
        <f>IF(BM$3=0,0,INDEX(Sheet1!RawDataCols,$C110,BM$5)*$R110)</f>
        <v>3.4766659999999998</v>
      </c>
      <c r="BN110" s="3">
        <f>IF(BN$3=0,0,INDEX(Sheet1!RawDataCols,$C110,BN$5)*$R110)</f>
        <v>1.3613329999999999</v>
      </c>
      <c r="BO110" s="3">
        <f>IF(BO$3=0,0,INDEX(Sheet1!RawDataCols,$C110,BO$5)*$R110)</f>
        <v>2.6193330000000001</v>
      </c>
      <c r="BP110" s="3">
        <f>IF(BP$3=0,0,INDEX(Sheet1!RawDataCols,$C110,BP$5)*$R110)</f>
        <v>0</v>
      </c>
      <c r="BQ110" s="3">
        <f t="shared" si="20"/>
        <v>0</v>
      </c>
      <c r="BR110" s="3">
        <f t="shared" si="21"/>
        <v>0</v>
      </c>
      <c r="BS110" s="3">
        <f t="shared" si="22"/>
        <v>0</v>
      </c>
      <c r="BT110" s="3">
        <f t="shared" si="23"/>
        <v>0</v>
      </c>
      <c r="BU110" s="3" t="str">
        <f>INDEX(Sheet1!$BS$2:$BS$1000,MATCH($A110,Sheet1!$A$2:$A$1000,0))</f>
        <v>06</v>
      </c>
      <c r="BV110" s="3">
        <f>INDEX(Sheet1!$BT$2:$BT$1000,MATCH($A110,Sheet1!$A$2:$A$1000,0))</f>
        <v>0</v>
      </c>
    </row>
    <row r="111" spans="1:74" x14ac:dyDescent="0.2">
      <c r="A111" s="246" t="s">
        <v>1085</v>
      </c>
      <c r="B111" s="3" t="e">
        <f>MATCH($A111,Sheet1!ACCOUNTNO,0)</f>
        <v>#N/A</v>
      </c>
      <c r="C111" s="3">
        <f t="shared" si="14"/>
        <v>65000</v>
      </c>
      <c r="D111" s="3">
        <f>IF(D$3=0,0,INDEX(Sheet1!RawDataCols,$C111,D$5))</f>
        <v>0</v>
      </c>
      <c r="E111" s="3">
        <f>IF(E$3=0,0,INDEX(Sheet1!RawDataCols,$C111,E$5))</f>
        <v>0</v>
      </c>
      <c r="F111" s="3">
        <f>IF(F$3=0,0,INDEX(Sheet1!RawDataCols,$C111,F$5))</f>
        <v>0</v>
      </c>
      <c r="G111" s="3">
        <f>IF(G$3=0,0,INDEX(Sheet1!RawDataCols,$C111,G$5))</f>
        <v>0</v>
      </c>
      <c r="H111" s="3">
        <f>IF(H$3=0,0,INDEX(Sheet1!RawDataCols,$C111,H$5))</f>
        <v>0</v>
      </c>
      <c r="I111" s="3">
        <f>IF(I$3=0,0,INDEX(Sheet1!RawDataCols,$C111,I$5))</f>
        <v>0</v>
      </c>
      <c r="J111" s="3">
        <f>IF(J$3=0,0,INDEX(Sheet1!RawDataCols,$C111,J$5))</f>
        <v>0</v>
      </c>
      <c r="K111" s="3">
        <f>IF(K$3=0,0,INDEX(Sheet1!RawDataCols,$C111,K$5))</f>
        <v>0</v>
      </c>
      <c r="L111" s="3">
        <f>IF(L$3=0,0,INDEX(Sheet1!RawDataCols,$C111,L$5))</f>
        <v>0</v>
      </c>
      <c r="M111" s="3">
        <f>IF(M$3=0,0,INDEX(Sheet1!RawDataCols,$C111,M$5))</f>
        <v>0</v>
      </c>
      <c r="N111" s="3">
        <f>IF(N$3=0,0,INDEX(Sheet1!RawDataCols,$C111,N$5))</f>
        <v>0</v>
      </c>
      <c r="O111" s="3">
        <f>INDEX(Sheet1!RawDataCols,$C111,O$5)</f>
        <v>0</v>
      </c>
      <c r="P111" s="3">
        <f>INDEX(Sheet1!RawDataCols,$C111,P$5)</f>
        <v>0</v>
      </c>
      <c r="Q111" s="3">
        <f>IF(Q$3=0,0,INDEX(Sheet1!RawDataCols,$C111,Q$5))</f>
        <v>0</v>
      </c>
      <c r="R111" s="3">
        <f t="shared" si="15"/>
        <v>1</v>
      </c>
      <c r="S111" s="3">
        <f t="shared" si="16"/>
        <v>-1</v>
      </c>
      <c r="T111" s="3">
        <f>IF(T$3=0,0,INDEX(Sheet1!RawDataCols,$C111,T$5)*$R111)</f>
        <v>0</v>
      </c>
      <c r="U111" s="3">
        <f>IF(U$3=0,0,INDEX(Sheet1!RawDataCols,$C111,U$5)*$R111)</f>
        <v>0</v>
      </c>
      <c r="V111" s="3">
        <f>IF(V$3=0,0,INDEX(Sheet1!RawDataCols,$C111,V$5)*$R111)</f>
        <v>0</v>
      </c>
      <c r="W111" s="3">
        <f>IF(W$3=0,0,INDEX(Sheet1!RawDataCols,$C111,W$5)*$R111)</f>
        <v>0</v>
      </c>
      <c r="X111" s="3">
        <f>IF(X$3=0,0,INDEX(Sheet1!RawDataCols,$C111,X$5)*$R111)</f>
        <v>0</v>
      </c>
      <c r="Y111" s="3">
        <f>IF(Y$3=0,0,INDEX(Sheet1!RawDataCols,$C111,Y$5)*$R111)</f>
        <v>0</v>
      </c>
      <c r="Z111" s="3">
        <f>IF(Z$3=0,0,INDEX(Sheet1!RawDataCols,$C111,Z$5)*$R111)</f>
        <v>0</v>
      </c>
      <c r="AA111" s="3">
        <f>IF(AA$3=0,0,INDEX(Sheet1!RawDataCols,$C111,AA$5)*$R111)</f>
        <v>0</v>
      </c>
      <c r="AB111" s="3">
        <f>IF(AB$3=0,0,INDEX(Sheet1!RawDataCols,$C111,AB$5)*$R111)</f>
        <v>0</v>
      </c>
      <c r="AC111" s="3">
        <f>IF(AC$3=0,0,INDEX(Sheet1!RawDataCols,$C111,AC$5)*$R111)</f>
        <v>0</v>
      </c>
      <c r="AD111" s="3">
        <f>IF(AD$3=0,0,INDEX(Sheet1!RawDataCols,$C111,AD$5)*$R111)</f>
        <v>0</v>
      </c>
      <c r="AE111" s="3">
        <f>IF(AE$3=0,0,INDEX(Sheet1!RawDataCols,$C111,AE$5)*$R111)</f>
        <v>0</v>
      </c>
      <c r="AF111" s="3">
        <f>IF(AF$3=0,0,INDEX(Sheet1!RawDataCols,$C111,AF$5)*$R111)</f>
        <v>0</v>
      </c>
      <c r="AG111" s="3">
        <f>IF(AG$3=0,0,INDEX(Sheet1!RawDataCols,$C111,AG$5)*$R111)</f>
        <v>0</v>
      </c>
      <c r="AH111" s="3">
        <f>IF(AH$3=0,0,INDEX(Sheet1!RawDataCols,$C111,AH$5)*$R111)</f>
        <v>0</v>
      </c>
      <c r="AI111" s="3">
        <f>IF(AI$3=0,0,INDEX(Sheet1!RawDataCols,$C111,AI$5)*$R111)</f>
        <v>0</v>
      </c>
      <c r="AJ111" s="3">
        <f>IF(AJ$3=0,0,INDEX(Sheet1!RawDataCols,$C111,AJ$5)*$R111)</f>
        <v>0</v>
      </c>
      <c r="AK111" s="3">
        <f>IF(AK$3=0,0,INDEX(Sheet1!RawDataCols,$C111,AK$5)*$R111)</f>
        <v>0</v>
      </c>
      <c r="AL111" s="3">
        <f>IF(AL$3=0,0,INDEX(Sheet1!RawDataCols,$C111,AL$5)*$R111)</f>
        <v>0</v>
      </c>
      <c r="AM111" s="3">
        <f>IF(AM$3=0,0,INDEX(Sheet1!RawDataCols,$C111,AM$5)*$R111)</f>
        <v>0</v>
      </c>
      <c r="AN111" s="3">
        <f>IF(AN$3=0,0,INDEX(Sheet1!RawDataCols,$C111,AN$5)*$R111)</f>
        <v>0</v>
      </c>
      <c r="AO111" s="3">
        <f>IF(AO$3=0,0,INDEX(Sheet1!RawDataCols,$C111,AO$5)*$R111)</f>
        <v>0</v>
      </c>
      <c r="AP111" s="3">
        <f>IF(AP$3=0,0,INDEX(Sheet1!RawDataCols,$C111,AP$5)*$R111)</f>
        <v>0</v>
      </c>
      <c r="AQ111" s="3">
        <f>IF(AQ$3=0,0,INDEX(Sheet1!RawDataCols,$C111,AQ$5)*$R111)</f>
        <v>0</v>
      </c>
      <c r="AR111" s="3">
        <f>IF(AR$3=0,0,INDEX(Sheet1!RawDataCols,$C111,AR$5)*$R111)</f>
        <v>0</v>
      </c>
      <c r="AS111" s="3">
        <f>IF(AS$3=0,0,INDEX(Sheet1!RawDataCols,$C111,AS$5)*$R111)</f>
        <v>0</v>
      </c>
      <c r="AT111" s="3">
        <f>IF(AT$3=0,0,INDEX(Sheet1!RawDataCols,$C111,AT$5)*$R111)</f>
        <v>0</v>
      </c>
      <c r="AU111" s="3">
        <f>IF(AU$3=0,0,INDEX(Sheet1!RawDataCols,$C111,AU$5)*$R111)</f>
        <v>0</v>
      </c>
      <c r="AV111" s="3">
        <f>IF(AV$3=0,0,INDEX(Sheet1!RawDataCols,$C111,AV$5)*$R111)</f>
        <v>0</v>
      </c>
      <c r="AW111" s="3">
        <f>IF(AW$3=0,0,INDEX(Sheet1!RawDataCols,$C111,AW$5)*$R111)</f>
        <v>0</v>
      </c>
      <c r="AX111" s="3">
        <f>IF(AX$3=0,0,INDEX(Sheet1!RawDataCols,$C111,AX$5)*$R111)</f>
        <v>0</v>
      </c>
      <c r="AY111" s="3">
        <f>IF(AY$3=0,0,INDEX(Sheet1!RawDataCols,$C111,AY$5)*$R111)</f>
        <v>0</v>
      </c>
      <c r="AZ111" s="3">
        <f>IF(AZ$3=0,0,INDEX(Sheet1!RawDataCols,$C111,AZ$5)*$R111)</f>
        <v>0</v>
      </c>
      <c r="BA111" s="3">
        <f>IF(BA$3=0,0,INDEX(Sheet1!RawDataCols,$C111,BA$5)*$R111)</f>
        <v>0</v>
      </c>
      <c r="BB111" s="3">
        <f>IF(BB$3=0,0,INDEX(Sheet1!RawDataCols,$C111,BB$5)*$R111)</f>
        <v>0</v>
      </c>
      <c r="BC111" s="3">
        <f>IF(BC$3=0,0,INDEX(Sheet1!RawDataCols,$C111,BC$5)*$R111)</f>
        <v>0</v>
      </c>
      <c r="BD111" s="3">
        <f>IF(BD$3=0,0,INDEX(Sheet1!RawDataCols,$C111,BD$5)*$R111)</f>
        <v>0</v>
      </c>
      <c r="BE111" s="3">
        <f>IF(BE$3=0,0,INDEX(Sheet1!RawDataCols,$C111,BE$5)*$R111)</f>
        <v>0</v>
      </c>
      <c r="BF111" s="3">
        <f>IF(BF$3=0,0,INDEX(Sheet1!RawDataCols,$C111,BF$5)*$R111)</f>
        <v>0</v>
      </c>
      <c r="BG111" s="179">
        <f>IF(BG$3=0,0,INDEX(Sheet1!RawDataCols,$C111,BG$5)*$R111)</f>
        <v>0</v>
      </c>
      <c r="BH111" s="33">
        <f t="shared" si="17"/>
        <v>0</v>
      </c>
      <c r="BI111" s="33">
        <f t="shared" si="18"/>
        <v>0</v>
      </c>
      <c r="BJ111" s="33">
        <f t="shared" si="19"/>
        <v>0</v>
      </c>
      <c r="BK111" s="3">
        <f>IF(BK$3=0,0,INDEX(Sheet1!RawDataCols,$C111,BK$5)*$R111)</f>
        <v>0</v>
      </c>
      <c r="BL111" s="3">
        <f>IF(BL$3=0,0,INDEX(Sheet1!RawDataCols,$C111,BL$5)*$R111)</f>
        <v>0</v>
      </c>
      <c r="BM111" s="3">
        <f>IF(BM$3=0,0,INDEX(Sheet1!RawDataCols,$C111,BM$5)*$R111)</f>
        <v>0</v>
      </c>
      <c r="BN111" s="3">
        <f>IF(BN$3=0,0,INDEX(Sheet1!RawDataCols,$C111,BN$5)*$R111)</f>
        <v>0</v>
      </c>
      <c r="BO111" s="3">
        <f>IF(BO$3=0,0,INDEX(Sheet1!RawDataCols,$C111,BO$5)*$R111)</f>
        <v>0</v>
      </c>
      <c r="BP111" s="3">
        <f>IF(BP$3=0,0,INDEX(Sheet1!RawDataCols,$C111,BP$5)*$R111)</f>
        <v>0</v>
      </c>
      <c r="BQ111" s="3">
        <f t="shared" si="20"/>
        <v>0</v>
      </c>
      <c r="BR111" s="3">
        <f t="shared" si="21"/>
        <v>0</v>
      </c>
      <c r="BS111" s="3">
        <f t="shared" si="22"/>
        <v>0</v>
      </c>
      <c r="BT111" s="3">
        <f t="shared" si="23"/>
        <v>0</v>
      </c>
      <c r="BU111" s="3" t="e">
        <f>INDEX(Sheet1!$BS$2:$BS$1000,MATCH($A111,Sheet1!$A$2:$A$1000,0))</f>
        <v>#N/A</v>
      </c>
      <c r="BV111" s="3" t="e">
        <f>INDEX(Sheet1!$BT$2:$BT$1000,MATCH($A111,Sheet1!$A$2:$A$1000,0))</f>
        <v>#N/A</v>
      </c>
    </row>
    <row r="112" spans="1:74" x14ac:dyDescent="0.2">
      <c r="A112" s="246" t="s">
        <v>571</v>
      </c>
      <c r="B112" s="3" t="e">
        <f>MATCH($A112,Sheet1!ACCOUNTNO,0)</f>
        <v>#N/A</v>
      </c>
      <c r="C112" s="3">
        <f t="shared" si="14"/>
        <v>65000</v>
      </c>
      <c r="D112" s="3">
        <f>IF(D$3=0,0,INDEX(Sheet1!RawDataCols,$C112,D$5))</f>
        <v>0</v>
      </c>
      <c r="E112" s="3">
        <f>IF(E$3=0,0,INDEX(Sheet1!RawDataCols,$C112,E$5))</f>
        <v>0</v>
      </c>
      <c r="F112" s="3">
        <f>IF(F$3=0,0,INDEX(Sheet1!RawDataCols,$C112,F$5))</f>
        <v>0</v>
      </c>
      <c r="G112" s="3">
        <f>IF(G$3=0,0,INDEX(Sheet1!RawDataCols,$C112,G$5))</f>
        <v>0</v>
      </c>
      <c r="H112" s="3">
        <f>IF(H$3=0,0,INDEX(Sheet1!RawDataCols,$C112,H$5))</f>
        <v>0</v>
      </c>
      <c r="I112" s="3">
        <f>IF(I$3=0,0,INDEX(Sheet1!RawDataCols,$C112,I$5))</f>
        <v>0</v>
      </c>
      <c r="J112" s="3">
        <f>IF(J$3=0,0,INDEX(Sheet1!RawDataCols,$C112,J$5))</f>
        <v>0</v>
      </c>
      <c r="K112" s="3">
        <f>IF(K$3=0,0,INDEX(Sheet1!RawDataCols,$C112,K$5))</f>
        <v>0</v>
      </c>
      <c r="L112" s="3">
        <f>IF(L$3=0,0,INDEX(Sheet1!RawDataCols,$C112,L$5))</f>
        <v>0</v>
      </c>
      <c r="M112" s="3">
        <f>IF(M$3=0,0,INDEX(Sheet1!RawDataCols,$C112,M$5))</f>
        <v>0</v>
      </c>
      <c r="N112" s="3">
        <f>IF(N$3=0,0,INDEX(Sheet1!RawDataCols,$C112,N$5))</f>
        <v>0</v>
      </c>
      <c r="O112" s="3">
        <f>INDEX(Sheet1!RawDataCols,$C112,O$5)</f>
        <v>0</v>
      </c>
      <c r="P112" s="3">
        <f>INDEX(Sheet1!RawDataCols,$C112,P$5)</f>
        <v>0</v>
      </c>
      <c r="Q112" s="3">
        <f>IF(Q$3=0,0,INDEX(Sheet1!RawDataCols,$C112,Q$5))</f>
        <v>0</v>
      </c>
      <c r="R112" s="3">
        <f t="shared" si="15"/>
        <v>1</v>
      </c>
      <c r="S112" s="3">
        <f t="shared" si="16"/>
        <v>-1</v>
      </c>
      <c r="T112" s="3">
        <f>IF(T$3=0,0,INDEX(Sheet1!RawDataCols,$C112,T$5)*$R112)</f>
        <v>0</v>
      </c>
      <c r="U112" s="3">
        <f>IF(U$3=0,0,INDEX(Sheet1!RawDataCols,$C112,U$5)*$R112)</f>
        <v>0</v>
      </c>
      <c r="V112" s="3">
        <f>IF(V$3=0,0,INDEX(Sheet1!RawDataCols,$C112,V$5)*$R112)</f>
        <v>0</v>
      </c>
      <c r="W112" s="3">
        <f>IF(W$3=0,0,INDEX(Sheet1!RawDataCols,$C112,W$5)*$R112)</f>
        <v>0</v>
      </c>
      <c r="X112" s="3">
        <f>IF(X$3=0,0,INDEX(Sheet1!RawDataCols,$C112,X$5)*$R112)</f>
        <v>0</v>
      </c>
      <c r="Y112" s="3">
        <f>IF(Y$3=0,0,INDEX(Sheet1!RawDataCols,$C112,Y$5)*$R112)</f>
        <v>0</v>
      </c>
      <c r="Z112" s="3">
        <f>IF(Z$3=0,0,INDEX(Sheet1!RawDataCols,$C112,Z$5)*$R112)</f>
        <v>0</v>
      </c>
      <c r="AA112" s="3">
        <f>IF(AA$3=0,0,INDEX(Sheet1!RawDataCols,$C112,AA$5)*$R112)</f>
        <v>0</v>
      </c>
      <c r="AB112" s="3">
        <f>IF(AB$3=0,0,INDEX(Sheet1!RawDataCols,$C112,AB$5)*$R112)</f>
        <v>0</v>
      </c>
      <c r="AC112" s="3">
        <f>IF(AC$3=0,0,INDEX(Sheet1!RawDataCols,$C112,AC$5)*$R112)</f>
        <v>0</v>
      </c>
      <c r="AD112" s="3">
        <f>IF(AD$3=0,0,INDEX(Sheet1!RawDataCols,$C112,AD$5)*$R112)</f>
        <v>0</v>
      </c>
      <c r="AE112" s="3">
        <f>IF(AE$3=0,0,INDEX(Sheet1!RawDataCols,$C112,AE$5)*$R112)</f>
        <v>0</v>
      </c>
      <c r="AF112" s="3">
        <f>IF(AF$3=0,0,INDEX(Sheet1!RawDataCols,$C112,AF$5)*$R112)</f>
        <v>0</v>
      </c>
      <c r="AG112" s="3">
        <f>IF(AG$3=0,0,INDEX(Sheet1!RawDataCols,$C112,AG$5)*$R112)</f>
        <v>0</v>
      </c>
      <c r="AH112" s="3">
        <f>IF(AH$3=0,0,INDEX(Sheet1!RawDataCols,$C112,AH$5)*$R112)</f>
        <v>0</v>
      </c>
      <c r="AI112" s="3">
        <f>IF(AI$3=0,0,INDEX(Sheet1!RawDataCols,$C112,AI$5)*$R112)</f>
        <v>0</v>
      </c>
      <c r="AJ112" s="3">
        <f>IF(AJ$3=0,0,INDEX(Sheet1!RawDataCols,$C112,AJ$5)*$R112)</f>
        <v>0</v>
      </c>
      <c r="AK112" s="3">
        <f>IF(AK$3=0,0,INDEX(Sheet1!RawDataCols,$C112,AK$5)*$R112)</f>
        <v>0</v>
      </c>
      <c r="AL112" s="3">
        <f>IF(AL$3=0,0,INDEX(Sheet1!RawDataCols,$C112,AL$5)*$R112)</f>
        <v>0</v>
      </c>
      <c r="AM112" s="3">
        <f>IF(AM$3=0,0,INDEX(Sheet1!RawDataCols,$C112,AM$5)*$R112)</f>
        <v>0</v>
      </c>
      <c r="AN112" s="3">
        <f>IF(AN$3=0,0,INDEX(Sheet1!RawDataCols,$C112,AN$5)*$R112)</f>
        <v>0</v>
      </c>
      <c r="AO112" s="3">
        <f>IF(AO$3=0,0,INDEX(Sheet1!RawDataCols,$C112,AO$5)*$R112)</f>
        <v>0</v>
      </c>
      <c r="AP112" s="3">
        <f>IF(AP$3=0,0,INDEX(Sheet1!RawDataCols,$C112,AP$5)*$R112)</f>
        <v>0</v>
      </c>
      <c r="AQ112" s="3">
        <f>IF(AQ$3=0,0,INDEX(Sheet1!RawDataCols,$C112,AQ$5)*$R112)</f>
        <v>0</v>
      </c>
      <c r="AR112" s="3">
        <f>IF(AR$3=0,0,INDEX(Sheet1!RawDataCols,$C112,AR$5)*$R112)</f>
        <v>0</v>
      </c>
      <c r="AS112" s="3">
        <f>IF(AS$3=0,0,INDEX(Sheet1!RawDataCols,$C112,AS$5)*$R112)</f>
        <v>0</v>
      </c>
      <c r="AT112" s="3">
        <f>IF(AT$3=0,0,INDEX(Sheet1!RawDataCols,$C112,AT$5)*$R112)</f>
        <v>0</v>
      </c>
      <c r="AU112" s="3">
        <f>IF(AU$3=0,0,INDEX(Sheet1!RawDataCols,$C112,AU$5)*$R112)</f>
        <v>0</v>
      </c>
      <c r="AV112" s="3">
        <f>IF(AV$3=0,0,INDEX(Sheet1!RawDataCols,$C112,AV$5)*$R112)</f>
        <v>0</v>
      </c>
      <c r="AW112" s="3">
        <f>IF(AW$3=0,0,INDEX(Sheet1!RawDataCols,$C112,AW$5)*$R112)</f>
        <v>0</v>
      </c>
      <c r="AX112" s="3">
        <f>IF(AX$3=0,0,INDEX(Sheet1!RawDataCols,$C112,AX$5)*$R112)</f>
        <v>0</v>
      </c>
      <c r="AY112" s="3">
        <f>IF(AY$3=0,0,INDEX(Sheet1!RawDataCols,$C112,AY$5)*$R112)</f>
        <v>0</v>
      </c>
      <c r="AZ112" s="3">
        <f>IF(AZ$3=0,0,INDEX(Sheet1!RawDataCols,$C112,AZ$5)*$R112)</f>
        <v>0</v>
      </c>
      <c r="BA112" s="3">
        <f>IF(BA$3=0,0,INDEX(Sheet1!RawDataCols,$C112,BA$5)*$R112)</f>
        <v>0</v>
      </c>
      <c r="BB112" s="3">
        <f>IF(BB$3=0,0,INDEX(Sheet1!RawDataCols,$C112,BB$5)*$R112)</f>
        <v>0</v>
      </c>
      <c r="BC112" s="3">
        <f>IF(BC$3=0,0,INDEX(Sheet1!RawDataCols,$C112,BC$5)*$R112)</f>
        <v>0</v>
      </c>
      <c r="BD112" s="3">
        <f>IF(BD$3=0,0,INDEX(Sheet1!RawDataCols,$C112,BD$5)*$R112)</f>
        <v>0</v>
      </c>
      <c r="BE112" s="3">
        <f>IF(BE$3=0,0,INDEX(Sheet1!RawDataCols,$C112,BE$5)*$R112)</f>
        <v>0</v>
      </c>
      <c r="BF112" s="3">
        <f>IF(BF$3=0,0,INDEX(Sheet1!RawDataCols,$C112,BF$5)*$R112)</f>
        <v>0</v>
      </c>
      <c r="BG112" s="179">
        <f>IF(BG$3=0,0,INDEX(Sheet1!RawDataCols,$C112,BG$5)*$R112)</f>
        <v>0</v>
      </c>
      <c r="BH112" s="33">
        <f t="shared" si="17"/>
        <v>0</v>
      </c>
      <c r="BI112" s="33">
        <f t="shared" si="18"/>
        <v>0</v>
      </c>
      <c r="BJ112" s="33">
        <f t="shared" si="19"/>
        <v>0</v>
      </c>
      <c r="BK112" s="3">
        <f>IF(BK$3=0,0,INDEX(Sheet1!RawDataCols,$C112,BK$5)*$R112)</f>
        <v>0</v>
      </c>
      <c r="BL112" s="3">
        <f>IF(BL$3=0,0,INDEX(Sheet1!RawDataCols,$C112,BL$5)*$R112)</f>
        <v>0</v>
      </c>
      <c r="BM112" s="3">
        <f>IF(BM$3=0,0,INDEX(Sheet1!RawDataCols,$C112,BM$5)*$R112)</f>
        <v>0</v>
      </c>
      <c r="BN112" s="3">
        <f>IF(BN$3=0,0,INDEX(Sheet1!RawDataCols,$C112,BN$5)*$R112)</f>
        <v>0</v>
      </c>
      <c r="BO112" s="3">
        <f>IF(BO$3=0,0,INDEX(Sheet1!RawDataCols,$C112,BO$5)*$R112)</f>
        <v>0</v>
      </c>
      <c r="BP112" s="3">
        <f>IF(BP$3=0,0,INDEX(Sheet1!RawDataCols,$C112,BP$5)*$R112)</f>
        <v>0</v>
      </c>
      <c r="BQ112" s="3">
        <f t="shared" si="20"/>
        <v>0</v>
      </c>
      <c r="BR112" s="3">
        <f t="shared" si="21"/>
        <v>0</v>
      </c>
      <c r="BS112" s="3">
        <f t="shared" si="22"/>
        <v>0</v>
      </c>
      <c r="BT112" s="3">
        <f t="shared" si="23"/>
        <v>0</v>
      </c>
      <c r="BU112" s="3" t="e">
        <f>INDEX(Sheet1!$BS$2:$BS$1000,MATCH($A112,Sheet1!$A$2:$A$1000,0))</f>
        <v>#N/A</v>
      </c>
      <c r="BV112" s="3" t="e">
        <f>INDEX(Sheet1!$BT$2:$BT$1000,MATCH($A112,Sheet1!$A$2:$A$1000,0))</f>
        <v>#N/A</v>
      </c>
    </row>
    <row r="113" spans="1:74" x14ac:dyDescent="0.2">
      <c r="A113" s="246" t="s">
        <v>572</v>
      </c>
      <c r="B113" s="3" t="e">
        <f>MATCH($A113,Sheet1!ACCOUNTNO,0)</f>
        <v>#N/A</v>
      </c>
      <c r="C113" s="3">
        <f t="shared" si="14"/>
        <v>65000</v>
      </c>
      <c r="D113" s="3">
        <f>IF(D$3=0,0,INDEX(Sheet1!RawDataCols,$C113,D$5))</f>
        <v>0</v>
      </c>
      <c r="E113" s="3">
        <f>IF(E$3=0,0,INDEX(Sheet1!RawDataCols,$C113,E$5))</f>
        <v>0</v>
      </c>
      <c r="F113" s="3">
        <f>IF(F$3=0,0,INDEX(Sheet1!RawDataCols,$C113,F$5))</f>
        <v>0</v>
      </c>
      <c r="G113" s="3">
        <f>IF(G$3=0,0,INDEX(Sheet1!RawDataCols,$C113,G$5))</f>
        <v>0</v>
      </c>
      <c r="H113" s="3">
        <f>IF(H$3=0,0,INDEX(Sheet1!RawDataCols,$C113,H$5))</f>
        <v>0</v>
      </c>
      <c r="I113" s="3">
        <f>IF(I$3=0,0,INDEX(Sheet1!RawDataCols,$C113,I$5))</f>
        <v>0</v>
      </c>
      <c r="J113" s="3">
        <f>IF(J$3=0,0,INDEX(Sheet1!RawDataCols,$C113,J$5))</f>
        <v>0</v>
      </c>
      <c r="K113" s="3">
        <f>IF(K$3=0,0,INDEX(Sheet1!RawDataCols,$C113,K$5))</f>
        <v>0</v>
      </c>
      <c r="L113" s="3">
        <f>IF(L$3=0,0,INDEX(Sheet1!RawDataCols,$C113,L$5))</f>
        <v>0</v>
      </c>
      <c r="M113" s="3">
        <f>IF(M$3=0,0,INDEX(Sheet1!RawDataCols,$C113,M$5))</f>
        <v>0</v>
      </c>
      <c r="N113" s="3">
        <f>IF(N$3=0,0,INDEX(Sheet1!RawDataCols,$C113,N$5))</f>
        <v>0</v>
      </c>
      <c r="O113" s="3">
        <f>INDEX(Sheet1!RawDataCols,$C113,O$5)</f>
        <v>0</v>
      </c>
      <c r="P113" s="3">
        <f>INDEX(Sheet1!RawDataCols,$C113,P$5)</f>
        <v>0</v>
      </c>
      <c r="Q113" s="3">
        <f>IF(Q$3=0,0,INDEX(Sheet1!RawDataCols,$C113,Q$5))</f>
        <v>0</v>
      </c>
      <c r="R113" s="3">
        <f t="shared" si="15"/>
        <v>1</v>
      </c>
      <c r="S113" s="3">
        <f t="shared" si="16"/>
        <v>-1</v>
      </c>
      <c r="T113" s="3">
        <f>IF(T$3=0,0,INDEX(Sheet1!RawDataCols,$C113,T$5)*$R113)</f>
        <v>0</v>
      </c>
      <c r="U113" s="3">
        <f>IF(U$3=0,0,INDEX(Sheet1!RawDataCols,$C113,U$5)*$R113)</f>
        <v>0</v>
      </c>
      <c r="V113" s="3">
        <f>IF(V$3=0,0,INDEX(Sheet1!RawDataCols,$C113,V$5)*$R113)</f>
        <v>0</v>
      </c>
      <c r="W113" s="3">
        <f>IF(W$3=0,0,INDEX(Sheet1!RawDataCols,$C113,W$5)*$R113)</f>
        <v>0</v>
      </c>
      <c r="X113" s="3">
        <f>IF(X$3=0,0,INDEX(Sheet1!RawDataCols,$C113,X$5)*$R113)</f>
        <v>0</v>
      </c>
      <c r="Y113" s="3">
        <f>IF(Y$3=0,0,INDEX(Sheet1!RawDataCols,$C113,Y$5)*$R113)</f>
        <v>0</v>
      </c>
      <c r="Z113" s="3">
        <f>IF(Z$3=0,0,INDEX(Sheet1!RawDataCols,$C113,Z$5)*$R113)</f>
        <v>0</v>
      </c>
      <c r="AA113" s="3">
        <f>IF(AA$3=0,0,INDEX(Sheet1!RawDataCols,$C113,AA$5)*$R113)</f>
        <v>0</v>
      </c>
      <c r="AB113" s="3">
        <f>IF(AB$3=0,0,INDEX(Sheet1!RawDataCols,$C113,AB$5)*$R113)</f>
        <v>0</v>
      </c>
      <c r="AC113" s="3">
        <f>IF(AC$3=0,0,INDEX(Sheet1!RawDataCols,$C113,AC$5)*$R113)</f>
        <v>0</v>
      </c>
      <c r="AD113" s="3">
        <f>IF(AD$3=0,0,INDEX(Sheet1!RawDataCols,$C113,AD$5)*$R113)</f>
        <v>0</v>
      </c>
      <c r="AE113" s="3">
        <f>IF(AE$3=0,0,INDEX(Sheet1!RawDataCols,$C113,AE$5)*$R113)</f>
        <v>0</v>
      </c>
      <c r="AF113" s="3">
        <f>IF(AF$3=0,0,INDEX(Sheet1!RawDataCols,$C113,AF$5)*$R113)</f>
        <v>0</v>
      </c>
      <c r="AG113" s="3">
        <f>IF(AG$3=0,0,INDEX(Sheet1!RawDataCols,$C113,AG$5)*$R113)</f>
        <v>0</v>
      </c>
      <c r="AH113" s="3">
        <f>IF(AH$3=0,0,INDEX(Sheet1!RawDataCols,$C113,AH$5)*$R113)</f>
        <v>0</v>
      </c>
      <c r="AI113" s="3">
        <f>IF(AI$3=0,0,INDEX(Sheet1!RawDataCols,$C113,AI$5)*$R113)</f>
        <v>0</v>
      </c>
      <c r="AJ113" s="3">
        <f>IF(AJ$3=0,0,INDEX(Sheet1!RawDataCols,$C113,AJ$5)*$R113)</f>
        <v>0</v>
      </c>
      <c r="AK113" s="3">
        <f>IF(AK$3=0,0,INDEX(Sheet1!RawDataCols,$C113,AK$5)*$R113)</f>
        <v>0</v>
      </c>
      <c r="AL113" s="3">
        <f>IF(AL$3=0,0,INDEX(Sheet1!RawDataCols,$C113,AL$5)*$R113)</f>
        <v>0</v>
      </c>
      <c r="AM113" s="3">
        <f>IF(AM$3=0,0,INDEX(Sheet1!RawDataCols,$C113,AM$5)*$R113)</f>
        <v>0</v>
      </c>
      <c r="AN113" s="3">
        <f>IF(AN$3=0,0,INDEX(Sheet1!RawDataCols,$C113,AN$5)*$R113)</f>
        <v>0</v>
      </c>
      <c r="AO113" s="3">
        <f>IF(AO$3=0,0,INDEX(Sheet1!RawDataCols,$C113,AO$5)*$R113)</f>
        <v>0</v>
      </c>
      <c r="AP113" s="3">
        <f>IF(AP$3=0,0,INDEX(Sheet1!RawDataCols,$C113,AP$5)*$R113)</f>
        <v>0</v>
      </c>
      <c r="AQ113" s="3">
        <f>IF(AQ$3=0,0,INDEX(Sheet1!RawDataCols,$C113,AQ$5)*$R113)</f>
        <v>0</v>
      </c>
      <c r="AR113" s="3">
        <f>IF(AR$3=0,0,INDEX(Sheet1!RawDataCols,$C113,AR$5)*$R113)</f>
        <v>0</v>
      </c>
      <c r="AS113" s="3">
        <f>IF(AS$3=0,0,INDEX(Sheet1!RawDataCols,$C113,AS$5)*$R113)</f>
        <v>0</v>
      </c>
      <c r="AT113" s="3">
        <f>IF(AT$3=0,0,INDEX(Sheet1!RawDataCols,$C113,AT$5)*$R113)</f>
        <v>0</v>
      </c>
      <c r="AU113" s="3">
        <f>IF(AU$3=0,0,INDEX(Sheet1!RawDataCols,$C113,AU$5)*$R113)</f>
        <v>0</v>
      </c>
      <c r="AV113" s="3">
        <f>IF(AV$3=0,0,INDEX(Sheet1!RawDataCols,$C113,AV$5)*$R113)</f>
        <v>0</v>
      </c>
      <c r="AW113" s="3">
        <f>IF(AW$3=0,0,INDEX(Sheet1!RawDataCols,$C113,AW$5)*$R113)</f>
        <v>0</v>
      </c>
      <c r="AX113" s="3">
        <f>IF(AX$3=0,0,INDEX(Sheet1!RawDataCols,$C113,AX$5)*$R113)</f>
        <v>0</v>
      </c>
      <c r="AY113" s="3">
        <f>IF(AY$3=0,0,INDEX(Sheet1!RawDataCols,$C113,AY$5)*$R113)</f>
        <v>0</v>
      </c>
      <c r="AZ113" s="3">
        <f>IF(AZ$3=0,0,INDEX(Sheet1!RawDataCols,$C113,AZ$5)*$R113)</f>
        <v>0</v>
      </c>
      <c r="BA113" s="3">
        <f>IF(BA$3=0,0,INDEX(Sheet1!RawDataCols,$C113,BA$5)*$R113)</f>
        <v>0</v>
      </c>
      <c r="BB113" s="3">
        <f>IF(BB$3=0,0,INDEX(Sheet1!RawDataCols,$C113,BB$5)*$R113)</f>
        <v>0</v>
      </c>
      <c r="BC113" s="3">
        <f>IF(BC$3=0,0,INDEX(Sheet1!RawDataCols,$C113,BC$5)*$R113)</f>
        <v>0</v>
      </c>
      <c r="BD113" s="3">
        <f>IF(BD$3=0,0,INDEX(Sheet1!RawDataCols,$C113,BD$5)*$R113)</f>
        <v>0</v>
      </c>
      <c r="BE113" s="3">
        <f>IF(BE$3=0,0,INDEX(Sheet1!RawDataCols,$C113,BE$5)*$R113)</f>
        <v>0</v>
      </c>
      <c r="BF113" s="3">
        <f>IF(BF$3=0,0,INDEX(Sheet1!RawDataCols,$C113,BF$5)*$R113)</f>
        <v>0</v>
      </c>
      <c r="BG113" s="179">
        <f>IF(BG$3=0,0,INDEX(Sheet1!RawDataCols,$C113,BG$5)*$R113)</f>
        <v>0</v>
      </c>
      <c r="BH113" s="33">
        <f t="shared" si="17"/>
        <v>0</v>
      </c>
      <c r="BI113" s="33">
        <f t="shared" si="18"/>
        <v>0</v>
      </c>
      <c r="BJ113" s="33">
        <f t="shared" si="19"/>
        <v>0</v>
      </c>
      <c r="BK113" s="3">
        <f>IF(BK$3=0,0,INDEX(Sheet1!RawDataCols,$C113,BK$5)*$R113)</f>
        <v>0</v>
      </c>
      <c r="BL113" s="3">
        <f>IF(BL$3=0,0,INDEX(Sheet1!RawDataCols,$C113,BL$5)*$R113)</f>
        <v>0</v>
      </c>
      <c r="BM113" s="3">
        <f>IF(BM$3=0,0,INDEX(Sheet1!RawDataCols,$C113,BM$5)*$R113)</f>
        <v>0</v>
      </c>
      <c r="BN113" s="3">
        <f>IF(BN$3=0,0,INDEX(Sheet1!RawDataCols,$C113,BN$5)*$R113)</f>
        <v>0</v>
      </c>
      <c r="BO113" s="3">
        <f>IF(BO$3=0,0,INDEX(Sheet1!RawDataCols,$C113,BO$5)*$R113)</f>
        <v>0</v>
      </c>
      <c r="BP113" s="3">
        <f>IF(BP$3=0,0,INDEX(Sheet1!RawDataCols,$C113,BP$5)*$R113)</f>
        <v>0</v>
      </c>
      <c r="BQ113" s="3">
        <f t="shared" si="20"/>
        <v>0</v>
      </c>
      <c r="BR113" s="3">
        <f t="shared" si="21"/>
        <v>0</v>
      </c>
      <c r="BS113" s="3">
        <f t="shared" si="22"/>
        <v>0</v>
      </c>
      <c r="BT113" s="3">
        <f t="shared" si="23"/>
        <v>0</v>
      </c>
      <c r="BU113" s="3" t="e">
        <f>INDEX(Sheet1!$BS$2:$BS$1000,MATCH($A113,Sheet1!$A$2:$A$1000,0))</f>
        <v>#N/A</v>
      </c>
      <c r="BV113" s="3" t="e">
        <f>INDEX(Sheet1!$BT$2:$BT$1000,MATCH($A113,Sheet1!$A$2:$A$1000,0))</f>
        <v>#N/A</v>
      </c>
    </row>
    <row r="114" spans="1:74" x14ac:dyDescent="0.2">
      <c r="A114" s="246" t="s">
        <v>573</v>
      </c>
      <c r="B114" s="3" t="e">
        <f>MATCH($A114,Sheet1!ACCOUNTNO,0)</f>
        <v>#N/A</v>
      </c>
      <c r="C114" s="3">
        <f t="shared" si="14"/>
        <v>65000</v>
      </c>
      <c r="D114" s="3">
        <f>IF(D$3=0,0,INDEX(Sheet1!RawDataCols,$C114,D$5))</f>
        <v>0</v>
      </c>
      <c r="E114" s="3">
        <f>IF(E$3=0,0,INDEX(Sheet1!RawDataCols,$C114,E$5))</f>
        <v>0</v>
      </c>
      <c r="F114" s="3">
        <f>IF(F$3=0,0,INDEX(Sheet1!RawDataCols,$C114,F$5))</f>
        <v>0</v>
      </c>
      <c r="G114" s="3">
        <f>IF(G$3=0,0,INDEX(Sheet1!RawDataCols,$C114,G$5))</f>
        <v>0</v>
      </c>
      <c r="H114" s="3">
        <f>IF(H$3=0,0,INDEX(Sheet1!RawDataCols,$C114,H$5))</f>
        <v>0</v>
      </c>
      <c r="I114" s="3">
        <f>IF(I$3=0,0,INDEX(Sheet1!RawDataCols,$C114,I$5))</f>
        <v>0</v>
      </c>
      <c r="J114" s="3">
        <f>IF(J$3=0,0,INDEX(Sheet1!RawDataCols,$C114,J$5))</f>
        <v>0</v>
      </c>
      <c r="K114" s="3">
        <f>IF(K$3=0,0,INDEX(Sheet1!RawDataCols,$C114,K$5))</f>
        <v>0</v>
      </c>
      <c r="L114" s="3">
        <f>IF(L$3=0,0,INDEX(Sheet1!RawDataCols,$C114,L$5))</f>
        <v>0</v>
      </c>
      <c r="M114" s="3">
        <f>IF(M$3=0,0,INDEX(Sheet1!RawDataCols,$C114,M$5))</f>
        <v>0</v>
      </c>
      <c r="N114" s="3">
        <f>IF(N$3=0,0,INDEX(Sheet1!RawDataCols,$C114,N$5))</f>
        <v>0</v>
      </c>
      <c r="O114" s="3">
        <f>INDEX(Sheet1!RawDataCols,$C114,O$5)</f>
        <v>0</v>
      </c>
      <c r="P114" s="3">
        <f>INDEX(Sheet1!RawDataCols,$C114,P$5)</f>
        <v>0</v>
      </c>
      <c r="Q114" s="3">
        <f>IF(Q$3=0,0,INDEX(Sheet1!RawDataCols,$C114,Q$5))</f>
        <v>0</v>
      </c>
      <c r="R114" s="3">
        <f t="shared" si="15"/>
        <v>1</v>
      </c>
      <c r="S114" s="3">
        <f t="shared" si="16"/>
        <v>-1</v>
      </c>
      <c r="T114" s="3">
        <f>IF(T$3=0,0,INDEX(Sheet1!RawDataCols,$C114,T$5)*$R114)</f>
        <v>0</v>
      </c>
      <c r="U114" s="3">
        <f>IF(U$3=0,0,INDEX(Sheet1!RawDataCols,$C114,U$5)*$R114)</f>
        <v>0</v>
      </c>
      <c r="V114" s="3">
        <f>IF(V$3=0,0,INDEX(Sheet1!RawDataCols,$C114,V$5)*$R114)</f>
        <v>0</v>
      </c>
      <c r="W114" s="3">
        <f>IF(W$3=0,0,INDEX(Sheet1!RawDataCols,$C114,W$5)*$R114)</f>
        <v>0</v>
      </c>
      <c r="X114" s="3">
        <f>IF(X$3=0,0,INDEX(Sheet1!RawDataCols,$C114,X$5)*$R114)</f>
        <v>0</v>
      </c>
      <c r="Y114" s="3">
        <f>IF(Y$3=0,0,INDEX(Sheet1!RawDataCols,$C114,Y$5)*$R114)</f>
        <v>0</v>
      </c>
      <c r="Z114" s="3">
        <f>IF(Z$3=0,0,INDEX(Sheet1!RawDataCols,$C114,Z$5)*$R114)</f>
        <v>0</v>
      </c>
      <c r="AA114" s="3">
        <f>IF(AA$3=0,0,INDEX(Sheet1!RawDataCols,$C114,AA$5)*$R114)</f>
        <v>0</v>
      </c>
      <c r="AB114" s="3">
        <f>IF(AB$3=0,0,INDEX(Sheet1!RawDataCols,$C114,AB$5)*$R114)</f>
        <v>0</v>
      </c>
      <c r="AC114" s="3">
        <f>IF(AC$3=0,0,INDEX(Sheet1!RawDataCols,$C114,AC$5)*$R114)</f>
        <v>0</v>
      </c>
      <c r="AD114" s="3">
        <f>IF(AD$3=0,0,INDEX(Sheet1!RawDataCols,$C114,AD$5)*$R114)</f>
        <v>0</v>
      </c>
      <c r="AE114" s="3">
        <f>IF(AE$3=0,0,INDEX(Sheet1!RawDataCols,$C114,AE$5)*$R114)</f>
        <v>0</v>
      </c>
      <c r="AF114" s="3">
        <f>IF(AF$3=0,0,INDEX(Sheet1!RawDataCols,$C114,AF$5)*$R114)</f>
        <v>0</v>
      </c>
      <c r="AG114" s="3">
        <f>IF(AG$3=0,0,INDEX(Sheet1!RawDataCols,$C114,AG$5)*$R114)</f>
        <v>0</v>
      </c>
      <c r="AH114" s="3">
        <f>IF(AH$3=0,0,INDEX(Sheet1!RawDataCols,$C114,AH$5)*$R114)</f>
        <v>0</v>
      </c>
      <c r="AI114" s="3">
        <f>IF(AI$3=0,0,INDEX(Sheet1!RawDataCols,$C114,AI$5)*$R114)</f>
        <v>0</v>
      </c>
      <c r="AJ114" s="3">
        <f>IF(AJ$3=0,0,INDEX(Sheet1!RawDataCols,$C114,AJ$5)*$R114)</f>
        <v>0</v>
      </c>
      <c r="AK114" s="3">
        <f>IF(AK$3=0,0,INDEX(Sheet1!RawDataCols,$C114,AK$5)*$R114)</f>
        <v>0</v>
      </c>
      <c r="AL114" s="3">
        <f>IF(AL$3=0,0,INDEX(Sheet1!RawDataCols,$C114,AL$5)*$R114)</f>
        <v>0</v>
      </c>
      <c r="AM114" s="3">
        <f>IF(AM$3=0,0,INDEX(Sheet1!RawDataCols,$C114,AM$5)*$R114)</f>
        <v>0</v>
      </c>
      <c r="AN114" s="3">
        <f>IF(AN$3=0,0,INDEX(Sheet1!RawDataCols,$C114,AN$5)*$R114)</f>
        <v>0</v>
      </c>
      <c r="AO114" s="3">
        <f>IF(AO$3=0,0,INDEX(Sheet1!RawDataCols,$C114,AO$5)*$R114)</f>
        <v>0</v>
      </c>
      <c r="AP114" s="3">
        <f>IF(AP$3=0,0,INDEX(Sheet1!RawDataCols,$C114,AP$5)*$R114)</f>
        <v>0</v>
      </c>
      <c r="AQ114" s="3">
        <f>IF(AQ$3=0,0,INDEX(Sheet1!RawDataCols,$C114,AQ$5)*$R114)</f>
        <v>0</v>
      </c>
      <c r="AR114" s="3">
        <f>IF(AR$3=0,0,INDEX(Sheet1!RawDataCols,$C114,AR$5)*$R114)</f>
        <v>0</v>
      </c>
      <c r="AS114" s="3">
        <f>IF(AS$3=0,0,INDEX(Sheet1!RawDataCols,$C114,AS$5)*$R114)</f>
        <v>0</v>
      </c>
      <c r="AT114" s="3">
        <f>IF(AT$3=0,0,INDEX(Sheet1!RawDataCols,$C114,AT$5)*$R114)</f>
        <v>0</v>
      </c>
      <c r="AU114" s="3">
        <f>IF(AU$3=0,0,INDEX(Sheet1!RawDataCols,$C114,AU$5)*$R114)</f>
        <v>0</v>
      </c>
      <c r="AV114" s="3">
        <f>IF(AV$3=0,0,INDEX(Sheet1!RawDataCols,$C114,AV$5)*$R114)</f>
        <v>0</v>
      </c>
      <c r="AW114" s="3">
        <f>IF(AW$3=0,0,INDEX(Sheet1!RawDataCols,$C114,AW$5)*$R114)</f>
        <v>0</v>
      </c>
      <c r="AX114" s="3">
        <f>IF(AX$3=0,0,INDEX(Sheet1!RawDataCols,$C114,AX$5)*$R114)</f>
        <v>0</v>
      </c>
      <c r="AY114" s="3">
        <f>IF(AY$3=0,0,INDEX(Sheet1!RawDataCols,$C114,AY$5)*$R114)</f>
        <v>0</v>
      </c>
      <c r="AZ114" s="3">
        <f>IF(AZ$3=0,0,INDEX(Sheet1!RawDataCols,$C114,AZ$5)*$R114)</f>
        <v>0</v>
      </c>
      <c r="BA114" s="3">
        <f>IF(BA$3=0,0,INDEX(Sheet1!RawDataCols,$C114,BA$5)*$R114)</f>
        <v>0</v>
      </c>
      <c r="BB114" s="3">
        <f>IF(BB$3=0,0,INDEX(Sheet1!RawDataCols,$C114,BB$5)*$R114)</f>
        <v>0</v>
      </c>
      <c r="BC114" s="3">
        <f>IF(BC$3=0,0,INDEX(Sheet1!RawDataCols,$C114,BC$5)*$R114)</f>
        <v>0</v>
      </c>
      <c r="BD114" s="3">
        <f>IF(BD$3=0,0,INDEX(Sheet1!RawDataCols,$C114,BD$5)*$R114)</f>
        <v>0</v>
      </c>
      <c r="BE114" s="3">
        <f>IF(BE$3=0,0,INDEX(Sheet1!RawDataCols,$C114,BE$5)*$R114)</f>
        <v>0</v>
      </c>
      <c r="BF114" s="3">
        <f>IF(BF$3=0,0,INDEX(Sheet1!RawDataCols,$C114,BF$5)*$R114)</f>
        <v>0</v>
      </c>
      <c r="BG114" s="179">
        <f>IF(BG$3=0,0,INDEX(Sheet1!RawDataCols,$C114,BG$5)*$R114)</f>
        <v>0</v>
      </c>
      <c r="BH114" s="33">
        <f t="shared" si="17"/>
        <v>0</v>
      </c>
      <c r="BI114" s="33">
        <f t="shared" si="18"/>
        <v>0</v>
      </c>
      <c r="BJ114" s="33">
        <f t="shared" si="19"/>
        <v>0</v>
      </c>
      <c r="BK114" s="3">
        <f>IF(BK$3=0,0,INDEX(Sheet1!RawDataCols,$C114,BK$5)*$R114)</f>
        <v>0</v>
      </c>
      <c r="BL114" s="3">
        <f>IF(BL$3=0,0,INDEX(Sheet1!RawDataCols,$C114,BL$5)*$R114)</f>
        <v>0</v>
      </c>
      <c r="BM114" s="3">
        <f>IF(BM$3=0,0,INDEX(Sheet1!RawDataCols,$C114,BM$5)*$R114)</f>
        <v>0</v>
      </c>
      <c r="BN114" s="3">
        <f>IF(BN$3=0,0,INDEX(Sheet1!RawDataCols,$C114,BN$5)*$R114)</f>
        <v>0</v>
      </c>
      <c r="BO114" s="3">
        <f>IF(BO$3=0,0,INDEX(Sheet1!RawDataCols,$C114,BO$5)*$R114)</f>
        <v>0</v>
      </c>
      <c r="BP114" s="3">
        <f>IF(BP$3=0,0,INDEX(Sheet1!RawDataCols,$C114,BP$5)*$R114)</f>
        <v>0</v>
      </c>
      <c r="BQ114" s="3">
        <f t="shared" si="20"/>
        <v>0</v>
      </c>
      <c r="BR114" s="3">
        <f t="shared" si="21"/>
        <v>0</v>
      </c>
      <c r="BS114" s="3">
        <f t="shared" si="22"/>
        <v>0</v>
      </c>
      <c r="BT114" s="3">
        <f t="shared" si="23"/>
        <v>0</v>
      </c>
      <c r="BU114" s="3" t="e">
        <f>INDEX(Sheet1!$BS$2:$BS$1000,MATCH($A114,Sheet1!$A$2:$A$1000,0))</f>
        <v>#N/A</v>
      </c>
      <c r="BV114" s="3" t="e">
        <f>INDEX(Sheet1!$BT$2:$BT$1000,MATCH($A114,Sheet1!$A$2:$A$1000,0))</f>
        <v>#N/A</v>
      </c>
    </row>
    <row r="115" spans="1:74" x14ac:dyDescent="0.2">
      <c r="A115" s="246" t="s">
        <v>574</v>
      </c>
      <c r="B115" s="3" t="e">
        <f>MATCH($A115,Sheet1!ACCOUNTNO,0)</f>
        <v>#N/A</v>
      </c>
      <c r="C115" s="3">
        <f t="shared" si="14"/>
        <v>65000</v>
      </c>
      <c r="D115" s="3">
        <f>IF(D$3=0,0,INDEX(Sheet1!RawDataCols,$C115,D$5))</f>
        <v>0</v>
      </c>
      <c r="E115" s="3">
        <f>IF(E$3=0,0,INDEX(Sheet1!RawDataCols,$C115,E$5))</f>
        <v>0</v>
      </c>
      <c r="F115" s="3">
        <f>IF(F$3=0,0,INDEX(Sheet1!RawDataCols,$C115,F$5))</f>
        <v>0</v>
      </c>
      <c r="G115" s="3">
        <f>IF(G$3=0,0,INDEX(Sheet1!RawDataCols,$C115,G$5))</f>
        <v>0</v>
      </c>
      <c r="H115" s="3">
        <f>IF(H$3=0,0,INDEX(Sheet1!RawDataCols,$C115,H$5))</f>
        <v>0</v>
      </c>
      <c r="I115" s="3">
        <f>IF(I$3=0,0,INDEX(Sheet1!RawDataCols,$C115,I$5))</f>
        <v>0</v>
      </c>
      <c r="J115" s="3">
        <f>IF(J$3=0,0,INDEX(Sheet1!RawDataCols,$C115,J$5))</f>
        <v>0</v>
      </c>
      <c r="K115" s="3">
        <f>IF(K$3=0,0,INDEX(Sheet1!RawDataCols,$C115,K$5))</f>
        <v>0</v>
      </c>
      <c r="L115" s="3">
        <f>IF(L$3=0,0,INDEX(Sheet1!RawDataCols,$C115,L$5))</f>
        <v>0</v>
      </c>
      <c r="M115" s="3">
        <f>IF(M$3=0,0,INDEX(Sheet1!RawDataCols,$C115,M$5))</f>
        <v>0</v>
      </c>
      <c r="N115" s="3">
        <f>IF(N$3=0,0,INDEX(Sheet1!RawDataCols,$C115,N$5))</f>
        <v>0</v>
      </c>
      <c r="O115" s="3">
        <f>INDEX(Sheet1!RawDataCols,$C115,O$5)</f>
        <v>0</v>
      </c>
      <c r="P115" s="3">
        <f>INDEX(Sheet1!RawDataCols,$C115,P$5)</f>
        <v>0</v>
      </c>
      <c r="Q115" s="3">
        <f>IF(Q$3=0,0,INDEX(Sheet1!RawDataCols,$C115,Q$5))</f>
        <v>0</v>
      </c>
      <c r="R115" s="3">
        <f t="shared" si="15"/>
        <v>1</v>
      </c>
      <c r="S115" s="3">
        <f t="shared" si="16"/>
        <v>-1</v>
      </c>
      <c r="T115" s="3">
        <f>IF(T$3=0,0,INDEX(Sheet1!RawDataCols,$C115,T$5)*$R115)</f>
        <v>0</v>
      </c>
      <c r="U115" s="3">
        <f>IF(U$3=0,0,INDEX(Sheet1!RawDataCols,$C115,U$5)*$R115)</f>
        <v>0</v>
      </c>
      <c r="V115" s="3">
        <f>IF(V$3=0,0,INDEX(Sheet1!RawDataCols,$C115,V$5)*$R115)</f>
        <v>0</v>
      </c>
      <c r="W115" s="3">
        <f>IF(W$3=0,0,INDEX(Sheet1!RawDataCols,$C115,W$5)*$R115)</f>
        <v>0</v>
      </c>
      <c r="X115" s="3">
        <f>IF(X$3=0,0,INDEX(Sheet1!RawDataCols,$C115,X$5)*$R115)</f>
        <v>0</v>
      </c>
      <c r="Y115" s="3">
        <f>IF(Y$3=0,0,INDEX(Sheet1!RawDataCols,$C115,Y$5)*$R115)</f>
        <v>0</v>
      </c>
      <c r="Z115" s="3">
        <f>IF(Z$3=0,0,INDEX(Sheet1!RawDataCols,$C115,Z$5)*$R115)</f>
        <v>0</v>
      </c>
      <c r="AA115" s="3">
        <f>IF(AA$3=0,0,INDEX(Sheet1!RawDataCols,$C115,AA$5)*$R115)</f>
        <v>0</v>
      </c>
      <c r="AB115" s="3">
        <f>IF(AB$3=0,0,INDEX(Sheet1!RawDataCols,$C115,AB$5)*$R115)</f>
        <v>0</v>
      </c>
      <c r="AC115" s="3">
        <f>IF(AC$3=0,0,INDEX(Sheet1!RawDataCols,$C115,AC$5)*$R115)</f>
        <v>0</v>
      </c>
      <c r="AD115" s="3">
        <f>IF(AD$3=0,0,INDEX(Sheet1!RawDataCols,$C115,AD$5)*$R115)</f>
        <v>0</v>
      </c>
      <c r="AE115" s="3">
        <f>IF(AE$3=0,0,INDEX(Sheet1!RawDataCols,$C115,AE$5)*$R115)</f>
        <v>0</v>
      </c>
      <c r="AF115" s="3">
        <f>IF(AF$3=0,0,INDEX(Sheet1!RawDataCols,$C115,AF$5)*$R115)</f>
        <v>0</v>
      </c>
      <c r="AG115" s="3">
        <f>IF(AG$3=0,0,INDEX(Sheet1!RawDataCols,$C115,AG$5)*$R115)</f>
        <v>0</v>
      </c>
      <c r="AH115" s="3">
        <f>IF(AH$3=0,0,INDEX(Sheet1!RawDataCols,$C115,AH$5)*$R115)</f>
        <v>0</v>
      </c>
      <c r="AI115" s="3">
        <f>IF(AI$3=0,0,INDEX(Sheet1!RawDataCols,$C115,AI$5)*$R115)</f>
        <v>0</v>
      </c>
      <c r="AJ115" s="3">
        <f>IF(AJ$3=0,0,INDEX(Sheet1!RawDataCols,$C115,AJ$5)*$R115)</f>
        <v>0</v>
      </c>
      <c r="AK115" s="3">
        <f>IF(AK$3=0,0,INDEX(Sheet1!RawDataCols,$C115,AK$5)*$R115)</f>
        <v>0</v>
      </c>
      <c r="AL115" s="3">
        <f>IF(AL$3=0,0,INDEX(Sheet1!RawDataCols,$C115,AL$5)*$R115)</f>
        <v>0</v>
      </c>
      <c r="AM115" s="3">
        <f>IF(AM$3=0,0,INDEX(Sheet1!RawDataCols,$C115,AM$5)*$R115)</f>
        <v>0</v>
      </c>
      <c r="AN115" s="3">
        <f>IF(AN$3=0,0,INDEX(Sheet1!RawDataCols,$C115,AN$5)*$R115)</f>
        <v>0</v>
      </c>
      <c r="AO115" s="3">
        <f>IF(AO$3=0,0,INDEX(Sheet1!RawDataCols,$C115,AO$5)*$R115)</f>
        <v>0</v>
      </c>
      <c r="AP115" s="3">
        <f>IF(AP$3=0,0,INDEX(Sheet1!RawDataCols,$C115,AP$5)*$R115)</f>
        <v>0</v>
      </c>
      <c r="AQ115" s="3">
        <f>IF(AQ$3=0,0,INDEX(Sheet1!RawDataCols,$C115,AQ$5)*$R115)</f>
        <v>0</v>
      </c>
      <c r="AR115" s="3">
        <f>IF(AR$3=0,0,INDEX(Sheet1!RawDataCols,$C115,AR$5)*$R115)</f>
        <v>0</v>
      </c>
      <c r="AS115" s="3">
        <f>IF(AS$3=0,0,INDEX(Sheet1!RawDataCols,$C115,AS$5)*$R115)</f>
        <v>0</v>
      </c>
      <c r="AT115" s="3">
        <f>IF(AT$3=0,0,INDEX(Sheet1!RawDataCols,$C115,AT$5)*$R115)</f>
        <v>0</v>
      </c>
      <c r="AU115" s="3">
        <f>IF(AU$3=0,0,INDEX(Sheet1!RawDataCols,$C115,AU$5)*$R115)</f>
        <v>0</v>
      </c>
      <c r="AV115" s="3">
        <f>IF(AV$3=0,0,INDEX(Sheet1!RawDataCols,$C115,AV$5)*$R115)</f>
        <v>0</v>
      </c>
      <c r="AW115" s="3">
        <f>IF(AW$3=0,0,INDEX(Sheet1!RawDataCols,$C115,AW$5)*$R115)</f>
        <v>0</v>
      </c>
      <c r="AX115" s="3">
        <f>IF(AX$3=0,0,INDEX(Sheet1!RawDataCols,$C115,AX$5)*$R115)</f>
        <v>0</v>
      </c>
      <c r="AY115" s="3">
        <f>IF(AY$3=0,0,INDEX(Sheet1!RawDataCols,$C115,AY$5)*$R115)</f>
        <v>0</v>
      </c>
      <c r="AZ115" s="3">
        <f>IF(AZ$3=0,0,INDEX(Sheet1!RawDataCols,$C115,AZ$5)*$R115)</f>
        <v>0</v>
      </c>
      <c r="BA115" s="3">
        <f>IF(BA$3=0,0,INDEX(Sheet1!RawDataCols,$C115,BA$5)*$R115)</f>
        <v>0</v>
      </c>
      <c r="BB115" s="3">
        <f>IF(BB$3=0,0,INDEX(Sheet1!RawDataCols,$C115,BB$5)*$R115)</f>
        <v>0</v>
      </c>
      <c r="BC115" s="3">
        <f>IF(BC$3=0,0,INDEX(Sheet1!RawDataCols,$C115,BC$5)*$R115)</f>
        <v>0</v>
      </c>
      <c r="BD115" s="3">
        <f>IF(BD$3=0,0,INDEX(Sheet1!RawDataCols,$C115,BD$5)*$R115)</f>
        <v>0</v>
      </c>
      <c r="BE115" s="3">
        <f>IF(BE$3=0,0,INDEX(Sheet1!RawDataCols,$C115,BE$5)*$R115)</f>
        <v>0</v>
      </c>
      <c r="BF115" s="3">
        <f>IF(BF$3=0,0,INDEX(Sheet1!RawDataCols,$C115,BF$5)*$R115)</f>
        <v>0</v>
      </c>
      <c r="BG115" s="179">
        <f>IF(BG$3=0,0,INDEX(Sheet1!RawDataCols,$C115,BG$5)*$R115)</f>
        <v>0</v>
      </c>
      <c r="BH115" s="33">
        <f t="shared" si="17"/>
        <v>0</v>
      </c>
      <c r="BI115" s="33">
        <f t="shared" si="18"/>
        <v>0</v>
      </c>
      <c r="BJ115" s="33">
        <f t="shared" si="19"/>
        <v>0</v>
      </c>
      <c r="BK115" s="3">
        <f>IF(BK$3=0,0,INDEX(Sheet1!RawDataCols,$C115,BK$5)*$R115)</f>
        <v>0</v>
      </c>
      <c r="BL115" s="3">
        <f>IF(BL$3=0,0,INDEX(Sheet1!RawDataCols,$C115,BL$5)*$R115)</f>
        <v>0</v>
      </c>
      <c r="BM115" s="3">
        <f>IF(BM$3=0,0,INDEX(Sheet1!RawDataCols,$C115,BM$5)*$R115)</f>
        <v>0</v>
      </c>
      <c r="BN115" s="3">
        <f>IF(BN$3=0,0,INDEX(Sheet1!RawDataCols,$C115,BN$5)*$R115)</f>
        <v>0</v>
      </c>
      <c r="BO115" s="3">
        <f>IF(BO$3=0,0,INDEX(Sheet1!RawDataCols,$C115,BO$5)*$R115)</f>
        <v>0</v>
      </c>
      <c r="BP115" s="3">
        <f>IF(BP$3=0,0,INDEX(Sheet1!RawDataCols,$C115,BP$5)*$R115)</f>
        <v>0</v>
      </c>
      <c r="BQ115" s="3">
        <f t="shared" si="20"/>
        <v>0</v>
      </c>
      <c r="BR115" s="3">
        <f t="shared" si="21"/>
        <v>0</v>
      </c>
      <c r="BS115" s="3">
        <f t="shared" si="22"/>
        <v>0</v>
      </c>
      <c r="BT115" s="3">
        <f t="shared" si="23"/>
        <v>0</v>
      </c>
      <c r="BU115" s="3" t="e">
        <f>INDEX(Sheet1!$BS$2:$BS$1000,MATCH($A115,Sheet1!$A$2:$A$1000,0))</f>
        <v>#N/A</v>
      </c>
      <c r="BV115" s="3" t="e">
        <f>INDEX(Sheet1!$BT$2:$BT$1000,MATCH($A115,Sheet1!$A$2:$A$1000,0))</f>
        <v>#N/A</v>
      </c>
    </row>
    <row r="116" spans="1:74" x14ac:dyDescent="0.2">
      <c r="A116" s="246" t="s">
        <v>575</v>
      </c>
      <c r="B116" s="3" t="e">
        <f>MATCH($A116,Sheet1!ACCOUNTNO,0)</f>
        <v>#N/A</v>
      </c>
      <c r="C116" s="3">
        <f t="shared" si="14"/>
        <v>65000</v>
      </c>
      <c r="D116" s="3">
        <f>IF(D$3=0,0,INDEX(Sheet1!RawDataCols,$C116,D$5))</f>
        <v>0</v>
      </c>
      <c r="E116" s="3">
        <f>IF(E$3=0,0,INDEX(Sheet1!RawDataCols,$C116,E$5))</f>
        <v>0</v>
      </c>
      <c r="F116" s="3">
        <f>IF(F$3=0,0,INDEX(Sheet1!RawDataCols,$C116,F$5))</f>
        <v>0</v>
      </c>
      <c r="G116" s="3">
        <f>IF(G$3=0,0,INDEX(Sheet1!RawDataCols,$C116,G$5))</f>
        <v>0</v>
      </c>
      <c r="H116" s="3">
        <f>IF(H$3=0,0,INDEX(Sheet1!RawDataCols,$C116,H$5))</f>
        <v>0</v>
      </c>
      <c r="I116" s="3">
        <f>IF(I$3=0,0,INDEX(Sheet1!RawDataCols,$C116,I$5))</f>
        <v>0</v>
      </c>
      <c r="J116" s="3">
        <f>IF(J$3=0,0,INDEX(Sheet1!RawDataCols,$C116,J$5))</f>
        <v>0</v>
      </c>
      <c r="K116" s="3">
        <f>IF(K$3=0,0,INDEX(Sheet1!RawDataCols,$C116,K$5))</f>
        <v>0</v>
      </c>
      <c r="L116" s="3">
        <f>IF(L$3=0,0,INDEX(Sheet1!RawDataCols,$C116,L$5))</f>
        <v>0</v>
      </c>
      <c r="M116" s="3">
        <f>IF(M$3=0,0,INDEX(Sheet1!RawDataCols,$C116,M$5))</f>
        <v>0</v>
      </c>
      <c r="N116" s="3">
        <f>IF(N$3=0,0,INDEX(Sheet1!RawDataCols,$C116,N$5))</f>
        <v>0</v>
      </c>
      <c r="O116" s="3">
        <f>INDEX(Sheet1!RawDataCols,$C116,O$5)</f>
        <v>0</v>
      </c>
      <c r="P116" s="3">
        <f>INDEX(Sheet1!RawDataCols,$C116,P$5)</f>
        <v>0</v>
      </c>
      <c r="Q116" s="3">
        <f>IF(Q$3=0,0,INDEX(Sheet1!RawDataCols,$C116,Q$5))</f>
        <v>0</v>
      </c>
      <c r="R116" s="3">
        <f t="shared" si="15"/>
        <v>1</v>
      </c>
      <c r="S116" s="3">
        <f t="shared" si="16"/>
        <v>-1</v>
      </c>
      <c r="T116" s="3">
        <f>IF(T$3=0,0,INDEX(Sheet1!RawDataCols,$C116,T$5)*$R116)</f>
        <v>0</v>
      </c>
      <c r="U116" s="3">
        <f>IF(U$3=0,0,INDEX(Sheet1!RawDataCols,$C116,U$5)*$R116)</f>
        <v>0</v>
      </c>
      <c r="V116" s="3">
        <f>IF(V$3=0,0,INDEX(Sheet1!RawDataCols,$C116,V$5)*$R116)</f>
        <v>0</v>
      </c>
      <c r="W116" s="3">
        <f>IF(W$3=0,0,INDEX(Sheet1!RawDataCols,$C116,W$5)*$R116)</f>
        <v>0</v>
      </c>
      <c r="X116" s="3">
        <f>IF(X$3=0,0,INDEX(Sheet1!RawDataCols,$C116,X$5)*$R116)</f>
        <v>0</v>
      </c>
      <c r="Y116" s="3">
        <f>IF(Y$3=0,0,INDEX(Sheet1!RawDataCols,$C116,Y$5)*$R116)</f>
        <v>0</v>
      </c>
      <c r="Z116" s="3">
        <f>IF(Z$3=0,0,INDEX(Sheet1!RawDataCols,$C116,Z$5)*$R116)</f>
        <v>0</v>
      </c>
      <c r="AA116" s="3">
        <f>IF(AA$3=0,0,INDEX(Sheet1!RawDataCols,$C116,AA$5)*$R116)</f>
        <v>0</v>
      </c>
      <c r="AB116" s="3">
        <f>IF(AB$3=0,0,INDEX(Sheet1!RawDataCols,$C116,AB$5)*$R116)</f>
        <v>0</v>
      </c>
      <c r="AC116" s="3">
        <f>IF(AC$3=0,0,INDEX(Sheet1!RawDataCols,$C116,AC$5)*$R116)</f>
        <v>0</v>
      </c>
      <c r="AD116" s="3">
        <f>IF(AD$3=0,0,INDEX(Sheet1!RawDataCols,$C116,AD$5)*$R116)</f>
        <v>0</v>
      </c>
      <c r="AE116" s="3">
        <f>IF(AE$3=0,0,INDEX(Sheet1!RawDataCols,$C116,AE$5)*$R116)</f>
        <v>0</v>
      </c>
      <c r="AF116" s="3">
        <f>IF(AF$3=0,0,INDEX(Sheet1!RawDataCols,$C116,AF$5)*$R116)</f>
        <v>0</v>
      </c>
      <c r="AG116" s="3">
        <f>IF(AG$3=0,0,INDEX(Sheet1!RawDataCols,$C116,AG$5)*$R116)</f>
        <v>0</v>
      </c>
      <c r="AH116" s="3">
        <f>IF(AH$3=0,0,INDEX(Sheet1!RawDataCols,$C116,AH$5)*$R116)</f>
        <v>0</v>
      </c>
      <c r="AI116" s="3">
        <f>IF(AI$3=0,0,INDEX(Sheet1!RawDataCols,$C116,AI$5)*$R116)</f>
        <v>0</v>
      </c>
      <c r="AJ116" s="3">
        <f>IF(AJ$3=0,0,INDEX(Sheet1!RawDataCols,$C116,AJ$5)*$R116)</f>
        <v>0</v>
      </c>
      <c r="AK116" s="3">
        <f>IF(AK$3=0,0,INDEX(Sheet1!RawDataCols,$C116,AK$5)*$R116)</f>
        <v>0</v>
      </c>
      <c r="AL116" s="3">
        <f>IF(AL$3=0,0,INDEX(Sheet1!RawDataCols,$C116,AL$5)*$R116)</f>
        <v>0</v>
      </c>
      <c r="AM116" s="3">
        <f>IF(AM$3=0,0,INDEX(Sheet1!RawDataCols,$C116,AM$5)*$R116)</f>
        <v>0</v>
      </c>
      <c r="AN116" s="3">
        <f>IF(AN$3=0,0,INDEX(Sheet1!RawDataCols,$C116,AN$5)*$R116)</f>
        <v>0</v>
      </c>
      <c r="AO116" s="3">
        <f>IF(AO$3=0,0,INDEX(Sheet1!RawDataCols,$C116,AO$5)*$R116)</f>
        <v>0</v>
      </c>
      <c r="AP116" s="3">
        <f>IF(AP$3=0,0,INDEX(Sheet1!RawDataCols,$C116,AP$5)*$R116)</f>
        <v>0</v>
      </c>
      <c r="AQ116" s="3">
        <f>IF(AQ$3=0,0,INDEX(Sheet1!RawDataCols,$C116,AQ$5)*$R116)</f>
        <v>0</v>
      </c>
      <c r="AR116" s="3">
        <f>IF(AR$3=0,0,INDEX(Sheet1!RawDataCols,$C116,AR$5)*$R116)</f>
        <v>0</v>
      </c>
      <c r="AS116" s="3">
        <f>IF(AS$3=0,0,INDEX(Sheet1!RawDataCols,$C116,AS$5)*$R116)</f>
        <v>0</v>
      </c>
      <c r="AT116" s="3">
        <f>IF(AT$3=0,0,INDEX(Sheet1!RawDataCols,$C116,AT$5)*$R116)</f>
        <v>0</v>
      </c>
      <c r="AU116" s="3">
        <f>IF(AU$3=0,0,INDEX(Sheet1!RawDataCols,$C116,AU$5)*$R116)</f>
        <v>0</v>
      </c>
      <c r="AV116" s="3">
        <f>IF(AV$3=0,0,INDEX(Sheet1!RawDataCols,$C116,AV$5)*$R116)</f>
        <v>0</v>
      </c>
      <c r="AW116" s="3">
        <f>IF(AW$3=0,0,INDEX(Sheet1!RawDataCols,$C116,AW$5)*$R116)</f>
        <v>0</v>
      </c>
      <c r="AX116" s="3">
        <f>IF(AX$3=0,0,INDEX(Sheet1!RawDataCols,$C116,AX$5)*$R116)</f>
        <v>0</v>
      </c>
      <c r="AY116" s="3">
        <f>IF(AY$3=0,0,INDEX(Sheet1!RawDataCols,$C116,AY$5)*$R116)</f>
        <v>0</v>
      </c>
      <c r="AZ116" s="3">
        <f>IF(AZ$3=0,0,INDEX(Sheet1!RawDataCols,$C116,AZ$5)*$R116)</f>
        <v>0</v>
      </c>
      <c r="BA116" s="3">
        <f>IF(BA$3=0,0,INDEX(Sheet1!RawDataCols,$C116,BA$5)*$R116)</f>
        <v>0</v>
      </c>
      <c r="BB116" s="3">
        <f>IF(BB$3=0,0,INDEX(Sheet1!RawDataCols,$C116,BB$5)*$R116)</f>
        <v>0</v>
      </c>
      <c r="BC116" s="3">
        <f>IF(BC$3=0,0,INDEX(Sheet1!RawDataCols,$C116,BC$5)*$R116)</f>
        <v>0</v>
      </c>
      <c r="BD116" s="3">
        <f>IF(BD$3=0,0,INDEX(Sheet1!RawDataCols,$C116,BD$5)*$R116)</f>
        <v>0</v>
      </c>
      <c r="BE116" s="3">
        <f>IF(BE$3=0,0,INDEX(Sheet1!RawDataCols,$C116,BE$5)*$R116)</f>
        <v>0</v>
      </c>
      <c r="BF116" s="3">
        <f>IF(BF$3=0,0,INDEX(Sheet1!RawDataCols,$C116,BF$5)*$R116)</f>
        <v>0</v>
      </c>
      <c r="BG116" s="179">
        <f>IF(BG$3=0,0,INDEX(Sheet1!RawDataCols,$C116,BG$5)*$R116)</f>
        <v>0</v>
      </c>
      <c r="BH116" s="33">
        <f t="shared" si="17"/>
        <v>0</v>
      </c>
      <c r="BI116" s="33">
        <f t="shared" si="18"/>
        <v>0</v>
      </c>
      <c r="BJ116" s="33">
        <f t="shared" si="19"/>
        <v>0</v>
      </c>
      <c r="BK116" s="3">
        <f>IF(BK$3=0,0,INDEX(Sheet1!RawDataCols,$C116,BK$5)*$R116)</f>
        <v>0</v>
      </c>
      <c r="BL116" s="3">
        <f>IF(BL$3=0,0,INDEX(Sheet1!RawDataCols,$C116,BL$5)*$R116)</f>
        <v>0</v>
      </c>
      <c r="BM116" s="3">
        <f>IF(BM$3=0,0,INDEX(Sheet1!RawDataCols,$C116,BM$5)*$R116)</f>
        <v>0</v>
      </c>
      <c r="BN116" s="3">
        <f>IF(BN$3=0,0,INDEX(Sheet1!RawDataCols,$C116,BN$5)*$R116)</f>
        <v>0</v>
      </c>
      <c r="BO116" s="3">
        <f>IF(BO$3=0,0,INDEX(Sheet1!RawDataCols,$C116,BO$5)*$R116)</f>
        <v>0</v>
      </c>
      <c r="BP116" s="3">
        <f>IF(BP$3=0,0,INDEX(Sheet1!RawDataCols,$C116,BP$5)*$R116)</f>
        <v>0</v>
      </c>
      <c r="BQ116" s="3">
        <f t="shared" si="20"/>
        <v>0</v>
      </c>
      <c r="BR116" s="3">
        <f t="shared" si="21"/>
        <v>0</v>
      </c>
      <c r="BS116" s="3">
        <f t="shared" si="22"/>
        <v>0</v>
      </c>
      <c r="BT116" s="3">
        <f t="shared" si="23"/>
        <v>0</v>
      </c>
      <c r="BU116" s="3" t="e">
        <f>INDEX(Sheet1!$BS$2:$BS$1000,MATCH($A116,Sheet1!$A$2:$A$1000,0))</f>
        <v>#N/A</v>
      </c>
      <c r="BV116" s="3" t="e">
        <f>INDEX(Sheet1!$BT$2:$BT$1000,MATCH($A116,Sheet1!$A$2:$A$1000,0))</f>
        <v>#N/A</v>
      </c>
    </row>
    <row r="117" spans="1:74" x14ac:dyDescent="0.2">
      <c r="A117" s="246" t="s">
        <v>576</v>
      </c>
      <c r="B117" s="3" t="e">
        <f>MATCH($A117,Sheet1!ACCOUNTNO,0)</f>
        <v>#N/A</v>
      </c>
      <c r="C117" s="3">
        <f t="shared" si="14"/>
        <v>65000</v>
      </c>
      <c r="D117" s="3">
        <f>IF(D$3=0,0,INDEX(Sheet1!RawDataCols,$C117,D$5))</f>
        <v>0</v>
      </c>
      <c r="E117" s="3">
        <f>IF(E$3=0,0,INDEX(Sheet1!RawDataCols,$C117,E$5))</f>
        <v>0</v>
      </c>
      <c r="F117" s="3">
        <f>IF(F$3=0,0,INDEX(Sheet1!RawDataCols,$C117,F$5))</f>
        <v>0</v>
      </c>
      <c r="G117" s="3">
        <f>IF(G$3=0,0,INDEX(Sheet1!RawDataCols,$C117,G$5))</f>
        <v>0</v>
      </c>
      <c r="H117" s="3">
        <f>IF(H$3=0,0,INDEX(Sheet1!RawDataCols,$C117,H$5))</f>
        <v>0</v>
      </c>
      <c r="I117" s="3">
        <f>IF(I$3=0,0,INDEX(Sheet1!RawDataCols,$C117,I$5))</f>
        <v>0</v>
      </c>
      <c r="J117" s="3">
        <f>IF(J$3=0,0,INDEX(Sheet1!RawDataCols,$C117,J$5))</f>
        <v>0</v>
      </c>
      <c r="K117" s="3">
        <f>IF(K$3=0,0,INDEX(Sheet1!RawDataCols,$C117,K$5))</f>
        <v>0</v>
      </c>
      <c r="L117" s="3">
        <f>IF(L$3=0,0,INDEX(Sheet1!RawDataCols,$C117,L$5))</f>
        <v>0</v>
      </c>
      <c r="M117" s="3">
        <f>IF(M$3=0,0,INDEX(Sheet1!RawDataCols,$C117,M$5))</f>
        <v>0</v>
      </c>
      <c r="N117" s="3">
        <f>IF(N$3=0,0,INDEX(Sheet1!RawDataCols,$C117,N$5))</f>
        <v>0</v>
      </c>
      <c r="O117" s="3">
        <f>INDEX(Sheet1!RawDataCols,$C117,O$5)</f>
        <v>0</v>
      </c>
      <c r="P117" s="3">
        <f>INDEX(Sheet1!RawDataCols,$C117,P$5)</f>
        <v>0</v>
      </c>
      <c r="Q117" s="3">
        <f>IF(Q$3=0,0,INDEX(Sheet1!RawDataCols,$C117,Q$5))</f>
        <v>0</v>
      </c>
      <c r="R117" s="3">
        <f t="shared" si="15"/>
        <v>1</v>
      </c>
      <c r="S117" s="3">
        <f t="shared" si="16"/>
        <v>-1</v>
      </c>
      <c r="T117" s="3">
        <f>IF(T$3=0,0,INDEX(Sheet1!RawDataCols,$C117,T$5)*$R117)</f>
        <v>0</v>
      </c>
      <c r="U117" s="3">
        <f>IF(U$3=0,0,INDEX(Sheet1!RawDataCols,$C117,U$5)*$R117)</f>
        <v>0</v>
      </c>
      <c r="V117" s="3">
        <f>IF(V$3=0,0,INDEX(Sheet1!RawDataCols,$C117,V$5)*$R117)</f>
        <v>0</v>
      </c>
      <c r="W117" s="3">
        <f>IF(W$3=0,0,INDEX(Sheet1!RawDataCols,$C117,W$5)*$R117)</f>
        <v>0</v>
      </c>
      <c r="X117" s="3">
        <f>IF(X$3=0,0,INDEX(Sheet1!RawDataCols,$C117,X$5)*$R117)</f>
        <v>0</v>
      </c>
      <c r="Y117" s="3">
        <f>IF(Y$3=0,0,INDEX(Sheet1!RawDataCols,$C117,Y$5)*$R117)</f>
        <v>0</v>
      </c>
      <c r="Z117" s="3">
        <f>IF(Z$3=0,0,INDEX(Sheet1!RawDataCols,$C117,Z$5)*$R117)</f>
        <v>0</v>
      </c>
      <c r="AA117" s="3">
        <f>IF(AA$3=0,0,INDEX(Sheet1!RawDataCols,$C117,AA$5)*$R117)</f>
        <v>0</v>
      </c>
      <c r="AB117" s="3">
        <f>IF(AB$3=0,0,INDEX(Sheet1!RawDataCols,$C117,AB$5)*$R117)</f>
        <v>0</v>
      </c>
      <c r="AC117" s="3">
        <f>IF(AC$3=0,0,INDEX(Sheet1!RawDataCols,$C117,AC$5)*$R117)</f>
        <v>0</v>
      </c>
      <c r="AD117" s="3">
        <f>IF(AD$3=0,0,INDEX(Sheet1!RawDataCols,$C117,AD$5)*$R117)</f>
        <v>0</v>
      </c>
      <c r="AE117" s="3">
        <f>IF(AE$3=0,0,INDEX(Sheet1!RawDataCols,$C117,AE$5)*$R117)</f>
        <v>0</v>
      </c>
      <c r="AF117" s="3">
        <f>IF(AF$3=0,0,INDEX(Sheet1!RawDataCols,$C117,AF$5)*$R117)</f>
        <v>0</v>
      </c>
      <c r="AG117" s="3">
        <f>IF(AG$3=0,0,INDEX(Sheet1!RawDataCols,$C117,AG$5)*$R117)</f>
        <v>0</v>
      </c>
      <c r="AH117" s="3">
        <f>IF(AH$3=0,0,INDEX(Sheet1!RawDataCols,$C117,AH$5)*$R117)</f>
        <v>0</v>
      </c>
      <c r="AI117" s="3">
        <f>IF(AI$3=0,0,INDEX(Sheet1!RawDataCols,$C117,AI$5)*$R117)</f>
        <v>0</v>
      </c>
      <c r="AJ117" s="3">
        <f>IF(AJ$3=0,0,INDEX(Sheet1!RawDataCols,$C117,AJ$5)*$R117)</f>
        <v>0</v>
      </c>
      <c r="AK117" s="3">
        <f>IF(AK$3=0,0,INDEX(Sheet1!RawDataCols,$C117,AK$5)*$R117)</f>
        <v>0</v>
      </c>
      <c r="AL117" s="3">
        <f>IF(AL$3=0,0,INDEX(Sheet1!RawDataCols,$C117,AL$5)*$R117)</f>
        <v>0</v>
      </c>
      <c r="AM117" s="3">
        <f>IF(AM$3=0,0,INDEX(Sheet1!RawDataCols,$C117,AM$5)*$R117)</f>
        <v>0</v>
      </c>
      <c r="AN117" s="3">
        <f>IF(AN$3=0,0,INDEX(Sheet1!RawDataCols,$C117,AN$5)*$R117)</f>
        <v>0</v>
      </c>
      <c r="AO117" s="3">
        <f>IF(AO$3=0,0,INDEX(Sheet1!RawDataCols,$C117,AO$5)*$R117)</f>
        <v>0</v>
      </c>
      <c r="AP117" s="3">
        <f>IF(AP$3=0,0,INDEX(Sheet1!RawDataCols,$C117,AP$5)*$R117)</f>
        <v>0</v>
      </c>
      <c r="AQ117" s="3">
        <f>IF(AQ$3=0,0,INDEX(Sheet1!RawDataCols,$C117,AQ$5)*$R117)</f>
        <v>0</v>
      </c>
      <c r="AR117" s="3">
        <f>IF(AR$3=0,0,INDEX(Sheet1!RawDataCols,$C117,AR$5)*$R117)</f>
        <v>0</v>
      </c>
      <c r="AS117" s="3">
        <f>IF(AS$3=0,0,INDEX(Sheet1!RawDataCols,$C117,AS$5)*$R117)</f>
        <v>0</v>
      </c>
      <c r="AT117" s="3">
        <f>IF(AT$3=0,0,INDEX(Sheet1!RawDataCols,$C117,AT$5)*$R117)</f>
        <v>0</v>
      </c>
      <c r="AU117" s="3">
        <f>IF(AU$3=0,0,INDEX(Sheet1!RawDataCols,$C117,AU$5)*$R117)</f>
        <v>0</v>
      </c>
      <c r="AV117" s="3">
        <f>IF(AV$3=0,0,INDEX(Sheet1!RawDataCols,$C117,AV$5)*$R117)</f>
        <v>0</v>
      </c>
      <c r="AW117" s="3">
        <f>IF(AW$3=0,0,INDEX(Sheet1!RawDataCols,$C117,AW$5)*$R117)</f>
        <v>0</v>
      </c>
      <c r="AX117" s="3">
        <f>IF(AX$3=0,0,INDEX(Sheet1!RawDataCols,$C117,AX$5)*$R117)</f>
        <v>0</v>
      </c>
      <c r="AY117" s="3">
        <f>IF(AY$3=0,0,INDEX(Sheet1!RawDataCols,$C117,AY$5)*$R117)</f>
        <v>0</v>
      </c>
      <c r="AZ117" s="3">
        <f>IF(AZ$3=0,0,INDEX(Sheet1!RawDataCols,$C117,AZ$5)*$R117)</f>
        <v>0</v>
      </c>
      <c r="BA117" s="3">
        <f>IF(BA$3=0,0,INDEX(Sheet1!RawDataCols,$C117,BA$5)*$R117)</f>
        <v>0</v>
      </c>
      <c r="BB117" s="3">
        <f>IF(BB$3=0,0,INDEX(Sheet1!RawDataCols,$C117,BB$5)*$R117)</f>
        <v>0</v>
      </c>
      <c r="BC117" s="3">
        <f>IF(BC$3=0,0,INDEX(Sheet1!RawDataCols,$C117,BC$5)*$R117)</f>
        <v>0</v>
      </c>
      <c r="BD117" s="3">
        <f>IF(BD$3=0,0,INDEX(Sheet1!RawDataCols,$C117,BD$5)*$R117)</f>
        <v>0</v>
      </c>
      <c r="BE117" s="3">
        <f>IF(BE$3=0,0,INDEX(Sheet1!RawDataCols,$C117,BE$5)*$R117)</f>
        <v>0</v>
      </c>
      <c r="BF117" s="3">
        <f>IF(BF$3=0,0,INDEX(Sheet1!RawDataCols,$C117,BF$5)*$R117)</f>
        <v>0</v>
      </c>
      <c r="BG117" s="179">
        <f>IF(BG$3=0,0,INDEX(Sheet1!RawDataCols,$C117,BG$5)*$R117)</f>
        <v>0</v>
      </c>
      <c r="BH117" s="33">
        <f t="shared" si="17"/>
        <v>0</v>
      </c>
      <c r="BI117" s="33">
        <f t="shared" si="18"/>
        <v>0</v>
      </c>
      <c r="BJ117" s="33">
        <f t="shared" si="19"/>
        <v>0</v>
      </c>
      <c r="BK117" s="3">
        <f>IF(BK$3=0,0,INDEX(Sheet1!RawDataCols,$C117,BK$5)*$R117)</f>
        <v>0</v>
      </c>
      <c r="BL117" s="3">
        <f>IF(BL$3=0,0,INDEX(Sheet1!RawDataCols,$C117,BL$5)*$R117)</f>
        <v>0</v>
      </c>
      <c r="BM117" s="3">
        <f>IF(BM$3=0,0,INDEX(Sheet1!RawDataCols,$C117,BM$5)*$R117)</f>
        <v>0</v>
      </c>
      <c r="BN117" s="3">
        <f>IF(BN$3=0,0,INDEX(Sheet1!RawDataCols,$C117,BN$5)*$R117)</f>
        <v>0</v>
      </c>
      <c r="BO117" s="3">
        <f>IF(BO$3=0,0,INDEX(Sheet1!RawDataCols,$C117,BO$5)*$R117)</f>
        <v>0</v>
      </c>
      <c r="BP117" s="3">
        <f>IF(BP$3=0,0,INDEX(Sheet1!RawDataCols,$C117,BP$5)*$R117)</f>
        <v>0</v>
      </c>
      <c r="BQ117" s="3">
        <f t="shared" si="20"/>
        <v>0</v>
      </c>
      <c r="BR117" s="3">
        <f t="shared" si="21"/>
        <v>0</v>
      </c>
      <c r="BS117" s="3">
        <f t="shared" si="22"/>
        <v>0</v>
      </c>
      <c r="BT117" s="3">
        <f t="shared" si="23"/>
        <v>0</v>
      </c>
      <c r="BU117" s="3" t="e">
        <f>INDEX(Sheet1!$BS$2:$BS$1000,MATCH($A117,Sheet1!$A$2:$A$1000,0))</f>
        <v>#N/A</v>
      </c>
      <c r="BV117" s="3" t="e">
        <f>INDEX(Sheet1!$BT$2:$BT$1000,MATCH($A117,Sheet1!$A$2:$A$1000,0))</f>
        <v>#N/A</v>
      </c>
    </row>
    <row r="118" spans="1:74" x14ac:dyDescent="0.2">
      <c r="A118" s="246" t="s">
        <v>577</v>
      </c>
      <c r="B118" s="3" t="e">
        <f>MATCH($A118,Sheet1!ACCOUNTNO,0)</f>
        <v>#N/A</v>
      </c>
      <c r="C118" s="3">
        <f t="shared" si="14"/>
        <v>65000</v>
      </c>
      <c r="D118" s="3">
        <f>IF(D$3=0,0,INDEX(Sheet1!RawDataCols,$C118,D$5))</f>
        <v>0</v>
      </c>
      <c r="E118" s="3">
        <f>IF(E$3=0,0,INDEX(Sheet1!RawDataCols,$C118,E$5))</f>
        <v>0</v>
      </c>
      <c r="F118" s="3">
        <f>IF(F$3=0,0,INDEX(Sheet1!RawDataCols,$C118,F$5))</f>
        <v>0</v>
      </c>
      <c r="G118" s="3">
        <f>IF(G$3=0,0,INDEX(Sheet1!RawDataCols,$C118,G$5))</f>
        <v>0</v>
      </c>
      <c r="H118" s="3">
        <f>IF(H$3=0,0,INDEX(Sheet1!RawDataCols,$C118,H$5))</f>
        <v>0</v>
      </c>
      <c r="I118" s="3">
        <f>IF(I$3=0,0,INDEX(Sheet1!RawDataCols,$C118,I$5))</f>
        <v>0</v>
      </c>
      <c r="J118" s="3">
        <f>IF(J$3=0,0,INDEX(Sheet1!RawDataCols,$C118,J$5))</f>
        <v>0</v>
      </c>
      <c r="K118" s="3">
        <f>IF(K$3=0,0,INDEX(Sheet1!RawDataCols,$C118,K$5))</f>
        <v>0</v>
      </c>
      <c r="L118" s="3">
        <f>IF(L$3=0,0,INDEX(Sheet1!RawDataCols,$C118,L$5))</f>
        <v>0</v>
      </c>
      <c r="M118" s="3">
        <f>IF(M$3=0,0,INDEX(Sheet1!RawDataCols,$C118,M$5))</f>
        <v>0</v>
      </c>
      <c r="N118" s="3">
        <f>IF(N$3=0,0,INDEX(Sheet1!RawDataCols,$C118,N$5))</f>
        <v>0</v>
      </c>
      <c r="O118" s="3">
        <f>INDEX(Sheet1!RawDataCols,$C118,O$5)</f>
        <v>0</v>
      </c>
      <c r="P118" s="3">
        <f>INDEX(Sheet1!RawDataCols,$C118,P$5)</f>
        <v>0</v>
      </c>
      <c r="Q118" s="3">
        <f>IF(Q$3=0,0,INDEX(Sheet1!RawDataCols,$C118,Q$5))</f>
        <v>0</v>
      </c>
      <c r="R118" s="3">
        <f t="shared" si="15"/>
        <v>1</v>
      </c>
      <c r="S118" s="3">
        <f t="shared" si="16"/>
        <v>-1</v>
      </c>
      <c r="T118" s="3">
        <f>IF(T$3=0,0,INDEX(Sheet1!RawDataCols,$C118,T$5)*$R118)</f>
        <v>0</v>
      </c>
      <c r="U118" s="3">
        <f>IF(U$3=0,0,INDEX(Sheet1!RawDataCols,$C118,U$5)*$R118)</f>
        <v>0</v>
      </c>
      <c r="V118" s="3">
        <f>IF(V$3=0,0,INDEX(Sheet1!RawDataCols,$C118,V$5)*$R118)</f>
        <v>0</v>
      </c>
      <c r="W118" s="3">
        <f>IF(W$3=0,0,INDEX(Sheet1!RawDataCols,$C118,W$5)*$R118)</f>
        <v>0</v>
      </c>
      <c r="X118" s="3">
        <f>IF(X$3=0,0,INDEX(Sheet1!RawDataCols,$C118,X$5)*$R118)</f>
        <v>0</v>
      </c>
      <c r="Y118" s="3">
        <f>IF(Y$3=0,0,INDEX(Sheet1!RawDataCols,$C118,Y$5)*$R118)</f>
        <v>0</v>
      </c>
      <c r="Z118" s="3">
        <f>IF(Z$3=0,0,INDEX(Sheet1!RawDataCols,$C118,Z$5)*$R118)</f>
        <v>0</v>
      </c>
      <c r="AA118" s="3">
        <f>IF(AA$3=0,0,INDEX(Sheet1!RawDataCols,$C118,AA$5)*$R118)</f>
        <v>0</v>
      </c>
      <c r="AB118" s="3">
        <f>IF(AB$3=0,0,INDEX(Sheet1!RawDataCols,$C118,AB$5)*$R118)</f>
        <v>0</v>
      </c>
      <c r="AC118" s="3">
        <f>IF(AC$3=0,0,INDEX(Sheet1!RawDataCols,$C118,AC$5)*$R118)</f>
        <v>0</v>
      </c>
      <c r="AD118" s="3">
        <f>IF(AD$3=0,0,INDEX(Sheet1!RawDataCols,$C118,AD$5)*$R118)</f>
        <v>0</v>
      </c>
      <c r="AE118" s="3">
        <f>IF(AE$3=0,0,INDEX(Sheet1!RawDataCols,$C118,AE$5)*$R118)</f>
        <v>0</v>
      </c>
      <c r="AF118" s="3">
        <f>IF(AF$3=0,0,INDEX(Sheet1!RawDataCols,$C118,AF$5)*$R118)</f>
        <v>0</v>
      </c>
      <c r="AG118" s="3">
        <f>IF(AG$3=0,0,INDEX(Sheet1!RawDataCols,$C118,AG$5)*$R118)</f>
        <v>0</v>
      </c>
      <c r="AH118" s="3">
        <f>IF(AH$3=0,0,INDEX(Sheet1!RawDataCols,$C118,AH$5)*$R118)</f>
        <v>0</v>
      </c>
      <c r="AI118" s="3">
        <f>IF(AI$3=0,0,INDEX(Sheet1!RawDataCols,$C118,AI$5)*$R118)</f>
        <v>0</v>
      </c>
      <c r="AJ118" s="3">
        <f>IF(AJ$3=0,0,INDEX(Sheet1!RawDataCols,$C118,AJ$5)*$R118)</f>
        <v>0</v>
      </c>
      <c r="AK118" s="3">
        <f>IF(AK$3=0,0,INDEX(Sheet1!RawDataCols,$C118,AK$5)*$R118)</f>
        <v>0</v>
      </c>
      <c r="AL118" s="3">
        <f>IF(AL$3=0,0,INDEX(Sheet1!RawDataCols,$C118,AL$5)*$R118)</f>
        <v>0</v>
      </c>
      <c r="AM118" s="3">
        <f>IF(AM$3=0,0,INDEX(Sheet1!RawDataCols,$C118,AM$5)*$R118)</f>
        <v>0</v>
      </c>
      <c r="AN118" s="3">
        <f>IF(AN$3=0,0,INDEX(Sheet1!RawDataCols,$C118,AN$5)*$R118)</f>
        <v>0</v>
      </c>
      <c r="AO118" s="3">
        <f>IF(AO$3=0,0,INDEX(Sheet1!RawDataCols,$C118,AO$5)*$R118)</f>
        <v>0</v>
      </c>
      <c r="AP118" s="3">
        <f>IF(AP$3=0,0,INDEX(Sheet1!RawDataCols,$C118,AP$5)*$R118)</f>
        <v>0</v>
      </c>
      <c r="AQ118" s="3">
        <f>IF(AQ$3=0,0,INDEX(Sheet1!RawDataCols,$C118,AQ$5)*$R118)</f>
        <v>0</v>
      </c>
      <c r="AR118" s="3">
        <f>IF(AR$3=0,0,INDEX(Sheet1!RawDataCols,$C118,AR$5)*$R118)</f>
        <v>0</v>
      </c>
      <c r="AS118" s="3">
        <f>IF(AS$3=0,0,INDEX(Sheet1!RawDataCols,$C118,AS$5)*$R118)</f>
        <v>0</v>
      </c>
      <c r="AT118" s="3">
        <f>IF(AT$3=0,0,INDEX(Sheet1!RawDataCols,$C118,AT$5)*$R118)</f>
        <v>0</v>
      </c>
      <c r="AU118" s="3">
        <f>IF(AU$3=0,0,INDEX(Sheet1!RawDataCols,$C118,AU$5)*$R118)</f>
        <v>0</v>
      </c>
      <c r="AV118" s="3">
        <f>IF(AV$3=0,0,INDEX(Sheet1!RawDataCols,$C118,AV$5)*$R118)</f>
        <v>0</v>
      </c>
      <c r="AW118" s="3">
        <f>IF(AW$3=0,0,INDEX(Sheet1!RawDataCols,$C118,AW$5)*$R118)</f>
        <v>0</v>
      </c>
      <c r="AX118" s="3">
        <f>IF(AX$3=0,0,INDEX(Sheet1!RawDataCols,$C118,AX$5)*$R118)</f>
        <v>0</v>
      </c>
      <c r="AY118" s="3">
        <f>IF(AY$3=0,0,INDEX(Sheet1!RawDataCols,$C118,AY$5)*$R118)</f>
        <v>0</v>
      </c>
      <c r="AZ118" s="3">
        <f>IF(AZ$3=0,0,INDEX(Sheet1!RawDataCols,$C118,AZ$5)*$R118)</f>
        <v>0</v>
      </c>
      <c r="BA118" s="3">
        <f>IF(BA$3=0,0,INDEX(Sheet1!RawDataCols,$C118,BA$5)*$R118)</f>
        <v>0</v>
      </c>
      <c r="BB118" s="3">
        <f>IF(BB$3=0,0,INDEX(Sheet1!RawDataCols,$C118,BB$5)*$R118)</f>
        <v>0</v>
      </c>
      <c r="BC118" s="3">
        <f>IF(BC$3=0,0,INDEX(Sheet1!RawDataCols,$C118,BC$5)*$R118)</f>
        <v>0</v>
      </c>
      <c r="BD118" s="3">
        <f>IF(BD$3=0,0,INDEX(Sheet1!RawDataCols,$C118,BD$5)*$R118)</f>
        <v>0</v>
      </c>
      <c r="BE118" s="3">
        <f>IF(BE$3=0,0,INDEX(Sheet1!RawDataCols,$C118,BE$5)*$R118)</f>
        <v>0</v>
      </c>
      <c r="BF118" s="3">
        <f>IF(BF$3=0,0,INDEX(Sheet1!RawDataCols,$C118,BF$5)*$R118)</f>
        <v>0</v>
      </c>
      <c r="BG118" s="179">
        <f>IF(BG$3=0,0,INDEX(Sheet1!RawDataCols,$C118,BG$5)*$R118)</f>
        <v>0</v>
      </c>
      <c r="BH118" s="33">
        <f t="shared" si="17"/>
        <v>0</v>
      </c>
      <c r="BI118" s="33">
        <f t="shared" si="18"/>
        <v>0</v>
      </c>
      <c r="BJ118" s="33">
        <f t="shared" si="19"/>
        <v>0</v>
      </c>
      <c r="BK118" s="3">
        <f>IF(BK$3=0,0,INDEX(Sheet1!RawDataCols,$C118,BK$5)*$R118)</f>
        <v>0</v>
      </c>
      <c r="BL118" s="3">
        <f>IF(BL$3=0,0,INDEX(Sheet1!RawDataCols,$C118,BL$5)*$R118)</f>
        <v>0</v>
      </c>
      <c r="BM118" s="3">
        <f>IF(BM$3=0,0,INDEX(Sheet1!RawDataCols,$C118,BM$5)*$R118)</f>
        <v>0</v>
      </c>
      <c r="BN118" s="3">
        <f>IF(BN$3=0,0,INDEX(Sheet1!RawDataCols,$C118,BN$5)*$R118)</f>
        <v>0</v>
      </c>
      <c r="BO118" s="3">
        <f>IF(BO$3=0,0,INDEX(Sheet1!RawDataCols,$C118,BO$5)*$R118)</f>
        <v>0</v>
      </c>
      <c r="BP118" s="3">
        <f>IF(BP$3=0,0,INDEX(Sheet1!RawDataCols,$C118,BP$5)*$R118)</f>
        <v>0</v>
      </c>
      <c r="BQ118" s="3">
        <f t="shared" si="20"/>
        <v>0</v>
      </c>
      <c r="BR118" s="3">
        <f t="shared" si="21"/>
        <v>0</v>
      </c>
      <c r="BS118" s="3">
        <f t="shared" si="22"/>
        <v>0</v>
      </c>
      <c r="BT118" s="3">
        <f t="shared" si="23"/>
        <v>0</v>
      </c>
      <c r="BU118" s="3" t="e">
        <f>INDEX(Sheet1!$BS$2:$BS$1000,MATCH($A118,Sheet1!$A$2:$A$1000,0))</f>
        <v>#N/A</v>
      </c>
      <c r="BV118" s="3" t="e">
        <f>INDEX(Sheet1!$BT$2:$BT$1000,MATCH($A118,Sheet1!$A$2:$A$1000,0))</f>
        <v>#N/A</v>
      </c>
    </row>
    <row r="119" spans="1:74" x14ac:dyDescent="0.2">
      <c r="A119" s="246" t="s">
        <v>578</v>
      </c>
      <c r="B119" s="3" t="e">
        <f>MATCH($A119,Sheet1!ACCOUNTNO,0)</f>
        <v>#N/A</v>
      </c>
      <c r="C119" s="3">
        <f t="shared" si="14"/>
        <v>65000</v>
      </c>
      <c r="D119" s="3">
        <f>IF(D$3=0,0,INDEX(Sheet1!RawDataCols,$C119,D$5))</f>
        <v>0</v>
      </c>
      <c r="E119" s="3">
        <f>IF(E$3=0,0,INDEX(Sheet1!RawDataCols,$C119,E$5))</f>
        <v>0</v>
      </c>
      <c r="F119" s="3">
        <f>IF(F$3=0,0,INDEX(Sheet1!RawDataCols,$C119,F$5))</f>
        <v>0</v>
      </c>
      <c r="G119" s="3">
        <f>IF(G$3=0,0,INDEX(Sheet1!RawDataCols,$C119,G$5))</f>
        <v>0</v>
      </c>
      <c r="H119" s="3">
        <f>IF(H$3=0,0,INDEX(Sheet1!RawDataCols,$C119,H$5))</f>
        <v>0</v>
      </c>
      <c r="I119" s="3">
        <f>IF(I$3=0,0,INDEX(Sheet1!RawDataCols,$C119,I$5))</f>
        <v>0</v>
      </c>
      <c r="J119" s="3">
        <f>IF(J$3=0,0,INDEX(Sheet1!RawDataCols,$C119,J$5))</f>
        <v>0</v>
      </c>
      <c r="K119" s="3">
        <f>IF(K$3=0,0,INDEX(Sheet1!RawDataCols,$C119,K$5))</f>
        <v>0</v>
      </c>
      <c r="L119" s="3">
        <f>IF(L$3=0,0,INDEX(Sheet1!RawDataCols,$C119,L$5))</f>
        <v>0</v>
      </c>
      <c r="M119" s="3">
        <f>IF(M$3=0,0,INDEX(Sheet1!RawDataCols,$C119,M$5))</f>
        <v>0</v>
      </c>
      <c r="N119" s="3">
        <f>IF(N$3=0,0,INDEX(Sheet1!RawDataCols,$C119,N$5))</f>
        <v>0</v>
      </c>
      <c r="O119" s="3">
        <f>INDEX(Sheet1!RawDataCols,$C119,O$5)</f>
        <v>0</v>
      </c>
      <c r="P119" s="3">
        <f>INDEX(Sheet1!RawDataCols,$C119,P$5)</f>
        <v>0</v>
      </c>
      <c r="Q119" s="3">
        <f>IF(Q$3=0,0,INDEX(Sheet1!RawDataCols,$C119,Q$5))</f>
        <v>0</v>
      </c>
      <c r="R119" s="3">
        <f t="shared" si="15"/>
        <v>1</v>
      </c>
      <c r="S119" s="3">
        <f t="shared" si="16"/>
        <v>-1</v>
      </c>
      <c r="T119" s="3">
        <f>IF(T$3=0,0,INDEX(Sheet1!RawDataCols,$C119,T$5)*$R119)</f>
        <v>0</v>
      </c>
      <c r="U119" s="3">
        <f>IF(U$3=0,0,INDEX(Sheet1!RawDataCols,$C119,U$5)*$R119)</f>
        <v>0</v>
      </c>
      <c r="V119" s="3">
        <f>IF(V$3=0,0,INDEX(Sheet1!RawDataCols,$C119,V$5)*$R119)</f>
        <v>0</v>
      </c>
      <c r="W119" s="3">
        <f>IF(W$3=0,0,INDEX(Sheet1!RawDataCols,$C119,W$5)*$R119)</f>
        <v>0</v>
      </c>
      <c r="X119" s="3">
        <f>IF(X$3=0,0,INDEX(Sheet1!RawDataCols,$C119,X$5)*$R119)</f>
        <v>0</v>
      </c>
      <c r="Y119" s="3">
        <f>IF(Y$3=0,0,INDEX(Sheet1!RawDataCols,$C119,Y$5)*$R119)</f>
        <v>0</v>
      </c>
      <c r="Z119" s="3">
        <f>IF(Z$3=0,0,INDEX(Sheet1!RawDataCols,$C119,Z$5)*$R119)</f>
        <v>0</v>
      </c>
      <c r="AA119" s="3">
        <f>IF(AA$3=0,0,INDEX(Sheet1!RawDataCols,$C119,AA$5)*$R119)</f>
        <v>0</v>
      </c>
      <c r="AB119" s="3">
        <f>IF(AB$3=0,0,INDEX(Sheet1!RawDataCols,$C119,AB$5)*$R119)</f>
        <v>0</v>
      </c>
      <c r="AC119" s="3">
        <f>IF(AC$3=0,0,INDEX(Sheet1!RawDataCols,$C119,AC$5)*$R119)</f>
        <v>0</v>
      </c>
      <c r="AD119" s="3">
        <f>IF(AD$3=0,0,INDEX(Sheet1!RawDataCols,$C119,AD$5)*$R119)</f>
        <v>0</v>
      </c>
      <c r="AE119" s="3">
        <f>IF(AE$3=0,0,INDEX(Sheet1!RawDataCols,$C119,AE$5)*$R119)</f>
        <v>0</v>
      </c>
      <c r="AF119" s="3">
        <f>IF(AF$3=0,0,INDEX(Sheet1!RawDataCols,$C119,AF$5)*$R119)</f>
        <v>0</v>
      </c>
      <c r="AG119" s="3">
        <f>IF(AG$3=0,0,INDEX(Sheet1!RawDataCols,$C119,AG$5)*$R119)</f>
        <v>0</v>
      </c>
      <c r="AH119" s="3">
        <f>IF(AH$3=0,0,INDEX(Sheet1!RawDataCols,$C119,AH$5)*$R119)</f>
        <v>0</v>
      </c>
      <c r="AI119" s="3">
        <f>IF(AI$3=0,0,INDEX(Sheet1!RawDataCols,$C119,AI$5)*$R119)</f>
        <v>0</v>
      </c>
      <c r="AJ119" s="3">
        <f>IF(AJ$3=0,0,INDEX(Sheet1!RawDataCols,$C119,AJ$5)*$R119)</f>
        <v>0</v>
      </c>
      <c r="AK119" s="3">
        <f>IF(AK$3=0,0,INDEX(Sheet1!RawDataCols,$C119,AK$5)*$R119)</f>
        <v>0</v>
      </c>
      <c r="AL119" s="3">
        <f>IF(AL$3=0,0,INDEX(Sheet1!RawDataCols,$C119,AL$5)*$R119)</f>
        <v>0</v>
      </c>
      <c r="AM119" s="3">
        <f>IF(AM$3=0,0,INDEX(Sheet1!RawDataCols,$C119,AM$5)*$R119)</f>
        <v>0</v>
      </c>
      <c r="AN119" s="3">
        <f>IF(AN$3=0,0,INDEX(Sheet1!RawDataCols,$C119,AN$5)*$R119)</f>
        <v>0</v>
      </c>
      <c r="AO119" s="3">
        <f>IF(AO$3=0,0,INDEX(Sheet1!RawDataCols,$C119,AO$5)*$R119)</f>
        <v>0</v>
      </c>
      <c r="AP119" s="3">
        <f>IF(AP$3=0,0,INDEX(Sheet1!RawDataCols,$C119,AP$5)*$R119)</f>
        <v>0</v>
      </c>
      <c r="AQ119" s="3">
        <f>IF(AQ$3=0,0,INDEX(Sheet1!RawDataCols,$C119,AQ$5)*$R119)</f>
        <v>0</v>
      </c>
      <c r="AR119" s="3">
        <f>IF(AR$3=0,0,INDEX(Sheet1!RawDataCols,$C119,AR$5)*$R119)</f>
        <v>0</v>
      </c>
      <c r="AS119" s="3">
        <f>IF(AS$3=0,0,INDEX(Sheet1!RawDataCols,$C119,AS$5)*$R119)</f>
        <v>0</v>
      </c>
      <c r="AT119" s="3">
        <f>IF(AT$3=0,0,INDEX(Sheet1!RawDataCols,$C119,AT$5)*$R119)</f>
        <v>0</v>
      </c>
      <c r="AU119" s="3">
        <f>IF(AU$3=0,0,INDEX(Sheet1!RawDataCols,$C119,AU$5)*$R119)</f>
        <v>0</v>
      </c>
      <c r="AV119" s="3">
        <f>IF(AV$3=0,0,INDEX(Sheet1!RawDataCols,$C119,AV$5)*$R119)</f>
        <v>0</v>
      </c>
      <c r="AW119" s="3">
        <f>IF(AW$3=0,0,INDEX(Sheet1!RawDataCols,$C119,AW$5)*$R119)</f>
        <v>0</v>
      </c>
      <c r="AX119" s="3">
        <f>IF(AX$3=0,0,INDEX(Sheet1!RawDataCols,$C119,AX$5)*$R119)</f>
        <v>0</v>
      </c>
      <c r="AY119" s="3">
        <f>IF(AY$3=0,0,INDEX(Sheet1!RawDataCols,$C119,AY$5)*$R119)</f>
        <v>0</v>
      </c>
      <c r="AZ119" s="3">
        <f>IF(AZ$3=0,0,INDEX(Sheet1!RawDataCols,$C119,AZ$5)*$R119)</f>
        <v>0</v>
      </c>
      <c r="BA119" s="3">
        <f>IF(BA$3=0,0,INDEX(Sheet1!RawDataCols,$C119,BA$5)*$R119)</f>
        <v>0</v>
      </c>
      <c r="BB119" s="3">
        <f>IF(BB$3=0,0,INDEX(Sheet1!RawDataCols,$C119,BB$5)*$R119)</f>
        <v>0</v>
      </c>
      <c r="BC119" s="3">
        <f>IF(BC$3=0,0,INDEX(Sheet1!RawDataCols,$C119,BC$5)*$R119)</f>
        <v>0</v>
      </c>
      <c r="BD119" s="3">
        <f>IF(BD$3=0,0,INDEX(Sheet1!RawDataCols,$C119,BD$5)*$R119)</f>
        <v>0</v>
      </c>
      <c r="BE119" s="3">
        <f>IF(BE$3=0,0,INDEX(Sheet1!RawDataCols,$C119,BE$5)*$R119)</f>
        <v>0</v>
      </c>
      <c r="BF119" s="3">
        <f>IF(BF$3=0,0,INDEX(Sheet1!RawDataCols,$C119,BF$5)*$R119)</f>
        <v>0</v>
      </c>
      <c r="BG119" s="179">
        <f>IF(BG$3=0,0,INDEX(Sheet1!RawDataCols,$C119,BG$5)*$R119)</f>
        <v>0</v>
      </c>
      <c r="BH119" s="33">
        <f t="shared" si="17"/>
        <v>0</v>
      </c>
      <c r="BI119" s="33">
        <f t="shared" si="18"/>
        <v>0</v>
      </c>
      <c r="BJ119" s="33">
        <f t="shared" si="19"/>
        <v>0</v>
      </c>
      <c r="BK119" s="3">
        <f>IF(BK$3=0,0,INDEX(Sheet1!RawDataCols,$C119,BK$5)*$R119)</f>
        <v>0</v>
      </c>
      <c r="BL119" s="3">
        <f>IF(BL$3=0,0,INDEX(Sheet1!RawDataCols,$C119,BL$5)*$R119)</f>
        <v>0</v>
      </c>
      <c r="BM119" s="3">
        <f>IF(BM$3=0,0,INDEX(Sheet1!RawDataCols,$C119,BM$5)*$R119)</f>
        <v>0</v>
      </c>
      <c r="BN119" s="3">
        <f>IF(BN$3=0,0,INDEX(Sheet1!RawDataCols,$C119,BN$5)*$R119)</f>
        <v>0</v>
      </c>
      <c r="BO119" s="3">
        <f>IF(BO$3=0,0,INDEX(Sheet1!RawDataCols,$C119,BO$5)*$R119)</f>
        <v>0</v>
      </c>
      <c r="BP119" s="3">
        <f>IF(BP$3=0,0,INDEX(Sheet1!RawDataCols,$C119,BP$5)*$R119)</f>
        <v>0</v>
      </c>
      <c r="BQ119" s="3">
        <f t="shared" si="20"/>
        <v>0</v>
      </c>
      <c r="BR119" s="3">
        <f t="shared" si="21"/>
        <v>0</v>
      </c>
      <c r="BS119" s="3">
        <f t="shared" si="22"/>
        <v>0</v>
      </c>
      <c r="BT119" s="3">
        <f t="shared" si="23"/>
        <v>0</v>
      </c>
      <c r="BU119" s="3" t="e">
        <f>INDEX(Sheet1!$BS$2:$BS$1000,MATCH($A119,Sheet1!$A$2:$A$1000,0))</f>
        <v>#N/A</v>
      </c>
      <c r="BV119" s="3" t="e">
        <f>INDEX(Sheet1!$BT$2:$BT$1000,MATCH($A119,Sheet1!$A$2:$A$1000,0))</f>
        <v>#N/A</v>
      </c>
    </row>
    <row r="120" spans="1:74" x14ac:dyDescent="0.2">
      <c r="A120" s="246" t="s">
        <v>579</v>
      </c>
      <c r="B120" s="3" t="e">
        <f>MATCH($A120,Sheet1!ACCOUNTNO,0)</f>
        <v>#N/A</v>
      </c>
      <c r="C120" s="3">
        <f t="shared" si="14"/>
        <v>65000</v>
      </c>
      <c r="D120" s="3">
        <f>IF(D$3=0,0,INDEX(Sheet1!RawDataCols,$C120,D$5))</f>
        <v>0</v>
      </c>
      <c r="E120" s="3">
        <f>IF(E$3=0,0,INDEX(Sheet1!RawDataCols,$C120,E$5))</f>
        <v>0</v>
      </c>
      <c r="F120" s="3">
        <f>IF(F$3=0,0,INDEX(Sheet1!RawDataCols,$C120,F$5))</f>
        <v>0</v>
      </c>
      <c r="G120" s="3">
        <f>IF(G$3=0,0,INDEX(Sheet1!RawDataCols,$C120,G$5))</f>
        <v>0</v>
      </c>
      <c r="H120" s="3">
        <f>IF(H$3=0,0,INDEX(Sheet1!RawDataCols,$C120,H$5))</f>
        <v>0</v>
      </c>
      <c r="I120" s="3">
        <f>IF(I$3=0,0,INDEX(Sheet1!RawDataCols,$C120,I$5))</f>
        <v>0</v>
      </c>
      <c r="J120" s="3">
        <f>IF(J$3=0,0,INDEX(Sheet1!RawDataCols,$C120,J$5))</f>
        <v>0</v>
      </c>
      <c r="K120" s="3">
        <f>IF(K$3=0,0,INDEX(Sheet1!RawDataCols,$C120,K$5))</f>
        <v>0</v>
      </c>
      <c r="L120" s="3">
        <f>IF(L$3=0,0,INDEX(Sheet1!RawDataCols,$C120,L$5))</f>
        <v>0</v>
      </c>
      <c r="M120" s="3">
        <f>IF(M$3=0,0,INDEX(Sheet1!RawDataCols,$C120,M$5))</f>
        <v>0</v>
      </c>
      <c r="N120" s="3">
        <f>IF(N$3=0,0,INDEX(Sheet1!RawDataCols,$C120,N$5))</f>
        <v>0</v>
      </c>
      <c r="O120" s="3">
        <f>INDEX(Sheet1!RawDataCols,$C120,O$5)</f>
        <v>0</v>
      </c>
      <c r="P120" s="3">
        <f>INDEX(Sheet1!RawDataCols,$C120,P$5)</f>
        <v>0</v>
      </c>
      <c r="Q120" s="3">
        <f>IF(Q$3=0,0,INDEX(Sheet1!RawDataCols,$C120,Q$5))</f>
        <v>0</v>
      </c>
      <c r="R120" s="3">
        <f t="shared" si="15"/>
        <v>1</v>
      </c>
      <c r="S120" s="3">
        <f t="shared" si="16"/>
        <v>-1</v>
      </c>
      <c r="T120" s="3">
        <f>IF(T$3=0,0,INDEX(Sheet1!RawDataCols,$C120,T$5)*$R120)</f>
        <v>0</v>
      </c>
      <c r="U120" s="3">
        <f>IF(U$3=0,0,INDEX(Sheet1!RawDataCols,$C120,U$5)*$R120)</f>
        <v>0</v>
      </c>
      <c r="V120" s="3">
        <f>IF(V$3=0,0,INDEX(Sheet1!RawDataCols,$C120,V$5)*$R120)</f>
        <v>0</v>
      </c>
      <c r="W120" s="3">
        <f>IF(W$3=0,0,INDEX(Sheet1!RawDataCols,$C120,W$5)*$R120)</f>
        <v>0</v>
      </c>
      <c r="X120" s="3">
        <f>IF(X$3=0,0,INDEX(Sheet1!RawDataCols,$C120,X$5)*$R120)</f>
        <v>0</v>
      </c>
      <c r="Y120" s="3">
        <f>IF(Y$3=0,0,INDEX(Sheet1!RawDataCols,$C120,Y$5)*$R120)</f>
        <v>0</v>
      </c>
      <c r="Z120" s="3">
        <f>IF(Z$3=0,0,INDEX(Sheet1!RawDataCols,$C120,Z$5)*$R120)</f>
        <v>0</v>
      </c>
      <c r="AA120" s="3">
        <f>IF(AA$3=0,0,INDEX(Sheet1!RawDataCols,$C120,AA$5)*$R120)</f>
        <v>0</v>
      </c>
      <c r="AB120" s="3">
        <f>IF(AB$3=0,0,INDEX(Sheet1!RawDataCols,$C120,AB$5)*$R120)</f>
        <v>0</v>
      </c>
      <c r="AC120" s="3">
        <f>IF(AC$3=0,0,INDEX(Sheet1!RawDataCols,$C120,AC$5)*$R120)</f>
        <v>0</v>
      </c>
      <c r="AD120" s="3">
        <f>IF(AD$3=0,0,INDEX(Sheet1!RawDataCols,$C120,AD$5)*$R120)</f>
        <v>0</v>
      </c>
      <c r="AE120" s="3">
        <f>IF(AE$3=0,0,INDEX(Sheet1!RawDataCols,$C120,AE$5)*$R120)</f>
        <v>0</v>
      </c>
      <c r="AF120" s="3">
        <f>IF(AF$3=0,0,INDEX(Sheet1!RawDataCols,$C120,AF$5)*$R120)</f>
        <v>0</v>
      </c>
      <c r="AG120" s="3">
        <f>IF(AG$3=0,0,INDEX(Sheet1!RawDataCols,$C120,AG$5)*$R120)</f>
        <v>0</v>
      </c>
      <c r="AH120" s="3">
        <f>IF(AH$3=0,0,INDEX(Sheet1!RawDataCols,$C120,AH$5)*$R120)</f>
        <v>0</v>
      </c>
      <c r="AI120" s="3">
        <f>IF(AI$3=0,0,INDEX(Sheet1!RawDataCols,$C120,AI$5)*$R120)</f>
        <v>0</v>
      </c>
      <c r="AJ120" s="3">
        <f>IF(AJ$3=0,0,INDEX(Sheet1!RawDataCols,$C120,AJ$5)*$R120)</f>
        <v>0</v>
      </c>
      <c r="AK120" s="3">
        <f>IF(AK$3=0,0,INDEX(Sheet1!RawDataCols,$C120,AK$5)*$R120)</f>
        <v>0</v>
      </c>
      <c r="AL120" s="3">
        <f>IF(AL$3=0,0,INDEX(Sheet1!RawDataCols,$C120,AL$5)*$R120)</f>
        <v>0</v>
      </c>
      <c r="AM120" s="3">
        <f>IF(AM$3=0,0,INDEX(Sheet1!RawDataCols,$C120,AM$5)*$R120)</f>
        <v>0</v>
      </c>
      <c r="AN120" s="3">
        <f>IF(AN$3=0,0,INDEX(Sheet1!RawDataCols,$C120,AN$5)*$R120)</f>
        <v>0</v>
      </c>
      <c r="AO120" s="3">
        <f>IF(AO$3=0,0,INDEX(Sheet1!RawDataCols,$C120,AO$5)*$R120)</f>
        <v>0</v>
      </c>
      <c r="AP120" s="3">
        <f>IF(AP$3=0,0,INDEX(Sheet1!RawDataCols,$C120,AP$5)*$R120)</f>
        <v>0</v>
      </c>
      <c r="AQ120" s="3">
        <f>IF(AQ$3=0,0,INDEX(Sheet1!RawDataCols,$C120,AQ$5)*$R120)</f>
        <v>0</v>
      </c>
      <c r="AR120" s="3">
        <f>IF(AR$3=0,0,INDEX(Sheet1!RawDataCols,$C120,AR$5)*$R120)</f>
        <v>0</v>
      </c>
      <c r="AS120" s="3">
        <f>IF(AS$3=0,0,INDEX(Sheet1!RawDataCols,$C120,AS$5)*$R120)</f>
        <v>0</v>
      </c>
      <c r="AT120" s="3">
        <f>IF(AT$3=0,0,INDEX(Sheet1!RawDataCols,$C120,AT$5)*$R120)</f>
        <v>0</v>
      </c>
      <c r="AU120" s="3">
        <f>IF(AU$3=0,0,INDEX(Sheet1!RawDataCols,$C120,AU$5)*$R120)</f>
        <v>0</v>
      </c>
      <c r="AV120" s="3">
        <f>IF(AV$3=0,0,INDEX(Sheet1!RawDataCols,$C120,AV$5)*$R120)</f>
        <v>0</v>
      </c>
      <c r="AW120" s="3">
        <f>IF(AW$3=0,0,INDEX(Sheet1!RawDataCols,$C120,AW$5)*$R120)</f>
        <v>0</v>
      </c>
      <c r="AX120" s="3">
        <f>IF(AX$3=0,0,INDEX(Sheet1!RawDataCols,$C120,AX$5)*$R120)</f>
        <v>0</v>
      </c>
      <c r="AY120" s="3">
        <f>IF(AY$3=0,0,INDEX(Sheet1!RawDataCols,$C120,AY$5)*$R120)</f>
        <v>0</v>
      </c>
      <c r="AZ120" s="3">
        <f>IF(AZ$3=0,0,INDEX(Sheet1!RawDataCols,$C120,AZ$5)*$R120)</f>
        <v>0</v>
      </c>
      <c r="BA120" s="3">
        <f>IF(BA$3=0,0,INDEX(Sheet1!RawDataCols,$C120,BA$5)*$R120)</f>
        <v>0</v>
      </c>
      <c r="BB120" s="3">
        <f>IF(BB$3=0,0,INDEX(Sheet1!RawDataCols,$C120,BB$5)*$R120)</f>
        <v>0</v>
      </c>
      <c r="BC120" s="3">
        <f>IF(BC$3=0,0,INDEX(Sheet1!RawDataCols,$C120,BC$5)*$R120)</f>
        <v>0</v>
      </c>
      <c r="BD120" s="3">
        <f>IF(BD$3=0,0,INDEX(Sheet1!RawDataCols,$C120,BD$5)*$R120)</f>
        <v>0</v>
      </c>
      <c r="BE120" s="3">
        <f>IF(BE$3=0,0,INDEX(Sheet1!RawDataCols,$C120,BE$5)*$R120)</f>
        <v>0</v>
      </c>
      <c r="BF120" s="3">
        <f>IF(BF$3=0,0,INDEX(Sheet1!RawDataCols,$C120,BF$5)*$R120)</f>
        <v>0</v>
      </c>
      <c r="BG120" s="179">
        <f>IF(BG$3=0,0,INDEX(Sheet1!RawDataCols,$C120,BG$5)*$R120)</f>
        <v>0</v>
      </c>
      <c r="BH120" s="33">
        <f t="shared" si="17"/>
        <v>0</v>
      </c>
      <c r="BI120" s="33">
        <f t="shared" si="18"/>
        <v>0</v>
      </c>
      <c r="BJ120" s="33">
        <f t="shared" si="19"/>
        <v>0</v>
      </c>
      <c r="BK120" s="3">
        <f>IF(BK$3=0,0,INDEX(Sheet1!RawDataCols,$C120,BK$5)*$R120)</f>
        <v>0</v>
      </c>
      <c r="BL120" s="3">
        <f>IF(BL$3=0,0,INDEX(Sheet1!RawDataCols,$C120,BL$5)*$R120)</f>
        <v>0</v>
      </c>
      <c r="BM120" s="3">
        <f>IF(BM$3=0,0,INDEX(Sheet1!RawDataCols,$C120,BM$5)*$R120)</f>
        <v>0</v>
      </c>
      <c r="BN120" s="3">
        <f>IF(BN$3=0,0,INDEX(Sheet1!RawDataCols,$C120,BN$5)*$R120)</f>
        <v>0</v>
      </c>
      <c r="BO120" s="3">
        <f>IF(BO$3=0,0,INDEX(Sheet1!RawDataCols,$C120,BO$5)*$R120)</f>
        <v>0</v>
      </c>
      <c r="BP120" s="3">
        <f>IF(BP$3=0,0,INDEX(Sheet1!RawDataCols,$C120,BP$5)*$R120)</f>
        <v>0</v>
      </c>
      <c r="BQ120" s="3">
        <f t="shared" si="20"/>
        <v>0</v>
      </c>
      <c r="BR120" s="3">
        <f t="shared" si="21"/>
        <v>0</v>
      </c>
      <c r="BS120" s="3">
        <f t="shared" si="22"/>
        <v>0</v>
      </c>
      <c r="BT120" s="3">
        <f t="shared" si="23"/>
        <v>0</v>
      </c>
      <c r="BU120" s="3" t="e">
        <f>INDEX(Sheet1!$BS$2:$BS$1000,MATCH($A120,Sheet1!$A$2:$A$1000,0))</f>
        <v>#N/A</v>
      </c>
      <c r="BV120" s="3" t="e">
        <f>INDEX(Sheet1!$BT$2:$BT$1000,MATCH($A120,Sheet1!$A$2:$A$1000,0))</f>
        <v>#N/A</v>
      </c>
    </row>
    <row r="121" spans="1:74" x14ac:dyDescent="0.2">
      <c r="A121" s="246" t="s">
        <v>580</v>
      </c>
      <c r="B121" s="3" t="e">
        <f>MATCH($A121,Sheet1!ACCOUNTNO,0)</f>
        <v>#N/A</v>
      </c>
      <c r="C121" s="3">
        <f t="shared" si="14"/>
        <v>65000</v>
      </c>
      <c r="D121" s="3">
        <f>IF(D$3=0,0,INDEX(Sheet1!RawDataCols,$C121,D$5))</f>
        <v>0</v>
      </c>
      <c r="E121" s="3">
        <f>IF(E$3=0,0,INDEX(Sheet1!RawDataCols,$C121,E$5))</f>
        <v>0</v>
      </c>
      <c r="F121" s="3">
        <f>IF(F$3=0,0,INDEX(Sheet1!RawDataCols,$C121,F$5))</f>
        <v>0</v>
      </c>
      <c r="G121" s="3">
        <f>IF(G$3=0,0,INDEX(Sheet1!RawDataCols,$C121,G$5))</f>
        <v>0</v>
      </c>
      <c r="H121" s="3">
        <f>IF(H$3=0,0,INDEX(Sheet1!RawDataCols,$C121,H$5))</f>
        <v>0</v>
      </c>
      <c r="I121" s="3">
        <f>IF(I$3=0,0,INDEX(Sheet1!RawDataCols,$C121,I$5))</f>
        <v>0</v>
      </c>
      <c r="J121" s="3">
        <f>IF(J$3=0,0,INDEX(Sheet1!RawDataCols,$C121,J$5))</f>
        <v>0</v>
      </c>
      <c r="K121" s="3">
        <f>IF(K$3=0,0,INDEX(Sheet1!RawDataCols,$C121,K$5))</f>
        <v>0</v>
      </c>
      <c r="L121" s="3">
        <f>IF(L$3=0,0,INDEX(Sheet1!RawDataCols,$C121,L$5))</f>
        <v>0</v>
      </c>
      <c r="M121" s="3">
        <f>IF(M$3=0,0,INDEX(Sheet1!RawDataCols,$C121,M$5))</f>
        <v>0</v>
      </c>
      <c r="N121" s="3">
        <f>IF(N$3=0,0,INDEX(Sheet1!RawDataCols,$C121,N$5))</f>
        <v>0</v>
      </c>
      <c r="O121" s="3">
        <f>INDEX(Sheet1!RawDataCols,$C121,O$5)</f>
        <v>0</v>
      </c>
      <c r="P121" s="3">
        <f>INDEX(Sheet1!RawDataCols,$C121,P$5)</f>
        <v>0</v>
      </c>
      <c r="Q121" s="3">
        <f>IF(Q$3=0,0,INDEX(Sheet1!RawDataCols,$C121,Q$5))</f>
        <v>0</v>
      </c>
      <c r="R121" s="3">
        <f t="shared" si="15"/>
        <v>1</v>
      </c>
      <c r="S121" s="3">
        <f t="shared" si="16"/>
        <v>-1</v>
      </c>
      <c r="T121" s="3">
        <f>IF(T$3=0,0,INDEX(Sheet1!RawDataCols,$C121,T$5)*$R121)</f>
        <v>0</v>
      </c>
      <c r="U121" s="3">
        <f>IF(U$3=0,0,INDEX(Sheet1!RawDataCols,$C121,U$5)*$R121)</f>
        <v>0</v>
      </c>
      <c r="V121" s="3">
        <f>IF(V$3=0,0,INDEX(Sheet1!RawDataCols,$C121,V$5)*$R121)</f>
        <v>0</v>
      </c>
      <c r="W121" s="3">
        <f>IF(W$3=0,0,INDEX(Sheet1!RawDataCols,$C121,W$5)*$R121)</f>
        <v>0</v>
      </c>
      <c r="X121" s="3">
        <f>IF(X$3=0,0,INDEX(Sheet1!RawDataCols,$C121,X$5)*$R121)</f>
        <v>0</v>
      </c>
      <c r="Y121" s="3">
        <f>IF(Y$3=0,0,INDEX(Sheet1!RawDataCols,$C121,Y$5)*$R121)</f>
        <v>0</v>
      </c>
      <c r="Z121" s="3">
        <f>IF(Z$3=0,0,INDEX(Sheet1!RawDataCols,$C121,Z$5)*$R121)</f>
        <v>0</v>
      </c>
      <c r="AA121" s="3">
        <f>IF(AA$3=0,0,INDEX(Sheet1!RawDataCols,$C121,AA$5)*$R121)</f>
        <v>0</v>
      </c>
      <c r="AB121" s="3">
        <f>IF(AB$3=0,0,INDEX(Sheet1!RawDataCols,$C121,AB$5)*$R121)</f>
        <v>0</v>
      </c>
      <c r="AC121" s="3">
        <f>IF(AC$3=0,0,INDEX(Sheet1!RawDataCols,$C121,AC$5)*$R121)</f>
        <v>0</v>
      </c>
      <c r="AD121" s="3">
        <f>IF(AD$3=0,0,INDEX(Sheet1!RawDataCols,$C121,AD$5)*$R121)</f>
        <v>0</v>
      </c>
      <c r="AE121" s="3">
        <f>IF(AE$3=0,0,INDEX(Sheet1!RawDataCols,$C121,AE$5)*$R121)</f>
        <v>0</v>
      </c>
      <c r="AF121" s="3">
        <f>IF(AF$3=0,0,INDEX(Sheet1!RawDataCols,$C121,AF$5)*$R121)</f>
        <v>0</v>
      </c>
      <c r="AG121" s="3">
        <f>IF(AG$3=0,0,INDEX(Sheet1!RawDataCols,$C121,AG$5)*$R121)</f>
        <v>0</v>
      </c>
      <c r="AH121" s="3">
        <f>IF(AH$3=0,0,INDEX(Sheet1!RawDataCols,$C121,AH$5)*$R121)</f>
        <v>0</v>
      </c>
      <c r="AI121" s="3">
        <f>IF(AI$3=0,0,INDEX(Sheet1!RawDataCols,$C121,AI$5)*$R121)</f>
        <v>0</v>
      </c>
      <c r="AJ121" s="3">
        <f>IF(AJ$3=0,0,INDEX(Sheet1!RawDataCols,$C121,AJ$5)*$R121)</f>
        <v>0</v>
      </c>
      <c r="AK121" s="3">
        <f>IF(AK$3=0,0,INDEX(Sheet1!RawDataCols,$C121,AK$5)*$R121)</f>
        <v>0</v>
      </c>
      <c r="AL121" s="3">
        <f>IF(AL$3=0,0,INDEX(Sheet1!RawDataCols,$C121,AL$5)*$R121)</f>
        <v>0</v>
      </c>
      <c r="AM121" s="3">
        <f>IF(AM$3=0,0,INDEX(Sheet1!RawDataCols,$C121,AM$5)*$R121)</f>
        <v>0</v>
      </c>
      <c r="AN121" s="3">
        <f>IF(AN$3=0,0,INDEX(Sheet1!RawDataCols,$C121,AN$5)*$R121)</f>
        <v>0</v>
      </c>
      <c r="AO121" s="3">
        <f>IF(AO$3=0,0,INDEX(Sheet1!RawDataCols,$C121,AO$5)*$R121)</f>
        <v>0</v>
      </c>
      <c r="AP121" s="3">
        <f>IF(AP$3=0,0,INDEX(Sheet1!RawDataCols,$C121,AP$5)*$R121)</f>
        <v>0</v>
      </c>
      <c r="AQ121" s="3">
        <f>IF(AQ$3=0,0,INDEX(Sheet1!RawDataCols,$C121,AQ$5)*$R121)</f>
        <v>0</v>
      </c>
      <c r="AR121" s="3">
        <f>IF(AR$3=0,0,INDEX(Sheet1!RawDataCols,$C121,AR$5)*$R121)</f>
        <v>0</v>
      </c>
      <c r="AS121" s="3">
        <f>IF(AS$3=0,0,INDEX(Sheet1!RawDataCols,$C121,AS$5)*$R121)</f>
        <v>0</v>
      </c>
      <c r="AT121" s="3">
        <f>IF(AT$3=0,0,INDEX(Sheet1!RawDataCols,$C121,AT$5)*$R121)</f>
        <v>0</v>
      </c>
      <c r="AU121" s="3">
        <f>IF(AU$3=0,0,INDEX(Sheet1!RawDataCols,$C121,AU$5)*$R121)</f>
        <v>0</v>
      </c>
      <c r="AV121" s="3">
        <f>IF(AV$3=0,0,INDEX(Sheet1!RawDataCols,$C121,AV$5)*$R121)</f>
        <v>0</v>
      </c>
      <c r="AW121" s="3">
        <f>IF(AW$3=0,0,INDEX(Sheet1!RawDataCols,$C121,AW$5)*$R121)</f>
        <v>0</v>
      </c>
      <c r="AX121" s="3">
        <f>IF(AX$3=0,0,INDEX(Sheet1!RawDataCols,$C121,AX$5)*$R121)</f>
        <v>0</v>
      </c>
      <c r="AY121" s="3">
        <f>IF(AY$3=0,0,INDEX(Sheet1!RawDataCols,$C121,AY$5)*$R121)</f>
        <v>0</v>
      </c>
      <c r="AZ121" s="3">
        <f>IF(AZ$3=0,0,INDEX(Sheet1!RawDataCols,$C121,AZ$5)*$R121)</f>
        <v>0</v>
      </c>
      <c r="BA121" s="3">
        <f>IF(BA$3=0,0,INDEX(Sheet1!RawDataCols,$C121,BA$5)*$R121)</f>
        <v>0</v>
      </c>
      <c r="BB121" s="3">
        <f>IF(BB$3=0,0,INDEX(Sheet1!RawDataCols,$C121,BB$5)*$R121)</f>
        <v>0</v>
      </c>
      <c r="BC121" s="3">
        <f>IF(BC$3=0,0,INDEX(Sheet1!RawDataCols,$C121,BC$5)*$R121)</f>
        <v>0</v>
      </c>
      <c r="BD121" s="3">
        <f>IF(BD$3=0,0,INDEX(Sheet1!RawDataCols,$C121,BD$5)*$R121)</f>
        <v>0</v>
      </c>
      <c r="BE121" s="3">
        <f>IF(BE$3=0,0,INDEX(Sheet1!RawDataCols,$C121,BE$5)*$R121)</f>
        <v>0</v>
      </c>
      <c r="BF121" s="3">
        <f>IF(BF$3=0,0,INDEX(Sheet1!RawDataCols,$C121,BF$5)*$R121)</f>
        <v>0</v>
      </c>
      <c r="BG121" s="179">
        <f>IF(BG$3=0,0,INDEX(Sheet1!RawDataCols,$C121,BG$5)*$R121)</f>
        <v>0</v>
      </c>
      <c r="BH121" s="33">
        <f t="shared" si="17"/>
        <v>0</v>
      </c>
      <c r="BI121" s="33">
        <f t="shared" si="18"/>
        <v>0</v>
      </c>
      <c r="BJ121" s="33">
        <f t="shared" si="19"/>
        <v>0</v>
      </c>
      <c r="BK121" s="3">
        <f>IF(BK$3=0,0,INDEX(Sheet1!RawDataCols,$C121,BK$5)*$R121)</f>
        <v>0</v>
      </c>
      <c r="BL121" s="3">
        <f>IF(BL$3=0,0,INDEX(Sheet1!RawDataCols,$C121,BL$5)*$R121)</f>
        <v>0</v>
      </c>
      <c r="BM121" s="3">
        <f>IF(BM$3=0,0,INDEX(Sheet1!RawDataCols,$C121,BM$5)*$R121)</f>
        <v>0</v>
      </c>
      <c r="BN121" s="3">
        <f>IF(BN$3=0,0,INDEX(Sheet1!RawDataCols,$C121,BN$5)*$R121)</f>
        <v>0</v>
      </c>
      <c r="BO121" s="3">
        <f>IF(BO$3=0,0,INDEX(Sheet1!RawDataCols,$C121,BO$5)*$R121)</f>
        <v>0</v>
      </c>
      <c r="BP121" s="3">
        <f>IF(BP$3=0,0,INDEX(Sheet1!RawDataCols,$C121,BP$5)*$R121)</f>
        <v>0</v>
      </c>
      <c r="BQ121" s="3">
        <f t="shared" si="20"/>
        <v>0</v>
      </c>
      <c r="BR121" s="3">
        <f t="shared" si="21"/>
        <v>0</v>
      </c>
      <c r="BS121" s="3">
        <f t="shared" si="22"/>
        <v>0</v>
      </c>
      <c r="BT121" s="3">
        <f t="shared" si="23"/>
        <v>0</v>
      </c>
      <c r="BU121" s="3" t="e">
        <f>INDEX(Sheet1!$BS$2:$BS$1000,MATCH($A121,Sheet1!$A$2:$A$1000,0))</f>
        <v>#N/A</v>
      </c>
      <c r="BV121" s="3" t="e">
        <f>INDEX(Sheet1!$BT$2:$BT$1000,MATCH($A121,Sheet1!$A$2:$A$1000,0))</f>
        <v>#N/A</v>
      </c>
    </row>
    <row r="122" spans="1:74" x14ac:dyDescent="0.2">
      <c r="A122" s="246" t="s">
        <v>581</v>
      </c>
      <c r="B122" s="3" t="e">
        <f>MATCH($A122,Sheet1!ACCOUNTNO,0)</f>
        <v>#N/A</v>
      </c>
      <c r="C122" s="3">
        <f t="shared" si="14"/>
        <v>65000</v>
      </c>
      <c r="D122" s="3">
        <f>IF(D$3=0,0,INDEX(Sheet1!RawDataCols,$C122,D$5))</f>
        <v>0</v>
      </c>
      <c r="E122" s="3">
        <f>IF(E$3=0,0,INDEX(Sheet1!RawDataCols,$C122,E$5))</f>
        <v>0</v>
      </c>
      <c r="F122" s="3">
        <f>IF(F$3=0,0,INDEX(Sheet1!RawDataCols,$C122,F$5))</f>
        <v>0</v>
      </c>
      <c r="G122" s="3">
        <f>IF(G$3=0,0,INDEX(Sheet1!RawDataCols,$C122,G$5))</f>
        <v>0</v>
      </c>
      <c r="H122" s="3">
        <f>IF(H$3=0,0,INDEX(Sheet1!RawDataCols,$C122,H$5))</f>
        <v>0</v>
      </c>
      <c r="I122" s="3">
        <f>IF(I$3=0,0,INDEX(Sheet1!RawDataCols,$C122,I$5))</f>
        <v>0</v>
      </c>
      <c r="J122" s="3">
        <f>IF(J$3=0,0,INDEX(Sheet1!RawDataCols,$C122,J$5))</f>
        <v>0</v>
      </c>
      <c r="K122" s="3">
        <f>IF(K$3=0,0,INDEX(Sheet1!RawDataCols,$C122,K$5))</f>
        <v>0</v>
      </c>
      <c r="L122" s="3">
        <f>IF(L$3=0,0,INDEX(Sheet1!RawDataCols,$C122,L$5))</f>
        <v>0</v>
      </c>
      <c r="M122" s="3">
        <f>IF(M$3=0,0,INDEX(Sheet1!RawDataCols,$C122,M$5))</f>
        <v>0</v>
      </c>
      <c r="N122" s="3">
        <f>IF(N$3=0,0,INDEX(Sheet1!RawDataCols,$C122,N$5))</f>
        <v>0</v>
      </c>
      <c r="O122" s="3">
        <f>INDEX(Sheet1!RawDataCols,$C122,O$5)</f>
        <v>0</v>
      </c>
      <c r="P122" s="3">
        <f>INDEX(Sheet1!RawDataCols,$C122,P$5)</f>
        <v>0</v>
      </c>
      <c r="Q122" s="3">
        <f>IF(Q$3=0,0,INDEX(Sheet1!RawDataCols,$C122,Q$5))</f>
        <v>0</v>
      </c>
      <c r="R122" s="3">
        <f t="shared" si="15"/>
        <v>1</v>
      </c>
      <c r="S122" s="3">
        <f t="shared" si="16"/>
        <v>-1</v>
      </c>
      <c r="T122" s="3">
        <f>IF(T$3=0,0,INDEX(Sheet1!RawDataCols,$C122,T$5)*$R122)</f>
        <v>0</v>
      </c>
      <c r="U122" s="3">
        <f>IF(U$3=0,0,INDEX(Sheet1!RawDataCols,$C122,U$5)*$R122)</f>
        <v>0</v>
      </c>
      <c r="V122" s="3">
        <f>IF(V$3=0,0,INDEX(Sheet1!RawDataCols,$C122,V$5)*$R122)</f>
        <v>0</v>
      </c>
      <c r="W122" s="3">
        <f>IF(W$3=0,0,INDEX(Sheet1!RawDataCols,$C122,W$5)*$R122)</f>
        <v>0</v>
      </c>
      <c r="X122" s="3">
        <f>IF(X$3=0,0,INDEX(Sheet1!RawDataCols,$C122,X$5)*$R122)</f>
        <v>0</v>
      </c>
      <c r="Y122" s="3">
        <f>IF(Y$3=0,0,INDEX(Sheet1!RawDataCols,$C122,Y$5)*$R122)</f>
        <v>0</v>
      </c>
      <c r="Z122" s="3">
        <f>IF(Z$3=0,0,INDEX(Sheet1!RawDataCols,$C122,Z$5)*$R122)</f>
        <v>0</v>
      </c>
      <c r="AA122" s="3">
        <f>IF(AA$3=0,0,INDEX(Sheet1!RawDataCols,$C122,AA$5)*$R122)</f>
        <v>0</v>
      </c>
      <c r="AB122" s="3">
        <f>IF(AB$3=0,0,INDEX(Sheet1!RawDataCols,$C122,AB$5)*$R122)</f>
        <v>0</v>
      </c>
      <c r="AC122" s="3">
        <f>IF(AC$3=0,0,INDEX(Sheet1!RawDataCols,$C122,AC$5)*$R122)</f>
        <v>0</v>
      </c>
      <c r="AD122" s="3">
        <f>IF(AD$3=0,0,INDEX(Sheet1!RawDataCols,$C122,AD$5)*$R122)</f>
        <v>0</v>
      </c>
      <c r="AE122" s="3">
        <f>IF(AE$3=0,0,INDEX(Sheet1!RawDataCols,$C122,AE$5)*$R122)</f>
        <v>0</v>
      </c>
      <c r="AF122" s="3">
        <f>IF(AF$3=0,0,INDEX(Sheet1!RawDataCols,$C122,AF$5)*$R122)</f>
        <v>0</v>
      </c>
      <c r="AG122" s="3">
        <f>IF(AG$3=0,0,INDEX(Sheet1!RawDataCols,$C122,AG$5)*$R122)</f>
        <v>0</v>
      </c>
      <c r="AH122" s="3">
        <f>IF(AH$3=0,0,INDEX(Sheet1!RawDataCols,$C122,AH$5)*$R122)</f>
        <v>0</v>
      </c>
      <c r="AI122" s="3">
        <f>IF(AI$3=0,0,INDEX(Sheet1!RawDataCols,$C122,AI$5)*$R122)</f>
        <v>0</v>
      </c>
      <c r="AJ122" s="3">
        <f>IF(AJ$3=0,0,INDEX(Sheet1!RawDataCols,$C122,AJ$5)*$R122)</f>
        <v>0</v>
      </c>
      <c r="AK122" s="3">
        <f>IF(AK$3=0,0,INDEX(Sheet1!RawDataCols,$C122,AK$5)*$R122)</f>
        <v>0</v>
      </c>
      <c r="AL122" s="3">
        <f>IF(AL$3=0,0,INDEX(Sheet1!RawDataCols,$C122,AL$5)*$R122)</f>
        <v>0</v>
      </c>
      <c r="AM122" s="3">
        <f>IF(AM$3=0,0,INDEX(Sheet1!RawDataCols,$C122,AM$5)*$R122)</f>
        <v>0</v>
      </c>
      <c r="AN122" s="3">
        <f>IF(AN$3=0,0,INDEX(Sheet1!RawDataCols,$C122,AN$5)*$R122)</f>
        <v>0</v>
      </c>
      <c r="AO122" s="3">
        <f>IF(AO$3=0,0,INDEX(Sheet1!RawDataCols,$C122,AO$5)*$R122)</f>
        <v>0</v>
      </c>
      <c r="AP122" s="3">
        <f>IF(AP$3=0,0,INDEX(Sheet1!RawDataCols,$C122,AP$5)*$R122)</f>
        <v>0</v>
      </c>
      <c r="AQ122" s="3">
        <f>IF(AQ$3=0,0,INDEX(Sheet1!RawDataCols,$C122,AQ$5)*$R122)</f>
        <v>0</v>
      </c>
      <c r="AR122" s="3">
        <f>IF(AR$3=0,0,INDEX(Sheet1!RawDataCols,$C122,AR$5)*$R122)</f>
        <v>0</v>
      </c>
      <c r="AS122" s="3">
        <f>IF(AS$3=0,0,INDEX(Sheet1!RawDataCols,$C122,AS$5)*$R122)</f>
        <v>0</v>
      </c>
      <c r="AT122" s="3">
        <f>IF(AT$3=0,0,INDEX(Sheet1!RawDataCols,$C122,AT$5)*$R122)</f>
        <v>0</v>
      </c>
      <c r="AU122" s="3">
        <f>IF(AU$3=0,0,INDEX(Sheet1!RawDataCols,$C122,AU$5)*$R122)</f>
        <v>0</v>
      </c>
      <c r="AV122" s="3">
        <f>IF(AV$3=0,0,INDEX(Sheet1!RawDataCols,$C122,AV$5)*$R122)</f>
        <v>0</v>
      </c>
      <c r="AW122" s="3">
        <f>IF(AW$3=0,0,INDEX(Sheet1!RawDataCols,$C122,AW$5)*$R122)</f>
        <v>0</v>
      </c>
      <c r="AX122" s="3">
        <f>IF(AX$3=0,0,INDEX(Sheet1!RawDataCols,$C122,AX$5)*$R122)</f>
        <v>0</v>
      </c>
      <c r="AY122" s="3">
        <f>IF(AY$3=0,0,INDEX(Sheet1!RawDataCols,$C122,AY$5)*$R122)</f>
        <v>0</v>
      </c>
      <c r="AZ122" s="3">
        <f>IF(AZ$3=0,0,INDEX(Sheet1!RawDataCols,$C122,AZ$5)*$R122)</f>
        <v>0</v>
      </c>
      <c r="BA122" s="3">
        <f>IF(BA$3=0,0,INDEX(Sheet1!RawDataCols,$C122,BA$5)*$R122)</f>
        <v>0</v>
      </c>
      <c r="BB122" s="3">
        <f>IF(BB$3=0,0,INDEX(Sheet1!RawDataCols,$C122,BB$5)*$R122)</f>
        <v>0</v>
      </c>
      <c r="BC122" s="3">
        <f>IF(BC$3=0,0,INDEX(Sheet1!RawDataCols,$C122,BC$5)*$R122)</f>
        <v>0</v>
      </c>
      <c r="BD122" s="3">
        <f>IF(BD$3=0,0,INDEX(Sheet1!RawDataCols,$C122,BD$5)*$R122)</f>
        <v>0</v>
      </c>
      <c r="BE122" s="3">
        <f>IF(BE$3=0,0,INDEX(Sheet1!RawDataCols,$C122,BE$5)*$R122)</f>
        <v>0</v>
      </c>
      <c r="BF122" s="3">
        <f>IF(BF$3=0,0,INDEX(Sheet1!RawDataCols,$C122,BF$5)*$R122)</f>
        <v>0</v>
      </c>
      <c r="BG122" s="179">
        <f>IF(BG$3=0,0,INDEX(Sheet1!RawDataCols,$C122,BG$5)*$R122)</f>
        <v>0</v>
      </c>
      <c r="BH122" s="33">
        <f t="shared" si="17"/>
        <v>0</v>
      </c>
      <c r="BI122" s="33">
        <f t="shared" si="18"/>
        <v>0</v>
      </c>
      <c r="BJ122" s="33">
        <f t="shared" si="19"/>
        <v>0</v>
      </c>
      <c r="BK122" s="3">
        <f>IF(BK$3=0,0,INDEX(Sheet1!RawDataCols,$C122,BK$5)*$R122)</f>
        <v>0</v>
      </c>
      <c r="BL122" s="3">
        <f>IF(BL$3=0,0,INDEX(Sheet1!RawDataCols,$C122,BL$5)*$R122)</f>
        <v>0</v>
      </c>
      <c r="BM122" s="3">
        <f>IF(BM$3=0,0,INDEX(Sheet1!RawDataCols,$C122,BM$5)*$R122)</f>
        <v>0</v>
      </c>
      <c r="BN122" s="3">
        <f>IF(BN$3=0,0,INDEX(Sheet1!RawDataCols,$C122,BN$5)*$R122)</f>
        <v>0</v>
      </c>
      <c r="BO122" s="3">
        <f>IF(BO$3=0,0,INDEX(Sheet1!RawDataCols,$C122,BO$5)*$R122)</f>
        <v>0</v>
      </c>
      <c r="BP122" s="3">
        <f>IF(BP$3=0,0,INDEX(Sheet1!RawDataCols,$C122,BP$5)*$R122)</f>
        <v>0</v>
      </c>
      <c r="BQ122" s="3">
        <f t="shared" si="20"/>
        <v>0</v>
      </c>
      <c r="BR122" s="3">
        <f t="shared" si="21"/>
        <v>0</v>
      </c>
      <c r="BS122" s="3">
        <f t="shared" si="22"/>
        <v>0</v>
      </c>
      <c r="BT122" s="3">
        <f t="shared" si="23"/>
        <v>0</v>
      </c>
      <c r="BU122" s="3" t="e">
        <f>INDEX(Sheet1!$BS$2:$BS$1000,MATCH($A122,Sheet1!$A$2:$A$1000,0))</f>
        <v>#N/A</v>
      </c>
      <c r="BV122" s="3" t="e">
        <f>INDEX(Sheet1!$BT$2:$BT$1000,MATCH($A122,Sheet1!$A$2:$A$1000,0))</f>
        <v>#N/A</v>
      </c>
    </row>
    <row r="123" spans="1:74" x14ac:dyDescent="0.2">
      <c r="A123" s="246" t="s">
        <v>582</v>
      </c>
      <c r="B123" s="3" t="e">
        <f>MATCH($A123,Sheet1!ACCOUNTNO,0)</f>
        <v>#N/A</v>
      </c>
      <c r="C123" s="3">
        <f t="shared" si="14"/>
        <v>65000</v>
      </c>
      <c r="D123" s="3">
        <f>IF(D$3=0,0,INDEX(Sheet1!RawDataCols,$C123,D$5))</f>
        <v>0</v>
      </c>
      <c r="E123" s="3">
        <f>IF(E$3=0,0,INDEX(Sheet1!RawDataCols,$C123,E$5))</f>
        <v>0</v>
      </c>
      <c r="F123" s="3">
        <f>IF(F$3=0,0,INDEX(Sheet1!RawDataCols,$C123,F$5))</f>
        <v>0</v>
      </c>
      <c r="G123" s="3">
        <f>IF(G$3=0,0,INDEX(Sheet1!RawDataCols,$C123,G$5))</f>
        <v>0</v>
      </c>
      <c r="H123" s="3">
        <f>IF(H$3=0,0,INDEX(Sheet1!RawDataCols,$C123,H$5))</f>
        <v>0</v>
      </c>
      <c r="I123" s="3">
        <f>IF(I$3=0,0,INDEX(Sheet1!RawDataCols,$C123,I$5))</f>
        <v>0</v>
      </c>
      <c r="J123" s="3">
        <f>IF(J$3=0,0,INDEX(Sheet1!RawDataCols,$C123,J$5))</f>
        <v>0</v>
      </c>
      <c r="K123" s="3">
        <f>IF(K$3=0,0,INDEX(Sheet1!RawDataCols,$C123,K$5))</f>
        <v>0</v>
      </c>
      <c r="L123" s="3">
        <f>IF(L$3=0,0,INDEX(Sheet1!RawDataCols,$C123,L$5))</f>
        <v>0</v>
      </c>
      <c r="M123" s="3">
        <f>IF(M$3=0,0,INDEX(Sheet1!RawDataCols,$C123,M$5))</f>
        <v>0</v>
      </c>
      <c r="N123" s="3">
        <f>IF(N$3=0,0,INDEX(Sheet1!RawDataCols,$C123,N$5))</f>
        <v>0</v>
      </c>
      <c r="O123" s="3">
        <f>INDEX(Sheet1!RawDataCols,$C123,O$5)</f>
        <v>0</v>
      </c>
      <c r="P123" s="3">
        <f>INDEX(Sheet1!RawDataCols,$C123,P$5)</f>
        <v>0</v>
      </c>
      <c r="Q123" s="3">
        <f>IF(Q$3=0,0,INDEX(Sheet1!RawDataCols,$C123,Q$5))</f>
        <v>0</v>
      </c>
      <c r="R123" s="3">
        <f t="shared" si="15"/>
        <v>1</v>
      </c>
      <c r="S123" s="3">
        <f t="shared" si="16"/>
        <v>-1</v>
      </c>
      <c r="T123" s="3">
        <f>IF(T$3=0,0,INDEX(Sheet1!RawDataCols,$C123,T$5)*$R123)</f>
        <v>0</v>
      </c>
      <c r="U123" s="3">
        <f>IF(U$3=0,0,INDEX(Sheet1!RawDataCols,$C123,U$5)*$R123)</f>
        <v>0</v>
      </c>
      <c r="V123" s="3">
        <f>IF(V$3=0,0,INDEX(Sheet1!RawDataCols,$C123,V$5)*$R123)</f>
        <v>0</v>
      </c>
      <c r="W123" s="3">
        <f>IF(W$3=0,0,INDEX(Sheet1!RawDataCols,$C123,W$5)*$R123)</f>
        <v>0</v>
      </c>
      <c r="X123" s="3">
        <f>IF(X$3=0,0,INDEX(Sheet1!RawDataCols,$C123,X$5)*$R123)</f>
        <v>0</v>
      </c>
      <c r="Y123" s="3">
        <f>IF(Y$3=0,0,INDEX(Sheet1!RawDataCols,$C123,Y$5)*$R123)</f>
        <v>0</v>
      </c>
      <c r="Z123" s="3">
        <f>IF(Z$3=0,0,INDEX(Sheet1!RawDataCols,$C123,Z$5)*$R123)</f>
        <v>0</v>
      </c>
      <c r="AA123" s="3">
        <f>IF(AA$3=0,0,INDEX(Sheet1!RawDataCols,$C123,AA$5)*$R123)</f>
        <v>0</v>
      </c>
      <c r="AB123" s="3">
        <f>IF(AB$3=0,0,INDEX(Sheet1!RawDataCols,$C123,AB$5)*$R123)</f>
        <v>0</v>
      </c>
      <c r="AC123" s="3">
        <f>IF(AC$3=0,0,INDEX(Sheet1!RawDataCols,$C123,AC$5)*$R123)</f>
        <v>0</v>
      </c>
      <c r="AD123" s="3">
        <f>IF(AD$3=0,0,INDEX(Sheet1!RawDataCols,$C123,AD$5)*$R123)</f>
        <v>0</v>
      </c>
      <c r="AE123" s="3">
        <f>IF(AE$3=0,0,INDEX(Sheet1!RawDataCols,$C123,AE$5)*$R123)</f>
        <v>0</v>
      </c>
      <c r="AF123" s="3">
        <f>IF(AF$3=0,0,INDEX(Sheet1!RawDataCols,$C123,AF$5)*$R123)</f>
        <v>0</v>
      </c>
      <c r="AG123" s="3">
        <f>IF(AG$3=0,0,INDEX(Sheet1!RawDataCols,$C123,AG$5)*$R123)</f>
        <v>0</v>
      </c>
      <c r="AH123" s="3">
        <f>IF(AH$3=0,0,INDEX(Sheet1!RawDataCols,$C123,AH$5)*$R123)</f>
        <v>0</v>
      </c>
      <c r="AI123" s="3">
        <f>IF(AI$3=0,0,INDEX(Sheet1!RawDataCols,$C123,AI$5)*$R123)</f>
        <v>0</v>
      </c>
      <c r="AJ123" s="3">
        <f>IF(AJ$3=0,0,INDEX(Sheet1!RawDataCols,$C123,AJ$5)*$R123)</f>
        <v>0</v>
      </c>
      <c r="AK123" s="3">
        <f>IF(AK$3=0,0,INDEX(Sheet1!RawDataCols,$C123,AK$5)*$R123)</f>
        <v>0</v>
      </c>
      <c r="AL123" s="3">
        <f>IF(AL$3=0,0,INDEX(Sheet1!RawDataCols,$C123,AL$5)*$R123)</f>
        <v>0</v>
      </c>
      <c r="AM123" s="3">
        <f>IF(AM$3=0,0,INDEX(Sheet1!RawDataCols,$C123,AM$5)*$R123)</f>
        <v>0</v>
      </c>
      <c r="AN123" s="3">
        <f>IF(AN$3=0,0,INDEX(Sheet1!RawDataCols,$C123,AN$5)*$R123)</f>
        <v>0</v>
      </c>
      <c r="AO123" s="3">
        <f>IF(AO$3=0,0,INDEX(Sheet1!RawDataCols,$C123,AO$5)*$R123)</f>
        <v>0</v>
      </c>
      <c r="AP123" s="3">
        <f>IF(AP$3=0,0,INDEX(Sheet1!RawDataCols,$C123,AP$5)*$R123)</f>
        <v>0</v>
      </c>
      <c r="AQ123" s="3">
        <f>IF(AQ$3=0,0,INDEX(Sheet1!RawDataCols,$C123,AQ$5)*$R123)</f>
        <v>0</v>
      </c>
      <c r="AR123" s="3">
        <f>IF(AR$3=0,0,INDEX(Sheet1!RawDataCols,$C123,AR$5)*$R123)</f>
        <v>0</v>
      </c>
      <c r="AS123" s="3">
        <f>IF(AS$3=0,0,INDEX(Sheet1!RawDataCols,$C123,AS$5)*$R123)</f>
        <v>0</v>
      </c>
      <c r="AT123" s="3">
        <f>IF(AT$3=0,0,INDEX(Sheet1!RawDataCols,$C123,AT$5)*$R123)</f>
        <v>0</v>
      </c>
      <c r="AU123" s="3">
        <f>IF(AU$3=0,0,INDEX(Sheet1!RawDataCols,$C123,AU$5)*$R123)</f>
        <v>0</v>
      </c>
      <c r="AV123" s="3">
        <f>IF(AV$3=0,0,INDEX(Sheet1!RawDataCols,$C123,AV$5)*$R123)</f>
        <v>0</v>
      </c>
      <c r="AW123" s="3">
        <f>IF(AW$3=0,0,INDEX(Sheet1!RawDataCols,$C123,AW$5)*$R123)</f>
        <v>0</v>
      </c>
      <c r="AX123" s="3">
        <f>IF(AX$3=0,0,INDEX(Sheet1!RawDataCols,$C123,AX$5)*$R123)</f>
        <v>0</v>
      </c>
      <c r="AY123" s="3">
        <f>IF(AY$3=0,0,INDEX(Sheet1!RawDataCols,$C123,AY$5)*$R123)</f>
        <v>0</v>
      </c>
      <c r="AZ123" s="3">
        <f>IF(AZ$3=0,0,INDEX(Sheet1!RawDataCols,$C123,AZ$5)*$R123)</f>
        <v>0</v>
      </c>
      <c r="BA123" s="3">
        <f>IF(BA$3=0,0,INDEX(Sheet1!RawDataCols,$C123,BA$5)*$R123)</f>
        <v>0</v>
      </c>
      <c r="BB123" s="3">
        <f>IF(BB$3=0,0,INDEX(Sheet1!RawDataCols,$C123,BB$5)*$R123)</f>
        <v>0</v>
      </c>
      <c r="BC123" s="3">
        <f>IF(BC$3=0,0,INDEX(Sheet1!RawDataCols,$C123,BC$5)*$R123)</f>
        <v>0</v>
      </c>
      <c r="BD123" s="3">
        <f>IF(BD$3=0,0,INDEX(Sheet1!RawDataCols,$C123,BD$5)*$R123)</f>
        <v>0</v>
      </c>
      <c r="BE123" s="3">
        <f>IF(BE$3=0,0,INDEX(Sheet1!RawDataCols,$C123,BE$5)*$R123)</f>
        <v>0</v>
      </c>
      <c r="BF123" s="3">
        <f>IF(BF$3=0,0,INDEX(Sheet1!RawDataCols,$C123,BF$5)*$R123)</f>
        <v>0</v>
      </c>
      <c r="BG123" s="179">
        <f>IF(BG$3=0,0,INDEX(Sheet1!RawDataCols,$C123,BG$5)*$R123)</f>
        <v>0</v>
      </c>
      <c r="BH123" s="33">
        <f t="shared" si="17"/>
        <v>0</v>
      </c>
      <c r="BI123" s="33">
        <f t="shared" si="18"/>
        <v>0</v>
      </c>
      <c r="BJ123" s="33">
        <f t="shared" si="19"/>
        <v>0</v>
      </c>
      <c r="BK123" s="3">
        <f>IF(BK$3=0,0,INDEX(Sheet1!RawDataCols,$C123,BK$5)*$R123)</f>
        <v>0</v>
      </c>
      <c r="BL123" s="3">
        <f>IF(BL$3=0,0,INDEX(Sheet1!RawDataCols,$C123,BL$5)*$R123)</f>
        <v>0</v>
      </c>
      <c r="BM123" s="3">
        <f>IF(BM$3=0,0,INDEX(Sheet1!RawDataCols,$C123,BM$5)*$R123)</f>
        <v>0</v>
      </c>
      <c r="BN123" s="3">
        <f>IF(BN$3=0,0,INDEX(Sheet1!RawDataCols,$C123,BN$5)*$R123)</f>
        <v>0</v>
      </c>
      <c r="BO123" s="3">
        <f>IF(BO$3=0,0,INDEX(Sheet1!RawDataCols,$C123,BO$5)*$R123)</f>
        <v>0</v>
      </c>
      <c r="BP123" s="3">
        <f>IF(BP$3=0,0,INDEX(Sheet1!RawDataCols,$C123,BP$5)*$R123)</f>
        <v>0</v>
      </c>
      <c r="BQ123" s="3">
        <f t="shared" si="20"/>
        <v>0</v>
      </c>
      <c r="BR123" s="3">
        <f t="shared" si="21"/>
        <v>0</v>
      </c>
      <c r="BS123" s="3">
        <f t="shared" si="22"/>
        <v>0</v>
      </c>
      <c r="BT123" s="3">
        <f t="shared" si="23"/>
        <v>0</v>
      </c>
      <c r="BU123" s="3" t="e">
        <f>INDEX(Sheet1!$BS$2:$BS$1000,MATCH($A123,Sheet1!$A$2:$A$1000,0))</f>
        <v>#N/A</v>
      </c>
      <c r="BV123" s="3" t="e">
        <f>INDEX(Sheet1!$BT$2:$BT$1000,MATCH($A123,Sheet1!$A$2:$A$1000,0))</f>
        <v>#N/A</v>
      </c>
    </row>
    <row r="124" spans="1:74" x14ac:dyDescent="0.2">
      <c r="A124" s="11" t="s">
        <v>583</v>
      </c>
      <c r="B124" s="3">
        <f>MATCH($A124,Sheet1!ACCOUNTNO,0)</f>
        <v>104</v>
      </c>
      <c r="C124" s="3">
        <f t="shared" si="14"/>
        <v>104</v>
      </c>
      <c r="D124" s="3" t="str">
        <f>IF(D$3=0,0,INDEX(Sheet1!RawDataCols,$C124,D$5))</f>
        <v>21160A12</v>
      </c>
      <c r="E124" s="3" t="str">
        <f>IF(E$3=0,0,INDEX(Sheet1!RawDataCols,$C124,E$5))</f>
        <v xml:space="preserve">21160          </v>
      </c>
      <c r="F124" s="3" t="str">
        <f>IF(F$3=0,0,INDEX(Sheet1!RawDataCols,$C124,F$5))</f>
        <v xml:space="preserve">A12            </v>
      </c>
      <c r="G124" s="3" t="str">
        <f>IF(G$3=0,0,INDEX(Sheet1!RawDataCols,$C124,G$5))</f>
        <v xml:space="preserve">               </v>
      </c>
      <c r="H124" s="3" t="str">
        <f>IF(H$3=0,0,INDEX(Sheet1!RawDataCols,$C124,H$5))</f>
        <v xml:space="preserve">               </v>
      </c>
      <c r="I124" s="3" t="str">
        <f>IF(I$3=0,0,INDEX(Sheet1!RawDataCols,$C124,I$5))</f>
        <v xml:space="preserve">               </v>
      </c>
      <c r="J124" s="3" t="str">
        <f>IF(J$3=0,0,INDEX(Sheet1!RawDataCols,$C124,J$5))</f>
        <v xml:space="preserve">               </v>
      </c>
      <c r="K124" s="3" t="str">
        <f>IF(K$3=0,0,INDEX(Sheet1!RawDataCols,$C124,K$5))</f>
        <v xml:space="preserve">               </v>
      </c>
      <c r="L124" s="3" t="str">
        <f>IF(L$3=0,0,INDEX(Sheet1!RawDataCols,$C124,L$5))</f>
        <v xml:space="preserve">               </v>
      </c>
      <c r="M124" s="3" t="str">
        <f>IF(M$3=0,0,INDEX(Sheet1!RawDataCols,$C124,M$5))</f>
        <v xml:space="preserve">F007  </v>
      </c>
      <c r="N124" s="3" t="str">
        <f>IF(N$3=0,0,INDEX(Sheet1!RawDataCols,$C124,N$5))</f>
        <v>Management Fee - Windsor Apart-A27 188 Carrington</v>
      </c>
      <c r="O124" s="3">
        <f>INDEX(Sheet1!RawDataCols,$C124,O$5)</f>
        <v>13</v>
      </c>
      <c r="P124" s="3" t="str">
        <f>INDEX(Sheet1!RawDataCols,$C124,P$5)</f>
        <v>Cost and Expenses</v>
      </c>
      <c r="Q124" s="3" t="str">
        <f>IF(Q$3=0,0,INDEX(Sheet1!RawDataCols,$C124,Q$5))</f>
        <v>I</v>
      </c>
      <c r="R124" s="3">
        <f t="shared" si="15"/>
        <v>1</v>
      </c>
      <c r="S124" s="3">
        <f t="shared" si="16"/>
        <v>-1</v>
      </c>
      <c r="T124" s="3">
        <f>IF(T$3=0,0,INDEX(Sheet1!RawDataCols,$C124,T$5)*$R124)</f>
        <v>0</v>
      </c>
      <c r="U124" s="3">
        <f>IF(U$3=0,0,INDEX(Sheet1!RawDataCols,$C124,U$5)*$R124)</f>
        <v>0</v>
      </c>
      <c r="V124" s="3">
        <f>IF(V$3=0,0,INDEX(Sheet1!RawDataCols,$C124,V$5)*$R124)</f>
        <v>0</v>
      </c>
      <c r="W124" s="3">
        <f>IF(W$3=0,0,INDEX(Sheet1!RawDataCols,$C124,W$5)*$R124)</f>
        <v>0</v>
      </c>
      <c r="X124" s="3">
        <f>IF(X$3=0,0,INDEX(Sheet1!RawDataCols,$C124,X$5)*$R124)</f>
        <v>0</v>
      </c>
      <c r="Y124" s="3">
        <f>IF(Y$3=0,0,INDEX(Sheet1!RawDataCols,$C124,Y$5)*$R124)</f>
        <v>0</v>
      </c>
      <c r="Z124" s="3">
        <f>IF(Z$3=0,0,INDEX(Sheet1!RawDataCols,$C124,Z$5)*$R124)</f>
        <v>0</v>
      </c>
      <c r="AA124" s="3">
        <f>IF(AA$3=0,0,INDEX(Sheet1!RawDataCols,$C124,AA$5)*$R124)</f>
        <v>0</v>
      </c>
      <c r="AB124" s="3">
        <f>IF(AB$3=0,0,INDEX(Sheet1!RawDataCols,$C124,AB$5)*$R124)</f>
        <v>0</v>
      </c>
      <c r="AC124" s="3">
        <f>IF(AC$3=0,0,INDEX(Sheet1!RawDataCols,$C124,AC$5)*$R124)</f>
        <v>0</v>
      </c>
      <c r="AD124" s="3">
        <f>IF(AD$3=0,0,INDEX(Sheet1!RawDataCols,$C124,AD$5)*$R124)</f>
        <v>0</v>
      </c>
      <c r="AE124" s="3">
        <f>IF(AE$3=0,0,INDEX(Sheet1!RawDataCols,$C124,AE$5)*$R124)</f>
        <v>0</v>
      </c>
      <c r="AF124" s="3">
        <f>IF(AF$3=0,0,INDEX(Sheet1!RawDataCols,$C124,AF$5)*$R124)</f>
        <v>0</v>
      </c>
      <c r="AG124" s="3">
        <f>IF(AG$3=0,0,INDEX(Sheet1!RawDataCols,$C124,AG$5)*$R124)</f>
        <v>0</v>
      </c>
      <c r="AH124" s="3">
        <f>IF(AH$3=0,0,INDEX(Sheet1!RawDataCols,$C124,AH$5)*$R124)</f>
        <v>0</v>
      </c>
      <c r="AI124" s="3">
        <f>IF(AI$3=0,0,INDEX(Sheet1!RawDataCols,$C124,AI$5)*$R124)</f>
        <v>0</v>
      </c>
      <c r="AJ124" s="3">
        <f>IF(AJ$3=0,0,INDEX(Sheet1!RawDataCols,$C124,AJ$5)*$R124)</f>
        <v>0</v>
      </c>
      <c r="AK124" s="3">
        <f>IF(AK$3=0,0,INDEX(Sheet1!RawDataCols,$C124,AK$5)*$R124)</f>
        <v>0</v>
      </c>
      <c r="AL124" s="3">
        <f>IF(AL$3=0,0,INDEX(Sheet1!RawDataCols,$C124,AL$5)*$R124)</f>
        <v>0</v>
      </c>
      <c r="AM124" s="3">
        <f>IF(AM$3=0,0,INDEX(Sheet1!RawDataCols,$C124,AM$5)*$R124)</f>
        <v>0</v>
      </c>
      <c r="AN124" s="3">
        <f>IF(AN$3=0,0,INDEX(Sheet1!RawDataCols,$C124,AN$5)*$R124)</f>
        <v>0</v>
      </c>
      <c r="AO124" s="3">
        <f>IF(AO$3=0,0,INDEX(Sheet1!RawDataCols,$C124,AO$5)*$R124)</f>
        <v>0</v>
      </c>
      <c r="AP124" s="3">
        <f>IF(AP$3=0,0,INDEX(Sheet1!RawDataCols,$C124,AP$5)*$R124)</f>
        <v>0</v>
      </c>
      <c r="AQ124" s="3">
        <f>IF(AQ$3=0,0,INDEX(Sheet1!RawDataCols,$C124,AQ$5)*$R124)</f>
        <v>0</v>
      </c>
      <c r="AR124" s="3">
        <f>IF(AR$3=0,0,INDEX(Sheet1!RawDataCols,$C124,AR$5)*$R124)</f>
        <v>0</v>
      </c>
      <c r="AS124" s="3">
        <f>IF(AS$3=0,0,INDEX(Sheet1!RawDataCols,$C124,AS$5)*$R124)</f>
        <v>0</v>
      </c>
      <c r="AT124" s="3">
        <f>IF(AT$3=0,0,INDEX(Sheet1!RawDataCols,$C124,AT$5)*$R124)</f>
        <v>0</v>
      </c>
      <c r="AU124" s="3">
        <f>IF(AU$3=0,0,INDEX(Sheet1!RawDataCols,$C124,AU$5)*$R124)</f>
        <v>0</v>
      </c>
      <c r="AV124" s="3">
        <f>IF(AV$3=0,0,INDEX(Sheet1!RawDataCols,$C124,AV$5)*$R124)</f>
        <v>0</v>
      </c>
      <c r="AW124" s="3">
        <f>IF(AW$3=0,0,INDEX(Sheet1!RawDataCols,$C124,AW$5)*$R124)</f>
        <v>0</v>
      </c>
      <c r="AX124" s="3">
        <f>IF(AX$3=0,0,INDEX(Sheet1!RawDataCols,$C124,AX$5)*$R124)</f>
        <v>0</v>
      </c>
      <c r="AY124" s="3">
        <f>IF(AY$3=0,0,INDEX(Sheet1!RawDataCols,$C124,AY$5)*$R124)</f>
        <v>0</v>
      </c>
      <c r="AZ124" s="3">
        <f>IF(AZ$3=0,0,INDEX(Sheet1!RawDataCols,$C124,AZ$5)*$R124)</f>
        <v>0</v>
      </c>
      <c r="BA124" s="3">
        <f>IF(BA$3=0,0,INDEX(Sheet1!RawDataCols,$C124,BA$5)*$R124)</f>
        <v>0</v>
      </c>
      <c r="BB124" s="3">
        <f>IF(BB$3=0,0,INDEX(Sheet1!RawDataCols,$C124,BB$5)*$R124)</f>
        <v>0</v>
      </c>
      <c r="BC124" s="3">
        <f>IF(BC$3=0,0,INDEX(Sheet1!RawDataCols,$C124,BC$5)*$R124)</f>
        <v>0</v>
      </c>
      <c r="BD124" s="3">
        <f>IF(BD$3=0,0,INDEX(Sheet1!RawDataCols,$C124,BD$5)*$R124)</f>
        <v>0</v>
      </c>
      <c r="BE124" s="3">
        <f>IF(BE$3=0,0,INDEX(Sheet1!RawDataCols,$C124,BE$5)*$R124)</f>
        <v>0</v>
      </c>
      <c r="BF124" s="3">
        <f>IF(BF$3=0,0,INDEX(Sheet1!RawDataCols,$C124,BF$5)*$R124)</f>
        <v>0</v>
      </c>
      <c r="BG124" s="179">
        <f>IF(BG$3=0,0,INDEX(Sheet1!RawDataCols,$C124,BG$5)*$R124)</f>
        <v>0</v>
      </c>
      <c r="BH124" s="33">
        <f t="shared" si="17"/>
        <v>0</v>
      </c>
      <c r="BI124" s="33">
        <f t="shared" si="18"/>
        <v>0</v>
      </c>
      <c r="BJ124" s="33">
        <f t="shared" si="19"/>
        <v>0</v>
      </c>
      <c r="BK124" s="3">
        <f>IF(BK$3=0,0,INDEX(Sheet1!RawDataCols,$C124,BK$5)*$R124)</f>
        <v>0</v>
      </c>
      <c r="BL124" s="3">
        <f>IF(BL$3=0,0,INDEX(Sheet1!RawDataCols,$C124,BL$5)*$R124)</f>
        <v>0</v>
      </c>
      <c r="BM124" s="3">
        <f>IF(BM$3=0,0,INDEX(Sheet1!RawDataCols,$C124,BM$5)*$R124)</f>
        <v>0</v>
      </c>
      <c r="BN124" s="3">
        <f>IF(BN$3=0,0,INDEX(Sheet1!RawDataCols,$C124,BN$5)*$R124)</f>
        <v>0</v>
      </c>
      <c r="BO124" s="3">
        <f>IF(BO$3=0,0,INDEX(Sheet1!RawDataCols,$C124,BO$5)*$R124)</f>
        <v>28.255624999999998</v>
      </c>
      <c r="BP124" s="3">
        <f>IF(BP$3=0,0,INDEX(Sheet1!RawDataCols,$C124,BP$5)*$R124)</f>
        <v>0</v>
      </c>
      <c r="BQ124" s="3">
        <f t="shared" si="20"/>
        <v>0</v>
      </c>
      <c r="BR124" s="3">
        <f t="shared" si="21"/>
        <v>0</v>
      </c>
      <c r="BS124" s="3">
        <f t="shared" si="22"/>
        <v>0</v>
      </c>
      <c r="BT124" s="3">
        <f t="shared" si="23"/>
        <v>0</v>
      </c>
      <c r="BU124" s="3" t="str">
        <f>INDEX(Sheet1!$BS$2:$BS$1000,MATCH($A124,Sheet1!$A$2:$A$1000,0))</f>
        <v>08</v>
      </c>
      <c r="BV124" s="3">
        <f>INDEX(Sheet1!$BT$2:$BT$1000,MATCH($A124,Sheet1!$A$2:$A$1000,0))</f>
        <v>0</v>
      </c>
    </row>
    <row r="125" spans="1:74" x14ac:dyDescent="0.2">
      <c r="A125" s="11" t="s">
        <v>584</v>
      </c>
      <c r="B125" s="3">
        <f>MATCH($A125,Sheet1!ACCOUNTNO,0)</f>
        <v>105</v>
      </c>
      <c r="C125" s="3">
        <f t="shared" si="14"/>
        <v>105</v>
      </c>
      <c r="D125" s="3" t="str">
        <f>IF(D$3=0,0,INDEX(Sheet1!RawDataCols,$C125,D$5))</f>
        <v>21160A13</v>
      </c>
      <c r="E125" s="3" t="str">
        <f>IF(E$3=0,0,INDEX(Sheet1!RawDataCols,$C125,E$5))</f>
        <v xml:space="preserve">21160          </v>
      </c>
      <c r="F125" s="3" t="str">
        <f>IF(F$3=0,0,INDEX(Sheet1!RawDataCols,$C125,F$5))</f>
        <v xml:space="preserve">A13            </v>
      </c>
      <c r="G125" s="3" t="str">
        <f>IF(G$3=0,0,INDEX(Sheet1!RawDataCols,$C125,G$5))</f>
        <v xml:space="preserve">               </v>
      </c>
      <c r="H125" s="3" t="str">
        <f>IF(H$3=0,0,INDEX(Sheet1!RawDataCols,$C125,H$5))</f>
        <v xml:space="preserve">               </v>
      </c>
      <c r="I125" s="3" t="str">
        <f>IF(I$3=0,0,INDEX(Sheet1!RawDataCols,$C125,I$5))</f>
        <v xml:space="preserve">               </v>
      </c>
      <c r="J125" s="3" t="str">
        <f>IF(J$3=0,0,INDEX(Sheet1!RawDataCols,$C125,J$5))</f>
        <v xml:space="preserve">               </v>
      </c>
      <c r="K125" s="3" t="str">
        <f>IF(K$3=0,0,INDEX(Sheet1!RawDataCols,$C125,K$5))</f>
        <v xml:space="preserve">               </v>
      </c>
      <c r="L125" s="3" t="str">
        <f>IF(L$3=0,0,INDEX(Sheet1!RawDataCols,$C125,L$5))</f>
        <v xml:space="preserve">               </v>
      </c>
      <c r="M125" s="3" t="str">
        <f>IF(M$3=0,0,INDEX(Sheet1!RawDataCols,$C125,M$5))</f>
        <v xml:space="preserve">F007  </v>
      </c>
      <c r="N125" s="3" t="str">
        <f>IF(N$3=0,0,INDEX(Sheet1!RawDataCols,$C125,N$5))</f>
        <v>Management Fee - Windsor Apart-B25 188 Carrington</v>
      </c>
      <c r="O125" s="3">
        <f>INDEX(Sheet1!RawDataCols,$C125,O$5)</f>
        <v>13</v>
      </c>
      <c r="P125" s="3" t="str">
        <f>INDEX(Sheet1!RawDataCols,$C125,P$5)</f>
        <v>Cost and Expenses</v>
      </c>
      <c r="Q125" s="3" t="str">
        <f>IF(Q$3=0,0,INDEX(Sheet1!RawDataCols,$C125,Q$5))</f>
        <v>I</v>
      </c>
      <c r="R125" s="3">
        <f t="shared" si="15"/>
        <v>1</v>
      </c>
      <c r="S125" s="3">
        <f t="shared" si="16"/>
        <v>-1</v>
      </c>
      <c r="T125" s="3">
        <f>IF(T$3=0,0,INDEX(Sheet1!RawDataCols,$C125,T$5)*$R125)</f>
        <v>0</v>
      </c>
      <c r="U125" s="3">
        <f>IF(U$3=0,0,INDEX(Sheet1!RawDataCols,$C125,U$5)*$R125)</f>
        <v>0</v>
      </c>
      <c r="V125" s="3">
        <f>IF(V$3=0,0,INDEX(Sheet1!RawDataCols,$C125,V$5)*$R125)</f>
        <v>0</v>
      </c>
      <c r="W125" s="3">
        <f>IF(W$3=0,0,INDEX(Sheet1!RawDataCols,$C125,W$5)*$R125)</f>
        <v>0</v>
      </c>
      <c r="X125" s="3">
        <f>IF(X$3=0,0,INDEX(Sheet1!RawDataCols,$C125,X$5)*$R125)</f>
        <v>0</v>
      </c>
      <c r="Y125" s="3">
        <f>IF(Y$3=0,0,INDEX(Sheet1!RawDataCols,$C125,Y$5)*$R125)</f>
        <v>0</v>
      </c>
      <c r="Z125" s="3">
        <f>IF(Z$3=0,0,INDEX(Sheet1!RawDataCols,$C125,Z$5)*$R125)</f>
        <v>0</v>
      </c>
      <c r="AA125" s="3">
        <f>IF(AA$3=0,0,INDEX(Sheet1!RawDataCols,$C125,AA$5)*$R125)</f>
        <v>0</v>
      </c>
      <c r="AB125" s="3">
        <f>IF(AB$3=0,0,INDEX(Sheet1!RawDataCols,$C125,AB$5)*$R125)</f>
        <v>0</v>
      </c>
      <c r="AC125" s="3">
        <f>IF(AC$3=0,0,INDEX(Sheet1!RawDataCols,$C125,AC$5)*$R125)</f>
        <v>0</v>
      </c>
      <c r="AD125" s="3">
        <f>IF(AD$3=0,0,INDEX(Sheet1!RawDataCols,$C125,AD$5)*$R125)</f>
        <v>0</v>
      </c>
      <c r="AE125" s="3">
        <f>IF(AE$3=0,0,INDEX(Sheet1!RawDataCols,$C125,AE$5)*$R125)</f>
        <v>0</v>
      </c>
      <c r="AF125" s="3">
        <f>IF(AF$3=0,0,INDEX(Sheet1!RawDataCols,$C125,AF$5)*$R125)</f>
        <v>0</v>
      </c>
      <c r="AG125" s="3">
        <f>IF(AG$3=0,0,INDEX(Sheet1!RawDataCols,$C125,AG$5)*$R125)</f>
        <v>0</v>
      </c>
      <c r="AH125" s="3">
        <f>IF(AH$3=0,0,INDEX(Sheet1!RawDataCols,$C125,AH$5)*$R125)</f>
        <v>0</v>
      </c>
      <c r="AI125" s="3">
        <f>IF(AI$3=0,0,INDEX(Sheet1!RawDataCols,$C125,AI$5)*$R125)</f>
        <v>0</v>
      </c>
      <c r="AJ125" s="3">
        <f>IF(AJ$3=0,0,INDEX(Sheet1!RawDataCols,$C125,AJ$5)*$R125)</f>
        <v>0</v>
      </c>
      <c r="AK125" s="3">
        <f>IF(AK$3=0,0,INDEX(Sheet1!RawDataCols,$C125,AK$5)*$R125)</f>
        <v>0</v>
      </c>
      <c r="AL125" s="3">
        <f>IF(AL$3=0,0,INDEX(Sheet1!RawDataCols,$C125,AL$5)*$R125)</f>
        <v>0</v>
      </c>
      <c r="AM125" s="3">
        <f>IF(AM$3=0,0,INDEX(Sheet1!RawDataCols,$C125,AM$5)*$R125)</f>
        <v>0</v>
      </c>
      <c r="AN125" s="3">
        <f>IF(AN$3=0,0,INDEX(Sheet1!RawDataCols,$C125,AN$5)*$R125)</f>
        <v>0</v>
      </c>
      <c r="AO125" s="3">
        <f>IF(AO$3=0,0,INDEX(Sheet1!RawDataCols,$C125,AO$5)*$R125)</f>
        <v>0</v>
      </c>
      <c r="AP125" s="3">
        <f>IF(AP$3=0,0,INDEX(Sheet1!RawDataCols,$C125,AP$5)*$R125)</f>
        <v>0</v>
      </c>
      <c r="AQ125" s="3">
        <f>IF(AQ$3=0,0,INDEX(Sheet1!RawDataCols,$C125,AQ$5)*$R125)</f>
        <v>0</v>
      </c>
      <c r="AR125" s="3">
        <f>IF(AR$3=0,0,INDEX(Sheet1!RawDataCols,$C125,AR$5)*$R125)</f>
        <v>0</v>
      </c>
      <c r="AS125" s="3">
        <f>IF(AS$3=0,0,INDEX(Sheet1!RawDataCols,$C125,AS$5)*$R125)</f>
        <v>0</v>
      </c>
      <c r="AT125" s="3">
        <f>IF(AT$3=0,0,INDEX(Sheet1!RawDataCols,$C125,AT$5)*$R125)</f>
        <v>0</v>
      </c>
      <c r="AU125" s="3">
        <f>IF(AU$3=0,0,INDEX(Sheet1!RawDataCols,$C125,AU$5)*$R125)</f>
        <v>0</v>
      </c>
      <c r="AV125" s="3">
        <f>IF(AV$3=0,0,INDEX(Sheet1!RawDataCols,$C125,AV$5)*$R125)</f>
        <v>0</v>
      </c>
      <c r="AW125" s="3">
        <f>IF(AW$3=0,0,INDEX(Sheet1!RawDataCols,$C125,AW$5)*$R125)</f>
        <v>0</v>
      </c>
      <c r="AX125" s="3">
        <f>IF(AX$3=0,0,INDEX(Sheet1!RawDataCols,$C125,AX$5)*$R125)</f>
        <v>0</v>
      </c>
      <c r="AY125" s="3">
        <f>IF(AY$3=0,0,INDEX(Sheet1!RawDataCols,$C125,AY$5)*$R125)</f>
        <v>0</v>
      </c>
      <c r="AZ125" s="3">
        <f>IF(AZ$3=0,0,INDEX(Sheet1!RawDataCols,$C125,AZ$5)*$R125)</f>
        <v>0</v>
      </c>
      <c r="BA125" s="3">
        <f>IF(BA$3=0,0,INDEX(Sheet1!RawDataCols,$C125,BA$5)*$R125)</f>
        <v>0</v>
      </c>
      <c r="BB125" s="3">
        <f>IF(BB$3=0,0,INDEX(Sheet1!RawDataCols,$C125,BB$5)*$R125)</f>
        <v>0</v>
      </c>
      <c r="BC125" s="3">
        <f>IF(BC$3=0,0,INDEX(Sheet1!RawDataCols,$C125,BC$5)*$R125)</f>
        <v>0</v>
      </c>
      <c r="BD125" s="3">
        <f>IF(BD$3=0,0,INDEX(Sheet1!RawDataCols,$C125,BD$5)*$R125)</f>
        <v>0</v>
      </c>
      <c r="BE125" s="3">
        <f>IF(BE$3=0,0,INDEX(Sheet1!RawDataCols,$C125,BE$5)*$R125)</f>
        <v>0</v>
      </c>
      <c r="BF125" s="3">
        <f>IF(BF$3=0,0,INDEX(Sheet1!RawDataCols,$C125,BF$5)*$R125)</f>
        <v>0</v>
      </c>
      <c r="BG125" s="179">
        <f>IF(BG$3=0,0,INDEX(Sheet1!RawDataCols,$C125,BG$5)*$R125)</f>
        <v>0</v>
      </c>
      <c r="BH125" s="33">
        <f t="shared" si="17"/>
        <v>0</v>
      </c>
      <c r="BI125" s="33">
        <f t="shared" si="18"/>
        <v>0</v>
      </c>
      <c r="BJ125" s="33">
        <f t="shared" si="19"/>
        <v>0</v>
      </c>
      <c r="BK125" s="3">
        <f>IF(BK$3=0,0,INDEX(Sheet1!RawDataCols,$C125,BK$5)*$R125)</f>
        <v>0</v>
      </c>
      <c r="BL125" s="3">
        <f>IF(BL$3=0,0,INDEX(Sheet1!RawDataCols,$C125,BL$5)*$R125)</f>
        <v>0</v>
      </c>
      <c r="BM125" s="3">
        <f>IF(BM$3=0,0,INDEX(Sheet1!RawDataCols,$C125,BM$5)*$R125)</f>
        <v>0</v>
      </c>
      <c r="BN125" s="3">
        <f>IF(BN$3=0,0,INDEX(Sheet1!RawDataCols,$C125,BN$5)*$R125)</f>
        <v>0</v>
      </c>
      <c r="BO125" s="3">
        <f>IF(BO$3=0,0,INDEX(Sheet1!RawDataCols,$C125,BO$5)*$R125)</f>
        <v>243.47624999999999</v>
      </c>
      <c r="BP125" s="3">
        <f>IF(BP$3=0,0,INDEX(Sheet1!RawDataCols,$C125,BP$5)*$R125)</f>
        <v>0</v>
      </c>
      <c r="BQ125" s="3">
        <f t="shared" si="20"/>
        <v>0</v>
      </c>
      <c r="BR125" s="3">
        <f t="shared" si="21"/>
        <v>0</v>
      </c>
      <c r="BS125" s="3">
        <f t="shared" si="22"/>
        <v>0</v>
      </c>
      <c r="BT125" s="3">
        <f t="shared" si="23"/>
        <v>0</v>
      </c>
      <c r="BU125" s="3" t="str">
        <f>INDEX(Sheet1!$BS$2:$BS$1000,MATCH($A125,Sheet1!$A$2:$A$1000,0))</f>
        <v>08</v>
      </c>
      <c r="BV125" s="3">
        <f>INDEX(Sheet1!$BT$2:$BT$1000,MATCH($A125,Sheet1!$A$2:$A$1000,0))</f>
        <v>0</v>
      </c>
    </row>
    <row r="126" spans="1:74" x14ac:dyDescent="0.2">
      <c r="A126" s="246" t="s">
        <v>585</v>
      </c>
      <c r="B126" s="3" t="e">
        <f>MATCH($A126,Sheet1!ACCOUNTNO,0)</f>
        <v>#N/A</v>
      </c>
      <c r="C126" s="3">
        <f t="shared" si="14"/>
        <v>65000</v>
      </c>
      <c r="D126" s="3">
        <f>IF(D$3=0,0,INDEX(Sheet1!RawDataCols,$C126,D$5))</f>
        <v>0</v>
      </c>
      <c r="E126" s="3">
        <f>IF(E$3=0,0,INDEX(Sheet1!RawDataCols,$C126,E$5))</f>
        <v>0</v>
      </c>
      <c r="F126" s="3">
        <f>IF(F$3=0,0,INDEX(Sheet1!RawDataCols,$C126,F$5))</f>
        <v>0</v>
      </c>
      <c r="G126" s="3">
        <f>IF(G$3=0,0,INDEX(Sheet1!RawDataCols,$C126,G$5))</f>
        <v>0</v>
      </c>
      <c r="H126" s="3">
        <f>IF(H$3=0,0,INDEX(Sheet1!RawDataCols,$C126,H$5))</f>
        <v>0</v>
      </c>
      <c r="I126" s="3">
        <f>IF(I$3=0,0,INDEX(Sheet1!RawDataCols,$C126,I$5))</f>
        <v>0</v>
      </c>
      <c r="J126" s="3">
        <f>IF(J$3=0,0,INDEX(Sheet1!RawDataCols,$C126,J$5))</f>
        <v>0</v>
      </c>
      <c r="K126" s="3">
        <f>IF(K$3=0,0,INDEX(Sheet1!RawDataCols,$C126,K$5))</f>
        <v>0</v>
      </c>
      <c r="L126" s="3">
        <f>IF(L$3=0,0,INDEX(Sheet1!RawDataCols,$C126,L$5))</f>
        <v>0</v>
      </c>
      <c r="M126" s="3">
        <f>IF(M$3=0,0,INDEX(Sheet1!RawDataCols,$C126,M$5))</f>
        <v>0</v>
      </c>
      <c r="N126" s="3">
        <f>IF(N$3=0,0,INDEX(Sheet1!RawDataCols,$C126,N$5))</f>
        <v>0</v>
      </c>
      <c r="O126" s="3">
        <f>INDEX(Sheet1!RawDataCols,$C126,O$5)</f>
        <v>0</v>
      </c>
      <c r="P126" s="3">
        <f>INDEX(Sheet1!RawDataCols,$C126,P$5)</f>
        <v>0</v>
      </c>
      <c r="Q126" s="3">
        <f>IF(Q$3=0,0,INDEX(Sheet1!RawDataCols,$C126,Q$5))</f>
        <v>0</v>
      </c>
      <c r="R126" s="3">
        <f t="shared" si="15"/>
        <v>1</v>
      </c>
      <c r="S126" s="3">
        <f t="shared" si="16"/>
        <v>-1</v>
      </c>
      <c r="T126" s="3">
        <f>IF(T$3=0,0,INDEX(Sheet1!RawDataCols,$C126,T$5)*$R126)</f>
        <v>0</v>
      </c>
      <c r="U126" s="3">
        <f>IF(U$3=0,0,INDEX(Sheet1!RawDataCols,$C126,U$5)*$R126)</f>
        <v>0</v>
      </c>
      <c r="V126" s="3">
        <f>IF(V$3=0,0,INDEX(Sheet1!RawDataCols,$C126,V$5)*$R126)</f>
        <v>0</v>
      </c>
      <c r="W126" s="3">
        <f>IF(W$3=0,0,INDEX(Sheet1!RawDataCols,$C126,W$5)*$R126)</f>
        <v>0</v>
      </c>
      <c r="X126" s="3">
        <f>IF(X$3=0,0,INDEX(Sheet1!RawDataCols,$C126,X$5)*$R126)</f>
        <v>0</v>
      </c>
      <c r="Y126" s="3">
        <f>IF(Y$3=0,0,INDEX(Sheet1!RawDataCols,$C126,Y$5)*$R126)</f>
        <v>0</v>
      </c>
      <c r="Z126" s="3">
        <f>IF(Z$3=0,0,INDEX(Sheet1!RawDataCols,$C126,Z$5)*$R126)</f>
        <v>0</v>
      </c>
      <c r="AA126" s="3">
        <f>IF(AA$3=0,0,INDEX(Sheet1!RawDataCols,$C126,AA$5)*$R126)</f>
        <v>0</v>
      </c>
      <c r="AB126" s="3">
        <f>IF(AB$3=0,0,INDEX(Sheet1!RawDataCols,$C126,AB$5)*$R126)</f>
        <v>0</v>
      </c>
      <c r="AC126" s="3">
        <f>IF(AC$3=0,0,INDEX(Sheet1!RawDataCols,$C126,AC$5)*$R126)</f>
        <v>0</v>
      </c>
      <c r="AD126" s="3">
        <f>IF(AD$3=0,0,INDEX(Sheet1!RawDataCols,$C126,AD$5)*$R126)</f>
        <v>0</v>
      </c>
      <c r="AE126" s="3">
        <f>IF(AE$3=0,0,INDEX(Sheet1!RawDataCols,$C126,AE$5)*$R126)</f>
        <v>0</v>
      </c>
      <c r="AF126" s="3">
        <f>IF(AF$3=0,0,INDEX(Sheet1!RawDataCols,$C126,AF$5)*$R126)</f>
        <v>0</v>
      </c>
      <c r="AG126" s="3">
        <f>IF(AG$3=0,0,INDEX(Sheet1!RawDataCols,$C126,AG$5)*$R126)</f>
        <v>0</v>
      </c>
      <c r="AH126" s="3">
        <f>IF(AH$3=0,0,INDEX(Sheet1!RawDataCols,$C126,AH$5)*$R126)</f>
        <v>0</v>
      </c>
      <c r="AI126" s="3">
        <f>IF(AI$3=0,0,INDEX(Sheet1!RawDataCols,$C126,AI$5)*$R126)</f>
        <v>0</v>
      </c>
      <c r="AJ126" s="3">
        <f>IF(AJ$3=0,0,INDEX(Sheet1!RawDataCols,$C126,AJ$5)*$R126)</f>
        <v>0</v>
      </c>
      <c r="AK126" s="3">
        <f>IF(AK$3=0,0,INDEX(Sheet1!RawDataCols,$C126,AK$5)*$R126)</f>
        <v>0</v>
      </c>
      <c r="AL126" s="3">
        <f>IF(AL$3=0,0,INDEX(Sheet1!RawDataCols,$C126,AL$5)*$R126)</f>
        <v>0</v>
      </c>
      <c r="AM126" s="3">
        <f>IF(AM$3=0,0,INDEX(Sheet1!RawDataCols,$C126,AM$5)*$R126)</f>
        <v>0</v>
      </c>
      <c r="AN126" s="3">
        <f>IF(AN$3=0,0,INDEX(Sheet1!RawDataCols,$C126,AN$5)*$R126)</f>
        <v>0</v>
      </c>
      <c r="AO126" s="3">
        <f>IF(AO$3=0,0,INDEX(Sheet1!RawDataCols,$C126,AO$5)*$R126)</f>
        <v>0</v>
      </c>
      <c r="AP126" s="3">
        <f>IF(AP$3=0,0,INDEX(Sheet1!RawDataCols,$C126,AP$5)*$R126)</f>
        <v>0</v>
      </c>
      <c r="AQ126" s="3">
        <f>IF(AQ$3=0,0,INDEX(Sheet1!RawDataCols,$C126,AQ$5)*$R126)</f>
        <v>0</v>
      </c>
      <c r="AR126" s="3">
        <f>IF(AR$3=0,0,INDEX(Sheet1!RawDataCols,$C126,AR$5)*$R126)</f>
        <v>0</v>
      </c>
      <c r="AS126" s="3">
        <f>IF(AS$3=0,0,INDEX(Sheet1!RawDataCols,$C126,AS$5)*$R126)</f>
        <v>0</v>
      </c>
      <c r="AT126" s="3">
        <f>IF(AT$3=0,0,INDEX(Sheet1!RawDataCols,$C126,AT$5)*$R126)</f>
        <v>0</v>
      </c>
      <c r="AU126" s="3">
        <f>IF(AU$3=0,0,INDEX(Sheet1!RawDataCols,$C126,AU$5)*$R126)</f>
        <v>0</v>
      </c>
      <c r="AV126" s="3">
        <f>IF(AV$3=0,0,INDEX(Sheet1!RawDataCols,$C126,AV$5)*$R126)</f>
        <v>0</v>
      </c>
      <c r="AW126" s="3">
        <f>IF(AW$3=0,0,INDEX(Sheet1!RawDataCols,$C126,AW$5)*$R126)</f>
        <v>0</v>
      </c>
      <c r="AX126" s="3">
        <f>IF(AX$3=0,0,INDEX(Sheet1!RawDataCols,$C126,AX$5)*$R126)</f>
        <v>0</v>
      </c>
      <c r="AY126" s="3">
        <f>IF(AY$3=0,0,INDEX(Sheet1!RawDataCols,$C126,AY$5)*$R126)</f>
        <v>0</v>
      </c>
      <c r="AZ126" s="3">
        <f>IF(AZ$3=0,0,INDEX(Sheet1!RawDataCols,$C126,AZ$5)*$R126)</f>
        <v>0</v>
      </c>
      <c r="BA126" s="3">
        <f>IF(BA$3=0,0,INDEX(Sheet1!RawDataCols,$C126,BA$5)*$R126)</f>
        <v>0</v>
      </c>
      <c r="BB126" s="3">
        <f>IF(BB$3=0,0,INDEX(Sheet1!RawDataCols,$C126,BB$5)*$R126)</f>
        <v>0</v>
      </c>
      <c r="BC126" s="3">
        <f>IF(BC$3=0,0,INDEX(Sheet1!RawDataCols,$C126,BC$5)*$R126)</f>
        <v>0</v>
      </c>
      <c r="BD126" s="3">
        <f>IF(BD$3=0,0,INDEX(Sheet1!RawDataCols,$C126,BD$5)*$R126)</f>
        <v>0</v>
      </c>
      <c r="BE126" s="3">
        <f>IF(BE$3=0,0,INDEX(Sheet1!RawDataCols,$C126,BE$5)*$R126)</f>
        <v>0</v>
      </c>
      <c r="BF126" s="3">
        <f>IF(BF$3=0,0,INDEX(Sheet1!RawDataCols,$C126,BF$5)*$R126)</f>
        <v>0</v>
      </c>
      <c r="BG126" s="179">
        <f>IF(BG$3=0,0,INDEX(Sheet1!RawDataCols,$C126,BG$5)*$R126)</f>
        <v>0</v>
      </c>
      <c r="BH126" s="33">
        <f t="shared" si="17"/>
        <v>0</v>
      </c>
      <c r="BI126" s="33">
        <f t="shared" si="18"/>
        <v>0</v>
      </c>
      <c r="BJ126" s="33">
        <f t="shared" si="19"/>
        <v>0</v>
      </c>
      <c r="BK126" s="3">
        <f>IF(BK$3=0,0,INDEX(Sheet1!RawDataCols,$C126,BK$5)*$R126)</f>
        <v>0</v>
      </c>
      <c r="BL126" s="3">
        <f>IF(BL$3=0,0,INDEX(Sheet1!RawDataCols,$C126,BL$5)*$R126)</f>
        <v>0</v>
      </c>
      <c r="BM126" s="3">
        <f>IF(BM$3=0,0,INDEX(Sheet1!RawDataCols,$C126,BM$5)*$R126)</f>
        <v>0</v>
      </c>
      <c r="BN126" s="3">
        <f>IF(BN$3=0,0,INDEX(Sheet1!RawDataCols,$C126,BN$5)*$R126)</f>
        <v>0</v>
      </c>
      <c r="BO126" s="3">
        <f>IF(BO$3=0,0,INDEX(Sheet1!RawDataCols,$C126,BO$5)*$R126)</f>
        <v>0</v>
      </c>
      <c r="BP126" s="3">
        <f>IF(BP$3=0,0,INDEX(Sheet1!RawDataCols,$C126,BP$5)*$R126)</f>
        <v>0</v>
      </c>
      <c r="BQ126" s="3">
        <f t="shared" si="20"/>
        <v>0</v>
      </c>
      <c r="BR126" s="3">
        <f t="shared" si="21"/>
        <v>0</v>
      </c>
      <c r="BS126" s="3">
        <f t="shared" si="22"/>
        <v>0</v>
      </c>
      <c r="BT126" s="3">
        <f t="shared" si="23"/>
        <v>0</v>
      </c>
      <c r="BU126" s="3" t="e">
        <f>INDEX(Sheet1!$BS$2:$BS$1000,MATCH($A126,Sheet1!$A$2:$A$1000,0))</f>
        <v>#N/A</v>
      </c>
      <c r="BV126" s="3" t="e">
        <f>INDEX(Sheet1!$BT$2:$BT$1000,MATCH($A126,Sheet1!$A$2:$A$1000,0))</f>
        <v>#N/A</v>
      </c>
    </row>
    <row r="127" spans="1:74" x14ac:dyDescent="0.2">
      <c r="A127" s="246" t="s">
        <v>586</v>
      </c>
      <c r="B127" s="3" t="e">
        <f>MATCH($A127,Sheet1!ACCOUNTNO,0)</f>
        <v>#N/A</v>
      </c>
      <c r="C127" s="3">
        <f t="shared" si="14"/>
        <v>65000</v>
      </c>
      <c r="D127" s="3">
        <f>IF(D$3=0,0,INDEX(Sheet1!RawDataCols,$C127,D$5))</f>
        <v>0</v>
      </c>
      <c r="E127" s="3">
        <f>IF(E$3=0,0,INDEX(Sheet1!RawDataCols,$C127,E$5))</f>
        <v>0</v>
      </c>
      <c r="F127" s="3">
        <f>IF(F$3=0,0,INDEX(Sheet1!RawDataCols,$C127,F$5))</f>
        <v>0</v>
      </c>
      <c r="G127" s="3">
        <f>IF(G$3=0,0,INDEX(Sheet1!RawDataCols,$C127,G$5))</f>
        <v>0</v>
      </c>
      <c r="H127" s="3">
        <f>IF(H$3=0,0,INDEX(Sheet1!RawDataCols,$C127,H$5))</f>
        <v>0</v>
      </c>
      <c r="I127" s="3">
        <f>IF(I$3=0,0,INDEX(Sheet1!RawDataCols,$C127,I$5))</f>
        <v>0</v>
      </c>
      <c r="J127" s="3">
        <f>IF(J$3=0,0,INDEX(Sheet1!RawDataCols,$C127,J$5))</f>
        <v>0</v>
      </c>
      <c r="K127" s="3">
        <f>IF(K$3=0,0,INDEX(Sheet1!RawDataCols,$C127,K$5))</f>
        <v>0</v>
      </c>
      <c r="L127" s="3">
        <f>IF(L$3=0,0,INDEX(Sheet1!RawDataCols,$C127,L$5))</f>
        <v>0</v>
      </c>
      <c r="M127" s="3">
        <f>IF(M$3=0,0,INDEX(Sheet1!RawDataCols,$C127,M$5))</f>
        <v>0</v>
      </c>
      <c r="N127" s="3">
        <f>IF(N$3=0,0,INDEX(Sheet1!RawDataCols,$C127,N$5))</f>
        <v>0</v>
      </c>
      <c r="O127" s="3">
        <f>INDEX(Sheet1!RawDataCols,$C127,O$5)</f>
        <v>0</v>
      </c>
      <c r="P127" s="3">
        <f>INDEX(Sheet1!RawDataCols,$C127,P$5)</f>
        <v>0</v>
      </c>
      <c r="Q127" s="3">
        <f>IF(Q$3=0,0,INDEX(Sheet1!RawDataCols,$C127,Q$5))</f>
        <v>0</v>
      </c>
      <c r="R127" s="3">
        <f t="shared" si="15"/>
        <v>1</v>
      </c>
      <c r="S127" s="3">
        <f t="shared" si="16"/>
        <v>-1</v>
      </c>
      <c r="T127" s="3">
        <f>IF(T$3=0,0,INDEX(Sheet1!RawDataCols,$C127,T$5)*$R127)</f>
        <v>0</v>
      </c>
      <c r="U127" s="3">
        <f>IF(U$3=0,0,INDEX(Sheet1!RawDataCols,$C127,U$5)*$R127)</f>
        <v>0</v>
      </c>
      <c r="V127" s="3">
        <f>IF(V$3=0,0,INDEX(Sheet1!RawDataCols,$C127,V$5)*$R127)</f>
        <v>0</v>
      </c>
      <c r="W127" s="3">
        <f>IF(W$3=0,0,INDEX(Sheet1!RawDataCols,$C127,W$5)*$R127)</f>
        <v>0</v>
      </c>
      <c r="X127" s="3">
        <f>IF(X$3=0,0,INDEX(Sheet1!RawDataCols,$C127,X$5)*$R127)</f>
        <v>0</v>
      </c>
      <c r="Y127" s="3">
        <f>IF(Y$3=0,0,INDEX(Sheet1!RawDataCols,$C127,Y$5)*$R127)</f>
        <v>0</v>
      </c>
      <c r="Z127" s="3">
        <f>IF(Z$3=0,0,INDEX(Sheet1!RawDataCols,$C127,Z$5)*$R127)</f>
        <v>0</v>
      </c>
      <c r="AA127" s="3">
        <f>IF(AA$3=0,0,INDEX(Sheet1!RawDataCols,$C127,AA$5)*$R127)</f>
        <v>0</v>
      </c>
      <c r="AB127" s="3">
        <f>IF(AB$3=0,0,INDEX(Sheet1!RawDataCols,$C127,AB$5)*$R127)</f>
        <v>0</v>
      </c>
      <c r="AC127" s="3">
        <f>IF(AC$3=0,0,INDEX(Sheet1!RawDataCols,$C127,AC$5)*$R127)</f>
        <v>0</v>
      </c>
      <c r="AD127" s="3">
        <f>IF(AD$3=0,0,INDEX(Sheet1!RawDataCols,$C127,AD$5)*$R127)</f>
        <v>0</v>
      </c>
      <c r="AE127" s="3">
        <f>IF(AE$3=0,0,INDEX(Sheet1!RawDataCols,$C127,AE$5)*$R127)</f>
        <v>0</v>
      </c>
      <c r="AF127" s="3">
        <f>IF(AF$3=0,0,INDEX(Sheet1!RawDataCols,$C127,AF$5)*$R127)</f>
        <v>0</v>
      </c>
      <c r="AG127" s="3">
        <f>IF(AG$3=0,0,INDEX(Sheet1!RawDataCols,$C127,AG$5)*$R127)</f>
        <v>0</v>
      </c>
      <c r="AH127" s="3">
        <f>IF(AH$3=0,0,INDEX(Sheet1!RawDataCols,$C127,AH$5)*$R127)</f>
        <v>0</v>
      </c>
      <c r="AI127" s="3">
        <f>IF(AI$3=0,0,INDEX(Sheet1!RawDataCols,$C127,AI$5)*$R127)</f>
        <v>0</v>
      </c>
      <c r="AJ127" s="3">
        <f>IF(AJ$3=0,0,INDEX(Sheet1!RawDataCols,$C127,AJ$5)*$R127)</f>
        <v>0</v>
      </c>
      <c r="AK127" s="3">
        <f>IF(AK$3=0,0,INDEX(Sheet1!RawDataCols,$C127,AK$5)*$R127)</f>
        <v>0</v>
      </c>
      <c r="AL127" s="3">
        <f>IF(AL$3=0,0,INDEX(Sheet1!RawDataCols,$C127,AL$5)*$R127)</f>
        <v>0</v>
      </c>
      <c r="AM127" s="3">
        <f>IF(AM$3=0,0,INDEX(Sheet1!RawDataCols,$C127,AM$5)*$R127)</f>
        <v>0</v>
      </c>
      <c r="AN127" s="3">
        <f>IF(AN$3=0,0,INDEX(Sheet1!RawDataCols,$C127,AN$5)*$R127)</f>
        <v>0</v>
      </c>
      <c r="AO127" s="3">
        <f>IF(AO$3=0,0,INDEX(Sheet1!RawDataCols,$C127,AO$5)*$R127)</f>
        <v>0</v>
      </c>
      <c r="AP127" s="3">
        <f>IF(AP$3=0,0,INDEX(Sheet1!RawDataCols,$C127,AP$5)*$R127)</f>
        <v>0</v>
      </c>
      <c r="AQ127" s="3">
        <f>IF(AQ$3=0,0,INDEX(Sheet1!RawDataCols,$C127,AQ$5)*$R127)</f>
        <v>0</v>
      </c>
      <c r="AR127" s="3">
        <f>IF(AR$3=0,0,INDEX(Sheet1!RawDataCols,$C127,AR$5)*$R127)</f>
        <v>0</v>
      </c>
      <c r="AS127" s="3">
        <f>IF(AS$3=0,0,INDEX(Sheet1!RawDataCols,$C127,AS$5)*$R127)</f>
        <v>0</v>
      </c>
      <c r="AT127" s="3">
        <f>IF(AT$3=0,0,INDEX(Sheet1!RawDataCols,$C127,AT$5)*$R127)</f>
        <v>0</v>
      </c>
      <c r="AU127" s="3">
        <f>IF(AU$3=0,0,INDEX(Sheet1!RawDataCols,$C127,AU$5)*$R127)</f>
        <v>0</v>
      </c>
      <c r="AV127" s="3">
        <f>IF(AV$3=0,0,INDEX(Sheet1!RawDataCols,$C127,AV$5)*$R127)</f>
        <v>0</v>
      </c>
      <c r="AW127" s="3">
        <f>IF(AW$3=0,0,INDEX(Sheet1!RawDataCols,$C127,AW$5)*$R127)</f>
        <v>0</v>
      </c>
      <c r="AX127" s="3">
        <f>IF(AX$3=0,0,INDEX(Sheet1!RawDataCols,$C127,AX$5)*$R127)</f>
        <v>0</v>
      </c>
      <c r="AY127" s="3">
        <f>IF(AY$3=0,0,INDEX(Sheet1!RawDataCols,$C127,AY$5)*$R127)</f>
        <v>0</v>
      </c>
      <c r="AZ127" s="3">
        <f>IF(AZ$3=0,0,INDEX(Sheet1!RawDataCols,$C127,AZ$5)*$R127)</f>
        <v>0</v>
      </c>
      <c r="BA127" s="3">
        <f>IF(BA$3=0,0,INDEX(Sheet1!RawDataCols,$C127,BA$5)*$R127)</f>
        <v>0</v>
      </c>
      <c r="BB127" s="3">
        <f>IF(BB$3=0,0,INDEX(Sheet1!RawDataCols,$C127,BB$5)*$R127)</f>
        <v>0</v>
      </c>
      <c r="BC127" s="3">
        <f>IF(BC$3=0,0,INDEX(Sheet1!RawDataCols,$C127,BC$5)*$R127)</f>
        <v>0</v>
      </c>
      <c r="BD127" s="3">
        <f>IF(BD$3=0,0,INDEX(Sheet1!RawDataCols,$C127,BD$5)*$R127)</f>
        <v>0</v>
      </c>
      <c r="BE127" s="3">
        <f>IF(BE$3=0,0,INDEX(Sheet1!RawDataCols,$C127,BE$5)*$R127)</f>
        <v>0</v>
      </c>
      <c r="BF127" s="3">
        <f>IF(BF$3=0,0,INDEX(Sheet1!RawDataCols,$C127,BF$5)*$R127)</f>
        <v>0</v>
      </c>
      <c r="BG127" s="179">
        <f>IF(BG$3=0,0,INDEX(Sheet1!RawDataCols,$C127,BG$5)*$R127)</f>
        <v>0</v>
      </c>
      <c r="BH127" s="33">
        <f t="shared" si="17"/>
        <v>0</v>
      </c>
      <c r="BI127" s="33">
        <f t="shared" si="18"/>
        <v>0</v>
      </c>
      <c r="BJ127" s="33">
        <f t="shared" si="19"/>
        <v>0</v>
      </c>
      <c r="BK127" s="3">
        <f>IF(BK$3=0,0,INDEX(Sheet1!RawDataCols,$C127,BK$5)*$R127)</f>
        <v>0</v>
      </c>
      <c r="BL127" s="3">
        <f>IF(BL$3=0,0,INDEX(Sheet1!RawDataCols,$C127,BL$5)*$R127)</f>
        <v>0</v>
      </c>
      <c r="BM127" s="3">
        <f>IF(BM$3=0,0,INDEX(Sheet1!RawDataCols,$C127,BM$5)*$R127)</f>
        <v>0</v>
      </c>
      <c r="BN127" s="3">
        <f>IF(BN$3=0,0,INDEX(Sheet1!RawDataCols,$C127,BN$5)*$R127)</f>
        <v>0</v>
      </c>
      <c r="BO127" s="3">
        <f>IF(BO$3=0,0,INDEX(Sheet1!RawDataCols,$C127,BO$5)*$R127)</f>
        <v>0</v>
      </c>
      <c r="BP127" s="3">
        <f>IF(BP$3=0,0,INDEX(Sheet1!RawDataCols,$C127,BP$5)*$R127)</f>
        <v>0</v>
      </c>
      <c r="BQ127" s="3">
        <f t="shared" si="20"/>
        <v>0</v>
      </c>
      <c r="BR127" s="3">
        <f t="shared" si="21"/>
        <v>0</v>
      </c>
      <c r="BS127" s="3">
        <f t="shared" si="22"/>
        <v>0</v>
      </c>
      <c r="BT127" s="3">
        <f t="shared" si="23"/>
        <v>0</v>
      </c>
      <c r="BU127" s="3" t="e">
        <f>INDEX(Sheet1!$BS$2:$BS$1000,MATCH($A127,Sheet1!$A$2:$A$1000,0))</f>
        <v>#N/A</v>
      </c>
      <c r="BV127" s="3" t="e">
        <f>INDEX(Sheet1!$BT$2:$BT$1000,MATCH($A127,Sheet1!$A$2:$A$1000,0))</f>
        <v>#N/A</v>
      </c>
    </row>
    <row r="128" spans="1:74" x14ac:dyDescent="0.2">
      <c r="A128" s="246" t="s">
        <v>587</v>
      </c>
      <c r="B128" s="3" t="e">
        <f>MATCH($A128,Sheet1!ACCOUNTNO,0)</f>
        <v>#N/A</v>
      </c>
      <c r="C128" s="3">
        <f t="shared" si="14"/>
        <v>65000</v>
      </c>
      <c r="D128" s="3">
        <f>IF(D$3=0,0,INDEX(Sheet1!RawDataCols,$C128,D$5))</f>
        <v>0</v>
      </c>
      <c r="E128" s="3">
        <f>IF(E$3=0,0,INDEX(Sheet1!RawDataCols,$C128,E$5))</f>
        <v>0</v>
      </c>
      <c r="F128" s="3">
        <f>IF(F$3=0,0,INDEX(Sheet1!RawDataCols,$C128,F$5))</f>
        <v>0</v>
      </c>
      <c r="G128" s="3">
        <f>IF(G$3=0,0,INDEX(Sheet1!RawDataCols,$C128,G$5))</f>
        <v>0</v>
      </c>
      <c r="H128" s="3">
        <f>IF(H$3=0,0,INDEX(Sheet1!RawDataCols,$C128,H$5))</f>
        <v>0</v>
      </c>
      <c r="I128" s="3">
        <f>IF(I$3=0,0,INDEX(Sheet1!RawDataCols,$C128,I$5))</f>
        <v>0</v>
      </c>
      <c r="J128" s="3">
        <f>IF(J$3=0,0,INDEX(Sheet1!RawDataCols,$C128,J$5))</f>
        <v>0</v>
      </c>
      <c r="K128" s="3">
        <f>IF(K$3=0,0,INDEX(Sheet1!RawDataCols,$C128,K$5))</f>
        <v>0</v>
      </c>
      <c r="L128" s="3">
        <f>IF(L$3=0,0,INDEX(Sheet1!RawDataCols,$C128,L$5))</f>
        <v>0</v>
      </c>
      <c r="M128" s="3">
        <f>IF(M$3=0,0,INDEX(Sheet1!RawDataCols,$C128,M$5))</f>
        <v>0</v>
      </c>
      <c r="N128" s="3">
        <f>IF(N$3=0,0,INDEX(Sheet1!RawDataCols,$C128,N$5))</f>
        <v>0</v>
      </c>
      <c r="O128" s="3">
        <f>INDEX(Sheet1!RawDataCols,$C128,O$5)</f>
        <v>0</v>
      </c>
      <c r="P128" s="3">
        <f>INDEX(Sheet1!RawDataCols,$C128,P$5)</f>
        <v>0</v>
      </c>
      <c r="Q128" s="3">
        <f>IF(Q$3=0,0,INDEX(Sheet1!RawDataCols,$C128,Q$5))</f>
        <v>0</v>
      </c>
      <c r="R128" s="3">
        <f t="shared" si="15"/>
        <v>1</v>
      </c>
      <c r="S128" s="3">
        <f t="shared" si="16"/>
        <v>-1</v>
      </c>
      <c r="T128" s="3">
        <f>IF(T$3=0,0,INDEX(Sheet1!RawDataCols,$C128,T$5)*$R128)</f>
        <v>0</v>
      </c>
      <c r="U128" s="3">
        <f>IF(U$3=0,0,INDEX(Sheet1!RawDataCols,$C128,U$5)*$R128)</f>
        <v>0</v>
      </c>
      <c r="V128" s="3">
        <f>IF(V$3=0,0,INDEX(Sheet1!RawDataCols,$C128,V$5)*$R128)</f>
        <v>0</v>
      </c>
      <c r="W128" s="3">
        <f>IF(W$3=0,0,INDEX(Sheet1!RawDataCols,$C128,W$5)*$R128)</f>
        <v>0</v>
      </c>
      <c r="X128" s="3">
        <f>IF(X$3=0,0,INDEX(Sheet1!RawDataCols,$C128,X$5)*$R128)</f>
        <v>0</v>
      </c>
      <c r="Y128" s="3">
        <f>IF(Y$3=0,0,INDEX(Sheet1!RawDataCols,$C128,Y$5)*$R128)</f>
        <v>0</v>
      </c>
      <c r="Z128" s="3">
        <f>IF(Z$3=0,0,INDEX(Sheet1!RawDataCols,$C128,Z$5)*$R128)</f>
        <v>0</v>
      </c>
      <c r="AA128" s="3">
        <f>IF(AA$3=0,0,INDEX(Sheet1!RawDataCols,$C128,AA$5)*$R128)</f>
        <v>0</v>
      </c>
      <c r="AB128" s="3">
        <f>IF(AB$3=0,0,INDEX(Sheet1!RawDataCols,$C128,AB$5)*$R128)</f>
        <v>0</v>
      </c>
      <c r="AC128" s="3">
        <f>IF(AC$3=0,0,INDEX(Sheet1!RawDataCols,$C128,AC$5)*$R128)</f>
        <v>0</v>
      </c>
      <c r="AD128" s="3">
        <f>IF(AD$3=0,0,INDEX(Sheet1!RawDataCols,$C128,AD$5)*$R128)</f>
        <v>0</v>
      </c>
      <c r="AE128" s="3">
        <f>IF(AE$3=0,0,INDEX(Sheet1!RawDataCols,$C128,AE$5)*$R128)</f>
        <v>0</v>
      </c>
      <c r="AF128" s="3">
        <f>IF(AF$3=0,0,INDEX(Sheet1!RawDataCols,$C128,AF$5)*$R128)</f>
        <v>0</v>
      </c>
      <c r="AG128" s="3">
        <f>IF(AG$3=0,0,INDEX(Sheet1!RawDataCols,$C128,AG$5)*$R128)</f>
        <v>0</v>
      </c>
      <c r="AH128" s="3">
        <f>IF(AH$3=0,0,INDEX(Sheet1!RawDataCols,$C128,AH$5)*$R128)</f>
        <v>0</v>
      </c>
      <c r="AI128" s="3">
        <f>IF(AI$3=0,0,INDEX(Sheet1!RawDataCols,$C128,AI$5)*$R128)</f>
        <v>0</v>
      </c>
      <c r="AJ128" s="3">
        <f>IF(AJ$3=0,0,INDEX(Sheet1!RawDataCols,$C128,AJ$5)*$R128)</f>
        <v>0</v>
      </c>
      <c r="AK128" s="3">
        <f>IF(AK$3=0,0,INDEX(Sheet1!RawDataCols,$C128,AK$5)*$R128)</f>
        <v>0</v>
      </c>
      <c r="AL128" s="3">
        <f>IF(AL$3=0,0,INDEX(Sheet1!RawDataCols,$C128,AL$5)*$R128)</f>
        <v>0</v>
      </c>
      <c r="AM128" s="3">
        <f>IF(AM$3=0,0,INDEX(Sheet1!RawDataCols,$C128,AM$5)*$R128)</f>
        <v>0</v>
      </c>
      <c r="AN128" s="3">
        <f>IF(AN$3=0,0,INDEX(Sheet1!RawDataCols,$C128,AN$5)*$R128)</f>
        <v>0</v>
      </c>
      <c r="AO128" s="3">
        <f>IF(AO$3=0,0,INDEX(Sheet1!RawDataCols,$C128,AO$5)*$R128)</f>
        <v>0</v>
      </c>
      <c r="AP128" s="3">
        <f>IF(AP$3=0,0,INDEX(Sheet1!RawDataCols,$C128,AP$5)*$R128)</f>
        <v>0</v>
      </c>
      <c r="AQ128" s="3">
        <f>IF(AQ$3=0,0,INDEX(Sheet1!RawDataCols,$C128,AQ$5)*$R128)</f>
        <v>0</v>
      </c>
      <c r="AR128" s="3">
        <f>IF(AR$3=0,0,INDEX(Sheet1!RawDataCols,$C128,AR$5)*$R128)</f>
        <v>0</v>
      </c>
      <c r="AS128" s="3">
        <f>IF(AS$3=0,0,INDEX(Sheet1!RawDataCols,$C128,AS$5)*$R128)</f>
        <v>0</v>
      </c>
      <c r="AT128" s="3">
        <f>IF(AT$3=0,0,INDEX(Sheet1!RawDataCols,$C128,AT$5)*$R128)</f>
        <v>0</v>
      </c>
      <c r="AU128" s="3">
        <f>IF(AU$3=0,0,INDEX(Sheet1!RawDataCols,$C128,AU$5)*$R128)</f>
        <v>0</v>
      </c>
      <c r="AV128" s="3">
        <f>IF(AV$3=0,0,INDEX(Sheet1!RawDataCols,$C128,AV$5)*$R128)</f>
        <v>0</v>
      </c>
      <c r="AW128" s="3">
        <f>IF(AW$3=0,0,INDEX(Sheet1!RawDataCols,$C128,AW$5)*$R128)</f>
        <v>0</v>
      </c>
      <c r="AX128" s="3">
        <f>IF(AX$3=0,0,INDEX(Sheet1!RawDataCols,$C128,AX$5)*$R128)</f>
        <v>0</v>
      </c>
      <c r="AY128" s="3">
        <f>IF(AY$3=0,0,INDEX(Sheet1!RawDataCols,$C128,AY$5)*$R128)</f>
        <v>0</v>
      </c>
      <c r="AZ128" s="3">
        <f>IF(AZ$3=0,0,INDEX(Sheet1!RawDataCols,$C128,AZ$5)*$R128)</f>
        <v>0</v>
      </c>
      <c r="BA128" s="3">
        <f>IF(BA$3=0,0,INDEX(Sheet1!RawDataCols,$C128,BA$5)*$R128)</f>
        <v>0</v>
      </c>
      <c r="BB128" s="3">
        <f>IF(BB$3=0,0,INDEX(Sheet1!RawDataCols,$C128,BB$5)*$R128)</f>
        <v>0</v>
      </c>
      <c r="BC128" s="3">
        <f>IF(BC$3=0,0,INDEX(Sheet1!RawDataCols,$C128,BC$5)*$R128)</f>
        <v>0</v>
      </c>
      <c r="BD128" s="3">
        <f>IF(BD$3=0,0,INDEX(Sheet1!RawDataCols,$C128,BD$5)*$R128)</f>
        <v>0</v>
      </c>
      <c r="BE128" s="3">
        <f>IF(BE$3=0,0,INDEX(Sheet1!RawDataCols,$C128,BE$5)*$R128)</f>
        <v>0</v>
      </c>
      <c r="BF128" s="3">
        <f>IF(BF$3=0,0,INDEX(Sheet1!RawDataCols,$C128,BF$5)*$R128)</f>
        <v>0</v>
      </c>
      <c r="BG128" s="179">
        <f>IF(BG$3=0,0,INDEX(Sheet1!RawDataCols,$C128,BG$5)*$R128)</f>
        <v>0</v>
      </c>
      <c r="BH128" s="33">
        <f t="shared" si="17"/>
        <v>0</v>
      </c>
      <c r="BI128" s="33">
        <f t="shared" si="18"/>
        <v>0</v>
      </c>
      <c r="BJ128" s="33">
        <f t="shared" si="19"/>
        <v>0</v>
      </c>
      <c r="BK128" s="3">
        <f>IF(BK$3=0,0,INDEX(Sheet1!RawDataCols,$C128,BK$5)*$R128)</f>
        <v>0</v>
      </c>
      <c r="BL128" s="3">
        <f>IF(BL$3=0,0,INDEX(Sheet1!RawDataCols,$C128,BL$5)*$R128)</f>
        <v>0</v>
      </c>
      <c r="BM128" s="3">
        <f>IF(BM$3=0,0,INDEX(Sheet1!RawDataCols,$C128,BM$5)*$R128)</f>
        <v>0</v>
      </c>
      <c r="BN128" s="3">
        <f>IF(BN$3=0,0,INDEX(Sheet1!RawDataCols,$C128,BN$5)*$R128)</f>
        <v>0</v>
      </c>
      <c r="BO128" s="3">
        <f>IF(BO$3=0,0,INDEX(Sheet1!RawDataCols,$C128,BO$5)*$R128)</f>
        <v>0</v>
      </c>
      <c r="BP128" s="3">
        <f>IF(BP$3=0,0,INDEX(Sheet1!RawDataCols,$C128,BP$5)*$R128)</f>
        <v>0</v>
      </c>
      <c r="BQ128" s="3">
        <f t="shared" si="20"/>
        <v>0</v>
      </c>
      <c r="BR128" s="3">
        <f t="shared" si="21"/>
        <v>0</v>
      </c>
      <c r="BS128" s="3">
        <f t="shared" si="22"/>
        <v>0</v>
      </c>
      <c r="BT128" s="3">
        <f t="shared" si="23"/>
        <v>0</v>
      </c>
      <c r="BU128" s="3" t="e">
        <f>INDEX(Sheet1!$BS$2:$BS$1000,MATCH($A128,Sheet1!$A$2:$A$1000,0))</f>
        <v>#N/A</v>
      </c>
      <c r="BV128" s="3" t="e">
        <f>INDEX(Sheet1!$BT$2:$BT$1000,MATCH($A128,Sheet1!$A$2:$A$1000,0))</f>
        <v>#N/A</v>
      </c>
    </row>
    <row r="129" spans="1:74" x14ac:dyDescent="0.2">
      <c r="A129" s="246" t="s">
        <v>588</v>
      </c>
      <c r="B129" s="3" t="e">
        <f>MATCH($A129,Sheet1!ACCOUNTNO,0)</f>
        <v>#N/A</v>
      </c>
      <c r="C129" s="3">
        <f t="shared" si="14"/>
        <v>65000</v>
      </c>
      <c r="D129" s="3">
        <f>IF(D$3=0,0,INDEX(Sheet1!RawDataCols,$C129,D$5))</f>
        <v>0</v>
      </c>
      <c r="E129" s="3">
        <f>IF(E$3=0,0,INDEX(Sheet1!RawDataCols,$C129,E$5))</f>
        <v>0</v>
      </c>
      <c r="F129" s="3">
        <f>IF(F$3=0,0,INDEX(Sheet1!RawDataCols,$C129,F$5))</f>
        <v>0</v>
      </c>
      <c r="G129" s="3">
        <f>IF(G$3=0,0,INDEX(Sheet1!RawDataCols,$C129,G$5))</f>
        <v>0</v>
      </c>
      <c r="H129" s="3">
        <f>IF(H$3=0,0,INDEX(Sheet1!RawDataCols,$C129,H$5))</f>
        <v>0</v>
      </c>
      <c r="I129" s="3">
        <f>IF(I$3=0,0,INDEX(Sheet1!RawDataCols,$C129,I$5))</f>
        <v>0</v>
      </c>
      <c r="J129" s="3">
        <f>IF(J$3=0,0,INDEX(Sheet1!RawDataCols,$C129,J$5))</f>
        <v>0</v>
      </c>
      <c r="K129" s="3">
        <f>IF(K$3=0,0,INDEX(Sheet1!RawDataCols,$C129,K$5))</f>
        <v>0</v>
      </c>
      <c r="L129" s="3">
        <f>IF(L$3=0,0,INDEX(Sheet1!RawDataCols,$C129,L$5))</f>
        <v>0</v>
      </c>
      <c r="M129" s="3">
        <f>IF(M$3=0,0,INDEX(Sheet1!RawDataCols,$C129,M$5))</f>
        <v>0</v>
      </c>
      <c r="N129" s="3">
        <f>IF(N$3=0,0,INDEX(Sheet1!RawDataCols,$C129,N$5))</f>
        <v>0</v>
      </c>
      <c r="O129" s="3">
        <f>INDEX(Sheet1!RawDataCols,$C129,O$5)</f>
        <v>0</v>
      </c>
      <c r="P129" s="3">
        <f>INDEX(Sheet1!RawDataCols,$C129,P$5)</f>
        <v>0</v>
      </c>
      <c r="Q129" s="3">
        <f>IF(Q$3=0,0,INDEX(Sheet1!RawDataCols,$C129,Q$5))</f>
        <v>0</v>
      </c>
      <c r="R129" s="3">
        <f t="shared" si="15"/>
        <v>1</v>
      </c>
      <c r="S129" s="3">
        <f t="shared" si="16"/>
        <v>-1</v>
      </c>
      <c r="T129" s="3">
        <f>IF(T$3=0,0,INDEX(Sheet1!RawDataCols,$C129,T$5)*$R129)</f>
        <v>0</v>
      </c>
      <c r="U129" s="3">
        <f>IF(U$3=0,0,INDEX(Sheet1!RawDataCols,$C129,U$5)*$R129)</f>
        <v>0</v>
      </c>
      <c r="V129" s="3">
        <f>IF(V$3=0,0,INDEX(Sheet1!RawDataCols,$C129,V$5)*$R129)</f>
        <v>0</v>
      </c>
      <c r="W129" s="3">
        <f>IF(W$3=0,0,INDEX(Sheet1!RawDataCols,$C129,W$5)*$R129)</f>
        <v>0</v>
      </c>
      <c r="X129" s="3">
        <f>IF(X$3=0,0,INDEX(Sheet1!RawDataCols,$C129,X$5)*$R129)</f>
        <v>0</v>
      </c>
      <c r="Y129" s="3">
        <f>IF(Y$3=0,0,INDEX(Sheet1!RawDataCols,$C129,Y$5)*$R129)</f>
        <v>0</v>
      </c>
      <c r="Z129" s="3">
        <f>IF(Z$3=0,0,INDEX(Sheet1!RawDataCols,$C129,Z$5)*$R129)</f>
        <v>0</v>
      </c>
      <c r="AA129" s="3">
        <f>IF(AA$3=0,0,INDEX(Sheet1!RawDataCols,$C129,AA$5)*$R129)</f>
        <v>0</v>
      </c>
      <c r="AB129" s="3">
        <f>IF(AB$3=0,0,INDEX(Sheet1!RawDataCols,$C129,AB$5)*$R129)</f>
        <v>0</v>
      </c>
      <c r="AC129" s="3">
        <f>IF(AC$3=0,0,INDEX(Sheet1!RawDataCols,$C129,AC$5)*$R129)</f>
        <v>0</v>
      </c>
      <c r="AD129" s="3">
        <f>IF(AD$3=0,0,INDEX(Sheet1!RawDataCols,$C129,AD$5)*$R129)</f>
        <v>0</v>
      </c>
      <c r="AE129" s="3">
        <f>IF(AE$3=0,0,INDEX(Sheet1!RawDataCols,$C129,AE$5)*$R129)</f>
        <v>0</v>
      </c>
      <c r="AF129" s="3">
        <f>IF(AF$3=0,0,INDEX(Sheet1!RawDataCols,$C129,AF$5)*$R129)</f>
        <v>0</v>
      </c>
      <c r="AG129" s="3">
        <f>IF(AG$3=0,0,INDEX(Sheet1!RawDataCols,$C129,AG$5)*$R129)</f>
        <v>0</v>
      </c>
      <c r="AH129" s="3">
        <f>IF(AH$3=0,0,INDEX(Sheet1!RawDataCols,$C129,AH$5)*$R129)</f>
        <v>0</v>
      </c>
      <c r="AI129" s="3">
        <f>IF(AI$3=0,0,INDEX(Sheet1!RawDataCols,$C129,AI$5)*$R129)</f>
        <v>0</v>
      </c>
      <c r="AJ129" s="3">
        <f>IF(AJ$3=0,0,INDEX(Sheet1!RawDataCols,$C129,AJ$5)*$R129)</f>
        <v>0</v>
      </c>
      <c r="AK129" s="3">
        <f>IF(AK$3=0,0,INDEX(Sheet1!RawDataCols,$C129,AK$5)*$R129)</f>
        <v>0</v>
      </c>
      <c r="AL129" s="3">
        <f>IF(AL$3=0,0,INDEX(Sheet1!RawDataCols,$C129,AL$5)*$R129)</f>
        <v>0</v>
      </c>
      <c r="AM129" s="3">
        <f>IF(AM$3=0,0,INDEX(Sheet1!RawDataCols,$C129,AM$5)*$R129)</f>
        <v>0</v>
      </c>
      <c r="AN129" s="3">
        <f>IF(AN$3=0,0,INDEX(Sheet1!RawDataCols,$C129,AN$5)*$R129)</f>
        <v>0</v>
      </c>
      <c r="AO129" s="3">
        <f>IF(AO$3=0,0,INDEX(Sheet1!RawDataCols,$C129,AO$5)*$R129)</f>
        <v>0</v>
      </c>
      <c r="AP129" s="3">
        <f>IF(AP$3=0,0,INDEX(Sheet1!RawDataCols,$C129,AP$5)*$R129)</f>
        <v>0</v>
      </c>
      <c r="AQ129" s="3">
        <f>IF(AQ$3=0,0,INDEX(Sheet1!RawDataCols,$C129,AQ$5)*$R129)</f>
        <v>0</v>
      </c>
      <c r="AR129" s="3">
        <f>IF(AR$3=0,0,INDEX(Sheet1!RawDataCols,$C129,AR$5)*$R129)</f>
        <v>0</v>
      </c>
      <c r="AS129" s="3">
        <f>IF(AS$3=0,0,INDEX(Sheet1!RawDataCols,$C129,AS$5)*$R129)</f>
        <v>0</v>
      </c>
      <c r="AT129" s="3">
        <f>IF(AT$3=0,0,INDEX(Sheet1!RawDataCols,$C129,AT$5)*$R129)</f>
        <v>0</v>
      </c>
      <c r="AU129" s="3">
        <f>IF(AU$3=0,0,INDEX(Sheet1!RawDataCols,$C129,AU$5)*$R129)</f>
        <v>0</v>
      </c>
      <c r="AV129" s="3">
        <f>IF(AV$3=0,0,INDEX(Sheet1!RawDataCols,$C129,AV$5)*$R129)</f>
        <v>0</v>
      </c>
      <c r="AW129" s="3">
        <f>IF(AW$3=0,0,INDEX(Sheet1!RawDataCols,$C129,AW$5)*$R129)</f>
        <v>0</v>
      </c>
      <c r="AX129" s="3">
        <f>IF(AX$3=0,0,INDEX(Sheet1!RawDataCols,$C129,AX$5)*$R129)</f>
        <v>0</v>
      </c>
      <c r="AY129" s="3">
        <f>IF(AY$3=0,0,INDEX(Sheet1!RawDataCols,$C129,AY$5)*$R129)</f>
        <v>0</v>
      </c>
      <c r="AZ129" s="3">
        <f>IF(AZ$3=0,0,INDEX(Sheet1!RawDataCols,$C129,AZ$5)*$R129)</f>
        <v>0</v>
      </c>
      <c r="BA129" s="3">
        <f>IF(BA$3=0,0,INDEX(Sheet1!RawDataCols,$C129,BA$5)*$R129)</f>
        <v>0</v>
      </c>
      <c r="BB129" s="3">
        <f>IF(BB$3=0,0,INDEX(Sheet1!RawDataCols,$C129,BB$5)*$R129)</f>
        <v>0</v>
      </c>
      <c r="BC129" s="3">
        <f>IF(BC$3=0,0,INDEX(Sheet1!RawDataCols,$C129,BC$5)*$R129)</f>
        <v>0</v>
      </c>
      <c r="BD129" s="3">
        <f>IF(BD$3=0,0,INDEX(Sheet1!RawDataCols,$C129,BD$5)*$R129)</f>
        <v>0</v>
      </c>
      <c r="BE129" s="3">
        <f>IF(BE$3=0,0,INDEX(Sheet1!RawDataCols,$C129,BE$5)*$R129)</f>
        <v>0</v>
      </c>
      <c r="BF129" s="3">
        <f>IF(BF$3=0,0,INDEX(Sheet1!RawDataCols,$C129,BF$5)*$R129)</f>
        <v>0</v>
      </c>
      <c r="BG129" s="179">
        <f>IF(BG$3=0,0,INDEX(Sheet1!RawDataCols,$C129,BG$5)*$R129)</f>
        <v>0</v>
      </c>
      <c r="BH129" s="33">
        <f t="shared" si="17"/>
        <v>0</v>
      </c>
      <c r="BI129" s="33">
        <f t="shared" si="18"/>
        <v>0</v>
      </c>
      <c r="BJ129" s="33">
        <f t="shared" si="19"/>
        <v>0</v>
      </c>
      <c r="BK129" s="3">
        <f>IF(BK$3=0,0,INDEX(Sheet1!RawDataCols,$C129,BK$5)*$R129)</f>
        <v>0</v>
      </c>
      <c r="BL129" s="3">
        <f>IF(BL$3=0,0,INDEX(Sheet1!RawDataCols,$C129,BL$5)*$R129)</f>
        <v>0</v>
      </c>
      <c r="BM129" s="3">
        <f>IF(BM$3=0,0,INDEX(Sheet1!RawDataCols,$C129,BM$5)*$R129)</f>
        <v>0</v>
      </c>
      <c r="BN129" s="3">
        <f>IF(BN$3=0,0,INDEX(Sheet1!RawDataCols,$C129,BN$5)*$R129)</f>
        <v>0</v>
      </c>
      <c r="BO129" s="3">
        <f>IF(BO$3=0,0,INDEX(Sheet1!RawDataCols,$C129,BO$5)*$R129)</f>
        <v>0</v>
      </c>
      <c r="BP129" s="3">
        <f>IF(BP$3=0,0,INDEX(Sheet1!RawDataCols,$C129,BP$5)*$R129)</f>
        <v>0</v>
      </c>
      <c r="BQ129" s="3">
        <f t="shared" si="20"/>
        <v>0</v>
      </c>
      <c r="BR129" s="3">
        <f t="shared" si="21"/>
        <v>0</v>
      </c>
      <c r="BS129" s="3">
        <f t="shared" si="22"/>
        <v>0</v>
      </c>
      <c r="BT129" s="3">
        <f t="shared" si="23"/>
        <v>0</v>
      </c>
      <c r="BU129" s="3" t="e">
        <f>INDEX(Sheet1!$BS$2:$BS$1000,MATCH($A129,Sheet1!$A$2:$A$1000,0))</f>
        <v>#N/A</v>
      </c>
      <c r="BV129" s="3" t="e">
        <f>INDEX(Sheet1!$BT$2:$BT$1000,MATCH($A129,Sheet1!$A$2:$A$1000,0))</f>
        <v>#N/A</v>
      </c>
    </row>
    <row r="130" spans="1:74" x14ac:dyDescent="0.2">
      <c r="A130" s="246" t="s">
        <v>589</v>
      </c>
      <c r="B130" s="3" t="e">
        <f>MATCH($A130,Sheet1!ACCOUNTNO,0)</f>
        <v>#N/A</v>
      </c>
      <c r="C130" s="3">
        <f t="shared" si="14"/>
        <v>65000</v>
      </c>
      <c r="D130" s="3">
        <f>IF(D$3=0,0,INDEX(Sheet1!RawDataCols,$C130,D$5))</f>
        <v>0</v>
      </c>
      <c r="E130" s="3">
        <f>IF(E$3=0,0,INDEX(Sheet1!RawDataCols,$C130,E$5))</f>
        <v>0</v>
      </c>
      <c r="F130" s="3">
        <f>IF(F$3=0,0,INDEX(Sheet1!RawDataCols,$C130,F$5))</f>
        <v>0</v>
      </c>
      <c r="G130" s="3">
        <f>IF(G$3=0,0,INDEX(Sheet1!RawDataCols,$C130,G$5))</f>
        <v>0</v>
      </c>
      <c r="H130" s="3">
        <f>IF(H$3=0,0,INDEX(Sheet1!RawDataCols,$C130,H$5))</f>
        <v>0</v>
      </c>
      <c r="I130" s="3">
        <f>IF(I$3=0,0,INDEX(Sheet1!RawDataCols,$C130,I$5))</f>
        <v>0</v>
      </c>
      <c r="J130" s="3">
        <f>IF(J$3=0,0,INDEX(Sheet1!RawDataCols,$C130,J$5))</f>
        <v>0</v>
      </c>
      <c r="K130" s="3">
        <f>IF(K$3=0,0,INDEX(Sheet1!RawDataCols,$C130,K$5))</f>
        <v>0</v>
      </c>
      <c r="L130" s="3">
        <f>IF(L$3=0,0,INDEX(Sheet1!RawDataCols,$C130,L$5))</f>
        <v>0</v>
      </c>
      <c r="M130" s="3">
        <f>IF(M$3=0,0,INDEX(Sheet1!RawDataCols,$C130,M$5))</f>
        <v>0</v>
      </c>
      <c r="N130" s="3">
        <f>IF(N$3=0,0,INDEX(Sheet1!RawDataCols,$C130,N$5))</f>
        <v>0</v>
      </c>
      <c r="O130" s="3">
        <f>INDEX(Sheet1!RawDataCols,$C130,O$5)</f>
        <v>0</v>
      </c>
      <c r="P130" s="3">
        <f>INDEX(Sheet1!RawDataCols,$C130,P$5)</f>
        <v>0</v>
      </c>
      <c r="Q130" s="3">
        <f>IF(Q$3=0,0,INDEX(Sheet1!RawDataCols,$C130,Q$5))</f>
        <v>0</v>
      </c>
      <c r="R130" s="3">
        <f t="shared" si="15"/>
        <v>1</v>
      </c>
      <c r="S130" s="3">
        <f t="shared" si="16"/>
        <v>-1</v>
      </c>
      <c r="T130" s="3">
        <f>IF(T$3=0,0,INDEX(Sheet1!RawDataCols,$C130,T$5)*$R130)</f>
        <v>0</v>
      </c>
      <c r="U130" s="3">
        <f>IF(U$3=0,0,INDEX(Sheet1!RawDataCols,$C130,U$5)*$R130)</f>
        <v>0</v>
      </c>
      <c r="V130" s="3">
        <f>IF(V$3=0,0,INDEX(Sheet1!RawDataCols,$C130,V$5)*$R130)</f>
        <v>0</v>
      </c>
      <c r="W130" s="3">
        <f>IF(W$3=0,0,INDEX(Sheet1!RawDataCols,$C130,W$5)*$R130)</f>
        <v>0</v>
      </c>
      <c r="X130" s="3">
        <f>IF(X$3=0,0,INDEX(Sheet1!RawDataCols,$C130,X$5)*$R130)</f>
        <v>0</v>
      </c>
      <c r="Y130" s="3">
        <f>IF(Y$3=0,0,INDEX(Sheet1!RawDataCols,$C130,Y$5)*$R130)</f>
        <v>0</v>
      </c>
      <c r="Z130" s="3">
        <f>IF(Z$3=0,0,INDEX(Sheet1!RawDataCols,$C130,Z$5)*$R130)</f>
        <v>0</v>
      </c>
      <c r="AA130" s="3">
        <f>IF(AA$3=0,0,INDEX(Sheet1!RawDataCols,$C130,AA$5)*$R130)</f>
        <v>0</v>
      </c>
      <c r="AB130" s="3">
        <f>IF(AB$3=0,0,INDEX(Sheet1!RawDataCols,$C130,AB$5)*$R130)</f>
        <v>0</v>
      </c>
      <c r="AC130" s="3">
        <f>IF(AC$3=0,0,INDEX(Sheet1!RawDataCols,$C130,AC$5)*$R130)</f>
        <v>0</v>
      </c>
      <c r="AD130" s="3">
        <f>IF(AD$3=0,0,INDEX(Sheet1!RawDataCols,$C130,AD$5)*$R130)</f>
        <v>0</v>
      </c>
      <c r="AE130" s="3">
        <f>IF(AE$3=0,0,INDEX(Sheet1!RawDataCols,$C130,AE$5)*$R130)</f>
        <v>0</v>
      </c>
      <c r="AF130" s="3">
        <f>IF(AF$3=0,0,INDEX(Sheet1!RawDataCols,$C130,AF$5)*$R130)</f>
        <v>0</v>
      </c>
      <c r="AG130" s="3">
        <f>IF(AG$3=0,0,INDEX(Sheet1!RawDataCols,$C130,AG$5)*$R130)</f>
        <v>0</v>
      </c>
      <c r="AH130" s="3">
        <f>IF(AH$3=0,0,INDEX(Sheet1!RawDataCols,$C130,AH$5)*$R130)</f>
        <v>0</v>
      </c>
      <c r="AI130" s="3">
        <f>IF(AI$3=0,0,INDEX(Sheet1!RawDataCols,$C130,AI$5)*$R130)</f>
        <v>0</v>
      </c>
      <c r="AJ130" s="3">
        <f>IF(AJ$3=0,0,INDEX(Sheet1!RawDataCols,$C130,AJ$5)*$R130)</f>
        <v>0</v>
      </c>
      <c r="AK130" s="3">
        <f>IF(AK$3=0,0,INDEX(Sheet1!RawDataCols,$C130,AK$5)*$R130)</f>
        <v>0</v>
      </c>
      <c r="AL130" s="3">
        <f>IF(AL$3=0,0,INDEX(Sheet1!RawDataCols,$C130,AL$5)*$R130)</f>
        <v>0</v>
      </c>
      <c r="AM130" s="3">
        <f>IF(AM$3=0,0,INDEX(Sheet1!RawDataCols,$C130,AM$5)*$R130)</f>
        <v>0</v>
      </c>
      <c r="AN130" s="3">
        <f>IF(AN$3=0,0,INDEX(Sheet1!RawDataCols,$C130,AN$5)*$R130)</f>
        <v>0</v>
      </c>
      <c r="AO130" s="3">
        <f>IF(AO$3=0,0,INDEX(Sheet1!RawDataCols,$C130,AO$5)*$R130)</f>
        <v>0</v>
      </c>
      <c r="AP130" s="3">
        <f>IF(AP$3=0,0,INDEX(Sheet1!RawDataCols,$C130,AP$5)*$R130)</f>
        <v>0</v>
      </c>
      <c r="AQ130" s="3">
        <f>IF(AQ$3=0,0,INDEX(Sheet1!RawDataCols,$C130,AQ$5)*$R130)</f>
        <v>0</v>
      </c>
      <c r="AR130" s="3">
        <f>IF(AR$3=0,0,INDEX(Sheet1!RawDataCols,$C130,AR$5)*$R130)</f>
        <v>0</v>
      </c>
      <c r="AS130" s="3">
        <f>IF(AS$3=0,0,INDEX(Sheet1!RawDataCols,$C130,AS$5)*$R130)</f>
        <v>0</v>
      </c>
      <c r="AT130" s="3">
        <f>IF(AT$3=0,0,INDEX(Sheet1!RawDataCols,$C130,AT$5)*$R130)</f>
        <v>0</v>
      </c>
      <c r="AU130" s="3">
        <f>IF(AU$3=0,0,INDEX(Sheet1!RawDataCols,$C130,AU$5)*$R130)</f>
        <v>0</v>
      </c>
      <c r="AV130" s="3">
        <f>IF(AV$3=0,0,INDEX(Sheet1!RawDataCols,$C130,AV$5)*$R130)</f>
        <v>0</v>
      </c>
      <c r="AW130" s="3">
        <f>IF(AW$3=0,0,INDEX(Sheet1!RawDataCols,$C130,AW$5)*$R130)</f>
        <v>0</v>
      </c>
      <c r="AX130" s="3">
        <f>IF(AX$3=0,0,INDEX(Sheet1!RawDataCols,$C130,AX$5)*$R130)</f>
        <v>0</v>
      </c>
      <c r="AY130" s="3">
        <f>IF(AY$3=0,0,INDEX(Sheet1!RawDataCols,$C130,AY$5)*$R130)</f>
        <v>0</v>
      </c>
      <c r="AZ130" s="3">
        <f>IF(AZ$3=0,0,INDEX(Sheet1!RawDataCols,$C130,AZ$5)*$R130)</f>
        <v>0</v>
      </c>
      <c r="BA130" s="3">
        <f>IF(BA$3=0,0,INDEX(Sheet1!RawDataCols,$C130,BA$5)*$R130)</f>
        <v>0</v>
      </c>
      <c r="BB130" s="3">
        <f>IF(BB$3=0,0,INDEX(Sheet1!RawDataCols,$C130,BB$5)*$R130)</f>
        <v>0</v>
      </c>
      <c r="BC130" s="3">
        <f>IF(BC$3=0,0,INDEX(Sheet1!RawDataCols,$C130,BC$5)*$R130)</f>
        <v>0</v>
      </c>
      <c r="BD130" s="3">
        <f>IF(BD$3=0,0,INDEX(Sheet1!RawDataCols,$C130,BD$5)*$R130)</f>
        <v>0</v>
      </c>
      <c r="BE130" s="3">
        <f>IF(BE$3=0,0,INDEX(Sheet1!RawDataCols,$C130,BE$5)*$R130)</f>
        <v>0</v>
      </c>
      <c r="BF130" s="3">
        <f>IF(BF$3=0,0,INDEX(Sheet1!RawDataCols,$C130,BF$5)*$R130)</f>
        <v>0</v>
      </c>
      <c r="BG130" s="179">
        <f>IF(BG$3=0,0,INDEX(Sheet1!RawDataCols,$C130,BG$5)*$R130)</f>
        <v>0</v>
      </c>
      <c r="BH130" s="33">
        <f t="shared" si="17"/>
        <v>0</v>
      </c>
      <c r="BI130" s="33">
        <f t="shared" si="18"/>
        <v>0</v>
      </c>
      <c r="BJ130" s="33">
        <f t="shared" si="19"/>
        <v>0</v>
      </c>
      <c r="BK130" s="3">
        <f>IF(BK$3=0,0,INDEX(Sheet1!RawDataCols,$C130,BK$5)*$R130)</f>
        <v>0</v>
      </c>
      <c r="BL130" s="3">
        <f>IF(BL$3=0,0,INDEX(Sheet1!RawDataCols,$C130,BL$5)*$R130)</f>
        <v>0</v>
      </c>
      <c r="BM130" s="3">
        <f>IF(BM$3=0,0,INDEX(Sheet1!RawDataCols,$C130,BM$5)*$R130)</f>
        <v>0</v>
      </c>
      <c r="BN130" s="3">
        <f>IF(BN$3=0,0,INDEX(Sheet1!RawDataCols,$C130,BN$5)*$R130)</f>
        <v>0</v>
      </c>
      <c r="BO130" s="3">
        <f>IF(BO$3=0,0,INDEX(Sheet1!RawDataCols,$C130,BO$5)*$R130)</f>
        <v>0</v>
      </c>
      <c r="BP130" s="3">
        <f>IF(BP$3=0,0,INDEX(Sheet1!RawDataCols,$C130,BP$5)*$R130)</f>
        <v>0</v>
      </c>
      <c r="BQ130" s="3">
        <f t="shared" si="20"/>
        <v>0</v>
      </c>
      <c r="BR130" s="3">
        <f t="shared" si="21"/>
        <v>0</v>
      </c>
      <c r="BS130" s="3">
        <f t="shared" si="22"/>
        <v>0</v>
      </c>
      <c r="BT130" s="3">
        <f t="shared" si="23"/>
        <v>0</v>
      </c>
      <c r="BU130" s="3" t="e">
        <f>INDEX(Sheet1!$BS$2:$BS$1000,MATCH($A130,Sheet1!$A$2:$A$1000,0))</f>
        <v>#N/A</v>
      </c>
      <c r="BV130" s="3" t="e">
        <f>INDEX(Sheet1!$BT$2:$BT$1000,MATCH($A130,Sheet1!$A$2:$A$1000,0))</f>
        <v>#N/A</v>
      </c>
    </row>
    <row r="131" spans="1:74" x14ac:dyDescent="0.2">
      <c r="A131" s="11" t="s">
        <v>474</v>
      </c>
      <c r="B131" s="3">
        <f>MATCH($A131,Sheet1!ACCOUNTNO,0)</f>
        <v>111</v>
      </c>
      <c r="C131" s="3">
        <f t="shared" si="14"/>
        <v>111</v>
      </c>
      <c r="D131" s="3" t="str">
        <f>IF(D$3=0,0,INDEX(Sheet1!RawDataCols,$C131,D$5))</f>
        <v>22180A01</v>
      </c>
      <c r="E131" s="3" t="str">
        <f>IF(E$3=0,0,INDEX(Sheet1!RawDataCols,$C131,E$5))</f>
        <v xml:space="preserve">22180          </v>
      </c>
      <c r="F131" s="3" t="str">
        <f>IF(F$3=0,0,INDEX(Sheet1!RawDataCols,$C131,F$5))</f>
        <v xml:space="preserve">A01            </v>
      </c>
      <c r="G131" s="3" t="str">
        <f>IF(G$3=0,0,INDEX(Sheet1!RawDataCols,$C131,G$5))</f>
        <v xml:space="preserve">               </v>
      </c>
      <c r="H131" s="3" t="str">
        <f>IF(H$3=0,0,INDEX(Sheet1!RawDataCols,$C131,H$5))</f>
        <v xml:space="preserve">               </v>
      </c>
      <c r="I131" s="3" t="str">
        <f>IF(I$3=0,0,INDEX(Sheet1!RawDataCols,$C131,I$5))</f>
        <v xml:space="preserve">               </v>
      </c>
      <c r="J131" s="3" t="str">
        <f>IF(J$3=0,0,INDEX(Sheet1!RawDataCols,$C131,J$5))</f>
        <v xml:space="preserve">               </v>
      </c>
      <c r="K131" s="3" t="str">
        <f>IF(K$3=0,0,INDEX(Sheet1!RawDataCols,$C131,K$5))</f>
        <v xml:space="preserve">               </v>
      </c>
      <c r="L131" s="3" t="str">
        <f>IF(L$3=0,0,INDEX(Sheet1!RawDataCols,$C131,L$5))</f>
        <v xml:space="preserve">               </v>
      </c>
      <c r="M131" s="3" t="str">
        <f>IF(M$3=0,0,INDEX(Sheet1!RawDataCols,$C131,M$5))</f>
        <v xml:space="preserve">F007  </v>
      </c>
      <c r="N131" s="3" t="str">
        <f>IF(N$3=0,0,INDEX(Sheet1!RawDataCols,$C131,N$5))</f>
        <v>Bank Fees &amp; Charges-6 Circuit Dr</v>
      </c>
      <c r="O131" s="3">
        <f>INDEX(Sheet1!RawDataCols,$C131,O$5)</f>
        <v>13</v>
      </c>
      <c r="P131" s="3" t="str">
        <f>INDEX(Sheet1!RawDataCols,$C131,P$5)</f>
        <v>Cost and Expenses</v>
      </c>
      <c r="Q131" s="3" t="str">
        <f>IF(Q$3=0,0,INDEX(Sheet1!RawDataCols,$C131,Q$5))</f>
        <v>I</v>
      </c>
      <c r="R131" s="3">
        <f t="shared" si="15"/>
        <v>1</v>
      </c>
      <c r="S131" s="3">
        <f t="shared" si="16"/>
        <v>-1</v>
      </c>
      <c r="T131" s="3">
        <f>IF(T$3=0,0,INDEX(Sheet1!RawDataCols,$C131,T$5)*$R131)</f>
        <v>0</v>
      </c>
      <c r="U131" s="3">
        <f>IF(U$3=0,0,INDEX(Sheet1!RawDataCols,$C131,U$5)*$R131)</f>
        <v>0.4</v>
      </c>
      <c r="V131" s="3">
        <f>IF(V$3=0,0,INDEX(Sheet1!RawDataCols,$C131,V$5)*$R131)</f>
        <v>0</v>
      </c>
      <c r="W131" s="3">
        <f>IF(W$3=0,0,INDEX(Sheet1!RawDataCols,$C131,W$5)*$R131)</f>
        <v>0.69</v>
      </c>
      <c r="X131" s="3">
        <f>IF(X$3=0,0,INDEX(Sheet1!RawDataCols,$C131,X$5)*$R131)</f>
        <v>0.47</v>
      </c>
      <c r="Y131" s="3">
        <f>IF(Y$3=0,0,INDEX(Sheet1!RawDataCols,$C131,Y$5)*$R131)</f>
        <v>0</v>
      </c>
      <c r="Z131" s="3">
        <f>IF(Z$3=0,0,INDEX(Sheet1!RawDataCols,$C131,Z$5)*$R131)</f>
        <v>0.75</v>
      </c>
      <c r="AA131" s="3">
        <f>IF(AA$3=0,0,INDEX(Sheet1!RawDataCols,$C131,AA$5)*$R131)</f>
        <v>0.65</v>
      </c>
      <c r="AB131" s="3">
        <f>IF(AB$3=0,0,INDEX(Sheet1!RawDataCols,$C131,AB$5)*$R131)</f>
        <v>0</v>
      </c>
      <c r="AC131" s="3">
        <f>IF(AC$3=0,0,INDEX(Sheet1!RawDataCols,$C131,AC$5)*$R131)</f>
        <v>0.3</v>
      </c>
      <c r="AD131" s="3">
        <f>IF(AD$3=0,0,INDEX(Sheet1!RawDataCols,$C131,AD$5)*$R131)</f>
        <v>0.22</v>
      </c>
      <c r="AE131" s="3">
        <f>IF(AE$3=0,0,INDEX(Sheet1!RawDataCols,$C131,AE$5)*$R131)</f>
        <v>0</v>
      </c>
      <c r="AF131" s="3">
        <f>IF(AF$3=0,0,INDEX(Sheet1!RawDataCols,$C131,AF$5)*$R131)</f>
        <v>0.54</v>
      </c>
      <c r="AG131" s="3">
        <f>IF(AG$3=0,0,INDEX(Sheet1!RawDataCols,$C131,AG$5)*$R131)</f>
        <v>0.42</v>
      </c>
      <c r="AH131" s="3">
        <f>IF(AH$3=0,0,INDEX(Sheet1!RawDataCols,$C131,AH$5)*$R131)</f>
        <v>0</v>
      </c>
      <c r="AI131" s="3">
        <f>IF(AI$3=0,0,INDEX(Sheet1!RawDataCols,$C131,AI$5)*$R131)</f>
        <v>0.65</v>
      </c>
      <c r="AJ131" s="3">
        <f>IF(AJ$3=0,0,INDEX(Sheet1!RawDataCols,$C131,AJ$5)*$R131)</f>
        <v>0.15</v>
      </c>
      <c r="AK131" s="3">
        <f>IF(AK$3=0,0,INDEX(Sheet1!RawDataCols,$C131,AK$5)*$R131)</f>
        <v>0</v>
      </c>
      <c r="AL131" s="3">
        <f>IF(AL$3=0,0,INDEX(Sheet1!RawDataCols,$C131,AL$5)*$R131)</f>
        <v>0.54</v>
      </c>
      <c r="AM131" s="3">
        <f>IF(AM$3=0,0,INDEX(Sheet1!RawDataCols,$C131,AM$5)*$R131)</f>
        <v>0.35</v>
      </c>
      <c r="AN131" s="3">
        <f>IF(AN$3=0,0,INDEX(Sheet1!RawDataCols,$C131,AN$5)*$R131)</f>
        <v>0.35</v>
      </c>
      <c r="AO131" s="3">
        <f>IF(AO$3=0,0,INDEX(Sheet1!RawDataCols,$C131,AO$5)*$R131)</f>
        <v>0.45</v>
      </c>
      <c r="AP131" s="3">
        <f>IF(AP$3=0,0,INDEX(Sheet1!RawDataCols,$C131,AP$5)*$R131)</f>
        <v>0.22</v>
      </c>
      <c r="AQ131" s="3">
        <f>IF(AQ$3=0,0,INDEX(Sheet1!RawDataCols,$C131,AQ$5)*$R131)</f>
        <v>0</v>
      </c>
      <c r="AR131" s="3">
        <f>IF(AR$3=0,0,INDEX(Sheet1!RawDataCols,$C131,AR$5)*$R131)</f>
        <v>0.6</v>
      </c>
      <c r="AS131" s="3">
        <f>IF(AS$3=0,0,INDEX(Sheet1!RawDataCols,$C131,AS$5)*$R131)</f>
        <v>0.65</v>
      </c>
      <c r="AT131" s="3">
        <f>IF(AT$3=0,0,INDEX(Sheet1!RawDataCols,$C131,AT$5)*$R131)</f>
        <v>0</v>
      </c>
      <c r="AU131" s="3">
        <f>IF(AU$3=0,0,INDEX(Sheet1!RawDataCols,$C131,AU$5)*$R131)</f>
        <v>0.5</v>
      </c>
      <c r="AV131" s="3">
        <f>IF(AV$3=0,0,INDEX(Sheet1!RawDataCols,$C131,AV$5)*$R131)</f>
        <v>0.15</v>
      </c>
      <c r="AW131" s="3">
        <f>IF(AW$3=0,0,INDEX(Sheet1!RawDataCols,$C131,AW$5)*$R131)</f>
        <v>0</v>
      </c>
      <c r="AX131" s="3">
        <f>IF(AX$3=0,0,INDEX(Sheet1!RawDataCols,$C131,AX$5)*$R131)</f>
        <v>0.45</v>
      </c>
      <c r="AY131" s="3">
        <f>IF(AY$3=0,0,INDEX(Sheet1!RawDataCols,$C131,AY$5)*$R131)</f>
        <v>0.53</v>
      </c>
      <c r="AZ131" s="3">
        <f>IF(AZ$3=0,0,INDEX(Sheet1!RawDataCols,$C131,AZ$5)*$R131)</f>
        <v>0</v>
      </c>
      <c r="BA131" s="3">
        <f>IF(BA$3=0,0,INDEX(Sheet1!RawDataCols,$C131,BA$5)*$R131)</f>
        <v>0.3</v>
      </c>
      <c r="BB131" s="3">
        <f>IF(BB$3=0,0,INDEX(Sheet1!RawDataCols,$C131,BB$5)*$R131)</f>
        <v>0.15</v>
      </c>
      <c r="BC131" s="3">
        <f>IF(BC$3=0,0,INDEX(Sheet1!RawDataCols,$C131,BC$5)*$R131)</f>
        <v>0</v>
      </c>
      <c r="BD131" s="3">
        <f>IF(BD$3=0,0,INDEX(Sheet1!RawDataCols,$C131,BD$5)*$R131)</f>
        <v>0.38</v>
      </c>
      <c r="BE131" s="3">
        <f>IF(BE$3=0,0,INDEX(Sheet1!RawDataCols,$C131,BE$5)*$R131)</f>
        <v>0.15</v>
      </c>
      <c r="BF131" s="3">
        <f>IF(BF$3=0,0,INDEX(Sheet1!RawDataCols,$C131,BF$5)*$R131)</f>
        <v>0</v>
      </c>
      <c r="BG131" s="179">
        <f>IF(BG$3=0,0,INDEX(Sheet1!RawDataCols,$C131,BG$5)*$R131)</f>
        <v>0.38</v>
      </c>
      <c r="BH131" s="33">
        <f t="shared" si="17"/>
        <v>4.3600000000000003</v>
      </c>
      <c r="BI131" s="33">
        <f t="shared" si="18"/>
        <v>0.35</v>
      </c>
      <c r="BJ131" s="33">
        <f t="shared" si="19"/>
        <v>6.15</v>
      </c>
      <c r="BK131" s="3">
        <f>IF(BK$3=0,0,INDEX(Sheet1!RawDataCols,$C131,BK$5)*$R131)</f>
        <v>2.1874999999999999E-2</v>
      </c>
      <c r="BL131" s="3">
        <f>IF(BL$3=0,0,INDEX(Sheet1!RawDataCols,$C131,BL$5)*$R131)</f>
        <v>0.41</v>
      </c>
      <c r="BM131" s="3">
        <f>IF(BM$3=0,0,INDEX(Sheet1!RawDataCols,$C131,BM$5)*$R131)</f>
        <v>1.3743749999999999</v>
      </c>
      <c r="BN131" s="3">
        <f>IF(BN$3=0,0,INDEX(Sheet1!RawDataCols,$C131,BN$5)*$R131)</f>
        <v>1.5024999999999999</v>
      </c>
      <c r="BO131" s="3">
        <f>IF(BO$3=0,0,INDEX(Sheet1!RawDataCols,$C131,BO$5)*$R131)</f>
        <v>1.6993750000000001</v>
      </c>
      <c r="BP131" s="3">
        <f>IF(BP$3=0,0,INDEX(Sheet1!RawDataCols,$C131,BP$5)*$R131)</f>
        <v>3.09</v>
      </c>
      <c r="BQ131" s="3">
        <f t="shared" si="20"/>
        <v>1.52</v>
      </c>
      <c r="BR131" s="3">
        <f t="shared" si="21"/>
        <v>0.79</v>
      </c>
      <c r="BS131" s="3">
        <f t="shared" si="22"/>
        <v>1.22</v>
      </c>
      <c r="BT131" s="3">
        <f t="shared" si="23"/>
        <v>2.0499999999999998</v>
      </c>
      <c r="BU131" s="3" t="str">
        <f>INDEX(Sheet1!$BS$2:$BS$1000,MATCH($A131,Sheet1!$A$2:$A$1000,0))</f>
        <v>09</v>
      </c>
      <c r="BV131" s="3">
        <f>INDEX(Sheet1!$BT$2:$BT$1000,MATCH($A131,Sheet1!$A$2:$A$1000,0))</f>
        <v>2.0499999999999998</v>
      </c>
    </row>
    <row r="132" spans="1:74" x14ac:dyDescent="0.2">
      <c r="A132" s="11" t="s">
        <v>475</v>
      </c>
      <c r="B132" s="3">
        <f>MATCH($A132,Sheet1!ACCOUNTNO,0)</f>
        <v>112</v>
      </c>
      <c r="C132" s="3">
        <f t="shared" si="14"/>
        <v>112</v>
      </c>
      <c r="D132" s="3" t="str">
        <f>IF(D$3=0,0,INDEX(Sheet1!RawDataCols,$C132,D$5))</f>
        <v>22180A02</v>
      </c>
      <c r="E132" s="3" t="str">
        <f>IF(E$3=0,0,INDEX(Sheet1!RawDataCols,$C132,E$5))</f>
        <v xml:space="preserve">22180          </v>
      </c>
      <c r="F132" s="3" t="str">
        <f>IF(F$3=0,0,INDEX(Sheet1!RawDataCols,$C132,F$5))</f>
        <v xml:space="preserve">A02            </v>
      </c>
      <c r="G132" s="3" t="str">
        <f>IF(G$3=0,0,INDEX(Sheet1!RawDataCols,$C132,G$5))</f>
        <v xml:space="preserve">               </v>
      </c>
      <c r="H132" s="3" t="str">
        <f>IF(H$3=0,0,INDEX(Sheet1!RawDataCols,$C132,H$5))</f>
        <v xml:space="preserve">               </v>
      </c>
      <c r="I132" s="3" t="str">
        <f>IF(I$3=0,0,INDEX(Sheet1!RawDataCols,$C132,I$5))</f>
        <v xml:space="preserve">               </v>
      </c>
      <c r="J132" s="3" t="str">
        <f>IF(J$3=0,0,INDEX(Sheet1!RawDataCols,$C132,J$5))</f>
        <v xml:space="preserve">               </v>
      </c>
      <c r="K132" s="3" t="str">
        <f>IF(K$3=0,0,INDEX(Sheet1!RawDataCols,$C132,K$5))</f>
        <v xml:space="preserve">               </v>
      </c>
      <c r="L132" s="3" t="str">
        <f>IF(L$3=0,0,INDEX(Sheet1!RawDataCols,$C132,L$5))</f>
        <v xml:space="preserve">               </v>
      </c>
      <c r="M132" s="3" t="str">
        <f>IF(M$3=0,0,INDEX(Sheet1!RawDataCols,$C132,M$5))</f>
        <v xml:space="preserve">F007  </v>
      </c>
      <c r="N132" s="3" t="str">
        <f>IF(N$3=0,0,INDEX(Sheet1!RawDataCols,$C132,N$5))</f>
        <v>Bank Fees &amp; Charges-200 East Tce</v>
      </c>
      <c r="O132" s="3">
        <f>INDEX(Sheet1!RawDataCols,$C132,O$5)</f>
        <v>13</v>
      </c>
      <c r="P132" s="3" t="str">
        <f>INDEX(Sheet1!RawDataCols,$C132,P$5)</f>
        <v>Cost and Expenses</v>
      </c>
      <c r="Q132" s="3" t="str">
        <f>IF(Q$3=0,0,INDEX(Sheet1!RawDataCols,$C132,Q$5))</f>
        <v>I</v>
      </c>
      <c r="R132" s="3">
        <f t="shared" si="15"/>
        <v>1</v>
      </c>
      <c r="S132" s="3">
        <f t="shared" si="16"/>
        <v>-1</v>
      </c>
      <c r="T132" s="3">
        <f>IF(T$3=0,0,INDEX(Sheet1!RawDataCols,$C132,T$5)*$R132)</f>
        <v>0</v>
      </c>
      <c r="U132" s="3">
        <f>IF(U$3=0,0,INDEX(Sheet1!RawDataCols,$C132,U$5)*$R132)</f>
        <v>0.4</v>
      </c>
      <c r="V132" s="3">
        <f>IF(V$3=0,0,INDEX(Sheet1!RawDataCols,$C132,V$5)*$R132)</f>
        <v>0</v>
      </c>
      <c r="W132" s="3">
        <f>IF(W$3=0,0,INDEX(Sheet1!RawDataCols,$C132,W$5)*$R132)</f>
        <v>0.69</v>
      </c>
      <c r="X132" s="3">
        <f>IF(X$3=0,0,INDEX(Sheet1!RawDataCols,$C132,X$5)*$R132)</f>
        <v>0.47</v>
      </c>
      <c r="Y132" s="3">
        <f>IF(Y$3=0,0,INDEX(Sheet1!RawDataCols,$C132,Y$5)*$R132)</f>
        <v>0</v>
      </c>
      <c r="Z132" s="3">
        <f>IF(Z$3=0,0,INDEX(Sheet1!RawDataCols,$C132,Z$5)*$R132)</f>
        <v>0.75</v>
      </c>
      <c r="AA132" s="3">
        <f>IF(AA$3=0,0,INDEX(Sheet1!RawDataCols,$C132,AA$5)*$R132)</f>
        <v>0.65</v>
      </c>
      <c r="AB132" s="3">
        <f>IF(AB$3=0,0,INDEX(Sheet1!RawDataCols,$C132,AB$5)*$R132)</f>
        <v>0</v>
      </c>
      <c r="AC132" s="3">
        <f>IF(AC$3=0,0,INDEX(Sheet1!RawDataCols,$C132,AC$5)*$R132)</f>
        <v>0.3</v>
      </c>
      <c r="AD132" s="3">
        <f>IF(AD$3=0,0,INDEX(Sheet1!RawDataCols,$C132,AD$5)*$R132)</f>
        <v>0.22</v>
      </c>
      <c r="AE132" s="3">
        <f>IF(AE$3=0,0,INDEX(Sheet1!RawDataCols,$C132,AE$5)*$R132)</f>
        <v>0</v>
      </c>
      <c r="AF132" s="3">
        <f>IF(AF$3=0,0,INDEX(Sheet1!RawDataCols,$C132,AF$5)*$R132)</f>
        <v>0.52</v>
      </c>
      <c r="AG132" s="3">
        <f>IF(AG$3=0,0,INDEX(Sheet1!RawDataCols,$C132,AG$5)*$R132)</f>
        <v>0.42</v>
      </c>
      <c r="AH132" s="3">
        <f>IF(AH$3=0,0,INDEX(Sheet1!RawDataCols,$C132,AH$5)*$R132)</f>
        <v>0</v>
      </c>
      <c r="AI132" s="3">
        <f>IF(AI$3=0,0,INDEX(Sheet1!RawDataCols,$C132,AI$5)*$R132)</f>
        <v>0.65</v>
      </c>
      <c r="AJ132" s="3">
        <f>IF(AJ$3=0,0,INDEX(Sheet1!RawDataCols,$C132,AJ$5)*$R132)</f>
        <v>0.15</v>
      </c>
      <c r="AK132" s="3">
        <f>IF(AK$3=0,0,INDEX(Sheet1!RawDataCols,$C132,AK$5)*$R132)</f>
        <v>0</v>
      </c>
      <c r="AL132" s="3">
        <f>IF(AL$3=0,0,INDEX(Sheet1!RawDataCols,$C132,AL$5)*$R132)</f>
        <v>0.52</v>
      </c>
      <c r="AM132" s="3">
        <f>IF(AM$3=0,0,INDEX(Sheet1!RawDataCols,$C132,AM$5)*$R132)</f>
        <v>0.35</v>
      </c>
      <c r="AN132" s="3">
        <f>IF(AN$3=0,0,INDEX(Sheet1!RawDataCols,$C132,AN$5)*$R132)</f>
        <v>0.35</v>
      </c>
      <c r="AO132" s="3">
        <f>IF(AO$3=0,0,INDEX(Sheet1!RawDataCols,$C132,AO$5)*$R132)</f>
        <v>0.45</v>
      </c>
      <c r="AP132" s="3">
        <f>IF(AP$3=0,0,INDEX(Sheet1!RawDataCols,$C132,AP$5)*$R132)</f>
        <v>0.22</v>
      </c>
      <c r="AQ132" s="3">
        <f>IF(AQ$3=0,0,INDEX(Sheet1!RawDataCols,$C132,AQ$5)*$R132)</f>
        <v>0</v>
      </c>
      <c r="AR132" s="3">
        <f>IF(AR$3=0,0,INDEX(Sheet1!RawDataCols,$C132,AR$5)*$R132)</f>
        <v>0.6</v>
      </c>
      <c r="AS132" s="3">
        <f>IF(AS$3=0,0,INDEX(Sheet1!RawDataCols,$C132,AS$5)*$R132)</f>
        <v>0.65</v>
      </c>
      <c r="AT132" s="3">
        <f>IF(AT$3=0,0,INDEX(Sheet1!RawDataCols,$C132,AT$5)*$R132)</f>
        <v>0</v>
      </c>
      <c r="AU132" s="3">
        <f>IF(AU$3=0,0,INDEX(Sheet1!RawDataCols,$C132,AU$5)*$R132)</f>
        <v>0.5</v>
      </c>
      <c r="AV132" s="3">
        <f>IF(AV$3=0,0,INDEX(Sheet1!RawDataCols,$C132,AV$5)*$R132)</f>
        <v>0.15</v>
      </c>
      <c r="AW132" s="3">
        <f>IF(AW$3=0,0,INDEX(Sheet1!RawDataCols,$C132,AW$5)*$R132)</f>
        <v>0</v>
      </c>
      <c r="AX132" s="3">
        <f>IF(AX$3=0,0,INDEX(Sheet1!RawDataCols,$C132,AX$5)*$R132)</f>
        <v>0.45</v>
      </c>
      <c r="AY132" s="3">
        <f>IF(AY$3=0,0,INDEX(Sheet1!RawDataCols,$C132,AY$5)*$R132)</f>
        <v>0.53</v>
      </c>
      <c r="AZ132" s="3">
        <f>IF(AZ$3=0,0,INDEX(Sheet1!RawDataCols,$C132,AZ$5)*$R132)</f>
        <v>0</v>
      </c>
      <c r="BA132" s="3">
        <f>IF(BA$3=0,0,INDEX(Sheet1!RawDataCols,$C132,BA$5)*$R132)</f>
        <v>0.3</v>
      </c>
      <c r="BB132" s="3">
        <f>IF(BB$3=0,0,INDEX(Sheet1!RawDataCols,$C132,BB$5)*$R132)</f>
        <v>0.15</v>
      </c>
      <c r="BC132" s="3">
        <f>IF(BC$3=0,0,INDEX(Sheet1!RawDataCols,$C132,BC$5)*$R132)</f>
        <v>0</v>
      </c>
      <c r="BD132" s="3">
        <f>IF(BD$3=0,0,INDEX(Sheet1!RawDataCols,$C132,BD$5)*$R132)</f>
        <v>0.38</v>
      </c>
      <c r="BE132" s="3">
        <f>IF(BE$3=0,0,INDEX(Sheet1!RawDataCols,$C132,BE$5)*$R132)</f>
        <v>0.15</v>
      </c>
      <c r="BF132" s="3">
        <f>IF(BF$3=0,0,INDEX(Sheet1!RawDataCols,$C132,BF$5)*$R132)</f>
        <v>0</v>
      </c>
      <c r="BG132" s="179">
        <f>IF(BG$3=0,0,INDEX(Sheet1!RawDataCols,$C132,BG$5)*$R132)</f>
        <v>0.38</v>
      </c>
      <c r="BH132" s="33">
        <f t="shared" si="17"/>
        <v>4.3600000000000003</v>
      </c>
      <c r="BI132" s="33">
        <f t="shared" si="18"/>
        <v>0.35</v>
      </c>
      <c r="BJ132" s="33">
        <f t="shared" si="19"/>
        <v>6.1099999999999994</v>
      </c>
      <c r="BK132" s="3">
        <f>IF(BK$3=0,0,INDEX(Sheet1!RawDataCols,$C132,BK$5)*$R132)</f>
        <v>2.1874999999999999E-2</v>
      </c>
      <c r="BL132" s="3">
        <f>IF(BL$3=0,0,INDEX(Sheet1!RawDataCols,$C132,BL$5)*$R132)</f>
        <v>0.40625</v>
      </c>
      <c r="BM132" s="3">
        <f>IF(BM$3=0,0,INDEX(Sheet1!RawDataCols,$C132,BM$5)*$R132)</f>
        <v>1.3731249999999999</v>
      </c>
      <c r="BN132" s="3">
        <f>IF(BN$3=0,0,INDEX(Sheet1!RawDataCols,$C132,BN$5)*$R132)</f>
        <v>1.503125</v>
      </c>
      <c r="BO132" s="3">
        <f>IF(BO$3=0,0,INDEX(Sheet1!RawDataCols,$C132,BO$5)*$R132)</f>
        <v>1.6993750000000001</v>
      </c>
      <c r="BP132" s="3">
        <f>IF(BP$3=0,0,INDEX(Sheet1!RawDataCols,$C132,BP$5)*$R132)</f>
        <v>3.07</v>
      </c>
      <c r="BQ132" s="3">
        <f t="shared" si="20"/>
        <v>1.52</v>
      </c>
      <c r="BR132" s="3">
        <f t="shared" si="21"/>
        <v>0.79</v>
      </c>
      <c r="BS132" s="3">
        <f t="shared" si="22"/>
        <v>1.22</v>
      </c>
      <c r="BT132" s="3">
        <f t="shared" si="23"/>
        <v>2.0499999999999998</v>
      </c>
      <c r="BU132" s="3" t="str">
        <f>INDEX(Sheet1!$BS$2:$BS$1000,MATCH($A132,Sheet1!$A$2:$A$1000,0))</f>
        <v>09</v>
      </c>
      <c r="BV132" s="3">
        <f>INDEX(Sheet1!$BT$2:$BT$1000,MATCH($A132,Sheet1!$A$2:$A$1000,0))</f>
        <v>2.0499999999999998</v>
      </c>
    </row>
    <row r="133" spans="1:74" x14ac:dyDescent="0.2">
      <c r="A133" s="11" t="s">
        <v>476</v>
      </c>
      <c r="B133" s="3">
        <f>MATCH($A133,Sheet1!ACCOUNTNO,0)</f>
        <v>113</v>
      </c>
      <c r="C133" s="3">
        <f t="shared" si="14"/>
        <v>113</v>
      </c>
      <c r="D133" s="3" t="str">
        <f>IF(D$3=0,0,INDEX(Sheet1!RawDataCols,$C133,D$5))</f>
        <v>22180A03</v>
      </c>
      <c r="E133" s="3" t="str">
        <f>IF(E$3=0,0,INDEX(Sheet1!RawDataCols,$C133,E$5))</f>
        <v xml:space="preserve">22180          </v>
      </c>
      <c r="F133" s="3" t="str">
        <f>IF(F$3=0,0,INDEX(Sheet1!RawDataCols,$C133,F$5))</f>
        <v xml:space="preserve">A03            </v>
      </c>
      <c r="G133" s="3" t="str">
        <f>IF(G$3=0,0,INDEX(Sheet1!RawDataCols,$C133,G$5))</f>
        <v xml:space="preserve">               </v>
      </c>
      <c r="H133" s="3" t="str">
        <f>IF(H$3=0,0,INDEX(Sheet1!RawDataCols,$C133,H$5))</f>
        <v xml:space="preserve">               </v>
      </c>
      <c r="I133" s="3" t="str">
        <f>IF(I$3=0,0,INDEX(Sheet1!RawDataCols,$C133,I$5))</f>
        <v xml:space="preserve">               </v>
      </c>
      <c r="J133" s="3" t="str">
        <f>IF(J$3=0,0,INDEX(Sheet1!RawDataCols,$C133,J$5))</f>
        <v xml:space="preserve">               </v>
      </c>
      <c r="K133" s="3" t="str">
        <f>IF(K$3=0,0,INDEX(Sheet1!RawDataCols,$C133,K$5))</f>
        <v xml:space="preserve">               </v>
      </c>
      <c r="L133" s="3" t="str">
        <f>IF(L$3=0,0,INDEX(Sheet1!RawDataCols,$C133,L$5))</f>
        <v xml:space="preserve">               </v>
      </c>
      <c r="M133" s="3" t="str">
        <f>IF(M$3=0,0,INDEX(Sheet1!RawDataCols,$C133,M$5))</f>
        <v xml:space="preserve">F007  </v>
      </c>
      <c r="N133" s="3" t="str">
        <f>IF(N$3=0,0,INDEX(Sheet1!RawDataCols,$C133,N$5))</f>
        <v>Bank Fees &amp; Charges-33 Franklin St</v>
      </c>
      <c r="O133" s="3">
        <f>INDEX(Sheet1!RawDataCols,$C133,O$5)</f>
        <v>13</v>
      </c>
      <c r="P133" s="3" t="str">
        <f>INDEX(Sheet1!RawDataCols,$C133,P$5)</f>
        <v>Cost and Expenses</v>
      </c>
      <c r="Q133" s="3" t="str">
        <f>IF(Q$3=0,0,INDEX(Sheet1!RawDataCols,$C133,Q$5))</f>
        <v>I</v>
      </c>
      <c r="R133" s="3">
        <f t="shared" si="15"/>
        <v>1</v>
      </c>
      <c r="S133" s="3">
        <f t="shared" si="16"/>
        <v>-1</v>
      </c>
      <c r="T133" s="3">
        <f>IF(T$3=0,0,INDEX(Sheet1!RawDataCols,$C133,T$5)*$R133)</f>
        <v>0</v>
      </c>
      <c r="U133" s="3">
        <f>IF(U$3=0,0,INDEX(Sheet1!RawDataCols,$C133,U$5)*$R133)</f>
        <v>0.4</v>
      </c>
      <c r="V133" s="3">
        <f>IF(V$3=0,0,INDEX(Sheet1!RawDataCols,$C133,V$5)*$R133)</f>
        <v>0</v>
      </c>
      <c r="W133" s="3">
        <f>IF(W$3=0,0,INDEX(Sheet1!RawDataCols,$C133,W$5)*$R133)</f>
        <v>0.69</v>
      </c>
      <c r="X133" s="3">
        <f>IF(X$3=0,0,INDEX(Sheet1!RawDataCols,$C133,X$5)*$R133)</f>
        <v>0.47</v>
      </c>
      <c r="Y133" s="3">
        <f>IF(Y$3=0,0,INDEX(Sheet1!RawDataCols,$C133,Y$5)*$R133)</f>
        <v>0</v>
      </c>
      <c r="Z133" s="3">
        <f>IF(Z$3=0,0,INDEX(Sheet1!RawDataCols,$C133,Z$5)*$R133)</f>
        <v>0.75</v>
      </c>
      <c r="AA133" s="3">
        <f>IF(AA$3=0,0,INDEX(Sheet1!RawDataCols,$C133,AA$5)*$R133)</f>
        <v>0.65</v>
      </c>
      <c r="AB133" s="3">
        <f>IF(AB$3=0,0,INDEX(Sheet1!RawDataCols,$C133,AB$5)*$R133)</f>
        <v>0</v>
      </c>
      <c r="AC133" s="3">
        <f>IF(AC$3=0,0,INDEX(Sheet1!RawDataCols,$C133,AC$5)*$R133)</f>
        <v>0.3</v>
      </c>
      <c r="AD133" s="3">
        <f>IF(AD$3=0,0,INDEX(Sheet1!RawDataCols,$C133,AD$5)*$R133)</f>
        <v>0.22</v>
      </c>
      <c r="AE133" s="3">
        <f>IF(AE$3=0,0,INDEX(Sheet1!RawDataCols,$C133,AE$5)*$R133)</f>
        <v>0</v>
      </c>
      <c r="AF133" s="3">
        <f>IF(AF$3=0,0,INDEX(Sheet1!RawDataCols,$C133,AF$5)*$R133)</f>
        <v>0.52</v>
      </c>
      <c r="AG133" s="3">
        <f>IF(AG$3=0,0,INDEX(Sheet1!RawDataCols,$C133,AG$5)*$R133)</f>
        <v>0.42</v>
      </c>
      <c r="AH133" s="3">
        <f>IF(AH$3=0,0,INDEX(Sheet1!RawDataCols,$C133,AH$5)*$R133)</f>
        <v>0</v>
      </c>
      <c r="AI133" s="3">
        <f>IF(AI$3=0,0,INDEX(Sheet1!RawDataCols,$C133,AI$5)*$R133)</f>
        <v>0.65</v>
      </c>
      <c r="AJ133" s="3">
        <f>IF(AJ$3=0,0,INDEX(Sheet1!RawDataCols,$C133,AJ$5)*$R133)</f>
        <v>0.15</v>
      </c>
      <c r="AK133" s="3">
        <f>IF(AK$3=0,0,INDEX(Sheet1!RawDataCols,$C133,AK$5)*$R133)</f>
        <v>0</v>
      </c>
      <c r="AL133" s="3">
        <f>IF(AL$3=0,0,INDEX(Sheet1!RawDataCols,$C133,AL$5)*$R133)</f>
        <v>0.52</v>
      </c>
      <c r="AM133" s="3">
        <f>IF(AM$3=0,0,INDEX(Sheet1!RawDataCols,$C133,AM$5)*$R133)</f>
        <v>0.3</v>
      </c>
      <c r="AN133" s="3">
        <f>IF(AN$3=0,0,INDEX(Sheet1!RawDataCols,$C133,AN$5)*$R133)</f>
        <v>0.3</v>
      </c>
      <c r="AO133" s="3">
        <f>IF(AO$3=0,0,INDEX(Sheet1!RawDataCols,$C133,AO$5)*$R133)</f>
        <v>0.44</v>
      </c>
      <c r="AP133" s="3">
        <f>IF(AP$3=0,0,INDEX(Sheet1!RawDataCols,$C133,AP$5)*$R133)</f>
        <v>0.22</v>
      </c>
      <c r="AQ133" s="3">
        <f>IF(AQ$3=0,0,INDEX(Sheet1!RawDataCols,$C133,AQ$5)*$R133)</f>
        <v>0</v>
      </c>
      <c r="AR133" s="3">
        <f>IF(AR$3=0,0,INDEX(Sheet1!RawDataCols,$C133,AR$5)*$R133)</f>
        <v>0.55000000000000004</v>
      </c>
      <c r="AS133" s="3">
        <f>IF(AS$3=0,0,INDEX(Sheet1!RawDataCols,$C133,AS$5)*$R133)</f>
        <v>0.65</v>
      </c>
      <c r="AT133" s="3">
        <f>IF(AT$3=0,0,INDEX(Sheet1!RawDataCols,$C133,AT$5)*$R133)</f>
        <v>0</v>
      </c>
      <c r="AU133" s="3">
        <f>IF(AU$3=0,0,INDEX(Sheet1!RawDataCols,$C133,AU$5)*$R133)</f>
        <v>0.5</v>
      </c>
      <c r="AV133" s="3">
        <f>IF(AV$3=0,0,INDEX(Sheet1!RawDataCols,$C133,AV$5)*$R133)</f>
        <v>0.15</v>
      </c>
      <c r="AW133" s="3">
        <f>IF(AW$3=0,0,INDEX(Sheet1!RawDataCols,$C133,AW$5)*$R133)</f>
        <v>0</v>
      </c>
      <c r="AX133" s="3">
        <f>IF(AX$3=0,0,INDEX(Sheet1!RawDataCols,$C133,AX$5)*$R133)</f>
        <v>0.45</v>
      </c>
      <c r="AY133" s="3">
        <f>IF(AY$3=0,0,INDEX(Sheet1!RawDataCols,$C133,AY$5)*$R133)</f>
        <v>0.52</v>
      </c>
      <c r="AZ133" s="3">
        <f>IF(AZ$3=0,0,INDEX(Sheet1!RawDataCols,$C133,AZ$5)*$R133)</f>
        <v>0</v>
      </c>
      <c r="BA133" s="3">
        <f>IF(BA$3=0,0,INDEX(Sheet1!RawDataCols,$C133,BA$5)*$R133)</f>
        <v>0.3</v>
      </c>
      <c r="BB133" s="3">
        <f>IF(BB$3=0,0,INDEX(Sheet1!RawDataCols,$C133,BB$5)*$R133)</f>
        <v>0.15</v>
      </c>
      <c r="BC133" s="3">
        <f>IF(BC$3=0,0,INDEX(Sheet1!RawDataCols,$C133,BC$5)*$R133)</f>
        <v>0</v>
      </c>
      <c r="BD133" s="3">
        <f>IF(BD$3=0,0,INDEX(Sheet1!RawDataCols,$C133,BD$5)*$R133)</f>
        <v>0.38</v>
      </c>
      <c r="BE133" s="3">
        <f>IF(BE$3=0,0,INDEX(Sheet1!RawDataCols,$C133,BE$5)*$R133)</f>
        <v>0.15</v>
      </c>
      <c r="BF133" s="3">
        <f>IF(BF$3=0,0,INDEX(Sheet1!RawDataCols,$C133,BF$5)*$R133)</f>
        <v>0</v>
      </c>
      <c r="BG133" s="179">
        <f>IF(BG$3=0,0,INDEX(Sheet1!RawDataCols,$C133,BG$5)*$R133)</f>
        <v>0.38</v>
      </c>
      <c r="BH133" s="33">
        <f t="shared" si="17"/>
        <v>4.3000000000000007</v>
      </c>
      <c r="BI133" s="33">
        <f t="shared" si="18"/>
        <v>0.3</v>
      </c>
      <c r="BJ133" s="33">
        <f t="shared" si="19"/>
        <v>6.05</v>
      </c>
      <c r="BK133" s="3">
        <f>IF(BK$3=0,0,INDEX(Sheet1!RawDataCols,$C133,BK$5)*$R133)</f>
        <v>1.8749999999999999E-2</v>
      </c>
      <c r="BL133" s="3">
        <f>IF(BL$3=0,0,INDEX(Sheet1!RawDataCols,$C133,BL$5)*$R133)</f>
        <v>0.40625</v>
      </c>
      <c r="BM133" s="3">
        <f>IF(BM$3=0,0,INDEX(Sheet1!RawDataCols,$C133,BM$5)*$R133)</f>
        <v>1.36625</v>
      </c>
      <c r="BN133" s="3">
        <f>IF(BN$3=0,0,INDEX(Sheet1!RawDataCols,$C133,BN$5)*$R133)</f>
        <v>1.49875</v>
      </c>
      <c r="BO133" s="3">
        <f>IF(BO$3=0,0,INDEX(Sheet1!RawDataCols,$C133,BO$5)*$R133)</f>
        <v>1.6981250000000001</v>
      </c>
      <c r="BP133" s="3">
        <f>IF(BP$3=0,0,INDEX(Sheet1!RawDataCols,$C133,BP$5)*$R133)</f>
        <v>3.07</v>
      </c>
      <c r="BQ133" s="3">
        <f t="shared" si="20"/>
        <v>1.52</v>
      </c>
      <c r="BR133" s="3">
        <f t="shared" si="21"/>
        <v>0.79</v>
      </c>
      <c r="BS133" s="3">
        <f t="shared" si="22"/>
        <v>1.17</v>
      </c>
      <c r="BT133" s="3">
        <f t="shared" si="23"/>
        <v>1.99</v>
      </c>
      <c r="BU133" s="3" t="str">
        <f>INDEX(Sheet1!$BS$2:$BS$1000,MATCH($A133,Sheet1!$A$2:$A$1000,0))</f>
        <v>09</v>
      </c>
      <c r="BV133" s="3">
        <f>INDEX(Sheet1!$BT$2:$BT$1000,MATCH($A133,Sheet1!$A$2:$A$1000,0))</f>
        <v>1.99</v>
      </c>
    </row>
    <row r="134" spans="1:74" x14ac:dyDescent="0.2">
      <c r="A134" s="11" t="s">
        <v>477</v>
      </c>
      <c r="B134" s="3">
        <f>MATCH($A134,Sheet1!ACCOUNTNO,0)</f>
        <v>114</v>
      </c>
      <c r="C134" s="3">
        <f t="shared" si="14"/>
        <v>114</v>
      </c>
      <c r="D134" s="3" t="str">
        <f>IF(D$3=0,0,INDEX(Sheet1!RawDataCols,$C134,D$5))</f>
        <v>22180A04</v>
      </c>
      <c r="E134" s="3" t="str">
        <f>IF(E$3=0,0,INDEX(Sheet1!RawDataCols,$C134,E$5))</f>
        <v xml:space="preserve">22180          </v>
      </c>
      <c r="F134" s="3" t="str">
        <f>IF(F$3=0,0,INDEX(Sheet1!RawDataCols,$C134,F$5))</f>
        <v xml:space="preserve">A04            </v>
      </c>
      <c r="G134" s="3" t="str">
        <f>IF(G$3=0,0,INDEX(Sheet1!RawDataCols,$C134,G$5))</f>
        <v xml:space="preserve">               </v>
      </c>
      <c r="H134" s="3" t="str">
        <f>IF(H$3=0,0,INDEX(Sheet1!RawDataCols,$C134,H$5))</f>
        <v xml:space="preserve">               </v>
      </c>
      <c r="I134" s="3" t="str">
        <f>IF(I$3=0,0,INDEX(Sheet1!RawDataCols,$C134,I$5))</f>
        <v xml:space="preserve">               </v>
      </c>
      <c r="J134" s="3" t="str">
        <f>IF(J$3=0,0,INDEX(Sheet1!RawDataCols,$C134,J$5))</f>
        <v xml:space="preserve">               </v>
      </c>
      <c r="K134" s="3" t="str">
        <f>IF(K$3=0,0,INDEX(Sheet1!RawDataCols,$C134,K$5))</f>
        <v xml:space="preserve">               </v>
      </c>
      <c r="L134" s="3" t="str">
        <f>IF(L$3=0,0,INDEX(Sheet1!RawDataCols,$C134,L$5))</f>
        <v xml:space="preserve">               </v>
      </c>
      <c r="M134" s="3" t="str">
        <f>IF(M$3=0,0,INDEX(Sheet1!RawDataCols,$C134,M$5))</f>
        <v xml:space="preserve">F007  </v>
      </c>
      <c r="N134" s="3" t="str">
        <f>IF(N$3=0,0,INDEX(Sheet1!RawDataCols,$C134,N$5))</f>
        <v>Bank Fees &amp; Charges-174 Fullarton Rd</v>
      </c>
      <c r="O134" s="3">
        <f>INDEX(Sheet1!RawDataCols,$C134,O$5)</f>
        <v>13</v>
      </c>
      <c r="P134" s="3" t="str">
        <f>INDEX(Sheet1!RawDataCols,$C134,P$5)</f>
        <v>Cost and Expenses</v>
      </c>
      <c r="Q134" s="3" t="str">
        <f>IF(Q$3=0,0,INDEX(Sheet1!RawDataCols,$C134,Q$5))</f>
        <v>I</v>
      </c>
      <c r="R134" s="3">
        <f t="shared" si="15"/>
        <v>1</v>
      </c>
      <c r="S134" s="3">
        <f t="shared" si="16"/>
        <v>-1</v>
      </c>
      <c r="T134" s="3">
        <f>IF(T$3=0,0,INDEX(Sheet1!RawDataCols,$C134,T$5)*$R134)</f>
        <v>0</v>
      </c>
      <c r="U134" s="3">
        <f>IF(U$3=0,0,INDEX(Sheet1!RawDataCols,$C134,U$5)*$R134)</f>
        <v>0.4</v>
      </c>
      <c r="V134" s="3">
        <f>IF(V$3=0,0,INDEX(Sheet1!RawDataCols,$C134,V$5)*$R134)</f>
        <v>0</v>
      </c>
      <c r="W134" s="3">
        <f>IF(W$3=0,0,INDEX(Sheet1!RawDataCols,$C134,W$5)*$R134)</f>
        <v>0.69</v>
      </c>
      <c r="X134" s="3">
        <f>IF(X$3=0,0,INDEX(Sheet1!RawDataCols,$C134,X$5)*$R134)</f>
        <v>0.47</v>
      </c>
      <c r="Y134" s="3">
        <f>IF(Y$3=0,0,INDEX(Sheet1!RawDataCols,$C134,Y$5)*$R134)</f>
        <v>0</v>
      </c>
      <c r="Z134" s="3">
        <f>IF(Z$3=0,0,INDEX(Sheet1!RawDataCols,$C134,Z$5)*$R134)</f>
        <v>0.74</v>
      </c>
      <c r="AA134" s="3">
        <f>IF(AA$3=0,0,INDEX(Sheet1!RawDataCols,$C134,AA$5)*$R134)</f>
        <v>0.65</v>
      </c>
      <c r="AB134" s="3">
        <f>IF(AB$3=0,0,INDEX(Sheet1!RawDataCols,$C134,AB$5)*$R134)</f>
        <v>0</v>
      </c>
      <c r="AC134" s="3">
        <f>IF(AC$3=0,0,INDEX(Sheet1!RawDataCols,$C134,AC$5)*$R134)</f>
        <v>0.3</v>
      </c>
      <c r="AD134" s="3">
        <f>IF(AD$3=0,0,INDEX(Sheet1!RawDataCols,$C134,AD$5)*$R134)</f>
        <v>0.22</v>
      </c>
      <c r="AE134" s="3">
        <f>IF(AE$3=0,0,INDEX(Sheet1!RawDataCols,$C134,AE$5)*$R134)</f>
        <v>0</v>
      </c>
      <c r="AF134" s="3">
        <f>IF(AF$3=0,0,INDEX(Sheet1!RawDataCols,$C134,AF$5)*$R134)</f>
        <v>0.52</v>
      </c>
      <c r="AG134" s="3">
        <f>IF(AG$3=0,0,INDEX(Sheet1!RawDataCols,$C134,AG$5)*$R134)</f>
        <v>0.42</v>
      </c>
      <c r="AH134" s="3">
        <f>IF(AH$3=0,0,INDEX(Sheet1!RawDataCols,$C134,AH$5)*$R134)</f>
        <v>0</v>
      </c>
      <c r="AI134" s="3">
        <f>IF(AI$3=0,0,INDEX(Sheet1!RawDataCols,$C134,AI$5)*$R134)</f>
        <v>0.65</v>
      </c>
      <c r="AJ134" s="3">
        <f>IF(AJ$3=0,0,INDEX(Sheet1!RawDataCols,$C134,AJ$5)*$R134)</f>
        <v>0.15</v>
      </c>
      <c r="AK134" s="3">
        <f>IF(AK$3=0,0,INDEX(Sheet1!RawDataCols,$C134,AK$5)*$R134)</f>
        <v>0</v>
      </c>
      <c r="AL134" s="3">
        <f>IF(AL$3=0,0,INDEX(Sheet1!RawDataCols,$C134,AL$5)*$R134)</f>
        <v>0.52</v>
      </c>
      <c r="AM134" s="3">
        <f>IF(AM$3=0,0,INDEX(Sheet1!RawDataCols,$C134,AM$5)*$R134)</f>
        <v>0.3</v>
      </c>
      <c r="AN134" s="3">
        <f>IF(AN$3=0,0,INDEX(Sheet1!RawDataCols,$C134,AN$5)*$R134)</f>
        <v>0.3</v>
      </c>
      <c r="AO134" s="3">
        <f>IF(AO$3=0,0,INDEX(Sheet1!RawDataCols,$C134,AO$5)*$R134)</f>
        <v>0.45</v>
      </c>
      <c r="AP134" s="3">
        <f>IF(AP$3=0,0,INDEX(Sheet1!RawDataCols,$C134,AP$5)*$R134)</f>
        <v>0.22</v>
      </c>
      <c r="AQ134" s="3">
        <f>IF(AQ$3=0,0,INDEX(Sheet1!RawDataCols,$C134,AQ$5)*$R134)</f>
        <v>0</v>
      </c>
      <c r="AR134" s="3">
        <f>IF(AR$3=0,0,INDEX(Sheet1!RawDataCols,$C134,AR$5)*$R134)</f>
        <v>0.55000000000000004</v>
      </c>
      <c r="AS134" s="3">
        <f>IF(AS$3=0,0,INDEX(Sheet1!RawDataCols,$C134,AS$5)*$R134)</f>
        <v>0.65</v>
      </c>
      <c r="AT134" s="3">
        <f>IF(AT$3=0,0,INDEX(Sheet1!RawDataCols,$C134,AT$5)*$R134)</f>
        <v>0</v>
      </c>
      <c r="AU134" s="3">
        <f>IF(AU$3=0,0,INDEX(Sheet1!RawDataCols,$C134,AU$5)*$R134)</f>
        <v>0.49</v>
      </c>
      <c r="AV134" s="3">
        <f>IF(AV$3=0,0,INDEX(Sheet1!RawDataCols,$C134,AV$5)*$R134)</f>
        <v>0.15</v>
      </c>
      <c r="AW134" s="3">
        <f>IF(AW$3=0,0,INDEX(Sheet1!RawDataCols,$C134,AW$5)*$R134)</f>
        <v>0</v>
      </c>
      <c r="AX134" s="3">
        <f>IF(AX$3=0,0,INDEX(Sheet1!RawDataCols,$C134,AX$5)*$R134)</f>
        <v>0.45</v>
      </c>
      <c r="AY134" s="3">
        <f>IF(AY$3=0,0,INDEX(Sheet1!RawDataCols,$C134,AY$5)*$R134)</f>
        <v>0.52</v>
      </c>
      <c r="AZ134" s="3">
        <f>IF(AZ$3=0,0,INDEX(Sheet1!RawDataCols,$C134,AZ$5)*$R134)</f>
        <v>0</v>
      </c>
      <c r="BA134" s="3">
        <f>IF(BA$3=0,0,INDEX(Sheet1!RawDataCols,$C134,BA$5)*$R134)</f>
        <v>0.3</v>
      </c>
      <c r="BB134" s="3">
        <f>IF(BB$3=0,0,INDEX(Sheet1!RawDataCols,$C134,BB$5)*$R134)</f>
        <v>0.15</v>
      </c>
      <c r="BC134" s="3">
        <f>IF(BC$3=0,0,INDEX(Sheet1!RawDataCols,$C134,BC$5)*$R134)</f>
        <v>0</v>
      </c>
      <c r="BD134" s="3">
        <f>IF(BD$3=0,0,INDEX(Sheet1!RawDataCols,$C134,BD$5)*$R134)</f>
        <v>0.38</v>
      </c>
      <c r="BE134" s="3">
        <f>IF(BE$3=0,0,INDEX(Sheet1!RawDataCols,$C134,BE$5)*$R134)</f>
        <v>0.15</v>
      </c>
      <c r="BF134" s="3">
        <f>IF(BF$3=0,0,INDEX(Sheet1!RawDataCols,$C134,BF$5)*$R134)</f>
        <v>0</v>
      </c>
      <c r="BG134" s="179">
        <f>IF(BG$3=0,0,INDEX(Sheet1!RawDataCols,$C134,BG$5)*$R134)</f>
        <v>0.38</v>
      </c>
      <c r="BH134" s="33">
        <f t="shared" si="17"/>
        <v>4.3000000000000007</v>
      </c>
      <c r="BI134" s="33">
        <f t="shared" si="18"/>
        <v>0.3</v>
      </c>
      <c r="BJ134" s="33">
        <f t="shared" si="19"/>
        <v>6.04</v>
      </c>
      <c r="BK134" s="3">
        <f>IF(BK$3=0,0,INDEX(Sheet1!RawDataCols,$C134,BK$5)*$R134)</f>
        <v>1.8749999999999999E-2</v>
      </c>
      <c r="BL134" s="3">
        <f>IF(BL$3=0,0,INDEX(Sheet1!RawDataCols,$C134,BL$5)*$R134)</f>
        <v>0.40562500000000001</v>
      </c>
      <c r="BM134" s="3">
        <f>IF(BM$3=0,0,INDEX(Sheet1!RawDataCols,$C134,BM$5)*$R134)</f>
        <v>1.3656250000000001</v>
      </c>
      <c r="BN134" s="3">
        <f>IF(BN$3=0,0,INDEX(Sheet1!RawDataCols,$C134,BN$5)*$R134)</f>
        <v>1.5</v>
      </c>
      <c r="BO134" s="3">
        <f>IF(BO$3=0,0,INDEX(Sheet1!RawDataCols,$C134,BO$5)*$R134)</f>
        <v>1.69625</v>
      </c>
      <c r="BP134" s="3">
        <f>IF(BP$3=0,0,INDEX(Sheet1!RawDataCols,$C134,BP$5)*$R134)</f>
        <v>3.07</v>
      </c>
      <c r="BQ134" s="3">
        <f t="shared" si="20"/>
        <v>1.52</v>
      </c>
      <c r="BR134" s="3">
        <f t="shared" si="21"/>
        <v>0.79</v>
      </c>
      <c r="BS134" s="3">
        <f t="shared" si="22"/>
        <v>1.17</v>
      </c>
      <c r="BT134" s="3">
        <f t="shared" si="23"/>
        <v>1.99</v>
      </c>
      <c r="BU134" s="3" t="str">
        <f>INDEX(Sheet1!$BS$2:$BS$1000,MATCH($A134,Sheet1!$A$2:$A$1000,0))</f>
        <v>09</v>
      </c>
      <c r="BV134" s="3">
        <f>INDEX(Sheet1!$BT$2:$BT$1000,MATCH($A134,Sheet1!$A$2:$A$1000,0))</f>
        <v>1.99</v>
      </c>
    </row>
    <row r="135" spans="1:74" x14ac:dyDescent="0.2">
      <c r="A135" s="11" t="s">
        <v>590</v>
      </c>
      <c r="B135" s="3">
        <f>MATCH($A135,Sheet1!ACCOUNTNO,0)</f>
        <v>115</v>
      </c>
      <c r="C135" s="3">
        <f t="shared" si="14"/>
        <v>115</v>
      </c>
      <c r="D135" s="3" t="str">
        <f>IF(D$3=0,0,INDEX(Sheet1!RawDataCols,$C135,D$5))</f>
        <v>22180A05</v>
      </c>
      <c r="E135" s="3" t="str">
        <f>IF(E$3=0,0,INDEX(Sheet1!RawDataCols,$C135,E$5))</f>
        <v xml:space="preserve">22180          </v>
      </c>
      <c r="F135" s="3" t="str">
        <f>IF(F$3=0,0,INDEX(Sheet1!RawDataCols,$C135,F$5))</f>
        <v xml:space="preserve">A05            </v>
      </c>
      <c r="G135" s="3" t="str">
        <f>IF(G$3=0,0,INDEX(Sheet1!RawDataCols,$C135,G$5))</f>
        <v xml:space="preserve">               </v>
      </c>
      <c r="H135" s="3" t="str">
        <f>IF(H$3=0,0,INDEX(Sheet1!RawDataCols,$C135,H$5))</f>
        <v xml:space="preserve">               </v>
      </c>
      <c r="I135" s="3" t="str">
        <f>IF(I$3=0,0,INDEX(Sheet1!RawDataCols,$C135,I$5))</f>
        <v xml:space="preserve">               </v>
      </c>
      <c r="J135" s="3" t="str">
        <f>IF(J$3=0,0,INDEX(Sheet1!RawDataCols,$C135,J$5))</f>
        <v xml:space="preserve">               </v>
      </c>
      <c r="K135" s="3" t="str">
        <f>IF(K$3=0,0,INDEX(Sheet1!RawDataCols,$C135,K$5))</f>
        <v xml:space="preserve">               </v>
      </c>
      <c r="L135" s="3" t="str">
        <f>IF(L$3=0,0,INDEX(Sheet1!RawDataCols,$C135,L$5))</f>
        <v xml:space="preserve">               </v>
      </c>
      <c r="M135" s="3" t="str">
        <f>IF(M$3=0,0,INDEX(Sheet1!RawDataCols,$C135,M$5))</f>
        <v xml:space="preserve">F007  </v>
      </c>
      <c r="N135" s="3" t="str">
        <f>IF(N$3=0,0,INDEX(Sheet1!RawDataCols,$C135,N$5))</f>
        <v>Bank Fees &amp; Charges-26a Grote St</v>
      </c>
      <c r="O135" s="3">
        <f>INDEX(Sheet1!RawDataCols,$C135,O$5)</f>
        <v>13</v>
      </c>
      <c r="P135" s="3" t="str">
        <f>INDEX(Sheet1!RawDataCols,$C135,P$5)</f>
        <v>Cost and Expenses</v>
      </c>
      <c r="Q135" s="3" t="str">
        <f>IF(Q$3=0,0,INDEX(Sheet1!RawDataCols,$C135,Q$5))</f>
        <v>I</v>
      </c>
      <c r="R135" s="3">
        <f t="shared" si="15"/>
        <v>1</v>
      </c>
      <c r="S135" s="3">
        <f t="shared" si="16"/>
        <v>-1</v>
      </c>
      <c r="T135" s="3">
        <f>IF(T$3=0,0,INDEX(Sheet1!RawDataCols,$C135,T$5)*$R135)</f>
        <v>0</v>
      </c>
      <c r="U135" s="3">
        <f>IF(U$3=0,0,INDEX(Sheet1!RawDataCols,$C135,U$5)*$R135)</f>
        <v>0.4</v>
      </c>
      <c r="V135" s="3">
        <f>IF(V$3=0,0,INDEX(Sheet1!RawDataCols,$C135,V$5)*$R135)</f>
        <v>0</v>
      </c>
      <c r="W135" s="3">
        <f>IF(W$3=0,0,INDEX(Sheet1!RawDataCols,$C135,W$5)*$R135)</f>
        <v>0.69</v>
      </c>
      <c r="X135" s="3">
        <f>IF(X$3=0,0,INDEX(Sheet1!RawDataCols,$C135,X$5)*$R135)</f>
        <v>0.47</v>
      </c>
      <c r="Y135" s="3">
        <f>IF(Y$3=0,0,INDEX(Sheet1!RawDataCols,$C135,Y$5)*$R135)</f>
        <v>0</v>
      </c>
      <c r="Z135" s="3">
        <f>IF(Z$3=0,0,INDEX(Sheet1!RawDataCols,$C135,Z$5)*$R135)</f>
        <v>0.74</v>
      </c>
      <c r="AA135" s="3">
        <f>IF(AA$3=0,0,INDEX(Sheet1!RawDataCols,$C135,AA$5)*$R135)</f>
        <v>0.65</v>
      </c>
      <c r="AB135" s="3">
        <f>IF(AB$3=0,0,INDEX(Sheet1!RawDataCols,$C135,AB$5)*$R135)</f>
        <v>0</v>
      </c>
      <c r="AC135" s="3">
        <f>IF(AC$3=0,0,INDEX(Sheet1!RawDataCols,$C135,AC$5)*$R135)</f>
        <v>0.3</v>
      </c>
      <c r="AD135" s="3">
        <f>IF(AD$3=0,0,INDEX(Sheet1!RawDataCols,$C135,AD$5)*$R135)</f>
        <v>0.22</v>
      </c>
      <c r="AE135" s="3">
        <f>IF(AE$3=0,0,INDEX(Sheet1!RawDataCols,$C135,AE$5)*$R135)</f>
        <v>0</v>
      </c>
      <c r="AF135" s="3">
        <f>IF(AF$3=0,0,INDEX(Sheet1!RawDataCols,$C135,AF$5)*$R135)</f>
        <v>0.52</v>
      </c>
      <c r="AG135" s="3">
        <f>IF(AG$3=0,0,INDEX(Sheet1!RawDataCols,$C135,AG$5)*$R135)</f>
        <v>0.42</v>
      </c>
      <c r="AH135" s="3">
        <f>IF(AH$3=0,0,INDEX(Sheet1!RawDataCols,$C135,AH$5)*$R135)</f>
        <v>0</v>
      </c>
      <c r="AI135" s="3">
        <f>IF(AI$3=0,0,INDEX(Sheet1!RawDataCols,$C135,AI$5)*$R135)</f>
        <v>0.65</v>
      </c>
      <c r="AJ135" s="3">
        <f>IF(AJ$3=0,0,INDEX(Sheet1!RawDataCols,$C135,AJ$5)*$R135)</f>
        <v>0.12</v>
      </c>
      <c r="AK135" s="3">
        <f>IF(AK$3=0,0,INDEX(Sheet1!RawDataCols,$C135,AK$5)*$R135)</f>
        <v>0</v>
      </c>
      <c r="AL135" s="3">
        <f>IF(AL$3=0,0,INDEX(Sheet1!RawDataCols,$C135,AL$5)*$R135)</f>
        <v>0.52</v>
      </c>
      <c r="AM135" s="3">
        <f>IF(AM$3=0,0,INDEX(Sheet1!RawDataCols,$C135,AM$5)*$R135)</f>
        <v>0.3</v>
      </c>
      <c r="AN135" s="3">
        <f>IF(AN$3=0,0,INDEX(Sheet1!RawDataCols,$C135,AN$5)*$R135)</f>
        <v>0.3</v>
      </c>
      <c r="AO135" s="3">
        <f>IF(AO$3=0,0,INDEX(Sheet1!RawDataCols,$C135,AO$5)*$R135)</f>
        <v>0.44</v>
      </c>
      <c r="AP135" s="3">
        <f>IF(AP$3=0,0,INDEX(Sheet1!RawDataCols,$C135,AP$5)*$R135)</f>
        <v>0.22</v>
      </c>
      <c r="AQ135" s="3">
        <f>IF(AQ$3=0,0,INDEX(Sheet1!RawDataCols,$C135,AQ$5)*$R135)</f>
        <v>0</v>
      </c>
      <c r="AR135" s="3">
        <f>IF(AR$3=0,0,INDEX(Sheet1!RawDataCols,$C135,AR$5)*$R135)</f>
        <v>0.55000000000000004</v>
      </c>
      <c r="AS135" s="3">
        <f>IF(AS$3=0,0,INDEX(Sheet1!RawDataCols,$C135,AS$5)*$R135)</f>
        <v>0.65</v>
      </c>
      <c r="AT135" s="3">
        <f>IF(AT$3=0,0,INDEX(Sheet1!RawDataCols,$C135,AT$5)*$R135)</f>
        <v>0</v>
      </c>
      <c r="AU135" s="3">
        <f>IF(AU$3=0,0,INDEX(Sheet1!RawDataCols,$C135,AU$5)*$R135)</f>
        <v>0.47</v>
      </c>
      <c r="AV135" s="3">
        <f>IF(AV$3=0,0,INDEX(Sheet1!RawDataCols,$C135,AV$5)*$R135)</f>
        <v>0.12</v>
      </c>
      <c r="AW135" s="3">
        <f>IF(AW$3=0,0,INDEX(Sheet1!RawDataCols,$C135,AW$5)*$R135)</f>
        <v>0</v>
      </c>
      <c r="AX135" s="3">
        <f>IF(AX$3=0,0,INDEX(Sheet1!RawDataCols,$C135,AX$5)*$R135)</f>
        <v>0.43</v>
      </c>
      <c r="AY135" s="3">
        <f>IF(AY$3=0,0,INDEX(Sheet1!RawDataCols,$C135,AY$5)*$R135)</f>
        <v>0.52</v>
      </c>
      <c r="AZ135" s="3">
        <f>IF(AZ$3=0,0,INDEX(Sheet1!RawDataCols,$C135,AZ$5)*$R135)</f>
        <v>0</v>
      </c>
      <c r="BA135" s="3">
        <f>IF(BA$3=0,0,INDEX(Sheet1!RawDataCols,$C135,BA$5)*$R135)</f>
        <v>0.3</v>
      </c>
      <c r="BB135" s="3">
        <f>IF(BB$3=0,0,INDEX(Sheet1!RawDataCols,$C135,BB$5)*$R135)</f>
        <v>0.12</v>
      </c>
      <c r="BC135" s="3">
        <f>IF(BC$3=0,0,INDEX(Sheet1!RawDataCols,$C135,BC$5)*$R135)</f>
        <v>0</v>
      </c>
      <c r="BD135" s="3">
        <f>IF(BD$3=0,0,INDEX(Sheet1!RawDataCols,$C135,BD$5)*$R135)</f>
        <v>0.38</v>
      </c>
      <c r="BE135" s="3">
        <f>IF(BE$3=0,0,INDEX(Sheet1!RawDataCols,$C135,BE$5)*$R135)</f>
        <v>0.12</v>
      </c>
      <c r="BF135" s="3">
        <f>IF(BF$3=0,0,INDEX(Sheet1!RawDataCols,$C135,BF$5)*$R135)</f>
        <v>0</v>
      </c>
      <c r="BG135" s="179">
        <f>IF(BG$3=0,0,INDEX(Sheet1!RawDataCols,$C135,BG$5)*$R135)</f>
        <v>0.38</v>
      </c>
      <c r="BH135" s="33">
        <f t="shared" si="17"/>
        <v>4.21</v>
      </c>
      <c r="BI135" s="33">
        <f t="shared" si="18"/>
        <v>0.3</v>
      </c>
      <c r="BJ135" s="33">
        <f t="shared" si="19"/>
        <v>5.9899999999999993</v>
      </c>
      <c r="BK135" s="3">
        <f>IF(BK$3=0,0,INDEX(Sheet1!RawDataCols,$C135,BK$5)*$R135)</f>
        <v>1.8749999999999999E-2</v>
      </c>
      <c r="BL135" s="3">
        <f>IF(BL$3=0,0,INDEX(Sheet1!RawDataCols,$C135,BL$5)*$R135)</f>
        <v>0.40062500000000001</v>
      </c>
      <c r="BM135" s="3">
        <f>IF(BM$3=0,0,INDEX(Sheet1!RawDataCols,$C135,BM$5)*$R135)</f>
        <v>1.359375</v>
      </c>
      <c r="BN135" s="3">
        <f>IF(BN$3=0,0,INDEX(Sheet1!RawDataCols,$C135,BN$5)*$R135)</f>
        <v>1.496875</v>
      </c>
      <c r="BO135" s="3">
        <f>IF(BO$3=0,0,INDEX(Sheet1!RawDataCols,$C135,BO$5)*$R135)</f>
        <v>1.694375</v>
      </c>
      <c r="BP135" s="3">
        <f>IF(BP$3=0,0,INDEX(Sheet1!RawDataCols,$C135,BP$5)*$R135)</f>
        <v>2.99</v>
      </c>
      <c r="BQ135" s="3">
        <f t="shared" si="20"/>
        <v>1.52</v>
      </c>
      <c r="BR135" s="3">
        <f t="shared" si="21"/>
        <v>0.76</v>
      </c>
      <c r="BS135" s="3">
        <f t="shared" si="22"/>
        <v>1.17</v>
      </c>
      <c r="BT135" s="3">
        <f t="shared" si="23"/>
        <v>1.93</v>
      </c>
      <c r="BU135" s="3" t="str">
        <f>INDEX(Sheet1!$BS$2:$BS$1000,MATCH($A135,Sheet1!$A$2:$A$1000,0))</f>
        <v>09</v>
      </c>
      <c r="BV135" s="3">
        <f>INDEX(Sheet1!$BT$2:$BT$1000,MATCH($A135,Sheet1!$A$2:$A$1000,0))</f>
        <v>1.93</v>
      </c>
    </row>
    <row r="136" spans="1:74" x14ac:dyDescent="0.2">
      <c r="A136" s="11" t="s">
        <v>591</v>
      </c>
      <c r="B136" s="3">
        <f>MATCH($A136,Sheet1!ACCOUNTNO,0)</f>
        <v>116</v>
      </c>
      <c r="C136" s="3">
        <f t="shared" si="14"/>
        <v>116</v>
      </c>
      <c r="D136" s="3" t="str">
        <f>IF(D$3=0,0,INDEX(Sheet1!RawDataCols,$C136,D$5))</f>
        <v>22180A06</v>
      </c>
      <c r="E136" s="3" t="str">
        <f>IF(E$3=0,0,INDEX(Sheet1!RawDataCols,$C136,E$5))</f>
        <v xml:space="preserve">22180          </v>
      </c>
      <c r="F136" s="3" t="str">
        <f>IF(F$3=0,0,INDEX(Sheet1!RawDataCols,$C136,F$5))</f>
        <v xml:space="preserve">A06            </v>
      </c>
      <c r="G136" s="3" t="str">
        <f>IF(G$3=0,0,INDEX(Sheet1!RawDataCols,$C136,G$5))</f>
        <v xml:space="preserve">               </v>
      </c>
      <c r="H136" s="3" t="str">
        <f>IF(H$3=0,0,INDEX(Sheet1!RawDataCols,$C136,H$5))</f>
        <v xml:space="preserve">               </v>
      </c>
      <c r="I136" s="3" t="str">
        <f>IF(I$3=0,0,INDEX(Sheet1!RawDataCols,$C136,I$5))</f>
        <v xml:space="preserve">               </v>
      </c>
      <c r="J136" s="3" t="str">
        <f>IF(J$3=0,0,INDEX(Sheet1!RawDataCols,$C136,J$5))</f>
        <v xml:space="preserve">               </v>
      </c>
      <c r="K136" s="3" t="str">
        <f>IF(K$3=0,0,INDEX(Sheet1!RawDataCols,$C136,K$5))</f>
        <v xml:space="preserve">               </v>
      </c>
      <c r="L136" s="3" t="str">
        <f>IF(L$3=0,0,INDEX(Sheet1!RawDataCols,$C136,L$5))</f>
        <v xml:space="preserve">               </v>
      </c>
      <c r="M136" s="3" t="str">
        <f>IF(M$3=0,0,INDEX(Sheet1!RawDataCols,$C136,M$5))</f>
        <v xml:space="preserve">F007  </v>
      </c>
      <c r="N136" s="3" t="str">
        <f>IF(N$3=0,0,INDEX(Sheet1!RawDataCols,$C136,N$5))</f>
        <v>Bank Fees &amp; Charges-31 Franklin St</v>
      </c>
      <c r="O136" s="3">
        <f>INDEX(Sheet1!RawDataCols,$C136,O$5)</f>
        <v>13</v>
      </c>
      <c r="P136" s="3" t="str">
        <f>INDEX(Sheet1!RawDataCols,$C136,P$5)</f>
        <v>Cost and Expenses</v>
      </c>
      <c r="Q136" s="3" t="str">
        <f>IF(Q$3=0,0,INDEX(Sheet1!RawDataCols,$C136,Q$5))</f>
        <v>I</v>
      </c>
      <c r="R136" s="3">
        <f t="shared" si="15"/>
        <v>1</v>
      </c>
      <c r="S136" s="3">
        <f t="shared" si="16"/>
        <v>-1</v>
      </c>
      <c r="T136" s="3">
        <f>IF(T$3=0,0,INDEX(Sheet1!RawDataCols,$C136,T$5)*$R136)</f>
        <v>0</v>
      </c>
      <c r="U136" s="3">
        <f>IF(U$3=0,0,INDEX(Sheet1!RawDataCols,$C136,U$5)*$R136)</f>
        <v>0.4</v>
      </c>
      <c r="V136" s="3">
        <f>IF(V$3=0,0,INDEX(Sheet1!RawDataCols,$C136,V$5)*$R136)</f>
        <v>0</v>
      </c>
      <c r="W136" s="3">
        <f>IF(W$3=0,0,INDEX(Sheet1!RawDataCols,$C136,W$5)*$R136)</f>
        <v>0.69</v>
      </c>
      <c r="X136" s="3">
        <f>IF(X$3=0,0,INDEX(Sheet1!RawDataCols,$C136,X$5)*$R136)</f>
        <v>0.47</v>
      </c>
      <c r="Y136" s="3">
        <f>IF(Y$3=0,0,INDEX(Sheet1!RawDataCols,$C136,Y$5)*$R136)</f>
        <v>0</v>
      </c>
      <c r="Z136" s="3">
        <f>IF(Z$3=0,0,INDEX(Sheet1!RawDataCols,$C136,Z$5)*$R136)</f>
        <v>0.73</v>
      </c>
      <c r="AA136" s="3">
        <f>IF(AA$3=0,0,INDEX(Sheet1!RawDataCols,$C136,AA$5)*$R136)</f>
        <v>0.65</v>
      </c>
      <c r="AB136" s="3">
        <f>IF(AB$3=0,0,INDEX(Sheet1!RawDataCols,$C136,AB$5)*$R136)</f>
        <v>0</v>
      </c>
      <c r="AC136" s="3">
        <f>IF(AC$3=0,0,INDEX(Sheet1!RawDataCols,$C136,AC$5)*$R136)</f>
        <v>0.3</v>
      </c>
      <c r="AD136" s="3">
        <f>IF(AD$3=0,0,INDEX(Sheet1!RawDataCols,$C136,AD$5)*$R136)</f>
        <v>0.22</v>
      </c>
      <c r="AE136" s="3">
        <f>IF(AE$3=0,0,INDEX(Sheet1!RawDataCols,$C136,AE$5)*$R136)</f>
        <v>0</v>
      </c>
      <c r="AF136" s="3">
        <f>IF(AF$3=0,0,INDEX(Sheet1!RawDataCols,$C136,AF$5)*$R136)</f>
        <v>0.52</v>
      </c>
      <c r="AG136" s="3">
        <f>IF(AG$3=0,0,INDEX(Sheet1!RawDataCols,$C136,AG$5)*$R136)</f>
        <v>0.42</v>
      </c>
      <c r="AH136" s="3">
        <f>IF(AH$3=0,0,INDEX(Sheet1!RawDataCols,$C136,AH$5)*$R136)</f>
        <v>0</v>
      </c>
      <c r="AI136" s="3">
        <f>IF(AI$3=0,0,INDEX(Sheet1!RawDataCols,$C136,AI$5)*$R136)</f>
        <v>0.65</v>
      </c>
      <c r="AJ136" s="3">
        <f>IF(AJ$3=0,0,INDEX(Sheet1!RawDataCols,$C136,AJ$5)*$R136)</f>
        <v>0.12</v>
      </c>
      <c r="AK136" s="3">
        <f>IF(AK$3=0,0,INDEX(Sheet1!RawDataCols,$C136,AK$5)*$R136)</f>
        <v>0</v>
      </c>
      <c r="AL136" s="3">
        <f>IF(AL$3=0,0,INDEX(Sheet1!RawDataCols,$C136,AL$5)*$R136)</f>
        <v>0.52</v>
      </c>
      <c r="AM136" s="3">
        <f>IF(AM$3=0,0,INDEX(Sheet1!RawDataCols,$C136,AM$5)*$R136)</f>
        <v>0.3</v>
      </c>
      <c r="AN136" s="3">
        <f>IF(AN$3=0,0,INDEX(Sheet1!RawDataCols,$C136,AN$5)*$R136)</f>
        <v>0.3</v>
      </c>
      <c r="AO136" s="3">
        <f>IF(AO$3=0,0,INDEX(Sheet1!RawDataCols,$C136,AO$5)*$R136)</f>
        <v>0.43</v>
      </c>
      <c r="AP136" s="3">
        <f>IF(AP$3=0,0,INDEX(Sheet1!RawDataCols,$C136,AP$5)*$R136)</f>
        <v>0.22</v>
      </c>
      <c r="AQ136" s="3">
        <f>IF(AQ$3=0,0,INDEX(Sheet1!RawDataCols,$C136,AQ$5)*$R136)</f>
        <v>0</v>
      </c>
      <c r="AR136" s="3">
        <f>IF(AR$3=0,0,INDEX(Sheet1!RawDataCols,$C136,AR$5)*$R136)</f>
        <v>0.55000000000000004</v>
      </c>
      <c r="AS136" s="3">
        <f>IF(AS$3=0,0,INDEX(Sheet1!RawDataCols,$C136,AS$5)*$R136)</f>
        <v>0.65</v>
      </c>
      <c r="AT136" s="3">
        <f>IF(AT$3=0,0,INDEX(Sheet1!RawDataCols,$C136,AT$5)*$R136)</f>
        <v>0</v>
      </c>
      <c r="AU136" s="3">
        <f>IF(AU$3=0,0,INDEX(Sheet1!RawDataCols,$C136,AU$5)*$R136)</f>
        <v>0.47</v>
      </c>
      <c r="AV136" s="3">
        <f>IF(AV$3=0,0,INDEX(Sheet1!RawDataCols,$C136,AV$5)*$R136)</f>
        <v>0.12</v>
      </c>
      <c r="AW136" s="3">
        <f>IF(AW$3=0,0,INDEX(Sheet1!RawDataCols,$C136,AW$5)*$R136)</f>
        <v>0</v>
      </c>
      <c r="AX136" s="3">
        <f>IF(AX$3=0,0,INDEX(Sheet1!RawDataCols,$C136,AX$5)*$R136)</f>
        <v>0.43</v>
      </c>
      <c r="AY136" s="3">
        <f>IF(AY$3=0,0,INDEX(Sheet1!RawDataCols,$C136,AY$5)*$R136)</f>
        <v>0.52</v>
      </c>
      <c r="AZ136" s="3">
        <f>IF(AZ$3=0,0,INDEX(Sheet1!RawDataCols,$C136,AZ$5)*$R136)</f>
        <v>0</v>
      </c>
      <c r="BA136" s="3">
        <f>IF(BA$3=0,0,INDEX(Sheet1!RawDataCols,$C136,BA$5)*$R136)</f>
        <v>0.3</v>
      </c>
      <c r="BB136" s="3">
        <f>IF(BB$3=0,0,INDEX(Sheet1!RawDataCols,$C136,BB$5)*$R136)</f>
        <v>0.12</v>
      </c>
      <c r="BC136" s="3">
        <f>IF(BC$3=0,0,INDEX(Sheet1!RawDataCols,$C136,BC$5)*$R136)</f>
        <v>0</v>
      </c>
      <c r="BD136" s="3">
        <f>IF(BD$3=0,0,INDEX(Sheet1!RawDataCols,$C136,BD$5)*$R136)</f>
        <v>0.38</v>
      </c>
      <c r="BE136" s="3">
        <f>IF(BE$3=0,0,INDEX(Sheet1!RawDataCols,$C136,BE$5)*$R136)</f>
        <v>0.12</v>
      </c>
      <c r="BF136" s="3">
        <f>IF(BF$3=0,0,INDEX(Sheet1!RawDataCols,$C136,BF$5)*$R136)</f>
        <v>0</v>
      </c>
      <c r="BG136" s="179">
        <f>IF(BG$3=0,0,INDEX(Sheet1!RawDataCols,$C136,BG$5)*$R136)</f>
        <v>0.38</v>
      </c>
      <c r="BH136" s="33">
        <f t="shared" si="17"/>
        <v>4.21</v>
      </c>
      <c r="BI136" s="33">
        <f t="shared" si="18"/>
        <v>0.3</v>
      </c>
      <c r="BJ136" s="33">
        <f t="shared" si="19"/>
        <v>5.97</v>
      </c>
      <c r="BK136" s="3">
        <f>IF(BK$3=0,0,INDEX(Sheet1!RawDataCols,$C136,BK$5)*$R136)</f>
        <v>1.8749999999999999E-2</v>
      </c>
      <c r="BL136" s="3">
        <f>IF(BL$3=0,0,INDEX(Sheet1!RawDataCols,$C136,BL$5)*$R136)</f>
        <v>0.4</v>
      </c>
      <c r="BM136" s="3">
        <f>IF(BM$3=0,0,INDEX(Sheet1!RawDataCols,$C136,BM$5)*$R136)</f>
        <v>1.36</v>
      </c>
      <c r="BN136" s="3">
        <f>IF(BN$3=0,0,INDEX(Sheet1!RawDataCols,$C136,BN$5)*$R136)</f>
        <v>1.495625</v>
      </c>
      <c r="BO136" s="3">
        <f>IF(BO$3=0,0,INDEX(Sheet1!RawDataCols,$C136,BO$5)*$R136)</f>
        <v>1.6924999999999999</v>
      </c>
      <c r="BP136" s="3">
        <f>IF(BP$3=0,0,INDEX(Sheet1!RawDataCols,$C136,BP$5)*$R136)</f>
        <v>2.99</v>
      </c>
      <c r="BQ136" s="3">
        <f t="shared" si="20"/>
        <v>1.52</v>
      </c>
      <c r="BR136" s="3">
        <f t="shared" si="21"/>
        <v>0.76</v>
      </c>
      <c r="BS136" s="3">
        <f t="shared" si="22"/>
        <v>1.17</v>
      </c>
      <c r="BT136" s="3">
        <f t="shared" si="23"/>
        <v>1.93</v>
      </c>
      <c r="BU136" s="3" t="str">
        <f>INDEX(Sheet1!$BS$2:$BS$1000,MATCH($A136,Sheet1!$A$2:$A$1000,0))</f>
        <v>09</v>
      </c>
      <c r="BV136" s="3">
        <f>INDEX(Sheet1!$BT$2:$BT$1000,MATCH($A136,Sheet1!$A$2:$A$1000,0))</f>
        <v>1.93</v>
      </c>
    </row>
    <row r="137" spans="1:74" x14ac:dyDescent="0.2">
      <c r="A137" s="11" t="s">
        <v>592</v>
      </c>
      <c r="B137" s="3">
        <f>MATCH($A137,Sheet1!ACCOUNTNO,0)</f>
        <v>117</v>
      </c>
      <c r="C137" s="3">
        <f t="shared" ref="C137:C200" si="24">IF(ISNA($B137),65000,$B137)</f>
        <v>117</v>
      </c>
      <c r="D137" s="3" t="str">
        <f>IF(D$3=0,0,INDEX(Sheet1!RawDataCols,$C137,D$5))</f>
        <v>22180A07</v>
      </c>
      <c r="E137" s="3" t="str">
        <f>IF(E$3=0,0,INDEX(Sheet1!RawDataCols,$C137,E$5))</f>
        <v xml:space="preserve">22180          </v>
      </c>
      <c r="F137" s="3" t="str">
        <f>IF(F$3=0,0,INDEX(Sheet1!RawDataCols,$C137,F$5))</f>
        <v xml:space="preserve">A07            </v>
      </c>
      <c r="G137" s="3" t="str">
        <f>IF(G$3=0,0,INDEX(Sheet1!RawDataCols,$C137,G$5))</f>
        <v xml:space="preserve">               </v>
      </c>
      <c r="H137" s="3" t="str">
        <f>IF(H$3=0,0,INDEX(Sheet1!RawDataCols,$C137,H$5))</f>
        <v xml:space="preserve">               </v>
      </c>
      <c r="I137" s="3" t="str">
        <f>IF(I$3=0,0,INDEX(Sheet1!RawDataCols,$C137,I$5))</f>
        <v xml:space="preserve">               </v>
      </c>
      <c r="J137" s="3" t="str">
        <f>IF(J$3=0,0,INDEX(Sheet1!RawDataCols,$C137,J$5))</f>
        <v xml:space="preserve">               </v>
      </c>
      <c r="K137" s="3" t="str">
        <f>IF(K$3=0,0,INDEX(Sheet1!RawDataCols,$C137,K$5))</f>
        <v xml:space="preserve">               </v>
      </c>
      <c r="L137" s="3" t="str">
        <f>IF(L$3=0,0,INDEX(Sheet1!RawDataCols,$C137,L$5))</f>
        <v xml:space="preserve">               </v>
      </c>
      <c r="M137" s="3" t="str">
        <f>IF(M$3=0,0,INDEX(Sheet1!RawDataCols,$C137,M$5))</f>
        <v xml:space="preserve">F007  </v>
      </c>
      <c r="N137" s="3" t="str">
        <f>IF(N$3=0,0,INDEX(Sheet1!RawDataCols,$C137,N$5))</f>
        <v>Bank Fees &amp; Charges-25 Franklin St</v>
      </c>
      <c r="O137" s="3">
        <f>INDEX(Sheet1!RawDataCols,$C137,O$5)</f>
        <v>13</v>
      </c>
      <c r="P137" s="3" t="str">
        <f>INDEX(Sheet1!RawDataCols,$C137,P$5)</f>
        <v>Cost and Expenses</v>
      </c>
      <c r="Q137" s="3" t="str">
        <f>IF(Q$3=0,0,INDEX(Sheet1!RawDataCols,$C137,Q$5))</f>
        <v>I</v>
      </c>
      <c r="R137" s="3">
        <f t="shared" ref="R137:R200" si="25">IF(OR(GL_Cat_Code=8,GL_Cat_Code=12,GL_Cat_Code=28,GL_Cat_Code=32,GL_Cat_Code=36,GL_Cat_Code=40),-1,1)</f>
        <v>1</v>
      </c>
      <c r="S137" s="3">
        <f t="shared" ref="S137:S200" si="26">IF(OR(GL_Cat_Code=8,GL_Cat_Code=12,GL_Cat_Code=28,GL_Cat_Code=32,GL_Cat_Code=36,GL_Cat_Code=40),1,-1)</f>
        <v>-1</v>
      </c>
      <c r="T137" s="3">
        <f>IF(T$3=0,0,INDEX(Sheet1!RawDataCols,$C137,T$5)*$R137)</f>
        <v>0</v>
      </c>
      <c r="U137" s="3">
        <f>IF(U$3=0,0,INDEX(Sheet1!RawDataCols,$C137,U$5)*$R137)</f>
        <v>0.4</v>
      </c>
      <c r="V137" s="3">
        <f>IF(V$3=0,0,INDEX(Sheet1!RawDataCols,$C137,V$5)*$R137)</f>
        <v>0</v>
      </c>
      <c r="W137" s="3">
        <f>IF(W$3=0,0,INDEX(Sheet1!RawDataCols,$C137,W$5)*$R137)</f>
        <v>0.69</v>
      </c>
      <c r="X137" s="3">
        <f>IF(X$3=0,0,INDEX(Sheet1!RawDataCols,$C137,X$5)*$R137)</f>
        <v>0.47</v>
      </c>
      <c r="Y137" s="3">
        <f>IF(Y$3=0,0,INDEX(Sheet1!RawDataCols,$C137,Y$5)*$R137)</f>
        <v>0</v>
      </c>
      <c r="Z137" s="3">
        <f>IF(Z$3=0,0,INDEX(Sheet1!RawDataCols,$C137,Z$5)*$R137)</f>
        <v>0.73</v>
      </c>
      <c r="AA137" s="3">
        <f>IF(AA$3=0,0,INDEX(Sheet1!RawDataCols,$C137,AA$5)*$R137)</f>
        <v>0.65</v>
      </c>
      <c r="AB137" s="3">
        <f>IF(AB$3=0,0,INDEX(Sheet1!RawDataCols,$C137,AB$5)*$R137)</f>
        <v>0</v>
      </c>
      <c r="AC137" s="3">
        <f>IF(AC$3=0,0,INDEX(Sheet1!RawDataCols,$C137,AC$5)*$R137)</f>
        <v>0.3</v>
      </c>
      <c r="AD137" s="3">
        <f>IF(AD$3=0,0,INDEX(Sheet1!RawDataCols,$C137,AD$5)*$R137)</f>
        <v>0.21</v>
      </c>
      <c r="AE137" s="3">
        <f>IF(AE$3=0,0,INDEX(Sheet1!RawDataCols,$C137,AE$5)*$R137)</f>
        <v>0</v>
      </c>
      <c r="AF137" s="3">
        <f>IF(AF$3=0,0,INDEX(Sheet1!RawDataCols,$C137,AF$5)*$R137)</f>
        <v>0.52</v>
      </c>
      <c r="AG137" s="3">
        <f>IF(AG$3=0,0,INDEX(Sheet1!RawDataCols,$C137,AG$5)*$R137)</f>
        <v>0.42</v>
      </c>
      <c r="AH137" s="3">
        <f>IF(AH$3=0,0,INDEX(Sheet1!RawDataCols,$C137,AH$5)*$R137)</f>
        <v>0</v>
      </c>
      <c r="AI137" s="3">
        <f>IF(AI$3=0,0,INDEX(Sheet1!RawDataCols,$C137,AI$5)*$R137)</f>
        <v>0.65</v>
      </c>
      <c r="AJ137" s="3">
        <f>IF(AJ$3=0,0,INDEX(Sheet1!RawDataCols,$C137,AJ$5)*$R137)</f>
        <v>0.12</v>
      </c>
      <c r="AK137" s="3">
        <f>IF(AK$3=0,0,INDEX(Sheet1!RawDataCols,$C137,AK$5)*$R137)</f>
        <v>0</v>
      </c>
      <c r="AL137" s="3">
        <f>IF(AL$3=0,0,INDEX(Sheet1!RawDataCols,$C137,AL$5)*$R137)</f>
        <v>0.52</v>
      </c>
      <c r="AM137" s="3">
        <f>IF(AM$3=0,0,INDEX(Sheet1!RawDataCols,$C137,AM$5)*$R137)</f>
        <v>0.3</v>
      </c>
      <c r="AN137" s="3">
        <f>IF(AN$3=0,0,INDEX(Sheet1!RawDataCols,$C137,AN$5)*$R137)</f>
        <v>0.3</v>
      </c>
      <c r="AO137" s="3">
        <f>IF(AO$3=0,0,INDEX(Sheet1!RawDataCols,$C137,AO$5)*$R137)</f>
        <v>0.43</v>
      </c>
      <c r="AP137" s="3">
        <f>IF(AP$3=0,0,INDEX(Sheet1!RawDataCols,$C137,AP$5)*$R137)</f>
        <v>0.21</v>
      </c>
      <c r="AQ137" s="3">
        <f>IF(AQ$3=0,0,INDEX(Sheet1!RawDataCols,$C137,AQ$5)*$R137)</f>
        <v>0</v>
      </c>
      <c r="AR137" s="3">
        <f>IF(AR$3=0,0,INDEX(Sheet1!RawDataCols,$C137,AR$5)*$R137)</f>
        <v>0.55000000000000004</v>
      </c>
      <c r="AS137" s="3">
        <f>IF(AS$3=0,0,INDEX(Sheet1!RawDataCols,$C137,AS$5)*$R137)</f>
        <v>0.65</v>
      </c>
      <c r="AT137" s="3">
        <f>IF(AT$3=0,0,INDEX(Sheet1!RawDataCols,$C137,AT$5)*$R137)</f>
        <v>0</v>
      </c>
      <c r="AU137" s="3">
        <f>IF(AU$3=0,0,INDEX(Sheet1!RawDataCols,$C137,AU$5)*$R137)</f>
        <v>0.47</v>
      </c>
      <c r="AV137" s="3">
        <f>IF(AV$3=0,0,INDEX(Sheet1!RawDataCols,$C137,AV$5)*$R137)</f>
        <v>0.12</v>
      </c>
      <c r="AW137" s="3">
        <f>IF(AW$3=0,0,INDEX(Sheet1!RawDataCols,$C137,AW$5)*$R137)</f>
        <v>0</v>
      </c>
      <c r="AX137" s="3">
        <f>IF(AX$3=0,0,INDEX(Sheet1!RawDataCols,$C137,AX$5)*$R137)</f>
        <v>0.43</v>
      </c>
      <c r="AY137" s="3">
        <f>IF(AY$3=0,0,INDEX(Sheet1!RawDataCols,$C137,AY$5)*$R137)</f>
        <v>0.52</v>
      </c>
      <c r="AZ137" s="3">
        <f>IF(AZ$3=0,0,INDEX(Sheet1!RawDataCols,$C137,AZ$5)*$R137)</f>
        <v>0</v>
      </c>
      <c r="BA137" s="3">
        <f>IF(BA$3=0,0,INDEX(Sheet1!RawDataCols,$C137,BA$5)*$R137)</f>
        <v>0.3</v>
      </c>
      <c r="BB137" s="3">
        <f>IF(BB$3=0,0,INDEX(Sheet1!RawDataCols,$C137,BB$5)*$R137)</f>
        <v>0.12</v>
      </c>
      <c r="BC137" s="3">
        <f>IF(BC$3=0,0,INDEX(Sheet1!RawDataCols,$C137,BC$5)*$R137)</f>
        <v>0</v>
      </c>
      <c r="BD137" s="3">
        <f>IF(BD$3=0,0,INDEX(Sheet1!RawDataCols,$C137,BD$5)*$R137)</f>
        <v>0.38</v>
      </c>
      <c r="BE137" s="3">
        <f>IF(BE$3=0,0,INDEX(Sheet1!RawDataCols,$C137,BE$5)*$R137)</f>
        <v>0.12</v>
      </c>
      <c r="BF137" s="3">
        <f>IF(BF$3=0,0,INDEX(Sheet1!RawDataCols,$C137,BF$5)*$R137)</f>
        <v>0</v>
      </c>
      <c r="BG137" s="179">
        <f>IF(BG$3=0,0,INDEX(Sheet1!RawDataCols,$C137,BG$5)*$R137)</f>
        <v>0.38</v>
      </c>
      <c r="BH137" s="33">
        <f t="shared" ref="BH137:BH200" si="27">SUM(T137,U137,X137,AA137,AD137,AG137,AJ137,AM137,AP137,AS137,AV137,AY137,BB137)</f>
        <v>4.1900000000000004</v>
      </c>
      <c r="BI137" s="33">
        <f t="shared" ref="BI137:BI200" si="28">SUM(V137,Y137,AB137,AE137,AH137,AK137,AN137,AQ137,AT137,AW137,AZ137,BC137)</f>
        <v>0.3</v>
      </c>
      <c r="BJ137" s="33">
        <f t="shared" ref="BJ137:BJ200" si="29">SUM(W137,Z137,AC137,AF137,AI137,AL137,AO137,AR137,AU137,AX137,BA137,BD137)+IF(Q137&lt;&gt;"I",BP137,0)</f>
        <v>5.97</v>
      </c>
      <c r="BK137" s="3">
        <f>IF(BK$3=0,0,INDEX(Sheet1!RawDataCols,$C137,BK$5)*$R137)</f>
        <v>1.8749999999999999E-2</v>
      </c>
      <c r="BL137" s="3">
        <f>IF(BL$3=0,0,INDEX(Sheet1!RawDataCols,$C137,BL$5)*$R137)</f>
        <v>0.4</v>
      </c>
      <c r="BM137" s="3">
        <f>IF(BM$3=0,0,INDEX(Sheet1!RawDataCols,$C137,BM$5)*$R137)</f>
        <v>1.360625</v>
      </c>
      <c r="BN137" s="3">
        <f>IF(BN$3=0,0,INDEX(Sheet1!RawDataCols,$C137,BN$5)*$R137)</f>
        <v>1.495625</v>
      </c>
      <c r="BO137" s="3">
        <f>IF(BO$3=0,0,INDEX(Sheet1!RawDataCols,$C137,BO$5)*$R137)</f>
        <v>1.6912499999999999</v>
      </c>
      <c r="BP137" s="3">
        <f>IF(BP$3=0,0,INDEX(Sheet1!RawDataCols,$C137,BP$5)*$R137)</f>
        <v>2.99</v>
      </c>
      <c r="BQ137" s="3">
        <f t="shared" ref="BQ137:BQ200" si="30">IF($Q137="I",SUM(U137,X137,AA137),SUM(T137,U137,X137,AA137))</f>
        <v>1.52</v>
      </c>
      <c r="BR137" s="3">
        <f t="shared" ref="BR137:BR200" si="31">IF($Q137="I",SUM(AD137,AG137,AJ137),SUM(AD137,AG137,AJ137,BQ137))</f>
        <v>0.75</v>
      </c>
      <c r="BS137" s="3">
        <f t="shared" ref="BS137:BS200" si="32">IF($Q137="I",SUM(AM137,AP137,AS137),SUM(AM137,AP137,AS137,BR137))</f>
        <v>1.1600000000000001</v>
      </c>
      <c r="BT137" s="3">
        <f t="shared" ref="BT137:BT200" si="33">IF($I137="I",SUM(AV137,AY137,BB137),SUM(AV137,AY137,BB137,BS137))</f>
        <v>1.9200000000000002</v>
      </c>
      <c r="BU137" s="3" t="str">
        <f>INDEX(Sheet1!$BS$2:$BS$1000,MATCH($A137,Sheet1!$A$2:$A$1000,0))</f>
        <v>09</v>
      </c>
      <c r="BV137" s="3">
        <f>INDEX(Sheet1!$BT$2:$BT$1000,MATCH($A137,Sheet1!$A$2:$A$1000,0))</f>
        <v>1.92</v>
      </c>
    </row>
    <row r="138" spans="1:74" x14ac:dyDescent="0.2">
      <c r="A138" s="11" t="s">
        <v>593</v>
      </c>
      <c r="B138" s="3">
        <f>MATCH($A138,Sheet1!ACCOUNTNO,0)</f>
        <v>118</v>
      </c>
      <c r="C138" s="3">
        <f t="shared" si="24"/>
        <v>118</v>
      </c>
      <c r="D138" s="3" t="str">
        <f>IF(D$3=0,0,INDEX(Sheet1!RawDataCols,$C138,D$5))</f>
        <v>22180A08</v>
      </c>
      <c r="E138" s="3" t="str">
        <f>IF(E$3=0,0,INDEX(Sheet1!RawDataCols,$C138,E$5))</f>
        <v xml:space="preserve">22180          </v>
      </c>
      <c r="F138" s="3" t="str">
        <f>IF(F$3=0,0,INDEX(Sheet1!RawDataCols,$C138,F$5))</f>
        <v xml:space="preserve">A08            </v>
      </c>
      <c r="G138" s="3" t="str">
        <f>IF(G$3=0,0,INDEX(Sheet1!RawDataCols,$C138,G$5))</f>
        <v xml:space="preserve">               </v>
      </c>
      <c r="H138" s="3" t="str">
        <f>IF(H$3=0,0,INDEX(Sheet1!RawDataCols,$C138,H$5))</f>
        <v xml:space="preserve">               </v>
      </c>
      <c r="I138" s="3" t="str">
        <f>IF(I$3=0,0,INDEX(Sheet1!RawDataCols,$C138,I$5))</f>
        <v xml:space="preserve">               </v>
      </c>
      <c r="J138" s="3" t="str">
        <f>IF(J$3=0,0,INDEX(Sheet1!RawDataCols,$C138,J$5))</f>
        <v xml:space="preserve">               </v>
      </c>
      <c r="K138" s="3" t="str">
        <f>IF(K$3=0,0,INDEX(Sheet1!RawDataCols,$C138,K$5))</f>
        <v xml:space="preserve">               </v>
      </c>
      <c r="L138" s="3" t="str">
        <f>IF(L$3=0,0,INDEX(Sheet1!RawDataCols,$C138,L$5))</f>
        <v xml:space="preserve">               </v>
      </c>
      <c r="M138" s="3" t="str">
        <f>IF(M$3=0,0,INDEX(Sheet1!RawDataCols,$C138,M$5))</f>
        <v xml:space="preserve">F007  </v>
      </c>
      <c r="N138" s="3" t="str">
        <f>IF(N$3=0,0,INDEX(Sheet1!RawDataCols,$C138,N$5))</f>
        <v>Bank Fees &amp; Charges-23 Frankin St</v>
      </c>
      <c r="O138" s="3">
        <f>INDEX(Sheet1!RawDataCols,$C138,O$5)</f>
        <v>13</v>
      </c>
      <c r="P138" s="3" t="str">
        <f>INDEX(Sheet1!RawDataCols,$C138,P$5)</f>
        <v>Cost and Expenses</v>
      </c>
      <c r="Q138" s="3" t="str">
        <f>IF(Q$3=0,0,INDEX(Sheet1!RawDataCols,$C138,Q$5))</f>
        <v>I</v>
      </c>
      <c r="R138" s="3">
        <f t="shared" si="25"/>
        <v>1</v>
      </c>
      <c r="S138" s="3">
        <f t="shared" si="26"/>
        <v>-1</v>
      </c>
      <c r="T138" s="3">
        <f>IF(T$3=0,0,INDEX(Sheet1!RawDataCols,$C138,T$5)*$R138)</f>
        <v>0</v>
      </c>
      <c r="U138" s="3">
        <f>IF(U$3=0,0,INDEX(Sheet1!RawDataCols,$C138,U$5)*$R138)</f>
        <v>0.35</v>
      </c>
      <c r="V138" s="3">
        <f>IF(V$3=0,0,INDEX(Sheet1!RawDataCols,$C138,V$5)*$R138)</f>
        <v>0</v>
      </c>
      <c r="W138" s="3">
        <f>IF(W$3=0,0,INDEX(Sheet1!RawDataCols,$C138,W$5)*$R138)</f>
        <v>0.69</v>
      </c>
      <c r="X138" s="3">
        <f>IF(X$3=0,0,INDEX(Sheet1!RawDataCols,$C138,X$5)*$R138)</f>
        <v>0.47</v>
      </c>
      <c r="Y138" s="3">
        <f>IF(Y$3=0,0,INDEX(Sheet1!RawDataCols,$C138,Y$5)*$R138)</f>
        <v>0</v>
      </c>
      <c r="Z138" s="3">
        <f>IF(Z$3=0,0,INDEX(Sheet1!RawDataCols,$C138,Z$5)*$R138)</f>
        <v>0.73</v>
      </c>
      <c r="AA138" s="3">
        <f>IF(AA$3=0,0,INDEX(Sheet1!RawDataCols,$C138,AA$5)*$R138)</f>
        <v>0.65</v>
      </c>
      <c r="AB138" s="3">
        <f>IF(AB$3=0,0,INDEX(Sheet1!RawDataCols,$C138,AB$5)*$R138)</f>
        <v>0</v>
      </c>
      <c r="AC138" s="3">
        <f>IF(AC$3=0,0,INDEX(Sheet1!RawDataCols,$C138,AC$5)*$R138)</f>
        <v>0.3</v>
      </c>
      <c r="AD138" s="3">
        <f>IF(AD$3=0,0,INDEX(Sheet1!RawDataCols,$C138,AD$5)*$R138)</f>
        <v>0.21</v>
      </c>
      <c r="AE138" s="3">
        <f>IF(AE$3=0,0,INDEX(Sheet1!RawDataCols,$C138,AE$5)*$R138)</f>
        <v>0</v>
      </c>
      <c r="AF138" s="3">
        <f>IF(AF$3=0,0,INDEX(Sheet1!RawDataCols,$C138,AF$5)*$R138)</f>
        <v>0.52</v>
      </c>
      <c r="AG138" s="3">
        <f>IF(AG$3=0,0,INDEX(Sheet1!RawDataCols,$C138,AG$5)*$R138)</f>
        <v>0.42</v>
      </c>
      <c r="AH138" s="3">
        <f>IF(AH$3=0,0,INDEX(Sheet1!RawDataCols,$C138,AH$5)*$R138)</f>
        <v>0</v>
      </c>
      <c r="AI138" s="3">
        <f>IF(AI$3=0,0,INDEX(Sheet1!RawDataCols,$C138,AI$5)*$R138)</f>
        <v>0.65</v>
      </c>
      <c r="AJ138" s="3">
        <f>IF(AJ$3=0,0,INDEX(Sheet1!RawDataCols,$C138,AJ$5)*$R138)</f>
        <v>0.12</v>
      </c>
      <c r="AK138" s="3">
        <f>IF(AK$3=0,0,INDEX(Sheet1!RawDataCols,$C138,AK$5)*$R138)</f>
        <v>0</v>
      </c>
      <c r="AL138" s="3">
        <f>IF(AL$3=0,0,INDEX(Sheet1!RawDataCols,$C138,AL$5)*$R138)</f>
        <v>0.52</v>
      </c>
      <c r="AM138" s="3">
        <f>IF(AM$3=0,0,INDEX(Sheet1!RawDataCols,$C138,AM$5)*$R138)</f>
        <v>0.3</v>
      </c>
      <c r="AN138" s="3">
        <f>IF(AN$3=0,0,INDEX(Sheet1!RawDataCols,$C138,AN$5)*$R138)</f>
        <v>0.3</v>
      </c>
      <c r="AO138" s="3">
        <f>IF(AO$3=0,0,INDEX(Sheet1!RawDataCols,$C138,AO$5)*$R138)</f>
        <v>0.43</v>
      </c>
      <c r="AP138" s="3">
        <f>IF(AP$3=0,0,INDEX(Sheet1!RawDataCols,$C138,AP$5)*$R138)</f>
        <v>0.21</v>
      </c>
      <c r="AQ138" s="3">
        <f>IF(AQ$3=0,0,INDEX(Sheet1!RawDataCols,$C138,AQ$5)*$R138)</f>
        <v>0</v>
      </c>
      <c r="AR138" s="3">
        <f>IF(AR$3=0,0,INDEX(Sheet1!RawDataCols,$C138,AR$5)*$R138)</f>
        <v>0.55000000000000004</v>
      </c>
      <c r="AS138" s="3">
        <f>IF(AS$3=0,0,INDEX(Sheet1!RawDataCols,$C138,AS$5)*$R138)</f>
        <v>0.65</v>
      </c>
      <c r="AT138" s="3">
        <f>IF(AT$3=0,0,INDEX(Sheet1!RawDataCols,$C138,AT$5)*$R138)</f>
        <v>0</v>
      </c>
      <c r="AU138" s="3">
        <f>IF(AU$3=0,0,INDEX(Sheet1!RawDataCols,$C138,AU$5)*$R138)</f>
        <v>0.47</v>
      </c>
      <c r="AV138" s="3">
        <f>IF(AV$3=0,0,INDEX(Sheet1!RawDataCols,$C138,AV$5)*$R138)</f>
        <v>0.12</v>
      </c>
      <c r="AW138" s="3">
        <f>IF(AW$3=0,0,INDEX(Sheet1!RawDataCols,$C138,AW$5)*$R138)</f>
        <v>0</v>
      </c>
      <c r="AX138" s="3">
        <f>IF(AX$3=0,0,INDEX(Sheet1!RawDataCols,$C138,AX$5)*$R138)</f>
        <v>0.43</v>
      </c>
      <c r="AY138" s="3">
        <f>IF(AY$3=0,0,INDEX(Sheet1!RawDataCols,$C138,AY$5)*$R138)</f>
        <v>0.52</v>
      </c>
      <c r="AZ138" s="3">
        <f>IF(AZ$3=0,0,INDEX(Sheet1!RawDataCols,$C138,AZ$5)*$R138)</f>
        <v>0</v>
      </c>
      <c r="BA138" s="3">
        <f>IF(BA$3=0,0,INDEX(Sheet1!RawDataCols,$C138,BA$5)*$R138)</f>
        <v>0.3</v>
      </c>
      <c r="BB138" s="3">
        <f>IF(BB$3=0,0,INDEX(Sheet1!RawDataCols,$C138,BB$5)*$R138)</f>
        <v>0.12</v>
      </c>
      <c r="BC138" s="3">
        <f>IF(BC$3=0,0,INDEX(Sheet1!RawDataCols,$C138,BC$5)*$R138)</f>
        <v>0</v>
      </c>
      <c r="BD138" s="3">
        <f>IF(BD$3=0,0,INDEX(Sheet1!RawDataCols,$C138,BD$5)*$R138)</f>
        <v>0.38</v>
      </c>
      <c r="BE138" s="3">
        <f>IF(BE$3=0,0,INDEX(Sheet1!RawDataCols,$C138,BE$5)*$R138)</f>
        <v>0.12</v>
      </c>
      <c r="BF138" s="3">
        <f>IF(BF$3=0,0,INDEX(Sheet1!RawDataCols,$C138,BF$5)*$R138)</f>
        <v>0</v>
      </c>
      <c r="BG138" s="179">
        <f>IF(BG$3=0,0,INDEX(Sheet1!RawDataCols,$C138,BG$5)*$R138)</f>
        <v>0.38</v>
      </c>
      <c r="BH138" s="33">
        <f t="shared" si="27"/>
        <v>4.1399999999999997</v>
      </c>
      <c r="BI138" s="33">
        <f t="shared" si="28"/>
        <v>0.3</v>
      </c>
      <c r="BJ138" s="33">
        <f t="shared" si="29"/>
        <v>5.97</v>
      </c>
      <c r="BK138" s="3">
        <f>IF(BK$3=0,0,INDEX(Sheet1!RawDataCols,$C138,BK$5)*$R138)</f>
        <v>1.8749999999999999E-2</v>
      </c>
      <c r="BL138" s="3">
        <f>IF(BL$3=0,0,INDEX(Sheet1!RawDataCols,$C138,BL$5)*$R138)</f>
        <v>0.4</v>
      </c>
      <c r="BM138" s="3">
        <f>IF(BM$3=0,0,INDEX(Sheet1!RawDataCols,$C138,BM$5)*$R138)</f>
        <v>1.36</v>
      </c>
      <c r="BN138" s="3">
        <f>IF(BN$3=0,0,INDEX(Sheet1!RawDataCols,$C138,BN$5)*$R138)</f>
        <v>1.495625</v>
      </c>
      <c r="BO138" s="3">
        <f>IF(BO$3=0,0,INDEX(Sheet1!RawDataCols,$C138,BO$5)*$R138)</f>
        <v>1.6912499999999999</v>
      </c>
      <c r="BP138" s="3">
        <f>IF(BP$3=0,0,INDEX(Sheet1!RawDataCols,$C138,BP$5)*$R138)</f>
        <v>2.99</v>
      </c>
      <c r="BQ138" s="3">
        <f t="shared" si="30"/>
        <v>1.47</v>
      </c>
      <c r="BR138" s="3">
        <f t="shared" si="31"/>
        <v>0.75</v>
      </c>
      <c r="BS138" s="3">
        <f t="shared" si="32"/>
        <v>1.1600000000000001</v>
      </c>
      <c r="BT138" s="3">
        <f t="shared" si="33"/>
        <v>1.9200000000000002</v>
      </c>
      <c r="BU138" s="3" t="str">
        <f>INDEX(Sheet1!$BS$2:$BS$1000,MATCH($A138,Sheet1!$A$2:$A$1000,0))</f>
        <v>09</v>
      </c>
      <c r="BV138" s="3">
        <f>INDEX(Sheet1!$BT$2:$BT$1000,MATCH($A138,Sheet1!$A$2:$A$1000,0))</f>
        <v>1.92</v>
      </c>
    </row>
    <row r="139" spans="1:74" x14ac:dyDescent="0.2">
      <c r="A139" s="11" t="s">
        <v>594</v>
      </c>
      <c r="B139" s="3">
        <f>MATCH($A139,Sheet1!ACCOUNTNO,0)</f>
        <v>119</v>
      </c>
      <c r="C139" s="3">
        <f t="shared" si="24"/>
        <v>119</v>
      </c>
      <c r="D139" s="3" t="str">
        <f>IF(D$3=0,0,INDEX(Sheet1!RawDataCols,$C139,D$5))</f>
        <v>22180A09</v>
      </c>
      <c r="E139" s="3" t="str">
        <f>IF(E$3=0,0,INDEX(Sheet1!RawDataCols,$C139,E$5))</f>
        <v xml:space="preserve">22180          </v>
      </c>
      <c r="F139" s="3" t="str">
        <f>IF(F$3=0,0,INDEX(Sheet1!RawDataCols,$C139,F$5))</f>
        <v xml:space="preserve">A09            </v>
      </c>
      <c r="G139" s="3" t="str">
        <f>IF(G$3=0,0,INDEX(Sheet1!RawDataCols,$C139,G$5))</f>
        <v xml:space="preserve">               </v>
      </c>
      <c r="H139" s="3" t="str">
        <f>IF(H$3=0,0,INDEX(Sheet1!RawDataCols,$C139,H$5))</f>
        <v xml:space="preserve">               </v>
      </c>
      <c r="I139" s="3" t="str">
        <f>IF(I$3=0,0,INDEX(Sheet1!RawDataCols,$C139,I$5))</f>
        <v xml:space="preserve">               </v>
      </c>
      <c r="J139" s="3" t="str">
        <f>IF(J$3=0,0,INDEX(Sheet1!RawDataCols,$C139,J$5))</f>
        <v xml:space="preserve">               </v>
      </c>
      <c r="K139" s="3" t="str">
        <f>IF(K$3=0,0,INDEX(Sheet1!RawDataCols,$C139,K$5))</f>
        <v xml:space="preserve">               </v>
      </c>
      <c r="L139" s="3" t="str">
        <f>IF(L$3=0,0,INDEX(Sheet1!RawDataCols,$C139,L$5))</f>
        <v xml:space="preserve">               </v>
      </c>
      <c r="M139" s="3" t="str">
        <f>IF(M$3=0,0,INDEX(Sheet1!RawDataCols,$C139,M$5))</f>
        <v xml:space="preserve">F007  </v>
      </c>
      <c r="N139" s="3" t="str">
        <f>IF(N$3=0,0,INDEX(Sheet1!RawDataCols,$C139,N$5))</f>
        <v>Bank Fees &amp; Charges-11 Franklin St</v>
      </c>
      <c r="O139" s="3">
        <f>INDEX(Sheet1!RawDataCols,$C139,O$5)</f>
        <v>13</v>
      </c>
      <c r="P139" s="3" t="str">
        <f>INDEX(Sheet1!RawDataCols,$C139,P$5)</f>
        <v>Cost and Expenses</v>
      </c>
      <c r="Q139" s="3" t="str">
        <f>IF(Q$3=0,0,INDEX(Sheet1!RawDataCols,$C139,Q$5))</f>
        <v>I</v>
      </c>
      <c r="R139" s="3">
        <f t="shared" si="25"/>
        <v>1</v>
      </c>
      <c r="S139" s="3">
        <f t="shared" si="26"/>
        <v>-1</v>
      </c>
      <c r="T139" s="3">
        <f>IF(T$3=0,0,INDEX(Sheet1!RawDataCols,$C139,T$5)*$R139)</f>
        <v>0</v>
      </c>
      <c r="U139" s="3">
        <f>IF(U$3=0,0,INDEX(Sheet1!RawDataCols,$C139,U$5)*$R139)</f>
        <v>0.35</v>
      </c>
      <c r="V139" s="3">
        <f>IF(V$3=0,0,INDEX(Sheet1!RawDataCols,$C139,V$5)*$R139)</f>
        <v>0.4</v>
      </c>
      <c r="W139" s="3">
        <f>IF(W$3=0,0,INDEX(Sheet1!RawDataCols,$C139,W$5)*$R139)</f>
        <v>0.69</v>
      </c>
      <c r="X139" s="3">
        <f>IF(X$3=0,0,INDEX(Sheet1!RawDataCols,$C139,X$5)*$R139)</f>
        <v>0.47</v>
      </c>
      <c r="Y139" s="3">
        <f>IF(Y$3=0,0,INDEX(Sheet1!RawDataCols,$C139,Y$5)*$R139)</f>
        <v>0.4</v>
      </c>
      <c r="Z139" s="3">
        <f>IF(Z$3=0,0,INDEX(Sheet1!RawDataCols,$C139,Z$5)*$R139)</f>
        <v>0.73</v>
      </c>
      <c r="AA139" s="3">
        <f>IF(AA$3=0,0,INDEX(Sheet1!RawDataCols,$C139,AA$5)*$R139)</f>
        <v>0.65</v>
      </c>
      <c r="AB139" s="3">
        <f>IF(AB$3=0,0,INDEX(Sheet1!RawDataCols,$C139,AB$5)*$R139)</f>
        <v>0.4</v>
      </c>
      <c r="AC139" s="3">
        <f>IF(AC$3=0,0,INDEX(Sheet1!RawDataCols,$C139,AC$5)*$R139)</f>
        <v>0.3</v>
      </c>
      <c r="AD139" s="3">
        <f>IF(AD$3=0,0,INDEX(Sheet1!RawDataCols,$C139,AD$5)*$R139)</f>
        <v>0.21</v>
      </c>
      <c r="AE139" s="3">
        <f>IF(AE$3=0,0,INDEX(Sheet1!RawDataCols,$C139,AE$5)*$R139)</f>
        <v>0.4</v>
      </c>
      <c r="AF139" s="3">
        <f>IF(AF$3=0,0,INDEX(Sheet1!RawDataCols,$C139,AF$5)*$R139)</f>
        <v>0.52</v>
      </c>
      <c r="AG139" s="3">
        <f>IF(AG$3=0,0,INDEX(Sheet1!RawDataCols,$C139,AG$5)*$R139)</f>
        <v>0.42</v>
      </c>
      <c r="AH139" s="3">
        <f>IF(AH$3=0,0,INDEX(Sheet1!RawDataCols,$C139,AH$5)*$R139)</f>
        <v>0.4</v>
      </c>
      <c r="AI139" s="3">
        <f>IF(AI$3=0,0,INDEX(Sheet1!RawDataCols,$C139,AI$5)*$R139)</f>
        <v>0.65</v>
      </c>
      <c r="AJ139" s="3">
        <f>IF(AJ$3=0,0,INDEX(Sheet1!RawDataCols,$C139,AJ$5)*$R139)</f>
        <v>0.12</v>
      </c>
      <c r="AK139" s="3">
        <f>IF(AK$3=0,0,INDEX(Sheet1!RawDataCols,$C139,AK$5)*$R139)</f>
        <v>0.4</v>
      </c>
      <c r="AL139" s="3">
        <f>IF(AL$3=0,0,INDEX(Sheet1!RawDataCols,$C139,AL$5)*$R139)</f>
        <v>0.52</v>
      </c>
      <c r="AM139" s="3">
        <f>IF(AM$3=0,0,INDEX(Sheet1!RawDataCols,$C139,AM$5)*$R139)</f>
        <v>0.3</v>
      </c>
      <c r="AN139" s="3">
        <f>IF(AN$3=0,0,INDEX(Sheet1!RawDataCols,$C139,AN$5)*$R139)</f>
        <v>0.3</v>
      </c>
      <c r="AO139" s="3">
        <f>IF(AO$3=0,0,INDEX(Sheet1!RawDataCols,$C139,AO$5)*$R139)</f>
        <v>0.43</v>
      </c>
      <c r="AP139" s="3">
        <f>IF(AP$3=0,0,INDEX(Sheet1!RawDataCols,$C139,AP$5)*$R139)</f>
        <v>0.21</v>
      </c>
      <c r="AQ139" s="3">
        <f>IF(AQ$3=0,0,INDEX(Sheet1!RawDataCols,$C139,AQ$5)*$R139)</f>
        <v>0.4</v>
      </c>
      <c r="AR139" s="3">
        <f>IF(AR$3=0,0,INDEX(Sheet1!RawDataCols,$C139,AR$5)*$R139)</f>
        <v>0.55000000000000004</v>
      </c>
      <c r="AS139" s="3">
        <f>IF(AS$3=0,0,INDEX(Sheet1!RawDataCols,$C139,AS$5)*$R139)</f>
        <v>0.65</v>
      </c>
      <c r="AT139" s="3">
        <f>IF(AT$3=0,0,INDEX(Sheet1!RawDataCols,$C139,AT$5)*$R139)</f>
        <v>0.4</v>
      </c>
      <c r="AU139" s="3">
        <f>IF(AU$3=0,0,INDEX(Sheet1!RawDataCols,$C139,AU$5)*$R139)</f>
        <v>0.47</v>
      </c>
      <c r="AV139" s="3">
        <f>IF(AV$3=0,0,INDEX(Sheet1!RawDataCols,$C139,AV$5)*$R139)</f>
        <v>0.12</v>
      </c>
      <c r="AW139" s="3">
        <f>IF(AW$3=0,0,INDEX(Sheet1!RawDataCols,$C139,AW$5)*$R139)</f>
        <v>0.4</v>
      </c>
      <c r="AX139" s="3">
        <f>IF(AX$3=0,0,INDEX(Sheet1!RawDataCols,$C139,AX$5)*$R139)</f>
        <v>0.43</v>
      </c>
      <c r="AY139" s="3">
        <f>IF(AY$3=0,0,INDEX(Sheet1!RawDataCols,$C139,AY$5)*$R139)</f>
        <v>0.52</v>
      </c>
      <c r="AZ139" s="3">
        <f>IF(AZ$3=0,0,INDEX(Sheet1!RawDataCols,$C139,AZ$5)*$R139)</f>
        <v>0.4</v>
      </c>
      <c r="BA139" s="3">
        <f>IF(BA$3=0,0,INDEX(Sheet1!RawDataCols,$C139,BA$5)*$R139)</f>
        <v>0.3</v>
      </c>
      <c r="BB139" s="3">
        <f>IF(BB$3=0,0,INDEX(Sheet1!RawDataCols,$C139,BB$5)*$R139)</f>
        <v>0.12</v>
      </c>
      <c r="BC139" s="3">
        <f>IF(BC$3=0,0,INDEX(Sheet1!RawDataCols,$C139,BC$5)*$R139)</f>
        <v>0.4</v>
      </c>
      <c r="BD139" s="3">
        <f>IF(BD$3=0,0,INDEX(Sheet1!RawDataCols,$C139,BD$5)*$R139)</f>
        <v>0.4</v>
      </c>
      <c r="BE139" s="3">
        <f>IF(BE$3=0,0,INDEX(Sheet1!RawDataCols,$C139,BE$5)*$R139)</f>
        <v>0.12</v>
      </c>
      <c r="BF139" s="3">
        <f>IF(BF$3=0,0,INDEX(Sheet1!RawDataCols,$C139,BF$5)*$R139)</f>
        <v>0.4</v>
      </c>
      <c r="BG139" s="179">
        <f>IF(BG$3=0,0,INDEX(Sheet1!RawDataCols,$C139,BG$5)*$R139)</f>
        <v>0.4</v>
      </c>
      <c r="BH139" s="33">
        <f t="shared" si="27"/>
        <v>4.1399999999999997</v>
      </c>
      <c r="BI139" s="33">
        <f t="shared" si="28"/>
        <v>4.7</v>
      </c>
      <c r="BJ139" s="33">
        <f t="shared" si="29"/>
        <v>5.99</v>
      </c>
      <c r="BK139" s="3">
        <f>IF(BK$3=0,0,INDEX(Sheet1!RawDataCols,$C139,BK$5)*$R139)</f>
        <v>0.29375000000000001</v>
      </c>
      <c r="BL139" s="3">
        <f>IF(BL$3=0,0,INDEX(Sheet1!RawDataCols,$C139,BL$5)*$R139)</f>
        <v>0.4</v>
      </c>
      <c r="BM139" s="3">
        <f>IF(BM$3=0,0,INDEX(Sheet1!RawDataCols,$C139,BM$5)*$R139)</f>
        <v>1.36</v>
      </c>
      <c r="BN139" s="3">
        <f>IF(BN$3=0,0,INDEX(Sheet1!RawDataCols,$C139,BN$5)*$R139)</f>
        <v>1.495625</v>
      </c>
      <c r="BO139" s="3">
        <f>IF(BO$3=0,0,INDEX(Sheet1!RawDataCols,$C139,BO$5)*$R139)</f>
        <v>1.6912499999999999</v>
      </c>
      <c r="BP139" s="3">
        <f>IF(BP$3=0,0,INDEX(Sheet1!RawDataCols,$C139,BP$5)*$R139)</f>
        <v>2.99</v>
      </c>
      <c r="BQ139" s="3">
        <f t="shared" si="30"/>
        <v>1.47</v>
      </c>
      <c r="BR139" s="3">
        <f t="shared" si="31"/>
        <v>0.75</v>
      </c>
      <c r="BS139" s="3">
        <f t="shared" si="32"/>
        <v>1.1600000000000001</v>
      </c>
      <c r="BT139" s="3">
        <f t="shared" si="33"/>
        <v>1.9200000000000002</v>
      </c>
      <c r="BU139" s="3" t="str">
        <f>INDEX(Sheet1!$BS$2:$BS$1000,MATCH($A139,Sheet1!$A$2:$A$1000,0))</f>
        <v>09</v>
      </c>
      <c r="BV139" s="3">
        <f>INDEX(Sheet1!$BT$2:$BT$1000,MATCH($A139,Sheet1!$A$2:$A$1000,0))</f>
        <v>1.92</v>
      </c>
    </row>
    <row r="140" spans="1:74" x14ac:dyDescent="0.2">
      <c r="A140" s="11" t="s">
        <v>595</v>
      </c>
      <c r="B140" s="3">
        <f>MATCH($A140,Sheet1!ACCOUNTNO,0)</f>
        <v>120</v>
      </c>
      <c r="C140" s="3">
        <f t="shared" si="24"/>
        <v>120</v>
      </c>
      <c r="D140" s="3" t="str">
        <f>IF(D$3=0,0,INDEX(Sheet1!RawDataCols,$C140,D$5))</f>
        <v>22180A10</v>
      </c>
      <c r="E140" s="3" t="str">
        <f>IF(E$3=0,0,INDEX(Sheet1!RawDataCols,$C140,E$5))</f>
        <v xml:space="preserve">22180          </v>
      </c>
      <c r="F140" s="3" t="str">
        <f>IF(F$3=0,0,INDEX(Sheet1!RawDataCols,$C140,F$5))</f>
        <v xml:space="preserve">A10            </v>
      </c>
      <c r="G140" s="3" t="str">
        <f>IF(G$3=0,0,INDEX(Sheet1!RawDataCols,$C140,G$5))</f>
        <v xml:space="preserve">               </v>
      </c>
      <c r="H140" s="3" t="str">
        <f>IF(H$3=0,0,INDEX(Sheet1!RawDataCols,$C140,H$5))</f>
        <v xml:space="preserve">               </v>
      </c>
      <c r="I140" s="3" t="str">
        <f>IF(I$3=0,0,INDEX(Sheet1!RawDataCols,$C140,I$5))</f>
        <v xml:space="preserve">               </v>
      </c>
      <c r="J140" s="3" t="str">
        <f>IF(J$3=0,0,INDEX(Sheet1!RawDataCols,$C140,J$5))</f>
        <v xml:space="preserve">               </v>
      </c>
      <c r="K140" s="3" t="str">
        <f>IF(K$3=0,0,INDEX(Sheet1!RawDataCols,$C140,K$5))</f>
        <v xml:space="preserve">               </v>
      </c>
      <c r="L140" s="3" t="str">
        <f>IF(L$3=0,0,INDEX(Sheet1!RawDataCols,$C140,L$5))</f>
        <v xml:space="preserve">               </v>
      </c>
      <c r="M140" s="3" t="str">
        <f>IF(M$3=0,0,INDEX(Sheet1!RawDataCols,$C140,M$5))</f>
        <v xml:space="preserve">F007  </v>
      </c>
      <c r="N140" s="3" t="str">
        <f>IF(N$3=0,0,INDEX(Sheet1!RawDataCols,$C140,N$5))</f>
        <v>Bank Fees &amp; Charges-15 Franklin St</v>
      </c>
      <c r="O140" s="3">
        <f>INDEX(Sheet1!RawDataCols,$C140,O$5)</f>
        <v>13</v>
      </c>
      <c r="P140" s="3" t="str">
        <f>INDEX(Sheet1!RawDataCols,$C140,P$5)</f>
        <v>Cost and Expenses</v>
      </c>
      <c r="Q140" s="3" t="str">
        <f>IF(Q$3=0,0,INDEX(Sheet1!RawDataCols,$C140,Q$5))</f>
        <v>I</v>
      </c>
      <c r="R140" s="3">
        <f t="shared" si="25"/>
        <v>1</v>
      </c>
      <c r="S140" s="3">
        <f t="shared" si="26"/>
        <v>-1</v>
      </c>
      <c r="T140" s="3">
        <f>IF(T$3=0,0,INDEX(Sheet1!RawDataCols,$C140,T$5)*$R140)</f>
        <v>0</v>
      </c>
      <c r="U140" s="3">
        <f>IF(U$3=0,0,INDEX(Sheet1!RawDataCols,$C140,U$5)*$R140)</f>
        <v>0.35</v>
      </c>
      <c r="V140" s="3">
        <f>IF(V$3=0,0,INDEX(Sheet1!RawDataCols,$C140,V$5)*$R140)</f>
        <v>0.4</v>
      </c>
      <c r="W140" s="3">
        <f>IF(W$3=0,0,INDEX(Sheet1!RawDataCols,$C140,W$5)*$R140)</f>
        <v>0.69</v>
      </c>
      <c r="X140" s="3">
        <f>IF(X$3=0,0,INDEX(Sheet1!RawDataCols,$C140,X$5)*$R140)</f>
        <v>0.47</v>
      </c>
      <c r="Y140" s="3">
        <f>IF(Y$3=0,0,INDEX(Sheet1!RawDataCols,$C140,Y$5)*$R140)</f>
        <v>0.4</v>
      </c>
      <c r="Z140" s="3">
        <f>IF(Z$3=0,0,INDEX(Sheet1!RawDataCols,$C140,Z$5)*$R140)</f>
        <v>0.73</v>
      </c>
      <c r="AA140" s="3">
        <f>IF(AA$3=0,0,INDEX(Sheet1!RawDataCols,$C140,AA$5)*$R140)</f>
        <v>0.65</v>
      </c>
      <c r="AB140" s="3">
        <f>IF(AB$3=0,0,INDEX(Sheet1!RawDataCols,$C140,AB$5)*$R140)</f>
        <v>0.4</v>
      </c>
      <c r="AC140" s="3">
        <f>IF(AC$3=0,0,INDEX(Sheet1!RawDataCols,$C140,AC$5)*$R140)</f>
        <v>0.3</v>
      </c>
      <c r="AD140" s="3">
        <f>IF(AD$3=0,0,INDEX(Sheet1!RawDataCols,$C140,AD$5)*$R140)</f>
        <v>0.21</v>
      </c>
      <c r="AE140" s="3">
        <f>IF(AE$3=0,0,INDEX(Sheet1!RawDataCols,$C140,AE$5)*$R140)</f>
        <v>0.4</v>
      </c>
      <c r="AF140" s="3">
        <f>IF(AF$3=0,0,INDEX(Sheet1!RawDataCols,$C140,AF$5)*$R140)</f>
        <v>0.52</v>
      </c>
      <c r="AG140" s="3">
        <f>IF(AG$3=0,0,INDEX(Sheet1!RawDataCols,$C140,AG$5)*$R140)</f>
        <v>0.42</v>
      </c>
      <c r="AH140" s="3">
        <f>IF(AH$3=0,0,INDEX(Sheet1!RawDataCols,$C140,AH$5)*$R140)</f>
        <v>0.4</v>
      </c>
      <c r="AI140" s="3">
        <f>IF(AI$3=0,0,INDEX(Sheet1!RawDataCols,$C140,AI$5)*$R140)</f>
        <v>0.65</v>
      </c>
      <c r="AJ140" s="3">
        <f>IF(AJ$3=0,0,INDEX(Sheet1!RawDataCols,$C140,AJ$5)*$R140)</f>
        <v>0.12</v>
      </c>
      <c r="AK140" s="3">
        <f>IF(AK$3=0,0,INDEX(Sheet1!RawDataCols,$C140,AK$5)*$R140)</f>
        <v>0.4</v>
      </c>
      <c r="AL140" s="3">
        <f>IF(AL$3=0,0,INDEX(Sheet1!RawDataCols,$C140,AL$5)*$R140)</f>
        <v>0.52</v>
      </c>
      <c r="AM140" s="3">
        <f>IF(AM$3=0,0,INDEX(Sheet1!RawDataCols,$C140,AM$5)*$R140)</f>
        <v>0.3</v>
      </c>
      <c r="AN140" s="3">
        <f>IF(AN$3=0,0,INDEX(Sheet1!RawDataCols,$C140,AN$5)*$R140)</f>
        <v>0.3</v>
      </c>
      <c r="AO140" s="3">
        <f>IF(AO$3=0,0,INDEX(Sheet1!RawDataCols,$C140,AO$5)*$R140)</f>
        <v>0.43</v>
      </c>
      <c r="AP140" s="3">
        <f>IF(AP$3=0,0,INDEX(Sheet1!RawDataCols,$C140,AP$5)*$R140)</f>
        <v>0.21</v>
      </c>
      <c r="AQ140" s="3">
        <f>IF(AQ$3=0,0,INDEX(Sheet1!RawDataCols,$C140,AQ$5)*$R140)</f>
        <v>0.4</v>
      </c>
      <c r="AR140" s="3">
        <f>IF(AR$3=0,0,INDEX(Sheet1!RawDataCols,$C140,AR$5)*$R140)</f>
        <v>0.55000000000000004</v>
      </c>
      <c r="AS140" s="3">
        <f>IF(AS$3=0,0,INDEX(Sheet1!RawDataCols,$C140,AS$5)*$R140)</f>
        <v>0.65</v>
      </c>
      <c r="AT140" s="3">
        <f>IF(AT$3=0,0,INDEX(Sheet1!RawDataCols,$C140,AT$5)*$R140)</f>
        <v>0.4</v>
      </c>
      <c r="AU140" s="3">
        <f>IF(AU$3=0,0,INDEX(Sheet1!RawDataCols,$C140,AU$5)*$R140)</f>
        <v>0.47</v>
      </c>
      <c r="AV140" s="3">
        <f>IF(AV$3=0,0,INDEX(Sheet1!RawDataCols,$C140,AV$5)*$R140)</f>
        <v>0.12</v>
      </c>
      <c r="AW140" s="3">
        <f>IF(AW$3=0,0,INDEX(Sheet1!RawDataCols,$C140,AW$5)*$R140)</f>
        <v>0.4</v>
      </c>
      <c r="AX140" s="3">
        <f>IF(AX$3=0,0,INDEX(Sheet1!RawDataCols,$C140,AX$5)*$R140)</f>
        <v>0.43</v>
      </c>
      <c r="AY140" s="3">
        <f>IF(AY$3=0,0,INDEX(Sheet1!RawDataCols,$C140,AY$5)*$R140)</f>
        <v>0.52</v>
      </c>
      <c r="AZ140" s="3">
        <f>IF(AZ$3=0,0,INDEX(Sheet1!RawDataCols,$C140,AZ$5)*$R140)</f>
        <v>0.4</v>
      </c>
      <c r="BA140" s="3">
        <f>IF(BA$3=0,0,INDEX(Sheet1!RawDataCols,$C140,BA$5)*$R140)</f>
        <v>0.3</v>
      </c>
      <c r="BB140" s="3">
        <f>IF(BB$3=0,0,INDEX(Sheet1!RawDataCols,$C140,BB$5)*$R140)</f>
        <v>0.12</v>
      </c>
      <c r="BC140" s="3">
        <f>IF(BC$3=0,0,INDEX(Sheet1!RawDataCols,$C140,BC$5)*$R140)</f>
        <v>0.4</v>
      </c>
      <c r="BD140" s="3">
        <f>IF(BD$3=0,0,INDEX(Sheet1!RawDataCols,$C140,BD$5)*$R140)</f>
        <v>0.38</v>
      </c>
      <c r="BE140" s="3">
        <f>IF(BE$3=0,0,INDEX(Sheet1!RawDataCols,$C140,BE$5)*$R140)</f>
        <v>0.12</v>
      </c>
      <c r="BF140" s="3">
        <f>IF(BF$3=0,0,INDEX(Sheet1!RawDataCols,$C140,BF$5)*$R140)</f>
        <v>0.4</v>
      </c>
      <c r="BG140" s="179">
        <f>IF(BG$3=0,0,INDEX(Sheet1!RawDataCols,$C140,BG$5)*$R140)</f>
        <v>0.38</v>
      </c>
      <c r="BH140" s="33">
        <f t="shared" si="27"/>
        <v>4.1399999999999997</v>
      </c>
      <c r="BI140" s="33">
        <f t="shared" si="28"/>
        <v>4.7</v>
      </c>
      <c r="BJ140" s="33">
        <f t="shared" si="29"/>
        <v>5.97</v>
      </c>
      <c r="BK140" s="3">
        <f>IF(BK$3=0,0,INDEX(Sheet1!RawDataCols,$C140,BK$5)*$R140)</f>
        <v>0.29375000000000001</v>
      </c>
      <c r="BL140" s="3">
        <f>IF(BL$3=0,0,INDEX(Sheet1!RawDataCols,$C140,BL$5)*$R140)</f>
        <v>0.4</v>
      </c>
      <c r="BM140" s="3">
        <f>IF(BM$3=0,0,INDEX(Sheet1!RawDataCols,$C140,BM$5)*$R140)</f>
        <v>1.36</v>
      </c>
      <c r="BN140" s="3">
        <f>IF(BN$3=0,0,INDEX(Sheet1!RawDataCols,$C140,BN$5)*$R140)</f>
        <v>1.495625</v>
      </c>
      <c r="BO140" s="3">
        <f>IF(BO$3=0,0,INDEX(Sheet1!RawDataCols,$C140,BO$5)*$R140)</f>
        <v>1.691875</v>
      </c>
      <c r="BP140" s="3">
        <f>IF(BP$3=0,0,INDEX(Sheet1!RawDataCols,$C140,BP$5)*$R140)</f>
        <v>2.99</v>
      </c>
      <c r="BQ140" s="3">
        <f t="shared" si="30"/>
        <v>1.47</v>
      </c>
      <c r="BR140" s="3">
        <f t="shared" si="31"/>
        <v>0.75</v>
      </c>
      <c r="BS140" s="3">
        <f t="shared" si="32"/>
        <v>1.1600000000000001</v>
      </c>
      <c r="BT140" s="3">
        <f t="shared" si="33"/>
        <v>1.9200000000000002</v>
      </c>
      <c r="BU140" s="3" t="str">
        <f>INDEX(Sheet1!$BS$2:$BS$1000,MATCH($A140,Sheet1!$A$2:$A$1000,0))</f>
        <v>09</v>
      </c>
      <c r="BV140" s="3">
        <f>INDEX(Sheet1!$BT$2:$BT$1000,MATCH($A140,Sheet1!$A$2:$A$1000,0))</f>
        <v>1.92</v>
      </c>
    </row>
    <row r="141" spans="1:74" x14ac:dyDescent="0.2">
      <c r="A141" s="11" t="s">
        <v>478</v>
      </c>
      <c r="B141" s="3">
        <f>MATCH($A141,Sheet1!ACCOUNTNO,0)</f>
        <v>121</v>
      </c>
      <c r="C141" s="3">
        <f t="shared" si="24"/>
        <v>121</v>
      </c>
      <c r="D141" s="3" t="str">
        <f>IF(D$3=0,0,INDEX(Sheet1!RawDataCols,$C141,D$5))</f>
        <v>22180A11</v>
      </c>
      <c r="E141" s="3" t="str">
        <f>IF(E$3=0,0,INDEX(Sheet1!RawDataCols,$C141,E$5))</f>
        <v xml:space="preserve">22180          </v>
      </c>
      <c r="F141" s="3" t="str">
        <f>IF(F$3=0,0,INDEX(Sheet1!RawDataCols,$C141,F$5))</f>
        <v xml:space="preserve">A11            </v>
      </c>
      <c r="G141" s="3" t="str">
        <f>IF(G$3=0,0,INDEX(Sheet1!RawDataCols,$C141,G$5))</f>
        <v xml:space="preserve">               </v>
      </c>
      <c r="H141" s="3" t="str">
        <f>IF(H$3=0,0,INDEX(Sheet1!RawDataCols,$C141,H$5))</f>
        <v xml:space="preserve">               </v>
      </c>
      <c r="I141" s="3" t="str">
        <f>IF(I$3=0,0,INDEX(Sheet1!RawDataCols,$C141,I$5))</f>
        <v xml:space="preserve">               </v>
      </c>
      <c r="J141" s="3" t="str">
        <f>IF(J$3=0,0,INDEX(Sheet1!RawDataCols,$C141,J$5))</f>
        <v xml:space="preserve">               </v>
      </c>
      <c r="K141" s="3" t="str">
        <f>IF(K$3=0,0,INDEX(Sheet1!RawDataCols,$C141,K$5))</f>
        <v xml:space="preserve">               </v>
      </c>
      <c r="L141" s="3" t="str">
        <f>IF(L$3=0,0,INDEX(Sheet1!RawDataCols,$C141,L$5))</f>
        <v xml:space="preserve">               </v>
      </c>
      <c r="M141" s="3" t="str">
        <f>IF(M$3=0,0,INDEX(Sheet1!RawDataCols,$C141,M$5))</f>
        <v xml:space="preserve">F007  </v>
      </c>
      <c r="N141" s="3" t="str">
        <f>IF(N$3=0,0,INDEX(Sheet1!RawDataCols,$C141,N$5))</f>
        <v>Bank Fees &amp; Charges-25 Hutt St</v>
      </c>
      <c r="O141" s="3">
        <f>INDEX(Sheet1!RawDataCols,$C141,O$5)</f>
        <v>13</v>
      </c>
      <c r="P141" s="3" t="str">
        <f>INDEX(Sheet1!RawDataCols,$C141,P$5)</f>
        <v>Cost and Expenses</v>
      </c>
      <c r="Q141" s="3" t="str">
        <f>IF(Q$3=0,0,INDEX(Sheet1!RawDataCols,$C141,Q$5))</f>
        <v>I</v>
      </c>
      <c r="R141" s="3">
        <f t="shared" si="25"/>
        <v>1</v>
      </c>
      <c r="S141" s="3">
        <f t="shared" si="26"/>
        <v>-1</v>
      </c>
      <c r="T141" s="3">
        <f>IF(T$3=0,0,INDEX(Sheet1!RawDataCols,$C141,T$5)*$R141)</f>
        <v>0</v>
      </c>
      <c r="U141" s="3">
        <f>IF(U$3=0,0,INDEX(Sheet1!RawDataCols,$C141,U$5)*$R141)</f>
        <v>0.35</v>
      </c>
      <c r="V141" s="3">
        <f>IF(V$3=0,0,INDEX(Sheet1!RawDataCols,$C141,V$5)*$R141)</f>
        <v>0</v>
      </c>
      <c r="W141" s="3">
        <f>IF(W$3=0,0,INDEX(Sheet1!RawDataCols,$C141,W$5)*$R141)</f>
        <v>0.7</v>
      </c>
      <c r="X141" s="3">
        <f>IF(X$3=0,0,INDEX(Sheet1!RawDataCols,$C141,X$5)*$R141)</f>
        <v>0.47</v>
      </c>
      <c r="Y141" s="3">
        <f>IF(Y$3=0,0,INDEX(Sheet1!RawDataCols,$C141,Y$5)*$R141)</f>
        <v>0</v>
      </c>
      <c r="Z141" s="3">
        <f>IF(Z$3=0,0,INDEX(Sheet1!RawDataCols,$C141,Z$5)*$R141)</f>
        <v>0.73</v>
      </c>
      <c r="AA141" s="3">
        <f>IF(AA$3=0,0,INDEX(Sheet1!RawDataCols,$C141,AA$5)*$R141)</f>
        <v>0.65</v>
      </c>
      <c r="AB141" s="3">
        <f>IF(AB$3=0,0,INDEX(Sheet1!RawDataCols,$C141,AB$5)*$R141)</f>
        <v>0</v>
      </c>
      <c r="AC141" s="3">
        <f>IF(AC$3=0,0,INDEX(Sheet1!RawDataCols,$C141,AC$5)*$R141)</f>
        <v>0.3</v>
      </c>
      <c r="AD141" s="3">
        <f>IF(AD$3=0,0,INDEX(Sheet1!RawDataCols,$C141,AD$5)*$R141)</f>
        <v>0.21</v>
      </c>
      <c r="AE141" s="3">
        <f>IF(AE$3=0,0,INDEX(Sheet1!RawDataCols,$C141,AE$5)*$R141)</f>
        <v>0</v>
      </c>
      <c r="AF141" s="3">
        <f>IF(AF$3=0,0,INDEX(Sheet1!RawDataCols,$C141,AF$5)*$R141)</f>
        <v>0.52</v>
      </c>
      <c r="AG141" s="3">
        <f>IF(AG$3=0,0,INDEX(Sheet1!RawDataCols,$C141,AG$5)*$R141)</f>
        <v>0.43</v>
      </c>
      <c r="AH141" s="3">
        <f>IF(AH$3=0,0,INDEX(Sheet1!RawDataCols,$C141,AH$5)*$R141)</f>
        <v>0</v>
      </c>
      <c r="AI141" s="3">
        <f>IF(AI$3=0,0,INDEX(Sheet1!RawDataCols,$C141,AI$5)*$R141)</f>
        <v>0.65</v>
      </c>
      <c r="AJ141" s="3">
        <f>IF(AJ$3=0,0,INDEX(Sheet1!RawDataCols,$C141,AJ$5)*$R141)</f>
        <v>0.12</v>
      </c>
      <c r="AK141" s="3">
        <f>IF(AK$3=0,0,INDEX(Sheet1!RawDataCols,$C141,AK$5)*$R141)</f>
        <v>0</v>
      </c>
      <c r="AL141" s="3">
        <f>IF(AL$3=0,0,INDEX(Sheet1!RawDataCols,$C141,AL$5)*$R141)</f>
        <v>0.52</v>
      </c>
      <c r="AM141" s="3">
        <f>IF(AM$3=0,0,INDEX(Sheet1!RawDataCols,$C141,AM$5)*$R141)</f>
        <v>0.3</v>
      </c>
      <c r="AN141" s="3">
        <f>IF(AN$3=0,0,INDEX(Sheet1!RawDataCols,$C141,AN$5)*$R141)</f>
        <v>0.3</v>
      </c>
      <c r="AO141" s="3">
        <f>IF(AO$3=0,0,INDEX(Sheet1!RawDataCols,$C141,AO$5)*$R141)</f>
        <v>0.43</v>
      </c>
      <c r="AP141" s="3">
        <f>IF(AP$3=0,0,INDEX(Sheet1!RawDataCols,$C141,AP$5)*$R141)</f>
        <v>0.21</v>
      </c>
      <c r="AQ141" s="3">
        <f>IF(AQ$3=0,0,INDEX(Sheet1!RawDataCols,$C141,AQ$5)*$R141)</f>
        <v>0</v>
      </c>
      <c r="AR141" s="3">
        <f>IF(AR$3=0,0,INDEX(Sheet1!RawDataCols,$C141,AR$5)*$R141)</f>
        <v>0.55000000000000004</v>
      </c>
      <c r="AS141" s="3">
        <f>IF(AS$3=0,0,INDEX(Sheet1!RawDataCols,$C141,AS$5)*$R141)</f>
        <v>0.65</v>
      </c>
      <c r="AT141" s="3">
        <f>IF(AT$3=0,0,INDEX(Sheet1!RawDataCols,$C141,AT$5)*$R141)</f>
        <v>0</v>
      </c>
      <c r="AU141" s="3">
        <f>IF(AU$3=0,0,INDEX(Sheet1!RawDataCols,$C141,AU$5)*$R141)</f>
        <v>0.47</v>
      </c>
      <c r="AV141" s="3">
        <f>IF(AV$3=0,0,INDEX(Sheet1!RawDataCols,$C141,AV$5)*$R141)</f>
        <v>0.12</v>
      </c>
      <c r="AW141" s="3">
        <f>IF(AW$3=0,0,INDEX(Sheet1!RawDataCols,$C141,AW$5)*$R141)</f>
        <v>0</v>
      </c>
      <c r="AX141" s="3">
        <f>IF(AX$3=0,0,INDEX(Sheet1!RawDataCols,$C141,AX$5)*$R141)</f>
        <v>0.43</v>
      </c>
      <c r="AY141" s="3">
        <f>IF(AY$3=0,0,INDEX(Sheet1!RawDataCols,$C141,AY$5)*$R141)</f>
        <v>0.52</v>
      </c>
      <c r="AZ141" s="3">
        <f>IF(AZ$3=0,0,INDEX(Sheet1!RawDataCols,$C141,AZ$5)*$R141)</f>
        <v>0</v>
      </c>
      <c r="BA141" s="3">
        <f>IF(BA$3=0,0,INDEX(Sheet1!RawDataCols,$C141,BA$5)*$R141)</f>
        <v>0.3</v>
      </c>
      <c r="BB141" s="3">
        <f>IF(BB$3=0,0,INDEX(Sheet1!RawDataCols,$C141,BB$5)*$R141)</f>
        <v>0.12</v>
      </c>
      <c r="BC141" s="3">
        <f>IF(BC$3=0,0,INDEX(Sheet1!RawDataCols,$C141,BC$5)*$R141)</f>
        <v>0</v>
      </c>
      <c r="BD141" s="3">
        <f>IF(BD$3=0,0,INDEX(Sheet1!RawDataCols,$C141,BD$5)*$R141)</f>
        <v>0.38</v>
      </c>
      <c r="BE141" s="3">
        <f>IF(BE$3=0,0,INDEX(Sheet1!RawDataCols,$C141,BE$5)*$R141)</f>
        <v>0.12</v>
      </c>
      <c r="BF141" s="3">
        <f>IF(BF$3=0,0,INDEX(Sheet1!RawDataCols,$C141,BF$5)*$R141)</f>
        <v>0</v>
      </c>
      <c r="BG141" s="179">
        <f>IF(BG$3=0,0,INDEX(Sheet1!RawDataCols,$C141,BG$5)*$R141)</f>
        <v>0.38</v>
      </c>
      <c r="BH141" s="33">
        <f t="shared" si="27"/>
        <v>4.1499999999999995</v>
      </c>
      <c r="BI141" s="33">
        <f t="shared" si="28"/>
        <v>0.3</v>
      </c>
      <c r="BJ141" s="33">
        <f t="shared" si="29"/>
        <v>5.9799999999999995</v>
      </c>
      <c r="BK141" s="3">
        <f>IF(BK$3=0,0,INDEX(Sheet1!RawDataCols,$C141,BK$5)*$R141)</f>
        <v>1.8749999999999999E-2</v>
      </c>
      <c r="BL141" s="3">
        <f>IF(BL$3=0,0,INDEX(Sheet1!RawDataCols,$C141,BL$5)*$R141)</f>
        <v>0.40062500000000001</v>
      </c>
      <c r="BM141" s="3">
        <f>IF(BM$3=0,0,INDEX(Sheet1!RawDataCols,$C141,BM$5)*$R141)</f>
        <v>1.36</v>
      </c>
      <c r="BN141" s="3">
        <f>IF(BN$3=0,0,INDEX(Sheet1!RawDataCols,$C141,BN$5)*$R141)</f>
        <v>161.551875</v>
      </c>
      <c r="BO141" s="3">
        <f>IF(BO$3=0,0,INDEX(Sheet1!RawDataCols,$C141,BO$5)*$R141)</f>
        <v>1.691875</v>
      </c>
      <c r="BP141" s="3">
        <f>IF(BP$3=0,0,INDEX(Sheet1!RawDataCols,$C141,BP$5)*$R141)</f>
        <v>2.99</v>
      </c>
      <c r="BQ141" s="3">
        <f t="shared" si="30"/>
        <v>1.47</v>
      </c>
      <c r="BR141" s="3">
        <f t="shared" si="31"/>
        <v>0.76</v>
      </c>
      <c r="BS141" s="3">
        <f t="shared" si="32"/>
        <v>1.1600000000000001</v>
      </c>
      <c r="BT141" s="3">
        <f t="shared" si="33"/>
        <v>1.9200000000000002</v>
      </c>
      <c r="BU141" s="3" t="str">
        <f>INDEX(Sheet1!$BS$2:$BS$1000,MATCH($A141,Sheet1!$A$2:$A$1000,0))</f>
        <v>09</v>
      </c>
      <c r="BV141" s="3">
        <f>INDEX(Sheet1!$BT$2:$BT$1000,MATCH($A141,Sheet1!$A$2:$A$1000,0))</f>
        <v>1.92</v>
      </c>
    </row>
    <row r="142" spans="1:74" x14ac:dyDescent="0.2">
      <c r="A142" s="246" t="s">
        <v>596</v>
      </c>
      <c r="B142" s="3" t="e">
        <f>MATCH($A142,Sheet1!ACCOUNTNO,0)</f>
        <v>#N/A</v>
      </c>
      <c r="C142" s="3">
        <f t="shared" si="24"/>
        <v>65000</v>
      </c>
      <c r="D142" s="3">
        <f>IF(D$3=0,0,INDEX(Sheet1!RawDataCols,$C142,D$5))</f>
        <v>0</v>
      </c>
      <c r="E142" s="3">
        <f>IF(E$3=0,0,INDEX(Sheet1!RawDataCols,$C142,E$5))</f>
        <v>0</v>
      </c>
      <c r="F142" s="3">
        <f>IF(F$3=0,0,INDEX(Sheet1!RawDataCols,$C142,F$5))</f>
        <v>0</v>
      </c>
      <c r="G142" s="3">
        <f>IF(G$3=0,0,INDEX(Sheet1!RawDataCols,$C142,G$5))</f>
        <v>0</v>
      </c>
      <c r="H142" s="3">
        <f>IF(H$3=0,0,INDEX(Sheet1!RawDataCols,$C142,H$5))</f>
        <v>0</v>
      </c>
      <c r="I142" s="3">
        <f>IF(I$3=0,0,INDEX(Sheet1!RawDataCols,$C142,I$5))</f>
        <v>0</v>
      </c>
      <c r="J142" s="3">
        <f>IF(J$3=0,0,INDEX(Sheet1!RawDataCols,$C142,J$5))</f>
        <v>0</v>
      </c>
      <c r="K142" s="3">
        <f>IF(K$3=0,0,INDEX(Sheet1!RawDataCols,$C142,K$5))</f>
        <v>0</v>
      </c>
      <c r="L142" s="3">
        <f>IF(L$3=0,0,INDEX(Sheet1!RawDataCols,$C142,L$5))</f>
        <v>0</v>
      </c>
      <c r="M142" s="3">
        <f>IF(M$3=0,0,INDEX(Sheet1!RawDataCols,$C142,M$5))</f>
        <v>0</v>
      </c>
      <c r="N142" s="3">
        <f>IF(N$3=0,0,INDEX(Sheet1!RawDataCols,$C142,N$5))</f>
        <v>0</v>
      </c>
      <c r="O142" s="3">
        <f>INDEX(Sheet1!RawDataCols,$C142,O$5)</f>
        <v>0</v>
      </c>
      <c r="P142" s="3">
        <f>INDEX(Sheet1!RawDataCols,$C142,P$5)</f>
        <v>0</v>
      </c>
      <c r="Q142" s="3">
        <f>IF(Q$3=0,0,INDEX(Sheet1!RawDataCols,$C142,Q$5))</f>
        <v>0</v>
      </c>
      <c r="R142" s="3">
        <f t="shared" si="25"/>
        <v>1</v>
      </c>
      <c r="S142" s="3">
        <f t="shared" si="26"/>
        <v>-1</v>
      </c>
      <c r="T142" s="3">
        <f>IF(T$3=0,0,INDEX(Sheet1!RawDataCols,$C142,T$5)*$R142)</f>
        <v>0</v>
      </c>
      <c r="U142" s="3">
        <f>IF(U$3=0,0,INDEX(Sheet1!RawDataCols,$C142,U$5)*$R142)</f>
        <v>0</v>
      </c>
      <c r="V142" s="3">
        <f>IF(V$3=0,0,INDEX(Sheet1!RawDataCols,$C142,V$5)*$R142)</f>
        <v>0</v>
      </c>
      <c r="W142" s="3">
        <f>IF(W$3=0,0,INDEX(Sheet1!RawDataCols,$C142,W$5)*$R142)</f>
        <v>0</v>
      </c>
      <c r="X142" s="3">
        <f>IF(X$3=0,0,INDEX(Sheet1!RawDataCols,$C142,X$5)*$R142)</f>
        <v>0</v>
      </c>
      <c r="Y142" s="3">
        <f>IF(Y$3=0,0,INDEX(Sheet1!RawDataCols,$C142,Y$5)*$R142)</f>
        <v>0</v>
      </c>
      <c r="Z142" s="3">
        <f>IF(Z$3=0,0,INDEX(Sheet1!RawDataCols,$C142,Z$5)*$R142)</f>
        <v>0</v>
      </c>
      <c r="AA142" s="3">
        <f>IF(AA$3=0,0,INDEX(Sheet1!RawDataCols,$C142,AA$5)*$R142)</f>
        <v>0</v>
      </c>
      <c r="AB142" s="3">
        <f>IF(AB$3=0,0,INDEX(Sheet1!RawDataCols,$C142,AB$5)*$R142)</f>
        <v>0</v>
      </c>
      <c r="AC142" s="3">
        <f>IF(AC$3=0,0,INDEX(Sheet1!RawDataCols,$C142,AC$5)*$R142)</f>
        <v>0</v>
      </c>
      <c r="AD142" s="3">
        <f>IF(AD$3=0,0,INDEX(Sheet1!RawDataCols,$C142,AD$5)*$R142)</f>
        <v>0</v>
      </c>
      <c r="AE142" s="3">
        <f>IF(AE$3=0,0,INDEX(Sheet1!RawDataCols,$C142,AE$5)*$R142)</f>
        <v>0</v>
      </c>
      <c r="AF142" s="3">
        <f>IF(AF$3=0,0,INDEX(Sheet1!RawDataCols,$C142,AF$5)*$R142)</f>
        <v>0</v>
      </c>
      <c r="AG142" s="3">
        <f>IF(AG$3=0,0,INDEX(Sheet1!RawDataCols,$C142,AG$5)*$R142)</f>
        <v>0</v>
      </c>
      <c r="AH142" s="3">
        <f>IF(AH$3=0,0,INDEX(Sheet1!RawDataCols,$C142,AH$5)*$R142)</f>
        <v>0</v>
      </c>
      <c r="AI142" s="3">
        <f>IF(AI$3=0,0,INDEX(Sheet1!RawDataCols,$C142,AI$5)*$R142)</f>
        <v>0</v>
      </c>
      <c r="AJ142" s="3">
        <f>IF(AJ$3=0,0,INDEX(Sheet1!RawDataCols,$C142,AJ$5)*$R142)</f>
        <v>0</v>
      </c>
      <c r="AK142" s="3">
        <f>IF(AK$3=0,0,INDEX(Sheet1!RawDataCols,$C142,AK$5)*$R142)</f>
        <v>0</v>
      </c>
      <c r="AL142" s="3">
        <f>IF(AL$3=0,0,INDEX(Sheet1!RawDataCols,$C142,AL$5)*$R142)</f>
        <v>0</v>
      </c>
      <c r="AM142" s="3">
        <f>IF(AM$3=0,0,INDEX(Sheet1!RawDataCols,$C142,AM$5)*$R142)</f>
        <v>0</v>
      </c>
      <c r="AN142" s="3">
        <f>IF(AN$3=0,0,INDEX(Sheet1!RawDataCols,$C142,AN$5)*$R142)</f>
        <v>0</v>
      </c>
      <c r="AO142" s="3">
        <f>IF(AO$3=0,0,INDEX(Sheet1!RawDataCols,$C142,AO$5)*$R142)</f>
        <v>0</v>
      </c>
      <c r="AP142" s="3">
        <f>IF(AP$3=0,0,INDEX(Sheet1!RawDataCols,$C142,AP$5)*$R142)</f>
        <v>0</v>
      </c>
      <c r="AQ142" s="3">
        <f>IF(AQ$3=0,0,INDEX(Sheet1!RawDataCols,$C142,AQ$5)*$R142)</f>
        <v>0</v>
      </c>
      <c r="AR142" s="3">
        <f>IF(AR$3=0,0,INDEX(Sheet1!RawDataCols,$C142,AR$5)*$R142)</f>
        <v>0</v>
      </c>
      <c r="AS142" s="3">
        <f>IF(AS$3=0,0,INDEX(Sheet1!RawDataCols,$C142,AS$5)*$R142)</f>
        <v>0</v>
      </c>
      <c r="AT142" s="3">
        <f>IF(AT$3=0,0,INDEX(Sheet1!RawDataCols,$C142,AT$5)*$R142)</f>
        <v>0</v>
      </c>
      <c r="AU142" s="3">
        <f>IF(AU$3=0,0,INDEX(Sheet1!RawDataCols,$C142,AU$5)*$R142)</f>
        <v>0</v>
      </c>
      <c r="AV142" s="3">
        <f>IF(AV$3=0,0,INDEX(Sheet1!RawDataCols,$C142,AV$5)*$R142)</f>
        <v>0</v>
      </c>
      <c r="AW142" s="3">
        <f>IF(AW$3=0,0,INDEX(Sheet1!RawDataCols,$C142,AW$5)*$R142)</f>
        <v>0</v>
      </c>
      <c r="AX142" s="3">
        <f>IF(AX$3=0,0,INDEX(Sheet1!RawDataCols,$C142,AX$5)*$R142)</f>
        <v>0</v>
      </c>
      <c r="AY142" s="3">
        <f>IF(AY$3=0,0,INDEX(Sheet1!RawDataCols,$C142,AY$5)*$R142)</f>
        <v>0</v>
      </c>
      <c r="AZ142" s="3">
        <f>IF(AZ$3=0,0,INDEX(Sheet1!RawDataCols,$C142,AZ$5)*$R142)</f>
        <v>0</v>
      </c>
      <c r="BA142" s="3">
        <f>IF(BA$3=0,0,INDEX(Sheet1!RawDataCols,$C142,BA$5)*$R142)</f>
        <v>0</v>
      </c>
      <c r="BB142" s="3">
        <f>IF(BB$3=0,0,INDEX(Sheet1!RawDataCols,$C142,BB$5)*$R142)</f>
        <v>0</v>
      </c>
      <c r="BC142" s="3">
        <f>IF(BC$3=0,0,INDEX(Sheet1!RawDataCols,$C142,BC$5)*$R142)</f>
        <v>0</v>
      </c>
      <c r="BD142" s="3">
        <f>IF(BD$3=0,0,INDEX(Sheet1!RawDataCols,$C142,BD$5)*$R142)</f>
        <v>0</v>
      </c>
      <c r="BE142" s="3">
        <f>IF(BE$3=0,0,INDEX(Sheet1!RawDataCols,$C142,BE$5)*$R142)</f>
        <v>0</v>
      </c>
      <c r="BF142" s="3">
        <f>IF(BF$3=0,0,INDEX(Sheet1!RawDataCols,$C142,BF$5)*$R142)</f>
        <v>0</v>
      </c>
      <c r="BG142" s="179">
        <f>IF(BG$3=0,0,INDEX(Sheet1!RawDataCols,$C142,BG$5)*$R142)</f>
        <v>0</v>
      </c>
      <c r="BH142" s="33">
        <f t="shared" si="27"/>
        <v>0</v>
      </c>
      <c r="BI142" s="33">
        <f t="shared" si="28"/>
        <v>0</v>
      </c>
      <c r="BJ142" s="33">
        <f t="shared" si="29"/>
        <v>0</v>
      </c>
      <c r="BK142" s="3">
        <f>IF(BK$3=0,0,INDEX(Sheet1!RawDataCols,$C142,BK$5)*$R142)</f>
        <v>0</v>
      </c>
      <c r="BL142" s="3">
        <f>IF(BL$3=0,0,INDEX(Sheet1!RawDataCols,$C142,BL$5)*$R142)</f>
        <v>0</v>
      </c>
      <c r="BM142" s="3">
        <f>IF(BM$3=0,0,INDEX(Sheet1!RawDataCols,$C142,BM$5)*$R142)</f>
        <v>0</v>
      </c>
      <c r="BN142" s="3">
        <f>IF(BN$3=0,0,INDEX(Sheet1!RawDataCols,$C142,BN$5)*$R142)</f>
        <v>0</v>
      </c>
      <c r="BO142" s="3">
        <f>IF(BO$3=0,0,INDEX(Sheet1!RawDataCols,$C142,BO$5)*$R142)</f>
        <v>0</v>
      </c>
      <c r="BP142" s="3">
        <f>IF(BP$3=0,0,INDEX(Sheet1!RawDataCols,$C142,BP$5)*$R142)</f>
        <v>0</v>
      </c>
      <c r="BQ142" s="3">
        <f t="shared" si="30"/>
        <v>0</v>
      </c>
      <c r="BR142" s="3">
        <f t="shared" si="31"/>
        <v>0</v>
      </c>
      <c r="BS142" s="3">
        <f t="shared" si="32"/>
        <v>0</v>
      </c>
      <c r="BT142" s="3">
        <f t="shared" si="33"/>
        <v>0</v>
      </c>
      <c r="BU142" s="3" t="e">
        <f>INDEX(Sheet1!$BS$2:$BS$1000,MATCH($A142,Sheet1!$A$2:$A$1000,0))</f>
        <v>#N/A</v>
      </c>
      <c r="BV142" s="3" t="e">
        <f>INDEX(Sheet1!$BT$2:$BT$1000,MATCH($A142,Sheet1!$A$2:$A$1000,0))</f>
        <v>#N/A</v>
      </c>
    </row>
    <row r="143" spans="1:74" x14ac:dyDescent="0.2">
      <c r="A143" s="11" t="s">
        <v>597</v>
      </c>
      <c r="B143" s="3">
        <f>MATCH($A143,Sheet1!ACCOUNTNO,0)</f>
        <v>122</v>
      </c>
      <c r="C143" s="3">
        <f t="shared" si="24"/>
        <v>122</v>
      </c>
      <c r="D143" s="3" t="str">
        <f>IF(D$3=0,0,INDEX(Sheet1!RawDataCols,$C143,D$5))</f>
        <v>22180A13</v>
      </c>
      <c r="E143" s="3" t="str">
        <f>IF(E$3=0,0,INDEX(Sheet1!RawDataCols,$C143,E$5))</f>
        <v xml:space="preserve">22180          </v>
      </c>
      <c r="F143" s="3" t="str">
        <f>IF(F$3=0,0,INDEX(Sheet1!RawDataCols,$C143,F$5))</f>
        <v xml:space="preserve">A13            </v>
      </c>
      <c r="G143" s="3" t="str">
        <f>IF(G$3=0,0,INDEX(Sheet1!RawDataCols,$C143,G$5))</f>
        <v xml:space="preserve">               </v>
      </c>
      <c r="H143" s="3" t="str">
        <f>IF(H$3=0,0,INDEX(Sheet1!RawDataCols,$C143,H$5))</f>
        <v xml:space="preserve">               </v>
      </c>
      <c r="I143" s="3" t="str">
        <f>IF(I$3=0,0,INDEX(Sheet1!RawDataCols,$C143,I$5))</f>
        <v xml:space="preserve">               </v>
      </c>
      <c r="J143" s="3" t="str">
        <f>IF(J$3=0,0,INDEX(Sheet1!RawDataCols,$C143,J$5))</f>
        <v xml:space="preserve">               </v>
      </c>
      <c r="K143" s="3" t="str">
        <f>IF(K$3=0,0,INDEX(Sheet1!RawDataCols,$C143,K$5))</f>
        <v xml:space="preserve">               </v>
      </c>
      <c r="L143" s="3" t="str">
        <f>IF(L$3=0,0,INDEX(Sheet1!RawDataCols,$C143,L$5))</f>
        <v xml:space="preserve">               </v>
      </c>
      <c r="M143" s="3" t="str">
        <f>IF(M$3=0,0,INDEX(Sheet1!RawDataCols,$C143,M$5))</f>
        <v xml:space="preserve">F007  </v>
      </c>
      <c r="N143" s="3" t="str">
        <f>IF(N$3=0,0,INDEX(Sheet1!RawDataCols,$C143,N$5))</f>
        <v>Bank Fees &amp; Charges-B25 188 Carrington</v>
      </c>
      <c r="O143" s="3">
        <f>INDEX(Sheet1!RawDataCols,$C143,O$5)</f>
        <v>13</v>
      </c>
      <c r="P143" s="3" t="str">
        <f>INDEX(Sheet1!RawDataCols,$C143,P$5)</f>
        <v>Cost and Expenses</v>
      </c>
      <c r="Q143" s="3" t="str">
        <f>IF(Q$3=0,0,INDEX(Sheet1!RawDataCols,$C143,Q$5))</f>
        <v>I</v>
      </c>
      <c r="R143" s="3">
        <f t="shared" si="25"/>
        <v>1</v>
      </c>
      <c r="S143" s="3">
        <f t="shared" si="26"/>
        <v>-1</v>
      </c>
      <c r="T143" s="3">
        <f>IF(T$3=0,0,INDEX(Sheet1!RawDataCols,$C143,T$5)*$R143)</f>
        <v>0</v>
      </c>
      <c r="U143" s="3">
        <f>IF(U$3=0,0,INDEX(Sheet1!RawDataCols,$C143,U$5)*$R143)</f>
        <v>0</v>
      </c>
      <c r="V143" s="3">
        <f>IF(V$3=0,0,INDEX(Sheet1!RawDataCols,$C143,V$5)*$R143)</f>
        <v>0</v>
      </c>
      <c r="W143" s="3">
        <f>IF(W$3=0,0,INDEX(Sheet1!RawDataCols,$C143,W$5)*$R143)</f>
        <v>0</v>
      </c>
      <c r="X143" s="3">
        <f>IF(X$3=0,0,INDEX(Sheet1!RawDataCols,$C143,X$5)*$R143)</f>
        <v>0</v>
      </c>
      <c r="Y143" s="3">
        <f>IF(Y$3=0,0,INDEX(Sheet1!RawDataCols,$C143,Y$5)*$R143)</f>
        <v>0</v>
      </c>
      <c r="Z143" s="3">
        <f>IF(Z$3=0,0,INDEX(Sheet1!RawDataCols,$C143,Z$5)*$R143)</f>
        <v>0</v>
      </c>
      <c r="AA143" s="3">
        <f>IF(AA$3=0,0,INDEX(Sheet1!RawDataCols,$C143,AA$5)*$R143)</f>
        <v>0</v>
      </c>
      <c r="AB143" s="3">
        <f>IF(AB$3=0,0,INDEX(Sheet1!RawDataCols,$C143,AB$5)*$R143)</f>
        <v>0</v>
      </c>
      <c r="AC143" s="3">
        <f>IF(AC$3=0,0,INDEX(Sheet1!RawDataCols,$C143,AC$5)*$R143)</f>
        <v>0</v>
      </c>
      <c r="AD143" s="3">
        <f>IF(AD$3=0,0,INDEX(Sheet1!RawDataCols,$C143,AD$5)*$R143)</f>
        <v>0</v>
      </c>
      <c r="AE143" s="3">
        <f>IF(AE$3=0,0,INDEX(Sheet1!RawDataCols,$C143,AE$5)*$R143)</f>
        <v>0</v>
      </c>
      <c r="AF143" s="3">
        <f>IF(AF$3=0,0,INDEX(Sheet1!RawDataCols,$C143,AF$5)*$R143)</f>
        <v>0</v>
      </c>
      <c r="AG143" s="3">
        <f>IF(AG$3=0,0,INDEX(Sheet1!RawDataCols,$C143,AG$5)*$R143)</f>
        <v>0</v>
      </c>
      <c r="AH143" s="3">
        <f>IF(AH$3=0,0,INDEX(Sheet1!RawDataCols,$C143,AH$5)*$R143)</f>
        <v>0</v>
      </c>
      <c r="AI143" s="3">
        <f>IF(AI$3=0,0,INDEX(Sheet1!RawDataCols,$C143,AI$5)*$R143)</f>
        <v>0</v>
      </c>
      <c r="AJ143" s="3">
        <f>IF(AJ$3=0,0,INDEX(Sheet1!RawDataCols,$C143,AJ$5)*$R143)</f>
        <v>0</v>
      </c>
      <c r="AK143" s="3">
        <f>IF(AK$3=0,0,INDEX(Sheet1!RawDataCols,$C143,AK$5)*$R143)</f>
        <v>0</v>
      </c>
      <c r="AL143" s="3">
        <f>IF(AL$3=0,0,INDEX(Sheet1!RawDataCols,$C143,AL$5)*$R143)</f>
        <v>0</v>
      </c>
      <c r="AM143" s="3">
        <f>IF(AM$3=0,0,INDEX(Sheet1!RawDataCols,$C143,AM$5)*$R143)</f>
        <v>0</v>
      </c>
      <c r="AN143" s="3">
        <f>IF(AN$3=0,0,INDEX(Sheet1!RawDataCols,$C143,AN$5)*$R143)</f>
        <v>0</v>
      </c>
      <c r="AO143" s="3">
        <f>IF(AO$3=0,0,INDEX(Sheet1!RawDataCols,$C143,AO$5)*$R143)</f>
        <v>0</v>
      </c>
      <c r="AP143" s="3">
        <f>IF(AP$3=0,0,INDEX(Sheet1!RawDataCols,$C143,AP$5)*$R143)</f>
        <v>0</v>
      </c>
      <c r="AQ143" s="3">
        <f>IF(AQ$3=0,0,INDEX(Sheet1!RawDataCols,$C143,AQ$5)*$R143)</f>
        <v>0</v>
      </c>
      <c r="AR143" s="3">
        <f>IF(AR$3=0,0,INDEX(Sheet1!RawDataCols,$C143,AR$5)*$R143)</f>
        <v>0</v>
      </c>
      <c r="AS143" s="3">
        <f>IF(AS$3=0,0,INDEX(Sheet1!RawDataCols,$C143,AS$5)*$R143)</f>
        <v>0</v>
      </c>
      <c r="AT143" s="3">
        <f>IF(AT$3=0,0,INDEX(Sheet1!RawDataCols,$C143,AT$5)*$R143)</f>
        <v>0</v>
      </c>
      <c r="AU143" s="3">
        <f>IF(AU$3=0,0,INDEX(Sheet1!RawDataCols,$C143,AU$5)*$R143)</f>
        <v>0</v>
      </c>
      <c r="AV143" s="3">
        <f>IF(AV$3=0,0,INDEX(Sheet1!RawDataCols,$C143,AV$5)*$R143)</f>
        <v>0</v>
      </c>
      <c r="AW143" s="3">
        <f>IF(AW$3=0,0,INDEX(Sheet1!RawDataCols,$C143,AW$5)*$R143)</f>
        <v>0</v>
      </c>
      <c r="AX143" s="3">
        <f>IF(AX$3=0,0,INDEX(Sheet1!RawDataCols,$C143,AX$5)*$R143)</f>
        <v>0</v>
      </c>
      <c r="AY143" s="3">
        <f>IF(AY$3=0,0,INDEX(Sheet1!RawDataCols,$C143,AY$5)*$R143)</f>
        <v>0</v>
      </c>
      <c r="AZ143" s="3">
        <f>IF(AZ$3=0,0,INDEX(Sheet1!RawDataCols,$C143,AZ$5)*$R143)</f>
        <v>0</v>
      </c>
      <c r="BA143" s="3">
        <f>IF(BA$3=0,0,INDEX(Sheet1!RawDataCols,$C143,BA$5)*$R143)</f>
        <v>0</v>
      </c>
      <c r="BB143" s="3">
        <f>IF(BB$3=0,0,INDEX(Sheet1!RawDataCols,$C143,BB$5)*$R143)</f>
        <v>0</v>
      </c>
      <c r="BC143" s="3">
        <f>IF(BC$3=0,0,INDEX(Sheet1!RawDataCols,$C143,BC$5)*$R143)</f>
        <v>0</v>
      </c>
      <c r="BD143" s="3">
        <f>IF(BD$3=0,0,INDEX(Sheet1!RawDataCols,$C143,BD$5)*$R143)</f>
        <v>0</v>
      </c>
      <c r="BE143" s="3">
        <f>IF(BE$3=0,0,INDEX(Sheet1!RawDataCols,$C143,BE$5)*$R143)</f>
        <v>0</v>
      </c>
      <c r="BF143" s="3">
        <f>IF(BF$3=0,0,INDEX(Sheet1!RawDataCols,$C143,BF$5)*$R143)</f>
        <v>0</v>
      </c>
      <c r="BG143" s="179">
        <f>IF(BG$3=0,0,INDEX(Sheet1!RawDataCols,$C143,BG$5)*$R143)</f>
        <v>0</v>
      </c>
      <c r="BH143" s="33">
        <f t="shared" si="27"/>
        <v>0</v>
      </c>
      <c r="BI143" s="33">
        <f t="shared" si="28"/>
        <v>0</v>
      </c>
      <c r="BJ143" s="33">
        <f t="shared" si="29"/>
        <v>0</v>
      </c>
      <c r="BK143" s="3">
        <f>IF(BK$3=0,0,INDEX(Sheet1!RawDataCols,$C143,BK$5)*$R143)</f>
        <v>0</v>
      </c>
      <c r="BL143" s="3">
        <f>IF(BL$3=0,0,INDEX(Sheet1!RawDataCols,$C143,BL$5)*$R143)</f>
        <v>0</v>
      </c>
      <c r="BM143" s="3">
        <f>IF(BM$3=0,0,INDEX(Sheet1!RawDataCols,$C143,BM$5)*$R143)</f>
        <v>0</v>
      </c>
      <c r="BN143" s="3">
        <f>IF(BN$3=0,0,INDEX(Sheet1!RawDataCols,$C143,BN$5)*$R143)</f>
        <v>0</v>
      </c>
      <c r="BO143" s="3">
        <f>IF(BO$3=0,0,INDEX(Sheet1!RawDataCols,$C143,BO$5)*$R143)</f>
        <v>0.70062500000000005</v>
      </c>
      <c r="BP143" s="3">
        <f>IF(BP$3=0,0,INDEX(Sheet1!RawDataCols,$C143,BP$5)*$R143)</f>
        <v>0</v>
      </c>
      <c r="BQ143" s="3">
        <f t="shared" si="30"/>
        <v>0</v>
      </c>
      <c r="BR143" s="3">
        <f t="shared" si="31"/>
        <v>0</v>
      </c>
      <c r="BS143" s="3">
        <f t="shared" si="32"/>
        <v>0</v>
      </c>
      <c r="BT143" s="3">
        <f t="shared" si="33"/>
        <v>0</v>
      </c>
      <c r="BU143" s="3" t="str">
        <f>INDEX(Sheet1!$BS$2:$BS$1000,MATCH($A143,Sheet1!$A$2:$A$1000,0))</f>
        <v>09</v>
      </c>
      <c r="BV143" s="3">
        <f>INDEX(Sheet1!$BT$2:$BT$1000,MATCH($A143,Sheet1!$A$2:$A$1000,0))</f>
        <v>0</v>
      </c>
    </row>
    <row r="144" spans="1:74" x14ac:dyDescent="0.2">
      <c r="A144" s="11" t="s">
        <v>1021</v>
      </c>
      <c r="B144" s="3">
        <f>MATCH($A144,Sheet1!ACCOUNTNO,0)</f>
        <v>123</v>
      </c>
      <c r="C144" s="3">
        <f t="shared" si="24"/>
        <v>123</v>
      </c>
      <c r="D144" s="3" t="str">
        <f>IF(D$3=0,0,INDEX(Sheet1!RawDataCols,$C144,D$5))</f>
        <v>22180A14</v>
      </c>
      <c r="E144" s="3" t="str">
        <f>IF(E$3=0,0,INDEX(Sheet1!RawDataCols,$C144,E$5))</f>
        <v xml:space="preserve">22180          </v>
      </c>
      <c r="F144" s="3" t="str">
        <f>IF(F$3=0,0,INDEX(Sheet1!RawDataCols,$C144,F$5))</f>
        <v xml:space="preserve">A14            </v>
      </c>
      <c r="G144" s="3" t="str">
        <f>IF(G$3=0,0,INDEX(Sheet1!RawDataCols,$C144,G$5))</f>
        <v xml:space="preserve">               </v>
      </c>
      <c r="H144" s="3" t="str">
        <f>IF(H$3=0,0,INDEX(Sheet1!RawDataCols,$C144,H$5))</f>
        <v xml:space="preserve">               </v>
      </c>
      <c r="I144" s="3" t="str">
        <f>IF(I$3=0,0,INDEX(Sheet1!RawDataCols,$C144,I$5))</f>
        <v xml:space="preserve">               </v>
      </c>
      <c r="J144" s="3" t="str">
        <f>IF(J$3=0,0,INDEX(Sheet1!RawDataCols,$C144,J$5))</f>
        <v xml:space="preserve">               </v>
      </c>
      <c r="K144" s="3" t="str">
        <f>IF(K$3=0,0,INDEX(Sheet1!RawDataCols,$C144,K$5))</f>
        <v xml:space="preserve">               </v>
      </c>
      <c r="L144" s="3" t="str">
        <f>IF(L$3=0,0,INDEX(Sheet1!RawDataCols,$C144,L$5))</f>
        <v xml:space="preserve">               </v>
      </c>
      <c r="M144" s="3" t="str">
        <f>IF(M$3=0,0,INDEX(Sheet1!RawDataCols,$C144,M$5))</f>
        <v xml:space="preserve">F007  </v>
      </c>
      <c r="N144" s="3" t="str">
        <f>IF(N$3=0,0,INDEX(Sheet1!RawDataCols,$C144,N$5))</f>
        <v>Bank Fees &amp; Charges-120 Queen Road</v>
      </c>
      <c r="O144" s="3">
        <f>INDEX(Sheet1!RawDataCols,$C144,O$5)</f>
        <v>13</v>
      </c>
      <c r="P144" s="3" t="str">
        <f>INDEX(Sheet1!RawDataCols,$C144,P$5)</f>
        <v>Cost and Expenses</v>
      </c>
      <c r="Q144" s="3" t="str">
        <f>IF(Q$3=0,0,INDEX(Sheet1!RawDataCols,$C144,Q$5))</f>
        <v>I</v>
      </c>
      <c r="R144" s="3">
        <f t="shared" si="25"/>
        <v>1</v>
      </c>
      <c r="S144" s="3">
        <f t="shared" si="26"/>
        <v>-1</v>
      </c>
      <c r="T144" s="3">
        <f>IF(T$3=0,0,INDEX(Sheet1!RawDataCols,$C144,T$5)*$R144)</f>
        <v>0</v>
      </c>
      <c r="U144" s="3">
        <f>IF(U$3=0,0,INDEX(Sheet1!RawDataCols,$C144,U$5)*$R144)</f>
        <v>0.4</v>
      </c>
      <c r="V144" s="3">
        <f>IF(V$3=0,0,INDEX(Sheet1!RawDataCols,$C144,V$5)*$R144)</f>
        <v>0.41</v>
      </c>
      <c r="W144" s="3">
        <f>IF(W$3=0,0,INDEX(Sheet1!RawDataCols,$C144,W$5)*$R144)</f>
        <v>0.7</v>
      </c>
      <c r="X144" s="3">
        <f>IF(X$3=0,0,INDEX(Sheet1!RawDataCols,$C144,X$5)*$R144)</f>
        <v>0.47</v>
      </c>
      <c r="Y144" s="3">
        <f>IF(Y$3=0,0,INDEX(Sheet1!RawDataCols,$C144,Y$5)*$R144)</f>
        <v>0.41</v>
      </c>
      <c r="Z144" s="3">
        <f>IF(Z$3=0,0,INDEX(Sheet1!RawDataCols,$C144,Z$5)*$R144)</f>
        <v>0.73</v>
      </c>
      <c r="AA144" s="3">
        <f>IF(AA$3=0,0,INDEX(Sheet1!RawDataCols,$C144,AA$5)*$R144)</f>
        <v>0.65</v>
      </c>
      <c r="AB144" s="3">
        <f>IF(AB$3=0,0,INDEX(Sheet1!RawDataCols,$C144,AB$5)*$R144)</f>
        <v>0.41</v>
      </c>
      <c r="AC144" s="3">
        <f>IF(AC$3=0,0,INDEX(Sheet1!RawDataCols,$C144,AC$5)*$R144)</f>
        <v>0.3</v>
      </c>
      <c r="AD144" s="3">
        <f>IF(AD$3=0,0,INDEX(Sheet1!RawDataCols,$C144,AD$5)*$R144)</f>
        <v>0.21</v>
      </c>
      <c r="AE144" s="3">
        <f>IF(AE$3=0,0,INDEX(Sheet1!RawDataCols,$C144,AE$5)*$R144)</f>
        <v>0.41</v>
      </c>
      <c r="AF144" s="3">
        <f>IF(AF$3=0,0,INDEX(Sheet1!RawDataCols,$C144,AF$5)*$R144)</f>
        <v>0.52</v>
      </c>
      <c r="AG144" s="3">
        <f>IF(AG$3=0,0,INDEX(Sheet1!RawDataCols,$C144,AG$5)*$R144)</f>
        <v>0.44</v>
      </c>
      <c r="AH144" s="3">
        <f>IF(AH$3=0,0,INDEX(Sheet1!RawDataCols,$C144,AH$5)*$R144)</f>
        <v>0.41</v>
      </c>
      <c r="AI144" s="3">
        <f>IF(AI$3=0,0,INDEX(Sheet1!RawDataCols,$C144,AI$5)*$R144)</f>
        <v>0.65</v>
      </c>
      <c r="AJ144" s="3">
        <f>IF(AJ$3=0,0,INDEX(Sheet1!RawDataCols,$C144,AJ$5)*$R144)</f>
        <v>0.12</v>
      </c>
      <c r="AK144" s="3">
        <f>IF(AK$3=0,0,INDEX(Sheet1!RawDataCols,$C144,AK$5)*$R144)</f>
        <v>0.41</v>
      </c>
      <c r="AL144" s="3">
        <f>IF(AL$3=0,0,INDEX(Sheet1!RawDataCols,$C144,AL$5)*$R144)</f>
        <v>0.52</v>
      </c>
      <c r="AM144" s="3">
        <f>IF(AM$3=0,0,INDEX(Sheet1!RawDataCols,$C144,AM$5)*$R144)</f>
        <v>0.3</v>
      </c>
      <c r="AN144" s="3">
        <f>IF(AN$3=0,0,INDEX(Sheet1!RawDataCols,$C144,AN$5)*$R144)</f>
        <v>0.3</v>
      </c>
      <c r="AO144" s="3">
        <f>IF(AO$3=0,0,INDEX(Sheet1!RawDataCols,$C144,AO$5)*$R144)</f>
        <v>0.43</v>
      </c>
      <c r="AP144" s="3">
        <f>IF(AP$3=0,0,INDEX(Sheet1!RawDataCols,$C144,AP$5)*$R144)</f>
        <v>0.21</v>
      </c>
      <c r="AQ144" s="3">
        <f>IF(AQ$3=0,0,INDEX(Sheet1!RawDataCols,$C144,AQ$5)*$R144)</f>
        <v>0.41</v>
      </c>
      <c r="AR144" s="3">
        <f>IF(AR$3=0,0,INDEX(Sheet1!RawDataCols,$C144,AR$5)*$R144)</f>
        <v>0.55000000000000004</v>
      </c>
      <c r="AS144" s="3">
        <f>IF(AS$3=0,0,INDEX(Sheet1!RawDataCols,$C144,AS$5)*$R144)</f>
        <v>0.65</v>
      </c>
      <c r="AT144" s="3">
        <f>IF(AT$3=0,0,INDEX(Sheet1!RawDataCols,$C144,AT$5)*$R144)</f>
        <v>0.41</v>
      </c>
      <c r="AU144" s="3">
        <f>IF(AU$3=0,0,INDEX(Sheet1!RawDataCols,$C144,AU$5)*$R144)</f>
        <v>0.47</v>
      </c>
      <c r="AV144" s="3">
        <f>IF(AV$3=0,0,INDEX(Sheet1!RawDataCols,$C144,AV$5)*$R144)</f>
        <v>0.12</v>
      </c>
      <c r="AW144" s="3">
        <f>IF(AW$3=0,0,INDEX(Sheet1!RawDataCols,$C144,AW$5)*$R144)</f>
        <v>0.41</v>
      </c>
      <c r="AX144" s="3">
        <f>IF(AX$3=0,0,INDEX(Sheet1!RawDataCols,$C144,AX$5)*$R144)</f>
        <v>0.43</v>
      </c>
      <c r="AY144" s="3">
        <f>IF(AY$3=0,0,INDEX(Sheet1!RawDataCols,$C144,AY$5)*$R144)</f>
        <v>0.52</v>
      </c>
      <c r="AZ144" s="3">
        <f>IF(AZ$3=0,0,INDEX(Sheet1!RawDataCols,$C144,AZ$5)*$R144)</f>
        <v>0.41</v>
      </c>
      <c r="BA144" s="3">
        <f>IF(BA$3=0,0,INDEX(Sheet1!RawDataCols,$C144,BA$5)*$R144)</f>
        <v>0.3</v>
      </c>
      <c r="BB144" s="3">
        <f>IF(BB$3=0,0,INDEX(Sheet1!RawDataCols,$C144,BB$5)*$R144)</f>
        <v>0.12</v>
      </c>
      <c r="BC144" s="3">
        <f>IF(BC$3=0,0,INDEX(Sheet1!RawDataCols,$C144,BC$5)*$R144)</f>
        <v>0.41</v>
      </c>
      <c r="BD144" s="3">
        <f>IF(BD$3=0,0,INDEX(Sheet1!RawDataCols,$C144,BD$5)*$R144)</f>
        <v>0.4</v>
      </c>
      <c r="BE144" s="3">
        <f>IF(BE$3=0,0,INDEX(Sheet1!RawDataCols,$C144,BE$5)*$R144)</f>
        <v>0.12</v>
      </c>
      <c r="BF144" s="3">
        <f>IF(BF$3=0,0,INDEX(Sheet1!RawDataCols,$C144,BF$5)*$R144)</f>
        <v>0.41</v>
      </c>
      <c r="BG144" s="179">
        <f>IF(BG$3=0,0,INDEX(Sheet1!RawDataCols,$C144,BG$5)*$R144)</f>
        <v>0.4</v>
      </c>
      <c r="BH144" s="33">
        <f t="shared" si="27"/>
        <v>4.21</v>
      </c>
      <c r="BI144" s="33">
        <f t="shared" si="28"/>
        <v>4.8100000000000005</v>
      </c>
      <c r="BJ144" s="33">
        <f t="shared" si="29"/>
        <v>6</v>
      </c>
      <c r="BK144" s="3">
        <f>IF(BK$3=0,0,INDEX(Sheet1!RawDataCols,$C144,BK$5)*$R144)</f>
        <v>0.32066600000000001</v>
      </c>
      <c r="BL144" s="3">
        <f>IF(BL$3=0,0,INDEX(Sheet1!RawDataCols,$C144,BL$5)*$R144)</f>
        <v>0.42733300000000002</v>
      </c>
      <c r="BM144" s="3">
        <f>IF(BM$3=0,0,INDEX(Sheet1!RawDataCols,$C144,BM$5)*$R144)</f>
        <v>1.450666</v>
      </c>
      <c r="BN144" s="3">
        <f>IF(BN$3=0,0,INDEX(Sheet1!RawDataCols,$C144,BN$5)*$R144)</f>
        <v>1.5960000000000001</v>
      </c>
      <c r="BO144" s="3">
        <f>IF(BO$3=0,0,INDEX(Sheet1!RawDataCols,$C144,BO$5)*$R144)</f>
        <v>1.8046660000000001</v>
      </c>
      <c r="BP144" s="3">
        <f>IF(BP$3=0,0,INDEX(Sheet1!RawDataCols,$C144,BP$5)*$R144)</f>
        <v>2.99</v>
      </c>
      <c r="BQ144" s="3">
        <f t="shared" si="30"/>
        <v>1.52</v>
      </c>
      <c r="BR144" s="3">
        <f t="shared" si="31"/>
        <v>0.77</v>
      </c>
      <c r="BS144" s="3">
        <f t="shared" si="32"/>
        <v>1.1600000000000001</v>
      </c>
      <c r="BT144" s="3">
        <f t="shared" si="33"/>
        <v>1.9200000000000002</v>
      </c>
      <c r="BU144" s="3" t="str">
        <f>INDEX(Sheet1!$BS$2:$BS$1000,MATCH($A144,Sheet1!$A$2:$A$1000,0))</f>
        <v>09</v>
      </c>
      <c r="BV144" s="3">
        <f>INDEX(Sheet1!$BT$2:$BT$1000,MATCH($A144,Sheet1!$A$2:$A$1000,0))</f>
        <v>1.92</v>
      </c>
    </row>
    <row r="145" spans="1:74" x14ac:dyDescent="0.2">
      <c r="A145" s="11" t="s">
        <v>1022</v>
      </c>
      <c r="B145" s="3">
        <f>MATCH($A145,Sheet1!ACCOUNTNO,0)</f>
        <v>124</v>
      </c>
      <c r="C145" s="3">
        <f t="shared" si="24"/>
        <v>124</v>
      </c>
      <c r="D145" s="3" t="str">
        <f>IF(D$3=0,0,INDEX(Sheet1!RawDataCols,$C145,D$5))</f>
        <v>22180A15</v>
      </c>
      <c r="E145" s="3" t="str">
        <f>IF(E$3=0,0,INDEX(Sheet1!RawDataCols,$C145,E$5))</f>
        <v xml:space="preserve">22180          </v>
      </c>
      <c r="F145" s="3" t="str">
        <f>IF(F$3=0,0,INDEX(Sheet1!RawDataCols,$C145,F$5))</f>
        <v xml:space="preserve">A15            </v>
      </c>
      <c r="G145" s="3" t="str">
        <f>IF(G$3=0,0,INDEX(Sheet1!RawDataCols,$C145,G$5))</f>
        <v xml:space="preserve">               </v>
      </c>
      <c r="H145" s="3" t="str">
        <f>IF(H$3=0,0,INDEX(Sheet1!RawDataCols,$C145,H$5))</f>
        <v xml:space="preserve">               </v>
      </c>
      <c r="I145" s="3" t="str">
        <f>IF(I$3=0,0,INDEX(Sheet1!RawDataCols,$C145,I$5))</f>
        <v xml:space="preserve">               </v>
      </c>
      <c r="J145" s="3" t="str">
        <f>IF(J$3=0,0,INDEX(Sheet1!RawDataCols,$C145,J$5))</f>
        <v xml:space="preserve">               </v>
      </c>
      <c r="K145" s="3" t="str">
        <f>IF(K$3=0,0,INDEX(Sheet1!RawDataCols,$C145,K$5))</f>
        <v xml:space="preserve">               </v>
      </c>
      <c r="L145" s="3" t="str">
        <f>IF(L$3=0,0,INDEX(Sheet1!RawDataCols,$C145,L$5))</f>
        <v xml:space="preserve">               </v>
      </c>
      <c r="M145" s="3" t="str">
        <f>IF(M$3=0,0,INDEX(Sheet1!RawDataCols,$C145,M$5))</f>
        <v xml:space="preserve">F007  </v>
      </c>
      <c r="N145" s="3" t="str">
        <f>IF(N$3=0,0,INDEX(Sheet1!RawDataCols,$C145,N$5))</f>
        <v>Bank Fees &amp; Charges-236 Queen Road</v>
      </c>
      <c r="O145" s="3">
        <f>INDEX(Sheet1!RawDataCols,$C145,O$5)</f>
        <v>13</v>
      </c>
      <c r="P145" s="3" t="str">
        <f>INDEX(Sheet1!RawDataCols,$C145,P$5)</f>
        <v>Cost and Expenses</v>
      </c>
      <c r="Q145" s="3" t="str">
        <f>IF(Q$3=0,0,INDEX(Sheet1!RawDataCols,$C145,Q$5))</f>
        <v>I</v>
      </c>
      <c r="R145" s="3">
        <f t="shared" si="25"/>
        <v>1</v>
      </c>
      <c r="S145" s="3">
        <f t="shared" si="26"/>
        <v>-1</v>
      </c>
      <c r="T145" s="3">
        <f>IF(T$3=0,0,INDEX(Sheet1!RawDataCols,$C145,T$5)*$R145)</f>
        <v>0</v>
      </c>
      <c r="U145" s="3">
        <f>IF(U$3=0,0,INDEX(Sheet1!RawDataCols,$C145,U$5)*$R145)</f>
        <v>0.4</v>
      </c>
      <c r="V145" s="3">
        <f>IF(V$3=0,0,INDEX(Sheet1!RawDataCols,$C145,V$5)*$R145)</f>
        <v>0.41</v>
      </c>
      <c r="W145" s="3">
        <f>IF(W$3=0,0,INDEX(Sheet1!RawDataCols,$C145,W$5)*$R145)</f>
        <v>0.7</v>
      </c>
      <c r="X145" s="3">
        <f>IF(X$3=0,0,INDEX(Sheet1!RawDataCols,$C145,X$5)*$R145)</f>
        <v>0.48</v>
      </c>
      <c r="Y145" s="3">
        <f>IF(Y$3=0,0,INDEX(Sheet1!RawDataCols,$C145,Y$5)*$R145)</f>
        <v>0.41</v>
      </c>
      <c r="Z145" s="3">
        <f>IF(Z$3=0,0,INDEX(Sheet1!RawDataCols,$C145,Z$5)*$R145)</f>
        <v>0.73</v>
      </c>
      <c r="AA145" s="3">
        <f>IF(AA$3=0,0,INDEX(Sheet1!RawDataCols,$C145,AA$5)*$R145)</f>
        <v>0.65</v>
      </c>
      <c r="AB145" s="3">
        <f>IF(AB$3=0,0,INDEX(Sheet1!RawDataCols,$C145,AB$5)*$R145)</f>
        <v>0.41</v>
      </c>
      <c r="AC145" s="3">
        <f>IF(AC$3=0,0,INDEX(Sheet1!RawDataCols,$C145,AC$5)*$R145)</f>
        <v>0.3</v>
      </c>
      <c r="AD145" s="3">
        <f>IF(AD$3=0,0,INDEX(Sheet1!RawDataCols,$C145,AD$5)*$R145)</f>
        <v>0.21</v>
      </c>
      <c r="AE145" s="3">
        <f>IF(AE$3=0,0,INDEX(Sheet1!RawDataCols,$C145,AE$5)*$R145)</f>
        <v>0.41</v>
      </c>
      <c r="AF145" s="3">
        <f>IF(AF$3=0,0,INDEX(Sheet1!RawDataCols,$C145,AF$5)*$R145)</f>
        <v>0.52</v>
      </c>
      <c r="AG145" s="3">
        <f>IF(AG$3=0,0,INDEX(Sheet1!RawDataCols,$C145,AG$5)*$R145)</f>
        <v>0.43</v>
      </c>
      <c r="AH145" s="3">
        <f>IF(AH$3=0,0,INDEX(Sheet1!RawDataCols,$C145,AH$5)*$R145)</f>
        <v>0.41</v>
      </c>
      <c r="AI145" s="3">
        <f>IF(AI$3=0,0,INDEX(Sheet1!RawDataCols,$C145,AI$5)*$R145)</f>
        <v>0.65</v>
      </c>
      <c r="AJ145" s="3">
        <f>IF(AJ$3=0,0,INDEX(Sheet1!RawDataCols,$C145,AJ$5)*$R145)</f>
        <v>0.12</v>
      </c>
      <c r="AK145" s="3">
        <f>IF(AK$3=0,0,INDEX(Sheet1!RawDataCols,$C145,AK$5)*$R145)</f>
        <v>0.41</v>
      </c>
      <c r="AL145" s="3">
        <f>IF(AL$3=0,0,INDEX(Sheet1!RawDataCols,$C145,AL$5)*$R145)</f>
        <v>0.52</v>
      </c>
      <c r="AM145" s="3">
        <f>IF(AM$3=0,0,INDEX(Sheet1!RawDataCols,$C145,AM$5)*$R145)</f>
        <v>0.3</v>
      </c>
      <c r="AN145" s="3">
        <f>IF(AN$3=0,0,INDEX(Sheet1!RawDataCols,$C145,AN$5)*$R145)</f>
        <v>0.3</v>
      </c>
      <c r="AO145" s="3">
        <f>IF(AO$3=0,0,INDEX(Sheet1!RawDataCols,$C145,AO$5)*$R145)</f>
        <v>0.43</v>
      </c>
      <c r="AP145" s="3">
        <f>IF(AP$3=0,0,INDEX(Sheet1!RawDataCols,$C145,AP$5)*$R145)</f>
        <v>0.21</v>
      </c>
      <c r="AQ145" s="3">
        <f>IF(AQ$3=0,0,INDEX(Sheet1!RawDataCols,$C145,AQ$5)*$R145)</f>
        <v>0.41</v>
      </c>
      <c r="AR145" s="3">
        <f>IF(AR$3=0,0,INDEX(Sheet1!RawDataCols,$C145,AR$5)*$R145)</f>
        <v>0.55000000000000004</v>
      </c>
      <c r="AS145" s="3">
        <f>IF(AS$3=0,0,INDEX(Sheet1!RawDataCols,$C145,AS$5)*$R145)</f>
        <v>0.65</v>
      </c>
      <c r="AT145" s="3">
        <f>IF(AT$3=0,0,INDEX(Sheet1!RawDataCols,$C145,AT$5)*$R145)</f>
        <v>0.41</v>
      </c>
      <c r="AU145" s="3">
        <f>IF(AU$3=0,0,INDEX(Sheet1!RawDataCols,$C145,AU$5)*$R145)</f>
        <v>0.47</v>
      </c>
      <c r="AV145" s="3">
        <f>IF(AV$3=0,0,INDEX(Sheet1!RawDataCols,$C145,AV$5)*$R145)</f>
        <v>0.12</v>
      </c>
      <c r="AW145" s="3">
        <f>IF(AW$3=0,0,INDEX(Sheet1!RawDataCols,$C145,AW$5)*$R145)</f>
        <v>0.41</v>
      </c>
      <c r="AX145" s="3">
        <f>IF(AX$3=0,0,INDEX(Sheet1!RawDataCols,$C145,AX$5)*$R145)</f>
        <v>0.43</v>
      </c>
      <c r="AY145" s="3">
        <f>IF(AY$3=0,0,INDEX(Sheet1!RawDataCols,$C145,AY$5)*$R145)</f>
        <v>0.52</v>
      </c>
      <c r="AZ145" s="3">
        <f>IF(AZ$3=0,0,INDEX(Sheet1!RawDataCols,$C145,AZ$5)*$R145)</f>
        <v>0.41</v>
      </c>
      <c r="BA145" s="3">
        <f>IF(BA$3=0,0,INDEX(Sheet1!RawDataCols,$C145,BA$5)*$R145)</f>
        <v>0.3</v>
      </c>
      <c r="BB145" s="3">
        <f>IF(BB$3=0,0,INDEX(Sheet1!RawDataCols,$C145,BB$5)*$R145)</f>
        <v>0.12</v>
      </c>
      <c r="BC145" s="3">
        <f>IF(BC$3=0,0,INDEX(Sheet1!RawDataCols,$C145,BC$5)*$R145)</f>
        <v>0.41</v>
      </c>
      <c r="BD145" s="3">
        <f>IF(BD$3=0,0,INDEX(Sheet1!RawDataCols,$C145,BD$5)*$R145)</f>
        <v>0.4</v>
      </c>
      <c r="BE145" s="3">
        <f>IF(BE$3=0,0,INDEX(Sheet1!RawDataCols,$C145,BE$5)*$R145)</f>
        <v>0.12</v>
      </c>
      <c r="BF145" s="3">
        <f>IF(BF$3=0,0,INDEX(Sheet1!RawDataCols,$C145,BF$5)*$R145)</f>
        <v>0.41</v>
      </c>
      <c r="BG145" s="179">
        <f>IF(BG$3=0,0,INDEX(Sheet1!RawDataCols,$C145,BG$5)*$R145)</f>
        <v>0.4</v>
      </c>
      <c r="BH145" s="33">
        <f t="shared" si="27"/>
        <v>4.21</v>
      </c>
      <c r="BI145" s="33">
        <f t="shared" si="28"/>
        <v>4.8100000000000005</v>
      </c>
      <c r="BJ145" s="33">
        <f t="shared" si="29"/>
        <v>6</v>
      </c>
      <c r="BK145" s="3">
        <f>IF(BK$3=0,0,INDEX(Sheet1!RawDataCols,$C145,BK$5)*$R145)</f>
        <v>0.32066600000000001</v>
      </c>
      <c r="BL145" s="3">
        <f>IF(BL$3=0,0,INDEX(Sheet1!RawDataCols,$C145,BL$5)*$R145)</f>
        <v>0.42733300000000002</v>
      </c>
      <c r="BM145" s="3">
        <f>IF(BM$3=0,0,INDEX(Sheet1!RawDataCols,$C145,BM$5)*$R145)</f>
        <v>1.452</v>
      </c>
      <c r="BN145" s="3">
        <f>IF(BN$3=0,0,INDEX(Sheet1!RawDataCols,$C145,BN$5)*$R145)</f>
        <v>1.5960000000000001</v>
      </c>
      <c r="BO145" s="3">
        <f>IF(BO$3=0,0,INDEX(Sheet1!RawDataCols,$C145,BO$5)*$R145)</f>
        <v>1.804</v>
      </c>
      <c r="BP145" s="3">
        <f>IF(BP$3=0,0,INDEX(Sheet1!RawDataCols,$C145,BP$5)*$R145)</f>
        <v>2.99</v>
      </c>
      <c r="BQ145" s="3">
        <f t="shared" si="30"/>
        <v>1.53</v>
      </c>
      <c r="BR145" s="3">
        <f t="shared" si="31"/>
        <v>0.76</v>
      </c>
      <c r="BS145" s="3">
        <f t="shared" si="32"/>
        <v>1.1600000000000001</v>
      </c>
      <c r="BT145" s="3">
        <f t="shared" si="33"/>
        <v>1.9200000000000002</v>
      </c>
      <c r="BU145" s="3" t="str">
        <f>INDEX(Sheet1!$BS$2:$BS$1000,MATCH($A145,Sheet1!$A$2:$A$1000,0))</f>
        <v>09</v>
      </c>
      <c r="BV145" s="3">
        <f>INDEX(Sheet1!$BT$2:$BT$1000,MATCH($A145,Sheet1!$A$2:$A$1000,0))</f>
        <v>1.92</v>
      </c>
    </row>
    <row r="146" spans="1:74" x14ac:dyDescent="0.2">
      <c r="A146" s="11" t="s">
        <v>1023</v>
      </c>
      <c r="B146" s="3">
        <f>MATCH($A146,Sheet1!ACCOUNTNO,0)</f>
        <v>125</v>
      </c>
      <c r="C146" s="3">
        <f t="shared" si="24"/>
        <v>125</v>
      </c>
      <c r="D146" s="3" t="str">
        <f>IF(D$3=0,0,INDEX(Sheet1!RawDataCols,$C146,D$5))</f>
        <v>22180A16</v>
      </c>
      <c r="E146" s="3" t="str">
        <f>IF(E$3=0,0,INDEX(Sheet1!RawDataCols,$C146,E$5))</f>
        <v xml:space="preserve">22180          </v>
      </c>
      <c r="F146" s="3" t="str">
        <f>IF(F$3=0,0,INDEX(Sheet1!RawDataCols,$C146,F$5))</f>
        <v xml:space="preserve">A16            </v>
      </c>
      <c r="G146" s="3" t="str">
        <f>IF(G$3=0,0,INDEX(Sheet1!RawDataCols,$C146,G$5))</f>
        <v xml:space="preserve">               </v>
      </c>
      <c r="H146" s="3" t="str">
        <f>IF(H$3=0,0,INDEX(Sheet1!RawDataCols,$C146,H$5))</f>
        <v xml:space="preserve">               </v>
      </c>
      <c r="I146" s="3" t="str">
        <f>IF(I$3=0,0,INDEX(Sheet1!RawDataCols,$C146,I$5))</f>
        <v xml:space="preserve">               </v>
      </c>
      <c r="J146" s="3" t="str">
        <f>IF(J$3=0,0,INDEX(Sheet1!RawDataCols,$C146,J$5))</f>
        <v xml:space="preserve">               </v>
      </c>
      <c r="K146" s="3" t="str">
        <f>IF(K$3=0,0,INDEX(Sheet1!RawDataCols,$C146,K$5))</f>
        <v xml:space="preserve">               </v>
      </c>
      <c r="L146" s="3" t="str">
        <f>IF(L$3=0,0,INDEX(Sheet1!RawDataCols,$C146,L$5))</f>
        <v xml:space="preserve">               </v>
      </c>
      <c r="M146" s="3" t="str">
        <f>IF(M$3=0,0,INDEX(Sheet1!RawDataCols,$C146,M$5))</f>
        <v xml:space="preserve">F007  </v>
      </c>
      <c r="N146" s="3" t="str">
        <f>IF(N$3=0,0,INDEX(Sheet1!RawDataCols,$C146,N$5))</f>
        <v>Bank Fees &amp; Charges-534 Queen Road</v>
      </c>
      <c r="O146" s="3">
        <f>INDEX(Sheet1!RawDataCols,$C146,O$5)</f>
        <v>13</v>
      </c>
      <c r="P146" s="3" t="str">
        <f>INDEX(Sheet1!RawDataCols,$C146,P$5)</f>
        <v>Cost and Expenses</v>
      </c>
      <c r="Q146" s="3" t="str">
        <f>IF(Q$3=0,0,INDEX(Sheet1!RawDataCols,$C146,Q$5))</f>
        <v>I</v>
      </c>
      <c r="R146" s="3">
        <f t="shared" si="25"/>
        <v>1</v>
      </c>
      <c r="S146" s="3">
        <f t="shared" si="26"/>
        <v>-1</v>
      </c>
      <c r="T146" s="3">
        <f>IF(T$3=0,0,INDEX(Sheet1!RawDataCols,$C146,T$5)*$R146)</f>
        <v>0</v>
      </c>
      <c r="U146" s="3">
        <f>IF(U$3=0,0,INDEX(Sheet1!RawDataCols,$C146,U$5)*$R146)</f>
        <v>0.4</v>
      </c>
      <c r="V146" s="3">
        <f>IF(V$3=0,0,INDEX(Sheet1!RawDataCols,$C146,V$5)*$R146)</f>
        <v>0.41</v>
      </c>
      <c r="W146" s="3">
        <f>IF(W$3=0,0,INDEX(Sheet1!RawDataCols,$C146,W$5)*$R146)</f>
        <v>0.7</v>
      </c>
      <c r="X146" s="3">
        <f>IF(X$3=0,0,INDEX(Sheet1!RawDataCols,$C146,X$5)*$R146)</f>
        <v>0.48</v>
      </c>
      <c r="Y146" s="3">
        <f>IF(Y$3=0,0,INDEX(Sheet1!RawDataCols,$C146,Y$5)*$R146)</f>
        <v>0.41</v>
      </c>
      <c r="Z146" s="3">
        <f>IF(Z$3=0,0,INDEX(Sheet1!RawDataCols,$C146,Z$5)*$R146)</f>
        <v>0.73</v>
      </c>
      <c r="AA146" s="3">
        <f>IF(AA$3=0,0,INDEX(Sheet1!RawDataCols,$C146,AA$5)*$R146)</f>
        <v>0.65</v>
      </c>
      <c r="AB146" s="3">
        <f>IF(AB$3=0,0,INDEX(Sheet1!RawDataCols,$C146,AB$5)*$R146)</f>
        <v>0.41</v>
      </c>
      <c r="AC146" s="3">
        <f>IF(AC$3=0,0,INDEX(Sheet1!RawDataCols,$C146,AC$5)*$R146)</f>
        <v>0.3</v>
      </c>
      <c r="AD146" s="3">
        <f>IF(AD$3=0,0,INDEX(Sheet1!RawDataCols,$C146,AD$5)*$R146)</f>
        <v>0.21</v>
      </c>
      <c r="AE146" s="3">
        <f>IF(AE$3=0,0,INDEX(Sheet1!RawDataCols,$C146,AE$5)*$R146)</f>
        <v>0.41</v>
      </c>
      <c r="AF146" s="3">
        <f>IF(AF$3=0,0,INDEX(Sheet1!RawDataCols,$C146,AF$5)*$R146)</f>
        <v>0.52</v>
      </c>
      <c r="AG146" s="3">
        <f>IF(AG$3=0,0,INDEX(Sheet1!RawDataCols,$C146,AG$5)*$R146)</f>
        <v>0.5</v>
      </c>
      <c r="AH146" s="3">
        <f>IF(AH$3=0,0,INDEX(Sheet1!RawDataCols,$C146,AH$5)*$R146)</f>
        <v>0.41</v>
      </c>
      <c r="AI146" s="3">
        <f>IF(AI$3=0,0,INDEX(Sheet1!RawDataCols,$C146,AI$5)*$R146)</f>
        <v>0.65</v>
      </c>
      <c r="AJ146" s="3">
        <f>IF(AJ$3=0,0,INDEX(Sheet1!RawDataCols,$C146,AJ$5)*$R146)</f>
        <v>0.12</v>
      </c>
      <c r="AK146" s="3">
        <f>IF(AK$3=0,0,INDEX(Sheet1!RawDataCols,$C146,AK$5)*$R146)</f>
        <v>0.41</v>
      </c>
      <c r="AL146" s="3">
        <f>IF(AL$3=0,0,INDEX(Sheet1!RawDataCols,$C146,AL$5)*$R146)</f>
        <v>0.52</v>
      </c>
      <c r="AM146" s="3">
        <f>IF(AM$3=0,0,INDEX(Sheet1!RawDataCols,$C146,AM$5)*$R146)</f>
        <v>0.3</v>
      </c>
      <c r="AN146" s="3">
        <f>IF(AN$3=0,0,INDEX(Sheet1!RawDataCols,$C146,AN$5)*$R146)</f>
        <v>0.3</v>
      </c>
      <c r="AO146" s="3">
        <f>IF(AO$3=0,0,INDEX(Sheet1!RawDataCols,$C146,AO$5)*$R146)</f>
        <v>0.43</v>
      </c>
      <c r="AP146" s="3">
        <f>IF(AP$3=0,0,INDEX(Sheet1!RawDataCols,$C146,AP$5)*$R146)</f>
        <v>0.21</v>
      </c>
      <c r="AQ146" s="3">
        <f>IF(AQ$3=0,0,INDEX(Sheet1!RawDataCols,$C146,AQ$5)*$R146)</f>
        <v>0.41</v>
      </c>
      <c r="AR146" s="3">
        <f>IF(AR$3=0,0,INDEX(Sheet1!RawDataCols,$C146,AR$5)*$R146)</f>
        <v>0.55000000000000004</v>
      </c>
      <c r="AS146" s="3">
        <f>IF(AS$3=0,0,INDEX(Sheet1!RawDataCols,$C146,AS$5)*$R146)</f>
        <v>0.65</v>
      </c>
      <c r="AT146" s="3">
        <f>IF(AT$3=0,0,INDEX(Sheet1!RawDataCols,$C146,AT$5)*$R146)</f>
        <v>0.41</v>
      </c>
      <c r="AU146" s="3">
        <f>IF(AU$3=0,0,INDEX(Sheet1!RawDataCols,$C146,AU$5)*$R146)</f>
        <v>0.48</v>
      </c>
      <c r="AV146" s="3">
        <f>IF(AV$3=0,0,INDEX(Sheet1!RawDataCols,$C146,AV$5)*$R146)</f>
        <v>0.12</v>
      </c>
      <c r="AW146" s="3">
        <f>IF(AW$3=0,0,INDEX(Sheet1!RawDataCols,$C146,AW$5)*$R146)</f>
        <v>0.41</v>
      </c>
      <c r="AX146" s="3">
        <f>IF(AX$3=0,0,INDEX(Sheet1!RawDataCols,$C146,AX$5)*$R146)</f>
        <v>0.43</v>
      </c>
      <c r="AY146" s="3">
        <f>IF(AY$3=0,0,INDEX(Sheet1!RawDataCols,$C146,AY$5)*$R146)</f>
        <v>0.52</v>
      </c>
      <c r="AZ146" s="3">
        <f>IF(AZ$3=0,0,INDEX(Sheet1!RawDataCols,$C146,AZ$5)*$R146)</f>
        <v>0.41</v>
      </c>
      <c r="BA146" s="3">
        <f>IF(BA$3=0,0,INDEX(Sheet1!RawDataCols,$C146,BA$5)*$R146)</f>
        <v>0.3</v>
      </c>
      <c r="BB146" s="3">
        <f>IF(BB$3=0,0,INDEX(Sheet1!RawDataCols,$C146,BB$5)*$R146)</f>
        <v>0.12</v>
      </c>
      <c r="BC146" s="3">
        <f>IF(BC$3=0,0,INDEX(Sheet1!RawDataCols,$C146,BC$5)*$R146)</f>
        <v>0.41</v>
      </c>
      <c r="BD146" s="3">
        <f>IF(BD$3=0,0,INDEX(Sheet1!RawDataCols,$C146,BD$5)*$R146)</f>
        <v>0.4</v>
      </c>
      <c r="BE146" s="3">
        <f>IF(BE$3=0,0,INDEX(Sheet1!RawDataCols,$C146,BE$5)*$R146)</f>
        <v>0.12</v>
      </c>
      <c r="BF146" s="3">
        <f>IF(BF$3=0,0,INDEX(Sheet1!RawDataCols,$C146,BF$5)*$R146)</f>
        <v>0.41</v>
      </c>
      <c r="BG146" s="179">
        <f>IF(BG$3=0,0,INDEX(Sheet1!RawDataCols,$C146,BG$5)*$R146)</f>
        <v>0.4</v>
      </c>
      <c r="BH146" s="33">
        <f t="shared" si="27"/>
        <v>4.28</v>
      </c>
      <c r="BI146" s="33">
        <f t="shared" si="28"/>
        <v>4.8100000000000005</v>
      </c>
      <c r="BJ146" s="33">
        <f t="shared" si="29"/>
        <v>6.0100000000000007</v>
      </c>
      <c r="BK146" s="3">
        <f>IF(BK$3=0,0,INDEX(Sheet1!RawDataCols,$C146,BK$5)*$R146)</f>
        <v>0.32066600000000001</v>
      </c>
      <c r="BL146" s="3">
        <f>IF(BL$3=0,0,INDEX(Sheet1!RawDataCols,$C146,BL$5)*$R146)</f>
        <v>0.42733300000000002</v>
      </c>
      <c r="BM146" s="3">
        <f>IF(BM$3=0,0,INDEX(Sheet1!RawDataCols,$C146,BM$5)*$R146)</f>
        <v>1.451333</v>
      </c>
      <c r="BN146" s="3">
        <f>IF(BN$3=0,0,INDEX(Sheet1!RawDataCols,$C146,BN$5)*$R146)</f>
        <v>1.5953329999999999</v>
      </c>
      <c r="BO146" s="3">
        <f>IF(BO$3=0,0,INDEX(Sheet1!RawDataCols,$C146,BO$5)*$R146)</f>
        <v>1.804</v>
      </c>
      <c r="BP146" s="3">
        <f>IF(BP$3=0,0,INDEX(Sheet1!RawDataCols,$C146,BP$5)*$R146)</f>
        <v>2.99</v>
      </c>
      <c r="BQ146" s="3">
        <f t="shared" si="30"/>
        <v>1.53</v>
      </c>
      <c r="BR146" s="3">
        <f t="shared" si="31"/>
        <v>0.83</v>
      </c>
      <c r="BS146" s="3">
        <f t="shared" si="32"/>
        <v>1.1600000000000001</v>
      </c>
      <c r="BT146" s="3">
        <f t="shared" si="33"/>
        <v>1.9200000000000002</v>
      </c>
      <c r="BU146" s="3" t="str">
        <f>INDEX(Sheet1!$BS$2:$BS$1000,MATCH($A146,Sheet1!$A$2:$A$1000,0))</f>
        <v>09</v>
      </c>
      <c r="BV146" s="3">
        <f>INDEX(Sheet1!$BT$2:$BT$1000,MATCH($A146,Sheet1!$A$2:$A$1000,0))</f>
        <v>1.92</v>
      </c>
    </row>
    <row r="147" spans="1:74" x14ac:dyDescent="0.2">
      <c r="A147" s="11" t="s">
        <v>598</v>
      </c>
      <c r="B147" s="3">
        <f>MATCH($A147,Sheet1!ACCOUNTNO,0)</f>
        <v>127</v>
      </c>
      <c r="C147" s="3">
        <f t="shared" si="24"/>
        <v>127</v>
      </c>
      <c r="D147" s="3" t="str">
        <f>IF(D$3=0,0,INDEX(Sheet1!RawDataCols,$C147,D$5))</f>
        <v>22220A02</v>
      </c>
      <c r="E147" s="3" t="str">
        <f>IF(E$3=0,0,INDEX(Sheet1!RawDataCols,$C147,E$5))</f>
        <v xml:space="preserve">22220          </v>
      </c>
      <c r="F147" s="3" t="str">
        <f>IF(F$3=0,0,INDEX(Sheet1!RawDataCols,$C147,F$5))</f>
        <v xml:space="preserve">A02            </v>
      </c>
      <c r="G147" s="3" t="str">
        <f>IF(G$3=0,0,INDEX(Sheet1!RawDataCols,$C147,G$5))</f>
        <v xml:space="preserve">               </v>
      </c>
      <c r="H147" s="3" t="str">
        <f>IF(H$3=0,0,INDEX(Sheet1!RawDataCols,$C147,H$5))</f>
        <v xml:space="preserve">               </v>
      </c>
      <c r="I147" s="3" t="str">
        <f>IF(I$3=0,0,INDEX(Sheet1!RawDataCols,$C147,I$5))</f>
        <v xml:space="preserve">               </v>
      </c>
      <c r="J147" s="3" t="str">
        <f>IF(J$3=0,0,INDEX(Sheet1!RawDataCols,$C147,J$5))</f>
        <v xml:space="preserve">               </v>
      </c>
      <c r="K147" s="3" t="str">
        <f>IF(K$3=0,0,INDEX(Sheet1!RawDataCols,$C147,K$5))</f>
        <v xml:space="preserve">               </v>
      </c>
      <c r="L147" s="3" t="str">
        <f>IF(L$3=0,0,INDEX(Sheet1!RawDataCols,$C147,L$5))</f>
        <v xml:space="preserve">               </v>
      </c>
      <c r="M147" s="3" t="str">
        <f>IF(M$3=0,0,INDEX(Sheet1!RawDataCols,$C147,M$5))</f>
        <v xml:space="preserve">F007  </v>
      </c>
      <c r="N147" s="3" t="str">
        <f>IF(N$3=0,0,INDEX(Sheet1!RawDataCols,$C147,N$5))</f>
        <v>Consultancy Fees-200 East Tce</v>
      </c>
      <c r="O147" s="3">
        <f>INDEX(Sheet1!RawDataCols,$C147,O$5)</f>
        <v>13</v>
      </c>
      <c r="P147" s="3" t="str">
        <f>INDEX(Sheet1!RawDataCols,$C147,P$5)</f>
        <v>Cost and Expenses</v>
      </c>
      <c r="Q147" s="3" t="str">
        <f>IF(Q$3=0,0,INDEX(Sheet1!RawDataCols,$C147,Q$5))</f>
        <v>I</v>
      </c>
      <c r="R147" s="3">
        <f t="shared" si="25"/>
        <v>1</v>
      </c>
      <c r="S147" s="3">
        <f t="shared" si="26"/>
        <v>-1</v>
      </c>
      <c r="T147" s="3">
        <f>IF(T$3=0,0,INDEX(Sheet1!RawDataCols,$C147,T$5)*$R147)</f>
        <v>0</v>
      </c>
      <c r="U147" s="3">
        <f>IF(U$3=0,0,INDEX(Sheet1!RawDataCols,$C147,U$5)*$R147)</f>
        <v>0</v>
      </c>
      <c r="V147" s="3">
        <f>IF(V$3=0,0,INDEX(Sheet1!RawDataCols,$C147,V$5)*$R147)</f>
        <v>0</v>
      </c>
      <c r="W147" s="3">
        <f>IF(W$3=0,0,INDEX(Sheet1!RawDataCols,$C147,W$5)*$R147)</f>
        <v>0</v>
      </c>
      <c r="X147" s="3">
        <f>IF(X$3=0,0,INDEX(Sheet1!RawDataCols,$C147,X$5)*$R147)</f>
        <v>0</v>
      </c>
      <c r="Y147" s="3">
        <f>IF(Y$3=0,0,INDEX(Sheet1!RawDataCols,$C147,Y$5)*$R147)</f>
        <v>0</v>
      </c>
      <c r="Z147" s="3">
        <f>IF(Z$3=0,0,INDEX(Sheet1!RawDataCols,$C147,Z$5)*$R147)</f>
        <v>0</v>
      </c>
      <c r="AA147" s="3">
        <f>IF(AA$3=0,0,INDEX(Sheet1!RawDataCols,$C147,AA$5)*$R147)</f>
        <v>795</v>
      </c>
      <c r="AB147" s="3">
        <f>IF(AB$3=0,0,INDEX(Sheet1!RawDataCols,$C147,AB$5)*$R147)</f>
        <v>0</v>
      </c>
      <c r="AC147" s="3">
        <f>IF(AC$3=0,0,INDEX(Sheet1!RawDataCols,$C147,AC$5)*$R147)</f>
        <v>0</v>
      </c>
      <c r="AD147" s="3">
        <f>IF(AD$3=0,0,INDEX(Sheet1!RawDataCols,$C147,AD$5)*$R147)</f>
        <v>0</v>
      </c>
      <c r="AE147" s="3">
        <f>IF(AE$3=0,0,INDEX(Sheet1!RawDataCols,$C147,AE$5)*$R147)</f>
        <v>0</v>
      </c>
      <c r="AF147" s="3">
        <f>IF(AF$3=0,0,INDEX(Sheet1!RawDataCols,$C147,AF$5)*$R147)</f>
        <v>0</v>
      </c>
      <c r="AG147" s="3">
        <f>IF(AG$3=0,0,INDEX(Sheet1!RawDataCols,$C147,AG$5)*$R147)</f>
        <v>0</v>
      </c>
      <c r="AH147" s="3">
        <f>IF(AH$3=0,0,INDEX(Sheet1!RawDataCols,$C147,AH$5)*$R147)</f>
        <v>0</v>
      </c>
      <c r="AI147" s="3">
        <f>IF(AI$3=0,0,INDEX(Sheet1!RawDataCols,$C147,AI$5)*$R147)</f>
        <v>0</v>
      </c>
      <c r="AJ147" s="3">
        <f>IF(AJ$3=0,0,INDEX(Sheet1!RawDataCols,$C147,AJ$5)*$R147)</f>
        <v>0</v>
      </c>
      <c r="AK147" s="3">
        <f>IF(AK$3=0,0,INDEX(Sheet1!RawDataCols,$C147,AK$5)*$R147)</f>
        <v>0</v>
      </c>
      <c r="AL147" s="3">
        <f>IF(AL$3=0,0,INDEX(Sheet1!RawDataCols,$C147,AL$5)*$R147)</f>
        <v>0</v>
      </c>
      <c r="AM147" s="3">
        <f>IF(AM$3=0,0,INDEX(Sheet1!RawDataCols,$C147,AM$5)*$R147)</f>
        <v>0</v>
      </c>
      <c r="AN147" s="3">
        <f>IF(AN$3=0,0,INDEX(Sheet1!RawDataCols,$C147,AN$5)*$R147)</f>
        <v>0</v>
      </c>
      <c r="AO147" s="3">
        <f>IF(AO$3=0,0,INDEX(Sheet1!RawDataCols,$C147,AO$5)*$R147)</f>
        <v>0</v>
      </c>
      <c r="AP147" s="3">
        <f>IF(AP$3=0,0,INDEX(Sheet1!RawDataCols,$C147,AP$5)*$R147)</f>
        <v>0</v>
      </c>
      <c r="AQ147" s="3">
        <f>IF(AQ$3=0,0,INDEX(Sheet1!RawDataCols,$C147,AQ$5)*$R147)</f>
        <v>0</v>
      </c>
      <c r="AR147" s="3">
        <f>IF(AR$3=0,0,INDEX(Sheet1!RawDataCols,$C147,AR$5)*$R147)</f>
        <v>0</v>
      </c>
      <c r="AS147" s="3">
        <f>IF(AS$3=0,0,INDEX(Sheet1!RawDataCols,$C147,AS$5)*$R147)</f>
        <v>0</v>
      </c>
      <c r="AT147" s="3">
        <f>IF(AT$3=0,0,INDEX(Sheet1!RawDataCols,$C147,AT$5)*$R147)</f>
        <v>0</v>
      </c>
      <c r="AU147" s="3">
        <f>IF(AU$3=0,0,INDEX(Sheet1!RawDataCols,$C147,AU$5)*$R147)</f>
        <v>0</v>
      </c>
      <c r="AV147" s="3">
        <f>IF(AV$3=0,0,INDEX(Sheet1!RawDataCols,$C147,AV$5)*$R147)</f>
        <v>0</v>
      </c>
      <c r="AW147" s="3">
        <f>IF(AW$3=0,0,INDEX(Sheet1!RawDataCols,$C147,AW$5)*$R147)</f>
        <v>0</v>
      </c>
      <c r="AX147" s="3">
        <f>IF(AX$3=0,0,INDEX(Sheet1!RawDataCols,$C147,AX$5)*$R147)</f>
        <v>0</v>
      </c>
      <c r="AY147" s="3">
        <f>IF(AY$3=0,0,INDEX(Sheet1!RawDataCols,$C147,AY$5)*$R147)</f>
        <v>0</v>
      </c>
      <c r="AZ147" s="3">
        <f>IF(AZ$3=0,0,INDEX(Sheet1!RawDataCols,$C147,AZ$5)*$R147)</f>
        <v>0</v>
      </c>
      <c r="BA147" s="3">
        <f>IF(BA$3=0,0,INDEX(Sheet1!RawDataCols,$C147,BA$5)*$R147)</f>
        <v>0</v>
      </c>
      <c r="BB147" s="3">
        <f>IF(BB$3=0,0,INDEX(Sheet1!RawDataCols,$C147,BB$5)*$R147)</f>
        <v>0</v>
      </c>
      <c r="BC147" s="3">
        <f>IF(BC$3=0,0,INDEX(Sheet1!RawDataCols,$C147,BC$5)*$R147)</f>
        <v>0</v>
      </c>
      <c r="BD147" s="3">
        <f>IF(BD$3=0,0,INDEX(Sheet1!RawDataCols,$C147,BD$5)*$R147)</f>
        <v>0</v>
      </c>
      <c r="BE147" s="3">
        <f>IF(BE$3=0,0,INDEX(Sheet1!RawDataCols,$C147,BE$5)*$R147)</f>
        <v>0</v>
      </c>
      <c r="BF147" s="3">
        <f>IF(BF$3=0,0,INDEX(Sheet1!RawDataCols,$C147,BF$5)*$R147)</f>
        <v>0</v>
      </c>
      <c r="BG147" s="179">
        <f>IF(BG$3=0,0,INDEX(Sheet1!RawDataCols,$C147,BG$5)*$R147)</f>
        <v>0</v>
      </c>
      <c r="BH147" s="33">
        <f t="shared" si="27"/>
        <v>795</v>
      </c>
      <c r="BI147" s="33">
        <f t="shared" si="28"/>
        <v>0</v>
      </c>
      <c r="BJ147" s="33">
        <f t="shared" si="29"/>
        <v>0</v>
      </c>
      <c r="BK147" s="3">
        <f>IF(BK$3=0,0,INDEX(Sheet1!RawDataCols,$C147,BK$5)*$R147)</f>
        <v>0</v>
      </c>
      <c r="BL147" s="3">
        <f>IF(BL$3=0,0,INDEX(Sheet1!RawDataCols,$C147,BL$5)*$R147)</f>
        <v>0</v>
      </c>
      <c r="BM147" s="3">
        <f>IF(BM$3=0,0,INDEX(Sheet1!RawDataCols,$C147,BM$5)*$R147)</f>
        <v>26.484375</v>
      </c>
      <c r="BN147" s="3">
        <f>IF(BN$3=0,0,INDEX(Sheet1!RawDataCols,$C147,BN$5)*$R147)</f>
        <v>169.981875</v>
      </c>
      <c r="BO147" s="3">
        <f>IF(BO$3=0,0,INDEX(Sheet1!RawDataCols,$C147,BO$5)*$R147)</f>
        <v>28.408750000000001</v>
      </c>
      <c r="BP147" s="3">
        <f>IF(BP$3=0,0,INDEX(Sheet1!RawDataCols,$C147,BP$5)*$R147)</f>
        <v>0</v>
      </c>
      <c r="BQ147" s="3">
        <f t="shared" si="30"/>
        <v>795</v>
      </c>
      <c r="BR147" s="3">
        <f t="shared" si="31"/>
        <v>0</v>
      </c>
      <c r="BS147" s="3">
        <f t="shared" si="32"/>
        <v>0</v>
      </c>
      <c r="BT147" s="3">
        <f t="shared" si="33"/>
        <v>0</v>
      </c>
      <c r="BU147" s="3" t="str">
        <f>INDEX(Sheet1!$BS$2:$BS$1000,MATCH($A147,Sheet1!$A$2:$A$1000,0))</f>
        <v>09</v>
      </c>
      <c r="BV147" s="3">
        <f>INDEX(Sheet1!$BT$2:$BT$1000,MATCH($A147,Sheet1!$A$2:$A$1000,0))</f>
        <v>0</v>
      </c>
    </row>
    <row r="148" spans="1:74" x14ac:dyDescent="0.2">
      <c r="A148" s="11" t="s">
        <v>599</v>
      </c>
      <c r="B148" s="3">
        <f>MATCH($A148,Sheet1!ACCOUNTNO,0)</f>
        <v>128</v>
      </c>
      <c r="C148" s="3">
        <f t="shared" si="24"/>
        <v>128</v>
      </c>
      <c r="D148" s="3" t="str">
        <f>IF(D$3=0,0,INDEX(Sheet1!RawDataCols,$C148,D$5))</f>
        <v>22220A03</v>
      </c>
      <c r="E148" s="3" t="str">
        <f>IF(E$3=0,0,INDEX(Sheet1!RawDataCols,$C148,E$5))</f>
        <v xml:space="preserve">22220          </v>
      </c>
      <c r="F148" s="3" t="str">
        <f>IF(F$3=0,0,INDEX(Sheet1!RawDataCols,$C148,F$5))</f>
        <v xml:space="preserve">A03            </v>
      </c>
      <c r="G148" s="3" t="str">
        <f>IF(G$3=0,0,INDEX(Sheet1!RawDataCols,$C148,G$5))</f>
        <v xml:space="preserve">               </v>
      </c>
      <c r="H148" s="3" t="str">
        <f>IF(H$3=0,0,INDEX(Sheet1!RawDataCols,$C148,H$5))</f>
        <v xml:space="preserve">               </v>
      </c>
      <c r="I148" s="3" t="str">
        <f>IF(I$3=0,0,INDEX(Sheet1!RawDataCols,$C148,I$5))</f>
        <v xml:space="preserve">               </v>
      </c>
      <c r="J148" s="3" t="str">
        <f>IF(J$3=0,0,INDEX(Sheet1!RawDataCols,$C148,J$5))</f>
        <v xml:space="preserve">               </v>
      </c>
      <c r="K148" s="3" t="str">
        <f>IF(K$3=0,0,INDEX(Sheet1!RawDataCols,$C148,K$5))</f>
        <v xml:space="preserve">               </v>
      </c>
      <c r="L148" s="3" t="str">
        <f>IF(L$3=0,0,INDEX(Sheet1!RawDataCols,$C148,L$5))</f>
        <v xml:space="preserve">               </v>
      </c>
      <c r="M148" s="3" t="str">
        <f>IF(M$3=0,0,INDEX(Sheet1!RawDataCols,$C148,M$5))</f>
        <v xml:space="preserve">F007  </v>
      </c>
      <c r="N148" s="3" t="str">
        <f>IF(N$3=0,0,INDEX(Sheet1!RawDataCols,$C148,N$5))</f>
        <v>Consultancy Fees-33 Franklin St</v>
      </c>
      <c r="O148" s="3">
        <f>INDEX(Sheet1!RawDataCols,$C148,O$5)</f>
        <v>13</v>
      </c>
      <c r="P148" s="3" t="str">
        <f>INDEX(Sheet1!RawDataCols,$C148,P$5)</f>
        <v>Cost and Expenses</v>
      </c>
      <c r="Q148" s="3" t="str">
        <f>IF(Q$3=0,0,INDEX(Sheet1!RawDataCols,$C148,Q$5))</f>
        <v>I</v>
      </c>
      <c r="R148" s="3">
        <f t="shared" si="25"/>
        <v>1</v>
      </c>
      <c r="S148" s="3">
        <f t="shared" si="26"/>
        <v>-1</v>
      </c>
      <c r="T148" s="3">
        <f>IF(T$3=0,0,INDEX(Sheet1!RawDataCols,$C148,T$5)*$R148)</f>
        <v>0</v>
      </c>
      <c r="U148" s="3">
        <f>IF(U$3=0,0,INDEX(Sheet1!RawDataCols,$C148,U$5)*$R148)</f>
        <v>0</v>
      </c>
      <c r="V148" s="3">
        <f>IF(V$3=0,0,INDEX(Sheet1!RawDataCols,$C148,V$5)*$R148)</f>
        <v>0</v>
      </c>
      <c r="W148" s="3">
        <f>IF(W$3=0,0,INDEX(Sheet1!RawDataCols,$C148,W$5)*$R148)</f>
        <v>0</v>
      </c>
      <c r="X148" s="3">
        <f>IF(X$3=0,0,INDEX(Sheet1!RawDataCols,$C148,X$5)*$R148)</f>
        <v>0</v>
      </c>
      <c r="Y148" s="3">
        <f>IF(Y$3=0,0,INDEX(Sheet1!RawDataCols,$C148,Y$5)*$R148)</f>
        <v>0</v>
      </c>
      <c r="Z148" s="3">
        <f>IF(Z$3=0,0,INDEX(Sheet1!RawDataCols,$C148,Z$5)*$R148)</f>
        <v>0</v>
      </c>
      <c r="AA148" s="3">
        <f>IF(AA$3=0,0,INDEX(Sheet1!RawDataCols,$C148,AA$5)*$R148)</f>
        <v>0</v>
      </c>
      <c r="AB148" s="3">
        <f>IF(AB$3=0,0,INDEX(Sheet1!RawDataCols,$C148,AB$5)*$R148)</f>
        <v>0</v>
      </c>
      <c r="AC148" s="3">
        <f>IF(AC$3=0,0,INDEX(Sheet1!RawDataCols,$C148,AC$5)*$R148)</f>
        <v>0</v>
      </c>
      <c r="AD148" s="3">
        <f>IF(AD$3=0,0,INDEX(Sheet1!RawDataCols,$C148,AD$5)*$R148)</f>
        <v>0</v>
      </c>
      <c r="AE148" s="3">
        <f>IF(AE$3=0,0,INDEX(Sheet1!RawDataCols,$C148,AE$5)*$R148)</f>
        <v>0</v>
      </c>
      <c r="AF148" s="3">
        <f>IF(AF$3=0,0,INDEX(Sheet1!RawDataCols,$C148,AF$5)*$R148)</f>
        <v>0</v>
      </c>
      <c r="AG148" s="3">
        <f>IF(AG$3=0,0,INDEX(Sheet1!RawDataCols,$C148,AG$5)*$R148)</f>
        <v>0</v>
      </c>
      <c r="AH148" s="3">
        <f>IF(AH$3=0,0,INDEX(Sheet1!RawDataCols,$C148,AH$5)*$R148)</f>
        <v>0</v>
      </c>
      <c r="AI148" s="3">
        <f>IF(AI$3=0,0,INDEX(Sheet1!RawDataCols,$C148,AI$5)*$R148)</f>
        <v>0</v>
      </c>
      <c r="AJ148" s="3">
        <f>IF(AJ$3=0,0,INDEX(Sheet1!RawDataCols,$C148,AJ$5)*$R148)</f>
        <v>0</v>
      </c>
      <c r="AK148" s="3">
        <f>IF(AK$3=0,0,INDEX(Sheet1!RawDataCols,$C148,AK$5)*$R148)</f>
        <v>0</v>
      </c>
      <c r="AL148" s="3">
        <f>IF(AL$3=0,0,INDEX(Sheet1!RawDataCols,$C148,AL$5)*$R148)</f>
        <v>0</v>
      </c>
      <c r="AM148" s="3">
        <f>IF(AM$3=0,0,INDEX(Sheet1!RawDataCols,$C148,AM$5)*$R148)</f>
        <v>0</v>
      </c>
      <c r="AN148" s="3">
        <f>IF(AN$3=0,0,INDEX(Sheet1!RawDataCols,$C148,AN$5)*$R148)</f>
        <v>0</v>
      </c>
      <c r="AO148" s="3">
        <f>IF(AO$3=0,0,INDEX(Sheet1!RawDataCols,$C148,AO$5)*$R148)</f>
        <v>0</v>
      </c>
      <c r="AP148" s="3">
        <f>IF(AP$3=0,0,INDEX(Sheet1!RawDataCols,$C148,AP$5)*$R148)</f>
        <v>0</v>
      </c>
      <c r="AQ148" s="3">
        <f>IF(AQ$3=0,0,INDEX(Sheet1!RawDataCols,$C148,AQ$5)*$R148)</f>
        <v>0</v>
      </c>
      <c r="AR148" s="3">
        <f>IF(AR$3=0,0,INDEX(Sheet1!RawDataCols,$C148,AR$5)*$R148)</f>
        <v>0</v>
      </c>
      <c r="AS148" s="3">
        <f>IF(AS$3=0,0,INDEX(Sheet1!RawDataCols,$C148,AS$5)*$R148)</f>
        <v>0</v>
      </c>
      <c r="AT148" s="3">
        <f>IF(AT$3=0,0,INDEX(Sheet1!RawDataCols,$C148,AT$5)*$R148)</f>
        <v>0</v>
      </c>
      <c r="AU148" s="3">
        <f>IF(AU$3=0,0,INDEX(Sheet1!RawDataCols,$C148,AU$5)*$R148)</f>
        <v>0</v>
      </c>
      <c r="AV148" s="3">
        <f>IF(AV$3=0,0,INDEX(Sheet1!RawDataCols,$C148,AV$5)*$R148)</f>
        <v>0</v>
      </c>
      <c r="AW148" s="3">
        <f>IF(AW$3=0,0,INDEX(Sheet1!RawDataCols,$C148,AW$5)*$R148)</f>
        <v>0</v>
      </c>
      <c r="AX148" s="3">
        <f>IF(AX$3=0,0,INDEX(Sheet1!RawDataCols,$C148,AX$5)*$R148)</f>
        <v>0</v>
      </c>
      <c r="AY148" s="3">
        <f>IF(AY$3=0,0,INDEX(Sheet1!RawDataCols,$C148,AY$5)*$R148)</f>
        <v>0</v>
      </c>
      <c r="AZ148" s="3">
        <f>IF(AZ$3=0,0,INDEX(Sheet1!RawDataCols,$C148,AZ$5)*$R148)</f>
        <v>0</v>
      </c>
      <c r="BA148" s="3">
        <f>IF(BA$3=0,0,INDEX(Sheet1!RawDataCols,$C148,BA$5)*$R148)</f>
        <v>0</v>
      </c>
      <c r="BB148" s="3">
        <f>IF(BB$3=0,0,INDEX(Sheet1!RawDataCols,$C148,BB$5)*$R148)</f>
        <v>0</v>
      </c>
      <c r="BC148" s="3">
        <f>IF(BC$3=0,0,INDEX(Sheet1!RawDataCols,$C148,BC$5)*$R148)</f>
        <v>0</v>
      </c>
      <c r="BD148" s="3">
        <f>IF(BD$3=0,0,INDEX(Sheet1!RawDataCols,$C148,BD$5)*$R148)</f>
        <v>0</v>
      </c>
      <c r="BE148" s="3">
        <f>IF(BE$3=0,0,INDEX(Sheet1!RawDataCols,$C148,BE$5)*$R148)</f>
        <v>0</v>
      </c>
      <c r="BF148" s="3">
        <f>IF(BF$3=0,0,INDEX(Sheet1!RawDataCols,$C148,BF$5)*$R148)</f>
        <v>0</v>
      </c>
      <c r="BG148" s="179">
        <f>IF(BG$3=0,0,INDEX(Sheet1!RawDataCols,$C148,BG$5)*$R148)</f>
        <v>0</v>
      </c>
      <c r="BH148" s="33">
        <f t="shared" si="27"/>
        <v>0</v>
      </c>
      <c r="BI148" s="33">
        <f t="shared" si="28"/>
        <v>0</v>
      </c>
      <c r="BJ148" s="33">
        <f t="shared" si="29"/>
        <v>0</v>
      </c>
      <c r="BK148" s="3">
        <f>IF(BK$3=0,0,INDEX(Sheet1!RawDataCols,$C148,BK$5)*$R148)</f>
        <v>0</v>
      </c>
      <c r="BL148" s="3">
        <f>IF(BL$3=0,0,INDEX(Sheet1!RawDataCols,$C148,BL$5)*$R148)</f>
        <v>168.75</v>
      </c>
      <c r="BM148" s="3">
        <f>IF(BM$3=0,0,INDEX(Sheet1!RawDataCols,$C148,BM$5)*$R148)</f>
        <v>0</v>
      </c>
      <c r="BN148" s="3">
        <f>IF(BN$3=0,0,INDEX(Sheet1!RawDataCols,$C148,BN$5)*$R148)</f>
        <v>13.730625</v>
      </c>
      <c r="BO148" s="3">
        <f>IF(BO$3=0,0,INDEX(Sheet1!RawDataCols,$C148,BO$5)*$R148)</f>
        <v>48.75</v>
      </c>
      <c r="BP148" s="3">
        <f>IF(BP$3=0,0,INDEX(Sheet1!RawDataCols,$C148,BP$5)*$R148)</f>
        <v>2700</v>
      </c>
      <c r="BQ148" s="3">
        <f t="shared" si="30"/>
        <v>0</v>
      </c>
      <c r="BR148" s="3">
        <f t="shared" si="31"/>
        <v>0</v>
      </c>
      <c r="BS148" s="3">
        <f t="shared" si="32"/>
        <v>0</v>
      </c>
      <c r="BT148" s="3">
        <f t="shared" si="33"/>
        <v>0</v>
      </c>
      <c r="BU148" s="3" t="str">
        <f>INDEX(Sheet1!$BS$2:$BS$1000,MATCH($A148,Sheet1!$A$2:$A$1000,0))</f>
        <v>09</v>
      </c>
      <c r="BV148" s="3">
        <f>INDEX(Sheet1!$BT$2:$BT$1000,MATCH($A148,Sheet1!$A$2:$A$1000,0))</f>
        <v>0</v>
      </c>
    </row>
    <row r="149" spans="1:74" x14ac:dyDescent="0.2">
      <c r="A149" s="11" t="s">
        <v>600</v>
      </c>
      <c r="B149" s="3">
        <f>MATCH($A149,Sheet1!ACCOUNTNO,0)</f>
        <v>129</v>
      </c>
      <c r="C149" s="3">
        <f t="shared" si="24"/>
        <v>129</v>
      </c>
      <c r="D149" s="3" t="str">
        <f>IF(D$3=0,0,INDEX(Sheet1!RawDataCols,$C149,D$5))</f>
        <v>22220A05</v>
      </c>
      <c r="E149" s="3" t="str">
        <f>IF(E$3=0,0,INDEX(Sheet1!RawDataCols,$C149,E$5))</f>
        <v xml:space="preserve">22220          </v>
      </c>
      <c r="F149" s="3" t="str">
        <f>IF(F$3=0,0,INDEX(Sheet1!RawDataCols,$C149,F$5))</f>
        <v xml:space="preserve">A05            </v>
      </c>
      <c r="G149" s="3" t="str">
        <f>IF(G$3=0,0,INDEX(Sheet1!RawDataCols,$C149,G$5))</f>
        <v xml:space="preserve">               </v>
      </c>
      <c r="H149" s="3" t="str">
        <f>IF(H$3=0,0,INDEX(Sheet1!RawDataCols,$C149,H$5))</f>
        <v xml:space="preserve">               </v>
      </c>
      <c r="I149" s="3" t="str">
        <f>IF(I$3=0,0,INDEX(Sheet1!RawDataCols,$C149,I$5))</f>
        <v xml:space="preserve">               </v>
      </c>
      <c r="J149" s="3" t="str">
        <f>IF(J$3=0,0,INDEX(Sheet1!RawDataCols,$C149,J$5))</f>
        <v xml:space="preserve">               </v>
      </c>
      <c r="K149" s="3" t="str">
        <f>IF(K$3=0,0,INDEX(Sheet1!RawDataCols,$C149,K$5))</f>
        <v xml:space="preserve">               </v>
      </c>
      <c r="L149" s="3" t="str">
        <f>IF(L$3=0,0,INDEX(Sheet1!RawDataCols,$C149,L$5))</f>
        <v xml:space="preserve">               </v>
      </c>
      <c r="M149" s="3" t="str">
        <f>IF(M$3=0,0,INDEX(Sheet1!RawDataCols,$C149,M$5))</f>
        <v xml:space="preserve">F007  </v>
      </c>
      <c r="N149" s="3" t="str">
        <f>IF(N$3=0,0,INDEX(Sheet1!RawDataCols,$C149,N$5))</f>
        <v>Consultancy Fees-26a Grote St</v>
      </c>
      <c r="O149" s="3">
        <f>INDEX(Sheet1!RawDataCols,$C149,O$5)</f>
        <v>13</v>
      </c>
      <c r="P149" s="3" t="str">
        <f>INDEX(Sheet1!RawDataCols,$C149,P$5)</f>
        <v>Cost and Expenses</v>
      </c>
      <c r="Q149" s="3" t="str">
        <f>IF(Q$3=0,0,INDEX(Sheet1!RawDataCols,$C149,Q$5))</f>
        <v>I</v>
      </c>
      <c r="R149" s="3">
        <f t="shared" si="25"/>
        <v>1</v>
      </c>
      <c r="S149" s="3">
        <f t="shared" si="26"/>
        <v>-1</v>
      </c>
      <c r="T149" s="3">
        <f>IF(T$3=0,0,INDEX(Sheet1!RawDataCols,$C149,T$5)*$R149)</f>
        <v>0</v>
      </c>
      <c r="U149" s="3">
        <f>IF(U$3=0,0,INDEX(Sheet1!RawDataCols,$C149,U$5)*$R149)</f>
        <v>0</v>
      </c>
      <c r="V149" s="3">
        <f>IF(V$3=0,0,INDEX(Sheet1!RawDataCols,$C149,V$5)*$R149)</f>
        <v>0</v>
      </c>
      <c r="W149" s="3">
        <f>IF(W$3=0,0,INDEX(Sheet1!RawDataCols,$C149,W$5)*$R149)</f>
        <v>0</v>
      </c>
      <c r="X149" s="3">
        <f>IF(X$3=0,0,INDEX(Sheet1!RawDataCols,$C149,X$5)*$R149)</f>
        <v>0</v>
      </c>
      <c r="Y149" s="3">
        <f>IF(Y$3=0,0,INDEX(Sheet1!RawDataCols,$C149,Y$5)*$R149)</f>
        <v>0</v>
      </c>
      <c r="Z149" s="3">
        <f>IF(Z$3=0,0,INDEX(Sheet1!RawDataCols,$C149,Z$5)*$R149)</f>
        <v>0</v>
      </c>
      <c r="AA149" s="3">
        <f>IF(AA$3=0,0,INDEX(Sheet1!RawDataCols,$C149,AA$5)*$R149)</f>
        <v>0</v>
      </c>
      <c r="AB149" s="3">
        <f>IF(AB$3=0,0,INDEX(Sheet1!RawDataCols,$C149,AB$5)*$R149)</f>
        <v>0</v>
      </c>
      <c r="AC149" s="3">
        <f>IF(AC$3=0,0,INDEX(Sheet1!RawDataCols,$C149,AC$5)*$R149)</f>
        <v>0</v>
      </c>
      <c r="AD149" s="3">
        <f>IF(AD$3=0,0,INDEX(Sheet1!RawDataCols,$C149,AD$5)*$R149)</f>
        <v>0</v>
      </c>
      <c r="AE149" s="3">
        <f>IF(AE$3=0,0,INDEX(Sheet1!RawDataCols,$C149,AE$5)*$R149)</f>
        <v>0</v>
      </c>
      <c r="AF149" s="3">
        <f>IF(AF$3=0,0,INDEX(Sheet1!RawDataCols,$C149,AF$5)*$R149)</f>
        <v>0</v>
      </c>
      <c r="AG149" s="3">
        <f>IF(AG$3=0,0,INDEX(Sheet1!RawDataCols,$C149,AG$5)*$R149)</f>
        <v>0</v>
      </c>
      <c r="AH149" s="3">
        <f>IF(AH$3=0,0,INDEX(Sheet1!RawDataCols,$C149,AH$5)*$R149)</f>
        <v>0</v>
      </c>
      <c r="AI149" s="3">
        <f>IF(AI$3=0,0,INDEX(Sheet1!RawDataCols,$C149,AI$5)*$R149)</f>
        <v>0</v>
      </c>
      <c r="AJ149" s="3">
        <f>IF(AJ$3=0,0,INDEX(Sheet1!RawDataCols,$C149,AJ$5)*$R149)</f>
        <v>0</v>
      </c>
      <c r="AK149" s="3">
        <f>IF(AK$3=0,0,INDEX(Sheet1!RawDataCols,$C149,AK$5)*$R149)</f>
        <v>0</v>
      </c>
      <c r="AL149" s="3">
        <f>IF(AL$3=0,0,INDEX(Sheet1!RawDataCols,$C149,AL$5)*$R149)</f>
        <v>0</v>
      </c>
      <c r="AM149" s="3">
        <f>IF(AM$3=0,0,INDEX(Sheet1!RawDataCols,$C149,AM$5)*$R149)</f>
        <v>0</v>
      </c>
      <c r="AN149" s="3">
        <f>IF(AN$3=0,0,INDEX(Sheet1!RawDataCols,$C149,AN$5)*$R149)</f>
        <v>0</v>
      </c>
      <c r="AO149" s="3">
        <f>IF(AO$3=0,0,INDEX(Sheet1!RawDataCols,$C149,AO$5)*$R149)</f>
        <v>0</v>
      </c>
      <c r="AP149" s="3">
        <f>IF(AP$3=0,0,INDEX(Sheet1!RawDataCols,$C149,AP$5)*$R149)</f>
        <v>0</v>
      </c>
      <c r="AQ149" s="3">
        <f>IF(AQ$3=0,0,INDEX(Sheet1!RawDataCols,$C149,AQ$5)*$R149)</f>
        <v>0</v>
      </c>
      <c r="AR149" s="3">
        <f>IF(AR$3=0,0,INDEX(Sheet1!RawDataCols,$C149,AR$5)*$R149)</f>
        <v>0</v>
      </c>
      <c r="AS149" s="3">
        <f>IF(AS$3=0,0,INDEX(Sheet1!RawDataCols,$C149,AS$5)*$R149)</f>
        <v>0</v>
      </c>
      <c r="AT149" s="3">
        <f>IF(AT$3=0,0,INDEX(Sheet1!RawDataCols,$C149,AT$5)*$R149)</f>
        <v>0</v>
      </c>
      <c r="AU149" s="3">
        <f>IF(AU$3=0,0,INDEX(Sheet1!RawDataCols,$C149,AU$5)*$R149)</f>
        <v>0</v>
      </c>
      <c r="AV149" s="3">
        <f>IF(AV$3=0,0,INDEX(Sheet1!RawDataCols,$C149,AV$5)*$R149)</f>
        <v>0</v>
      </c>
      <c r="AW149" s="3">
        <f>IF(AW$3=0,0,INDEX(Sheet1!RawDataCols,$C149,AW$5)*$R149)</f>
        <v>0</v>
      </c>
      <c r="AX149" s="3">
        <f>IF(AX$3=0,0,INDEX(Sheet1!RawDataCols,$C149,AX$5)*$R149)</f>
        <v>0</v>
      </c>
      <c r="AY149" s="3">
        <f>IF(AY$3=0,0,INDEX(Sheet1!RawDataCols,$C149,AY$5)*$R149)</f>
        <v>0</v>
      </c>
      <c r="AZ149" s="3">
        <f>IF(AZ$3=0,0,INDEX(Sheet1!RawDataCols,$C149,AZ$5)*$R149)</f>
        <v>0</v>
      </c>
      <c r="BA149" s="3">
        <f>IF(BA$3=0,0,INDEX(Sheet1!RawDataCols,$C149,BA$5)*$R149)</f>
        <v>0</v>
      </c>
      <c r="BB149" s="3">
        <f>IF(BB$3=0,0,INDEX(Sheet1!RawDataCols,$C149,BB$5)*$R149)</f>
        <v>0</v>
      </c>
      <c r="BC149" s="3">
        <f>IF(BC$3=0,0,INDEX(Sheet1!RawDataCols,$C149,BC$5)*$R149)</f>
        <v>0</v>
      </c>
      <c r="BD149" s="3">
        <f>IF(BD$3=0,0,INDEX(Sheet1!RawDataCols,$C149,BD$5)*$R149)</f>
        <v>0</v>
      </c>
      <c r="BE149" s="3">
        <f>IF(BE$3=0,0,INDEX(Sheet1!RawDataCols,$C149,BE$5)*$R149)</f>
        <v>0</v>
      </c>
      <c r="BF149" s="3">
        <f>IF(BF$3=0,0,INDEX(Sheet1!RawDataCols,$C149,BF$5)*$R149)</f>
        <v>0</v>
      </c>
      <c r="BG149" s="179">
        <f>IF(BG$3=0,0,INDEX(Sheet1!RawDataCols,$C149,BG$5)*$R149)</f>
        <v>0</v>
      </c>
      <c r="BH149" s="33">
        <f t="shared" si="27"/>
        <v>0</v>
      </c>
      <c r="BI149" s="33">
        <f t="shared" si="28"/>
        <v>0</v>
      </c>
      <c r="BJ149" s="33">
        <f t="shared" si="29"/>
        <v>0</v>
      </c>
      <c r="BK149" s="3">
        <f>IF(BK$3=0,0,INDEX(Sheet1!RawDataCols,$C149,BK$5)*$R149)</f>
        <v>0</v>
      </c>
      <c r="BL149" s="3">
        <f>IF(BL$3=0,0,INDEX(Sheet1!RawDataCols,$C149,BL$5)*$R149)</f>
        <v>0</v>
      </c>
      <c r="BM149" s="3">
        <f>IF(BM$3=0,0,INDEX(Sheet1!RawDataCols,$C149,BM$5)*$R149)</f>
        <v>0</v>
      </c>
      <c r="BN149" s="3">
        <f>IF(BN$3=0,0,INDEX(Sheet1!RawDataCols,$C149,BN$5)*$R149)</f>
        <v>22.5</v>
      </c>
      <c r="BO149" s="3">
        <f>IF(BO$3=0,0,INDEX(Sheet1!RawDataCols,$C149,BO$5)*$R149)</f>
        <v>0</v>
      </c>
      <c r="BP149" s="3">
        <f>IF(BP$3=0,0,INDEX(Sheet1!RawDataCols,$C149,BP$5)*$R149)</f>
        <v>0</v>
      </c>
      <c r="BQ149" s="3">
        <f t="shared" si="30"/>
        <v>0</v>
      </c>
      <c r="BR149" s="3">
        <f t="shared" si="31"/>
        <v>0</v>
      </c>
      <c r="BS149" s="3">
        <f t="shared" si="32"/>
        <v>0</v>
      </c>
      <c r="BT149" s="3">
        <f t="shared" si="33"/>
        <v>0</v>
      </c>
      <c r="BU149" s="3" t="str">
        <f>INDEX(Sheet1!$BS$2:$BS$1000,MATCH($A149,Sheet1!$A$2:$A$1000,0))</f>
        <v>09</v>
      </c>
      <c r="BV149" s="3">
        <f>INDEX(Sheet1!$BT$2:$BT$1000,MATCH($A149,Sheet1!$A$2:$A$1000,0))</f>
        <v>0</v>
      </c>
    </row>
    <row r="150" spans="1:74" x14ac:dyDescent="0.2">
      <c r="A150" s="11" t="s">
        <v>601</v>
      </c>
      <c r="B150" s="3">
        <f>MATCH($A150,Sheet1!ACCOUNTNO,0)</f>
        <v>130</v>
      </c>
      <c r="C150" s="3">
        <f t="shared" si="24"/>
        <v>130</v>
      </c>
      <c r="D150" s="3" t="str">
        <f>IF(D$3=0,0,INDEX(Sheet1!RawDataCols,$C150,D$5))</f>
        <v>22220A06</v>
      </c>
      <c r="E150" s="3" t="str">
        <f>IF(E$3=0,0,INDEX(Sheet1!RawDataCols,$C150,E$5))</f>
        <v xml:space="preserve">22220          </v>
      </c>
      <c r="F150" s="3" t="str">
        <f>IF(F$3=0,0,INDEX(Sheet1!RawDataCols,$C150,F$5))</f>
        <v xml:space="preserve">A06            </v>
      </c>
      <c r="G150" s="3" t="str">
        <f>IF(G$3=0,0,INDEX(Sheet1!RawDataCols,$C150,G$5))</f>
        <v xml:space="preserve">               </v>
      </c>
      <c r="H150" s="3" t="str">
        <f>IF(H$3=0,0,INDEX(Sheet1!RawDataCols,$C150,H$5))</f>
        <v xml:space="preserve">               </v>
      </c>
      <c r="I150" s="3" t="str">
        <f>IF(I$3=0,0,INDEX(Sheet1!RawDataCols,$C150,I$5))</f>
        <v xml:space="preserve">               </v>
      </c>
      <c r="J150" s="3" t="str">
        <f>IF(J$3=0,0,INDEX(Sheet1!RawDataCols,$C150,J$5))</f>
        <v xml:space="preserve">               </v>
      </c>
      <c r="K150" s="3" t="str">
        <f>IF(K$3=0,0,INDEX(Sheet1!RawDataCols,$C150,K$5))</f>
        <v xml:space="preserve">               </v>
      </c>
      <c r="L150" s="3" t="str">
        <f>IF(L$3=0,0,INDEX(Sheet1!RawDataCols,$C150,L$5))</f>
        <v xml:space="preserve">               </v>
      </c>
      <c r="M150" s="3" t="str">
        <f>IF(M$3=0,0,INDEX(Sheet1!RawDataCols,$C150,M$5))</f>
        <v xml:space="preserve">F007  </v>
      </c>
      <c r="N150" s="3" t="str">
        <f>IF(N$3=0,0,INDEX(Sheet1!RawDataCols,$C150,N$5))</f>
        <v>Consultancy Fees-31 Franklin St</v>
      </c>
      <c r="O150" s="3">
        <f>INDEX(Sheet1!RawDataCols,$C150,O$5)</f>
        <v>13</v>
      </c>
      <c r="P150" s="3" t="str">
        <f>INDEX(Sheet1!RawDataCols,$C150,P$5)</f>
        <v>Cost and Expenses</v>
      </c>
      <c r="Q150" s="3" t="str">
        <f>IF(Q$3=0,0,INDEX(Sheet1!RawDataCols,$C150,Q$5))</f>
        <v>I</v>
      </c>
      <c r="R150" s="3">
        <f t="shared" si="25"/>
        <v>1</v>
      </c>
      <c r="S150" s="3">
        <f t="shared" si="26"/>
        <v>-1</v>
      </c>
      <c r="T150" s="3">
        <f>IF(T$3=0,0,INDEX(Sheet1!RawDataCols,$C150,T$5)*$R150)</f>
        <v>0</v>
      </c>
      <c r="U150" s="3">
        <f>IF(U$3=0,0,INDEX(Sheet1!RawDataCols,$C150,U$5)*$R150)</f>
        <v>0</v>
      </c>
      <c r="V150" s="3">
        <f>IF(V$3=0,0,INDEX(Sheet1!RawDataCols,$C150,V$5)*$R150)</f>
        <v>0</v>
      </c>
      <c r="W150" s="3">
        <f>IF(W$3=0,0,INDEX(Sheet1!RawDataCols,$C150,W$5)*$R150)</f>
        <v>0</v>
      </c>
      <c r="X150" s="3">
        <f>IF(X$3=0,0,INDEX(Sheet1!RawDataCols,$C150,X$5)*$R150)</f>
        <v>0</v>
      </c>
      <c r="Y150" s="3">
        <f>IF(Y$3=0,0,INDEX(Sheet1!RawDataCols,$C150,Y$5)*$R150)</f>
        <v>0</v>
      </c>
      <c r="Z150" s="3">
        <f>IF(Z$3=0,0,INDEX(Sheet1!RawDataCols,$C150,Z$5)*$R150)</f>
        <v>0</v>
      </c>
      <c r="AA150" s="3">
        <f>IF(AA$3=0,0,INDEX(Sheet1!RawDataCols,$C150,AA$5)*$R150)</f>
        <v>550</v>
      </c>
      <c r="AB150" s="3">
        <f>IF(AB$3=0,0,INDEX(Sheet1!RawDataCols,$C150,AB$5)*$R150)</f>
        <v>0</v>
      </c>
      <c r="AC150" s="3">
        <f>IF(AC$3=0,0,INDEX(Sheet1!RawDataCols,$C150,AC$5)*$R150)</f>
        <v>0</v>
      </c>
      <c r="AD150" s="3">
        <f>IF(AD$3=0,0,INDEX(Sheet1!RawDataCols,$C150,AD$5)*$R150)</f>
        <v>0</v>
      </c>
      <c r="AE150" s="3">
        <f>IF(AE$3=0,0,INDEX(Sheet1!RawDataCols,$C150,AE$5)*$R150)</f>
        <v>0</v>
      </c>
      <c r="AF150" s="3">
        <f>IF(AF$3=0,0,INDEX(Sheet1!RawDataCols,$C150,AF$5)*$R150)</f>
        <v>0</v>
      </c>
      <c r="AG150" s="3">
        <f>IF(AG$3=0,0,INDEX(Sheet1!RawDataCols,$C150,AG$5)*$R150)</f>
        <v>0</v>
      </c>
      <c r="AH150" s="3">
        <f>IF(AH$3=0,0,INDEX(Sheet1!RawDataCols,$C150,AH$5)*$R150)</f>
        <v>0</v>
      </c>
      <c r="AI150" s="3">
        <f>IF(AI$3=0,0,INDEX(Sheet1!RawDataCols,$C150,AI$5)*$R150)</f>
        <v>0</v>
      </c>
      <c r="AJ150" s="3">
        <f>IF(AJ$3=0,0,INDEX(Sheet1!RawDataCols,$C150,AJ$5)*$R150)</f>
        <v>0</v>
      </c>
      <c r="AK150" s="3">
        <f>IF(AK$3=0,0,INDEX(Sheet1!RawDataCols,$C150,AK$5)*$R150)</f>
        <v>0</v>
      </c>
      <c r="AL150" s="3">
        <f>IF(AL$3=0,0,INDEX(Sheet1!RawDataCols,$C150,AL$5)*$R150)</f>
        <v>0</v>
      </c>
      <c r="AM150" s="3">
        <f>IF(AM$3=0,0,INDEX(Sheet1!RawDataCols,$C150,AM$5)*$R150)</f>
        <v>0</v>
      </c>
      <c r="AN150" s="3">
        <f>IF(AN$3=0,0,INDEX(Sheet1!RawDataCols,$C150,AN$5)*$R150)</f>
        <v>0</v>
      </c>
      <c r="AO150" s="3">
        <f>IF(AO$3=0,0,INDEX(Sheet1!RawDataCols,$C150,AO$5)*$R150)</f>
        <v>0</v>
      </c>
      <c r="AP150" s="3">
        <f>IF(AP$3=0,0,INDEX(Sheet1!RawDataCols,$C150,AP$5)*$R150)</f>
        <v>0</v>
      </c>
      <c r="AQ150" s="3">
        <f>IF(AQ$3=0,0,INDEX(Sheet1!RawDataCols,$C150,AQ$5)*$R150)</f>
        <v>0</v>
      </c>
      <c r="AR150" s="3">
        <f>IF(AR$3=0,0,INDEX(Sheet1!RawDataCols,$C150,AR$5)*$R150)</f>
        <v>0</v>
      </c>
      <c r="AS150" s="3">
        <f>IF(AS$3=0,0,INDEX(Sheet1!RawDataCols,$C150,AS$5)*$R150)</f>
        <v>0</v>
      </c>
      <c r="AT150" s="3">
        <f>IF(AT$3=0,0,INDEX(Sheet1!RawDataCols,$C150,AT$5)*$R150)</f>
        <v>0</v>
      </c>
      <c r="AU150" s="3">
        <f>IF(AU$3=0,0,INDEX(Sheet1!RawDataCols,$C150,AU$5)*$R150)</f>
        <v>0</v>
      </c>
      <c r="AV150" s="3">
        <f>IF(AV$3=0,0,INDEX(Sheet1!RawDataCols,$C150,AV$5)*$R150)</f>
        <v>0</v>
      </c>
      <c r="AW150" s="3">
        <f>IF(AW$3=0,0,INDEX(Sheet1!RawDataCols,$C150,AW$5)*$R150)</f>
        <v>0</v>
      </c>
      <c r="AX150" s="3">
        <f>IF(AX$3=0,0,INDEX(Sheet1!RawDataCols,$C150,AX$5)*$R150)</f>
        <v>0</v>
      </c>
      <c r="AY150" s="3">
        <f>IF(AY$3=0,0,INDEX(Sheet1!RawDataCols,$C150,AY$5)*$R150)</f>
        <v>0</v>
      </c>
      <c r="AZ150" s="3">
        <f>IF(AZ$3=0,0,INDEX(Sheet1!RawDataCols,$C150,AZ$5)*$R150)</f>
        <v>0</v>
      </c>
      <c r="BA150" s="3">
        <f>IF(BA$3=0,0,INDEX(Sheet1!RawDataCols,$C150,BA$5)*$R150)</f>
        <v>0</v>
      </c>
      <c r="BB150" s="3">
        <f>IF(BB$3=0,0,INDEX(Sheet1!RawDataCols,$C150,BB$5)*$R150)</f>
        <v>0</v>
      </c>
      <c r="BC150" s="3">
        <f>IF(BC$3=0,0,INDEX(Sheet1!RawDataCols,$C150,BC$5)*$R150)</f>
        <v>0</v>
      </c>
      <c r="BD150" s="3">
        <f>IF(BD$3=0,0,INDEX(Sheet1!RawDataCols,$C150,BD$5)*$R150)</f>
        <v>0</v>
      </c>
      <c r="BE150" s="3">
        <f>IF(BE$3=0,0,INDEX(Sheet1!RawDataCols,$C150,BE$5)*$R150)</f>
        <v>0</v>
      </c>
      <c r="BF150" s="3">
        <f>IF(BF$3=0,0,INDEX(Sheet1!RawDataCols,$C150,BF$5)*$R150)</f>
        <v>0</v>
      </c>
      <c r="BG150" s="179">
        <f>IF(BG$3=0,0,INDEX(Sheet1!RawDataCols,$C150,BG$5)*$R150)</f>
        <v>0</v>
      </c>
      <c r="BH150" s="33">
        <f t="shared" si="27"/>
        <v>550</v>
      </c>
      <c r="BI150" s="33">
        <f t="shared" si="28"/>
        <v>0</v>
      </c>
      <c r="BJ150" s="33">
        <f t="shared" si="29"/>
        <v>0</v>
      </c>
      <c r="BK150" s="3">
        <f>IF(BK$3=0,0,INDEX(Sheet1!RawDataCols,$C150,BK$5)*$R150)</f>
        <v>0</v>
      </c>
      <c r="BL150" s="3">
        <f>IF(BL$3=0,0,INDEX(Sheet1!RawDataCols,$C150,BL$5)*$R150)</f>
        <v>0</v>
      </c>
      <c r="BM150" s="3">
        <f>IF(BM$3=0,0,INDEX(Sheet1!RawDataCols,$C150,BM$5)*$R150)</f>
        <v>59.0625</v>
      </c>
      <c r="BN150" s="3">
        <f>IF(BN$3=0,0,INDEX(Sheet1!RawDataCols,$C150,BN$5)*$R150)</f>
        <v>0</v>
      </c>
      <c r="BO150" s="3">
        <f>IF(BO$3=0,0,INDEX(Sheet1!RawDataCols,$C150,BO$5)*$R150)</f>
        <v>0</v>
      </c>
      <c r="BP150" s="3">
        <f>IF(BP$3=0,0,INDEX(Sheet1!RawDataCols,$C150,BP$5)*$R150)</f>
        <v>0</v>
      </c>
      <c r="BQ150" s="3">
        <f t="shared" si="30"/>
        <v>550</v>
      </c>
      <c r="BR150" s="3">
        <f t="shared" si="31"/>
        <v>0</v>
      </c>
      <c r="BS150" s="3">
        <f t="shared" si="32"/>
        <v>0</v>
      </c>
      <c r="BT150" s="3">
        <f t="shared" si="33"/>
        <v>0</v>
      </c>
      <c r="BU150" s="3" t="str">
        <f>INDEX(Sheet1!$BS$2:$BS$1000,MATCH($A150,Sheet1!$A$2:$A$1000,0))</f>
        <v>09</v>
      </c>
      <c r="BV150" s="3">
        <f>INDEX(Sheet1!$BT$2:$BT$1000,MATCH($A150,Sheet1!$A$2:$A$1000,0))</f>
        <v>0</v>
      </c>
    </row>
    <row r="151" spans="1:74" x14ac:dyDescent="0.2">
      <c r="A151" s="11" t="s">
        <v>602</v>
      </c>
      <c r="B151" s="3">
        <f>MATCH($A151,Sheet1!ACCOUNTNO,0)</f>
        <v>131</v>
      </c>
      <c r="C151" s="3">
        <f t="shared" si="24"/>
        <v>131</v>
      </c>
      <c r="D151" s="3" t="str">
        <f>IF(D$3=0,0,INDEX(Sheet1!RawDataCols,$C151,D$5))</f>
        <v>22220A07</v>
      </c>
      <c r="E151" s="3" t="str">
        <f>IF(E$3=0,0,INDEX(Sheet1!RawDataCols,$C151,E$5))</f>
        <v xml:space="preserve">22220          </v>
      </c>
      <c r="F151" s="3" t="str">
        <f>IF(F$3=0,0,INDEX(Sheet1!RawDataCols,$C151,F$5))</f>
        <v xml:space="preserve">A07            </v>
      </c>
      <c r="G151" s="3" t="str">
        <f>IF(G$3=0,0,INDEX(Sheet1!RawDataCols,$C151,G$5))</f>
        <v xml:space="preserve">               </v>
      </c>
      <c r="H151" s="3" t="str">
        <f>IF(H$3=0,0,INDEX(Sheet1!RawDataCols,$C151,H$5))</f>
        <v xml:space="preserve">               </v>
      </c>
      <c r="I151" s="3" t="str">
        <f>IF(I$3=0,0,INDEX(Sheet1!RawDataCols,$C151,I$5))</f>
        <v xml:space="preserve">               </v>
      </c>
      <c r="J151" s="3" t="str">
        <f>IF(J$3=0,0,INDEX(Sheet1!RawDataCols,$C151,J$5))</f>
        <v xml:space="preserve">               </v>
      </c>
      <c r="K151" s="3" t="str">
        <f>IF(K$3=0,0,INDEX(Sheet1!RawDataCols,$C151,K$5))</f>
        <v xml:space="preserve">               </v>
      </c>
      <c r="L151" s="3" t="str">
        <f>IF(L$3=0,0,INDEX(Sheet1!RawDataCols,$C151,L$5))</f>
        <v xml:space="preserve">               </v>
      </c>
      <c r="M151" s="3" t="str">
        <f>IF(M$3=0,0,INDEX(Sheet1!RawDataCols,$C151,M$5))</f>
        <v xml:space="preserve">F007  </v>
      </c>
      <c r="N151" s="3" t="str">
        <f>IF(N$3=0,0,INDEX(Sheet1!RawDataCols,$C151,N$5))</f>
        <v>Consultancy Fees-25 Franklin St</v>
      </c>
      <c r="O151" s="3">
        <f>INDEX(Sheet1!RawDataCols,$C151,O$5)</f>
        <v>13</v>
      </c>
      <c r="P151" s="3" t="str">
        <f>INDEX(Sheet1!RawDataCols,$C151,P$5)</f>
        <v>Cost and Expenses</v>
      </c>
      <c r="Q151" s="3" t="str">
        <f>IF(Q$3=0,0,INDEX(Sheet1!RawDataCols,$C151,Q$5))</f>
        <v>I</v>
      </c>
      <c r="R151" s="3">
        <f t="shared" si="25"/>
        <v>1</v>
      </c>
      <c r="S151" s="3">
        <f t="shared" si="26"/>
        <v>-1</v>
      </c>
      <c r="T151" s="3">
        <f>IF(T$3=0,0,INDEX(Sheet1!RawDataCols,$C151,T$5)*$R151)</f>
        <v>0</v>
      </c>
      <c r="U151" s="3">
        <f>IF(U$3=0,0,INDEX(Sheet1!RawDataCols,$C151,U$5)*$R151)</f>
        <v>0</v>
      </c>
      <c r="V151" s="3">
        <f>IF(V$3=0,0,INDEX(Sheet1!RawDataCols,$C151,V$5)*$R151)</f>
        <v>0</v>
      </c>
      <c r="W151" s="3">
        <f>IF(W$3=0,0,INDEX(Sheet1!RawDataCols,$C151,W$5)*$R151)</f>
        <v>0</v>
      </c>
      <c r="X151" s="3">
        <f>IF(X$3=0,0,INDEX(Sheet1!RawDataCols,$C151,X$5)*$R151)</f>
        <v>0</v>
      </c>
      <c r="Y151" s="3">
        <f>IF(Y$3=0,0,INDEX(Sheet1!RawDataCols,$C151,Y$5)*$R151)</f>
        <v>0</v>
      </c>
      <c r="Z151" s="3">
        <f>IF(Z$3=0,0,INDEX(Sheet1!RawDataCols,$C151,Z$5)*$R151)</f>
        <v>0</v>
      </c>
      <c r="AA151" s="3">
        <f>IF(AA$3=0,0,INDEX(Sheet1!RawDataCols,$C151,AA$5)*$R151)</f>
        <v>0</v>
      </c>
      <c r="AB151" s="3">
        <f>IF(AB$3=0,0,INDEX(Sheet1!RawDataCols,$C151,AB$5)*$R151)</f>
        <v>0</v>
      </c>
      <c r="AC151" s="3">
        <f>IF(AC$3=0,0,INDEX(Sheet1!RawDataCols,$C151,AC$5)*$R151)</f>
        <v>0</v>
      </c>
      <c r="AD151" s="3">
        <f>IF(AD$3=0,0,INDEX(Sheet1!RawDataCols,$C151,AD$5)*$R151)</f>
        <v>0</v>
      </c>
      <c r="AE151" s="3">
        <f>IF(AE$3=0,0,INDEX(Sheet1!RawDataCols,$C151,AE$5)*$R151)</f>
        <v>0</v>
      </c>
      <c r="AF151" s="3">
        <f>IF(AF$3=0,0,INDEX(Sheet1!RawDataCols,$C151,AF$5)*$R151)</f>
        <v>0</v>
      </c>
      <c r="AG151" s="3">
        <f>IF(AG$3=0,0,INDEX(Sheet1!RawDataCols,$C151,AG$5)*$R151)</f>
        <v>0</v>
      </c>
      <c r="AH151" s="3">
        <f>IF(AH$3=0,0,INDEX(Sheet1!RawDataCols,$C151,AH$5)*$R151)</f>
        <v>0</v>
      </c>
      <c r="AI151" s="3">
        <f>IF(AI$3=0,0,INDEX(Sheet1!RawDataCols,$C151,AI$5)*$R151)</f>
        <v>0</v>
      </c>
      <c r="AJ151" s="3">
        <f>IF(AJ$3=0,0,INDEX(Sheet1!RawDataCols,$C151,AJ$5)*$R151)</f>
        <v>0</v>
      </c>
      <c r="AK151" s="3">
        <f>IF(AK$3=0,0,INDEX(Sheet1!RawDataCols,$C151,AK$5)*$R151)</f>
        <v>0</v>
      </c>
      <c r="AL151" s="3">
        <f>IF(AL$3=0,0,INDEX(Sheet1!RawDataCols,$C151,AL$5)*$R151)</f>
        <v>0</v>
      </c>
      <c r="AM151" s="3">
        <f>IF(AM$3=0,0,INDEX(Sheet1!RawDataCols,$C151,AM$5)*$R151)</f>
        <v>0</v>
      </c>
      <c r="AN151" s="3">
        <f>IF(AN$3=0,0,INDEX(Sheet1!RawDataCols,$C151,AN$5)*$R151)</f>
        <v>0</v>
      </c>
      <c r="AO151" s="3">
        <f>IF(AO$3=0,0,INDEX(Sheet1!RawDataCols,$C151,AO$5)*$R151)</f>
        <v>0</v>
      </c>
      <c r="AP151" s="3">
        <f>IF(AP$3=0,0,INDEX(Sheet1!RawDataCols,$C151,AP$5)*$R151)</f>
        <v>0</v>
      </c>
      <c r="AQ151" s="3">
        <f>IF(AQ$3=0,0,INDEX(Sheet1!RawDataCols,$C151,AQ$5)*$R151)</f>
        <v>0</v>
      </c>
      <c r="AR151" s="3">
        <f>IF(AR$3=0,0,INDEX(Sheet1!RawDataCols,$C151,AR$5)*$R151)</f>
        <v>0</v>
      </c>
      <c r="AS151" s="3">
        <f>IF(AS$3=0,0,INDEX(Sheet1!RawDataCols,$C151,AS$5)*$R151)</f>
        <v>0</v>
      </c>
      <c r="AT151" s="3">
        <f>IF(AT$3=0,0,INDEX(Sheet1!RawDataCols,$C151,AT$5)*$R151)</f>
        <v>0</v>
      </c>
      <c r="AU151" s="3">
        <f>IF(AU$3=0,0,INDEX(Sheet1!RawDataCols,$C151,AU$5)*$R151)</f>
        <v>0</v>
      </c>
      <c r="AV151" s="3">
        <f>IF(AV$3=0,0,INDEX(Sheet1!RawDataCols,$C151,AV$5)*$R151)</f>
        <v>0</v>
      </c>
      <c r="AW151" s="3">
        <f>IF(AW$3=0,0,INDEX(Sheet1!RawDataCols,$C151,AW$5)*$R151)</f>
        <v>0</v>
      </c>
      <c r="AX151" s="3">
        <f>IF(AX$3=0,0,INDEX(Sheet1!RawDataCols,$C151,AX$5)*$R151)</f>
        <v>0</v>
      </c>
      <c r="AY151" s="3">
        <f>IF(AY$3=0,0,INDEX(Sheet1!RawDataCols,$C151,AY$5)*$R151)</f>
        <v>962.41</v>
      </c>
      <c r="AZ151" s="3">
        <f>IF(AZ$3=0,0,INDEX(Sheet1!RawDataCols,$C151,AZ$5)*$R151)</f>
        <v>0</v>
      </c>
      <c r="BA151" s="3">
        <f>IF(BA$3=0,0,INDEX(Sheet1!RawDataCols,$C151,BA$5)*$R151)</f>
        <v>0</v>
      </c>
      <c r="BB151" s="3">
        <f>IF(BB$3=0,0,INDEX(Sheet1!RawDataCols,$C151,BB$5)*$R151)</f>
        <v>0</v>
      </c>
      <c r="BC151" s="3">
        <f>IF(BC$3=0,0,INDEX(Sheet1!RawDataCols,$C151,BC$5)*$R151)</f>
        <v>0</v>
      </c>
      <c r="BD151" s="3">
        <f>IF(BD$3=0,0,INDEX(Sheet1!RawDataCols,$C151,BD$5)*$R151)</f>
        <v>0</v>
      </c>
      <c r="BE151" s="3">
        <f>IF(BE$3=0,0,INDEX(Sheet1!RawDataCols,$C151,BE$5)*$R151)</f>
        <v>0</v>
      </c>
      <c r="BF151" s="3">
        <f>IF(BF$3=0,0,INDEX(Sheet1!RawDataCols,$C151,BF$5)*$R151)</f>
        <v>0</v>
      </c>
      <c r="BG151" s="179">
        <f>IF(BG$3=0,0,INDEX(Sheet1!RawDataCols,$C151,BG$5)*$R151)</f>
        <v>0</v>
      </c>
      <c r="BH151" s="33">
        <f t="shared" si="27"/>
        <v>962.41</v>
      </c>
      <c r="BI151" s="33">
        <f t="shared" si="28"/>
        <v>0</v>
      </c>
      <c r="BJ151" s="33">
        <f t="shared" si="29"/>
        <v>0</v>
      </c>
      <c r="BK151" s="3">
        <f>IF(BK$3=0,0,INDEX(Sheet1!RawDataCols,$C151,BK$5)*$R151)</f>
        <v>0</v>
      </c>
      <c r="BL151" s="3">
        <f>IF(BL$3=0,0,INDEX(Sheet1!RawDataCols,$C151,BL$5)*$R151)</f>
        <v>0</v>
      </c>
      <c r="BM151" s="3">
        <f>IF(BM$3=0,0,INDEX(Sheet1!RawDataCols,$C151,BM$5)*$R151)</f>
        <v>461.19312500000001</v>
      </c>
      <c r="BN151" s="3">
        <f>IF(BN$3=0,0,INDEX(Sheet1!RawDataCols,$C151,BN$5)*$R151)</f>
        <v>13.730625</v>
      </c>
      <c r="BO151" s="3">
        <f>IF(BO$3=0,0,INDEX(Sheet1!RawDataCols,$C151,BO$5)*$R151)</f>
        <v>51.25</v>
      </c>
      <c r="BP151" s="3">
        <f>IF(BP$3=0,0,INDEX(Sheet1!RawDataCols,$C151,BP$5)*$R151)</f>
        <v>0</v>
      </c>
      <c r="BQ151" s="3">
        <f t="shared" si="30"/>
        <v>0</v>
      </c>
      <c r="BR151" s="3">
        <f t="shared" si="31"/>
        <v>0</v>
      </c>
      <c r="BS151" s="3">
        <f t="shared" si="32"/>
        <v>0</v>
      </c>
      <c r="BT151" s="3">
        <f t="shared" si="33"/>
        <v>962.41</v>
      </c>
      <c r="BU151" s="3" t="str">
        <f>INDEX(Sheet1!$BS$2:$BS$1000,MATCH($A151,Sheet1!$A$2:$A$1000,0))</f>
        <v>09</v>
      </c>
      <c r="BV151" s="3">
        <f>INDEX(Sheet1!$BT$2:$BT$1000,MATCH($A151,Sheet1!$A$2:$A$1000,0))</f>
        <v>962.41</v>
      </c>
    </row>
    <row r="152" spans="1:74" x14ac:dyDescent="0.2">
      <c r="A152" s="246" t="s">
        <v>603</v>
      </c>
      <c r="B152" s="3" t="e">
        <f>MATCH($A152,Sheet1!ACCOUNTNO,0)</f>
        <v>#N/A</v>
      </c>
      <c r="C152" s="3">
        <f t="shared" si="24"/>
        <v>65000</v>
      </c>
      <c r="D152" s="3">
        <f>IF(D$3=0,0,INDEX(Sheet1!RawDataCols,$C152,D$5))</f>
        <v>0</v>
      </c>
      <c r="E152" s="3">
        <f>IF(E$3=0,0,INDEX(Sheet1!RawDataCols,$C152,E$5))</f>
        <v>0</v>
      </c>
      <c r="F152" s="3">
        <f>IF(F$3=0,0,INDEX(Sheet1!RawDataCols,$C152,F$5))</f>
        <v>0</v>
      </c>
      <c r="G152" s="3">
        <f>IF(G$3=0,0,INDEX(Sheet1!RawDataCols,$C152,G$5))</f>
        <v>0</v>
      </c>
      <c r="H152" s="3">
        <f>IF(H$3=0,0,INDEX(Sheet1!RawDataCols,$C152,H$5))</f>
        <v>0</v>
      </c>
      <c r="I152" s="3">
        <f>IF(I$3=0,0,INDEX(Sheet1!RawDataCols,$C152,I$5))</f>
        <v>0</v>
      </c>
      <c r="J152" s="3">
        <f>IF(J$3=0,0,INDEX(Sheet1!RawDataCols,$C152,J$5))</f>
        <v>0</v>
      </c>
      <c r="K152" s="3">
        <f>IF(K$3=0,0,INDEX(Sheet1!RawDataCols,$C152,K$5))</f>
        <v>0</v>
      </c>
      <c r="L152" s="3">
        <f>IF(L$3=0,0,INDEX(Sheet1!RawDataCols,$C152,L$5))</f>
        <v>0</v>
      </c>
      <c r="M152" s="3">
        <f>IF(M$3=0,0,INDEX(Sheet1!RawDataCols,$C152,M$5))</f>
        <v>0</v>
      </c>
      <c r="N152" s="3">
        <f>IF(N$3=0,0,INDEX(Sheet1!RawDataCols,$C152,N$5))</f>
        <v>0</v>
      </c>
      <c r="O152" s="3">
        <f>INDEX(Sheet1!RawDataCols,$C152,O$5)</f>
        <v>0</v>
      </c>
      <c r="P152" s="3">
        <f>INDEX(Sheet1!RawDataCols,$C152,P$5)</f>
        <v>0</v>
      </c>
      <c r="Q152" s="3">
        <f>IF(Q$3=0,0,INDEX(Sheet1!RawDataCols,$C152,Q$5))</f>
        <v>0</v>
      </c>
      <c r="R152" s="3">
        <f t="shared" si="25"/>
        <v>1</v>
      </c>
      <c r="S152" s="3">
        <f t="shared" si="26"/>
        <v>-1</v>
      </c>
      <c r="T152" s="3">
        <f>IF(T$3=0,0,INDEX(Sheet1!RawDataCols,$C152,T$5)*$R152)</f>
        <v>0</v>
      </c>
      <c r="U152" s="3">
        <f>IF(U$3=0,0,INDEX(Sheet1!RawDataCols,$C152,U$5)*$R152)</f>
        <v>0</v>
      </c>
      <c r="V152" s="3">
        <f>IF(V$3=0,0,INDEX(Sheet1!RawDataCols,$C152,V$5)*$R152)</f>
        <v>0</v>
      </c>
      <c r="W152" s="3">
        <f>IF(W$3=0,0,INDEX(Sheet1!RawDataCols,$C152,W$5)*$R152)</f>
        <v>0</v>
      </c>
      <c r="X152" s="3">
        <f>IF(X$3=0,0,INDEX(Sheet1!RawDataCols,$C152,X$5)*$R152)</f>
        <v>0</v>
      </c>
      <c r="Y152" s="3">
        <f>IF(Y$3=0,0,INDEX(Sheet1!RawDataCols,$C152,Y$5)*$R152)</f>
        <v>0</v>
      </c>
      <c r="Z152" s="3">
        <f>IF(Z$3=0,0,INDEX(Sheet1!RawDataCols,$C152,Z$5)*$R152)</f>
        <v>0</v>
      </c>
      <c r="AA152" s="3">
        <f>IF(AA$3=0,0,INDEX(Sheet1!RawDataCols,$C152,AA$5)*$R152)</f>
        <v>0</v>
      </c>
      <c r="AB152" s="3">
        <f>IF(AB$3=0,0,INDEX(Sheet1!RawDataCols,$C152,AB$5)*$R152)</f>
        <v>0</v>
      </c>
      <c r="AC152" s="3">
        <f>IF(AC$3=0,0,INDEX(Sheet1!RawDataCols,$C152,AC$5)*$R152)</f>
        <v>0</v>
      </c>
      <c r="AD152" s="3">
        <f>IF(AD$3=0,0,INDEX(Sheet1!RawDataCols,$C152,AD$5)*$R152)</f>
        <v>0</v>
      </c>
      <c r="AE152" s="3">
        <f>IF(AE$3=0,0,INDEX(Sheet1!RawDataCols,$C152,AE$5)*$R152)</f>
        <v>0</v>
      </c>
      <c r="AF152" s="3">
        <f>IF(AF$3=0,0,INDEX(Sheet1!RawDataCols,$C152,AF$5)*$R152)</f>
        <v>0</v>
      </c>
      <c r="AG152" s="3">
        <f>IF(AG$3=0,0,INDEX(Sheet1!RawDataCols,$C152,AG$5)*$R152)</f>
        <v>0</v>
      </c>
      <c r="AH152" s="3">
        <f>IF(AH$3=0,0,INDEX(Sheet1!RawDataCols,$C152,AH$5)*$R152)</f>
        <v>0</v>
      </c>
      <c r="AI152" s="3">
        <f>IF(AI$3=0,0,INDEX(Sheet1!RawDataCols,$C152,AI$5)*$R152)</f>
        <v>0</v>
      </c>
      <c r="AJ152" s="3">
        <f>IF(AJ$3=0,0,INDEX(Sheet1!RawDataCols,$C152,AJ$5)*$R152)</f>
        <v>0</v>
      </c>
      <c r="AK152" s="3">
        <f>IF(AK$3=0,0,INDEX(Sheet1!RawDataCols,$C152,AK$5)*$R152)</f>
        <v>0</v>
      </c>
      <c r="AL152" s="3">
        <f>IF(AL$3=0,0,INDEX(Sheet1!RawDataCols,$C152,AL$5)*$R152)</f>
        <v>0</v>
      </c>
      <c r="AM152" s="3">
        <f>IF(AM$3=0,0,INDEX(Sheet1!RawDataCols,$C152,AM$5)*$R152)</f>
        <v>0</v>
      </c>
      <c r="AN152" s="3">
        <f>IF(AN$3=0,0,INDEX(Sheet1!RawDataCols,$C152,AN$5)*$R152)</f>
        <v>0</v>
      </c>
      <c r="AO152" s="3">
        <f>IF(AO$3=0,0,INDEX(Sheet1!RawDataCols,$C152,AO$5)*$R152)</f>
        <v>0</v>
      </c>
      <c r="AP152" s="3">
        <f>IF(AP$3=0,0,INDEX(Sheet1!RawDataCols,$C152,AP$5)*$R152)</f>
        <v>0</v>
      </c>
      <c r="AQ152" s="3">
        <f>IF(AQ$3=0,0,INDEX(Sheet1!RawDataCols,$C152,AQ$5)*$R152)</f>
        <v>0</v>
      </c>
      <c r="AR152" s="3">
        <f>IF(AR$3=0,0,INDEX(Sheet1!RawDataCols,$C152,AR$5)*$R152)</f>
        <v>0</v>
      </c>
      <c r="AS152" s="3">
        <f>IF(AS$3=0,0,INDEX(Sheet1!RawDataCols,$C152,AS$5)*$R152)</f>
        <v>0</v>
      </c>
      <c r="AT152" s="3">
        <f>IF(AT$3=0,0,INDEX(Sheet1!RawDataCols,$C152,AT$5)*$R152)</f>
        <v>0</v>
      </c>
      <c r="AU152" s="3">
        <f>IF(AU$3=0,0,INDEX(Sheet1!RawDataCols,$C152,AU$5)*$R152)</f>
        <v>0</v>
      </c>
      <c r="AV152" s="3">
        <f>IF(AV$3=0,0,INDEX(Sheet1!RawDataCols,$C152,AV$5)*$R152)</f>
        <v>0</v>
      </c>
      <c r="AW152" s="3">
        <f>IF(AW$3=0,0,INDEX(Sheet1!RawDataCols,$C152,AW$5)*$R152)</f>
        <v>0</v>
      </c>
      <c r="AX152" s="3">
        <f>IF(AX$3=0,0,INDEX(Sheet1!RawDataCols,$C152,AX$5)*$R152)</f>
        <v>0</v>
      </c>
      <c r="AY152" s="3">
        <f>IF(AY$3=0,0,INDEX(Sheet1!RawDataCols,$C152,AY$5)*$R152)</f>
        <v>0</v>
      </c>
      <c r="AZ152" s="3">
        <f>IF(AZ$3=0,0,INDEX(Sheet1!RawDataCols,$C152,AZ$5)*$R152)</f>
        <v>0</v>
      </c>
      <c r="BA152" s="3">
        <f>IF(BA$3=0,0,INDEX(Sheet1!RawDataCols,$C152,BA$5)*$R152)</f>
        <v>0</v>
      </c>
      <c r="BB152" s="3">
        <f>IF(BB$3=0,0,INDEX(Sheet1!RawDataCols,$C152,BB$5)*$R152)</f>
        <v>0</v>
      </c>
      <c r="BC152" s="3">
        <f>IF(BC$3=0,0,INDEX(Sheet1!RawDataCols,$C152,BC$5)*$R152)</f>
        <v>0</v>
      </c>
      <c r="BD152" s="3">
        <f>IF(BD$3=0,0,INDEX(Sheet1!RawDataCols,$C152,BD$5)*$R152)</f>
        <v>0</v>
      </c>
      <c r="BE152" s="3">
        <f>IF(BE$3=0,0,INDEX(Sheet1!RawDataCols,$C152,BE$5)*$R152)</f>
        <v>0</v>
      </c>
      <c r="BF152" s="3">
        <f>IF(BF$3=0,0,INDEX(Sheet1!RawDataCols,$C152,BF$5)*$R152)</f>
        <v>0</v>
      </c>
      <c r="BG152" s="179">
        <f>IF(BG$3=0,0,INDEX(Sheet1!RawDataCols,$C152,BG$5)*$R152)</f>
        <v>0</v>
      </c>
      <c r="BH152" s="33">
        <f t="shared" si="27"/>
        <v>0</v>
      </c>
      <c r="BI152" s="33">
        <f t="shared" si="28"/>
        <v>0</v>
      </c>
      <c r="BJ152" s="33">
        <f t="shared" si="29"/>
        <v>0</v>
      </c>
      <c r="BK152" s="3">
        <f>IF(BK$3=0,0,INDEX(Sheet1!RawDataCols,$C152,BK$5)*$R152)</f>
        <v>0</v>
      </c>
      <c r="BL152" s="3">
        <f>IF(BL$3=0,0,INDEX(Sheet1!RawDataCols,$C152,BL$5)*$R152)</f>
        <v>0</v>
      </c>
      <c r="BM152" s="3">
        <f>IF(BM$3=0,0,INDEX(Sheet1!RawDataCols,$C152,BM$5)*$R152)</f>
        <v>0</v>
      </c>
      <c r="BN152" s="3">
        <f>IF(BN$3=0,0,INDEX(Sheet1!RawDataCols,$C152,BN$5)*$R152)</f>
        <v>0</v>
      </c>
      <c r="BO152" s="3">
        <f>IF(BO$3=0,0,INDEX(Sheet1!RawDataCols,$C152,BO$5)*$R152)</f>
        <v>0</v>
      </c>
      <c r="BP152" s="3">
        <f>IF(BP$3=0,0,INDEX(Sheet1!RawDataCols,$C152,BP$5)*$R152)</f>
        <v>0</v>
      </c>
      <c r="BQ152" s="3">
        <f t="shared" si="30"/>
        <v>0</v>
      </c>
      <c r="BR152" s="3">
        <f t="shared" si="31"/>
        <v>0</v>
      </c>
      <c r="BS152" s="3">
        <f t="shared" si="32"/>
        <v>0</v>
      </c>
      <c r="BT152" s="3">
        <f t="shared" si="33"/>
        <v>0</v>
      </c>
      <c r="BU152" s="3" t="e">
        <f>INDEX(Sheet1!$BS$2:$BS$1000,MATCH($A152,Sheet1!$A$2:$A$1000,0))</f>
        <v>#N/A</v>
      </c>
      <c r="BV152" s="3" t="e">
        <f>INDEX(Sheet1!$BT$2:$BT$1000,MATCH($A152,Sheet1!$A$2:$A$1000,0))</f>
        <v>#N/A</v>
      </c>
    </row>
    <row r="153" spans="1:74" x14ac:dyDescent="0.2">
      <c r="A153" s="11" t="s">
        <v>604</v>
      </c>
      <c r="B153" s="3">
        <f>MATCH($A153,Sheet1!ACCOUNTNO,0)</f>
        <v>133</v>
      </c>
      <c r="C153" s="3">
        <f t="shared" si="24"/>
        <v>133</v>
      </c>
      <c r="D153" s="3" t="str">
        <f>IF(D$3=0,0,INDEX(Sheet1!RawDataCols,$C153,D$5))</f>
        <v>22220A10</v>
      </c>
      <c r="E153" s="3" t="str">
        <f>IF(E$3=0,0,INDEX(Sheet1!RawDataCols,$C153,E$5))</f>
        <v xml:space="preserve">22220          </v>
      </c>
      <c r="F153" s="3" t="str">
        <f>IF(F$3=0,0,INDEX(Sheet1!RawDataCols,$C153,F$5))</f>
        <v xml:space="preserve">A10            </v>
      </c>
      <c r="G153" s="3" t="str">
        <f>IF(G$3=0,0,INDEX(Sheet1!RawDataCols,$C153,G$5))</f>
        <v xml:space="preserve">               </v>
      </c>
      <c r="H153" s="3" t="str">
        <f>IF(H$3=0,0,INDEX(Sheet1!RawDataCols,$C153,H$5))</f>
        <v xml:space="preserve">               </v>
      </c>
      <c r="I153" s="3" t="str">
        <f>IF(I$3=0,0,INDEX(Sheet1!RawDataCols,$C153,I$5))</f>
        <v xml:space="preserve">               </v>
      </c>
      <c r="J153" s="3" t="str">
        <f>IF(J$3=0,0,INDEX(Sheet1!RawDataCols,$C153,J$5))</f>
        <v xml:space="preserve">               </v>
      </c>
      <c r="K153" s="3" t="str">
        <f>IF(K$3=0,0,INDEX(Sheet1!RawDataCols,$C153,K$5))</f>
        <v xml:space="preserve">               </v>
      </c>
      <c r="L153" s="3" t="str">
        <f>IF(L$3=0,0,INDEX(Sheet1!RawDataCols,$C153,L$5))</f>
        <v xml:space="preserve">               </v>
      </c>
      <c r="M153" s="3" t="str">
        <f>IF(M$3=0,0,INDEX(Sheet1!RawDataCols,$C153,M$5))</f>
        <v xml:space="preserve">F007  </v>
      </c>
      <c r="N153" s="3" t="str">
        <f>IF(N$3=0,0,INDEX(Sheet1!RawDataCols,$C153,N$5))</f>
        <v>Consultancy Fees-15 Franklin St</v>
      </c>
      <c r="O153" s="3">
        <f>INDEX(Sheet1!RawDataCols,$C153,O$5)</f>
        <v>13</v>
      </c>
      <c r="P153" s="3" t="str">
        <f>INDEX(Sheet1!RawDataCols,$C153,P$5)</f>
        <v>Cost and Expenses</v>
      </c>
      <c r="Q153" s="3" t="str">
        <f>IF(Q$3=0,0,INDEX(Sheet1!RawDataCols,$C153,Q$5))</f>
        <v>I</v>
      </c>
      <c r="R153" s="3">
        <f t="shared" si="25"/>
        <v>1</v>
      </c>
      <c r="S153" s="3">
        <f t="shared" si="26"/>
        <v>-1</v>
      </c>
      <c r="T153" s="3">
        <f>IF(T$3=0,0,INDEX(Sheet1!RawDataCols,$C153,T$5)*$R153)</f>
        <v>0</v>
      </c>
      <c r="U153" s="3">
        <f>IF(U$3=0,0,INDEX(Sheet1!RawDataCols,$C153,U$5)*$R153)</f>
        <v>0</v>
      </c>
      <c r="V153" s="3">
        <f>IF(V$3=0,0,INDEX(Sheet1!RawDataCols,$C153,V$5)*$R153)</f>
        <v>0</v>
      </c>
      <c r="W153" s="3">
        <f>IF(W$3=0,0,INDEX(Sheet1!RawDataCols,$C153,W$5)*$R153)</f>
        <v>0</v>
      </c>
      <c r="X153" s="3">
        <f>IF(X$3=0,0,INDEX(Sheet1!RawDataCols,$C153,X$5)*$R153)</f>
        <v>0</v>
      </c>
      <c r="Y153" s="3">
        <f>IF(Y$3=0,0,INDEX(Sheet1!RawDataCols,$C153,Y$5)*$R153)</f>
        <v>0</v>
      </c>
      <c r="Z153" s="3">
        <f>IF(Z$3=0,0,INDEX(Sheet1!RawDataCols,$C153,Z$5)*$R153)</f>
        <v>0</v>
      </c>
      <c r="AA153" s="3">
        <f>IF(AA$3=0,0,INDEX(Sheet1!RawDataCols,$C153,AA$5)*$R153)</f>
        <v>0</v>
      </c>
      <c r="AB153" s="3">
        <f>IF(AB$3=0,0,INDEX(Sheet1!RawDataCols,$C153,AB$5)*$R153)</f>
        <v>0</v>
      </c>
      <c r="AC153" s="3">
        <f>IF(AC$3=0,0,INDEX(Sheet1!RawDataCols,$C153,AC$5)*$R153)</f>
        <v>0</v>
      </c>
      <c r="AD153" s="3">
        <f>IF(AD$3=0,0,INDEX(Sheet1!RawDataCols,$C153,AD$5)*$R153)</f>
        <v>0</v>
      </c>
      <c r="AE153" s="3">
        <f>IF(AE$3=0,0,INDEX(Sheet1!RawDataCols,$C153,AE$5)*$R153)</f>
        <v>0</v>
      </c>
      <c r="AF153" s="3">
        <f>IF(AF$3=0,0,INDEX(Sheet1!RawDataCols,$C153,AF$5)*$R153)</f>
        <v>1733.3</v>
      </c>
      <c r="AG153" s="3">
        <f>IF(AG$3=0,0,INDEX(Sheet1!RawDataCols,$C153,AG$5)*$R153)</f>
        <v>0</v>
      </c>
      <c r="AH153" s="3">
        <f>IF(AH$3=0,0,INDEX(Sheet1!RawDataCols,$C153,AH$5)*$R153)</f>
        <v>0</v>
      </c>
      <c r="AI153" s="3">
        <f>IF(AI$3=0,0,INDEX(Sheet1!RawDataCols,$C153,AI$5)*$R153)</f>
        <v>0</v>
      </c>
      <c r="AJ153" s="3">
        <f>IF(AJ$3=0,0,INDEX(Sheet1!RawDataCols,$C153,AJ$5)*$R153)</f>
        <v>0</v>
      </c>
      <c r="AK153" s="3">
        <f>IF(AK$3=0,0,INDEX(Sheet1!RawDataCols,$C153,AK$5)*$R153)</f>
        <v>0</v>
      </c>
      <c r="AL153" s="3">
        <f>IF(AL$3=0,0,INDEX(Sheet1!RawDataCols,$C153,AL$5)*$R153)</f>
        <v>0</v>
      </c>
      <c r="AM153" s="3">
        <f>IF(AM$3=0,0,INDEX(Sheet1!RawDataCols,$C153,AM$5)*$R153)</f>
        <v>0</v>
      </c>
      <c r="AN153" s="3">
        <f>IF(AN$3=0,0,INDEX(Sheet1!RawDataCols,$C153,AN$5)*$R153)</f>
        <v>0</v>
      </c>
      <c r="AO153" s="3">
        <f>IF(AO$3=0,0,INDEX(Sheet1!RawDataCols,$C153,AO$5)*$R153)</f>
        <v>0</v>
      </c>
      <c r="AP153" s="3">
        <f>IF(AP$3=0,0,INDEX(Sheet1!RawDataCols,$C153,AP$5)*$R153)</f>
        <v>0</v>
      </c>
      <c r="AQ153" s="3">
        <f>IF(AQ$3=0,0,INDEX(Sheet1!RawDataCols,$C153,AQ$5)*$R153)</f>
        <v>0</v>
      </c>
      <c r="AR153" s="3">
        <f>IF(AR$3=0,0,INDEX(Sheet1!RawDataCols,$C153,AR$5)*$R153)</f>
        <v>0</v>
      </c>
      <c r="AS153" s="3">
        <f>IF(AS$3=0,0,INDEX(Sheet1!RawDataCols,$C153,AS$5)*$R153)</f>
        <v>0</v>
      </c>
      <c r="AT153" s="3">
        <f>IF(AT$3=0,0,INDEX(Sheet1!RawDataCols,$C153,AT$5)*$R153)</f>
        <v>0</v>
      </c>
      <c r="AU153" s="3">
        <f>IF(AU$3=0,0,INDEX(Sheet1!RawDataCols,$C153,AU$5)*$R153)</f>
        <v>0</v>
      </c>
      <c r="AV153" s="3">
        <f>IF(AV$3=0,0,INDEX(Sheet1!RawDataCols,$C153,AV$5)*$R153)</f>
        <v>0</v>
      </c>
      <c r="AW153" s="3">
        <f>IF(AW$3=0,0,INDEX(Sheet1!RawDataCols,$C153,AW$5)*$R153)</f>
        <v>0</v>
      </c>
      <c r="AX153" s="3">
        <f>IF(AX$3=0,0,INDEX(Sheet1!RawDataCols,$C153,AX$5)*$R153)</f>
        <v>1380</v>
      </c>
      <c r="AY153" s="3">
        <f>IF(AY$3=0,0,INDEX(Sheet1!RawDataCols,$C153,AY$5)*$R153)</f>
        <v>0</v>
      </c>
      <c r="AZ153" s="3">
        <f>IF(AZ$3=0,0,INDEX(Sheet1!RawDataCols,$C153,AZ$5)*$R153)</f>
        <v>0</v>
      </c>
      <c r="BA153" s="3">
        <f>IF(BA$3=0,0,INDEX(Sheet1!RawDataCols,$C153,BA$5)*$R153)</f>
        <v>0</v>
      </c>
      <c r="BB153" s="3">
        <f>IF(BB$3=0,0,INDEX(Sheet1!RawDataCols,$C153,BB$5)*$R153)</f>
        <v>0</v>
      </c>
      <c r="BC153" s="3">
        <f>IF(BC$3=0,0,INDEX(Sheet1!RawDataCols,$C153,BC$5)*$R153)</f>
        <v>0</v>
      </c>
      <c r="BD153" s="3">
        <f>IF(BD$3=0,0,INDEX(Sheet1!RawDataCols,$C153,BD$5)*$R153)</f>
        <v>0</v>
      </c>
      <c r="BE153" s="3">
        <f>IF(BE$3=0,0,INDEX(Sheet1!RawDataCols,$C153,BE$5)*$R153)</f>
        <v>0</v>
      </c>
      <c r="BF153" s="3">
        <f>IF(BF$3=0,0,INDEX(Sheet1!RawDataCols,$C153,BF$5)*$R153)</f>
        <v>0</v>
      </c>
      <c r="BG153" s="179">
        <f>IF(BG$3=0,0,INDEX(Sheet1!RawDataCols,$C153,BG$5)*$R153)</f>
        <v>0</v>
      </c>
      <c r="BH153" s="33">
        <f t="shared" si="27"/>
        <v>0</v>
      </c>
      <c r="BI153" s="33">
        <f t="shared" si="28"/>
        <v>0</v>
      </c>
      <c r="BJ153" s="33">
        <f t="shared" si="29"/>
        <v>3113.3</v>
      </c>
      <c r="BK153" s="3">
        <f>IF(BK$3=0,0,INDEX(Sheet1!RawDataCols,$C153,BK$5)*$R153)</f>
        <v>0</v>
      </c>
      <c r="BL153" s="3">
        <f>IF(BL$3=0,0,INDEX(Sheet1!RawDataCols,$C153,BL$5)*$R153)</f>
        <v>108.33125</v>
      </c>
      <c r="BM153" s="3">
        <f>IF(BM$3=0,0,INDEX(Sheet1!RawDataCols,$C153,BM$5)*$R153)</f>
        <v>0</v>
      </c>
      <c r="BN153" s="3">
        <f>IF(BN$3=0,0,INDEX(Sheet1!RawDataCols,$C153,BN$5)*$R153)</f>
        <v>0</v>
      </c>
      <c r="BO153" s="3">
        <f>IF(BO$3=0,0,INDEX(Sheet1!RawDataCols,$C153,BO$5)*$R153)</f>
        <v>0</v>
      </c>
      <c r="BP153" s="3">
        <f>IF(BP$3=0,0,INDEX(Sheet1!RawDataCols,$C153,BP$5)*$R153)</f>
        <v>0</v>
      </c>
      <c r="BQ153" s="3">
        <f t="shared" si="30"/>
        <v>0</v>
      </c>
      <c r="BR153" s="3">
        <f t="shared" si="31"/>
        <v>0</v>
      </c>
      <c r="BS153" s="3">
        <f t="shared" si="32"/>
        <v>0</v>
      </c>
      <c r="BT153" s="3">
        <f t="shared" si="33"/>
        <v>0</v>
      </c>
      <c r="BU153" s="3" t="str">
        <f>INDEX(Sheet1!$BS$2:$BS$1000,MATCH($A153,Sheet1!$A$2:$A$1000,0))</f>
        <v>09</v>
      </c>
      <c r="BV153" s="3">
        <f>INDEX(Sheet1!$BT$2:$BT$1000,MATCH($A153,Sheet1!$A$2:$A$1000,0))</f>
        <v>0</v>
      </c>
    </row>
    <row r="154" spans="1:74" x14ac:dyDescent="0.2">
      <c r="A154" s="246" t="s">
        <v>605</v>
      </c>
      <c r="B154" s="3" t="e">
        <f>MATCH($A154,Sheet1!ACCOUNTNO,0)</f>
        <v>#N/A</v>
      </c>
      <c r="C154" s="3">
        <f t="shared" si="24"/>
        <v>65000</v>
      </c>
      <c r="D154" s="3">
        <f>IF(D$3=0,0,INDEX(Sheet1!RawDataCols,$C154,D$5))</f>
        <v>0</v>
      </c>
      <c r="E154" s="3">
        <f>IF(E$3=0,0,INDEX(Sheet1!RawDataCols,$C154,E$5))</f>
        <v>0</v>
      </c>
      <c r="F154" s="3">
        <f>IF(F$3=0,0,INDEX(Sheet1!RawDataCols,$C154,F$5))</f>
        <v>0</v>
      </c>
      <c r="G154" s="3">
        <f>IF(G$3=0,0,INDEX(Sheet1!RawDataCols,$C154,G$5))</f>
        <v>0</v>
      </c>
      <c r="H154" s="3">
        <f>IF(H$3=0,0,INDEX(Sheet1!RawDataCols,$C154,H$5))</f>
        <v>0</v>
      </c>
      <c r="I154" s="3">
        <f>IF(I$3=0,0,INDEX(Sheet1!RawDataCols,$C154,I$5))</f>
        <v>0</v>
      </c>
      <c r="J154" s="3">
        <f>IF(J$3=0,0,INDEX(Sheet1!RawDataCols,$C154,J$5))</f>
        <v>0</v>
      </c>
      <c r="K154" s="3">
        <f>IF(K$3=0,0,INDEX(Sheet1!RawDataCols,$C154,K$5))</f>
        <v>0</v>
      </c>
      <c r="L154" s="3">
        <f>IF(L$3=0,0,INDEX(Sheet1!RawDataCols,$C154,L$5))</f>
        <v>0</v>
      </c>
      <c r="M154" s="3">
        <f>IF(M$3=0,0,INDEX(Sheet1!RawDataCols,$C154,M$5))</f>
        <v>0</v>
      </c>
      <c r="N154" s="3">
        <f>IF(N$3=0,0,INDEX(Sheet1!RawDataCols,$C154,N$5))</f>
        <v>0</v>
      </c>
      <c r="O154" s="3">
        <f>INDEX(Sheet1!RawDataCols,$C154,O$5)</f>
        <v>0</v>
      </c>
      <c r="P154" s="3">
        <f>INDEX(Sheet1!RawDataCols,$C154,P$5)</f>
        <v>0</v>
      </c>
      <c r="Q154" s="3">
        <f>IF(Q$3=0,0,INDEX(Sheet1!RawDataCols,$C154,Q$5))</f>
        <v>0</v>
      </c>
      <c r="R154" s="3">
        <f t="shared" si="25"/>
        <v>1</v>
      </c>
      <c r="S154" s="3">
        <f t="shared" si="26"/>
        <v>-1</v>
      </c>
      <c r="T154" s="3">
        <f>IF(T$3=0,0,INDEX(Sheet1!RawDataCols,$C154,T$5)*$R154)</f>
        <v>0</v>
      </c>
      <c r="U154" s="3">
        <f>IF(U$3=0,0,INDEX(Sheet1!RawDataCols,$C154,U$5)*$R154)</f>
        <v>0</v>
      </c>
      <c r="V154" s="3">
        <f>IF(V$3=0,0,INDEX(Sheet1!RawDataCols,$C154,V$5)*$R154)</f>
        <v>0</v>
      </c>
      <c r="W154" s="3">
        <f>IF(W$3=0,0,INDEX(Sheet1!RawDataCols,$C154,W$5)*$R154)</f>
        <v>0</v>
      </c>
      <c r="X154" s="3">
        <f>IF(X$3=0,0,INDEX(Sheet1!RawDataCols,$C154,X$5)*$R154)</f>
        <v>0</v>
      </c>
      <c r="Y154" s="3">
        <f>IF(Y$3=0,0,INDEX(Sheet1!RawDataCols,$C154,Y$5)*$R154)</f>
        <v>0</v>
      </c>
      <c r="Z154" s="3">
        <f>IF(Z$3=0,0,INDEX(Sheet1!RawDataCols,$C154,Z$5)*$R154)</f>
        <v>0</v>
      </c>
      <c r="AA154" s="3">
        <f>IF(AA$3=0,0,INDEX(Sheet1!RawDataCols,$C154,AA$5)*$R154)</f>
        <v>0</v>
      </c>
      <c r="AB154" s="3">
        <f>IF(AB$3=0,0,INDEX(Sheet1!RawDataCols,$C154,AB$5)*$R154)</f>
        <v>0</v>
      </c>
      <c r="AC154" s="3">
        <f>IF(AC$3=0,0,INDEX(Sheet1!RawDataCols,$C154,AC$5)*$R154)</f>
        <v>0</v>
      </c>
      <c r="AD154" s="3">
        <f>IF(AD$3=0,0,INDEX(Sheet1!RawDataCols,$C154,AD$5)*$R154)</f>
        <v>0</v>
      </c>
      <c r="AE154" s="3">
        <f>IF(AE$3=0,0,INDEX(Sheet1!RawDataCols,$C154,AE$5)*$R154)</f>
        <v>0</v>
      </c>
      <c r="AF154" s="3">
        <f>IF(AF$3=0,0,INDEX(Sheet1!RawDataCols,$C154,AF$5)*$R154)</f>
        <v>0</v>
      </c>
      <c r="AG154" s="3">
        <f>IF(AG$3=0,0,INDEX(Sheet1!RawDataCols,$C154,AG$5)*$R154)</f>
        <v>0</v>
      </c>
      <c r="AH154" s="3">
        <f>IF(AH$3=0,0,INDEX(Sheet1!RawDataCols,$C154,AH$5)*$R154)</f>
        <v>0</v>
      </c>
      <c r="AI154" s="3">
        <f>IF(AI$3=0,0,INDEX(Sheet1!RawDataCols,$C154,AI$5)*$R154)</f>
        <v>0</v>
      </c>
      <c r="AJ154" s="3">
        <f>IF(AJ$3=0,0,INDEX(Sheet1!RawDataCols,$C154,AJ$5)*$R154)</f>
        <v>0</v>
      </c>
      <c r="AK154" s="3">
        <f>IF(AK$3=0,0,INDEX(Sheet1!RawDataCols,$C154,AK$5)*$R154)</f>
        <v>0</v>
      </c>
      <c r="AL154" s="3">
        <f>IF(AL$3=0,0,INDEX(Sheet1!RawDataCols,$C154,AL$5)*$R154)</f>
        <v>0</v>
      </c>
      <c r="AM154" s="3">
        <f>IF(AM$3=0,0,INDEX(Sheet1!RawDataCols,$C154,AM$5)*$R154)</f>
        <v>0</v>
      </c>
      <c r="AN154" s="3">
        <f>IF(AN$3=0,0,INDEX(Sheet1!RawDataCols,$C154,AN$5)*$R154)</f>
        <v>0</v>
      </c>
      <c r="AO154" s="3">
        <f>IF(AO$3=0,0,INDEX(Sheet1!RawDataCols,$C154,AO$5)*$R154)</f>
        <v>0</v>
      </c>
      <c r="AP154" s="3">
        <f>IF(AP$3=0,0,INDEX(Sheet1!RawDataCols,$C154,AP$5)*$R154)</f>
        <v>0</v>
      </c>
      <c r="AQ154" s="3">
        <f>IF(AQ$3=0,0,INDEX(Sheet1!RawDataCols,$C154,AQ$5)*$R154)</f>
        <v>0</v>
      </c>
      <c r="AR154" s="3">
        <f>IF(AR$3=0,0,INDEX(Sheet1!RawDataCols,$C154,AR$5)*$R154)</f>
        <v>0</v>
      </c>
      <c r="AS154" s="3">
        <f>IF(AS$3=0,0,INDEX(Sheet1!RawDataCols,$C154,AS$5)*$R154)</f>
        <v>0</v>
      </c>
      <c r="AT154" s="3">
        <f>IF(AT$3=0,0,INDEX(Sheet1!RawDataCols,$C154,AT$5)*$R154)</f>
        <v>0</v>
      </c>
      <c r="AU154" s="3">
        <f>IF(AU$3=0,0,INDEX(Sheet1!RawDataCols,$C154,AU$5)*$R154)</f>
        <v>0</v>
      </c>
      <c r="AV154" s="3">
        <f>IF(AV$3=0,0,INDEX(Sheet1!RawDataCols,$C154,AV$5)*$R154)</f>
        <v>0</v>
      </c>
      <c r="AW154" s="3">
        <f>IF(AW$3=0,0,INDEX(Sheet1!RawDataCols,$C154,AW$5)*$R154)</f>
        <v>0</v>
      </c>
      <c r="AX154" s="3">
        <f>IF(AX$3=0,0,INDEX(Sheet1!RawDataCols,$C154,AX$5)*$R154)</f>
        <v>0</v>
      </c>
      <c r="AY154" s="3">
        <f>IF(AY$3=0,0,INDEX(Sheet1!RawDataCols,$C154,AY$5)*$R154)</f>
        <v>0</v>
      </c>
      <c r="AZ154" s="3">
        <f>IF(AZ$3=0,0,INDEX(Sheet1!RawDataCols,$C154,AZ$5)*$R154)</f>
        <v>0</v>
      </c>
      <c r="BA154" s="3">
        <f>IF(BA$3=0,0,INDEX(Sheet1!RawDataCols,$C154,BA$5)*$R154)</f>
        <v>0</v>
      </c>
      <c r="BB154" s="3">
        <f>IF(BB$3=0,0,INDEX(Sheet1!RawDataCols,$C154,BB$5)*$R154)</f>
        <v>0</v>
      </c>
      <c r="BC154" s="3">
        <f>IF(BC$3=0,0,INDEX(Sheet1!RawDataCols,$C154,BC$5)*$R154)</f>
        <v>0</v>
      </c>
      <c r="BD154" s="3">
        <f>IF(BD$3=0,0,INDEX(Sheet1!RawDataCols,$C154,BD$5)*$R154)</f>
        <v>0</v>
      </c>
      <c r="BE154" s="3">
        <f>IF(BE$3=0,0,INDEX(Sheet1!RawDataCols,$C154,BE$5)*$R154)</f>
        <v>0</v>
      </c>
      <c r="BF154" s="3">
        <f>IF(BF$3=0,0,INDEX(Sheet1!RawDataCols,$C154,BF$5)*$R154)</f>
        <v>0</v>
      </c>
      <c r="BG154" s="179">
        <f>IF(BG$3=0,0,INDEX(Sheet1!RawDataCols,$C154,BG$5)*$R154)</f>
        <v>0</v>
      </c>
      <c r="BH154" s="33">
        <f t="shared" si="27"/>
        <v>0</v>
      </c>
      <c r="BI154" s="33">
        <f t="shared" si="28"/>
        <v>0</v>
      </c>
      <c r="BJ154" s="33">
        <f t="shared" si="29"/>
        <v>0</v>
      </c>
      <c r="BK154" s="3">
        <f>IF(BK$3=0,0,INDEX(Sheet1!RawDataCols,$C154,BK$5)*$R154)</f>
        <v>0</v>
      </c>
      <c r="BL154" s="3">
        <f>IF(BL$3=0,0,INDEX(Sheet1!RawDataCols,$C154,BL$5)*$R154)</f>
        <v>0</v>
      </c>
      <c r="BM154" s="3">
        <f>IF(BM$3=0,0,INDEX(Sheet1!RawDataCols,$C154,BM$5)*$R154)</f>
        <v>0</v>
      </c>
      <c r="BN154" s="3">
        <f>IF(BN$3=0,0,INDEX(Sheet1!RawDataCols,$C154,BN$5)*$R154)</f>
        <v>0</v>
      </c>
      <c r="BO154" s="3">
        <f>IF(BO$3=0,0,INDEX(Sheet1!RawDataCols,$C154,BO$5)*$R154)</f>
        <v>0</v>
      </c>
      <c r="BP154" s="3">
        <f>IF(BP$3=0,0,INDEX(Sheet1!RawDataCols,$C154,BP$5)*$R154)</f>
        <v>0</v>
      </c>
      <c r="BQ154" s="3">
        <f t="shared" si="30"/>
        <v>0</v>
      </c>
      <c r="BR154" s="3">
        <f t="shared" si="31"/>
        <v>0</v>
      </c>
      <c r="BS154" s="3">
        <f t="shared" si="32"/>
        <v>0</v>
      </c>
      <c r="BT154" s="3">
        <f t="shared" si="33"/>
        <v>0</v>
      </c>
      <c r="BU154" s="3" t="e">
        <f>INDEX(Sheet1!$BS$2:$BS$1000,MATCH($A154,Sheet1!$A$2:$A$1000,0))</f>
        <v>#N/A</v>
      </c>
      <c r="BV154" s="3" t="e">
        <f>INDEX(Sheet1!$BT$2:$BT$1000,MATCH($A154,Sheet1!$A$2:$A$1000,0))</f>
        <v>#N/A</v>
      </c>
    </row>
    <row r="155" spans="1:74" x14ac:dyDescent="0.2">
      <c r="A155" s="11" t="s">
        <v>606</v>
      </c>
      <c r="B155" s="3">
        <f>MATCH($A155,Sheet1!ACCOUNTNO,0)</f>
        <v>141</v>
      </c>
      <c r="C155" s="3">
        <f t="shared" si="24"/>
        <v>141</v>
      </c>
      <c r="D155" s="3" t="str">
        <f>IF(D$3=0,0,INDEX(Sheet1!RawDataCols,$C155,D$5))</f>
        <v>22340A01</v>
      </c>
      <c r="E155" s="3" t="str">
        <f>IF(E$3=0,0,INDEX(Sheet1!RawDataCols,$C155,E$5))</f>
        <v xml:space="preserve">22340          </v>
      </c>
      <c r="F155" s="3" t="str">
        <f>IF(F$3=0,0,INDEX(Sheet1!RawDataCols,$C155,F$5))</f>
        <v xml:space="preserve">A01            </v>
      </c>
      <c r="G155" s="3" t="str">
        <f>IF(G$3=0,0,INDEX(Sheet1!RawDataCols,$C155,G$5))</f>
        <v xml:space="preserve">               </v>
      </c>
      <c r="H155" s="3" t="str">
        <f>IF(H$3=0,0,INDEX(Sheet1!RawDataCols,$C155,H$5))</f>
        <v xml:space="preserve">               </v>
      </c>
      <c r="I155" s="3" t="str">
        <f>IF(I$3=0,0,INDEX(Sheet1!RawDataCols,$C155,I$5))</f>
        <v xml:space="preserve">               </v>
      </c>
      <c r="J155" s="3" t="str">
        <f>IF(J$3=0,0,INDEX(Sheet1!RawDataCols,$C155,J$5))</f>
        <v xml:space="preserve">               </v>
      </c>
      <c r="K155" s="3" t="str">
        <f>IF(K$3=0,0,INDEX(Sheet1!RawDataCols,$C155,K$5))</f>
        <v xml:space="preserve">               </v>
      </c>
      <c r="L155" s="3" t="str">
        <f>IF(L$3=0,0,INDEX(Sheet1!RawDataCols,$C155,L$5))</f>
        <v xml:space="preserve">               </v>
      </c>
      <c r="M155" s="3" t="str">
        <f>IF(M$3=0,0,INDEX(Sheet1!RawDataCols,$C155,M$5))</f>
        <v xml:space="preserve">F007  </v>
      </c>
      <c r="N155" s="3" t="str">
        <f>IF(N$3=0,0,INDEX(Sheet1!RawDataCols,$C155,N$5))</f>
        <v>Fees &amp; Charges-6 Circuit Dr</v>
      </c>
      <c r="O155" s="3">
        <f>INDEX(Sheet1!RawDataCols,$C155,O$5)</f>
        <v>13</v>
      </c>
      <c r="P155" s="3" t="str">
        <f>INDEX(Sheet1!RawDataCols,$C155,P$5)</f>
        <v>Cost and Expenses</v>
      </c>
      <c r="Q155" s="3" t="str">
        <f>IF(Q$3=0,0,INDEX(Sheet1!RawDataCols,$C155,Q$5))</f>
        <v>I</v>
      </c>
      <c r="R155" s="3">
        <f t="shared" si="25"/>
        <v>1</v>
      </c>
      <c r="S155" s="3">
        <f t="shared" si="26"/>
        <v>-1</v>
      </c>
      <c r="T155" s="3">
        <f>IF(T$3=0,0,INDEX(Sheet1!RawDataCols,$C155,T$5)*$R155)</f>
        <v>0</v>
      </c>
      <c r="U155" s="3">
        <f>IF(U$3=0,0,INDEX(Sheet1!RawDataCols,$C155,U$5)*$R155)</f>
        <v>0</v>
      </c>
      <c r="V155" s="3">
        <f>IF(V$3=0,0,INDEX(Sheet1!RawDataCols,$C155,V$5)*$R155)</f>
        <v>1.59</v>
      </c>
      <c r="W155" s="3">
        <f>IF(W$3=0,0,INDEX(Sheet1!RawDataCols,$C155,W$5)*$R155)</f>
        <v>0</v>
      </c>
      <c r="X155" s="3">
        <f>IF(X$3=0,0,INDEX(Sheet1!RawDataCols,$C155,X$5)*$R155)</f>
        <v>0</v>
      </c>
      <c r="Y155" s="3">
        <f>IF(Y$3=0,0,INDEX(Sheet1!RawDataCols,$C155,Y$5)*$R155)</f>
        <v>1.59</v>
      </c>
      <c r="Z155" s="3">
        <f>IF(Z$3=0,0,INDEX(Sheet1!RawDataCols,$C155,Z$5)*$R155)</f>
        <v>0</v>
      </c>
      <c r="AA155" s="3">
        <f>IF(AA$3=0,0,INDEX(Sheet1!RawDataCols,$C155,AA$5)*$R155)</f>
        <v>19.07</v>
      </c>
      <c r="AB155" s="3">
        <f>IF(AB$3=0,0,INDEX(Sheet1!RawDataCols,$C155,AB$5)*$R155)</f>
        <v>1.59</v>
      </c>
      <c r="AC155" s="3">
        <f>IF(AC$3=0,0,INDEX(Sheet1!RawDataCols,$C155,AC$5)*$R155)</f>
        <v>0</v>
      </c>
      <c r="AD155" s="3">
        <f>IF(AD$3=0,0,INDEX(Sheet1!RawDataCols,$C155,AD$5)*$R155)</f>
        <v>0</v>
      </c>
      <c r="AE155" s="3">
        <f>IF(AE$3=0,0,INDEX(Sheet1!RawDataCols,$C155,AE$5)*$R155)</f>
        <v>1.59</v>
      </c>
      <c r="AF155" s="3">
        <f>IF(AF$3=0,0,INDEX(Sheet1!RawDataCols,$C155,AF$5)*$R155)</f>
        <v>18.8</v>
      </c>
      <c r="AG155" s="3">
        <f>IF(AG$3=0,0,INDEX(Sheet1!RawDataCols,$C155,AG$5)*$R155)</f>
        <v>0</v>
      </c>
      <c r="AH155" s="3">
        <f>IF(AH$3=0,0,INDEX(Sheet1!RawDataCols,$C155,AH$5)*$R155)</f>
        <v>1.59</v>
      </c>
      <c r="AI155" s="3">
        <f>IF(AI$3=0,0,INDEX(Sheet1!RawDataCols,$C155,AI$5)*$R155)</f>
        <v>0</v>
      </c>
      <c r="AJ155" s="3">
        <f>IF(AJ$3=0,0,INDEX(Sheet1!RawDataCols,$C155,AJ$5)*$R155)</f>
        <v>0</v>
      </c>
      <c r="AK155" s="3">
        <f>IF(AK$3=0,0,INDEX(Sheet1!RawDataCols,$C155,AK$5)*$R155)</f>
        <v>1.59</v>
      </c>
      <c r="AL155" s="3">
        <f>IF(AL$3=0,0,INDEX(Sheet1!RawDataCols,$C155,AL$5)*$R155)</f>
        <v>0</v>
      </c>
      <c r="AM155" s="3">
        <f>IF(AM$3=0,0,INDEX(Sheet1!RawDataCols,$C155,AM$5)*$R155)</f>
        <v>0</v>
      </c>
      <c r="AN155" s="3">
        <f>IF(AN$3=0,0,INDEX(Sheet1!RawDataCols,$C155,AN$5)*$R155)</f>
        <v>0</v>
      </c>
      <c r="AO155" s="3">
        <f>IF(AO$3=0,0,INDEX(Sheet1!RawDataCols,$C155,AO$5)*$R155)</f>
        <v>0</v>
      </c>
      <c r="AP155" s="3">
        <f>IF(AP$3=0,0,INDEX(Sheet1!RawDataCols,$C155,AP$5)*$R155)</f>
        <v>0</v>
      </c>
      <c r="AQ155" s="3">
        <f>IF(AQ$3=0,0,INDEX(Sheet1!RawDataCols,$C155,AQ$5)*$R155)</f>
        <v>1.59</v>
      </c>
      <c r="AR155" s="3">
        <f>IF(AR$3=0,0,INDEX(Sheet1!RawDataCols,$C155,AR$5)*$R155)</f>
        <v>0</v>
      </c>
      <c r="AS155" s="3">
        <f>IF(AS$3=0,0,INDEX(Sheet1!RawDataCols,$C155,AS$5)*$R155)</f>
        <v>0</v>
      </c>
      <c r="AT155" s="3">
        <f>IF(AT$3=0,0,INDEX(Sheet1!RawDataCols,$C155,AT$5)*$R155)</f>
        <v>1.59</v>
      </c>
      <c r="AU155" s="3">
        <f>IF(AU$3=0,0,INDEX(Sheet1!RawDataCols,$C155,AU$5)*$R155)</f>
        <v>0</v>
      </c>
      <c r="AV155" s="3">
        <f>IF(AV$3=0,0,INDEX(Sheet1!RawDataCols,$C155,AV$5)*$R155)</f>
        <v>0</v>
      </c>
      <c r="AW155" s="3">
        <f>IF(AW$3=0,0,INDEX(Sheet1!RawDataCols,$C155,AW$5)*$R155)</f>
        <v>1.59</v>
      </c>
      <c r="AX155" s="3">
        <f>IF(AX$3=0,0,INDEX(Sheet1!RawDataCols,$C155,AX$5)*$R155)</f>
        <v>0</v>
      </c>
      <c r="AY155" s="3">
        <f>IF(AY$3=0,0,INDEX(Sheet1!RawDataCols,$C155,AY$5)*$R155)</f>
        <v>0</v>
      </c>
      <c r="AZ155" s="3">
        <f>IF(AZ$3=0,0,INDEX(Sheet1!RawDataCols,$C155,AZ$5)*$R155)</f>
        <v>1.59</v>
      </c>
      <c r="BA155" s="3">
        <f>IF(BA$3=0,0,INDEX(Sheet1!RawDataCols,$C155,BA$5)*$R155)</f>
        <v>0</v>
      </c>
      <c r="BB155" s="3">
        <f>IF(BB$3=0,0,INDEX(Sheet1!RawDataCols,$C155,BB$5)*$R155)</f>
        <v>0</v>
      </c>
      <c r="BC155" s="3">
        <f>IF(BC$3=0,0,INDEX(Sheet1!RawDataCols,$C155,BC$5)*$R155)</f>
        <v>1.59</v>
      </c>
      <c r="BD155" s="3">
        <f>IF(BD$3=0,0,INDEX(Sheet1!RawDataCols,$C155,BD$5)*$R155)</f>
        <v>0</v>
      </c>
      <c r="BE155" s="3">
        <f>IF(BE$3=0,0,INDEX(Sheet1!RawDataCols,$C155,BE$5)*$R155)</f>
        <v>0</v>
      </c>
      <c r="BF155" s="3">
        <f>IF(BF$3=0,0,INDEX(Sheet1!RawDataCols,$C155,BF$5)*$R155)</f>
        <v>1.59</v>
      </c>
      <c r="BG155" s="179">
        <f>IF(BG$3=0,0,INDEX(Sheet1!RawDataCols,$C155,BG$5)*$R155)</f>
        <v>0</v>
      </c>
      <c r="BH155" s="33">
        <f t="shared" si="27"/>
        <v>19.07</v>
      </c>
      <c r="BI155" s="33">
        <f t="shared" si="28"/>
        <v>17.490000000000002</v>
      </c>
      <c r="BJ155" s="33">
        <f t="shared" si="29"/>
        <v>18.8</v>
      </c>
      <c r="BK155" s="3">
        <f>IF(BK$3=0,0,INDEX(Sheet1!RawDataCols,$C155,BK$5)*$R155)</f>
        <v>1.0931249999999999</v>
      </c>
      <c r="BL155" s="3">
        <f>IF(BL$3=0,0,INDEX(Sheet1!RawDataCols,$C155,BL$5)*$R155)</f>
        <v>1.175</v>
      </c>
      <c r="BM155" s="3">
        <f>IF(BM$3=0,0,INDEX(Sheet1!RawDataCols,$C155,BM$5)*$R155)</f>
        <v>1.135</v>
      </c>
      <c r="BN155" s="3">
        <f>IF(BN$3=0,0,INDEX(Sheet1!RawDataCols,$C155,BN$5)*$R155)</f>
        <v>1.1125</v>
      </c>
      <c r="BO155" s="3">
        <f>IF(BO$3=0,0,INDEX(Sheet1!RawDataCols,$C155,BO$5)*$R155)</f>
        <v>1.098125</v>
      </c>
      <c r="BP155" s="3">
        <f>IF(BP$3=0,0,INDEX(Sheet1!RawDataCols,$C155,BP$5)*$R155)</f>
        <v>0</v>
      </c>
      <c r="BQ155" s="3">
        <f t="shared" si="30"/>
        <v>19.07</v>
      </c>
      <c r="BR155" s="3">
        <f t="shared" si="31"/>
        <v>0</v>
      </c>
      <c r="BS155" s="3">
        <f t="shared" si="32"/>
        <v>0</v>
      </c>
      <c r="BT155" s="3">
        <f t="shared" si="33"/>
        <v>0</v>
      </c>
      <c r="BU155" s="3" t="str">
        <f>INDEX(Sheet1!$BS$2:$BS$1000,MATCH($A155,Sheet1!$A$2:$A$1000,0))</f>
        <v>09</v>
      </c>
      <c r="BV155" s="3">
        <f>INDEX(Sheet1!$BT$2:$BT$1000,MATCH($A155,Sheet1!$A$2:$A$1000,0))</f>
        <v>0</v>
      </c>
    </row>
    <row r="156" spans="1:74" x14ac:dyDescent="0.2">
      <c r="A156" s="11" t="s">
        <v>607</v>
      </c>
      <c r="B156" s="3">
        <f>MATCH($A156,Sheet1!ACCOUNTNO,0)</f>
        <v>142</v>
      </c>
      <c r="C156" s="3">
        <f t="shared" si="24"/>
        <v>142</v>
      </c>
      <c r="D156" s="3" t="str">
        <f>IF(D$3=0,0,INDEX(Sheet1!RawDataCols,$C156,D$5))</f>
        <v>22340A02</v>
      </c>
      <c r="E156" s="3" t="str">
        <f>IF(E$3=0,0,INDEX(Sheet1!RawDataCols,$C156,E$5))</f>
        <v xml:space="preserve">22340          </v>
      </c>
      <c r="F156" s="3" t="str">
        <f>IF(F$3=0,0,INDEX(Sheet1!RawDataCols,$C156,F$5))</f>
        <v xml:space="preserve">A02            </v>
      </c>
      <c r="G156" s="3" t="str">
        <f>IF(G$3=0,0,INDEX(Sheet1!RawDataCols,$C156,G$5))</f>
        <v xml:space="preserve">               </v>
      </c>
      <c r="H156" s="3" t="str">
        <f>IF(H$3=0,0,INDEX(Sheet1!RawDataCols,$C156,H$5))</f>
        <v xml:space="preserve">               </v>
      </c>
      <c r="I156" s="3" t="str">
        <f>IF(I$3=0,0,INDEX(Sheet1!RawDataCols,$C156,I$5))</f>
        <v xml:space="preserve">               </v>
      </c>
      <c r="J156" s="3" t="str">
        <f>IF(J$3=0,0,INDEX(Sheet1!RawDataCols,$C156,J$5))</f>
        <v xml:space="preserve">               </v>
      </c>
      <c r="K156" s="3" t="str">
        <f>IF(K$3=0,0,INDEX(Sheet1!RawDataCols,$C156,K$5))</f>
        <v xml:space="preserve">               </v>
      </c>
      <c r="L156" s="3" t="str">
        <f>IF(L$3=0,0,INDEX(Sheet1!RawDataCols,$C156,L$5))</f>
        <v xml:space="preserve">               </v>
      </c>
      <c r="M156" s="3" t="str">
        <f>IF(M$3=0,0,INDEX(Sheet1!RawDataCols,$C156,M$5))</f>
        <v xml:space="preserve">F007  </v>
      </c>
      <c r="N156" s="3" t="str">
        <f>IF(N$3=0,0,INDEX(Sheet1!RawDataCols,$C156,N$5))</f>
        <v>Fees &amp; Charges-200 East Tce</v>
      </c>
      <c r="O156" s="3">
        <f>INDEX(Sheet1!RawDataCols,$C156,O$5)</f>
        <v>13</v>
      </c>
      <c r="P156" s="3" t="str">
        <f>INDEX(Sheet1!RawDataCols,$C156,P$5)</f>
        <v>Cost and Expenses</v>
      </c>
      <c r="Q156" s="3" t="str">
        <f>IF(Q$3=0,0,INDEX(Sheet1!RawDataCols,$C156,Q$5))</f>
        <v>I</v>
      </c>
      <c r="R156" s="3">
        <f t="shared" si="25"/>
        <v>1</v>
      </c>
      <c r="S156" s="3">
        <f t="shared" si="26"/>
        <v>-1</v>
      </c>
      <c r="T156" s="3">
        <f>IF(T$3=0,0,INDEX(Sheet1!RawDataCols,$C156,T$5)*$R156)</f>
        <v>0</v>
      </c>
      <c r="U156" s="3">
        <f>IF(U$3=0,0,INDEX(Sheet1!RawDataCols,$C156,U$5)*$R156)</f>
        <v>0</v>
      </c>
      <c r="V156" s="3">
        <f>IF(V$3=0,0,INDEX(Sheet1!RawDataCols,$C156,V$5)*$R156)</f>
        <v>1.59</v>
      </c>
      <c r="W156" s="3">
        <f>IF(W$3=0,0,INDEX(Sheet1!RawDataCols,$C156,W$5)*$R156)</f>
        <v>0</v>
      </c>
      <c r="X156" s="3">
        <f>IF(X$3=0,0,INDEX(Sheet1!RawDataCols,$C156,X$5)*$R156)</f>
        <v>0</v>
      </c>
      <c r="Y156" s="3">
        <f>IF(Y$3=0,0,INDEX(Sheet1!RawDataCols,$C156,Y$5)*$R156)</f>
        <v>1.59</v>
      </c>
      <c r="Z156" s="3">
        <f>IF(Z$3=0,0,INDEX(Sheet1!RawDataCols,$C156,Z$5)*$R156)</f>
        <v>0</v>
      </c>
      <c r="AA156" s="3">
        <f>IF(AA$3=0,0,INDEX(Sheet1!RawDataCols,$C156,AA$5)*$R156)</f>
        <v>19.07</v>
      </c>
      <c r="AB156" s="3">
        <f>IF(AB$3=0,0,INDEX(Sheet1!RawDataCols,$C156,AB$5)*$R156)</f>
        <v>1.59</v>
      </c>
      <c r="AC156" s="3">
        <f>IF(AC$3=0,0,INDEX(Sheet1!RawDataCols,$C156,AC$5)*$R156)</f>
        <v>0</v>
      </c>
      <c r="AD156" s="3">
        <f>IF(AD$3=0,0,INDEX(Sheet1!RawDataCols,$C156,AD$5)*$R156)</f>
        <v>0</v>
      </c>
      <c r="AE156" s="3">
        <f>IF(AE$3=0,0,INDEX(Sheet1!RawDataCols,$C156,AE$5)*$R156)</f>
        <v>1.59</v>
      </c>
      <c r="AF156" s="3">
        <f>IF(AF$3=0,0,INDEX(Sheet1!RawDataCols,$C156,AF$5)*$R156)</f>
        <v>18.8</v>
      </c>
      <c r="AG156" s="3">
        <f>IF(AG$3=0,0,INDEX(Sheet1!RawDataCols,$C156,AG$5)*$R156)</f>
        <v>0</v>
      </c>
      <c r="AH156" s="3">
        <f>IF(AH$3=0,0,INDEX(Sheet1!RawDataCols,$C156,AH$5)*$R156)</f>
        <v>1.59</v>
      </c>
      <c r="AI156" s="3">
        <f>IF(AI$3=0,0,INDEX(Sheet1!RawDataCols,$C156,AI$5)*$R156)</f>
        <v>0</v>
      </c>
      <c r="AJ156" s="3">
        <f>IF(AJ$3=0,0,INDEX(Sheet1!RawDataCols,$C156,AJ$5)*$R156)</f>
        <v>0</v>
      </c>
      <c r="AK156" s="3">
        <f>IF(AK$3=0,0,INDEX(Sheet1!RawDataCols,$C156,AK$5)*$R156)</f>
        <v>1.59</v>
      </c>
      <c r="AL156" s="3">
        <f>IF(AL$3=0,0,INDEX(Sheet1!RawDataCols,$C156,AL$5)*$R156)</f>
        <v>0</v>
      </c>
      <c r="AM156" s="3">
        <f>IF(AM$3=0,0,INDEX(Sheet1!RawDataCols,$C156,AM$5)*$R156)</f>
        <v>0</v>
      </c>
      <c r="AN156" s="3">
        <f>IF(AN$3=0,0,INDEX(Sheet1!RawDataCols,$C156,AN$5)*$R156)</f>
        <v>0</v>
      </c>
      <c r="AO156" s="3">
        <f>IF(AO$3=0,0,INDEX(Sheet1!RawDataCols,$C156,AO$5)*$R156)</f>
        <v>0</v>
      </c>
      <c r="AP156" s="3">
        <f>IF(AP$3=0,0,INDEX(Sheet1!RawDataCols,$C156,AP$5)*$R156)</f>
        <v>0</v>
      </c>
      <c r="AQ156" s="3">
        <f>IF(AQ$3=0,0,INDEX(Sheet1!RawDataCols,$C156,AQ$5)*$R156)</f>
        <v>1.59</v>
      </c>
      <c r="AR156" s="3">
        <f>IF(AR$3=0,0,INDEX(Sheet1!RawDataCols,$C156,AR$5)*$R156)</f>
        <v>0</v>
      </c>
      <c r="AS156" s="3">
        <f>IF(AS$3=0,0,INDEX(Sheet1!RawDataCols,$C156,AS$5)*$R156)</f>
        <v>0</v>
      </c>
      <c r="AT156" s="3">
        <f>IF(AT$3=0,0,INDEX(Sheet1!RawDataCols,$C156,AT$5)*$R156)</f>
        <v>1.59</v>
      </c>
      <c r="AU156" s="3">
        <f>IF(AU$3=0,0,INDEX(Sheet1!RawDataCols,$C156,AU$5)*$R156)</f>
        <v>0</v>
      </c>
      <c r="AV156" s="3">
        <f>IF(AV$3=0,0,INDEX(Sheet1!RawDataCols,$C156,AV$5)*$R156)</f>
        <v>0</v>
      </c>
      <c r="AW156" s="3">
        <f>IF(AW$3=0,0,INDEX(Sheet1!RawDataCols,$C156,AW$5)*$R156)</f>
        <v>1.59</v>
      </c>
      <c r="AX156" s="3">
        <f>IF(AX$3=0,0,INDEX(Sheet1!RawDataCols,$C156,AX$5)*$R156)</f>
        <v>0</v>
      </c>
      <c r="AY156" s="3">
        <f>IF(AY$3=0,0,INDEX(Sheet1!RawDataCols,$C156,AY$5)*$R156)</f>
        <v>0</v>
      </c>
      <c r="AZ156" s="3">
        <f>IF(AZ$3=0,0,INDEX(Sheet1!RawDataCols,$C156,AZ$5)*$R156)</f>
        <v>1.59</v>
      </c>
      <c r="BA156" s="3">
        <f>IF(BA$3=0,0,INDEX(Sheet1!RawDataCols,$C156,BA$5)*$R156)</f>
        <v>0</v>
      </c>
      <c r="BB156" s="3">
        <f>IF(BB$3=0,0,INDEX(Sheet1!RawDataCols,$C156,BB$5)*$R156)</f>
        <v>0</v>
      </c>
      <c r="BC156" s="3">
        <f>IF(BC$3=0,0,INDEX(Sheet1!RawDataCols,$C156,BC$5)*$R156)</f>
        <v>1.59</v>
      </c>
      <c r="BD156" s="3">
        <f>IF(BD$3=0,0,INDEX(Sheet1!RawDataCols,$C156,BD$5)*$R156)</f>
        <v>0</v>
      </c>
      <c r="BE156" s="3">
        <f>IF(BE$3=0,0,INDEX(Sheet1!RawDataCols,$C156,BE$5)*$R156)</f>
        <v>0</v>
      </c>
      <c r="BF156" s="3">
        <f>IF(BF$3=0,0,INDEX(Sheet1!RawDataCols,$C156,BF$5)*$R156)</f>
        <v>1.59</v>
      </c>
      <c r="BG156" s="179">
        <f>IF(BG$3=0,0,INDEX(Sheet1!RawDataCols,$C156,BG$5)*$R156)</f>
        <v>0</v>
      </c>
      <c r="BH156" s="33">
        <f t="shared" si="27"/>
        <v>19.07</v>
      </c>
      <c r="BI156" s="33">
        <f t="shared" si="28"/>
        <v>17.490000000000002</v>
      </c>
      <c r="BJ156" s="33">
        <f t="shared" si="29"/>
        <v>18.8</v>
      </c>
      <c r="BK156" s="3">
        <f>IF(BK$3=0,0,INDEX(Sheet1!RawDataCols,$C156,BK$5)*$R156)</f>
        <v>1.0931249999999999</v>
      </c>
      <c r="BL156" s="3">
        <f>IF(BL$3=0,0,INDEX(Sheet1!RawDataCols,$C156,BL$5)*$R156)</f>
        <v>1.175</v>
      </c>
      <c r="BM156" s="3">
        <f>IF(BM$3=0,0,INDEX(Sheet1!RawDataCols,$C156,BM$5)*$R156)</f>
        <v>1.13375</v>
      </c>
      <c r="BN156" s="3">
        <f>IF(BN$3=0,0,INDEX(Sheet1!RawDataCols,$C156,BN$5)*$R156)</f>
        <v>1.1125</v>
      </c>
      <c r="BO156" s="3">
        <f>IF(BO$3=0,0,INDEX(Sheet1!RawDataCols,$C156,BO$5)*$R156)</f>
        <v>1.098125</v>
      </c>
      <c r="BP156" s="3">
        <f>IF(BP$3=0,0,INDEX(Sheet1!RawDataCols,$C156,BP$5)*$R156)</f>
        <v>0</v>
      </c>
      <c r="BQ156" s="3">
        <f t="shared" si="30"/>
        <v>19.07</v>
      </c>
      <c r="BR156" s="3">
        <f t="shared" si="31"/>
        <v>0</v>
      </c>
      <c r="BS156" s="3">
        <f t="shared" si="32"/>
        <v>0</v>
      </c>
      <c r="BT156" s="3">
        <f t="shared" si="33"/>
        <v>0</v>
      </c>
      <c r="BU156" s="3" t="str">
        <f>INDEX(Sheet1!$BS$2:$BS$1000,MATCH($A156,Sheet1!$A$2:$A$1000,0))</f>
        <v>09</v>
      </c>
      <c r="BV156" s="3">
        <f>INDEX(Sheet1!$BT$2:$BT$1000,MATCH($A156,Sheet1!$A$2:$A$1000,0))</f>
        <v>0</v>
      </c>
    </row>
    <row r="157" spans="1:74" x14ac:dyDescent="0.2">
      <c r="A157" s="11" t="s">
        <v>608</v>
      </c>
      <c r="B157" s="3">
        <f>MATCH($A157,Sheet1!ACCOUNTNO,0)</f>
        <v>143</v>
      </c>
      <c r="C157" s="3">
        <f t="shared" si="24"/>
        <v>143</v>
      </c>
      <c r="D157" s="3" t="str">
        <f>IF(D$3=0,0,INDEX(Sheet1!RawDataCols,$C157,D$5))</f>
        <v>22340A03</v>
      </c>
      <c r="E157" s="3" t="str">
        <f>IF(E$3=0,0,INDEX(Sheet1!RawDataCols,$C157,E$5))</f>
        <v xml:space="preserve">22340          </v>
      </c>
      <c r="F157" s="3" t="str">
        <f>IF(F$3=0,0,INDEX(Sheet1!RawDataCols,$C157,F$5))</f>
        <v xml:space="preserve">A03            </v>
      </c>
      <c r="G157" s="3" t="str">
        <f>IF(G$3=0,0,INDEX(Sheet1!RawDataCols,$C157,G$5))</f>
        <v xml:space="preserve">               </v>
      </c>
      <c r="H157" s="3" t="str">
        <f>IF(H$3=0,0,INDEX(Sheet1!RawDataCols,$C157,H$5))</f>
        <v xml:space="preserve">               </v>
      </c>
      <c r="I157" s="3" t="str">
        <f>IF(I$3=0,0,INDEX(Sheet1!RawDataCols,$C157,I$5))</f>
        <v xml:space="preserve">               </v>
      </c>
      <c r="J157" s="3" t="str">
        <f>IF(J$3=0,0,INDEX(Sheet1!RawDataCols,$C157,J$5))</f>
        <v xml:space="preserve">               </v>
      </c>
      <c r="K157" s="3" t="str">
        <f>IF(K$3=0,0,INDEX(Sheet1!RawDataCols,$C157,K$5))</f>
        <v xml:space="preserve">               </v>
      </c>
      <c r="L157" s="3" t="str">
        <f>IF(L$3=0,0,INDEX(Sheet1!RawDataCols,$C157,L$5))</f>
        <v xml:space="preserve">               </v>
      </c>
      <c r="M157" s="3" t="str">
        <f>IF(M$3=0,0,INDEX(Sheet1!RawDataCols,$C157,M$5))</f>
        <v xml:space="preserve">F007  </v>
      </c>
      <c r="N157" s="3" t="str">
        <f>IF(N$3=0,0,INDEX(Sheet1!RawDataCols,$C157,N$5))</f>
        <v>Fees &amp; Charges-33 Franklin St</v>
      </c>
      <c r="O157" s="3">
        <f>INDEX(Sheet1!RawDataCols,$C157,O$5)</f>
        <v>13</v>
      </c>
      <c r="P157" s="3" t="str">
        <f>INDEX(Sheet1!RawDataCols,$C157,P$5)</f>
        <v>Cost and Expenses</v>
      </c>
      <c r="Q157" s="3" t="str">
        <f>IF(Q$3=0,0,INDEX(Sheet1!RawDataCols,$C157,Q$5))</f>
        <v>I</v>
      </c>
      <c r="R157" s="3">
        <f t="shared" si="25"/>
        <v>1</v>
      </c>
      <c r="S157" s="3">
        <f t="shared" si="26"/>
        <v>-1</v>
      </c>
      <c r="T157" s="3">
        <f>IF(T$3=0,0,INDEX(Sheet1!RawDataCols,$C157,T$5)*$R157)</f>
        <v>0</v>
      </c>
      <c r="U157" s="3">
        <f>IF(U$3=0,0,INDEX(Sheet1!RawDataCols,$C157,U$5)*$R157)</f>
        <v>0</v>
      </c>
      <c r="V157" s="3">
        <f>IF(V$3=0,0,INDEX(Sheet1!RawDataCols,$C157,V$5)*$R157)</f>
        <v>1.59</v>
      </c>
      <c r="W157" s="3">
        <f>IF(W$3=0,0,INDEX(Sheet1!RawDataCols,$C157,W$5)*$R157)</f>
        <v>0</v>
      </c>
      <c r="X157" s="3">
        <f>IF(X$3=0,0,INDEX(Sheet1!RawDataCols,$C157,X$5)*$R157)</f>
        <v>0</v>
      </c>
      <c r="Y157" s="3">
        <f>IF(Y$3=0,0,INDEX(Sheet1!RawDataCols,$C157,Y$5)*$R157)</f>
        <v>1.59</v>
      </c>
      <c r="Z157" s="3">
        <f>IF(Z$3=0,0,INDEX(Sheet1!RawDataCols,$C157,Z$5)*$R157)</f>
        <v>0</v>
      </c>
      <c r="AA157" s="3">
        <f>IF(AA$3=0,0,INDEX(Sheet1!RawDataCols,$C157,AA$5)*$R157)</f>
        <v>19.07</v>
      </c>
      <c r="AB157" s="3">
        <f>IF(AB$3=0,0,INDEX(Sheet1!RawDataCols,$C157,AB$5)*$R157)</f>
        <v>1.59</v>
      </c>
      <c r="AC157" s="3">
        <f>IF(AC$3=0,0,INDEX(Sheet1!RawDataCols,$C157,AC$5)*$R157)</f>
        <v>0</v>
      </c>
      <c r="AD157" s="3">
        <f>IF(AD$3=0,0,INDEX(Sheet1!RawDataCols,$C157,AD$5)*$R157)</f>
        <v>0</v>
      </c>
      <c r="AE157" s="3">
        <f>IF(AE$3=0,0,INDEX(Sheet1!RawDataCols,$C157,AE$5)*$R157)</f>
        <v>1.59</v>
      </c>
      <c r="AF157" s="3">
        <f>IF(AF$3=0,0,INDEX(Sheet1!RawDataCols,$C157,AF$5)*$R157)</f>
        <v>18.8</v>
      </c>
      <c r="AG157" s="3">
        <f>IF(AG$3=0,0,INDEX(Sheet1!RawDataCols,$C157,AG$5)*$R157)</f>
        <v>0</v>
      </c>
      <c r="AH157" s="3">
        <f>IF(AH$3=0,0,INDEX(Sheet1!RawDataCols,$C157,AH$5)*$R157)</f>
        <v>1.59</v>
      </c>
      <c r="AI157" s="3">
        <f>IF(AI$3=0,0,INDEX(Sheet1!RawDataCols,$C157,AI$5)*$R157)</f>
        <v>0</v>
      </c>
      <c r="AJ157" s="3">
        <f>IF(AJ$3=0,0,INDEX(Sheet1!RawDataCols,$C157,AJ$5)*$R157)</f>
        <v>0</v>
      </c>
      <c r="AK157" s="3">
        <f>IF(AK$3=0,0,INDEX(Sheet1!RawDataCols,$C157,AK$5)*$R157)</f>
        <v>1.59</v>
      </c>
      <c r="AL157" s="3">
        <f>IF(AL$3=0,0,INDEX(Sheet1!RawDataCols,$C157,AL$5)*$R157)</f>
        <v>0</v>
      </c>
      <c r="AM157" s="3">
        <f>IF(AM$3=0,0,INDEX(Sheet1!RawDataCols,$C157,AM$5)*$R157)</f>
        <v>0</v>
      </c>
      <c r="AN157" s="3">
        <f>IF(AN$3=0,0,INDEX(Sheet1!RawDataCols,$C157,AN$5)*$R157)</f>
        <v>0</v>
      </c>
      <c r="AO157" s="3">
        <f>IF(AO$3=0,0,INDEX(Sheet1!RawDataCols,$C157,AO$5)*$R157)</f>
        <v>0</v>
      </c>
      <c r="AP157" s="3">
        <f>IF(AP$3=0,0,INDEX(Sheet1!RawDataCols,$C157,AP$5)*$R157)</f>
        <v>0</v>
      </c>
      <c r="AQ157" s="3">
        <f>IF(AQ$3=0,0,INDEX(Sheet1!RawDataCols,$C157,AQ$5)*$R157)</f>
        <v>1.59</v>
      </c>
      <c r="AR157" s="3">
        <f>IF(AR$3=0,0,INDEX(Sheet1!RawDataCols,$C157,AR$5)*$R157)</f>
        <v>0</v>
      </c>
      <c r="AS157" s="3">
        <f>IF(AS$3=0,0,INDEX(Sheet1!RawDataCols,$C157,AS$5)*$R157)</f>
        <v>0</v>
      </c>
      <c r="AT157" s="3">
        <f>IF(AT$3=0,0,INDEX(Sheet1!RawDataCols,$C157,AT$5)*$R157)</f>
        <v>1.59</v>
      </c>
      <c r="AU157" s="3">
        <f>IF(AU$3=0,0,INDEX(Sheet1!RawDataCols,$C157,AU$5)*$R157)</f>
        <v>0</v>
      </c>
      <c r="AV157" s="3">
        <f>IF(AV$3=0,0,INDEX(Sheet1!RawDataCols,$C157,AV$5)*$R157)</f>
        <v>0</v>
      </c>
      <c r="AW157" s="3">
        <f>IF(AW$3=0,0,INDEX(Sheet1!RawDataCols,$C157,AW$5)*$R157)</f>
        <v>1.59</v>
      </c>
      <c r="AX157" s="3">
        <f>IF(AX$3=0,0,INDEX(Sheet1!RawDataCols,$C157,AX$5)*$R157)</f>
        <v>0</v>
      </c>
      <c r="AY157" s="3">
        <f>IF(AY$3=0,0,INDEX(Sheet1!RawDataCols,$C157,AY$5)*$R157)</f>
        <v>0</v>
      </c>
      <c r="AZ157" s="3">
        <f>IF(AZ$3=0,0,INDEX(Sheet1!RawDataCols,$C157,AZ$5)*$R157)</f>
        <v>1.59</v>
      </c>
      <c r="BA157" s="3">
        <f>IF(BA$3=0,0,INDEX(Sheet1!RawDataCols,$C157,BA$5)*$R157)</f>
        <v>0</v>
      </c>
      <c r="BB157" s="3">
        <f>IF(BB$3=0,0,INDEX(Sheet1!RawDataCols,$C157,BB$5)*$R157)</f>
        <v>0</v>
      </c>
      <c r="BC157" s="3">
        <f>IF(BC$3=0,0,INDEX(Sheet1!RawDataCols,$C157,BC$5)*$R157)</f>
        <v>1.59</v>
      </c>
      <c r="BD157" s="3">
        <f>IF(BD$3=0,0,INDEX(Sheet1!RawDataCols,$C157,BD$5)*$R157)</f>
        <v>0</v>
      </c>
      <c r="BE157" s="3">
        <f>IF(BE$3=0,0,INDEX(Sheet1!RawDataCols,$C157,BE$5)*$R157)</f>
        <v>0</v>
      </c>
      <c r="BF157" s="3">
        <f>IF(BF$3=0,0,INDEX(Sheet1!RawDataCols,$C157,BF$5)*$R157)</f>
        <v>1.59</v>
      </c>
      <c r="BG157" s="179">
        <f>IF(BG$3=0,0,INDEX(Sheet1!RawDataCols,$C157,BG$5)*$R157)</f>
        <v>0</v>
      </c>
      <c r="BH157" s="33">
        <f t="shared" si="27"/>
        <v>19.07</v>
      </c>
      <c r="BI157" s="33">
        <f t="shared" si="28"/>
        <v>17.490000000000002</v>
      </c>
      <c r="BJ157" s="33">
        <f t="shared" si="29"/>
        <v>18.8</v>
      </c>
      <c r="BK157" s="3">
        <f>IF(BK$3=0,0,INDEX(Sheet1!RawDataCols,$C157,BK$5)*$R157)</f>
        <v>1.0931249999999999</v>
      </c>
      <c r="BL157" s="3">
        <f>IF(BL$3=0,0,INDEX(Sheet1!RawDataCols,$C157,BL$5)*$R157)</f>
        <v>1.175</v>
      </c>
      <c r="BM157" s="3">
        <f>IF(BM$3=0,0,INDEX(Sheet1!RawDataCols,$C157,BM$5)*$R157)</f>
        <v>2.8381249999999998</v>
      </c>
      <c r="BN157" s="3">
        <f>IF(BN$3=0,0,INDEX(Sheet1!RawDataCols,$C157,BN$5)*$R157)</f>
        <v>1.1125</v>
      </c>
      <c r="BO157" s="3">
        <f>IF(BO$3=0,0,INDEX(Sheet1!RawDataCols,$C157,BO$5)*$R157)</f>
        <v>30.245625</v>
      </c>
      <c r="BP157" s="3">
        <f>IF(BP$3=0,0,INDEX(Sheet1!RawDataCols,$C157,BP$5)*$R157)</f>
        <v>0</v>
      </c>
      <c r="BQ157" s="3">
        <f t="shared" si="30"/>
        <v>19.07</v>
      </c>
      <c r="BR157" s="3">
        <f t="shared" si="31"/>
        <v>0</v>
      </c>
      <c r="BS157" s="3">
        <f t="shared" si="32"/>
        <v>0</v>
      </c>
      <c r="BT157" s="3">
        <f t="shared" si="33"/>
        <v>0</v>
      </c>
      <c r="BU157" s="3" t="str">
        <f>INDEX(Sheet1!$BS$2:$BS$1000,MATCH($A157,Sheet1!$A$2:$A$1000,0))</f>
        <v>09</v>
      </c>
      <c r="BV157" s="3">
        <f>INDEX(Sheet1!$BT$2:$BT$1000,MATCH($A157,Sheet1!$A$2:$A$1000,0))</f>
        <v>0</v>
      </c>
    </row>
    <row r="158" spans="1:74" x14ac:dyDescent="0.2">
      <c r="A158" s="11" t="s">
        <v>609</v>
      </c>
      <c r="B158" s="3">
        <f>MATCH($A158,Sheet1!ACCOUNTNO,0)</f>
        <v>144</v>
      </c>
      <c r="C158" s="3">
        <f t="shared" si="24"/>
        <v>144</v>
      </c>
      <c r="D158" s="3" t="str">
        <f>IF(D$3=0,0,INDEX(Sheet1!RawDataCols,$C158,D$5))</f>
        <v>22340A04</v>
      </c>
      <c r="E158" s="3" t="str">
        <f>IF(E$3=0,0,INDEX(Sheet1!RawDataCols,$C158,E$5))</f>
        <v xml:space="preserve">22340          </v>
      </c>
      <c r="F158" s="3" t="str">
        <f>IF(F$3=0,0,INDEX(Sheet1!RawDataCols,$C158,F$5))</f>
        <v xml:space="preserve">A04            </v>
      </c>
      <c r="G158" s="3" t="str">
        <f>IF(G$3=0,0,INDEX(Sheet1!RawDataCols,$C158,G$5))</f>
        <v xml:space="preserve">               </v>
      </c>
      <c r="H158" s="3" t="str">
        <f>IF(H$3=0,0,INDEX(Sheet1!RawDataCols,$C158,H$5))</f>
        <v xml:space="preserve">               </v>
      </c>
      <c r="I158" s="3" t="str">
        <f>IF(I$3=0,0,INDEX(Sheet1!RawDataCols,$C158,I$5))</f>
        <v xml:space="preserve">               </v>
      </c>
      <c r="J158" s="3" t="str">
        <f>IF(J$3=0,0,INDEX(Sheet1!RawDataCols,$C158,J$5))</f>
        <v xml:space="preserve">               </v>
      </c>
      <c r="K158" s="3" t="str">
        <f>IF(K$3=0,0,INDEX(Sheet1!RawDataCols,$C158,K$5))</f>
        <v xml:space="preserve">               </v>
      </c>
      <c r="L158" s="3" t="str">
        <f>IF(L$3=0,0,INDEX(Sheet1!RawDataCols,$C158,L$5))</f>
        <v xml:space="preserve">               </v>
      </c>
      <c r="M158" s="3" t="str">
        <f>IF(M$3=0,0,INDEX(Sheet1!RawDataCols,$C158,M$5))</f>
        <v xml:space="preserve">F007  </v>
      </c>
      <c r="N158" s="3" t="str">
        <f>IF(N$3=0,0,INDEX(Sheet1!RawDataCols,$C158,N$5))</f>
        <v>Fees &amp; Charges-174 Fullarton Rd</v>
      </c>
      <c r="O158" s="3">
        <f>INDEX(Sheet1!RawDataCols,$C158,O$5)</f>
        <v>13</v>
      </c>
      <c r="P158" s="3" t="str">
        <f>INDEX(Sheet1!RawDataCols,$C158,P$5)</f>
        <v>Cost and Expenses</v>
      </c>
      <c r="Q158" s="3" t="str">
        <f>IF(Q$3=0,0,INDEX(Sheet1!RawDataCols,$C158,Q$5))</f>
        <v>I</v>
      </c>
      <c r="R158" s="3">
        <f t="shared" si="25"/>
        <v>1</v>
      </c>
      <c r="S158" s="3">
        <f t="shared" si="26"/>
        <v>-1</v>
      </c>
      <c r="T158" s="3">
        <f>IF(T$3=0,0,INDEX(Sheet1!RawDataCols,$C158,T$5)*$R158)</f>
        <v>0</v>
      </c>
      <c r="U158" s="3">
        <f>IF(U$3=0,0,INDEX(Sheet1!RawDataCols,$C158,U$5)*$R158)</f>
        <v>0</v>
      </c>
      <c r="V158" s="3">
        <f>IF(V$3=0,0,INDEX(Sheet1!RawDataCols,$C158,V$5)*$R158)</f>
        <v>1.59</v>
      </c>
      <c r="W158" s="3">
        <f>IF(W$3=0,0,INDEX(Sheet1!RawDataCols,$C158,W$5)*$R158)</f>
        <v>0</v>
      </c>
      <c r="X158" s="3">
        <f>IF(X$3=0,0,INDEX(Sheet1!RawDataCols,$C158,X$5)*$R158)</f>
        <v>0</v>
      </c>
      <c r="Y158" s="3">
        <f>IF(Y$3=0,0,INDEX(Sheet1!RawDataCols,$C158,Y$5)*$R158)</f>
        <v>1.59</v>
      </c>
      <c r="Z158" s="3">
        <f>IF(Z$3=0,0,INDEX(Sheet1!RawDataCols,$C158,Z$5)*$R158)</f>
        <v>0</v>
      </c>
      <c r="AA158" s="3">
        <f>IF(AA$3=0,0,INDEX(Sheet1!RawDataCols,$C158,AA$5)*$R158)</f>
        <v>19.07</v>
      </c>
      <c r="AB158" s="3">
        <f>IF(AB$3=0,0,INDEX(Sheet1!RawDataCols,$C158,AB$5)*$R158)</f>
        <v>1.59</v>
      </c>
      <c r="AC158" s="3">
        <f>IF(AC$3=0,0,INDEX(Sheet1!RawDataCols,$C158,AC$5)*$R158)</f>
        <v>0</v>
      </c>
      <c r="AD158" s="3">
        <f>IF(AD$3=0,0,INDEX(Sheet1!RawDataCols,$C158,AD$5)*$R158)</f>
        <v>0</v>
      </c>
      <c r="AE158" s="3">
        <f>IF(AE$3=0,0,INDEX(Sheet1!RawDataCols,$C158,AE$5)*$R158)</f>
        <v>1.59</v>
      </c>
      <c r="AF158" s="3">
        <f>IF(AF$3=0,0,INDEX(Sheet1!RawDataCols,$C158,AF$5)*$R158)</f>
        <v>18.8</v>
      </c>
      <c r="AG158" s="3">
        <f>IF(AG$3=0,0,INDEX(Sheet1!RawDataCols,$C158,AG$5)*$R158)</f>
        <v>0</v>
      </c>
      <c r="AH158" s="3">
        <f>IF(AH$3=0,0,INDEX(Sheet1!RawDataCols,$C158,AH$5)*$R158)</f>
        <v>1.59</v>
      </c>
      <c r="AI158" s="3">
        <f>IF(AI$3=0,0,INDEX(Sheet1!RawDataCols,$C158,AI$5)*$R158)</f>
        <v>0</v>
      </c>
      <c r="AJ158" s="3">
        <f>IF(AJ$3=0,0,INDEX(Sheet1!RawDataCols,$C158,AJ$5)*$R158)</f>
        <v>0</v>
      </c>
      <c r="AK158" s="3">
        <f>IF(AK$3=0,0,INDEX(Sheet1!RawDataCols,$C158,AK$5)*$R158)</f>
        <v>1.59</v>
      </c>
      <c r="AL158" s="3">
        <f>IF(AL$3=0,0,INDEX(Sheet1!RawDataCols,$C158,AL$5)*$R158)</f>
        <v>0</v>
      </c>
      <c r="AM158" s="3">
        <f>IF(AM$3=0,0,INDEX(Sheet1!RawDataCols,$C158,AM$5)*$R158)</f>
        <v>0</v>
      </c>
      <c r="AN158" s="3">
        <f>IF(AN$3=0,0,INDEX(Sheet1!RawDataCols,$C158,AN$5)*$R158)</f>
        <v>0</v>
      </c>
      <c r="AO158" s="3">
        <f>IF(AO$3=0,0,INDEX(Sheet1!RawDataCols,$C158,AO$5)*$R158)</f>
        <v>0</v>
      </c>
      <c r="AP158" s="3">
        <f>IF(AP$3=0,0,INDEX(Sheet1!RawDataCols,$C158,AP$5)*$R158)</f>
        <v>0</v>
      </c>
      <c r="AQ158" s="3">
        <f>IF(AQ$3=0,0,INDEX(Sheet1!RawDataCols,$C158,AQ$5)*$R158)</f>
        <v>1.59</v>
      </c>
      <c r="AR158" s="3">
        <f>IF(AR$3=0,0,INDEX(Sheet1!RawDataCols,$C158,AR$5)*$R158)</f>
        <v>0</v>
      </c>
      <c r="AS158" s="3">
        <f>IF(AS$3=0,0,INDEX(Sheet1!RawDataCols,$C158,AS$5)*$R158)</f>
        <v>0</v>
      </c>
      <c r="AT158" s="3">
        <f>IF(AT$3=0,0,INDEX(Sheet1!RawDataCols,$C158,AT$5)*$R158)</f>
        <v>1.59</v>
      </c>
      <c r="AU158" s="3">
        <f>IF(AU$3=0,0,INDEX(Sheet1!RawDataCols,$C158,AU$5)*$R158)</f>
        <v>0</v>
      </c>
      <c r="AV158" s="3">
        <f>IF(AV$3=0,0,INDEX(Sheet1!RawDataCols,$C158,AV$5)*$R158)</f>
        <v>0</v>
      </c>
      <c r="AW158" s="3">
        <f>IF(AW$3=0,0,INDEX(Sheet1!RawDataCols,$C158,AW$5)*$R158)</f>
        <v>1.59</v>
      </c>
      <c r="AX158" s="3">
        <f>IF(AX$3=0,0,INDEX(Sheet1!RawDataCols,$C158,AX$5)*$R158)</f>
        <v>0</v>
      </c>
      <c r="AY158" s="3">
        <f>IF(AY$3=0,0,INDEX(Sheet1!RawDataCols,$C158,AY$5)*$R158)</f>
        <v>0</v>
      </c>
      <c r="AZ158" s="3">
        <f>IF(AZ$3=0,0,INDEX(Sheet1!RawDataCols,$C158,AZ$5)*$R158)</f>
        <v>1.59</v>
      </c>
      <c r="BA158" s="3">
        <f>IF(BA$3=0,0,INDEX(Sheet1!RawDataCols,$C158,BA$5)*$R158)</f>
        <v>0</v>
      </c>
      <c r="BB158" s="3">
        <f>IF(BB$3=0,0,INDEX(Sheet1!RawDataCols,$C158,BB$5)*$R158)</f>
        <v>0</v>
      </c>
      <c r="BC158" s="3">
        <f>IF(BC$3=0,0,INDEX(Sheet1!RawDataCols,$C158,BC$5)*$R158)</f>
        <v>1.59</v>
      </c>
      <c r="BD158" s="3">
        <f>IF(BD$3=0,0,INDEX(Sheet1!RawDataCols,$C158,BD$5)*$R158)</f>
        <v>0</v>
      </c>
      <c r="BE158" s="3">
        <f>IF(BE$3=0,0,INDEX(Sheet1!RawDataCols,$C158,BE$5)*$R158)</f>
        <v>0</v>
      </c>
      <c r="BF158" s="3">
        <f>IF(BF$3=0,0,INDEX(Sheet1!RawDataCols,$C158,BF$5)*$R158)</f>
        <v>1.59</v>
      </c>
      <c r="BG158" s="179">
        <f>IF(BG$3=0,0,INDEX(Sheet1!RawDataCols,$C158,BG$5)*$R158)</f>
        <v>0</v>
      </c>
      <c r="BH158" s="33">
        <f t="shared" si="27"/>
        <v>19.07</v>
      </c>
      <c r="BI158" s="33">
        <f t="shared" si="28"/>
        <v>17.490000000000002</v>
      </c>
      <c r="BJ158" s="33">
        <f t="shared" si="29"/>
        <v>18.8</v>
      </c>
      <c r="BK158" s="3">
        <f>IF(BK$3=0,0,INDEX(Sheet1!RawDataCols,$C158,BK$5)*$R158)</f>
        <v>1.0931249999999999</v>
      </c>
      <c r="BL158" s="3">
        <f>IF(BL$3=0,0,INDEX(Sheet1!RawDataCols,$C158,BL$5)*$R158)</f>
        <v>1.175</v>
      </c>
      <c r="BM158" s="3">
        <f>IF(BM$3=0,0,INDEX(Sheet1!RawDataCols,$C158,BM$5)*$R158)</f>
        <v>1.13375</v>
      </c>
      <c r="BN158" s="3">
        <f>IF(BN$3=0,0,INDEX(Sheet1!RawDataCols,$C158,BN$5)*$R158)</f>
        <v>1.1125</v>
      </c>
      <c r="BO158" s="3">
        <f>IF(BO$3=0,0,INDEX(Sheet1!RawDataCols,$C158,BO$5)*$R158)</f>
        <v>1.098125</v>
      </c>
      <c r="BP158" s="3">
        <f>IF(BP$3=0,0,INDEX(Sheet1!RawDataCols,$C158,BP$5)*$R158)</f>
        <v>0</v>
      </c>
      <c r="BQ158" s="3">
        <f t="shared" si="30"/>
        <v>19.07</v>
      </c>
      <c r="BR158" s="3">
        <f t="shared" si="31"/>
        <v>0</v>
      </c>
      <c r="BS158" s="3">
        <f t="shared" si="32"/>
        <v>0</v>
      </c>
      <c r="BT158" s="3">
        <f t="shared" si="33"/>
        <v>0</v>
      </c>
      <c r="BU158" s="3" t="str">
        <f>INDEX(Sheet1!$BS$2:$BS$1000,MATCH($A158,Sheet1!$A$2:$A$1000,0))</f>
        <v>09</v>
      </c>
      <c r="BV158" s="3">
        <f>INDEX(Sheet1!$BT$2:$BT$1000,MATCH($A158,Sheet1!$A$2:$A$1000,0))</f>
        <v>0</v>
      </c>
    </row>
    <row r="159" spans="1:74" x14ac:dyDescent="0.2">
      <c r="A159" s="11" t="s">
        <v>610</v>
      </c>
      <c r="B159" s="3">
        <f>MATCH($A159,Sheet1!ACCOUNTNO,0)</f>
        <v>145</v>
      </c>
      <c r="C159" s="3">
        <f t="shared" si="24"/>
        <v>145</v>
      </c>
      <c r="D159" s="3" t="str">
        <f>IF(D$3=0,0,INDEX(Sheet1!RawDataCols,$C159,D$5))</f>
        <v>22340A05</v>
      </c>
      <c r="E159" s="3" t="str">
        <f>IF(E$3=0,0,INDEX(Sheet1!RawDataCols,$C159,E$5))</f>
        <v xml:space="preserve">22340          </v>
      </c>
      <c r="F159" s="3" t="str">
        <f>IF(F$3=0,0,INDEX(Sheet1!RawDataCols,$C159,F$5))</f>
        <v xml:space="preserve">A05            </v>
      </c>
      <c r="G159" s="3" t="str">
        <f>IF(G$3=0,0,INDEX(Sheet1!RawDataCols,$C159,G$5))</f>
        <v xml:space="preserve">               </v>
      </c>
      <c r="H159" s="3" t="str">
        <f>IF(H$3=0,0,INDEX(Sheet1!RawDataCols,$C159,H$5))</f>
        <v xml:space="preserve">               </v>
      </c>
      <c r="I159" s="3" t="str">
        <f>IF(I$3=0,0,INDEX(Sheet1!RawDataCols,$C159,I$5))</f>
        <v xml:space="preserve">               </v>
      </c>
      <c r="J159" s="3" t="str">
        <f>IF(J$3=0,0,INDEX(Sheet1!RawDataCols,$C159,J$5))</f>
        <v xml:space="preserve">               </v>
      </c>
      <c r="K159" s="3" t="str">
        <f>IF(K$3=0,0,INDEX(Sheet1!RawDataCols,$C159,K$5))</f>
        <v xml:space="preserve">               </v>
      </c>
      <c r="L159" s="3" t="str">
        <f>IF(L$3=0,0,INDEX(Sheet1!RawDataCols,$C159,L$5))</f>
        <v xml:space="preserve">               </v>
      </c>
      <c r="M159" s="3" t="str">
        <f>IF(M$3=0,0,INDEX(Sheet1!RawDataCols,$C159,M$5))</f>
        <v xml:space="preserve">F007  </v>
      </c>
      <c r="N159" s="3" t="str">
        <f>IF(N$3=0,0,INDEX(Sheet1!RawDataCols,$C159,N$5))</f>
        <v>Fees &amp; Charges-26a Grote St</v>
      </c>
      <c r="O159" s="3">
        <f>INDEX(Sheet1!RawDataCols,$C159,O$5)</f>
        <v>13</v>
      </c>
      <c r="P159" s="3" t="str">
        <f>INDEX(Sheet1!RawDataCols,$C159,P$5)</f>
        <v>Cost and Expenses</v>
      </c>
      <c r="Q159" s="3" t="str">
        <f>IF(Q$3=0,0,INDEX(Sheet1!RawDataCols,$C159,Q$5))</f>
        <v>I</v>
      </c>
      <c r="R159" s="3">
        <f t="shared" si="25"/>
        <v>1</v>
      </c>
      <c r="S159" s="3">
        <f t="shared" si="26"/>
        <v>-1</v>
      </c>
      <c r="T159" s="3">
        <f>IF(T$3=0,0,INDEX(Sheet1!RawDataCols,$C159,T$5)*$R159)</f>
        <v>0</v>
      </c>
      <c r="U159" s="3">
        <f>IF(U$3=0,0,INDEX(Sheet1!RawDataCols,$C159,U$5)*$R159)</f>
        <v>0</v>
      </c>
      <c r="V159" s="3">
        <f>IF(V$3=0,0,INDEX(Sheet1!RawDataCols,$C159,V$5)*$R159)</f>
        <v>1.59</v>
      </c>
      <c r="W159" s="3">
        <f>IF(W$3=0,0,INDEX(Sheet1!RawDataCols,$C159,W$5)*$R159)</f>
        <v>0</v>
      </c>
      <c r="X159" s="3">
        <f>IF(X$3=0,0,INDEX(Sheet1!RawDataCols,$C159,X$5)*$R159)</f>
        <v>0</v>
      </c>
      <c r="Y159" s="3">
        <f>IF(Y$3=0,0,INDEX(Sheet1!RawDataCols,$C159,Y$5)*$R159)</f>
        <v>1.59</v>
      </c>
      <c r="Z159" s="3">
        <f>IF(Z$3=0,0,INDEX(Sheet1!RawDataCols,$C159,Z$5)*$R159)</f>
        <v>0</v>
      </c>
      <c r="AA159" s="3">
        <f>IF(AA$3=0,0,INDEX(Sheet1!RawDataCols,$C159,AA$5)*$R159)</f>
        <v>19.07</v>
      </c>
      <c r="AB159" s="3">
        <f>IF(AB$3=0,0,INDEX(Sheet1!RawDataCols,$C159,AB$5)*$R159)</f>
        <v>1.59</v>
      </c>
      <c r="AC159" s="3">
        <f>IF(AC$3=0,0,INDEX(Sheet1!RawDataCols,$C159,AC$5)*$R159)</f>
        <v>0</v>
      </c>
      <c r="AD159" s="3">
        <f>IF(AD$3=0,0,INDEX(Sheet1!RawDataCols,$C159,AD$5)*$R159)</f>
        <v>0</v>
      </c>
      <c r="AE159" s="3">
        <f>IF(AE$3=0,0,INDEX(Sheet1!RawDataCols,$C159,AE$5)*$R159)</f>
        <v>1.59</v>
      </c>
      <c r="AF159" s="3">
        <f>IF(AF$3=0,0,INDEX(Sheet1!RawDataCols,$C159,AF$5)*$R159)</f>
        <v>18.78</v>
      </c>
      <c r="AG159" s="3">
        <f>IF(AG$3=0,0,INDEX(Sheet1!RawDataCols,$C159,AG$5)*$R159)</f>
        <v>0</v>
      </c>
      <c r="AH159" s="3">
        <f>IF(AH$3=0,0,INDEX(Sheet1!RawDataCols,$C159,AH$5)*$R159)</f>
        <v>1.59</v>
      </c>
      <c r="AI159" s="3">
        <f>IF(AI$3=0,0,INDEX(Sheet1!RawDataCols,$C159,AI$5)*$R159)</f>
        <v>0</v>
      </c>
      <c r="AJ159" s="3">
        <f>IF(AJ$3=0,0,INDEX(Sheet1!RawDataCols,$C159,AJ$5)*$R159)</f>
        <v>0</v>
      </c>
      <c r="AK159" s="3">
        <f>IF(AK$3=0,0,INDEX(Sheet1!RawDataCols,$C159,AK$5)*$R159)</f>
        <v>1.59</v>
      </c>
      <c r="AL159" s="3">
        <f>IF(AL$3=0,0,INDEX(Sheet1!RawDataCols,$C159,AL$5)*$R159)</f>
        <v>0</v>
      </c>
      <c r="AM159" s="3">
        <f>IF(AM$3=0,0,INDEX(Sheet1!RawDataCols,$C159,AM$5)*$R159)</f>
        <v>0</v>
      </c>
      <c r="AN159" s="3">
        <f>IF(AN$3=0,0,INDEX(Sheet1!RawDataCols,$C159,AN$5)*$R159)</f>
        <v>0</v>
      </c>
      <c r="AO159" s="3">
        <f>IF(AO$3=0,0,INDEX(Sheet1!RawDataCols,$C159,AO$5)*$R159)</f>
        <v>0</v>
      </c>
      <c r="AP159" s="3">
        <f>IF(AP$3=0,0,INDEX(Sheet1!RawDataCols,$C159,AP$5)*$R159)</f>
        <v>0</v>
      </c>
      <c r="AQ159" s="3">
        <f>IF(AQ$3=0,0,INDEX(Sheet1!RawDataCols,$C159,AQ$5)*$R159)</f>
        <v>1.59</v>
      </c>
      <c r="AR159" s="3">
        <f>IF(AR$3=0,0,INDEX(Sheet1!RawDataCols,$C159,AR$5)*$R159)</f>
        <v>0</v>
      </c>
      <c r="AS159" s="3">
        <f>IF(AS$3=0,0,INDEX(Sheet1!RawDataCols,$C159,AS$5)*$R159)</f>
        <v>0</v>
      </c>
      <c r="AT159" s="3">
        <f>IF(AT$3=0,0,INDEX(Sheet1!RawDataCols,$C159,AT$5)*$R159)</f>
        <v>1.59</v>
      </c>
      <c r="AU159" s="3">
        <f>IF(AU$3=0,0,INDEX(Sheet1!RawDataCols,$C159,AU$5)*$R159)</f>
        <v>0</v>
      </c>
      <c r="AV159" s="3">
        <f>IF(AV$3=0,0,INDEX(Sheet1!RawDataCols,$C159,AV$5)*$R159)</f>
        <v>0</v>
      </c>
      <c r="AW159" s="3">
        <f>IF(AW$3=0,0,INDEX(Sheet1!RawDataCols,$C159,AW$5)*$R159)</f>
        <v>1.59</v>
      </c>
      <c r="AX159" s="3">
        <f>IF(AX$3=0,0,INDEX(Sheet1!RawDataCols,$C159,AX$5)*$R159)</f>
        <v>0</v>
      </c>
      <c r="AY159" s="3">
        <f>IF(AY$3=0,0,INDEX(Sheet1!RawDataCols,$C159,AY$5)*$R159)</f>
        <v>0</v>
      </c>
      <c r="AZ159" s="3">
        <f>IF(AZ$3=0,0,INDEX(Sheet1!RawDataCols,$C159,AZ$5)*$R159)</f>
        <v>1.59</v>
      </c>
      <c r="BA159" s="3">
        <f>IF(BA$3=0,0,INDEX(Sheet1!RawDataCols,$C159,BA$5)*$R159)</f>
        <v>0</v>
      </c>
      <c r="BB159" s="3">
        <f>IF(BB$3=0,0,INDEX(Sheet1!RawDataCols,$C159,BB$5)*$R159)</f>
        <v>0</v>
      </c>
      <c r="BC159" s="3">
        <f>IF(BC$3=0,0,INDEX(Sheet1!RawDataCols,$C159,BC$5)*$R159)</f>
        <v>1.59</v>
      </c>
      <c r="BD159" s="3">
        <f>IF(BD$3=0,0,INDEX(Sheet1!RawDataCols,$C159,BD$5)*$R159)</f>
        <v>0</v>
      </c>
      <c r="BE159" s="3">
        <f>IF(BE$3=0,0,INDEX(Sheet1!RawDataCols,$C159,BE$5)*$R159)</f>
        <v>0</v>
      </c>
      <c r="BF159" s="3">
        <f>IF(BF$3=0,0,INDEX(Sheet1!RawDataCols,$C159,BF$5)*$R159)</f>
        <v>1.59</v>
      </c>
      <c r="BG159" s="179">
        <f>IF(BG$3=0,0,INDEX(Sheet1!RawDataCols,$C159,BG$5)*$R159)</f>
        <v>0</v>
      </c>
      <c r="BH159" s="33">
        <f t="shared" si="27"/>
        <v>19.07</v>
      </c>
      <c r="BI159" s="33">
        <f t="shared" si="28"/>
        <v>17.490000000000002</v>
      </c>
      <c r="BJ159" s="33">
        <f t="shared" si="29"/>
        <v>18.78</v>
      </c>
      <c r="BK159" s="3">
        <f>IF(BK$3=0,0,INDEX(Sheet1!RawDataCols,$C159,BK$5)*$R159)</f>
        <v>1.0931249999999999</v>
      </c>
      <c r="BL159" s="3">
        <f>IF(BL$3=0,0,INDEX(Sheet1!RawDataCols,$C159,BL$5)*$R159)</f>
        <v>1.1737500000000001</v>
      </c>
      <c r="BM159" s="3">
        <f>IF(BM$3=0,0,INDEX(Sheet1!RawDataCols,$C159,BM$5)*$R159)</f>
        <v>1.13375</v>
      </c>
      <c r="BN159" s="3">
        <f>IF(BN$3=0,0,INDEX(Sheet1!RawDataCols,$C159,BN$5)*$R159)</f>
        <v>1.1112500000000001</v>
      </c>
      <c r="BO159" s="3">
        <f>IF(BO$3=0,0,INDEX(Sheet1!RawDataCols,$C159,BO$5)*$R159)</f>
        <v>1.098125</v>
      </c>
      <c r="BP159" s="3">
        <f>IF(BP$3=0,0,INDEX(Sheet1!RawDataCols,$C159,BP$5)*$R159)</f>
        <v>0</v>
      </c>
      <c r="BQ159" s="3">
        <f t="shared" si="30"/>
        <v>19.07</v>
      </c>
      <c r="BR159" s="3">
        <f t="shared" si="31"/>
        <v>0</v>
      </c>
      <c r="BS159" s="3">
        <f t="shared" si="32"/>
        <v>0</v>
      </c>
      <c r="BT159" s="3">
        <f t="shared" si="33"/>
        <v>0</v>
      </c>
      <c r="BU159" s="3" t="str">
        <f>INDEX(Sheet1!$BS$2:$BS$1000,MATCH($A159,Sheet1!$A$2:$A$1000,0))</f>
        <v>09</v>
      </c>
      <c r="BV159" s="3">
        <f>INDEX(Sheet1!$BT$2:$BT$1000,MATCH($A159,Sheet1!$A$2:$A$1000,0))</f>
        <v>0</v>
      </c>
    </row>
    <row r="160" spans="1:74" x14ac:dyDescent="0.2">
      <c r="A160" s="11" t="s">
        <v>611</v>
      </c>
      <c r="B160" s="3">
        <f>MATCH($A160,Sheet1!ACCOUNTNO,0)</f>
        <v>146</v>
      </c>
      <c r="C160" s="3">
        <f t="shared" si="24"/>
        <v>146</v>
      </c>
      <c r="D160" s="3" t="str">
        <f>IF(D$3=0,0,INDEX(Sheet1!RawDataCols,$C160,D$5))</f>
        <v>22340A06</v>
      </c>
      <c r="E160" s="3" t="str">
        <f>IF(E$3=0,0,INDEX(Sheet1!RawDataCols,$C160,E$5))</f>
        <v xml:space="preserve">22340          </v>
      </c>
      <c r="F160" s="3" t="str">
        <f>IF(F$3=0,0,INDEX(Sheet1!RawDataCols,$C160,F$5))</f>
        <v xml:space="preserve">A06            </v>
      </c>
      <c r="G160" s="3" t="str">
        <f>IF(G$3=0,0,INDEX(Sheet1!RawDataCols,$C160,G$5))</f>
        <v xml:space="preserve">               </v>
      </c>
      <c r="H160" s="3" t="str">
        <f>IF(H$3=0,0,INDEX(Sheet1!RawDataCols,$C160,H$5))</f>
        <v xml:space="preserve">               </v>
      </c>
      <c r="I160" s="3" t="str">
        <f>IF(I$3=0,0,INDEX(Sheet1!RawDataCols,$C160,I$5))</f>
        <v xml:space="preserve">               </v>
      </c>
      <c r="J160" s="3" t="str">
        <f>IF(J$3=0,0,INDEX(Sheet1!RawDataCols,$C160,J$5))</f>
        <v xml:space="preserve">               </v>
      </c>
      <c r="K160" s="3" t="str">
        <f>IF(K$3=0,0,INDEX(Sheet1!RawDataCols,$C160,K$5))</f>
        <v xml:space="preserve">               </v>
      </c>
      <c r="L160" s="3" t="str">
        <f>IF(L$3=0,0,INDEX(Sheet1!RawDataCols,$C160,L$5))</f>
        <v xml:space="preserve">               </v>
      </c>
      <c r="M160" s="3" t="str">
        <f>IF(M$3=0,0,INDEX(Sheet1!RawDataCols,$C160,M$5))</f>
        <v xml:space="preserve">F007  </v>
      </c>
      <c r="N160" s="3" t="str">
        <f>IF(N$3=0,0,INDEX(Sheet1!RawDataCols,$C160,N$5))</f>
        <v>Fees &amp; Charges-31 Franklin St</v>
      </c>
      <c r="O160" s="3">
        <f>INDEX(Sheet1!RawDataCols,$C160,O$5)</f>
        <v>13</v>
      </c>
      <c r="P160" s="3" t="str">
        <f>INDEX(Sheet1!RawDataCols,$C160,P$5)</f>
        <v>Cost and Expenses</v>
      </c>
      <c r="Q160" s="3" t="str">
        <f>IF(Q$3=0,0,INDEX(Sheet1!RawDataCols,$C160,Q$5))</f>
        <v>I</v>
      </c>
      <c r="R160" s="3">
        <f t="shared" si="25"/>
        <v>1</v>
      </c>
      <c r="S160" s="3">
        <f t="shared" si="26"/>
        <v>-1</v>
      </c>
      <c r="T160" s="3">
        <f>IF(T$3=0,0,INDEX(Sheet1!RawDataCols,$C160,T$5)*$R160)</f>
        <v>0</v>
      </c>
      <c r="U160" s="3">
        <f>IF(U$3=0,0,INDEX(Sheet1!RawDataCols,$C160,U$5)*$R160)</f>
        <v>0</v>
      </c>
      <c r="V160" s="3">
        <f>IF(V$3=0,0,INDEX(Sheet1!RawDataCols,$C160,V$5)*$R160)</f>
        <v>1.59</v>
      </c>
      <c r="W160" s="3">
        <f>IF(W$3=0,0,INDEX(Sheet1!RawDataCols,$C160,W$5)*$R160)</f>
        <v>0</v>
      </c>
      <c r="X160" s="3">
        <f>IF(X$3=0,0,INDEX(Sheet1!RawDataCols,$C160,X$5)*$R160)</f>
        <v>0</v>
      </c>
      <c r="Y160" s="3">
        <f>IF(Y$3=0,0,INDEX(Sheet1!RawDataCols,$C160,Y$5)*$R160)</f>
        <v>1.59</v>
      </c>
      <c r="Z160" s="3">
        <f>IF(Z$3=0,0,INDEX(Sheet1!RawDataCols,$C160,Z$5)*$R160)</f>
        <v>0</v>
      </c>
      <c r="AA160" s="3">
        <f>IF(AA$3=0,0,INDEX(Sheet1!RawDataCols,$C160,AA$5)*$R160)</f>
        <v>19.079999999999998</v>
      </c>
      <c r="AB160" s="3">
        <f>IF(AB$3=0,0,INDEX(Sheet1!RawDataCols,$C160,AB$5)*$R160)</f>
        <v>1.59</v>
      </c>
      <c r="AC160" s="3">
        <f>IF(AC$3=0,0,INDEX(Sheet1!RawDataCols,$C160,AC$5)*$R160)</f>
        <v>0</v>
      </c>
      <c r="AD160" s="3">
        <f>IF(AD$3=0,0,INDEX(Sheet1!RawDataCols,$C160,AD$5)*$R160)</f>
        <v>0</v>
      </c>
      <c r="AE160" s="3">
        <f>IF(AE$3=0,0,INDEX(Sheet1!RawDataCols,$C160,AE$5)*$R160)</f>
        <v>1.59</v>
      </c>
      <c r="AF160" s="3">
        <f>IF(AF$3=0,0,INDEX(Sheet1!RawDataCols,$C160,AF$5)*$R160)</f>
        <v>18.78</v>
      </c>
      <c r="AG160" s="3">
        <f>IF(AG$3=0,0,INDEX(Sheet1!RawDataCols,$C160,AG$5)*$R160)</f>
        <v>0</v>
      </c>
      <c r="AH160" s="3">
        <f>IF(AH$3=0,0,INDEX(Sheet1!RawDataCols,$C160,AH$5)*$R160)</f>
        <v>1.59</v>
      </c>
      <c r="AI160" s="3">
        <f>IF(AI$3=0,0,INDEX(Sheet1!RawDataCols,$C160,AI$5)*$R160)</f>
        <v>0</v>
      </c>
      <c r="AJ160" s="3">
        <f>IF(AJ$3=0,0,INDEX(Sheet1!RawDataCols,$C160,AJ$5)*$R160)</f>
        <v>0</v>
      </c>
      <c r="AK160" s="3">
        <f>IF(AK$3=0,0,INDEX(Sheet1!RawDataCols,$C160,AK$5)*$R160)</f>
        <v>1.59</v>
      </c>
      <c r="AL160" s="3">
        <f>IF(AL$3=0,0,INDEX(Sheet1!RawDataCols,$C160,AL$5)*$R160)</f>
        <v>0</v>
      </c>
      <c r="AM160" s="3">
        <f>IF(AM$3=0,0,INDEX(Sheet1!RawDataCols,$C160,AM$5)*$R160)</f>
        <v>0</v>
      </c>
      <c r="AN160" s="3">
        <f>IF(AN$3=0,0,INDEX(Sheet1!RawDataCols,$C160,AN$5)*$R160)</f>
        <v>0</v>
      </c>
      <c r="AO160" s="3">
        <f>IF(AO$3=0,0,INDEX(Sheet1!RawDataCols,$C160,AO$5)*$R160)</f>
        <v>0</v>
      </c>
      <c r="AP160" s="3">
        <f>IF(AP$3=0,0,INDEX(Sheet1!RawDataCols,$C160,AP$5)*$R160)</f>
        <v>0</v>
      </c>
      <c r="AQ160" s="3">
        <f>IF(AQ$3=0,0,INDEX(Sheet1!RawDataCols,$C160,AQ$5)*$R160)</f>
        <v>1.59</v>
      </c>
      <c r="AR160" s="3">
        <f>IF(AR$3=0,0,INDEX(Sheet1!RawDataCols,$C160,AR$5)*$R160)</f>
        <v>0</v>
      </c>
      <c r="AS160" s="3">
        <f>IF(AS$3=0,0,INDEX(Sheet1!RawDataCols,$C160,AS$5)*$R160)</f>
        <v>0</v>
      </c>
      <c r="AT160" s="3">
        <f>IF(AT$3=0,0,INDEX(Sheet1!RawDataCols,$C160,AT$5)*$R160)</f>
        <v>1.59</v>
      </c>
      <c r="AU160" s="3">
        <f>IF(AU$3=0,0,INDEX(Sheet1!RawDataCols,$C160,AU$5)*$R160)</f>
        <v>0</v>
      </c>
      <c r="AV160" s="3">
        <f>IF(AV$3=0,0,INDEX(Sheet1!RawDataCols,$C160,AV$5)*$R160)</f>
        <v>0</v>
      </c>
      <c r="AW160" s="3">
        <f>IF(AW$3=0,0,INDEX(Sheet1!RawDataCols,$C160,AW$5)*$R160)</f>
        <v>1.59</v>
      </c>
      <c r="AX160" s="3">
        <f>IF(AX$3=0,0,INDEX(Sheet1!RawDataCols,$C160,AX$5)*$R160)</f>
        <v>0</v>
      </c>
      <c r="AY160" s="3">
        <f>IF(AY$3=0,0,INDEX(Sheet1!RawDataCols,$C160,AY$5)*$R160)</f>
        <v>0</v>
      </c>
      <c r="AZ160" s="3">
        <f>IF(AZ$3=0,0,INDEX(Sheet1!RawDataCols,$C160,AZ$5)*$R160)</f>
        <v>1.59</v>
      </c>
      <c r="BA160" s="3">
        <f>IF(BA$3=0,0,INDEX(Sheet1!RawDataCols,$C160,BA$5)*$R160)</f>
        <v>0</v>
      </c>
      <c r="BB160" s="3">
        <f>IF(BB$3=0,0,INDEX(Sheet1!RawDataCols,$C160,BB$5)*$R160)</f>
        <v>0</v>
      </c>
      <c r="BC160" s="3">
        <f>IF(BC$3=0,0,INDEX(Sheet1!RawDataCols,$C160,BC$5)*$R160)</f>
        <v>1.59</v>
      </c>
      <c r="BD160" s="3">
        <f>IF(BD$3=0,0,INDEX(Sheet1!RawDataCols,$C160,BD$5)*$R160)</f>
        <v>0</v>
      </c>
      <c r="BE160" s="3">
        <f>IF(BE$3=0,0,INDEX(Sheet1!RawDataCols,$C160,BE$5)*$R160)</f>
        <v>0</v>
      </c>
      <c r="BF160" s="3">
        <f>IF(BF$3=0,0,INDEX(Sheet1!RawDataCols,$C160,BF$5)*$R160)</f>
        <v>1.59</v>
      </c>
      <c r="BG160" s="179">
        <f>IF(BG$3=0,0,INDEX(Sheet1!RawDataCols,$C160,BG$5)*$R160)</f>
        <v>0</v>
      </c>
      <c r="BH160" s="33">
        <f t="shared" si="27"/>
        <v>19.079999999999998</v>
      </c>
      <c r="BI160" s="33">
        <f t="shared" si="28"/>
        <v>17.490000000000002</v>
      </c>
      <c r="BJ160" s="33">
        <f t="shared" si="29"/>
        <v>18.78</v>
      </c>
      <c r="BK160" s="3">
        <f>IF(BK$3=0,0,INDEX(Sheet1!RawDataCols,$C160,BK$5)*$R160)</f>
        <v>1.0931249999999999</v>
      </c>
      <c r="BL160" s="3">
        <f>IF(BL$3=0,0,INDEX(Sheet1!RawDataCols,$C160,BL$5)*$R160)</f>
        <v>1.1737500000000001</v>
      </c>
      <c r="BM160" s="3">
        <f>IF(BM$3=0,0,INDEX(Sheet1!RawDataCols,$C160,BM$5)*$R160)</f>
        <v>1.13375</v>
      </c>
      <c r="BN160" s="3">
        <f>IF(BN$3=0,0,INDEX(Sheet1!RawDataCols,$C160,BN$5)*$R160)</f>
        <v>1.1112500000000001</v>
      </c>
      <c r="BO160" s="3">
        <f>IF(BO$3=0,0,INDEX(Sheet1!RawDataCols,$C160,BO$5)*$R160)</f>
        <v>1.098125</v>
      </c>
      <c r="BP160" s="3">
        <f>IF(BP$3=0,0,INDEX(Sheet1!RawDataCols,$C160,BP$5)*$R160)</f>
        <v>0</v>
      </c>
      <c r="BQ160" s="3">
        <f t="shared" si="30"/>
        <v>19.079999999999998</v>
      </c>
      <c r="BR160" s="3">
        <f t="shared" si="31"/>
        <v>0</v>
      </c>
      <c r="BS160" s="3">
        <f t="shared" si="32"/>
        <v>0</v>
      </c>
      <c r="BT160" s="3">
        <f t="shared" si="33"/>
        <v>0</v>
      </c>
      <c r="BU160" s="3" t="str">
        <f>INDEX(Sheet1!$BS$2:$BS$1000,MATCH($A160,Sheet1!$A$2:$A$1000,0))</f>
        <v>09</v>
      </c>
      <c r="BV160" s="3">
        <f>INDEX(Sheet1!$BT$2:$BT$1000,MATCH($A160,Sheet1!$A$2:$A$1000,0))</f>
        <v>0</v>
      </c>
    </row>
    <row r="161" spans="1:74" x14ac:dyDescent="0.2">
      <c r="A161" s="11" t="s">
        <v>612</v>
      </c>
      <c r="B161" s="3">
        <f>MATCH($A161,Sheet1!ACCOUNTNO,0)</f>
        <v>147</v>
      </c>
      <c r="C161" s="3">
        <f t="shared" si="24"/>
        <v>147</v>
      </c>
      <c r="D161" s="3" t="str">
        <f>IF(D$3=0,0,INDEX(Sheet1!RawDataCols,$C161,D$5))</f>
        <v>22340A07</v>
      </c>
      <c r="E161" s="3" t="str">
        <f>IF(E$3=0,0,INDEX(Sheet1!RawDataCols,$C161,E$5))</f>
        <v xml:space="preserve">22340          </v>
      </c>
      <c r="F161" s="3" t="str">
        <f>IF(F$3=0,0,INDEX(Sheet1!RawDataCols,$C161,F$5))</f>
        <v xml:space="preserve">A07            </v>
      </c>
      <c r="G161" s="3" t="str">
        <f>IF(G$3=0,0,INDEX(Sheet1!RawDataCols,$C161,G$5))</f>
        <v xml:space="preserve">               </v>
      </c>
      <c r="H161" s="3" t="str">
        <f>IF(H$3=0,0,INDEX(Sheet1!RawDataCols,$C161,H$5))</f>
        <v xml:space="preserve">               </v>
      </c>
      <c r="I161" s="3" t="str">
        <f>IF(I$3=0,0,INDEX(Sheet1!RawDataCols,$C161,I$5))</f>
        <v xml:space="preserve">               </v>
      </c>
      <c r="J161" s="3" t="str">
        <f>IF(J$3=0,0,INDEX(Sheet1!RawDataCols,$C161,J$5))</f>
        <v xml:space="preserve">               </v>
      </c>
      <c r="K161" s="3" t="str">
        <f>IF(K$3=0,0,INDEX(Sheet1!RawDataCols,$C161,K$5))</f>
        <v xml:space="preserve">               </v>
      </c>
      <c r="L161" s="3" t="str">
        <f>IF(L$3=0,0,INDEX(Sheet1!RawDataCols,$C161,L$5))</f>
        <v xml:space="preserve">               </v>
      </c>
      <c r="M161" s="3" t="str">
        <f>IF(M$3=0,0,INDEX(Sheet1!RawDataCols,$C161,M$5))</f>
        <v xml:space="preserve">F007  </v>
      </c>
      <c r="N161" s="3" t="str">
        <f>IF(N$3=0,0,INDEX(Sheet1!RawDataCols,$C161,N$5))</f>
        <v>Fees &amp; Charges-25 Franklin St</v>
      </c>
      <c r="O161" s="3">
        <f>INDEX(Sheet1!RawDataCols,$C161,O$5)</f>
        <v>13</v>
      </c>
      <c r="P161" s="3" t="str">
        <f>INDEX(Sheet1!RawDataCols,$C161,P$5)</f>
        <v>Cost and Expenses</v>
      </c>
      <c r="Q161" s="3" t="str">
        <f>IF(Q$3=0,0,INDEX(Sheet1!RawDataCols,$C161,Q$5))</f>
        <v>I</v>
      </c>
      <c r="R161" s="3">
        <f t="shared" si="25"/>
        <v>1</v>
      </c>
      <c r="S161" s="3">
        <f t="shared" si="26"/>
        <v>-1</v>
      </c>
      <c r="T161" s="3">
        <f>IF(T$3=0,0,INDEX(Sheet1!RawDataCols,$C161,T$5)*$R161)</f>
        <v>0</v>
      </c>
      <c r="U161" s="3">
        <f>IF(U$3=0,0,INDEX(Sheet1!RawDataCols,$C161,U$5)*$R161)</f>
        <v>0</v>
      </c>
      <c r="V161" s="3">
        <f>IF(V$3=0,0,INDEX(Sheet1!RawDataCols,$C161,V$5)*$R161)</f>
        <v>1.59</v>
      </c>
      <c r="W161" s="3">
        <f>IF(W$3=0,0,INDEX(Sheet1!RawDataCols,$C161,W$5)*$R161)</f>
        <v>0</v>
      </c>
      <c r="X161" s="3">
        <f>IF(X$3=0,0,INDEX(Sheet1!RawDataCols,$C161,X$5)*$R161)</f>
        <v>0</v>
      </c>
      <c r="Y161" s="3">
        <f>IF(Y$3=0,0,INDEX(Sheet1!RawDataCols,$C161,Y$5)*$R161)</f>
        <v>1.59</v>
      </c>
      <c r="Z161" s="3">
        <f>IF(Z$3=0,0,INDEX(Sheet1!RawDataCols,$C161,Z$5)*$R161)</f>
        <v>0</v>
      </c>
      <c r="AA161" s="3">
        <f>IF(AA$3=0,0,INDEX(Sheet1!RawDataCols,$C161,AA$5)*$R161)</f>
        <v>19.07</v>
      </c>
      <c r="AB161" s="3">
        <f>IF(AB$3=0,0,INDEX(Sheet1!RawDataCols,$C161,AB$5)*$R161)</f>
        <v>1.59</v>
      </c>
      <c r="AC161" s="3">
        <f>IF(AC$3=0,0,INDEX(Sheet1!RawDataCols,$C161,AC$5)*$R161)</f>
        <v>0</v>
      </c>
      <c r="AD161" s="3">
        <f>IF(AD$3=0,0,INDEX(Sheet1!RawDataCols,$C161,AD$5)*$R161)</f>
        <v>0</v>
      </c>
      <c r="AE161" s="3">
        <f>IF(AE$3=0,0,INDEX(Sheet1!RawDataCols,$C161,AE$5)*$R161)</f>
        <v>1.59</v>
      </c>
      <c r="AF161" s="3">
        <f>IF(AF$3=0,0,INDEX(Sheet1!RawDataCols,$C161,AF$5)*$R161)</f>
        <v>18.78</v>
      </c>
      <c r="AG161" s="3">
        <f>IF(AG$3=0,0,INDEX(Sheet1!RawDataCols,$C161,AG$5)*$R161)</f>
        <v>0</v>
      </c>
      <c r="AH161" s="3">
        <f>IF(AH$3=0,0,INDEX(Sheet1!RawDataCols,$C161,AH$5)*$R161)</f>
        <v>1.59</v>
      </c>
      <c r="AI161" s="3">
        <f>IF(AI$3=0,0,INDEX(Sheet1!RawDataCols,$C161,AI$5)*$R161)</f>
        <v>0</v>
      </c>
      <c r="AJ161" s="3">
        <f>IF(AJ$3=0,0,INDEX(Sheet1!RawDataCols,$C161,AJ$5)*$R161)</f>
        <v>0</v>
      </c>
      <c r="AK161" s="3">
        <f>IF(AK$3=0,0,INDEX(Sheet1!RawDataCols,$C161,AK$5)*$R161)</f>
        <v>1.59</v>
      </c>
      <c r="AL161" s="3">
        <f>IF(AL$3=0,0,INDEX(Sheet1!RawDataCols,$C161,AL$5)*$R161)</f>
        <v>0</v>
      </c>
      <c r="AM161" s="3">
        <f>IF(AM$3=0,0,INDEX(Sheet1!RawDataCols,$C161,AM$5)*$R161)</f>
        <v>0</v>
      </c>
      <c r="AN161" s="3">
        <f>IF(AN$3=0,0,INDEX(Sheet1!RawDataCols,$C161,AN$5)*$R161)</f>
        <v>0</v>
      </c>
      <c r="AO161" s="3">
        <f>IF(AO$3=0,0,INDEX(Sheet1!RawDataCols,$C161,AO$5)*$R161)</f>
        <v>0</v>
      </c>
      <c r="AP161" s="3">
        <f>IF(AP$3=0,0,INDEX(Sheet1!RawDataCols,$C161,AP$5)*$R161)</f>
        <v>0</v>
      </c>
      <c r="AQ161" s="3">
        <f>IF(AQ$3=0,0,INDEX(Sheet1!RawDataCols,$C161,AQ$5)*$R161)</f>
        <v>1.59</v>
      </c>
      <c r="AR161" s="3">
        <f>IF(AR$3=0,0,INDEX(Sheet1!RawDataCols,$C161,AR$5)*$R161)</f>
        <v>0</v>
      </c>
      <c r="AS161" s="3">
        <f>IF(AS$3=0,0,INDEX(Sheet1!RawDataCols,$C161,AS$5)*$R161)</f>
        <v>0</v>
      </c>
      <c r="AT161" s="3">
        <f>IF(AT$3=0,0,INDEX(Sheet1!RawDataCols,$C161,AT$5)*$R161)</f>
        <v>1.59</v>
      </c>
      <c r="AU161" s="3">
        <f>IF(AU$3=0,0,INDEX(Sheet1!RawDataCols,$C161,AU$5)*$R161)</f>
        <v>0</v>
      </c>
      <c r="AV161" s="3">
        <f>IF(AV$3=0,0,INDEX(Sheet1!RawDataCols,$C161,AV$5)*$R161)</f>
        <v>0</v>
      </c>
      <c r="AW161" s="3">
        <f>IF(AW$3=0,0,INDEX(Sheet1!RawDataCols,$C161,AW$5)*$R161)</f>
        <v>1.59</v>
      </c>
      <c r="AX161" s="3">
        <f>IF(AX$3=0,0,INDEX(Sheet1!RawDataCols,$C161,AX$5)*$R161)</f>
        <v>0</v>
      </c>
      <c r="AY161" s="3">
        <f>IF(AY$3=0,0,INDEX(Sheet1!RawDataCols,$C161,AY$5)*$R161)</f>
        <v>0</v>
      </c>
      <c r="AZ161" s="3">
        <f>IF(AZ$3=0,0,INDEX(Sheet1!RawDataCols,$C161,AZ$5)*$R161)</f>
        <v>1.59</v>
      </c>
      <c r="BA161" s="3">
        <f>IF(BA$3=0,0,INDEX(Sheet1!RawDataCols,$C161,BA$5)*$R161)</f>
        <v>0</v>
      </c>
      <c r="BB161" s="3">
        <f>IF(BB$3=0,0,INDEX(Sheet1!RawDataCols,$C161,BB$5)*$R161)</f>
        <v>0</v>
      </c>
      <c r="BC161" s="3">
        <f>IF(BC$3=0,0,INDEX(Sheet1!RawDataCols,$C161,BC$5)*$R161)</f>
        <v>1.59</v>
      </c>
      <c r="BD161" s="3">
        <f>IF(BD$3=0,0,INDEX(Sheet1!RawDataCols,$C161,BD$5)*$R161)</f>
        <v>0</v>
      </c>
      <c r="BE161" s="3">
        <f>IF(BE$3=0,0,INDEX(Sheet1!RawDataCols,$C161,BE$5)*$R161)</f>
        <v>0</v>
      </c>
      <c r="BF161" s="3">
        <f>IF(BF$3=0,0,INDEX(Sheet1!RawDataCols,$C161,BF$5)*$R161)</f>
        <v>1.59</v>
      </c>
      <c r="BG161" s="179">
        <f>IF(BG$3=0,0,INDEX(Sheet1!RawDataCols,$C161,BG$5)*$R161)</f>
        <v>0</v>
      </c>
      <c r="BH161" s="33">
        <f t="shared" si="27"/>
        <v>19.07</v>
      </c>
      <c r="BI161" s="33">
        <f t="shared" si="28"/>
        <v>17.490000000000002</v>
      </c>
      <c r="BJ161" s="33">
        <f t="shared" si="29"/>
        <v>18.78</v>
      </c>
      <c r="BK161" s="3">
        <f>IF(BK$3=0,0,INDEX(Sheet1!RawDataCols,$C161,BK$5)*$R161)</f>
        <v>1.0931249999999999</v>
      </c>
      <c r="BL161" s="3">
        <f>IF(BL$3=0,0,INDEX(Sheet1!RawDataCols,$C161,BL$5)*$R161)</f>
        <v>1.1737500000000001</v>
      </c>
      <c r="BM161" s="3">
        <f>IF(BM$3=0,0,INDEX(Sheet1!RawDataCols,$C161,BM$5)*$R161)</f>
        <v>1.13375</v>
      </c>
      <c r="BN161" s="3">
        <f>IF(BN$3=0,0,INDEX(Sheet1!RawDataCols,$C161,BN$5)*$R161)</f>
        <v>1.1112500000000001</v>
      </c>
      <c r="BO161" s="3">
        <f>IF(BO$3=0,0,INDEX(Sheet1!RawDataCols,$C161,BO$5)*$R161)</f>
        <v>1.098125</v>
      </c>
      <c r="BP161" s="3">
        <f>IF(BP$3=0,0,INDEX(Sheet1!RawDataCols,$C161,BP$5)*$R161)</f>
        <v>0</v>
      </c>
      <c r="BQ161" s="3">
        <f t="shared" si="30"/>
        <v>19.07</v>
      </c>
      <c r="BR161" s="3">
        <f t="shared" si="31"/>
        <v>0</v>
      </c>
      <c r="BS161" s="3">
        <f t="shared" si="32"/>
        <v>0</v>
      </c>
      <c r="BT161" s="3">
        <f t="shared" si="33"/>
        <v>0</v>
      </c>
      <c r="BU161" s="3" t="str">
        <f>INDEX(Sheet1!$BS$2:$BS$1000,MATCH($A161,Sheet1!$A$2:$A$1000,0))</f>
        <v>09</v>
      </c>
      <c r="BV161" s="3">
        <f>INDEX(Sheet1!$BT$2:$BT$1000,MATCH($A161,Sheet1!$A$2:$A$1000,0))</f>
        <v>0</v>
      </c>
    </row>
    <row r="162" spans="1:74" x14ac:dyDescent="0.2">
      <c r="A162" s="11" t="s">
        <v>613</v>
      </c>
      <c r="B162" s="3">
        <f>MATCH($A162,Sheet1!ACCOUNTNO,0)</f>
        <v>148</v>
      </c>
      <c r="C162" s="3">
        <f t="shared" si="24"/>
        <v>148</v>
      </c>
      <c r="D162" s="3" t="str">
        <f>IF(D$3=0,0,INDEX(Sheet1!RawDataCols,$C162,D$5))</f>
        <v>22340A08</v>
      </c>
      <c r="E162" s="3" t="str">
        <f>IF(E$3=0,0,INDEX(Sheet1!RawDataCols,$C162,E$5))</f>
        <v xml:space="preserve">22340          </v>
      </c>
      <c r="F162" s="3" t="str">
        <f>IF(F$3=0,0,INDEX(Sheet1!RawDataCols,$C162,F$5))</f>
        <v xml:space="preserve">A08            </v>
      </c>
      <c r="G162" s="3" t="str">
        <f>IF(G$3=0,0,INDEX(Sheet1!RawDataCols,$C162,G$5))</f>
        <v xml:space="preserve">               </v>
      </c>
      <c r="H162" s="3" t="str">
        <f>IF(H$3=0,0,INDEX(Sheet1!RawDataCols,$C162,H$5))</f>
        <v xml:space="preserve">               </v>
      </c>
      <c r="I162" s="3" t="str">
        <f>IF(I$3=0,0,INDEX(Sheet1!RawDataCols,$C162,I$5))</f>
        <v xml:space="preserve">               </v>
      </c>
      <c r="J162" s="3" t="str">
        <f>IF(J$3=0,0,INDEX(Sheet1!RawDataCols,$C162,J$5))</f>
        <v xml:space="preserve">               </v>
      </c>
      <c r="K162" s="3" t="str">
        <f>IF(K$3=0,0,INDEX(Sheet1!RawDataCols,$C162,K$5))</f>
        <v xml:space="preserve">               </v>
      </c>
      <c r="L162" s="3" t="str">
        <f>IF(L$3=0,0,INDEX(Sheet1!RawDataCols,$C162,L$5))</f>
        <v xml:space="preserve">               </v>
      </c>
      <c r="M162" s="3" t="str">
        <f>IF(M$3=0,0,INDEX(Sheet1!RawDataCols,$C162,M$5))</f>
        <v xml:space="preserve">F007  </v>
      </c>
      <c r="N162" s="3" t="str">
        <f>IF(N$3=0,0,INDEX(Sheet1!RawDataCols,$C162,N$5))</f>
        <v>Fees &amp; Charges-23 Frankin St</v>
      </c>
      <c r="O162" s="3">
        <f>INDEX(Sheet1!RawDataCols,$C162,O$5)</f>
        <v>13</v>
      </c>
      <c r="P162" s="3" t="str">
        <f>INDEX(Sheet1!RawDataCols,$C162,P$5)</f>
        <v>Cost and Expenses</v>
      </c>
      <c r="Q162" s="3" t="str">
        <f>IF(Q$3=0,0,INDEX(Sheet1!RawDataCols,$C162,Q$5))</f>
        <v>I</v>
      </c>
      <c r="R162" s="3">
        <f t="shared" si="25"/>
        <v>1</v>
      </c>
      <c r="S162" s="3">
        <f t="shared" si="26"/>
        <v>-1</v>
      </c>
      <c r="T162" s="3">
        <f>IF(T$3=0,0,INDEX(Sheet1!RawDataCols,$C162,T$5)*$R162)</f>
        <v>0</v>
      </c>
      <c r="U162" s="3">
        <f>IF(U$3=0,0,INDEX(Sheet1!RawDataCols,$C162,U$5)*$R162)</f>
        <v>0</v>
      </c>
      <c r="V162" s="3">
        <f>IF(V$3=0,0,INDEX(Sheet1!RawDataCols,$C162,V$5)*$R162)</f>
        <v>1.59</v>
      </c>
      <c r="W162" s="3">
        <f>IF(W$3=0,0,INDEX(Sheet1!RawDataCols,$C162,W$5)*$R162)</f>
        <v>0</v>
      </c>
      <c r="X162" s="3">
        <f>IF(X$3=0,0,INDEX(Sheet1!RawDataCols,$C162,X$5)*$R162)</f>
        <v>0</v>
      </c>
      <c r="Y162" s="3">
        <f>IF(Y$3=0,0,INDEX(Sheet1!RawDataCols,$C162,Y$5)*$R162)</f>
        <v>1.59</v>
      </c>
      <c r="Z162" s="3">
        <f>IF(Z$3=0,0,INDEX(Sheet1!RawDataCols,$C162,Z$5)*$R162)</f>
        <v>0</v>
      </c>
      <c r="AA162" s="3">
        <f>IF(AA$3=0,0,INDEX(Sheet1!RawDataCols,$C162,AA$5)*$R162)</f>
        <v>19.07</v>
      </c>
      <c r="AB162" s="3">
        <f>IF(AB$3=0,0,INDEX(Sheet1!RawDataCols,$C162,AB$5)*$R162)</f>
        <v>1.59</v>
      </c>
      <c r="AC162" s="3">
        <f>IF(AC$3=0,0,INDEX(Sheet1!RawDataCols,$C162,AC$5)*$R162)</f>
        <v>0</v>
      </c>
      <c r="AD162" s="3">
        <f>IF(AD$3=0,0,INDEX(Sheet1!RawDataCols,$C162,AD$5)*$R162)</f>
        <v>0</v>
      </c>
      <c r="AE162" s="3">
        <f>IF(AE$3=0,0,INDEX(Sheet1!RawDataCols,$C162,AE$5)*$R162)</f>
        <v>1.59</v>
      </c>
      <c r="AF162" s="3">
        <f>IF(AF$3=0,0,INDEX(Sheet1!RawDataCols,$C162,AF$5)*$R162)</f>
        <v>18.78</v>
      </c>
      <c r="AG162" s="3">
        <f>IF(AG$3=0,0,INDEX(Sheet1!RawDataCols,$C162,AG$5)*$R162)</f>
        <v>0</v>
      </c>
      <c r="AH162" s="3">
        <f>IF(AH$3=0,0,INDEX(Sheet1!RawDataCols,$C162,AH$5)*$R162)</f>
        <v>1.59</v>
      </c>
      <c r="AI162" s="3">
        <f>IF(AI$3=0,0,INDEX(Sheet1!RawDataCols,$C162,AI$5)*$R162)</f>
        <v>0</v>
      </c>
      <c r="AJ162" s="3">
        <f>IF(AJ$3=0,0,INDEX(Sheet1!RawDataCols,$C162,AJ$5)*$R162)</f>
        <v>0</v>
      </c>
      <c r="AK162" s="3">
        <f>IF(AK$3=0,0,INDEX(Sheet1!RawDataCols,$C162,AK$5)*$R162)</f>
        <v>1.59</v>
      </c>
      <c r="AL162" s="3">
        <f>IF(AL$3=0,0,INDEX(Sheet1!RawDataCols,$C162,AL$5)*$R162)</f>
        <v>0</v>
      </c>
      <c r="AM162" s="3">
        <f>IF(AM$3=0,0,INDEX(Sheet1!RawDataCols,$C162,AM$5)*$R162)</f>
        <v>0</v>
      </c>
      <c r="AN162" s="3">
        <f>IF(AN$3=0,0,INDEX(Sheet1!RawDataCols,$C162,AN$5)*$R162)</f>
        <v>0</v>
      </c>
      <c r="AO162" s="3">
        <f>IF(AO$3=0,0,INDEX(Sheet1!RawDataCols,$C162,AO$5)*$R162)</f>
        <v>0</v>
      </c>
      <c r="AP162" s="3">
        <f>IF(AP$3=0,0,INDEX(Sheet1!RawDataCols,$C162,AP$5)*$R162)</f>
        <v>0</v>
      </c>
      <c r="AQ162" s="3">
        <f>IF(AQ$3=0,0,INDEX(Sheet1!RawDataCols,$C162,AQ$5)*$R162)</f>
        <v>1.59</v>
      </c>
      <c r="AR162" s="3">
        <f>IF(AR$3=0,0,INDEX(Sheet1!RawDataCols,$C162,AR$5)*$R162)</f>
        <v>0</v>
      </c>
      <c r="AS162" s="3">
        <f>IF(AS$3=0,0,INDEX(Sheet1!RawDataCols,$C162,AS$5)*$R162)</f>
        <v>0</v>
      </c>
      <c r="AT162" s="3">
        <f>IF(AT$3=0,0,INDEX(Sheet1!RawDataCols,$C162,AT$5)*$R162)</f>
        <v>1.59</v>
      </c>
      <c r="AU162" s="3">
        <f>IF(AU$3=0,0,INDEX(Sheet1!RawDataCols,$C162,AU$5)*$R162)</f>
        <v>0</v>
      </c>
      <c r="AV162" s="3">
        <f>IF(AV$3=0,0,INDEX(Sheet1!RawDataCols,$C162,AV$5)*$R162)</f>
        <v>0</v>
      </c>
      <c r="AW162" s="3">
        <f>IF(AW$3=0,0,INDEX(Sheet1!RawDataCols,$C162,AW$5)*$R162)</f>
        <v>1.59</v>
      </c>
      <c r="AX162" s="3">
        <f>IF(AX$3=0,0,INDEX(Sheet1!RawDataCols,$C162,AX$5)*$R162)</f>
        <v>0</v>
      </c>
      <c r="AY162" s="3">
        <f>IF(AY$3=0,0,INDEX(Sheet1!RawDataCols,$C162,AY$5)*$R162)</f>
        <v>0</v>
      </c>
      <c r="AZ162" s="3">
        <f>IF(AZ$3=0,0,INDEX(Sheet1!RawDataCols,$C162,AZ$5)*$R162)</f>
        <v>1.59</v>
      </c>
      <c r="BA162" s="3">
        <f>IF(BA$3=0,0,INDEX(Sheet1!RawDataCols,$C162,BA$5)*$R162)</f>
        <v>0</v>
      </c>
      <c r="BB162" s="3">
        <f>IF(BB$3=0,0,INDEX(Sheet1!RawDataCols,$C162,BB$5)*$R162)</f>
        <v>0</v>
      </c>
      <c r="BC162" s="3">
        <f>IF(BC$3=0,0,INDEX(Sheet1!RawDataCols,$C162,BC$5)*$R162)</f>
        <v>1.59</v>
      </c>
      <c r="BD162" s="3">
        <f>IF(BD$3=0,0,INDEX(Sheet1!RawDataCols,$C162,BD$5)*$R162)</f>
        <v>0</v>
      </c>
      <c r="BE162" s="3">
        <f>IF(BE$3=0,0,INDEX(Sheet1!RawDataCols,$C162,BE$5)*$R162)</f>
        <v>0</v>
      </c>
      <c r="BF162" s="3">
        <f>IF(BF$3=0,0,INDEX(Sheet1!RawDataCols,$C162,BF$5)*$R162)</f>
        <v>1.59</v>
      </c>
      <c r="BG162" s="179">
        <f>IF(BG$3=0,0,INDEX(Sheet1!RawDataCols,$C162,BG$5)*$R162)</f>
        <v>0</v>
      </c>
      <c r="BH162" s="33">
        <f t="shared" si="27"/>
        <v>19.07</v>
      </c>
      <c r="BI162" s="33">
        <f t="shared" si="28"/>
        <v>17.490000000000002</v>
      </c>
      <c r="BJ162" s="33">
        <f t="shared" si="29"/>
        <v>18.78</v>
      </c>
      <c r="BK162" s="3">
        <f>IF(BK$3=0,0,INDEX(Sheet1!RawDataCols,$C162,BK$5)*$R162)</f>
        <v>1.0931249999999999</v>
      </c>
      <c r="BL162" s="3">
        <f>IF(BL$3=0,0,INDEX(Sheet1!RawDataCols,$C162,BL$5)*$R162)</f>
        <v>1.1737500000000001</v>
      </c>
      <c r="BM162" s="3">
        <f>IF(BM$3=0,0,INDEX(Sheet1!RawDataCols,$C162,BM$5)*$R162)</f>
        <v>1.13375</v>
      </c>
      <c r="BN162" s="3">
        <f>IF(BN$3=0,0,INDEX(Sheet1!RawDataCols,$C162,BN$5)*$R162)</f>
        <v>1.1112500000000001</v>
      </c>
      <c r="BO162" s="3">
        <f>IF(BO$3=0,0,INDEX(Sheet1!RawDataCols,$C162,BO$5)*$R162)</f>
        <v>1.098125</v>
      </c>
      <c r="BP162" s="3">
        <f>IF(BP$3=0,0,INDEX(Sheet1!RawDataCols,$C162,BP$5)*$R162)</f>
        <v>0</v>
      </c>
      <c r="BQ162" s="3">
        <f t="shared" si="30"/>
        <v>19.07</v>
      </c>
      <c r="BR162" s="3">
        <f t="shared" si="31"/>
        <v>0</v>
      </c>
      <c r="BS162" s="3">
        <f t="shared" si="32"/>
        <v>0</v>
      </c>
      <c r="BT162" s="3">
        <f t="shared" si="33"/>
        <v>0</v>
      </c>
      <c r="BU162" s="3" t="str">
        <f>INDEX(Sheet1!$BS$2:$BS$1000,MATCH($A162,Sheet1!$A$2:$A$1000,0))</f>
        <v>09</v>
      </c>
      <c r="BV162" s="3">
        <f>INDEX(Sheet1!$BT$2:$BT$1000,MATCH($A162,Sheet1!$A$2:$A$1000,0))</f>
        <v>0</v>
      </c>
    </row>
    <row r="163" spans="1:74" x14ac:dyDescent="0.2">
      <c r="A163" s="11" t="s">
        <v>614</v>
      </c>
      <c r="B163" s="3">
        <f>MATCH($A163,Sheet1!ACCOUNTNO,0)</f>
        <v>149</v>
      </c>
      <c r="C163" s="3">
        <f t="shared" si="24"/>
        <v>149</v>
      </c>
      <c r="D163" s="3" t="str">
        <f>IF(D$3=0,0,INDEX(Sheet1!RawDataCols,$C163,D$5))</f>
        <v>22340A09</v>
      </c>
      <c r="E163" s="3" t="str">
        <f>IF(E$3=0,0,INDEX(Sheet1!RawDataCols,$C163,E$5))</f>
        <v xml:space="preserve">22340          </v>
      </c>
      <c r="F163" s="3" t="str">
        <f>IF(F$3=0,0,INDEX(Sheet1!RawDataCols,$C163,F$5))</f>
        <v xml:space="preserve">A09            </v>
      </c>
      <c r="G163" s="3" t="str">
        <f>IF(G$3=0,0,INDEX(Sheet1!RawDataCols,$C163,G$5))</f>
        <v xml:space="preserve">               </v>
      </c>
      <c r="H163" s="3" t="str">
        <f>IF(H$3=0,0,INDEX(Sheet1!RawDataCols,$C163,H$5))</f>
        <v xml:space="preserve">               </v>
      </c>
      <c r="I163" s="3" t="str">
        <f>IF(I$3=0,0,INDEX(Sheet1!RawDataCols,$C163,I$5))</f>
        <v xml:space="preserve">               </v>
      </c>
      <c r="J163" s="3" t="str">
        <f>IF(J$3=0,0,INDEX(Sheet1!RawDataCols,$C163,J$5))</f>
        <v xml:space="preserve">               </v>
      </c>
      <c r="K163" s="3" t="str">
        <f>IF(K$3=0,0,INDEX(Sheet1!RawDataCols,$C163,K$5))</f>
        <v xml:space="preserve">               </v>
      </c>
      <c r="L163" s="3" t="str">
        <f>IF(L$3=0,0,INDEX(Sheet1!RawDataCols,$C163,L$5))</f>
        <v xml:space="preserve">               </v>
      </c>
      <c r="M163" s="3" t="str">
        <f>IF(M$3=0,0,INDEX(Sheet1!RawDataCols,$C163,M$5))</f>
        <v xml:space="preserve">F007  </v>
      </c>
      <c r="N163" s="3" t="str">
        <f>IF(N$3=0,0,INDEX(Sheet1!RawDataCols,$C163,N$5))</f>
        <v>Fees &amp; Charges-11 Franklin St</v>
      </c>
      <c r="O163" s="3">
        <f>INDEX(Sheet1!RawDataCols,$C163,O$5)</f>
        <v>13</v>
      </c>
      <c r="P163" s="3" t="str">
        <f>INDEX(Sheet1!RawDataCols,$C163,P$5)</f>
        <v>Cost and Expenses</v>
      </c>
      <c r="Q163" s="3" t="str">
        <f>IF(Q$3=0,0,INDEX(Sheet1!RawDataCols,$C163,Q$5))</f>
        <v>I</v>
      </c>
      <c r="R163" s="3">
        <f t="shared" si="25"/>
        <v>1</v>
      </c>
      <c r="S163" s="3">
        <f t="shared" si="26"/>
        <v>-1</v>
      </c>
      <c r="T163" s="3">
        <f>IF(T$3=0,0,INDEX(Sheet1!RawDataCols,$C163,T$5)*$R163)</f>
        <v>0</v>
      </c>
      <c r="U163" s="3">
        <f>IF(U$3=0,0,INDEX(Sheet1!RawDataCols,$C163,U$5)*$R163)</f>
        <v>0</v>
      </c>
      <c r="V163" s="3">
        <f>IF(V$3=0,0,INDEX(Sheet1!RawDataCols,$C163,V$5)*$R163)</f>
        <v>1.59</v>
      </c>
      <c r="W163" s="3">
        <f>IF(W$3=0,0,INDEX(Sheet1!RawDataCols,$C163,W$5)*$R163)</f>
        <v>0</v>
      </c>
      <c r="X163" s="3">
        <f>IF(X$3=0,0,INDEX(Sheet1!RawDataCols,$C163,X$5)*$R163)</f>
        <v>0</v>
      </c>
      <c r="Y163" s="3">
        <f>IF(Y$3=0,0,INDEX(Sheet1!RawDataCols,$C163,Y$5)*$R163)</f>
        <v>1.59</v>
      </c>
      <c r="Z163" s="3">
        <f>IF(Z$3=0,0,INDEX(Sheet1!RawDataCols,$C163,Z$5)*$R163)</f>
        <v>0</v>
      </c>
      <c r="AA163" s="3">
        <f>IF(AA$3=0,0,INDEX(Sheet1!RawDataCols,$C163,AA$5)*$R163)</f>
        <v>19.07</v>
      </c>
      <c r="AB163" s="3">
        <f>IF(AB$3=0,0,INDEX(Sheet1!RawDataCols,$C163,AB$5)*$R163)</f>
        <v>1.59</v>
      </c>
      <c r="AC163" s="3">
        <f>IF(AC$3=0,0,INDEX(Sheet1!RawDataCols,$C163,AC$5)*$R163)</f>
        <v>0</v>
      </c>
      <c r="AD163" s="3">
        <f>IF(AD$3=0,0,INDEX(Sheet1!RawDataCols,$C163,AD$5)*$R163)</f>
        <v>0</v>
      </c>
      <c r="AE163" s="3">
        <f>IF(AE$3=0,0,INDEX(Sheet1!RawDataCols,$C163,AE$5)*$R163)</f>
        <v>1.59</v>
      </c>
      <c r="AF163" s="3">
        <f>IF(AF$3=0,0,INDEX(Sheet1!RawDataCols,$C163,AF$5)*$R163)</f>
        <v>18.78</v>
      </c>
      <c r="AG163" s="3">
        <f>IF(AG$3=0,0,INDEX(Sheet1!RawDataCols,$C163,AG$5)*$R163)</f>
        <v>0</v>
      </c>
      <c r="AH163" s="3">
        <f>IF(AH$3=0,0,INDEX(Sheet1!RawDataCols,$C163,AH$5)*$R163)</f>
        <v>1.59</v>
      </c>
      <c r="AI163" s="3">
        <f>IF(AI$3=0,0,INDEX(Sheet1!RawDataCols,$C163,AI$5)*$R163)</f>
        <v>0</v>
      </c>
      <c r="AJ163" s="3">
        <f>IF(AJ$3=0,0,INDEX(Sheet1!RawDataCols,$C163,AJ$5)*$R163)</f>
        <v>0</v>
      </c>
      <c r="AK163" s="3">
        <f>IF(AK$3=0,0,INDEX(Sheet1!RawDataCols,$C163,AK$5)*$R163)</f>
        <v>1.59</v>
      </c>
      <c r="AL163" s="3">
        <f>IF(AL$3=0,0,INDEX(Sheet1!RawDataCols,$C163,AL$5)*$R163)</f>
        <v>0</v>
      </c>
      <c r="AM163" s="3">
        <f>IF(AM$3=0,0,INDEX(Sheet1!RawDataCols,$C163,AM$5)*$R163)</f>
        <v>0</v>
      </c>
      <c r="AN163" s="3">
        <f>IF(AN$3=0,0,INDEX(Sheet1!RawDataCols,$C163,AN$5)*$R163)</f>
        <v>0</v>
      </c>
      <c r="AO163" s="3">
        <f>IF(AO$3=0,0,INDEX(Sheet1!RawDataCols,$C163,AO$5)*$R163)</f>
        <v>0</v>
      </c>
      <c r="AP163" s="3">
        <f>IF(AP$3=0,0,INDEX(Sheet1!RawDataCols,$C163,AP$5)*$R163)</f>
        <v>0</v>
      </c>
      <c r="AQ163" s="3">
        <f>IF(AQ$3=0,0,INDEX(Sheet1!RawDataCols,$C163,AQ$5)*$R163)</f>
        <v>1.59</v>
      </c>
      <c r="AR163" s="3">
        <f>IF(AR$3=0,0,INDEX(Sheet1!RawDataCols,$C163,AR$5)*$R163)</f>
        <v>0</v>
      </c>
      <c r="AS163" s="3">
        <f>IF(AS$3=0,0,INDEX(Sheet1!RawDataCols,$C163,AS$5)*$R163)</f>
        <v>0</v>
      </c>
      <c r="AT163" s="3">
        <f>IF(AT$3=0,0,INDEX(Sheet1!RawDataCols,$C163,AT$5)*$R163)</f>
        <v>1.59</v>
      </c>
      <c r="AU163" s="3">
        <f>IF(AU$3=0,0,INDEX(Sheet1!RawDataCols,$C163,AU$5)*$R163)</f>
        <v>0</v>
      </c>
      <c r="AV163" s="3">
        <f>IF(AV$3=0,0,INDEX(Sheet1!RawDataCols,$C163,AV$5)*$R163)</f>
        <v>0</v>
      </c>
      <c r="AW163" s="3">
        <f>IF(AW$3=0,0,INDEX(Sheet1!RawDataCols,$C163,AW$5)*$R163)</f>
        <v>1.59</v>
      </c>
      <c r="AX163" s="3">
        <f>IF(AX$3=0,0,INDEX(Sheet1!RawDataCols,$C163,AX$5)*$R163)</f>
        <v>0</v>
      </c>
      <c r="AY163" s="3">
        <f>IF(AY$3=0,0,INDEX(Sheet1!RawDataCols,$C163,AY$5)*$R163)</f>
        <v>0</v>
      </c>
      <c r="AZ163" s="3">
        <f>IF(AZ$3=0,0,INDEX(Sheet1!RawDataCols,$C163,AZ$5)*$R163)</f>
        <v>1.59</v>
      </c>
      <c r="BA163" s="3">
        <f>IF(BA$3=0,0,INDEX(Sheet1!RawDataCols,$C163,BA$5)*$R163)</f>
        <v>0</v>
      </c>
      <c r="BB163" s="3">
        <f>IF(BB$3=0,0,INDEX(Sheet1!RawDataCols,$C163,BB$5)*$R163)</f>
        <v>0</v>
      </c>
      <c r="BC163" s="3">
        <f>IF(BC$3=0,0,INDEX(Sheet1!RawDataCols,$C163,BC$5)*$R163)</f>
        <v>1.59</v>
      </c>
      <c r="BD163" s="3">
        <f>IF(BD$3=0,0,INDEX(Sheet1!RawDataCols,$C163,BD$5)*$R163)</f>
        <v>0</v>
      </c>
      <c r="BE163" s="3">
        <f>IF(BE$3=0,0,INDEX(Sheet1!RawDataCols,$C163,BE$5)*$R163)</f>
        <v>0</v>
      </c>
      <c r="BF163" s="3">
        <f>IF(BF$3=0,0,INDEX(Sheet1!RawDataCols,$C163,BF$5)*$R163)</f>
        <v>1.59</v>
      </c>
      <c r="BG163" s="179">
        <f>IF(BG$3=0,0,INDEX(Sheet1!RawDataCols,$C163,BG$5)*$R163)</f>
        <v>0</v>
      </c>
      <c r="BH163" s="33">
        <f t="shared" si="27"/>
        <v>19.07</v>
      </c>
      <c r="BI163" s="33">
        <f t="shared" si="28"/>
        <v>17.490000000000002</v>
      </c>
      <c r="BJ163" s="33">
        <f t="shared" si="29"/>
        <v>18.78</v>
      </c>
      <c r="BK163" s="3">
        <f>IF(BK$3=0,0,INDEX(Sheet1!RawDataCols,$C163,BK$5)*$R163)</f>
        <v>1.0931249999999999</v>
      </c>
      <c r="BL163" s="3">
        <f>IF(BL$3=0,0,INDEX(Sheet1!RawDataCols,$C163,BL$5)*$R163)</f>
        <v>1.1737500000000001</v>
      </c>
      <c r="BM163" s="3">
        <f>IF(BM$3=0,0,INDEX(Sheet1!RawDataCols,$C163,BM$5)*$R163)</f>
        <v>1.13375</v>
      </c>
      <c r="BN163" s="3">
        <f>IF(BN$3=0,0,INDEX(Sheet1!RawDataCols,$C163,BN$5)*$R163)</f>
        <v>1.1112500000000001</v>
      </c>
      <c r="BO163" s="3">
        <f>IF(BO$3=0,0,INDEX(Sheet1!RawDataCols,$C163,BO$5)*$R163)</f>
        <v>1.098125</v>
      </c>
      <c r="BP163" s="3">
        <f>IF(BP$3=0,0,INDEX(Sheet1!RawDataCols,$C163,BP$5)*$R163)</f>
        <v>0</v>
      </c>
      <c r="BQ163" s="3">
        <f t="shared" si="30"/>
        <v>19.07</v>
      </c>
      <c r="BR163" s="3">
        <f t="shared" si="31"/>
        <v>0</v>
      </c>
      <c r="BS163" s="3">
        <f t="shared" si="32"/>
        <v>0</v>
      </c>
      <c r="BT163" s="3">
        <f t="shared" si="33"/>
        <v>0</v>
      </c>
      <c r="BU163" s="3" t="str">
        <f>INDEX(Sheet1!$BS$2:$BS$1000,MATCH($A163,Sheet1!$A$2:$A$1000,0))</f>
        <v>09</v>
      </c>
      <c r="BV163" s="3">
        <f>INDEX(Sheet1!$BT$2:$BT$1000,MATCH($A163,Sheet1!$A$2:$A$1000,0))</f>
        <v>0</v>
      </c>
    </row>
    <row r="164" spans="1:74" x14ac:dyDescent="0.2">
      <c r="A164" s="11" t="s">
        <v>615</v>
      </c>
      <c r="B164" s="3">
        <f>MATCH($A164,Sheet1!ACCOUNTNO,0)</f>
        <v>150</v>
      </c>
      <c r="C164" s="3">
        <f t="shared" si="24"/>
        <v>150</v>
      </c>
      <c r="D164" s="3" t="str">
        <f>IF(D$3=0,0,INDEX(Sheet1!RawDataCols,$C164,D$5))</f>
        <v>22340A10</v>
      </c>
      <c r="E164" s="3" t="str">
        <f>IF(E$3=0,0,INDEX(Sheet1!RawDataCols,$C164,E$5))</f>
        <v xml:space="preserve">22340          </v>
      </c>
      <c r="F164" s="3" t="str">
        <f>IF(F$3=0,0,INDEX(Sheet1!RawDataCols,$C164,F$5))</f>
        <v xml:space="preserve">A10            </v>
      </c>
      <c r="G164" s="3" t="str">
        <f>IF(G$3=0,0,INDEX(Sheet1!RawDataCols,$C164,G$5))</f>
        <v xml:space="preserve">               </v>
      </c>
      <c r="H164" s="3" t="str">
        <f>IF(H$3=0,0,INDEX(Sheet1!RawDataCols,$C164,H$5))</f>
        <v xml:space="preserve">               </v>
      </c>
      <c r="I164" s="3" t="str">
        <f>IF(I$3=0,0,INDEX(Sheet1!RawDataCols,$C164,I$5))</f>
        <v xml:space="preserve">               </v>
      </c>
      <c r="J164" s="3" t="str">
        <f>IF(J$3=0,0,INDEX(Sheet1!RawDataCols,$C164,J$5))</f>
        <v xml:space="preserve">               </v>
      </c>
      <c r="K164" s="3" t="str">
        <f>IF(K$3=0,0,INDEX(Sheet1!RawDataCols,$C164,K$5))</f>
        <v xml:space="preserve">               </v>
      </c>
      <c r="L164" s="3" t="str">
        <f>IF(L$3=0,0,INDEX(Sheet1!RawDataCols,$C164,L$5))</f>
        <v xml:space="preserve">               </v>
      </c>
      <c r="M164" s="3" t="str">
        <f>IF(M$3=0,0,INDEX(Sheet1!RawDataCols,$C164,M$5))</f>
        <v xml:space="preserve">F007  </v>
      </c>
      <c r="N164" s="3" t="str">
        <f>IF(N$3=0,0,INDEX(Sheet1!RawDataCols,$C164,N$5))</f>
        <v>Fees &amp; Charges-15 Franklin St</v>
      </c>
      <c r="O164" s="3">
        <f>INDEX(Sheet1!RawDataCols,$C164,O$5)</f>
        <v>13</v>
      </c>
      <c r="P164" s="3" t="str">
        <f>INDEX(Sheet1!RawDataCols,$C164,P$5)</f>
        <v>Cost and Expenses</v>
      </c>
      <c r="Q164" s="3" t="str">
        <f>IF(Q$3=0,0,INDEX(Sheet1!RawDataCols,$C164,Q$5))</f>
        <v>I</v>
      </c>
      <c r="R164" s="3">
        <f t="shared" si="25"/>
        <v>1</v>
      </c>
      <c r="S164" s="3">
        <f t="shared" si="26"/>
        <v>-1</v>
      </c>
      <c r="T164" s="3">
        <f>IF(T$3=0,0,INDEX(Sheet1!RawDataCols,$C164,T$5)*$R164)</f>
        <v>0</v>
      </c>
      <c r="U164" s="3">
        <f>IF(U$3=0,0,INDEX(Sheet1!RawDataCols,$C164,U$5)*$R164)</f>
        <v>0</v>
      </c>
      <c r="V164" s="3">
        <f>IF(V$3=0,0,INDEX(Sheet1!RawDataCols,$C164,V$5)*$R164)</f>
        <v>1.59</v>
      </c>
      <c r="W164" s="3">
        <f>IF(W$3=0,0,INDEX(Sheet1!RawDataCols,$C164,W$5)*$R164)</f>
        <v>0</v>
      </c>
      <c r="X164" s="3">
        <f>IF(X$3=0,0,INDEX(Sheet1!RawDataCols,$C164,X$5)*$R164)</f>
        <v>0</v>
      </c>
      <c r="Y164" s="3">
        <f>IF(Y$3=0,0,INDEX(Sheet1!RawDataCols,$C164,Y$5)*$R164)</f>
        <v>1.59</v>
      </c>
      <c r="Z164" s="3">
        <f>IF(Z$3=0,0,INDEX(Sheet1!RawDataCols,$C164,Z$5)*$R164)</f>
        <v>0</v>
      </c>
      <c r="AA164" s="3">
        <f>IF(AA$3=0,0,INDEX(Sheet1!RawDataCols,$C164,AA$5)*$R164)</f>
        <v>19.07</v>
      </c>
      <c r="AB164" s="3">
        <f>IF(AB$3=0,0,INDEX(Sheet1!RawDataCols,$C164,AB$5)*$R164)</f>
        <v>1.59</v>
      </c>
      <c r="AC164" s="3">
        <f>IF(AC$3=0,0,INDEX(Sheet1!RawDataCols,$C164,AC$5)*$R164)</f>
        <v>0</v>
      </c>
      <c r="AD164" s="3">
        <f>IF(AD$3=0,0,INDEX(Sheet1!RawDataCols,$C164,AD$5)*$R164)</f>
        <v>0</v>
      </c>
      <c r="AE164" s="3">
        <f>IF(AE$3=0,0,INDEX(Sheet1!RawDataCols,$C164,AE$5)*$R164)</f>
        <v>1.59</v>
      </c>
      <c r="AF164" s="3">
        <f>IF(AF$3=0,0,INDEX(Sheet1!RawDataCols,$C164,AF$5)*$R164)</f>
        <v>18.78</v>
      </c>
      <c r="AG164" s="3">
        <f>IF(AG$3=0,0,INDEX(Sheet1!RawDataCols,$C164,AG$5)*$R164)</f>
        <v>0</v>
      </c>
      <c r="AH164" s="3">
        <f>IF(AH$3=0,0,INDEX(Sheet1!RawDataCols,$C164,AH$5)*$R164)</f>
        <v>1.59</v>
      </c>
      <c r="AI164" s="3">
        <f>IF(AI$3=0,0,INDEX(Sheet1!RawDataCols,$C164,AI$5)*$R164)</f>
        <v>0</v>
      </c>
      <c r="AJ164" s="3">
        <f>IF(AJ$3=0,0,INDEX(Sheet1!RawDataCols,$C164,AJ$5)*$R164)</f>
        <v>0</v>
      </c>
      <c r="AK164" s="3">
        <f>IF(AK$3=0,0,INDEX(Sheet1!RawDataCols,$C164,AK$5)*$R164)</f>
        <v>1.59</v>
      </c>
      <c r="AL164" s="3">
        <f>IF(AL$3=0,0,INDEX(Sheet1!RawDataCols,$C164,AL$5)*$R164)</f>
        <v>0</v>
      </c>
      <c r="AM164" s="3">
        <f>IF(AM$3=0,0,INDEX(Sheet1!RawDataCols,$C164,AM$5)*$R164)</f>
        <v>0</v>
      </c>
      <c r="AN164" s="3">
        <f>IF(AN$3=0,0,INDEX(Sheet1!RawDataCols,$C164,AN$5)*$R164)</f>
        <v>0</v>
      </c>
      <c r="AO164" s="3">
        <f>IF(AO$3=0,0,INDEX(Sheet1!RawDataCols,$C164,AO$5)*$R164)</f>
        <v>0</v>
      </c>
      <c r="AP164" s="3">
        <f>IF(AP$3=0,0,INDEX(Sheet1!RawDataCols,$C164,AP$5)*$R164)</f>
        <v>0</v>
      </c>
      <c r="AQ164" s="3">
        <f>IF(AQ$3=0,0,INDEX(Sheet1!RawDataCols,$C164,AQ$5)*$R164)</f>
        <v>1.59</v>
      </c>
      <c r="AR164" s="3">
        <f>IF(AR$3=0,0,INDEX(Sheet1!RawDataCols,$C164,AR$5)*$R164)</f>
        <v>0</v>
      </c>
      <c r="AS164" s="3">
        <f>IF(AS$3=0,0,INDEX(Sheet1!RawDataCols,$C164,AS$5)*$R164)</f>
        <v>0</v>
      </c>
      <c r="AT164" s="3">
        <f>IF(AT$3=0,0,INDEX(Sheet1!RawDataCols,$C164,AT$5)*$R164)</f>
        <v>1.59</v>
      </c>
      <c r="AU164" s="3">
        <f>IF(AU$3=0,0,INDEX(Sheet1!RawDataCols,$C164,AU$5)*$R164)</f>
        <v>0</v>
      </c>
      <c r="AV164" s="3">
        <f>IF(AV$3=0,0,INDEX(Sheet1!RawDataCols,$C164,AV$5)*$R164)</f>
        <v>0</v>
      </c>
      <c r="AW164" s="3">
        <f>IF(AW$3=0,0,INDEX(Sheet1!RawDataCols,$C164,AW$5)*$R164)</f>
        <v>1.59</v>
      </c>
      <c r="AX164" s="3">
        <f>IF(AX$3=0,0,INDEX(Sheet1!RawDataCols,$C164,AX$5)*$R164)</f>
        <v>0</v>
      </c>
      <c r="AY164" s="3">
        <f>IF(AY$3=0,0,INDEX(Sheet1!RawDataCols,$C164,AY$5)*$R164)</f>
        <v>0</v>
      </c>
      <c r="AZ164" s="3">
        <f>IF(AZ$3=0,0,INDEX(Sheet1!RawDataCols,$C164,AZ$5)*$R164)</f>
        <v>1.59</v>
      </c>
      <c r="BA164" s="3">
        <f>IF(BA$3=0,0,INDEX(Sheet1!RawDataCols,$C164,BA$5)*$R164)</f>
        <v>0</v>
      </c>
      <c r="BB164" s="3">
        <f>IF(BB$3=0,0,INDEX(Sheet1!RawDataCols,$C164,BB$5)*$R164)</f>
        <v>0</v>
      </c>
      <c r="BC164" s="3">
        <f>IF(BC$3=0,0,INDEX(Sheet1!RawDataCols,$C164,BC$5)*$R164)</f>
        <v>1.59</v>
      </c>
      <c r="BD164" s="3">
        <f>IF(BD$3=0,0,INDEX(Sheet1!RawDataCols,$C164,BD$5)*$R164)</f>
        <v>0</v>
      </c>
      <c r="BE164" s="3">
        <f>IF(BE$3=0,0,INDEX(Sheet1!RawDataCols,$C164,BE$5)*$R164)</f>
        <v>0</v>
      </c>
      <c r="BF164" s="3">
        <f>IF(BF$3=0,0,INDEX(Sheet1!RawDataCols,$C164,BF$5)*$R164)</f>
        <v>1.59</v>
      </c>
      <c r="BG164" s="179">
        <f>IF(BG$3=0,0,INDEX(Sheet1!RawDataCols,$C164,BG$5)*$R164)</f>
        <v>0</v>
      </c>
      <c r="BH164" s="33">
        <f t="shared" si="27"/>
        <v>19.07</v>
      </c>
      <c r="BI164" s="33">
        <f t="shared" si="28"/>
        <v>17.490000000000002</v>
      </c>
      <c r="BJ164" s="33">
        <f t="shared" si="29"/>
        <v>18.78</v>
      </c>
      <c r="BK164" s="3">
        <f>IF(BK$3=0,0,INDEX(Sheet1!RawDataCols,$C164,BK$5)*$R164)</f>
        <v>1.0931249999999999</v>
      </c>
      <c r="BL164" s="3">
        <f>IF(BL$3=0,0,INDEX(Sheet1!RawDataCols,$C164,BL$5)*$R164)</f>
        <v>1.1737500000000001</v>
      </c>
      <c r="BM164" s="3">
        <f>IF(BM$3=0,0,INDEX(Sheet1!RawDataCols,$C164,BM$5)*$R164)</f>
        <v>1.135</v>
      </c>
      <c r="BN164" s="3">
        <f>IF(BN$3=0,0,INDEX(Sheet1!RawDataCols,$C164,BN$5)*$R164)</f>
        <v>1.1112500000000001</v>
      </c>
      <c r="BO164" s="3">
        <f>IF(BO$3=0,0,INDEX(Sheet1!RawDataCols,$C164,BO$5)*$R164)</f>
        <v>1.098125</v>
      </c>
      <c r="BP164" s="3">
        <f>IF(BP$3=0,0,INDEX(Sheet1!RawDataCols,$C164,BP$5)*$R164)</f>
        <v>0</v>
      </c>
      <c r="BQ164" s="3">
        <f t="shared" si="30"/>
        <v>19.07</v>
      </c>
      <c r="BR164" s="3">
        <f t="shared" si="31"/>
        <v>0</v>
      </c>
      <c r="BS164" s="3">
        <f t="shared" si="32"/>
        <v>0</v>
      </c>
      <c r="BT164" s="3">
        <f t="shared" si="33"/>
        <v>0</v>
      </c>
      <c r="BU164" s="3" t="str">
        <f>INDEX(Sheet1!$BS$2:$BS$1000,MATCH($A164,Sheet1!$A$2:$A$1000,0))</f>
        <v>09</v>
      </c>
      <c r="BV164" s="3">
        <f>INDEX(Sheet1!$BT$2:$BT$1000,MATCH($A164,Sheet1!$A$2:$A$1000,0))</f>
        <v>0</v>
      </c>
    </row>
    <row r="165" spans="1:74" x14ac:dyDescent="0.2">
      <c r="A165" s="11" t="s">
        <v>616</v>
      </c>
      <c r="B165" s="3">
        <f>MATCH($A165,Sheet1!ACCOUNTNO,0)</f>
        <v>151</v>
      </c>
      <c r="C165" s="3">
        <f t="shared" si="24"/>
        <v>151</v>
      </c>
      <c r="D165" s="3" t="str">
        <f>IF(D$3=0,0,INDEX(Sheet1!RawDataCols,$C165,D$5))</f>
        <v>22340A11</v>
      </c>
      <c r="E165" s="3" t="str">
        <f>IF(E$3=0,0,INDEX(Sheet1!RawDataCols,$C165,E$5))</f>
        <v xml:space="preserve">22340          </v>
      </c>
      <c r="F165" s="3" t="str">
        <f>IF(F$3=0,0,INDEX(Sheet1!RawDataCols,$C165,F$5))</f>
        <v xml:space="preserve">A11            </v>
      </c>
      <c r="G165" s="3" t="str">
        <f>IF(G$3=0,0,INDEX(Sheet1!RawDataCols,$C165,G$5))</f>
        <v xml:space="preserve">               </v>
      </c>
      <c r="H165" s="3" t="str">
        <f>IF(H$3=0,0,INDEX(Sheet1!RawDataCols,$C165,H$5))</f>
        <v xml:space="preserve">               </v>
      </c>
      <c r="I165" s="3" t="str">
        <f>IF(I$3=0,0,INDEX(Sheet1!RawDataCols,$C165,I$5))</f>
        <v xml:space="preserve">               </v>
      </c>
      <c r="J165" s="3" t="str">
        <f>IF(J$3=0,0,INDEX(Sheet1!RawDataCols,$C165,J$5))</f>
        <v xml:space="preserve">               </v>
      </c>
      <c r="K165" s="3" t="str">
        <f>IF(K$3=0,0,INDEX(Sheet1!RawDataCols,$C165,K$5))</f>
        <v xml:space="preserve">               </v>
      </c>
      <c r="L165" s="3" t="str">
        <f>IF(L$3=0,0,INDEX(Sheet1!RawDataCols,$C165,L$5))</f>
        <v xml:space="preserve">               </v>
      </c>
      <c r="M165" s="3" t="str">
        <f>IF(M$3=0,0,INDEX(Sheet1!RawDataCols,$C165,M$5))</f>
        <v xml:space="preserve">F007  </v>
      </c>
      <c r="N165" s="3" t="str">
        <f>IF(N$3=0,0,INDEX(Sheet1!RawDataCols,$C165,N$5))</f>
        <v>Fees &amp; Charges-25 Hutt St</v>
      </c>
      <c r="O165" s="3">
        <f>INDEX(Sheet1!RawDataCols,$C165,O$5)</f>
        <v>13</v>
      </c>
      <c r="P165" s="3" t="str">
        <f>INDEX(Sheet1!RawDataCols,$C165,P$5)</f>
        <v>Cost and Expenses</v>
      </c>
      <c r="Q165" s="3" t="str">
        <f>IF(Q$3=0,0,INDEX(Sheet1!RawDataCols,$C165,Q$5))</f>
        <v>I</v>
      </c>
      <c r="R165" s="3">
        <f t="shared" si="25"/>
        <v>1</v>
      </c>
      <c r="S165" s="3">
        <f t="shared" si="26"/>
        <v>-1</v>
      </c>
      <c r="T165" s="3">
        <f>IF(T$3=0,0,INDEX(Sheet1!RawDataCols,$C165,T$5)*$R165)</f>
        <v>0</v>
      </c>
      <c r="U165" s="3">
        <f>IF(U$3=0,0,INDEX(Sheet1!RawDataCols,$C165,U$5)*$R165)</f>
        <v>0</v>
      </c>
      <c r="V165" s="3">
        <f>IF(V$3=0,0,INDEX(Sheet1!RawDataCols,$C165,V$5)*$R165)</f>
        <v>1.59</v>
      </c>
      <c r="W165" s="3">
        <f>IF(W$3=0,0,INDEX(Sheet1!RawDataCols,$C165,W$5)*$R165)</f>
        <v>0</v>
      </c>
      <c r="X165" s="3">
        <f>IF(X$3=0,0,INDEX(Sheet1!RawDataCols,$C165,X$5)*$R165)</f>
        <v>0</v>
      </c>
      <c r="Y165" s="3">
        <f>IF(Y$3=0,0,INDEX(Sheet1!RawDataCols,$C165,Y$5)*$R165)</f>
        <v>1.59</v>
      </c>
      <c r="Z165" s="3">
        <f>IF(Z$3=0,0,INDEX(Sheet1!RawDataCols,$C165,Z$5)*$R165)</f>
        <v>0</v>
      </c>
      <c r="AA165" s="3">
        <f>IF(AA$3=0,0,INDEX(Sheet1!RawDataCols,$C165,AA$5)*$R165)</f>
        <v>19.079999999999998</v>
      </c>
      <c r="AB165" s="3">
        <f>IF(AB$3=0,0,INDEX(Sheet1!RawDataCols,$C165,AB$5)*$R165)</f>
        <v>1.59</v>
      </c>
      <c r="AC165" s="3">
        <f>IF(AC$3=0,0,INDEX(Sheet1!RawDataCols,$C165,AC$5)*$R165)</f>
        <v>0</v>
      </c>
      <c r="AD165" s="3">
        <f>IF(AD$3=0,0,INDEX(Sheet1!RawDataCols,$C165,AD$5)*$R165)</f>
        <v>0</v>
      </c>
      <c r="AE165" s="3">
        <f>IF(AE$3=0,0,INDEX(Sheet1!RawDataCols,$C165,AE$5)*$R165)</f>
        <v>1.59</v>
      </c>
      <c r="AF165" s="3">
        <f>IF(AF$3=0,0,INDEX(Sheet1!RawDataCols,$C165,AF$5)*$R165)</f>
        <v>18.78</v>
      </c>
      <c r="AG165" s="3">
        <f>IF(AG$3=0,0,INDEX(Sheet1!RawDataCols,$C165,AG$5)*$R165)</f>
        <v>0</v>
      </c>
      <c r="AH165" s="3">
        <f>IF(AH$3=0,0,INDEX(Sheet1!RawDataCols,$C165,AH$5)*$R165)</f>
        <v>1.59</v>
      </c>
      <c r="AI165" s="3">
        <f>IF(AI$3=0,0,INDEX(Sheet1!RawDataCols,$C165,AI$5)*$R165)</f>
        <v>0</v>
      </c>
      <c r="AJ165" s="3">
        <f>IF(AJ$3=0,0,INDEX(Sheet1!RawDataCols,$C165,AJ$5)*$R165)</f>
        <v>0</v>
      </c>
      <c r="AK165" s="3">
        <f>IF(AK$3=0,0,INDEX(Sheet1!RawDataCols,$C165,AK$5)*$R165)</f>
        <v>1.59</v>
      </c>
      <c r="AL165" s="3">
        <f>IF(AL$3=0,0,INDEX(Sheet1!RawDataCols,$C165,AL$5)*$R165)</f>
        <v>0</v>
      </c>
      <c r="AM165" s="3">
        <f>IF(AM$3=0,0,INDEX(Sheet1!RawDataCols,$C165,AM$5)*$R165)</f>
        <v>0</v>
      </c>
      <c r="AN165" s="3">
        <f>IF(AN$3=0,0,INDEX(Sheet1!RawDataCols,$C165,AN$5)*$R165)</f>
        <v>0</v>
      </c>
      <c r="AO165" s="3">
        <f>IF(AO$3=0,0,INDEX(Sheet1!RawDataCols,$C165,AO$5)*$R165)</f>
        <v>0</v>
      </c>
      <c r="AP165" s="3">
        <f>IF(AP$3=0,0,INDEX(Sheet1!RawDataCols,$C165,AP$5)*$R165)</f>
        <v>0</v>
      </c>
      <c r="AQ165" s="3">
        <f>IF(AQ$3=0,0,INDEX(Sheet1!RawDataCols,$C165,AQ$5)*$R165)</f>
        <v>1.59</v>
      </c>
      <c r="AR165" s="3">
        <f>IF(AR$3=0,0,INDEX(Sheet1!RawDataCols,$C165,AR$5)*$R165)</f>
        <v>0</v>
      </c>
      <c r="AS165" s="3">
        <f>IF(AS$3=0,0,INDEX(Sheet1!RawDataCols,$C165,AS$5)*$R165)</f>
        <v>0</v>
      </c>
      <c r="AT165" s="3">
        <f>IF(AT$3=0,0,INDEX(Sheet1!RawDataCols,$C165,AT$5)*$R165)</f>
        <v>1.59</v>
      </c>
      <c r="AU165" s="3">
        <f>IF(AU$3=0,0,INDEX(Sheet1!RawDataCols,$C165,AU$5)*$R165)</f>
        <v>0</v>
      </c>
      <c r="AV165" s="3">
        <f>IF(AV$3=0,0,INDEX(Sheet1!RawDataCols,$C165,AV$5)*$R165)</f>
        <v>0</v>
      </c>
      <c r="AW165" s="3">
        <f>IF(AW$3=0,0,INDEX(Sheet1!RawDataCols,$C165,AW$5)*$R165)</f>
        <v>1.59</v>
      </c>
      <c r="AX165" s="3">
        <f>IF(AX$3=0,0,INDEX(Sheet1!RawDataCols,$C165,AX$5)*$R165)</f>
        <v>0</v>
      </c>
      <c r="AY165" s="3">
        <f>IF(AY$3=0,0,INDEX(Sheet1!RawDataCols,$C165,AY$5)*$R165)</f>
        <v>0</v>
      </c>
      <c r="AZ165" s="3">
        <f>IF(AZ$3=0,0,INDEX(Sheet1!RawDataCols,$C165,AZ$5)*$R165)</f>
        <v>1.59</v>
      </c>
      <c r="BA165" s="3">
        <f>IF(BA$3=0,0,INDEX(Sheet1!RawDataCols,$C165,BA$5)*$R165)</f>
        <v>0</v>
      </c>
      <c r="BB165" s="3">
        <f>IF(BB$3=0,0,INDEX(Sheet1!RawDataCols,$C165,BB$5)*$R165)</f>
        <v>0</v>
      </c>
      <c r="BC165" s="3">
        <f>IF(BC$3=0,0,INDEX(Sheet1!RawDataCols,$C165,BC$5)*$R165)</f>
        <v>1.59</v>
      </c>
      <c r="BD165" s="3">
        <f>IF(BD$3=0,0,INDEX(Sheet1!RawDataCols,$C165,BD$5)*$R165)</f>
        <v>0</v>
      </c>
      <c r="BE165" s="3">
        <f>IF(BE$3=0,0,INDEX(Sheet1!RawDataCols,$C165,BE$5)*$R165)</f>
        <v>0</v>
      </c>
      <c r="BF165" s="3">
        <f>IF(BF$3=0,0,INDEX(Sheet1!RawDataCols,$C165,BF$5)*$R165)</f>
        <v>1.59</v>
      </c>
      <c r="BG165" s="179">
        <f>IF(BG$3=0,0,INDEX(Sheet1!RawDataCols,$C165,BG$5)*$R165)</f>
        <v>0</v>
      </c>
      <c r="BH165" s="33">
        <f t="shared" si="27"/>
        <v>19.079999999999998</v>
      </c>
      <c r="BI165" s="33">
        <f t="shared" si="28"/>
        <v>17.490000000000002</v>
      </c>
      <c r="BJ165" s="33">
        <f t="shared" si="29"/>
        <v>18.78</v>
      </c>
      <c r="BK165" s="3">
        <f>IF(BK$3=0,0,INDEX(Sheet1!RawDataCols,$C165,BK$5)*$R165)</f>
        <v>1.0931249999999999</v>
      </c>
      <c r="BL165" s="3">
        <f>IF(BL$3=0,0,INDEX(Sheet1!RawDataCols,$C165,BL$5)*$R165)</f>
        <v>1.1737500000000001</v>
      </c>
      <c r="BM165" s="3">
        <f>IF(BM$3=0,0,INDEX(Sheet1!RawDataCols,$C165,BM$5)*$R165)</f>
        <v>1.13375</v>
      </c>
      <c r="BN165" s="3">
        <f>IF(BN$3=0,0,INDEX(Sheet1!RawDataCols,$C165,BN$5)*$R165)</f>
        <v>1.1112500000000001</v>
      </c>
      <c r="BO165" s="3">
        <f>IF(BO$3=0,0,INDEX(Sheet1!RawDataCols,$C165,BO$5)*$R165)</f>
        <v>1.098125</v>
      </c>
      <c r="BP165" s="3">
        <f>IF(BP$3=0,0,INDEX(Sheet1!RawDataCols,$C165,BP$5)*$R165)</f>
        <v>0</v>
      </c>
      <c r="BQ165" s="3">
        <f t="shared" si="30"/>
        <v>19.079999999999998</v>
      </c>
      <c r="BR165" s="3">
        <f t="shared" si="31"/>
        <v>0</v>
      </c>
      <c r="BS165" s="3">
        <f t="shared" si="32"/>
        <v>0</v>
      </c>
      <c r="BT165" s="3">
        <f t="shared" si="33"/>
        <v>0</v>
      </c>
      <c r="BU165" s="3" t="str">
        <f>INDEX(Sheet1!$BS$2:$BS$1000,MATCH($A165,Sheet1!$A$2:$A$1000,0))</f>
        <v>09</v>
      </c>
      <c r="BV165" s="3">
        <f>INDEX(Sheet1!$BT$2:$BT$1000,MATCH($A165,Sheet1!$A$2:$A$1000,0))</f>
        <v>0</v>
      </c>
    </row>
    <row r="166" spans="1:74" x14ac:dyDescent="0.2">
      <c r="A166" s="11" t="s">
        <v>617</v>
      </c>
      <c r="B166" s="3">
        <f>MATCH($A166,Sheet1!ACCOUNTNO,0)</f>
        <v>152</v>
      </c>
      <c r="C166" s="3">
        <f t="shared" si="24"/>
        <v>152</v>
      </c>
      <c r="D166" s="3" t="str">
        <f>IF(D$3=0,0,INDEX(Sheet1!RawDataCols,$C166,D$5))</f>
        <v>22340A12</v>
      </c>
      <c r="E166" s="3" t="str">
        <f>IF(E$3=0,0,INDEX(Sheet1!RawDataCols,$C166,E$5))</f>
        <v xml:space="preserve">22340          </v>
      </c>
      <c r="F166" s="3" t="str">
        <f>IF(F$3=0,0,INDEX(Sheet1!RawDataCols,$C166,F$5))</f>
        <v xml:space="preserve">A12            </v>
      </c>
      <c r="G166" s="3" t="str">
        <f>IF(G$3=0,0,INDEX(Sheet1!RawDataCols,$C166,G$5))</f>
        <v xml:space="preserve">               </v>
      </c>
      <c r="H166" s="3" t="str">
        <f>IF(H$3=0,0,INDEX(Sheet1!RawDataCols,$C166,H$5))</f>
        <v xml:space="preserve">               </v>
      </c>
      <c r="I166" s="3" t="str">
        <f>IF(I$3=0,0,INDEX(Sheet1!RawDataCols,$C166,I$5))</f>
        <v xml:space="preserve">               </v>
      </c>
      <c r="J166" s="3" t="str">
        <f>IF(J$3=0,0,INDEX(Sheet1!RawDataCols,$C166,J$5))</f>
        <v xml:space="preserve">               </v>
      </c>
      <c r="K166" s="3" t="str">
        <f>IF(K$3=0,0,INDEX(Sheet1!RawDataCols,$C166,K$5))</f>
        <v xml:space="preserve">               </v>
      </c>
      <c r="L166" s="3" t="str">
        <f>IF(L$3=0,0,INDEX(Sheet1!RawDataCols,$C166,L$5))</f>
        <v xml:space="preserve">               </v>
      </c>
      <c r="M166" s="3" t="str">
        <f>IF(M$3=0,0,INDEX(Sheet1!RawDataCols,$C166,M$5))</f>
        <v xml:space="preserve">F007  </v>
      </c>
      <c r="N166" s="3" t="str">
        <f>IF(N$3=0,0,INDEX(Sheet1!RawDataCols,$C166,N$5))</f>
        <v>Fees &amp; Charges-A27 188 Carrington</v>
      </c>
      <c r="O166" s="3">
        <f>INDEX(Sheet1!RawDataCols,$C166,O$5)</f>
        <v>13</v>
      </c>
      <c r="P166" s="3" t="str">
        <f>INDEX(Sheet1!RawDataCols,$C166,P$5)</f>
        <v>Cost and Expenses</v>
      </c>
      <c r="Q166" s="3" t="str">
        <f>IF(Q$3=0,0,INDEX(Sheet1!RawDataCols,$C166,Q$5))</f>
        <v>I</v>
      </c>
      <c r="R166" s="3">
        <f t="shared" si="25"/>
        <v>1</v>
      </c>
      <c r="S166" s="3">
        <f t="shared" si="26"/>
        <v>-1</v>
      </c>
      <c r="T166" s="3">
        <f>IF(T$3=0,0,INDEX(Sheet1!RawDataCols,$C166,T$5)*$R166)</f>
        <v>0</v>
      </c>
      <c r="U166" s="3">
        <f>IF(U$3=0,0,INDEX(Sheet1!RawDataCols,$C166,U$5)*$R166)</f>
        <v>0</v>
      </c>
      <c r="V166" s="3">
        <f>IF(V$3=0,0,INDEX(Sheet1!RawDataCols,$C166,V$5)*$R166)</f>
        <v>0</v>
      </c>
      <c r="W166" s="3">
        <f>IF(W$3=0,0,INDEX(Sheet1!RawDataCols,$C166,W$5)*$R166)</f>
        <v>0</v>
      </c>
      <c r="X166" s="3">
        <f>IF(X$3=0,0,INDEX(Sheet1!RawDataCols,$C166,X$5)*$R166)</f>
        <v>0</v>
      </c>
      <c r="Y166" s="3">
        <f>IF(Y$3=0,0,INDEX(Sheet1!RawDataCols,$C166,Y$5)*$R166)</f>
        <v>0</v>
      </c>
      <c r="Z166" s="3">
        <f>IF(Z$3=0,0,INDEX(Sheet1!RawDataCols,$C166,Z$5)*$R166)</f>
        <v>0</v>
      </c>
      <c r="AA166" s="3">
        <f>IF(AA$3=0,0,INDEX(Sheet1!RawDataCols,$C166,AA$5)*$R166)</f>
        <v>0</v>
      </c>
      <c r="AB166" s="3">
        <f>IF(AB$3=0,0,INDEX(Sheet1!RawDataCols,$C166,AB$5)*$R166)</f>
        <v>0</v>
      </c>
      <c r="AC166" s="3">
        <f>IF(AC$3=0,0,INDEX(Sheet1!RawDataCols,$C166,AC$5)*$R166)</f>
        <v>0</v>
      </c>
      <c r="AD166" s="3">
        <f>IF(AD$3=0,0,INDEX(Sheet1!RawDataCols,$C166,AD$5)*$R166)</f>
        <v>0</v>
      </c>
      <c r="AE166" s="3">
        <f>IF(AE$3=0,0,INDEX(Sheet1!RawDataCols,$C166,AE$5)*$R166)</f>
        <v>0</v>
      </c>
      <c r="AF166" s="3">
        <f>IF(AF$3=0,0,INDEX(Sheet1!RawDataCols,$C166,AF$5)*$R166)</f>
        <v>0</v>
      </c>
      <c r="AG166" s="3">
        <f>IF(AG$3=0,0,INDEX(Sheet1!RawDataCols,$C166,AG$5)*$R166)</f>
        <v>0</v>
      </c>
      <c r="AH166" s="3">
        <f>IF(AH$3=0,0,INDEX(Sheet1!RawDataCols,$C166,AH$5)*$R166)</f>
        <v>0</v>
      </c>
      <c r="AI166" s="3">
        <f>IF(AI$3=0,0,INDEX(Sheet1!RawDataCols,$C166,AI$5)*$R166)</f>
        <v>0</v>
      </c>
      <c r="AJ166" s="3">
        <f>IF(AJ$3=0,0,INDEX(Sheet1!RawDataCols,$C166,AJ$5)*$R166)</f>
        <v>0</v>
      </c>
      <c r="AK166" s="3">
        <f>IF(AK$3=0,0,INDEX(Sheet1!RawDataCols,$C166,AK$5)*$R166)</f>
        <v>0</v>
      </c>
      <c r="AL166" s="3">
        <f>IF(AL$3=0,0,INDEX(Sheet1!RawDataCols,$C166,AL$5)*$R166)</f>
        <v>0</v>
      </c>
      <c r="AM166" s="3">
        <f>IF(AM$3=0,0,INDEX(Sheet1!RawDataCols,$C166,AM$5)*$R166)</f>
        <v>0</v>
      </c>
      <c r="AN166" s="3">
        <f>IF(AN$3=0,0,INDEX(Sheet1!RawDataCols,$C166,AN$5)*$R166)</f>
        <v>0</v>
      </c>
      <c r="AO166" s="3">
        <f>IF(AO$3=0,0,INDEX(Sheet1!RawDataCols,$C166,AO$5)*$R166)</f>
        <v>0</v>
      </c>
      <c r="AP166" s="3">
        <f>IF(AP$3=0,0,INDEX(Sheet1!RawDataCols,$C166,AP$5)*$R166)</f>
        <v>0</v>
      </c>
      <c r="AQ166" s="3">
        <f>IF(AQ$3=0,0,INDEX(Sheet1!RawDataCols,$C166,AQ$5)*$R166)</f>
        <v>0</v>
      </c>
      <c r="AR166" s="3">
        <f>IF(AR$3=0,0,INDEX(Sheet1!RawDataCols,$C166,AR$5)*$R166)</f>
        <v>0</v>
      </c>
      <c r="AS166" s="3">
        <f>IF(AS$3=0,0,INDEX(Sheet1!RawDataCols,$C166,AS$5)*$R166)</f>
        <v>0</v>
      </c>
      <c r="AT166" s="3">
        <f>IF(AT$3=0,0,INDEX(Sheet1!RawDataCols,$C166,AT$5)*$R166)</f>
        <v>0</v>
      </c>
      <c r="AU166" s="3">
        <f>IF(AU$3=0,0,INDEX(Sheet1!RawDataCols,$C166,AU$5)*$R166)</f>
        <v>0</v>
      </c>
      <c r="AV166" s="3">
        <f>IF(AV$3=0,0,INDEX(Sheet1!RawDataCols,$C166,AV$5)*$R166)</f>
        <v>0</v>
      </c>
      <c r="AW166" s="3">
        <f>IF(AW$3=0,0,INDEX(Sheet1!RawDataCols,$C166,AW$5)*$R166)</f>
        <v>0</v>
      </c>
      <c r="AX166" s="3">
        <f>IF(AX$3=0,0,INDEX(Sheet1!RawDataCols,$C166,AX$5)*$R166)</f>
        <v>0</v>
      </c>
      <c r="AY166" s="3">
        <f>IF(AY$3=0,0,INDEX(Sheet1!RawDataCols,$C166,AY$5)*$R166)</f>
        <v>0</v>
      </c>
      <c r="AZ166" s="3">
        <f>IF(AZ$3=0,0,INDEX(Sheet1!RawDataCols,$C166,AZ$5)*$R166)</f>
        <v>0</v>
      </c>
      <c r="BA166" s="3">
        <f>IF(BA$3=0,0,INDEX(Sheet1!RawDataCols,$C166,BA$5)*$R166)</f>
        <v>0</v>
      </c>
      <c r="BB166" s="3">
        <f>IF(BB$3=0,0,INDEX(Sheet1!RawDataCols,$C166,BB$5)*$R166)</f>
        <v>0</v>
      </c>
      <c r="BC166" s="3">
        <f>IF(BC$3=0,0,INDEX(Sheet1!RawDataCols,$C166,BC$5)*$R166)</f>
        <v>0</v>
      </c>
      <c r="BD166" s="3">
        <f>IF(BD$3=0,0,INDEX(Sheet1!RawDataCols,$C166,BD$5)*$R166)</f>
        <v>0</v>
      </c>
      <c r="BE166" s="3">
        <f>IF(BE$3=0,0,INDEX(Sheet1!RawDataCols,$C166,BE$5)*$R166)</f>
        <v>0</v>
      </c>
      <c r="BF166" s="3">
        <f>IF(BF$3=0,0,INDEX(Sheet1!RawDataCols,$C166,BF$5)*$R166)</f>
        <v>0</v>
      </c>
      <c r="BG166" s="179">
        <f>IF(BG$3=0,0,INDEX(Sheet1!RawDataCols,$C166,BG$5)*$R166)</f>
        <v>0</v>
      </c>
      <c r="BH166" s="33">
        <f t="shared" si="27"/>
        <v>0</v>
      </c>
      <c r="BI166" s="33">
        <f t="shared" si="28"/>
        <v>0</v>
      </c>
      <c r="BJ166" s="33">
        <f t="shared" si="29"/>
        <v>0</v>
      </c>
      <c r="BK166" s="3">
        <f>IF(BK$3=0,0,INDEX(Sheet1!RawDataCols,$C166,BK$5)*$R166)</f>
        <v>0</v>
      </c>
      <c r="BL166" s="3">
        <f>IF(BL$3=0,0,INDEX(Sheet1!RawDataCols,$C166,BL$5)*$R166)</f>
        <v>0</v>
      </c>
      <c r="BM166" s="3">
        <f>IF(BM$3=0,0,INDEX(Sheet1!RawDataCols,$C166,BM$5)*$R166)</f>
        <v>0</v>
      </c>
      <c r="BN166" s="3">
        <f>IF(BN$3=0,0,INDEX(Sheet1!RawDataCols,$C166,BN$5)*$R166)</f>
        <v>0</v>
      </c>
      <c r="BO166" s="3">
        <f>IF(BO$3=0,0,INDEX(Sheet1!RawDataCols,$C166,BO$5)*$R166)</f>
        <v>41.458125000000003</v>
      </c>
      <c r="BP166" s="3">
        <f>IF(BP$3=0,0,INDEX(Sheet1!RawDataCols,$C166,BP$5)*$R166)</f>
        <v>0</v>
      </c>
      <c r="BQ166" s="3">
        <f t="shared" si="30"/>
        <v>0</v>
      </c>
      <c r="BR166" s="3">
        <f t="shared" si="31"/>
        <v>0</v>
      </c>
      <c r="BS166" s="3">
        <f t="shared" si="32"/>
        <v>0</v>
      </c>
      <c r="BT166" s="3">
        <f t="shared" si="33"/>
        <v>0</v>
      </c>
      <c r="BU166" s="3" t="str">
        <f>INDEX(Sheet1!$BS$2:$BS$1000,MATCH($A166,Sheet1!$A$2:$A$1000,0))</f>
        <v>09</v>
      </c>
      <c r="BV166" s="3">
        <f>INDEX(Sheet1!$BT$2:$BT$1000,MATCH($A166,Sheet1!$A$2:$A$1000,0))</f>
        <v>0</v>
      </c>
    </row>
    <row r="167" spans="1:74" x14ac:dyDescent="0.2">
      <c r="A167" s="246" t="s">
        <v>618</v>
      </c>
      <c r="B167" s="3" t="e">
        <f>MATCH($A167,Sheet1!ACCOUNTNO,0)</f>
        <v>#N/A</v>
      </c>
      <c r="C167" s="3">
        <f t="shared" si="24"/>
        <v>65000</v>
      </c>
      <c r="D167" s="3">
        <f>IF(D$3=0,0,INDEX(Sheet1!RawDataCols,$C167,D$5))</f>
        <v>0</v>
      </c>
      <c r="E167" s="3">
        <f>IF(E$3=0,0,INDEX(Sheet1!RawDataCols,$C167,E$5))</f>
        <v>0</v>
      </c>
      <c r="F167" s="3">
        <f>IF(F$3=0,0,INDEX(Sheet1!RawDataCols,$C167,F$5))</f>
        <v>0</v>
      </c>
      <c r="G167" s="3">
        <f>IF(G$3=0,0,INDEX(Sheet1!RawDataCols,$C167,G$5))</f>
        <v>0</v>
      </c>
      <c r="H167" s="3">
        <f>IF(H$3=0,0,INDEX(Sheet1!RawDataCols,$C167,H$5))</f>
        <v>0</v>
      </c>
      <c r="I167" s="3">
        <f>IF(I$3=0,0,INDEX(Sheet1!RawDataCols,$C167,I$5))</f>
        <v>0</v>
      </c>
      <c r="J167" s="3">
        <f>IF(J$3=0,0,INDEX(Sheet1!RawDataCols,$C167,J$5))</f>
        <v>0</v>
      </c>
      <c r="K167" s="3">
        <f>IF(K$3=0,0,INDEX(Sheet1!RawDataCols,$C167,K$5))</f>
        <v>0</v>
      </c>
      <c r="L167" s="3">
        <f>IF(L$3=0,0,INDEX(Sheet1!RawDataCols,$C167,L$5))</f>
        <v>0</v>
      </c>
      <c r="M167" s="3">
        <f>IF(M$3=0,0,INDEX(Sheet1!RawDataCols,$C167,M$5))</f>
        <v>0</v>
      </c>
      <c r="N167" s="3">
        <f>IF(N$3=0,0,INDEX(Sheet1!RawDataCols,$C167,N$5))</f>
        <v>0</v>
      </c>
      <c r="O167" s="3">
        <f>INDEX(Sheet1!RawDataCols,$C167,O$5)</f>
        <v>0</v>
      </c>
      <c r="P167" s="3">
        <f>INDEX(Sheet1!RawDataCols,$C167,P$5)</f>
        <v>0</v>
      </c>
      <c r="Q167" s="3">
        <f>IF(Q$3=0,0,INDEX(Sheet1!RawDataCols,$C167,Q$5))</f>
        <v>0</v>
      </c>
      <c r="R167" s="3">
        <f t="shared" si="25"/>
        <v>1</v>
      </c>
      <c r="S167" s="3">
        <f t="shared" si="26"/>
        <v>-1</v>
      </c>
      <c r="T167" s="3">
        <f>IF(T$3=0,0,INDEX(Sheet1!RawDataCols,$C167,T$5)*$R167)</f>
        <v>0</v>
      </c>
      <c r="U167" s="3">
        <f>IF(U$3=0,0,INDEX(Sheet1!RawDataCols,$C167,U$5)*$R167)</f>
        <v>0</v>
      </c>
      <c r="V167" s="3">
        <f>IF(V$3=0,0,INDEX(Sheet1!RawDataCols,$C167,V$5)*$R167)</f>
        <v>0</v>
      </c>
      <c r="W167" s="3">
        <f>IF(W$3=0,0,INDEX(Sheet1!RawDataCols,$C167,W$5)*$R167)</f>
        <v>0</v>
      </c>
      <c r="X167" s="3">
        <f>IF(X$3=0,0,INDEX(Sheet1!RawDataCols,$C167,X$5)*$R167)</f>
        <v>0</v>
      </c>
      <c r="Y167" s="3">
        <f>IF(Y$3=0,0,INDEX(Sheet1!RawDataCols,$C167,Y$5)*$R167)</f>
        <v>0</v>
      </c>
      <c r="Z167" s="3">
        <f>IF(Z$3=0,0,INDEX(Sheet1!RawDataCols,$C167,Z$5)*$R167)</f>
        <v>0</v>
      </c>
      <c r="AA167" s="3">
        <f>IF(AA$3=0,0,INDEX(Sheet1!RawDataCols,$C167,AA$5)*$R167)</f>
        <v>0</v>
      </c>
      <c r="AB167" s="3">
        <f>IF(AB$3=0,0,INDEX(Sheet1!RawDataCols,$C167,AB$5)*$R167)</f>
        <v>0</v>
      </c>
      <c r="AC167" s="3">
        <f>IF(AC$3=0,0,INDEX(Sheet1!RawDataCols,$C167,AC$5)*$R167)</f>
        <v>0</v>
      </c>
      <c r="AD167" s="3">
        <f>IF(AD$3=0,0,INDEX(Sheet1!RawDataCols,$C167,AD$5)*$R167)</f>
        <v>0</v>
      </c>
      <c r="AE167" s="3">
        <f>IF(AE$3=0,0,INDEX(Sheet1!RawDataCols,$C167,AE$5)*$R167)</f>
        <v>0</v>
      </c>
      <c r="AF167" s="3">
        <f>IF(AF$3=0,0,INDEX(Sheet1!RawDataCols,$C167,AF$5)*$R167)</f>
        <v>0</v>
      </c>
      <c r="AG167" s="3">
        <f>IF(AG$3=0,0,INDEX(Sheet1!RawDataCols,$C167,AG$5)*$R167)</f>
        <v>0</v>
      </c>
      <c r="AH167" s="3">
        <f>IF(AH$3=0,0,INDEX(Sheet1!RawDataCols,$C167,AH$5)*$R167)</f>
        <v>0</v>
      </c>
      <c r="AI167" s="3">
        <f>IF(AI$3=0,0,INDEX(Sheet1!RawDataCols,$C167,AI$5)*$R167)</f>
        <v>0</v>
      </c>
      <c r="AJ167" s="3">
        <f>IF(AJ$3=0,0,INDEX(Sheet1!RawDataCols,$C167,AJ$5)*$R167)</f>
        <v>0</v>
      </c>
      <c r="AK167" s="3">
        <f>IF(AK$3=0,0,INDEX(Sheet1!RawDataCols,$C167,AK$5)*$R167)</f>
        <v>0</v>
      </c>
      <c r="AL167" s="3">
        <f>IF(AL$3=0,0,INDEX(Sheet1!RawDataCols,$C167,AL$5)*$R167)</f>
        <v>0</v>
      </c>
      <c r="AM167" s="3">
        <f>IF(AM$3=0,0,INDEX(Sheet1!RawDataCols,$C167,AM$5)*$R167)</f>
        <v>0</v>
      </c>
      <c r="AN167" s="3">
        <f>IF(AN$3=0,0,INDEX(Sheet1!RawDataCols,$C167,AN$5)*$R167)</f>
        <v>0</v>
      </c>
      <c r="AO167" s="3">
        <f>IF(AO$3=0,0,INDEX(Sheet1!RawDataCols,$C167,AO$5)*$R167)</f>
        <v>0</v>
      </c>
      <c r="AP167" s="3">
        <f>IF(AP$3=0,0,INDEX(Sheet1!RawDataCols,$C167,AP$5)*$R167)</f>
        <v>0</v>
      </c>
      <c r="AQ167" s="3">
        <f>IF(AQ$3=0,0,INDEX(Sheet1!RawDataCols,$C167,AQ$5)*$R167)</f>
        <v>0</v>
      </c>
      <c r="AR167" s="3">
        <f>IF(AR$3=0,0,INDEX(Sheet1!RawDataCols,$C167,AR$5)*$R167)</f>
        <v>0</v>
      </c>
      <c r="AS167" s="3">
        <f>IF(AS$3=0,0,INDEX(Sheet1!RawDataCols,$C167,AS$5)*$R167)</f>
        <v>0</v>
      </c>
      <c r="AT167" s="3">
        <f>IF(AT$3=0,0,INDEX(Sheet1!RawDataCols,$C167,AT$5)*$R167)</f>
        <v>0</v>
      </c>
      <c r="AU167" s="3">
        <f>IF(AU$3=0,0,INDEX(Sheet1!RawDataCols,$C167,AU$5)*$R167)</f>
        <v>0</v>
      </c>
      <c r="AV167" s="3">
        <f>IF(AV$3=0,0,INDEX(Sheet1!RawDataCols,$C167,AV$5)*$R167)</f>
        <v>0</v>
      </c>
      <c r="AW167" s="3">
        <f>IF(AW$3=0,0,INDEX(Sheet1!RawDataCols,$C167,AW$5)*$R167)</f>
        <v>0</v>
      </c>
      <c r="AX167" s="3">
        <f>IF(AX$3=0,0,INDEX(Sheet1!RawDataCols,$C167,AX$5)*$R167)</f>
        <v>0</v>
      </c>
      <c r="AY167" s="3">
        <f>IF(AY$3=0,0,INDEX(Sheet1!RawDataCols,$C167,AY$5)*$R167)</f>
        <v>0</v>
      </c>
      <c r="AZ167" s="3">
        <f>IF(AZ$3=0,0,INDEX(Sheet1!RawDataCols,$C167,AZ$5)*$R167)</f>
        <v>0</v>
      </c>
      <c r="BA167" s="3">
        <f>IF(BA$3=0,0,INDEX(Sheet1!RawDataCols,$C167,BA$5)*$R167)</f>
        <v>0</v>
      </c>
      <c r="BB167" s="3">
        <f>IF(BB$3=0,0,INDEX(Sheet1!RawDataCols,$C167,BB$5)*$R167)</f>
        <v>0</v>
      </c>
      <c r="BC167" s="3">
        <f>IF(BC$3=0,0,INDEX(Sheet1!RawDataCols,$C167,BC$5)*$R167)</f>
        <v>0</v>
      </c>
      <c r="BD167" s="3">
        <f>IF(BD$3=0,0,INDEX(Sheet1!RawDataCols,$C167,BD$5)*$R167)</f>
        <v>0</v>
      </c>
      <c r="BE167" s="3">
        <f>IF(BE$3=0,0,INDEX(Sheet1!RawDataCols,$C167,BE$5)*$R167)</f>
        <v>0</v>
      </c>
      <c r="BF167" s="3">
        <f>IF(BF$3=0,0,INDEX(Sheet1!RawDataCols,$C167,BF$5)*$R167)</f>
        <v>0</v>
      </c>
      <c r="BG167" s="179">
        <f>IF(BG$3=0,0,INDEX(Sheet1!RawDataCols,$C167,BG$5)*$R167)</f>
        <v>0</v>
      </c>
      <c r="BH167" s="33">
        <f t="shared" si="27"/>
        <v>0</v>
      </c>
      <c r="BI167" s="33">
        <f t="shared" si="28"/>
        <v>0</v>
      </c>
      <c r="BJ167" s="33">
        <f t="shared" si="29"/>
        <v>0</v>
      </c>
      <c r="BK167" s="3">
        <f>IF(BK$3=0,0,INDEX(Sheet1!RawDataCols,$C167,BK$5)*$R167)</f>
        <v>0</v>
      </c>
      <c r="BL167" s="3">
        <f>IF(BL$3=0,0,INDEX(Sheet1!RawDataCols,$C167,BL$5)*$R167)</f>
        <v>0</v>
      </c>
      <c r="BM167" s="3">
        <f>IF(BM$3=0,0,INDEX(Sheet1!RawDataCols,$C167,BM$5)*$R167)</f>
        <v>0</v>
      </c>
      <c r="BN167" s="3">
        <f>IF(BN$3=0,0,INDEX(Sheet1!RawDataCols,$C167,BN$5)*$R167)</f>
        <v>0</v>
      </c>
      <c r="BO167" s="3">
        <f>IF(BO$3=0,0,INDEX(Sheet1!RawDataCols,$C167,BO$5)*$R167)</f>
        <v>0</v>
      </c>
      <c r="BP167" s="3">
        <f>IF(BP$3=0,0,INDEX(Sheet1!RawDataCols,$C167,BP$5)*$R167)</f>
        <v>0</v>
      </c>
      <c r="BQ167" s="3">
        <f t="shared" si="30"/>
        <v>0</v>
      </c>
      <c r="BR167" s="3">
        <f t="shared" si="31"/>
        <v>0</v>
      </c>
      <c r="BS167" s="3">
        <f t="shared" si="32"/>
        <v>0</v>
      </c>
      <c r="BT167" s="3">
        <f t="shared" si="33"/>
        <v>0</v>
      </c>
      <c r="BU167" s="3" t="e">
        <f>INDEX(Sheet1!$BS$2:$BS$1000,MATCH($A167,Sheet1!$A$2:$A$1000,0))</f>
        <v>#N/A</v>
      </c>
      <c r="BV167" s="3" t="e">
        <f>INDEX(Sheet1!$BT$2:$BT$1000,MATCH($A167,Sheet1!$A$2:$A$1000,0))</f>
        <v>#N/A</v>
      </c>
    </row>
    <row r="168" spans="1:74" x14ac:dyDescent="0.2">
      <c r="A168" s="11" t="s">
        <v>619</v>
      </c>
      <c r="B168" s="3">
        <f>MATCH($A168,Sheet1!ACCOUNTNO,0)</f>
        <v>157</v>
      </c>
      <c r="C168" s="3">
        <f t="shared" si="24"/>
        <v>157</v>
      </c>
      <c r="D168" s="3" t="str">
        <f>IF(D$3=0,0,INDEX(Sheet1!RawDataCols,$C168,D$5))</f>
        <v>22400A01</v>
      </c>
      <c r="E168" s="3" t="str">
        <f>IF(E$3=0,0,INDEX(Sheet1!RawDataCols,$C168,E$5))</f>
        <v xml:space="preserve">22400          </v>
      </c>
      <c r="F168" s="3" t="str">
        <f>IF(F$3=0,0,INDEX(Sheet1!RawDataCols,$C168,F$5))</f>
        <v xml:space="preserve">A01            </v>
      </c>
      <c r="G168" s="3" t="str">
        <f>IF(G$3=0,0,INDEX(Sheet1!RawDataCols,$C168,G$5))</f>
        <v xml:space="preserve">               </v>
      </c>
      <c r="H168" s="3" t="str">
        <f>IF(H$3=0,0,INDEX(Sheet1!RawDataCols,$C168,H$5))</f>
        <v xml:space="preserve">               </v>
      </c>
      <c r="I168" s="3" t="str">
        <f>IF(I$3=0,0,INDEX(Sheet1!RawDataCols,$C168,I$5))</f>
        <v xml:space="preserve">               </v>
      </c>
      <c r="J168" s="3" t="str">
        <f>IF(J$3=0,0,INDEX(Sheet1!RawDataCols,$C168,J$5))</f>
        <v xml:space="preserve">               </v>
      </c>
      <c r="K168" s="3" t="str">
        <f>IF(K$3=0,0,INDEX(Sheet1!RawDataCols,$C168,K$5))</f>
        <v xml:space="preserve">               </v>
      </c>
      <c r="L168" s="3" t="str">
        <f>IF(L$3=0,0,INDEX(Sheet1!RawDataCols,$C168,L$5))</f>
        <v xml:space="preserve">               </v>
      </c>
      <c r="M168" s="3" t="str">
        <f>IF(M$3=0,0,INDEX(Sheet1!RawDataCols,$C168,M$5))</f>
        <v xml:space="preserve">F007  </v>
      </c>
      <c r="N168" s="3" t="str">
        <f>IF(N$3=0,0,INDEX(Sheet1!RawDataCols,$C168,N$5))</f>
        <v>General Expenses-6 Circuit Dr</v>
      </c>
      <c r="O168" s="3">
        <f>INDEX(Sheet1!RawDataCols,$C168,O$5)</f>
        <v>13</v>
      </c>
      <c r="P168" s="3" t="str">
        <f>INDEX(Sheet1!RawDataCols,$C168,P$5)</f>
        <v>Cost and Expenses</v>
      </c>
      <c r="Q168" s="3" t="str">
        <f>IF(Q$3=0,0,INDEX(Sheet1!RawDataCols,$C168,Q$5))</f>
        <v>I</v>
      </c>
      <c r="R168" s="3">
        <f t="shared" si="25"/>
        <v>1</v>
      </c>
      <c r="S168" s="3">
        <f t="shared" si="26"/>
        <v>-1</v>
      </c>
      <c r="T168" s="3">
        <f>IF(T$3=0,0,INDEX(Sheet1!RawDataCols,$C168,T$5)*$R168)</f>
        <v>0</v>
      </c>
      <c r="U168" s="3">
        <f>IF(U$3=0,0,INDEX(Sheet1!RawDataCols,$C168,U$5)*$R168)</f>
        <v>0</v>
      </c>
      <c r="V168" s="3">
        <f>IF(V$3=0,0,INDEX(Sheet1!RawDataCols,$C168,V$5)*$R168)</f>
        <v>0</v>
      </c>
      <c r="W168" s="3">
        <f>IF(W$3=0,0,INDEX(Sheet1!RawDataCols,$C168,W$5)*$R168)</f>
        <v>0</v>
      </c>
      <c r="X168" s="3">
        <f>IF(X$3=0,0,INDEX(Sheet1!RawDataCols,$C168,X$5)*$R168)</f>
        <v>0</v>
      </c>
      <c r="Y168" s="3">
        <f>IF(Y$3=0,0,INDEX(Sheet1!RawDataCols,$C168,Y$5)*$R168)</f>
        <v>0</v>
      </c>
      <c r="Z168" s="3">
        <f>IF(Z$3=0,0,INDEX(Sheet1!RawDataCols,$C168,Z$5)*$R168)</f>
        <v>0</v>
      </c>
      <c r="AA168" s="3">
        <f>IF(AA$3=0,0,INDEX(Sheet1!RawDataCols,$C168,AA$5)*$R168)</f>
        <v>0</v>
      </c>
      <c r="AB168" s="3">
        <f>IF(AB$3=0,0,INDEX(Sheet1!RawDataCols,$C168,AB$5)*$R168)</f>
        <v>0</v>
      </c>
      <c r="AC168" s="3">
        <f>IF(AC$3=0,0,INDEX(Sheet1!RawDataCols,$C168,AC$5)*$R168)</f>
        <v>0</v>
      </c>
      <c r="AD168" s="3">
        <f>IF(AD$3=0,0,INDEX(Sheet1!RawDataCols,$C168,AD$5)*$R168)</f>
        <v>0</v>
      </c>
      <c r="AE168" s="3">
        <f>IF(AE$3=0,0,INDEX(Sheet1!RawDataCols,$C168,AE$5)*$R168)</f>
        <v>0</v>
      </c>
      <c r="AF168" s="3">
        <f>IF(AF$3=0,0,INDEX(Sheet1!RawDataCols,$C168,AF$5)*$R168)</f>
        <v>0</v>
      </c>
      <c r="AG168" s="3">
        <f>IF(AG$3=0,0,INDEX(Sheet1!RawDataCols,$C168,AG$5)*$R168)</f>
        <v>0</v>
      </c>
      <c r="AH168" s="3">
        <f>IF(AH$3=0,0,INDEX(Sheet1!RawDataCols,$C168,AH$5)*$R168)</f>
        <v>0</v>
      </c>
      <c r="AI168" s="3">
        <f>IF(AI$3=0,0,INDEX(Sheet1!RawDataCols,$C168,AI$5)*$R168)</f>
        <v>0</v>
      </c>
      <c r="AJ168" s="3">
        <f>IF(AJ$3=0,0,INDEX(Sheet1!RawDataCols,$C168,AJ$5)*$R168)</f>
        <v>0</v>
      </c>
      <c r="AK168" s="3">
        <f>IF(AK$3=0,0,INDEX(Sheet1!RawDataCols,$C168,AK$5)*$R168)</f>
        <v>0</v>
      </c>
      <c r="AL168" s="3">
        <f>IF(AL$3=0,0,INDEX(Sheet1!RawDataCols,$C168,AL$5)*$R168)</f>
        <v>0</v>
      </c>
      <c r="AM168" s="3">
        <f>IF(AM$3=0,0,INDEX(Sheet1!RawDataCols,$C168,AM$5)*$R168)</f>
        <v>0</v>
      </c>
      <c r="AN168" s="3">
        <f>IF(AN$3=0,0,INDEX(Sheet1!RawDataCols,$C168,AN$5)*$R168)</f>
        <v>0</v>
      </c>
      <c r="AO168" s="3">
        <f>IF(AO$3=0,0,INDEX(Sheet1!RawDataCols,$C168,AO$5)*$R168)</f>
        <v>0</v>
      </c>
      <c r="AP168" s="3">
        <f>IF(AP$3=0,0,INDEX(Sheet1!RawDataCols,$C168,AP$5)*$R168)</f>
        <v>0</v>
      </c>
      <c r="AQ168" s="3">
        <f>IF(AQ$3=0,0,INDEX(Sheet1!RawDataCols,$C168,AQ$5)*$R168)</f>
        <v>0</v>
      </c>
      <c r="AR168" s="3">
        <f>IF(AR$3=0,0,INDEX(Sheet1!RawDataCols,$C168,AR$5)*$R168)</f>
        <v>0</v>
      </c>
      <c r="AS168" s="3">
        <f>IF(AS$3=0,0,INDEX(Sheet1!RawDataCols,$C168,AS$5)*$R168)</f>
        <v>0</v>
      </c>
      <c r="AT168" s="3">
        <f>IF(AT$3=0,0,INDEX(Sheet1!RawDataCols,$C168,AT$5)*$R168)</f>
        <v>0</v>
      </c>
      <c r="AU168" s="3">
        <f>IF(AU$3=0,0,INDEX(Sheet1!RawDataCols,$C168,AU$5)*$R168)</f>
        <v>0</v>
      </c>
      <c r="AV168" s="3">
        <f>IF(AV$3=0,0,INDEX(Sheet1!RawDataCols,$C168,AV$5)*$R168)</f>
        <v>0</v>
      </c>
      <c r="AW168" s="3">
        <f>IF(AW$3=0,0,INDEX(Sheet1!RawDataCols,$C168,AW$5)*$R168)</f>
        <v>0</v>
      </c>
      <c r="AX168" s="3">
        <f>IF(AX$3=0,0,INDEX(Sheet1!RawDataCols,$C168,AX$5)*$R168)</f>
        <v>0</v>
      </c>
      <c r="AY168" s="3">
        <f>IF(AY$3=0,0,INDEX(Sheet1!RawDataCols,$C168,AY$5)*$R168)</f>
        <v>0</v>
      </c>
      <c r="AZ168" s="3">
        <f>IF(AZ$3=0,0,INDEX(Sheet1!RawDataCols,$C168,AZ$5)*$R168)</f>
        <v>0</v>
      </c>
      <c r="BA168" s="3">
        <f>IF(BA$3=0,0,INDEX(Sheet1!RawDataCols,$C168,BA$5)*$R168)</f>
        <v>0</v>
      </c>
      <c r="BB168" s="3">
        <f>IF(BB$3=0,0,INDEX(Sheet1!RawDataCols,$C168,BB$5)*$R168)</f>
        <v>0</v>
      </c>
      <c r="BC168" s="3">
        <f>IF(BC$3=0,0,INDEX(Sheet1!RawDataCols,$C168,BC$5)*$R168)</f>
        <v>0</v>
      </c>
      <c r="BD168" s="3">
        <f>IF(BD$3=0,0,INDEX(Sheet1!RawDataCols,$C168,BD$5)*$R168)</f>
        <v>0</v>
      </c>
      <c r="BE168" s="3">
        <f>IF(BE$3=0,0,INDEX(Sheet1!RawDataCols,$C168,BE$5)*$R168)</f>
        <v>0</v>
      </c>
      <c r="BF168" s="3">
        <f>IF(BF$3=0,0,INDEX(Sheet1!RawDataCols,$C168,BF$5)*$R168)</f>
        <v>0</v>
      </c>
      <c r="BG168" s="179">
        <f>IF(BG$3=0,0,INDEX(Sheet1!RawDataCols,$C168,BG$5)*$R168)</f>
        <v>0</v>
      </c>
      <c r="BH168" s="33">
        <f t="shared" si="27"/>
        <v>0</v>
      </c>
      <c r="BI168" s="33">
        <f t="shared" si="28"/>
        <v>0</v>
      </c>
      <c r="BJ168" s="33">
        <f t="shared" si="29"/>
        <v>0</v>
      </c>
      <c r="BK168" s="3">
        <f>IF(BK$3=0,0,INDEX(Sheet1!RawDataCols,$C168,BK$5)*$R168)</f>
        <v>0</v>
      </c>
      <c r="BL168" s="3">
        <f>IF(BL$3=0,0,INDEX(Sheet1!RawDataCols,$C168,BL$5)*$R168)</f>
        <v>0</v>
      </c>
      <c r="BM168" s="3">
        <f>IF(BM$3=0,0,INDEX(Sheet1!RawDataCols,$C168,BM$5)*$R168)</f>
        <v>0</v>
      </c>
      <c r="BN168" s="3">
        <f>IF(BN$3=0,0,INDEX(Sheet1!RawDataCols,$C168,BN$5)*$R168)</f>
        <v>0</v>
      </c>
      <c r="BO168" s="3">
        <f>IF(BO$3=0,0,INDEX(Sheet1!RawDataCols,$C168,BO$5)*$R168)</f>
        <v>14.6875</v>
      </c>
      <c r="BP168" s="3">
        <f>IF(BP$3=0,0,INDEX(Sheet1!RawDataCols,$C168,BP$5)*$R168)</f>
        <v>0</v>
      </c>
      <c r="BQ168" s="3">
        <f t="shared" si="30"/>
        <v>0</v>
      </c>
      <c r="BR168" s="3">
        <f t="shared" si="31"/>
        <v>0</v>
      </c>
      <c r="BS168" s="3">
        <f t="shared" si="32"/>
        <v>0</v>
      </c>
      <c r="BT168" s="3">
        <f t="shared" si="33"/>
        <v>0</v>
      </c>
      <c r="BU168" s="3" t="str">
        <f>INDEX(Sheet1!$BS$2:$BS$1000,MATCH($A168,Sheet1!$A$2:$A$1000,0))</f>
        <v>09</v>
      </c>
      <c r="BV168" s="3">
        <f>INDEX(Sheet1!$BT$2:$BT$1000,MATCH($A168,Sheet1!$A$2:$A$1000,0))</f>
        <v>0</v>
      </c>
    </row>
    <row r="169" spans="1:74" x14ac:dyDescent="0.2">
      <c r="A169" s="246" t="s">
        <v>620</v>
      </c>
      <c r="B169" s="3" t="e">
        <f>MATCH($A169,Sheet1!ACCOUNTNO,0)</f>
        <v>#N/A</v>
      </c>
      <c r="C169" s="3">
        <f t="shared" si="24"/>
        <v>65000</v>
      </c>
      <c r="D169" s="3">
        <f>IF(D$3=0,0,INDEX(Sheet1!RawDataCols,$C169,D$5))</f>
        <v>0</v>
      </c>
      <c r="E169" s="3">
        <f>IF(E$3=0,0,INDEX(Sheet1!RawDataCols,$C169,E$5))</f>
        <v>0</v>
      </c>
      <c r="F169" s="3">
        <f>IF(F$3=0,0,INDEX(Sheet1!RawDataCols,$C169,F$5))</f>
        <v>0</v>
      </c>
      <c r="G169" s="3">
        <f>IF(G$3=0,0,INDEX(Sheet1!RawDataCols,$C169,G$5))</f>
        <v>0</v>
      </c>
      <c r="H169" s="3">
        <f>IF(H$3=0,0,INDEX(Sheet1!RawDataCols,$C169,H$5))</f>
        <v>0</v>
      </c>
      <c r="I169" s="3">
        <f>IF(I$3=0,0,INDEX(Sheet1!RawDataCols,$C169,I$5))</f>
        <v>0</v>
      </c>
      <c r="J169" s="3">
        <f>IF(J$3=0,0,INDEX(Sheet1!RawDataCols,$C169,J$5))</f>
        <v>0</v>
      </c>
      <c r="K169" s="3">
        <f>IF(K$3=0,0,INDEX(Sheet1!RawDataCols,$C169,K$5))</f>
        <v>0</v>
      </c>
      <c r="L169" s="3">
        <f>IF(L$3=0,0,INDEX(Sheet1!RawDataCols,$C169,L$5))</f>
        <v>0</v>
      </c>
      <c r="M169" s="3">
        <f>IF(M$3=0,0,INDEX(Sheet1!RawDataCols,$C169,M$5))</f>
        <v>0</v>
      </c>
      <c r="N169" s="3">
        <f>IF(N$3=0,0,INDEX(Sheet1!RawDataCols,$C169,N$5))</f>
        <v>0</v>
      </c>
      <c r="O169" s="3">
        <f>INDEX(Sheet1!RawDataCols,$C169,O$5)</f>
        <v>0</v>
      </c>
      <c r="P169" s="3">
        <f>INDEX(Sheet1!RawDataCols,$C169,P$5)</f>
        <v>0</v>
      </c>
      <c r="Q169" s="3">
        <f>IF(Q$3=0,0,INDEX(Sheet1!RawDataCols,$C169,Q$5))</f>
        <v>0</v>
      </c>
      <c r="R169" s="3">
        <f t="shared" si="25"/>
        <v>1</v>
      </c>
      <c r="S169" s="3">
        <f t="shared" si="26"/>
        <v>-1</v>
      </c>
      <c r="T169" s="3">
        <f>IF(T$3=0,0,INDEX(Sheet1!RawDataCols,$C169,T$5)*$R169)</f>
        <v>0</v>
      </c>
      <c r="U169" s="3">
        <f>IF(U$3=0,0,INDEX(Sheet1!RawDataCols,$C169,U$5)*$R169)</f>
        <v>0</v>
      </c>
      <c r="V169" s="3">
        <f>IF(V$3=0,0,INDEX(Sheet1!RawDataCols,$C169,V$5)*$R169)</f>
        <v>0</v>
      </c>
      <c r="W169" s="3">
        <f>IF(W$3=0,0,INDEX(Sheet1!RawDataCols,$C169,W$5)*$R169)</f>
        <v>0</v>
      </c>
      <c r="X169" s="3">
        <f>IF(X$3=0,0,INDEX(Sheet1!RawDataCols,$C169,X$5)*$R169)</f>
        <v>0</v>
      </c>
      <c r="Y169" s="3">
        <f>IF(Y$3=0,0,INDEX(Sheet1!RawDataCols,$C169,Y$5)*$R169)</f>
        <v>0</v>
      </c>
      <c r="Z169" s="3">
        <f>IF(Z$3=0,0,INDEX(Sheet1!RawDataCols,$C169,Z$5)*$R169)</f>
        <v>0</v>
      </c>
      <c r="AA169" s="3">
        <f>IF(AA$3=0,0,INDEX(Sheet1!RawDataCols,$C169,AA$5)*$R169)</f>
        <v>0</v>
      </c>
      <c r="AB169" s="3">
        <f>IF(AB$3=0,0,INDEX(Sheet1!RawDataCols,$C169,AB$5)*$R169)</f>
        <v>0</v>
      </c>
      <c r="AC169" s="3">
        <f>IF(AC$3=0,0,INDEX(Sheet1!RawDataCols,$C169,AC$5)*$R169)</f>
        <v>0</v>
      </c>
      <c r="AD169" s="3">
        <f>IF(AD$3=0,0,INDEX(Sheet1!RawDataCols,$C169,AD$5)*$R169)</f>
        <v>0</v>
      </c>
      <c r="AE169" s="3">
        <f>IF(AE$3=0,0,INDEX(Sheet1!RawDataCols,$C169,AE$5)*$R169)</f>
        <v>0</v>
      </c>
      <c r="AF169" s="3">
        <f>IF(AF$3=0,0,INDEX(Sheet1!RawDataCols,$C169,AF$5)*$R169)</f>
        <v>0</v>
      </c>
      <c r="AG169" s="3">
        <f>IF(AG$3=0,0,INDEX(Sheet1!RawDataCols,$C169,AG$5)*$R169)</f>
        <v>0</v>
      </c>
      <c r="AH169" s="3">
        <f>IF(AH$3=0,0,INDEX(Sheet1!RawDataCols,$C169,AH$5)*$R169)</f>
        <v>0</v>
      </c>
      <c r="AI169" s="3">
        <f>IF(AI$3=0,0,INDEX(Sheet1!RawDataCols,$C169,AI$5)*$R169)</f>
        <v>0</v>
      </c>
      <c r="AJ169" s="3">
        <f>IF(AJ$3=0,0,INDEX(Sheet1!RawDataCols,$C169,AJ$5)*$R169)</f>
        <v>0</v>
      </c>
      <c r="AK169" s="3">
        <f>IF(AK$3=0,0,INDEX(Sheet1!RawDataCols,$C169,AK$5)*$R169)</f>
        <v>0</v>
      </c>
      <c r="AL169" s="3">
        <f>IF(AL$3=0,0,INDEX(Sheet1!RawDataCols,$C169,AL$5)*$R169)</f>
        <v>0</v>
      </c>
      <c r="AM169" s="3">
        <f>IF(AM$3=0,0,INDEX(Sheet1!RawDataCols,$C169,AM$5)*$R169)</f>
        <v>0</v>
      </c>
      <c r="AN169" s="3">
        <f>IF(AN$3=0,0,INDEX(Sheet1!RawDataCols,$C169,AN$5)*$R169)</f>
        <v>0</v>
      </c>
      <c r="AO169" s="3">
        <f>IF(AO$3=0,0,INDEX(Sheet1!RawDataCols,$C169,AO$5)*$R169)</f>
        <v>0</v>
      </c>
      <c r="AP169" s="3">
        <f>IF(AP$3=0,0,INDEX(Sheet1!RawDataCols,$C169,AP$5)*$R169)</f>
        <v>0</v>
      </c>
      <c r="AQ169" s="3">
        <f>IF(AQ$3=0,0,INDEX(Sheet1!RawDataCols,$C169,AQ$5)*$R169)</f>
        <v>0</v>
      </c>
      <c r="AR169" s="3">
        <f>IF(AR$3=0,0,INDEX(Sheet1!RawDataCols,$C169,AR$5)*$R169)</f>
        <v>0</v>
      </c>
      <c r="AS169" s="3">
        <f>IF(AS$3=0,0,INDEX(Sheet1!RawDataCols,$C169,AS$5)*$R169)</f>
        <v>0</v>
      </c>
      <c r="AT169" s="3">
        <f>IF(AT$3=0,0,INDEX(Sheet1!RawDataCols,$C169,AT$5)*$R169)</f>
        <v>0</v>
      </c>
      <c r="AU169" s="3">
        <f>IF(AU$3=0,0,INDEX(Sheet1!RawDataCols,$C169,AU$5)*$R169)</f>
        <v>0</v>
      </c>
      <c r="AV169" s="3">
        <f>IF(AV$3=0,0,INDEX(Sheet1!RawDataCols,$C169,AV$5)*$R169)</f>
        <v>0</v>
      </c>
      <c r="AW169" s="3">
        <f>IF(AW$3=0,0,INDEX(Sheet1!RawDataCols,$C169,AW$5)*$R169)</f>
        <v>0</v>
      </c>
      <c r="AX169" s="3">
        <f>IF(AX$3=0,0,INDEX(Sheet1!RawDataCols,$C169,AX$5)*$R169)</f>
        <v>0</v>
      </c>
      <c r="AY169" s="3">
        <f>IF(AY$3=0,0,INDEX(Sheet1!RawDataCols,$C169,AY$5)*$R169)</f>
        <v>0</v>
      </c>
      <c r="AZ169" s="3">
        <f>IF(AZ$3=0,0,INDEX(Sheet1!RawDataCols,$C169,AZ$5)*$R169)</f>
        <v>0</v>
      </c>
      <c r="BA169" s="3">
        <f>IF(BA$3=0,0,INDEX(Sheet1!RawDataCols,$C169,BA$5)*$R169)</f>
        <v>0</v>
      </c>
      <c r="BB169" s="3">
        <f>IF(BB$3=0,0,INDEX(Sheet1!RawDataCols,$C169,BB$5)*$R169)</f>
        <v>0</v>
      </c>
      <c r="BC169" s="3">
        <f>IF(BC$3=0,0,INDEX(Sheet1!RawDataCols,$C169,BC$5)*$R169)</f>
        <v>0</v>
      </c>
      <c r="BD169" s="3">
        <f>IF(BD$3=0,0,INDEX(Sheet1!RawDataCols,$C169,BD$5)*$R169)</f>
        <v>0</v>
      </c>
      <c r="BE169" s="3">
        <f>IF(BE$3=0,0,INDEX(Sheet1!RawDataCols,$C169,BE$5)*$R169)</f>
        <v>0</v>
      </c>
      <c r="BF169" s="3">
        <f>IF(BF$3=0,0,INDEX(Sheet1!RawDataCols,$C169,BF$5)*$R169)</f>
        <v>0</v>
      </c>
      <c r="BG169" s="179">
        <f>IF(BG$3=0,0,INDEX(Sheet1!RawDataCols,$C169,BG$5)*$R169)</f>
        <v>0</v>
      </c>
      <c r="BH169" s="33">
        <f t="shared" si="27"/>
        <v>0</v>
      </c>
      <c r="BI169" s="33">
        <f t="shared" si="28"/>
        <v>0</v>
      </c>
      <c r="BJ169" s="33">
        <f t="shared" si="29"/>
        <v>0</v>
      </c>
      <c r="BK169" s="3">
        <f>IF(BK$3=0,0,INDEX(Sheet1!RawDataCols,$C169,BK$5)*$R169)</f>
        <v>0</v>
      </c>
      <c r="BL169" s="3">
        <f>IF(BL$3=0,0,INDEX(Sheet1!RawDataCols,$C169,BL$5)*$R169)</f>
        <v>0</v>
      </c>
      <c r="BM169" s="3">
        <f>IF(BM$3=0,0,INDEX(Sheet1!RawDataCols,$C169,BM$5)*$R169)</f>
        <v>0</v>
      </c>
      <c r="BN169" s="3">
        <f>IF(BN$3=0,0,INDEX(Sheet1!RawDataCols,$C169,BN$5)*$R169)</f>
        <v>0</v>
      </c>
      <c r="BO169" s="3">
        <f>IF(BO$3=0,0,INDEX(Sheet1!RawDataCols,$C169,BO$5)*$R169)</f>
        <v>0</v>
      </c>
      <c r="BP169" s="3">
        <f>IF(BP$3=0,0,INDEX(Sheet1!RawDataCols,$C169,BP$5)*$R169)</f>
        <v>0</v>
      </c>
      <c r="BQ169" s="3">
        <f t="shared" si="30"/>
        <v>0</v>
      </c>
      <c r="BR169" s="3">
        <f t="shared" si="31"/>
        <v>0</v>
      </c>
      <c r="BS169" s="3">
        <f t="shared" si="32"/>
        <v>0</v>
      </c>
      <c r="BT169" s="3">
        <f t="shared" si="33"/>
        <v>0</v>
      </c>
      <c r="BU169" s="3" t="e">
        <f>INDEX(Sheet1!$BS$2:$BS$1000,MATCH($A169,Sheet1!$A$2:$A$1000,0))</f>
        <v>#N/A</v>
      </c>
      <c r="BV169" s="3" t="e">
        <f>INDEX(Sheet1!$BT$2:$BT$1000,MATCH($A169,Sheet1!$A$2:$A$1000,0))</f>
        <v>#N/A</v>
      </c>
    </row>
    <row r="170" spans="1:74" x14ac:dyDescent="0.2">
      <c r="A170" s="11" t="s">
        <v>621</v>
      </c>
      <c r="B170" s="3">
        <f>MATCH($A170,Sheet1!ACCOUNTNO,0)</f>
        <v>158</v>
      </c>
      <c r="C170" s="3">
        <f t="shared" si="24"/>
        <v>158</v>
      </c>
      <c r="D170" s="3" t="str">
        <f>IF(D$3=0,0,INDEX(Sheet1!RawDataCols,$C170,D$5))</f>
        <v>22400A03</v>
      </c>
      <c r="E170" s="3" t="str">
        <f>IF(E$3=0,0,INDEX(Sheet1!RawDataCols,$C170,E$5))</f>
        <v xml:space="preserve">22400          </v>
      </c>
      <c r="F170" s="3" t="str">
        <f>IF(F$3=0,0,INDEX(Sheet1!RawDataCols,$C170,F$5))</f>
        <v xml:space="preserve">A03            </v>
      </c>
      <c r="G170" s="3" t="str">
        <f>IF(G$3=0,0,INDEX(Sheet1!RawDataCols,$C170,G$5))</f>
        <v xml:space="preserve">               </v>
      </c>
      <c r="H170" s="3" t="str">
        <f>IF(H$3=0,0,INDEX(Sheet1!RawDataCols,$C170,H$5))</f>
        <v xml:space="preserve">               </v>
      </c>
      <c r="I170" s="3" t="str">
        <f>IF(I$3=0,0,INDEX(Sheet1!RawDataCols,$C170,I$5))</f>
        <v xml:space="preserve">               </v>
      </c>
      <c r="J170" s="3" t="str">
        <f>IF(J$3=0,0,INDEX(Sheet1!RawDataCols,$C170,J$5))</f>
        <v xml:space="preserve">               </v>
      </c>
      <c r="K170" s="3" t="str">
        <f>IF(K$3=0,0,INDEX(Sheet1!RawDataCols,$C170,K$5))</f>
        <v xml:space="preserve">               </v>
      </c>
      <c r="L170" s="3" t="str">
        <f>IF(L$3=0,0,INDEX(Sheet1!RawDataCols,$C170,L$5))</f>
        <v xml:space="preserve">               </v>
      </c>
      <c r="M170" s="3" t="str">
        <f>IF(M$3=0,0,INDEX(Sheet1!RawDataCols,$C170,M$5))</f>
        <v xml:space="preserve">F007  </v>
      </c>
      <c r="N170" s="3" t="str">
        <f>IF(N$3=0,0,INDEX(Sheet1!RawDataCols,$C170,N$5))</f>
        <v>General Expenses-33 Franklin St</v>
      </c>
      <c r="O170" s="3">
        <f>INDEX(Sheet1!RawDataCols,$C170,O$5)</f>
        <v>13</v>
      </c>
      <c r="P170" s="3" t="str">
        <f>INDEX(Sheet1!RawDataCols,$C170,P$5)</f>
        <v>Cost and Expenses</v>
      </c>
      <c r="Q170" s="3" t="str">
        <f>IF(Q$3=0,0,INDEX(Sheet1!RawDataCols,$C170,Q$5))</f>
        <v>I</v>
      </c>
      <c r="R170" s="3">
        <f t="shared" si="25"/>
        <v>1</v>
      </c>
      <c r="S170" s="3">
        <f t="shared" si="26"/>
        <v>-1</v>
      </c>
      <c r="T170" s="3">
        <f>IF(T$3=0,0,INDEX(Sheet1!RawDataCols,$C170,T$5)*$R170)</f>
        <v>0</v>
      </c>
      <c r="U170" s="3">
        <f>IF(U$3=0,0,INDEX(Sheet1!RawDataCols,$C170,U$5)*$R170)</f>
        <v>0</v>
      </c>
      <c r="V170" s="3">
        <f>IF(V$3=0,0,INDEX(Sheet1!RawDataCols,$C170,V$5)*$R170)</f>
        <v>0</v>
      </c>
      <c r="W170" s="3">
        <f>IF(W$3=0,0,INDEX(Sheet1!RawDataCols,$C170,W$5)*$R170)</f>
        <v>0</v>
      </c>
      <c r="X170" s="3">
        <f>IF(X$3=0,0,INDEX(Sheet1!RawDataCols,$C170,X$5)*$R170)</f>
        <v>0</v>
      </c>
      <c r="Y170" s="3">
        <f>IF(Y$3=0,0,INDEX(Sheet1!RawDataCols,$C170,Y$5)*$R170)</f>
        <v>0</v>
      </c>
      <c r="Z170" s="3">
        <f>IF(Z$3=0,0,INDEX(Sheet1!RawDataCols,$C170,Z$5)*$R170)</f>
        <v>0</v>
      </c>
      <c r="AA170" s="3">
        <f>IF(AA$3=0,0,INDEX(Sheet1!RawDataCols,$C170,AA$5)*$R170)</f>
        <v>0</v>
      </c>
      <c r="AB170" s="3">
        <f>IF(AB$3=0,0,INDEX(Sheet1!RawDataCols,$C170,AB$5)*$R170)</f>
        <v>0</v>
      </c>
      <c r="AC170" s="3">
        <f>IF(AC$3=0,0,INDEX(Sheet1!RawDataCols,$C170,AC$5)*$R170)</f>
        <v>0</v>
      </c>
      <c r="AD170" s="3">
        <f>IF(AD$3=0,0,INDEX(Sheet1!RawDataCols,$C170,AD$5)*$R170)</f>
        <v>0</v>
      </c>
      <c r="AE170" s="3">
        <f>IF(AE$3=0,0,INDEX(Sheet1!RawDataCols,$C170,AE$5)*$R170)</f>
        <v>0</v>
      </c>
      <c r="AF170" s="3">
        <f>IF(AF$3=0,0,INDEX(Sheet1!RawDataCols,$C170,AF$5)*$R170)</f>
        <v>181.82</v>
      </c>
      <c r="AG170" s="3">
        <f>IF(AG$3=0,0,INDEX(Sheet1!RawDataCols,$C170,AG$5)*$R170)</f>
        <v>0</v>
      </c>
      <c r="AH170" s="3">
        <f>IF(AH$3=0,0,INDEX(Sheet1!RawDataCols,$C170,AH$5)*$R170)</f>
        <v>0</v>
      </c>
      <c r="AI170" s="3">
        <f>IF(AI$3=0,0,INDEX(Sheet1!RawDataCols,$C170,AI$5)*$R170)</f>
        <v>0</v>
      </c>
      <c r="AJ170" s="3">
        <f>IF(AJ$3=0,0,INDEX(Sheet1!RawDataCols,$C170,AJ$5)*$R170)</f>
        <v>0</v>
      </c>
      <c r="AK170" s="3">
        <f>IF(AK$3=0,0,INDEX(Sheet1!RawDataCols,$C170,AK$5)*$R170)</f>
        <v>0</v>
      </c>
      <c r="AL170" s="3">
        <f>IF(AL$3=0,0,INDEX(Sheet1!RawDataCols,$C170,AL$5)*$R170)</f>
        <v>0</v>
      </c>
      <c r="AM170" s="3">
        <f>IF(AM$3=0,0,INDEX(Sheet1!RawDataCols,$C170,AM$5)*$R170)</f>
        <v>0</v>
      </c>
      <c r="AN170" s="3">
        <f>IF(AN$3=0,0,INDEX(Sheet1!RawDataCols,$C170,AN$5)*$R170)</f>
        <v>0</v>
      </c>
      <c r="AO170" s="3">
        <f>IF(AO$3=0,0,INDEX(Sheet1!RawDataCols,$C170,AO$5)*$R170)</f>
        <v>0</v>
      </c>
      <c r="AP170" s="3">
        <f>IF(AP$3=0,0,INDEX(Sheet1!RawDataCols,$C170,AP$5)*$R170)</f>
        <v>0</v>
      </c>
      <c r="AQ170" s="3">
        <f>IF(AQ$3=0,0,INDEX(Sheet1!RawDataCols,$C170,AQ$5)*$R170)</f>
        <v>0</v>
      </c>
      <c r="AR170" s="3">
        <f>IF(AR$3=0,0,INDEX(Sheet1!RawDataCols,$C170,AR$5)*$R170)</f>
        <v>14.9</v>
      </c>
      <c r="AS170" s="3">
        <f>IF(AS$3=0,0,INDEX(Sheet1!RawDataCols,$C170,AS$5)*$R170)</f>
        <v>0</v>
      </c>
      <c r="AT170" s="3">
        <f>IF(AT$3=0,0,INDEX(Sheet1!RawDataCols,$C170,AT$5)*$R170)</f>
        <v>0</v>
      </c>
      <c r="AU170" s="3">
        <f>IF(AU$3=0,0,INDEX(Sheet1!RawDataCols,$C170,AU$5)*$R170)</f>
        <v>0</v>
      </c>
      <c r="AV170" s="3">
        <f>IF(AV$3=0,0,INDEX(Sheet1!RawDataCols,$C170,AV$5)*$R170)</f>
        <v>0</v>
      </c>
      <c r="AW170" s="3">
        <f>IF(AW$3=0,0,INDEX(Sheet1!RawDataCols,$C170,AW$5)*$R170)</f>
        <v>0</v>
      </c>
      <c r="AX170" s="3">
        <f>IF(AX$3=0,0,INDEX(Sheet1!RawDataCols,$C170,AX$5)*$R170)</f>
        <v>0</v>
      </c>
      <c r="AY170" s="3">
        <f>IF(AY$3=0,0,INDEX(Sheet1!RawDataCols,$C170,AY$5)*$R170)</f>
        <v>0</v>
      </c>
      <c r="AZ170" s="3">
        <f>IF(AZ$3=0,0,INDEX(Sheet1!RawDataCols,$C170,AZ$5)*$R170)</f>
        <v>0</v>
      </c>
      <c r="BA170" s="3">
        <f>IF(BA$3=0,0,INDEX(Sheet1!RawDataCols,$C170,BA$5)*$R170)</f>
        <v>0</v>
      </c>
      <c r="BB170" s="3">
        <f>IF(BB$3=0,0,INDEX(Sheet1!RawDataCols,$C170,BB$5)*$R170)</f>
        <v>0</v>
      </c>
      <c r="BC170" s="3">
        <f>IF(BC$3=0,0,INDEX(Sheet1!RawDataCols,$C170,BC$5)*$R170)</f>
        <v>0</v>
      </c>
      <c r="BD170" s="3">
        <f>IF(BD$3=0,0,INDEX(Sheet1!RawDataCols,$C170,BD$5)*$R170)</f>
        <v>0</v>
      </c>
      <c r="BE170" s="3">
        <f>IF(BE$3=0,0,INDEX(Sheet1!RawDataCols,$C170,BE$5)*$R170)</f>
        <v>0</v>
      </c>
      <c r="BF170" s="3">
        <f>IF(BF$3=0,0,INDEX(Sheet1!RawDataCols,$C170,BF$5)*$R170)</f>
        <v>0</v>
      </c>
      <c r="BG170" s="179">
        <f>IF(BG$3=0,0,INDEX(Sheet1!RawDataCols,$C170,BG$5)*$R170)</f>
        <v>0</v>
      </c>
      <c r="BH170" s="33">
        <f t="shared" si="27"/>
        <v>0</v>
      </c>
      <c r="BI170" s="33">
        <f t="shared" si="28"/>
        <v>0</v>
      </c>
      <c r="BJ170" s="33">
        <f t="shared" si="29"/>
        <v>196.72</v>
      </c>
      <c r="BK170" s="3">
        <f>IF(BK$3=0,0,INDEX(Sheet1!RawDataCols,$C170,BK$5)*$R170)</f>
        <v>0</v>
      </c>
      <c r="BL170" s="3">
        <f>IF(BL$3=0,0,INDEX(Sheet1!RawDataCols,$C170,BL$5)*$R170)</f>
        <v>36.181874999999998</v>
      </c>
      <c r="BM170" s="3">
        <f>IF(BM$3=0,0,INDEX(Sheet1!RawDataCols,$C170,BM$5)*$R170)</f>
        <v>2.3918750000000002</v>
      </c>
      <c r="BN170" s="3">
        <f>IF(BN$3=0,0,INDEX(Sheet1!RawDataCols,$C170,BN$5)*$R170)</f>
        <v>-1.2093750000000001</v>
      </c>
      <c r="BO170" s="3">
        <f>IF(BO$3=0,0,INDEX(Sheet1!RawDataCols,$C170,BO$5)*$R170)</f>
        <v>124.40062500000001</v>
      </c>
      <c r="BP170" s="3">
        <f>IF(BP$3=0,0,INDEX(Sheet1!RawDataCols,$C170,BP$5)*$R170)</f>
        <v>397.09</v>
      </c>
      <c r="BQ170" s="3">
        <f t="shared" si="30"/>
        <v>0</v>
      </c>
      <c r="BR170" s="3">
        <f t="shared" si="31"/>
        <v>0</v>
      </c>
      <c r="BS170" s="3">
        <f t="shared" si="32"/>
        <v>0</v>
      </c>
      <c r="BT170" s="3">
        <f t="shared" si="33"/>
        <v>0</v>
      </c>
      <c r="BU170" s="3" t="str">
        <f>INDEX(Sheet1!$BS$2:$BS$1000,MATCH($A170,Sheet1!$A$2:$A$1000,0))</f>
        <v>09</v>
      </c>
      <c r="BV170" s="3">
        <f>INDEX(Sheet1!$BT$2:$BT$1000,MATCH($A170,Sheet1!$A$2:$A$1000,0))</f>
        <v>0</v>
      </c>
    </row>
    <row r="171" spans="1:74" x14ac:dyDescent="0.2">
      <c r="A171" s="246" t="s">
        <v>622</v>
      </c>
      <c r="B171" s="3" t="e">
        <f>MATCH($A171,Sheet1!ACCOUNTNO,0)</f>
        <v>#N/A</v>
      </c>
      <c r="C171" s="3">
        <f t="shared" si="24"/>
        <v>65000</v>
      </c>
      <c r="D171" s="3">
        <f>IF(D$3=0,0,INDEX(Sheet1!RawDataCols,$C171,D$5))</f>
        <v>0</v>
      </c>
      <c r="E171" s="3">
        <f>IF(E$3=0,0,INDEX(Sheet1!RawDataCols,$C171,E$5))</f>
        <v>0</v>
      </c>
      <c r="F171" s="3">
        <f>IF(F$3=0,0,INDEX(Sheet1!RawDataCols,$C171,F$5))</f>
        <v>0</v>
      </c>
      <c r="G171" s="3">
        <f>IF(G$3=0,0,INDEX(Sheet1!RawDataCols,$C171,G$5))</f>
        <v>0</v>
      </c>
      <c r="H171" s="3">
        <f>IF(H$3=0,0,INDEX(Sheet1!RawDataCols,$C171,H$5))</f>
        <v>0</v>
      </c>
      <c r="I171" s="3">
        <f>IF(I$3=0,0,INDEX(Sheet1!RawDataCols,$C171,I$5))</f>
        <v>0</v>
      </c>
      <c r="J171" s="3">
        <f>IF(J$3=0,0,INDEX(Sheet1!RawDataCols,$C171,J$5))</f>
        <v>0</v>
      </c>
      <c r="K171" s="3">
        <f>IF(K$3=0,0,INDEX(Sheet1!RawDataCols,$C171,K$5))</f>
        <v>0</v>
      </c>
      <c r="L171" s="3">
        <f>IF(L$3=0,0,INDEX(Sheet1!RawDataCols,$C171,L$5))</f>
        <v>0</v>
      </c>
      <c r="M171" s="3">
        <f>IF(M$3=0,0,INDEX(Sheet1!RawDataCols,$C171,M$5))</f>
        <v>0</v>
      </c>
      <c r="N171" s="3">
        <f>IF(N$3=0,0,INDEX(Sheet1!RawDataCols,$C171,N$5))</f>
        <v>0</v>
      </c>
      <c r="O171" s="3">
        <f>INDEX(Sheet1!RawDataCols,$C171,O$5)</f>
        <v>0</v>
      </c>
      <c r="P171" s="3">
        <f>INDEX(Sheet1!RawDataCols,$C171,P$5)</f>
        <v>0</v>
      </c>
      <c r="Q171" s="3">
        <f>IF(Q$3=0,0,INDEX(Sheet1!RawDataCols,$C171,Q$5))</f>
        <v>0</v>
      </c>
      <c r="R171" s="3">
        <f t="shared" si="25"/>
        <v>1</v>
      </c>
      <c r="S171" s="3">
        <f t="shared" si="26"/>
        <v>-1</v>
      </c>
      <c r="T171" s="3">
        <f>IF(T$3=0,0,INDEX(Sheet1!RawDataCols,$C171,T$5)*$R171)</f>
        <v>0</v>
      </c>
      <c r="U171" s="3">
        <f>IF(U$3=0,0,INDEX(Sheet1!RawDataCols,$C171,U$5)*$R171)</f>
        <v>0</v>
      </c>
      <c r="V171" s="3">
        <f>IF(V$3=0,0,INDEX(Sheet1!RawDataCols,$C171,V$5)*$R171)</f>
        <v>0</v>
      </c>
      <c r="W171" s="3">
        <f>IF(W$3=0,0,INDEX(Sheet1!RawDataCols,$C171,W$5)*$R171)</f>
        <v>0</v>
      </c>
      <c r="X171" s="3">
        <f>IF(X$3=0,0,INDEX(Sheet1!RawDataCols,$C171,X$5)*$R171)</f>
        <v>0</v>
      </c>
      <c r="Y171" s="3">
        <f>IF(Y$3=0,0,INDEX(Sheet1!RawDataCols,$C171,Y$5)*$R171)</f>
        <v>0</v>
      </c>
      <c r="Z171" s="3">
        <f>IF(Z$3=0,0,INDEX(Sheet1!RawDataCols,$C171,Z$5)*$R171)</f>
        <v>0</v>
      </c>
      <c r="AA171" s="3">
        <f>IF(AA$3=0,0,INDEX(Sheet1!RawDataCols,$C171,AA$5)*$R171)</f>
        <v>0</v>
      </c>
      <c r="AB171" s="3">
        <f>IF(AB$3=0,0,INDEX(Sheet1!RawDataCols,$C171,AB$5)*$R171)</f>
        <v>0</v>
      </c>
      <c r="AC171" s="3">
        <f>IF(AC$3=0,0,INDEX(Sheet1!RawDataCols,$C171,AC$5)*$R171)</f>
        <v>0</v>
      </c>
      <c r="AD171" s="3">
        <f>IF(AD$3=0,0,INDEX(Sheet1!RawDataCols,$C171,AD$5)*$R171)</f>
        <v>0</v>
      </c>
      <c r="AE171" s="3">
        <f>IF(AE$3=0,0,INDEX(Sheet1!RawDataCols,$C171,AE$5)*$R171)</f>
        <v>0</v>
      </c>
      <c r="AF171" s="3">
        <f>IF(AF$3=0,0,INDEX(Sheet1!RawDataCols,$C171,AF$5)*$R171)</f>
        <v>0</v>
      </c>
      <c r="AG171" s="3">
        <f>IF(AG$3=0,0,INDEX(Sheet1!RawDataCols,$C171,AG$5)*$R171)</f>
        <v>0</v>
      </c>
      <c r="AH171" s="3">
        <f>IF(AH$3=0,0,INDEX(Sheet1!RawDataCols,$C171,AH$5)*$R171)</f>
        <v>0</v>
      </c>
      <c r="AI171" s="3">
        <f>IF(AI$3=0,0,INDEX(Sheet1!RawDataCols,$C171,AI$5)*$R171)</f>
        <v>0</v>
      </c>
      <c r="AJ171" s="3">
        <f>IF(AJ$3=0,0,INDEX(Sheet1!RawDataCols,$C171,AJ$5)*$R171)</f>
        <v>0</v>
      </c>
      <c r="AK171" s="3">
        <f>IF(AK$3=0,0,INDEX(Sheet1!RawDataCols,$C171,AK$5)*$R171)</f>
        <v>0</v>
      </c>
      <c r="AL171" s="3">
        <f>IF(AL$3=0,0,INDEX(Sheet1!RawDataCols,$C171,AL$5)*$R171)</f>
        <v>0</v>
      </c>
      <c r="AM171" s="3">
        <f>IF(AM$3=0,0,INDEX(Sheet1!RawDataCols,$C171,AM$5)*$R171)</f>
        <v>0</v>
      </c>
      <c r="AN171" s="3">
        <f>IF(AN$3=0,0,INDEX(Sheet1!RawDataCols,$C171,AN$5)*$R171)</f>
        <v>0</v>
      </c>
      <c r="AO171" s="3">
        <f>IF(AO$3=0,0,INDEX(Sheet1!RawDataCols,$C171,AO$5)*$R171)</f>
        <v>0</v>
      </c>
      <c r="AP171" s="3">
        <f>IF(AP$3=0,0,INDEX(Sheet1!RawDataCols,$C171,AP$5)*$R171)</f>
        <v>0</v>
      </c>
      <c r="AQ171" s="3">
        <f>IF(AQ$3=0,0,INDEX(Sheet1!RawDataCols,$C171,AQ$5)*$R171)</f>
        <v>0</v>
      </c>
      <c r="AR171" s="3">
        <f>IF(AR$3=0,0,INDEX(Sheet1!RawDataCols,$C171,AR$5)*$R171)</f>
        <v>0</v>
      </c>
      <c r="AS171" s="3">
        <f>IF(AS$3=0,0,INDEX(Sheet1!RawDataCols,$C171,AS$5)*$R171)</f>
        <v>0</v>
      </c>
      <c r="AT171" s="3">
        <f>IF(AT$3=0,0,INDEX(Sheet1!RawDataCols,$C171,AT$5)*$R171)</f>
        <v>0</v>
      </c>
      <c r="AU171" s="3">
        <f>IF(AU$3=0,0,INDEX(Sheet1!RawDataCols,$C171,AU$5)*$R171)</f>
        <v>0</v>
      </c>
      <c r="AV171" s="3">
        <f>IF(AV$3=0,0,INDEX(Sheet1!RawDataCols,$C171,AV$5)*$R171)</f>
        <v>0</v>
      </c>
      <c r="AW171" s="3">
        <f>IF(AW$3=0,0,INDEX(Sheet1!RawDataCols,$C171,AW$5)*$R171)</f>
        <v>0</v>
      </c>
      <c r="AX171" s="3">
        <f>IF(AX$3=0,0,INDEX(Sheet1!RawDataCols,$C171,AX$5)*$R171)</f>
        <v>0</v>
      </c>
      <c r="AY171" s="3">
        <f>IF(AY$3=0,0,INDEX(Sheet1!RawDataCols,$C171,AY$5)*$R171)</f>
        <v>0</v>
      </c>
      <c r="AZ171" s="3">
        <f>IF(AZ$3=0,0,INDEX(Sheet1!RawDataCols,$C171,AZ$5)*$R171)</f>
        <v>0</v>
      </c>
      <c r="BA171" s="3">
        <f>IF(BA$3=0,0,INDEX(Sheet1!RawDataCols,$C171,BA$5)*$R171)</f>
        <v>0</v>
      </c>
      <c r="BB171" s="3">
        <f>IF(BB$3=0,0,INDEX(Sheet1!RawDataCols,$C171,BB$5)*$R171)</f>
        <v>0</v>
      </c>
      <c r="BC171" s="3">
        <f>IF(BC$3=0,0,INDEX(Sheet1!RawDataCols,$C171,BC$5)*$R171)</f>
        <v>0</v>
      </c>
      <c r="BD171" s="3">
        <f>IF(BD$3=0,0,INDEX(Sheet1!RawDataCols,$C171,BD$5)*$R171)</f>
        <v>0</v>
      </c>
      <c r="BE171" s="3">
        <f>IF(BE$3=0,0,INDEX(Sheet1!RawDataCols,$C171,BE$5)*$R171)</f>
        <v>0</v>
      </c>
      <c r="BF171" s="3">
        <f>IF(BF$3=0,0,INDEX(Sheet1!RawDataCols,$C171,BF$5)*$R171)</f>
        <v>0</v>
      </c>
      <c r="BG171" s="179">
        <f>IF(BG$3=0,0,INDEX(Sheet1!RawDataCols,$C171,BG$5)*$R171)</f>
        <v>0</v>
      </c>
      <c r="BH171" s="33">
        <f t="shared" si="27"/>
        <v>0</v>
      </c>
      <c r="BI171" s="33">
        <f t="shared" si="28"/>
        <v>0</v>
      </c>
      <c r="BJ171" s="33">
        <f t="shared" si="29"/>
        <v>0</v>
      </c>
      <c r="BK171" s="3">
        <f>IF(BK$3=0,0,INDEX(Sheet1!RawDataCols,$C171,BK$5)*$R171)</f>
        <v>0</v>
      </c>
      <c r="BL171" s="3">
        <f>IF(BL$3=0,0,INDEX(Sheet1!RawDataCols,$C171,BL$5)*$R171)</f>
        <v>0</v>
      </c>
      <c r="BM171" s="3">
        <f>IF(BM$3=0,0,INDEX(Sheet1!RawDataCols,$C171,BM$5)*$R171)</f>
        <v>0</v>
      </c>
      <c r="BN171" s="3">
        <f>IF(BN$3=0,0,INDEX(Sheet1!RawDataCols,$C171,BN$5)*$R171)</f>
        <v>0</v>
      </c>
      <c r="BO171" s="3">
        <f>IF(BO$3=0,0,INDEX(Sheet1!RawDataCols,$C171,BO$5)*$R171)</f>
        <v>0</v>
      </c>
      <c r="BP171" s="3">
        <f>IF(BP$3=0,0,INDEX(Sheet1!RawDataCols,$C171,BP$5)*$R171)</f>
        <v>0</v>
      </c>
      <c r="BQ171" s="3">
        <f t="shared" si="30"/>
        <v>0</v>
      </c>
      <c r="BR171" s="3">
        <f t="shared" si="31"/>
        <v>0</v>
      </c>
      <c r="BS171" s="3">
        <f t="shared" si="32"/>
        <v>0</v>
      </c>
      <c r="BT171" s="3">
        <f t="shared" si="33"/>
        <v>0</v>
      </c>
      <c r="BU171" s="3" t="e">
        <f>INDEX(Sheet1!$BS$2:$BS$1000,MATCH($A171,Sheet1!$A$2:$A$1000,0))</f>
        <v>#N/A</v>
      </c>
      <c r="BV171" s="3" t="e">
        <f>INDEX(Sheet1!$BT$2:$BT$1000,MATCH($A171,Sheet1!$A$2:$A$1000,0))</f>
        <v>#N/A</v>
      </c>
    </row>
    <row r="172" spans="1:74" x14ac:dyDescent="0.2">
      <c r="A172" s="246" t="s">
        <v>623</v>
      </c>
      <c r="B172" s="3" t="e">
        <f>MATCH($A172,Sheet1!ACCOUNTNO,0)</f>
        <v>#N/A</v>
      </c>
      <c r="C172" s="3">
        <f t="shared" si="24"/>
        <v>65000</v>
      </c>
      <c r="D172" s="3">
        <f>IF(D$3=0,0,INDEX(Sheet1!RawDataCols,$C172,D$5))</f>
        <v>0</v>
      </c>
      <c r="E172" s="3">
        <f>IF(E$3=0,0,INDEX(Sheet1!RawDataCols,$C172,E$5))</f>
        <v>0</v>
      </c>
      <c r="F172" s="3">
        <f>IF(F$3=0,0,INDEX(Sheet1!RawDataCols,$C172,F$5))</f>
        <v>0</v>
      </c>
      <c r="G172" s="3">
        <f>IF(G$3=0,0,INDEX(Sheet1!RawDataCols,$C172,G$5))</f>
        <v>0</v>
      </c>
      <c r="H172" s="3">
        <f>IF(H$3=0,0,INDEX(Sheet1!RawDataCols,$C172,H$5))</f>
        <v>0</v>
      </c>
      <c r="I172" s="3">
        <f>IF(I$3=0,0,INDEX(Sheet1!RawDataCols,$C172,I$5))</f>
        <v>0</v>
      </c>
      <c r="J172" s="3">
        <f>IF(J$3=0,0,INDEX(Sheet1!RawDataCols,$C172,J$5))</f>
        <v>0</v>
      </c>
      <c r="K172" s="3">
        <f>IF(K$3=0,0,INDEX(Sheet1!RawDataCols,$C172,K$5))</f>
        <v>0</v>
      </c>
      <c r="L172" s="3">
        <f>IF(L$3=0,0,INDEX(Sheet1!RawDataCols,$C172,L$5))</f>
        <v>0</v>
      </c>
      <c r="M172" s="3">
        <f>IF(M$3=0,0,INDEX(Sheet1!RawDataCols,$C172,M$5))</f>
        <v>0</v>
      </c>
      <c r="N172" s="3">
        <f>IF(N$3=0,0,INDEX(Sheet1!RawDataCols,$C172,N$5))</f>
        <v>0</v>
      </c>
      <c r="O172" s="3">
        <f>INDEX(Sheet1!RawDataCols,$C172,O$5)</f>
        <v>0</v>
      </c>
      <c r="P172" s="3">
        <f>INDEX(Sheet1!RawDataCols,$C172,P$5)</f>
        <v>0</v>
      </c>
      <c r="Q172" s="3">
        <f>IF(Q$3=0,0,INDEX(Sheet1!RawDataCols,$C172,Q$5))</f>
        <v>0</v>
      </c>
      <c r="R172" s="3">
        <f t="shared" si="25"/>
        <v>1</v>
      </c>
      <c r="S172" s="3">
        <f t="shared" si="26"/>
        <v>-1</v>
      </c>
      <c r="T172" s="3">
        <f>IF(T$3=0,0,INDEX(Sheet1!RawDataCols,$C172,T$5)*$R172)</f>
        <v>0</v>
      </c>
      <c r="U172" s="3">
        <f>IF(U$3=0,0,INDEX(Sheet1!RawDataCols,$C172,U$5)*$R172)</f>
        <v>0</v>
      </c>
      <c r="V172" s="3">
        <f>IF(V$3=0,0,INDEX(Sheet1!RawDataCols,$C172,V$5)*$R172)</f>
        <v>0</v>
      </c>
      <c r="W172" s="3">
        <f>IF(W$3=0,0,INDEX(Sheet1!RawDataCols,$C172,W$5)*$R172)</f>
        <v>0</v>
      </c>
      <c r="X172" s="3">
        <f>IF(X$3=0,0,INDEX(Sheet1!RawDataCols,$C172,X$5)*$R172)</f>
        <v>0</v>
      </c>
      <c r="Y172" s="3">
        <f>IF(Y$3=0,0,INDEX(Sheet1!RawDataCols,$C172,Y$5)*$R172)</f>
        <v>0</v>
      </c>
      <c r="Z172" s="3">
        <f>IF(Z$3=0,0,INDEX(Sheet1!RawDataCols,$C172,Z$5)*$R172)</f>
        <v>0</v>
      </c>
      <c r="AA172" s="3">
        <f>IF(AA$3=0,0,INDEX(Sheet1!RawDataCols,$C172,AA$5)*$R172)</f>
        <v>0</v>
      </c>
      <c r="AB172" s="3">
        <f>IF(AB$3=0,0,INDEX(Sheet1!RawDataCols,$C172,AB$5)*$R172)</f>
        <v>0</v>
      </c>
      <c r="AC172" s="3">
        <f>IF(AC$3=0,0,INDEX(Sheet1!RawDataCols,$C172,AC$5)*$R172)</f>
        <v>0</v>
      </c>
      <c r="AD172" s="3">
        <f>IF(AD$3=0,0,INDEX(Sheet1!RawDataCols,$C172,AD$5)*$R172)</f>
        <v>0</v>
      </c>
      <c r="AE172" s="3">
        <f>IF(AE$3=0,0,INDEX(Sheet1!RawDataCols,$C172,AE$5)*$R172)</f>
        <v>0</v>
      </c>
      <c r="AF172" s="3">
        <f>IF(AF$3=0,0,INDEX(Sheet1!RawDataCols,$C172,AF$5)*$R172)</f>
        <v>0</v>
      </c>
      <c r="AG172" s="3">
        <f>IF(AG$3=0,0,INDEX(Sheet1!RawDataCols,$C172,AG$5)*$R172)</f>
        <v>0</v>
      </c>
      <c r="AH172" s="3">
        <f>IF(AH$3=0,0,INDEX(Sheet1!RawDataCols,$C172,AH$5)*$R172)</f>
        <v>0</v>
      </c>
      <c r="AI172" s="3">
        <f>IF(AI$3=0,0,INDEX(Sheet1!RawDataCols,$C172,AI$5)*$R172)</f>
        <v>0</v>
      </c>
      <c r="AJ172" s="3">
        <f>IF(AJ$3=0,0,INDEX(Sheet1!RawDataCols,$C172,AJ$5)*$R172)</f>
        <v>0</v>
      </c>
      <c r="AK172" s="3">
        <f>IF(AK$3=0,0,INDEX(Sheet1!RawDataCols,$C172,AK$5)*$R172)</f>
        <v>0</v>
      </c>
      <c r="AL172" s="3">
        <f>IF(AL$3=0,0,INDEX(Sheet1!RawDataCols,$C172,AL$5)*$R172)</f>
        <v>0</v>
      </c>
      <c r="AM172" s="3">
        <f>IF(AM$3=0,0,INDEX(Sheet1!RawDataCols,$C172,AM$5)*$R172)</f>
        <v>0</v>
      </c>
      <c r="AN172" s="3">
        <f>IF(AN$3=0,0,INDEX(Sheet1!RawDataCols,$C172,AN$5)*$R172)</f>
        <v>0</v>
      </c>
      <c r="AO172" s="3">
        <f>IF(AO$3=0,0,INDEX(Sheet1!RawDataCols,$C172,AO$5)*$R172)</f>
        <v>0</v>
      </c>
      <c r="AP172" s="3">
        <f>IF(AP$3=0,0,INDEX(Sheet1!RawDataCols,$C172,AP$5)*$R172)</f>
        <v>0</v>
      </c>
      <c r="AQ172" s="3">
        <f>IF(AQ$3=0,0,INDEX(Sheet1!RawDataCols,$C172,AQ$5)*$R172)</f>
        <v>0</v>
      </c>
      <c r="AR172" s="3">
        <f>IF(AR$3=0,0,INDEX(Sheet1!RawDataCols,$C172,AR$5)*$R172)</f>
        <v>0</v>
      </c>
      <c r="AS172" s="3">
        <f>IF(AS$3=0,0,INDEX(Sheet1!RawDataCols,$C172,AS$5)*$R172)</f>
        <v>0</v>
      </c>
      <c r="AT172" s="3">
        <f>IF(AT$3=0,0,INDEX(Sheet1!RawDataCols,$C172,AT$5)*$R172)</f>
        <v>0</v>
      </c>
      <c r="AU172" s="3">
        <f>IF(AU$3=0,0,INDEX(Sheet1!RawDataCols,$C172,AU$5)*$R172)</f>
        <v>0</v>
      </c>
      <c r="AV172" s="3">
        <f>IF(AV$3=0,0,INDEX(Sheet1!RawDataCols,$C172,AV$5)*$R172)</f>
        <v>0</v>
      </c>
      <c r="AW172" s="3">
        <f>IF(AW$3=0,0,INDEX(Sheet1!RawDataCols,$C172,AW$5)*$R172)</f>
        <v>0</v>
      </c>
      <c r="AX172" s="3">
        <f>IF(AX$3=0,0,INDEX(Sheet1!RawDataCols,$C172,AX$5)*$R172)</f>
        <v>0</v>
      </c>
      <c r="AY172" s="3">
        <f>IF(AY$3=0,0,INDEX(Sheet1!RawDataCols,$C172,AY$5)*$R172)</f>
        <v>0</v>
      </c>
      <c r="AZ172" s="3">
        <f>IF(AZ$3=0,0,INDEX(Sheet1!RawDataCols,$C172,AZ$5)*$R172)</f>
        <v>0</v>
      </c>
      <c r="BA172" s="3">
        <f>IF(BA$3=0,0,INDEX(Sheet1!RawDataCols,$C172,BA$5)*$R172)</f>
        <v>0</v>
      </c>
      <c r="BB172" s="3">
        <f>IF(BB$3=0,0,INDEX(Sheet1!RawDataCols,$C172,BB$5)*$R172)</f>
        <v>0</v>
      </c>
      <c r="BC172" s="3">
        <f>IF(BC$3=0,0,INDEX(Sheet1!RawDataCols,$C172,BC$5)*$R172)</f>
        <v>0</v>
      </c>
      <c r="BD172" s="3">
        <f>IF(BD$3=0,0,INDEX(Sheet1!RawDataCols,$C172,BD$5)*$R172)</f>
        <v>0</v>
      </c>
      <c r="BE172" s="3">
        <f>IF(BE$3=0,0,INDEX(Sheet1!RawDataCols,$C172,BE$5)*$R172)</f>
        <v>0</v>
      </c>
      <c r="BF172" s="3">
        <f>IF(BF$3=0,0,INDEX(Sheet1!RawDataCols,$C172,BF$5)*$R172)</f>
        <v>0</v>
      </c>
      <c r="BG172" s="179">
        <f>IF(BG$3=0,0,INDEX(Sheet1!RawDataCols,$C172,BG$5)*$R172)</f>
        <v>0</v>
      </c>
      <c r="BH172" s="33">
        <f t="shared" si="27"/>
        <v>0</v>
      </c>
      <c r="BI172" s="33">
        <f t="shared" si="28"/>
        <v>0</v>
      </c>
      <c r="BJ172" s="33">
        <f t="shared" si="29"/>
        <v>0</v>
      </c>
      <c r="BK172" s="3">
        <f>IF(BK$3=0,0,INDEX(Sheet1!RawDataCols,$C172,BK$5)*$R172)</f>
        <v>0</v>
      </c>
      <c r="BL172" s="3">
        <f>IF(BL$3=0,0,INDEX(Sheet1!RawDataCols,$C172,BL$5)*$R172)</f>
        <v>0</v>
      </c>
      <c r="BM172" s="3">
        <f>IF(BM$3=0,0,INDEX(Sheet1!RawDataCols,$C172,BM$5)*$R172)</f>
        <v>0</v>
      </c>
      <c r="BN172" s="3">
        <f>IF(BN$3=0,0,INDEX(Sheet1!RawDataCols,$C172,BN$5)*$R172)</f>
        <v>0</v>
      </c>
      <c r="BO172" s="3">
        <f>IF(BO$3=0,0,INDEX(Sheet1!RawDataCols,$C172,BO$5)*$R172)</f>
        <v>0</v>
      </c>
      <c r="BP172" s="3">
        <f>IF(BP$3=0,0,INDEX(Sheet1!RawDataCols,$C172,BP$5)*$R172)</f>
        <v>0</v>
      </c>
      <c r="BQ172" s="3">
        <f t="shared" si="30"/>
        <v>0</v>
      </c>
      <c r="BR172" s="3">
        <f t="shared" si="31"/>
        <v>0</v>
      </c>
      <c r="BS172" s="3">
        <f t="shared" si="32"/>
        <v>0</v>
      </c>
      <c r="BT172" s="3">
        <f t="shared" si="33"/>
        <v>0</v>
      </c>
      <c r="BU172" s="3" t="e">
        <f>INDEX(Sheet1!$BS$2:$BS$1000,MATCH($A172,Sheet1!$A$2:$A$1000,0))</f>
        <v>#N/A</v>
      </c>
      <c r="BV172" s="3" t="e">
        <f>INDEX(Sheet1!$BT$2:$BT$1000,MATCH($A172,Sheet1!$A$2:$A$1000,0))</f>
        <v>#N/A</v>
      </c>
    </row>
    <row r="173" spans="1:74" x14ac:dyDescent="0.2">
      <c r="A173" s="11" t="s">
        <v>624</v>
      </c>
      <c r="B173" s="3">
        <f>MATCH($A173,Sheet1!ACCOUNTNO,0)</f>
        <v>159</v>
      </c>
      <c r="C173" s="3">
        <f t="shared" si="24"/>
        <v>159</v>
      </c>
      <c r="D173" s="3" t="str">
        <f>IF(D$3=0,0,INDEX(Sheet1!RawDataCols,$C173,D$5))</f>
        <v>22400A06</v>
      </c>
      <c r="E173" s="3" t="str">
        <f>IF(E$3=0,0,INDEX(Sheet1!RawDataCols,$C173,E$5))</f>
        <v xml:space="preserve">22400          </v>
      </c>
      <c r="F173" s="3" t="str">
        <f>IF(F$3=0,0,INDEX(Sheet1!RawDataCols,$C173,F$5))</f>
        <v xml:space="preserve">A06            </v>
      </c>
      <c r="G173" s="3" t="str">
        <f>IF(G$3=0,0,INDEX(Sheet1!RawDataCols,$C173,G$5))</f>
        <v xml:space="preserve">               </v>
      </c>
      <c r="H173" s="3" t="str">
        <f>IF(H$3=0,0,INDEX(Sheet1!RawDataCols,$C173,H$5))</f>
        <v xml:space="preserve">               </v>
      </c>
      <c r="I173" s="3" t="str">
        <f>IF(I$3=0,0,INDEX(Sheet1!RawDataCols,$C173,I$5))</f>
        <v xml:space="preserve">               </v>
      </c>
      <c r="J173" s="3" t="str">
        <f>IF(J$3=0,0,INDEX(Sheet1!RawDataCols,$C173,J$5))</f>
        <v xml:space="preserve">               </v>
      </c>
      <c r="K173" s="3" t="str">
        <f>IF(K$3=0,0,INDEX(Sheet1!RawDataCols,$C173,K$5))</f>
        <v xml:space="preserve">               </v>
      </c>
      <c r="L173" s="3" t="str">
        <f>IF(L$3=0,0,INDEX(Sheet1!RawDataCols,$C173,L$5))</f>
        <v xml:space="preserve">               </v>
      </c>
      <c r="M173" s="3" t="str">
        <f>IF(M$3=0,0,INDEX(Sheet1!RawDataCols,$C173,M$5))</f>
        <v xml:space="preserve">F007  </v>
      </c>
      <c r="N173" s="3" t="str">
        <f>IF(N$3=0,0,INDEX(Sheet1!RawDataCols,$C173,N$5))</f>
        <v>General Expenses-31 Franklin St</v>
      </c>
      <c r="O173" s="3">
        <f>INDEX(Sheet1!RawDataCols,$C173,O$5)</f>
        <v>13</v>
      </c>
      <c r="P173" s="3" t="str">
        <f>INDEX(Sheet1!RawDataCols,$C173,P$5)</f>
        <v>Cost and Expenses</v>
      </c>
      <c r="Q173" s="3" t="str">
        <f>IF(Q$3=0,0,INDEX(Sheet1!RawDataCols,$C173,Q$5))</f>
        <v>I</v>
      </c>
      <c r="R173" s="3">
        <f t="shared" si="25"/>
        <v>1</v>
      </c>
      <c r="S173" s="3">
        <f t="shared" si="26"/>
        <v>-1</v>
      </c>
      <c r="T173" s="3">
        <f>IF(T$3=0,0,INDEX(Sheet1!RawDataCols,$C173,T$5)*$R173)</f>
        <v>0</v>
      </c>
      <c r="U173" s="3">
        <f>IF(U$3=0,0,INDEX(Sheet1!RawDataCols,$C173,U$5)*$R173)</f>
        <v>0</v>
      </c>
      <c r="V173" s="3">
        <f>IF(V$3=0,0,INDEX(Sheet1!RawDataCols,$C173,V$5)*$R173)</f>
        <v>0</v>
      </c>
      <c r="W173" s="3">
        <f>IF(W$3=0,0,INDEX(Sheet1!RawDataCols,$C173,W$5)*$R173)</f>
        <v>0</v>
      </c>
      <c r="X173" s="3">
        <f>IF(X$3=0,0,INDEX(Sheet1!RawDataCols,$C173,X$5)*$R173)</f>
        <v>0</v>
      </c>
      <c r="Y173" s="3">
        <f>IF(Y$3=0,0,INDEX(Sheet1!RawDataCols,$C173,Y$5)*$R173)</f>
        <v>0</v>
      </c>
      <c r="Z173" s="3">
        <f>IF(Z$3=0,0,INDEX(Sheet1!RawDataCols,$C173,Z$5)*$R173)</f>
        <v>0</v>
      </c>
      <c r="AA173" s="3">
        <f>IF(AA$3=0,0,INDEX(Sheet1!RawDataCols,$C173,AA$5)*$R173)</f>
        <v>0</v>
      </c>
      <c r="AB173" s="3">
        <f>IF(AB$3=0,0,INDEX(Sheet1!RawDataCols,$C173,AB$5)*$R173)</f>
        <v>0</v>
      </c>
      <c r="AC173" s="3">
        <f>IF(AC$3=0,0,INDEX(Sheet1!RawDataCols,$C173,AC$5)*$R173)</f>
        <v>0</v>
      </c>
      <c r="AD173" s="3">
        <f>IF(AD$3=0,0,INDEX(Sheet1!RawDataCols,$C173,AD$5)*$R173)</f>
        <v>0</v>
      </c>
      <c r="AE173" s="3">
        <f>IF(AE$3=0,0,INDEX(Sheet1!RawDataCols,$C173,AE$5)*$R173)</f>
        <v>0</v>
      </c>
      <c r="AF173" s="3">
        <f>IF(AF$3=0,0,INDEX(Sheet1!RawDataCols,$C173,AF$5)*$R173)</f>
        <v>0</v>
      </c>
      <c r="AG173" s="3">
        <f>IF(AG$3=0,0,INDEX(Sheet1!RawDataCols,$C173,AG$5)*$R173)</f>
        <v>0</v>
      </c>
      <c r="AH173" s="3">
        <f>IF(AH$3=0,0,INDEX(Sheet1!RawDataCols,$C173,AH$5)*$R173)</f>
        <v>0</v>
      </c>
      <c r="AI173" s="3">
        <f>IF(AI$3=0,0,INDEX(Sheet1!RawDataCols,$C173,AI$5)*$R173)</f>
        <v>0</v>
      </c>
      <c r="AJ173" s="3">
        <f>IF(AJ$3=0,0,INDEX(Sheet1!RawDataCols,$C173,AJ$5)*$R173)</f>
        <v>0</v>
      </c>
      <c r="AK173" s="3">
        <f>IF(AK$3=0,0,INDEX(Sheet1!RawDataCols,$C173,AK$5)*$R173)</f>
        <v>0</v>
      </c>
      <c r="AL173" s="3">
        <f>IF(AL$3=0,0,INDEX(Sheet1!RawDataCols,$C173,AL$5)*$R173)</f>
        <v>0</v>
      </c>
      <c r="AM173" s="3">
        <f>IF(AM$3=0,0,INDEX(Sheet1!RawDataCols,$C173,AM$5)*$R173)</f>
        <v>0</v>
      </c>
      <c r="AN173" s="3">
        <f>IF(AN$3=0,0,INDEX(Sheet1!RawDataCols,$C173,AN$5)*$R173)</f>
        <v>0</v>
      </c>
      <c r="AO173" s="3">
        <f>IF(AO$3=0,0,INDEX(Sheet1!RawDataCols,$C173,AO$5)*$R173)</f>
        <v>0</v>
      </c>
      <c r="AP173" s="3">
        <f>IF(AP$3=0,0,INDEX(Sheet1!RawDataCols,$C173,AP$5)*$R173)</f>
        <v>0</v>
      </c>
      <c r="AQ173" s="3">
        <f>IF(AQ$3=0,0,INDEX(Sheet1!RawDataCols,$C173,AQ$5)*$R173)</f>
        <v>0</v>
      </c>
      <c r="AR173" s="3">
        <f>IF(AR$3=0,0,INDEX(Sheet1!RawDataCols,$C173,AR$5)*$R173)</f>
        <v>0</v>
      </c>
      <c r="AS173" s="3">
        <f>IF(AS$3=0,0,INDEX(Sheet1!RawDataCols,$C173,AS$5)*$R173)</f>
        <v>0</v>
      </c>
      <c r="AT173" s="3">
        <f>IF(AT$3=0,0,INDEX(Sheet1!RawDataCols,$C173,AT$5)*$R173)</f>
        <v>0</v>
      </c>
      <c r="AU173" s="3">
        <f>IF(AU$3=0,0,INDEX(Sheet1!RawDataCols,$C173,AU$5)*$R173)</f>
        <v>0</v>
      </c>
      <c r="AV173" s="3">
        <f>IF(AV$3=0,0,INDEX(Sheet1!RawDataCols,$C173,AV$5)*$R173)</f>
        <v>0</v>
      </c>
      <c r="AW173" s="3">
        <f>IF(AW$3=0,0,INDEX(Sheet1!RawDataCols,$C173,AW$5)*$R173)</f>
        <v>0</v>
      </c>
      <c r="AX173" s="3">
        <f>IF(AX$3=0,0,INDEX(Sheet1!RawDataCols,$C173,AX$5)*$R173)</f>
        <v>0</v>
      </c>
      <c r="AY173" s="3">
        <f>IF(AY$3=0,0,INDEX(Sheet1!RawDataCols,$C173,AY$5)*$R173)</f>
        <v>0</v>
      </c>
      <c r="AZ173" s="3">
        <f>IF(AZ$3=0,0,INDEX(Sheet1!RawDataCols,$C173,AZ$5)*$R173)</f>
        <v>0</v>
      </c>
      <c r="BA173" s="3">
        <f>IF(BA$3=0,0,INDEX(Sheet1!RawDataCols,$C173,BA$5)*$R173)</f>
        <v>0</v>
      </c>
      <c r="BB173" s="3">
        <f>IF(BB$3=0,0,INDEX(Sheet1!RawDataCols,$C173,BB$5)*$R173)</f>
        <v>0</v>
      </c>
      <c r="BC173" s="3">
        <f>IF(BC$3=0,0,INDEX(Sheet1!RawDataCols,$C173,BC$5)*$R173)</f>
        <v>0</v>
      </c>
      <c r="BD173" s="3">
        <f>IF(BD$3=0,0,INDEX(Sheet1!RawDataCols,$C173,BD$5)*$R173)</f>
        <v>0</v>
      </c>
      <c r="BE173" s="3">
        <f>IF(BE$3=0,0,INDEX(Sheet1!RawDataCols,$C173,BE$5)*$R173)</f>
        <v>0</v>
      </c>
      <c r="BF173" s="3">
        <f>IF(BF$3=0,0,INDEX(Sheet1!RawDataCols,$C173,BF$5)*$R173)</f>
        <v>0</v>
      </c>
      <c r="BG173" s="179">
        <f>IF(BG$3=0,0,INDEX(Sheet1!RawDataCols,$C173,BG$5)*$R173)</f>
        <v>0</v>
      </c>
      <c r="BH173" s="33">
        <f t="shared" si="27"/>
        <v>0</v>
      </c>
      <c r="BI173" s="33">
        <f t="shared" si="28"/>
        <v>0</v>
      </c>
      <c r="BJ173" s="33">
        <f t="shared" si="29"/>
        <v>0</v>
      </c>
      <c r="BK173" s="3">
        <f>IF(BK$3=0,0,INDEX(Sheet1!RawDataCols,$C173,BK$5)*$R173)</f>
        <v>0</v>
      </c>
      <c r="BL173" s="3">
        <f>IF(BL$3=0,0,INDEX(Sheet1!RawDataCols,$C173,BL$5)*$R173)</f>
        <v>0</v>
      </c>
      <c r="BM173" s="3">
        <f>IF(BM$3=0,0,INDEX(Sheet1!RawDataCols,$C173,BM$5)*$R173)</f>
        <v>0</v>
      </c>
      <c r="BN173" s="3">
        <f>IF(BN$3=0,0,INDEX(Sheet1!RawDataCols,$C173,BN$5)*$R173)</f>
        <v>5.4262499999999996</v>
      </c>
      <c r="BO173" s="3">
        <f>IF(BO$3=0,0,INDEX(Sheet1!RawDataCols,$C173,BO$5)*$R173)</f>
        <v>0</v>
      </c>
      <c r="BP173" s="3">
        <f>IF(BP$3=0,0,INDEX(Sheet1!RawDataCols,$C173,BP$5)*$R173)</f>
        <v>0</v>
      </c>
      <c r="BQ173" s="3">
        <f t="shared" si="30"/>
        <v>0</v>
      </c>
      <c r="BR173" s="3">
        <f t="shared" si="31"/>
        <v>0</v>
      </c>
      <c r="BS173" s="3">
        <f t="shared" si="32"/>
        <v>0</v>
      </c>
      <c r="BT173" s="3">
        <f t="shared" si="33"/>
        <v>0</v>
      </c>
      <c r="BU173" s="3" t="str">
        <f>INDEX(Sheet1!$BS$2:$BS$1000,MATCH($A173,Sheet1!$A$2:$A$1000,0))</f>
        <v>09</v>
      </c>
      <c r="BV173" s="3">
        <f>INDEX(Sheet1!$BT$2:$BT$1000,MATCH($A173,Sheet1!$A$2:$A$1000,0))</f>
        <v>0</v>
      </c>
    </row>
    <row r="174" spans="1:74" x14ac:dyDescent="0.2">
      <c r="A174" s="11" t="s">
        <v>625</v>
      </c>
      <c r="B174" s="3">
        <f>MATCH($A174,Sheet1!ACCOUNTNO,0)</f>
        <v>160</v>
      </c>
      <c r="C174" s="3">
        <f t="shared" si="24"/>
        <v>160</v>
      </c>
      <c r="D174" s="3" t="str">
        <f>IF(D$3=0,0,INDEX(Sheet1!RawDataCols,$C174,D$5))</f>
        <v>22400A07</v>
      </c>
      <c r="E174" s="3" t="str">
        <f>IF(E$3=0,0,INDEX(Sheet1!RawDataCols,$C174,E$5))</f>
        <v xml:space="preserve">22400          </v>
      </c>
      <c r="F174" s="3" t="str">
        <f>IF(F$3=0,0,INDEX(Sheet1!RawDataCols,$C174,F$5))</f>
        <v xml:space="preserve">A07            </v>
      </c>
      <c r="G174" s="3" t="str">
        <f>IF(G$3=0,0,INDEX(Sheet1!RawDataCols,$C174,G$5))</f>
        <v xml:space="preserve">               </v>
      </c>
      <c r="H174" s="3" t="str">
        <f>IF(H$3=0,0,INDEX(Sheet1!RawDataCols,$C174,H$5))</f>
        <v xml:space="preserve">               </v>
      </c>
      <c r="I174" s="3" t="str">
        <f>IF(I$3=0,0,INDEX(Sheet1!RawDataCols,$C174,I$5))</f>
        <v xml:space="preserve">               </v>
      </c>
      <c r="J174" s="3" t="str">
        <f>IF(J$3=0,0,INDEX(Sheet1!RawDataCols,$C174,J$5))</f>
        <v xml:space="preserve">               </v>
      </c>
      <c r="K174" s="3" t="str">
        <f>IF(K$3=0,0,INDEX(Sheet1!RawDataCols,$C174,K$5))</f>
        <v xml:space="preserve">               </v>
      </c>
      <c r="L174" s="3" t="str">
        <f>IF(L$3=0,0,INDEX(Sheet1!RawDataCols,$C174,L$5))</f>
        <v xml:space="preserve">               </v>
      </c>
      <c r="M174" s="3" t="str">
        <f>IF(M$3=0,0,INDEX(Sheet1!RawDataCols,$C174,M$5))</f>
        <v xml:space="preserve">F007  </v>
      </c>
      <c r="N174" s="3" t="str">
        <f>IF(N$3=0,0,INDEX(Sheet1!RawDataCols,$C174,N$5))</f>
        <v>General Expenses-25 Franklin St</v>
      </c>
      <c r="O174" s="3">
        <f>INDEX(Sheet1!RawDataCols,$C174,O$5)</f>
        <v>13</v>
      </c>
      <c r="P174" s="3" t="str">
        <f>INDEX(Sheet1!RawDataCols,$C174,P$5)</f>
        <v>Cost and Expenses</v>
      </c>
      <c r="Q174" s="3" t="str">
        <f>IF(Q$3=0,0,INDEX(Sheet1!RawDataCols,$C174,Q$5))</f>
        <v>I</v>
      </c>
      <c r="R174" s="3">
        <f t="shared" si="25"/>
        <v>1</v>
      </c>
      <c r="S174" s="3">
        <f t="shared" si="26"/>
        <v>-1</v>
      </c>
      <c r="T174" s="3">
        <f>IF(T$3=0,0,INDEX(Sheet1!RawDataCols,$C174,T$5)*$R174)</f>
        <v>0</v>
      </c>
      <c r="U174" s="3">
        <f>IF(U$3=0,0,INDEX(Sheet1!RawDataCols,$C174,U$5)*$R174)</f>
        <v>0</v>
      </c>
      <c r="V174" s="3">
        <f>IF(V$3=0,0,INDEX(Sheet1!RawDataCols,$C174,V$5)*$R174)</f>
        <v>0</v>
      </c>
      <c r="W174" s="3">
        <f>IF(W$3=0,0,INDEX(Sheet1!RawDataCols,$C174,W$5)*$R174)</f>
        <v>0</v>
      </c>
      <c r="X174" s="3">
        <f>IF(X$3=0,0,INDEX(Sheet1!RawDataCols,$C174,X$5)*$R174)</f>
        <v>0</v>
      </c>
      <c r="Y174" s="3">
        <f>IF(Y$3=0,0,INDEX(Sheet1!RawDataCols,$C174,Y$5)*$R174)</f>
        <v>0</v>
      </c>
      <c r="Z174" s="3">
        <f>IF(Z$3=0,0,INDEX(Sheet1!RawDataCols,$C174,Z$5)*$R174)</f>
        <v>0</v>
      </c>
      <c r="AA174" s="3">
        <f>IF(AA$3=0,0,INDEX(Sheet1!RawDataCols,$C174,AA$5)*$R174)</f>
        <v>0</v>
      </c>
      <c r="AB174" s="3">
        <f>IF(AB$3=0,0,INDEX(Sheet1!RawDataCols,$C174,AB$5)*$R174)</f>
        <v>0</v>
      </c>
      <c r="AC174" s="3">
        <f>IF(AC$3=0,0,INDEX(Sheet1!RawDataCols,$C174,AC$5)*$R174)</f>
        <v>0</v>
      </c>
      <c r="AD174" s="3">
        <f>IF(AD$3=0,0,INDEX(Sheet1!RawDataCols,$C174,AD$5)*$R174)</f>
        <v>0</v>
      </c>
      <c r="AE174" s="3">
        <f>IF(AE$3=0,0,INDEX(Sheet1!RawDataCols,$C174,AE$5)*$R174)</f>
        <v>0</v>
      </c>
      <c r="AF174" s="3">
        <f>IF(AF$3=0,0,INDEX(Sheet1!RawDataCols,$C174,AF$5)*$R174)</f>
        <v>181.82</v>
      </c>
      <c r="AG174" s="3">
        <f>IF(AG$3=0,0,INDEX(Sheet1!RawDataCols,$C174,AG$5)*$R174)</f>
        <v>0</v>
      </c>
      <c r="AH174" s="3">
        <f>IF(AH$3=0,0,INDEX(Sheet1!RawDataCols,$C174,AH$5)*$R174)</f>
        <v>0</v>
      </c>
      <c r="AI174" s="3">
        <f>IF(AI$3=0,0,INDEX(Sheet1!RawDataCols,$C174,AI$5)*$R174)</f>
        <v>0</v>
      </c>
      <c r="AJ174" s="3">
        <f>IF(AJ$3=0,0,INDEX(Sheet1!RawDataCols,$C174,AJ$5)*$R174)</f>
        <v>0</v>
      </c>
      <c r="AK174" s="3">
        <f>IF(AK$3=0,0,INDEX(Sheet1!RawDataCols,$C174,AK$5)*$R174)</f>
        <v>0</v>
      </c>
      <c r="AL174" s="3">
        <f>IF(AL$3=0,0,INDEX(Sheet1!RawDataCols,$C174,AL$5)*$R174)</f>
        <v>0</v>
      </c>
      <c r="AM174" s="3">
        <f>IF(AM$3=0,0,INDEX(Sheet1!RawDataCols,$C174,AM$5)*$R174)</f>
        <v>0</v>
      </c>
      <c r="AN174" s="3">
        <f>IF(AN$3=0,0,INDEX(Sheet1!RawDataCols,$C174,AN$5)*$R174)</f>
        <v>0</v>
      </c>
      <c r="AO174" s="3">
        <f>IF(AO$3=0,0,INDEX(Sheet1!RawDataCols,$C174,AO$5)*$R174)</f>
        <v>0</v>
      </c>
      <c r="AP174" s="3">
        <f>IF(AP$3=0,0,INDEX(Sheet1!RawDataCols,$C174,AP$5)*$R174)</f>
        <v>0</v>
      </c>
      <c r="AQ174" s="3">
        <f>IF(AQ$3=0,0,INDEX(Sheet1!RawDataCols,$C174,AQ$5)*$R174)</f>
        <v>0</v>
      </c>
      <c r="AR174" s="3">
        <f>IF(AR$3=0,0,INDEX(Sheet1!RawDataCols,$C174,AR$5)*$R174)</f>
        <v>0</v>
      </c>
      <c r="AS174" s="3">
        <f>IF(AS$3=0,0,INDEX(Sheet1!RawDataCols,$C174,AS$5)*$R174)</f>
        <v>0</v>
      </c>
      <c r="AT174" s="3">
        <f>IF(AT$3=0,0,INDEX(Sheet1!RawDataCols,$C174,AT$5)*$R174)</f>
        <v>0</v>
      </c>
      <c r="AU174" s="3">
        <f>IF(AU$3=0,0,INDEX(Sheet1!RawDataCols,$C174,AU$5)*$R174)</f>
        <v>0</v>
      </c>
      <c r="AV174" s="3">
        <f>IF(AV$3=0,0,INDEX(Sheet1!RawDataCols,$C174,AV$5)*$R174)</f>
        <v>0</v>
      </c>
      <c r="AW174" s="3">
        <f>IF(AW$3=0,0,INDEX(Sheet1!RawDataCols,$C174,AW$5)*$R174)</f>
        <v>0</v>
      </c>
      <c r="AX174" s="3">
        <f>IF(AX$3=0,0,INDEX(Sheet1!RawDataCols,$C174,AX$5)*$R174)</f>
        <v>0</v>
      </c>
      <c r="AY174" s="3">
        <f>IF(AY$3=0,0,INDEX(Sheet1!RawDataCols,$C174,AY$5)*$R174)</f>
        <v>0</v>
      </c>
      <c r="AZ174" s="3">
        <f>IF(AZ$3=0,0,INDEX(Sheet1!RawDataCols,$C174,AZ$5)*$R174)</f>
        <v>0</v>
      </c>
      <c r="BA174" s="3">
        <f>IF(BA$3=0,0,INDEX(Sheet1!RawDataCols,$C174,BA$5)*$R174)</f>
        <v>0</v>
      </c>
      <c r="BB174" s="3">
        <f>IF(BB$3=0,0,INDEX(Sheet1!RawDataCols,$C174,BB$5)*$R174)</f>
        <v>0</v>
      </c>
      <c r="BC174" s="3">
        <f>IF(BC$3=0,0,INDEX(Sheet1!RawDataCols,$C174,BC$5)*$R174)</f>
        <v>0</v>
      </c>
      <c r="BD174" s="3">
        <f>IF(BD$3=0,0,INDEX(Sheet1!RawDataCols,$C174,BD$5)*$R174)</f>
        <v>0</v>
      </c>
      <c r="BE174" s="3">
        <f>IF(BE$3=0,0,INDEX(Sheet1!RawDataCols,$C174,BE$5)*$R174)</f>
        <v>0</v>
      </c>
      <c r="BF174" s="3">
        <f>IF(BF$3=0,0,INDEX(Sheet1!RawDataCols,$C174,BF$5)*$R174)</f>
        <v>0</v>
      </c>
      <c r="BG174" s="179">
        <f>IF(BG$3=0,0,INDEX(Sheet1!RawDataCols,$C174,BG$5)*$R174)</f>
        <v>0</v>
      </c>
      <c r="BH174" s="33">
        <f t="shared" si="27"/>
        <v>0</v>
      </c>
      <c r="BI174" s="33">
        <f t="shared" si="28"/>
        <v>0</v>
      </c>
      <c r="BJ174" s="33">
        <f t="shared" si="29"/>
        <v>181.82</v>
      </c>
      <c r="BK174" s="3">
        <f>IF(BK$3=0,0,INDEX(Sheet1!RawDataCols,$C174,BK$5)*$R174)</f>
        <v>0</v>
      </c>
      <c r="BL174" s="3">
        <f>IF(BL$3=0,0,INDEX(Sheet1!RawDataCols,$C174,BL$5)*$R174)</f>
        <v>11.36375</v>
      </c>
      <c r="BM174" s="3">
        <f>IF(BM$3=0,0,INDEX(Sheet1!RawDataCols,$C174,BM$5)*$R174)</f>
        <v>0</v>
      </c>
      <c r="BN174" s="3">
        <f>IF(BN$3=0,0,INDEX(Sheet1!RawDataCols,$C174,BN$5)*$R174)</f>
        <v>3.54</v>
      </c>
      <c r="BO174" s="3">
        <f>IF(BO$3=0,0,INDEX(Sheet1!RawDataCols,$C174,BO$5)*$R174)</f>
        <v>0</v>
      </c>
      <c r="BP174" s="3">
        <f>IF(BP$3=0,0,INDEX(Sheet1!RawDataCols,$C174,BP$5)*$R174)</f>
        <v>0</v>
      </c>
      <c r="BQ174" s="3">
        <f t="shared" si="30"/>
        <v>0</v>
      </c>
      <c r="BR174" s="3">
        <f t="shared" si="31"/>
        <v>0</v>
      </c>
      <c r="BS174" s="3">
        <f t="shared" si="32"/>
        <v>0</v>
      </c>
      <c r="BT174" s="3">
        <f t="shared" si="33"/>
        <v>0</v>
      </c>
      <c r="BU174" s="3" t="str">
        <f>INDEX(Sheet1!$BS$2:$BS$1000,MATCH($A174,Sheet1!$A$2:$A$1000,0))</f>
        <v>09</v>
      </c>
      <c r="BV174" s="3">
        <f>INDEX(Sheet1!$BT$2:$BT$1000,MATCH($A174,Sheet1!$A$2:$A$1000,0))</f>
        <v>0</v>
      </c>
    </row>
    <row r="175" spans="1:74" x14ac:dyDescent="0.2">
      <c r="A175" s="11" t="s">
        <v>626</v>
      </c>
      <c r="B175" s="3">
        <f>MATCH($A175,Sheet1!ACCOUNTNO,0)</f>
        <v>161</v>
      </c>
      <c r="C175" s="3">
        <f t="shared" si="24"/>
        <v>161</v>
      </c>
      <c r="D175" s="3" t="str">
        <f>IF(D$3=0,0,INDEX(Sheet1!RawDataCols,$C175,D$5))</f>
        <v>22400A08</v>
      </c>
      <c r="E175" s="3" t="str">
        <f>IF(E$3=0,0,INDEX(Sheet1!RawDataCols,$C175,E$5))</f>
        <v xml:space="preserve">22400          </v>
      </c>
      <c r="F175" s="3" t="str">
        <f>IF(F$3=0,0,INDEX(Sheet1!RawDataCols,$C175,F$5))</f>
        <v xml:space="preserve">A08            </v>
      </c>
      <c r="G175" s="3" t="str">
        <f>IF(G$3=0,0,INDEX(Sheet1!RawDataCols,$C175,G$5))</f>
        <v xml:space="preserve">               </v>
      </c>
      <c r="H175" s="3" t="str">
        <f>IF(H$3=0,0,INDEX(Sheet1!RawDataCols,$C175,H$5))</f>
        <v xml:space="preserve">               </v>
      </c>
      <c r="I175" s="3" t="str">
        <f>IF(I$3=0,0,INDEX(Sheet1!RawDataCols,$C175,I$5))</f>
        <v xml:space="preserve">               </v>
      </c>
      <c r="J175" s="3" t="str">
        <f>IF(J$3=0,0,INDEX(Sheet1!RawDataCols,$C175,J$5))</f>
        <v xml:space="preserve">               </v>
      </c>
      <c r="K175" s="3" t="str">
        <f>IF(K$3=0,0,INDEX(Sheet1!RawDataCols,$C175,K$5))</f>
        <v xml:space="preserve">               </v>
      </c>
      <c r="L175" s="3" t="str">
        <f>IF(L$3=0,0,INDEX(Sheet1!RawDataCols,$C175,L$5))</f>
        <v xml:space="preserve">               </v>
      </c>
      <c r="M175" s="3" t="str">
        <f>IF(M$3=0,0,INDEX(Sheet1!RawDataCols,$C175,M$5))</f>
        <v xml:space="preserve">F007  </v>
      </c>
      <c r="N175" s="3" t="str">
        <f>IF(N$3=0,0,INDEX(Sheet1!RawDataCols,$C175,N$5))</f>
        <v>General Expenses-23 Frankin St</v>
      </c>
      <c r="O175" s="3">
        <f>INDEX(Sheet1!RawDataCols,$C175,O$5)</f>
        <v>13</v>
      </c>
      <c r="P175" s="3" t="str">
        <f>INDEX(Sheet1!RawDataCols,$C175,P$5)</f>
        <v>Cost and Expenses</v>
      </c>
      <c r="Q175" s="3" t="str">
        <f>IF(Q$3=0,0,INDEX(Sheet1!RawDataCols,$C175,Q$5))</f>
        <v>I</v>
      </c>
      <c r="R175" s="3">
        <f t="shared" si="25"/>
        <v>1</v>
      </c>
      <c r="S175" s="3">
        <f t="shared" si="26"/>
        <v>-1</v>
      </c>
      <c r="T175" s="3">
        <f>IF(T$3=0,0,INDEX(Sheet1!RawDataCols,$C175,T$5)*$R175)</f>
        <v>0</v>
      </c>
      <c r="U175" s="3">
        <f>IF(U$3=0,0,INDEX(Sheet1!RawDataCols,$C175,U$5)*$R175)</f>
        <v>0</v>
      </c>
      <c r="V175" s="3">
        <f>IF(V$3=0,0,INDEX(Sheet1!RawDataCols,$C175,V$5)*$R175)</f>
        <v>0</v>
      </c>
      <c r="W175" s="3">
        <f>IF(W$3=0,0,INDEX(Sheet1!RawDataCols,$C175,W$5)*$R175)</f>
        <v>0</v>
      </c>
      <c r="X175" s="3">
        <f>IF(X$3=0,0,INDEX(Sheet1!RawDataCols,$C175,X$5)*$R175)</f>
        <v>0</v>
      </c>
      <c r="Y175" s="3">
        <f>IF(Y$3=0,0,INDEX(Sheet1!RawDataCols,$C175,Y$5)*$R175)</f>
        <v>0</v>
      </c>
      <c r="Z175" s="3">
        <f>IF(Z$3=0,0,INDEX(Sheet1!RawDataCols,$C175,Z$5)*$R175)</f>
        <v>0</v>
      </c>
      <c r="AA175" s="3">
        <f>IF(AA$3=0,0,INDEX(Sheet1!RawDataCols,$C175,AA$5)*$R175)</f>
        <v>0</v>
      </c>
      <c r="AB175" s="3">
        <f>IF(AB$3=0,0,INDEX(Sheet1!RawDataCols,$C175,AB$5)*$R175)</f>
        <v>0</v>
      </c>
      <c r="AC175" s="3">
        <f>IF(AC$3=0,0,INDEX(Sheet1!RawDataCols,$C175,AC$5)*$R175)</f>
        <v>0</v>
      </c>
      <c r="AD175" s="3">
        <f>IF(AD$3=0,0,INDEX(Sheet1!RawDataCols,$C175,AD$5)*$R175)</f>
        <v>0</v>
      </c>
      <c r="AE175" s="3">
        <f>IF(AE$3=0,0,INDEX(Sheet1!RawDataCols,$C175,AE$5)*$R175)</f>
        <v>0</v>
      </c>
      <c r="AF175" s="3">
        <f>IF(AF$3=0,0,INDEX(Sheet1!RawDataCols,$C175,AF$5)*$R175)</f>
        <v>0</v>
      </c>
      <c r="AG175" s="3">
        <f>IF(AG$3=0,0,INDEX(Sheet1!RawDataCols,$C175,AG$5)*$R175)</f>
        <v>0</v>
      </c>
      <c r="AH175" s="3">
        <f>IF(AH$3=0,0,INDEX(Sheet1!RawDataCols,$C175,AH$5)*$R175)</f>
        <v>0</v>
      </c>
      <c r="AI175" s="3">
        <f>IF(AI$3=0,0,INDEX(Sheet1!RawDataCols,$C175,AI$5)*$R175)</f>
        <v>0</v>
      </c>
      <c r="AJ175" s="3">
        <f>IF(AJ$3=0,0,INDEX(Sheet1!RawDataCols,$C175,AJ$5)*$R175)</f>
        <v>0</v>
      </c>
      <c r="AK175" s="3">
        <f>IF(AK$3=0,0,INDEX(Sheet1!RawDataCols,$C175,AK$5)*$R175)</f>
        <v>0</v>
      </c>
      <c r="AL175" s="3">
        <f>IF(AL$3=0,0,INDEX(Sheet1!RawDataCols,$C175,AL$5)*$R175)</f>
        <v>0</v>
      </c>
      <c r="AM175" s="3">
        <f>IF(AM$3=0,0,INDEX(Sheet1!RawDataCols,$C175,AM$5)*$R175)</f>
        <v>0</v>
      </c>
      <c r="AN175" s="3">
        <f>IF(AN$3=0,0,INDEX(Sheet1!RawDataCols,$C175,AN$5)*$R175)</f>
        <v>0</v>
      </c>
      <c r="AO175" s="3">
        <f>IF(AO$3=0,0,INDEX(Sheet1!RawDataCols,$C175,AO$5)*$R175)</f>
        <v>0</v>
      </c>
      <c r="AP175" s="3">
        <f>IF(AP$3=0,0,INDEX(Sheet1!RawDataCols,$C175,AP$5)*$R175)</f>
        <v>0</v>
      </c>
      <c r="AQ175" s="3">
        <f>IF(AQ$3=0,0,INDEX(Sheet1!RawDataCols,$C175,AQ$5)*$R175)</f>
        <v>0</v>
      </c>
      <c r="AR175" s="3">
        <f>IF(AR$3=0,0,INDEX(Sheet1!RawDataCols,$C175,AR$5)*$R175)</f>
        <v>0</v>
      </c>
      <c r="AS175" s="3">
        <f>IF(AS$3=0,0,INDEX(Sheet1!RawDataCols,$C175,AS$5)*$R175)</f>
        <v>0</v>
      </c>
      <c r="AT175" s="3">
        <f>IF(AT$3=0,0,INDEX(Sheet1!RawDataCols,$C175,AT$5)*$R175)</f>
        <v>0</v>
      </c>
      <c r="AU175" s="3">
        <f>IF(AU$3=0,0,INDEX(Sheet1!RawDataCols,$C175,AU$5)*$R175)</f>
        <v>0</v>
      </c>
      <c r="AV175" s="3">
        <f>IF(AV$3=0,0,INDEX(Sheet1!RawDataCols,$C175,AV$5)*$R175)</f>
        <v>0</v>
      </c>
      <c r="AW175" s="3">
        <f>IF(AW$3=0,0,INDEX(Sheet1!RawDataCols,$C175,AW$5)*$R175)</f>
        <v>0</v>
      </c>
      <c r="AX175" s="3">
        <f>IF(AX$3=0,0,INDEX(Sheet1!RawDataCols,$C175,AX$5)*$R175)</f>
        <v>0</v>
      </c>
      <c r="AY175" s="3">
        <f>IF(AY$3=0,0,INDEX(Sheet1!RawDataCols,$C175,AY$5)*$R175)</f>
        <v>0</v>
      </c>
      <c r="AZ175" s="3">
        <f>IF(AZ$3=0,0,INDEX(Sheet1!RawDataCols,$C175,AZ$5)*$R175)</f>
        <v>0</v>
      </c>
      <c r="BA175" s="3">
        <f>IF(BA$3=0,0,INDEX(Sheet1!RawDataCols,$C175,BA$5)*$R175)</f>
        <v>0</v>
      </c>
      <c r="BB175" s="3">
        <f>IF(BB$3=0,0,INDEX(Sheet1!RawDataCols,$C175,BB$5)*$R175)</f>
        <v>0</v>
      </c>
      <c r="BC175" s="3">
        <f>IF(BC$3=0,0,INDEX(Sheet1!RawDataCols,$C175,BC$5)*$R175)</f>
        <v>0</v>
      </c>
      <c r="BD175" s="3">
        <f>IF(BD$3=0,0,INDEX(Sheet1!RawDataCols,$C175,BD$5)*$R175)</f>
        <v>0</v>
      </c>
      <c r="BE175" s="3">
        <f>IF(BE$3=0,0,INDEX(Sheet1!RawDataCols,$C175,BE$5)*$R175)</f>
        <v>0</v>
      </c>
      <c r="BF175" s="3">
        <f>IF(BF$3=0,0,INDEX(Sheet1!RawDataCols,$C175,BF$5)*$R175)</f>
        <v>0</v>
      </c>
      <c r="BG175" s="179">
        <f>IF(BG$3=0,0,INDEX(Sheet1!RawDataCols,$C175,BG$5)*$R175)</f>
        <v>0</v>
      </c>
      <c r="BH175" s="33">
        <f t="shared" si="27"/>
        <v>0</v>
      </c>
      <c r="BI175" s="33">
        <f t="shared" si="28"/>
        <v>0</v>
      </c>
      <c r="BJ175" s="33">
        <f t="shared" si="29"/>
        <v>0</v>
      </c>
      <c r="BK175" s="3">
        <f>IF(BK$3=0,0,INDEX(Sheet1!RawDataCols,$C175,BK$5)*$R175)</f>
        <v>0</v>
      </c>
      <c r="BL175" s="3">
        <f>IF(BL$3=0,0,INDEX(Sheet1!RawDataCols,$C175,BL$5)*$R175)</f>
        <v>0</v>
      </c>
      <c r="BM175" s="3">
        <f>IF(BM$3=0,0,INDEX(Sheet1!RawDataCols,$C175,BM$5)*$R175)</f>
        <v>0</v>
      </c>
      <c r="BN175" s="3">
        <f>IF(BN$3=0,0,INDEX(Sheet1!RawDataCols,$C175,BN$5)*$R175)</f>
        <v>0.45437499999999997</v>
      </c>
      <c r="BO175" s="3">
        <f>IF(BO$3=0,0,INDEX(Sheet1!RawDataCols,$C175,BO$5)*$R175)</f>
        <v>0</v>
      </c>
      <c r="BP175" s="3">
        <f>IF(BP$3=0,0,INDEX(Sheet1!RawDataCols,$C175,BP$5)*$R175)</f>
        <v>0</v>
      </c>
      <c r="BQ175" s="3">
        <f t="shared" si="30"/>
        <v>0</v>
      </c>
      <c r="BR175" s="3">
        <f t="shared" si="31"/>
        <v>0</v>
      </c>
      <c r="BS175" s="3">
        <f t="shared" si="32"/>
        <v>0</v>
      </c>
      <c r="BT175" s="3">
        <f t="shared" si="33"/>
        <v>0</v>
      </c>
      <c r="BU175" s="3" t="str">
        <f>INDEX(Sheet1!$BS$2:$BS$1000,MATCH($A175,Sheet1!$A$2:$A$1000,0))</f>
        <v>09</v>
      </c>
      <c r="BV175" s="3">
        <f>INDEX(Sheet1!$BT$2:$BT$1000,MATCH($A175,Sheet1!$A$2:$A$1000,0))</f>
        <v>0</v>
      </c>
    </row>
    <row r="176" spans="1:74" x14ac:dyDescent="0.2">
      <c r="A176" s="246" t="s">
        <v>627</v>
      </c>
      <c r="B176" s="3" t="e">
        <f>MATCH($A176,Sheet1!ACCOUNTNO,0)</f>
        <v>#N/A</v>
      </c>
      <c r="C176" s="3">
        <f t="shared" si="24"/>
        <v>65000</v>
      </c>
      <c r="D176" s="3">
        <f>IF(D$3=0,0,INDEX(Sheet1!RawDataCols,$C176,D$5))</f>
        <v>0</v>
      </c>
      <c r="E176" s="3">
        <f>IF(E$3=0,0,INDEX(Sheet1!RawDataCols,$C176,E$5))</f>
        <v>0</v>
      </c>
      <c r="F176" s="3">
        <f>IF(F$3=0,0,INDEX(Sheet1!RawDataCols,$C176,F$5))</f>
        <v>0</v>
      </c>
      <c r="G176" s="3">
        <f>IF(G$3=0,0,INDEX(Sheet1!RawDataCols,$C176,G$5))</f>
        <v>0</v>
      </c>
      <c r="H176" s="3">
        <f>IF(H$3=0,0,INDEX(Sheet1!RawDataCols,$C176,H$5))</f>
        <v>0</v>
      </c>
      <c r="I176" s="3">
        <f>IF(I$3=0,0,INDEX(Sheet1!RawDataCols,$C176,I$5))</f>
        <v>0</v>
      </c>
      <c r="J176" s="3">
        <f>IF(J$3=0,0,INDEX(Sheet1!RawDataCols,$C176,J$5))</f>
        <v>0</v>
      </c>
      <c r="K176" s="3">
        <f>IF(K$3=0,0,INDEX(Sheet1!RawDataCols,$C176,K$5))</f>
        <v>0</v>
      </c>
      <c r="L176" s="3">
        <f>IF(L$3=0,0,INDEX(Sheet1!RawDataCols,$C176,L$5))</f>
        <v>0</v>
      </c>
      <c r="M176" s="3">
        <f>IF(M$3=0,0,INDEX(Sheet1!RawDataCols,$C176,M$5))</f>
        <v>0</v>
      </c>
      <c r="N176" s="3">
        <f>IF(N$3=0,0,INDEX(Sheet1!RawDataCols,$C176,N$5))</f>
        <v>0</v>
      </c>
      <c r="O176" s="3">
        <f>INDEX(Sheet1!RawDataCols,$C176,O$5)</f>
        <v>0</v>
      </c>
      <c r="P176" s="3">
        <f>INDEX(Sheet1!RawDataCols,$C176,P$5)</f>
        <v>0</v>
      </c>
      <c r="Q176" s="3">
        <f>IF(Q$3=0,0,INDEX(Sheet1!RawDataCols,$C176,Q$5))</f>
        <v>0</v>
      </c>
      <c r="R176" s="3">
        <f t="shared" si="25"/>
        <v>1</v>
      </c>
      <c r="S176" s="3">
        <f t="shared" si="26"/>
        <v>-1</v>
      </c>
      <c r="T176" s="3">
        <f>IF(T$3=0,0,INDEX(Sheet1!RawDataCols,$C176,T$5)*$R176)</f>
        <v>0</v>
      </c>
      <c r="U176" s="3">
        <f>IF(U$3=0,0,INDEX(Sheet1!RawDataCols,$C176,U$5)*$R176)</f>
        <v>0</v>
      </c>
      <c r="V176" s="3">
        <f>IF(V$3=0,0,INDEX(Sheet1!RawDataCols,$C176,V$5)*$R176)</f>
        <v>0</v>
      </c>
      <c r="W176" s="3">
        <f>IF(W$3=0,0,INDEX(Sheet1!RawDataCols,$C176,W$5)*$R176)</f>
        <v>0</v>
      </c>
      <c r="X176" s="3">
        <f>IF(X$3=0,0,INDEX(Sheet1!RawDataCols,$C176,X$5)*$R176)</f>
        <v>0</v>
      </c>
      <c r="Y176" s="3">
        <f>IF(Y$3=0,0,INDEX(Sheet1!RawDataCols,$C176,Y$5)*$R176)</f>
        <v>0</v>
      </c>
      <c r="Z176" s="3">
        <f>IF(Z$3=0,0,INDEX(Sheet1!RawDataCols,$C176,Z$5)*$R176)</f>
        <v>0</v>
      </c>
      <c r="AA176" s="3">
        <f>IF(AA$3=0,0,INDEX(Sheet1!RawDataCols,$C176,AA$5)*$R176)</f>
        <v>0</v>
      </c>
      <c r="AB176" s="3">
        <f>IF(AB$3=0,0,INDEX(Sheet1!RawDataCols,$C176,AB$5)*$R176)</f>
        <v>0</v>
      </c>
      <c r="AC176" s="3">
        <f>IF(AC$3=0,0,INDEX(Sheet1!RawDataCols,$C176,AC$5)*$R176)</f>
        <v>0</v>
      </c>
      <c r="AD176" s="3">
        <f>IF(AD$3=0,0,INDEX(Sheet1!RawDataCols,$C176,AD$5)*$R176)</f>
        <v>0</v>
      </c>
      <c r="AE176" s="3">
        <f>IF(AE$3=0,0,INDEX(Sheet1!RawDataCols,$C176,AE$5)*$R176)</f>
        <v>0</v>
      </c>
      <c r="AF176" s="3">
        <f>IF(AF$3=0,0,INDEX(Sheet1!RawDataCols,$C176,AF$5)*$R176)</f>
        <v>0</v>
      </c>
      <c r="AG176" s="3">
        <f>IF(AG$3=0,0,INDEX(Sheet1!RawDataCols,$C176,AG$5)*$R176)</f>
        <v>0</v>
      </c>
      <c r="AH176" s="3">
        <f>IF(AH$3=0,0,INDEX(Sheet1!RawDataCols,$C176,AH$5)*$R176)</f>
        <v>0</v>
      </c>
      <c r="AI176" s="3">
        <f>IF(AI$3=0,0,INDEX(Sheet1!RawDataCols,$C176,AI$5)*$R176)</f>
        <v>0</v>
      </c>
      <c r="AJ176" s="3">
        <f>IF(AJ$3=0,0,INDEX(Sheet1!RawDataCols,$C176,AJ$5)*$R176)</f>
        <v>0</v>
      </c>
      <c r="AK176" s="3">
        <f>IF(AK$3=0,0,INDEX(Sheet1!RawDataCols,$C176,AK$5)*$R176)</f>
        <v>0</v>
      </c>
      <c r="AL176" s="3">
        <f>IF(AL$3=0,0,INDEX(Sheet1!RawDataCols,$C176,AL$5)*$R176)</f>
        <v>0</v>
      </c>
      <c r="AM176" s="3">
        <f>IF(AM$3=0,0,INDEX(Sheet1!RawDataCols,$C176,AM$5)*$R176)</f>
        <v>0</v>
      </c>
      <c r="AN176" s="3">
        <f>IF(AN$3=0,0,INDEX(Sheet1!RawDataCols,$C176,AN$5)*$R176)</f>
        <v>0</v>
      </c>
      <c r="AO176" s="3">
        <f>IF(AO$3=0,0,INDEX(Sheet1!RawDataCols,$C176,AO$5)*$R176)</f>
        <v>0</v>
      </c>
      <c r="AP176" s="3">
        <f>IF(AP$3=0,0,INDEX(Sheet1!RawDataCols,$C176,AP$5)*$R176)</f>
        <v>0</v>
      </c>
      <c r="AQ176" s="3">
        <f>IF(AQ$3=0,0,INDEX(Sheet1!RawDataCols,$C176,AQ$5)*$R176)</f>
        <v>0</v>
      </c>
      <c r="AR176" s="3">
        <f>IF(AR$3=0,0,INDEX(Sheet1!RawDataCols,$C176,AR$5)*$R176)</f>
        <v>0</v>
      </c>
      <c r="AS176" s="3">
        <f>IF(AS$3=0,0,INDEX(Sheet1!RawDataCols,$C176,AS$5)*$R176)</f>
        <v>0</v>
      </c>
      <c r="AT176" s="3">
        <f>IF(AT$3=0,0,INDEX(Sheet1!RawDataCols,$C176,AT$5)*$R176)</f>
        <v>0</v>
      </c>
      <c r="AU176" s="3">
        <f>IF(AU$3=0,0,INDEX(Sheet1!RawDataCols,$C176,AU$5)*$R176)</f>
        <v>0</v>
      </c>
      <c r="AV176" s="3">
        <f>IF(AV$3=0,0,INDEX(Sheet1!RawDataCols,$C176,AV$5)*$R176)</f>
        <v>0</v>
      </c>
      <c r="AW176" s="3">
        <f>IF(AW$3=0,0,INDEX(Sheet1!RawDataCols,$C176,AW$5)*$R176)</f>
        <v>0</v>
      </c>
      <c r="AX176" s="3">
        <f>IF(AX$3=0,0,INDEX(Sheet1!RawDataCols,$C176,AX$5)*$R176)</f>
        <v>0</v>
      </c>
      <c r="AY176" s="3">
        <f>IF(AY$3=0,0,INDEX(Sheet1!RawDataCols,$C176,AY$5)*$R176)</f>
        <v>0</v>
      </c>
      <c r="AZ176" s="3">
        <f>IF(AZ$3=0,0,INDEX(Sheet1!RawDataCols,$C176,AZ$5)*$R176)</f>
        <v>0</v>
      </c>
      <c r="BA176" s="3">
        <f>IF(BA$3=0,0,INDEX(Sheet1!RawDataCols,$C176,BA$5)*$R176)</f>
        <v>0</v>
      </c>
      <c r="BB176" s="3">
        <f>IF(BB$3=0,0,INDEX(Sheet1!RawDataCols,$C176,BB$5)*$R176)</f>
        <v>0</v>
      </c>
      <c r="BC176" s="3">
        <f>IF(BC$3=0,0,INDEX(Sheet1!RawDataCols,$C176,BC$5)*$R176)</f>
        <v>0</v>
      </c>
      <c r="BD176" s="3">
        <f>IF(BD$3=0,0,INDEX(Sheet1!RawDataCols,$C176,BD$5)*$R176)</f>
        <v>0</v>
      </c>
      <c r="BE176" s="3">
        <f>IF(BE$3=0,0,INDEX(Sheet1!RawDataCols,$C176,BE$5)*$R176)</f>
        <v>0</v>
      </c>
      <c r="BF176" s="3">
        <f>IF(BF$3=0,0,INDEX(Sheet1!RawDataCols,$C176,BF$5)*$R176)</f>
        <v>0</v>
      </c>
      <c r="BG176" s="179">
        <f>IF(BG$3=0,0,INDEX(Sheet1!RawDataCols,$C176,BG$5)*$R176)</f>
        <v>0</v>
      </c>
      <c r="BH176" s="33">
        <f t="shared" si="27"/>
        <v>0</v>
      </c>
      <c r="BI176" s="33">
        <f t="shared" si="28"/>
        <v>0</v>
      </c>
      <c r="BJ176" s="33">
        <f t="shared" si="29"/>
        <v>0</v>
      </c>
      <c r="BK176" s="3">
        <f>IF(BK$3=0,0,INDEX(Sheet1!RawDataCols,$C176,BK$5)*$R176)</f>
        <v>0</v>
      </c>
      <c r="BL176" s="3">
        <f>IF(BL$3=0,0,INDEX(Sheet1!RawDataCols,$C176,BL$5)*$R176)</f>
        <v>0</v>
      </c>
      <c r="BM176" s="3">
        <f>IF(BM$3=0,0,INDEX(Sheet1!RawDataCols,$C176,BM$5)*$R176)</f>
        <v>0</v>
      </c>
      <c r="BN176" s="3">
        <f>IF(BN$3=0,0,INDEX(Sheet1!RawDataCols,$C176,BN$5)*$R176)</f>
        <v>0</v>
      </c>
      <c r="BO176" s="3">
        <f>IF(BO$3=0,0,INDEX(Sheet1!RawDataCols,$C176,BO$5)*$R176)</f>
        <v>0</v>
      </c>
      <c r="BP176" s="3">
        <f>IF(BP$3=0,0,INDEX(Sheet1!RawDataCols,$C176,BP$5)*$R176)</f>
        <v>0</v>
      </c>
      <c r="BQ176" s="3">
        <f t="shared" si="30"/>
        <v>0</v>
      </c>
      <c r="BR176" s="3">
        <f t="shared" si="31"/>
        <v>0</v>
      </c>
      <c r="BS176" s="3">
        <f t="shared" si="32"/>
        <v>0</v>
      </c>
      <c r="BT176" s="3">
        <f t="shared" si="33"/>
        <v>0</v>
      </c>
      <c r="BU176" s="3" t="e">
        <f>INDEX(Sheet1!$BS$2:$BS$1000,MATCH($A176,Sheet1!$A$2:$A$1000,0))</f>
        <v>#N/A</v>
      </c>
      <c r="BV176" s="3" t="e">
        <f>INDEX(Sheet1!$BT$2:$BT$1000,MATCH($A176,Sheet1!$A$2:$A$1000,0))</f>
        <v>#N/A</v>
      </c>
    </row>
    <row r="177" spans="1:74" x14ac:dyDescent="0.2">
      <c r="A177" s="11" t="s">
        <v>628</v>
      </c>
      <c r="B177" s="3">
        <f>MATCH($A177,Sheet1!ACCOUNTNO,0)</f>
        <v>162</v>
      </c>
      <c r="C177" s="3">
        <f t="shared" si="24"/>
        <v>162</v>
      </c>
      <c r="D177" s="3" t="str">
        <f>IF(D$3=0,0,INDEX(Sheet1!RawDataCols,$C177,D$5))</f>
        <v>22400A10</v>
      </c>
      <c r="E177" s="3" t="str">
        <f>IF(E$3=0,0,INDEX(Sheet1!RawDataCols,$C177,E$5))</f>
        <v xml:space="preserve">22400          </v>
      </c>
      <c r="F177" s="3" t="str">
        <f>IF(F$3=0,0,INDEX(Sheet1!RawDataCols,$C177,F$5))</f>
        <v xml:space="preserve">A10            </v>
      </c>
      <c r="G177" s="3" t="str">
        <f>IF(G$3=0,0,INDEX(Sheet1!RawDataCols,$C177,G$5))</f>
        <v xml:space="preserve">               </v>
      </c>
      <c r="H177" s="3" t="str">
        <f>IF(H$3=0,0,INDEX(Sheet1!RawDataCols,$C177,H$5))</f>
        <v xml:space="preserve">               </v>
      </c>
      <c r="I177" s="3" t="str">
        <f>IF(I$3=0,0,INDEX(Sheet1!RawDataCols,$C177,I$5))</f>
        <v xml:space="preserve">               </v>
      </c>
      <c r="J177" s="3" t="str">
        <f>IF(J$3=0,0,INDEX(Sheet1!RawDataCols,$C177,J$5))</f>
        <v xml:space="preserve">               </v>
      </c>
      <c r="K177" s="3" t="str">
        <f>IF(K$3=0,0,INDEX(Sheet1!RawDataCols,$C177,K$5))</f>
        <v xml:space="preserve">               </v>
      </c>
      <c r="L177" s="3" t="str">
        <f>IF(L$3=0,0,INDEX(Sheet1!RawDataCols,$C177,L$5))</f>
        <v xml:space="preserve">               </v>
      </c>
      <c r="M177" s="3" t="str">
        <f>IF(M$3=0,0,INDEX(Sheet1!RawDataCols,$C177,M$5))</f>
        <v xml:space="preserve">F007  </v>
      </c>
      <c r="N177" s="3" t="str">
        <f>IF(N$3=0,0,INDEX(Sheet1!RawDataCols,$C177,N$5))</f>
        <v>General Expenses-15 Franklin St</v>
      </c>
      <c r="O177" s="3">
        <f>INDEX(Sheet1!RawDataCols,$C177,O$5)</f>
        <v>13</v>
      </c>
      <c r="P177" s="3" t="str">
        <f>INDEX(Sheet1!RawDataCols,$C177,P$5)</f>
        <v>Cost and Expenses</v>
      </c>
      <c r="Q177" s="3" t="str">
        <f>IF(Q$3=0,0,INDEX(Sheet1!RawDataCols,$C177,Q$5))</f>
        <v>I</v>
      </c>
      <c r="R177" s="3">
        <f t="shared" si="25"/>
        <v>1</v>
      </c>
      <c r="S177" s="3">
        <f t="shared" si="26"/>
        <v>-1</v>
      </c>
      <c r="T177" s="3">
        <f>IF(T$3=0,0,INDEX(Sheet1!RawDataCols,$C177,T$5)*$R177)</f>
        <v>0</v>
      </c>
      <c r="U177" s="3">
        <f>IF(U$3=0,0,INDEX(Sheet1!RawDataCols,$C177,U$5)*$R177)</f>
        <v>0</v>
      </c>
      <c r="V177" s="3">
        <f>IF(V$3=0,0,INDEX(Sheet1!RawDataCols,$C177,V$5)*$R177)</f>
        <v>0</v>
      </c>
      <c r="W177" s="3">
        <f>IF(W$3=0,0,INDEX(Sheet1!RawDataCols,$C177,W$5)*$R177)</f>
        <v>0</v>
      </c>
      <c r="X177" s="3">
        <f>IF(X$3=0,0,INDEX(Sheet1!RawDataCols,$C177,X$5)*$R177)</f>
        <v>0</v>
      </c>
      <c r="Y177" s="3">
        <f>IF(Y$3=0,0,INDEX(Sheet1!RawDataCols,$C177,Y$5)*$R177)</f>
        <v>0</v>
      </c>
      <c r="Z177" s="3">
        <f>IF(Z$3=0,0,INDEX(Sheet1!RawDataCols,$C177,Z$5)*$R177)</f>
        <v>0</v>
      </c>
      <c r="AA177" s="3">
        <f>IF(AA$3=0,0,INDEX(Sheet1!RawDataCols,$C177,AA$5)*$R177)</f>
        <v>0</v>
      </c>
      <c r="AB177" s="3">
        <f>IF(AB$3=0,0,INDEX(Sheet1!RawDataCols,$C177,AB$5)*$R177)</f>
        <v>0</v>
      </c>
      <c r="AC177" s="3">
        <f>IF(AC$3=0,0,INDEX(Sheet1!RawDataCols,$C177,AC$5)*$R177)</f>
        <v>0</v>
      </c>
      <c r="AD177" s="3">
        <f>IF(AD$3=0,0,INDEX(Sheet1!RawDataCols,$C177,AD$5)*$R177)</f>
        <v>0</v>
      </c>
      <c r="AE177" s="3">
        <f>IF(AE$3=0,0,INDEX(Sheet1!RawDataCols,$C177,AE$5)*$R177)</f>
        <v>0</v>
      </c>
      <c r="AF177" s="3">
        <f>IF(AF$3=0,0,INDEX(Sheet1!RawDataCols,$C177,AF$5)*$R177)</f>
        <v>0</v>
      </c>
      <c r="AG177" s="3">
        <f>IF(AG$3=0,0,INDEX(Sheet1!RawDataCols,$C177,AG$5)*$R177)</f>
        <v>0</v>
      </c>
      <c r="AH177" s="3">
        <f>IF(AH$3=0,0,INDEX(Sheet1!RawDataCols,$C177,AH$5)*$R177)</f>
        <v>0</v>
      </c>
      <c r="AI177" s="3">
        <f>IF(AI$3=0,0,INDEX(Sheet1!RawDataCols,$C177,AI$5)*$R177)</f>
        <v>0</v>
      </c>
      <c r="AJ177" s="3">
        <f>IF(AJ$3=0,0,INDEX(Sheet1!RawDataCols,$C177,AJ$5)*$R177)</f>
        <v>0</v>
      </c>
      <c r="AK177" s="3">
        <f>IF(AK$3=0,0,INDEX(Sheet1!RawDataCols,$C177,AK$5)*$R177)</f>
        <v>0</v>
      </c>
      <c r="AL177" s="3">
        <f>IF(AL$3=0,0,INDEX(Sheet1!RawDataCols,$C177,AL$5)*$R177)</f>
        <v>0</v>
      </c>
      <c r="AM177" s="3">
        <f>IF(AM$3=0,0,INDEX(Sheet1!RawDataCols,$C177,AM$5)*$R177)</f>
        <v>0</v>
      </c>
      <c r="AN177" s="3">
        <f>IF(AN$3=0,0,INDEX(Sheet1!RawDataCols,$C177,AN$5)*$R177)</f>
        <v>0</v>
      </c>
      <c r="AO177" s="3">
        <f>IF(AO$3=0,0,INDEX(Sheet1!RawDataCols,$C177,AO$5)*$R177)</f>
        <v>0</v>
      </c>
      <c r="AP177" s="3">
        <f>IF(AP$3=0,0,INDEX(Sheet1!RawDataCols,$C177,AP$5)*$R177)</f>
        <v>110.95</v>
      </c>
      <c r="AQ177" s="3">
        <f>IF(AQ$3=0,0,INDEX(Sheet1!RawDataCols,$C177,AQ$5)*$R177)</f>
        <v>0</v>
      </c>
      <c r="AR177" s="3">
        <f>IF(AR$3=0,0,INDEX(Sheet1!RawDataCols,$C177,AR$5)*$R177)</f>
        <v>0</v>
      </c>
      <c r="AS177" s="3">
        <f>IF(AS$3=0,0,INDEX(Sheet1!RawDataCols,$C177,AS$5)*$R177)</f>
        <v>0</v>
      </c>
      <c r="AT177" s="3">
        <f>IF(AT$3=0,0,INDEX(Sheet1!RawDataCols,$C177,AT$5)*$R177)</f>
        <v>0</v>
      </c>
      <c r="AU177" s="3">
        <f>IF(AU$3=0,0,INDEX(Sheet1!RawDataCols,$C177,AU$5)*$R177)</f>
        <v>0</v>
      </c>
      <c r="AV177" s="3">
        <f>IF(AV$3=0,0,INDEX(Sheet1!RawDataCols,$C177,AV$5)*$R177)</f>
        <v>0</v>
      </c>
      <c r="AW177" s="3">
        <f>IF(AW$3=0,0,INDEX(Sheet1!RawDataCols,$C177,AW$5)*$R177)</f>
        <v>0</v>
      </c>
      <c r="AX177" s="3">
        <f>IF(AX$3=0,0,INDEX(Sheet1!RawDataCols,$C177,AX$5)*$R177)</f>
        <v>0</v>
      </c>
      <c r="AY177" s="3">
        <f>IF(AY$3=0,0,INDEX(Sheet1!RawDataCols,$C177,AY$5)*$R177)</f>
        <v>0</v>
      </c>
      <c r="AZ177" s="3">
        <f>IF(AZ$3=0,0,INDEX(Sheet1!RawDataCols,$C177,AZ$5)*$R177)</f>
        <v>0</v>
      </c>
      <c r="BA177" s="3">
        <f>IF(BA$3=0,0,INDEX(Sheet1!RawDataCols,$C177,BA$5)*$R177)</f>
        <v>0</v>
      </c>
      <c r="BB177" s="3">
        <f>IF(BB$3=0,0,INDEX(Sheet1!RawDataCols,$C177,BB$5)*$R177)</f>
        <v>0</v>
      </c>
      <c r="BC177" s="3">
        <f>IF(BC$3=0,0,INDEX(Sheet1!RawDataCols,$C177,BC$5)*$R177)</f>
        <v>0</v>
      </c>
      <c r="BD177" s="3">
        <f>IF(BD$3=0,0,INDEX(Sheet1!RawDataCols,$C177,BD$5)*$R177)</f>
        <v>0</v>
      </c>
      <c r="BE177" s="3">
        <f>IF(BE$3=0,0,INDEX(Sheet1!RawDataCols,$C177,BE$5)*$R177)</f>
        <v>0</v>
      </c>
      <c r="BF177" s="3">
        <f>IF(BF$3=0,0,INDEX(Sheet1!RawDataCols,$C177,BF$5)*$R177)</f>
        <v>0</v>
      </c>
      <c r="BG177" s="179">
        <f>IF(BG$3=0,0,INDEX(Sheet1!RawDataCols,$C177,BG$5)*$R177)</f>
        <v>0</v>
      </c>
      <c r="BH177" s="33">
        <f t="shared" si="27"/>
        <v>110.95</v>
      </c>
      <c r="BI177" s="33">
        <f t="shared" si="28"/>
        <v>0</v>
      </c>
      <c r="BJ177" s="33">
        <f t="shared" si="29"/>
        <v>0</v>
      </c>
      <c r="BK177" s="3">
        <f>IF(BK$3=0,0,INDEX(Sheet1!RawDataCols,$C177,BK$5)*$R177)</f>
        <v>0</v>
      </c>
      <c r="BL177" s="3">
        <f>IF(BL$3=0,0,INDEX(Sheet1!RawDataCols,$C177,BL$5)*$R177)</f>
        <v>0</v>
      </c>
      <c r="BM177" s="3">
        <f>IF(BM$3=0,0,INDEX(Sheet1!RawDataCols,$C177,BM$5)*$R177)</f>
        <v>0</v>
      </c>
      <c r="BN177" s="3">
        <f>IF(BN$3=0,0,INDEX(Sheet1!RawDataCols,$C177,BN$5)*$R177)</f>
        <v>0</v>
      </c>
      <c r="BO177" s="3">
        <f>IF(BO$3=0,0,INDEX(Sheet1!RawDataCols,$C177,BO$5)*$R177)</f>
        <v>0</v>
      </c>
      <c r="BP177" s="3">
        <f>IF(BP$3=0,0,INDEX(Sheet1!RawDataCols,$C177,BP$5)*$R177)</f>
        <v>0</v>
      </c>
      <c r="BQ177" s="3">
        <f t="shared" si="30"/>
        <v>0</v>
      </c>
      <c r="BR177" s="3">
        <f t="shared" si="31"/>
        <v>0</v>
      </c>
      <c r="BS177" s="3">
        <f t="shared" si="32"/>
        <v>110.95</v>
      </c>
      <c r="BT177" s="3">
        <f t="shared" si="33"/>
        <v>110.95</v>
      </c>
      <c r="BU177" s="3" t="str">
        <f>INDEX(Sheet1!$BS$2:$BS$1000,MATCH($A177,Sheet1!$A$2:$A$1000,0))</f>
        <v>09</v>
      </c>
      <c r="BV177" s="3">
        <f>INDEX(Sheet1!$BT$2:$BT$1000,MATCH($A177,Sheet1!$A$2:$A$1000,0))</f>
        <v>110.95</v>
      </c>
    </row>
    <row r="178" spans="1:74" x14ac:dyDescent="0.2">
      <c r="A178" s="11" t="s">
        <v>629</v>
      </c>
      <c r="B178" s="3">
        <f>MATCH($A178,Sheet1!ACCOUNTNO,0)</f>
        <v>163</v>
      </c>
      <c r="C178" s="3">
        <f t="shared" si="24"/>
        <v>163</v>
      </c>
      <c r="D178" s="3" t="str">
        <f>IF(D$3=0,0,INDEX(Sheet1!RawDataCols,$C178,D$5))</f>
        <v>22400A11</v>
      </c>
      <c r="E178" s="3" t="str">
        <f>IF(E$3=0,0,INDEX(Sheet1!RawDataCols,$C178,E$5))</f>
        <v xml:space="preserve">22400          </v>
      </c>
      <c r="F178" s="3" t="str">
        <f>IF(F$3=0,0,INDEX(Sheet1!RawDataCols,$C178,F$5))</f>
        <v xml:space="preserve">A11            </v>
      </c>
      <c r="G178" s="3" t="str">
        <f>IF(G$3=0,0,INDEX(Sheet1!RawDataCols,$C178,G$5))</f>
        <v xml:space="preserve">               </v>
      </c>
      <c r="H178" s="3" t="str">
        <f>IF(H$3=0,0,INDEX(Sheet1!RawDataCols,$C178,H$5))</f>
        <v xml:space="preserve">               </v>
      </c>
      <c r="I178" s="3" t="str">
        <f>IF(I$3=0,0,INDEX(Sheet1!RawDataCols,$C178,I$5))</f>
        <v xml:space="preserve">               </v>
      </c>
      <c r="J178" s="3" t="str">
        <f>IF(J$3=0,0,INDEX(Sheet1!RawDataCols,$C178,J$5))</f>
        <v xml:space="preserve">               </v>
      </c>
      <c r="K178" s="3" t="str">
        <f>IF(K$3=0,0,INDEX(Sheet1!RawDataCols,$C178,K$5))</f>
        <v xml:space="preserve">               </v>
      </c>
      <c r="L178" s="3" t="str">
        <f>IF(L$3=0,0,INDEX(Sheet1!RawDataCols,$C178,L$5))</f>
        <v xml:space="preserve">               </v>
      </c>
      <c r="M178" s="3" t="str">
        <f>IF(M$3=0,0,INDEX(Sheet1!RawDataCols,$C178,M$5))</f>
        <v xml:space="preserve">F007  </v>
      </c>
      <c r="N178" s="3" t="str">
        <f>IF(N$3=0,0,INDEX(Sheet1!RawDataCols,$C178,N$5))</f>
        <v>General Expenses-25 Hutt St</v>
      </c>
      <c r="O178" s="3">
        <f>INDEX(Sheet1!RawDataCols,$C178,O$5)</f>
        <v>13</v>
      </c>
      <c r="P178" s="3" t="str">
        <f>INDEX(Sheet1!RawDataCols,$C178,P$5)</f>
        <v>Cost and Expenses</v>
      </c>
      <c r="Q178" s="3" t="str">
        <f>IF(Q$3=0,0,INDEX(Sheet1!RawDataCols,$C178,Q$5))</f>
        <v>I</v>
      </c>
      <c r="R178" s="3">
        <f t="shared" si="25"/>
        <v>1</v>
      </c>
      <c r="S178" s="3">
        <f t="shared" si="26"/>
        <v>-1</v>
      </c>
      <c r="T178" s="3">
        <f>IF(T$3=0,0,INDEX(Sheet1!RawDataCols,$C178,T$5)*$R178)</f>
        <v>0</v>
      </c>
      <c r="U178" s="3">
        <f>IF(U$3=0,0,INDEX(Sheet1!RawDataCols,$C178,U$5)*$R178)</f>
        <v>110.95</v>
      </c>
      <c r="V178" s="3">
        <f>IF(V$3=0,0,INDEX(Sheet1!RawDataCols,$C178,V$5)*$R178)</f>
        <v>78.430000000000007</v>
      </c>
      <c r="W178" s="3">
        <f>IF(W$3=0,0,INDEX(Sheet1!RawDataCols,$C178,W$5)*$R178)</f>
        <v>440.63</v>
      </c>
      <c r="X178" s="3">
        <f>IF(X$3=0,0,INDEX(Sheet1!RawDataCols,$C178,X$5)*$R178)</f>
        <v>110.95</v>
      </c>
      <c r="Y178" s="3">
        <f>IF(Y$3=0,0,INDEX(Sheet1!RawDataCols,$C178,Y$5)*$R178)</f>
        <v>78.430000000000007</v>
      </c>
      <c r="Z178" s="3">
        <f>IF(Z$3=0,0,INDEX(Sheet1!RawDataCols,$C178,Z$5)*$R178)</f>
        <v>110.95</v>
      </c>
      <c r="AA178" s="3">
        <f>IF(AA$3=0,0,INDEX(Sheet1!RawDataCols,$C178,AA$5)*$R178)</f>
        <v>110.95</v>
      </c>
      <c r="AB178" s="3">
        <f>IF(AB$3=0,0,INDEX(Sheet1!RawDataCols,$C178,AB$5)*$R178)</f>
        <v>78.430000000000007</v>
      </c>
      <c r="AC178" s="3">
        <f>IF(AC$3=0,0,INDEX(Sheet1!RawDataCols,$C178,AC$5)*$R178)</f>
        <v>141.49</v>
      </c>
      <c r="AD178" s="3">
        <f>IF(AD$3=0,0,INDEX(Sheet1!RawDataCols,$C178,AD$5)*$R178)</f>
        <v>110.95</v>
      </c>
      <c r="AE178" s="3">
        <f>IF(AE$3=0,0,INDEX(Sheet1!RawDataCols,$C178,AE$5)*$R178)</f>
        <v>78.430000000000007</v>
      </c>
      <c r="AF178" s="3">
        <f>IF(AF$3=0,0,INDEX(Sheet1!RawDataCols,$C178,AF$5)*$R178)</f>
        <v>336.54</v>
      </c>
      <c r="AG178" s="3">
        <f>IF(AG$3=0,0,INDEX(Sheet1!RawDataCols,$C178,AG$5)*$R178)</f>
        <v>110.95</v>
      </c>
      <c r="AH178" s="3">
        <f>IF(AH$3=0,0,INDEX(Sheet1!RawDataCols,$C178,AH$5)*$R178)</f>
        <v>78.430000000000007</v>
      </c>
      <c r="AI178" s="3">
        <f>IF(AI$3=0,0,INDEX(Sheet1!RawDataCols,$C178,AI$5)*$R178)</f>
        <v>110.95</v>
      </c>
      <c r="AJ178" s="3">
        <f>IF(AJ$3=0,0,INDEX(Sheet1!RawDataCols,$C178,AJ$5)*$R178)</f>
        <v>110.95</v>
      </c>
      <c r="AK178" s="3">
        <f>IF(AK$3=0,0,INDEX(Sheet1!RawDataCols,$C178,AK$5)*$R178)</f>
        <v>78.430000000000007</v>
      </c>
      <c r="AL178" s="3">
        <f>IF(AL$3=0,0,INDEX(Sheet1!RawDataCols,$C178,AL$5)*$R178)</f>
        <v>110.95</v>
      </c>
      <c r="AM178" s="3">
        <f>IF(AM$3=0,0,INDEX(Sheet1!RawDataCols,$C178,AM$5)*$R178)</f>
        <v>110.95</v>
      </c>
      <c r="AN178" s="3">
        <f>IF(AN$3=0,0,INDEX(Sheet1!RawDataCols,$C178,AN$5)*$R178)</f>
        <v>110.95</v>
      </c>
      <c r="AO178" s="3">
        <f>IF(AO$3=0,0,INDEX(Sheet1!RawDataCols,$C178,AO$5)*$R178)</f>
        <v>205.72</v>
      </c>
      <c r="AP178" s="3">
        <f>IF(AP$3=0,0,INDEX(Sheet1!RawDataCols,$C178,AP$5)*$R178)</f>
        <v>736.96</v>
      </c>
      <c r="AQ178" s="3">
        <f>IF(AQ$3=0,0,INDEX(Sheet1!RawDataCols,$C178,AQ$5)*$R178)</f>
        <v>78.430000000000007</v>
      </c>
      <c r="AR178" s="3">
        <f>IF(AR$3=0,0,INDEX(Sheet1!RawDataCols,$C178,AR$5)*$R178)</f>
        <v>110.95</v>
      </c>
      <c r="AS178" s="3">
        <f>IF(AS$3=0,0,INDEX(Sheet1!RawDataCols,$C178,AS$5)*$R178)</f>
        <v>110.95</v>
      </c>
      <c r="AT178" s="3">
        <f>IF(AT$3=0,0,INDEX(Sheet1!RawDataCols,$C178,AT$5)*$R178)</f>
        <v>78.430000000000007</v>
      </c>
      <c r="AU178" s="3">
        <f>IF(AU$3=0,0,INDEX(Sheet1!RawDataCols,$C178,AU$5)*$R178)</f>
        <v>110.95</v>
      </c>
      <c r="AV178" s="3">
        <f>IF(AV$3=0,0,INDEX(Sheet1!RawDataCols,$C178,AV$5)*$R178)</f>
        <v>110.95</v>
      </c>
      <c r="AW178" s="3">
        <f>IF(AW$3=0,0,INDEX(Sheet1!RawDataCols,$C178,AW$5)*$R178)</f>
        <v>78.430000000000007</v>
      </c>
      <c r="AX178" s="3">
        <f>IF(AX$3=0,0,INDEX(Sheet1!RawDataCols,$C178,AX$5)*$R178)</f>
        <v>253.35</v>
      </c>
      <c r="AY178" s="3">
        <f>IF(AY$3=0,0,INDEX(Sheet1!RawDataCols,$C178,AY$5)*$R178)</f>
        <v>110.95</v>
      </c>
      <c r="AZ178" s="3">
        <f>IF(AZ$3=0,0,INDEX(Sheet1!RawDataCols,$C178,AZ$5)*$R178)</f>
        <v>78.430000000000007</v>
      </c>
      <c r="BA178" s="3">
        <f>IF(BA$3=0,0,INDEX(Sheet1!RawDataCols,$C178,BA$5)*$R178)</f>
        <v>110.95</v>
      </c>
      <c r="BB178" s="3">
        <f>IF(BB$3=0,0,INDEX(Sheet1!RawDataCols,$C178,BB$5)*$R178)</f>
        <v>110.95</v>
      </c>
      <c r="BC178" s="3">
        <f>IF(BC$3=0,0,INDEX(Sheet1!RawDataCols,$C178,BC$5)*$R178)</f>
        <v>78.430000000000007</v>
      </c>
      <c r="BD178" s="3">
        <f>IF(BD$3=0,0,INDEX(Sheet1!RawDataCols,$C178,BD$5)*$R178)</f>
        <v>110.95</v>
      </c>
      <c r="BE178" s="3">
        <f>IF(BE$3=0,0,INDEX(Sheet1!RawDataCols,$C178,BE$5)*$R178)</f>
        <v>110.95</v>
      </c>
      <c r="BF178" s="3">
        <f>IF(BF$3=0,0,INDEX(Sheet1!RawDataCols,$C178,BF$5)*$R178)</f>
        <v>78.430000000000007</v>
      </c>
      <c r="BG178" s="179">
        <f>IF(BG$3=0,0,INDEX(Sheet1!RawDataCols,$C178,BG$5)*$R178)</f>
        <v>110.95</v>
      </c>
      <c r="BH178" s="33">
        <f t="shared" si="27"/>
        <v>1957.4100000000003</v>
      </c>
      <c r="BI178" s="33">
        <f t="shared" si="28"/>
        <v>973.68000000000029</v>
      </c>
      <c r="BJ178" s="33">
        <f t="shared" si="29"/>
        <v>2154.38</v>
      </c>
      <c r="BK178" s="3">
        <f>IF(BK$3=0,0,INDEX(Sheet1!RawDataCols,$C178,BK$5)*$R178)</f>
        <v>60.854999999999997</v>
      </c>
      <c r="BL178" s="3">
        <f>IF(BL$3=0,0,INDEX(Sheet1!RawDataCols,$C178,BL$5)*$R178)</f>
        <v>144.02250000000001</v>
      </c>
      <c r="BM178" s="3">
        <f>IF(BM$3=0,0,INDEX(Sheet1!RawDataCols,$C178,BM$5)*$R178)</f>
        <v>108.92625</v>
      </c>
      <c r="BN178" s="3">
        <f>IF(BN$3=0,0,INDEX(Sheet1!RawDataCols,$C178,BN$5)*$R178)</f>
        <v>84.624375000000001</v>
      </c>
      <c r="BO178" s="3">
        <f>IF(BO$3=0,0,INDEX(Sheet1!RawDataCols,$C178,BO$5)*$R178)</f>
        <v>81.208749999999995</v>
      </c>
      <c r="BP178" s="3">
        <f>IF(BP$3=0,0,INDEX(Sheet1!RawDataCols,$C178,BP$5)*$R178)</f>
        <v>1052.8499999999999</v>
      </c>
      <c r="BQ178" s="3">
        <f t="shared" si="30"/>
        <v>332.85</v>
      </c>
      <c r="BR178" s="3">
        <f t="shared" si="31"/>
        <v>332.85</v>
      </c>
      <c r="BS178" s="3">
        <f t="shared" si="32"/>
        <v>958.86000000000013</v>
      </c>
      <c r="BT178" s="3">
        <f t="shared" si="33"/>
        <v>1291.71</v>
      </c>
      <c r="BU178" s="3" t="str">
        <f>INDEX(Sheet1!$BS$2:$BS$1000,MATCH($A178,Sheet1!$A$2:$A$1000,0))</f>
        <v>09</v>
      </c>
      <c r="BV178" s="3">
        <f>INDEX(Sheet1!$BT$2:$BT$1000,MATCH($A178,Sheet1!$A$2:$A$1000,0))</f>
        <v>1291.71</v>
      </c>
    </row>
    <row r="179" spans="1:74" x14ac:dyDescent="0.2">
      <c r="A179" s="246" t="s">
        <v>630</v>
      </c>
      <c r="B179" s="3" t="e">
        <f>MATCH($A179,Sheet1!ACCOUNTNO,0)</f>
        <v>#N/A</v>
      </c>
      <c r="C179" s="3">
        <f t="shared" si="24"/>
        <v>65000</v>
      </c>
      <c r="D179" s="3">
        <f>IF(D$3=0,0,INDEX(Sheet1!RawDataCols,$C179,D$5))</f>
        <v>0</v>
      </c>
      <c r="E179" s="3">
        <f>IF(E$3=0,0,INDEX(Sheet1!RawDataCols,$C179,E$5))</f>
        <v>0</v>
      </c>
      <c r="F179" s="3">
        <f>IF(F$3=0,0,INDEX(Sheet1!RawDataCols,$C179,F$5))</f>
        <v>0</v>
      </c>
      <c r="G179" s="3">
        <f>IF(G$3=0,0,INDEX(Sheet1!RawDataCols,$C179,G$5))</f>
        <v>0</v>
      </c>
      <c r="H179" s="3">
        <f>IF(H$3=0,0,INDEX(Sheet1!RawDataCols,$C179,H$5))</f>
        <v>0</v>
      </c>
      <c r="I179" s="3">
        <f>IF(I$3=0,0,INDEX(Sheet1!RawDataCols,$C179,I$5))</f>
        <v>0</v>
      </c>
      <c r="J179" s="3">
        <f>IF(J$3=0,0,INDEX(Sheet1!RawDataCols,$C179,J$5))</f>
        <v>0</v>
      </c>
      <c r="K179" s="3">
        <f>IF(K$3=0,0,INDEX(Sheet1!RawDataCols,$C179,K$5))</f>
        <v>0</v>
      </c>
      <c r="L179" s="3">
        <f>IF(L$3=0,0,INDEX(Sheet1!RawDataCols,$C179,L$5))</f>
        <v>0</v>
      </c>
      <c r="M179" s="3">
        <f>IF(M$3=0,0,INDEX(Sheet1!RawDataCols,$C179,M$5))</f>
        <v>0</v>
      </c>
      <c r="N179" s="3">
        <f>IF(N$3=0,0,INDEX(Sheet1!RawDataCols,$C179,N$5))</f>
        <v>0</v>
      </c>
      <c r="O179" s="3">
        <f>INDEX(Sheet1!RawDataCols,$C179,O$5)</f>
        <v>0</v>
      </c>
      <c r="P179" s="3">
        <f>INDEX(Sheet1!RawDataCols,$C179,P$5)</f>
        <v>0</v>
      </c>
      <c r="Q179" s="3">
        <f>IF(Q$3=0,0,INDEX(Sheet1!RawDataCols,$C179,Q$5))</f>
        <v>0</v>
      </c>
      <c r="R179" s="3">
        <f t="shared" si="25"/>
        <v>1</v>
      </c>
      <c r="S179" s="3">
        <f t="shared" si="26"/>
        <v>-1</v>
      </c>
      <c r="T179" s="3">
        <f>IF(T$3=0,0,INDEX(Sheet1!RawDataCols,$C179,T$5)*$R179)</f>
        <v>0</v>
      </c>
      <c r="U179" s="3">
        <f>IF(U$3=0,0,INDEX(Sheet1!RawDataCols,$C179,U$5)*$R179)</f>
        <v>0</v>
      </c>
      <c r="V179" s="3">
        <f>IF(V$3=0,0,INDEX(Sheet1!RawDataCols,$C179,V$5)*$R179)</f>
        <v>0</v>
      </c>
      <c r="W179" s="3">
        <f>IF(W$3=0,0,INDEX(Sheet1!RawDataCols,$C179,W$5)*$R179)</f>
        <v>0</v>
      </c>
      <c r="X179" s="3">
        <f>IF(X$3=0,0,INDEX(Sheet1!RawDataCols,$C179,X$5)*$R179)</f>
        <v>0</v>
      </c>
      <c r="Y179" s="3">
        <f>IF(Y$3=0,0,INDEX(Sheet1!RawDataCols,$C179,Y$5)*$R179)</f>
        <v>0</v>
      </c>
      <c r="Z179" s="3">
        <f>IF(Z$3=0,0,INDEX(Sheet1!RawDataCols,$C179,Z$5)*$R179)</f>
        <v>0</v>
      </c>
      <c r="AA179" s="3">
        <f>IF(AA$3=0,0,INDEX(Sheet1!RawDataCols,$C179,AA$5)*$R179)</f>
        <v>0</v>
      </c>
      <c r="AB179" s="3">
        <f>IF(AB$3=0,0,INDEX(Sheet1!RawDataCols,$C179,AB$5)*$R179)</f>
        <v>0</v>
      </c>
      <c r="AC179" s="3">
        <f>IF(AC$3=0,0,INDEX(Sheet1!RawDataCols,$C179,AC$5)*$R179)</f>
        <v>0</v>
      </c>
      <c r="AD179" s="3">
        <f>IF(AD$3=0,0,INDEX(Sheet1!RawDataCols,$C179,AD$5)*$R179)</f>
        <v>0</v>
      </c>
      <c r="AE179" s="3">
        <f>IF(AE$3=0,0,INDEX(Sheet1!RawDataCols,$C179,AE$5)*$R179)</f>
        <v>0</v>
      </c>
      <c r="AF179" s="3">
        <f>IF(AF$3=0,0,INDEX(Sheet1!RawDataCols,$C179,AF$5)*$R179)</f>
        <v>0</v>
      </c>
      <c r="AG179" s="3">
        <f>IF(AG$3=0,0,INDEX(Sheet1!RawDataCols,$C179,AG$5)*$R179)</f>
        <v>0</v>
      </c>
      <c r="AH179" s="3">
        <f>IF(AH$3=0,0,INDEX(Sheet1!RawDataCols,$C179,AH$5)*$R179)</f>
        <v>0</v>
      </c>
      <c r="AI179" s="3">
        <f>IF(AI$3=0,0,INDEX(Sheet1!RawDataCols,$C179,AI$5)*$R179)</f>
        <v>0</v>
      </c>
      <c r="AJ179" s="3">
        <f>IF(AJ$3=0,0,INDEX(Sheet1!RawDataCols,$C179,AJ$5)*$R179)</f>
        <v>0</v>
      </c>
      <c r="AK179" s="3">
        <f>IF(AK$3=0,0,INDEX(Sheet1!RawDataCols,$C179,AK$5)*$R179)</f>
        <v>0</v>
      </c>
      <c r="AL179" s="3">
        <f>IF(AL$3=0,0,INDEX(Sheet1!RawDataCols,$C179,AL$5)*$R179)</f>
        <v>0</v>
      </c>
      <c r="AM179" s="3">
        <f>IF(AM$3=0,0,INDEX(Sheet1!RawDataCols,$C179,AM$5)*$R179)</f>
        <v>0</v>
      </c>
      <c r="AN179" s="3">
        <f>IF(AN$3=0,0,INDEX(Sheet1!RawDataCols,$C179,AN$5)*$R179)</f>
        <v>0</v>
      </c>
      <c r="AO179" s="3">
        <f>IF(AO$3=0,0,INDEX(Sheet1!RawDataCols,$C179,AO$5)*$R179)</f>
        <v>0</v>
      </c>
      <c r="AP179" s="3">
        <f>IF(AP$3=0,0,INDEX(Sheet1!RawDataCols,$C179,AP$5)*$R179)</f>
        <v>0</v>
      </c>
      <c r="AQ179" s="3">
        <f>IF(AQ$3=0,0,INDEX(Sheet1!RawDataCols,$C179,AQ$5)*$R179)</f>
        <v>0</v>
      </c>
      <c r="AR179" s="3">
        <f>IF(AR$3=0,0,INDEX(Sheet1!RawDataCols,$C179,AR$5)*$R179)</f>
        <v>0</v>
      </c>
      <c r="AS179" s="3">
        <f>IF(AS$3=0,0,INDEX(Sheet1!RawDataCols,$C179,AS$5)*$R179)</f>
        <v>0</v>
      </c>
      <c r="AT179" s="3">
        <f>IF(AT$3=0,0,INDEX(Sheet1!RawDataCols,$C179,AT$5)*$R179)</f>
        <v>0</v>
      </c>
      <c r="AU179" s="3">
        <f>IF(AU$3=0,0,INDEX(Sheet1!RawDataCols,$C179,AU$5)*$R179)</f>
        <v>0</v>
      </c>
      <c r="AV179" s="3">
        <f>IF(AV$3=0,0,INDEX(Sheet1!RawDataCols,$C179,AV$5)*$R179)</f>
        <v>0</v>
      </c>
      <c r="AW179" s="3">
        <f>IF(AW$3=0,0,INDEX(Sheet1!RawDataCols,$C179,AW$5)*$R179)</f>
        <v>0</v>
      </c>
      <c r="AX179" s="3">
        <f>IF(AX$3=0,0,INDEX(Sheet1!RawDataCols,$C179,AX$5)*$R179)</f>
        <v>0</v>
      </c>
      <c r="AY179" s="3">
        <f>IF(AY$3=0,0,INDEX(Sheet1!RawDataCols,$C179,AY$5)*$R179)</f>
        <v>0</v>
      </c>
      <c r="AZ179" s="3">
        <f>IF(AZ$3=0,0,INDEX(Sheet1!RawDataCols,$C179,AZ$5)*$R179)</f>
        <v>0</v>
      </c>
      <c r="BA179" s="3">
        <f>IF(BA$3=0,0,INDEX(Sheet1!RawDataCols,$C179,BA$5)*$R179)</f>
        <v>0</v>
      </c>
      <c r="BB179" s="3">
        <f>IF(BB$3=0,0,INDEX(Sheet1!RawDataCols,$C179,BB$5)*$R179)</f>
        <v>0</v>
      </c>
      <c r="BC179" s="3">
        <f>IF(BC$3=0,0,INDEX(Sheet1!RawDataCols,$C179,BC$5)*$R179)</f>
        <v>0</v>
      </c>
      <c r="BD179" s="3">
        <f>IF(BD$3=0,0,INDEX(Sheet1!RawDataCols,$C179,BD$5)*$R179)</f>
        <v>0</v>
      </c>
      <c r="BE179" s="3">
        <f>IF(BE$3=0,0,INDEX(Sheet1!RawDataCols,$C179,BE$5)*$R179)</f>
        <v>0</v>
      </c>
      <c r="BF179" s="3">
        <f>IF(BF$3=0,0,INDEX(Sheet1!RawDataCols,$C179,BF$5)*$R179)</f>
        <v>0</v>
      </c>
      <c r="BG179" s="179">
        <f>IF(BG$3=0,0,INDEX(Sheet1!RawDataCols,$C179,BG$5)*$R179)</f>
        <v>0</v>
      </c>
      <c r="BH179" s="33">
        <f t="shared" si="27"/>
        <v>0</v>
      </c>
      <c r="BI179" s="33">
        <f t="shared" si="28"/>
        <v>0</v>
      </c>
      <c r="BJ179" s="33">
        <f t="shared" si="29"/>
        <v>0</v>
      </c>
      <c r="BK179" s="3">
        <f>IF(BK$3=0,0,INDEX(Sheet1!RawDataCols,$C179,BK$5)*$R179)</f>
        <v>0</v>
      </c>
      <c r="BL179" s="3">
        <f>IF(BL$3=0,0,INDEX(Sheet1!RawDataCols,$C179,BL$5)*$R179)</f>
        <v>0</v>
      </c>
      <c r="BM179" s="3">
        <f>IF(BM$3=0,0,INDEX(Sheet1!RawDataCols,$C179,BM$5)*$R179)</f>
        <v>0</v>
      </c>
      <c r="BN179" s="3">
        <f>IF(BN$3=0,0,INDEX(Sheet1!RawDataCols,$C179,BN$5)*$R179)</f>
        <v>0</v>
      </c>
      <c r="BO179" s="3">
        <f>IF(BO$3=0,0,INDEX(Sheet1!RawDataCols,$C179,BO$5)*$R179)</f>
        <v>0</v>
      </c>
      <c r="BP179" s="3">
        <f>IF(BP$3=0,0,INDEX(Sheet1!RawDataCols,$C179,BP$5)*$R179)</f>
        <v>0</v>
      </c>
      <c r="BQ179" s="3">
        <f t="shared" si="30"/>
        <v>0</v>
      </c>
      <c r="BR179" s="3">
        <f t="shared" si="31"/>
        <v>0</v>
      </c>
      <c r="BS179" s="3">
        <f t="shared" si="32"/>
        <v>0</v>
      </c>
      <c r="BT179" s="3">
        <f t="shared" si="33"/>
        <v>0</v>
      </c>
      <c r="BU179" s="3" t="e">
        <f>INDEX(Sheet1!$BS$2:$BS$1000,MATCH($A179,Sheet1!$A$2:$A$1000,0))</f>
        <v>#N/A</v>
      </c>
      <c r="BV179" s="3" t="e">
        <f>INDEX(Sheet1!$BT$2:$BT$1000,MATCH($A179,Sheet1!$A$2:$A$1000,0))</f>
        <v>#N/A</v>
      </c>
    </row>
    <row r="180" spans="1:74" x14ac:dyDescent="0.2">
      <c r="A180" s="246" t="s">
        <v>631</v>
      </c>
      <c r="B180" s="3" t="e">
        <f>MATCH($A180,Sheet1!ACCOUNTNO,0)</f>
        <v>#N/A</v>
      </c>
      <c r="C180" s="3">
        <f t="shared" si="24"/>
        <v>65000</v>
      </c>
      <c r="D180" s="3">
        <f>IF(D$3=0,0,INDEX(Sheet1!RawDataCols,$C180,D$5))</f>
        <v>0</v>
      </c>
      <c r="E180" s="3">
        <f>IF(E$3=0,0,INDEX(Sheet1!RawDataCols,$C180,E$5))</f>
        <v>0</v>
      </c>
      <c r="F180" s="3">
        <f>IF(F$3=0,0,INDEX(Sheet1!RawDataCols,$C180,F$5))</f>
        <v>0</v>
      </c>
      <c r="G180" s="3">
        <f>IF(G$3=0,0,INDEX(Sheet1!RawDataCols,$C180,G$5))</f>
        <v>0</v>
      </c>
      <c r="H180" s="3">
        <f>IF(H$3=0,0,INDEX(Sheet1!RawDataCols,$C180,H$5))</f>
        <v>0</v>
      </c>
      <c r="I180" s="3">
        <f>IF(I$3=0,0,INDEX(Sheet1!RawDataCols,$C180,I$5))</f>
        <v>0</v>
      </c>
      <c r="J180" s="3">
        <f>IF(J$3=0,0,INDEX(Sheet1!RawDataCols,$C180,J$5))</f>
        <v>0</v>
      </c>
      <c r="K180" s="3">
        <f>IF(K$3=0,0,INDEX(Sheet1!RawDataCols,$C180,K$5))</f>
        <v>0</v>
      </c>
      <c r="L180" s="3">
        <f>IF(L$3=0,0,INDEX(Sheet1!RawDataCols,$C180,L$5))</f>
        <v>0</v>
      </c>
      <c r="M180" s="3">
        <f>IF(M$3=0,0,INDEX(Sheet1!RawDataCols,$C180,M$5))</f>
        <v>0</v>
      </c>
      <c r="N180" s="3">
        <f>IF(N$3=0,0,INDEX(Sheet1!RawDataCols,$C180,N$5))</f>
        <v>0</v>
      </c>
      <c r="O180" s="3">
        <f>INDEX(Sheet1!RawDataCols,$C180,O$5)</f>
        <v>0</v>
      </c>
      <c r="P180" s="3">
        <f>INDEX(Sheet1!RawDataCols,$C180,P$5)</f>
        <v>0</v>
      </c>
      <c r="Q180" s="3">
        <f>IF(Q$3=0,0,INDEX(Sheet1!RawDataCols,$C180,Q$5))</f>
        <v>0</v>
      </c>
      <c r="R180" s="3">
        <f t="shared" si="25"/>
        <v>1</v>
      </c>
      <c r="S180" s="3">
        <f t="shared" si="26"/>
        <v>-1</v>
      </c>
      <c r="T180" s="3">
        <f>IF(T$3=0,0,INDEX(Sheet1!RawDataCols,$C180,T$5)*$R180)</f>
        <v>0</v>
      </c>
      <c r="U180" s="3">
        <f>IF(U$3=0,0,INDEX(Sheet1!RawDataCols,$C180,U$5)*$R180)</f>
        <v>0</v>
      </c>
      <c r="V180" s="3">
        <f>IF(V$3=0,0,INDEX(Sheet1!RawDataCols,$C180,V$5)*$R180)</f>
        <v>0</v>
      </c>
      <c r="W180" s="3">
        <f>IF(W$3=0,0,INDEX(Sheet1!RawDataCols,$C180,W$5)*$R180)</f>
        <v>0</v>
      </c>
      <c r="X180" s="3">
        <f>IF(X$3=0,0,INDEX(Sheet1!RawDataCols,$C180,X$5)*$R180)</f>
        <v>0</v>
      </c>
      <c r="Y180" s="3">
        <f>IF(Y$3=0,0,INDEX(Sheet1!RawDataCols,$C180,Y$5)*$R180)</f>
        <v>0</v>
      </c>
      <c r="Z180" s="3">
        <f>IF(Z$3=0,0,INDEX(Sheet1!RawDataCols,$C180,Z$5)*$R180)</f>
        <v>0</v>
      </c>
      <c r="AA180" s="3">
        <f>IF(AA$3=0,0,INDEX(Sheet1!RawDataCols,$C180,AA$5)*$R180)</f>
        <v>0</v>
      </c>
      <c r="AB180" s="3">
        <f>IF(AB$3=0,0,INDEX(Sheet1!RawDataCols,$C180,AB$5)*$R180)</f>
        <v>0</v>
      </c>
      <c r="AC180" s="3">
        <f>IF(AC$3=0,0,INDEX(Sheet1!RawDataCols,$C180,AC$5)*$R180)</f>
        <v>0</v>
      </c>
      <c r="AD180" s="3">
        <f>IF(AD$3=0,0,INDEX(Sheet1!RawDataCols,$C180,AD$5)*$R180)</f>
        <v>0</v>
      </c>
      <c r="AE180" s="3">
        <f>IF(AE$3=0,0,INDEX(Sheet1!RawDataCols,$C180,AE$5)*$R180)</f>
        <v>0</v>
      </c>
      <c r="AF180" s="3">
        <f>IF(AF$3=0,0,INDEX(Sheet1!RawDataCols,$C180,AF$5)*$R180)</f>
        <v>0</v>
      </c>
      <c r="AG180" s="3">
        <f>IF(AG$3=0,0,INDEX(Sheet1!RawDataCols,$C180,AG$5)*$R180)</f>
        <v>0</v>
      </c>
      <c r="AH180" s="3">
        <f>IF(AH$3=0,0,INDEX(Sheet1!RawDataCols,$C180,AH$5)*$R180)</f>
        <v>0</v>
      </c>
      <c r="AI180" s="3">
        <f>IF(AI$3=0,0,INDEX(Sheet1!RawDataCols,$C180,AI$5)*$R180)</f>
        <v>0</v>
      </c>
      <c r="AJ180" s="3">
        <f>IF(AJ$3=0,0,INDEX(Sheet1!RawDataCols,$C180,AJ$5)*$R180)</f>
        <v>0</v>
      </c>
      <c r="AK180" s="3">
        <f>IF(AK$3=0,0,INDEX(Sheet1!RawDataCols,$C180,AK$5)*$R180)</f>
        <v>0</v>
      </c>
      <c r="AL180" s="3">
        <f>IF(AL$3=0,0,INDEX(Sheet1!RawDataCols,$C180,AL$5)*$R180)</f>
        <v>0</v>
      </c>
      <c r="AM180" s="3">
        <f>IF(AM$3=0,0,INDEX(Sheet1!RawDataCols,$C180,AM$5)*$R180)</f>
        <v>0</v>
      </c>
      <c r="AN180" s="3">
        <f>IF(AN$3=0,0,INDEX(Sheet1!RawDataCols,$C180,AN$5)*$R180)</f>
        <v>0</v>
      </c>
      <c r="AO180" s="3">
        <f>IF(AO$3=0,0,INDEX(Sheet1!RawDataCols,$C180,AO$5)*$R180)</f>
        <v>0</v>
      </c>
      <c r="AP180" s="3">
        <f>IF(AP$3=0,0,INDEX(Sheet1!RawDataCols,$C180,AP$5)*$R180)</f>
        <v>0</v>
      </c>
      <c r="AQ180" s="3">
        <f>IF(AQ$3=0,0,INDEX(Sheet1!RawDataCols,$C180,AQ$5)*$R180)</f>
        <v>0</v>
      </c>
      <c r="AR180" s="3">
        <f>IF(AR$3=0,0,INDEX(Sheet1!RawDataCols,$C180,AR$5)*$R180)</f>
        <v>0</v>
      </c>
      <c r="AS180" s="3">
        <f>IF(AS$3=0,0,INDEX(Sheet1!RawDataCols,$C180,AS$5)*$R180)</f>
        <v>0</v>
      </c>
      <c r="AT180" s="3">
        <f>IF(AT$3=0,0,INDEX(Sheet1!RawDataCols,$C180,AT$5)*$R180)</f>
        <v>0</v>
      </c>
      <c r="AU180" s="3">
        <f>IF(AU$3=0,0,INDEX(Sheet1!RawDataCols,$C180,AU$5)*$R180)</f>
        <v>0</v>
      </c>
      <c r="AV180" s="3">
        <f>IF(AV$3=0,0,INDEX(Sheet1!RawDataCols,$C180,AV$5)*$R180)</f>
        <v>0</v>
      </c>
      <c r="AW180" s="3">
        <f>IF(AW$3=0,0,INDEX(Sheet1!RawDataCols,$C180,AW$5)*$R180)</f>
        <v>0</v>
      </c>
      <c r="AX180" s="3">
        <f>IF(AX$3=0,0,INDEX(Sheet1!RawDataCols,$C180,AX$5)*$R180)</f>
        <v>0</v>
      </c>
      <c r="AY180" s="3">
        <f>IF(AY$3=0,0,INDEX(Sheet1!RawDataCols,$C180,AY$5)*$R180)</f>
        <v>0</v>
      </c>
      <c r="AZ180" s="3">
        <f>IF(AZ$3=0,0,INDEX(Sheet1!RawDataCols,$C180,AZ$5)*$R180)</f>
        <v>0</v>
      </c>
      <c r="BA180" s="3">
        <f>IF(BA$3=0,0,INDEX(Sheet1!RawDataCols,$C180,BA$5)*$R180)</f>
        <v>0</v>
      </c>
      <c r="BB180" s="3">
        <f>IF(BB$3=0,0,INDEX(Sheet1!RawDataCols,$C180,BB$5)*$R180)</f>
        <v>0</v>
      </c>
      <c r="BC180" s="3">
        <f>IF(BC$3=0,0,INDEX(Sheet1!RawDataCols,$C180,BC$5)*$R180)</f>
        <v>0</v>
      </c>
      <c r="BD180" s="3">
        <f>IF(BD$3=0,0,INDEX(Sheet1!RawDataCols,$C180,BD$5)*$R180)</f>
        <v>0</v>
      </c>
      <c r="BE180" s="3">
        <f>IF(BE$3=0,0,INDEX(Sheet1!RawDataCols,$C180,BE$5)*$R180)</f>
        <v>0</v>
      </c>
      <c r="BF180" s="3">
        <f>IF(BF$3=0,0,INDEX(Sheet1!RawDataCols,$C180,BF$5)*$R180)</f>
        <v>0</v>
      </c>
      <c r="BG180" s="179">
        <f>IF(BG$3=0,0,INDEX(Sheet1!RawDataCols,$C180,BG$5)*$R180)</f>
        <v>0</v>
      </c>
      <c r="BH180" s="33">
        <f t="shared" si="27"/>
        <v>0</v>
      </c>
      <c r="BI180" s="33">
        <f t="shared" si="28"/>
        <v>0</v>
      </c>
      <c r="BJ180" s="33">
        <f t="shared" si="29"/>
        <v>0</v>
      </c>
      <c r="BK180" s="3">
        <f>IF(BK$3=0,0,INDEX(Sheet1!RawDataCols,$C180,BK$5)*$R180)</f>
        <v>0</v>
      </c>
      <c r="BL180" s="3">
        <f>IF(BL$3=0,0,INDEX(Sheet1!RawDataCols,$C180,BL$5)*$R180)</f>
        <v>0</v>
      </c>
      <c r="BM180" s="3">
        <f>IF(BM$3=0,0,INDEX(Sheet1!RawDataCols,$C180,BM$5)*$R180)</f>
        <v>0</v>
      </c>
      <c r="BN180" s="3">
        <f>IF(BN$3=0,0,INDEX(Sheet1!RawDataCols,$C180,BN$5)*$R180)</f>
        <v>0</v>
      </c>
      <c r="BO180" s="3">
        <f>IF(BO$3=0,0,INDEX(Sheet1!RawDataCols,$C180,BO$5)*$R180)</f>
        <v>0</v>
      </c>
      <c r="BP180" s="3">
        <f>IF(BP$3=0,0,INDEX(Sheet1!RawDataCols,$C180,BP$5)*$R180)</f>
        <v>0</v>
      </c>
      <c r="BQ180" s="3">
        <f t="shared" si="30"/>
        <v>0</v>
      </c>
      <c r="BR180" s="3">
        <f t="shared" si="31"/>
        <v>0</v>
      </c>
      <c r="BS180" s="3">
        <f t="shared" si="32"/>
        <v>0</v>
      </c>
      <c r="BT180" s="3">
        <f t="shared" si="33"/>
        <v>0</v>
      </c>
      <c r="BU180" s="3" t="e">
        <f>INDEX(Sheet1!$BS$2:$BS$1000,MATCH($A180,Sheet1!$A$2:$A$1000,0))</f>
        <v>#N/A</v>
      </c>
      <c r="BV180" s="3" t="e">
        <f>INDEX(Sheet1!$BT$2:$BT$1000,MATCH($A180,Sheet1!$A$2:$A$1000,0))</f>
        <v>#N/A</v>
      </c>
    </row>
    <row r="181" spans="1:74" x14ac:dyDescent="0.2">
      <c r="A181" s="11" t="s">
        <v>632</v>
      </c>
      <c r="B181" s="3">
        <f>MATCH($A181,Sheet1!ACCOUNTNO,0)</f>
        <v>165</v>
      </c>
      <c r="C181" s="3">
        <f t="shared" si="24"/>
        <v>165</v>
      </c>
      <c r="D181" s="3" t="str">
        <f>IF(D$3=0,0,INDEX(Sheet1!RawDataCols,$C181,D$5))</f>
        <v>22480A11</v>
      </c>
      <c r="E181" s="3" t="str">
        <f>IF(E$3=0,0,INDEX(Sheet1!RawDataCols,$C181,E$5))</f>
        <v xml:space="preserve">22480          </v>
      </c>
      <c r="F181" s="3" t="str">
        <f>IF(F$3=0,0,INDEX(Sheet1!RawDataCols,$C181,F$5))</f>
        <v xml:space="preserve">A11            </v>
      </c>
      <c r="G181" s="3" t="str">
        <f>IF(G$3=0,0,INDEX(Sheet1!RawDataCols,$C181,G$5))</f>
        <v xml:space="preserve">               </v>
      </c>
      <c r="H181" s="3" t="str">
        <f>IF(H$3=0,0,INDEX(Sheet1!RawDataCols,$C181,H$5))</f>
        <v xml:space="preserve">               </v>
      </c>
      <c r="I181" s="3" t="str">
        <f>IF(I$3=0,0,INDEX(Sheet1!RawDataCols,$C181,I$5))</f>
        <v xml:space="preserve">               </v>
      </c>
      <c r="J181" s="3" t="str">
        <f>IF(J$3=0,0,INDEX(Sheet1!RawDataCols,$C181,J$5))</f>
        <v xml:space="preserve">               </v>
      </c>
      <c r="K181" s="3" t="str">
        <f>IF(K$3=0,0,INDEX(Sheet1!RawDataCols,$C181,K$5))</f>
        <v xml:space="preserve">               </v>
      </c>
      <c r="L181" s="3" t="str">
        <f>IF(L$3=0,0,INDEX(Sheet1!RawDataCols,$C181,L$5))</f>
        <v xml:space="preserve">               </v>
      </c>
      <c r="M181" s="3" t="str">
        <f>IF(M$3=0,0,INDEX(Sheet1!RawDataCols,$C181,M$5))</f>
        <v xml:space="preserve">F007  </v>
      </c>
      <c r="N181" s="3" t="str">
        <f>IF(N$3=0,0,INDEX(Sheet1!RawDataCols,$C181,N$5))</f>
        <v>Insurance - Domestic-25 Hutt St</v>
      </c>
      <c r="O181" s="3">
        <f>INDEX(Sheet1!RawDataCols,$C181,O$5)</f>
        <v>13</v>
      </c>
      <c r="P181" s="3" t="str">
        <f>INDEX(Sheet1!RawDataCols,$C181,P$5)</f>
        <v>Cost and Expenses</v>
      </c>
      <c r="Q181" s="3" t="str">
        <f>IF(Q$3=0,0,INDEX(Sheet1!RawDataCols,$C181,Q$5))</f>
        <v>I</v>
      </c>
      <c r="R181" s="3">
        <f t="shared" si="25"/>
        <v>1</v>
      </c>
      <c r="S181" s="3">
        <f t="shared" si="26"/>
        <v>-1</v>
      </c>
      <c r="T181" s="3">
        <f>IF(T$3=0,0,INDEX(Sheet1!RawDataCols,$C181,T$5)*$R181)</f>
        <v>0</v>
      </c>
      <c r="U181" s="3">
        <f>IF(U$3=0,0,INDEX(Sheet1!RawDataCols,$C181,U$5)*$R181)</f>
        <v>268.36</v>
      </c>
      <c r="V181" s="3">
        <f>IF(V$3=0,0,INDEX(Sheet1!RawDataCols,$C181,V$5)*$R181)</f>
        <v>276.22000000000003</v>
      </c>
      <c r="W181" s="3">
        <f>IF(W$3=0,0,INDEX(Sheet1!RawDataCols,$C181,W$5)*$R181)</f>
        <v>266.92</v>
      </c>
      <c r="X181" s="3">
        <f>IF(X$3=0,0,INDEX(Sheet1!RawDataCols,$C181,X$5)*$R181)</f>
        <v>251.04</v>
      </c>
      <c r="Y181" s="3">
        <f>IF(Y$3=0,0,INDEX(Sheet1!RawDataCols,$C181,Y$5)*$R181)</f>
        <v>276.22000000000003</v>
      </c>
      <c r="Z181" s="3">
        <f>IF(Z$3=0,0,INDEX(Sheet1!RawDataCols,$C181,Z$5)*$R181)</f>
        <v>241.09</v>
      </c>
      <c r="AA181" s="3">
        <f>IF(AA$3=0,0,INDEX(Sheet1!RawDataCols,$C181,AA$5)*$R181)</f>
        <v>268.36</v>
      </c>
      <c r="AB181" s="3">
        <f>IF(AB$3=0,0,INDEX(Sheet1!RawDataCols,$C181,AB$5)*$R181)</f>
        <v>276.22000000000003</v>
      </c>
      <c r="AC181" s="3">
        <f>IF(AC$3=0,0,INDEX(Sheet1!RawDataCols,$C181,AC$5)*$R181)</f>
        <v>266.92</v>
      </c>
      <c r="AD181" s="3">
        <f>IF(AD$3=0,0,INDEX(Sheet1!RawDataCols,$C181,AD$5)*$R181)</f>
        <v>259.7</v>
      </c>
      <c r="AE181" s="3">
        <f>IF(AE$3=0,0,INDEX(Sheet1!RawDataCols,$C181,AE$5)*$R181)</f>
        <v>276.22000000000003</v>
      </c>
      <c r="AF181" s="3">
        <f>IF(AF$3=0,0,INDEX(Sheet1!RawDataCols,$C181,AF$5)*$R181)</f>
        <v>258.31</v>
      </c>
      <c r="AG181" s="3">
        <f>IF(AG$3=0,0,INDEX(Sheet1!RawDataCols,$C181,AG$5)*$R181)</f>
        <v>268.36</v>
      </c>
      <c r="AH181" s="3">
        <f>IF(AH$3=0,0,INDEX(Sheet1!RawDataCols,$C181,AH$5)*$R181)</f>
        <v>276.22000000000003</v>
      </c>
      <c r="AI181" s="3">
        <f>IF(AI$3=0,0,INDEX(Sheet1!RawDataCols,$C181,AI$5)*$R181)</f>
        <v>266.92</v>
      </c>
      <c r="AJ181" s="3">
        <f>IF(AJ$3=0,0,INDEX(Sheet1!RawDataCols,$C181,AJ$5)*$R181)</f>
        <v>259.7</v>
      </c>
      <c r="AK181" s="3">
        <f>IF(AK$3=0,0,INDEX(Sheet1!RawDataCols,$C181,AK$5)*$R181)</f>
        <v>276.22000000000003</v>
      </c>
      <c r="AL181" s="3">
        <f>IF(AL$3=0,0,INDEX(Sheet1!RawDataCols,$C181,AL$5)*$R181)</f>
        <v>258.31</v>
      </c>
      <c r="AM181" s="3">
        <f>IF(AM$3=0,0,INDEX(Sheet1!RawDataCols,$C181,AM$5)*$R181)</f>
        <v>268.36</v>
      </c>
      <c r="AN181" s="3">
        <f>IF(AN$3=0,0,INDEX(Sheet1!RawDataCols,$C181,AN$5)*$R181)</f>
        <v>268.36</v>
      </c>
      <c r="AO181" s="3">
        <f>IF(AO$3=0,0,INDEX(Sheet1!RawDataCols,$C181,AO$5)*$R181)</f>
        <v>266.92</v>
      </c>
      <c r="AP181" s="3">
        <f>IF(AP$3=0,0,INDEX(Sheet1!RawDataCols,$C181,AP$5)*$R181)</f>
        <v>268.36</v>
      </c>
      <c r="AQ181" s="3">
        <f>IF(AQ$3=0,0,INDEX(Sheet1!RawDataCols,$C181,AQ$5)*$R181)</f>
        <v>276.22000000000003</v>
      </c>
      <c r="AR181" s="3">
        <f>IF(AR$3=0,0,INDEX(Sheet1!RawDataCols,$C181,AR$5)*$R181)</f>
        <v>266.92</v>
      </c>
      <c r="AS181" s="3">
        <f>IF(AS$3=0,0,INDEX(Sheet1!RawDataCols,$C181,AS$5)*$R181)</f>
        <v>272.49</v>
      </c>
      <c r="AT181" s="3">
        <f>IF(AT$3=0,0,INDEX(Sheet1!RawDataCols,$C181,AT$5)*$R181)</f>
        <v>276.22000000000003</v>
      </c>
      <c r="AU181" s="3">
        <f>IF(AU$3=0,0,INDEX(Sheet1!RawDataCols,$C181,AU$5)*$R181)</f>
        <v>251.04</v>
      </c>
      <c r="AV181" s="3">
        <f>IF(AV$3=0,0,INDEX(Sheet1!RawDataCols,$C181,AV$5)*$R181)</f>
        <v>291.27999999999997</v>
      </c>
      <c r="AW181" s="3">
        <f>IF(AW$3=0,0,INDEX(Sheet1!RawDataCols,$C181,AW$5)*$R181)</f>
        <v>276.22000000000003</v>
      </c>
      <c r="AX181" s="3">
        <f>IF(AX$3=0,0,INDEX(Sheet1!RawDataCols,$C181,AX$5)*$R181)</f>
        <v>268.36</v>
      </c>
      <c r="AY181" s="3">
        <f>IF(AY$3=0,0,INDEX(Sheet1!RawDataCols,$C181,AY$5)*$R181)</f>
        <v>281.88</v>
      </c>
      <c r="AZ181" s="3">
        <f>IF(AZ$3=0,0,INDEX(Sheet1!RawDataCols,$C181,AZ$5)*$R181)</f>
        <v>276.22000000000003</v>
      </c>
      <c r="BA181" s="3">
        <f>IF(BA$3=0,0,INDEX(Sheet1!RawDataCols,$C181,BA$5)*$R181)</f>
        <v>259.7</v>
      </c>
      <c r="BB181" s="3">
        <f>IF(BB$3=0,0,INDEX(Sheet1!RawDataCols,$C181,BB$5)*$R181)</f>
        <v>291.27999999999997</v>
      </c>
      <c r="BC181" s="3">
        <f>IF(BC$3=0,0,INDEX(Sheet1!RawDataCols,$C181,BC$5)*$R181)</f>
        <v>276.22000000000003</v>
      </c>
      <c r="BD181" s="3">
        <f>IF(BD$3=0,0,INDEX(Sheet1!RawDataCols,$C181,BD$5)*$R181)</f>
        <v>268.36</v>
      </c>
      <c r="BE181" s="3">
        <f>IF(BE$3=0,0,INDEX(Sheet1!RawDataCols,$C181,BE$5)*$R181)</f>
        <v>291.27999999999997</v>
      </c>
      <c r="BF181" s="3">
        <f>IF(BF$3=0,0,INDEX(Sheet1!RawDataCols,$C181,BF$5)*$R181)</f>
        <v>276.22000000000003</v>
      </c>
      <c r="BG181" s="179">
        <f>IF(BG$3=0,0,INDEX(Sheet1!RawDataCols,$C181,BG$5)*$R181)</f>
        <v>268.36</v>
      </c>
      <c r="BH181" s="33">
        <f t="shared" si="27"/>
        <v>3249.17</v>
      </c>
      <c r="BI181" s="33">
        <f t="shared" si="28"/>
        <v>3306.7800000000016</v>
      </c>
      <c r="BJ181" s="33">
        <f t="shared" si="29"/>
        <v>3139.77</v>
      </c>
      <c r="BK181" s="3">
        <f>IF(BK$3=0,0,INDEX(Sheet1!RawDataCols,$C181,BK$5)*$R181)</f>
        <v>206.67375000000001</v>
      </c>
      <c r="BL181" s="3">
        <f>IF(BL$3=0,0,INDEX(Sheet1!RawDataCols,$C181,BL$5)*$R181)</f>
        <v>193.30500000000001</v>
      </c>
      <c r="BM181" s="3">
        <f>IF(BM$3=0,0,INDEX(Sheet1!RawDataCols,$C181,BM$5)*$R181)</f>
        <v>186.68</v>
      </c>
      <c r="BN181" s="3">
        <f>IF(BN$3=0,0,INDEX(Sheet1!RawDataCols,$C181,BN$5)*$R181)</f>
        <v>215.22437500000001</v>
      </c>
      <c r="BO181" s="3">
        <f>IF(BO$3=0,0,INDEX(Sheet1!RawDataCols,$C181,BO$5)*$R181)</f>
        <v>213.20375000000001</v>
      </c>
      <c r="BP181" s="3">
        <f>IF(BP$3=0,0,INDEX(Sheet1!RawDataCols,$C181,BP$5)*$R181)</f>
        <v>1534.41</v>
      </c>
      <c r="BQ181" s="3">
        <f t="shared" si="30"/>
        <v>787.76</v>
      </c>
      <c r="BR181" s="3">
        <f t="shared" si="31"/>
        <v>787.76</v>
      </c>
      <c r="BS181" s="3">
        <f t="shared" si="32"/>
        <v>809.21</v>
      </c>
      <c r="BT181" s="3">
        <f t="shared" si="33"/>
        <v>1673.65</v>
      </c>
      <c r="BU181" s="3" t="str">
        <f>INDEX(Sheet1!$BS$2:$BS$1000,MATCH($A181,Sheet1!$A$2:$A$1000,0))</f>
        <v>09</v>
      </c>
      <c r="BV181" s="3">
        <f>INDEX(Sheet1!$BT$2:$BT$1000,MATCH($A181,Sheet1!$A$2:$A$1000,0))</f>
        <v>1673.65</v>
      </c>
    </row>
    <row r="182" spans="1:74" x14ac:dyDescent="0.2">
      <c r="A182" s="11" t="s">
        <v>633</v>
      </c>
      <c r="B182" s="3">
        <f>MATCH($A182,Sheet1!ACCOUNTNO,0)</f>
        <v>166</v>
      </c>
      <c r="C182" s="3">
        <f t="shared" si="24"/>
        <v>166</v>
      </c>
      <c r="D182" s="3" t="str">
        <f>IF(D$3=0,0,INDEX(Sheet1!RawDataCols,$C182,D$5))</f>
        <v>22480A12</v>
      </c>
      <c r="E182" s="3" t="str">
        <f>IF(E$3=0,0,INDEX(Sheet1!RawDataCols,$C182,E$5))</f>
        <v xml:space="preserve">22480          </v>
      </c>
      <c r="F182" s="3" t="str">
        <f>IF(F$3=0,0,INDEX(Sheet1!RawDataCols,$C182,F$5))</f>
        <v xml:space="preserve">A12            </v>
      </c>
      <c r="G182" s="3" t="str">
        <f>IF(G$3=0,0,INDEX(Sheet1!RawDataCols,$C182,G$5))</f>
        <v xml:space="preserve">               </v>
      </c>
      <c r="H182" s="3" t="str">
        <f>IF(H$3=0,0,INDEX(Sheet1!RawDataCols,$C182,H$5))</f>
        <v xml:space="preserve">               </v>
      </c>
      <c r="I182" s="3" t="str">
        <f>IF(I$3=0,0,INDEX(Sheet1!RawDataCols,$C182,I$5))</f>
        <v xml:space="preserve">               </v>
      </c>
      <c r="J182" s="3" t="str">
        <f>IF(J$3=0,0,INDEX(Sheet1!RawDataCols,$C182,J$5))</f>
        <v xml:space="preserve">               </v>
      </c>
      <c r="K182" s="3" t="str">
        <f>IF(K$3=0,0,INDEX(Sheet1!RawDataCols,$C182,K$5))</f>
        <v xml:space="preserve">               </v>
      </c>
      <c r="L182" s="3" t="str">
        <f>IF(L$3=0,0,INDEX(Sheet1!RawDataCols,$C182,L$5))</f>
        <v xml:space="preserve">               </v>
      </c>
      <c r="M182" s="3" t="str">
        <f>IF(M$3=0,0,INDEX(Sheet1!RawDataCols,$C182,M$5))</f>
        <v xml:space="preserve">F007  </v>
      </c>
      <c r="N182" s="3" t="str">
        <f>IF(N$3=0,0,INDEX(Sheet1!RawDataCols,$C182,N$5))</f>
        <v>Insurance - Domestic-A27 188 Carrington</v>
      </c>
      <c r="O182" s="3">
        <f>INDEX(Sheet1!RawDataCols,$C182,O$5)</f>
        <v>13</v>
      </c>
      <c r="P182" s="3" t="str">
        <f>INDEX(Sheet1!RawDataCols,$C182,P$5)</f>
        <v>Cost and Expenses</v>
      </c>
      <c r="Q182" s="3" t="str">
        <f>IF(Q$3=0,0,INDEX(Sheet1!RawDataCols,$C182,Q$5))</f>
        <v>I</v>
      </c>
      <c r="R182" s="3">
        <f t="shared" si="25"/>
        <v>1</v>
      </c>
      <c r="S182" s="3">
        <f t="shared" si="26"/>
        <v>-1</v>
      </c>
      <c r="T182" s="3">
        <f>IF(T$3=0,0,INDEX(Sheet1!RawDataCols,$C182,T$5)*$R182)</f>
        <v>0</v>
      </c>
      <c r="U182" s="3">
        <f>IF(U$3=0,0,INDEX(Sheet1!RawDataCols,$C182,U$5)*$R182)</f>
        <v>0</v>
      </c>
      <c r="V182" s="3">
        <f>IF(V$3=0,0,INDEX(Sheet1!RawDataCols,$C182,V$5)*$R182)</f>
        <v>0</v>
      </c>
      <c r="W182" s="3">
        <f>IF(W$3=0,0,INDEX(Sheet1!RawDataCols,$C182,W$5)*$R182)</f>
        <v>0</v>
      </c>
      <c r="X182" s="3">
        <f>IF(X$3=0,0,INDEX(Sheet1!RawDataCols,$C182,X$5)*$R182)</f>
        <v>0</v>
      </c>
      <c r="Y182" s="3">
        <f>IF(Y$3=0,0,INDEX(Sheet1!RawDataCols,$C182,Y$5)*$R182)</f>
        <v>0</v>
      </c>
      <c r="Z182" s="3">
        <f>IF(Z$3=0,0,INDEX(Sheet1!RawDataCols,$C182,Z$5)*$R182)</f>
        <v>0</v>
      </c>
      <c r="AA182" s="3">
        <f>IF(AA$3=0,0,INDEX(Sheet1!RawDataCols,$C182,AA$5)*$R182)</f>
        <v>0</v>
      </c>
      <c r="AB182" s="3">
        <f>IF(AB$3=0,0,INDEX(Sheet1!RawDataCols,$C182,AB$5)*$R182)</f>
        <v>0</v>
      </c>
      <c r="AC182" s="3">
        <f>IF(AC$3=0,0,INDEX(Sheet1!RawDataCols,$C182,AC$5)*$R182)</f>
        <v>0</v>
      </c>
      <c r="AD182" s="3">
        <f>IF(AD$3=0,0,INDEX(Sheet1!RawDataCols,$C182,AD$5)*$R182)</f>
        <v>0</v>
      </c>
      <c r="AE182" s="3">
        <f>IF(AE$3=0,0,INDEX(Sheet1!RawDataCols,$C182,AE$5)*$R182)</f>
        <v>0</v>
      </c>
      <c r="AF182" s="3">
        <f>IF(AF$3=0,0,INDEX(Sheet1!RawDataCols,$C182,AF$5)*$R182)</f>
        <v>0</v>
      </c>
      <c r="AG182" s="3">
        <f>IF(AG$3=0,0,INDEX(Sheet1!RawDataCols,$C182,AG$5)*$R182)</f>
        <v>0</v>
      </c>
      <c r="AH182" s="3">
        <f>IF(AH$3=0,0,INDEX(Sheet1!RawDataCols,$C182,AH$5)*$R182)</f>
        <v>0</v>
      </c>
      <c r="AI182" s="3">
        <f>IF(AI$3=0,0,INDEX(Sheet1!RawDataCols,$C182,AI$5)*$R182)</f>
        <v>0</v>
      </c>
      <c r="AJ182" s="3">
        <f>IF(AJ$3=0,0,INDEX(Sheet1!RawDataCols,$C182,AJ$5)*$R182)</f>
        <v>0</v>
      </c>
      <c r="AK182" s="3">
        <f>IF(AK$3=0,0,INDEX(Sheet1!RawDataCols,$C182,AK$5)*$R182)</f>
        <v>0</v>
      </c>
      <c r="AL182" s="3">
        <f>IF(AL$3=0,0,INDEX(Sheet1!RawDataCols,$C182,AL$5)*$R182)</f>
        <v>0</v>
      </c>
      <c r="AM182" s="3">
        <f>IF(AM$3=0,0,INDEX(Sheet1!RawDataCols,$C182,AM$5)*$R182)</f>
        <v>0</v>
      </c>
      <c r="AN182" s="3">
        <f>IF(AN$3=0,0,INDEX(Sheet1!RawDataCols,$C182,AN$5)*$R182)</f>
        <v>0</v>
      </c>
      <c r="AO182" s="3">
        <f>IF(AO$3=0,0,INDEX(Sheet1!RawDataCols,$C182,AO$5)*$R182)</f>
        <v>0</v>
      </c>
      <c r="AP182" s="3">
        <f>IF(AP$3=0,0,INDEX(Sheet1!RawDataCols,$C182,AP$5)*$R182)</f>
        <v>0</v>
      </c>
      <c r="AQ182" s="3">
        <f>IF(AQ$3=0,0,INDEX(Sheet1!RawDataCols,$C182,AQ$5)*$R182)</f>
        <v>0</v>
      </c>
      <c r="AR182" s="3">
        <f>IF(AR$3=0,0,INDEX(Sheet1!RawDataCols,$C182,AR$5)*$R182)</f>
        <v>0</v>
      </c>
      <c r="AS182" s="3">
        <f>IF(AS$3=0,0,INDEX(Sheet1!RawDataCols,$C182,AS$5)*$R182)</f>
        <v>0</v>
      </c>
      <c r="AT182" s="3">
        <f>IF(AT$3=0,0,INDEX(Sheet1!RawDataCols,$C182,AT$5)*$R182)</f>
        <v>0</v>
      </c>
      <c r="AU182" s="3">
        <f>IF(AU$3=0,0,INDEX(Sheet1!RawDataCols,$C182,AU$5)*$R182)</f>
        <v>0</v>
      </c>
      <c r="AV182" s="3">
        <f>IF(AV$3=0,0,INDEX(Sheet1!RawDataCols,$C182,AV$5)*$R182)</f>
        <v>0</v>
      </c>
      <c r="AW182" s="3">
        <f>IF(AW$3=0,0,INDEX(Sheet1!RawDataCols,$C182,AW$5)*$R182)</f>
        <v>0</v>
      </c>
      <c r="AX182" s="3">
        <f>IF(AX$3=0,0,INDEX(Sheet1!RawDataCols,$C182,AX$5)*$R182)</f>
        <v>0</v>
      </c>
      <c r="AY182" s="3">
        <f>IF(AY$3=0,0,INDEX(Sheet1!RawDataCols,$C182,AY$5)*$R182)</f>
        <v>0</v>
      </c>
      <c r="AZ182" s="3">
        <f>IF(AZ$3=0,0,INDEX(Sheet1!RawDataCols,$C182,AZ$5)*$R182)</f>
        <v>0</v>
      </c>
      <c r="BA182" s="3">
        <f>IF(BA$3=0,0,INDEX(Sheet1!RawDataCols,$C182,BA$5)*$R182)</f>
        <v>0</v>
      </c>
      <c r="BB182" s="3">
        <f>IF(BB$3=0,0,INDEX(Sheet1!RawDataCols,$C182,BB$5)*$R182)</f>
        <v>0</v>
      </c>
      <c r="BC182" s="3">
        <f>IF(BC$3=0,0,INDEX(Sheet1!RawDataCols,$C182,BC$5)*$R182)</f>
        <v>0</v>
      </c>
      <c r="BD182" s="3">
        <f>IF(BD$3=0,0,INDEX(Sheet1!RawDataCols,$C182,BD$5)*$R182)</f>
        <v>0</v>
      </c>
      <c r="BE182" s="3">
        <f>IF(BE$3=0,0,INDEX(Sheet1!RawDataCols,$C182,BE$5)*$R182)</f>
        <v>0</v>
      </c>
      <c r="BF182" s="3">
        <f>IF(BF$3=0,0,INDEX(Sheet1!RawDataCols,$C182,BF$5)*$R182)</f>
        <v>0</v>
      </c>
      <c r="BG182" s="179">
        <f>IF(BG$3=0,0,INDEX(Sheet1!RawDataCols,$C182,BG$5)*$R182)</f>
        <v>0</v>
      </c>
      <c r="BH182" s="33">
        <f t="shared" si="27"/>
        <v>0</v>
      </c>
      <c r="BI182" s="33">
        <f t="shared" si="28"/>
        <v>0</v>
      </c>
      <c r="BJ182" s="33">
        <f t="shared" si="29"/>
        <v>0</v>
      </c>
      <c r="BK182" s="3">
        <f>IF(BK$3=0,0,INDEX(Sheet1!RawDataCols,$C182,BK$5)*$R182)</f>
        <v>0</v>
      </c>
      <c r="BL182" s="3">
        <f>IF(BL$3=0,0,INDEX(Sheet1!RawDataCols,$C182,BL$5)*$R182)</f>
        <v>0</v>
      </c>
      <c r="BM182" s="3">
        <f>IF(BM$3=0,0,INDEX(Sheet1!RawDataCols,$C182,BM$5)*$R182)</f>
        <v>0</v>
      </c>
      <c r="BN182" s="3">
        <f>IF(BN$3=0,0,INDEX(Sheet1!RawDataCols,$C182,BN$5)*$R182)</f>
        <v>0</v>
      </c>
      <c r="BO182" s="3">
        <f>IF(BO$3=0,0,INDEX(Sheet1!RawDataCols,$C182,BO$5)*$R182)</f>
        <v>1.8574999999999999</v>
      </c>
      <c r="BP182" s="3">
        <f>IF(BP$3=0,0,INDEX(Sheet1!RawDataCols,$C182,BP$5)*$R182)</f>
        <v>0</v>
      </c>
      <c r="BQ182" s="3">
        <f t="shared" si="30"/>
        <v>0</v>
      </c>
      <c r="BR182" s="3">
        <f t="shared" si="31"/>
        <v>0</v>
      </c>
      <c r="BS182" s="3">
        <f t="shared" si="32"/>
        <v>0</v>
      </c>
      <c r="BT182" s="3">
        <f t="shared" si="33"/>
        <v>0</v>
      </c>
      <c r="BU182" s="3" t="str">
        <f>INDEX(Sheet1!$BS$2:$BS$1000,MATCH($A182,Sheet1!$A$2:$A$1000,0))</f>
        <v>09</v>
      </c>
      <c r="BV182" s="3">
        <f>INDEX(Sheet1!$BT$2:$BT$1000,MATCH($A182,Sheet1!$A$2:$A$1000,0))</f>
        <v>0</v>
      </c>
    </row>
    <row r="183" spans="1:74" x14ac:dyDescent="0.2">
      <c r="A183" s="11" t="s">
        <v>634</v>
      </c>
      <c r="B183" s="3">
        <f>MATCH($A183,Sheet1!ACCOUNTNO,0)</f>
        <v>167</v>
      </c>
      <c r="C183" s="3">
        <f t="shared" si="24"/>
        <v>167</v>
      </c>
      <c r="D183" s="3" t="str">
        <f>IF(D$3=0,0,INDEX(Sheet1!RawDataCols,$C183,D$5))</f>
        <v>22480A13</v>
      </c>
      <c r="E183" s="3" t="str">
        <f>IF(E$3=0,0,INDEX(Sheet1!RawDataCols,$C183,E$5))</f>
        <v xml:space="preserve">22480          </v>
      </c>
      <c r="F183" s="3" t="str">
        <f>IF(F$3=0,0,INDEX(Sheet1!RawDataCols,$C183,F$5))</f>
        <v xml:space="preserve">A13            </v>
      </c>
      <c r="G183" s="3" t="str">
        <f>IF(G$3=0,0,INDEX(Sheet1!RawDataCols,$C183,G$5))</f>
        <v xml:space="preserve">               </v>
      </c>
      <c r="H183" s="3" t="str">
        <f>IF(H$3=0,0,INDEX(Sheet1!RawDataCols,$C183,H$5))</f>
        <v xml:space="preserve">               </v>
      </c>
      <c r="I183" s="3" t="str">
        <f>IF(I$3=0,0,INDEX(Sheet1!RawDataCols,$C183,I$5))</f>
        <v xml:space="preserve">               </v>
      </c>
      <c r="J183" s="3" t="str">
        <f>IF(J$3=0,0,INDEX(Sheet1!RawDataCols,$C183,J$5))</f>
        <v xml:space="preserve">               </v>
      </c>
      <c r="K183" s="3" t="str">
        <f>IF(K$3=0,0,INDEX(Sheet1!RawDataCols,$C183,K$5))</f>
        <v xml:space="preserve">               </v>
      </c>
      <c r="L183" s="3" t="str">
        <f>IF(L$3=0,0,INDEX(Sheet1!RawDataCols,$C183,L$5))</f>
        <v xml:space="preserve">               </v>
      </c>
      <c r="M183" s="3" t="str">
        <f>IF(M$3=0,0,INDEX(Sheet1!RawDataCols,$C183,M$5))</f>
        <v xml:space="preserve">F007  </v>
      </c>
      <c r="N183" s="3" t="str">
        <f>IF(N$3=0,0,INDEX(Sheet1!RawDataCols,$C183,N$5))</f>
        <v>Insurance - Domestic-B25 188 Carrington</v>
      </c>
      <c r="O183" s="3">
        <f>INDEX(Sheet1!RawDataCols,$C183,O$5)</f>
        <v>13</v>
      </c>
      <c r="P183" s="3" t="str">
        <f>INDEX(Sheet1!RawDataCols,$C183,P$5)</f>
        <v>Cost and Expenses</v>
      </c>
      <c r="Q183" s="3" t="str">
        <f>IF(Q$3=0,0,INDEX(Sheet1!RawDataCols,$C183,Q$5))</f>
        <v>I</v>
      </c>
      <c r="R183" s="3">
        <f t="shared" si="25"/>
        <v>1</v>
      </c>
      <c r="S183" s="3">
        <f t="shared" si="26"/>
        <v>-1</v>
      </c>
      <c r="T183" s="3">
        <f>IF(T$3=0,0,INDEX(Sheet1!RawDataCols,$C183,T$5)*$R183)</f>
        <v>0</v>
      </c>
      <c r="U183" s="3">
        <f>IF(U$3=0,0,INDEX(Sheet1!RawDataCols,$C183,U$5)*$R183)</f>
        <v>0</v>
      </c>
      <c r="V183" s="3">
        <f>IF(V$3=0,0,INDEX(Sheet1!RawDataCols,$C183,V$5)*$R183)</f>
        <v>0</v>
      </c>
      <c r="W183" s="3">
        <f>IF(W$3=0,0,INDEX(Sheet1!RawDataCols,$C183,W$5)*$R183)</f>
        <v>0</v>
      </c>
      <c r="X183" s="3">
        <f>IF(X$3=0,0,INDEX(Sheet1!RawDataCols,$C183,X$5)*$R183)</f>
        <v>0</v>
      </c>
      <c r="Y183" s="3">
        <f>IF(Y$3=0,0,INDEX(Sheet1!RawDataCols,$C183,Y$5)*$R183)</f>
        <v>0</v>
      </c>
      <c r="Z183" s="3">
        <f>IF(Z$3=0,0,INDEX(Sheet1!RawDataCols,$C183,Z$5)*$R183)</f>
        <v>0</v>
      </c>
      <c r="AA183" s="3">
        <f>IF(AA$3=0,0,INDEX(Sheet1!RawDataCols,$C183,AA$5)*$R183)</f>
        <v>0</v>
      </c>
      <c r="AB183" s="3">
        <f>IF(AB$3=0,0,INDEX(Sheet1!RawDataCols,$C183,AB$5)*$R183)</f>
        <v>0</v>
      </c>
      <c r="AC183" s="3">
        <f>IF(AC$3=0,0,INDEX(Sheet1!RawDataCols,$C183,AC$5)*$R183)</f>
        <v>0</v>
      </c>
      <c r="AD183" s="3">
        <f>IF(AD$3=0,0,INDEX(Sheet1!RawDataCols,$C183,AD$5)*$R183)</f>
        <v>0</v>
      </c>
      <c r="AE183" s="3">
        <f>IF(AE$3=0,0,INDEX(Sheet1!RawDataCols,$C183,AE$5)*$R183)</f>
        <v>0</v>
      </c>
      <c r="AF183" s="3">
        <f>IF(AF$3=0,0,INDEX(Sheet1!RawDataCols,$C183,AF$5)*$R183)</f>
        <v>0</v>
      </c>
      <c r="AG183" s="3">
        <f>IF(AG$3=0,0,INDEX(Sheet1!RawDataCols,$C183,AG$5)*$R183)</f>
        <v>0</v>
      </c>
      <c r="AH183" s="3">
        <f>IF(AH$3=0,0,INDEX(Sheet1!RawDataCols,$C183,AH$5)*$R183)</f>
        <v>0</v>
      </c>
      <c r="AI183" s="3">
        <f>IF(AI$3=0,0,INDEX(Sheet1!RawDataCols,$C183,AI$5)*$R183)</f>
        <v>0</v>
      </c>
      <c r="AJ183" s="3">
        <f>IF(AJ$3=0,0,INDEX(Sheet1!RawDataCols,$C183,AJ$5)*$R183)</f>
        <v>0</v>
      </c>
      <c r="AK183" s="3">
        <f>IF(AK$3=0,0,INDEX(Sheet1!RawDataCols,$C183,AK$5)*$R183)</f>
        <v>0</v>
      </c>
      <c r="AL183" s="3">
        <f>IF(AL$3=0,0,INDEX(Sheet1!RawDataCols,$C183,AL$5)*$R183)</f>
        <v>0</v>
      </c>
      <c r="AM183" s="3">
        <f>IF(AM$3=0,0,INDEX(Sheet1!RawDataCols,$C183,AM$5)*$R183)</f>
        <v>0</v>
      </c>
      <c r="AN183" s="3">
        <f>IF(AN$3=0,0,INDEX(Sheet1!RawDataCols,$C183,AN$5)*$R183)</f>
        <v>0</v>
      </c>
      <c r="AO183" s="3">
        <f>IF(AO$3=0,0,INDEX(Sheet1!RawDataCols,$C183,AO$5)*$R183)</f>
        <v>0</v>
      </c>
      <c r="AP183" s="3">
        <f>IF(AP$3=0,0,INDEX(Sheet1!RawDataCols,$C183,AP$5)*$R183)</f>
        <v>0</v>
      </c>
      <c r="AQ183" s="3">
        <f>IF(AQ$3=0,0,INDEX(Sheet1!RawDataCols,$C183,AQ$5)*$R183)</f>
        <v>0</v>
      </c>
      <c r="AR183" s="3">
        <f>IF(AR$3=0,0,INDEX(Sheet1!RawDataCols,$C183,AR$5)*$R183)</f>
        <v>0</v>
      </c>
      <c r="AS183" s="3">
        <f>IF(AS$3=0,0,INDEX(Sheet1!RawDataCols,$C183,AS$5)*$R183)</f>
        <v>0</v>
      </c>
      <c r="AT183" s="3">
        <f>IF(AT$3=0,0,INDEX(Sheet1!RawDataCols,$C183,AT$5)*$R183)</f>
        <v>0</v>
      </c>
      <c r="AU183" s="3">
        <f>IF(AU$3=0,0,INDEX(Sheet1!RawDataCols,$C183,AU$5)*$R183)</f>
        <v>0</v>
      </c>
      <c r="AV183" s="3">
        <f>IF(AV$3=0,0,INDEX(Sheet1!RawDataCols,$C183,AV$5)*$R183)</f>
        <v>0</v>
      </c>
      <c r="AW183" s="3">
        <f>IF(AW$3=0,0,INDEX(Sheet1!RawDataCols,$C183,AW$5)*$R183)</f>
        <v>0</v>
      </c>
      <c r="AX183" s="3">
        <f>IF(AX$3=0,0,INDEX(Sheet1!RawDataCols,$C183,AX$5)*$R183)</f>
        <v>0</v>
      </c>
      <c r="AY183" s="3">
        <f>IF(AY$3=0,0,INDEX(Sheet1!RawDataCols,$C183,AY$5)*$R183)</f>
        <v>0</v>
      </c>
      <c r="AZ183" s="3">
        <f>IF(AZ$3=0,0,INDEX(Sheet1!RawDataCols,$C183,AZ$5)*$R183)</f>
        <v>0</v>
      </c>
      <c r="BA183" s="3">
        <f>IF(BA$3=0,0,INDEX(Sheet1!RawDataCols,$C183,BA$5)*$R183)</f>
        <v>0</v>
      </c>
      <c r="BB183" s="3">
        <f>IF(BB$3=0,0,INDEX(Sheet1!RawDataCols,$C183,BB$5)*$R183)</f>
        <v>0</v>
      </c>
      <c r="BC183" s="3">
        <f>IF(BC$3=0,0,INDEX(Sheet1!RawDataCols,$C183,BC$5)*$R183)</f>
        <v>0</v>
      </c>
      <c r="BD183" s="3">
        <f>IF(BD$3=0,0,INDEX(Sheet1!RawDataCols,$C183,BD$5)*$R183)</f>
        <v>0</v>
      </c>
      <c r="BE183" s="3">
        <f>IF(BE$3=0,0,INDEX(Sheet1!RawDataCols,$C183,BE$5)*$R183)</f>
        <v>0</v>
      </c>
      <c r="BF183" s="3">
        <f>IF(BF$3=0,0,INDEX(Sheet1!RawDataCols,$C183,BF$5)*$R183)</f>
        <v>0</v>
      </c>
      <c r="BG183" s="179">
        <f>IF(BG$3=0,0,INDEX(Sheet1!RawDataCols,$C183,BG$5)*$R183)</f>
        <v>0</v>
      </c>
      <c r="BH183" s="33">
        <f t="shared" si="27"/>
        <v>0</v>
      </c>
      <c r="BI183" s="33">
        <f t="shared" si="28"/>
        <v>0</v>
      </c>
      <c r="BJ183" s="33">
        <f t="shared" si="29"/>
        <v>0</v>
      </c>
      <c r="BK183" s="3">
        <f>IF(BK$3=0,0,INDEX(Sheet1!RawDataCols,$C183,BK$5)*$R183)</f>
        <v>0</v>
      </c>
      <c r="BL183" s="3">
        <f>IF(BL$3=0,0,INDEX(Sheet1!RawDataCols,$C183,BL$5)*$R183)</f>
        <v>0</v>
      </c>
      <c r="BM183" s="3">
        <f>IF(BM$3=0,0,INDEX(Sheet1!RawDataCols,$C183,BM$5)*$R183)</f>
        <v>0</v>
      </c>
      <c r="BN183" s="3">
        <f>IF(BN$3=0,0,INDEX(Sheet1!RawDataCols,$C183,BN$5)*$R183)</f>
        <v>0</v>
      </c>
      <c r="BO183" s="3">
        <f>IF(BO$3=0,0,INDEX(Sheet1!RawDataCols,$C183,BO$5)*$R183)</f>
        <v>16.672499999999999</v>
      </c>
      <c r="BP183" s="3">
        <f>IF(BP$3=0,0,INDEX(Sheet1!RawDataCols,$C183,BP$5)*$R183)</f>
        <v>0</v>
      </c>
      <c r="BQ183" s="3">
        <f t="shared" si="30"/>
        <v>0</v>
      </c>
      <c r="BR183" s="3">
        <f t="shared" si="31"/>
        <v>0</v>
      </c>
      <c r="BS183" s="3">
        <f t="shared" si="32"/>
        <v>0</v>
      </c>
      <c r="BT183" s="3">
        <f t="shared" si="33"/>
        <v>0</v>
      </c>
      <c r="BU183" s="3" t="str">
        <f>INDEX(Sheet1!$BS$2:$BS$1000,MATCH($A183,Sheet1!$A$2:$A$1000,0))</f>
        <v>09</v>
      </c>
      <c r="BV183" s="3">
        <f>INDEX(Sheet1!$BT$2:$BT$1000,MATCH($A183,Sheet1!$A$2:$A$1000,0))</f>
        <v>0</v>
      </c>
    </row>
    <row r="184" spans="1:74" x14ac:dyDescent="0.2">
      <c r="A184" s="11" t="s">
        <v>635</v>
      </c>
      <c r="B184" s="3">
        <f>MATCH($A184,Sheet1!ACCOUNTNO,0)</f>
        <v>168</v>
      </c>
      <c r="C184" s="3">
        <f t="shared" si="24"/>
        <v>168</v>
      </c>
      <c r="D184" s="3" t="str">
        <f>IF(D$3=0,0,INDEX(Sheet1!RawDataCols,$C184,D$5))</f>
        <v>22500A01</v>
      </c>
      <c r="E184" s="3" t="str">
        <f>IF(E$3=0,0,INDEX(Sheet1!RawDataCols,$C184,E$5))</f>
        <v xml:space="preserve">22500          </v>
      </c>
      <c r="F184" s="3" t="str">
        <f>IF(F$3=0,0,INDEX(Sheet1!RawDataCols,$C184,F$5))</f>
        <v xml:space="preserve">A01            </v>
      </c>
      <c r="G184" s="3" t="str">
        <f>IF(G$3=0,0,INDEX(Sheet1!RawDataCols,$C184,G$5))</f>
        <v xml:space="preserve">               </v>
      </c>
      <c r="H184" s="3" t="str">
        <f>IF(H$3=0,0,INDEX(Sheet1!RawDataCols,$C184,H$5))</f>
        <v xml:space="preserve">               </v>
      </c>
      <c r="I184" s="3" t="str">
        <f>IF(I$3=0,0,INDEX(Sheet1!RawDataCols,$C184,I$5))</f>
        <v xml:space="preserve">               </v>
      </c>
      <c r="J184" s="3" t="str">
        <f>IF(J$3=0,0,INDEX(Sheet1!RawDataCols,$C184,J$5))</f>
        <v xml:space="preserve">               </v>
      </c>
      <c r="K184" s="3" t="str">
        <f>IF(K$3=0,0,INDEX(Sheet1!RawDataCols,$C184,K$5))</f>
        <v xml:space="preserve">               </v>
      </c>
      <c r="L184" s="3" t="str">
        <f>IF(L$3=0,0,INDEX(Sheet1!RawDataCols,$C184,L$5))</f>
        <v xml:space="preserve">               </v>
      </c>
      <c r="M184" s="3" t="str">
        <f>IF(M$3=0,0,INDEX(Sheet1!RawDataCols,$C184,M$5))</f>
        <v xml:space="preserve">F007  </v>
      </c>
      <c r="N184" s="3" t="str">
        <f>IF(N$3=0,0,INDEX(Sheet1!RawDataCols,$C184,N$5))</f>
        <v>Insurance - ISR-6 Circuit Dr</v>
      </c>
      <c r="O184" s="3">
        <f>INDEX(Sheet1!RawDataCols,$C184,O$5)</f>
        <v>13</v>
      </c>
      <c r="P184" s="3" t="str">
        <f>INDEX(Sheet1!RawDataCols,$C184,P$5)</f>
        <v>Cost and Expenses</v>
      </c>
      <c r="Q184" s="3" t="str">
        <f>IF(Q$3=0,0,INDEX(Sheet1!RawDataCols,$C184,Q$5))</f>
        <v>I</v>
      </c>
      <c r="R184" s="3">
        <f t="shared" si="25"/>
        <v>1</v>
      </c>
      <c r="S184" s="3">
        <f t="shared" si="26"/>
        <v>-1</v>
      </c>
      <c r="T184" s="3">
        <f>IF(T$3=0,0,INDEX(Sheet1!RawDataCols,$C184,T$5)*$R184)</f>
        <v>0</v>
      </c>
      <c r="U184" s="3">
        <f>IF(U$3=0,0,INDEX(Sheet1!RawDataCols,$C184,U$5)*$R184)</f>
        <v>479.96</v>
      </c>
      <c r="V184" s="3">
        <f>IF(V$3=0,0,INDEX(Sheet1!RawDataCols,$C184,V$5)*$R184)</f>
        <v>484.6</v>
      </c>
      <c r="W184" s="3">
        <f>IF(W$3=0,0,INDEX(Sheet1!RawDataCols,$C184,W$5)*$R184)</f>
        <v>423.57</v>
      </c>
      <c r="X184" s="3">
        <f>IF(X$3=0,0,INDEX(Sheet1!RawDataCols,$C184,X$5)*$R184)</f>
        <v>448.99</v>
      </c>
      <c r="Y184" s="3">
        <f>IF(Y$3=0,0,INDEX(Sheet1!RawDataCols,$C184,Y$5)*$R184)</f>
        <v>484.6</v>
      </c>
      <c r="Z184" s="3">
        <f>IF(Z$3=0,0,INDEX(Sheet1!RawDataCols,$C184,Z$5)*$R184)</f>
        <v>382.58</v>
      </c>
      <c r="AA184" s="3">
        <f>IF(AA$3=0,0,INDEX(Sheet1!RawDataCols,$C184,AA$5)*$R184)</f>
        <v>479.96</v>
      </c>
      <c r="AB184" s="3">
        <f>IF(AB$3=0,0,INDEX(Sheet1!RawDataCols,$C184,AB$5)*$R184)</f>
        <v>484.6</v>
      </c>
      <c r="AC184" s="3">
        <f>IF(AC$3=0,0,INDEX(Sheet1!RawDataCols,$C184,AC$5)*$R184)</f>
        <v>423.57</v>
      </c>
      <c r="AD184" s="3">
        <f>IF(AD$3=0,0,INDEX(Sheet1!RawDataCols,$C184,AD$5)*$R184)</f>
        <v>464.47</v>
      </c>
      <c r="AE184" s="3">
        <f>IF(AE$3=0,0,INDEX(Sheet1!RawDataCols,$C184,AE$5)*$R184)</f>
        <v>484.6</v>
      </c>
      <c r="AF184" s="3">
        <f>IF(AF$3=0,0,INDEX(Sheet1!RawDataCols,$C184,AF$5)*$R184)</f>
        <v>409.91</v>
      </c>
      <c r="AG184" s="3">
        <f>IF(AG$3=0,0,INDEX(Sheet1!RawDataCols,$C184,AG$5)*$R184)</f>
        <v>479.96</v>
      </c>
      <c r="AH184" s="3">
        <f>IF(AH$3=0,0,INDEX(Sheet1!RawDataCols,$C184,AH$5)*$R184)</f>
        <v>484.6</v>
      </c>
      <c r="AI184" s="3">
        <f>IF(AI$3=0,0,INDEX(Sheet1!RawDataCols,$C184,AI$5)*$R184)</f>
        <v>423.57</v>
      </c>
      <c r="AJ184" s="3">
        <f>IF(AJ$3=0,0,INDEX(Sheet1!RawDataCols,$C184,AJ$5)*$R184)</f>
        <v>464.47</v>
      </c>
      <c r="AK184" s="3">
        <f>IF(AK$3=0,0,INDEX(Sheet1!RawDataCols,$C184,AK$5)*$R184)</f>
        <v>484.6</v>
      </c>
      <c r="AL184" s="3">
        <f>IF(AL$3=0,0,INDEX(Sheet1!RawDataCols,$C184,AL$5)*$R184)</f>
        <v>409.91</v>
      </c>
      <c r="AM184" s="3">
        <f>IF(AM$3=0,0,INDEX(Sheet1!RawDataCols,$C184,AM$5)*$R184)</f>
        <v>479.96</v>
      </c>
      <c r="AN184" s="3">
        <f>IF(AN$3=0,0,INDEX(Sheet1!RawDataCols,$C184,AN$5)*$R184)</f>
        <v>479.96</v>
      </c>
      <c r="AO184" s="3">
        <f>IF(AO$3=0,0,INDEX(Sheet1!RawDataCols,$C184,AO$5)*$R184)</f>
        <v>423.57</v>
      </c>
      <c r="AP184" s="3">
        <f>IF(AP$3=0,0,INDEX(Sheet1!RawDataCols,$C184,AP$5)*$R184)</f>
        <v>479.96</v>
      </c>
      <c r="AQ184" s="3">
        <f>IF(AQ$3=0,0,INDEX(Sheet1!RawDataCols,$C184,AQ$5)*$R184)</f>
        <v>484.6</v>
      </c>
      <c r="AR184" s="3">
        <f>IF(AR$3=0,0,INDEX(Sheet1!RawDataCols,$C184,AR$5)*$R184)</f>
        <v>423.57</v>
      </c>
      <c r="AS184" s="3">
        <f>IF(AS$3=0,0,INDEX(Sheet1!RawDataCols,$C184,AS$5)*$R184)</f>
        <v>474.31</v>
      </c>
      <c r="AT184" s="3">
        <f>IF(AT$3=0,0,INDEX(Sheet1!RawDataCols,$C184,AT$5)*$R184)</f>
        <v>484.6</v>
      </c>
      <c r="AU184" s="3">
        <f>IF(AU$3=0,0,INDEX(Sheet1!RawDataCols,$C184,AU$5)*$R184)</f>
        <v>448.99</v>
      </c>
      <c r="AV184" s="3">
        <f>IF(AV$3=0,0,INDEX(Sheet1!RawDataCols,$C184,AV$5)*$R184)</f>
        <v>507.02</v>
      </c>
      <c r="AW184" s="3">
        <f>IF(AW$3=0,0,INDEX(Sheet1!RawDataCols,$C184,AW$5)*$R184)</f>
        <v>484.6</v>
      </c>
      <c r="AX184" s="3">
        <f>IF(AX$3=0,0,INDEX(Sheet1!RawDataCols,$C184,AX$5)*$R184)</f>
        <v>479.96</v>
      </c>
      <c r="AY184" s="3">
        <f>IF(AY$3=0,0,INDEX(Sheet1!RawDataCols,$C184,AY$5)*$R184)</f>
        <v>490.66</v>
      </c>
      <c r="AZ184" s="3">
        <f>IF(AZ$3=0,0,INDEX(Sheet1!RawDataCols,$C184,AZ$5)*$R184)</f>
        <v>484.6</v>
      </c>
      <c r="BA184" s="3">
        <f>IF(BA$3=0,0,INDEX(Sheet1!RawDataCols,$C184,BA$5)*$R184)</f>
        <v>464.47</v>
      </c>
      <c r="BB184" s="3">
        <f>IF(BB$3=0,0,INDEX(Sheet1!RawDataCols,$C184,BB$5)*$R184)</f>
        <v>507.02</v>
      </c>
      <c r="BC184" s="3">
        <f>IF(BC$3=0,0,INDEX(Sheet1!RawDataCols,$C184,BC$5)*$R184)</f>
        <v>484.6</v>
      </c>
      <c r="BD184" s="3">
        <f>IF(BD$3=0,0,INDEX(Sheet1!RawDataCols,$C184,BD$5)*$R184)</f>
        <v>479.96</v>
      </c>
      <c r="BE184" s="3">
        <f>IF(BE$3=0,0,INDEX(Sheet1!RawDataCols,$C184,BE$5)*$R184)</f>
        <v>507.02</v>
      </c>
      <c r="BF184" s="3">
        <f>IF(BF$3=0,0,INDEX(Sheet1!RawDataCols,$C184,BF$5)*$R184)</f>
        <v>484.6</v>
      </c>
      <c r="BG184" s="179">
        <f>IF(BG$3=0,0,INDEX(Sheet1!RawDataCols,$C184,BG$5)*$R184)</f>
        <v>479.96</v>
      </c>
      <c r="BH184" s="33">
        <f t="shared" si="27"/>
        <v>5756.7400000000016</v>
      </c>
      <c r="BI184" s="33">
        <f t="shared" si="28"/>
        <v>5810.5600000000013</v>
      </c>
      <c r="BJ184" s="33">
        <f t="shared" si="29"/>
        <v>5193.630000000001</v>
      </c>
      <c r="BK184" s="3">
        <f>IF(BK$3=0,0,INDEX(Sheet1!RawDataCols,$C184,BK$5)*$R184)</f>
        <v>363.16</v>
      </c>
      <c r="BL184" s="3">
        <f>IF(BL$3=0,0,INDEX(Sheet1!RawDataCols,$C184,BL$5)*$R184)</f>
        <v>309.1925</v>
      </c>
      <c r="BM184" s="3">
        <f>IF(BM$3=0,0,INDEX(Sheet1!RawDataCols,$C184,BM$5)*$R184)</f>
        <v>298.04312499999997</v>
      </c>
      <c r="BN184" s="3">
        <f>IF(BN$3=0,0,INDEX(Sheet1!RawDataCols,$C184,BN$5)*$R184)</f>
        <v>279.08749999999998</v>
      </c>
      <c r="BO184" s="3">
        <f>IF(BO$3=0,0,INDEX(Sheet1!RawDataCols,$C184,BO$5)*$R184)</f>
        <v>261.59187500000002</v>
      </c>
      <c r="BP184" s="3">
        <f>IF(BP$3=0,0,INDEX(Sheet1!RawDataCols,$C184,BP$5)*$R184)</f>
        <v>2473.9699999999998</v>
      </c>
      <c r="BQ184" s="3">
        <f t="shared" si="30"/>
        <v>1408.91</v>
      </c>
      <c r="BR184" s="3">
        <f t="shared" si="31"/>
        <v>1408.9</v>
      </c>
      <c r="BS184" s="3">
        <f t="shared" si="32"/>
        <v>1434.23</v>
      </c>
      <c r="BT184" s="3">
        <f t="shared" si="33"/>
        <v>2938.9300000000003</v>
      </c>
      <c r="BU184" s="3" t="str">
        <f>INDEX(Sheet1!$BS$2:$BS$1000,MATCH($A184,Sheet1!$A$2:$A$1000,0))</f>
        <v>09</v>
      </c>
      <c r="BV184" s="3">
        <f>INDEX(Sheet1!$BT$2:$BT$1000,MATCH($A184,Sheet1!$A$2:$A$1000,0))</f>
        <v>2938.93</v>
      </c>
    </row>
    <row r="185" spans="1:74" x14ac:dyDescent="0.2">
      <c r="A185" s="11" t="s">
        <v>636</v>
      </c>
      <c r="B185" s="3">
        <f>MATCH($A185,Sheet1!ACCOUNTNO,0)</f>
        <v>169</v>
      </c>
      <c r="C185" s="3">
        <f t="shared" si="24"/>
        <v>169</v>
      </c>
      <c r="D185" s="3" t="str">
        <f>IF(D$3=0,0,INDEX(Sheet1!RawDataCols,$C185,D$5))</f>
        <v>22500A02</v>
      </c>
      <c r="E185" s="3" t="str">
        <f>IF(E$3=0,0,INDEX(Sheet1!RawDataCols,$C185,E$5))</f>
        <v xml:space="preserve">22500          </v>
      </c>
      <c r="F185" s="3" t="str">
        <f>IF(F$3=0,0,INDEX(Sheet1!RawDataCols,$C185,F$5))</f>
        <v xml:space="preserve">A02            </v>
      </c>
      <c r="G185" s="3" t="str">
        <f>IF(G$3=0,0,INDEX(Sheet1!RawDataCols,$C185,G$5))</f>
        <v xml:space="preserve">               </v>
      </c>
      <c r="H185" s="3" t="str">
        <f>IF(H$3=0,0,INDEX(Sheet1!RawDataCols,$C185,H$5))</f>
        <v xml:space="preserve">               </v>
      </c>
      <c r="I185" s="3" t="str">
        <f>IF(I$3=0,0,INDEX(Sheet1!RawDataCols,$C185,I$5))</f>
        <v xml:space="preserve">               </v>
      </c>
      <c r="J185" s="3" t="str">
        <f>IF(J$3=0,0,INDEX(Sheet1!RawDataCols,$C185,J$5))</f>
        <v xml:space="preserve">               </v>
      </c>
      <c r="K185" s="3" t="str">
        <f>IF(K$3=0,0,INDEX(Sheet1!RawDataCols,$C185,K$5))</f>
        <v xml:space="preserve">               </v>
      </c>
      <c r="L185" s="3" t="str">
        <f>IF(L$3=0,0,INDEX(Sheet1!RawDataCols,$C185,L$5))</f>
        <v xml:space="preserve">               </v>
      </c>
      <c r="M185" s="3" t="str">
        <f>IF(M$3=0,0,INDEX(Sheet1!RawDataCols,$C185,M$5))</f>
        <v xml:space="preserve">F007  </v>
      </c>
      <c r="N185" s="3" t="str">
        <f>IF(N$3=0,0,INDEX(Sheet1!RawDataCols,$C185,N$5))</f>
        <v>Insurance - ISR-200 East Tce</v>
      </c>
      <c r="O185" s="3">
        <f>INDEX(Sheet1!RawDataCols,$C185,O$5)</f>
        <v>13</v>
      </c>
      <c r="P185" s="3" t="str">
        <f>INDEX(Sheet1!RawDataCols,$C185,P$5)</f>
        <v>Cost and Expenses</v>
      </c>
      <c r="Q185" s="3" t="str">
        <f>IF(Q$3=0,0,INDEX(Sheet1!RawDataCols,$C185,Q$5))</f>
        <v>I</v>
      </c>
      <c r="R185" s="3">
        <f t="shared" si="25"/>
        <v>1</v>
      </c>
      <c r="S185" s="3">
        <f t="shared" si="26"/>
        <v>-1</v>
      </c>
      <c r="T185" s="3">
        <f>IF(T$3=0,0,INDEX(Sheet1!RawDataCols,$C185,T$5)*$R185)</f>
        <v>0</v>
      </c>
      <c r="U185" s="3">
        <f>IF(U$3=0,0,INDEX(Sheet1!RawDataCols,$C185,U$5)*$R185)</f>
        <v>469.33</v>
      </c>
      <c r="V185" s="3">
        <f>IF(V$3=0,0,INDEX(Sheet1!RawDataCols,$C185,V$5)*$R185)</f>
        <v>473.87</v>
      </c>
      <c r="W185" s="3">
        <f>IF(W$3=0,0,INDEX(Sheet1!RawDataCols,$C185,W$5)*$R185)</f>
        <v>414.19</v>
      </c>
      <c r="X185" s="3">
        <f>IF(X$3=0,0,INDEX(Sheet1!RawDataCols,$C185,X$5)*$R185)</f>
        <v>439.05</v>
      </c>
      <c r="Y185" s="3">
        <f>IF(Y$3=0,0,INDEX(Sheet1!RawDataCols,$C185,Y$5)*$R185)</f>
        <v>473.87</v>
      </c>
      <c r="Z185" s="3">
        <f>IF(Z$3=0,0,INDEX(Sheet1!RawDataCols,$C185,Z$5)*$R185)</f>
        <v>374.11</v>
      </c>
      <c r="AA185" s="3">
        <f>IF(AA$3=0,0,INDEX(Sheet1!RawDataCols,$C185,AA$5)*$R185)</f>
        <v>469.33</v>
      </c>
      <c r="AB185" s="3">
        <f>IF(AB$3=0,0,INDEX(Sheet1!RawDataCols,$C185,AB$5)*$R185)</f>
        <v>473.87</v>
      </c>
      <c r="AC185" s="3">
        <f>IF(AC$3=0,0,INDEX(Sheet1!RawDataCols,$C185,AC$5)*$R185)</f>
        <v>414.19</v>
      </c>
      <c r="AD185" s="3">
        <f>IF(AD$3=0,0,INDEX(Sheet1!RawDataCols,$C185,AD$5)*$R185)</f>
        <v>454.19</v>
      </c>
      <c r="AE185" s="3">
        <f>IF(AE$3=0,0,INDEX(Sheet1!RawDataCols,$C185,AE$5)*$R185)</f>
        <v>473.87</v>
      </c>
      <c r="AF185" s="3">
        <f>IF(AF$3=0,0,INDEX(Sheet1!RawDataCols,$C185,AF$5)*$R185)</f>
        <v>400.83</v>
      </c>
      <c r="AG185" s="3">
        <f>IF(AG$3=0,0,INDEX(Sheet1!RawDataCols,$C185,AG$5)*$R185)</f>
        <v>469.33</v>
      </c>
      <c r="AH185" s="3">
        <f>IF(AH$3=0,0,INDEX(Sheet1!RawDataCols,$C185,AH$5)*$R185)</f>
        <v>473.87</v>
      </c>
      <c r="AI185" s="3">
        <f>IF(AI$3=0,0,INDEX(Sheet1!RawDataCols,$C185,AI$5)*$R185)</f>
        <v>414.19</v>
      </c>
      <c r="AJ185" s="3">
        <f>IF(AJ$3=0,0,INDEX(Sheet1!RawDataCols,$C185,AJ$5)*$R185)</f>
        <v>454.19</v>
      </c>
      <c r="AK185" s="3">
        <f>IF(AK$3=0,0,INDEX(Sheet1!RawDataCols,$C185,AK$5)*$R185)</f>
        <v>473.87</v>
      </c>
      <c r="AL185" s="3">
        <f>IF(AL$3=0,0,INDEX(Sheet1!RawDataCols,$C185,AL$5)*$R185)</f>
        <v>400.83</v>
      </c>
      <c r="AM185" s="3">
        <f>IF(AM$3=0,0,INDEX(Sheet1!RawDataCols,$C185,AM$5)*$R185)</f>
        <v>469.33</v>
      </c>
      <c r="AN185" s="3">
        <f>IF(AN$3=0,0,INDEX(Sheet1!RawDataCols,$C185,AN$5)*$R185)</f>
        <v>469.33</v>
      </c>
      <c r="AO185" s="3">
        <f>IF(AO$3=0,0,INDEX(Sheet1!RawDataCols,$C185,AO$5)*$R185)</f>
        <v>414.19</v>
      </c>
      <c r="AP185" s="3">
        <f>IF(AP$3=0,0,INDEX(Sheet1!RawDataCols,$C185,AP$5)*$R185)</f>
        <v>469.33</v>
      </c>
      <c r="AQ185" s="3">
        <f>IF(AQ$3=0,0,INDEX(Sheet1!RawDataCols,$C185,AQ$5)*$R185)</f>
        <v>473.87</v>
      </c>
      <c r="AR185" s="3">
        <f>IF(AR$3=0,0,INDEX(Sheet1!RawDataCols,$C185,AR$5)*$R185)</f>
        <v>414.19</v>
      </c>
      <c r="AS185" s="3">
        <f>IF(AS$3=0,0,INDEX(Sheet1!RawDataCols,$C185,AS$5)*$R185)</f>
        <v>463.8</v>
      </c>
      <c r="AT185" s="3">
        <f>IF(AT$3=0,0,INDEX(Sheet1!RawDataCols,$C185,AT$5)*$R185)</f>
        <v>473.87</v>
      </c>
      <c r="AU185" s="3">
        <f>IF(AU$3=0,0,INDEX(Sheet1!RawDataCols,$C185,AU$5)*$R185)</f>
        <v>439.05</v>
      </c>
      <c r="AV185" s="3">
        <f>IF(AV$3=0,0,INDEX(Sheet1!RawDataCols,$C185,AV$5)*$R185)</f>
        <v>495.79</v>
      </c>
      <c r="AW185" s="3">
        <f>IF(AW$3=0,0,INDEX(Sheet1!RawDataCols,$C185,AW$5)*$R185)</f>
        <v>473.87</v>
      </c>
      <c r="AX185" s="3">
        <f>IF(AX$3=0,0,INDEX(Sheet1!RawDataCols,$C185,AX$5)*$R185)</f>
        <v>469.33</v>
      </c>
      <c r="AY185" s="3">
        <f>IF(AY$3=0,0,INDEX(Sheet1!RawDataCols,$C185,AY$5)*$R185)</f>
        <v>479.8</v>
      </c>
      <c r="AZ185" s="3">
        <f>IF(AZ$3=0,0,INDEX(Sheet1!RawDataCols,$C185,AZ$5)*$R185)</f>
        <v>473.87</v>
      </c>
      <c r="BA185" s="3">
        <f>IF(BA$3=0,0,INDEX(Sheet1!RawDataCols,$C185,BA$5)*$R185)</f>
        <v>454.19</v>
      </c>
      <c r="BB185" s="3">
        <f>IF(BB$3=0,0,INDEX(Sheet1!RawDataCols,$C185,BB$5)*$R185)</f>
        <v>495.79</v>
      </c>
      <c r="BC185" s="3">
        <f>IF(BC$3=0,0,INDEX(Sheet1!RawDataCols,$C185,BC$5)*$R185)</f>
        <v>473.87</v>
      </c>
      <c r="BD185" s="3">
        <f>IF(BD$3=0,0,INDEX(Sheet1!RawDataCols,$C185,BD$5)*$R185)</f>
        <v>469.33</v>
      </c>
      <c r="BE185" s="3">
        <f>IF(BE$3=0,0,INDEX(Sheet1!RawDataCols,$C185,BE$5)*$R185)</f>
        <v>495.79</v>
      </c>
      <c r="BF185" s="3">
        <f>IF(BF$3=0,0,INDEX(Sheet1!RawDataCols,$C185,BF$5)*$R185)</f>
        <v>473.87</v>
      </c>
      <c r="BG185" s="179">
        <f>IF(BG$3=0,0,INDEX(Sheet1!RawDataCols,$C185,BG$5)*$R185)</f>
        <v>469.33</v>
      </c>
      <c r="BH185" s="33">
        <f t="shared" si="27"/>
        <v>5629.26</v>
      </c>
      <c r="BI185" s="33">
        <f t="shared" si="28"/>
        <v>5681.9</v>
      </c>
      <c r="BJ185" s="33">
        <f t="shared" si="29"/>
        <v>5078.62</v>
      </c>
      <c r="BK185" s="3">
        <f>IF(BK$3=0,0,INDEX(Sheet1!RawDataCols,$C185,BK$5)*$R185)</f>
        <v>355.11874999999998</v>
      </c>
      <c r="BL185" s="3">
        <f>IF(BL$3=0,0,INDEX(Sheet1!RawDataCols,$C185,BL$5)*$R185)</f>
        <v>302.34625</v>
      </c>
      <c r="BM185" s="3">
        <f>IF(BM$3=0,0,INDEX(Sheet1!RawDataCols,$C185,BM$5)*$R185)</f>
        <v>291.44375000000002</v>
      </c>
      <c r="BN185" s="3">
        <f>IF(BN$3=0,0,INDEX(Sheet1!RawDataCols,$C185,BN$5)*$R185)</f>
        <v>272.90750000000003</v>
      </c>
      <c r="BO185" s="3">
        <f>IF(BO$3=0,0,INDEX(Sheet1!RawDataCols,$C185,BO$5)*$R185)</f>
        <v>255.79875000000001</v>
      </c>
      <c r="BP185" s="3">
        <f>IF(BP$3=0,0,INDEX(Sheet1!RawDataCols,$C185,BP$5)*$R185)</f>
        <v>2419.1999999999998</v>
      </c>
      <c r="BQ185" s="3">
        <f t="shared" si="30"/>
        <v>1377.71</v>
      </c>
      <c r="BR185" s="3">
        <f t="shared" si="31"/>
        <v>1377.71</v>
      </c>
      <c r="BS185" s="3">
        <f t="shared" si="32"/>
        <v>1402.46</v>
      </c>
      <c r="BT185" s="3">
        <f t="shared" si="33"/>
        <v>2873.84</v>
      </c>
      <c r="BU185" s="3" t="str">
        <f>INDEX(Sheet1!$BS$2:$BS$1000,MATCH($A185,Sheet1!$A$2:$A$1000,0))</f>
        <v>09</v>
      </c>
      <c r="BV185" s="3">
        <f>INDEX(Sheet1!$BT$2:$BT$1000,MATCH($A185,Sheet1!$A$2:$A$1000,0))</f>
        <v>2873.84</v>
      </c>
    </row>
    <row r="186" spans="1:74" x14ac:dyDescent="0.2">
      <c r="A186" s="11" t="s">
        <v>637</v>
      </c>
      <c r="B186" s="3">
        <f>MATCH($A186,Sheet1!ACCOUNTNO,0)</f>
        <v>170</v>
      </c>
      <c r="C186" s="3">
        <f t="shared" si="24"/>
        <v>170</v>
      </c>
      <c r="D186" s="3" t="str">
        <f>IF(D$3=0,0,INDEX(Sheet1!RawDataCols,$C186,D$5))</f>
        <v>22500A03</v>
      </c>
      <c r="E186" s="3" t="str">
        <f>IF(E$3=0,0,INDEX(Sheet1!RawDataCols,$C186,E$5))</f>
        <v xml:space="preserve">22500          </v>
      </c>
      <c r="F186" s="3" t="str">
        <f>IF(F$3=0,0,INDEX(Sheet1!RawDataCols,$C186,F$5))</f>
        <v xml:space="preserve">A03            </v>
      </c>
      <c r="G186" s="3" t="str">
        <f>IF(G$3=0,0,INDEX(Sheet1!RawDataCols,$C186,G$5))</f>
        <v xml:space="preserve">               </v>
      </c>
      <c r="H186" s="3" t="str">
        <f>IF(H$3=0,0,INDEX(Sheet1!RawDataCols,$C186,H$5))</f>
        <v xml:space="preserve">               </v>
      </c>
      <c r="I186" s="3" t="str">
        <f>IF(I$3=0,0,INDEX(Sheet1!RawDataCols,$C186,I$5))</f>
        <v xml:space="preserve">               </v>
      </c>
      <c r="J186" s="3" t="str">
        <f>IF(J$3=0,0,INDEX(Sheet1!RawDataCols,$C186,J$5))</f>
        <v xml:space="preserve">               </v>
      </c>
      <c r="K186" s="3" t="str">
        <f>IF(K$3=0,0,INDEX(Sheet1!RawDataCols,$C186,K$5))</f>
        <v xml:space="preserve">               </v>
      </c>
      <c r="L186" s="3" t="str">
        <f>IF(L$3=0,0,INDEX(Sheet1!RawDataCols,$C186,L$5))</f>
        <v xml:space="preserve">               </v>
      </c>
      <c r="M186" s="3" t="str">
        <f>IF(M$3=0,0,INDEX(Sheet1!RawDataCols,$C186,M$5))</f>
        <v xml:space="preserve">F007  </v>
      </c>
      <c r="N186" s="3" t="str">
        <f>IF(N$3=0,0,INDEX(Sheet1!RawDataCols,$C186,N$5))</f>
        <v>Insurance - ISR-33 Franklin St</v>
      </c>
      <c r="O186" s="3">
        <f>INDEX(Sheet1!RawDataCols,$C186,O$5)</f>
        <v>13</v>
      </c>
      <c r="P186" s="3" t="str">
        <f>INDEX(Sheet1!RawDataCols,$C186,P$5)</f>
        <v>Cost and Expenses</v>
      </c>
      <c r="Q186" s="3" t="str">
        <f>IF(Q$3=0,0,INDEX(Sheet1!RawDataCols,$C186,Q$5))</f>
        <v>I</v>
      </c>
      <c r="R186" s="3">
        <f t="shared" si="25"/>
        <v>1</v>
      </c>
      <c r="S186" s="3">
        <f t="shared" si="26"/>
        <v>-1</v>
      </c>
      <c r="T186" s="3">
        <f>IF(T$3=0,0,INDEX(Sheet1!RawDataCols,$C186,T$5)*$R186)</f>
        <v>0</v>
      </c>
      <c r="U186" s="3">
        <f>IF(U$3=0,0,INDEX(Sheet1!RawDataCols,$C186,U$5)*$R186)</f>
        <v>1608.54</v>
      </c>
      <c r="V186" s="3">
        <f>IF(V$3=0,0,INDEX(Sheet1!RawDataCols,$C186,V$5)*$R186)</f>
        <v>1624.12</v>
      </c>
      <c r="W186" s="3">
        <f>IF(W$3=0,0,INDEX(Sheet1!RawDataCols,$C186,W$5)*$R186)</f>
        <v>1419.57</v>
      </c>
      <c r="X186" s="3">
        <f>IF(X$3=0,0,INDEX(Sheet1!RawDataCols,$C186,X$5)*$R186)</f>
        <v>1504.77</v>
      </c>
      <c r="Y186" s="3">
        <f>IF(Y$3=0,0,INDEX(Sheet1!RawDataCols,$C186,Y$5)*$R186)</f>
        <v>1624.12</v>
      </c>
      <c r="Z186" s="3">
        <f>IF(Z$3=0,0,INDEX(Sheet1!RawDataCols,$C186,Z$5)*$R186)</f>
        <v>1282.19</v>
      </c>
      <c r="AA186" s="3">
        <f>IF(AA$3=0,0,INDEX(Sheet1!RawDataCols,$C186,AA$5)*$R186)</f>
        <v>1608.54</v>
      </c>
      <c r="AB186" s="3">
        <f>IF(AB$3=0,0,INDEX(Sheet1!RawDataCols,$C186,AB$5)*$R186)</f>
        <v>1624.12</v>
      </c>
      <c r="AC186" s="3">
        <f>IF(AC$3=0,0,INDEX(Sheet1!RawDataCols,$C186,AC$5)*$R186)</f>
        <v>1419.57</v>
      </c>
      <c r="AD186" s="3">
        <f>IF(AD$3=0,0,INDEX(Sheet1!RawDataCols,$C186,AD$5)*$R186)</f>
        <v>1556.65</v>
      </c>
      <c r="AE186" s="3">
        <f>IF(AE$3=0,0,INDEX(Sheet1!RawDataCols,$C186,AE$5)*$R186)</f>
        <v>1624.12</v>
      </c>
      <c r="AF186" s="3">
        <f>IF(AF$3=0,0,INDEX(Sheet1!RawDataCols,$C186,AF$5)*$R186)</f>
        <v>1373.77</v>
      </c>
      <c r="AG186" s="3">
        <f>IF(AG$3=0,0,INDEX(Sheet1!RawDataCols,$C186,AG$5)*$R186)</f>
        <v>1608.54</v>
      </c>
      <c r="AH186" s="3">
        <f>IF(AH$3=0,0,INDEX(Sheet1!RawDataCols,$C186,AH$5)*$R186)</f>
        <v>1624.12</v>
      </c>
      <c r="AI186" s="3">
        <f>IF(AI$3=0,0,INDEX(Sheet1!RawDataCols,$C186,AI$5)*$R186)</f>
        <v>1419.57</v>
      </c>
      <c r="AJ186" s="3">
        <f>IF(AJ$3=0,0,INDEX(Sheet1!RawDataCols,$C186,AJ$5)*$R186)</f>
        <v>1556.65</v>
      </c>
      <c r="AK186" s="3">
        <f>IF(AK$3=0,0,INDEX(Sheet1!RawDataCols,$C186,AK$5)*$R186)</f>
        <v>1624.12</v>
      </c>
      <c r="AL186" s="3">
        <f>IF(AL$3=0,0,INDEX(Sheet1!RawDataCols,$C186,AL$5)*$R186)</f>
        <v>1373.77</v>
      </c>
      <c r="AM186" s="3">
        <f>IF(AM$3=0,0,INDEX(Sheet1!RawDataCols,$C186,AM$5)*$R186)</f>
        <v>1608.54</v>
      </c>
      <c r="AN186" s="3">
        <f>IF(AN$3=0,0,INDEX(Sheet1!RawDataCols,$C186,AN$5)*$R186)</f>
        <v>1608.54</v>
      </c>
      <c r="AO186" s="3">
        <f>IF(AO$3=0,0,INDEX(Sheet1!RawDataCols,$C186,AO$5)*$R186)</f>
        <v>1419.57</v>
      </c>
      <c r="AP186" s="3">
        <f>IF(AP$3=0,0,INDEX(Sheet1!RawDataCols,$C186,AP$5)*$R186)</f>
        <v>1608.54</v>
      </c>
      <c r="AQ186" s="3">
        <f>IF(AQ$3=0,0,INDEX(Sheet1!RawDataCols,$C186,AQ$5)*$R186)</f>
        <v>1624.12</v>
      </c>
      <c r="AR186" s="3">
        <f>IF(AR$3=0,0,INDEX(Sheet1!RawDataCols,$C186,AR$5)*$R186)</f>
        <v>1419.57</v>
      </c>
      <c r="AS186" s="3">
        <f>IF(AS$3=0,0,INDEX(Sheet1!RawDataCols,$C186,AS$5)*$R186)</f>
        <v>1589.61</v>
      </c>
      <c r="AT186" s="3">
        <f>IF(AT$3=0,0,INDEX(Sheet1!RawDataCols,$C186,AT$5)*$R186)</f>
        <v>1624.12</v>
      </c>
      <c r="AU186" s="3">
        <f>IF(AU$3=0,0,INDEX(Sheet1!RawDataCols,$C186,AU$5)*$R186)</f>
        <v>1504.77</v>
      </c>
      <c r="AV186" s="3">
        <f>IF(AV$3=0,0,INDEX(Sheet1!RawDataCols,$C186,AV$5)*$R186)</f>
        <v>1699.24</v>
      </c>
      <c r="AW186" s="3">
        <f>IF(AW$3=0,0,INDEX(Sheet1!RawDataCols,$C186,AW$5)*$R186)</f>
        <v>1624.12</v>
      </c>
      <c r="AX186" s="3">
        <f>IF(AX$3=0,0,INDEX(Sheet1!RawDataCols,$C186,AX$5)*$R186)</f>
        <v>1608.54</v>
      </c>
      <c r="AY186" s="3">
        <f>IF(AY$3=0,0,INDEX(Sheet1!RawDataCols,$C186,AY$5)*$R186)</f>
        <v>1644.43</v>
      </c>
      <c r="AZ186" s="3">
        <f>IF(AZ$3=0,0,INDEX(Sheet1!RawDataCols,$C186,AZ$5)*$R186)</f>
        <v>1624.12</v>
      </c>
      <c r="BA186" s="3">
        <f>IF(BA$3=0,0,INDEX(Sheet1!RawDataCols,$C186,BA$5)*$R186)</f>
        <v>1556.65</v>
      </c>
      <c r="BB186" s="3">
        <f>IF(BB$3=0,0,INDEX(Sheet1!RawDataCols,$C186,BB$5)*$R186)</f>
        <v>1699.24</v>
      </c>
      <c r="BC186" s="3">
        <f>IF(BC$3=0,0,INDEX(Sheet1!RawDataCols,$C186,BC$5)*$R186)</f>
        <v>1624.12</v>
      </c>
      <c r="BD186" s="3">
        <f>IF(BD$3=0,0,INDEX(Sheet1!RawDataCols,$C186,BD$5)*$R186)</f>
        <v>1608.54</v>
      </c>
      <c r="BE186" s="3">
        <f>IF(BE$3=0,0,INDEX(Sheet1!RawDataCols,$C186,BE$5)*$R186)</f>
        <v>1699.24</v>
      </c>
      <c r="BF186" s="3">
        <f>IF(BF$3=0,0,INDEX(Sheet1!RawDataCols,$C186,BF$5)*$R186)</f>
        <v>1624.12</v>
      </c>
      <c r="BG186" s="179">
        <f>IF(BG$3=0,0,INDEX(Sheet1!RawDataCols,$C186,BG$5)*$R186)</f>
        <v>1608.54</v>
      </c>
      <c r="BH186" s="33">
        <f t="shared" si="27"/>
        <v>19293.29</v>
      </c>
      <c r="BI186" s="33">
        <f t="shared" si="28"/>
        <v>19473.859999999993</v>
      </c>
      <c r="BJ186" s="33">
        <f t="shared" si="29"/>
        <v>17406.079999999998</v>
      </c>
      <c r="BK186" s="3">
        <f>IF(BK$3=0,0,INDEX(Sheet1!RawDataCols,$C186,BK$5)*$R186)</f>
        <v>1217.11625</v>
      </c>
      <c r="BL186" s="3">
        <f>IF(BL$3=0,0,INDEX(Sheet1!RawDataCols,$C186,BL$5)*$R186)</f>
        <v>1036.2381250000001</v>
      </c>
      <c r="BM186" s="3">
        <f>IF(BM$3=0,0,INDEX(Sheet1!RawDataCols,$C186,BM$5)*$R186)</f>
        <v>998.87687500000004</v>
      </c>
      <c r="BN186" s="3">
        <f>IF(BN$3=0,0,INDEX(Sheet1!RawDataCols,$C186,BN$5)*$R186)</f>
        <v>935.35</v>
      </c>
      <c r="BO186" s="3">
        <f>IF(BO$3=0,0,INDEX(Sheet1!RawDataCols,$C186,BO$5)*$R186)</f>
        <v>876.708125</v>
      </c>
      <c r="BP186" s="3">
        <f>IF(BP$3=0,0,INDEX(Sheet1!RawDataCols,$C186,BP$5)*$R186)</f>
        <v>8291.3700000000008</v>
      </c>
      <c r="BQ186" s="3">
        <f t="shared" si="30"/>
        <v>4721.8500000000004</v>
      </c>
      <c r="BR186" s="3">
        <f t="shared" si="31"/>
        <v>4721.84</v>
      </c>
      <c r="BS186" s="3">
        <f t="shared" si="32"/>
        <v>4806.6899999999996</v>
      </c>
      <c r="BT186" s="3">
        <f t="shared" si="33"/>
        <v>9849.5999999999985</v>
      </c>
      <c r="BU186" s="3" t="str">
        <f>INDEX(Sheet1!$BS$2:$BS$1000,MATCH($A186,Sheet1!$A$2:$A$1000,0))</f>
        <v>09</v>
      </c>
      <c r="BV186" s="3">
        <f>INDEX(Sheet1!$BT$2:$BT$1000,MATCH($A186,Sheet1!$A$2:$A$1000,0))</f>
        <v>9849.6</v>
      </c>
    </row>
    <row r="187" spans="1:74" x14ac:dyDescent="0.2">
      <c r="A187" s="11" t="s">
        <v>638</v>
      </c>
      <c r="B187" s="3">
        <f>MATCH($A187,Sheet1!ACCOUNTNO,0)</f>
        <v>171</v>
      </c>
      <c r="C187" s="3">
        <f t="shared" si="24"/>
        <v>171</v>
      </c>
      <c r="D187" s="3" t="str">
        <f>IF(D$3=0,0,INDEX(Sheet1!RawDataCols,$C187,D$5))</f>
        <v>22500A04</v>
      </c>
      <c r="E187" s="3" t="str">
        <f>IF(E$3=0,0,INDEX(Sheet1!RawDataCols,$C187,E$5))</f>
        <v xml:space="preserve">22500          </v>
      </c>
      <c r="F187" s="3" t="str">
        <f>IF(F$3=0,0,INDEX(Sheet1!RawDataCols,$C187,F$5))</f>
        <v xml:space="preserve">A04            </v>
      </c>
      <c r="G187" s="3" t="str">
        <f>IF(G$3=0,0,INDEX(Sheet1!RawDataCols,$C187,G$5))</f>
        <v xml:space="preserve">               </v>
      </c>
      <c r="H187" s="3" t="str">
        <f>IF(H$3=0,0,INDEX(Sheet1!RawDataCols,$C187,H$5))</f>
        <v xml:space="preserve">               </v>
      </c>
      <c r="I187" s="3" t="str">
        <f>IF(I$3=0,0,INDEX(Sheet1!RawDataCols,$C187,I$5))</f>
        <v xml:space="preserve">               </v>
      </c>
      <c r="J187" s="3" t="str">
        <f>IF(J$3=0,0,INDEX(Sheet1!RawDataCols,$C187,J$5))</f>
        <v xml:space="preserve">               </v>
      </c>
      <c r="K187" s="3" t="str">
        <f>IF(K$3=0,0,INDEX(Sheet1!RawDataCols,$C187,K$5))</f>
        <v xml:space="preserve">               </v>
      </c>
      <c r="L187" s="3" t="str">
        <f>IF(L$3=0,0,INDEX(Sheet1!RawDataCols,$C187,L$5))</f>
        <v xml:space="preserve">               </v>
      </c>
      <c r="M187" s="3" t="str">
        <f>IF(M$3=0,0,INDEX(Sheet1!RawDataCols,$C187,M$5))</f>
        <v xml:space="preserve">F007  </v>
      </c>
      <c r="N187" s="3" t="str">
        <f>IF(N$3=0,0,INDEX(Sheet1!RawDataCols,$C187,N$5))</f>
        <v>Insurance - ISR-174 Fullarton Rd</v>
      </c>
      <c r="O187" s="3">
        <f>INDEX(Sheet1!RawDataCols,$C187,O$5)</f>
        <v>13</v>
      </c>
      <c r="P187" s="3" t="str">
        <f>INDEX(Sheet1!RawDataCols,$C187,P$5)</f>
        <v>Cost and Expenses</v>
      </c>
      <c r="Q187" s="3" t="str">
        <f>IF(Q$3=0,0,INDEX(Sheet1!RawDataCols,$C187,Q$5))</f>
        <v>I</v>
      </c>
      <c r="R187" s="3">
        <f t="shared" si="25"/>
        <v>1</v>
      </c>
      <c r="S187" s="3">
        <f t="shared" si="26"/>
        <v>-1</v>
      </c>
      <c r="T187" s="3">
        <f>IF(T$3=0,0,INDEX(Sheet1!RawDataCols,$C187,T$5)*$R187)</f>
        <v>0</v>
      </c>
      <c r="U187" s="3">
        <f>IF(U$3=0,0,INDEX(Sheet1!RawDataCols,$C187,U$5)*$R187)</f>
        <v>237.77</v>
      </c>
      <c r="V187" s="3">
        <f>IF(V$3=0,0,INDEX(Sheet1!RawDataCols,$C187,V$5)*$R187)</f>
        <v>240.07</v>
      </c>
      <c r="W187" s="3">
        <f>IF(W$3=0,0,INDEX(Sheet1!RawDataCols,$C187,W$5)*$R187)</f>
        <v>209.84</v>
      </c>
      <c r="X187" s="3">
        <f>IF(X$3=0,0,INDEX(Sheet1!RawDataCols,$C187,X$5)*$R187)</f>
        <v>222.43</v>
      </c>
      <c r="Y187" s="3">
        <f>IF(Y$3=0,0,INDEX(Sheet1!RawDataCols,$C187,Y$5)*$R187)</f>
        <v>240.07</v>
      </c>
      <c r="Z187" s="3">
        <f>IF(Z$3=0,0,INDEX(Sheet1!RawDataCols,$C187,Z$5)*$R187)</f>
        <v>189.53</v>
      </c>
      <c r="AA187" s="3">
        <f>IF(AA$3=0,0,INDEX(Sheet1!RawDataCols,$C187,AA$5)*$R187)</f>
        <v>237.77</v>
      </c>
      <c r="AB187" s="3">
        <f>IF(AB$3=0,0,INDEX(Sheet1!RawDataCols,$C187,AB$5)*$R187)</f>
        <v>240.07</v>
      </c>
      <c r="AC187" s="3">
        <f>IF(AC$3=0,0,INDEX(Sheet1!RawDataCols,$C187,AC$5)*$R187)</f>
        <v>209.84</v>
      </c>
      <c r="AD187" s="3">
        <f>IF(AD$3=0,0,INDEX(Sheet1!RawDataCols,$C187,AD$5)*$R187)</f>
        <v>230.1</v>
      </c>
      <c r="AE187" s="3">
        <f>IF(AE$3=0,0,INDEX(Sheet1!RawDataCols,$C187,AE$5)*$R187)</f>
        <v>240.07</v>
      </c>
      <c r="AF187" s="3">
        <f>IF(AF$3=0,0,INDEX(Sheet1!RawDataCols,$C187,AF$5)*$R187)</f>
        <v>203.07</v>
      </c>
      <c r="AG187" s="3">
        <f>IF(AG$3=0,0,INDEX(Sheet1!RawDataCols,$C187,AG$5)*$R187)</f>
        <v>237.77</v>
      </c>
      <c r="AH187" s="3">
        <f>IF(AH$3=0,0,INDEX(Sheet1!RawDataCols,$C187,AH$5)*$R187)</f>
        <v>240.07</v>
      </c>
      <c r="AI187" s="3">
        <f>IF(AI$3=0,0,INDEX(Sheet1!RawDataCols,$C187,AI$5)*$R187)</f>
        <v>209.84</v>
      </c>
      <c r="AJ187" s="3">
        <f>IF(AJ$3=0,0,INDEX(Sheet1!RawDataCols,$C187,AJ$5)*$R187)</f>
        <v>230.1</v>
      </c>
      <c r="AK187" s="3">
        <f>IF(AK$3=0,0,INDEX(Sheet1!RawDataCols,$C187,AK$5)*$R187)</f>
        <v>240.07</v>
      </c>
      <c r="AL187" s="3">
        <f>IF(AL$3=0,0,INDEX(Sheet1!RawDataCols,$C187,AL$5)*$R187)</f>
        <v>203.07</v>
      </c>
      <c r="AM187" s="3">
        <f>IF(AM$3=0,0,INDEX(Sheet1!RawDataCols,$C187,AM$5)*$R187)</f>
        <v>237.77</v>
      </c>
      <c r="AN187" s="3">
        <f>IF(AN$3=0,0,INDEX(Sheet1!RawDataCols,$C187,AN$5)*$R187)</f>
        <v>237.77</v>
      </c>
      <c r="AO187" s="3">
        <f>IF(AO$3=0,0,INDEX(Sheet1!RawDataCols,$C187,AO$5)*$R187)</f>
        <v>209.84</v>
      </c>
      <c r="AP187" s="3">
        <f>IF(AP$3=0,0,INDEX(Sheet1!RawDataCols,$C187,AP$5)*$R187)</f>
        <v>237.77</v>
      </c>
      <c r="AQ187" s="3">
        <f>IF(AQ$3=0,0,INDEX(Sheet1!RawDataCols,$C187,AQ$5)*$R187)</f>
        <v>240.07</v>
      </c>
      <c r="AR187" s="3">
        <f>IF(AR$3=0,0,INDEX(Sheet1!RawDataCols,$C187,AR$5)*$R187)</f>
        <v>209.84</v>
      </c>
      <c r="AS187" s="3">
        <f>IF(AS$3=0,0,INDEX(Sheet1!RawDataCols,$C187,AS$5)*$R187)</f>
        <v>234.97</v>
      </c>
      <c r="AT187" s="3">
        <f>IF(AT$3=0,0,INDEX(Sheet1!RawDataCols,$C187,AT$5)*$R187)</f>
        <v>240.07</v>
      </c>
      <c r="AU187" s="3">
        <f>IF(AU$3=0,0,INDEX(Sheet1!RawDataCols,$C187,AU$5)*$R187)</f>
        <v>222.43</v>
      </c>
      <c r="AV187" s="3">
        <f>IF(AV$3=0,0,INDEX(Sheet1!RawDataCols,$C187,AV$5)*$R187)</f>
        <v>251.18</v>
      </c>
      <c r="AW187" s="3">
        <f>IF(AW$3=0,0,INDEX(Sheet1!RawDataCols,$C187,AW$5)*$R187)</f>
        <v>240.07</v>
      </c>
      <c r="AX187" s="3">
        <f>IF(AX$3=0,0,INDEX(Sheet1!RawDataCols,$C187,AX$5)*$R187)</f>
        <v>237.77</v>
      </c>
      <c r="AY187" s="3">
        <f>IF(AY$3=0,0,INDEX(Sheet1!RawDataCols,$C187,AY$5)*$R187)</f>
        <v>243.08</v>
      </c>
      <c r="AZ187" s="3">
        <f>IF(AZ$3=0,0,INDEX(Sheet1!RawDataCols,$C187,AZ$5)*$R187)</f>
        <v>240.07</v>
      </c>
      <c r="BA187" s="3">
        <f>IF(BA$3=0,0,INDEX(Sheet1!RawDataCols,$C187,BA$5)*$R187)</f>
        <v>230.1</v>
      </c>
      <c r="BB187" s="3">
        <f>IF(BB$3=0,0,INDEX(Sheet1!RawDataCols,$C187,BB$5)*$R187)</f>
        <v>251.18</v>
      </c>
      <c r="BC187" s="3">
        <f>IF(BC$3=0,0,INDEX(Sheet1!RawDataCols,$C187,BC$5)*$R187)</f>
        <v>240.07</v>
      </c>
      <c r="BD187" s="3">
        <f>IF(BD$3=0,0,INDEX(Sheet1!RawDataCols,$C187,BD$5)*$R187)</f>
        <v>237.77</v>
      </c>
      <c r="BE187" s="3">
        <f>IF(BE$3=0,0,INDEX(Sheet1!RawDataCols,$C187,BE$5)*$R187)</f>
        <v>251.18</v>
      </c>
      <c r="BF187" s="3">
        <f>IF(BF$3=0,0,INDEX(Sheet1!RawDataCols,$C187,BF$5)*$R187)</f>
        <v>240.07</v>
      </c>
      <c r="BG187" s="179">
        <f>IF(BG$3=0,0,INDEX(Sheet1!RawDataCols,$C187,BG$5)*$R187)</f>
        <v>237.77</v>
      </c>
      <c r="BH187" s="33">
        <f t="shared" si="27"/>
        <v>2851.8899999999994</v>
      </c>
      <c r="BI187" s="33">
        <f t="shared" si="28"/>
        <v>2878.5400000000004</v>
      </c>
      <c r="BJ187" s="33">
        <f t="shared" si="29"/>
        <v>2572.94</v>
      </c>
      <c r="BK187" s="3">
        <f>IF(BK$3=0,0,INDEX(Sheet1!RawDataCols,$C187,BK$5)*$R187)</f>
        <v>179.90875</v>
      </c>
      <c r="BL187" s="3">
        <f>IF(BL$3=0,0,INDEX(Sheet1!RawDataCols,$C187,BL$5)*$R187)</f>
        <v>153.17500000000001</v>
      </c>
      <c r="BM187" s="3">
        <f>IF(BM$3=0,0,INDEX(Sheet1!RawDataCols,$C187,BM$5)*$R187)</f>
        <v>147.65062499999999</v>
      </c>
      <c r="BN187" s="3">
        <f>IF(BN$3=0,0,INDEX(Sheet1!RawDataCols,$C187,BN$5)*$R187)</f>
        <v>138.26249999999999</v>
      </c>
      <c r="BO187" s="3">
        <f>IF(BO$3=0,0,INDEX(Sheet1!RawDataCols,$C187,BO$5)*$R187)</f>
        <v>129.59312499999999</v>
      </c>
      <c r="BP187" s="3">
        <f>IF(BP$3=0,0,INDEX(Sheet1!RawDataCols,$C187,BP$5)*$R187)</f>
        <v>1225.6099999999999</v>
      </c>
      <c r="BQ187" s="3">
        <f t="shared" si="30"/>
        <v>697.97</v>
      </c>
      <c r="BR187" s="3">
        <f t="shared" si="31"/>
        <v>697.97</v>
      </c>
      <c r="BS187" s="3">
        <f t="shared" si="32"/>
        <v>710.51</v>
      </c>
      <c r="BT187" s="3">
        <f t="shared" si="33"/>
        <v>1455.95</v>
      </c>
      <c r="BU187" s="3" t="str">
        <f>INDEX(Sheet1!$BS$2:$BS$1000,MATCH($A187,Sheet1!$A$2:$A$1000,0))</f>
        <v>09</v>
      </c>
      <c r="BV187" s="3">
        <f>INDEX(Sheet1!$BT$2:$BT$1000,MATCH($A187,Sheet1!$A$2:$A$1000,0))</f>
        <v>1455.95</v>
      </c>
    </row>
    <row r="188" spans="1:74" x14ac:dyDescent="0.2">
      <c r="A188" s="11" t="s">
        <v>639</v>
      </c>
      <c r="B188" s="3">
        <f>MATCH($A188,Sheet1!ACCOUNTNO,0)</f>
        <v>172</v>
      </c>
      <c r="C188" s="3">
        <f t="shared" si="24"/>
        <v>172</v>
      </c>
      <c r="D188" s="3" t="str">
        <f>IF(D$3=0,0,INDEX(Sheet1!RawDataCols,$C188,D$5))</f>
        <v>22500A05</v>
      </c>
      <c r="E188" s="3" t="str">
        <f>IF(E$3=0,0,INDEX(Sheet1!RawDataCols,$C188,E$5))</f>
        <v xml:space="preserve">22500          </v>
      </c>
      <c r="F188" s="3" t="str">
        <f>IF(F$3=0,0,INDEX(Sheet1!RawDataCols,$C188,F$5))</f>
        <v xml:space="preserve">A05            </v>
      </c>
      <c r="G188" s="3" t="str">
        <f>IF(G$3=0,0,INDEX(Sheet1!RawDataCols,$C188,G$5))</f>
        <v xml:space="preserve">               </v>
      </c>
      <c r="H188" s="3" t="str">
        <f>IF(H$3=0,0,INDEX(Sheet1!RawDataCols,$C188,H$5))</f>
        <v xml:space="preserve">               </v>
      </c>
      <c r="I188" s="3" t="str">
        <f>IF(I$3=0,0,INDEX(Sheet1!RawDataCols,$C188,I$5))</f>
        <v xml:space="preserve">               </v>
      </c>
      <c r="J188" s="3" t="str">
        <f>IF(J$3=0,0,INDEX(Sheet1!RawDataCols,$C188,J$5))</f>
        <v xml:space="preserve">               </v>
      </c>
      <c r="K188" s="3" t="str">
        <f>IF(K$3=0,0,INDEX(Sheet1!RawDataCols,$C188,K$5))</f>
        <v xml:space="preserve">               </v>
      </c>
      <c r="L188" s="3" t="str">
        <f>IF(L$3=0,0,INDEX(Sheet1!RawDataCols,$C188,L$5))</f>
        <v xml:space="preserve">               </v>
      </c>
      <c r="M188" s="3" t="str">
        <f>IF(M$3=0,0,INDEX(Sheet1!RawDataCols,$C188,M$5))</f>
        <v xml:space="preserve">F007  </v>
      </c>
      <c r="N188" s="3" t="str">
        <f>IF(N$3=0,0,INDEX(Sheet1!RawDataCols,$C188,N$5))</f>
        <v>Insurance - ISR-26a Grote St</v>
      </c>
      <c r="O188" s="3">
        <f>INDEX(Sheet1!RawDataCols,$C188,O$5)</f>
        <v>13</v>
      </c>
      <c r="P188" s="3" t="str">
        <f>INDEX(Sheet1!RawDataCols,$C188,P$5)</f>
        <v>Cost and Expenses</v>
      </c>
      <c r="Q188" s="3" t="str">
        <f>IF(Q$3=0,0,INDEX(Sheet1!RawDataCols,$C188,Q$5))</f>
        <v>I</v>
      </c>
      <c r="R188" s="3">
        <f t="shared" si="25"/>
        <v>1</v>
      </c>
      <c r="S188" s="3">
        <f t="shared" si="26"/>
        <v>-1</v>
      </c>
      <c r="T188" s="3">
        <f>IF(T$3=0,0,INDEX(Sheet1!RawDataCols,$C188,T$5)*$R188)</f>
        <v>0</v>
      </c>
      <c r="U188" s="3">
        <f>IF(U$3=0,0,INDEX(Sheet1!RawDataCols,$C188,U$5)*$R188)</f>
        <v>119.79</v>
      </c>
      <c r="V188" s="3">
        <f>IF(V$3=0,0,INDEX(Sheet1!RawDataCols,$C188,V$5)*$R188)</f>
        <v>120.95</v>
      </c>
      <c r="W188" s="3">
        <f>IF(W$3=0,0,INDEX(Sheet1!RawDataCols,$C188,W$5)*$R188)</f>
        <v>105.71</v>
      </c>
      <c r="X188" s="3">
        <f>IF(X$3=0,0,INDEX(Sheet1!RawDataCols,$C188,X$5)*$R188)</f>
        <v>112.06</v>
      </c>
      <c r="Y188" s="3">
        <f>IF(Y$3=0,0,INDEX(Sheet1!RawDataCols,$C188,Y$5)*$R188)</f>
        <v>120.95</v>
      </c>
      <c r="Z188" s="3">
        <f>IF(Z$3=0,0,INDEX(Sheet1!RawDataCols,$C188,Z$5)*$R188)</f>
        <v>95.48</v>
      </c>
      <c r="AA188" s="3">
        <f>IF(AA$3=0,0,INDEX(Sheet1!RawDataCols,$C188,AA$5)*$R188)</f>
        <v>119.79</v>
      </c>
      <c r="AB188" s="3">
        <f>IF(AB$3=0,0,INDEX(Sheet1!RawDataCols,$C188,AB$5)*$R188)</f>
        <v>120.95</v>
      </c>
      <c r="AC188" s="3">
        <f>IF(AC$3=0,0,INDEX(Sheet1!RawDataCols,$C188,AC$5)*$R188)</f>
        <v>105.71</v>
      </c>
      <c r="AD188" s="3">
        <f>IF(AD$3=0,0,INDEX(Sheet1!RawDataCols,$C188,AD$5)*$R188)</f>
        <v>115.92</v>
      </c>
      <c r="AE188" s="3">
        <f>IF(AE$3=0,0,INDEX(Sheet1!RawDataCols,$C188,AE$5)*$R188)</f>
        <v>120.95</v>
      </c>
      <c r="AF188" s="3">
        <f>IF(AF$3=0,0,INDEX(Sheet1!RawDataCols,$C188,AF$5)*$R188)</f>
        <v>102.3</v>
      </c>
      <c r="AG188" s="3">
        <f>IF(AG$3=0,0,INDEX(Sheet1!RawDataCols,$C188,AG$5)*$R188)</f>
        <v>119.79</v>
      </c>
      <c r="AH188" s="3">
        <f>IF(AH$3=0,0,INDEX(Sheet1!RawDataCols,$C188,AH$5)*$R188)</f>
        <v>120.95</v>
      </c>
      <c r="AI188" s="3">
        <f>IF(AI$3=0,0,INDEX(Sheet1!RawDataCols,$C188,AI$5)*$R188)</f>
        <v>105.71</v>
      </c>
      <c r="AJ188" s="3">
        <f>IF(AJ$3=0,0,INDEX(Sheet1!RawDataCols,$C188,AJ$5)*$R188)</f>
        <v>115.92</v>
      </c>
      <c r="AK188" s="3">
        <f>IF(AK$3=0,0,INDEX(Sheet1!RawDataCols,$C188,AK$5)*$R188)</f>
        <v>120.95</v>
      </c>
      <c r="AL188" s="3">
        <f>IF(AL$3=0,0,INDEX(Sheet1!RawDataCols,$C188,AL$5)*$R188)</f>
        <v>102.3</v>
      </c>
      <c r="AM188" s="3">
        <f>IF(AM$3=0,0,INDEX(Sheet1!RawDataCols,$C188,AM$5)*$R188)</f>
        <v>119.79</v>
      </c>
      <c r="AN188" s="3">
        <f>IF(AN$3=0,0,INDEX(Sheet1!RawDataCols,$C188,AN$5)*$R188)</f>
        <v>119.79</v>
      </c>
      <c r="AO188" s="3">
        <f>IF(AO$3=0,0,INDEX(Sheet1!RawDataCols,$C188,AO$5)*$R188)</f>
        <v>105.71</v>
      </c>
      <c r="AP188" s="3">
        <f>IF(AP$3=0,0,INDEX(Sheet1!RawDataCols,$C188,AP$5)*$R188)</f>
        <v>119.79</v>
      </c>
      <c r="AQ188" s="3">
        <f>IF(AQ$3=0,0,INDEX(Sheet1!RawDataCols,$C188,AQ$5)*$R188)</f>
        <v>120.95</v>
      </c>
      <c r="AR188" s="3">
        <f>IF(AR$3=0,0,INDEX(Sheet1!RawDataCols,$C188,AR$5)*$R188)</f>
        <v>105.71</v>
      </c>
      <c r="AS188" s="3">
        <f>IF(AS$3=0,0,INDEX(Sheet1!RawDataCols,$C188,AS$5)*$R188)</f>
        <v>118.38</v>
      </c>
      <c r="AT188" s="3">
        <f>IF(AT$3=0,0,INDEX(Sheet1!RawDataCols,$C188,AT$5)*$R188)</f>
        <v>120.95</v>
      </c>
      <c r="AU188" s="3">
        <f>IF(AU$3=0,0,INDEX(Sheet1!RawDataCols,$C188,AU$5)*$R188)</f>
        <v>112.06</v>
      </c>
      <c r="AV188" s="3">
        <f>IF(AV$3=0,0,INDEX(Sheet1!RawDataCols,$C188,AV$5)*$R188)</f>
        <v>126.54</v>
      </c>
      <c r="AW188" s="3">
        <f>IF(AW$3=0,0,INDEX(Sheet1!RawDataCols,$C188,AW$5)*$R188)</f>
        <v>120.95</v>
      </c>
      <c r="AX188" s="3">
        <f>IF(AX$3=0,0,INDEX(Sheet1!RawDataCols,$C188,AX$5)*$R188)</f>
        <v>119.79</v>
      </c>
      <c r="AY188" s="3">
        <f>IF(AY$3=0,0,INDEX(Sheet1!RawDataCols,$C188,AY$5)*$R188)</f>
        <v>122.46</v>
      </c>
      <c r="AZ188" s="3">
        <f>IF(AZ$3=0,0,INDEX(Sheet1!RawDataCols,$C188,AZ$5)*$R188)</f>
        <v>120.95</v>
      </c>
      <c r="BA188" s="3">
        <f>IF(BA$3=0,0,INDEX(Sheet1!RawDataCols,$C188,BA$5)*$R188)</f>
        <v>115.92</v>
      </c>
      <c r="BB188" s="3">
        <f>IF(BB$3=0,0,INDEX(Sheet1!RawDataCols,$C188,BB$5)*$R188)</f>
        <v>126.54</v>
      </c>
      <c r="BC188" s="3">
        <f>IF(BC$3=0,0,INDEX(Sheet1!RawDataCols,$C188,BC$5)*$R188)</f>
        <v>120.95</v>
      </c>
      <c r="BD188" s="3">
        <f>IF(BD$3=0,0,INDEX(Sheet1!RawDataCols,$C188,BD$5)*$R188)</f>
        <v>119.79</v>
      </c>
      <c r="BE188" s="3">
        <f>IF(BE$3=0,0,INDEX(Sheet1!RawDataCols,$C188,BE$5)*$R188)</f>
        <v>126.54</v>
      </c>
      <c r="BF188" s="3">
        <f>IF(BF$3=0,0,INDEX(Sheet1!RawDataCols,$C188,BF$5)*$R188)</f>
        <v>120.95</v>
      </c>
      <c r="BG188" s="179">
        <f>IF(BG$3=0,0,INDEX(Sheet1!RawDataCols,$C188,BG$5)*$R188)</f>
        <v>119.79</v>
      </c>
      <c r="BH188" s="33">
        <f t="shared" si="27"/>
        <v>1436.77</v>
      </c>
      <c r="BI188" s="33">
        <f t="shared" si="28"/>
        <v>1450.2400000000002</v>
      </c>
      <c r="BJ188" s="33">
        <f t="shared" si="29"/>
        <v>1296.19</v>
      </c>
      <c r="BK188" s="3">
        <f>IF(BK$3=0,0,INDEX(Sheet1!RawDataCols,$C188,BK$5)*$R188)</f>
        <v>90.64</v>
      </c>
      <c r="BL188" s="3">
        <f>IF(BL$3=0,0,INDEX(Sheet1!RawDataCols,$C188,BL$5)*$R188)</f>
        <v>77.165000000000006</v>
      </c>
      <c r="BM188" s="3">
        <f>IF(BM$3=0,0,INDEX(Sheet1!RawDataCols,$C188,BM$5)*$R188)</f>
        <v>74.384375000000006</v>
      </c>
      <c r="BN188" s="3">
        <f>IF(BN$3=0,0,INDEX(Sheet1!RawDataCols,$C188,BN$5)*$R188)</f>
        <v>69.653750000000002</v>
      </c>
      <c r="BO188" s="3">
        <f>IF(BO$3=0,0,INDEX(Sheet1!RawDataCols,$C188,BO$5)*$R188)</f>
        <v>65.287499999999994</v>
      </c>
      <c r="BP188" s="3">
        <f>IF(BP$3=0,0,INDEX(Sheet1!RawDataCols,$C188,BP$5)*$R188)</f>
        <v>617.42999999999995</v>
      </c>
      <c r="BQ188" s="3">
        <f t="shared" si="30"/>
        <v>351.64000000000004</v>
      </c>
      <c r="BR188" s="3">
        <f t="shared" si="31"/>
        <v>351.63</v>
      </c>
      <c r="BS188" s="3">
        <f t="shared" si="32"/>
        <v>357.96000000000004</v>
      </c>
      <c r="BT188" s="3">
        <f t="shared" si="33"/>
        <v>733.5</v>
      </c>
      <c r="BU188" s="3" t="str">
        <f>INDEX(Sheet1!$BS$2:$BS$1000,MATCH($A188,Sheet1!$A$2:$A$1000,0))</f>
        <v>09</v>
      </c>
      <c r="BV188" s="3">
        <f>INDEX(Sheet1!$BT$2:$BT$1000,MATCH($A188,Sheet1!$A$2:$A$1000,0))</f>
        <v>733.5</v>
      </c>
    </row>
    <row r="189" spans="1:74" x14ac:dyDescent="0.2">
      <c r="A189" s="11" t="s">
        <v>640</v>
      </c>
      <c r="B189" s="3">
        <f>MATCH($A189,Sheet1!ACCOUNTNO,0)</f>
        <v>173</v>
      </c>
      <c r="C189" s="3">
        <f t="shared" si="24"/>
        <v>173</v>
      </c>
      <c r="D189" s="3" t="str">
        <f>IF(D$3=0,0,INDEX(Sheet1!RawDataCols,$C189,D$5))</f>
        <v>22500A06</v>
      </c>
      <c r="E189" s="3" t="str">
        <f>IF(E$3=0,0,INDEX(Sheet1!RawDataCols,$C189,E$5))</f>
        <v xml:space="preserve">22500          </v>
      </c>
      <c r="F189" s="3" t="str">
        <f>IF(F$3=0,0,INDEX(Sheet1!RawDataCols,$C189,F$5))</f>
        <v xml:space="preserve">A06            </v>
      </c>
      <c r="G189" s="3" t="str">
        <f>IF(G$3=0,0,INDEX(Sheet1!RawDataCols,$C189,G$5))</f>
        <v xml:space="preserve">               </v>
      </c>
      <c r="H189" s="3" t="str">
        <f>IF(H$3=0,0,INDEX(Sheet1!RawDataCols,$C189,H$5))</f>
        <v xml:space="preserve">               </v>
      </c>
      <c r="I189" s="3" t="str">
        <f>IF(I$3=0,0,INDEX(Sheet1!RawDataCols,$C189,I$5))</f>
        <v xml:space="preserve">               </v>
      </c>
      <c r="J189" s="3" t="str">
        <f>IF(J$3=0,0,INDEX(Sheet1!RawDataCols,$C189,J$5))</f>
        <v xml:space="preserve">               </v>
      </c>
      <c r="K189" s="3" t="str">
        <f>IF(K$3=0,0,INDEX(Sheet1!RawDataCols,$C189,K$5))</f>
        <v xml:space="preserve">               </v>
      </c>
      <c r="L189" s="3" t="str">
        <f>IF(L$3=0,0,INDEX(Sheet1!RawDataCols,$C189,L$5))</f>
        <v xml:space="preserve">               </v>
      </c>
      <c r="M189" s="3" t="str">
        <f>IF(M$3=0,0,INDEX(Sheet1!RawDataCols,$C189,M$5))</f>
        <v xml:space="preserve">F007  </v>
      </c>
      <c r="N189" s="3" t="str">
        <f>IF(N$3=0,0,INDEX(Sheet1!RawDataCols,$C189,N$5))</f>
        <v>Insurance - ISR-31 Franklin St</v>
      </c>
      <c r="O189" s="3">
        <f>INDEX(Sheet1!RawDataCols,$C189,O$5)</f>
        <v>13</v>
      </c>
      <c r="P189" s="3" t="str">
        <f>INDEX(Sheet1!RawDataCols,$C189,P$5)</f>
        <v>Cost and Expenses</v>
      </c>
      <c r="Q189" s="3" t="str">
        <f>IF(Q$3=0,0,INDEX(Sheet1!RawDataCols,$C189,Q$5))</f>
        <v>I</v>
      </c>
      <c r="R189" s="3">
        <f t="shared" si="25"/>
        <v>1</v>
      </c>
      <c r="S189" s="3">
        <f t="shared" si="26"/>
        <v>-1</v>
      </c>
      <c r="T189" s="3">
        <f>IF(T$3=0,0,INDEX(Sheet1!RawDataCols,$C189,T$5)*$R189)</f>
        <v>0</v>
      </c>
      <c r="U189" s="3">
        <f>IF(U$3=0,0,INDEX(Sheet1!RawDataCols,$C189,U$5)*$R189)</f>
        <v>239.97</v>
      </c>
      <c r="V189" s="3">
        <f>IF(V$3=0,0,INDEX(Sheet1!RawDataCols,$C189,V$5)*$R189)</f>
        <v>242.29</v>
      </c>
      <c r="W189" s="3">
        <f>IF(W$3=0,0,INDEX(Sheet1!RawDataCols,$C189,W$5)*$R189)</f>
        <v>211.78</v>
      </c>
      <c r="X189" s="3">
        <f>IF(X$3=0,0,INDEX(Sheet1!RawDataCols,$C189,X$5)*$R189)</f>
        <v>224.49</v>
      </c>
      <c r="Y189" s="3">
        <f>IF(Y$3=0,0,INDEX(Sheet1!RawDataCols,$C189,Y$5)*$R189)</f>
        <v>242.29</v>
      </c>
      <c r="Z189" s="3">
        <f>IF(Z$3=0,0,INDEX(Sheet1!RawDataCols,$C189,Z$5)*$R189)</f>
        <v>191.28</v>
      </c>
      <c r="AA189" s="3">
        <f>IF(AA$3=0,0,INDEX(Sheet1!RawDataCols,$C189,AA$5)*$R189)</f>
        <v>239.97</v>
      </c>
      <c r="AB189" s="3">
        <f>IF(AB$3=0,0,INDEX(Sheet1!RawDataCols,$C189,AB$5)*$R189)</f>
        <v>242.29</v>
      </c>
      <c r="AC189" s="3">
        <f>IF(AC$3=0,0,INDEX(Sheet1!RawDataCols,$C189,AC$5)*$R189)</f>
        <v>211.78</v>
      </c>
      <c r="AD189" s="3">
        <f>IF(AD$3=0,0,INDEX(Sheet1!RawDataCols,$C189,AD$5)*$R189)</f>
        <v>232.23</v>
      </c>
      <c r="AE189" s="3">
        <f>IF(AE$3=0,0,INDEX(Sheet1!RawDataCols,$C189,AE$5)*$R189)</f>
        <v>242.29</v>
      </c>
      <c r="AF189" s="3">
        <f>IF(AF$3=0,0,INDEX(Sheet1!RawDataCols,$C189,AF$5)*$R189)</f>
        <v>204.95</v>
      </c>
      <c r="AG189" s="3">
        <f>IF(AG$3=0,0,INDEX(Sheet1!RawDataCols,$C189,AG$5)*$R189)</f>
        <v>239.97</v>
      </c>
      <c r="AH189" s="3">
        <f>IF(AH$3=0,0,INDEX(Sheet1!RawDataCols,$C189,AH$5)*$R189)</f>
        <v>242.29</v>
      </c>
      <c r="AI189" s="3">
        <f>IF(AI$3=0,0,INDEX(Sheet1!RawDataCols,$C189,AI$5)*$R189)</f>
        <v>211.78</v>
      </c>
      <c r="AJ189" s="3">
        <f>IF(AJ$3=0,0,INDEX(Sheet1!RawDataCols,$C189,AJ$5)*$R189)</f>
        <v>232.23</v>
      </c>
      <c r="AK189" s="3">
        <f>IF(AK$3=0,0,INDEX(Sheet1!RawDataCols,$C189,AK$5)*$R189)</f>
        <v>242.29</v>
      </c>
      <c r="AL189" s="3">
        <f>IF(AL$3=0,0,INDEX(Sheet1!RawDataCols,$C189,AL$5)*$R189)</f>
        <v>204.95</v>
      </c>
      <c r="AM189" s="3">
        <f>IF(AM$3=0,0,INDEX(Sheet1!RawDataCols,$C189,AM$5)*$R189)</f>
        <v>239.97</v>
      </c>
      <c r="AN189" s="3">
        <f>IF(AN$3=0,0,INDEX(Sheet1!RawDataCols,$C189,AN$5)*$R189)</f>
        <v>239.97</v>
      </c>
      <c r="AO189" s="3">
        <f>IF(AO$3=0,0,INDEX(Sheet1!RawDataCols,$C189,AO$5)*$R189)</f>
        <v>211.78</v>
      </c>
      <c r="AP189" s="3">
        <f>IF(AP$3=0,0,INDEX(Sheet1!RawDataCols,$C189,AP$5)*$R189)</f>
        <v>239.97</v>
      </c>
      <c r="AQ189" s="3">
        <f>IF(AQ$3=0,0,INDEX(Sheet1!RawDataCols,$C189,AQ$5)*$R189)</f>
        <v>242.29</v>
      </c>
      <c r="AR189" s="3">
        <f>IF(AR$3=0,0,INDEX(Sheet1!RawDataCols,$C189,AR$5)*$R189)</f>
        <v>211.78</v>
      </c>
      <c r="AS189" s="3">
        <f>IF(AS$3=0,0,INDEX(Sheet1!RawDataCols,$C189,AS$5)*$R189)</f>
        <v>237.15</v>
      </c>
      <c r="AT189" s="3">
        <f>IF(AT$3=0,0,INDEX(Sheet1!RawDataCols,$C189,AT$5)*$R189)</f>
        <v>242.29</v>
      </c>
      <c r="AU189" s="3">
        <f>IF(AU$3=0,0,INDEX(Sheet1!RawDataCols,$C189,AU$5)*$R189)</f>
        <v>224.49</v>
      </c>
      <c r="AV189" s="3">
        <f>IF(AV$3=0,0,INDEX(Sheet1!RawDataCols,$C189,AV$5)*$R189)</f>
        <v>253.5</v>
      </c>
      <c r="AW189" s="3">
        <f>IF(AW$3=0,0,INDEX(Sheet1!RawDataCols,$C189,AW$5)*$R189)</f>
        <v>242.29</v>
      </c>
      <c r="AX189" s="3">
        <f>IF(AX$3=0,0,INDEX(Sheet1!RawDataCols,$C189,AX$5)*$R189)</f>
        <v>239.97</v>
      </c>
      <c r="AY189" s="3">
        <f>IF(AY$3=0,0,INDEX(Sheet1!RawDataCols,$C189,AY$5)*$R189)</f>
        <v>245.32</v>
      </c>
      <c r="AZ189" s="3">
        <f>IF(AZ$3=0,0,INDEX(Sheet1!RawDataCols,$C189,AZ$5)*$R189)</f>
        <v>242.29</v>
      </c>
      <c r="BA189" s="3">
        <f>IF(BA$3=0,0,INDEX(Sheet1!RawDataCols,$C189,BA$5)*$R189)</f>
        <v>232.23</v>
      </c>
      <c r="BB189" s="3">
        <f>IF(BB$3=0,0,INDEX(Sheet1!RawDataCols,$C189,BB$5)*$R189)</f>
        <v>253.5</v>
      </c>
      <c r="BC189" s="3">
        <f>IF(BC$3=0,0,INDEX(Sheet1!RawDataCols,$C189,BC$5)*$R189)</f>
        <v>242.29</v>
      </c>
      <c r="BD189" s="3">
        <f>IF(BD$3=0,0,INDEX(Sheet1!RawDataCols,$C189,BD$5)*$R189)</f>
        <v>239.97</v>
      </c>
      <c r="BE189" s="3">
        <f>IF(BE$3=0,0,INDEX(Sheet1!RawDataCols,$C189,BE$5)*$R189)</f>
        <v>253.5</v>
      </c>
      <c r="BF189" s="3">
        <f>IF(BF$3=0,0,INDEX(Sheet1!RawDataCols,$C189,BF$5)*$R189)</f>
        <v>242.29</v>
      </c>
      <c r="BG189" s="179">
        <f>IF(BG$3=0,0,INDEX(Sheet1!RawDataCols,$C189,BG$5)*$R189)</f>
        <v>239.97</v>
      </c>
      <c r="BH189" s="33">
        <f t="shared" si="27"/>
        <v>2878.2700000000004</v>
      </c>
      <c r="BI189" s="33">
        <f t="shared" si="28"/>
        <v>2905.16</v>
      </c>
      <c r="BJ189" s="33">
        <f t="shared" si="29"/>
        <v>2596.7399999999998</v>
      </c>
      <c r="BK189" s="3">
        <f>IF(BK$3=0,0,INDEX(Sheet1!RawDataCols,$C189,BK$5)*$R189)</f>
        <v>181.57249999999999</v>
      </c>
      <c r="BL189" s="3">
        <f>IF(BL$3=0,0,INDEX(Sheet1!RawDataCols,$C189,BL$5)*$R189)</f>
        <v>154.5925</v>
      </c>
      <c r="BM189" s="3">
        <f>IF(BM$3=0,0,INDEX(Sheet1!RawDataCols,$C189,BM$5)*$R189)</f>
        <v>149.02000000000001</v>
      </c>
      <c r="BN189" s="3">
        <f>IF(BN$3=0,0,INDEX(Sheet1!RawDataCols,$C189,BN$5)*$R189)</f>
        <v>139.54249999999999</v>
      </c>
      <c r="BO189" s="3">
        <f>IF(BO$3=0,0,INDEX(Sheet1!RawDataCols,$C189,BO$5)*$R189)</f>
        <v>130.79062500000001</v>
      </c>
      <c r="BP189" s="3">
        <f>IF(BP$3=0,0,INDEX(Sheet1!RawDataCols,$C189,BP$5)*$R189)</f>
        <v>1236.96</v>
      </c>
      <c r="BQ189" s="3">
        <f t="shared" si="30"/>
        <v>704.43000000000006</v>
      </c>
      <c r="BR189" s="3">
        <f t="shared" si="31"/>
        <v>704.43</v>
      </c>
      <c r="BS189" s="3">
        <f t="shared" si="32"/>
        <v>717.09</v>
      </c>
      <c r="BT189" s="3">
        <f t="shared" si="33"/>
        <v>1469.4099999999999</v>
      </c>
      <c r="BU189" s="3" t="str">
        <f>INDEX(Sheet1!$BS$2:$BS$1000,MATCH($A189,Sheet1!$A$2:$A$1000,0))</f>
        <v>09</v>
      </c>
      <c r="BV189" s="3">
        <f>INDEX(Sheet1!$BT$2:$BT$1000,MATCH($A189,Sheet1!$A$2:$A$1000,0))</f>
        <v>1469.41</v>
      </c>
    </row>
    <row r="190" spans="1:74" x14ac:dyDescent="0.2">
      <c r="A190" s="11" t="s">
        <v>641</v>
      </c>
      <c r="B190" s="3">
        <f>MATCH($A190,Sheet1!ACCOUNTNO,0)</f>
        <v>174</v>
      </c>
      <c r="C190" s="3">
        <f t="shared" si="24"/>
        <v>174</v>
      </c>
      <c r="D190" s="3" t="str">
        <f>IF(D$3=0,0,INDEX(Sheet1!RawDataCols,$C190,D$5))</f>
        <v>22500A07</v>
      </c>
      <c r="E190" s="3" t="str">
        <f>IF(E$3=0,0,INDEX(Sheet1!RawDataCols,$C190,E$5))</f>
        <v xml:space="preserve">22500          </v>
      </c>
      <c r="F190" s="3" t="str">
        <f>IF(F$3=0,0,INDEX(Sheet1!RawDataCols,$C190,F$5))</f>
        <v xml:space="preserve">A07            </v>
      </c>
      <c r="G190" s="3" t="str">
        <f>IF(G$3=0,0,INDEX(Sheet1!RawDataCols,$C190,G$5))</f>
        <v xml:space="preserve">               </v>
      </c>
      <c r="H190" s="3" t="str">
        <f>IF(H$3=0,0,INDEX(Sheet1!RawDataCols,$C190,H$5))</f>
        <v xml:space="preserve">               </v>
      </c>
      <c r="I190" s="3" t="str">
        <f>IF(I$3=0,0,INDEX(Sheet1!RawDataCols,$C190,I$5))</f>
        <v xml:space="preserve">               </v>
      </c>
      <c r="J190" s="3" t="str">
        <f>IF(J$3=0,0,INDEX(Sheet1!RawDataCols,$C190,J$5))</f>
        <v xml:space="preserve">               </v>
      </c>
      <c r="K190" s="3" t="str">
        <f>IF(K$3=0,0,INDEX(Sheet1!RawDataCols,$C190,K$5))</f>
        <v xml:space="preserve">               </v>
      </c>
      <c r="L190" s="3" t="str">
        <f>IF(L$3=0,0,INDEX(Sheet1!RawDataCols,$C190,L$5))</f>
        <v xml:space="preserve">               </v>
      </c>
      <c r="M190" s="3" t="str">
        <f>IF(M$3=0,0,INDEX(Sheet1!RawDataCols,$C190,M$5))</f>
        <v xml:space="preserve">F007  </v>
      </c>
      <c r="N190" s="3" t="str">
        <f>IF(N$3=0,0,INDEX(Sheet1!RawDataCols,$C190,N$5))</f>
        <v>Insurance - ISR-25 Franklin St</v>
      </c>
      <c r="O190" s="3">
        <f>INDEX(Sheet1!RawDataCols,$C190,O$5)</f>
        <v>13</v>
      </c>
      <c r="P190" s="3" t="str">
        <f>INDEX(Sheet1!RawDataCols,$C190,P$5)</f>
        <v>Cost and Expenses</v>
      </c>
      <c r="Q190" s="3" t="str">
        <f>IF(Q$3=0,0,INDEX(Sheet1!RawDataCols,$C190,Q$5))</f>
        <v>I</v>
      </c>
      <c r="R190" s="3">
        <f t="shared" si="25"/>
        <v>1</v>
      </c>
      <c r="S190" s="3">
        <f t="shared" si="26"/>
        <v>-1</v>
      </c>
      <c r="T190" s="3">
        <f>IF(T$3=0,0,INDEX(Sheet1!RawDataCols,$C190,T$5)*$R190)</f>
        <v>0</v>
      </c>
      <c r="U190" s="3">
        <f>IF(U$3=0,0,INDEX(Sheet1!RawDataCols,$C190,U$5)*$R190)</f>
        <v>1236.1199999999999</v>
      </c>
      <c r="V190" s="3">
        <f>IF(V$3=0,0,INDEX(Sheet1!RawDataCols,$C190,V$5)*$R190)</f>
        <v>1248.0899999999999</v>
      </c>
      <c r="W190" s="3">
        <f>IF(W$3=0,0,INDEX(Sheet1!RawDataCols,$C190,W$5)*$R190)</f>
        <v>1090.9000000000001</v>
      </c>
      <c r="X190" s="3">
        <f>IF(X$3=0,0,INDEX(Sheet1!RawDataCols,$C190,X$5)*$R190)</f>
        <v>1156.3699999999999</v>
      </c>
      <c r="Y190" s="3">
        <f>IF(Y$3=0,0,INDEX(Sheet1!RawDataCols,$C190,Y$5)*$R190)</f>
        <v>1248.0899999999999</v>
      </c>
      <c r="Z190" s="3">
        <f>IF(Z$3=0,0,INDEX(Sheet1!RawDataCols,$C190,Z$5)*$R190)</f>
        <v>985.33</v>
      </c>
      <c r="AA190" s="3">
        <f>IF(AA$3=0,0,INDEX(Sheet1!RawDataCols,$C190,AA$5)*$R190)</f>
        <v>1236.1199999999999</v>
      </c>
      <c r="AB190" s="3">
        <f>IF(AB$3=0,0,INDEX(Sheet1!RawDataCols,$C190,AB$5)*$R190)</f>
        <v>1248.0899999999999</v>
      </c>
      <c r="AC190" s="3">
        <f>IF(AC$3=0,0,INDEX(Sheet1!RawDataCols,$C190,AC$5)*$R190)</f>
        <v>1090.9000000000001</v>
      </c>
      <c r="AD190" s="3">
        <f>IF(AD$3=0,0,INDEX(Sheet1!RawDataCols,$C190,AD$5)*$R190)</f>
        <v>1196.25</v>
      </c>
      <c r="AE190" s="3">
        <f>IF(AE$3=0,0,INDEX(Sheet1!RawDataCols,$C190,AE$5)*$R190)</f>
        <v>1248.0899999999999</v>
      </c>
      <c r="AF190" s="3">
        <f>IF(AF$3=0,0,INDEX(Sheet1!RawDataCols,$C190,AF$5)*$R190)</f>
        <v>1055.71</v>
      </c>
      <c r="AG190" s="3">
        <f>IF(AG$3=0,0,INDEX(Sheet1!RawDataCols,$C190,AG$5)*$R190)</f>
        <v>1236.1199999999999</v>
      </c>
      <c r="AH190" s="3">
        <f>IF(AH$3=0,0,INDEX(Sheet1!RawDataCols,$C190,AH$5)*$R190)</f>
        <v>1248.0899999999999</v>
      </c>
      <c r="AI190" s="3">
        <f>IF(AI$3=0,0,INDEX(Sheet1!RawDataCols,$C190,AI$5)*$R190)</f>
        <v>1090.9000000000001</v>
      </c>
      <c r="AJ190" s="3">
        <f>IF(AJ$3=0,0,INDEX(Sheet1!RawDataCols,$C190,AJ$5)*$R190)</f>
        <v>1196.25</v>
      </c>
      <c r="AK190" s="3">
        <f>IF(AK$3=0,0,INDEX(Sheet1!RawDataCols,$C190,AK$5)*$R190)</f>
        <v>1248.0899999999999</v>
      </c>
      <c r="AL190" s="3">
        <f>IF(AL$3=0,0,INDEX(Sheet1!RawDataCols,$C190,AL$5)*$R190)</f>
        <v>1055.71</v>
      </c>
      <c r="AM190" s="3">
        <f>IF(AM$3=0,0,INDEX(Sheet1!RawDataCols,$C190,AM$5)*$R190)</f>
        <v>1236.1199999999999</v>
      </c>
      <c r="AN190" s="3">
        <f>IF(AN$3=0,0,INDEX(Sheet1!RawDataCols,$C190,AN$5)*$R190)</f>
        <v>1236.1199999999999</v>
      </c>
      <c r="AO190" s="3">
        <f>IF(AO$3=0,0,INDEX(Sheet1!RawDataCols,$C190,AO$5)*$R190)</f>
        <v>1090.9000000000001</v>
      </c>
      <c r="AP190" s="3">
        <f>IF(AP$3=0,0,INDEX(Sheet1!RawDataCols,$C190,AP$5)*$R190)</f>
        <v>1236.1199999999999</v>
      </c>
      <c r="AQ190" s="3">
        <f>IF(AQ$3=0,0,INDEX(Sheet1!RawDataCols,$C190,AQ$5)*$R190)</f>
        <v>1248.0899999999999</v>
      </c>
      <c r="AR190" s="3">
        <f>IF(AR$3=0,0,INDEX(Sheet1!RawDataCols,$C190,AR$5)*$R190)</f>
        <v>1090.9000000000001</v>
      </c>
      <c r="AS190" s="3">
        <f>IF(AS$3=0,0,INDEX(Sheet1!RawDataCols,$C190,AS$5)*$R190)</f>
        <v>1221.58</v>
      </c>
      <c r="AT190" s="3">
        <f>IF(AT$3=0,0,INDEX(Sheet1!RawDataCols,$C190,AT$5)*$R190)</f>
        <v>1248.0899999999999</v>
      </c>
      <c r="AU190" s="3">
        <f>IF(AU$3=0,0,INDEX(Sheet1!RawDataCols,$C190,AU$5)*$R190)</f>
        <v>1156.3699999999999</v>
      </c>
      <c r="AV190" s="3">
        <f>IF(AV$3=0,0,INDEX(Sheet1!RawDataCols,$C190,AV$5)*$R190)</f>
        <v>1305.83</v>
      </c>
      <c r="AW190" s="3">
        <f>IF(AW$3=0,0,INDEX(Sheet1!RawDataCols,$C190,AW$5)*$R190)</f>
        <v>1248.0899999999999</v>
      </c>
      <c r="AX190" s="3">
        <f>IF(AX$3=0,0,INDEX(Sheet1!RawDataCols,$C190,AX$5)*$R190)</f>
        <v>1236.1199999999999</v>
      </c>
      <c r="AY190" s="3">
        <f>IF(AY$3=0,0,INDEX(Sheet1!RawDataCols,$C190,AY$5)*$R190)</f>
        <v>1263.7</v>
      </c>
      <c r="AZ190" s="3">
        <f>IF(AZ$3=0,0,INDEX(Sheet1!RawDataCols,$C190,AZ$5)*$R190)</f>
        <v>1248.0899999999999</v>
      </c>
      <c r="BA190" s="3">
        <f>IF(BA$3=0,0,INDEX(Sheet1!RawDataCols,$C190,BA$5)*$R190)</f>
        <v>1196.25</v>
      </c>
      <c r="BB190" s="3">
        <f>IF(BB$3=0,0,INDEX(Sheet1!RawDataCols,$C190,BB$5)*$R190)</f>
        <v>1305.83</v>
      </c>
      <c r="BC190" s="3">
        <f>IF(BC$3=0,0,INDEX(Sheet1!RawDataCols,$C190,BC$5)*$R190)</f>
        <v>1248.0899999999999</v>
      </c>
      <c r="BD190" s="3">
        <f>IF(BD$3=0,0,INDEX(Sheet1!RawDataCols,$C190,BD$5)*$R190)</f>
        <v>1236.1199999999999</v>
      </c>
      <c r="BE190" s="3">
        <f>IF(BE$3=0,0,INDEX(Sheet1!RawDataCols,$C190,BE$5)*$R190)</f>
        <v>1305.83</v>
      </c>
      <c r="BF190" s="3">
        <f>IF(BF$3=0,0,INDEX(Sheet1!RawDataCols,$C190,BF$5)*$R190)</f>
        <v>1248.0899999999999</v>
      </c>
      <c r="BG190" s="179">
        <f>IF(BG$3=0,0,INDEX(Sheet1!RawDataCols,$C190,BG$5)*$R190)</f>
        <v>1236.1199999999999</v>
      </c>
      <c r="BH190" s="33">
        <f t="shared" si="27"/>
        <v>14826.409999999998</v>
      </c>
      <c r="BI190" s="33">
        <f t="shared" si="28"/>
        <v>14965.11</v>
      </c>
      <c r="BJ190" s="33">
        <f t="shared" si="29"/>
        <v>13376.109999999997</v>
      </c>
      <c r="BK190" s="3">
        <f>IF(BK$3=0,0,INDEX(Sheet1!RawDataCols,$C190,BK$5)*$R190)</f>
        <v>935.31937500000004</v>
      </c>
      <c r="BL190" s="3">
        <f>IF(BL$3=0,0,INDEX(Sheet1!RawDataCols,$C190,BL$5)*$R190)</f>
        <v>796.32249999999999</v>
      </c>
      <c r="BM190" s="3">
        <f>IF(BM$3=0,0,INDEX(Sheet1!RawDataCols,$C190,BM$5)*$R190)</f>
        <v>767.61312499999997</v>
      </c>
      <c r="BN190" s="3">
        <f>IF(BN$3=0,0,INDEX(Sheet1!RawDataCols,$C190,BN$5)*$R190)</f>
        <v>718.79375000000005</v>
      </c>
      <c r="BO190" s="3">
        <f>IF(BO$3=0,0,INDEX(Sheet1!RawDataCols,$C190,BO$5)*$R190)</f>
        <v>673.72749999999996</v>
      </c>
      <c r="BP190" s="3">
        <f>IF(BP$3=0,0,INDEX(Sheet1!RawDataCols,$C190,BP$5)*$R190)</f>
        <v>6371.71</v>
      </c>
      <c r="BQ190" s="3">
        <f t="shared" si="30"/>
        <v>3628.6099999999997</v>
      </c>
      <c r="BR190" s="3">
        <f t="shared" si="31"/>
        <v>3628.62</v>
      </c>
      <c r="BS190" s="3">
        <f t="shared" si="32"/>
        <v>3693.8199999999997</v>
      </c>
      <c r="BT190" s="3">
        <f t="shared" si="33"/>
        <v>7569.1799999999994</v>
      </c>
      <c r="BU190" s="3" t="str">
        <f>INDEX(Sheet1!$BS$2:$BS$1000,MATCH($A190,Sheet1!$A$2:$A$1000,0))</f>
        <v>09</v>
      </c>
      <c r="BV190" s="3">
        <f>INDEX(Sheet1!$BT$2:$BT$1000,MATCH($A190,Sheet1!$A$2:$A$1000,0))</f>
        <v>7569.18</v>
      </c>
    </row>
    <row r="191" spans="1:74" x14ac:dyDescent="0.2">
      <c r="A191" s="11" t="s">
        <v>642</v>
      </c>
      <c r="B191" s="3">
        <f>MATCH($A191,Sheet1!ACCOUNTNO,0)</f>
        <v>175</v>
      </c>
      <c r="C191" s="3">
        <f t="shared" si="24"/>
        <v>175</v>
      </c>
      <c r="D191" s="3" t="str">
        <f>IF(D$3=0,0,INDEX(Sheet1!RawDataCols,$C191,D$5))</f>
        <v>22500A08</v>
      </c>
      <c r="E191" s="3" t="str">
        <f>IF(E$3=0,0,INDEX(Sheet1!RawDataCols,$C191,E$5))</f>
        <v xml:space="preserve">22500          </v>
      </c>
      <c r="F191" s="3" t="str">
        <f>IF(F$3=0,0,INDEX(Sheet1!RawDataCols,$C191,F$5))</f>
        <v xml:space="preserve">A08            </v>
      </c>
      <c r="G191" s="3" t="str">
        <f>IF(G$3=0,0,INDEX(Sheet1!RawDataCols,$C191,G$5))</f>
        <v xml:space="preserve">               </v>
      </c>
      <c r="H191" s="3" t="str">
        <f>IF(H$3=0,0,INDEX(Sheet1!RawDataCols,$C191,H$5))</f>
        <v xml:space="preserve">               </v>
      </c>
      <c r="I191" s="3" t="str">
        <f>IF(I$3=0,0,INDEX(Sheet1!RawDataCols,$C191,I$5))</f>
        <v xml:space="preserve">               </v>
      </c>
      <c r="J191" s="3" t="str">
        <f>IF(J$3=0,0,INDEX(Sheet1!RawDataCols,$C191,J$5))</f>
        <v xml:space="preserve">               </v>
      </c>
      <c r="K191" s="3" t="str">
        <f>IF(K$3=0,0,INDEX(Sheet1!RawDataCols,$C191,K$5))</f>
        <v xml:space="preserve">               </v>
      </c>
      <c r="L191" s="3" t="str">
        <f>IF(L$3=0,0,INDEX(Sheet1!RawDataCols,$C191,L$5))</f>
        <v xml:space="preserve">               </v>
      </c>
      <c r="M191" s="3" t="str">
        <f>IF(M$3=0,0,INDEX(Sheet1!RawDataCols,$C191,M$5))</f>
        <v xml:space="preserve">F007  </v>
      </c>
      <c r="N191" s="3" t="str">
        <f>IF(N$3=0,0,INDEX(Sheet1!RawDataCols,$C191,N$5))</f>
        <v>Insurance - ISR-23 Frankin St</v>
      </c>
      <c r="O191" s="3">
        <f>INDEX(Sheet1!RawDataCols,$C191,O$5)</f>
        <v>13</v>
      </c>
      <c r="P191" s="3" t="str">
        <f>INDEX(Sheet1!RawDataCols,$C191,P$5)</f>
        <v>Cost and Expenses</v>
      </c>
      <c r="Q191" s="3" t="str">
        <f>IF(Q$3=0,0,INDEX(Sheet1!RawDataCols,$C191,Q$5))</f>
        <v>I</v>
      </c>
      <c r="R191" s="3">
        <f t="shared" si="25"/>
        <v>1</v>
      </c>
      <c r="S191" s="3">
        <f t="shared" si="26"/>
        <v>-1</v>
      </c>
      <c r="T191" s="3">
        <f>IF(T$3=0,0,INDEX(Sheet1!RawDataCols,$C191,T$5)*$R191)</f>
        <v>0</v>
      </c>
      <c r="U191" s="3">
        <f>IF(U$3=0,0,INDEX(Sheet1!RawDataCols,$C191,U$5)*$R191)</f>
        <v>35.61</v>
      </c>
      <c r="V191" s="3">
        <f>IF(V$3=0,0,INDEX(Sheet1!RawDataCols,$C191,V$5)*$R191)</f>
        <v>35.950000000000003</v>
      </c>
      <c r="W191" s="3">
        <f>IF(W$3=0,0,INDEX(Sheet1!RawDataCols,$C191,W$5)*$R191)</f>
        <v>31.43</v>
      </c>
      <c r="X191" s="3">
        <f>IF(X$3=0,0,INDEX(Sheet1!RawDataCols,$C191,X$5)*$R191)</f>
        <v>33.31</v>
      </c>
      <c r="Y191" s="3">
        <f>IF(Y$3=0,0,INDEX(Sheet1!RawDataCols,$C191,Y$5)*$R191)</f>
        <v>35.950000000000003</v>
      </c>
      <c r="Z191" s="3">
        <f>IF(Z$3=0,0,INDEX(Sheet1!RawDataCols,$C191,Z$5)*$R191)</f>
        <v>28.39</v>
      </c>
      <c r="AA191" s="3">
        <f>IF(AA$3=0,0,INDEX(Sheet1!RawDataCols,$C191,AA$5)*$R191)</f>
        <v>35.61</v>
      </c>
      <c r="AB191" s="3">
        <f>IF(AB$3=0,0,INDEX(Sheet1!RawDataCols,$C191,AB$5)*$R191)</f>
        <v>35.950000000000003</v>
      </c>
      <c r="AC191" s="3">
        <f>IF(AC$3=0,0,INDEX(Sheet1!RawDataCols,$C191,AC$5)*$R191)</f>
        <v>31.43</v>
      </c>
      <c r="AD191" s="3">
        <f>IF(AD$3=0,0,INDEX(Sheet1!RawDataCols,$C191,AD$5)*$R191)</f>
        <v>34.46</v>
      </c>
      <c r="AE191" s="3">
        <f>IF(AE$3=0,0,INDEX(Sheet1!RawDataCols,$C191,AE$5)*$R191)</f>
        <v>35.950000000000003</v>
      </c>
      <c r="AF191" s="3">
        <f>IF(AF$3=0,0,INDEX(Sheet1!RawDataCols,$C191,AF$5)*$R191)</f>
        <v>30.41</v>
      </c>
      <c r="AG191" s="3">
        <f>IF(AG$3=0,0,INDEX(Sheet1!RawDataCols,$C191,AG$5)*$R191)</f>
        <v>35.61</v>
      </c>
      <c r="AH191" s="3">
        <f>IF(AH$3=0,0,INDEX(Sheet1!RawDataCols,$C191,AH$5)*$R191)</f>
        <v>35.950000000000003</v>
      </c>
      <c r="AI191" s="3">
        <f>IF(AI$3=0,0,INDEX(Sheet1!RawDataCols,$C191,AI$5)*$R191)</f>
        <v>31.43</v>
      </c>
      <c r="AJ191" s="3">
        <f>IF(AJ$3=0,0,INDEX(Sheet1!RawDataCols,$C191,AJ$5)*$R191)</f>
        <v>34.46</v>
      </c>
      <c r="AK191" s="3">
        <f>IF(AK$3=0,0,INDEX(Sheet1!RawDataCols,$C191,AK$5)*$R191)</f>
        <v>35.950000000000003</v>
      </c>
      <c r="AL191" s="3">
        <f>IF(AL$3=0,0,INDEX(Sheet1!RawDataCols,$C191,AL$5)*$R191)</f>
        <v>30.41</v>
      </c>
      <c r="AM191" s="3">
        <f>IF(AM$3=0,0,INDEX(Sheet1!RawDataCols,$C191,AM$5)*$R191)</f>
        <v>35.61</v>
      </c>
      <c r="AN191" s="3">
        <f>IF(AN$3=0,0,INDEX(Sheet1!RawDataCols,$C191,AN$5)*$R191)</f>
        <v>35.61</v>
      </c>
      <c r="AO191" s="3">
        <f>IF(AO$3=0,0,INDEX(Sheet1!RawDataCols,$C191,AO$5)*$R191)</f>
        <v>31.43</v>
      </c>
      <c r="AP191" s="3">
        <f>IF(AP$3=0,0,INDEX(Sheet1!RawDataCols,$C191,AP$5)*$R191)</f>
        <v>35.61</v>
      </c>
      <c r="AQ191" s="3">
        <f>IF(AQ$3=0,0,INDEX(Sheet1!RawDataCols,$C191,AQ$5)*$R191)</f>
        <v>35.950000000000003</v>
      </c>
      <c r="AR191" s="3">
        <f>IF(AR$3=0,0,INDEX(Sheet1!RawDataCols,$C191,AR$5)*$R191)</f>
        <v>31.43</v>
      </c>
      <c r="AS191" s="3">
        <f>IF(AS$3=0,0,INDEX(Sheet1!RawDataCols,$C191,AS$5)*$R191)</f>
        <v>35.19</v>
      </c>
      <c r="AT191" s="3">
        <f>IF(AT$3=0,0,INDEX(Sheet1!RawDataCols,$C191,AT$5)*$R191)</f>
        <v>35.950000000000003</v>
      </c>
      <c r="AU191" s="3">
        <f>IF(AU$3=0,0,INDEX(Sheet1!RawDataCols,$C191,AU$5)*$R191)</f>
        <v>33.31</v>
      </c>
      <c r="AV191" s="3">
        <f>IF(AV$3=0,0,INDEX(Sheet1!RawDataCols,$C191,AV$5)*$R191)</f>
        <v>37.619999999999997</v>
      </c>
      <c r="AW191" s="3">
        <f>IF(AW$3=0,0,INDEX(Sheet1!RawDataCols,$C191,AW$5)*$R191)</f>
        <v>35.950000000000003</v>
      </c>
      <c r="AX191" s="3">
        <f>IF(AX$3=0,0,INDEX(Sheet1!RawDataCols,$C191,AX$5)*$R191)</f>
        <v>35.61</v>
      </c>
      <c r="AY191" s="3">
        <f>IF(AY$3=0,0,INDEX(Sheet1!RawDataCols,$C191,AY$5)*$R191)</f>
        <v>36.4</v>
      </c>
      <c r="AZ191" s="3">
        <f>IF(AZ$3=0,0,INDEX(Sheet1!RawDataCols,$C191,AZ$5)*$R191)</f>
        <v>35.950000000000003</v>
      </c>
      <c r="BA191" s="3">
        <f>IF(BA$3=0,0,INDEX(Sheet1!RawDataCols,$C191,BA$5)*$R191)</f>
        <v>34.46</v>
      </c>
      <c r="BB191" s="3">
        <f>IF(BB$3=0,0,INDEX(Sheet1!RawDataCols,$C191,BB$5)*$R191)</f>
        <v>37.619999999999997</v>
      </c>
      <c r="BC191" s="3">
        <f>IF(BC$3=0,0,INDEX(Sheet1!RawDataCols,$C191,BC$5)*$R191)</f>
        <v>35.950000000000003</v>
      </c>
      <c r="BD191" s="3">
        <f>IF(BD$3=0,0,INDEX(Sheet1!RawDataCols,$C191,BD$5)*$R191)</f>
        <v>35.61</v>
      </c>
      <c r="BE191" s="3">
        <f>IF(BE$3=0,0,INDEX(Sheet1!RawDataCols,$C191,BE$5)*$R191)</f>
        <v>37.619999999999997</v>
      </c>
      <c r="BF191" s="3">
        <f>IF(BF$3=0,0,INDEX(Sheet1!RawDataCols,$C191,BF$5)*$R191)</f>
        <v>35.950000000000003</v>
      </c>
      <c r="BG191" s="179">
        <f>IF(BG$3=0,0,INDEX(Sheet1!RawDataCols,$C191,BG$5)*$R191)</f>
        <v>35.61</v>
      </c>
      <c r="BH191" s="33">
        <f t="shared" si="27"/>
        <v>427.11</v>
      </c>
      <c r="BI191" s="33">
        <f t="shared" si="28"/>
        <v>431.05999999999995</v>
      </c>
      <c r="BJ191" s="33">
        <f t="shared" si="29"/>
        <v>385.35</v>
      </c>
      <c r="BK191" s="3">
        <f>IF(BK$3=0,0,INDEX(Sheet1!RawDataCols,$C191,BK$5)*$R191)</f>
        <v>26.94125</v>
      </c>
      <c r="BL191" s="3">
        <f>IF(BL$3=0,0,INDEX(Sheet1!RawDataCols,$C191,BL$5)*$R191)</f>
        <v>22.941875</v>
      </c>
      <c r="BM191" s="3">
        <f>IF(BM$3=0,0,INDEX(Sheet1!RawDataCols,$C191,BM$5)*$R191)</f>
        <v>22.114374999999999</v>
      </c>
      <c r="BN191" s="3">
        <f>IF(BN$3=0,0,INDEX(Sheet1!RawDataCols,$C191,BN$5)*$R191)</f>
        <v>20.708749999999998</v>
      </c>
      <c r="BO191" s="3">
        <f>IF(BO$3=0,0,INDEX(Sheet1!RawDataCols,$C191,BO$5)*$R191)</f>
        <v>19.41</v>
      </c>
      <c r="BP191" s="3">
        <f>IF(BP$3=0,0,INDEX(Sheet1!RawDataCols,$C191,BP$5)*$R191)</f>
        <v>183.57</v>
      </c>
      <c r="BQ191" s="3">
        <f t="shared" si="30"/>
        <v>104.53</v>
      </c>
      <c r="BR191" s="3">
        <f t="shared" si="31"/>
        <v>104.53</v>
      </c>
      <c r="BS191" s="3">
        <f t="shared" si="32"/>
        <v>106.41</v>
      </c>
      <c r="BT191" s="3">
        <f t="shared" si="33"/>
        <v>218.04999999999998</v>
      </c>
      <c r="BU191" s="3" t="str">
        <f>INDEX(Sheet1!$BS$2:$BS$1000,MATCH($A191,Sheet1!$A$2:$A$1000,0))</f>
        <v>09</v>
      </c>
      <c r="BV191" s="3">
        <f>INDEX(Sheet1!$BT$2:$BT$1000,MATCH($A191,Sheet1!$A$2:$A$1000,0))</f>
        <v>218.05</v>
      </c>
    </row>
    <row r="192" spans="1:74" x14ac:dyDescent="0.2">
      <c r="A192" s="11" t="s">
        <v>643</v>
      </c>
      <c r="B192" s="3">
        <f>MATCH($A192,Sheet1!ACCOUNTNO,0)</f>
        <v>176</v>
      </c>
      <c r="C192" s="3">
        <f t="shared" si="24"/>
        <v>176</v>
      </c>
      <c r="D192" s="3" t="str">
        <f>IF(D$3=0,0,INDEX(Sheet1!RawDataCols,$C192,D$5))</f>
        <v>22500A09</v>
      </c>
      <c r="E192" s="3" t="str">
        <f>IF(E$3=0,0,INDEX(Sheet1!RawDataCols,$C192,E$5))</f>
        <v xml:space="preserve">22500          </v>
      </c>
      <c r="F192" s="3" t="str">
        <f>IF(F$3=0,0,INDEX(Sheet1!RawDataCols,$C192,F$5))</f>
        <v xml:space="preserve">A09            </v>
      </c>
      <c r="G192" s="3" t="str">
        <f>IF(G$3=0,0,INDEX(Sheet1!RawDataCols,$C192,G$5))</f>
        <v xml:space="preserve">               </v>
      </c>
      <c r="H192" s="3" t="str">
        <f>IF(H$3=0,0,INDEX(Sheet1!RawDataCols,$C192,H$5))</f>
        <v xml:space="preserve">               </v>
      </c>
      <c r="I192" s="3" t="str">
        <f>IF(I$3=0,0,INDEX(Sheet1!RawDataCols,$C192,I$5))</f>
        <v xml:space="preserve">               </v>
      </c>
      <c r="J192" s="3" t="str">
        <f>IF(J$3=0,0,INDEX(Sheet1!RawDataCols,$C192,J$5))</f>
        <v xml:space="preserve">               </v>
      </c>
      <c r="K192" s="3" t="str">
        <f>IF(K$3=0,0,INDEX(Sheet1!RawDataCols,$C192,K$5))</f>
        <v xml:space="preserve">               </v>
      </c>
      <c r="L192" s="3" t="str">
        <f>IF(L$3=0,0,INDEX(Sheet1!RawDataCols,$C192,L$5))</f>
        <v xml:space="preserve">               </v>
      </c>
      <c r="M192" s="3" t="str">
        <f>IF(M$3=0,0,INDEX(Sheet1!RawDataCols,$C192,M$5))</f>
        <v xml:space="preserve">F007  </v>
      </c>
      <c r="N192" s="3" t="str">
        <f>IF(N$3=0,0,INDEX(Sheet1!RawDataCols,$C192,N$5))</f>
        <v>Insurance - ISR-11 Franklin St</v>
      </c>
      <c r="O192" s="3">
        <f>INDEX(Sheet1!RawDataCols,$C192,O$5)</f>
        <v>13</v>
      </c>
      <c r="P192" s="3" t="str">
        <f>INDEX(Sheet1!RawDataCols,$C192,P$5)</f>
        <v>Cost and Expenses</v>
      </c>
      <c r="Q192" s="3" t="str">
        <f>IF(Q$3=0,0,INDEX(Sheet1!RawDataCols,$C192,Q$5))</f>
        <v>I</v>
      </c>
      <c r="R192" s="3">
        <f t="shared" si="25"/>
        <v>1</v>
      </c>
      <c r="S192" s="3">
        <f t="shared" si="26"/>
        <v>-1</v>
      </c>
      <c r="T192" s="3">
        <f>IF(T$3=0,0,INDEX(Sheet1!RawDataCols,$C192,T$5)*$R192)</f>
        <v>0</v>
      </c>
      <c r="U192" s="3">
        <f>IF(U$3=0,0,INDEX(Sheet1!RawDataCols,$C192,U$5)*$R192)</f>
        <v>80.14</v>
      </c>
      <c r="V192" s="3">
        <f>IF(V$3=0,0,INDEX(Sheet1!RawDataCols,$C192,V$5)*$R192)</f>
        <v>79.37</v>
      </c>
      <c r="W192" s="3">
        <f>IF(W$3=0,0,INDEX(Sheet1!RawDataCols,$C192,W$5)*$R192)</f>
        <v>70.72</v>
      </c>
      <c r="X192" s="3">
        <f>IF(X$3=0,0,INDEX(Sheet1!RawDataCols,$C192,X$5)*$R192)</f>
        <v>74.97</v>
      </c>
      <c r="Y192" s="3">
        <f>IF(Y$3=0,0,INDEX(Sheet1!RawDataCols,$C192,Y$5)*$R192)</f>
        <v>79.37</v>
      </c>
      <c r="Z192" s="3">
        <f>IF(Z$3=0,0,INDEX(Sheet1!RawDataCols,$C192,Z$5)*$R192)</f>
        <v>63.88</v>
      </c>
      <c r="AA192" s="3">
        <f>IF(AA$3=0,0,INDEX(Sheet1!RawDataCols,$C192,AA$5)*$R192)</f>
        <v>80.14</v>
      </c>
      <c r="AB192" s="3">
        <f>IF(AB$3=0,0,INDEX(Sheet1!RawDataCols,$C192,AB$5)*$R192)</f>
        <v>79.37</v>
      </c>
      <c r="AC192" s="3">
        <f>IF(AC$3=0,0,INDEX(Sheet1!RawDataCols,$C192,AC$5)*$R192)</f>
        <v>70.72</v>
      </c>
      <c r="AD192" s="3">
        <f>IF(AD$3=0,0,INDEX(Sheet1!RawDataCols,$C192,AD$5)*$R192)</f>
        <v>77.55</v>
      </c>
      <c r="AE192" s="3">
        <f>IF(AE$3=0,0,INDEX(Sheet1!RawDataCols,$C192,AE$5)*$R192)</f>
        <v>79.37</v>
      </c>
      <c r="AF192" s="3">
        <f>IF(AF$3=0,0,INDEX(Sheet1!RawDataCols,$C192,AF$5)*$R192)</f>
        <v>68.44</v>
      </c>
      <c r="AG192" s="3">
        <f>IF(AG$3=0,0,INDEX(Sheet1!RawDataCols,$C192,AG$5)*$R192)</f>
        <v>80.14</v>
      </c>
      <c r="AH192" s="3">
        <f>IF(AH$3=0,0,INDEX(Sheet1!RawDataCols,$C192,AH$5)*$R192)</f>
        <v>79.37</v>
      </c>
      <c r="AI192" s="3">
        <f>IF(AI$3=0,0,INDEX(Sheet1!RawDataCols,$C192,AI$5)*$R192)</f>
        <v>70.72</v>
      </c>
      <c r="AJ192" s="3">
        <f>IF(AJ$3=0,0,INDEX(Sheet1!RawDataCols,$C192,AJ$5)*$R192)</f>
        <v>77.55</v>
      </c>
      <c r="AK192" s="3">
        <f>IF(AK$3=0,0,INDEX(Sheet1!RawDataCols,$C192,AK$5)*$R192)</f>
        <v>79.37</v>
      </c>
      <c r="AL192" s="3">
        <f>IF(AL$3=0,0,INDEX(Sheet1!RawDataCols,$C192,AL$5)*$R192)</f>
        <v>68.44</v>
      </c>
      <c r="AM192" s="3">
        <f>IF(AM$3=0,0,INDEX(Sheet1!RawDataCols,$C192,AM$5)*$R192)</f>
        <v>80.14</v>
      </c>
      <c r="AN192" s="3">
        <f>IF(AN$3=0,0,INDEX(Sheet1!RawDataCols,$C192,AN$5)*$R192)</f>
        <v>80.14</v>
      </c>
      <c r="AO192" s="3">
        <f>IF(AO$3=0,0,INDEX(Sheet1!RawDataCols,$C192,AO$5)*$R192)</f>
        <v>70.72</v>
      </c>
      <c r="AP192" s="3">
        <f>IF(AP$3=0,0,INDEX(Sheet1!RawDataCols,$C192,AP$5)*$R192)</f>
        <v>80.14</v>
      </c>
      <c r="AQ192" s="3">
        <f>IF(AQ$3=0,0,INDEX(Sheet1!RawDataCols,$C192,AQ$5)*$R192)</f>
        <v>79.37</v>
      </c>
      <c r="AR192" s="3">
        <f>IF(AR$3=0,0,INDEX(Sheet1!RawDataCols,$C192,AR$5)*$R192)</f>
        <v>70.72</v>
      </c>
      <c r="AS192" s="3">
        <f>IF(AS$3=0,0,INDEX(Sheet1!RawDataCols,$C192,AS$5)*$R192)</f>
        <v>79.2</v>
      </c>
      <c r="AT192" s="3">
        <f>IF(AT$3=0,0,INDEX(Sheet1!RawDataCols,$C192,AT$5)*$R192)</f>
        <v>79.37</v>
      </c>
      <c r="AU192" s="3">
        <f>IF(AU$3=0,0,INDEX(Sheet1!RawDataCols,$C192,AU$5)*$R192)</f>
        <v>74.97</v>
      </c>
      <c r="AV192" s="3">
        <f>IF(AV$3=0,0,INDEX(Sheet1!RawDataCols,$C192,AV$5)*$R192)</f>
        <v>84.66</v>
      </c>
      <c r="AW192" s="3">
        <f>IF(AW$3=0,0,INDEX(Sheet1!RawDataCols,$C192,AW$5)*$R192)</f>
        <v>79.37</v>
      </c>
      <c r="AX192" s="3">
        <f>IF(AX$3=0,0,INDEX(Sheet1!RawDataCols,$C192,AX$5)*$R192)</f>
        <v>80.14</v>
      </c>
      <c r="AY192" s="3">
        <f>IF(AY$3=0,0,INDEX(Sheet1!RawDataCols,$C192,AY$5)*$R192)</f>
        <v>81.93</v>
      </c>
      <c r="AZ192" s="3">
        <f>IF(AZ$3=0,0,INDEX(Sheet1!RawDataCols,$C192,AZ$5)*$R192)</f>
        <v>79.37</v>
      </c>
      <c r="BA192" s="3">
        <f>IF(BA$3=0,0,INDEX(Sheet1!RawDataCols,$C192,BA$5)*$R192)</f>
        <v>77.55</v>
      </c>
      <c r="BB192" s="3">
        <f>IF(BB$3=0,0,INDEX(Sheet1!RawDataCols,$C192,BB$5)*$R192)</f>
        <v>84.66</v>
      </c>
      <c r="BC192" s="3">
        <f>IF(BC$3=0,0,INDEX(Sheet1!RawDataCols,$C192,BC$5)*$R192)</f>
        <v>79.37</v>
      </c>
      <c r="BD192" s="3">
        <f>IF(BD$3=0,0,INDEX(Sheet1!RawDataCols,$C192,BD$5)*$R192)</f>
        <v>80.14</v>
      </c>
      <c r="BE192" s="3">
        <f>IF(BE$3=0,0,INDEX(Sheet1!RawDataCols,$C192,BE$5)*$R192)</f>
        <v>84.66</v>
      </c>
      <c r="BF192" s="3">
        <f>IF(BF$3=0,0,INDEX(Sheet1!RawDataCols,$C192,BF$5)*$R192)</f>
        <v>79.37</v>
      </c>
      <c r="BG192" s="179">
        <f>IF(BG$3=0,0,INDEX(Sheet1!RawDataCols,$C192,BG$5)*$R192)</f>
        <v>80.14</v>
      </c>
      <c r="BH192" s="33">
        <f t="shared" si="27"/>
        <v>961.21999999999991</v>
      </c>
      <c r="BI192" s="33">
        <f t="shared" si="28"/>
        <v>953.21</v>
      </c>
      <c r="BJ192" s="33">
        <f t="shared" si="29"/>
        <v>867.16</v>
      </c>
      <c r="BK192" s="3">
        <f>IF(BK$3=0,0,INDEX(Sheet1!RawDataCols,$C192,BK$5)*$R192)</f>
        <v>59.575625000000002</v>
      </c>
      <c r="BL192" s="3">
        <f>IF(BL$3=0,0,INDEX(Sheet1!RawDataCols,$C192,BL$5)*$R192)</f>
        <v>51.625</v>
      </c>
      <c r="BM192" s="3">
        <f>IF(BM$3=0,0,INDEX(Sheet1!RawDataCols,$C192,BM$5)*$R192)</f>
        <v>49.766874999999999</v>
      </c>
      <c r="BN192" s="3">
        <f>IF(BN$3=0,0,INDEX(Sheet1!RawDataCols,$C192,BN$5)*$R192)</f>
        <v>46.598750000000003</v>
      </c>
      <c r="BO192" s="3">
        <f>IF(BO$3=0,0,INDEX(Sheet1!RawDataCols,$C192,BO$5)*$R192)</f>
        <v>43.678125000000001</v>
      </c>
      <c r="BP192" s="3">
        <f>IF(BP$3=0,0,INDEX(Sheet1!RawDataCols,$C192,BP$5)*$R192)</f>
        <v>413.08</v>
      </c>
      <c r="BQ192" s="3">
        <f t="shared" si="30"/>
        <v>235.25</v>
      </c>
      <c r="BR192" s="3">
        <f t="shared" si="31"/>
        <v>235.24</v>
      </c>
      <c r="BS192" s="3">
        <f t="shared" si="32"/>
        <v>239.48000000000002</v>
      </c>
      <c r="BT192" s="3">
        <f t="shared" si="33"/>
        <v>490.73</v>
      </c>
      <c r="BU192" s="3" t="str">
        <f>INDEX(Sheet1!$BS$2:$BS$1000,MATCH($A192,Sheet1!$A$2:$A$1000,0))</f>
        <v>09</v>
      </c>
      <c r="BV192" s="3">
        <f>INDEX(Sheet1!$BT$2:$BT$1000,MATCH($A192,Sheet1!$A$2:$A$1000,0))</f>
        <v>490.73</v>
      </c>
    </row>
    <row r="193" spans="1:74" x14ac:dyDescent="0.2">
      <c r="A193" s="11" t="s">
        <v>644</v>
      </c>
      <c r="B193" s="3">
        <f>MATCH($A193,Sheet1!ACCOUNTNO,0)</f>
        <v>177</v>
      </c>
      <c r="C193" s="3">
        <f t="shared" si="24"/>
        <v>177</v>
      </c>
      <c r="D193" s="3" t="str">
        <f>IF(D$3=0,0,INDEX(Sheet1!RawDataCols,$C193,D$5))</f>
        <v>22500A10</v>
      </c>
      <c r="E193" s="3" t="str">
        <f>IF(E$3=0,0,INDEX(Sheet1!RawDataCols,$C193,E$5))</f>
        <v xml:space="preserve">22500          </v>
      </c>
      <c r="F193" s="3" t="str">
        <f>IF(F$3=0,0,INDEX(Sheet1!RawDataCols,$C193,F$5))</f>
        <v xml:space="preserve">A10            </v>
      </c>
      <c r="G193" s="3" t="str">
        <f>IF(G$3=0,0,INDEX(Sheet1!RawDataCols,$C193,G$5))</f>
        <v xml:space="preserve">               </v>
      </c>
      <c r="H193" s="3" t="str">
        <f>IF(H$3=0,0,INDEX(Sheet1!RawDataCols,$C193,H$5))</f>
        <v xml:space="preserve">               </v>
      </c>
      <c r="I193" s="3" t="str">
        <f>IF(I$3=0,0,INDEX(Sheet1!RawDataCols,$C193,I$5))</f>
        <v xml:space="preserve">               </v>
      </c>
      <c r="J193" s="3" t="str">
        <f>IF(J$3=0,0,INDEX(Sheet1!RawDataCols,$C193,J$5))</f>
        <v xml:space="preserve">               </v>
      </c>
      <c r="K193" s="3" t="str">
        <f>IF(K$3=0,0,INDEX(Sheet1!RawDataCols,$C193,K$5))</f>
        <v xml:space="preserve">               </v>
      </c>
      <c r="L193" s="3" t="str">
        <f>IF(L$3=0,0,INDEX(Sheet1!RawDataCols,$C193,L$5))</f>
        <v xml:space="preserve">               </v>
      </c>
      <c r="M193" s="3" t="str">
        <f>IF(M$3=0,0,INDEX(Sheet1!RawDataCols,$C193,M$5))</f>
        <v xml:space="preserve">F007  </v>
      </c>
      <c r="N193" s="3" t="str">
        <f>IF(N$3=0,0,INDEX(Sheet1!RawDataCols,$C193,N$5))</f>
        <v>Insurance - ISR-15 Franklin St</v>
      </c>
      <c r="O193" s="3">
        <f>INDEX(Sheet1!RawDataCols,$C193,O$5)</f>
        <v>13</v>
      </c>
      <c r="P193" s="3" t="str">
        <f>INDEX(Sheet1!RawDataCols,$C193,P$5)</f>
        <v>Cost and Expenses</v>
      </c>
      <c r="Q193" s="3" t="str">
        <f>IF(Q$3=0,0,INDEX(Sheet1!RawDataCols,$C193,Q$5))</f>
        <v>I</v>
      </c>
      <c r="R193" s="3">
        <f t="shared" si="25"/>
        <v>1</v>
      </c>
      <c r="S193" s="3">
        <f t="shared" si="26"/>
        <v>-1</v>
      </c>
      <c r="T193" s="3">
        <f>IF(T$3=0,0,INDEX(Sheet1!RawDataCols,$C193,T$5)*$R193)</f>
        <v>0</v>
      </c>
      <c r="U193" s="3">
        <f>IF(U$3=0,0,INDEX(Sheet1!RawDataCols,$C193,U$5)*$R193)</f>
        <v>1082.6199999999999</v>
      </c>
      <c r="V193" s="3">
        <f>IF(V$3=0,0,INDEX(Sheet1!RawDataCols,$C193,V$5)*$R193)</f>
        <v>1072.28</v>
      </c>
      <c r="W193" s="3">
        <f>IF(W$3=0,0,INDEX(Sheet1!RawDataCols,$C193,W$5)*$R193)</f>
        <v>955.43</v>
      </c>
      <c r="X193" s="3">
        <f>IF(X$3=0,0,INDEX(Sheet1!RawDataCols,$C193,X$5)*$R193)</f>
        <v>1012.78</v>
      </c>
      <c r="Y193" s="3">
        <f>IF(Y$3=0,0,INDEX(Sheet1!RawDataCols,$C193,Y$5)*$R193)</f>
        <v>1072.28</v>
      </c>
      <c r="Z193" s="3">
        <f>IF(Z$3=0,0,INDEX(Sheet1!RawDataCols,$C193,Z$5)*$R193)</f>
        <v>862.97</v>
      </c>
      <c r="AA193" s="3">
        <f>IF(AA$3=0,0,INDEX(Sheet1!RawDataCols,$C193,AA$5)*$R193)</f>
        <v>1082.6199999999999</v>
      </c>
      <c r="AB193" s="3">
        <f>IF(AB$3=0,0,INDEX(Sheet1!RawDataCols,$C193,AB$5)*$R193)</f>
        <v>1072.28</v>
      </c>
      <c r="AC193" s="3">
        <f>IF(AC$3=0,0,INDEX(Sheet1!RawDataCols,$C193,AC$5)*$R193)</f>
        <v>955.43</v>
      </c>
      <c r="AD193" s="3">
        <f>IF(AD$3=0,0,INDEX(Sheet1!RawDataCols,$C193,AD$5)*$R193)</f>
        <v>1047.7</v>
      </c>
      <c r="AE193" s="3">
        <f>IF(AE$3=0,0,INDEX(Sheet1!RawDataCols,$C193,AE$5)*$R193)</f>
        <v>1072.28</v>
      </c>
      <c r="AF193" s="3">
        <f>IF(AF$3=0,0,INDEX(Sheet1!RawDataCols,$C193,AF$5)*$R193)</f>
        <v>924.61</v>
      </c>
      <c r="AG193" s="3">
        <f>IF(AG$3=0,0,INDEX(Sheet1!RawDataCols,$C193,AG$5)*$R193)</f>
        <v>1082.6199999999999</v>
      </c>
      <c r="AH193" s="3">
        <f>IF(AH$3=0,0,INDEX(Sheet1!RawDataCols,$C193,AH$5)*$R193)</f>
        <v>1072.28</v>
      </c>
      <c r="AI193" s="3">
        <f>IF(AI$3=0,0,INDEX(Sheet1!RawDataCols,$C193,AI$5)*$R193)</f>
        <v>955.43</v>
      </c>
      <c r="AJ193" s="3">
        <f>IF(AJ$3=0,0,INDEX(Sheet1!RawDataCols,$C193,AJ$5)*$R193)</f>
        <v>1047.7</v>
      </c>
      <c r="AK193" s="3">
        <f>IF(AK$3=0,0,INDEX(Sheet1!RawDataCols,$C193,AK$5)*$R193)</f>
        <v>1072.28</v>
      </c>
      <c r="AL193" s="3">
        <f>IF(AL$3=0,0,INDEX(Sheet1!RawDataCols,$C193,AL$5)*$R193)</f>
        <v>924.61</v>
      </c>
      <c r="AM193" s="3">
        <f>IF(AM$3=0,0,INDEX(Sheet1!RawDataCols,$C193,AM$5)*$R193)</f>
        <v>1082.6199999999999</v>
      </c>
      <c r="AN193" s="3">
        <f>IF(AN$3=0,0,INDEX(Sheet1!RawDataCols,$C193,AN$5)*$R193)</f>
        <v>1082.6199999999999</v>
      </c>
      <c r="AO193" s="3">
        <f>IF(AO$3=0,0,INDEX(Sheet1!RawDataCols,$C193,AO$5)*$R193)</f>
        <v>955.43</v>
      </c>
      <c r="AP193" s="3">
        <f>IF(AP$3=0,0,INDEX(Sheet1!RawDataCols,$C193,AP$5)*$R193)</f>
        <v>1082.6199999999999</v>
      </c>
      <c r="AQ193" s="3">
        <f>IF(AQ$3=0,0,INDEX(Sheet1!RawDataCols,$C193,AQ$5)*$R193)</f>
        <v>1072.28</v>
      </c>
      <c r="AR193" s="3">
        <f>IF(AR$3=0,0,INDEX(Sheet1!RawDataCols,$C193,AR$5)*$R193)</f>
        <v>955.43</v>
      </c>
      <c r="AS193" s="3">
        <f>IF(AS$3=0,0,INDEX(Sheet1!RawDataCols,$C193,AS$5)*$R193)</f>
        <v>1069.8800000000001</v>
      </c>
      <c r="AT193" s="3">
        <f>IF(AT$3=0,0,INDEX(Sheet1!RawDataCols,$C193,AT$5)*$R193)</f>
        <v>1072.28</v>
      </c>
      <c r="AU193" s="3">
        <f>IF(AU$3=0,0,INDEX(Sheet1!RawDataCols,$C193,AU$5)*$R193)</f>
        <v>1012.78</v>
      </c>
      <c r="AV193" s="3">
        <f>IF(AV$3=0,0,INDEX(Sheet1!RawDataCols,$C193,AV$5)*$R193)</f>
        <v>1143.67</v>
      </c>
      <c r="AW193" s="3">
        <f>IF(AW$3=0,0,INDEX(Sheet1!RawDataCols,$C193,AW$5)*$R193)</f>
        <v>1072.28</v>
      </c>
      <c r="AX193" s="3">
        <f>IF(AX$3=0,0,INDEX(Sheet1!RawDataCols,$C193,AX$5)*$R193)</f>
        <v>1082.6199999999999</v>
      </c>
      <c r="AY193" s="3">
        <f>IF(AY$3=0,0,INDEX(Sheet1!RawDataCols,$C193,AY$5)*$R193)</f>
        <v>1106.78</v>
      </c>
      <c r="AZ193" s="3">
        <f>IF(AZ$3=0,0,INDEX(Sheet1!RawDataCols,$C193,AZ$5)*$R193)</f>
        <v>1072.28</v>
      </c>
      <c r="BA193" s="3">
        <f>IF(BA$3=0,0,INDEX(Sheet1!RawDataCols,$C193,BA$5)*$R193)</f>
        <v>1047.7</v>
      </c>
      <c r="BB193" s="3">
        <f>IF(BB$3=0,0,INDEX(Sheet1!RawDataCols,$C193,BB$5)*$R193)</f>
        <v>1143.67</v>
      </c>
      <c r="BC193" s="3">
        <f>IF(BC$3=0,0,INDEX(Sheet1!RawDataCols,$C193,BC$5)*$R193)</f>
        <v>1072.28</v>
      </c>
      <c r="BD193" s="3">
        <f>IF(BD$3=0,0,INDEX(Sheet1!RawDataCols,$C193,BD$5)*$R193)</f>
        <v>1082.6199999999999</v>
      </c>
      <c r="BE193" s="3">
        <f>IF(BE$3=0,0,INDEX(Sheet1!RawDataCols,$C193,BE$5)*$R193)</f>
        <v>1143.67</v>
      </c>
      <c r="BF193" s="3">
        <f>IF(BF$3=0,0,INDEX(Sheet1!RawDataCols,$C193,BF$5)*$R193)</f>
        <v>1072.28</v>
      </c>
      <c r="BG193" s="179">
        <f>IF(BG$3=0,0,INDEX(Sheet1!RawDataCols,$C193,BG$5)*$R193)</f>
        <v>1082.6199999999999</v>
      </c>
      <c r="BH193" s="33">
        <f t="shared" si="27"/>
        <v>12985.28</v>
      </c>
      <c r="BI193" s="33">
        <f t="shared" si="28"/>
        <v>12877.700000000003</v>
      </c>
      <c r="BJ193" s="33">
        <f t="shared" si="29"/>
        <v>11715.060000000001</v>
      </c>
      <c r="BK193" s="3">
        <f>IF(BK$3=0,0,INDEX(Sheet1!RawDataCols,$C193,BK$5)*$R193)</f>
        <v>804.85625000000005</v>
      </c>
      <c r="BL193" s="3">
        <f>IF(BL$3=0,0,INDEX(Sheet1!RawDataCols,$C193,BL$5)*$R193)</f>
        <v>697.43375000000003</v>
      </c>
      <c r="BM193" s="3">
        <f>IF(BM$3=0,0,INDEX(Sheet1!RawDataCols,$C193,BM$5)*$R193)</f>
        <v>672.28937499999995</v>
      </c>
      <c r="BN193" s="3">
        <f>IF(BN$3=0,0,INDEX(Sheet1!RawDataCols,$C193,BN$5)*$R193)</f>
        <v>629.53499999999997</v>
      </c>
      <c r="BO193" s="3">
        <f>IF(BO$3=0,0,INDEX(Sheet1!RawDataCols,$C193,BO$5)*$R193)</f>
        <v>590.06687499999998</v>
      </c>
      <c r="BP193" s="3">
        <f>IF(BP$3=0,0,INDEX(Sheet1!RawDataCols,$C193,BP$5)*$R193)</f>
        <v>5580.46</v>
      </c>
      <c r="BQ193" s="3">
        <f t="shared" si="30"/>
        <v>3178.0199999999995</v>
      </c>
      <c r="BR193" s="3">
        <f t="shared" si="31"/>
        <v>3178.0199999999995</v>
      </c>
      <c r="BS193" s="3">
        <f t="shared" si="32"/>
        <v>3235.12</v>
      </c>
      <c r="BT193" s="3">
        <f t="shared" si="33"/>
        <v>6629.24</v>
      </c>
      <c r="BU193" s="3" t="str">
        <f>INDEX(Sheet1!$BS$2:$BS$1000,MATCH($A193,Sheet1!$A$2:$A$1000,0))</f>
        <v>09</v>
      </c>
      <c r="BV193" s="3">
        <f>INDEX(Sheet1!$BT$2:$BT$1000,MATCH($A193,Sheet1!$A$2:$A$1000,0))</f>
        <v>6629.24</v>
      </c>
    </row>
    <row r="194" spans="1:74" x14ac:dyDescent="0.2">
      <c r="A194" s="11" t="s">
        <v>1024</v>
      </c>
      <c r="B194" s="3">
        <f>MATCH($A194,Sheet1!ACCOUNTNO,0)</f>
        <v>178</v>
      </c>
      <c r="C194" s="3">
        <f t="shared" si="24"/>
        <v>178</v>
      </c>
      <c r="D194" s="3" t="str">
        <f>IF(D$3=0,0,INDEX(Sheet1!RawDataCols,$C194,D$5))</f>
        <v>22500A14</v>
      </c>
      <c r="E194" s="3" t="str">
        <f>IF(E$3=0,0,INDEX(Sheet1!RawDataCols,$C194,E$5))</f>
        <v xml:space="preserve">22500          </v>
      </c>
      <c r="F194" s="3" t="str">
        <f>IF(F$3=0,0,INDEX(Sheet1!RawDataCols,$C194,F$5))</f>
        <v xml:space="preserve">A14            </v>
      </c>
      <c r="G194" s="3" t="str">
        <f>IF(G$3=0,0,INDEX(Sheet1!RawDataCols,$C194,G$5))</f>
        <v xml:space="preserve">               </v>
      </c>
      <c r="H194" s="3" t="str">
        <f>IF(H$3=0,0,INDEX(Sheet1!RawDataCols,$C194,H$5))</f>
        <v xml:space="preserve">               </v>
      </c>
      <c r="I194" s="3" t="str">
        <f>IF(I$3=0,0,INDEX(Sheet1!RawDataCols,$C194,I$5))</f>
        <v xml:space="preserve">               </v>
      </c>
      <c r="J194" s="3" t="str">
        <f>IF(J$3=0,0,INDEX(Sheet1!RawDataCols,$C194,J$5))</f>
        <v xml:space="preserve">               </v>
      </c>
      <c r="K194" s="3" t="str">
        <f>IF(K$3=0,0,INDEX(Sheet1!RawDataCols,$C194,K$5))</f>
        <v xml:space="preserve">               </v>
      </c>
      <c r="L194" s="3" t="str">
        <f>IF(L$3=0,0,INDEX(Sheet1!RawDataCols,$C194,L$5))</f>
        <v xml:space="preserve">               </v>
      </c>
      <c r="M194" s="3" t="str">
        <f>IF(M$3=0,0,INDEX(Sheet1!RawDataCols,$C194,M$5))</f>
        <v xml:space="preserve">F007  </v>
      </c>
      <c r="N194" s="3" t="str">
        <f>IF(N$3=0,0,INDEX(Sheet1!RawDataCols,$C194,N$5))</f>
        <v>Insurance - ISR-120 Queen Road</v>
      </c>
      <c r="O194" s="3">
        <f>INDEX(Sheet1!RawDataCols,$C194,O$5)</f>
        <v>13</v>
      </c>
      <c r="P194" s="3" t="str">
        <f>INDEX(Sheet1!RawDataCols,$C194,P$5)</f>
        <v>Cost and Expenses</v>
      </c>
      <c r="Q194" s="3" t="str">
        <f>IF(Q$3=0,0,INDEX(Sheet1!RawDataCols,$C194,Q$5))</f>
        <v>I</v>
      </c>
      <c r="R194" s="3">
        <f t="shared" si="25"/>
        <v>1</v>
      </c>
      <c r="S194" s="3">
        <f t="shared" si="26"/>
        <v>-1</v>
      </c>
      <c r="T194" s="3">
        <f>IF(T$3=0,0,INDEX(Sheet1!RawDataCols,$C194,T$5)*$R194)</f>
        <v>0</v>
      </c>
      <c r="U194" s="3">
        <f>IF(U$3=0,0,INDEX(Sheet1!RawDataCols,$C194,U$5)*$R194)</f>
        <v>0.16</v>
      </c>
      <c r="V194" s="3">
        <f>IF(V$3=0,0,INDEX(Sheet1!RawDataCols,$C194,V$5)*$R194)</f>
        <v>0.16</v>
      </c>
      <c r="W194" s="3">
        <f>IF(W$3=0,0,INDEX(Sheet1!RawDataCols,$C194,W$5)*$R194)</f>
        <v>0.18</v>
      </c>
      <c r="X194" s="3">
        <f>IF(X$3=0,0,INDEX(Sheet1!RawDataCols,$C194,X$5)*$R194)</f>
        <v>0.15</v>
      </c>
      <c r="Y194" s="3">
        <f>IF(Y$3=0,0,INDEX(Sheet1!RawDataCols,$C194,Y$5)*$R194)</f>
        <v>0.16</v>
      </c>
      <c r="Z194" s="3">
        <f>IF(Z$3=0,0,INDEX(Sheet1!RawDataCols,$C194,Z$5)*$R194)</f>
        <v>0.16</v>
      </c>
      <c r="AA194" s="3">
        <f>IF(AA$3=0,0,INDEX(Sheet1!RawDataCols,$C194,AA$5)*$R194)</f>
        <v>0.16</v>
      </c>
      <c r="AB194" s="3">
        <f>IF(AB$3=0,0,INDEX(Sheet1!RawDataCols,$C194,AB$5)*$R194)</f>
        <v>0.16</v>
      </c>
      <c r="AC194" s="3">
        <f>IF(AC$3=0,0,INDEX(Sheet1!RawDataCols,$C194,AC$5)*$R194)</f>
        <v>0.18</v>
      </c>
      <c r="AD194" s="3">
        <f>IF(AD$3=0,0,INDEX(Sheet1!RawDataCols,$C194,AD$5)*$R194)</f>
        <v>0.15</v>
      </c>
      <c r="AE194" s="3">
        <f>IF(AE$3=0,0,INDEX(Sheet1!RawDataCols,$C194,AE$5)*$R194)</f>
        <v>0.16</v>
      </c>
      <c r="AF194" s="3">
        <f>IF(AF$3=0,0,INDEX(Sheet1!RawDataCols,$C194,AF$5)*$R194)</f>
        <v>0.18</v>
      </c>
      <c r="AG194" s="3">
        <f>IF(AG$3=0,0,INDEX(Sheet1!RawDataCols,$C194,AG$5)*$R194)</f>
        <v>0.16</v>
      </c>
      <c r="AH194" s="3">
        <f>IF(AH$3=0,0,INDEX(Sheet1!RawDataCols,$C194,AH$5)*$R194)</f>
        <v>0.16</v>
      </c>
      <c r="AI194" s="3">
        <f>IF(AI$3=0,0,INDEX(Sheet1!RawDataCols,$C194,AI$5)*$R194)</f>
        <v>0.18</v>
      </c>
      <c r="AJ194" s="3">
        <f>IF(AJ$3=0,0,INDEX(Sheet1!RawDataCols,$C194,AJ$5)*$R194)</f>
        <v>0.15</v>
      </c>
      <c r="AK194" s="3">
        <f>IF(AK$3=0,0,INDEX(Sheet1!RawDataCols,$C194,AK$5)*$R194)</f>
        <v>0.16</v>
      </c>
      <c r="AL194" s="3">
        <f>IF(AL$3=0,0,INDEX(Sheet1!RawDataCols,$C194,AL$5)*$R194)</f>
        <v>0.18</v>
      </c>
      <c r="AM194" s="3">
        <f>IF(AM$3=0,0,INDEX(Sheet1!RawDataCols,$C194,AM$5)*$R194)</f>
        <v>0.16</v>
      </c>
      <c r="AN194" s="3">
        <f>IF(AN$3=0,0,INDEX(Sheet1!RawDataCols,$C194,AN$5)*$R194)</f>
        <v>0.16</v>
      </c>
      <c r="AO194" s="3">
        <f>IF(AO$3=0,0,INDEX(Sheet1!RawDataCols,$C194,AO$5)*$R194)</f>
        <v>0.18</v>
      </c>
      <c r="AP194" s="3">
        <f>IF(AP$3=0,0,INDEX(Sheet1!RawDataCols,$C194,AP$5)*$R194)</f>
        <v>0.16</v>
      </c>
      <c r="AQ194" s="3">
        <f>IF(AQ$3=0,0,INDEX(Sheet1!RawDataCols,$C194,AQ$5)*$R194)</f>
        <v>0.16</v>
      </c>
      <c r="AR194" s="3">
        <f>IF(AR$3=0,0,INDEX(Sheet1!RawDataCols,$C194,AR$5)*$R194)</f>
        <v>0.18</v>
      </c>
      <c r="AS194" s="3">
        <f>IF(AS$3=0,0,INDEX(Sheet1!RawDataCols,$C194,AS$5)*$R194)</f>
        <v>0.2</v>
      </c>
      <c r="AT194" s="3">
        <f>IF(AT$3=0,0,INDEX(Sheet1!RawDataCols,$C194,AT$5)*$R194)</f>
        <v>0.16</v>
      </c>
      <c r="AU194" s="3">
        <f>IF(AU$3=0,0,INDEX(Sheet1!RawDataCols,$C194,AU$5)*$R194)</f>
        <v>0.15</v>
      </c>
      <c r="AV194" s="3">
        <f>IF(AV$3=0,0,INDEX(Sheet1!RawDataCols,$C194,AV$5)*$R194)</f>
        <v>0.22</v>
      </c>
      <c r="AW194" s="3">
        <f>IF(AW$3=0,0,INDEX(Sheet1!RawDataCols,$C194,AW$5)*$R194)</f>
        <v>0.16</v>
      </c>
      <c r="AX194" s="3">
        <f>IF(AX$3=0,0,INDEX(Sheet1!RawDataCols,$C194,AX$5)*$R194)</f>
        <v>0.16</v>
      </c>
      <c r="AY194" s="3">
        <f>IF(AY$3=0,0,INDEX(Sheet1!RawDataCols,$C194,AY$5)*$R194)</f>
        <v>0.21</v>
      </c>
      <c r="AZ194" s="3">
        <f>IF(AZ$3=0,0,INDEX(Sheet1!RawDataCols,$C194,AZ$5)*$R194)</f>
        <v>0.16</v>
      </c>
      <c r="BA194" s="3">
        <f>IF(BA$3=0,0,INDEX(Sheet1!RawDataCols,$C194,BA$5)*$R194)</f>
        <v>0.15</v>
      </c>
      <c r="BB194" s="3">
        <f>IF(BB$3=0,0,INDEX(Sheet1!RawDataCols,$C194,BB$5)*$R194)</f>
        <v>0.22</v>
      </c>
      <c r="BC194" s="3">
        <f>IF(BC$3=0,0,INDEX(Sheet1!RawDataCols,$C194,BC$5)*$R194)</f>
        <v>0.16</v>
      </c>
      <c r="BD194" s="3">
        <f>IF(BD$3=0,0,INDEX(Sheet1!RawDataCols,$C194,BD$5)*$R194)</f>
        <v>0.16</v>
      </c>
      <c r="BE194" s="3">
        <f>IF(BE$3=0,0,INDEX(Sheet1!RawDataCols,$C194,BE$5)*$R194)</f>
        <v>0.22</v>
      </c>
      <c r="BF194" s="3">
        <f>IF(BF$3=0,0,INDEX(Sheet1!RawDataCols,$C194,BF$5)*$R194)</f>
        <v>0.16</v>
      </c>
      <c r="BG194" s="179">
        <f>IF(BG$3=0,0,INDEX(Sheet1!RawDataCols,$C194,BG$5)*$R194)</f>
        <v>0.16</v>
      </c>
      <c r="BH194" s="33">
        <f t="shared" si="27"/>
        <v>2.1</v>
      </c>
      <c r="BI194" s="33">
        <f t="shared" si="28"/>
        <v>1.9199999999999997</v>
      </c>
      <c r="BJ194" s="33">
        <f t="shared" si="29"/>
        <v>2.0399999999999996</v>
      </c>
      <c r="BK194" s="3">
        <f>IF(BK$3=0,0,INDEX(Sheet1!RawDataCols,$C194,BK$5)*$R194)</f>
        <v>0.128</v>
      </c>
      <c r="BL194" s="3">
        <f>IF(BL$3=0,0,INDEX(Sheet1!RawDataCols,$C194,BL$5)*$R194)</f>
        <v>0.14199999999999999</v>
      </c>
      <c r="BM194" s="3">
        <f>IF(BM$3=0,0,INDEX(Sheet1!RawDataCols,$C194,BM$5)*$R194)</f>
        <v>0.14199999999999999</v>
      </c>
      <c r="BN194" s="3">
        <f>IF(BN$3=0,0,INDEX(Sheet1!RawDataCols,$C194,BN$5)*$R194)</f>
        <v>0.14000000000000001</v>
      </c>
      <c r="BO194" s="3">
        <f>IF(BO$3=0,0,INDEX(Sheet1!RawDataCols,$C194,BO$5)*$R194)</f>
        <v>0.14066600000000001</v>
      </c>
      <c r="BP194" s="3">
        <f>IF(BP$3=0,0,INDEX(Sheet1!RawDataCols,$C194,BP$5)*$R194)</f>
        <v>1.07</v>
      </c>
      <c r="BQ194" s="3">
        <f t="shared" si="30"/>
        <v>0.47</v>
      </c>
      <c r="BR194" s="3">
        <f t="shared" si="31"/>
        <v>0.45999999999999996</v>
      </c>
      <c r="BS194" s="3">
        <f t="shared" si="32"/>
        <v>0.52</v>
      </c>
      <c r="BT194" s="3">
        <f t="shared" si="33"/>
        <v>1.17</v>
      </c>
      <c r="BU194" s="3" t="str">
        <f>INDEX(Sheet1!$BS$2:$BS$1000,MATCH($A194,Sheet1!$A$2:$A$1000,0))</f>
        <v>09</v>
      </c>
      <c r="BV194" s="3">
        <f>INDEX(Sheet1!$BT$2:$BT$1000,MATCH($A194,Sheet1!$A$2:$A$1000,0))</f>
        <v>1.17</v>
      </c>
    </row>
    <row r="195" spans="1:74" x14ac:dyDescent="0.2">
      <c r="A195" s="11" t="s">
        <v>1025</v>
      </c>
      <c r="B195" s="3">
        <f>MATCH($A195,Sheet1!ACCOUNTNO,0)</f>
        <v>179</v>
      </c>
      <c r="C195" s="3">
        <f t="shared" si="24"/>
        <v>179</v>
      </c>
      <c r="D195" s="3" t="str">
        <f>IF(D$3=0,0,INDEX(Sheet1!RawDataCols,$C195,D$5))</f>
        <v>22500A15</v>
      </c>
      <c r="E195" s="3" t="str">
        <f>IF(E$3=0,0,INDEX(Sheet1!RawDataCols,$C195,E$5))</f>
        <v xml:space="preserve">22500          </v>
      </c>
      <c r="F195" s="3" t="str">
        <f>IF(F$3=0,0,INDEX(Sheet1!RawDataCols,$C195,F$5))</f>
        <v xml:space="preserve">A15            </v>
      </c>
      <c r="G195" s="3" t="str">
        <f>IF(G$3=0,0,INDEX(Sheet1!RawDataCols,$C195,G$5))</f>
        <v xml:space="preserve">               </v>
      </c>
      <c r="H195" s="3" t="str">
        <f>IF(H$3=0,0,INDEX(Sheet1!RawDataCols,$C195,H$5))</f>
        <v xml:space="preserve">               </v>
      </c>
      <c r="I195" s="3" t="str">
        <f>IF(I$3=0,0,INDEX(Sheet1!RawDataCols,$C195,I$5))</f>
        <v xml:space="preserve">               </v>
      </c>
      <c r="J195" s="3" t="str">
        <f>IF(J$3=0,0,INDEX(Sheet1!RawDataCols,$C195,J$5))</f>
        <v xml:space="preserve">               </v>
      </c>
      <c r="K195" s="3" t="str">
        <f>IF(K$3=0,0,INDEX(Sheet1!RawDataCols,$C195,K$5))</f>
        <v xml:space="preserve">               </v>
      </c>
      <c r="L195" s="3" t="str">
        <f>IF(L$3=0,0,INDEX(Sheet1!RawDataCols,$C195,L$5))</f>
        <v xml:space="preserve">               </v>
      </c>
      <c r="M195" s="3" t="str">
        <f>IF(M$3=0,0,INDEX(Sheet1!RawDataCols,$C195,M$5))</f>
        <v xml:space="preserve">F007  </v>
      </c>
      <c r="N195" s="3" t="str">
        <f>IF(N$3=0,0,INDEX(Sheet1!RawDataCols,$C195,N$5))</f>
        <v>Insurance - ISR-236 Queen Road</v>
      </c>
      <c r="O195" s="3">
        <f>INDEX(Sheet1!RawDataCols,$C195,O$5)</f>
        <v>13</v>
      </c>
      <c r="P195" s="3" t="str">
        <f>INDEX(Sheet1!RawDataCols,$C195,P$5)</f>
        <v>Cost and Expenses</v>
      </c>
      <c r="Q195" s="3" t="str">
        <f>IF(Q$3=0,0,INDEX(Sheet1!RawDataCols,$C195,Q$5))</f>
        <v>I</v>
      </c>
      <c r="R195" s="3">
        <f t="shared" si="25"/>
        <v>1</v>
      </c>
      <c r="S195" s="3">
        <f t="shared" si="26"/>
        <v>-1</v>
      </c>
      <c r="T195" s="3">
        <f>IF(T$3=0,0,INDEX(Sheet1!RawDataCols,$C195,T$5)*$R195)</f>
        <v>0</v>
      </c>
      <c r="U195" s="3">
        <f>IF(U$3=0,0,INDEX(Sheet1!RawDataCols,$C195,U$5)*$R195)</f>
        <v>0.48</v>
      </c>
      <c r="V195" s="3">
        <f>IF(V$3=0,0,INDEX(Sheet1!RawDataCols,$C195,V$5)*$R195)</f>
        <v>0.49</v>
      </c>
      <c r="W195" s="3">
        <f>IF(W$3=0,0,INDEX(Sheet1!RawDataCols,$C195,W$5)*$R195)</f>
        <v>0.56000000000000005</v>
      </c>
      <c r="X195" s="3">
        <f>IF(X$3=0,0,INDEX(Sheet1!RawDataCols,$C195,X$5)*$R195)</f>
        <v>0.45</v>
      </c>
      <c r="Y195" s="3">
        <f>IF(Y$3=0,0,INDEX(Sheet1!RawDataCols,$C195,Y$5)*$R195)</f>
        <v>0.49</v>
      </c>
      <c r="Z195" s="3">
        <f>IF(Z$3=0,0,INDEX(Sheet1!RawDataCols,$C195,Z$5)*$R195)</f>
        <v>0.51</v>
      </c>
      <c r="AA195" s="3">
        <f>IF(AA$3=0,0,INDEX(Sheet1!RawDataCols,$C195,AA$5)*$R195)</f>
        <v>0.48</v>
      </c>
      <c r="AB195" s="3">
        <f>IF(AB$3=0,0,INDEX(Sheet1!RawDataCols,$C195,AB$5)*$R195)</f>
        <v>0.49</v>
      </c>
      <c r="AC195" s="3">
        <f>IF(AC$3=0,0,INDEX(Sheet1!RawDataCols,$C195,AC$5)*$R195)</f>
        <v>0.56000000000000005</v>
      </c>
      <c r="AD195" s="3">
        <f>IF(AD$3=0,0,INDEX(Sheet1!RawDataCols,$C195,AD$5)*$R195)</f>
        <v>0.47</v>
      </c>
      <c r="AE195" s="3">
        <f>IF(AE$3=0,0,INDEX(Sheet1!RawDataCols,$C195,AE$5)*$R195)</f>
        <v>0.49</v>
      </c>
      <c r="AF195" s="3">
        <f>IF(AF$3=0,0,INDEX(Sheet1!RawDataCols,$C195,AF$5)*$R195)</f>
        <v>0.55000000000000004</v>
      </c>
      <c r="AG195" s="3">
        <f>IF(AG$3=0,0,INDEX(Sheet1!RawDataCols,$C195,AG$5)*$R195)</f>
        <v>0.48</v>
      </c>
      <c r="AH195" s="3">
        <f>IF(AH$3=0,0,INDEX(Sheet1!RawDataCols,$C195,AH$5)*$R195)</f>
        <v>0.49</v>
      </c>
      <c r="AI195" s="3">
        <f>IF(AI$3=0,0,INDEX(Sheet1!RawDataCols,$C195,AI$5)*$R195)</f>
        <v>0.56000000000000005</v>
      </c>
      <c r="AJ195" s="3">
        <f>IF(AJ$3=0,0,INDEX(Sheet1!RawDataCols,$C195,AJ$5)*$R195)</f>
        <v>0.47</v>
      </c>
      <c r="AK195" s="3">
        <f>IF(AK$3=0,0,INDEX(Sheet1!RawDataCols,$C195,AK$5)*$R195)</f>
        <v>0.49</v>
      </c>
      <c r="AL195" s="3">
        <f>IF(AL$3=0,0,INDEX(Sheet1!RawDataCols,$C195,AL$5)*$R195)</f>
        <v>0.55000000000000004</v>
      </c>
      <c r="AM195" s="3">
        <f>IF(AM$3=0,0,INDEX(Sheet1!RawDataCols,$C195,AM$5)*$R195)</f>
        <v>0.48</v>
      </c>
      <c r="AN195" s="3">
        <f>IF(AN$3=0,0,INDEX(Sheet1!RawDataCols,$C195,AN$5)*$R195)</f>
        <v>0.48</v>
      </c>
      <c r="AO195" s="3">
        <f>IF(AO$3=0,0,INDEX(Sheet1!RawDataCols,$C195,AO$5)*$R195)</f>
        <v>0.56000000000000005</v>
      </c>
      <c r="AP195" s="3">
        <f>IF(AP$3=0,0,INDEX(Sheet1!RawDataCols,$C195,AP$5)*$R195)</f>
        <v>0.48</v>
      </c>
      <c r="AQ195" s="3">
        <f>IF(AQ$3=0,0,INDEX(Sheet1!RawDataCols,$C195,AQ$5)*$R195)</f>
        <v>0.49</v>
      </c>
      <c r="AR195" s="3">
        <f>IF(AR$3=0,0,INDEX(Sheet1!RawDataCols,$C195,AR$5)*$R195)</f>
        <v>0.56000000000000005</v>
      </c>
      <c r="AS195" s="3">
        <f>IF(AS$3=0,0,INDEX(Sheet1!RawDataCols,$C195,AS$5)*$R195)</f>
        <v>0.63</v>
      </c>
      <c r="AT195" s="3">
        <f>IF(AT$3=0,0,INDEX(Sheet1!RawDataCols,$C195,AT$5)*$R195)</f>
        <v>0.49</v>
      </c>
      <c r="AU195" s="3">
        <f>IF(AU$3=0,0,INDEX(Sheet1!RawDataCols,$C195,AU$5)*$R195)</f>
        <v>0.45</v>
      </c>
      <c r="AV195" s="3">
        <f>IF(AV$3=0,0,INDEX(Sheet1!RawDataCols,$C195,AV$5)*$R195)</f>
        <v>0.67</v>
      </c>
      <c r="AW195" s="3">
        <f>IF(AW$3=0,0,INDEX(Sheet1!RawDataCols,$C195,AW$5)*$R195)</f>
        <v>0.49</v>
      </c>
      <c r="AX195" s="3">
        <f>IF(AX$3=0,0,INDEX(Sheet1!RawDataCols,$C195,AX$5)*$R195)</f>
        <v>0.48</v>
      </c>
      <c r="AY195" s="3">
        <f>IF(AY$3=0,0,INDEX(Sheet1!RawDataCols,$C195,AY$5)*$R195)</f>
        <v>0.65</v>
      </c>
      <c r="AZ195" s="3">
        <f>IF(AZ$3=0,0,INDEX(Sheet1!RawDataCols,$C195,AZ$5)*$R195)</f>
        <v>0.49</v>
      </c>
      <c r="BA195" s="3">
        <f>IF(BA$3=0,0,INDEX(Sheet1!RawDataCols,$C195,BA$5)*$R195)</f>
        <v>0.47</v>
      </c>
      <c r="BB195" s="3">
        <f>IF(BB$3=0,0,INDEX(Sheet1!RawDataCols,$C195,BB$5)*$R195)</f>
        <v>0.67</v>
      </c>
      <c r="BC195" s="3">
        <f>IF(BC$3=0,0,INDEX(Sheet1!RawDataCols,$C195,BC$5)*$R195)</f>
        <v>0.49</v>
      </c>
      <c r="BD195" s="3">
        <f>IF(BD$3=0,0,INDEX(Sheet1!RawDataCols,$C195,BD$5)*$R195)</f>
        <v>0.48</v>
      </c>
      <c r="BE195" s="3">
        <f>IF(BE$3=0,0,INDEX(Sheet1!RawDataCols,$C195,BE$5)*$R195)</f>
        <v>0.67</v>
      </c>
      <c r="BF195" s="3">
        <f>IF(BF$3=0,0,INDEX(Sheet1!RawDataCols,$C195,BF$5)*$R195)</f>
        <v>0.49</v>
      </c>
      <c r="BG195" s="179">
        <f>IF(BG$3=0,0,INDEX(Sheet1!RawDataCols,$C195,BG$5)*$R195)</f>
        <v>0.48</v>
      </c>
      <c r="BH195" s="33">
        <f t="shared" si="27"/>
        <v>6.41</v>
      </c>
      <c r="BI195" s="33">
        <f t="shared" si="28"/>
        <v>5.870000000000001</v>
      </c>
      <c r="BJ195" s="33">
        <f t="shared" si="29"/>
        <v>6.2899999999999991</v>
      </c>
      <c r="BK195" s="3">
        <f>IF(BK$3=0,0,INDEX(Sheet1!RawDataCols,$C195,BK$5)*$R195)</f>
        <v>0.39133299999999999</v>
      </c>
      <c r="BL195" s="3">
        <f>IF(BL$3=0,0,INDEX(Sheet1!RawDataCols,$C195,BL$5)*$R195)</f>
        <v>0.442</v>
      </c>
      <c r="BM195" s="3">
        <f>IF(BM$3=0,0,INDEX(Sheet1!RawDataCols,$C195,BM$5)*$R195)</f>
        <v>0.442666</v>
      </c>
      <c r="BN195" s="3">
        <f>IF(BN$3=0,0,INDEX(Sheet1!RawDataCols,$C195,BN$5)*$R195)</f>
        <v>0.434</v>
      </c>
      <c r="BO195" s="3">
        <f>IF(BO$3=0,0,INDEX(Sheet1!RawDataCols,$C195,BO$5)*$R195)</f>
        <v>0.438666</v>
      </c>
      <c r="BP195" s="3">
        <f>IF(BP$3=0,0,INDEX(Sheet1!RawDataCols,$C195,BP$5)*$R195)</f>
        <v>3.34</v>
      </c>
      <c r="BQ195" s="3">
        <f t="shared" si="30"/>
        <v>1.41</v>
      </c>
      <c r="BR195" s="3">
        <f t="shared" si="31"/>
        <v>1.42</v>
      </c>
      <c r="BS195" s="3">
        <f t="shared" si="32"/>
        <v>1.5899999999999999</v>
      </c>
      <c r="BT195" s="3">
        <f t="shared" si="33"/>
        <v>3.58</v>
      </c>
      <c r="BU195" s="3" t="str">
        <f>INDEX(Sheet1!$BS$2:$BS$1000,MATCH($A195,Sheet1!$A$2:$A$1000,0))</f>
        <v>09</v>
      </c>
      <c r="BV195" s="3">
        <f>INDEX(Sheet1!$BT$2:$BT$1000,MATCH($A195,Sheet1!$A$2:$A$1000,0))</f>
        <v>3.58</v>
      </c>
    </row>
    <row r="196" spans="1:74" x14ac:dyDescent="0.2">
      <c r="A196" s="11" t="s">
        <v>1026</v>
      </c>
      <c r="B196" s="3">
        <f>MATCH($A196,Sheet1!ACCOUNTNO,0)</f>
        <v>180</v>
      </c>
      <c r="C196" s="3">
        <f t="shared" si="24"/>
        <v>180</v>
      </c>
      <c r="D196" s="3" t="str">
        <f>IF(D$3=0,0,INDEX(Sheet1!RawDataCols,$C196,D$5))</f>
        <v>22500A16</v>
      </c>
      <c r="E196" s="3" t="str">
        <f>IF(E$3=0,0,INDEX(Sheet1!RawDataCols,$C196,E$5))</f>
        <v xml:space="preserve">22500          </v>
      </c>
      <c r="F196" s="3" t="str">
        <f>IF(F$3=0,0,INDEX(Sheet1!RawDataCols,$C196,F$5))</f>
        <v xml:space="preserve">A16            </v>
      </c>
      <c r="G196" s="3" t="str">
        <f>IF(G$3=0,0,INDEX(Sheet1!RawDataCols,$C196,G$5))</f>
        <v xml:space="preserve">               </v>
      </c>
      <c r="H196" s="3" t="str">
        <f>IF(H$3=0,0,INDEX(Sheet1!RawDataCols,$C196,H$5))</f>
        <v xml:space="preserve">               </v>
      </c>
      <c r="I196" s="3" t="str">
        <f>IF(I$3=0,0,INDEX(Sheet1!RawDataCols,$C196,I$5))</f>
        <v xml:space="preserve">               </v>
      </c>
      <c r="J196" s="3" t="str">
        <f>IF(J$3=0,0,INDEX(Sheet1!RawDataCols,$C196,J$5))</f>
        <v xml:space="preserve">               </v>
      </c>
      <c r="K196" s="3" t="str">
        <f>IF(K$3=0,0,INDEX(Sheet1!RawDataCols,$C196,K$5))</f>
        <v xml:space="preserve">               </v>
      </c>
      <c r="L196" s="3" t="str">
        <f>IF(L$3=0,0,INDEX(Sheet1!RawDataCols,$C196,L$5))</f>
        <v xml:space="preserve">               </v>
      </c>
      <c r="M196" s="3" t="str">
        <f>IF(M$3=0,0,INDEX(Sheet1!RawDataCols,$C196,M$5))</f>
        <v xml:space="preserve">F007  </v>
      </c>
      <c r="N196" s="3" t="str">
        <f>IF(N$3=0,0,INDEX(Sheet1!RawDataCols,$C196,N$5))</f>
        <v>Insurance - ISR-534 Queen Road</v>
      </c>
      <c r="O196" s="3">
        <f>INDEX(Sheet1!RawDataCols,$C196,O$5)</f>
        <v>13</v>
      </c>
      <c r="P196" s="3" t="str">
        <f>INDEX(Sheet1!RawDataCols,$C196,P$5)</f>
        <v>Cost and Expenses</v>
      </c>
      <c r="Q196" s="3" t="str">
        <f>IF(Q$3=0,0,INDEX(Sheet1!RawDataCols,$C196,Q$5))</f>
        <v>I</v>
      </c>
      <c r="R196" s="3">
        <f t="shared" si="25"/>
        <v>1</v>
      </c>
      <c r="S196" s="3">
        <f t="shared" si="26"/>
        <v>-1</v>
      </c>
      <c r="T196" s="3">
        <f>IF(T$3=0,0,INDEX(Sheet1!RawDataCols,$C196,T$5)*$R196)</f>
        <v>0</v>
      </c>
      <c r="U196" s="3">
        <f>IF(U$3=0,0,INDEX(Sheet1!RawDataCols,$C196,U$5)*$R196)</f>
        <v>0.55000000000000004</v>
      </c>
      <c r="V196" s="3">
        <f>IF(V$3=0,0,INDEX(Sheet1!RawDataCols,$C196,V$5)*$R196)</f>
        <v>0.55000000000000004</v>
      </c>
      <c r="W196" s="3">
        <f>IF(W$3=0,0,INDEX(Sheet1!RawDataCols,$C196,W$5)*$R196)</f>
        <v>0.64</v>
      </c>
      <c r="X196" s="3">
        <f>IF(X$3=0,0,INDEX(Sheet1!RawDataCols,$C196,X$5)*$R196)</f>
        <v>0.51</v>
      </c>
      <c r="Y196" s="3">
        <f>IF(Y$3=0,0,INDEX(Sheet1!RawDataCols,$C196,Y$5)*$R196)</f>
        <v>0.55000000000000004</v>
      </c>
      <c r="Z196" s="3">
        <f>IF(Z$3=0,0,INDEX(Sheet1!RawDataCols,$C196,Z$5)*$R196)</f>
        <v>0.57999999999999996</v>
      </c>
      <c r="AA196" s="3">
        <f>IF(AA$3=0,0,INDEX(Sheet1!RawDataCols,$C196,AA$5)*$R196)</f>
        <v>0.55000000000000004</v>
      </c>
      <c r="AB196" s="3">
        <f>IF(AB$3=0,0,INDEX(Sheet1!RawDataCols,$C196,AB$5)*$R196)</f>
        <v>0.55000000000000004</v>
      </c>
      <c r="AC196" s="3">
        <f>IF(AC$3=0,0,INDEX(Sheet1!RawDataCols,$C196,AC$5)*$R196)</f>
        <v>0.64</v>
      </c>
      <c r="AD196" s="3">
        <f>IF(AD$3=0,0,INDEX(Sheet1!RawDataCols,$C196,AD$5)*$R196)</f>
        <v>0.53</v>
      </c>
      <c r="AE196" s="3">
        <f>IF(AE$3=0,0,INDEX(Sheet1!RawDataCols,$C196,AE$5)*$R196)</f>
        <v>0.55000000000000004</v>
      </c>
      <c r="AF196" s="3">
        <f>IF(AF$3=0,0,INDEX(Sheet1!RawDataCols,$C196,AF$5)*$R196)</f>
        <v>0.62</v>
      </c>
      <c r="AG196" s="3">
        <f>IF(AG$3=0,0,INDEX(Sheet1!RawDataCols,$C196,AG$5)*$R196)</f>
        <v>0.55000000000000004</v>
      </c>
      <c r="AH196" s="3">
        <f>IF(AH$3=0,0,INDEX(Sheet1!RawDataCols,$C196,AH$5)*$R196)</f>
        <v>0.55000000000000004</v>
      </c>
      <c r="AI196" s="3">
        <f>IF(AI$3=0,0,INDEX(Sheet1!RawDataCols,$C196,AI$5)*$R196)</f>
        <v>0.64</v>
      </c>
      <c r="AJ196" s="3">
        <f>IF(AJ$3=0,0,INDEX(Sheet1!RawDataCols,$C196,AJ$5)*$R196)</f>
        <v>0.53</v>
      </c>
      <c r="AK196" s="3">
        <f>IF(AK$3=0,0,INDEX(Sheet1!RawDataCols,$C196,AK$5)*$R196)</f>
        <v>0.55000000000000004</v>
      </c>
      <c r="AL196" s="3">
        <f>IF(AL$3=0,0,INDEX(Sheet1!RawDataCols,$C196,AL$5)*$R196)</f>
        <v>0.62</v>
      </c>
      <c r="AM196" s="3">
        <f>IF(AM$3=0,0,INDEX(Sheet1!RawDataCols,$C196,AM$5)*$R196)</f>
        <v>0.55000000000000004</v>
      </c>
      <c r="AN196" s="3">
        <f>IF(AN$3=0,0,INDEX(Sheet1!RawDataCols,$C196,AN$5)*$R196)</f>
        <v>0.55000000000000004</v>
      </c>
      <c r="AO196" s="3">
        <f>IF(AO$3=0,0,INDEX(Sheet1!RawDataCols,$C196,AO$5)*$R196)</f>
        <v>0.64</v>
      </c>
      <c r="AP196" s="3">
        <f>IF(AP$3=0,0,INDEX(Sheet1!RawDataCols,$C196,AP$5)*$R196)</f>
        <v>0.55000000000000004</v>
      </c>
      <c r="AQ196" s="3">
        <f>IF(AQ$3=0,0,INDEX(Sheet1!RawDataCols,$C196,AQ$5)*$R196)</f>
        <v>0.55000000000000004</v>
      </c>
      <c r="AR196" s="3">
        <f>IF(AR$3=0,0,INDEX(Sheet1!RawDataCols,$C196,AR$5)*$R196)</f>
        <v>0.64</v>
      </c>
      <c r="AS196" s="3">
        <f>IF(AS$3=0,0,INDEX(Sheet1!RawDataCols,$C196,AS$5)*$R196)</f>
        <v>0.71</v>
      </c>
      <c r="AT196" s="3">
        <f>IF(AT$3=0,0,INDEX(Sheet1!RawDataCols,$C196,AT$5)*$R196)</f>
        <v>0.55000000000000004</v>
      </c>
      <c r="AU196" s="3">
        <f>IF(AU$3=0,0,INDEX(Sheet1!RawDataCols,$C196,AU$5)*$R196)</f>
        <v>0.51</v>
      </c>
      <c r="AV196" s="3">
        <f>IF(AV$3=0,0,INDEX(Sheet1!RawDataCols,$C196,AV$5)*$R196)</f>
        <v>0.76</v>
      </c>
      <c r="AW196" s="3">
        <f>IF(AW$3=0,0,INDEX(Sheet1!RawDataCols,$C196,AW$5)*$R196)</f>
        <v>0.55000000000000004</v>
      </c>
      <c r="AX196" s="3">
        <f>IF(AX$3=0,0,INDEX(Sheet1!RawDataCols,$C196,AX$5)*$R196)</f>
        <v>0.55000000000000004</v>
      </c>
      <c r="AY196" s="3">
        <f>IF(AY$3=0,0,INDEX(Sheet1!RawDataCols,$C196,AY$5)*$R196)</f>
        <v>0.74</v>
      </c>
      <c r="AZ196" s="3">
        <f>IF(AZ$3=0,0,INDEX(Sheet1!RawDataCols,$C196,AZ$5)*$R196)</f>
        <v>0.55000000000000004</v>
      </c>
      <c r="BA196" s="3">
        <f>IF(BA$3=0,0,INDEX(Sheet1!RawDataCols,$C196,BA$5)*$R196)</f>
        <v>0.53</v>
      </c>
      <c r="BB196" s="3">
        <f>IF(BB$3=0,0,INDEX(Sheet1!RawDataCols,$C196,BB$5)*$R196)</f>
        <v>0.76</v>
      </c>
      <c r="BC196" s="3">
        <f>IF(BC$3=0,0,INDEX(Sheet1!RawDataCols,$C196,BC$5)*$R196)</f>
        <v>0.55000000000000004</v>
      </c>
      <c r="BD196" s="3">
        <f>IF(BD$3=0,0,INDEX(Sheet1!RawDataCols,$C196,BD$5)*$R196)</f>
        <v>0.55000000000000004</v>
      </c>
      <c r="BE196" s="3">
        <f>IF(BE$3=0,0,INDEX(Sheet1!RawDataCols,$C196,BE$5)*$R196)</f>
        <v>0.76</v>
      </c>
      <c r="BF196" s="3">
        <f>IF(BF$3=0,0,INDEX(Sheet1!RawDataCols,$C196,BF$5)*$R196)</f>
        <v>0.55000000000000004</v>
      </c>
      <c r="BG196" s="179">
        <f>IF(BG$3=0,0,INDEX(Sheet1!RawDataCols,$C196,BG$5)*$R196)</f>
        <v>0.55000000000000004</v>
      </c>
      <c r="BH196" s="33">
        <f t="shared" si="27"/>
        <v>7.29</v>
      </c>
      <c r="BI196" s="33">
        <f t="shared" si="28"/>
        <v>6.5999999999999988</v>
      </c>
      <c r="BJ196" s="33">
        <f t="shared" si="29"/>
        <v>7.1599999999999993</v>
      </c>
      <c r="BK196" s="3">
        <f>IF(BK$3=0,0,INDEX(Sheet1!RawDataCols,$C196,BK$5)*$R196)</f>
        <v>0.44</v>
      </c>
      <c r="BL196" s="3">
        <f>IF(BL$3=0,0,INDEX(Sheet1!RawDataCols,$C196,BL$5)*$R196)</f>
        <v>0.50133300000000003</v>
      </c>
      <c r="BM196" s="3">
        <f>IF(BM$3=0,0,INDEX(Sheet1!RawDataCols,$C196,BM$5)*$R196)</f>
        <v>0.5</v>
      </c>
      <c r="BN196" s="3">
        <f>IF(BN$3=0,0,INDEX(Sheet1!RawDataCols,$C196,BN$5)*$R196)</f>
        <v>0.49333300000000002</v>
      </c>
      <c r="BO196" s="3">
        <f>IF(BO$3=0,0,INDEX(Sheet1!RawDataCols,$C196,BO$5)*$R196)</f>
        <v>0.496</v>
      </c>
      <c r="BP196" s="3">
        <f>IF(BP$3=0,0,INDEX(Sheet1!RawDataCols,$C196,BP$5)*$R196)</f>
        <v>3.78</v>
      </c>
      <c r="BQ196" s="3">
        <f t="shared" si="30"/>
        <v>1.61</v>
      </c>
      <c r="BR196" s="3">
        <f t="shared" si="31"/>
        <v>1.61</v>
      </c>
      <c r="BS196" s="3">
        <f t="shared" si="32"/>
        <v>1.81</v>
      </c>
      <c r="BT196" s="3">
        <f t="shared" si="33"/>
        <v>4.07</v>
      </c>
      <c r="BU196" s="3" t="str">
        <f>INDEX(Sheet1!$BS$2:$BS$1000,MATCH($A196,Sheet1!$A$2:$A$1000,0))</f>
        <v>09</v>
      </c>
      <c r="BV196" s="3">
        <f>INDEX(Sheet1!$BT$2:$BT$1000,MATCH($A196,Sheet1!$A$2:$A$1000,0))</f>
        <v>4.07</v>
      </c>
    </row>
    <row r="197" spans="1:74" x14ac:dyDescent="0.2">
      <c r="A197" s="11" t="s">
        <v>645</v>
      </c>
      <c r="B197" s="3">
        <f>MATCH($A197,Sheet1!ACCOUNTNO,0)</f>
        <v>181</v>
      </c>
      <c r="C197" s="3">
        <f t="shared" si="24"/>
        <v>181</v>
      </c>
      <c r="D197" s="3" t="str">
        <f>IF(D$3=0,0,INDEX(Sheet1!RawDataCols,$C197,D$5))</f>
        <v>22520A01</v>
      </c>
      <c r="E197" s="3" t="str">
        <f>IF(E$3=0,0,INDEX(Sheet1!RawDataCols,$C197,E$5))</f>
        <v xml:space="preserve">22520          </v>
      </c>
      <c r="F197" s="3" t="str">
        <f>IF(F$3=0,0,INDEX(Sheet1!RawDataCols,$C197,F$5))</f>
        <v xml:space="preserve">A01            </v>
      </c>
      <c r="G197" s="3" t="str">
        <f>IF(G$3=0,0,INDEX(Sheet1!RawDataCols,$C197,G$5))</f>
        <v xml:space="preserve">               </v>
      </c>
      <c r="H197" s="3" t="str">
        <f>IF(H$3=0,0,INDEX(Sheet1!RawDataCols,$C197,H$5))</f>
        <v xml:space="preserve">               </v>
      </c>
      <c r="I197" s="3" t="str">
        <f>IF(I$3=0,0,INDEX(Sheet1!RawDataCols,$C197,I$5))</f>
        <v xml:space="preserve">               </v>
      </c>
      <c r="J197" s="3" t="str">
        <f>IF(J$3=0,0,INDEX(Sheet1!RawDataCols,$C197,J$5))</f>
        <v xml:space="preserve">               </v>
      </c>
      <c r="K197" s="3" t="str">
        <f>IF(K$3=0,0,INDEX(Sheet1!RawDataCols,$C197,K$5))</f>
        <v xml:space="preserve">               </v>
      </c>
      <c r="L197" s="3" t="str">
        <f>IF(L$3=0,0,INDEX(Sheet1!RawDataCols,$C197,L$5))</f>
        <v xml:space="preserve">               </v>
      </c>
      <c r="M197" s="3" t="str">
        <f>IF(M$3=0,0,INDEX(Sheet1!RawDataCols,$C197,M$5))</f>
        <v xml:space="preserve">F007  </v>
      </c>
      <c r="N197" s="3" t="str">
        <f>IF(N$3=0,0,INDEX(Sheet1!RawDataCols,$C197,N$5))</f>
        <v>Insurance - Public Liability-6 Circuit Dr</v>
      </c>
      <c r="O197" s="3">
        <f>INDEX(Sheet1!RawDataCols,$C197,O$5)</f>
        <v>13</v>
      </c>
      <c r="P197" s="3" t="str">
        <f>INDEX(Sheet1!RawDataCols,$C197,P$5)</f>
        <v>Cost and Expenses</v>
      </c>
      <c r="Q197" s="3" t="str">
        <f>IF(Q$3=0,0,INDEX(Sheet1!RawDataCols,$C197,Q$5))</f>
        <v>I</v>
      </c>
      <c r="R197" s="3">
        <f t="shared" si="25"/>
        <v>1</v>
      </c>
      <c r="S197" s="3">
        <f t="shared" si="26"/>
        <v>-1</v>
      </c>
      <c r="T197" s="3">
        <f>IF(T$3=0,0,INDEX(Sheet1!RawDataCols,$C197,T$5)*$R197)</f>
        <v>0</v>
      </c>
      <c r="U197" s="3">
        <f>IF(U$3=0,0,INDEX(Sheet1!RawDataCols,$C197,U$5)*$R197)</f>
        <v>114.08</v>
      </c>
      <c r="V197" s="3">
        <f>IF(V$3=0,0,INDEX(Sheet1!RawDataCols,$C197,V$5)*$R197)</f>
        <v>120.89</v>
      </c>
      <c r="W197" s="3">
        <f>IF(W$3=0,0,INDEX(Sheet1!RawDataCols,$C197,W$5)*$R197)</f>
        <v>133.27000000000001</v>
      </c>
      <c r="X197" s="3">
        <f>IF(X$3=0,0,INDEX(Sheet1!RawDataCols,$C197,X$5)*$R197)</f>
        <v>106.72</v>
      </c>
      <c r="Y197" s="3">
        <f>IF(Y$3=0,0,INDEX(Sheet1!RawDataCols,$C197,Y$5)*$R197)</f>
        <v>120.89</v>
      </c>
      <c r="Z197" s="3">
        <f>IF(Z$3=0,0,INDEX(Sheet1!RawDataCols,$C197,Z$5)*$R197)</f>
        <v>120.37</v>
      </c>
      <c r="AA197" s="3">
        <f>IF(AA$3=0,0,INDEX(Sheet1!RawDataCols,$C197,AA$5)*$R197)</f>
        <v>114.08</v>
      </c>
      <c r="AB197" s="3">
        <f>IF(AB$3=0,0,INDEX(Sheet1!RawDataCols,$C197,AB$5)*$R197)</f>
        <v>120.89</v>
      </c>
      <c r="AC197" s="3">
        <f>IF(AC$3=0,0,INDEX(Sheet1!RawDataCols,$C197,AC$5)*$R197)</f>
        <v>133.27000000000001</v>
      </c>
      <c r="AD197" s="3">
        <f>IF(AD$3=0,0,INDEX(Sheet1!RawDataCols,$C197,AD$5)*$R197)</f>
        <v>110.4</v>
      </c>
      <c r="AE197" s="3">
        <f>IF(AE$3=0,0,INDEX(Sheet1!RawDataCols,$C197,AE$5)*$R197)</f>
        <v>120.89</v>
      </c>
      <c r="AF197" s="3">
        <f>IF(AF$3=0,0,INDEX(Sheet1!RawDataCols,$C197,AF$5)*$R197)</f>
        <v>128.97</v>
      </c>
      <c r="AG197" s="3">
        <f>IF(AG$3=0,0,INDEX(Sheet1!RawDataCols,$C197,AG$5)*$R197)</f>
        <v>114.08</v>
      </c>
      <c r="AH197" s="3">
        <f>IF(AH$3=0,0,INDEX(Sheet1!RawDataCols,$C197,AH$5)*$R197)</f>
        <v>120.89</v>
      </c>
      <c r="AI197" s="3">
        <f>IF(AI$3=0,0,INDEX(Sheet1!RawDataCols,$C197,AI$5)*$R197)</f>
        <v>133.27000000000001</v>
      </c>
      <c r="AJ197" s="3">
        <f>IF(AJ$3=0,0,INDEX(Sheet1!RawDataCols,$C197,AJ$5)*$R197)</f>
        <v>110.4</v>
      </c>
      <c r="AK197" s="3">
        <f>IF(AK$3=0,0,INDEX(Sheet1!RawDataCols,$C197,AK$5)*$R197)</f>
        <v>120.89</v>
      </c>
      <c r="AL197" s="3">
        <f>IF(AL$3=0,0,INDEX(Sheet1!RawDataCols,$C197,AL$5)*$R197)</f>
        <v>128.97</v>
      </c>
      <c r="AM197" s="3">
        <f>IF(AM$3=0,0,INDEX(Sheet1!RawDataCols,$C197,AM$5)*$R197)</f>
        <v>114.08</v>
      </c>
      <c r="AN197" s="3">
        <f>IF(AN$3=0,0,INDEX(Sheet1!RawDataCols,$C197,AN$5)*$R197)</f>
        <v>114.08</v>
      </c>
      <c r="AO197" s="3">
        <f>IF(AO$3=0,0,INDEX(Sheet1!RawDataCols,$C197,AO$5)*$R197)</f>
        <v>133.27000000000001</v>
      </c>
      <c r="AP197" s="3">
        <f>IF(AP$3=0,0,INDEX(Sheet1!RawDataCols,$C197,AP$5)*$R197)</f>
        <v>114.08</v>
      </c>
      <c r="AQ197" s="3">
        <f>IF(AQ$3=0,0,INDEX(Sheet1!RawDataCols,$C197,AQ$5)*$R197)</f>
        <v>120.89</v>
      </c>
      <c r="AR197" s="3">
        <f>IF(AR$3=0,0,INDEX(Sheet1!RawDataCols,$C197,AR$5)*$R197)</f>
        <v>133.27000000000001</v>
      </c>
      <c r="AS197" s="3">
        <f>IF(AS$3=0,0,INDEX(Sheet1!RawDataCols,$C197,AS$5)*$R197)</f>
        <v>148.11000000000001</v>
      </c>
      <c r="AT197" s="3">
        <f>IF(AT$3=0,0,INDEX(Sheet1!RawDataCols,$C197,AT$5)*$R197)</f>
        <v>120.89</v>
      </c>
      <c r="AU197" s="3">
        <f>IF(AU$3=0,0,INDEX(Sheet1!RawDataCols,$C197,AU$5)*$R197)</f>
        <v>106.72</v>
      </c>
      <c r="AV197" s="3">
        <f>IF(AV$3=0,0,INDEX(Sheet1!RawDataCols,$C197,AV$5)*$R197)</f>
        <v>158.33000000000001</v>
      </c>
      <c r="AW197" s="3">
        <f>IF(AW$3=0,0,INDEX(Sheet1!RawDataCols,$C197,AW$5)*$R197)</f>
        <v>120.89</v>
      </c>
      <c r="AX197" s="3">
        <f>IF(AX$3=0,0,INDEX(Sheet1!RawDataCols,$C197,AX$5)*$R197)</f>
        <v>114.08</v>
      </c>
      <c r="AY197" s="3">
        <f>IF(AY$3=0,0,INDEX(Sheet1!RawDataCols,$C197,AY$5)*$R197)</f>
        <v>153.22</v>
      </c>
      <c r="AZ197" s="3">
        <f>IF(AZ$3=0,0,INDEX(Sheet1!RawDataCols,$C197,AZ$5)*$R197)</f>
        <v>120.89</v>
      </c>
      <c r="BA197" s="3">
        <f>IF(BA$3=0,0,INDEX(Sheet1!RawDataCols,$C197,BA$5)*$R197)</f>
        <v>110.4</v>
      </c>
      <c r="BB197" s="3">
        <f>IF(BB$3=0,0,INDEX(Sheet1!RawDataCols,$C197,BB$5)*$R197)</f>
        <v>158.33000000000001</v>
      </c>
      <c r="BC197" s="3">
        <f>IF(BC$3=0,0,INDEX(Sheet1!RawDataCols,$C197,BC$5)*$R197)</f>
        <v>120.89</v>
      </c>
      <c r="BD197" s="3">
        <f>IF(BD$3=0,0,INDEX(Sheet1!RawDataCols,$C197,BD$5)*$R197)</f>
        <v>114.08</v>
      </c>
      <c r="BE197" s="3">
        <f>IF(BE$3=0,0,INDEX(Sheet1!RawDataCols,$C197,BE$5)*$R197)</f>
        <v>158.33000000000001</v>
      </c>
      <c r="BF197" s="3">
        <f>IF(BF$3=0,0,INDEX(Sheet1!RawDataCols,$C197,BF$5)*$R197)</f>
        <v>120.89</v>
      </c>
      <c r="BG197" s="179">
        <f>IF(BG$3=0,0,INDEX(Sheet1!RawDataCols,$C197,BG$5)*$R197)</f>
        <v>114.08</v>
      </c>
      <c r="BH197" s="33">
        <f t="shared" si="27"/>
        <v>1515.91</v>
      </c>
      <c r="BI197" s="33">
        <f t="shared" si="28"/>
        <v>1443.8700000000003</v>
      </c>
      <c r="BJ197" s="33">
        <f t="shared" si="29"/>
        <v>1489.94</v>
      </c>
      <c r="BK197" s="3">
        <f>IF(BK$3=0,0,INDEX(Sheet1!RawDataCols,$C197,BK$5)*$R197)</f>
        <v>90.241874999999993</v>
      </c>
      <c r="BL197" s="3">
        <f>IF(BL$3=0,0,INDEX(Sheet1!RawDataCols,$C197,BL$5)*$R197)</f>
        <v>97.86</v>
      </c>
      <c r="BM197" s="3">
        <f>IF(BM$3=0,0,INDEX(Sheet1!RawDataCols,$C197,BM$5)*$R197)</f>
        <v>97.798749999999998</v>
      </c>
      <c r="BN197" s="3">
        <f>IF(BN$3=0,0,INDEX(Sheet1!RawDataCols,$C197,BN$5)*$R197)</f>
        <v>96.16</v>
      </c>
      <c r="BO197" s="3">
        <f>IF(BO$3=0,0,INDEX(Sheet1!RawDataCols,$C197,BO$5)*$R197)</f>
        <v>96.816874999999996</v>
      </c>
      <c r="BP197" s="3">
        <f>IF(BP$3=0,0,INDEX(Sheet1!RawDataCols,$C197,BP$5)*$R197)</f>
        <v>787.64</v>
      </c>
      <c r="BQ197" s="3">
        <f t="shared" si="30"/>
        <v>334.88</v>
      </c>
      <c r="BR197" s="3">
        <f t="shared" si="31"/>
        <v>334.88</v>
      </c>
      <c r="BS197" s="3">
        <f t="shared" si="32"/>
        <v>376.27</v>
      </c>
      <c r="BT197" s="3">
        <f t="shared" si="33"/>
        <v>846.15</v>
      </c>
      <c r="BU197" s="3" t="str">
        <f>INDEX(Sheet1!$BS$2:$BS$1000,MATCH($A197,Sheet1!$A$2:$A$1000,0))</f>
        <v>09</v>
      </c>
      <c r="BV197" s="3">
        <f>INDEX(Sheet1!$BT$2:$BT$1000,MATCH($A197,Sheet1!$A$2:$A$1000,0))</f>
        <v>846.15</v>
      </c>
    </row>
    <row r="198" spans="1:74" x14ac:dyDescent="0.2">
      <c r="A198" s="11" t="s">
        <v>646</v>
      </c>
      <c r="B198" s="3">
        <f>MATCH($A198,Sheet1!ACCOUNTNO,0)</f>
        <v>182</v>
      </c>
      <c r="C198" s="3">
        <f t="shared" si="24"/>
        <v>182</v>
      </c>
      <c r="D198" s="3" t="str">
        <f>IF(D$3=0,0,INDEX(Sheet1!RawDataCols,$C198,D$5))</f>
        <v>22520A02</v>
      </c>
      <c r="E198" s="3" t="str">
        <f>IF(E$3=0,0,INDEX(Sheet1!RawDataCols,$C198,E$5))</f>
        <v xml:space="preserve">22520          </v>
      </c>
      <c r="F198" s="3" t="str">
        <f>IF(F$3=0,0,INDEX(Sheet1!RawDataCols,$C198,F$5))</f>
        <v xml:space="preserve">A02            </v>
      </c>
      <c r="G198" s="3" t="str">
        <f>IF(G$3=0,0,INDEX(Sheet1!RawDataCols,$C198,G$5))</f>
        <v xml:space="preserve">               </v>
      </c>
      <c r="H198" s="3" t="str">
        <f>IF(H$3=0,0,INDEX(Sheet1!RawDataCols,$C198,H$5))</f>
        <v xml:space="preserve">               </v>
      </c>
      <c r="I198" s="3" t="str">
        <f>IF(I$3=0,0,INDEX(Sheet1!RawDataCols,$C198,I$5))</f>
        <v xml:space="preserve">               </v>
      </c>
      <c r="J198" s="3" t="str">
        <f>IF(J$3=0,0,INDEX(Sheet1!RawDataCols,$C198,J$5))</f>
        <v xml:space="preserve">               </v>
      </c>
      <c r="K198" s="3" t="str">
        <f>IF(K$3=0,0,INDEX(Sheet1!RawDataCols,$C198,K$5))</f>
        <v xml:space="preserve">               </v>
      </c>
      <c r="L198" s="3" t="str">
        <f>IF(L$3=0,0,INDEX(Sheet1!RawDataCols,$C198,L$5))</f>
        <v xml:space="preserve">               </v>
      </c>
      <c r="M198" s="3" t="str">
        <f>IF(M$3=0,0,INDEX(Sheet1!RawDataCols,$C198,M$5))</f>
        <v xml:space="preserve">F007  </v>
      </c>
      <c r="N198" s="3" t="str">
        <f>IF(N$3=0,0,INDEX(Sheet1!RawDataCols,$C198,N$5))</f>
        <v>Insurance - Public Liability-200 East Tce</v>
      </c>
      <c r="O198" s="3">
        <f>INDEX(Sheet1!RawDataCols,$C198,O$5)</f>
        <v>13</v>
      </c>
      <c r="P198" s="3" t="str">
        <f>INDEX(Sheet1!RawDataCols,$C198,P$5)</f>
        <v>Cost and Expenses</v>
      </c>
      <c r="Q198" s="3" t="str">
        <f>IF(Q$3=0,0,INDEX(Sheet1!RawDataCols,$C198,Q$5))</f>
        <v>I</v>
      </c>
      <c r="R198" s="3">
        <f t="shared" si="25"/>
        <v>1</v>
      </c>
      <c r="S198" s="3">
        <f t="shared" si="26"/>
        <v>-1</v>
      </c>
      <c r="T198" s="3">
        <f>IF(T$3=0,0,INDEX(Sheet1!RawDataCols,$C198,T$5)*$R198)</f>
        <v>0</v>
      </c>
      <c r="U198" s="3">
        <f>IF(U$3=0,0,INDEX(Sheet1!RawDataCols,$C198,U$5)*$R198)</f>
        <v>111.55</v>
      </c>
      <c r="V198" s="3">
        <f>IF(V$3=0,0,INDEX(Sheet1!RawDataCols,$C198,V$5)*$R198)</f>
        <v>118.21</v>
      </c>
      <c r="W198" s="3">
        <f>IF(W$3=0,0,INDEX(Sheet1!RawDataCols,$C198,W$5)*$R198)</f>
        <v>130.32</v>
      </c>
      <c r="X198" s="3">
        <f>IF(X$3=0,0,INDEX(Sheet1!RawDataCols,$C198,X$5)*$R198)</f>
        <v>104.36</v>
      </c>
      <c r="Y198" s="3">
        <f>IF(Y$3=0,0,INDEX(Sheet1!RawDataCols,$C198,Y$5)*$R198)</f>
        <v>118.21</v>
      </c>
      <c r="Z198" s="3">
        <f>IF(Z$3=0,0,INDEX(Sheet1!RawDataCols,$C198,Z$5)*$R198)</f>
        <v>117.7</v>
      </c>
      <c r="AA198" s="3">
        <f>IF(AA$3=0,0,INDEX(Sheet1!RawDataCols,$C198,AA$5)*$R198)</f>
        <v>111.55</v>
      </c>
      <c r="AB198" s="3">
        <f>IF(AB$3=0,0,INDEX(Sheet1!RawDataCols,$C198,AB$5)*$R198)</f>
        <v>118.21</v>
      </c>
      <c r="AC198" s="3">
        <f>IF(AC$3=0,0,INDEX(Sheet1!RawDataCols,$C198,AC$5)*$R198)</f>
        <v>130.32</v>
      </c>
      <c r="AD198" s="3">
        <f>IF(AD$3=0,0,INDEX(Sheet1!RawDataCols,$C198,AD$5)*$R198)</f>
        <v>107.95</v>
      </c>
      <c r="AE198" s="3">
        <f>IF(AE$3=0,0,INDEX(Sheet1!RawDataCols,$C198,AE$5)*$R198)</f>
        <v>118.21</v>
      </c>
      <c r="AF198" s="3">
        <f>IF(AF$3=0,0,INDEX(Sheet1!RawDataCols,$C198,AF$5)*$R198)</f>
        <v>126.11</v>
      </c>
      <c r="AG198" s="3">
        <f>IF(AG$3=0,0,INDEX(Sheet1!RawDataCols,$C198,AG$5)*$R198)</f>
        <v>111.55</v>
      </c>
      <c r="AH198" s="3">
        <f>IF(AH$3=0,0,INDEX(Sheet1!RawDataCols,$C198,AH$5)*$R198)</f>
        <v>118.21</v>
      </c>
      <c r="AI198" s="3">
        <f>IF(AI$3=0,0,INDEX(Sheet1!RawDataCols,$C198,AI$5)*$R198)</f>
        <v>130.32</v>
      </c>
      <c r="AJ198" s="3">
        <f>IF(AJ$3=0,0,INDEX(Sheet1!RawDataCols,$C198,AJ$5)*$R198)</f>
        <v>107.95</v>
      </c>
      <c r="AK198" s="3">
        <f>IF(AK$3=0,0,INDEX(Sheet1!RawDataCols,$C198,AK$5)*$R198)</f>
        <v>118.21</v>
      </c>
      <c r="AL198" s="3">
        <f>IF(AL$3=0,0,INDEX(Sheet1!RawDataCols,$C198,AL$5)*$R198)</f>
        <v>126.11</v>
      </c>
      <c r="AM198" s="3">
        <f>IF(AM$3=0,0,INDEX(Sheet1!RawDataCols,$C198,AM$5)*$R198)</f>
        <v>111.55</v>
      </c>
      <c r="AN198" s="3">
        <f>IF(AN$3=0,0,INDEX(Sheet1!RawDataCols,$C198,AN$5)*$R198)</f>
        <v>111.55</v>
      </c>
      <c r="AO198" s="3">
        <f>IF(AO$3=0,0,INDEX(Sheet1!RawDataCols,$C198,AO$5)*$R198)</f>
        <v>130.32</v>
      </c>
      <c r="AP198" s="3">
        <f>IF(AP$3=0,0,INDEX(Sheet1!RawDataCols,$C198,AP$5)*$R198)</f>
        <v>111.55</v>
      </c>
      <c r="AQ198" s="3">
        <f>IF(AQ$3=0,0,INDEX(Sheet1!RawDataCols,$C198,AQ$5)*$R198)</f>
        <v>118.21</v>
      </c>
      <c r="AR198" s="3">
        <f>IF(AR$3=0,0,INDEX(Sheet1!RawDataCols,$C198,AR$5)*$R198)</f>
        <v>130.32</v>
      </c>
      <c r="AS198" s="3">
        <f>IF(AS$3=0,0,INDEX(Sheet1!RawDataCols,$C198,AS$5)*$R198)</f>
        <v>144.83000000000001</v>
      </c>
      <c r="AT198" s="3">
        <f>IF(AT$3=0,0,INDEX(Sheet1!RawDataCols,$C198,AT$5)*$R198)</f>
        <v>118.21</v>
      </c>
      <c r="AU198" s="3">
        <f>IF(AU$3=0,0,INDEX(Sheet1!RawDataCols,$C198,AU$5)*$R198)</f>
        <v>104.36</v>
      </c>
      <c r="AV198" s="3">
        <f>IF(AV$3=0,0,INDEX(Sheet1!RawDataCols,$C198,AV$5)*$R198)</f>
        <v>154.82</v>
      </c>
      <c r="AW198" s="3">
        <f>IF(AW$3=0,0,INDEX(Sheet1!RawDataCols,$C198,AW$5)*$R198)</f>
        <v>118.21</v>
      </c>
      <c r="AX198" s="3">
        <f>IF(AX$3=0,0,INDEX(Sheet1!RawDataCols,$C198,AX$5)*$R198)</f>
        <v>111.55</v>
      </c>
      <c r="AY198" s="3">
        <f>IF(AY$3=0,0,INDEX(Sheet1!RawDataCols,$C198,AY$5)*$R198)</f>
        <v>149.83000000000001</v>
      </c>
      <c r="AZ198" s="3">
        <f>IF(AZ$3=0,0,INDEX(Sheet1!RawDataCols,$C198,AZ$5)*$R198)</f>
        <v>118.21</v>
      </c>
      <c r="BA198" s="3">
        <f>IF(BA$3=0,0,INDEX(Sheet1!RawDataCols,$C198,BA$5)*$R198)</f>
        <v>107.95</v>
      </c>
      <c r="BB198" s="3">
        <f>IF(BB$3=0,0,INDEX(Sheet1!RawDataCols,$C198,BB$5)*$R198)</f>
        <v>154.82</v>
      </c>
      <c r="BC198" s="3">
        <f>IF(BC$3=0,0,INDEX(Sheet1!RawDataCols,$C198,BC$5)*$R198)</f>
        <v>118.21</v>
      </c>
      <c r="BD198" s="3">
        <f>IF(BD$3=0,0,INDEX(Sheet1!RawDataCols,$C198,BD$5)*$R198)</f>
        <v>111.55</v>
      </c>
      <c r="BE198" s="3">
        <f>IF(BE$3=0,0,INDEX(Sheet1!RawDataCols,$C198,BE$5)*$R198)</f>
        <v>154.82</v>
      </c>
      <c r="BF198" s="3">
        <f>IF(BF$3=0,0,INDEX(Sheet1!RawDataCols,$C198,BF$5)*$R198)</f>
        <v>118.21</v>
      </c>
      <c r="BG198" s="179">
        <f>IF(BG$3=0,0,INDEX(Sheet1!RawDataCols,$C198,BG$5)*$R198)</f>
        <v>111.55</v>
      </c>
      <c r="BH198" s="33">
        <f t="shared" si="27"/>
        <v>1482.3099999999997</v>
      </c>
      <c r="BI198" s="33">
        <f t="shared" si="28"/>
        <v>1411.8600000000001</v>
      </c>
      <c r="BJ198" s="33">
        <f t="shared" si="29"/>
        <v>1456.9299999999998</v>
      </c>
      <c r="BK198" s="3">
        <f>IF(BK$3=0,0,INDEX(Sheet1!RawDataCols,$C198,BK$5)*$R198)</f>
        <v>88.241249999999994</v>
      </c>
      <c r="BL198" s="3">
        <f>IF(BL$3=0,0,INDEX(Sheet1!RawDataCols,$C198,BL$5)*$R198)</f>
        <v>95.692499999999995</v>
      </c>
      <c r="BM198" s="3">
        <f>IF(BM$3=0,0,INDEX(Sheet1!RawDataCols,$C198,BM$5)*$R198)</f>
        <v>95.633125000000007</v>
      </c>
      <c r="BN198" s="3">
        <f>IF(BN$3=0,0,INDEX(Sheet1!RawDataCols,$C198,BN$5)*$R198)</f>
        <v>94.03125</v>
      </c>
      <c r="BO198" s="3">
        <f>IF(BO$3=0,0,INDEX(Sheet1!RawDataCols,$C198,BO$5)*$R198)</f>
        <v>94.674374999999998</v>
      </c>
      <c r="BP198" s="3">
        <f>IF(BP$3=0,0,INDEX(Sheet1!RawDataCols,$C198,BP$5)*$R198)</f>
        <v>770.2</v>
      </c>
      <c r="BQ198" s="3">
        <f t="shared" si="30"/>
        <v>327.45999999999998</v>
      </c>
      <c r="BR198" s="3">
        <f t="shared" si="31"/>
        <v>327.45</v>
      </c>
      <c r="BS198" s="3">
        <f t="shared" si="32"/>
        <v>367.93</v>
      </c>
      <c r="BT198" s="3">
        <f t="shared" si="33"/>
        <v>827.4</v>
      </c>
      <c r="BU198" s="3" t="str">
        <f>INDEX(Sheet1!$BS$2:$BS$1000,MATCH($A198,Sheet1!$A$2:$A$1000,0))</f>
        <v>09</v>
      </c>
      <c r="BV198" s="3">
        <f>INDEX(Sheet1!$BT$2:$BT$1000,MATCH($A198,Sheet1!$A$2:$A$1000,0))</f>
        <v>827.4</v>
      </c>
    </row>
    <row r="199" spans="1:74" x14ac:dyDescent="0.2">
      <c r="A199" s="11" t="s">
        <v>647</v>
      </c>
      <c r="B199" s="3">
        <f>MATCH($A199,Sheet1!ACCOUNTNO,0)</f>
        <v>183</v>
      </c>
      <c r="C199" s="3">
        <f t="shared" si="24"/>
        <v>183</v>
      </c>
      <c r="D199" s="3" t="str">
        <f>IF(D$3=0,0,INDEX(Sheet1!RawDataCols,$C199,D$5))</f>
        <v>22520A03</v>
      </c>
      <c r="E199" s="3" t="str">
        <f>IF(E$3=0,0,INDEX(Sheet1!RawDataCols,$C199,E$5))</f>
        <v xml:space="preserve">22520          </v>
      </c>
      <c r="F199" s="3" t="str">
        <f>IF(F$3=0,0,INDEX(Sheet1!RawDataCols,$C199,F$5))</f>
        <v xml:space="preserve">A03            </v>
      </c>
      <c r="G199" s="3" t="str">
        <f>IF(G$3=0,0,INDEX(Sheet1!RawDataCols,$C199,G$5))</f>
        <v xml:space="preserve">               </v>
      </c>
      <c r="H199" s="3" t="str">
        <f>IF(H$3=0,0,INDEX(Sheet1!RawDataCols,$C199,H$5))</f>
        <v xml:space="preserve">               </v>
      </c>
      <c r="I199" s="3" t="str">
        <f>IF(I$3=0,0,INDEX(Sheet1!RawDataCols,$C199,I$5))</f>
        <v xml:space="preserve">               </v>
      </c>
      <c r="J199" s="3" t="str">
        <f>IF(J$3=0,0,INDEX(Sheet1!RawDataCols,$C199,J$5))</f>
        <v xml:space="preserve">               </v>
      </c>
      <c r="K199" s="3" t="str">
        <f>IF(K$3=0,0,INDEX(Sheet1!RawDataCols,$C199,K$5))</f>
        <v xml:space="preserve">               </v>
      </c>
      <c r="L199" s="3" t="str">
        <f>IF(L$3=0,0,INDEX(Sheet1!RawDataCols,$C199,L$5))</f>
        <v xml:space="preserve">               </v>
      </c>
      <c r="M199" s="3" t="str">
        <f>IF(M$3=0,0,INDEX(Sheet1!RawDataCols,$C199,M$5))</f>
        <v xml:space="preserve">F007  </v>
      </c>
      <c r="N199" s="3" t="str">
        <f>IF(N$3=0,0,INDEX(Sheet1!RawDataCols,$C199,N$5))</f>
        <v>Insurance - Public Liability-33 Franklin St</v>
      </c>
      <c r="O199" s="3">
        <f>INDEX(Sheet1!RawDataCols,$C199,O$5)</f>
        <v>13</v>
      </c>
      <c r="P199" s="3" t="str">
        <f>INDEX(Sheet1!RawDataCols,$C199,P$5)</f>
        <v>Cost and Expenses</v>
      </c>
      <c r="Q199" s="3" t="str">
        <f>IF(Q$3=0,0,INDEX(Sheet1!RawDataCols,$C199,Q$5))</f>
        <v>I</v>
      </c>
      <c r="R199" s="3">
        <f t="shared" si="25"/>
        <v>1</v>
      </c>
      <c r="S199" s="3">
        <f t="shared" si="26"/>
        <v>-1</v>
      </c>
      <c r="T199" s="3">
        <f>IF(T$3=0,0,INDEX(Sheet1!RawDataCols,$C199,T$5)*$R199)</f>
        <v>0</v>
      </c>
      <c r="U199" s="3">
        <f>IF(U$3=0,0,INDEX(Sheet1!RawDataCols,$C199,U$5)*$R199)</f>
        <v>382.33</v>
      </c>
      <c r="V199" s="3">
        <f>IF(V$3=0,0,INDEX(Sheet1!RawDataCols,$C199,V$5)*$R199)</f>
        <v>405.15</v>
      </c>
      <c r="W199" s="3">
        <f>IF(W$3=0,0,INDEX(Sheet1!RawDataCols,$C199,W$5)*$R199)</f>
        <v>446.64</v>
      </c>
      <c r="X199" s="3">
        <f>IF(X$3=0,0,INDEX(Sheet1!RawDataCols,$C199,X$5)*$R199)</f>
        <v>357.66</v>
      </c>
      <c r="Y199" s="3">
        <f>IF(Y$3=0,0,INDEX(Sheet1!RawDataCols,$C199,Y$5)*$R199)</f>
        <v>405.15</v>
      </c>
      <c r="Z199" s="3">
        <f>IF(Z$3=0,0,INDEX(Sheet1!RawDataCols,$C199,Z$5)*$R199)</f>
        <v>403.41</v>
      </c>
      <c r="AA199" s="3">
        <f>IF(AA$3=0,0,INDEX(Sheet1!RawDataCols,$C199,AA$5)*$R199)</f>
        <v>382.33</v>
      </c>
      <c r="AB199" s="3">
        <f>IF(AB$3=0,0,INDEX(Sheet1!RawDataCols,$C199,AB$5)*$R199)</f>
        <v>405.15</v>
      </c>
      <c r="AC199" s="3">
        <f>IF(AC$3=0,0,INDEX(Sheet1!RawDataCols,$C199,AC$5)*$R199)</f>
        <v>446.64</v>
      </c>
      <c r="AD199" s="3">
        <f>IF(AD$3=0,0,INDEX(Sheet1!RawDataCols,$C199,AD$5)*$R199)</f>
        <v>370</v>
      </c>
      <c r="AE199" s="3">
        <f>IF(AE$3=0,0,INDEX(Sheet1!RawDataCols,$C199,AE$5)*$R199)</f>
        <v>405.15</v>
      </c>
      <c r="AF199" s="3">
        <f>IF(AF$3=0,0,INDEX(Sheet1!RawDataCols,$C199,AF$5)*$R199)</f>
        <v>432.23</v>
      </c>
      <c r="AG199" s="3">
        <f>IF(AG$3=0,0,INDEX(Sheet1!RawDataCols,$C199,AG$5)*$R199)</f>
        <v>382.33</v>
      </c>
      <c r="AH199" s="3">
        <f>IF(AH$3=0,0,INDEX(Sheet1!RawDataCols,$C199,AH$5)*$R199)</f>
        <v>405.15</v>
      </c>
      <c r="AI199" s="3">
        <f>IF(AI$3=0,0,INDEX(Sheet1!RawDataCols,$C199,AI$5)*$R199)</f>
        <v>446.64</v>
      </c>
      <c r="AJ199" s="3">
        <f>IF(AJ$3=0,0,INDEX(Sheet1!RawDataCols,$C199,AJ$5)*$R199)</f>
        <v>370</v>
      </c>
      <c r="AK199" s="3">
        <f>IF(AK$3=0,0,INDEX(Sheet1!RawDataCols,$C199,AK$5)*$R199)</f>
        <v>405.15</v>
      </c>
      <c r="AL199" s="3">
        <f>IF(AL$3=0,0,INDEX(Sheet1!RawDataCols,$C199,AL$5)*$R199)</f>
        <v>432.23</v>
      </c>
      <c r="AM199" s="3">
        <f>IF(AM$3=0,0,INDEX(Sheet1!RawDataCols,$C199,AM$5)*$R199)</f>
        <v>382.33</v>
      </c>
      <c r="AN199" s="3">
        <f>IF(AN$3=0,0,INDEX(Sheet1!RawDataCols,$C199,AN$5)*$R199)</f>
        <v>382.33</v>
      </c>
      <c r="AO199" s="3">
        <f>IF(AO$3=0,0,INDEX(Sheet1!RawDataCols,$C199,AO$5)*$R199)</f>
        <v>446.64</v>
      </c>
      <c r="AP199" s="3">
        <f>IF(AP$3=0,0,INDEX(Sheet1!RawDataCols,$C199,AP$5)*$R199)</f>
        <v>382.33</v>
      </c>
      <c r="AQ199" s="3">
        <f>IF(AQ$3=0,0,INDEX(Sheet1!RawDataCols,$C199,AQ$5)*$R199)</f>
        <v>405.15</v>
      </c>
      <c r="AR199" s="3">
        <f>IF(AR$3=0,0,INDEX(Sheet1!RawDataCols,$C199,AR$5)*$R199)</f>
        <v>446.64</v>
      </c>
      <c r="AS199" s="3">
        <f>IF(AS$3=0,0,INDEX(Sheet1!RawDataCols,$C199,AS$5)*$R199)</f>
        <v>496.39</v>
      </c>
      <c r="AT199" s="3">
        <f>IF(AT$3=0,0,INDEX(Sheet1!RawDataCols,$C199,AT$5)*$R199)</f>
        <v>405.15</v>
      </c>
      <c r="AU199" s="3">
        <f>IF(AU$3=0,0,INDEX(Sheet1!RawDataCols,$C199,AU$5)*$R199)</f>
        <v>357.66</v>
      </c>
      <c r="AV199" s="3">
        <f>IF(AV$3=0,0,INDEX(Sheet1!RawDataCols,$C199,AV$5)*$R199)</f>
        <v>530.63</v>
      </c>
      <c r="AW199" s="3">
        <f>IF(AW$3=0,0,INDEX(Sheet1!RawDataCols,$C199,AW$5)*$R199)</f>
        <v>405.15</v>
      </c>
      <c r="AX199" s="3">
        <f>IF(AX$3=0,0,INDEX(Sheet1!RawDataCols,$C199,AX$5)*$R199)</f>
        <v>382.33</v>
      </c>
      <c r="AY199" s="3">
        <f>IF(AY$3=0,0,INDEX(Sheet1!RawDataCols,$C199,AY$5)*$R199)</f>
        <v>513.51</v>
      </c>
      <c r="AZ199" s="3">
        <f>IF(AZ$3=0,0,INDEX(Sheet1!RawDataCols,$C199,AZ$5)*$R199)</f>
        <v>405.15</v>
      </c>
      <c r="BA199" s="3">
        <f>IF(BA$3=0,0,INDEX(Sheet1!RawDataCols,$C199,BA$5)*$R199)</f>
        <v>370</v>
      </c>
      <c r="BB199" s="3">
        <f>IF(BB$3=0,0,INDEX(Sheet1!RawDataCols,$C199,BB$5)*$R199)</f>
        <v>530.63</v>
      </c>
      <c r="BC199" s="3">
        <f>IF(BC$3=0,0,INDEX(Sheet1!RawDataCols,$C199,BC$5)*$R199)</f>
        <v>405.15</v>
      </c>
      <c r="BD199" s="3">
        <f>IF(BD$3=0,0,INDEX(Sheet1!RawDataCols,$C199,BD$5)*$R199)</f>
        <v>382.33</v>
      </c>
      <c r="BE199" s="3">
        <f>IF(BE$3=0,0,INDEX(Sheet1!RawDataCols,$C199,BE$5)*$R199)</f>
        <v>530.63</v>
      </c>
      <c r="BF199" s="3">
        <f>IF(BF$3=0,0,INDEX(Sheet1!RawDataCols,$C199,BF$5)*$R199)</f>
        <v>405.15</v>
      </c>
      <c r="BG199" s="179">
        <f>IF(BG$3=0,0,INDEX(Sheet1!RawDataCols,$C199,BG$5)*$R199)</f>
        <v>382.33</v>
      </c>
      <c r="BH199" s="33">
        <f t="shared" si="27"/>
        <v>5080.4699999999993</v>
      </c>
      <c r="BI199" s="33">
        <f t="shared" si="28"/>
        <v>4838.9799999999996</v>
      </c>
      <c r="BJ199" s="33">
        <f t="shared" si="29"/>
        <v>4993.3899999999994</v>
      </c>
      <c r="BK199" s="3">
        <f>IF(BK$3=0,0,INDEX(Sheet1!RawDataCols,$C199,BK$5)*$R199)</f>
        <v>302.43624999999997</v>
      </c>
      <c r="BL199" s="3">
        <f>IF(BL$3=0,0,INDEX(Sheet1!RawDataCols,$C199,BL$5)*$R199)</f>
        <v>327.96875</v>
      </c>
      <c r="BM199" s="3">
        <f>IF(BM$3=0,0,INDEX(Sheet1!RawDataCols,$C199,BM$5)*$R199)</f>
        <v>327.76937500000003</v>
      </c>
      <c r="BN199" s="3">
        <f>IF(BN$3=0,0,INDEX(Sheet1!RawDataCols,$C199,BN$5)*$R199)</f>
        <v>322.27875</v>
      </c>
      <c r="BO199" s="3">
        <f>IF(BO$3=0,0,INDEX(Sheet1!RawDataCols,$C199,BO$5)*$R199)</f>
        <v>324.47500000000002</v>
      </c>
      <c r="BP199" s="3">
        <f>IF(BP$3=0,0,INDEX(Sheet1!RawDataCols,$C199,BP$5)*$R199)</f>
        <v>2639.71</v>
      </c>
      <c r="BQ199" s="3">
        <f t="shared" si="30"/>
        <v>1122.32</v>
      </c>
      <c r="BR199" s="3">
        <f t="shared" si="31"/>
        <v>1122.33</v>
      </c>
      <c r="BS199" s="3">
        <f t="shared" si="32"/>
        <v>1261.05</v>
      </c>
      <c r="BT199" s="3">
        <f t="shared" si="33"/>
        <v>2835.8199999999997</v>
      </c>
      <c r="BU199" s="3" t="str">
        <f>INDEX(Sheet1!$BS$2:$BS$1000,MATCH($A199,Sheet1!$A$2:$A$1000,0))</f>
        <v>09</v>
      </c>
      <c r="BV199" s="3">
        <f>INDEX(Sheet1!$BT$2:$BT$1000,MATCH($A199,Sheet1!$A$2:$A$1000,0))</f>
        <v>2835.82</v>
      </c>
    </row>
    <row r="200" spans="1:74" x14ac:dyDescent="0.2">
      <c r="A200" s="11" t="s">
        <v>648</v>
      </c>
      <c r="B200" s="3">
        <f>MATCH($A200,Sheet1!ACCOUNTNO,0)</f>
        <v>184</v>
      </c>
      <c r="C200" s="3">
        <f t="shared" si="24"/>
        <v>184</v>
      </c>
      <c r="D200" s="3" t="str">
        <f>IF(D$3=0,0,INDEX(Sheet1!RawDataCols,$C200,D$5))</f>
        <v>22520A04</v>
      </c>
      <c r="E200" s="3" t="str">
        <f>IF(E$3=0,0,INDEX(Sheet1!RawDataCols,$C200,E$5))</f>
        <v xml:space="preserve">22520          </v>
      </c>
      <c r="F200" s="3" t="str">
        <f>IF(F$3=0,0,INDEX(Sheet1!RawDataCols,$C200,F$5))</f>
        <v xml:space="preserve">A04            </v>
      </c>
      <c r="G200" s="3" t="str">
        <f>IF(G$3=0,0,INDEX(Sheet1!RawDataCols,$C200,G$5))</f>
        <v xml:space="preserve">               </v>
      </c>
      <c r="H200" s="3" t="str">
        <f>IF(H$3=0,0,INDEX(Sheet1!RawDataCols,$C200,H$5))</f>
        <v xml:space="preserve">               </v>
      </c>
      <c r="I200" s="3" t="str">
        <f>IF(I$3=0,0,INDEX(Sheet1!RawDataCols,$C200,I$5))</f>
        <v xml:space="preserve">               </v>
      </c>
      <c r="J200" s="3" t="str">
        <f>IF(J$3=0,0,INDEX(Sheet1!RawDataCols,$C200,J$5))</f>
        <v xml:space="preserve">               </v>
      </c>
      <c r="K200" s="3" t="str">
        <f>IF(K$3=0,0,INDEX(Sheet1!RawDataCols,$C200,K$5))</f>
        <v xml:space="preserve">               </v>
      </c>
      <c r="L200" s="3" t="str">
        <f>IF(L$3=0,0,INDEX(Sheet1!RawDataCols,$C200,L$5))</f>
        <v xml:space="preserve">               </v>
      </c>
      <c r="M200" s="3" t="str">
        <f>IF(M$3=0,0,INDEX(Sheet1!RawDataCols,$C200,M$5))</f>
        <v xml:space="preserve">F007  </v>
      </c>
      <c r="N200" s="3" t="str">
        <f>IF(N$3=0,0,INDEX(Sheet1!RawDataCols,$C200,N$5))</f>
        <v>Insurance - Public Liability-174 Fullarton Rd</v>
      </c>
      <c r="O200" s="3">
        <f>INDEX(Sheet1!RawDataCols,$C200,O$5)</f>
        <v>13</v>
      </c>
      <c r="P200" s="3" t="str">
        <f>INDEX(Sheet1!RawDataCols,$C200,P$5)</f>
        <v>Cost and Expenses</v>
      </c>
      <c r="Q200" s="3" t="str">
        <f>IF(Q$3=0,0,INDEX(Sheet1!RawDataCols,$C200,Q$5))</f>
        <v>I</v>
      </c>
      <c r="R200" s="3">
        <f t="shared" si="25"/>
        <v>1</v>
      </c>
      <c r="S200" s="3">
        <f t="shared" si="26"/>
        <v>-1</v>
      </c>
      <c r="T200" s="3">
        <f>IF(T$3=0,0,INDEX(Sheet1!RawDataCols,$C200,T$5)*$R200)</f>
        <v>0</v>
      </c>
      <c r="U200" s="3">
        <f>IF(U$3=0,0,INDEX(Sheet1!RawDataCols,$C200,U$5)*$R200)</f>
        <v>56.51</v>
      </c>
      <c r="V200" s="3">
        <f>IF(V$3=0,0,INDEX(Sheet1!RawDataCols,$C200,V$5)*$R200)</f>
        <v>59.89</v>
      </c>
      <c r="W200" s="3">
        <f>IF(W$3=0,0,INDEX(Sheet1!RawDataCols,$C200,W$5)*$R200)</f>
        <v>66.02</v>
      </c>
      <c r="X200" s="3">
        <f>IF(X$3=0,0,INDEX(Sheet1!RawDataCols,$C200,X$5)*$R200)</f>
        <v>52.87</v>
      </c>
      <c r="Y200" s="3">
        <f>IF(Y$3=0,0,INDEX(Sheet1!RawDataCols,$C200,Y$5)*$R200)</f>
        <v>59.89</v>
      </c>
      <c r="Z200" s="3">
        <f>IF(Z$3=0,0,INDEX(Sheet1!RawDataCols,$C200,Z$5)*$R200)</f>
        <v>59.63</v>
      </c>
      <c r="AA200" s="3">
        <f>IF(AA$3=0,0,INDEX(Sheet1!RawDataCols,$C200,AA$5)*$R200)</f>
        <v>56.51</v>
      </c>
      <c r="AB200" s="3">
        <f>IF(AB$3=0,0,INDEX(Sheet1!RawDataCols,$C200,AB$5)*$R200)</f>
        <v>59.89</v>
      </c>
      <c r="AC200" s="3">
        <f>IF(AC$3=0,0,INDEX(Sheet1!RawDataCols,$C200,AC$5)*$R200)</f>
        <v>66.02</v>
      </c>
      <c r="AD200" s="3">
        <f>IF(AD$3=0,0,INDEX(Sheet1!RawDataCols,$C200,AD$5)*$R200)</f>
        <v>54.69</v>
      </c>
      <c r="AE200" s="3">
        <f>IF(AE$3=0,0,INDEX(Sheet1!RawDataCols,$C200,AE$5)*$R200)</f>
        <v>59.89</v>
      </c>
      <c r="AF200" s="3">
        <f>IF(AF$3=0,0,INDEX(Sheet1!RawDataCols,$C200,AF$5)*$R200)</f>
        <v>63.89</v>
      </c>
      <c r="AG200" s="3">
        <f>IF(AG$3=0,0,INDEX(Sheet1!RawDataCols,$C200,AG$5)*$R200)</f>
        <v>56.51</v>
      </c>
      <c r="AH200" s="3">
        <f>IF(AH$3=0,0,INDEX(Sheet1!RawDataCols,$C200,AH$5)*$R200)</f>
        <v>59.89</v>
      </c>
      <c r="AI200" s="3">
        <f>IF(AI$3=0,0,INDEX(Sheet1!RawDataCols,$C200,AI$5)*$R200)</f>
        <v>66.02</v>
      </c>
      <c r="AJ200" s="3">
        <f>IF(AJ$3=0,0,INDEX(Sheet1!RawDataCols,$C200,AJ$5)*$R200)</f>
        <v>54.69</v>
      </c>
      <c r="AK200" s="3">
        <f>IF(AK$3=0,0,INDEX(Sheet1!RawDataCols,$C200,AK$5)*$R200)</f>
        <v>59.89</v>
      </c>
      <c r="AL200" s="3">
        <f>IF(AL$3=0,0,INDEX(Sheet1!RawDataCols,$C200,AL$5)*$R200)</f>
        <v>63.89</v>
      </c>
      <c r="AM200" s="3">
        <f>IF(AM$3=0,0,INDEX(Sheet1!RawDataCols,$C200,AM$5)*$R200)</f>
        <v>56.51</v>
      </c>
      <c r="AN200" s="3">
        <f>IF(AN$3=0,0,INDEX(Sheet1!RawDataCols,$C200,AN$5)*$R200)</f>
        <v>56.51</v>
      </c>
      <c r="AO200" s="3">
        <f>IF(AO$3=0,0,INDEX(Sheet1!RawDataCols,$C200,AO$5)*$R200)</f>
        <v>66.02</v>
      </c>
      <c r="AP200" s="3">
        <f>IF(AP$3=0,0,INDEX(Sheet1!RawDataCols,$C200,AP$5)*$R200)</f>
        <v>56.51</v>
      </c>
      <c r="AQ200" s="3">
        <f>IF(AQ$3=0,0,INDEX(Sheet1!RawDataCols,$C200,AQ$5)*$R200)</f>
        <v>59.89</v>
      </c>
      <c r="AR200" s="3">
        <f>IF(AR$3=0,0,INDEX(Sheet1!RawDataCols,$C200,AR$5)*$R200)</f>
        <v>66.02</v>
      </c>
      <c r="AS200" s="3">
        <f>IF(AS$3=0,0,INDEX(Sheet1!RawDataCols,$C200,AS$5)*$R200)</f>
        <v>73.38</v>
      </c>
      <c r="AT200" s="3">
        <f>IF(AT$3=0,0,INDEX(Sheet1!RawDataCols,$C200,AT$5)*$R200)</f>
        <v>59.89</v>
      </c>
      <c r="AU200" s="3">
        <f>IF(AU$3=0,0,INDEX(Sheet1!RawDataCols,$C200,AU$5)*$R200)</f>
        <v>52.87</v>
      </c>
      <c r="AV200" s="3">
        <f>IF(AV$3=0,0,INDEX(Sheet1!RawDataCols,$C200,AV$5)*$R200)</f>
        <v>78.44</v>
      </c>
      <c r="AW200" s="3">
        <f>IF(AW$3=0,0,INDEX(Sheet1!RawDataCols,$C200,AW$5)*$R200)</f>
        <v>59.89</v>
      </c>
      <c r="AX200" s="3">
        <f>IF(AX$3=0,0,INDEX(Sheet1!RawDataCols,$C200,AX$5)*$R200)</f>
        <v>56.51</v>
      </c>
      <c r="AY200" s="3">
        <f>IF(AY$3=0,0,INDEX(Sheet1!RawDataCols,$C200,AY$5)*$R200)</f>
        <v>75.91</v>
      </c>
      <c r="AZ200" s="3">
        <f>IF(AZ$3=0,0,INDEX(Sheet1!RawDataCols,$C200,AZ$5)*$R200)</f>
        <v>59.89</v>
      </c>
      <c r="BA200" s="3">
        <f>IF(BA$3=0,0,INDEX(Sheet1!RawDataCols,$C200,BA$5)*$R200)</f>
        <v>54.69</v>
      </c>
      <c r="BB200" s="3">
        <f>IF(BB$3=0,0,INDEX(Sheet1!RawDataCols,$C200,BB$5)*$R200)</f>
        <v>78.44</v>
      </c>
      <c r="BC200" s="3">
        <f>IF(BC$3=0,0,INDEX(Sheet1!RawDataCols,$C200,BC$5)*$R200)</f>
        <v>59.89</v>
      </c>
      <c r="BD200" s="3">
        <f>IF(BD$3=0,0,INDEX(Sheet1!RawDataCols,$C200,BD$5)*$R200)</f>
        <v>56.51</v>
      </c>
      <c r="BE200" s="3">
        <f>IF(BE$3=0,0,INDEX(Sheet1!RawDataCols,$C200,BE$5)*$R200)</f>
        <v>78.44</v>
      </c>
      <c r="BF200" s="3">
        <f>IF(BF$3=0,0,INDEX(Sheet1!RawDataCols,$C200,BF$5)*$R200)</f>
        <v>59.89</v>
      </c>
      <c r="BG200" s="179">
        <f>IF(BG$3=0,0,INDEX(Sheet1!RawDataCols,$C200,BG$5)*$R200)</f>
        <v>56.51</v>
      </c>
      <c r="BH200" s="33">
        <f t="shared" si="27"/>
        <v>750.9699999999998</v>
      </c>
      <c r="BI200" s="33">
        <f t="shared" si="28"/>
        <v>715.3</v>
      </c>
      <c r="BJ200" s="33">
        <f t="shared" si="29"/>
        <v>738.08999999999992</v>
      </c>
      <c r="BK200" s="3">
        <f>IF(BK$3=0,0,INDEX(Sheet1!RawDataCols,$C200,BK$5)*$R200)</f>
        <v>44.706249999999997</v>
      </c>
      <c r="BL200" s="3">
        <f>IF(BL$3=0,0,INDEX(Sheet1!RawDataCols,$C200,BL$5)*$R200)</f>
        <v>48.478749999999998</v>
      </c>
      <c r="BM200" s="3">
        <f>IF(BM$3=0,0,INDEX(Sheet1!RawDataCols,$C200,BM$5)*$R200)</f>
        <v>48.448749999999997</v>
      </c>
      <c r="BN200" s="3">
        <f>IF(BN$3=0,0,INDEX(Sheet1!RawDataCols,$C200,BN$5)*$R200)</f>
        <v>47.636875000000003</v>
      </c>
      <c r="BO200" s="3">
        <f>IF(BO$3=0,0,INDEX(Sheet1!RawDataCols,$C200,BO$5)*$R200)</f>
        <v>47.963749999999997</v>
      </c>
      <c r="BP200" s="3">
        <f>IF(BP$3=0,0,INDEX(Sheet1!RawDataCols,$C200,BP$5)*$R200)</f>
        <v>390.19</v>
      </c>
      <c r="BQ200" s="3">
        <f t="shared" si="30"/>
        <v>165.89</v>
      </c>
      <c r="BR200" s="3">
        <f t="shared" si="31"/>
        <v>165.89</v>
      </c>
      <c r="BS200" s="3">
        <f t="shared" si="32"/>
        <v>186.39999999999998</v>
      </c>
      <c r="BT200" s="3">
        <f t="shared" si="33"/>
        <v>419.18999999999994</v>
      </c>
      <c r="BU200" s="3" t="str">
        <f>INDEX(Sheet1!$BS$2:$BS$1000,MATCH($A200,Sheet1!$A$2:$A$1000,0))</f>
        <v>09</v>
      </c>
      <c r="BV200" s="3">
        <f>INDEX(Sheet1!$BT$2:$BT$1000,MATCH($A200,Sheet1!$A$2:$A$1000,0))</f>
        <v>419.19</v>
      </c>
    </row>
    <row r="201" spans="1:74" x14ac:dyDescent="0.2">
      <c r="A201" s="11" t="s">
        <v>649</v>
      </c>
      <c r="B201" s="3">
        <f>MATCH($A201,Sheet1!ACCOUNTNO,0)</f>
        <v>185</v>
      </c>
      <c r="C201" s="3">
        <f t="shared" ref="C201:C264" si="34">IF(ISNA($B201),65000,$B201)</f>
        <v>185</v>
      </c>
      <c r="D201" s="3" t="str">
        <f>IF(D$3=0,0,INDEX(Sheet1!RawDataCols,$C201,D$5))</f>
        <v>22520A05</v>
      </c>
      <c r="E201" s="3" t="str">
        <f>IF(E$3=0,0,INDEX(Sheet1!RawDataCols,$C201,E$5))</f>
        <v xml:space="preserve">22520          </v>
      </c>
      <c r="F201" s="3" t="str">
        <f>IF(F$3=0,0,INDEX(Sheet1!RawDataCols,$C201,F$5))</f>
        <v xml:space="preserve">A05            </v>
      </c>
      <c r="G201" s="3" t="str">
        <f>IF(G$3=0,0,INDEX(Sheet1!RawDataCols,$C201,G$5))</f>
        <v xml:space="preserve">               </v>
      </c>
      <c r="H201" s="3" t="str">
        <f>IF(H$3=0,0,INDEX(Sheet1!RawDataCols,$C201,H$5))</f>
        <v xml:space="preserve">               </v>
      </c>
      <c r="I201" s="3" t="str">
        <f>IF(I$3=0,0,INDEX(Sheet1!RawDataCols,$C201,I$5))</f>
        <v xml:space="preserve">               </v>
      </c>
      <c r="J201" s="3" t="str">
        <f>IF(J$3=0,0,INDEX(Sheet1!RawDataCols,$C201,J$5))</f>
        <v xml:space="preserve">               </v>
      </c>
      <c r="K201" s="3" t="str">
        <f>IF(K$3=0,0,INDEX(Sheet1!RawDataCols,$C201,K$5))</f>
        <v xml:space="preserve">               </v>
      </c>
      <c r="L201" s="3" t="str">
        <f>IF(L$3=0,0,INDEX(Sheet1!RawDataCols,$C201,L$5))</f>
        <v xml:space="preserve">               </v>
      </c>
      <c r="M201" s="3" t="str">
        <f>IF(M$3=0,0,INDEX(Sheet1!RawDataCols,$C201,M$5))</f>
        <v xml:space="preserve">F007  </v>
      </c>
      <c r="N201" s="3" t="str">
        <f>IF(N$3=0,0,INDEX(Sheet1!RawDataCols,$C201,N$5))</f>
        <v>Insurance - Public Liability-26a Grote St</v>
      </c>
      <c r="O201" s="3">
        <f>INDEX(Sheet1!RawDataCols,$C201,O$5)</f>
        <v>13</v>
      </c>
      <c r="P201" s="3" t="str">
        <f>INDEX(Sheet1!RawDataCols,$C201,P$5)</f>
        <v>Cost and Expenses</v>
      </c>
      <c r="Q201" s="3" t="str">
        <f>IF(Q$3=0,0,INDEX(Sheet1!RawDataCols,$C201,Q$5))</f>
        <v>I</v>
      </c>
      <c r="R201" s="3">
        <f t="shared" ref="R201:R264" si="35">IF(OR(GL_Cat_Code=8,GL_Cat_Code=12,GL_Cat_Code=28,GL_Cat_Code=32,GL_Cat_Code=36,GL_Cat_Code=40),-1,1)</f>
        <v>1</v>
      </c>
      <c r="S201" s="3">
        <f t="shared" ref="S201:S264" si="36">IF(OR(GL_Cat_Code=8,GL_Cat_Code=12,GL_Cat_Code=28,GL_Cat_Code=32,GL_Cat_Code=36,GL_Cat_Code=40),1,-1)</f>
        <v>-1</v>
      </c>
      <c r="T201" s="3">
        <f>IF(T$3=0,0,INDEX(Sheet1!RawDataCols,$C201,T$5)*$R201)</f>
        <v>0</v>
      </c>
      <c r="U201" s="3">
        <f>IF(U$3=0,0,INDEX(Sheet1!RawDataCols,$C201,U$5)*$R201)</f>
        <v>28.47</v>
      </c>
      <c r="V201" s="3">
        <f>IF(V$3=0,0,INDEX(Sheet1!RawDataCols,$C201,V$5)*$R201)</f>
        <v>30.17</v>
      </c>
      <c r="W201" s="3">
        <f>IF(W$3=0,0,INDEX(Sheet1!RawDataCols,$C201,W$5)*$R201)</f>
        <v>33.26</v>
      </c>
      <c r="X201" s="3">
        <f>IF(X$3=0,0,INDEX(Sheet1!RawDataCols,$C201,X$5)*$R201)</f>
        <v>26.63</v>
      </c>
      <c r="Y201" s="3">
        <f>IF(Y$3=0,0,INDEX(Sheet1!RawDataCols,$C201,Y$5)*$R201)</f>
        <v>30.17</v>
      </c>
      <c r="Z201" s="3">
        <f>IF(Z$3=0,0,INDEX(Sheet1!RawDataCols,$C201,Z$5)*$R201)</f>
        <v>30.04</v>
      </c>
      <c r="AA201" s="3">
        <f>IF(AA$3=0,0,INDEX(Sheet1!RawDataCols,$C201,AA$5)*$R201)</f>
        <v>28.47</v>
      </c>
      <c r="AB201" s="3">
        <f>IF(AB$3=0,0,INDEX(Sheet1!RawDataCols,$C201,AB$5)*$R201)</f>
        <v>30.17</v>
      </c>
      <c r="AC201" s="3">
        <f>IF(AC$3=0,0,INDEX(Sheet1!RawDataCols,$C201,AC$5)*$R201)</f>
        <v>33.26</v>
      </c>
      <c r="AD201" s="3">
        <f>IF(AD$3=0,0,INDEX(Sheet1!RawDataCols,$C201,AD$5)*$R201)</f>
        <v>27.55</v>
      </c>
      <c r="AE201" s="3">
        <f>IF(AE$3=0,0,INDEX(Sheet1!RawDataCols,$C201,AE$5)*$R201)</f>
        <v>30.17</v>
      </c>
      <c r="AF201" s="3">
        <f>IF(AF$3=0,0,INDEX(Sheet1!RawDataCols,$C201,AF$5)*$R201)</f>
        <v>32.19</v>
      </c>
      <c r="AG201" s="3">
        <f>IF(AG$3=0,0,INDEX(Sheet1!RawDataCols,$C201,AG$5)*$R201)</f>
        <v>28.47</v>
      </c>
      <c r="AH201" s="3">
        <f>IF(AH$3=0,0,INDEX(Sheet1!RawDataCols,$C201,AH$5)*$R201)</f>
        <v>30.17</v>
      </c>
      <c r="AI201" s="3">
        <f>IF(AI$3=0,0,INDEX(Sheet1!RawDataCols,$C201,AI$5)*$R201)</f>
        <v>33.26</v>
      </c>
      <c r="AJ201" s="3">
        <f>IF(AJ$3=0,0,INDEX(Sheet1!RawDataCols,$C201,AJ$5)*$R201)</f>
        <v>27.55</v>
      </c>
      <c r="AK201" s="3">
        <f>IF(AK$3=0,0,INDEX(Sheet1!RawDataCols,$C201,AK$5)*$R201)</f>
        <v>30.17</v>
      </c>
      <c r="AL201" s="3">
        <f>IF(AL$3=0,0,INDEX(Sheet1!RawDataCols,$C201,AL$5)*$R201)</f>
        <v>32.19</v>
      </c>
      <c r="AM201" s="3">
        <f>IF(AM$3=0,0,INDEX(Sheet1!RawDataCols,$C201,AM$5)*$R201)</f>
        <v>28.47</v>
      </c>
      <c r="AN201" s="3">
        <f>IF(AN$3=0,0,INDEX(Sheet1!RawDataCols,$C201,AN$5)*$R201)</f>
        <v>28.47</v>
      </c>
      <c r="AO201" s="3">
        <f>IF(AO$3=0,0,INDEX(Sheet1!RawDataCols,$C201,AO$5)*$R201)</f>
        <v>33.26</v>
      </c>
      <c r="AP201" s="3">
        <f>IF(AP$3=0,0,INDEX(Sheet1!RawDataCols,$C201,AP$5)*$R201)</f>
        <v>28.47</v>
      </c>
      <c r="AQ201" s="3">
        <f>IF(AQ$3=0,0,INDEX(Sheet1!RawDataCols,$C201,AQ$5)*$R201)</f>
        <v>30.17</v>
      </c>
      <c r="AR201" s="3">
        <f>IF(AR$3=0,0,INDEX(Sheet1!RawDataCols,$C201,AR$5)*$R201)</f>
        <v>33.26</v>
      </c>
      <c r="AS201" s="3">
        <f>IF(AS$3=0,0,INDEX(Sheet1!RawDataCols,$C201,AS$5)*$R201)</f>
        <v>36.97</v>
      </c>
      <c r="AT201" s="3">
        <f>IF(AT$3=0,0,INDEX(Sheet1!RawDataCols,$C201,AT$5)*$R201)</f>
        <v>30.17</v>
      </c>
      <c r="AU201" s="3">
        <f>IF(AU$3=0,0,INDEX(Sheet1!RawDataCols,$C201,AU$5)*$R201)</f>
        <v>26.63</v>
      </c>
      <c r="AV201" s="3">
        <f>IF(AV$3=0,0,INDEX(Sheet1!RawDataCols,$C201,AV$5)*$R201)</f>
        <v>39.520000000000003</v>
      </c>
      <c r="AW201" s="3">
        <f>IF(AW$3=0,0,INDEX(Sheet1!RawDataCols,$C201,AW$5)*$R201)</f>
        <v>30.17</v>
      </c>
      <c r="AX201" s="3">
        <f>IF(AX$3=0,0,INDEX(Sheet1!RawDataCols,$C201,AX$5)*$R201)</f>
        <v>28.47</v>
      </c>
      <c r="AY201" s="3">
        <f>IF(AY$3=0,0,INDEX(Sheet1!RawDataCols,$C201,AY$5)*$R201)</f>
        <v>38.24</v>
      </c>
      <c r="AZ201" s="3">
        <f>IF(AZ$3=0,0,INDEX(Sheet1!RawDataCols,$C201,AZ$5)*$R201)</f>
        <v>30.17</v>
      </c>
      <c r="BA201" s="3">
        <f>IF(BA$3=0,0,INDEX(Sheet1!RawDataCols,$C201,BA$5)*$R201)</f>
        <v>27.55</v>
      </c>
      <c r="BB201" s="3">
        <f>IF(BB$3=0,0,INDEX(Sheet1!RawDataCols,$C201,BB$5)*$R201)</f>
        <v>39.520000000000003</v>
      </c>
      <c r="BC201" s="3">
        <f>IF(BC$3=0,0,INDEX(Sheet1!RawDataCols,$C201,BC$5)*$R201)</f>
        <v>30.17</v>
      </c>
      <c r="BD201" s="3">
        <f>IF(BD$3=0,0,INDEX(Sheet1!RawDataCols,$C201,BD$5)*$R201)</f>
        <v>28.47</v>
      </c>
      <c r="BE201" s="3">
        <f>IF(BE$3=0,0,INDEX(Sheet1!RawDataCols,$C201,BE$5)*$R201)</f>
        <v>39.520000000000003</v>
      </c>
      <c r="BF201" s="3">
        <f>IF(BF$3=0,0,INDEX(Sheet1!RawDataCols,$C201,BF$5)*$R201)</f>
        <v>30.17</v>
      </c>
      <c r="BG201" s="179">
        <f>IF(BG$3=0,0,INDEX(Sheet1!RawDataCols,$C201,BG$5)*$R201)</f>
        <v>28.47</v>
      </c>
      <c r="BH201" s="33">
        <f t="shared" ref="BH201:BH264" si="37">SUM(T201,U201,X201,AA201,AD201,AG201,AJ201,AM201,AP201,AS201,AV201,AY201,BB201)</f>
        <v>378.32999999999993</v>
      </c>
      <c r="BI201" s="33">
        <f t="shared" ref="BI201:BI264" si="38">SUM(V201,Y201,AB201,AE201,AH201,AK201,AN201,AQ201,AT201,AW201,AZ201,BC201)</f>
        <v>360.34000000000009</v>
      </c>
      <c r="BJ201" s="33">
        <f t="shared" ref="BJ201:BJ264" si="39">SUM(W201,Z201,AC201,AF201,AI201,AL201,AO201,AR201,AU201,AX201,BA201,BD201)+IF(Q201&lt;&gt;"I",BP201,0)</f>
        <v>371.83999999999992</v>
      </c>
      <c r="BK201" s="3">
        <f>IF(BK$3=0,0,INDEX(Sheet1!RawDataCols,$C201,BK$5)*$R201)</f>
        <v>22.521249999999998</v>
      </c>
      <c r="BL201" s="3">
        <f>IF(BL$3=0,0,INDEX(Sheet1!RawDataCols,$C201,BL$5)*$R201)</f>
        <v>24.423749999999998</v>
      </c>
      <c r="BM201" s="3">
        <f>IF(BM$3=0,0,INDEX(Sheet1!RawDataCols,$C201,BM$5)*$R201)</f>
        <v>24.409375000000001</v>
      </c>
      <c r="BN201" s="3">
        <f>IF(BN$3=0,0,INDEX(Sheet1!RawDataCols,$C201,BN$5)*$R201)</f>
        <v>23.998750000000001</v>
      </c>
      <c r="BO201" s="3">
        <f>IF(BO$3=0,0,INDEX(Sheet1!RawDataCols,$C201,BO$5)*$R201)</f>
        <v>24.162500000000001</v>
      </c>
      <c r="BP201" s="3">
        <f>IF(BP$3=0,0,INDEX(Sheet1!RawDataCols,$C201,BP$5)*$R201)</f>
        <v>196.58</v>
      </c>
      <c r="BQ201" s="3">
        <f t="shared" ref="BQ201:BQ264" si="40">IF($Q201="I",SUM(U201,X201,AA201),SUM(T201,U201,X201,AA201))</f>
        <v>83.57</v>
      </c>
      <c r="BR201" s="3">
        <f t="shared" ref="BR201:BR264" si="41">IF($Q201="I",SUM(AD201,AG201,AJ201),SUM(AD201,AG201,AJ201,BQ201))</f>
        <v>83.57</v>
      </c>
      <c r="BS201" s="3">
        <f t="shared" ref="BS201:BS264" si="42">IF($Q201="I",SUM(AM201,AP201,AS201),SUM(AM201,AP201,AS201,BR201))</f>
        <v>93.91</v>
      </c>
      <c r="BT201" s="3">
        <f t="shared" ref="BT201:BT264" si="43">IF($I201="I",SUM(AV201,AY201,BB201),SUM(AV201,AY201,BB201,BS201))</f>
        <v>211.19</v>
      </c>
      <c r="BU201" s="3" t="str">
        <f>INDEX(Sheet1!$BS$2:$BS$1000,MATCH($A201,Sheet1!$A$2:$A$1000,0))</f>
        <v>09</v>
      </c>
      <c r="BV201" s="3">
        <f>INDEX(Sheet1!$BT$2:$BT$1000,MATCH($A201,Sheet1!$A$2:$A$1000,0))</f>
        <v>211.19</v>
      </c>
    </row>
    <row r="202" spans="1:74" x14ac:dyDescent="0.2">
      <c r="A202" s="11" t="s">
        <v>650</v>
      </c>
      <c r="B202" s="3">
        <f>MATCH($A202,Sheet1!ACCOUNTNO,0)</f>
        <v>186</v>
      </c>
      <c r="C202" s="3">
        <f t="shared" si="34"/>
        <v>186</v>
      </c>
      <c r="D202" s="3" t="str">
        <f>IF(D$3=0,0,INDEX(Sheet1!RawDataCols,$C202,D$5))</f>
        <v>22520A06</v>
      </c>
      <c r="E202" s="3" t="str">
        <f>IF(E$3=0,0,INDEX(Sheet1!RawDataCols,$C202,E$5))</f>
        <v xml:space="preserve">22520          </v>
      </c>
      <c r="F202" s="3" t="str">
        <f>IF(F$3=0,0,INDEX(Sheet1!RawDataCols,$C202,F$5))</f>
        <v xml:space="preserve">A06            </v>
      </c>
      <c r="G202" s="3" t="str">
        <f>IF(G$3=0,0,INDEX(Sheet1!RawDataCols,$C202,G$5))</f>
        <v xml:space="preserve">               </v>
      </c>
      <c r="H202" s="3" t="str">
        <f>IF(H$3=0,0,INDEX(Sheet1!RawDataCols,$C202,H$5))</f>
        <v xml:space="preserve">               </v>
      </c>
      <c r="I202" s="3" t="str">
        <f>IF(I$3=0,0,INDEX(Sheet1!RawDataCols,$C202,I$5))</f>
        <v xml:space="preserve">               </v>
      </c>
      <c r="J202" s="3" t="str">
        <f>IF(J$3=0,0,INDEX(Sheet1!RawDataCols,$C202,J$5))</f>
        <v xml:space="preserve">               </v>
      </c>
      <c r="K202" s="3" t="str">
        <f>IF(K$3=0,0,INDEX(Sheet1!RawDataCols,$C202,K$5))</f>
        <v xml:space="preserve">               </v>
      </c>
      <c r="L202" s="3" t="str">
        <f>IF(L$3=0,0,INDEX(Sheet1!RawDataCols,$C202,L$5))</f>
        <v xml:space="preserve">               </v>
      </c>
      <c r="M202" s="3" t="str">
        <f>IF(M$3=0,0,INDEX(Sheet1!RawDataCols,$C202,M$5))</f>
        <v xml:space="preserve">F007  </v>
      </c>
      <c r="N202" s="3" t="str">
        <f>IF(N$3=0,0,INDEX(Sheet1!RawDataCols,$C202,N$5))</f>
        <v>Insurance - Public Liability-31 Franklin St</v>
      </c>
      <c r="O202" s="3">
        <f>INDEX(Sheet1!RawDataCols,$C202,O$5)</f>
        <v>13</v>
      </c>
      <c r="P202" s="3" t="str">
        <f>INDEX(Sheet1!RawDataCols,$C202,P$5)</f>
        <v>Cost and Expenses</v>
      </c>
      <c r="Q202" s="3" t="str">
        <f>IF(Q$3=0,0,INDEX(Sheet1!RawDataCols,$C202,Q$5))</f>
        <v>I</v>
      </c>
      <c r="R202" s="3">
        <f t="shared" si="35"/>
        <v>1</v>
      </c>
      <c r="S202" s="3">
        <f t="shared" si="36"/>
        <v>-1</v>
      </c>
      <c r="T202" s="3">
        <f>IF(T$3=0,0,INDEX(Sheet1!RawDataCols,$C202,T$5)*$R202)</f>
        <v>0</v>
      </c>
      <c r="U202" s="3">
        <f>IF(U$3=0,0,INDEX(Sheet1!RawDataCols,$C202,U$5)*$R202)</f>
        <v>57.04</v>
      </c>
      <c r="V202" s="3">
        <f>IF(V$3=0,0,INDEX(Sheet1!RawDataCols,$C202,V$5)*$R202)</f>
        <v>60.44</v>
      </c>
      <c r="W202" s="3">
        <f>IF(W$3=0,0,INDEX(Sheet1!RawDataCols,$C202,W$5)*$R202)</f>
        <v>66.63</v>
      </c>
      <c r="X202" s="3">
        <f>IF(X$3=0,0,INDEX(Sheet1!RawDataCols,$C202,X$5)*$R202)</f>
        <v>53.36</v>
      </c>
      <c r="Y202" s="3">
        <f>IF(Y$3=0,0,INDEX(Sheet1!RawDataCols,$C202,Y$5)*$R202)</f>
        <v>60.44</v>
      </c>
      <c r="Z202" s="3">
        <f>IF(Z$3=0,0,INDEX(Sheet1!RawDataCols,$C202,Z$5)*$R202)</f>
        <v>60.18</v>
      </c>
      <c r="AA202" s="3">
        <f>IF(AA$3=0,0,INDEX(Sheet1!RawDataCols,$C202,AA$5)*$R202)</f>
        <v>57.04</v>
      </c>
      <c r="AB202" s="3">
        <f>IF(AB$3=0,0,INDEX(Sheet1!RawDataCols,$C202,AB$5)*$R202)</f>
        <v>60.44</v>
      </c>
      <c r="AC202" s="3">
        <f>IF(AC$3=0,0,INDEX(Sheet1!RawDataCols,$C202,AC$5)*$R202)</f>
        <v>66.63</v>
      </c>
      <c r="AD202" s="3">
        <f>IF(AD$3=0,0,INDEX(Sheet1!RawDataCols,$C202,AD$5)*$R202)</f>
        <v>55.2</v>
      </c>
      <c r="AE202" s="3">
        <f>IF(AE$3=0,0,INDEX(Sheet1!RawDataCols,$C202,AE$5)*$R202)</f>
        <v>60.44</v>
      </c>
      <c r="AF202" s="3">
        <f>IF(AF$3=0,0,INDEX(Sheet1!RawDataCols,$C202,AF$5)*$R202)</f>
        <v>64.48</v>
      </c>
      <c r="AG202" s="3">
        <f>IF(AG$3=0,0,INDEX(Sheet1!RawDataCols,$C202,AG$5)*$R202)</f>
        <v>57.04</v>
      </c>
      <c r="AH202" s="3">
        <f>IF(AH$3=0,0,INDEX(Sheet1!RawDataCols,$C202,AH$5)*$R202)</f>
        <v>60.44</v>
      </c>
      <c r="AI202" s="3">
        <f>IF(AI$3=0,0,INDEX(Sheet1!RawDataCols,$C202,AI$5)*$R202)</f>
        <v>66.63</v>
      </c>
      <c r="AJ202" s="3">
        <f>IF(AJ$3=0,0,INDEX(Sheet1!RawDataCols,$C202,AJ$5)*$R202)</f>
        <v>55.2</v>
      </c>
      <c r="AK202" s="3">
        <f>IF(AK$3=0,0,INDEX(Sheet1!RawDataCols,$C202,AK$5)*$R202)</f>
        <v>60.44</v>
      </c>
      <c r="AL202" s="3">
        <f>IF(AL$3=0,0,INDEX(Sheet1!RawDataCols,$C202,AL$5)*$R202)</f>
        <v>64.48</v>
      </c>
      <c r="AM202" s="3">
        <f>IF(AM$3=0,0,INDEX(Sheet1!RawDataCols,$C202,AM$5)*$R202)</f>
        <v>57.04</v>
      </c>
      <c r="AN202" s="3">
        <f>IF(AN$3=0,0,INDEX(Sheet1!RawDataCols,$C202,AN$5)*$R202)</f>
        <v>57.04</v>
      </c>
      <c r="AO202" s="3">
        <f>IF(AO$3=0,0,INDEX(Sheet1!RawDataCols,$C202,AO$5)*$R202)</f>
        <v>66.63</v>
      </c>
      <c r="AP202" s="3">
        <f>IF(AP$3=0,0,INDEX(Sheet1!RawDataCols,$C202,AP$5)*$R202)</f>
        <v>57.04</v>
      </c>
      <c r="AQ202" s="3">
        <f>IF(AQ$3=0,0,INDEX(Sheet1!RawDataCols,$C202,AQ$5)*$R202)</f>
        <v>60.44</v>
      </c>
      <c r="AR202" s="3">
        <f>IF(AR$3=0,0,INDEX(Sheet1!RawDataCols,$C202,AR$5)*$R202)</f>
        <v>66.63</v>
      </c>
      <c r="AS202" s="3">
        <f>IF(AS$3=0,0,INDEX(Sheet1!RawDataCols,$C202,AS$5)*$R202)</f>
        <v>74.05</v>
      </c>
      <c r="AT202" s="3">
        <f>IF(AT$3=0,0,INDEX(Sheet1!RawDataCols,$C202,AT$5)*$R202)</f>
        <v>60.44</v>
      </c>
      <c r="AU202" s="3">
        <f>IF(AU$3=0,0,INDEX(Sheet1!RawDataCols,$C202,AU$5)*$R202)</f>
        <v>53.36</v>
      </c>
      <c r="AV202" s="3">
        <f>IF(AV$3=0,0,INDEX(Sheet1!RawDataCols,$C202,AV$5)*$R202)</f>
        <v>79.16</v>
      </c>
      <c r="AW202" s="3">
        <f>IF(AW$3=0,0,INDEX(Sheet1!RawDataCols,$C202,AW$5)*$R202)</f>
        <v>60.44</v>
      </c>
      <c r="AX202" s="3">
        <f>IF(AX$3=0,0,INDEX(Sheet1!RawDataCols,$C202,AX$5)*$R202)</f>
        <v>57.04</v>
      </c>
      <c r="AY202" s="3">
        <f>IF(AY$3=0,0,INDEX(Sheet1!RawDataCols,$C202,AY$5)*$R202)</f>
        <v>76.61</v>
      </c>
      <c r="AZ202" s="3">
        <f>IF(AZ$3=0,0,INDEX(Sheet1!RawDataCols,$C202,AZ$5)*$R202)</f>
        <v>60.44</v>
      </c>
      <c r="BA202" s="3">
        <f>IF(BA$3=0,0,INDEX(Sheet1!RawDataCols,$C202,BA$5)*$R202)</f>
        <v>55.2</v>
      </c>
      <c r="BB202" s="3">
        <f>IF(BB$3=0,0,INDEX(Sheet1!RawDataCols,$C202,BB$5)*$R202)</f>
        <v>79.16</v>
      </c>
      <c r="BC202" s="3">
        <f>IF(BC$3=0,0,INDEX(Sheet1!RawDataCols,$C202,BC$5)*$R202)</f>
        <v>60.44</v>
      </c>
      <c r="BD202" s="3">
        <f>IF(BD$3=0,0,INDEX(Sheet1!RawDataCols,$C202,BD$5)*$R202)</f>
        <v>57.04</v>
      </c>
      <c r="BE202" s="3">
        <f>IF(BE$3=0,0,INDEX(Sheet1!RawDataCols,$C202,BE$5)*$R202)</f>
        <v>79.16</v>
      </c>
      <c r="BF202" s="3">
        <f>IF(BF$3=0,0,INDEX(Sheet1!RawDataCols,$C202,BF$5)*$R202)</f>
        <v>60.44</v>
      </c>
      <c r="BG202" s="179">
        <f>IF(BG$3=0,0,INDEX(Sheet1!RawDataCols,$C202,BG$5)*$R202)</f>
        <v>57.04</v>
      </c>
      <c r="BH202" s="33">
        <f t="shared" si="37"/>
        <v>757.93999999999994</v>
      </c>
      <c r="BI202" s="33">
        <f t="shared" si="38"/>
        <v>721.88000000000011</v>
      </c>
      <c r="BJ202" s="33">
        <f t="shared" si="39"/>
        <v>744.93</v>
      </c>
      <c r="BK202" s="3">
        <f>IF(BK$3=0,0,INDEX(Sheet1!RawDataCols,$C202,BK$5)*$R202)</f>
        <v>45.1175</v>
      </c>
      <c r="BL202" s="3">
        <f>IF(BL$3=0,0,INDEX(Sheet1!RawDataCols,$C202,BL$5)*$R202)</f>
        <v>48.926250000000003</v>
      </c>
      <c r="BM202" s="3">
        <f>IF(BM$3=0,0,INDEX(Sheet1!RawDataCols,$C202,BM$5)*$R202)</f>
        <v>48.896875000000001</v>
      </c>
      <c r="BN202" s="3">
        <f>IF(BN$3=0,0,INDEX(Sheet1!RawDataCols,$C202,BN$5)*$R202)</f>
        <v>48.077500000000001</v>
      </c>
      <c r="BO202" s="3">
        <f>IF(BO$3=0,0,INDEX(Sheet1!RawDataCols,$C202,BO$5)*$R202)</f>
        <v>48.407499999999999</v>
      </c>
      <c r="BP202" s="3">
        <f>IF(BP$3=0,0,INDEX(Sheet1!RawDataCols,$C202,BP$5)*$R202)</f>
        <v>393.79</v>
      </c>
      <c r="BQ202" s="3">
        <f t="shared" si="40"/>
        <v>167.44</v>
      </c>
      <c r="BR202" s="3">
        <f t="shared" si="41"/>
        <v>167.44</v>
      </c>
      <c r="BS202" s="3">
        <f t="shared" si="42"/>
        <v>188.13</v>
      </c>
      <c r="BT202" s="3">
        <f t="shared" si="43"/>
        <v>423.05999999999995</v>
      </c>
      <c r="BU202" s="3" t="str">
        <f>INDEX(Sheet1!$BS$2:$BS$1000,MATCH($A202,Sheet1!$A$2:$A$1000,0))</f>
        <v>09</v>
      </c>
      <c r="BV202" s="3">
        <f>INDEX(Sheet1!$BT$2:$BT$1000,MATCH($A202,Sheet1!$A$2:$A$1000,0))</f>
        <v>423.06</v>
      </c>
    </row>
    <row r="203" spans="1:74" x14ac:dyDescent="0.2">
      <c r="A203" s="11" t="s">
        <v>651</v>
      </c>
      <c r="B203" s="3">
        <f>MATCH($A203,Sheet1!ACCOUNTNO,0)</f>
        <v>187</v>
      </c>
      <c r="C203" s="3">
        <f t="shared" si="34"/>
        <v>187</v>
      </c>
      <c r="D203" s="3" t="str">
        <f>IF(D$3=0,0,INDEX(Sheet1!RawDataCols,$C203,D$5))</f>
        <v>22520A07</v>
      </c>
      <c r="E203" s="3" t="str">
        <f>IF(E$3=0,0,INDEX(Sheet1!RawDataCols,$C203,E$5))</f>
        <v xml:space="preserve">22520          </v>
      </c>
      <c r="F203" s="3" t="str">
        <f>IF(F$3=0,0,INDEX(Sheet1!RawDataCols,$C203,F$5))</f>
        <v xml:space="preserve">A07            </v>
      </c>
      <c r="G203" s="3" t="str">
        <f>IF(G$3=0,0,INDEX(Sheet1!RawDataCols,$C203,G$5))</f>
        <v xml:space="preserve">               </v>
      </c>
      <c r="H203" s="3" t="str">
        <f>IF(H$3=0,0,INDEX(Sheet1!RawDataCols,$C203,H$5))</f>
        <v xml:space="preserve">               </v>
      </c>
      <c r="I203" s="3" t="str">
        <f>IF(I$3=0,0,INDEX(Sheet1!RawDataCols,$C203,I$5))</f>
        <v xml:space="preserve">               </v>
      </c>
      <c r="J203" s="3" t="str">
        <f>IF(J$3=0,0,INDEX(Sheet1!RawDataCols,$C203,J$5))</f>
        <v xml:space="preserve">               </v>
      </c>
      <c r="K203" s="3" t="str">
        <f>IF(K$3=0,0,INDEX(Sheet1!RawDataCols,$C203,K$5))</f>
        <v xml:space="preserve">               </v>
      </c>
      <c r="L203" s="3" t="str">
        <f>IF(L$3=0,0,INDEX(Sheet1!RawDataCols,$C203,L$5))</f>
        <v xml:space="preserve">               </v>
      </c>
      <c r="M203" s="3" t="str">
        <f>IF(M$3=0,0,INDEX(Sheet1!RawDataCols,$C203,M$5))</f>
        <v xml:space="preserve">F007  </v>
      </c>
      <c r="N203" s="3" t="str">
        <f>IF(N$3=0,0,INDEX(Sheet1!RawDataCols,$C203,N$5))</f>
        <v>Insurance - Public Liability-25 Franklin St</v>
      </c>
      <c r="O203" s="3">
        <f>INDEX(Sheet1!RawDataCols,$C203,O$5)</f>
        <v>13</v>
      </c>
      <c r="P203" s="3" t="str">
        <f>INDEX(Sheet1!RawDataCols,$C203,P$5)</f>
        <v>Cost and Expenses</v>
      </c>
      <c r="Q203" s="3" t="str">
        <f>IF(Q$3=0,0,INDEX(Sheet1!RawDataCols,$C203,Q$5))</f>
        <v>I</v>
      </c>
      <c r="R203" s="3">
        <f t="shared" si="35"/>
        <v>1</v>
      </c>
      <c r="S203" s="3">
        <f t="shared" si="36"/>
        <v>-1</v>
      </c>
      <c r="T203" s="3">
        <f>IF(T$3=0,0,INDEX(Sheet1!RawDataCols,$C203,T$5)*$R203)</f>
        <v>0</v>
      </c>
      <c r="U203" s="3">
        <f>IF(U$3=0,0,INDEX(Sheet1!RawDataCols,$C203,U$5)*$R203)</f>
        <v>293.81</v>
      </c>
      <c r="V203" s="3">
        <f>IF(V$3=0,0,INDEX(Sheet1!RawDataCols,$C203,V$5)*$R203)</f>
        <v>311.33999999999997</v>
      </c>
      <c r="W203" s="3">
        <f>IF(W$3=0,0,INDEX(Sheet1!RawDataCols,$C203,W$5)*$R203)</f>
        <v>343.23</v>
      </c>
      <c r="X203" s="3">
        <f>IF(X$3=0,0,INDEX(Sheet1!RawDataCols,$C203,X$5)*$R203)</f>
        <v>274.85000000000002</v>
      </c>
      <c r="Y203" s="3">
        <f>IF(Y$3=0,0,INDEX(Sheet1!RawDataCols,$C203,Y$5)*$R203)</f>
        <v>311.33999999999997</v>
      </c>
      <c r="Z203" s="3">
        <f>IF(Z$3=0,0,INDEX(Sheet1!RawDataCols,$C203,Z$5)*$R203)</f>
        <v>310.01</v>
      </c>
      <c r="AA203" s="3">
        <f>IF(AA$3=0,0,INDEX(Sheet1!RawDataCols,$C203,AA$5)*$R203)</f>
        <v>293.81</v>
      </c>
      <c r="AB203" s="3">
        <f>IF(AB$3=0,0,INDEX(Sheet1!RawDataCols,$C203,AB$5)*$R203)</f>
        <v>311.33999999999997</v>
      </c>
      <c r="AC203" s="3">
        <f>IF(AC$3=0,0,INDEX(Sheet1!RawDataCols,$C203,AC$5)*$R203)</f>
        <v>343.23</v>
      </c>
      <c r="AD203" s="3">
        <f>IF(AD$3=0,0,INDEX(Sheet1!RawDataCols,$C203,AD$5)*$R203)</f>
        <v>284.33</v>
      </c>
      <c r="AE203" s="3">
        <f>IF(AE$3=0,0,INDEX(Sheet1!RawDataCols,$C203,AE$5)*$R203)</f>
        <v>311.33999999999997</v>
      </c>
      <c r="AF203" s="3">
        <f>IF(AF$3=0,0,INDEX(Sheet1!RawDataCols,$C203,AF$5)*$R203)</f>
        <v>332.16</v>
      </c>
      <c r="AG203" s="3">
        <f>IF(AG$3=0,0,INDEX(Sheet1!RawDataCols,$C203,AG$5)*$R203)</f>
        <v>293.81</v>
      </c>
      <c r="AH203" s="3">
        <f>IF(AH$3=0,0,INDEX(Sheet1!RawDataCols,$C203,AH$5)*$R203)</f>
        <v>311.33999999999997</v>
      </c>
      <c r="AI203" s="3">
        <f>IF(AI$3=0,0,INDEX(Sheet1!RawDataCols,$C203,AI$5)*$R203)</f>
        <v>343.23</v>
      </c>
      <c r="AJ203" s="3">
        <f>IF(AJ$3=0,0,INDEX(Sheet1!RawDataCols,$C203,AJ$5)*$R203)</f>
        <v>284.33</v>
      </c>
      <c r="AK203" s="3">
        <f>IF(AK$3=0,0,INDEX(Sheet1!RawDataCols,$C203,AK$5)*$R203)</f>
        <v>311.33999999999997</v>
      </c>
      <c r="AL203" s="3">
        <f>IF(AL$3=0,0,INDEX(Sheet1!RawDataCols,$C203,AL$5)*$R203)</f>
        <v>332.16</v>
      </c>
      <c r="AM203" s="3">
        <f>IF(AM$3=0,0,INDEX(Sheet1!RawDataCols,$C203,AM$5)*$R203)</f>
        <v>293.81</v>
      </c>
      <c r="AN203" s="3">
        <f>IF(AN$3=0,0,INDEX(Sheet1!RawDataCols,$C203,AN$5)*$R203)</f>
        <v>293.81</v>
      </c>
      <c r="AO203" s="3">
        <f>IF(AO$3=0,0,INDEX(Sheet1!RawDataCols,$C203,AO$5)*$R203)</f>
        <v>343.23</v>
      </c>
      <c r="AP203" s="3">
        <f>IF(AP$3=0,0,INDEX(Sheet1!RawDataCols,$C203,AP$5)*$R203)</f>
        <v>293.81</v>
      </c>
      <c r="AQ203" s="3">
        <f>IF(AQ$3=0,0,INDEX(Sheet1!RawDataCols,$C203,AQ$5)*$R203)</f>
        <v>311.33999999999997</v>
      </c>
      <c r="AR203" s="3">
        <f>IF(AR$3=0,0,INDEX(Sheet1!RawDataCols,$C203,AR$5)*$R203)</f>
        <v>343.23</v>
      </c>
      <c r="AS203" s="3">
        <f>IF(AS$3=0,0,INDEX(Sheet1!RawDataCols,$C203,AS$5)*$R203)</f>
        <v>381.47</v>
      </c>
      <c r="AT203" s="3">
        <f>IF(AT$3=0,0,INDEX(Sheet1!RawDataCols,$C203,AT$5)*$R203)</f>
        <v>311.33999999999997</v>
      </c>
      <c r="AU203" s="3">
        <f>IF(AU$3=0,0,INDEX(Sheet1!RawDataCols,$C203,AU$5)*$R203)</f>
        <v>274.85000000000002</v>
      </c>
      <c r="AV203" s="3">
        <f>IF(AV$3=0,0,INDEX(Sheet1!RawDataCols,$C203,AV$5)*$R203)</f>
        <v>407.77</v>
      </c>
      <c r="AW203" s="3">
        <f>IF(AW$3=0,0,INDEX(Sheet1!RawDataCols,$C203,AW$5)*$R203)</f>
        <v>311.33999999999997</v>
      </c>
      <c r="AX203" s="3">
        <f>IF(AX$3=0,0,INDEX(Sheet1!RawDataCols,$C203,AX$5)*$R203)</f>
        <v>293.81</v>
      </c>
      <c r="AY203" s="3">
        <f>IF(AY$3=0,0,INDEX(Sheet1!RawDataCols,$C203,AY$5)*$R203)</f>
        <v>394.62</v>
      </c>
      <c r="AZ203" s="3">
        <f>IF(AZ$3=0,0,INDEX(Sheet1!RawDataCols,$C203,AZ$5)*$R203)</f>
        <v>311.33999999999997</v>
      </c>
      <c r="BA203" s="3">
        <f>IF(BA$3=0,0,INDEX(Sheet1!RawDataCols,$C203,BA$5)*$R203)</f>
        <v>284.33</v>
      </c>
      <c r="BB203" s="3">
        <f>IF(BB$3=0,0,INDEX(Sheet1!RawDataCols,$C203,BB$5)*$R203)</f>
        <v>407.77</v>
      </c>
      <c r="BC203" s="3">
        <f>IF(BC$3=0,0,INDEX(Sheet1!RawDataCols,$C203,BC$5)*$R203)</f>
        <v>311.33999999999997</v>
      </c>
      <c r="BD203" s="3">
        <f>IF(BD$3=0,0,INDEX(Sheet1!RawDataCols,$C203,BD$5)*$R203)</f>
        <v>293.81</v>
      </c>
      <c r="BE203" s="3">
        <f>IF(BE$3=0,0,INDEX(Sheet1!RawDataCols,$C203,BE$5)*$R203)</f>
        <v>407.77</v>
      </c>
      <c r="BF203" s="3">
        <f>IF(BF$3=0,0,INDEX(Sheet1!RawDataCols,$C203,BF$5)*$R203)</f>
        <v>311.33999999999997</v>
      </c>
      <c r="BG203" s="179">
        <f>IF(BG$3=0,0,INDEX(Sheet1!RawDataCols,$C203,BG$5)*$R203)</f>
        <v>293.81</v>
      </c>
      <c r="BH203" s="33">
        <f t="shared" si="37"/>
        <v>3904.1899999999996</v>
      </c>
      <c r="BI203" s="33">
        <f t="shared" si="38"/>
        <v>3718.5500000000006</v>
      </c>
      <c r="BJ203" s="33">
        <f t="shared" si="39"/>
        <v>3837.2799999999997</v>
      </c>
      <c r="BK203" s="3">
        <f>IF(BK$3=0,0,INDEX(Sheet1!RawDataCols,$C203,BK$5)*$R203)</f>
        <v>232.40937500000001</v>
      </c>
      <c r="BL203" s="3">
        <f>IF(BL$3=0,0,INDEX(Sheet1!RawDataCols,$C203,BL$5)*$R203)</f>
        <v>252.03625</v>
      </c>
      <c r="BM203" s="3">
        <f>IF(BM$3=0,0,INDEX(Sheet1!RawDataCols,$C203,BM$5)*$R203)</f>
        <v>251.88437500000001</v>
      </c>
      <c r="BN203" s="3">
        <f>IF(BN$3=0,0,INDEX(Sheet1!RawDataCols,$C203,BN$5)*$R203)</f>
        <v>247.66125</v>
      </c>
      <c r="BO203" s="3">
        <f>IF(BO$3=0,0,INDEX(Sheet1!RawDataCols,$C203,BO$5)*$R203)</f>
        <v>249.35</v>
      </c>
      <c r="BP203" s="3">
        <f>IF(BP$3=0,0,INDEX(Sheet1!RawDataCols,$C203,BP$5)*$R203)</f>
        <v>2028.56</v>
      </c>
      <c r="BQ203" s="3">
        <f t="shared" si="40"/>
        <v>862.47</v>
      </c>
      <c r="BR203" s="3">
        <f t="shared" si="41"/>
        <v>862.47</v>
      </c>
      <c r="BS203" s="3">
        <f t="shared" si="42"/>
        <v>969.09</v>
      </c>
      <c r="BT203" s="3">
        <f t="shared" si="43"/>
        <v>2179.25</v>
      </c>
      <c r="BU203" s="3" t="str">
        <f>INDEX(Sheet1!$BS$2:$BS$1000,MATCH($A203,Sheet1!$A$2:$A$1000,0))</f>
        <v>09</v>
      </c>
      <c r="BV203" s="3">
        <f>INDEX(Sheet1!$BT$2:$BT$1000,MATCH($A203,Sheet1!$A$2:$A$1000,0))</f>
        <v>2179.25</v>
      </c>
    </row>
    <row r="204" spans="1:74" x14ac:dyDescent="0.2">
      <c r="A204" s="11" t="s">
        <v>652</v>
      </c>
      <c r="B204" s="3">
        <f>MATCH($A204,Sheet1!ACCOUNTNO,0)</f>
        <v>188</v>
      </c>
      <c r="C204" s="3">
        <f t="shared" si="34"/>
        <v>188</v>
      </c>
      <c r="D204" s="3" t="str">
        <f>IF(D$3=0,0,INDEX(Sheet1!RawDataCols,$C204,D$5))</f>
        <v>22520A08</v>
      </c>
      <c r="E204" s="3" t="str">
        <f>IF(E$3=0,0,INDEX(Sheet1!RawDataCols,$C204,E$5))</f>
        <v xml:space="preserve">22520          </v>
      </c>
      <c r="F204" s="3" t="str">
        <f>IF(F$3=0,0,INDEX(Sheet1!RawDataCols,$C204,F$5))</f>
        <v xml:space="preserve">A08            </v>
      </c>
      <c r="G204" s="3" t="str">
        <f>IF(G$3=0,0,INDEX(Sheet1!RawDataCols,$C204,G$5))</f>
        <v xml:space="preserve">               </v>
      </c>
      <c r="H204" s="3" t="str">
        <f>IF(H$3=0,0,INDEX(Sheet1!RawDataCols,$C204,H$5))</f>
        <v xml:space="preserve">               </v>
      </c>
      <c r="I204" s="3" t="str">
        <f>IF(I$3=0,0,INDEX(Sheet1!RawDataCols,$C204,I$5))</f>
        <v xml:space="preserve">               </v>
      </c>
      <c r="J204" s="3" t="str">
        <f>IF(J$3=0,0,INDEX(Sheet1!RawDataCols,$C204,J$5))</f>
        <v xml:space="preserve">               </v>
      </c>
      <c r="K204" s="3" t="str">
        <f>IF(K$3=0,0,INDEX(Sheet1!RawDataCols,$C204,K$5))</f>
        <v xml:space="preserve">               </v>
      </c>
      <c r="L204" s="3" t="str">
        <f>IF(L$3=0,0,INDEX(Sheet1!RawDataCols,$C204,L$5))</f>
        <v xml:space="preserve">               </v>
      </c>
      <c r="M204" s="3" t="str">
        <f>IF(M$3=0,0,INDEX(Sheet1!RawDataCols,$C204,M$5))</f>
        <v xml:space="preserve">F007  </v>
      </c>
      <c r="N204" s="3" t="str">
        <f>IF(N$3=0,0,INDEX(Sheet1!RawDataCols,$C204,N$5))</f>
        <v>Insurance - Public Liability-23 Frankin St</v>
      </c>
      <c r="O204" s="3">
        <f>INDEX(Sheet1!RawDataCols,$C204,O$5)</f>
        <v>13</v>
      </c>
      <c r="P204" s="3" t="str">
        <f>INDEX(Sheet1!RawDataCols,$C204,P$5)</f>
        <v>Cost and Expenses</v>
      </c>
      <c r="Q204" s="3" t="str">
        <f>IF(Q$3=0,0,INDEX(Sheet1!RawDataCols,$C204,Q$5))</f>
        <v>I</v>
      </c>
      <c r="R204" s="3">
        <f t="shared" si="35"/>
        <v>1</v>
      </c>
      <c r="S204" s="3">
        <f t="shared" si="36"/>
        <v>-1</v>
      </c>
      <c r="T204" s="3">
        <f>IF(T$3=0,0,INDEX(Sheet1!RawDataCols,$C204,T$5)*$R204)</f>
        <v>0</v>
      </c>
      <c r="U204" s="3">
        <f>IF(U$3=0,0,INDEX(Sheet1!RawDataCols,$C204,U$5)*$R204)</f>
        <v>8.4600000000000009</v>
      </c>
      <c r="V204" s="3">
        <f>IF(V$3=0,0,INDEX(Sheet1!RawDataCols,$C204,V$5)*$R204)</f>
        <v>8.9700000000000006</v>
      </c>
      <c r="W204" s="3">
        <f>IF(W$3=0,0,INDEX(Sheet1!RawDataCols,$C204,W$5)*$R204)</f>
        <v>9.89</v>
      </c>
      <c r="X204" s="3">
        <f>IF(X$3=0,0,INDEX(Sheet1!RawDataCols,$C204,X$5)*$R204)</f>
        <v>7.92</v>
      </c>
      <c r="Y204" s="3">
        <f>IF(Y$3=0,0,INDEX(Sheet1!RawDataCols,$C204,Y$5)*$R204)</f>
        <v>8.9700000000000006</v>
      </c>
      <c r="Z204" s="3">
        <f>IF(Z$3=0,0,INDEX(Sheet1!RawDataCols,$C204,Z$5)*$R204)</f>
        <v>8.93</v>
      </c>
      <c r="AA204" s="3">
        <f>IF(AA$3=0,0,INDEX(Sheet1!RawDataCols,$C204,AA$5)*$R204)</f>
        <v>8.4600000000000009</v>
      </c>
      <c r="AB204" s="3">
        <f>IF(AB$3=0,0,INDEX(Sheet1!RawDataCols,$C204,AB$5)*$R204)</f>
        <v>8.9700000000000006</v>
      </c>
      <c r="AC204" s="3">
        <f>IF(AC$3=0,0,INDEX(Sheet1!RawDataCols,$C204,AC$5)*$R204)</f>
        <v>9.89</v>
      </c>
      <c r="AD204" s="3">
        <f>IF(AD$3=0,0,INDEX(Sheet1!RawDataCols,$C204,AD$5)*$R204)</f>
        <v>8.19</v>
      </c>
      <c r="AE204" s="3">
        <f>IF(AE$3=0,0,INDEX(Sheet1!RawDataCols,$C204,AE$5)*$R204)</f>
        <v>8.9700000000000006</v>
      </c>
      <c r="AF204" s="3">
        <f>IF(AF$3=0,0,INDEX(Sheet1!RawDataCols,$C204,AF$5)*$R204)</f>
        <v>9.57</v>
      </c>
      <c r="AG204" s="3">
        <f>IF(AG$3=0,0,INDEX(Sheet1!RawDataCols,$C204,AG$5)*$R204)</f>
        <v>8.4600000000000009</v>
      </c>
      <c r="AH204" s="3">
        <f>IF(AH$3=0,0,INDEX(Sheet1!RawDataCols,$C204,AH$5)*$R204)</f>
        <v>8.9700000000000006</v>
      </c>
      <c r="AI204" s="3">
        <f>IF(AI$3=0,0,INDEX(Sheet1!RawDataCols,$C204,AI$5)*$R204)</f>
        <v>9.89</v>
      </c>
      <c r="AJ204" s="3">
        <f>IF(AJ$3=0,0,INDEX(Sheet1!RawDataCols,$C204,AJ$5)*$R204)</f>
        <v>8.19</v>
      </c>
      <c r="AK204" s="3">
        <f>IF(AK$3=0,0,INDEX(Sheet1!RawDataCols,$C204,AK$5)*$R204)</f>
        <v>8.9700000000000006</v>
      </c>
      <c r="AL204" s="3">
        <f>IF(AL$3=0,0,INDEX(Sheet1!RawDataCols,$C204,AL$5)*$R204)</f>
        <v>9.57</v>
      </c>
      <c r="AM204" s="3">
        <f>IF(AM$3=0,0,INDEX(Sheet1!RawDataCols,$C204,AM$5)*$R204)</f>
        <v>8.4600000000000009</v>
      </c>
      <c r="AN204" s="3">
        <f>IF(AN$3=0,0,INDEX(Sheet1!RawDataCols,$C204,AN$5)*$R204)</f>
        <v>8.4600000000000009</v>
      </c>
      <c r="AO204" s="3">
        <f>IF(AO$3=0,0,INDEX(Sheet1!RawDataCols,$C204,AO$5)*$R204)</f>
        <v>9.89</v>
      </c>
      <c r="AP204" s="3">
        <f>IF(AP$3=0,0,INDEX(Sheet1!RawDataCols,$C204,AP$5)*$R204)</f>
        <v>8.4600000000000009</v>
      </c>
      <c r="AQ204" s="3">
        <f>IF(AQ$3=0,0,INDEX(Sheet1!RawDataCols,$C204,AQ$5)*$R204)</f>
        <v>8.9700000000000006</v>
      </c>
      <c r="AR204" s="3">
        <f>IF(AR$3=0,0,INDEX(Sheet1!RawDataCols,$C204,AR$5)*$R204)</f>
        <v>9.89</v>
      </c>
      <c r="AS204" s="3">
        <f>IF(AS$3=0,0,INDEX(Sheet1!RawDataCols,$C204,AS$5)*$R204)</f>
        <v>10.99</v>
      </c>
      <c r="AT204" s="3">
        <f>IF(AT$3=0,0,INDEX(Sheet1!RawDataCols,$C204,AT$5)*$R204)</f>
        <v>8.9700000000000006</v>
      </c>
      <c r="AU204" s="3">
        <f>IF(AU$3=0,0,INDEX(Sheet1!RawDataCols,$C204,AU$5)*$R204)</f>
        <v>7.92</v>
      </c>
      <c r="AV204" s="3">
        <f>IF(AV$3=0,0,INDEX(Sheet1!RawDataCols,$C204,AV$5)*$R204)</f>
        <v>11.75</v>
      </c>
      <c r="AW204" s="3">
        <f>IF(AW$3=0,0,INDEX(Sheet1!RawDataCols,$C204,AW$5)*$R204)</f>
        <v>8.9700000000000006</v>
      </c>
      <c r="AX204" s="3">
        <f>IF(AX$3=0,0,INDEX(Sheet1!RawDataCols,$C204,AX$5)*$R204)</f>
        <v>8.4600000000000009</v>
      </c>
      <c r="AY204" s="3">
        <f>IF(AY$3=0,0,INDEX(Sheet1!RawDataCols,$C204,AY$5)*$R204)</f>
        <v>11.37</v>
      </c>
      <c r="AZ204" s="3">
        <f>IF(AZ$3=0,0,INDEX(Sheet1!RawDataCols,$C204,AZ$5)*$R204)</f>
        <v>8.9700000000000006</v>
      </c>
      <c r="BA204" s="3">
        <f>IF(BA$3=0,0,INDEX(Sheet1!RawDataCols,$C204,BA$5)*$R204)</f>
        <v>8.19</v>
      </c>
      <c r="BB204" s="3">
        <f>IF(BB$3=0,0,INDEX(Sheet1!RawDataCols,$C204,BB$5)*$R204)</f>
        <v>11.75</v>
      </c>
      <c r="BC204" s="3">
        <f>IF(BC$3=0,0,INDEX(Sheet1!RawDataCols,$C204,BC$5)*$R204)</f>
        <v>8.9700000000000006</v>
      </c>
      <c r="BD204" s="3">
        <f>IF(BD$3=0,0,INDEX(Sheet1!RawDataCols,$C204,BD$5)*$R204)</f>
        <v>8.4600000000000009</v>
      </c>
      <c r="BE204" s="3">
        <f>IF(BE$3=0,0,INDEX(Sheet1!RawDataCols,$C204,BE$5)*$R204)</f>
        <v>11.75</v>
      </c>
      <c r="BF204" s="3">
        <f>IF(BF$3=0,0,INDEX(Sheet1!RawDataCols,$C204,BF$5)*$R204)</f>
        <v>8.9700000000000006</v>
      </c>
      <c r="BG204" s="179">
        <f>IF(BG$3=0,0,INDEX(Sheet1!RawDataCols,$C204,BG$5)*$R204)</f>
        <v>8.4600000000000009</v>
      </c>
      <c r="BH204" s="33">
        <f t="shared" si="37"/>
        <v>112.46</v>
      </c>
      <c r="BI204" s="33">
        <f t="shared" si="38"/>
        <v>107.13</v>
      </c>
      <c r="BJ204" s="33">
        <f t="shared" si="39"/>
        <v>110.55000000000001</v>
      </c>
      <c r="BK204" s="3">
        <f>IF(BK$3=0,0,INDEX(Sheet1!RawDataCols,$C204,BK$5)*$R204)</f>
        <v>6.6956249999999997</v>
      </c>
      <c r="BL204" s="3">
        <f>IF(BL$3=0,0,INDEX(Sheet1!RawDataCols,$C204,BL$5)*$R204)</f>
        <v>7.2612500000000004</v>
      </c>
      <c r="BM204" s="3">
        <f>IF(BM$3=0,0,INDEX(Sheet1!RawDataCols,$C204,BM$5)*$R204)</f>
        <v>7.2549999999999999</v>
      </c>
      <c r="BN204" s="3">
        <f>IF(BN$3=0,0,INDEX(Sheet1!RawDataCols,$C204,BN$5)*$R204)</f>
        <v>7.1362500000000004</v>
      </c>
      <c r="BO204" s="3">
        <f>IF(BO$3=0,0,INDEX(Sheet1!RawDataCols,$C204,BO$5)*$R204)</f>
        <v>7.1843750000000002</v>
      </c>
      <c r="BP204" s="3">
        <f>IF(BP$3=0,0,INDEX(Sheet1!RawDataCols,$C204,BP$5)*$R204)</f>
        <v>58.44</v>
      </c>
      <c r="BQ204" s="3">
        <f t="shared" si="40"/>
        <v>24.840000000000003</v>
      </c>
      <c r="BR204" s="3">
        <f t="shared" si="41"/>
        <v>24.839999999999996</v>
      </c>
      <c r="BS204" s="3">
        <f t="shared" si="42"/>
        <v>27.910000000000004</v>
      </c>
      <c r="BT204" s="3">
        <f t="shared" si="43"/>
        <v>62.78</v>
      </c>
      <c r="BU204" s="3" t="str">
        <f>INDEX(Sheet1!$BS$2:$BS$1000,MATCH($A204,Sheet1!$A$2:$A$1000,0))</f>
        <v>09</v>
      </c>
      <c r="BV204" s="3">
        <f>INDEX(Sheet1!$BT$2:$BT$1000,MATCH($A204,Sheet1!$A$2:$A$1000,0))</f>
        <v>62.78</v>
      </c>
    </row>
    <row r="205" spans="1:74" x14ac:dyDescent="0.2">
      <c r="A205" s="11" t="s">
        <v>653</v>
      </c>
      <c r="B205" s="3">
        <f>MATCH($A205,Sheet1!ACCOUNTNO,0)</f>
        <v>189</v>
      </c>
      <c r="C205" s="3">
        <f t="shared" si="34"/>
        <v>189</v>
      </c>
      <c r="D205" s="3" t="str">
        <f>IF(D$3=0,0,INDEX(Sheet1!RawDataCols,$C205,D$5))</f>
        <v>22520A09</v>
      </c>
      <c r="E205" s="3" t="str">
        <f>IF(E$3=0,0,INDEX(Sheet1!RawDataCols,$C205,E$5))</f>
        <v xml:space="preserve">22520          </v>
      </c>
      <c r="F205" s="3" t="str">
        <f>IF(F$3=0,0,INDEX(Sheet1!RawDataCols,$C205,F$5))</f>
        <v xml:space="preserve">A09            </v>
      </c>
      <c r="G205" s="3" t="str">
        <f>IF(G$3=0,0,INDEX(Sheet1!RawDataCols,$C205,G$5))</f>
        <v xml:space="preserve">               </v>
      </c>
      <c r="H205" s="3" t="str">
        <f>IF(H$3=0,0,INDEX(Sheet1!RawDataCols,$C205,H$5))</f>
        <v xml:space="preserve">               </v>
      </c>
      <c r="I205" s="3" t="str">
        <f>IF(I$3=0,0,INDEX(Sheet1!RawDataCols,$C205,I$5))</f>
        <v xml:space="preserve">               </v>
      </c>
      <c r="J205" s="3" t="str">
        <f>IF(J$3=0,0,INDEX(Sheet1!RawDataCols,$C205,J$5))</f>
        <v xml:space="preserve">               </v>
      </c>
      <c r="K205" s="3" t="str">
        <f>IF(K$3=0,0,INDEX(Sheet1!RawDataCols,$C205,K$5))</f>
        <v xml:space="preserve">               </v>
      </c>
      <c r="L205" s="3" t="str">
        <f>IF(L$3=0,0,INDEX(Sheet1!RawDataCols,$C205,L$5))</f>
        <v xml:space="preserve">               </v>
      </c>
      <c r="M205" s="3" t="str">
        <f>IF(M$3=0,0,INDEX(Sheet1!RawDataCols,$C205,M$5))</f>
        <v xml:space="preserve">F007  </v>
      </c>
      <c r="N205" s="3" t="str">
        <f>IF(N$3=0,0,INDEX(Sheet1!RawDataCols,$C205,N$5))</f>
        <v>Insurance - Public Liability-11 Franklin St</v>
      </c>
      <c r="O205" s="3">
        <f>INDEX(Sheet1!RawDataCols,$C205,O$5)</f>
        <v>13</v>
      </c>
      <c r="P205" s="3" t="str">
        <f>INDEX(Sheet1!RawDataCols,$C205,P$5)</f>
        <v>Cost and Expenses</v>
      </c>
      <c r="Q205" s="3" t="str">
        <f>IF(Q$3=0,0,INDEX(Sheet1!RawDataCols,$C205,Q$5))</f>
        <v>I</v>
      </c>
      <c r="R205" s="3">
        <f t="shared" si="35"/>
        <v>1</v>
      </c>
      <c r="S205" s="3">
        <f t="shared" si="36"/>
        <v>-1</v>
      </c>
      <c r="T205" s="3">
        <f>IF(T$3=0,0,INDEX(Sheet1!RawDataCols,$C205,T$5)*$R205)</f>
        <v>0</v>
      </c>
      <c r="U205" s="3">
        <f>IF(U$3=0,0,INDEX(Sheet1!RawDataCols,$C205,U$5)*$R205)</f>
        <v>19.05</v>
      </c>
      <c r="V205" s="3">
        <f>IF(V$3=0,0,INDEX(Sheet1!RawDataCols,$C205,V$5)*$R205)</f>
        <v>19.8</v>
      </c>
      <c r="W205" s="3">
        <f>IF(W$3=0,0,INDEX(Sheet1!RawDataCols,$C205,W$5)*$R205)</f>
        <v>22.25</v>
      </c>
      <c r="X205" s="3">
        <f>IF(X$3=0,0,INDEX(Sheet1!RawDataCols,$C205,X$5)*$R205)</f>
        <v>17.82</v>
      </c>
      <c r="Y205" s="3">
        <f>IF(Y$3=0,0,INDEX(Sheet1!RawDataCols,$C205,Y$5)*$R205)</f>
        <v>19.8</v>
      </c>
      <c r="Z205" s="3">
        <f>IF(Z$3=0,0,INDEX(Sheet1!RawDataCols,$C205,Z$5)*$R205)</f>
        <v>20.100000000000001</v>
      </c>
      <c r="AA205" s="3">
        <f>IF(AA$3=0,0,INDEX(Sheet1!RawDataCols,$C205,AA$5)*$R205)</f>
        <v>19.05</v>
      </c>
      <c r="AB205" s="3">
        <f>IF(AB$3=0,0,INDEX(Sheet1!RawDataCols,$C205,AB$5)*$R205)</f>
        <v>19.8</v>
      </c>
      <c r="AC205" s="3">
        <f>IF(AC$3=0,0,INDEX(Sheet1!RawDataCols,$C205,AC$5)*$R205)</f>
        <v>22.25</v>
      </c>
      <c r="AD205" s="3">
        <f>IF(AD$3=0,0,INDEX(Sheet1!RawDataCols,$C205,AD$5)*$R205)</f>
        <v>18.43</v>
      </c>
      <c r="AE205" s="3">
        <f>IF(AE$3=0,0,INDEX(Sheet1!RawDataCols,$C205,AE$5)*$R205)</f>
        <v>19.8</v>
      </c>
      <c r="AF205" s="3">
        <f>IF(AF$3=0,0,INDEX(Sheet1!RawDataCols,$C205,AF$5)*$R205)</f>
        <v>21.53</v>
      </c>
      <c r="AG205" s="3">
        <f>IF(AG$3=0,0,INDEX(Sheet1!RawDataCols,$C205,AG$5)*$R205)</f>
        <v>19.05</v>
      </c>
      <c r="AH205" s="3">
        <f>IF(AH$3=0,0,INDEX(Sheet1!RawDataCols,$C205,AH$5)*$R205)</f>
        <v>19.8</v>
      </c>
      <c r="AI205" s="3">
        <f>IF(AI$3=0,0,INDEX(Sheet1!RawDataCols,$C205,AI$5)*$R205)</f>
        <v>22.25</v>
      </c>
      <c r="AJ205" s="3">
        <f>IF(AJ$3=0,0,INDEX(Sheet1!RawDataCols,$C205,AJ$5)*$R205)</f>
        <v>18.43</v>
      </c>
      <c r="AK205" s="3">
        <f>IF(AK$3=0,0,INDEX(Sheet1!RawDataCols,$C205,AK$5)*$R205)</f>
        <v>19.8</v>
      </c>
      <c r="AL205" s="3">
        <f>IF(AL$3=0,0,INDEX(Sheet1!RawDataCols,$C205,AL$5)*$R205)</f>
        <v>21.53</v>
      </c>
      <c r="AM205" s="3">
        <f>IF(AM$3=0,0,INDEX(Sheet1!RawDataCols,$C205,AM$5)*$R205)</f>
        <v>19.05</v>
      </c>
      <c r="AN205" s="3">
        <f>IF(AN$3=0,0,INDEX(Sheet1!RawDataCols,$C205,AN$5)*$R205)</f>
        <v>19.05</v>
      </c>
      <c r="AO205" s="3">
        <f>IF(AO$3=0,0,INDEX(Sheet1!RawDataCols,$C205,AO$5)*$R205)</f>
        <v>22.25</v>
      </c>
      <c r="AP205" s="3">
        <f>IF(AP$3=0,0,INDEX(Sheet1!RawDataCols,$C205,AP$5)*$R205)</f>
        <v>19.05</v>
      </c>
      <c r="AQ205" s="3">
        <f>IF(AQ$3=0,0,INDEX(Sheet1!RawDataCols,$C205,AQ$5)*$R205)</f>
        <v>19.8</v>
      </c>
      <c r="AR205" s="3">
        <f>IF(AR$3=0,0,INDEX(Sheet1!RawDataCols,$C205,AR$5)*$R205)</f>
        <v>22.25</v>
      </c>
      <c r="AS205" s="3">
        <f>IF(AS$3=0,0,INDEX(Sheet1!RawDataCols,$C205,AS$5)*$R205)</f>
        <v>24.73</v>
      </c>
      <c r="AT205" s="3">
        <f>IF(AT$3=0,0,INDEX(Sheet1!RawDataCols,$C205,AT$5)*$R205)</f>
        <v>19.8</v>
      </c>
      <c r="AU205" s="3">
        <f>IF(AU$3=0,0,INDEX(Sheet1!RawDataCols,$C205,AU$5)*$R205)</f>
        <v>17.82</v>
      </c>
      <c r="AV205" s="3">
        <f>IF(AV$3=0,0,INDEX(Sheet1!RawDataCols,$C205,AV$5)*$R205)</f>
        <v>26.44</v>
      </c>
      <c r="AW205" s="3">
        <f>IF(AW$3=0,0,INDEX(Sheet1!RawDataCols,$C205,AW$5)*$R205)</f>
        <v>19.8</v>
      </c>
      <c r="AX205" s="3">
        <f>IF(AX$3=0,0,INDEX(Sheet1!RawDataCols,$C205,AX$5)*$R205)</f>
        <v>19.05</v>
      </c>
      <c r="AY205" s="3">
        <f>IF(AY$3=0,0,INDEX(Sheet1!RawDataCols,$C205,AY$5)*$R205)</f>
        <v>25.58</v>
      </c>
      <c r="AZ205" s="3">
        <f>IF(AZ$3=0,0,INDEX(Sheet1!RawDataCols,$C205,AZ$5)*$R205)</f>
        <v>19.8</v>
      </c>
      <c r="BA205" s="3">
        <f>IF(BA$3=0,0,INDEX(Sheet1!RawDataCols,$C205,BA$5)*$R205)</f>
        <v>18.43</v>
      </c>
      <c r="BB205" s="3">
        <f>IF(BB$3=0,0,INDEX(Sheet1!RawDataCols,$C205,BB$5)*$R205)</f>
        <v>26.44</v>
      </c>
      <c r="BC205" s="3">
        <f>IF(BC$3=0,0,INDEX(Sheet1!RawDataCols,$C205,BC$5)*$R205)</f>
        <v>19.8</v>
      </c>
      <c r="BD205" s="3">
        <f>IF(BD$3=0,0,INDEX(Sheet1!RawDataCols,$C205,BD$5)*$R205)</f>
        <v>19.05</v>
      </c>
      <c r="BE205" s="3">
        <f>IF(BE$3=0,0,INDEX(Sheet1!RawDataCols,$C205,BE$5)*$R205)</f>
        <v>26.44</v>
      </c>
      <c r="BF205" s="3">
        <f>IF(BF$3=0,0,INDEX(Sheet1!RawDataCols,$C205,BF$5)*$R205)</f>
        <v>19.8</v>
      </c>
      <c r="BG205" s="179">
        <f>IF(BG$3=0,0,INDEX(Sheet1!RawDataCols,$C205,BG$5)*$R205)</f>
        <v>19.05</v>
      </c>
      <c r="BH205" s="33">
        <f t="shared" si="37"/>
        <v>253.12</v>
      </c>
      <c r="BI205" s="33">
        <f t="shared" si="38"/>
        <v>236.85000000000005</v>
      </c>
      <c r="BJ205" s="33">
        <f t="shared" si="39"/>
        <v>248.76000000000002</v>
      </c>
      <c r="BK205" s="3">
        <f>IF(BK$3=0,0,INDEX(Sheet1!RawDataCols,$C205,BK$5)*$R205)</f>
        <v>14.803125</v>
      </c>
      <c r="BL205" s="3">
        <f>IF(BL$3=0,0,INDEX(Sheet1!RawDataCols,$C205,BL$5)*$R205)</f>
        <v>16.338750000000001</v>
      </c>
      <c r="BM205" s="3">
        <f>IF(BM$3=0,0,INDEX(Sheet1!RawDataCols,$C205,BM$5)*$R205)</f>
        <v>16.329999999999998</v>
      </c>
      <c r="BN205" s="3">
        <f>IF(BN$3=0,0,INDEX(Sheet1!RawDataCols,$C205,BN$5)*$R205)</f>
        <v>16.056249999999999</v>
      </c>
      <c r="BO205" s="3">
        <f>IF(BO$3=0,0,INDEX(Sheet1!RawDataCols,$C205,BO$5)*$R205)</f>
        <v>16.165624999999999</v>
      </c>
      <c r="BP205" s="3">
        <f>IF(BP$3=0,0,INDEX(Sheet1!RawDataCols,$C205,BP$5)*$R205)</f>
        <v>131.51</v>
      </c>
      <c r="BQ205" s="3">
        <f t="shared" si="40"/>
        <v>55.92</v>
      </c>
      <c r="BR205" s="3">
        <f t="shared" si="41"/>
        <v>55.910000000000004</v>
      </c>
      <c r="BS205" s="3">
        <f t="shared" si="42"/>
        <v>62.83</v>
      </c>
      <c r="BT205" s="3">
        <f t="shared" si="43"/>
        <v>141.29</v>
      </c>
      <c r="BU205" s="3" t="str">
        <f>INDEX(Sheet1!$BS$2:$BS$1000,MATCH($A205,Sheet1!$A$2:$A$1000,0))</f>
        <v>09</v>
      </c>
      <c r="BV205" s="3">
        <f>INDEX(Sheet1!$BT$2:$BT$1000,MATCH($A205,Sheet1!$A$2:$A$1000,0))</f>
        <v>141.29</v>
      </c>
    </row>
    <row r="206" spans="1:74" x14ac:dyDescent="0.2">
      <c r="A206" s="11" t="s">
        <v>654</v>
      </c>
      <c r="B206" s="3">
        <f>MATCH($A206,Sheet1!ACCOUNTNO,0)</f>
        <v>190</v>
      </c>
      <c r="C206" s="3">
        <f t="shared" si="34"/>
        <v>190</v>
      </c>
      <c r="D206" s="3" t="str">
        <f>IF(D$3=0,0,INDEX(Sheet1!RawDataCols,$C206,D$5))</f>
        <v>22520A10</v>
      </c>
      <c r="E206" s="3" t="str">
        <f>IF(E$3=0,0,INDEX(Sheet1!RawDataCols,$C206,E$5))</f>
        <v xml:space="preserve">22520          </v>
      </c>
      <c r="F206" s="3" t="str">
        <f>IF(F$3=0,0,INDEX(Sheet1!RawDataCols,$C206,F$5))</f>
        <v xml:space="preserve">A10            </v>
      </c>
      <c r="G206" s="3" t="str">
        <f>IF(G$3=0,0,INDEX(Sheet1!RawDataCols,$C206,G$5))</f>
        <v xml:space="preserve">               </v>
      </c>
      <c r="H206" s="3" t="str">
        <f>IF(H$3=0,0,INDEX(Sheet1!RawDataCols,$C206,H$5))</f>
        <v xml:space="preserve">               </v>
      </c>
      <c r="I206" s="3" t="str">
        <f>IF(I$3=0,0,INDEX(Sheet1!RawDataCols,$C206,I$5))</f>
        <v xml:space="preserve">               </v>
      </c>
      <c r="J206" s="3" t="str">
        <f>IF(J$3=0,0,INDEX(Sheet1!RawDataCols,$C206,J$5))</f>
        <v xml:space="preserve">               </v>
      </c>
      <c r="K206" s="3" t="str">
        <f>IF(K$3=0,0,INDEX(Sheet1!RawDataCols,$C206,K$5))</f>
        <v xml:space="preserve">               </v>
      </c>
      <c r="L206" s="3" t="str">
        <f>IF(L$3=0,0,INDEX(Sheet1!RawDataCols,$C206,L$5))</f>
        <v xml:space="preserve">               </v>
      </c>
      <c r="M206" s="3" t="str">
        <f>IF(M$3=0,0,INDEX(Sheet1!RawDataCols,$C206,M$5))</f>
        <v xml:space="preserve">F007  </v>
      </c>
      <c r="N206" s="3" t="str">
        <f>IF(N$3=0,0,INDEX(Sheet1!RawDataCols,$C206,N$5))</f>
        <v>Insurance - Public Liability-15 Franklin St</v>
      </c>
      <c r="O206" s="3">
        <f>INDEX(Sheet1!RawDataCols,$C206,O$5)</f>
        <v>13</v>
      </c>
      <c r="P206" s="3" t="str">
        <f>INDEX(Sheet1!RawDataCols,$C206,P$5)</f>
        <v>Cost and Expenses</v>
      </c>
      <c r="Q206" s="3" t="str">
        <f>IF(Q$3=0,0,INDEX(Sheet1!RawDataCols,$C206,Q$5))</f>
        <v>I</v>
      </c>
      <c r="R206" s="3">
        <f t="shared" si="35"/>
        <v>1</v>
      </c>
      <c r="S206" s="3">
        <f t="shared" si="36"/>
        <v>-1</v>
      </c>
      <c r="T206" s="3">
        <f>IF(T$3=0,0,INDEX(Sheet1!RawDataCols,$C206,T$5)*$R206)</f>
        <v>0</v>
      </c>
      <c r="U206" s="3">
        <f>IF(U$3=0,0,INDEX(Sheet1!RawDataCols,$C206,U$5)*$R206)</f>
        <v>257.32</v>
      </c>
      <c r="V206" s="3">
        <f>IF(V$3=0,0,INDEX(Sheet1!RawDataCols,$C206,V$5)*$R206)</f>
        <v>267.48</v>
      </c>
      <c r="W206" s="3">
        <f>IF(W$3=0,0,INDEX(Sheet1!RawDataCols,$C206,W$5)*$R206)</f>
        <v>300.61</v>
      </c>
      <c r="X206" s="3">
        <f>IF(X$3=0,0,INDEX(Sheet1!RawDataCols,$C206,X$5)*$R206)</f>
        <v>240.72</v>
      </c>
      <c r="Y206" s="3">
        <f>IF(Y$3=0,0,INDEX(Sheet1!RawDataCols,$C206,Y$5)*$R206)</f>
        <v>267.48</v>
      </c>
      <c r="Z206" s="3">
        <f>IF(Z$3=0,0,INDEX(Sheet1!RawDataCols,$C206,Z$5)*$R206)</f>
        <v>271.52</v>
      </c>
      <c r="AA206" s="3">
        <f>IF(AA$3=0,0,INDEX(Sheet1!RawDataCols,$C206,AA$5)*$R206)</f>
        <v>257.32</v>
      </c>
      <c r="AB206" s="3">
        <f>IF(AB$3=0,0,INDEX(Sheet1!RawDataCols,$C206,AB$5)*$R206)</f>
        <v>267.48</v>
      </c>
      <c r="AC206" s="3">
        <f>IF(AC$3=0,0,INDEX(Sheet1!RawDataCols,$C206,AC$5)*$R206)</f>
        <v>300.61</v>
      </c>
      <c r="AD206" s="3">
        <f>IF(AD$3=0,0,INDEX(Sheet1!RawDataCols,$C206,AD$5)*$R206)</f>
        <v>249.02</v>
      </c>
      <c r="AE206" s="3">
        <f>IF(AE$3=0,0,INDEX(Sheet1!RawDataCols,$C206,AE$5)*$R206)</f>
        <v>267.48</v>
      </c>
      <c r="AF206" s="3">
        <f>IF(AF$3=0,0,INDEX(Sheet1!RawDataCols,$C206,AF$5)*$R206)</f>
        <v>290.91000000000003</v>
      </c>
      <c r="AG206" s="3">
        <f>IF(AG$3=0,0,INDEX(Sheet1!RawDataCols,$C206,AG$5)*$R206)</f>
        <v>257.32</v>
      </c>
      <c r="AH206" s="3">
        <f>IF(AH$3=0,0,INDEX(Sheet1!RawDataCols,$C206,AH$5)*$R206)</f>
        <v>267.48</v>
      </c>
      <c r="AI206" s="3">
        <f>IF(AI$3=0,0,INDEX(Sheet1!RawDataCols,$C206,AI$5)*$R206)</f>
        <v>300.61</v>
      </c>
      <c r="AJ206" s="3">
        <f>IF(AJ$3=0,0,INDEX(Sheet1!RawDataCols,$C206,AJ$5)*$R206)</f>
        <v>249.02</v>
      </c>
      <c r="AK206" s="3">
        <f>IF(AK$3=0,0,INDEX(Sheet1!RawDataCols,$C206,AK$5)*$R206)</f>
        <v>267.48</v>
      </c>
      <c r="AL206" s="3">
        <f>IF(AL$3=0,0,INDEX(Sheet1!RawDataCols,$C206,AL$5)*$R206)</f>
        <v>290.91000000000003</v>
      </c>
      <c r="AM206" s="3">
        <f>IF(AM$3=0,0,INDEX(Sheet1!RawDataCols,$C206,AM$5)*$R206)</f>
        <v>257.32</v>
      </c>
      <c r="AN206" s="3">
        <f>IF(AN$3=0,0,INDEX(Sheet1!RawDataCols,$C206,AN$5)*$R206)</f>
        <v>257.32</v>
      </c>
      <c r="AO206" s="3">
        <f>IF(AO$3=0,0,INDEX(Sheet1!RawDataCols,$C206,AO$5)*$R206)</f>
        <v>300.61</v>
      </c>
      <c r="AP206" s="3">
        <f>IF(AP$3=0,0,INDEX(Sheet1!RawDataCols,$C206,AP$5)*$R206)</f>
        <v>257.32</v>
      </c>
      <c r="AQ206" s="3">
        <f>IF(AQ$3=0,0,INDEX(Sheet1!RawDataCols,$C206,AQ$5)*$R206)</f>
        <v>267.48</v>
      </c>
      <c r="AR206" s="3">
        <f>IF(AR$3=0,0,INDEX(Sheet1!RawDataCols,$C206,AR$5)*$R206)</f>
        <v>300.61</v>
      </c>
      <c r="AS206" s="3">
        <f>IF(AS$3=0,0,INDEX(Sheet1!RawDataCols,$C206,AS$5)*$R206)</f>
        <v>334.1</v>
      </c>
      <c r="AT206" s="3">
        <f>IF(AT$3=0,0,INDEX(Sheet1!RawDataCols,$C206,AT$5)*$R206)</f>
        <v>267.48</v>
      </c>
      <c r="AU206" s="3">
        <f>IF(AU$3=0,0,INDEX(Sheet1!RawDataCols,$C206,AU$5)*$R206)</f>
        <v>240.72</v>
      </c>
      <c r="AV206" s="3">
        <f>IF(AV$3=0,0,INDEX(Sheet1!RawDataCols,$C206,AV$5)*$R206)</f>
        <v>357.14</v>
      </c>
      <c r="AW206" s="3">
        <f>IF(AW$3=0,0,INDEX(Sheet1!RawDataCols,$C206,AW$5)*$R206)</f>
        <v>267.48</v>
      </c>
      <c r="AX206" s="3">
        <f>IF(AX$3=0,0,INDEX(Sheet1!RawDataCols,$C206,AX$5)*$R206)</f>
        <v>257.32</v>
      </c>
      <c r="AY206" s="3">
        <f>IF(AY$3=0,0,INDEX(Sheet1!RawDataCols,$C206,AY$5)*$R206)</f>
        <v>345.62</v>
      </c>
      <c r="AZ206" s="3">
        <f>IF(AZ$3=0,0,INDEX(Sheet1!RawDataCols,$C206,AZ$5)*$R206)</f>
        <v>267.48</v>
      </c>
      <c r="BA206" s="3">
        <f>IF(BA$3=0,0,INDEX(Sheet1!RawDataCols,$C206,BA$5)*$R206)</f>
        <v>249.02</v>
      </c>
      <c r="BB206" s="3">
        <f>IF(BB$3=0,0,INDEX(Sheet1!RawDataCols,$C206,BB$5)*$R206)</f>
        <v>357.14</v>
      </c>
      <c r="BC206" s="3">
        <f>IF(BC$3=0,0,INDEX(Sheet1!RawDataCols,$C206,BC$5)*$R206)</f>
        <v>267.48</v>
      </c>
      <c r="BD206" s="3">
        <f>IF(BD$3=0,0,INDEX(Sheet1!RawDataCols,$C206,BD$5)*$R206)</f>
        <v>257.32</v>
      </c>
      <c r="BE206" s="3">
        <f>IF(BE$3=0,0,INDEX(Sheet1!RawDataCols,$C206,BE$5)*$R206)</f>
        <v>357.14</v>
      </c>
      <c r="BF206" s="3">
        <f>IF(BF$3=0,0,INDEX(Sheet1!RawDataCols,$C206,BF$5)*$R206)</f>
        <v>267.48</v>
      </c>
      <c r="BG206" s="179">
        <f>IF(BG$3=0,0,INDEX(Sheet1!RawDataCols,$C206,BG$5)*$R206)</f>
        <v>257.32</v>
      </c>
      <c r="BH206" s="33">
        <f t="shared" si="37"/>
        <v>3419.3599999999992</v>
      </c>
      <c r="BI206" s="33">
        <f t="shared" si="38"/>
        <v>3199.6000000000004</v>
      </c>
      <c r="BJ206" s="33">
        <f t="shared" si="39"/>
        <v>3360.7700000000004</v>
      </c>
      <c r="BK206" s="3">
        <f>IF(BK$3=0,0,INDEX(Sheet1!RawDataCols,$C206,BK$5)*$R206)</f>
        <v>199.97499999999999</v>
      </c>
      <c r="BL206" s="3">
        <f>IF(BL$3=0,0,INDEX(Sheet1!RawDataCols,$C206,BL$5)*$R206)</f>
        <v>220.739375</v>
      </c>
      <c r="BM206" s="3">
        <f>IF(BM$3=0,0,INDEX(Sheet1!RawDataCols,$C206,BM$5)*$R206)</f>
        <v>220.604375</v>
      </c>
      <c r="BN206" s="3">
        <f>IF(BN$3=0,0,INDEX(Sheet1!RawDataCols,$C206,BN$5)*$R206)</f>
        <v>216.90812500000001</v>
      </c>
      <c r="BO206" s="3">
        <f>IF(BO$3=0,0,INDEX(Sheet1!RawDataCols,$C206,BO$5)*$R206)</f>
        <v>218.38624999999999</v>
      </c>
      <c r="BP206" s="3">
        <f>IF(BP$3=0,0,INDEX(Sheet1!RawDataCols,$C206,BP$5)*$R206)</f>
        <v>1776.66</v>
      </c>
      <c r="BQ206" s="3">
        <f t="shared" si="40"/>
        <v>755.3599999999999</v>
      </c>
      <c r="BR206" s="3">
        <f t="shared" si="41"/>
        <v>755.36</v>
      </c>
      <c r="BS206" s="3">
        <f t="shared" si="42"/>
        <v>848.74</v>
      </c>
      <c r="BT206" s="3">
        <f t="shared" si="43"/>
        <v>1908.64</v>
      </c>
      <c r="BU206" s="3" t="str">
        <f>INDEX(Sheet1!$BS$2:$BS$1000,MATCH($A206,Sheet1!$A$2:$A$1000,0))</f>
        <v>09</v>
      </c>
      <c r="BV206" s="3">
        <f>INDEX(Sheet1!$BT$2:$BT$1000,MATCH($A206,Sheet1!$A$2:$A$1000,0))</f>
        <v>1908.64</v>
      </c>
    </row>
    <row r="207" spans="1:74" x14ac:dyDescent="0.2">
      <c r="A207" s="11" t="s">
        <v>1027</v>
      </c>
      <c r="B207" s="3">
        <f>MATCH($A207,Sheet1!ACCOUNTNO,0)</f>
        <v>191</v>
      </c>
      <c r="C207" s="3">
        <f t="shared" si="34"/>
        <v>191</v>
      </c>
      <c r="D207" s="3" t="str">
        <f>IF(D$3=0,0,INDEX(Sheet1!RawDataCols,$C207,D$5))</f>
        <v>22520A14</v>
      </c>
      <c r="E207" s="3" t="str">
        <f>IF(E$3=0,0,INDEX(Sheet1!RawDataCols,$C207,E$5))</f>
        <v xml:space="preserve">22520          </v>
      </c>
      <c r="F207" s="3" t="str">
        <f>IF(F$3=0,0,INDEX(Sheet1!RawDataCols,$C207,F$5))</f>
        <v xml:space="preserve">A14            </v>
      </c>
      <c r="G207" s="3" t="str">
        <f>IF(G$3=0,0,INDEX(Sheet1!RawDataCols,$C207,G$5))</f>
        <v xml:space="preserve">               </v>
      </c>
      <c r="H207" s="3" t="str">
        <f>IF(H$3=0,0,INDEX(Sheet1!RawDataCols,$C207,H$5))</f>
        <v xml:space="preserve">               </v>
      </c>
      <c r="I207" s="3" t="str">
        <f>IF(I$3=0,0,INDEX(Sheet1!RawDataCols,$C207,I$5))</f>
        <v xml:space="preserve">               </v>
      </c>
      <c r="J207" s="3" t="str">
        <f>IF(J$3=0,0,INDEX(Sheet1!RawDataCols,$C207,J$5))</f>
        <v xml:space="preserve">               </v>
      </c>
      <c r="K207" s="3" t="str">
        <f>IF(K$3=0,0,INDEX(Sheet1!RawDataCols,$C207,K$5))</f>
        <v xml:space="preserve">               </v>
      </c>
      <c r="L207" s="3" t="str">
        <f>IF(L$3=0,0,INDEX(Sheet1!RawDataCols,$C207,L$5))</f>
        <v xml:space="preserve">               </v>
      </c>
      <c r="M207" s="3" t="str">
        <f>IF(M$3=0,0,INDEX(Sheet1!RawDataCols,$C207,M$5))</f>
        <v xml:space="preserve">F007  </v>
      </c>
      <c r="N207" s="3" t="str">
        <f>IF(N$3=0,0,INDEX(Sheet1!RawDataCols,$C207,N$5))</f>
        <v>Insurance - Public Liability-120 Queen Road</v>
      </c>
      <c r="O207" s="3">
        <f>INDEX(Sheet1!RawDataCols,$C207,O$5)</f>
        <v>13</v>
      </c>
      <c r="P207" s="3" t="str">
        <f>INDEX(Sheet1!RawDataCols,$C207,P$5)</f>
        <v>Cost and Expenses</v>
      </c>
      <c r="Q207" s="3" t="str">
        <f>IF(Q$3=0,0,INDEX(Sheet1!RawDataCols,$C207,Q$5))</f>
        <v>I</v>
      </c>
      <c r="R207" s="3">
        <f t="shared" si="35"/>
        <v>1</v>
      </c>
      <c r="S207" s="3">
        <f t="shared" si="36"/>
        <v>-1</v>
      </c>
      <c r="T207" s="3">
        <f>IF(T$3=0,0,INDEX(Sheet1!RawDataCols,$C207,T$5)*$R207)</f>
        <v>0</v>
      </c>
      <c r="U207" s="3">
        <f>IF(U$3=0,0,INDEX(Sheet1!RawDataCols,$C207,U$5)*$R207)</f>
        <v>0.65</v>
      </c>
      <c r="V207" s="3">
        <f>IF(V$3=0,0,INDEX(Sheet1!RawDataCols,$C207,V$5)*$R207)</f>
        <v>0.63</v>
      </c>
      <c r="W207" s="3">
        <f>IF(W$3=0,0,INDEX(Sheet1!RawDataCols,$C207,W$5)*$R207)</f>
        <v>0.57999999999999996</v>
      </c>
      <c r="X207" s="3">
        <f>IF(X$3=0,0,INDEX(Sheet1!RawDataCols,$C207,X$5)*$R207)</f>
        <v>0.61</v>
      </c>
      <c r="Y207" s="3">
        <f>IF(Y$3=0,0,INDEX(Sheet1!RawDataCols,$C207,Y$5)*$R207)</f>
        <v>0.63</v>
      </c>
      <c r="Z207" s="3">
        <f>IF(Z$3=0,0,INDEX(Sheet1!RawDataCols,$C207,Z$5)*$R207)</f>
        <v>0.52</v>
      </c>
      <c r="AA207" s="3">
        <f>IF(AA$3=0,0,INDEX(Sheet1!RawDataCols,$C207,AA$5)*$R207)</f>
        <v>0.65</v>
      </c>
      <c r="AB207" s="3">
        <f>IF(AB$3=0,0,INDEX(Sheet1!RawDataCols,$C207,AB$5)*$R207)</f>
        <v>0.63</v>
      </c>
      <c r="AC207" s="3">
        <f>IF(AC$3=0,0,INDEX(Sheet1!RawDataCols,$C207,AC$5)*$R207)</f>
        <v>0.57999999999999996</v>
      </c>
      <c r="AD207" s="3">
        <f>IF(AD$3=0,0,INDEX(Sheet1!RawDataCols,$C207,AD$5)*$R207)</f>
        <v>0.63</v>
      </c>
      <c r="AE207" s="3">
        <f>IF(AE$3=0,0,INDEX(Sheet1!RawDataCols,$C207,AE$5)*$R207)</f>
        <v>0.63</v>
      </c>
      <c r="AF207" s="3">
        <f>IF(AF$3=0,0,INDEX(Sheet1!RawDataCols,$C207,AF$5)*$R207)</f>
        <v>0.56000000000000005</v>
      </c>
      <c r="AG207" s="3">
        <f>IF(AG$3=0,0,INDEX(Sheet1!RawDataCols,$C207,AG$5)*$R207)</f>
        <v>0.65</v>
      </c>
      <c r="AH207" s="3">
        <f>IF(AH$3=0,0,INDEX(Sheet1!RawDataCols,$C207,AH$5)*$R207)</f>
        <v>0.63</v>
      </c>
      <c r="AI207" s="3">
        <f>IF(AI$3=0,0,INDEX(Sheet1!RawDataCols,$C207,AI$5)*$R207)</f>
        <v>0.57999999999999996</v>
      </c>
      <c r="AJ207" s="3">
        <f>IF(AJ$3=0,0,INDEX(Sheet1!RawDataCols,$C207,AJ$5)*$R207)</f>
        <v>0.63</v>
      </c>
      <c r="AK207" s="3">
        <f>IF(AK$3=0,0,INDEX(Sheet1!RawDataCols,$C207,AK$5)*$R207)</f>
        <v>0.63</v>
      </c>
      <c r="AL207" s="3">
        <f>IF(AL$3=0,0,INDEX(Sheet1!RawDataCols,$C207,AL$5)*$R207)</f>
        <v>0.56000000000000005</v>
      </c>
      <c r="AM207" s="3">
        <f>IF(AM$3=0,0,INDEX(Sheet1!RawDataCols,$C207,AM$5)*$R207)</f>
        <v>0.65</v>
      </c>
      <c r="AN207" s="3">
        <f>IF(AN$3=0,0,INDEX(Sheet1!RawDataCols,$C207,AN$5)*$R207)</f>
        <v>0.65</v>
      </c>
      <c r="AO207" s="3">
        <f>IF(AO$3=0,0,INDEX(Sheet1!RawDataCols,$C207,AO$5)*$R207)</f>
        <v>0.57999999999999996</v>
      </c>
      <c r="AP207" s="3">
        <f>IF(AP$3=0,0,INDEX(Sheet1!RawDataCols,$C207,AP$5)*$R207)</f>
        <v>0.65</v>
      </c>
      <c r="AQ207" s="3">
        <f>IF(AQ$3=0,0,INDEX(Sheet1!RawDataCols,$C207,AQ$5)*$R207)</f>
        <v>0.63</v>
      </c>
      <c r="AR207" s="3">
        <f>IF(AR$3=0,0,INDEX(Sheet1!RawDataCols,$C207,AR$5)*$R207)</f>
        <v>0.57999999999999996</v>
      </c>
      <c r="AS207" s="3">
        <f>IF(AS$3=0,0,INDEX(Sheet1!RawDataCols,$C207,AS$5)*$R207)</f>
        <v>0.65</v>
      </c>
      <c r="AT207" s="3">
        <f>IF(AT$3=0,0,INDEX(Sheet1!RawDataCols,$C207,AT$5)*$R207)</f>
        <v>0.63</v>
      </c>
      <c r="AU207" s="3">
        <f>IF(AU$3=0,0,INDEX(Sheet1!RawDataCols,$C207,AU$5)*$R207)</f>
        <v>0.61</v>
      </c>
      <c r="AV207" s="3">
        <f>IF(AV$3=0,0,INDEX(Sheet1!RawDataCols,$C207,AV$5)*$R207)</f>
        <v>0.69</v>
      </c>
      <c r="AW207" s="3">
        <f>IF(AW$3=0,0,INDEX(Sheet1!RawDataCols,$C207,AW$5)*$R207)</f>
        <v>0.63</v>
      </c>
      <c r="AX207" s="3">
        <f>IF(AX$3=0,0,INDEX(Sheet1!RawDataCols,$C207,AX$5)*$R207)</f>
        <v>0.65</v>
      </c>
      <c r="AY207" s="3">
        <f>IF(AY$3=0,0,INDEX(Sheet1!RawDataCols,$C207,AY$5)*$R207)</f>
        <v>0.67</v>
      </c>
      <c r="AZ207" s="3">
        <f>IF(AZ$3=0,0,INDEX(Sheet1!RawDataCols,$C207,AZ$5)*$R207)</f>
        <v>0.63</v>
      </c>
      <c r="BA207" s="3">
        <f>IF(BA$3=0,0,INDEX(Sheet1!RawDataCols,$C207,BA$5)*$R207)</f>
        <v>0.63</v>
      </c>
      <c r="BB207" s="3">
        <f>IF(BB$3=0,0,INDEX(Sheet1!RawDataCols,$C207,BB$5)*$R207)</f>
        <v>0.69</v>
      </c>
      <c r="BC207" s="3">
        <f>IF(BC$3=0,0,INDEX(Sheet1!RawDataCols,$C207,BC$5)*$R207)</f>
        <v>0.63</v>
      </c>
      <c r="BD207" s="3">
        <f>IF(BD$3=0,0,INDEX(Sheet1!RawDataCols,$C207,BD$5)*$R207)</f>
        <v>0.65</v>
      </c>
      <c r="BE207" s="3">
        <f>IF(BE$3=0,0,INDEX(Sheet1!RawDataCols,$C207,BE$5)*$R207)</f>
        <v>0.69</v>
      </c>
      <c r="BF207" s="3">
        <f>IF(BF$3=0,0,INDEX(Sheet1!RawDataCols,$C207,BF$5)*$R207)</f>
        <v>0.63</v>
      </c>
      <c r="BG207" s="179">
        <f>IF(BG$3=0,0,INDEX(Sheet1!RawDataCols,$C207,BG$5)*$R207)</f>
        <v>0.65</v>
      </c>
      <c r="BH207" s="33">
        <f t="shared" si="37"/>
        <v>7.82</v>
      </c>
      <c r="BI207" s="33">
        <f t="shared" si="38"/>
        <v>7.5799999999999992</v>
      </c>
      <c r="BJ207" s="33">
        <f t="shared" si="39"/>
        <v>7.080000000000001</v>
      </c>
      <c r="BK207" s="3">
        <f>IF(BK$3=0,0,INDEX(Sheet1!RawDataCols,$C207,BK$5)*$R207)</f>
        <v>0.50533300000000003</v>
      </c>
      <c r="BL207" s="3">
        <f>IF(BL$3=0,0,INDEX(Sheet1!RawDataCols,$C207,BL$5)*$R207)</f>
        <v>0.45066600000000001</v>
      </c>
      <c r="BM207" s="3">
        <f>IF(BM$3=0,0,INDEX(Sheet1!RawDataCols,$C207,BM$5)*$R207)</f>
        <v>0.434</v>
      </c>
      <c r="BN207" s="3">
        <f>IF(BN$3=0,0,INDEX(Sheet1!RawDataCols,$C207,BN$5)*$R207)</f>
        <v>0.40666600000000003</v>
      </c>
      <c r="BO207" s="3">
        <f>IF(BO$3=0,0,INDEX(Sheet1!RawDataCols,$C207,BO$5)*$R207)</f>
        <v>0.38</v>
      </c>
      <c r="BP207" s="3">
        <f>IF(BP$3=0,0,INDEX(Sheet1!RawDataCols,$C207,BP$5)*$R207)</f>
        <v>3.38</v>
      </c>
      <c r="BQ207" s="3">
        <f t="shared" si="40"/>
        <v>1.9100000000000001</v>
      </c>
      <c r="BR207" s="3">
        <f t="shared" si="41"/>
        <v>1.9100000000000001</v>
      </c>
      <c r="BS207" s="3">
        <f t="shared" si="42"/>
        <v>1.9500000000000002</v>
      </c>
      <c r="BT207" s="3">
        <f t="shared" si="43"/>
        <v>4</v>
      </c>
      <c r="BU207" s="3" t="str">
        <f>INDEX(Sheet1!$BS$2:$BS$1000,MATCH($A207,Sheet1!$A$2:$A$1000,0))</f>
        <v>09</v>
      </c>
      <c r="BV207" s="3">
        <f>INDEX(Sheet1!$BT$2:$BT$1000,MATCH($A207,Sheet1!$A$2:$A$1000,0))</f>
        <v>4</v>
      </c>
    </row>
    <row r="208" spans="1:74" x14ac:dyDescent="0.2">
      <c r="A208" s="11" t="s">
        <v>1028</v>
      </c>
      <c r="B208" s="3">
        <f>MATCH($A208,Sheet1!ACCOUNTNO,0)</f>
        <v>192</v>
      </c>
      <c r="C208" s="3">
        <f t="shared" si="34"/>
        <v>192</v>
      </c>
      <c r="D208" s="3" t="str">
        <f>IF(D$3=0,0,INDEX(Sheet1!RawDataCols,$C208,D$5))</f>
        <v>22520A15</v>
      </c>
      <c r="E208" s="3" t="str">
        <f>IF(E$3=0,0,INDEX(Sheet1!RawDataCols,$C208,E$5))</f>
        <v xml:space="preserve">22520          </v>
      </c>
      <c r="F208" s="3" t="str">
        <f>IF(F$3=0,0,INDEX(Sheet1!RawDataCols,$C208,F$5))</f>
        <v xml:space="preserve">A15            </v>
      </c>
      <c r="G208" s="3" t="str">
        <f>IF(G$3=0,0,INDEX(Sheet1!RawDataCols,$C208,G$5))</f>
        <v xml:space="preserve">               </v>
      </c>
      <c r="H208" s="3" t="str">
        <f>IF(H$3=0,0,INDEX(Sheet1!RawDataCols,$C208,H$5))</f>
        <v xml:space="preserve">               </v>
      </c>
      <c r="I208" s="3" t="str">
        <f>IF(I$3=0,0,INDEX(Sheet1!RawDataCols,$C208,I$5))</f>
        <v xml:space="preserve">               </v>
      </c>
      <c r="J208" s="3" t="str">
        <f>IF(J$3=0,0,INDEX(Sheet1!RawDataCols,$C208,J$5))</f>
        <v xml:space="preserve">               </v>
      </c>
      <c r="K208" s="3" t="str">
        <f>IF(K$3=0,0,INDEX(Sheet1!RawDataCols,$C208,K$5))</f>
        <v xml:space="preserve">               </v>
      </c>
      <c r="L208" s="3" t="str">
        <f>IF(L$3=0,0,INDEX(Sheet1!RawDataCols,$C208,L$5))</f>
        <v xml:space="preserve">               </v>
      </c>
      <c r="M208" s="3" t="str">
        <f>IF(M$3=0,0,INDEX(Sheet1!RawDataCols,$C208,M$5))</f>
        <v xml:space="preserve">F007  </v>
      </c>
      <c r="N208" s="3" t="str">
        <f>IF(N$3=0,0,INDEX(Sheet1!RawDataCols,$C208,N$5))</f>
        <v>Insurance - Public Liability-236 Queen Road</v>
      </c>
      <c r="O208" s="3">
        <f>INDEX(Sheet1!RawDataCols,$C208,O$5)</f>
        <v>13</v>
      </c>
      <c r="P208" s="3" t="str">
        <f>INDEX(Sheet1!RawDataCols,$C208,P$5)</f>
        <v>Cost and Expenses</v>
      </c>
      <c r="Q208" s="3" t="str">
        <f>IF(Q$3=0,0,INDEX(Sheet1!RawDataCols,$C208,Q$5))</f>
        <v>I</v>
      </c>
      <c r="R208" s="3">
        <f t="shared" si="35"/>
        <v>1</v>
      </c>
      <c r="S208" s="3">
        <f t="shared" si="36"/>
        <v>-1</v>
      </c>
      <c r="T208" s="3">
        <f>IF(T$3=0,0,INDEX(Sheet1!RawDataCols,$C208,T$5)*$R208)</f>
        <v>0</v>
      </c>
      <c r="U208" s="3">
        <f>IF(U$3=0,0,INDEX(Sheet1!RawDataCols,$C208,U$5)*$R208)</f>
        <v>2.0299999999999998</v>
      </c>
      <c r="V208" s="3">
        <f>IF(V$3=0,0,INDEX(Sheet1!RawDataCols,$C208,V$5)*$R208)</f>
        <v>1.95</v>
      </c>
      <c r="W208" s="3">
        <f>IF(W$3=0,0,INDEX(Sheet1!RawDataCols,$C208,W$5)*$R208)</f>
        <v>1.79</v>
      </c>
      <c r="X208" s="3">
        <f>IF(X$3=0,0,INDEX(Sheet1!RawDataCols,$C208,X$5)*$R208)</f>
        <v>1.9</v>
      </c>
      <c r="Y208" s="3">
        <f>IF(Y$3=0,0,INDEX(Sheet1!RawDataCols,$C208,Y$5)*$R208)</f>
        <v>1.95</v>
      </c>
      <c r="Z208" s="3">
        <f>IF(Z$3=0,0,INDEX(Sheet1!RawDataCols,$C208,Z$5)*$R208)</f>
        <v>1.62</v>
      </c>
      <c r="AA208" s="3">
        <f>IF(AA$3=0,0,INDEX(Sheet1!RawDataCols,$C208,AA$5)*$R208)</f>
        <v>2.0299999999999998</v>
      </c>
      <c r="AB208" s="3">
        <f>IF(AB$3=0,0,INDEX(Sheet1!RawDataCols,$C208,AB$5)*$R208)</f>
        <v>1.95</v>
      </c>
      <c r="AC208" s="3">
        <f>IF(AC$3=0,0,INDEX(Sheet1!RawDataCols,$C208,AC$5)*$R208)</f>
        <v>1.79</v>
      </c>
      <c r="AD208" s="3">
        <f>IF(AD$3=0,0,INDEX(Sheet1!RawDataCols,$C208,AD$5)*$R208)</f>
        <v>1.97</v>
      </c>
      <c r="AE208" s="3">
        <f>IF(AE$3=0,0,INDEX(Sheet1!RawDataCols,$C208,AE$5)*$R208)</f>
        <v>1.95</v>
      </c>
      <c r="AF208" s="3">
        <f>IF(AF$3=0,0,INDEX(Sheet1!RawDataCols,$C208,AF$5)*$R208)</f>
        <v>1.74</v>
      </c>
      <c r="AG208" s="3">
        <f>IF(AG$3=0,0,INDEX(Sheet1!RawDataCols,$C208,AG$5)*$R208)</f>
        <v>2.0299999999999998</v>
      </c>
      <c r="AH208" s="3">
        <f>IF(AH$3=0,0,INDEX(Sheet1!RawDataCols,$C208,AH$5)*$R208)</f>
        <v>1.95</v>
      </c>
      <c r="AI208" s="3">
        <f>IF(AI$3=0,0,INDEX(Sheet1!RawDataCols,$C208,AI$5)*$R208)</f>
        <v>1.79</v>
      </c>
      <c r="AJ208" s="3">
        <f>IF(AJ$3=0,0,INDEX(Sheet1!RawDataCols,$C208,AJ$5)*$R208)</f>
        <v>1.97</v>
      </c>
      <c r="AK208" s="3">
        <f>IF(AK$3=0,0,INDEX(Sheet1!RawDataCols,$C208,AK$5)*$R208)</f>
        <v>1.95</v>
      </c>
      <c r="AL208" s="3">
        <f>IF(AL$3=0,0,INDEX(Sheet1!RawDataCols,$C208,AL$5)*$R208)</f>
        <v>1.74</v>
      </c>
      <c r="AM208" s="3">
        <f>IF(AM$3=0,0,INDEX(Sheet1!RawDataCols,$C208,AM$5)*$R208)</f>
        <v>2.0299999999999998</v>
      </c>
      <c r="AN208" s="3">
        <f>IF(AN$3=0,0,INDEX(Sheet1!RawDataCols,$C208,AN$5)*$R208)</f>
        <v>2.0299999999999998</v>
      </c>
      <c r="AO208" s="3">
        <f>IF(AO$3=0,0,INDEX(Sheet1!RawDataCols,$C208,AO$5)*$R208)</f>
        <v>1.79</v>
      </c>
      <c r="AP208" s="3">
        <f>IF(AP$3=0,0,INDEX(Sheet1!RawDataCols,$C208,AP$5)*$R208)</f>
        <v>2.0299999999999998</v>
      </c>
      <c r="AQ208" s="3">
        <f>IF(AQ$3=0,0,INDEX(Sheet1!RawDataCols,$C208,AQ$5)*$R208)</f>
        <v>1.95</v>
      </c>
      <c r="AR208" s="3">
        <f>IF(AR$3=0,0,INDEX(Sheet1!RawDataCols,$C208,AR$5)*$R208)</f>
        <v>1.79</v>
      </c>
      <c r="AS208" s="3">
        <f>IF(AS$3=0,0,INDEX(Sheet1!RawDataCols,$C208,AS$5)*$R208)</f>
        <v>2.0099999999999998</v>
      </c>
      <c r="AT208" s="3">
        <f>IF(AT$3=0,0,INDEX(Sheet1!RawDataCols,$C208,AT$5)*$R208)</f>
        <v>1.95</v>
      </c>
      <c r="AU208" s="3">
        <f>IF(AU$3=0,0,INDEX(Sheet1!RawDataCols,$C208,AU$5)*$R208)</f>
        <v>1.9</v>
      </c>
      <c r="AV208" s="3">
        <f>IF(AV$3=0,0,INDEX(Sheet1!RawDataCols,$C208,AV$5)*$R208)</f>
        <v>2.15</v>
      </c>
      <c r="AW208" s="3">
        <f>IF(AW$3=0,0,INDEX(Sheet1!RawDataCols,$C208,AW$5)*$R208)</f>
        <v>1.95</v>
      </c>
      <c r="AX208" s="3">
        <f>IF(AX$3=0,0,INDEX(Sheet1!RawDataCols,$C208,AX$5)*$R208)</f>
        <v>2.0299999999999998</v>
      </c>
      <c r="AY208" s="3">
        <f>IF(AY$3=0,0,INDEX(Sheet1!RawDataCols,$C208,AY$5)*$R208)</f>
        <v>2.08</v>
      </c>
      <c r="AZ208" s="3">
        <f>IF(AZ$3=0,0,INDEX(Sheet1!RawDataCols,$C208,AZ$5)*$R208)</f>
        <v>1.95</v>
      </c>
      <c r="BA208" s="3">
        <f>IF(BA$3=0,0,INDEX(Sheet1!RawDataCols,$C208,BA$5)*$R208)</f>
        <v>1.97</v>
      </c>
      <c r="BB208" s="3">
        <f>IF(BB$3=0,0,INDEX(Sheet1!RawDataCols,$C208,BB$5)*$R208)</f>
        <v>2.15</v>
      </c>
      <c r="BC208" s="3">
        <f>IF(BC$3=0,0,INDEX(Sheet1!RawDataCols,$C208,BC$5)*$R208)</f>
        <v>1.95</v>
      </c>
      <c r="BD208" s="3">
        <f>IF(BD$3=0,0,INDEX(Sheet1!RawDataCols,$C208,BD$5)*$R208)</f>
        <v>2.0299999999999998</v>
      </c>
      <c r="BE208" s="3">
        <f>IF(BE$3=0,0,INDEX(Sheet1!RawDataCols,$C208,BE$5)*$R208)</f>
        <v>2.15</v>
      </c>
      <c r="BF208" s="3">
        <f>IF(BF$3=0,0,INDEX(Sheet1!RawDataCols,$C208,BF$5)*$R208)</f>
        <v>1.95</v>
      </c>
      <c r="BG208" s="179">
        <f>IF(BG$3=0,0,INDEX(Sheet1!RawDataCols,$C208,BG$5)*$R208)</f>
        <v>2.0299999999999998</v>
      </c>
      <c r="BH208" s="33">
        <f t="shared" si="37"/>
        <v>24.379999999999995</v>
      </c>
      <c r="BI208" s="33">
        <f t="shared" si="38"/>
        <v>23.479999999999997</v>
      </c>
      <c r="BJ208" s="33">
        <f t="shared" si="39"/>
        <v>21.98</v>
      </c>
      <c r="BK208" s="3">
        <f>IF(BK$3=0,0,INDEX(Sheet1!RawDataCols,$C208,BK$5)*$R208)</f>
        <v>1.5653330000000001</v>
      </c>
      <c r="BL208" s="3">
        <f>IF(BL$3=0,0,INDEX(Sheet1!RawDataCols,$C208,BL$5)*$R208)</f>
        <v>1.396666</v>
      </c>
      <c r="BM208" s="3">
        <f>IF(BM$3=0,0,INDEX(Sheet1!RawDataCols,$C208,BM$5)*$R208)</f>
        <v>1.3466659999999999</v>
      </c>
      <c r="BN208" s="3">
        <f>IF(BN$3=0,0,INDEX(Sheet1!RawDataCols,$C208,BN$5)*$R208)</f>
        <v>1.259333</v>
      </c>
      <c r="BO208" s="3">
        <f>IF(BO$3=0,0,INDEX(Sheet1!RawDataCols,$C208,BO$5)*$R208)</f>
        <v>1.18</v>
      </c>
      <c r="BP208" s="3">
        <f>IF(BP$3=0,0,INDEX(Sheet1!RawDataCols,$C208,BP$5)*$R208)</f>
        <v>10.48</v>
      </c>
      <c r="BQ208" s="3">
        <f t="shared" si="40"/>
        <v>5.9599999999999991</v>
      </c>
      <c r="BR208" s="3">
        <f t="shared" si="41"/>
        <v>5.97</v>
      </c>
      <c r="BS208" s="3">
        <f t="shared" si="42"/>
        <v>6.0699999999999994</v>
      </c>
      <c r="BT208" s="3">
        <f t="shared" si="43"/>
        <v>12.45</v>
      </c>
      <c r="BU208" s="3" t="str">
        <f>INDEX(Sheet1!$BS$2:$BS$1000,MATCH($A208,Sheet1!$A$2:$A$1000,0))</f>
        <v>09</v>
      </c>
      <c r="BV208" s="3">
        <f>INDEX(Sheet1!$BT$2:$BT$1000,MATCH($A208,Sheet1!$A$2:$A$1000,0))</f>
        <v>12.45</v>
      </c>
    </row>
    <row r="209" spans="1:74" x14ac:dyDescent="0.2">
      <c r="A209" s="11" t="s">
        <v>1029</v>
      </c>
      <c r="B209" s="3">
        <f>MATCH($A209,Sheet1!ACCOUNTNO,0)</f>
        <v>193</v>
      </c>
      <c r="C209" s="3">
        <f t="shared" si="34"/>
        <v>193</v>
      </c>
      <c r="D209" s="3" t="str">
        <f>IF(D$3=0,0,INDEX(Sheet1!RawDataCols,$C209,D$5))</f>
        <v>22520A16</v>
      </c>
      <c r="E209" s="3" t="str">
        <f>IF(E$3=0,0,INDEX(Sheet1!RawDataCols,$C209,E$5))</f>
        <v xml:space="preserve">22520          </v>
      </c>
      <c r="F209" s="3" t="str">
        <f>IF(F$3=0,0,INDEX(Sheet1!RawDataCols,$C209,F$5))</f>
        <v xml:space="preserve">A16            </v>
      </c>
      <c r="G209" s="3" t="str">
        <f>IF(G$3=0,0,INDEX(Sheet1!RawDataCols,$C209,G$5))</f>
        <v xml:space="preserve">               </v>
      </c>
      <c r="H209" s="3" t="str">
        <f>IF(H$3=0,0,INDEX(Sheet1!RawDataCols,$C209,H$5))</f>
        <v xml:space="preserve">               </v>
      </c>
      <c r="I209" s="3" t="str">
        <f>IF(I$3=0,0,INDEX(Sheet1!RawDataCols,$C209,I$5))</f>
        <v xml:space="preserve">               </v>
      </c>
      <c r="J209" s="3" t="str">
        <f>IF(J$3=0,0,INDEX(Sheet1!RawDataCols,$C209,J$5))</f>
        <v xml:space="preserve">               </v>
      </c>
      <c r="K209" s="3" t="str">
        <f>IF(K$3=0,0,INDEX(Sheet1!RawDataCols,$C209,K$5))</f>
        <v xml:space="preserve">               </v>
      </c>
      <c r="L209" s="3" t="str">
        <f>IF(L$3=0,0,INDEX(Sheet1!RawDataCols,$C209,L$5))</f>
        <v xml:space="preserve">               </v>
      </c>
      <c r="M209" s="3" t="str">
        <f>IF(M$3=0,0,INDEX(Sheet1!RawDataCols,$C209,M$5))</f>
        <v xml:space="preserve">F007  </v>
      </c>
      <c r="N209" s="3" t="str">
        <f>IF(N$3=0,0,INDEX(Sheet1!RawDataCols,$C209,N$5))</f>
        <v>Insurance - Public Liability-534 Queen Road</v>
      </c>
      <c r="O209" s="3">
        <f>INDEX(Sheet1!RawDataCols,$C209,O$5)</f>
        <v>13</v>
      </c>
      <c r="P209" s="3" t="str">
        <f>INDEX(Sheet1!RawDataCols,$C209,P$5)</f>
        <v>Cost and Expenses</v>
      </c>
      <c r="Q209" s="3" t="str">
        <f>IF(Q$3=0,0,INDEX(Sheet1!RawDataCols,$C209,Q$5))</f>
        <v>I</v>
      </c>
      <c r="R209" s="3">
        <f t="shared" si="35"/>
        <v>1</v>
      </c>
      <c r="S209" s="3">
        <f t="shared" si="36"/>
        <v>-1</v>
      </c>
      <c r="T209" s="3">
        <f>IF(T$3=0,0,INDEX(Sheet1!RawDataCols,$C209,T$5)*$R209)</f>
        <v>0</v>
      </c>
      <c r="U209" s="3">
        <f>IF(U$3=0,0,INDEX(Sheet1!RawDataCols,$C209,U$5)*$R209)</f>
        <v>2.2999999999999998</v>
      </c>
      <c r="V209" s="3">
        <f>IF(V$3=0,0,INDEX(Sheet1!RawDataCols,$C209,V$5)*$R209)</f>
        <v>2.21</v>
      </c>
      <c r="W209" s="3">
        <f>IF(W$3=0,0,INDEX(Sheet1!RawDataCols,$C209,W$5)*$R209)</f>
        <v>2.0299999999999998</v>
      </c>
      <c r="X209" s="3">
        <f>IF(X$3=0,0,INDEX(Sheet1!RawDataCols,$C209,X$5)*$R209)</f>
        <v>2.16</v>
      </c>
      <c r="Y209" s="3">
        <f>IF(Y$3=0,0,INDEX(Sheet1!RawDataCols,$C209,Y$5)*$R209)</f>
        <v>2.21</v>
      </c>
      <c r="Z209" s="3">
        <f>IF(Z$3=0,0,INDEX(Sheet1!RawDataCols,$C209,Z$5)*$R209)</f>
        <v>1.84</v>
      </c>
      <c r="AA209" s="3">
        <f>IF(AA$3=0,0,INDEX(Sheet1!RawDataCols,$C209,AA$5)*$R209)</f>
        <v>2.2999999999999998</v>
      </c>
      <c r="AB209" s="3">
        <f>IF(AB$3=0,0,INDEX(Sheet1!RawDataCols,$C209,AB$5)*$R209)</f>
        <v>2.21</v>
      </c>
      <c r="AC209" s="3">
        <f>IF(AC$3=0,0,INDEX(Sheet1!RawDataCols,$C209,AC$5)*$R209)</f>
        <v>2.0299999999999998</v>
      </c>
      <c r="AD209" s="3">
        <f>IF(AD$3=0,0,INDEX(Sheet1!RawDataCols,$C209,AD$5)*$R209)</f>
        <v>2.23</v>
      </c>
      <c r="AE209" s="3">
        <f>IF(AE$3=0,0,INDEX(Sheet1!RawDataCols,$C209,AE$5)*$R209)</f>
        <v>2.21</v>
      </c>
      <c r="AF209" s="3">
        <f>IF(AF$3=0,0,INDEX(Sheet1!RawDataCols,$C209,AF$5)*$R209)</f>
        <v>1.97</v>
      </c>
      <c r="AG209" s="3">
        <f>IF(AG$3=0,0,INDEX(Sheet1!RawDataCols,$C209,AG$5)*$R209)</f>
        <v>2.2999999999999998</v>
      </c>
      <c r="AH209" s="3">
        <f>IF(AH$3=0,0,INDEX(Sheet1!RawDataCols,$C209,AH$5)*$R209)</f>
        <v>2.21</v>
      </c>
      <c r="AI209" s="3">
        <f>IF(AI$3=0,0,INDEX(Sheet1!RawDataCols,$C209,AI$5)*$R209)</f>
        <v>2.0299999999999998</v>
      </c>
      <c r="AJ209" s="3">
        <f>IF(AJ$3=0,0,INDEX(Sheet1!RawDataCols,$C209,AJ$5)*$R209)</f>
        <v>2.23</v>
      </c>
      <c r="AK209" s="3">
        <f>IF(AK$3=0,0,INDEX(Sheet1!RawDataCols,$C209,AK$5)*$R209)</f>
        <v>2.21</v>
      </c>
      <c r="AL209" s="3">
        <f>IF(AL$3=0,0,INDEX(Sheet1!RawDataCols,$C209,AL$5)*$R209)</f>
        <v>1.97</v>
      </c>
      <c r="AM209" s="3">
        <f>IF(AM$3=0,0,INDEX(Sheet1!RawDataCols,$C209,AM$5)*$R209)</f>
        <v>2.2999999999999998</v>
      </c>
      <c r="AN209" s="3">
        <f>IF(AN$3=0,0,INDEX(Sheet1!RawDataCols,$C209,AN$5)*$R209)</f>
        <v>2.2999999999999998</v>
      </c>
      <c r="AO209" s="3">
        <f>IF(AO$3=0,0,INDEX(Sheet1!RawDataCols,$C209,AO$5)*$R209)</f>
        <v>2.0299999999999998</v>
      </c>
      <c r="AP209" s="3">
        <f>IF(AP$3=0,0,INDEX(Sheet1!RawDataCols,$C209,AP$5)*$R209)</f>
        <v>2.2999999999999998</v>
      </c>
      <c r="AQ209" s="3">
        <f>IF(AQ$3=0,0,INDEX(Sheet1!RawDataCols,$C209,AQ$5)*$R209)</f>
        <v>2.21</v>
      </c>
      <c r="AR209" s="3">
        <f>IF(AR$3=0,0,INDEX(Sheet1!RawDataCols,$C209,AR$5)*$R209)</f>
        <v>2.0299999999999998</v>
      </c>
      <c r="AS209" s="3">
        <f>IF(AS$3=0,0,INDEX(Sheet1!RawDataCols,$C209,AS$5)*$R209)</f>
        <v>2.2799999999999998</v>
      </c>
      <c r="AT209" s="3">
        <f>IF(AT$3=0,0,INDEX(Sheet1!RawDataCols,$C209,AT$5)*$R209)</f>
        <v>2.21</v>
      </c>
      <c r="AU209" s="3">
        <f>IF(AU$3=0,0,INDEX(Sheet1!RawDataCols,$C209,AU$5)*$R209)</f>
        <v>2.16</v>
      </c>
      <c r="AV209" s="3">
        <f>IF(AV$3=0,0,INDEX(Sheet1!RawDataCols,$C209,AV$5)*$R209)</f>
        <v>2.4300000000000002</v>
      </c>
      <c r="AW209" s="3">
        <f>IF(AW$3=0,0,INDEX(Sheet1!RawDataCols,$C209,AW$5)*$R209)</f>
        <v>2.21</v>
      </c>
      <c r="AX209" s="3">
        <f>IF(AX$3=0,0,INDEX(Sheet1!RawDataCols,$C209,AX$5)*$R209)</f>
        <v>2.2999999999999998</v>
      </c>
      <c r="AY209" s="3">
        <f>IF(AY$3=0,0,INDEX(Sheet1!RawDataCols,$C209,AY$5)*$R209)</f>
        <v>2.36</v>
      </c>
      <c r="AZ209" s="3">
        <f>IF(AZ$3=0,0,INDEX(Sheet1!RawDataCols,$C209,AZ$5)*$R209)</f>
        <v>2.21</v>
      </c>
      <c r="BA209" s="3">
        <f>IF(BA$3=0,0,INDEX(Sheet1!RawDataCols,$C209,BA$5)*$R209)</f>
        <v>2.23</v>
      </c>
      <c r="BB209" s="3">
        <f>IF(BB$3=0,0,INDEX(Sheet1!RawDataCols,$C209,BB$5)*$R209)</f>
        <v>2.4300000000000002</v>
      </c>
      <c r="BC209" s="3">
        <f>IF(BC$3=0,0,INDEX(Sheet1!RawDataCols,$C209,BC$5)*$R209)</f>
        <v>2.21</v>
      </c>
      <c r="BD209" s="3">
        <f>IF(BD$3=0,0,INDEX(Sheet1!RawDataCols,$C209,BD$5)*$R209)</f>
        <v>2.2999999999999998</v>
      </c>
      <c r="BE209" s="3">
        <f>IF(BE$3=0,0,INDEX(Sheet1!RawDataCols,$C209,BE$5)*$R209)</f>
        <v>2.4300000000000002</v>
      </c>
      <c r="BF209" s="3">
        <f>IF(BF$3=0,0,INDEX(Sheet1!RawDataCols,$C209,BF$5)*$R209)</f>
        <v>2.21</v>
      </c>
      <c r="BG209" s="179">
        <f>IF(BG$3=0,0,INDEX(Sheet1!RawDataCols,$C209,BG$5)*$R209)</f>
        <v>2.2999999999999998</v>
      </c>
      <c r="BH209" s="33">
        <f t="shared" si="37"/>
        <v>27.62</v>
      </c>
      <c r="BI209" s="33">
        <f t="shared" si="38"/>
        <v>26.610000000000007</v>
      </c>
      <c r="BJ209" s="33">
        <f t="shared" si="39"/>
        <v>24.92</v>
      </c>
      <c r="BK209" s="3">
        <f>IF(BK$3=0,0,INDEX(Sheet1!RawDataCols,$C209,BK$5)*$R209)</f>
        <v>1.774</v>
      </c>
      <c r="BL209" s="3">
        <f>IF(BL$3=0,0,INDEX(Sheet1!RawDataCols,$C209,BL$5)*$R209)</f>
        <v>1.5826659999999999</v>
      </c>
      <c r="BM209" s="3">
        <f>IF(BM$3=0,0,INDEX(Sheet1!RawDataCols,$C209,BM$5)*$R209)</f>
        <v>1.5266660000000001</v>
      </c>
      <c r="BN209" s="3">
        <f>IF(BN$3=0,0,INDEX(Sheet1!RawDataCols,$C209,BN$5)*$R209)</f>
        <v>1.4279999999999999</v>
      </c>
      <c r="BO209" s="3">
        <f>IF(BO$3=0,0,INDEX(Sheet1!RawDataCols,$C209,BO$5)*$R209)</f>
        <v>1.34</v>
      </c>
      <c r="BP209" s="3">
        <f>IF(BP$3=0,0,INDEX(Sheet1!RawDataCols,$C209,BP$5)*$R209)</f>
        <v>11.87</v>
      </c>
      <c r="BQ209" s="3">
        <f t="shared" si="40"/>
        <v>6.76</v>
      </c>
      <c r="BR209" s="3">
        <f t="shared" si="41"/>
        <v>6.76</v>
      </c>
      <c r="BS209" s="3">
        <f t="shared" si="42"/>
        <v>6.879999999999999</v>
      </c>
      <c r="BT209" s="3">
        <f t="shared" si="43"/>
        <v>14.1</v>
      </c>
      <c r="BU209" s="3" t="str">
        <f>INDEX(Sheet1!$BS$2:$BS$1000,MATCH($A209,Sheet1!$A$2:$A$1000,0))</f>
        <v>09</v>
      </c>
      <c r="BV209" s="3">
        <f>INDEX(Sheet1!$BT$2:$BT$1000,MATCH($A209,Sheet1!$A$2:$A$1000,0))</f>
        <v>14.1</v>
      </c>
    </row>
    <row r="210" spans="1:74" x14ac:dyDescent="0.2">
      <c r="A210" s="11" t="s">
        <v>479</v>
      </c>
      <c r="B210" s="3">
        <f>MATCH($A210,Sheet1!ACCOUNTNO,0)</f>
        <v>194</v>
      </c>
      <c r="C210" s="3">
        <f t="shared" si="34"/>
        <v>194</v>
      </c>
      <c r="D210" s="3" t="str">
        <f>IF(D$3=0,0,INDEX(Sheet1!RawDataCols,$C210,D$5))</f>
        <v>22580A02</v>
      </c>
      <c r="E210" s="3" t="str">
        <f>IF(E$3=0,0,INDEX(Sheet1!RawDataCols,$C210,E$5))</f>
        <v xml:space="preserve">22580          </v>
      </c>
      <c r="F210" s="3" t="str">
        <f>IF(F$3=0,0,INDEX(Sheet1!RawDataCols,$C210,F$5))</f>
        <v xml:space="preserve">A02            </v>
      </c>
      <c r="G210" s="3" t="str">
        <f>IF(G$3=0,0,INDEX(Sheet1!RawDataCols,$C210,G$5))</f>
        <v xml:space="preserve">               </v>
      </c>
      <c r="H210" s="3" t="str">
        <f>IF(H$3=0,0,INDEX(Sheet1!RawDataCols,$C210,H$5))</f>
        <v xml:space="preserve">               </v>
      </c>
      <c r="I210" s="3" t="str">
        <f>IF(I$3=0,0,INDEX(Sheet1!RawDataCols,$C210,I$5))</f>
        <v xml:space="preserve">               </v>
      </c>
      <c r="J210" s="3" t="str">
        <f>IF(J$3=0,0,INDEX(Sheet1!RawDataCols,$C210,J$5))</f>
        <v xml:space="preserve">               </v>
      </c>
      <c r="K210" s="3" t="str">
        <f>IF(K$3=0,0,INDEX(Sheet1!RawDataCols,$C210,K$5))</f>
        <v xml:space="preserve">               </v>
      </c>
      <c r="L210" s="3" t="str">
        <f>IF(L$3=0,0,INDEX(Sheet1!RawDataCols,$C210,L$5))</f>
        <v xml:space="preserve">               </v>
      </c>
      <c r="M210" s="3" t="str">
        <f>IF(M$3=0,0,INDEX(Sheet1!RawDataCols,$C210,M$5))</f>
        <v xml:space="preserve">F007  </v>
      </c>
      <c r="N210" s="3" t="str">
        <f>IF(N$3=0,0,INDEX(Sheet1!RawDataCols,$C210,N$5))</f>
        <v>Lease Incentive-200 East Tce</v>
      </c>
      <c r="O210" s="3">
        <f>INDEX(Sheet1!RawDataCols,$C210,O$5)</f>
        <v>13</v>
      </c>
      <c r="P210" s="3" t="str">
        <f>INDEX(Sheet1!RawDataCols,$C210,P$5)</f>
        <v>Cost and Expenses</v>
      </c>
      <c r="Q210" s="3" t="str">
        <f>IF(Q$3=0,0,INDEX(Sheet1!RawDataCols,$C210,Q$5))</f>
        <v>I</v>
      </c>
      <c r="R210" s="3">
        <f t="shared" si="35"/>
        <v>1</v>
      </c>
      <c r="S210" s="3">
        <f t="shared" si="36"/>
        <v>-1</v>
      </c>
      <c r="T210" s="3">
        <f>IF(T$3=0,0,INDEX(Sheet1!RawDataCols,$C210,T$5)*$R210)</f>
        <v>0</v>
      </c>
      <c r="U210" s="3">
        <f>IF(U$3=0,0,INDEX(Sheet1!RawDataCols,$C210,U$5)*$R210)</f>
        <v>0</v>
      </c>
      <c r="V210" s="3">
        <f>IF(V$3=0,0,INDEX(Sheet1!RawDataCols,$C210,V$5)*$R210)</f>
        <v>0</v>
      </c>
      <c r="W210" s="3">
        <f>IF(W$3=0,0,INDEX(Sheet1!RawDataCols,$C210,W$5)*$R210)</f>
        <v>0</v>
      </c>
      <c r="X210" s="3">
        <f>IF(X$3=0,0,INDEX(Sheet1!RawDataCols,$C210,X$5)*$R210)</f>
        <v>0</v>
      </c>
      <c r="Y210" s="3">
        <f>IF(Y$3=0,0,INDEX(Sheet1!RawDataCols,$C210,Y$5)*$R210)</f>
        <v>0</v>
      </c>
      <c r="Z210" s="3">
        <f>IF(Z$3=0,0,INDEX(Sheet1!RawDataCols,$C210,Z$5)*$R210)</f>
        <v>0</v>
      </c>
      <c r="AA210" s="3">
        <f>IF(AA$3=0,0,INDEX(Sheet1!RawDataCols,$C210,AA$5)*$R210)</f>
        <v>0</v>
      </c>
      <c r="AB210" s="3">
        <f>IF(AB$3=0,0,INDEX(Sheet1!RawDataCols,$C210,AB$5)*$R210)</f>
        <v>0</v>
      </c>
      <c r="AC210" s="3">
        <f>IF(AC$3=0,0,INDEX(Sheet1!RawDataCols,$C210,AC$5)*$R210)</f>
        <v>0</v>
      </c>
      <c r="AD210" s="3">
        <f>IF(AD$3=0,0,INDEX(Sheet1!RawDataCols,$C210,AD$5)*$R210)</f>
        <v>0</v>
      </c>
      <c r="AE210" s="3">
        <f>IF(AE$3=0,0,INDEX(Sheet1!RawDataCols,$C210,AE$5)*$R210)</f>
        <v>0</v>
      </c>
      <c r="AF210" s="3">
        <f>IF(AF$3=0,0,INDEX(Sheet1!RawDataCols,$C210,AF$5)*$R210)</f>
        <v>0</v>
      </c>
      <c r="AG210" s="3">
        <f>IF(AG$3=0,0,INDEX(Sheet1!RawDataCols,$C210,AG$5)*$R210)</f>
        <v>0</v>
      </c>
      <c r="AH210" s="3">
        <f>IF(AH$3=0,0,INDEX(Sheet1!RawDataCols,$C210,AH$5)*$R210)</f>
        <v>0</v>
      </c>
      <c r="AI210" s="3">
        <f>IF(AI$3=0,0,INDEX(Sheet1!RawDataCols,$C210,AI$5)*$R210)</f>
        <v>0</v>
      </c>
      <c r="AJ210" s="3">
        <f>IF(AJ$3=0,0,INDEX(Sheet1!RawDataCols,$C210,AJ$5)*$R210)</f>
        <v>0</v>
      </c>
      <c r="AK210" s="3">
        <f>IF(AK$3=0,0,INDEX(Sheet1!RawDataCols,$C210,AK$5)*$R210)</f>
        <v>0</v>
      </c>
      <c r="AL210" s="3">
        <f>IF(AL$3=0,0,INDEX(Sheet1!RawDataCols,$C210,AL$5)*$R210)</f>
        <v>0</v>
      </c>
      <c r="AM210" s="3">
        <f>IF(AM$3=0,0,INDEX(Sheet1!RawDataCols,$C210,AM$5)*$R210)</f>
        <v>0</v>
      </c>
      <c r="AN210" s="3">
        <f>IF(AN$3=0,0,INDEX(Sheet1!RawDataCols,$C210,AN$5)*$R210)</f>
        <v>0</v>
      </c>
      <c r="AO210" s="3">
        <f>IF(AO$3=0,0,INDEX(Sheet1!RawDataCols,$C210,AO$5)*$R210)</f>
        <v>0</v>
      </c>
      <c r="AP210" s="3">
        <f>IF(AP$3=0,0,INDEX(Sheet1!RawDataCols,$C210,AP$5)*$R210)</f>
        <v>0</v>
      </c>
      <c r="AQ210" s="3">
        <f>IF(AQ$3=0,0,INDEX(Sheet1!RawDataCols,$C210,AQ$5)*$R210)</f>
        <v>0</v>
      </c>
      <c r="AR210" s="3">
        <f>IF(AR$3=0,0,INDEX(Sheet1!RawDataCols,$C210,AR$5)*$R210)</f>
        <v>0</v>
      </c>
      <c r="AS210" s="3">
        <f>IF(AS$3=0,0,INDEX(Sheet1!RawDataCols,$C210,AS$5)*$R210)</f>
        <v>0</v>
      </c>
      <c r="AT210" s="3">
        <f>IF(AT$3=0,0,INDEX(Sheet1!RawDataCols,$C210,AT$5)*$R210)</f>
        <v>0</v>
      </c>
      <c r="AU210" s="3">
        <f>IF(AU$3=0,0,INDEX(Sheet1!RawDataCols,$C210,AU$5)*$R210)</f>
        <v>0</v>
      </c>
      <c r="AV210" s="3">
        <f>IF(AV$3=0,0,INDEX(Sheet1!RawDataCols,$C210,AV$5)*$R210)</f>
        <v>0</v>
      </c>
      <c r="AW210" s="3">
        <f>IF(AW$3=0,0,INDEX(Sheet1!RawDataCols,$C210,AW$5)*$R210)</f>
        <v>0</v>
      </c>
      <c r="AX210" s="3">
        <f>IF(AX$3=0,0,INDEX(Sheet1!RawDataCols,$C210,AX$5)*$R210)</f>
        <v>0</v>
      </c>
      <c r="AY210" s="3">
        <f>IF(AY$3=0,0,INDEX(Sheet1!RawDataCols,$C210,AY$5)*$R210)</f>
        <v>0</v>
      </c>
      <c r="AZ210" s="3">
        <f>IF(AZ$3=0,0,INDEX(Sheet1!RawDataCols,$C210,AZ$5)*$R210)</f>
        <v>0</v>
      </c>
      <c r="BA210" s="3">
        <f>IF(BA$3=0,0,INDEX(Sheet1!RawDataCols,$C210,BA$5)*$R210)</f>
        <v>0</v>
      </c>
      <c r="BB210" s="3">
        <f>IF(BB$3=0,0,INDEX(Sheet1!RawDataCols,$C210,BB$5)*$R210)</f>
        <v>0</v>
      </c>
      <c r="BC210" s="3">
        <f>IF(BC$3=0,0,INDEX(Sheet1!RawDataCols,$C210,BC$5)*$R210)</f>
        <v>0</v>
      </c>
      <c r="BD210" s="3">
        <f>IF(BD$3=0,0,INDEX(Sheet1!RawDataCols,$C210,BD$5)*$R210)</f>
        <v>0</v>
      </c>
      <c r="BE210" s="3">
        <f>IF(BE$3=0,0,INDEX(Sheet1!RawDataCols,$C210,BE$5)*$R210)</f>
        <v>0</v>
      </c>
      <c r="BF210" s="3">
        <f>IF(BF$3=0,0,INDEX(Sheet1!RawDataCols,$C210,BF$5)*$R210)</f>
        <v>0</v>
      </c>
      <c r="BG210" s="179">
        <f>IF(BG$3=0,0,INDEX(Sheet1!RawDataCols,$C210,BG$5)*$R210)</f>
        <v>0</v>
      </c>
      <c r="BH210" s="33">
        <f t="shared" si="37"/>
        <v>0</v>
      </c>
      <c r="BI210" s="33">
        <f t="shared" si="38"/>
        <v>0</v>
      </c>
      <c r="BJ210" s="33">
        <f t="shared" si="39"/>
        <v>0</v>
      </c>
      <c r="BK210" s="3">
        <f>IF(BK$3=0,0,INDEX(Sheet1!RawDataCols,$C210,BK$5)*$R210)</f>
        <v>0</v>
      </c>
      <c r="BL210" s="3">
        <f>IF(BL$3=0,0,INDEX(Sheet1!RawDataCols,$C210,BL$5)*$R210)</f>
        <v>0</v>
      </c>
      <c r="BM210" s="3">
        <f>IF(BM$3=0,0,INDEX(Sheet1!RawDataCols,$C210,BM$5)*$R210)</f>
        <v>0</v>
      </c>
      <c r="BN210" s="3">
        <f>IF(BN$3=0,0,INDEX(Sheet1!RawDataCols,$C210,BN$5)*$R210)</f>
        <v>0</v>
      </c>
      <c r="BO210" s="3">
        <f>IF(BO$3=0,0,INDEX(Sheet1!RawDataCols,$C210,BO$5)*$R210)</f>
        <v>679.58875</v>
      </c>
      <c r="BP210" s="3">
        <f>IF(BP$3=0,0,INDEX(Sheet1!RawDataCols,$C210,BP$5)*$R210)</f>
        <v>0</v>
      </c>
      <c r="BQ210" s="3">
        <f t="shared" si="40"/>
        <v>0</v>
      </c>
      <c r="BR210" s="3">
        <f t="shared" si="41"/>
        <v>0</v>
      </c>
      <c r="BS210" s="3">
        <f t="shared" si="42"/>
        <v>0</v>
      </c>
      <c r="BT210" s="3">
        <f t="shared" si="43"/>
        <v>0</v>
      </c>
      <c r="BU210" s="3" t="str">
        <f>INDEX(Sheet1!$BS$2:$BS$1000,MATCH($A210,Sheet1!$A$2:$A$1000,0))</f>
        <v>09</v>
      </c>
      <c r="BV210" s="3">
        <f>INDEX(Sheet1!$BT$2:$BT$1000,MATCH($A210,Sheet1!$A$2:$A$1000,0))</f>
        <v>0</v>
      </c>
    </row>
    <row r="211" spans="1:74" x14ac:dyDescent="0.2">
      <c r="A211" s="11" t="s">
        <v>655</v>
      </c>
      <c r="B211" s="3">
        <f>MATCH($A211,Sheet1!ACCOUNTNO,0)</f>
        <v>198</v>
      </c>
      <c r="C211" s="3">
        <f t="shared" si="34"/>
        <v>198</v>
      </c>
      <c r="D211" s="3" t="str">
        <f>IF(D$3=0,0,INDEX(Sheet1!RawDataCols,$C211,D$5))</f>
        <v>22620A01</v>
      </c>
      <c r="E211" s="3" t="str">
        <f>IF(E$3=0,0,INDEX(Sheet1!RawDataCols,$C211,E$5))</f>
        <v xml:space="preserve">22620          </v>
      </c>
      <c r="F211" s="3" t="str">
        <f>IF(F$3=0,0,INDEX(Sheet1!RawDataCols,$C211,F$5))</f>
        <v xml:space="preserve">A01            </v>
      </c>
      <c r="G211" s="3" t="str">
        <f>IF(G$3=0,0,INDEX(Sheet1!RawDataCols,$C211,G$5))</f>
        <v xml:space="preserve">               </v>
      </c>
      <c r="H211" s="3" t="str">
        <f>IF(H$3=0,0,INDEX(Sheet1!RawDataCols,$C211,H$5))</f>
        <v xml:space="preserve">               </v>
      </c>
      <c r="I211" s="3" t="str">
        <f>IF(I$3=0,0,INDEX(Sheet1!RawDataCols,$C211,I$5))</f>
        <v xml:space="preserve">               </v>
      </c>
      <c r="J211" s="3" t="str">
        <f>IF(J$3=0,0,INDEX(Sheet1!RawDataCols,$C211,J$5))</f>
        <v xml:space="preserve">               </v>
      </c>
      <c r="K211" s="3" t="str">
        <f>IF(K$3=0,0,INDEX(Sheet1!RawDataCols,$C211,K$5))</f>
        <v xml:space="preserve">               </v>
      </c>
      <c r="L211" s="3" t="str">
        <f>IF(L$3=0,0,INDEX(Sheet1!RawDataCols,$C211,L$5))</f>
        <v xml:space="preserve">               </v>
      </c>
      <c r="M211" s="3" t="str">
        <f>IF(M$3=0,0,INDEX(Sheet1!RawDataCols,$C211,M$5))</f>
        <v xml:space="preserve">F007  </v>
      </c>
      <c r="N211" s="3" t="str">
        <f>IF(N$3=0,0,INDEX(Sheet1!RawDataCols,$C211,N$5))</f>
        <v>Legal Fees-6 Circuit Dr</v>
      </c>
      <c r="O211" s="3">
        <f>INDEX(Sheet1!RawDataCols,$C211,O$5)</f>
        <v>13</v>
      </c>
      <c r="P211" s="3" t="str">
        <f>INDEX(Sheet1!RawDataCols,$C211,P$5)</f>
        <v>Cost and Expenses</v>
      </c>
      <c r="Q211" s="3" t="str">
        <f>IF(Q$3=0,0,INDEX(Sheet1!RawDataCols,$C211,Q$5))</f>
        <v>I</v>
      </c>
      <c r="R211" s="3">
        <f t="shared" si="35"/>
        <v>1</v>
      </c>
      <c r="S211" s="3">
        <f t="shared" si="36"/>
        <v>-1</v>
      </c>
      <c r="T211" s="3">
        <f>IF(T$3=0,0,INDEX(Sheet1!RawDataCols,$C211,T$5)*$R211)</f>
        <v>0</v>
      </c>
      <c r="U211" s="3">
        <f>IF(U$3=0,0,INDEX(Sheet1!RawDataCols,$C211,U$5)*$R211)</f>
        <v>0</v>
      </c>
      <c r="V211" s="3">
        <f>IF(V$3=0,0,INDEX(Sheet1!RawDataCols,$C211,V$5)*$R211)</f>
        <v>0</v>
      </c>
      <c r="W211" s="3">
        <f>IF(W$3=0,0,INDEX(Sheet1!RawDataCols,$C211,W$5)*$R211)</f>
        <v>0</v>
      </c>
      <c r="X211" s="3">
        <f>IF(X$3=0,0,INDEX(Sheet1!RawDataCols,$C211,X$5)*$R211)</f>
        <v>0</v>
      </c>
      <c r="Y211" s="3">
        <f>IF(Y$3=0,0,INDEX(Sheet1!RawDataCols,$C211,Y$5)*$R211)</f>
        <v>0</v>
      </c>
      <c r="Z211" s="3">
        <f>IF(Z$3=0,0,INDEX(Sheet1!RawDataCols,$C211,Z$5)*$R211)</f>
        <v>0</v>
      </c>
      <c r="AA211" s="3">
        <f>IF(AA$3=0,0,INDEX(Sheet1!RawDataCols,$C211,AA$5)*$R211)</f>
        <v>0</v>
      </c>
      <c r="AB211" s="3">
        <f>IF(AB$3=0,0,INDEX(Sheet1!RawDataCols,$C211,AB$5)*$R211)</f>
        <v>0</v>
      </c>
      <c r="AC211" s="3">
        <f>IF(AC$3=0,0,INDEX(Sheet1!RawDataCols,$C211,AC$5)*$R211)</f>
        <v>0</v>
      </c>
      <c r="AD211" s="3">
        <f>IF(AD$3=0,0,INDEX(Sheet1!RawDataCols,$C211,AD$5)*$R211)</f>
        <v>0</v>
      </c>
      <c r="AE211" s="3">
        <f>IF(AE$3=0,0,INDEX(Sheet1!RawDataCols,$C211,AE$5)*$R211)</f>
        <v>0</v>
      </c>
      <c r="AF211" s="3">
        <f>IF(AF$3=0,0,INDEX(Sheet1!RawDataCols,$C211,AF$5)*$R211)</f>
        <v>0</v>
      </c>
      <c r="AG211" s="3">
        <f>IF(AG$3=0,0,INDEX(Sheet1!RawDataCols,$C211,AG$5)*$R211)</f>
        <v>0</v>
      </c>
      <c r="AH211" s="3">
        <f>IF(AH$3=0,0,INDEX(Sheet1!RawDataCols,$C211,AH$5)*$R211)</f>
        <v>0</v>
      </c>
      <c r="AI211" s="3">
        <f>IF(AI$3=0,0,INDEX(Sheet1!RawDataCols,$C211,AI$5)*$R211)</f>
        <v>0</v>
      </c>
      <c r="AJ211" s="3">
        <f>IF(AJ$3=0,0,INDEX(Sheet1!RawDataCols,$C211,AJ$5)*$R211)</f>
        <v>0</v>
      </c>
      <c r="AK211" s="3">
        <f>IF(AK$3=0,0,INDEX(Sheet1!RawDataCols,$C211,AK$5)*$R211)</f>
        <v>0</v>
      </c>
      <c r="AL211" s="3">
        <f>IF(AL$3=0,0,INDEX(Sheet1!RawDataCols,$C211,AL$5)*$R211)</f>
        <v>0</v>
      </c>
      <c r="AM211" s="3">
        <f>IF(AM$3=0,0,INDEX(Sheet1!RawDataCols,$C211,AM$5)*$R211)</f>
        <v>0</v>
      </c>
      <c r="AN211" s="3">
        <f>IF(AN$3=0,0,INDEX(Sheet1!RawDataCols,$C211,AN$5)*$R211)</f>
        <v>0</v>
      </c>
      <c r="AO211" s="3">
        <f>IF(AO$3=0,0,INDEX(Sheet1!RawDataCols,$C211,AO$5)*$R211)</f>
        <v>0</v>
      </c>
      <c r="AP211" s="3">
        <f>IF(AP$3=0,0,INDEX(Sheet1!RawDataCols,$C211,AP$5)*$R211)</f>
        <v>0</v>
      </c>
      <c r="AQ211" s="3">
        <f>IF(AQ$3=0,0,INDEX(Sheet1!RawDataCols,$C211,AQ$5)*$R211)</f>
        <v>0</v>
      </c>
      <c r="AR211" s="3">
        <f>IF(AR$3=0,0,INDEX(Sheet1!RawDataCols,$C211,AR$5)*$R211)</f>
        <v>0</v>
      </c>
      <c r="AS211" s="3">
        <f>IF(AS$3=0,0,INDEX(Sheet1!RawDataCols,$C211,AS$5)*$R211)</f>
        <v>0</v>
      </c>
      <c r="AT211" s="3">
        <f>IF(AT$3=0,0,INDEX(Sheet1!RawDataCols,$C211,AT$5)*$R211)</f>
        <v>0</v>
      </c>
      <c r="AU211" s="3">
        <f>IF(AU$3=0,0,INDEX(Sheet1!RawDataCols,$C211,AU$5)*$R211)</f>
        <v>0</v>
      </c>
      <c r="AV211" s="3">
        <f>IF(AV$3=0,0,INDEX(Sheet1!RawDataCols,$C211,AV$5)*$R211)</f>
        <v>0</v>
      </c>
      <c r="AW211" s="3">
        <f>IF(AW$3=0,0,INDEX(Sheet1!RawDataCols,$C211,AW$5)*$R211)</f>
        <v>0</v>
      </c>
      <c r="AX211" s="3">
        <f>IF(AX$3=0,0,INDEX(Sheet1!RawDataCols,$C211,AX$5)*$R211)</f>
        <v>0</v>
      </c>
      <c r="AY211" s="3">
        <f>IF(AY$3=0,0,INDEX(Sheet1!RawDataCols,$C211,AY$5)*$R211)</f>
        <v>0</v>
      </c>
      <c r="AZ211" s="3">
        <f>IF(AZ$3=0,0,INDEX(Sheet1!RawDataCols,$C211,AZ$5)*$R211)</f>
        <v>0</v>
      </c>
      <c r="BA211" s="3">
        <f>IF(BA$3=0,0,INDEX(Sheet1!RawDataCols,$C211,BA$5)*$R211)</f>
        <v>0</v>
      </c>
      <c r="BB211" s="3">
        <f>IF(BB$3=0,0,INDEX(Sheet1!RawDataCols,$C211,BB$5)*$R211)</f>
        <v>0</v>
      </c>
      <c r="BC211" s="3">
        <f>IF(BC$3=0,0,INDEX(Sheet1!RawDataCols,$C211,BC$5)*$R211)</f>
        <v>0</v>
      </c>
      <c r="BD211" s="3">
        <f>IF(BD$3=0,0,INDEX(Sheet1!RawDataCols,$C211,BD$5)*$R211)</f>
        <v>0</v>
      </c>
      <c r="BE211" s="3">
        <f>IF(BE$3=0,0,INDEX(Sheet1!RawDataCols,$C211,BE$5)*$R211)</f>
        <v>0</v>
      </c>
      <c r="BF211" s="3">
        <f>IF(BF$3=0,0,INDEX(Sheet1!RawDataCols,$C211,BF$5)*$R211)</f>
        <v>0</v>
      </c>
      <c r="BG211" s="179">
        <f>IF(BG$3=0,0,INDEX(Sheet1!RawDataCols,$C211,BG$5)*$R211)</f>
        <v>0</v>
      </c>
      <c r="BH211" s="33">
        <f t="shared" si="37"/>
        <v>0</v>
      </c>
      <c r="BI211" s="33">
        <f t="shared" si="38"/>
        <v>0</v>
      </c>
      <c r="BJ211" s="33">
        <f t="shared" si="39"/>
        <v>0</v>
      </c>
      <c r="BK211" s="3">
        <f>IF(BK$3=0,0,INDEX(Sheet1!RawDataCols,$C211,BK$5)*$R211)</f>
        <v>0</v>
      </c>
      <c r="BL211" s="3">
        <f>IF(BL$3=0,0,INDEX(Sheet1!RawDataCols,$C211,BL$5)*$R211)</f>
        <v>0</v>
      </c>
      <c r="BM211" s="3">
        <f>IF(BM$3=0,0,INDEX(Sheet1!RawDataCols,$C211,BM$5)*$R211)</f>
        <v>12.5</v>
      </c>
      <c r="BN211" s="3">
        <f>IF(BN$3=0,0,INDEX(Sheet1!RawDataCols,$C211,BN$5)*$R211)</f>
        <v>0</v>
      </c>
      <c r="BO211" s="3">
        <f>IF(BO$3=0,0,INDEX(Sheet1!RawDataCols,$C211,BO$5)*$R211)</f>
        <v>0</v>
      </c>
      <c r="BP211" s="3">
        <f>IF(BP$3=0,0,INDEX(Sheet1!RawDataCols,$C211,BP$5)*$R211)</f>
        <v>0</v>
      </c>
      <c r="BQ211" s="3">
        <f t="shared" si="40"/>
        <v>0</v>
      </c>
      <c r="BR211" s="3">
        <f t="shared" si="41"/>
        <v>0</v>
      </c>
      <c r="BS211" s="3">
        <f t="shared" si="42"/>
        <v>0</v>
      </c>
      <c r="BT211" s="3">
        <f t="shared" si="43"/>
        <v>0</v>
      </c>
      <c r="BU211" s="3" t="str">
        <f>INDEX(Sheet1!$BS$2:$BS$1000,MATCH($A211,Sheet1!$A$2:$A$1000,0))</f>
        <v>09</v>
      </c>
      <c r="BV211" s="3">
        <f>INDEX(Sheet1!$BT$2:$BT$1000,MATCH($A211,Sheet1!$A$2:$A$1000,0))</f>
        <v>0</v>
      </c>
    </row>
    <row r="212" spans="1:74" x14ac:dyDescent="0.2">
      <c r="A212" s="11" t="s">
        <v>656</v>
      </c>
      <c r="B212" s="3">
        <f>MATCH($A212,Sheet1!ACCOUNTNO,0)</f>
        <v>199</v>
      </c>
      <c r="C212" s="3">
        <f t="shared" si="34"/>
        <v>199</v>
      </c>
      <c r="D212" s="3" t="str">
        <f>IF(D$3=0,0,INDEX(Sheet1!RawDataCols,$C212,D$5))</f>
        <v>22620A02</v>
      </c>
      <c r="E212" s="3" t="str">
        <f>IF(E$3=0,0,INDEX(Sheet1!RawDataCols,$C212,E$5))</f>
        <v xml:space="preserve">22620          </v>
      </c>
      <c r="F212" s="3" t="str">
        <f>IF(F$3=0,0,INDEX(Sheet1!RawDataCols,$C212,F$5))</f>
        <v xml:space="preserve">A02            </v>
      </c>
      <c r="G212" s="3" t="str">
        <f>IF(G$3=0,0,INDEX(Sheet1!RawDataCols,$C212,G$5))</f>
        <v xml:space="preserve">               </v>
      </c>
      <c r="H212" s="3" t="str">
        <f>IF(H$3=0,0,INDEX(Sheet1!RawDataCols,$C212,H$5))</f>
        <v xml:space="preserve">               </v>
      </c>
      <c r="I212" s="3" t="str">
        <f>IF(I$3=0,0,INDEX(Sheet1!RawDataCols,$C212,I$5))</f>
        <v xml:space="preserve">               </v>
      </c>
      <c r="J212" s="3" t="str">
        <f>IF(J$3=0,0,INDEX(Sheet1!RawDataCols,$C212,J$5))</f>
        <v xml:space="preserve">               </v>
      </c>
      <c r="K212" s="3" t="str">
        <f>IF(K$3=0,0,INDEX(Sheet1!RawDataCols,$C212,K$5))</f>
        <v xml:space="preserve">               </v>
      </c>
      <c r="L212" s="3" t="str">
        <f>IF(L$3=0,0,INDEX(Sheet1!RawDataCols,$C212,L$5))</f>
        <v xml:space="preserve">               </v>
      </c>
      <c r="M212" s="3" t="str">
        <f>IF(M$3=0,0,INDEX(Sheet1!RawDataCols,$C212,M$5))</f>
        <v xml:space="preserve">F007  </v>
      </c>
      <c r="N212" s="3" t="str">
        <f>IF(N$3=0,0,INDEX(Sheet1!RawDataCols,$C212,N$5))</f>
        <v>Legal Fees-200 East Tce</v>
      </c>
      <c r="O212" s="3">
        <f>INDEX(Sheet1!RawDataCols,$C212,O$5)</f>
        <v>13</v>
      </c>
      <c r="P212" s="3" t="str">
        <f>INDEX(Sheet1!RawDataCols,$C212,P$5)</f>
        <v>Cost and Expenses</v>
      </c>
      <c r="Q212" s="3" t="str">
        <f>IF(Q$3=0,0,INDEX(Sheet1!RawDataCols,$C212,Q$5))</f>
        <v>I</v>
      </c>
      <c r="R212" s="3">
        <f t="shared" si="35"/>
        <v>1</v>
      </c>
      <c r="S212" s="3">
        <f t="shared" si="36"/>
        <v>-1</v>
      </c>
      <c r="T212" s="3">
        <f>IF(T$3=0,0,INDEX(Sheet1!RawDataCols,$C212,T$5)*$R212)</f>
        <v>0</v>
      </c>
      <c r="U212" s="3">
        <f>IF(U$3=0,0,INDEX(Sheet1!RawDataCols,$C212,U$5)*$R212)</f>
        <v>0</v>
      </c>
      <c r="V212" s="3">
        <f>IF(V$3=0,0,INDEX(Sheet1!RawDataCols,$C212,V$5)*$R212)</f>
        <v>0</v>
      </c>
      <c r="W212" s="3">
        <f>IF(W$3=0,0,INDEX(Sheet1!RawDataCols,$C212,W$5)*$R212)</f>
        <v>0</v>
      </c>
      <c r="X212" s="3">
        <f>IF(X$3=0,0,INDEX(Sheet1!RawDataCols,$C212,X$5)*$R212)</f>
        <v>0</v>
      </c>
      <c r="Y212" s="3">
        <f>IF(Y$3=0,0,INDEX(Sheet1!RawDataCols,$C212,Y$5)*$R212)</f>
        <v>0</v>
      </c>
      <c r="Z212" s="3">
        <f>IF(Z$3=0,0,INDEX(Sheet1!RawDataCols,$C212,Z$5)*$R212)</f>
        <v>0</v>
      </c>
      <c r="AA212" s="3">
        <f>IF(AA$3=0,0,INDEX(Sheet1!RawDataCols,$C212,AA$5)*$R212)</f>
        <v>0</v>
      </c>
      <c r="AB212" s="3">
        <f>IF(AB$3=0,0,INDEX(Sheet1!RawDataCols,$C212,AB$5)*$R212)</f>
        <v>0</v>
      </c>
      <c r="AC212" s="3">
        <f>IF(AC$3=0,0,INDEX(Sheet1!RawDataCols,$C212,AC$5)*$R212)</f>
        <v>0</v>
      </c>
      <c r="AD212" s="3">
        <f>IF(AD$3=0,0,INDEX(Sheet1!RawDataCols,$C212,AD$5)*$R212)</f>
        <v>0</v>
      </c>
      <c r="AE212" s="3">
        <f>IF(AE$3=0,0,INDEX(Sheet1!RawDataCols,$C212,AE$5)*$R212)</f>
        <v>0</v>
      </c>
      <c r="AF212" s="3">
        <f>IF(AF$3=0,0,INDEX(Sheet1!RawDataCols,$C212,AF$5)*$R212)</f>
        <v>0</v>
      </c>
      <c r="AG212" s="3">
        <f>IF(AG$3=0,0,INDEX(Sheet1!RawDataCols,$C212,AG$5)*$R212)</f>
        <v>0</v>
      </c>
      <c r="AH212" s="3">
        <f>IF(AH$3=0,0,INDEX(Sheet1!RawDataCols,$C212,AH$5)*$R212)</f>
        <v>0</v>
      </c>
      <c r="AI212" s="3">
        <f>IF(AI$3=0,0,INDEX(Sheet1!RawDataCols,$C212,AI$5)*$R212)</f>
        <v>0</v>
      </c>
      <c r="AJ212" s="3">
        <f>IF(AJ$3=0,0,INDEX(Sheet1!RawDataCols,$C212,AJ$5)*$R212)</f>
        <v>800</v>
      </c>
      <c r="AK212" s="3">
        <f>IF(AK$3=0,0,INDEX(Sheet1!RawDataCols,$C212,AK$5)*$R212)</f>
        <v>0</v>
      </c>
      <c r="AL212" s="3">
        <f>IF(AL$3=0,0,INDEX(Sheet1!RawDataCols,$C212,AL$5)*$R212)</f>
        <v>0</v>
      </c>
      <c r="AM212" s="3">
        <f>IF(AM$3=0,0,INDEX(Sheet1!RawDataCols,$C212,AM$5)*$R212)</f>
        <v>0</v>
      </c>
      <c r="AN212" s="3">
        <f>IF(AN$3=0,0,INDEX(Sheet1!RawDataCols,$C212,AN$5)*$R212)</f>
        <v>0</v>
      </c>
      <c r="AO212" s="3">
        <f>IF(AO$3=0,0,INDEX(Sheet1!RawDataCols,$C212,AO$5)*$R212)</f>
        <v>0</v>
      </c>
      <c r="AP212" s="3">
        <f>IF(AP$3=0,0,INDEX(Sheet1!RawDataCols,$C212,AP$5)*$R212)</f>
        <v>0</v>
      </c>
      <c r="AQ212" s="3">
        <f>IF(AQ$3=0,0,INDEX(Sheet1!RawDataCols,$C212,AQ$5)*$R212)</f>
        <v>0</v>
      </c>
      <c r="AR212" s="3">
        <f>IF(AR$3=0,0,INDEX(Sheet1!RawDataCols,$C212,AR$5)*$R212)</f>
        <v>0</v>
      </c>
      <c r="AS212" s="3">
        <f>IF(AS$3=0,0,INDEX(Sheet1!RawDataCols,$C212,AS$5)*$R212)</f>
        <v>600</v>
      </c>
      <c r="AT212" s="3">
        <f>IF(AT$3=0,0,INDEX(Sheet1!RawDataCols,$C212,AT$5)*$R212)</f>
        <v>0</v>
      </c>
      <c r="AU212" s="3">
        <f>IF(AU$3=0,0,INDEX(Sheet1!RawDataCols,$C212,AU$5)*$R212)</f>
        <v>0</v>
      </c>
      <c r="AV212" s="3">
        <f>IF(AV$3=0,0,INDEX(Sheet1!RawDataCols,$C212,AV$5)*$R212)</f>
        <v>0</v>
      </c>
      <c r="AW212" s="3">
        <f>IF(AW$3=0,0,INDEX(Sheet1!RawDataCols,$C212,AW$5)*$R212)</f>
        <v>0</v>
      </c>
      <c r="AX212" s="3">
        <f>IF(AX$3=0,0,INDEX(Sheet1!RawDataCols,$C212,AX$5)*$R212)</f>
        <v>0</v>
      </c>
      <c r="AY212" s="3">
        <f>IF(AY$3=0,0,INDEX(Sheet1!RawDataCols,$C212,AY$5)*$R212)</f>
        <v>0</v>
      </c>
      <c r="AZ212" s="3">
        <f>IF(AZ$3=0,0,INDEX(Sheet1!RawDataCols,$C212,AZ$5)*$R212)</f>
        <v>0</v>
      </c>
      <c r="BA212" s="3">
        <f>IF(BA$3=0,0,INDEX(Sheet1!RawDataCols,$C212,BA$5)*$R212)</f>
        <v>0</v>
      </c>
      <c r="BB212" s="3">
        <f>IF(BB$3=0,0,INDEX(Sheet1!RawDataCols,$C212,BB$5)*$R212)</f>
        <v>0</v>
      </c>
      <c r="BC212" s="3">
        <f>IF(BC$3=0,0,INDEX(Sheet1!RawDataCols,$C212,BC$5)*$R212)</f>
        <v>0</v>
      </c>
      <c r="BD212" s="3">
        <f>IF(BD$3=0,0,INDEX(Sheet1!RawDataCols,$C212,BD$5)*$R212)</f>
        <v>0</v>
      </c>
      <c r="BE212" s="3">
        <f>IF(BE$3=0,0,INDEX(Sheet1!RawDataCols,$C212,BE$5)*$R212)</f>
        <v>0</v>
      </c>
      <c r="BF212" s="3">
        <f>IF(BF$3=0,0,INDEX(Sheet1!RawDataCols,$C212,BF$5)*$R212)</f>
        <v>0</v>
      </c>
      <c r="BG212" s="179">
        <f>IF(BG$3=0,0,INDEX(Sheet1!RawDataCols,$C212,BG$5)*$R212)</f>
        <v>0</v>
      </c>
      <c r="BH212" s="33">
        <f t="shared" si="37"/>
        <v>1400</v>
      </c>
      <c r="BI212" s="33">
        <f t="shared" si="38"/>
        <v>0</v>
      </c>
      <c r="BJ212" s="33">
        <f t="shared" si="39"/>
        <v>0</v>
      </c>
      <c r="BK212" s="3">
        <f>IF(BK$3=0,0,INDEX(Sheet1!RawDataCols,$C212,BK$5)*$R212)</f>
        <v>0</v>
      </c>
      <c r="BL212" s="3">
        <f>IF(BL$3=0,0,INDEX(Sheet1!RawDataCols,$C212,BL$5)*$R212)</f>
        <v>0</v>
      </c>
      <c r="BM212" s="3">
        <f>IF(BM$3=0,0,INDEX(Sheet1!RawDataCols,$C212,BM$5)*$R212)</f>
        <v>0</v>
      </c>
      <c r="BN212" s="3">
        <f>IF(BN$3=0,0,INDEX(Sheet1!RawDataCols,$C212,BN$5)*$R212)</f>
        <v>0</v>
      </c>
      <c r="BO212" s="3">
        <f>IF(BO$3=0,0,INDEX(Sheet1!RawDataCols,$C212,BO$5)*$R212)</f>
        <v>87.5</v>
      </c>
      <c r="BP212" s="3">
        <f>IF(BP$3=0,0,INDEX(Sheet1!RawDataCols,$C212,BP$5)*$R212)</f>
        <v>0</v>
      </c>
      <c r="BQ212" s="3">
        <f t="shared" si="40"/>
        <v>0</v>
      </c>
      <c r="BR212" s="3">
        <f t="shared" si="41"/>
        <v>800</v>
      </c>
      <c r="BS212" s="3">
        <f t="shared" si="42"/>
        <v>600</v>
      </c>
      <c r="BT212" s="3">
        <f t="shared" si="43"/>
        <v>600</v>
      </c>
      <c r="BU212" s="3" t="str">
        <f>INDEX(Sheet1!$BS$2:$BS$1000,MATCH($A212,Sheet1!$A$2:$A$1000,0))</f>
        <v>09</v>
      </c>
      <c r="BV212" s="3">
        <f>INDEX(Sheet1!$BT$2:$BT$1000,MATCH($A212,Sheet1!$A$2:$A$1000,0))</f>
        <v>600</v>
      </c>
    </row>
    <row r="213" spans="1:74" x14ac:dyDescent="0.2">
      <c r="A213" s="11" t="s">
        <v>657</v>
      </c>
      <c r="B213" s="3">
        <f>MATCH($A213,Sheet1!ACCOUNTNO,0)</f>
        <v>200</v>
      </c>
      <c r="C213" s="3">
        <f t="shared" si="34"/>
        <v>200</v>
      </c>
      <c r="D213" s="3" t="str">
        <f>IF(D$3=0,0,INDEX(Sheet1!RawDataCols,$C213,D$5))</f>
        <v>22620A03</v>
      </c>
      <c r="E213" s="3" t="str">
        <f>IF(E$3=0,0,INDEX(Sheet1!RawDataCols,$C213,E$5))</f>
        <v xml:space="preserve">22620          </v>
      </c>
      <c r="F213" s="3" t="str">
        <f>IF(F$3=0,0,INDEX(Sheet1!RawDataCols,$C213,F$5))</f>
        <v xml:space="preserve">A03            </v>
      </c>
      <c r="G213" s="3" t="str">
        <f>IF(G$3=0,0,INDEX(Sheet1!RawDataCols,$C213,G$5))</f>
        <v xml:space="preserve">               </v>
      </c>
      <c r="H213" s="3" t="str">
        <f>IF(H$3=0,0,INDEX(Sheet1!RawDataCols,$C213,H$5))</f>
        <v xml:space="preserve">               </v>
      </c>
      <c r="I213" s="3" t="str">
        <f>IF(I$3=0,0,INDEX(Sheet1!RawDataCols,$C213,I$5))</f>
        <v xml:space="preserve">               </v>
      </c>
      <c r="J213" s="3" t="str">
        <f>IF(J$3=0,0,INDEX(Sheet1!RawDataCols,$C213,J$5))</f>
        <v xml:space="preserve">               </v>
      </c>
      <c r="K213" s="3" t="str">
        <f>IF(K$3=0,0,INDEX(Sheet1!RawDataCols,$C213,K$5))</f>
        <v xml:space="preserve">               </v>
      </c>
      <c r="L213" s="3" t="str">
        <f>IF(L$3=0,0,INDEX(Sheet1!RawDataCols,$C213,L$5))</f>
        <v xml:space="preserve">               </v>
      </c>
      <c r="M213" s="3" t="str">
        <f>IF(M$3=0,0,INDEX(Sheet1!RawDataCols,$C213,M$5))</f>
        <v xml:space="preserve">F007  </v>
      </c>
      <c r="N213" s="3" t="str">
        <f>IF(N$3=0,0,INDEX(Sheet1!RawDataCols,$C213,N$5))</f>
        <v>Legal Fees-33 Franklin St</v>
      </c>
      <c r="O213" s="3">
        <f>INDEX(Sheet1!RawDataCols,$C213,O$5)</f>
        <v>13</v>
      </c>
      <c r="P213" s="3" t="str">
        <f>INDEX(Sheet1!RawDataCols,$C213,P$5)</f>
        <v>Cost and Expenses</v>
      </c>
      <c r="Q213" s="3" t="str">
        <f>IF(Q$3=0,0,INDEX(Sheet1!RawDataCols,$C213,Q$5))</f>
        <v>I</v>
      </c>
      <c r="R213" s="3">
        <f t="shared" si="35"/>
        <v>1</v>
      </c>
      <c r="S213" s="3">
        <f t="shared" si="36"/>
        <v>-1</v>
      </c>
      <c r="T213" s="3">
        <f>IF(T$3=0,0,INDEX(Sheet1!RawDataCols,$C213,T$5)*$R213)</f>
        <v>0</v>
      </c>
      <c r="U213" s="3">
        <f>IF(U$3=0,0,INDEX(Sheet1!RawDataCols,$C213,U$5)*$R213)</f>
        <v>0</v>
      </c>
      <c r="V213" s="3">
        <f>IF(V$3=0,0,INDEX(Sheet1!RawDataCols,$C213,V$5)*$R213)</f>
        <v>0</v>
      </c>
      <c r="W213" s="3">
        <f>IF(W$3=0,0,INDEX(Sheet1!RawDataCols,$C213,W$5)*$R213)</f>
        <v>0</v>
      </c>
      <c r="X213" s="3">
        <f>IF(X$3=0,0,INDEX(Sheet1!RawDataCols,$C213,X$5)*$R213)</f>
        <v>0</v>
      </c>
      <c r="Y213" s="3">
        <f>IF(Y$3=0,0,INDEX(Sheet1!RawDataCols,$C213,Y$5)*$R213)</f>
        <v>666</v>
      </c>
      <c r="Z213" s="3">
        <f>IF(Z$3=0,0,INDEX(Sheet1!RawDataCols,$C213,Z$5)*$R213)</f>
        <v>0</v>
      </c>
      <c r="AA213" s="3">
        <f>IF(AA$3=0,0,INDEX(Sheet1!RawDataCols,$C213,AA$5)*$R213)</f>
        <v>0</v>
      </c>
      <c r="AB213" s="3">
        <f>IF(AB$3=0,0,INDEX(Sheet1!RawDataCols,$C213,AB$5)*$R213)</f>
        <v>0</v>
      </c>
      <c r="AC213" s="3">
        <f>IF(AC$3=0,0,INDEX(Sheet1!RawDataCols,$C213,AC$5)*$R213)</f>
        <v>0</v>
      </c>
      <c r="AD213" s="3">
        <f>IF(AD$3=0,0,INDEX(Sheet1!RawDataCols,$C213,AD$5)*$R213)</f>
        <v>0</v>
      </c>
      <c r="AE213" s="3">
        <f>IF(AE$3=0,0,INDEX(Sheet1!RawDataCols,$C213,AE$5)*$R213)</f>
        <v>0</v>
      </c>
      <c r="AF213" s="3">
        <f>IF(AF$3=0,0,INDEX(Sheet1!RawDataCols,$C213,AF$5)*$R213)</f>
        <v>0</v>
      </c>
      <c r="AG213" s="3">
        <f>IF(AG$3=0,0,INDEX(Sheet1!RawDataCols,$C213,AG$5)*$R213)</f>
        <v>0</v>
      </c>
      <c r="AH213" s="3">
        <f>IF(AH$3=0,0,INDEX(Sheet1!RawDataCols,$C213,AH$5)*$R213)</f>
        <v>0</v>
      </c>
      <c r="AI213" s="3">
        <f>IF(AI$3=0,0,INDEX(Sheet1!RawDataCols,$C213,AI$5)*$R213)</f>
        <v>0</v>
      </c>
      <c r="AJ213" s="3">
        <f>IF(AJ$3=0,0,INDEX(Sheet1!RawDataCols,$C213,AJ$5)*$R213)</f>
        <v>182.5</v>
      </c>
      <c r="AK213" s="3">
        <f>IF(AK$3=0,0,INDEX(Sheet1!RawDataCols,$C213,AK$5)*$R213)</f>
        <v>0</v>
      </c>
      <c r="AL213" s="3">
        <f>IF(AL$3=0,0,INDEX(Sheet1!RawDataCols,$C213,AL$5)*$R213)</f>
        <v>600</v>
      </c>
      <c r="AM213" s="3">
        <f>IF(AM$3=0,0,INDEX(Sheet1!RawDataCols,$C213,AM$5)*$R213)</f>
        <v>600</v>
      </c>
      <c r="AN213" s="3">
        <f>IF(AN$3=0,0,INDEX(Sheet1!RawDataCols,$C213,AN$5)*$R213)</f>
        <v>600</v>
      </c>
      <c r="AO213" s="3">
        <f>IF(AO$3=0,0,INDEX(Sheet1!RawDataCols,$C213,AO$5)*$R213)</f>
        <v>0</v>
      </c>
      <c r="AP213" s="3">
        <f>IF(AP$3=0,0,INDEX(Sheet1!RawDataCols,$C213,AP$5)*$R213)</f>
        <v>0</v>
      </c>
      <c r="AQ213" s="3">
        <f>IF(AQ$3=0,0,INDEX(Sheet1!RawDataCols,$C213,AQ$5)*$R213)</f>
        <v>0</v>
      </c>
      <c r="AR213" s="3">
        <f>IF(AR$3=0,0,INDEX(Sheet1!RawDataCols,$C213,AR$5)*$R213)</f>
        <v>14433.08</v>
      </c>
      <c r="AS213" s="3">
        <f>IF(AS$3=0,0,INDEX(Sheet1!RawDataCols,$C213,AS$5)*$R213)</f>
        <v>700</v>
      </c>
      <c r="AT213" s="3">
        <f>IF(AT$3=0,0,INDEX(Sheet1!RawDataCols,$C213,AT$5)*$R213)</f>
        <v>0</v>
      </c>
      <c r="AU213" s="3">
        <f>IF(AU$3=0,0,INDEX(Sheet1!RawDataCols,$C213,AU$5)*$R213)</f>
        <v>-14433.08</v>
      </c>
      <c r="AV213" s="3">
        <f>IF(AV$3=0,0,INDEX(Sheet1!RawDataCols,$C213,AV$5)*$R213)</f>
        <v>0</v>
      </c>
      <c r="AW213" s="3">
        <f>IF(AW$3=0,0,INDEX(Sheet1!RawDataCols,$C213,AW$5)*$R213)</f>
        <v>666</v>
      </c>
      <c r="AX213" s="3">
        <f>IF(AX$3=0,0,INDEX(Sheet1!RawDataCols,$C213,AX$5)*$R213)</f>
        <v>0</v>
      </c>
      <c r="AY213" s="3">
        <f>IF(AY$3=0,0,INDEX(Sheet1!RawDataCols,$C213,AY$5)*$R213)</f>
        <v>550</v>
      </c>
      <c r="AZ213" s="3">
        <f>IF(AZ$3=0,0,INDEX(Sheet1!RawDataCols,$C213,AZ$5)*$R213)</f>
        <v>0</v>
      </c>
      <c r="BA213" s="3">
        <f>IF(BA$3=0,0,INDEX(Sheet1!RawDataCols,$C213,BA$5)*$R213)</f>
        <v>0</v>
      </c>
      <c r="BB213" s="3">
        <f>IF(BB$3=0,0,INDEX(Sheet1!RawDataCols,$C213,BB$5)*$R213)</f>
        <v>0</v>
      </c>
      <c r="BC213" s="3">
        <f>IF(BC$3=0,0,INDEX(Sheet1!RawDataCols,$C213,BC$5)*$R213)</f>
        <v>0</v>
      </c>
      <c r="BD213" s="3">
        <f>IF(BD$3=0,0,INDEX(Sheet1!RawDataCols,$C213,BD$5)*$R213)</f>
        <v>0</v>
      </c>
      <c r="BE213" s="3">
        <f>IF(BE$3=0,0,INDEX(Sheet1!RawDataCols,$C213,BE$5)*$R213)</f>
        <v>0</v>
      </c>
      <c r="BF213" s="3">
        <f>IF(BF$3=0,0,INDEX(Sheet1!RawDataCols,$C213,BF$5)*$R213)</f>
        <v>0</v>
      </c>
      <c r="BG213" s="179">
        <f>IF(BG$3=0,0,INDEX(Sheet1!RawDataCols,$C213,BG$5)*$R213)</f>
        <v>0</v>
      </c>
      <c r="BH213" s="33">
        <f t="shared" si="37"/>
        <v>2032.5</v>
      </c>
      <c r="BI213" s="33">
        <f t="shared" si="38"/>
        <v>1932</v>
      </c>
      <c r="BJ213" s="33">
        <f t="shared" si="39"/>
        <v>600</v>
      </c>
      <c r="BK213" s="3">
        <f>IF(BK$3=0,0,INDEX(Sheet1!RawDataCols,$C213,BK$5)*$R213)</f>
        <v>120.75</v>
      </c>
      <c r="BL213" s="3">
        <f>IF(BL$3=0,0,INDEX(Sheet1!RawDataCols,$C213,BL$5)*$R213)</f>
        <v>37.5</v>
      </c>
      <c r="BM213" s="3">
        <f>IF(BM$3=0,0,INDEX(Sheet1!RawDataCols,$C213,BM$5)*$R213)</f>
        <v>31.25</v>
      </c>
      <c r="BN213" s="3">
        <f>IF(BN$3=0,0,INDEX(Sheet1!RawDataCols,$C213,BN$5)*$R213)</f>
        <v>158.139375</v>
      </c>
      <c r="BO213" s="3">
        <f>IF(BO$3=0,0,INDEX(Sheet1!RawDataCols,$C213,BO$5)*$R213)</f>
        <v>42.1875</v>
      </c>
      <c r="BP213" s="3">
        <f>IF(BP$3=0,0,INDEX(Sheet1!RawDataCols,$C213,BP$5)*$R213)</f>
        <v>0</v>
      </c>
      <c r="BQ213" s="3">
        <f t="shared" si="40"/>
        <v>0</v>
      </c>
      <c r="BR213" s="3">
        <f t="shared" si="41"/>
        <v>182.5</v>
      </c>
      <c r="BS213" s="3">
        <f t="shared" si="42"/>
        <v>1300</v>
      </c>
      <c r="BT213" s="3">
        <f t="shared" si="43"/>
        <v>1850</v>
      </c>
      <c r="BU213" s="3" t="str">
        <f>INDEX(Sheet1!$BS$2:$BS$1000,MATCH($A213,Sheet1!$A$2:$A$1000,0))</f>
        <v>09</v>
      </c>
      <c r="BV213" s="3">
        <f>INDEX(Sheet1!$BT$2:$BT$1000,MATCH($A213,Sheet1!$A$2:$A$1000,0))</f>
        <v>1850</v>
      </c>
    </row>
    <row r="214" spans="1:74" x14ac:dyDescent="0.2">
      <c r="A214" s="11" t="s">
        <v>658</v>
      </c>
      <c r="B214" s="3">
        <f>MATCH($A214,Sheet1!ACCOUNTNO,0)</f>
        <v>201</v>
      </c>
      <c r="C214" s="3">
        <f t="shared" si="34"/>
        <v>201</v>
      </c>
      <c r="D214" s="3" t="str">
        <f>IF(D$3=0,0,INDEX(Sheet1!RawDataCols,$C214,D$5))</f>
        <v>22620A04</v>
      </c>
      <c r="E214" s="3" t="str">
        <f>IF(E$3=0,0,INDEX(Sheet1!RawDataCols,$C214,E$5))</f>
        <v xml:space="preserve">22620          </v>
      </c>
      <c r="F214" s="3" t="str">
        <f>IF(F$3=0,0,INDEX(Sheet1!RawDataCols,$C214,F$5))</f>
        <v xml:space="preserve">A04            </v>
      </c>
      <c r="G214" s="3" t="str">
        <f>IF(G$3=0,0,INDEX(Sheet1!RawDataCols,$C214,G$5))</f>
        <v xml:space="preserve">               </v>
      </c>
      <c r="H214" s="3" t="str">
        <f>IF(H$3=0,0,INDEX(Sheet1!RawDataCols,$C214,H$5))</f>
        <v xml:space="preserve">               </v>
      </c>
      <c r="I214" s="3" t="str">
        <f>IF(I$3=0,0,INDEX(Sheet1!RawDataCols,$C214,I$5))</f>
        <v xml:space="preserve">               </v>
      </c>
      <c r="J214" s="3" t="str">
        <f>IF(J$3=0,0,INDEX(Sheet1!RawDataCols,$C214,J$5))</f>
        <v xml:space="preserve">               </v>
      </c>
      <c r="K214" s="3" t="str">
        <f>IF(K$3=0,0,INDEX(Sheet1!RawDataCols,$C214,K$5))</f>
        <v xml:space="preserve">               </v>
      </c>
      <c r="L214" s="3" t="str">
        <f>IF(L$3=0,0,INDEX(Sheet1!RawDataCols,$C214,L$5))</f>
        <v xml:space="preserve">               </v>
      </c>
      <c r="M214" s="3" t="str">
        <f>IF(M$3=0,0,INDEX(Sheet1!RawDataCols,$C214,M$5))</f>
        <v xml:space="preserve">F007  </v>
      </c>
      <c r="N214" s="3" t="str">
        <f>IF(N$3=0,0,INDEX(Sheet1!RawDataCols,$C214,N$5))</f>
        <v>Legal Fees-174 Fullarton Rd</v>
      </c>
      <c r="O214" s="3">
        <f>INDEX(Sheet1!RawDataCols,$C214,O$5)</f>
        <v>13</v>
      </c>
      <c r="P214" s="3" t="str">
        <f>INDEX(Sheet1!RawDataCols,$C214,P$5)</f>
        <v>Cost and Expenses</v>
      </c>
      <c r="Q214" s="3" t="str">
        <f>IF(Q$3=0,0,INDEX(Sheet1!RawDataCols,$C214,Q$5))</f>
        <v>I</v>
      </c>
      <c r="R214" s="3">
        <f t="shared" si="35"/>
        <v>1</v>
      </c>
      <c r="S214" s="3">
        <f t="shared" si="36"/>
        <v>-1</v>
      </c>
      <c r="T214" s="3">
        <f>IF(T$3=0,0,INDEX(Sheet1!RawDataCols,$C214,T$5)*$R214)</f>
        <v>0</v>
      </c>
      <c r="U214" s="3">
        <f>IF(U$3=0,0,INDEX(Sheet1!RawDataCols,$C214,U$5)*$R214)</f>
        <v>0</v>
      </c>
      <c r="V214" s="3">
        <f>IF(V$3=0,0,INDEX(Sheet1!RawDataCols,$C214,V$5)*$R214)</f>
        <v>0</v>
      </c>
      <c r="W214" s="3">
        <f>IF(W$3=0,0,INDEX(Sheet1!RawDataCols,$C214,W$5)*$R214)</f>
        <v>0</v>
      </c>
      <c r="X214" s="3">
        <f>IF(X$3=0,0,INDEX(Sheet1!RawDataCols,$C214,X$5)*$R214)</f>
        <v>0</v>
      </c>
      <c r="Y214" s="3">
        <f>IF(Y$3=0,0,INDEX(Sheet1!RawDataCols,$C214,Y$5)*$R214)</f>
        <v>0</v>
      </c>
      <c r="Z214" s="3">
        <f>IF(Z$3=0,0,INDEX(Sheet1!RawDataCols,$C214,Z$5)*$R214)</f>
        <v>0</v>
      </c>
      <c r="AA214" s="3">
        <f>IF(AA$3=0,0,INDEX(Sheet1!RawDataCols,$C214,AA$5)*$R214)</f>
        <v>0</v>
      </c>
      <c r="AB214" s="3">
        <f>IF(AB$3=0,0,INDEX(Sheet1!RawDataCols,$C214,AB$5)*$R214)</f>
        <v>666</v>
      </c>
      <c r="AC214" s="3">
        <f>IF(AC$3=0,0,INDEX(Sheet1!RawDataCols,$C214,AC$5)*$R214)</f>
        <v>0</v>
      </c>
      <c r="AD214" s="3">
        <f>IF(AD$3=0,0,INDEX(Sheet1!RawDataCols,$C214,AD$5)*$R214)</f>
        <v>0</v>
      </c>
      <c r="AE214" s="3">
        <f>IF(AE$3=0,0,INDEX(Sheet1!RawDataCols,$C214,AE$5)*$R214)</f>
        <v>0</v>
      </c>
      <c r="AF214" s="3">
        <f>IF(AF$3=0,0,INDEX(Sheet1!RawDataCols,$C214,AF$5)*$R214)</f>
        <v>315</v>
      </c>
      <c r="AG214" s="3">
        <f>IF(AG$3=0,0,INDEX(Sheet1!RawDataCols,$C214,AG$5)*$R214)</f>
        <v>0</v>
      </c>
      <c r="AH214" s="3">
        <f>IF(AH$3=0,0,INDEX(Sheet1!RawDataCols,$C214,AH$5)*$R214)</f>
        <v>0</v>
      </c>
      <c r="AI214" s="3">
        <f>IF(AI$3=0,0,INDEX(Sheet1!RawDataCols,$C214,AI$5)*$R214)</f>
        <v>550</v>
      </c>
      <c r="AJ214" s="3">
        <f>IF(AJ$3=0,0,INDEX(Sheet1!RawDataCols,$C214,AJ$5)*$R214)</f>
        <v>0</v>
      </c>
      <c r="AK214" s="3">
        <f>IF(AK$3=0,0,INDEX(Sheet1!RawDataCols,$C214,AK$5)*$R214)</f>
        <v>0</v>
      </c>
      <c r="AL214" s="3">
        <f>IF(AL$3=0,0,INDEX(Sheet1!RawDataCols,$C214,AL$5)*$R214)</f>
        <v>0</v>
      </c>
      <c r="AM214" s="3">
        <f>IF(AM$3=0,0,INDEX(Sheet1!RawDataCols,$C214,AM$5)*$R214)</f>
        <v>0</v>
      </c>
      <c r="AN214" s="3">
        <f>IF(AN$3=0,0,INDEX(Sheet1!RawDataCols,$C214,AN$5)*$R214)</f>
        <v>0</v>
      </c>
      <c r="AO214" s="3">
        <f>IF(AO$3=0,0,INDEX(Sheet1!RawDataCols,$C214,AO$5)*$R214)</f>
        <v>0</v>
      </c>
      <c r="AP214" s="3">
        <f>IF(AP$3=0,0,INDEX(Sheet1!RawDataCols,$C214,AP$5)*$R214)</f>
        <v>0</v>
      </c>
      <c r="AQ214" s="3">
        <f>IF(AQ$3=0,0,INDEX(Sheet1!RawDataCols,$C214,AQ$5)*$R214)</f>
        <v>0</v>
      </c>
      <c r="AR214" s="3">
        <f>IF(AR$3=0,0,INDEX(Sheet1!RawDataCols,$C214,AR$5)*$R214)</f>
        <v>0</v>
      </c>
      <c r="AS214" s="3">
        <f>IF(AS$3=0,0,INDEX(Sheet1!RawDataCols,$C214,AS$5)*$R214)</f>
        <v>0</v>
      </c>
      <c r="AT214" s="3">
        <f>IF(AT$3=0,0,INDEX(Sheet1!RawDataCols,$C214,AT$5)*$R214)</f>
        <v>666</v>
      </c>
      <c r="AU214" s="3">
        <f>IF(AU$3=0,0,INDEX(Sheet1!RawDataCols,$C214,AU$5)*$R214)</f>
        <v>0</v>
      </c>
      <c r="AV214" s="3">
        <f>IF(AV$3=0,0,INDEX(Sheet1!RawDataCols,$C214,AV$5)*$R214)</f>
        <v>325</v>
      </c>
      <c r="AW214" s="3">
        <f>IF(AW$3=0,0,INDEX(Sheet1!RawDataCols,$C214,AW$5)*$R214)</f>
        <v>0</v>
      </c>
      <c r="AX214" s="3">
        <f>IF(AX$3=0,0,INDEX(Sheet1!RawDataCols,$C214,AX$5)*$R214)</f>
        <v>0</v>
      </c>
      <c r="AY214" s="3">
        <f>IF(AY$3=0,0,INDEX(Sheet1!RawDataCols,$C214,AY$5)*$R214)</f>
        <v>0</v>
      </c>
      <c r="AZ214" s="3">
        <f>IF(AZ$3=0,0,INDEX(Sheet1!RawDataCols,$C214,AZ$5)*$R214)</f>
        <v>0</v>
      </c>
      <c r="BA214" s="3">
        <f>IF(BA$3=0,0,INDEX(Sheet1!RawDataCols,$C214,BA$5)*$R214)</f>
        <v>0</v>
      </c>
      <c r="BB214" s="3">
        <f>IF(BB$3=0,0,INDEX(Sheet1!RawDataCols,$C214,BB$5)*$R214)</f>
        <v>0</v>
      </c>
      <c r="BC214" s="3">
        <f>IF(BC$3=0,0,INDEX(Sheet1!RawDataCols,$C214,BC$5)*$R214)</f>
        <v>0</v>
      </c>
      <c r="BD214" s="3">
        <f>IF(BD$3=0,0,INDEX(Sheet1!RawDataCols,$C214,BD$5)*$R214)</f>
        <v>0</v>
      </c>
      <c r="BE214" s="3">
        <f>IF(BE$3=0,0,INDEX(Sheet1!RawDataCols,$C214,BE$5)*$R214)</f>
        <v>0</v>
      </c>
      <c r="BF214" s="3">
        <f>IF(BF$3=0,0,INDEX(Sheet1!RawDataCols,$C214,BF$5)*$R214)</f>
        <v>0</v>
      </c>
      <c r="BG214" s="179">
        <f>IF(BG$3=0,0,INDEX(Sheet1!RawDataCols,$C214,BG$5)*$R214)</f>
        <v>0</v>
      </c>
      <c r="BH214" s="33">
        <f t="shared" si="37"/>
        <v>325</v>
      </c>
      <c r="BI214" s="33">
        <f t="shared" si="38"/>
        <v>1332</v>
      </c>
      <c r="BJ214" s="33">
        <f t="shared" si="39"/>
        <v>865</v>
      </c>
      <c r="BK214" s="3">
        <f>IF(BK$3=0,0,INDEX(Sheet1!RawDataCols,$C214,BK$5)*$R214)</f>
        <v>83.25</v>
      </c>
      <c r="BL214" s="3">
        <f>IF(BL$3=0,0,INDEX(Sheet1!RawDataCols,$C214,BL$5)*$R214)</f>
        <v>54.0625</v>
      </c>
      <c r="BM214" s="3">
        <f>IF(BM$3=0,0,INDEX(Sheet1!RawDataCols,$C214,BM$5)*$R214)</f>
        <v>87.5</v>
      </c>
      <c r="BN214" s="3">
        <f>IF(BN$3=0,0,INDEX(Sheet1!RawDataCols,$C214,BN$5)*$R214)</f>
        <v>31.25</v>
      </c>
      <c r="BO214" s="3">
        <f>IF(BO$3=0,0,INDEX(Sheet1!RawDataCols,$C214,BO$5)*$R214)</f>
        <v>15.625</v>
      </c>
      <c r="BP214" s="3">
        <f>IF(BP$3=0,0,INDEX(Sheet1!RawDataCols,$C214,BP$5)*$R214)</f>
        <v>0</v>
      </c>
      <c r="BQ214" s="3">
        <f t="shared" si="40"/>
        <v>0</v>
      </c>
      <c r="BR214" s="3">
        <f t="shared" si="41"/>
        <v>0</v>
      </c>
      <c r="BS214" s="3">
        <f t="shared" si="42"/>
        <v>0</v>
      </c>
      <c r="BT214" s="3">
        <f t="shared" si="43"/>
        <v>325</v>
      </c>
      <c r="BU214" s="3" t="str">
        <f>INDEX(Sheet1!$BS$2:$BS$1000,MATCH($A214,Sheet1!$A$2:$A$1000,0))</f>
        <v>09</v>
      </c>
      <c r="BV214" s="3">
        <f>INDEX(Sheet1!$BT$2:$BT$1000,MATCH($A214,Sheet1!$A$2:$A$1000,0))</f>
        <v>325</v>
      </c>
    </row>
    <row r="215" spans="1:74" x14ac:dyDescent="0.2">
      <c r="A215" s="11" t="s">
        <v>659</v>
      </c>
      <c r="B215" s="3">
        <f>MATCH($A215,Sheet1!ACCOUNTNO,0)</f>
        <v>202</v>
      </c>
      <c r="C215" s="3">
        <f t="shared" si="34"/>
        <v>202</v>
      </c>
      <c r="D215" s="3" t="str">
        <f>IF(D$3=0,0,INDEX(Sheet1!RawDataCols,$C215,D$5))</f>
        <v>22620A05</v>
      </c>
      <c r="E215" s="3" t="str">
        <f>IF(E$3=0,0,INDEX(Sheet1!RawDataCols,$C215,E$5))</f>
        <v xml:space="preserve">22620          </v>
      </c>
      <c r="F215" s="3" t="str">
        <f>IF(F$3=0,0,INDEX(Sheet1!RawDataCols,$C215,F$5))</f>
        <v xml:space="preserve">A05            </v>
      </c>
      <c r="G215" s="3" t="str">
        <f>IF(G$3=0,0,INDEX(Sheet1!RawDataCols,$C215,G$5))</f>
        <v xml:space="preserve">               </v>
      </c>
      <c r="H215" s="3" t="str">
        <f>IF(H$3=0,0,INDEX(Sheet1!RawDataCols,$C215,H$5))</f>
        <v xml:space="preserve">               </v>
      </c>
      <c r="I215" s="3" t="str">
        <f>IF(I$3=0,0,INDEX(Sheet1!RawDataCols,$C215,I$5))</f>
        <v xml:space="preserve">               </v>
      </c>
      <c r="J215" s="3" t="str">
        <f>IF(J$3=0,0,INDEX(Sheet1!RawDataCols,$C215,J$5))</f>
        <v xml:space="preserve">               </v>
      </c>
      <c r="K215" s="3" t="str">
        <f>IF(K$3=0,0,INDEX(Sheet1!RawDataCols,$C215,K$5))</f>
        <v xml:space="preserve">               </v>
      </c>
      <c r="L215" s="3" t="str">
        <f>IF(L$3=0,0,INDEX(Sheet1!RawDataCols,$C215,L$5))</f>
        <v xml:space="preserve">               </v>
      </c>
      <c r="M215" s="3" t="str">
        <f>IF(M$3=0,0,INDEX(Sheet1!RawDataCols,$C215,M$5))</f>
        <v xml:space="preserve">F007  </v>
      </c>
      <c r="N215" s="3" t="str">
        <f>IF(N$3=0,0,INDEX(Sheet1!RawDataCols,$C215,N$5))</f>
        <v>Legal Fees-26a Grote St</v>
      </c>
      <c r="O215" s="3">
        <f>INDEX(Sheet1!RawDataCols,$C215,O$5)</f>
        <v>13</v>
      </c>
      <c r="P215" s="3" t="str">
        <f>INDEX(Sheet1!RawDataCols,$C215,P$5)</f>
        <v>Cost and Expenses</v>
      </c>
      <c r="Q215" s="3" t="str">
        <f>IF(Q$3=0,0,INDEX(Sheet1!RawDataCols,$C215,Q$5))</f>
        <v>I</v>
      </c>
      <c r="R215" s="3">
        <f t="shared" si="35"/>
        <v>1</v>
      </c>
      <c r="S215" s="3">
        <f t="shared" si="36"/>
        <v>-1</v>
      </c>
      <c r="T215" s="3">
        <f>IF(T$3=0,0,INDEX(Sheet1!RawDataCols,$C215,T$5)*$R215)</f>
        <v>0</v>
      </c>
      <c r="U215" s="3">
        <f>IF(U$3=0,0,INDEX(Sheet1!RawDataCols,$C215,U$5)*$R215)</f>
        <v>0</v>
      </c>
      <c r="V215" s="3">
        <f>IF(V$3=0,0,INDEX(Sheet1!RawDataCols,$C215,V$5)*$R215)</f>
        <v>0</v>
      </c>
      <c r="W215" s="3">
        <f>IF(W$3=0,0,INDEX(Sheet1!RawDataCols,$C215,W$5)*$R215)</f>
        <v>0</v>
      </c>
      <c r="X215" s="3">
        <f>IF(X$3=0,0,INDEX(Sheet1!RawDataCols,$C215,X$5)*$R215)</f>
        <v>0</v>
      </c>
      <c r="Y215" s="3">
        <f>IF(Y$3=0,0,INDEX(Sheet1!RawDataCols,$C215,Y$5)*$R215)</f>
        <v>0</v>
      </c>
      <c r="Z215" s="3">
        <f>IF(Z$3=0,0,INDEX(Sheet1!RawDataCols,$C215,Z$5)*$R215)</f>
        <v>0</v>
      </c>
      <c r="AA215" s="3">
        <f>IF(AA$3=0,0,INDEX(Sheet1!RawDataCols,$C215,AA$5)*$R215)</f>
        <v>632.5</v>
      </c>
      <c r="AB215" s="3">
        <f>IF(AB$3=0,0,INDEX(Sheet1!RawDataCols,$C215,AB$5)*$R215)</f>
        <v>0</v>
      </c>
      <c r="AC215" s="3">
        <f>IF(AC$3=0,0,INDEX(Sheet1!RawDataCols,$C215,AC$5)*$R215)</f>
        <v>0</v>
      </c>
      <c r="AD215" s="3">
        <f>IF(AD$3=0,0,INDEX(Sheet1!RawDataCols,$C215,AD$5)*$R215)</f>
        <v>0</v>
      </c>
      <c r="AE215" s="3">
        <f>IF(AE$3=0,0,INDEX(Sheet1!RawDataCols,$C215,AE$5)*$R215)</f>
        <v>0</v>
      </c>
      <c r="AF215" s="3">
        <f>IF(AF$3=0,0,INDEX(Sheet1!RawDataCols,$C215,AF$5)*$R215)</f>
        <v>0</v>
      </c>
      <c r="AG215" s="3">
        <f>IF(AG$3=0,0,INDEX(Sheet1!RawDataCols,$C215,AG$5)*$R215)</f>
        <v>0</v>
      </c>
      <c r="AH215" s="3">
        <f>IF(AH$3=0,0,INDEX(Sheet1!RawDataCols,$C215,AH$5)*$R215)</f>
        <v>0</v>
      </c>
      <c r="AI215" s="3">
        <f>IF(AI$3=0,0,INDEX(Sheet1!RawDataCols,$C215,AI$5)*$R215)</f>
        <v>0</v>
      </c>
      <c r="AJ215" s="3">
        <f>IF(AJ$3=0,0,INDEX(Sheet1!RawDataCols,$C215,AJ$5)*$R215)</f>
        <v>0</v>
      </c>
      <c r="AK215" s="3">
        <f>IF(AK$3=0,0,INDEX(Sheet1!RawDataCols,$C215,AK$5)*$R215)</f>
        <v>0</v>
      </c>
      <c r="AL215" s="3">
        <f>IF(AL$3=0,0,INDEX(Sheet1!RawDataCols,$C215,AL$5)*$R215)</f>
        <v>0</v>
      </c>
      <c r="AM215" s="3">
        <f>IF(AM$3=0,0,INDEX(Sheet1!RawDataCols,$C215,AM$5)*$R215)</f>
        <v>0</v>
      </c>
      <c r="AN215" s="3">
        <f>IF(AN$3=0,0,INDEX(Sheet1!RawDataCols,$C215,AN$5)*$R215)</f>
        <v>0</v>
      </c>
      <c r="AO215" s="3">
        <f>IF(AO$3=0,0,INDEX(Sheet1!RawDataCols,$C215,AO$5)*$R215)</f>
        <v>0</v>
      </c>
      <c r="AP215" s="3">
        <f>IF(AP$3=0,0,INDEX(Sheet1!RawDataCols,$C215,AP$5)*$R215)</f>
        <v>0</v>
      </c>
      <c r="AQ215" s="3">
        <f>IF(AQ$3=0,0,INDEX(Sheet1!RawDataCols,$C215,AQ$5)*$R215)</f>
        <v>0</v>
      </c>
      <c r="AR215" s="3">
        <f>IF(AR$3=0,0,INDEX(Sheet1!RawDataCols,$C215,AR$5)*$R215)</f>
        <v>0</v>
      </c>
      <c r="AS215" s="3">
        <f>IF(AS$3=0,0,INDEX(Sheet1!RawDataCols,$C215,AS$5)*$R215)</f>
        <v>0</v>
      </c>
      <c r="AT215" s="3">
        <f>IF(AT$3=0,0,INDEX(Sheet1!RawDataCols,$C215,AT$5)*$R215)</f>
        <v>0</v>
      </c>
      <c r="AU215" s="3">
        <f>IF(AU$3=0,0,INDEX(Sheet1!RawDataCols,$C215,AU$5)*$R215)</f>
        <v>0</v>
      </c>
      <c r="AV215" s="3">
        <f>IF(AV$3=0,0,INDEX(Sheet1!RawDataCols,$C215,AV$5)*$R215)</f>
        <v>550</v>
      </c>
      <c r="AW215" s="3">
        <f>IF(AW$3=0,0,INDEX(Sheet1!RawDataCols,$C215,AW$5)*$R215)</f>
        <v>0</v>
      </c>
      <c r="AX215" s="3">
        <f>IF(AX$3=0,0,INDEX(Sheet1!RawDataCols,$C215,AX$5)*$R215)</f>
        <v>0</v>
      </c>
      <c r="AY215" s="3">
        <f>IF(AY$3=0,0,INDEX(Sheet1!RawDataCols,$C215,AY$5)*$R215)</f>
        <v>0</v>
      </c>
      <c r="AZ215" s="3">
        <f>IF(AZ$3=0,0,INDEX(Sheet1!RawDataCols,$C215,AZ$5)*$R215)</f>
        <v>0</v>
      </c>
      <c r="BA215" s="3">
        <f>IF(BA$3=0,0,INDEX(Sheet1!RawDataCols,$C215,BA$5)*$R215)</f>
        <v>0</v>
      </c>
      <c r="BB215" s="3">
        <f>IF(BB$3=0,0,INDEX(Sheet1!RawDataCols,$C215,BB$5)*$R215)</f>
        <v>0</v>
      </c>
      <c r="BC215" s="3">
        <f>IF(BC$3=0,0,INDEX(Sheet1!RawDataCols,$C215,BC$5)*$R215)</f>
        <v>666</v>
      </c>
      <c r="BD215" s="3">
        <f>IF(BD$3=0,0,INDEX(Sheet1!RawDataCols,$C215,BD$5)*$R215)</f>
        <v>0</v>
      </c>
      <c r="BE215" s="3">
        <f>IF(BE$3=0,0,INDEX(Sheet1!RawDataCols,$C215,BE$5)*$R215)</f>
        <v>0</v>
      </c>
      <c r="BF215" s="3">
        <f>IF(BF$3=0,0,INDEX(Sheet1!RawDataCols,$C215,BF$5)*$R215)</f>
        <v>666</v>
      </c>
      <c r="BG215" s="179">
        <f>IF(BG$3=0,0,INDEX(Sheet1!RawDataCols,$C215,BG$5)*$R215)</f>
        <v>0</v>
      </c>
      <c r="BH215" s="33">
        <f t="shared" si="37"/>
        <v>1182.5</v>
      </c>
      <c r="BI215" s="33">
        <f t="shared" si="38"/>
        <v>666</v>
      </c>
      <c r="BJ215" s="33">
        <f t="shared" si="39"/>
        <v>0</v>
      </c>
      <c r="BK215" s="3">
        <f>IF(BK$3=0,0,INDEX(Sheet1!RawDataCols,$C215,BK$5)*$R215)</f>
        <v>41.625</v>
      </c>
      <c r="BL215" s="3">
        <f>IF(BL$3=0,0,INDEX(Sheet1!RawDataCols,$C215,BL$5)*$R215)</f>
        <v>0</v>
      </c>
      <c r="BM215" s="3">
        <f>IF(BM$3=0,0,INDEX(Sheet1!RawDataCols,$C215,BM$5)*$R215)</f>
        <v>34.375</v>
      </c>
      <c r="BN215" s="3">
        <f>IF(BN$3=0,0,INDEX(Sheet1!RawDataCols,$C215,BN$5)*$R215)</f>
        <v>44.552500000000002</v>
      </c>
      <c r="BO215" s="3">
        <f>IF(BO$3=0,0,INDEX(Sheet1!RawDataCols,$C215,BO$5)*$R215)</f>
        <v>0</v>
      </c>
      <c r="BP215" s="3">
        <f>IF(BP$3=0,0,INDEX(Sheet1!RawDataCols,$C215,BP$5)*$R215)</f>
        <v>0</v>
      </c>
      <c r="BQ215" s="3">
        <f t="shared" si="40"/>
        <v>632.5</v>
      </c>
      <c r="BR215" s="3">
        <f t="shared" si="41"/>
        <v>0</v>
      </c>
      <c r="BS215" s="3">
        <f t="shared" si="42"/>
        <v>0</v>
      </c>
      <c r="BT215" s="3">
        <f t="shared" si="43"/>
        <v>550</v>
      </c>
      <c r="BU215" s="3" t="str">
        <f>INDEX(Sheet1!$BS$2:$BS$1000,MATCH($A215,Sheet1!$A$2:$A$1000,0))</f>
        <v>09</v>
      </c>
      <c r="BV215" s="3">
        <f>INDEX(Sheet1!$BT$2:$BT$1000,MATCH($A215,Sheet1!$A$2:$A$1000,0))</f>
        <v>550</v>
      </c>
    </row>
    <row r="216" spans="1:74" x14ac:dyDescent="0.2">
      <c r="A216" s="11" t="s">
        <v>660</v>
      </c>
      <c r="B216" s="3">
        <f>MATCH($A216,Sheet1!ACCOUNTNO,0)</f>
        <v>203</v>
      </c>
      <c r="C216" s="3">
        <f t="shared" si="34"/>
        <v>203</v>
      </c>
      <c r="D216" s="3" t="str">
        <f>IF(D$3=0,0,INDEX(Sheet1!RawDataCols,$C216,D$5))</f>
        <v>22620A06</v>
      </c>
      <c r="E216" s="3" t="str">
        <f>IF(E$3=0,0,INDEX(Sheet1!RawDataCols,$C216,E$5))</f>
        <v xml:space="preserve">22620          </v>
      </c>
      <c r="F216" s="3" t="str">
        <f>IF(F$3=0,0,INDEX(Sheet1!RawDataCols,$C216,F$5))</f>
        <v xml:space="preserve">A06            </v>
      </c>
      <c r="G216" s="3" t="str">
        <f>IF(G$3=0,0,INDEX(Sheet1!RawDataCols,$C216,G$5))</f>
        <v xml:space="preserve">               </v>
      </c>
      <c r="H216" s="3" t="str">
        <f>IF(H$3=0,0,INDEX(Sheet1!RawDataCols,$C216,H$5))</f>
        <v xml:space="preserve">               </v>
      </c>
      <c r="I216" s="3" t="str">
        <f>IF(I$3=0,0,INDEX(Sheet1!RawDataCols,$C216,I$5))</f>
        <v xml:space="preserve">               </v>
      </c>
      <c r="J216" s="3" t="str">
        <f>IF(J$3=0,0,INDEX(Sheet1!RawDataCols,$C216,J$5))</f>
        <v xml:space="preserve">               </v>
      </c>
      <c r="K216" s="3" t="str">
        <f>IF(K$3=0,0,INDEX(Sheet1!RawDataCols,$C216,K$5))</f>
        <v xml:space="preserve">               </v>
      </c>
      <c r="L216" s="3" t="str">
        <f>IF(L$3=0,0,INDEX(Sheet1!RawDataCols,$C216,L$5))</f>
        <v xml:space="preserve">               </v>
      </c>
      <c r="M216" s="3" t="str">
        <f>IF(M$3=0,0,INDEX(Sheet1!RawDataCols,$C216,M$5))</f>
        <v xml:space="preserve">F007  </v>
      </c>
      <c r="N216" s="3" t="str">
        <f>IF(N$3=0,0,INDEX(Sheet1!RawDataCols,$C216,N$5))</f>
        <v>Legal Fees-31 Franklin St</v>
      </c>
      <c r="O216" s="3">
        <f>INDEX(Sheet1!RawDataCols,$C216,O$5)</f>
        <v>13</v>
      </c>
      <c r="P216" s="3" t="str">
        <f>INDEX(Sheet1!RawDataCols,$C216,P$5)</f>
        <v>Cost and Expenses</v>
      </c>
      <c r="Q216" s="3" t="str">
        <f>IF(Q$3=0,0,INDEX(Sheet1!RawDataCols,$C216,Q$5))</f>
        <v>I</v>
      </c>
      <c r="R216" s="3">
        <f t="shared" si="35"/>
        <v>1</v>
      </c>
      <c r="S216" s="3">
        <f t="shared" si="36"/>
        <v>-1</v>
      </c>
      <c r="T216" s="3">
        <f>IF(T$3=0,0,INDEX(Sheet1!RawDataCols,$C216,T$5)*$R216)</f>
        <v>0</v>
      </c>
      <c r="U216" s="3">
        <f>IF(U$3=0,0,INDEX(Sheet1!RawDataCols,$C216,U$5)*$R216)</f>
        <v>0</v>
      </c>
      <c r="V216" s="3">
        <f>IF(V$3=0,0,INDEX(Sheet1!RawDataCols,$C216,V$5)*$R216)</f>
        <v>0</v>
      </c>
      <c r="W216" s="3">
        <f>IF(W$3=0,0,INDEX(Sheet1!RawDataCols,$C216,W$5)*$R216)</f>
        <v>0</v>
      </c>
      <c r="X216" s="3">
        <f>IF(X$3=0,0,INDEX(Sheet1!RawDataCols,$C216,X$5)*$R216)</f>
        <v>0</v>
      </c>
      <c r="Y216" s="3">
        <f>IF(Y$3=0,0,INDEX(Sheet1!RawDataCols,$C216,Y$5)*$R216)</f>
        <v>0</v>
      </c>
      <c r="Z216" s="3">
        <f>IF(Z$3=0,0,INDEX(Sheet1!RawDataCols,$C216,Z$5)*$R216)</f>
        <v>0</v>
      </c>
      <c r="AA216" s="3">
        <f>IF(AA$3=0,0,INDEX(Sheet1!RawDataCols,$C216,AA$5)*$R216)</f>
        <v>0</v>
      </c>
      <c r="AB216" s="3">
        <f>IF(AB$3=0,0,INDEX(Sheet1!RawDataCols,$C216,AB$5)*$R216)</f>
        <v>0</v>
      </c>
      <c r="AC216" s="3">
        <f>IF(AC$3=0,0,INDEX(Sheet1!RawDataCols,$C216,AC$5)*$R216)</f>
        <v>0</v>
      </c>
      <c r="AD216" s="3">
        <f>IF(AD$3=0,0,INDEX(Sheet1!RawDataCols,$C216,AD$5)*$R216)</f>
        <v>0</v>
      </c>
      <c r="AE216" s="3">
        <f>IF(AE$3=0,0,INDEX(Sheet1!RawDataCols,$C216,AE$5)*$R216)</f>
        <v>0</v>
      </c>
      <c r="AF216" s="3">
        <f>IF(AF$3=0,0,INDEX(Sheet1!RawDataCols,$C216,AF$5)*$R216)</f>
        <v>0</v>
      </c>
      <c r="AG216" s="3">
        <f>IF(AG$3=0,0,INDEX(Sheet1!RawDataCols,$C216,AG$5)*$R216)</f>
        <v>0</v>
      </c>
      <c r="AH216" s="3">
        <f>IF(AH$3=0,0,INDEX(Sheet1!RawDataCols,$C216,AH$5)*$R216)</f>
        <v>0</v>
      </c>
      <c r="AI216" s="3">
        <f>IF(AI$3=0,0,INDEX(Sheet1!RawDataCols,$C216,AI$5)*$R216)</f>
        <v>0</v>
      </c>
      <c r="AJ216" s="3">
        <f>IF(AJ$3=0,0,INDEX(Sheet1!RawDataCols,$C216,AJ$5)*$R216)</f>
        <v>0</v>
      </c>
      <c r="AK216" s="3">
        <f>IF(AK$3=0,0,INDEX(Sheet1!RawDataCols,$C216,AK$5)*$R216)</f>
        <v>0</v>
      </c>
      <c r="AL216" s="3">
        <f>IF(AL$3=0,0,INDEX(Sheet1!RawDataCols,$C216,AL$5)*$R216)</f>
        <v>0</v>
      </c>
      <c r="AM216" s="3">
        <f>IF(AM$3=0,0,INDEX(Sheet1!RawDataCols,$C216,AM$5)*$R216)</f>
        <v>0</v>
      </c>
      <c r="AN216" s="3">
        <f>IF(AN$3=0,0,INDEX(Sheet1!RawDataCols,$C216,AN$5)*$R216)</f>
        <v>0</v>
      </c>
      <c r="AO216" s="3">
        <f>IF(AO$3=0,0,INDEX(Sheet1!RawDataCols,$C216,AO$5)*$R216)</f>
        <v>550</v>
      </c>
      <c r="AP216" s="3">
        <f>IF(AP$3=0,0,INDEX(Sheet1!RawDataCols,$C216,AP$5)*$R216)</f>
        <v>0</v>
      </c>
      <c r="AQ216" s="3">
        <f>IF(AQ$3=0,0,INDEX(Sheet1!RawDataCols,$C216,AQ$5)*$R216)</f>
        <v>0</v>
      </c>
      <c r="AR216" s="3">
        <f>IF(AR$3=0,0,INDEX(Sheet1!RawDataCols,$C216,AR$5)*$R216)</f>
        <v>0</v>
      </c>
      <c r="AS216" s="3">
        <f>IF(AS$3=0,0,INDEX(Sheet1!RawDataCols,$C216,AS$5)*$R216)</f>
        <v>600</v>
      </c>
      <c r="AT216" s="3">
        <f>IF(AT$3=0,0,INDEX(Sheet1!RawDataCols,$C216,AT$5)*$R216)</f>
        <v>0</v>
      </c>
      <c r="AU216" s="3">
        <f>IF(AU$3=0,0,INDEX(Sheet1!RawDataCols,$C216,AU$5)*$R216)</f>
        <v>0</v>
      </c>
      <c r="AV216" s="3">
        <f>IF(AV$3=0,0,INDEX(Sheet1!RawDataCols,$C216,AV$5)*$R216)</f>
        <v>0</v>
      </c>
      <c r="AW216" s="3">
        <f>IF(AW$3=0,0,INDEX(Sheet1!RawDataCols,$C216,AW$5)*$R216)</f>
        <v>0</v>
      </c>
      <c r="AX216" s="3">
        <f>IF(AX$3=0,0,INDEX(Sheet1!RawDataCols,$C216,AX$5)*$R216)</f>
        <v>0</v>
      </c>
      <c r="AY216" s="3">
        <f>IF(AY$3=0,0,INDEX(Sheet1!RawDataCols,$C216,AY$5)*$R216)</f>
        <v>0</v>
      </c>
      <c r="AZ216" s="3">
        <f>IF(AZ$3=0,0,INDEX(Sheet1!RawDataCols,$C216,AZ$5)*$R216)</f>
        <v>666</v>
      </c>
      <c r="BA216" s="3">
        <f>IF(BA$3=0,0,INDEX(Sheet1!RawDataCols,$C216,BA$5)*$R216)</f>
        <v>0</v>
      </c>
      <c r="BB216" s="3">
        <f>IF(BB$3=0,0,INDEX(Sheet1!RawDataCols,$C216,BB$5)*$R216)</f>
        <v>0</v>
      </c>
      <c r="BC216" s="3">
        <f>IF(BC$3=0,0,INDEX(Sheet1!RawDataCols,$C216,BC$5)*$R216)</f>
        <v>0</v>
      </c>
      <c r="BD216" s="3">
        <f>IF(BD$3=0,0,INDEX(Sheet1!RawDataCols,$C216,BD$5)*$R216)</f>
        <v>0</v>
      </c>
      <c r="BE216" s="3">
        <f>IF(BE$3=0,0,INDEX(Sheet1!RawDataCols,$C216,BE$5)*$R216)</f>
        <v>0</v>
      </c>
      <c r="BF216" s="3">
        <f>IF(BF$3=0,0,INDEX(Sheet1!RawDataCols,$C216,BF$5)*$R216)</f>
        <v>0</v>
      </c>
      <c r="BG216" s="179">
        <f>IF(BG$3=0,0,INDEX(Sheet1!RawDataCols,$C216,BG$5)*$R216)</f>
        <v>0</v>
      </c>
      <c r="BH216" s="33">
        <f t="shared" si="37"/>
        <v>600</v>
      </c>
      <c r="BI216" s="33">
        <f t="shared" si="38"/>
        <v>666</v>
      </c>
      <c r="BJ216" s="33">
        <f t="shared" si="39"/>
        <v>550</v>
      </c>
      <c r="BK216" s="3">
        <f>IF(BK$3=0,0,INDEX(Sheet1!RawDataCols,$C216,BK$5)*$R216)</f>
        <v>41.625</v>
      </c>
      <c r="BL216" s="3">
        <f>IF(BL$3=0,0,INDEX(Sheet1!RawDataCols,$C216,BL$5)*$R216)</f>
        <v>0</v>
      </c>
      <c r="BM216" s="3">
        <f>IF(BM$3=0,0,INDEX(Sheet1!RawDataCols,$C216,BM$5)*$R216)</f>
        <v>454.5625</v>
      </c>
      <c r="BN216" s="3">
        <f>IF(BN$3=0,0,INDEX(Sheet1!RawDataCols,$C216,BN$5)*$R216)</f>
        <v>81.25</v>
      </c>
      <c r="BO216" s="3">
        <f>IF(BO$3=0,0,INDEX(Sheet1!RawDataCols,$C216,BO$5)*$R216)</f>
        <v>0</v>
      </c>
      <c r="BP216" s="3">
        <f>IF(BP$3=0,0,INDEX(Sheet1!RawDataCols,$C216,BP$5)*$R216)</f>
        <v>0</v>
      </c>
      <c r="BQ216" s="3">
        <f t="shared" si="40"/>
        <v>0</v>
      </c>
      <c r="BR216" s="3">
        <f t="shared" si="41"/>
        <v>0</v>
      </c>
      <c r="BS216" s="3">
        <f t="shared" si="42"/>
        <v>600</v>
      </c>
      <c r="BT216" s="3">
        <f t="shared" si="43"/>
        <v>600</v>
      </c>
      <c r="BU216" s="3" t="str">
        <f>INDEX(Sheet1!$BS$2:$BS$1000,MATCH($A216,Sheet1!$A$2:$A$1000,0))</f>
        <v>09</v>
      </c>
      <c r="BV216" s="3">
        <f>INDEX(Sheet1!$BT$2:$BT$1000,MATCH($A216,Sheet1!$A$2:$A$1000,0))</f>
        <v>600</v>
      </c>
    </row>
    <row r="217" spans="1:74" x14ac:dyDescent="0.2">
      <c r="A217" s="11" t="s">
        <v>661</v>
      </c>
      <c r="B217" s="3">
        <f>MATCH($A217,Sheet1!ACCOUNTNO,0)</f>
        <v>204</v>
      </c>
      <c r="C217" s="3">
        <f t="shared" si="34"/>
        <v>204</v>
      </c>
      <c r="D217" s="3" t="str">
        <f>IF(D$3=0,0,INDEX(Sheet1!RawDataCols,$C217,D$5))</f>
        <v>22620A07</v>
      </c>
      <c r="E217" s="3" t="str">
        <f>IF(E$3=0,0,INDEX(Sheet1!RawDataCols,$C217,E$5))</f>
        <v xml:space="preserve">22620          </v>
      </c>
      <c r="F217" s="3" t="str">
        <f>IF(F$3=0,0,INDEX(Sheet1!RawDataCols,$C217,F$5))</f>
        <v xml:space="preserve">A07            </v>
      </c>
      <c r="G217" s="3" t="str">
        <f>IF(G$3=0,0,INDEX(Sheet1!RawDataCols,$C217,G$5))</f>
        <v xml:space="preserve">               </v>
      </c>
      <c r="H217" s="3" t="str">
        <f>IF(H$3=0,0,INDEX(Sheet1!RawDataCols,$C217,H$5))</f>
        <v xml:space="preserve">               </v>
      </c>
      <c r="I217" s="3" t="str">
        <f>IF(I$3=0,0,INDEX(Sheet1!RawDataCols,$C217,I$5))</f>
        <v xml:space="preserve">               </v>
      </c>
      <c r="J217" s="3" t="str">
        <f>IF(J$3=0,0,INDEX(Sheet1!RawDataCols,$C217,J$5))</f>
        <v xml:space="preserve">               </v>
      </c>
      <c r="K217" s="3" t="str">
        <f>IF(K$3=0,0,INDEX(Sheet1!RawDataCols,$C217,K$5))</f>
        <v xml:space="preserve">               </v>
      </c>
      <c r="L217" s="3" t="str">
        <f>IF(L$3=0,0,INDEX(Sheet1!RawDataCols,$C217,L$5))</f>
        <v xml:space="preserve">               </v>
      </c>
      <c r="M217" s="3" t="str">
        <f>IF(M$3=0,0,INDEX(Sheet1!RawDataCols,$C217,M$5))</f>
        <v xml:space="preserve">F007  </v>
      </c>
      <c r="N217" s="3" t="str">
        <f>IF(N$3=0,0,INDEX(Sheet1!RawDataCols,$C217,N$5))</f>
        <v>Legal Fees-25 Franklin St</v>
      </c>
      <c r="O217" s="3">
        <f>INDEX(Sheet1!RawDataCols,$C217,O$5)</f>
        <v>13</v>
      </c>
      <c r="P217" s="3" t="str">
        <f>INDEX(Sheet1!RawDataCols,$C217,P$5)</f>
        <v>Cost and Expenses</v>
      </c>
      <c r="Q217" s="3" t="str">
        <f>IF(Q$3=0,0,INDEX(Sheet1!RawDataCols,$C217,Q$5))</f>
        <v>I</v>
      </c>
      <c r="R217" s="3">
        <f t="shared" si="35"/>
        <v>1</v>
      </c>
      <c r="S217" s="3">
        <f t="shared" si="36"/>
        <v>-1</v>
      </c>
      <c r="T217" s="3">
        <f>IF(T$3=0,0,INDEX(Sheet1!RawDataCols,$C217,T$5)*$R217)</f>
        <v>0</v>
      </c>
      <c r="U217" s="3">
        <f>IF(U$3=0,0,INDEX(Sheet1!RawDataCols,$C217,U$5)*$R217)</f>
        <v>2242.5</v>
      </c>
      <c r="V217" s="3">
        <f>IF(V$3=0,0,INDEX(Sheet1!RawDataCols,$C217,V$5)*$R217)</f>
        <v>0</v>
      </c>
      <c r="W217" s="3">
        <f>IF(W$3=0,0,INDEX(Sheet1!RawDataCols,$C217,W$5)*$R217)</f>
        <v>600</v>
      </c>
      <c r="X217" s="3">
        <f>IF(X$3=0,0,INDEX(Sheet1!RawDataCols,$C217,X$5)*$R217)</f>
        <v>-660</v>
      </c>
      <c r="Y217" s="3">
        <f>IF(Y$3=0,0,INDEX(Sheet1!RawDataCols,$C217,Y$5)*$R217)</f>
        <v>666</v>
      </c>
      <c r="Z217" s="3">
        <f>IF(Z$3=0,0,INDEX(Sheet1!RawDataCols,$C217,Z$5)*$R217)</f>
        <v>0</v>
      </c>
      <c r="AA217" s="3">
        <f>IF(AA$3=0,0,INDEX(Sheet1!RawDataCols,$C217,AA$5)*$R217)</f>
        <v>0</v>
      </c>
      <c r="AB217" s="3">
        <f>IF(AB$3=0,0,INDEX(Sheet1!RawDataCols,$C217,AB$5)*$R217)</f>
        <v>0</v>
      </c>
      <c r="AC217" s="3">
        <f>IF(AC$3=0,0,INDEX(Sheet1!RawDataCols,$C217,AC$5)*$R217)</f>
        <v>0</v>
      </c>
      <c r="AD217" s="3">
        <f>IF(AD$3=0,0,INDEX(Sheet1!RawDataCols,$C217,AD$5)*$R217)</f>
        <v>0</v>
      </c>
      <c r="AE217" s="3">
        <f>IF(AE$3=0,0,INDEX(Sheet1!RawDataCols,$C217,AE$5)*$R217)</f>
        <v>0</v>
      </c>
      <c r="AF217" s="3">
        <f>IF(AF$3=0,0,INDEX(Sheet1!RawDataCols,$C217,AF$5)*$R217)</f>
        <v>450</v>
      </c>
      <c r="AG217" s="3">
        <f>IF(AG$3=0,0,INDEX(Sheet1!RawDataCols,$C217,AG$5)*$R217)</f>
        <v>550</v>
      </c>
      <c r="AH217" s="3">
        <f>IF(AH$3=0,0,INDEX(Sheet1!RawDataCols,$C217,AH$5)*$R217)</f>
        <v>0</v>
      </c>
      <c r="AI217" s="3">
        <f>IF(AI$3=0,0,INDEX(Sheet1!RawDataCols,$C217,AI$5)*$R217)</f>
        <v>715</v>
      </c>
      <c r="AJ217" s="3">
        <f>IF(AJ$3=0,0,INDEX(Sheet1!RawDataCols,$C217,AJ$5)*$R217)</f>
        <v>182.5</v>
      </c>
      <c r="AK217" s="3">
        <f>IF(AK$3=0,0,INDEX(Sheet1!RawDataCols,$C217,AK$5)*$R217)</f>
        <v>0</v>
      </c>
      <c r="AL217" s="3">
        <f>IF(AL$3=0,0,INDEX(Sheet1!RawDataCols,$C217,AL$5)*$R217)</f>
        <v>0</v>
      </c>
      <c r="AM217" s="3">
        <f>IF(AM$3=0,0,INDEX(Sheet1!RawDataCols,$C217,AM$5)*$R217)</f>
        <v>0</v>
      </c>
      <c r="AN217" s="3">
        <f>IF(AN$3=0,0,INDEX(Sheet1!RawDataCols,$C217,AN$5)*$R217)</f>
        <v>0</v>
      </c>
      <c r="AO217" s="3">
        <f>IF(AO$3=0,0,INDEX(Sheet1!RawDataCols,$C217,AO$5)*$R217)</f>
        <v>215</v>
      </c>
      <c r="AP217" s="3">
        <f>IF(AP$3=0,0,INDEX(Sheet1!RawDataCols,$C217,AP$5)*$R217)</f>
        <v>0</v>
      </c>
      <c r="AQ217" s="3">
        <f>IF(AQ$3=0,0,INDEX(Sheet1!RawDataCols,$C217,AQ$5)*$R217)</f>
        <v>0</v>
      </c>
      <c r="AR217" s="3">
        <f>IF(AR$3=0,0,INDEX(Sheet1!RawDataCols,$C217,AR$5)*$R217)</f>
        <v>500</v>
      </c>
      <c r="AS217" s="3">
        <f>IF(AS$3=0,0,INDEX(Sheet1!RawDataCols,$C217,AS$5)*$R217)</f>
        <v>0</v>
      </c>
      <c r="AT217" s="3">
        <f>IF(AT$3=0,0,INDEX(Sheet1!RawDataCols,$C217,AT$5)*$R217)</f>
        <v>0</v>
      </c>
      <c r="AU217" s="3">
        <f>IF(AU$3=0,0,INDEX(Sheet1!RawDataCols,$C217,AU$5)*$R217)</f>
        <v>600</v>
      </c>
      <c r="AV217" s="3">
        <f>IF(AV$3=0,0,INDEX(Sheet1!RawDataCols,$C217,AV$5)*$R217)</f>
        <v>0</v>
      </c>
      <c r="AW217" s="3">
        <f>IF(AW$3=0,0,INDEX(Sheet1!RawDataCols,$C217,AW$5)*$R217)</f>
        <v>666</v>
      </c>
      <c r="AX217" s="3">
        <f>IF(AX$3=0,0,INDEX(Sheet1!RawDataCols,$C217,AX$5)*$R217)</f>
        <v>400</v>
      </c>
      <c r="AY217" s="3">
        <f>IF(AY$3=0,0,INDEX(Sheet1!RawDataCols,$C217,AY$5)*$R217)</f>
        <v>642.5</v>
      </c>
      <c r="AZ217" s="3">
        <f>IF(AZ$3=0,0,INDEX(Sheet1!RawDataCols,$C217,AZ$5)*$R217)</f>
        <v>0</v>
      </c>
      <c r="BA217" s="3">
        <f>IF(BA$3=0,0,INDEX(Sheet1!RawDataCols,$C217,BA$5)*$R217)</f>
        <v>0</v>
      </c>
      <c r="BB217" s="3">
        <f>IF(BB$3=0,0,INDEX(Sheet1!RawDataCols,$C217,BB$5)*$R217)</f>
        <v>600</v>
      </c>
      <c r="BC217" s="3">
        <f>IF(BC$3=0,0,INDEX(Sheet1!RawDataCols,$C217,BC$5)*$R217)</f>
        <v>0</v>
      </c>
      <c r="BD217" s="3">
        <f>IF(BD$3=0,0,INDEX(Sheet1!RawDataCols,$C217,BD$5)*$R217)</f>
        <v>0</v>
      </c>
      <c r="BE217" s="3">
        <f>IF(BE$3=0,0,INDEX(Sheet1!RawDataCols,$C217,BE$5)*$R217)</f>
        <v>600</v>
      </c>
      <c r="BF217" s="3">
        <f>IF(BF$3=0,0,INDEX(Sheet1!RawDataCols,$C217,BF$5)*$R217)</f>
        <v>0</v>
      </c>
      <c r="BG217" s="179">
        <f>IF(BG$3=0,0,INDEX(Sheet1!RawDataCols,$C217,BG$5)*$R217)</f>
        <v>0</v>
      </c>
      <c r="BH217" s="33">
        <f t="shared" si="37"/>
        <v>3557.5</v>
      </c>
      <c r="BI217" s="33">
        <f t="shared" si="38"/>
        <v>1332</v>
      </c>
      <c r="BJ217" s="33">
        <f t="shared" si="39"/>
        <v>3480</v>
      </c>
      <c r="BK217" s="3">
        <f>IF(BK$3=0,0,INDEX(Sheet1!RawDataCols,$C217,BK$5)*$R217)</f>
        <v>83.25</v>
      </c>
      <c r="BL217" s="3">
        <f>IF(BL$3=0,0,INDEX(Sheet1!RawDataCols,$C217,BL$5)*$R217)</f>
        <v>172.8125</v>
      </c>
      <c r="BM217" s="3">
        <f>IF(BM$3=0,0,INDEX(Sheet1!RawDataCols,$C217,BM$5)*$R217)</f>
        <v>101.875</v>
      </c>
      <c r="BN217" s="3">
        <f>IF(BN$3=0,0,INDEX(Sheet1!RawDataCols,$C217,BN$5)*$R217)</f>
        <v>70.326875000000001</v>
      </c>
      <c r="BO217" s="3">
        <f>IF(BO$3=0,0,INDEX(Sheet1!RawDataCols,$C217,BO$5)*$R217)</f>
        <v>92.650625000000005</v>
      </c>
      <c r="BP217" s="3">
        <f>IF(BP$3=0,0,INDEX(Sheet1!RawDataCols,$C217,BP$5)*$R217)</f>
        <v>1000</v>
      </c>
      <c r="BQ217" s="3">
        <f t="shared" si="40"/>
        <v>1582.5</v>
      </c>
      <c r="BR217" s="3">
        <f t="shared" si="41"/>
        <v>732.5</v>
      </c>
      <c r="BS217" s="3">
        <f t="shared" si="42"/>
        <v>0</v>
      </c>
      <c r="BT217" s="3">
        <f t="shared" si="43"/>
        <v>1242.5</v>
      </c>
      <c r="BU217" s="3" t="str">
        <f>INDEX(Sheet1!$BS$2:$BS$1000,MATCH($A217,Sheet1!$A$2:$A$1000,0))</f>
        <v>09</v>
      </c>
      <c r="BV217" s="3">
        <f>INDEX(Sheet1!$BT$2:$BT$1000,MATCH($A217,Sheet1!$A$2:$A$1000,0))</f>
        <v>1242.5</v>
      </c>
    </row>
    <row r="218" spans="1:74" x14ac:dyDescent="0.2">
      <c r="A218" s="246" t="s">
        <v>662</v>
      </c>
      <c r="B218" s="3" t="e">
        <f>MATCH($A218,Sheet1!ACCOUNTNO,0)</f>
        <v>#N/A</v>
      </c>
      <c r="C218" s="3">
        <f t="shared" si="34"/>
        <v>65000</v>
      </c>
      <c r="D218" s="3">
        <f>IF(D$3=0,0,INDEX(Sheet1!RawDataCols,$C218,D$5))</f>
        <v>0</v>
      </c>
      <c r="E218" s="3">
        <f>IF(E$3=0,0,INDEX(Sheet1!RawDataCols,$C218,E$5))</f>
        <v>0</v>
      </c>
      <c r="F218" s="3">
        <f>IF(F$3=0,0,INDEX(Sheet1!RawDataCols,$C218,F$5))</f>
        <v>0</v>
      </c>
      <c r="G218" s="3">
        <f>IF(G$3=0,0,INDEX(Sheet1!RawDataCols,$C218,G$5))</f>
        <v>0</v>
      </c>
      <c r="H218" s="3">
        <f>IF(H$3=0,0,INDEX(Sheet1!RawDataCols,$C218,H$5))</f>
        <v>0</v>
      </c>
      <c r="I218" s="3">
        <f>IF(I$3=0,0,INDEX(Sheet1!RawDataCols,$C218,I$5))</f>
        <v>0</v>
      </c>
      <c r="J218" s="3">
        <f>IF(J$3=0,0,INDEX(Sheet1!RawDataCols,$C218,J$5))</f>
        <v>0</v>
      </c>
      <c r="K218" s="3">
        <f>IF(K$3=0,0,INDEX(Sheet1!RawDataCols,$C218,K$5))</f>
        <v>0</v>
      </c>
      <c r="L218" s="3">
        <f>IF(L$3=0,0,INDEX(Sheet1!RawDataCols,$C218,L$5))</f>
        <v>0</v>
      </c>
      <c r="M218" s="3">
        <f>IF(M$3=0,0,INDEX(Sheet1!RawDataCols,$C218,M$5))</f>
        <v>0</v>
      </c>
      <c r="N218" s="3">
        <f>IF(N$3=0,0,INDEX(Sheet1!RawDataCols,$C218,N$5))</f>
        <v>0</v>
      </c>
      <c r="O218" s="3">
        <f>INDEX(Sheet1!RawDataCols,$C218,O$5)</f>
        <v>0</v>
      </c>
      <c r="P218" s="3">
        <f>INDEX(Sheet1!RawDataCols,$C218,P$5)</f>
        <v>0</v>
      </c>
      <c r="Q218" s="3">
        <f>IF(Q$3=0,0,INDEX(Sheet1!RawDataCols,$C218,Q$5))</f>
        <v>0</v>
      </c>
      <c r="R218" s="3">
        <f t="shared" si="35"/>
        <v>1</v>
      </c>
      <c r="S218" s="3">
        <f t="shared" si="36"/>
        <v>-1</v>
      </c>
      <c r="T218" s="3">
        <f>IF(T$3=0,0,INDEX(Sheet1!RawDataCols,$C218,T$5)*$R218)</f>
        <v>0</v>
      </c>
      <c r="U218" s="3">
        <f>IF(U$3=0,0,INDEX(Sheet1!RawDataCols,$C218,U$5)*$R218)</f>
        <v>0</v>
      </c>
      <c r="V218" s="3">
        <f>IF(V$3=0,0,INDEX(Sheet1!RawDataCols,$C218,V$5)*$R218)</f>
        <v>0</v>
      </c>
      <c r="W218" s="3">
        <f>IF(W$3=0,0,INDEX(Sheet1!RawDataCols,$C218,W$5)*$R218)</f>
        <v>0</v>
      </c>
      <c r="X218" s="3">
        <f>IF(X$3=0,0,INDEX(Sheet1!RawDataCols,$C218,X$5)*$R218)</f>
        <v>0</v>
      </c>
      <c r="Y218" s="3">
        <f>IF(Y$3=0,0,INDEX(Sheet1!RawDataCols,$C218,Y$5)*$R218)</f>
        <v>0</v>
      </c>
      <c r="Z218" s="3">
        <f>IF(Z$3=0,0,INDEX(Sheet1!RawDataCols,$C218,Z$5)*$R218)</f>
        <v>0</v>
      </c>
      <c r="AA218" s="3">
        <f>IF(AA$3=0,0,INDEX(Sheet1!RawDataCols,$C218,AA$5)*$R218)</f>
        <v>0</v>
      </c>
      <c r="AB218" s="3">
        <f>IF(AB$3=0,0,INDEX(Sheet1!RawDataCols,$C218,AB$5)*$R218)</f>
        <v>0</v>
      </c>
      <c r="AC218" s="3">
        <f>IF(AC$3=0,0,INDEX(Sheet1!RawDataCols,$C218,AC$5)*$R218)</f>
        <v>0</v>
      </c>
      <c r="AD218" s="3">
        <f>IF(AD$3=0,0,INDEX(Sheet1!RawDataCols,$C218,AD$5)*$R218)</f>
        <v>0</v>
      </c>
      <c r="AE218" s="3">
        <f>IF(AE$3=0,0,INDEX(Sheet1!RawDataCols,$C218,AE$5)*$R218)</f>
        <v>0</v>
      </c>
      <c r="AF218" s="3">
        <f>IF(AF$3=0,0,INDEX(Sheet1!RawDataCols,$C218,AF$5)*$R218)</f>
        <v>0</v>
      </c>
      <c r="AG218" s="3">
        <f>IF(AG$3=0,0,INDEX(Sheet1!RawDataCols,$C218,AG$5)*$R218)</f>
        <v>0</v>
      </c>
      <c r="AH218" s="3">
        <f>IF(AH$3=0,0,INDEX(Sheet1!RawDataCols,$C218,AH$5)*$R218)</f>
        <v>0</v>
      </c>
      <c r="AI218" s="3">
        <f>IF(AI$3=0,0,INDEX(Sheet1!RawDataCols,$C218,AI$5)*$R218)</f>
        <v>0</v>
      </c>
      <c r="AJ218" s="3">
        <f>IF(AJ$3=0,0,INDEX(Sheet1!RawDataCols,$C218,AJ$5)*$R218)</f>
        <v>0</v>
      </c>
      <c r="AK218" s="3">
        <f>IF(AK$3=0,0,INDEX(Sheet1!RawDataCols,$C218,AK$5)*$R218)</f>
        <v>0</v>
      </c>
      <c r="AL218" s="3">
        <f>IF(AL$3=0,0,INDEX(Sheet1!RawDataCols,$C218,AL$5)*$R218)</f>
        <v>0</v>
      </c>
      <c r="AM218" s="3">
        <f>IF(AM$3=0,0,INDEX(Sheet1!RawDataCols,$C218,AM$5)*$R218)</f>
        <v>0</v>
      </c>
      <c r="AN218" s="3">
        <f>IF(AN$3=0,0,INDEX(Sheet1!RawDataCols,$C218,AN$5)*$R218)</f>
        <v>0</v>
      </c>
      <c r="AO218" s="3">
        <f>IF(AO$3=0,0,INDEX(Sheet1!RawDataCols,$C218,AO$5)*$R218)</f>
        <v>0</v>
      </c>
      <c r="AP218" s="3">
        <f>IF(AP$3=0,0,INDEX(Sheet1!RawDataCols,$C218,AP$5)*$R218)</f>
        <v>0</v>
      </c>
      <c r="AQ218" s="3">
        <f>IF(AQ$3=0,0,INDEX(Sheet1!RawDataCols,$C218,AQ$5)*$R218)</f>
        <v>0</v>
      </c>
      <c r="AR218" s="3">
        <f>IF(AR$3=0,0,INDEX(Sheet1!RawDataCols,$C218,AR$5)*$R218)</f>
        <v>0</v>
      </c>
      <c r="AS218" s="3">
        <f>IF(AS$3=0,0,INDEX(Sheet1!RawDataCols,$C218,AS$5)*$R218)</f>
        <v>0</v>
      </c>
      <c r="AT218" s="3">
        <f>IF(AT$3=0,0,INDEX(Sheet1!RawDataCols,$C218,AT$5)*$R218)</f>
        <v>0</v>
      </c>
      <c r="AU218" s="3">
        <f>IF(AU$3=0,0,INDEX(Sheet1!RawDataCols,$C218,AU$5)*$R218)</f>
        <v>0</v>
      </c>
      <c r="AV218" s="3">
        <f>IF(AV$3=0,0,INDEX(Sheet1!RawDataCols,$C218,AV$5)*$R218)</f>
        <v>0</v>
      </c>
      <c r="AW218" s="3">
        <f>IF(AW$3=0,0,INDEX(Sheet1!RawDataCols,$C218,AW$5)*$R218)</f>
        <v>0</v>
      </c>
      <c r="AX218" s="3">
        <f>IF(AX$3=0,0,INDEX(Sheet1!RawDataCols,$C218,AX$5)*$R218)</f>
        <v>0</v>
      </c>
      <c r="AY218" s="3">
        <f>IF(AY$3=0,0,INDEX(Sheet1!RawDataCols,$C218,AY$5)*$R218)</f>
        <v>0</v>
      </c>
      <c r="AZ218" s="3">
        <f>IF(AZ$3=0,0,INDEX(Sheet1!RawDataCols,$C218,AZ$5)*$R218)</f>
        <v>0</v>
      </c>
      <c r="BA218" s="3">
        <f>IF(BA$3=0,0,INDEX(Sheet1!RawDataCols,$C218,BA$5)*$R218)</f>
        <v>0</v>
      </c>
      <c r="BB218" s="3">
        <f>IF(BB$3=0,0,INDEX(Sheet1!RawDataCols,$C218,BB$5)*$R218)</f>
        <v>0</v>
      </c>
      <c r="BC218" s="3">
        <f>IF(BC$3=0,0,INDEX(Sheet1!RawDataCols,$C218,BC$5)*$R218)</f>
        <v>0</v>
      </c>
      <c r="BD218" s="3">
        <f>IF(BD$3=0,0,INDEX(Sheet1!RawDataCols,$C218,BD$5)*$R218)</f>
        <v>0</v>
      </c>
      <c r="BE218" s="3">
        <f>IF(BE$3=0,0,INDEX(Sheet1!RawDataCols,$C218,BE$5)*$R218)</f>
        <v>0</v>
      </c>
      <c r="BF218" s="3">
        <f>IF(BF$3=0,0,INDEX(Sheet1!RawDataCols,$C218,BF$5)*$R218)</f>
        <v>0</v>
      </c>
      <c r="BG218" s="179">
        <f>IF(BG$3=0,0,INDEX(Sheet1!RawDataCols,$C218,BG$5)*$R218)</f>
        <v>0</v>
      </c>
      <c r="BH218" s="33">
        <f t="shared" si="37"/>
        <v>0</v>
      </c>
      <c r="BI218" s="33">
        <f t="shared" si="38"/>
        <v>0</v>
      </c>
      <c r="BJ218" s="33">
        <f t="shared" si="39"/>
        <v>0</v>
      </c>
      <c r="BK218" s="3">
        <f>IF(BK$3=0,0,INDEX(Sheet1!RawDataCols,$C218,BK$5)*$R218)</f>
        <v>0</v>
      </c>
      <c r="BL218" s="3">
        <f>IF(BL$3=0,0,INDEX(Sheet1!RawDataCols,$C218,BL$5)*$R218)</f>
        <v>0</v>
      </c>
      <c r="BM218" s="3">
        <f>IF(BM$3=0,0,INDEX(Sheet1!RawDataCols,$C218,BM$5)*$R218)</f>
        <v>0</v>
      </c>
      <c r="BN218" s="3">
        <f>IF(BN$3=0,0,INDEX(Sheet1!RawDataCols,$C218,BN$5)*$R218)</f>
        <v>0</v>
      </c>
      <c r="BO218" s="3">
        <f>IF(BO$3=0,0,INDEX(Sheet1!RawDataCols,$C218,BO$5)*$R218)</f>
        <v>0</v>
      </c>
      <c r="BP218" s="3">
        <f>IF(BP$3=0,0,INDEX(Sheet1!RawDataCols,$C218,BP$5)*$R218)</f>
        <v>0</v>
      </c>
      <c r="BQ218" s="3">
        <f t="shared" si="40"/>
        <v>0</v>
      </c>
      <c r="BR218" s="3">
        <f t="shared" si="41"/>
        <v>0</v>
      </c>
      <c r="BS218" s="3">
        <f t="shared" si="42"/>
        <v>0</v>
      </c>
      <c r="BT218" s="3">
        <f t="shared" si="43"/>
        <v>0</v>
      </c>
      <c r="BU218" s="3" t="e">
        <f>INDEX(Sheet1!$BS$2:$BS$1000,MATCH($A218,Sheet1!$A$2:$A$1000,0))</f>
        <v>#N/A</v>
      </c>
      <c r="BV218" s="3" t="e">
        <f>INDEX(Sheet1!$BT$2:$BT$1000,MATCH($A218,Sheet1!$A$2:$A$1000,0))</f>
        <v>#N/A</v>
      </c>
    </row>
    <row r="219" spans="1:74" x14ac:dyDescent="0.2">
      <c r="A219" s="11" t="s">
        <v>663</v>
      </c>
      <c r="B219" s="3">
        <f>MATCH($A219,Sheet1!ACCOUNTNO,0)</f>
        <v>205</v>
      </c>
      <c r="C219" s="3">
        <f t="shared" si="34"/>
        <v>205</v>
      </c>
      <c r="D219" s="3" t="str">
        <f>IF(D$3=0,0,INDEX(Sheet1!RawDataCols,$C219,D$5))</f>
        <v>22620A09</v>
      </c>
      <c r="E219" s="3" t="str">
        <f>IF(E$3=0,0,INDEX(Sheet1!RawDataCols,$C219,E$5))</f>
        <v xml:space="preserve">22620          </v>
      </c>
      <c r="F219" s="3" t="str">
        <f>IF(F$3=0,0,INDEX(Sheet1!RawDataCols,$C219,F$5))</f>
        <v xml:space="preserve">A09            </v>
      </c>
      <c r="G219" s="3" t="str">
        <f>IF(G$3=0,0,INDEX(Sheet1!RawDataCols,$C219,G$5))</f>
        <v xml:space="preserve">               </v>
      </c>
      <c r="H219" s="3" t="str">
        <f>IF(H$3=0,0,INDEX(Sheet1!RawDataCols,$C219,H$5))</f>
        <v xml:space="preserve">               </v>
      </c>
      <c r="I219" s="3" t="str">
        <f>IF(I$3=0,0,INDEX(Sheet1!RawDataCols,$C219,I$5))</f>
        <v xml:space="preserve">               </v>
      </c>
      <c r="J219" s="3" t="str">
        <f>IF(J$3=0,0,INDEX(Sheet1!RawDataCols,$C219,J$5))</f>
        <v xml:space="preserve">               </v>
      </c>
      <c r="K219" s="3" t="str">
        <f>IF(K$3=0,0,INDEX(Sheet1!RawDataCols,$C219,K$5))</f>
        <v xml:space="preserve">               </v>
      </c>
      <c r="L219" s="3" t="str">
        <f>IF(L$3=0,0,INDEX(Sheet1!RawDataCols,$C219,L$5))</f>
        <v xml:space="preserve">               </v>
      </c>
      <c r="M219" s="3" t="str">
        <f>IF(M$3=0,0,INDEX(Sheet1!RawDataCols,$C219,M$5))</f>
        <v xml:space="preserve">F007  </v>
      </c>
      <c r="N219" s="3" t="str">
        <f>IF(N$3=0,0,INDEX(Sheet1!RawDataCols,$C219,N$5))</f>
        <v>Legal Fees-11 Franklin St</v>
      </c>
      <c r="O219" s="3">
        <f>INDEX(Sheet1!RawDataCols,$C219,O$5)</f>
        <v>13</v>
      </c>
      <c r="P219" s="3" t="str">
        <f>INDEX(Sheet1!RawDataCols,$C219,P$5)</f>
        <v>Cost and Expenses</v>
      </c>
      <c r="Q219" s="3" t="str">
        <f>IF(Q$3=0,0,INDEX(Sheet1!RawDataCols,$C219,Q$5))</f>
        <v>I</v>
      </c>
      <c r="R219" s="3">
        <f t="shared" si="35"/>
        <v>1</v>
      </c>
      <c r="S219" s="3">
        <f t="shared" si="36"/>
        <v>-1</v>
      </c>
      <c r="T219" s="3">
        <f>IF(T$3=0,0,INDEX(Sheet1!RawDataCols,$C219,T$5)*$R219)</f>
        <v>0</v>
      </c>
      <c r="U219" s="3">
        <f>IF(U$3=0,0,INDEX(Sheet1!RawDataCols,$C219,U$5)*$R219)</f>
        <v>0</v>
      </c>
      <c r="V219" s="3">
        <f>IF(V$3=0,0,INDEX(Sheet1!RawDataCols,$C219,V$5)*$R219)</f>
        <v>0</v>
      </c>
      <c r="W219" s="3">
        <f>IF(W$3=0,0,INDEX(Sheet1!RawDataCols,$C219,W$5)*$R219)</f>
        <v>0</v>
      </c>
      <c r="X219" s="3">
        <f>IF(X$3=0,0,INDEX(Sheet1!RawDataCols,$C219,X$5)*$R219)</f>
        <v>0</v>
      </c>
      <c r="Y219" s="3">
        <f>IF(Y$3=0,0,INDEX(Sheet1!RawDataCols,$C219,Y$5)*$R219)</f>
        <v>0</v>
      </c>
      <c r="Z219" s="3">
        <f>IF(Z$3=0,0,INDEX(Sheet1!RawDataCols,$C219,Z$5)*$R219)</f>
        <v>0</v>
      </c>
      <c r="AA219" s="3">
        <f>IF(AA$3=0,0,INDEX(Sheet1!RawDataCols,$C219,AA$5)*$R219)</f>
        <v>0</v>
      </c>
      <c r="AB219" s="3">
        <f>IF(AB$3=0,0,INDEX(Sheet1!RawDataCols,$C219,AB$5)*$R219)</f>
        <v>0</v>
      </c>
      <c r="AC219" s="3">
        <f>IF(AC$3=0,0,INDEX(Sheet1!RawDataCols,$C219,AC$5)*$R219)</f>
        <v>0</v>
      </c>
      <c r="AD219" s="3">
        <f>IF(AD$3=0,0,INDEX(Sheet1!RawDataCols,$C219,AD$5)*$R219)</f>
        <v>0</v>
      </c>
      <c r="AE219" s="3">
        <f>IF(AE$3=0,0,INDEX(Sheet1!RawDataCols,$C219,AE$5)*$R219)</f>
        <v>0</v>
      </c>
      <c r="AF219" s="3">
        <f>IF(AF$3=0,0,INDEX(Sheet1!RawDataCols,$C219,AF$5)*$R219)</f>
        <v>0</v>
      </c>
      <c r="AG219" s="3">
        <f>IF(AG$3=0,0,INDEX(Sheet1!RawDataCols,$C219,AG$5)*$R219)</f>
        <v>0</v>
      </c>
      <c r="AH219" s="3">
        <f>IF(AH$3=0,0,INDEX(Sheet1!RawDataCols,$C219,AH$5)*$R219)</f>
        <v>0</v>
      </c>
      <c r="AI219" s="3">
        <f>IF(AI$3=0,0,INDEX(Sheet1!RawDataCols,$C219,AI$5)*$R219)</f>
        <v>0</v>
      </c>
      <c r="AJ219" s="3">
        <f>IF(AJ$3=0,0,INDEX(Sheet1!RawDataCols,$C219,AJ$5)*$R219)</f>
        <v>0</v>
      </c>
      <c r="AK219" s="3">
        <f>IF(AK$3=0,0,INDEX(Sheet1!RawDataCols,$C219,AK$5)*$R219)</f>
        <v>0</v>
      </c>
      <c r="AL219" s="3">
        <f>IF(AL$3=0,0,INDEX(Sheet1!RawDataCols,$C219,AL$5)*$R219)</f>
        <v>0</v>
      </c>
      <c r="AM219" s="3">
        <f>IF(AM$3=0,0,INDEX(Sheet1!RawDataCols,$C219,AM$5)*$R219)</f>
        <v>0</v>
      </c>
      <c r="AN219" s="3">
        <f>IF(AN$3=0,0,INDEX(Sheet1!RawDataCols,$C219,AN$5)*$R219)</f>
        <v>0</v>
      </c>
      <c r="AO219" s="3">
        <f>IF(AO$3=0,0,INDEX(Sheet1!RawDataCols,$C219,AO$5)*$R219)</f>
        <v>0</v>
      </c>
      <c r="AP219" s="3">
        <f>IF(AP$3=0,0,INDEX(Sheet1!RawDataCols,$C219,AP$5)*$R219)</f>
        <v>0</v>
      </c>
      <c r="AQ219" s="3">
        <f>IF(AQ$3=0,0,INDEX(Sheet1!RawDataCols,$C219,AQ$5)*$R219)</f>
        <v>0</v>
      </c>
      <c r="AR219" s="3">
        <f>IF(AR$3=0,0,INDEX(Sheet1!RawDataCols,$C219,AR$5)*$R219)</f>
        <v>0</v>
      </c>
      <c r="AS219" s="3">
        <f>IF(AS$3=0,0,INDEX(Sheet1!RawDataCols,$C219,AS$5)*$R219)</f>
        <v>0</v>
      </c>
      <c r="AT219" s="3">
        <f>IF(AT$3=0,0,INDEX(Sheet1!RawDataCols,$C219,AT$5)*$R219)</f>
        <v>0</v>
      </c>
      <c r="AU219" s="3">
        <f>IF(AU$3=0,0,INDEX(Sheet1!RawDataCols,$C219,AU$5)*$R219)</f>
        <v>0</v>
      </c>
      <c r="AV219" s="3">
        <f>IF(AV$3=0,0,INDEX(Sheet1!RawDataCols,$C219,AV$5)*$R219)</f>
        <v>0</v>
      </c>
      <c r="AW219" s="3">
        <f>IF(AW$3=0,0,INDEX(Sheet1!RawDataCols,$C219,AW$5)*$R219)</f>
        <v>0</v>
      </c>
      <c r="AX219" s="3">
        <f>IF(AX$3=0,0,INDEX(Sheet1!RawDataCols,$C219,AX$5)*$R219)</f>
        <v>0</v>
      </c>
      <c r="AY219" s="3">
        <f>IF(AY$3=0,0,INDEX(Sheet1!RawDataCols,$C219,AY$5)*$R219)</f>
        <v>0</v>
      </c>
      <c r="AZ219" s="3">
        <f>IF(AZ$3=0,0,INDEX(Sheet1!RawDataCols,$C219,AZ$5)*$R219)</f>
        <v>0</v>
      </c>
      <c r="BA219" s="3">
        <f>IF(BA$3=0,0,INDEX(Sheet1!RawDataCols,$C219,BA$5)*$R219)</f>
        <v>0</v>
      </c>
      <c r="BB219" s="3">
        <f>IF(BB$3=0,0,INDEX(Sheet1!RawDataCols,$C219,BB$5)*$R219)</f>
        <v>0</v>
      </c>
      <c r="BC219" s="3">
        <f>IF(BC$3=0,0,INDEX(Sheet1!RawDataCols,$C219,BC$5)*$R219)</f>
        <v>0</v>
      </c>
      <c r="BD219" s="3">
        <f>IF(BD$3=0,0,INDEX(Sheet1!RawDataCols,$C219,BD$5)*$R219)</f>
        <v>0</v>
      </c>
      <c r="BE219" s="3">
        <f>IF(BE$3=0,0,INDEX(Sheet1!RawDataCols,$C219,BE$5)*$R219)</f>
        <v>0</v>
      </c>
      <c r="BF219" s="3">
        <f>IF(BF$3=0,0,INDEX(Sheet1!RawDataCols,$C219,BF$5)*$R219)</f>
        <v>0</v>
      </c>
      <c r="BG219" s="179">
        <f>IF(BG$3=0,0,INDEX(Sheet1!RawDataCols,$C219,BG$5)*$R219)</f>
        <v>0</v>
      </c>
      <c r="BH219" s="33">
        <f t="shared" si="37"/>
        <v>0</v>
      </c>
      <c r="BI219" s="33">
        <f t="shared" si="38"/>
        <v>0</v>
      </c>
      <c r="BJ219" s="33">
        <f t="shared" si="39"/>
        <v>0</v>
      </c>
      <c r="BK219" s="3">
        <f>IF(BK$3=0,0,INDEX(Sheet1!RawDataCols,$C219,BK$5)*$R219)</f>
        <v>0</v>
      </c>
      <c r="BL219" s="3">
        <f>IF(BL$3=0,0,INDEX(Sheet1!RawDataCols,$C219,BL$5)*$R219)</f>
        <v>0</v>
      </c>
      <c r="BM219" s="3">
        <f>IF(BM$3=0,0,INDEX(Sheet1!RawDataCols,$C219,BM$5)*$R219)</f>
        <v>0</v>
      </c>
      <c r="BN219" s="3">
        <f>IF(BN$3=0,0,INDEX(Sheet1!RawDataCols,$C219,BN$5)*$R219)</f>
        <v>0</v>
      </c>
      <c r="BO219" s="3">
        <f>IF(BO$3=0,0,INDEX(Sheet1!RawDataCols,$C219,BO$5)*$R219)</f>
        <v>65.610624999999999</v>
      </c>
      <c r="BP219" s="3">
        <f>IF(BP$3=0,0,INDEX(Sheet1!RawDataCols,$C219,BP$5)*$R219)</f>
        <v>0</v>
      </c>
      <c r="BQ219" s="3">
        <f t="shared" si="40"/>
        <v>0</v>
      </c>
      <c r="BR219" s="3">
        <f t="shared" si="41"/>
        <v>0</v>
      </c>
      <c r="BS219" s="3">
        <f t="shared" si="42"/>
        <v>0</v>
      </c>
      <c r="BT219" s="3">
        <f t="shared" si="43"/>
        <v>0</v>
      </c>
      <c r="BU219" s="3" t="str">
        <f>INDEX(Sheet1!$BS$2:$BS$1000,MATCH($A219,Sheet1!$A$2:$A$1000,0))</f>
        <v>09</v>
      </c>
      <c r="BV219" s="3">
        <f>INDEX(Sheet1!$BT$2:$BT$1000,MATCH($A219,Sheet1!$A$2:$A$1000,0))</f>
        <v>0</v>
      </c>
    </row>
    <row r="220" spans="1:74" x14ac:dyDescent="0.2">
      <c r="A220" s="11" t="s">
        <v>664</v>
      </c>
      <c r="B220" s="3">
        <f>MATCH($A220,Sheet1!ACCOUNTNO,0)</f>
        <v>206</v>
      </c>
      <c r="C220" s="3">
        <f t="shared" si="34"/>
        <v>206</v>
      </c>
      <c r="D220" s="3" t="str">
        <f>IF(D$3=0,0,INDEX(Sheet1!RawDataCols,$C220,D$5))</f>
        <v>22620A10</v>
      </c>
      <c r="E220" s="3" t="str">
        <f>IF(E$3=0,0,INDEX(Sheet1!RawDataCols,$C220,E$5))</f>
        <v xml:space="preserve">22620          </v>
      </c>
      <c r="F220" s="3" t="str">
        <f>IF(F$3=0,0,INDEX(Sheet1!RawDataCols,$C220,F$5))</f>
        <v xml:space="preserve">A10            </v>
      </c>
      <c r="G220" s="3" t="str">
        <f>IF(G$3=0,0,INDEX(Sheet1!RawDataCols,$C220,G$5))</f>
        <v xml:space="preserve">               </v>
      </c>
      <c r="H220" s="3" t="str">
        <f>IF(H$3=0,0,INDEX(Sheet1!RawDataCols,$C220,H$5))</f>
        <v xml:space="preserve">               </v>
      </c>
      <c r="I220" s="3" t="str">
        <f>IF(I$3=0,0,INDEX(Sheet1!RawDataCols,$C220,I$5))</f>
        <v xml:space="preserve">               </v>
      </c>
      <c r="J220" s="3" t="str">
        <f>IF(J$3=0,0,INDEX(Sheet1!RawDataCols,$C220,J$5))</f>
        <v xml:space="preserve">               </v>
      </c>
      <c r="K220" s="3" t="str">
        <f>IF(K$3=0,0,INDEX(Sheet1!RawDataCols,$C220,K$5))</f>
        <v xml:space="preserve">               </v>
      </c>
      <c r="L220" s="3" t="str">
        <f>IF(L$3=0,0,INDEX(Sheet1!RawDataCols,$C220,L$5))</f>
        <v xml:space="preserve">               </v>
      </c>
      <c r="M220" s="3" t="str">
        <f>IF(M$3=0,0,INDEX(Sheet1!RawDataCols,$C220,M$5))</f>
        <v xml:space="preserve">F007  </v>
      </c>
      <c r="N220" s="3" t="str">
        <f>IF(N$3=0,0,INDEX(Sheet1!RawDataCols,$C220,N$5))</f>
        <v>Legal Fees-15 Franklin St</v>
      </c>
      <c r="O220" s="3">
        <f>INDEX(Sheet1!RawDataCols,$C220,O$5)</f>
        <v>13</v>
      </c>
      <c r="P220" s="3" t="str">
        <f>INDEX(Sheet1!RawDataCols,$C220,P$5)</f>
        <v>Cost and Expenses</v>
      </c>
      <c r="Q220" s="3" t="str">
        <f>IF(Q$3=0,0,INDEX(Sheet1!RawDataCols,$C220,Q$5))</f>
        <v>I</v>
      </c>
      <c r="R220" s="3">
        <f t="shared" si="35"/>
        <v>1</v>
      </c>
      <c r="S220" s="3">
        <f t="shared" si="36"/>
        <v>-1</v>
      </c>
      <c r="T220" s="3">
        <f>IF(T$3=0,0,INDEX(Sheet1!RawDataCols,$C220,T$5)*$R220)</f>
        <v>0</v>
      </c>
      <c r="U220" s="3">
        <f>IF(U$3=0,0,INDEX(Sheet1!RawDataCols,$C220,U$5)*$R220)</f>
        <v>0</v>
      </c>
      <c r="V220" s="3">
        <f>IF(V$3=0,0,INDEX(Sheet1!RawDataCols,$C220,V$5)*$R220)</f>
        <v>0</v>
      </c>
      <c r="W220" s="3">
        <f>IF(W$3=0,0,INDEX(Sheet1!RawDataCols,$C220,W$5)*$R220)</f>
        <v>0</v>
      </c>
      <c r="X220" s="3">
        <f>IF(X$3=0,0,INDEX(Sheet1!RawDataCols,$C220,X$5)*$R220)</f>
        <v>0</v>
      </c>
      <c r="Y220" s="3">
        <f>IF(Y$3=0,0,INDEX(Sheet1!RawDataCols,$C220,Y$5)*$R220)</f>
        <v>0</v>
      </c>
      <c r="Z220" s="3">
        <f>IF(Z$3=0,0,INDEX(Sheet1!RawDataCols,$C220,Z$5)*$R220)</f>
        <v>215</v>
      </c>
      <c r="AA220" s="3">
        <f>IF(AA$3=0,0,INDEX(Sheet1!RawDataCols,$C220,AA$5)*$R220)</f>
        <v>0</v>
      </c>
      <c r="AB220" s="3">
        <f>IF(AB$3=0,0,INDEX(Sheet1!RawDataCols,$C220,AB$5)*$R220)</f>
        <v>0</v>
      </c>
      <c r="AC220" s="3">
        <f>IF(AC$3=0,0,INDEX(Sheet1!RawDataCols,$C220,AC$5)*$R220)</f>
        <v>0</v>
      </c>
      <c r="AD220" s="3">
        <f>IF(AD$3=0,0,INDEX(Sheet1!RawDataCols,$C220,AD$5)*$R220)</f>
        <v>0</v>
      </c>
      <c r="AE220" s="3">
        <f>IF(AE$3=0,0,INDEX(Sheet1!RawDataCols,$C220,AE$5)*$R220)</f>
        <v>0</v>
      </c>
      <c r="AF220" s="3">
        <f>IF(AF$3=0,0,INDEX(Sheet1!RawDataCols,$C220,AF$5)*$R220)</f>
        <v>0</v>
      </c>
      <c r="AG220" s="3">
        <f>IF(AG$3=0,0,INDEX(Sheet1!RawDataCols,$C220,AG$5)*$R220)</f>
        <v>0</v>
      </c>
      <c r="AH220" s="3">
        <f>IF(AH$3=0,0,INDEX(Sheet1!RawDataCols,$C220,AH$5)*$R220)</f>
        <v>0</v>
      </c>
      <c r="AI220" s="3">
        <f>IF(AI$3=0,0,INDEX(Sheet1!RawDataCols,$C220,AI$5)*$R220)</f>
        <v>0</v>
      </c>
      <c r="AJ220" s="3">
        <f>IF(AJ$3=0,0,INDEX(Sheet1!RawDataCols,$C220,AJ$5)*$R220)</f>
        <v>0</v>
      </c>
      <c r="AK220" s="3">
        <f>IF(AK$3=0,0,INDEX(Sheet1!RawDataCols,$C220,AK$5)*$R220)</f>
        <v>0</v>
      </c>
      <c r="AL220" s="3">
        <f>IF(AL$3=0,0,INDEX(Sheet1!RawDataCols,$C220,AL$5)*$R220)</f>
        <v>0</v>
      </c>
      <c r="AM220" s="3">
        <f>IF(AM$3=0,0,INDEX(Sheet1!RawDataCols,$C220,AM$5)*$R220)</f>
        <v>0</v>
      </c>
      <c r="AN220" s="3">
        <f>IF(AN$3=0,0,INDEX(Sheet1!RawDataCols,$C220,AN$5)*$R220)</f>
        <v>0</v>
      </c>
      <c r="AO220" s="3">
        <f>IF(AO$3=0,0,INDEX(Sheet1!RawDataCols,$C220,AO$5)*$R220)</f>
        <v>0</v>
      </c>
      <c r="AP220" s="3">
        <f>IF(AP$3=0,0,INDEX(Sheet1!RawDataCols,$C220,AP$5)*$R220)</f>
        <v>0</v>
      </c>
      <c r="AQ220" s="3">
        <f>IF(AQ$3=0,0,INDEX(Sheet1!RawDataCols,$C220,AQ$5)*$R220)</f>
        <v>0</v>
      </c>
      <c r="AR220" s="3">
        <f>IF(AR$3=0,0,INDEX(Sheet1!RawDataCols,$C220,AR$5)*$R220)</f>
        <v>0</v>
      </c>
      <c r="AS220" s="3">
        <f>IF(AS$3=0,0,INDEX(Sheet1!RawDataCols,$C220,AS$5)*$R220)</f>
        <v>0</v>
      </c>
      <c r="AT220" s="3">
        <f>IF(AT$3=0,0,INDEX(Sheet1!RawDataCols,$C220,AT$5)*$R220)</f>
        <v>0</v>
      </c>
      <c r="AU220" s="3">
        <f>IF(AU$3=0,0,INDEX(Sheet1!RawDataCols,$C220,AU$5)*$R220)</f>
        <v>0</v>
      </c>
      <c r="AV220" s="3">
        <f>IF(AV$3=0,0,INDEX(Sheet1!RawDataCols,$C220,AV$5)*$R220)</f>
        <v>0</v>
      </c>
      <c r="AW220" s="3">
        <f>IF(AW$3=0,0,INDEX(Sheet1!RawDataCols,$C220,AW$5)*$R220)</f>
        <v>0</v>
      </c>
      <c r="AX220" s="3">
        <f>IF(AX$3=0,0,INDEX(Sheet1!RawDataCols,$C220,AX$5)*$R220)</f>
        <v>0</v>
      </c>
      <c r="AY220" s="3">
        <f>IF(AY$3=0,0,INDEX(Sheet1!RawDataCols,$C220,AY$5)*$R220)</f>
        <v>0</v>
      </c>
      <c r="AZ220" s="3">
        <f>IF(AZ$3=0,0,INDEX(Sheet1!RawDataCols,$C220,AZ$5)*$R220)</f>
        <v>0</v>
      </c>
      <c r="BA220" s="3">
        <f>IF(BA$3=0,0,INDEX(Sheet1!RawDataCols,$C220,BA$5)*$R220)</f>
        <v>0</v>
      </c>
      <c r="BB220" s="3">
        <f>IF(BB$3=0,0,INDEX(Sheet1!RawDataCols,$C220,BB$5)*$R220)</f>
        <v>0</v>
      </c>
      <c r="BC220" s="3">
        <f>IF(BC$3=0,0,INDEX(Sheet1!RawDataCols,$C220,BC$5)*$R220)</f>
        <v>0</v>
      </c>
      <c r="BD220" s="3">
        <f>IF(BD$3=0,0,INDEX(Sheet1!RawDataCols,$C220,BD$5)*$R220)</f>
        <v>0</v>
      </c>
      <c r="BE220" s="3">
        <f>IF(BE$3=0,0,INDEX(Sheet1!RawDataCols,$C220,BE$5)*$R220)</f>
        <v>0</v>
      </c>
      <c r="BF220" s="3">
        <f>IF(BF$3=0,0,INDEX(Sheet1!RawDataCols,$C220,BF$5)*$R220)</f>
        <v>0</v>
      </c>
      <c r="BG220" s="179">
        <f>IF(BG$3=0,0,INDEX(Sheet1!RawDataCols,$C220,BG$5)*$R220)</f>
        <v>0</v>
      </c>
      <c r="BH220" s="33">
        <f t="shared" si="37"/>
        <v>0</v>
      </c>
      <c r="BI220" s="33">
        <f t="shared" si="38"/>
        <v>0</v>
      </c>
      <c r="BJ220" s="33">
        <f t="shared" si="39"/>
        <v>215</v>
      </c>
      <c r="BK220" s="3">
        <f>IF(BK$3=0,0,INDEX(Sheet1!RawDataCols,$C220,BK$5)*$R220)</f>
        <v>0</v>
      </c>
      <c r="BL220" s="3">
        <f>IF(BL$3=0,0,INDEX(Sheet1!RawDataCols,$C220,BL$5)*$R220)</f>
        <v>75.9375</v>
      </c>
      <c r="BM220" s="3">
        <f>IF(BM$3=0,0,INDEX(Sheet1!RawDataCols,$C220,BM$5)*$R220)</f>
        <v>0</v>
      </c>
      <c r="BN220" s="3">
        <f>IF(BN$3=0,0,INDEX(Sheet1!RawDataCols,$C220,BN$5)*$R220)</f>
        <v>0</v>
      </c>
      <c r="BO220" s="3">
        <f>IF(BO$3=0,0,INDEX(Sheet1!RawDataCols,$C220,BO$5)*$R220)</f>
        <v>0</v>
      </c>
      <c r="BP220" s="3">
        <f>IF(BP$3=0,0,INDEX(Sheet1!RawDataCols,$C220,BP$5)*$R220)</f>
        <v>1000</v>
      </c>
      <c r="BQ220" s="3">
        <f t="shared" si="40"/>
        <v>0</v>
      </c>
      <c r="BR220" s="3">
        <f t="shared" si="41"/>
        <v>0</v>
      </c>
      <c r="BS220" s="3">
        <f t="shared" si="42"/>
        <v>0</v>
      </c>
      <c r="BT220" s="3">
        <f t="shared" si="43"/>
        <v>0</v>
      </c>
      <c r="BU220" s="3" t="str">
        <f>INDEX(Sheet1!$BS$2:$BS$1000,MATCH($A220,Sheet1!$A$2:$A$1000,0))</f>
        <v>09</v>
      </c>
      <c r="BV220" s="3">
        <f>INDEX(Sheet1!$BT$2:$BT$1000,MATCH($A220,Sheet1!$A$2:$A$1000,0))</f>
        <v>0</v>
      </c>
    </row>
    <row r="221" spans="1:74" x14ac:dyDescent="0.2">
      <c r="A221" s="246" t="s">
        <v>665</v>
      </c>
      <c r="B221" s="3" t="e">
        <f>MATCH($A221,Sheet1!ACCOUNTNO,0)</f>
        <v>#N/A</v>
      </c>
      <c r="C221" s="3">
        <f t="shared" si="34"/>
        <v>65000</v>
      </c>
      <c r="D221" s="3">
        <f>IF(D$3=0,0,INDEX(Sheet1!RawDataCols,$C221,D$5))</f>
        <v>0</v>
      </c>
      <c r="E221" s="3">
        <f>IF(E$3=0,0,INDEX(Sheet1!RawDataCols,$C221,E$5))</f>
        <v>0</v>
      </c>
      <c r="F221" s="3">
        <f>IF(F$3=0,0,INDEX(Sheet1!RawDataCols,$C221,F$5))</f>
        <v>0</v>
      </c>
      <c r="G221" s="3">
        <f>IF(G$3=0,0,INDEX(Sheet1!RawDataCols,$C221,G$5))</f>
        <v>0</v>
      </c>
      <c r="H221" s="3">
        <f>IF(H$3=0,0,INDEX(Sheet1!RawDataCols,$C221,H$5))</f>
        <v>0</v>
      </c>
      <c r="I221" s="3">
        <f>IF(I$3=0,0,INDEX(Sheet1!RawDataCols,$C221,I$5))</f>
        <v>0</v>
      </c>
      <c r="J221" s="3">
        <f>IF(J$3=0,0,INDEX(Sheet1!RawDataCols,$C221,J$5))</f>
        <v>0</v>
      </c>
      <c r="K221" s="3">
        <f>IF(K$3=0,0,INDEX(Sheet1!RawDataCols,$C221,K$5))</f>
        <v>0</v>
      </c>
      <c r="L221" s="3">
        <f>IF(L$3=0,0,INDEX(Sheet1!RawDataCols,$C221,L$5))</f>
        <v>0</v>
      </c>
      <c r="M221" s="3">
        <f>IF(M$3=0,0,INDEX(Sheet1!RawDataCols,$C221,M$5))</f>
        <v>0</v>
      </c>
      <c r="N221" s="3">
        <f>IF(N$3=0,0,INDEX(Sheet1!RawDataCols,$C221,N$5))</f>
        <v>0</v>
      </c>
      <c r="O221" s="3">
        <f>INDEX(Sheet1!RawDataCols,$C221,O$5)</f>
        <v>0</v>
      </c>
      <c r="P221" s="3">
        <f>INDEX(Sheet1!RawDataCols,$C221,P$5)</f>
        <v>0</v>
      </c>
      <c r="Q221" s="3">
        <f>IF(Q$3=0,0,INDEX(Sheet1!RawDataCols,$C221,Q$5))</f>
        <v>0</v>
      </c>
      <c r="R221" s="3">
        <f t="shared" si="35"/>
        <v>1</v>
      </c>
      <c r="S221" s="3">
        <f t="shared" si="36"/>
        <v>-1</v>
      </c>
      <c r="T221" s="3">
        <f>IF(T$3=0,0,INDEX(Sheet1!RawDataCols,$C221,T$5)*$R221)</f>
        <v>0</v>
      </c>
      <c r="U221" s="3">
        <f>IF(U$3=0,0,INDEX(Sheet1!RawDataCols,$C221,U$5)*$R221)</f>
        <v>0</v>
      </c>
      <c r="V221" s="3">
        <f>IF(V$3=0,0,INDEX(Sheet1!RawDataCols,$C221,V$5)*$R221)</f>
        <v>0</v>
      </c>
      <c r="W221" s="3">
        <f>IF(W$3=0,0,INDEX(Sheet1!RawDataCols,$C221,W$5)*$R221)</f>
        <v>0</v>
      </c>
      <c r="X221" s="3">
        <f>IF(X$3=0,0,INDEX(Sheet1!RawDataCols,$C221,X$5)*$R221)</f>
        <v>0</v>
      </c>
      <c r="Y221" s="3">
        <f>IF(Y$3=0,0,INDEX(Sheet1!RawDataCols,$C221,Y$5)*$R221)</f>
        <v>0</v>
      </c>
      <c r="Z221" s="3">
        <f>IF(Z$3=0,0,INDEX(Sheet1!RawDataCols,$C221,Z$5)*$R221)</f>
        <v>0</v>
      </c>
      <c r="AA221" s="3">
        <f>IF(AA$3=0,0,INDEX(Sheet1!RawDataCols,$C221,AA$5)*$R221)</f>
        <v>0</v>
      </c>
      <c r="AB221" s="3">
        <f>IF(AB$3=0,0,INDEX(Sheet1!RawDataCols,$C221,AB$5)*$R221)</f>
        <v>0</v>
      </c>
      <c r="AC221" s="3">
        <f>IF(AC$3=0,0,INDEX(Sheet1!RawDataCols,$C221,AC$5)*$R221)</f>
        <v>0</v>
      </c>
      <c r="AD221" s="3">
        <f>IF(AD$3=0,0,INDEX(Sheet1!RawDataCols,$C221,AD$5)*$R221)</f>
        <v>0</v>
      </c>
      <c r="AE221" s="3">
        <f>IF(AE$3=0,0,INDEX(Sheet1!RawDataCols,$C221,AE$5)*$R221)</f>
        <v>0</v>
      </c>
      <c r="AF221" s="3">
        <f>IF(AF$3=0,0,INDEX(Sheet1!RawDataCols,$C221,AF$5)*$R221)</f>
        <v>0</v>
      </c>
      <c r="AG221" s="3">
        <f>IF(AG$3=0,0,INDEX(Sheet1!RawDataCols,$C221,AG$5)*$R221)</f>
        <v>0</v>
      </c>
      <c r="AH221" s="3">
        <f>IF(AH$3=0,0,INDEX(Sheet1!RawDataCols,$C221,AH$5)*$R221)</f>
        <v>0</v>
      </c>
      <c r="AI221" s="3">
        <f>IF(AI$3=0,0,INDEX(Sheet1!RawDataCols,$C221,AI$5)*$R221)</f>
        <v>0</v>
      </c>
      <c r="AJ221" s="3">
        <f>IF(AJ$3=0,0,INDEX(Sheet1!RawDataCols,$C221,AJ$5)*$R221)</f>
        <v>0</v>
      </c>
      <c r="AK221" s="3">
        <f>IF(AK$3=0,0,INDEX(Sheet1!RawDataCols,$C221,AK$5)*$R221)</f>
        <v>0</v>
      </c>
      <c r="AL221" s="3">
        <f>IF(AL$3=0,0,INDEX(Sheet1!RawDataCols,$C221,AL$5)*$R221)</f>
        <v>0</v>
      </c>
      <c r="AM221" s="3">
        <f>IF(AM$3=0,0,INDEX(Sheet1!RawDataCols,$C221,AM$5)*$R221)</f>
        <v>0</v>
      </c>
      <c r="AN221" s="3">
        <f>IF(AN$3=0,0,INDEX(Sheet1!RawDataCols,$C221,AN$5)*$R221)</f>
        <v>0</v>
      </c>
      <c r="AO221" s="3">
        <f>IF(AO$3=0,0,INDEX(Sheet1!RawDataCols,$C221,AO$5)*$R221)</f>
        <v>0</v>
      </c>
      <c r="AP221" s="3">
        <f>IF(AP$3=0,0,INDEX(Sheet1!RawDataCols,$C221,AP$5)*$R221)</f>
        <v>0</v>
      </c>
      <c r="AQ221" s="3">
        <f>IF(AQ$3=0,0,INDEX(Sheet1!RawDataCols,$C221,AQ$5)*$R221)</f>
        <v>0</v>
      </c>
      <c r="AR221" s="3">
        <f>IF(AR$3=0,0,INDEX(Sheet1!RawDataCols,$C221,AR$5)*$R221)</f>
        <v>0</v>
      </c>
      <c r="AS221" s="3">
        <f>IF(AS$3=0,0,INDEX(Sheet1!RawDataCols,$C221,AS$5)*$R221)</f>
        <v>0</v>
      </c>
      <c r="AT221" s="3">
        <f>IF(AT$3=0,0,INDEX(Sheet1!RawDataCols,$C221,AT$5)*$R221)</f>
        <v>0</v>
      </c>
      <c r="AU221" s="3">
        <f>IF(AU$3=0,0,INDEX(Sheet1!RawDataCols,$C221,AU$5)*$R221)</f>
        <v>0</v>
      </c>
      <c r="AV221" s="3">
        <f>IF(AV$3=0,0,INDEX(Sheet1!RawDataCols,$C221,AV$5)*$R221)</f>
        <v>0</v>
      </c>
      <c r="AW221" s="3">
        <f>IF(AW$3=0,0,INDEX(Sheet1!RawDataCols,$C221,AW$5)*$R221)</f>
        <v>0</v>
      </c>
      <c r="AX221" s="3">
        <f>IF(AX$3=0,0,INDEX(Sheet1!RawDataCols,$C221,AX$5)*$R221)</f>
        <v>0</v>
      </c>
      <c r="AY221" s="3">
        <f>IF(AY$3=0,0,INDEX(Sheet1!RawDataCols,$C221,AY$5)*$R221)</f>
        <v>0</v>
      </c>
      <c r="AZ221" s="3">
        <f>IF(AZ$3=0,0,INDEX(Sheet1!RawDataCols,$C221,AZ$5)*$R221)</f>
        <v>0</v>
      </c>
      <c r="BA221" s="3">
        <f>IF(BA$3=0,0,INDEX(Sheet1!RawDataCols,$C221,BA$5)*$R221)</f>
        <v>0</v>
      </c>
      <c r="BB221" s="3">
        <f>IF(BB$3=0,0,INDEX(Sheet1!RawDataCols,$C221,BB$5)*$R221)</f>
        <v>0</v>
      </c>
      <c r="BC221" s="3">
        <f>IF(BC$3=0,0,INDEX(Sheet1!RawDataCols,$C221,BC$5)*$R221)</f>
        <v>0</v>
      </c>
      <c r="BD221" s="3">
        <f>IF(BD$3=0,0,INDEX(Sheet1!RawDataCols,$C221,BD$5)*$R221)</f>
        <v>0</v>
      </c>
      <c r="BE221" s="3">
        <f>IF(BE$3=0,0,INDEX(Sheet1!RawDataCols,$C221,BE$5)*$R221)</f>
        <v>0</v>
      </c>
      <c r="BF221" s="3">
        <f>IF(BF$3=0,0,INDEX(Sheet1!RawDataCols,$C221,BF$5)*$R221)</f>
        <v>0</v>
      </c>
      <c r="BG221" s="179">
        <f>IF(BG$3=0,0,INDEX(Sheet1!RawDataCols,$C221,BG$5)*$R221)</f>
        <v>0</v>
      </c>
      <c r="BH221" s="33">
        <f t="shared" si="37"/>
        <v>0</v>
      </c>
      <c r="BI221" s="33">
        <f t="shared" si="38"/>
        <v>0</v>
      </c>
      <c r="BJ221" s="33">
        <f t="shared" si="39"/>
        <v>0</v>
      </c>
      <c r="BK221" s="3">
        <f>IF(BK$3=0,0,INDEX(Sheet1!RawDataCols,$C221,BK$5)*$R221)</f>
        <v>0</v>
      </c>
      <c r="BL221" s="3">
        <f>IF(BL$3=0,0,INDEX(Sheet1!RawDataCols,$C221,BL$5)*$R221)</f>
        <v>0</v>
      </c>
      <c r="BM221" s="3">
        <f>IF(BM$3=0,0,INDEX(Sheet1!RawDataCols,$C221,BM$5)*$R221)</f>
        <v>0</v>
      </c>
      <c r="BN221" s="3">
        <f>IF(BN$3=0,0,INDEX(Sheet1!RawDataCols,$C221,BN$5)*$R221)</f>
        <v>0</v>
      </c>
      <c r="BO221" s="3">
        <f>IF(BO$3=0,0,INDEX(Sheet1!RawDataCols,$C221,BO$5)*$R221)</f>
        <v>0</v>
      </c>
      <c r="BP221" s="3">
        <f>IF(BP$3=0,0,INDEX(Sheet1!RawDataCols,$C221,BP$5)*$R221)</f>
        <v>0</v>
      </c>
      <c r="BQ221" s="3">
        <f t="shared" si="40"/>
        <v>0</v>
      </c>
      <c r="BR221" s="3">
        <f t="shared" si="41"/>
        <v>0</v>
      </c>
      <c r="BS221" s="3">
        <f t="shared" si="42"/>
        <v>0</v>
      </c>
      <c r="BT221" s="3">
        <f t="shared" si="43"/>
        <v>0</v>
      </c>
      <c r="BU221" s="3" t="e">
        <f>INDEX(Sheet1!$BS$2:$BS$1000,MATCH($A221,Sheet1!$A$2:$A$1000,0))</f>
        <v>#N/A</v>
      </c>
      <c r="BV221" s="3" t="e">
        <f>INDEX(Sheet1!$BT$2:$BT$1000,MATCH($A221,Sheet1!$A$2:$A$1000,0))</f>
        <v>#N/A</v>
      </c>
    </row>
    <row r="222" spans="1:74" x14ac:dyDescent="0.2">
      <c r="A222" s="246" t="s">
        <v>666</v>
      </c>
      <c r="B222" s="3" t="e">
        <f>MATCH($A222,Sheet1!ACCOUNTNO,0)</f>
        <v>#N/A</v>
      </c>
      <c r="C222" s="3">
        <f t="shared" si="34"/>
        <v>65000</v>
      </c>
      <c r="D222" s="3">
        <f>IF(D$3=0,0,INDEX(Sheet1!RawDataCols,$C222,D$5))</f>
        <v>0</v>
      </c>
      <c r="E222" s="3">
        <f>IF(E$3=0,0,INDEX(Sheet1!RawDataCols,$C222,E$5))</f>
        <v>0</v>
      </c>
      <c r="F222" s="3">
        <f>IF(F$3=0,0,INDEX(Sheet1!RawDataCols,$C222,F$5))</f>
        <v>0</v>
      </c>
      <c r="G222" s="3">
        <f>IF(G$3=0,0,INDEX(Sheet1!RawDataCols,$C222,G$5))</f>
        <v>0</v>
      </c>
      <c r="H222" s="3">
        <f>IF(H$3=0,0,INDEX(Sheet1!RawDataCols,$C222,H$5))</f>
        <v>0</v>
      </c>
      <c r="I222" s="3">
        <f>IF(I$3=0,0,INDEX(Sheet1!RawDataCols,$C222,I$5))</f>
        <v>0</v>
      </c>
      <c r="J222" s="3">
        <f>IF(J$3=0,0,INDEX(Sheet1!RawDataCols,$C222,J$5))</f>
        <v>0</v>
      </c>
      <c r="K222" s="3">
        <f>IF(K$3=0,0,INDEX(Sheet1!RawDataCols,$C222,K$5))</f>
        <v>0</v>
      </c>
      <c r="L222" s="3">
        <f>IF(L$3=0,0,INDEX(Sheet1!RawDataCols,$C222,L$5))</f>
        <v>0</v>
      </c>
      <c r="M222" s="3">
        <f>IF(M$3=0,0,INDEX(Sheet1!RawDataCols,$C222,M$5))</f>
        <v>0</v>
      </c>
      <c r="N222" s="3">
        <f>IF(N$3=0,0,INDEX(Sheet1!RawDataCols,$C222,N$5))</f>
        <v>0</v>
      </c>
      <c r="O222" s="3">
        <f>INDEX(Sheet1!RawDataCols,$C222,O$5)</f>
        <v>0</v>
      </c>
      <c r="P222" s="3">
        <f>INDEX(Sheet1!RawDataCols,$C222,P$5)</f>
        <v>0</v>
      </c>
      <c r="Q222" s="3">
        <f>IF(Q$3=0,0,INDEX(Sheet1!RawDataCols,$C222,Q$5))</f>
        <v>0</v>
      </c>
      <c r="R222" s="3">
        <f t="shared" si="35"/>
        <v>1</v>
      </c>
      <c r="S222" s="3">
        <f t="shared" si="36"/>
        <v>-1</v>
      </c>
      <c r="T222" s="3">
        <f>IF(T$3=0,0,INDEX(Sheet1!RawDataCols,$C222,T$5)*$R222)</f>
        <v>0</v>
      </c>
      <c r="U222" s="3">
        <f>IF(U$3=0,0,INDEX(Sheet1!RawDataCols,$C222,U$5)*$R222)</f>
        <v>0</v>
      </c>
      <c r="V222" s="3">
        <f>IF(V$3=0,0,INDEX(Sheet1!RawDataCols,$C222,V$5)*$R222)</f>
        <v>0</v>
      </c>
      <c r="W222" s="3">
        <f>IF(W$3=0,0,INDEX(Sheet1!RawDataCols,$C222,W$5)*$R222)</f>
        <v>0</v>
      </c>
      <c r="X222" s="3">
        <f>IF(X$3=0,0,INDEX(Sheet1!RawDataCols,$C222,X$5)*$R222)</f>
        <v>0</v>
      </c>
      <c r="Y222" s="3">
        <f>IF(Y$3=0,0,INDEX(Sheet1!RawDataCols,$C222,Y$5)*$R222)</f>
        <v>0</v>
      </c>
      <c r="Z222" s="3">
        <f>IF(Z$3=0,0,INDEX(Sheet1!RawDataCols,$C222,Z$5)*$R222)</f>
        <v>0</v>
      </c>
      <c r="AA222" s="3">
        <f>IF(AA$3=0,0,INDEX(Sheet1!RawDataCols,$C222,AA$5)*$R222)</f>
        <v>0</v>
      </c>
      <c r="AB222" s="3">
        <f>IF(AB$3=0,0,INDEX(Sheet1!RawDataCols,$C222,AB$5)*$R222)</f>
        <v>0</v>
      </c>
      <c r="AC222" s="3">
        <f>IF(AC$3=0,0,INDEX(Sheet1!RawDataCols,$C222,AC$5)*$R222)</f>
        <v>0</v>
      </c>
      <c r="AD222" s="3">
        <f>IF(AD$3=0,0,INDEX(Sheet1!RawDataCols,$C222,AD$5)*$R222)</f>
        <v>0</v>
      </c>
      <c r="AE222" s="3">
        <f>IF(AE$3=0,0,INDEX(Sheet1!RawDataCols,$C222,AE$5)*$R222)</f>
        <v>0</v>
      </c>
      <c r="AF222" s="3">
        <f>IF(AF$3=0,0,INDEX(Sheet1!RawDataCols,$C222,AF$5)*$R222)</f>
        <v>0</v>
      </c>
      <c r="AG222" s="3">
        <f>IF(AG$3=0,0,INDEX(Sheet1!RawDataCols,$C222,AG$5)*$R222)</f>
        <v>0</v>
      </c>
      <c r="AH222" s="3">
        <f>IF(AH$3=0,0,INDEX(Sheet1!RawDataCols,$C222,AH$5)*$R222)</f>
        <v>0</v>
      </c>
      <c r="AI222" s="3">
        <f>IF(AI$3=0,0,INDEX(Sheet1!RawDataCols,$C222,AI$5)*$R222)</f>
        <v>0</v>
      </c>
      <c r="AJ222" s="3">
        <f>IF(AJ$3=0,0,INDEX(Sheet1!RawDataCols,$C222,AJ$5)*$R222)</f>
        <v>0</v>
      </c>
      <c r="AK222" s="3">
        <f>IF(AK$3=0,0,INDEX(Sheet1!RawDataCols,$C222,AK$5)*$R222)</f>
        <v>0</v>
      </c>
      <c r="AL222" s="3">
        <f>IF(AL$3=0,0,INDEX(Sheet1!RawDataCols,$C222,AL$5)*$R222)</f>
        <v>0</v>
      </c>
      <c r="AM222" s="3">
        <f>IF(AM$3=0,0,INDEX(Sheet1!RawDataCols,$C222,AM$5)*$R222)</f>
        <v>0</v>
      </c>
      <c r="AN222" s="3">
        <f>IF(AN$3=0,0,INDEX(Sheet1!RawDataCols,$C222,AN$5)*$R222)</f>
        <v>0</v>
      </c>
      <c r="AO222" s="3">
        <f>IF(AO$3=0,0,INDEX(Sheet1!RawDataCols,$C222,AO$5)*$R222)</f>
        <v>0</v>
      </c>
      <c r="AP222" s="3">
        <f>IF(AP$3=0,0,INDEX(Sheet1!RawDataCols,$C222,AP$5)*$R222)</f>
        <v>0</v>
      </c>
      <c r="AQ222" s="3">
        <f>IF(AQ$3=0,0,INDEX(Sheet1!RawDataCols,$C222,AQ$5)*$R222)</f>
        <v>0</v>
      </c>
      <c r="AR222" s="3">
        <f>IF(AR$3=0,0,INDEX(Sheet1!RawDataCols,$C222,AR$5)*$R222)</f>
        <v>0</v>
      </c>
      <c r="AS222" s="3">
        <f>IF(AS$3=0,0,INDEX(Sheet1!RawDataCols,$C222,AS$5)*$R222)</f>
        <v>0</v>
      </c>
      <c r="AT222" s="3">
        <f>IF(AT$3=0,0,INDEX(Sheet1!RawDataCols,$C222,AT$5)*$R222)</f>
        <v>0</v>
      </c>
      <c r="AU222" s="3">
        <f>IF(AU$3=0,0,INDEX(Sheet1!RawDataCols,$C222,AU$5)*$R222)</f>
        <v>0</v>
      </c>
      <c r="AV222" s="3">
        <f>IF(AV$3=0,0,INDEX(Sheet1!RawDataCols,$C222,AV$5)*$R222)</f>
        <v>0</v>
      </c>
      <c r="AW222" s="3">
        <f>IF(AW$3=0,0,INDEX(Sheet1!RawDataCols,$C222,AW$5)*$R222)</f>
        <v>0</v>
      </c>
      <c r="AX222" s="3">
        <f>IF(AX$3=0,0,INDEX(Sheet1!RawDataCols,$C222,AX$5)*$R222)</f>
        <v>0</v>
      </c>
      <c r="AY222" s="3">
        <f>IF(AY$3=0,0,INDEX(Sheet1!RawDataCols,$C222,AY$5)*$R222)</f>
        <v>0</v>
      </c>
      <c r="AZ222" s="3">
        <f>IF(AZ$3=0,0,INDEX(Sheet1!RawDataCols,$C222,AZ$5)*$R222)</f>
        <v>0</v>
      </c>
      <c r="BA222" s="3">
        <f>IF(BA$3=0,0,INDEX(Sheet1!RawDataCols,$C222,BA$5)*$R222)</f>
        <v>0</v>
      </c>
      <c r="BB222" s="3">
        <f>IF(BB$3=0,0,INDEX(Sheet1!RawDataCols,$C222,BB$5)*$R222)</f>
        <v>0</v>
      </c>
      <c r="BC222" s="3">
        <f>IF(BC$3=0,0,INDEX(Sheet1!RawDataCols,$C222,BC$5)*$R222)</f>
        <v>0</v>
      </c>
      <c r="BD222" s="3">
        <f>IF(BD$3=0,0,INDEX(Sheet1!RawDataCols,$C222,BD$5)*$R222)</f>
        <v>0</v>
      </c>
      <c r="BE222" s="3">
        <f>IF(BE$3=0,0,INDEX(Sheet1!RawDataCols,$C222,BE$5)*$R222)</f>
        <v>0</v>
      </c>
      <c r="BF222" s="3">
        <f>IF(BF$3=0,0,INDEX(Sheet1!RawDataCols,$C222,BF$5)*$R222)</f>
        <v>0</v>
      </c>
      <c r="BG222" s="179">
        <f>IF(BG$3=0,0,INDEX(Sheet1!RawDataCols,$C222,BG$5)*$R222)</f>
        <v>0</v>
      </c>
      <c r="BH222" s="33">
        <f t="shared" si="37"/>
        <v>0</v>
      </c>
      <c r="BI222" s="33">
        <f t="shared" si="38"/>
        <v>0</v>
      </c>
      <c r="BJ222" s="33">
        <f t="shared" si="39"/>
        <v>0</v>
      </c>
      <c r="BK222" s="3">
        <f>IF(BK$3=0,0,INDEX(Sheet1!RawDataCols,$C222,BK$5)*$R222)</f>
        <v>0</v>
      </c>
      <c r="BL222" s="3">
        <f>IF(BL$3=0,0,INDEX(Sheet1!RawDataCols,$C222,BL$5)*$R222)</f>
        <v>0</v>
      </c>
      <c r="BM222" s="3">
        <f>IF(BM$3=0,0,INDEX(Sheet1!RawDataCols,$C222,BM$5)*$R222)</f>
        <v>0</v>
      </c>
      <c r="BN222" s="3">
        <f>IF(BN$3=0,0,INDEX(Sheet1!RawDataCols,$C222,BN$5)*$R222)</f>
        <v>0</v>
      </c>
      <c r="BO222" s="3">
        <f>IF(BO$3=0,0,INDEX(Sheet1!RawDataCols,$C222,BO$5)*$R222)</f>
        <v>0</v>
      </c>
      <c r="BP222" s="3">
        <f>IF(BP$3=0,0,INDEX(Sheet1!RawDataCols,$C222,BP$5)*$R222)</f>
        <v>0</v>
      </c>
      <c r="BQ222" s="3">
        <f t="shared" si="40"/>
        <v>0</v>
      </c>
      <c r="BR222" s="3">
        <f t="shared" si="41"/>
        <v>0</v>
      </c>
      <c r="BS222" s="3">
        <f t="shared" si="42"/>
        <v>0</v>
      </c>
      <c r="BT222" s="3">
        <f t="shared" si="43"/>
        <v>0</v>
      </c>
      <c r="BU222" s="3" t="e">
        <f>INDEX(Sheet1!$BS$2:$BS$1000,MATCH($A222,Sheet1!$A$2:$A$1000,0))</f>
        <v>#N/A</v>
      </c>
      <c r="BV222" s="3" t="e">
        <f>INDEX(Sheet1!$BT$2:$BT$1000,MATCH($A222,Sheet1!$A$2:$A$1000,0))</f>
        <v>#N/A</v>
      </c>
    </row>
    <row r="223" spans="1:74" x14ac:dyDescent="0.2">
      <c r="A223" s="11" t="s">
        <v>667</v>
      </c>
      <c r="B223" s="3">
        <f>MATCH($A223,Sheet1!ACCOUNTNO,0)</f>
        <v>207</v>
      </c>
      <c r="C223" s="3">
        <f t="shared" si="34"/>
        <v>207</v>
      </c>
      <c r="D223" s="3" t="str">
        <f>IF(D$3=0,0,INDEX(Sheet1!RawDataCols,$C223,D$5))</f>
        <v>22640A03</v>
      </c>
      <c r="E223" s="3" t="str">
        <f>IF(E$3=0,0,INDEX(Sheet1!RawDataCols,$C223,E$5))</f>
        <v xml:space="preserve">22640          </v>
      </c>
      <c r="F223" s="3" t="str">
        <f>IF(F$3=0,0,INDEX(Sheet1!RawDataCols,$C223,F$5))</f>
        <v xml:space="preserve">A03            </v>
      </c>
      <c r="G223" s="3" t="str">
        <f>IF(G$3=0,0,INDEX(Sheet1!RawDataCols,$C223,G$5))</f>
        <v xml:space="preserve">               </v>
      </c>
      <c r="H223" s="3" t="str">
        <f>IF(H$3=0,0,INDEX(Sheet1!RawDataCols,$C223,H$5))</f>
        <v xml:space="preserve">               </v>
      </c>
      <c r="I223" s="3" t="str">
        <f>IF(I$3=0,0,INDEX(Sheet1!RawDataCols,$C223,I$5))</f>
        <v xml:space="preserve">               </v>
      </c>
      <c r="J223" s="3" t="str">
        <f>IF(J$3=0,0,INDEX(Sheet1!RawDataCols,$C223,J$5))</f>
        <v xml:space="preserve">               </v>
      </c>
      <c r="K223" s="3" t="str">
        <f>IF(K$3=0,0,INDEX(Sheet1!RawDataCols,$C223,K$5))</f>
        <v xml:space="preserve">               </v>
      </c>
      <c r="L223" s="3" t="str">
        <f>IF(L$3=0,0,INDEX(Sheet1!RawDataCols,$C223,L$5))</f>
        <v xml:space="preserve">               </v>
      </c>
      <c r="M223" s="3" t="str">
        <f>IF(M$3=0,0,INDEX(Sheet1!RawDataCols,$C223,M$5))</f>
        <v xml:space="preserve">F007  </v>
      </c>
      <c r="N223" s="3" t="str">
        <f>IF(N$3=0,0,INDEX(Sheet1!RawDataCols,$C223,N$5))</f>
        <v>Letting Agent Fees-33 Franklin St</v>
      </c>
      <c r="O223" s="3">
        <f>INDEX(Sheet1!RawDataCols,$C223,O$5)</f>
        <v>13</v>
      </c>
      <c r="P223" s="3" t="str">
        <f>INDEX(Sheet1!RawDataCols,$C223,P$5)</f>
        <v>Cost and Expenses</v>
      </c>
      <c r="Q223" s="3" t="str">
        <f>IF(Q$3=0,0,INDEX(Sheet1!RawDataCols,$C223,Q$5))</f>
        <v>I</v>
      </c>
      <c r="R223" s="3">
        <f t="shared" si="35"/>
        <v>1</v>
      </c>
      <c r="S223" s="3">
        <f t="shared" si="36"/>
        <v>-1</v>
      </c>
      <c r="T223" s="3">
        <f>IF(T$3=0,0,INDEX(Sheet1!RawDataCols,$C223,T$5)*$R223)</f>
        <v>0</v>
      </c>
      <c r="U223" s="3">
        <f>IF(U$3=0,0,INDEX(Sheet1!RawDataCols,$C223,U$5)*$R223)</f>
        <v>0</v>
      </c>
      <c r="V223" s="3">
        <f>IF(V$3=0,0,INDEX(Sheet1!RawDataCols,$C223,V$5)*$R223)</f>
        <v>0</v>
      </c>
      <c r="W223" s="3">
        <f>IF(W$3=0,0,INDEX(Sheet1!RawDataCols,$C223,W$5)*$R223)</f>
        <v>0</v>
      </c>
      <c r="X223" s="3">
        <f>IF(X$3=0,0,INDEX(Sheet1!RawDataCols,$C223,X$5)*$R223)</f>
        <v>0</v>
      </c>
      <c r="Y223" s="3">
        <f>IF(Y$3=0,0,INDEX(Sheet1!RawDataCols,$C223,Y$5)*$R223)</f>
        <v>6663.98</v>
      </c>
      <c r="Z223" s="3">
        <f>IF(Z$3=0,0,INDEX(Sheet1!RawDataCols,$C223,Z$5)*$R223)</f>
        <v>0</v>
      </c>
      <c r="AA223" s="3">
        <f>IF(AA$3=0,0,INDEX(Sheet1!RawDataCols,$C223,AA$5)*$R223)</f>
        <v>0</v>
      </c>
      <c r="AB223" s="3">
        <f>IF(AB$3=0,0,INDEX(Sheet1!RawDataCols,$C223,AB$5)*$R223)</f>
        <v>0</v>
      </c>
      <c r="AC223" s="3">
        <f>IF(AC$3=0,0,INDEX(Sheet1!RawDataCols,$C223,AC$5)*$R223)</f>
        <v>0</v>
      </c>
      <c r="AD223" s="3">
        <f>IF(AD$3=0,0,INDEX(Sheet1!RawDataCols,$C223,AD$5)*$R223)</f>
        <v>0</v>
      </c>
      <c r="AE223" s="3">
        <f>IF(AE$3=0,0,INDEX(Sheet1!RawDataCols,$C223,AE$5)*$R223)</f>
        <v>0</v>
      </c>
      <c r="AF223" s="3">
        <f>IF(AF$3=0,0,INDEX(Sheet1!RawDataCols,$C223,AF$5)*$R223)</f>
        <v>0</v>
      </c>
      <c r="AG223" s="3">
        <f>IF(AG$3=0,0,INDEX(Sheet1!RawDataCols,$C223,AG$5)*$R223)</f>
        <v>0</v>
      </c>
      <c r="AH223" s="3">
        <f>IF(AH$3=0,0,INDEX(Sheet1!RawDataCols,$C223,AH$5)*$R223)</f>
        <v>0</v>
      </c>
      <c r="AI223" s="3">
        <f>IF(AI$3=0,0,INDEX(Sheet1!RawDataCols,$C223,AI$5)*$R223)</f>
        <v>0</v>
      </c>
      <c r="AJ223" s="3">
        <f>IF(AJ$3=0,0,INDEX(Sheet1!RawDataCols,$C223,AJ$5)*$R223)</f>
        <v>0</v>
      </c>
      <c r="AK223" s="3">
        <f>IF(AK$3=0,0,INDEX(Sheet1!RawDataCols,$C223,AK$5)*$R223)</f>
        <v>0</v>
      </c>
      <c r="AL223" s="3">
        <f>IF(AL$3=0,0,INDEX(Sheet1!RawDataCols,$C223,AL$5)*$R223)</f>
        <v>0</v>
      </c>
      <c r="AM223" s="3">
        <f>IF(AM$3=0,0,INDEX(Sheet1!RawDataCols,$C223,AM$5)*$R223)</f>
        <v>0</v>
      </c>
      <c r="AN223" s="3">
        <f>IF(AN$3=0,0,INDEX(Sheet1!RawDataCols,$C223,AN$5)*$R223)</f>
        <v>0</v>
      </c>
      <c r="AO223" s="3">
        <f>IF(AO$3=0,0,INDEX(Sheet1!RawDataCols,$C223,AO$5)*$R223)</f>
        <v>11219.67</v>
      </c>
      <c r="AP223" s="3">
        <f>IF(AP$3=0,0,INDEX(Sheet1!RawDataCols,$C223,AP$5)*$R223)</f>
        <v>0</v>
      </c>
      <c r="AQ223" s="3">
        <f>IF(AQ$3=0,0,INDEX(Sheet1!RawDataCols,$C223,AQ$5)*$R223)</f>
        <v>0</v>
      </c>
      <c r="AR223" s="3">
        <f>IF(AR$3=0,0,INDEX(Sheet1!RawDataCols,$C223,AR$5)*$R223)</f>
        <v>0</v>
      </c>
      <c r="AS223" s="3">
        <f>IF(AS$3=0,0,INDEX(Sheet1!RawDataCols,$C223,AS$5)*$R223)</f>
        <v>0</v>
      </c>
      <c r="AT223" s="3">
        <f>IF(AT$3=0,0,INDEX(Sheet1!RawDataCols,$C223,AT$5)*$R223)</f>
        <v>0</v>
      </c>
      <c r="AU223" s="3">
        <f>IF(AU$3=0,0,INDEX(Sheet1!RawDataCols,$C223,AU$5)*$R223)</f>
        <v>14433.08</v>
      </c>
      <c r="AV223" s="3">
        <f>IF(AV$3=0,0,INDEX(Sheet1!RawDataCols,$C223,AV$5)*$R223)</f>
        <v>0</v>
      </c>
      <c r="AW223" s="3">
        <f>IF(AW$3=0,0,INDEX(Sheet1!RawDataCols,$C223,AW$5)*$R223)</f>
        <v>6462.04</v>
      </c>
      <c r="AX223" s="3">
        <f>IF(AX$3=0,0,INDEX(Sheet1!RawDataCols,$C223,AX$5)*$R223)</f>
        <v>0</v>
      </c>
      <c r="AY223" s="3">
        <f>IF(AY$3=0,0,INDEX(Sheet1!RawDataCols,$C223,AY$5)*$R223)</f>
        <v>0</v>
      </c>
      <c r="AZ223" s="3">
        <f>IF(AZ$3=0,0,INDEX(Sheet1!RawDataCols,$C223,AZ$5)*$R223)</f>
        <v>0</v>
      </c>
      <c r="BA223" s="3">
        <f>IF(BA$3=0,0,INDEX(Sheet1!RawDataCols,$C223,BA$5)*$R223)</f>
        <v>0</v>
      </c>
      <c r="BB223" s="3">
        <f>IF(BB$3=0,0,INDEX(Sheet1!RawDataCols,$C223,BB$5)*$R223)</f>
        <v>0</v>
      </c>
      <c r="BC223" s="3">
        <f>IF(BC$3=0,0,INDEX(Sheet1!RawDataCols,$C223,BC$5)*$R223)</f>
        <v>0</v>
      </c>
      <c r="BD223" s="3">
        <f>IF(BD$3=0,0,INDEX(Sheet1!RawDataCols,$C223,BD$5)*$R223)</f>
        <v>0</v>
      </c>
      <c r="BE223" s="3">
        <f>IF(BE$3=0,0,INDEX(Sheet1!RawDataCols,$C223,BE$5)*$R223)</f>
        <v>0</v>
      </c>
      <c r="BF223" s="3">
        <f>IF(BF$3=0,0,INDEX(Sheet1!RawDataCols,$C223,BF$5)*$R223)</f>
        <v>0</v>
      </c>
      <c r="BG223" s="179">
        <f>IF(BG$3=0,0,INDEX(Sheet1!RawDataCols,$C223,BG$5)*$R223)</f>
        <v>0</v>
      </c>
      <c r="BH223" s="33">
        <f t="shared" si="37"/>
        <v>0</v>
      </c>
      <c r="BI223" s="33">
        <f t="shared" si="38"/>
        <v>13126.02</v>
      </c>
      <c r="BJ223" s="33">
        <f t="shared" si="39"/>
        <v>25652.75</v>
      </c>
      <c r="BK223" s="3">
        <f>IF(BK$3=0,0,INDEX(Sheet1!RawDataCols,$C223,BK$5)*$R223)</f>
        <v>820.37625000000003</v>
      </c>
      <c r="BL223" s="3">
        <f>IF(BL$3=0,0,INDEX(Sheet1!RawDataCols,$C223,BL$5)*$R223)</f>
        <v>0</v>
      </c>
      <c r="BM223" s="3">
        <f>IF(BM$3=0,0,INDEX(Sheet1!RawDataCols,$C223,BM$5)*$R223)</f>
        <v>0</v>
      </c>
      <c r="BN223" s="3">
        <f>IF(BN$3=0,0,INDEX(Sheet1!RawDataCols,$C223,BN$5)*$R223)</f>
        <v>2628.1812500000001</v>
      </c>
      <c r="BO223" s="3">
        <f>IF(BO$3=0,0,INDEX(Sheet1!RawDataCols,$C223,BO$5)*$R223)</f>
        <v>0</v>
      </c>
      <c r="BP223" s="3">
        <f>IF(BP$3=0,0,INDEX(Sheet1!RawDataCols,$C223,BP$5)*$R223)</f>
        <v>0</v>
      </c>
      <c r="BQ223" s="3">
        <f t="shared" si="40"/>
        <v>0</v>
      </c>
      <c r="BR223" s="3">
        <f t="shared" si="41"/>
        <v>0</v>
      </c>
      <c r="BS223" s="3">
        <f t="shared" si="42"/>
        <v>0</v>
      </c>
      <c r="BT223" s="3">
        <f t="shared" si="43"/>
        <v>0</v>
      </c>
      <c r="BU223" s="3" t="str">
        <f>INDEX(Sheet1!$BS$2:$BS$1000,MATCH($A223,Sheet1!$A$2:$A$1000,0))</f>
        <v>09</v>
      </c>
      <c r="BV223" s="3">
        <f>INDEX(Sheet1!$BT$2:$BT$1000,MATCH($A223,Sheet1!$A$2:$A$1000,0))</f>
        <v>0</v>
      </c>
    </row>
    <row r="224" spans="1:74" x14ac:dyDescent="0.2">
      <c r="A224" s="11" t="s">
        <v>668</v>
      </c>
      <c r="B224" s="3">
        <f>MATCH($A224,Sheet1!ACCOUNTNO,0)</f>
        <v>208</v>
      </c>
      <c r="C224" s="3">
        <f t="shared" si="34"/>
        <v>208</v>
      </c>
      <c r="D224" s="3" t="str">
        <f>IF(D$3=0,0,INDEX(Sheet1!RawDataCols,$C224,D$5))</f>
        <v>22640A04</v>
      </c>
      <c r="E224" s="3" t="str">
        <f>IF(E$3=0,0,INDEX(Sheet1!RawDataCols,$C224,E$5))</f>
        <v xml:space="preserve">22640          </v>
      </c>
      <c r="F224" s="3" t="str">
        <f>IF(F$3=0,0,INDEX(Sheet1!RawDataCols,$C224,F$5))</f>
        <v xml:space="preserve">A04            </v>
      </c>
      <c r="G224" s="3" t="str">
        <f>IF(G$3=0,0,INDEX(Sheet1!RawDataCols,$C224,G$5))</f>
        <v xml:space="preserve">               </v>
      </c>
      <c r="H224" s="3" t="str">
        <f>IF(H$3=0,0,INDEX(Sheet1!RawDataCols,$C224,H$5))</f>
        <v xml:space="preserve">               </v>
      </c>
      <c r="I224" s="3" t="str">
        <f>IF(I$3=0,0,INDEX(Sheet1!RawDataCols,$C224,I$5))</f>
        <v xml:space="preserve">               </v>
      </c>
      <c r="J224" s="3" t="str">
        <f>IF(J$3=0,0,INDEX(Sheet1!RawDataCols,$C224,J$5))</f>
        <v xml:space="preserve">               </v>
      </c>
      <c r="K224" s="3" t="str">
        <f>IF(K$3=0,0,INDEX(Sheet1!RawDataCols,$C224,K$5))</f>
        <v xml:space="preserve">               </v>
      </c>
      <c r="L224" s="3" t="str">
        <f>IF(L$3=0,0,INDEX(Sheet1!RawDataCols,$C224,L$5))</f>
        <v xml:space="preserve">               </v>
      </c>
      <c r="M224" s="3" t="str">
        <f>IF(M$3=0,0,INDEX(Sheet1!RawDataCols,$C224,M$5))</f>
        <v xml:space="preserve">F007  </v>
      </c>
      <c r="N224" s="3" t="str">
        <f>IF(N$3=0,0,INDEX(Sheet1!RawDataCols,$C224,N$5))</f>
        <v>Letting Agent Fees-174 Fullarton Rd</v>
      </c>
      <c r="O224" s="3">
        <f>INDEX(Sheet1!RawDataCols,$C224,O$5)</f>
        <v>13</v>
      </c>
      <c r="P224" s="3" t="str">
        <f>INDEX(Sheet1!RawDataCols,$C224,P$5)</f>
        <v>Cost and Expenses</v>
      </c>
      <c r="Q224" s="3" t="str">
        <f>IF(Q$3=0,0,INDEX(Sheet1!RawDataCols,$C224,Q$5))</f>
        <v>I</v>
      </c>
      <c r="R224" s="3">
        <f t="shared" si="35"/>
        <v>1</v>
      </c>
      <c r="S224" s="3">
        <f t="shared" si="36"/>
        <v>-1</v>
      </c>
      <c r="T224" s="3">
        <f>IF(T$3=0,0,INDEX(Sheet1!RawDataCols,$C224,T$5)*$R224)</f>
        <v>0</v>
      </c>
      <c r="U224" s="3">
        <f>IF(U$3=0,0,INDEX(Sheet1!RawDataCols,$C224,U$5)*$R224)</f>
        <v>0</v>
      </c>
      <c r="V224" s="3">
        <f>IF(V$3=0,0,INDEX(Sheet1!RawDataCols,$C224,V$5)*$R224)</f>
        <v>0</v>
      </c>
      <c r="W224" s="3">
        <f>IF(W$3=0,0,INDEX(Sheet1!RawDataCols,$C224,W$5)*$R224)</f>
        <v>0</v>
      </c>
      <c r="X224" s="3">
        <f>IF(X$3=0,0,INDEX(Sheet1!RawDataCols,$C224,X$5)*$R224)</f>
        <v>0</v>
      </c>
      <c r="Y224" s="3">
        <f>IF(Y$3=0,0,INDEX(Sheet1!RawDataCols,$C224,Y$5)*$R224)</f>
        <v>0</v>
      </c>
      <c r="Z224" s="3">
        <f>IF(Z$3=0,0,INDEX(Sheet1!RawDataCols,$C224,Z$5)*$R224)</f>
        <v>0</v>
      </c>
      <c r="AA224" s="3">
        <f>IF(AA$3=0,0,INDEX(Sheet1!RawDataCols,$C224,AA$5)*$R224)</f>
        <v>0</v>
      </c>
      <c r="AB224" s="3">
        <f>IF(AB$3=0,0,INDEX(Sheet1!RawDataCols,$C224,AB$5)*$R224)</f>
        <v>8485.5499999999993</v>
      </c>
      <c r="AC224" s="3">
        <f>IF(AC$3=0,0,INDEX(Sheet1!RawDataCols,$C224,AC$5)*$R224)</f>
        <v>0</v>
      </c>
      <c r="AD224" s="3">
        <f>IF(AD$3=0,0,INDEX(Sheet1!RawDataCols,$C224,AD$5)*$R224)</f>
        <v>0</v>
      </c>
      <c r="AE224" s="3">
        <f>IF(AE$3=0,0,INDEX(Sheet1!RawDataCols,$C224,AE$5)*$R224)</f>
        <v>0</v>
      </c>
      <c r="AF224" s="3">
        <f>IF(AF$3=0,0,INDEX(Sheet1!RawDataCols,$C224,AF$5)*$R224)</f>
        <v>0</v>
      </c>
      <c r="AG224" s="3">
        <f>IF(AG$3=0,0,INDEX(Sheet1!RawDataCols,$C224,AG$5)*$R224)</f>
        <v>0</v>
      </c>
      <c r="AH224" s="3">
        <f>IF(AH$3=0,0,INDEX(Sheet1!RawDataCols,$C224,AH$5)*$R224)</f>
        <v>0</v>
      </c>
      <c r="AI224" s="3">
        <f>IF(AI$3=0,0,INDEX(Sheet1!RawDataCols,$C224,AI$5)*$R224)</f>
        <v>0</v>
      </c>
      <c r="AJ224" s="3">
        <f>IF(AJ$3=0,0,INDEX(Sheet1!RawDataCols,$C224,AJ$5)*$R224)</f>
        <v>0</v>
      </c>
      <c r="AK224" s="3">
        <f>IF(AK$3=0,0,INDEX(Sheet1!RawDataCols,$C224,AK$5)*$R224)</f>
        <v>0</v>
      </c>
      <c r="AL224" s="3">
        <f>IF(AL$3=0,0,INDEX(Sheet1!RawDataCols,$C224,AL$5)*$R224)</f>
        <v>0</v>
      </c>
      <c r="AM224" s="3">
        <f>IF(AM$3=0,0,INDEX(Sheet1!RawDataCols,$C224,AM$5)*$R224)</f>
        <v>0</v>
      </c>
      <c r="AN224" s="3">
        <f>IF(AN$3=0,0,INDEX(Sheet1!RawDataCols,$C224,AN$5)*$R224)</f>
        <v>0</v>
      </c>
      <c r="AO224" s="3">
        <f>IF(AO$3=0,0,INDEX(Sheet1!RawDataCols,$C224,AO$5)*$R224)</f>
        <v>0</v>
      </c>
      <c r="AP224" s="3">
        <f>IF(AP$3=0,0,INDEX(Sheet1!RawDataCols,$C224,AP$5)*$R224)</f>
        <v>0</v>
      </c>
      <c r="AQ224" s="3">
        <f>IF(AQ$3=0,0,INDEX(Sheet1!RawDataCols,$C224,AQ$5)*$R224)</f>
        <v>0</v>
      </c>
      <c r="AR224" s="3">
        <f>IF(AR$3=0,0,INDEX(Sheet1!RawDataCols,$C224,AR$5)*$R224)</f>
        <v>0</v>
      </c>
      <c r="AS224" s="3">
        <f>IF(AS$3=0,0,INDEX(Sheet1!RawDataCols,$C224,AS$5)*$R224)</f>
        <v>0</v>
      </c>
      <c r="AT224" s="3">
        <f>IF(AT$3=0,0,INDEX(Sheet1!RawDataCols,$C224,AT$5)*$R224)</f>
        <v>0</v>
      </c>
      <c r="AU224" s="3">
        <f>IF(AU$3=0,0,INDEX(Sheet1!RawDataCols,$C224,AU$5)*$R224)</f>
        <v>0</v>
      </c>
      <c r="AV224" s="3">
        <f>IF(AV$3=0,0,INDEX(Sheet1!RawDataCols,$C224,AV$5)*$R224)</f>
        <v>0</v>
      </c>
      <c r="AW224" s="3">
        <f>IF(AW$3=0,0,INDEX(Sheet1!RawDataCols,$C224,AW$5)*$R224)</f>
        <v>0</v>
      </c>
      <c r="AX224" s="3">
        <f>IF(AX$3=0,0,INDEX(Sheet1!RawDataCols,$C224,AX$5)*$R224)</f>
        <v>0</v>
      </c>
      <c r="AY224" s="3">
        <f>IF(AY$3=0,0,INDEX(Sheet1!RawDataCols,$C224,AY$5)*$R224)</f>
        <v>0</v>
      </c>
      <c r="AZ224" s="3">
        <f>IF(AZ$3=0,0,INDEX(Sheet1!RawDataCols,$C224,AZ$5)*$R224)</f>
        <v>0</v>
      </c>
      <c r="BA224" s="3">
        <f>IF(BA$3=0,0,INDEX(Sheet1!RawDataCols,$C224,BA$5)*$R224)</f>
        <v>0</v>
      </c>
      <c r="BB224" s="3">
        <f>IF(BB$3=0,0,INDEX(Sheet1!RawDataCols,$C224,BB$5)*$R224)</f>
        <v>0</v>
      </c>
      <c r="BC224" s="3">
        <f>IF(BC$3=0,0,INDEX(Sheet1!RawDataCols,$C224,BC$5)*$R224)</f>
        <v>0</v>
      </c>
      <c r="BD224" s="3">
        <f>IF(BD$3=0,0,INDEX(Sheet1!RawDataCols,$C224,BD$5)*$R224)</f>
        <v>0</v>
      </c>
      <c r="BE224" s="3">
        <f>IF(BE$3=0,0,INDEX(Sheet1!RawDataCols,$C224,BE$5)*$R224)</f>
        <v>0</v>
      </c>
      <c r="BF224" s="3">
        <f>IF(BF$3=0,0,INDEX(Sheet1!RawDataCols,$C224,BF$5)*$R224)</f>
        <v>0</v>
      </c>
      <c r="BG224" s="179">
        <f>IF(BG$3=0,0,INDEX(Sheet1!RawDataCols,$C224,BG$5)*$R224)</f>
        <v>0</v>
      </c>
      <c r="BH224" s="33">
        <f t="shared" si="37"/>
        <v>0</v>
      </c>
      <c r="BI224" s="33">
        <f t="shared" si="38"/>
        <v>8485.5499999999993</v>
      </c>
      <c r="BJ224" s="33">
        <f t="shared" si="39"/>
        <v>0</v>
      </c>
      <c r="BK224" s="3">
        <f>IF(BK$3=0,0,INDEX(Sheet1!RawDataCols,$C224,BK$5)*$R224)</f>
        <v>530.34687499999995</v>
      </c>
      <c r="BL224" s="3">
        <f>IF(BL$3=0,0,INDEX(Sheet1!RawDataCols,$C224,BL$5)*$R224)</f>
        <v>0</v>
      </c>
      <c r="BM224" s="3">
        <f>IF(BM$3=0,0,INDEX(Sheet1!RawDataCols,$C224,BM$5)*$R224)</f>
        <v>0</v>
      </c>
      <c r="BN224" s="3">
        <f>IF(BN$3=0,0,INDEX(Sheet1!RawDataCols,$C224,BN$5)*$R224)</f>
        <v>0</v>
      </c>
      <c r="BO224" s="3">
        <f>IF(BO$3=0,0,INDEX(Sheet1!RawDataCols,$C224,BO$5)*$R224)</f>
        <v>0</v>
      </c>
      <c r="BP224" s="3">
        <f>IF(BP$3=0,0,INDEX(Sheet1!RawDataCols,$C224,BP$5)*$R224)</f>
        <v>0</v>
      </c>
      <c r="BQ224" s="3">
        <f t="shared" si="40"/>
        <v>0</v>
      </c>
      <c r="BR224" s="3">
        <f t="shared" si="41"/>
        <v>0</v>
      </c>
      <c r="BS224" s="3">
        <f t="shared" si="42"/>
        <v>0</v>
      </c>
      <c r="BT224" s="3">
        <f t="shared" si="43"/>
        <v>0</v>
      </c>
      <c r="BU224" s="3" t="str">
        <f>INDEX(Sheet1!$BS$2:$BS$1000,MATCH($A224,Sheet1!$A$2:$A$1000,0))</f>
        <v>09</v>
      </c>
      <c r="BV224" s="3">
        <f>INDEX(Sheet1!$BT$2:$BT$1000,MATCH($A224,Sheet1!$A$2:$A$1000,0))</f>
        <v>0</v>
      </c>
    </row>
    <row r="225" spans="1:74" x14ac:dyDescent="0.2">
      <c r="A225" s="11" t="s">
        <v>669</v>
      </c>
      <c r="B225" s="3">
        <f>MATCH($A225,Sheet1!ACCOUNTNO,0)</f>
        <v>210</v>
      </c>
      <c r="C225" s="3">
        <f t="shared" si="34"/>
        <v>210</v>
      </c>
      <c r="D225" s="3" t="str">
        <f>IF(D$3=0,0,INDEX(Sheet1!RawDataCols,$C225,D$5))</f>
        <v>22640A06</v>
      </c>
      <c r="E225" s="3" t="str">
        <f>IF(E$3=0,0,INDEX(Sheet1!RawDataCols,$C225,E$5))</f>
        <v xml:space="preserve">22640          </v>
      </c>
      <c r="F225" s="3" t="str">
        <f>IF(F$3=0,0,INDEX(Sheet1!RawDataCols,$C225,F$5))</f>
        <v xml:space="preserve">A06            </v>
      </c>
      <c r="G225" s="3" t="str">
        <f>IF(G$3=0,0,INDEX(Sheet1!RawDataCols,$C225,G$5))</f>
        <v xml:space="preserve">               </v>
      </c>
      <c r="H225" s="3" t="str">
        <f>IF(H$3=0,0,INDEX(Sheet1!RawDataCols,$C225,H$5))</f>
        <v xml:space="preserve">               </v>
      </c>
      <c r="I225" s="3" t="str">
        <f>IF(I$3=0,0,INDEX(Sheet1!RawDataCols,$C225,I$5))</f>
        <v xml:space="preserve">               </v>
      </c>
      <c r="J225" s="3" t="str">
        <f>IF(J$3=0,0,INDEX(Sheet1!RawDataCols,$C225,J$5))</f>
        <v xml:space="preserve">               </v>
      </c>
      <c r="K225" s="3" t="str">
        <f>IF(K$3=0,0,INDEX(Sheet1!RawDataCols,$C225,K$5))</f>
        <v xml:space="preserve">               </v>
      </c>
      <c r="L225" s="3" t="str">
        <f>IF(L$3=0,0,INDEX(Sheet1!RawDataCols,$C225,L$5))</f>
        <v xml:space="preserve">               </v>
      </c>
      <c r="M225" s="3" t="str">
        <f>IF(M$3=0,0,INDEX(Sheet1!RawDataCols,$C225,M$5))</f>
        <v xml:space="preserve">F007  </v>
      </c>
      <c r="N225" s="3" t="str">
        <f>IF(N$3=0,0,INDEX(Sheet1!RawDataCols,$C225,N$5))</f>
        <v>Letting Agent Fees-31 Franklin St</v>
      </c>
      <c r="O225" s="3">
        <f>INDEX(Sheet1!RawDataCols,$C225,O$5)</f>
        <v>13</v>
      </c>
      <c r="P225" s="3" t="str">
        <f>INDEX(Sheet1!RawDataCols,$C225,P$5)</f>
        <v>Cost and Expenses</v>
      </c>
      <c r="Q225" s="3" t="str">
        <f>IF(Q$3=0,0,INDEX(Sheet1!RawDataCols,$C225,Q$5))</f>
        <v>I</v>
      </c>
      <c r="R225" s="3">
        <f t="shared" si="35"/>
        <v>1</v>
      </c>
      <c r="S225" s="3">
        <f t="shared" si="36"/>
        <v>-1</v>
      </c>
      <c r="T225" s="3">
        <f>IF(T$3=0,0,INDEX(Sheet1!RawDataCols,$C225,T$5)*$R225)</f>
        <v>0</v>
      </c>
      <c r="U225" s="3">
        <f>IF(U$3=0,0,INDEX(Sheet1!RawDataCols,$C225,U$5)*$R225)</f>
        <v>0</v>
      </c>
      <c r="V225" s="3">
        <f>IF(V$3=0,0,INDEX(Sheet1!RawDataCols,$C225,V$5)*$R225)</f>
        <v>0</v>
      </c>
      <c r="W225" s="3">
        <f>IF(W$3=0,0,INDEX(Sheet1!RawDataCols,$C225,W$5)*$R225)</f>
        <v>0</v>
      </c>
      <c r="X225" s="3">
        <f>IF(X$3=0,0,INDEX(Sheet1!RawDataCols,$C225,X$5)*$R225)</f>
        <v>0</v>
      </c>
      <c r="Y225" s="3">
        <f>IF(Y$3=0,0,INDEX(Sheet1!RawDataCols,$C225,Y$5)*$R225)</f>
        <v>0</v>
      </c>
      <c r="Z225" s="3">
        <f>IF(Z$3=0,0,INDEX(Sheet1!RawDataCols,$C225,Z$5)*$R225)</f>
        <v>0</v>
      </c>
      <c r="AA225" s="3">
        <f>IF(AA$3=0,0,INDEX(Sheet1!RawDataCols,$C225,AA$5)*$R225)</f>
        <v>0</v>
      </c>
      <c r="AB225" s="3">
        <f>IF(AB$3=0,0,INDEX(Sheet1!RawDataCols,$C225,AB$5)*$R225)</f>
        <v>0</v>
      </c>
      <c r="AC225" s="3">
        <f>IF(AC$3=0,0,INDEX(Sheet1!RawDataCols,$C225,AC$5)*$R225)</f>
        <v>0</v>
      </c>
      <c r="AD225" s="3">
        <f>IF(AD$3=0,0,INDEX(Sheet1!RawDataCols,$C225,AD$5)*$R225)</f>
        <v>0</v>
      </c>
      <c r="AE225" s="3">
        <f>IF(AE$3=0,0,INDEX(Sheet1!RawDataCols,$C225,AE$5)*$R225)</f>
        <v>0</v>
      </c>
      <c r="AF225" s="3">
        <f>IF(AF$3=0,0,INDEX(Sheet1!RawDataCols,$C225,AF$5)*$R225)</f>
        <v>0</v>
      </c>
      <c r="AG225" s="3">
        <f>IF(AG$3=0,0,INDEX(Sheet1!RawDataCols,$C225,AG$5)*$R225)</f>
        <v>0</v>
      </c>
      <c r="AH225" s="3">
        <f>IF(AH$3=0,0,INDEX(Sheet1!RawDataCols,$C225,AH$5)*$R225)</f>
        <v>0</v>
      </c>
      <c r="AI225" s="3">
        <f>IF(AI$3=0,0,INDEX(Sheet1!RawDataCols,$C225,AI$5)*$R225)</f>
        <v>0</v>
      </c>
      <c r="AJ225" s="3">
        <f>IF(AJ$3=0,0,INDEX(Sheet1!RawDataCols,$C225,AJ$5)*$R225)</f>
        <v>0</v>
      </c>
      <c r="AK225" s="3">
        <f>IF(AK$3=0,0,INDEX(Sheet1!RawDataCols,$C225,AK$5)*$R225)</f>
        <v>0</v>
      </c>
      <c r="AL225" s="3">
        <f>IF(AL$3=0,0,INDEX(Sheet1!RawDataCols,$C225,AL$5)*$R225)</f>
        <v>0</v>
      </c>
      <c r="AM225" s="3">
        <f>IF(AM$3=0,0,INDEX(Sheet1!RawDataCols,$C225,AM$5)*$R225)</f>
        <v>0</v>
      </c>
      <c r="AN225" s="3">
        <f>IF(AN$3=0,0,INDEX(Sheet1!RawDataCols,$C225,AN$5)*$R225)</f>
        <v>0</v>
      </c>
      <c r="AO225" s="3">
        <f>IF(AO$3=0,0,INDEX(Sheet1!RawDataCols,$C225,AO$5)*$R225)</f>
        <v>0</v>
      </c>
      <c r="AP225" s="3">
        <f>IF(AP$3=0,0,INDEX(Sheet1!RawDataCols,$C225,AP$5)*$R225)</f>
        <v>4410.87</v>
      </c>
      <c r="AQ225" s="3">
        <f>IF(AQ$3=0,0,INDEX(Sheet1!RawDataCols,$C225,AQ$5)*$R225)</f>
        <v>0</v>
      </c>
      <c r="AR225" s="3">
        <f>IF(AR$3=0,0,INDEX(Sheet1!RawDataCols,$C225,AR$5)*$R225)</f>
        <v>0</v>
      </c>
      <c r="AS225" s="3">
        <f>IF(AS$3=0,0,INDEX(Sheet1!RawDataCols,$C225,AS$5)*$R225)</f>
        <v>0</v>
      </c>
      <c r="AT225" s="3">
        <f>IF(AT$3=0,0,INDEX(Sheet1!RawDataCols,$C225,AT$5)*$R225)</f>
        <v>0</v>
      </c>
      <c r="AU225" s="3">
        <f>IF(AU$3=0,0,INDEX(Sheet1!RawDataCols,$C225,AU$5)*$R225)</f>
        <v>0</v>
      </c>
      <c r="AV225" s="3">
        <f>IF(AV$3=0,0,INDEX(Sheet1!RawDataCols,$C225,AV$5)*$R225)</f>
        <v>0</v>
      </c>
      <c r="AW225" s="3">
        <f>IF(AW$3=0,0,INDEX(Sheet1!RawDataCols,$C225,AW$5)*$R225)</f>
        <v>0</v>
      </c>
      <c r="AX225" s="3">
        <f>IF(AX$3=0,0,INDEX(Sheet1!RawDataCols,$C225,AX$5)*$R225)</f>
        <v>0</v>
      </c>
      <c r="AY225" s="3">
        <f>IF(AY$3=0,0,INDEX(Sheet1!RawDataCols,$C225,AY$5)*$R225)</f>
        <v>0</v>
      </c>
      <c r="AZ225" s="3">
        <f>IF(AZ$3=0,0,INDEX(Sheet1!RawDataCols,$C225,AZ$5)*$R225)</f>
        <v>4533.32</v>
      </c>
      <c r="BA225" s="3">
        <f>IF(BA$3=0,0,INDEX(Sheet1!RawDataCols,$C225,BA$5)*$R225)</f>
        <v>0</v>
      </c>
      <c r="BB225" s="3">
        <f>IF(BB$3=0,0,INDEX(Sheet1!RawDataCols,$C225,BB$5)*$R225)</f>
        <v>0</v>
      </c>
      <c r="BC225" s="3">
        <f>IF(BC$3=0,0,INDEX(Sheet1!RawDataCols,$C225,BC$5)*$R225)</f>
        <v>0</v>
      </c>
      <c r="BD225" s="3">
        <f>IF(BD$3=0,0,INDEX(Sheet1!RawDataCols,$C225,BD$5)*$R225)</f>
        <v>0</v>
      </c>
      <c r="BE225" s="3">
        <f>IF(BE$3=0,0,INDEX(Sheet1!RawDataCols,$C225,BE$5)*$R225)</f>
        <v>0</v>
      </c>
      <c r="BF225" s="3">
        <f>IF(BF$3=0,0,INDEX(Sheet1!RawDataCols,$C225,BF$5)*$R225)</f>
        <v>0</v>
      </c>
      <c r="BG225" s="179">
        <f>IF(BG$3=0,0,INDEX(Sheet1!RawDataCols,$C225,BG$5)*$R225)</f>
        <v>0</v>
      </c>
      <c r="BH225" s="33">
        <f t="shared" si="37"/>
        <v>4410.87</v>
      </c>
      <c r="BI225" s="33">
        <f t="shared" si="38"/>
        <v>4533.32</v>
      </c>
      <c r="BJ225" s="33">
        <f t="shared" si="39"/>
        <v>0</v>
      </c>
      <c r="BK225" s="3">
        <f>IF(BK$3=0,0,INDEX(Sheet1!RawDataCols,$C225,BK$5)*$R225)</f>
        <v>283.33249999999998</v>
      </c>
      <c r="BL225" s="3">
        <f>IF(BL$3=0,0,INDEX(Sheet1!RawDataCols,$C225,BL$5)*$R225)</f>
        <v>0</v>
      </c>
      <c r="BM225" s="3">
        <f>IF(BM$3=0,0,INDEX(Sheet1!RawDataCols,$C225,BM$5)*$R225)</f>
        <v>0</v>
      </c>
      <c r="BN225" s="3">
        <f>IF(BN$3=0,0,INDEX(Sheet1!RawDataCols,$C225,BN$5)*$R225)</f>
        <v>710.66937499999995</v>
      </c>
      <c r="BO225" s="3">
        <f>IF(BO$3=0,0,INDEX(Sheet1!RawDataCols,$C225,BO$5)*$R225)</f>
        <v>0</v>
      </c>
      <c r="BP225" s="3">
        <f>IF(BP$3=0,0,INDEX(Sheet1!RawDataCols,$C225,BP$5)*$R225)</f>
        <v>0</v>
      </c>
      <c r="BQ225" s="3">
        <f t="shared" si="40"/>
        <v>0</v>
      </c>
      <c r="BR225" s="3">
        <f t="shared" si="41"/>
        <v>0</v>
      </c>
      <c r="BS225" s="3">
        <f t="shared" si="42"/>
        <v>4410.87</v>
      </c>
      <c r="BT225" s="3">
        <f t="shared" si="43"/>
        <v>4410.87</v>
      </c>
      <c r="BU225" s="3" t="str">
        <f>INDEX(Sheet1!$BS$2:$BS$1000,MATCH($A225,Sheet1!$A$2:$A$1000,0))</f>
        <v>09</v>
      </c>
      <c r="BV225" s="3">
        <f>INDEX(Sheet1!$BT$2:$BT$1000,MATCH($A225,Sheet1!$A$2:$A$1000,0))</f>
        <v>4410.87</v>
      </c>
    </row>
    <row r="226" spans="1:74" x14ac:dyDescent="0.2">
      <c r="A226" s="11" t="s">
        <v>670</v>
      </c>
      <c r="B226" s="3">
        <f>MATCH($A226,Sheet1!ACCOUNTNO,0)</f>
        <v>211</v>
      </c>
      <c r="C226" s="3">
        <f t="shared" si="34"/>
        <v>211</v>
      </c>
      <c r="D226" s="3" t="str">
        <f>IF(D$3=0,0,INDEX(Sheet1!RawDataCols,$C226,D$5))</f>
        <v>22640A07</v>
      </c>
      <c r="E226" s="3" t="str">
        <f>IF(E$3=0,0,INDEX(Sheet1!RawDataCols,$C226,E$5))</f>
        <v xml:space="preserve">22640          </v>
      </c>
      <c r="F226" s="3" t="str">
        <f>IF(F$3=0,0,INDEX(Sheet1!RawDataCols,$C226,F$5))</f>
        <v xml:space="preserve">A07            </v>
      </c>
      <c r="G226" s="3" t="str">
        <f>IF(G$3=0,0,INDEX(Sheet1!RawDataCols,$C226,G$5))</f>
        <v xml:space="preserve">               </v>
      </c>
      <c r="H226" s="3" t="str">
        <f>IF(H$3=0,0,INDEX(Sheet1!RawDataCols,$C226,H$5))</f>
        <v xml:space="preserve">               </v>
      </c>
      <c r="I226" s="3" t="str">
        <f>IF(I$3=0,0,INDEX(Sheet1!RawDataCols,$C226,I$5))</f>
        <v xml:space="preserve">               </v>
      </c>
      <c r="J226" s="3" t="str">
        <f>IF(J$3=0,0,INDEX(Sheet1!RawDataCols,$C226,J$5))</f>
        <v xml:space="preserve">               </v>
      </c>
      <c r="K226" s="3" t="str">
        <f>IF(K$3=0,0,INDEX(Sheet1!RawDataCols,$C226,K$5))</f>
        <v xml:space="preserve">               </v>
      </c>
      <c r="L226" s="3" t="str">
        <f>IF(L$3=0,0,INDEX(Sheet1!RawDataCols,$C226,L$5))</f>
        <v xml:space="preserve">               </v>
      </c>
      <c r="M226" s="3" t="str">
        <f>IF(M$3=0,0,INDEX(Sheet1!RawDataCols,$C226,M$5))</f>
        <v xml:space="preserve">F007  </v>
      </c>
      <c r="N226" s="3" t="str">
        <f>IF(N$3=0,0,INDEX(Sheet1!RawDataCols,$C226,N$5))</f>
        <v>Letting Agent Fees-25 Franklin St</v>
      </c>
      <c r="O226" s="3">
        <f>INDEX(Sheet1!RawDataCols,$C226,O$5)</f>
        <v>13</v>
      </c>
      <c r="P226" s="3" t="str">
        <f>INDEX(Sheet1!RawDataCols,$C226,P$5)</f>
        <v>Cost and Expenses</v>
      </c>
      <c r="Q226" s="3" t="str">
        <f>IF(Q$3=0,0,INDEX(Sheet1!RawDataCols,$C226,Q$5))</f>
        <v>I</v>
      </c>
      <c r="R226" s="3">
        <f t="shared" si="35"/>
        <v>1</v>
      </c>
      <c r="S226" s="3">
        <f t="shared" si="36"/>
        <v>-1</v>
      </c>
      <c r="T226" s="3">
        <f>IF(T$3=0,0,INDEX(Sheet1!RawDataCols,$C226,T$5)*$R226)</f>
        <v>0</v>
      </c>
      <c r="U226" s="3">
        <f>IF(U$3=0,0,INDEX(Sheet1!RawDataCols,$C226,U$5)*$R226)</f>
        <v>0</v>
      </c>
      <c r="V226" s="3">
        <f>IF(V$3=0,0,INDEX(Sheet1!RawDataCols,$C226,V$5)*$R226)</f>
        <v>0</v>
      </c>
      <c r="W226" s="3">
        <f>IF(W$3=0,0,INDEX(Sheet1!RawDataCols,$C226,W$5)*$R226)</f>
        <v>0</v>
      </c>
      <c r="X226" s="3">
        <f>IF(X$3=0,0,INDEX(Sheet1!RawDataCols,$C226,X$5)*$R226)</f>
        <v>69121.5</v>
      </c>
      <c r="Y226" s="3">
        <f>IF(Y$3=0,0,INDEX(Sheet1!RawDataCols,$C226,Y$5)*$R226)</f>
        <v>18780.650000000001</v>
      </c>
      <c r="Z226" s="3">
        <f>IF(Z$3=0,0,INDEX(Sheet1!RawDataCols,$C226,Z$5)*$R226)</f>
        <v>50665.9</v>
      </c>
      <c r="AA226" s="3">
        <f>IF(AA$3=0,0,INDEX(Sheet1!RawDataCols,$C226,AA$5)*$R226)</f>
        <v>3113.04</v>
      </c>
      <c r="AB226" s="3">
        <f>IF(AB$3=0,0,INDEX(Sheet1!RawDataCols,$C226,AB$5)*$R226)</f>
        <v>0</v>
      </c>
      <c r="AC226" s="3">
        <f>IF(AC$3=0,0,INDEX(Sheet1!RawDataCols,$C226,AC$5)*$R226)</f>
        <v>0</v>
      </c>
      <c r="AD226" s="3">
        <f>IF(AD$3=0,0,INDEX(Sheet1!RawDataCols,$C226,AD$5)*$R226)</f>
        <v>0</v>
      </c>
      <c r="AE226" s="3">
        <f>IF(AE$3=0,0,INDEX(Sheet1!RawDataCols,$C226,AE$5)*$R226)</f>
        <v>0</v>
      </c>
      <c r="AF226" s="3">
        <f>IF(AF$3=0,0,INDEX(Sheet1!RawDataCols,$C226,AF$5)*$R226)</f>
        <v>0</v>
      </c>
      <c r="AG226" s="3">
        <f>IF(AG$3=0,0,INDEX(Sheet1!RawDataCols,$C226,AG$5)*$R226)</f>
        <v>0</v>
      </c>
      <c r="AH226" s="3">
        <f>IF(AH$3=0,0,INDEX(Sheet1!RawDataCols,$C226,AH$5)*$R226)</f>
        <v>0</v>
      </c>
      <c r="AI226" s="3">
        <f>IF(AI$3=0,0,INDEX(Sheet1!RawDataCols,$C226,AI$5)*$R226)</f>
        <v>0</v>
      </c>
      <c r="AJ226" s="3">
        <f>IF(AJ$3=0,0,INDEX(Sheet1!RawDataCols,$C226,AJ$5)*$R226)</f>
        <v>0</v>
      </c>
      <c r="AK226" s="3">
        <f>IF(AK$3=0,0,INDEX(Sheet1!RawDataCols,$C226,AK$5)*$R226)</f>
        <v>0</v>
      </c>
      <c r="AL226" s="3">
        <f>IF(AL$3=0,0,INDEX(Sheet1!RawDataCols,$C226,AL$5)*$R226)</f>
        <v>0</v>
      </c>
      <c r="AM226" s="3">
        <f>IF(AM$3=0,0,INDEX(Sheet1!RawDataCols,$C226,AM$5)*$R226)</f>
        <v>0</v>
      </c>
      <c r="AN226" s="3">
        <f>IF(AN$3=0,0,INDEX(Sheet1!RawDataCols,$C226,AN$5)*$R226)</f>
        <v>0</v>
      </c>
      <c r="AO226" s="3">
        <f>IF(AO$3=0,0,INDEX(Sheet1!RawDataCols,$C226,AO$5)*$R226)</f>
        <v>0</v>
      </c>
      <c r="AP226" s="3">
        <f>IF(AP$3=0,0,INDEX(Sheet1!RawDataCols,$C226,AP$5)*$R226)</f>
        <v>0</v>
      </c>
      <c r="AQ226" s="3">
        <f>IF(AQ$3=0,0,INDEX(Sheet1!RawDataCols,$C226,AQ$5)*$R226)</f>
        <v>0</v>
      </c>
      <c r="AR226" s="3">
        <f>IF(AR$3=0,0,INDEX(Sheet1!RawDataCols,$C226,AR$5)*$R226)</f>
        <v>0</v>
      </c>
      <c r="AS226" s="3">
        <f>IF(AS$3=0,0,INDEX(Sheet1!RawDataCols,$C226,AS$5)*$R226)</f>
        <v>0</v>
      </c>
      <c r="AT226" s="3">
        <f>IF(AT$3=0,0,INDEX(Sheet1!RawDataCols,$C226,AT$5)*$R226)</f>
        <v>0</v>
      </c>
      <c r="AU226" s="3">
        <f>IF(AU$3=0,0,INDEX(Sheet1!RawDataCols,$C226,AU$5)*$R226)</f>
        <v>0</v>
      </c>
      <c r="AV226" s="3">
        <f>IF(AV$3=0,0,INDEX(Sheet1!RawDataCols,$C226,AV$5)*$R226)</f>
        <v>0</v>
      </c>
      <c r="AW226" s="3">
        <f>IF(AW$3=0,0,INDEX(Sheet1!RawDataCols,$C226,AW$5)*$R226)</f>
        <v>7319.46</v>
      </c>
      <c r="AX226" s="3">
        <f>IF(AX$3=0,0,INDEX(Sheet1!RawDataCols,$C226,AX$5)*$R226)</f>
        <v>0</v>
      </c>
      <c r="AY226" s="3">
        <f>IF(AY$3=0,0,INDEX(Sheet1!RawDataCols,$C226,AY$5)*$R226)</f>
        <v>0</v>
      </c>
      <c r="AZ226" s="3">
        <f>IF(AZ$3=0,0,INDEX(Sheet1!RawDataCols,$C226,AZ$5)*$R226)</f>
        <v>0</v>
      </c>
      <c r="BA226" s="3">
        <f>IF(BA$3=0,0,INDEX(Sheet1!RawDataCols,$C226,BA$5)*$R226)</f>
        <v>0</v>
      </c>
      <c r="BB226" s="3">
        <f>IF(BB$3=0,0,INDEX(Sheet1!RawDataCols,$C226,BB$5)*$R226)</f>
        <v>3296.96</v>
      </c>
      <c r="BC226" s="3">
        <f>IF(BC$3=0,0,INDEX(Sheet1!RawDataCols,$C226,BC$5)*$R226)</f>
        <v>0</v>
      </c>
      <c r="BD226" s="3">
        <f>IF(BD$3=0,0,INDEX(Sheet1!RawDataCols,$C226,BD$5)*$R226)</f>
        <v>0</v>
      </c>
      <c r="BE226" s="3">
        <f>IF(BE$3=0,0,INDEX(Sheet1!RawDataCols,$C226,BE$5)*$R226)</f>
        <v>3296.96</v>
      </c>
      <c r="BF226" s="3">
        <f>IF(BF$3=0,0,INDEX(Sheet1!RawDataCols,$C226,BF$5)*$R226)</f>
        <v>0</v>
      </c>
      <c r="BG226" s="179">
        <f>IF(BG$3=0,0,INDEX(Sheet1!RawDataCols,$C226,BG$5)*$R226)</f>
        <v>0</v>
      </c>
      <c r="BH226" s="33">
        <f t="shared" si="37"/>
        <v>75531.5</v>
      </c>
      <c r="BI226" s="33">
        <f t="shared" si="38"/>
        <v>26100.11</v>
      </c>
      <c r="BJ226" s="33">
        <f t="shared" si="39"/>
        <v>50665.9</v>
      </c>
      <c r="BK226" s="3">
        <f>IF(BK$3=0,0,INDEX(Sheet1!RawDataCols,$C226,BK$5)*$R226)</f>
        <v>1631.256875</v>
      </c>
      <c r="BL226" s="3">
        <f>IF(BL$3=0,0,INDEX(Sheet1!RawDataCols,$C226,BL$5)*$R226)</f>
        <v>3166.6187500000001</v>
      </c>
      <c r="BM226" s="3">
        <f>IF(BM$3=0,0,INDEX(Sheet1!RawDataCols,$C226,BM$5)*$R226)</f>
        <v>993.09812499999998</v>
      </c>
      <c r="BN226" s="3">
        <f>IF(BN$3=0,0,INDEX(Sheet1!RawDataCols,$C226,BN$5)*$R226)</f>
        <v>1228.014375</v>
      </c>
      <c r="BO226" s="3">
        <f>IF(BO$3=0,0,INDEX(Sheet1!RawDataCols,$C226,BO$5)*$R226)</f>
        <v>2165.640625</v>
      </c>
      <c r="BP226" s="3">
        <f>IF(BP$3=0,0,INDEX(Sheet1!RawDataCols,$C226,BP$5)*$R226)</f>
        <v>0</v>
      </c>
      <c r="BQ226" s="3">
        <f t="shared" si="40"/>
        <v>72234.539999999994</v>
      </c>
      <c r="BR226" s="3">
        <f t="shared" si="41"/>
        <v>0</v>
      </c>
      <c r="BS226" s="3">
        <f t="shared" si="42"/>
        <v>0</v>
      </c>
      <c r="BT226" s="3">
        <f t="shared" si="43"/>
        <v>3296.96</v>
      </c>
      <c r="BU226" s="3" t="str">
        <f>INDEX(Sheet1!$BS$2:$BS$1000,MATCH($A226,Sheet1!$A$2:$A$1000,0))</f>
        <v>09</v>
      </c>
      <c r="BV226" s="3">
        <f>INDEX(Sheet1!$BT$2:$BT$1000,MATCH($A226,Sheet1!$A$2:$A$1000,0))</f>
        <v>3296.96</v>
      </c>
    </row>
    <row r="227" spans="1:74" x14ac:dyDescent="0.2">
      <c r="A227" s="246" t="s">
        <v>671</v>
      </c>
      <c r="B227" s="3" t="e">
        <f>MATCH($A227,Sheet1!ACCOUNTNO,0)</f>
        <v>#N/A</v>
      </c>
      <c r="C227" s="3">
        <f t="shared" si="34"/>
        <v>65000</v>
      </c>
      <c r="D227" s="3">
        <f>IF(D$3=0,0,INDEX(Sheet1!RawDataCols,$C227,D$5))</f>
        <v>0</v>
      </c>
      <c r="E227" s="3">
        <f>IF(E$3=0,0,INDEX(Sheet1!RawDataCols,$C227,E$5))</f>
        <v>0</v>
      </c>
      <c r="F227" s="3">
        <f>IF(F$3=0,0,INDEX(Sheet1!RawDataCols,$C227,F$5))</f>
        <v>0</v>
      </c>
      <c r="G227" s="3">
        <f>IF(G$3=0,0,INDEX(Sheet1!RawDataCols,$C227,G$5))</f>
        <v>0</v>
      </c>
      <c r="H227" s="3">
        <f>IF(H$3=0,0,INDEX(Sheet1!RawDataCols,$C227,H$5))</f>
        <v>0</v>
      </c>
      <c r="I227" s="3">
        <f>IF(I$3=0,0,INDEX(Sheet1!RawDataCols,$C227,I$5))</f>
        <v>0</v>
      </c>
      <c r="J227" s="3">
        <f>IF(J$3=0,0,INDEX(Sheet1!RawDataCols,$C227,J$5))</f>
        <v>0</v>
      </c>
      <c r="K227" s="3">
        <f>IF(K$3=0,0,INDEX(Sheet1!RawDataCols,$C227,K$5))</f>
        <v>0</v>
      </c>
      <c r="L227" s="3">
        <f>IF(L$3=0,0,INDEX(Sheet1!RawDataCols,$C227,L$5))</f>
        <v>0</v>
      </c>
      <c r="M227" s="3">
        <f>IF(M$3=0,0,INDEX(Sheet1!RawDataCols,$C227,M$5))</f>
        <v>0</v>
      </c>
      <c r="N227" s="3">
        <f>IF(N$3=0,0,INDEX(Sheet1!RawDataCols,$C227,N$5))</f>
        <v>0</v>
      </c>
      <c r="O227" s="3">
        <f>INDEX(Sheet1!RawDataCols,$C227,O$5)</f>
        <v>0</v>
      </c>
      <c r="P227" s="3">
        <f>INDEX(Sheet1!RawDataCols,$C227,P$5)</f>
        <v>0</v>
      </c>
      <c r="Q227" s="3">
        <f>IF(Q$3=0,0,INDEX(Sheet1!RawDataCols,$C227,Q$5))</f>
        <v>0</v>
      </c>
      <c r="R227" s="3">
        <f t="shared" si="35"/>
        <v>1</v>
      </c>
      <c r="S227" s="3">
        <f t="shared" si="36"/>
        <v>-1</v>
      </c>
      <c r="T227" s="3">
        <f>IF(T$3=0,0,INDEX(Sheet1!RawDataCols,$C227,T$5)*$R227)</f>
        <v>0</v>
      </c>
      <c r="U227" s="3">
        <f>IF(U$3=0,0,INDEX(Sheet1!RawDataCols,$C227,U$5)*$R227)</f>
        <v>0</v>
      </c>
      <c r="V227" s="3">
        <f>IF(V$3=0,0,INDEX(Sheet1!RawDataCols,$C227,V$5)*$R227)</f>
        <v>0</v>
      </c>
      <c r="W227" s="3">
        <f>IF(W$3=0,0,INDEX(Sheet1!RawDataCols,$C227,W$5)*$R227)</f>
        <v>0</v>
      </c>
      <c r="X227" s="3">
        <f>IF(X$3=0,0,INDEX(Sheet1!RawDataCols,$C227,X$5)*$R227)</f>
        <v>0</v>
      </c>
      <c r="Y227" s="3">
        <f>IF(Y$3=0,0,INDEX(Sheet1!RawDataCols,$C227,Y$5)*$R227)</f>
        <v>0</v>
      </c>
      <c r="Z227" s="3">
        <f>IF(Z$3=0,0,INDEX(Sheet1!RawDataCols,$C227,Z$5)*$R227)</f>
        <v>0</v>
      </c>
      <c r="AA227" s="3">
        <f>IF(AA$3=0,0,INDEX(Sheet1!RawDataCols,$C227,AA$5)*$R227)</f>
        <v>0</v>
      </c>
      <c r="AB227" s="3">
        <f>IF(AB$3=0,0,INDEX(Sheet1!RawDataCols,$C227,AB$5)*$R227)</f>
        <v>0</v>
      </c>
      <c r="AC227" s="3">
        <f>IF(AC$3=0,0,INDEX(Sheet1!RawDataCols,$C227,AC$5)*$R227)</f>
        <v>0</v>
      </c>
      <c r="AD227" s="3">
        <f>IF(AD$3=0,0,INDEX(Sheet1!RawDataCols,$C227,AD$5)*$R227)</f>
        <v>0</v>
      </c>
      <c r="AE227" s="3">
        <f>IF(AE$3=0,0,INDEX(Sheet1!RawDataCols,$C227,AE$5)*$R227)</f>
        <v>0</v>
      </c>
      <c r="AF227" s="3">
        <f>IF(AF$3=0,0,INDEX(Sheet1!RawDataCols,$C227,AF$5)*$R227)</f>
        <v>0</v>
      </c>
      <c r="AG227" s="3">
        <f>IF(AG$3=0,0,INDEX(Sheet1!RawDataCols,$C227,AG$5)*$R227)</f>
        <v>0</v>
      </c>
      <c r="AH227" s="3">
        <f>IF(AH$3=0,0,INDEX(Sheet1!RawDataCols,$C227,AH$5)*$R227)</f>
        <v>0</v>
      </c>
      <c r="AI227" s="3">
        <f>IF(AI$3=0,0,INDEX(Sheet1!RawDataCols,$C227,AI$5)*$R227)</f>
        <v>0</v>
      </c>
      <c r="AJ227" s="3">
        <f>IF(AJ$3=0,0,INDEX(Sheet1!RawDataCols,$C227,AJ$5)*$R227)</f>
        <v>0</v>
      </c>
      <c r="AK227" s="3">
        <f>IF(AK$3=0,0,INDEX(Sheet1!RawDataCols,$C227,AK$5)*$R227)</f>
        <v>0</v>
      </c>
      <c r="AL227" s="3">
        <f>IF(AL$3=0,0,INDEX(Sheet1!RawDataCols,$C227,AL$5)*$R227)</f>
        <v>0</v>
      </c>
      <c r="AM227" s="3">
        <f>IF(AM$3=0,0,INDEX(Sheet1!RawDataCols,$C227,AM$5)*$R227)</f>
        <v>0</v>
      </c>
      <c r="AN227" s="3">
        <f>IF(AN$3=0,0,INDEX(Sheet1!RawDataCols,$C227,AN$5)*$R227)</f>
        <v>0</v>
      </c>
      <c r="AO227" s="3">
        <f>IF(AO$3=0,0,INDEX(Sheet1!RawDataCols,$C227,AO$5)*$R227)</f>
        <v>0</v>
      </c>
      <c r="AP227" s="3">
        <f>IF(AP$3=0,0,INDEX(Sheet1!RawDataCols,$C227,AP$5)*$R227)</f>
        <v>0</v>
      </c>
      <c r="AQ227" s="3">
        <f>IF(AQ$3=0,0,INDEX(Sheet1!RawDataCols,$C227,AQ$5)*$R227)</f>
        <v>0</v>
      </c>
      <c r="AR227" s="3">
        <f>IF(AR$3=0,0,INDEX(Sheet1!RawDataCols,$C227,AR$5)*$R227)</f>
        <v>0</v>
      </c>
      <c r="AS227" s="3">
        <f>IF(AS$3=0,0,INDEX(Sheet1!RawDataCols,$C227,AS$5)*$R227)</f>
        <v>0</v>
      </c>
      <c r="AT227" s="3">
        <f>IF(AT$3=0,0,INDEX(Sheet1!RawDataCols,$C227,AT$5)*$R227)</f>
        <v>0</v>
      </c>
      <c r="AU227" s="3">
        <f>IF(AU$3=0,0,INDEX(Sheet1!RawDataCols,$C227,AU$5)*$R227)</f>
        <v>0</v>
      </c>
      <c r="AV227" s="3">
        <f>IF(AV$3=0,0,INDEX(Sheet1!RawDataCols,$C227,AV$5)*$R227)</f>
        <v>0</v>
      </c>
      <c r="AW227" s="3">
        <f>IF(AW$3=0,0,INDEX(Sheet1!RawDataCols,$C227,AW$5)*$R227)</f>
        <v>0</v>
      </c>
      <c r="AX227" s="3">
        <f>IF(AX$3=0,0,INDEX(Sheet1!RawDataCols,$C227,AX$5)*$R227)</f>
        <v>0</v>
      </c>
      <c r="AY227" s="3">
        <f>IF(AY$3=0,0,INDEX(Sheet1!RawDataCols,$C227,AY$5)*$R227)</f>
        <v>0</v>
      </c>
      <c r="AZ227" s="3">
        <f>IF(AZ$3=0,0,INDEX(Sheet1!RawDataCols,$C227,AZ$5)*$R227)</f>
        <v>0</v>
      </c>
      <c r="BA227" s="3">
        <f>IF(BA$3=0,0,INDEX(Sheet1!RawDataCols,$C227,BA$5)*$R227)</f>
        <v>0</v>
      </c>
      <c r="BB227" s="3">
        <f>IF(BB$3=0,0,INDEX(Sheet1!RawDataCols,$C227,BB$5)*$R227)</f>
        <v>0</v>
      </c>
      <c r="BC227" s="3">
        <f>IF(BC$3=0,0,INDEX(Sheet1!RawDataCols,$C227,BC$5)*$R227)</f>
        <v>0</v>
      </c>
      <c r="BD227" s="3">
        <f>IF(BD$3=0,0,INDEX(Sheet1!RawDataCols,$C227,BD$5)*$R227)</f>
        <v>0</v>
      </c>
      <c r="BE227" s="3">
        <f>IF(BE$3=0,0,INDEX(Sheet1!RawDataCols,$C227,BE$5)*$R227)</f>
        <v>0</v>
      </c>
      <c r="BF227" s="3">
        <f>IF(BF$3=0,0,INDEX(Sheet1!RawDataCols,$C227,BF$5)*$R227)</f>
        <v>0</v>
      </c>
      <c r="BG227" s="179">
        <f>IF(BG$3=0,0,INDEX(Sheet1!RawDataCols,$C227,BG$5)*$R227)</f>
        <v>0</v>
      </c>
      <c r="BH227" s="33">
        <f t="shared" si="37"/>
        <v>0</v>
      </c>
      <c r="BI227" s="33">
        <f t="shared" si="38"/>
        <v>0</v>
      </c>
      <c r="BJ227" s="33">
        <f t="shared" si="39"/>
        <v>0</v>
      </c>
      <c r="BK227" s="3">
        <f>IF(BK$3=0,0,INDEX(Sheet1!RawDataCols,$C227,BK$5)*$R227)</f>
        <v>0</v>
      </c>
      <c r="BL227" s="3">
        <f>IF(BL$3=0,0,INDEX(Sheet1!RawDataCols,$C227,BL$5)*$R227)</f>
        <v>0</v>
      </c>
      <c r="BM227" s="3">
        <f>IF(BM$3=0,0,INDEX(Sheet1!RawDataCols,$C227,BM$5)*$R227)</f>
        <v>0</v>
      </c>
      <c r="BN227" s="3">
        <f>IF(BN$3=0,0,INDEX(Sheet1!RawDataCols,$C227,BN$5)*$R227)</f>
        <v>0</v>
      </c>
      <c r="BO227" s="3">
        <f>IF(BO$3=0,0,INDEX(Sheet1!RawDataCols,$C227,BO$5)*$R227)</f>
        <v>0</v>
      </c>
      <c r="BP227" s="3">
        <f>IF(BP$3=0,0,INDEX(Sheet1!RawDataCols,$C227,BP$5)*$R227)</f>
        <v>0</v>
      </c>
      <c r="BQ227" s="3">
        <f t="shared" si="40"/>
        <v>0</v>
      </c>
      <c r="BR227" s="3">
        <f t="shared" si="41"/>
        <v>0</v>
      </c>
      <c r="BS227" s="3">
        <f t="shared" si="42"/>
        <v>0</v>
      </c>
      <c r="BT227" s="3">
        <f t="shared" si="43"/>
        <v>0</v>
      </c>
      <c r="BU227" s="3" t="e">
        <f>INDEX(Sheet1!$BS$2:$BS$1000,MATCH($A227,Sheet1!$A$2:$A$1000,0))</f>
        <v>#N/A</v>
      </c>
      <c r="BV227" s="3" t="e">
        <f>INDEX(Sheet1!$BT$2:$BT$1000,MATCH($A227,Sheet1!$A$2:$A$1000,0))</f>
        <v>#N/A</v>
      </c>
    </row>
    <row r="228" spans="1:74" x14ac:dyDescent="0.2">
      <c r="A228" s="246" t="s">
        <v>672</v>
      </c>
      <c r="B228" s="3" t="e">
        <f>MATCH($A228,Sheet1!ACCOUNTNO,0)</f>
        <v>#N/A</v>
      </c>
      <c r="C228" s="3">
        <f t="shared" si="34"/>
        <v>65000</v>
      </c>
      <c r="D228" s="3">
        <f>IF(D$3=0,0,INDEX(Sheet1!RawDataCols,$C228,D$5))</f>
        <v>0</v>
      </c>
      <c r="E228" s="3">
        <f>IF(E$3=0,0,INDEX(Sheet1!RawDataCols,$C228,E$5))</f>
        <v>0</v>
      </c>
      <c r="F228" s="3">
        <f>IF(F$3=0,0,INDEX(Sheet1!RawDataCols,$C228,F$5))</f>
        <v>0</v>
      </c>
      <c r="G228" s="3">
        <f>IF(G$3=0,0,INDEX(Sheet1!RawDataCols,$C228,G$5))</f>
        <v>0</v>
      </c>
      <c r="H228" s="3">
        <f>IF(H$3=0,0,INDEX(Sheet1!RawDataCols,$C228,H$5))</f>
        <v>0</v>
      </c>
      <c r="I228" s="3">
        <f>IF(I$3=0,0,INDEX(Sheet1!RawDataCols,$C228,I$5))</f>
        <v>0</v>
      </c>
      <c r="J228" s="3">
        <f>IF(J$3=0,0,INDEX(Sheet1!RawDataCols,$C228,J$5))</f>
        <v>0</v>
      </c>
      <c r="K228" s="3">
        <f>IF(K$3=0,0,INDEX(Sheet1!RawDataCols,$C228,K$5))</f>
        <v>0</v>
      </c>
      <c r="L228" s="3">
        <f>IF(L$3=0,0,INDEX(Sheet1!RawDataCols,$C228,L$5))</f>
        <v>0</v>
      </c>
      <c r="M228" s="3">
        <f>IF(M$3=0,0,INDEX(Sheet1!RawDataCols,$C228,M$5))</f>
        <v>0</v>
      </c>
      <c r="N228" s="3">
        <f>IF(N$3=0,0,INDEX(Sheet1!RawDataCols,$C228,N$5))</f>
        <v>0</v>
      </c>
      <c r="O228" s="3">
        <f>INDEX(Sheet1!RawDataCols,$C228,O$5)</f>
        <v>0</v>
      </c>
      <c r="P228" s="3">
        <f>INDEX(Sheet1!RawDataCols,$C228,P$5)</f>
        <v>0</v>
      </c>
      <c r="Q228" s="3">
        <f>IF(Q$3=0,0,INDEX(Sheet1!RawDataCols,$C228,Q$5))</f>
        <v>0</v>
      </c>
      <c r="R228" s="3">
        <f t="shared" si="35"/>
        <v>1</v>
      </c>
      <c r="S228" s="3">
        <f t="shared" si="36"/>
        <v>-1</v>
      </c>
      <c r="T228" s="3">
        <f>IF(T$3=0,0,INDEX(Sheet1!RawDataCols,$C228,T$5)*$R228)</f>
        <v>0</v>
      </c>
      <c r="U228" s="3">
        <f>IF(U$3=0,0,INDEX(Sheet1!RawDataCols,$C228,U$5)*$R228)</f>
        <v>0</v>
      </c>
      <c r="V228" s="3">
        <f>IF(V$3=0,0,INDEX(Sheet1!RawDataCols,$C228,V$5)*$R228)</f>
        <v>0</v>
      </c>
      <c r="W228" s="3">
        <f>IF(W$3=0,0,INDEX(Sheet1!RawDataCols,$C228,W$5)*$R228)</f>
        <v>0</v>
      </c>
      <c r="X228" s="3">
        <f>IF(X$3=0,0,INDEX(Sheet1!RawDataCols,$C228,X$5)*$R228)</f>
        <v>0</v>
      </c>
      <c r="Y228" s="3">
        <f>IF(Y$3=0,0,INDEX(Sheet1!RawDataCols,$C228,Y$5)*$R228)</f>
        <v>0</v>
      </c>
      <c r="Z228" s="3">
        <f>IF(Z$3=0,0,INDEX(Sheet1!RawDataCols,$C228,Z$5)*$R228)</f>
        <v>0</v>
      </c>
      <c r="AA228" s="3">
        <f>IF(AA$3=0,0,INDEX(Sheet1!RawDataCols,$C228,AA$5)*$R228)</f>
        <v>0</v>
      </c>
      <c r="AB228" s="3">
        <f>IF(AB$3=0,0,INDEX(Sheet1!RawDataCols,$C228,AB$5)*$R228)</f>
        <v>0</v>
      </c>
      <c r="AC228" s="3">
        <f>IF(AC$3=0,0,INDEX(Sheet1!RawDataCols,$C228,AC$5)*$R228)</f>
        <v>0</v>
      </c>
      <c r="AD228" s="3">
        <f>IF(AD$3=0,0,INDEX(Sheet1!RawDataCols,$C228,AD$5)*$R228)</f>
        <v>0</v>
      </c>
      <c r="AE228" s="3">
        <f>IF(AE$3=0,0,INDEX(Sheet1!RawDataCols,$C228,AE$5)*$R228)</f>
        <v>0</v>
      </c>
      <c r="AF228" s="3">
        <f>IF(AF$3=0,0,INDEX(Sheet1!RawDataCols,$C228,AF$5)*$R228)</f>
        <v>0</v>
      </c>
      <c r="AG228" s="3">
        <f>IF(AG$3=0,0,INDEX(Sheet1!RawDataCols,$C228,AG$5)*$R228)</f>
        <v>0</v>
      </c>
      <c r="AH228" s="3">
        <f>IF(AH$3=0,0,INDEX(Sheet1!RawDataCols,$C228,AH$5)*$R228)</f>
        <v>0</v>
      </c>
      <c r="AI228" s="3">
        <f>IF(AI$3=0,0,INDEX(Sheet1!RawDataCols,$C228,AI$5)*$R228)</f>
        <v>0</v>
      </c>
      <c r="AJ228" s="3">
        <f>IF(AJ$3=0,0,INDEX(Sheet1!RawDataCols,$C228,AJ$5)*$R228)</f>
        <v>0</v>
      </c>
      <c r="AK228" s="3">
        <f>IF(AK$3=0,0,INDEX(Sheet1!RawDataCols,$C228,AK$5)*$R228)</f>
        <v>0</v>
      </c>
      <c r="AL228" s="3">
        <f>IF(AL$3=0,0,INDEX(Sheet1!RawDataCols,$C228,AL$5)*$R228)</f>
        <v>0</v>
      </c>
      <c r="AM228" s="3">
        <f>IF(AM$3=0,0,INDEX(Sheet1!RawDataCols,$C228,AM$5)*$R228)</f>
        <v>0</v>
      </c>
      <c r="AN228" s="3">
        <f>IF(AN$3=0,0,INDEX(Sheet1!RawDataCols,$C228,AN$5)*$R228)</f>
        <v>0</v>
      </c>
      <c r="AO228" s="3">
        <f>IF(AO$3=0,0,INDEX(Sheet1!RawDataCols,$C228,AO$5)*$R228)</f>
        <v>0</v>
      </c>
      <c r="AP228" s="3">
        <f>IF(AP$3=0,0,INDEX(Sheet1!RawDataCols,$C228,AP$5)*$R228)</f>
        <v>0</v>
      </c>
      <c r="AQ228" s="3">
        <f>IF(AQ$3=0,0,INDEX(Sheet1!RawDataCols,$C228,AQ$5)*$R228)</f>
        <v>0</v>
      </c>
      <c r="AR228" s="3">
        <f>IF(AR$3=0,0,INDEX(Sheet1!RawDataCols,$C228,AR$5)*$R228)</f>
        <v>0</v>
      </c>
      <c r="AS228" s="3">
        <f>IF(AS$3=0,0,INDEX(Sheet1!RawDataCols,$C228,AS$5)*$R228)</f>
        <v>0</v>
      </c>
      <c r="AT228" s="3">
        <f>IF(AT$3=0,0,INDEX(Sheet1!RawDataCols,$C228,AT$5)*$R228)</f>
        <v>0</v>
      </c>
      <c r="AU228" s="3">
        <f>IF(AU$3=0,0,INDEX(Sheet1!RawDataCols,$C228,AU$5)*$R228)</f>
        <v>0</v>
      </c>
      <c r="AV228" s="3">
        <f>IF(AV$3=0,0,INDEX(Sheet1!RawDataCols,$C228,AV$5)*$R228)</f>
        <v>0</v>
      </c>
      <c r="AW228" s="3">
        <f>IF(AW$3=0,0,INDEX(Sheet1!RawDataCols,$C228,AW$5)*$R228)</f>
        <v>0</v>
      </c>
      <c r="AX228" s="3">
        <f>IF(AX$3=0,0,INDEX(Sheet1!RawDataCols,$C228,AX$5)*$R228)</f>
        <v>0</v>
      </c>
      <c r="AY228" s="3">
        <f>IF(AY$3=0,0,INDEX(Sheet1!RawDataCols,$C228,AY$5)*$R228)</f>
        <v>0</v>
      </c>
      <c r="AZ228" s="3">
        <f>IF(AZ$3=0,0,INDEX(Sheet1!RawDataCols,$C228,AZ$5)*$R228)</f>
        <v>0</v>
      </c>
      <c r="BA228" s="3">
        <f>IF(BA$3=0,0,INDEX(Sheet1!RawDataCols,$C228,BA$5)*$R228)</f>
        <v>0</v>
      </c>
      <c r="BB228" s="3">
        <f>IF(BB$3=0,0,INDEX(Sheet1!RawDataCols,$C228,BB$5)*$R228)</f>
        <v>0</v>
      </c>
      <c r="BC228" s="3">
        <f>IF(BC$3=0,0,INDEX(Sheet1!RawDataCols,$C228,BC$5)*$R228)</f>
        <v>0</v>
      </c>
      <c r="BD228" s="3">
        <f>IF(BD$3=0,0,INDEX(Sheet1!RawDataCols,$C228,BD$5)*$R228)</f>
        <v>0</v>
      </c>
      <c r="BE228" s="3">
        <f>IF(BE$3=0,0,INDEX(Sheet1!RawDataCols,$C228,BE$5)*$R228)</f>
        <v>0</v>
      </c>
      <c r="BF228" s="3">
        <f>IF(BF$3=0,0,INDEX(Sheet1!RawDataCols,$C228,BF$5)*$R228)</f>
        <v>0</v>
      </c>
      <c r="BG228" s="179">
        <f>IF(BG$3=0,0,INDEX(Sheet1!RawDataCols,$C228,BG$5)*$R228)</f>
        <v>0</v>
      </c>
      <c r="BH228" s="33">
        <f t="shared" si="37"/>
        <v>0</v>
      </c>
      <c r="BI228" s="33">
        <f t="shared" si="38"/>
        <v>0</v>
      </c>
      <c r="BJ228" s="33">
        <f t="shared" si="39"/>
        <v>0</v>
      </c>
      <c r="BK228" s="3">
        <f>IF(BK$3=0,0,INDEX(Sheet1!RawDataCols,$C228,BK$5)*$R228)</f>
        <v>0</v>
      </c>
      <c r="BL228" s="3">
        <f>IF(BL$3=0,0,INDEX(Sheet1!RawDataCols,$C228,BL$5)*$R228)</f>
        <v>0</v>
      </c>
      <c r="BM228" s="3">
        <f>IF(BM$3=0,0,INDEX(Sheet1!RawDataCols,$C228,BM$5)*$R228)</f>
        <v>0</v>
      </c>
      <c r="BN228" s="3">
        <f>IF(BN$3=0,0,INDEX(Sheet1!RawDataCols,$C228,BN$5)*$R228)</f>
        <v>0</v>
      </c>
      <c r="BO228" s="3">
        <f>IF(BO$3=0,0,INDEX(Sheet1!RawDataCols,$C228,BO$5)*$R228)</f>
        <v>0</v>
      </c>
      <c r="BP228" s="3">
        <f>IF(BP$3=0,0,INDEX(Sheet1!RawDataCols,$C228,BP$5)*$R228)</f>
        <v>0</v>
      </c>
      <c r="BQ228" s="3">
        <f t="shared" si="40"/>
        <v>0</v>
      </c>
      <c r="BR228" s="3">
        <f t="shared" si="41"/>
        <v>0</v>
      </c>
      <c r="BS228" s="3">
        <f t="shared" si="42"/>
        <v>0</v>
      </c>
      <c r="BT228" s="3">
        <f t="shared" si="43"/>
        <v>0</v>
      </c>
      <c r="BU228" s="3" t="e">
        <f>INDEX(Sheet1!$BS$2:$BS$1000,MATCH($A228,Sheet1!$A$2:$A$1000,0))</f>
        <v>#N/A</v>
      </c>
      <c r="BV228" s="3" t="e">
        <f>INDEX(Sheet1!$BT$2:$BT$1000,MATCH($A228,Sheet1!$A$2:$A$1000,0))</f>
        <v>#N/A</v>
      </c>
    </row>
    <row r="229" spans="1:74" x14ac:dyDescent="0.2">
      <c r="A229" s="246" t="s">
        <v>673</v>
      </c>
      <c r="B229" s="3" t="e">
        <f>MATCH($A229,Sheet1!ACCOUNTNO,0)</f>
        <v>#N/A</v>
      </c>
      <c r="C229" s="3">
        <f t="shared" si="34"/>
        <v>65000</v>
      </c>
      <c r="D229" s="3">
        <f>IF(D$3=0,0,INDEX(Sheet1!RawDataCols,$C229,D$5))</f>
        <v>0</v>
      </c>
      <c r="E229" s="3">
        <f>IF(E$3=0,0,INDEX(Sheet1!RawDataCols,$C229,E$5))</f>
        <v>0</v>
      </c>
      <c r="F229" s="3">
        <f>IF(F$3=0,0,INDEX(Sheet1!RawDataCols,$C229,F$5))</f>
        <v>0</v>
      </c>
      <c r="G229" s="3">
        <f>IF(G$3=0,0,INDEX(Sheet1!RawDataCols,$C229,G$5))</f>
        <v>0</v>
      </c>
      <c r="H229" s="3">
        <f>IF(H$3=0,0,INDEX(Sheet1!RawDataCols,$C229,H$5))</f>
        <v>0</v>
      </c>
      <c r="I229" s="3">
        <f>IF(I$3=0,0,INDEX(Sheet1!RawDataCols,$C229,I$5))</f>
        <v>0</v>
      </c>
      <c r="J229" s="3">
        <f>IF(J$3=0,0,INDEX(Sheet1!RawDataCols,$C229,J$5))</f>
        <v>0</v>
      </c>
      <c r="K229" s="3">
        <f>IF(K$3=0,0,INDEX(Sheet1!RawDataCols,$C229,K$5))</f>
        <v>0</v>
      </c>
      <c r="L229" s="3">
        <f>IF(L$3=0,0,INDEX(Sheet1!RawDataCols,$C229,L$5))</f>
        <v>0</v>
      </c>
      <c r="M229" s="3">
        <f>IF(M$3=0,0,INDEX(Sheet1!RawDataCols,$C229,M$5))</f>
        <v>0</v>
      </c>
      <c r="N229" s="3">
        <f>IF(N$3=0,0,INDEX(Sheet1!RawDataCols,$C229,N$5))</f>
        <v>0</v>
      </c>
      <c r="O229" s="3">
        <f>INDEX(Sheet1!RawDataCols,$C229,O$5)</f>
        <v>0</v>
      </c>
      <c r="P229" s="3">
        <f>INDEX(Sheet1!RawDataCols,$C229,P$5)</f>
        <v>0</v>
      </c>
      <c r="Q229" s="3">
        <f>IF(Q$3=0,0,INDEX(Sheet1!RawDataCols,$C229,Q$5))</f>
        <v>0</v>
      </c>
      <c r="R229" s="3">
        <f t="shared" si="35"/>
        <v>1</v>
      </c>
      <c r="S229" s="3">
        <f t="shared" si="36"/>
        <v>-1</v>
      </c>
      <c r="T229" s="3">
        <f>IF(T$3=0,0,INDEX(Sheet1!RawDataCols,$C229,T$5)*$R229)</f>
        <v>0</v>
      </c>
      <c r="U229" s="3">
        <f>IF(U$3=0,0,INDEX(Sheet1!RawDataCols,$C229,U$5)*$R229)</f>
        <v>0</v>
      </c>
      <c r="V229" s="3">
        <f>IF(V$3=0,0,INDEX(Sheet1!RawDataCols,$C229,V$5)*$R229)</f>
        <v>0</v>
      </c>
      <c r="W229" s="3">
        <f>IF(W$3=0,0,INDEX(Sheet1!RawDataCols,$C229,W$5)*$R229)</f>
        <v>0</v>
      </c>
      <c r="X229" s="3">
        <f>IF(X$3=0,0,INDEX(Sheet1!RawDataCols,$C229,X$5)*$R229)</f>
        <v>0</v>
      </c>
      <c r="Y229" s="3">
        <f>IF(Y$3=0,0,INDEX(Sheet1!RawDataCols,$C229,Y$5)*$R229)</f>
        <v>0</v>
      </c>
      <c r="Z229" s="3">
        <f>IF(Z$3=0,0,INDEX(Sheet1!RawDataCols,$C229,Z$5)*$R229)</f>
        <v>0</v>
      </c>
      <c r="AA229" s="3">
        <f>IF(AA$3=0,0,INDEX(Sheet1!RawDataCols,$C229,AA$5)*$R229)</f>
        <v>0</v>
      </c>
      <c r="AB229" s="3">
        <f>IF(AB$3=0,0,INDEX(Sheet1!RawDataCols,$C229,AB$5)*$R229)</f>
        <v>0</v>
      </c>
      <c r="AC229" s="3">
        <f>IF(AC$3=0,0,INDEX(Sheet1!RawDataCols,$C229,AC$5)*$R229)</f>
        <v>0</v>
      </c>
      <c r="AD229" s="3">
        <f>IF(AD$3=0,0,INDEX(Sheet1!RawDataCols,$C229,AD$5)*$R229)</f>
        <v>0</v>
      </c>
      <c r="AE229" s="3">
        <f>IF(AE$3=0,0,INDEX(Sheet1!RawDataCols,$C229,AE$5)*$R229)</f>
        <v>0</v>
      </c>
      <c r="AF229" s="3">
        <f>IF(AF$3=0,0,INDEX(Sheet1!RawDataCols,$C229,AF$5)*$R229)</f>
        <v>0</v>
      </c>
      <c r="AG229" s="3">
        <f>IF(AG$3=0,0,INDEX(Sheet1!RawDataCols,$C229,AG$5)*$R229)</f>
        <v>0</v>
      </c>
      <c r="AH229" s="3">
        <f>IF(AH$3=0,0,INDEX(Sheet1!RawDataCols,$C229,AH$5)*$R229)</f>
        <v>0</v>
      </c>
      <c r="AI229" s="3">
        <f>IF(AI$3=0,0,INDEX(Sheet1!RawDataCols,$C229,AI$5)*$R229)</f>
        <v>0</v>
      </c>
      <c r="AJ229" s="3">
        <f>IF(AJ$3=0,0,INDEX(Sheet1!RawDataCols,$C229,AJ$5)*$R229)</f>
        <v>0</v>
      </c>
      <c r="AK229" s="3">
        <f>IF(AK$3=0,0,INDEX(Sheet1!RawDataCols,$C229,AK$5)*$R229)</f>
        <v>0</v>
      </c>
      <c r="AL229" s="3">
        <f>IF(AL$3=0,0,INDEX(Sheet1!RawDataCols,$C229,AL$5)*$R229)</f>
        <v>0</v>
      </c>
      <c r="AM229" s="3">
        <f>IF(AM$3=0,0,INDEX(Sheet1!RawDataCols,$C229,AM$5)*$R229)</f>
        <v>0</v>
      </c>
      <c r="AN229" s="3">
        <f>IF(AN$3=0,0,INDEX(Sheet1!RawDataCols,$C229,AN$5)*$R229)</f>
        <v>0</v>
      </c>
      <c r="AO229" s="3">
        <f>IF(AO$3=0,0,INDEX(Sheet1!RawDataCols,$C229,AO$5)*$R229)</f>
        <v>0</v>
      </c>
      <c r="AP229" s="3">
        <f>IF(AP$3=0,0,INDEX(Sheet1!RawDataCols,$C229,AP$5)*$R229)</f>
        <v>0</v>
      </c>
      <c r="AQ229" s="3">
        <f>IF(AQ$3=0,0,INDEX(Sheet1!RawDataCols,$C229,AQ$5)*$R229)</f>
        <v>0</v>
      </c>
      <c r="AR229" s="3">
        <f>IF(AR$3=0,0,INDEX(Sheet1!RawDataCols,$C229,AR$5)*$R229)</f>
        <v>0</v>
      </c>
      <c r="AS229" s="3">
        <f>IF(AS$3=0,0,INDEX(Sheet1!RawDataCols,$C229,AS$5)*$R229)</f>
        <v>0</v>
      </c>
      <c r="AT229" s="3">
        <f>IF(AT$3=0,0,INDEX(Sheet1!RawDataCols,$C229,AT$5)*$R229)</f>
        <v>0</v>
      </c>
      <c r="AU229" s="3">
        <f>IF(AU$3=0,0,INDEX(Sheet1!RawDataCols,$C229,AU$5)*$R229)</f>
        <v>0</v>
      </c>
      <c r="AV229" s="3">
        <f>IF(AV$3=0,0,INDEX(Sheet1!RawDataCols,$C229,AV$5)*$R229)</f>
        <v>0</v>
      </c>
      <c r="AW229" s="3">
        <f>IF(AW$3=0,0,INDEX(Sheet1!RawDataCols,$C229,AW$5)*$R229)</f>
        <v>0</v>
      </c>
      <c r="AX229" s="3">
        <f>IF(AX$3=0,0,INDEX(Sheet1!RawDataCols,$C229,AX$5)*$R229)</f>
        <v>0</v>
      </c>
      <c r="AY229" s="3">
        <f>IF(AY$3=0,0,INDEX(Sheet1!RawDataCols,$C229,AY$5)*$R229)</f>
        <v>0</v>
      </c>
      <c r="AZ229" s="3">
        <f>IF(AZ$3=0,0,INDEX(Sheet1!RawDataCols,$C229,AZ$5)*$R229)</f>
        <v>0</v>
      </c>
      <c r="BA229" s="3">
        <f>IF(BA$3=0,0,INDEX(Sheet1!RawDataCols,$C229,BA$5)*$R229)</f>
        <v>0</v>
      </c>
      <c r="BB229" s="3">
        <f>IF(BB$3=0,0,INDEX(Sheet1!RawDataCols,$C229,BB$5)*$R229)</f>
        <v>0</v>
      </c>
      <c r="BC229" s="3">
        <f>IF(BC$3=0,0,INDEX(Sheet1!RawDataCols,$C229,BC$5)*$R229)</f>
        <v>0</v>
      </c>
      <c r="BD229" s="3">
        <f>IF(BD$3=0,0,INDEX(Sheet1!RawDataCols,$C229,BD$5)*$R229)</f>
        <v>0</v>
      </c>
      <c r="BE229" s="3">
        <f>IF(BE$3=0,0,INDEX(Sheet1!RawDataCols,$C229,BE$5)*$R229)</f>
        <v>0</v>
      </c>
      <c r="BF229" s="3">
        <f>IF(BF$3=0,0,INDEX(Sheet1!RawDataCols,$C229,BF$5)*$R229)</f>
        <v>0</v>
      </c>
      <c r="BG229" s="179">
        <f>IF(BG$3=0,0,INDEX(Sheet1!RawDataCols,$C229,BG$5)*$R229)</f>
        <v>0</v>
      </c>
      <c r="BH229" s="33">
        <f t="shared" si="37"/>
        <v>0</v>
      </c>
      <c r="BI229" s="33">
        <f t="shared" si="38"/>
        <v>0</v>
      </c>
      <c r="BJ229" s="33">
        <f t="shared" si="39"/>
        <v>0</v>
      </c>
      <c r="BK229" s="3">
        <f>IF(BK$3=0,0,INDEX(Sheet1!RawDataCols,$C229,BK$5)*$R229)</f>
        <v>0</v>
      </c>
      <c r="BL229" s="3">
        <f>IF(BL$3=0,0,INDEX(Sheet1!RawDataCols,$C229,BL$5)*$R229)</f>
        <v>0</v>
      </c>
      <c r="BM229" s="3">
        <f>IF(BM$3=0,0,INDEX(Sheet1!RawDataCols,$C229,BM$5)*$R229)</f>
        <v>0</v>
      </c>
      <c r="BN229" s="3">
        <f>IF(BN$3=0,0,INDEX(Sheet1!RawDataCols,$C229,BN$5)*$R229)</f>
        <v>0</v>
      </c>
      <c r="BO229" s="3">
        <f>IF(BO$3=0,0,INDEX(Sheet1!RawDataCols,$C229,BO$5)*$R229)</f>
        <v>0</v>
      </c>
      <c r="BP229" s="3">
        <f>IF(BP$3=0,0,INDEX(Sheet1!RawDataCols,$C229,BP$5)*$R229)</f>
        <v>0</v>
      </c>
      <c r="BQ229" s="3">
        <f t="shared" si="40"/>
        <v>0</v>
      </c>
      <c r="BR229" s="3">
        <f t="shared" si="41"/>
        <v>0</v>
      </c>
      <c r="BS229" s="3">
        <f t="shared" si="42"/>
        <v>0</v>
      </c>
      <c r="BT229" s="3">
        <f t="shared" si="43"/>
        <v>0</v>
      </c>
      <c r="BU229" s="3" t="e">
        <f>INDEX(Sheet1!$BS$2:$BS$1000,MATCH($A229,Sheet1!$A$2:$A$1000,0))</f>
        <v>#N/A</v>
      </c>
      <c r="BV229" s="3" t="e">
        <f>INDEX(Sheet1!$BT$2:$BT$1000,MATCH($A229,Sheet1!$A$2:$A$1000,0))</f>
        <v>#N/A</v>
      </c>
    </row>
    <row r="230" spans="1:74" x14ac:dyDescent="0.2">
      <c r="A230" s="246" t="s">
        <v>674</v>
      </c>
      <c r="B230" s="3" t="e">
        <f>MATCH($A230,Sheet1!ACCOUNTNO,0)</f>
        <v>#N/A</v>
      </c>
      <c r="C230" s="3">
        <f t="shared" si="34"/>
        <v>65000</v>
      </c>
      <c r="D230" s="3">
        <f>IF(D$3=0,0,INDEX(Sheet1!RawDataCols,$C230,D$5))</f>
        <v>0</v>
      </c>
      <c r="E230" s="3">
        <f>IF(E$3=0,0,INDEX(Sheet1!RawDataCols,$C230,E$5))</f>
        <v>0</v>
      </c>
      <c r="F230" s="3">
        <f>IF(F$3=0,0,INDEX(Sheet1!RawDataCols,$C230,F$5))</f>
        <v>0</v>
      </c>
      <c r="G230" s="3">
        <f>IF(G$3=0,0,INDEX(Sheet1!RawDataCols,$C230,G$5))</f>
        <v>0</v>
      </c>
      <c r="H230" s="3">
        <f>IF(H$3=0,0,INDEX(Sheet1!RawDataCols,$C230,H$5))</f>
        <v>0</v>
      </c>
      <c r="I230" s="3">
        <f>IF(I$3=0,0,INDEX(Sheet1!RawDataCols,$C230,I$5))</f>
        <v>0</v>
      </c>
      <c r="J230" s="3">
        <f>IF(J$3=0,0,INDEX(Sheet1!RawDataCols,$C230,J$5))</f>
        <v>0</v>
      </c>
      <c r="K230" s="3">
        <f>IF(K$3=0,0,INDEX(Sheet1!RawDataCols,$C230,K$5))</f>
        <v>0</v>
      </c>
      <c r="L230" s="3">
        <f>IF(L$3=0,0,INDEX(Sheet1!RawDataCols,$C230,L$5))</f>
        <v>0</v>
      </c>
      <c r="M230" s="3">
        <f>IF(M$3=0,0,INDEX(Sheet1!RawDataCols,$C230,M$5))</f>
        <v>0</v>
      </c>
      <c r="N230" s="3">
        <f>IF(N$3=0,0,INDEX(Sheet1!RawDataCols,$C230,N$5))</f>
        <v>0</v>
      </c>
      <c r="O230" s="3">
        <f>INDEX(Sheet1!RawDataCols,$C230,O$5)</f>
        <v>0</v>
      </c>
      <c r="P230" s="3">
        <f>INDEX(Sheet1!RawDataCols,$C230,P$5)</f>
        <v>0</v>
      </c>
      <c r="Q230" s="3">
        <f>IF(Q$3=0,0,INDEX(Sheet1!RawDataCols,$C230,Q$5))</f>
        <v>0</v>
      </c>
      <c r="R230" s="3">
        <f t="shared" si="35"/>
        <v>1</v>
      </c>
      <c r="S230" s="3">
        <f t="shared" si="36"/>
        <v>-1</v>
      </c>
      <c r="T230" s="3">
        <f>IF(T$3=0,0,INDEX(Sheet1!RawDataCols,$C230,T$5)*$R230)</f>
        <v>0</v>
      </c>
      <c r="U230" s="3">
        <f>IF(U$3=0,0,INDEX(Sheet1!RawDataCols,$C230,U$5)*$R230)</f>
        <v>0</v>
      </c>
      <c r="V230" s="3">
        <f>IF(V$3=0,0,INDEX(Sheet1!RawDataCols,$C230,V$5)*$R230)</f>
        <v>0</v>
      </c>
      <c r="W230" s="3">
        <f>IF(W$3=0,0,INDEX(Sheet1!RawDataCols,$C230,W$5)*$R230)</f>
        <v>0</v>
      </c>
      <c r="X230" s="3">
        <f>IF(X$3=0,0,INDEX(Sheet1!RawDataCols,$C230,X$5)*$R230)</f>
        <v>0</v>
      </c>
      <c r="Y230" s="3">
        <f>IF(Y$3=0,0,INDEX(Sheet1!RawDataCols,$C230,Y$5)*$R230)</f>
        <v>0</v>
      </c>
      <c r="Z230" s="3">
        <f>IF(Z$3=0,0,INDEX(Sheet1!RawDataCols,$C230,Z$5)*$R230)</f>
        <v>0</v>
      </c>
      <c r="AA230" s="3">
        <f>IF(AA$3=0,0,INDEX(Sheet1!RawDataCols,$C230,AA$5)*$R230)</f>
        <v>0</v>
      </c>
      <c r="AB230" s="3">
        <f>IF(AB$3=0,0,INDEX(Sheet1!RawDataCols,$C230,AB$5)*$R230)</f>
        <v>0</v>
      </c>
      <c r="AC230" s="3">
        <f>IF(AC$3=0,0,INDEX(Sheet1!RawDataCols,$C230,AC$5)*$R230)</f>
        <v>0</v>
      </c>
      <c r="AD230" s="3">
        <f>IF(AD$3=0,0,INDEX(Sheet1!RawDataCols,$C230,AD$5)*$R230)</f>
        <v>0</v>
      </c>
      <c r="AE230" s="3">
        <f>IF(AE$3=0,0,INDEX(Sheet1!RawDataCols,$C230,AE$5)*$R230)</f>
        <v>0</v>
      </c>
      <c r="AF230" s="3">
        <f>IF(AF$3=0,0,INDEX(Sheet1!RawDataCols,$C230,AF$5)*$R230)</f>
        <v>0</v>
      </c>
      <c r="AG230" s="3">
        <f>IF(AG$3=0,0,INDEX(Sheet1!RawDataCols,$C230,AG$5)*$R230)</f>
        <v>0</v>
      </c>
      <c r="AH230" s="3">
        <f>IF(AH$3=0,0,INDEX(Sheet1!RawDataCols,$C230,AH$5)*$R230)</f>
        <v>0</v>
      </c>
      <c r="AI230" s="3">
        <f>IF(AI$3=0,0,INDEX(Sheet1!RawDataCols,$C230,AI$5)*$R230)</f>
        <v>0</v>
      </c>
      <c r="AJ230" s="3">
        <f>IF(AJ$3=0,0,INDEX(Sheet1!RawDataCols,$C230,AJ$5)*$R230)</f>
        <v>0</v>
      </c>
      <c r="AK230" s="3">
        <f>IF(AK$3=0,0,INDEX(Sheet1!RawDataCols,$C230,AK$5)*$R230)</f>
        <v>0</v>
      </c>
      <c r="AL230" s="3">
        <f>IF(AL$3=0,0,INDEX(Sheet1!RawDataCols,$C230,AL$5)*$R230)</f>
        <v>0</v>
      </c>
      <c r="AM230" s="3">
        <f>IF(AM$3=0,0,INDEX(Sheet1!RawDataCols,$C230,AM$5)*$R230)</f>
        <v>0</v>
      </c>
      <c r="AN230" s="3">
        <f>IF(AN$3=0,0,INDEX(Sheet1!RawDataCols,$C230,AN$5)*$R230)</f>
        <v>0</v>
      </c>
      <c r="AO230" s="3">
        <f>IF(AO$3=0,0,INDEX(Sheet1!RawDataCols,$C230,AO$5)*$R230)</f>
        <v>0</v>
      </c>
      <c r="AP230" s="3">
        <f>IF(AP$3=0,0,INDEX(Sheet1!RawDataCols,$C230,AP$5)*$R230)</f>
        <v>0</v>
      </c>
      <c r="AQ230" s="3">
        <f>IF(AQ$3=0,0,INDEX(Sheet1!RawDataCols,$C230,AQ$5)*$R230)</f>
        <v>0</v>
      </c>
      <c r="AR230" s="3">
        <f>IF(AR$3=0,0,INDEX(Sheet1!RawDataCols,$C230,AR$5)*$R230)</f>
        <v>0</v>
      </c>
      <c r="AS230" s="3">
        <f>IF(AS$3=0,0,INDEX(Sheet1!RawDataCols,$C230,AS$5)*$R230)</f>
        <v>0</v>
      </c>
      <c r="AT230" s="3">
        <f>IF(AT$3=0,0,INDEX(Sheet1!RawDataCols,$C230,AT$5)*$R230)</f>
        <v>0</v>
      </c>
      <c r="AU230" s="3">
        <f>IF(AU$3=0,0,INDEX(Sheet1!RawDataCols,$C230,AU$5)*$R230)</f>
        <v>0</v>
      </c>
      <c r="AV230" s="3">
        <f>IF(AV$3=0,0,INDEX(Sheet1!RawDataCols,$C230,AV$5)*$R230)</f>
        <v>0</v>
      </c>
      <c r="AW230" s="3">
        <f>IF(AW$3=0,0,INDEX(Sheet1!RawDataCols,$C230,AW$5)*$R230)</f>
        <v>0</v>
      </c>
      <c r="AX230" s="3">
        <f>IF(AX$3=0,0,INDEX(Sheet1!RawDataCols,$C230,AX$5)*$R230)</f>
        <v>0</v>
      </c>
      <c r="AY230" s="3">
        <f>IF(AY$3=0,0,INDEX(Sheet1!RawDataCols,$C230,AY$5)*$R230)</f>
        <v>0</v>
      </c>
      <c r="AZ230" s="3">
        <f>IF(AZ$3=0,0,INDEX(Sheet1!RawDataCols,$C230,AZ$5)*$R230)</f>
        <v>0</v>
      </c>
      <c r="BA230" s="3">
        <f>IF(BA$3=0,0,INDEX(Sheet1!RawDataCols,$C230,BA$5)*$R230)</f>
        <v>0</v>
      </c>
      <c r="BB230" s="3">
        <f>IF(BB$3=0,0,INDEX(Sheet1!RawDataCols,$C230,BB$5)*$R230)</f>
        <v>0</v>
      </c>
      <c r="BC230" s="3">
        <f>IF(BC$3=0,0,INDEX(Sheet1!RawDataCols,$C230,BC$5)*$R230)</f>
        <v>0</v>
      </c>
      <c r="BD230" s="3">
        <f>IF(BD$3=0,0,INDEX(Sheet1!RawDataCols,$C230,BD$5)*$R230)</f>
        <v>0</v>
      </c>
      <c r="BE230" s="3">
        <f>IF(BE$3=0,0,INDEX(Sheet1!RawDataCols,$C230,BE$5)*$R230)</f>
        <v>0</v>
      </c>
      <c r="BF230" s="3">
        <f>IF(BF$3=0,0,INDEX(Sheet1!RawDataCols,$C230,BF$5)*$R230)</f>
        <v>0</v>
      </c>
      <c r="BG230" s="179">
        <f>IF(BG$3=0,0,INDEX(Sheet1!RawDataCols,$C230,BG$5)*$R230)</f>
        <v>0</v>
      </c>
      <c r="BH230" s="33">
        <f t="shared" si="37"/>
        <v>0</v>
      </c>
      <c r="BI230" s="33">
        <f t="shared" si="38"/>
        <v>0</v>
      </c>
      <c r="BJ230" s="33">
        <f t="shared" si="39"/>
        <v>0</v>
      </c>
      <c r="BK230" s="3">
        <f>IF(BK$3=0,0,INDEX(Sheet1!RawDataCols,$C230,BK$5)*$R230)</f>
        <v>0</v>
      </c>
      <c r="BL230" s="3">
        <f>IF(BL$3=0,0,INDEX(Sheet1!RawDataCols,$C230,BL$5)*$R230)</f>
        <v>0</v>
      </c>
      <c r="BM230" s="3">
        <f>IF(BM$3=0,0,INDEX(Sheet1!RawDataCols,$C230,BM$5)*$R230)</f>
        <v>0</v>
      </c>
      <c r="BN230" s="3">
        <f>IF(BN$3=0,0,INDEX(Sheet1!RawDataCols,$C230,BN$5)*$R230)</f>
        <v>0</v>
      </c>
      <c r="BO230" s="3">
        <f>IF(BO$3=0,0,INDEX(Sheet1!RawDataCols,$C230,BO$5)*$R230)</f>
        <v>0</v>
      </c>
      <c r="BP230" s="3">
        <f>IF(BP$3=0,0,INDEX(Sheet1!RawDataCols,$C230,BP$5)*$R230)</f>
        <v>0</v>
      </c>
      <c r="BQ230" s="3">
        <f t="shared" si="40"/>
        <v>0</v>
      </c>
      <c r="BR230" s="3">
        <f t="shared" si="41"/>
        <v>0</v>
      </c>
      <c r="BS230" s="3">
        <f t="shared" si="42"/>
        <v>0</v>
      </c>
      <c r="BT230" s="3">
        <f t="shared" si="43"/>
        <v>0</v>
      </c>
      <c r="BU230" s="3" t="e">
        <f>INDEX(Sheet1!$BS$2:$BS$1000,MATCH($A230,Sheet1!$A$2:$A$1000,0))</f>
        <v>#N/A</v>
      </c>
      <c r="BV230" s="3" t="e">
        <f>INDEX(Sheet1!$BT$2:$BT$1000,MATCH($A230,Sheet1!$A$2:$A$1000,0))</f>
        <v>#N/A</v>
      </c>
    </row>
    <row r="231" spans="1:74" x14ac:dyDescent="0.2">
      <c r="A231" s="11" t="s">
        <v>675</v>
      </c>
      <c r="B231" s="3">
        <f>MATCH($A231,Sheet1!ACCOUNTNO,0)</f>
        <v>215</v>
      </c>
      <c r="C231" s="3">
        <f t="shared" si="34"/>
        <v>215</v>
      </c>
      <c r="D231" s="3" t="str">
        <f>IF(D$3=0,0,INDEX(Sheet1!RawDataCols,$C231,D$5))</f>
        <v>22680A03</v>
      </c>
      <c r="E231" s="3" t="str">
        <f>IF(E$3=0,0,INDEX(Sheet1!RawDataCols,$C231,E$5))</f>
        <v xml:space="preserve">22680          </v>
      </c>
      <c r="F231" s="3" t="str">
        <f>IF(F$3=0,0,INDEX(Sheet1!RawDataCols,$C231,F$5))</f>
        <v xml:space="preserve">A03            </v>
      </c>
      <c r="G231" s="3" t="str">
        <f>IF(G$3=0,0,INDEX(Sheet1!RawDataCols,$C231,G$5))</f>
        <v xml:space="preserve">               </v>
      </c>
      <c r="H231" s="3" t="str">
        <f>IF(H$3=0,0,INDEX(Sheet1!RawDataCols,$C231,H$5))</f>
        <v xml:space="preserve">               </v>
      </c>
      <c r="I231" s="3" t="str">
        <f>IF(I$3=0,0,INDEX(Sheet1!RawDataCols,$C231,I$5))</f>
        <v xml:space="preserve">               </v>
      </c>
      <c r="J231" s="3" t="str">
        <f>IF(J$3=0,0,INDEX(Sheet1!RawDataCols,$C231,J$5))</f>
        <v xml:space="preserve">               </v>
      </c>
      <c r="K231" s="3" t="str">
        <f>IF(K$3=0,0,INDEX(Sheet1!RawDataCols,$C231,K$5))</f>
        <v xml:space="preserve">               </v>
      </c>
      <c r="L231" s="3" t="str">
        <f>IF(L$3=0,0,INDEX(Sheet1!RawDataCols,$C231,L$5))</f>
        <v xml:space="preserve">               </v>
      </c>
      <c r="M231" s="3" t="str">
        <f>IF(M$3=0,0,INDEX(Sheet1!RawDataCols,$C231,M$5))</f>
        <v xml:space="preserve">F007  </v>
      </c>
      <c r="N231" s="3" t="str">
        <f>IF(N$3=0,0,INDEX(Sheet1!RawDataCols,$C231,N$5))</f>
        <v>Printing &amp; Stationery-33 Franklin St</v>
      </c>
      <c r="O231" s="3">
        <f>INDEX(Sheet1!RawDataCols,$C231,O$5)</f>
        <v>13</v>
      </c>
      <c r="P231" s="3" t="str">
        <f>INDEX(Sheet1!RawDataCols,$C231,P$5)</f>
        <v>Cost and Expenses</v>
      </c>
      <c r="Q231" s="3" t="str">
        <f>IF(Q$3=0,0,INDEX(Sheet1!RawDataCols,$C231,Q$5))</f>
        <v>I</v>
      </c>
      <c r="R231" s="3">
        <f t="shared" si="35"/>
        <v>1</v>
      </c>
      <c r="S231" s="3">
        <f t="shared" si="36"/>
        <v>-1</v>
      </c>
      <c r="T231" s="3">
        <f>IF(T$3=0,0,INDEX(Sheet1!RawDataCols,$C231,T$5)*$R231)</f>
        <v>0</v>
      </c>
      <c r="U231" s="3">
        <f>IF(U$3=0,0,INDEX(Sheet1!RawDataCols,$C231,U$5)*$R231)</f>
        <v>0</v>
      </c>
      <c r="V231" s="3">
        <f>IF(V$3=0,0,INDEX(Sheet1!RawDataCols,$C231,V$5)*$R231)</f>
        <v>0</v>
      </c>
      <c r="W231" s="3">
        <f>IF(W$3=0,0,INDEX(Sheet1!RawDataCols,$C231,W$5)*$R231)</f>
        <v>0</v>
      </c>
      <c r="X231" s="3">
        <f>IF(X$3=0,0,INDEX(Sheet1!RawDataCols,$C231,X$5)*$R231)</f>
        <v>0</v>
      </c>
      <c r="Y231" s="3">
        <f>IF(Y$3=0,0,INDEX(Sheet1!RawDataCols,$C231,Y$5)*$R231)</f>
        <v>0</v>
      </c>
      <c r="Z231" s="3">
        <f>IF(Z$3=0,0,INDEX(Sheet1!RawDataCols,$C231,Z$5)*$R231)</f>
        <v>0</v>
      </c>
      <c r="AA231" s="3">
        <f>IF(AA$3=0,0,INDEX(Sheet1!RawDataCols,$C231,AA$5)*$R231)</f>
        <v>0</v>
      </c>
      <c r="AB231" s="3">
        <f>IF(AB$3=0,0,INDEX(Sheet1!RawDataCols,$C231,AB$5)*$R231)</f>
        <v>0</v>
      </c>
      <c r="AC231" s="3">
        <f>IF(AC$3=0,0,INDEX(Sheet1!RawDataCols,$C231,AC$5)*$R231)</f>
        <v>0</v>
      </c>
      <c r="AD231" s="3">
        <f>IF(AD$3=0,0,INDEX(Sheet1!RawDataCols,$C231,AD$5)*$R231)</f>
        <v>0</v>
      </c>
      <c r="AE231" s="3">
        <f>IF(AE$3=0,0,INDEX(Sheet1!RawDataCols,$C231,AE$5)*$R231)</f>
        <v>0</v>
      </c>
      <c r="AF231" s="3">
        <f>IF(AF$3=0,0,INDEX(Sheet1!RawDataCols,$C231,AF$5)*$R231)</f>
        <v>0</v>
      </c>
      <c r="AG231" s="3">
        <f>IF(AG$3=0,0,INDEX(Sheet1!RawDataCols,$C231,AG$5)*$R231)</f>
        <v>0</v>
      </c>
      <c r="AH231" s="3">
        <f>IF(AH$3=0,0,INDEX(Sheet1!RawDataCols,$C231,AH$5)*$R231)</f>
        <v>0</v>
      </c>
      <c r="AI231" s="3">
        <f>IF(AI$3=0,0,INDEX(Sheet1!RawDataCols,$C231,AI$5)*$R231)</f>
        <v>0</v>
      </c>
      <c r="AJ231" s="3">
        <f>IF(AJ$3=0,0,INDEX(Sheet1!RawDataCols,$C231,AJ$5)*$R231)</f>
        <v>0</v>
      </c>
      <c r="AK231" s="3">
        <f>IF(AK$3=0,0,INDEX(Sheet1!RawDataCols,$C231,AK$5)*$R231)</f>
        <v>0</v>
      </c>
      <c r="AL231" s="3">
        <f>IF(AL$3=0,0,INDEX(Sheet1!RawDataCols,$C231,AL$5)*$R231)</f>
        <v>0</v>
      </c>
      <c r="AM231" s="3">
        <f>IF(AM$3=0,0,INDEX(Sheet1!RawDataCols,$C231,AM$5)*$R231)</f>
        <v>0</v>
      </c>
      <c r="AN231" s="3">
        <f>IF(AN$3=0,0,INDEX(Sheet1!RawDataCols,$C231,AN$5)*$R231)</f>
        <v>0</v>
      </c>
      <c r="AO231" s="3">
        <f>IF(AO$3=0,0,INDEX(Sheet1!RawDataCols,$C231,AO$5)*$R231)</f>
        <v>0</v>
      </c>
      <c r="AP231" s="3">
        <f>IF(AP$3=0,0,INDEX(Sheet1!RawDataCols,$C231,AP$5)*$R231)</f>
        <v>0</v>
      </c>
      <c r="AQ231" s="3">
        <f>IF(AQ$3=0,0,INDEX(Sheet1!RawDataCols,$C231,AQ$5)*$R231)</f>
        <v>0</v>
      </c>
      <c r="AR231" s="3">
        <f>IF(AR$3=0,0,INDEX(Sheet1!RawDataCols,$C231,AR$5)*$R231)</f>
        <v>0</v>
      </c>
      <c r="AS231" s="3">
        <f>IF(AS$3=0,0,INDEX(Sheet1!RawDataCols,$C231,AS$5)*$R231)</f>
        <v>0</v>
      </c>
      <c r="AT231" s="3">
        <f>IF(AT$3=0,0,INDEX(Sheet1!RawDataCols,$C231,AT$5)*$R231)</f>
        <v>0</v>
      </c>
      <c r="AU231" s="3">
        <f>IF(AU$3=0,0,INDEX(Sheet1!RawDataCols,$C231,AU$5)*$R231)</f>
        <v>0</v>
      </c>
      <c r="AV231" s="3">
        <f>IF(AV$3=0,0,INDEX(Sheet1!RawDataCols,$C231,AV$5)*$R231)</f>
        <v>0</v>
      </c>
      <c r="AW231" s="3">
        <f>IF(AW$3=0,0,INDEX(Sheet1!RawDataCols,$C231,AW$5)*$R231)</f>
        <v>0</v>
      </c>
      <c r="AX231" s="3">
        <f>IF(AX$3=0,0,INDEX(Sheet1!RawDataCols,$C231,AX$5)*$R231)</f>
        <v>0</v>
      </c>
      <c r="AY231" s="3">
        <f>IF(AY$3=0,0,INDEX(Sheet1!RawDataCols,$C231,AY$5)*$R231)</f>
        <v>0</v>
      </c>
      <c r="AZ231" s="3">
        <f>IF(AZ$3=0,0,INDEX(Sheet1!RawDataCols,$C231,AZ$5)*$R231)</f>
        <v>0</v>
      </c>
      <c r="BA231" s="3">
        <f>IF(BA$3=0,0,INDEX(Sheet1!RawDataCols,$C231,BA$5)*$R231)</f>
        <v>0</v>
      </c>
      <c r="BB231" s="3">
        <f>IF(BB$3=0,0,INDEX(Sheet1!RawDataCols,$C231,BB$5)*$R231)</f>
        <v>0</v>
      </c>
      <c r="BC231" s="3">
        <f>IF(BC$3=0,0,INDEX(Sheet1!RawDataCols,$C231,BC$5)*$R231)</f>
        <v>0</v>
      </c>
      <c r="BD231" s="3">
        <f>IF(BD$3=0,0,INDEX(Sheet1!RawDataCols,$C231,BD$5)*$R231)</f>
        <v>0</v>
      </c>
      <c r="BE231" s="3">
        <f>IF(BE$3=0,0,INDEX(Sheet1!RawDataCols,$C231,BE$5)*$R231)</f>
        <v>0</v>
      </c>
      <c r="BF231" s="3">
        <f>IF(BF$3=0,0,INDEX(Sheet1!RawDataCols,$C231,BF$5)*$R231)</f>
        <v>0</v>
      </c>
      <c r="BG231" s="179">
        <f>IF(BG$3=0,0,INDEX(Sheet1!RawDataCols,$C231,BG$5)*$R231)</f>
        <v>0</v>
      </c>
      <c r="BH231" s="33">
        <f t="shared" si="37"/>
        <v>0</v>
      </c>
      <c r="BI231" s="33">
        <f t="shared" si="38"/>
        <v>0</v>
      </c>
      <c r="BJ231" s="33">
        <f t="shared" si="39"/>
        <v>0</v>
      </c>
      <c r="BK231" s="3">
        <f>IF(BK$3=0,0,INDEX(Sheet1!RawDataCols,$C231,BK$5)*$R231)</f>
        <v>0</v>
      </c>
      <c r="BL231" s="3">
        <f>IF(BL$3=0,0,INDEX(Sheet1!RawDataCols,$C231,BL$5)*$R231)</f>
        <v>0</v>
      </c>
      <c r="BM231" s="3">
        <f>IF(BM$3=0,0,INDEX(Sheet1!RawDataCols,$C231,BM$5)*$R231)</f>
        <v>0</v>
      </c>
      <c r="BN231" s="3">
        <f>IF(BN$3=0,0,INDEX(Sheet1!RawDataCols,$C231,BN$5)*$R231)</f>
        <v>1.1000000000000001</v>
      </c>
      <c r="BO231" s="3">
        <f>IF(BO$3=0,0,INDEX(Sheet1!RawDataCols,$C231,BO$5)*$R231)</f>
        <v>1.619375</v>
      </c>
      <c r="BP231" s="3">
        <f>IF(BP$3=0,0,INDEX(Sheet1!RawDataCols,$C231,BP$5)*$R231)</f>
        <v>0</v>
      </c>
      <c r="BQ231" s="3">
        <f t="shared" si="40"/>
        <v>0</v>
      </c>
      <c r="BR231" s="3">
        <f t="shared" si="41"/>
        <v>0</v>
      </c>
      <c r="BS231" s="3">
        <f t="shared" si="42"/>
        <v>0</v>
      </c>
      <c r="BT231" s="3">
        <f t="shared" si="43"/>
        <v>0</v>
      </c>
      <c r="BU231" s="3" t="str">
        <f>INDEX(Sheet1!$BS$2:$BS$1000,MATCH($A231,Sheet1!$A$2:$A$1000,0))</f>
        <v>09</v>
      </c>
      <c r="BV231" s="3">
        <f>INDEX(Sheet1!$BT$2:$BT$1000,MATCH($A231,Sheet1!$A$2:$A$1000,0))</f>
        <v>0</v>
      </c>
    </row>
    <row r="232" spans="1:74" x14ac:dyDescent="0.2">
      <c r="A232" s="246" t="s">
        <v>676</v>
      </c>
      <c r="B232" s="3" t="e">
        <f>MATCH($A232,Sheet1!ACCOUNTNO,0)</f>
        <v>#N/A</v>
      </c>
      <c r="C232" s="3">
        <f t="shared" si="34"/>
        <v>65000</v>
      </c>
      <c r="D232" s="3">
        <f>IF(D$3=0,0,INDEX(Sheet1!RawDataCols,$C232,D$5))</f>
        <v>0</v>
      </c>
      <c r="E232" s="3">
        <f>IF(E$3=0,0,INDEX(Sheet1!RawDataCols,$C232,E$5))</f>
        <v>0</v>
      </c>
      <c r="F232" s="3">
        <f>IF(F$3=0,0,INDEX(Sheet1!RawDataCols,$C232,F$5))</f>
        <v>0</v>
      </c>
      <c r="G232" s="3">
        <f>IF(G$3=0,0,INDEX(Sheet1!RawDataCols,$C232,G$5))</f>
        <v>0</v>
      </c>
      <c r="H232" s="3">
        <f>IF(H$3=0,0,INDEX(Sheet1!RawDataCols,$C232,H$5))</f>
        <v>0</v>
      </c>
      <c r="I232" s="3">
        <f>IF(I$3=0,0,INDEX(Sheet1!RawDataCols,$C232,I$5))</f>
        <v>0</v>
      </c>
      <c r="J232" s="3">
        <f>IF(J$3=0,0,INDEX(Sheet1!RawDataCols,$C232,J$5))</f>
        <v>0</v>
      </c>
      <c r="K232" s="3">
        <f>IF(K$3=0,0,INDEX(Sheet1!RawDataCols,$C232,K$5))</f>
        <v>0</v>
      </c>
      <c r="L232" s="3">
        <f>IF(L$3=0,0,INDEX(Sheet1!RawDataCols,$C232,L$5))</f>
        <v>0</v>
      </c>
      <c r="M232" s="3">
        <f>IF(M$3=0,0,INDEX(Sheet1!RawDataCols,$C232,M$5))</f>
        <v>0</v>
      </c>
      <c r="N232" s="3">
        <f>IF(N$3=0,0,INDEX(Sheet1!RawDataCols,$C232,N$5))</f>
        <v>0</v>
      </c>
      <c r="O232" s="3">
        <f>INDEX(Sheet1!RawDataCols,$C232,O$5)</f>
        <v>0</v>
      </c>
      <c r="P232" s="3">
        <f>INDEX(Sheet1!RawDataCols,$C232,P$5)</f>
        <v>0</v>
      </c>
      <c r="Q232" s="3">
        <f>IF(Q$3=0,0,INDEX(Sheet1!RawDataCols,$C232,Q$5))</f>
        <v>0</v>
      </c>
      <c r="R232" s="3">
        <f t="shared" si="35"/>
        <v>1</v>
      </c>
      <c r="S232" s="3">
        <f t="shared" si="36"/>
        <v>-1</v>
      </c>
      <c r="T232" s="3">
        <f>IF(T$3=0,0,INDEX(Sheet1!RawDataCols,$C232,T$5)*$R232)</f>
        <v>0</v>
      </c>
      <c r="U232" s="3">
        <f>IF(U$3=0,0,INDEX(Sheet1!RawDataCols,$C232,U$5)*$R232)</f>
        <v>0</v>
      </c>
      <c r="V232" s="3">
        <f>IF(V$3=0,0,INDEX(Sheet1!RawDataCols,$C232,V$5)*$R232)</f>
        <v>0</v>
      </c>
      <c r="W232" s="3">
        <f>IF(W$3=0,0,INDEX(Sheet1!RawDataCols,$C232,W$5)*$R232)</f>
        <v>0</v>
      </c>
      <c r="X232" s="3">
        <f>IF(X$3=0,0,INDEX(Sheet1!RawDataCols,$C232,X$5)*$R232)</f>
        <v>0</v>
      </c>
      <c r="Y232" s="3">
        <f>IF(Y$3=0,0,INDEX(Sheet1!RawDataCols,$C232,Y$5)*$R232)</f>
        <v>0</v>
      </c>
      <c r="Z232" s="3">
        <f>IF(Z$3=0,0,INDEX(Sheet1!RawDataCols,$C232,Z$5)*$R232)</f>
        <v>0</v>
      </c>
      <c r="AA232" s="3">
        <f>IF(AA$3=0,0,INDEX(Sheet1!RawDataCols,$C232,AA$5)*$R232)</f>
        <v>0</v>
      </c>
      <c r="AB232" s="3">
        <f>IF(AB$3=0,0,INDEX(Sheet1!RawDataCols,$C232,AB$5)*$R232)</f>
        <v>0</v>
      </c>
      <c r="AC232" s="3">
        <f>IF(AC$3=0,0,INDEX(Sheet1!RawDataCols,$C232,AC$5)*$R232)</f>
        <v>0</v>
      </c>
      <c r="AD232" s="3">
        <f>IF(AD$3=0,0,INDEX(Sheet1!RawDataCols,$C232,AD$5)*$R232)</f>
        <v>0</v>
      </c>
      <c r="AE232" s="3">
        <f>IF(AE$3=0,0,INDEX(Sheet1!RawDataCols,$C232,AE$5)*$R232)</f>
        <v>0</v>
      </c>
      <c r="AF232" s="3">
        <f>IF(AF$3=0,0,INDEX(Sheet1!RawDataCols,$C232,AF$5)*$R232)</f>
        <v>0</v>
      </c>
      <c r="AG232" s="3">
        <f>IF(AG$3=0,0,INDEX(Sheet1!RawDataCols,$C232,AG$5)*$R232)</f>
        <v>0</v>
      </c>
      <c r="AH232" s="3">
        <f>IF(AH$3=0,0,INDEX(Sheet1!RawDataCols,$C232,AH$5)*$R232)</f>
        <v>0</v>
      </c>
      <c r="AI232" s="3">
        <f>IF(AI$3=0,0,INDEX(Sheet1!RawDataCols,$C232,AI$5)*$R232)</f>
        <v>0</v>
      </c>
      <c r="AJ232" s="3">
        <f>IF(AJ$3=0,0,INDEX(Sheet1!RawDataCols,$C232,AJ$5)*$R232)</f>
        <v>0</v>
      </c>
      <c r="AK232" s="3">
        <f>IF(AK$3=0,0,INDEX(Sheet1!RawDataCols,$C232,AK$5)*$R232)</f>
        <v>0</v>
      </c>
      <c r="AL232" s="3">
        <f>IF(AL$3=0,0,INDEX(Sheet1!RawDataCols,$C232,AL$5)*$R232)</f>
        <v>0</v>
      </c>
      <c r="AM232" s="3">
        <f>IF(AM$3=0,0,INDEX(Sheet1!RawDataCols,$C232,AM$5)*$R232)</f>
        <v>0</v>
      </c>
      <c r="AN232" s="3">
        <f>IF(AN$3=0,0,INDEX(Sheet1!RawDataCols,$C232,AN$5)*$R232)</f>
        <v>0</v>
      </c>
      <c r="AO232" s="3">
        <f>IF(AO$3=0,0,INDEX(Sheet1!RawDataCols,$C232,AO$5)*$R232)</f>
        <v>0</v>
      </c>
      <c r="AP232" s="3">
        <f>IF(AP$3=0,0,INDEX(Sheet1!RawDataCols,$C232,AP$5)*$R232)</f>
        <v>0</v>
      </c>
      <c r="AQ232" s="3">
        <f>IF(AQ$3=0,0,INDEX(Sheet1!RawDataCols,$C232,AQ$5)*$R232)</f>
        <v>0</v>
      </c>
      <c r="AR232" s="3">
        <f>IF(AR$3=0,0,INDEX(Sheet1!RawDataCols,$C232,AR$5)*$R232)</f>
        <v>0</v>
      </c>
      <c r="AS232" s="3">
        <f>IF(AS$3=0,0,INDEX(Sheet1!RawDataCols,$C232,AS$5)*$R232)</f>
        <v>0</v>
      </c>
      <c r="AT232" s="3">
        <f>IF(AT$3=0,0,INDEX(Sheet1!RawDataCols,$C232,AT$5)*$R232)</f>
        <v>0</v>
      </c>
      <c r="AU232" s="3">
        <f>IF(AU$3=0,0,INDEX(Sheet1!RawDataCols,$C232,AU$5)*$R232)</f>
        <v>0</v>
      </c>
      <c r="AV232" s="3">
        <f>IF(AV$3=0,0,INDEX(Sheet1!RawDataCols,$C232,AV$5)*$R232)</f>
        <v>0</v>
      </c>
      <c r="AW232" s="3">
        <f>IF(AW$3=0,0,INDEX(Sheet1!RawDataCols,$C232,AW$5)*$R232)</f>
        <v>0</v>
      </c>
      <c r="AX232" s="3">
        <f>IF(AX$3=0,0,INDEX(Sheet1!RawDataCols,$C232,AX$5)*$R232)</f>
        <v>0</v>
      </c>
      <c r="AY232" s="3">
        <f>IF(AY$3=0,0,INDEX(Sheet1!RawDataCols,$C232,AY$5)*$R232)</f>
        <v>0</v>
      </c>
      <c r="AZ232" s="3">
        <f>IF(AZ$3=0,0,INDEX(Sheet1!RawDataCols,$C232,AZ$5)*$R232)</f>
        <v>0</v>
      </c>
      <c r="BA232" s="3">
        <f>IF(BA$3=0,0,INDEX(Sheet1!RawDataCols,$C232,BA$5)*$R232)</f>
        <v>0</v>
      </c>
      <c r="BB232" s="3">
        <f>IF(BB$3=0,0,INDEX(Sheet1!RawDataCols,$C232,BB$5)*$R232)</f>
        <v>0</v>
      </c>
      <c r="BC232" s="3">
        <f>IF(BC$3=0,0,INDEX(Sheet1!RawDataCols,$C232,BC$5)*$R232)</f>
        <v>0</v>
      </c>
      <c r="BD232" s="3">
        <f>IF(BD$3=0,0,INDEX(Sheet1!RawDataCols,$C232,BD$5)*$R232)</f>
        <v>0</v>
      </c>
      <c r="BE232" s="3">
        <f>IF(BE$3=0,0,INDEX(Sheet1!RawDataCols,$C232,BE$5)*$R232)</f>
        <v>0</v>
      </c>
      <c r="BF232" s="3">
        <f>IF(BF$3=0,0,INDEX(Sheet1!RawDataCols,$C232,BF$5)*$R232)</f>
        <v>0</v>
      </c>
      <c r="BG232" s="179">
        <f>IF(BG$3=0,0,INDEX(Sheet1!RawDataCols,$C232,BG$5)*$R232)</f>
        <v>0</v>
      </c>
      <c r="BH232" s="33">
        <f t="shared" si="37"/>
        <v>0</v>
      </c>
      <c r="BI232" s="33">
        <f t="shared" si="38"/>
        <v>0</v>
      </c>
      <c r="BJ232" s="33">
        <f t="shared" si="39"/>
        <v>0</v>
      </c>
      <c r="BK232" s="3">
        <f>IF(BK$3=0,0,INDEX(Sheet1!RawDataCols,$C232,BK$5)*$R232)</f>
        <v>0</v>
      </c>
      <c r="BL232" s="3">
        <f>IF(BL$3=0,0,INDEX(Sheet1!RawDataCols,$C232,BL$5)*$R232)</f>
        <v>0</v>
      </c>
      <c r="BM232" s="3">
        <f>IF(BM$3=0,0,INDEX(Sheet1!RawDataCols,$C232,BM$5)*$R232)</f>
        <v>0</v>
      </c>
      <c r="BN232" s="3">
        <f>IF(BN$3=0,0,INDEX(Sheet1!RawDataCols,$C232,BN$5)*$R232)</f>
        <v>0</v>
      </c>
      <c r="BO232" s="3">
        <f>IF(BO$3=0,0,INDEX(Sheet1!RawDataCols,$C232,BO$5)*$R232)</f>
        <v>0</v>
      </c>
      <c r="BP232" s="3">
        <f>IF(BP$3=0,0,INDEX(Sheet1!RawDataCols,$C232,BP$5)*$R232)</f>
        <v>0</v>
      </c>
      <c r="BQ232" s="3">
        <f t="shared" si="40"/>
        <v>0</v>
      </c>
      <c r="BR232" s="3">
        <f t="shared" si="41"/>
        <v>0</v>
      </c>
      <c r="BS232" s="3">
        <f t="shared" si="42"/>
        <v>0</v>
      </c>
      <c r="BT232" s="3">
        <f t="shared" si="43"/>
        <v>0</v>
      </c>
      <c r="BU232" s="3" t="e">
        <f>INDEX(Sheet1!$BS$2:$BS$1000,MATCH($A232,Sheet1!$A$2:$A$1000,0))</f>
        <v>#N/A</v>
      </c>
      <c r="BV232" s="3" t="e">
        <f>INDEX(Sheet1!$BT$2:$BT$1000,MATCH($A232,Sheet1!$A$2:$A$1000,0))</f>
        <v>#N/A</v>
      </c>
    </row>
    <row r="233" spans="1:74" x14ac:dyDescent="0.2">
      <c r="A233" s="246" t="s">
        <v>677</v>
      </c>
      <c r="B233" s="3" t="e">
        <f>MATCH($A233,Sheet1!ACCOUNTNO,0)</f>
        <v>#N/A</v>
      </c>
      <c r="C233" s="3">
        <f t="shared" si="34"/>
        <v>65000</v>
      </c>
      <c r="D233" s="3">
        <f>IF(D$3=0,0,INDEX(Sheet1!RawDataCols,$C233,D$5))</f>
        <v>0</v>
      </c>
      <c r="E233" s="3">
        <f>IF(E$3=0,0,INDEX(Sheet1!RawDataCols,$C233,E$5))</f>
        <v>0</v>
      </c>
      <c r="F233" s="3">
        <f>IF(F$3=0,0,INDEX(Sheet1!RawDataCols,$C233,F$5))</f>
        <v>0</v>
      </c>
      <c r="G233" s="3">
        <f>IF(G$3=0,0,INDEX(Sheet1!RawDataCols,$C233,G$5))</f>
        <v>0</v>
      </c>
      <c r="H233" s="3">
        <f>IF(H$3=0,0,INDEX(Sheet1!RawDataCols,$C233,H$5))</f>
        <v>0</v>
      </c>
      <c r="I233" s="3">
        <f>IF(I$3=0,0,INDEX(Sheet1!RawDataCols,$C233,I$5))</f>
        <v>0</v>
      </c>
      <c r="J233" s="3">
        <f>IF(J$3=0,0,INDEX(Sheet1!RawDataCols,$C233,J$5))</f>
        <v>0</v>
      </c>
      <c r="K233" s="3">
        <f>IF(K$3=0,0,INDEX(Sheet1!RawDataCols,$C233,K$5))</f>
        <v>0</v>
      </c>
      <c r="L233" s="3">
        <f>IF(L$3=0,0,INDEX(Sheet1!RawDataCols,$C233,L$5))</f>
        <v>0</v>
      </c>
      <c r="M233" s="3">
        <f>IF(M$3=0,0,INDEX(Sheet1!RawDataCols,$C233,M$5))</f>
        <v>0</v>
      </c>
      <c r="N233" s="3">
        <f>IF(N$3=0,0,INDEX(Sheet1!RawDataCols,$C233,N$5))</f>
        <v>0</v>
      </c>
      <c r="O233" s="3">
        <f>INDEX(Sheet1!RawDataCols,$C233,O$5)</f>
        <v>0</v>
      </c>
      <c r="P233" s="3">
        <f>INDEX(Sheet1!RawDataCols,$C233,P$5)</f>
        <v>0</v>
      </c>
      <c r="Q233" s="3">
        <f>IF(Q$3=0,0,INDEX(Sheet1!RawDataCols,$C233,Q$5))</f>
        <v>0</v>
      </c>
      <c r="R233" s="3">
        <f t="shared" si="35"/>
        <v>1</v>
      </c>
      <c r="S233" s="3">
        <f t="shared" si="36"/>
        <v>-1</v>
      </c>
      <c r="T233" s="3">
        <f>IF(T$3=0,0,INDEX(Sheet1!RawDataCols,$C233,T$5)*$R233)</f>
        <v>0</v>
      </c>
      <c r="U233" s="3">
        <f>IF(U$3=0,0,INDEX(Sheet1!RawDataCols,$C233,U$5)*$R233)</f>
        <v>0</v>
      </c>
      <c r="V233" s="3">
        <f>IF(V$3=0,0,INDEX(Sheet1!RawDataCols,$C233,V$5)*$R233)</f>
        <v>0</v>
      </c>
      <c r="W233" s="3">
        <f>IF(W$3=0,0,INDEX(Sheet1!RawDataCols,$C233,W$5)*$R233)</f>
        <v>0</v>
      </c>
      <c r="X233" s="3">
        <f>IF(X$3=0,0,INDEX(Sheet1!RawDataCols,$C233,X$5)*$R233)</f>
        <v>0</v>
      </c>
      <c r="Y233" s="3">
        <f>IF(Y$3=0,0,INDEX(Sheet1!RawDataCols,$C233,Y$5)*$R233)</f>
        <v>0</v>
      </c>
      <c r="Z233" s="3">
        <f>IF(Z$3=0,0,INDEX(Sheet1!RawDataCols,$C233,Z$5)*$R233)</f>
        <v>0</v>
      </c>
      <c r="AA233" s="3">
        <f>IF(AA$3=0,0,INDEX(Sheet1!RawDataCols,$C233,AA$5)*$R233)</f>
        <v>0</v>
      </c>
      <c r="AB233" s="3">
        <f>IF(AB$3=0,0,INDEX(Sheet1!RawDataCols,$C233,AB$5)*$R233)</f>
        <v>0</v>
      </c>
      <c r="AC233" s="3">
        <f>IF(AC$3=0,0,INDEX(Sheet1!RawDataCols,$C233,AC$5)*$R233)</f>
        <v>0</v>
      </c>
      <c r="AD233" s="3">
        <f>IF(AD$3=0,0,INDEX(Sheet1!RawDataCols,$C233,AD$5)*$R233)</f>
        <v>0</v>
      </c>
      <c r="AE233" s="3">
        <f>IF(AE$3=0,0,INDEX(Sheet1!RawDataCols,$C233,AE$5)*$R233)</f>
        <v>0</v>
      </c>
      <c r="AF233" s="3">
        <f>IF(AF$3=0,0,INDEX(Sheet1!RawDataCols,$C233,AF$5)*$R233)</f>
        <v>0</v>
      </c>
      <c r="AG233" s="3">
        <f>IF(AG$3=0,0,INDEX(Sheet1!RawDataCols,$C233,AG$5)*$R233)</f>
        <v>0</v>
      </c>
      <c r="AH233" s="3">
        <f>IF(AH$3=0,0,INDEX(Sheet1!RawDataCols,$C233,AH$5)*$R233)</f>
        <v>0</v>
      </c>
      <c r="AI233" s="3">
        <f>IF(AI$3=0,0,INDEX(Sheet1!RawDataCols,$C233,AI$5)*$R233)</f>
        <v>0</v>
      </c>
      <c r="AJ233" s="3">
        <f>IF(AJ$3=0,0,INDEX(Sheet1!RawDataCols,$C233,AJ$5)*$R233)</f>
        <v>0</v>
      </c>
      <c r="AK233" s="3">
        <f>IF(AK$3=0,0,INDEX(Sheet1!RawDataCols,$C233,AK$5)*$R233)</f>
        <v>0</v>
      </c>
      <c r="AL233" s="3">
        <f>IF(AL$3=0,0,INDEX(Sheet1!RawDataCols,$C233,AL$5)*$R233)</f>
        <v>0</v>
      </c>
      <c r="AM233" s="3">
        <f>IF(AM$3=0,0,INDEX(Sheet1!RawDataCols,$C233,AM$5)*$R233)</f>
        <v>0</v>
      </c>
      <c r="AN233" s="3">
        <f>IF(AN$3=0,0,INDEX(Sheet1!RawDataCols,$C233,AN$5)*$R233)</f>
        <v>0</v>
      </c>
      <c r="AO233" s="3">
        <f>IF(AO$3=0,0,INDEX(Sheet1!RawDataCols,$C233,AO$5)*$R233)</f>
        <v>0</v>
      </c>
      <c r="AP233" s="3">
        <f>IF(AP$3=0,0,INDEX(Sheet1!RawDataCols,$C233,AP$5)*$R233)</f>
        <v>0</v>
      </c>
      <c r="AQ233" s="3">
        <f>IF(AQ$3=0,0,INDEX(Sheet1!RawDataCols,$C233,AQ$5)*$R233)</f>
        <v>0</v>
      </c>
      <c r="AR233" s="3">
        <f>IF(AR$3=0,0,INDEX(Sheet1!RawDataCols,$C233,AR$5)*$R233)</f>
        <v>0</v>
      </c>
      <c r="AS233" s="3">
        <f>IF(AS$3=0,0,INDEX(Sheet1!RawDataCols,$C233,AS$5)*$R233)</f>
        <v>0</v>
      </c>
      <c r="AT233" s="3">
        <f>IF(AT$3=0,0,INDEX(Sheet1!RawDataCols,$C233,AT$5)*$R233)</f>
        <v>0</v>
      </c>
      <c r="AU233" s="3">
        <f>IF(AU$3=0,0,INDEX(Sheet1!RawDataCols,$C233,AU$5)*$R233)</f>
        <v>0</v>
      </c>
      <c r="AV233" s="3">
        <f>IF(AV$3=0,0,INDEX(Sheet1!RawDataCols,$C233,AV$5)*$R233)</f>
        <v>0</v>
      </c>
      <c r="AW233" s="3">
        <f>IF(AW$3=0,0,INDEX(Sheet1!RawDataCols,$C233,AW$5)*$R233)</f>
        <v>0</v>
      </c>
      <c r="AX233" s="3">
        <f>IF(AX$3=0,0,INDEX(Sheet1!RawDataCols,$C233,AX$5)*$R233)</f>
        <v>0</v>
      </c>
      <c r="AY233" s="3">
        <f>IF(AY$3=0,0,INDEX(Sheet1!RawDataCols,$C233,AY$5)*$R233)</f>
        <v>0</v>
      </c>
      <c r="AZ233" s="3">
        <f>IF(AZ$3=0,0,INDEX(Sheet1!RawDataCols,$C233,AZ$5)*$R233)</f>
        <v>0</v>
      </c>
      <c r="BA233" s="3">
        <f>IF(BA$3=0,0,INDEX(Sheet1!RawDataCols,$C233,BA$5)*$R233)</f>
        <v>0</v>
      </c>
      <c r="BB233" s="3">
        <f>IF(BB$3=0,0,INDEX(Sheet1!RawDataCols,$C233,BB$5)*$R233)</f>
        <v>0</v>
      </c>
      <c r="BC233" s="3">
        <f>IF(BC$3=0,0,INDEX(Sheet1!RawDataCols,$C233,BC$5)*$R233)</f>
        <v>0</v>
      </c>
      <c r="BD233" s="3">
        <f>IF(BD$3=0,0,INDEX(Sheet1!RawDataCols,$C233,BD$5)*$R233)</f>
        <v>0</v>
      </c>
      <c r="BE233" s="3">
        <f>IF(BE$3=0,0,INDEX(Sheet1!RawDataCols,$C233,BE$5)*$R233)</f>
        <v>0</v>
      </c>
      <c r="BF233" s="3">
        <f>IF(BF$3=0,0,INDEX(Sheet1!RawDataCols,$C233,BF$5)*$R233)</f>
        <v>0</v>
      </c>
      <c r="BG233" s="179">
        <f>IF(BG$3=0,0,INDEX(Sheet1!RawDataCols,$C233,BG$5)*$R233)</f>
        <v>0</v>
      </c>
      <c r="BH233" s="33">
        <f t="shared" si="37"/>
        <v>0</v>
      </c>
      <c r="BI233" s="33">
        <f t="shared" si="38"/>
        <v>0</v>
      </c>
      <c r="BJ233" s="33">
        <f t="shared" si="39"/>
        <v>0</v>
      </c>
      <c r="BK233" s="3">
        <f>IF(BK$3=0,0,INDEX(Sheet1!RawDataCols,$C233,BK$5)*$R233)</f>
        <v>0</v>
      </c>
      <c r="BL233" s="3">
        <f>IF(BL$3=0,0,INDEX(Sheet1!RawDataCols,$C233,BL$5)*$R233)</f>
        <v>0</v>
      </c>
      <c r="BM233" s="3">
        <f>IF(BM$3=0,0,INDEX(Sheet1!RawDataCols,$C233,BM$5)*$R233)</f>
        <v>0</v>
      </c>
      <c r="BN233" s="3">
        <f>IF(BN$3=0,0,INDEX(Sheet1!RawDataCols,$C233,BN$5)*$R233)</f>
        <v>0</v>
      </c>
      <c r="BO233" s="3">
        <f>IF(BO$3=0,0,INDEX(Sheet1!RawDataCols,$C233,BO$5)*$R233)</f>
        <v>0</v>
      </c>
      <c r="BP233" s="3">
        <f>IF(BP$3=0,0,INDEX(Sheet1!RawDataCols,$C233,BP$5)*$R233)</f>
        <v>0</v>
      </c>
      <c r="BQ233" s="3">
        <f t="shared" si="40"/>
        <v>0</v>
      </c>
      <c r="BR233" s="3">
        <f t="shared" si="41"/>
        <v>0</v>
      </c>
      <c r="BS233" s="3">
        <f t="shared" si="42"/>
        <v>0</v>
      </c>
      <c r="BT233" s="3">
        <f t="shared" si="43"/>
        <v>0</v>
      </c>
      <c r="BU233" s="3" t="e">
        <f>INDEX(Sheet1!$BS$2:$BS$1000,MATCH($A233,Sheet1!$A$2:$A$1000,0))</f>
        <v>#N/A</v>
      </c>
      <c r="BV233" s="3" t="e">
        <f>INDEX(Sheet1!$BT$2:$BT$1000,MATCH($A233,Sheet1!$A$2:$A$1000,0))</f>
        <v>#N/A</v>
      </c>
    </row>
    <row r="234" spans="1:74" x14ac:dyDescent="0.2">
      <c r="A234" s="246" t="s">
        <v>678</v>
      </c>
      <c r="B234" s="3" t="e">
        <f>MATCH($A234,Sheet1!ACCOUNTNO,0)</f>
        <v>#N/A</v>
      </c>
      <c r="C234" s="3">
        <f t="shared" si="34"/>
        <v>65000</v>
      </c>
      <c r="D234" s="3">
        <f>IF(D$3=0,0,INDEX(Sheet1!RawDataCols,$C234,D$5))</f>
        <v>0</v>
      </c>
      <c r="E234" s="3">
        <f>IF(E$3=0,0,INDEX(Sheet1!RawDataCols,$C234,E$5))</f>
        <v>0</v>
      </c>
      <c r="F234" s="3">
        <f>IF(F$3=0,0,INDEX(Sheet1!RawDataCols,$C234,F$5))</f>
        <v>0</v>
      </c>
      <c r="G234" s="3">
        <f>IF(G$3=0,0,INDEX(Sheet1!RawDataCols,$C234,G$5))</f>
        <v>0</v>
      </c>
      <c r="H234" s="3">
        <f>IF(H$3=0,0,INDEX(Sheet1!RawDataCols,$C234,H$5))</f>
        <v>0</v>
      </c>
      <c r="I234" s="3">
        <f>IF(I$3=0,0,INDEX(Sheet1!RawDataCols,$C234,I$5))</f>
        <v>0</v>
      </c>
      <c r="J234" s="3">
        <f>IF(J$3=0,0,INDEX(Sheet1!RawDataCols,$C234,J$5))</f>
        <v>0</v>
      </c>
      <c r="K234" s="3">
        <f>IF(K$3=0,0,INDEX(Sheet1!RawDataCols,$C234,K$5))</f>
        <v>0</v>
      </c>
      <c r="L234" s="3">
        <f>IF(L$3=0,0,INDEX(Sheet1!RawDataCols,$C234,L$5))</f>
        <v>0</v>
      </c>
      <c r="M234" s="3">
        <f>IF(M$3=0,0,INDEX(Sheet1!RawDataCols,$C234,M$5))</f>
        <v>0</v>
      </c>
      <c r="N234" s="3">
        <f>IF(N$3=0,0,INDEX(Sheet1!RawDataCols,$C234,N$5))</f>
        <v>0</v>
      </c>
      <c r="O234" s="3">
        <f>INDEX(Sheet1!RawDataCols,$C234,O$5)</f>
        <v>0</v>
      </c>
      <c r="P234" s="3">
        <f>INDEX(Sheet1!RawDataCols,$C234,P$5)</f>
        <v>0</v>
      </c>
      <c r="Q234" s="3">
        <f>IF(Q$3=0,0,INDEX(Sheet1!RawDataCols,$C234,Q$5))</f>
        <v>0</v>
      </c>
      <c r="R234" s="3">
        <f t="shared" si="35"/>
        <v>1</v>
      </c>
      <c r="S234" s="3">
        <f t="shared" si="36"/>
        <v>-1</v>
      </c>
      <c r="T234" s="3">
        <f>IF(T$3=0,0,INDEX(Sheet1!RawDataCols,$C234,T$5)*$R234)</f>
        <v>0</v>
      </c>
      <c r="U234" s="3">
        <f>IF(U$3=0,0,INDEX(Sheet1!RawDataCols,$C234,U$5)*$R234)</f>
        <v>0</v>
      </c>
      <c r="V234" s="3">
        <f>IF(V$3=0,0,INDEX(Sheet1!RawDataCols,$C234,V$5)*$R234)</f>
        <v>0</v>
      </c>
      <c r="W234" s="3">
        <f>IF(W$3=0,0,INDEX(Sheet1!RawDataCols,$C234,W$5)*$R234)</f>
        <v>0</v>
      </c>
      <c r="X234" s="3">
        <f>IF(X$3=0,0,INDEX(Sheet1!RawDataCols,$C234,X$5)*$R234)</f>
        <v>0</v>
      </c>
      <c r="Y234" s="3">
        <f>IF(Y$3=0,0,INDEX(Sheet1!RawDataCols,$C234,Y$5)*$R234)</f>
        <v>0</v>
      </c>
      <c r="Z234" s="3">
        <f>IF(Z$3=0,0,INDEX(Sheet1!RawDataCols,$C234,Z$5)*$R234)</f>
        <v>0</v>
      </c>
      <c r="AA234" s="3">
        <f>IF(AA$3=0,0,INDEX(Sheet1!RawDataCols,$C234,AA$5)*$R234)</f>
        <v>0</v>
      </c>
      <c r="AB234" s="3">
        <f>IF(AB$3=0,0,INDEX(Sheet1!RawDataCols,$C234,AB$5)*$R234)</f>
        <v>0</v>
      </c>
      <c r="AC234" s="3">
        <f>IF(AC$3=0,0,INDEX(Sheet1!RawDataCols,$C234,AC$5)*$R234)</f>
        <v>0</v>
      </c>
      <c r="AD234" s="3">
        <f>IF(AD$3=0,0,INDEX(Sheet1!RawDataCols,$C234,AD$5)*$R234)</f>
        <v>0</v>
      </c>
      <c r="AE234" s="3">
        <f>IF(AE$3=0,0,INDEX(Sheet1!RawDataCols,$C234,AE$5)*$R234)</f>
        <v>0</v>
      </c>
      <c r="AF234" s="3">
        <f>IF(AF$3=0,0,INDEX(Sheet1!RawDataCols,$C234,AF$5)*$R234)</f>
        <v>0</v>
      </c>
      <c r="AG234" s="3">
        <f>IF(AG$3=0,0,INDEX(Sheet1!RawDataCols,$C234,AG$5)*$R234)</f>
        <v>0</v>
      </c>
      <c r="AH234" s="3">
        <f>IF(AH$3=0,0,INDEX(Sheet1!RawDataCols,$C234,AH$5)*$R234)</f>
        <v>0</v>
      </c>
      <c r="AI234" s="3">
        <f>IF(AI$3=0,0,INDEX(Sheet1!RawDataCols,$C234,AI$5)*$R234)</f>
        <v>0</v>
      </c>
      <c r="AJ234" s="3">
        <f>IF(AJ$3=0,0,INDEX(Sheet1!RawDataCols,$C234,AJ$5)*$R234)</f>
        <v>0</v>
      </c>
      <c r="AK234" s="3">
        <f>IF(AK$3=0,0,INDEX(Sheet1!RawDataCols,$C234,AK$5)*$R234)</f>
        <v>0</v>
      </c>
      <c r="AL234" s="3">
        <f>IF(AL$3=0,0,INDEX(Sheet1!RawDataCols,$C234,AL$5)*$R234)</f>
        <v>0</v>
      </c>
      <c r="AM234" s="3">
        <f>IF(AM$3=0,0,INDEX(Sheet1!RawDataCols,$C234,AM$5)*$R234)</f>
        <v>0</v>
      </c>
      <c r="AN234" s="3">
        <f>IF(AN$3=0,0,INDEX(Sheet1!RawDataCols,$C234,AN$5)*$R234)</f>
        <v>0</v>
      </c>
      <c r="AO234" s="3">
        <f>IF(AO$3=0,0,INDEX(Sheet1!RawDataCols,$C234,AO$5)*$R234)</f>
        <v>0</v>
      </c>
      <c r="AP234" s="3">
        <f>IF(AP$3=0,0,INDEX(Sheet1!RawDataCols,$C234,AP$5)*$R234)</f>
        <v>0</v>
      </c>
      <c r="AQ234" s="3">
        <f>IF(AQ$3=0,0,INDEX(Sheet1!RawDataCols,$C234,AQ$5)*$R234)</f>
        <v>0</v>
      </c>
      <c r="AR234" s="3">
        <f>IF(AR$3=0,0,INDEX(Sheet1!RawDataCols,$C234,AR$5)*$R234)</f>
        <v>0</v>
      </c>
      <c r="AS234" s="3">
        <f>IF(AS$3=0,0,INDEX(Sheet1!RawDataCols,$C234,AS$5)*$R234)</f>
        <v>0</v>
      </c>
      <c r="AT234" s="3">
        <f>IF(AT$3=0,0,INDEX(Sheet1!RawDataCols,$C234,AT$5)*$R234)</f>
        <v>0</v>
      </c>
      <c r="AU234" s="3">
        <f>IF(AU$3=0,0,INDEX(Sheet1!RawDataCols,$C234,AU$5)*$R234)</f>
        <v>0</v>
      </c>
      <c r="AV234" s="3">
        <f>IF(AV$3=0,0,INDEX(Sheet1!RawDataCols,$C234,AV$5)*$R234)</f>
        <v>0</v>
      </c>
      <c r="AW234" s="3">
        <f>IF(AW$3=0,0,INDEX(Sheet1!RawDataCols,$C234,AW$5)*$R234)</f>
        <v>0</v>
      </c>
      <c r="AX234" s="3">
        <f>IF(AX$3=0,0,INDEX(Sheet1!RawDataCols,$C234,AX$5)*$R234)</f>
        <v>0</v>
      </c>
      <c r="AY234" s="3">
        <f>IF(AY$3=0,0,INDEX(Sheet1!RawDataCols,$C234,AY$5)*$R234)</f>
        <v>0</v>
      </c>
      <c r="AZ234" s="3">
        <f>IF(AZ$3=0,0,INDEX(Sheet1!RawDataCols,$C234,AZ$5)*$R234)</f>
        <v>0</v>
      </c>
      <c r="BA234" s="3">
        <f>IF(BA$3=0,0,INDEX(Sheet1!RawDataCols,$C234,BA$5)*$R234)</f>
        <v>0</v>
      </c>
      <c r="BB234" s="3">
        <f>IF(BB$3=0,0,INDEX(Sheet1!RawDataCols,$C234,BB$5)*$R234)</f>
        <v>0</v>
      </c>
      <c r="BC234" s="3">
        <f>IF(BC$3=0,0,INDEX(Sheet1!RawDataCols,$C234,BC$5)*$R234)</f>
        <v>0</v>
      </c>
      <c r="BD234" s="3">
        <f>IF(BD$3=0,0,INDEX(Sheet1!RawDataCols,$C234,BD$5)*$R234)</f>
        <v>0</v>
      </c>
      <c r="BE234" s="3">
        <f>IF(BE$3=0,0,INDEX(Sheet1!RawDataCols,$C234,BE$5)*$R234)</f>
        <v>0</v>
      </c>
      <c r="BF234" s="3">
        <f>IF(BF$3=0,0,INDEX(Sheet1!RawDataCols,$C234,BF$5)*$R234)</f>
        <v>0</v>
      </c>
      <c r="BG234" s="179">
        <f>IF(BG$3=0,0,INDEX(Sheet1!RawDataCols,$C234,BG$5)*$R234)</f>
        <v>0</v>
      </c>
      <c r="BH234" s="33">
        <f t="shared" si="37"/>
        <v>0</v>
      </c>
      <c r="BI234" s="33">
        <f t="shared" si="38"/>
        <v>0</v>
      </c>
      <c r="BJ234" s="33">
        <f t="shared" si="39"/>
        <v>0</v>
      </c>
      <c r="BK234" s="3">
        <f>IF(BK$3=0,0,INDEX(Sheet1!RawDataCols,$C234,BK$5)*$R234)</f>
        <v>0</v>
      </c>
      <c r="BL234" s="3">
        <f>IF(BL$3=0,0,INDEX(Sheet1!RawDataCols,$C234,BL$5)*$R234)</f>
        <v>0</v>
      </c>
      <c r="BM234" s="3">
        <f>IF(BM$3=0,0,INDEX(Sheet1!RawDataCols,$C234,BM$5)*$R234)</f>
        <v>0</v>
      </c>
      <c r="BN234" s="3">
        <f>IF(BN$3=0,0,INDEX(Sheet1!RawDataCols,$C234,BN$5)*$R234)</f>
        <v>0</v>
      </c>
      <c r="BO234" s="3">
        <f>IF(BO$3=0,0,INDEX(Sheet1!RawDataCols,$C234,BO$5)*$R234)</f>
        <v>0</v>
      </c>
      <c r="BP234" s="3">
        <f>IF(BP$3=0,0,INDEX(Sheet1!RawDataCols,$C234,BP$5)*$R234)</f>
        <v>0</v>
      </c>
      <c r="BQ234" s="3">
        <f t="shared" si="40"/>
        <v>0</v>
      </c>
      <c r="BR234" s="3">
        <f t="shared" si="41"/>
        <v>0</v>
      </c>
      <c r="BS234" s="3">
        <f t="shared" si="42"/>
        <v>0</v>
      </c>
      <c r="BT234" s="3">
        <f t="shared" si="43"/>
        <v>0</v>
      </c>
      <c r="BU234" s="3" t="e">
        <f>INDEX(Sheet1!$BS$2:$BS$1000,MATCH($A234,Sheet1!$A$2:$A$1000,0))</f>
        <v>#N/A</v>
      </c>
      <c r="BV234" s="3" t="e">
        <f>INDEX(Sheet1!$BT$2:$BT$1000,MATCH($A234,Sheet1!$A$2:$A$1000,0))</f>
        <v>#N/A</v>
      </c>
    </row>
    <row r="235" spans="1:74" x14ac:dyDescent="0.2">
      <c r="A235" s="11" t="s">
        <v>679</v>
      </c>
      <c r="B235" s="3">
        <f>MATCH($A235,Sheet1!ACCOUNTNO,0)</f>
        <v>216</v>
      </c>
      <c r="C235" s="3">
        <f t="shared" si="34"/>
        <v>216</v>
      </c>
      <c r="D235" s="3" t="str">
        <f>IF(D$3=0,0,INDEX(Sheet1!RawDataCols,$C235,D$5))</f>
        <v>22680A07</v>
      </c>
      <c r="E235" s="3" t="str">
        <f>IF(E$3=0,0,INDEX(Sheet1!RawDataCols,$C235,E$5))</f>
        <v xml:space="preserve">22680          </v>
      </c>
      <c r="F235" s="3" t="str">
        <f>IF(F$3=0,0,INDEX(Sheet1!RawDataCols,$C235,F$5))</f>
        <v xml:space="preserve">A07            </v>
      </c>
      <c r="G235" s="3" t="str">
        <f>IF(G$3=0,0,INDEX(Sheet1!RawDataCols,$C235,G$5))</f>
        <v xml:space="preserve">               </v>
      </c>
      <c r="H235" s="3" t="str">
        <f>IF(H$3=0,0,INDEX(Sheet1!RawDataCols,$C235,H$5))</f>
        <v xml:space="preserve">               </v>
      </c>
      <c r="I235" s="3" t="str">
        <f>IF(I$3=0,0,INDEX(Sheet1!RawDataCols,$C235,I$5))</f>
        <v xml:space="preserve">               </v>
      </c>
      <c r="J235" s="3" t="str">
        <f>IF(J$3=0,0,INDEX(Sheet1!RawDataCols,$C235,J$5))</f>
        <v xml:space="preserve">               </v>
      </c>
      <c r="K235" s="3" t="str">
        <f>IF(K$3=0,0,INDEX(Sheet1!RawDataCols,$C235,K$5))</f>
        <v xml:space="preserve">               </v>
      </c>
      <c r="L235" s="3" t="str">
        <f>IF(L$3=0,0,INDEX(Sheet1!RawDataCols,$C235,L$5))</f>
        <v xml:space="preserve">               </v>
      </c>
      <c r="M235" s="3" t="str">
        <f>IF(M$3=0,0,INDEX(Sheet1!RawDataCols,$C235,M$5))</f>
        <v xml:space="preserve">F007  </v>
      </c>
      <c r="N235" s="3" t="str">
        <f>IF(N$3=0,0,INDEX(Sheet1!RawDataCols,$C235,N$5))</f>
        <v>Printing &amp; Stationery-25 Franklin St</v>
      </c>
      <c r="O235" s="3">
        <f>INDEX(Sheet1!RawDataCols,$C235,O$5)</f>
        <v>13</v>
      </c>
      <c r="P235" s="3" t="str">
        <f>INDEX(Sheet1!RawDataCols,$C235,P$5)</f>
        <v>Cost and Expenses</v>
      </c>
      <c r="Q235" s="3" t="str">
        <f>IF(Q$3=0,0,INDEX(Sheet1!RawDataCols,$C235,Q$5))</f>
        <v>I</v>
      </c>
      <c r="R235" s="3">
        <f t="shared" si="35"/>
        <v>1</v>
      </c>
      <c r="S235" s="3">
        <f t="shared" si="36"/>
        <v>-1</v>
      </c>
      <c r="T235" s="3">
        <f>IF(T$3=0,0,INDEX(Sheet1!RawDataCols,$C235,T$5)*$R235)</f>
        <v>0</v>
      </c>
      <c r="U235" s="3">
        <f>IF(U$3=0,0,INDEX(Sheet1!RawDataCols,$C235,U$5)*$R235)</f>
        <v>0</v>
      </c>
      <c r="V235" s="3">
        <f>IF(V$3=0,0,INDEX(Sheet1!RawDataCols,$C235,V$5)*$R235)</f>
        <v>0</v>
      </c>
      <c r="W235" s="3">
        <f>IF(W$3=0,0,INDEX(Sheet1!RawDataCols,$C235,W$5)*$R235)</f>
        <v>0</v>
      </c>
      <c r="X235" s="3">
        <f>IF(X$3=0,0,INDEX(Sheet1!RawDataCols,$C235,X$5)*$R235)</f>
        <v>0</v>
      </c>
      <c r="Y235" s="3">
        <f>IF(Y$3=0,0,INDEX(Sheet1!RawDataCols,$C235,Y$5)*$R235)</f>
        <v>0</v>
      </c>
      <c r="Z235" s="3">
        <f>IF(Z$3=0,0,INDEX(Sheet1!RawDataCols,$C235,Z$5)*$R235)</f>
        <v>0</v>
      </c>
      <c r="AA235" s="3">
        <f>IF(AA$3=0,0,INDEX(Sheet1!RawDataCols,$C235,AA$5)*$R235)</f>
        <v>0</v>
      </c>
      <c r="AB235" s="3">
        <f>IF(AB$3=0,0,INDEX(Sheet1!RawDataCols,$C235,AB$5)*$R235)</f>
        <v>0</v>
      </c>
      <c r="AC235" s="3">
        <f>IF(AC$3=0,0,INDEX(Sheet1!RawDataCols,$C235,AC$5)*$R235)</f>
        <v>15</v>
      </c>
      <c r="AD235" s="3">
        <f>IF(AD$3=0,0,INDEX(Sheet1!RawDataCols,$C235,AD$5)*$R235)</f>
        <v>0</v>
      </c>
      <c r="AE235" s="3">
        <f>IF(AE$3=0,0,INDEX(Sheet1!RawDataCols,$C235,AE$5)*$R235)</f>
        <v>0</v>
      </c>
      <c r="AF235" s="3">
        <f>IF(AF$3=0,0,INDEX(Sheet1!RawDataCols,$C235,AF$5)*$R235)</f>
        <v>0</v>
      </c>
      <c r="AG235" s="3">
        <f>IF(AG$3=0,0,INDEX(Sheet1!RawDataCols,$C235,AG$5)*$R235)</f>
        <v>0</v>
      </c>
      <c r="AH235" s="3">
        <f>IF(AH$3=0,0,INDEX(Sheet1!RawDataCols,$C235,AH$5)*$R235)</f>
        <v>0</v>
      </c>
      <c r="AI235" s="3">
        <f>IF(AI$3=0,0,INDEX(Sheet1!RawDataCols,$C235,AI$5)*$R235)</f>
        <v>0</v>
      </c>
      <c r="AJ235" s="3">
        <f>IF(AJ$3=0,0,INDEX(Sheet1!RawDataCols,$C235,AJ$5)*$R235)</f>
        <v>0</v>
      </c>
      <c r="AK235" s="3">
        <f>IF(AK$3=0,0,INDEX(Sheet1!RawDataCols,$C235,AK$5)*$R235)</f>
        <v>0</v>
      </c>
      <c r="AL235" s="3">
        <f>IF(AL$3=0,0,INDEX(Sheet1!RawDataCols,$C235,AL$5)*$R235)</f>
        <v>0</v>
      </c>
      <c r="AM235" s="3">
        <f>IF(AM$3=0,0,INDEX(Sheet1!RawDataCols,$C235,AM$5)*$R235)</f>
        <v>0</v>
      </c>
      <c r="AN235" s="3">
        <f>IF(AN$3=0,0,INDEX(Sheet1!RawDataCols,$C235,AN$5)*$R235)</f>
        <v>0</v>
      </c>
      <c r="AO235" s="3">
        <f>IF(AO$3=0,0,INDEX(Sheet1!RawDataCols,$C235,AO$5)*$R235)</f>
        <v>0</v>
      </c>
      <c r="AP235" s="3">
        <f>IF(AP$3=0,0,INDEX(Sheet1!RawDataCols,$C235,AP$5)*$R235)</f>
        <v>0</v>
      </c>
      <c r="AQ235" s="3">
        <f>IF(AQ$3=0,0,INDEX(Sheet1!RawDataCols,$C235,AQ$5)*$R235)</f>
        <v>0</v>
      </c>
      <c r="AR235" s="3">
        <f>IF(AR$3=0,0,INDEX(Sheet1!RawDataCols,$C235,AR$5)*$R235)</f>
        <v>0</v>
      </c>
      <c r="AS235" s="3">
        <f>IF(AS$3=0,0,INDEX(Sheet1!RawDataCols,$C235,AS$5)*$R235)</f>
        <v>0</v>
      </c>
      <c r="AT235" s="3">
        <f>IF(AT$3=0,0,INDEX(Sheet1!RawDataCols,$C235,AT$5)*$R235)</f>
        <v>0</v>
      </c>
      <c r="AU235" s="3">
        <f>IF(AU$3=0,0,INDEX(Sheet1!RawDataCols,$C235,AU$5)*$R235)</f>
        <v>0</v>
      </c>
      <c r="AV235" s="3">
        <f>IF(AV$3=0,0,INDEX(Sheet1!RawDataCols,$C235,AV$5)*$R235)</f>
        <v>0</v>
      </c>
      <c r="AW235" s="3">
        <f>IF(AW$3=0,0,INDEX(Sheet1!RawDataCols,$C235,AW$5)*$R235)</f>
        <v>0</v>
      </c>
      <c r="AX235" s="3">
        <f>IF(AX$3=0,0,INDEX(Sheet1!RawDataCols,$C235,AX$5)*$R235)</f>
        <v>0</v>
      </c>
      <c r="AY235" s="3">
        <f>IF(AY$3=0,0,INDEX(Sheet1!RawDataCols,$C235,AY$5)*$R235)</f>
        <v>0</v>
      </c>
      <c r="AZ235" s="3">
        <f>IF(AZ$3=0,0,INDEX(Sheet1!RawDataCols,$C235,AZ$5)*$R235)</f>
        <v>0</v>
      </c>
      <c r="BA235" s="3">
        <f>IF(BA$3=0,0,INDEX(Sheet1!RawDataCols,$C235,BA$5)*$R235)</f>
        <v>0</v>
      </c>
      <c r="BB235" s="3">
        <f>IF(BB$3=0,0,INDEX(Sheet1!RawDataCols,$C235,BB$5)*$R235)</f>
        <v>0</v>
      </c>
      <c r="BC235" s="3">
        <f>IF(BC$3=0,0,INDEX(Sheet1!RawDataCols,$C235,BC$5)*$R235)</f>
        <v>0</v>
      </c>
      <c r="BD235" s="3">
        <f>IF(BD$3=0,0,INDEX(Sheet1!RawDataCols,$C235,BD$5)*$R235)</f>
        <v>0</v>
      </c>
      <c r="BE235" s="3">
        <f>IF(BE$3=0,0,INDEX(Sheet1!RawDataCols,$C235,BE$5)*$R235)</f>
        <v>0</v>
      </c>
      <c r="BF235" s="3">
        <f>IF(BF$3=0,0,INDEX(Sheet1!RawDataCols,$C235,BF$5)*$R235)</f>
        <v>0</v>
      </c>
      <c r="BG235" s="179">
        <f>IF(BG$3=0,0,INDEX(Sheet1!RawDataCols,$C235,BG$5)*$R235)</f>
        <v>0</v>
      </c>
      <c r="BH235" s="33">
        <f t="shared" si="37"/>
        <v>0</v>
      </c>
      <c r="BI235" s="33">
        <f t="shared" si="38"/>
        <v>0</v>
      </c>
      <c r="BJ235" s="33">
        <f t="shared" si="39"/>
        <v>15</v>
      </c>
      <c r="BK235" s="3">
        <f>IF(BK$3=0,0,INDEX(Sheet1!RawDataCols,$C235,BK$5)*$R235)</f>
        <v>0</v>
      </c>
      <c r="BL235" s="3">
        <f>IF(BL$3=0,0,INDEX(Sheet1!RawDataCols,$C235,BL$5)*$R235)</f>
        <v>0.9375</v>
      </c>
      <c r="BM235" s="3">
        <f>IF(BM$3=0,0,INDEX(Sheet1!RawDataCols,$C235,BM$5)*$R235)</f>
        <v>0</v>
      </c>
      <c r="BN235" s="3">
        <f>IF(BN$3=0,0,INDEX(Sheet1!RawDataCols,$C235,BN$5)*$R235)</f>
        <v>0</v>
      </c>
      <c r="BO235" s="3">
        <f>IF(BO$3=0,0,INDEX(Sheet1!RawDataCols,$C235,BO$5)*$R235)</f>
        <v>0</v>
      </c>
      <c r="BP235" s="3">
        <f>IF(BP$3=0,0,INDEX(Sheet1!RawDataCols,$C235,BP$5)*$R235)</f>
        <v>0</v>
      </c>
      <c r="BQ235" s="3">
        <f t="shared" si="40"/>
        <v>0</v>
      </c>
      <c r="BR235" s="3">
        <f t="shared" si="41"/>
        <v>0</v>
      </c>
      <c r="BS235" s="3">
        <f t="shared" si="42"/>
        <v>0</v>
      </c>
      <c r="BT235" s="3">
        <f t="shared" si="43"/>
        <v>0</v>
      </c>
      <c r="BU235" s="3" t="str">
        <f>INDEX(Sheet1!$BS$2:$BS$1000,MATCH($A235,Sheet1!$A$2:$A$1000,0))</f>
        <v>09</v>
      </c>
      <c r="BV235" s="3">
        <f>INDEX(Sheet1!$BT$2:$BT$1000,MATCH($A235,Sheet1!$A$2:$A$1000,0))</f>
        <v>0</v>
      </c>
    </row>
    <row r="236" spans="1:74" x14ac:dyDescent="0.2">
      <c r="A236" s="246" t="s">
        <v>680</v>
      </c>
      <c r="B236" s="3" t="e">
        <f>MATCH($A236,Sheet1!ACCOUNTNO,0)</f>
        <v>#N/A</v>
      </c>
      <c r="C236" s="3">
        <f t="shared" si="34"/>
        <v>65000</v>
      </c>
      <c r="D236" s="3">
        <f>IF(D$3=0,0,INDEX(Sheet1!RawDataCols,$C236,D$5))</f>
        <v>0</v>
      </c>
      <c r="E236" s="3">
        <f>IF(E$3=0,0,INDEX(Sheet1!RawDataCols,$C236,E$5))</f>
        <v>0</v>
      </c>
      <c r="F236" s="3">
        <f>IF(F$3=0,0,INDEX(Sheet1!RawDataCols,$C236,F$5))</f>
        <v>0</v>
      </c>
      <c r="G236" s="3">
        <f>IF(G$3=0,0,INDEX(Sheet1!RawDataCols,$C236,G$5))</f>
        <v>0</v>
      </c>
      <c r="H236" s="3">
        <f>IF(H$3=0,0,INDEX(Sheet1!RawDataCols,$C236,H$5))</f>
        <v>0</v>
      </c>
      <c r="I236" s="3">
        <f>IF(I$3=0,0,INDEX(Sheet1!RawDataCols,$C236,I$5))</f>
        <v>0</v>
      </c>
      <c r="J236" s="3">
        <f>IF(J$3=0,0,INDEX(Sheet1!RawDataCols,$C236,J$5))</f>
        <v>0</v>
      </c>
      <c r="K236" s="3">
        <f>IF(K$3=0,0,INDEX(Sheet1!RawDataCols,$C236,K$5))</f>
        <v>0</v>
      </c>
      <c r="L236" s="3">
        <f>IF(L$3=0,0,INDEX(Sheet1!RawDataCols,$C236,L$5))</f>
        <v>0</v>
      </c>
      <c r="M236" s="3">
        <f>IF(M$3=0,0,INDEX(Sheet1!RawDataCols,$C236,M$5))</f>
        <v>0</v>
      </c>
      <c r="N236" s="3">
        <f>IF(N$3=0,0,INDEX(Sheet1!RawDataCols,$C236,N$5))</f>
        <v>0</v>
      </c>
      <c r="O236" s="3">
        <f>INDEX(Sheet1!RawDataCols,$C236,O$5)</f>
        <v>0</v>
      </c>
      <c r="P236" s="3">
        <f>INDEX(Sheet1!RawDataCols,$C236,P$5)</f>
        <v>0</v>
      </c>
      <c r="Q236" s="3">
        <f>IF(Q$3=0,0,INDEX(Sheet1!RawDataCols,$C236,Q$5))</f>
        <v>0</v>
      </c>
      <c r="R236" s="3">
        <f t="shared" si="35"/>
        <v>1</v>
      </c>
      <c r="S236" s="3">
        <f t="shared" si="36"/>
        <v>-1</v>
      </c>
      <c r="T236" s="3">
        <f>IF(T$3=0,0,INDEX(Sheet1!RawDataCols,$C236,T$5)*$R236)</f>
        <v>0</v>
      </c>
      <c r="U236" s="3">
        <f>IF(U$3=0,0,INDEX(Sheet1!RawDataCols,$C236,U$5)*$R236)</f>
        <v>0</v>
      </c>
      <c r="V236" s="3">
        <f>IF(V$3=0,0,INDEX(Sheet1!RawDataCols,$C236,V$5)*$R236)</f>
        <v>0</v>
      </c>
      <c r="W236" s="3">
        <f>IF(W$3=0,0,INDEX(Sheet1!RawDataCols,$C236,W$5)*$R236)</f>
        <v>0</v>
      </c>
      <c r="X236" s="3">
        <f>IF(X$3=0,0,INDEX(Sheet1!RawDataCols,$C236,X$5)*$R236)</f>
        <v>0</v>
      </c>
      <c r="Y236" s="3">
        <f>IF(Y$3=0,0,INDEX(Sheet1!RawDataCols,$C236,Y$5)*$R236)</f>
        <v>0</v>
      </c>
      <c r="Z236" s="3">
        <f>IF(Z$3=0,0,INDEX(Sheet1!RawDataCols,$C236,Z$5)*$R236)</f>
        <v>0</v>
      </c>
      <c r="AA236" s="3">
        <f>IF(AA$3=0,0,INDEX(Sheet1!RawDataCols,$C236,AA$5)*$R236)</f>
        <v>0</v>
      </c>
      <c r="AB236" s="3">
        <f>IF(AB$3=0,0,INDEX(Sheet1!RawDataCols,$C236,AB$5)*$R236)</f>
        <v>0</v>
      </c>
      <c r="AC236" s="3">
        <f>IF(AC$3=0,0,INDEX(Sheet1!RawDataCols,$C236,AC$5)*$R236)</f>
        <v>0</v>
      </c>
      <c r="AD236" s="3">
        <f>IF(AD$3=0,0,INDEX(Sheet1!RawDataCols,$C236,AD$5)*$R236)</f>
        <v>0</v>
      </c>
      <c r="AE236" s="3">
        <f>IF(AE$3=0,0,INDEX(Sheet1!RawDataCols,$C236,AE$5)*$R236)</f>
        <v>0</v>
      </c>
      <c r="AF236" s="3">
        <f>IF(AF$3=0,0,INDEX(Sheet1!RawDataCols,$C236,AF$5)*$R236)</f>
        <v>0</v>
      </c>
      <c r="AG236" s="3">
        <f>IF(AG$3=0,0,INDEX(Sheet1!RawDataCols,$C236,AG$5)*$R236)</f>
        <v>0</v>
      </c>
      <c r="AH236" s="3">
        <f>IF(AH$3=0,0,INDEX(Sheet1!RawDataCols,$C236,AH$5)*$R236)</f>
        <v>0</v>
      </c>
      <c r="AI236" s="3">
        <f>IF(AI$3=0,0,INDEX(Sheet1!RawDataCols,$C236,AI$5)*$R236)</f>
        <v>0</v>
      </c>
      <c r="AJ236" s="3">
        <f>IF(AJ$3=0,0,INDEX(Sheet1!RawDataCols,$C236,AJ$5)*$R236)</f>
        <v>0</v>
      </c>
      <c r="AK236" s="3">
        <f>IF(AK$3=0,0,INDEX(Sheet1!RawDataCols,$C236,AK$5)*$R236)</f>
        <v>0</v>
      </c>
      <c r="AL236" s="3">
        <f>IF(AL$3=0,0,INDEX(Sheet1!RawDataCols,$C236,AL$5)*$R236)</f>
        <v>0</v>
      </c>
      <c r="AM236" s="3">
        <f>IF(AM$3=0,0,INDEX(Sheet1!RawDataCols,$C236,AM$5)*$R236)</f>
        <v>0</v>
      </c>
      <c r="AN236" s="3">
        <f>IF(AN$3=0,0,INDEX(Sheet1!RawDataCols,$C236,AN$5)*$R236)</f>
        <v>0</v>
      </c>
      <c r="AO236" s="3">
        <f>IF(AO$3=0,0,INDEX(Sheet1!RawDataCols,$C236,AO$5)*$R236)</f>
        <v>0</v>
      </c>
      <c r="AP236" s="3">
        <f>IF(AP$3=0,0,INDEX(Sheet1!RawDataCols,$C236,AP$5)*$R236)</f>
        <v>0</v>
      </c>
      <c r="AQ236" s="3">
        <f>IF(AQ$3=0,0,INDEX(Sheet1!RawDataCols,$C236,AQ$5)*$R236)</f>
        <v>0</v>
      </c>
      <c r="AR236" s="3">
        <f>IF(AR$3=0,0,INDEX(Sheet1!RawDataCols,$C236,AR$5)*$R236)</f>
        <v>0</v>
      </c>
      <c r="AS236" s="3">
        <f>IF(AS$3=0,0,INDEX(Sheet1!RawDataCols,$C236,AS$5)*$R236)</f>
        <v>0</v>
      </c>
      <c r="AT236" s="3">
        <f>IF(AT$3=0,0,INDEX(Sheet1!RawDataCols,$C236,AT$5)*$R236)</f>
        <v>0</v>
      </c>
      <c r="AU236" s="3">
        <f>IF(AU$3=0,0,INDEX(Sheet1!RawDataCols,$C236,AU$5)*$R236)</f>
        <v>0</v>
      </c>
      <c r="AV236" s="3">
        <f>IF(AV$3=0,0,INDEX(Sheet1!RawDataCols,$C236,AV$5)*$R236)</f>
        <v>0</v>
      </c>
      <c r="AW236" s="3">
        <f>IF(AW$3=0,0,INDEX(Sheet1!RawDataCols,$C236,AW$5)*$R236)</f>
        <v>0</v>
      </c>
      <c r="AX236" s="3">
        <f>IF(AX$3=0,0,INDEX(Sheet1!RawDataCols,$C236,AX$5)*$R236)</f>
        <v>0</v>
      </c>
      <c r="AY236" s="3">
        <f>IF(AY$3=0,0,INDEX(Sheet1!RawDataCols,$C236,AY$5)*$R236)</f>
        <v>0</v>
      </c>
      <c r="AZ236" s="3">
        <f>IF(AZ$3=0,0,INDEX(Sheet1!RawDataCols,$C236,AZ$5)*$R236)</f>
        <v>0</v>
      </c>
      <c r="BA236" s="3">
        <f>IF(BA$3=0,0,INDEX(Sheet1!RawDataCols,$C236,BA$5)*$R236)</f>
        <v>0</v>
      </c>
      <c r="BB236" s="3">
        <f>IF(BB$3=0,0,INDEX(Sheet1!RawDataCols,$C236,BB$5)*$R236)</f>
        <v>0</v>
      </c>
      <c r="BC236" s="3">
        <f>IF(BC$3=0,0,INDEX(Sheet1!RawDataCols,$C236,BC$5)*$R236)</f>
        <v>0</v>
      </c>
      <c r="BD236" s="3">
        <f>IF(BD$3=0,0,INDEX(Sheet1!RawDataCols,$C236,BD$5)*$R236)</f>
        <v>0</v>
      </c>
      <c r="BE236" s="3">
        <f>IF(BE$3=0,0,INDEX(Sheet1!RawDataCols,$C236,BE$5)*$R236)</f>
        <v>0</v>
      </c>
      <c r="BF236" s="3">
        <f>IF(BF$3=0,0,INDEX(Sheet1!RawDataCols,$C236,BF$5)*$R236)</f>
        <v>0</v>
      </c>
      <c r="BG236" s="179">
        <f>IF(BG$3=0,0,INDEX(Sheet1!RawDataCols,$C236,BG$5)*$R236)</f>
        <v>0</v>
      </c>
      <c r="BH236" s="33">
        <f t="shared" si="37"/>
        <v>0</v>
      </c>
      <c r="BI236" s="33">
        <f t="shared" si="38"/>
        <v>0</v>
      </c>
      <c r="BJ236" s="33">
        <f t="shared" si="39"/>
        <v>0</v>
      </c>
      <c r="BK236" s="3">
        <f>IF(BK$3=0,0,INDEX(Sheet1!RawDataCols,$C236,BK$5)*$R236)</f>
        <v>0</v>
      </c>
      <c r="BL236" s="3">
        <f>IF(BL$3=0,0,INDEX(Sheet1!RawDataCols,$C236,BL$5)*$R236)</f>
        <v>0</v>
      </c>
      <c r="BM236" s="3">
        <f>IF(BM$3=0,0,INDEX(Sheet1!RawDataCols,$C236,BM$5)*$R236)</f>
        <v>0</v>
      </c>
      <c r="BN236" s="3">
        <f>IF(BN$3=0,0,INDEX(Sheet1!RawDataCols,$C236,BN$5)*$R236)</f>
        <v>0</v>
      </c>
      <c r="BO236" s="3">
        <f>IF(BO$3=0,0,INDEX(Sheet1!RawDataCols,$C236,BO$5)*$R236)</f>
        <v>0</v>
      </c>
      <c r="BP236" s="3">
        <f>IF(BP$3=0,0,INDEX(Sheet1!RawDataCols,$C236,BP$5)*$R236)</f>
        <v>0</v>
      </c>
      <c r="BQ236" s="3">
        <f t="shared" si="40"/>
        <v>0</v>
      </c>
      <c r="BR236" s="3">
        <f t="shared" si="41"/>
        <v>0</v>
      </c>
      <c r="BS236" s="3">
        <f t="shared" si="42"/>
        <v>0</v>
      </c>
      <c r="BT236" s="3">
        <f t="shared" si="43"/>
        <v>0</v>
      </c>
      <c r="BU236" s="3" t="e">
        <f>INDEX(Sheet1!$BS$2:$BS$1000,MATCH($A236,Sheet1!$A$2:$A$1000,0))</f>
        <v>#N/A</v>
      </c>
      <c r="BV236" s="3" t="e">
        <f>INDEX(Sheet1!$BT$2:$BT$1000,MATCH($A236,Sheet1!$A$2:$A$1000,0))</f>
        <v>#N/A</v>
      </c>
    </row>
    <row r="237" spans="1:74" x14ac:dyDescent="0.2">
      <c r="A237" s="246" t="s">
        <v>681</v>
      </c>
      <c r="B237" s="3" t="e">
        <f>MATCH($A237,Sheet1!ACCOUNTNO,0)</f>
        <v>#N/A</v>
      </c>
      <c r="C237" s="3">
        <f t="shared" si="34"/>
        <v>65000</v>
      </c>
      <c r="D237" s="3">
        <f>IF(D$3=0,0,INDEX(Sheet1!RawDataCols,$C237,D$5))</f>
        <v>0</v>
      </c>
      <c r="E237" s="3">
        <f>IF(E$3=0,0,INDEX(Sheet1!RawDataCols,$C237,E$5))</f>
        <v>0</v>
      </c>
      <c r="F237" s="3">
        <f>IF(F$3=0,0,INDEX(Sheet1!RawDataCols,$C237,F$5))</f>
        <v>0</v>
      </c>
      <c r="G237" s="3">
        <f>IF(G$3=0,0,INDEX(Sheet1!RawDataCols,$C237,G$5))</f>
        <v>0</v>
      </c>
      <c r="H237" s="3">
        <f>IF(H$3=0,0,INDEX(Sheet1!RawDataCols,$C237,H$5))</f>
        <v>0</v>
      </c>
      <c r="I237" s="3">
        <f>IF(I$3=0,0,INDEX(Sheet1!RawDataCols,$C237,I$5))</f>
        <v>0</v>
      </c>
      <c r="J237" s="3">
        <f>IF(J$3=0,0,INDEX(Sheet1!RawDataCols,$C237,J$5))</f>
        <v>0</v>
      </c>
      <c r="K237" s="3">
        <f>IF(K$3=0,0,INDEX(Sheet1!RawDataCols,$C237,K$5))</f>
        <v>0</v>
      </c>
      <c r="L237" s="3">
        <f>IF(L$3=0,0,INDEX(Sheet1!RawDataCols,$C237,L$5))</f>
        <v>0</v>
      </c>
      <c r="M237" s="3">
        <f>IF(M$3=0,0,INDEX(Sheet1!RawDataCols,$C237,M$5))</f>
        <v>0</v>
      </c>
      <c r="N237" s="3">
        <f>IF(N$3=0,0,INDEX(Sheet1!RawDataCols,$C237,N$5))</f>
        <v>0</v>
      </c>
      <c r="O237" s="3">
        <f>INDEX(Sheet1!RawDataCols,$C237,O$5)</f>
        <v>0</v>
      </c>
      <c r="P237" s="3">
        <f>INDEX(Sheet1!RawDataCols,$C237,P$5)</f>
        <v>0</v>
      </c>
      <c r="Q237" s="3">
        <f>IF(Q$3=0,0,INDEX(Sheet1!RawDataCols,$C237,Q$5))</f>
        <v>0</v>
      </c>
      <c r="R237" s="3">
        <f t="shared" si="35"/>
        <v>1</v>
      </c>
      <c r="S237" s="3">
        <f t="shared" si="36"/>
        <v>-1</v>
      </c>
      <c r="T237" s="3">
        <f>IF(T$3=0,0,INDEX(Sheet1!RawDataCols,$C237,T$5)*$R237)</f>
        <v>0</v>
      </c>
      <c r="U237" s="3">
        <f>IF(U$3=0,0,INDEX(Sheet1!RawDataCols,$C237,U$5)*$R237)</f>
        <v>0</v>
      </c>
      <c r="V237" s="3">
        <f>IF(V$3=0,0,INDEX(Sheet1!RawDataCols,$C237,V$5)*$R237)</f>
        <v>0</v>
      </c>
      <c r="W237" s="3">
        <f>IF(W$3=0,0,INDEX(Sheet1!RawDataCols,$C237,W$5)*$R237)</f>
        <v>0</v>
      </c>
      <c r="X237" s="3">
        <f>IF(X$3=0,0,INDEX(Sheet1!RawDataCols,$C237,X$5)*$R237)</f>
        <v>0</v>
      </c>
      <c r="Y237" s="3">
        <f>IF(Y$3=0,0,INDEX(Sheet1!RawDataCols,$C237,Y$5)*$R237)</f>
        <v>0</v>
      </c>
      <c r="Z237" s="3">
        <f>IF(Z$3=0,0,INDEX(Sheet1!RawDataCols,$C237,Z$5)*$R237)</f>
        <v>0</v>
      </c>
      <c r="AA237" s="3">
        <f>IF(AA$3=0,0,INDEX(Sheet1!RawDataCols,$C237,AA$5)*$R237)</f>
        <v>0</v>
      </c>
      <c r="AB237" s="3">
        <f>IF(AB$3=0,0,INDEX(Sheet1!RawDataCols,$C237,AB$5)*$R237)</f>
        <v>0</v>
      </c>
      <c r="AC237" s="3">
        <f>IF(AC$3=0,0,INDEX(Sheet1!RawDataCols,$C237,AC$5)*$R237)</f>
        <v>0</v>
      </c>
      <c r="AD237" s="3">
        <f>IF(AD$3=0,0,INDEX(Sheet1!RawDataCols,$C237,AD$5)*$R237)</f>
        <v>0</v>
      </c>
      <c r="AE237" s="3">
        <f>IF(AE$3=0,0,INDEX(Sheet1!RawDataCols,$C237,AE$5)*$R237)</f>
        <v>0</v>
      </c>
      <c r="AF237" s="3">
        <f>IF(AF$3=0,0,INDEX(Sheet1!RawDataCols,$C237,AF$5)*$R237)</f>
        <v>0</v>
      </c>
      <c r="AG237" s="3">
        <f>IF(AG$3=0,0,INDEX(Sheet1!RawDataCols,$C237,AG$5)*$R237)</f>
        <v>0</v>
      </c>
      <c r="AH237" s="3">
        <f>IF(AH$3=0,0,INDEX(Sheet1!RawDataCols,$C237,AH$5)*$R237)</f>
        <v>0</v>
      </c>
      <c r="AI237" s="3">
        <f>IF(AI$3=0,0,INDEX(Sheet1!RawDataCols,$C237,AI$5)*$R237)</f>
        <v>0</v>
      </c>
      <c r="AJ237" s="3">
        <f>IF(AJ$3=0,0,INDEX(Sheet1!RawDataCols,$C237,AJ$5)*$R237)</f>
        <v>0</v>
      </c>
      <c r="AK237" s="3">
        <f>IF(AK$3=0,0,INDEX(Sheet1!RawDataCols,$C237,AK$5)*$R237)</f>
        <v>0</v>
      </c>
      <c r="AL237" s="3">
        <f>IF(AL$3=0,0,INDEX(Sheet1!RawDataCols,$C237,AL$5)*$R237)</f>
        <v>0</v>
      </c>
      <c r="AM237" s="3">
        <f>IF(AM$3=0,0,INDEX(Sheet1!RawDataCols,$C237,AM$5)*$R237)</f>
        <v>0</v>
      </c>
      <c r="AN237" s="3">
        <f>IF(AN$3=0,0,INDEX(Sheet1!RawDataCols,$C237,AN$5)*$R237)</f>
        <v>0</v>
      </c>
      <c r="AO237" s="3">
        <f>IF(AO$3=0,0,INDEX(Sheet1!RawDataCols,$C237,AO$5)*$R237)</f>
        <v>0</v>
      </c>
      <c r="AP237" s="3">
        <f>IF(AP$3=0,0,INDEX(Sheet1!RawDataCols,$C237,AP$5)*$R237)</f>
        <v>0</v>
      </c>
      <c r="AQ237" s="3">
        <f>IF(AQ$3=0,0,INDEX(Sheet1!RawDataCols,$C237,AQ$5)*$R237)</f>
        <v>0</v>
      </c>
      <c r="AR237" s="3">
        <f>IF(AR$3=0,0,INDEX(Sheet1!RawDataCols,$C237,AR$5)*$R237)</f>
        <v>0</v>
      </c>
      <c r="AS237" s="3">
        <f>IF(AS$3=0,0,INDEX(Sheet1!RawDataCols,$C237,AS$5)*$R237)</f>
        <v>0</v>
      </c>
      <c r="AT237" s="3">
        <f>IF(AT$3=0,0,INDEX(Sheet1!RawDataCols,$C237,AT$5)*$R237)</f>
        <v>0</v>
      </c>
      <c r="AU237" s="3">
        <f>IF(AU$3=0,0,INDEX(Sheet1!RawDataCols,$C237,AU$5)*$R237)</f>
        <v>0</v>
      </c>
      <c r="AV237" s="3">
        <f>IF(AV$3=0,0,INDEX(Sheet1!RawDataCols,$C237,AV$5)*$R237)</f>
        <v>0</v>
      </c>
      <c r="AW237" s="3">
        <f>IF(AW$3=0,0,INDEX(Sheet1!RawDataCols,$C237,AW$5)*$R237)</f>
        <v>0</v>
      </c>
      <c r="AX237" s="3">
        <f>IF(AX$3=0,0,INDEX(Sheet1!RawDataCols,$C237,AX$5)*$R237)</f>
        <v>0</v>
      </c>
      <c r="AY237" s="3">
        <f>IF(AY$3=0,0,INDEX(Sheet1!RawDataCols,$C237,AY$5)*$R237)</f>
        <v>0</v>
      </c>
      <c r="AZ237" s="3">
        <f>IF(AZ$3=0,0,INDEX(Sheet1!RawDataCols,$C237,AZ$5)*$R237)</f>
        <v>0</v>
      </c>
      <c r="BA237" s="3">
        <f>IF(BA$3=0,0,INDEX(Sheet1!RawDataCols,$C237,BA$5)*$R237)</f>
        <v>0</v>
      </c>
      <c r="BB237" s="3">
        <f>IF(BB$3=0,0,INDEX(Sheet1!RawDataCols,$C237,BB$5)*$R237)</f>
        <v>0</v>
      </c>
      <c r="BC237" s="3">
        <f>IF(BC$3=0,0,INDEX(Sheet1!RawDataCols,$C237,BC$5)*$R237)</f>
        <v>0</v>
      </c>
      <c r="BD237" s="3">
        <f>IF(BD$3=0,0,INDEX(Sheet1!RawDataCols,$C237,BD$5)*$R237)</f>
        <v>0</v>
      </c>
      <c r="BE237" s="3">
        <f>IF(BE$3=0,0,INDEX(Sheet1!RawDataCols,$C237,BE$5)*$R237)</f>
        <v>0</v>
      </c>
      <c r="BF237" s="3">
        <f>IF(BF$3=0,0,INDEX(Sheet1!RawDataCols,$C237,BF$5)*$R237)</f>
        <v>0</v>
      </c>
      <c r="BG237" s="179">
        <f>IF(BG$3=0,0,INDEX(Sheet1!RawDataCols,$C237,BG$5)*$R237)</f>
        <v>0</v>
      </c>
      <c r="BH237" s="33">
        <f t="shared" si="37"/>
        <v>0</v>
      </c>
      <c r="BI237" s="33">
        <f t="shared" si="38"/>
        <v>0</v>
      </c>
      <c r="BJ237" s="33">
        <f t="shared" si="39"/>
        <v>0</v>
      </c>
      <c r="BK237" s="3">
        <f>IF(BK$3=0,0,INDEX(Sheet1!RawDataCols,$C237,BK$5)*$R237)</f>
        <v>0</v>
      </c>
      <c r="BL237" s="3">
        <f>IF(BL$3=0,0,INDEX(Sheet1!RawDataCols,$C237,BL$5)*$R237)</f>
        <v>0</v>
      </c>
      <c r="BM237" s="3">
        <f>IF(BM$3=0,0,INDEX(Sheet1!RawDataCols,$C237,BM$5)*$R237)</f>
        <v>0</v>
      </c>
      <c r="BN237" s="3">
        <f>IF(BN$3=0,0,INDEX(Sheet1!RawDataCols,$C237,BN$5)*$R237)</f>
        <v>0</v>
      </c>
      <c r="BO237" s="3">
        <f>IF(BO$3=0,0,INDEX(Sheet1!RawDataCols,$C237,BO$5)*$R237)</f>
        <v>0</v>
      </c>
      <c r="BP237" s="3">
        <f>IF(BP$3=0,0,INDEX(Sheet1!RawDataCols,$C237,BP$5)*$R237)</f>
        <v>0</v>
      </c>
      <c r="BQ237" s="3">
        <f t="shared" si="40"/>
        <v>0</v>
      </c>
      <c r="BR237" s="3">
        <f t="shared" si="41"/>
        <v>0</v>
      </c>
      <c r="BS237" s="3">
        <f t="shared" si="42"/>
        <v>0</v>
      </c>
      <c r="BT237" s="3">
        <f t="shared" si="43"/>
        <v>0</v>
      </c>
      <c r="BU237" s="3" t="e">
        <f>INDEX(Sheet1!$BS$2:$BS$1000,MATCH($A237,Sheet1!$A$2:$A$1000,0))</f>
        <v>#N/A</v>
      </c>
      <c r="BV237" s="3" t="e">
        <f>INDEX(Sheet1!$BT$2:$BT$1000,MATCH($A237,Sheet1!$A$2:$A$1000,0))</f>
        <v>#N/A</v>
      </c>
    </row>
    <row r="238" spans="1:74" x14ac:dyDescent="0.2">
      <c r="A238" s="246" t="s">
        <v>682</v>
      </c>
      <c r="B238" s="3" t="e">
        <f>MATCH($A238,Sheet1!ACCOUNTNO,0)</f>
        <v>#N/A</v>
      </c>
      <c r="C238" s="3">
        <f t="shared" si="34"/>
        <v>65000</v>
      </c>
      <c r="D238" s="3">
        <f>IF(D$3=0,0,INDEX(Sheet1!RawDataCols,$C238,D$5))</f>
        <v>0</v>
      </c>
      <c r="E238" s="3">
        <f>IF(E$3=0,0,INDEX(Sheet1!RawDataCols,$C238,E$5))</f>
        <v>0</v>
      </c>
      <c r="F238" s="3">
        <f>IF(F$3=0,0,INDEX(Sheet1!RawDataCols,$C238,F$5))</f>
        <v>0</v>
      </c>
      <c r="G238" s="3">
        <f>IF(G$3=0,0,INDEX(Sheet1!RawDataCols,$C238,G$5))</f>
        <v>0</v>
      </c>
      <c r="H238" s="3">
        <f>IF(H$3=0,0,INDEX(Sheet1!RawDataCols,$C238,H$5))</f>
        <v>0</v>
      </c>
      <c r="I238" s="3">
        <f>IF(I$3=0,0,INDEX(Sheet1!RawDataCols,$C238,I$5))</f>
        <v>0</v>
      </c>
      <c r="J238" s="3">
        <f>IF(J$3=0,0,INDEX(Sheet1!RawDataCols,$C238,J$5))</f>
        <v>0</v>
      </c>
      <c r="K238" s="3">
        <f>IF(K$3=0,0,INDEX(Sheet1!RawDataCols,$C238,K$5))</f>
        <v>0</v>
      </c>
      <c r="L238" s="3">
        <f>IF(L$3=0,0,INDEX(Sheet1!RawDataCols,$C238,L$5))</f>
        <v>0</v>
      </c>
      <c r="M238" s="3">
        <f>IF(M$3=0,0,INDEX(Sheet1!RawDataCols,$C238,M$5))</f>
        <v>0</v>
      </c>
      <c r="N238" s="3">
        <f>IF(N$3=0,0,INDEX(Sheet1!RawDataCols,$C238,N$5))</f>
        <v>0</v>
      </c>
      <c r="O238" s="3">
        <f>INDEX(Sheet1!RawDataCols,$C238,O$5)</f>
        <v>0</v>
      </c>
      <c r="P238" s="3">
        <f>INDEX(Sheet1!RawDataCols,$C238,P$5)</f>
        <v>0</v>
      </c>
      <c r="Q238" s="3">
        <f>IF(Q$3=0,0,INDEX(Sheet1!RawDataCols,$C238,Q$5))</f>
        <v>0</v>
      </c>
      <c r="R238" s="3">
        <f t="shared" si="35"/>
        <v>1</v>
      </c>
      <c r="S238" s="3">
        <f t="shared" si="36"/>
        <v>-1</v>
      </c>
      <c r="T238" s="3">
        <f>IF(T$3=0,0,INDEX(Sheet1!RawDataCols,$C238,T$5)*$R238)</f>
        <v>0</v>
      </c>
      <c r="U238" s="3">
        <f>IF(U$3=0,0,INDEX(Sheet1!RawDataCols,$C238,U$5)*$R238)</f>
        <v>0</v>
      </c>
      <c r="V238" s="3">
        <f>IF(V$3=0,0,INDEX(Sheet1!RawDataCols,$C238,V$5)*$R238)</f>
        <v>0</v>
      </c>
      <c r="W238" s="3">
        <f>IF(W$3=0,0,INDEX(Sheet1!RawDataCols,$C238,W$5)*$R238)</f>
        <v>0</v>
      </c>
      <c r="X238" s="3">
        <f>IF(X$3=0,0,INDEX(Sheet1!RawDataCols,$C238,X$5)*$R238)</f>
        <v>0</v>
      </c>
      <c r="Y238" s="3">
        <f>IF(Y$3=0,0,INDEX(Sheet1!RawDataCols,$C238,Y$5)*$R238)</f>
        <v>0</v>
      </c>
      <c r="Z238" s="3">
        <f>IF(Z$3=0,0,INDEX(Sheet1!RawDataCols,$C238,Z$5)*$R238)</f>
        <v>0</v>
      </c>
      <c r="AA238" s="3">
        <f>IF(AA$3=0,0,INDEX(Sheet1!RawDataCols,$C238,AA$5)*$R238)</f>
        <v>0</v>
      </c>
      <c r="AB238" s="3">
        <f>IF(AB$3=0,0,INDEX(Sheet1!RawDataCols,$C238,AB$5)*$R238)</f>
        <v>0</v>
      </c>
      <c r="AC238" s="3">
        <f>IF(AC$3=0,0,INDEX(Sheet1!RawDataCols,$C238,AC$5)*$R238)</f>
        <v>0</v>
      </c>
      <c r="AD238" s="3">
        <f>IF(AD$3=0,0,INDEX(Sheet1!RawDataCols,$C238,AD$5)*$R238)</f>
        <v>0</v>
      </c>
      <c r="AE238" s="3">
        <f>IF(AE$3=0,0,INDEX(Sheet1!RawDataCols,$C238,AE$5)*$R238)</f>
        <v>0</v>
      </c>
      <c r="AF238" s="3">
        <f>IF(AF$3=0,0,INDEX(Sheet1!RawDataCols,$C238,AF$5)*$R238)</f>
        <v>0</v>
      </c>
      <c r="AG238" s="3">
        <f>IF(AG$3=0,0,INDEX(Sheet1!RawDataCols,$C238,AG$5)*$R238)</f>
        <v>0</v>
      </c>
      <c r="AH238" s="3">
        <f>IF(AH$3=0,0,INDEX(Sheet1!RawDataCols,$C238,AH$5)*$R238)</f>
        <v>0</v>
      </c>
      <c r="AI238" s="3">
        <f>IF(AI$3=0,0,INDEX(Sheet1!RawDataCols,$C238,AI$5)*$R238)</f>
        <v>0</v>
      </c>
      <c r="AJ238" s="3">
        <f>IF(AJ$3=0,0,INDEX(Sheet1!RawDataCols,$C238,AJ$5)*$R238)</f>
        <v>0</v>
      </c>
      <c r="AK238" s="3">
        <f>IF(AK$3=0,0,INDEX(Sheet1!RawDataCols,$C238,AK$5)*$R238)</f>
        <v>0</v>
      </c>
      <c r="AL238" s="3">
        <f>IF(AL$3=0,0,INDEX(Sheet1!RawDataCols,$C238,AL$5)*$R238)</f>
        <v>0</v>
      </c>
      <c r="AM238" s="3">
        <f>IF(AM$3=0,0,INDEX(Sheet1!RawDataCols,$C238,AM$5)*$R238)</f>
        <v>0</v>
      </c>
      <c r="AN238" s="3">
        <f>IF(AN$3=0,0,INDEX(Sheet1!RawDataCols,$C238,AN$5)*$R238)</f>
        <v>0</v>
      </c>
      <c r="AO238" s="3">
        <f>IF(AO$3=0,0,INDEX(Sheet1!RawDataCols,$C238,AO$5)*$R238)</f>
        <v>0</v>
      </c>
      <c r="AP238" s="3">
        <f>IF(AP$3=0,0,INDEX(Sheet1!RawDataCols,$C238,AP$5)*$R238)</f>
        <v>0</v>
      </c>
      <c r="AQ238" s="3">
        <f>IF(AQ$3=0,0,INDEX(Sheet1!RawDataCols,$C238,AQ$5)*$R238)</f>
        <v>0</v>
      </c>
      <c r="AR238" s="3">
        <f>IF(AR$3=0,0,INDEX(Sheet1!RawDataCols,$C238,AR$5)*$R238)</f>
        <v>0</v>
      </c>
      <c r="AS238" s="3">
        <f>IF(AS$3=0,0,INDEX(Sheet1!RawDataCols,$C238,AS$5)*$R238)</f>
        <v>0</v>
      </c>
      <c r="AT238" s="3">
        <f>IF(AT$3=0,0,INDEX(Sheet1!RawDataCols,$C238,AT$5)*$R238)</f>
        <v>0</v>
      </c>
      <c r="AU238" s="3">
        <f>IF(AU$3=0,0,INDEX(Sheet1!RawDataCols,$C238,AU$5)*$R238)</f>
        <v>0</v>
      </c>
      <c r="AV238" s="3">
        <f>IF(AV$3=0,0,INDEX(Sheet1!RawDataCols,$C238,AV$5)*$R238)</f>
        <v>0</v>
      </c>
      <c r="AW238" s="3">
        <f>IF(AW$3=0,0,INDEX(Sheet1!RawDataCols,$C238,AW$5)*$R238)</f>
        <v>0</v>
      </c>
      <c r="AX238" s="3">
        <f>IF(AX$3=0,0,INDEX(Sheet1!RawDataCols,$C238,AX$5)*$R238)</f>
        <v>0</v>
      </c>
      <c r="AY238" s="3">
        <f>IF(AY$3=0,0,INDEX(Sheet1!RawDataCols,$C238,AY$5)*$R238)</f>
        <v>0</v>
      </c>
      <c r="AZ238" s="3">
        <f>IF(AZ$3=0,0,INDEX(Sheet1!RawDataCols,$C238,AZ$5)*$R238)</f>
        <v>0</v>
      </c>
      <c r="BA238" s="3">
        <f>IF(BA$3=0,0,INDEX(Sheet1!RawDataCols,$C238,BA$5)*$R238)</f>
        <v>0</v>
      </c>
      <c r="BB238" s="3">
        <f>IF(BB$3=0,0,INDEX(Sheet1!RawDataCols,$C238,BB$5)*$R238)</f>
        <v>0</v>
      </c>
      <c r="BC238" s="3">
        <f>IF(BC$3=0,0,INDEX(Sheet1!RawDataCols,$C238,BC$5)*$R238)</f>
        <v>0</v>
      </c>
      <c r="BD238" s="3">
        <f>IF(BD$3=0,0,INDEX(Sheet1!RawDataCols,$C238,BD$5)*$R238)</f>
        <v>0</v>
      </c>
      <c r="BE238" s="3">
        <f>IF(BE$3=0,0,INDEX(Sheet1!RawDataCols,$C238,BE$5)*$R238)</f>
        <v>0</v>
      </c>
      <c r="BF238" s="3">
        <f>IF(BF$3=0,0,INDEX(Sheet1!RawDataCols,$C238,BF$5)*$R238)</f>
        <v>0</v>
      </c>
      <c r="BG238" s="179">
        <f>IF(BG$3=0,0,INDEX(Sheet1!RawDataCols,$C238,BG$5)*$R238)</f>
        <v>0</v>
      </c>
      <c r="BH238" s="33">
        <f t="shared" si="37"/>
        <v>0</v>
      </c>
      <c r="BI238" s="33">
        <f t="shared" si="38"/>
        <v>0</v>
      </c>
      <c r="BJ238" s="33">
        <f t="shared" si="39"/>
        <v>0</v>
      </c>
      <c r="BK238" s="3">
        <f>IF(BK$3=0,0,INDEX(Sheet1!RawDataCols,$C238,BK$5)*$R238)</f>
        <v>0</v>
      </c>
      <c r="BL238" s="3">
        <f>IF(BL$3=0,0,INDEX(Sheet1!RawDataCols,$C238,BL$5)*$R238)</f>
        <v>0</v>
      </c>
      <c r="BM238" s="3">
        <f>IF(BM$3=0,0,INDEX(Sheet1!RawDataCols,$C238,BM$5)*$R238)</f>
        <v>0</v>
      </c>
      <c r="BN238" s="3">
        <f>IF(BN$3=0,0,INDEX(Sheet1!RawDataCols,$C238,BN$5)*$R238)</f>
        <v>0</v>
      </c>
      <c r="BO238" s="3">
        <f>IF(BO$3=0,0,INDEX(Sheet1!RawDataCols,$C238,BO$5)*$R238)</f>
        <v>0</v>
      </c>
      <c r="BP238" s="3">
        <f>IF(BP$3=0,0,INDEX(Sheet1!RawDataCols,$C238,BP$5)*$R238)</f>
        <v>0</v>
      </c>
      <c r="BQ238" s="3">
        <f t="shared" si="40"/>
        <v>0</v>
      </c>
      <c r="BR238" s="3">
        <f t="shared" si="41"/>
        <v>0</v>
      </c>
      <c r="BS238" s="3">
        <f t="shared" si="42"/>
        <v>0</v>
      </c>
      <c r="BT238" s="3">
        <f t="shared" si="43"/>
        <v>0</v>
      </c>
      <c r="BU238" s="3" t="e">
        <f>INDEX(Sheet1!$BS$2:$BS$1000,MATCH($A238,Sheet1!$A$2:$A$1000,0))</f>
        <v>#N/A</v>
      </c>
      <c r="BV238" s="3" t="e">
        <f>INDEX(Sheet1!$BT$2:$BT$1000,MATCH($A238,Sheet1!$A$2:$A$1000,0))</f>
        <v>#N/A</v>
      </c>
    </row>
    <row r="239" spans="1:74" x14ac:dyDescent="0.2">
      <c r="A239" s="246" t="s">
        <v>683</v>
      </c>
      <c r="B239" s="3" t="e">
        <f>MATCH($A239,Sheet1!ACCOUNTNO,0)</f>
        <v>#N/A</v>
      </c>
      <c r="C239" s="3">
        <f t="shared" si="34"/>
        <v>65000</v>
      </c>
      <c r="D239" s="3">
        <f>IF(D$3=0,0,INDEX(Sheet1!RawDataCols,$C239,D$5))</f>
        <v>0</v>
      </c>
      <c r="E239" s="3">
        <f>IF(E$3=0,0,INDEX(Sheet1!RawDataCols,$C239,E$5))</f>
        <v>0</v>
      </c>
      <c r="F239" s="3">
        <f>IF(F$3=0,0,INDEX(Sheet1!RawDataCols,$C239,F$5))</f>
        <v>0</v>
      </c>
      <c r="G239" s="3">
        <f>IF(G$3=0,0,INDEX(Sheet1!RawDataCols,$C239,G$5))</f>
        <v>0</v>
      </c>
      <c r="H239" s="3">
        <f>IF(H$3=0,0,INDEX(Sheet1!RawDataCols,$C239,H$5))</f>
        <v>0</v>
      </c>
      <c r="I239" s="3">
        <f>IF(I$3=0,0,INDEX(Sheet1!RawDataCols,$C239,I$5))</f>
        <v>0</v>
      </c>
      <c r="J239" s="3">
        <f>IF(J$3=0,0,INDEX(Sheet1!RawDataCols,$C239,J$5))</f>
        <v>0</v>
      </c>
      <c r="K239" s="3">
        <f>IF(K$3=0,0,INDEX(Sheet1!RawDataCols,$C239,K$5))</f>
        <v>0</v>
      </c>
      <c r="L239" s="3">
        <f>IF(L$3=0,0,INDEX(Sheet1!RawDataCols,$C239,L$5))</f>
        <v>0</v>
      </c>
      <c r="M239" s="3">
        <f>IF(M$3=0,0,INDEX(Sheet1!RawDataCols,$C239,M$5))</f>
        <v>0</v>
      </c>
      <c r="N239" s="3">
        <f>IF(N$3=0,0,INDEX(Sheet1!RawDataCols,$C239,N$5))</f>
        <v>0</v>
      </c>
      <c r="O239" s="3">
        <f>INDEX(Sheet1!RawDataCols,$C239,O$5)</f>
        <v>0</v>
      </c>
      <c r="P239" s="3">
        <f>INDEX(Sheet1!RawDataCols,$C239,P$5)</f>
        <v>0</v>
      </c>
      <c r="Q239" s="3">
        <f>IF(Q$3=0,0,INDEX(Sheet1!RawDataCols,$C239,Q$5))</f>
        <v>0</v>
      </c>
      <c r="R239" s="3">
        <f t="shared" si="35"/>
        <v>1</v>
      </c>
      <c r="S239" s="3">
        <f t="shared" si="36"/>
        <v>-1</v>
      </c>
      <c r="T239" s="3">
        <f>IF(T$3=0,0,INDEX(Sheet1!RawDataCols,$C239,T$5)*$R239)</f>
        <v>0</v>
      </c>
      <c r="U239" s="3">
        <f>IF(U$3=0,0,INDEX(Sheet1!RawDataCols,$C239,U$5)*$R239)</f>
        <v>0</v>
      </c>
      <c r="V239" s="3">
        <f>IF(V$3=0,0,INDEX(Sheet1!RawDataCols,$C239,V$5)*$R239)</f>
        <v>0</v>
      </c>
      <c r="W239" s="3">
        <f>IF(W$3=0,0,INDEX(Sheet1!RawDataCols,$C239,W$5)*$R239)</f>
        <v>0</v>
      </c>
      <c r="X239" s="3">
        <f>IF(X$3=0,0,INDEX(Sheet1!RawDataCols,$C239,X$5)*$R239)</f>
        <v>0</v>
      </c>
      <c r="Y239" s="3">
        <f>IF(Y$3=0,0,INDEX(Sheet1!RawDataCols,$C239,Y$5)*$R239)</f>
        <v>0</v>
      </c>
      <c r="Z239" s="3">
        <f>IF(Z$3=0,0,INDEX(Sheet1!RawDataCols,$C239,Z$5)*$R239)</f>
        <v>0</v>
      </c>
      <c r="AA239" s="3">
        <f>IF(AA$3=0,0,INDEX(Sheet1!RawDataCols,$C239,AA$5)*$R239)</f>
        <v>0</v>
      </c>
      <c r="AB239" s="3">
        <f>IF(AB$3=0,0,INDEX(Sheet1!RawDataCols,$C239,AB$5)*$R239)</f>
        <v>0</v>
      </c>
      <c r="AC239" s="3">
        <f>IF(AC$3=0,0,INDEX(Sheet1!RawDataCols,$C239,AC$5)*$R239)</f>
        <v>0</v>
      </c>
      <c r="AD239" s="3">
        <f>IF(AD$3=0,0,INDEX(Sheet1!RawDataCols,$C239,AD$5)*$R239)</f>
        <v>0</v>
      </c>
      <c r="AE239" s="3">
        <f>IF(AE$3=0,0,INDEX(Sheet1!RawDataCols,$C239,AE$5)*$R239)</f>
        <v>0</v>
      </c>
      <c r="AF239" s="3">
        <f>IF(AF$3=0,0,INDEX(Sheet1!RawDataCols,$C239,AF$5)*$R239)</f>
        <v>0</v>
      </c>
      <c r="AG239" s="3">
        <f>IF(AG$3=0,0,INDEX(Sheet1!RawDataCols,$C239,AG$5)*$R239)</f>
        <v>0</v>
      </c>
      <c r="AH239" s="3">
        <f>IF(AH$3=0,0,INDEX(Sheet1!RawDataCols,$C239,AH$5)*$R239)</f>
        <v>0</v>
      </c>
      <c r="AI239" s="3">
        <f>IF(AI$3=0,0,INDEX(Sheet1!RawDataCols,$C239,AI$5)*$R239)</f>
        <v>0</v>
      </c>
      <c r="AJ239" s="3">
        <f>IF(AJ$3=0,0,INDEX(Sheet1!RawDataCols,$C239,AJ$5)*$R239)</f>
        <v>0</v>
      </c>
      <c r="AK239" s="3">
        <f>IF(AK$3=0,0,INDEX(Sheet1!RawDataCols,$C239,AK$5)*$R239)</f>
        <v>0</v>
      </c>
      <c r="AL239" s="3">
        <f>IF(AL$3=0,0,INDEX(Sheet1!RawDataCols,$C239,AL$5)*$R239)</f>
        <v>0</v>
      </c>
      <c r="AM239" s="3">
        <f>IF(AM$3=0,0,INDEX(Sheet1!RawDataCols,$C239,AM$5)*$R239)</f>
        <v>0</v>
      </c>
      <c r="AN239" s="3">
        <f>IF(AN$3=0,0,INDEX(Sheet1!RawDataCols,$C239,AN$5)*$R239)</f>
        <v>0</v>
      </c>
      <c r="AO239" s="3">
        <f>IF(AO$3=0,0,INDEX(Sheet1!RawDataCols,$C239,AO$5)*$R239)</f>
        <v>0</v>
      </c>
      <c r="AP239" s="3">
        <f>IF(AP$3=0,0,INDEX(Sheet1!RawDataCols,$C239,AP$5)*$R239)</f>
        <v>0</v>
      </c>
      <c r="AQ239" s="3">
        <f>IF(AQ$3=0,0,INDEX(Sheet1!RawDataCols,$C239,AQ$5)*$R239)</f>
        <v>0</v>
      </c>
      <c r="AR239" s="3">
        <f>IF(AR$3=0,0,INDEX(Sheet1!RawDataCols,$C239,AR$5)*$R239)</f>
        <v>0</v>
      </c>
      <c r="AS239" s="3">
        <f>IF(AS$3=0,0,INDEX(Sheet1!RawDataCols,$C239,AS$5)*$R239)</f>
        <v>0</v>
      </c>
      <c r="AT239" s="3">
        <f>IF(AT$3=0,0,INDEX(Sheet1!RawDataCols,$C239,AT$5)*$R239)</f>
        <v>0</v>
      </c>
      <c r="AU239" s="3">
        <f>IF(AU$3=0,0,INDEX(Sheet1!RawDataCols,$C239,AU$5)*$R239)</f>
        <v>0</v>
      </c>
      <c r="AV239" s="3">
        <f>IF(AV$3=0,0,INDEX(Sheet1!RawDataCols,$C239,AV$5)*$R239)</f>
        <v>0</v>
      </c>
      <c r="AW239" s="3">
        <f>IF(AW$3=0,0,INDEX(Sheet1!RawDataCols,$C239,AW$5)*$R239)</f>
        <v>0</v>
      </c>
      <c r="AX239" s="3">
        <f>IF(AX$3=0,0,INDEX(Sheet1!RawDataCols,$C239,AX$5)*$R239)</f>
        <v>0</v>
      </c>
      <c r="AY239" s="3">
        <f>IF(AY$3=0,0,INDEX(Sheet1!RawDataCols,$C239,AY$5)*$R239)</f>
        <v>0</v>
      </c>
      <c r="AZ239" s="3">
        <f>IF(AZ$3=0,0,INDEX(Sheet1!RawDataCols,$C239,AZ$5)*$R239)</f>
        <v>0</v>
      </c>
      <c r="BA239" s="3">
        <f>IF(BA$3=0,0,INDEX(Sheet1!RawDataCols,$C239,BA$5)*$R239)</f>
        <v>0</v>
      </c>
      <c r="BB239" s="3">
        <f>IF(BB$3=0,0,INDEX(Sheet1!RawDataCols,$C239,BB$5)*$R239)</f>
        <v>0</v>
      </c>
      <c r="BC239" s="3">
        <f>IF(BC$3=0,0,INDEX(Sheet1!RawDataCols,$C239,BC$5)*$R239)</f>
        <v>0</v>
      </c>
      <c r="BD239" s="3">
        <f>IF(BD$3=0,0,INDEX(Sheet1!RawDataCols,$C239,BD$5)*$R239)</f>
        <v>0</v>
      </c>
      <c r="BE239" s="3">
        <f>IF(BE$3=0,0,INDEX(Sheet1!RawDataCols,$C239,BE$5)*$R239)</f>
        <v>0</v>
      </c>
      <c r="BF239" s="3">
        <f>IF(BF$3=0,0,INDEX(Sheet1!RawDataCols,$C239,BF$5)*$R239)</f>
        <v>0</v>
      </c>
      <c r="BG239" s="179">
        <f>IF(BG$3=0,0,INDEX(Sheet1!RawDataCols,$C239,BG$5)*$R239)</f>
        <v>0</v>
      </c>
      <c r="BH239" s="33">
        <f t="shared" si="37"/>
        <v>0</v>
      </c>
      <c r="BI239" s="33">
        <f t="shared" si="38"/>
        <v>0</v>
      </c>
      <c r="BJ239" s="33">
        <f t="shared" si="39"/>
        <v>0</v>
      </c>
      <c r="BK239" s="3">
        <f>IF(BK$3=0,0,INDEX(Sheet1!RawDataCols,$C239,BK$5)*$R239)</f>
        <v>0</v>
      </c>
      <c r="BL239" s="3">
        <f>IF(BL$3=0,0,INDEX(Sheet1!RawDataCols,$C239,BL$5)*$R239)</f>
        <v>0</v>
      </c>
      <c r="BM239" s="3">
        <f>IF(BM$3=0,0,INDEX(Sheet1!RawDataCols,$C239,BM$5)*$R239)</f>
        <v>0</v>
      </c>
      <c r="BN239" s="3">
        <f>IF(BN$3=0,0,INDEX(Sheet1!RawDataCols,$C239,BN$5)*$R239)</f>
        <v>0</v>
      </c>
      <c r="BO239" s="3">
        <f>IF(BO$3=0,0,INDEX(Sheet1!RawDataCols,$C239,BO$5)*$R239)</f>
        <v>0</v>
      </c>
      <c r="BP239" s="3">
        <f>IF(BP$3=0,0,INDEX(Sheet1!RawDataCols,$C239,BP$5)*$R239)</f>
        <v>0</v>
      </c>
      <c r="BQ239" s="3">
        <f t="shared" si="40"/>
        <v>0</v>
      </c>
      <c r="BR239" s="3">
        <f t="shared" si="41"/>
        <v>0</v>
      </c>
      <c r="BS239" s="3">
        <f t="shared" si="42"/>
        <v>0</v>
      </c>
      <c r="BT239" s="3">
        <f t="shared" si="43"/>
        <v>0</v>
      </c>
      <c r="BU239" s="3" t="e">
        <f>INDEX(Sheet1!$BS$2:$BS$1000,MATCH($A239,Sheet1!$A$2:$A$1000,0))</f>
        <v>#N/A</v>
      </c>
      <c r="BV239" s="3" t="e">
        <f>INDEX(Sheet1!$BT$2:$BT$1000,MATCH($A239,Sheet1!$A$2:$A$1000,0))</f>
        <v>#N/A</v>
      </c>
    </row>
    <row r="240" spans="1:74" x14ac:dyDescent="0.2">
      <c r="A240" s="246" t="s">
        <v>684</v>
      </c>
      <c r="B240" s="3" t="e">
        <f>MATCH($A240,Sheet1!ACCOUNTNO,0)</f>
        <v>#N/A</v>
      </c>
      <c r="C240" s="3">
        <f t="shared" si="34"/>
        <v>65000</v>
      </c>
      <c r="D240" s="3">
        <f>IF(D$3=0,0,INDEX(Sheet1!RawDataCols,$C240,D$5))</f>
        <v>0</v>
      </c>
      <c r="E240" s="3">
        <f>IF(E$3=0,0,INDEX(Sheet1!RawDataCols,$C240,E$5))</f>
        <v>0</v>
      </c>
      <c r="F240" s="3">
        <f>IF(F$3=0,0,INDEX(Sheet1!RawDataCols,$C240,F$5))</f>
        <v>0</v>
      </c>
      <c r="G240" s="3">
        <f>IF(G$3=0,0,INDEX(Sheet1!RawDataCols,$C240,G$5))</f>
        <v>0</v>
      </c>
      <c r="H240" s="3">
        <f>IF(H$3=0,0,INDEX(Sheet1!RawDataCols,$C240,H$5))</f>
        <v>0</v>
      </c>
      <c r="I240" s="3">
        <f>IF(I$3=0,0,INDEX(Sheet1!RawDataCols,$C240,I$5))</f>
        <v>0</v>
      </c>
      <c r="J240" s="3">
        <f>IF(J$3=0,0,INDEX(Sheet1!RawDataCols,$C240,J$5))</f>
        <v>0</v>
      </c>
      <c r="K240" s="3">
        <f>IF(K$3=0,0,INDEX(Sheet1!RawDataCols,$C240,K$5))</f>
        <v>0</v>
      </c>
      <c r="L240" s="3">
        <f>IF(L$3=0,0,INDEX(Sheet1!RawDataCols,$C240,L$5))</f>
        <v>0</v>
      </c>
      <c r="M240" s="3">
        <f>IF(M$3=0,0,INDEX(Sheet1!RawDataCols,$C240,M$5))</f>
        <v>0</v>
      </c>
      <c r="N240" s="3">
        <f>IF(N$3=0,0,INDEX(Sheet1!RawDataCols,$C240,N$5))</f>
        <v>0</v>
      </c>
      <c r="O240" s="3">
        <f>INDEX(Sheet1!RawDataCols,$C240,O$5)</f>
        <v>0</v>
      </c>
      <c r="P240" s="3">
        <f>INDEX(Sheet1!RawDataCols,$C240,P$5)</f>
        <v>0</v>
      </c>
      <c r="Q240" s="3">
        <f>IF(Q$3=0,0,INDEX(Sheet1!RawDataCols,$C240,Q$5))</f>
        <v>0</v>
      </c>
      <c r="R240" s="3">
        <f t="shared" si="35"/>
        <v>1</v>
      </c>
      <c r="S240" s="3">
        <f t="shared" si="36"/>
        <v>-1</v>
      </c>
      <c r="T240" s="3">
        <f>IF(T$3=0,0,INDEX(Sheet1!RawDataCols,$C240,T$5)*$R240)</f>
        <v>0</v>
      </c>
      <c r="U240" s="3">
        <f>IF(U$3=0,0,INDEX(Sheet1!RawDataCols,$C240,U$5)*$R240)</f>
        <v>0</v>
      </c>
      <c r="V240" s="3">
        <f>IF(V$3=0,0,INDEX(Sheet1!RawDataCols,$C240,V$5)*$R240)</f>
        <v>0</v>
      </c>
      <c r="W240" s="3">
        <f>IF(W$3=0,0,INDEX(Sheet1!RawDataCols,$C240,W$5)*$R240)</f>
        <v>0</v>
      </c>
      <c r="X240" s="3">
        <f>IF(X$3=0,0,INDEX(Sheet1!RawDataCols,$C240,X$5)*$R240)</f>
        <v>0</v>
      </c>
      <c r="Y240" s="3">
        <f>IF(Y$3=0,0,INDEX(Sheet1!RawDataCols,$C240,Y$5)*$R240)</f>
        <v>0</v>
      </c>
      <c r="Z240" s="3">
        <f>IF(Z$3=0,0,INDEX(Sheet1!RawDataCols,$C240,Z$5)*$R240)</f>
        <v>0</v>
      </c>
      <c r="AA240" s="3">
        <f>IF(AA$3=0,0,INDEX(Sheet1!RawDataCols,$C240,AA$5)*$R240)</f>
        <v>0</v>
      </c>
      <c r="AB240" s="3">
        <f>IF(AB$3=0,0,INDEX(Sheet1!RawDataCols,$C240,AB$5)*$R240)</f>
        <v>0</v>
      </c>
      <c r="AC240" s="3">
        <f>IF(AC$3=0,0,INDEX(Sheet1!RawDataCols,$C240,AC$5)*$R240)</f>
        <v>0</v>
      </c>
      <c r="AD240" s="3">
        <f>IF(AD$3=0,0,INDEX(Sheet1!RawDataCols,$C240,AD$5)*$R240)</f>
        <v>0</v>
      </c>
      <c r="AE240" s="3">
        <f>IF(AE$3=0,0,INDEX(Sheet1!RawDataCols,$C240,AE$5)*$R240)</f>
        <v>0</v>
      </c>
      <c r="AF240" s="3">
        <f>IF(AF$3=0,0,INDEX(Sheet1!RawDataCols,$C240,AF$5)*$R240)</f>
        <v>0</v>
      </c>
      <c r="AG240" s="3">
        <f>IF(AG$3=0,0,INDEX(Sheet1!RawDataCols,$C240,AG$5)*$R240)</f>
        <v>0</v>
      </c>
      <c r="AH240" s="3">
        <f>IF(AH$3=0,0,INDEX(Sheet1!RawDataCols,$C240,AH$5)*$R240)</f>
        <v>0</v>
      </c>
      <c r="AI240" s="3">
        <f>IF(AI$3=0,0,INDEX(Sheet1!RawDataCols,$C240,AI$5)*$R240)</f>
        <v>0</v>
      </c>
      <c r="AJ240" s="3">
        <f>IF(AJ$3=0,0,INDEX(Sheet1!RawDataCols,$C240,AJ$5)*$R240)</f>
        <v>0</v>
      </c>
      <c r="AK240" s="3">
        <f>IF(AK$3=0,0,INDEX(Sheet1!RawDataCols,$C240,AK$5)*$R240)</f>
        <v>0</v>
      </c>
      <c r="AL240" s="3">
        <f>IF(AL$3=0,0,INDEX(Sheet1!RawDataCols,$C240,AL$5)*$R240)</f>
        <v>0</v>
      </c>
      <c r="AM240" s="3">
        <f>IF(AM$3=0,0,INDEX(Sheet1!RawDataCols,$C240,AM$5)*$R240)</f>
        <v>0</v>
      </c>
      <c r="AN240" s="3">
        <f>IF(AN$3=0,0,INDEX(Sheet1!RawDataCols,$C240,AN$5)*$R240)</f>
        <v>0</v>
      </c>
      <c r="AO240" s="3">
        <f>IF(AO$3=0,0,INDEX(Sheet1!RawDataCols,$C240,AO$5)*$R240)</f>
        <v>0</v>
      </c>
      <c r="AP240" s="3">
        <f>IF(AP$3=0,0,INDEX(Sheet1!RawDataCols,$C240,AP$5)*$R240)</f>
        <v>0</v>
      </c>
      <c r="AQ240" s="3">
        <f>IF(AQ$3=0,0,INDEX(Sheet1!RawDataCols,$C240,AQ$5)*$R240)</f>
        <v>0</v>
      </c>
      <c r="AR240" s="3">
        <f>IF(AR$3=0,0,INDEX(Sheet1!RawDataCols,$C240,AR$5)*$R240)</f>
        <v>0</v>
      </c>
      <c r="AS240" s="3">
        <f>IF(AS$3=0,0,INDEX(Sheet1!RawDataCols,$C240,AS$5)*$R240)</f>
        <v>0</v>
      </c>
      <c r="AT240" s="3">
        <f>IF(AT$3=0,0,INDEX(Sheet1!RawDataCols,$C240,AT$5)*$R240)</f>
        <v>0</v>
      </c>
      <c r="AU240" s="3">
        <f>IF(AU$3=0,0,INDEX(Sheet1!RawDataCols,$C240,AU$5)*$R240)</f>
        <v>0</v>
      </c>
      <c r="AV240" s="3">
        <f>IF(AV$3=0,0,INDEX(Sheet1!RawDataCols,$C240,AV$5)*$R240)</f>
        <v>0</v>
      </c>
      <c r="AW240" s="3">
        <f>IF(AW$3=0,0,INDEX(Sheet1!RawDataCols,$C240,AW$5)*$R240)</f>
        <v>0</v>
      </c>
      <c r="AX240" s="3">
        <f>IF(AX$3=0,0,INDEX(Sheet1!RawDataCols,$C240,AX$5)*$R240)</f>
        <v>0</v>
      </c>
      <c r="AY240" s="3">
        <f>IF(AY$3=0,0,INDEX(Sheet1!RawDataCols,$C240,AY$5)*$R240)</f>
        <v>0</v>
      </c>
      <c r="AZ240" s="3">
        <f>IF(AZ$3=0,0,INDEX(Sheet1!RawDataCols,$C240,AZ$5)*$R240)</f>
        <v>0</v>
      </c>
      <c r="BA240" s="3">
        <f>IF(BA$3=0,0,INDEX(Sheet1!RawDataCols,$C240,BA$5)*$R240)</f>
        <v>0</v>
      </c>
      <c r="BB240" s="3">
        <f>IF(BB$3=0,0,INDEX(Sheet1!RawDataCols,$C240,BB$5)*$R240)</f>
        <v>0</v>
      </c>
      <c r="BC240" s="3">
        <f>IF(BC$3=0,0,INDEX(Sheet1!RawDataCols,$C240,BC$5)*$R240)</f>
        <v>0</v>
      </c>
      <c r="BD240" s="3">
        <f>IF(BD$3=0,0,INDEX(Sheet1!RawDataCols,$C240,BD$5)*$R240)</f>
        <v>0</v>
      </c>
      <c r="BE240" s="3">
        <f>IF(BE$3=0,0,INDEX(Sheet1!RawDataCols,$C240,BE$5)*$R240)</f>
        <v>0</v>
      </c>
      <c r="BF240" s="3">
        <f>IF(BF$3=0,0,INDEX(Sheet1!RawDataCols,$C240,BF$5)*$R240)</f>
        <v>0</v>
      </c>
      <c r="BG240" s="179">
        <f>IF(BG$3=0,0,INDEX(Sheet1!RawDataCols,$C240,BG$5)*$R240)</f>
        <v>0</v>
      </c>
      <c r="BH240" s="33">
        <f t="shared" si="37"/>
        <v>0</v>
      </c>
      <c r="BI240" s="33">
        <f t="shared" si="38"/>
        <v>0</v>
      </c>
      <c r="BJ240" s="33">
        <f t="shared" si="39"/>
        <v>0</v>
      </c>
      <c r="BK240" s="3">
        <f>IF(BK$3=0,0,INDEX(Sheet1!RawDataCols,$C240,BK$5)*$R240)</f>
        <v>0</v>
      </c>
      <c r="BL240" s="3">
        <f>IF(BL$3=0,0,INDEX(Sheet1!RawDataCols,$C240,BL$5)*$R240)</f>
        <v>0</v>
      </c>
      <c r="BM240" s="3">
        <f>IF(BM$3=0,0,INDEX(Sheet1!RawDataCols,$C240,BM$5)*$R240)</f>
        <v>0</v>
      </c>
      <c r="BN240" s="3">
        <f>IF(BN$3=0,0,INDEX(Sheet1!RawDataCols,$C240,BN$5)*$R240)</f>
        <v>0</v>
      </c>
      <c r="BO240" s="3">
        <f>IF(BO$3=0,0,INDEX(Sheet1!RawDataCols,$C240,BO$5)*$R240)</f>
        <v>0</v>
      </c>
      <c r="BP240" s="3">
        <f>IF(BP$3=0,0,INDEX(Sheet1!RawDataCols,$C240,BP$5)*$R240)</f>
        <v>0</v>
      </c>
      <c r="BQ240" s="3">
        <f t="shared" si="40"/>
        <v>0</v>
      </c>
      <c r="BR240" s="3">
        <f t="shared" si="41"/>
        <v>0</v>
      </c>
      <c r="BS240" s="3">
        <f t="shared" si="42"/>
        <v>0</v>
      </c>
      <c r="BT240" s="3">
        <f t="shared" si="43"/>
        <v>0</v>
      </c>
      <c r="BU240" s="3" t="e">
        <f>INDEX(Sheet1!$BS$2:$BS$1000,MATCH($A240,Sheet1!$A$2:$A$1000,0))</f>
        <v>#N/A</v>
      </c>
      <c r="BV240" s="3" t="e">
        <f>INDEX(Sheet1!$BT$2:$BT$1000,MATCH($A240,Sheet1!$A$2:$A$1000,0))</f>
        <v>#N/A</v>
      </c>
    </row>
    <row r="241" spans="1:74" x14ac:dyDescent="0.2">
      <c r="A241" s="246" t="s">
        <v>685</v>
      </c>
      <c r="B241" s="3" t="e">
        <f>MATCH($A241,Sheet1!ACCOUNTNO,0)</f>
        <v>#N/A</v>
      </c>
      <c r="C241" s="3">
        <f t="shared" si="34"/>
        <v>65000</v>
      </c>
      <c r="D241" s="3">
        <f>IF(D$3=0,0,INDEX(Sheet1!RawDataCols,$C241,D$5))</f>
        <v>0</v>
      </c>
      <c r="E241" s="3">
        <f>IF(E$3=0,0,INDEX(Sheet1!RawDataCols,$C241,E$5))</f>
        <v>0</v>
      </c>
      <c r="F241" s="3">
        <f>IF(F$3=0,0,INDEX(Sheet1!RawDataCols,$C241,F$5))</f>
        <v>0</v>
      </c>
      <c r="G241" s="3">
        <f>IF(G$3=0,0,INDEX(Sheet1!RawDataCols,$C241,G$5))</f>
        <v>0</v>
      </c>
      <c r="H241" s="3">
        <f>IF(H$3=0,0,INDEX(Sheet1!RawDataCols,$C241,H$5))</f>
        <v>0</v>
      </c>
      <c r="I241" s="3">
        <f>IF(I$3=0,0,INDEX(Sheet1!RawDataCols,$C241,I$5))</f>
        <v>0</v>
      </c>
      <c r="J241" s="3">
        <f>IF(J$3=0,0,INDEX(Sheet1!RawDataCols,$C241,J$5))</f>
        <v>0</v>
      </c>
      <c r="K241" s="3">
        <f>IF(K$3=0,0,INDEX(Sheet1!RawDataCols,$C241,K$5))</f>
        <v>0</v>
      </c>
      <c r="L241" s="3">
        <f>IF(L$3=0,0,INDEX(Sheet1!RawDataCols,$C241,L$5))</f>
        <v>0</v>
      </c>
      <c r="M241" s="3">
        <f>IF(M$3=0,0,INDEX(Sheet1!RawDataCols,$C241,M$5))</f>
        <v>0</v>
      </c>
      <c r="N241" s="3">
        <f>IF(N$3=0,0,INDEX(Sheet1!RawDataCols,$C241,N$5))</f>
        <v>0</v>
      </c>
      <c r="O241" s="3">
        <f>INDEX(Sheet1!RawDataCols,$C241,O$5)</f>
        <v>0</v>
      </c>
      <c r="P241" s="3">
        <f>INDEX(Sheet1!RawDataCols,$C241,P$5)</f>
        <v>0</v>
      </c>
      <c r="Q241" s="3">
        <f>IF(Q$3=0,0,INDEX(Sheet1!RawDataCols,$C241,Q$5))</f>
        <v>0</v>
      </c>
      <c r="R241" s="3">
        <f t="shared" si="35"/>
        <v>1</v>
      </c>
      <c r="S241" s="3">
        <f t="shared" si="36"/>
        <v>-1</v>
      </c>
      <c r="T241" s="3">
        <f>IF(T$3=0,0,INDEX(Sheet1!RawDataCols,$C241,T$5)*$R241)</f>
        <v>0</v>
      </c>
      <c r="U241" s="3">
        <f>IF(U$3=0,0,INDEX(Sheet1!RawDataCols,$C241,U$5)*$R241)</f>
        <v>0</v>
      </c>
      <c r="V241" s="3">
        <f>IF(V$3=0,0,INDEX(Sheet1!RawDataCols,$C241,V$5)*$R241)</f>
        <v>0</v>
      </c>
      <c r="W241" s="3">
        <f>IF(W$3=0,0,INDEX(Sheet1!RawDataCols,$C241,W$5)*$R241)</f>
        <v>0</v>
      </c>
      <c r="X241" s="3">
        <f>IF(X$3=0,0,INDEX(Sheet1!RawDataCols,$C241,X$5)*$R241)</f>
        <v>0</v>
      </c>
      <c r="Y241" s="3">
        <f>IF(Y$3=0,0,INDEX(Sheet1!RawDataCols,$C241,Y$5)*$R241)</f>
        <v>0</v>
      </c>
      <c r="Z241" s="3">
        <f>IF(Z$3=0,0,INDEX(Sheet1!RawDataCols,$C241,Z$5)*$R241)</f>
        <v>0</v>
      </c>
      <c r="AA241" s="3">
        <f>IF(AA$3=0,0,INDEX(Sheet1!RawDataCols,$C241,AA$5)*$R241)</f>
        <v>0</v>
      </c>
      <c r="AB241" s="3">
        <f>IF(AB$3=0,0,INDEX(Sheet1!RawDataCols,$C241,AB$5)*$R241)</f>
        <v>0</v>
      </c>
      <c r="AC241" s="3">
        <f>IF(AC$3=0,0,INDEX(Sheet1!RawDataCols,$C241,AC$5)*$R241)</f>
        <v>0</v>
      </c>
      <c r="AD241" s="3">
        <f>IF(AD$3=0,0,INDEX(Sheet1!RawDataCols,$C241,AD$5)*$R241)</f>
        <v>0</v>
      </c>
      <c r="AE241" s="3">
        <f>IF(AE$3=0,0,INDEX(Sheet1!RawDataCols,$C241,AE$5)*$R241)</f>
        <v>0</v>
      </c>
      <c r="AF241" s="3">
        <f>IF(AF$3=0,0,INDEX(Sheet1!RawDataCols,$C241,AF$5)*$R241)</f>
        <v>0</v>
      </c>
      <c r="AG241" s="3">
        <f>IF(AG$3=0,0,INDEX(Sheet1!RawDataCols,$C241,AG$5)*$R241)</f>
        <v>0</v>
      </c>
      <c r="AH241" s="3">
        <f>IF(AH$3=0,0,INDEX(Sheet1!RawDataCols,$C241,AH$5)*$R241)</f>
        <v>0</v>
      </c>
      <c r="AI241" s="3">
        <f>IF(AI$3=0,0,INDEX(Sheet1!RawDataCols,$C241,AI$5)*$R241)</f>
        <v>0</v>
      </c>
      <c r="AJ241" s="3">
        <f>IF(AJ$3=0,0,INDEX(Sheet1!RawDataCols,$C241,AJ$5)*$R241)</f>
        <v>0</v>
      </c>
      <c r="AK241" s="3">
        <f>IF(AK$3=0,0,INDEX(Sheet1!RawDataCols,$C241,AK$5)*$R241)</f>
        <v>0</v>
      </c>
      <c r="AL241" s="3">
        <f>IF(AL$3=0,0,INDEX(Sheet1!RawDataCols,$C241,AL$5)*$R241)</f>
        <v>0</v>
      </c>
      <c r="AM241" s="3">
        <f>IF(AM$3=0,0,INDEX(Sheet1!RawDataCols,$C241,AM$5)*$R241)</f>
        <v>0</v>
      </c>
      <c r="AN241" s="3">
        <f>IF(AN$3=0,0,INDEX(Sheet1!RawDataCols,$C241,AN$5)*$R241)</f>
        <v>0</v>
      </c>
      <c r="AO241" s="3">
        <f>IF(AO$3=0,0,INDEX(Sheet1!RawDataCols,$C241,AO$5)*$R241)</f>
        <v>0</v>
      </c>
      <c r="AP241" s="3">
        <f>IF(AP$3=0,0,INDEX(Sheet1!RawDataCols,$C241,AP$5)*$R241)</f>
        <v>0</v>
      </c>
      <c r="AQ241" s="3">
        <f>IF(AQ$3=0,0,INDEX(Sheet1!RawDataCols,$C241,AQ$5)*$R241)</f>
        <v>0</v>
      </c>
      <c r="AR241" s="3">
        <f>IF(AR$3=0,0,INDEX(Sheet1!RawDataCols,$C241,AR$5)*$R241)</f>
        <v>0</v>
      </c>
      <c r="AS241" s="3">
        <f>IF(AS$3=0,0,INDEX(Sheet1!RawDataCols,$C241,AS$5)*$R241)</f>
        <v>0</v>
      </c>
      <c r="AT241" s="3">
        <f>IF(AT$3=0,0,INDEX(Sheet1!RawDataCols,$C241,AT$5)*$R241)</f>
        <v>0</v>
      </c>
      <c r="AU241" s="3">
        <f>IF(AU$3=0,0,INDEX(Sheet1!RawDataCols,$C241,AU$5)*$R241)</f>
        <v>0</v>
      </c>
      <c r="AV241" s="3">
        <f>IF(AV$3=0,0,INDEX(Sheet1!RawDataCols,$C241,AV$5)*$R241)</f>
        <v>0</v>
      </c>
      <c r="AW241" s="3">
        <f>IF(AW$3=0,0,INDEX(Sheet1!RawDataCols,$C241,AW$5)*$R241)</f>
        <v>0</v>
      </c>
      <c r="AX241" s="3">
        <f>IF(AX$3=0,0,INDEX(Sheet1!RawDataCols,$C241,AX$5)*$R241)</f>
        <v>0</v>
      </c>
      <c r="AY241" s="3">
        <f>IF(AY$3=0,0,INDEX(Sheet1!RawDataCols,$C241,AY$5)*$R241)</f>
        <v>0</v>
      </c>
      <c r="AZ241" s="3">
        <f>IF(AZ$3=0,0,INDEX(Sheet1!RawDataCols,$C241,AZ$5)*$R241)</f>
        <v>0</v>
      </c>
      <c r="BA241" s="3">
        <f>IF(BA$3=0,0,INDEX(Sheet1!RawDataCols,$C241,BA$5)*$R241)</f>
        <v>0</v>
      </c>
      <c r="BB241" s="3">
        <f>IF(BB$3=0,0,INDEX(Sheet1!RawDataCols,$C241,BB$5)*$R241)</f>
        <v>0</v>
      </c>
      <c r="BC241" s="3">
        <f>IF(BC$3=0,0,INDEX(Sheet1!RawDataCols,$C241,BC$5)*$R241)</f>
        <v>0</v>
      </c>
      <c r="BD241" s="3">
        <f>IF(BD$3=0,0,INDEX(Sheet1!RawDataCols,$C241,BD$5)*$R241)</f>
        <v>0</v>
      </c>
      <c r="BE241" s="3">
        <f>IF(BE$3=0,0,INDEX(Sheet1!RawDataCols,$C241,BE$5)*$R241)</f>
        <v>0</v>
      </c>
      <c r="BF241" s="3">
        <f>IF(BF$3=0,0,INDEX(Sheet1!RawDataCols,$C241,BF$5)*$R241)</f>
        <v>0</v>
      </c>
      <c r="BG241" s="179">
        <f>IF(BG$3=0,0,INDEX(Sheet1!RawDataCols,$C241,BG$5)*$R241)</f>
        <v>0</v>
      </c>
      <c r="BH241" s="33">
        <f t="shared" si="37"/>
        <v>0</v>
      </c>
      <c r="BI241" s="33">
        <f t="shared" si="38"/>
        <v>0</v>
      </c>
      <c r="BJ241" s="33">
        <f t="shared" si="39"/>
        <v>0</v>
      </c>
      <c r="BK241" s="3">
        <f>IF(BK$3=0,0,INDEX(Sheet1!RawDataCols,$C241,BK$5)*$R241)</f>
        <v>0</v>
      </c>
      <c r="BL241" s="3">
        <f>IF(BL$3=0,0,INDEX(Sheet1!RawDataCols,$C241,BL$5)*$R241)</f>
        <v>0</v>
      </c>
      <c r="BM241" s="3">
        <f>IF(BM$3=0,0,INDEX(Sheet1!RawDataCols,$C241,BM$5)*$R241)</f>
        <v>0</v>
      </c>
      <c r="BN241" s="3">
        <f>IF(BN$3=0,0,INDEX(Sheet1!RawDataCols,$C241,BN$5)*$R241)</f>
        <v>0</v>
      </c>
      <c r="BO241" s="3">
        <f>IF(BO$3=0,0,INDEX(Sheet1!RawDataCols,$C241,BO$5)*$R241)</f>
        <v>0</v>
      </c>
      <c r="BP241" s="3">
        <f>IF(BP$3=0,0,INDEX(Sheet1!RawDataCols,$C241,BP$5)*$R241)</f>
        <v>0</v>
      </c>
      <c r="BQ241" s="3">
        <f t="shared" si="40"/>
        <v>0</v>
      </c>
      <c r="BR241" s="3">
        <f t="shared" si="41"/>
        <v>0</v>
      </c>
      <c r="BS241" s="3">
        <f t="shared" si="42"/>
        <v>0</v>
      </c>
      <c r="BT241" s="3">
        <f t="shared" si="43"/>
        <v>0</v>
      </c>
      <c r="BU241" s="3" t="e">
        <f>INDEX(Sheet1!$BS$2:$BS$1000,MATCH($A241,Sheet1!$A$2:$A$1000,0))</f>
        <v>#N/A</v>
      </c>
      <c r="BV241" s="3" t="e">
        <f>INDEX(Sheet1!$BT$2:$BT$1000,MATCH($A241,Sheet1!$A$2:$A$1000,0))</f>
        <v>#N/A</v>
      </c>
    </row>
    <row r="242" spans="1:74" x14ac:dyDescent="0.2">
      <c r="A242" s="246" t="s">
        <v>686</v>
      </c>
      <c r="B242" s="3" t="e">
        <f>MATCH($A242,Sheet1!ACCOUNTNO,0)</f>
        <v>#N/A</v>
      </c>
      <c r="C242" s="3">
        <f t="shared" si="34"/>
        <v>65000</v>
      </c>
      <c r="D242" s="3">
        <f>IF(D$3=0,0,INDEX(Sheet1!RawDataCols,$C242,D$5))</f>
        <v>0</v>
      </c>
      <c r="E242" s="3">
        <f>IF(E$3=0,0,INDEX(Sheet1!RawDataCols,$C242,E$5))</f>
        <v>0</v>
      </c>
      <c r="F242" s="3">
        <f>IF(F$3=0,0,INDEX(Sheet1!RawDataCols,$C242,F$5))</f>
        <v>0</v>
      </c>
      <c r="G242" s="3">
        <f>IF(G$3=0,0,INDEX(Sheet1!RawDataCols,$C242,G$5))</f>
        <v>0</v>
      </c>
      <c r="H242" s="3">
        <f>IF(H$3=0,0,INDEX(Sheet1!RawDataCols,$C242,H$5))</f>
        <v>0</v>
      </c>
      <c r="I242" s="3">
        <f>IF(I$3=0,0,INDEX(Sheet1!RawDataCols,$C242,I$5))</f>
        <v>0</v>
      </c>
      <c r="J242" s="3">
        <f>IF(J$3=0,0,INDEX(Sheet1!RawDataCols,$C242,J$5))</f>
        <v>0</v>
      </c>
      <c r="K242" s="3">
        <f>IF(K$3=0,0,INDEX(Sheet1!RawDataCols,$C242,K$5))</f>
        <v>0</v>
      </c>
      <c r="L242" s="3">
        <f>IF(L$3=0,0,INDEX(Sheet1!RawDataCols,$C242,L$5))</f>
        <v>0</v>
      </c>
      <c r="M242" s="3">
        <f>IF(M$3=0,0,INDEX(Sheet1!RawDataCols,$C242,M$5))</f>
        <v>0</v>
      </c>
      <c r="N242" s="3">
        <f>IF(N$3=0,0,INDEX(Sheet1!RawDataCols,$C242,N$5))</f>
        <v>0</v>
      </c>
      <c r="O242" s="3">
        <f>INDEX(Sheet1!RawDataCols,$C242,O$5)</f>
        <v>0</v>
      </c>
      <c r="P242" s="3">
        <f>INDEX(Sheet1!RawDataCols,$C242,P$5)</f>
        <v>0</v>
      </c>
      <c r="Q242" s="3">
        <f>IF(Q$3=0,0,INDEX(Sheet1!RawDataCols,$C242,Q$5))</f>
        <v>0</v>
      </c>
      <c r="R242" s="3">
        <f t="shared" si="35"/>
        <v>1</v>
      </c>
      <c r="S242" s="3">
        <f t="shared" si="36"/>
        <v>-1</v>
      </c>
      <c r="T242" s="3">
        <f>IF(T$3=0,0,INDEX(Sheet1!RawDataCols,$C242,T$5)*$R242)</f>
        <v>0</v>
      </c>
      <c r="U242" s="3">
        <f>IF(U$3=0,0,INDEX(Sheet1!RawDataCols,$C242,U$5)*$R242)</f>
        <v>0</v>
      </c>
      <c r="V242" s="3">
        <f>IF(V$3=0,0,INDEX(Sheet1!RawDataCols,$C242,V$5)*$R242)</f>
        <v>0</v>
      </c>
      <c r="W242" s="3">
        <f>IF(W$3=0,0,INDEX(Sheet1!RawDataCols,$C242,W$5)*$R242)</f>
        <v>0</v>
      </c>
      <c r="X242" s="3">
        <f>IF(X$3=0,0,INDEX(Sheet1!RawDataCols,$C242,X$5)*$R242)</f>
        <v>0</v>
      </c>
      <c r="Y242" s="3">
        <f>IF(Y$3=0,0,INDEX(Sheet1!RawDataCols,$C242,Y$5)*$R242)</f>
        <v>0</v>
      </c>
      <c r="Z242" s="3">
        <f>IF(Z$3=0,0,INDEX(Sheet1!RawDataCols,$C242,Z$5)*$R242)</f>
        <v>0</v>
      </c>
      <c r="AA242" s="3">
        <f>IF(AA$3=0,0,INDEX(Sheet1!RawDataCols,$C242,AA$5)*$R242)</f>
        <v>0</v>
      </c>
      <c r="AB242" s="3">
        <f>IF(AB$3=0,0,INDEX(Sheet1!RawDataCols,$C242,AB$5)*$R242)</f>
        <v>0</v>
      </c>
      <c r="AC242" s="3">
        <f>IF(AC$3=0,0,INDEX(Sheet1!RawDataCols,$C242,AC$5)*$R242)</f>
        <v>0</v>
      </c>
      <c r="AD242" s="3">
        <f>IF(AD$3=0,0,INDEX(Sheet1!RawDataCols,$C242,AD$5)*$R242)</f>
        <v>0</v>
      </c>
      <c r="AE242" s="3">
        <f>IF(AE$3=0,0,INDEX(Sheet1!RawDataCols,$C242,AE$5)*$R242)</f>
        <v>0</v>
      </c>
      <c r="AF242" s="3">
        <f>IF(AF$3=0,0,INDEX(Sheet1!RawDataCols,$C242,AF$5)*$R242)</f>
        <v>0</v>
      </c>
      <c r="AG242" s="3">
        <f>IF(AG$3=0,0,INDEX(Sheet1!RawDataCols,$C242,AG$5)*$R242)</f>
        <v>0</v>
      </c>
      <c r="AH242" s="3">
        <f>IF(AH$3=0,0,INDEX(Sheet1!RawDataCols,$C242,AH$5)*$R242)</f>
        <v>0</v>
      </c>
      <c r="AI242" s="3">
        <f>IF(AI$3=0,0,INDEX(Sheet1!RawDataCols,$C242,AI$5)*$R242)</f>
        <v>0</v>
      </c>
      <c r="AJ242" s="3">
        <f>IF(AJ$3=0,0,INDEX(Sheet1!RawDataCols,$C242,AJ$5)*$R242)</f>
        <v>0</v>
      </c>
      <c r="AK242" s="3">
        <f>IF(AK$3=0,0,INDEX(Sheet1!RawDataCols,$C242,AK$5)*$R242)</f>
        <v>0</v>
      </c>
      <c r="AL242" s="3">
        <f>IF(AL$3=0,0,INDEX(Sheet1!RawDataCols,$C242,AL$5)*$R242)</f>
        <v>0</v>
      </c>
      <c r="AM242" s="3">
        <f>IF(AM$3=0,0,INDEX(Sheet1!RawDataCols,$C242,AM$5)*$R242)</f>
        <v>0</v>
      </c>
      <c r="AN242" s="3">
        <f>IF(AN$3=0,0,INDEX(Sheet1!RawDataCols,$C242,AN$5)*$R242)</f>
        <v>0</v>
      </c>
      <c r="AO242" s="3">
        <f>IF(AO$3=0,0,INDEX(Sheet1!RawDataCols,$C242,AO$5)*$R242)</f>
        <v>0</v>
      </c>
      <c r="AP242" s="3">
        <f>IF(AP$3=0,0,INDEX(Sheet1!RawDataCols,$C242,AP$5)*$R242)</f>
        <v>0</v>
      </c>
      <c r="AQ242" s="3">
        <f>IF(AQ$3=0,0,INDEX(Sheet1!RawDataCols,$C242,AQ$5)*$R242)</f>
        <v>0</v>
      </c>
      <c r="AR242" s="3">
        <f>IF(AR$3=0,0,INDEX(Sheet1!RawDataCols,$C242,AR$5)*$R242)</f>
        <v>0</v>
      </c>
      <c r="AS242" s="3">
        <f>IF(AS$3=0,0,INDEX(Sheet1!RawDataCols,$C242,AS$5)*$R242)</f>
        <v>0</v>
      </c>
      <c r="AT242" s="3">
        <f>IF(AT$3=0,0,INDEX(Sheet1!RawDataCols,$C242,AT$5)*$R242)</f>
        <v>0</v>
      </c>
      <c r="AU242" s="3">
        <f>IF(AU$3=0,0,INDEX(Sheet1!RawDataCols,$C242,AU$5)*$R242)</f>
        <v>0</v>
      </c>
      <c r="AV242" s="3">
        <f>IF(AV$3=0,0,INDEX(Sheet1!RawDataCols,$C242,AV$5)*$R242)</f>
        <v>0</v>
      </c>
      <c r="AW242" s="3">
        <f>IF(AW$3=0,0,INDEX(Sheet1!RawDataCols,$C242,AW$5)*$R242)</f>
        <v>0</v>
      </c>
      <c r="AX242" s="3">
        <f>IF(AX$3=0,0,INDEX(Sheet1!RawDataCols,$C242,AX$5)*$R242)</f>
        <v>0</v>
      </c>
      <c r="AY242" s="3">
        <f>IF(AY$3=0,0,INDEX(Sheet1!RawDataCols,$C242,AY$5)*$R242)</f>
        <v>0</v>
      </c>
      <c r="AZ242" s="3">
        <f>IF(AZ$3=0,0,INDEX(Sheet1!RawDataCols,$C242,AZ$5)*$R242)</f>
        <v>0</v>
      </c>
      <c r="BA242" s="3">
        <f>IF(BA$3=0,0,INDEX(Sheet1!RawDataCols,$C242,BA$5)*$R242)</f>
        <v>0</v>
      </c>
      <c r="BB242" s="3">
        <f>IF(BB$3=0,0,INDEX(Sheet1!RawDataCols,$C242,BB$5)*$R242)</f>
        <v>0</v>
      </c>
      <c r="BC242" s="3">
        <f>IF(BC$3=0,0,INDEX(Sheet1!RawDataCols,$C242,BC$5)*$R242)</f>
        <v>0</v>
      </c>
      <c r="BD242" s="3">
        <f>IF(BD$3=0,0,INDEX(Sheet1!RawDataCols,$C242,BD$5)*$R242)</f>
        <v>0</v>
      </c>
      <c r="BE242" s="3">
        <f>IF(BE$3=0,0,INDEX(Sheet1!RawDataCols,$C242,BE$5)*$R242)</f>
        <v>0</v>
      </c>
      <c r="BF242" s="3">
        <f>IF(BF$3=0,0,INDEX(Sheet1!RawDataCols,$C242,BF$5)*$R242)</f>
        <v>0</v>
      </c>
      <c r="BG242" s="179">
        <f>IF(BG$3=0,0,INDEX(Sheet1!RawDataCols,$C242,BG$5)*$R242)</f>
        <v>0</v>
      </c>
      <c r="BH242" s="33">
        <f t="shared" si="37"/>
        <v>0</v>
      </c>
      <c r="BI242" s="33">
        <f t="shared" si="38"/>
        <v>0</v>
      </c>
      <c r="BJ242" s="33">
        <f t="shared" si="39"/>
        <v>0</v>
      </c>
      <c r="BK242" s="3">
        <f>IF(BK$3=0,0,INDEX(Sheet1!RawDataCols,$C242,BK$5)*$R242)</f>
        <v>0</v>
      </c>
      <c r="BL242" s="3">
        <f>IF(BL$3=0,0,INDEX(Sheet1!RawDataCols,$C242,BL$5)*$R242)</f>
        <v>0</v>
      </c>
      <c r="BM242" s="3">
        <f>IF(BM$3=0,0,INDEX(Sheet1!RawDataCols,$C242,BM$5)*$R242)</f>
        <v>0</v>
      </c>
      <c r="BN242" s="3">
        <f>IF(BN$3=0,0,INDEX(Sheet1!RawDataCols,$C242,BN$5)*$R242)</f>
        <v>0</v>
      </c>
      <c r="BO242" s="3">
        <f>IF(BO$3=0,0,INDEX(Sheet1!RawDataCols,$C242,BO$5)*$R242)</f>
        <v>0</v>
      </c>
      <c r="BP242" s="3">
        <f>IF(BP$3=0,0,INDEX(Sheet1!RawDataCols,$C242,BP$5)*$R242)</f>
        <v>0</v>
      </c>
      <c r="BQ242" s="3">
        <f t="shared" si="40"/>
        <v>0</v>
      </c>
      <c r="BR242" s="3">
        <f t="shared" si="41"/>
        <v>0</v>
      </c>
      <c r="BS242" s="3">
        <f t="shared" si="42"/>
        <v>0</v>
      </c>
      <c r="BT242" s="3">
        <f t="shared" si="43"/>
        <v>0</v>
      </c>
      <c r="BU242" s="3" t="e">
        <f>INDEX(Sheet1!$BS$2:$BS$1000,MATCH($A242,Sheet1!$A$2:$A$1000,0))</f>
        <v>#N/A</v>
      </c>
      <c r="BV242" s="3" t="e">
        <f>INDEX(Sheet1!$BT$2:$BT$1000,MATCH($A242,Sheet1!$A$2:$A$1000,0))</f>
        <v>#N/A</v>
      </c>
    </row>
    <row r="243" spans="1:74" x14ac:dyDescent="0.2">
      <c r="A243" s="11" t="s">
        <v>687</v>
      </c>
      <c r="B243" s="3">
        <f>MATCH($A243,Sheet1!ACCOUNTNO,0)</f>
        <v>219</v>
      </c>
      <c r="C243" s="3">
        <f t="shared" si="34"/>
        <v>219</v>
      </c>
      <c r="D243" s="3" t="str">
        <f>IF(D$3=0,0,INDEX(Sheet1!RawDataCols,$C243,D$5))</f>
        <v>23240A03</v>
      </c>
      <c r="E243" s="3" t="str">
        <f>IF(E$3=0,0,INDEX(Sheet1!RawDataCols,$C243,E$5))</f>
        <v xml:space="preserve">23240          </v>
      </c>
      <c r="F243" s="3" t="str">
        <f>IF(F$3=0,0,INDEX(Sheet1!RawDataCols,$C243,F$5))</f>
        <v xml:space="preserve">A03            </v>
      </c>
      <c r="G243" s="3" t="str">
        <f>IF(G$3=0,0,INDEX(Sheet1!RawDataCols,$C243,G$5))</f>
        <v xml:space="preserve">               </v>
      </c>
      <c r="H243" s="3" t="str">
        <f>IF(H$3=0,0,INDEX(Sheet1!RawDataCols,$C243,H$5))</f>
        <v xml:space="preserve">               </v>
      </c>
      <c r="I243" s="3" t="str">
        <f>IF(I$3=0,0,INDEX(Sheet1!RawDataCols,$C243,I$5))</f>
        <v xml:space="preserve">               </v>
      </c>
      <c r="J243" s="3" t="str">
        <f>IF(J$3=0,0,INDEX(Sheet1!RawDataCols,$C243,J$5))</f>
        <v xml:space="preserve">               </v>
      </c>
      <c r="K243" s="3" t="str">
        <f>IF(K$3=0,0,INDEX(Sheet1!RawDataCols,$C243,K$5))</f>
        <v xml:space="preserve">               </v>
      </c>
      <c r="L243" s="3" t="str">
        <f>IF(L$3=0,0,INDEX(Sheet1!RawDataCols,$C243,L$5))</f>
        <v xml:space="preserve">               </v>
      </c>
      <c r="M243" s="3" t="str">
        <f>IF(M$3=0,0,INDEX(Sheet1!RawDataCols,$C243,M$5))</f>
        <v xml:space="preserve">F007  </v>
      </c>
      <c r="N243" s="3" t="str">
        <f>IF(N$3=0,0,INDEX(Sheet1!RawDataCols,$C243,N$5))</f>
        <v>Telephone - Use-33 Franklin St</v>
      </c>
      <c r="O243" s="3">
        <f>INDEX(Sheet1!RawDataCols,$C243,O$5)</f>
        <v>13</v>
      </c>
      <c r="P243" s="3" t="str">
        <f>INDEX(Sheet1!RawDataCols,$C243,P$5)</f>
        <v>Cost and Expenses</v>
      </c>
      <c r="Q243" s="3" t="str">
        <f>IF(Q$3=0,0,INDEX(Sheet1!RawDataCols,$C243,Q$5))</f>
        <v>I</v>
      </c>
      <c r="R243" s="3">
        <f t="shared" si="35"/>
        <v>1</v>
      </c>
      <c r="S243" s="3">
        <f t="shared" si="36"/>
        <v>-1</v>
      </c>
      <c r="T243" s="3">
        <f>IF(T$3=0,0,INDEX(Sheet1!RawDataCols,$C243,T$5)*$R243)</f>
        <v>0</v>
      </c>
      <c r="U243" s="3">
        <f>IF(U$3=0,0,INDEX(Sheet1!RawDataCols,$C243,U$5)*$R243)</f>
        <v>0</v>
      </c>
      <c r="V243" s="3">
        <f>IF(V$3=0,0,INDEX(Sheet1!RawDataCols,$C243,V$5)*$R243)</f>
        <v>0</v>
      </c>
      <c r="W243" s="3">
        <f>IF(W$3=0,0,INDEX(Sheet1!RawDataCols,$C243,W$5)*$R243)</f>
        <v>0</v>
      </c>
      <c r="X243" s="3">
        <f>IF(X$3=0,0,INDEX(Sheet1!RawDataCols,$C243,X$5)*$R243)</f>
        <v>0</v>
      </c>
      <c r="Y243" s="3">
        <f>IF(Y$3=0,0,INDEX(Sheet1!RawDataCols,$C243,Y$5)*$R243)</f>
        <v>0</v>
      </c>
      <c r="Z243" s="3">
        <f>IF(Z$3=0,0,INDEX(Sheet1!RawDataCols,$C243,Z$5)*$R243)</f>
        <v>-0.02</v>
      </c>
      <c r="AA243" s="3">
        <f>IF(AA$3=0,0,INDEX(Sheet1!RawDataCols,$C243,AA$5)*$R243)</f>
        <v>0</v>
      </c>
      <c r="AB243" s="3">
        <f>IF(AB$3=0,0,INDEX(Sheet1!RawDataCols,$C243,AB$5)*$R243)</f>
        <v>0</v>
      </c>
      <c r="AC243" s="3">
        <f>IF(AC$3=0,0,INDEX(Sheet1!RawDataCols,$C243,AC$5)*$R243)</f>
        <v>0</v>
      </c>
      <c r="AD243" s="3">
        <f>IF(AD$3=0,0,INDEX(Sheet1!RawDataCols,$C243,AD$5)*$R243)</f>
        <v>0</v>
      </c>
      <c r="AE243" s="3">
        <f>IF(AE$3=0,0,INDEX(Sheet1!RawDataCols,$C243,AE$5)*$R243)</f>
        <v>0</v>
      </c>
      <c r="AF243" s="3">
        <f>IF(AF$3=0,0,INDEX(Sheet1!RawDataCols,$C243,AF$5)*$R243)</f>
        <v>0</v>
      </c>
      <c r="AG243" s="3">
        <f>IF(AG$3=0,0,INDEX(Sheet1!RawDataCols,$C243,AG$5)*$R243)</f>
        <v>0</v>
      </c>
      <c r="AH243" s="3">
        <f>IF(AH$3=0,0,INDEX(Sheet1!RawDataCols,$C243,AH$5)*$R243)</f>
        <v>0</v>
      </c>
      <c r="AI243" s="3">
        <f>IF(AI$3=0,0,INDEX(Sheet1!RawDataCols,$C243,AI$5)*$R243)</f>
        <v>0</v>
      </c>
      <c r="AJ243" s="3">
        <f>IF(AJ$3=0,0,INDEX(Sheet1!RawDataCols,$C243,AJ$5)*$R243)</f>
        <v>0</v>
      </c>
      <c r="AK243" s="3">
        <f>IF(AK$3=0,0,INDEX(Sheet1!RawDataCols,$C243,AK$5)*$R243)</f>
        <v>0</v>
      </c>
      <c r="AL243" s="3">
        <f>IF(AL$3=0,0,INDEX(Sheet1!RawDataCols,$C243,AL$5)*$R243)</f>
        <v>0</v>
      </c>
      <c r="AM243" s="3">
        <f>IF(AM$3=0,0,INDEX(Sheet1!RawDataCols,$C243,AM$5)*$R243)</f>
        <v>0</v>
      </c>
      <c r="AN243" s="3">
        <f>IF(AN$3=0,0,INDEX(Sheet1!RawDataCols,$C243,AN$5)*$R243)</f>
        <v>0</v>
      </c>
      <c r="AO243" s="3">
        <f>IF(AO$3=0,0,INDEX(Sheet1!RawDataCols,$C243,AO$5)*$R243)</f>
        <v>0</v>
      </c>
      <c r="AP243" s="3">
        <f>IF(AP$3=0,0,INDEX(Sheet1!RawDataCols,$C243,AP$5)*$R243)</f>
        <v>0</v>
      </c>
      <c r="AQ243" s="3">
        <f>IF(AQ$3=0,0,INDEX(Sheet1!RawDataCols,$C243,AQ$5)*$R243)</f>
        <v>0</v>
      </c>
      <c r="AR243" s="3">
        <f>IF(AR$3=0,0,INDEX(Sheet1!RawDataCols,$C243,AR$5)*$R243)</f>
        <v>0</v>
      </c>
      <c r="AS243" s="3">
        <f>IF(AS$3=0,0,INDEX(Sheet1!RawDataCols,$C243,AS$5)*$R243)</f>
        <v>0</v>
      </c>
      <c r="AT243" s="3">
        <f>IF(AT$3=0,0,INDEX(Sheet1!RawDataCols,$C243,AT$5)*$R243)</f>
        <v>0</v>
      </c>
      <c r="AU243" s="3">
        <f>IF(AU$3=0,0,INDEX(Sheet1!RawDataCols,$C243,AU$5)*$R243)</f>
        <v>0</v>
      </c>
      <c r="AV243" s="3">
        <f>IF(AV$3=0,0,INDEX(Sheet1!RawDataCols,$C243,AV$5)*$R243)</f>
        <v>0</v>
      </c>
      <c r="AW243" s="3">
        <f>IF(AW$3=0,0,INDEX(Sheet1!RawDataCols,$C243,AW$5)*$R243)</f>
        <v>0</v>
      </c>
      <c r="AX243" s="3">
        <f>IF(AX$3=0,0,INDEX(Sheet1!RawDataCols,$C243,AX$5)*$R243)</f>
        <v>0</v>
      </c>
      <c r="AY243" s="3">
        <f>IF(AY$3=0,0,INDEX(Sheet1!RawDataCols,$C243,AY$5)*$R243)</f>
        <v>0</v>
      </c>
      <c r="AZ243" s="3">
        <f>IF(AZ$3=0,0,INDEX(Sheet1!RawDataCols,$C243,AZ$5)*$R243)</f>
        <v>0</v>
      </c>
      <c r="BA243" s="3">
        <f>IF(BA$3=0,0,INDEX(Sheet1!RawDataCols,$C243,BA$5)*$R243)</f>
        <v>0</v>
      </c>
      <c r="BB243" s="3">
        <f>IF(BB$3=0,0,INDEX(Sheet1!RawDataCols,$C243,BB$5)*$R243)</f>
        <v>0</v>
      </c>
      <c r="BC243" s="3">
        <f>IF(BC$3=0,0,INDEX(Sheet1!RawDataCols,$C243,BC$5)*$R243)</f>
        <v>0</v>
      </c>
      <c r="BD243" s="3">
        <f>IF(BD$3=0,0,INDEX(Sheet1!RawDataCols,$C243,BD$5)*$R243)</f>
        <v>0</v>
      </c>
      <c r="BE243" s="3">
        <f>IF(BE$3=0,0,INDEX(Sheet1!RawDataCols,$C243,BE$5)*$R243)</f>
        <v>0</v>
      </c>
      <c r="BF243" s="3">
        <f>IF(BF$3=0,0,INDEX(Sheet1!RawDataCols,$C243,BF$5)*$R243)</f>
        <v>0</v>
      </c>
      <c r="BG243" s="179">
        <f>IF(BG$3=0,0,INDEX(Sheet1!RawDataCols,$C243,BG$5)*$R243)</f>
        <v>0</v>
      </c>
      <c r="BH243" s="33">
        <f t="shared" si="37"/>
        <v>0</v>
      </c>
      <c r="BI243" s="33">
        <f t="shared" si="38"/>
        <v>0</v>
      </c>
      <c r="BJ243" s="33">
        <f t="shared" si="39"/>
        <v>-0.02</v>
      </c>
      <c r="BK243" s="3">
        <f>IF(BK$3=0,0,INDEX(Sheet1!RawDataCols,$C243,BK$5)*$R243)</f>
        <v>0</v>
      </c>
      <c r="BL243" s="3">
        <f>IF(BL$3=0,0,INDEX(Sheet1!RawDataCols,$C243,BL$5)*$R243)</f>
        <v>-1.25E-3</v>
      </c>
      <c r="BM243" s="3">
        <f>IF(BM$3=0,0,INDEX(Sheet1!RawDataCols,$C243,BM$5)*$R243)</f>
        <v>0</v>
      </c>
      <c r="BN243" s="3">
        <f>IF(BN$3=0,0,INDEX(Sheet1!RawDataCols,$C243,BN$5)*$R243)</f>
        <v>0</v>
      </c>
      <c r="BO243" s="3">
        <f>IF(BO$3=0,0,INDEX(Sheet1!RawDataCols,$C243,BO$5)*$R243)</f>
        <v>0</v>
      </c>
      <c r="BP243" s="3">
        <f>IF(BP$3=0,0,INDEX(Sheet1!RawDataCols,$C243,BP$5)*$R243)</f>
        <v>0</v>
      </c>
      <c r="BQ243" s="3">
        <f t="shared" si="40"/>
        <v>0</v>
      </c>
      <c r="BR243" s="3">
        <f t="shared" si="41"/>
        <v>0</v>
      </c>
      <c r="BS243" s="3">
        <f t="shared" si="42"/>
        <v>0</v>
      </c>
      <c r="BT243" s="3">
        <f t="shared" si="43"/>
        <v>0</v>
      </c>
      <c r="BU243" s="3" t="str">
        <f>INDEX(Sheet1!$BS$2:$BS$1000,MATCH($A243,Sheet1!$A$2:$A$1000,0))</f>
        <v>10</v>
      </c>
      <c r="BV243" s="3">
        <f>INDEX(Sheet1!$BT$2:$BT$1000,MATCH($A243,Sheet1!$A$2:$A$1000,0))</f>
        <v>0</v>
      </c>
    </row>
    <row r="244" spans="1:74" x14ac:dyDescent="0.2">
      <c r="A244" s="246" t="s">
        <v>688</v>
      </c>
      <c r="B244" s="3" t="e">
        <f>MATCH($A244,Sheet1!ACCOUNTNO,0)</f>
        <v>#N/A</v>
      </c>
      <c r="C244" s="3">
        <f t="shared" si="34"/>
        <v>65000</v>
      </c>
      <c r="D244" s="3">
        <f>IF(D$3=0,0,INDEX(Sheet1!RawDataCols,$C244,D$5))</f>
        <v>0</v>
      </c>
      <c r="E244" s="3">
        <f>IF(E$3=0,0,INDEX(Sheet1!RawDataCols,$C244,E$5))</f>
        <v>0</v>
      </c>
      <c r="F244" s="3">
        <f>IF(F$3=0,0,INDEX(Sheet1!RawDataCols,$C244,F$5))</f>
        <v>0</v>
      </c>
      <c r="G244" s="3">
        <f>IF(G$3=0,0,INDEX(Sheet1!RawDataCols,$C244,G$5))</f>
        <v>0</v>
      </c>
      <c r="H244" s="3">
        <f>IF(H$3=0,0,INDEX(Sheet1!RawDataCols,$C244,H$5))</f>
        <v>0</v>
      </c>
      <c r="I244" s="3">
        <f>IF(I$3=0,0,INDEX(Sheet1!RawDataCols,$C244,I$5))</f>
        <v>0</v>
      </c>
      <c r="J244" s="3">
        <f>IF(J$3=0,0,INDEX(Sheet1!RawDataCols,$C244,J$5))</f>
        <v>0</v>
      </c>
      <c r="K244" s="3">
        <f>IF(K$3=0,0,INDEX(Sheet1!RawDataCols,$C244,K$5))</f>
        <v>0</v>
      </c>
      <c r="L244" s="3">
        <f>IF(L$3=0,0,INDEX(Sheet1!RawDataCols,$C244,L$5))</f>
        <v>0</v>
      </c>
      <c r="M244" s="3">
        <f>IF(M$3=0,0,INDEX(Sheet1!RawDataCols,$C244,M$5))</f>
        <v>0</v>
      </c>
      <c r="N244" s="3">
        <f>IF(N$3=0,0,INDEX(Sheet1!RawDataCols,$C244,N$5))</f>
        <v>0</v>
      </c>
      <c r="O244" s="3">
        <f>INDEX(Sheet1!RawDataCols,$C244,O$5)</f>
        <v>0</v>
      </c>
      <c r="P244" s="3">
        <f>INDEX(Sheet1!RawDataCols,$C244,P$5)</f>
        <v>0</v>
      </c>
      <c r="Q244" s="3">
        <f>IF(Q$3=0,0,INDEX(Sheet1!RawDataCols,$C244,Q$5))</f>
        <v>0</v>
      </c>
      <c r="R244" s="3">
        <f t="shared" si="35"/>
        <v>1</v>
      </c>
      <c r="S244" s="3">
        <f t="shared" si="36"/>
        <v>-1</v>
      </c>
      <c r="T244" s="3">
        <f>IF(T$3=0,0,INDEX(Sheet1!RawDataCols,$C244,T$5)*$R244)</f>
        <v>0</v>
      </c>
      <c r="U244" s="3">
        <f>IF(U$3=0,0,INDEX(Sheet1!RawDataCols,$C244,U$5)*$R244)</f>
        <v>0</v>
      </c>
      <c r="V244" s="3">
        <f>IF(V$3=0,0,INDEX(Sheet1!RawDataCols,$C244,V$5)*$R244)</f>
        <v>0</v>
      </c>
      <c r="W244" s="3">
        <f>IF(W$3=0,0,INDEX(Sheet1!RawDataCols,$C244,W$5)*$R244)</f>
        <v>0</v>
      </c>
      <c r="X244" s="3">
        <f>IF(X$3=0,0,INDEX(Sheet1!RawDataCols,$C244,X$5)*$R244)</f>
        <v>0</v>
      </c>
      <c r="Y244" s="3">
        <f>IF(Y$3=0,0,INDEX(Sheet1!RawDataCols,$C244,Y$5)*$R244)</f>
        <v>0</v>
      </c>
      <c r="Z244" s="3">
        <f>IF(Z$3=0,0,INDEX(Sheet1!RawDataCols,$C244,Z$5)*$R244)</f>
        <v>0</v>
      </c>
      <c r="AA244" s="3">
        <f>IF(AA$3=0,0,INDEX(Sheet1!RawDataCols,$C244,AA$5)*$R244)</f>
        <v>0</v>
      </c>
      <c r="AB244" s="3">
        <f>IF(AB$3=0,0,INDEX(Sheet1!RawDataCols,$C244,AB$5)*$R244)</f>
        <v>0</v>
      </c>
      <c r="AC244" s="3">
        <f>IF(AC$3=0,0,INDEX(Sheet1!RawDataCols,$C244,AC$5)*$R244)</f>
        <v>0</v>
      </c>
      <c r="AD244" s="3">
        <f>IF(AD$3=0,0,INDEX(Sheet1!RawDataCols,$C244,AD$5)*$R244)</f>
        <v>0</v>
      </c>
      <c r="AE244" s="3">
        <f>IF(AE$3=0,0,INDEX(Sheet1!RawDataCols,$C244,AE$5)*$R244)</f>
        <v>0</v>
      </c>
      <c r="AF244" s="3">
        <f>IF(AF$3=0,0,INDEX(Sheet1!RawDataCols,$C244,AF$5)*$R244)</f>
        <v>0</v>
      </c>
      <c r="AG244" s="3">
        <f>IF(AG$3=0,0,INDEX(Sheet1!RawDataCols,$C244,AG$5)*$R244)</f>
        <v>0</v>
      </c>
      <c r="AH244" s="3">
        <f>IF(AH$3=0,0,INDEX(Sheet1!RawDataCols,$C244,AH$5)*$R244)</f>
        <v>0</v>
      </c>
      <c r="AI244" s="3">
        <f>IF(AI$3=0,0,INDEX(Sheet1!RawDataCols,$C244,AI$5)*$R244)</f>
        <v>0</v>
      </c>
      <c r="AJ244" s="3">
        <f>IF(AJ$3=0,0,INDEX(Sheet1!RawDataCols,$C244,AJ$5)*$R244)</f>
        <v>0</v>
      </c>
      <c r="AK244" s="3">
        <f>IF(AK$3=0,0,INDEX(Sheet1!RawDataCols,$C244,AK$5)*$R244)</f>
        <v>0</v>
      </c>
      <c r="AL244" s="3">
        <f>IF(AL$3=0,0,INDEX(Sheet1!RawDataCols,$C244,AL$5)*$R244)</f>
        <v>0</v>
      </c>
      <c r="AM244" s="3">
        <f>IF(AM$3=0,0,INDEX(Sheet1!RawDataCols,$C244,AM$5)*$R244)</f>
        <v>0</v>
      </c>
      <c r="AN244" s="3">
        <f>IF(AN$3=0,0,INDEX(Sheet1!RawDataCols,$C244,AN$5)*$R244)</f>
        <v>0</v>
      </c>
      <c r="AO244" s="3">
        <f>IF(AO$3=0,0,INDEX(Sheet1!RawDataCols,$C244,AO$5)*$R244)</f>
        <v>0</v>
      </c>
      <c r="AP244" s="3">
        <f>IF(AP$3=0,0,INDEX(Sheet1!RawDataCols,$C244,AP$5)*$R244)</f>
        <v>0</v>
      </c>
      <c r="AQ244" s="3">
        <f>IF(AQ$3=0,0,INDEX(Sheet1!RawDataCols,$C244,AQ$5)*$R244)</f>
        <v>0</v>
      </c>
      <c r="AR244" s="3">
        <f>IF(AR$3=0,0,INDEX(Sheet1!RawDataCols,$C244,AR$5)*$R244)</f>
        <v>0</v>
      </c>
      <c r="AS244" s="3">
        <f>IF(AS$3=0,0,INDEX(Sheet1!RawDataCols,$C244,AS$5)*$R244)</f>
        <v>0</v>
      </c>
      <c r="AT244" s="3">
        <f>IF(AT$3=0,0,INDEX(Sheet1!RawDataCols,$C244,AT$5)*$R244)</f>
        <v>0</v>
      </c>
      <c r="AU244" s="3">
        <f>IF(AU$3=0,0,INDEX(Sheet1!RawDataCols,$C244,AU$5)*$R244)</f>
        <v>0</v>
      </c>
      <c r="AV244" s="3">
        <f>IF(AV$3=0,0,INDEX(Sheet1!RawDataCols,$C244,AV$5)*$R244)</f>
        <v>0</v>
      </c>
      <c r="AW244" s="3">
        <f>IF(AW$3=0,0,INDEX(Sheet1!RawDataCols,$C244,AW$5)*$R244)</f>
        <v>0</v>
      </c>
      <c r="AX244" s="3">
        <f>IF(AX$3=0,0,INDEX(Sheet1!RawDataCols,$C244,AX$5)*$R244)</f>
        <v>0</v>
      </c>
      <c r="AY244" s="3">
        <f>IF(AY$3=0,0,INDEX(Sheet1!RawDataCols,$C244,AY$5)*$R244)</f>
        <v>0</v>
      </c>
      <c r="AZ244" s="3">
        <f>IF(AZ$3=0,0,INDEX(Sheet1!RawDataCols,$C244,AZ$5)*$R244)</f>
        <v>0</v>
      </c>
      <c r="BA244" s="3">
        <f>IF(BA$3=0,0,INDEX(Sheet1!RawDataCols,$C244,BA$5)*$R244)</f>
        <v>0</v>
      </c>
      <c r="BB244" s="3">
        <f>IF(BB$3=0,0,INDEX(Sheet1!RawDataCols,$C244,BB$5)*$R244)</f>
        <v>0</v>
      </c>
      <c r="BC244" s="3">
        <f>IF(BC$3=0,0,INDEX(Sheet1!RawDataCols,$C244,BC$5)*$R244)</f>
        <v>0</v>
      </c>
      <c r="BD244" s="3">
        <f>IF(BD$3=0,0,INDEX(Sheet1!RawDataCols,$C244,BD$5)*$R244)</f>
        <v>0</v>
      </c>
      <c r="BE244" s="3">
        <f>IF(BE$3=0,0,INDEX(Sheet1!RawDataCols,$C244,BE$5)*$R244)</f>
        <v>0</v>
      </c>
      <c r="BF244" s="3">
        <f>IF(BF$3=0,0,INDEX(Sheet1!RawDataCols,$C244,BF$5)*$R244)</f>
        <v>0</v>
      </c>
      <c r="BG244" s="179">
        <f>IF(BG$3=0,0,INDEX(Sheet1!RawDataCols,$C244,BG$5)*$R244)</f>
        <v>0</v>
      </c>
      <c r="BH244" s="33">
        <f t="shared" si="37"/>
        <v>0</v>
      </c>
      <c r="BI244" s="33">
        <f t="shared" si="38"/>
        <v>0</v>
      </c>
      <c r="BJ244" s="33">
        <f t="shared" si="39"/>
        <v>0</v>
      </c>
      <c r="BK244" s="3">
        <f>IF(BK$3=0,0,INDEX(Sheet1!RawDataCols,$C244,BK$5)*$R244)</f>
        <v>0</v>
      </c>
      <c r="BL244" s="3">
        <f>IF(BL$3=0,0,INDEX(Sheet1!RawDataCols,$C244,BL$5)*$R244)</f>
        <v>0</v>
      </c>
      <c r="BM244" s="3">
        <f>IF(BM$3=0,0,INDEX(Sheet1!RawDataCols,$C244,BM$5)*$R244)</f>
        <v>0</v>
      </c>
      <c r="BN244" s="3">
        <f>IF(BN$3=0,0,INDEX(Sheet1!RawDataCols,$C244,BN$5)*$R244)</f>
        <v>0</v>
      </c>
      <c r="BO244" s="3">
        <f>IF(BO$3=0,0,INDEX(Sheet1!RawDataCols,$C244,BO$5)*$R244)</f>
        <v>0</v>
      </c>
      <c r="BP244" s="3">
        <f>IF(BP$3=0,0,INDEX(Sheet1!RawDataCols,$C244,BP$5)*$R244)</f>
        <v>0</v>
      </c>
      <c r="BQ244" s="3">
        <f t="shared" si="40"/>
        <v>0</v>
      </c>
      <c r="BR244" s="3">
        <f t="shared" si="41"/>
        <v>0</v>
      </c>
      <c r="BS244" s="3">
        <f t="shared" si="42"/>
        <v>0</v>
      </c>
      <c r="BT244" s="3">
        <f t="shared" si="43"/>
        <v>0</v>
      </c>
      <c r="BU244" s="3" t="e">
        <f>INDEX(Sheet1!$BS$2:$BS$1000,MATCH($A244,Sheet1!$A$2:$A$1000,0))</f>
        <v>#N/A</v>
      </c>
      <c r="BV244" s="3" t="e">
        <f>INDEX(Sheet1!$BT$2:$BT$1000,MATCH($A244,Sheet1!$A$2:$A$1000,0))</f>
        <v>#N/A</v>
      </c>
    </row>
    <row r="245" spans="1:74" x14ac:dyDescent="0.2">
      <c r="A245" s="246" t="s">
        <v>689</v>
      </c>
      <c r="B245" s="3" t="e">
        <f>MATCH($A245,Sheet1!ACCOUNTNO,0)</f>
        <v>#N/A</v>
      </c>
      <c r="C245" s="3">
        <f t="shared" si="34"/>
        <v>65000</v>
      </c>
      <c r="D245" s="3">
        <f>IF(D$3=0,0,INDEX(Sheet1!RawDataCols,$C245,D$5))</f>
        <v>0</v>
      </c>
      <c r="E245" s="3">
        <f>IF(E$3=0,0,INDEX(Sheet1!RawDataCols,$C245,E$5))</f>
        <v>0</v>
      </c>
      <c r="F245" s="3">
        <f>IF(F$3=0,0,INDEX(Sheet1!RawDataCols,$C245,F$5))</f>
        <v>0</v>
      </c>
      <c r="G245" s="3">
        <f>IF(G$3=0,0,INDEX(Sheet1!RawDataCols,$C245,G$5))</f>
        <v>0</v>
      </c>
      <c r="H245" s="3">
        <f>IF(H$3=0,0,INDEX(Sheet1!RawDataCols,$C245,H$5))</f>
        <v>0</v>
      </c>
      <c r="I245" s="3">
        <f>IF(I$3=0,0,INDEX(Sheet1!RawDataCols,$C245,I$5))</f>
        <v>0</v>
      </c>
      <c r="J245" s="3">
        <f>IF(J$3=0,0,INDEX(Sheet1!RawDataCols,$C245,J$5))</f>
        <v>0</v>
      </c>
      <c r="K245" s="3">
        <f>IF(K$3=0,0,INDEX(Sheet1!RawDataCols,$C245,K$5))</f>
        <v>0</v>
      </c>
      <c r="L245" s="3">
        <f>IF(L$3=0,0,INDEX(Sheet1!RawDataCols,$C245,L$5))</f>
        <v>0</v>
      </c>
      <c r="M245" s="3">
        <f>IF(M$3=0,0,INDEX(Sheet1!RawDataCols,$C245,M$5))</f>
        <v>0</v>
      </c>
      <c r="N245" s="3">
        <f>IF(N$3=0,0,INDEX(Sheet1!RawDataCols,$C245,N$5))</f>
        <v>0</v>
      </c>
      <c r="O245" s="3">
        <f>INDEX(Sheet1!RawDataCols,$C245,O$5)</f>
        <v>0</v>
      </c>
      <c r="P245" s="3">
        <f>INDEX(Sheet1!RawDataCols,$C245,P$5)</f>
        <v>0</v>
      </c>
      <c r="Q245" s="3">
        <f>IF(Q$3=0,0,INDEX(Sheet1!RawDataCols,$C245,Q$5))</f>
        <v>0</v>
      </c>
      <c r="R245" s="3">
        <f t="shared" si="35"/>
        <v>1</v>
      </c>
      <c r="S245" s="3">
        <f t="shared" si="36"/>
        <v>-1</v>
      </c>
      <c r="T245" s="3">
        <f>IF(T$3=0,0,INDEX(Sheet1!RawDataCols,$C245,T$5)*$R245)</f>
        <v>0</v>
      </c>
      <c r="U245" s="3">
        <f>IF(U$3=0,0,INDEX(Sheet1!RawDataCols,$C245,U$5)*$R245)</f>
        <v>0</v>
      </c>
      <c r="V245" s="3">
        <f>IF(V$3=0,0,INDEX(Sheet1!RawDataCols,$C245,V$5)*$R245)</f>
        <v>0</v>
      </c>
      <c r="W245" s="3">
        <f>IF(W$3=0,0,INDEX(Sheet1!RawDataCols,$C245,W$5)*$R245)</f>
        <v>0</v>
      </c>
      <c r="X245" s="3">
        <f>IF(X$3=0,0,INDEX(Sheet1!RawDataCols,$C245,X$5)*$R245)</f>
        <v>0</v>
      </c>
      <c r="Y245" s="3">
        <f>IF(Y$3=0,0,INDEX(Sheet1!RawDataCols,$C245,Y$5)*$R245)</f>
        <v>0</v>
      </c>
      <c r="Z245" s="3">
        <f>IF(Z$3=0,0,INDEX(Sheet1!RawDataCols,$C245,Z$5)*$R245)</f>
        <v>0</v>
      </c>
      <c r="AA245" s="3">
        <f>IF(AA$3=0,0,INDEX(Sheet1!RawDataCols,$C245,AA$5)*$R245)</f>
        <v>0</v>
      </c>
      <c r="AB245" s="3">
        <f>IF(AB$3=0,0,INDEX(Sheet1!RawDataCols,$C245,AB$5)*$R245)</f>
        <v>0</v>
      </c>
      <c r="AC245" s="3">
        <f>IF(AC$3=0,0,INDEX(Sheet1!RawDataCols,$C245,AC$5)*$R245)</f>
        <v>0</v>
      </c>
      <c r="AD245" s="3">
        <f>IF(AD$3=0,0,INDEX(Sheet1!RawDataCols,$C245,AD$5)*$R245)</f>
        <v>0</v>
      </c>
      <c r="AE245" s="3">
        <f>IF(AE$3=0,0,INDEX(Sheet1!RawDataCols,$C245,AE$5)*$R245)</f>
        <v>0</v>
      </c>
      <c r="AF245" s="3">
        <f>IF(AF$3=0,0,INDEX(Sheet1!RawDataCols,$C245,AF$5)*$R245)</f>
        <v>0</v>
      </c>
      <c r="AG245" s="3">
        <f>IF(AG$3=0,0,INDEX(Sheet1!RawDataCols,$C245,AG$5)*$R245)</f>
        <v>0</v>
      </c>
      <c r="AH245" s="3">
        <f>IF(AH$3=0,0,INDEX(Sheet1!RawDataCols,$C245,AH$5)*$R245)</f>
        <v>0</v>
      </c>
      <c r="AI245" s="3">
        <f>IF(AI$3=0,0,INDEX(Sheet1!RawDataCols,$C245,AI$5)*$R245)</f>
        <v>0</v>
      </c>
      <c r="AJ245" s="3">
        <f>IF(AJ$3=0,0,INDEX(Sheet1!RawDataCols,$C245,AJ$5)*$R245)</f>
        <v>0</v>
      </c>
      <c r="AK245" s="3">
        <f>IF(AK$3=0,0,INDEX(Sheet1!RawDataCols,$C245,AK$5)*$R245)</f>
        <v>0</v>
      </c>
      <c r="AL245" s="3">
        <f>IF(AL$3=0,0,INDEX(Sheet1!RawDataCols,$C245,AL$5)*$R245)</f>
        <v>0</v>
      </c>
      <c r="AM245" s="3">
        <f>IF(AM$3=0,0,INDEX(Sheet1!RawDataCols,$C245,AM$5)*$R245)</f>
        <v>0</v>
      </c>
      <c r="AN245" s="3">
        <f>IF(AN$3=0,0,INDEX(Sheet1!RawDataCols,$C245,AN$5)*$R245)</f>
        <v>0</v>
      </c>
      <c r="AO245" s="3">
        <f>IF(AO$3=0,0,INDEX(Sheet1!RawDataCols,$C245,AO$5)*$R245)</f>
        <v>0</v>
      </c>
      <c r="AP245" s="3">
        <f>IF(AP$3=0,0,INDEX(Sheet1!RawDataCols,$C245,AP$5)*$R245)</f>
        <v>0</v>
      </c>
      <c r="AQ245" s="3">
        <f>IF(AQ$3=0,0,INDEX(Sheet1!RawDataCols,$C245,AQ$5)*$R245)</f>
        <v>0</v>
      </c>
      <c r="AR245" s="3">
        <f>IF(AR$3=0,0,INDEX(Sheet1!RawDataCols,$C245,AR$5)*$R245)</f>
        <v>0</v>
      </c>
      <c r="AS245" s="3">
        <f>IF(AS$3=0,0,INDEX(Sheet1!RawDataCols,$C245,AS$5)*$R245)</f>
        <v>0</v>
      </c>
      <c r="AT245" s="3">
        <f>IF(AT$3=0,0,INDEX(Sheet1!RawDataCols,$C245,AT$5)*$R245)</f>
        <v>0</v>
      </c>
      <c r="AU245" s="3">
        <f>IF(AU$3=0,0,INDEX(Sheet1!RawDataCols,$C245,AU$5)*$R245)</f>
        <v>0</v>
      </c>
      <c r="AV245" s="3">
        <f>IF(AV$3=0,0,INDEX(Sheet1!RawDataCols,$C245,AV$5)*$R245)</f>
        <v>0</v>
      </c>
      <c r="AW245" s="3">
        <f>IF(AW$3=0,0,INDEX(Sheet1!RawDataCols,$C245,AW$5)*$R245)</f>
        <v>0</v>
      </c>
      <c r="AX245" s="3">
        <f>IF(AX$3=0,0,INDEX(Sheet1!RawDataCols,$C245,AX$5)*$R245)</f>
        <v>0</v>
      </c>
      <c r="AY245" s="3">
        <f>IF(AY$3=0,0,INDEX(Sheet1!RawDataCols,$C245,AY$5)*$R245)</f>
        <v>0</v>
      </c>
      <c r="AZ245" s="3">
        <f>IF(AZ$3=0,0,INDEX(Sheet1!RawDataCols,$C245,AZ$5)*$R245)</f>
        <v>0</v>
      </c>
      <c r="BA245" s="3">
        <f>IF(BA$3=0,0,INDEX(Sheet1!RawDataCols,$C245,BA$5)*$R245)</f>
        <v>0</v>
      </c>
      <c r="BB245" s="3">
        <f>IF(BB$3=0,0,INDEX(Sheet1!RawDataCols,$C245,BB$5)*$R245)</f>
        <v>0</v>
      </c>
      <c r="BC245" s="3">
        <f>IF(BC$3=0,0,INDEX(Sheet1!RawDataCols,$C245,BC$5)*$R245)</f>
        <v>0</v>
      </c>
      <c r="BD245" s="3">
        <f>IF(BD$3=0,0,INDEX(Sheet1!RawDataCols,$C245,BD$5)*$R245)</f>
        <v>0</v>
      </c>
      <c r="BE245" s="3">
        <f>IF(BE$3=0,0,INDEX(Sheet1!RawDataCols,$C245,BE$5)*$R245)</f>
        <v>0</v>
      </c>
      <c r="BF245" s="3">
        <f>IF(BF$3=0,0,INDEX(Sheet1!RawDataCols,$C245,BF$5)*$R245)</f>
        <v>0</v>
      </c>
      <c r="BG245" s="179">
        <f>IF(BG$3=0,0,INDEX(Sheet1!RawDataCols,$C245,BG$5)*$R245)</f>
        <v>0</v>
      </c>
      <c r="BH245" s="33">
        <f t="shared" si="37"/>
        <v>0</v>
      </c>
      <c r="BI245" s="33">
        <f t="shared" si="38"/>
        <v>0</v>
      </c>
      <c r="BJ245" s="33">
        <f t="shared" si="39"/>
        <v>0</v>
      </c>
      <c r="BK245" s="3">
        <f>IF(BK$3=0,0,INDEX(Sheet1!RawDataCols,$C245,BK$5)*$R245)</f>
        <v>0</v>
      </c>
      <c r="BL245" s="3">
        <f>IF(BL$3=0,0,INDEX(Sheet1!RawDataCols,$C245,BL$5)*$R245)</f>
        <v>0</v>
      </c>
      <c r="BM245" s="3">
        <f>IF(BM$3=0,0,INDEX(Sheet1!RawDataCols,$C245,BM$5)*$R245)</f>
        <v>0</v>
      </c>
      <c r="BN245" s="3">
        <f>IF(BN$3=0,0,INDEX(Sheet1!RawDataCols,$C245,BN$5)*$R245)</f>
        <v>0</v>
      </c>
      <c r="BO245" s="3">
        <f>IF(BO$3=0,0,INDEX(Sheet1!RawDataCols,$C245,BO$5)*$R245)</f>
        <v>0</v>
      </c>
      <c r="BP245" s="3">
        <f>IF(BP$3=0,0,INDEX(Sheet1!RawDataCols,$C245,BP$5)*$R245)</f>
        <v>0</v>
      </c>
      <c r="BQ245" s="3">
        <f t="shared" si="40"/>
        <v>0</v>
      </c>
      <c r="BR245" s="3">
        <f t="shared" si="41"/>
        <v>0</v>
      </c>
      <c r="BS245" s="3">
        <f t="shared" si="42"/>
        <v>0</v>
      </c>
      <c r="BT245" s="3">
        <f t="shared" si="43"/>
        <v>0</v>
      </c>
      <c r="BU245" s="3" t="e">
        <f>INDEX(Sheet1!$BS$2:$BS$1000,MATCH($A245,Sheet1!$A$2:$A$1000,0))</f>
        <v>#N/A</v>
      </c>
      <c r="BV245" s="3" t="e">
        <f>INDEX(Sheet1!$BT$2:$BT$1000,MATCH($A245,Sheet1!$A$2:$A$1000,0))</f>
        <v>#N/A</v>
      </c>
    </row>
    <row r="246" spans="1:74" x14ac:dyDescent="0.2">
      <c r="A246" s="246" t="s">
        <v>690</v>
      </c>
      <c r="B246" s="3" t="e">
        <f>MATCH($A246,Sheet1!ACCOUNTNO,0)</f>
        <v>#N/A</v>
      </c>
      <c r="C246" s="3">
        <f t="shared" si="34"/>
        <v>65000</v>
      </c>
      <c r="D246" s="3">
        <f>IF(D$3=0,0,INDEX(Sheet1!RawDataCols,$C246,D$5))</f>
        <v>0</v>
      </c>
      <c r="E246" s="3">
        <f>IF(E$3=0,0,INDEX(Sheet1!RawDataCols,$C246,E$5))</f>
        <v>0</v>
      </c>
      <c r="F246" s="3">
        <f>IF(F$3=0,0,INDEX(Sheet1!RawDataCols,$C246,F$5))</f>
        <v>0</v>
      </c>
      <c r="G246" s="3">
        <f>IF(G$3=0,0,INDEX(Sheet1!RawDataCols,$C246,G$5))</f>
        <v>0</v>
      </c>
      <c r="H246" s="3">
        <f>IF(H$3=0,0,INDEX(Sheet1!RawDataCols,$C246,H$5))</f>
        <v>0</v>
      </c>
      <c r="I246" s="3">
        <f>IF(I$3=0,0,INDEX(Sheet1!RawDataCols,$C246,I$5))</f>
        <v>0</v>
      </c>
      <c r="J246" s="3">
        <f>IF(J$3=0,0,INDEX(Sheet1!RawDataCols,$C246,J$5))</f>
        <v>0</v>
      </c>
      <c r="K246" s="3">
        <f>IF(K$3=0,0,INDEX(Sheet1!RawDataCols,$C246,K$5))</f>
        <v>0</v>
      </c>
      <c r="L246" s="3">
        <f>IF(L$3=0,0,INDEX(Sheet1!RawDataCols,$C246,L$5))</f>
        <v>0</v>
      </c>
      <c r="M246" s="3">
        <f>IF(M$3=0,0,INDEX(Sheet1!RawDataCols,$C246,M$5))</f>
        <v>0</v>
      </c>
      <c r="N246" s="3">
        <f>IF(N$3=0,0,INDEX(Sheet1!RawDataCols,$C246,N$5))</f>
        <v>0</v>
      </c>
      <c r="O246" s="3">
        <f>INDEX(Sheet1!RawDataCols,$C246,O$5)</f>
        <v>0</v>
      </c>
      <c r="P246" s="3">
        <f>INDEX(Sheet1!RawDataCols,$C246,P$5)</f>
        <v>0</v>
      </c>
      <c r="Q246" s="3">
        <f>IF(Q$3=0,0,INDEX(Sheet1!RawDataCols,$C246,Q$5))</f>
        <v>0</v>
      </c>
      <c r="R246" s="3">
        <f t="shared" si="35"/>
        <v>1</v>
      </c>
      <c r="S246" s="3">
        <f t="shared" si="36"/>
        <v>-1</v>
      </c>
      <c r="T246" s="3">
        <f>IF(T$3=0,0,INDEX(Sheet1!RawDataCols,$C246,T$5)*$R246)</f>
        <v>0</v>
      </c>
      <c r="U246" s="3">
        <f>IF(U$3=0,0,INDEX(Sheet1!RawDataCols,$C246,U$5)*$R246)</f>
        <v>0</v>
      </c>
      <c r="V246" s="3">
        <f>IF(V$3=0,0,INDEX(Sheet1!RawDataCols,$C246,V$5)*$R246)</f>
        <v>0</v>
      </c>
      <c r="W246" s="3">
        <f>IF(W$3=0,0,INDEX(Sheet1!RawDataCols,$C246,W$5)*$R246)</f>
        <v>0</v>
      </c>
      <c r="X246" s="3">
        <f>IF(X$3=0,0,INDEX(Sheet1!RawDataCols,$C246,X$5)*$R246)</f>
        <v>0</v>
      </c>
      <c r="Y246" s="3">
        <f>IF(Y$3=0,0,INDEX(Sheet1!RawDataCols,$C246,Y$5)*$R246)</f>
        <v>0</v>
      </c>
      <c r="Z246" s="3">
        <f>IF(Z$3=0,0,INDEX(Sheet1!RawDataCols,$C246,Z$5)*$R246)</f>
        <v>0</v>
      </c>
      <c r="AA246" s="3">
        <f>IF(AA$3=0,0,INDEX(Sheet1!RawDataCols,$C246,AA$5)*$R246)</f>
        <v>0</v>
      </c>
      <c r="AB246" s="3">
        <f>IF(AB$3=0,0,INDEX(Sheet1!RawDataCols,$C246,AB$5)*$R246)</f>
        <v>0</v>
      </c>
      <c r="AC246" s="3">
        <f>IF(AC$3=0,0,INDEX(Sheet1!RawDataCols,$C246,AC$5)*$R246)</f>
        <v>0</v>
      </c>
      <c r="AD246" s="3">
        <f>IF(AD$3=0,0,INDEX(Sheet1!RawDataCols,$C246,AD$5)*$R246)</f>
        <v>0</v>
      </c>
      <c r="AE246" s="3">
        <f>IF(AE$3=0,0,INDEX(Sheet1!RawDataCols,$C246,AE$5)*$R246)</f>
        <v>0</v>
      </c>
      <c r="AF246" s="3">
        <f>IF(AF$3=0,0,INDEX(Sheet1!RawDataCols,$C246,AF$5)*$R246)</f>
        <v>0</v>
      </c>
      <c r="AG246" s="3">
        <f>IF(AG$3=0,0,INDEX(Sheet1!RawDataCols,$C246,AG$5)*$R246)</f>
        <v>0</v>
      </c>
      <c r="AH246" s="3">
        <f>IF(AH$3=0,0,INDEX(Sheet1!RawDataCols,$C246,AH$5)*$R246)</f>
        <v>0</v>
      </c>
      <c r="AI246" s="3">
        <f>IF(AI$3=0,0,INDEX(Sheet1!RawDataCols,$C246,AI$5)*$R246)</f>
        <v>0</v>
      </c>
      <c r="AJ246" s="3">
        <f>IF(AJ$3=0,0,INDEX(Sheet1!RawDataCols,$C246,AJ$5)*$R246)</f>
        <v>0</v>
      </c>
      <c r="AK246" s="3">
        <f>IF(AK$3=0,0,INDEX(Sheet1!RawDataCols,$C246,AK$5)*$R246)</f>
        <v>0</v>
      </c>
      <c r="AL246" s="3">
        <f>IF(AL$3=0,0,INDEX(Sheet1!RawDataCols,$C246,AL$5)*$R246)</f>
        <v>0</v>
      </c>
      <c r="AM246" s="3">
        <f>IF(AM$3=0,0,INDEX(Sheet1!RawDataCols,$C246,AM$5)*$R246)</f>
        <v>0</v>
      </c>
      <c r="AN246" s="3">
        <f>IF(AN$3=0,0,INDEX(Sheet1!RawDataCols,$C246,AN$5)*$R246)</f>
        <v>0</v>
      </c>
      <c r="AO246" s="3">
        <f>IF(AO$3=0,0,INDEX(Sheet1!RawDataCols,$C246,AO$5)*$R246)</f>
        <v>0</v>
      </c>
      <c r="AP246" s="3">
        <f>IF(AP$3=0,0,INDEX(Sheet1!RawDataCols,$C246,AP$5)*$R246)</f>
        <v>0</v>
      </c>
      <c r="AQ246" s="3">
        <f>IF(AQ$3=0,0,INDEX(Sheet1!RawDataCols,$C246,AQ$5)*$R246)</f>
        <v>0</v>
      </c>
      <c r="AR246" s="3">
        <f>IF(AR$3=0,0,INDEX(Sheet1!RawDataCols,$C246,AR$5)*$R246)</f>
        <v>0</v>
      </c>
      <c r="AS246" s="3">
        <f>IF(AS$3=0,0,INDEX(Sheet1!RawDataCols,$C246,AS$5)*$R246)</f>
        <v>0</v>
      </c>
      <c r="AT246" s="3">
        <f>IF(AT$3=0,0,INDEX(Sheet1!RawDataCols,$C246,AT$5)*$R246)</f>
        <v>0</v>
      </c>
      <c r="AU246" s="3">
        <f>IF(AU$3=0,0,INDEX(Sheet1!RawDataCols,$C246,AU$5)*$R246)</f>
        <v>0</v>
      </c>
      <c r="AV246" s="3">
        <f>IF(AV$3=0,0,INDEX(Sheet1!RawDataCols,$C246,AV$5)*$R246)</f>
        <v>0</v>
      </c>
      <c r="AW246" s="3">
        <f>IF(AW$3=0,0,INDEX(Sheet1!RawDataCols,$C246,AW$5)*$R246)</f>
        <v>0</v>
      </c>
      <c r="AX246" s="3">
        <f>IF(AX$3=0,0,INDEX(Sheet1!RawDataCols,$C246,AX$5)*$R246)</f>
        <v>0</v>
      </c>
      <c r="AY246" s="3">
        <f>IF(AY$3=0,0,INDEX(Sheet1!RawDataCols,$C246,AY$5)*$R246)</f>
        <v>0</v>
      </c>
      <c r="AZ246" s="3">
        <f>IF(AZ$3=0,0,INDEX(Sheet1!RawDataCols,$C246,AZ$5)*$R246)</f>
        <v>0</v>
      </c>
      <c r="BA246" s="3">
        <f>IF(BA$3=0,0,INDEX(Sheet1!RawDataCols,$C246,BA$5)*$R246)</f>
        <v>0</v>
      </c>
      <c r="BB246" s="3">
        <f>IF(BB$3=0,0,INDEX(Sheet1!RawDataCols,$C246,BB$5)*$R246)</f>
        <v>0</v>
      </c>
      <c r="BC246" s="3">
        <f>IF(BC$3=0,0,INDEX(Sheet1!RawDataCols,$C246,BC$5)*$R246)</f>
        <v>0</v>
      </c>
      <c r="BD246" s="3">
        <f>IF(BD$3=0,0,INDEX(Sheet1!RawDataCols,$C246,BD$5)*$R246)</f>
        <v>0</v>
      </c>
      <c r="BE246" s="3">
        <f>IF(BE$3=0,0,INDEX(Sheet1!RawDataCols,$C246,BE$5)*$R246)</f>
        <v>0</v>
      </c>
      <c r="BF246" s="3">
        <f>IF(BF$3=0,0,INDEX(Sheet1!RawDataCols,$C246,BF$5)*$R246)</f>
        <v>0</v>
      </c>
      <c r="BG246" s="179">
        <f>IF(BG$3=0,0,INDEX(Sheet1!RawDataCols,$C246,BG$5)*$R246)</f>
        <v>0</v>
      </c>
      <c r="BH246" s="33">
        <f t="shared" si="37"/>
        <v>0</v>
      </c>
      <c r="BI246" s="33">
        <f t="shared" si="38"/>
        <v>0</v>
      </c>
      <c r="BJ246" s="33">
        <f t="shared" si="39"/>
        <v>0</v>
      </c>
      <c r="BK246" s="3">
        <f>IF(BK$3=0,0,INDEX(Sheet1!RawDataCols,$C246,BK$5)*$R246)</f>
        <v>0</v>
      </c>
      <c r="BL246" s="3">
        <f>IF(BL$3=0,0,INDEX(Sheet1!RawDataCols,$C246,BL$5)*$R246)</f>
        <v>0</v>
      </c>
      <c r="BM246" s="3">
        <f>IF(BM$3=0,0,INDEX(Sheet1!RawDataCols,$C246,BM$5)*$R246)</f>
        <v>0</v>
      </c>
      <c r="BN246" s="3">
        <f>IF(BN$3=0,0,INDEX(Sheet1!RawDataCols,$C246,BN$5)*$R246)</f>
        <v>0</v>
      </c>
      <c r="BO246" s="3">
        <f>IF(BO$3=0,0,INDEX(Sheet1!RawDataCols,$C246,BO$5)*$R246)</f>
        <v>0</v>
      </c>
      <c r="BP246" s="3">
        <f>IF(BP$3=0,0,INDEX(Sheet1!RawDataCols,$C246,BP$5)*$R246)</f>
        <v>0</v>
      </c>
      <c r="BQ246" s="3">
        <f t="shared" si="40"/>
        <v>0</v>
      </c>
      <c r="BR246" s="3">
        <f t="shared" si="41"/>
        <v>0</v>
      </c>
      <c r="BS246" s="3">
        <f t="shared" si="42"/>
        <v>0</v>
      </c>
      <c r="BT246" s="3">
        <f t="shared" si="43"/>
        <v>0</v>
      </c>
      <c r="BU246" s="3" t="e">
        <f>INDEX(Sheet1!$BS$2:$BS$1000,MATCH($A246,Sheet1!$A$2:$A$1000,0))</f>
        <v>#N/A</v>
      </c>
      <c r="BV246" s="3" t="e">
        <f>INDEX(Sheet1!$BT$2:$BT$1000,MATCH($A246,Sheet1!$A$2:$A$1000,0))</f>
        <v>#N/A</v>
      </c>
    </row>
    <row r="247" spans="1:74" x14ac:dyDescent="0.2">
      <c r="A247" s="11" t="s">
        <v>691</v>
      </c>
      <c r="B247" s="3">
        <f>MATCH($A247,Sheet1!ACCOUNTNO,0)</f>
        <v>220</v>
      </c>
      <c r="C247" s="3">
        <f t="shared" si="34"/>
        <v>220</v>
      </c>
      <c r="D247" s="3" t="str">
        <f>IF(D$3=0,0,INDEX(Sheet1!RawDataCols,$C247,D$5))</f>
        <v>23240A11</v>
      </c>
      <c r="E247" s="3" t="str">
        <f>IF(E$3=0,0,INDEX(Sheet1!RawDataCols,$C247,E$5))</f>
        <v xml:space="preserve">23240          </v>
      </c>
      <c r="F247" s="3" t="str">
        <f>IF(F$3=0,0,INDEX(Sheet1!RawDataCols,$C247,F$5))</f>
        <v xml:space="preserve">A11            </v>
      </c>
      <c r="G247" s="3" t="str">
        <f>IF(G$3=0,0,INDEX(Sheet1!RawDataCols,$C247,G$5))</f>
        <v xml:space="preserve">               </v>
      </c>
      <c r="H247" s="3" t="str">
        <f>IF(H$3=0,0,INDEX(Sheet1!RawDataCols,$C247,H$5))</f>
        <v xml:space="preserve">               </v>
      </c>
      <c r="I247" s="3" t="str">
        <f>IF(I$3=0,0,INDEX(Sheet1!RawDataCols,$C247,I$5))</f>
        <v xml:space="preserve">               </v>
      </c>
      <c r="J247" s="3" t="str">
        <f>IF(J$3=0,0,INDEX(Sheet1!RawDataCols,$C247,J$5))</f>
        <v xml:space="preserve">               </v>
      </c>
      <c r="K247" s="3" t="str">
        <f>IF(K$3=0,0,INDEX(Sheet1!RawDataCols,$C247,K$5))</f>
        <v xml:space="preserve">               </v>
      </c>
      <c r="L247" s="3" t="str">
        <f>IF(L$3=0,0,INDEX(Sheet1!RawDataCols,$C247,L$5))</f>
        <v xml:space="preserve">               </v>
      </c>
      <c r="M247" s="3" t="str">
        <f>IF(M$3=0,0,INDEX(Sheet1!RawDataCols,$C247,M$5))</f>
        <v xml:space="preserve">F007  </v>
      </c>
      <c r="N247" s="3" t="str">
        <f>IF(N$3=0,0,INDEX(Sheet1!RawDataCols,$C247,N$5))</f>
        <v>Telephone - Use-25 Hutt St</v>
      </c>
      <c r="O247" s="3">
        <f>INDEX(Sheet1!RawDataCols,$C247,O$5)</f>
        <v>13</v>
      </c>
      <c r="P247" s="3" t="str">
        <f>INDEX(Sheet1!RawDataCols,$C247,P$5)</f>
        <v>Cost and Expenses</v>
      </c>
      <c r="Q247" s="3" t="str">
        <f>IF(Q$3=0,0,INDEX(Sheet1!RawDataCols,$C247,Q$5))</f>
        <v>I</v>
      </c>
      <c r="R247" s="3">
        <f t="shared" si="35"/>
        <v>1</v>
      </c>
      <c r="S247" s="3">
        <f t="shared" si="36"/>
        <v>-1</v>
      </c>
      <c r="T247" s="3">
        <f>IF(T$3=0,0,INDEX(Sheet1!RawDataCols,$C247,T$5)*$R247)</f>
        <v>0</v>
      </c>
      <c r="U247" s="3">
        <f>IF(U$3=0,0,INDEX(Sheet1!RawDataCols,$C247,U$5)*$R247)</f>
        <v>342.87</v>
      </c>
      <c r="V247" s="3">
        <f>IF(V$3=0,0,INDEX(Sheet1!RawDataCols,$C247,V$5)*$R247)</f>
        <v>109.76</v>
      </c>
      <c r="W247" s="3">
        <f>IF(W$3=0,0,INDEX(Sheet1!RawDataCols,$C247,W$5)*$R247)</f>
        <v>20.72</v>
      </c>
      <c r="X247" s="3">
        <f>IF(X$3=0,0,INDEX(Sheet1!RawDataCols,$C247,X$5)*$R247)</f>
        <v>142.44999999999999</v>
      </c>
      <c r="Y247" s="3">
        <f>IF(Y$3=0,0,INDEX(Sheet1!RawDataCols,$C247,Y$5)*$R247)</f>
        <v>109.76</v>
      </c>
      <c r="Z247" s="3">
        <f>IF(Z$3=0,0,INDEX(Sheet1!RawDataCols,$C247,Z$5)*$R247)</f>
        <v>51.54</v>
      </c>
      <c r="AA247" s="3">
        <f>IF(AA$3=0,0,INDEX(Sheet1!RawDataCols,$C247,AA$5)*$R247)</f>
        <v>210.57</v>
      </c>
      <c r="AB247" s="3">
        <f>IF(AB$3=0,0,INDEX(Sheet1!RawDataCols,$C247,AB$5)*$R247)</f>
        <v>109.76</v>
      </c>
      <c r="AC247" s="3">
        <f>IF(AC$3=0,0,INDEX(Sheet1!RawDataCols,$C247,AC$5)*$R247)</f>
        <v>42.97</v>
      </c>
      <c r="AD247" s="3">
        <f>IF(AD$3=0,0,INDEX(Sheet1!RawDataCols,$C247,AD$5)*$R247)</f>
        <v>144.19999999999999</v>
      </c>
      <c r="AE247" s="3">
        <f>IF(AE$3=0,0,INDEX(Sheet1!RawDataCols,$C247,AE$5)*$R247)</f>
        <v>109.76</v>
      </c>
      <c r="AF247" s="3">
        <f>IF(AF$3=0,0,INDEX(Sheet1!RawDataCols,$C247,AF$5)*$R247)</f>
        <v>58.88</v>
      </c>
      <c r="AG247" s="3">
        <f>IF(AG$3=0,0,INDEX(Sheet1!RawDataCols,$C247,AG$5)*$R247)</f>
        <v>88.33</v>
      </c>
      <c r="AH247" s="3">
        <f>IF(AH$3=0,0,INDEX(Sheet1!RawDataCols,$C247,AH$5)*$R247)</f>
        <v>109.76</v>
      </c>
      <c r="AI247" s="3">
        <f>IF(AI$3=0,0,INDEX(Sheet1!RawDataCols,$C247,AI$5)*$R247)</f>
        <v>46.78</v>
      </c>
      <c r="AJ247" s="3">
        <f>IF(AJ$3=0,0,INDEX(Sheet1!RawDataCols,$C247,AJ$5)*$R247)</f>
        <v>109.29</v>
      </c>
      <c r="AK247" s="3">
        <f>IF(AK$3=0,0,INDEX(Sheet1!RawDataCols,$C247,AK$5)*$R247)</f>
        <v>109.76</v>
      </c>
      <c r="AL247" s="3">
        <f>IF(AL$3=0,0,INDEX(Sheet1!RawDataCols,$C247,AL$5)*$R247)</f>
        <v>47.42</v>
      </c>
      <c r="AM247" s="3">
        <f>IF(AM$3=0,0,INDEX(Sheet1!RawDataCols,$C247,AM$5)*$R247)</f>
        <v>109.97</v>
      </c>
      <c r="AN247" s="3">
        <f>IF(AN$3=0,0,INDEX(Sheet1!RawDataCols,$C247,AN$5)*$R247)</f>
        <v>109.97</v>
      </c>
      <c r="AO247" s="3">
        <f>IF(AO$3=0,0,INDEX(Sheet1!RawDataCols,$C247,AO$5)*$R247)</f>
        <v>47.42</v>
      </c>
      <c r="AP247" s="3">
        <f>IF(AP$3=0,0,INDEX(Sheet1!RawDataCols,$C247,AP$5)*$R247)</f>
        <v>142.02000000000001</v>
      </c>
      <c r="AQ247" s="3">
        <f>IF(AQ$3=0,0,INDEX(Sheet1!RawDataCols,$C247,AQ$5)*$R247)</f>
        <v>109.76</v>
      </c>
      <c r="AR247" s="3">
        <f>IF(AR$3=0,0,INDEX(Sheet1!RawDataCols,$C247,AR$5)*$R247)</f>
        <v>46.15</v>
      </c>
      <c r="AS247" s="3">
        <f>IF(AS$3=0,0,INDEX(Sheet1!RawDataCols,$C247,AS$5)*$R247)</f>
        <v>146.1</v>
      </c>
      <c r="AT247" s="3">
        <f>IF(AT$3=0,0,INDEX(Sheet1!RawDataCols,$C247,AT$5)*$R247)</f>
        <v>109.76</v>
      </c>
      <c r="AU247" s="3">
        <f>IF(AU$3=0,0,INDEX(Sheet1!RawDataCols,$C247,AU$5)*$R247)</f>
        <v>45.83</v>
      </c>
      <c r="AV247" s="3">
        <f>IF(AV$3=0,0,INDEX(Sheet1!RawDataCols,$C247,AV$5)*$R247)</f>
        <v>139.61000000000001</v>
      </c>
      <c r="AW247" s="3">
        <f>IF(AW$3=0,0,INDEX(Sheet1!RawDataCols,$C247,AW$5)*$R247)</f>
        <v>109.76</v>
      </c>
      <c r="AX247" s="3">
        <f>IF(AX$3=0,0,INDEX(Sheet1!RawDataCols,$C247,AX$5)*$R247)</f>
        <v>44.28</v>
      </c>
      <c r="AY247" s="3">
        <f>IF(AY$3=0,0,INDEX(Sheet1!RawDataCols,$C247,AY$5)*$R247)</f>
        <v>130.83000000000001</v>
      </c>
      <c r="AZ247" s="3">
        <f>IF(AZ$3=0,0,INDEX(Sheet1!RawDataCols,$C247,AZ$5)*$R247)</f>
        <v>109.76</v>
      </c>
      <c r="BA247" s="3">
        <f>IF(BA$3=0,0,INDEX(Sheet1!RawDataCols,$C247,BA$5)*$R247)</f>
        <v>44.28</v>
      </c>
      <c r="BB247" s="3">
        <f>IF(BB$3=0,0,INDEX(Sheet1!RawDataCols,$C247,BB$5)*$R247)</f>
        <v>132.69999999999999</v>
      </c>
      <c r="BC247" s="3">
        <f>IF(BC$3=0,0,INDEX(Sheet1!RawDataCols,$C247,BC$5)*$R247)</f>
        <v>109.76</v>
      </c>
      <c r="BD247" s="3">
        <f>IF(BD$3=0,0,INDEX(Sheet1!RawDataCols,$C247,BD$5)*$R247)</f>
        <v>51.41</v>
      </c>
      <c r="BE247" s="3">
        <f>IF(BE$3=0,0,INDEX(Sheet1!RawDataCols,$C247,BE$5)*$R247)</f>
        <v>132.69999999999999</v>
      </c>
      <c r="BF247" s="3">
        <f>IF(BF$3=0,0,INDEX(Sheet1!RawDataCols,$C247,BF$5)*$R247)</f>
        <v>109.76</v>
      </c>
      <c r="BG247" s="179">
        <f>IF(BG$3=0,0,INDEX(Sheet1!RawDataCols,$C247,BG$5)*$R247)</f>
        <v>51.41</v>
      </c>
      <c r="BH247" s="33">
        <f t="shared" si="37"/>
        <v>1838.9399999999998</v>
      </c>
      <c r="BI247" s="33">
        <f t="shared" si="38"/>
        <v>1317.3300000000002</v>
      </c>
      <c r="BJ247" s="33">
        <f t="shared" si="39"/>
        <v>547.67999999999995</v>
      </c>
      <c r="BK247" s="3">
        <f>IF(BK$3=0,0,INDEX(Sheet1!RawDataCols,$C247,BK$5)*$R247)</f>
        <v>82.333124999999995</v>
      </c>
      <c r="BL247" s="3">
        <f>IF(BL$3=0,0,INDEX(Sheet1!RawDataCols,$C247,BL$5)*$R247)</f>
        <v>24.396875000000001</v>
      </c>
      <c r="BM247" s="3">
        <f>IF(BM$3=0,0,INDEX(Sheet1!RawDataCols,$C247,BM$5)*$R247)</f>
        <v>18.170000000000002</v>
      </c>
      <c r="BN247" s="3">
        <f>IF(BN$3=0,0,INDEX(Sheet1!RawDataCols,$C247,BN$5)*$R247)</f>
        <v>36.456249999999997</v>
      </c>
      <c r="BO247" s="3">
        <f>IF(BO$3=0,0,INDEX(Sheet1!RawDataCols,$C247,BO$5)*$R247)</f>
        <v>28.979375000000001</v>
      </c>
      <c r="BP247" s="3">
        <f>IF(BP$3=0,0,INDEX(Sheet1!RawDataCols,$C247,BP$5)*$R247)</f>
        <v>122.04</v>
      </c>
      <c r="BQ247" s="3">
        <f t="shared" si="40"/>
        <v>695.89</v>
      </c>
      <c r="BR247" s="3">
        <f t="shared" si="41"/>
        <v>341.82</v>
      </c>
      <c r="BS247" s="3">
        <f t="shared" si="42"/>
        <v>398.09000000000003</v>
      </c>
      <c r="BT247" s="3">
        <f t="shared" si="43"/>
        <v>801.23</v>
      </c>
      <c r="BU247" s="3" t="str">
        <f>INDEX(Sheet1!$BS$2:$BS$1000,MATCH($A247,Sheet1!$A$2:$A$1000,0))</f>
        <v>10</v>
      </c>
      <c r="BV247" s="3">
        <f>INDEX(Sheet1!$BT$2:$BT$1000,MATCH($A247,Sheet1!$A$2:$A$1000,0))</f>
        <v>801.23</v>
      </c>
    </row>
    <row r="248" spans="1:74" x14ac:dyDescent="0.2">
      <c r="A248" s="11" t="s">
        <v>692</v>
      </c>
      <c r="B248" s="3">
        <f>MATCH($A248,Sheet1!ACCOUNTNO,0)</f>
        <v>221</v>
      </c>
      <c r="C248" s="3">
        <f t="shared" si="34"/>
        <v>221</v>
      </c>
      <c r="D248" s="3" t="str">
        <f>IF(D$3=0,0,INDEX(Sheet1!RawDataCols,$C248,D$5))</f>
        <v>23260A01</v>
      </c>
      <c r="E248" s="3" t="str">
        <f>IF(E$3=0,0,INDEX(Sheet1!RawDataCols,$C248,E$5))</f>
        <v xml:space="preserve">23260          </v>
      </c>
      <c r="F248" s="3" t="str">
        <f>IF(F$3=0,0,INDEX(Sheet1!RawDataCols,$C248,F$5))</f>
        <v xml:space="preserve">A01            </v>
      </c>
      <c r="G248" s="3" t="str">
        <f>IF(G$3=0,0,INDEX(Sheet1!RawDataCols,$C248,G$5))</f>
        <v xml:space="preserve">               </v>
      </c>
      <c r="H248" s="3" t="str">
        <f>IF(H$3=0,0,INDEX(Sheet1!RawDataCols,$C248,H$5))</f>
        <v xml:space="preserve">               </v>
      </c>
      <c r="I248" s="3" t="str">
        <f>IF(I$3=0,0,INDEX(Sheet1!RawDataCols,$C248,I$5))</f>
        <v xml:space="preserve">               </v>
      </c>
      <c r="J248" s="3" t="str">
        <f>IF(J$3=0,0,INDEX(Sheet1!RawDataCols,$C248,J$5))</f>
        <v xml:space="preserve">               </v>
      </c>
      <c r="K248" s="3" t="str">
        <f>IF(K$3=0,0,INDEX(Sheet1!RawDataCols,$C248,K$5))</f>
        <v xml:space="preserve">               </v>
      </c>
      <c r="L248" s="3" t="str">
        <f>IF(L$3=0,0,INDEX(Sheet1!RawDataCols,$C248,L$5))</f>
        <v xml:space="preserve">               </v>
      </c>
      <c r="M248" s="3" t="str">
        <f>IF(M$3=0,0,INDEX(Sheet1!RawDataCols,$C248,M$5))</f>
        <v xml:space="preserve">F007  </v>
      </c>
      <c r="N248" s="3" t="str">
        <f>IF(N$3=0,0,INDEX(Sheet1!RawDataCols,$C248,N$5))</f>
        <v>Telephone - Fire, Lift &amp; Alar-6 Circuit Dr</v>
      </c>
      <c r="O248" s="3">
        <f>INDEX(Sheet1!RawDataCols,$C248,O$5)</f>
        <v>13</v>
      </c>
      <c r="P248" s="3" t="str">
        <f>INDEX(Sheet1!RawDataCols,$C248,P$5)</f>
        <v>Cost and Expenses</v>
      </c>
      <c r="Q248" s="3" t="str">
        <f>IF(Q$3=0,0,INDEX(Sheet1!RawDataCols,$C248,Q$5))</f>
        <v>I</v>
      </c>
      <c r="R248" s="3">
        <f t="shared" si="35"/>
        <v>1</v>
      </c>
      <c r="S248" s="3">
        <f t="shared" si="36"/>
        <v>-1</v>
      </c>
      <c r="T248" s="3">
        <f>IF(T$3=0,0,INDEX(Sheet1!RawDataCols,$C248,T$5)*$R248)</f>
        <v>0</v>
      </c>
      <c r="U248" s="3">
        <f>IF(U$3=0,0,INDEX(Sheet1!RawDataCols,$C248,U$5)*$R248)</f>
        <v>162.44</v>
      </c>
      <c r="V248" s="3">
        <f>IF(V$3=0,0,INDEX(Sheet1!RawDataCols,$C248,V$5)*$R248)</f>
        <v>156.94</v>
      </c>
      <c r="W248" s="3">
        <f>IF(W$3=0,0,INDEX(Sheet1!RawDataCols,$C248,W$5)*$R248)</f>
        <v>105.83</v>
      </c>
      <c r="X248" s="3">
        <f>IF(X$3=0,0,INDEX(Sheet1!RawDataCols,$C248,X$5)*$R248)</f>
        <v>157.84</v>
      </c>
      <c r="Y248" s="3">
        <f>IF(Y$3=0,0,INDEX(Sheet1!RawDataCols,$C248,Y$5)*$R248)</f>
        <v>156.94</v>
      </c>
      <c r="Z248" s="3">
        <f>IF(Z$3=0,0,INDEX(Sheet1!RawDataCols,$C248,Z$5)*$R248)</f>
        <v>178.08</v>
      </c>
      <c r="AA248" s="3">
        <f>IF(AA$3=0,0,INDEX(Sheet1!RawDataCols,$C248,AA$5)*$R248)</f>
        <v>158.33000000000001</v>
      </c>
      <c r="AB248" s="3">
        <f>IF(AB$3=0,0,INDEX(Sheet1!RawDataCols,$C248,AB$5)*$R248)</f>
        <v>156.94</v>
      </c>
      <c r="AC248" s="3">
        <f>IF(AC$3=0,0,INDEX(Sheet1!RawDataCols,$C248,AC$5)*$R248)</f>
        <v>148.80000000000001</v>
      </c>
      <c r="AD248" s="3">
        <f>IF(AD$3=0,0,INDEX(Sheet1!RawDataCols,$C248,AD$5)*$R248)</f>
        <v>154.1</v>
      </c>
      <c r="AE248" s="3">
        <f>IF(AE$3=0,0,INDEX(Sheet1!RawDataCols,$C248,AE$5)*$R248)</f>
        <v>156.94</v>
      </c>
      <c r="AF248" s="3">
        <f>IF(AF$3=0,0,INDEX(Sheet1!RawDataCols,$C248,AF$5)*$R248)</f>
        <v>164.71</v>
      </c>
      <c r="AG248" s="3">
        <f>IF(AG$3=0,0,INDEX(Sheet1!RawDataCols,$C248,AG$5)*$R248)</f>
        <v>129.30000000000001</v>
      </c>
      <c r="AH248" s="3">
        <f>IF(AH$3=0,0,INDEX(Sheet1!RawDataCols,$C248,AH$5)*$R248)</f>
        <v>156.94</v>
      </c>
      <c r="AI248" s="3">
        <f>IF(AI$3=0,0,INDEX(Sheet1!RawDataCols,$C248,AI$5)*$R248)</f>
        <v>152.61000000000001</v>
      </c>
      <c r="AJ248" s="3">
        <f>IF(AJ$3=0,0,INDEX(Sheet1!RawDataCols,$C248,AJ$5)*$R248)</f>
        <v>152.03</v>
      </c>
      <c r="AK248" s="3">
        <f>IF(AK$3=0,0,INDEX(Sheet1!RawDataCols,$C248,AK$5)*$R248)</f>
        <v>156.94</v>
      </c>
      <c r="AL248" s="3">
        <f>IF(AL$3=0,0,INDEX(Sheet1!RawDataCols,$C248,AL$5)*$R248)</f>
        <v>153.25</v>
      </c>
      <c r="AM248" s="3">
        <f>IF(AM$3=0,0,INDEX(Sheet1!RawDataCols,$C248,AM$5)*$R248)</f>
        <v>151.81</v>
      </c>
      <c r="AN248" s="3">
        <f>IF(AN$3=0,0,INDEX(Sheet1!RawDataCols,$C248,AN$5)*$R248)</f>
        <v>151.81</v>
      </c>
      <c r="AO248" s="3">
        <f>IF(AO$3=0,0,INDEX(Sheet1!RawDataCols,$C248,AO$5)*$R248)</f>
        <v>153.25</v>
      </c>
      <c r="AP248" s="3">
        <f>IF(AP$3=0,0,INDEX(Sheet1!RawDataCols,$C248,AP$5)*$R248)</f>
        <v>154.38</v>
      </c>
      <c r="AQ248" s="3">
        <f>IF(AQ$3=0,0,INDEX(Sheet1!RawDataCols,$C248,AQ$5)*$R248)</f>
        <v>156.94</v>
      </c>
      <c r="AR248" s="3">
        <f>IF(AR$3=0,0,INDEX(Sheet1!RawDataCols,$C248,AR$5)*$R248)</f>
        <v>151.97999999999999</v>
      </c>
      <c r="AS248" s="3">
        <f>IF(AS$3=0,0,INDEX(Sheet1!RawDataCols,$C248,AS$5)*$R248)</f>
        <v>158.46</v>
      </c>
      <c r="AT248" s="3">
        <f>IF(AT$3=0,0,INDEX(Sheet1!RawDataCols,$C248,AT$5)*$R248)</f>
        <v>156.94</v>
      </c>
      <c r="AU248" s="3">
        <f>IF(AU$3=0,0,INDEX(Sheet1!RawDataCols,$C248,AU$5)*$R248)</f>
        <v>151.66</v>
      </c>
      <c r="AV248" s="3">
        <f>IF(AV$3=0,0,INDEX(Sheet1!RawDataCols,$C248,AV$5)*$R248)</f>
        <v>151.97</v>
      </c>
      <c r="AW248" s="3">
        <f>IF(AW$3=0,0,INDEX(Sheet1!RawDataCols,$C248,AW$5)*$R248)</f>
        <v>156.94</v>
      </c>
      <c r="AX248" s="3">
        <f>IF(AX$3=0,0,INDEX(Sheet1!RawDataCols,$C248,AX$5)*$R248)</f>
        <v>150.11000000000001</v>
      </c>
      <c r="AY248" s="3">
        <f>IF(AY$3=0,0,INDEX(Sheet1!RawDataCols,$C248,AY$5)*$R248)</f>
        <v>152.1</v>
      </c>
      <c r="AZ248" s="3">
        <f>IF(AZ$3=0,0,INDEX(Sheet1!RawDataCols,$C248,AZ$5)*$R248)</f>
        <v>156.94</v>
      </c>
      <c r="BA248" s="3">
        <f>IF(BA$3=0,0,INDEX(Sheet1!RawDataCols,$C248,BA$5)*$R248)</f>
        <v>150.11000000000001</v>
      </c>
      <c r="BB248" s="3">
        <f>IF(BB$3=0,0,INDEX(Sheet1!RawDataCols,$C248,BB$5)*$R248)</f>
        <v>152.33000000000001</v>
      </c>
      <c r="BC248" s="3">
        <f>IF(BC$3=0,0,INDEX(Sheet1!RawDataCols,$C248,BC$5)*$R248)</f>
        <v>156.94</v>
      </c>
      <c r="BD248" s="3">
        <f>IF(BD$3=0,0,INDEX(Sheet1!RawDataCols,$C248,BD$5)*$R248)</f>
        <v>157.24</v>
      </c>
      <c r="BE248" s="3">
        <f>IF(BE$3=0,0,INDEX(Sheet1!RawDataCols,$C248,BE$5)*$R248)</f>
        <v>152.33000000000001</v>
      </c>
      <c r="BF248" s="3">
        <f>IF(BF$3=0,0,INDEX(Sheet1!RawDataCols,$C248,BF$5)*$R248)</f>
        <v>156.94</v>
      </c>
      <c r="BG248" s="179">
        <f>IF(BG$3=0,0,INDEX(Sheet1!RawDataCols,$C248,BG$5)*$R248)</f>
        <v>157.24</v>
      </c>
      <c r="BH248" s="33">
        <f t="shared" si="37"/>
        <v>1835.09</v>
      </c>
      <c r="BI248" s="33">
        <f t="shared" si="38"/>
        <v>1878.1500000000003</v>
      </c>
      <c r="BJ248" s="33">
        <f t="shared" si="39"/>
        <v>1817.6300000000003</v>
      </c>
      <c r="BK248" s="3">
        <f>IF(BK$3=0,0,INDEX(Sheet1!RawDataCols,$C248,BK$5)*$R248)</f>
        <v>117.38437500000001</v>
      </c>
      <c r="BL248" s="3">
        <f>IF(BL$3=0,0,INDEX(Sheet1!RawDataCols,$C248,BL$5)*$R248)</f>
        <v>97.266249999999999</v>
      </c>
      <c r="BM248" s="3">
        <f>IF(BM$3=0,0,INDEX(Sheet1!RawDataCols,$C248,BM$5)*$R248)</f>
        <v>76.123750000000001</v>
      </c>
      <c r="BN248" s="3">
        <f>IF(BN$3=0,0,INDEX(Sheet1!RawDataCols,$C248,BN$5)*$R248)</f>
        <v>130.87687500000001</v>
      </c>
      <c r="BO248" s="3">
        <f>IF(BO$3=0,0,INDEX(Sheet1!RawDataCols,$C248,BO$5)*$R248)</f>
        <v>110.99312500000001</v>
      </c>
      <c r="BP248" s="3">
        <f>IF(BP$3=0,0,INDEX(Sheet1!RawDataCols,$C248,BP$5)*$R248)</f>
        <v>652.98</v>
      </c>
      <c r="BQ248" s="3">
        <f t="shared" si="40"/>
        <v>478.61</v>
      </c>
      <c r="BR248" s="3">
        <f t="shared" si="41"/>
        <v>435.42999999999995</v>
      </c>
      <c r="BS248" s="3">
        <f t="shared" si="42"/>
        <v>464.65</v>
      </c>
      <c r="BT248" s="3">
        <f t="shared" si="43"/>
        <v>921.05</v>
      </c>
      <c r="BU248" s="3" t="str">
        <f>INDEX(Sheet1!$BS$2:$BS$1000,MATCH($A248,Sheet1!$A$2:$A$1000,0))</f>
        <v>10</v>
      </c>
      <c r="BV248" s="3">
        <f>INDEX(Sheet1!$BT$2:$BT$1000,MATCH($A248,Sheet1!$A$2:$A$1000,0))</f>
        <v>921.05</v>
      </c>
    </row>
    <row r="249" spans="1:74" x14ac:dyDescent="0.2">
      <c r="A249" s="11" t="s">
        <v>693</v>
      </c>
      <c r="B249" s="3">
        <f>MATCH($A249,Sheet1!ACCOUNTNO,0)</f>
        <v>222</v>
      </c>
      <c r="C249" s="3">
        <f t="shared" si="34"/>
        <v>222</v>
      </c>
      <c r="D249" s="3" t="str">
        <f>IF(D$3=0,0,INDEX(Sheet1!RawDataCols,$C249,D$5))</f>
        <v>23260A02</v>
      </c>
      <c r="E249" s="3" t="str">
        <f>IF(E$3=0,0,INDEX(Sheet1!RawDataCols,$C249,E$5))</f>
        <v xml:space="preserve">23260          </v>
      </c>
      <c r="F249" s="3" t="str">
        <f>IF(F$3=0,0,INDEX(Sheet1!RawDataCols,$C249,F$5))</f>
        <v xml:space="preserve">A02            </v>
      </c>
      <c r="G249" s="3" t="str">
        <f>IF(G$3=0,0,INDEX(Sheet1!RawDataCols,$C249,G$5))</f>
        <v xml:space="preserve">               </v>
      </c>
      <c r="H249" s="3" t="str">
        <f>IF(H$3=0,0,INDEX(Sheet1!RawDataCols,$C249,H$5))</f>
        <v xml:space="preserve">               </v>
      </c>
      <c r="I249" s="3" t="str">
        <f>IF(I$3=0,0,INDEX(Sheet1!RawDataCols,$C249,I$5))</f>
        <v xml:space="preserve">               </v>
      </c>
      <c r="J249" s="3" t="str">
        <f>IF(J$3=0,0,INDEX(Sheet1!RawDataCols,$C249,J$5))</f>
        <v xml:space="preserve">               </v>
      </c>
      <c r="K249" s="3" t="str">
        <f>IF(K$3=0,0,INDEX(Sheet1!RawDataCols,$C249,K$5))</f>
        <v xml:space="preserve">               </v>
      </c>
      <c r="L249" s="3" t="str">
        <f>IF(L$3=0,0,INDEX(Sheet1!RawDataCols,$C249,L$5))</f>
        <v xml:space="preserve">               </v>
      </c>
      <c r="M249" s="3" t="str">
        <f>IF(M$3=0,0,INDEX(Sheet1!RawDataCols,$C249,M$5))</f>
        <v xml:space="preserve">F007  </v>
      </c>
      <c r="N249" s="3" t="str">
        <f>IF(N$3=0,0,INDEX(Sheet1!RawDataCols,$C249,N$5))</f>
        <v>Telephone - Fire, Lift &amp; Alar-200 East Tce</v>
      </c>
      <c r="O249" s="3">
        <f>INDEX(Sheet1!RawDataCols,$C249,O$5)</f>
        <v>13</v>
      </c>
      <c r="P249" s="3" t="str">
        <f>INDEX(Sheet1!RawDataCols,$C249,P$5)</f>
        <v>Cost and Expenses</v>
      </c>
      <c r="Q249" s="3" t="str">
        <f>IF(Q$3=0,0,INDEX(Sheet1!RawDataCols,$C249,Q$5))</f>
        <v>I</v>
      </c>
      <c r="R249" s="3">
        <f t="shared" si="35"/>
        <v>1</v>
      </c>
      <c r="S249" s="3">
        <f t="shared" si="36"/>
        <v>-1</v>
      </c>
      <c r="T249" s="3">
        <f>IF(T$3=0,0,INDEX(Sheet1!RawDataCols,$C249,T$5)*$R249)</f>
        <v>0</v>
      </c>
      <c r="U249" s="3">
        <f>IF(U$3=0,0,INDEX(Sheet1!RawDataCols,$C249,U$5)*$R249)</f>
        <v>56.61</v>
      </c>
      <c r="V249" s="3">
        <f>IF(V$3=0,0,INDEX(Sheet1!RawDataCols,$C249,V$5)*$R249)</f>
        <v>48.96</v>
      </c>
      <c r="W249" s="3">
        <f>IF(W$3=0,0,INDEX(Sheet1!RawDataCols,$C249,W$5)*$R249)</f>
        <v>0</v>
      </c>
      <c r="X249" s="3">
        <f>IF(X$3=0,0,INDEX(Sheet1!RawDataCols,$C249,X$5)*$R249)</f>
        <v>52</v>
      </c>
      <c r="Y249" s="3">
        <f>IF(Y$3=0,0,INDEX(Sheet1!RawDataCols,$C249,Y$5)*$R249)</f>
        <v>48.96</v>
      </c>
      <c r="Z249" s="3">
        <f>IF(Z$3=0,0,INDEX(Sheet1!RawDataCols,$C249,Z$5)*$R249)</f>
        <v>72.25</v>
      </c>
      <c r="AA249" s="3">
        <f>IF(AA$3=0,0,INDEX(Sheet1!RawDataCols,$C249,AA$5)*$R249)</f>
        <v>52.49</v>
      </c>
      <c r="AB249" s="3">
        <f>IF(AB$3=0,0,INDEX(Sheet1!RawDataCols,$C249,AB$5)*$R249)</f>
        <v>48.96</v>
      </c>
      <c r="AC249" s="3">
        <f>IF(AC$3=0,0,INDEX(Sheet1!RawDataCols,$C249,AC$5)*$R249)</f>
        <v>42.98</v>
      </c>
      <c r="AD249" s="3">
        <f>IF(AD$3=0,0,INDEX(Sheet1!RawDataCols,$C249,AD$5)*$R249)</f>
        <v>48.28</v>
      </c>
      <c r="AE249" s="3">
        <f>IF(AE$3=0,0,INDEX(Sheet1!RawDataCols,$C249,AE$5)*$R249)</f>
        <v>48.96</v>
      </c>
      <c r="AF249" s="3">
        <f>IF(AF$3=0,0,INDEX(Sheet1!RawDataCols,$C249,AF$5)*$R249)</f>
        <v>58.9</v>
      </c>
      <c r="AG249" s="3">
        <f>IF(AG$3=0,0,INDEX(Sheet1!RawDataCols,$C249,AG$5)*$R249)</f>
        <v>23.48</v>
      </c>
      <c r="AH249" s="3">
        <f>IF(AH$3=0,0,INDEX(Sheet1!RawDataCols,$C249,AH$5)*$R249)</f>
        <v>48.96</v>
      </c>
      <c r="AI249" s="3">
        <f>IF(AI$3=0,0,INDEX(Sheet1!RawDataCols,$C249,AI$5)*$R249)</f>
        <v>46.77</v>
      </c>
      <c r="AJ249" s="3">
        <f>IF(AJ$3=0,0,INDEX(Sheet1!RawDataCols,$C249,AJ$5)*$R249)</f>
        <v>46.2</v>
      </c>
      <c r="AK249" s="3">
        <f>IF(AK$3=0,0,INDEX(Sheet1!RawDataCols,$C249,AK$5)*$R249)</f>
        <v>48.96</v>
      </c>
      <c r="AL249" s="3">
        <f>IF(AL$3=0,0,INDEX(Sheet1!RawDataCols,$C249,AL$5)*$R249)</f>
        <v>47.42</v>
      </c>
      <c r="AM249" s="3">
        <f>IF(AM$3=0,0,INDEX(Sheet1!RawDataCols,$C249,AM$5)*$R249)</f>
        <v>45.07</v>
      </c>
      <c r="AN249" s="3">
        <f>IF(AN$3=0,0,INDEX(Sheet1!RawDataCols,$C249,AN$5)*$R249)</f>
        <v>45.07</v>
      </c>
      <c r="AO249" s="3">
        <f>IF(AO$3=0,0,INDEX(Sheet1!RawDataCols,$C249,AO$5)*$R249)</f>
        <v>48.46</v>
      </c>
      <c r="AP249" s="3">
        <f>IF(AP$3=0,0,INDEX(Sheet1!RawDataCols,$C249,AP$5)*$R249)</f>
        <v>47.65</v>
      </c>
      <c r="AQ249" s="3">
        <f>IF(AQ$3=0,0,INDEX(Sheet1!RawDataCols,$C249,AQ$5)*$R249)</f>
        <v>48.96</v>
      </c>
      <c r="AR249" s="3">
        <f>IF(AR$3=0,0,INDEX(Sheet1!RawDataCols,$C249,AR$5)*$R249)</f>
        <v>46.14</v>
      </c>
      <c r="AS249" s="3">
        <f>IF(AS$3=0,0,INDEX(Sheet1!RawDataCols,$C249,AS$5)*$R249)</f>
        <v>51.72</v>
      </c>
      <c r="AT249" s="3">
        <f>IF(AT$3=0,0,INDEX(Sheet1!RawDataCols,$C249,AT$5)*$R249)</f>
        <v>48.96</v>
      </c>
      <c r="AU249" s="3">
        <f>IF(AU$3=0,0,INDEX(Sheet1!RawDataCols,$C249,AU$5)*$R249)</f>
        <v>45.83</v>
      </c>
      <c r="AV249" s="3">
        <f>IF(AV$3=0,0,INDEX(Sheet1!RawDataCols,$C249,AV$5)*$R249)</f>
        <v>45.21</v>
      </c>
      <c r="AW249" s="3">
        <f>IF(AW$3=0,0,INDEX(Sheet1!RawDataCols,$C249,AW$5)*$R249)</f>
        <v>48.96</v>
      </c>
      <c r="AX249" s="3">
        <f>IF(AX$3=0,0,INDEX(Sheet1!RawDataCols,$C249,AX$5)*$R249)</f>
        <v>44.31</v>
      </c>
      <c r="AY249" s="3">
        <f>IF(AY$3=0,0,INDEX(Sheet1!RawDataCols,$C249,AY$5)*$R249)</f>
        <v>46.28</v>
      </c>
      <c r="AZ249" s="3">
        <f>IF(AZ$3=0,0,INDEX(Sheet1!RawDataCols,$C249,AZ$5)*$R249)</f>
        <v>48.96</v>
      </c>
      <c r="BA249" s="3">
        <f>IF(BA$3=0,0,INDEX(Sheet1!RawDataCols,$C249,BA$5)*$R249)</f>
        <v>48.13</v>
      </c>
      <c r="BB249" s="3">
        <f>IF(BB$3=0,0,INDEX(Sheet1!RawDataCols,$C249,BB$5)*$R249)</f>
        <v>46.49</v>
      </c>
      <c r="BC249" s="3">
        <f>IF(BC$3=0,0,INDEX(Sheet1!RawDataCols,$C249,BC$5)*$R249)</f>
        <v>48.96</v>
      </c>
      <c r="BD249" s="3">
        <f>IF(BD$3=0,0,INDEX(Sheet1!RawDataCols,$C249,BD$5)*$R249)</f>
        <v>58.53</v>
      </c>
      <c r="BE249" s="3">
        <f>IF(BE$3=0,0,INDEX(Sheet1!RawDataCols,$C249,BE$5)*$R249)</f>
        <v>46.49</v>
      </c>
      <c r="BF249" s="3">
        <f>IF(BF$3=0,0,INDEX(Sheet1!RawDataCols,$C249,BF$5)*$R249)</f>
        <v>48.96</v>
      </c>
      <c r="BG249" s="179">
        <f>IF(BG$3=0,0,INDEX(Sheet1!RawDataCols,$C249,BG$5)*$R249)</f>
        <v>58.53</v>
      </c>
      <c r="BH249" s="33">
        <f t="shared" si="37"/>
        <v>561.48</v>
      </c>
      <c r="BI249" s="33">
        <f t="shared" si="38"/>
        <v>583.63</v>
      </c>
      <c r="BJ249" s="33">
        <f t="shared" si="39"/>
        <v>559.71999999999991</v>
      </c>
      <c r="BK249" s="3">
        <f>IF(BK$3=0,0,INDEX(Sheet1!RawDataCols,$C249,BK$5)*$R249)</f>
        <v>36.476875</v>
      </c>
      <c r="BL249" s="3">
        <f>IF(BL$3=0,0,INDEX(Sheet1!RawDataCols,$C249,BL$5)*$R249)</f>
        <v>17.895</v>
      </c>
      <c r="BM249" s="3">
        <f>IF(BM$3=0,0,INDEX(Sheet1!RawDataCols,$C249,BM$5)*$R249)</f>
        <v>26.748750000000001</v>
      </c>
      <c r="BN249" s="3">
        <f>IF(BN$3=0,0,INDEX(Sheet1!RawDataCols,$C249,BN$5)*$R249)</f>
        <v>14.234999999999999</v>
      </c>
      <c r="BO249" s="3">
        <f>IF(BO$3=0,0,INDEX(Sheet1!RawDataCols,$C249,BO$5)*$R249)</f>
        <v>14.24375</v>
      </c>
      <c r="BP249" s="3">
        <f>IF(BP$3=0,0,INDEX(Sheet1!RawDataCols,$C249,BP$5)*$R249)</f>
        <v>18</v>
      </c>
      <c r="BQ249" s="3">
        <f t="shared" si="40"/>
        <v>161.1</v>
      </c>
      <c r="BR249" s="3">
        <f t="shared" si="41"/>
        <v>117.96000000000001</v>
      </c>
      <c r="BS249" s="3">
        <f t="shared" si="42"/>
        <v>144.44</v>
      </c>
      <c r="BT249" s="3">
        <f t="shared" si="43"/>
        <v>282.42</v>
      </c>
      <c r="BU249" s="3" t="str">
        <f>INDEX(Sheet1!$BS$2:$BS$1000,MATCH($A249,Sheet1!$A$2:$A$1000,0))</f>
        <v>10</v>
      </c>
      <c r="BV249" s="3">
        <f>INDEX(Sheet1!$BT$2:$BT$1000,MATCH($A249,Sheet1!$A$2:$A$1000,0))</f>
        <v>282.42</v>
      </c>
    </row>
    <row r="250" spans="1:74" x14ac:dyDescent="0.2">
      <c r="A250" s="11" t="s">
        <v>694</v>
      </c>
      <c r="B250" s="3">
        <f>MATCH($A250,Sheet1!ACCOUNTNO,0)</f>
        <v>223</v>
      </c>
      <c r="C250" s="3">
        <f t="shared" si="34"/>
        <v>223</v>
      </c>
      <c r="D250" s="3" t="str">
        <f>IF(D$3=0,0,INDEX(Sheet1!RawDataCols,$C250,D$5))</f>
        <v>23260A03</v>
      </c>
      <c r="E250" s="3" t="str">
        <f>IF(E$3=0,0,INDEX(Sheet1!RawDataCols,$C250,E$5))</f>
        <v xml:space="preserve">23260          </v>
      </c>
      <c r="F250" s="3" t="str">
        <f>IF(F$3=0,0,INDEX(Sheet1!RawDataCols,$C250,F$5))</f>
        <v xml:space="preserve">A03            </v>
      </c>
      <c r="G250" s="3" t="str">
        <f>IF(G$3=0,0,INDEX(Sheet1!RawDataCols,$C250,G$5))</f>
        <v xml:space="preserve">               </v>
      </c>
      <c r="H250" s="3" t="str">
        <f>IF(H$3=0,0,INDEX(Sheet1!RawDataCols,$C250,H$5))</f>
        <v xml:space="preserve">               </v>
      </c>
      <c r="I250" s="3" t="str">
        <f>IF(I$3=0,0,INDEX(Sheet1!RawDataCols,$C250,I$5))</f>
        <v xml:space="preserve">               </v>
      </c>
      <c r="J250" s="3" t="str">
        <f>IF(J$3=0,0,INDEX(Sheet1!RawDataCols,$C250,J$5))</f>
        <v xml:space="preserve">               </v>
      </c>
      <c r="K250" s="3" t="str">
        <f>IF(K$3=0,0,INDEX(Sheet1!RawDataCols,$C250,K$5))</f>
        <v xml:space="preserve">               </v>
      </c>
      <c r="L250" s="3" t="str">
        <f>IF(L$3=0,0,INDEX(Sheet1!RawDataCols,$C250,L$5))</f>
        <v xml:space="preserve">               </v>
      </c>
      <c r="M250" s="3" t="str">
        <f>IF(M$3=0,0,INDEX(Sheet1!RawDataCols,$C250,M$5))</f>
        <v xml:space="preserve">F007  </v>
      </c>
      <c r="N250" s="3" t="str">
        <f>IF(N$3=0,0,INDEX(Sheet1!RawDataCols,$C250,N$5))</f>
        <v>Telephone - Fire, Lift &amp; Alar-33 Franklin St</v>
      </c>
      <c r="O250" s="3">
        <f>INDEX(Sheet1!RawDataCols,$C250,O$5)</f>
        <v>13</v>
      </c>
      <c r="P250" s="3" t="str">
        <f>INDEX(Sheet1!RawDataCols,$C250,P$5)</f>
        <v>Cost and Expenses</v>
      </c>
      <c r="Q250" s="3" t="str">
        <f>IF(Q$3=0,0,INDEX(Sheet1!RawDataCols,$C250,Q$5))</f>
        <v>I</v>
      </c>
      <c r="R250" s="3">
        <f t="shared" si="35"/>
        <v>1</v>
      </c>
      <c r="S250" s="3">
        <f t="shared" si="36"/>
        <v>-1</v>
      </c>
      <c r="T250" s="3">
        <f>IF(T$3=0,0,INDEX(Sheet1!RawDataCols,$C250,T$5)*$R250)</f>
        <v>0</v>
      </c>
      <c r="U250" s="3">
        <f>IF(U$3=0,0,INDEX(Sheet1!RawDataCols,$C250,U$5)*$R250)</f>
        <v>249.26</v>
      </c>
      <c r="V250" s="3">
        <f>IF(V$3=0,0,INDEX(Sheet1!RawDataCols,$C250,V$5)*$R250)</f>
        <v>273.69</v>
      </c>
      <c r="W250" s="3">
        <f>IF(W$3=0,0,INDEX(Sheet1!RawDataCols,$C250,W$5)*$R250)</f>
        <v>373.52</v>
      </c>
      <c r="X250" s="3">
        <f>IF(X$3=0,0,INDEX(Sheet1!RawDataCols,$C250,X$5)*$R250)</f>
        <v>248.29</v>
      </c>
      <c r="Y250" s="3">
        <f>IF(Y$3=0,0,INDEX(Sheet1!RawDataCols,$C250,Y$5)*$R250)</f>
        <v>273.69</v>
      </c>
      <c r="Z250" s="3">
        <f>IF(Z$3=0,0,INDEX(Sheet1!RawDataCols,$C250,Z$5)*$R250)</f>
        <v>166.18</v>
      </c>
      <c r="AA250" s="3">
        <f>IF(AA$3=0,0,INDEX(Sheet1!RawDataCols,$C250,AA$5)*$R250)</f>
        <v>316.39999999999998</v>
      </c>
      <c r="AB250" s="3">
        <f>IF(AB$3=0,0,INDEX(Sheet1!RawDataCols,$C250,AB$5)*$R250)</f>
        <v>273.69</v>
      </c>
      <c r="AC250" s="3">
        <f>IF(AC$3=0,0,INDEX(Sheet1!RawDataCols,$C250,AC$5)*$R250)</f>
        <v>276.69</v>
      </c>
      <c r="AD250" s="3">
        <f>IF(AD$3=0,0,INDEX(Sheet1!RawDataCols,$C250,AD$5)*$R250)</f>
        <v>250.05</v>
      </c>
      <c r="AE250" s="3">
        <f>IF(AE$3=0,0,INDEX(Sheet1!RawDataCols,$C250,AE$5)*$R250)</f>
        <v>273.69</v>
      </c>
      <c r="AF250" s="3">
        <f>IF(AF$3=0,0,INDEX(Sheet1!RawDataCols,$C250,AF$5)*$R250)</f>
        <v>292.60000000000002</v>
      </c>
      <c r="AG250" s="3">
        <f>IF(AG$3=0,0,INDEX(Sheet1!RawDataCols,$C250,AG$5)*$R250)</f>
        <v>194.14</v>
      </c>
      <c r="AH250" s="3">
        <f>IF(AH$3=0,0,INDEX(Sheet1!RawDataCols,$C250,AH$5)*$R250)</f>
        <v>273.69</v>
      </c>
      <c r="AI250" s="3">
        <f>IF(AI$3=0,0,INDEX(Sheet1!RawDataCols,$C250,AI$5)*$R250)</f>
        <v>280.5</v>
      </c>
      <c r="AJ250" s="3">
        <f>IF(AJ$3=0,0,INDEX(Sheet1!RawDataCols,$C250,AJ$5)*$R250)</f>
        <v>215.13</v>
      </c>
      <c r="AK250" s="3">
        <f>IF(AK$3=0,0,INDEX(Sheet1!RawDataCols,$C250,AK$5)*$R250)</f>
        <v>273.69</v>
      </c>
      <c r="AL250" s="3">
        <f>IF(AL$3=0,0,INDEX(Sheet1!RawDataCols,$C250,AL$5)*$R250)</f>
        <v>281.14</v>
      </c>
      <c r="AM250" s="3">
        <f>IF(AM$3=0,0,INDEX(Sheet1!RawDataCols,$C250,AM$5)*$R250)</f>
        <v>214.91</v>
      </c>
      <c r="AN250" s="3">
        <f>IF(AN$3=0,0,INDEX(Sheet1!RawDataCols,$C250,AN$5)*$R250)</f>
        <v>214.91</v>
      </c>
      <c r="AO250" s="3">
        <f>IF(AO$3=0,0,INDEX(Sheet1!RawDataCols,$C250,AO$5)*$R250)</f>
        <v>281.14</v>
      </c>
      <c r="AP250" s="3">
        <f>IF(AP$3=0,0,INDEX(Sheet1!RawDataCols,$C250,AP$5)*$R250)</f>
        <v>246.95</v>
      </c>
      <c r="AQ250" s="3">
        <f>IF(AQ$3=0,0,INDEX(Sheet1!RawDataCols,$C250,AQ$5)*$R250)</f>
        <v>273.69</v>
      </c>
      <c r="AR250" s="3">
        <f>IF(AR$3=0,0,INDEX(Sheet1!RawDataCols,$C250,AR$5)*$R250)</f>
        <v>279.87</v>
      </c>
      <c r="AS250" s="3">
        <f>IF(AS$3=0,0,INDEX(Sheet1!RawDataCols,$C250,AS$5)*$R250)</f>
        <v>251.03</v>
      </c>
      <c r="AT250" s="3">
        <f>IF(AT$3=0,0,INDEX(Sheet1!RawDataCols,$C250,AT$5)*$R250)</f>
        <v>273.69</v>
      </c>
      <c r="AU250" s="3">
        <f>IF(AU$3=0,0,INDEX(Sheet1!RawDataCols,$C250,AU$5)*$R250)</f>
        <v>279.55</v>
      </c>
      <c r="AV250" s="3">
        <f>IF(AV$3=0,0,INDEX(Sheet1!RawDataCols,$C250,AV$5)*$R250)</f>
        <v>244.54</v>
      </c>
      <c r="AW250" s="3">
        <f>IF(AW$3=0,0,INDEX(Sheet1!RawDataCols,$C250,AW$5)*$R250)</f>
        <v>273.69</v>
      </c>
      <c r="AX250" s="3">
        <f>IF(AX$3=0,0,INDEX(Sheet1!RawDataCols,$C250,AX$5)*$R250)</f>
        <v>276.10000000000002</v>
      </c>
      <c r="AY250" s="3">
        <f>IF(AY$3=0,0,INDEX(Sheet1!RawDataCols,$C250,AY$5)*$R250)</f>
        <v>236.64</v>
      </c>
      <c r="AZ250" s="3">
        <f>IF(AZ$3=0,0,INDEX(Sheet1!RawDataCols,$C250,AZ$5)*$R250)</f>
        <v>273.69</v>
      </c>
      <c r="BA250" s="3">
        <f>IF(BA$3=0,0,INDEX(Sheet1!RawDataCols,$C250,BA$5)*$R250)</f>
        <v>170.27</v>
      </c>
      <c r="BB250" s="3">
        <f>IF(BB$3=0,0,INDEX(Sheet1!RawDataCols,$C250,BB$5)*$R250)</f>
        <v>238.55</v>
      </c>
      <c r="BC250" s="3">
        <f>IF(BC$3=0,0,INDEX(Sheet1!RawDataCols,$C250,BC$5)*$R250)</f>
        <v>273.69</v>
      </c>
      <c r="BD250" s="3">
        <f>IF(BD$3=0,0,INDEX(Sheet1!RawDataCols,$C250,BD$5)*$R250)</f>
        <v>428.44</v>
      </c>
      <c r="BE250" s="3">
        <f>IF(BE$3=0,0,INDEX(Sheet1!RawDataCols,$C250,BE$5)*$R250)</f>
        <v>238.55</v>
      </c>
      <c r="BF250" s="3">
        <f>IF(BF$3=0,0,INDEX(Sheet1!RawDataCols,$C250,BF$5)*$R250)</f>
        <v>273.69</v>
      </c>
      <c r="BG250" s="179">
        <f>IF(BG$3=0,0,INDEX(Sheet1!RawDataCols,$C250,BG$5)*$R250)</f>
        <v>428.44</v>
      </c>
      <c r="BH250" s="33">
        <f t="shared" si="37"/>
        <v>2905.8900000000003</v>
      </c>
      <c r="BI250" s="33">
        <f t="shared" si="38"/>
        <v>3225.5000000000005</v>
      </c>
      <c r="BJ250" s="33">
        <f t="shared" si="39"/>
        <v>3386</v>
      </c>
      <c r="BK250" s="3">
        <f>IF(BK$3=0,0,INDEX(Sheet1!RawDataCols,$C250,BK$5)*$R250)</f>
        <v>201.59375</v>
      </c>
      <c r="BL250" s="3">
        <f>IF(BL$3=0,0,INDEX(Sheet1!RawDataCols,$C250,BL$5)*$R250)</f>
        <v>251.453125</v>
      </c>
      <c r="BM250" s="3">
        <f>IF(BM$3=0,0,INDEX(Sheet1!RawDataCols,$C250,BM$5)*$R250)</f>
        <v>135.05687499999999</v>
      </c>
      <c r="BN250" s="3">
        <f>IF(BN$3=0,0,INDEX(Sheet1!RawDataCols,$C250,BN$5)*$R250)</f>
        <v>181.296875</v>
      </c>
      <c r="BO250" s="3">
        <f>IF(BO$3=0,0,INDEX(Sheet1!RawDataCols,$C250,BO$5)*$R250)</f>
        <v>146.90437499999999</v>
      </c>
      <c r="BP250" s="3">
        <f>IF(BP$3=0,0,INDEX(Sheet1!RawDataCols,$C250,BP$5)*$R250)</f>
        <v>2352.62</v>
      </c>
      <c r="BQ250" s="3">
        <f t="shared" si="40"/>
        <v>813.94999999999993</v>
      </c>
      <c r="BR250" s="3">
        <f t="shared" si="41"/>
        <v>659.31999999999994</v>
      </c>
      <c r="BS250" s="3">
        <f t="shared" si="42"/>
        <v>712.89</v>
      </c>
      <c r="BT250" s="3">
        <f t="shared" si="43"/>
        <v>1432.62</v>
      </c>
      <c r="BU250" s="3" t="str">
        <f>INDEX(Sheet1!$BS$2:$BS$1000,MATCH($A250,Sheet1!$A$2:$A$1000,0))</f>
        <v>10</v>
      </c>
      <c r="BV250" s="3">
        <f>INDEX(Sheet1!$BT$2:$BT$1000,MATCH($A250,Sheet1!$A$2:$A$1000,0))</f>
        <v>1432.62</v>
      </c>
    </row>
    <row r="251" spans="1:74" x14ac:dyDescent="0.2">
      <c r="A251" s="246" t="s">
        <v>695</v>
      </c>
      <c r="B251" s="3" t="e">
        <f>MATCH($A251,Sheet1!ACCOUNTNO,0)</f>
        <v>#N/A</v>
      </c>
      <c r="C251" s="3">
        <f t="shared" si="34"/>
        <v>65000</v>
      </c>
      <c r="D251" s="3">
        <f>IF(D$3=0,0,INDEX(Sheet1!RawDataCols,$C251,D$5))</f>
        <v>0</v>
      </c>
      <c r="E251" s="3">
        <f>IF(E$3=0,0,INDEX(Sheet1!RawDataCols,$C251,E$5))</f>
        <v>0</v>
      </c>
      <c r="F251" s="3">
        <f>IF(F$3=0,0,INDEX(Sheet1!RawDataCols,$C251,F$5))</f>
        <v>0</v>
      </c>
      <c r="G251" s="3">
        <f>IF(G$3=0,0,INDEX(Sheet1!RawDataCols,$C251,G$5))</f>
        <v>0</v>
      </c>
      <c r="H251" s="3">
        <f>IF(H$3=0,0,INDEX(Sheet1!RawDataCols,$C251,H$5))</f>
        <v>0</v>
      </c>
      <c r="I251" s="3">
        <f>IF(I$3=0,0,INDEX(Sheet1!RawDataCols,$C251,I$5))</f>
        <v>0</v>
      </c>
      <c r="J251" s="3">
        <f>IF(J$3=0,0,INDEX(Sheet1!RawDataCols,$C251,J$5))</f>
        <v>0</v>
      </c>
      <c r="K251" s="3">
        <f>IF(K$3=0,0,INDEX(Sheet1!RawDataCols,$C251,K$5))</f>
        <v>0</v>
      </c>
      <c r="L251" s="3">
        <f>IF(L$3=0,0,INDEX(Sheet1!RawDataCols,$C251,L$5))</f>
        <v>0</v>
      </c>
      <c r="M251" s="3">
        <f>IF(M$3=0,0,INDEX(Sheet1!RawDataCols,$C251,M$5))</f>
        <v>0</v>
      </c>
      <c r="N251" s="3">
        <f>IF(N$3=0,0,INDEX(Sheet1!RawDataCols,$C251,N$5))</f>
        <v>0</v>
      </c>
      <c r="O251" s="3">
        <f>INDEX(Sheet1!RawDataCols,$C251,O$5)</f>
        <v>0</v>
      </c>
      <c r="P251" s="3">
        <f>INDEX(Sheet1!RawDataCols,$C251,P$5)</f>
        <v>0</v>
      </c>
      <c r="Q251" s="3">
        <f>IF(Q$3=0,0,INDEX(Sheet1!RawDataCols,$C251,Q$5))</f>
        <v>0</v>
      </c>
      <c r="R251" s="3">
        <f t="shared" si="35"/>
        <v>1</v>
      </c>
      <c r="S251" s="3">
        <f t="shared" si="36"/>
        <v>-1</v>
      </c>
      <c r="T251" s="3">
        <f>IF(T$3=0,0,INDEX(Sheet1!RawDataCols,$C251,T$5)*$R251)</f>
        <v>0</v>
      </c>
      <c r="U251" s="3">
        <f>IF(U$3=0,0,INDEX(Sheet1!RawDataCols,$C251,U$5)*$R251)</f>
        <v>0</v>
      </c>
      <c r="V251" s="3">
        <f>IF(V$3=0,0,INDEX(Sheet1!RawDataCols,$C251,V$5)*$R251)</f>
        <v>0</v>
      </c>
      <c r="W251" s="3">
        <f>IF(W$3=0,0,INDEX(Sheet1!RawDataCols,$C251,W$5)*$R251)</f>
        <v>0</v>
      </c>
      <c r="X251" s="3">
        <f>IF(X$3=0,0,INDEX(Sheet1!RawDataCols,$C251,X$5)*$R251)</f>
        <v>0</v>
      </c>
      <c r="Y251" s="3">
        <f>IF(Y$3=0,0,INDEX(Sheet1!RawDataCols,$C251,Y$5)*$R251)</f>
        <v>0</v>
      </c>
      <c r="Z251" s="3">
        <f>IF(Z$3=0,0,INDEX(Sheet1!RawDataCols,$C251,Z$5)*$R251)</f>
        <v>0</v>
      </c>
      <c r="AA251" s="3">
        <f>IF(AA$3=0,0,INDEX(Sheet1!RawDataCols,$C251,AA$5)*$R251)</f>
        <v>0</v>
      </c>
      <c r="AB251" s="3">
        <f>IF(AB$3=0,0,INDEX(Sheet1!RawDataCols,$C251,AB$5)*$R251)</f>
        <v>0</v>
      </c>
      <c r="AC251" s="3">
        <f>IF(AC$3=0,0,INDEX(Sheet1!RawDataCols,$C251,AC$5)*$R251)</f>
        <v>0</v>
      </c>
      <c r="AD251" s="3">
        <f>IF(AD$3=0,0,INDEX(Sheet1!RawDataCols,$C251,AD$5)*$R251)</f>
        <v>0</v>
      </c>
      <c r="AE251" s="3">
        <f>IF(AE$3=0,0,INDEX(Sheet1!RawDataCols,$C251,AE$5)*$R251)</f>
        <v>0</v>
      </c>
      <c r="AF251" s="3">
        <f>IF(AF$3=0,0,INDEX(Sheet1!RawDataCols,$C251,AF$5)*$R251)</f>
        <v>0</v>
      </c>
      <c r="AG251" s="3">
        <f>IF(AG$3=0,0,INDEX(Sheet1!RawDataCols,$C251,AG$5)*$R251)</f>
        <v>0</v>
      </c>
      <c r="AH251" s="3">
        <f>IF(AH$3=0,0,INDEX(Sheet1!RawDataCols,$C251,AH$5)*$R251)</f>
        <v>0</v>
      </c>
      <c r="AI251" s="3">
        <f>IF(AI$3=0,0,INDEX(Sheet1!RawDataCols,$C251,AI$5)*$R251)</f>
        <v>0</v>
      </c>
      <c r="AJ251" s="3">
        <f>IF(AJ$3=0,0,INDEX(Sheet1!RawDataCols,$C251,AJ$5)*$R251)</f>
        <v>0</v>
      </c>
      <c r="AK251" s="3">
        <f>IF(AK$3=0,0,INDEX(Sheet1!RawDataCols,$C251,AK$5)*$R251)</f>
        <v>0</v>
      </c>
      <c r="AL251" s="3">
        <f>IF(AL$3=0,0,INDEX(Sheet1!RawDataCols,$C251,AL$5)*$R251)</f>
        <v>0</v>
      </c>
      <c r="AM251" s="3">
        <f>IF(AM$3=0,0,INDEX(Sheet1!RawDataCols,$C251,AM$5)*$R251)</f>
        <v>0</v>
      </c>
      <c r="AN251" s="3">
        <f>IF(AN$3=0,0,INDEX(Sheet1!RawDataCols,$C251,AN$5)*$R251)</f>
        <v>0</v>
      </c>
      <c r="AO251" s="3">
        <f>IF(AO$3=0,0,INDEX(Sheet1!RawDataCols,$C251,AO$5)*$R251)</f>
        <v>0</v>
      </c>
      <c r="AP251" s="3">
        <f>IF(AP$3=0,0,INDEX(Sheet1!RawDataCols,$C251,AP$5)*$R251)</f>
        <v>0</v>
      </c>
      <c r="AQ251" s="3">
        <f>IF(AQ$3=0,0,INDEX(Sheet1!RawDataCols,$C251,AQ$5)*$R251)</f>
        <v>0</v>
      </c>
      <c r="AR251" s="3">
        <f>IF(AR$3=0,0,INDEX(Sheet1!RawDataCols,$C251,AR$5)*$R251)</f>
        <v>0</v>
      </c>
      <c r="AS251" s="3">
        <f>IF(AS$3=0,0,INDEX(Sheet1!RawDataCols,$C251,AS$5)*$R251)</f>
        <v>0</v>
      </c>
      <c r="AT251" s="3">
        <f>IF(AT$3=0,0,INDEX(Sheet1!RawDataCols,$C251,AT$5)*$R251)</f>
        <v>0</v>
      </c>
      <c r="AU251" s="3">
        <f>IF(AU$3=0,0,INDEX(Sheet1!RawDataCols,$C251,AU$5)*$R251)</f>
        <v>0</v>
      </c>
      <c r="AV251" s="3">
        <f>IF(AV$3=0,0,INDEX(Sheet1!RawDataCols,$C251,AV$5)*$R251)</f>
        <v>0</v>
      </c>
      <c r="AW251" s="3">
        <f>IF(AW$3=0,0,INDEX(Sheet1!RawDataCols,$C251,AW$5)*$R251)</f>
        <v>0</v>
      </c>
      <c r="AX251" s="3">
        <f>IF(AX$3=0,0,INDEX(Sheet1!RawDataCols,$C251,AX$5)*$R251)</f>
        <v>0</v>
      </c>
      <c r="AY251" s="3">
        <f>IF(AY$3=0,0,INDEX(Sheet1!RawDataCols,$C251,AY$5)*$R251)</f>
        <v>0</v>
      </c>
      <c r="AZ251" s="3">
        <f>IF(AZ$3=0,0,INDEX(Sheet1!RawDataCols,$C251,AZ$5)*$R251)</f>
        <v>0</v>
      </c>
      <c r="BA251" s="3">
        <f>IF(BA$3=0,0,INDEX(Sheet1!RawDataCols,$C251,BA$5)*$R251)</f>
        <v>0</v>
      </c>
      <c r="BB251" s="3">
        <f>IF(BB$3=0,0,INDEX(Sheet1!RawDataCols,$C251,BB$5)*$R251)</f>
        <v>0</v>
      </c>
      <c r="BC251" s="3">
        <f>IF(BC$3=0,0,INDEX(Sheet1!RawDataCols,$C251,BC$5)*$R251)</f>
        <v>0</v>
      </c>
      <c r="BD251" s="3">
        <f>IF(BD$3=0,0,INDEX(Sheet1!RawDataCols,$C251,BD$5)*$R251)</f>
        <v>0</v>
      </c>
      <c r="BE251" s="3">
        <f>IF(BE$3=0,0,INDEX(Sheet1!RawDataCols,$C251,BE$5)*$R251)</f>
        <v>0</v>
      </c>
      <c r="BF251" s="3">
        <f>IF(BF$3=0,0,INDEX(Sheet1!RawDataCols,$C251,BF$5)*$R251)</f>
        <v>0</v>
      </c>
      <c r="BG251" s="179">
        <f>IF(BG$3=0,0,INDEX(Sheet1!RawDataCols,$C251,BG$5)*$R251)</f>
        <v>0</v>
      </c>
      <c r="BH251" s="33">
        <f t="shared" si="37"/>
        <v>0</v>
      </c>
      <c r="BI251" s="33">
        <f t="shared" si="38"/>
        <v>0</v>
      </c>
      <c r="BJ251" s="33">
        <f t="shared" si="39"/>
        <v>0</v>
      </c>
      <c r="BK251" s="3">
        <f>IF(BK$3=0,0,INDEX(Sheet1!RawDataCols,$C251,BK$5)*$R251)</f>
        <v>0</v>
      </c>
      <c r="BL251" s="3">
        <f>IF(BL$3=0,0,INDEX(Sheet1!RawDataCols,$C251,BL$5)*$R251)</f>
        <v>0</v>
      </c>
      <c r="BM251" s="3">
        <f>IF(BM$3=0,0,INDEX(Sheet1!RawDataCols,$C251,BM$5)*$R251)</f>
        <v>0</v>
      </c>
      <c r="BN251" s="3">
        <f>IF(BN$3=0,0,INDEX(Sheet1!RawDataCols,$C251,BN$5)*$R251)</f>
        <v>0</v>
      </c>
      <c r="BO251" s="3">
        <f>IF(BO$3=0,0,INDEX(Sheet1!RawDataCols,$C251,BO$5)*$R251)</f>
        <v>0</v>
      </c>
      <c r="BP251" s="3">
        <f>IF(BP$3=0,0,INDEX(Sheet1!RawDataCols,$C251,BP$5)*$R251)</f>
        <v>0</v>
      </c>
      <c r="BQ251" s="3">
        <f t="shared" si="40"/>
        <v>0</v>
      </c>
      <c r="BR251" s="3">
        <f t="shared" si="41"/>
        <v>0</v>
      </c>
      <c r="BS251" s="3">
        <f t="shared" si="42"/>
        <v>0</v>
      </c>
      <c r="BT251" s="3">
        <f t="shared" si="43"/>
        <v>0</v>
      </c>
      <c r="BU251" s="3" t="e">
        <f>INDEX(Sheet1!$BS$2:$BS$1000,MATCH($A251,Sheet1!$A$2:$A$1000,0))</f>
        <v>#N/A</v>
      </c>
      <c r="BV251" s="3" t="e">
        <f>INDEX(Sheet1!$BT$2:$BT$1000,MATCH($A251,Sheet1!$A$2:$A$1000,0))</f>
        <v>#N/A</v>
      </c>
    </row>
    <row r="252" spans="1:74" x14ac:dyDescent="0.2">
      <c r="A252" s="11" t="s">
        <v>696</v>
      </c>
      <c r="B252" s="3">
        <f>MATCH($A252,Sheet1!ACCOUNTNO,0)</f>
        <v>224</v>
      </c>
      <c r="C252" s="3">
        <f t="shared" si="34"/>
        <v>224</v>
      </c>
      <c r="D252" s="3" t="str">
        <f>IF(D$3=0,0,INDEX(Sheet1!RawDataCols,$C252,D$5))</f>
        <v>23260A06</v>
      </c>
      <c r="E252" s="3" t="str">
        <f>IF(E$3=0,0,INDEX(Sheet1!RawDataCols,$C252,E$5))</f>
        <v xml:space="preserve">23260          </v>
      </c>
      <c r="F252" s="3" t="str">
        <f>IF(F$3=0,0,INDEX(Sheet1!RawDataCols,$C252,F$5))</f>
        <v xml:space="preserve">A06            </v>
      </c>
      <c r="G252" s="3" t="str">
        <f>IF(G$3=0,0,INDEX(Sheet1!RawDataCols,$C252,G$5))</f>
        <v xml:space="preserve">               </v>
      </c>
      <c r="H252" s="3" t="str">
        <f>IF(H$3=0,0,INDEX(Sheet1!RawDataCols,$C252,H$5))</f>
        <v xml:space="preserve">               </v>
      </c>
      <c r="I252" s="3" t="str">
        <f>IF(I$3=0,0,INDEX(Sheet1!RawDataCols,$C252,I$5))</f>
        <v xml:space="preserve">               </v>
      </c>
      <c r="J252" s="3" t="str">
        <f>IF(J$3=0,0,INDEX(Sheet1!RawDataCols,$C252,J$5))</f>
        <v xml:space="preserve">               </v>
      </c>
      <c r="K252" s="3" t="str">
        <f>IF(K$3=0,0,INDEX(Sheet1!RawDataCols,$C252,K$5))</f>
        <v xml:space="preserve">               </v>
      </c>
      <c r="L252" s="3" t="str">
        <f>IF(L$3=0,0,INDEX(Sheet1!RawDataCols,$C252,L$5))</f>
        <v xml:space="preserve">               </v>
      </c>
      <c r="M252" s="3" t="str">
        <f>IF(M$3=0,0,INDEX(Sheet1!RawDataCols,$C252,M$5))</f>
        <v xml:space="preserve">F007  </v>
      </c>
      <c r="N252" s="3" t="str">
        <f>IF(N$3=0,0,INDEX(Sheet1!RawDataCols,$C252,N$5))</f>
        <v>Telephone - Fire, Lift &amp; Alar-31 Franklin St</v>
      </c>
      <c r="O252" s="3">
        <f>INDEX(Sheet1!RawDataCols,$C252,O$5)</f>
        <v>13</v>
      </c>
      <c r="P252" s="3" t="str">
        <f>INDEX(Sheet1!RawDataCols,$C252,P$5)</f>
        <v>Cost and Expenses</v>
      </c>
      <c r="Q252" s="3" t="str">
        <f>IF(Q$3=0,0,INDEX(Sheet1!RawDataCols,$C252,Q$5))</f>
        <v>I</v>
      </c>
      <c r="R252" s="3">
        <f t="shared" si="35"/>
        <v>1</v>
      </c>
      <c r="S252" s="3">
        <f t="shared" si="36"/>
        <v>-1</v>
      </c>
      <c r="T252" s="3">
        <f>IF(T$3=0,0,INDEX(Sheet1!RawDataCols,$C252,T$5)*$R252)</f>
        <v>0</v>
      </c>
      <c r="U252" s="3">
        <f>IF(U$3=0,0,INDEX(Sheet1!RawDataCols,$C252,U$5)*$R252)</f>
        <v>254.98</v>
      </c>
      <c r="V252" s="3">
        <f>IF(V$3=0,0,INDEX(Sheet1!RawDataCols,$C252,V$5)*$R252)</f>
        <v>274.18</v>
      </c>
      <c r="W252" s="3">
        <f>IF(W$3=0,0,INDEX(Sheet1!RawDataCols,$C252,W$5)*$R252)</f>
        <v>254.44</v>
      </c>
      <c r="X252" s="3">
        <f>IF(X$3=0,0,INDEX(Sheet1!RawDataCols,$C252,X$5)*$R252)</f>
        <v>248.29</v>
      </c>
      <c r="Y252" s="3">
        <f>IF(Y$3=0,0,INDEX(Sheet1!RawDataCols,$C252,Y$5)*$R252)</f>
        <v>274.18</v>
      </c>
      <c r="Z252" s="3">
        <f>IF(Z$3=0,0,INDEX(Sheet1!RawDataCols,$C252,Z$5)*$R252)</f>
        <v>285.26</v>
      </c>
      <c r="AA252" s="3">
        <f>IF(AA$3=0,0,INDEX(Sheet1!RawDataCols,$C252,AA$5)*$R252)</f>
        <v>316.39999999999998</v>
      </c>
      <c r="AB252" s="3">
        <f>IF(AB$3=0,0,INDEX(Sheet1!RawDataCols,$C252,AB$5)*$R252)</f>
        <v>274.18</v>
      </c>
      <c r="AC252" s="3">
        <f>IF(AC$3=0,0,INDEX(Sheet1!RawDataCols,$C252,AC$5)*$R252)</f>
        <v>276.69</v>
      </c>
      <c r="AD252" s="3">
        <f>IF(AD$3=0,0,INDEX(Sheet1!RawDataCols,$C252,AD$5)*$R252)</f>
        <v>250.05</v>
      </c>
      <c r="AE252" s="3">
        <f>IF(AE$3=0,0,INDEX(Sheet1!RawDataCols,$C252,AE$5)*$R252)</f>
        <v>274.18</v>
      </c>
      <c r="AF252" s="3">
        <f>IF(AF$3=0,0,INDEX(Sheet1!RawDataCols,$C252,AF$5)*$R252)</f>
        <v>292.60000000000002</v>
      </c>
      <c r="AG252" s="3">
        <f>IF(AG$3=0,0,INDEX(Sheet1!RawDataCols,$C252,AG$5)*$R252)</f>
        <v>194.14</v>
      </c>
      <c r="AH252" s="3">
        <f>IF(AH$3=0,0,INDEX(Sheet1!RawDataCols,$C252,AH$5)*$R252)</f>
        <v>274.18</v>
      </c>
      <c r="AI252" s="3">
        <f>IF(AI$3=0,0,INDEX(Sheet1!RawDataCols,$C252,AI$5)*$R252)</f>
        <v>280.5</v>
      </c>
      <c r="AJ252" s="3">
        <f>IF(AJ$3=0,0,INDEX(Sheet1!RawDataCols,$C252,AJ$5)*$R252)</f>
        <v>215.13</v>
      </c>
      <c r="AK252" s="3">
        <f>IF(AK$3=0,0,INDEX(Sheet1!RawDataCols,$C252,AK$5)*$R252)</f>
        <v>274.18</v>
      </c>
      <c r="AL252" s="3">
        <f>IF(AL$3=0,0,INDEX(Sheet1!RawDataCols,$C252,AL$5)*$R252)</f>
        <v>281.14</v>
      </c>
      <c r="AM252" s="3">
        <f>IF(AM$3=0,0,INDEX(Sheet1!RawDataCols,$C252,AM$5)*$R252)</f>
        <v>214.91</v>
      </c>
      <c r="AN252" s="3">
        <f>IF(AN$3=0,0,INDEX(Sheet1!RawDataCols,$C252,AN$5)*$R252)</f>
        <v>214.91</v>
      </c>
      <c r="AO252" s="3">
        <f>IF(AO$3=0,0,INDEX(Sheet1!RawDataCols,$C252,AO$5)*$R252)</f>
        <v>281.14</v>
      </c>
      <c r="AP252" s="3">
        <f>IF(AP$3=0,0,INDEX(Sheet1!RawDataCols,$C252,AP$5)*$R252)</f>
        <v>246.95</v>
      </c>
      <c r="AQ252" s="3">
        <f>IF(AQ$3=0,0,INDEX(Sheet1!RawDataCols,$C252,AQ$5)*$R252)</f>
        <v>274.18</v>
      </c>
      <c r="AR252" s="3">
        <f>IF(AR$3=0,0,INDEX(Sheet1!RawDataCols,$C252,AR$5)*$R252)</f>
        <v>279.87</v>
      </c>
      <c r="AS252" s="3">
        <f>IF(AS$3=0,0,INDEX(Sheet1!RawDataCols,$C252,AS$5)*$R252)</f>
        <v>251.03</v>
      </c>
      <c r="AT252" s="3">
        <f>IF(AT$3=0,0,INDEX(Sheet1!RawDataCols,$C252,AT$5)*$R252)</f>
        <v>274.18</v>
      </c>
      <c r="AU252" s="3">
        <f>IF(AU$3=0,0,INDEX(Sheet1!RawDataCols,$C252,AU$5)*$R252)</f>
        <v>279.55</v>
      </c>
      <c r="AV252" s="3">
        <f>IF(AV$3=0,0,INDEX(Sheet1!RawDataCols,$C252,AV$5)*$R252)</f>
        <v>244.54</v>
      </c>
      <c r="AW252" s="3">
        <f>IF(AW$3=0,0,INDEX(Sheet1!RawDataCols,$C252,AW$5)*$R252)</f>
        <v>274.18</v>
      </c>
      <c r="AX252" s="3">
        <f>IF(AX$3=0,0,INDEX(Sheet1!RawDataCols,$C252,AX$5)*$R252)</f>
        <v>276.10000000000002</v>
      </c>
      <c r="AY252" s="3">
        <f>IF(AY$3=0,0,INDEX(Sheet1!RawDataCols,$C252,AY$5)*$R252)</f>
        <v>236.64</v>
      </c>
      <c r="AZ252" s="3">
        <f>IF(AZ$3=0,0,INDEX(Sheet1!RawDataCols,$C252,AZ$5)*$R252)</f>
        <v>274.18</v>
      </c>
      <c r="BA252" s="3">
        <f>IF(BA$3=0,0,INDEX(Sheet1!RawDataCols,$C252,BA$5)*$R252)</f>
        <v>276.10000000000002</v>
      </c>
      <c r="BB252" s="3">
        <f>IF(BB$3=0,0,INDEX(Sheet1!RawDataCols,$C252,BB$5)*$R252)</f>
        <v>238.55</v>
      </c>
      <c r="BC252" s="3">
        <f>IF(BC$3=0,0,INDEX(Sheet1!RawDataCols,$C252,BC$5)*$R252)</f>
        <v>274.18</v>
      </c>
      <c r="BD252" s="3">
        <f>IF(BD$3=0,0,INDEX(Sheet1!RawDataCols,$C252,BD$5)*$R252)</f>
        <v>322.62</v>
      </c>
      <c r="BE252" s="3">
        <f>IF(BE$3=0,0,INDEX(Sheet1!RawDataCols,$C252,BE$5)*$R252)</f>
        <v>238.55</v>
      </c>
      <c r="BF252" s="3">
        <f>IF(BF$3=0,0,INDEX(Sheet1!RawDataCols,$C252,BF$5)*$R252)</f>
        <v>274.18</v>
      </c>
      <c r="BG252" s="179">
        <f>IF(BG$3=0,0,INDEX(Sheet1!RawDataCols,$C252,BG$5)*$R252)</f>
        <v>322.62</v>
      </c>
      <c r="BH252" s="33">
        <f t="shared" si="37"/>
        <v>2911.6100000000006</v>
      </c>
      <c r="BI252" s="33">
        <f t="shared" si="38"/>
        <v>3230.8899999999994</v>
      </c>
      <c r="BJ252" s="33">
        <f t="shared" si="39"/>
        <v>3386.0099999999998</v>
      </c>
      <c r="BK252" s="3">
        <f>IF(BK$3=0,0,INDEX(Sheet1!RawDataCols,$C252,BK$5)*$R252)</f>
        <v>201.93062499999999</v>
      </c>
      <c r="BL252" s="3">
        <f>IF(BL$3=0,0,INDEX(Sheet1!RawDataCols,$C252,BL$5)*$R252)</f>
        <v>201.37812500000001</v>
      </c>
      <c r="BM252" s="3">
        <f>IF(BM$3=0,0,INDEX(Sheet1!RawDataCols,$C252,BM$5)*$R252)</f>
        <v>85.313749999999999</v>
      </c>
      <c r="BN252" s="3">
        <f>IF(BN$3=0,0,INDEX(Sheet1!RawDataCols,$C252,BN$5)*$R252)</f>
        <v>73.323125000000005</v>
      </c>
      <c r="BO252" s="3">
        <f>IF(BO$3=0,0,INDEX(Sheet1!RawDataCols,$C252,BO$5)*$R252)</f>
        <v>181.34937500000001</v>
      </c>
      <c r="BP252" s="3">
        <f>IF(BP$3=0,0,INDEX(Sheet1!RawDataCols,$C252,BP$5)*$R252)</f>
        <v>1551.42</v>
      </c>
      <c r="BQ252" s="3">
        <f t="shared" si="40"/>
        <v>819.67</v>
      </c>
      <c r="BR252" s="3">
        <f t="shared" si="41"/>
        <v>659.31999999999994</v>
      </c>
      <c r="BS252" s="3">
        <f t="shared" si="42"/>
        <v>712.89</v>
      </c>
      <c r="BT252" s="3">
        <f t="shared" si="43"/>
        <v>1432.62</v>
      </c>
      <c r="BU252" s="3" t="str">
        <f>INDEX(Sheet1!$BS$2:$BS$1000,MATCH($A252,Sheet1!$A$2:$A$1000,0))</f>
        <v>10</v>
      </c>
      <c r="BV252" s="3">
        <f>INDEX(Sheet1!$BT$2:$BT$1000,MATCH($A252,Sheet1!$A$2:$A$1000,0))</f>
        <v>1432.62</v>
      </c>
    </row>
    <row r="253" spans="1:74" x14ac:dyDescent="0.2">
      <c r="A253" s="11" t="s">
        <v>697</v>
      </c>
      <c r="B253" s="3">
        <f>MATCH($A253,Sheet1!ACCOUNTNO,0)</f>
        <v>225</v>
      </c>
      <c r="C253" s="3">
        <f t="shared" si="34"/>
        <v>225</v>
      </c>
      <c r="D253" s="3" t="str">
        <f>IF(D$3=0,0,INDEX(Sheet1!RawDataCols,$C253,D$5))</f>
        <v>23260A07</v>
      </c>
      <c r="E253" s="3" t="str">
        <f>IF(E$3=0,0,INDEX(Sheet1!RawDataCols,$C253,E$5))</f>
        <v xml:space="preserve">23260          </v>
      </c>
      <c r="F253" s="3" t="str">
        <f>IF(F$3=0,0,INDEX(Sheet1!RawDataCols,$C253,F$5))</f>
        <v xml:space="preserve">A07            </v>
      </c>
      <c r="G253" s="3" t="str">
        <f>IF(G$3=0,0,INDEX(Sheet1!RawDataCols,$C253,G$5))</f>
        <v xml:space="preserve">               </v>
      </c>
      <c r="H253" s="3" t="str">
        <f>IF(H$3=0,0,INDEX(Sheet1!RawDataCols,$C253,H$5))</f>
        <v xml:space="preserve">               </v>
      </c>
      <c r="I253" s="3" t="str">
        <f>IF(I$3=0,0,INDEX(Sheet1!RawDataCols,$C253,I$5))</f>
        <v xml:space="preserve">               </v>
      </c>
      <c r="J253" s="3" t="str">
        <f>IF(J$3=0,0,INDEX(Sheet1!RawDataCols,$C253,J$5))</f>
        <v xml:space="preserve">               </v>
      </c>
      <c r="K253" s="3" t="str">
        <f>IF(K$3=0,0,INDEX(Sheet1!RawDataCols,$C253,K$5))</f>
        <v xml:space="preserve">               </v>
      </c>
      <c r="L253" s="3" t="str">
        <f>IF(L$3=0,0,INDEX(Sheet1!RawDataCols,$C253,L$5))</f>
        <v xml:space="preserve">               </v>
      </c>
      <c r="M253" s="3" t="str">
        <f>IF(M$3=0,0,INDEX(Sheet1!RawDataCols,$C253,M$5))</f>
        <v xml:space="preserve">F007  </v>
      </c>
      <c r="N253" s="3" t="str">
        <f>IF(N$3=0,0,INDEX(Sheet1!RawDataCols,$C253,N$5))</f>
        <v>Telephone - Fire, Lift &amp; Alar-25 Franklin St</v>
      </c>
      <c r="O253" s="3">
        <f>INDEX(Sheet1!RawDataCols,$C253,O$5)</f>
        <v>13</v>
      </c>
      <c r="P253" s="3" t="str">
        <f>INDEX(Sheet1!RawDataCols,$C253,P$5)</f>
        <v>Cost and Expenses</v>
      </c>
      <c r="Q253" s="3" t="str">
        <f>IF(Q$3=0,0,INDEX(Sheet1!RawDataCols,$C253,Q$5))</f>
        <v>I</v>
      </c>
      <c r="R253" s="3">
        <f t="shared" si="35"/>
        <v>1</v>
      </c>
      <c r="S253" s="3">
        <f t="shared" si="36"/>
        <v>-1</v>
      </c>
      <c r="T253" s="3">
        <f>IF(T$3=0,0,INDEX(Sheet1!RawDataCols,$C253,T$5)*$R253)</f>
        <v>0</v>
      </c>
      <c r="U253" s="3">
        <f>IF(U$3=0,0,INDEX(Sheet1!RawDataCols,$C253,U$5)*$R253)</f>
        <v>254.98</v>
      </c>
      <c r="V253" s="3">
        <f>IF(V$3=0,0,INDEX(Sheet1!RawDataCols,$C253,V$5)*$R253)</f>
        <v>274.51</v>
      </c>
      <c r="W253" s="3">
        <f>IF(W$3=0,0,INDEX(Sheet1!RawDataCols,$C253,W$5)*$R253)</f>
        <v>254.44</v>
      </c>
      <c r="X253" s="3">
        <f>IF(X$3=0,0,INDEX(Sheet1!RawDataCols,$C253,X$5)*$R253)</f>
        <v>248.29</v>
      </c>
      <c r="Y253" s="3">
        <f>IF(Y$3=0,0,INDEX(Sheet1!RawDataCols,$C253,Y$5)*$R253)</f>
        <v>274.51</v>
      </c>
      <c r="Z253" s="3">
        <f>IF(Z$3=0,0,INDEX(Sheet1!RawDataCols,$C253,Z$5)*$R253)</f>
        <v>285.26</v>
      </c>
      <c r="AA253" s="3">
        <f>IF(AA$3=0,0,INDEX(Sheet1!RawDataCols,$C253,AA$5)*$R253)</f>
        <v>316.39999999999998</v>
      </c>
      <c r="AB253" s="3">
        <f>IF(AB$3=0,0,INDEX(Sheet1!RawDataCols,$C253,AB$5)*$R253)</f>
        <v>274.51</v>
      </c>
      <c r="AC253" s="3">
        <f>IF(AC$3=0,0,INDEX(Sheet1!RawDataCols,$C253,AC$5)*$R253)</f>
        <v>276.69</v>
      </c>
      <c r="AD253" s="3">
        <f>IF(AD$3=0,0,INDEX(Sheet1!RawDataCols,$C253,AD$5)*$R253)</f>
        <v>250.05</v>
      </c>
      <c r="AE253" s="3">
        <f>IF(AE$3=0,0,INDEX(Sheet1!RawDataCols,$C253,AE$5)*$R253)</f>
        <v>274.51</v>
      </c>
      <c r="AF253" s="3">
        <f>IF(AF$3=0,0,INDEX(Sheet1!RawDataCols,$C253,AF$5)*$R253)</f>
        <v>292.60000000000002</v>
      </c>
      <c r="AG253" s="3">
        <f>IF(AG$3=0,0,INDEX(Sheet1!RawDataCols,$C253,AG$5)*$R253)</f>
        <v>194.14</v>
      </c>
      <c r="AH253" s="3">
        <f>IF(AH$3=0,0,INDEX(Sheet1!RawDataCols,$C253,AH$5)*$R253)</f>
        <v>274.51</v>
      </c>
      <c r="AI253" s="3">
        <f>IF(AI$3=0,0,INDEX(Sheet1!RawDataCols,$C253,AI$5)*$R253)</f>
        <v>280.5</v>
      </c>
      <c r="AJ253" s="3">
        <f>IF(AJ$3=0,0,INDEX(Sheet1!RawDataCols,$C253,AJ$5)*$R253)</f>
        <v>215.13</v>
      </c>
      <c r="AK253" s="3">
        <f>IF(AK$3=0,0,INDEX(Sheet1!RawDataCols,$C253,AK$5)*$R253)</f>
        <v>274.51</v>
      </c>
      <c r="AL253" s="3">
        <f>IF(AL$3=0,0,INDEX(Sheet1!RawDataCols,$C253,AL$5)*$R253)</f>
        <v>281.14</v>
      </c>
      <c r="AM253" s="3">
        <f>IF(AM$3=0,0,INDEX(Sheet1!RawDataCols,$C253,AM$5)*$R253)</f>
        <v>214.91</v>
      </c>
      <c r="AN253" s="3">
        <f>IF(AN$3=0,0,INDEX(Sheet1!RawDataCols,$C253,AN$5)*$R253)</f>
        <v>214.91</v>
      </c>
      <c r="AO253" s="3">
        <f>IF(AO$3=0,0,INDEX(Sheet1!RawDataCols,$C253,AO$5)*$R253)</f>
        <v>281.32</v>
      </c>
      <c r="AP253" s="3">
        <f>IF(AP$3=0,0,INDEX(Sheet1!RawDataCols,$C253,AP$5)*$R253)</f>
        <v>246.95</v>
      </c>
      <c r="AQ253" s="3">
        <f>IF(AQ$3=0,0,INDEX(Sheet1!RawDataCols,$C253,AQ$5)*$R253)</f>
        <v>274.51</v>
      </c>
      <c r="AR253" s="3">
        <f>IF(AR$3=0,0,INDEX(Sheet1!RawDataCols,$C253,AR$5)*$R253)</f>
        <v>279.87</v>
      </c>
      <c r="AS253" s="3">
        <f>IF(AS$3=0,0,INDEX(Sheet1!RawDataCols,$C253,AS$5)*$R253)</f>
        <v>251.03</v>
      </c>
      <c r="AT253" s="3">
        <f>IF(AT$3=0,0,INDEX(Sheet1!RawDataCols,$C253,AT$5)*$R253)</f>
        <v>274.51</v>
      </c>
      <c r="AU253" s="3">
        <f>IF(AU$3=0,0,INDEX(Sheet1!RawDataCols,$C253,AU$5)*$R253)</f>
        <v>279.55</v>
      </c>
      <c r="AV253" s="3">
        <f>IF(AV$3=0,0,INDEX(Sheet1!RawDataCols,$C253,AV$5)*$R253)</f>
        <v>244.54</v>
      </c>
      <c r="AW253" s="3">
        <f>IF(AW$3=0,0,INDEX(Sheet1!RawDataCols,$C253,AW$5)*$R253)</f>
        <v>274.51</v>
      </c>
      <c r="AX253" s="3">
        <f>IF(AX$3=0,0,INDEX(Sheet1!RawDataCols,$C253,AX$5)*$R253)</f>
        <v>276.10000000000002</v>
      </c>
      <c r="AY253" s="3">
        <f>IF(AY$3=0,0,INDEX(Sheet1!RawDataCols,$C253,AY$5)*$R253)</f>
        <v>236.64</v>
      </c>
      <c r="AZ253" s="3">
        <f>IF(AZ$3=0,0,INDEX(Sheet1!RawDataCols,$C253,AZ$5)*$R253)</f>
        <v>274.51</v>
      </c>
      <c r="BA253" s="3">
        <f>IF(BA$3=0,0,INDEX(Sheet1!RawDataCols,$C253,BA$5)*$R253)</f>
        <v>279.77</v>
      </c>
      <c r="BB253" s="3">
        <f>IF(BB$3=0,0,INDEX(Sheet1!RawDataCols,$C253,BB$5)*$R253)</f>
        <v>238.55</v>
      </c>
      <c r="BC253" s="3">
        <f>IF(BC$3=0,0,INDEX(Sheet1!RawDataCols,$C253,BC$5)*$R253)</f>
        <v>274.51</v>
      </c>
      <c r="BD253" s="3">
        <f>IF(BD$3=0,0,INDEX(Sheet1!RawDataCols,$C253,BD$5)*$R253)</f>
        <v>322.62</v>
      </c>
      <c r="BE253" s="3">
        <f>IF(BE$3=0,0,INDEX(Sheet1!RawDataCols,$C253,BE$5)*$R253)</f>
        <v>238.55</v>
      </c>
      <c r="BF253" s="3">
        <f>IF(BF$3=0,0,INDEX(Sheet1!RawDataCols,$C253,BF$5)*$R253)</f>
        <v>274.51</v>
      </c>
      <c r="BG253" s="179">
        <f>IF(BG$3=0,0,INDEX(Sheet1!RawDataCols,$C253,BG$5)*$R253)</f>
        <v>322.62</v>
      </c>
      <c r="BH253" s="33">
        <f t="shared" si="37"/>
        <v>2911.6100000000006</v>
      </c>
      <c r="BI253" s="33">
        <f t="shared" si="38"/>
        <v>3234.5200000000004</v>
      </c>
      <c r="BJ253" s="33">
        <f t="shared" si="39"/>
        <v>3389.86</v>
      </c>
      <c r="BK253" s="3">
        <f>IF(BK$3=0,0,INDEX(Sheet1!RawDataCols,$C253,BK$5)*$R253)</f>
        <v>202.1575</v>
      </c>
      <c r="BL253" s="3">
        <f>IF(BL$3=0,0,INDEX(Sheet1!RawDataCols,$C253,BL$5)*$R253)</f>
        <v>210.66187500000001</v>
      </c>
      <c r="BM253" s="3">
        <f>IF(BM$3=0,0,INDEX(Sheet1!RawDataCols,$C253,BM$5)*$R253)</f>
        <v>152.27437499999999</v>
      </c>
      <c r="BN253" s="3">
        <f>IF(BN$3=0,0,INDEX(Sheet1!RawDataCols,$C253,BN$5)*$R253)</f>
        <v>169.55375000000001</v>
      </c>
      <c r="BO253" s="3">
        <f>IF(BO$3=0,0,INDEX(Sheet1!RawDataCols,$C253,BO$5)*$R253)</f>
        <v>204.90062499999999</v>
      </c>
      <c r="BP253" s="3">
        <f>IF(BP$3=0,0,INDEX(Sheet1!RawDataCols,$C253,BP$5)*$R253)</f>
        <v>1699.96</v>
      </c>
      <c r="BQ253" s="3">
        <f t="shared" si="40"/>
        <v>819.67</v>
      </c>
      <c r="BR253" s="3">
        <f t="shared" si="41"/>
        <v>659.31999999999994</v>
      </c>
      <c r="BS253" s="3">
        <f t="shared" si="42"/>
        <v>712.89</v>
      </c>
      <c r="BT253" s="3">
        <f t="shared" si="43"/>
        <v>1432.62</v>
      </c>
      <c r="BU253" s="3" t="str">
        <f>INDEX(Sheet1!$BS$2:$BS$1000,MATCH($A253,Sheet1!$A$2:$A$1000,0))</f>
        <v>10</v>
      </c>
      <c r="BV253" s="3">
        <f>INDEX(Sheet1!$BT$2:$BT$1000,MATCH($A253,Sheet1!$A$2:$A$1000,0))</f>
        <v>1432.62</v>
      </c>
    </row>
    <row r="254" spans="1:74" x14ac:dyDescent="0.2">
      <c r="A254" s="11" t="s">
        <v>698</v>
      </c>
      <c r="B254" s="3">
        <f>MATCH($A254,Sheet1!ACCOUNTNO,0)</f>
        <v>226</v>
      </c>
      <c r="C254" s="3">
        <f t="shared" si="34"/>
        <v>226</v>
      </c>
      <c r="D254" s="3" t="str">
        <f>IF(D$3=0,0,INDEX(Sheet1!RawDataCols,$C254,D$5))</f>
        <v>23260A10</v>
      </c>
      <c r="E254" s="3" t="str">
        <f>IF(E$3=0,0,INDEX(Sheet1!RawDataCols,$C254,E$5))</f>
        <v xml:space="preserve">23260          </v>
      </c>
      <c r="F254" s="3" t="str">
        <f>IF(F$3=0,0,INDEX(Sheet1!RawDataCols,$C254,F$5))</f>
        <v xml:space="preserve">A10            </v>
      </c>
      <c r="G254" s="3" t="str">
        <f>IF(G$3=0,0,INDEX(Sheet1!RawDataCols,$C254,G$5))</f>
        <v xml:space="preserve">               </v>
      </c>
      <c r="H254" s="3" t="str">
        <f>IF(H$3=0,0,INDEX(Sheet1!RawDataCols,$C254,H$5))</f>
        <v xml:space="preserve">               </v>
      </c>
      <c r="I254" s="3" t="str">
        <f>IF(I$3=0,0,INDEX(Sheet1!RawDataCols,$C254,I$5))</f>
        <v xml:space="preserve">               </v>
      </c>
      <c r="J254" s="3" t="str">
        <f>IF(J$3=0,0,INDEX(Sheet1!RawDataCols,$C254,J$5))</f>
        <v xml:space="preserve">               </v>
      </c>
      <c r="K254" s="3" t="str">
        <f>IF(K$3=0,0,INDEX(Sheet1!RawDataCols,$C254,K$5))</f>
        <v xml:space="preserve">               </v>
      </c>
      <c r="L254" s="3" t="str">
        <f>IF(L$3=0,0,INDEX(Sheet1!RawDataCols,$C254,L$5))</f>
        <v xml:space="preserve">               </v>
      </c>
      <c r="M254" s="3" t="str">
        <f>IF(M$3=0,0,INDEX(Sheet1!RawDataCols,$C254,M$5))</f>
        <v xml:space="preserve">F007  </v>
      </c>
      <c r="N254" s="3" t="str">
        <f>IF(N$3=0,0,INDEX(Sheet1!RawDataCols,$C254,N$5))</f>
        <v>Telephone - Fire, Lift &amp; Alar-15 Franklin St</v>
      </c>
      <c r="O254" s="3">
        <f>INDEX(Sheet1!RawDataCols,$C254,O$5)</f>
        <v>13</v>
      </c>
      <c r="P254" s="3" t="str">
        <f>INDEX(Sheet1!RawDataCols,$C254,P$5)</f>
        <v>Cost and Expenses</v>
      </c>
      <c r="Q254" s="3" t="str">
        <f>IF(Q$3=0,0,INDEX(Sheet1!RawDataCols,$C254,Q$5))</f>
        <v>I</v>
      </c>
      <c r="R254" s="3">
        <f t="shared" si="35"/>
        <v>1</v>
      </c>
      <c r="S254" s="3">
        <f t="shared" si="36"/>
        <v>-1</v>
      </c>
      <c r="T254" s="3">
        <f>IF(T$3=0,0,INDEX(Sheet1!RawDataCols,$C254,T$5)*$R254)</f>
        <v>0</v>
      </c>
      <c r="U254" s="3">
        <f>IF(U$3=0,0,INDEX(Sheet1!RawDataCols,$C254,U$5)*$R254)</f>
        <v>251.41</v>
      </c>
      <c r="V254" s="3">
        <f>IF(V$3=0,0,INDEX(Sheet1!RawDataCols,$C254,V$5)*$R254)</f>
        <v>266.07</v>
      </c>
      <c r="W254" s="3">
        <f>IF(W$3=0,0,INDEX(Sheet1!RawDataCols,$C254,W$5)*$R254)</f>
        <v>292.95</v>
      </c>
      <c r="X254" s="3">
        <f>IF(X$3=0,0,INDEX(Sheet1!RawDataCols,$C254,X$5)*$R254)</f>
        <v>248.29</v>
      </c>
      <c r="Y254" s="3">
        <f>IF(Y$3=0,0,INDEX(Sheet1!RawDataCols,$C254,Y$5)*$R254)</f>
        <v>266.07</v>
      </c>
      <c r="Z254" s="3">
        <f>IF(Z$3=0,0,INDEX(Sheet1!RawDataCols,$C254,Z$5)*$R254)</f>
        <v>246.77</v>
      </c>
      <c r="AA254" s="3">
        <f>IF(AA$3=0,0,INDEX(Sheet1!RawDataCols,$C254,AA$5)*$R254)</f>
        <v>316.39999999999998</v>
      </c>
      <c r="AB254" s="3">
        <f>IF(AB$3=0,0,INDEX(Sheet1!RawDataCols,$C254,AB$5)*$R254)</f>
        <v>266.07</v>
      </c>
      <c r="AC254" s="3">
        <f>IF(AC$3=0,0,INDEX(Sheet1!RawDataCols,$C254,AC$5)*$R254)</f>
        <v>276.7</v>
      </c>
      <c r="AD254" s="3">
        <f>IF(AD$3=0,0,INDEX(Sheet1!RawDataCols,$C254,AD$5)*$R254)</f>
        <v>250.05</v>
      </c>
      <c r="AE254" s="3">
        <f>IF(AE$3=0,0,INDEX(Sheet1!RawDataCols,$C254,AE$5)*$R254)</f>
        <v>266.07</v>
      </c>
      <c r="AF254" s="3">
        <f>IF(AF$3=0,0,INDEX(Sheet1!RawDataCols,$C254,AF$5)*$R254)</f>
        <v>292.61</v>
      </c>
      <c r="AG254" s="3">
        <f>IF(AG$3=0,0,INDEX(Sheet1!RawDataCols,$C254,AG$5)*$R254)</f>
        <v>194.14</v>
      </c>
      <c r="AH254" s="3">
        <f>IF(AH$3=0,0,INDEX(Sheet1!RawDataCols,$C254,AH$5)*$R254)</f>
        <v>266.07</v>
      </c>
      <c r="AI254" s="3">
        <f>IF(AI$3=0,0,INDEX(Sheet1!RawDataCols,$C254,AI$5)*$R254)</f>
        <v>280.51</v>
      </c>
      <c r="AJ254" s="3">
        <f>IF(AJ$3=0,0,INDEX(Sheet1!RawDataCols,$C254,AJ$5)*$R254)</f>
        <v>215.13</v>
      </c>
      <c r="AK254" s="3">
        <f>IF(AK$3=0,0,INDEX(Sheet1!RawDataCols,$C254,AK$5)*$R254)</f>
        <v>266.07</v>
      </c>
      <c r="AL254" s="3">
        <f>IF(AL$3=0,0,INDEX(Sheet1!RawDataCols,$C254,AL$5)*$R254)</f>
        <v>281.16000000000003</v>
      </c>
      <c r="AM254" s="3">
        <f>IF(AM$3=0,0,INDEX(Sheet1!RawDataCols,$C254,AM$5)*$R254)</f>
        <v>214.91</v>
      </c>
      <c r="AN254" s="3">
        <f>IF(AN$3=0,0,INDEX(Sheet1!RawDataCols,$C254,AN$5)*$R254)</f>
        <v>214.91</v>
      </c>
      <c r="AO254" s="3">
        <f>IF(AO$3=0,0,INDEX(Sheet1!RawDataCols,$C254,AO$5)*$R254)</f>
        <v>281.16000000000003</v>
      </c>
      <c r="AP254" s="3">
        <f>IF(AP$3=0,0,INDEX(Sheet1!RawDataCols,$C254,AP$5)*$R254)</f>
        <v>246.95</v>
      </c>
      <c r="AQ254" s="3">
        <f>IF(AQ$3=0,0,INDEX(Sheet1!RawDataCols,$C254,AQ$5)*$R254)</f>
        <v>266.07</v>
      </c>
      <c r="AR254" s="3">
        <f>IF(AR$3=0,0,INDEX(Sheet1!RawDataCols,$C254,AR$5)*$R254)</f>
        <v>279.88</v>
      </c>
      <c r="AS254" s="3">
        <f>IF(AS$3=0,0,INDEX(Sheet1!RawDataCols,$C254,AS$5)*$R254)</f>
        <v>251.03</v>
      </c>
      <c r="AT254" s="3">
        <f>IF(AT$3=0,0,INDEX(Sheet1!RawDataCols,$C254,AT$5)*$R254)</f>
        <v>266.07</v>
      </c>
      <c r="AU254" s="3">
        <f>IF(AU$3=0,0,INDEX(Sheet1!RawDataCols,$C254,AU$5)*$R254)</f>
        <v>279.56</v>
      </c>
      <c r="AV254" s="3">
        <f>IF(AV$3=0,0,INDEX(Sheet1!RawDataCols,$C254,AV$5)*$R254)</f>
        <v>244.54</v>
      </c>
      <c r="AW254" s="3">
        <f>IF(AW$3=0,0,INDEX(Sheet1!RawDataCols,$C254,AW$5)*$R254)</f>
        <v>266.07</v>
      </c>
      <c r="AX254" s="3">
        <f>IF(AX$3=0,0,INDEX(Sheet1!RawDataCols,$C254,AX$5)*$R254)</f>
        <v>276.11</v>
      </c>
      <c r="AY254" s="3">
        <f>IF(AY$3=0,0,INDEX(Sheet1!RawDataCols,$C254,AY$5)*$R254)</f>
        <v>236.64</v>
      </c>
      <c r="AZ254" s="3">
        <f>IF(AZ$3=0,0,INDEX(Sheet1!RawDataCols,$C254,AZ$5)*$R254)</f>
        <v>266.07</v>
      </c>
      <c r="BA254" s="3">
        <f>IF(BA$3=0,0,INDEX(Sheet1!RawDataCols,$C254,BA$5)*$R254)</f>
        <v>285.18</v>
      </c>
      <c r="BB254" s="3">
        <f>IF(BB$3=0,0,INDEX(Sheet1!RawDataCols,$C254,BB$5)*$R254)</f>
        <v>238.55</v>
      </c>
      <c r="BC254" s="3">
        <f>IF(BC$3=0,0,INDEX(Sheet1!RawDataCols,$C254,BC$5)*$R254)</f>
        <v>266.07</v>
      </c>
      <c r="BD254" s="3">
        <f>IF(BD$3=0,0,INDEX(Sheet1!RawDataCols,$C254,BD$5)*$R254)</f>
        <v>315.47000000000003</v>
      </c>
      <c r="BE254" s="3">
        <f>IF(BE$3=0,0,INDEX(Sheet1!RawDataCols,$C254,BE$5)*$R254)</f>
        <v>238.55</v>
      </c>
      <c r="BF254" s="3">
        <f>IF(BF$3=0,0,INDEX(Sheet1!RawDataCols,$C254,BF$5)*$R254)</f>
        <v>266.07</v>
      </c>
      <c r="BG254" s="179">
        <f>IF(BG$3=0,0,INDEX(Sheet1!RawDataCols,$C254,BG$5)*$R254)</f>
        <v>315.47000000000003</v>
      </c>
      <c r="BH254" s="33">
        <f t="shared" si="37"/>
        <v>2908.0400000000004</v>
      </c>
      <c r="BI254" s="33">
        <f t="shared" si="38"/>
        <v>3141.6800000000007</v>
      </c>
      <c r="BJ254" s="33">
        <f t="shared" si="39"/>
        <v>3388.0600000000004</v>
      </c>
      <c r="BK254" s="3">
        <f>IF(BK$3=0,0,INDEX(Sheet1!RawDataCols,$C254,BK$5)*$R254)</f>
        <v>196.35499999999999</v>
      </c>
      <c r="BL254" s="3">
        <f>IF(BL$3=0,0,INDEX(Sheet1!RawDataCols,$C254,BL$5)*$R254)</f>
        <v>217.46812499999999</v>
      </c>
      <c r="BM254" s="3">
        <f>IF(BM$3=0,0,INDEX(Sheet1!RawDataCols,$C254,BM$5)*$R254)</f>
        <v>115.550625</v>
      </c>
      <c r="BN254" s="3">
        <f>IF(BN$3=0,0,INDEX(Sheet1!RawDataCols,$C254,BN$5)*$R254)</f>
        <v>133.29499999999999</v>
      </c>
      <c r="BO254" s="3">
        <f>IF(BO$3=0,0,INDEX(Sheet1!RawDataCols,$C254,BO$5)*$R254)</f>
        <v>137.14375000000001</v>
      </c>
      <c r="BP254" s="3">
        <f>IF(BP$3=0,0,INDEX(Sheet1!RawDataCols,$C254,BP$5)*$R254)</f>
        <v>1808.79</v>
      </c>
      <c r="BQ254" s="3">
        <f t="shared" si="40"/>
        <v>816.09999999999991</v>
      </c>
      <c r="BR254" s="3">
        <f t="shared" si="41"/>
        <v>659.31999999999994</v>
      </c>
      <c r="BS254" s="3">
        <f t="shared" si="42"/>
        <v>712.89</v>
      </c>
      <c r="BT254" s="3">
        <f t="shared" si="43"/>
        <v>1432.62</v>
      </c>
      <c r="BU254" s="3" t="str">
        <f>INDEX(Sheet1!$BS$2:$BS$1000,MATCH($A254,Sheet1!$A$2:$A$1000,0))</f>
        <v>10</v>
      </c>
      <c r="BV254" s="3">
        <f>INDEX(Sheet1!$BT$2:$BT$1000,MATCH($A254,Sheet1!$A$2:$A$1000,0))</f>
        <v>1432.62</v>
      </c>
    </row>
    <row r="255" spans="1:74" x14ac:dyDescent="0.2">
      <c r="A255" s="11" t="s">
        <v>699</v>
      </c>
      <c r="B255" s="3">
        <f>MATCH($A255,Sheet1!ACCOUNTNO,0)</f>
        <v>227</v>
      </c>
      <c r="C255" s="3">
        <f t="shared" si="34"/>
        <v>227</v>
      </c>
      <c r="D255" s="3" t="str">
        <f>IF(D$3=0,0,INDEX(Sheet1!RawDataCols,$C255,D$5))</f>
        <v>25100A01</v>
      </c>
      <c r="E255" s="3" t="str">
        <f>IF(E$3=0,0,INDEX(Sheet1!RawDataCols,$C255,E$5))</f>
        <v xml:space="preserve">25100          </v>
      </c>
      <c r="F255" s="3" t="str">
        <f>IF(F$3=0,0,INDEX(Sheet1!RawDataCols,$C255,F$5))</f>
        <v xml:space="preserve">A01            </v>
      </c>
      <c r="G255" s="3" t="str">
        <f>IF(G$3=0,0,INDEX(Sheet1!RawDataCols,$C255,G$5))</f>
        <v xml:space="preserve">               </v>
      </c>
      <c r="H255" s="3" t="str">
        <f>IF(H$3=0,0,INDEX(Sheet1!RawDataCols,$C255,H$5))</f>
        <v xml:space="preserve">               </v>
      </c>
      <c r="I255" s="3" t="str">
        <f>IF(I$3=0,0,INDEX(Sheet1!RawDataCols,$C255,I$5))</f>
        <v xml:space="preserve">               </v>
      </c>
      <c r="J255" s="3" t="str">
        <f>IF(J$3=0,0,INDEX(Sheet1!RawDataCols,$C255,J$5))</f>
        <v xml:space="preserve">               </v>
      </c>
      <c r="K255" s="3" t="str">
        <f>IF(K$3=0,0,INDEX(Sheet1!RawDataCols,$C255,K$5))</f>
        <v xml:space="preserve">               </v>
      </c>
      <c r="L255" s="3" t="str">
        <f>IF(L$3=0,0,INDEX(Sheet1!RawDataCols,$C255,L$5))</f>
        <v xml:space="preserve">               </v>
      </c>
      <c r="M255" s="3" t="str">
        <f>IF(M$3=0,0,INDEX(Sheet1!RawDataCols,$C255,M$5))</f>
        <v xml:space="preserve">F007  </v>
      </c>
      <c r="N255" s="3" t="str">
        <f>IF(N$3=0,0,INDEX(Sheet1!RawDataCols,$C255,N$5))</f>
        <v>Advertising &amp; Promotion-6 Circuit Dr</v>
      </c>
      <c r="O255" s="3">
        <f>INDEX(Sheet1!RawDataCols,$C255,O$5)</f>
        <v>13</v>
      </c>
      <c r="P255" s="3" t="str">
        <f>INDEX(Sheet1!RawDataCols,$C255,P$5)</f>
        <v>Cost and Expenses</v>
      </c>
      <c r="Q255" s="3" t="str">
        <f>IF(Q$3=0,0,INDEX(Sheet1!RawDataCols,$C255,Q$5))</f>
        <v>I</v>
      </c>
      <c r="R255" s="3">
        <f t="shared" si="35"/>
        <v>1</v>
      </c>
      <c r="S255" s="3">
        <f t="shared" si="36"/>
        <v>-1</v>
      </c>
      <c r="T255" s="3">
        <f>IF(T$3=0,0,INDEX(Sheet1!RawDataCols,$C255,T$5)*$R255)</f>
        <v>0</v>
      </c>
      <c r="U255" s="3">
        <f>IF(U$3=0,0,INDEX(Sheet1!RawDataCols,$C255,U$5)*$R255)</f>
        <v>0</v>
      </c>
      <c r="V255" s="3">
        <f>IF(V$3=0,0,INDEX(Sheet1!RawDataCols,$C255,V$5)*$R255)</f>
        <v>0</v>
      </c>
      <c r="W255" s="3">
        <f>IF(W$3=0,0,INDEX(Sheet1!RawDataCols,$C255,W$5)*$R255)</f>
        <v>0</v>
      </c>
      <c r="X255" s="3">
        <f>IF(X$3=0,0,INDEX(Sheet1!RawDataCols,$C255,X$5)*$R255)</f>
        <v>0</v>
      </c>
      <c r="Y255" s="3">
        <f>IF(Y$3=0,0,INDEX(Sheet1!RawDataCols,$C255,Y$5)*$R255)</f>
        <v>0</v>
      </c>
      <c r="Z255" s="3">
        <f>IF(Z$3=0,0,INDEX(Sheet1!RawDataCols,$C255,Z$5)*$R255)</f>
        <v>0</v>
      </c>
      <c r="AA255" s="3">
        <f>IF(AA$3=0,0,INDEX(Sheet1!RawDataCols,$C255,AA$5)*$R255)</f>
        <v>6670.51</v>
      </c>
      <c r="AB255" s="3">
        <f>IF(AB$3=0,0,INDEX(Sheet1!RawDataCols,$C255,AB$5)*$R255)</f>
        <v>0</v>
      </c>
      <c r="AC255" s="3">
        <f>IF(AC$3=0,0,INDEX(Sheet1!RawDataCols,$C255,AC$5)*$R255)</f>
        <v>0</v>
      </c>
      <c r="AD255" s="3">
        <f>IF(AD$3=0,0,INDEX(Sheet1!RawDataCols,$C255,AD$5)*$R255)</f>
        <v>0</v>
      </c>
      <c r="AE255" s="3">
        <f>IF(AE$3=0,0,INDEX(Sheet1!RawDataCols,$C255,AE$5)*$R255)</f>
        <v>0</v>
      </c>
      <c r="AF255" s="3">
        <f>IF(AF$3=0,0,INDEX(Sheet1!RawDataCols,$C255,AF$5)*$R255)</f>
        <v>0</v>
      </c>
      <c r="AG255" s="3">
        <f>IF(AG$3=0,0,INDEX(Sheet1!RawDataCols,$C255,AG$5)*$R255)</f>
        <v>0</v>
      </c>
      <c r="AH255" s="3">
        <f>IF(AH$3=0,0,INDEX(Sheet1!RawDataCols,$C255,AH$5)*$R255)</f>
        <v>0</v>
      </c>
      <c r="AI255" s="3">
        <f>IF(AI$3=0,0,INDEX(Sheet1!RawDataCols,$C255,AI$5)*$R255)</f>
        <v>0</v>
      </c>
      <c r="AJ255" s="3">
        <f>IF(AJ$3=0,0,INDEX(Sheet1!RawDataCols,$C255,AJ$5)*$R255)</f>
        <v>0</v>
      </c>
      <c r="AK255" s="3">
        <f>IF(AK$3=0,0,INDEX(Sheet1!RawDataCols,$C255,AK$5)*$R255)</f>
        <v>0</v>
      </c>
      <c r="AL255" s="3">
        <f>IF(AL$3=0,0,INDEX(Sheet1!RawDataCols,$C255,AL$5)*$R255)</f>
        <v>0</v>
      </c>
      <c r="AM255" s="3">
        <f>IF(AM$3=0,0,INDEX(Sheet1!RawDataCols,$C255,AM$5)*$R255)</f>
        <v>0</v>
      </c>
      <c r="AN255" s="3">
        <f>IF(AN$3=0,0,INDEX(Sheet1!RawDataCols,$C255,AN$5)*$R255)</f>
        <v>0</v>
      </c>
      <c r="AO255" s="3">
        <f>IF(AO$3=0,0,INDEX(Sheet1!RawDataCols,$C255,AO$5)*$R255)</f>
        <v>0</v>
      </c>
      <c r="AP255" s="3">
        <f>IF(AP$3=0,0,INDEX(Sheet1!RawDataCols,$C255,AP$5)*$R255)</f>
        <v>0</v>
      </c>
      <c r="AQ255" s="3">
        <f>IF(AQ$3=0,0,INDEX(Sheet1!RawDataCols,$C255,AQ$5)*$R255)</f>
        <v>0</v>
      </c>
      <c r="AR255" s="3">
        <f>IF(AR$3=0,0,INDEX(Sheet1!RawDataCols,$C255,AR$5)*$R255)</f>
        <v>0</v>
      </c>
      <c r="AS255" s="3">
        <f>IF(AS$3=0,0,INDEX(Sheet1!RawDataCols,$C255,AS$5)*$R255)</f>
        <v>0</v>
      </c>
      <c r="AT255" s="3">
        <f>IF(AT$3=0,0,INDEX(Sheet1!RawDataCols,$C255,AT$5)*$R255)</f>
        <v>0</v>
      </c>
      <c r="AU255" s="3">
        <f>IF(AU$3=0,0,INDEX(Sheet1!RawDataCols,$C255,AU$5)*$R255)</f>
        <v>0</v>
      </c>
      <c r="AV255" s="3">
        <f>IF(AV$3=0,0,INDEX(Sheet1!RawDataCols,$C255,AV$5)*$R255)</f>
        <v>0</v>
      </c>
      <c r="AW255" s="3">
        <f>IF(AW$3=0,0,INDEX(Sheet1!RawDataCols,$C255,AW$5)*$R255)</f>
        <v>0</v>
      </c>
      <c r="AX255" s="3">
        <f>IF(AX$3=0,0,INDEX(Sheet1!RawDataCols,$C255,AX$5)*$R255)</f>
        <v>0</v>
      </c>
      <c r="AY255" s="3">
        <f>IF(AY$3=0,0,INDEX(Sheet1!RawDataCols,$C255,AY$5)*$R255)</f>
        <v>0</v>
      </c>
      <c r="AZ255" s="3">
        <f>IF(AZ$3=0,0,INDEX(Sheet1!RawDataCols,$C255,AZ$5)*$R255)</f>
        <v>0</v>
      </c>
      <c r="BA255" s="3">
        <f>IF(BA$3=0,0,INDEX(Sheet1!RawDataCols,$C255,BA$5)*$R255)</f>
        <v>0</v>
      </c>
      <c r="BB255" s="3">
        <f>IF(BB$3=0,0,INDEX(Sheet1!RawDataCols,$C255,BB$5)*$R255)</f>
        <v>-6670.51</v>
      </c>
      <c r="BC255" s="3">
        <f>IF(BC$3=0,0,INDEX(Sheet1!RawDataCols,$C255,BC$5)*$R255)</f>
        <v>0</v>
      </c>
      <c r="BD255" s="3">
        <f>IF(BD$3=0,0,INDEX(Sheet1!RawDataCols,$C255,BD$5)*$R255)</f>
        <v>0</v>
      </c>
      <c r="BE255" s="3">
        <f>IF(BE$3=0,0,INDEX(Sheet1!RawDataCols,$C255,BE$5)*$R255)</f>
        <v>-6670.51</v>
      </c>
      <c r="BF255" s="3">
        <f>IF(BF$3=0,0,INDEX(Sheet1!RawDataCols,$C255,BF$5)*$R255)</f>
        <v>0</v>
      </c>
      <c r="BG255" s="179">
        <f>IF(BG$3=0,0,INDEX(Sheet1!RawDataCols,$C255,BG$5)*$R255)</f>
        <v>0</v>
      </c>
      <c r="BH255" s="33">
        <f t="shared" si="37"/>
        <v>0</v>
      </c>
      <c r="BI255" s="33">
        <f t="shared" si="38"/>
        <v>0</v>
      </c>
      <c r="BJ255" s="33">
        <f t="shared" si="39"/>
        <v>0</v>
      </c>
      <c r="BK255" s="3">
        <f>IF(BK$3=0,0,INDEX(Sheet1!RawDataCols,$C255,BK$5)*$R255)</f>
        <v>0</v>
      </c>
      <c r="BL255" s="3">
        <f>IF(BL$3=0,0,INDEX(Sheet1!RawDataCols,$C255,BL$5)*$R255)</f>
        <v>0</v>
      </c>
      <c r="BM255" s="3">
        <f>IF(BM$3=0,0,INDEX(Sheet1!RawDataCols,$C255,BM$5)*$R255)</f>
        <v>0</v>
      </c>
      <c r="BN255" s="3">
        <f>IF(BN$3=0,0,INDEX(Sheet1!RawDataCols,$C255,BN$5)*$R255)</f>
        <v>0</v>
      </c>
      <c r="BO255" s="3">
        <f>IF(BO$3=0,0,INDEX(Sheet1!RawDataCols,$C255,BO$5)*$R255)</f>
        <v>0</v>
      </c>
      <c r="BP255" s="3">
        <f>IF(BP$3=0,0,INDEX(Sheet1!RawDataCols,$C255,BP$5)*$R255)</f>
        <v>0</v>
      </c>
      <c r="BQ255" s="3">
        <f t="shared" si="40"/>
        <v>6670.51</v>
      </c>
      <c r="BR255" s="3">
        <f t="shared" si="41"/>
        <v>0</v>
      </c>
      <c r="BS255" s="3">
        <f t="shared" si="42"/>
        <v>0</v>
      </c>
      <c r="BT255" s="3">
        <f t="shared" si="43"/>
        <v>-6670.51</v>
      </c>
      <c r="BU255" s="3" t="str">
        <f>INDEX(Sheet1!$BS$2:$BS$1000,MATCH($A255,Sheet1!$A$2:$A$1000,0))</f>
        <v>12</v>
      </c>
      <c r="BV255" s="3">
        <f>INDEX(Sheet1!$BT$2:$BT$1000,MATCH($A255,Sheet1!$A$2:$A$1000,0))</f>
        <v>-6670.51</v>
      </c>
    </row>
    <row r="256" spans="1:74" x14ac:dyDescent="0.2">
      <c r="A256" s="246" t="s">
        <v>700</v>
      </c>
      <c r="B256" s="3" t="e">
        <f>MATCH($A256,Sheet1!ACCOUNTNO,0)</f>
        <v>#N/A</v>
      </c>
      <c r="C256" s="3">
        <f t="shared" si="34"/>
        <v>65000</v>
      </c>
      <c r="D256" s="3">
        <f>IF(D$3=0,0,INDEX(Sheet1!RawDataCols,$C256,D$5))</f>
        <v>0</v>
      </c>
      <c r="E256" s="3">
        <f>IF(E$3=0,0,INDEX(Sheet1!RawDataCols,$C256,E$5))</f>
        <v>0</v>
      </c>
      <c r="F256" s="3">
        <f>IF(F$3=0,0,INDEX(Sheet1!RawDataCols,$C256,F$5))</f>
        <v>0</v>
      </c>
      <c r="G256" s="3">
        <f>IF(G$3=0,0,INDEX(Sheet1!RawDataCols,$C256,G$5))</f>
        <v>0</v>
      </c>
      <c r="H256" s="3">
        <f>IF(H$3=0,0,INDEX(Sheet1!RawDataCols,$C256,H$5))</f>
        <v>0</v>
      </c>
      <c r="I256" s="3">
        <f>IF(I$3=0,0,INDEX(Sheet1!RawDataCols,$C256,I$5))</f>
        <v>0</v>
      </c>
      <c r="J256" s="3">
        <f>IF(J$3=0,0,INDEX(Sheet1!RawDataCols,$C256,J$5))</f>
        <v>0</v>
      </c>
      <c r="K256" s="3">
        <f>IF(K$3=0,0,INDEX(Sheet1!RawDataCols,$C256,K$5))</f>
        <v>0</v>
      </c>
      <c r="L256" s="3">
        <f>IF(L$3=0,0,INDEX(Sheet1!RawDataCols,$C256,L$5))</f>
        <v>0</v>
      </c>
      <c r="M256" s="3">
        <f>IF(M$3=0,0,INDEX(Sheet1!RawDataCols,$C256,M$5))</f>
        <v>0</v>
      </c>
      <c r="N256" s="3">
        <f>IF(N$3=0,0,INDEX(Sheet1!RawDataCols,$C256,N$5))</f>
        <v>0</v>
      </c>
      <c r="O256" s="3">
        <f>INDEX(Sheet1!RawDataCols,$C256,O$5)</f>
        <v>0</v>
      </c>
      <c r="P256" s="3">
        <f>INDEX(Sheet1!RawDataCols,$C256,P$5)</f>
        <v>0</v>
      </c>
      <c r="Q256" s="3">
        <f>IF(Q$3=0,0,INDEX(Sheet1!RawDataCols,$C256,Q$5))</f>
        <v>0</v>
      </c>
      <c r="R256" s="3">
        <f t="shared" si="35"/>
        <v>1</v>
      </c>
      <c r="S256" s="3">
        <f t="shared" si="36"/>
        <v>-1</v>
      </c>
      <c r="T256" s="3">
        <f>IF(T$3=0,0,INDEX(Sheet1!RawDataCols,$C256,T$5)*$R256)</f>
        <v>0</v>
      </c>
      <c r="U256" s="3">
        <f>IF(U$3=0,0,INDEX(Sheet1!RawDataCols,$C256,U$5)*$R256)</f>
        <v>0</v>
      </c>
      <c r="V256" s="3">
        <f>IF(V$3=0,0,INDEX(Sheet1!RawDataCols,$C256,V$5)*$R256)</f>
        <v>0</v>
      </c>
      <c r="W256" s="3">
        <f>IF(W$3=0,0,INDEX(Sheet1!RawDataCols,$C256,W$5)*$R256)</f>
        <v>0</v>
      </c>
      <c r="X256" s="3">
        <f>IF(X$3=0,0,INDEX(Sheet1!RawDataCols,$C256,X$5)*$R256)</f>
        <v>0</v>
      </c>
      <c r="Y256" s="3">
        <f>IF(Y$3=0,0,INDEX(Sheet1!RawDataCols,$C256,Y$5)*$R256)</f>
        <v>0</v>
      </c>
      <c r="Z256" s="3">
        <f>IF(Z$3=0,0,INDEX(Sheet1!RawDataCols,$C256,Z$5)*$R256)</f>
        <v>0</v>
      </c>
      <c r="AA256" s="3">
        <f>IF(AA$3=0,0,INDEX(Sheet1!RawDataCols,$C256,AA$5)*$R256)</f>
        <v>0</v>
      </c>
      <c r="AB256" s="3">
        <f>IF(AB$3=0,0,INDEX(Sheet1!RawDataCols,$C256,AB$5)*$R256)</f>
        <v>0</v>
      </c>
      <c r="AC256" s="3">
        <f>IF(AC$3=0,0,INDEX(Sheet1!RawDataCols,$C256,AC$5)*$R256)</f>
        <v>0</v>
      </c>
      <c r="AD256" s="3">
        <f>IF(AD$3=0,0,INDEX(Sheet1!RawDataCols,$C256,AD$5)*$R256)</f>
        <v>0</v>
      </c>
      <c r="AE256" s="3">
        <f>IF(AE$3=0,0,INDEX(Sheet1!RawDataCols,$C256,AE$5)*$R256)</f>
        <v>0</v>
      </c>
      <c r="AF256" s="3">
        <f>IF(AF$3=0,0,INDEX(Sheet1!RawDataCols,$C256,AF$5)*$R256)</f>
        <v>0</v>
      </c>
      <c r="AG256" s="3">
        <f>IF(AG$3=0,0,INDEX(Sheet1!RawDataCols,$C256,AG$5)*$R256)</f>
        <v>0</v>
      </c>
      <c r="AH256" s="3">
        <f>IF(AH$3=0,0,INDEX(Sheet1!RawDataCols,$C256,AH$5)*$R256)</f>
        <v>0</v>
      </c>
      <c r="AI256" s="3">
        <f>IF(AI$3=0,0,INDEX(Sheet1!RawDataCols,$C256,AI$5)*$R256)</f>
        <v>0</v>
      </c>
      <c r="AJ256" s="3">
        <f>IF(AJ$3=0,0,INDEX(Sheet1!RawDataCols,$C256,AJ$5)*$R256)</f>
        <v>0</v>
      </c>
      <c r="AK256" s="3">
        <f>IF(AK$3=0,0,INDEX(Sheet1!RawDataCols,$C256,AK$5)*$R256)</f>
        <v>0</v>
      </c>
      <c r="AL256" s="3">
        <f>IF(AL$3=0,0,INDEX(Sheet1!RawDataCols,$C256,AL$5)*$R256)</f>
        <v>0</v>
      </c>
      <c r="AM256" s="3">
        <f>IF(AM$3=0,0,INDEX(Sheet1!RawDataCols,$C256,AM$5)*$R256)</f>
        <v>0</v>
      </c>
      <c r="AN256" s="3">
        <f>IF(AN$3=0,0,INDEX(Sheet1!RawDataCols,$C256,AN$5)*$R256)</f>
        <v>0</v>
      </c>
      <c r="AO256" s="3">
        <f>IF(AO$3=0,0,INDEX(Sheet1!RawDataCols,$C256,AO$5)*$R256)</f>
        <v>0</v>
      </c>
      <c r="AP256" s="3">
        <f>IF(AP$3=0,0,INDEX(Sheet1!RawDataCols,$C256,AP$5)*$R256)</f>
        <v>0</v>
      </c>
      <c r="AQ256" s="3">
        <f>IF(AQ$3=0,0,INDEX(Sheet1!RawDataCols,$C256,AQ$5)*$R256)</f>
        <v>0</v>
      </c>
      <c r="AR256" s="3">
        <f>IF(AR$3=0,0,INDEX(Sheet1!RawDataCols,$C256,AR$5)*$R256)</f>
        <v>0</v>
      </c>
      <c r="AS256" s="3">
        <f>IF(AS$3=0,0,INDEX(Sheet1!RawDataCols,$C256,AS$5)*$R256)</f>
        <v>0</v>
      </c>
      <c r="AT256" s="3">
        <f>IF(AT$3=0,0,INDEX(Sheet1!RawDataCols,$C256,AT$5)*$R256)</f>
        <v>0</v>
      </c>
      <c r="AU256" s="3">
        <f>IF(AU$3=0,0,INDEX(Sheet1!RawDataCols,$C256,AU$5)*$R256)</f>
        <v>0</v>
      </c>
      <c r="AV256" s="3">
        <f>IF(AV$3=0,0,INDEX(Sheet1!RawDataCols,$C256,AV$5)*$R256)</f>
        <v>0</v>
      </c>
      <c r="AW256" s="3">
        <f>IF(AW$3=0,0,INDEX(Sheet1!RawDataCols,$C256,AW$5)*$R256)</f>
        <v>0</v>
      </c>
      <c r="AX256" s="3">
        <f>IF(AX$3=0,0,INDEX(Sheet1!RawDataCols,$C256,AX$5)*$R256)</f>
        <v>0</v>
      </c>
      <c r="AY256" s="3">
        <f>IF(AY$3=0,0,INDEX(Sheet1!RawDataCols,$C256,AY$5)*$R256)</f>
        <v>0</v>
      </c>
      <c r="AZ256" s="3">
        <f>IF(AZ$3=0,0,INDEX(Sheet1!RawDataCols,$C256,AZ$5)*$R256)</f>
        <v>0</v>
      </c>
      <c r="BA256" s="3">
        <f>IF(BA$3=0,0,INDEX(Sheet1!RawDataCols,$C256,BA$5)*$R256)</f>
        <v>0</v>
      </c>
      <c r="BB256" s="3">
        <f>IF(BB$3=0,0,INDEX(Sheet1!RawDataCols,$C256,BB$5)*$R256)</f>
        <v>0</v>
      </c>
      <c r="BC256" s="3">
        <f>IF(BC$3=0,0,INDEX(Sheet1!RawDataCols,$C256,BC$5)*$R256)</f>
        <v>0</v>
      </c>
      <c r="BD256" s="3">
        <f>IF(BD$3=0,0,INDEX(Sheet1!RawDataCols,$C256,BD$5)*$R256)</f>
        <v>0</v>
      </c>
      <c r="BE256" s="3">
        <f>IF(BE$3=0,0,INDEX(Sheet1!RawDataCols,$C256,BE$5)*$R256)</f>
        <v>0</v>
      </c>
      <c r="BF256" s="3">
        <f>IF(BF$3=0,0,INDEX(Sheet1!RawDataCols,$C256,BF$5)*$R256)</f>
        <v>0</v>
      </c>
      <c r="BG256" s="179">
        <f>IF(BG$3=0,0,INDEX(Sheet1!RawDataCols,$C256,BG$5)*$R256)</f>
        <v>0</v>
      </c>
      <c r="BH256" s="33">
        <f t="shared" si="37"/>
        <v>0</v>
      </c>
      <c r="BI256" s="33">
        <f t="shared" si="38"/>
        <v>0</v>
      </c>
      <c r="BJ256" s="33">
        <f t="shared" si="39"/>
        <v>0</v>
      </c>
      <c r="BK256" s="3">
        <f>IF(BK$3=0,0,INDEX(Sheet1!RawDataCols,$C256,BK$5)*$R256)</f>
        <v>0</v>
      </c>
      <c r="BL256" s="3">
        <f>IF(BL$3=0,0,INDEX(Sheet1!RawDataCols,$C256,BL$5)*$R256)</f>
        <v>0</v>
      </c>
      <c r="BM256" s="3">
        <f>IF(BM$3=0,0,INDEX(Sheet1!RawDataCols,$C256,BM$5)*$R256)</f>
        <v>0</v>
      </c>
      <c r="BN256" s="3">
        <f>IF(BN$3=0,0,INDEX(Sheet1!RawDataCols,$C256,BN$5)*$R256)</f>
        <v>0</v>
      </c>
      <c r="BO256" s="3">
        <f>IF(BO$3=0,0,INDEX(Sheet1!RawDataCols,$C256,BO$5)*$R256)</f>
        <v>0</v>
      </c>
      <c r="BP256" s="3">
        <f>IF(BP$3=0,0,INDEX(Sheet1!RawDataCols,$C256,BP$5)*$R256)</f>
        <v>0</v>
      </c>
      <c r="BQ256" s="3">
        <f t="shared" si="40"/>
        <v>0</v>
      </c>
      <c r="BR256" s="3">
        <f t="shared" si="41"/>
        <v>0</v>
      </c>
      <c r="BS256" s="3">
        <f t="shared" si="42"/>
        <v>0</v>
      </c>
      <c r="BT256" s="3">
        <f t="shared" si="43"/>
        <v>0</v>
      </c>
      <c r="BU256" s="3" t="e">
        <f>INDEX(Sheet1!$BS$2:$BS$1000,MATCH($A256,Sheet1!$A$2:$A$1000,0))</f>
        <v>#N/A</v>
      </c>
      <c r="BV256" s="3" t="e">
        <f>INDEX(Sheet1!$BT$2:$BT$1000,MATCH($A256,Sheet1!$A$2:$A$1000,0))</f>
        <v>#N/A</v>
      </c>
    </row>
    <row r="257" spans="1:74" x14ac:dyDescent="0.2">
      <c r="A257" s="11" t="s">
        <v>701</v>
      </c>
      <c r="B257" s="3">
        <f>MATCH($A257,Sheet1!ACCOUNTNO,0)</f>
        <v>228</v>
      </c>
      <c r="C257" s="3">
        <f t="shared" si="34"/>
        <v>228</v>
      </c>
      <c r="D257" s="3" t="str">
        <f>IF(D$3=0,0,INDEX(Sheet1!RawDataCols,$C257,D$5))</f>
        <v>25100A03</v>
      </c>
      <c r="E257" s="3" t="str">
        <f>IF(E$3=0,0,INDEX(Sheet1!RawDataCols,$C257,E$5))</f>
        <v xml:space="preserve">25100          </v>
      </c>
      <c r="F257" s="3" t="str">
        <f>IF(F$3=0,0,INDEX(Sheet1!RawDataCols,$C257,F$5))</f>
        <v xml:space="preserve">A03            </v>
      </c>
      <c r="G257" s="3" t="str">
        <f>IF(G$3=0,0,INDEX(Sheet1!RawDataCols,$C257,G$5))</f>
        <v xml:space="preserve">               </v>
      </c>
      <c r="H257" s="3" t="str">
        <f>IF(H$3=0,0,INDEX(Sheet1!RawDataCols,$C257,H$5))</f>
        <v xml:space="preserve">               </v>
      </c>
      <c r="I257" s="3" t="str">
        <f>IF(I$3=0,0,INDEX(Sheet1!RawDataCols,$C257,I$5))</f>
        <v xml:space="preserve">               </v>
      </c>
      <c r="J257" s="3" t="str">
        <f>IF(J$3=0,0,INDEX(Sheet1!RawDataCols,$C257,J$5))</f>
        <v xml:space="preserve">               </v>
      </c>
      <c r="K257" s="3" t="str">
        <f>IF(K$3=0,0,INDEX(Sheet1!RawDataCols,$C257,K$5))</f>
        <v xml:space="preserve">               </v>
      </c>
      <c r="L257" s="3" t="str">
        <f>IF(L$3=0,0,INDEX(Sheet1!RawDataCols,$C257,L$5))</f>
        <v xml:space="preserve">               </v>
      </c>
      <c r="M257" s="3" t="str">
        <f>IF(M$3=0,0,INDEX(Sheet1!RawDataCols,$C257,M$5))</f>
        <v xml:space="preserve">F007  </v>
      </c>
      <c r="N257" s="3" t="str">
        <f>IF(N$3=0,0,INDEX(Sheet1!RawDataCols,$C257,N$5))</f>
        <v>Advertising &amp; Promotion-33 Franklin St</v>
      </c>
      <c r="O257" s="3">
        <f>INDEX(Sheet1!RawDataCols,$C257,O$5)</f>
        <v>13</v>
      </c>
      <c r="P257" s="3" t="str">
        <f>INDEX(Sheet1!RawDataCols,$C257,P$5)</f>
        <v>Cost and Expenses</v>
      </c>
      <c r="Q257" s="3" t="str">
        <f>IF(Q$3=0,0,INDEX(Sheet1!RawDataCols,$C257,Q$5))</f>
        <v>I</v>
      </c>
      <c r="R257" s="3">
        <f t="shared" si="35"/>
        <v>1</v>
      </c>
      <c r="S257" s="3">
        <f t="shared" si="36"/>
        <v>-1</v>
      </c>
      <c r="T257" s="3">
        <f>IF(T$3=0,0,INDEX(Sheet1!RawDataCols,$C257,T$5)*$R257)</f>
        <v>0</v>
      </c>
      <c r="U257" s="3">
        <f>IF(U$3=0,0,INDEX(Sheet1!RawDataCols,$C257,U$5)*$R257)</f>
        <v>0</v>
      </c>
      <c r="V257" s="3">
        <f>IF(V$3=0,0,INDEX(Sheet1!RawDataCols,$C257,V$5)*$R257)</f>
        <v>2500</v>
      </c>
      <c r="W257" s="3">
        <f>IF(W$3=0,0,INDEX(Sheet1!RawDataCols,$C257,W$5)*$R257)</f>
        <v>0</v>
      </c>
      <c r="X257" s="3">
        <f>IF(X$3=0,0,INDEX(Sheet1!RawDataCols,$C257,X$5)*$R257)</f>
        <v>0</v>
      </c>
      <c r="Y257" s="3">
        <f>IF(Y$3=0,0,INDEX(Sheet1!RawDataCols,$C257,Y$5)*$R257)</f>
        <v>0</v>
      </c>
      <c r="Z257" s="3">
        <f>IF(Z$3=0,0,INDEX(Sheet1!RawDataCols,$C257,Z$5)*$R257)</f>
        <v>0</v>
      </c>
      <c r="AA257" s="3">
        <f>IF(AA$3=0,0,INDEX(Sheet1!RawDataCols,$C257,AA$5)*$R257)</f>
        <v>0</v>
      </c>
      <c r="AB257" s="3">
        <f>IF(AB$3=0,0,INDEX(Sheet1!RawDataCols,$C257,AB$5)*$R257)</f>
        <v>0</v>
      </c>
      <c r="AC257" s="3">
        <f>IF(AC$3=0,0,INDEX(Sheet1!RawDataCols,$C257,AC$5)*$R257)</f>
        <v>0</v>
      </c>
      <c r="AD257" s="3">
        <f>IF(AD$3=0,0,INDEX(Sheet1!RawDataCols,$C257,AD$5)*$R257)</f>
        <v>0</v>
      </c>
      <c r="AE257" s="3">
        <f>IF(AE$3=0,0,INDEX(Sheet1!RawDataCols,$C257,AE$5)*$R257)</f>
        <v>0</v>
      </c>
      <c r="AF257" s="3">
        <f>IF(AF$3=0,0,INDEX(Sheet1!RawDataCols,$C257,AF$5)*$R257)</f>
        <v>0</v>
      </c>
      <c r="AG257" s="3">
        <f>IF(AG$3=0,0,INDEX(Sheet1!RawDataCols,$C257,AG$5)*$R257)</f>
        <v>0</v>
      </c>
      <c r="AH257" s="3">
        <f>IF(AH$3=0,0,INDEX(Sheet1!RawDataCols,$C257,AH$5)*$R257)</f>
        <v>0</v>
      </c>
      <c r="AI257" s="3">
        <f>IF(AI$3=0,0,INDEX(Sheet1!RawDataCols,$C257,AI$5)*$R257)</f>
        <v>0</v>
      </c>
      <c r="AJ257" s="3">
        <f>IF(AJ$3=0,0,INDEX(Sheet1!RawDataCols,$C257,AJ$5)*$R257)</f>
        <v>0</v>
      </c>
      <c r="AK257" s="3">
        <f>IF(AK$3=0,0,INDEX(Sheet1!RawDataCols,$C257,AK$5)*$R257)</f>
        <v>0</v>
      </c>
      <c r="AL257" s="3">
        <f>IF(AL$3=0,0,INDEX(Sheet1!RawDataCols,$C257,AL$5)*$R257)</f>
        <v>2230.04</v>
      </c>
      <c r="AM257" s="3">
        <f>IF(AM$3=0,0,INDEX(Sheet1!RawDataCols,$C257,AM$5)*$R257)</f>
        <v>2441.85</v>
      </c>
      <c r="AN257" s="3">
        <f>IF(AN$3=0,0,INDEX(Sheet1!RawDataCols,$C257,AN$5)*$R257)</f>
        <v>2441.85</v>
      </c>
      <c r="AO257" s="3">
        <f>IF(AO$3=0,0,INDEX(Sheet1!RawDataCols,$C257,AO$5)*$R257)</f>
        <v>-2693.46</v>
      </c>
      <c r="AP257" s="3">
        <f>IF(AP$3=0,0,INDEX(Sheet1!RawDataCols,$C257,AP$5)*$R257)</f>
        <v>0</v>
      </c>
      <c r="AQ257" s="3">
        <f>IF(AQ$3=0,0,INDEX(Sheet1!RawDataCols,$C257,AQ$5)*$R257)</f>
        <v>0</v>
      </c>
      <c r="AR257" s="3">
        <f>IF(AR$3=0,0,INDEX(Sheet1!RawDataCols,$C257,AR$5)*$R257)</f>
        <v>551.12</v>
      </c>
      <c r="AS257" s="3">
        <f>IF(AS$3=0,0,INDEX(Sheet1!RawDataCols,$C257,AS$5)*$R257)</f>
        <v>0</v>
      </c>
      <c r="AT257" s="3">
        <f>IF(AT$3=0,0,INDEX(Sheet1!RawDataCols,$C257,AT$5)*$R257)</f>
        <v>0</v>
      </c>
      <c r="AU257" s="3">
        <f>IF(AU$3=0,0,INDEX(Sheet1!RawDataCols,$C257,AU$5)*$R257)</f>
        <v>0</v>
      </c>
      <c r="AV257" s="3">
        <f>IF(AV$3=0,0,INDEX(Sheet1!RawDataCols,$C257,AV$5)*$R257)</f>
        <v>0</v>
      </c>
      <c r="AW257" s="3">
        <f>IF(AW$3=0,0,INDEX(Sheet1!RawDataCols,$C257,AW$5)*$R257)</f>
        <v>0</v>
      </c>
      <c r="AX257" s="3">
        <f>IF(AX$3=0,0,INDEX(Sheet1!RawDataCols,$C257,AX$5)*$R257)</f>
        <v>0</v>
      </c>
      <c r="AY257" s="3">
        <f>IF(AY$3=0,0,INDEX(Sheet1!RawDataCols,$C257,AY$5)*$R257)</f>
        <v>0</v>
      </c>
      <c r="AZ257" s="3">
        <f>IF(AZ$3=0,0,INDEX(Sheet1!RawDataCols,$C257,AZ$5)*$R257)</f>
        <v>0</v>
      </c>
      <c r="BA257" s="3">
        <f>IF(BA$3=0,0,INDEX(Sheet1!RawDataCols,$C257,BA$5)*$R257)</f>
        <v>0</v>
      </c>
      <c r="BB257" s="3">
        <f>IF(BB$3=0,0,INDEX(Sheet1!RawDataCols,$C257,BB$5)*$R257)</f>
        <v>0</v>
      </c>
      <c r="BC257" s="3">
        <f>IF(BC$3=0,0,INDEX(Sheet1!RawDataCols,$C257,BC$5)*$R257)</f>
        <v>0</v>
      </c>
      <c r="BD257" s="3">
        <f>IF(BD$3=0,0,INDEX(Sheet1!RawDataCols,$C257,BD$5)*$R257)</f>
        <v>2441.84</v>
      </c>
      <c r="BE257" s="3">
        <f>IF(BE$3=0,0,INDEX(Sheet1!RawDataCols,$C257,BE$5)*$R257)</f>
        <v>0</v>
      </c>
      <c r="BF257" s="3">
        <f>IF(BF$3=0,0,INDEX(Sheet1!RawDataCols,$C257,BF$5)*$R257)</f>
        <v>0</v>
      </c>
      <c r="BG257" s="179">
        <f>IF(BG$3=0,0,INDEX(Sheet1!RawDataCols,$C257,BG$5)*$R257)</f>
        <v>2441.84</v>
      </c>
      <c r="BH257" s="33">
        <f t="shared" si="37"/>
        <v>2441.85</v>
      </c>
      <c r="BI257" s="33">
        <f t="shared" si="38"/>
        <v>4941.8500000000004</v>
      </c>
      <c r="BJ257" s="33">
        <f t="shared" si="39"/>
        <v>2529.54</v>
      </c>
      <c r="BK257" s="3">
        <f>IF(BK$3=0,0,INDEX(Sheet1!RawDataCols,$C257,BK$5)*$R257)</f>
        <v>308.86562500000002</v>
      </c>
      <c r="BL257" s="3">
        <f>IF(BL$3=0,0,INDEX(Sheet1!RawDataCols,$C257,BL$5)*$R257)</f>
        <v>307.71875</v>
      </c>
      <c r="BM257" s="3">
        <f>IF(BM$3=0,0,INDEX(Sheet1!RawDataCols,$C257,BM$5)*$R257)</f>
        <v>506.55374999999998</v>
      </c>
      <c r="BN257" s="3">
        <f>IF(BN$3=0,0,INDEX(Sheet1!RawDataCols,$C257,BN$5)*$R257)</f>
        <v>126.08750000000001</v>
      </c>
      <c r="BO257" s="3">
        <f>IF(BO$3=0,0,INDEX(Sheet1!RawDataCols,$C257,BO$5)*$R257)</f>
        <v>95.165000000000006</v>
      </c>
      <c r="BP257" s="3">
        <f>IF(BP$3=0,0,INDEX(Sheet1!RawDataCols,$C257,BP$5)*$R257)</f>
        <v>2693.46</v>
      </c>
      <c r="BQ257" s="3">
        <f t="shared" si="40"/>
        <v>0</v>
      </c>
      <c r="BR257" s="3">
        <f t="shared" si="41"/>
        <v>0</v>
      </c>
      <c r="BS257" s="3">
        <f t="shared" si="42"/>
        <v>2441.85</v>
      </c>
      <c r="BT257" s="3">
        <f t="shared" si="43"/>
        <v>2441.85</v>
      </c>
      <c r="BU257" s="3" t="str">
        <f>INDEX(Sheet1!$BS$2:$BS$1000,MATCH($A257,Sheet1!$A$2:$A$1000,0))</f>
        <v>12</v>
      </c>
      <c r="BV257" s="3">
        <f>INDEX(Sheet1!$BT$2:$BT$1000,MATCH($A257,Sheet1!$A$2:$A$1000,0))</f>
        <v>2441.85</v>
      </c>
    </row>
    <row r="258" spans="1:74" x14ac:dyDescent="0.2">
      <c r="A258" s="11" t="s">
        <v>702</v>
      </c>
      <c r="B258" s="3">
        <f>MATCH($A258,Sheet1!ACCOUNTNO,0)</f>
        <v>229</v>
      </c>
      <c r="C258" s="3">
        <f t="shared" si="34"/>
        <v>229</v>
      </c>
      <c r="D258" s="3" t="str">
        <f>IF(D$3=0,0,INDEX(Sheet1!RawDataCols,$C258,D$5))</f>
        <v>25100A04</v>
      </c>
      <c r="E258" s="3" t="str">
        <f>IF(E$3=0,0,INDEX(Sheet1!RawDataCols,$C258,E$5))</f>
        <v xml:space="preserve">25100          </v>
      </c>
      <c r="F258" s="3" t="str">
        <f>IF(F$3=0,0,INDEX(Sheet1!RawDataCols,$C258,F$5))</f>
        <v xml:space="preserve">A04            </v>
      </c>
      <c r="G258" s="3" t="str">
        <f>IF(G$3=0,0,INDEX(Sheet1!RawDataCols,$C258,G$5))</f>
        <v xml:space="preserve">               </v>
      </c>
      <c r="H258" s="3" t="str">
        <f>IF(H$3=0,0,INDEX(Sheet1!RawDataCols,$C258,H$5))</f>
        <v xml:space="preserve">               </v>
      </c>
      <c r="I258" s="3" t="str">
        <f>IF(I$3=0,0,INDEX(Sheet1!RawDataCols,$C258,I$5))</f>
        <v xml:space="preserve">               </v>
      </c>
      <c r="J258" s="3" t="str">
        <f>IF(J$3=0,0,INDEX(Sheet1!RawDataCols,$C258,J$5))</f>
        <v xml:space="preserve">               </v>
      </c>
      <c r="K258" s="3" t="str">
        <f>IF(K$3=0,0,INDEX(Sheet1!RawDataCols,$C258,K$5))</f>
        <v xml:space="preserve">               </v>
      </c>
      <c r="L258" s="3" t="str">
        <f>IF(L$3=0,0,INDEX(Sheet1!RawDataCols,$C258,L$5))</f>
        <v xml:space="preserve">               </v>
      </c>
      <c r="M258" s="3" t="str">
        <f>IF(M$3=0,0,INDEX(Sheet1!RawDataCols,$C258,M$5))</f>
        <v xml:space="preserve">F007  </v>
      </c>
      <c r="N258" s="3" t="str">
        <f>IF(N$3=0,0,INDEX(Sheet1!RawDataCols,$C258,N$5))</f>
        <v>Advertising &amp; Promotion-174 Fullarton Rd</v>
      </c>
      <c r="O258" s="3">
        <f>INDEX(Sheet1!RawDataCols,$C258,O$5)</f>
        <v>13</v>
      </c>
      <c r="P258" s="3" t="str">
        <f>INDEX(Sheet1!RawDataCols,$C258,P$5)</f>
        <v>Cost and Expenses</v>
      </c>
      <c r="Q258" s="3" t="str">
        <f>IF(Q$3=0,0,INDEX(Sheet1!RawDataCols,$C258,Q$5))</f>
        <v>I</v>
      </c>
      <c r="R258" s="3">
        <f t="shared" si="35"/>
        <v>1</v>
      </c>
      <c r="S258" s="3">
        <f t="shared" si="36"/>
        <v>-1</v>
      </c>
      <c r="T258" s="3">
        <f>IF(T$3=0,0,INDEX(Sheet1!RawDataCols,$C258,T$5)*$R258)</f>
        <v>0</v>
      </c>
      <c r="U258" s="3">
        <f>IF(U$3=0,0,INDEX(Sheet1!RawDataCols,$C258,U$5)*$R258)</f>
        <v>0</v>
      </c>
      <c r="V258" s="3">
        <f>IF(V$3=0,0,INDEX(Sheet1!RawDataCols,$C258,V$5)*$R258)</f>
        <v>0</v>
      </c>
      <c r="W258" s="3">
        <f>IF(W$3=0,0,INDEX(Sheet1!RawDataCols,$C258,W$5)*$R258)</f>
        <v>0</v>
      </c>
      <c r="X258" s="3">
        <f>IF(X$3=0,0,INDEX(Sheet1!RawDataCols,$C258,X$5)*$R258)</f>
        <v>0</v>
      </c>
      <c r="Y258" s="3">
        <f>IF(Y$3=0,0,INDEX(Sheet1!RawDataCols,$C258,Y$5)*$R258)</f>
        <v>0</v>
      </c>
      <c r="Z258" s="3">
        <f>IF(Z$3=0,0,INDEX(Sheet1!RawDataCols,$C258,Z$5)*$R258)</f>
        <v>0</v>
      </c>
      <c r="AA258" s="3">
        <f>IF(AA$3=0,0,INDEX(Sheet1!RawDataCols,$C258,AA$5)*$R258)</f>
        <v>0</v>
      </c>
      <c r="AB258" s="3">
        <f>IF(AB$3=0,0,INDEX(Sheet1!RawDataCols,$C258,AB$5)*$R258)</f>
        <v>0</v>
      </c>
      <c r="AC258" s="3">
        <f>IF(AC$3=0,0,INDEX(Sheet1!RawDataCols,$C258,AC$5)*$R258)</f>
        <v>0</v>
      </c>
      <c r="AD258" s="3">
        <f>IF(AD$3=0,0,INDEX(Sheet1!RawDataCols,$C258,AD$5)*$R258)</f>
        <v>0</v>
      </c>
      <c r="AE258" s="3">
        <f>IF(AE$3=0,0,INDEX(Sheet1!RawDataCols,$C258,AE$5)*$R258)</f>
        <v>0</v>
      </c>
      <c r="AF258" s="3">
        <f>IF(AF$3=0,0,INDEX(Sheet1!RawDataCols,$C258,AF$5)*$R258)</f>
        <v>0</v>
      </c>
      <c r="AG258" s="3">
        <f>IF(AG$3=0,0,INDEX(Sheet1!RawDataCols,$C258,AG$5)*$R258)</f>
        <v>0</v>
      </c>
      <c r="AH258" s="3">
        <f>IF(AH$3=0,0,INDEX(Sheet1!RawDataCols,$C258,AH$5)*$R258)</f>
        <v>0</v>
      </c>
      <c r="AI258" s="3">
        <f>IF(AI$3=0,0,INDEX(Sheet1!RawDataCols,$C258,AI$5)*$R258)</f>
        <v>0</v>
      </c>
      <c r="AJ258" s="3">
        <f>IF(AJ$3=0,0,INDEX(Sheet1!RawDataCols,$C258,AJ$5)*$R258)</f>
        <v>0</v>
      </c>
      <c r="AK258" s="3">
        <f>IF(AK$3=0,0,INDEX(Sheet1!RawDataCols,$C258,AK$5)*$R258)</f>
        <v>0</v>
      </c>
      <c r="AL258" s="3">
        <f>IF(AL$3=0,0,INDEX(Sheet1!RawDataCols,$C258,AL$5)*$R258)</f>
        <v>0</v>
      </c>
      <c r="AM258" s="3">
        <f>IF(AM$3=0,0,INDEX(Sheet1!RawDataCols,$C258,AM$5)*$R258)</f>
        <v>4115.8599999999997</v>
      </c>
      <c r="AN258" s="3">
        <f>IF(AN$3=0,0,INDEX(Sheet1!RawDataCols,$C258,AN$5)*$R258)</f>
        <v>4115.8599999999997</v>
      </c>
      <c r="AO258" s="3">
        <f>IF(AO$3=0,0,INDEX(Sheet1!RawDataCols,$C258,AO$5)*$R258)</f>
        <v>0</v>
      </c>
      <c r="AP258" s="3">
        <f>IF(AP$3=0,0,INDEX(Sheet1!RawDataCols,$C258,AP$5)*$R258)</f>
        <v>0</v>
      </c>
      <c r="AQ258" s="3">
        <f>IF(AQ$3=0,0,INDEX(Sheet1!RawDataCols,$C258,AQ$5)*$R258)</f>
        <v>0</v>
      </c>
      <c r="AR258" s="3">
        <f>IF(AR$3=0,0,INDEX(Sheet1!RawDataCols,$C258,AR$5)*$R258)</f>
        <v>0</v>
      </c>
      <c r="AS258" s="3">
        <f>IF(AS$3=0,0,INDEX(Sheet1!RawDataCols,$C258,AS$5)*$R258)</f>
        <v>0</v>
      </c>
      <c r="AT258" s="3">
        <f>IF(AT$3=0,0,INDEX(Sheet1!RawDataCols,$C258,AT$5)*$R258)</f>
        <v>0</v>
      </c>
      <c r="AU258" s="3">
        <f>IF(AU$3=0,0,INDEX(Sheet1!RawDataCols,$C258,AU$5)*$R258)</f>
        <v>0</v>
      </c>
      <c r="AV258" s="3">
        <f>IF(AV$3=0,0,INDEX(Sheet1!RawDataCols,$C258,AV$5)*$R258)</f>
        <v>0</v>
      </c>
      <c r="AW258" s="3">
        <f>IF(AW$3=0,0,INDEX(Sheet1!RawDataCols,$C258,AW$5)*$R258)</f>
        <v>0</v>
      </c>
      <c r="AX258" s="3">
        <f>IF(AX$3=0,0,INDEX(Sheet1!RawDataCols,$C258,AX$5)*$R258)</f>
        <v>0</v>
      </c>
      <c r="AY258" s="3">
        <f>IF(AY$3=0,0,INDEX(Sheet1!RawDataCols,$C258,AY$5)*$R258)</f>
        <v>-496.9</v>
      </c>
      <c r="AZ258" s="3">
        <f>IF(AZ$3=0,0,INDEX(Sheet1!RawDataCols,$C258,AZ$5)*$R258)</f>
        <v>0</v>
      </c>
      <c r="BA258" s="3">
        <f>IF(BA$3=0,0,INDEX(Sheet1!RawDataCols,$C258,BA$5)*$R258)</f>
        <v>0</v>
      </c>
      <c r="BB258" s="3">
        <f>IF(BB$3=0,0,INDEX(Sheet1!RawDataCols,$C258,BB$5)*$R258)</f>
        <v>0</v>
      </c>
      <c r="BC258" s="3">
        <f>IF(BC$3=0,0,INDEX(Sheet1!RawDataCols,$C258,BC$5)*$R258)</f>
        <v>0</v>
      </c>
      <c r="BD258" s="3">
        <f>IF(BD$3=0,0,INDEX(Sheet1!RawDataCols,$C258,BD$5)*$R258)</f>
        <v>0</v>
      </c>
      <c r="BE258" s="3">
        <f>IF(BE$3=0,0,INDEX(Sheet1!RawDataCols,$C258,BE$5)*$R258)</f>
        <v>0</v>
      </c>
      <c r="BF258" s="3">
        <f>IF(BF$3=0,0,INDEX(Sheet1!RawDataCols,$C258,BF$5)*$R258)</f>
        <v>0</v>
      </c>
      <c r="BG258" s="179">
        <f>IF(BG$3=0,0,INDEX(Sheet1!RawDataCols,$C258,BG$5)*$R258)</f>
        <v>0</v>
      </c>
      <c r="BH258" s="33">
        <f t="shared" si="37"/>
        <v>3618.9599999999996</v>
      </c>
      <c r="BI258" s="33">
        <f t="shared" si="38"/>
        <v>4115.8599999999997</v>
      </c>
      <c r="BJ258" s="33">
        <f t="shared" si="39"/>
        <v>0</v>
      </c>
      <c r="BK258" s="3">
        <f>IF(BK$3=0,0,INDEX(Sheet1!RawDataCols,$C258,BK$5)*$R258)</f>
        <v>257.24124999999998</v>
      </c>
      <c r="BL258" s="3">
        <f>IF(BL$3=0,0,INDEX(Sheet1!RawDataCols,$C258,BL$5)*$R258)</f>
        <v>0</v>
      </c>
      <c r="BM258" s="3">
        <f>IF(BM$3=0,0,INDEX(Sheet1!RawDataCols,$C258,BM$5)*$R258)</f>
        <v>0</v>
      </c>
      <c r="BN258" s="3">
        <f>IF(BN$3=0,0,INDEX(Sheet1!RawDataCols,$C258,BN$5)*$R258)</f>
        <v>0</v>
      </c>
      <c r="BO258" s="3">
        <f>IF(BO$3=0,0,INDEX(Sheet1!RawDataCols,$C258,BO$5)*$R258)</f>
        <v>0</v>
      </c>
      <c r="BP258" s="3">
        <f>IF(BP$3=0,0,INDEX(Sheet1!RawDataCols,$C258,BP$5)*$R258)</f>
        <v>0</v>
      </c>
      <c r="BQ258" s="3">
        <f t="shared" si="40"/>
        <v>0</v>
      </c>
      <c r="BR258" s="3">
        <f t="shared" si="41"/>
        <v>0</v>
      </c>
      <c r="BS258" s="3">
        <f t="shared" si="42"/>
        <v>4115.8599999999997</v>
      </c>
      <c r="BT258" s="3">
        <f t="shared" si="43"/>
        <v>3618.9599999999996</v>
      </c>
      <c r="BU258" s="3" t="str">
        <f>INDEX(Sheet1!$BS$2:$BS$1000,MATCH($A258,Sheet1!$A$2:$A$1000,0))</f>
        <v>12</v>
      </c>
      <c r="BV258" s="3">
        <f>INDEX(Sheet1!$BT$2:$BT$1000,MATCH($A258,Sheet1!$A$2:$A$1000,0))</f>
        <v>3618.96</v>
      </c>
    </row>
    <row r="259" spans="1:74" x14ac:dyDescent="0.2">
      <c r="A259" s="11" t="s">
        <v>703</v>
      </c>
      <c r="B259" s="3">
        <f>MATCH($A259,Sheet1!ACCOUNTNO,0)</f>
        <v>231</v>
      </c>
      <c r="C259" s="3">
        <f t="shared" si="34"/>
        <v>231</v>
      </c>
      <c r="D259" s="3" t="str">
        <f>IF(D$3=0,0,INDEX(Sheet1!RawDataCols,$C259,D$5))</f>
        <v>25100A06</v>
      </c>
      <c r="E259" s="3" t="str">
        <f>IF(E$3=0,0,INDEX(Sheet1!RawDataCols,$C259,E$5))</f>
        <v xml:space="preserve">25100          </v>
      </c>
      <c r="F259" s="3" t="str">
        <f>IF(F$3=0,0,INDEX(Sheet1!RawDataCols,$C259,F$5))</f>
        <v xml:space="preserve">A06            </v>
      </c>
      <c r="G259" s="3" t="str">
        <f>IF(G$3=0,0,INDEX(Sheet1!RawDataCols,$C259,G$5))</f>
        <v xml:space="preserve">               </v>
      </c>
      <c r="H259" s="3" t="str">
        <f>IF(H$3=0,0,INDEX(Sheet1!RawDataCols,$C259,H$5))</f>
        <v xml:space="preserve">               </v>
      </c>
      <c r="I259" s="3" t="str">
        <f>IF(I$3=0,0,INDEX(Sheet1!RawDataCols,$C259,I$5))</f>
        <v xml:space="preserve">               </v>
      </c>
      <c r="J259" s="3" t="str">
        <f>IF(J$3=0,0,INDEX(Sheet1!RawDataCols,$C259,J$5))</f>
        <v xml:space="preserve">               </v>
      </c>
      <c r="K259" s="3" t="str">
        <f>IF(K$3=0,0,INDEX(Sheet1!RawDataCols,$C259,K$5))</f>
        <v xml:space="preserve">               </v>
      </c>
      <c r="L259" s="3" t="str">
        <f>IF(L$3=0,0,INDEX(Sheet1!RawDataCols,$C259,L$5))</f>
        <v xml:space="preserve">               </v>
      </c>
      <c r="M259" s="3" t="str">
        <f>IF(M$3=0,0,INDEX(Sheet1!RawDataCols,$C259,M$5))</f>
        <v xml:space="preserve">F007  </v>
      </c>
      <c r="N259" s="3" t="str">
        <f>IF(N$3=0,0,INDEX(Sheet1!RawDataCols,$C259,N$5))</f>
        <v>Advertising &amp; Promotion-31 Franklin St</v>
      </c>
      <c r="O259" s="3">
        <f>INDEX(Sheet1!RawDataCols,$C259,O$5)</f>
        <v>13</v>
      </c>
      <c r="P259" s="3" t="str">
        <f>INDEX(Sheet1!RawDataCols,$C259,P$5)</f>
        <v>Cost and Expenses</v>
      </c>
      <c r="Q259" s="3" t="str">
        <f>IF(Q$3=0,0,INDEX(Sheet1!RawDataCols,$C259,Q$5))</f>
        <v>I</v>
      </c>
      <c r="R259" s="3">
        <f t="shared" si="35"/>
        <v>1</v>
      </c>
      <c r="S259" s="3">
        <f t="shared" si="36"/>
        <v>-1</v>
      </c>
      <c r="T259" s="3">
        <f>IF(T$3=0,0,INDEX(Sheet1!RawDataCols,$C259,T$5)*$R259)</f>
        <v>0</v>
      </c>
      <c r="U259" s="3">
        <f>IF(U$3=0,0,INDEX(Sheet1!RawDataCols,$C259,U$5)*$R259)</f>
        <v>0</v>
      </c>
      <c r="V259" s="3">
        <f>IF(V$3=0,0,INDEX(Sheet1!RawDataCols,$C259,V$5)*$R259)</f>
        <v>2500</v>
      </c>
      <c r="W259" s="3">
        <f>IF(W$3=0,0,INDEX(Sheet1!RawDataCols,$C259,W$5)*$R259)</f>
        <v>0</v>
      </c>
      <c r="X259" s="3">
        <f>IF(X$3=0,0,INDEX(Sheet1!RawDataCols,$C259,X$5)*$R259)</f>
        <v>0</v>
      </c>
      <c r="Y259" s="3">
        <f>IF(Y$3=0,0,INDEX(Sheet1!RawDataCols,$C259,Y$5)*$R259)</f>
        <v>0</v>
      </c>
      <c r="Z259" s="3">
        <f>IF(Z$3=0,0,INDEX(Sheet1!RawDataCols,$C259,Z$5)*$R259)</f>
        <v>0</v>
      </c>
      <c r="AA259" s="3">
        <f>IF(AA$3=0,0,INDEX(Sheet1!RawDataCols,$C259,AA$5)*$R259)</f>
        <v>0</v>
      </c>
      <c r="AB259" s="3">
        <f>IF(AB$3=0,0,INDEX(Sheet1!RawDataCols,$C259,AB$5)*$R259)</f>
        <v>0</v>
      </c>
      <c r="AC259" s="3">
        <f>IF(AC$3=0,0,INDEX(Sheet1!RawDataCols,$C259,AC$5)*$R259)</f>
        <v>0</v>
      </c>
      <c r="AD259" s="3">
        <f>IF(AD$3=0,0,INDEX(Sheet1!RawDataCols,$C259,AD$5)*$R259)</f>
        <v>0</v>
      </c>
      <c r="AE259" s="3">
        <f>IF(AE$3=0,0,INDEX(Sheet1!RawDataCols,$C259,AE$5)*$R259)</f>
        <v>0</v>
      </c>
      <c r="AF259" s="3">
        <f>IF(AF$3=0,0,INDEX(Sheet1!RawDataCols,$C259,AF$5)*$R259)</f>
        <v>0</v>
      </c>
      <c r="AG259" s="3">
        <f>IF(AG$3=0,0,INDEX(Sheet1!RawDataCols,$C259,AG$5)*$R259)</f>
        <v>0</v>
      </c>
      <c r="AH259" s="3">
        <f>IF(AH$3=0,0,INDEX(Sheet1!RawDataCols,$C259,AH$5)*$R259)</f>
        <v>0</v>
      </c>
      <c r="AI259" s="3">
        <f>IF(AI$3=0,0,INDEX(Sheet1!RawDataCols,$C259,AI$5)*$R259)</f>
        <v>0</v>
      </c>
      <c r="AJ259" s="3">
        <f>IF(AJ$3=0,0,INDEX(Sheet1!RawDataCols,$C259,AJ$5)*$R259)</f>
        <v>0</v>
      </c>
      <c r="AK259" s="3">
        <f>IF(AK$3=0,0,INDEX(Sheet1!RawDataCols,$C259,AK$5)*$R259)</f>
        <v>0</v>
      </c>
      <c r="AL259" s="3">
        <f>IF(AL$3=0,0,INDEX(Sheet1!RawDataCols,$C259,AL$5)*$R259)</f>
        <v>2230.0300000000002</v>
      </c>
      <c r="AM259" s="3">
        <f>IF(AM$3=0,0,INDEX(Sheet1!RawDataCols,$C259,AM$5)*$R259)</f>
        <v>2441.85</v>
      </c>
      <c r="AN259" s="3">
        <f>IF(AN$3=0,0,INDEX(Sheet1!RawDataCols,$C259,AN$5)*$R259)</f>
        <v>2441.85</v>
      </c>
      <c r="AO259" s="3">
        <f>IF(AO$3=0,0,INDEX(Sheet1!RawDataCols,$C259,AO$5)*$R259)</f>
        <v>-1264</v>
      </c>
      <c r="AP259" s="3">
        <f>IF(AP$3=0,0,INDEX(Sheet1!RawDataCols,$C259,AP$5)*$R259)</f>
        <v>0</v>
      </c>
      <c r="AQ259" s="3">
        <f>IF(AQ$3=0,0,INDEX(Sheet1!RawDataCols,$C259,AQ$5)*$R259)</f>
        <v>0</v>
      </c>
      <c r="AR259" s="3">
        <f>IF(AR$3=0,0,INDEX(Sheet1!RawDataCols,$C259,AR$5)*$R259)</f>
        <v>551.13</v>
      </c>
      <c r="AS259" s="3">
        <f>IF(AS$3=0,0,INDEX(Sheet1!RawDataCols,$C259,AS$5)*$R259)</f>
        <v>0</v>
      </c>
      <c r="AT259" s="3">
        <f>IF(AT$3=0,0,INDEX(Sheet1!RawDataCols,$C259,AT$5)*$R259)</f>
        <v>0</v>
      </c>
      <c r="AU259" s="3">
        <f>IF(AU$3=0,0,INDEX(Sheet1!RawDataCols,$C259,AU$5)*$R259)</f>
        <v>0</v>
      </c>
      <c r="AV259" s="3">
        <f>IF(AV$3=0,0,INDEX(Sheet1!RawDataCols,$C259,AV$5)*$R259)</f>
        <v>0</v>
      </c>
      <c r="AW259" s="3">
        <f>IF(AW$3=0,0,INDEX(Sheet1!RawDataCols,$C259,AW$5)*$R259)</f>
        <v>0</v>
      </c>
      <c r="AX259" s="3">
        <f>IF(AX$3=0,0,INDEX(Sheet1!RawDataCols,$C259,AX$5)*$R259)</f>
        <v>0</v>
      </c>
      <c r="AY259" s="3">
        <f>IF(AY$3=0,0,INDEX(Sheet1!RawDataCols,$C259,AY$5)*$R259)</f>
        <v>0</v>
      </c>
      <c r="AZ259" s="3">
        <f>IF(AZ$3=0,0,INDEX(Sheet1!RawDataCols,$C259,AZ$5)*$R259)</f>
        <v>0</v>
      </c>
      <c r="BA259" s="3">
        <f>IF(BA$3=0,0,INDEX(Sheet1!RawDataCols,$C259,BA$5)*$R259)</f>
        <v>0</v>
      </c>
      <c r="BB259" s="3">
        <f>IF(BB$3=0,0,INDEX(Sheet1!RawDataCols,$C259,BB$5)*$R259)</f>
        <v>0</v>
      </c>
      <c r="BC259" s="3">
        <f>IF(BC$3=0,0,INDEX(Sheet1!RawDataCols,$C259,BC$5)*$R259)</f>
        <v>0</v>
      </c>
      <c r="BD259" s="3">
        <f>IF(BD$3=0,0,INDEX(Sheet1!RawDataCols,$C259,BD$5)*$R259)</f>
        <v>2441.85</v>
      </c>
      <c r="BE259" s="3">
        <f>IF(BE$3=0,0,INDEX(Sheet1!RawDataCols,$C259,BE$5)*$R259)</f>
        <v>0</v>
      </c>
      <c r="BF259" s="3">
        <f>IF(BF$3=0,0,INDEX(Sheet1!RawDataCols,$C259,BF$5)*$R259)</f>
        <v>0</v>
      </c>
      <c r="BG259" s="179">
        <f>IF(BG$3=0,0,INDEX(Sheet1!RawDataCols,$C259,BG$5)*$R259)</f>
        <v>2441.85</v>
      </c>
      <c r="BH259" s="33">
        <f t="shared" si="37"/>
        <v>2441.85</v>
      </c>
      <c r="BI259" s="33">
        <f t="shared" si="38"/>
        <v>4941.8500000000004</v>
      </c>
      <c r="BJ259" s="33">
        <f t="shared" si="39"/>
        <v>3959.01</v>
      </c>
      <c r="BK259" s="3">
        <f>IF(BK$3=0,0,INDEX(Sheet1!RawDataCols,$C259,BK$5)*$R259)</f>
        <v>308.86562500000002</v>
      </c>
      <c r="BL259" s="3">
        <f>IF(BL$3=0,0,INDEX(Sheet1!RawDataCols,$C259,BL$5)*$R259)</f>
        <v>316.52937500000002</v>
      </c>
      <c r="BM259" s="3">
        <f>IF(BM$3=0,0,INDEX(Sheet1!RawDataCols,$C259,BM$5)*$R259)</f>
        <v>327.05874999999997</v>
      </c>
      <c r="BN259" s="3">
        <f>IF(BN$3=0,0,INDEX(Sheet1!RawDataCols,$C259,BN$5)*$R259)</f>
        <v>0</v>
      </c>
      <c r="BO259" s="3">
        <f>IF(BO$3=0,0,INDEX(Sheet1!RawDataCols,$C259,BO$5)*$R259)</f>
        <v>89.744375000000005</v>
      </c>
      <c r="BP259" s="3">
        <f>IF(BP$3=0,0,INDEX(Sheet1!RawDataCols,$C259,BP$5)*$R259)</f>
        <v>2834.44</v>
      </c>
      <c r="BQ259" s="3">
        <f t="shared" si="40"/>
        <v>0</v>
      </c>
      <c r="BR259" s="3">
        <f t="shared" si="41"/>
        <v>0</v>
      </c>
      <c r="BS259" s="3">
        <f t="shared" si="42"/>
        <v>2441.85</v>
      </c>
      <c r="BT259" s="3">
        <f t="shared" si="43"/>
        <v>2441.85</v>
      </c>
      <c r="BU259" s="3" t="str">
        <f>INDEX(Sheet1!$BS$2:$BS$1000,MATCH($A259,Sheet1!$A$2:$A$1000,0))</f>
        <v>12</v>
      </c>
      <c r="BV259" s="3">
        <f>INDEX(Sheet1!$BT$2:$BT$1000,MATCH($A259,Sheet1!$A$2:$A$1000,0))</f>
        <v>2441.85</v>
      </c>
    </row>
    <row r="260" spans="1:74" x14ac:dyDescent="0.2">
      <c r="A260" s="11" t="s">
        <v>704</v>
      </c>
      <c r="B260" s="3">
        <f>MATCH($A260,Sheet1!ACCOUNTNO,0)</f>
        <v>232</v>
      </c>
      <c r="C260" s="3">
        <f t="shared" si="34"/>
        <v>232</v>
      </c>
      <c r="D260" s="3" t="str">
        <f>IF(D$3=0,0,INDEX(Sheet1!RawDataCols,$C260,D$5))</f>
        <v>25100A07</v>
      </c>
      <c r="E260" s="3" t="str">
        <f>IF(E$3=0,0,INDEX(Sheet1!RawDataCols,$C260,E$5))</f>
        <v xml:space="preserve">25100          </v>
      </c>
      <c r="F260" s="3" t="str">
        <f>IF(F$3=0,0,INDEX(Sheet1!RawDataCols,$C260,F$5))</f>
        <v xml:space="preserve">A07            </v>
      </c>
      <c r="G260" s="3" t="str">
        <f>IF(G$3=0,0,INDEX(Sheet1!RawDataCols,$C260,G$5))</f>
        <v xml:space="preserve">               </v>
      </c>
      <c r="H260" s="3" t="str">
        <f>IF(H$3=0,0,INDEX(Sheet1!RawDataCols,$C260,H$5))</f>
        <v xml:space="preserve">               </v>
      </c>
      <c r="I260" s="3" t="str">
        <f>IF(I$3=0,0,INDEX(Sheet1!RawDataCols,$C260,I$5))</f>
        <v xml:space="preserve">               </v>
      </c>
      <c r="J260" s="3" t="str">
        <f>IF(J$3=0,0,INDEX(Sheet1!RawDataCols,$C260,J$5))</f>
        <v xml:space="preserve">               </v>
      </c>
      <c r="K260" s="3" t="str">
        <f>IF(K$3=0,0,INDEX(Sheet1!RawDataCols,$C260,K$5))</f>
        <v xml:space="preserve">               </v>
      </c>
      <c r="L260" s="3" t="str">
        <f>IF(L$3=0,0,INDEX(Sheet1!RawDataCols,$C260,L$5))</f>
        <v xml:space="preserve">               </v>
      </c>
      <c r="M260" s="3" t="str">
        <f>IF(M$3=0,0,INDEX(Sheet1!RawDataCols,$C260,M$5))</f>
        <v xml:space="preserve">F007  </v>
      </c>
      <c r="N260" s="3" t="str">
        <f>IF(N$3=0,0,INDEX(Sheet1!RawDataCols,$C260,N$5))</f>
        <v>Advertising &amp; Promotion-25 Franklin St</v>
      </c>
      <c r="O260" s="3">
        <f>INDEX(Sheet1!RawDataCols,$C260,O$5)</f>
        <v>13</v>
      </c>
      <c r="P260" s="3" t="str">
        <f>INDEX(Sheet1!RawDataCols,$C260,P$5)</f>
        <v>Cost and Expenses</v>
      </c>
      <c r="Q260" s="3" t="str">
        <f>IF(Q$3=0,0,INDEX(Sheet1!RawDataCols,$C260,Q$5))</f>
        <v>I</v>
      </c>
      <c r="R260" s="3">
        <f t="shared" si="35"/>
        <v>1</v>
      </c>
      <c r="S260" s="3">
        <f t="shared" si="36"/>
        <v>-1</v>
      </c>
      <c r="T260" s="3">
        <f>IF(T$3=0,0,INDEX(Sheet1!RawDataCols,$C260,T$5)*$R260)</f>
        <v>0</v>
      </c>
      <c r="U260" s="3">
        <f>IF(U$3=0,0,INDEX(Sheet1!RawDataCols,$C260,U$5)*$R260)</f>
        <v>0</v>
      </c>
      <c r="V260" s="3">
        <f>IF(V$3=0,0,INDEX(Sheet1!RawDataCols,$C260,V$5)*$R260)</f>
        <v>2500</v>
      </c>
      <c r="W260" s="3">
        <f>IF(W$3=0,0,INDEX(Sheet1!RawDataCols,$C260,W$5)*$R260)</f>
        <v>0</v>
      </c>
      <c r="X260" s="3">
        <f>IF(X$3=0,0,INDEX(Sheet1!RawDataCols,$C260,X$5)*$R260)</f>
        <v>0</v>
      </c>
      <c r="Y260" s="3">
        <f>IF(Y$3=0,0,INDEX(Sheet1!RawDataCols,$C260,Y$5)*$R260)</f>
        <v>0</v>
      </c>
      <c r="Z260" s="3">
        <f>IF(Z$3=0,0,INDEX(Sheet1!RawDataCols,$C260,Z$5)*$R260)</f>
        <v>0</v>
      </c>
      <c r="AA260" s="3">
        <f>IF(AA$3=0,0,INDEX(Sheet1!RawDataCols,$C260,AA$5)*$R260)</f>
        <v>0</v>
      </c>
      <c r="AB260" s="3">
        <f>IF(AB$3=0,0,INDEX(Sheet1!RawDataCols,$C260,AB$5)*$R260)</f>
        <v>0</v>
      </c>
      <c r="AC260" s="3">
        <f>IF(AC$3=0,0,INDEX(Sheet1!RawDataCols,$C260,AC$5)*$R260)</f>
        <v>0</v>
      </c>
      <c r="AD260" s="3">
        <f>IF(AD$3=0,0,INDEX(Sheet1!RawDataCols,$C260,AD$5)*$R260)</f>
        <v>0</v>
      </c>
      <c r="AE260" s="3">
        <f>IF(AE$3=0,0,INDEX(Sheet1!RawDataCols,$C260,AE$5)*$R260)</f>
        <v>0</v>
      </c>
      <c r="AF260" s="3">
        <f>IF(AF$3=0,0,INDEX(Sheet1!RawDataCols,$C260,AF$5)*$R260)</f>
        <v>0</v>
      </c>
      <c r="AG260" s="3">
        <f>IF(AG$3=0,0,INDEX(Sheet1!RawDataCols,$C260,AG$5)*$R260)</f>
        <v>0</v>
      </c>
      <c r="AH260" s="3">
        <f>IF(AH$3=0,0,INDEX(Sheet1!RawDataCols,$C260,AH$5)*$R260)</f>
        <v>0</v>
      </c>
      <c r="AI260" s="3">
        <f>IF(AI$3=0,0,INDEX(Sheet1!RawDataCols,$C260,AI$5)*$R260)</f>
        <v>0</v>
      </c>
      <c r="AJ260" s="3">
        <f>IF(AJ$3=0,0,INDEX(Sheet1!RawDataCols,$C260,AJ$5)*$R260)</f>
        <v>0</v>
      </c>
      <c r="AK260" s="3">
        <f>IF(AK$3=0,0,INDEX(Sheet1!RawDataCols,$C260,AK$5)*$R260)</f>
        <v>0</v>
      </c>
      <c r="AL260" s="3">
        <f>IF(AL$3=0,0,INDEX(Sheet1!RawDataCols,$C260,AL$5)*$R260)</f>
        <v>2230.0300000000002</v>
      </c>
      <c r="AM260" s="3">
        <f>IF(AM$3=0,0,INDEX(Sheet1!RawDataCols,$C260,AM$5)*$R260)</f>
        <v>3028.72</v>
      </c>
      <c r="AN260" s="3">
        <f>IF(AN$3=0,0,INDEX(Sheet1!RawDataCols,$C260,AN$5)*$R260)</f>
        <v>3028.72</v>
      </c>
      <c r="AO260" s="3">
        <f>IF(AO$3=0,0,INDEX(Sheet1!RawDataCols,$C260,AO$5)*$R260)</f>
        <v>-2693.46</v>
      </c>
      <c r="AP260" s="3">
        <f>IF(AP$3=0,0,INDEX(Sheet1!RawDataCols,$C260,AP$5)*$R260)</f>
        <v>0</v>
      </c>
      <c r="AQ260" s="3">
        <f>IF(AQ$3=0,0,INDEX(Sheet1!RawDataCols,$C260,AQ$5)*$R260)</f>
        <v>0</v>
      </c>
      <c r="AR260" s="3">
        <f>IF(AR$3=0,0,INDEX(Sheet1!RawDataCols,$C260,AR$5)*$R260)</f>
        <v>551.12</v>
      </c>
      <c r="AS260" s="3">
        <f>IF(AS$3=0,0,INDEX(Sheet1!RawDataCols,$C260,AS$5)*$R260)</f>
        <v>0</v>
      </c>
      <c r="AT260" s="3">
        <f>IF(AT$3=0,0,INDEX(Sheet1!RawDataCols,$C260,AT$5)*$R260)</f>
        <v>0</v>
      </c>
      <c r="AU260" s="3">
        <f>IF(AU$3=0,0,INDEX(Sheet1!RawDataCols,$C260,AU$5)*$R260)</f>
        <v>0</v>
      </c>
      <c r="AV260" s="3">
        <f>IF(AV$3=0,0,INDEX(Sheet1!RawDataCols,$C260,AV$5)*$R260)</f>
        <v>0</v>
      </c>
      <c r="AW260" s="3">
        <f>IF(AW$3=0,0,INDEX(Sheet1!RawDataCols,$C260,AW$5)*$R260)</f>
        <v>0</v>
      </c>
      <c r="AX260" s="3">
        <f>IF(AX$3=0,0,INDEX(Sheet1!RawDataCols,$C260,AX$5)*$R260)</f>
        <v>0</v>
      </c>
      <c r="AY260" s="3">
        <f>IF(AY$3=0,0,INDEX(Sheet1!RawDataCols,$C260,AY$5)*$R260)</f>
        <v>0</v>
      </c>
      <c r="AZ260" s="3">
        <f>IF(AZ$3=0,0,INDEX(Sheet1!RawDataCols,$C260,AZ$5)*$R260)</f>
        <v>0</v>
      </c>
      <c r="BA260" s="3">
        <f>IF(BA$3=0,0,INDEX(Sheet1!RawDataCols,$C260,BA$5)*$R260)</f>
        <v>0</v>
      </c>
      <c r="BB260" s="3">
        <f>IF(BB$3=0,0,INDEX(Sheet1!RawDataCols,$C260,BB$5)*$R260)</f>
        <v>0</v>
      </c>
      <c r="BC260" s="3">
        <f>IF(BC$3=0,0,INDEX(Sheet1!RawDataCols,$C260,BC$5)*$R260)</f>
        <v>0</v>
      </c>
      <c r="BD260" s="3">
        <f>IF(BD$3=0,0,INDEX(Sheet1!RawDataCols,$C260,BD$5)*$R260)</f>
        <v>2441.85</v>
      </c>
      <c r="BE260" s="3">
        <f>IF(BE$3=0,0,INDEX(Sheet1!RawDataCols,$C260,BE$5)*$R260)</f>
        <v>0</v>
      </c>
      <c r="BF260" s="3">
        <f>IF(BF$3=0,0,INDEX(Sheet1!RawDataCols,$C260,BF$5)*$R260)</f>
        <v>0</v>
      </c>
      <c r="BG260" s="179">
        <f>IF(BG$3=0,0,INDEX(Sheet1!RawDataCols,$C260,BG$5)*$R260)</f>
        <v>2441.85</v>
      </c>
      <c r="BH260" s="33">
        <f t="shared" si="37"/>
        <v>3028.72</v>
      </c>
      <c r="BI260" s="33">
        <f t="shared" si="38"/>
        <v>5528.7199999999993</v>
      </c>
      <c r="BJ260" s="33">
        <f t="shared" si="39"/>
        <v>2529.54</v>
      </c>
      <c r="BK260" s="3">
        <f>IF(BK$3=0,0,INDEX(Sheet1!RawDataCols,$C260,BK$5)*$R260)</f>
        <v>345.54500000000002</v>
      </c>
      <c r="BL260" s="3">
        <f>IF(BL$3=0,0,INDEX(Sheet1!RawDataCols,$C260,BL$5)*$R260)</f>
        <v>385.375</v>
      </c>
      <c r="BM260" s="3">
        <f>IF(BM$3=0,0,INDEX(Sheet1!RawDataCols,$C260,BM$5)*$R260)</f>
        <v>563.13062500000001</v>
      </c>
      <c r="BN260" s="3">
        <f>IF(BN$3=0,0,INDEX(Sheet1!RawDataCols,$C260,BN$5)*$R260)</f>
        <v>229.23875000000001</v>
      </c>
      <c r="BO260" s="3">
        <f>IF(BO$3=0,0,INDEX(Sheet1!RawDataCols,$C260,BO$5)*$R260)</f>
        <v>56.619374999999998</v>
      </c>
      <c r="BP260" s="3">
        <f>IF(BP$3=0,0,INDEX(Sheet1!RawDataCols,$C260,BP$5)*$R260)</f>
        <v>3935.97</v>
      </c>
      <c r="BQ260" s="3">
        <f t="shared" si="40"/>
        <v>0</v>
      </c>
      <c r="BR260" s="3">
        <f t="shared" si="41"/>
        <v>0</v>
      </c>
      <c r="BS260" s="3">
        <f t="shared" si="42"/>
        <v>3028.72</v>
      </c>
      <c r="BT260" s="3">
        <f t="shared" si="43"/>
        <v>3028.72</v>
      </c>
      <c r="BU260" s="3" t="str">
        <f>INDEX(Sheet1!$BS$2:$BS$1000,MATCH($A260,Sheet1!$A$2:$A$1000,0))</f>
        <v>12</v>
      </c>
      <c r="BV260" s="3">
        <f>INDEX(Sheet1!$BT$2:$BT$1000,MATCH($A260,Sheet1!$A$2:$A$1000,0))</f>
        <v>3028.72</v>
      </c>
    </row>
    <row r="261" spans="1:74" x14ac:dyDescent="0.2">
      <c r="A261" s="246" t="s">
        <v>705</v>
      </c>
      <c r="B261" s="3" t="e">
        <f>MATCH($A261,Sheet1!ACCOUNTNO,0)</f>
        <v>#N/A</v>
      </c>
      <c r="C261" s="3">
        <f t="shared" si="34"/>
        <v>65000</v>
      </c>
      <c r="D261" s="3">
        <f>IF(D$3=0,0,INDEX(Sheet1!RawDataCols,$C261,D$5))</f>
        <v>0</v>
      </c>
      <c r="E261" s="3">
        <f>IF(E$3=0,0,INDEX(Sheet1!RawDataCols,$C261,E$5))</f>
        <v>0</v>
      </c>
      <c r="F261" s="3">
        <f>IF(F$3=0,0,INDEX(Sheet1!RawDataCols,$C261,F$5))</f>
        <v>0</v>
      </c>
      <c r="G261" s="3">
        <f>IF(G$3=0,0,INDEX(Sheet1!RawDataCols,$C261,G$5))</f>
        <v>0</v>
      </c>
      <c r="H261" s="3">
        <f>IF(H$3=0,0,INDEX(Sheet1!RawDataCols,$C261,H$5))</f>
        <v>0</v>
      </c>
      <c r="I261" s="3">
        <f>IF(I$3=0,0,INDEX(Sheet1!RawDataCols,$C261,I$5))</f>
        <v>0</v>
      </c>
      <c r="J261" s="3">
        <f>IF(J$3=0,0,INDEX(Sheet1!RawDataCols,$C261,J$5))</f>
        <v>0</v>
      </c>
      <c r="K261" s="3">
        <f>IF(K$3=0,0,INDEX(Sheet1!RawDataCols,$C261,K$5))</f>
        <v>0</v>
      </c>
      <c r="L261" s="3">
        <f>IF(L$3=0,0,INDEX(Sheet1!RawDataCols,$C261,L$5))</f>
        <v>0</v>
      </c>
      <c r="M261" s="3">
        <f>IF(M$3=0,0,INDEX(Sheet1!RawDataCols,$C261,M$5))</f>
        <v>0</v>
      </c>
      <c r="N261" s="3">
        <f>IF(N$3=0,0,INDEX(Sheet1!RawDataCols,$C261,N$5))</f>
        <v>0</v>
      </c>
      <c r="O261" s="3">
        <f>INDEX(Sheet1!RawDataCols,$C261,O$5)</f>
        <v>0</v>
      </c>
      <c r="P261" s="3">
        <f>INDEX(Sheet1!RawDataCols,$C261,P$5)</f>
        <v>0</v>
      </c>
      <c r="Q261" s="3">
        <f>IF(Q$3=0,0,INDEX(Sheet1!RawDataCols,$C261,Q$5))</f>
        <v>0</v>
      </c>
      <c r="R261" s="3">
        <f t="shared" si="35"/>
        <v>1</v>
      </c>
      <c r="S261" s="3">
        <f t="shared" si="36"/>
        <v>-1</v>
      </c>
      <c r="T261" s="3">
        <f>IF(T$3=0,0,INDEX(Sheet1!RawDataCols,$C261,T$5)*$R261)</f>
        <v>0</v>
      </c>
      <c r="U261" s="3">
        <f>IF(U$3=0,0,INDEX(Sheet1!RawDataCols,$C261,U$5)*$R261)</f>
        <v>0</v>
      </c>
      <c r="V261" s="3">
        <f>IF(V$3=0,0,INDEX(Sheet1!RawDataCols,$C261,V$5)*$R261)</f>
        <v>0</v>
      </c>
      <c r="W261" s="3">
        <f>IF(W$3=0,0,INDEX(Sheet1!RawDataCols,$C261,W$5)*$R261)</f>
        <v>0</v>
      </c>
      <c r="X261" s="3">
        <f>IF(X$3=0,0,INDEX(Sheet1!RawDataCols,$C261,X$5)*$R261)</f>
        <v>0</v>
      </c>
      <c r="Y261" s="3">
        <f>IF(Y$3=0,0,INDEX(Sheet1!RawDataCols,$C261,Y$5)*$R261)</f>
        <v>0</v>
      </c>
      <c r="Z261" s="3">
        <f>IF(Z$3=0,0,INDEX(Sheet1!RawDataCols,$C261,Z$5)*$R261)</f>
        <v>0</v>
      </c>
      <c r="AA261" s="3">
        <f>IF(AA$3=0,0,INDEX(Sheet1!RawDataCols,$C261,AA$5)*$R261)</f>
        <v>0</v>
      </c>
      <c r="AB261" s="3">
        <f>IF(AB$3=0,0,INDEX(Sheet1!RawDataCols,$C261,AB$5)*$R261)</f>
        <v>0</v>
      </c>
      <c r="AC261" s="3">
        <f>IF(AC$3=0,0,INDEX(Sheet1!RawDataCols,$C261,AC$5)*$R261)</f>
        <v>0</v>
      </c>
      <c r="AD261" s="3">
        <f>IF(AD$3=0,0,INDEX(Sheet1!RawDataCols,$C261,AD$5)*$R261)</f>
        <v>0</v>
      </c>
      <c r="AE261" s="3">
        <f>IF(AE$3=0,0,INDEX(Sheet1!RawDataCols,$C261,AE$5)*$R261)</f>
        <v>0</v>
      </c>
      <c r="AF261" s="3">
        <f>IF(AF$3=0,0,INDEX(Sheet1!RawDataCols,$C261,AF$5)*$R261)</f>
        <v>0</v>
      </c>
      <c r="AG261" s="3">
        <f>IF(AG$3=0,0,INDEX(Sheet1!RawDataCols,$C261,AG$5)*$R261)</f>
        <v>0</v>
      </c>
      <c r="AH261" s="3">
        <f>IF(AH$3=0,0,INDEX(Sheet1!RawDataCols,$C261,AH$5)*$R261)</f>
        <v>0</v>
      </c>
      <c r="AI261" s="3">
        <f>IF(AI$3=0,0,INDEX(Sheet1!RawDataCols,$C261,AI$5)*$R261)</f>
        <v>0</v>
      </c>
      <c r="AJ261" s="3">
        <f>IF(AJ$3=0,0,INDEX(Sheet1!RawDataCols,$C261,AJ$5)*$R261)</f>
        <v>0</v>
      </c>
      <c r="AK261" s="3">
        <f>IF(AK$3=0,0,INDEX(Sheet1!RawDataCols,$C261,AK$5)*$R261)</f>
        <v>0</v>
      </c>
      <c r="AL261" s="3">
        <f>IF(AL$3=0,0,INDEX(Sheet1!RawDataCols,$C261,AL$5)*$R261)</f>
        <v>0</v>
      </c>
      <c r="AM261" s="3">
        <f>IF(AM$3=0,0,INDEX(Sheet1!RawDataCols,$C261,AM$5)*$R261)</f>
        <v>0</v>
      </c>
      <c r="AN261" s="3">
        <f>IF(AN$3=0,0,INDEX(Sheet1!RawDataCols,$C261,AN$5)*$R261)</f>
        <v>0</v>
      </c>
      <c r="AO261" s="3">
        <f>IF(AO$3=0,0,INDEX(Sheet1!RawDataCols,$C261,AO$5)*$R261)</f>
        <v>0</v>
      </c>
      <c r="AP261" s="3">
        <f>IF(AP$3=0,0,INDEX(Sheet1!RawDataCols,$C261,AP$5)*$R261)</f>
        <v>0</v>
      </c>
      <c r="AQ261" s="3">
        <f>IF(AQ$3=0,0,INDEX(Sheet1!RawDataCols,$C261,AQ$5)*$R261)</f>
        <v>0</v>
      </c>
      <c r="AR261" s="3">
        <f>IF(AR$3=0,0,INDEX(Sheet1!RawDataCols,$C261,AR$5)*$R261)</f>
        <v>0</v>
      </c>
      <c r="AS261" s="3">
        <f>IF(AS$3=0,0,INDEX(Sheet1!RawDataCols,$C261,AS$5)*$R261)</f>
        <v>0</v>
      </c>
      <c r="AT261" s="3">
        <f>IF(AT$3=0,0,INDEX(Sheet1!RawDataCols,$C261,AT$5)*$R261)</f>
        <v>0</v>
      </c>
      <c r="AU261" s="3">
        <f>IF(AU$3=0,0,INDEX(Sheet1!RawDataCols,$C261,AU$5)*$R261)</f>
        <v>0</v>
      </c>
      <c r="AV261" s="3">
        <f>IF(AV$3=0,0,INDEX(Sheet1!RawDataCols,$C261,AV$5)*$R261)</f>
        <v>0</v>
      </c>
      <c r="AW261" s="3">
        <f>IF(AW$3=0,0,INDEX(Sheet1!RawDataCols,$C261,AW$5)*$R261)</f>
        <v>0</v>
      </c>
      <c r="AX261" s="3">
        <f>IF(AX$3=0,0,INDEX(Sheet1!RawDataCols,$C261,AX$5)*$R261)</f>
        <v>0</v>
      </c>
      <c r="AY261" s="3">
        <f>IF(AY$3=0,0,INDEX(Sheet1!RawDataCols,$C261,AY$5)*$R261)</f>
        <v>0</v>
      </c>
      <c r="AZ261" s="3">
        <f>IF(AZ$3=0,0,INDEX(Sheet1!RawDataCols,$C261,AZ$5)*$R261)</f>
        <v>0</v>
      </c>
      <c r="BA261" s="3">
        <f>IF(BA$3=0,0,INDEX(Sheet1!RawDataCols,$C261,BA$5)*$R261)</f>
        <v>0</v>
      </c>
      <c r="BB261" s="3">
        <f>IF(BB$3=0,0,INDEX(Sheet1!RawDataCols,$C261,BB$5)*$R261)</f>
        <v>0</v>
      </c>
      <c r="BC261" s="3">
        <f>IF(BC$3=0,0,INDEX(Sheet1!RawDataCols,$C261,BC$5)*$R261)</f>
        <v>0</v>
      </c>
      <c r="BD261" s="3">
        <f>IF(BD$3=0,0,INDEX(Sheet1!RawDataCols,$C261,BD$5)*$R261)</f>
        <v>0</v>
      </c>
      <c r="BE261" s="3">
        <f>IF(BE$3=0,0,INDEX(Sheet1!RawDataCols,$C261,BE$5)*$R261)</f>
        <v>0</v>
      </c>
      <c r="BF261" s="3">
        <f>IF(BF$3=0,0,INDEX(Sheet1!RawDataCols,$C261,BF$5)*$R261)</f>
        <v>0</v>
      </c>
      <c r="BG261" s="179">
        <f>IF(BG$3=0,0,INDEX(Sheet1!RawDataCols,$C261,BG$5)*$R261)</f>
        <v>0</v>
      </c>
      <c r="BH261" s="33">
        <f t="shared" si="37"/>
        <v>0</v>
      </c>
      <c r="BI261" s="33">
        <f t="shared" si="38"/>
        <v>0</v>
      </c>
      <c r="BJ261" s="33">
        <f t="shared" si="39"/>
        <v>0</v>
      </c>
      <c r="BK261" s="3">
        <f>IF(BK$3=0,0,INDEX(Sheet1!RawDataCols,$C261,BK$5)*$R261)</f>
        <v>0</v>
      </c>
      <c r="BL261" s="3">
        <f>IF(BL$3=0,0,INDEX(Sheet1!RawDataCols,$C261,BL$5)*$R261)</f>
        <v>0</v>
      </c>
      <c r="BM261" s="3">
        <f>IF(BM$3=0,0,INDEX(Sheet1!RawDataCols,$C261,BM$5)*$R261)</f>
        <v>0</v>
      </c>
      <c r="BN261" s="3">
        <f>IF(BN$3=0,0,INDEX(Sheet1!RawDataCols,$C261,BN$5)*$R261)</f>
        <v>0</v>
      </c>
      <c r="BO261" s="3">
        <f>IF(BO$3=0,0,INDEX(Sheet1!RawDataCols,$C261,BO$5)*$R261)</f>
        <v>0</v>
      </c>
      <c r="BP261" s="3">
        <f>IF(BP$3=0,0,INDEX(Sheet1!RawDataCols,$C261,BP$5)*$R261)</f>
        <v>0</v>
      </c>
      <c r="BQ261" s="3">
        <f t="shared" si="40"/>
        <v>0</v>
      </c>
      <c r="BR261" s="3">
        <f t="shared" si="41"/>
        <v>0</v>
      </c>
      <c r="BS261" s="3">
        <f t="shared" si="42"/>
        <v>0</v>
      </c>
      <c r="BT261" s="3">
        <f t="shared" si="43"/>
        <v>0</v>
      </c>
      <c r="BU261" s="3" t="e">
        <f>INDEX(Sheet1!$BS$2:$BS$1000,MATCH($A261,Sheet1!$A$2:$A$1000,0))</f>
        <v>#N/A</v>
      </c>
      <c r="BV261" s="3" t="e">
        <f>INDEX(Sheet1!$BT$2:$BT$1000,MATCH($A261,Sheet1!$A$2:$A$1000,0))</f>
        <v>#N/A</v>
      </c>
    </row>
    <row r="262" spans="1:74" x14ac:dyDescent="0.2">
      <c r="A262" s="246" t="s">
        <v>706</v>
      </c>
      <c r="B262" s="3" t="e">
        <f>MATCH($A262,Sheet1!ACCOUNTNO,0)</f>
        <v>#N/A</v>
      </c>
      <c r="C262" s="3">
        <f t="shared" si="34"/>
        <v>65000</v>
      </c>
      <c r="D262" s="3">
        <f>IF(D$3=0,0,INDEX(Sheet1!RawDataCols,$C262,D$5))</f>
        <v>0</v>
      </c>
      <c r="E262" s="3">
        <f>IF(E$3=0,0,INDEX(Sheet1!RawDataCols,$C262,E$5))</f>
        <v>0</v>
      </c>
      <c r="F262" s="3">
        <f>IF(F$3=0,0,INDEX(Sheet1!RawDataCols,$C262,F$5))</f>
        <v>0</v>
      </c>
      <c r="G262" s="3">
        <f>IF(G$3=0,0,INDEX(Sheet1!RawDataCols,$C262,G$5))</f>
        <v>0</v>
      </c>
      <c r="H262" s="3">
        <f>IF(H$3=0,0,INDEX(Sheet1!RawDataCols,$C262,H$5))</f>
        <v>0</v>
      </c>
      <c r="I262" s="3">
        <f>IF(I$3=0,0,INDEX(Sheet1!RawDataCols,$C262,I$5))</f>
        <v>0</v>
      </c>
      <c r="J262" s="3">
        <f>IF(J$3=0,0,INDEX(Sheet1!RawDataCols,$C262,J$5))</f>
        <v>0</v>
      </c>
      <c r="K262" s="3">
        <f>IF(K$3=0,0,INDEX(Sheet1!RawDataCols,$C262,K$5))</f>
        <v>0</v>
      </c>
      <c r="L262" s="3">
        <f>IF(L$3=0,0,INDEX(Sheet1!RawDataCols,$C262,L$5))</f>
        <v>0</v>
      </c>
      <c r="M262" s="3">
        <f>IF(M$3=0,0,INDEX(Sheet1!RawDataCols,$C262,M$5))</f>
        <v>0</v>
      </c>
      <c r="N262" s="3">
        <f>IF(N$3=0,0,INDEX(Sheet1!RawDataCols,$C262,N$5))</f>
        <v>0</v>
      </c>
      <c r="O262" s="3">
        <f>INDEX(Sheet1!RawDataCols,$C262,O$5)</f>
        <v>0</v>
      </c>
      <c r="P262" s="3">
        <f>INDEX(Sheet1!RawDataCols,$C262,P$5)</f>
        <v>0</v>
      </c>
      <c r="Q262" s="3">
        <f>IF(Q$3=0,0,INDEX(Sheet1!RawDataCols,$C262,Q$5))</f>
        <v>0</v>
      </c>
      <c r="R262" s="3">
        <f t="shared" si="35"/>
        <v>1</v>
      </c>
      <c r="S262" s="3">
        <f t="shared" si="36"/>
        <v>-1</v>
      </c>
      <c r="T262" s="3">
        <f>IF(T$3=0,0,INDEX(Sheet1!RawDataCols,$C262,T$5)*$R262)</f>
        <v>0</v>
      </c>
      <c r="U262" s="3">
        <f>IF(U$3=0,0,INDEX(Sheet1!RawDataCols,$C262,U$5)*$R262)</f>
        <v>0</v>
      </c>
      <c r="V262" s="3">
        <f>IF(V$3=0,0,INDEX(Sheet1!RawDataCols,$C262,V$5)*$R262)</f>
        <v>0</v>
      </c>
      <c r="W262" s="3">
        <f>IF(W$3=0,0,INDEX(Sheet1!RawDataCols,$C262,W$5)*$R262)</f>
        <v>0</v>
      </c>
      <c r="X262" s="3">
        <f>IF(X$3=0,0,INDEX(Sheet1!RawDataCols,$C262,X$5)*$R262)</f>
        <v>0</v>
      </c>
      <c r="Y262" s="3">
        <f>IF(Y$3=0,0,INDEX(Sheet1!RawDataCols,$C262,Y$5)*$R262)</f>
        <v>0</v>
      </c>
      <c r="Z262" s="3">
        <f>IF(Z$3=0,0,INDEX(Sheet1!RawDataCols,$C262,Z$5)*$R262)</f>
        <v>0</v>
      </c>
      <c r="AA262" s="3">
        <f>IF(AA$3=0,0,INDEX(Sheet1!RawDataCols,$C262,AA$5)*$R262)</f>
        <v>0</v>
      </c>
      <c r="AB262" s="3">
        <f>IF(AB$3=0,0,INDEX(Sheet1!RawDataCols,$C262,AB$5)*$R262)</f>
        <v>0</v>
      </c>
      <c r="AC262" s="3">
        <f>IF(AC$3=0,0,INDEX(Sheet1!RawDataCols,$C262,AC$5)*$R262)</f>
        <v>0</v>
      </c>
      <c r="AD262" s="3">
        <f>IF(AD$3=0,0,INDEX(Sheet1!RawDataCols,$C262,AD$5)*$R262)</f>
        <v>0</v>
      </c>
      <c r="AE262" s="3">
        <f>IF(AE$3=0,0,INDEX(Sheet1!RawDataCols,$C262,AE$5)*$R262)</f>
        <v>0</v>
      </c>
      <c r="AF262" s="3">
        <f>IF(AF$3=0,0,INDEX(Sheet1!RawDataCols,$C262,AF$5)*$R262)</f>
        <v>0</v>
      </c>
      <c r="AG262" s="3">
        <f>IF(AG$3=0,0,INDEX(Sheet1!RawDataCols,$C262,AG$5)*$R262)</f>
        <v>0</v>
      </c>
      <c r="AH262" s="3">
        <f>IF(AH$3=0,0,INDEX(Sheet1!RawDataCols,$C262,AH$5)*$R262)</f>
        <v>0</v>
      </c>
      <c r="AI262" s="3">
        <f>IF(AI$3=0,0,INDEX(Sheet1!RawDataCols,$C262,AI$5)*$R262)</f>
        <v>0</v>
      </c>
      <c r="AJ262" s="3">
        <f>IF(AJ$3=0,0,INDEX(Sheet1!RawDataCols,$C262,AJ$5)*$R262)</f>
        <v>0</v>
      </c>
      <c r="AK262" s="3">
        <f>IF(AK$3=0,0,INDEX(Sheet1!RawDataCols,$C262,AK$5)*$R262)</f>
        <v>0</v>
      </c>
      <c r="AL262" s="3">
        <f>IF(AL$3=0,0,INDEX(Sheet1!RawDataCols,$C262,AL$5)*$R262)</f>
        <v>0</v>
      </c>
      <c r="AM262" s="3">
        <f>IF(AM$3=0,0,INDEX(Sheet1!RawDataCols,$C262,AM$5)*$R262)</f>
        <v>0</v>
      </c>
      <c r="AN262" s="3">
        <f>IF(AN$3=0,0,INDEX(Sheet1!RawDataCols,$C262,AN$5)*$R262)</f>
        <v>0</v>
      </c>
      <c r="AO262" s="3">
        <f>IF(AO$3=0,0,INDEX(Sheet1!RawDataCols,$C262,AO$5)*$R262)</f>
        <v>0</v>
      </c>
      <c r="AP262" s="3">
        <f>IF(AP$3=0,0,INDEX(Sheet1!RawDataCols,$C262,AP$5)*$R262)</f>
        <v>0</v>
      </c>
      <c r="AQ262" s="3">
        <f>IF(AQ$3=0,0,INDEX(Sheet1!RawDataCols,$C262,AQ$5)*$R262)</f>
        <v>0</v>
      </c>
      <c r="AR262" s="3">
        <f>IF(AR$3=0,0,INDEX(Sheet1!RawDataCols,$C262,AR$5)*$R262)</f>
        <v>0</v>
      </c>
      <c r="AS262" s="3">
        <f>IF(AS$3=0,0,INDEX(Sheet1!RawDataCols,$C262,AS$5)*$R262)</f>
        <v>0</v>
      </c>
      <c r="AT262" s="3">
        <f>IF(AT$3=0,0,INDEX(Sheet1!RawDataCols,$C262,AT$5)*$R262)</f>
        <v>0</v>
      </c>
      <c r="AU262" s="3">
        <f>IF(AU$3=0,0,INDEX(Sheet1!RawDataCols,$C262,AU$5)*$R262)</f>
        <v>0</v>
      </c>
      <c r="AV262" s="3">
        <f>IF(AV$3=0,0,INDEX(Sheet1!RawDataCols,$C262,AV$5)*$R262)</f>
        <v>0</v>
      </c>
      <c r="AW262" s="3">
        <f>IF(AW$3=0,0,INDEX(Sheet1!RawDataCols,$C262,AW$5)*$R262)</f>
        <v>0</v>
      </c>
      <c r="AX262" s="3">
        <f>IF(AX$3=0,0,INDEX(Sheet1!RawDataCols,$C262,AX$5)*$R262)</f>
        <v>0</v>
      </c>
      <c r="AY262" s="3">
        <f>IF(AY$3=0,0,INDEX(Sheet1!RawDataCols,$C262,AY$5)*$R262)</f>
        <v>0</v>
      </c>
      <c r="AZ262" s="3">
        <f>IF(AZ$3=0,0,INDEX(Sheet1!RawDataCols,$C262,AZ$5)*$R262)</f>
        <v>0</v>
      </c>
      <c r="BA262" s="3">
        <f>IF(BA$3=0,0,INDEX(Sheet1!RawDataCols,$C262,BA$5)*$R262)</f>
        <v>0</v>
      </c>
      <c r="BB262" s="3">
        <f>IF(BB$3=0,0,INDEX(Sheet1!RawDataCols,$C262,BB$5)*$R262)</f>
        <v>0</v>
      </c>
      <c r="BC262" s="3">
        <f>IF(BC$3=0,0,INDEX(Sheet1!RawDataCols,$C262,BC$5)*$R262)</f>
        <v>0</v>
      </c>
      <c r="BD262" s="3">
        <f>IF(BD$3=0,0,INDEX(Sheet1!RawDataCols,$C262,BD$5)*$R262)</f>
        <v>0</v>
      </c>
      <c r="BE262" s="3">
        <f>IF(BE$3=0,0,INDEX(Sheet1!RawDataCols,$C262,BE$5)*$R262)</f>
        <v>0</v>
      </c>
      <c r="BF262" s="3">
        <f>IF(BF$3=0,0,INDEX(Sheet1!RawDataCols,$C262,BF$5)*$R262)</f>
        <v>0</v>
      </c>
      <c r="BG262" s="179">
        <f>IF(BG$3=0,0,INDEX(Sheet1!RawDataCols,$C262,BG$5)*$R262)</f>
        <v>0</v>
      </c>
      <c r="BH262" s="33">
        <f t="shared" si="37"/>
        <v>0</v>
      </c>
      <c r="BI262" s="33">
        <f t="shared" si="38"/>
        <v>0</v>
      </c>
      <c r="BJ262" s="33">
        <f t="shared" si="39"/>
        <v>0</v>
      </c>
      <c r="BK262" s="3">
        <f>IF(BK$3=0,0,INDEX(Sheet1!RawDataCols,$C262,BK$5)*$R262)</f>
        <v>0</v>
      </c>
      <c r="BL262" s="3">
        <f>IF(BL$3=0,0,INDEX(Sheet1!RawDataCols,$C262,BL$5)*$R262)</f>
        <v>0</v>
      </c>
      <c r="BM262" s="3">
        <f>IF(BM$3=0,0,INDEX(Sheet1!RawDataCols,$C262,BM$5)*$R262)</f>
        <v>0</v>
      </c>
      <c r="BN262" s="3">
        <f>IF(BN$3=0,0,INDEX(Sheet1!RawDataCols,$C262,BN$5)*$R262)</f>
        <v>0</v>
      </c>
      <c r="BO262" s="3">
        <f>IF(BO$3=0,0,INDEX(Sheet1!RawDataCols,$C262,BO$5)*$R262)</f>
        <v>0</v>
      </c>
      <c r="BP262" s="3">
        <f>IF(BP$3=0,0,INDEX(Sheet1!RawDataCols,$C262,BP$5)*$R262)</f>
        <v>0</v>
      </c>
      <c r="BQ262" s="3">
        <f t="shared" si="40"/>
        <v>0</v>
      </c>
      <c r="BR262" s="3">
        <f t="shared" si="41"/>
        <v>0</v>
      </c>
      <c r="BS262" s="3">
        <f t="shared" si="42"/>
        <v>0</v>
      </c>
      <c r="BT262" s="3">
        <f t="shared" si="43"/>
        <v>0</v>
      </c>
      <c r="BU262" s="3" t="e">
        <f>INDEX(Sheet1!$BS$2:$BS$1000,MATCH($A262,Sheet1!$A$2:$A$1000,0))</f>
        <v>#N/A</v>
      </c>
      <c r="BV262" s="3" t="e">
        <f>INDEX(Sheet1!$BT$2:$BT$1000,MATCH($A262,Sheet1!$A$2:$A$1000,0))</f>
        <v>#N/A</v>
      </c>
    </row>
    <row r="263" spans="1:74" x14ac:dyDescent="0.2">
      <c r="A263" s="11" t="s">
        <v>1030</v>
      </c>
      <c r="B263" s="3">
        <f>MATCH($A263,Sheet1!ACCOUNTNO,0)</f>
        <v>235</v>
      </c>
      <c r="C263" s="3">
        <f t="shared" si="34"/>
        <v>235</v>
      </c>
      <c r="D263" s="3" t="str">
        <f>IF(D$3=0,0,INDEX(Sheet1!RawDataCols,$C263,D$5))</f>
        <v>25100A14</v>
      </c>
      <c r="E263" s="3" t="str">
        <f>IF(E$3=0,0,INDEX(Sheet1!RawDataCols,$C263,E$5))</f>
        <v xml:space="preserve">25100          </v>
      </c>
      <c r="F263" s="3" t="str">
        <f>IF(F$3=0,0,INDEX(Sheet1!RawDataCols,$C263,F$5))</f>
        <v xml:space="preserve">A14            </v>
      </c>
      <c r="G263" s="3" t="str">
        <f>IF(G$3=0,0,INDEX(Sheet1!RawDataCols,$C263,G$5))</f>
        <v xml:space="preserve">               </v>
      </c>
      <c r="H263" s="3" t="str">
        <f>IF(H$3=0,0,INDEX(Sheet1!RawDataCols,$C263,H$5))</f>
        <v xml:space="preserve">               </v>
      </c>
      <c r="I263" s="3" t="str">
        <f>IF(I$3=0,0,INDEX(Sheet1!RawDataCols,$C263,I$5))</f>
        <v xml:space="preserve">               </v>
      </c>
      <c r="J263" s="3" t="str">
        <f>IF(J$3=0,0,INDEX(Sheet1!RawDataCols,$C263,J$5))</f>
        <v xml:space="preserve">               </v>
      </c>
      <c r="K263" s="3" t="str">
        <f>IF(K$3=0,0,INDEX(Sheet1!RawDataCols,$C263,K$5))</f>
        <v xml:space="preserve">               </v>
      </c>
      <c r="L263" s="3" t="str">
        <f>IF(L$3=0,0,INDEX(Sheet1!RawDataCols,$C263,L$5))</f>
        <v xml:space="preserve">               </v>
      </c>
      <c r="M263" s="3" t="str">
        <f>IF(M$3=0,0,INDEX(Sheet1!RawDataCols,$C263,M$5))</f>
        <v xml:space="preserve">F007  </v>
      </c>
      <c r="N263" s="3" t="str">
        <f>IF(N$3=0,0,INDEX(Sheet1!RawDataCols,$C263,N$5))</f>
        <v>Advertising &amp; Promotion-120 Queen Road</v>
      </c>
      <c r="O263" s="3">
        <f>INDEX(Sheet1!RawDataCols,$C263,O$5)</f>
        <v>13</v>
      </c>
      <c r="P263" s="3" t="str">
        <f>INDEX(Sheet1!RawDataCols,$C263,P$5)</f>
        <v>Cost and Expenses</v>
      </c>
      <c r="Q263" s="3" t="str">
        <f>IF(Q$3=0,0,INDEX(Sheet1!RawDataCols,$C263,Q$5))</f>
        <v>I</v>
      </c>
      <c r="R263" s="3">
        <f t="shared" si="35"/>
        <v>1</v>
      </c>
      <c r="S263" s="3">
        <f t="shared" si="36"/>
        <v>-1</v>
      </c>
      <c r="T263" s="3">
        <f>IF(T$3=0,0,INDEX(Sheet1!RawDataCols,$C263,T$5)*$R263)</f>
        <v>0</v>
      </c>
      <c r="U263" s="3">
        <f>IF(U$3=0,0,INDEX(Sheet1!RawDataCols,$C263,U$5)*$R263)</f>
        <v>0</v>
      </c>
      <c r="V263" s="3">
        <f>IF(V$3=0,0,INDEX(Sheet1!RawDataCols,$C263,V$5)*$R263)</f>
        <v>0</v>
      </c>
      <c r="W263" s="3">
        <f>IF(W$3=0,0,INDEX(Sheet1!RawDataCols,$C263,W$5)*$R263)</f>
        <v>0</v>
      </c>
      <c r="X263" s="3">
        <f>IF(X$3=0,0,INDEX(Sheet1!RawDataCols,$C263,X$5)*$R263)</f>
        <v>0</v>
      </c>
      <c r="Y263" s="3">
        <f>IF(Y$3=0,0,INDEX(Sheet1!RawDataCols,$C263,Y$5)*$R263)</f>
        <v>0</v>
      </c>
      <c r="Z263" s="3">
        <f>IF(Z$3=0,0,INDEX(Sheet1!RawDataCols,$C263,Z$5)*$R263)</f>
        <v>0</v>
      </c>
      <c r="AA263" s="3">
        <f>IF(AA$3=0,0,INDEX(Sheet1!RawDataCols,$C263,AA$5)*$R263)</f>
        <v>0</v>
      </c>
      <c r="AB263" s="3">
        <f>IF(AB$3=0,0,INDEX(Sheet1!RawDataCols,$C263,AB$5)*$R263)</f>
        <v>0</v>
      </c>
      <c r="AC263" s="3">
        <f>IF(AC$3=0,0,INDEX(Sheet1!RawDataCols,$C263,AC$5)*$R263)</f>
        <v>0</v>
      </c>
      <c r="AD263" s="3">
        <f>IF(AD$3=0,0,INDEX(Sheet1!RawDataCols,$C263,AD$5)*$R263)</f>
        <v>0</v>
      </c>
      <c r="AE263" s="3">
        <f>IF(AE$3=0,0,INDEX(Sheet1!RawDataCols,$C263,AE$5)*$R263)</f>
        <v>0</v>
      </c>
      <c r="AF263" s="3">
        <f>IF(AF$3=0,0,INDEX(Sheet1!RawDataCols,$C263,AF$5)*$R263)</f>
        <v>0</v>
      </c>
      <c r="AG263" s="3">
        <f>IF(AG$3=0,0,INDEX(Sheet1!RawDataCols,$C263,AG$5)*$R263)</f>
        <v>0</v>
      </c>
      <c r="AH263" s="3">
        <f>IF(AH$3=0,0,INDEX(Sheet1!RawDataCols,$C263,AH$5)*$R263)</f>
        <v>0</v>
      </c>
      <c r="AI263" s="3">
        <f>IF(AI$3=0,0,INDEX(Sheet1!RawDataCols,$C263,AI$5)*$R263)</f>
        <v>0</v>
      </c>
      <c r="AJ263" s="3">
        <f>IF(AJ$3=0,0,INDEX(Sheet1!RawDataCols,$C263,AJ$5)*$R263)</f>
        <v>0</v>
      </c>
      <c r="AK263" s="3">
        <f>IF(AK$3=0,0,INDEX(Sheet1!RawDataCols,$C263,AK$5)*$R263)</f>
        <v>0</v>
      </c>
      <c r="AL263" s="3">
        <f>IF(AL$3=0,0,INDEX(Sheet1!RawDataCols,$C263,AL$5)*$R263)</f>
        <v>0</v>
      </c>
      <c r="AM263" s="3">
        <f>IF(AM$3=0,0,INDEX(Sheet1!RawDataCols,$C263,AM$5)*$R263)</f>
        <v>0</v>
      </c>
      <c r="AN263" s="3">
        <f>IF(AN$3=0,0,INDEX(Sheet1!RawDataCols,$C263,AN$5)*$R263)</f>
        <v>0</v>
      </c>
      <c r="AO263" s="3">
        <f>IF(AO$3=0,0,INDEX(Sheet1!RawDataCols,$C263,AO$5)*$R263)</f>
        <v>0</v>
      </c>
      <c r="AP263" s="3">
        <f>IF(AP$3=0,0,INDEX(Sheet1!RawDataCols,$C263,AP$5)*$R263)</f>
        <v>0</v>
      </c>
      <c r="AQ263" s="3">
        <f>IF(AQ$3=0,0,INDEX(Sheet1!RawDataCols,$C263,AQ$5)*$R263)</f>
        <v>0</v>
      </c>
      <c r="AR263" s="3">
        <f>IF(AR$3=0,0,INDEX(Sheet1!RawDataCols,$C263,AR$5)*$R263)</f>
        <v>0</v>
      </c>
      <c r="AS263" s="3">
        <f>IF(AS$3=0,0,INDEX(Sheet1!RawDataCols,$C263,AS$5)*$R263)</f>
        <v>0</v>
      </c>
      <c r="AT263" s="3">
        <f>IF(AT$3=0,0,INDEX(Sheet1!RawDataCols,$C263,AT$5)*$R263)</f>
        <v>0</v>
      </c>
      <c r="AU263" s="3">
        <f>IF(AU$3=0,0,INDEX(Sheet1!RawDataCols,$C263,AU$5)*$R263)</f>
        <v>0</v>
      </c>
      <c r="AV263" s="3">
        <f>IF(AV$3=0,0,INDEX(Sheet1!RawDataCols,$C263,AV$5)*$R263)</f>
        <v>0</v>
      </c>
      <c r="AW263" s="3">
        <f>IF(AW$3=0,0,INDEX(Sheet1!RawDataCols,$C263,AW$5)*$R263)</f>
        <v>0</v>
      </c>
      <c r="AX263" s="3">
        <f>IF(AX$3=0,0,INDEX(Sheet1!RawDataCols,$C263,AX$5)*$R263)</f>
        <v>0</v>
      </c>
      <c r="AY263" s="3">
        <f>IF(AY$3=0,0,INDEX(Sheet1!RawDataCols,$C263,AY$5)*$R263)</f>
        <v>0</v>
      </c>
      <c r="AZ263" s="3">
        <f>IF(AZ$3=0,0,INDEX(Sheet1!RawDataCols,$C263,AZ$5)*$R263)</f>
        <v>0</v>
      </c>
      <c r="BA263" s="3">
        <f>IF(BA$3=0,0,INDEX(Sheet1!RawDataCols,$C263,BA$5)*$R263)</f>
        <v>0</v>
      </c>
      <c r="BB263" s="3">
        <f>IF(BB$3=0,0,INDEX(Sheet1!RawDataCols,$C263,BB$5)*$R263)</f>
        <v>0</v>
      </c>
      <c r="BC263" s="3">
        <f>IF(BC$3=0,0,INDEX(Sheet1!RawDataCols,$C263,BC$5)*$R263)</f>
        <v>0</v>
      </c>
      <c r="BD263" s="3">
        <f>IF(BD$3=0,0,INDEX(Sheet1!RawDataCols,$C263,BD$5)*$R263)</f>
        <v>0</v>
      </c>
      <c r="BE263" s="3">
        <f>IF(BE$3=0,0,INDEX(Sheet1!RawDataCols,$C263,BE$5)*$R263)</f>
        <v>0</v>
      </c>
      <c r="BF263" s="3">
        <f>IF(BF$3=0,0,INDEX(Sheet1!RawDataCols,$C263,BF$5)*$R263)</f>
        <v>0</v>
      </c>
      <c r="BG263" s="179">
        <f>IF(BG$3=0,0,INDEX(Sheet1!RawDataCols,$C263,BG$5)*$R263)</f>
        <v>0</v>
      </c>
      <c r="BH263" s="33">
        <f t="shared" si="37"/>
        <v>0</v>
      </c>
      <c r="BI263" s="33">
        <f t="shared" si="38"/>
        <v>0</v>
      </c>
      <c r="BJ263" s="33">
        <f t="shared" si="39"/>
        <v>0</v>
      </c>
      <c r="BK263" s="3">
        <f>IF(BK$3=0,0,INDEX(Sheet1!RawDataCols,$C263,BK$5)*$R263)</f>
        <v>0</v>
      </c>
      <c r="BL263" s="3">
        <f>IF(BL$3=0,0,INDEX(Sheet1!RawDataCols,$C263,BL$5)*$R263)</f>
        <v>0</v>
      </c>
      <c r="BM263" s="3">
        <f>IF(BM$3=0,0,INDEX(Sheet1!RawDataCols,$C263,BM$5)*$R263)</f>
        <v>0</v>
      </c>
      <c r="BN263" s="3">
        <f>IF(BN$3=0,0,INDEX(Sheet1!RawDataCols,$C263,BN$5)*$R263)</f>
        <v>11.672000000000001</v>
      </c>
      <c r="BO263" s="3">
        <f>IF(BO$3=0,0,INDEX(Sheet1!RawDataCols,$C263,BO$5)*$R263)</f>
        <v>7.782</v>
      </c>
      <c r="BP263" s="3">
        <f>IF(BP$3=0,0,INDEX(Sheet1!RawDataCols,$C263,BP$5)*$R263)</f>
        <v>0</v>
      </c>
      <c r="BQ263" s="3">
        <f t="shared" si="40"/>
        <v>0</v>
      </c>
      <c r="BR263" s="3">
        <f t="shared" si="41"/>
        <v>0</v>
      </c>
      <c r="BS263" s="3">
        <f t="shared" si="42"/>
        <v>0</v>
      </c>
      <c r="BT263" s="3">
        <f t="shared" si="43"/>
        <v>0</v>
      </c>
      <c r="BU263" s="3" t="str">
        <f>INDEX(Sheet1!$BS$2:$BS$1000,MATCH($A263,Sheet1!$A$2:$A$1000,0))</f>
        <v>12</v>
      </c>
      <c r="BV263" s="3">
        <f>INDEX(Sheet1!$BT$2:$BT$1000,MATCH($A263,Sheet1!$A$2:$A$1000,0))</f>
        <v>0</v>
      </c>
    </row>
    <row r="264" spans="1:74" x14ac:dyDescent="0.2">
      <c r="A264" s="11" t="s">
        <v>1031</v>
      </c>
      <c r="B264" s="3">
        <f>MATCH($A264,Sheet1!ACCOUNTNO,0)</f>
        <v>236</v>
      </c>
      <c r="C264" s="3">
        <f t="shared" si="34"/>
        <v>236</v>
      </c>
      <c r="D264" s="3" t="str">
        <f>IF(D$3=0,0,INDEX(Sheet1!RawDataCols,$C264,D$5))</f>
        <v>25100A15</v>
      </c>
      <c r="E264" s="3" t="str">
        <f>IF(E$3=0,0,INDEX(Sheet1!RawDataCols,$C264,E$5))</f>
        <v xml:space="preserve">25100          </v>
      </c>
      <c r="F264" s="3" t="str">
        <f>IF(F$3=0,0,INDEX(Sheet1!RawDataCols,$C264,F$5))</f>
        <v xml:space="preserve">A15            </v>
      </c>
      <c r="G264" s="3" t="str">
        <f>IF(G$3=0,0,INDEX(Sheet1!RawDataCols,$C264,G$5))</f>
        <v xml:space="preserve">               </v>
      </c>
      <c r="H264" s="3" t="str">
        <f>IF(H$3=0,0,INDEX(Sheet1!RawDataCols,$C264,H$5))</f>
        <v xml:space="preserve">               </v>
      </c>
      <c r="I264" s="3" t="str">
        <f>IF(I$3=0,0,INDEX(Sheet1!RawDataCols,$C264,I$5))</f>
        <v xml:space="preserve">               </v>
      </c>
      <c r="J264" s="3" t="str">
        <f>IF(J$3=0,0,INDEX(Sheet1!RawDataCols,$C264,J$5))</f>
        <v xml:space="preserve">               </v>
      </c>
      <c r="K264" s="3" t="str">
        <f>IF(K$3=0,0,INDEX(Sheet1!RawDataCols,$C264,K$5))</f>
        <v xml:space="preserve">               </v>
      </c>
      <c r="L264" s="3" t="str">
        <f>IF(L$3=0,0,INDEX(Sheet1!RawDataCols,$C264,L$5))</f>
        <v xml:space="preserve">               </v>
      </c>
      <c r="M264" s="3" t="str">
        <f>IF(M$3=0,0,INDEX(Sheet1!RawDataCols,$C264,M$5))</f>
        <v xml:space="preserve">F007  </v>
      </c>
      <c r="N264" s="3" t="str">
        <f>IF(N$3=0,0,INDEX(Sheet1!RawDataCols,$C264,N$5))</f>
        <v>Advertising &amp; Promotion-236 Queen Road</v>
      </c>
      <c r="O264" s="3">
        <f>INDEX(Sheet1!RawDataCols,$C264,O$5)</f>
        <v>13</v>
      </c>
      <c r="P264" s="3" t="str">
        <f>INDEX(Sheet1!RawDataCols,$C264,P$5)</f>
        <v>Cost and Expenses</v>
      </c>
      <c r="Q264" s="3" t="str">
        <f>IF(Q$3=0,0,INDEX(Sheet1!RawDataCols,$C264,Q$5))</f>
        <v>I</v>
      </c>
      <c r="R264" s="3">
        <f t="shared" si="35"/>
        <v>1</v>
      </c>
      <c r="S264" s="3">
        <f t="shared" si="36"/>
        <v>-1</v>
      </c>
      <c r="T264" s="3">
        <f>IF(T$3=0,0,INDEX(Sheet1!RawDataCols,$C264,T$5)*$R264)</f>
        <v>0</v>
      </c>
      <c r="U264" s="3">
        <f>IF(U$3=0,0,INDEX(Sheet1!RawDataCols,$C264,U$5)*$R264)</f>
        <v>0</v>
      </c>
      <c r="V264" s="3">
        <f>IF(V$3=0,0,INDEX(Sheet1!RawDataCols,$C264,V$5)*$R264)</f>
        <v>0</v>
      </c>
      <c r="W264" s="3">
        <f>IF(W$3=0,0,INDEX(Sheet1!RawDataCols,$C264,W$5)*$R264)</f>
        <v>0</v>
      </c>
      <c r="X264" s="3">
        <f>IF(X$3=0,0,INDEX(Sheet1!RawDataCols,$C264,X$5)*$R264)</f>
        <v>0</v>
      </c>
      <c r="Y264" s="3">
        <f>IF(Y$3=0,0,INDEX(Sheet1!RawDataCols,$C264,Y$5)*$R264)</f>
        <v>0</v>
      </c>
      <c r="Z264" s="3">
        <f>IF(Z$3=0,0,INDEX(Sheet1!RawDataCols,$C264,Z$5)*$R264)</f>
        <v>0</v>
      </c>
      <c r="AA264" s="3">
        <f>IF(AA$3=0,0,INDEX(Sheet1!RawDataCols,$C264,AA$5)*$R264)</f>
        <v>0</v>
      </c>
      <c r="AB264" s="3">
        <f>IF(AB$3=0,0,INDEX(Sheet1!RawDataCols,$C264,AB$5)*$R264)</f>
        <v>0</v>
      </c>
      <c r="AC264" s="3">
        <f>IF(AC$3=0,0,INDEX(Sheet1!RawDataCols,$C264,AC$5)*$R264)</f>
        <v>0</v>
      </c>
      <c r="AD264" s="3">
        <f>IF(AD$3=0,0,INDEX(Sheet1!RawDataCols,$C264,AD$5)*$R264)</f>
        <v>0</v>
      </c>
      <c r="AE264" s="3">
        <f>IF(AE$3=0,0,INDEX(Sheet1!RawDataCols,$C264,AE$5)*$R264)</f>
        <v>0</v>
      </c>
      <c r="AF264" s="3">
        <f>IF(AF$3=0,0,INDEX(Sheet1!RawDataCols,$C264,AF$5)*$R264)</f>
        <v>0</v>
      </c>
      <c r="AG264" s="3">
        <f>IF(AG$3=0,0,INDEX(Sheet1!RawDataCols,$C264,AG$5)*$R264)</f>
        <v>0</v>
      </c>
      <c r="AH264" s="3">
        <f>IF(AH$3=0,0,INDEX(Sheet1!RawDataCols,$C264,AH$5)*$R264)</f>
        <v>0</v>
      </c>
      <c r="AI264" s="3">
        <f>IF(AI$3=0,0,INDEX(Sheet1!RawDataCols,$C264,AI$5)*$R264)</f>
        <v>1000</v>
      </c>
      <c r="AJ264" s="3">
        <f>IF(AJ$3=0,0,INDEX(Sheet1!RawDataCols,$C264,AJ$5)*$R264)</f>
        <v>0</v>
      </c>
      <c r="AK264" s="3">
        <f>IF(AK$3=0,0,INDEX(Sheet1!RawDataCols,$C264,AK$5)*$R264)</f>
        <v>0</v>
      </c>
      <c r="AL264" s="3">
        <f>IF(AL$3=0,0,INDEX(Sheet1!RawDataCols,$C264,AL$5)*$R264)</f>
        <v>0</v>
      </c>
      <c r="AM264" s="3">
        <f>IF(AM$3=0,0,INDEX(Sheet1!RawDataCols,$C264,AM$5)*$R264)</f>
        <v>0</v>
      </c>
      <c r="AN264" s="3">
        <f>IF(AN$3=0,0,INDEX(Sheet1!RawDataCols,$C264,AN$5)*$R264)</f>
        <v>0</v>
      </c>
      <c r="AO264" s="3">
        <f>IF(AO$3=0,0,INDEX(Sheet1!RawDataCols,$C264,AO$5)*$R264)</f>
        <v>0</v>
      </c>
      <c r="AP264" s="3">
        <f>IF(AP$3=0,0,INDEX(Sheet1!RawDataCols,$C264,AP$5)*$R264)</f>
        <v>0</v>
      </c>
      <c r="AQ264" s="3">
        <f>IF(AQ$3=0,0,INDEX(Sheet1!RawDataCols,$C264,AQ$5)*$R264)</f>
        <v>0</v>
      </c>
      <c r="AR264" s="3">
        <f>IF(AR$3=0,0,INDEX(Sheet1!RawDataCols,$C264,AR$5)*$R264)</f>
        <v>0</v>
      </c>
      <c r="AS264" s="3">
        <f>IF(AS$3=0,0,INDEX(Sheet1!RawDataCols,$C264,AS$5)*$R264)</f>
        <v>0</v>
      </c>
      <c r="AT264" s="3">
        <f>IF(AT$3=0,0,INDEX(Sheet1!RawDataCols,$C264,AT$5)*$R264)</f>
        <v>0</v>
      </c>
      <c r="AU264" s="3">
        <f>IF(AU$3=0,0,INDEX(Sheet1!RawDataCols,$C264,AU$5)*$R264)</f>
        <v>0</v>
      </c>
      <c r="AV264" s="3">
        <f>IF(AV$3=0,0,INDEX(Sheet1!RawDataCols,$C264,AV$5)*$R264)</f>
        <v>0</v>
      </c>
      <c r="AW264" s="3">
        <f>IF(AW$3=0,0,INDEX(Sheet1!RawDataCols,$C264,AW$5)*$R264)</f>
        <v>0</v>
      </c>
      <c r="AX264" s="3">
        <f>IF(AX$3=0,0,INDEX(Sheet1!RawDataCols,$C264,AX$5)*$R264)</f>
        <v>0</v>
      </c>
      <c r="AY264" s="3">
        <f>IF(AY$3=0,0,INDEX(Sheet1!RawDataCols,$C264,AY$5)*$R264)</f>
        <v>0</v>
      </c>
      <c r="AZ264" s="3">
        <f>IF(AZ$3=0,0,INDEX(Sheet1!RawDataCols,$C264,AZ$5)*$R264)</f>
        <v>0</v>
      </c>
      <c r="BA264" s="3">
        <f>IF(BA$3=0,0,INDEX(Sheet1!RawDataCols,$C264,BA$5)*$R264)</f>
        <v>0</v>
      </c>
      <c r="BB264" s="3">
        <f>IF(BB$3=0,0,INDEX(Sheet1!RawDataCols,$C264,BB$5)*$R264)</f>
        <v>0</v>
      </c>
      <c r="BC264" s="3">
        <f>IF(BC$3=0,0,INDEX(Sheet1!RawDataCols,$C264,BC$5)*$R264)</f>
        <v>0</v>
      </c>
      <c r="BD264" s="3">
        <f>IF(BD$3=0,0,INDEX(Sheet1!RawDataCols,$C264,BD$5)*$R264)</f>
        <v>0</v>
      </c>
      <c r="BE264" s="3">
        <f>IF(BE$3=0,0,INDEX(Sheet1!RawDataCols,$C264,BE$5)*$R264)</f>
        <v>0</v>
      </c>
      <c r="BF264" s="3">
        <f>IF(BF$3=0,0,INDEX(Sheet1!RawDataCols,$C264,BF$5)*$R264)</f>
        <v>0</v>
      </c>
      <c r="BG264" s="179">
        <f>IF(BG$3=0,0,INDEX(Sheet1!RawDataCols,$C264,BG$5)*$R264)</f>
        <v>0</v>
      </c>
      <c r="BH264" s="33">
        <f t="shared" si="37"/>
        <v>0</v>
      </c>
      <c r="BI264" s="33">
        <f t="shared" si="38"/>
        <v>0</v>
      </c>
      <c r="BJ264" s="33">
        <f t="shared" si="39"/>
        <v>1000</v>
      </c>
      <c r="BK264" s="3">
        <f>IF(BK$3=0,0,INDEX(Sheet1!RawDataCols,$C264,BK$5)*$R264)</f>
        <v>0</v>
      </c>
      <c r="BL264" s="3">
        <f>IF(BL$3=0,0,INDEX(Sheet1!RawDataCols,$C264,BL$5)*$R264)</f>
        <v>66.666666000000006</v>
      </c>
      <c r="BM264" s="3">
        <f>IF(BM$3=0,0,INDEX(Sheet1!RawDataCols,$C264,BM$5)*$R264)</f>
        <v>0</v>
      </c>
      <c r="BN264" s="3">
        <f>IF(BN$3=0,0,INDEX(Sheet1!RawDataCols,$C264,BN$5)*$R264)</f>
        <v>82.208665999999994</v>
      </c>
      <c r="BO264" s="3">
        <f>IF(BO$3=0,0,INDEX(Sheet1!RawDataCols,$C264,BO$5)*$R264)</f>
        <v>20.72</v>
      </c>
      <c r="BP264" s="3">
        <f>IF(BP$3=0,0,INDEX(Sheet1!RawDataCols,$C264,BP$5)*$R264)</f>
        <v>0</v>
      </c>
      <c r="BQ264" s="3">
        <f t="shared" si="40"/>
        <v>0</v>
      </c>
      <c r="BR264" s="3">
        <f t="shared" si="41"/>
        <v>0</v>
      </c>
      <c r="BS264" s="3">
        <f t="shared" si="42"/>
        <v>0</v>
      </c>
      <c r="BT264" s="3">
        <f t="shared" si="43"/>
        <v>0</v>
      </c>
      <c r="BU264" s="3" t="str">
        <f>INDEX(Sheet1!$BS$2:$BS$1000,MATCH($A264,Sheet1!$A$2:$A$1000,0))</f>
        <v>12</v>
      </c>
      <c r="BV264" s="3">
        <f>INDEX(Sheet1!$BT$2:$BT$1000,MATCH($A264,Sheet1!$A$2:$A$1000,0))</f>
        <v>0</v>
      </c>
    </row>
    <row r="265" spans="1:74" x14ac:dyDescent="0.2">
      <c r="A265" s="11" t="s">
        <v>1032</v>
      </c>
      <c r="B265" s="3">
        <f>MATCH($A265,Sheet1!ACCOUNTNO,0)</f>
        <v>237</v>
      </c>
      <c r="C265" s="3">
        <f t="shared" ref="C265:C328" si="44">IF(ISNA($B265),65000,$B265)</f>
        <v>237</v>
      </c>
      <c r="D265" s="3" t="str">
        <f>IF(D$3=0,0,INDEX(Sheet1!RawDataCols,$C265,D$5))</f>
        <v>25100A16</v>
      </c>
      <c r="E265" s="3" t="str">
        <f>IF(E$3=0,0,INDEX(Sheet1!RawDataCols,$C265,E$5))</f>
        <v xml:space="preserve">25100          </v>
      </c>
      <c r="F265" s="3" t="str">
        <f>IF(F$3=0,0,INDEX(Sheet1!RawDataCols,$C265,F$5))</f>
        <v xml:space="preserve">A16            </v>
      </c>
      <c r="G265" s="3" t="str">
        <f>IF(G$3=0,0,INDEX(Sheet1!RawDataCols,$C265,G$5))</f>
        <v xml:space="preserve">               </v>
      </c>
      <c r="H265" s="3" t="str">
        <f>IF(H$3=0,0,INDEX(Sheet1!RawDataCols,$C265,H$5))</f>
        <v xml:space="preserve">               </v>
      </c>
      <c r="I265" s="3" t="str">
        <f>IF(I$3=0,0,INDEX(Sheet1!RawDataCols,$C265,I$5))</f>
        <v xml:space="preserve">               </v>
      </c>
      <c r="J265" s="3" t="str">
        <f>IF(J$3=0,0,INDEX(Sheet1!RawDataCols,$C265,J$5))</f>
        <v xml:space="preserve">               </v>
      </c>
      <c r="K265" s="3" t="str">
        <f>IF(K$3=0,0,INDEX(Sheet1!RawDataCols,$C265,K$5))</f>
        <v xml:space="preserve">               </v>
      </c>
      <c r="L265" s="3" t="str">
        <f>IF(L$3=0,0,INDEX(Sheet1!RawDataCols,$C265,L$5))</f>
        <v xml:space="preserve">               </v>
      </c>
      <c r="M265" s="3" t="str">
        <f>IF(M$3=0,0,INDEX(Sheet1!RawDataCols,$C265,M$5))</f>
        <v xml:space="preserve">F007  </v>
      </c>
      <c r="N265" s="3" t="str">
        <f>IF(N$3=0,0,INDEX(Sheet1!RawDataCols,$C265,N$5))</f>
        <v>Advertising &amp; Promotion-534 Queen Road</v>
      </c>
      <c r="O265" s="3">
        <f>INDEX(Sheet1!RawDataCols,$C265,O$5)</f>
        <v>13</v>
      </c>
      <c r="P265" s="3" t="str">
        <f>INDEX(Sheet1!RawDataCols,$C265,P$5)</f>
        <v>Cost and Expenses</v>
      </c>
      <c r="Q265" s="3" t="str">
        <f>IF(Q$3=0,0,INDEX(Sheet1!RawDataCols,$C265,Q$5))</f>
        <v>I</v>
      </c>
      <c r="R265" s="3">
        <f t="shared" ref="R265:R328" si="45">IF(OR(GL_Cat_Code=8,GL_Cat_Code=12,GL_Cat_Code=28,GL_Cat_Code=32,GL_Cat_Code=36,GL_Cat_Code=40),-1,1)</f>
        <v>1</v>
      </c>
      <c r="S265" s="3">
        <f t="shared" ref="S265:S328" si="46">IF(OR(GL_Cat_Code=8,GL_Cat_Code=12,GL_Cat_Code=28,GL_Cat_Code=32,GL_Cat_Code=36,GL_Cat_Code=40),1,-1)</f>
        <v>-1</v>
      </c>
      <c r="T265" s="3">
        <f>IF(T$3=0,0,INDEX(Sheet1!RawDataCols,$C265,T$5)*$R265)</f>
        <v>0</v>
      </c>
      <c r="U265" s="3">
        <f>IF(U$3=0,0,INDEX(Sheet1!RawDataCols,$C265,U$5)*$R265)</f>
        <v>0</v>
      </c>
      <c r="V265" s="3">
        <f>IF(V$3=0,0,INDEX(Sheet1!RawDataCols,$C265,V$5)*$R265)</f>
        <v>0</v>
      </c>
      <c r="W265" s="3">
        <f>IF(W$3=0,0,INDEX(Sheet1!RawDataCols,$C265,W$5)*$R265)</f>
        <v>1499.4</v>
      </c>
      <c r="X265" s="3">
        <f>IF(X$3=0,0,INDEX(Sheet1!RawDataCols,$C265,X$5)*$R265)</f>
        <v>0</v>
      </c>
      <c r="Y265" s="3">
        <f>IF(Y$3=0,0,INDEX(Sheet1!RawDataCols,$C265,Y$5)*$R265)</f>
        <v>0</v>
      </c>
      <c r="Z265" s="3">
        <f>IF(Z$3=0,0,INDEX(Sheet1!RawDataCols,$C265,Z$5)*$R265)</f>
        <v>0</v>
      </c>
      <c r="AA265" s="3">
        <f>IF(AA$3=0,0,INDEX(Sheet1!RawDataCols,$C265,AA$5)*$R265)</f>
        <v>0</v>
      </c>
      <c r="AB265" s="3">
        <f>IF(AB$3=0,0,INDEX(Sheet1!RawDataCols,$C265,AB$5)*$R265)</f>
        <v>0</v>
      </c>
      <c r="AC265" s="3">
        <f>IF(AC$3=0,0,INDEX(Sheet1!RawDataCols,$C265,AC$5)*$R265)</f>
        <v>0</v>
      </c>
      <c r="AD265" s="3">
        <f>IF(AD$3=0,0,INDEX(Sheet1!RawDataCols,$C265,AD$5)*$R265)</f>
        <v>0</v>
      </c>
      <c r="AE265" s="3">
        <f>IF(AE$3=0,0,INDEX(Sheet1!RawDataCols,$C265,AE$5)*$R265)</f>
        <v>0</v>
      </c>
      <c r="AF265" s="3">
        <f>IF(AF$3=0,0,INDEX(Sheet1!RawDataCols,$C265,AF$5)*$R265)</f>
        <v>0</v>
      </c>
      <c r="AG265" s="3">
        <f>IF(AG$3=0,0,INDEX(Sheet1!RawDataCols,$C265,AG$5)*$R265)</f>
        <v>0</v>
      </c>
      <c r="AH265" s="3">
        <f>IF(AH$3=0,0,INDEX(Sheet1!RawDataCols,$C265,AH$5)*$R265)</f>
        <v>0</v>
      </c>
      <c r="AI265" s="3">
        <f>IF(AI$3=0,0,INDEX(Sheet1!RawDataCols,$C265,AI$5)*$R265)</f>
        <v>0</v>
      </c>
      <c r="AJ265" s="3">
        <f>IF(AJ$3=0,0,INDEX(Sheet1!RawDataCols,$C265,AJ$5)*$R265)</f>
        <v>0</v>
      </c>
      <c r="AK265" s="3">
        <f>IF(AK$3=0,0,INDEX(Sheet1!RawDataCols,$C265,AK$5)*$R265)</f>
        <v>0</v>
      </c>
      <c r="AL265" s="3">
        <f>IF(AL$3=0,0,INDEX(Sheet1!RawDataCols,$C265,AL$5)*$R265)</f>
        <v>0</v>
      </c>
      <c r="AM265" s="3">
        <f>IF(AM$3=0,0,INDEX(Sheet1!RawDataCols,$C265,AM$5)*$R265)</f>
        <v>0</v>
      </c>
      <c r="AN265" s="3">
        <f>IF(AN$3=0,0,INDEX(Sheet1!RawDataCols,$C265,AN$5)*$R265)</f>
        <v>0</v>
      </c>
      <c r="AO265" s="3">
        <f>IF(AO$3=0,0,INDEX(Sheet1!RawDataCols,$C265,AO$5)*$R265)</f>
        <v>0</v>
      </c>
      <c r="AP265" s="3">
        <f>IF(AP$3=0,0,INDEX(Sheet1!RawDataCols,$C265,AP$5)*$R265)</f>
        <v>0</v>
      </c>
      <c r="AQ265" s="3">
        <f>IF(AQ$3=0,0,INDEX(Sheet1!RawDataCols,$C265,AQ$5)*$R265)</f>
        <v>0</v>
      </c>
      <c r="AR265" s="3">
        <f>IF(AR$3=0,0,INDEX(Sheet1!RawDataCols,$C265,AR$5)*$R265)</f>
        <v>0</v>
      </c>
      <c r="AS265" s="3">
        <f>IF(AS$3=0,0,INDEX(Sheet1!RawDataCols,$C265,AS$5)*$R265)</f>
        <v>0</v>
      </c>
      <c r="AT265" s="3">
        <f>IF(AT$3=0,0,INDEX(Sheet1!RawDataCols,$C265,AT$5)*$R265)</f>
        <v>0</v>
      </c>
      <c r="AU265" s="3">
        <f>IF(AU$3=0,0,INDEX(Sheet1!RawDataCols,$C265,AU$5)*$R265)</f>
        <v>0</v>
      </c>
      <c r="AV265" s="3">
        <f>IF(AV$3=0,0,INDEX(Sheet1!RawDataCols,$C265,AV$5)*$R265)</f>
        <v>0</v>
      </c>
      <c r="AW265" s="3">
        <f>IF(AW$3=0,0,INDEX(Sheet1!RawDataCols,$C265,AW$5)*$R265)</f>
        <v>0</v>
      </c>
      <c r="AX265" s="3">
        <f>IF(AX$3=0,0,INDEX(Sheet1!RawDataCols,$C265,AX$5)*$R265)</f>
        <v>0</v>
      </c>
      <c r="AY265" s="3">
        <f>IF(AY$3=0,0,INDEX(Sheet1!RawDataCols,$C265,AY$5)*$R265)</f>
        <v>0</v>
      </c>
      <c r="AZ265" s="3">
        <f>IF(AZ$3=0,0,INDEX(Sheet1!RawDataCols,$C265,AZ$5)*$R265)</f>
        <v>0</v>
      </c>
      <c r="BA265" s="3">
        <f>IF(BA$3=0,0,INDEX(Sheet1!RawDataCols,$C265,BA$5)*$R265)</f>
        <v>0</v>
      </c>
      <c r="BB265" s="3">
        <f>IF(BB$3=0,0,INDEX(Sheet1!RawDataCols,$C265,BB$5)*$R265)</f>
        <v>0</v>
      </c>
      <c r="BC265" s="3">
        <f>IF(BC$3=0,0,INDEX(Sheet1!RawDataCols,$C265,BC$5)*$R265)</f>
        <v>0</v>
      </c>
      <c r="BD265" s="3">
        <f>IF(BD$3=0,0,INDEX(Sheet1!RawDataCols,$C265,BD$5)*$R265)</f>
        <v>0</v>
      </c>
      <c r="BE265" s="3">
        <f>IF(BE$3=0,0,INDEX(Sheet1!RawDataCols,$C265,BE$5)*$R265)</f>
        <v>0</v>
      </c>
      <c r="BF265" s="3">
        <f>IF(BF$3=0,0,INDEX(Sheet1!RawDataCols,$C265,BF$5)*$R265)</f>
        <v>0</v>
      </c>
      <c r="BG265" s="179">
        <f>IF(BG$3=0,0,INDEX(Sheet1!RawDataCols,$C265,BG$5)*$R265)</f>
        <v>0</v>
      </c>
      <c r="BH265" s="33">
        <f t="shared" ref="BH265:BH328" si="47">SUM(T265,U265,X265,AA265,AD265,AG265,AJ265,AM265,AP265,AS265,AV265,AY265,BB265)</f>
        <v>0</v>
      </c>
      <c r="BI265" s="33">
        <f t="shared" ref="BI265:BI328" si="48">SUM(V265,Y265,AB265,AE265,AH265,AK265,AN265,AQ265,AT265,AW265,AZ265,BC265)</f>
        <v>0</v>
      </c>
      <c r="BJ265" s="33">
        <f t="shared" ref="BJ265:BJ328" si="49">SUM(W265,Z265,AC265,AF265,AI265,AL265,AO265,AR265,AU265,AX265,BA265,BD265)+IF(Q265&lt;&gt;"I",BP265,0)</f>
        <v>1499.4</v>
      </c>
      <c r="BK265" s="3">
        <f>IF(BK$3=0,0,INDEX(Sheet1!RawDataCols,$C265,BK$5)*$R265)</f>
        <v>0</v>
      </c>
      <c r="BL265" s="3">
        <f>IF(BL$3=0,0,INDEX(Sheet1!RawDataCols,$C265,BL$5)*$R265)</f>
        <v>99.96</v>
      </c>
      <c r="BM265" s="3">
        <f>IF(BM$3=0,0,INDEX(Sheet1!RawDataCols,$C265,BM$5)*$R265)</f>
        <v>0</v>
      </c>
      <c r="BN265" s="3">
        <f>IF(BN$3=0,0,INDEX(Sheet1!RawDataCols,$C265,BN$5)*$R265)</f>
        <v>79.517332999999994</v>
      </c>
      <c r="BO265" s="3">
        <f>IF(BO$3=0,0,INDEX(Sheet1!RawDataCols,$C265,BO$5)*$R265)</f>
        <v>25.7</v>
      </c>
      <c r="BP265" s="3">
        <f>IF(BP$3=0,0,INDEX(Sheet1!RawDataCols,$C265,BP$5)*$R265)</f>
        <v>0</v>
      </c>
      <c r="BQ265" s="3">
        <f t="shared" ref="BQ265:BQ328" si="50">IF($Q265="I",SUM(U265,X265,AA265),SUM(T265,U265,X265,AA265))</f>
        <v>0</v>
      </c>
      <c r="BR265" s="3">
        <f t="shared" ref="BR265:BR328" si="51">IF($Q265="I",SUM(AD265,AG265,AJ265),SUM(AD265,AG265,AJ265,BQ265))</f>
        <v>0</v>
      </c>
      <c r="BS265" s="3">
        <f t="shared" ref="BS265:BS328" si="52">IF($Q265="I",SUM(AM265,AP265,AS265),SUM(AM265,AP265,AS265,BR265))</f>
        <v>0</v>
      </c>
      <c r="BT265" s="3">
        <f t="shared" ref="BT265:BT328" si="53">IF($I265="I",SUM(AV265,AY265,BB265),SUM(AV265,AY265,BB265,BS265))</f>
        <v>0</v>
      </c>
      <c r="BU265" s="3" t="str">
        <f>INDEX(Sheet1!$BS$2:$BS$1000,MATCH($A265,Sheet1!$A$2:$A$1000,0))</f>
        <v>12</v>
      </c>
      <c r="BV265" s="3">
        <f>INDEX(Sheet1!$BT$2:$BT$1000,MATCH($A265,Sheet1!$A$2:$A$1000,0))</f>
        <v>0</v>
      </c>
    </row>
    <row r="266" spans="1:74" x14ac:dyDescent="0.2">
      <c r="A266" s="11" t="s">
        <v>707</v>
      </c>
      <c r="B266" s="3">
        <f>MATCH($A266,Sheet1!ACCOUNTNO,0)</f>
        <v>238</v>
      </c>
      <c r="C266" s="3">
        <f t="shared" si="44"/>
        <v>238</v>
      </c>
      <c r="D266" s="3" t="str">
        <f>IF(D$3=0,0,INDEX(Sheet1!RawDataCols,$C266,D$5))</f>
        <v>26100A01</v>
      </c>
      <c r="E266" s="3" t="str">
        <f>IF(E$3=0,0,INDEX(Sheet1!RawDataCols,$C266,E$5))</f>
        <v xml:space="preserve">26100          </v>
      </c>
      <c r="F266" s="3" t="str">
        <f>IF(F$3=0,0,INDEX(Sheet1!RawDataCols,$C266,F$5))</f>
        <v xml:space="preserve">A01            </v>
      </c>
      <c r="G266" s="3" t="str">
        <f>IF(G$3=0,0,INDEX(Sheet1!RawDataCols,$C266,G$5))</f>
        <v xml:space="preserve">               </v>
      </c>
      <c r="H266" s="3" t="str">
        <f>IF(H$3=0,0,INDEX(Sheet1!RawDataCols,$C266,H$5))</f>
        <v xml:space="preserve">               </v>
      </c>
      <c r="I266" s="3" t="str">
        <f>IF(I$3=0,0,INDEX(Sheet1!RawDataCols,$C266,I$5))</f>
        <v xml:space="preserve">               </v>
      </c>
      <c r="J266" s="3" t="str">
        <f>IF(J$3=0,0,INDEX(Sheet1!RawDataCols,$C266,J$5))</f>
        <v xml:space="preserve">               </v>
      </c>
      <c r="K266" s="3" t="str">
        <f>IF(K$3=0,0,INDEX(Sheet1!RawDataCols,$C266,K$5))</f>
        <v xml:space="preserve">               </v>
      </c>
      <c r="L266" s="3" t="str">
        <f>IF(L$3=0,0,INDEX(Sheet1!RawDataCols,$C266,L$5))</f>
        <v xml:space="preserve">               </v>
      </c>
      <c r="M266" s="3" t="str">
        <f>IF(M$3=0,0,INDEX(Sheet1!RawDataCols,$C266,M$5))</f>
        <v xml:space="preserve">F007  </v>
      </c>
      <c r="N266" s="3" t="str">
        <f>IF(N$3=0,0,INDEX(Sheet1!RawDataCols,$C266,N$5))</f>
        <v>Airconditioning - R &amp; M-6 Circuit Dr</v>
      </c>
      <c r="O266" s="3">
        <f>INDEX(Sheet1!RawDataCols,$C266,O$5)</f>
        <v>13</v>
      </c>
      <c r="P266" s="3" t="str">
        <f>INDEX(Sheet1!RawDataCols,$C266,P$5)</f>
        <v>Cost and Expenses</v>
      </c>
      <c r="Q266" s="3" t="str">
        <f>IF(Q$3=0,0,INDEX(Sheet1!RawDataCols,$C266,Q$5))</f>
        <v>I</v>
      </c>
      <c r="R266" s="3">
        <f t="shared" si="45"/>
        <v>1</v>
      </c>
      <c r="S266" s="3">
        <f t="shared" si="46"/>
        <v>-1</v>
      </c>
      <c r="T266" s="3">
        <f>IF(T$3=0,0,INDEX(Sheet1!RawDataCols,$C266,T$5)*$R266)</f>
        <v>0</v>
      </c>
      <c r="U266" s="3">
        <f>IF(U$3=0,0,INDEX(Sheet1!RawDataCols,$C266,U$5)*$R266)</f>
        <v>0</v>
      </c>
      <c r="V266" s="3">
        <f>IF(V$3=0,0,INDEX(Sheet1!RawDataCols,$C266,V$5)*$R266)</f>
        <v>317.55</v>
      </c>
      <c r="W266" s="3">
        <f>IF(W$3=0,0,INDEX(Sheet1!RawDataCols,$C266,W$5)*$R266)</f>
        <v>0</v>
      </c>
      <c r="X266" s="3">
        <f>IF(X$3=0,0,INDEX(Sheet1!RawDataCols,$C266,X$5)*$R266)</f>
        <v>0</v>
      </c>
      <c r="Y266" s="3">
        <f>IF(Y$3=0,0,INDEX(Sheet1!RawDataCols,$C266,Y$5)*$R266)</f>
        <v>317.55</v>
      </c>
      <c r="Z266" s="3">
        <f>IF(Z$3=0,0,INDEX(Sheet1!RawDataCols,$C266,Z$5)*$R266)</f>
        <v>0</v>
      </c>
      <c r="AA266" s="3">
        <f>IF(AA$3=0,0,INDEX(Sheet1!RawDataCols,$C266,AA$5)*$R266)</f>
        <v>0</v>
      </c>
      <c r="AB266" s="3">
        <f>IF(AB$3=0,0,INDEX(Sheet1!RawDataCols,$C266,AB$5)*$R266)</f>
        <v>317.55</v>
      </c>
      <c r="AC266" s="3">
        <f>IF(AC$3=0,0,INDEX(Sheet1!RawDataCols,$C266,AC$5)*$R266)</f>
        <v>0</v>
      </c>
      <c r="AD266" s="3">
        <f>IF(AD$3=0,0,INDEX(Sheet1!RawDataCols,$C266,AD$5)*$R266)</f>
        <v>0</v>
      </c>
      <c r="AE266" s="3">
        <f>IF(AE$3=0,0,INDEX(Sheet1!RawDataCols,$C266,AE$5)*$R266)</f>
        <v>317.55</v>
      </c>
      <c r="AF266" s="3">
        <f>IF(AF$3=0,0,INDEX(Sheet1!RawDataCols,$C266,AF$5)*$R266)</f>
        <v>0</v>
      </c>
      <c r="AG266" s="3">
        <f>IF(AG$3=0,0,INDEX(Sheet1!RawDataCols,$C266,AG$5)*$R266)</f>
        <v>0</v>
      </c>
      <c r="AH266" s="3">
        <f>IF(AH$3=0,0,INDEX(Sheet1!RawDataCols,$C266,AH$5)*$R266)</f>
        <v>317.55</v>
      </c>
      <c r="AI266" s="3">
        <f>IF(AI$3=0,0,INDEX(Sheet1!RawDataCols,$C266,AI$5)*$R266)</f>
        <v>0</v>
      </c>
      <c r="AJ266" s="3">
        <f>IF(AJ$3=0,0,INDEX(Sheet1!RawDataCols,$C266,AJ$5)*$R266)</f>
        <v>0</v>
      </c>
      <c r="AK266" s="3">
        <f>IF(AK$3=0,0,INDEX(Sheet1!RawDataCols,$C266,AK$5)*$R266)</f>
        <v>317.55</v>
      </c>
      <c r="AL266" s="3">
        <f>IF(AL$3=0,0,INDEX(Sheet1!RawDataCols,$C266,AL$5)*$R266)</f>
        <v>0</v>
      </c>
      <c r="AM266" s="3">
        <f>IF(AM$3=0,0,INDEX(Sheet1!RawDataCols,$C266,AM$5)*$R266)</f>
        <v>0</v>
      </c>
      <c r="AN266" s="3">
        <f>IF(AN$3=0,0,INDEX(Sheet1!RawDataCols,$C266,AN$5)*$R266)</f>
        <v>0</v>
      </c>
      <c r="AO266" s="3">
        <f>IF(AO$3=0,0,INDEX(Sheet1!RawDataCols,$C266,AO$5)*$R266)</f>
        <v>992.62</v>
      </c>
      <c r="AP266" s="3">
        <f>IF(AP$3=0,0,INDEX(Sheet1!RawDataCols,$C266,AP$5)*$R266)</f>
        <v>0</v>
      </c>
      <c r="AQ266" s="3">
        <f>IF(AQ$3=0,0,INDEX(Sheet1!RawDataCols,$C266,AQ$5)*$R266)</f>
        <v>317.55</v>
      </c>
      <c r="AR266" s="3">
        <f>IF(AR$3=0,0,INDEX(Sheet1!RawDataCols,$C266,AR$5)*$R266)</f>
        <v>0</v>
      </c>
      <c r="AS266" s="3">
        <f>IF(AS$3=0,0,INDEX(Sheet1!RawDataCols,$C266,AS$5)*$R266)</f>
        <v>0</v>
      </c>
      <c r="AT266" s="3">
        <f>IF(AT$3=0,0,INDEX(Sheet1!RawDataCols,$C266,AT$5)*$R266)</f>
        <v>317.55</v>
      </c>
      <c r="AU266" s="3">
        <f>IF(AU$3=0,0,INDEX(Sheet1!RawDataCols,$C266,AU$5)*$R266)</f>
        <v>0</v>
      </c>
      <c r="AV266" s="3">
        <f>IF(AV$3=0,0,INDEX(Sheet1!RawDataCols,$C266,AV$5)*$R266)</f>
        <v>0</v>
      </c>
      <c r="AW266" s="3">
        <f>IF(AW$3=0,0,INDEX(Sheet1!RawDataCols,$C266,AW$5)*$R266)</f>
        <v>317.55</v>
      </c>
      <c r="AX266" s="3">
        <f>IF(AX$3=0,0,INDEX(Sheet1!RawDataCols,$C266,AX$5)*$R266)</f>
        <v>0</v>
      </c>
      <c r="AY266" s="3">
        <f>IF(AY$3=0,0,INDEX(Sheet1!RawDataCols,$C266,AY$5)*$R266)</f>
        <v>0</v>
      </c>
      <c r="AZ266" s="3">
        <f>IF(AZ$3=0,0,INDEX(Sheet1!RawDataCols,$C266,AZ$5)*$R266)</f>
        <v>317.55</v>
      </c>
      <c r="BA266" s="3">
        <f>IF(BA$3=0,0,INDEX(Sheet1!RawDataCols,$C266,BA$5)*$R266)</f>
        <v>2818</v>
      </c>
      <c r="BB266" s="3">
        <f>IF(BB$3=0,0,INDEX(Sheet1!RawDataCols,$C266,BB$5)*$R266)</f>
        <v>0</v>
      </c>
      <c r="BC266" s="3">
        <f>IF(BC$3=0,0,INDEX(Sheet1!RawDataCols,$C266,BC$5)*$R266)</f>
        <v>317.55</v>
      </c>
      <c r="BD266" s="3">
        <f>IF(BD$3=0,0,INDEX(Sheet1!RawDataCols,$C266,BD$5)*$R266)</f>
        <v>0</v>
      </c>
      <c r="BE266" s="3">
        <f>IF(BE$3=0,0,INDEX(Sheet1!RawDataCols,$C266,BE$5)*$R266)</f>
        <v>0</v>
      </c>
      <c r="BF266" s="3">
        <f>IF(BF$3=0,0,INDEX(Sheet1!RawDataCols,$C266,BF$5)*$R266)</f>
        <v>317.55</v>
      </c>
      <c r="BG266" s="179">
        <f>IF(BG$3=0,0,INDEX(Sheet1!RawDataCols,$C266,BG$5)*$R266)</f>
        <v>0</v>
      </c>
      <c r="BH266" s="33">
        <f t="shared" si="47"/>
        <v>0</v>
      </c>
      <c r="BI266" s="33">
        <f t="shared" si="48"/>
        <v>3493.0500000000006</v>
      </c>
      <c r="BJ266" s="33">
        <f t="shared" si="49"/>
        <v>3810.62</v>
      </c>
      <c r="BK266" s="3">
        <f>IF(BK$3=0,0,INDEX(Sheet1!RawDataCols,$C266,BK$5)*$R266)</f>
        <v>218.31562500000001</v>
      </c>
      <c r="BL266" s="3">
        <f>IF(BL$3=0,0,INDEX(Sheet1!RawDataCols,$C266,BL$5)*$R266)</f>
        <v>0</v>
      </c>
      <c r="BM266" s="3">
        <f>IF(BM$3=0,0,INDEX(Sheet1!RawDataCols,$C266,BM$5)*$R266)</f>
        <v>0</v>
      </c>
      <c r="BN266" s="3">
        <f>IF(BN$3=0,0,INDEX(Sheet1!RawDataCols,$C266,BN$5)*$R266)</f>
        <v>14.6875</v>
      </c>
      <c r="BO266" s="3">
        <f>IF(BO$3=0,0,INDEX(Sheet1!RawDataCols,$C266,BO$5)*$R266)</f>
        <v>54.323749999999997</v>
      </c>
      <c r="BP266" s="3">
        <f>IF(BP$3=0,0,INDEX(Sheet1!RawDataCols,$C266,BP$5)*$R266)</f>
        <v>0</v>
      </c>
      <c r="BQ266" s="3">
        <f t="shared" si="50"/>
        <v>0</v>
      </c>
      <c r="BR266" s="3">
        <f t="shared" si="51"/>
        <v>0</v>
      </c>
      <c r="BS266" s="3">
        <f t="shared" si="52"/>
        <v>0</v>
      </c>
      <c r="BT266" s="3">
        <f t="shared" si="53"/>
        <v>0</v>
      </c>
      <c r="BU266" s="3" t="str">
        <f>INDEX(Sheet1!$BS$2:$BS$1000,MATCH($A266,Sheet1!$A$2:$A$1000,0))</f>
        <v>13</v>
      </c>
      <c r="BV266" s="3">
        <f>INDEX(Sheet1!$BT$2:$BT$1000,MATCH($A266,Sheet1!$A$2:$A$1000,0))</f>
        <v>0</v>
      </c>
    </row>
    <row r="267" spans="1:74" x14ac:dyDescent="0.2">
      <c r="A267" s="11" t="s">
        <v>708</v>
      </c>
      <c r="B267" s="3">
        <f>MATCH($A267,Sheet1!ACCOUNTNO,0)</f>
        <v>239</v>
      </c>
      <c r="C267" s="3">
        <f t="shared" si="44"/>
        <v>239</v>
      </c>
      <c r="D267" s="3" t="str">
        <f>IF(D$3=0,0,INDEX(Sheet1!RawDataCols,$C267,D$5))</f>
        <v>26100A02</v>
      </c>
      <c r="E267" s="3" t="str">
        <f>IF(E$3=0,0,INDEX(Sheet1!RawDataCols,$C267,E$5))</f>
        <v xml:space="preserve">26100          </v>
      </c>
      <c r="F267" s="3" t="str">
        <f>IF(F$3=0,0,INDEX(Sheet1!RawDataCols,$C267,F$5))</f>
        <v xml:space="preserve">A02            </v>
      </c>
      <c r="G267" s="3" t="str">
        <f>IF(G$3=0,0,INDEX(Sheet1!RawDataCols,$C267,G$5))</f>
        <v xml:space="preserve">               </v>
      </c>
      <c r="H267" s="3" t="str">
        <f>IF(H$3=0,0,INDEX(Sheet1!RawDataCols,$C267,H$5))</f>
        <v xml:space="preserve">               </v>
      </c>
      <c r="I267" s="3" t="str">
        <f>IF(I$3=0,0,INDEX(Sheet1!RawDataCols,$C267,I$5))</f>
        <v xml:space="preserve">               </v>
      </c>
      <c r="J267" s="3" t="str">
        <f>IF(J$3=0,0,INDEX(Sheet1!RawDataCols,$C267,J$5))</f>
        <v xml:space="preserve">               </v>
      </c>
      <c r="K267" s="3" t="str">
        <f>IF(K$3=0,0,INDEX(Sheet1!RawDataCols,$C267,K$5))</f>
        <v xml:space="preserve">               </v>
      </c>
      <c r="L267" s="3" t="str">
        <f>IF(L$3=0,0,INDEX(Sheet1!RawDataCols,$C267,L$5))</f>
        <v xml:space="preserve">               </v>
      </c>
      <c r="M267" s="3" t="str">
        <f>IF(M$3=0,0,INDEX(Sheet1!RawDataCols,$C267,M$5))</f>
        <v xml:space="preserve">F007  </v>
      </c>
      <c r="N267" s="3" t="str">
        <f>IF(N$3=0,0,INDEX(Sheet1!RawDataCols,$C267,N$5))</f>
        <v>Airconditioning - R &amp; M-200 East Tce</v>
      </c>
      <c r="O267" s="3">
        <f>INDEX(Sheet1!RawDataCols,$C267,O$5)</f>
        <v>13</v>
      </c>
      <c r="P267" s="3" t="str">
        <f>INDEX(Sheet1!RawDataCols,$C267,P$5)</f>
        <v>Cost and Expenses</v>
      </c>
      <c r="Q267" s="3" t="str">
        <f>IF(Q$3=0,0,INDEX(Sheet1!RawDataCols,$C267,Q$5))</f>
        <v>I</v>
      </c>
      <c r="R267" s="3">
        <f t="shared" si="45"/>
        <v>1</v>
      </c>
      <c r="S267" s="3">
        <f t="shared" si="46"/>
        <v>-1</v>
      </c>
      <c r="T267" s="3">
        <f>IF(T$3=0,0,INDEX(Sheet1!RawDataCols,$C267,T$5)*$R267)</f>
        <v>0</v>
      </c>
      <c r="U267" s="3">
        <f>IF(U$3=0,0,INDEX(Sheet1!RawDataCols,$C267,U$5)*$R267)</f>
        <v>176</v>
      </c>
      <c r="V267" s="3">
        <f>IF(V$3=0,0,INDEX(Sheet1!RawDataCols,$C267,V$5)*$R267)</f>
        <v>544.11</v>
      </c>
      <c r="W267" s="3">
        <f>IF(W$3=0,0,INDEX(Sheet1!RawDataCols,$C267,W$5)*$R267)</f>
        <v>0</v>
      </c>
      <c r="X267" s="3">
        <f>IF(X$3=0,0,INDEX(Sheet1!RawDataCols,$C267,X$5)*$R267)</f>
        <v>456</v>
      </c>
      <c r="Y267" s="3">
        <f>IF(Y$3=0,0,INDEX(Sheet1!RawDataCols,$C267,Y$5)*$R267)</f>
        <v>544.11</v>
      </c>
      <c r="Z267" s="3">
        <f>IF(Z$3=0,0,INDEX(Sheet1!RawDataCols,$C267,Z$5)*$R267)</f>
        <v>760.42</v>
      </c>
      <c r="AA267" s="3">
        <f>IF(AA$3=0,0,INDEX(Sheet1!RawDataCols,$C267,AA$5)*$R267)</f>
        <v>176</v>
      </c>
      <c r="AB267" s="3">
        <f>IF(AB$3=0,0,INDEX(Sheet1!RawDataCols,$C267,AB$5)*$R267)</f>
        <v>544.11</v>
      </c>
      <c r="AC267" s="3">
        <f>IF(AC$3=0,0,INDEX(Sheet1!RawDataCols,$C267,AC$5)*$R267)</f>
        <v>0</v>
      </c>
      <c r="AD267" s="3">
        <f>IF(AD$3=0,0,INDEX(Sheet1!RawDataCols,$C267,AD$5)*$R267)</f>
        <v>0</v>
      </c>
      <c r="AE267" s="3">
        <f>IF(AE$3=0,0,INDEX(Sheet1!RawDataCols,$C267,AE$5)*$R267)</f>
        <v>544.11</v>
      </c>
      <c r="AF267" s="3">
        <f>IF(AF$3=0,0,INDEX(Sheet1!RawDataCols,$C267,AF$5)*$R267)</f>
        <v>0</v>
      </c>
      <c r="AG267" s="3">
        <f>IF(AG$3=0,0,INDEX(Sheet1!RawDataCols,$C267,AG$5)*$R267)</f>
        <v>0</v>
      </c>
      <c r="AH267" s="3">
        <f>IF(AH$3=0,0,INDEX(Sheet1!RawDataCols,$C267,AH$5)*$R267)</f>
        <v>544.11</v>
      </c>
      <c r="AI267" s="3">
        <f>IF(AI$3=0,0,INDEX(Sheet1!RawDataCols,$C267,AI$5)*$R267)</f>
        <v>4090.91</v>
      </c>
      <c r="AJ267" s="3">
        <f>IF(AJ$3=0,0,INDEX(Sheet1!RawDataCols,$C267,AJ$5)*$R267)</f>
        <v>176</v>
      </c>
      <c r="AK267" s="3">
        <f>IF(AK$3=0,0,INDEX(Sheet1!RawDataCols,$C267,AK$5)*$R267)</f>
        <v>544.11</v>
      </c>
      <c r="AL267" s="3">
        <f>IF(AL$3=0,0,INDEX(Sheet1!RawDataCols,$C267,AL$5)*$R267)</f>
        <v>0</v>
      </c>
      <c r="AM267" s="3">
        <f>IF(AM$3=0,0,INDEX(Sheet1!RawDataCols,$C267,AM$5)*$R267)</f>
        <v>0</v>
      </c>
      <c r="AN267" s="3">
        <f>IF(AN$3=0,0,INDEX(Sheet1!RawDataCols,$C267,AN$5)*$R267)</f>
        <v>0</v>
      </c>
      <c r="AO267" s="3">
        <f>IF(AO$3=0,0,INDEX(Sheet1!RawDataCols,$C267,AO$5)*$R267)</f>
        <v>1479.86</v>
      </c>
      <c r="AP267" s="3">
        <f>IF(AP$3=0,0,INDEX(Sheet1!RawDataCols,$C267,AP$5)*$R267)</f>
        <v>0</v>
      </c>
      <c r="AQ267" s="3">
        <f>IF(AQ$3=0,0,INDEX(Sheet1!RawDataCols,$C267,AQ$5)*$R267)</f>
        <v>544.11</v>
      </c>
      <c r="AR267" s="3">
        <f>IF(AR$3=0,0,INDEX(Sheet1!RawDataCols,$C267,AR$5)*$R267)</f>
        <v>3578.55</v>
      </c>
      <c r="AS267" s="3">
        <f>IF(AS$3=0,0,INDEX(Sheet1!RawDataCols,$C267,AS$5)*$R267)</f>
        <v>0</v>
      </c>
      <c r="AT267" s="3">
        <f>IF(AT$3=0,0,INDEX(Sheet1!RawDataCols,$C267,AT$5)*$R267)</f>
        <v>544.11</v>
      </c>
      <c r="AU267" s="3">
        <f>IF(AU$3=0,0,INDEX(Sheet1!RawDataCols,$C267,AU$5)*$R267)</f>
        <v>0</v>
      </c>
      <c r="AV267" s="3">
        <f>IF(AV$3=0,0,INDEX(Sheet1!RawDataCols,$C267,AV$5)*$R267)</f>
        <v>3281.88</v>
      </c>
      <c r="AW267" s="3">
        <f>IF(AW$3=0,0,INDEX(Sheet1!RawDataCols,$C267,AW$5)*$R267)</f>
        <v>544.11</v>
      </c>
      <c r="AX267" s="3">
        <f>IF(AX$3=0,0,INDEX(Sheet1!RawDataCols,$C267,AX$5)*$R267)</f>
        <v>0</v>
      </c>
      <c r="AY267" s="3">
        <f>IF(AY$3=0,0,INDEX(Sheet1!RawDataCols,$C267,AY$5)*$R267)</f>
        <v>0</v>
      </c>
      <c r="AZ267" s="3">
        <f>IF(AZ$3=0,0,INDEX(Sheet1!RawDataCols,$C267,AZ$5)*$R267)</f>
        <v>544.11</v>
      </c>
      <c r="BA267" s="3">
        <f>IF(BA$3=0,0,INDEX(Sheet1!RawDataCols,$C267,BA$5)*$R267)</f>
        <v>0</v>
      </c>
      <c r="BB267" s="3">
        <f>IF(BB$3=0,0,INDEX(Sheet1!RawDataCols,$C267,BB$5)*$R267)</f>
        <v>0</v>
      </c>
      <c r="BC267" s="3">
        <f>IF(BC$3=0,0,INDEX(Sheet1!RawDataCols,$C267,BC$5)*$R267)</f>
        <v>544.11</v>
      </c>
      <c r="BD267" s="3">
        <f>IF(BD$3=0,0,INDEX(Sheet1!RawDataCols,$C267,BD$5)*$R267)</f>
        <v>176</v>
      </c>
      <c r="BE267" s="3">
        <f>IF(BE$3=0,0,INDEX(Sheet1!RawDataCols,$C267,BE$5)*$R267)</f>
        <v>0</v>
      </c>
      <c r="BF267" s="3">
        <f>IF(BF$3=0,0,INDEX(Sheet1!RawDataCols,$C267,BF$5)*$R267)</f>
        <v>544.11</v>
      </c>
      <c r="BG267" s="179">
        <f>IF(BG$3=0,0,INDEX(Sheet1!RawDataCols,$C267,BG$5)*$R267)</f>
        <v>176</v>
      </c>
      <c r="BH267" s="33">
        <f t="shared" si="47"/>
        <v>4265.88</v>
      </c>
      <c r="BI267" s="33">
        <f t="shared" si="48"/>
        <v>5985.2099999999991</v>
      </c>
      <c r="BJ267" s="33">
        <f t="shared" si="49"/>
        <v>10085.74</v>
      </c>
      <c r="BK267" s="3">
        <f>IF(BK$3=0,0,INDEX(Sheet1!RawDataCols,$C267,BK$5)*$R267)</f>
        <v>374.075625</v>
      </c>
      <c r="BL267" s="3">
        <f>IF(BL$3=0,0,INDEX(Sheet1!RawDataCols,$C267,BL$5)*$R267)</f>
        <v>431.14687500000002</v>
      </c>
      <c r="BM267" s="3">
        <f>IF(BM$3=0,0,INDEX(Sheet1!RawDataCols,$C267,BM$5)*$R267)</f>
        <v>817.52</v>
      </c>
      <c r="BN267" s="3">
        <f>IF(BN$3=0,0,INDEX(Sheet1!RawDataCols,$C267,BN$5)*$R267)</f>
        <v>811.010625</v>
      </c>
      <c r="BO267" s="3">
        <f>IF(BO$3=0,0,INDEX(Sheet1!RawDataCols,$C267,BO$5)*$R267)</f>
        <v>502.06124999999997</v>
      </c>
      <c r="BP267" s="3">
        <f>IF(BP$3=0,0,INDEX(Sheet1!RawDataCols,$C267,BP$5)*$R267)</f>
        <v>2047.02</v>
      </c>
      <c r="BQ267" s="3">
        <f t="shared" si="50"/>
        <v>808</v>
      </c>
      <c r="BR267" s="3">
        <f t="shared" si="51"/>
        <v>176</v>
      </c>
      <c r="BS267" s="3">
        <f t="shared" si="52"/>
        <v>0</v>
      </c>
      <c r="BT267" s="3">
        <f t="shared" si="53"/>
        <v>3281.88</v>
      </c>
      <c r="BU267" s="3" t="str">
        <f>INDEX(Sheet1!$BS$2:$BS$1000,MATCH($A267,Sheet1!$A$2:$A$1000,0))</f>
        <v>13</v>
      </c>
      <c r="BV267" s="3">
        <f>INDEX(Sheet1!$BT$2:$BT$1000,MATCH($A267,Sheet1!$A$2:$A$1000,0))</f>
        <v>3281.88</v>
      </c>
    </row>
    <row r="268" spans="1:74" x14ac:dyDescent="0.2">
      <c r="A268" s="11" t="s">
        <v>709</v>
      </c>
      <c r="B268" s="3">
        <f>MATCH($A268,Sheet1!ACCOUNTNO,0)</f>
        <v>240</v>
      </c>
      <c r="C268" s="3">
        <f t="shared" si="44"/>
        <v>240</v>
      </c>
      <c r="D268" s="3" t="str">
        <f>IF(D$3=0,0,INDEX(Sheet1!RawDataCols,$C268,D$5))</f>
        <v>26100A03</v>
      </c>
      <c r="E268" s="3" t="str">
        <f>IF(E$3=0,0,INDEX(Sheet1!RawDataCols,$C268,E$5))</f>
        <v xml:space="preserve">26100          </v>
      </c>
      <c r="F268" s="3" t="str">
        <f>IF(F$3=0,0,INDEX(Sheet1!RawDataCols,$C268,F$5))</f>
        <v xml:space="preserve">A03            </v>
      </c>
      <c r="G268" s="3" t="str">
        <f>IF(G$3=0,0,INDEX(Sheet1!RawDataCols,$C268,G$5))</f>
        <v xml:space="preserve">               </v>
      </c>
      <c r="H268" s="3" t="str">
        <f>IF(H$3=0,0,INDEX(Sheet1!RawDataCols,$C268,H$5))</f>
        <v xml:space="preserve">               </v>
      </c>
      <c r="I268" s="3" t="str">
        <f>IF(I$3=0,0,INDEX(Sheet1!RawDataCols,$C268,I$5))</f>
        <v xml:space="preserve">               </v>
      </c>
      <c r="J268" s="3" t="str">
        <f>IF(J$3=0,0,INDEX(Sheet1!RawDataCols,$C268,J$5))</f>
        <v xml:space="preserve">               </v>
      </c>
      <c r="K268" s="3" t="str">
        <f>IF(K$3=0,0,INDEX(Sheet1!RawDataCols,$C268,K$5))</f>
        <v xml:space="preserve">               </v>
      </c>
      <c r="L268" s="3" t="str">
        <f>IF(L$3=0,0,INDEX(Sheet1!RawDataCols,$C268,L$5))</f>
        <v xml:space="preserve">               </v>
      </c>
      <c r="M268" s="3" t="str">
        <f>IF(M$3=0,0,INDEX(Sheet1!RawDataCols,$C268,M$5))</f>
        <v xml:space="preserve">F007  </v>
      </c>
      <c r="N268" s="3" t="str">
        <f>IF(N$3=0,0,INDEX(Sheet1!RawDataCols,$C268,N$5))</f>
        <v>Airconditioning - R &amp; M-33 Franklin St</v>
      </c>
      <c r="O268" s="3">
        <f>INDEX(Sheet1!RawDataCols,$C268,O$5)</f>
        <v>13</v>
      </c>
      <c r="P268" s="3" t="str">
        <f>INDEX(Sheet1!RawDataCols,$C268,P$5)</f>
        <v>Cost and Expenses</v>
      </c>
      <c r="Q268" s="3" t="str">
        <f>IF(Q$3=0,0,INDEX(Sheet1!RawDataCols,$C268,Q$5))</f>
        <v>I</v>
      </c>
      <c r="R268" s="3">
        <f t="shared" si="45"/>
        <v>1</v>
      </c>
      <c r="S268" s="3">
        <f t="shared" si="46"/>
        <v>-1</v>
      </c>
      <c r="T268" s="3">
        <f>IF(T$3=0,0,INDEX(Sheet1!RawDataCols,$C268,T$5)*$R268)</f>
        <v>0</v>
      </c>
      <c r="U268" s="3">
        <f>IF(U$3=0,0,INDEX(Sheet1!RawDataCols,$C268,U$5)*$R268)</f>
        <v>2244.1799999999998</v>
      </c>
      <c r="V268" s="3">
        <f>IF(V$3=0,0,INDEX(Sheet1!RawDataCols,$C268,V$5)*$R268)</f>
        <v>629.63</v>
      </c>
      <c r="W268" s="3">
        <f>IF(W$3=0,0,INDEX(Sheet1!RawDataCols,$C268,W$5)*$R268)</f>
        <v>0</v>
      </c>
      <c r="X268" s="3">
        <f>IF(X$3=0,0,INDEX(Sheet1!RawDataCols,$C268,X$5)*$R268)</f>
        <v>0</v>
      </c>
      <c r="Y268" s="3">
        <f>IF(Y$3=0,0,INDEX(Sheet1!RawDataCols,$C268,Y$5)*$R268)</f>
        <v>629.63</v>
      </c>
      <c r="Z268" s="3">
        <f>IF(Z$3=0,0,INDEX(Sheet1!RawDataCols,$C268,Z$5)*$R268)</f>
        <v>0</v>
      </c>
      <c r="AA268" s="3">
        <f>IF(AA$3=0,0,INDEX(Sheet1!RawDataCols,$C268,AA$5)*$R268)</f>
        <v>1464.71</v>
      </c>
      <c r="AB268" s="3">
        <f>IF(AB$3=0,0,INDEX(Sheet1!RawDataCols,$C268,AB$5)*$R268)</f>
        <v>629.63</v>
      </c>
      <c r="AC268" s="3">
        <f>IF(AC$3=0,0,INDEX(Sheet1!RawDataCols,$C268,AC$5)*$R268)</f>
        <v>0</v>
      </c>
      <c r="AD268" s="3">
        <f>IF(AD$3=0,0,INDEX(Sheet1!RawDataCols,$C268,AD$5)*$R268)</f>
        <v>300</v>
      </c>
      <c r="AE268" s="3">
        <f>IF(AE$3=0,0,INDEX(Sheet1!RawDataCols,$C268,AE$5)*$R268)</f>
        <v>629.63</v>
      </c>
      <c r="AF268" s="3">
        <f>IF(AF$3=0,0,INDEX(Sheet1!RawDataCols,$C268,AF$5)*$R268)</f>
        <v>0</v>
      </c>
      <c r="AG268" s="3">
        <f>IF(AG$3=0,0,INDEX(Sheet1!RawDataCols,$C268,AG$5)*$R268)</f>
        <v>0</v>
      </c>
      <c r="AH268" s="3">
        <f>IF(AH$3=0,0,INDEX(Sheet1!RawDataCols,$C268,AH$5)*$R268)</f>
        <v>629.63</v>
      </c>
      <c r="AI268" s="3">
        <f>IF(AI$3=0,0,INDEX(Sheet1!RawDataCols,$C268,AI$5)*$R268)</f>
        <v>1328.76</v>
      </c>
      <c r="AJ268" s="3">
        <f>IF(AJ$3=0,0,INDEX(Sheet1!RawDataCols,$C268,AJ$5)*$R268)</f>
        <v>510</v>
      </c>
      <c r="AK268" s="3">
        <f>IF(AK$3=0,0,INDEX(Sheet1!RawDataCols,$C268,AK$5)*$R268)</f>
        <v>629.63</v>
      </c>
      <c r="AL268" s="3">
        <f>IF(AL$3=0,0,INDEX(Sheet1!RawDataCols,$C268,AL$5)*$R268)</f>
        <v>0</v>
      </c>
      <c r="AM268" s="3">
        <f>IF(AM$3=0,0,INDEX(Sheet1!RawDataCols,$C268,AM$5)*$R268)</f>
        <v>0</v>
      </c>
      <c r="AN268" s="3">
        <f>IF(AN$3=0,0,INDEX(Sheet1!RawDataCols,$C268,AN$5)*$R268)</f>
        <v>0</v>
      </c>
      <c r="AO268" s="3">
        <f>IF(AO$3=0,0,INDEX(Sheet1!RawDataCols,$C268,AO$5)*$R268)</f>
        <v>176</v>
      </c>
      <c r="AP268" s="3">
        <f>IF(AP$3=0,0,INDEX(Sheet1!RawDataCols,$C268,AP$5)*$R268)</f>
        <v>0</v>
      </c>
      <c r="AQ268" s="3">
        <f>IF(AQ$3=0,0,INDEX(Sheet1!RawDataCols,$C268,AQ$5)*$R268)</f>
        <v>629.63</v>
      </c>
      <c r="AR268" s="3">
        <f>IF(AR$3=0,0,INDEX(Sheet1!RawDataCols,$C268,AR$5)*$R268)</f>
        <v>0</v>
      </c>
      <c r="AS268" s="3">
        <f>IF(AS$3=0,0,INDEX(Sheet1!RawDataCols,$C268,AS$5)*$R268)</f>
        <v>840</v>
      </c>
      <c r="AT268" s="3">
        <f>IF(AT$3=0,0,INDEX(Sheet1!RawDataCols,$C268,AT$5)*$R268)</f>
        <v>629.63</v>
      </c>
      <c r="AU268" s="3">
        <f>IF(AU$3=0,0,INDEX(Sheet1!RawDataCols,$C268,AU$5)*$R268)</f>
        <v>0</v>
      </c>
      <c r="AV268" s="3">
        <f>IF(AV$3=0,0,INDEX(Sheet1!RawDataCols,$C268,AV$5)*$R268)</f>
        <v>650</v>
      </c>
      <c r="AW268" s="3">
        <f>IF(AW$3=0,0,INDEX(Sheet1!RawDataCols,$C268,AW$5)*$R268)</f>
        <v>629.63</v>
      </c>
      <c r="AX268" s="3">
        <f>IF(AX$3=0,0,INDEX(Sheet1!RawDataCols,$C268,AX$5)*$R268)</f>
        <v>656.03</v>
      </c>
      <c r="AY268" s="3">
        <f>IF(AY$3=0,0,INDEX(Sheet1!RawDataCols,$C268,AY$5)*$R268)</f>
        <v>530.4</v>
      </c>
      <c r="AZ268" s="3">
        <f>IF(AZ$3=0,0,INDEX(Sheet1!RawDataCols,$C268,AZ$5)*$R268)</f>
        <v>629.63</v>
      </c>
      <c r="BA268" s="3">
        <f>IF(BA$3=0,0,INDEX(Sheet1!RawDataCols,$C268,BA$5)*$R268)</f>
        <v>125.04</v>
      </c>
      <c r="BB268" s="3">
        <f>IF(BB$3=0,0,INDEX(Sheet1!RawDataCols,$C268,BB$5)*$R268)</f>
        <v>918</v>
      </c>
      <c r="BC268" s="3">
        <f>IF(BC$3=0,0,INDEX(Sheet1!RawDataCols,$C268,BC$5)*$R268)</f>
        <v>629.63</v>
      </c>
      <c r="BD268" s="3">
        <f>IF(BD$3=0,0,INDEX(Sheet1!RawDataCols,$C268,BD$5)*$R268)</f>
        <v>2079.59</v>
      </c>
      <c r="BE268" s="3">
        <f>IF(BE$3=0,0,INDEX(Sheet1!RawDataCols,$C268,BE$5)*$R268)</f>
        <v>918</v>
      </c>
      <c r="BF268" s="3">
        <f>IF(BF$3=0,0,INDEX(Sheet1!RawDataCols,$C268,BF$5)*$R268)</f>
        <v>629.63</v>
      </c>
      <c r="BG268" s="179">
        <f>IF(BG$3=0,0,INDEX(Sheet1!RawDataCols,$C268,BG$5)*$R268)</f>
        <v>2079.59</v>
      </c>
      <c r="BH268" s="33">
        <f t="shared" si="47"/>
        <v>7457.2899999999991</v>
      </c>
      <c r="BI268" s="33">
        <f t="shared" si="48"/>
        <v>6925.93</v>
      </c>
      <c r="BJ268" s="33">
        <f t="shared" si="49"/>
        <v>4365.42</v>
      </c>
      <c r="BK268" s="3">
        <f>IF(BK$3=0,0,INDEX(Sheet1!RawDataCols,$C268,BK$5)*$R268)</f>
        <v>432.87062500000002</v>
      </c>
      <c r="BL268" s="3">
        <f>IF(BL$3=0,0,INDEX(Sheet1!RawDataCols,$C268,BL$5)*$R268)</f>
        <v>444.52562499999999</v>
      </c>
      <c r="BM268" s="3">
        <f>IF(BM$3=0,0,INDEX(Sheet1!RawDataCols,$C268,BM$5)*$R268)</f>
        <v>144.33625000000001</v>
      </c>
      <c r="BN268" s="3">
        <f>IF(BN$3=0,0,INDEX(Sheet1!RawDataCols,$C268,BN$5)*$R268)</f>
        <v>1452.2993750000001</v>
      </c>
      <c r="BO268" s="3">
        <f>IF(BO$3=0,0,INDEX(Sheet1!RawDataCols,$C268,BO$5)*$R268)</f>
        <v>854.48312499999997</v>
      </c>
      <c r="BP268" s="3">
        <f>IF(BP$3=0,0,INDEX(Sheet1!RawDataCols,$C268,BP$5)*$R268)</f>
        <v>5783.65</v>
      </c>
      <c r="BQ268" s="3">
        <f t="shared" si="50"/>
        <v>3708.89</v>
      </c>
      <c r="BR268" s="3">
        <f t="shared" si="51"/>
        <v>810</v>
      </c>
      <c r="BS268" s="3">
        <f t="shared" si="52"/>
        <v>840</v>
      </c>
      <c r="BT268" s="3">
        <f t="shared" si="53"/>
        <v>2938.4</v>
      </c>
      <c r="BU268" s="3" t="str">
        <f>INDEX(Sheet1!$BS$2:$BS$1000,MATCH($A268,Sheet1!$A$2:$A$1000,0))</f>
        <v>13</v>
      </c>
      <c r="BV268" s="3">
        <f>INDEX(Sheet1!$BT$2:$BT$1000,MATCH($A268,Sheet1!$A$2:$A$1000,0))</f>
        <v>2938.4</v>
      </c>
    </row>
    <row r="269" spans="1:74" x14ac:dyDescent="0.2">
      <c r="A269" s="11" t="s">
        <v>710</v>
      </c>
      <c r="B269" s="3">
        <f>MATCH($A269,Sheet1!ACCOUNTNO,0)</f>
        <v>241</v>
      </c>
      <c r="C269" s="3">
        <f t="shared" si="44"/>
        <v>241</v>
      </c>
      <c r="D269" s="3" t="str">
        <f>IF(D$3=0,0,INDEX(Sheet1!RawDataCols,$C269,D$5))</f>
        <v>26100A04</v>
      </c>
      <c r="E269" s="3" t="str">
        <f>IF(E$3=0,0,INDEX(Sheet1!RawDataCols,$C269,E$5))</f>
        <v xml:space="preserve">26100          </v>
      </c>
      <c r="F269" s="3" t="str">
        <f>IF(F$3=0,0,INDEX(Sheet1!RawDataCols,$C269,F$5))</f>
        <v xml:space="preserve">A04            </v>
      </c>
      <c r="G269" s="3" t="str">
        <f>IF(G$3=0,0,INDEX(Sheet1!RawDataCols,$C269,G$5))</f>
        <v xml:space="preserve">               </v>
      </c>
      <c r="H269" s="3" t="str">
        <f>IF(H$3=0,0,INDEX(Sheet1!RawDataCols,$C269,H$5))</f>
        <v xml:space="preserve">               </v>
      </c>
      <c r="I269" s="3" t="str">
        <f>IF(I$3=0,0,INDEX(Sheet1!RawDataCols,$C269,I$5))</f>
        <v xml:space="preserve">               </v>
      </c>
      <c r="J269" s="3" t="str">
        <f>IF(J$3=0,0,INDEX(Sheet1!RawDataCols,$C269,J$5))</f>
        <v xml:space="preserve">               </v>
      </c>
      <c r="K269" s="3" t="str">
        <f>IF(K$3=0,0,INDEX(Sheet1!RawDataCols,$C269,K$5))</f>
        <v xml:space="preserve">               </v>
      </c>
      <c r="L269" s="3" t="str">
        <f>IF(L$3=0,0,INDEX(Sheet1!RawDataCols,$C269,L$5))</f>
        <v xml:space="preserve">               </v>
      </c>
      <c r="M269" s="3" t="str">
        <f>IF(M$3=0,0,INDEX(Sheet1!RawDataCols,$C269,M$5))</f>
        <v xml:space="preserve">F007  </v>
      </c>
      <c r="N269" s="3" t="str">
        <f>IF(N$3=0,0,INDEX(Sheet1!RawDataCols,$C269,N$5))</f>
        <v>Airconditioning - R &amp; M-174 Fullarton Rd</v>
      </c>
      <c r="O269" s="3">
        <f>INDEX(Sheet1!RawDataCols,$C269,O$5)</f>
        <v>13</v>
      </c>
      <c r="P269" s="3" t="str">
        <f>INDEX(Sheet1!RawDataCols,$C269,P$5)</f>
        <v>Cost and Expenses</v>
      </c>
      <c r="Q269" s="3" t="str">
        <f>IF(Q$3=0,0,INDEX(Sheet1!RawDataCols,$C269,Q$5))</f>
        <v>I</v>
      </c>
      <c r="R269" s="3">
        <f t="shared" si="45"/>
        <v>1</v>
      </c>
      <c r="S269" s="3">
        <f t="shared" si="46"/>
        <v>-1</v>
      </c>
      <c r="T269" s="3">
        <f>IF(T$3=0,0,INDEX(Sheet1!RawDataCols,$C269,T$5)*$R269)</f>
        <v>0</v>
      </c>
      <c r="U269" s="3">
        <f>IF(U$3=0,0,INDEX(Sheet1!RawDataCols,$C269,U$5)*$R269)</f>
        <v>0</v>
      </c>
      <c r="V269" s="3">
        <f>IF(V$3=0,0,INDEX(Sheet1!RawDataCols,$C269,V$5)*$R269)</f>
        <v>96.67</v>
      </c>
      <c r="W269" s="3">
        <f>IF(W$3=0,0,INDEX(Sheet1!RawDataCols,$C269,W$5)*$R269)</f>
        <v>0</v>
      </c>
      <c r="X269" s="3">
        <f>IF(X$3=0,0,INDEX(Sheet1!RawDataCols,$C269,X$5)*$R269)</f>
        <v>0</v>
      </c>
      <c r="Y269" s="3">
        <f>IF(Y$3=0,0,INDEX(Sheet1!RawDataCols,$C269,Y$5)*$R269)</f>
        <v>96.67</v>
      </c>
      <c r="Z269" s="3">
        <f>IF(Z$3=0,0,INDEX(Sheet1!RawDataCols,$C269,Z$5)*$R269)</f>
        <v>340</v>
      </c>
      <c r="AA269" s="3">
        <f>IF(AA$3=0,0,INDEX(Sheet1!RawDataCols,$C269,AA$5)*$R269)</f>
        <v>1160</v>
      </c>
      <c r="AB269" s="3">
        <f>IF(AB$3=0,0,INDEX(Sheet1!RawDataCols,$C269,AB$5)*$R269)</f>
        <v>96.67</v>
      </c>
      <c r="AC269" s="3">
        <f>IF(AC$3=0,0,INDEX(Sheet1!RawDataCols,$C269,AC$5)*$R269)</f>
        <v>0</v>
      </c>
      <c r="AD269" s="3">
        <f>IF(AD$3=0,0,INDEX(Sheet1!RawDataCols,$C269,AD$5)*$R269)</f>
        <v>0</v>
      </c>
      <c r="AE269" s="3">
        <f>IF(AE$3=0,0,INDEX(Sheet1!RawDataCols,$C269,AE$5)*$R269)</f>
        <v>96.67</v>
      </c>
      <c r="AF269" s="3">
        <f>IF(AF$3=0,0,INDEX(Sheet1!RawDataCols,$C269,AF$5)*$R269)</f>
        <v>0</v>
      </c>
      <c r="AG269" s="3">
        <f>IF(AG$3=0,0,INDEX(Sheet1!RawDataCols,$C269,AG$5)*$R269)</f>
        <v>0</v>
      </c>
      <c r="AH269" s="3">
        <f>IF(AH$3=0,0,INDEX(Sheet1!RawDataCols,$C269,AH$5)*$R269)</f>
        <v>96.67</v>
      </c>
      <c r="AI269" s="3">
        <f>IF(AI$3=0,0,INDEX(Sheet1!RawDataCols,$C269,AI$5)*$R269)</f>
        <v>0</v>
      </c>
      <c r="AJ269" s="3">
        <f>IF(AJ$3=0,0,INDEX(Sheet1!RawDataCols,$C269,AJ$5)*$R269)</f>
        <v>0</v>
      </c>
      <c r="AK269" s="3">
        <f>IF(AK$3=0,0,INDEX(Sheet1!RawDataCols,$C269,AK$5)*$R269)</f>
        <v>96.67</v>
      </c>
      <c r="AL269" s="3">
        <f>IF(AL$3=0,0,INDEX(Sheet1!RawDataCols,$C269,AL$5)*$R269)</f>
        <v>665</v>
      </c>
      <c r="AM269" s="3">
        <f>IF(AM$3=0,0,INDEX(Sheet1!RawDataCols,$C269,AM$5)*$R269)</f>
        <v>0</v>
      </c>
      <c r="AN269" s="3">
        <f>IF(AN$3=0,0,INDEX(Sheet1!RawDataCols,$C269,AN$5)*$R269)</f>
        <v>0</v>
      </c>
      <c r="AO269" s="3">
        <f>IF(AO$3=0,0,INDEX(Sheet1!RawDataCols,$C269,AO$5)*$R269)</f>
        <v>0</v>
      </c>
      <c r="AP269" s="3">
        <f>IF(AP$3=0,0,INDEX(Sheet1!RawDataCols,$C269,AP$5)*$R269)</f>
        <v>0</v>
      </c>
      <c r="AQ269" s="3">
        <f>IF(AQ$3=0,0,INDEX(Sheet1!RawDataCols,$C269,AQ$5)*$R269)</f>
        <v>96.67</v>
      </c>
      <c r="AR269" s="3">
        <f>IF(AR$3=0,0,INDEX(Sheet1!RawDataCols,$C269,AR$5)*$R269)</f>
        <v>0</v>
      </c>
      <c r="AS269" s="3">
        <f>IF(AS$3=0,0,INDEX(Sheet1!RawDataCols,$C269,AS$5)*$R269)</f>
        <v>660</v>
      </c>
      <c r="AT269" s="3">
        <f>IF(AT$3=0,0,INDEX(Sheet1!RawDataCols,$C269,AT$5)*$R269)</f>
        <v>96.67</v>
      </c>
      <c r="AU269" s="3">
        <f>IF(AU$3=0,0,INDEX(Sheet1!RawDataCols,$C269,AU$5)*$R269)</f>
        <v>0</v>
      </c>
      <c r="AV269" s="3">
        <f>IF(AV$3=0,0,INDEX(Sheet1!RawDataCols,$C269,AV$5)*$R269)</f>
        <v>220</v>
      </c>
      <c r="AW269" s="3">
        <f>IF(AW$3=0,0,INDEX(Sheet1!RawDataCols,$C269,AW$5)*$R269)</f>
        <v>96.67</v>
      </c>
      <c r="AX269" s="3">
        <f>IF(AX$3=0,0,INDEX(Sheet1!RawDataCols,$C269,AX$5)*$R269)</f>
        <v>0</v>
      </c>
      <c r="AY269" s="3">
        <f>IF(AY$3=0,0,INDEX(Sheet1!RawDataCols,$C269,AY$5)*$R269)</f>
        <v>0</v>
      </c>
      <c r="AZ269" s="3">
        <f>IF(AZ$3=0,0,INDEX(Sheet1!RawDataCols,$C269,AZ$5)*$R269)</f>
        <v>96.67</v>
      </c>
      <c r="BA269" s="3">
        <f>IF(BA$3=0,0,INDEX(Sheet1!RawDataCols,$C269,BA$5)*$R269)</f>
        <v>0</v>
      </c>
      <c r="BB269" s="3">
        <f>IF(BB$3=0,0,INDEX(Sheet1!RawDataCols,$C269,BB$5)*$R269)</f>
        <v>0</v>
      </c>
      <c r="BC269" s="3">
        <f>IF(BC$3=0,0,INDEX(Sheet1!RawDataCols,$C269,BC$5)*$R269)</f>
        <v>96.67</v>
      </c>
      <c r="BD269" s="3">
        <f>IF(BD$3=0,0,INDEX(Sheet1!RawDataCols,$C269,BD$5)*$R269)</f>
        <v>0</v>
      </c>
      <c r="BE269" s="3">
        <f>IF(BE$3=0,0,INDEX(Sheet1!RawDataCols,$C269,BE$5)*$R269)</f>
        <v>0</v>
      </c>
      <c r="BF269" s="3">
        <f>IF(BF$3=0,0,INDEX(Sheet1!RawDataCols,$C269,BF$5)*$R269)</f>
        <v>96.67</v>
      </c>
      <c r="BG269" s="179">
        <f>IF(BG$3=0,0,INDEX(Sheet1!RawDataCols,$C269,BG$5)*$R269)</f>
        <v>0</v>
      </c>
      <c r="BH269" s="33">
        <f t="shared" si="47"/>
        <v>2040</v>
      </c>
      <c r="BI269" s="33">
        <f t="shared" si="48"/>
        <v>1063.3699999999999</v>
      </c>
      <c r="BJ269" s="33">
        <f t="shared" si="49"/>
        <v>1005</v>
      </c>
      <c r="BK269" s="3">
        <f>IF(BK$3=0,0,INDEX(Sheet1!RawDataCols,$C269,BK$5)*$R269)</f>
        <v>66.460624999999993</v>
      </c>
      <c r="BL269" s="3">
        <f>IF(BL$3=0,0,INDEX(Sheet1!RawDataCols,$C269,BL$5)*$R269)</f>
        <v>115</v>
      </c>
      <c r="BM269" s="3">
        <f>IF(BM$3=0,0,INDEX(Sheet1!RawDataCols,$C269,BM$5)*$R269)</f>
        <v>38.125</v>
      </c>
      <c r="BN269" s="3">
        <f>IF(BN$3=0,0,INDEX(Sheet1!RawDataCols,$C269,BN$5)*$R269)</f>
        <v>278.39375000000001</v>
      </c>
      <c r="BO269" s="3">
        <f>IF(BO$3=0,0,INDEX(Sheet1!RawDataCols,$C269,BO$5)*$R269)</f>
        <v>37.8125</v>
      </c>
      <c r="BP269" s="3">
        <f>IF(BP$3=0,0,INDEX(Sheet1!RawDataCols,$C269,BP$5)*$R269)</f>
        <v>835</v>
      </c>
      <c r="BQ269" s="3">
        <f t="shared" si="50"/>
        <v>1160</v>
      </c>
      <c r="BR269" s="3">
        <f t="shared" si="51"/>
        <v>0</v>
      </c>
      <c r="BS269" s="3">
        <f t="shared" si="52"/>
        <v>660</v>
      </c>
      <c r="BT269" s="3">
        <f t="shared" si="53"/>
        <v>880</v>
      </c>
      <c r="BU269" s="3" t="str">
        <f>INDEX(Sheet1!$BS$2:$BS$1000,MATCH($A269,Sheet1!$A$2:$A$1000,0))</f>
        <v>13</v>
      </c>
      <c r="BV269" s="3">
        <f>INDEX(Sheet1!$BT$2:$BT$1000,MATCH($A269,Sheet1!$A$2:$A$1000,0))</f>
        <v>880</v>
      </c>
    </row>
    <row r="270" spans="1:74" x14ac:dyDescent="0.2">
      <c r="A270" s="11" t="s">
        <v>711</v>
      </c>
      <c r="B270" s="3">
        <f>MATCH($A270,Sheet1!ACCOUNTNO,0)</f>
        <v>243</v>
      </c>
      <c r="C270" s="3">
        <f t="shared" si="44"/>
        <v>243</v>
      </c>
      <c r="D270" s="3" t="str">
        <f>IF(D$3=0,0,INDEX(Sheet1!RawDataCols,$C270,D$5))</f>
        <v>26100A06</v>
      </c>
      <c r="E270" s="3" t="str">
        <f>IF(E$3=0,0,INDEX(Sheet1!RawDataCols,$C270,E$5))</f>
        <v xml:space="preserve">26100          </v>
      </c>
      <c r="F270" s="3" t="str">
        <f>IF(F$3=0,0,INDEX(Sheet1!RawDataCols,$C270,F$5))</f>
        <v xml:space="preserve">A06            </v>
      </c>
      <c r="G270" s="3" t="str">
        <f>IF(G$3=0,0,INDEX(Sheet1!RawDataCols,$C270,G$5))</f>
        <v xml:space="preserve">               </v>
      </c>
      <c r="H270" s="3" t="str">
        <f>IF(H$3=0,0,INDEX(Sheet1!RawDataCols,$C270,H$5))</f>
        <v xml:space="preserve">               </v>
      </c>
      <c r="I270" s="3" t="str">
        <f>IF(I$3=0,0,INDEX(Sheet1!RawDataCols,$C270,I$5))</f>
        <v xml:space="preserve">               </v>
      </c>
      <c r="J270" s="3" t="str">
        <f>IF(J$3=0,0,INDEX(Sheet1!RawDataCols,$C270,J$5))</f>
        <v xml:space="preserve">               </v>
      </c>
      <c r="K270" s="3" t="str">
        <f>IF(K$3=0,0,INDEX(Sheet1!RawDataCols,$C270,K$5))</f>
        <v xml:space="preserve">               </v>
      </c>
      <c r="L270" s="3" t="str">
        <f>IF(L$3=0,0,INDEX(Sheet1!RawDataCols,$C270,L$5))</f>
        <v xml:space="preserve">               </v>
      </c>
      <c r="M270" s="3" t="str">
        <f>IF(M$3=0,0,INDEX(Sheet1!RawDataCols,$C270,M$5))</f>
        <v xml:space="preserve">F007  </v>
      </c>
      <c r="N270" s="3" t="str">
        <f>IF(N$3=0,0,INDEX(Sheet1!RawDataCols,$C270,N$5))</f>
        <v>Airconditioning - R &amp; M-31 Franklin St</v>
      </c>
      <c r="O270" s="3">
        <f>INDEX(Sheet1!RawDataCols,$C270,O$5)</f>
        <v>13</v>
      </c>
      <c r="P270" s="3" t="str">
        <f>INDEX(Sheet1!RawDataCols,$C270,P$5)</f>
        <v>Cost and Expenses</v>
      </c>
      <c r="Q270" s="3" t="str">
        <f>IF(Q$3=0,0,INDEX(Sheet1!RawDataCols,$C270,Q$5))</f>
        <v>I</v>
      </c>
      <c r="R270" s="3">
        <f t="shared" si="45"/>
        <v>1</v>
      </c>
      <c r="S270" s="3">
        <f t="shared" si="46"/>
        <v>-1</v>
      </c>
      <c r="T270" s="3">
        <f>IF(T$3=0,0,INDEX(Sheet1!RawDataCols,$C270,T$5)*$R270)</f>
        <v>0</v>
      </c>
      <c r="U270" s="3">
        <f>IF(U$3=0,0,INDEX(Sheet1!RawDataCols,$C270,U$5)*$R270)</f>
        <v>0</v>
      </c>
      <c r="V270" s="3">
        <f>IF(V$3=0,0,INDEX(Sheet1!RawDataCols,$C270,V$5)*$R270)</f>
        <v>37.880000000000003</v>
      </c>
      <c r="W270" s="3">
        <f>IF(W$3=0,0,INDEX(Sheet1!RawDataCols,$C270,W$5)*$R270)</f>
        <v>0</v>
      </c>
      <c r="X270" s="3">
        <f>IF(X$3=0,0,INDEX(Sheet1!RawDataCols,$C270,X$5)*$R270)</f>
        <v>0</v>
      </c>
      <c r="Y270" s="3">
        <f>IF(Y$3=0,0,INDEX(Sheet1!RawDataCols,$C270,Y$5)*$R270)</f>
        <v>37.880000000000003</v>
      </c>
      <c r="Z270" s="3">
        <f>IF(Z$3=0,0,INDEX(Sheet1!RawDataCols,$C270,Z$5)*$R270)</f>
        <v>0</v>
      </c>
      <c r="AA270" s="3">
        <f>IF(AA$3=0,0,INDEX(Sheet1!RawDataCols,$C270,AA$5)*$R270)</f>
        <v>0</v>
      </c>
      <c r="AB270" s="3">
        <f>IF(AB$3=0,0,INDEX(Sheet1!RawDataCols,$C270,AB$5)*$R270)</f>
        <v>37.880000000000003</v>
      </c>
      <c r="AC270" s="3">
        <f>IF(AC$3=0,0,INDEX(Sheet1!RawDataCols,$C270,AC$5)*$R270)</f>
        <v>774.88</v>
      </c>
      <c r="AD270" s="3">
        <f>IF(AD$3=0,0,INDEX(Sheet1!RawDataCols,$C270,AD$5)*$R270)</f>
        <v>0</v>
      </c>
      <c r="AE270" s="3">
        <f>IF(AE$3=0,0,INDEX(Sheet1!RawDataCols,$C270,AE$5)*$R270)</f>
        <v>37.880000000000003</v>
      </c>
      <c r="AF270" s="3">
        <f>IF(AF$3=0,0,INDEX(Sheet1!RawDataCols,$C270,AF$5)*$R270)</f>
        <v>0</v>
      </c>
      <c r="AG270" s="3">
        <f>IF(AG$3=0,0,INDEX(Sheet1!RawDataCols,$C270,AG$5)*$R270)</f>
        <v>0</v>
      </c>
      <c r="AH270" s="3">
        <f>IF(AH$3=0,0,INDEX(Sheet1!RawDataCols,$C270,AH$5)*$R270)</f>
        <v>37.880000000000003</v>
      </c>
      <c r="AI270" s="3">
        <f>IF(AI$3=0,0,INDEX(Sheet1!RawDataCols,$C270,AI$5)*$R270)</f>
        <v>1348.61</v>
      </c>
      <c r="AJ270" s="3">
        <f>IF(AJ$3=0,0,INDEX(Sheet1!RawDataCols,$C270,AJ$5)*$R270)</f>
        <v>0</v>
      </c>
      <c r="AK270" s="3">
        <f>IF(AK$3=0,0,INDEX(Sheet1!RawDataCols,$C270,AK$5)*$R270)</f>
        <v>37.880000000000003</v>
      </c>
      <c r="AL270" s="3">
        <f>IF(AL$3=0,0,INDEX(Sheet1!RawDataCols,$C270,AL$5)*$R270)</f>
        <v>0</v>
      </c>
      <c r="AM270" s="3">
        <f>IF(AM$3=0,0,INDEX(Sheet1!RawDataCols,$C270,AM$5)*$R270)</f>
        <v>0</v>
      </c>
      <c r="AN270" s="3">
        <f>IF(AN$3=0,0,INDEX(Sheet1!RawDataCols,$C270,AN$5)*$R270)</f>
        <v>0</v>
      </c>
      <c r="AO270" s="3">
        <f>IF(AO$3=0,0,INDEX(Sheet1!RawDataCols,$C270,AO$5)*$R270)</f>
        <v>0</v>
      </c>
      <c r="AP270" s="3">
        <f>IF(AP$3=0,0,INDEX(Sheet1!RawDataCols,$C270,AP$5)*$R270)</f>
        <v>0</v>
      </c>
      <c r="AQ270" s="3">
        <f>IF(AQ$3=0,0,INDEX(Sheet1!RawDataCols,$C270,AQ$5)*$R270)</f>
        <v>37.880000000000003</v>
      </c>
      <c r="AR270" s="3">
        <f>IF(AR$3=0,0,INDEX(Sheet1!RawDataCols,$C270,AR$5)*$R270)</f>
        <v>454.54</v>
      </c>
      <c r="AS270" s="3">
        <f>IF(AS$3=0,0,INDEX(Sheet1!RawDataCols,$C270,AS$5)*$R270)</f>
        <v>0</v>
      </c>
      <c r="AT270" s="3">
        <f>IF(AT$3=0,0,INDEX(Sheet1!RawDataCols,$C270,AT$5)*$R270)</f>
        <v>37.880000000000003</v>
      </c>
      <c r="AU270" s="3">
        <f>IF(AU$3=0,0,INDEX(Sheet1!RawDataCols,$C270,AU$5)*$R270)</f>
        <v>0</v>
      </c>
      <c r="AV270" s="3">
        <f>IF(AV$3=0,0,INDEX(Sheet1!RawDataCols,$C270,AV$5)*$R270)</f>
        <v>0</v>
      </c>
      <c r="AW270" s="3">
        <f>IF(AW$3=0,0,INDEX(Sheet1!RawDataCols,$C270,AW$5)*$R270)</f>
        <v>37.880000000000003</v>
      </c>
      <c r="AX270" s="3">
        <f>IF(AX$3=0,0,INDEX(Sheet1!RawDataCols,$C270,AX$5)*$R270)</f>
        <v>0</v>
      </c>
      <c r="AY270" s="3">
        <f>IF(AY$3=0,0,INDEX(Sheet1!RawDataCols,$C270,AY$5)*$R270)</f>
        <v>0</v>
      </c>
      <c r="AZ270" s="3">
        <f>IF(AZ$3=0,0,INDEX(Sheet1!RawDataCols,$C270,AZ$5)*$R270)</f>
        <v>37.880000000000003</v>
      </c>
      <c r="BA270" s="3">
        <f>IF(BA$3=0,0,INDEX(Sheet1!RawDataCols,$C270,BA$5)*$R270)</f>
        <v>0</v>
      </c>
      <c r="BB270" s="3">
        <f>IF(BB$3=0,0,INDEX(Sheet1!RawDataCols,$C270,BB$5)*$R270)</f>
        <v>0</v>
      </c>
      <c r="BC270" s="3">
        <f>IF(BC$3=0,0,INDEX(Sheet1!RawDataCols,$C270,BC$5)*$R270)</f>
        <v>37.880000000000003</v>
      </c>
      <c r="BD270" s="3">
        <f>IF(BD$3=0,0,INDEX(Sheet1!RawDataCols,$C270,BD$5)*$R270)</f>
        <v>0</v>
      </c>
      <c r="BE270" s="3">
        <f>IF(BE$3=0,0,INDEX(Sheet1!RawDataCols,$C270,BE$5)*$R270)</f>
        <v>0</v>
      </c>
      <c r="BF270" s="3">
        <f>IF(BF$3=0,0,INDEX(Sheet1!RawDataCols,$C270,BF$5)*$R270)</f>
        <v>37.880000000000003</v>
      </c>
      <c r="BG270" s="179">
        <f>IF(BG$3=0,0,INDEX(Sheet1!RawDataCols,$C270,BG$5)*$R270)</f>
        <v>0</v>
      </c>
      <c r="BH270" s="33">
        <f t="shared" si="47"/>
        <v>0</v>
      </c>
      <c r="BI270" s="33">
        <f t="shared" si="48"/>
        <v>416.68</v>
      </c>
      <c r="BJ270" s="33">
        <f t="shared" si="49"/>
        <v>2578.0299999999997</v>
      </c>
      <c r="BK270" s="3">
        <f>IF(BK$3=0,0,INDEX(Sheet1!RawDataCols,$C270,BK$5)*$R270)</f>
        <v>26.0425</v>
      </c>
      <c r="BL270" s="3">
        <f>IF(BL$3=0,0,INDEX(Sheet1!RawDataCols,$C270,BL$5)*$R270)</f>
        <v>190.28062499999999</v>
      </c>
      <c r="BM270" s="3">
        <f>IF(BM$3=0,0,INDEX(Sheet1!RawDataCols,$C270,BM$5)*$R270)</f>
        <v>320.84312499999999</v>
      </c>
      <c r="BN270" s="3">
        <f>IF(BN$3=0,0,INDEX(Sheet1!RawDataCols,$C270,BN$5)*$R270)</f>
        <v>219.606875</v>
      </c>
      <c r="BO270" s="3">
        <f>IF(BO$3=0,0,INDEX(Sheet1!RawDataCols,$C270,BO$5)*$R270)</f>
        <v>17.1875</v>
      </c>
      <c r="BP270" s="3">
        <f>IF(BP$3=0,0,INDEX(Sheet1!RawDataCols,$C270,BP$5)*$R270)</f>
        <v>921</v>
      </c>
      <c r="BQ270" s="3">
        <f t="shared" si="50"/>
        <v>0</v>
      </c>
      <c r="BR270" s="3">
        <f t="shared" si="51"/>
        <v>0</v>
      </c>
      <c r="BS270" s="3">
        <f t="shared" si="52"/>
        <v>0</v>
      </c>
      <c r="BT270" s="3">
        <f t="shared" si="53"/>
        <v>0</v>
      </c>
      <c r="BU270" s="3" t="str">
        <f>INDEX(Sheet1!$BS$2:$BS$1000,MATCH($A270,Sheet1!$A$2:$A$1000,0))</f>
        <v>13</v>
      </c>
      <c r="BV270" s="3">
        <f>INDEX(Sheet1!$BT$2:$BT$1000,MATCH($A270,Sheet1!$A$2:$A$1000,0))</f>
        <v>0</v>
      </c>
    </row>
    <row r="271" spans="1:74" x14ac:dyDescent="0.2">
      <c r="A271" s="11" t="s">
        <v>712</v>
      </c>
      <c r="B271" s="3">
        <f>MATCH($A271,Sheet1!ACCOUNTNO,0)</f>
        <v>244</v>
      </c>
      <c r="C271" s="3">
        <f t="shared" si="44"/>
        <v>244</v>
      </c>
      <c r="D271" s="3" t="str">
        <f>IF(D$3=0,0,INDEX(Sheet1!RawDataCols,$C271,D$5))</f>
        <v>26100A07</v>
      </c>
      <c r="E271" s="3" t="str">
        <f>IF(E$3=0,0,INDEX(Sheet1!RawDataCols,$C271,E$5))</f>
        <v xml:space="preserve">26100          </v>
      </c>
      <c r="F271" s="3" t="str">
        <f>IF(F$3=0,0,INDEX(Sheet1!RawDataCols,$C271,F$5))</f>
        <v xml:space="preserve">A07            </v>
      </c>
      <c r="G271" s="3" t="str">
        <f>IF(G$3=0,0,INDEX(Sheet1!RawDataCols,$C271,G$5))</f>
        <v xml:space="preserve">               </v>
      </c>
      <c r="H271" s="3" t="str">
        <f>IF(H$3=0,0,INDEX(Sheet1!RawDataCols,$C271,H$5))</f>
        <v xml:space="preserve">               </v>
      </c>
      <c r="I271" s="3" t="str">
        <f>IF(I$3=0,0,INDEX(Sheet1!RawDataCols,$C271,I$5))</f>
        <v xml:space="preserve">               </v>
      </c>
      <c r="J271" s="3" t="str">
        <f>IF(J$3=0,0,INDEX(Sheet1!RawDataCols,$C271,J$5))</f>
        <v xml:space="preserve">               </v>
      </c>
      <c r="K271" s="3" t="str">
        <f>IF(K$3=0,0,INDEX(Sheet1!RawDataCols,$C271,K$5))</f>
        <v xml:space="preserve">               </v>
      </c>
      <c r="L271" s="3" t="str">
        <f>IF(L$3=0,0,INDEX(Sheet1!RawDataCols,$C271,L$5))</f>
        <v xml:space="preserve">               </v>
      </c>
      <c r="M271" s="3" t="str">
        <f>IF(M$3=0,0,INDEX(Sheet1!RawDataCols,$C271,M$5))</f>
        <v xml:space="preserve">F007  </v>
      </c>
      <c r="N271" s="3" t="str">
        <f>IF(N$3=0,0,INDEX(Sheet1!RawDataCols,$C271,N$5))</f>
        <v>Airconditioning - R &amp; M-25 Franklin St</v>
      </c>
      <c r="O271" s="3">
        <f>INDEX(Sheet1!RawDataCols,$C271,O$5)</f>
        <v>13</v>
      </c>
      <c r="P271" s="3" t="str">
        <f>INDEX(Sheet1!RawDataCols,$C271,P$5)</f>
        <v>Cost and Expenses</v>
      </c>
      <c r="Q271" s="3" t="str">
        <f>IF(Q$3=0,0,INDEX(Sheet1!RawDataCols,$C271,Q$5))</f>
        <v>I</v>
      </c>
      <c r="R271" s="3">
        <f t="shared" si="45"/>
        <v>1</v>
      </c>
      <c r="S271" s="3">
        <f t="shared" si="46"/>
        <v>-1</v>
      </c>
      <c r="T271" s="3">
        <f>IF(T$3=0,0,INDEX(Sheet1!RawDataCols,$C271,T$5)*$R271)</f>
        <v>0</v>
      </c>
      <c r="U271" s="3">
        <f>IF(U$3=0,0,INDEX(Sheet1!RawDataCols,$C271,U$5)*$R271)</f>
        <v>728.49</v>
      </c>
      <c r="V271" s="3">
        <f>IF(V$3=0,0,INDEX(Sheet1!RawDataCols,$C271,V$5)*$R271)</f>
        <v>5121.33</v>
      </c>
      <c r="W271" s="3">
        <f>IF(W$3=0,0,INDEX(Sheet1!RawDataCols,$C271,W$5)*$R271)</f>
        <v>4923.0600000000004</v>
      </c>
      <c r="X271" s="3">
        <f>IF(X$3=0,0,INDEX(Sheet1!RawDataCols,$C271,X$5)*$R271)</f>
        <v>11336</v>
      </c>
      <c r="Y271" s="3">
        <f>IF(Y$3=0,0,INDEX(Sheet1!RawDataCols,$C271,Y$5)*$R271)</f>
        <v>5121.33</v>
      </c>
      <c r="Z271" s="3">
        <f>IF(Z$3=0,0,INDEX(Sheet1!RawDataCols,$C271,Z$5)*$R271)</f>
        <v>925.65</v>
      </c>
      <c r="AA271" s="3">
        <f>IF(AA$3=0,0,INDEX(Sheet1!RawDataCols,$C271,AA$5)*$R271)</f>
        <v>19113.36</v>
      </c>
      <c r="AB271" s="3">
        <f>IF(AB$3=0,0,INDEX(Sheet1!RawDataCols,$C271,AB$5)*$R271)</f>
        <v>5121.33</v>
      </c>
      <c r="AC271" s="3">
        <f>IF(AC$3=0,0,INDEX(Sheet1!RawDataCols,$C271,AC$5)*$R271)</f>
        <v>0</v>
      </c>
      <c r="AD271" s="3">
        <f>IF(AD$3=0,0,INDEX(Sheet1!RawDataCols,$C271,AD$5)*$R271)</f>
        <v>0</v>
      </c>
      <c r="AE271" s="3">
        <f>IF(AE$3=0,0,INDEX(Sheet1!RawDataCols,$C271,AE$5)*$R271)</f>
        <v>5121.33</v>
      </c>
      <c r="AF271" s="3">
        <f>IF(AF$3=0,0,INDEX(Sheet1!RawDataCols,$C271,AF$5)*$R271)</f>
        <v>569.5</v>
      </c>
      <c r="AG271" s="3">
        <f>IF(AG$3=0,0,INDEX(Sheet1!RawDataCols,$C271,AG$5)*$R271)</f>
        <v>9882.39</v>
      </c>
      <c r="AH271" s="3">
        <f>IF(AH$3=0,0,INDEX(Sheet1!RawDataCols,$C271,AH$5)*$R271)</f>
        <v>5121.33</v>
      </c>
      <c r="AI271" s="3">
        <f>IF(AI$3=0,0,INDEX(Sheet1!RawDataCols,$C271,AI$5)*$R271)</f>
        <v>4603.54</v>
      </c>
      <c r="AJ271" s="3">
        <f>IF(AJ$3=0,0,INDEX(Sheet1!RawDataCols,$C271,AJ$5)*$R271)</f>
        <v>4946.5</v>
      </c>
      <c r="AK271" s="3">
        <f>IF(AK$3=0,0,INDEX(Sheet1!RawDataCols,$C271,AK$5)*$R271)</f>
        <v>5121.33</v>
      </c>
      <c r="AL271" s="3">
        <f>IF(AL$3=0,0,INDEX(Sheet1!RawDataCols,$C271,AL$5)*$R271)</f>
        <v>102</v>
      </c>
      <c r="AM271" s="3">
        <f>IF(AM$3=0,0,INDEX(Sheet1!RawDataCols,$C271,AM$5)*$R271)</f>
        <v>20300.849999999999</v>
      </c>
      <c r="AN271" s="3">
        <f>IF(AN$3=0,0,INDEX(Sheet1!RawDataCols,$C271,AN$5)*$R271)</f>
        <v>20300.849999999999</v>
      </c>
      <c r="AO271" s="3">
        <f>IF(AO$3=0,0,INDEX(Sheet1!RawDataCols,$C271,AO$5)*$R271)</f>
        <v>11292.61</v>
      </c>
      <c r="AP271" s="3">
        <f>IF(AP$3=0,0,INDEX(Sheet1!RawDataCols,$C271,AP$5)*$R271)</f>
        <v>7343.68</v>
      </c>
      <c r="AQ271" s="3">
        <f>IF(AQ$3=0,0,INDEX(Sheet1!RawDataCols,$C271,AQ$5)*$R271)</f>
        <v>19621.330000000002</v>
      </c>
      <c r="AR271" s="3">
        <f>IF(AR$3=0,0,INDEX(Sheet1!RawDataCols,$C271,AR$5)*$R271)</f>
        <v>6114.13</v>
      </c>
      <c r="AS271" s="3">
        <f>IF(AS$3=0,0,INDEX(Sheet1!RawDataCols,$C271,AS$5)*$R271)</f>
        <v>455</v>
      </c>
      <c r="AT271" s="3">
        <f>IF(AT$3=0,0,INDEX(Sheet1!RawDataCols,$C271,AT$5)*$R271)</f>
        <v>5121.33</v>
      </c>
      <c r="AU271" s="3">
        <f>IF(AU$3=0,0,INDEX(Sheet1!RawDataCols,$C271,AU$5)*$R271)</f>
        <v>2705.44</v>
      </c>
      <c r="AV271" s="3">
        <f>IF(AV$3=0,0,INDEX(Sheet1!RawDataCols,$C271,AV$5)*$R271)</f>
        <v>0</v>
      </c>
      <c r="AW271" s="3">
        <f>IF(AW$3=0,0,INDEX(Sheet1!RawDataCols,$C271,AW$5)*$R271)</f>
        <v>11121.33</v>
      </c>
      <c r="AX271" s="3">
        <f>IF(AX$3=0,0,INDEX(Sheet1!RawDataCols,$C271,AX$5)*$R271)</f>
        <v>8295.82</v>
      </c>
      <c r="AY271" s="3">
        <f>IF(AY$3=0,0,INDEX(Sheet1!RawDataCols,$C271,AY$5)*$R271)</f>
        <v>6779.93</v>
      </c>
      <c r="AZ271" s="3">
        <f>IF(AZ$3=0,0,INDEX(Sheet1!RawDataCols,$C271,AZ$5)*$R271)</f>
        <v>5121.33</v>
      </c>
      <c r="BA271" s="3">
        <f>IF(BA$3=0,0,INDEX(Sheet1!RawDataCols,$C271,BA$5)*$R271)</f>
        <v>1749.22</v>
      </c>
      <c r="BB271" s="3">
        <f>IF(BB$3=0,0,INDEX(Sheet1!RawDataCols,$C271,BB$5)*$R271)</f>
        <v>8387.49</v>
      </c>
      <c r="BC271" s="3">
        <f>IF(BC$3=0,0,INDEX(Sheet1!RawDataCols,$C271,BC$5)*$R271)</f>
        <v>5121.33</v>
      </c>
      <c r="BD271" s="3">
        <f>IF(BD$3=0,0,INDEX(Sheet1!RawDataCols,$C271,BD$5)*$R271)</f>
        <v>656</v>
      </c>
      <c r="BE271" s="3">
        <f>IF(BE$3=0,0,INDEX(Sheet1!RawDataCols,$C271,BE$5)*$R271)</f>
        <v>8387.49</v>
      </c>
      <c r="BF271" s="3">
        <f>IF(BF$3=0,0,INDEX(Sheet1!RawDataCols,$C271,BF$5)*$R271)</f>
        <v>5121.33</v>
      </c>
      <c r="BG271" s="179">
        <f>IF(BG$3=0,0,INDEX(Sheet1!RawDataCols,$C271,BG$5)*$R271)</f>
        <v>656</v>
      </c>
      <c r="BH271" s="33">
        <f t="shared" si="47"/>
        <v>89273.689999999988</v>
      </c>
      <c r="BI271" s="33">
        <f t="shared" si="48"/>
        <v>97135.48000000001</v>
      </c>
      <c r="BJ271" s="33">
        <f t="shared" si="49"/>
        <v>41936.97</v>
      </c>
      <c r="BK271" s="3">
        <f>IF(BK$3=0,0,INDEX(Sheet1!RawDataCols,$C271,BK$5)*$R271)</f>
        <v>6070.9674999999997</v>
      </c>
      <c r="BL271" s="3">
        <f>IF(BL$3=0,0,INDEX(Sheet1!RawDataCols,$C271,BL$5)*$R271)</f>
        <v>2841.4987500000002</v>
      </c>
      <c r="BM271" s="3">
        <f>IF(BM$3=0,0,INDEX(Sheet1!RawDataCols,$C271,BM$5)*$R271)</f>
        <v>6988.8581249999997</v>
      </c>
      <c r="BN271" s="3">
        <f>IF(BN$3=0,0,INDEX(Sheet1!RawDataCols,$C271,BN$5)*$R271)</f>
        <v>5894.14</v>
      </c>
      <c r="BO271" s="3">
        <f>IF(BO$3=0,0,INDEX(Sheet1!RawDataCols,$C271,BO$5)*$R271)</f>
        <v>4938.453125</v>
      </c>
      <c r="BP271" s="3">
        <f>IF(BP$3=0,0,INDEX(Sheet1!RawDataCols,$C271,BP$5)*$R271)</f>
        <v>34340.230000000003</v>
      </c>
      <c r="BQ271" s="3">
        <f t="shared" si="50"/>
        <v>31177.85</v>
      </c>
      <c r="BR271" s="3">
        <f t="shared" si="51"/>
        <v>14828.89</v>
      </c>
      <c r="BS271" s="3">
        <f t="shared" si="52"/>
        <v>28099.53</v>
      </c>
      <c r="BT271" s="3">
        <f t="shared" si="53"/>
        <v>43266.95</v>
      </c>
      <c r="BU271" s="3" t="str">
        <f>INDEX(Sheet1!$BS$2:$BS$1000,MATCH($A271,Sheet1!$A$2:$A$1000,0))</f>
        <v>13</v>
      </c>
      <c r="BV271" s="3">
        <f>INDEX(Sheet1!$BT$2:$BT$1000,MATCH($A271,Sheet1!$A$2:$A$1000,0))</f>
        <v>43266.95</v>
      </c>
    </row>
    <row r="272" spans="1:74" x14ac:dyDescent="0.2">
      <c r="A272" s="11" t="s">
        <v>713</v>
      </c>
      <c r="B272" s="3">
        <f>MATCH($A272,Sheet1!ACCOUNTNO,0)</f>
        <v>245</v>
      </c>
      <c r="C272" s="3">
        <f t="shared" si="44"/>
        <v>245</v>
      </c>
      <c r="D272" s="3" t="str">
        <f>IF(D$3=0,0,INDEX(Sheet1!RawDataCols,$C272,D$5))</f>
        <v>26100A10</v>
      </c>
      <c r="E272" s="3" t="str">
        <f>IF(E$3=0,0,INDEX(Sheet1!RawDataCols,$C272,E$5))</f>
        <v xml:space="preserve">26100          </v>
      </c>
      <c r="F272" s="3" t="str">
        <f>IF(F$3=0,0,INDEX(Sheet1!RawDataCols,$C272,F$5))</f>
        <v xml:space="preserve">A10            </v>
      </c>
      <c r="G272" s="3" t="str">
        <f>IF(G$3=0,0,INDEX(Sheet1!RawDataCols,$C272,G$5))</f>
        <v xml:space="preserve">               </v>
      </c>
      <c r="H272" s="3" t="str">
        <f>IF(H$3=0,0,INDEX(Sheet1!RawDataCols,$C272,H$5))</f>
        <v xml:space="preserve">               </v>
      </c>
      <c r="I272" s="3" t="str">
        <f>IF(I$3=0,0,INDEX(Sheet1!RawDataCols,$C272,I$5))</f>
        <v xml:space="preserve">               </v>
      </c>
      <c r="J272" s="3" t="str">
        <f>IF(J$3=0,0,INDEX(Sheet1!RawDataCols,$C272,J$5))</f>
        <v xml:space="preserve">               </v>
      </c>
      <c r="K272" s="3" t="str">
        <f>IF(K$3=0,0,INDEX(Sheet1!RawDataCols,$C272,K$5))</f>
        <v xml:space="preserve">               </v>
      </c>
      <c r="L272" s="3" t="str">
        <f>IF(L$3=0,0,INDEX(Sheet1!RawDataCols,$C272,L$5))</f>
        <v xml:space="preserve">               </v>
      </c>
      <c r="M272" s="3" t="str">
        <f>IF(M$3=0,0,INDEX(Sheet1!RawDataCols,$C272,M$5))</f>
        <v xml:space="preserve">F007  </v>
      </c>
      <c r="N272" s="3" t="str">
        <f>IF(N$3=0,0,INDEX(Sheet1!RawDataCols,$C272,N$5))</f>
        <v>Airconditioning - R &amp; M-15 Franklin St</v>
      </c>
      <c r="O272" s="3">
        <f>INDEX(Sheet1!RawDataCols,$C272,O$5)</f>
        <v>13</v>
      </c>
      <c r="P272" s="3" t="str">
        <f>INDEX(Sheet1!RawDataCols,$C272,P$5)</f>
        <v>Cost and Expenses</v>
      </c>
      <c r="Q272" s="3" t="str">
        <f>IF(Q$3=0,0,INDEX(Sheet1!RawDataCols,$C272,Q$5))</f>
        <v>I</v>
      </c>
      <c r="R272" s="3">
        <f t="shared" si="45"/>
        <v>1</v>
      </c>
      <c r="S272" s="3">
        <f t="shared" si="46"/>
        <v>-1</v>
      </c>
      <c r="T272" s="3">
        <f>IF(T$3=0,0,INDEX(Sheet1!RawDataCols,$C272,T$5)*$R272)</f>
        <v>0</v>
      </c>
      <c r="U272" s="3">
        <f>IF(U$3=0,0,INDEX(Sheet1!RawDataCols,$C272,U$5)*$R272)</f>
        <v>0</v>
      </c>
      <c r="V272" s="3">
        <f>IF(V$3=0,0,INDEX(Sheet1!RawDataCols,$C272,V$5)*$R272)</f>
        <v>287.36</v>
      </c>
      <c r="W272" s="3">
        <f>IF(W$3=0,0,INDEX(Sheet1!RawDataCols,$C272,W$5)*$R272)</f>
        <v>810.33</v>
      </c>
      <c r="X272" s="3">
        <f>IF(X$3=0,0,INDEX(Sheet1!RawDataCols,$C272,X$5)*$R272)</f>
        <v>0</v>
      </c>
      <c r="Y272" s="3">
        <f>IF(Y$3=0,0,INDEX(Sheet1!RawDataCols,$C272,Y$5)*$R272)</f>
        <v>287.36</v>
      </c>
      <c r="Z272" s="3">
        <f>IF(Z$3=0,0,INDEX(Sheet1!RawDataCols,$C272,Z$5)*$R272)</f>
        <v>5321.79</v>
      </c>
      <c r="AA272" s="3">
        <f>IF(AA$3=0,0,INDEX(Sheet1!RawDataCols,$C272,AA$5)*$R272)</f>
        <v>2507.94</v>
      </c>
      <c r="AB272" s="3">
        <f>IF(AB$3=0,0,INDEX(Sheet1!RawDataCols,$C272,AB$5)*$R272)</f>
        <v>287.36</v>
      </c>
      <c r="AC272" s="3">
        <f>IF(AC$3=0,0,INDEX(Sheet1!RawDataCols,$C272,AC$5)*$R272)</f>
        <v>0</v>
      </c>
      <c r="AD272" s="3">
        <f>IF(AD$3=0,0,INDEX(Sheet1!RawDataCols,$C272,AD$5)*$R272)</f>
        <v>0</v>
      </c>
      <c r="AE272" s="3">
        <f>IF(AE$3=0,0,INDEX(Sheet1!RawDataCols,$C272,AE$5)*$R272)</f>
        <v>287.36</v>
      </c>
      <c r="AF272" s="3">
        <f>IF(AF$3=0,0,INDEX(Sheet1!RawDataCols,$C272,AF$5)*$R272)</f>
        <v>0</v>
      </c>
      <c r="AG272" s="3">
        <f>IF(AG$3=0,0,INDEX(Sheet1!RawDataCols,$C272,AG$5)*$R272)</f>
        <v>0</v>
      </c>
      <c r="AH272" s="3">
        <f>IF(AH$3=0,0,INDEX(Sheet1!RawDataCols,$C272,AH$5)*$R272)</f>
        <v>287.36</v>
      </c>
      <c r="AI272" s="3">
        <f>IF(AI$3=0,0,INDEX(Sheet1!RawDataCols,$C272,AI$5)*$R272)</f>
        <v>0</v>
      </c>
      <c r="AJ272" s="3">
        <f>IF(AJ$3=0,0,INDEX(Sheet1!RawDataCols,$C272,AJ$5)*$R272)</f>
        <v>0</v>
      </c>
      <c r="AK272" s="3">
        <f>IF(AK$3=0,0,INDEX(Sheet1!RawDataCols,$C272,AK$5)*$R272)</f>
        <v>287.36</v>
      </c>
      <c r="AL272" s="3">
        <f>IF(AL$3=0,0,INDEX(Sheet1!RawDataCols,$C272,AL$5)*$R272)</f>
        <v>0</v>
      </c>
      <c r="AM272" s="3">
        <f>IF(AM$3=0,0,INDEX(Sheet1!RawDataCols,$C272,AM$5)*$R272)</f>
        <v>795.3</v>
      </c>
      <c r="AN272" s="3">
        <f>IF(AN$3=0,0,INDEX(Sheet1!RawDataCols,$C272,AN$5)*$R272)</f>
        <v>795.3</v>
      </c>
      <c r="AO272" s="3">
        <f>IF(AO$3=0,0,INDEX(Sheet1!RawDataCols,$C272,AO$5)*$R272)</f>
        <v>0</v>
      </c>
      <c r="AP272" s="3">
        <f>IF(AP$3=0,0,INDEX(Sheet1!RawDataCols,$C272,AP$5)*$R272)</f>
        <v>0</v>
      </c>
      <c r="AQ272" s="3">
        <f>IF(AQ$3=0,0,INDEX(Sheet1!RawDataCols,$C272,AQ$5)*$R272)</f>
        <v>287.36</v>
      </c>
      <c r="AR272" s="3">
        <f>IF(AR$3=0,0,INDEX(Sheet1!RawDataCols,$C272,AR$5)*$R272)</f>
        <v>0</v>
      </c>
      <c r="AS272" s="3">
        <f>IF(AS$3=0,0,INDEX(Sheet1!RawDataCols,$C272,AS$5)*$R272)</f>
        <v>0</v>
      </c>
      <c r="AT272" s="3">
        <f>IF(AT$3=0,0,INDEX(Sheet1!RawDataCols,$C272,AT$5)*$R272)</f>
        <v>287.36</v>
      </c>
      <c r="AU272" s="3">
        <f>IF(AU$3=0,0,INDEX(Sheet1!RawDataCols,$C272,AU$5)*$R272)</f>
        <v>0</v>
      </c>
      <c r="AV272" s="3">
        <f>IF(AV$3=0,0,INDEX(Sheet1!RawDataCols,$C272,AV$5)*$R272)</f>
        <v>0</v>
      </c>
      <c r="AW272" s="3">
        <f>IF(AW$3=0,0,INDEX(Sheet1!RawDataCols,$C272,AW$5)*$R272)</f>
        <v>287.36</v>
      </c>
      <c r="AX272" s="3">
        <f>IF(AX$3=0,0,INDEX(Sheet1!RawDataCols,$C272,AX$5)*$R272)</f>
        <v>0</v>
      </c>
      <c r="AY272" s="3">
        <f>IF(AY$3=0,0,INDEX(Sheet1!RawDataCols,$C272,AY$5)*$R272)</f>
        <v>1219.2</v>
      </c>
      <c r="AZ272" s="3">
        <f>IF(AZ$3=0,0,INDEX(Sheet1!RawDataCols,$C272,AZ$5)*$R272)</f>
        <v>287.36</v>
      </c>
      <c r="BA272" s="3">
        <f>IF(BA$3=0,0,INDEX(Sheet1!RawDataCols,$C272,BA$5)*$R272)</f>
        <v>0</v>
      </c>
      <c r="BB272" s="3">
        <f>IF(BB$3=0,0,INDEX(Sheet1!RawDataCols,$C272,BB$5)*$R272)</f>
        <v>8953.3700000000008</v>
      </c>
      <c r="BC272" s="3">
        <f>IF(BC$3=0,0,INDEX(Sheet1!RawDataCols,$C272,BC$5)*$R272)</f>
        <v>287.36</v>
      </c>
      <c r="BD272" s="3">
        <f>IF(BD$3=0,0,INDEX(Sheet1!RawDataCols,$C272,BD$5)*$R272)</f>
        <v>840</v>
      </c>
      <c r="BE272" s="3">
        <f>IF(BE$3=0,0,INDEX(Sheet1!RawDataCols,$C272,BE$5)*$R272)</f>
        <v>8953.3700000000008</v>
      </c>
      <c r="BF272" s="3">
        <f>IF(BF$3=0,0,INDEX(Sheet1!RawDataCols,$C272,BF$5)*$R272)</f>
        <v>287.36</v>
      </c>
      <c r="BG272" s="179">
        <f>IF(BG$3=0,0,INDEX(Sheet1!RawDataCols,$C272,BG$5)*$R272)</f>
        <v>840</v>
      </c>
      <c r="BH272" s="33">
        <f t="shared" si="47"/>
        <v>13475.810000000001</v>
      </c>
      <c r="BI272" s="33">
        <f t="shared" si="48"/>
        <v>3956.2600000000007</v>
      </c>
      <c r="BJ272" s="33">
        <f t="shared" si="49"/>
        <v>6972.12</v>
      </c>
      <c r="BK272" s="3">
        <f>IF(BK$3=0,0,INDEX(Sheet1!RawDataCols,$C272,BK$5)*$R272)</f>
        <v>247.26625000000001</v>
      </c>
      <c r="BL272" s="3">
        <f>IF(BL$3=0,0,INDEX(Sheet1!RawDataCols,$C272,BL$5)*$R272)</f>
        <v>531.85062500000004</v>
      </c>
      <c r="BM272" s="3">
        <f>IF(BM$3=0,0,INDEX(Sheet1!RawDataCols,$C272,BM$5)*$R272)</f>
        <v>142.03125</v>
      </c>
      <c r="BN272" s="3">
        <f>IF(BN$3=0,0,INDEX(Sheet1!RawDataCols,$C272,BN$5)*$R272)</f>
        <v>1527.555625</v>
      </c>
      <c r="BO272" s="3">
        <f>IF(BO$3=0,0,INDEX(Sheet1!RawDataCols,$C272,BO$5)*$R272)</f>
        <v>572.84562500000004</v>
      </c>
      <c r="BP272" s="3">
        <f>IF(BP$3=0,0,INDEX(Sheet1!RawDataCols,$C272,BP$5)*$R272)</f>
        <v>2377.4899999999998</v>
      </c>
      <c r="BQ272" s="3">
        <f t="shared" si="50"/>
        <v>2507.94</v>
      </c>
      <c r="BR272" s="3">
        <f t="shared" si="51"/>
        <v>0</v>
      </c>
      <c r="BS272" s="3">
        <f t="shared" si="52"/>
        <v>795.3</v>
      </c>
      <c r="BT272" s="3">
        <f t="shared" si="53"/>
        <v>10967.87</v>
      </c>
      <c r="BU272" s="3" t="str">
        <f>INDEX(Sheet1!$BS$2:$BS$1000,MATCH($A272,Sheet1!$A$2:$A$1000,0))</f>
        <v>13</v>
      </c>
      <c r="BV272" s="3">
        <f>INDEX(Sheet1!$BT$2:$BT$1000,MATCH($A272,Sheet1!$A$2:$A$1000,0))</f>
        <v>10967.87</v>
      </c>
    </row>
    <row r="273" spans="1:74" x14ac:dyDescent="0.2">
      <c r="A273" s="246" t="s">
        <v>714</v>
      </c>
      <c r="B273" s="3" t="e">
        <f>MATCH($A273,Sheet1!ACCOUNTNO,0)</f>
        <v>#N/A</v>
      </c>
      <c r="C273" s="3">
        <f t="shared" si="44"/>
        <v>65000</v>
      </c>
      <c r="D273" s="3">
        <f>IF(D$3=0,0,INDEX(Sheet1!RawDataCols,$C273,D$5))</f>
        <v>0</v>
      </c>
      <c r="E273" s="3">
        <f>IF(E$3=0,0,INDEX(Sheet1!RawDataCols,$C273,E$5))</f>
        <v>0</v>
      </c>
      <c r="F273" s="3">
        <f>IF(F$3=0,0,INDEX(Sheet1!RawDataCols,$C273,F$5))</f>
        <v>0</v>
      </c>
      <c r="G273" s="3">
        <f>IF(G$3=0,0,INDEX(Sheet1!RawDataCols,$C273,G$5))</f>
        <v>0</v>
      </c>
      <c r="H273" s="3">
        <f>IF(H$3=0,0,INDEX(Sheet1!RawDataCols,$C273,H$5))</f>
        <v>0</v>
      </c>
      <c r="I273" s="3">
        <f>IF(I$3=0,0,INDEX(Sheet1!RawDataCols,$C273,I$5))</f>
        <v>0</v>
      </c>
      <c r="J273" s="3">
        <f>IF(J$3=0,0,INDEX(Sheet1!RawDataCols,$C273,J$5))</f>
        <v>0</v>
      </c>
      <c r="K273" s="3">
        <f>IF(K$3=0,0,INDEX(Sheet1!RawDataCols,$C273,K$5))</f>
        <v>0</v>
      </c>
      <c r="L273" s="3">
        <f>IF(L$3=0,0,INDEX(Sheet1!RawDataCols,$C273,L$5))</f>
        <v>0</v>
      </c>
      <c r="M273" s="3">
        <f>IF(M$3=0,0,INDEX(Sheet1!RawDataCols,$C273,M$5))</f>
        <v>0</v>
      </c>
      <c r="N273" s="3">
        <f>IF(N$3=0,0,INDEX(Sheet1!RawDataCols,$C273,N$5))</f>
        <v>0</v>
      </c>
      <c r="O273" s="3">
        <f>INDEX(Sheet1!RawDataCols,$C273,O$5)</f>
        <v>0</v>
      </c>
      <c r="P273" s="3">
        <f>INDEX(Sheet1!RawDataCols,$C273,P$5)</f>
        <v>0</v>
      </c>
      <c r="Q273" s="3">
        <f>IF(Q$3=0,0,INDEX(Sheet1!RawDataCols,$C273,Q$5))</f>
        <v>0</v>
      </c>
      <c r="R273" s="3">
        <f t="shared" si="45"/>
        <v>1</v>
      </c>
      <c r="S273" s="3">
        <f t="shared" si="46"/>
        <v>-1</v>
      </c>
      <c r="T273" s="3">
        <f>IF(T$3=0,0,INDEX(Sheet1!RawDataCols,$C273,T$5)*$R273)</f>
        <v>0</v>
      </c>
      <c r="U273" s="3">
        <f>IF(U$3=0,0,INDEX(Sheet1!RawDataCols,$C273,U$5)*$R273)</f>
        <v>0</v>
      </c>
      <c r="V273" s="3">
        <f>IF(V$3=0,0,INDEX(Sheet1!RawDataCols,$C273,V$5)*$R273)</f>
        <v>0</v>
      </c>
      <c r="W273" s="3">
        <f>IF(W$3=0,0,INDEX(Sheet1!RawDataCols,$C273,W$5)*$R273)</f>
        <v>0</v>
      </c>
      <c r="X273" s="3">
        <f>IF(X$3=0,0,INDEX(Sheet1!RawDataCols,$C273,X$5)*$R273)</f>
        <v>0</v>
      </c>
      <c r="Y273" s="3">
        <f>IF(Y$3=0,0,INDEX(Sheet1!RawDataCols,$C273,Y$5)*$R273)</f>
        <v>0</v>
      </c>
      <c r="Z273" s="3">
        <f>IF(Z$3=0,0,INDEX(Sheet1!RawDataCols,$C273,Z$5)*$R273)</f>
        <v>0</v>
      </c>
      <c r="AA273" s="3">
        <f>IF(AA$3=0,0,INDEX(Sheet1!RawDataCols,$C273,AA$5)*$R273)</f>
        <v>0</v>
      </c>
      <c r="AB273" s="3">
        <f>IF(AB$3=0,0,INDEX(Sheet1!RawDataCols,$C273,AB$5)*$R273)</f>
        <v>0</v>
      </c>
      <c r="AC273" s="3">
        <f>IF(AC$3=0,0,INDEX(Sheet1!RawDataCols,$C273,AC$5)*$R273)</f>
        <v>0</v>
      </c>
      <c r="AD273" s="3">
        <f>IF(AD$3=0,0,INDEX(Sheet1!RawDataCols,$C273,AD$5)*$R273)</f>
        <v>0</v>
      </c>
      <c r="AE273" s="3">
        <f>IF(AE$3=0,0,INDEX(Sheet1!RawDataCols,$C273,AE$5)*$R273)</f>
        <v>0</v>
      </c>
      <c r="AF273" s="3">
        <f>IF(AF$3=0,0,INDEX(Sheet1!RawDataCols,$C273,AF$5)*$R273)</f>
        <v>0</v>
      </c>
      <c r="AG273" s="3">
        <f>IF(AG$3=0,0,INDEX(Sheet1!RawDataCols,$C273,AG$5)*$R273)</f>
        <v>0</v>
      </c>
      <c r="AH273" s="3">
        <f>IF(AH$3=0,0,INDEX(Sheet1!RawDataCols,$C273,AH$5)*$R273)</f>
        <v>0</v>
      </c>
      <c r="AI273" s="3">
        <f>IF(AI$3=0,0,INDEX(Sheet1!RawDataCols,$C273,AI$5)*$R273)</f>
        <v>0</v>
      </c>
      <c r="AJ273" s="3">
        <f>IF(AJ$3=0,0,INDEX(Sheet1!RawDataCols,$C273,AJ$5)*$R273)</f>
        <v>0</v>
      </c>
      <c r="AK273" s="3">
        <f>IF(AK$3=0,0,INDEX(Sheet1!RawDataCols,$C273,AK$5)*$R273)</f>
        <v>0</v>
      </c>
      <c r="AL273" s="3">
        <f>IF(AL$3=0,0,INDEX(Sheet1!RawDataCols,$C273,AL$5)*$R273)</f>
        <v>0</v>
      </c>
      <c r="AM273" s="3">
        <f>IF(AM$3=0,0,INDEX(Sheet1!RawDataCols,$C273,AM$5)*$R273)</f>
        <v>0</v>
      </c>
      <c r="AN273" s="3">
        <f>IF(AN$3=0,0,INDEX(Sheet1!RawDataCols,$C273,AN$5)*$R273)</f>
        <v>0</v>
      </c>
      <c r="AO273" s="3">
        <f>IF(AO$3=0,0,INDEX(Sheet1!RawDataCols,$C273,AO$5)*$R273)</f>
        <v>0</v>
      </c>
      <c r="AP273" s="3">
        <f>IF(AP$3=0,0,INDEX(Sheet1!RawDataCols,$C273,AP$5)*$R273)</f>
        <v>0</v>
      </c>
      <c r="AQ273" s="3">
        <f>IF(AQ$3=0,0,INDEX(Sheet1!RawDataCols,$C273,AQ$5)*$R273)</f>
        <v>0</v>
      </c>
      <c r="AR273" s="3">
        <f>IF(AR$3=0,0,INDEX(Sheet1!RawDataCols,$C273,AR$5)*$R273)</f>
        <v>0</v>
      </c>
      <c r="AS273" s="3">
        <f>IF(AS$3=0,0,INDEX(Sheet1!RawDataCols,$C273,AS$5)*$R273)</f>
        <v>0</v>
      </c>
      <c r="AT273" s="3">
        <f>IF(AT$3=0,0,INDEX(Sheet1!RawDataCols,$C273,AT$5)*$R273)</f>
        <v>0</v>
      </c>
      <c r="AU273" s="3">
        <f>IF(AU$3=0,0,INDEX(Sheet1!RawDataCols,$C273,AU$5)*$R273)</f>
        <v>0</v>
      </c>
      <c r="AV273" s="3">
        <f>IF(AV$3=0,0,INDEX(Sheet1!RawDataCols,$C273,AV$5)*$R273)</f>
        <v>0</v>
      </c>
      <c r="AW273" s="3">
        <f>IF(AW$3=0,0,INDEX(Sheet1!RawDataCols,$C273,AW$5)*$R273)</f>
        <v>0</v>
      </c>
      <c r="AX273" s="3">
        <f>IF(AX$3=0,0,INDEX(Sheet1!RawDataCols,$C273,AX$5)*$R273)</f>
        <v>0</v>
      </c>
      <c r="AY273" s="3">
        <f>IF(AY$3=0,0,INDEX(Sheet1!RawDataCols,$C273,AY$5)*$R273)</f>
        <v>0</v>
      </c>
      <c r="AZ273" s="3">
        <f>IF(AZ$3=0,0,INDEX(Sheet1!RawDataCols,$C273,AZ$5)*$R273)</f>
        <v>0</v>
      </c>
      <c r="BA273" s="3">
        <f>IF(BA$3=0,0,INDEX(Sheet1!RawDataCols,$C273,BA$5)*$R273)</f>
        <v>0</v>
      </c>
      <c r="BB273" s="3">
        <f>IF(BB$3=0,0,INDEX(Sheet1!RawDataCols,$C273,BB$5)*$R273)</f>
        <v>0</v>
      </c>
      <c r="BC273" s="3">
        <f>IF(BC$3=0,0,INDEX(Sheet1!RawDataCols,$C273,BC$5)*$R273)</f>
        <v>0</v>
      </c>
      <c r="BD273" s="3">
        <f>IF(BD$3=0,0,INDEX(Sheet1!RawDataCols,$C273,BD$5)*$R273)</f>
        <v>0</v>
      </c>
      <c r="BE273" s="3">
        <f>IF(BE$3=0,0,INDEX(Sheet1!RawDataCols,$C273,BE$5)*$R273)</f>
        <v>0</v>
      </c>
      <c r="BF273" s="3">
        <f>IF(BF$3=0,0,INDEX(Sheet1!RawDataCols,$C273,BF$5)*$R273)</f>
        <v>0</v>
      </c>
      <c r="BG273" s="179">
        <f>IF(BG$3=0,0,INDEX(Sheet1!RawDataCols,$C273,BG$5)*$R273)</f>
        <v>0</v>
      </c>
      <c r="BH273" s="33">
        <f t="shared" si="47"/>
        <v>0</v>
      </c>
      <c r="BI273" s="33">
        <f t="shared" si="48"/>
        <v>0</v>
      </c>
      <c r="BJ273" s="33">
        <f t="shared" si="49"/>
        <v>0</v>
      </c>
      <c r="BK273" s="3">
        <f>IF(BK$3=0,0,INDEX(Sheet1!RawDataCols,$C273,BK$5)*$R273)</f>
        <v>0</v>
      </c>
      <c r="BL273" s="3">
        <f>IF(BL$3=0,0,INDEX(Sheet1!RawDataCols,$C273,BL$5)*$R273)</f>
        <v>0</v>
      </c>
      <c r="BM273" s="3">
        <f>IF(BM$3=0,0,INDEX(Sheet1!RawDataCols,$C273,BM$5)*$R273)</f>
        <v>0</v>
      </c>
      <c r="BN273" s="3">
        <f>IF(BN$3=0,0,INDEX(Sheet1!RawDataCols,$C273,BN$5)*$R273)</f>
        <v>0</v>
      </c>
      <c r="BO273" s="3">
        <f>IF(BO$3=0,0,INDEX(Sheet1!RawDataCols,$C273,BO$5)*$R273)</f>
        <v>0</v>
      </c>
      <c r="BP273" s="3">
        <f>IF(BP$3=0,0,INDEX(Sheet1!RawDataCols,$C273,BP$5)*$R273)</f>
        <v>0</v>
      </c>
      <c r="BQ273" s="3">
        <f t="shared" si="50"/>
        <v>0</v>
      </c>
      <c r="BR273" s="3">
        <f t="shared" si="51"/>
        <v>0</v>
      </c>
      <c r="BS273" s="3">
        <f t="shared" si="52"/>
        <v>0</v>
      </c>
      <c r="BT273" s="3">
        <f t="shared" si="53"/>
        <v>0</v>
      </c>
      <c r="BU273" s="3" t="e">
        <f>INDEX(Sheet1!$BS$2:$BS$1000,MATCH($A273,Sheet1!$A$2:$A$1000,0))</f>
        <v>#N/A</v>
      </c>
      <c r="BV273" s="3" t="e">
        <f>INDEX(Sheet1!$BT$2:$BT$1000,MATCH($A273,Sheet1!$A$2:$A$1000,0))</f>
        <v>#N/A</v>
      </c>
    </row>
    <row r="274" spans="1:74" x14ac:dyDescent="0.2">
      <c r="A274" s="246" t="s">
        <v>715</v>
      </c>
      <c r="B274" s="3" t="e">
        <f>MATCH($A274,Sheet1!ACCOUNTNO,0)</f>
        <v>#N/A</v>
      </c>
      <c r="C274" s="3">
        <f t="shared" si="44"/>
        <v>65000</v>
      </c>
      <c r="D274" s="3">
        <f>IF(D$3=0,0,INDEX(Sheet1!RawDataCols,$C274,D$5))</f>
        <v>0</v>
      </c>
      <c r="E274" s="3">
        <f>IF(E$3=0,0,INDEX(Sheet1!RawDataCols,$C274,E$5))</f>
        <v>0</v>
      </c>
      <c r="F274" s="3">
        <f>IF(F$3=0,0,INDEX(Sheet1!RawDataCols,$C274,F$5))</f>
        <v>0</v>
      </c>
      <c r="G274" s="3">
        <f>IF(G$3=0,0,INDEX(Sheet1!RawDataCols,$C274,G$5))</f>
        <v>0</v>
      </c>
      <c r="H274" s="3">
        <f>IF(H$3=0,0,INDEX(Sheet1!RawDataCols,$C274,H$5))</f>
        <v>0</v>
      </c>
      <c r="I274" s="3">
        <f>IF(I$3=0,0,INDEX(Sheet1!RawDataCols,$C274,I$5))</f>
        <v>0</v>
      </c>
      <c r="J274" s="3">
        <f>IF(J$3=0,0,INDEX(Sheet1!RawDataCols,$C274,J$5))</f>
        <v>0</v>
      </c>
      <c r="K274" s="3">
        <f>IF(K$3=0,0,INDEX(Sheet1!RawDataCols,$C274,K$5))</f>
        <v>0</v>
      </c>
      <c r="L274" s="3">
        <f>IF(L$3=0,0,INDEX(Sheet1!RawDataCols,$C274,L$5))</f>
        <v>0</v>
      </c>
      <c r="M274" s="3">
        <f>IF(M$3=0,0,INDEX(Sheet1!RawDataCols,$C274,M$5))</f>
        <v>0</v>
      </c>
      <c r="N274" s="3">
        <f>IF(N$3=0,0,INDEX(Sheet1!RawDataCols,$C274,N$5))</f>
        <v>0</v>
      </c>
      <c r="O274" s="3">
        <f>INDEX(Sheet1!RawDataCols,$C274,O$5)</f>
        <v>0</v>
      </c>
      <c r="P274" s="3">
        <f>INDEX(Sheet1!RawDataCols,$C274,P$5)</f>
        <v>0</v>
      </c>
      <c r="Q274" s="3">
        <f>IF(Q$3=0,0,INDEX(Sheet1!RawDataCols,$C274,Q$5))</f>
        <v>0</v>
      </c>
      <c r="R274" s="3">
        <f t="shared" si="45"/>
        <v>1</v>
      </c>
      <c r="S274" s="3">
        <f t="shared" si="46"/>
        <v>-1</v>
      </c>
      <c r="T274" s="3">
        <f>IF(T$3=0,0,INDEX(Sheet1!RawDataCols,$C274,T$5)*$R274)</f>
        <v>0</v>
      </c>
      <c r="U274" s="3">
        <f>IF(U$3=0,0,INDEX(Sheet1!RawDataCols,$C274,U$5)*$R274)</f>
        <v>0</v>
      </c>
      <c r="V274" s="3">
        <f>IF(V$3=0,0,INDEX(Sheet1!RawDataCols,$C274,V$5)*$R274)</f>
        <v>0</v>
      </c>
      <c r="W274" s="3">
        <f>IF(W$3=0,0,INDEX(Sheet1!RawDataCols,$C274,W$5)*$R274)</f>
        <v>0</v>
      </c>
      <c r="X274" s="3">
        <f>IF(X$3=0,0,INDEX(Sheet1!RawDataCols,$C274,X$5)*$R274)</f>
        <v>0</v>
      </c>
      <c r="Y274" s="3">
        <f>IF(Y$3=0,0,INDEX(Sheet1!RawDataCols,$C274,Y$5)*$R274)</f>
        <v>0</v>
      </c>
      <c r="Z274" s="3">
        <f>IF(Z$3=0,0,INDEX(Sheet1!RawDataCols,$C274,Z$5)*$R274)</f>
        <v>0</v>
      </c>
      <c r="AA274" s="3">
        <f>IF(AA$3=0,0,INDEX(Sheet1!RawDataCols,$C274,AA$5)*$R274)</f>
        <v>0</v>
      </c>
      <c r="AB274" s="3">
        <f>IF(AB$3=0,0,INDEX(Sheet1!RawDataCols,$C274,AB$5)*$R274)</f>
        <v>0</v>
      </c>
      <c r="AC274" s="3">
        <f>IF(AC$3=0,0,INDEX(Sheet1!RawDataCols,$C274,AC$5)*$R274)</f>
        <v>0</v>
      </c>
      <c r="AD274" s="3">
        <f>IF(AD$3=0,0,INDEX(Sheet1!RawDataCols,$C274,AD$5)*$R274)</f>
        <v>0</v>
      </c>
      <c r="AE274" s="3">
        <f>IF(AE$3=0,0,INDEX(Sheet1!RawDataCols,$C274,AE$5)*$R274)</f>
        <v>0</v>
      </c>
      <c r="AF274" s="3">
        <f>IF(AF$3=0,0,INDEX(Sheet1!RawDataCols,$C274,AF$5)*$R274)</f>
        <v>0</v>
      </c>
      <c r="AG274" s="3">
        <f>IF(AG$3=0,0,INDEX(Sheet1!RawDataCols,$C274,AG$5)*$R274)</f>
        <v>0</v>
      </c>
      <c r="AH274" s="3">
        <f>IF(AH$3=0,0,INDEX(Sheet1!RawDataCols,$C274,AH$5)*$R274)</f>
        <v>0</v>
      </c>
      <c r="AI274" s="3">
        <f>IF(AI$3=0,0,INDEX(Sheet1!RawDataCols,$C274,AI$5)*$R274)</f>
        <v>0</v>
      </c>
      <c r="AJ274" s="3">
        <f>IF(AJ$3=0,0,INDEX(Sheet1!RawDataCols,$C274,AJ$5)*$R274)</f>
        <v>0</v>
      </c>
      <c r="AK274" s="3">
        <f>IF(AK$3=0,0,INDEX(Sheet1!RawDataCols,$C274,AK$5)*$R274)</f>
        <v>0</v>
      </c>
      <c r="AL274" s="3">
        <f>IF(AL$3=0,0,INDEX(Sheet1!RawDataCols,$C274,AL$5)*$R274)</f>
        <v>0</v>
      </c>
      <c r="AM274" s="3">
        <f>IF(AM$3=0,0,INDEX(Sheet1!RawDataCols,$C274,AM$5)*$R274)</f>
        <v>0</v>
      </c>
      <c r="AN274" s="3">
        <f>IF(AN$3=0,0,INDEX(Sheet1!RawDataCols,$C274,AN$5)*$R274)</f>
        <v>0</v>
      </c>
      <c r="AO274" s="3">
        <f>IF(AO$3=0,0,INDEX(Sheet1!RawDataCols,$C274,AO$5)*$R274)</f>
        <v>0</v>
      </c>
      <c r="AP274" s="3">
        <f>IF(AP$3=0,0,INDEX(Sheet1!RawDataCols,$C274,AP$5)*$R274)</f>
        <v>0</v>
      </c>
      <c r="AQ274" s="3">
        <f>IF(AQ$3=0,0,INDEX(Sheet1!RawDataCols,$C274,AQ$5)*$R274)</f>
        <v>0</v>
      </c>
      <c r="AR274" s="3">
        <f>IF(AR$3=0,0,INDEX(Sheet1!RawDataCols,$C274,AR$5)*$R274)</f>
        <v>0</v>
      </c>
      <c r="AS274" s="3">
        <f>IF(AS$3=0,0,INDEX(Sheet1!RawDataCols,$C274,AS$5)*$R274)</f>
        <v>0</v>
      </c>
      <c r="AT274" s="3">
        <f>IF(AT$3=0,0,INDEX(Sheet1!RawDataCols,$C274,AT$5)*$R274)</f>
        <v>0</v>
      </c>
      <c r="AU274" s="3">
        <f>IF(AU$3=0,0,INDEX(Sheet1!RawDataCols,$C274,AU$5)*$R274)</f>
        <v>0</v>
      </c>
      <c r="AV274" s="3">
        <f>IF(AV$3=0,0,INDEX(Sheet1!RawDataCols,$C274,AV$5)*$R274)</f>
        <v>0</v>
      </c>
      <c r="AW274" s="3">
        <f>IF(AW$3=0,0,INDEX(Sheet1!RawDataCols,$C274,AW$5)*$R274)</f>
        <v>0</v>
      </c>
      <c r="AX274" s="3">
        <f>IF(AX$3=0,0,INDEX(Sheet1!RawDataCols,$C274,AX$5)*$R274)</f>
        <v>0</v>
      </c>
      <c r="AY274" s="3">
        <f>IF(AY$3=0,0,INDEX(Sheet1!RawDataCols,$C274,AY$5)*$R274)</f>
        <v>0</v>
      </c>
      <c r="AZ274" s="3">
        <f>IF(AZ$3=0,0,INDEX(Sheet1!RawDataCols,$C274,AZ$5)*$R274)</f>
        <v>0</v>
      </c>
      <c r="BA274" s="3">
        <f>IF(BA$3=0,0,INDEX(Sheet1!RawDataCols,$C274,BA$5)*$R274)</f>
        <v>0</v>
      </c>
      <c r="BB274" s="3">
        <f>IF(BB$3=0,0,INDEX(Sheet1!RawDataCols,$C274,BB$5)*$R274)</f>
        <v>0</v>
      </c>
      <c r="BC274" s="3">
        <f>IF(BC$3=0,0,INDEX(Sheet1!RawDataCols,$C274,BC$5)*$R274)</f>
        <v>0</v>
      </c>
      <c r="BD274" s="3">
        <f>IF(BD$3=0,0,INDEX(Sheet1!RawDataCols,$C274,BD$5)*$R274)</f>
        <v>0</v>
      </c>
      <c r="BE274" s="3">
        <f>IF(BE$3=0,0,INDEX(Sheet1!RawDataCols,$C274,BE$5)*$R274)</f>
        <v>0</v>
      </c>
      <c r="BF274" s="3">
        <f>IF(BF$3=0,0,INDEX(Sheet1!RawDataCols,$C274,BF$5)*$R274)</f>
        <v>0</v>
      </c>
      <c r="BG274" s="179">
        <f>IF(BG$3=0,0,INDEX(Sheet1!RawDataCols,$C274,BG$5)*$R274)</f>
        <v>0</v>
      </c>
      <c r="BH274" s="33">
        <f t="shared" si="47"/>
        <v>0</v>
      </c>
      <c r="BI274" s="33">
        <f t="shared" si="48"/>
        <v>0</v>
      </c>
      <c r="BJ274" s="33">
        <f t="shared" si="49"/>
        <v>0</v>
      </c>
      <c r="BK274" s="3">
        <f>IF(BK$3=0,0,INDEX(Sheet1!RawDataCols,$C274,BK$5)*$R274)</f>
        <v>0</v>
      </c>
      <c r="BL274" s="3">
        <f>IF(BL$3=0,0,INDEX(Sheet1!RawDataCols,$C274,BL$5)*$R274)</f>
        <v>0</v>
      </c>
      <c r="BM274" s="3">
        <f>IF(BM$3=0,0,INDEX(Sheet1!RawDataCols,$C274,BM$5)*$R274)</f>
        <v>0</v>
      </c>
      <c r="BN274" s="3">
        <f>IF(BN$3=0,0,INDEX(Sheet1!RawDataCols,$C274,BN$5)*$R274)</f>
        <v>0</v>
      </c>
      <c r="BO274" s="3">
        <f>IF(BO$3=0,0,INDEX(Sheet1!RawDataCols,$C274,BO$5)*$R274)</f>
        <v>0</v>
      </c>
      <c r="BP274" s="3">
        <f>IF(BP$3=0,0,INDEX(Sheet1!RawDataCols,$C274,BP$5)*$R274)</f>
        <v>0</v>
      </c>
      <c r="BQ274" s="3">
        <f t="shared" si="50"/>
        <v>0</v>
      </c>
      <c r="BR274" s="3">
        <f t="shared" si="51"/>
        <v>0</v>
      </c>
      <c r="BS274" s="3">
        <f t="shared" si="52"/>
        <v>0</v>
      </c>
      <c r="BT274" s="3">
        <f t="shared" si="53"/>
        <v>0</v>
      </c>
      <c r="BU274" s="3" t="e">
        <f>INDEX(Sheet1!$BS$2:$BS$1000,MATCH($A274,Sheet1!$A$2:$A$1000,0))</f>
        <v>#N/A</v>
      </c>
      <c r="BV274" s="3" t="e">
        <f>INDEX(Sheet1!$BT$2:$BT$1000,MATCH($A274,Sheet1!$A$2:$A$1000,0))</f>
        <v>#N/A</v>
      </c>
    </row>
    <row r="275" spans="1:74" x14ac:dyDescent="0.2">
      <c r="A275" s="11" t="s">
        <v>716</v>
      </c>
      <c r="B275" s="3">
        <f>MATCH($A275,Sheet1!ACCOUNTNO,0)</f>
        <v>246</v>
      </c>
      <c r="C275" s="3">
        <f t="shared" si="44"/>
        <v>246</v>
      </c>
      <c r="D275" s="3" t="str">
        <f>IF(D$3=0,0,INDEX(Sheet1!RawDataCols,$C275,D$5))</f>
        <v>26120A01</v>
      </c>
      <c r="E275" s="3" t="str">
        <f>IF(E$3=0,0,INDEX(Sheet1!RawDataCols,$C275,E$5))</f>
        <v xml:space="preserve">26120          </v>
      </c>
      <c r="F275" s="3" t="str">
        <f>IF(F$3=0,0,INDEX(Sheet1!RawDataCols,$C275,F$5))</f>
        <v xml:space="preserve">A01            </v>
      </c>
      <c r="G275" s="3" t="str">
        <f>IF(G$3=0,0,INDEX(Sheet1!RawDataCols,$C275,G$5))</f>
        <v xml:space="preserve">               </v>
      </c>
      <c r="H275" s="3" t="str">
        <f>IF(H$3=0,0,INDEX(Sheet1!RawDataCols,$C275,H$5))</f>
        <v xml:space="preserve">               </v>
      </c>
      <c r="I275" s="3" t="str">
        <f>IF(I$3=0,0,INDEX(Sheet1!RawDataCols,$C275,I$5))</f>
        <v xml:space="preserve">               </v>
      </c>
      <c r="J275" s="3" t="str">
        <f>IF(J$3=0,0,INDEX(Sheet1!RawDataCols,$C275,J$5))</f>
        <v xml:space="preserve">               </v>
      </c>
      <c r="K275" s="3" t="str">
        <f>IF(K$3=0,0,INDEX(Sheet1!RawDataCols,$C275,K$5))</f>
        <v xml:space="preserve">               </v>
      </c>
      <c r="L275" s="3" t="str">
        <f>IF(L$3=0,0,INDEX(Sheet1!RawDataCols,$C275,L$5))</f>
        <v xml:space="preserve">               </v>
      </c>
      <c r="M275" s="3" t="str">
        <f>IF(M$3=0,0,INDEX(Sheet1!RawDataCols,$C275,M$5))</f>
        <v xml:space="preserve">F007  </v>
      </c>
      <c r="N275" s="3" t="str">
        <f>IF(N$3=0,0,INDEX(Sheet1!RawDataCols,$C275,N$5))</f>
        <v>Airconditioning Contract-6 Circuit Dr</v>
      </c>
      <c r="O275" s="3">
        <f>INDEX(Sheet1!RawDataCols,$C275,O$5)</f>
        <v>13</v>
      </c>
      <c r="P275" s="3" t="str">
        <f>INDEX(Sheet1!RawDataCols,$C275,P$5)</f>
        <v>Cost and Expenses</v>
      </c>
      <c r="Q275" s="3" t="str">
        <f>IF(Q$3=0,0,INDEX(Sheet1!RawDataCols,$C275,Q$5))</f>
        <v>I</v>
      </c>
      <c r="R275" s="3">
        <f t="shared" si="45"/>
        <v>1</v>
      </c>
      <c r="S275" s="3">
        <f t="shared" si="46"/>
        <v>-1</v>
      </c>
      <c r="T275" s="3">
        <f>IF(T$3=0,0,INDEX(Sheet1!RawDataCols,$C275,T$5)*$R275)</f>
        <v>0</v>
      </c>
      <c r="U275" s="3">
        <f>IF(U$3=0,0,INDEX(Sheet1!RawDataCols,$C275,U$5)*$R275)</f>
        <v>0</v>
      </c>
      <c r="V275" s="3">
        <f>IF(V$3=0,0,INDEX(Sheet1!RawDataCols,$C275,V$5)*$R275)</f>
        <v>86.15</v>
      </c>
      <c r="W275" s="3">
        <f>IF(W$3=0,0,INDEX(Sheet1!RawDataCols,$C275,W$5)*$R275)</f>
        <v>0</v>
      </c>
      <c r="X275" s="3">
        <f>IF(X$3=0,0,INDEX(Sheet1!RawDataCols,$C275,X$5)*$R275)</f>
        <v>0</v>
      </c>
      <c r="Y275" s="3">
        <f>IF(Y$3=0,0,INDEX(Sheet1!RawDataCols,$C275,Y$5)*$R275)</f>
        <v>77.819999999999993</v>
      </c>
      <c r="Z275" s="3">
        <f>IF(Z$3=0,0,INDEX(Sheet1!RawDataCols,$C275,Z$5)*$R275)</f>
        <v>0</v>
      </c>
      <c r="AA275" s="3">
        <f>IF(AA$3=0,0,INDEX(Sheet1!RawDataCols,$C275,AA$5)*$R275)</f>
        <v>0</v>
      </c>
      <c r="AB275" s="3">
        <f>IF(AB$3=0,0,INDEX(Sheet1!RawDataCols,$C275,AB$5)*$R275)</f>
        <v>86.15</v>
      </c>
      <c r="AC275" s="3">
        <f>IF(AC$3=0,0,INDEX(Sheet1!RawDataCols,$C275,AC$5)*$R275)</f>
        <v>0</v>
      </c>
      <c r="AD275" s="3">
        <f>IF(AD$3=0,0,INDEX(Sheet1!RawDataCols,$C275,AD$5)*$R275)</f>
        <v>0</v>
      </c>
      <c r="AE275" s="3">
        <f>IF(AE$3=0,0,INDEX(Sheet1!RawDataCols,$C275,AE$5)*$R275)</f>
        <v>83.37</v>
      </c>
      <c r="AF275" s="3">
        <f>IF(AF$3=0,0,INDEX(Sheet1!RawDataCols,$C275,AF$5)*$R275)</f>
        <v>490</v>
      </c>
      <c r="AG275" s="3">
        <f>IF(AG$3=0,0,INDEX(Sheet1!RawDataCols,$C275,AG$5)*$R275)</f>
        <v>504.5</v>
      </c>
      <c r="AH275" s="3">
        <f>IF(AH$3=0,0,INDEX(Sheet1!RawDataCols,$C275,AH$5)*$R275)</f>
        <v>86.15</v>
      </c>
      <c r="AI275" s="3">
        <f>IF(AI$3=0,0,INDEX(Sheet1!RawDataCols,$C275,AI$5)*$R275)</f>
        <v>0</v>
      </c>
      <c r="AJ275" s="3">
        <f>IF(AJ$3=0,0,INDEX(Sheet1!RawDataCols,$C275,AJ$5)*$R275)</f>
        <v>0</v>
      </c>
      <c r="AK275" s="3">
        <f>IF(AK$3=0,0,INDEX(Sheet1!RawDataCols,$C275,AK$5)*$R275)</f>
        <v>83.37</v>
      </c>
      <c r="AL275" s="3">
        <f>IF(AL$3=0,0,INDEX(Sheet1!RawDataCols,$C275,AL$5)*$R275)</f>
        <v>0</v>
      </c>
      <c r="AM275" s="3">
        <f>IF(AM$3=0,0,INDEX(Sheet1!RawDataCols,$C275,AM$5)*$R275)</f>
        <v>0</v>
      </c>
      <c r="AN275" s="3">
        <f>IF(AN$3=0,0,INDEX(Sheet1!RawDataCols,$C275,AN$5)*$R275)</f>
        <v>0</v>
      </c>
      <c r="AO275" s="3">
        <f>IF(AO$3=0,0,INDEX(Sheet1!RawDataCols,$C275,AO$5)*$R275)</f>
        <v>0</v>
      </c>
      <c r="AP275" s="3">
        <f>IF(AP$3=0,0,INDEX(Sheet1!RawDataCols,$C275,AP$5)*$R275)</f>
        <v>0</v>
      </c>
      <c r="AQ275" s="3">
        <f>IF(AQ$3=0,0,INDEX(Sheet1!RawDataCols,$C275,AQ$5)*$R275)</f>
        <v>86.15</v>
      </c>
      <c r="AR275" s="3">
        <f>IF(AR$3=0,0,INDEX(Sheet1!RawDataCols,$C275,AR$5)*$R275)</f>
        <v>0</v>
      </c>
      <c r="AS275" s="3">
        <f>IF(AS$3=0,0,INDEX(Sheet1!RawDataCols,$C275,AS$5)*$R275)</f>
        <v>0</v>
      </c>
      <c r="AT275" s="3">
        <f>IF(AT$3=0,0,INDEX(Sheet1!RawDataCols,$C275,AT$5)*$R275)</f>
        <v>83.37</v>
      </c>
      <c r="AU275" s="3">
        <f>IF(AU$3=0,0,INDEX(Sheet1!RawDataCols,$C275,AU$5)*$R275)</f>
        <v>0</v>
      </c>
      <c r="AV275" s="3">
        <f>IF(AV$3=0,0,INDEX(Sheet1!RawDataCols,$C275,AV$5)*$R275)</f>
        <v>0</v>
      </c>
      <c r="AW275" s="3">
        <f>IF(AW$3=0,0,INDEX(Sheet1!RawDataCols,$C275,AW$5)*$R275)</f>
        <v>86.15</v>
      </c>
      <c r="AX275" s="3">
        <f>IF(AX$3=0,0,INDEX(Sheet1!RawDataCols,$C275,AX$5)*$R275)</f>
        <v>0</v>
      </c>
      <c r="AY275" s="3">
        <f>IF(AY$3=0,0,INDEX(Sheet1!RawDataCols,$C275,AY$5)*$R275)</f>
        <v>504.5</v>
      </c>
      <c r="AZ275" s="3">
        <f>IF(AZ$3=0,0,INDEX(Sheet1!RawDataCols,$C275,AZ$5)*$R275)</f>
        <v>83.37</v>
      </c>
      <c r="BA275" s="3">
        <f>IF(BA$3=0,0,INDEX(Sheet1!RawDataCols,$C275,BA$5)*$R275)</f>
        <v>490</v>
      </c>
      <c r="BB275" s="3">
        <f>IF(BB$3=0,0,INDEX(Sheet1!RawDataCols,$C275,BB$5)*$R275)</f>
        <v>0</v>
      </c>
      <c r="BC275" s="3">
        <f>IF(BC$3=0,0,INDEX(Sheet1!RawDataCols,$C275,BC$5)*$R275)</f>
        <v>86.15</v>
      </c>
      <c r="BD275" s="3">
        <f>IF(BD$3=0,0,INDEX(Sheet1!RawDataCols,$C275,BD$5)*$R275)</f>
        <v>0</v>
      </c>
      <c r="BE275" s="3">
        <f>IF(BE$3=0,0,INDEX(Sheet1!RawDataCols,$C275,BE$5)*$R275)</f>
        <v>0</v>
      </c>
      <c r="BF275" s="3">
        <f>IF(BF$3=0,0,INDEX(Sheet1!RawDataCols,$C275,BF$5)*$R275)</f>
        <v>86.15</v>
      </c>
      <c r="BG275" s="179">
        <f>IF(BG$3=0,0,INDEX(Sheet1!RawDataCols,$C275,BG$5)*$R275)</f>
        <v>0</v>
      </c>
      <c r="BH275" s="33">
        <f t="shared" si="47"/>
        <v>1009</v>
      </c>
      <c r="BI275" s="33">
        <f t="shared" si="48"/>
        <v>928.19999999999993</v>
      </c>
      <c r="BJ275" s="33">
        <f t="shared" si="49"/>
        <v>980</v>
      </c>
      <c r="BK275" s="3">
        <f>IF(BK$3=0,0,INDEX(Sheet1!RawDataCols,$C275,BK$5)*$R275)</f>
        <v>58.012500000000003</v>
      </c>
      <c r="BL275" s="3">
        <f>IF(BL$3=0,0,INDEX(Sheet1!RawDataCols,$C275,BL$5)*$R275)</f>
        <v>60.375</v>
      </c>
      <c r="BM275" s="3">
        <f>IF(BM$3=0,0,INDEX(Sheet1!RawDataCols,$C275,BM$5)*$R275)</f>
        <v>58.59375</v>
      </c>
      <c r="BN275" s="3">
        <f>IF(BN$3=0,0,INDEX(Sheet1!RawDataCols,$C275,BN$5)*$R275)</f>
        <v>56.8125</v>
      </c>
      <c r="BO275" s="3">
        <f>IF(BO$3=0,0,INDEX(Sheet1!RawDataCols,$C275,BO$5)*$R275)</f>
        <v>55.134999999999998</v>
      </c>
      <c r="BP275" s="3">
        <f>IF(BP$3=0,0,INDEX(Sheet1!RawDataCols,$C275,BP$5)*$R275)</f>
        <v>476</v>
      </c>
      <c r="BQ275" s="3">
        <f t="shared" si="50"/>
        <v>0</v>
      </c>
      <c r="BR275" s="3">
        <f t="shared" si="51"/>
        <v>504.5</v>
      </c>
      <c r="BS275" s="3">
        <f t="shared" si="52"/>
        <v>0</v>
      </c>
      <c r="BT275" s="3">
        <f t="shared" si="53"/>
        <v>504.5</v>
      </c>
      <c r="BU275" s="3" t="str">
        <f>INDEX(Sheet1!$BS$2:$BS$1000,MATCH($A275,Sheet1!$A$2:$A$1000,0))</f>
        <v>13</v>
      </c>
      <c r="BV275" s="3">
        <f>INDEX(Sheet1!$BT$2:$BT$1000,MATCH($A275,Sheet1!$A$2:$A$1000,0))</f>
        <v>504.5</v>
      </c>
    </row>
    <row r="276" spans="1:74" x14ac:dyDescent="0.2">
      <c r="A276" s="11" t="s">
        <v>717</v>
      </c>
      <c r="B276" s="3">
        <f>MATCH($A276,Sheet1!ACCOUNTNO,0)</f>
        <v>247</v>
      </c>
      <c r="C276" s="3">
        <f t="shared" si="44"/>
        <v>247</v>
      </c>
      <c r="D276" s="3" t="str">
        <f>IF(D$3=0,0,INDEX(Sheet1!RawDataCols,$C276,D$5))</f>
        <v>26120A02</v>
      </c>
      <c r="E276" s="3" t="str">
        <f>IF(E$3=0,0,INDEX(Sheet1!RawDataCols,$C276,E$5))</f>
        <v xml:space="preserve">26120          </v>
      </c>
      <c r="F276" s="3" t="str">
        <f>IF(F$3=0,0,INDEX(Sheet1!RawDataCols,$C276,F$5))</f>
        <v xml:space="preserve">A02            </v>
      </c>
      <c r="G276" s="3" t="str">
        <f>IF(G$3=0,0,INDEX(Sheet1!RawDataCols,$C276,G$5))</f>
        <v xml:space="preserve">               </v>
      </c>
      <c r="H276" s="3" t="str">
        <f>IF(H$3=0,0,INDEX(Sheet1!RawDataCols,$C276,H$5))</f>
        <v xml:space="preserve">               </v>
      </c>
      <c r="I276" s="3" t="str">
        <f>IF(I$3=0,0,INDEX(Sheet1!RawDataCols,$C276,I$5))</f>
        <v xml:space="preserve">               </v>
      </c>
      <c r="J276" s="3" t="str">
        <f>IF(J$3=0,0,INDEX(Sheet1!RawDataCols,$C276,J$5))</f>
        <v xml:space="preserve">               </v>
      </c>
      <c r="K276" s="3" t="str">
        <f>IF(K$3=0,0,INDEX(Sheet1!RawDataCols,$C276,K$5))</f>
        <v xml:space="preserve">               </v>
      </c>
      <c r="L276" s="3" t="str">
        <f>IF(L$3=0,0,INDEX(Sheet1!RawDataCols,$C276,L$5))</f>
        <v xml:space="preserve">               </v>
      </c>
      <c r="M276" s="3" t="str">
        <f>IF(M$3=0,0,INDEX(Sheet1!RawDataCols,$C276,M$5))</f>
        <v xml:space="preserve">F007  </v>
      </c>
      <c r="N276" s="3" t="str">
        <f>IF(N$3=0,0,INDEX(Sheet1!RawDataCols,$C276,N$5))</f>
        <v>Airconditioning Contract-200 East Tce</v>
      </c>
      <c r="O276" s="3">
        <f>INDEX(Sheet1!RawDataCols,$C276,O$5)</f>
        <v>13</v>
      </c>
      <c r="P276" s="3" t="str">
        <f>INDEX(Sheet1!RawDataCols,$C276,P$5)</f>
        <v>Cost and Expenses</v>
      </c>
      <c r="Q276" s="3" t="str">
        <f>IF(Q$3=0,0,INDEX(Sheet1!RawDataCols,$C276,Q$5))</f>
        <v>I</v>
      </c>
      <c r="R276" s="3">
        <f t="shared" si="45"/>
        <v>1</v>
      </c>
      <c r="S276" s="3">
        <f t="shared" si="46"/>
        <v>-1</v>
      </c>
      <c r="T276" s="3">
        <f>IF(T$3=0,0,INDEX(Sheet1!RawDataCols,$C276,T$5)*$R276)</f>
        <v>0</v>
      </c>
      <c r="U276" s="3">
        <f>IF(U$3=0,0,INDEX(Sheet1!RawDataCols,$C276,U$5)*$R276)</f>
        <v>478.42</v>
      </c>
      <c r="V276" s="3">
        <f>IF(V$3=0,0,INDEX(Sheet1!RawDataCols,$C276,V$5)*$R276)</f>
        <v>486.8</v>
      </c>
      <c r="W276" s="3">
        <f>IF(W$3=0,0,INDEX(Sheet1!RawDataCols,$C276,W$5)*$R276)</f>
        <v>464.5</v>
      </c>
      <c r="X276" s="3">
        <f>IF(X$3=0,0,INDEX(Sheet1!RawDataCols,$C276,X$5)*$R276)</f>
        <v>478.42</v>
      </c>
      <c r="Y276" s="3">
        <f>IF(Y$3=0,0,INDEX(Sheet1!RawDataCols,$C276,Y$5)*$R276)</f>
        <v>486.8</v>
      </c>
      <c r="Z276" s="3">
        <f>IF(Z$3=0,0,INDEX(Sheet1!RawDataCols,$C276,Z$5)*$R276)</f>
        <v>929</v>
      </c>
      <c r="AA276" s="3">
        <f>IF(AA$3=0,0,INDEX(Sheet1!RawDataCols,$C276,AA$5)*$R276)</f>
        <v>478.42</v>
      </c>
      <c r="AB276" s="3">
        <f>IF(AB$3=0,0,INDEX(Sheet1!RawDataCols,$C276,AB$5)*$R276)</f>
        <v>486.8</v>
      </c>
      <c r="AC276" s="3">
        <f>IF(AC$3=0,0,INDEX(Sheet1!RawDataCols,$C276,AC$5)*$R276)</f>
        <v>464.5</v>
      </c>
      <c r="AD276" s="3">
        <f>IF(AD$3=0,0,INDEX(Sheet1!RawDataCols,$C276,AD$5)*$R276)</f>
        <v>478.42</v>
      </c>
      <c r="AE276" s="3">
        <f>IF(AE$3=0,0,INDEX(Sheet1!RawDataCols,$C276,AE$5)*$R276)</f>
        <v>486.8</v>
      </c>
      <c r="AF276" s="3">
        <f>IF(AF$3=0,0,INDEX(Sheet1!RawDataCols,$C276,AF$5)*$R276)</f>
        <v>464.5</v>
      </c>
      <c r="AG276" s="3">
        <f>IF(AG$3=0,0,INDEX(Sheet1!RawDataCols,$C276,AG$5)*$R276)</f>
        <v>478.42</v>
      </c>
      <c r="AH276" s="3">
        <f>IF(AH$3=0,0,INDEX(Sheet1!RawDataCols,$C276,AH$5)*$R276)</f>
        <v>486.8</v>
      </c>
      <c r="AI276" s="3">
        <f>IF(AI$3=0,0,INDEX(Sheet1!RawDataCols,$C276,AI$5)*$R276)</f>
        <v>0</v>
      </c>
      <c r="AJ276" s="3">
        <f>IF(AJ$3=0,0,INDEX(Sheet1!RawDataCols,$C276,AJ$5)*$R276)</f>
        <v>478.42</v>
      </c>
      <c r="AK276" s="3">
        <f>IF(AK$3=0,0,INDEX(Sheet1!RawDataCols,$C276,AK$5)*$R276)</f>
        <v>486.8</v>
      </c>
      <c r="AL276" s="3">
        <f>IF(AL$3=0,0,INDEX(Sheet1!RawDataCols,$C276,AL$5)*$R276)</f>
        <v>464.5</v>
      </c>
      <c r="AM276" s="3">
        <f>IF(AM$3=0,0,INDEX(Sheet1!RawDataCols,$C276,AM$5)*$R276)</f>
        <v>478.42</v>
      </c>
      <c r="AN276" s="3">
        <f>IF(AN$3=0,0,INDEX(Sheet1!RawDataCols,$C276,AN$5)*$R276)</f>
        <v>478.42</v>
      </c>
      <c r="AO276" s="3">
        <f>IF(AO$3=0,0,INDEX(Sheet1!RawDataCols,$C276,AO$5)*$R276)</f>
        <v>464.5</v>
      </c>
      <c r="AP276" s="3">
        <f>IF(AP$3=0,0,INDEX(Sheet1!RawDataCols,$C276,AP$5)*$R276)</f>
        <v>478.42</v>
      </c>
      <c r="AQ276" s="3">
        <f>IF(AQ$3=0,0,INDEX(Sheet1!RawDataCols,$C276,AQ$5)*$R276)</f>
        <v>486.8</v>
      </c>
      <c r="AR276" s="3">
        <f>IF(AR$3=0,0,INDEX(Sheet1!RawDataCols,$C276,AR$5)*$R276)</f>
        <v>464.5</v>
      </c>
      <c r="AS276" s="3">
        <f>IF(AS$3=0,0,INDEX(Sheet1!RawDataCols,$C276,AS$5)*$R276)</f>
        <v>478.42</v>
      </c>
      <c r="AT276" s="3">
        <f>IF(AT$3=0,0,INDEX(Sheet1!RawDataCols,$C276,AT$5)*$R276)</f>
        <v>486.8</v>
      </c>
      <c r="AU276" s="3">
        <f>IF(AU$3=0,0,INDEX(Sheet1!RawDataCols,$C276,AU$5)*$R276)</f>
        <v>464.5</v>
      </c>
      <c r="AV276" s="3">
        <f>IF(AV$3=0,0,INDEX(Sheet1!RawDataCols,$C276,AV$5)*$R276)</f>
        <v>478.42</v>
      </c>
      <c r="AW276" s="3">
        <f>IF(AW$3=0,0,INDEX(Sheet1!RawDataCols,$C276,AW$5)*$R276)</f>
        <v>486.8</v>
      </c>
      <c r="AX276" s="3">
        <f>IF(AX$3=0,0,INDEX(Sheet1!RawDataCols,$C276,AX$5)*$R276)</f>
        <v>464.5</v>
      </c>
      <c r="AY276" s="3">
        <f>IF(AY$3=0,0,INDEX(Sheet1!RawDataCols,$C276,AY$5)*$R276)</f>
        <v>956.8</v>
      </c>
      <c r="AZ276" s="3">
        <f>IF(AZ$3=0,0,INDEX(Sheet1!RawDataCols,$C276,AZ$5)*$R276)</f>
        <v>486.8</v>
      </c>
      <c r="BA276" s="3">
        <f>IF(BA$3=0,0,INDEX(Sheet1!RawDataCols,$C276,BA$5)*$R276)</f>
        <v>464.5</v>
      </c>
      <c r="BB276" s="3">
        <f>IF(BB$3=0,0,INDEX(Sheet1!RawDataCols,$C276,BB$5)*$R276)</f>
        <v>480.24</v>
      </c>
      <c r="BC276" s="3">
        <f>IF(BC$3=0,0,INDEX(Sheet1!RawDataCols,$C276,BC$5)*$R276)</f>
        <v>486.8</v>
      </c>
      <c r="BD276" s="3">
        <f>IF(BD$3=0,0,INDEX(Sheet1!RawDataCols,$C276,BD$5)*$R276)</f>
        <v>478.38</v>
      </c>
      <c r="BE276" s="3">
        <f>IF(BE$3=0,0,INDEX(Sheet1!RawDataCols,$C276,BE$5)*$R276)</f>
        <v>480.24</v>
      </c>
      <c r="BF276" s="3">
        <f>IF(BF$3=0,0,INDEX(Sheet1!RawDataCols,$C276,BF$5)*$R276)</f>
        <v>486.8</v>
      </c>
      <c r="BG276" s="179">
        <f>IF(BG$3=0,0,INDEX(Sheet1!RawDataCols,$C276,BG$5)*$R276)</f>
        <v>478.38</v>
      </c>
      <c r="BH276" s="33">
        <f t="shared" si="47"/>
        <v>6221.24</v>
      </c>
      <c r="BI276" s="33">
        <f t="shared" si="48"/>
        <v>5833.2200000000012</v>
      </c>
      <c r="BJ276" s="33">
        <f t="shared" si="49"/>
        <v>5587.88</v>
      </c>
      <c r="BK276" s="3">
        <f>IF(BK$3=0,0,INDEX(Sheet1!RawDataCols,$C276,BK$5)*$R276)</f>
        <v>364.57625000000002</v>
      </c>
      <c r="BL276" s="3">
        <f>IF(BL$3=0,0,INDEX(Sheet1!RawDataCols,$C276,BL$5)*$R276)</f>
        <v>344.15625</v>
      </c>
      <c r="BM276" s="3">
        <f>IF(BM$3=0,0,INDEX(Sheet1!RawDataCols,$C276,BM$5)*$R276)</f>
        <v>306.6875</v>
      </c>
      <c r="BN276" s="3">
        <f>IF(BN$3=0,0,INDEX(Sheet1!RawDataCols,$C276,BN$5)*$R276)</f>
        <v>324.83249999999998</v>
      </c>
      <c r="BO276" s="3">
        <f>IF(BO$3=0,0,INDEX(Sheet1!RawDataCols,$C276,BO$5)*$R276)</f>
        <v>340.91750000000002</v>
      </c>
      <c r="BP276" s="3">
        <f>IF(BP$3=0,0,INDEX(Sheet1!RawDataCols,$C276,BP$5)*$R276)</f>
        <v>2719.5</v>
      </c>
      <c r="BQ276" s="3">
        <f t="shared" si="50"/>
        <v>1435.26</v>
      </c>
      <c r="BR276" s="3">
        <f t="shared" si="51"/>
        <v>1435.26</v>
      </c>
      <c r="BS276" s="3">
        <f t="shared" si="52"/>
        <v>1435.26</v>
      </c>
      <c r="BT276" s="3">
        <f t="shared" si="53"/>
        <v>3350.7200000000003</v>
      </c>
      <c r="BU276" s="3" t="str">
        <f>INDEX(Sheet1!$BS$2:$BS$1000,MATCH($A276,Sheet1!$A$2:$A$1000,0))</f>
        <v>13</v>
      </c>
      <c r="BV276" s="3">
        <f>INDEX(Sheet1!$BT$2:$BT$1000,MATCH($A276,Sheet1!$A$2:$A$1000,0))</f>
        <v>3350.72</v>
      </c>
    </row>
    <row r="277" spans="1:74" x14ac:dyDescent="0.2">
      <c r="A277" s="11" t="s">
        <v>718</v>
      </c>
      <c r="B277" s="3">
        <f>MATCH($A277,Sheet1!ACCOUNTNO,0)</f>
        <v>248</v>
      </c>
      <c r="C277" s="3">
        <f t="shared" si="44"/>
        <v>248</v>
      </c>
      <c r="D277" s="3" t="str">
        <f>IF(D$3=0,0,INDEX(Sheet1!RawDataCols,$C277,D$5))</f>
        <v>26120A03</v>
      </c>
      <c r="E277" s="3" t="str">
        <f>IF(E$3=0,0,INDEX(Sheet1!RawDataCols,$C277,E$5))</f>
        <v xml:space="preserve">26120          </v>
      </c>
      <c r="F277" s="3" t="str">
        <f>IF(F$3=0,0,INDEX(Sheet1!RawDataCols,$C277,F$5))</f>
        <v xml:space="preserve">A03            </v>
      </c>
      <c r="G277" s="3" t="str">
        <f>IF(G$3=0,0,INDEX(Sheet1!RawDataCols,$C277,G$5))</f>
        <v xml:space="preserve">               </v>
      </c>
      <c r="H277" s="3" t="str">
        <f>IF(H$3=0,0,INDEX(Sheet1!RawDataCols,$C277,H$5))</f>
        <v xml:space="preserve">               </v>
      </c>
      <c r="I277" s="3" t="str">
        <f>IF(I$3=0,0,INDEX(Sheet1!RawDataCols,$C277,I$5))</f>
        <v xml:space="preserve">               </v>
      </c>
      <c r="J277" s="3" t="str">
        <f>IF(J$3=0,0,INDEX(Sheet1!RawDataCols,$C277,J$5))</f>
        <v xml:space="preserve">               </v>
      </c>
      <c r="K277" s="3" t="str">
        <f>IF(K$3=0,0,INDEX(Sheet1!RawDataCols,$C277,K$5))</f>
        <v xml:space="preserve">               </v>
      </c>
      <c r="L277" s="3" t="str">
        <f>IF(L$3=0,0,INDEX(Sheet1!RawDataCols,$C277,L$5))</f>
        <v xml:space="preserve">               </v>
      </c>
      <c r="M277" s="3" t="str">
        <f>IF(M$3=0,0,INDEX(Sheet1!RawDataCols,$C277,M$5))</f>
        <v xml:space="preserve">F007  </v>
      </c>
      <c r="N277" s="3" t="str">
        <f>IF(N$3=0,0,INDEX(Sheet1!RawDataCols,$C277,N$5))</f>
        <v>Airconditioning Contract-33 Franklin St</v>
      </c>
      <c r="O277" s="3">
        <f>INDEX(Sheet1!RawDataCols,$C277,O$5)</f>
        <v>13</v>
      </c>
      <c r="P277" s="3" t="str">
        <f>INDEX(Sheet1!RawDataCols,$C277,P$5)</f>
        <v>Cost and Expenses</v>
      </c>
      <c r="Q277" s="3" t="str">
        <f>IF(Q$3=0,0,INDEX(Sheet1!RawDataCols,$C277,Q$5))</f>
        <v>I</v>
      </c>
      <c r="R277" s="3">
        <f t="shared" si="45"/>
        <v>1</v>
      </c>
      <c r="S277" s="3">
        <f t="shared" si="46"/>
        <v>-1</v>
      </c>
      <c r="T277" s="3">
        <f>IF(T$3=0,0,INDEX(Sheet1!RawDataCols,$C277,T$5)*$R277)</f>
        <v>0</v>
      </c>
      <c r="U277" s="3">
        <f>IF(U$3=0,0,INDEX(Sheet1!RawDataCols,$C277,U$5)*$R277)</f>
        <v>1562.33</v>
      </c>
      <c r="V277" s="3">
        <f>IF(V$3=0,0,INDEX(Sheet1!RawDataCols,$C277,V$5)*$R277)</f>
        <v>1805.63</v>
      </c>
      <c r="W277" s="3">
        <f>IF(W$3=0,0,INDEX(Sheet1!RawDataCols,$C277,W$5)*$R277)</f>
        <v>1516.83</v>
      </c>
      <c r="X277" s="3">
        <f>IF(X$3=0,0,INDEX(Sheet1!RawDataCols,$C277,X$5)*$R277)</f>
        <v>1562.33</v>
      </c>
      <c r="Y277" s="3">
        <f>IF(Y$3=0,0,INDEX(Sheet1!RawDataCols,$C277,Y$5)*$R277)</f>
        <v>1630.89</v>
      </c>
      <c r="Z277" s="3">
        <f>IF(Z$3=0,0,INDEX(Sheet1!RawDataCols,$C277,Z$5)*$R277)</f>
        <v>3033.66</v>
      </c>
      <c r="AA277" s="3">
        <f>IF(AA$3=0,0,INDEX(Sheet1!RawDataCols,$C277,AA$5)*$R277)</f>
        <v>1562.33</v>
      </c>
      <c r="AB277" s="3">
        <f>IF(AB$3=0,0,INDEX(Sheet1!RawDataCols,$C277,AB$5)*$R277)</f>
        <v>1805.63</v>
      </c>
      <c r="AC277" s="3">
        <f>IF(AC$3=0,0,INDEX(Sheet1!RawDataCols,$C277,AC$5)*$R277)</f>
        <v>1516.83</v>
      </c>
      <c r="AD277" s="3">
        <f>IF(AD$3=0,0,INDEX(Sheet1!RawDataCols,$C277,AD$5)*$R277)</f>
        <v>2120.13</v>
      </c>
      <c r="AE277" s="3">
        <f>IF(AE$3=0,0,INDEX(Sheet1!RawDataCols,$C277,AE$5)*$R277)</f>
        <v>1747.38</v>
      </c>
      <c r="AF277" s="3">
        <f>IF(AF$3=0,0,INDEX(Sheet1!RawDataCols,$C277,AF$5)*$R277)</f>
        <v>1516.83</v>
      </c>
      <c r="AG277" s="3">
        <f>IF(AG$3=0,0,INDEX(Sheet1!RawDataCols,$C277,AG$5)*$R277)</f>
        <v>1562.33</v>
      </c>
      <c r="AH277" s="3">
        <f>IF(AH$3=0,0,INDEX(Sheet1!RawDataCols,$C277,AH$5)*$R277)</f>
        <v>1805.63</v>
      </c>
      <c r="AI277" s="3">
        <f>IF(AI$3=0,0,INDEX(Sheet1!RawDataCols,$C277,AI$5)*$R277)</f>
        <v>0</v>
      </c>
      <c r="AJ277" s="3">
        <f>IF(AJ$3=0,0,INDEX(Sheet1!RawDataCols,$C277,AJ$5)*$R277)</f>
        <v>3124.66</v>
      </c>
      <c r="AK277" s="3">
        <f>IF(AK$3=0,0,INDEX(Sheet1!RawDataCols,$C277,AK$5)*$R277)</f>
        <v>1747.38</v>
      </c>
      <c r="AL277" s="3">
        <f>IF(AL$3=0,0,INDEX(Sheet1!RawDataCols,$C277,AL$5)*$R277)</f>
        <v>1516.83</v>
      </c>
      <c r="AM277" s="3">
        <f>IF(AM$3=0,0,INDEX(Sheet1!RawDataCols,$C277,AM$5)*$R277)</f>
        <v>0</v>
      </c>
      <c r="AN277" s="3">
        <f>IF(AN$3=0,0,INDEX(Sheet1!RawDataCols,$C277,AN$5)*$R277)</f>
        <v>0</v>
      </c>
      <c r="AO277" s="3">
        <f>IF(AO$3=0,0,INDEX(Sheet1!RawDataCols,$C277,AO$5)*$R277)</f>
        <v>1516.83</v>
      </c>
      <c r="AP277" s="3">
        <f>IF(AP$3=0,0,INDEX(Sheet1!RawDataCols,$C277,AP$5)*$R277)</f>
        <v>1562.33</v>
      </c>
      <c r="AQ277" s="3">
        <f>IF(AQ$3=0,0,INDEX(Sheet1!RawDataCols,$C277,AQ$5)*$R277)</f>
        <v>1805.63</v>
      </c>
      <c r="AR277" s="3">
        <f>IF(AR$3=0,0,INDEX(Sheet1!RawDataCols,$C277,AR$5)*$R277)</f>
        <v>1516.83</v>
      </c>
      <c r="AS277" s="3">
        <f>IF(AS$3=0,0,INDEX(Sheet1!RawDataCols,$C277,AS$5)*$R277)</f>
        <v>0</v>
      </c>
      <c r="AT277" s="3">
        <f>IF(AT$3=0,0,INDEX(Sheet1!RawDataCols,$C277,AT$5)*$R277)</f>
        <v>1747.38</v>
      </c>
      <c r="AU277" s="3">
        <f>IF(AU$3=0,0,INDEX(Sheet1!RawDataCols,$C277,AU$5)*$R277)</f>
        <v>1516.83</v>
      </c>
      <c r="AV277" s="3">
        <f>IF(AV$3=0,0,INDEX(Sheet1!RawDataCols,$C277,AV$5)*$R277)</f>
        <v>1562.27</v>
      </c>
      <c r="AW277" s="3">
        <f>IF(AW$3=0,0,INDEX(Sheet1!RawDataCols,$C277,AW$5)*$R277)</f>
        <v>1805.63</v>
      </c>
      <c r="AX277" s="3">
        <f>IF(AX$3=0,0,INDEX(Sheet1!RawDataCols,$C277,AX$5)*$R277)</f>
        <v>1516.83</v>
      </c>
      <c r="AY277" s="3">
        <f>IF(AY$3=0,0,INDEX(Sheet1!RawDataCols,$C277,AY$5)*$R277)</f>
        <v>3124.7</v>
      </c>
      <c r="AZ277" s="3">
        <f>IF(AZ$3=0,0,INDEX(Sheet1!RawDataCols,$C277,AZ$5)*$R277)</f>
        <v>1747.38</v>
      </c>
      <c r="BA277" s="3">
        <f>IF(BA$3=0,0,INDEX(Sheet1!RawDataCols,$C277,BA$5)*$R277)</f>
        <v>1516.83</v>
      </c>
      <c r="BB277" s="3">
        <f>IF(BB$3=0,0,INDEX(Sheet1!RawDataCols,$C277,BB$5)*$R277)</f>
        <v>1562.33</v>
      </c>
      <c r="BC277" s="3">
        <f>IF(BC$3=0,0,INDEX(Sheet1!RawDataCols,$C277,BC$5)*$R277)</f>
        <v>1805.63</v>
      </c>
      <c r="BD277" s="3">
        <f>IF(BD$3=0,0,INDEX(Sheet1!RawDataCols,$C277,BD$5)*$R277)</f>
        <v>1562.37</v>
      </c>
      <c r="BE277" s="3">
        <f>IF(BE$3=0,0,INDEX(Sheet1!RawDataCols,$C277,BE$5)*$R277)</f>
        <v>1562.33</v>
      </c>
      <c r="BF277" s="3">
        <f>IF(BF$3=0,0,INDEX(Sheet1!RawDataCols,$C277,BF$5)*$R277)</f>
        <v>1805.63</v>
      </c>
      <c r="BG277" s="179">
        <f>IF(BG$3=0,0,INDEX(Sheet1!RawDataCols,$C277,BG$5)*$R277)</f>
        <v>1562.37</v>
      </c>
      <c r="BH277" s="33">
        <f t="shared" si="47"/>
        <v>19305.739999999998</v>
      </c>
      <c r="BI277" s="33">
        <f t="shared" si="48"/>
        <v>19454.190000000006</v>
      </c>
      <c r="BJ277" s="33">
        <f t="shared" si="49"/>
        <v>18247.499999999996</v>
      </c>
      <c r="BK277" s="3">
        <f>IF(BK$3=0,0,INDEX(Sheet1!RawDataCols,$C277,BK$5)*$R277)</f>
        <v>1215.8868749999999</v>
      </c>
      <c r="BL277" s="3">
        <f>IF(BL$3=0,0,INDEX(Sheet1!RawDataCols,$C277,BL$5)*$R277)</f>
        <v>1123.825</v>
      </c>
      <c r="BM277" s="3">
        <f>IF(BM$3=0,0,INDEX(Sheet1!RawDataCols,$C277,BM$5)*$R277)</f>
        <v>1001.415625</v>
      </c>
      <c r="BN277" s="3">
        <f>IF(BN$3=0,0,INDEX(Sheet1!RawDataCols,$C277,BN$5)*$R277)</f>
        <v>1124.75</v>
      </c>
      <c r="BO277" s="3">
        <f>IF(BO$3=0,0,INDEX(Sheet1!RawDataCols,$C277,BO$5)*$R277)</f>
        <v>1040.99875</v>
      </c>
      <c r="BP277" s="3">
        <f>IF(BP$3=0,0,INDEX(Sheet1!RawDataCols,$C277,BP$5)*$R277)</f>
        <v>8880.2199999999993</v>
      </c>
      <c r="BQ277" s="3">
        <f t="shared" si="50"/>
        <v>4686.99</v>
      </c>
      <c r="BR277" s="3">
        <f t="shared" si="51"/>
        <v>6807.12</v>
      </c>
      <c r="BS277" s="3">
        <f t="shared" si="52"/>
        <v>1562.33</v>
      </c>
      <c r="BT277" s="3">
        <f t="shared" si="53"/>
        <v>7811.6299999999992</v>
      </c>
      <c r="BU277" s="3" t="str">
        <f>INDEX(Sheet1!$BS$2:$BS$1000,MATCH($A277,Sheet1!$A$2:$A$1000,0))</f>
        <v>13</v>
      </c>
      <c r="BV277" s="3">
        <f>INDEX(Sheet1!$BT$2:$BT$1000,MATCH($A277,Sheet1!$A$2:$A$1000,0))</f>
        <v>7811.63</v>
      </c>
    </row>
    <row r="278" spans="1:74" x14ac:dyDescent="0.2">
      <c r="A278" s="11" t="s">
        <v>719</v>
      </c>
      <c r="B278" s="3">
        <f>MATCH($A278,Sheet1!ACCOUNTNO,0)</f>
        <v>249</v>
      </c>
      <c r="C278" s="3">
        <f t="shared" si="44"/>
        <v>249</v>
      </c>
      <c r="D278" s="3" t="str">
        <f>IF(D$3=0,0,INDEX(Sheet1!RawDataCols,$C278,D$5))</f>
        <v>26120A04</v>
      </c>
      <c r="E278" s="3" t="str">
        <f>IF(E$3=0,0,INDEX(Sheet1!RawDataCols,$C278,E$5))</f>
        <v xml:space="preserve">26120          </v>
      </c>
      <c r="F278" s="3" t="str">
        <f>IF(F$3=0,0,INDEX(Sheet1!RawDataCols,$C278,F$5))</f>
        <v xml:space="preserve">A04            </v>
      </c>
      <c r="G278" s="3" t="str">
        <f>IF(G$3=0,0,INDEX(Sheet1!RawDataCols,$C278,G$5))</f>
        <v xml:space="preserve">               </v>
      </c>
      <c r="H278" s="3" t="str">
        <f>IF(H$3=0,0,INDEX(Sheet1!RawDataCols,$C278,H$5))</f>
        <v xml:space="preserve">               </v>
      </c>
      <c r="I278" s="3" t="str">
        <f>IF(I$3=0,0,INDEX(Sheet1!RawDataCols,$C278,I$5))</f>
        <v xml:space="preserve">               </v>
      </c>
      <c r="J278" s="3" t="str">
        <f>IF(J$3=0,0,INDEX(Sheet1!RawDataCols,$C278,J$5))</f>
        <v xml:space="preserve">               </v>
      </c>
      <c r="K278" s="3" t="str">
        <f>IF(K$3=0,0,INDEX(Sheet1!RawDataCols,$C278,K$5))</f>
        <v xml:space="preserve">               </v>
      </c>
      <c r="L278" s="3" t="str">
        <f>IF(L$3=0,0,INDEX(Sheet1!RawDataCols,$C278,L$5))</f>
        <v xml:space="preserve">               </v>
      </c>
      <c r="M278" s="3" t="str">
        <f>IF(M$3=0,0,INDEX(Sheet1!RawDataCols,$C278,M$5))</f>
        <v xml:space="preserve">F007  </v>
      </c>
      <c r="N278" s="3" t="str">
        <f>IF(N$3=0,0,INDEX(Sheet1!RawDataCols,$C278,N$5))</f>
        <v>Airconditioning Contract-174 Fullarton Rd</v>
      </c>
      <c r="O278" s="3">
        <f>INDEX(Sheet1!RawDataCols,$C278,O$5)</f>
        <v>13</v>
      </c>
      <c r="P278" s="3" t="str">
        <f>INDEX(Sheet1!RawDataCols,$C278,P$5)</f>
        <v>Cost and Expenses</v>
      </c>
      <c r="Q278" s="3" t="str">
        <f>IF(Q$3=0,0,INDEX(Sheet1!RawDataCols,$C278,Q$5))</f>
        <v>I</v>
      </c>
      <c r="R278" s="3">
        <f t="shared" si="45"/>
        <v>1</v>
      </c>
      <c r="S278" s="3">
        <f t="shared" si="46"/>
        <v>-1</v>
      </c>
      <c r="T278" s="3">
        <f>IF(T$3=0,0,INDEX(Sheet1!RawDataCols,$C278,T$5)*$R278)</f>
        <v>0</v>
      </c>
      <c r="U278" s="3">
        <f>IF(U$3=0,0,INDEX(Sheet1!RawDataCols,$C278,U$5)*$R278)</f>
        <v>415</v>
      </c>
      <c r="V278" s="3">
        <f>IF(V$3=0,0,INDEX(Sheet1!RawDataCols,$C278,V$5)*$R278)</f>
        <v>249.35</v>
      </c>
      <c r="W278" s="3">
        <f>IF(W$3=0,0,INDEX(Sheet1!RawDataCols,$C278,W$5)*$R278)</f>
        <v>0</v>
      </c>
      <c r="X278" s="3">
        <f>IF(X$3=0,0,INDEX(Sheet1!RawDataCols,$C278,X$5)*$R278)</f>
        <v>0</v>
      </c>
      <c r="Y278" s="3">
        <f>IF(Y$3=0,0,INDEX(Sheet1!RawDataCols,$C278,Y$5)*$R278)</f>
        <v>249.35</v>
      </c>
      <c r="Z278" s="3">
        <f>IF(Z$3=0,0,INDEX(Sheet1!RawDataCols,$C278,Z$5)*$R278)</f>
        <v>0</v>
      </c>
      <c r="AA278" s="3">
        <f>IF(AA$3=0,0,INDEX(Sheet1!RawDataCols,$C278,AA$5)*$R278)</f>
        <v>0</v>
      </c>
      <c r="AB278" s="3">
        <f>IF(AB$3=0,0,INDEX(Sheet1!RawDataCols,$C278,AB$5)*$R278)</f>
        <v>249.35</v>
      </c>
      <c r="AC278" s="3">
        <f>IF(AC$3=0,0,INDEX(Sheet1!RawDataCols,$C278,AC$5)*$R278)</f>
        <v>415</v>
      </c>
      <c r="AD278" s="3">
        <f>IF(AD$3=0,0,INDEX(Sheet1!RawDataCols,$C278,AD$5)*$R278)</f>
        <v>415</v>
      </c>
      <c r="AE278" s="3">
        <f>IF(AE$3=0,0,INDEX(Sheet1!RawDataCols,$C278,AE$5)*$R278)</f>
        <v>249.35</v>
      </c>
      <c r="AF278" s="3">
        <f>IF(AF$3=0,0,INDEX(Sheet1!RawDataCols,$C278,AF$5)*$R278)</f>
        <v>0</v>
      </c>
      <c r="AG278" s="3">
        <f>IF(AG$3=0,0,INDEX(Sheet1!RawDataCols,$C278,AG$5)*$R278)</f>
        <v>0</v>
      </c>
      <c r="AH278" s="3">
        <f>IF(AH$3=0,0,INDEX(Sheet1!RawDataCols,$C278,AH$5)*$R278)</f>
        <v>249.35</v>
      </c>
      <c r="AI278" s="3">
        <f>IF(AI$3=0,0,INDEX(Sheet1!RawDataCols,$C278,AI$5)*$R278)</f>
        <v>415</v>
      </c>
      <c r="AJ278" s="3">
        <f>IF(AJ$3=0,0,INDEX(Sheet1!RawDataCols,$C278,AJ$5)*$R278)</f>
        <v>830</v>
      </c>
      <c r="AK278" s="3">
        <f>IF(AK$3=0,0,INDEX(Sheet1!RawDataCols,$C278,AK$5)*$R278)</f>
        <v>249.35</v>
      </c>
      <c r="AL278" s="3">
        <f>IF(AL$3=0,0,INDEX(Sheet1!RawDataCols,$C278,AL$5)*$R278)</f>
        <v>0</v>
      </c>
      <c r="AM278" s="3">
        <f>IF(AM$3=0,0,INDEX(Sheet1!RawDataCols,$C278,AM$5)*$R278)</f>
        <v>0</v>
      </c>
      <c r="AN278" s="3">
        <f>IF(AN$3=0,0,INDEX(Sheet1!RawDataCols,$C278,AN$5)*$R278)</f>
        <v>0</v>
      </c>
      <c r="AO278" s="3">
        <f>IF(AO$3=0,0,INDEX(Sheet1!RawDataCols,$C278,AO$5)*$R278)</f>
        <v>415</v>
      </c>
      <c r="AP278" s="3">
        <f>IF(AP$3=0,0,INDEX(Sheet1!RawDataCols,$C278,AP$5)*$R278)</f>
        <v>0</v>
      </c>
      <c r="AQ278" s="3">
        <f>IF(AQ$3=0,0,INDEX(Sheet1!RawDataCols,$C278,AQ$5)*$R278)</f>
        <v>249.35</v>
      </c>
      <c r="AR278" s="3">
        <f>IF(AR$3=0,0,INDEX(Sheet1!RawDataCols,$C278,AR$5)*$R278)</f>
        <v>0</v>
      </c>
      <c r="AS278" s="3">
        <f>IF(AS$3=0,0,INDEX(Sheet1!RawDataCols,$C278,AS$5)*$R278)</f>
        <v>415</v>
      </c>
      <c r="AT278" s="3">
        <f>IF(AT$3=0,0,INDEX(Sheet1!RawDataCols,$C278,AT$5)*$R278)</f>
        <v>249.35</v>
      </c>
      <c r="AU278" s="3">
        <f>IF(AU$3=0,0,INDEX(Sheet1!RawDataCols,$C278,AU$5)*$R278)</f>
        <v>415</v>
      </c>
      <c r="AV278" s="3">
        <f>IF(AV$3=0,0,INDEX(Sheet1!RawDataCols,$C278,AV$5)*$R278)</f>
        <v>0</v>
      </c>
      <c r="AW278" s="3">
        <f>IF(AW$3=0,0,INDEX(Sheet1!RawDataCols,$C278,AW$5)*$R278)</f>
        <v>249.35</v>
      </c>
      <c r="AX278" s="3">
        <f>IF(AX$3=0,0,INDEX(Sheet1!RawDataCols,$C278,AX$5)*$R278)</f>
        <v>0</v>
      </c>
      <c r="AY278" s="3">
        <f>IF(AY$3=0,0,INDEX(Sheet1!RawDataCols,$C278,AY$5)*$R278)</f>
        <v>415</v>
      </c>
      <c r="AZ278" s="3">
        <f>IF(AZ$3=0,0,INDEX(Sheet1!RawDataCols,$C278,AZ$5)*$R278)</f>
        <v>249.35</v>
      </c>
      <c r="BA278" s="3">
        <f>IF(BA$3=0,0,INDEX(Sheet1!RawDataCols,$C278,BA$5)*$R278)</f>
        <v>415</v>
      </c>
      <c r="BB278" s="3">
        <f>IF(BB$3=0,0,INDEX(Sheet1!RawDataCols,$C278,BB$5)*$R278)</f>
        <v>0</v>
      </c>
      <c r="BC278" s="3">
        <f>IF(BC$3=0,0,INDEX(Sheet1!RawDataCols,$C278,BC$5)*$R278)</f>
        <v>249.35</v>
      </c>
      <c r="BD278" s="3">
        <f>IF(BD$3=0,0,INDEX(Sheet1!RawDataCols,$C278,BD$5)*$R278)</f>
        <v>0</v>
      </c>
      <c r="BE278" s="3">
        <f>IF(BE$3=0,0,INDEX(Sheet1!RawDataCols,$C278,BE$5)*$R278)</f>
        <v>0</v>
      </c>
      <c r="BF278" s="3">
        <f>IF(BF$3=0,0,INDEX(Sheet1!RawDataCols,$C278,BF$5)*$R278)</f>
        <v>249.35</v>
      </c>
      <c r="BG278" s="179">
        <f>IF(BG$3=0,0,INDEX(Sheet1!RawDataCols,$C278,BG$5)*$R278)</f>
        <v>0</v>
      </c>
      <c r="BH278" s="33">
        <f t="shared" si="47"/>
        <v>2490</v>
      </c>
      <c r="BI278" s="33">
        <f t="shared" si="48"/>
        <v>2742.8499999999995</v>
      </c>
      <c r="BJ278" s="33">
        <f t="shared" si="49"/>
        <v>2075</v>
      </c>
      <c r="BK278" s="3">
        <f>IF(BK$3=0,0,INDEX(Sheet1!RawDataCols,$C278,BK$5)*$R278)</f>
        <v>171.42812499999999</v>
      </c>
      <c r="BL278" s="3">
        <f>IF(BL$3=0,0,INDEX(Sheet1!RawDataCols,$C278,BL$5)*$R278)</f>
        <v>155.625</v>
      </c>
      <c r="BM278" s="3">
        <f>IF(BM$3=0,0,INDEX(Sheet1!RawDataCols,$C278,BM$5)*$R278)</f>
        <v>103.75</v>
      </c>
      <c r="BN278" s="3">
        <f>IF(BN$3=0,0,INDEX(Sheet1!RawDataCols,$C278,BN$5)*$R278)</f>
        <v>155.625</v>
      </c>
      <c r="BO278" s="3">
        <f>IF(BO$3=0,0,INDEX(Sheet1!RawDataCols,$C278,BO$5)*$R278)</f>
        <v>126.25</v>
      </c>
      <c r="BP278" s="3">
        <f>IF(BP$3=0,0,INDEX(Sheet1!RawDataCols,$C278,BP$5)*$R278)</f>
        <v>1660</v>
      </c>
      <c r="BQ278" s="3">
        <f t="shared" si="50"/>
        <v>415</v>
      </c>
      <c r="BR278" s="3">
        <f t="shared" si="51"/>
        <v>1245</v>
      </c>
      <c r="BS278" s="3">
        <f t="shared" si="52"/>
        <v>415</v>
      </c>
      <c r="BT278" s="3">
        <f t="shared" si="53"/>
        <v>830</v>
      </c>
      <c r="BU278" s="3" t="str">
        <f>INDEX(Sheet1!$BS$2:$BS$1000,MATCH($A278,Sheet1!$A$2:$A$1000,0))</f>
        <v>13</v>
      </c>
      <c r="BV278" s="3">
        <f>INDEX(Sheet1!$BT$2:$BT$1000,MATCH($A278,Sheet1!$A$2:$A$1000,0))</f>
        <v>830</v>
      </c>
    </row>
    <row r="279" spans="1:74" x14ac:dyDescent="0.2">
      <c r="A279" s="11" t="s">
        <v>720</v>
      </c>
      <c r="B279" s="3">
        <f>MATCH($A279,Sheet1!ACCOUNTNO,0)</f>
        <v>250</v>
      </c>
      <c r="C279" s="3">
        <f t="shared" si="44"/>
        <v>250</v>
      </c>
      <c r="D279" s="3" t="str">
        <f>IF(D$3=0,0,INDEX(Sheet1!RawDataCols,$C279,D$5))</f>
        <v>26120A06</v>
      </c>
      <c r="E279" s="3" t="str">
        <f>IF(E$3=0,0,INDEX(Sheet1!RawDataCols,$C279,E$5))</f>
        <v xml:space="preserve">26120          </v>
      </c>
      <c r="F279" s="3" t="str">
        <f>IF(F$3=0,0,INDEX(Sheet1!RawDataCols,$C279,F$5))</f>
        <v xml:space="preserve">A06            </v>
      </c>
      <c r="G279" s="3" t="str">
        <f>IF(G$3=0,0,INDEX(Sheet1!RawDataCols,$C279,G$5))</f>
        <v xml:space="preserve">               </v>
      </c>
      <c r="H279" s="3" t="str">
        <f>IF(H$3=0,0,INDEX(Sheet1!RawDataCols,$C279,H$5))</f>
        <v xml:space="preserve">               </v>
      </c>
      <c r="I279" s="3" t="str">
        <f>IF(I$3=0,0,INDEX(Sheet1!RawDataCols,$C279,I$5))</f>
        <v xml:space="preserve">               </v>
      </c>
      <c r="J279" s="3" t="str">
        <f>IF(J$3=0,0,INDEX(Sheet1!RawDataCols,$C279,J$5))</f>
        <v xml:space="preserve">               </v>
      </c>
      <c r="K279" s="3" t="str">
        <f>IF(K$3=0,0,INDEX(Sheet1!RawDataCols,$C279,K$5))</f>
        <v xml:space="preserve">               </v>
      </c>
      <c r="L279" s="3" t="str">
        <f>IF(L$3=0,0,INDEX(Sheet1!RawDataCols,$C279,L$5))</f>
        <v xml:space="preserve">               </v>
      </c>
      <c r="M279" s="3" t="str">
        <f>IF(M$3=0,0,INDEX(Sheet1!RawDataCols,$C279,M$5))</f>
        <v xml:space="preserve">F007  </v>
      </c>
      <c r="N279" s="3" t="str">
        <f>IF(N$3=0,0,INDEX(Sheet1!RawDataCols,$C279,N$5))</f>
        <v>Airconditioning Contract-31 Franklin St</v>
      </c>
      <c r="O279" s="3">
        <f>INDEX(Sheet1!RawDataCols,$C279,O$5)</f>
        <v>13</v>
      </c>
      <c r="P279" s="3" t="str">
        <f>INDEX(Sheet1!RawDataCols,$C279,P$5)</f>
        <v>Cost and Expenses</v>
      </c>
      <c r="Q279" s="3" t="str">
        <f>IF(Q$3=0,0,INDEX(Sheet1!RawDataCols,$C279,Q$5))</f>
        <v>I</v>
      </c>
      <c r="R279" s="3">
        <f t="shared" si="45"/>
        <v>1</v>
      </c>
      <c r="S279" s="3">
        <f t="shared" si="46"/>
        <v>-1</v>
      </c>
      <c r="T279" s="3">
        <f>IF(T$3=0,0,INDEX(Sheet1!RawDataCols,$C279,T$5)*$R279)</f>
        <v>0</v>
      </c>
      <c r="U279" s="3">
        <f>IF(U$3=0,0,INDEX(Sheet1!RawDataCols,$C279,U$5)*$R279)</f>
        <v>485.67</v>
      </c>
      <c r="V279" s="3">
        <f>IF(V$3=0,0,INDEX(Sheet1!RawDataCols,$C279,V$5)*$R279)</f>
        <v>494.16</v>
      </c>
      <c r="W279" s="3">
        <f>IF(W$3=0,0,INDEX(Sheet1!RawDataCols,$C279,W$5)*$R279)</f>
        <v>471.5</v>
      </c>
      <c r="X279" s="3">
        <f>IF(X$3=0,0,INDEX(Sheet1!RawDataCols,$C279,X$5)*$R279)</f>
        <v>485.67</v>
      </c>
      <c r="Y279" s="3">
        <f>IF(Y$3=0,0,INDEX(Sheet1!RawDataCols,$C279,Y$5)*$R279)</f>
        <v>494.16</v>
      </c>
      <c r="Z279" s="3">
        <f>IF(Z$3=0,0,INDEX(Sheet1!RawDataCols,$C279,Z$5)*$R279)</f>
        <v>943</v>
      </c>
      <c r="AA279" s="3">
        <f>IF(AA$3=0,0,INDEX(Sheet1!RawDataCols,$C279,AA$5)*$R279)</f>
        <v>485.67</v>
      </c>
      <c r="AB279" s="3">
        <f>IF(AB$3=0,0,INDEX(Sheet1!RawDataCols,$C279,AB$5)*$R279)</f>
        <v>494.16</v>
      </c>
      <c r="AC279" s="3">
        <f>IF(AC$3=0,0,INDEX(Sheet1!RawDataCols,$C279,AC$5)*$R279)</f>
        <v>471.5</v>
      </c>
      <c r="AD279" s="3">
        <f>IF(AD$3=0,0,INDEX(Sheet1!RawDataCols,$C279,AD$5)*$R279)</f>
        <v>485.67</v>
      </c>
      <c r="AE279" s="3">
        <f>IF(AE$3=0,0,INDEX(Sheet1!RawDataCols,$C279,AE$5)*$R279)</f>
        <v>494.16</v>
      </c>
      <c r="AF279" s="3">
        <f>IF(AF$3=0,0,INDEX(Sheet1!RawDataCols,$C279,AF$5)*$R279)</f>
        <v>471.5</v>
      </c>
      <c r="AG279" s="3">
        <f>IF(AG$3=0,0,INDEX(Sheet1!RawDataCols,$C279,AG$5)*$R279)</f>
        <v>485.67</v>
      </c>
      <c r="AH279" s="3">
        <f>IF(AH$3=0,0,INDEX(Sheet1!RawDataCols,$C279,AH$5)*$R279)</f>
        <v>494.16</v>
      </c>
      <c r="AI279" s="3">
        <f>IF(AI$3=0,0,INDEX(Sheet1!RawDataCols,$C279,AI$5)*$R279)</f>
        <v>0</v>
      </c>
      <c r="AJ279" s="3">
        <f>IF(AJ$3=0,0,INDEX(Sheet1!RawDataCols,$C279,AJ$5)*$R279)</f>
        <v>485.67</v>
      </c>
      <c r="AK279" s="3">
        <f>IF(AK$3=0,0,INDEX(Sheet1!RawDataCols,$C279,AK$5)*$R279)</f>
        <v>494.16</v>
      </c>
      <c r="AL279" s="3">
        <f>IF(AL$3=0,0,INDEX(Sheet1!RawDataCols,$C279,AL$5)*$R279)</f>
        <v>471.5</v>
      </c>
      <c r="AM279" s="3">
        <f>IF(AM$3=0,0,INDEX(Sheet1!RawDataCols,$C279,AM$5)*$R279)</f>
        <v>485.67</v>
      </c>
      <c r="AN279" s="3">
        <f>IF(AN$3=0,0,INDEX(Sheet1!RawDataCols,$C279,AN$5)*$R279)</f>
        <v>485.67</v>
      </c>
      <c r="AO279" s="3">
        <f>IF(AO$3=0,0,INDEX(Sheet1!RawDataCols,$C279,AO$5)*$R279)</f>
        <v>471.5</v>
      </c>
      <c r="AP279" s="3">
        <f>IF(AP$3=0,0,INDEX(Sheet1!RawDataCols,$C279,AP$5)*$R279)</f>
        <v>485.67</v>
      </c>
      <c r="AQ279" s="3">
        <f>IF(AQ$3=0,0,INDEX(Sheet1!RawDataCols,$C279,AQ$5)*$R279)</f>
        <v>494.16</v>
      </c>
      <c r="AR279" s="3">
        <f>IF(AR$3=0,0,INDEX(Sheet1!RawDataCols,$C279,AR$5)*$R279)</f>
        <v>471.5</v>
      </c>
      <c r="AS279" s="3">
        <f>IF(AS$3=0,0,INDEX(Sheet1!RawDataCols,$C279,AS$5)*$R279)</f>
        <v>485.67</v>
      </c>
      <c r="AT279" s="3">
        <f>IF(AT$3=0,0,INDEX(Sheet1!RawDataCols,$C279,AT$5)*$R279)</f>
        <v>494.16</v>
      </c>
      <c r="AU279" s="3">
        <f>IF(AU$3=0,0,INDEX(Sheet1!RawDataCols,$C279,AU$5)*$R279)</f>
        <v>471.5</v>
      </c>
      <c r="AV279" s="3">
        <f>IF(AV$3=0,0,INDEX(Sheet1!RawDataCols,$C279,AV$5)*$R279)</f>
        <v>485.67</v>
      </c>
      <c r="AW279" s="3">
        <f>IF(AW$3=0,0,INDEX(Sheet1!RawDataCols,$C279,AW$5)*$R279)</f>
        <v>494.16</v>
      </c>
      <c r="AX279" s="3">
        <f>IF(AX$3=0,0,INDEX(Sheet1!RawDataCols,$C279,AX$5)*$R279)</f>
        <v>471.5</v>
      </c>
      <c r="AY279" s="3">
        <f>IF(AY$3=0,0,INDEX(Sheet1!RawDataCols,$C279,AY$5)*$R279)</f>
        <v>971.3</v>
      </c>
      <c r="AZ279" s="3">
        <f>IF(AZ$3=0,0,INDEX(Sheet1!RawDataCols,$C279,AZ$5)*$R279)</f>
        <v>494.16</v>
      </c>
      <c r="BA279" s="3">
        <f>IF(BA$3=0,0,INDEX(Sheet1!RawDataCols,$C279,BA$5)*$R279)</f>
        <v>471.5</v>
      </c>
      <c r="BB279" s="3">
        <f>IF(BB$3=0,0,INDEX(Sheet1!RawDataCols,$C279,BB$5)*$R279)</f>
        <v>485.67</v>
      </c>
      <c r="BC279" s="3">
        <f>IF(BC$3=0,0,INDEX(Sheet1!RawDataCols,$C279,BC$5)*$R279)</f>
        <v>494.16</v>
      </c>
      <c r="BD279" s="3">
        <f>IF(BD$3=0,0,INDEX(Sheet1!RawDataCols,$C279,BD$5)*$R279)</f>
        <v>485.63</v>
      </c>
      <c r="BE279" s="3">
        <f>IF(BE$3=0,0,INDEX(Sheet1!RawDataCols,$C279,BE$5)*$R279)</f>
        <v>485.67</v>
      </c>
      <c r="BF279" s="3">
        <f>IF(BF$3=0,0,INDEX(Sheet1!RawDataCols,$C279,BF$5)*$R279)</f>
        <v>494.16</v>
      </c>
      <c r="BG279" s="179">
        <f>IF(BG$3=0,0,INDEX(Sheet1!RawDataCols,$C279,BG$5)*$R279)</f>
        <v>485.63</v>
      </c>
      <c r="BH279" s="33">
        <f t="shared" si="47"/>
        <v>6313.67</v>
      </c>
      <c r="BI279" s="33">
        <f t="shared" si="48"/>
        <v>5921.4299999999994</v>
      </c>
      <c r="BJ279" s="33">
        <f t="shared" si="49"/>
        <v>5672.13</v>
      </c>
      <c r="BK279" s="3">
        <f>IF(BK$3=0,0,INDEX(Sheet1!RawDataCols,$C279,BK$5)*$R279)</f>
        <v>370.08937500000002</v>
      </c>
      <c r="BL279" s="3">
        <f>IF(BL$3=0,0,INDEX(Sheet1!RawDataCols,$C279,BL$5)*$R279)</f>
        <v>349.328125</v>
      </c>
      <c r="BM279" s="3">
        <f>IF(BM$3=0,0,INDEX(Sheet1!RawDataCols,$C279,BM$5)*$R279)</f>
        <v>311.265625</v>
      </c>
      <c r="BN279" s="3">
        <f>IF(BN$3=0,0,INDEX(Sheet1!RawDataCols,$C279,BN$5)*$R279)</f>
        <v>329.66750000000002</v>
      </c>
      <c r="BO279" s="3">
        <f>IF(BO$3=0,0,INDEX(Sheet1!RawDataCols,$C279,BO$5)*$R279)</f>
        <v>319.875</v>
      </c>
      <c r="BP279" s="3">
        <f>IF(BP$3=0,0,INDEX(Sheet1!RawDataCols,$C279,BP$5)*$R279)</f>
        <v>2760.25</v>
      </c>
      <c r="BQ279" s="3">
        <f t="shared" si="50"/>
        <v>1457.01</v>
      </c>
      <c r="BR279" s="3">
        <f t="shared" si="51"/>
        <v>1457.01</v>
      </c>
      <c r="BS279" s="3">
        <f t="shared" si="52"/>
        <v>1457.01</v>
      </c>
      <c r="BT279" s="3">
        <f t="shared" si="53"/>
        <v>3399.65</v>
      </c>
      <c r="BU279" s="3" t="str">
        <f>INDEX(Sheet1!$BS$2:$BS$1000,MATCH($A279,Sheet1!$A$2:$A$1000,0))</f>
        <v>13</v>
      </c>
      <c r="BV279" s="3">
        <f>INDEX(Sheet1!$BT$2:$BT$1000,MATCH($A279,Sheet1!$A$2:$A$1000,0))</f>
        <v>3399.65</v>
      </c>
    </row>
    <row r="280" spans="1:74" x14ac:dyDescent="0.2">
      <c r="A280" s="11" t="s">
        <v>721</v>
      </c>
      <c r="B280" s="3">
        <f>MATCH($A280,Sheet1!ACCOUNTNO,0)</f>
        <v>251</v>
      </c>
      <c r="C280" s="3">
        <f t="shared" si="44"/>
        <v>251</v>
      </c>
      <c r="D280" s="3" t="str">
        <f>IF(D$3=0,0,INDEX(Sheet1!RawDataCols,$C280,D$5))</f>
        <v>26120A07</v>
      </c>
      <c r="E280" s="3" t="str">
        <f>IF(E$3=0,0,INDEX(Sheet1!RawDataCols,$C280,E$5))</f>
        <v xml:space="preserve">26120          </v>
      </c>
      <c r="F280" s="3" t="str">
        <f>IF(F$3=0,0,INDEX(Sheet1!RawDataCols,$C280,F$5))</f>
        <v xml:space="preserve">A07            </v>
      </c>
      <c r="G280" s="3" t="str">
        <f>IF(G$3=0,0,INDEX(Sheet1!RawDataCols,$C280,G$5))</f>
        <v xml:space="preserve">               </v>
      </c>
      <c r="H280" s="3" t="str">
        <f>IF(H$3=0,0,INDEX(Sheet1!RawDataCols,$C280,H$5))</f>
        <v xml:space="preserve">               </v>
      </c>
      <c r="I280" s="3" t="str">
        <f>IF(I$3=0,0,INDEX(Sheet1!RawDataCols,$C280,I$5))</f>
        <v xml:space="preserve">               </v>
      </c>
      <c r="J280" s="3" t="str">
        <f>IF(J$3=0,0,INDEX(Sheet1!RawDataCols,$C280,J$5))</f>
        <v xml:space="preserve">               </v>
      </c>
      <c r="K280" s="3" t="str">
        <f>IF(K$3=0,0,INDEX(Sheet1!RawDataCols,$C280,K$5))</f>
        <v xml:space="preserve">               </v>
      </c>
      <c r="L280" s="3" t="str">
        <f>IF(L$3=0,0,INDEX(Sheet1!RawDataCols,$C280,L$5))</f>
        <v xml:space="preserve">               </v>
      </c>
      <c r="M280" s="3" t="str">
        <f>IF(M$3=0,0,INDEX(Sheet1!RawDataCols,$C280,M$5))</f>
        <v xml:space="preserve">F007  </v>
      </c>
      <c r="N280" s="3" t="str">
        <f>IF(N$3=0,0,INDEX(Sheet1!RawDataCols,$C280,N$5))</f>
        <v>Airconditioning Contract-25 Franklin St</v>
      </c>
      <c r="O280" s="3">
        <f>INDEX(Sheet1!RawDataCols,$C280,O$5)</f>
        <v>13</v>
      </c>
      <c r="P280" s="3" t="str">
        <f>INDEX(Sheet1!RawDataCols,$C280,P$5)</f>
        <v>Cost and Expenses</v>
      </c>
      <c r="Q280" s="3" t="str">
        <f>IF(Q$3=0,0,INDEX(Sheet1!RawDataCols,$C280,Q$5))</f>
        <v>I</v>
      </c>
      <c r="R280" s="3">
        <f t="shared" si="45"/>
        <v>1</v>
      </c>
      <c r="S280" s="3">
        <f t="shared" si="46"/>
        <v>-1</v>
      </c>
      <c r="T280" s="3">
        <f>IF(T$3=0,0,INDEX(Sheet1!RawDataCols,$C280,T$5)*$R280)</f>
        <v>0</v>
      </c>
      <c r="U280" s="3">
        <f>IF(U$3=0,0,INDEX(Sheet1!RawDataCols,$C280,U$5)*$R280)</f>
        <v>1551.67</v>
      </c>
      <c r="V280" s="3">
        <f>IF(V$3=0,0,INDEX(Sheet1!RawDataCols,$C280,V$5)*$R280)</f>
        <v>2421.67</v>
      </c>
      <c r="W280" s="3">
        <f>IF(W$3=0,0,INDEX(Sheet1!RawDataCols,$C280,W$5)*$R280)</f>
        <v>1435</v>
      </c>
      <c r="X280" s="3">
        <f>IF(X$3=0,0,INDEX(Sheet1!RawDataCols,$C280,X$5)*$R280)</f>
        <v>1551.67</v>
      </c>
      <c r="Y280" s="3">
        <f>IF(Y$3=0,0,INDEX(Sheet1!RawDataCols,$C280,Y$5)*$R280)</f>
        <v>2421.67</v>
      </c>
      <c r="Z280" s="3">
        <f>IF(Z$3=0,0,INDEX(Sheet1!RawDataCols,$C280,Z$5)*$R280)</f>
        <v>1435</v>
      </c>
      <c r="AA280" s="3">
        <f>IF(AA$3=0,0,INDEX(Sheet1!RawDataCols,$C280,AA$5)*$R280)</f>
        <v>1551.63</v>
      </c>
      <c r="AB280" s="3">
        <f>IF(AB$3=0,0,INDEX(Sheet1!RawDataCols,$C280,AB$5)*$R280)</f>
        <v>2421.67</v>
      </c>
      <c r="AC280" s="3">
        <f>IF(AC$3=0,0,INDEX(Sheet1!RawDataCols,$C280,AC$5)*$R280)</f>
        <v>3835</v>
      </c>
      <c r="AD280" s="3">
        <f>IF(AD$3=0,0,INDEX(Sheet1!RawDataCols,$C280,AD$5)*$R280)</f>
        <v>1551.67</v>
      </c>
      <c r="AE280" s="3">
        <f>IF(AE$3=0,0,INDEX(Sheet1!RawDataCols,$C280,AE$5)*$R280)</f>
        <v>2421.67</v>
      </c>
      <c r="AF280" s="3">
        <f>IF(AF$3=0,0,INDEX(Sheet1!RawDataCols,$C280,AF$5)*$R280)</f>
        <v>1435</v>
      </c>
      <c r="AG280" s="3">
        <f>IF(AG$3=0,0,INDEX(Sheet1!RawDataCols,$C280,AG$5)*$R280)</f>
        <v>1795.19</v>
      </c>
      <c r="AH280" s="3">
        <f>IF(AH$3=0,0,INDEX(Sheet1!RawDataCols,$C280,AH$5)*$R280)</f>
        <v>2421.67</v>
      </c>
      <c r="AI280" s="3">
        <f>IF(AI$3=0,0,INDEX(Sheet1!RawDataCols,$C280,AI$5)*$R280)</f>
        <v>-3365</v>
      </c>
      <c r="AJ280" s="3">
        <f>IF(AJ$3=0,0,INDEX(Sheet1!RawDataCols,$C280,AJ$5)*$R280)</f>
        <v>1551.67</v>
      </c>
      <c r="AK280" s="3">
        <f>IF(AK$3=0,0,INDEX(Sheet1!RawDataCols,$C280,AK$5)*$R280)</f>
        <v>2421.67</v>
      </c>
      <c r="AL280" s="3">
        <f>IF(AL$3=0,0,INDEX(Sheet1!RawDataCols,$C280,AL$5)*$R280)</f>
        <v>4185</v>
      </c>
      <c r="AM280" s="3">
        <f>IF(AM$3=0,0,INDEX(Sheet1!RawDataCols,$C280,AM$5)*$R280)</f>
        <v>1551.67</v>
      </c>
      <c r="AN280" s="3">
        <f>IF(AN$3=0,0,INDEX(Sheet1!RawDataCols,$C280,AN$5)*$R280)</f>
        <v>1551.67</v>
      </c>
      <c r="AO280" s="3">
        <f>IF(AO$3=0,0,INDEX(Sheet1!RawDataCols,$C280,AO$5)*$R280)</f>
        <v>1551.66</v>
      </c>
      <c r="AP280" s="3">
        <f>IF(AP$3=0,0,INDEX(Sheet1!RawDataCols,$C280,AP$5)*$R280)</f>
        <v>1551.67</v>
      </c>
      <c r="AQ280" s="3">
        <f>IF(AQ$3=0,0,INDEX(Sheet1!RawDataCols,$C280,AQ$5)*$R280)</f>
        <v>1551.67</v>
      </c>
      <c r="AR280" s="3">
        <f>IF(AR$3=0,0,INDEX(Sheet1!RawDataCols,$C280,AR$5)*$R280)</f>
        <v>1551.66</v>
      </c>
      <c r="AS280" s="3">
        <f>IF(AS$3=0,0,INDEX(Sheet1!RawDataCols,$C280,AS$5)*$R280)</f>
        <v>3114</v>
      </c>
      <c r="AT280" s="3">
        <f>IF(AT$3=0,0,INDEX(Sheet1!RawDataCols,$C280,AT$5)*$R280)</f>
        <v>1551.67</v>
      </c>
      <c r="AU280" s="3">
        <f>IF(AU$3=0,0,INDEX(Sheet1!RawDataCols,$C280,AU$5)*$R280)</f>
        <v>0</v>
      </c>
      <c r="AV280" s="3">
        <f>IF(AV$3=0,0,INDEX(Sheet1!RawDataCols,$C280,AV$5)*$R280)</f>
        <v>0</v>
      </c>
      <c r="AW280" s="3">
        <f>IF(AW$3=0,0,INDEX(Sheet1!RawDataCols,$C280,AW$5)*$R280)</f>
        <v>1551.67</v>
      </c>
      <c r="AX280" s="3">
        <f>IF(AX$3=0,0,INDEX(Sheet1!RawDataCols,$C280,AX$5)*$R280)</f>
        <v>1551.66</v>
      </c>
      <c r="AY280" s="3">
        <f>IF(AY$3=0,0,INDEX(Sheet1!RawDataCols,$C280,AY$5)*$R280)</f>
        <v>1551.67</v>
      </c>
      <c r="AZ280" s="3">
        <f>IF(AZ$3=0,0,INDEX(Sheet1!RawDataCols,$C280,AZ$5)*$R280)</f>
        <v>2421.67</v>
      </c>
      <c r="BA280" s="3">
        <f>IF(BA$3=0,0,INDEX(Sheet1!RawDataCols,$C280,BA$5)*$R280)</f>
        <v>1551.66</v>
      </c>
      <c r="BB280" s="3">
        <f>IF(BB$3=0,0,INDEX(Sheet1!RawDataCols,$C280,BB$5)*$R280)</f>
        <v>1551.67</v>
      </c>
      <c r="BC280" s="3">
        <f>IF(BC$3=0,0,INDEX(Sheet1!RawDataCols,$C280,BC$5)*$R280)</f>
        <v>2421.67</v>
      </c>
      <c r="BD280" s="3">
        <f>IF(BD$3=0,0,INDEX(Sheet1!RawDataCols,$C280,BD$5)*$R280)</f>
        <v>1551.67</v>
      </c>
      <c r="BE280" s="3">
        <f>IF(BE$3=0,0,INDEX(Sheet1!RawDataCols,$C280,BE$5)*$R280)</f>
        <v>1551.67</v>
      </c>
      <c r="BF280" s="3">
        <f>IF(BF$3=0,0,INDEX(Sheet1!RawDataCols,$C280,BF$5)*$R280)</f>
        <v>2421.67</v>
      </c>
      <c r="BG280" s="179">
        <f>IF(BG$3=0,0,INDEX(Sheet1!RawDataCols,$C280,BG$5)*$R280)</f>
        <v>1551.67</v>
      </c>
      <c r="BH280" s="33">
        <f t="shared" si="47"/>
        <v>18874.18</v>
      </c>
      <c r="BI280" s="33">
        <f t="shared" si="48"/>
        <v>25580.039999999994</v>
      </c>
      <c r="BJ280" s="33">
        <f t="shared" si="49"/>
        <v>16718.309999999998</v>
      </c>
      <c r="BK280" s="3">
        <f>IF(BK$3=0,0,INDEX(Sheet1!RawDataCols,$C280,BK$5)*$R280)</f>
        <v>1598.7525000000001</v>
      </c>
      <c r="BL280" s="3">
        <f>IF(BL$3=0,0,INDEX(Sheet1!RawDataCols,$C280,BL$5)*$R280)</f>
        <v>1399.744375</v>
      </c>
      <c r="BM280" s="3">
        <f>IF(BM$3=0,0,INDEX(Sheet1!RawDataCols,$C280,BM$5)*$R280)</f>
        <v>1954.681875</v>
      </c>
      <c r="BN280" s="3">
        <f>IF(BN$3=0,0,INDEX(Sheet1!RawDataCols,$C280,BN$5)*$R280)</f>
        <v>1720.2175</v>
      </c>
      <c r="BO280" s="3">
        <f>IF(BO$3=0,0,INDEX(Sheet1!RawDataCols,$C280,BO$5)*$R280)</f>
        <v>1467</v>
      </c>
      <c r="BP280" s="3">
        <f>IF(BP$3=0,0,INDEX(Sheet1!RawDataCols,$C280,BP$5)*$R280)</f>
        <v>13435.91</v>
      </c>
      <c r="BQ280" s="3">
        <f t="shared" si="50"/>
        <v>4654.97</v>
      </c>
      <c r="BR280" s="3">
        <f t="shared" si="51"/>
        <v>4898.5300000000007</v>
      </c>
      <c r="BS280" s="3">
        <f t="shared" si="52"/>
        <v>6217.34</v>
      </c>
      <c r="BT280" s="3">
        <f t="shared" si="53"/>
        <v>9320.68</v>
      </c>
      <c r="BU280" s="3" t="str">
        <f>INDEX(Sheet1!$BS$2:$BS$1000,MATCH($A280,Sheet1!$A$2:$A$1000,0))</f>
        <v>13</v>
      </c>
      <c r="BV280" s="3">
        <f>INDEX(Sheet1!$BT$2:$BT$1000,MATCH($A280,Sheet1!$A$2:$A$1000,0))</f>
        <v>9320.68</v>
      </c>
    </row>
    <row r="281" spans="1:74" x14ac:dyDescent="0.2">
      <c r="A281" s="11" t="s">
        <v>722</v>
      </c>
      <c r="B281" s="3">
        <f>MATCH($A281,Sheet1!ACCOUNTNO,0)</f>
        <v>253</v>
      </c>
      <c r="C281" s="3">
        <f t="shared" si="44"/>
        <v>253</v>
      </c>
      <c r="D281" s="3" t="str">
        <f>IF(D$3=0,0,INDEX(Sheet1!RawDataCols,$C281,D$5))</f>
        <v>26120A10</v>
      </c>
      <c r="E281" s="3" t="str">
        <f>IF(E$3=0,0,INDEX(Sheet1!RawDataCols,$C281,E$5))</f>
        <v xml:space="preserve">26120          </v>
      </c>
      <c r="F281" s="3" t="str">
        <f>IF(F$3=0,0,INDEX(Sheet1!RawDataCols,$C281,F$5))</f>
        <v xml:space="preserve">A10            </v>
      </c>
      <c r="G281" s="3" t="str">
        <f>IF(G$3=0,0,INDEX(Sheet1!RawDataCols,$C281,G$5))</f>
        <v xml:space="preserve">               </v>
      </c>
      <c r="H281" s="3" t="str">
        <f>IF(H$3=0,0,INDEX(Sheet1!RawDataCols,$C281,H$5))</f>
        <v xml:space="preserve">               </v>
      </c>
      <c r="I281" s="3" t="str">
        <f>IF(I$3=0,0,INDEX(Sheet1!RawDataCols,$C281,I$5))</f>
        <v xml:space="preserve">               </v>
      </c>
      <c r="J281" s="3" t="str">
        <f>IF(J$3=0,0,INDEX(Sheet1!RawDataCols,$C281,J$5))</f>
        <v xml:space="preserve">               </v>
      </c>
      <c r="K281" s="3" t="str">
        <f>IF(K$3=0,0,INDEX(Sheet1!RawDataCols,$C281,K$5))</f>
        <v xml:space="preserve">               </v>
      </c>
      <c r="L281" s="3" t="str">
        <f>IF(L$3=0,0,INDEX(Sheet1!RawDataCols,$C281,L$5))</f>
        <v xml:space="preserve">               </v>
      </c>
      <c r="M281" s="3" t="str">
        <f>IF(M$3=0,0,INDEX(Sheet1!RawDataCols,$C281,M$5))</f>
        <v xml:space="preserve">F007  </v>
      </c>
      <c r="N281" s="3" t="str">
        <f>IF(N$3=0,0,INDEX(Sheet1!RawDataCols,$C281,N$5))</f>
        <v>Airconditioning Contract-15 Franklin St</v>
      </c>
      <c r="O281" s="3">
        <f>INDEX(Sheet1!RawDataCols,$C281,O$5)</f>
        <v>13</v>
      </c>
      <c r="P281" s="3" t="str">
        <f>INDEX(Sheet1!RawDataCols,$C281,P$5)</f>
        <v>Cost and Expenses</v>
      </c>
      <c r="Q281" s="3" t="str">
        <f>IF(Q$3=0,0,INDEX(Sheet1!RawDataCols,$C281,Q$5))</f>
        <v>I</v>
      </c>
      <c r="R281" s="3">
        <f t="shared" si="45"/>
        <v>1</v>
      </c>
      <c r="S281" s="3">
        <f t="shared" si="46"/>
        <v>-1</v>
      </c>
      <c r="T281" s="3">
        <f>IF(T$3=0,0,INDEX(Sheet1!RawDataCols,$C281,T$5)*$R281)</f>
        <v>0</v>
      </c>
      <c r="U281" s="3">
        <f>IF(U$3=0,0,INDEX(Sheet1!RawDataCols,$C281,U$5)*$R281)</f>
        <v>0</v>
      </c>
      <c r="V281" s="3">
        <f>IF(V$3=0,0,INDEX(Sheet1!RawDataCols,$C281,V$5)*$R281)</f>
        <v>1128.98</v>
      </c>
      <c r="W281" s="3">
        <f>IF(W$3=0,0,INDEX(Sheet1!RawDataCols,$C281,W$5)*$R281)</f>
        <v>1144.5</v>
      </c>
      <c r="X281" s="3">
        <f>IF(X$3=0,0,INDEX(Sheet1!RawDataCols,$C281,X$5)*$R281)</f>
        <v>1173.25</v>
      </c>
      <c r="Y281" s="3">
        <f>IF(Y$3=0,0,INDEX(Sheet1!RawDataCols,$C281,Y$5)*$R281)</f>
        <v>1019.73</v>
      </c>
      <c r="Z281" s="3">
        <f>IF(Z$3=0,0,INDEX(Sheet1!RawDataCols,$C281,Z$5)*$R281)</f>
        <v>1144.5</v>
      </c>
      <c r="AA281" s="3">
        <f>IF(AA$3=0,0,INDEX(Sheet1!RawDataCols,$C281,AA$5)*$R281)</f>
        <v>1173.25</v>
      </c>
      <c r="AB281" s="3">
        <f>IF(AB$3=0,0,INDEX(Sheet1!RawDataCols,$C281,AB$5)*$R281)</f>
        <v>1128.98</v>
      </c>
      <c r="AC281" s="3">
        <f>IF(AC$3=0,0,INDEX(Sheet1!RawDataCols,$C281,AC$5)*$R281)</f>
        <v>0</v>
      </c>
      <c r="AD281" s="3">
        <f>IF(AD$3=0,0,INDEX(Sheet1!RawDataCols,$C281,AD$5)*$R281)</f>
        <v>1173.25</v>
      </c>
      <c r="AE281" s="3">
        <f>IF(AE$3=0,0,INDEX(Sheet1!RawDataCols,$C281,AE$5)*$R281)</f>
        <v>1092.56</v>
      </c>
      <c r="AF281" s="3">
        <f>IF(AF$3=0,0,INDEX(Sheet1!RawDataCols,$C281,AF$5)*$R281)</f>
        <v>2317.7399999999998</v>
      </c>
      <c r="AG281" s="3">
        <f>IF(AG$3=0,0,INDEX(Sheet1!RawDataCols,$C281,AG$5)*$R281)</f>
        <v>1173.25</v>
      </c>
      <c r="AH281" s="3">
        <f>IF(AH$3=0,0,INDEX(Sheet1!RawDataCols,$C281,AH$5)*$R281)</f>
        <v>1128.98</v>
      </c>
      <c r="AI281" s="3">
        <f>IF(AI$3=0,0,INDEX(Sheet1!RawDataCols,$C281,AI$5)*$R281)</f>
        <v>1173.24</v>
      </c>
      <c r="AJ281" s="3">
        <f>IF(AJ$3=0,0,INDEX(Sheet1!RawDataCols,$C281,AJ$5)*$R281)</f>
        <v>1173.25</v>
      </c>
      <c r="AK281" s="3">
        <f>IF(AK$3=0,0,INDEX(Sheet1!RawDataCols,$C281,AK$5)*$R281)</f>
        <v>1092.56</v>
      </c>
      <c r="AL281" s="3">
        <f>IF(AL$3=0,0,INDEX(Sheet1!RawDataCols,$C281,AL$5)*$R281)</f>
        <v>1173.24</v>
      </c>
      <c r="AM281" s="3">
        <f>IF(AM$3=0,0,INDEX(Sheet1!RawDataCols,$C281,AM$5)*$R281)</f>
        <v>1173.25</v>
      </c>
      <c r="AN281" s="3">
        <f>IF(AN$3=0,0,INDEX(Sheet1!RawDataCols,$C281,AN$5)*$R281)</f>
        <v>1173.25</v>
      </c>
      <c r="AO281" s="3">
        <f>IF(AO$3=0,0,INDEX(Sheet1!RawDataCols,$C281,AO$5)*$R281)</f>
        <v>1173.24</v>
      </c>
      <c r="AP281" s="3">
        <f>IF(AP$3=0,0,INDEX(Sheet1!RawDataCols,$C281,AP$5)*$R281)</f>
        <v>1173.25</v>
      </c>
      <c r="AQ281" s="3">
        <f>IF(AQ$3=0,0,INDEX(Sheet1!RawDataCols,$C281,AQ$5)*$R281)</f>
        <v>1128.98</v>
      </c>
      <c r="AR281" s="3">
        <f>IF(AR$3=0,0,INDEX(Sheet1!RawDataCols,$C281,AR$5)*$R281)</f>
        <v>1173.24</v>
      </c>
      <c r="AS281" s="3">
        <f>IF(AS$3=0,0,INDEX(Sheet1!RawDataCols,$C281,AS$5)*$R281)</f>
        <v>1173.25</v>
      </c>
      <c r="AT281" s="3">
        <f>IF(AT$3=0,0,INDEX(Sheet1!RawDataCols,$C281,AT$5)*$R281)</f>
        <v>1092.56</v>
      </c>
      <c r="AU281" s="3">
        <f>IF(AU$3=0,0,INDEX(Sheet1!RawDataCols,$C281,AU$5)*$R281)</f>
        <v>1173.24</v>
      </c>
      <c r="AV281" s="3">
        <f>IF(AV$3=0,0,INDEX(Sheet1!RawDataCols,$C281,AV$5)*$R281)</f>
        <v>1173.25</v>
      </c>
      <c r="AW281" s="3">
        <f>IF(AW$3=0,0,INDEX(Sheet1!RawDataCols,$C281,AW$5)*$R281)</f>
        <v>1128.98</v>
      </c>
      <c r="AX281" s="3">
        <f>IF(AX$3=0,0,INDEX(Sheet1!RawDataCols,$C281,AX$5)*$R281)</f>
        <v>1173.24</v>
      </c>
      <c r="AY281" s="3">
        <f>IF(AY$3=0,0,INDEX(Sheet1!RawDataCols,$C281,AY$5)*$R281)</f>
        <v>1173.25</v>
      </c>
      <c r="AZ281" s="3">
        <f>IF(AZ$3=0,0,INDEX(Sheet1!RawDataCols,$C281,AZ$5)*$R281)</f>
        <v>1092.56</v>
      </c>
      <c r="BA281" s="3">
        <f>IF(BA$3=0,0,INDEX(Sheet1!RawDataCols,$C281,BA$5)*$R281)</f>
        <v>1173.24</v>
      </c>
      <c r="BB281" s="3">
        <f>IF(BB$3=0,0,INDEX(Sheet1!RawDataCols,$C281,BB$5)*$R281)</f>
        <v>1173.25</v>
      </c>
      <c r="BC281" s="3">
        <f>IF(BC$3=0,0,INDEX(Sheet1!RawDataCols,$C281,BC$5)*$R281)</f>
        <v>1128.98</v>
      </c>
      <c r="BD281" s="3">
        <f>IF(BD$3=0,0,INDEX(Sheet1!RawDataCols,$C281,BD$5)*$R281)</f>
        <v>1173.25</v>
      </c>
      <c r="BE281" s="3">
        <f>IF(BE$3=0,0,INDEX(Sheet1!RawDataCols,$C281,BE$5)*$R281)</f>
        <v>1173.25</v>
      </c>
      <c r="BF281" s="3">
        <f>IF(BF$3=0,0,INDEX(Sheet1!RawDataCols,$C281,BF$5)*$R281)</f>
        <v>1128.98</v>
      </c>
      <c r="BG281" s="179">
        <f>IF(BG$3=0,0,INDEX(Sheet1!RawDataCols,$C281,BG$5)*$R281)</f>
        <v>1173.25</v>
      </c>
      <c r="BH281" s="33">
        <f t="shared" si="47"/>
        <v>12905.75</v>
      </c>
      <c r="BI281" s="33">
        <f t="shared" si="48"/>
        <v>13337.099999999997</v>
      </c>
      <c r="BJ281" s="33">
        <f t="shared" si="49"/>
        <v>13992.669999999998</v>
      </c>
      <c r="BK281" s="3">
        <f>IF(BK$3=0,0,INDEX(Sheet1!RawDataCols,$C281,BK$5)*$R281)</f>
        <v>833.56875000000002</v>
      </c>
      <c r="BL281" s="3">
        <f>IF(BL$3=0,0,INDEX(Sheet1!RawDataCols,$C281,BL$5)*$R281)</f>
        <v>863.76374999999996</v>
      </c>
      <c r="BM281" s="3">
        <f>IF(BM$3=0,0,INDEX(Sheet1!RawDataCols,$C281,BM$5)*$R281)</f>
        <v>840.89250000000004</v>
      </c>
      <c r="BN281" s="3">
        <f>IF(BN$3=0,0,INDEX(Sheet1!RawDataCols,$C281,BN$5)*$R281)</f>
        <v>749.26312499999995</v>
      </c>
      <c r="BO281" s="3">
        <f>IF(BO$3=0,0,INDEX(Sheet1!RawDataCols,$C281,BO$5)*$R281)</f>
        <v>793.03125</v>
      </c>
      <c r="BP281" s="3">
        <f>IF(BP$3=0,0,INDEX(Sheet1!RawDataCols,$C281,BP$5)*$R281)</f>
        <v>6867</v>
      </c>
      <c r="BQ281" s="3">
        <f t="shared" si="50"/>
        <v>2346.5</v>
      </c>
      <c r="BR281" s="3">
        <f t="shared" si="51"/>
        <v>3519.75</v>
      </c>
      <c r="BS281" s="3">
        <f t="shared" si="52"/>
        <v>3519.75</v>
      </c>
      <c r="BT281" s="3">
        <f t="shared" si="53"/>
        <v>7039.5</v>
      </c>
      <c r="BU281" s="3" t="str">
        <f>INDEX(Sheet1!$BS$2:$BS$1000,MATCH($A281,Sheet1!$A$2:$A$1000,0))</f>
        <v>13</v>
      </c>
      <c r="BV281" s="3">
        <f>INDEX(Sheet1!$BT$2:$BT$1000,MATCH($A281,Sheet1!$A$2:$A$1000,0))</f>
        <v>7039.5</v>
      </c>
    </row>
    <row r="282" spans="1:74" x14ac:dyDescent="0.2">
      <c r="A282" s="11" t="s">
        <v>723</v>
      </c>
      <c r="B282" s="3">
        <f>MATCH($A282,Sheet1!ACCOUNTNO,0)</f>
        <v>254</v>
      </c>
      <c r="C282" s="3">
        <f t="shared" si="44"/>
        <v>254</v>
      </c>
      <c r="D282" s="3" t="str">
        <f>IF(D$3=0,0,INDEX(Sheet1!RawDataCols,$C282,D$5))</f>
        <v>26140A01</v>
      </c>
      <c r="E282" s="3" t="str">
        <f>IF(E$3=0,0,INDEX(Sheet1!RawDataCols,$C282,E$5))</f>
        <v xml:space="preserve">26140          </v>
      </c>
      <c r="F282" s="3" t="str">
        <f>IF(F$3=0,0,INDEX(Sheet1!RawDataCols,$C282,F$5))</f>
        <v xml:space="preserve">A01            </v>
      </c>
      <c r="G282" s="3" t="str">
        <f>IF(G$3=0,0,INDEX(Sheet1!RawDataCols,$C282,G$5))</f>
        <v xml:space="preserve">               </v>
      </c>
      <c r="H282" s="3" t="str">
        <f>IF(H$3=0,0,INDEX(Sheet1!RawDataCols,$C282,H$5))</f>
        <v xml:space="preserve">               </v>
      </c>
      <c r="I282" s="3" t="str">
        <f>IF(I$3=0,0,INDEX(Sheet1!RawDataCols,$C282,I$5))</f>
        <v xml:space="preserve">               </v>
      </c>
      <c r="J282" s="3" t="str">
        <f>IF(J$3=0,0,INDEX(Sheet1!RawDataCols,$C282,J$5))</f>
        <v xml:space="preserve">               </v>
      </c>
      <c r="K282" s="3" t="str">
        <f>IF(K$3=0,0,INDEX(Sheet1!RawDataCols,$C282,K$5))</f>
        <v xml:space="preserve">               </v>
      </c>
      <c r="L282" s="3" t="str">
        <f>IF(L$3=0,0,INDEX(Sheet1!RawDataCols,$C282,L$5))</f>
        <v xml:space="preserve">               </v>
      </c>
      <c r="M282" s="3" t="str">
        <f>IF(M$3=0,0,INDEX(Sheet1!RawDataCols,$C282,M$5))</f>
        <v xml:space="preserve">F007  </v>
      </c>
      <c r="N282" s="3" t="str">
        <f>IF(N$3=0,0,INDEX(Sheet1!RawDataCols,$C282,N$5))</f>
        <v>Buildings - R &amp; M-6 Circuit Dr</v>
      </c>
      <c r="O282" s="3">
        <f>INDEX(Sheet1!RawDataCols,$C282,O$5)</f>
        <v>13</v>
      </c>
      <c r="P282" s="3" t="str">
        <f>INDEX(Sheet1!RawDataCols,$C282,P$5)</f>
        <v>Cost and Expenses</v>
      </c>
      <c r="Q282" s="3" t="str">
        <f>IF(Q$3=0,0,INDEX(Sheet1!RawDataCols,$C282,Q$5))</f>
        <v>I</v>
      </c>
      <c r="R282" s="3">
        <f t="shared" si="45"/>
        <v>1</v>
      </c>
      <c r="S282" s="3">
        <f t="shared" si="46"/>
        <v>-1</v>
      </c>
      <c r="T282" s="3">
        <f>IF(T$3=0,0,INDEX(Sheet1!RawDataCols,$C282,T$5)*$R282)</f>
        <v>0</v>
      </c>
      <c r="U282" s="3">
        <f>IF(U$3=0,0,INDEX(Sheet1!RawDataCols,$C282,U$5)*$R282)</f>
        <v>0</v>
      </c>
      <c r="V282" s="3">
        <f>IF(V$3=0,0,INDEX(Sheet1!RawDataCols,$C282,V$5)*$R282)</f>
        <v>152.62</v>
      </c>
      <c r="W282" s="3">
        <f>IF(W$3=0,0,INDEX(Sheet1!RawDataCols,$C282,W$5)*$R282)</f>
        <v>1529.09</v>
      </c>
      <c r="X282" s="3">
        <f>IF(X$3=0,0,INDEX(Sheet1!RawDataCols,$C282,X$5)*$R282)</f>
        <v>0</v>
      </c>
      <c r="Y282" s="3">
        <f>IF(Y$3=0,0,INDEX(Sheet1!RawDataCols,$C282,Y$5)*$R282)</f>
        <v>152.62</v>
      </c>
      <c r="Z282" s="3">
        <f>IF(Z$3=0,0,INDEX(Sheet1!RawDataCols,$C282,Z$5)*$R282)</f>
        <v>220</v>
      </c>
      <c r="AA282" s="3">
        <f>IF(AA$3=0,0,INDEX(Sheet1!RawDataCols,$C282,AA$5)*$R282)</f>
        <v>0</v>
      </c>
      <c r="AB282" s="3">
        <f>IF(AB$3=0,0,INDEX(Sheet1!RawDataCols,$C282,AB$5)*$R282)</f>
        <v>152.62</v>
      </c>
      <c r="AC282" s="3">
        <f>IF(AC$3=0,0,INDEX(Sheet1!RawDataCols,$C282,AC$5)*$R282)</f>
        <v>900.17</v>
      </c>
      <c r="AD282" s="3">
        <f>IF(AD$3=0,0,INDEX(Sheet1!RawDataCols,$C282,AD$5)*$R282)</f>
        <v>0</v>
      </c>
      <c r="AE282" s="3">
        <f>IF(AE$3=0,0,INDEX(Sheet1!RawDataCols,$C282,AE$5)*$R282)</f>
        <v>152.62</v>
      </c>
      <c r="AF282" s="3">
        <f>IF(AF$3=0,0,INDEX(Sheet1!RawDataCols,$C282,AF$5)*$R282)</f>
        <v>0</v>
      </c>
      <c r="AG282" s="3">
        <f>IF(AG$3=0,0,INDEX(Sheet1!RawDataCols,$C282,AG$5)*$R282)</f>
        <v>0</v>
      </c>
      <c r="AH282" s="3">
        <f>IF(AH$3=0,0,INDEX(Sheet1!RawDataCols,$C282,AH$5)*$R282)</f>
        <v>152.62</v>
      </c>
      <c r="AI282" s="3">
        <f>IF(AI$3=0,0,INDEX(Sheet1!RawDataCols,$C282,AI$5)*$R282)</f>
        <v>227.27</v>
      </c>
      <c r="AJ282" s="3">
        <f>IF(AJ$3=0,0,INDEX(Sheet1!RawDataCols,$C282,AJ$5)*$R282)</f>
        <v>0</v>
      </c>
      <c r="AK282" s="3">
        <f>IF(AK$3=0,0,INDEX(Sheet1!RawDataCols,$C282,AK$5)*$R282)</f>
        <v>152.62</v>
      </c>
      <c r="AL282" s="3">
        <f>IF(AL$3=0,0,INDEX(Sheet1!RawDataCols,$C282,AL$5)*$R282)</f>
        <v>0</v>
      </c>
      <c r="AM282" s="3">
        <f>IF(AM$3=0,0,INDEX(Sheet1!RawDataCols,$C282,AM$5)*$R282)</f>
        <v>0</v>
      </c>
      <c r="AN282" s="3">
        <f>IF(AN$3=0,0,INDEX(Sheet1!RawDataCols,$C282,AN$5)*$R282)</f>
        <v>0</v>
      </c>
      <c r="AO282" s="3">
        <f>IF(AO$3=0,0,INDEX(Sheet1!RawDataCols,$C282,AO$5)*$R282)</f>
        <v>1280</v>
      </c>
      <c r="AP282" s="3">
        <f>IF(AP$3=0,0,INDEX(Sheet1!RawDataCols,$C282,AP$5)*$R282)</f>
        <v>0</v>
      </c>
      <c r="AQ282" s="3">
        <f>IF(AQ$3=0,0,INDEX(Sheet1!RawDataCols,$C282,AQ$5)*$R282)</f>
        <v>152.62</v>
      </c>
      <c r="AR282" s="3">
        <f>IF(AR$3=0,0,INDEX(Sheet1!RawDataCols,$C282,AR$5)*$R282)</f>
        <v>0</v>
      </c>
      <c r="AS282" s="3">
        <f>IF(AS$3=0,0,INDEX(Sheet1!RawDataCols,$C282,AS$5)*$R282)</f>
        <v>1498.75</v>
      </c>
      <c r="AT282" s="3">
        <f>IF(AT$3=0,0,INDEX(Sheet1!RawDataCols,$C282,AT$5)*$R282)</f>
        <v>152.62</v>
      </c>
      <c r="AU282" s="3">
        <f>IF(AU$3=0,0,INDEX(Sheet1!RawDataCols,$C282,AU$5)*$R282)</f>
        <v>498.07</v>
      </c>
      <c r="AV282" s="3">
        <f>IF(AV$3=0,0,INDEX(Sheet1!RawDataCols,$C282,AV$5)*$R282)</f>
        <v>1137</v>
      </c>
      <c r="AW282" s="3">
        <f>IF(AW$3=0,0,INDEX(Sheet1!RawDataCols,$C282,AW$5)*$R282)</f>
        <v>152.62</v>
      </c>
      <c r="AX282" s="3">
        <f>IF(AX$3=0,0,INDEX(Sheet1!RawDataCols,$C282,AX$5)*$R282)</f>
        <v>0</v>
      </c>
      <c r="AY282" s="3">
        <f>IF(AY$3=0,0,INDEX(Sheet1!RawDataCols,$C282,AY$5)*$R282)</f>
        <v>0</v>
      </c>
      <c r="AZ282" s="3">
        <f>IF(AZ$3=0,0,INDEX(Sheet1!RawDataCols,$C282,AZ$5)*$R282)</f>
        <v>152.62</v>
      </c>
      <c r="BA282" s="3">
        <f>IF(BA$3=0,0,INDEX(Sheet1!RawDataCols,$C282,BA$5)*$R282)</f>
        <v>0</v>
      </c>
      <c r="BB282" s="3">
        <f>IF(BB$3=0,0,INDEX(Sheet1!RawDataCols,$C282,BB$5)*$R282)</f>
        <v>240</v>
      </c>
      <c r="BC282" s="3">
        <f>IF(BC$3=0,0,INDEX(Sheet1!RawDataCols,$C282,BC$5)*$R282)</f>
        <v>152.62</v>
      </c>
      <c r="BD282" s="3">
        <f>IF(BD$3=0,0,INDEX(Sheet1!RawDataCols,$C282,BD$5)*$R282)</f>
        <v>0</v>
      </c>
      <c r="BE282" s="3">
        <f>IF(BE$3=0,0,INDEX(Sheet1!RawDataCols,$C282,BE$5)*$R282)</f>
        <v>240</v>
      </c>
      <c r="BF282" s="3">
        <f>IF(BF$3=0,0,INDEX(Sheet1!RawDataCols,$C282,BF$5)*$R282)</f>
        <v>152.62</v>
      </c>
      <c r="BG282" s="179">
        <f>IF(BG$3=0,0,INDEX(Sheet1!RawDataCols,$C282,BG$5)*$R282)</f>
        <v>0</v>
      </c>
      <c r="BH282" s="33">
        <f t="shared" si="47"/>
        <v>2875.75</v>
      </c>
      <c r="BI282" s="33">
        <f t="shared" si="48"/>
        <v>1678.8199999999997</v>
      </c>
      <c r="BJ282" s="33">
        <f t="shared" si="49"/>
        <v>4654.5999999999995</v>
      </c>
      <c r="BK282" s="3">
        <f>IF(BK$3=0,0,INDEX(Sheet1!RawDataCols,$C282,BK$5)*$R282)</f>
        <v>104.92625</v>
      </c>
      <c r="BL282" s="3">
        <f>IF(BL$3=0,0,INDEX(Sheet1!RawDataCols,$C282,BL$5)*$R282)</f>
        <v>217.0275</v>
      </c>
      <c r="BM282" s="3">
        <f>IF(BM$3=0,0,INDEX(Sheet1!RawDataCols,$C282,BM$5)*$R282)</f>
        <v>26.038125000000001</v>
      </c>
      <c r="BN282" s="3">
        <f>IF(BN$3=0,0,INDEX(Sheet1!RawDataCols,$C282,BN$5)*$R282)</f>
        <v>89.94</v>
      </c>
      <c r="BO282" s="3">
        <f>IF(BO$3=0,0,INDEX(Sheet1!RawDataCols,$C282,BO$5)*$R282)</f>
        <v>18.550625</v>
      </c>
      <c r="BP282" s="3">
        <f>IF(BP$3=0,0,INDEX(Sheet1!RawDataCols,$C282,BP$5)*$R282)</f>
        <v>595.91</v>
      </c>
      <c r="BQ282" s="3">
        <f t="shared" si="50"/>
        <v>0</v>
      </c>
      <c r="BR282" s="3">
        <f t="shared" si="51"/>
        <v>0</v>
      </c>
      <c r="BS282" s="3">
        <f t="shared" si="52"/>
        <v>1498.75</v>
      </c>
      <c r="BT282" s="3">
        <f t="shared" si="53"/>
        <v>2875.75</v>
      </c>
      <c r="BU282" s="3" t="str">
        <f>INDEX(Sheet1!$BS$2:$BS$1000,MATCH($A282,Sheet1!$A$2:$A$1000,0))</f>
        <v>13</v>
      </c>
      <c r="BV282" s="3">
        <f>INDEX(Sheet1!$BT$2:$BT$1000,MATCH($A282,Sheet1!$A$2:$A$1000,0))</f>
        <v>2875.75</v>
      </c>
    </row>
    <row r="283" spans="1:74" x14ac:dyDescent="0.2">
      <c r="A283" s="11" t="s">
        <v>724</v>
      </c>
      <c r="B283" s="3">
        <f>MATCH($A283,Sheet1!ACCOUNTNO,0)</f>
        <v>255</v>
      </c>
      <c r="C283" s="3">
        <f t="shared" si="44"/>
        <v>255</v>
      </c>
      <c r="D283" s="3" t="str">
        <f>IF(D$3=0,0,INDEX(Sheet1!RawDataCols,$C283,D$5))</f>
        <v>26140A02</v>
      </c>
      <c r="E283" s="3" t="str">
        <f>IF(E$3=0,0,INDEX(Sheet1!RawDataCols,$C283,E$5))</f>
        <v xml:space="preserve">26140          </v>
      </c>
      <c r="F283" s="3" t="str">
        <f>IF(F$3=0,0,INDEX(Sheet1!RawDataCols,$C283,F$5))</f>
        <v xml:space="preserve">A02            </v>
      </c>
      <c r="G283" s="3" t="str">
        <f>IF(G$3=0,0,INDEX(Sheet1!RawDataCols,$C283,G$5))</f>
        <v xml:space="preserve">               </v>
      </c>
      <c r="H283" s="3" t="str">
        <f>IF(H$3=0,0,INDEX(Sheet1!RawDataCols,$C283,H$5))</f>
        <v xml:space="preserve">               </v>
      </c>
      <c r="I283" s="3" t="str">
        <f>IF(I$3=0,0,INDEX(Sheet1!RawDataCols,$C283,I$5))</f>
        <v xml:space="preserve">               </v>
      </c>
      <c r="J283" s="3" t="str">
        <f>IF(J$3=0,0,INDEX(Sheet1!RawDataCols,$C283,J$5))</f>
        <v xml:space="preserve">               </v>
      </c>
      <c r="K283" s="3" t="str">
        <f>IF(K$3=0,0,INDEX(Sheet1!RawDataCols,$C283,K$5))</f>
        <v xml:space="preserve">               </v>
      </c>
      <c r="L283" s="3" t="str">
        <f>IF(L$3=0,0,INDEX(Sheet1!RawDataCols,$C283,L$5))</f>
        <v xml:space="preserve">               </v>
      </c>
      <c r="M283" s="3" t="str">
        <f>IF(M$3=0,0,INDEX(Sheet1!RawDataCols,$C283,M$5))</f>
        <v xml:space="preserve">F007  </v>
      </c>
      <c r="N283" s="3" t="str">
        <f>IF(N$3=0,0,INDEX(Sheet1!RawDataCols,$C283,N$5))</f>
        <v>Buildings - R &amp; M-200 East Tce</v>
      </c>
      <c r="O283" s="3">
        <f>INDEX(Sheet1!RawDataCols,$C283,O$5)</f>
        <v>13</v>
      </c>
      <c r="P283" s="3" t="str">
        <f>INDEX(Sheet1!RawDataCols,$C283,P$5)</f>
        <v>Cost and Expenses</v>
      </c>
      <c r="Q283" s="3" t="str">
        <f>IF(Q$3=0,0,INDEX(Sheet1!RawDataCols,$C283,Q$5))</f>
        <v>I</v>
      </c>
      <c r="R283" s="3">
        <f t="shared" si="45"/>
        <v>1</v>
      </c>
      <c r="S283" s="3">
        <f t="shared" si="46"/>
        <v>-1</v>
      </c>
      <c r="T283" s="3">
        <f>IF(T$3=0,0,INDEX(Sheet1!RawDataCols,$C283,T$5)*$R283)</f>
        <v>0</v>
      </c>
      <c r="U283" s="3">
        <f>IF(U$3=0,0,INDEX(Sheet1!RawDataCols,$C283,U$5)*$R283)</f>
        <v>0</v>
      </c>
      <c r="V283" s="3">
        <f>IF(V$3=0,0,INDEX(Sheet1!RawDataCols,$C283,V$5)*$R283)</f>
        <v>500</v>
      </c>
      <c r="W283" s="3">
        <f>IF(W$3=0,0,INDEX(Sheet1!RawDataCols,$C283,W$5)*$R283)</f>
        <v>0</v>
      </c>
      <c r="X283" s="3">
        <f>IF(X$3=0,0,INDEX(Sheet1!RawDataCols,$C283,X$5)*$R283)</f>
        <v>57.23</v>
      </c>
      <c r="Y283" s="3">
        <f>IF(Y$3=0,0,INDEX(Sheet1!RawDataCols,$C283,Y$5)*$R283)</f>
        <v>500</v>
      </c>
      <c r="Z283" s="3">
        <f>IF(Z$3=0,0,INDEX(Sheet1!RawDataCols,$C283,Z$5)*$R283)</f>
        <v>0</v>
      </c>
      <c r="AA283" s="3">
        <f>IF(AA$3=0,0,INDEX(Sheet1!RawDataCols,$C283,AA$5)*$R283)</f>
        <v>23.09</v>
      </c>
      <c r="AB283" s="3">
        <f>IF(AB$3=0,0,INDEX(Sheet1!RawDataCols,$C283,AB$5)*$R283)</f>
        <v>500</v>
      </c>
      <c r="AC283" s="3">
        <f>IF(AC$3=0,0,INDEX(Sheet1!RawDataCols,$C283,AC$5)*$R283)</f>
        <v>372.69</v>
      </c>
      <c r="AD283" s="3">
        <f>IF(AD$3=0,0,INDEX(Sheet1!RawDataCols,$C283,AD$5)*$R283)</f>
        <v>0</v>
      </c>
      <c r="AE283" s="3">
        <f>IF(AE$3=0,0,INDEX(Sheet1!RawDataCols,$C283,AE$5)*$R283)</f>
        <v>500</v>
      </c>
      <c r="AF283" s="3">
        <f>IF(AF$3=0,0,INDEX(Sheet1!RawDataCols,$C283,AF$5)*$R283)</f>
        <v>0</v>
      </c>
      <c r="AG283" s="3">
        <f>IF(AG$3=0,0,INDEX(Sheet1!RawDataCols,$C283,AG$5)*$R283)</f>
        <v>0</v>
      </c>
      <c r="AH283" s="3">
        <f>IF(AH$3=0,0,INDEX(Sheet1!RawDataCols,$C283,AH$5)*$R283)</f>
        <v>500</v>
      </c>
      <c r="AI283" s="3">
        <f>IF(AI$3=0,0,INDEX(Sheet1!RawDataCols,$C283,AI$5)*$R283)</f>
        <v>0</v>
      </c>
      <c r="AJ283" s="3">
        <f>IF(AJ$3=0,0,INDEX(Sheet1!RawDataCols,$C283,AJ$5)*$R283)</f>
        <v>41.9</v>
      </c>
      <c r="AK283" s="3">
        <f>IF(AK$3=0,0,INDEX(Sheet1!RawDataCols,$C283,AK$5)*$R283)</f>
        <v>500</v>
      </c>
      <c r="AL283" s="3">
        <f>IF(AL$3=0,0,INDEX(Sheet1!RawDataCols,$C283,AL$5)*$R283)</f>
        <v>1540</v>
      </c>
      <c r="AM283" s="3">
        <f>IF(AM$3=0,0,INDEX(Sheet1!RawDataCols,$C283,AM$5)*$R283)</f>
        <v>0</v>
      </c>
      <c r="AN283" s="3">
        <f>IF(AN$3=0,0,INDEX(Sheet1!RawDataCols,$C283,AN$5)*$R283)</f>
        <v>0</v>
      </c>
      <c r="AO283" s="3">
        <f>IF(AO$3=0,0,INDEX(Sheet1!RawDataCols,$C283,AO$5)*$R283)</f>
        <v>0</v>
      </c>
      <c r="AP283" s="3">
        <f>IF(AP$3=0,0,INDEX(Sheet1!RawDataCols,$C283,AP$5)*$R283)</f>
        <v>0</v>
      </c>
      <c r="AQ283" s="3">
        <f>IF(AQ$3=0,0,INDEX(Sheet1!RawDataCols,$C283,AQ$5)*$R283)</f>
        <v>500</v>
      </c>
      <c r="AR283" s="3">
        <f>IF(AR$3=0,0,INDEX(Sheet1!RawDataCols,$C283,AR$5)*$R283)</f>
        <v>0</v>
      </c>
      <c r="AS283" s="3">
        <f>IF(AS$3=0,0,INDEX(Sheet1!RawDataCols,$C283,AS$5)*$R283)</f>
        <v>0</v>
      </c>
      <c r="AT283" s="3">
        <f>IF(AT$3=0,0,INDEX(Sheet1!RawDataCols,$C283,AT$5)*$R283)</f>
        <v>500</v>
      </c>
      <c r="AU283" s="3">
        <f>IF(AU$3=0,0,INDEX(Sheet1!RawDataCols,$C283,AU$5)*$R283)</f>
        <v>0</v>
      </c>
      <c r="AV283" s="3">
        <f>IF(AV$3=0,0,INDEX(Sheet1!RawDataCols,$C283,AV$5)*$R283)</f>
        <v>151.5</v>
      </c>
      <c r="AW283" s="3">
        <f>IF(AW$3=0,0,INDEX(Sheet1!RawDataCols,$C283,AW$5)*$R283)</f>
        <v>500</v>
      </c>
      <c r="AX283" s="3">
        <f>IF(AX$3=0,0,INDEX(Sheet1!RawDataCols,$C283,AX$5)*$R283)</f>
        <v>0</v>
      </c>
      <c r="AY283" s="3">
        <f>IF(AY$3=0,0,INDEX(Sheet1!RawDataCols,$C283,AY$5)*$R283)</f>
        <v>47.27</v>
      </c>
      <c r="AZ283" s="3">
        <f>IF(AZ$3=0,0,INDEX(Sheet1!RawDataCols,$C283,AZ$5)*$R283)</f>
        <v>500</v>
      </c>
      <c r="BA283" s="3">
        <f>IF(BA$3=0,0,INDEX(Sheet1!RawDataCols,$C283,BA$5)*$R283)</f>
        <v>0</v>
      </c>
      <c r="BB283" s="3">
        <f>IF(BB$3=0,0,INDEX(Sheet1!RawDataCols,$C283,BB$5)*$R283)</f>
        <v>88.36</v>
      </c>
      <c r="BC283" s="3">
        <f>IF(BC$3=0,0,INDEX(Sheet1!RawDataCols,$C283,BC$5)*$R283)</f>
        <v>500</v>
      </c>
      <c r="BD283" s="3">
        <f>IF(BD$3=0,0,INDEX(Sheet1!RawDataCols,$C283,BD$5)*$R283)</f>
        <v>0</v>
      </c>
      <c r="BE283" s="3">
        <f>IF(BE$3=0,0,INDEX(Sheet1!RawDataCols,$C283,BE$5)*$R283)</f>
        <v>88.36</v>
      </c>
      <c r="BF283" s="3">
        <f>IF(BF$3=0,0,INDEX(Sheet1!RawDataCols,$C283,BF$5)*$R283)</f>
        <v>500</v>
      </c>
      <c r="BG283" s="179">
        <f>IF(BG$3=0,0,INDEX(Sheet1!RawDataCols,$C283,BG$5)*$R283)</f>
        <v>0</v>
      </c>
      <c r="BH283" s="33">
        <f t="shared" si="47"/>
        <v>409.35</v>
      </c>
      <c r="BI283" s="33">
        <f t="shared" si="48"/>
        <v>5500</v>
      </c>
      <c r="BJ283" s="33">
        <f t="shared" si="49"/>
        <v>1912.69</v>
      </c>
      <c r="BK283" s="3">
        <f>IF(BK$3=0,0,INDEX(Sheet1!RawDataCols,$C283,BK$5)*$R283)</f>
        <v>343.75</v>
      </c>
      <c r="BL283" s="3">
        <f>IF(BL$3=0,0,INDEX(Sheet1!RawDataCols,$C283,BL$5)*$R283)</f>
        <v>374.54312499999997</v>
      </c>
      <c r="BM283" s="3">
        <f>IF(BM$3=0,0,INDEX(Sheet1!RawDataCols,$C283,BM$5)*$R283)</f>
        <v>8.125</v>
      </c>
      <c r="BN283" s="3">
        <f>IF(BN$3=0,0,INDEX(Sheet1!RawDataCols,$C283,BN$5)*$R283)</f>
        <v>6.0431249999999999</v>
      </c>
      <c r="BO283" s="3">
        <f>IF(BO$3=0,0,INDEX(Sheet1!RawDataCols,$C283,BO$5)*$R283)</f>
        <v>459.21249999999998</v>
      </c>
      <c r="BP283" s="3">
        <f>IF(BP$3=0,0,INDEX(Sheet1!RawDataCols,$C283,BP$5)*$R283)</f>
        <v>4080</v>
      </c>
      <c r="BQ283" s="3">
        <f t="shared" si="50"/>
        <v>80.319999999999993</v>
      </c>
      <c r="BR283" s="3">
        <f t="shared" si="51"/>
        <v>41.9</v>
      </c>
      <c r="BS283" s="3">
        <f t="shared" si="52"/>
        <v>0</v>
      </c>
      <c r="BT283" s="3">
        <f t="shared" si="53"/>
        <v>287.13</v>
      </c>
      <c r="BU283" s="3" t="str">
        <f>INDEX(Sheet1!$BS$2:$BS$1000,MATCH($A283,Sheet1!$A$2:$A$1000,0))</f>
        <v>13</v>
      </c>
      <c r="BV283" s="3">
        <f>INDEX(Sheet1!$BT$2:$BT$1000,MATCH($A283,Sheet1!$A$2:$A$1000,0))</f>
        <v>287.13</v>
      </c>
    </row>
    <row r="284" spans="1:74" x14ac:dyDescent="0.2">
      <c r="A284" s="11" t="s">
        <v>725</v>
      </c>
      <c r="B284" s="3">
        <f>MATCH($A284,Sheet1!ACCOUNTNO,0)</f>
        <v>256</v>
      </c>
      <c r="C284" s="3">
        <f t="shared" si="44"/>
        <v>256</v>
      </c>
      <c r="D284" s="3" t="str">
        <f>IF(D$3=0,0,INDEX(Sheet1!RawDataCols,$C284,D$5))</f>
        <v>26140A03</v>
      </c>
      <c r="E284" s="3" t="str">
        <f>IF(E$3=0,0,INDEX(Sheet1!RawDataCols,$C284,E$5))</f>
        <v xml:space="preserve">26140          </v>
      </c>
      <c r="F284" s="3" t="str">
        <f>IF(F$3=0,0,INDEX(Sheet1!RawDataCols,$C284,F$5))</f>
        <v xml:space="preserve">A03            </v>
      </c>
      <c r="G284" s="3" t="str">
        <f>IF(G$3=0,0,INDEX(Sheet1!RawDataCols,$C284,G$5))</f>
        <v xml:space="preserve">               </v>
      </c>
      <c r="H284" s="3" t="str">
        <f>IF(H$3=0,0,INDEX(Sheet1!RawDataCols,$C284,H$5))</f>
        <v xml:space="preserve">               </v>
      </c>
      <c r="I284" s="3" t="str">
        <f>IF(I$3=0,0,INDEX(Sheet1!RawDataCols,$C284,I$5))</f>
        <v xml:space="preserve">               </v>
      </c>
      <c r="J284" s="3" t="str">
        <f>IF(J$3=0,0,INDEX(Sheet1!RawDataCols,$C284,J$5))</f>
        <v xml:space="preserve">               </v>
      </c>
      <c r="K284" s="3" t="str">
        <f>IF(K$3=0,0,INDEX(Sheet1!RawDataCols,$C284,K$5))</f>
        <v xml:space="preserve">               </v>
      </c>
      <c r="L284" s="3" t="str">
        <f>IF(L$3=0,0,INDEX(Sheet1!RawDataCols,$C284,L$5))</f>
        <v xml:space="preserve">               </v>
      </c>
      <c r="M284" s="3" t="str">
        <f>IF(M$3=0,0,INDEX(Sheet1!RawDataCols,$C284,M$5))</f>
        <v xml:space="preserve">F007  </v>
      </c>
      <c r="N284" s="3" t="str">
        <f>IF(N$3=0,0,INDEX(Sheet1!RawDataCols,$C284,N$5))</f>
        <v>Buildings - R &amp; M-33 Franklin St</v>
      </c>
      <c r="O284" s="3">
        <f>INDEX(Sheet1!RawDataCols,$C284,O$5)</f>
        <v>13</v>
      </c>
      <c r="P284" s="3" t="str">
        <f>INDEX(Sheet1!RawDataCols,$C284,P$5)</f>
        <v>Cost and Expenses</v>
      </c>
      <c r="Q284" s="3" t="str">
        <f>IF(Q$3=0,0,INDEX(Sheet1!RawDataCols,$C284,Q$5))</f>
        <v>I</v>
      </c>
      <c r="R284" s="3">
        <f t="shared" si="45"/>
        <v>1</v>
      </c>
      <c r="S284" s="3">
        <f t="shared" si="46"/>
        <v>-1</v>
      </c>
      <c r="T284" s="3">
        <f>IF(T$3=0,0,INDEX(Sheet1!RawDataCols,$C284,T$5)*$R284)</f>
        <v>0</v>
      </c>
      <c r="U284" s="3">
        <f>IF(U$3=0,0,INDEX(Sheet1!RawDataCols,$C284,U$5)*$R284)</f>
        <v>0</v>
      </c>
      <c r="V284" s="3">
        <f>IF(V$3=0,0,INDEX(Sheet1!RawDataCols,$C284,V$5)*$R284)</f>
        <v>635.46</v>
      </c>
      <c r="W284" s="3">
        <f>IF(W$3=0,0,INDEX(Sheet1!RawDataCols,$C284,W$5)*$R284)</f>
        <v>0</v>
      </c>
      <c r="X284" s="3">
        <f>IF(X$3=0,0,INDEX(Sheet1!RawDataCols,$C284,X$5)*$R284)</f>
        <v>95.77</v>
      </c>
      <c r="Y284" s="3">
        <f>IF(Y$3=0,0,INDEX(Sheet1!RawDataCols,$C284,Y$5)*$R284)</f>
        <v>635.46</v>
      </c>
      <c r="Z284" s="3">
        <f>IF(Z$3=0,0,INDEX(Sheet1!RawDataCols,$C284,Z$5)*$R284)</f>
        <v>21.36</v>
      </c>
      <c r="AA284" s="3">
        <f>IF(AA$3=0,0,INDEX(Sheet1!RawDataCols,$C284,AA$5)*$R284)</f>
        <v>872.73</v>
      </c>
      <c r="AB284" s="3">
        <f>IF(AB$3=0,0,INDEX(Sheet1!RawDataCols,$C284,AB$5)*$R284)</f>
        <v>635.46</v>
      </c>
      <c r="AC284" s="3">
        <f>IF(AC$3=0,0,INDEX(Sheet1!RawDataCols,$C284,AC$5)*$R284)</f>
        <v>0</v>
      </c>
      <c r="AD284" s="3">
        <f>IF(AD$3=0,0,INDEX(Sheet1!RawDataCols,$C284,AD$5)*$R284)</f>
        <v>0</v>
      </c>
      <c r="AE284" s="3">
        <f>IF(AE$3=0,0,INDEX(Sheet1!RawDataCols,$C284,AE$5)*$R284)</f>
        <v>635.46</v>
      </c>
      <c r="AF284" s="3">
        <f>IF(AF$3=0,0,INDEX(Sheet1!RawDataCols,$C284,AF$5)*$R284)</f>
        <v>2611</v>
      </c>
      <c r="AG284" s="3">
        <f>IF(AG$3=0,0,INDEX(Sheet1!RawDataCols,$C284,AG$5)*$R284)</f>
        <v>0</v>
      </c>
      <c r="AH284" s="3">
        <f>IF(AH$3=0,0,INDEX(Sheet1!RawDataCols,$C284,AH$5)*$R284)</f>
        <v>635.46</v>
      </c>
      <c r="AI284" s="3">
        <f>IF(AI$3=0,0,INDEX(Sheet1!RawDataCols,$C284,AI$5)*$R284)</f>
        <v>100</v>
      </c>
      <c r="AJ284" s="3">
        <f>IF(AJ$3=0,0,INDEX(Sheet1!RawDataCols,$C284,AJ$5)*$R284)</f>
        <v>5.59</v>
      </c>
      <c r="AK284" s="3">
        <f>IF(AK$3=0,0,INDEX(Sheet1!RawDataCols,$C284,AK$5)*$R284)</f>
        <v>635.46</v>
      </c>
      <c r="AL284" s="3">
        <f>IF(AL$3=0,0,INDEX(Sheet1!RawDataCols,$C284,AL$5)*$R284)</f>
        <v>2760.1</v>
      </c>
      <c r="AM284" s="3">
        <f>IF(AM$3=0,0,INDEX(Sheet1!RawDataCols,$C284,AM$5)*$R284)</f>
        <v>82.73</v>
      </c>
      <c r="AN284" s="3">
        <f>IF(AN$3=0,0,INDEX(Sheet1!RawDataCols,$C284,AN$5)*$R284)</f>
        <v>82.73</v>
      </c>
      <c r="AO284" s="3">
        <f>IF(AO$3=0,0,INDEX(Sheet1!RawDataCols,$C284,AO$5)*$R284)</f>
        <v>135.13</v>
      </c>
      <c r="AP284" s="3">
        <f>IF(AP$3=0,0,INDEX(Sheet1!RawDataCols,$C284,AP$5)*$R284)</f>
        <v>0</v>
      </c>
      <c r="AQ284" s="3">
        <f>IF(AQ$3=0,0,INDEX(Sheet1!RawDataCols,$C284,AQ$5)*$R284)</f>
        <v>635.46</v>
      </c>
      <c r="AR284" s="3">
        <f>IF(AR$3=0,0,INDEX(Sheet1!RawDataCols,$C284,AR$5)*$R284)</f>
        <v>1135.32</v>
      </c>
      <c r="AS284" s="3">
        <f>IF(AS$3=0,0,INDEX(Sheet1!RawDataCols,$C284,AS$5)*$R284)</f>
        <v>47.95</v>
      </c>
      <c r="AT284" s="3">
        <f>IF(AT$3=0,0,INDEX(Sheet1!RawDataCols,$C284,AT$5)*$R284)</f>
        <v>635.46</v>
      </c>
      <c r="AU284" s="3">
        <f>IF(AU$3=0,0,INDEX(Sheet1!RawDataCols,$C284,AU$5)*$R284)</f>
        <v>2269.59</v>
      </c>
      <c r="AV284" s="3">
        <f>IF(AV$3=0,0,INDEX(Sheet1!RawDataCols,$C284,AV$5)*$R284)</f>
        <v>0</v>
      </c>
      <c r="AW284" s="3">
        <f>IF(AW$3=0,0,INDEX(Sheet1!RawDataCols,$C284,AW$5)*$R284)</f>
        <v>635.46</v>
      </c>
      <c r="AX284" s="3">
        <f>IF(AX$3=0,0,INDEX(Sheet1!RawDataCols,$C284,AX$5)*$R284)</f>
        <v>943.62</v>
      </c>
      <c r="AY284" s="3">
        <f>IF(AY$3=0,0,INDEX(Sheet1!RawDataCols,$C284,AY$5)*$R284)</f>
        <v>273.45</v>
      </c>
      <c r="AZ284" s="3">
        <f>IF(AZ$3=0,0,INDEX(Sheet1!RawDataCols,$C284,AZ$5)*$R284)</f>
        <v>635.46</v>
      </c>
      <c r="BA284" s="3">
        <f>IF(BA$3=0,0,INDEX(Sheet1!RawDataCols,$C284,BA$5)*$R284)</f>
        <v>1821.26</v>
      </c>
      <c r="BB284" s="3">
        <f>IF(BB$3=0,0,INDEX(Sheet1!RawDataCols,$C284,BB$5)*$R284)</f>
        <v>49.5</v>
      </c>
      <c r="BC284" s="3">
        <f>IF(BC$3=0,0,INDEX(Sheet1!RawDataCols,$C284,BC$5)*$R284)</f>
        <v>635.46</v>
      </c>
      <c r="BD284" s="3">
        <f>IF(BD$3=0,0,INDEX(Sheet1!RawDataCols,$C284,BD$5)*$R284)</f>
        <v>346.46</v>
      </c>
      <c r="BE284" s="3">
        <f>IF(BE$3=0,0,INDEX(Sheet1!RawDataCols,$C284,BE$5)*$R284)</f>
        <v>49.5</v>
      </c>
      <c r="BF284" s="3">
        <f>IF(BF$3=0,0,INDEX(Sheet1!RawDataCols,$C284,BF$5)*$R284)</f>
        <v>635.46</v>
      </c>
      <c r="BG284" s="179">
        <f>IF(BG$3=0,0,INDEX(Sheet1!RawDataCols,$C284,BG$5)*$R284)</f>
        <v>346.46</v>
      </c>
      <c r="BH284" s="33">
        <f t="shared" si="47"/>
        <v>1427.72</v>
      </c>
      <c r="BI284" s="33">
        <f t="shared" si="48"/>
        <v>7072.7900000000009</v>
      </c>
      <c r="BJ284" s="33">
        <f t="shared" si="49"/>
        <v>12143.84</v>
      </c>
      <c r="BK284" s="3">
        <f>IF(BK$3=0,0,INDEX(Sheet1!RawDataCols,$C284,BK$5)*$R284)</f>
        <v>442.049375</v>
      </c>
      <c r="BL284" s="3">
        <f>IF(BL$3=0,0,INDEX(Sheet1!RawDataCols,$C284,BL$5)*$R284)</f>
        <v>783.05437500000005</v>
      </c>
      <c r="BM284" s="3">
        <f>IF(BM$3=0,0,INDEX(Sheet1!RawDataCols,$C284,BM$5)*$R284)</f>
        <v>444.67500000000001</v>
      </c>
      <c r="BN284" s="3">
        <f>IF(BN$3=0,0,INDEX(Sheet1!RawDataCols,$C284,BN$5)*$R284)</f>
        <v>671.01625000000001</v>
      </c>
      <c r="BO284" s="3">
        <f>IF(BO$3=0,0,INDEX(Sheet1!RawDataCols,$C284,BO$5)*$R284)</f>
        <v>273.05874999999997</v>
      </c>
      <c r="BP284" s="3">
        <f>IF(BP$3=0,0,INDEX(Sheet1!RawDataCols,$C284,BP$5)*$R284)</f>
        <v>7036.41</v>
      </c>
      <c r="BQ284" s="3">
        <f t="shared" si="50"/>
        <v>968.5</v>
      </c>
      <c r="BR284" s="3">
        <f t="shared" si="51"/>
        <v>5.59</v>
      </c>
      <c r="BS284" s="3">
        <f t="shared" si="52"/>
        <v>130.68</v>
      </c>
      <c r="BT284" s="3">
        <f t="shared" si="53"/>
        <v>453.63</v>
      </c>
      <c r="BU284" s="3" t="str">
        <f>INDEX(Sheet1!$BS$2:$BS$1000,MATCH($A284,Sheet1!$A$2:$A$1000,0))</f>
        <v>13</v>
      </c>
      <c r="BV284" s="3">
        <f>INDEX(Sheet1!$BT$2:$BT$1000,MATCH($A284,Sheet1!$A$2:$A$1000,0))</f>
        <v>453.63</v>
      </c>
    </row>
    <row r="285" spans="1:74" x14ac:dyDescent="0.2">
      <c r="A285" s="11" t="s">
        <v>726</v>
      </c>
      <c r="B285" s="3">
        <f>MATCH($A285,Sheet1!ACCOUNTNO,0)</f>
        <v>257</v>
      </c>
      <c r="C285" s="3">
        <f t="shared" si="44"/>
        <v>257</v>
      </c>
      <c r="D285" s="3" t="str">
        <f>IF(D$3=0,0,INDEX(Sheet1!RawDataCols,$C285,D$5))</f>
        <v>26140A04</v>
      </c>
      <c r="E285" s="3" t="str">
        <f>IF(E$3=0,0,INDEX(Sheet1!RawDataCols,$C285,E$5))</f>
        <v xml:space="preserve">26140          </v>
      </c>
      <c r="F285" s="3" t="str">
        <f>IF(F$3=0,0,INDEX(Sheet1!RawDataCols,$C285,F$5))</f>
        <v xml:space="preserve">A04            </v>
      </c>
      <c r="G285" s="3" t="str">
        <f>IF(G$3=0,0,INDEX(Sheet1!RawDataCols,$C285,G$5))</f>
        <v xml:space="preserve">               </v>
      </c>
      <c r="H285" s="3" t="str">
        <f>IF(H$3=0,0,INDEX(Sheet1!RawDataCols,$C285,H$5))</f>
        <v xml:space="preserve">               </v>
      </c>
      <c r="I285" s="3" t="str">
        <f>IF(I$3=0,0,INDEX(Sheet1!RawDataCols,$C285,I$5))</f>
        <v xml:space="preserve">               </v>
      </c>
      <c r="J285" s="3" t="str">
        <f>IF(J$3=0,0,INDEX(Sheet1!RawDataCols,$C285,J$5))</f>
        <v xml:space="preserve">               </v>
      </c>
      <c r="K285" s="3" t="str">
        <f>IF(K$3=0,0,INDEX(Sheet1!RawDataCols,$C285,K$5))</f>
        <v xml:space="preserve">               </v>
      </c>
      <c r="L285" s="3" t="str">
        <f>IF(L$3=0,0,INDEX(Sheet1!RawDataCols,$C285,L$5))</f>
        <v xml:space="preserve">               </v>
      </c>
      <c r="M285" s="3" t="str">
        <f>IF(M$3=0,0,INDEX(Sheet1!RawDataCols,$C285,M$5))</f>
        <v xml:space="preserve">F007  </v>
      </c>
      <c r="N285" s="3" t="str">
        <f>IF(N$3=0,0,INDEX(Sheet1!RawDataCols,$C285,N$5))</f>
        <v>Buildings - R &amp; M-174 Fullarton Rd</v>
      </c>
      <c r="O285" s="3">
        <f>INDEX(Sheet1!RawDataCols,$C285,O$5)</f>
        <v>13</v>
      </c>
      <c r="P285" s="3" t="str">
        <f>INDEX(Sheet1!RawDataCols,$C285,P$5)</f>
        <v>Cost and Expenses</v>
      </c>
      <c r="Q285" s="3" t="str">
        <f>IF(Q$3=0,0,INDEX(Sheet1!RawDataCols,$C285,Q$5))</f>
        <v>I</v>
      </c>
      <c r="R285" s="3">
        <f t="shared" si="45"/>
        <v>1</v>
      </c>
      <c r="S285" s="3">
        <f t="shared" si="46"/>
        <v>-1</v>
      </c>
      <c r="T285" s="3">
        <f>IF(T$3=0,0,INDEX(Sheet1!RawDataCols,$C285,T$5)*$R285)</f>
        <v>0</v>
      </c>
      <c r="U285" s="3">
        <f>IF(U$3=0,0,INDEX(Sheet1!RawDataCols,$C285,U$5)*$R285)</f>
        <v>231</v>
      </c>
      <c r="V285" s="3">
        <f>IF(V$3=0,0,INDEX(Sheet1!RawDataCols,$C285,V$5)*$R285)</f>
        <v>416.67</v>
      </c>
      <c r="W285" s="3">
        <f>IF(W$3=0,0,INDEX(Sheet1!RawDataCols,$C285,W$5)*$R285)</f>
        <v>0</v>
      </c>
      <c r="X285" s="3">
        <f>IF(X$3=0,0,INDEX(Sheet1!RawDataCols,$C285,X$5)*$R285)</f>
        <v>0</v>
      </c>
      <c r="Y285" s="3">
        <f>IF(Y$3=0,0,INDEX(Sheet1!RawDataCols,$C285,Y$5)*$R285)</f>
        <v>416.67</v>
      </c>
      <c r="Z285" s="3">
        <f>IF(Z$3=0,0,INDEX(Sheet1!RawDataCols,$C285,Z$5)*$R285)</f>
        <v>0</v>
      </c>
      <c r="AA285" s="3">
        <f>IF(AA$3=0,0,INDEX(Sheet1!RawDataCols,$C285,AA$5)*$R285)</f>
        <v>0</v>
      </c>
      <c r="AB285" s="3">
        <f>IF(AB$3=0,0,INDEX(Sheet1!RawDataCols,$C285,AB$5)*$R285)</f>
        <v>416.67</v>
      </c>
      <c r="AC285" s="3">
        <f>IF(AC$3=0,0,INDEX(Sheet1!RawDataCols,$C285,AC$5)*$R285)</f>
        <v>120</v>
      </c>
      <c r="AD285" s="3">
        <f>IF(AD$3=0,0,INDEX(Sheet1!RawDataCols,$C285,AD$5)*$R285)</f>
        <v>0</v>
      </c>
      <c r="AE285" s="3">
        <f>IF(AE$3=0,0,INDEX(Sheet1!RawDataCols,$C285,AE$5)*$R285)</f>
        <v>416.67</v>
      </c>
      <c r="AF285" s="3">
        <f>IF(AF$3=0,0,INDEX(Sheet1!RawDataCols,$C285,AF$5)*$R285)</f>
        <v>0</v>
      </c>
      <c r="AG285" s="3">
        <f>IF(AG$3=0,0,INDEX(Sheet1!RawDataCols,$C285,AG$5)*$R285)</f>
        <v>0</v>
      </c>
      <c r="AH285" s="3">
        <f>IF(AH$3=0,0,INDEX(Sheet1!RawDataCols,$C285,AH$5)*$R285)</f>
        <v>416.67</v>
      </c>
      <c r="AI285" s="3">
        <f>IF(AI$3=0,0,INDEX(Sheet1!RawDataCols,$C285,AI$5)*$R285)</f>
        <v>0</v>
      </c>
      <c r="AJ285" s="3">
        <f>IF(AJ$3=0,0,INDEX(Sheet1!RawDataCols,$C285,AJ$5)*$R285)</f>
        <v>45</v>
      </c>
      <c r="AK285" s="3">
        <f>IF(AK$3=0,0,INDEX(Sheet1!RawDataCols,$C285,AK$5)*$R285)</f>
        <v>416.67</v>
      </c>
      <c r="AL285" s="3">
        <f>IF(AL$3=0,0,INDEX(Sheet1!RawDataCols,$C285,AL$5)*$R285)</f>
        <v>37.450000000000003</v>
      </c>
      <c r="AM285" s="3">
        <f>IF(AM$3=0,0,INDEX(Sheet1!RawDataCols,$C285,AM$5)*$R285)</f>
        <v>427.27</v>
      </c>
      <c r="AN285" s="3">
        <f>IF(AN$3=0,0,INDEX(Sheet1!RawDataCols,$C285,AN$5)*$R285)</f>
        <v>427.27</v>
      </c>
      <c r="AO285" s="3">
        <f>IF(AO$3=0,0,INDEX(Sheet1!RawDataCols,$C285,AO$5)*$R285)</f>
        <v>0</v>
      </c>
      <c r="AP285" s="3">
        <f>IF(AP$3=0,0,INDEX(Sheet1!RawDataCols,$C285,AP$5)*$R285)</f>
        <v>0</v>
      </c>
      <c r="AQ285" s="3">
        <f>IF(AQ$3=0,0,INDEX(Sheet1!RawDataCols,$C285,AQ$5)*$R285)</f>
        <v>416.67</v>
      </c>
      <c r="AR285" s="3">
        <f>IF(AR$3=0,0,INDEX(Sheet1!RawDataCols,$C285,AR$5)*$R285)</f>
        <v>0</v>
      </c>
      <c r="AS285" s="3">
        <f>IF(AS$3=0,0,INDEX(Sheet1!RawDataCols,$C285,AS$5)*$R285)</f>
        <v>0</v>
      </c>
      <c r="AT285" s="3">
        <f>IF(AT$3=0,0,INDEX(Sheet1!RawDataCols,$C285,AT$5)*$R285)</f>
        <v>416.67</v>
      </c>
      <c r="AU285" s="3">
        <f>IF(AU$3=0,0,INDEX(Sheet1!RawDataCols,$C285,AU$5)*$R285)</f>
        <v>1476.36</v>
      </c>
      <c r="AV285" s="3">
        <f>IF(AV$3=0,0,INDEX(Sheet1!RawDataCols,$C285,AV$5)*$R285)</f>
        <v>0</v>
      </c>
      <c r="AW285" s="3">
        <f>IF(AW$3=0,0,INDEX(Sheet1!RawDataCols,$C285,AW$5)*$R285)</f>
        <v>416.67</v>
      </c>
      <c r="AX285" s="3">
        <f>IF(AX$3=0,0,INDEX(Sheet1!RawDataCols,$C285,AX$5)*$R285)</f>
        <v>14.68</v>
      </c>
      <c r="AY285" s="3">
        <f>IF(AY$3=0,0,INDEX(Sheet1!RawDataCols,$C285,AY$5)*$R285)</f>
        <v>283.64</v>
      </c>
      <c r="AZ285" s="3">
        <f>IF(AZ$3=0,0,INDEX(Sheet1!RawDataCols,$C285,AZ$5)*$R285)</f>
        <v>416.67</v>
      </c>
      <c r="BA285" s="3">
        <f>IF(BA$3=0,0,INDEX(Sheet1!RawDataCols,$C285,BA$5)*$R285)</f>
        <v>0</v>
      </c>
      <c r="BB285" s="3">
        <f>IF(BB$3=0,0,INDEX(Sheet1!RawDataCols,$C285,BB$5)*$R285)</f>
        <v>0</v>
      </c>
      <c r="BC285" s="3">
        <f>IF(BC$3=0,0,INDEX(Sheet1!RawDataCols,$C285,BC$5)*$R285)</f>
        <v>416.67</v>
      </c>
      <c r="BD285" s="3">
        <f>IF(BD$3=0,0,INDEX(Sheet1!RawDataCols,$C285,BD$5)*$R285)</f>
        <v>0</v>
      </c>
      <c r="BE285" s="3">
        <f>IF(BE$3=0,0,INDEX(Sheet1!RawDataCols,$C285,BE$5)*$R285)</f>
        <v>0</v>
      </c>
      <c r="BF285" s="3">
        <f>IF(BF$3=0,0,INDEX(Sheet1!RawDataCols,$C285,BF$5)*$R285)</f>
        <v>416.67</v>
      </c>
      <c r="BG285" s="179">
        <f>IF(BG$3=0,0,INDEX(Sheet1!RawDataCols,$C285,BG$5)*$R285)</f>
        <v>0</v>
      </c>
      <c r="BH285" s="33">
        <f t="shared" si="47"/>
        <v>986.91</v>
      </c>
      <c r="BI285" s="33">
        <f t="shared" si="48"/>
        <v>5010.6400000000003</v>
      </c>
      <c r="BJ285" s="33">
        <f t="shared" si="49"/>
        <v>1648.49</v>
      </c>
      <c r="BK285" s="3">
        <f>IF(BK$3=0,0,INDEX(Sheet1!RawDataCols,$C285,BK$5)*$R285)</f>
        <v>313.16500000000002</v>
      </c>
      <c r="BL285" s="3">
        <f>IF(BL$3=0,0,INDEX(Sheet1!RawDataCols,$C285,BL$5)*$R285)</f>
        <v>9.8406249999999993</v>
      </c>
      <c r="BM285" s="3">
        <f>IF(BM$3=0,0,INDEX(Sheet1!RawDataCols,$C285,BM$5)*$R285)</f>
        <v>180.59</v>
      </c>
      <c r="BN285" s="3">
        <f>IF(BN$3=0,0,INDEX(Sheet1!RawDataCols,$C285,BN$5)*$R285)</f>
        <v>71.608125000000001</v>
      </c>
      <c r="BO285" s="3">
        <f>IF(BO$3=0,0,INDEX(Sheet1!RawDataCols,$C285,BO$5)*$R285)</f>
        <v>58.067500000000003</v>
      </c>
      <c r="BP285" s="3">
        <f>IF(BP$3=0,0,INDEX(Sheet1!RawDataCols,$C285,BP$5)*$R285)</f>
        <v>0</v>
      </c>
      <c r="BQ285" s="3">
        <f t="shared" si="50"/>
        <v>231</v>
      </c>
      <c r="BR285" s="3">
        <f t="shared" si="51"/>
        <v>45</v>
      </c>
      <c r="BS285" s="3">
        <f t="shared" si="52"/>
        <v>427.27</v>
      </c>
      <c r="BT285" s="3">
        <f t="shared" si="53"/>
        <v>710.91</v>
      </c>
      <c r="BU285" s="3" t="str">
        <f>INDEX(Sheet1!$BS$2:$BS$1000,MATCH($A285,Sheet1!$A$2:$A$1000,0))</f>
        <v>13</v>
      </c>
      <c r="BV285" s="3">
        <f>INDEX(Sheet1!$BT$2:$BT$1000,MATCH($A285,Sheet1!$A$2:$A$1000,0))</f>
        <v>710.91</v>
      </c>
    </row>
    <row r="286" spans="1:74" x14ac:dyDescent="0.2">
      <c r="A286" s="11" t="s">
        <v>727</v>
      </c>
      <c r="B286" s="3">
        <f>MATCH($A286,Sheet1!ACCOUNTNO,0)</f>
        <v>258</v>
      </c>
      <c r="C286" s="3">
        <f t="shared" si="44"/>
        <v>258</v>
      </c>
      <c r="D286" s="3" t="str">
        <f>IF(D$3=0,0,INDEX(Sheet1!RawDataCols,$C286,D$5))</f>
        <v>26140A05</v>
      </c>
      <c r="E286" s="3" t="str">
        <f>IF(E$3=0,0,INDEX(Sheet1!RawDataCols,$C286,E$5))</f>
        <v xml:space="preserve">26140          </v>
      </c>
      <c r="F286" s="3" t="str">
        <f>IF(F$3=0,0,INDEX(Sheet1!RawDataCols,$C286,F$5))</f>
        <v xml:space="preserve">A05            </v>
      </c>
      <c r="G286" s="3" t="str">
        <f>IF(G$3=0,0,INDEX(Sheet1!RawDataCols,$C286,G$5))</f>
        <v xml:space="preserve">               </v>
      </c>
      <c r="H286" s="3" t="str">
        <f>IF(H$3=0,0,INDEX(Sheet1!RawDataCols,$C286,H$5))</f>
        <v xml:space="preserve">               </v>
      </c>
      <c r="I286" s="3" t="str">
        <f>IF(I$3=0,0,INDEX(Sheet1!RawDataCols,$C286,I$5))</f>
        <v xml:space="preserve">               </v>
      </c>
      <c r="J286" s="3" t="str">
        <f>IF(J$3=0,0,INDEX(Sheet1!RawDataCols,$C286,J$5))</f>
        <v xml:space="preserve">               </v>
      </c>
      <c r="K286" s="3" t="str">
        <f>IF(K$3=0,0,INDEX(Sheet1!RawDataCols,$C286,K$5))</f>
        <v xml:space="preserve">               </v>
      </c>
      <c r="L286" s="3" t="str">
        <f>IF(L$3=0,0,INDEX(Sheet1!RawDataCols,$C286,L$5))</f>
        <v xml:space="preserve">               </v>
      </c>
      <c r="M286" s="3" t="str">
        <f>IF(M$3=0,0,INDEX(Sheet1!RawDataCols,$C286,M$5))</f>
        <v xml:space="preserve">F007  </v>
      </c>
      <c r="N286" s="3" t="str">
        <f>IF(N$3=0,0,INDEX(Sheet1!RawDataCols,$C286,N$5))</f>
        <v>Buildings - R &amp; M-26a Grote St</v>
      </c>
      <c r="O286" s="3">
        <f>INDEX(Sheet1!RawDataCols,$C286,O$5)</f>
        <v>13</v>
      </c>
      <c r="P286" s="3" t="str">
        <f>INDEX(Sheet1!RawDataCols,$C286,P$5)</f>
        <v>Cost and Expenses</v>
      </c>
      <c r="Q286" s="3" t="str">
        <f>IF(Q$3=0,0,INDEX(Sheet1!RawDataCols,$C286,Q$5))</f>
        <v>I</v>
      </c>
      <c r="R286" s="3">
        <f t="shared" si="45"/>
        <v>1</v>
      </c>
      <c r="S286" s="3">
        <f t="shared" si="46"/>
        <v>-1</v>
      </c>
      <c r="T286" s="3">
        <f>IF(T$3=0,0,INDEX(Sheet1!RawDataCols,$C286,T$5)*$R286)</f>
        <v>0</v>
      </c>
      <c r="U286" s="3">
        <f>IF(U$3=0,0,INDEX(Sheet1!RawDataCols,$C286,U$5)*$R286)</f>
        <v>0</v>
      </c>
      <c r="V286" s="3">
        <f>IF(V$3=0,0,INDEX(Sheet1!RawDataCols,$C286,V$5)*$R286)</f>
        <v>166.67</v>
      </c>
      <c r="W286" s="3">
        <f>IF(W$3=0,0,INDEX(Sheet1!RawDataCols,$C286,W$5)*$R286)</f>
        <v>0</v>
      </c>
      <c r="X286" s="3">
        <f>IF(X$3=0,0,INDEX(Sheet1!RawDataCols,$C286,X$5)*$R286)</f>
        <v>12.27</v>
      </c>
      <c r="Y286" s="3">
        <f>IF(Y$3=0,0,INDEX(Sheet1!RawDataCols,$C286,Y$5)*$R286)</f>
        <v>166.67</v>
      </c>
      <c r="Z286" s="3">
        <f>IF(Z$3=0,0,INDEX(Sheet1!RawDataCols,$C286,Z$5)*$R286)</f>
        <v>50.91</v>
      </c>
      <c r="AA286" s="3">
        <f>IF(AA$3=0,0,INDEX(Sheet1!RawDataCols,$C286,AA$5)*$R286)</f>
        <v>0</v>
      </c>
      <c r="AB286" s="3">
        <f>IF(AB$3=0,0,INDEX(Sheet1!RawDataCols,$C286,AB$5)*$R286)</f>
        <v>166.67</v>
      </c>
      <c r="AC286" s="3">
        <f>IF(AC$3=0,0,INDEX(Sheet1!RawDataCols,$C286,AC$5)*$R286)</f>
        <v>0</v>
      </c>
      <c r="AD286" s="3">
        <f>IF(AD$3=0,0,INDEX(Sheet1!RawDataCols,$C286,AD$5)*$R286)</f>
        <v>0</v>
      </c>
      <c r="AE286" s="3">
        <f>IF(AE$3=0,0,INDEX(Sheet1!RawDataCols,$C286,AE$5)*$R286)</f>
        <v>166.67</v>
      </c>
      <c r="AF286" s="3">
        <f>IF(AF$3=0,0,INDEX(Sheet1!RawDataCols,$C286,AF$5)*$R286)</f>
        <v>0</v>
      </c>
      <c r="AG286" s="3">
        <f>IF(AG$3=0,0,INDEX(Sheet1!RawDataCols,$C286,AG$5)*$R286)</f>
        <v>0</v>
      </c>
      <c r="AH286" s="3">
        <f>IF(AH$3=0,0,INDEX(Sheet1!RawDataCols,$C286,AH$5)*$R286)</f>
        <v>166.67</v>
      </c>
      <c r="AI286" s="3">
        <f>IF(AI$3=0,0,INDEX(Sheet1!RawDataCols,$C286,AI$5)*$R286)</f>
        <v>0</v>
      </c>
      <c r="AJ286" s="3">
        <f>IF(AJ$3=0,0,INDEX(Sheet1!RawDataCols,$C286,AJ$5)*$R286)</f>
        <v>0</v>
      </c>
      <c r="AK286" s="3">
        <f>IF(AK$3=0,0,INDEX(Sheet1!RawDataCols,$C286,AK$5)*$R286)</f>
        <v>166.67</v>
      </c>
      <c r="AL286" s="3">
        <f>IF(AL$3=0,0,INDEX(Sheet1!RawDataCols,$C286,AL$5)*$R286)</f>
        <v>0</v>
      </c>
      <c r="AM286" s="3">
        <f>IF(AM$3=0,0,INDEX(Sheet1!RawDataCols,$C286,AM$5)*$R286)</f>
        <v>0</v>
      </c>
      <c r="AN286" s="3">
        <f>IF(AN$3=0,0,INDEX(Sheet1!RawDataCols,$C286,AN$5)*$R286)</f>
        <v>0</v>
      </c>
      <c r="AO286" s="3">
        <f>IF(AO$3=0,0,INDEX(Sheet1!RawDataCols,$C286,AO$5)*$R286)</f>
        <v>0</v>
      </c>
      <c r="AP286" s="3">
        <f>IF(AP$3=0,0,INDEX(Sheet1!RawDataCols,$C286,AP$5)*$R286)</f>
        <v>0</v>
      </c>
      <c r="AQ286" s="3">
        <f>IF(AQ$3=0,0,INDEX(Sheet1!RawDataCols,$C286,AQ$5)*$R286)</f>
        <v>166.67</v>
      </c>
      <c r="AR286" s="3">
        <f>IF(AR$3=0,0,INDEX(Sheet1!RawDataCols,$C286,AR$5)*$R286)</f>
        <v>0</v>
      </c>
      <c r="AS286" s="3">
        <f>IF(AS$3=0,0,INDEX(Sheet1!RawDataCols,$C286,AS$5)*$R286)</f>
        <v>45.45</v>
      </c>
      <c r="AT286" s="3">
        <f>IF(AT$3=0,0,INDEX(Sheet1!RawDataCols,$C286,AT$5)*$R286)</f>
        <v>166.67</v>
      </c>
      <c r="AU286" s="3">
        <f>IF(AU$3=0,0,INDEX(Sheet1!RawDataCols,$C286,AU$5)*$R286)</f>
        <v>0</v>
      </c>
      <c r="AV286" s="3">
        <f>IF(AV$3=0,0,INDEX(Sheet1!RawDataCols,$C286,AV$5)*$R286)</f>
        <v>2593.19</v>
      </c>
      <c r="AW286" s="3">
        <f>IF(AW$3=0,0,INDEX(Sheet1!RawDataCols,$C286,AW$5)*$R286)</f>
        <v>166.67</v>
      </c>
      <c r="AX286" s="3">
        <f>IF(AX$3=0,0,INDEX(Sheet1!RawDataCols,$C286,AX$5)*$R286)</f>
        <v>0</v>
      </c>
      <c r="AY286" s="3">
        <f>IF(AY$3=0,0,INDEX(Sheet1!RawDataCols,$C286,AY$5)*$R286)</f>
        <v>245.45</v>
      </c>
      <c r="AZ286" s="3">
        <f>IF(AZ$3=0,0,INDEX(Sheet1!RawDataCols,$C286,AZ$5)*$R286)</f>
        <v>166.67</v>
      </c>
      <c r="BA286" s="3">
        <f>IF(BA$3=0,0,INDEX(Sheet1!RawDataCols,$C286,BA$5)*$R286)</f>
        <v>1780</v>
      </c>
      <c r="BB286" s="3">
        <f>IF(BB$3=0,0,INDEX(Sheet1!RawDataCols,$C286,BB$5)*$R286)</f>
        <v>2828.81</v>
      </c>
      <c r="BC286" s="3">
        <f>IF(BC$3=0,0,INDEX(Sheet1!RawDataCols,$C286,BC$5)*$R286)</f>
        <v>166.67</v>
      </c>
      <c r="BD286" s="3">
        <f>IF(BD$3=0,0,INDEX(Sheet1!RawDataCols,$C286,BD$5)*$R286)</f>
        <v>0</v>
      </c>
      <c r="BE286" s="3">
        <f>IF(BE$3=0,0,INDEX(Sheet1!RawDataCols,$C286,BE$5)*$R286)</f>
        <v>2828.81</v>
      </c>
      <c r="BF286" s="3">
        <f>IF(BF$3=0,0,INDEX(Sheet1!RawDataCols,$C286,BF$5)*$R286)</f>
        <v>166.67</v>
      </c>
      <c r="BG286" s="179">
        <f>IF(BG$3=0,0,INDEX(Sheet1!RawDataCols,$C286,BG$5)*$R286)</f>
        <v>0</v>
      </c>
      <c r="BH286" s="33">
        <f t="shared" si="47"/>
        <v>5725.17</v>
      </c>
      <c r="BI286" s="33">
        <f t="shared" si="48"/>
        <v>1833.3700000000001</v>
      </c>
      <c r="BJ286" s="33">
        <f t="shared" si="49"/>
        <v>1830.91</v>
      </c>
      <c r="BK286" s="3">
        <f>IF(BK$3=0,0,INDEX(Sheet1!RawDataCols,$C286,BK$5)*$R286)</f>
        <v>114.58562499999999</v>
      </c>
      <c r="BL286" s="3">
        <f>IF(BL$3=0,0,INDEX(Sheet1!RawDataCols,$C286,BL$5)*$R286)</f>
        <v>3.1818749999999998</v>
      </c>
      <c r="BM286" s="3">
        <f>IF(BM$3=0,0,INDEX(Sheet1!RawDataCols,$C286,BM$5)*$R286)</f>
        <v>0</v>
      </c>
      <c r="BN286" s="3">
        <f>IF(BN$3=0,0,INDEX(Sheet1!RawDataCols,$C286,BN$5)*$R286)</f>
        <v>84.573750000000004</v>
      </c>
      <c r="BO286" s="3">
        <f>IF(BO$3=0,0,INDEX(Sheet1!RawDataCols,$C286,BO$5)*$R286)</f>
        <v>0</v>
      </c>
      <c r="BP286" s="3">
        <f>IF(BP$3=0,0,INDEX(Sheet1!RawDataCols,$C286,BP$5)*$R286)</f>
        <v>0</v>
      </c>
      <c r="BQ286" s="3">
        <f t="shared" si="50"/>
        <v>12.27</v>
      </c>
      <c r="BR286" s="3">
        <f t="shared" si="51"/>
        <v>0</v>
      </c>
      <c r="BS286" s="3">
        <f t="shared" si="52"/>
        <v>45.45</v>
      </c>
      <c r="BT286" s="3">
        <f t="shared" si="53"/>
        <v>5712.9</v>
      </c>
      <c r="BU286" s="3" t="str">
        <f>INDEX(Sheet1!$BS$2:$BS$1000,MATCH($A286,Sheet1!$A$2:$A$1000,0))</f>
        <v>13</v>
      </c>
      <c r="BV286" s="3">
        <f>INDEX(Sheet1!$BT$2:$BT$1000,MATCH($A286,Sheet1!$A$2:$A$1000,0))</f>
        <v>5712.9</v>
      </c>
    </row>
    <row r="287" spans="1:74" x14ac:dyDescent="0.2">
      <c r="A287" s="11" t="s">
        <v>728</v>
      </c>
      <c r="B287" s="3">
        <f>MATCH($A287,Sheet1!ACCOUNTNO,0)</f>
        <v>259</v>
      </c>
      <c r="C287" s="3">
        <f t="shared" si="44"/>
        <v>259</v>
      </c>
      <c r="D287" s="3" t="str">
        <f>IF(D$3=0,0,INDEX(Sheet1!RawDataCols,$C287,D$5))</f>
        <v>26140A06</v>
      </c>
      <c r="E287" s="3" t="str">
        <f>IF(E$3=0,0,INDEX(Sheet1!RawDataCols,$C287,E$5))</f>
        <v xml:space="preserve">26140          </v>
      </c>
      <c r="F287" s="3" t="str">
        <f>IF(F$3=0,0,INDEX(Sheet1!RawDataCols,$C287,F$5))</f>
        <v xml:space="preserve">A06            </v>
      </c>
      <c r="G287" s="3" t="str">
        <f>IF(G$3=0,0,INDEX(Sheet1!RawDataCols,$C287,G$5))</f>
        <v xml:space="preserve">               </v>
      </c>
      <c r="H287" s="3" t="str">
        <f>IF(H$3=0,0,INDEX(Sheet1!RawDataCols,$C287,H$5))</f>
        <v xml:space="preserve">               </v>
      </c>
      <c r="I287" s="3" t="str">
        <f>IF(I$3=0,0,INDEX(Sheet1!RawDataCols,$C287,I$5))</f>
        <v xml:space="preserve">               </v>
      </c>
      <c r="J287" s="3" t="str">
        <f>IF(J$3=0,0,INDEX(Sheet1!RawDataCols,$C287,J$5))</f>
        <v xml:space="preserve">               </v>
      </c>
      <c r="K287" s="3" t="str">
        <f>IF(K$3=0,0,INDEX(Sheet1!RawDataCols,$C287,K$5))</f>
        <v xml:space="preserve">               </v>
      </c>
      <c r="L287" s="3" t="str">
        <f>IF(L$3=0,0,INDEX(Sheet1!RawDataCols,$C287,L$5))</f>
        <v xml:space="preserve">               </v>
      </c>
      <c r="M287" s="3" t="str">
        <f>IF(M$3=0,0,INDEX(Sheet1!RawDataCols,$C287,M$5))</f>
        <v xml:space="preserve">F007  </v>
      </c>
      <c r="N287" s="3" t="str">
        <f>IF(N$3=0,0,INDEX(Sheet1!RawDataCols,$C287,N$5))</f>
        <v>Buildings - R &amp; M-31 Franklin St</v>
      </c>
      <c r="O287" s="3">
        <f>INDEX(Sheet1!RawDataCols,$C287,O$5)</f>
        <v>13</v>
      </c>
      <c r="P287" s="3" t="str">
        <f>INDEX(Sheet1!RawDataCols,$C287,P$5)</f>
        <v>Cost and Expenses</v>
      </c>
      <c r="Q287" s="3" t="str">
        <f>IF(Q$3=0,0,INDEX(Sheet1!RawDataCols,$C287,Q$5))</f>
        <v>I</v>
      </c>
      <c r="R287" s="3">
        <f t="shared" si="45"/>
        <v>1</v>
      </c>
      <c r="S287" s="3">
        <f t="shared" si="46"/>
        <v>-1</v>
      </c>
      <c r="T287" s="3">
        <f>IF(T$3=0,0,INDEX(Sheet1!RawDataCols,$C287,T$5)*$R287)</f>
        <v>0</v>
      </c>
      <c r="U287" s="3">
        <f>IF(U$3=0,0,INDEX(Sheet1!RawDataCols,$C287,U$5)*$R287)</f>
        <v>0</v>
      </c>
      <c r="V287" s="3">
        <f>IF(V$3=0,0,INDEX(Sheet1!RawDataCols,$C287,V$5)*$R287)</f>
        <v>104.6</v>
      </c>
      <c r="W287" s="3">
        <f>IF(W$3=0,0,INDEX(Sheet1!RawDataCols,$C287,W$5)*$R287)</f>
        <v>0</v>
      </c>
      <c r="X287" s="3">
        <f>IF(X$3=0,0,INDEX(Sheet1!RawDataCols,$C287,X$5)*$R287)</f>
        <v>18.32</v>
      </c>
      <c r="Y287" s="3">
        <f>IF(Y$3=0,0,INDEX(Sheet1!RawDataCols,$C287,Y$5)*$R287)</f>
        <v>104.6</v>
      </c>
      <c r="Z287" s="3">
        <f>IF(Z$3=0,0,INDEX(Sheet1!RawDataCols,$C287,Z$5)*$R287)</f>
        <v>0</v>
      </c>
      <c r="AA287" s="3">
        <f>IF(AA$3=0,0,INDEX(Sheet1!RawDataCols,$C287,AA$5)*$R287)</f>
        <v>82.73</v>
      </c>
      <c r="AB287" s="3">
        <f>IF(AB$3=0,0,INDEX(Sheet1!RawDataCols,$C287,AB$5)*$R287)</f>
        <v>104.6</v>
      </c>
      <c r="AC287" s="3">
        <f>IF(AC$3=0,0,INDEX(Sheet1!RawDataCols,$C287,AC$5)*$R287)</f>
        <v>802.27</v>
      </c>
      <c r="AD287" s="3">
        <f>IF(AD$3=0,0,INDEX(Sheet1!RawDataCols,$C287,AD$5)*$R287)</f>
        <v>0</v>
      </c>
      <c r="AE287" s="3">
        <f>IF(AE$3=0,0,INDEX(Sheet1!RawDataCols,$C287,AE$5)*$R287)</f>
        <v>104.6</v>
      </c>
      <c r="AF287" s="3">
        <f>IF(AF$3=0,0,INDEX(Sheet1!RawDataCols,$C287,AF$5)*$R287)</f>
        <v>1095.4000000000001</v>
      </c>
      <c r="AG287" s="3">
        <f>IF(AG$3=0,0,INDEX(Sheet1!RawDataCols,$C287,AG$5)*$R287)</f>
        <v>0</v>
      </c>
      <c r="AH287" s="3">
        <f>IF(AH$3=0,0,INDEX(Sheet1!RawDataCols,$C287,AH$5)*$R287)</f>
        <v>104.6</v>
      </c>
      <c r="AI287" s="3">
        <f>IF(AI$3=0,0,INDEX(Sheet1!RawDataCols,$C287,AI$5)*$R287)</f>
        <v>0</v>
      </c>
      <c r="AJ287" s="3">
        <f>IF(AJ$3=0,0,INDEX(Sheet1!RawDataCols,$C287,AJ$5)*$R287)</f>
        <v>0</v>
      </c>
      <c r="AK287" s="3">
        <f>IF(AK$3=0,0,INDEX(Sheet1!RawDataCols,$C287,AK$5)*$R287)</f>
        <v>104.6</v>
      </c>
      <c r="AL287" s="3">
        <f>IF(AL$3=0,0,INDEX(Sheet1!RawDataCols,$C287,AL$5)*$R287)</f>
        <v>500</v>
      </c>
      <c r="AM287" s="3">
        <f>IF(AM$3=0,0,INDEX(Sheet1!RawDataCols,$C287,AM$5)*$R287)</f>
        <v>107.5</v>
      </c>
      <c r="AN287" s="3">
        <f>IF(AN$3=0,0,INDEX(Sheet1!RawDataCols,$C287,AN$5)*$R287)</f>
        <v>107.5</v>
      </c>
      <c r="AO287" s="3">
        <f>IF(AO$3=0,0,INDEX(Sheet1!RawDataCols,$C287,AO$5)*$R287)</f>
        <v>786.37</v>
      </c>
      <c r="AP287" s="3">
        <f>IF(AP$3=0,0,INDEX(Sheet1!RawDataCols,$C287,AP$5)*$R287)</f>
        <v>0</v>
      </c>
      <c r="AQ287" s="3">
        <f>IF(AQ$3=0,0,INDEX(Sheet1!RawDataCols,$C287,AQ$5)*$R287)</f>
        <v>104.6</v>
      </c>
      <c r="AR287" s="3">
        <f>IF(AR$3=0,0,INDEX(Sheet1!RawDataCols,$C287,AR$5)*$R287)</f>
        <v>0</v>
      </c>
      <c r="AS287" s="3">
        <f>IF(AS$3=0,0,INDEX(Sheet1!RawDataCols,$C287,AS$5)*$R287)</f>
        <v>0</v>
      </c>
      <c r="AT287" s="3">
        <f>IF(AT$3=0,0,INDEX(Sheet1!RawDataCols,$C287,AT$5)*$R287)</f>
        <v>104.6</v>
      </c>
      <c r="AU287" s="3">
        <f>IF(AU$3=0,0,INDEX(Sheet1!RawDataCols,$C287,AU$5)*$R287)</f>
        <v>0</v>
      </c>
      <c r="AV287" s="3">
        <f>IF(AV$3=0,0,INDEX(Sheet1!RawDataCols,$C287,AV$5)*$R287)</f>
        <v>0</v>
      </c>
      <c r="AW287" s="3">
        <f>IF(AW$3=0,0,INDEX(Sheet1!RawDataCols,$C287,AW$5)*$R287)</f>
        <v>104.6</v>
      </c>
      <c r="AX287" s="3">
        <f>IF(AX$3=0,0,INDEX(Sheet1!RawDataCols,$C287,AX$5)*$R287)</f>
        <v>0</v>
      </c>
      <c r="AY287" s="3">
        <f>IF(AY$3=0,0,INDEX(Sheet1!RawDataCols,$C287,AY$5)*$R287)</f>
        <v>115</v>
      </c>
      <c r="AZ287" s="3">
        <f>IF(AZ$3=0,0,INDEX(Sheet1!RawDataCols,$C287,AZ$5)*$R287)</f>
        <v>104.6</v>
      </c>
      <c r="BA287" s="3">
        <f>IF(BA$3=0,0,INDEX(Sheet1!RawDataCols,$C287,BA$5)*$R287)</f>
        <v>256.36</v>
      </c>
      <c r="BB287" s="3">
        <f>IF(BB$3=0,0,INDEX(Sheet1!RawDataCols,$C287,BB$5)*$R287)</f>
        <v>0</v>
      </c>
      <c r="BC287" s="3">
        <f>IF(BC$3=0,0,INDEX(Sheet1!RawDataCols,$C287,BC$5)*$R287)</f>
        <v>104.6</v>
      </c>
      <c r="BD287" s="3">
        <f>IF(BD$3=0,0,INDEX(Sheet1!RawDataCols,$C287,BD$5)*$R287)</f>
        <v>111.36</v>
      </c>
      <c r="BE287" s="3">
        <f>IF(BE$3=0,0,INDEX(Sheet1!RawDataCols,$C287,BE$5)*$R287)</f>
        <v>0</v>
      </c>
      <c r="BF287" s="3">
        <f>IF(BF$3=0,0,INDEX(Sheet1!RawDataCols,$C287,BF$5)*$R287)</f>
        <v>104.6</v>
      </c>
      <c r="BG287" s="179">
        <f>IF(BG$3=0,0,INDEX(Sheet1!RawDataCols,$C287,BG$5)*$R287)</f>
        <v>111.36</v>
      </c>
      <c r="BH287" s="33">
        <f t="shared" si="47"/>
        <v>323.55</v>
      </c>
      <c r="BI287" s="33">
        <f t="shared" si="48"/>
        <v>1258.0999999999999</v>
      </c>
      <c r="BJ287" s="33">
        <f t="shared" si="49"/>
        <v>3551.76</v>
      </c>
      <c r="BK287" s="3">
        <f>IF(BK$3=0,0,INDEX(Sheet1!RawDataCols,$C287,BK$5)*$R287)</f>
        <v>78.631249999999994</v>
      </c>
      <c r="BL287" s="3">
        <f>IF(BL$3=0,0,INDEX(Sheet1!RawDataCols,$C287,BL$5)*$R287)</f>
        <v>230.00749999999999</v>
      </c>
      <c r="BM287" s="3">
        <f>IF(BM$3=0,0,INDEX(Sheet1!RawDataCols,$C287,BM$5)*$R287)</f>
        <v>124.104375</v>
      </c>
      <c r="BN287" s="3">
        <f>IF(BN$3=0,0,INDEX(Sheet1!RawDataCols,$C287,BN$5)*$R287)</f>
        <v>275.5575</v>
      </c>
      <c r="BO287" s="3">
        <f>IF(BO$3=0,0,INDEX(Sheet1!RawDataCols,$C287,BO$5)*$R287)</f>
        <v>0</v>
      </c>
      <c r="BP287" s="3">
        <f>IF(BP$3=0,0,INDEX(Sheet1!RawDataCols,$C287,BP$5)*$R287)</f>
        <v>1282.45</v>
      </c>
      <c r="BQ287" s="3">
        <f t="shared" si="50"/>
        <v>101.05000000000001</v>
      </c>
      <c r="BR287" s="3">
        <f t="shared" si="51"/>
        <v>0</v>
      </c>
      <c r="BS287" s="3">
        <f t="shared" si="52"/>
        <v>107.5</v>
      </c>
      <c r="BT287" s="3">
        <f t="shared" si="53"/>
        <v>222.5</v>
      </c>
      <c r="BU287" s="3" t="str">
        <f>INDEX(Sheet1!$BS$2:$BS$1000,MATCH($A287,Sheet1!$A$2:$A$1000,0))</f>
        <v>13</v>
      </c>
      <c r="BV287" s="3">
        <f>INDEX(Sheet1!$BT$2:$BT$1000,MATCH($A287,Sheet1!$A$2:$A$1000,0))</f>
        <v>222.5</v>
      </c>
    </row>
    <row r="288" spans="1:74" x14ac:dyDescent="0.2">
      <c r="A288" s="11" t="s">
        <v>729</v>
      </c>
      <c r="B288" s="3">
        <f>MATCH($A288,Sheet1!ACCOUNTNO,0)</f>
        <v>260</v>
      </c>
      <c r="C288" s="3">
        <f t="shared" si="44"/>
        <v>260</v>
      </c>
      <c r="D288" s="3" t="str">
        <f>IF(D$3=0,0,INDEX(Sheet1!RawDataCols,$C288,D$5))</f>
        <v>26140A07</v>
      </c>
      <c r="E288" s="3" t="str">
        <f>IF(E$3=0,0,INDEX(Sheet1!RawDataCols,$C288,E$5))</f>
        <v xml:space="preserve">26140          </v>
      </c>
      <c r="F288" s="3" t="str">
        <f>IF(F$3=0,0,INDEX(Sheet1!RawDataCols,$C288,F$5))</f>
        <v xml:space="preserve">A07            </v>
      </c>
      <c r="G288" s="3" t="str">
        <f>IF(G$3=0,0,INDEX(Sheet1!RawDataCols,$C288,G$5))</f>
        <v xml:space="preserve">               </v>
      </c>
      <c r="H288" s="3" t="str">
        <f>IF(H$3=0,0,INDEX(Sheet1!RawDataCols,$C288,H$5))</f>
        <v xml:space="preserve">               </v>
      </c>
      <c r="I288" s="3" t="str">
        <f>IF(I$3=0,0,INDEX(Sheet1!RawDataCols,$C288,I$5))</f>
        <v xml:space="preserve">               </v>
      </c>
      <c r="J288" s="3" t="str">
        <f>IF(J$3=0,0,INDEX(Sheet1!RawDataCols,$C288,J$5))</f>
        <v xml:space="preserve">               </v>
      </c>
      <c r="K288" s="3" t="str">
        <f>IF(K$3=0,0,INDEX(Sheet1!RawDataCols,$C288,K$5))</f>
        <v xml:space="preserve">               </v>
      </c>
      <c r="L288" s="3" t="str">
        <f>IF(L$3=0,0,INDEX(Sheet1!RawDataCols,$C288,L$5))</f>
        <v xml:space="preserve">               </v>
      </c>
      <c r="M288" s="3" t="str">
        <f>IF(M$3=0,0,INDEX(Sheet1!RawDataCols,$C288,M$5))</f>
        <v xml:space="preserve">F007  </v>
      </c>
      <c r="N288" s="3" t="str">
        <f>IF(N$3=0,0,INDEX(Sheet1!RawDataCols,$C288,N$5))</f>
        <v>Buildings - R &amp; M-25 Franklin St</v>
      </c>
      <c r="O288" s="3">
        <f>INDEX(Sheet1!RawDataCols,$C288,O$5)</f>
        <v>13</v>
      </c>
      <c r="P288" s="3" t="str">
        <f>INDEX(Sheet1!RawDataCols,$C288,P$5)</f>
        <v>Cost and Expenses</v>
      </c>
      <c r="Q288" s="3" t="str">
        <f>IF(Q$3=0,0,INDEX(Sheet1!RawDataCols,$C288,Q$5))</f>
        <v>I</v>
      </c>
      <c r="R288" s="3">
        <f t="shared" si="45"/>
        <v>1</v>
      </c>
      <c r="S288" s="3">
        <f t="shared" si="46"/>
        <v>-1</v>
      </c>
      <c r="T288" s="3">
        <f>IF(T$3=0,0,INDEX(Sheet1!RawDataCols,$C288,T$5)*$R288)</f>
        <v>0</v>
      </c>
      <c r="U288" s="3">
        <f>IF(U$3=0,0,INDEX(Sheet1!RawDataCols,$C288,U$5)*$R288)</f>
        <v>0</v>
      </c>
      <c r="V288" s="3">
        <f>IF(V$3=0,0,INDEX(Sheet1!RawDataCols,$C288,V$5)*$R288)</f>
        <v>830.89</v>
      </c>
      <c r="W288" s="3">
        <f>IF(W$3=0,0,INDEX(Sheet1!RawDataCols,$C288,W$5)*$R288)</f>
        <v>2083.4299999999998</v>
      </c>
      <c r="X288" s="3">
        <f>IF(X$3=0,0,INDEX(Sheet1!RawDataCols,$C288,X$5)*$R288)</f>
        <v>242.25</v>
      </c>
      <c r="Y288" s="3">
        <f>IF(Y$3=0,0,INDEX(Sheet1!RawDataCols,$C288,Y$5)*$R288)</f>
        <v>830.89</v>
      </c>
      <c r="Z288" s="3">
        <f>IF(Z$3=0,0,INDEX(Sheet1!RawDataCols,$C288,Z$5)*$R288)</f>
        <v>1249.54</v>
      </c>
      <c r="AA288" s="3">
        <f>IF(AA$3=0,0,INDEX(Sheet1!RawDataCols,$C288,AA$5)*$R288)</f>
        <v>166.54</v>
      </c>
      <c r="AB288" s="3">
        <f>IF(AB$3=0,0,INDEX(Sheet1!RawDataCols,$C288,AB$5)*$R288)</f>
        <v>830.89</v>
      </c>
      <c r="AC288" s="3">
        <f>IF(AC$3=0,0,INDEX(Sheet1!RawDataCols,$C288,AC$5)*$R288)</f>
        <v>2384.58</v>
      </c>
      <c r="AD288" s="3">
        <f>IF(AD$3=0,0,INDEX(Sheet1!RawDataCols,$C288,AD$5)*$R288)</f>
        <v>0</v>
      </c>
      <c r="AE288" s="3">
        <f>IF(AE$3=0,0,INDEX(Sheet1!RawDataCols,$C288,AE$5)*$R288)</f>
        <v>830.89</v>
      </c>
      <c r="AF288" s="3">
        <f>IF(AF$3=0,0,INDEX(Sheet1!RawDataCols,$C288,AF$5)*$R288)</f>
        <v>1340</v>
      </c>
      <c r="AG288" s="3">
        <f>IF(AG$3=0,0,INDEX(Sheet1!RawDataCols,$C288,AG$5)*$R288)</f>
        <v>2403.66</v>
      </c>
      <c r="AH288" s="3">
        <f>IF(AH$3=0,0,INDEX(Sheet1!RawDataCols,$C288,AH$5)*$R288)</f>
        <v>830.89</v>
      </c>
      <c r="AI288" s="3">
        <f>IF(AI$3=0,0,INDEX(Sheet1!RawDataCols,$C288,AI$5)*$R288)</f>
        <v>3066.45</v>
      </c>
      <c r="AJ288" s="3">
        <f>IF(AJ$3=0,0,INDEX(Sheet1!RawDataCols,$C288,AJ$5)*$R288)</f>
        <v>38.46</v>
      </c>
      <c r="AK288" s="3">
        <f>IF(AK$3=0,0,INDEX(Sheet1!RawDataCols,$C288,AK$5)*$R288)</f>
        <v>830.89</v>
      </c>
      <c r="AL288" s="3">
        <f>IF(AL$3=0,0,INDEX(Sheet1!RawDataCols,$C288,AL$5)*$R288)</f>
        <v>802.71</v>
      </c>
      <c r="AM288" s="3">
        <f>IF(AM$3=0,0,INDEX(Sheet1!RawDataCols,$C288,AM$5)*$R288)</f>
        <v>402.91</v>
      </c>
      <c r="AN288" s="3">
        <f>IF(AN$3=0,0,INDEX(Sheet1!RawDataCols,$C288,AN$5)*$R288)</f>
        <v>402.91</v>
      </c>
      <c r="AO288" s="3">
        <f>IF(AO$3=0,0,INDEX(Sheet1!RawDataCols,$C288,AO$5)*$R288)</f>
        <v>3869.34</v>
      </c>
      <c r="AP288" s="3">
        <f>IF(AP$3=0,0,INDEX(Sheet1!RawDataCols,$C288,AP$5)*$R288)</f>
        <v>0</v>
      </c>
      <c r="AQ288" s="3">
        <f>IF(AQ$3=0,0,INDEX(Sheet1!RawDataCols,$C288,AQ$5)*$R288)</f>
        <v>830.89</v>
      </c>
      <c r="AR288" s="3">
        <f>IF(AR$3=0,0,INDEX(Sheet1!RawDataCols,$C288,AR$5)*$R288)</f>
        <v>-2218.5</v>
      </c>
      <c r="AS288" s="3">
        <f>IF(AS$3=0,0,INDEX(Sheet1!RawDataCols,$C288,AS$5)*$R288)</f>
        <v>173.64</v>
      </c>
      <c r="AT288" s="3">
        <f>IF(AT$3=0,0,INDEX(Sheet1!RawDataCols,$C288,AT$5)*$R288)</f>
        <v>830.89</v>
      </c>
      <c r="AU288" s="3">
        <f>IF(AU$3=0,0,INDEX(Sheet1!RawDataCols,$C288,AU$5)*$R288)</f>
        <v>0</v>
      </c>
      <c r="AV288" s="3">
        <f>IF(AV$3=0,0,INDEX(Sheet1!RawDataCols,$C288,AV$5)*$R288)</f>
        <v>0</v>
      </c>
      <c r="AW288" s="3">
        <f>IF(AW$3=0,0,INDEX(Sheet1!RawDataCols,$C288,AW$5)*$R288)</f>
        <v>830.89</v>
      </c>
      <c r="AX288" s="3">
        <f>IF(AX$3=0,0,INDEX(Sheet1!RawDataCols,$C288,AX$5)*$R288)</f>
        <v>273.32</v>
      </c>
      <c r="AY288" s="3">
        <f>IF(AY$3=0,0,INDEX(Sheet1!RawDataCols,$C288,AY$5)*$R288)</f>
        <v>0</v>
      </c>
      <c r="AZ288" s="3">
        <f>IF(AZ$3=0,0,INDEX(Sheet1!RawDataCols,$C288,AZ$5)*$R288)</f>
        <v>830.89</v>
      </c>
      <c r="BA288" s="3">
        <f>IF(BA$3=0,0,INDEX(Sheet1!RawDataCols,$C288,BA$5)*$R288)</f>
        <v>7240</v>
      </c>
      <c r="BB288" s="3">
        <f>IF(BB$3=0,0,INDEX(Sheet1!RawDataCols,$C288,BB$5)*$R288)</f>
        <v>165.73</v>
      </c>
      <c r="BC288" s="3">
        <f>IF(BC$3=0,0,INDEX(Sheet1!RawDataCols,$C288,BC$5)*$R288)</f>
        <v>830.89</v>
      </c>
      <c r="BD288" s="3">
        <f>IF(BD$3=0,0,INDEX(Sheet1!RawDataCols,$C288,BD$5)*$R288)</f>
        <v>448.32</v>
      </c>
      <c r="BE288" s="3">
        <f>IF(BE$3=0,0,INDEX(Sheet1!RawDataCols,$C288,BE$5)*$R288)</f>
        <v>165.73</v>
      </c>
      <c r="BF288" s="3">
        <f>IF(BF$3=0,0,INDEX(Sheet1!RawDataCols,$C288,BF$5)*$R288)</f>
        <v>830.89</v>
      </c>
      <c r="BG288" s="179">
        <f>IF(BG$3=0,0,INDEX(Sheet1!RawDataCols,$C288,BG$5)*$R288)</f>
        <v>448.32</v>
      </c>
      <c r="BH288" s="33">
        <f t="shared" si="47"/>
        <v>3593.1899999999996</v>
      </c>
      <c r="BI288" s="33">
        <f t="shared" si="48"/>
        <v>9542.7000000000007</v>
      </c>
      <c r="BJ288" s="33">
        <f t="shared" si="49"/>
        <v>20539.189999999999</v>
      </c>
      <c r="BK288" s="3">
        <f>IF(BK$3=0,0,INDEX(Sheet1!RawDataCols,$C288,BK$5)*$R288)</f>
        <v>596.41875000000005</v>
      </c>
      <c r="BL288" s="3">
        <f>IF(BL$3=0,0,INDEX(Sheet1!RawDataCols,$C288,BL$5)*$R288)</f>
        <v>813.57062499999995</v>
      </c>
      <c r="BM288" s="3">
        <f>IF(BM$3=0,0,INDEX(Sheet1!RawDataCols,$C288,BM$5)*$R288)</f>
        <v>198.65687500000001</v>
      </c>
      <c r="BN288" s="3">
        <f>IF(BN$3=0,0,INDEX(Sheet1!RawDataCols,$C288,BN$5)*$R288)</f>
        <v>1095.151875</v>
      </c>
      <c r="BO288" s="3">
        <f>IF(BO$3=0,0,INDEX(Sheet1!RawDataCols,$C288,BO$5)*$R288)</f>
        <v>622.28</v>
      </c>
      <c r="BP288" s="3">
        <f>IF(BP$3=0,0,INDEX(Sheet1!RawDataCols,$C288,BP$5)*$R288)</f>
        <v>2090.42</v>
      </c>
      <c r="BQ288" s="3">
        <f t="shared" si="50"/>
        <v>408.78999999999996</v>
      </c>
      <c r="BR288" s="3">
        <f t="shared" si="51"/>
        <v>2442.12</v>
      </c>
      <c r="BS288" s="3">
        <f t="shared" si="52"/>
        <v>576.54999999999995</v>
      </c>
      <c r="BT288" s="3">
        <f t="shared" si="53"/>
        <v>742.28</v>
      </c>
      <c r="BU288" s="3" t="str">
        <f>INDEX(Sheet1!$BS$2:$BS$1000,MATCH($A288,Sheet1!$A$2:$A$1000,0))</f>
        <v>13</v>
      </c>
      <c r="BV288" s="3">
        <f>INDEX(Sheet1!$BT$2:$BT$1000,MATCH($A288,Sheet1!$A$2:$A$1000,0))</f>
        <v>742.28</v>
      </c>
    </row>
    <row r="289" spans="1:74" x14ac:dyDescent="0.2">
      <c r="A289" s="11" t="s">
        <v>730</v>
      </c>
      <c r="B289" s="3">
        <f>MATCH($A289,Sheet1!ACCOUNTNO,0)</f>
        <v>261</v>
      </c>
      <c r="C289" s="3">
        <f t="shared" si="44"/>
        <v>261</v>
      </c>
      <c r="D289" s="3" t="str">
        <f>IF(D$3=0,0,INDEX(Sheet1!RawDataCols,$C289,D$5))</f>
        <v>26140A08</v>
      </c>
      <c r="E289" s="3" t="str">
        <f>IF(E$3=0,0,INDEX(Sheet1!RawDataCols,$C289,E$5))</f>
        <v xml:space="preserve">26140          </v>
      </c>
      <c r="F289" s="3" t="str">
        <f>IF(F$3=0,0,INDEX(Sheet1!RawDataCols,$C289,F$5))</f>
        <v xml:space="preserve">A08            </v>
      </c>
      <c r="G289" s="3" t="str">
        <f>IF(G$3=0,0,INDEX(Sheet1!RawDataCols,$C289,G$5))</f>
        <v xml:space="preserve">               </v>
      </c>
      <c r="H289" s="3" t="str">
        <f>IF(H$3=0,0,INDEX(Sheet1!RawDataCols,$C289,H$5))</f>
        <v xml:space="preserve">               </v>
      </c>
      <c r="I289" s="3" t="str">
        <f>IF(I$3=0,0,INDEX(Sheet1!RawDataCols,$C289,I$5))</f>
        <v xml:space="preserve">               </v>
      </c>
      <c r="J289" s="3" t="str">
        <f>IF(J$3=0,0,INDEX(Sheet1!RawDataCols,$C289,J$5))</f>
        <v xml:space="preserve">               </v>
      </c>
      <c r="K289" s="3" t="str">
        <f>IF(K$3=0,0,INDEX(Sheet1!RawDataCols,$C289,K$5))</f>
        <v xml:space="preserve">               </v>
      </c>
      <c r="L289" s="3" t="str">
        <f>IF(L$3=0,0,INDEX(Sheet1!RawDataCols,$C289,L$5))</f>
        <v xml:space="preserve">               </v>
      </c>
      <c r="M289" s="3" t="str">
        <f>IF(M$3=0,0,INDEX(Sheet1!RawDataCols,$C289,M$5))</f>
        <v xml:space="preserve">F007  </v>
      </c>
      <c r="N289" s="3" t="str">
        <f>IF(N$3=0,0,INDEX(Sheet1!RawDataCols,$C289,N$5))</f>
        <v>Buildings - R &amp; M-23 Frankin St</v>
      </c>
      <c r="O289" s="3">
        <f>INDEX(Sheet1!RawDataCols,$C289,O$5)</f>
        <v>13</v>
      </c>
      <c r="P289" s="3" t="str">
        <f>INDEX(Sheet1!RawDataCols,$C289,P$5)</f>
        <v>Cost and Expenses</v>
      </c>
      <c r="Q289" s="3" t="str">
        <f>IF(Q$3=0,0,INDEX(Sheet1!RawDataCols,$C289,Q$5))</f>
        <v>I</v>
      </c>
      <c r="R289" s="3">
        <f t="shared" si="45"/>
        <v>1</v>
      </c>
      <c r="S289" s="3">
        <f t="shared" si="46"/>
        <v>-1</v>
      </c>
      <c r="T289" s="3">
        <f>IF(T$3=0,0,INDEX(Sheet1!RawDataCols,$C289,T$5)*$R289)</f>
        <v>0</v>
      </c>
      <c r="U289" s="3">
        <f>IF(U$3=0,0,INDEX(Sheet1!RawDataCols,$C289,U$5)*$R289)</f>
        <v>0</v>
      </c>
      <c r="V289" s="3">
        <f>IF(V$3=0,0,INDEX(Sheet1!RawDataCols,$C289,V$5)*$R289)</f>
        <v>0</v>
      </c>
      <c r="W289" s="3">
        <f>IF(W$3=0,0,INDEX(Sheet1!RawDataCols,$C289,W$5)*$R289)</f>
        <v>13900</v>
      </c>
      <c r="X289" s="3">
        <f>IF(X$3=0,0,INDEX(Sheet1!RawDataCols,$C289,X$5)*$R289)</f>
        <v>0</v>
      </c>
      <c r="Y289" s="3">
        <f>IF(Y$3=0,0,INDEX(Sheet1!RawDataCols,$C289,Y$5)*$R289)</f>
        <v>0</v>
      </c>
      <c r="Z289" s="3">
        <f>IF(Z$3=0,0,INDEX(Sheet1!RawDataCols,$C289,Z$5)*$R289)</f>
        <v>-8380</v>
      </c>
      <c r="AA289" s="3">
        <f>IF(AA$3=0,0,INDEX(Sheet1!RawDataCols,$C289,AA$5)*$R289)</f>
        <v>0</v>
      </c>
      <c r="AB289" s="3">
        <f>IF(AB$3=0,0,INDEX(Sheet1!RawDataCols,$C289,AB$5)*$R289)</f>
        <v>0</v>
      </c>
      <c r="AC289" s="3">
        <f>IF(AC$3=0,0,INDEX(Sheet1!RawDataCols,$C289,AC$5)*$R289)</f>
        <v>0</v>
      </c>
      <c r="AD289" s="3">
        <f>IF(AD$3=0,0,INDEX(Sheet1!RawDataCols,$C289,AD$5)*$R289)</f>
        <v>0</v>
      </c>
      <c r="AE289" s="3">
        <f>IF(AE$3=0,0,INDEX(Sheet1!RawDataCols,$C289,AE$5)*$R289)</f>
        <v>0</v>
      </c>
      <c r="AF289" s="3">
        <f>IF(AF$3=0,0,INDEX(Sheet1!RawDataCols,$C289,AF$5)*$R289)</f>
        <v>0</v>
      </c>
      <c r="AG289" s="3">
        <f>IF(AG$3=0,0,INDEX(Sheet1!RawDataCols,$C289,AG$5)*$R289)</f>
        <v>0</v>
      </c>
      <c r="AH289" s="3">
        <f>IF(AH$3=0,0,INDEX(Sheet1!RawDataCols,$C289,AH$5)*$R289)</f>
        <v>0</v>
      </c>
      <c r="AI289" s="3">
        <f>IF(AI$3=0,0,INDEX(Sheet1!RawDataCols,$C289,AI$5)*$R289)</f>
        <v>0</v>
      </c>
      <c r="AJ289" s="3">
        <f>IF(AJ$3=0,0,INDEX(Sheet1!RawDataCols,$C289,AJ$5)*$R289)</f>
        <v>0</v>
      </c>
      <c r="AK289" s="3">
        <f>IF(AK$3=0,0,INDEX(Sheet1!RawDataCols,$C289,AK$5)*$R289)</f>
        <v>0</v>
      </c>
      <c r="AL289" s="3">
        <f>IF(AL$3=0,0,INDEX(Sheet1!RawDataCols,$C289,AL$5)*$R289)</f>
        <v>0</v>
      </c>
      <c r="AM289" s="3">
        <f>IF(AM$3=0,0,INDEX(Sheet1!RawDataCols,$C289,AM$5)*$R289)</f>
        <v>0</v>
      </c>
      <c r="AN289" s="3">
        <f>IF(AN$3=0,0,INDEX(Sheet1!RawDataCols,$C289,AN$5)*$R289)</f>
        <v>0</v>
      </c>
      <c r="AO289" s="3">
        <f>IF(AO$3=0,0,INDEX(Sheet1!RawDataCols,$C289,AO$5)*$R289)</f>
        <v>0</v>
      </c>
      <c r="AP289" s="3">
        <f>IF(AP$3=0,0,INDEX(Sheet1!RawDataCols,$C289,AP$5)*$R289)</f>
        <v>0</v>
      </c>
      <c r="AQ289" s="3">
        <f>IF(AQ$3=0,0,INDEX(Sheet1!RawDataCols,$C289,AQ$5)*$R289)</f>
        <v>0</v>
      </c>
      <c r="AR289" s="3">
        <f>IF(AR$3=0,0,INDEX(Sheet1!RawDataCols,$C289,AR$5)*$R289)</f>
        <v>0</v>
      </c>
      <c r="AS289" s="3">
        <f>IF(AS$3=0,0,INDEX(Sheet1!RawDataCols,$C289,AS$5)*$R289)</f>
        <v>0</v>
      </c>
      <c r="AT289" s="3">
        <f>IF(AT$3=0,0,INDEX(Sheet1!RawDataCols,$C289,AT$5)*$R289)</f>
        <v>3000</v>
      </c>
      <c r="AU289" s="3">
        <f>IF(AU$3=0,0,INDEX(Sheet1!RawDataCols,$C289,AU$5)*$R289)</f>
        <v>0</v>
      </c>
      <c r="AV289" s="3">
        <f>IF(AV$3=0,0,INDEX(Sheet1!RawDataCols,$C289,AV$5)*$R289)</f>
        <v>0</v>
      </c>
      <c r="AW289" s="3">
        <f>IF(AW$3=0,0,INDEX(Sheet1!RawDataCols,$C289,AW$5)*$R289)</f>
        <v>0</v>
      </c>
      <c r="AX289" s="3">
        <f>IF(AX$3=0,0,INDEX(Sheet1!RawDataCols,$C289,AX$5)*$R289)</f>
        <v>0</v>
      </c>
      <c r="AY289" s="3">
        <f>IF(AY$3=0,0,INDEX(Sheet1!RawDataCols,$C289,AY$5)*$R289)</f>
        <v>0</v>
      </c>
      <c r="AZ289" s="3">
        <f>IF(AZ$3=0,0,INDEX(Sheet1!RawDataCols,$C289,AZ$5)*$R289)</f>
        <v>0</v>
      </c>
      <c r="BA289" s="3">
        <f>IF(BA$3=0,0,INDEX(Sheet1!RawDataCols,$C289,BA$5)*$R289)</f>
        <v>0</v>
      </c>
      <c r="BB289" s="3">
        <f>IF(BB$3=0,0,INDEX(Sheet1!RawDataCols,$C289,BB$5)*$R289)</f>
        <v>0</v>
      </c>
      <c r="BC289" s="3">
        <f>IF(BC$3=0,0,INDEX(Sheet1!RawDataCols,$C289,BC$5)*$R289)</f>
        <v>0</v>
      </c>
      <c r="BD289" s="3">
        <f>IF(BD$3=0,0,INDEX(Sheet1!RawDataCols,$C289,BD$5)*$R289)</f>
        <v>0</v>
      </c>
      <c r="BE289" s="3">
        <f>IF(BE$3=0,0,INDEX(Sheet1!RawDataCols,$C289,BE$5)*$R289)</f>
        <v>0</v>
      </c>
      <c r="BF289" s="3">
        <f>IF(BF$3=0,0,INDEX(Sheet1!RawDataCols,$C289,BF$5)*$R289)</f>
        <v>0</v>
      </c>
      <c r="BG289" s="179">
        <f>IF(BG$3=0,0,INDEX(Sheet1!RawDataCols,$C289,BG$5)*$R289)</f>
        <v>0</v>
      </c>
      <c r="BH289" s="33">
        <f t="shared" si="47"/>
        <v>0</v>
      </c>
      <c r="BI289" s="33">
        <f t="shared" si="48"/>
        <v>3000</v>
      </c>
      <c r="BJ289" s="33">
        <f t="shared" si="49"/>
        <v>5520</v>
      </c>
      <c r="BK289" s="3">
        <f>IF(BK$3=0,0,INDEX(Sheet1!RawDataCols,$C289,BK$5)*$R289)</f>
        <v>187.5</v>
      </c>
      <c r="BL289" s="3">
        <f>IF(BL$3=0,0,INDEX(Sheet1!RawDataCols,$C289,BL$5)*$R289)</f>
        <v>345</v>
      </c>
      <c r="BM289" s="3">
        <f>IF(BM$3=0,0,INDEX(Sheet1!RawDataCols,$C289,BM$5)*$R289)</f>
        <v>0</v>
      </c>
      <c r="BN289" s="3">
        <f>IF(BN$3=0,0,INDEX(Sheet1!RawDataCols,$C289,BN$5)*$R289)</f>
        <v>80</v>
      </c>
      <c r="BO289" s="3">
        <f>IF(BO$3=0,0,INDEX(Sheet1!RawDataCols,$C289,BO$5)*$R289)</f>
        <v>0</v>
      </c>
      <c r="BP289" s="3">
        <f>IF(BP$3=0,0,INDEX(Sheet1!RawDataCols,$C289,BP$5)*$R289)</f>
        <v>0</v>
      </c>
      <c r="BQ289" s="3">
        <f t="shared" si="50"/>
        <v>0</v>
      </c>
      <c r="BR289" s="3">
        <f t="shared" si="51"/>
        <v>0</v>
      </c>
      <c r="BS289" s="3">
        <f t="shared" si="52"/>
        <v>0</v>
      </c>
      <c r="BT289" s="3">
        <f t="shared" si="53"/>
        <v>0</v>
      </c>
      <c r="BU289" s="3" t="str">
        <f>INDEX(Sheet1!$BS$2:$BS$1000,MATCH($A289,Sheet1!$A$2:$A$1000,0))</f>
        <v>13</v>
      </c>
      <c r="BV289" s="3">
        <f>INDEX(Sheet1!$BT$2:$BT$1000,MATCH($A289,Sheet1!$A$2:$A$1000,0))</f>
        <v>0</v>
      </c>
    </row>
    <row r="290" spans="1:74" x14ac:dyDescent="0.2">
      <c r="A290" s="11" t="s">
        <v>731</v>
      </c>
      <c r="B290" s="3">
        <f>MATCH($A290,Sheet1!ACCOUNTNO,0)</f>
        <v>262</v>
      </c>
      <c r="C290" s="3">
        <f t="shared" si="44"/>
        <v>262</v>
      </c>
      <c r="D290" s="3" t="str">
        <f>IF(D$3=0,0,INDEX(Sheet1!RawDataCols,$C290,D$5))</f>
        <v>26140A09</v>
      </c>
      <c r="E290" s="3" t="str">
        <f>IF(E$3=0,0,INDEX(Sheet1!RawDataCols,$C290,E$5))</f>
        <v xml:space="preserve">26140          </v>
      </c>
      <c r="F290" s="3" t="str">
        <f>IF(F$3=0,0,INDEX(Sheet1!RawDataCols,$C290,F$5))</f>
        <v xml:space="preserve">A09            </v>
      </c>
      <c r="G290" s="3" t="str">
        <f>IF(G$3=0,0,INDEX(Sheet1!RawDataCols,$C290,G$5))</f>
        <v xml:space="preserve">               </v>
      </c>
      <c r="H290" s="3" t="str">
        <f>IF(H$3=0,0,INDEX(Sheet1!RawDataCols,$C290,H$5))</f>
        <v xml:space="preserve">               </v>
      </c>
      <c r="I290" s="3" t="str">
        <f>IF(I$3=0,0,INDEX(Sheet1!RawDataCols,$C290,I$5))</f>
        <v xml:space="preserve">               </v>
      </c>
      <c r="J290" s="3" t="str">
        <f>IF(J$3=0,0,INDEX(Sheet1!RawDataCols,$C290,J$5))</f>
        <v xml:space="preserve">               </v>
      </c>
      <c r="K290" s="3" t="str">
        <f>IF(K$3=0,0,INDEX(Sheet1!RawDataCols,$C290,K$5))</f>
        <v xml:space="preserve">               </v>
      </c>
      <c r="L290" s="3" t="str">
        <f>IF(L$3=0,0,INDEX(Sheet1!RawDataCols,$C290,L$5))</f>
        <v xml:space="preserve">               </v>
      </c>
      <c r="M290" s="3" t="str">
        <f>IF(M$3=0,0,INDEX(Sheet1!RawDataCols,$C290,M$5))</f>
        <v xml:space="preserve">F007  </v>
      </c>
      <c r="N290" s="3" t="str">
        <f>IF(N$3=0,0,INDEX(Sheet1!RawDataCols,$C290,N$5))</f>
        <v>Buildings - R &amp; M-11 Franklin St</v>
      </c>
      <c r="O290" s="3">
        <f>INDEX(Sheet1!RawDataCols,$C290,O$5)</f>
        <v>13</v>
      </c>
      <c r="P290" s="3" t="str">
        <f>INDEX(Sheet1!RawDataCols,$C290,P$5)</f>
        <v>Cost and Expenses</v>
      </c>
      <c r="Q290" s="3" t="str">
        <f>IF(Q$3=0,0,INDEX(Sheet1!RawDataCols,$C290,Q$5))</f>
        <v>I</v>
      </c>
      <c r="R290" s="3">
        <f t="shared" si="45"/>
        <v>1</v>
      </c>
      <c r="S290" s="3">
        <f t="shared" si="46"/>
        <v>-1</v>
      </c>
      <c r="T290" s="3">
        <f>IF(T$3=0,0,INDEX(Sheet1!RawDataCols,$C290,T$5)*$R290)</f>
        <v>0</v>
      </c>
      <c r="U290" s="3">
        <f>IF(U$3=0,0,INDEX(Sheet1!RawDataCols,$C290,U$5)*$R290)</f>
        <v>0</v>
      </c>
      <c r="V290" s="3">
        <f>IF(V$3=0,0,INDEX(Sheet1!RawDataCols,$C290,V$5)*$R290)</f>
        <v>0</v>
      </c>
      <c r="W290" s="3">
        <f>IF(W$3=0,0,INDEX(Sheet1!RawDataCols,$C290,W$5)*$R290)</f>
        <v>0</v>
      </c>
      <c r="X290" s="3">
        <f>IF(X$3=0,0,INDEX(Sheet1!RawDataCols,$C290,X$5)*$R290)</f>
        <v>0</v>
      </c>
      <c r="Y290" s="3">
        <f>IF(Y$3=0,0,INDEX(Sheet1!RawDataCols,$C290,Y$5)*$R290)</f>
        <v>0</v>
      </c>
      <c r="Z290" s="3">
        <f>IF(Z$3=0,0,INDEX(Sheet1!RawDataCols,$C290,Z$5)*$R290)</f>
        <v>0</v>
      </c>
      <c r="AA290" s="3">
        <f>IF(AA$3=0,0,INDEX(Sheet1!RawDataCols,$C290,AA$5)*$R290)</f>
        <v>0</v>
      </c>
      <c r="AB290" s="3">
        <f>IF(AB$3=0,0,INDEX(Sheet1!RawDataCols,$C290,AB$5)*$R290)</f>
        <v>0</v>
      </c>
      <c r="AC290" s="3">
        <f>IF(AC$3=0,0,INDEX(Sheet1!RawDataCols,$C290,AC$5)*$R290)</f>
        <v>0</v>
      </c>
      <c r="AD290" s="3">
        <f>IF(AD$3=0,0,INDEX(Sheet1!RawDataCols,$C290,AD$5)*$R290)</f>
        <v>0</v>
      </c>
      <c r="AE290" s="3">
        <f>IF(AE$3=0,0,INDEX(Sheet1!RawDataCols,$C290,AE$5)*$R290)</f>
        <v>0</v>
      </c>
      <c r="AF290" s="3">
        <f>IF(AF$3=0,0,INDEX(Sheet1!RawDataCols,$C290,AF$5)*$R290)</f>
        <v>0</v>
      </c>
      <c r="AG290" s="3">
        <f>IF(AG$3=0,0,INDEX(Sheet1!RawDataCols,$C290,AG$5)*$R290)</f>
        <v>0</v>
      </c>
      <c r="AH290" s="3">
        <f>IF(AH$3=0,0,INDEX(Sheet1!RawDataCols,$C290,AH$5)*$R290)</f>
        <v>0</v>
      </c>
      <c r="AI290" s="3">
        <f>IF(AI$3=0,0,INDEX(Sheet1!RawDataCols,$C290,AI$5)*$R290)</f>
        <v>0</v>
      </c>
      <c r="AJ290" s="3">
        <f>IF(AJ$3=0,0,INDEX(Sheet1!RawDataCols,$C290,AJ$5)*$R290)</f>
        <v>0</v>
      </c>
      <c r="AK290" s="3">
        <f>IF(AK$3=0,0,INDEX(Sheet1!RawDataCols,$C290,AK$5)*$R290)</f>
        <v>0</v>
      </c>
      <c r="AL290" s="3">
        <f>IF(AL$3=0,0,INDEX(Sheet1!RawDataCols,$C290,AL$5)*$R290)</f>
        <v>0</v>
      </c>
      <c r="AM290" s="3">
        <f>IF(AM$3=0,0,INDEX(Sheet1!RawDataCols,$C290,AM$5)*$R290)</f>
        <v>0</v>
      </c>
      <c r="AN290" s="3">
        <f>IF(AN$3=0,0,INDEX(Sheet1!RawDataCols,$C290,AN$5)*$R290)</f>
        <v>0</v>
      </c>
      <c r="AO290" s="3">
        <f>IF(AO$3=0,0,INDEX(Sheet1!RawDataCols,$C290,AO$5)*$R290)</f>
        <v>0</v>
      </c>
      <c r="AP290" s="3">
        <f>IF(AP$3=0,0,INDEX(Sheet1!RawDataCols,$C290,AP$5)*$R290)</f>
        <v>0</v>
      </c>
      <c r="AQ290" s="3">
        <f>IF(AQ$3=0,0,INDEX(Sheet1!RawDataCols,$C290,AQ$5)*$R290)</f>
        <v>0</v>
      </c>
      <c r="AR290" s="3">
        <f>IF(AR$3=0,0,INDEX(Sheet1!RawDataCols,$C290,AR$5)*$R290)</f>
        <v>0</v>
      </c>
      <c r="AS290" s="3">
        <f>IF(AS$3=0,0,INDEX(Sheet1!RawDataCols,$C290,AS$5)*$R290)</f>
        <v>0</v>
      </c>
      <c r="AT290" s="3">
        <f>IF(AT$3=0,0,INDEX(Sheet1!RawDataCols,$C290,AT$5)*$R290)</f>
        <v>0</v>
      </c>
      <c r="AU290" s="3">
        <f>IF(AU$3=0,0,INDEX(Sheet1!RawDataCols,$C290,AU$5)*$R290)</f>
        <v>0</v>
      </c>
      <c r="AV290" s="3">
        <f>IF(AV$3=0,0,INDEX(Sheet1!RawDataCols,$C290,AV$5)*$R290)</f>
        <v>0</v>
      </c>
      <c r="AW290" s="3">
        <f>IF(AW$3=0,0,INDEX(Sheet1!RawDataCols,$C290,AW$5)*$R290)</f>
        <v>0</v>
      </c>
      <c r="AX290" s="3">
        <f>IF(AX$3=0,0,INDEX(Sheet1!RawDataCols,$C290,AX$5)*$R290)</f>
        <v>0</v>
      </c>
      <c r="AY290" s="3">
        <f>IF(AY$3=0,0,INDEX(Sheet1!RawDataCols,$C290,AY$5)*$R290)</f>
        <v>0</v>
      </c>
      <c r="AZ290" s="3">
        <f>IF(AZ$3=0,0,INDEX(Sheet1!RawDataCols,$C290,AZ$5)*$R290)</f>
        <v>0</v>
      </c>
      <c r="BA290" s="3">
        <f>IF(BA$3=0,0,INDEX(Sheet1!RawDataCols,$C290,BA$5)*$R290)</f>
        <v>0</v>
      </c>
      <c r="BB290" s="3">
        <f>IF(BB$3=0,0,INDEX(Sheet1!RawDataCols,$C290,BB$5)*$R290)</f>
        <v>0</v>
      </c>
      <c r="BC290" s="3">
        <f>IF(BC$3=0,0,INDEX(Sheet1!RawDataCols,$C290,BC$5)*$R290)</f>
        <v>0</v>
      </c>
      <c r="BD290" s="3">
        <f>IF(BD$3=0,0,INDEX(Sheet1!RawDataCols,$C290,BD$5)*$R290)</f>
        <v>0</v>
      </c>
      <c r="BE290" s="3">
        <f>IF(BE$3=0,0,INDEX(Sheet1!RawDataCols,$C290,BE$5)*$R290)</f>
        <v>0</v>
      </c>
      <c r="BF290" s="3">
        <f>IF(BF$3=0,0,INDEX(Sheet1!RawDataCols,$C290,BF$5)*$R290)</f>
        <v>0</v>
      </c>
      <c r="BG290" s="179">
        <f>IF(BG$3=0,0,INDEX(Sheet1!RawDataCols,$C290,BG$5)*$R290)</f>
        <v>0</v>
      </c>
      <c r="BH290" s="33">
        <f t="shared" si="47"/>
        <v>0</v>
      </c>
      <c r="BI290" s="33">
        <f t="shared" si="48"/>
        <v>0</v>
      </c>
      <c r="BJ290" s="33">
        <f t="shared" si="49"/>
        <v>0</v>
      </c>
      <c r="BK290" s="3">
        <f>IF(BK$3=0,0,INDEX(Sheet1!RawDataCols,$C290,BK$5)*$R290)</f>
        <v>0</v>
      </c>
      <c r="BL290" s="3">
        <f>IF(BL$3=0,0,INDEX(Sheet1!RawDataCols,$C290,BL$5)*$R290)</f>
        <v>0</v>
      </c>
      <c r="BM290" s="3">
        <f>IF(BM$3=0,0,INDEX(Sheet1!RawDataCols,$C290,BM$5)*$R290)</f>
        <v>0</v>
      </c>
      <c r="BN290" s="3">
        <f>IF(BN$3=0,0,INDEX(Sheet1!RawDataCols,$C290,BN$5)*$R290)</f>
        <v>0</v>
      </c>
      <c r="BO290" s="3">
        <f>IF(BO$3=0,0,INDEX(Sheet1!RawDataCols,$C290,BO$5)*$R290)</f>
        <v>149.14750000000001</v>
      </c>
      <c r="BP290" s="3">
        <f>IF(BP$3=0,0,INDEX(Sheet1!RawDataCols,$C290,BP$5)*$R290)</f>
        <v>0</v>
      </c>
      <c r="BQ290" s="3">
        <f t="shared" si="50"/>
        <v>0</v>
      </c>
      <c r="BR290" s="3">
        <f t="shared" si="51"/>
        <v>0</v>
      </c>
      <c r="BS290" s="3">
        <f t="shared" si="52"/>
        <v>0</v>
      </c>
      <c r="BT290" s="3">
        <f t="shared" si="53"/>
        <v>0</v>
      </c>
      <c r="BU290" s="3" t="str">
        <f>INDEX(Sheet1!$BS$2:$BS$1000,MATCH($A290,Sheet1!$A$2:$A$1000,0))</f>
        <v>13</v>
      </c>
      <c r="BV290" s="3">
        <f>INDEX(Sheet1!$BT$2:$BT$1000,MATCH($A290,Sheet1!$A$2:$A$1000,0))</f>
        <v>0</v>
      </c>
    </row>
    <row r="291" spans="1:74" x14ac:dyDescent="0.2">
      <c r="A291" s="11" t="s">
        <v>732</v>
      </c>
      <c r="B291" s="3">
        <f>MATCH($A291,Sheet1!ACCOUNTNO,0)</f>
        <v>263</v>
      </c>
      <c r="C291" s="3">
        <f t="shared" si="44"/>
        <v>263</v>
      </c>
      <c r="D291" s="3" t="str">
        <f>IF(D$3=0,0,INDEX(Sheet1!RawDataCols,$C291,D$5))</f>
        <v>26140A10</v>
      </c>
      <c r="E291" s="3" t="str">
        <f>IF(E$3=0,0,INDEX(Sheet1!RawDataCols,$C291,E$5))</f>
        <v xml:space="preserve">26140          </v>
      </c>
      <c r="F291" s="3" t="str">
        <f>IF(F$3=0,0,INDEX(Sheet1!RawDataCols,$C291,F$5))</f>
        <v xml:space="preserve">A10            </v>
      </c>
      <c r="G291" s="3" t="str">
        <f>IF(G$3=0,0,INDEX(Sheet1!RawDataCols,$C291,G$5))</f>
        <v xml:space="preserve">               </v>
      </c>
      <c r="H291" s="3" t="str">
        <f>IF(H$3=0,0,INDEX(Sheet1!RawDataCols,$C291,H$5))</f>
        <v xml:space="preserve">               </v>
      </c>
      <c r="I291" s="3" t="str">
        <f>IF(I$3=0,0,INDEX(Sheet1!RawDataCols,$C291,I$5))</f>
        <v xml:space="preserve">               </v>
      </c>
      <c r="J291" s="3" t="str">
        <f>IF(J$3=0,0,INDEX(Sheet1!RawDataCols,$C291,J$5))</f>
        <v xml:space="preserve">               </v>
      </c>
      <c r="K291" s="3" t="str">
        <f>IF(K$3=0,0,INDEX(Sheet1!RawDataCols,$C291,K$5))</f>
        <v xml:space="preserve">               </v>
      </c>
      <c r="L291" s="3" t="str">
        <f>IF(L$3=0,0,INDEX(Sheet1!RawDataCols,$C291,L$5))</f>
        <v xml:space="preserve">               </v>
      </c>
      <c r="M291" s="3" t="str">
        <f>IF(M$3=0,0,INDEX(Sheet1!RawDataCols,$C291,M$5))</f>
        <v xml:space="preserve">F007  </v>
      </c>
      <c r="N291" s="3" t="str">
        <f>IF(N$3=0,0,INDEX(Sheet1!RawDataCols,$C291,N$5))</f>
        <v>Buildings - R &amp; M-15 Franklin St</v>
      </c>
      <c r="O291" s="3">
        <f>INDEX(Sheet1!RawDataCols,$C291,O$5)</f>
        <v>13</v>
      </c>
      <c r="P291" s="3" t="str">
        <f>INDEX(Sheet1!RawDataCols,$C291,P$5)</f>
        <v>Cost and Expenses</v>
      </c>
      <c r="Q291" s="3" t="str">
        <f>IF(Q$3=0,0,INDEX(Sheet1!RawDataCols,$C291,Q$5))</f>
        <v>I</v>
      </c>
      <c r="R291" s="3">
        <f t="shared" si="45"/>
        <v>1</v>
      </c>
      <c r="S291" s="3">
        <f t="shared" si="46"/>
        <v>-1</v>
      </c>
      <c r="T291" s="3">
        <f>IF(T$3=0,0,INDEX(Sheet1!RawDataCols,$C291,T$5)*$R291)</f>
        <v>0</v>
      </c>
      <c r="U291" s="3">
        <f>IF(U$3=0,0,INDEX(Sheet1!RawDataCols,$C291,U$5)*$R291)</f>
        <v>1353.25</v>
      </c>
      <c r="V291" s="3">
        <f>IF(V$3=0,0,INDEX(Sheet1!RawDataCols,$C291,V$5)*$R291)</f>
        <v>177.95</v>
      </c>
      <c r="W291" s="3">
        <f>IF(W$3=0,0,INDEX(Sheet1!RawDataCols,$C291,W$5)*$R291)</f>
        <v>0</v>
      </c>
      <c r="X291" s="3">
        <f>IF(X$3=0,0,INDEX(Sheet1!RawDataCols,$C291,X$5)*$R291)</f>
        <v>0</v>
      </c>
      <c r="Y291" s="3">
        <f>IF(Y$3=0,0,INDEX(Sheet1!RawDataCols,$C291,Y$5)*$R291)</f>
        <v>177.95</v>
      </c>
      <c r="Z291" s="3">
        <f>IF(Z$3=0,0,INDEX(Sheet1!RawDataCols,$C291,Z$5)*$R291)</f>
        <v>478.27</v>
      </c>
      <c r="AA291" s="3">
        <f>IF(AA$3=0,0,INDEX(Sheet1!RawDataCols,$C291,AA$5)*$R291)</f>
        <v>0</v>
      </c>
      <c r="AB291" s="3">
        <f>IF(AB$3=0,0,INDEX(Sheet1!RawDataCols,$C291,AB$5)*$R291)</f>
        <v>177.95</v>
      </c>
      <c r="AC291" s="3">
        <f>IF(AC$3=0,0,INDEX(Sheet1!RawDataCols,$C291,AC$5)*$R291)</f>
        <v>916.87</v>
      </c>
      <c r="AD291" s="3">
        <f>IF(AD$3=0,0,INDEX(Sheet1!RawDataCols,$C291,AD$5)*$R291)</f>
        <v>0</v>
      </c>
      <c r="AE291" s="3">
        <f>IF(AE$3=0,0,INDEX(Sheet1!RawDataCols,$C291,AE$5)*$R291)</f>
        <v>177.95</v>
      </c>
      <c r="AF291" s="3">
        <f>IF(AF$3=0,0,INDEX(Sheet1!RawDataCols,$C291,AF$5)*$R291)</f>
        <v>0</v>
      </c>
      <c r="AG291" s="3">
        <f>IF(AG$3=0,0,INDEX(Sheet1!RawDataCols,$C291,AG$5)*$R291)</f>
        <v>0</v>
      </c>
      <c r="AH291" s="3">
        <f>IF(AH$3=0,0,INDEX(Sheet1!RawDataCols,$C291,AH$5)*$R291)</f>
        <v>177.95</v>
      </c>
      <c r="AI291" s="3">
        <f>IF(AI$3=0,0,INDEX(Sheet1!RawDataCols,$C291,AI$5)*$R291)</f>
        <v>422.1</v>
      </c>
      <c r="AJ291" s="3">
        <f>IF(AJ$3=0,0,INDEX(Sheet1!RawDataCols,$C291,AJ$5)*$R291)</f>
        <v>0</v>
      </c>
      <c r="AK291" s="3">
        <f>IF(AK$3=0,0,INDEX(Sheet1!RawDataCols,$C291,AK$5)*$R291)</f>
        <v>177.95</v>
      </c>
      <c r="AL291" s="3">
        <f>IF(AL$3=0,0,INDEX(Sheet1!RawDataCols,$C291,AL$5)*$R291)</f>
        <v>0</v>
      </c>
      <c r="AM291" s="3">
        <f>IF(AM$3=0,0,INDEX(Sheet1!RawDataCols,$C291,AM$5)*$R291)</f>
        <v>0</v>
      </c>
      <c r="AN291" s="3">
        <f>IF(AN$3=0,0,INDEX(Sheet1!RawDataCols,$C291,AN$5)*$R291)</f>
        <v>0</v>
      </c>
      <c r="AO291" s="3">
        <f>IF(AO$3=0,0,INDEX(Sheet1!RawDataCols,$C291,AO$5)*$R291)</f>
        <v>540</v>
      </c>
      <c r="AP291" s="3">
        <f>IF(AP$3=0,0,INDEX(Sheet1!RawDataCols,$C291,AP$5)*$R291)</f>
        <v>0</v>
      </c>
      <c r="AQ291" s="3">
        <f>IF(AQ$3=0,0,INDEX(Sheet1!RawDataCols,$C291,AQ$5)*$R291)</f>
        <v>177.95</v>
      </c>
      <c r="AR291" s="3">
        <f>IF(AR$3=0,0,INDEX(Sheet1!RawDataCols,$C291,AR$5)*$R291)</f>
        <v>0</v>
      </c>
      <c r="AS291" s="3">
        <f>IF(AS$3=0,0,INDEX(Sheet1!RawDataCols,$C291,AS$5)*$R291)</f>
        <v>0</v>
      </c>
      <c r="AT291" s="3">
        <f>IF(AT$3=0,0,INDEX(Sheet1!RawDataCols,$C291,AT$5)*$R291)</f>
        <v>177.95</v>
      </c>
      <c r="AU291" s="3">
        <f>IF(AU$3=0,0,INDEX(Sheet1!RawDataCols,$C291,AU$5)*$R291)</f>
        <v>0</v>
      </c>
      <c r="AV291" s="3">
        <f>IF(AV$3=0,0,INDEX(Sheet1!RawDataCols,$C291,AV$5)*$R291)</f>
        <v>232.1</v>
      </c>
      <c r="AW291" s="3">
        <f>IF(AW$3=0,0,INDEX(Sheet1!RawDataCols,$C291,AW$5)*$R291)</f>
        <v>177.95</v>
      </c>
      <c r="AX291" s="3">
        <f>IF(AX$3=0,0,INDEX(Sheet1!RawDataCols,$C291,AX$5)*$R291)</f>
        <v>0</v>
      </c>
      <c r="AY291" s="3">
        <f>IF(AY$3=0,0,INDEX(Sheet1!RawDataCols,$C291,AY$5)*$R291)</f>
        <v>0</v>
      </c>
      <c r="AZ291" s="3">
        <f>IF(AZ$3=0,0,INDEX(Sheet1!RawDataCols,$C291,AZ$5)*$R291)</f>
        <v>177.95</v>
      </c>
      <c r="BA291" s="3">
        <f>IF(BA$3=0,0,INDEX(Sheet1!RawDataCols,$C291,BA$5)*$R291)</f>
        <v>180</v>
      </c>
      <c r="BB291" s="3">
        <f>IF(BB$3=0,0,INDEX(Sheet1!RawDataCols,$C291,BB$5)*$R291)</f>
        <v>0</v>
      </c>
      <c r="BC291" s="3">
        <f>IF(BC$3=0,0,INDEX(Sheet1!RawDataCols,$C291,BC$5)*$R291)</f>
        <v>177.95</v>
      </c>
      <c r="BD291" s="3">
        <f>IF(BD$3=0,0,INDEX(Sheet1!RawDataCols,$C291,BD$5)*$R291)</f>
        <v>0</v>
      </c>
      <c r="BE291" s="3">
        <f>IF(BE$3=0,0,INDEX(Sheet1!RawDataCols,$C291,BE$5)*$R291)</f>
        <v>0</v>
      </c>
      <c r="BF291" s="3">
        <f>IF(BF$3=0,0,INDEX(Sheet1!RawDataCols,$C291,BF$5)*$R291)</f>
        <v>177.95</v>
      </c>
      <c r="BG291" s="179">
        <f>IF(BG$3=0,0,INDEX(Sheet1!RawDataCols,$C291,BG$5)*$R291)</f>
        <v>0</v>
      </c>
      <c r="BH291" s="33">
        <f t="shared" si="47"/>
        <v>1585.35</v>
      </c>
      <c r="BI291" s="33">
        <f t="shared" si="48"/>
        <v>1957.4500000000003</v>
      </c>
      <c r="BJ291" s="33">
        <f t="shared" si="49"/>
        <v>2537.2399999999998</v>
      </c>
      <c r="BK291" s="3">
        <f>IF(BK$3=0,0,INDEX(Sheet1!RawDataCols,$C291,BK$5)*$R291)</f>
        <v>122.340625</v>
      </c>
      <c r="BL291" s="3">
        <f>IF(BL$3=0,0,INDEX(Sheet1!RawDataCols,$C291,BL$5)*$R291)</f>
        <v>113.5775</v>
      </c>
      <c r="BM291" s="3">
        <f>IF(BM$3=0,0,INDEX(Sheet1!RawDataCols,$C291,BM$5)*$R291)</f>
        <v>46.729374999999997</v>
      </c>
      <c r="BN291" s="3">
        <f>IF(BN$3=0,0,INDEX(Sheet1!RawDataCols,$C291,BN$5)*$R291)</f>
        <v>47.125</v>
      </c>
      <c r="BO291" s="3">
        <f>IF(BO$3=0,0,INDEX(Sheet1!RawDataCols,$C291,BO$5)*$R291)</f>
        <v>25.251249999999999</v>
      </c>
      <c r="BP291" s="3">
        <f>IF(BP$3=0,0,INDEX(Sheet1!RawDataCols,$C291,BP$5)*$R291)</f>
        <v>0</v>
      </c>
      <c r="BQ291" s="3">
        <f t="shared" si="50"/>
        <v>1353.25</v>
      </c>
      <c r="BR291" s="3">
        <f t="shared" si="51"/>
        <v>0</v>
      </c>
      <c r="BS291" s="3">
        <f t="shared" si="52"/>
        <v>0</v>
      </c>
      <c r="BT291" s="3">
        <f t="shared" si="53"/>
        <v>232.1</v>
      </c>
      <c r="BU291" s="3" t="str">
        <f>INDEX(Sheet1!$BS$2:$BS$1000,MATCH($A291,Sheet1!$A$2:$A$1000,0))</f>
        <v>13</v>
      </c>
      <c r="BV291" s="3">
        <f>INDEX(Sheet1!$BT$2:$BT$1000,MATCH($A291,Sheet1!$A$2:$A$1000,0))</f>
        <v>232.1</v>
      </c>
    </row>
    <row r="292" spans="1:74" x14ac:dyDescent="0.2">
      <c r="A292" s="11" t="s">
        <v>733</v>
      </c>
      <c r="B292" s="3">
        <f>MATCH($A292,Sheet1!ACCOUNTNO,0)</f>
        <v>264</v>
      </c>
      <c r="C292" s="3">
        <f t="shared" si="44"/>
        <v>264</v>
      </c>
      <c r="D292" s="3" t="str">
        <f>IF(D$3=0,0,INDEX(Sheet1!RawDataCols,$C292,D$5))</f>
        <v>26140A11</v>
      </c>
      <c r="E292" s="3" t="str">
        <f>IF(E$3=0,0,INDEX(Sheet1!RawDataCols,$C292,E$5))</f>
        <v xml:space="preserve">26140          </v>
      </c>
      <c r="F292" s="3" t="str">
        <f>IF(F$3=0,0,INDEX(Sheet1!RawDataCols,$C292,F$5))</f>
        <v xml:space="preserve">A11            </v>
      </c>
      <c r="G292" s="3" t="str">
        <f>IF(G$3=0,0,INDEX(Sheet1!RawDataCols,$C292,G$5))</f>
        <v xml:space="preserve">               </v>
      </c>
      <c r="H292" s="3" t="str">
        <f>IF(H$3=0,0,INDEX(Sheet1!RawDataCols,$C292,H$5))</f>
        <v xml:space="preserve">               </v>
      </c>
      <c r="I292" s="3" t="str">
        <f>IF(I$3=0,0,INDEX(Sheet1!RawDataCols,$C292,I$5))</f>
        <v xml:space="preserve">               </v>
      </c>
      <c r="J292" s="3" t="str">
        <f>IF(J$3=0,0,INDEX(Sheet1!RawDataCols,$C292,J$5))</f>
        <v xml:space="preserve">               </v>
      </c>
      <c r="K292" s="3" t="str">
        <f>IF(K$3=0,0,INDEX(Sheet1!RawDataCols,$C292,K$5))</f>
        <v xml:space="preserve">               </v>
      </c>
      <c r="L292" s="3" t="str">
        <f>IF(L$3=0,0,INDEX(Sheet1!RawDataCols,$C292,L$5))</f>
        <v xml:space="preserve">               </v>
      </c>
      <c r="M292" s="3" t="str">
        <f>IF(M$3=0,0,INDEX(Sheet1!RawDataCols,$C292,M$5))</f>
        <v xml:space="preserve">F007  </v>
      </c>
      <c r="N292" s="3" t="str">
        <f>IF(N$3=0,0,INDEX(Sheet1!RawDataCols,$C292,N$5))</f>
        <v>Buildings - R &amp; M-25 Hutt St</v>
      </c>
      <c r="O292" s="3">
        <f>INDEX(Sheet1!RawDataCols,$C292,O$5)</f>
        <v>13</v>
      </c>
      <c r="P292" s="3" t="str">
        <f>INDEX(Sheet1!RawDataCols,$C292,P$5)</f>
        <v>Cost and Expenses</v>
      </c>
      <c r="Q292" s="3" t="str">
        <f>IF(Q$3=0,0,INDEX(Sheet1!RawDataCols,$C292,Q$5))</f>
        <v>I</v>
      </c>
      <c r="R292" s="3">
        <f t="shared" si="45"/>
        <v>1</v>
      </c>
      <c r="S292" s="3">
        <f t="shared" si="46"/>
        <v>-1</v>
      </c>
      <c r="T292" s="3">
        <f>IF(T$3=0,0,INDEX(Sheet1!RawDataCols,$C292,T$5)*$R292)</f>
        <v>0</v>
      </c>
      <c r="U292" s="3">
        <f>IF(U$3=0,0,INDEX(Sheet1!RawDataCols,$C292,U$5)*$R292)</f>
        <v>0</v>
      </c>
      <c r="V292" s="3">
        <f>IF(V$3=0,0,INDEX(Sheet1!RawDataCols,$C292,V$5)*$R292)</f>
        <v>0</v>
      </c>
      <c r="W292" s="3">
        <f>IF(W$3=0,0,INDEX(Sheet1!RawDataCols,$C292,W$5)*$R292)</f>
        <v>0</v>
      </c>
      <c r="X292" s="3">
        <f>IF(X$3=0,0,INDEX(Sheet1!RawDataCols,$C292,X$5)*$R292)</f>
        <v>0</v>
      </c>
      <c r="Y292" s="3">
        <f>IF(Y$3=0,0,INDEX(Sheet1!RawDataCols,$C292,Y$5)*$R292)</f>
        <v>0</v>
      </c>
      <c r="Z292" s="3">
        <f>IF(Z$3=0,0,INDEX(Sheet1!RawDataCols,$C292,Z$5)*$R292)</f>
        <v>0</v>
      </c>
      <c r="AA292" s="3">
        <f>IF(AA$3=0,0,INDEX(Sheet1!RawDataCols,$C292,AA$5)*$R292)</f>
        <v>0</v>
      </c>
      <c r="AB292" s="3">
        <f>IF(AB$3=0,0,INDEX(Sheet1!RawDataCols,$C292,AB$5)*$R292)</f>
        <v>0</v>
      </c>
      <c r="AC292" s="3">
        <f>IF(AC$3=0,0,INDEX(Sheet1!RawDataCols,$C292,AC$5)*$R292)</f>
        <v>0</v>
      </c>
      <c r="AD292" s="3">
        <f>IF(AD$3=0,0,INDEX(Sheet1!RawDataCols,$C292,AD$5)*$R292)</f>
        <v>0</v>
      </c>
      <c r="AE292" s="3">
        <f>IF(AE$3=0,0,INDEX(Sheet1!RawDataCols,$C292,AE$5)*$R292)</f>
        <v>0</v>
      </c>
      <c r="AF292" s="3">
        <f>IF(AF$3=0,0,INDEX(Sheet1!RawDataCols,$C292,AF$5)*$R292)</f>
        <v>1990</v>
      </c>
      <c r="AG292" s="3">
        <f>IF(AG$3=0,0,INDEX(Sheet1!RawDataCols,$C292,AG$5)*$R292)</f>
        <v>0</v>
      </c>
      <c r="AH292" s="3">
        <f>IF(AH$3=0,0,INDEX(Sheet1!RawDataCols,$C292,AH$5)*$R292)</f>
        <v>0</v>
      </c>
      <c r="AI292" s="3">
        <f>IF(AI$3=0,0,INDEX(Sheet1!RawDataCols,$C292,AI$5)*$R292)</f>
        <v>0</v>
      </c>
      <c r="AJ292" s="3">
        <f>IF(AJ$3=0,0,INDEX(Sheet1!RawDataCols,$C292,AJ$5)*$R292)</f>
        <v>0</v>
      </c>
      <c r="AK292" s="3">
        <f>IF(AK$3=0,0,INDEX(Sheet1!RawDataCols,$C292,AK$5)*$R292)</f>
        <v>0</v>
      </c>
      <c r="AL292" s="3">
        <f>IF(AL$3=0,0,INDEX(Sheet1!RawDataCols,$C292,AL$5)*$R292)</f>
        <v>32.590000000000003</v>
      </c>
      <c r="AM292" s="3">
        <f>IF(AM$3=0,0,INDEX(Sheet1!RawDataCols,$C292,AM$5)*$R292)</f>
        <v>0</v>
      </c>
      <c r="AN292" s="3">
        <f>IF(AN$3=0,0,INDEX(Sheet1!RawDataCols,$C292,AN$5)*$R292)</f>
        <v>0</v>
      </c>
      <c r="AO292" s="3">
        <f>IF(AO$3=0,0,INDEX(Sheet1!RawDataCols,$C292,AO$5)*$R292)</f>
        <v>0</v>
      </c>
      <c r="AP292" s="3">
        <f>IF(AP$3=0,0,INDEX(Sheet1!RawDataCols,$C292,AP$5)*$R292)</f>
        <v>135</v>
      </c>
      <c r="AQ292" s="3">
        <f>IF(AQ$3=0,0,INDEX(Sheet1!RawDataCols,$C292,AQ$5)*$R292)</f>
        <v>0</v>
      </c>
      <c r="AR292" s="3">
        <f>IF(AR$3=0,0,INDEX(Sheet1!RawDataCols,$C292,AR$5)*$R292)</f>
        <v>0</v>
      </c>
      <c r="AS292" s="3">
        <f>IF(AS$3=0,0,INDEX(Sheet1!RawDataCols,$C292,AS$5)*$R292)</f>
        <v>12.73</v>
      </c>
      <c r="AT292" s="3">
        <f>IF(AT$3=0,0,INDEX(Sheet1!RawDataCols,$C292,AT$5)*$R292)</f>
        <v>0</v>
      </c>
      <c r="AU292" s="3">
        <f>IF(AU$3=0,0,INDEX(Sheet1!RawDataCols,$C292,AU$5)*$R292)</f>
        <v>0</v>
      </c>
      <c r="AV292" s="3">
        <f>IF(AV$3=0,0,INDEX(Sheet1!RawDataCols,$C292,AV$5)*$R292)</f>
        <v>0</v>
      </c>
      <c r="AW292" s="3">
        <f>IF(AW$3=0,0,INDEX(Sheet1!RawDataCols,$C292,AW$5)*$R292)</f>
        <v>0</v>
      </c>
      <c r="AX292" s="3">
        <f>IF(AX$3=0,0,INDEX(Sheet1!RawDataCols,$C292,AX$5)*$R292)</f>
        <v>0</v>
      </c>
      <c r="AY292" s="3">
        <f>IF(AY$3=0,0,INDEX(Sheet1!RawDataCols,$C292,AY$5)*$R292)</f>
        <v>0</v>
      </c>
      <c r="AZ292" s="3">
        <f>IF(AZ$3=0,0,INDEX(Sheet1!RawDataCols,$C292,AZ$5)*$R292)</f>
        <v>0</v>
      </c>
      <c r="BA292" s="3">
        <f>IF(BA$3=0,0,INDEX(Sheet1!RawDataCols,$C292,BA$5)*$R292)</f>
        <v>0</v>
      </c>
      <c r="BB292" s="3">
        <f>IF(BB$3=0,0,INDEX(Sheet1!RawDataCols,$C292,BB$5)*$R292)</f>
        <v>0</v>
      </c>
      <c r="BC292" s="3">
        <f>IF(BC$3=0,0,INDEX(Sheet1!RawDataCols,$C292,BC$5)*$R292)</f>
        <v>0</v>
      </c>
      <c r="BD292" s="3">
        <f>IF(BD$3=0,0,INDEX(Sheet1!RawDataCols,$C292,BD$5)*$R292)</f>
        <v>0</v>
      </c>
      <c r="BE292" s="3">
        <f>IF(BE$3=0,0,INDEX(Sheet1!RawDataCols,$C292,BE$5)*$R292)</f>
        <v>0</v>
      </c>
      <c r="BF292" s="3">
        <f>IF(BF$3=0,0,INDEX(Sheet1!RawDataCols,$C292,BF$5)*$R292)</f>
        <v>0</v>
      </c>
      <c r="BG292" s="179">
        <f>IF(BG$3=0,0,INDEX(Sheet1!RawDataCols,$C292,BG$5)*$R292)</f>
        <v>0</v>
      </c>
      <c r="BH292" s="33">
        <f t="shared" si="47"/>
        <v>147.72999999999999</v>
      </c>
      <c r="BI292" s="33">
        <f t="shared" si="48"/>
        <v>0</v>
      </c>
      <c r="BJ292" s="33">
        <f t="shared" si="49"/>
        <v>2022.59</v>
      </c>
      <c r="BK292" s="3">
        <f>IF(BK$3=0,0,INDEX(Sheet1!RawDataCols,$C292,BK$5)*$R292)</f>
        <v>0</v>
      </c>
      <c r="BL292" s="3">
        <f>IF(BL$3=0,0,INDEX(Sheet1!RawDataCols,$C292,BL$5)*$R292)</f>
        <v>126.41187499999999</v>
      </c>
      <c r="BM292" s="3">
        <f>IF(BM$3=0,0,INDEX(Sheet1!RawDataCols,$C292,BM$5)*$R292)</f>
        <v>8.125</v>
      </c>
      <c r="BN292" s="3">
        <f>IF(BN$3=0,0,INDEX(Sheet1!RawDataCols,$C292,BN$5)*$R292)</f>
        <v>402.3125</v>
      </c>
      <c r="BO292" s="3">
        <f>IF(BO$3=0,0,INDEX(Sheet1!RawDataCols,$C292,BO$5)*$R292)</f>
        <v>22.125</v>
      </c>
      <c r="BP292" s="3">
        <f>IF(BP$3=0,0,INDEX(Sheet1!RawDataCols,$C292,BP$5)*$R292)</f>
        <v>0</v>
      </c>
      <c r="BQ292" s="3">
        <f t="shared" si="50"/>
        <v>0</v>
      </c>
      <c r="BR292" s="3">
        <f t="shared" si="51"/>
        <v>0</v>
      </c>
      <c r="BS292" s="3">
        <f t="shared" si="52"/>
        <v>147.72999999999999</v>
      </c>
      <c r="BT292" s="3">
        <f t="shared" si="53"/>
        <v>147.72999999999999</v>
      </c>
      <c r="BU292" s="3" t="str">
        <f>INDEX(Sheet1!$BS$2:$BS$1000,MATCH($A292,Sheet1!$A$2:$A$1000,0))</f>
        <v>13</v>
      </c>
      <c r="BV292" s="3">
        <f>INDEX(Sheet1!$BT$2:$BT$1000,MATCH($A292,Sheet1!$A$2:$A$1000,0))</f>
        <v>147.72999999999999</v>
      </c>
    </row>
    <row r="293" spans="1:74" x14ac:dyDescent="0.2">
      <c r="A293" s="246" t="s">
        <v>734</v>
      </c>
      <c r="B293" s="3" t="e">
        <f>MATCH($A293,Sheet1!ACCOUNTNO,0)</f>
        <v>#N/A</v>
      </c>
      <c r="C293" s="3">
        <f t="shared" si="44"/>
        <v>65000</v>
      </c>
      <c r="D293" s="3">
        <f>IF(D$3=0,0,INDEX(Sheet1!RawDataCols,$C293,D$5))</f>
        <v>0</v>
      </c>
      <c r="E293" s="3">
        <f>IF(E$3=0,0,INDEX(Sheet1!RawDataCols,$C293,E$5))</f>
        <v>0</v>
      </c>
      <c r="F293" s="3">
        <f>IF(F$3=0,0,INDEX(Sheet1!RawDataCols,$C293,F$5))</f>
        <v>0</v>
      </c>
      <c r="G293" s="3">
        <f>IF(G$3=0,0,INDEX(Sheet1!RawDataCols,$C293,G$5))</f>
        <v>0</v>
      </c>
      <c r="H293" s="3">
        <f>IF(H$3=0,0,INDEX(Sheet1!RawDataCols,$C293,H$5))</f>
        <v>0</v>
      </c>
      <c r="I293" s="3">
        <f>IF(I$3=0,0,INDEX(Sheet1!RawDataCols,$C293,I$5))</f>
        <v>0</v>
      </c>
      <c r="J293" s="3">
        <f>IF(J$3=0,0,INDEX(Sheet1!RawDataCols,$C293,J$5))</f>
        <v>0</v>
      </c>
      <c r="K293" s="3">
        <f>IF(K$3=0,0,INDEX(Sheet1!RawDataCols,$C293,K$5))</f>
        <v>0</v>
      </c>
      <c r="L293" s="3">
        <f>IF(L$3=0,0,INDEX(Sheet1!RawDataCols,$C293,L$5))</f>
        <v>0</v>
      </c>
      <c r="M293" s="3">
        <f>IF(M$3=0,0,INDEX(Sheet1!RawDataCols,$C293,M$5))</f>
        <v>0</v>
      </c>
      <c r="N293" s="3">
        <f>IF(N$3=0,0,INDEX(Sheet1!RawDataCols,$C293,N$5))</f>
        <v>0</v>
      </c>
      <c r="O293" s="3">
        <f>INDEX(Sheet1!RawDataCols,$C293,O$5)</f>
        <v>0</v>
      </c>
      <c r="P293" s="3">
        <f>INDEX(Sheet1!RawDataCols,$C293,P$5)</f>
        <v>0</v>
      </c>
      <c r="Q293" s="3">
        <f>IF(Q$3=0,0,INDEX(Sheet1!RawDataCols,$C293,Q$5))</f>
        <v>0</v>
      </c>
      <c r="R293" s="3">
        <f t="shared" si="45"/>
        <v>1</v>
      </c>
      <c r="S293" s="3">
        <f t="shared" si="46"/>
        <v>-1</v>
      </c>
      <c r="T293" s="3">
        <f>IF(T$3=0,0,INDEX(Sheet1!RawDataCols,$C293,T$5)*$R293)</f>
        <v>0</v>
      </c>
      <c r="U293" s="3">
        <f>IF(U$3=0,0,INDEX(Sheet1!RawDataCols,$C293,U$5)*$R293)</f>
        <v>0</v>
      </c>
      <c r="V293" s="3">
        <f>IF(V$3=0,0,INDEX(Sheet1!RawDataCols,$C293,V$5)*$R293)</f>
        <v>0</v>
      </c>
      <c r="W293" s="3">
        <f>IF(W$3=0,0,INDEX(Sheet1!RawDataCols,$C293,W$5)*$R293)</f>
        <v>0</v>
      </c>
      <c r="X293" s="3">
        <f>IF(X$3=0,0,INDEX(Sheet1!RawDataCols,$C293,X$5)*$R293)</f>
        <v>0</v>
      </c>
      <c r="Y293" s="3">
        <f>IF(Y$3=0,0,INDEX(Sheet1!RawDataCols,$C293,Y$5)*$R293)</f>
        <v>0</v>
      </c>
      <c r="Z293" s="3">
        <f>IF(Z$3=0,0,INDEX(Sheet1!RawDataCols,$C293,Z$5)*$R293)</f>
        <v>0</v>
      </c>
      <c r="AA293" s="3">
        <f>IF(AA$3=0,0,INDEX(Sheet1!RawDataCols,$C293,AA$5)*$R293)</f>
        <v>0</v>
      </c>
      <c r="AB293" s="3">
        <f>IF(AB$3=0,0,INDEX(Sheet1!RawDataCols,$C293,AB$5)*$R293)</f>
        <v>0</v>
      </c>
      <c r="AC293" s="3">
        <f>IF(AC$3=0,0,INDEX(Sheet1!RawDataCols,$C293,AC$5)*$R293)</f>
        <v>0</v>
      </c>
      <c r="AD293" s="3">
        <f>IF(AD$3=0,0,INDEX(Sheet1!RawDataCols,$C293,AD$5)*$R293)</f>
        <v>0</v>
      </c>
      <c r="AE293" s="3">
        <f>IF(AE$3=0,0,INDEX(Sheet1!RawDataCols,$C293,AE$5)*$R293)</f>
        <v>0</v>
      </c>
      <c r="AF293" s="3">
        <f>IF(AF$3=0,0,INDEX(Sheet1!RawDataCols,$C293,AF$5)*$R293)</f>
        <v>0</v>
      </c>
      <c r="AG293" s="3">
        <f>IF(AG$3=0,0,INDEX(Sheet1!RawDataCols,$C293,AG$5)*$R293)</f>
        <v>0</v>
      </c>
      <c r="AH293" s="3">
        <f>IF(AH$3=0,0,INDEX(Sheet1!RawDataCols,$C293,AH$5)*$R293)</f>
        <v>0</v>
      </c>
      <c r="AI293" s="3">
        <f>IF(AI$3=0,0,INDEX(Sheet1!RawDataCols,$C293,AI$5)*$R293)</f>
        <v>0</v>
      </c>
      <c r="AJ293" s="3">
        <f>IF(AJ$3=0,0,INDEX(Sheet1!RawDataCols,$C293,AJ$5)*$R293)</f>
        <v>0</v>
      </c>
      <c r="AK293" s="3">
        <f>IF(AK$3=0,0,INDEX(Sheet1!RawDataCols,$C293,AK$5)*$R293)</f>
        <v>0</v>
      </c>
      <c r="AL293" s="3">
        <f>IF(AL$3=0,0,INDEX(Sheet1!RawDataCols,$C293,AL$5)*$R293)</f>
        <v>0</v>
      </c>
      <c r="AM293" s="3">
        <f>IF(AM$3=0,0,INDEX(Sheet1!RawDataCols,$C293,AM$5)*$R293)</f>
        <v>0</v>
      </c>
      <c r="AN293" s="3">
        <f>IF(AN$3=0,0,INDEX(Sheet1!RawDataCols,$C293,AN$5)*$R293)</f>
        <v>0</v>
      </c>
      <c r="AO293" s="3">
        <f>IF(AO$3=0,0,INDEX(Sheet1!RawDataCols,$C293,AO$5)*$R293)</f>
        <v>0</v>
      </c>
      <c r="AP293" s="3">
        <f>IF(AP$3=0,0,INDEX(Sheet1!RawDataCols,$C293,AP$5)*$R293)</f>
        <v>0</v>
      </c>
      <c r="AQ293" s="3">
        <f>IF(AQ$3=0,0,INDEX(Sheet1!RawDataCols,$C293,AQ$5)*$R293)</f>
        <v>0</v>
      </c>
      <c r="AR293" s="3">
        <f>IF(AR$3=0,0,INDEX(Sheet1!RawDataCols,$C293,AR$5)*$R293)</f>
        <v>0</v>
      </c>
      <c r="AS293" s="3">
        <f>IF(AS$3=0,0,INDEX(Sheet1!RawDataCols,$C293,AS$5)*$R293)</f>
        <v>0</v>
      </c>
      <c r="AT293" s="3">
        <f>IF(AT$3=0,0,INDEX(Sheet1!RawDataCols,$C293,AT$5)*$R293)</f>
        <v>0</v>
      </c>
      <c r="AU293" s="3">
        <f>IF(AU$3=0,0,INDEX(Sheet1!RawDataCols,$C293,AU$5)*$R293)</f>
        <v>0</v>
      </c>
      <c r="AV293" s="3">
        <f>IF(AV$3=0,0,INDEX(Sheet1!RawDataCols,$C293,AV$5)*$R293)</f>
        <v>0</v>
      </c>
      <c r="AW293" s="3">
        <f>IF(AW$3=0,0,INDEX(Sheet1!RawDataCols,$C293,AW$5)*$R293)</f>
        <v>0</v>
      </c>
      <c r="AX293" s="3">
        <f>IF(AX$3=0,0,INDEX(Sheet1!RawDataCols,$C293,AX$5)*$R293)</f>
        <v>0</v>
      </c>
      <c r="AY293" s="3">
        <f>IF(AY$3=0,0,INDEX(Sheet1!RawDataCols,$C293,AY$5)*$R293)</f>
        <v>0</v>
      </c>
      <c r="AZ293" s="3">
        <f>IF(AZ$3=0,0,INDEX(Sheet1!RawDataCols,$C293,AZ$5)*$R293)</f>
        <v>0</v>
      </c>
      <c r="BA293" s="3">
        <f>IF(BA$3=0,0,INDEX(Sheet1!RawDataCols,$C293,BA$5)*$R293)</f>
        <v>0</v>
      </c>
      <c r="BB293" s="3">
        <f>IF(BB$3=0,0,INDEX(Sheet1!RawDataCols,$C293,BB$5)*$R293)</f>
        <v>0</v>
      </c>
      <c r="BC293" s="3">
        <f>IF(BC$3=0,0,INDEX(Sheet1!RawDataCols,$C293,BC$5)*$R293)</f>
        <v>0</v>
      </c>
      <c r="BD293" s="3">
        <f>IF(BD$3=0,0,INDEX(Sheet1!RawDataCols,$C293,BD$5)*$R293)</f>
        <v>0</v>
      </c>
      <c r="BE293" s="3">
        <f>IF(BE$3=0,0,INDEX(Sheet1!RawDataCols,$C293,BE$5)*$R293)</f>
        <v>0</v>
      </c>
      <c r="BF293" s="3">
        <f>IF(BF$3=0,0,INDEX(Sheet1!RawDataCols,$C293,BF$5)*$R293)</f>
        <v>0</v>
      </c>
      <c r="BG293" s="179">
        <f>IF(BG$3=0,0,INDEX(Sheet1!RawDataCols,$C293,BG$5)*$R293)</f>
        <v>0</v>
      </c>
      <c r="BH293" s="33">
        <f t="shared" si="47"/>
        <v>0</v>
      </c>
      <c r="BI293" s="33">
        <f t="shared" si="48"/>
        <v>0</v>
      </c>
      <c r="BJ293" s="33">
        <f t="shared" si="49"/>
        <v>0</v>
      </c>
      <c r="BK293" s="3">
        <f>IF(BK$3=0,0,INDEX(Sheet1!RawDataCols,$C293,BK$5)*$R293)</f>
        <v>0</v>
      </c>
      <c r="BL293" s="3">
        <f>IF(BL$3=0,0,INDEX(Sheet1!RawDataCols,$C293,BL$5)*$R293)</f>
        <v>0</v>
      </c>
      <c r="BM293" s="3">
        <f>IF(BM$3=0,0,INDEX(Sheet1!RawDataCols,$C293,BM$5)*$R293)</f>
        <v>0</v>
      </c>
      <c r="BN293" s="3">
        <f>IF(BN$3=0,0,INDEX(Sheet1!RawDataCols,$C293,BN$5)*$R293)</f>
        <v>0</v>
      </c>
      <c r="BO293" s="3">
        <f>IF(BO$3=0,0,INDEX(Sheet1!RawDataCols,$C293,BO$5)*$R293)</f>
        <v>0</v>
      </c>
      <c r="BP293" s="3">
        <f>IF(BP$3=0,0,INDEX(Sheet1!RawDataCols,$C293,BP$5)*$R293)</f>
        <v>0</v>
      </c>
      <c r="BQ293" s="3">
        <f t="shared" si="50"/>
        <v>0</v>
      </c>
      <c r="BR293" s="3">
        <f t="shared" si="51"/>
        <v>0</v>
      </c>
      <c r="BS293" s="3">
        <f t="shared" si="52"/>
        <v>0</v>
      </c>
      <c r="BT293" s="3">
        <f t="shared" si="53"/>
        <v>0</v>
      </c>
      <c r="BU293" s="3" t="e">
        <f>INDEX(Sheet1!$BS$2:$BS$1000,MATCH($A293,Sheet1!$A$2:$A$1000,0))</f>
        <v>#N/A</v>
      </c>
      <c r="BV293" s="3" t="e">
        <f>INDEX(Sheet1!$BT$2:$BT$1000,MATCH($A293,Sheet1!$A$2:$A$1000,0))</f>
        <v>#N/A</v>
      </c>
    </row>
    <row r="294" spans="1:74" x14ac:dyDescent="0.2">
      <c r="A294" s="246" t="s">
        <v>735</v>
      </c>
      <c r="B294" s="3" t="e">
        <f>MATCH($A294,Sheet1!ACCOUNTNO,0)</f>
        <v>#N/A</v>
      </c>
      <c r="C294" s="3">
        <f t="shared" si="44"/>
        <v>65000</v>
      </c>
      <c r="D294" s="3">
        <f>IF(D$3=0,0,INDEX(Sheet1!RawDataCols,$C294,D$5))</f>
        <v>0</v>
      </c>
      <c r="E294" s="3">
        <f>IF(E$3=0,0,INDEX(Sheet1!RawDataCols,$C294,E$5))</f>
        <v>0</v>
      </c>
      <c r="F294" s="3">
        <f>IF(F$3=0,0,INDEX(Sheet1!RawDataCols,$C294,F$5))</f>
        <v>0</v>
      </c>
      <c r="G294" s="3">
        <f>IF(G$3=0,0,INDEX(Sheet1!RawDataCols,$C294,G$5))</f>
        <v>0</v>
      </c>
      <c r="H294" s="3">
        <f>IF(H$3=0,0,INDEX(Sheet1!RawDataCols,$C294,H$5))</f>
        <v>0</v>
      </c>
      <c r="I294" s="3">
        <f>IF(I$3=0,0,INDEX(Sheet1!RawDataCols,$C294,I$5))</f>
        <v>0</v>
      </c>
      <c r="J294" s="3">
        <f>IF(J$3=0,0,INDEX(Sheet1!RawDataCols,$C294,J$5))</f>
        <v>0</v>
      </c>
      <c r="K294" s="3">
        <f>IF(K$3=0,0,INDEX(Sheet1!RawDataCols,$C294,K$5))</f>
        <v>0</v>
      </c>
      <c r="L294" s="3">
        <f>IF(L$3=0,0,INDEX(Sheet1!RawDataCols,$C294,L$5))</f>
        <v>0</v>
      </c>
      <c r="M294" s="3">
        <f>IF(M$3=0,0,INDEX(Sheet1!RawDataCols,$C294,M$5))</f>
        <v>0</v>
      </c>
      <c r="N294" s="3">
        <f>IF(N$3=0,0,INDEX(Sheet1!RawDataCols,$C294,N$5))</f>
        <v>0</v>
      </c>
      <c r="O294" s="3">
        <f>INDEX(Sheet1!RawDataCols,$C294,O$5)</f>
        <v>0</v>
      </c>
      <c r="P294" s="3">
        <f>INDEX(Sheet1!RawDataCols,$C294,P$5)</f>
        <v>0</v>
      </c>
      <c r="Q294" s="3">
        <f>IF(Q$3=0,0,INDEX(Sheet1!RawDataCols,$C294,Q$5))</f>
        <v>0</v>
      </c>
      <c r="R294" s="3">
        <f t="shared" si="45"/>
        <v>1</v>
      </c>
      <c r="S294" s="3">
        <f t="shared" si="46"/>
        <v>-1</v>
      </c>
      <c r="T294" s="3">
        <f>IF(T$3=0,0,INDEX(Sheet1!RawDataCols,$C294,T$5)*$R294)</f>
        <v>0</v>
      </c>
      <c r="U294" s="3">
        <f>IF(U$3=0,0,INDEX(Sheet1!RawDataCols,$C294,U$5)*$R294)</f>
        <v>0</v>
      </c>
      <c r="V294" s="3">
        <f>IF(V$3=0,0,INDEX(Sheet1!RawDataCols,$C294,V$5)*$R294)</f>
        <v>0</v>
      </c>
      <c r="W294" s="3">
        <f>IF(W$3=0,0,INDEX(Sheet1!RawDataCols,$C294,W$5)*$R294)</f>
        <v>0</v>
      </c>
      <c r="X294" s="3">
        <f>IF(X$3=0,0,INDEX(Sheet1!RawDataCols,$C294,X$5)*$R294)</f>
        <v>0</v>
      </c>
      <c r="Y294" s="3">
        <f>IF(Y$3=0,0,INDEX(Sheet1!RawDataCols,$C294,Y$5)*$R294)</f>
        <v>0</v>
      </c>
      <c r="Z294" s="3">
        <f>IF(Z$3=0,0,INDEX(Sheet1!RawDataCols,$C294,Z$5)*$R294)</f>
        <v>0</v>
      </c>
      <c r="AA294" s="3">
        <f>IF(AA$3=0,0,INDEX(Sheet1!RawDataCols,$C294,AA$5)*$R294)</f>
        <v>0</v>
      </c>
      <c r="AB294" s="3">
        <f>IF(AB$3=0,0,INDEX(Sheet1!RawDataCols,$C294,AB$5)*$R294)</f>
        <v>0</v>
      </c>
      <c r="AC294" s="3">
        <f>IF(AC$3=0,0,INDEX(Sheet1!RawDataCols,$C294,AC$5)*$R294)</f>
        <v>0</v>
      </c>
      <c r="AD294" s="3">
        <f>IF(AD$3=0,0,INDEX(Sheet1!RawDataCols,$C294,AD$5)*$R294)</f>
        <v>0</v>
      </c>
      <c r="AE294" s="3">
        <f>IF(AE$3=0,0,INDEX(Sheet1!RawDataCols,$C294,AE$5)*$R294)</f>
        <v>0</v>
      </c>
      <c r="AF294" s="3">
        <f>IF(AF$3=0,0,INDEX(Sheet1!RawDataCols,$C294,AF$5)*$R294)</f>
        <v>0</v>
      </c>
      <c r="AG294" s="3">
        <f>IF(AG$3=0,0,INDEX(Sheet1!RawDataCols,$C294,AG$5)*$R294)</f>
        <v>0</v>
      </c>
      <c r="AH294" s="3">
        <f>IF(AH$3=0,0,INDEX(Sheet1!RawDataCols,$C294,AH$5)*$R294)</f>
        <v>0</v>
      </c>
      <c r="AI294" s="3">
        <f>IF(AI$3=0,0,INDEX(Sheet1!RawDataCols,$C294,AI$5)*$R294)</f>
        <v>0</v>
      </c>
      <c r="AJ294" s="3">
        <f>IF(AJ$3=0,0,INDEX(Sheet1!RawDataCols,$C294,AJ$5)*$R294)</f>
        <v>0</v>
      </c>
      <c r="AK294" s="3">
        <f>IF(AK$3=0,0,INDEX(Sheet1!RawDataCols,$C294,AK$5)*$R294)</f>
        <v>0</v>
      </c>
      <c r="AL294" s="3">
        <f>IF(AL$3=0,0,INDEX(Sheet1!RawDataCols,$C294,AL$5)*$R294)</f>
        <v>0</v>
      </c>
      <c r="AM294" s="3">
        <f>IF(AM$3=0,0,INDEX(Sheet1!RawDataCols,$C294,AM$5)*$R294)</f>
        <v>0</v>
      </c>
      <c r="AN294" s="3">
        <f>IF(AN$3=0,0,INDEX(Sheet1!RawDataCols,$C294,AN$5)*$R294)</f>
        <v>0</v>
      </c>
      <c r="AO294" s="3">
        <f>IF(AO$3=0,0,INDEX(Sheet1!RawDataCols,$C294,AO$5)*$R294)</f>
        <v>0</v>
      </c>
      <c r="AP294" s="3">
        <f>IF(AP$3=0,0,INDEX(Sheet1!RawDataCols,$C294,AP$5)*$R294)</f>
        <v>0</v>
      </c>
      <c r="AQ294" s="3">
        <f>IF(AQ$3=0,0,INDEX(Sheet1!RawDataCols,$C294,AQ$5)*$R294)</f>
        <v>0</v>
      </c>
      <c r="AR294" s="3">
        <f>IF(AR$3=0,0,INDEX(Sheet1!RawDataCols,$C294,AR$5)*$R294)</f>
        <v>0</v>
      </c>
      <c r="AS294" s="3">
        <f>IF(AS$3=0,0,INDEX(Sheet1!RawDataCols,$C294,AS$5)*$R294)</f>
        <v>0</v>
      </c>
      <c r="AT294" s="3">
        <f>IF(AT$3=0,0,INDEX(Sheet1!RawDataCols,$C294,AT$5)*$R294)</f>
        <v>0</v>
      </c>
      <c r="AU294" s="3">
        <f>IF(AU$3=0,0,INDEX(Sheet1!RawDataCols,$C294,AU$5)*$R294)</f>
        <v>0</v>
      </c>
      <c r="AV294" s="3">
        <f>IF(AV$3=0,0,INDEX(Sheet1!RawDataCols,$C294,AV$5)*$R294)</f>
        <v>0</v>
      </c>
      <c r="AW294" s="3">
        <f>IF(AW$3=0,0,INDEX(Sheet1!RawDataCols,$C294,AW$5)*$R294)</f>
        <v>0</v>
      </c>
      <c r="AX294" s="3">
        <f>IF(AX$3=0,0,INDEX(Sheet1!RawDataCols,$C294,AX$5)*$R294)</f>
        <v>0</v>
      </c>
      <c r="AY294" s="3">
        <f>IF(AY$3=0,0,INDEX(Sheet1!RawDataCols,$C294,AY$5)*$R294)</f>
        <v>0</v>
      </c>
      <c r="AZ294" s="3">
        <f>IF(AZ$3=0,0,INDEX(Sheet1!RawDataCols,$C294,AZ$5)*$R294)</f>
        <v>0</v>
      </c>
      <c r="BA294" s="3">
        <f>IF(BA$3=0,0,INDEX(Sheet1!RawDataCols,$C294,BA$5)*$R294)</f>
        <v>0</v>
      </c>
      <c r="BB294" s="3">
        <f>IF(BB$3=0,0,INDEX(Sheet1!RawDataCols,$C294,BB$5)*$R294)</f>
        <v>0</v>
      </c>
      <c r="BC294" s="3">
        <f>IF(BC$3=0,0,INDEX(Sheet1!RawDataCols,$C294,BC$5)*$R294)</f>
        <v>0</v>
      </c>
      <c r="BD294" s="3">
        <f>IF(BD$3=0,0,INDEX(Sheet1!RawDataCols,$C294,BD$5)*$R294)</f>
        <v>0</v>
      </c>
      <c r="BE294" s="3">
        <f>IF(BE$3=0,0,INDEX(Sheet1!RawDataCols,$C294,BE$5)*$R294)</f>
        <v>0</v>
      </c>
      <c r="BF294" s="3">
        <f>IF(BF$3=0,0,INDEX(Sheet1!RawDataCols,$C294,BF$5)*$R294)</f>
        <v>0</v>
      </c>
      <c r="BG294" s="179">
        <f>IF(BG$3=0,0,INDEX(Sheet1!RawDataCols,$C294,BG$5)*$R294)</f>
        <v>0</v>
      </c>
      <c r="BH294" s="33">
        <f t="shared" si="47"/>
        <v>0</v>
      </c>
      <c r="BI294" s="33">
        <f t="shared" si="48"/>
        <v>0</v>
      </c>
      <c r="BJ294" s="33">
        <f t="shared" si="49"/>
        <v>0</v>
      </c>
      <c r="BK294" s="3">
        <f>IF(BK$3=0,0,INDEX(Sheet1!RawDataCols,$C294,BK$5)*$R294)</f>
        <v>0</v>
      </c>
      <c r="BL294" s="3">
        <f>IF(BL$3=0,0,INDEX(Sheet1!RawDataCols,$C294,BL$5)*$R294)</f>
        <v>0</v>
      </c>
      <c r="BM294" s="3">
        <f>IF(BM$3=0,0,INDEX(Sheet1!RawDataCols,$C294,BM$5)*$R294)</f>
        <v>0</v>
      </c>
      <c r="BN294" s="3">
        <f>IF(BN$3=0,0,INDEX(Sheet1!RawDataCols,$C294,BN$5)*$R294)</f>
        <v>0</v>
      </c>
      <c r="BO294" s="3">
        <f>IF(BO$3=0,0,INDEX(Sheet1!RawDataCols,$C294,BO$5)*$R294)</f>
        <v>0</v>
      </c>
      <c r="BP294" s="3">
        <f>IF(BP$3=0,0,INDEX(Sheet1!RawDataCols,$C294,BP$5)*$R294)</f>
        <v>0</v>
      </c>
      <c r="BQ294" s="3">
        <f t="shared" si="50"/>
        <v>0</v>
      </c>
      <c r="BR294" s="3">
        <f t="shared" si="51"/>
        <v>0</v>
      </c>
      <c r="BS294" s="3">
        <f t="shared" si="52"/>
        <v>0</v>
      </c>
      <c r="BT294" s="3">
        <f t="shared" si="53"/>
        <v>0</v>
      </c>
      <c r="BU294" s="3" t="e">
        <f>INDEX(Sheet1!$BS$2:$BS$1000,MATCH($A294,Sheet1!$A$2:$A$1000,0))</f>
        <v>#N/A</v>
      </c>
      <c r="BV294" s="3" t="e">
        <f>INDEX(Sheet1!$BT$2:$BT$1000,MATCH($A294,Sheet1!$A$2:$A$1000,0))</f>
        <v>#N/A</v>
      </c>
    </row>
    <row r="295" spans="1:74" x14ac:dyDescent="0.2">
      <c r="A295" s="11" t="s">
        <v>1033</v>
      </c>
      <c r="B295" s="3">
        <f>MATCH($A295,Sheet1!ACCOUNTNO,0)</f>
        <v>265</v>
      </c>
      <c r="C295" s="3">
        <f t="shared" si="44"/>
        <v>265</v>
      </c>
      <c r="D295" s="3" t="str">
        <f>IF(D$3=0,0,INDEX(Sheet1!RawDataCols,$C295,D$5))</f>
        <v>26140A14</v>
      </c>
      <c r="E295" s="3" t="str">
        <f>IF(E$3=0,0,INDEX(Sheet1!RawDataCols,$C295,E$5))</f>
        <v xml:space="preserve">26140          </v>
      </c>
      <c r="F295" s="3" t="str">
        <f>IF(F$3=0,0,INDEX(Sheet1!RawDataCols,$C295,F$5))</f>
        <v xml:space="preserve">A14            </v>
      </c>
      <c r="G295" s="3" t="str">
        <f>IF(G$3=0,0,INDEX(Sheet1!RawDataCols,$C295,G$5))</f>
        <v xml:space="preserve">               </v>
      </c>
      <c r="H295" s="3" t="str">
        <f>IF(H$3=0,0,INDEX(Sheet1!RawDataCols,$C295,H$5))</f>
        <v xml:space="preserve">               </v>
      </c>
      <c r="I295" s="3" t="str">
        <f>IF(I$3=0,0,INDEX(Sheet1!RawDataCols,$C295,I$5))</f>
        <v xml:space="preserve">               </v>
      </c>
      <c r="J295" s="3" t="str">
        <f>IF(J$3=0,0,INDEX(Sheet1!RawDataCols,$C295,J$5))</f>
        <v xml:space="preserve">               </v>
      </c>
      <c r="K295" s="3" t="str">
        <f>IF(K$3=0,0,INDEX(Sheet1!RawDataCols,$C295,K$5))</f>
        <v xml:space="preserve">               </v>
      </c>
      <c r="L295" s="3" t="str">
        <f>IF(L$3=0,0,INDEX(Sheet1!RawDataCols,$C295,L$5))</f>
        <v xml:space="preserve">               </v>
      </c>
      <c r="M295" s="3" t="str">
        <f>IF(M$3=0,0,INDEX(Sheet1!RawDataCols,$C295,M$5))</f>
        <v xml:space="preserve">F007  </v>
      </c>
      <c r="N295" s="3" t="str">
        <f>IF(N$3=0,0,INDEX(Sheet1!RawDataCols,$C295,N$5))</f>
        <v>Buildings - R &amp; M-120 Queen Road</v>
      </c>
      <c r="O295" s="3">
        <f>INDEX(Sheet1!RawDataCols,$C295,O$5)</f>
        <v>13</v>
      </c>
      <c r="P295" s="3" t="str">
        <f>INDEX(Sheet1!RawDataCols,$C295,P$5)</f>
        <v>Cost and Expenses</v>
      </c>
      <c r="Q295" s="3" t="str">
        <f>IF(Q$3=0,0,INDEX(Sheet1!RawDataCols,$C295,Q$5))</f>
        <v>I</v>
      </c>
      <c r="R295" s="3">
        <f t="shared" si="45"/>
        <v>1</v>
      </c>
      <c r="S295" s="3">
        <f t="shared" si="46"/>
        <v>-1</v>
      </c>
      <c r="T295" s="3">
        <f>IF(T$3=0,0,INDEX(Sheet1!RawDataCols,$C295,T$5)*$R295)</f>
        <v>0</v>
      </c>
      <c r="U295" s="3">
        <f>IF(U$3=0,0,INDEX(Sheet1!RawDataCols,$C295,U$5)*$R295)</f>
        <v>0</v>
      </c>
      <c r="V295" s="3">
        <f>IF(V$3=0,0,INDEX(Sheet1!RawDataCols,$C295,V$5)*$R295)</f>
        <v>0</v>
      </c>
      <c r="W295" s="3">
        <f>IF(W$3=0,0,INDEX(Sheet1!RawDataCols,$C295,W$5)*$R295)</f>
        <v>0</v>
      </c>
      <c r="X295" s="3">
        <f>IF(X$3=0,0,INDEX(Sheet1!RawDataCols,$C295,X$5)*$R295)</f>
        <v>0</v>
      </c>
      <c r="Y295" s="3">
        <f>IF(Y$3=0,0,INDEX(Sheet1!RawDataCols,$C295,Y$5)*$R295)</f>
        <v>0</v>
      </c>
      <c r="Z295" s="3">
        <f>IF(Z$3=0,0,INDEX(Sheet1!RawDataCols,$C295,Z$5)*$R295)</f>
        <v>0</v>
      </c>
      <c r="AA295" s="3">
        <f>IF(AA$3=0,0,INDEX(Sheet1!RawDataCols,$C295,AA$5)*$R295)</f>
        <v>0</v>
      </c>
      <c r="AB295" s="3">
        <f>IF(AB$3=0,0,INDEX(Sheet1!RawDataCols,$C295,AB$5)*$R295)</f>
        <v>0</v>
      </c>
      <c r="AC295" s="3">
        <f>IF(AC$3=0,0,INDEX(Sheet1!RawDataCols,$C295,AC$5)*$R295)</f>
        <v>0</v>
      </c>
      <c r="AD295" s="3">
        <f>IF(AD$3=0,0,INDEX(Sheet1!RawDataCols,$C295,AD$5)*$R295)</f>
        <v>0</v>
      </c>
      <c r="AE295" s="3">
        <f>IF(AE$3=0,0,INDEX(Sheet1!RawDataCols,$C295,AE$5)*$R295)</f>
        <v>0</v>
      </c>
      <c r="AF295" s="3">
        <f>IF(AF$3=0,0,INDEX(Sheet1!RawDataCols,$C295,AF$5)*$R295)</f>
        <v>0</v>
      </c>
      <c r="AG295" s="3">
        <f>IF(AG$3=0,0,INDEX(Sheet1!RawDataCols,$C295,AG$5)*$R295)</f>
        <v>0</v>
      </c>
      <c r="AH295" s="3">
        <f>IF(AH$3=0,0,INDEX(Sheet1!RawDataCols,$C295,AH$5)*$R295)</f>
        <v>0</v>
      </c>
      <c r="AI295" s="3">
        <f>IF(AI$3=0,0,INDEX(Sheet1!RawDataCols,$C295,AI$5)*$R295)</f>
        <v>0</v>
      </c>
      <c r="AJ295" s="3">
        <f>IF(AJ$3=0,0,INDEX(Sheet1!RawDataCols,$C295,AJ$5)*$R295)</f>
        <v>0</v>
      </c>
      <c r="AK295" s="3">
        <f>IF(AK$3=0,0,INDEX(Sheet1!RawDataCols,$C295,AK$5)*$R295)</f>
        <v>0</v>
      </c>
      <c r="AL295" s="3">
        <f>IF(AL$3=0,0,INDEX(Sheet1!RawDataCols,$C295,AL$5)*$R295)</f>
        <v>0</v>
      </c>
      <c r="AM295" s="3">
        <f>IF(AM$3=0,0,INDEX(Sheet1!RawDataCols,$C295,AM$5)*$R295)</f>
        <v>0</v>
      </c>
      <c r="AN295" s="3">
        <f>IF(AN$3=0,0,INDEX(Sheet1!RawDataCols,$C295,AN$5)*$R295)</f>
        <v>0</v>
      </c>
      <c r="AO295" s="3">
        <f>IF(AO$3=0,0,INDEX(Sheet1!RawDataCols,$C295,AO$5)*$R295)</f>
        <v>0</v>
      </c>
      <c r="AP295" s="3">
        <f>IF(AP$3=0,0,INDEX(Sheet1!RawDataCols,$C295,AP$5)*$R295)</f>
        <v>0</v>
      </c>
      <c r="AQ295" s="3">
        <f>IF(AQ$3=0,0,INDEX(Sheet1!RawDataCols,$C295,AQ$5)*$R295)</f>
        <v>0</v>
      </c>
      <c r="AR295" s="3">
        <f>IF(AR$3=0,0,INDEX(Sheet1!RawDataCols,$C295,AR$5)*$R295)</f>
        <v>0</v>
      </c>
      <c r="AS295" s="3">
        <f>IF(AS$3=0,0,INDEX(Sheet1!RawDataCols,$C295,AS$5)*$R295)</f>
        <v>0</v>
      </c>
      <c r="AT295" s="3">
        <f>IF(AT$3=0,0,INDEX(Sheet1!RawDataCols,$C295,AT$5)*$R295)</f>
        <v>0</v>
      </c>
      <c r="AU295" s="3">
        <f>IF(AU$3=0,0,INDEX(Sheet1!RawDataCols,$C295,AU$5)*$R295)</f>
        <v>0</v>
      </c>
      <c r="AV295" s="3">
        <f>IF(AV$3=0,0,INDEX(Sheet1!RawDataCols,$C295,AV$5)*$R295)</f>
        <v>0</v>
      </c>
      <c r="AW295" s="3">
        <f>IF(AW$3=0,0,INDEX(Sheet1!RawDataCols,$C295,AW$5)*$R295)</f>
        <v>0</v>
      </c>
      <c r="AX295" s="3">
        <f>IF(AX$3=0,0,INDEX(Sheet1!RawDataCols,$C295,AX$5)*$R295)</f>
        <v>0</v>
      </c>
      <c r="AY295" s="3">
        <f>IF(AY$3=0,0,INDEX(Sheet1!RawDataCols,$C295,AY$5)*$R295)</f>
        <v>0</v>
      </c>
      <c r="AZ295" s="3">
        <f>IF(AZ$3=0,0,INDEX(Sheet1!RawDataCols,$C295,AZ$5)*$R295)</f>
        <v>0</v>
      </c>
      <c r="BA295" s="3">
        <f>IF(BA$3=0,0,INDEX(Sheet1!RawDataCols,$C295,BA$5)*$R295)</f>
        <v>0</v>
      </c>
      <c r="BB295" s="3">
        <f>IF(BB$3=0,0,INDEX(Sheet1!RawDataCols,$C295,BB$5)*$R295)</f>
        <v>0</v>
      </c>
      <c r="BC295" s="3">
        <f>IF(BC$3=0,0,INDEX(Sheet1!RawDataCols,$C295,BC$5)*$R295)</f>
        <v>0</v>
      </c>
      <c r="BD295" s="3">
        <f>IF(BD$3=0,0,INDEX(Sheet1!RawDataCols,$C295,BD$5)*$R295)</f>
        <v>0</v>
      </c>
      <c r="BE295" s="3">
        <f>IF(BE$3=0,0,INDEX(Sheet1!RawDataCols,$C295,BE$5)*$R295)</f>
        <v>0</v>
      </c>
      <c r="BF295" s="3">
        <f>IF(BF$3=0,0,INDEX(Sheet1!RawDataCols,$C295,BF$5)*$R295)</f>
        <v>0</v>
      </c>
      <c r="BG295" s="179">
        <f>IF(BG$3=0,0,INDEX(Sheet1!RawDataCols,$C295,BG$5)*$R295)</f>
        <v>0</v>
      </c>
      <c r="BH295" s="33">
        <f t="shared" si="47"/>
        <v>0</v>
      </c>
      <c r="BI295" s="33">
        <f t="shared" si="48"/>
        <v>0</v>
      </c>
      <c r="BJ295" s="33">
        <f t="shared" si="49"/>
        <v>0</v>
      </c>
      <c r="BK295" s="3">
        <f>IF(BK$3=0,0,INDEX(Sheet1!RawDataCols,$C295,BK$5)*$R295)</f>
        <v>0</v>
      </c>
      <c r="BL295" s="3">
        <f>IF(BL$3=0,0,INDEX(Sheet1!RawDataCols,$C295,BL$5)*$R295)</f>
        <v>0</v>
      </c>
      <c r="BM295" s="3">
        <f>IF(BM$3=0,0,INDEX(Sheet1!RawDataCols,$C295,BM$5)*$R295)</f>
        <v>49.696666</v>
      </c>
      <c r="BN295" s="3">
        <f>IF(BN$3=0,0,INDEX(Sheet1!RawDataCols,$C295,BN$5)*$R295)</f>
        <v>0</v>
      </c>
      <c r="BO295" s="3">
        <f>IF(BO$3=0,0,INDEX(Sheet1!RawDataCols,$C295,BO$5)*$R295)</f>
        <v>20</v>
      </c>
      <c r="BP295" s="3">
        <f>IF(BP$3=0,0,INDEX(Sheet1!RawDataCols,$C295,BP$5)*$R295)</f>
        <v>0</v>
      </c>
      <c r="BQ295" s="3">
        <f t="shared" si="50"/>
        <v>0</v>
      </c>
      <c r="BR295" s="3">
        <f t="shared" si="51"/>
        <v>0</v>
      </c>
      <c r="BS295" s="3">
        <f t="shared" si="52"/>
        <v>0</v>
      </c>
      <c r="BT295" s="3">
        <f t="shared" si="53"/>
        <v>0</v>
      </c>
      <c r="BU295" s="3" t="str">
        <f>INDEX(Sheet1!$BS$2:$BS$1000,MATCH($A295,Sheet1!$A$2:$A$1000,0))</f>
        <v>13</v>
      </c>
      <c r="BV295" s="3">
        <f>INDEX(Sheet1!$BT$2:$BT$1000,MATCH($A295,Sheet1!$A$2:$A$1000,0))</f>
        <v>0</v>
      </c>
    </row>
    <row r="296" spans="1:74" x14ac:dyDescent="0.2">
      <c r="A296" s="11" t="s">
        <v>1034</v>
      </c>
      <c r="B296" s="3">
        <f>MATCH($A296,Sheet1!ACCOUNTNO,0)</f>
        <v>267</v>
      </c>
      <c r="C296" s="3">
        <f t="shared" si="44"/>
        <v>267</v>
      </c>
      <c r="D296" s="3" t="str">
        <f>IF(D$3=0,0,INDEX(Sheet1!RawDataCols,$C296,D$5))</f>
        <v>26140A16</v>
      </c>
      <c r="E296" s="3" t="str">
        <f>IF(E$3=0,0,INDEX(Sheet1!RawDataCols,$C296,E$5))</f>
        <v xml:space="preserve">26140          </v>
      </c>
      <c r="F296" s="3" t="str">
        <f>IF(F$3=0,0,INDEX(Sheet1!RawDataCols,$C296,F$5))</f>
        <v xml:space="preserve">A16            </v>
      </c>
      <c r="G296" s="3" t="str">
        <f>IF(G$3=0,0,INDEX(Sheet1!RawDataCols,$C296,G$5))</f>
        <v xml:space="preserve">               </v>
      </c>
      <c r="H296" s="3" t="str">
        <f>IF(H$3=0,0,INDEX(Sheet1!RawDataCols,$C296,H$5))</f>
        <v xml:space="preserve">               </v>
      </c>
      <c r="I296" s="3" t="str">
        <f>IF(I$3=0,0,INDEX(Sheet1!RawDataCols,$C296,I$5))</f>
        <v xml:space="preserve">               </v>
      </c>
      <c r="J296" s="3" t="str">
        <f>IF(J$3=0,0,INDEX(Sheet1!RawDataCols,$C296,J$5))</f>
        <v xml:space="preserve">               </v>
      </c>
      <c r="K296" s="3" t="str">
        <f>IF(K$3=0,0,INDEX(Sheet1!RawDataCols,$C296,K$5))</f>
        <v xml:space="preserve">               </v>
      </c>
      <c r="L296" s="3" t="str">
        <f>IF(L$3=0,0,INDEX(Sheet1!RawDataCols,$C296,L$5))</f>
        <v xml:space="preserve">               </v>
      </c>
      <c r="M296" s="3" t="str">
        <f>IF(M$3=0,0,INDEX(Sheet1!RawDataCols,$C296,M$5))</f>
        <v xml:space="preserve">F007  </v>
      </c>
      <c r="N296" s="3" t="str">
        <f>IF(N$3=0,0,INDEX(Sheet1!RawDataCols,$C296,N$5))</f>
        <v>Buildings - R &amp; M-534 Queen Road</v>
      </c>
      <c r="O296" s="3">
        <f>INDEX(Sheet1!RawDataCols,$C296,O$5)</f>
        <v>13</v>
      </c>
      <c r="P296" s="3" t="str">
        <f>INDEX(Sheet1!RawDataCols,$C296,P$5)</f>
        <v>Cost and Expenses</v>
      </c>
      <c r="Q296" s="3" t="str">
        <f>IF(Q$3=0,0,INDEX(Sheet1!RawDataCols,$C296,Q$5))</f>
        <v>I</v>
      </c>
      <c r="R296" s="3">
        <f t="shared" si="45"/>
        <v>1</v>
      </c>
      <c r="S296" s="3">
        <f t="shared" si="46"/>
        <v>-1</v>
      </c>
      <c r="T296" s="3">
        <f>IF(T$3=0,0,INDEX(Sheet1!RawDataCols,$C296,T$5)*$R296)</f>
        <v>0</v>
      </c>
      <c r="U296" s="3">
        <f>IF(U$3=0,0,INDEX(Sheet1!RawDataCols,$C296,U$5)*$R296)</f>
        <v>0</v>
      </c>
      <c r="V296" s="3">
        <f>IF(V$3=0,0,INDEX(Sheet1!RawDataCols,$C296,V$5)*$R296)</f>
        <v>0</v>
      </c>
      <c r="W296" s="3">
        <f>IF(W$3=0,0,INDEX(Sheet1!RawDataCols,$C296,W$5)*$R296)</f>
        <v>0</v>
      </c>
      <c r="X296" s="3">
        <f>IF(X$3=0,0,INDEX(Sheet1!RawDataCols,$C296,X$5)*$R296)</f>
        <v>0</v>
      </c>
      <c r="Y296" s="3">
        <f>IF(Y$3=0,0,INDEX(Sheet1!RawDataCols,$C296,Y$5)*$R296)</f>
        <v>0</v>
      </c>
      <c r="Z296" s="3">
        <f>IF(Z$3=0,0,INDEX(Sheet1!RawDataCols,$C296,Z$5)*$R296)</f>
        <v>0</v>
      </c>
      <c r="AA296" s="3">
        <f>IF(AA$3=0,0,INDEX(Sheet1!RawDataCols,$C296,AA$5)*$R296)</f>
        <v>0</v>
      </c>
      <c r="AB296" s="3">
        <f>IF(AB$3=0,0,INDEX(Sheet1!RawDataCols,$C296,AB$5)*$R296)</f>
        <v>0</v>
      </c>
      <c r="AC296" s="3">
        <f>IF(AC$3=0,0,INDEX(Sheet1!RawDataCols,$C296,AC$5)*$R296)</f>
        <v>176</v>
      </c>
      <c r="AD296" s="3">
        <f>IF(AD$3=0,0,INDEX(Sheet1!RawDataCols,$C296,AD$5)*$R296)</f>
        <v>0</v>
      </c>
      <c r="AE296" s="3">
        <f>IF(AE$3=0,0,INDEX(Sheet1!RawDataCols,$C296,AE$5)*$R296)</f>
        <v>0</v>
      </c>
      <c r="AF296" s="3">
        <f>IF(AF$3=0,0,INDEX(Sheet1!RawDataCols,$C296,AF$5)*$R296)</f>
        <v>0</v>
      </c>
      <c r="AG296" s="3">
        <f>IF(AG$3=0,0,INDEX(Sheet1!RawDataCols,$C296,AG$5)*$R296)</f>
        <v>0</v>
      </c>
      <c r="AH296" s="3">
        <f>IF(AH$3=0,0,INDEX(Sheet1!RawDataCols,$C296,AH$5)*$R296)</f>
        <v>0</v>
      </c>
      <c r="AI296" s="3">
        <f>IF(AI$3=0,0,INDEX(Sheet1!RawDataCols,$C296,AI$5)*$R296)</f>
        <v>0</v>
      </c>
      <c r="AJ296" s="3">
        <f>IF(AJ$3=0,0,INDEX(Sheet1!RawDataCols,$C296,AJ$5)*$R296)</f>
        <v>0</v>
      </c>
      <c r="AK296" s="3">
        <f>IF(AK$3=0,0,INDEX(Sheet1!RawDataCols,$C296,AK$5)*$R296)</f>
        <v>0</v>
      </c>
      <c r="AL296" s="3">
        <f>IF(AL$3=0,0,INDEX(Sheet1!RawDataCols,$C296,AL$5)*$R296)</f>
        <v>0</v>
      </c>
      <c r="AM296" s="3">
        <f>IF(AM$3=0,0,INDEX(Sheet1!RawDataCols,$C296,AM$5)*$R296)</f>
        <v>0</v>
      </c>
      <c r="AN296" s="3">
        <f>IF(AN$3=0,0,INDEX(Sheet1!RawDataCols,$C296,AN$5)*$R296)</f>
        <v>0</v>
      </c>
      <c r="AO296" s="3">
        <f>IF(AO$3=0,0,INDEX(Sheet1!RawDataCols,$C296,AO$5)*$R296)</f>
        <v>0</v>
      </c>
      <c r="AP296" s="3">
        <f>IF(AP$3=0,0,INDEX(Sheet1!RawDataCols,$C296,AP$5)*$R296)</f>
        <v>0</v>
      </c>
      <c r="AQ296" s="3">
        <f>IF(AQ$3=0,0,INDEX(Sheet1!RawDataCols,$C296,AQ$5)*$R296)</f>
        <v>0</v>
      </c>
      <c r="AR296" s="3">
        <f>IF(AR$3=0,0,INDEX(Sheet1!RawDataCols,$C296,AR$5)*$R296)</f>
        <v>0</v>
      </c>
      <c r="AS296" s="3">
        <f>IF(AS$3=0,0,INDEX(Sheet1!RawDataCols,$C296,AS$5)*$R296)</f>
        <v>0</v>
      </c>
      <c r="AT296" s="3">
        <f>IF(AT$3=0,0,INDEX(Sheet1!RawDataCols,$C296,AT$5)*$R296)</f>
        <v>0</v>
      </c>
      <c r="AU296" s="3">
        <f>IF(AU$3=0,0,INDEX(Sheet1!RawDataCols,$C296,AU$5)*$R296)</f>
        <v>0</v>
      </c>
      <c r="AV296" s="3">
        <f>IF(AV$3=0,0,INDEX(Sheet1!RawDataCols,$C296,AV$5)*$R296)</f>
        <v>0</v>
      </c>
      <c r="AW296" s="3">
        <f>IF(AW$3=0,0,INDEX(Sheet1!RawDataCols,$C296,AW$5)*$R296)</f>
        <v>0</v>
      </c>
      <c r="AX296" s="3">
        <f>IF(AX$3=0,0,INDEX(Sheet1!RawDataCols,$C296,AX$5)*$R296)</f>
        <v>0</v>
      </c>
      <c r="AY296" s="3">
        <f>IF(AY$3=0,0,INDEX(Sheet1!RawDataCols,$C296,AY$5)*$R296)</f>
        <v>0</v>
      </c>
      <c r="AZ296" s="3">
        <f>IF(AZ$3=0,0,INDEX(Sheet1!RawDataCols,$C296,AZ$5)*$R296)</f>
        <v>0</v>
      </c>
      <c r="BA296" s="3">
        <f>IF(BA$3=0,0,INDEX(Sheet1!RawDataCols,$C296,BA$5)*$R296)</f>
        <v>0</v>
      </c>
      <c r="BB296" s="3">
        <f>IF(BB$3=0,0,INDEX(Sheet1!RawDataCols,$C296,BB$5)*$R296)</f>
        <v>0</v>
      </c>
      <c r="BC296" s="3">
        <f>IF(BC$3=0,0,INDEX(Sheet1!RawDataCols,$C296,BC$5)*$R296)</f>
        <v>0</v>
      </c>
      <c r="BD296" s="3">
        <f>IF(BD$3=0,0,INDEX(Sheet1!RawDataCols,$C296,BD$5)*$R296)</f>
        <v>0</v>
      </c>
      <c r="BE296" s="3">
        <f>IF(BE$3=0,0,INDEX(Sheet1!RawDataCols,$C296,BE$5)*$R296)</f>
        <v>0</v>
      </c>
      <c r="BF296" s="3">
        <f>IF(BF$3=0,0,INDEX(Sheet1!RawDataCols,$C296,BF$5)*$R296)</f>
        <v>0</v>
      </c>
      <c r="BG296" s="179">
        <f>IF(BG$3=0,0,INDEX(Sheet1!RawDataCols,$C296,BG$5)*$R296)</f>
        <v>0</v>
      </c>
      <c r="BH296" s="33">
        <f t="shared" si="47"/>
        <v>0</v>
      </c>
      <c r="BI296" s="33">
        <f t="shared" si="48"/>
        <v>0</v>
      </c>
      <c r="BJ296" s="33">
        <f t="shared" si="49"/>
        <v>176</v>
      </c>
      <c r="BK296" s="3">
        <f>IF(BK$3=0,0,INDEX(Sheet1!RawDataCols,$C296,BK$5)*$R296)</f>
        <v>0</v>
      </c>
      <c r="BL296" s="3">
        <f>IF(BL$3=0,0,INDEX(Sheet1!RawDataCols,$C296,BL$5)*$R296)</f>
        <v>11.733333</v>
      </c>
      <c r="BM296" s="3">
        <f>IF(BM$3=0,0,INDEX(Sheet1!RawDataCols,$C296,BM$5)*$R296)</f>
        <v>0</v>
      </c>
      <c r="BN296" s="3">
        <f>IF(BN$3=0,0,INDEX(Sheet1!RawDataCols,$C296,BN$5)*$R296)</f>
        <v>5.2053330000000004</v>
      </c>
      <c r="BO296" s="3">
        <f>IF(BO$3=0,0,INDEX(Sheet1!RawDataCols,$C296,BO$5)*$R296)</f>
        <v>0</v>
      </c>
      <c r="BP296" s="3">
        <f>IF(BP$3=0,0,INDEX(Sheet1!RawDataCols,$C296,BP$5)*$R296)</f>
        <v>0</v>
      </c>
      <c r="BQ296" s="3">
        <f t="shared" si="50"/>
        <v>0</v>
      </c>
      <c r="BR296" s="3">
        <f t="shared" si="51"/>
        <v>0</v>
      </c>
      <c r="BS296" s="3">
        <f t="shared" si="52"/>
        <v>0</v>
      </c>
      <c r="BT296" s="3">
        <f t="shared" si="53"/>
        <v>0</v>
      </c>
      <c r="BU296" s="3" t="str">
        <f>INDEX(Sheet1!$BS$2:$BS$1000,MATCH($A296,Sheet1!$A$2:$A$1000,0))</f>
        <v>13</v>
      </c>
      <c r="BV296" s="3">
        <f>INDEX(Sheet1!$BT$2:$BT$1000,MATCH($A296,Sheet1!$A$2:$A$1000,0))</f>
        <v>0</v>
      </c>
    </row>
    <row r="297" spans="1:74" x14ac:dyDescent="0.2">
      <c r="A297" s="11" t="s">
        <v>736</v>
      </c>
      <c r="B297" s="3">
        <f>MATCH($A297,Sheet1!ACCOUNTNO,0)</f>
        <v>268</v>
      </c>
      <c r="C297" s="3">
        <f t="shared" si="44"/>
        <v>268</v>
      </c>
      <c r="D297" s="3" t="str">
        <f>IF(D$3=0,0,INDEX(Sheet1!RawDataCols,$C297,D$5))</f>
        <v>26160A01</v>
      </c>
      <c r="E297" s="3" t="str">
        <f>IF(E$3=0,0,INDEX(Sheet1!RawDataCols,$C297,E$5))</f>
        <v xml:space="preserve">26160          </v>
      </c>
      <c r="F297" s="3" t="str">
        <f>IF(F$3=0,0,INDEX(Sheet1!RawDataCols,$C297,F$5))</f>
        <v xml:space="preserve">A01            </v>
      </c>
      <c r="G297" s="3" t="str">
        <f>IF(G$3=0,0,INDEX(Sheet1!RawDataCols,$C297,G$5))</f>
        <v xml:space="preserve">               </v>
      </c>
      <c r="H297" s="3" t="str">
        <f>IF(H$3=0,0,INDEX(Sheet1!RawDataCols,$C297,H$5))</f>
        <v xml:space="preserve">               </v>
      </c>
      <c r="I297" s="3" t="str">
        <f>IF(I$3=0,0,INDEX(Sheet1!RawDataCols,$C297,I$5))</f>
        <v xml:space="preserve">               </v>
      </c>
      <c r="J297" s="3" t="str">
        <f>IF(J$3=0,0,INDEX(Sheet1!RawDataCols,$C297,J$5))</f>
        <v xml:space="preserve">               </v>
      </c>
      <c r="K297" s="3" t="str">
        <f>IF(K$3=0,0,INDEX(Sheet1!RawDataCols,$C297,K$5))</f>
        <v xml:space="preserve">               </v>
      </c>
      <c r="L297" s="3" t="str">
        <f>IF(L$3=0,0,INDEX(Sheet1!RawDataCols,$C297,L$5))</f>
        <v xml:space="preserve">               </v>
      </c>
      <c r="M297" s="3" t="str">
        <f>IF(M$3=0,0,INDEX(Sheet1!RawDataCols,$C297,M$5))</f>
        <v xml:space="preserve">F007  </v>
      </c>
      <c r="N297" s="3" t="str">
        <f>IF(N$3=0,0,INDEX(Sheet1!RawDataCols,$C297,N$5))</f>
        <v>Electrical - R &amp; M-6 Circuit Dr</v>
      </c>
      <c r="O297" s="3">
        <f>INDEX(Sheet1!RawDataCols,$C297,O$5)</f>
        <v>13</v>
      </c>
      <c r="P297" s="3" t="str">
        <f>INDEX(Sheet1!RawDataCols,$C297,P$5)</f>
        <v>Cost and Expenses</v>
      </c>
      <c r="Q297" s="3" t="str">
        <f>IF(Q$3=0,0,INDEX(Sheet1!RawDataCols,$C297,Q$5))</f>
        <v>I</v>
      </c>
      <c r="R297" s="3">
        <f t="shared" si="45"/>
        <v>1</v>
      </c>
      <c r="S297" s="3">
        <f t="shared" si="46"/>
        <v>-1</v>
      </c>
      <c r="T297" s="3">
        <f>IF(T$3=0,0,INDEX(Sheet1!RawDataCols,$C297,T$5)*$R297)</f>
        <v>0</v>
      </c>
      <c r="U297" s="3">
        <f>IF(U$3=0,0,INDEX(Sheet1!RawDataCols,$C297,U$5)*$R297)</f>
        <v>0</v>
      </c>
      <c r="V297" s="3">
        <f>IF(V$3=0,0,INDEX(Sheet1!RawDataCols,$C297,V$5)*$R297)</f>
        <v>44.01</v>
      </c>
      <c r="W297" s="3">
        <f>IF(W$3=0,0,INDEX(Sheet1!RawDataCols,$C297,W$5)*$R297)</f>
        <v>0</v>
      </c>
      <c r="X297" s="3">
        <f>IF(X$3=0,0,INDEX(Sheet1!RawDataCols,$C297,X$5)*$R297)</f>
        <v>0</v>
      </c>
      <c r="Y297" s="3">
        <f>IF(Y$3=0,0,INDEX(Sheet1!RawDataCols,$C297,Y$5)*$R297)</f>
        <v>44.01</v>
      </c>
      <c r="Z297" s="3">
        <f>IF(Z$3=0,0,INDEX(Sheet1!RawDataCols,$C297,Z$5)*$R297)</f>
        <v>180</v>
      </c>
      <c r="AA297" s="3">
        <f>IF(AA$3=0,0,INDEX(Sheet1!RawDataCols,$C297,AA$5)*$R297)</f>
        <v>0</v>
      </c>
      <c r="AB297" s="3">
        <f>IF(AB$3=0,0,INDEX(Sheet1!RawDataCols,$C297,AB$5)*$R297)</f>
        <v>44.01</v>
      </c>
      <c r="AC297" s="3">
        <f>IF(AC$3=0,0,INDEX(Sheet1!RawDataCols,$C297,AC$5)*$R297)</f>
        <v>2702.04</v>
      </c>
      <c r="AD297" s="3">
        <f>IF(AD$3=0,0,INDEX(Sheet1!RawDataCols,$C297,AD$5)*$R297)</f>
        <v>0</v>
      </c>
      <c r="AE297" s="3">
        <f>IF(AE$3=0,0,INDEX(Sheet1!RawDataCols,$C297,AE$5)*$R297)</f>
        <v>44.01</v>
      </c>
      <c r="AF297" s="3">
        <f>IF(AF$3=0,0,INDEX(Sheet1!RawDataCols,$C297,AF$5)*$R297)</f>
        <v>0</v>
      </c>
      <c r="AG297" s="3">
        <f>IF(AG$3=0,0,INDEX(Sheet1!RawDataCols,$C297,AG$5)*$R297)</f>
        <v>0</v>
      </c>
      <c r="AH297" s="3">
        <f>IF(AH$3=0,0,INDEX(Sheet1!RawDataCols,$C297,AH$5)*$R297)</f>
        <v>44.01</v>
      </c>
      <c r="AI297" s="3">
        <f>IF(AI$3=0,0,INDEX(Sheet1!RawDataCols,$C297,AI$5)*$R297)</f>
        <v>0</v>
      </c>
      <c r="AJ297" s="3">
        <f>IF(AJ$3=0,0,INDEX(Sheet1!RawDataCols,$C297,AJ$5)*$R297)</f>
        <v>0</v>
      </c>
      <c r="AK297" s="3">
        <f>IF(AK$3=0,0,INDEX(Sheet1!RawDataCols,$C297,AK$5)*$R297)</f>
        <v>44.01</v>
      </c>
      <c r="AL297" s="3">
        <f>IF(AL$3=0,0,INDEX(Sheet1!RawDataCols,$C297,AL$5)*$R297)</f>
        <v>0</v>
      </c>
      <c r="AM297" s="3">
        <f>IF(AM$3=0,0,INDEX(Sheet1!RawDataCols,$C297,AM$5)*$R297)</f>
        <v>0</v>
      </c>
      <c r="AN297" s="3">
        <f>IF(AN$3=0,0,INDEX(Sheet1!RawDataCols,$C297,AN$5)*$R297)</f>
        <v>0</v>
      </c>
      <c r="AO297" s="3">
        <f>IF(AO$3=0,0,INDEX(Sheet1!RawDataCols,$C297,AO$5)*$R297)</f>
        <v>0</v>
      </c>
      <c r="AP297" s="3">
        <f>IF(AP$3=0,0,INDEX(Sheet1!RawDataCols,$C297,AP$5)*$R297)</f>
        <v>0</v>
      </c>
      <c r="AQ297" s="3">
        <f>IF(AQ$3=0,0,INDEX(Sheet1!RawDataCols,$C297,AQ$5)*$R297)</f>
        <v>44.01</v>
      </c>
      <c r="AR297" s="3">
        <f>IF(AR$3=0,0,INDEX(Sheet1!RawDataCols,$C297,AR$5)*$R297)</f>
        <v>0</v>
      </c>
      <c r="AS297" s="3">
        <f>IF(AS$3=0,0,INDEX(Sheet1!RawDataCols,$C297,AS$5)*$R297)</f>
        <v>0</v>
      </c>
      <c r="AT297" s="3">
        <f>IF(AT$3=0,0,INDEX(Sheet1!RawDataCols,$C297,AT$5)*$R297)</f>
        <v>44.01</v>
      </c>
      <c r="AU297" s="3">
        <f>IF(AU$3=0,0,INDEX(Sheet1!RawDataCols,$C297,AU$5)*$R297)</f>
        <v>240</v>
      </c>
      <c r="AV297" s="3">
        <f>IF(AV$3=0,0,INDEX(Sheet1!RawDataCols,$C297,AV$5)*$R297)</f>
        <v>0</v>
      </c>
      <c r="AW297" s="3">
        <f>IF(AW$3=0,0,INDEX(Sheet1!RawDataCols,$C297,AW$5)*$R297)</f>
        <v>44.01</v>
      </c>
      <c r="AX297" s="3">
        <f>IF(AX$3=0,0,INDEX(Sheet1!RawDataCols,$C297,AX$5)*$R297)</f>
        <v>0</v>
      </c>
      <c r="AY297" s="3">
        <f>IF(AY$3=0,0,INDEX(Sheet1!RawDataCols,$C297,AY$5)*$R297)</f>
        <v>0</v>
      </c>
      <c r="AZ297" s="3">
        <f>IF(AZ$3=0,0,INDEX(Sheet1!RawDataCols,$C297,AZ$5)*$R297)</f>
        <v>44.01</v>
      </c>
      <c r="BA297" s="3">
        <f>IF(BA$3=0,0,INDEX(Sheet1!RawDataCols,$C297,BA$5)*$R297)</f>
        <v>272.73</v>
      </c>
      <c r="BB297" s="3">
        <f>IF(BB$3=0,0,INDEX(Sheet1!RawDataCols,$C297,BB$5)*$R297)</f>
        <v>0</v>
      </c>
      <c r="BC297" s="3">
        <f>IF(BC$3=0,0,INDEX(Sheet1!RawDataCols,$C297,BC$5)*$R297)</f>
        <v>44.01</v>
      </c>
      <c r="BD297" s="3">
        <f>IF(BD$3=0,0,INDEX(Sheet1!RawDataCols,$C297,BD$5)*$R297)</f>
        <v>0</v>
      </c>
      <c r="BE297" s="3">
        <f>IF(BE$3=0,0,INDEX(Sheet1!RawDataCols,$C297,BE$5)*$R297)</f>
        <v>0</v>
      </c>
      <c r="BF297" s="3">
        <f>IF(BF$3=0,0,INDEX(Sheet1!RawDataCols,$C297,BF$5)*$R297)</f>
        <v>44.01</v>
      </c>
      <c r="BG297" s="179">
        <f>IF(BG$3=0,0,INDEX(Sheet1!RawDataCols,$C297,BG$5)*$R297)</f>
        <v>0</v>
      </c>
      <c r="BH297" s="33">
        <f t="shared" si="47"/>
        <v>0</v>
      </c>
      <c r="BI297" s="33">
        <f t="shared" si="48"/>
        <v>484.10999999999996</v>
      </c>
      <c r="BJ297" s="33">
        <f t="shared" si="49"/>
        <v>3394.77</v>
      </c>
      <c r="BK297" s="3">
        <f>IF(BK$3=0,0,INDEX(Sheet1!RawDataCols,$C297,BK$5)*$R297)</f>
        <v>30.256875000000001</v>
      </c>
      <c r="BL297" s="3">
        <f>IF(BL$3=0,0,INDEX(Sheet1!RawDataCols,$C297,BL$5)*$R297)</f>
        <v>247.09625</v>
      </c>
      <c r="BM297" s="3">
        <f>IF(BM$3=0,0,INDEX(Sheet1!RawDataCols,$C297,BM$5)*$R297)</f>
        <v>0</v>
      </c>
      <c r="BN297" s="3">
        <f>IF(BN$3=0,0,INDEX(Sheet1!RawDataCols,$C297,BN$5)*$R297)</f>
        <v>0</v>
      </c>
      <c r="BO297" s="3">
        <f>IF(BO$3=0,0,INDEX(Sheet1!RawDataCols,$C297,BO$5)*$R297)</f>
        <v>0.96562499999999996</v>
      </c>
      <c r="BP297" s="3">
        <f>IF(BP$3=0,0,INDEX(Sheet1!RawDataCols,$C297,BP$5)*$R297)</f>
        <v>1071.5</v>
      </c>
      <c r="BQ297" s="3">
        <f t="shared" si="50"/>
        <v>0</v>
      </c>
      <c r="BR297" s="3">
        <f t="shared" si="51"/>
        <v>0</v>
      </c>
      <c r="BS297" s="3">
        <f t="shared" si="52"/>
        <v>0</v>
      </c>
      <c r="BT297" s="3">
        <f t="shared" si="53"/>
        <v>0</v>
      </c>
      <c r="BU297" s="3" t="str">
        <f>INDEX(Sheet1!$BS$2:$BS$1000,MATCH($A297,Sheet1!$A$2:$A$1000,0))</f>
        <v>13</v>
      </c>
      <c r="BV297" s="3">
        <f>INDEX(Sheet1!$BT$2:$BT$1000,MATCH($A297,Sheet1!$A$2:$A$1000,0))</f>
        <v>0</v>
      </c>
    </row>
    <row r="298" spans="1:74" x14ac:dyDescent="0.2">
      <c r="A298" s="11" t="s">
        <v>737</v>
      </c>
      <c r="B298" s="3">
        <f>MATCH($A298,Sheet1!ACCOUNTNO,0)</f>
        <v>269</v>
      </c>
      <c r="C298" s="3">
        <f t="shared" si="44"/>
        <v>269</v>
      </c>
      <c r="D298" s="3" t="str">
        <f>IF(D$3=0,0,INDEX(Sheet1!RawDataCols,$C298,D$5))</f>
        <v>26160A02</v>
      </c>
      <c r="E298" s="3" t="str">
        <f>IF(E$3=0,0,INDEX(Sheet1!RawDataCols,$C298,E$5))</f>
        <v xml:space="preserve">26160          </v>
      </c>
      <c r="F298" s="3" t="str">
        <f>IF(F$3=0,0,INDEX(Sheet1!RawDataCols,$C298,F$5))</f>
        <v xml:space="preserve">A02            </v>
      </c>
      <c r="G298" s="3" t="str">
        <f>IF(G$3=0,0,INDEX(Sheet1!RawDataCols,$C298,G$5))</f>
        <v xml:space="preserve">               </v>
      </c>
      <c r="H298" s="3" t="str">
        <f>IF(H$3=0,0,INDEX(Sheet1!RawDataCols,$C298,H$5))</f>
        <v xml:space="preserve">               </v>
      </c>
      <c r="I298" s="3" t="str">
        <f>IF(I$3=0,0,INDEX(Sheet1!RawDataCols,$C298,I$5))</f>
        <v xml:space="preserve">               </v>
      </c>
      <c r="J298" s="3" t="str">
        <f>IF(J$3=0,0,INDEX(Sheet1!RawDataCols,$C298,J$5))</f>
        <v xml:space="preserve">               </v>
      </c>
      <c r="K298" s="3" t="str">
        <f>IF(K$3=0,0,INDEX(Sheet1!RawDataCols,$C298,K$5))</f>
        <v xml:space="preserve">               </v>
      </c>
      <c r="L298" s="3" t="str">
        <f>IF(L$3=0,0,INDEX(Sheet1!RawDataCols,$C298,L$5))</f>
        <v xml:space="preserve">               </v>
      </c>
      <c r="M298" s="3" t="str">
        <f>IF(M$3=0,0,INDEX(Sheet1!RawDataCols,$C298,M$5))</f>
        <v xml:space="preserve">F007  </v>
      </c>
      <c r="N298" s="3" t="str">
        <f>IF(N$3=0,0,INDEX(Sheet1!RawDataCols,$C298,N$5))</f>
        <v>Electrical - R &amp; M-200 East Tce</v>
      </c>
      <c r="O298" s="3">
        <f>INDEX(Sheet1!RawDataCols,$C298,O$5)</f>
        <v>13</v>
      </c>
      <c r="P298" s="3" t="str">
        <f>INDEX(Sheet1!RawDataCols,$C298,P$5)</f>
        <v>Cost and Expenses</v>
      </c>
      <c r="Q298" s="3" t="str">
        <f>IF(Q$3=0,0,INDEX(Sheet1!RawDataCols,$C298,Q$5))</f>
        <v>I</v>
      </c>
      <c r="R298" s="3">
        <f t="shared" si="45"/>
        <v>1</v>
      </c>
      <c r="S298" s="3">
        <f t="shared" si="46"/>
        <v>-1</v>
      </c>
      <c r="T298" s="3">
        <f>IF(T$3=0,0,INDEX(Sheet1!RawDataCols,$C298,T$5)*$R298)</f>
        <v>0</v>
      </c>
      <c r="U298" s="3">
        <f>IF(U$3=0,0,INDEX(Sheet1!RawDataCols,$C298,U$5)*$R298)</f>
        <v>70</v>
      </c>
      <c r="V298" s="3">
        <f>IF(V$3=0,0,INDEX(Sheet1!RawDataCols,$C298,V$5)*$R298)</f>
        <v>166.67</v>
      </c>
      <c r="W298" s="3">
        <f>IF(W$3=0,0,INDEX(Sheet1!RawDataCols,$C298,W$5)*$R298)</f>
        <v>121.35</v>
      </c>
      <c r="X298" s="3">
        <f>IF(X$3=0,0,INDEX(Sheet1!RawDataCols,$C298,X$5)*$R298)</f>
        <v>18</v>
      </c>
      <c r="Y298" s="3">
        <f>IF(Y$3=0,0,INDEX(Sheet1!RawDataCols,$C298,Y$5)*$R298)</f>
        <v>166.67</v>
      </c>
      <c r="Z298" s="3">
        <f>IF(Z$3=0,0,INDEX(Sheet1!RawDataCols,$C298,Z$5)*$R298)</f>
        <v>0</v>
      </c>
      <c r="AA298" s="3">
        <f>IF(AA$3=0,0,INDEX(Sheet1!RawDataCols,$C298,AA$5)*$R298)</f>
        <v>1123.22</v>
      </c>
      <c r="AB298" s="3">
        <f>IF(AB$3=0,0,INDEX(Sheet1!RawDataCols,$C298,AB$5)*$R298)</f>
        <v>166.67</v>
      </c>
      <c r="AC298" s="3">
        <f>IF(AC$3=0,0,INDEX(Sheet1!RawDataCols,$C298,AC$5)*$R298)</f>
        <v>140</v>
      </c>
      <c r="AD298" s="3">
        <f>IF(AD$3=0,0,INDEX(Sheet1!RawDataCols,$C298,AD$5)*$R298)</f>
        <v>0</v>
      </c>
      <c r="AE298" s="3">
        <f>IF(AE$3=0,0,INDEX(Sheet1!RawDataCols,$C298,AE$5)*$R298)</f>
        <v>166.67</v>
      </c>
      <c r="AF298" s="3">
        <f>IF(AF$3=0,0,INDEX(Sheet1!RawDataCols,$C298,AF$5)*$R298)</f>
        <v>843.35</v>
      </c>
      <c r="AG298" s="3">
        <f>IF(AG$3=0,0,INDEX(Sheet1!RawDataCols,$C298,AG$5)*$R298)</f>
        <v>242.35</v>
      </c>
      <c r="AH298" s="3">
        <f>IF(AH$3=0,0,INDEX(Sheet1!RawDataCols,$C298,AH$5)*$R298)</f>
        <v>166.67</v>
      </c>
      <c r="AI298" s="3">
        <f>IF(AI$3=0,0,INDEX(Sheet1!RawDataCols,$C298,AI$5)*$R298)</f>
        <v>0</v>
      </c>
      <c r="AJ298" s="3">
        <f>IF(AJ$3=0,0,INDEX(Sheet1!RawDataCols,$C298,AJ$5)*$R298)</f>
        <v>175.86</v>
      </c>
      <c r="AK298" s="3">
        <f>IF(AK$3=0,0,INDEX(Sheet1!RawDataCols,$C298,AK$5)*$R298)</f>
        <v>166.67</v>
      </c>
      <c r="AL298" s="3">
        <f>IF(AL$3=0,0,INDEX(Sheet1!RawDataCols,$C298,AL$5)*$R298)</f>
        <v>140</v>
      </c>
      <c r="AM298" s="3">
        <f>IF(AM$3=0,0,INDEX(Sheet1!RawDataCols,$C298,AM$5)*$R298)</f>
        <v>811.65</v>
      </c>
      <c r="AN298" s="3">
        <f>IF(AN$3=0,0,INDEX(Sheet1!RawDataCols,$C298,AN$5)*$R298)</f>
        <v>811.65</v>
      </c>
      <c r="AO298" s="3">
        <f>IF(AO$3=0,0,INDEX(Sheet1!RawDataCols,$C298,AO$5)*$R298)</f>
        <v>160.87</v>
      </c>
      <c r="AP298" s="3">
        <f>IF(AP$3=0,0,INDEX(Sheet1!RawDataCols,$C298,AP$5)*$R298)</f>
        <v>70</v>
      </c>
      <c r="AQ298" s="3">
        <f>IF(AQ$3=0,0,INDEX(Sheet1!RawDataCols,$C298,AQ$5)*$R298)</f>
        <v>166.67</v>
      </c>
      <c r="AR298" s="3">
        <f>IF(AR$3=0,0,INDEX(Sheet1!RawDataCols,$C298,AR$5)*$R298)</f>
        <v>70</v>
      </c>
      <c r="AS298" s="3">
        <f>IF(AS$3=0,0,INDEX(Sheet1!RawDataCols,$C298,AS$5)*$R298)</f>
        <v>0</v>
      </c>
      <c r="AT298" s="3">
        <f>IF(AT$3=0,0,INDEX(Sheet1!RawDataCols,$C298,AT$5)*$R298)</f>
        <v>166.67</v>
      </c>
      <c r="AU298" s="3">
        <f>IF(AU$3=0,0,INDEX(Sheet1!RawDataCols,$C298,AU$5)*$R298)</f>
        <v>70</v>
      </c>
      <c r="AV298" s="3">
        <f>IF(AV$3=0,0,INDEX(Sheet1!RawDataCols,$C298,AV$5)*$R298)</f>
        <v>118.64</v>
      </c>
      <c r="AW298" s="3">
        <f>IF(AW$3=0,0,INDEX(Sheet1!RawDataCols,$C298,AW$5)*$R298)</f>
        <v>166.67</v>
      </c>
      <c r="AX298" s="3">
        <f>IF(AX$3=0,0,INDEX(Sheet1!RawDataCols,$C298,AX$5)*$R298)</f>
        <v>70</v>
      </c>
      <c r="AY298" s="3">
        <f>IF(AY$3=0,0,INDEX(Sheet1!RawDataCols,$C298,AY$5)*$R298)</f>
        <v>192.75</v>
      </c>
      <c r="AZ298" s="3">
        <f>IF(AZ$3=0,0,INDEX(Sheet1!RawDataCols,$C298,AZ$5)*$R298)</f>
        <v>166.67</v>
      </c>
      <c r="BA298" s="3">
        <f>IF(BA$3=0,0,INDEX(Sheet1!RawDataCols,$C298,BA$5)*$R298)</f>
        <v>0</v>
      </c>
      <c r="BB298" s="3">
        <f>IF(BB$3=0,0,INDEX(Sheet1!RawDataCols,$C298,BB$5)*$R298)</f>
        <v>117.63</v>
      </c>
      <c r="BC298" s="3">
        <f>IF(BC$3=0,0,INDEX(Sheet1!RawDataCols,$C298,BC$5)*$R298)</f>
        <v>166.67</v>
      </c>
      <c r="BD298" s="3">
        <f>IF(BD$3=0,0,INDEX(Sheet1!RawDataCols,$C298,BD$5)*$R298)</f>
        <v>0</v>
      </c>
      <c r="BE298" s="3">
        <f>IF(BE$3=0,0,INDEX(Sheet1!RawDataCols,$C298,BE$5)*$R298)</f>
        <v>117.63</v>
      </c>
      <c r="BF298" s="3">
        <f>IF(BF$3=0,0,INDEX(Sheet1!RawDataCols,$C298,BF$5)*$R298)</f>
        <v>166.67</v>
      </c>
      <c r="BG298" s="179">
        <f>IF(BG$3=0,0,INDEX(Sheet1!RawDataCols,$C298,BG$5)*$R298)</f>
        <v>0</v>
      </c>
      <c r="BH298" s="33">
        <f t="shared" si="47"/>
        <v>2940.1</v>
      </c>
      <c r="BI298" s="33">
        <f t="shared" si="48"/>
        <v>2645.02</v>
      </c>
      <c r="BJ298" s="33">
        <f t="shared" si="49"/>
        <v>1615.5700000000002</v>
      </c>
      <c r="BK298" s="3">
        <f>IF(BK$3=0,0,INDEX(Sheet1!RawDataCols,$C298,BK$5)*$R298)</f>
        <v>165.31375</v>
      </c>
      <c r="BL298" s="3">
        <f>IF(BL$3=0,0,INDEX(Sheet1!RawDataCols,$C298,BL$5)*$R298)</f>
        <v>131.09875</v>
      </c>
      <c r="BM298" s="3">
        <f>IF(BM$3=0,0,INDEX(Sheet1!RawDataCols,$C298,BM$5)*$R298)</f>
        <v>127.345</v>
      </c>
      <c r="BN298" s="3">
        <f>IF(BN$3=0,0,INDEX(Sheet1!RawDataCols,$C298,BN$5)*$R298)</f>
        <v>104.1925</v>
      </c>
      <c r="BO298" s="3">
        <f>IF(BO$3=0,0,INDEX(Sheet1!RawDataCols,$C298,BO$5)*$R298)</f>
        <v>83.575000000000003</v>
      </c>
      <c r="BP298" s="3">
        <f>IF(BP$3=0,0,INDEX(Sheet1!RawDataCols,$C298,BP$5)*$R298)</f>
        <v>852.88</v>
      </c>
      <c r="BQ298" s="3">
        <f t="shared" si="50"/>
        <v>1211.22</v>
      </c>
      <c r="BR298" s="3">
        <f t="shared" si="51"/>
        <v>418.21000000000004</v>
      </c>
      <c r="BS298" s="3">
        <f t="shared" si="52"/>
        <v>881.65</v>
      </c>
      <c r="BT298" s="3">
        <f t="shared" si="53"/>
        <v>1310.67</v>
      </c>
      <c r="BU298" s="3" t="str">
        <f>INDEX(Sheet1!$BS$2:$BS$1000,MATCH($A298,Sheet1!$A$2:$A$1000,0))</f>
        <v>13</v>
      </c>
      <c r="BV298" s="3">
        <f>INDEX(Sheet1!$BT$2:$BT$1000,MATCH($A298,Sheet1!$A$2:$A$1000,0))</f>
        <v>1310.67</v>
      </c>
    </row>
    <row r="299" spans="1:74" x14ac:dyDescent="0.2">
      <c r="A299" s="11" t="s">
        <v>738</v>
      </c>
      <c r="B299" s="3">
        <f>MATCH($A299,Sheet1!ACCOUNTNO,0)</f>
        <v>270</v>
      </c>
      <c r="C299" s="3">
        <f t="shared" si="44"/>
        <v>270</v>
      </c>
      <c r="D299" s="3" t="str">
        <f>IF(D$3=0,0,INDEX(Sheet1!RawDataCols,$C299,D$5))</f>
        <v>26160A03</v>
      </c>
      <c r="E299" s="3" t="str">
        <f>IF(E$3=0,0,INDEX(Sheet1!RawDataCols,$C299,E$5))</f>
        <v xml:space="preserve">26160          </v>
      </c>
      <c r="F299" s="3" t="str">
        <f>IF(F$3=0,0,INDEX(Sheet1!RawDataCols,$C299,F$5))</f>
        <v xml:space="preserve">A03            </v>
      </c>
      <c r="G299" s="3" t="str">
        <f>IF(G$3=0,0,INDEX(Sheet1!RawDataCols,$C299,G$5))</f>
        <v xml:space="preserve">               </v>
      </c>
      <c r="H299" s="3" t="str">
        <f>IF(H$3=0,0,INDEX(Sheet1!RawDataCols,$C299,H$5))</f>
        <v xml:space="preserve">               </v>
      </c>
      <c r="I299" s="3" t="str">
        <f>IF(I$3=0,0,INDEX(Sheet1!RawDataCols,$C299,I$5))</f>
        <v xml:space="preserve">               </v>
      </c>
      <c r="J299" s="3" t="str">
        <f>IF(J$3=0,0,INDEX(Sheet1!RawDataCols,$C299,J$5))</f>
        <v xml:space="preserve">               </v>
      </c>
      <c r="K299" s="3" t="str">
        <f>IF(K$3=0,0,INDEX(Sheet1!RawDataCols,$C299,K$5))</f>
        <v xml:space="preserve">               </v>
      </c>
      <c r="L299" s="3" t="str">
        <f>IF(L$3=0,0,INDEX(Sheet1!RawDataCols,$C299,L$5))</f>
        <v xml:space="preserve">               </v>
      </c>
      <c r="M299" s="3" t="str">
        <f>IF(M$3=0,0,INDEX(Sheet1!RawDataCols,$C299,M$5))</f>
        <v xml:space="preserve">F007  </v>
      </c>
      <c r="N299" s="3" t="str">
        <f>IF(N$3=0,0,INDEX(Sheet1!RawDataCols,$C299,N$5))</f>
        <v>Electrical - R &amp; M-33 Franklin St</v>
      </c>
      <c r="O299" s="3">
        <f>INDEX(Sheet1!RawDataCols,$C299,O$5)</f>
        <v>13</v>
      </c>
      <c r="P299" s="3" t="str">
        <f>INDEX(Sheet1!RawDataCols,$C299,P$5)</f>
        <v>Cost and Expenses</v>
      </c>
      <c r="Q299" s="3" t="str">
        <f>IF(Q$3=0,0,INDEX(Sheet1!RawDataCols,$C299,Q$5))</f>
        <v>I</v>
      </c>
      <c r="R299" s="3">
        <f t="shared" si="45"/>
        <v>1</v>
      </c>
      <c r="S299" s="3">
        <f t="shared" si="46"/>
        <v>-1</v>
      </c>
      <c r="T299" s="3">
        <f>IF(T$3=0,0,INDEX(Sheet1!RawDataCols,$C299,T$5)*$R299)</f>
        <v>0</v>
      </c>
      <c r="U299" s="3">
        <f>IF(U$3=0,0,INDEX(Sheet1!RawDataCols,$C299,U$5)*$R299)</f>
        <v>0</v>
      </c>
      <c r="V299" s="3">
        <f>IF(V$3=0,0,INDEX(Sheet1!RawDataCols,$C299,V$5)*$R299)</f>
        <v>256.31</v>
      </c>
      <c r="W299" s="3">
        <f>IF(W$3=0,0,INDEX(Sheet1!RawDataCols,$C299,W$5)*$R299)</f>
        <v>0</v>
      </c>
      <c r="X299" s="3">
        <f>IF(X$3=0,0,INDEX(Sheet1!RawDataCols,$C299,X$5)*$R299)</f>
        <v>951.97</v>
      </c>
      <c r="Y299" s="3">
        <f>IF(Y$3=0,0,INDEX(Sheet1!RawDataCols,$C299,Y$5)*$R299)</f>
        <v>256.31</v>
      </c>
      <c r="Z299" s="3">
        <f>IF(Z$3=0,0,INDEX(Sheet1!RawDataCols,$C299,Z$5)*$R299)</f>
        <v>0</v>
      </c>
      <c r="AA299" s="3">
        <f>IF(AA$3=0,0,INDEX(Sheet1!RawDataCols,$C299,AA$5)*$R299)</f>
        <v>234.65</v>
      </c>
      <c r="AB299" s="3">
        <f>IF(AB$3=0,0,INDEX(Sheet1!RawDataCols,$C299,AB$5)*$R299)</f>
        <v>256.31</v>
      </c>
      <c r="AC299" s="3">
        <f>IF(AC$3=0,0,INDEX(Sheet1!RawDataCols,$C299,AC$5)*$R299)</f>
        <v>0</v>
      </c>
      <c r="AD299" s="3">
        <f>IF(AD$3=0,0,INDEX(Sheet1!RawDataCols,$C299,AD$5)*$R299)</f>
        <v>0</v>
      </c>
      <c r="AE299" s="3">
        <f>IF(AE$3=0,0,INDEX(Sheet1!RawDataCols,$C299,AE$5)*$R299)</f>
        <v>256.31</v>
      </c>
      <c r="AF299" s="3">
        <f>IF(AF$3=0,0,INDEX(Sheet1!RawDataCols,$C299,AF$5)*$R299)</f>
        <v>1297.9100000000001</v>
      </c>
      <c r="AG299" s="3">
        <f>IF(AG$3=0,0,INDEX(Sheet1!RawDataCols,$C299,AG$5)*$R299)</f>
        <v>0</v>
      </c>
      <c r="AH299" s="3">
        <f>IF(AH$3=0,0,INDEX(Sheet1!RawDataCols,$C299,AH$5)*$R299)</f>
        <v>256.31</v>
      </c>
      <c r="AI299" s="3">
        <f>IF(AI$3=0,0,INDEX(Sheet1!RawDataCols,$C299,AI$5)*$R299)</f>
        <v>0</v>
      </c>
      <c r="AJ299" s="3">
        <f>IF(AJ$3=0,0,INDEX(Sheet1!RawDataCols,$C299,AJ$5)*$R299)</f>
        <v>0</v>
      </c>
      <c r="AK299" s="3">
        <f>IF(AK$3=0,0,INDEX(Sheet1!RawDataCols,$C299,AK$5)*$R299)</f>
        <v>256.31</v>
      </c>
      <c r="AL299" s="3">
        <f>IF(AL$3=0,0,INDEX(Sheet1!RawDataCols,$C299,AL$5)*$R299)</f>
        <v>906.67</v>
      </c>
      <c r="AM299" s="3">
        <f>IF(AM$3=0,0,INDEX(Sheet1!RawDataCols,$C299,AM$5)*$R299)</f>
        <v>1202.5999999999999</v>
      </c>
      <c r="AN299" s="3">
        <f>IF(AN$3=0,0,INDEX(Sheet1!RawDataCols,$C299,AN$5)*$R299)</f>
        <v>1202.5999999999999</v>
      </c>
      <c r="AO299" s="3">
        <f>IF(AO$3=0,0,INDEX(Sheet1!RawDataCols,$C299,AO$5)*$R299)</f>
        <v>0</v>
      </c>
      <c r="AP299" s="3">
        <f>IF(AP$3=0,0,INDEX(Sheet1!RawDataCols,$C299,AP$5)*$R299)</f>
        <v>0</v>
      </c>
      <c r="AQ299" s="3">
        <f>IF(AQ$3=0,0,INDEX(Sheet1!RawDataCols,$C299,AQ$5)*$R299)</f>
        <v>256.31</v>
      </c>
      <c r="AR299" s="3">
        <f>IF(AR$3=0,0,INDEX(Sheet1!RawDataCols,$C299,AR$5)*$R299)</f>
        <v>115</v>
      </c>
      <c r="AS299" s="3">
        <f>IF(AS$3=0,0,INDEX(Sheet1!RawDataCols,$C299,AS$5)*$R299)</f>
        <v>0</v>
      </c>
      <c r="AT299" s="3">
        <f>IF(AT$3=0,0,INDEX(Sheet1!RawDataCols,$C299,AT$5)*$R299)</f>
        <v>256.31</v>
      </c>
      <c r="AU299" s="3">
        <f>IF(AU$3=0,0,INDEX(Sheet1!RawDataCols,$C299,AU$5)*$R299)</f>
        <v>1172.3399999999999</v>
      </c>
      <c r="AV299" s="3">
        <f>IF(AV$3=0,0,INDEX(Sheet1!RawDataCols,$C299,AV$5)*$R299)</f>
        <v>0</v>
      </c>
      <c r="AW299" s="3">
        <f>IF(AW$3=0,0,INDEX(Sheet1!RawDataCols,$C299,AW$5)*$R299)</f>
        <v>256.31</v>
      </c>
      <c r="AX299" s="3">
        <f>IF(AX$3=0,0,INDEX(Sheet1!RawDataCols,$C299,AX$5)*$R299)</f>
        <v>0</v>
      </c>
      <c r="AY299" s="3">
        <f>IF(AY$3=0,0,INDEX(Sheet1!RawDataCols,$C299,AY$5)*$R299)</f>
        <v>157.5</v>
      </c>
      <c r="AZ299" s="3">
        <f>IF(AZ$3=0,0,INDEX(Sheet1!RawDataCols,$C299,AZ$5)*$R299)</f>
        <v>256.31</v>
      </c>
      <c r="BA299" s="3">
        <f>IF(BA$3=0,0,INDEX(Sheet1!RawDataCols,$C299,BA$5)*$R299)</f>
        <v>601.72</v>
      </c>
      <c r="BB299" s="3">
        <f>IF(BB$3=0,0,INDEX(Sheet1!RawDataCols,$C299,BB$5)*$R299)</f>
        <v>769.92</v>
      </c>
      <c r="BC299" s="3">
        <f>IF(BC$3=0,0,INDEX(Sheet1!RawDataCols,$C299,BC$5)*$R299)</f>
        <v>256.31</v>
      </c>
      <c r="BD299" s="3">
        <f>IF(BD$3=0,0,INDEX(Sheet1!RawDataCols,$C299,BD$5)*$R299)</f>
        <v>0</v>
      </c>
      <c r="BE299" s="3">
        <f>IF(BE$3=0,0,INDEX(Sheet1!RawDataCols,$C299,BE$5)*$R299)</f>
        <v>769.92</v>
      </c>
      <c r="BF299" s="3">
        <f>IF(BF$3=0,0,INDEX(Sheet1!RawDataCols,$C299,BF$5)*$R299)</f>
        <v>256.31</v>
      </c>
      <c r="BG299" s="179">
        <f>IF(BG$3=0,0,INDEX(Sheet1!RawDataCols,$C299,BG$5)*$R299)</f>
        <v>0</v>
      </c>
      <c r="BH299" s="33">
        <f t="shared" si="47"/>
        <v>3316.6400000000003</v>
      </c>
      <c r="BI299" s="33">
        <f t="shared" si="48"/>
        <v>4022.0099999999998</v>
      </c>
      <c r="BJ299" s="33">
        <f t="shared" si="49"/>
        <v>4093.6400000000003</v>
      </c>
      <c r="BK299" s="3">
        <f>IF(BK$3=0,0,INDEX(Sheet1!RawDataCols,$C299,BK$5)*$R299)</f>
        <v>251.37562500000001</v>
      </c>
      <c r="BL299" s="3">
        <f>IF(BL$3=0,0,INDEX(Sheet1!RawDataCols,$C299,BL$5)*$R299)</f>
        <v>243.16874999999999</v>
      </c>
      <c r="BM299" s="3">
        <f>IF(BM$3=0,0,INDEX(Sheet1!RawDataCols,$C299,BM$5)*$R299)</f>
        <v>227.32124999999999</v>
      </c>
      <c r="BN299" s="3">
        <f>IF(BN$3=0,0,INDEX(Sheet1!RawDataCols,$C299,BN$5)*$R299)</f>
        <v>148.09187499999999</v>
      </c>
      <c r="BO299" s="3">
        <f>IF(BO$3=0,0,INDEX(Sheet1!RawDataCols,$C299,BO$5)*$R299)</f>
        <v>70.375</v>
      </c>
      <c r="BP299" s="3">
        <f>IF(BP$3=0,0,INDEX(Sheet1!RawDataCols,$C299,BP$5)*$R299)</f>
        <v>1686.12</v>
      </c>
      <c r="BQ299" s="3">
        <f t="shared" si="50"/>
        <v>1186.6200000000001</v>
      </c>
      <c r="BR299" s="3">
        <f t="shared" si="51"/>
        <v>0</v>
      </c>
      <c r="BS299" s="3">
        <f t="shared" si="52"/>
        <v>1202.5999999999999</v>
      </c>
      <c r="BT299" s="3">
        <f t="shared" si="53"/>
        <v>2130.02</v>
      </c>
      <c r="BU299" s="3" t="str">
        <f>INDEX(Sheet1!$BS$2:$BS$1000,MATCH($A299,Sheet1!$A$2:$A$1000,0))</f>
        <v>13</v>
      </c>
      <c r="BV299" s="3">
        <f>INDEX(Sheet1!$BT$2:$BT$1000,MATCH($A299,Sheet1!$A$2:$A$1000,0))</f>
        <v>2130.02</v>
      </c>
    </row>
    <row r="300" spans="1:74" x14ac:dyDescent="0.2">
      <c r="A300" s="11" t="s">
        <v>739</v>
      </c>
      <c r="B300" s="3">
        <f>MATCH($A300,Sheet1!ACCOUNTNO,0)</f>
        <v>271</v>
      </c>
      <c r="C300" s="3">
        <f t="shared" si="44"/>
        <v>271</v>
      </c>
      <c r="D300" s="3" t="str">
        <f>IF(D$3=0,0,INDEX(Sheet1!RawDataCols,$C300,D$5))</f>
        <v>26160A04</v>
      </c>
      <c r="E300" s="3" t="str">
        <f>IF(E$3=0,0,INDEX(Sheet1!RawDataCols,$C300,E$5))</f>
        <v xml:space="preserve">26160          </v>
      </c>
      <c r="F300" s="3" t="str">
        <f>IF(F$3=0,0,INDEX(Sheet1!RawDataCols,$C300,F$5))</f>
        <v xml:space="preserve">A04            </v>
      </c>
      <c r="G300" s="3" t="str">
        <f>IF(G$3=0,0,INDEX(Sheet1!RawDataCols,$C300,G$5))</f>
        <v xml:space="preserve">               </v>
      </c>
      <c r="H300" s="3" t="str">
        <f>IF(H$3=0,0,INDEX(Sheet1!RawDataCols,$C300,H$5))</f>
        <v xml:space="preserve">               </v>
      </c>
      <c r="I300" s="3" t="str">
        <f>IF(I$3=0,0,INDEX(Sheet1!RawDataCols,$C300,I$5))</f>
        <v xml:space="preserve">               </v>
      </c>
      <c r="J300" s="3" t="str">
        <f>IF(J$3=0,0,INDEX(Sheet1!RawDataCols,$C300,J$5))</f>
        <v xml:space="preserve">               </v>
      </c>
      <c r="K300" s="3" t="str">
        <f>IF(K$3=0,0,INDEX(Sheet1!RawDataCols,$C300,K$5))</f>
        <v xml:space="preserve">               </v>
      </c>
      <c r="L300" s="3" t="str">
        <f>IF(L$3=0,0,INDEX(Sheet1!RawDataCols,$C300,L$5))</f>
        <v xml:space="preserve">               </v>
      </c>
      <c r="M300" s="3" t="str">
        <f>IF(M$3=0,0,INDEX(Sheet1!RawDataCols,$C300,M$5))</f>
        <v xml:space="preserve">F007  </v>
      </c>
      <c r="N300" s="3" t="str">
        <f>IF(N$3=0,0,INDEX(Sheet1!RawDataCols,$C300,N$5))</f>
        <v>Electrical - R &amp; M-174 Fullarton Rd</v>
      </c>
      <c r="O300" s="3">
        <f>INDEX(Sheet1!RawDataCols,$C300,O$5)</f>
        <v>13</v>
      </c>
      <c r="P300" s="3" t="str">
        <f>INDEX(Sheet1!RawDataCols,$C300,P$5)</f>
        <v>Cost and Expenses</v>
      </c>
      <c r="Q300" s="3" t="str">
        <f>IF(Q$3=0,0,INDEX(Sheet1!RawDataCols,$C300,Q$5))</f>
        <v>I</v>
      </c>
      <c r="R300" s="3">
        <f t="shared" si="45"/>
        <v>1</v>
      </c>
      <c r="S300" s="3">
        <f t="shared" si="46"/>
        <v>-1</v>
      </c>
      <c r="T300" s="3">
        <f>IF(T$3=0,0,INDEX(Sheet1!RawDataCols,$C300,T$5)*$R300)</f>
        <v>0</v>
      </c>
      <c r="U300" s="3">
        <f>IF(U$3=0,0,INDEX(Sheet1!RawDataCols,$C300,U$5)*$R300)</f>
        <v>0</v>
      </c>
      <c r="V300" s="3">
        <f>IF(V$3=0,0,INDEX(Sheet1!RawDataCols,$C300,V$5)*$R300)</f>
        <v>0</v>
      </c>
      <c r="W300" s="3">
        <f>IF(W$3=0,0,INDEX(Sheet1!RawDataCols,$C300,W$5)*$R300)</f>
        <v>0</v>
      </c>
      <c r="X300" s="3">
        <f>IF(X$3=0,0,INDEX(Sheet1!RawDataCols,$C300,X$5)*$R300)</f>
        <v>0</v>
      </c>
      <c r="Y300" s="3">
        <f>IF(Y$3=0,0,INDEX(Sheet1!RawDataCols,$C300,Y$5)*$R300)</f>
        <v>0</v>
      </c>
      <c r="Z300" s="3">
        <f>IF(Z$3=0,0,INDEX(Sheet1!RawDataCols,$C300,Z$5)*$R300)</f>
        <v>0</v>
      </c>
      <c r="AA300" s="3">
        <f>IF(AA$3=0,0,INDEX(Sheet1!RawDataCols,$C300,AA$5)*$R300)</f>
        <v>0</v>
      </c>
      <c r="AB300" s="3">
        <f>IF(AB$3=0,0,INDEX(Sheet1!RawDataCols,$C300,AB$5)*$R300)</f>
        <v>0</v>
      </c>
      <c r="AC300" s="3">
        <f>IF(AC$3=0,0,INDEX(Sheet1!RawDataCols,$C300,AC$5)*$R300)</f>
        <v>0</v>
      </c>
      <c r="AD300" s="3">
        <f>IF(AD$3=0,0,INDEX(Sheet1!RawDataCols,$C300,AD$5)*$R300)</f>
        <v>0</v>
      </c>
      <c r="AE300" s="3">
        <f>IF(AE$3=0,0,INDEX(Sheet1!RawDataCols,$C300,AE$5)*$R300)</f>
        <v>0</v>
      </c>
      <c r="AF300" s="3">
        <f>IF(AF$3=0,0,INDEX(Sheet1!RawDataCols,$C300,AF$5)*$R300)</f>
        <v>0</v>
      </c>
      <c r="AG300" s="3">
        <f>IF(AG$3=0,0,INDEX(Sheet1!RawDataCols,$C300,AG$5)*$R300)</f>
        <v>0</v>
      </c>
      <c r="AH300" s="3">
        <f>IF(AH$3=0,0,INDEX(Sheet1!RawDataCols,$C300,AH$5)*$R300)</f>
        <v>0</v>
      </c>
      <c r="AI300" s="3">
        <f>IF(AI$3=0,0,INDEX(Sheet1!RawDataCols,$C300,AI$5)*$R300)</f>
        <v>0</v>
      </c>
      <c r="AJ300" s="3">
        <f>IF(AJ$3=0,0,INDEX(Sheet1!RawDataCols,$C300,AJ$5)*$R300)</f>
        <v>0</v>
      </c>
      <c r="AK300" s="3">
        <f>IF(AK$3=0,0,INDEX(Sheet1!RawDataCols,$C300,AK$5)*$R300)</f>
        <v>0</v>
      </c>
      <c r="AL300" s="3">
        <f>IF(AL$3=0,0,INDEX(Sheet1!RawDataCols,$C300,AL$5)*$R300)</f>
        <v>0</v>
      </c>
      <c r="AM300" s="3">
        <f>IF(AM$3=0,0,INDEX(Sheet1!RawDataCols,$C300,AM$5)*$R300)</f>
        <v>420</v>
      </c>
      <c r="AN300" s="3">
        <f>IF(AN$3=0,0,INDEX(Sheet1!RawDataCols,$C300,AN$5)*$R300)</f>
        <v>420</v>
      </c>
      <c r="AO300" s="3">
        <f>IF(AO$3=0,0,INDEX(Sheet1!RawDataCols,$C300,AO$5)*$R300)</f>
        <v>0</v>
      </c>
      <c r="AP300" s="3">
        <f>IF(AP$3=0,0,INDEX(Sheet1!RawDataCols,$C300,AP$5)*$R300)</f>
        <v>0</v>
      </c>
      <c r="AQ300" s="3">
        <f>IF(AQ$3=0,0,INDEX(Sheet1!RawDataCols,$C300,AQ$5)*$R300)</f>
        <v>0</v>
      </c>
      <c r="AR300" s="3">
        <f>IF(AR$3=0,0,INDEX(Sheet1!RawDataCols,$C300,AR$5)*$R300)</f>
        <v>0</v>
      </c>
      <c r="AS300" s="3">
        <f>IF(AS$3=0,0,INDEX(Sheet1!RawDataCols,$C300,AS$5)*$R300)</f>
        <v>127.5</v>
      </c>
      <c r="AT300" s="3">
        <f>IF(AT$3=0,0,INDEX(Sheet1!RawDataCols,$C300,AT$5)*$R300)</f>
        <v>0</v>
      </c>
      <c r="AU300" s="3">
        <f>IF(AU$3=0,0,INDEX(Sheet1!RawDataCols,$C300,AU$5)*$R300)</f>
        <v>0</v>
      </c>
      <c r="AV300" s="3">
        <f>IF(AV$3=0,0,INDEX(Sheet1!RawDataCols,$C300,AV$5)*$R300)</f>
        <v>37.5</v>
      </c>
      <c r="AW300" s="3">
        <f>IF(AW$3=0,0,INDEX(Sheet1!RawDataCols,$C300,AW$5)*$R300)</f>
        <v>0</v>
      </c>
      <c r="AX300" s="3">
        <f>IF(AX$3=0,0,INDEX(Sheet1!RawDataCols,$C300,AX$5)*$R300)</f>
        <v>0</v>
      </c>
      <c r="AY300" s="3">
        <f>IF(AY$3=0,0,INDEX(Sheet1!RawDataCols,$C300,AY$5)*$R300)</f>
        <v>0</v>
      </c>
      <c r="AZ300" s="3">
        <f>IF(AZ$3=0,0,INDEX(Sheet1!RawDataCols,$C300,AZ$5)*$R300)</f>
        <v>0</v>
      </c>
      <c r="BA300" s="3">
        <f>IF(BA$3=0,0,INDEX(Sheet1!RawDataCols,$C300,BA$5)*$R300)</f>
        <v>0</v>
      </c>
      <c r="BB300" s="3">
        <f>IF(BB$3=0,0,INDEX(Sheet1!RawDataCols,$C300,BB$5)*$R300)</f>
        <v>0</v>
      </c>
      <c r="BC300" s="3">
        <f>IF(BC$3=0,0,INDEX(Sheet1!RawDataCols,$C300,BC$5)*$R300)</f>
        <v>0</v>
      </c>
      <c r="BD300" s="3">
        <f>IF(BD$3=0,0,INDEX(Sheet1!RawDataCols,$C300,BD$5)*$R300)</f>
        <v>0</v>
      </c>
      <c r="BE300" s="3">
        <f>IF(BE$3=0,0,INDEX(Sheet1!RawDataCols,$C300,BE$5)*$R300)</f>
        <v>0</v>
      </c>
      <c r="BF300" s="3">
        <f>IF(BF$3=0,0,INDEX(Sheet1!RawDataCols,$C300,BF$5)*$R300)</f>
        <v>0</v>
      </c>
      <c r="BG300" s="179">
        <f>IF(BG$3=0,0,INDEX(Sheet1!RawDataCols,$C300,BG$5)*$R300)</f>
        <v>0</v>
      </c>
      <c r="BH300" s="33">
        <f t="shared" si="47"/>
        <v>585</v>
      </c>
      <c r="BI300" s="33">
        <f t="shared" si="48"/>
        <v>420</v>
      </c>
      <c r="BJ300" s="33">
        <f t="shared" si="49"/>
        <v>0</v>
      </c>
      <c r="BK300" s="3">
        <f>IF(BK$3=0,0,INDEX(Sheet1!RawDataCols,$C300,BK$5)*$R300)</f>
        <v>26.25</v>
      </c>
      <c r="BL300" s="3">
        <f>IF(BL$3=0,0,INDEX(Sheet1!RawDataCols,$C300,BL$5)*$R300)</f>
        <v>66.498750000000001</v>
      </c>
      <c r="BM300" s="3">
        <f>IF(BM$3=0,0,INDEX(Sheet1!RawDataCols,$C300,BM$5)*$R300)</f>
        <v>16.196249999999999</v>
      </c>
      <c r="BN300" s="3">
        <f>IF(BN$3=0,0,INDEX(Sheet1!RawDataCols,$C300,BN$5)*$R300)</f>
        <v>25.243124999999999</v>
      </c>
      <c r="BO300" s="3">
        <f>IF(BO$3=0,0,INDEX(Sheet1!RawDataCols,$C300,BO$5)*$R300)</f>
        <v>86.887500000000003</v>
      </c>
      <c r="BP300" s="3">
        <f>IF(BP$3=0,0,INDEX(Sheet1!RawDataCols,$C300,BP$5)*$R300)</f>
        <v>1063.98</v>
      </c>
      <c r="BQ300" s="3">
        <f t="shared" si="50"/>
        <v>0</v>
      </c>
      <c r="BR300" s="3">
        <f t="shared" si="51"/>
        <v>0</v>
      </c>
      <c r="BS300" s="3">
        <f t="shared" si="52"/>
        <v>547.5</v>
      </c>
      <c r="BT300" s="3">
        <f t="shared" si="53"/>
        <v>585</v>
      </c>
      <c r="BU300" s="3" t="str">
        <f>INDEX(Sheet1!$BS$2:$BS$1000,MATCH($A300,Sheet1!$A$2:$A$1000,0))</f>
        <v>13</v>
      </c>
      <c r="BV300" s="3">
        <f>INDEX(Sheet1!$BT$2:$BT$1000,MATCH($A300,Sheet1!$A$2:$A$1000,0))</f>
        <v>585</v>
      </c>
    </row>
    <row r="301" spans="1:74" x14ac:dyDescent="0.2">
      <c r="A301" s="11" t="s">
        <v>740</v>
      </c>
      <c r="B301" s="3">
        <f>MATCH($A301,Sheet1!ACCOUNTNO,0)</f>
        <v>272</v>
      </c>
      <c r="C301" s="3">
        <f t="shared" si="44"/>
        <v>272</v>
      </c>
      <c r="D301" s="3" t="str">
        <f>IF(D$3=0,0,INDEX(Sheet1!RawDataCols,$C301,D$5))</f>
        <v>26160A05</v>
      </c>
      <c r="E301" s="3" t="str">
        <f>IF(E$3=0,0,INDEX(Sheet1!RawDataCols,$C301,E$5))</f>
        <v xml:space="preserve">26160          </v>
      </c>
      <c r="F301" s="3" t="str">
        <f>IF(F$3=0,0,INDEX(Sheet1!RawDataCols,$C301,F$5))</f>
        <v xml:space="preserve">A05            </v>
      </c>
      <c r="G301" s="3" t="str">
        <f>IF(G$3=0,0,INDEX(Sheet1!RawDataCols,$C301,G$5))</f>
        <v xml:space="preserve">               </v>
      </c>
      <c r="H301" s="3" t="str">
        <f>IF(H$3=0,0,INDEX(Sheet1!RawDataCols,$C301,H$5))</f>
        <v xml:space="preserve">               </v>
      </c>
      <c r="I301" s="3" t="str">
        <f>IF(I$3=0,0,INDEX(Sheet1!RawDataCols,$C301,I$5))</f>
        <v xml:space="preserve">               </v>
      </c>
      <c r="J301" s="3" t="str">
        <f>IF(J$3=0,0,INDEX(Sheet1!RawDataCols,$C301,J$5))</f>
        <v xml:space="preserve">               </v>
      </c>
      <c r="K301" s="3" t="str">
        <f>IF(K$3=0,0,INDEX(Sheet1!RawDataCols,$C301,K$5))</f>
        <v xml:space="preserve">               </v>
      </c>
      <c r="L301" s="3" t="str">
        <f>IF(L$3=0,0,INDEX(Sheet1!RawDataCols,$C301,L$5))</f>
        <v xml:space="preserve">               </v>
      </c>
      <c r="M301" s="3" t="str">
        <f>IF(M$3=0,0,INDEX(Sheet1!RawDataCols,$C301,M$5))</f>
        <v xml:space="preserve">F007  </v>
      </c>
      <c r="N301" s="3" t="str">
        <f>IF(N$3=0,0,INDEX(Sheet1!RawDataCols,$C301,N$5))</f>
        <v>Electrical - R &amp; M-26a Grote St</v>
      </c>
      <c r="O301" s="3">
        <f>INDEX(Sheet1!RawDataCols,$C301,O$5)</f>
        <v>13</v>
      </c>
      <c r="P301" s="3" t="str">
        <f>INDEX(Sheet1!RawDataCols,$C301,P$5)</f>
        <v>Cost and Expenses</v>
      </c>
      <c r="Q301" s="3" t="str">
        <f>IF(Q$3=0,0,INDEX(Sheet1!RawDataCols,$C301,Q$5))</f>
        <v>I</v>
      </c>
      <c r="R301" s="3">
        <f t="shared" si="45"/>
        <v>1</v>
      </c>
      <c r="S301" s="3">
        <f t="shared" si="46"/>
        <v>-1</v>
      </c>
      <c r="T301" s="3">
        <f>IF(T$3=0,0,INDEX(Sheet1!RawDataCols,$C301,T$5)*$R301)</f>
        <v>0</v>
      </c>
      <c r="U301" s="3">
        <f>IF(U$3=0,0,INDEX(Sheet1!RawDataCols,$C301,U$5)*$R301)</f>
        <v>0</v>
      </c>
      <c r="V301" s="3">
        <f>IF(V$3=0,0,INDEX(Sheet1!RawDataCols,$C301,V$5)*$R301)</f>
        <v>83.33</v>
      </c>
      <c r="W301" s="3">
        <f>IF(W$3=0,0,INDEX(Sheet1!RawDataCols,$C301,W$5)*$R301)</f>
        <v>0</v>
      </c>
      <c r="X301" s="3">
        <f>IF(X$3=0,0,INDEX(Sheet1!RawDataCols,$C301,X$5)*$R301)</f>
        <v>0</v>
      </c>
      <c r="Y301" s="3">
        <f>IF(Y$3=0,0,INDEX(Sheet1!RawDataCols,$C301,Y$5)*$R301)</f>
        <v>83.33</v>
      </c>
      <c r="Z301" s="3">
        <f>IF(Z$3=0,0,INDEX(Sheet1!RawDataCols,$C301,Z$5)*$R301)</f>
        <v>0</v>
      </c>
      <c r="AA301" s="3">
        <f>IF(AA$3=0,0,INDEX(Sheet1!RawDataCols,$C301,AA$5)*$R301)</f>
        <v>0</v>
      </c>
      <c r="AB301" s="3">
        <f>IF(AB$3=0,0,INDEX(Sheet1!RawDataCols,$C301,AB$5)*$R301)</f>
        <v>83.33</v>
      </c>
      <c r="AC301" s="3">
        <f>IF(AC$3=0,0,INDEX(Sheet1!RawDataCols,$C301,AC$5)*$R301)</f>
        <v>0</v>
      </c>
      <c r="AD301" s="3">
        <f>IF(AD$3=0,0,INDEX(Sheet1!RawDataCols,$C301,AD$5)*$R301)</f>
        <v>0</v>
      </c>
      <c r="AE301" s="3">
        <f>IF(AE$3=0,0,INDEX(Sheet1!RawDataCols,$C301,AE$5)*$R301)</f>
        <v>83.33</v>
      </c>
      <c r="AF301" s="3">
        <f>IF(AF$3=0,0,INDEX(Sheet1!RawDataCols,$C301,AF$5)*$R301)</f>
        <v>0</v>
      </c>
      <c r="AG301" s="3">
        <f>IF(AG$3=0,0,INDEX(Sheet1!RawDataCols,$C301,AG$5)*$R301)</f>
        <v>1313.58</v>
      </c>
      <c r="AH301" s="3">
        <f>IF(AH$3=0,0,INDEX(Sheet1!RawDataCols,$C301,AH$5)*$R301)</f>
        <v>83.33</v>
      </c>
      <c r="AI301" s="3">
        <f>IF(AI$3=0,0,INDEX(Sheet1!RawDataCols,$C301,AI$5)*$R301)</f>
        <v>0</v>
      </c>
      <c r="AJ301" s="3">
        <f>IF(AJ$3=0,0,INDEX(Sheet1!RawDataCols,$C301,AJ$5)*$R301)</f>
        <v>0</v>
      </c>
      <c r="AK301" s="3">
        <f>IF(AK$3=0,0,INDEX(Sheet1!RawDataCols,$C301,AK$5)*$R301)</f>
        <v>83.33</v>
      </c>
      <c r="AL301" s="3">
        <f>IF(AL$3=0,0,INDEX(Sheet1!RawDataCols,$C301,AL$5)*$R301)</f>
        <v>0</v>
      </c>
      <c r="AM301" s="3">
        <f>IF(AM$3=0,0,INDEX(Sheet1!RawDataCols,$C301,AM$5)*$R301)</f>
        <v>0</v>
      </c>
      <c r="AN301" s="3">
        <f>IF(AN$3=0,0,INDEX(Sheet1!RawDataCols,$C301,AN$5)*$R301)</f>
        <v>0</v>
      </c>
      <c r="AO301" s="3">
        <f>IF(AO$3=0,0,INDEX(Sheet1!RawDataCols,$C301,AO$5)*$R301)</f>
        <v>0</v>
      </c>
      <c r="AP301" s="3">
        <f>IF(AP$3=0,0,INDEX(Sheet1!RawDataCols,$C301,AP$5)*$R301)</f>
        <v>0</v>
      </c>
      <c r="AQ301" s="3">
        <f>IF(AQ$3=0,0,INDEX(Sheet1!RawDataCols,$C301,AQ$5)*$R301)</f>
        <v>83.33</v>
      </c>
      <c r="AR301" s="3">
        <f>IF(AR$3=0,0,INDEX(Sheet1!RawDataCols,$C301,AR$5)*$R301)</f>
        <v>0</v>
      </c>
      <c r="AS301" s="3">
        <f>IF(AS$3=0,0,INDEX(Sheet1!RawDataCols,$C301,AS$5)*$R301)</f>
        <v>1200.21</v>
      </c>
      <c r="AT301" s="3">
        <f>IF(AT$3=0,0,INDEX(Sheet1!RawDataCols,$C301,AT$5)*$R301)</f>
        <v>83.33</v>
      </c>
      <c r="AU301" s="3">
        <f>IF(AU$3=0,0,INDEX(Sheet1!RawDataCols,$C301,AU$5)*$R301)</f>
        <v>0</v>
      </c>
      <c r="AV301" s="3">
        <f>IF(AV$3=0,0,INDEX(Sheet1!RawDataCols,$C301,AV$5)*$R301)</f>
        <v>0</v>
      </c>
      <c r="AW301" s="3">
        <f>IF(AW$3=0,0,INDEX(Sheet1!RawDataCols,$C301,AW$5)*$R301)</f>
        <v>83.33</v>
      </c>
      <c r="AX301" s="3">
        <f>IF(AX$3=0,0,INDEX(Sheet1!RawDataCols,$C301,AX$5)*$R301)</f>
        <v>0</v>
      </c>
      <c r="AY301" s="3">
        <f>IF(AY$3=0,0,INDEX(Sheet1!RawDataCols,$C301,AY$5)*$R301)</f>
        <v>0</v>
      </c>
      <c r="AZ301" s="3">
        <f>IF(AZ$3=0,0,INDEX(Sheet1!RawDataCols,$C301,AZ$5)*$R301)</f>
        <v>83.33</v>
      </c>
      <c r="BA301" s="3">
        <f>IF(BA$3=0,0,INDEX(Sheet1!RawDataCols,$C301,BA$5)*$R301)</f>
        <v>3670</v>
      </c>
      <c r="BB301" s="3">
        <f>IF(BB$3=0,0,INDEX(Sheet1!RawDataCols,$C301,BB$5)*$R301)</f>
        <v>0</v>
      </c>
      <c r="BC301" s="3">
        <f>IF(BC$3=0,0,INDEX(Sheet1!RawDataCols,$C301,BC$5)*$R301)</f>
        <v>83.33</v>
      </c>
      <c r="BD301" s="3">
        <f>IF(BD$3=0,0,INDEX(Sheet1!RawDataCols,$C301,BD$5)*$R301)</f>
        <v>0</v>
      </c>
      <c r="BE301" s="3">
        <f>IF(BE$3=0,0,INDEX(Sheet1!RawDataCols,$C301,BE$5)*$R301)</f>
        <v>0</v>
      </c>
      <c r="BF301" s="3">
        <f>IF(BF$3=0,0,INDEX(Sheet1!RawDataCols,$C301,BF$5)*$R301)</f>
        <v>83.33</v>
      </c>
      <c r="BG301" s="179">
        <f>IF(BG$3=0,0,INDEX(Sheet1!RawDataCols,$C301,BG$5)*$R301)</f>
        <v>0</v>
      </c>
      <c r="BH301" s="33">
        <f t="shared" si="47"/>
        <v>2513.79</v>
      </c>
      <c r="BI301" s="33">
        <f t="shared" si="48"/>
        <v>916.63000000000011</v>
      </c>
      <c r="BJ301" s="33">
        <f t="shared" si="49"/>
        <v>3670</v>
      </c>
      <c r="BK301" s="3">
        <f>IF(BK$3=0,0,INDEX(Sheet1!RawDataCols,$C301,BK$5)*$R301)</f>
        <v>57.289375</v>
      </c>
      <c r="BL301" s="3">
        <f>IF(BL$3=0,0,INDEX(Sheet1!RawDataCols,$C301,BL$5)*$R301)</f>
        <v>0</v>
      </c>
      <c r="BM301" s="3">
        <f>IF(BM$3=0,0,INDEX(Sheet1!RawDataCols,$C301,BM$5)*$R301)</f>
        <v>19.797499999999999</v>
      </c>
      <c r="BN301" s="3">
        <f>IF(BN$3=0,0,INDEX(Sheet1!RawDataCols,$C301,BN$5)*$R301)</f>
        <v>55.625</v>
      </c>
      <c r="BO301" s="3">
        <f>IF(BO$3=0,0,INDEX(Sheet1!RawDataCols,$C301,BO$5)*$R301)</f>
        <v>22.34375</v>
      </c>
      <c r="BP301" s="3">
        <f>IF(BP$3=0,0,INDEX(Sheet1!RawDataCols,$C301,BP$5)*$R301)</f>
        <v>0</v>
      </c>
      <c r="BQ301" s="3">
        <f t="shared" si="50"/>
        <v>0</v>
      </c>
      <c r="BR301" s="3">
        <f t="shared" si="51"/>
        <v>1313.58</v>
      </c>
      <c r="BS301" s="3">
        <f t="shared" si="52"/>
        <v>1200.21</v>
      </c>
      <c r="BT301" s="3">
        <f t="shared" si="53"/>
        <v>1200.21</v>
      </c>
      <c r="BU301" s="3" t="str">
        <f>INDEX(Sheet1!$BS$2:$BS$1000,MATCH($A301,Sheet1!$A$2:$A$1000,0))</f>
        <v>13</v>
      </c>
      <c r="BV301" s="3">
        <f>INDEX(Sheet1!$BT$2:$BT$1000,MATCH($A301,Sheet1!$A$2:$A$1000,0))</f>
        <v>1200.21</v>
      </c>
    </row>
    <row r="302" spans="1:74" x14ac:dyDescent="0.2">
      <c r="A302" s="11" t="s">
        <v>741</v>
      </c>
      <c r="B302" s="3">
        <f>MATCH($A302,Sheet1!ACCOUNTNO,0)</f>
        <v>273</v>
      </c>
      <c r="C302" s="3">
        <f t="shared" si="44"/>
        <v>273</v>
      </c>
      <c r="D302" s="3" t="str">
        <f>IF(D$3=0,0,INDEX(Sheet1!RawDataCols,$C302,D$5))</f>
        <v>26160A06</v>
      </c>
      <c r="E302" s="3" t="str">
        <f>IF(E$3=0,0,INDEX(Sheet1!RawDataCols,$C302,E$5))</f>
        <v xml:space="preserve">26160          </v>
      </c>
      <c r="F302" s="3" t="str">
        <f>IF(F$3=0,0,INDEX(Sheet1!RawDataCols,$C302,F$5))</f>
        <v xml:space="preserve">A06            </v>
      </c>
      <c r="G302" s="3" t="str">
        <f>IF(G$3=0,0,INDEX(Sheet1!RawDataCols,$C302,G$5))</f>
        <v xml:space="preserve">               </v>
      </c>
      <c r="H302" s="3" t="str">
        <f>IF(H$3=0,0,INDEX(Sheet1!RawDataCols,$C302,H$5))</f>
        <v xml:space="preserve">               </v>
      </c>
      <c r="I302" s="3" t="str">
        <f>IF(I$3=0,0,INDEX(Sheet1!RawDataCols,$C302,I$5))</f>
        <v xml:space="preserve">               </v>
      </c>
      <c r="J302" s="3" t="str">
        <f>IF(J$3=0,0,INDEX(Sheet1!RawDataCols,$C302,J$5))</f>
        <v xml:space="preserve">               </v>
      </c>
      <c r="K302" s="3" t="str">
        <f>IF(K$3=0,0,INDEX(Sheet1!RawDataCols,$C302,K$5))</f>
        <v xml:space="preserve">               </v>
      </c>
      <c r="L302" s="3" t="str">
        <f>IF(L$3=0,0,INDEX(Sheet1!RawDataCols,$C302,L$5))</f>
        <v xml:space="preserve">               </v>
      </c>
      <c r="M302" s="3" t="str">
        <f>IF(M$3=0,0,INDEX(Sheet1!RawDataCols,$C302,M$5))</f>
        <v xml:space="preserve">F007  </v>
      </c>
      <c r="N302" s="3" t="str">
        <f>IF(N$3=0,0,INDEX(Sheet1!RawDataCols,$C302,N$5))</f>
        <v>Electrical - R &amp; M-31 Franklin St</v>
      </c>
      <c r="O302" s="3">
        <f>INDEX(Sheet1!RawDataCols,$C302,O$5)</f>
        <v>13</v>
      </c>
      <c r="P302" s="3" t="str">
        <f>INDEX(Sheet1!RawDataCols,$C302,P$5)</f>
        <v>Cost and Expenses</v>
      </c>
      <c r="Q302" s="3" t="str">
        <f>IF(Q$3=0,0,INDEX(Sheet1!RawDataCols,$C302,Q$5))</f>
        <v>I</v>
      </c>
      <c r="R302" s="3">
        <f t="shared" si="45"/>
        <v>1</v>
      </c>
      <c r="S302" s="3">
        <f t="shared" si="46"/>
        <v>-1</v>
      </c>
      <c r="T302" s="3">
        <f>IF(T$3=0,0,INDEX(Sheet1!RawDataCols,$C302,T$5)*$R302)</f>
        <v>0</v>
      </c>
      <c r="U302" s="3">
        <f>IF(U$3=0,0,INDEX(Sheet1!RawDataCols,$C302,U$5)*$R302)</f>
        <v>0</v>
      </c>
      <c r="V302" s="3">
        <f>IF(V$3=0,0,INDEX(Sheet1!RawDataCols,$C302,V$5)*$R302)</f>
        <v>284.35000000000002</v>
      </c>
      <c r="W302" s="3">
        <f>IF(W$3=0,0,INDEX(Sheet1!RawDataCols,$C302,W$5)*$R302)</f>
        <v>0</v>
      </c>
      <c r="X302" s="3">
        <f>IF(X$3=0,0,INDEX(Sheet1!RawDataCols,$C302,X$5)*$R302)</f>
        <v>0</v>
      </c>
      <c r="Y302" s="3">
        <f>IF(Y$3=0,0,INDEX(Sheet1!RawDataCols,$C302,Y$5)*$R302)</f>
        <v>284.35000000000002</v>
      </c>
      <c r="Z302" s="3">
        <f>IF(Z$3=0,0,INDEX(Sheet1!RawDataCols,$C302,Z$5)*$R302)</f>
        <v>0</v>
      </c>
      <c r="AA302" s="3">
        <f>IF(AA$3=0,0,INDEX(Sheet1!RawDataCols,$C302,AA$5)*$R302)</f>
        <v>0</v>
      </c>
      <c r="AB302" s="3">
        <f>IF(AB$3=0,0,INDEX(Sheet1!RawDataCols,$C302,AB$5)*$R302)</f>
        <v>284.35000000000002</v>
      </c>
      <c r="AC302" s="3">
        <f>IF(AC$3=0,0,INDEX(Sheet1!RawDataCols,$C302,AC$5)*$R302)</f>
        <v>0</v>
      </c>
      <c r="AD302" s="3">
        <f>IF(AD$3=0,0,INDEX(Sheet1!RawDataCols,$C302,AD$5)*$R302)</f>
        <v>0</v>
      </c>
      <c r="AE302" s="3">
        <f>IF(AE$3=0,0,INDEX(Sheet1!RawDataCols,$C302,AE$5)*$R302)</f>
        <v>284.35000000000002</v>
      </c>
      <c r="AF302" s="3">
        <f>IF(AF$3=0,0,INDEX(Sheet1!RawDataCols,$C302,AF$5)*$R302)</f>
        <v>0</v>
      </c>
      <c r="AG302" s="3">
        <f>IF(AG$3=0,0,INDEX(Sheet1!RawDataCols,$C302,AG$5)*$R302)</f>
        <v>0</v>
      </c>
      <c r="AH302" s="3">
        <f>IF(AH$3=0,0,INDEX(Sheet1!RawDataCols,$C302,AH$5)*$R302)</f>
        <v>284.35000000000002</v>
      </c>
      <c r="AI302" s="3">
        <f>IF(AI$3=0,0,INDEX(Sheet1!RawDataCols,$C302,AI$5)*$R302)</f>
        <v>0</v>
      </c>
      <c r="AJ302" s="3">
        <f>IF(AJ$3=0,0,INDEX(Sheet1!RawDataCols,$C302,AJ$5)*$R302)</f>
        <v>0</v>
      </c>
      <c r="AK302" s="3">
        <f>IF(AK$3=0,0,INDEX(Sheet1!RawDataCols,$C302,AK$5)*$R302)</f>
        <v>284.35000000000002</v>
      </c>
      <c r="AL302" s="3">
        <f>IF(AL$3=0,0,INDEX(Sheet1!RawDataCols,$C302,AL$5)*$R302)</f>
        <v>0</v>
      </c>
      <c r="AM302" s="3">
        <f>IF(AM$3=0,0,INDEX(Sheet1!RawDataCols,$C302,AM$5)*$R302)</f>
        <v>82.82</v>
      </c>
      <c r="AN302" s="3">
        <f>IF(AN$3=0,0,INDEX(Sheet1!RawDataCols,$C302,AN$5)*$R302)</f>
        <v>82.82</v>
      </c>
      <c r="AO302" s="3">
        <f>IF(AO$3=0,0,INDEX(Sheet1!RawDataCols,$C302,AO$5)*$R302)</f>
        <v>2409.2600000000002</v>
      </c>
      <c r="AP302" s="3">
        <f>IF(AP$3=0,0,INDEX(Sheet1!RawDataCols,$C302,AP$5)*$R302)</f>
        <v>0</v>
      </c>
      <c r="AQ302" s="3">
        <f>IF(AQ$3=0,0,INDEX(Sheet1!RawDataCols,$C302,AQ$5)*$R302)</f>
        <v>284.35000000000002</v>
      </c>
      <c r="AR302" s="3">
        <f>IF(AR$3=0,0,INDEX(Sheet1!RawDataCols,$C302,AR$5)*$R302)</f>
        <v>143.72999999999999</v>
      </c>
      <c r="AS302" s="3">
        <f>IF(AS$3=0,0,INDEX(Sheet1!RawDataCols,$C302,AS$5)*$R302)</f>
        <v>0</v>
      </c>
      <c r="AT302" s="3">
        <f>IF(AT$3=0,0,INDEX(Sheet1!RawDataCols,$C302,AT$5)*$R302)</f>
        <v>284.35000000000002</v>
      </c>
      <c r="AU302" s="3">
        <f>IF(AU$3=0,0,INDEX(Sheet1!RawDataCols,$C302,AU$5)*$R302)</f>
        <v>273.25</v>
      </c>
      <c r="AV302" s="3">
        <f>IF(AV$3=0,0,INDEX(Sheet1!RawDataCols,$C302,AV$5)*$R302)</f>
        <v>0</v>
      </c>
      <c r="AW302" s="3">
        <f>IF(AW$3=0,0,INDEX(Sheet1!RawDataCols,$C302,AW$5)*$R302)</f>
        <v>284.35000000000002</v>
      </c>
      <c r="AX302" s="3">
        <f>IF(AX$3=0,0,INDEX(Sheet1!RawDataCols,$C302,AX$5)*$R302)</f>
        <v>0</v>
      </c>
      <c r="AY302" s="3">
        <f>IF(AY$3=0,0,INDEX(Sheet1!RawDataCols,$C302,AY$5)*$R302)</f>
        <v>0</v>
      </c>
      <c r="AZ302" s="3">
        <f>IF(AZ$3=0,0,INDEX(Sheet1!RawDataCols,$C302,AZ$5)*$R302)</f>
        <v>284.35000000000002</v>
      </c>
      <c r="BA302" s="3">
        <f>IF(BA$3=0,0,INDEX(Sheet1!RawDataCols,$C302,BA$5)*$R302)</f>
        <v>0</v>
      </c>
      <c r="BB302" s="3">
        <f>IF(BB$3=0,0,INDEX(Sheet1!RawDataCols,$C302,BB$5)*$R302)</f>
        <v>0</v>
      </c>
      <c r="BC302" s="3">
        <f>IF(BC$3=0,0,INDEX(Sheet1!RawDataCols,$C302,BC$5)*$R302)</f>
        <v>284.35000000000002</v>
      </c>
      <c r="BD302" s="3">
        <f>IF(BD$3=0,0,INDEX(Sheet1!RawDataCols,$C302,BD$5)*$R302)</f>
        <v>586</v>
      </c>
      <c r="BE302" s="3">
        <f>IF(BE$3=0,0,INDEX(Sheet1!RawDataCols,$C302,BE$5)*$R302)</f>
        <v>0</v>
      </c>
      <c r="BF302" s="3">
        <f>IF(BF$3=0,0,INDEX(Sheet1!RawDataCols,$C302,BF$5)*$R302)</f>
        <v>284.35000000000002</v>
      </c>
      <c r="BG302" s="179">
        <f>IF(BG$3=0,0,INDEX(Sheet1!RawDataCols,$C302,BG$5)*$R302)</f>
        <v>586</v>
      </c>
      <c r="BH302" s="33">
        <f t="shared" si="47"/>
        <v>82.82</v>
      </c>
      <c r="BI302" s="33">
        <f t="shared" si="48"/>
        <v>3210.6699999999996</v>
      </c>
      <c r="BJ302" s="33">
        <f t="shared" si="49"/>
        <v>3412.2400000000002</v>
      </c>
      <c r="BK302" s="3">
        <f>IF(BK$3=0,0,INDEX(Sheet1!RawDataCols,$C302,BK$5)*$R302)</f>
        <v>200.666875</v>
      </c>
      <c r="BL302" s="3">
        <f>IF(BL$3=0,0,INDEX(Sheet1!RawDataCols,$C302,BL$5)*$R302)</f>
        <v>20.164999999999999</v>
      </c>
      <c r="BM302" s="3">
        <f>IF(BM$3=0,0,INDEX(Sheet1!RawDataCols,$C302,BM$5)*$R302)</f>
        <v>53.371250000000003</v>
      </c>
      <c r="BN302" s="3">
        <f>IF(BN$3=0,0,INDEX(Sheet1!RawDataCols,$C302,BN$5)*$R302)</f>
        <v>682.82187499999998</v>
      </c>
      <c r="BO302" s="3">
        <f>IF(BO$3=0,0,INDEX(Sheet1!RawDataCols,$C302,BO$5)*$R302)</f>
        <v>0</v>
      </c>
      <c r="BP302" s="3">
        <f>IF(BP$3=0,0,INDEX(Sheet1!RawDataCols,$C302,BP$5)*$R302)</f>
        <v>322.64</v>
      </c>
      <c r="BQ302" s="3">
        <f t="shared" si="50"/>
        <v>0</v>
      </c>
      <c r="BR302" s="3">
        <f t="shared" si="51"/>
        <v>0</v>
      </c>
      <c r="BS302" s="3">
        <f t="shared" si="52"/>
        <v>82.82</v>
      </c>
      <c r="BT302" s="3">
        <f t="shared" si="53"/>
        <v>82.82</v>
      </c>
      <c r="BU302" s="3" t="str">
        <f>INDEX(Sheet1!$BS$2:$BS$1000,MATCH($A302,Sheet1!$A$2:$A$1000,0))</f>
        <v>13</v>
      </c>
      <c r="BV302" s="3">
        <f>INDEX(Sheet1!$BT$2:$BT$1000,MATCH($A302,Sheet1!$A$2:$A$1000,0))</f>
        <v>82.82</v>
      </c>
    </row>
    <row r="303" spans="1:74" x14ac:dyDescent="0.2">
      <c r="A303" s="11" t="s">
        <v>742</v>
      </c>
      <c r="B303" s="3">
        <f>MATCH($A303,Sheet1!ACCOUNTNO,0)</f>
        <v>274</v>
      </c>
      <c r="C303" s="3">
        <f t="shared" si="44"/>
        <v>274</v>
      </c>
      <c r="D303" s="3" t="str">
        <f>IF(D$3=0,0,INDEX(Sheet1!RawDataCols,$C303,D$5))</f>
        <v>26160A07</v>
      </c>
      <c r="E303" s="3" t="str">
        <f>IF(E$3=0,0,INDEX(Sheet1!RawDataCols,$C303,E$5))</f>
        <v xml:space="preserve">26160          </v>
      </c>
      <c r="F303" s="3" t="str">
        <f>IF(F$3=0,0,INDEX(Sheet1!RawDataCols,$C303,F$5))</f>
        <v xml:space="preserve">A07            </v>
      </c>
      <c r="G303" s="3" t="str">
        <f>IF(G$3=0,0,INDEX(Sheet1!RawDataCols,$C303,G$5))</f>
        <v xml:space="preserve">               </v>
      </c>
      <c r="H303" s="3" t="str">
        <f>IF(H$3=0,0,INDEX(Sheet1!RawDataCols,$C303,H$5))</f>
        <v xml:space="preserve">               </v>
      </c>
      <c r="I303" s="3" t="str">
        <f>IF(I$3=0,0,INDEX(Sheet1!RawDataCols,$C303,I$5))</f>
        <v xml:space="preserve">               </v>
      </c>
      <c r="J303" s="3" t="str">
        <f>IF(J$3=0,0,INDEX(Sheet1!RawDataCols,$C303,J$5))</f>
        <v xml:space="preserve">               </v>
      </c>
      <c r="K303" s="3" t="str">
        <f>IF(K$3=0,0,INDEX(Sheet1!RawDataCols,$C303,K$5))</f>
        <v xml:space="preserve">               </v>
      </c>
      <c r="L303" s="3" t="str">
        <f>IF(L$3=0,0,INDEX(Sheet1!RawDataCols,$C303,L$5))</f>
        <v xml:space="preserve">               </v>
      </c>
      <c r="M303" s="3" t="str">
        <f>IF(M$3=0,0,INDEX(Sheet1!RawDataCols,$C303,M$5))</f>
        <v xml:space="preserve">F007  </v>
      </c>
      <c r="N303" s="3" t="str">
        <f>IF(N$3=0,0,INDEX(Sheet1!RawDataCols,$C303,N$5))</f>
        <v>Electrical - R &amp; M-25 Franklin St</v>
      </c>
      <c r="O303" s="3">
        <f>INDEX(Sheet1!RawDataCols,$C303,O$5)</f>
        <v>13</v>
      </c>
      <c r="P303" s="3" t="str">
        <f>INDEX(Sheet1!RawDataCols,$C303,P$5)</f>
        <v>Cost and Expenses</v>
      </c>
      <c r="Q303" s="3" t="str">
        <f>IF(Q$3=0,0,INDEX(Sheet1!RawDataCols,$C303,Q$5))</f>
        <v>I</v>
      </c>
      <c r="R303" s="3">
        <f t="shared" si="45"/>
        <v>1</v>
      </c>
      <c r="S303" s="3">
        <f t="shared" si="46"/>
        <v>-1</v>
      </c>
      <c r="T303" s="3">
        <f>IF(T$3=0,0,INDEX(Sheet1!RawDataCols,$C303,T$5)*$R303)</f>
        <v>0</v>
      </c>
      <c r="U303" s="3">
        <f>IF(U$3=0,0,INDEX(Sheet1!RawDataCols,$C303,U$5)*$R303)</f>
        <v>0</v>
      </c>
      <c r="V303" s="3">
        <f>IF(V$3=0,0,INDEX(Sheet1!RawDataCols,$C303,V$5)*$R303)</f>
        <v>298.7</v>
      </c>
      <c r="W303" s="3">
        <f>IF(W$3=0,0,INDEX(Sheet1!RawDataCols,$C303,W$5)*$R303)</f>
        <v>97</v>
      </c>
      <c r="X303" s="3">
        <f>IF(X$3=0,0,INDEX(Sheet1!RawDataCols,$C303,X$5)*$R303)</f>
        <v>1705.58</v>
      </c>
      <c r="Y303" s="3">
        <f>IF(Y$3=0,0,INDEX(Sheet1!RawDataCols,$C303,Y$5)*$R303)</f>
        <v>298.7</v>
      </c>
      <c r="Z303" s="3">
        <f>IF(Z$3=0,0,INDEX(Sheet1!RawDataCols,$C303,Z$5)*$R303)</f>
        <v>889.97</v>
      </c>
      <c r="AA303" s="3">
        <f>IF(AA$3=0,0,INDEX(Sheet1!RawDataCols,$C303,AA$5)*$R303)</f>
        <v>0</v>
      </c>
      <c r="AB303" s="3">
        <f>IF(AB$3=0,0,INDEX(Sheet1!RawDataCols,$C303,AB$5)*$R303)</f>
        <v>298.7</v>
      </c>
      <c r="AC303" s="3">
        <f>IF(AC$3=0,0,INDEX(Sheet1!RawDataCols,$C303,AC$5)*$R303)</f>
        <v>0</v>
      </c>
      <c r="AD303" s="3">
        <f>IF(AD$3=0,0,INDEX(Sheet1!RawDataCols,$C303,AD$5)*$R303)</f>
        <v>0</v>
      </c>
      <c r="AE303" s="3">
        <f>IF(AE$3=0,0,INDEX(Sheet1!RawDataCols,$C303,AE$5)*$R303)</f>
        <v>298.7</v>
      </c>
      <c r="AF303" s="3">
        <f>IF(AF$3=0,0,INDEX(Sheet1!RawDataCols,$C303,AF$5)*$R303)</f>
        <v>136.6</v>
      </c>
      <c r="AG303" s="3">
        <f>IF(AG$3=0,0,INDEX(Sheet1!RawDataCols,$C303,AG$5)*$R303)</f>
        <v>0</v>
      </c>
      <c r="AH303" s="3">
        <f>IF(AH$3=0,0,INDEX(Sheet1!RawDataCols,$C303,AH$5)*$R303)</f>
        <v>298.7</v>
      </c>
      <c r="AI303" s="3">
        <f>IF(AI$3=0,0,INDEX(Sheet1!RawDataCols,$C303,AI$5)*$R303)</f>
        <v>863.17</v>
      </c>
      <c r="AJ303" s="3">
        <f>IF(AJ$3=0,0,INDEX(Sheet1!RawDataCols,$C303,AJ$5)*$R303)</f>
        <v>797.77</v>
      </c>
      <c r="AK303" s="3">
        <f>IF(AK$3=0,0,INDEX(Sheet1!RawDataCols,$C303,AK$5)*$R303)</f>
        <v>298.7</v>
      </c>
      <c r="AL303" s="3">
        <f>IF(AL$3=0,0,INDEX(Sheet1!RawDataCols,$C303,AL$5)*$R303)</f>
        <v>3651.44</v>
      </c>
      <c r="AM303" s="3">
        <f>IF(AM$3=0,0,INDEX(Sheet1!RawDataCols,$C303,AM$5)*$R303)</f>
        <v>170</v>
      </c>
      <c r="AN303" s="3">
        <f>IF(AN$3=0,0,INDEX(Sheet1!RawDataCols,$C303,AN$5)*$R303)</f>
        <v>170</v>
      </c>
      <c r="AO303" s="3">
        <f>IF(AO$3=0,0,INDEX(Sheet1!RawDataCols,$C303,AO$5)*$R303)</f>
        <v>1169.3399999999999</v>
      </c>
      <c r="AP303" s="3">
        <f>IF(AP$3=0,0,INDEX(Sheet1!RawDataCols,$C303,AP$5)*$R303)</f>
        <v>0</v>
      </c>
      <c r="AQ303" s="3">
        <f>IF(AQ$3=0,0,INDEX(Sheet1!RawDataCols,$C303,AQ$5)*$R303)</f>
        <v>298.7</v>
      </c>
      <c r="AR303" s="3">
        <f>IF(AR$3=0,0,INDEX(Sheet1!RawDataCols,$C303,AR$5)*$R303)</f>
        <v>0</v>
      </c>
      <c r="AS303" s="3">
        <f>IF(AS$3=0,0,INDEX(Sheet1!RawDataCols,$C303,AS$5)*$R303)</f>
        <v>0</v>
      </c>
      <c r="AT303" s="3">
        <f>IF(AT$3=0,0,INDEX(Sheet1!RawDataCols,$C303,AT$5)*$R303)</f>
        <v>298.7</v>
      </c>
      <c r="AU303" s="3">
        <f>IF(AU$3=0,0,INDEX(Sheet1!RawDataCols,$C303,AU$5)*$R303)</f>
        <v>195</v>
      </c>
      <c r="AV303" s="3">
        <f>IF(AV$3=0,0,INDEX(Sheet1!RawDataCols,$C303,AV$5)*$R303)</f>
        <v>1800</v>
      </c>
      <c r="AW303" s="3">
        <f>IF(AW$3=0,0,INDEX(Sheet1!RawDataCols,$C303,AW$5)*$R303)</f>
        <v>298.7</v>
      </c>
      <c r="AX303" s="3">
        <f>IF(AX$3=0,0,INDEX(Sheet1!RawDataCols,$C303,AX$5)*$R303)</f>
        <v>0</v>
      </c>
      <c r="AY303" s="3">
        <f>IF(AY$3=0,0,INDEX(Sheet1!RawDataCols,$C303,AY$5)*$R303)</f>
        <v>1093.1099999999999</v>
      </c>
      <c r="AZ303" s="3">
        <f>IF(AZ$3=0,0,INDEX(Sheet1!RawDataCols,$C303,AZ$5)*$R303)</f>
        <v>5298.7</v>
      </c>
      <c r="BA303" s="3">
        <f>IF(BA$3=0,0,INDEX(Sheet1!RawDataCols,$C303,BA$5)*$R303)</f>
        <v>115</v>
      </c>
      <c r="BB303" s="3">
        <f>IF(BB$3=0,0,INDEX(Sheet1!RawDataCols,$C303,BB$5)*$R303)</f>
        <v>0</v>
      </c>
      <c r="BC303" s="3">
        <f>IF(BC$3=0,0,INDEX(Sheet1!RawDataCols,$C303,BC$5)*$R303)</f>
        <v>298.7</v>
      </c>
      <c r="BD303" s="3">
        <f>IF(BD$3=0,0,INDEX(Sheet1!RawDataCols,$C303,BD$5)*$R303)</f>
        <v>0</v>
      </c>
      <c r="BE303" s="3">
        <f>IF(BE$3=0,0,INDEX(Sheet1!RawDataCols,$C303,BE$5)*$R303)</f>
        <v>0</v>
      </c>
      <c r="BF303" s="3">
        <f>IF(BF$3=0,0,INDEX(Sheet1!RawDataCols,$C303,BF$5)*$R303)</f>
        <v>298.7</v>
      </c>
      <c r="BG303" s="179">
        <f>IF(BG$3=0,0,INDEX(Sheet1!RawDataCols,$C303,BG$5)*$R303)</f>
        <v>0</v>
      </c>
      <c r="BH303" s="33">
        <f t="shared" si="47"/>
        <v>5566.46</v>
      </c>
      <c r="BI303" s="33">
        <f t="shared" si="48"/>
        <v>8455.7000000000007</v>
      </c>
      <c r="BJ303" s="33">
        <f t="shared" si="49"/>
        <v>7117.52</v>
      </c>
      <c r="BK303" s="3">
        <f>IF(BK$3=0,0,INDEX(Sheet1!RawDataCols,$C303,BK$5)*$R303)</f>
        <v>528.48125000000005</v>
      </c>
      <c r="BL303" s="3">
        <f>IF(BL$3=0,0,INDEX(Sheet1!RawDataCols,$C303,BL$5)*$R303)</f>
        <v>753.15125</v>
      </c>
      <c r="BM303" s="3">
        <f>IF(BM$3=0,0,INDEX(Sheet1!RawDataCols,$C303,BM$5)*$R303)</f>
        <v>408.81937499999998</v>
      </c>
      <c r="BN303" s="3">
        <f>IF(BN$3=0,0,INDEX(Sheet1!RawDataCols,$C303,BN$5)*$R303)</f>
        <v>69.796875</v>
      </c>
      <c r="BO303" s="3">
        <f>IF(BO$3=0,0,INDEX(Sheet1!RawDataCols,$C303,BO$5)*$R303)</f>
        <v>108.89812499999999</v>
      </c>
      <c r="BP303" s="3">
        <f>IF(BP$3=0,0,INDEX(Sheet1!RawDataCols,$C303,BP$5)*$R303)</f>
        <v>6412.24</v>
      </c>
      <c r="BQ303" s="3">
        <f t="shared" si="50"/>
        <v>1705.58</v>
      </c>
      <c r="BR303" s="3">
        <f t="shared" si="51"/>
        <v>797.77</v>
      </c>
      <c r="BS303" s="3">
        <f t="shared" si="52"/>
        <v>170</v>
      </c>
      <c r="BT303" s="3">
        <f t="shared" si="53"/>
        <v>3063.1099999999997</v>
      </c>
      <c r="BU303" s="3" t="str">
        <f>INDEX(Sheet1!$BS$2:$BS$1000,MATCH($A303,Sheet1!$A$2:$A$1000,0))</f>
        <v>13</v>
      </c>
      <c r="BV303" s="3">
        <f>INDEX(Sheet1!$BT$2:$BT$1000,MATCH($A303,Sheet1!$A$2:$A$1000,0))</f>
        <v>3063.11</v>
      </c>
    </row>
    <row r="304" spans="1:74" x14ac:dyDescent="0.2">
      <c r="A304" s="246" t="s">
        <v>743</v>
      </c>
      <c r="B304" s="3" t="e">
        <f>MATCH($A304,Sheet1!ACCOUNTNO,0)</f>
        <v>#N/A</v>
      </c>
      <c r="C304" s="3">
        <f t="shared" si="44"/>
        <v>65000</v>
      </c>
      <c r="D304" s="3">
        <f>IF(D$3=0,0,INDEX(Sheet1!RawDataCols,$C304,D$5))</f>
        <v>0</v>
      </c>
      <c r="E304" s="3">
        <f>IF(E$3=0,0,INDEX(Sheet1!RawDataCols,$C304,E$5))</f>
        <v>0</v>
      </c>
      <c r="F304" s="3">
        <f>IF(F$3=0,0,INDEX(Sheet1!RawDataCols,$C304,F$5))</f>
        <v>0</v>
      </c>
      <c r="G304" s="3">
        <f>IF(G$3=0,0,INDEX(Sheet1!RawDataCols,$C304,G$5))</f>
        <v>0</v>
      </c>
      <c r="H304" s="3">
        <f>IF(H$3=0,0,INDEX(Sheet1!RawDataCols,$C304,H$5))</f>
        <v>0</v>
      </c>
      <c r="I304" s="3">
        <f>IF(I$3=0,0,INDEX(Sheet1!RawDataCols,$C304,I$5))</f>
        <v>0</v>
      </c>
      <c r="J304" s="3">
        <f>IF(J$3=0,0,INDEX(Sheet1!RawDataCols,$C304,J$5))</f>
        <v>0</v>
      </c>
      <c r="K304" s="3">
        <f>IF(K$3=0,0,INDEX(Sheet1!RawDataCols,$C304,K$5))</f>
        <v>0</v>
      </c>
      <c r="L304" s="3">
        <f>IF(L$3=0,0,INDEX(Sheet1!RawDataCols,$C304,L$5))</f>
        <v>0</v>
      </c>
      <c r="M304" s="3">
        <f>IF(M$3=0,0,INDEX(Sheet1!RawDataCols,$C304,M$5))</f>
        <v>0</v>
      </c>
      <c r="N304" s="3">
        <f>IF(N$3=0,0,INDEX(Sheet1!RawDataCols,$C304,N$5))</f>
        <v>0</v>
      </c>
      <c r="O304" s="3">
        <f>INDEX(Sheet1!RawDataCols,$C304,O$5)</f>
        <v>0</v>
      </c>
      <c r="P304" s="3">
        <f>INDEX(Sheet1!RawDataCols,$C304,P$5)</f>
        <v>0</v>
      </c>
      <c r="Q304" s="3">
        <f>IF(Q$3=0,0,INDEX(Sheet1!RawDataCols,$C304,Q$5))</f>
        <v>0</v>
      </c>
      <c r="R304" s="3">
        <f t="shared" si="45"/>
        <v>1</v>
      </c>
      <c r="S304" s="3">
        <f t="shared" si="46"/>
        <v>-1</v>
      </c>
      <c r="T304" s="3">
        <f>IF(T$3=0,0,INDEX(Sheet1!RawDataCols,$C304,T$5)*$R304)</f>
        <v>0</v>
      </c>
      <c r="U304" s="3">
        <f>IF(U$3=0,0,INDEX(Sheet1!RawDataCols,$C304,U$5)*$R304)</f>
        <v>0</v>
      </c>
      <c r="V304" s="3">
        <f>IF(V$3=0,0,INDEX(Sheet1!RawDataCols,$C304,V$5)*$R304)</f>
        <v>0</v>
      </c>
      <c r="W304" s="3">
        <f>IF(W$3=0,0,INDEX(Sheet1!RawDataCols,$C304,W$5)*$R304)</f>
        <v>0</v>
      </c>
      <c r="X304" s="3">
        <f>IF(X$3=0,0,INDEX(Sheet1!RawDataCols,$C304,X$5)*$R304)</f>
        <v>0</v>
      </c>
      <c r="Y304" s="3">
        <f>IF(Y$3=0,0,INDEX(Sheet1!RawDataCols,$C304,Y$5)*$R304)</f>
        <v>0</v>
      </c>
      <c r="Z304" s="3">
        <f>IF(Z$3=0,0,INDEX(Sheet1!RawDataCols,$C304,Z$5)*$R304)</f>
        <v>0</v>
      </c>
      <c r="AA304" s="3">
        <f>IF(AA$3=0,0,INDEX(Sheet1!RawDataCols,$C304,AA$5)*$R304)</f>
        <v>0</v>
      </c>
      <c r="AB304" s="3">
        <f>IF(AB$3=0,0,INDEX(Sheet1!RawDataCols,$C304,AB$5)*$R304)</f>
        <v>0</v>
      </c>
      <c r="AC304" s="3">
        <f>IF(AC$3=0,0,INDEX(Sheet1!RawDataCols,$C304,AC$5)*$R304)</f>
        <v>0</v>
      </c>
      <c r="AD304" s="3">
        <f>IF(AD$3=0,0,INDEX(Sheet1!RawDataCols,$C304,AD$5)*$R304)</f>
        <v>0</v>
      </c>
      <c r="AE304" s="3">
        <f>IF(AE$3=0,0,INDEX(Sheet1!RawDataCols,$C304,AE$5)*$R304)</f>
        <v>0</v>
      </c>
      <c r="AF304" s="3">
        <f>IF(AF$3=0,0,INDEX(Sheet1!RawDataCols,$C304,AF$5)*$R304)</f>
        <v>0</v>
      </c>
      <c r="AG304" s="3">
        <f>IF(AG$3=0,0,INDEX(Sheet1!RawDataCols,$C304,AG$5)*$R304)</f>
        <v>0</v>
      </c>
      <c r="AH304" s="3">
        <f>IF(AH$3=0,0,INDEX(Sheet1!RawDataCols,$C304,AH$5)*$R304)</f>
        <v>0</v>
      </c>
      <c r="AI304" s="3">
        <f>IF(AI$3=0,0,INDEX(Sheet1!RawDataCols,$C304,AI$5)*$R304)</f>
        <v>0</v>
      </c>
      <c r="AJ304" s="3">
        <f>IF(AJ$3=0,0,INDEX(Sheet1!RawDataCols,$C304,AJ$5)*$R304)</f>
        <v>0</v>
      </c>
      <c r="AK304" s="3">
        <f>IF(AK$3=0,0,INDEX(Sheet1!RawDataCols,$C304,AK$5)*$R304)</f>
        <v>0</v>
      </c>
      <c r="AL304" s="3">
        <f>IF(AL$3=0,0,INDEX(Sheet1!RawDataCols,$C304,AL$5)*$R304)</f>
        <v>0</v>
      </c>
      <c r="AM304" s="3">
        <f>IF(AM$3=0,0,INDEX(Sheet1!RawDataCols,$C304,AM$5)*$R304)</f>
        <v>0</v>
      </c>
      <c r="AN304" s="3">
        <f>IF(AN$3=0,0,INDEX(Sheet1!RawDataCols,$C304,AN$5)*$R304)</f>
        <v>0</v>
      </c>
      <c r="AO304" s="3">
        <f>IF(AO$3=0,0,INDEX(Sheet1!RawDataCols,$C304,AO$5)*$R304)</f>
        <v>0</v>
      </c>
      <c r="AP304" s="3">
        <f>IF(AP$3=0,0,INDEX(Sheet1!RawDataCols,$C304,AP$5)*$R304)</f>
        <v>0</v>
      </c>
      <c r="AQ304" s="3">
        <f>IF(AQ$3=0,0,INDEX(Sheet1!RawDataCols,$C304,AQ$5)*$R304)</f>
        <v>0</v>
      </c>
      <c r="AR304" s="3">
        <f>IF(AR$3=0,0,INDEX(Sheet1!RawDataCols,$C304,AR$5)*$R304)</f>
        <v>0</v>
      </c>
      <c r="AS304" s="3">
        <f>IF(AS$3=0,0,INDEX(Sheet1!RawDataCols,$C304,AS$5)*$R304)</f>
        <v>0</v>
      </c>
      <c r="AT304" s="3">
        <f>IF(AT$3=0,0,INDEX(Sheet1!RawDataCols,$C304,AT$5)*$R304)</f>
        <v>0</v>
      </c>
      <c r="AU304" s="3">
        <f>IF(AU$3=0,0,INDEX(Sheet1!RawDataCols,$C304,AU$5)*$R304)</f>
        <v>0</v>
      </c>
      <c r="AV304" s="3">
        <f>IF(AV$3=0,0,INDEX(Sheet1!RawDataCols,$C304,AV$5)*$R304)</f>
        <v>0</v>
      </c>
      <c r="AW304" s="3">
        <f>IF(AW$3=0,0,INDEX(Sheet1!RawDataCols,$C304,AW$5)*$R304)</f>
        <v>0</v>
      </c>
      <c r="AX304" s="3">
        <f>IF(AX$3=0,0,INDEX(Sheet1!RawDataCols,$C304,AX$5)*$R304)</f>
        <v>0</v>
      </c>
      <c r="AY304" s="3">
        <f>IF(AY$3=0,0,INDEX(Sheet1!RawDataCols,$C304,AY$5)*$R304)</f>
        <v>0</v>
      </c>
      <c r="AZ304" s="3">
        <f>IF(AZ$3=0,0,INDEX(Sheet1!RawDataCols,$C304,AZ$5)*$R304)</f>
        <v>0</v>
      </c>
      <c r="BA304" s="3">
        <f>IF(BA$3=0,0,INDEX(Sheet1!RawDataCols,$C304,BA$5)*$R304)</f>
        <v>0</v>
      </c>
      <c r="BB304" s="3">
        <f>IF(BB$3=0,0,INDEX(Sheet1!RawDataCols,$C304,BB$5)*$R304)</f>
        <v>0</v>
      </c>
      <c r="BC304" s="3">
        <f>IF(BC$3=0,0,INDEX(Sheet1!RawDataCols,$C304,BC$5)*$R304)</f>
        <v>0</v>
      </c>
      <c r="BD304" s="3">
        <f>IF(BD$3=0,0,INDEX(Sheet1!RawDataCols,$C304,BD$5)*$R304)</f>
        <v>0</v>
      </c>
      <c r="BE304" s="3">
        <f>IF(BE$3=0,0,INDEX(Sheet1!RawDataCols,$C304,BE$5)*$R304)</f>
        <v>0</v>
      </c>
      <c r="BF304" s="3">
        <f>IF(BF$3=0,0,INDEX(Sheet1!RawDataCols,$C304,BF$5)*$R304)</f>
        <v>0</v>
      </c>
      <c r="BG304" s="179">
        <f>IF(BG$3=0,0,INDEX(Sheet1!RawDataCols,$C304,BG$5)*$R304)</f>
        <v>0</v>
      </c>
      <c r="BH304" s="33">
        <f t="shared" si="47"/>
        <v>0</v>
      </c>
      <c r="BI304" s="33">
        <f t="shared" si="48"/>
        <v>0</v>
      </c>
      <c r="BJ304" s="33">
        <f t="shared" si="49"/>
        <v>0</v>
      </c>
      <c r="BK304" s="3">
        <f>IF(BK$3=0,0,INDEX(Sheet1!RawDataCols,$C304,BK$5)*$R304)</f>
        <v>0</v>
      </c>
      <c r="BL304" s="3">
        <f>IF(BL$3=0,0,INDEX(Sheet1!RawDataCols,$C304,BL$5)*$R304)</f>
        <v>0</v>
      </c>
      <c r="BM304" s="3">
        <f>IF(BM$3=0,0,INDEX(Sheet1!RawDataCols,$C304,BM$5)*$R304)</f>
        <v>0</v>
      </c>
      <c r="BN304" s="3">
        <f>IF(BN$3=0,0,INDEX(Sheet1!RawDataCols,$C304,BN$5)*$R304)</f>
        <v>0</v>
      </c>
      <c r="BO304" s="3">
        <f>IF(BO$3=0,0,INDEX(Sheet1!RawDataCols,$C304,BO$5)*$R304)</f>
        <v>0</v>
      </c>
      <c r="BP304" s="3">
        <f>IF(BP$3=0,0,INDEX(Sheet1!RawDataCols,$C304,BP$5)*$R304)</f>
        <v>0</v>
      </c>
      <c r="BQ304" s="3">
        <f t="shared" si="50"/>
        <v>0</v>
      </c>
      <c r="BR304" s="3">
        <f t="shared" si="51"/>
        <v>0</v>
      </c>
      <c r="BS304" s="3">
        <f t="shared" si="52"/>
        <v>0</v>
      </c>
      <c r="BT304" s="3">
        <f t="shared" si="53"/>
        <v>0</v>
      </c>
      <c r="BU304" s="3" t="e">
        <f>INDEX(Sheet1!$BS$2:$BS$1000,MATCH($A304,Sheet1!$A$2:$A$1000,0))</f>
        <v>#N/A</v>
      </c>
      <c r="BV304" s="3" t="e">
        <f>INDEX(Sheet1!$BT$2:$BT$1000,MATCH($A304,Sheet1!$A$2:$A$1000,0))</f>
        <v>#N/A</v>
      </c>
    </row>
    <row r="305" spans="1:74" x14ac:dyDescent="0.2">
      <c r="A305" s="11" t="s">
        <v>744</v>
      </c>
      <c r="B305" s="3">
        <f>MATCH($A305,Sheet1!ACCOUNTNO,0)</f>
        <v>275</v>
      </c>
      <c r="C305" s="3">
        <f t="shared" si="44"/>
        <v>275</v>
      </c>
      <c r="D305" s="3" t="str">
        <f>IF(D$3=0,0,INDEX(Sheet1!RawDataCols,$C305,D$5))</f>
        <v>26160A10</v>
      </c>
      <c r="E305" s="3" t="str">
        <f>IF(E$3=0,0,INDEX(Sheet1!RawDataCols,$C305,E$5))</f>
        <v xml:space="preserve">26160          </v>
      </c>
      <c r="F305" s="3" t="str">
        <f>IF(F$3=0,0,INDEX(Sheet1!RawDataCols,$C305,F$5))</f>
        <v xml:space="preserve">A10            </v>
      </c>
      <c r="G305" s="3" t="str">
        <f>IF(G$3=0,0,INDEX(Sheet1!RawDataCols,$C305,G$5))</f>
        <v xml:space="preserve">               </v>
      </c>
      <c r="H305" s="3" t="str">
        <f>IF(H$3=0,0,INDEX(Sheet1!RawDataCols,$C305,H$5))</f>
        <v xml:space="preserve">               </v>
      </c>
      <c r="I305" s="3" t="str">
        <f>IF(I$3=0,0,INDEX(Sheet1!RawDataCols,$C305,I$5))</f>
        <v xml:space="preserve">               </v>
      </c>
      <c r="J305" s="3" t="str">
        <f>IF(J$3=0,0,INDEX(Sheet1!RawDataCols,$C305,J$5))</f>
        <v xml:space="preserve">               </v>
      </c>
      <c r="K305" s="3" t="str">
        <f>IF(K$3=0,0,INDEX(Sheet1!RawDataCols,$C305,K$5))</f>
        <v xml:space="preserve">               </v>
      </c>
      <c r="L305" s="3" t="str">
        <f>IF(L$3=0,0,INDEX(Sheet1!RawDataCols,$C305,L$5))</f>
        <v xml:space="preserve">               </v>
      </c>
      <c r="M305" s="3" t="str">
        <f>IF(M$3=0,0,INDEX(Sheet1!RawDataCols,$C305,M$5))</f>
        <v xml:space="preserve">F007  </v>
      </c>
      <c r="N305" s="3" t="str">
        <f>IF(N$3=0,0,INDEX(Sheet1!RawDataCols,$C305,N$5))</f>
        <v>Electrical - R &amp; M-15 Franklin St</v>
      </c>
      <c r="O305" s="3">
        <f>INDEX(Sheet1!RawDataCols,$C305,O$5)</f>
        <v>13</v>
      </c>
      <c r="P305" s="3" t="str">
        <f>INDEX(Sheet1!RawDataCols,$C305,P$5)</f>
        <v>Cost and Expenses</v>
      </c>
      <c r="Q305" s="3" t="str">
        <f>IF(Q$3=0,0,INDEX(Sheet1!RawDataCols,$C305,Q$5))</f>
        <v>I</v>
      </c>
      <c r="R305" s="3">
        <f t="shared" si="45"/>
        <v>1</v>
      </c>
      <c r="S305" s="3">
        <f t="shared" si="46"/>
        <v>-1</v>
      </c>
      <c r="T305" s="3">
        <f>IF(T$3=0,0,INDEX(Sheet1!RawDataCols,$C305,T$5)*$R305)</f>
        <v>0</v>
      </c>
      <c r="U305" s="3">
        <f>IF(U$3=0,0,INDEX(Sheet1!RawDataCols,$C305,U$5)*$R305)</f>
        <v>0</v>
      </c>
      <c r="V305" s="3">
        <f>IF(V$3=0,0,INDEX(Sheet1!RawDataCols,$C305,V$5)*$R305)</f>
        <v>0</v>
      </c>
      <c r="W305" s="3">
        <f>IF(W$3=0,0,INDEX(Sheet1!RawDataCols,$C305,W$5)*$R305)</f>
        <v>0</v>
      </c>
      <c r="X305" s="3">
        <f>IF(X$3=0,0,INDEX(Sheet1!RawDataCols,$C305,X$5)*$R305)</f>
        <v>0</v>
      </c>
      <c r="Y305" s="3">
        <f>IF(Y$3=0,0,INDEX(Sheet1!RawDataCols,$C305,Y$5)*$R305)</f>
        <v>0</v>
      </c>
      <c r="Z305" s="3">
        <f>IF(Z$3=0,0,INDEX(Sheet1!RawDataCols,$C305,Z$5)*$R305)</f>
        <v>0</v>
      </c>
      <c r="AA305" s="3">
        <f>IF(AA$3=0,0,INDEX(Sheet1!RawDataCols,$C305,AA$5)*$R305)</f>
        <v>0</v>
      </c>
      <c r="AB305" s="3">
        <f>IF(AB$3=0,0,INDEX(Sheet1!RawDataCols,$C305,AB$5)*$R305)</f>
        <v>0</v>
      </c>
      <c r="AC305" s="3">
        <f>IF(AC$3=0,0,INDEX(Sheet1!RawDataCols,$C305,AC$5)*$R305)</f>
        <v>0</v>
      </c>
      <c r="AD305" s="3">
        <f>IF(AD$3=0,0,INDEX(Sheet1!RawDataCols,$C305,AD$5)*$R305)</f>
        <v>0</v>
      </c>
      <c r="AE305" s="3">
        <f>IF(AE$3=0,0,INDEX(Sheet1!RawDataCols,$C305,AE$5)*$R305)</f>
        <v>0</v>
      </c>
      <c r="AF305" s="3">
        <f>IF(AF$3=0,0,INDEX(Sheet1!RawDataCols,$C305,AF$5)*$R305)</f>
        <v>0</v>
      </c>
      <c r="AG305" s="3">
        <f>IF(AG$3=0,0,INDEX(Sheet1!RawDataCols,$C305,AG$5)*$R305)</f>
        <v>0</v>
      </c>
      <c r="AH305" s="3">
        <f>IF(AH$3=0,0,INDEX(Sheet1!RawDataCols,$C305,AH$5)*$R305)</f>
        <v>0</v>
      </c>
      <c r="AI305" s="3">
        <f>IF(AI$3=0,0,INDEX(Sheet1!RawDataCols,$C305,AI$5)*$R305)</f>
        <v>0</v>
      </c>
      <c r="AJ305" s="3">
        <f>IF(AJ$3=0,0,INDEX(Sheet1!RawDataCols,$C305,AJ$5)*$R305)</f>
        <v>0</v>
      </c>
      <c r="AK305" s="3">
        <f>IF(AK$3=0,0,INDEX(Sheet1!RawDataCols,$C305,AK$5)*$R305)</f>
        <v>0</v>
      </c>
      <c r="AL305" s="3">
        <f>IF(AL$3=0,0,INDEX(Sheet1!RawDataCols,$C305,AL$5)*$R305)</f>
        <v>0</v>
      </c>
      <c r="AM305" s="3">
        <f>IF(AM$3=0,0,INDEX(Sheet1!RawDataCols,$C305,AM$5)*$R305)</f>
        <v>0</v>
      </c>
      <c r="AN305" s="3">
        <f>IF(AN$3=0,0,INDEX(Sheet1!RawDataCols,$C305,AN$5)*$R305)</f>
        <v>0</v>
      </c>
      <c r="AO305" s="3">
        <f>IF(AO$3=0,0,INDEX(Sheet1!RawDataCols,$C305,AO$5)*$R305)</f>
        <v>0</v>
      </c>
      <c r="AP305" s="3">
        <f>IF(AP$3=0,0,INDEX(Sheet1!RawDataCols,$C305,AP$5)*$R305)</f>
        <v>0</v>
      </c>
      <c r="AQ305" s="3">
        <f>IF(AQ$3=0,0,INDEX(Sheet1!RawDataCols,$C305,AQ$5)*$R305)</f>
        <v>0</v>
      </c>
      <c r="AR305" s="3">
        <f>IF(AR$3=0,0,INDEX(Sheet1!RawDataCols,$C305,AR$5)*$R305)</f>
        <v>0</v>
      </c>
      <c r="AS305" s="3">
        <f>IF(AS$3=0,0,INDEX(Sheet1!RawDataCols,$C305,AS$5)*$R305)</f>
        <v>0</v>
      </c>
      <c r="AT305" s="3">
        <f>IF(AT$3=0,0,INDEX(Sheet1!RawDataCols,$C305,AT$5)*$R305)</f>
        <v>0</v>
      </c>
      <c r="AU305" s="3">
        <f>IF(AU$3=0,0,INDEX(Sheet1!RawDataCols,$C305,AU$5)*$R305)</f>
        <v>0</v>
      </c>
      <c r="AV305" s="3">
        <f>IF(AV$3=0,0,INDEX(Sheet1!RawDataCols,$C305,AV$5)*$R305)</f>
        <v>0</v>
      </c>
      <c r="AW305" s="3">
        <f>IF(AW$3=0,0,INDEX(Sheet1!RawDataCols,$C305,AW$5)*$R305)</f>
        <v>0</v>
      </c>
      <c r="AX305" s="3">
        <f>IF(AX$3=0,0,INDEX(Sheet1!RawDataCols,$C305,AX$5)*$R305)</f>
        <v>0</v>
      </c>
      <c r="AY305" s="3">
        <f>IF(AY$3=0,0,INDEX(Sheet1!RawDataCols,$C305,AY$5)*$R305)</f>
        <v>0</v>
      </c>
      <c r="AZ305" s="3">
        <f>IF(AZ$3=0,0,INDEX(Sheet1!RawDataCols,$C305,AZ$5)*$R305)</f>
        <v>0</v>
      </c>
      <c r="BA305" s="3">
        <f>IF(BA$3=0,0,INDEX(Sheet1!RawDataCols,$C305,BA$5)*$R305)</f>
        <v>0</v>
      </c>
      <c r="BB305" s="3">
        <f>IF(BB$3=0,0,INDEX(Sheet1!RawDataCols,$C305,BB$5)*$R305)</f>
        <v>0</v>
      </c>
      <c r="BC305" s="3">
        <f>IF(BC$3=0,0,INDEX(Sheet1!RawDataCols,$C305,BC$5)*$R305)</f>
        <v>0</v>
      </c>
      <c r="BD305" s="3">
        <f>IF(BD$3=0,0,INDEX(Sheet1!RawDataCols,$C305,BD$5)*$R305)</f>
        <v>0</v>
      </c>
      <c r="BE305" s="3">
        <f>IF(BE$3=0,0,INDEX(Sheet1!RawDataCols,$C305,BE$5)*$R305)</f>
        <v>0</v>
      </c>
      <c r="BF305" s="3">
        <f>IF(BF$3=0,0,INDEX(Sheet1!RawDataCols,$C305,BF$5)*$R305)</f>
        <v>0</v>
      </c>
      <c r="BG305" s="179">
        <f>IF(BG$3=0,0,INDEX(Sheet1!RawDataCols,$C305,BG$5)*$R305)</f>
        <v>0</v>
      </c>
      <c r="BH305" s="33">
        <f t="shared" si="47"/>
        <v>0</v>
      </c>
      <c r="BI305" s="33">
        <f t="shared" si="48"/>
        <v>0</v>
      </c>
      <c r="BJ305" s="33">
        <f t="shared" si="49"/>
        <v>0</v>
      </c>
      <c r="BK305" s="3">
        <f>IF(BK$3=0,0,INDEX(Sheet1!RawDataCols,$C305,BK$5)*$R305)</f>
        <v>0</v>
      </c>
      <c r="BL305" s="3">
        <f>IF(BL$3=0,0,INDEX(Sheet1!RawDataCols,$C305,BL$5)*$R305)</f>
        <v>0</v>
      </c>
      <c r="BM305" s="3">
        <f>IF(BM$3=0,0,INDEX(Sheet1!RawDataCols,$C305,BM$5)*$R305)</f>
        <v>0</v>
      </c>
      <c r="BN305" s="3">
        <f>IF(BN$3=0,0,INDEX(Sheet1!RawDataCols,$C305,BN$5)*$R305)</f>
        <v>45.625</v>
      </c>
      <c r="BO305" s="3">
        <f>IF(BO$3=0,0,INDEX(Sheet1!RawDataCols,$C305,BO$5)*$R305)</f>
        <v>0</v>
      </c>
      <c r="BP305" s="3">
        <f>IF(BP$3=0,0,INDEX(Sheet1!RawDataCols,$C305,BP$5)*$R305)</f>
        <v>0</v>
      </c>
      <c r="BQ305" s="3">
        <f t="shared" si="50"/>
        <v>0</v>
      </c>
      <c r="BR305" s="3">
        <f t="shared" si="51"/>
        <v>0</v>
      </c>
      <c r="BS305" s="3">
        <f t="shared" si="52"/>
        <v>0</v>
      </c>
      <c r="BT305" s="3">
        <f t="shared" si="53"/>
        <v>0</v>
      </c>
      <c r="BU305" s="3" t="str">
        <f>INDEX(Sheet1!$BS$2:$BS$1000,MATCH($A305,Sheet1!$A$2:$A$1000,0))</f>
        <v>13</v>
      </c>
      <c r="BV305" s="3">
        <f>INDEX(Sheet1!$BT$2:$BT$1000,MATCH($A305,Sheet1!$A$2:$A$1000,0))</f>
        <v>0</v>
      </c>
    </row>
    <row r="306" spans="1:74" x14ac:dyDescent="0.2">
      <c r="A306" s="11" t="s">
        <v>745</v>
      </c>
      <c r="B306" s="3">
        <f>MATCH($A306,Sheet1!ACCOUNTNO,0)</f>
        <v>276</v>
      </c>
      <c r="C306" s="3">
        <f t="shared" si="44"/>
        <v>276</v>
      </c>
      <c r="D306" s="3" t="str">
        <f>IF(D$3=0,0,INDEX(Sheet1!RawDataCols,$C306,D$5))</f>
        <v>26160A11</v>
      </c>
      <c r="E306" s="3" t="str">
        <f>IF(E$3=0,0,INDEX(Sheet1!RawDataCols,$C306,E$5))</f>
        <v xml:space="preserve">26160          </v>
      </c>
      <c r="F306" s="3" t="str">
        <f>IF(F$3=0,0,INDEX(Sheet1!RawDataCols,$C306,F$5))</f>
        <v xml:space="preserve">A11            </v>
      </c>
      <c r="G306" s="3" t="str">
        <f>IF(G$3=0,0,INDEX(Sheet1!RawDataCols,$C306,G$5))</f>
        <v xml:space="preserve">               </v>
      </c>
      <c r="H306" s="3" t="str">
        <f>IF(H$3=0,0,INDEX(Sheet1!RawDataCols,$C306,H$5))</f>
        <v xml:space="preserve">               </v>
      </c>
      <c r="I306" s="3" t="str">
        <f>IF(I$3=0,0,INDEX(Sheet1!RawDataCols,$C306,I$5))</f>
        <v xml:space="preserve">               </v>
      </c>
      <c r="J306" s="3" t="str">
        <f>IF(J$3=0,0,INDEX(Sheet1!RawDataCols,$C306,J$5))</f>
        <v xml:space="preserve">               </v>
      </c>
      <c r="K306" s="3" t="str">
        <f>IF(K$3=0,0,INDEX(Sheet1!RawDataCols,$C306,K$5))</f>
        <v xml:space="preserve">               </v>
      </c>
      <c r="L306" s="3" t="str">
        <f>IF(L$3=0,0,INDEX(Sheet1!RawDataCols,$C306,L$5))</f>
        <v xml:space="preserve">               </v>
      </c>
      <c r="M306" s="3" t="str">
        <f>IF(M$3=0,0,INDEX(Sheet1!RawDataCols,$C306,M$5))</f>
        <v xml:space="preserve">F007  </v>
      </c>
      <c r="N306" s="3" t="str">
        <f>IF(N$3=0,0,INDEX(Sheet1!RawDataCols,$C306,N$5))</f>
        <v>Electrical - R &amp; M-25 Hutt St</v>
      </c>
      <c r="O306" s="3">
        <f>INDEX(Sheet1!RawDataCols,$C306,O$5)</f>
        <v>13</v>
      </c>
      <c r="P306" s="3" t="str">
        <f>INDEX(Sheet1!RawDataCols,$C306,P$5)</f>
        <v>Cost and Expenses</v>
      </c>
      <c r="Q306" s="3" t="str">
        <f>IF(Q$3=0,0,INDEX(Sheet1!RawDataCols,$C306,Q$5))</f>
        <v>I</v>
      </c>
      <c r="R306" s="3">
        <f t="shared" si="45"/>
        <v>1</v>
      </c>
      <c r="S306" s="3">
        <f t="shared" si="46"/>
        <v>-1</v>
      </c>
      <c r="T306" s="3">
        <f>IF(T$3=0,0,INDEX(Sheet1!RawDataCols,$C306,T$5)*$R306)</f>
        <v>0</v>
      </c>
      <c r="U306" s="3">
        <f>IF(U$3=0,0,INDEX(Sheet1!RawDataCols,$C306,U$5)*$R306)</f>
        <v>0</v>
      </c>
      <c r="V306" s="3">
        <f>IF(V$3=0,0,INDEX(Sheet1!RawDataCols,$C306,V$5)*$R306)</f>
        <v>0</v>
      </c>
      <c r="W306" s="3">
        <f>IF(W$3=0,0,INDEX(Sheet1!RawDataCols,$C306,W$5)*$R306)</f>
        <v>0</v>
      </c>
      <c r="X306" s="3">
        <f>IF(X$3=0,0,INDEX(Sheet1!RawDataCols,$C306,X$5)*$R306)</f>
        <v>0</v>
      </c>
      <c r="Y306" s="3">
        <f>IF(Y$3=0,0,INDEX(Sheet1!RawDataCols,$C306,Y$5)*$R306)</f>
        <v>0</v>
      </c>
      <c r="Z306" s="3">
        <f>IF(Z$3=0,0,INDEX(Sheet1!RawDataCols,$C306,Z$5)*$R306)</f>
        <v>0</v>
      </c>
      <c r="AA306" s="3">
        <f>IF(AA$3=0,0,INDEX(Sheet1!RawDataCols,$C306,AA$5)*$R306)</f>
        <v>0</v>
      </c>
      <c r="AB306" s="3">
        <f>IF(AB$3=0,0,INDEX(Sheet1!RawDataCols,$C306,AB$5)*$R306)</f>
        <v>0</v>
      </c>
      <c r="AC306" s="3">
        <f>IF(AC$3=0,0,INDEX(Sheet1!RawDataCols,$C306,AC$5)*$R306)</f>
        <v>0</v>
      </c>
      <c r="AD306" s="3">
        <f>IF(AD$3=0,0,INDEX(Sheet1!RawDataCols,$C306,AD$5)*$R306)</f>
        <v>0</v>
      </c>
      <c r="AE306" s="3">
        <f>IF(AE$3=0,0,INDEX(Sheet1!RawDataCols,$C306,AE$5)*$R306)</f>
        <v>0</v>
      </c>
      <c r="AF306" s="3">
        <f>IF(AF$3=0,0,INDEX(Sheet1!RawDataCols,$C306,AF$5)*$R306)</f>
        <v>1740.59</v>
      </c>
      <c r="AG306" s="3">
        <f>IF(AG$3=0,0,INDEX(Sheet1!RawDataCols,$C306,AG$5)*$R306)</f>
        <v>0</v>
      </c>
      <c r="AH306" s="3">
        <f>IF(AH$3=0,0,INDEX(Sheet1!RawDataCols,$C306,AH$5)*$R306)</f>
        <v>0</v>
      </c>
      <c r="AI306" s="3">
        <f>IF(AI$3=0,0,INDEX(Sheet1!RawDataCols,$C306,AI$5)*$R306)</f>
        <v>0</v>
      </c>
      <c r="AJ306" s="3">
        <f>IF(AJ$3=0,0,INDEX(Sheet1!RawDataCols,$C306,AJ$5)*$R306)</f>
        <v>0</v>
      </c>
      <c r="AK306" s="3">
        <f>IF(AK$3=0,0,INDEX(Sheet1!RawDataCols,$C306,AK$5)*$R306)</f>
        <v>0</v>
      </c>
      <c r="AL306" s="3">
        <f>IF(AL$3=0,0,INDEX(Sheet1!RawDataCols,$C306,AL$5)*$R306)</f>
        <v>0</v>
      </c>
      <c r="AM306" s="3">
        <f>IF(AM$3=0,0,INDEX(Sheet1!RawDataCols,$C306,AM$5)*$R306)</f>
        <v>0</v>
      </c>
      <c r="AN306" s="3">
        <f>IF(AN$3=0,0,INDEX(Sheet1!RawDataCols,$C306,AN$5)*$R306)</f>
        <v>0</v>
      </c>
      <c r="AO306" s="3">
        <f>IF(AO$3=0,0,INDEX(Sheet1!RawDataCols,$C306,AO$5)*$R306)</f>
        <v>0</v>
      </c>
      <c r="AP306" s="3">
        <f>IF(AP$3=0,0,INDEX(Sheet1!RawDataCols,$C306,AP$5)*$R306)</f>
        <v>0</v>
      </c>
      <c r="AQ306" s="3">
        <f>IF(AQ$3=0,0,INDEX(Sheet1!RawDataCols,$C306,AQ$5)*$R306)</f>
        <v>0</v>
      </c>
      <c r="AR306" s="3">
        <f>IF(AR$3=0,0,INDEX(Sheet1!RawDataCols,$C306,AR$5)*$R306)</f>
        <v>0</v>
      </c>
      <c r="AS306" s="3">
        <f>IF(AS$3=0,0,INDEX(Sheet1!RawDataCols,$C306,AS$5)*$R306)</f>
        <v>0</v>
      </c>
      <c r="AT306" s="3">
        <f>IF(AT$3=0,0,INDEX(Sheet1!RawDataCols,$C306,AT$5)*$R306)</f>
        <v>0</v>
      </c>
      <c r="AU306" s="3">
        <f>IF(AU$3=0,0,INDEX(Sheet1!RawDataCols,$C306,AU$5)*$R306)</f>
        <v>0</v>
      </c>
      <c r="AV306" s="3">
        <f>IF(AV$3=0,0,INDEX(Sheet1!RawDataCols,$C306,AV$5)*$R306)</f>
        <v>0</v>
      </c>
      <c r="AW306" s="3">
        <f>IF(AW$3=0,0,INDEX(Sheet1!RawDataCols,$C306,AW$5)*$R306)</f>
        <v>0</v>
      </c>
      <c r="AX306" s="3">
        <f>IF(AX$3=0,0,INDEX(Sheet1!RawDataCols,$C306,AX$5)*$R306)</f>
        <v>0</v>
      </c>
      <c r="AY306" s="3">
        <f>IF(AY$3=0,0,INDEX(Sheet1!RawDataCols,$C306,AY$5)*$R306)</f>
        <v>0</v>
      </c>
      <c r="AZ306" s="3">
        <f>IF(AZ$3=0,0,INDEX(Sheet1!RawDataCols,$C306,AZ$5)*$R306)</f>
        <v>0</v>
      </c>
      <c r="BA306" s="3">
        <f>IF(BA$3=0,0,INDEX(Sheet1!RawDataCols,$C306,BA$5)*$R306)</f>
        <v>0</v>
      </c>
      <c r="BB306" s="3">
        <f>IF(BB$3=0,0,INDEX(Sheet1!RawDataCols,$C306,BB$5)*$R306)</f>
        <v>0</v>
      </c>
      <c r="BC306" s="3">
        <f>IF(BC$3=0,0,INDEX(Sheet1!RawDataCols,$C306,BC$5)*$R306)</f>
        <v>0</v>
      </c>
      <c r="BD306" s="3">
        <f>IF(BD$3=0,0,INDEX(Sheet1!RawDataCols,$C306,BD$5)*$R306)</f>
        <v>0</v>
      </c>
      <c r="BE306" s="3">
        <f>IF(BE$3=0,0,INDEX(Sheet1!RawDataCols,$C306,BE$5)*$R306)</f>
        <v>0</v>
      </c>
      <c r="BF306" s="3">
        <f>IF(BF$3=0,0,INDEX(Sheet1!RawDataCols,$C306,BF$5)*$R306)</f>
        <v>0</v>
      </c>
      <c r="BG306" s="179">
        <f>IF(BG$3=0,0,INDEX(Sheet1!RawDataCols,$C306,BG$5)*$R306)</f>
        <v>0</v>
      </c>
      <c r="BH306" s="33">
        <f t="shared" si="47"/>
        <v>0</v>
      </c>
      <c r="BI306" s="33">
        <f t="shared" si="48"/>
        <v>0</v>
      </c>
      <c r="BJ306" s="33">
        <f t="shared" si="49"/>
        <v>1740.59</v>
      </c>
      <c r="BK306" s="3">
        <f>IF(BK$3=0,0,INDEX(Sheet1!RawDataCols,$C306,BK$5)*$R306)</f>
        <v>0</v>
      </c>
      <c r="BL306" s="3">
        <f>IF(BL$3=0,0,INDEX(Sheet1!RawDataCols,$C306,BL$5)*$R306)</f>
        <v>108.78687499999999</v>
      </c>
      <c r="BM306" s="3">
        <f>IF(BM$3=0,0,INDEX(Sheet1!RawDataCols,$C306,BM$5)*$R306)</f>
        <v>18.09375</v>
      </c>
      <c r="BN306" s="3">
        <f>IF(BN$3=0,0,INDEX(Sheet1!RawDataCols,$C306,BN$5)*$R306)</f>
        <v>13.75</v>
      </c>
      <c r="BO306" s="3">
        <f>IF(BO$3=0,0,INDEX(Sheet1!RawDataCols,$C306,BO$5)*$R306)</f>
        <v>0</v>
      </c>
      <c r="BP306" s="3">
        <f>IF(BP$3=0,0,INDEX(Sheet1!RawDataCols,$C306,BP$5)*$R306)</f>
        <v>0</v>
      </c>
      <c r="BQ306" s="3">
        <f t="shared" si="50"/>
        <v>0</v>
      </c>
      <c r="BR306" s="3">
        <f t="shared" si="51"/>
        <v>0</v>
      </c>
      <c r="BS306" s="3">
        <f t="shared" si="52"/>
        <v>0</v>
      </c>
      <c r="BT306" s="3">
        <f t="shared" si="53"/>
        <v>0</v>
      </c>
      <c r="BU306" s="3" t="str">
        <f>INDEX(Sheet1!$BS$2:$BS$1000,MATCH($A306,Sheet1!$A$2:$A$1000,0))</f>
        <v>13</v>
      </c>
      <c r="BV306" s="3">
        <f>INDEX(Sheet1!$BT$2:$BT$1000,MATCH($A306,Sheet1!$A$2:$A$1000,0))</f>
        <v>0</v>
      </c>
    </row>
    <row r="307" spans="1:74" x14ac:dyDescent="0.2">
      <c r="A307" s="11" t="s">
        <v>746</v>
      </c>
      <c r="B307" s="3">
        <f>MATCH($A307,Sheet1!ACCOUNTNO,0)</f>
        <v>277</v>
      </c>
      <c r="C307" s="3">
        <f t="shared" si="44"/>
        <v>277</v>
      </c>
      <c r="D307" s="3" t="str">
        <f>IF(D$3=0,0,INDEX(Sheet1!RawDataCols,$C307,D$5))</f>
        <v>26160A13</v>
      </c>
      <c r="E307" s="3" t="str">
        <f>IF(E$3=0,0,INDEX(Sheet1!RawDataCols,$C307,E$5))</f>
        <v xml:space="preserve">26160          </v>
      </c>
      <c r="F307" s="3" t="str">
        <f>IF(F$3=0,0,INDEX(Sheet1!RawDataCols,$C307,F$5))</f>
        <v xml:space="preserve">A13            </v>
      </c>
      <c r="G307" s="3" t="str">
        <f>IF(G$3=0,0,INDEX(Sheet1!RawDataCols,$C307,G$5))</f>
        <v xml:space="preserve">               </v>
      </c>
      <c r="H307" s="3" t="str">
        <f>IF(H$3=0,0,INDEX(Sheet1!RawDataCols,$C307,H$5))</f>
        <v xml:space="preserve">               </v>
      </c>
      <c r="I307" s="3" t="str">
        <f>IF(I$3=0,0,INDEX(Sheet1!RawDataCols,$C307,I$5))</f>
        <v xml:space="preserve">               </v>
      </c>
      <c r="J307" s="3" t="str">
        <f>IF(J$3=0,0,INDEX(Sheet1!RawDataCols,$C307,J$5))</f>
        <v xml:space="preserve">               </v>
      </c>
      <c r="K307" s="3" t="str">
        <f>IF(K$3=0,0,INDEX(Sheet1!RawDataCols,$C307,K$5))</f>
        <v xml:space="preserve">               </v>
      </c>
      <c r="L307" s="3" t="str">
        <f>IF(L$3=0,0,INDEX(Sheet1!RawDataCols,$C307,L$5))</f>
        <v xml:space="preserve">               </v>
      </c>
      <c r="M307" s="3" t="str">
        <f>IF(M$3=0,0,INDEX(Sheet1!RawDataCols,$C307,M$5))</f>
        <v xml:space="preserve">F007  </v>
      </c>
      <c r="N307" s="3" t="str">
        <f>IF(N$3=0,0,INDEX(Sheet1!RawDataCols,$C307,N$5))</f>
        <v>Electrical - R &amp; M-B25 188 Carrington</v>
      </c>
      <c r="O307" s="3">
        <f>INDEX(Sheet1!RawDataCols,$C307,O$5)</f>
        <v>13</v>
      </c>
      <c r="P307" s="3" t="str">
        <f>INDEX(Sheet1!RawDataCols,$C307,P$5)</f>
        <v>Cost and Expenses</v>
      </c>
      <c r="Q307" s="3" t="str">
        <f>IF(Q$3=0,0,INDEX(Sheet1!RawDataCols,$C307,Q$5))</f>
        <v>I</v>
      </c>
      <c r="R307" s="3">
        <f t="shared" si="45"/>
        <v>1</v>
      </c>
      <c r="S307" s="3">
        <f t="shared" si="46"/>
        <v>-1</v>
      </c>
      <c r="T307" s="3">
        <f>IF(T$3=0,0,INDEX(Sheet1!RawDataCols,$C307,T$5)*$R307)</f>
        <v>0</v>
      </c>
      <c r="U307" s="3">
        <f>IF(U$3=0,0,INDEX(Sheet1!RawDataCols,$C307,U$5)*$R307)</f>
        <v>0</v>
      </c>
      <c r="V307" s="3">
        <f>IF(V$3=0,0,INDEX(Sheet1!RawDataCols,$C307,V$5)*$R307)</f>
        <v>0</v>
      </c>
      <c r="W307" s="3">
        <f>IF(W$3=0,0,INDEX(Sheet1!RawDataCols,$C307,W$5)*$R307)</f>
        <v>0</v>
      </c>
      <c r="X307" s="3">
        <f>IF(X$3=0,0,INDEX(Sheet1!RawDataCols,$C307,X$5)*$R307)</f>
        <v>0</v>
      </c>
      <c r="Y307" s="3">
        <f>IF(Y$3=0,0,INDEX(Sheet1!RawDataCols,$C307,Y$5)*$R307)</f>
        <v>0</v>
      </c>
      <c r="Z307" s="3">
        <f>IF(Z$3=0,0,INDEX(Sheet1!RawDataCols,$C307,Z$5)*$R307)</f>
        <v>0</v>
      </c>
      <c r="AA307" s="3">
        <f>IF(AA$3=0,0,INDEX(Sheet1!RawDataCols,$C307,AA$5)*$R307)</f>
        <v>0</v>
      </c>
      <c r="AB307" s="3">
        <f>IF(AB$3=0,0,INDEX(Sheet1!RawDataCols,$C307,AB$5)*$R307)</f>
        <v>0</v>
      </c>
      <c r="AC307" s="3">
        <f>IF(AC$3=0,0,INDEX(Sheet1!RawDataCols,$C307,AC$5)*$R307)</f>
        <v>0</v>
      </c>
      <c r="AD307" s="3">
        <f>IF(AD$3=0,0,INDEX(Sheet1!RawDataCols,$C307,AD$5)*$R307)</f>
        <v>0</v>
      </c>
      <c r="AE307" s="3">
        <f>IF(AE$3=0,0,INDEX(Sheet1!RawDataCols,$C307,AE$5)*$R307)</f>
        <v>0</v>
      </c>
      <c r="AF307" s="3">
        <f>IF(AF$3=0,0,INDEX(Sheet1!RawDataCols,$C307,AF$5)*$R307)</f>
        <v>0</v>
      </c>
      <c r="AG307" s="3">
        <f>IF(AG$3=0,0,INDEX(Sheet1!RawDataCols,$C307,AG$5)*$R307)</f>
        <v>0</v>
      </c>
      <c r="AH307" s="3">
        <f>IF(AH$3=0,0,INDEX(Sheet1!RawDataCols,$C307,AH$5)*$R307)</f>
        <v>0</v>
      </c>
      <c r="AI307" s="3">
        <f>IF(AI$3=0,0,INDEX(Sheet1!RawDataCols,$C307,AI$5)*$R307)</f>
        <v>0</v>
      </c>
      <c r="AJ307" s="3">
        <f>IF(AJ$3=0,0,INDEX(Sheet1!RawDataCols,$C307,AJ$5)*$R307)</f>
        <v>0</v>
      </c>
      <c r="AK307" s="3">
        <f>IF(AK$3=0,0,INDEX(Sheet1!RawDataCols,$C307,AK$5)*$R307)</f>
        <v>0</v>
      </c>
      <c r="AL307" s="3">
        <f>IF(AL$3=0,0,INDEX(Sheet1!RawDataCols,$C307,AL$5)*$R307)</f>
        <v>0</v>
      </c>
      <c r="AM307" s="3">
        <f>IF(AM$3=0,0,INDEX(Sheet1!RawDataCols,$C307,AM$5)*$R307)</f>
        <v>0</v>
      </c>
      <c r="AN307" s="3">
        <f>IF(AN$3=0,0,INDEX(Sheet1!RawDataCols,$C307,AN$5)*$R307)</f>
        <v>0</v>
      </c>
      <c r="AO307" s="3">
        <f>IF(AO$3=0,0,INDEX(Sheet1!RawDataCols,$C307,AO$5)*$R307)</f>
        <v>0</v>
      </c>
      <c r="AP307" s="3">
        <f>IF(AP$3=0,0,INDEX(Sheet1!RawDataCols,$C307,AP$5)*$R307)</f>
        <v>0</v>
      </c>
      <c r="AQ307" s="3">
        <f>IF(AQ$3=0,0,INDEX(Sheet1!RawDataCols,$C307,AQ$5)*$R307)</f>
        <v>0</v>
      </c>
      <c r="AR307" s="3">
        <f>IF(AR$3=0,0,INDEX(Sheet1!RawDataCols,$C307,AR$5)*$R307)</f>
        <v>0</v>
      </c>
      <c r="AS307" s="3">
        <f>IF(AS$3=0,0,INDEX(Sheet1!RawDataCols,$C307,AS$5)*$R307)</f>
        <v>0</v>
      </c>
      <c r="AT307" s="3">
        <f>IF(AT$3=0,0,INDEX(Sheet1!RawDataCols,$C307,AT$5)*$R307)</f>
        <v>0</v>
      </c>
      <c r="AU307" s="3">
        <f>IF(AU$3=0,0,INDEX(Sheet1!RawDataCols,$C307,AU$5)*$R307)</f>
        <v>0</v>
      </c>
      <c r="AV307" s="3">
        <f>IF(AV$3=0,0,INDEX(Sheet1!RawDataCols,$C307,AV$5)*$R307)</f>
        <v>0</v>
      </c>
      <c r="AW307" s="3">
        <f>IF(AW$3=0,0,INDEX(Sheet1!RawDataCols,$C307,AW$5)*$R307)</f>
        <v>0</v>
      </c>
      <c r="AX307" s="3">
        <f>IF(AX$3=0,0,INDEX(Sheet1!RawDataCols,$C307,AX$5)*$R307)</f>
        <v>0</v>
      </c>
      <c r="AY307" s="3">
        <f>IF(AY$3=0,0,INDEX(Sheet1!RawDataCols,$C307,AY$5)*$R307)</f>
        <v>0</v>
      </c>
      <c r="AZ307" s="3">
        <f>IF(AZ$3=0,0,INDEX(Sheet1!RawDataCols,$C307,AZ$5)*$R307)</f>
        <v>0</v>
      </c>
      <c r="BA307" s="3">
        <f>IF(BA$3=0,0,INDEX(Sheet1!RawDataCols,$C307,BA$5)*$R307)</f>
        <v>0</v>
      </c>
      <c r="BB307" s="3">
        <f>IF(BB$3=0,0,INDEX(Sheet1!RawDataCols,$C307,BB$5)*$R307)</f>
        <v>0</v>
      </c>
      <c r="BC307" s="3">
        <f>IF(BC$3=0,0,INDEX(Sheet1!RawDataCols,$C307,BC$5)*$R307)</f>
        <v>0</v>
      </c>
      <c r="BD307" s="3">
        <f>IF(BD$3=0,0,INDEX(Sheet1!RawDataCols,$C307,BD$5)*$R307)</f>
        <v>0</v>
      </c>
      <c r="BE307" s="3">
        <f>IF(BE$3=0,0,INDEX(Sheet1!RawDataCols,$C307,BE$5)*$R307)</f>
        <v>0</v>
      </c>
      <c r="BF307" s="3">
        <f>IF(BF$3=0,0,INDEX(Sheet1!RawDataCols,$C307,BF$5)*$R307)</f>
        <v>0</v>
      </c>
      <c r="BG307" s="179">
        <f>IF(BG$3=0,0,INDEX(Sheet1!RawDataCols,$C307,BG$5)*$R307)</f>
        <v>0</v>
      </c>
      <c r="BH307" s="33">
        <f t="shared" si="47"/>
        <v>0</v>
      </c>
      <c r="BI307" s="33">
        <f t="shared" si="48"/>
        <v>0</v>
      </c>
      <c r="BJ307" s="33">
        <f t="shared" si="49"/>
        <v>0</v>
      </c>
      <c r="BK307" s="3">
        <f>IF(BK$3=0,0,INDEX(Sheet1!RawDataCols,$C307,BK$5)*$R307)</f>
        <v>0</v>
      </c>
      <c r="BL307" s="3">
        <f>IF(BL$3=0,0,INDEX(Sheet1!RawDataCols,$C307,BL$5)*$R307)</f>
        <v>0</v>
      </c>
      <c r="BM307" s="3">
        <f>IF(BM$3=0,0,INDEX(Sheet1!RawDataCols,$C307,BM$5)*$R307)</f>
        <v>0</v>
      </c>
      <c r="BN307" s="3">
        <f>IF(BN$3=0,0,INDEX(Sheet1!RawDataCols,$C307,BN$5)*$R307)</f>
        <v>0</v>
      </c>
      <c r="BO307" s="3">
        <f>IF(BO$3=0,0,INDEX(Sheet1!RawDataCols,$C307,BO$5)*$R307)</f>
        <v>26.5</v>
      </c>
      <c r="BP307" s="3">
        <f>IF(BP$3=0,0,INDEX(Sheet1!RawDataCols,$C307,BP$5)*$R307)</f>
        <v>0</v>
      </c>
      <c r="BQ307" s="3">
        <f t="shared" si="50"/>
        <v>0</v>
      </c>
      <c r="BR307" s="3">
        <f t="shared" si="51"/>
        <v>0</v>
      </c>
      <c r="BS307" s="3">
        <f t="shared" si="52"/>
        <v>0</v>
      </c>
      <c r="BT307" s="3">
        <f t="shared" si="53"/>
        <v>0</v>
      </c>
      <c r="BU307" s="3" t="str">
        <f>INDEX(Sheet1!$BS$2:$BS$1000,MATCH($A307,Sheet1!$A$2:$A$1000,0))</f>
        <v>13</v>
      </c>
      <c r="BV307" s="3">
        <f>INDEX(Sheet1!$BT$2:$BT$1000,MATCH($A307,Sheet1!$A$2:$A$1000,0))</f>
        <v>0</v>
      </c>
    </row>
    <row r="308" spans="1:74" x14ac:dyDescent="0.2">
      <c r="A308" s="11" t="s">
        <v>747</v>
      </c>
      <c r="B308" s="3">
        <f>MATCH($A308,Sheet1!ACCOUNTNO,0)</f>
        <v>278</v>
      </c>
      <c r="C308" s="3">
        <f t="shared" si="44"/>
        <v>278</v>
      </c>
      <c r="D308" s="3" t="str">
        <f>IF(D$3=0,0,INDEX(Sheet1!RawDataCols,$C308,D$5))</f>
        <v>26180A01</v>
      </c>
      <c r="E308" s="3" t="str">
        <f>IF(E$3=0,0,INDEX(Sheet1!RawDataCols,$C308,E$5))</f>
        <v xml:space="preserve">26180          </v>
      </c>
      <c r="F308" s="3" t="str">
        <f>IF(F$3=0,0,INDEX(Sheet1!RawDataCols,$C308,F$5))</f>
        <v xml:space="preserve">A01            </v>
      </c>
      <c r="G308" s="3" t="str">
        <f>IF(G$3=0,0,INDEX(Sheet1!RawDataCols,$C308,G$5))</f>
        <v xml:space="preserve">               </v>
      </c>
      <c r="H308" s="3" t="str">
        <f>IF(H$3=0,0,INDEX(Sheet1!RawDataCols,$C308,H$5))</f>
        <v xml:space="preserve">               </v>
      </c>
      <c r="I308" s="3" t="str">
        <f>IF(I$3=0,0,INDEX(Sheet1!RawDataCols,$C308,I$5))</f>
        <v xml:space="preserve">               </v>
      </c>
      <c r="J308" s="3" t="str">
        <f>IF(J$3=0,0,INDEX(Sheet1!RawDataCols,$C308,J$5))</f>
        <v xml:space="preserve">               </v>
      </c>
      <c r="K308" s="3" t="str">
        <f>IF(K$3=0,0,INDEX(Sheet1!RawDataCols,$C308,K$5))</f>
        <v xml:space="preserve">               </v>
      </c>
      <c r="L308" s="3" t="str">
        <f>IF(L$3=0,0,INDEX(Sheet1!RawDataCols,$C308,L$5))</f>
        <v xml:space="preserve">               </v>
      </c>
      <c r="M308" s="3" t="str">
        <f>IF(M$3=0,0,INDEX(Sheet1!RawDataCols,$C308,M$5))</f>
        <v xml:space="preserve">F007  </v>
      </c>
      <c r="N308" s="3" t="str">
        <f>IF(N$3=0,0,INDEX(Sheet1!RawDataCols,$C308,N$5))</f>
        <v>Fire - SAMFS Monitoring-6 Circuit Dr</v>
      </c>
      <c r="O308" s="3">
        <f>INDEX(Sheet1!RawDataCols,$C308,O$5)</f>
        <v>13</v>
      </c>
      <c r="P308" s="3" t="str">
        <f>INDEX(Sheet1!RawDataCols,$C308,P$5)</f>
        <v>Cost and Expenses</v>
      </c>
      <c r="Q308" s="3" t="str">
        <f>IF(Q$3=0,0,INDEX(Sheet1!RawDataCols,$C308,Q$5))</f>
        <v>I</v>
      </c>
      <c r="R308" s="3">
        <f t="shared" si="45"/>
        <v>1</v>
      </c>
      <c r="S308" s="3">
        <f t="shared" si="46"/>
        <v>-1</v>
      </c>
      <c r="T308" s="3">
        <f>IF(T$3=0,0,INDEX(Sheet1!RawDataCols,$C308,T$5)*$R308)</f>
        <v>0</v>
      </c>
      <c r="U308" s="3">
        <f>IF(U$3=0,0,INDEX(Sheet1!RawDataCols,$C308,U$5)*$R308)</f>
        <v>-2598.11</v>
      </c>
      <c r="V308" s="3">
        <f>IF(V$3=0,0,INDEX(Sheet1!RawDataCols,$C308,V$5)*$R308)</f>
        <v>345.44</v>
      </c>
      <c r="W308" s="3">
        <f>IF(W$3=0,0,INDEX(Sheet1!RawDataCols,$C308,W$5)*$R308)</f>
        <v>1645.43</v>
      </c>
      <c r="X308" s="3">
        <f>IF(X$3=0,0,INDEX(Sheet1!RawDataCols,$C308,X$5)*$R308)</f>
        <v>600.47</v>
      </c>
      <c r="Y308" s="3">
        <f>IF(Y$3=0,0,INDEX(Sheet1!RawDataCols,$C308,Y$5)*$R308)</f>
        <v>312.01</v>
      </c>
      <c r="Z308" s="3">
        <f>IF(Z$3=0,0,INDEX(Sheet1!RawDataCols,$C308,Z$5)*$R308)</f>
        <v>790.73</v>
      </c>
      <c r="AA308" s="3">
        <f>IF(AA$3=0,0,INDEX(Sheet1!RawDataCols,$C308,AA$5)*$R308)</f>
        <v>612.63</v>
      </c>
      <c r="AB308" s="3">
        <f>IF(AB$3=0,0,INDEX(Sheet1!RawDataCols,$C308,AB$5)*$R308)</f>
        <v>345.44</v>
      </c>
      <c r="AC308" s="3">
        <f>IF(AC$3=0,0,INDEX(Sheet1!RawDataCols,$C308,AC$5)*$R308)</f>
        <v>905.78</v>
      </c>
      <c r="AD308" s="3">
        <f>IF(AD$3=0,0,INDEX(Sheet1!RawDataCols,$C308,AD$5)*$R308)</f>
        <v>592.87</v>
      </c>
      <c r="AE308" s="3">
        <f>IF(AE$3=0,0,INDEX(Sheet1!RawDataCols,$C308,AE$5)*$R308)</f>
        <v>334.3</v>
      </c>
      <c r="AF308" s="3">
        <f>IF(AF$3=0,0,INDEX(Sheet1!RawDataCols,$C308,AF$5)*$R308)</f>
        <v>54.73</v>
      </c>
      <c r="AG308" s="3">
        <f>IF(AG$3=0,0,INDEX(Sheet1!RawDataCols,$C308,AG$5)*$R308)</f>
        <v>376.49</v>
      </c>
      <c r="AH308" s="3">
        <f>IF(AH$3=0,0,INDEX(Sheet1!RawDataCols,$C308,AH$5)*$R308)</f>
        <v>345.44</v>
      </c>
      <c r="AI308" s="3">
        <f>IF(AI$3=0,0,INDEX(Sheet1!RawDataCols,$C308,AI$5)*$R308)</f>
        <v>580.36</v>
      </c>
      <c r="AJ308" s="3">
        <f>IF(AJ$3=0,0,INDEX(Sheet1!RawDataCols,$C308,AJ$5)*$R308)</f>
        <v>374.58</v>
      </c>
      <c r="AK308" s="3">
        <f>IF(AK$3=0,0,INDEX(Sheet1!RawDataCols,$C308,AK$5)*$R308)</f>
        <v>334.3</v>
      </c>
      <c r="AL308" s="3">
        <f>IF(AL$3=0,0,INDEX(Sheet1!RawDataCols,$C308,AL$5)*$R308)</f>
        <v>578.54</v>
      </c>
      <c r="AM308" s="3">
        <f>IF(AM$3=0,0,INDEX(Sheet1!RawDataCols,$C308,AM$5)*$R308)</f>
        <v>386.38</v>
      </c>
      <c r="AN308" s="3">
        <f>IF(AN$3=0,0,INDEX(Sheet1!RawDataCols,$C308,AN$5)*$R308)</f>
        <v>386.38</v>
      </c>
      <c r="AO308" s="3">
        <f>IF(AO$3=0,0,INDEX(Sheet1!RawDataCols,$C308,AO$5)*$R308)</f>
        <v>598.55999999999995</v>
      </c>
      <c r="AP308" s="3">
        <f>IF(AP$3=0,0,INDEX(Sheet1!RawDataCols,$C308,AP$5)*$R308)</f>
        <v>584.28</v>
      </c>
      <c r="AQ308" s="3">
        <f>IF(AQ$3=0,0,INDEX(Sheet1!RawDataCols,$C308,AQ$5)*$R308)</f>
        <v>345.44</v>
      </c>
      <c r="AR308" s="3">
        <f>IF(AR$3=0,0,INDEX(Sheet1!RawDataCols,$C308,AR$5)*$R308)</f>
        <v>583.01</v>
      </c>
      <c r="AS308" s="3">
        <f>IF(AS$3=0,0,INDEX(Sheet1!RawDataCols,$C308,AS$5)*$R308)</f>
        <v>582.33000000000004</v>
      </c>
      <c r="AT308" s="3">
        <f>IF(AT$3=0,0,INDEX(Sheet1!RawDataCols,$C308,AT$5)*$R308)</f>
        <v>334.3</v>
      </c>
      <c r="AU308" s="3">
        <f>IF(AU$3=0,0,INDEX(Sheet1!RawDataCols,$C308,AU$5)*$R308)</f>
        <v>581.1</v>
      </c>
      <c r="AV308" s="3">
        <f>IF(AV$3=0,0,INDEX(Sheet1!RawDataCols,$C308,AV$5)*$R308)</f>
        <v>601.74</v>
      </c>
      <c r="AW308" s="3">
        <f>IF(AW$3=0,0,INDEX(Sheet1!RawDataCols,$C308,AW$5)*$R308)</f>
        <v>345.44</v>
      </c>
      <c r="AX308" s="3">
        <f>IF(AX$3=0,0,INDEX(Sheet1!RawDataCols,$C308,AX$5)*$R308)</f>
        <v>1181.55</v>
      </c>
      <c r="AY308" s="3">
        <f>IF(AY$3=0,0,INDEX(Sheet1!RawDataCols,$C308,AY$5)*$R308)</f>
        <v>58.52</v>
      </c>
      <c r="AZ308" s="3">
        <f>IF(AZ$3=0,0,INDEX(Sheet1!RawDataCols,$C308,AZ$5)*$R308)</f>
        <v>334.3</v>
      </c>
      <c r="BA308" s="3">
        <f>IF(BA$3=0,0,INDEX(Sheet1!RawDataCols,$C308,BA$5)*$R308)</f>
        <v>563.64</v>
      </c>
      <c r="BB308" s="3">
        <f>IF(BB$3=0,0,INDEX(Sheet1!RawDataCols,$C308,BB$5)*$R308)</f>
        <v>60.47</v>
      </c>
      <c r="BC308" s="3">
        <f>IF(BC$3=0,0,INDEX(Sheet1!RawDataCols,$C308,BC$5)*$R308)</f>
        <v>345.44</v>
      </c>
      <c r="BD308" s="3">
        <f>IF(BD$3=0,0,INDEX(Sheet1!RawDataCols,$C308,BD$5)*$R308)</f>
        <v>600.47</v>
      </c>
      <c r="BE308" s="3">
        <f>IF(BE$3=0,0,INDEX(Sheet1!RawDataCols,$C308,BE$5)*$R308)</f>
        <v>60.47</v>
      </c>
      <c r="BF308" s="3">
        <f>IF(BF$3=0,0,INDEX(Sheet1!RawDataCols,$C308,BF$5)*$R308)</f>
        <v>345.44</v>
      </c>
      <c r="BG308" s="179">
        <f>IF(BG$3=0,0,INDEX(Sheet1!RawDataCols,$C308,BG$5)*$R308)</f>
        <v>600.47</v>
      </c>
      <c r="BH308" s="33">
        <f t="shared" si="47"/>
        <v>2232.6499999999996</v>
      </c>
      <c r="BI308" s="33">
        <f t="shared" si="48"/>
        <v>4108.2300000000005</v>
      </c>
      <c r="BJ308" s="33">
        <f t="shared" si="49"/>
        <v>8663.9</v>
      </c>
      <c r="BK308" s="3">
        <f>IF(BK$3=0,0,INDEX(Sheet1!RawDataCols,$C308,BK$5)*$R308)</f>
        <v>256.76437499999997</v>
      </c>
      <c r="BL308" s="3">
        <f>IF(BL$3=0,0,INDEX(Sheet1!RawDataCols,$C308,BL$5)*$R308)</f>
        <v>434.22187500000001</v>
      </c>
      <c r="BM308" s="3">
        <f>IF(BM$3=0,0,INDEX(Sheet1!RawDataCols,$C308,BM$5)*$R308)</f>
        <v>449.91312499999998</v>
      </c>
      <c r="BN308" s="3">
        <f>IF(BN$3=0,0,INDEX(Sheet1!RawDataCols,$C308,BN$5)*$R308)</f>
        <v>423.54124999999999</v>
      </c>
      <c r="BO308" s="3">
        <f>IF(BO$3=0,0,INDEX(Sheet1!RawDataCols,$C308,BO$5)*$R308)</f>
        <v>422.87187499999999</v>
      </c>
      <c r="BP308" s="3">
        <f>IF(BP$3=0,0,INDEX(Sheet1!RawDataCols,$C308,BP$5)*$R308)</f>
        <v>2391.98</v>
      </c>
      <c r="BQ308" s="3">
        <f t="shared" si="50"/>
        <v>-1385.0100000000002</v>
      </c>
      <c r="BR308" s="3">
        <f t="shared" si="51"/>
        <v>1343.94</v>
      </c>
      <c r="BS308" s="3">
        <f t="shared" si="52"/>
        <v>1552.99</v>
      </c>
      <c r="BT308" s="3">
        <f t="shared" si="53"/>
        <v>2273.7200000000003</v>
      </c>
      <c r="BU308" s="3" t="str">
        <f>INDEX(Sheet1!$BS$2:$BS$1000,MATCH($A308,Sheet1!$A$2:$A$1000,0))</f>
        <v>13</v>
      </c>
      <c r="BV308" s="3">
        <f>INDEX(Sheet1!$BT$2:$BT$1000,MATCH($A308,Sheet1!$A$2:$A$1000,0))</f>
        <v>2273.7199999999998</v>
      </c>
    </row>
    <row r="309" spans="1:74" x14ac:dyDescent="0.2">
      <c r="A309" s="11" t="s">
        <v>748</v>
      </c>
      <c r="B309" s="3">
        <f>MATCH($A309,Sheet1!ACCOUNTNO,0)</f>
        <v>279</v>
      </c>
      <c r="C309" s="3">
        <f t="shared" si="44"/>
        <v>279</v>
      </c>
      <c r="D309" s="3" t="str">
        <f>IF(D$3=0,0,INDEX(Sheet1!RawDataCols,$C309,D$5))</f>
        <v>26180A03</v>
      </c>
      <c r="E309" s="3" t="str">
        <f>IF(E$3=0,0,INDEX(Sheet1!RawDataCols,$C309,E$5))</f>
        <v xml:space="preserve">26180          </v>
      </c>
      <c r="F309" s="3" t="str">
        <f>IF(F$3=0,0,INDEX(Sheet1!RawDataCols,$C309,F$5))</f>
        <v xml:space="preserve">A03            </v>
      </c>
      <c r="G309" s="3" t="str">
        <f>IF(G$3=0,0,INDEX(Sheet1!RawDataCols,$C309,G$5))</f>
        <v xml:space="preserve">               </v>
      </c>
      <c r="H309" s="3" t="str">
        <f>IF(H$3=0,0,INDEX(Sheet1!RawDataCols,$C309,H$5))</f>
        <v xml:space="preserve">               </v>
      </c>
      <c r="I309" s="3" t="str">
        <f>IF(I$3=0,0,INDEX(Sheet1!RawDataCols,$C309,I$5))</f>
        <v xml:space="preserve">               </v>
      </c>
      <c r="J309" s="3" t="str">
        <f>IF(J$3=0,0,INDEX(Sheet1!RawDataCols,$C309,J$5))</f>
        <v xml:space="preserve">               </v>
      </c>
      <c r="K309" s="3" t="str">
        <f>IF(K$3=0,0,INDEX(Sheet1!RawDataCols,$C309,K$5))</f>
        <v xml:space="preserve">               </v>
      </c>
      <c r="L309" s="3" t="str">
        <f>IF(L$3=0,0,INDEX(Sheet1!RawDataCols,$C309,L$5))</f>
        <v xml:space="preserve">               </v>
      </c>
      <c r="M309" s="3" t="str">
        <f>IF(M$3=0,0,INDEX(Sheet1!RawDataCols,$C309,M$5))</f>
        <v xml:space="preserve">F007  </v>
      </c>
      <c r="N309" s="3" t="str">
        <f>IF(N$3=0,0,INDEX(Sheet1!RawDataCols,$C309,N$5))</f>
        <v>Fire - SAMFS Monitoring-33 Franklin St</v>
      </c>
      <c r="O309" s="3">
        <f>INDEX(Sheet1!RawDataCols,$C309,O$5)</f>
        <v>13</v>
      </c>
      <c r="P309" s="3" t="str">
        <f>INDEX(Sheet1!RawDataCols,$C309,P$5)</f>
        <v>Cost and Expenses</v>
      </c>
      <c r="Q309" s="3" t="str">
        <f>IF(Q$3=0,0,INDEX(Sheet1!RawDataCols,$C309,Q$5))</f>
        <v>I</v>
      </c>
      <c r="R309" s="3">
        <f t="shared" si="45"/>
        <v>1</v>
      </c>
      <c r="S309" s="3">
        <f t="shared" si="46"/>
        <v>-1</v>
      </c>
      <c r="T309" s="3">
        <f>IF(T$3=0,0,INDEX(Sheet1!RawDataCols,$C309,T$5)*$R309)</f>
        <v>0</v>
      </c>
      <c r="U309" s="3">
        <f>IF(U$3=0,0,INDEX(Sheet1!RawDataCols,$C309,U$5)*$R309)</f>
        <v>83.32</v>
      </c>
      <c r="V309" s="3">
        <f>IF(V$3=0,0,INDEX(Sheet1!RawDataCols,$C309,V$5)*$R309)</f>
        <v>150.87</v>
      </c>
      <c r="W309" s="3">
        <f>IF(W$3=0,0,INDEX(Sheet1!RawDataCols,$C309,W$5)*$R309)</f>
        <v>79.540000000000006</v>
      </c>
      <c r="X309" s="3">
        <f>IF(X$3=0,0,INDEX(Sheet1!RawDataCols,$C309,X$5)*$R309)</f>
        <v>83.32</v>
      </c>
      <c r="Y309" s="3">
        <f>IF(Y$3=0,0,INDEX(Sheet1!RawDataCols,$C309,Y$5)*$R309)</f>
        <v>136.27000000000001</v>
      </c>
      <c r="Z309" s="3">
        <f>IF(Z$3=0,0,INDEX(Sheet1!RawDataCols,$C309,Z$5)*$R309)</f>
        <v>71.849999999999994</v>
      </c>
      <c r="AA309" s="3">
        <f>IF(AA$3=0,0,INDEX(Sheet1!RawDataCols,$C309,AA$5)*$R309)</f>
        <v>83.32</v>
      </c>
      <c r="AB309" s="3">
        <f>IF(AB$3=0,0,INDEX(Sheet1!RawDataCols,$C309,AB$5)*$R309)</f>
        <v>150.87</v>
      </c>
      <c r="AC309" s="3">
        <f>IF(AC$3=0,0,INDEX(Sheet1!RawDataCols,$C309,AC$5)*$R309)</f>
        <v>79.540000000000006</v>
      </c>
      <c r="AD309" s="3">
        <f>IF(AD$3=0,0,INDEX(Sheet1!RawDataCols,$C309,AD$5)*$R309)</f>
        <v>80.63</v>
      </c>
      <c r="AE309" s="3">
        <f>IF(AE$3=0,0,INDEX(Sheet1!RawDataCols,$C309,AE$5)*$R309)</f>
        <v>146</v>
      </c>
      <c r="AF309" s="3">
        <f>IF(AF$3=0,0,INDEX(Sheet1!RawDataCols,$C309,AF$5)*$R309)</f>
        <v>76.98</v>
      </c>
      <c r="AG309" s="3">
        <f>IF(AG$3=0,0,INDEX(Sheet1!RawDataCols,$C309,AG$5)*$R309)</f>
        <v>83.32</v>
      </c>
      <c r="AH309" s="3">
        <f>IF(AH$3=0,0,INDEX(Sheet1!RawDataCols,$C309,AH$5)*$R309)</f>
        <v>150.87</v>
      </c>
      <c r="AI309" s="3">
        <f>IF(AI$3=0,0,INDEX(Sheet1!RawDataCols,$C309,AI$5)*$R309)</f>
        <v>79.540000000000006</v>
      </c>
      <c r="AJ309" s="3">
        <f>IF(AJ$3=0,0,INDEX(Sheet1!RawDataCols,$C309,AJ$5)*$R309)</f>
        <v>870.63</v>
      </c>
      <c r="AK309" s="3">
        <f>IF(AK$3=0,0,INDEX(Sheet1!RawDataCols,$C309,AK$5)*$R309)</f>
        <v>146</v>
      </c>
      <c r="AL309" s="3">
        <f>IF(AL$3=0,0,INDEX(Sheet1!RawDataCols,$C309,AL$5)*$R309)</f>
        <v>76.98</v>
      </c>
      <c r="AM309" s="3">
        <f>IF(AM$3=0,0,INDEX(Sheet1!RawDataCols,$C309,AM$5)*$R309)</f>
        <v>82.34</v>
      </c>
      <c r="AN309" s="3">
        <f>IF(AN$3=0,0,INDEX(Sheet1!RawDataCols,$C309,AN$5)*$R309)</f>
        <v>82.34</v>
      </c>
      <c r="AO309" s="3">
        <f>IF(AO$3=0,0,INDEX(Sheet1!RawDataCols,$C309,AO$5)*$R309)</f>
        <v>80.63</v>
      </c>
      <c r="AP309" s="3">
        <f>IF(AP$3=0,0,INDEX(Sheet1!RawDataCols,$C309,AP$5)*$R309)</f>
        <v>85.08</v>
      </c>
      <c r="AQ309" s="3">
        <f>IF(AQ$3=0,0,INDEX(Sheet1!RawDataCols,$C309,AQ$5)*$R309)</f>
        <v>150.87</v>
      </c>
      <c r="AR309" s="3">
        <f>IF(AR$3=0,0,INDEX(Sheet1!RawDataCols,$C309,AR$5)*$R309)</f>
        <v>83.32</v>
      </c>
      <c r="AS309" s="3">
        <f>IF(AS$3=0,0,INDEX(Sheet1!RawDataCols,$C309,AS$5)*$R309)</f>
        <v>82.34</v>
      </c>
      <c r="AT309" s="3">
        <f>IF(AT$3=0,0,INDEX(Sheet1!RawDataCols,$C309,AT$5)*$R309)</f>
        <v>146</v>
      </c>
      <c r="AU309" s="3">
        <f>IF(AU$3=0,0,INDEX(Sheet1!RawDataCols,$C309,AU$5)*$R309)</f>
        <v>80.63</v>
      </c>
      <c r="AV309" s="3">
        <f>IF(AV$3=0,0,INDEX(Sheet1!RawDataCols,$C309,AV$5)*$R309)</f>
        <v>85.08</v>
      </c>
      <c r="AW309" s="3">
        <f>IF(AW$3=0,0,INDEX(Sheet1!RawDataCols,$C309,AW$5)*$R309)</f>
        <v>150.87</v>
      </c>
      <c r="AX309" s="3">
        <f>IF(AX$3=0,0,INDEX(Sheet1!RawDataCols,$C309,AX$5)*$R309)</f>
        <v>83.32</v>
      </c>
      <c r="AY309" s="3">
        <f>IF(AY$3=0,0,INDEX(Sheet1!RawDataCols,$C309,AY$5)*$R309)</f>
        <v>82.34</v>
      </c>
      <c r="AZ309" s="3">
        <f>IF(AZ$3=0,0,INDEX(Sheet1!RawDataCols,$C309,AZ$5)*$R309)</f>
        <v>146</v>
      </c>
      <c r="BA309" s="3">
        <f>IF(BA$3=0,0,INDEX(Sheet1!RawDataCols,$C309,BA$5)*$R309)</f>
        <v>80.63</v>
      </c>
      <c r="BB309" s="3">
        <f>IF(BB$3=0,0,INDEX(Sheet1!RawDataCols,$C309,BB$5)*$R309)</f>
        <v>85.08</v>
      </c>
      <c r="BC309" s="3">
        <f>IF(BC$3=0,0,INDEX(Sheet1!RawDataCols,$C309,BC$5)*$R309)</f>
        <v>150.87</v>
      </c>
      <c r="BD309" s="3">
        <f>IF(BD$3=0,0,INDEX(Sheet1!RawDataCols,$C309,BD$5)*$R309)</f>
        <v>83.32</v>
      </c>
      <c r="BE309" s="3">
        <f>IF(BE$3=0,0,INDEX(Sheet1!RawDataCols,$C309,BE$5)*$R309)</f>
        <v>85.08</v>
      </c>
      <c r="BF309" s="3">
        <f>IF(BF$3=0,0,INDEX(Sheet1!RawDataCols,$C309,BF$5)*$R309)</f>
        <v>150.87</v>
      </c>
      <c r="BG309" s="179">
        <f>IF(BG$3=0,0,INDEX(Sheet1!RawDataCols,$C309,BG$5)*$R309)</f>
        <v>83.32</v>
      </c>
      <c r="BH309" s="33">
        <f t="shared" si="47"/>
        <v>1786.7999999999995</v>
      </c>
      <c r="BI309" s="33">
        <f t="shared" si="48"/>
        <v>1707.83</v>
      </c>
      <c r="BJ309" s="33">
        <f t="shared" si="49"/>
        <v>956.2800000000002</v>
      </c>
      <c r="BK309" s="3">
        <f>IF(BK$3=0,0,INDEX(Sheet1!RawDataCols,$C309,BK$5)*$R309)</f>
        <v>106.739375</v>
      </c>
      <c r="BL309" s="3">
        <f>IF(BL$3=0,0,INDEX(Sheet1!RawDataCols,$C309,BL$5)*$R309)</f>
        <v>105.42</v>
      </c>
      <c r="BM309" s="3">
        <f>IF(BM$3=0,0,INDEX(Sheet1!RawDataCols,$C309,BM$5)*$R309)</f>
        <v>85.321875000000006</v>
      </c>
      <c r="BN309" s="3">
        <f>IF(BN$3=0,0,INDEX(Sheet1!RawDataCols,$C309,BN$5)*$R309)</f>
        <v>100.9325</v>
      </c>
      <c r="BO309" s="3">
        <f>IF(BO$3=0,0,INDEX(Sheet1!RawDataCols,$C309,BO$5)*$R309)</f>
        <v>54.936875000000001</v>
      </c>
      <c r="BP309" s="3">
        <f>IF(BP$3=0,0,INDEX(Sheet1!RawDataCols,$C309,BP$5)*$R309)</f>
        <v>1222.29</v>
      </c>
      <c r="BQ309" s="3">
        <f t="shared" si="50"/>
        <v>249.95999999999998</v>
      </c>
      <c r="BR309" s="3">
        <f t="shared" si="51"/>
        <v>1034.58</v>
      </c>
      <c r="BS309" s="3">
        <f t="shared" si="52"/>
        <v>249.76000000000002</v>
      </c>
      <c r="BT309" s="3">
        <f t="shared" si="53"/>
        <v>502.26</v>
      </c>
      <c r="BU309" s="3" t="str">
        <f>INDEX(Sheet1!$BS$2:$BS$1000,MATCH($A309,Sheet1!$A$2:$A$1000,0))</f>
        <v>13</v>
      </c>
      <c r="BV309" s="3">
        <f>INDEX(Sheet1!$BT$2:$BT$1000,MATCH($A309,Sheet1!$A$2:$A$1000,0))</f>
        <v>502.26</v>
      </c>
    </row>
    <row r="310" spans="1:74" x14ac:dyDescent="0.2">
      <c r="A310" s="11" t="s">
        <v>749</v>
      </c>
      <c r="B310" s="3">
        <f>MATCH($A310,Sheet1!ACCOUNTNO,0)</f>
        <v>280</v>
      </c>
      <c r="C310" s="3">
        <f t="shared" si="44"/>
        <v>280</v>
      </c>
      <c r="D310" s="3" t="str">
        <f>IF(D$3=0,0,INDEX(Sheet1!RawDataCols,$C310,D$5))</f>
        <v>26180A06</v>
      </c>
      <c r="E310" s="3" t="str">
        <f>IF(E$3=0,0,INDEX(Sheet1!RawDataCols,$C310,E$5))</f>
        <v xml:space="preserve">26180          </v>
      </c>
      <c r="F310" s="3" t="str">
        <f>IF(F$3=0,0,INDEX(Sheet1!RawDataCols,$C310,F$5))</f>
        <v xml:space="preserve">A06            </v>
      </c>
      <c r="G310" s="3" t="str">
        <f>IF(G$3=0,0,INDEX(Sheet1!RawDataCols,$C310,G$5))</f>
        <v xml:space="preserve">               </v>
      </c>
      <c r="H310" s="3" t="str">
        <f>IF(H$3=0,0,INDEX(Sheet1!RawDataCols,$C310,H$5))</f>
        <v xml:space="preserve">               </v>
      </c>
      <c r="I310" s="3" t="str">
        <f>IF(I$3=0,0,INDEX(Sheet1!RawDataCols,$C310,I$5))</f>
        <v xml:space="preserve">               </v>
      </c>
      <c r="J310" s="3" t="str">
        <f>IF(J$3=0,0,INDEX(Sheet1!RawDataCols,$C310,J$5))</f>
        <v xml:space="preserve">               </v>
      </c>
      <c r="K310" s="3" t="str">
        <f>IF(K$3=0,0,INDEX(Sheet1!RawDataCols,$C310,K$5))</f>
        <v xml:space="preserve">               </v>
      </c>
      <c r="L310" s="3" t="str">
        <f>IF(L$3=0,0,INDEX(Sheet1!RawDataCols,$C310,L$5))</f>
        <v xml:space="preserve">               </v>
      </c>
      <c r="M310" s="3" t="str">
        <f>IF(M$3=0,0,INDEX(Sheet1!RawDataCols,$C310,M$5))</f>
        <v xml:space="preserve">F007  </v>
      </c>
      <c r="N310" s="3" t="str">
        <f>IF(N$3=0,0,INDEX(Sheet1!RawDataCols,$C310,N$5))</f>
        <v>Fire - SAMFS Monitoring-31 Franklin St</v>
      </c>
      <c r="O310" s="3">
        <f>INDEX(Sheet1!RawDataCols,$C310,O$5)</f>
        <v>13</v>
      </c>
      <c r="P310" s="3" t="str">
        <f>INDEX(Sheet1!RawDataCols,$C310,P$5)</f>
        <v>Cost and Expenses</v>
      </c>
      <c r="Q310" s="3" t="str">
        <f>IF(Q$3=0,0,INDEX(Sheet1!RawDataCols,$C310,Q$5))</f>
        <v>I</v>
      </c>
      <c r="R310" s="3">
        <f t="shared" si="45"/>
        <v>1</v>
      </c>
      <c r="S310" s="3">
        <f t="shared" si="46"/>
        <v>-1</v>
      </c>
      <c r="T310" s="3">
        <f>IF(T$3=0,0,INDEX(Sheet1!RawDataCols,$C310,T$5)*$R310)</f>
        <v>0</v>
      </c>
      <c r="U310" s="3">
        <f>IF(U$3=0,0,INDEX(Sheet1!RawDataCols,$C310,U$5)*$R310)</f>
        <v>59.2</v>
      </c>
      <c r="V310" s="3">
        <f>IF(V$3=0,0,INDEX(Sheet1!RawDataCols,$C310,V$5)*$R310)</f>
        <v>59.52</v>
      </c>
      <c r="W310" s="3">
        <f>IF(W$3=0,0,INDEX(Sheet1!RawDataCols,$C310,W$5)*$R310)</f>
        <v>56.55</v>
      </c>
      <c r="X310" s="3">
        <f>IF(X$3=0,0,INDEX(Sheet1!RawDataCols,$C310,X$5)*$R310)</f>
        <v>59.2</v>
      </c>
      <c r="Y310" s="3">
        <f>IF(Y$3=0,0,INDEX(Sheet1!RawDataCols,$C310,Y$5)*$R310)</f>
        <v>53.76</v>
      </c>
      <c r="Z310" s="3">
        <f>IF(Z$3=0,0,INDEX(Sheet1!RawDataCols,$C310,Z$5)*$R310)</f>
        <v>51.08</v>
      </c>
      <c r="AA310" s="3">
        <f>IF(AA$3=0,0,INDEX(Sheet1!RawDataCols,$C310,AA$5)*$R310)</f>
        <v>59.2</v>
      </c>
      <c r="AB310" s="3">
        <f>IF(AB$3=0,0,INDEX(Sheet1!RawDataCols,$C310,AB$5)*$R310)</f>
        <v>59.52</v>
      </c>
      <c r="AC310" s="3">
        <f>IF(AC$3=0,0,INDEX(Sheet1!RawDataCols,$C310,AC$5)*$R310)</f>
        <v>56.55</v>
      </c>
      <c r="AD310" s="3">
        <f>IF(AD$3=0,0,INDEX(Sheet1!RawDataCols,$C310,AD$5)*$R310)</f>
        <v>57.29</v>
      </c>
      <c r="AE310" s="3">
        <f>IF(AE$3=0,0,INDEX(Sheet1!RawDataCols,$C310,AE$5)*$R310)</f>
        <v>57.6</v>
      </c>
      <c r="AF310" s="3">
        <f>IF(AF$3=0,0,INDEX(Sheet1!RawDataCols,$C310,AF$5)*$R310)</f>
        <v>54.73</v>
      </c>
      <c r="AG310" s="3">
        <f>IF(AG$3=0,0,INDEX(Sheet1!RawDataCols,$C310,AG$5)*$R310)</f>
        <v>59.2</v>
      </c>
      <c r="AH310" s="3">
        <f>IF(AH$3=0,0,INDEX(Sheet1!RawDataCols,$C310,AH$5)*$R310)</f>
        <v>59.52</v>
      </c>
      <c r="AI310" s="3">
        <f>IF(AI$3=0,0,INDEX(Sheet1!RawDataCols,$C310,AI$5)*$R310)</f>
        <v>56.55</v>
      </c>
      <c r="AJ310" s="3">
        <f>IF(AJ$3=0,0,INDEX(Sheet1!RawDataCols,$C310,AJ$5)*$R310)</f>
        <v>57.29</v>
      </c>
      <c r="AK310" s="3">
        <f>IF(AK$3=0,0,INDEX(Sheet1!RawDataCols,$C310,AK$5)*$R310)</f>
        <v>57.6</v>
      </c>
      <c r="AL310" s="3">
        <f>IF(AL$3=0,0,INDEX(Sheet1!RawDataCols,$C310,AL$5)*$R310)</f>
        <v>54.73</v>
      </c>
      <c r="AM310" s="3">
        <f>IF(AM$3=0,0,INDEX(Sheet1!RawDataCols,$C310,AM$5)*$R310)</f>
        <v>58.52</v>
      </c>
      <c r="AN310" s="3">
        <f>IF(AN$3=0,0,INDEX(Sheet1!RawDataCols,$C310,AN$5)*$R310)</f>
        <v>58.52</v>
      </c>
      <c r="AO310" s="3">
        <f>IF(AO$3=0,0,INDEX(Sheet1!RawDataCols,$C310,AO$5)*$R310)</f>
        <v>57.29</v>
      </c>
      <c r="AP310" s="3">
        <f>IF(AP$3=0,0,INDEX(Sheet1!RawDataCols,$C310,AP$5)*$R310)</f>
        <v>60.47</v>
      </c>
      <c r="AQ310" s="3">
        <f>IF(AQ$3=0,0,INDEX(Sheet1!RawDataCols,$C310,AQ$5)*$R310)</f>
        <v>59.52</v>
      </c>
      <c r="AR310" s="3">
        <f>IF(AR$3=0,0,INDEX(Sheet1!RawDataCols,$C310,AR$5)*$R310)</f>
        <v>59.2</v>
      </c>
      <c r="AS310" s="3">
        <f>IF(AS$3=0,0,INDEX(Sheet1!RawDataCols,$C310,AS$5)*$R310)</f>
        <v>58.52</v>
      </c>
      <c r="AT310" s="3">
        <f>IF(AT$3=0,0,INDEX(Sheet1!RawDataCols,$C310,AT$5)*$R310)</f>
        <v>57.6</v>
      </c>
      <c r="AU310" s="3">
        <f>IF(AU$3=0,0,INDEX(Sheet1!RawDataCols,$C310,AU$5)*$R310)</f>
        <v>57.29</v>
      </c>
      <c r="AV310" s="3">
        <f>IF(AV$3=0,0,INDEX(Sheet1!RawDataCols,$C310,AV$5)*$R310)</f>
        <v>60.47</v>
      </c>
      <c r="AW310" s="3">
        <f>IF(AW$3=0,0,INDEX(Sheet1!RawDataCols,$C310,AW$5)*$R310)</f>
        <v>59.52</v>
      </c>
      <c r="AX310" s="3">
        <f>IF(AX$3=0,0,INDEX(Sheet1!RawDataCols,$C310,AX$5)*$R310)</f>
        <v>59.2</v>
      </c>
      <c r="AY310" s="3">
        <f>IF(AY$3=0,0,INDEX(Sheet1!RawDataCols,$C310,AY$5)*$R310)</f>
        <v>58.52</v>
      </c>
      <c r="AZ310" s="3">
        <f>IF(AZ$3=0,0,INDEX(Sheet1!RawDataCols,$C310,AZ$5)*$R310)</f>
        <v>57.6</v>
      </c>
      <c r="BA310" s="3">
        <f>IF(BA$3=0,0,INDEX(Sheet1!RawDataCols,$C310,BA$5)*$R310)</f>
        <v>57.29</v>
      </c>
      <c r="BB310" s="3">
        <f>IF(BB$3=0,0,INDEX(Sheet1!RawDataCols,$C310,BB$5)*$R310)</f>
        <v>60.47</v>
      </c>
      <c r="BC310" s="3">
        <f>IF(BC$3=0,0,INDEX(Sheet1!RawDataCols,$C310,BC$5)*$R310)</f>
        <v>59.52</v>
      </c>
      <c r="BD310" s="3">
        <f>IF(BD$3=0,0,INDEX(Sheet1!RawDataCols,$C310,BD$5)*$R310)</f>
        <v>59.2</v>
      </c>
      <c r="BE310" s="3">
        <f>IF(BE$3=0,0,INDEX(Sheet1!RawDataCols,$C310,BE$5)*$R310)</f>
        <v>60.47</v>
      </c>
      <c r="BF310" s="3">
        <f>IF(BF$3=0,0,INDEX(Sheet1!RawDataCols,$C310,BF$5)*$R310)</f>
        <v>59.52</v>
      </c>
      <c r="BG310" s="179">
        <f>IF(BG$3=0,0,INDEX(Sheet1!RawDataCols,$C310,BG$5)*$R310)</f>
        <v>59.2</v>
      </c>
      <c r="BH310" s="33">
        <f t="shared" si="47"/>
        <v>708.35</v>
      </c>
      <c r="BI310" s="33">
        <f t="shared" si="48"/>
        <v>699.8</v>
      </c>
      <c r="BJ310" s="33">
        <f t="shared" si="49"/>
        <v>679.66000000000008</v>
      </c>
      <c r="BK310" s="3">
        <f>IF(BK$3=0,0,INDEX(Sheet1!RawDataCols,$C310,BK$5)*$R310)</f>
        <v>43.737499999999997</v>
      </c>
      <c r="BL310" s="3">
        <f>IF(BL$3=0,0,INDEX(Sheet1!RawDataCols,$C310,BL$5)*$R310)</f>
        <v>41.501874999999998</v>
      </c>
      <c r="BM310" s="3">
        <f>IF(BM$3=0,0,INDEX(Sheet1!RawDataCols,$C310,BM$5)*$R310)</f>
        <v>53.854374999999997</v>
      </c>
      <c r="BN310" s="3">
        <f>IF(BN$3=0,0,INDEX(Sheet1!RawDataCols,$C310,BN$5)*$R310)</f>
        <v>39.748750000000001</v>
      </c>
      <c r="BO310" s="3">
        <f>IF(BO$3=0,0,INDEX(Sheet1!RawDataCols,$C310,BO$5)*$R310)</f>
        <v>39.061875000000001</v>
      </c>
      <c r="BP310" s="3">
        <f>IF(BP$3=0,0,INDEX(Sheet1!RawDataCols,$C310,BP$5)*$R310)</f>
        <v>333.84</v>
      </c>
      <c r="BQ310" s="3">
        <f t="shared" si="50"/>
        <v>177.60000000000002</v>
      </c>
      <c r="BR310" s="3">
        <f t="shared" si="51"/>
        <v>173.78</v>
      </c>
      <c r="BS310" s="3">
        <f t="shared" si="52"/>
        <v>177.51000000000002</v>
      </c>
      <c r="BT310" s="3">
        <f t="shared" si="53"/>
        <v>356.97</v>
      </c>
      <c r="BU310" s="3" t="str">
        <f>INDEX(Sheet1!$BS$2:$BS$1000,MATCH($A310,Sheet1!$A$2:$A$1000,0))</f>
        <v>13</v>
      </c>
      <c r="BV310" s="3">
        <f>INDEX(Sheet1!$BT$2:$BT$1000,MATCH($A310,Sheet1!$A$2:$A$1000,0))</f>
        <v>356.97</v>
      </c>
    </row>
    <row r="311" spans="1:74" x14ac:dyDescent="0.2">
      <c r="A311" s="11" t="s">
        <v>750</v>
      </c>
      <c r="B311" s="3">
        <f>MATCH($A311,Sheet1!ACCOUNTNO,0)</f>
        <v>281</v>
      </c>
      <c r="C311" s="3">
        <f t="shared" si="44"/>
        <v>281</v>
      </c>
      <c r="D311" s="3" t="str">
        <f>IF(D$3=0,0,INDEX(Sheet1!RawDataCols,$C311,D$5))</f>
        <v>26180A07</v>
      </c>
      <c r="E311" s="3" t="str">
        <f>IF(E$3=0,0,INDEX(Sheet1!RawDataCols,$C311,E$5))</f>
        <v xml:space="preserve">26180          </v>
      </c>
      <c r="F311" s="3" t="str">
        <f>IF(F$3=0,0,INDEX(Sheet1!RawDataCols,$C311,F$5))</f>
        <v xml:space="preserve">A07            </v>
      </c>
      <c r="G311" s="3" t="str">
        <f>IF(G$3=0,0,INDEX(Sheet1!RawDataCols,$C311,G$5))</f>
        <v xml:space="preserve">               </v>
      </c>
      <c r="H311" s="3" t="str">
        <f>IF(H$3=0,0,INDEX(Sheet1!RawDataCols,$C311,H$5))</f>
        <v xml:space="preserve">               </v>
      </c>
      <c r="I311" s="3" t="str">
        <f>IF(I$3=0,0,INDEX(Sheet1!RawDataCols,$C311,I$5))</f>
        <v xml:space="preserve">               </v>
      </c>
      <c r="J311" s="3" t="str">
        <f>IF(J$3=0,0,INDEX(Sheet1!RawDataCols,$C311,J$5))</f>
        <v xml:space="preserve">               </v>
      </c>
      <c r="K311" s="3" t="str">
        <f>IF(K$3=0,0,INDEX(Sheet1!RawDataCols,$C311,K$5))</f>
        <v xml:space="preserve">               </v>
      </c>
      <c r="L311" s="3" t="str">
        <f>IF(L$3=0,0,INDEX(Sheet1!RawDataCols,$C311,L$5))</f>
        <v xml:space="preserve">               </v>
      </c>
      <c r="M311" s="3" t="str">
        <f>IF(M$3=0,0,INDEX(Sheet1!RawDataCols,$C311,M$5))</f>
        <v xml:space="preserve">F007  </v>
      </c>
      <c r="N311" s="3" t="str">
        <f>IF(N$3=0,0,INDEX(Sheet1!RawDataCols,$C311,N$5))</f>
        <v>Fire - SAMFS Monitoring-25 Franklin St</v>
      </c>
      <c r="O311" s="3">
        <f>INDEX(Sheet1!RawDataCols,$C311,O$5)</f>
        <v>13</v>
      </c>
      <c r="P311" s="3" t="str">
        <f>INDEX(Sheet1!RawDataCols,$C311,P$5)</f>
        <v>Cost and Expenses</v>
      </c>
      <c r="Q311" s="3" t="str">
        <f>IF(Q$3=0,0,INDEX(Sheet1!RawDataCols,$C311,Q$5))</f>
        <v>I</v>
      </c>
      <c r="R311" s="3">
        <f t="shared" si="45"/>
        <v>1</v>
      </c>
      <c r="S311" s="3">
        <f t="shared" si="46"/>
        <v>-1</v>
      </c>
      <c r="T311" s="3">
        <f>IF(T$3=0,0,INDEX(Sheet1!RawDataCols,$C311,T$5)*$R311)</f>
        <v>0</v>
      </c>
      <c r="U311" s="3">
        <f>IF(U$3=0,0,INDEX(Sheet1!RawDataCols,$C311,U$5)*$R311)</f>
        <v>83.32</v>
      </c>
      <c r="V311" s="3">
        <f>IF(V$3=0,0,INDEX(Sheet1!RawDataCols,$C311,V$5)*$R311)</f>
        <v>83.78</v>
      </c>
      <c r="W311" s="3">
        <f>IF(W$3=0,0,INDEX(Sheet1!RawDataCols,$C311,W$5)*$R311)</f>
        <v>79.540000000000006</v>
      </c>
      <c r="X311" s="3">
        <f>IF(X$3=0,0,INDEX(Sheet1!RawDataCols,$C311,X$5)*$R311)</f>
        <v>83.32</v>
      </c>
      <c r="Y311" s="3">
        <f>IF(Y$3=0,0,INDEX(Sheet1!RawDataCols,$C311,Y$5)*$R311)</f>
        <v>75.67</v>
      </c>
      <c r="Z311" s="3">
        <f>IF(Z$3=0,0,INDEX(Sheet1!RawDataCols,$C311,Z$5)*$R311)</f>
        <v>71.849999999999994</v>
      </c>
      <c r="AA311" s="3">
        <f>IF(AA$3=0,0,INDEX(Sheet1!RawDataCols,$C311,AA$5)*$R311)</f>
        <v>83.32</v>
      </c>
      <c r="AB311" s="3">
        <f>IF(AB$3=0,0,INDEX(Sheet1!RawDataCols,$C311,AB$5)*$R311)</f>
        <v>83.78</v>
      </c>
      <c r="AC311" s="3">
        <f>IF(AC$3=0,0,INDEX(Sheet1!RawDataCols,$C311,AC$5)*$R311)</f>
        <v>79.540000000000006</v>
      </c>
      <c r="AD311" s="3">
        <f>IF(AD$3=0,0,INDEX(Sheet1!RawDataCols,$C311,AD$5)*$R311)</f>
        <v>80.63</v>
      </c>
      <c r="AE311" s="3">
        <f>IF(AE$3=0,0,INDEX(Sheet1!RawDataCols,$C311,AE$5)*$R311)</f>
        <v>81.069999999999993</v>
      </c>
      <c r="AF311" s="3">
        <f>IF(AF$3=0,0,INDEX(Sheet1!RawDataCols,$C311,AF$5)*$R311)</f>
        <v>76.98</v>
      </c>
      <c r="AG311" s="3">
        <f>IF(AG$3=0,0,INDEX(Sheet1!RawDataCols,$C311,AG$5)*$R311)</f>
        <v>83.32</v>
      </c>
      <c r="AH311" s="3">
        <f>IF(AH$3=0,0,INDEX(Sheet1!RawDataCols,$C311,AH$5)*$R311)</f>
        <v>83.78</v>
      </c>
      <c r="AI311" s="3">
        <f>IF(AI$3=0,0,INDEX(Sheet1!RawDataCols,$C311,AI$5)*$R311)</f>
        <v>79.540000000000006</v>
      </c>
      <c r="AJ311" s="3">
        <f>IF(AJ$3=0,0,INDEX(Sheet1!RawDataCols,$C311,AJ$5)*$R311)</f>
        <v>80.63</v>
      </c>
      <c r="AK311" s="3">
        <f>IF(AK$3=0,0,INDEX(Sheet1!RawDataCols,$C311,AK$5)*$R311)</f>
        <v>81.069999999999993</v>
      </c>
      <c r="AL311" s="3">
        <f>IF(AL$3=0,0,INDEX(Sheet1!RawDataCols,$C311,AL$5)*$R311)</f>
        <v>76.98</v>
      </c>
      <c r="AM311" s="3">
        <f>IF(AM$3=0,0,INDEX(Sheet1!RawDataCols,$C311,AM$5)*$R311)</f>
        <v>82.34</v>
      </c>
      <c r="AN311" s="3">
        <f>IF(AN$3=0,0,INDEX(Sheet1!RawDataCols,$C311,AN$5)*$R311)</f>
        <v>82.34</v>
      </c>
      <c r="AO311" s="3">
        <f>IF(AO$3=0,0,INDEX(Sheet1!RawDataCols,$C311,AO$5)*$R311)</f>
        <v>80.63</v>
      </c>
      <c r="AP311" s="3">
        <f>IF(AP$3=0,0,INDEX(Sheet1!RawDataCols,$C311,AP$5)*$R311)</f>
        <v>85.08</v>
      </c>
      <c r="AQ311" s="3">
        <f>IF(AQ$3=0,0,INDEX(Sheet1!RawDataCols,$C311,AQ$5)*$R311)</f>
        <v>83.78</v>
      </c>
      <c r="AR311" s="3">
        <f>IF(AR$3=0,0,INDEX(Sheet1!RawDataCols,$C311,AR$5)*$R311)</f>
        <v>83.32</v>
      </c>
      <c r="AS311" s="3">
        <f>IF(AS$3=0,0,INDEX(Sheet1!RawDataCols,$C311,AS$5)*$R311)</f>
        <v>82.34</v>
      </c>
      <c r="AT311" s="3">
        <f>IF(AT$3=0,0,INDEX(Sheet1!RawDataCols,$C311,AT$5)*$R311)</f>
        <v>81.069999999999993</v>
      </c>
      <c r="AU311" s="3">
        <f>IF(AU$3=0,0,INDEX(Sheet1!RawDataCols,$C311,AU$5)*$R311)</f>
        <v>80.63</v>
      </c>
      <c r="AV311" s="3">
        <f>IF(AV$3=0,0,INDEX(Sheet1!RawDataCols,$C311,AV$5)*$R311)</f>
        <v>85.08</v>
      </c>
      <c r="AW311" s="3">
        <f>IF(AW$3=0,0,INDEX(Sheet1!RawDataCols,$C311,AW$5)*$R311)</f>
        <v>83.78</v>
      </c>
      <c r="AX311" s="3">
        <f>IF(AX$3=0,0,INDEX(Sheet1!RawDataCols,$C311,AX$5)*$R311)</f>
        <v>83.32</v>
      </c>
      <c r="AY311" s="3">
        <f>IF(AY$3=0,0,INDEX(Sheet1!RawDataCols,$C311,AY$5)*$R311)</f>
        <v>82.34</v>
      </c>
      <c r="AZ311" s="3">
        <f>IF(AZ$3=0,0,INDEX(Sheet1!RawDataCols,$C311,AZ$5)*$R311)</f>
        <v>81.069999999999993</v>
      </c>
      <c r="BA311" s="3">
        <f>IF(BA$3=0,0,INDEX(Sheet1!RawDataCols,$C311,BA$5)*$R311)</f>
        <v>80.63</v>
      </c>
      <c r="BB311" s="3">
        <f>IF(BB$3=0,0,INDEX(Sheet1!RawDataCols,$C311,BB$5)*$R311)</f>
        <v>85.08</v>
      </c>
      <c r="BC311" s="3">
        <f>IF(BC$3=0,0,INDEX(Sheet1!RawDataCols,$C311,BC$5)*$R311)</f>
        <v>83.78</v>
      </c>
      <c r="BD311" s="3">
        <f>IF(BD$3=0,0,INDEX(Sheet1!RawDataCols,$C311,BD$5)*$R311)</f>
        <v>83.32</v>
      </c>
      <c r="BE311" s="3">
        <f>IF(BE$3=0,0,INDEX(Sheet1!RawDataCols,$C311,BE$5)*$R311)</f>
        <v>85.08</v>
      </c>
      <c r="BF311" s="3">
        <f>IF(BF$3=0,0,INDEX(Sheet1!RawDataCols,$C311,BF$5)*$R311)</f>
        <v>83.78</v>
      </c>
      <c r="BG311" s="179">
        <f>IF(BG$3=0,0,INDEX(Sheet1!RawDataCols,$C311,BG$5)*$R311)</f>
        <v>83.32</v>
      </c>
      <c r="BH311" s="33">
        <f t="shared" si="47"/>
        <v>996.80000000000018</v>
      </c>
      <c r="BI311" s="33">
        <f t="shared" si="48"/>
        <v>984.9699999999998</v>
      </c>
      <c r="BJ311" s="33">
        <f t="shared" si="49"/>
        <v>956.2800000000002</v>
      </c>
      <c r="BK311" s="3">
        <f>IF(BK$3=0,0,INDEX(Sheet1!RawDataCols,$C311,BK$5)*$R311)</f>
        <v>61.560625000000002</v>
      </c>
      <c r="BL311" s="3">
        <f>IF(BL$3=0,0,INDEX(Sheet1!RawDataCols,$C311,BL$5)*$R311)</f>
        <v>58.374375000000001</v>
      </c>
      <c r="BM311" s="3">
        <f>IF(BM$3=0,0,INDEX(Sheet1!RawDataCols,$C311,BM$5)*$R311)</f>
        <v>132.21437499999999</v>
      </c>
      <c r="BN311" s="3">
        <f>IF(BN$3=0,0,INDEX(Sheet1!RawDataCols,$C311,BN$5)*$R311)</f>
        <v>55.875624999999999</v>
      </c>
      <c r="BO311" s="3">
        <f>IF(BO$3=0,0,INDEX(Sheet1!RawDataCols,$C311,BO$5)*$R311)</f>
        <v>54.936875000000001</v>
      </c>
      <c r="BP311" s="3">
        <f>IF(BP$3=0,0,INDEX(Sheet1!RawDataCols,$C311,BP$5)*$R311)</f>
        <v>469.56</v>
      </c>
      <c r="BQ311" s="3">
        <f t="shared" si="50"/>
        <v>249.95999999999998</v>
      </c>
      <c r="BR311" s="3">
        <f t="shared" si="51"/>
        <v>244.57999999999998</v>
      </c>
      <c r="BS311" s="3">
        <f t="shared" si="52"/>
        <v>249.76000000000002</v>
      </c>
      <c r="BT311" s="3">
        <f t="shared" si="53"/>
        <v>502.26</v>
      </c>
      <c r="BU311" s="3" t="str">
        <f>INDEX(Sheet1!$BS$2:$BS$1000,MATCH($A311,Sheet1!$A$2:$A$1000,0))</f>
        <v>13</v>
      </c>
      <c r="BV311" s="3">
        <f>INDEX(Sheet1!$BT$2:$BT$1000,MATCH($A311,Sheet1!$A$2:$A$1000,0))</f>
        <v>502.26</v>
      </c>
    </row>
    <row r="312" spans="1:74" x14ac:dyDescent="0.2">
      <c r="A312" s="11" t="s">
        <v>751</v>
      </c>
      <c r="B312" s="3">
        <f>MATCH($A312,Sheet1!ACCOUNTNO,0)</f>
        <v>282</v>
      </c>
      <c r="C312" s="3">
        <f t="shared" si="44"/>
        <v>282</v>
      </c>
      <c r="D312" s="3" t="str">
        <f>IF(D$3=0,0,INDEX(Sheet1!RawDataCols,$C312,D$5))</f>
        <v>26180A10</v>
      </c>
      <c r="E312" s="3" t="str">
        <f>IF(E$3=0,0,INDEX(Sheet1!RawDataCols,$C312,E$5))</f>
        <v xml:space="preserve">26180          </v>
      </c>
      <c r="F312" s="3" t="str">
        <f>IF(F$3=0,0,INDEX(Sheet1!RawDataCols,$C312,F$5))</f>
        <v xml:space="preserve">A10            </v>
      </c>
      <c r="G312" s="3" t="str">
        <f>IF(G$3=0,0,INDEX(Sheet1!RawDataCols,$C312,G$5))</f>
        <v xml:space="preserve">               </v>
      </c>
      <c r="H312" s="3" t="str">
        <f>IF(H$3=0,0,INDEX(Sheet1!RawDataCols,$C312,H$5))</f>
        <v xml:space="preserve">               </v>
      </c>
      <c r="I312" s="3" t="str">
        <f>IF(I$3=0,0,INDEX(Sheet1!RawDataCols,$C312,I$5))</f>
        <v xml:space="preserve">               </v>
      </c>
      <c r="J312" s="3" t="str">
        <f>IF(J$3=0,0,INDEX(Sheet1!RawDataCols,$C312,J$5))</f>
        <v xml:space="preserve">               </v>
      </c>
      <c r="K312" s="3" t="str">
        <f>IF(K$3=0,0,INDEX(Sheet1!RawDataCols,$C312,K$5))</f>
        <v xml:space="preserve">               </v>
      </c>
      <c r="L312" s="3" t="str">
        <f>IF(L$3=0,0,INDEX(Sheet1!RawDataCols,$C312,L$5))</f>
        <v xml:space="preserve">               </v>
      </c>
      <c r="M312" s="3" t="str">
        <f>IF(M$3=0,0,INDEX(Sheet1!RawDataCols,$C312,M$5))</f>
        <v xml:space="preserve">F007  </v>
      </c>
      <c r="N312" s="3" t="str">
        <f>IF(N$3=0,0,INDEX(Sheet1!RawDataCols,$C312,N$5))</f>
        <v>Fire - SAMFS Monitoring-15 Franklin St</v>
      </c>
      <c r="O312" s="3">
        <f>INDEX(Sheet1!RawDataCols,$C312,O$5)</f>
        <v>13</v>
      </c>
      <c r="P312" s="3" t="str">
        <f>INDEX(Sheet1!RawDataCols,$C312,P$5)</f>
        <v>Cost and Expenses</v>
      </c>
      <c r="Q312" s="3" t="str">
        <f>IF(Q$3=0,0,INDEX(Sheet1!RawDataCols,$C312,Q$5))</f>
        <v>I</v>
      </c>
      <c r="R312" s="3">
        <f t="shared" si="45"/>
        <v>1</v>
      </c>
      <c r="S312" s="3">
        <f t="shared" si="46"/>
        <v>-1</v>
      </c>
      <c r="T312" s="3">
        <f>IF(T$3=0,0,INDEX(Sheet1!RawDataCols,$C312,T$5)*$R312)</f>
        <v>0</v>
      </c>
      <c r="U312" s="3">
        <f>IF(U$3=0,0,INDEX(Sheet1!RawDataCols,$C312,U$5)*$R312)</f>
        <v>59.2</v>
      </c>
      <c r="V312" s="3">
        <f>IF(V$3=0,0,INDEX(Sheet1!RawDataCols,$C312,V$5)*$R312)</f>
        <v>59.52</v>
      </c>
      <c r="W312" s="3">
        <f>IF(W$3=0,0,INDEX(Sheet1!RawDataCols,$C312,W$5)*$R312)</f>
        <v>56.55</v>
      </c>
      <c r="X312" s="3">
        <f>IF(X$3=0,0,INDEX(Sheet1!RawDataCols,$C312,X$5)*$R312)</f>
        <v>59.2</v>
      </c>
      <c r="Y312" s="3">
        <f>IF(Y$3=0,0,INDEX(Sheet1!RawDataCols,$C312,Y$5)*$R312)</f>
        <v>53.76</v>
      </c>
      <c r="Z312" s="3">
        <f>IF(Z$3=0,0,INDEX(Sheet1!RawDataCols,$C312,Z$5)*$R312)</f>
        <v>51.08</v>
      </c>
      <c r="AA312" s="3">
        <f>IF(AA$3=0,0,INDEX(Sheet1!RawDataCols,$C312,AA$5)*$R312)</f>
        <v>59.2</v>
      </c>
      <c r="AB312" s="3">
        <f>IF(AB$3=0,0,INDEX(Sheet1!RawDataCols,$C312,AB$5)*$R312)</f>
        <v>59.52</v>
      </c>
      <c r="AC312" s="3">
        <f>IF(AC$3=0,0,INDEX(Sheet1!RawDataCols,$C312,AC$5)*$R312)</f>
        <v>56.55</v>
      </c>
      <c r="AD312" s="3">
        <f>IF(AD$3=0,0,INDEX(Sheet1!RawDataCols,$C312,AD$5)*$R312)</f>
        <v>57.29</v>
      </c>
      <c r="AE312" s="3">
        <f>IF(AE$3=0,0,INDEX(Sheet1!RawDataCols,$C312,AE$5)*$R312)</f>
        <v>57.6</v>
      </c>
      <c r="AF312" s="3">
        <f>IF(AF$3=0,0,INDEX(Sheet1!RawDataCols,$C312,AF$5)*$R312)</f>
        <v>54.73</v>
      </c>
      <c r="AG312" s="3">
        <f>IF(AG$3=0,0,INDEX(Sheet1!RawDataCols,$C312,AG$5)*$R312)</f>
        <v>59.2</v>
      </c>
      <c r="AH312" s="3">
        <f>IF(AH$3=0,0,INDEX(Sheet1!RawDataCols,$C312,AH$5)*$R312)</f>
        <v>59.52</v>
      </c>
      <c r="AI312" s="3">
        <f>IF(AI$3=0,0,INDEX(Sheet1!RawDataCols,$C312,AI$5)*$R312)</f>
        <v>56.55</v>
      </c>
      <c r="AJ312" s="3">
        <f>IF(AJ$3=0,0,INDEX(Sheet1!RawDataCols,$C312,AJ$5)*$R312)</f>
        <v>57.29</v>
      </c>
      <c r="AK312" s="3">
        <f>IF(AK$3=0,0,INDEX(Sheet1!RawDataCols,$C312,AK$5)*$R312)</f>
        <v>57.6</v>
      </c>
      <c r="AL312" s="3">
        <f>IF(AL$3=0,0,INDEX(Sheet1!RawDataCols,$C312,AL$5)*$R312)</f>
        <v>54.73</v>
      </c>
      <c r="AM312" s="3">
        <f>IF(AM$3=0,0,INDEX(Sheet1!RawDataCols,$C312,AM$5)*$R312)</f>
        <v>58.52</v>
      </c>
      <c r="AN312" s="3">
        <f>IF(AN$3=0,0,INDEX(Sheet1!RawDataCols,$C312,AN$5)*$R312)</f>
        <v>58.52</v>
      </c>
      <c r="AO312" s="3">
        <f>IF(AO$3=0,0,INDEX(Sheet1!RawDataCols,$C312,AO$5)*$R312)</f>
        <v>57.29</v>
      </c>
      <c r="AP312" s="3">
        <f>IF(AP$3=0,0,INDEX(Sheet1!RawDataCols,$C312,AP$5)*$R312)</f>
        <v>60.47</v>
      </c>
      <c r="AQ312" s="3">
        <f>IF(AQ$3=0,0,INDEX(Sheet1!RawDataCols,$C312,AQ$5)*$R312)</f>
        <v>59.52</v>
      </c>
      <c r="AR312" s="3">
        <f>IF(AR$3=0,0,INDEX(Sheet1!RawDataCols,$C312,AR$5)*$R312)</f>
        <v>59.2</v>
      </c>
      <c r="AS312" s="3">
        <f>IF(AS$3=0,0,INDEX(Sheet1!RawDataCols,$C312,AS$5)*$R312)</f>
        <v>58.52</v>
      </c>
      <c r="AT312" s="3">
        <f>IF(AT$3=0,0,INDEX(Sheet1!RawDataCols,$C312,AT$5)*$R312)</f>
        <v>57.6</v>
      </c>
      <c r="AU312" s="3">
        <f>IF(AU$3=0,0,INDEX(Sheet1!RawDataCols,$C312,AU$5)*$R312)</f>
        <v>57.29</v>
      </c>
      <c r="AV312" s="3">
        <f>IF(AV$3=0,0,INDEX(Sheet1!RawDataCols,$C312,AV$5)*$R312)</f>
        <v>60.47</v>
      </c>
      <c r="AW312" s="3">
        <f>IF(AW$3=0,0,INDEX(Sheet1!RawDataCols,$C312,AW$5)*$R312)</f>
        <v>59.52</v>
      </c>
      <c r="AX312" s="3">
        <f>IF(AX$3=0,0,INDEX(Sheet1!RawDataCols,$C312,AX$5)*$R312)</f>
        <v>59.2</v>
      </c>
      <c r="AY312" s="3">
        <f>IF(AY$3=0,0,INDEX(Sheet1!RawDataCols,$C312,AY$5)*$R312)</f>
        <v>58.52</v>
      </c>
      <c r="AZ312" s="3">
        <f>IF(AZ$3=0,0,INDEX(Sheet1!RawDataCols,$C312,AZ$5)*$R312)</f>
        <v>57.6</v>
      </c>
      <c r="BA312" s="3">
        <f>IF(BA$3=0,0,INDEX(Sheet1!RawDataCols,$C312,BA$5)*$R312)</f>
        <v>57.29</v>
      </c>
      <c r="BB312" s="3">
        <f>IF(BB$3=0,0,INDEX(Sheet1!RawDataCols,$C312,BB$5)*$R312)</f>
        <v>60.47</v>
      </c>
      <c r="BC312" s="3">
        <f>IF(BC$3=0,0,INDEX(Sheet1!RawDataCols,$C312,BC$5)*$R312)</f>
        <v>59.52</v>
      </c>
      <c r="BD312" s="3">
        <f>IF(BD$3=0,0,INDEX(Sheet1!RawDataCols,$C312,BD$5)*$R312)</f>
        <v>59.2</v>
      </c>
      <c r="BE312" s="3">
        <f>IF(BE$3=0,0,INDEX(Sheet1!RawDataCols,$C312,BE$5)*$R312)</f>
        <v>60.47</v>
      </c>
      <c r="BF312" s="3">
        <f>IF(BF$3=0,0,INDEX(Sheet1!RawDataCols,$C312,BF$5)*$R312)</f>
        <v>59.52</v>
      </c>
      <c r="BG312" s="179">
        <f>IF(BG$3=0,0,INDEX(Sheet1!RawDataCols,$C312,BG$5)*$R312)</f>
        <v>59.2</v>
      </c>
      <c r="BH312" s="33">
        <f t="shared" si="47"/>
        <v>708.35</v>
      </c>
      <c r="BI312" s="33">
        <f t="shared" si="48"/>
        <v>699.8</v>
      </c>
      <c r="BJ312" s="33">
        <f t="shared" si="49"/>
        <v>679.66000000000008</v>
      </c>
      <c r="BK312" s="3">
        <f>IF(BK$3=0,0,INDEX(Sheet1!RawDataCols,$C312,BK$5)*$R312)</f>
        <v>43.737499999999997</v>
      </c>
      <c r="BL312" s="3">
        <f>IF(BL$3=0,0,INDEX(Sheet1!RawDataCols,$C312,BL$5)*$R312)</f>
        <v>41.501874999999998</v>
      </c>
      <c r="BM312" s="3">
        <f>IF(BM$3=0,0,INDEX(Sheet1!RawDataCols,$C312,BM$5)*$R312)</f>
        <v>67.735624999999999</v>
      </c>
      <c r="BN312" s="3">
        <f>IF(BN$3=0,0,INDEX(Sheet1!RawDataCols,$C312,BN$5)*$R312)</f>
        <v>39.748750000000001</v>
      </c>
      <c r="BO312" s="3">
        <f>IF(BO$3=0,0,INDEX(Sheet1!RawDataCols,$C312,BO$5)*$R312)</f>
        <v>39.061875000000001</v>
      </c>
      <c r="BP312" s="3">
        <f>IF(BP$3=0,0,INDEX(Sheet1!RawDataCols,$C312,BP$5)*$R312)</f>
        <v>333.84</v>
      </c>
      <c r="BQ312" s="3">
        <f t="shared" si="50"/>
        <v>177.60000000000002</v>
      </c>
      <c r="BR312" s="3">
        <f t="shared" si="51"/>
        <v>173.78</v>
      </c>
      <c r="BS312" s="3">
        <f t="shared" si="52"/>
        <v>177.51000000000002</v>
      </c>
      <c r="BT312" s="3">
        <f t="shared" si="53"/>
        <v>356.97</v>
      </c>
      <c r="BU312" s="3" t="str">
        <f>INDEX(Sheet1!$BS$2:$BS$1000,MATCH($A312,Sheet1!$A$2:$A$1000,0))</f>
        <v>13</v>
      </c>
      <c r="BV312" s="3">
        <f>INDEX(Sheet1!$BT$2:$BT$1000,MATCH($A312,Sheet1!$A$2:$A$1000,0))</f>
        <v>356.97</v>
      </c>
    </row>
    <row r="313" spans="1:74" x14ac:dyDescent="0.2">
      <c r="A313" s="11" t="s">
        <v>752</v>
      </c>
      <c r="B313" s="3">
        <f>MATCH($A313,Sheet1!ACCOUNTNO,0)</f>
        <v>283</v>
      </c>
      <c r="C313" s="3">
        <f t="shared" si="44"/>
        <v>283</v>
      </c>
      <c r="D313" s="3" t="str">
        <f>IF(D$3=0,0,INDEX(Sheet1!RawDataCols,$C313,D$5))</f>
        <v>26200A02</v>
      </c>
      <c r="E313" s="3" t="str">
        <f>IF(E$3=0,0,INDEX(Sheet1!RawDataCols,$C313,E$5))</f>
        <v xml:space="preserve">26200          </v>
      </c>
      <c r="F313" s="3" t="str">
        <f>IF(F$3=0,0,INDEX(Sheet1!RawDataCols,$C313,F$5))</f>
        <v xml:space="preserve">A02            </v>
      </c>
      <c r="G313" s="3" t="str">
        <f>IF(G$3=0,0,INDEX(Sheet1!RawDataCols,$C313,G$5))</f>
        <v xml:space="preserve">               </v>
      </c>
      <c r="H313" s="3" t="str">
        <f>IF(H$3=0,0,INDEX(Sheet1!RawDataCols,$C313,H$5))</f>
        <v xml:space="preserve">               </v>
      </c>
      <c r="I313" s="3" t="str">
        <f>IF(I$3=0,0,INDEX(Sheet1!RawDataCols,$C313,I$5))</f>
        <v xml:space="preserve">               </v>
      </c>
      <c r="J313" s="3" t="str">
        <f>IF(J$3=0,0,INDEX(Sheet1!RawDataCols,$C313,J$5))</f>
        <v xml:space="preserve">               </v>
      </c>
      <c r="K313" s="3" t="str">
        <f>IF(K$3=0,0,INDEX(Sheet1!RawDataCols,$C313,K$5))</f>
        <v xml:space="preserve">               </v>
      </c>
      <c r="L313" s="3" t="str">
        <f>IF(L$3=0,0,INDEX(Sheet1!RawDataCols,$C313,L$5))</f>
        <v xml:space="preserve">               </v>
      </c>
      <c r="M313" s="3" t="str">
        <f>IF(M$3=0,0,INDEX(Sheet1!RawDataCols,$C313,M$5))</f>
        <v xml:space="preserve">F007  </v>
      </c>
      <c r="N313" s="3" t="str">
        <f>IF(N$3=0,0,INDEX(Sheet1!RawDataCols,$C313,N$5))</f>
        <v>Fire &amp; Emer Repson Proc-200 East Tce</v>
      </c>
      <c r="O313" s="3">
        <f>INDEX(Sheet1!RawDataCols,$C313,O$5)</f>
        <v>13</v>
      </c>
      <c r="P313" s="3" t="str">
        <f>INDEX(Sheet1!RawDataCols,$C313,P$5)</f>
        <v>Cost and Expenses</v>
      </c>
      <c r="Q313" s="3" t="str">
        <f>IF(Q$3=0,0,INDEX(Sheet1!RawDataCols,$C313,Q$5))</f>
        <v>I</v>
      </c>
      <c r="R313" s="3">
        <f t="shared" si="45"/>
        <v>1</v>
      </c>
      <c r="S313" s="3">
        <f t="shared" si="46"/>
        <v>-1</v>
      </c>
      <c r="T313" s="3">
        <f>IF(T$3=0,0,INDEX(Sheet1!RawDataCols,$C313,T$5)*$R313)</f>
        <v>0</v>
      </c>
      <c r="U313" s="3">
        <f>IF(U$3=0,0,INDEX(Sheet1!RawDataCols,$C313,U$5)*$R313)</f>
        <v>188.84</v>
      </c>
      <c r="V313" s="3">
        <f>IF(V$3=0,0,INDEX(Sheet1!RawDataCols,$C313,V$5)*$R313)</f>
        <v>212.38</v>
      </c>
      <c r="W313" s="3">
        <f>IF(W$3=0,0,INDEX(Sheet1!RawDataCols,$C313,W$5)*$R313)</f>
        <v>188.84</v>
      </c>
      <c r="X313" s="3">
        <f>IF(X$3=0,0,INDEX(Sheet1!RawDataCols,$C313,X$5)*$R313)</f>
        <v>188.84</v>
      </c>
      <c r="Y313" s="3">
        <f>IF(Y$3=0,0,INDEX(Sheet1!RawDataCols,$C313,Y$5)*$R313)</f>
        <v>191.83</v>
      </c>
      <c r="Z313" s="3">
        <f>IF(Z$3=0,0,INDEX(Sheet1!RawDataCols,$C313,Z$5)*$R313)</f>
        <v>170.08</v>
      </c>
      <c r="AA313" s="3">
        <f>IF(AA$3=0,0,INDEX(Sheet1!RawDataCols,$C313,AA$5)*$R313)</f>
        <v>196.75</v>
      </c>
      <c r="AB313" s="3">
        <f>IF(AB$3=0,0,INDEX(Sheet1!RawDataCols,$C313,AB$5)*$R313)</f>
        <v>212.38</v>
      </c>
      <c r="AC313" s="3">
        <f>IF(AC$3=0,0,INDEX(Sheet1!RawDataCols,$C313,AC$5)*$R313)</f>
        <v>195.28</v>
      </c>
      <c r="AD313" s="3">
        <f>IF(AD$3=0,0,INDEX(Sheet1!RawDataCols,$C313,AD$5)*$R313)</f>
        <v>190.4</v>
      </c>
      <c r="AE313" s="3">
        <f>IF(AE$3=0,0,INDEX(Sheet1!RawDataCols,$C313,AE$5)*$R313)</f>
        <v>205.53</v>
      </c>
      <c r="AF313" s="3">
        <f>IF(AF$3=0,0,INDEX(Sheet1!RawDataCols,$C313,AF$5)*$R313)</f>
        <v>188.98</v>
      </c>
      <c r="AG313" s="3">
        <f>IF(AG$3=0,0,INDEX(Sheet1!RawDataCols,$C313,AG$5)*$R313)</f>
        <v>368.04</v>
      </c>
      <c r="AH313" s="3">
        <f>IF(AH$3=0,0,INDEX(Sheet1!RawDataCols,$C313,AH$5)*$R313)</f>
        <v>212.38</v>
      </c>
      <c r="AI313" s="3">
        <f>IF(AI$3=0,0,INDEX(Sheet1!RawDataCols,$C313,AI$5)*$R313)</f>
        <v>182.75</v>
      </c>
      <c r="AJ313" s="3">
        <f>IF(AJ$3=0,0,INDEX(Sheet1!RawDataCols,$C313,AJ$5)*$R313)</f>
        <v>186.22</v>
      </c>
      <c r="AK313" s="3">
        <f>IF(AK$3=0,0,INDEX(Sheet1!RawDataCols,$C313,AK$5)*$R313)</f>
        <v>205.53</v>
      </c>
      <c r="AL313" s="3">
        <f>IF(AL$3=0,0,INDEX(Sheet1!RawDataCols,$C313,AL$5)*$R313)</f>
        <v>182.75</v>
      </c>
      <c r="AM313" s="3">
        <f>IF(AM$3=0,0,INDEX(Sheet1!RawDataCols,$C313,AM$5)*$R313)</f>
        <v>192.42</v>
      </c>
      <c r="AN313" s="3">
        <f>IF(AN$3=0,0,INDEX(Sheet1!RawDataCols,$C313,AN$5)*$R313)</f>
        <v>192.42</v>
      </c>
      <c r="AO313" s="3">
        <f>IF(AO$3=0,0,INDEX(Sheet1!RawDataCols,$C313,AO$5)*$R313)</f>
        <v>188.84</v>
      </c>
      <c r="AP313" s="3">
        <f>IF(AP$3=0,0,INDEX(Sheet1!RawDataCols,$C313,AP$5)*$R313)</f>
        <v>186.22</v>
      </c>
      <c r="AQ313" s="3">
        <f>IF(AQ$3=0,0,INDEX(Sheet1!RawDataCols,$C313,AQ$5)*$R313)</f>
        <v>212.38</v>
      </c>
      <c r="AR313" s="3">
        <f>IF(AR$3=0,0,INDEX(Sheet1!RawDataCols,$C313,AR$5)*$R313)</f>
        <v>182.75</v>
      </c>
      <c r="AS313" s="3">
        <f>IF(AS$3=0,0,INDEX(Sheet1!RawDataCols,$C313,AS$5)*$R313)</f>
        <v>186.22</v>
      </c>
      <c r="AT313" s="3">
        <f>IF(AT$3=0,0,INDEX(Sheet1!RawDataCols,$C313,AT$5)*$R313)</f>
        <v>205.53</v>
      </c>
      <c r="AU313" s="3">
        <f>IF(AU$3=0,0,INDEX(Sheet1!RawDataCols,$C313,AU$5)*$R313)</f>
        <v>182.75</v>
      </c>
      <c r="AV313" s="3">
        <f>IF(AV$3=0,0,INDEX(Sheet1!RawDataCols,$C313,AV$5)*$R313)</f>
        <v>192.42</v>
      </c>
      <c r="AW313" s="3">
        <f>IF(AW$3=0,0,INDEX(Sheet1!RawDataCols,$C313,AW$5)*$R313)</f>
        <v>212.38</v>
      </c>
      <c r="AX313" s="3">
        <f>IF(AX$3=0,0,INDEX(Sheet1!RawDataCols,$C313,AX$5)*$R313)</f>
        <v>188.84</v>
      </c>
      <c r="AY313" s="3">
        <f>IF(AY$3=0,0,INDEX(Sheet1!RawDataCols,$C313,AY$5)*$R313)</f>
        <v>180.01</v>
      </c>
      <c r="AZ313" s="3">
        <f>IF(AZ$3=0,0,INDEX(Sheet1!RawDataCols,$C313,AZ$5)*$R313)</f>
        <v>205.53</v>
      </c>
      <c r="BA313" s="3">
        <f>IF(BA$3=0,0,INDEX(Sheet1!RawDataCols,$C313,BA$5)*$R313)</f>
        <v>176.65</v>
      </c>
      <c r="BB313" s="3">
        <f>IF(BB$3=0,0,INDEX(Sheet1!RawDataCols,$C313,BB$5)*$R313)</f>
        <v>192.42</v>
      </c>
      <c r="BC313" s="3">
        <f>IF(BC$3=0,0,INDEX(Sheet1!RawDataCols,$C313,BC$5)*$R313)</f>
        <v>212.38</v>
      </c>
      <c r="BD313" s="3">
        <f>IF(BD$3=0,0,INDEX(Sheet1!RawDataCols,$C313,BD$5)*$R313)</f>
        <v>188.84</v>
      </c>
      <c r="BE313" s="3">
        <f>IF(BE$3=0,0,INDEX(Sheet1!RawDataCols,$C313,BE$5)*$R313)</f>
        <v>192.42</v>
      </c>
      <c r="BF313" s="3">
        <f>IF(BF$3=0,0,INDEX(Sheet1!RawDataCols,$C313,BF$5)*$R313)</f>
        <v>212.38</v>
      </c>
      <c r="BG313" s="179">
        <f>IF(BG$3=0,0,INDEX(Sheet1!RawDataCols,$C313,BG$5)*$R313)</f>
        <v>188.84</v>
      </c>
      <c r="BH313" s="33">
        <f t="shared" si="47"/>
        <v>2448.8000000000002</v>
      </c>
      <c r="BI313" s="33">
        <f t="shared" si="48"/>
        <v>2480.65</v>
      </c>
      <c r="BJ313" s="33">
        <f t="shared" si="49"/>
        <v>2217.35</v>
      </c>
      <c r="BK313" s="3">
        <f>IF(BK$3=0,0,INDEX(Sheet1!RawDataCols,$C313,BK$5)*$R313)</f>
        <v>155.04062500000001</v>
      </c>
      <c r="BL313" s="3">
        <f>IF(BL$3=0,0,INDEX(Sheet1!RawDataCols,$C313,BL$5)*$R313)</f>
        <v>126.781875</v>
      </c>
      <c r="BM313" s="3">
        <f>IF(BM$3=0,0,INDEX(Sheet1!RawDataCols,$C313,BM$5)*$R313)</f>
        <v>153.13124999999999</v>
      </c>
      <c r="BN313" s="3">
        <f>IF(BN$3=0,0,INDEX(Sheet1!RawDataCols,$C313,BN$5)*$R313)</f>
        <v>166.37687500000001</v>
      </c>
      <c r="BO313" s="3">
        <f>IF(BO$3=0,0,INDEX(Sheet1!RawDataCols,$C313,BO$5)*$R313)</f>
        <v>134.52000000000001</v>
      </c>
      <c r="BP313" s="3">
        <f>IF(BP$3=0,0,INDEX(Sheet1!RawDataCols,$C313,BP$5)*$R313)</f>
        <v>919.83</v>
      </c>
      <c r="BQ313" s="3">
        <f t="shared" si="50"/>
        <v>574.43000000000006</v>
      </c>
      <c r="BR313" s="3">
        <f t="shared" si="51"/>
        <v>744.66000000000008</v>
      </c>
      <c r="BS313" s="3">
        <f t="shared" si="52"/>
        <v>564.86</v>
      </c>
      <c r="BT313" s="3">
        <f t="shared" si="53"/>
        <v>1129.71</v>
      </c>
      <c r="BU313" s="3" t="str">
        <f>INDEX(Sheet1!$BS$2:$BS$1000,MATCH($A313,Sheet1!$A$2:$A$1000,0))</f>
        <v>13</v>
      </c>
      <c r="BV313" s="3">
        <f>INDEX(Sheet1!$BT$2:$BT$1000,MATCH($A313,Sheet1!$A$2:$A$1000,0))</f>
        <v>1129.71</v>
      </c>
    </row>
    <row r="314" spans="1:74" x14ac:dyDescent="0.2">
      <c r="A314" s="11" t="s">
        <v>753</v>
      </c>
      <c r="B314" s="3">
        <f>MATCH($A314,Sheet1!ACCOUNTNO,0)</f>
        <v>284</v>
      </c>
      <c r="C314" s="3">
        <f t="shared" si="44"/>
        <v>284</v>
      </c>
      <c r="D314" s="3" t="str">
        <f>IF(D$3=0,0,INDEX(Sheet1!RawDataCols,$C314,D$5))</f>
        <v>26200A03</v>
      </c>
      <c r="E314" s="3" t="str">
        <f>IF(E$3=0,0,INDEX(Sheet1!RawDataCols,$C314,E$5))</f>
        <v xml:space="preserve">26200          </v>
      </c>
      <c r="F314" s="3" t="str">
        <f>IF(F$3=0,0,INDEX(Sheet1!RawDataCols,$C314,F$5))</f>
        <v xml:space="preserve">A03            </v>
      </c>
      <c r="G314" s="3" t="str">
        <f>IF(G$3=0,0,INDEX(Sheet1!RawDataCols,$C314,G$5))</f>
        <v xml:space="preserve">               </v>
      </c>
      <c r="H314" s="3" t="str">
        <f>IF(H$3=0,0,INDEX(Sheet1!RawDataCols,$C314,H$5))</f>
        <v xml:space="preserve">               </v>
      </c>
      <c r="I314" s="3" t="str">
        <f>IF(I$3=0,0,INDEX(Sheet1!RawDataCols,$C314,I$5))</f>
        <v xml:space="preserve">               </v>
      </c>
      <c r="J314" s="3" t="str">
        <f>IF(J$3=0,0,INDEX(Sheet1!RawDataCols,$C314,J$5))</f>
        <v xml:space="preserve">               </v>
      </c>
      <c r="K314" s="3" t="str">
        <f>IF(K$3=0,0,INDEX(Sheet1!RawDataCols,$C314,K$5))</f>
        <v xml:space="preserve">               </v>
      </c>
      <c r="L314" s="3" t="str">
        <f>IF(L$3=0,0,INDEX(Sheet1!RawDataCols,$C314,L$5))</f>
        <v xml:space="preserve">               </v>
      </c>
      <c r="M314" s="3" t="str">
        <f>IF(M$3=0,0,INDEX(Sheet1!RawDataCols,$C314,M$5))</f>
        <v xml:space="preserve">F007  </v>
      </c>
      <c r="N314" s="3" t="str">
        <f>IF(N$3=0,0,INDEX(Sheet1!RawDataCols,$C314,N$5))</f>
        <v>Fire &amp; Emer Repson Proc-33 Franklin St</v>
      </c>
      <c r="O314" s="3">
        <f>INDEX(Sheet1!RawDataCols,$C314,O$5)</f>
        <v>13</v>
      </c>
      <c r="P314" s="3" t="str">
        <f>INDEX(Sheet1!RawDataCols,$C314,P$5)</f>
        <v>Cost and Expenses</v>
      </c>
      <c r="Q314" s="3" t="str">
        <f>IF(Q$3=0,0,INDEX(Sheet1!RawDataCols,$C314,Q$5))</f>
        <v>I</v>
      </c>
      <c r="R314" s="3">
        <f t="shared" si="45"/>
        <v>1</v>
      </c>
      <c r="S314" s="3">
        <f t="shared" si="46"/>
        <v>-1</v>
      </c>
      <c r="T314" s="3">
        <f>IF(T$3=0,0,INDEX(Sheet1!RawDataCols,$C314,T$5)*$R314)</f>
        <v>0</v>
      </c>
      <c r="U314" s="3">
        <f>IF(U$3=0,0,INDEX(Sheet1!RawDataCols,$C314,U$5)*$R314)</f>
        <v>230.36</v>
      </c>
      <c r="V314" s="3">
        <f>IF(V$3=0,0,INDEX(Sheet1!RawDataCols,$C314,V$5)*$R314)</f>
        <v>235.32</v>
      </c>
      <c r="W314" s="3">
        <f>IF(W$3=0,0,INDEX(Sheet1!RawDataCols,$C314,W$5)*$R314)</f>
        <v>232.95</v>
      </c>
      <c r="X314" s="3">
        <f>IF(X$3=0,0,INDEX(Sheet1!RawDataCols,$C314,X$5)*$R314)</f>
        <v>230.36</v>
      </c>
      <c r="Y314" s="3">
        <f>IF(Y$3=0,0,INDEX(Sheet1!RawDataCols,$C314,Y$5)*$R314)</f>
        <v>212.55</v>
      </c>
      <c r="Z314" s="3">
        <f>IF(Z$3=0,0,INDEX(Sheet1!RawDataCols,$C314,Z$5)*$R314)</f>
        <v>210.41</v>
      </c>
      <c r="AA314" s="3">
        <f>IF(AA$3=0,0,INDEX(Sheet1!RawDataCols,$C314,AA$5)*$R314)</f>
        <v>220.48</v>
      </c>
      <c r="AB314" s="3">
        <f>IF(AB$3=0,0,INDEX(Sheet1!RawDataCols,$C314,AB$5)*$R314)</f>
        <v>235.32</v>
      </c>
      <c r="AC314" s="3">
        <f>IF(AC$3=0,0,INDEX(Sheet1!RawDataCols,$C314,AC$5)*$R314)</f>
        <v>220.48</v>
      </c>
      <c r="AD314" s="3">
        <f>IF(AD$3=0,0,INDEX(Sheet1!RawDataCols,$C314,AD$5)*$R314)</f>
        <v>220.48</v>
      </c>
      <c r="AE314" s="3">
        <f>IF(AE$3=0,0,INDEX(Sheet1!RawDataCols,$C314,AE$5)*$R314)</f>
        <v>227.73</v>
      </c>
      <c r="AF314" s="3">
        <f>IF(AF$3=0,0,INDEX(Sheet1!RawDataCols,$C314,AF$5)*$R314)</f>
        <v>220.48</v>
      </c>
      <c r="AG314" s="3">
        <f>IF(AG$3=0,0,INDEX(Sheet1!RawDataCols,$C314,AG$5)*$R314)</f>
        <v>227.83</v>
      </c>
      <c r="AH314" s="3">
        <f>IF(AH$3=0,0,INDEX(Sheet1!RawDataCols,$C314,AH$5)*$R314)</f>
        <v>235.32</v>
      </c>
      <c r="AI314" s="3">
        <f>IF(AI$3=0,0,INDEX(Sheet1!RawDataCols,$C314,AI$5)*$R314)</f>
        <v>227.83</v>
      </c>
      <c r="AJ314" s="3">
        <f>IF(AJ$3=0,0,INDEX(Sheet1!RawDataCols,$C314,AJ$5)*$R314)</f>
        <v>215.5</v>
      </c>
      <c r="AK314" s="3">
        <f>IF(AK$3=0,0,INDEX(Sheet1!RawDataCols,$C314,AK$5)*$R314)</f>
        <v>227.73</v>
      </c>
      <c r="AL314" s="3">
        <f>IF(AL$3=0,0,INDEX(Sheet1!RawDataCols,$C314,AL$5)*$R314)</f>
        <v>215.5</v>
      </c>
      <c r="AM314" s="3">
        <f>IF(AM$3=0,0,INDEX(Sheet1!RawDataCols,$C314,AM$5)*$R314)</f>
        <v>230.36</v>
      </c>
      <c r="AN314" s="3">
        <f>IF(AN$3=0,0,INDEX(Sheet1!RawDataCols,$C314,AN$5)*$R314)</f>
        <v>230.36</v>
      </c>
      <c r="AO314" s="3">
        <f>IF(AO$3=0,0,INDEX(Sheet1!RawDataCols,$C314,AO$5)*$R314)</f>
        <v>230.36</v>
      </c>
      <c r="AP314" s="3">
        <f>IF(AP$3=0,0,INDEX(Sheet1!RawDataCols,$C314,AP$5)*$R314)</f>
        <v>222.93</v>
      </c>
      <c r="AQ314" s="3">
        <f>IF(AQ$3=0,0,INDEX(Sheet1!RawDataCols,$C314,AQ$5)*$R314)</f>
        <v>235.32</v>
      </c>
      <c r="AR314" s="3">
        <f>IF(AR$3=0,0,INDEX(Sheet1!RawDataCols,$C314,AR$5)*$R314)</f>
        <v>891.72</v>
      </c>
      <c r="AS314" s="3">
        <f>IF(AS$3=0,0,INDEX(Sheet1!RawDataCols,$C314,AS$5)*$R314)</f>
        <v>215.5</v>
      </c>
      <c r="AT314" s="3">
        <f>IF(AT$3=0,0,INDEX(Sheet1!RawDataCols,$C314,AT$5)*$R314)</f>
        <v>227.73</v>
      </c>
      <c r="AU314" s="3">
        <f>IF(AU$3=0,0,INDEX(Sheet1!RawDataCols,$C314,AU$5)*$R314)</f>
        <v>0</v>
      </c>
      <c r="AV314" s="3">
        <f>IF(AV$3=0,0,INDEX(Sheet1!RawDataCols,$C314,AV$5)*$R314)</f>
        <v>230.36</v>
      </c>
      <c r="AW314" s="3">
        <f>IF(AW$3=0,0,INDEX(Sheet1!RawDataCols,$C314,AW$5)*$R314)</f>
        <v>235.32</v>
      </c>
      <c r="AX314" s="3">
        <f>IF(AX$3=0,0,INDEX(Sheet1!RawDataCols,$C314,AX$5)*$R314)</f>
        <v>0</v>
      </c>
      <c r="AY314" s="3">
        <f>IF(AY$3=0,0,INDEX(Sheet1!RawDataCols,$C314,AY$5)*$R314)</f>
        <v>222.93</v>
      </c>
      <c r="AZ314" s="3">
        <f>IF(AZ$3=0,0,INDEX(Sheet1!RawDataCols,$C314,AZ$5)*$R314)</f>
        <v>227.73</v>
      </c>
      <c r="BA314" s="3">
        <f>IF(BA$3=0,0,INDEX(Sheet1!RawDataCols,$C314,BA$5)*$R314)</f>
        <v>0</v>
      </c>
      <c r="BB314" s="3">
        <f>IF(BB$3=0,0,INDEX(Sheet1!RawDataCols,$C314,BB$5)*$R314)</f>
        <v>225.43</v>
      </c>
      <c r="BC314" s="3">
        <f>IF(BC$3=0,0,INDEX(Sheet1!RawDataCols,$C314,BC$5)*$R314)</f>
        <v>235.32</v>
      </c>
      <c r="BD314" s="3">
        <f>IF(BD$3=0,0,INDEX(Sheet1!RawDataCols,$C314,BD$5)*$R314)</f>
        <v>222.93</v>
      </c>
      <c r="BE314" s="3">
        <f>IF(BE$3=0,0,INDEX(Sheet1!RawDataCols,$C314,BE$5)*$R314)</f>
        <v>225.43</v>
      </c>
      <c r="BF314" s="3">
        <f>IF(BF$3=0,0,INDEX(Sheet1!RawDataCols,$C314,BF$5)*$R314)</f>
        <v>235.32</v>
      </c>
      <c r="BG314" s="179">
        <f>IF(BG$3=0,0,INDEX(Sheet1!RawDataCols,$C314,BG$5)*$R314)</f>
        <v>222.93</v>
      </c>
      <c r="BH314" s="33">
        <f t="shared" si="47"/>
        <v>2692.5199999999995</v>
      </c>
      <c r="BI314" s="33">
        <f t="shared" si="48"/>
        <v>2765.75</v>
      </c>
      <c r="BJ314" s="33">
        <f t="shared" si="49"/>
        <v>2672.6600000000003</v>
      </c>
      <c r="BK314" s="3">
        <f>IF(BK$3=0,0,INDEX(Sheet1!RawDataCols,$C314,BK$5)*$R314)</f>
        <v>172.859375</v>
      </c>
      <c r="BL314" s="3">
        <f>IF(BL$3=0,0,INDEX(Sheet1!RawDataCols,$C314,BL$5)*$R314)</f>
        <v>167.19749999999999</v>
      </c>
      <c r="BM314" s="3">
        <f>IF(BM$3=0,0,INDEX(Sheet1!RawDataCols,$C314,BM$5)*$R314)</f>
        <v>167.34562500000001</v>
      </c>
      <c r="BN314" s="3">
        <f>IF(BN$3=0,0,INDEX(Sheet1!RawDataCols,$C314,BN$5)*$R314)</f>
        <v>194.19749999999999</v>
      </c>
      <c r="BO314" s="3">
        <f>IF(BO$3=0,0,INDEX(Sheet1!RawDataCols,$C314,BO$5)*$R314)</f>
        <v>167.19749999999999</v>
      </c>
      <c r="BP314" s="3">
        <f>IF(BP$3=0,0,INDEX(Sheet1!RawDataCols,$C314,BP$5)*$R314)</f>
        <v>1347.51</v>
      </c>
      <c r="BQ314" s="3">
        <f t="shared" si="50"/>
        <v>681.2</v>
      </c>
      <c r="BR314" s="3">
        <f t="shared" si="51"/>
        <v>663.81</v>
      </c>
      <c r="BS314" s="3">
        <f t="shared" si="52"/>
        <v>668.79</v>
      </c>
      <c r="BT314" s="3">
        <f t="shared" si="53"/>
        <v>1347.51</v>
      </c>
      <c r="BU314" s="3" t="str">
        <f>INDEX(Sheet1!$BS$2:$BS$1000,MATCH($A314,Sheet1!$A$2:$A$1000,0))</f>
        <v>13</v>
      </c>
      <c r="BV314" s="3">
        <f>INDEX(Sheet1!$BT$2:$BT$1000,MATCH($A314,Sheet1!$A$2:$A$1000,0))</f>
        <v>1347.51</v>
      </c>
    </row>
    <row r="315" spans="1:74" x14ac:dyDescent="0.2">
      <c r="A315" s="11" t="s">
        <v>754</v>
      </c>
      <c r="B315" s="3">
        <f>MATCH($A315,Sheet1!ACCOUNTNO,0)</f>
        <v>285</v>
      </c>
      <c r="C315" s="3">
        <f t="shared" si="44"/>
        <v>285</v>
      </c>
      <c r="D315" s="3" t="str">
        <f>IF(D$3=0,0,INDEX(Sheet1!RawDataCols,$C315,D$5))</f>
        <v>26200A04</v>
      </c>
      <c r="E315" s="3" t="str">
        <f>IF(E$3=0,0,INDEX(Sheet1!RawDataCols,$C315,E$5))</f>
        <v xml:space="preserve">26200          </v>
      </c>
      <c r="F315" s="3" t="str">
        <f>IF(F$3=0,0,INDEX(Sheet1!RawDataCols,$C315,F$5))</f>
        <v xml:space="preserve">A04            </v>
      </c>
      <c r="G315" s="3" t="str">
        <f>IF(G$3=0,0,INDEX(Sheet1!RawDataCols,$C315,G$5))</f>
        <v xml:space="preserve">               </v>
      </c>
      <c r="H315" s="3" t="str">
        <f>IF(H$3=0,0,INDEX(Sheet1!RawDataCols,$C315,H$5))</f>
        <v xml:space="preserve">               </v>
      </c>
      <c r="I315" s="3" t="str">
        <f>IF(I$3=0,0,INDEX(Sheet1!RawDataCols,$C315,I$5))</f>
        <v xml:space="preserve">               </v>
      </c>
      <c r="J315" s="3" t="str">
        <f>IF(J$3=0,0,INDEX(Sheet1!RawDataCols,$C315,J$5))</f>
        <v xml:space="preserve">               </v>
      </c>
      <c r="K315" s="3" t="str">
        <f>IF(K$3=0,0,INDEX(Sheet1!RawDataCols,$C315,K$5))</f>
        <v xml:space="preserve">               </v>
      </c>
      <c r="L315" s="3" t="str">
        <f>IF(L$3=0,0,INDEX(Sheet1!RawDataCols,$C315,L$5))</f>
        <v xml:space="preserve">               </v>
      </c>
      <c r="M315" s="3" t="str">
        <f>IF(M$3=0,0,INDEX(Sheet1!RawDataCols,$C315,M$5))</f>
        <v xml:space="preserve">F007  </v>
      </c>
      <c r="N315" s="3" t="str">
        <f>IF(N$3=0,0,INDEX(Sheet1!RawDataCols,$C315,N$5))</f>
        <v>Fire &amp; Emer Repson Proc-174 Fullarton Rd</v>
      </c>
      <c r="O315" s="3">
        <f>INDEX(Sheet1!RawDataCols,$C315,O$5)</f>
        <v>13</v>
      </c>
      <c r="P315" s="3" t="str">
        <f>INDEX(Sheet1!RawDataCols,$C315,P$5)</f>
        <v>Cost and Expenses</v>
      </c>
      <c r="Q315" s="3" t="str">
        <f>IF(Q$3=0,0,INDEX(Sheet1!RawDataCols,$C315,Q$5))</f>
        <v>I</v>
      </c>
      <c r="R315" s="3">
        <f t="shared" si="45"/>
        <v>1</v>
      </c>
      <c r="S315" s="3">
        <f t="shared" si="46"/>
        <v>-1</v>
      </c>
      <c r="T315" s="3">
        <f>IF(T$3=0,0,INDEX(Sheet1!RawDataCols,$C315,T$5)*$R315)</f>
        <v>0</v>
      </c>
      <c r="U315" s="3">
        <f>IF(U$3=0,0,INDEX(Sheet1!RawDataCols,$C315,U$5)*$R315)</f>
        <v>197.82</v>
      </c>
      <c r="V315" s="3">
        <f>IF(V$3=0,0,INDEX(Sheet1!RawDataCols,$C315,V$5)*$R315)</f>
        <v>217.45</v>
      </c>
      <c r="W315" s="3">
        <f>IF(W$3=0,0,INDEX(Sheet1!RawDataCols,$C315,W$5)*$R315)</f>
        <v>200.04</v>
      </c>
      <c r="X315" s="3">
        <f>IF(X$3=0,0,INDEX(Sheet1!RawDataCols,$C315,X$5)*$R315)</f>
        <v>197.82</v>
      </c>
      <c r="Y315" s="3">
        <f>IF(Y$3=0,0,INDEX(Sheet1!RawDataCols,$C315,Y$5)*$R315)</f>
        <v>196.4</v>
      </c>
      <c r="Z315" s="3">
        <f>IF(Z$3=0,0,INDEX(Sheet1!RawDataCols,$C315,Z$5)*$R315)</f>
        <v>180.68</v>
      </c>
      <c r="AA315" s="3">
        <f>IF(AA$3=0,0,INDEX(Sheet1!RawDataCols,$C315,AA$5)*$R315)</f>
        <v>189.34</v>
      </c>
      <c r="AB315" s="3">
        <f>IF(AB$3=0,0,INDEX(Sheet1!RawDataCols,$C315,AB$5)*$R315)</f>
        <v>217.45</v>
      </c>
      <c r="AC315" s="3">
        <f>IF(AC$3=0,0,INDEX(Sheet1!RawDataCols,$C315,AC$5)*$R315)</f>
        <v>189.34</v>
      </c>
      <c r="AD315" s="3">
        <f>IF(AD$3=0,0,INDEX(Sheet1!RawDataCols,$C315,AD$5)*$R315)</f>
        <v>189.34</v>
      </c>
      <c r="AE315" s="3">
        <f>IF(AE$3=0,0,INDEX(Sheet1!RawDataCols,$C315,AE$5)*$R315)</f>
        <v>210.43</v>
      </c>
      <c r="AF315" s="3">
        <f>IF(AF$3=0,0,INDEX(Sheet1!RawDataCols,$C315,AF$5)*$R315)</f>
        <v>189.34</v>
      </c>
      <c r="AG315" s="3">
        <f>IF(AG$3=0,0,INDEX(Sheet1!RawDataCols,$C315,AG$5)*$R315)</f>
        <v>195.65</v>
      </c>
      <c r="AH315" s="3">
        <f>IF(AH$3=0,0,INDEX(Sheet1!RawDataCols,$C315,AH$5)*$R315)</f>
        <v>217.45</v>
      </c>
      <c r="AI315" s="3">
        <f>IF(AI$3=0,0,INDEX(Sheet1!RawDataCols,$C315,AI$5)*$R315)</f>
        <v>384.99</v>
      </c>
      <c r="AJ315" s="3">
        <f>IF(AJ$3=0,0,INDEX(Sheet1!RawDataCols,$C315,AJ$5)*$R315)</f>
        <v>175.64</v>
      </c>
      <c r="AK315" s="3">
        <f>IF(AK$3=0,0,INDEX(Sheet1!RawDataCols,$C315,AK$5)*$R315)</f>
        <v>210.43</v>
      </c>
      <c r="AL315" s="3">
        <f>IF(AL$3=0,0,INDEX(Sheet1!RawDataCols,$C315,AL$5)*$R315)</f>
        <v>384.99</v>
      </c>
      <c r="AM315" s="3">
        <f>IF(AM$3=0,0,INDEX(Sheet1!RawDataCols,$C315,AM$5)*$R315)</f>
        <v>187.75</v>
      </c>
      <c r="AN315" s="3">
        <f>IF(AN$3=0,0,INDEX(Sheet1!RawDataCols,$C315,AN$5)*$R315)</f>
        <v>187.75</v>
      </c>
      <c r="AO315" s="3">
        <f>IF(AO$3=0,0,INDEX(Sheet1!RawDataCols,$C315,AO$5)*$R315)</f>
        <v>391.3</v>
      </c>
      <c r="AP315" s="3">
        <f>IF(AP$3=0,0,INDEX(Sheet1!RawDataCols,$C315,AP$5)*$R315)</f>
        <v>187.75</v>
      </c>
      <c r="AQ315" s="3">
        <f>IF(AQ$3=0,0,INDEX(Sheet1!RawDataCols,$C315,AQ$5)*$R315)</f>
        <v>217.45</v>
      </c>
      <c r="AR315" s="3">
        <f>IF(AR$3=0,0,INDEX(Sheet1!RawDataCols,$C315,AR$5)*$R315)</f>
        <v>634.65</v>
      </c>
      <c r="AS315" s="3">
        <f>IF(AS$3=0,0,INDEX(Sheet1!RawDataCols,$C315,AS$5)*$R315)</f>
        <v>185.06</v>
      </c>
      <c r="AT315" s="3">
        <f>IF(AT$3=0,0,INDEX(Sheet1!RawDataCols,$C315,AT$5)*$R315)</f>
        <v>210.43</v>
      </c>
      <c r="AU315" s="3">
        <f>IF(AU$3=0,0,INDEX(Sheet1!RawDataCols,$C315,AU$5)*$R315)</f>
        <v>60.33</v>
      </c>
      <c r="AV315" s="3">
        <f>IF(AV$3=0,0,INDEX(Sheet1!RawDataCols,$C315,AV$5)*$R315)</f>
        <v>197.82</v>
      </c>
      <c r="AW315" s="3">
        <f>IF(AW$3=0,0,INDEX(Sheet1!RawDataCols,$C315,AW$5)*$R315)</f>
        <v>217.45</v>
      </c>
      <c r="AX315" s="3">
        <f>IF(AX$3=0,0,INDEX(Sheet1!RawDataCols,$C315,AX$5)*$R315)</f>
        <v>62.34</v>
      </c>
      <c r="AY315" s="3">
        <f>IF(AY$3=0,0,INDEX(Sheet1!RawDataCols,$C315,AY$5)*$R315)</f>
        <v>191.44</v>
      </c>
      <c r="AZ315" s="3">
        <f>IF(AZ$3=0,0,INDEX(Sheet1!RawDataCols,$C315,AZ$5)*$R315)</f>
        <v>210.43</v>
      </c>
      <c r="BA315" s="3">
        <f>IF(BA$3=0,0,INDEX(Sheet1!RawDataCols,$C315,BA$5)*$R315)</f>
        <v>0</v>
      </c>
      <c r="BB315" s="3">
        <f>IF(BB$3=0,0,INDEX(Sheet1!RawDataCols,$C315,BB$5)*$R315)</f>
        <v>193.59</v>
      </c>
      <c r="BC315" s="3">
        <f>IF(BC$3=0,0,INDEX(Sheet1!RawDataCols,$C315,BC$5)*$R315)</f>
        <v>217.45</v>
      </c>
      <c r="BD315" s="3">
        <f>IF(BD$3=0,0,INDEX(Sheet1!RawDataCols,$C315,BD$5)*$R315)</f>
        <v>191.44</v>
      </c>
      <c r="BE315" s="3">
        <f>IF(BE$3=0,0,INDEX(Sheet1!RawDataCols,$C315,BE$5)*$R315)</f>
        <v>193.59</v>
      </c>
      <c r="BF315" s="3">
        <f>IF(BF$3=0,0,INDEX(Sheet1!RawDataCols,$C315,BF$5)*$R315)</f>
        <v>217.45</v>
      </c>
      <c r="BG315" s="179">
        <f>IF(BG$3=0,0,INDEX(Sheet1!RawDataCols,$C315,BG$5)*$R315)</f>
        <v>191.44</v>
      </c>
      <c r="BH315" s="33">
        <f t="shared" si="47"/>
        <v>2289.02</v>
      </c>
      <c r="BI315" s="33">
        <f t="shared" si="48"/>
        <v>2530.5699999999997</v>
      </c>
      <c r="BJ315" s="33">
        <f t="shared" si="49"/>
        <v>2869.44</v>
      </c>
      <c r="BK315" s="3">
        <f>IF(BK$3=0,0,INDEX(Sheet1!RawDataCols,$C315,BK$5)*$R315)</f>
        <v>158.16062500000001</v>
      </c>
      <c r="BL315" s="3">
        <f>IF(BL$3=0,0,INDEX(Sheet1!RawDataCols,$C315,BL$5)*$R315)</f>
        <v>143.580625</v>
      </c>
      <c r="BM315" s="3">
        <f>IF(BM$3=0,0,INDEX(Sheet1!RawDataCols,$C315,BM$5)*$R315)</f>
        <v>131.66125</v>
      </c>
      <c r="BN315" s="3">
        <f>IF(BN$3=0,0,INDEX(Sheet1!RawDataCols,$C315,BN$5)*$R315)</f>
        <v>140.59812500000001</v>
      </c>
      <c r="BO315" s="3">
        <f>IF(BO$3=0,0,INDEX(Sheet1!RawDataCols,$C315,BO$5)*$R315)</f>
        <v>139.52937499999999</v>
      </c>
      <c r="BP315" s="3">
        <f>IF(BP$3=0,0,INDEX(Sheet1!RawDataCols,$C315,BP$5)*$R315)</f>
        <v>767.91</v>
      </c>
      <c r="BQ315" s="3">
        <f t="shared" si="50"/>
        <v>584.98</v>
      </c>
      <c r="BR315" s="3">
        <f t="shared" si="51"/>
        <v>560.63</v>
      </c>
      <c r="BS315" s="3">
        <f t="shared" si="52"/>
        <v>560.55999999999995</v>
      </c>
      <c r="BT315" s="3">
        <f t="shared" si="53"/>
        <v>1143.4099999999999</v>
      </c>
      <c r="BU315" s="3" t="str">
        <f>INDEX(Sheet1!$BS$2:$BS$1000,MATCH($A315,Sheet1!$A$2:$A$1000,0))</f>
        <v>13</v>
      </c>
      <c r="BV315" s="3">
        <f>INDEX(Sheet1!$BT$2:$BT$1000,MATCH($A315,Sheet1!$A$2:$A$1000,0))</f>
        <v>1143.4100000000001</v>
      </c>
    </row>
    <row r="316" spans="1:74" x14ac:dyDescent="0.2">
      <c r="A316" s="11" t="s">
        <v>755</v>
      </c>
      <c r="B316" s="3">
        <f>MATCH($A316,Sheet1!ACCOUNTNO,0)</f>
        <v>287</v>
      </c>
      <c r="C316" s="3">
        <f t="shared" si="44"/>
        <v>287</v>
      </c>
      <c r="D316" s="3" t="str">
        <f>IF(D$3=0,0,INDEX(Sheet1!RawDataCols,$C316,D$5))</f>
        <v>26200A06</v>
      </c>
      <c r="E316" s="3" t="str">
        <f>IF(E$3=0,0,INDEX(Sheet1!RawDataCols,$C316,E$5))</f>
        <v xml:space="preserve">26200          </v>
      </c>
      <c r="F316" s="3" t="str">
        <f>IF(F$3=0,0,INDEX(Sheet1!RawDataCols,$C316,F$5))</f>
        <v xml:space="preserve">A06            </v>
      </c>
      <c r="G316" s="3" t="str">
        <f>IF(G$3=0,0,INDEX(Sheet1!RawDataCols,$C316,G$5))</f>
        <v xml:space="preserve">               </v>
      </c>
      <c r="H316" s="3" t="str">
        <f>IF(H$3=0,0,INDEX(Sheet1!RawDataCols,$C316,H$5))</f>
        <v xml:space="preserve">               </v>
      </c>
      <c r="I316" s="3" t="str">
        <f>IF(I$3=0,0,INDEX(Sheet1!RawDataCols,$C316,I$5))</f>
        <v xml:space="preserve">               </v>
      </c>
      <c r="J316" s="3" t="str">
        <f>IF(J$3=0,0,INDEX(Sheet1!RawDataCols,$C316,J$5))</f>
        <v xml:space="preserve">               </v>
      </c>
      <c r="K316" s="3" t="str">
        <f>IF(K$3=0,0,INDEX(Sheet1!RawDataCols,$C316,K$5))</f>
        <v xml:space="preserve">               </v>
      </c>
      <c r="L316" s="3" t="str">
        <f>IF(L$3=0,0,INDEX(Sheet1!RawDataCols,$C316,L$5))</f>
        <v xml:space="preserve">               </v>
      </c>
      <c r="M316" s="3" t="str">
        <f>IF(M$3=0,0,INDEX(Sheet1!RawDataCols,$C316,M$5))</f>
        <v xml:space="preserve">F007  </v>
      </c>
      <c r="N316" s="3" t="str">
        <f>IF(N$3=0,0,INDEX(Sheet1!RawDataCols,$C316,N$5))</f>
        <v>Fire &amp; Emer Repson Proc-31 Franklin St</v>
      </c>
      <c r="O316" s="3">
        <f>INDEX(Sheet1!RawDataCols,$C316,O$5)</f>
        <v>13</v>
      </c>
      <c r="P316" s="3" t="str">
        <f>INDEX(Sheet1!RawDataCols,$C316,P$5)</f>
        <v>Cost and Expenses</v>
      </c>
      <c r="Q316" s="3" t="str">
        <f>IF(Q$3=0,0,INDEX(Sheet1!RawDataCols,$C316,Q$5))</f>
        <v>I</v>
      </c>
      <c r="R316" s="3">
        <f t="shared" si="45"/>
        <v>1</v>
      </c>
      <c r="S316" s="3">
        <f t="shared" si="46"/>
        <v>-1</v>
      </c>
      <c r="T316" s="3">
        <f>IF(T$3=0,0,INDEX(Sheet1!RawDataCols,$C316,T$5)*$R316)</f>
        <v>0</v>
      </c>
      <c r="U316" s="3">
        <f>IF(U$3=0,0,INDEX(Sheet1!RawDataCols,$C316,U$5)*$R316)</f>
        <v>173.63</v>
      </c>
      <c r="V316" s="3">
        <f>IF(V$3=0,0,INDEX(Sheet1!RawDataCols,$C316,V$5)*$R316)</f>
        <v>176.1</v>
      </c>
      <c r="W316" s="3">
        <f>IF(W$3=0,0,INDEX(Sheet1!RawDataCols,$C316,W$5)*$R316)</f>
        <v>127.22</v>
      </c>
      <c r="X316" s="3">
        <f>IF(X$3=0,0,INDEX(Sheet1!RawDataCols,$C316,X$5)*$R316)</f>
        <v>173.63</v>
      </c>
      <c r="Y316" s="3">
        <f>IF(Y$3=0,0,INDEX(Sheet1!RawDataCols,$C316,Y$5)*$R316)</f>
        <v>159.06</v>
      </c>
      <c r="Z316" s="3">
        <f>IF(Z$3=0,0,INDEX(Sheet1!RawDataCols,$C316,Z$5)*$R316)</f>
        <v>156.38999999999999</v>
      </c>
      <c r="AA316" s="3">
        <f>IF(AA$3=0,0,INDEX(Sheet1!RawDataCols,$C316,AA$5)*$R316)</f>
        <v>180.91</v>
      </c>
      <c r="AB316" s="3">
        <f>IF(AB$3=0,0,INDEX(Sheet1!RawDataCols,$C316,AB$5)*$R316)</f>
        <v>176.1</v>
      </c>
      <c r="AC316" s="3">
        <f>IF(AC$3=0,0,INDEX(Sheet1!RawDataCols,$C316,AC$5)*$R316)</f>
        <v>179.55</v>
      </c>
      <c r="AD316" s="3">
        <f>IF(AD$3=0,0,INDEX(Sheet1!RawDataCols,$C316,AD$5)*$R316)</f>
        <v>175.07</v>
      </c>
      <c r="AE316" s="3">
        <f>IF(AE$3=0,0,INDEX(Sheet1!RawDataCols,$C316,AE$5)*$R316)</f>
        <v>170.42</v>
      </c>
      <c r="AF316" s="3">
        <f>IF(AF$3=0,0,INDEX(Sheet1!RawDataCols,$C316,AF$5)*$R316)</f>
        <v>173.76</v>
      </c>
      <c r="AG316" s="3">
        <f>IF(AG$3=0,0,INDEX(Sheet1!RawDataCols,$C316,AG$5)*$R316)</f>
        <v>145.24</v>
      </c>
      <c r="AH316" s="3">
        <f>IF(AH$3=0,0,INDEX(Sheet1!RawDataCols,$C316,AH$5)*$R316)</f>
        <v>176.1</v>
      </c>
      <c r="AI316" s="3">
        <f>IF(AI$3=0,0,INDEX(Sheet1!RawDataCols,$C316,AI$5)*$R316)</f>
        <v>168.03</v>
      </c>
      <c r="AJ316" s="3">
        <f>IF(AJ$3=0,0,INDEX(Sheet1!RawDataCols,$C316,AJ$5)*$R316)</f>
        <v>145.24</v>
      </c>
      <c r="AK316" s="3">
        <f>IF(AK$3=0,0,INDEX(Sheet1!RawDataCols,$C316,AK$5)*$R316)</f>
        <v>170.42</v>
      </c>
      <c r="AL316" s="3">
        <f>IF(AL$3=0,0,INDEX(Sheet1!RawDataCols,$C316,AL$5)*$R316)</f>
        <v>168.03</v>
      </c>
      <c r="AM316" s="3">
        <f>IF(AM$3=0,0,INDEX(Sheet1!RawDataCols,$C316,AM$5)*$R316)</f>
        <v>145.24</v>
      </c>
      <c r="AN316" s="3">
        <f>IF(AN$3=0,0,INDEX(Sheet1!RawDataCols,$C316,AN$5)*$R316)</f>
        <v>145.24</v>
      </c>
      <c r="AO316" s="3">
        <f>IF(AO$3=0,0,INDEX(Sheet1!RawDataCols,$C316,AO$5)*$R316)</f>
        <v>173.63</v>
      </c>
      <c r="AP316" s="3">
        <f>IF(AP$3=0,0,INDEX(Sheet1!RawDataCols,$C316,AP$5)*$R316)</f>
        <v>259.69</v>
      </c>
      <c r="AQ316" s="3">
        <f>IF(AQ$3=0,0,INDEX(Sheet1!RawDataCols,$C316,AQ$5)*$R316)</f>
        <v>176.1</v>
      </c>
      <c r="AR316" s="3">
        <f>IF(AR$3=0,0,INDEX(Sheet1!RawDataCols,$C316,AR$5)*$R316)</f>
        <v>168.03</v>
      </c>
      <c r="AS316" s="3">
        <f>IF(AS$3=0,0,INDEX(Sheet1!RawDataCols,$C316,AS$5)*$R316)</f>
        <v>259.69</v>
      </c>
      <c r="AT316" s="3">
        <f>IF(AT$3=0,0,INDEX(Sheet1!RawDataCols,$C316,AT$5)*$R316)</f>
        <v>170.42</v>
      </c>
      <c r="AU316" s="3">
        <f>IF(AU$3=0,0,INDEX(Sheet1!RawDataCols,$C316,AU$5)*$R316)</f>
        <v>168.03</v>
      </c>
      <c r="AV316" s="3">
        <f>IF(AV$3=0,0,INDEX(Sheet1!RawDataCols,$C316,AV$5)*$R316)</f>
        <v>0</v>
      </c>
      <c r="AW316" s="3">
        <f>IF(AW$3=0,0,INDEX(Sheet1!RawDataCols,$C316,AW$5)*$R316)</f>
        <v>176.1</v>
      </c>
      <c r="AX316" s="3">
        <f>IF(AX$3=0,0,INDEX(Sheet1!RawDataCols,$C316,AX$5)*$R316)</f>
        <v>173.63</v>
      </c>
      <c r="AY316" s="3">
        <f>IF(AY$3=0,0,INDEX(Sheet1!RawDataCols,$C316,AY$5)*$R316)</f>
        <v>165.52</v>
      </c>
      <c r="AZ316" s="3">
        <f>IF(AZ$3=0,0,INDEX(Sheet1!RawDataCols,$C316,AZ$5)*$R316)</f>
        <v>170.42</v>
      </c>
      <c r="BA316" s="3">
        <f>IF(BA$3=0,0,INDEX(Sheet1!RawDataCols,$C316,BA$5)*$R316)</f>
        <v>162.43</v>
      </c>
      <c r="BB316" s="3">
        <f>IF(BB$3=0,0,INDEX(Sheet1!RawDataCols,$C316,BB$5)*$R316)</f>
        <v>176.93</v>
      </c>
      <c r="BC316" s="3">
        <f>IF(BC$3=0,0,INDEX(Sheet1!RawDataCols,$C316,BC$5)*$R316)</f>
        <v>176.1</v>
      </c>
      <c r="BD316" s="3">
        <f>IF(BD$3=0,0,INDEX(Sheet1!RawDataCols,$C316,BD$5)*$R316)</f>
        <v>173.63</v>
      </c>
      <c r="BE316" s="3">
        <f>IF(BE$3=0,0,INDEX(Sheet1!RawDataCols,$C316,BE$5)*$R316)</f>
        <v>176.93</v>
      </c>
      <c r="BF316" s="3">
        <f>IF(BF$3=0,0,INDEX(Sheet1!RawDataCols,$C316,BF$5)*$R316)</f>
        <v>176.1</v>
      </c>
      <c r="BG316" s="179">
        <f>IF(BG$3=0,0,INDEX(Sheet1!RawDataCols,$C316,BG$5)*$R316)</f>
        <v>173.63</v>
      </c>
      <c r="BH316" s="33">
        <f t="shared" si="47"/>
        <v>2000.7900000000002</v>
      </c>
      <c r="BI316" s="33">
        <f t="shared" si="48"/>
        <v>2042.58</v>
      </c>
      <c r="BJ316" s="33">
        <f t="shared" si="49"/>
        <v>1992.3600000000001</v>
      </c>
      <c r="BK316" s="3">
        <f>IF(BK$3=0,0,INDEX(Sheet1!RawDataCols,$C316,BK$5)*$R316)</f>
        <v>127.66125</v>
      </c>
      <c r="BL316" s="3">
        <f>IF(BL$3=0,0,INDEX(Sheet1!RawDataCols,$C316,BL$5)*$R316)</f>
        <v>128.235625</v>
      </c>
      <c r="BM316" s="3">
        <f>IF(BM$3=0,0,INDEX(Sheet1!RawDataCols,$C316,BM$5)*$R316)</f>
        <v>128.00187500000001</v>
      </c>
      <c r="BN316" s="3">
        <f>IF(BN$3=0,0,INDEX(Sheet1!RawDataCols,$C316,BN$5)*$R316)</f>
        <v>153.29374999999999</v>
      </c>
      <c r="BO316" s="3">
        <f>IF(BO$3=0,0,INDEX(Sheet1!RawDataCols,$C316,BO$5)*$R316)</f>
        <v>120.73</v>
      </c>
      <c r="BP316" s="3">
        <f>IF(BP$3=0,0,INDEX(Sheet1!RawDataCols,$C316,BP$5)*$R316)</f>
        <v>1078.79</v>
      </c>
      <c r="BQ316" s="3">
        <f t="shared" si="50"/>
        <v>528.16999999999996</v>
      </c>
      <c r="BR316" s="3">
        <f t="shared" si="51"/>
        <v>465.55</v>
      </c>
      <c r="BS316" s="3">
        <f t="shared" si="52"/>
        <v>664.62</v>
      </c>
      <c r="BT316" s="3">
        <f t="shared" si="53"/>
        <v>1007.07</v>
      </c>
      <c r="BU316" s="3" t="str">
        <f>INDEX(Sheet1!$BS$2:$BS$1000,MATCH($A316,Sheet1!$A$2:$A$1000,0))</f>
        <v>13</v>
      </c>
      <c r="BV316" s="3">
        <f>INDEX(Sheet1!$BT$2:$BT$1000,MATCH($A316,Sheet1!$A$2:$A$1000,0))</f>
        <v>1007.07</v>
      </c>
    </row>
    <row r="317" spans="1:74" x14ac:dyDescent="0.2">
      <c r="A317" s="11" t="s">
        <v>756</v>
      </c>
      <c r="B317" s="3">
        <f>MATCH($A317,Sheet1!ACCOUNTNO,0)</f>
        <v>288</v>
      </c>
      <c r="C317" s="3">
        <f t="shared" si="44"/>
        <v>288</v>
      </c>
      <c r="D317" s="3" t="str">
        <f>IF(D$3=0,0,INDEX(Sheet1!RawDataCols,$C317,D$5))</f>
        <v>26200A07</v>
      </c>
      <c r="E317" s="3" t="str">
        <f>IF(E$3=0,0,INDEX(Sheet1!RawDataCols,$C317,E$5))</f>
        <v xml:space="preserve">26200          </v>
      </c>
      <c r="F317" s="3" t="str">
        <f>IF(F$3=0,0,INDEX(Sheet1!RawDataCols,$C317,F$5))</f>
        <v xml:space="preserve">A07            </v>
      </c>
      <c r="G317" s="3" t="str">
        <f>IF(G$3=0,0,INDEX(Sheet1!RawDataCols,$C317,G$5))</f>
        <v xml:space="preserve">               </v>
      </c>
      <c r="H317" s="3" t="str">
        <f>IF(H$3=0,0,INDEX(Sheet1!RawDataCols,$C317,H$5))</f>
        <v xml:space="preserve">               </v>
      </c>
      <c r="I317" s="3" t="str">
        <f>IF(I$3=0,0,INDEX(Sheet1!RawDataCols,$C317,I$5))</f>
        <v xml:space="preserve">               </v>
      </c>
      <c r="J317" s="3" t="str">
        <f>IF(J$3=0,0,INDEX(Sheet1!RawDataCols,$C317,J$5))</f>
        <v xml:space="preserve">               </v>
      </c>
      <c r="K317" s="3" t="str">
        <f>IF(K$3=0,0,INDEX(Sheet1!RawDataCols,$C317,K$5))</f>
        <v xml:space="preserve">               </v>
      </c>
      <c r="L317" s="3" t="str">
        <f>IF(L$3=0,0,INDEX(Sheet1!RawDataCols,$C317,L$5))</f>
        <v xml:space="preserve">               </v>
      </c>
      <c r="M317" s="3" t="str">
        <f>IF(M$3=0,0,INDEX(Sheet1!RawDataCols,$C317,M$5))</f>
        <v xml:space="preserve">F007  </v>
      </c>
      <c r="N317" s="3" t="str">
        <f>IF(N$3=0,0,INDEX(Sheet1!RawDataCols,$C317,N$5))</f>
        <v>Fire &amp; Emer Repson Proc-25 Franklin St</v>
      </c>
      <c r="O317" s="3">
        <f>INDEX(Sheet1!RawDataCols,$C317,O$5)</f>
        <v>13</v>
      </c>
      <c r="P317" s="3" t="str">
        <f>INDEX(Sheet1!RawDataCols,$C317,P$5)</f>
        <v>Cost and Expenses</v>
      </c>
      <c r="Q317" s="3" t="str">
        <f>IF(Q$3=0,0,INDEX(Sheet1!RawDataCols,$C317,Q$5))</f>
        <v>I</v>
      </c>
      <c r="R317" s="3">
        <f t="shared" si="45"/>
        <v>1</v>
      </c>
      <c r="S317" s="3">
        <f t="shared" si="46"/>
        <v>-1</v>
      </c>
      <c r="T317" s="3">
        <f>IF(T$3=0,0,INDEX(Sheet1!RawDataCols,$C317,T$5)*$R317)</f>
        <v>0</v>
      </c>
      <c r="U317" s="3">
        <f>IF(U$3=0,0,INDEX(Sheet1!RawDataCols,$C317,U$5)*$R317)</f>
        <v>189.34</v>
      </c>
      <c r="V317" s="3">
        <f>IF(V$3=0,0,INDEX(Sheet1!RawDataCols,$C317,V$5)*$R317)</f>
        <v>196.05</v>
      </c>
      <c r="W317" s="3">
        <f>IF(W$3=0,0,INDEX(Sheet1!RawDataCols,$C317,W$5)*$R317)</f>
        <v>186.91</v>
      </c>
      <c r="X317" s="3">
        <f>IF(X$3=0,0,INDEX(Sheet1!RawDataCols,$C317,X$5)*$R317)</f>
        <v>189.34</v>
      </c>
      <c r="Y317" s="3">
        <f>IF(Y$3=0,0,INDEX(Sheet1!RawDataCols,$C317,Y$5)*$R317)</f>
        <v>177.08</v>
      </c>
      <c r="Z317" s="3">
        <f>IF(Z$3=0,0,INDEX(Sheet1!RawDataCols,$C317,Z$5)*$R317)</f>
        <v>168.34</v>
      </c>
      <c r="AA317" s="3">
        <f>IF(AA$3=0,0,INDEX(Sheet1!RawDataCols,$C317,AA$5)*$R317)</f>
        <v>292.02999999999997</v>
      </c>
      <c r="AB317" s="3">
        <f>IF(AB$3=0,0,INDEX(Sheet1!RawDataCols,$C317,AB$5)*$R317)</f>
        <v>196.05</v>
      </c>
      <c r="AC317" s="3">
        <f>IF(AC$3=0,0,INDEX(Sheet1!RawDataCols,$C317,AC$5)*$R317)</f>
        <v>193.28</v>
      </c>
      <c r="AD317" s="3">
        <f>IF(AD$3=0,0,INDEX(Sheet1!RawDataCols,$C317,AD$5)*$R317)</f>
        <v>0</v>
      </c>
      <c r="AE317" s="3">
        <f>IF(AE$3=0,0,INDEX(Sheet1!RawDataCols,$C317,AE$5)*$R317)</f>
        <v>189.73</v>
      </c>
      <c r="AF317" s="3">
        <f>IF(AF$3=0,0,INDEX(Sheet1!RawDataCols,$C317,AF$5)*$R317)</f>
        <v>187.05</v>
      </c>
      <c r="AG317" s="3">
        <f>IF(AG$3=0,0,INDEX(Sheet1!RawDataCols,$C317,AG$5)*$R317)</f>
        <v>183.23</v>
      </c>
      <c r="AH317" s="3">
        <f>IF(AH$3=0,0,INDEX(Sheet1!RawDataCols,$C317,AH$5)*$R317)</f>
        <v>196.05</v>
      </c>
      <c r="AI317" s="3">
        <f>IF(AI$3=0,0,INDEX(Sheet1!RawDataCols,$C317,AI$5)*$R317)</f>
        <v>180.88</v>
      </c>
      <c r="AJ317" s="3">
        <f>IF(AJ$3=0,0,INDEX(Sheet1!RawDataCols,$C317,AJ$5)*$R317)</f>
        <v>183.23</v>
      </c>
      <c r="AK317" s="3">
        <f>IF(AK$3=0,0,INDEX(Sheet1!RawDataCols,$C317,AK$5)*$R317)</f>
        <v>189.73</v>
      </c>
      <c r="AL317" s="3">
        <f>IF(AL$3=0,0,INDEX(Sheet1!RawDataCols,$C317,AL$5)*$R317)</f>
        <v>180.88</v>
      </c>
      <c r="AM317" s="3">
        <f>IF(AM$3=0,0,INDEX(Sheet1!RawDataCols,$C317,AM$5)*$R317)</f>
        <v>189.34</v>
      </c>
      <c r="AN317" s="3">
        <f>IF(AN$3=0,0,INDEX(Sheet1!RawDataCols,$C317,AN$5)*$R317)</f>
        <v>189.34</v>
      </c>
      <c r="AO317" s="3">
        <f>IF(AO$3=0,0,INDEX(Sheet1!RawDataCols,$C317,AO$5)*$R317)</f>
        <v>186.91</v>
      </c>
      <c r="AP317" s="3">
        <f>IF(AP$3=0,0,INDEX(Sheet1!RawDataCols,$C317,AP$5)*$R317)</f>
        <v>183.23</v>
      </c>
      <c r="AQ317" s="3">
        <f>IF(AQ$3=0,0,INDEX(Sheet1!RawDataCols,$C317,AQ$5)*$R317)</f>
        <v>196.05</v>
      </c>
      <c r="AR317" s="3">
        <f>IF(AR$3=0,0,INDEX(Sheet1!RawDataCols,$C317,AR$5)*$R317)</f>
        <v>277.89999999999998</v>
      </c>
      <c r="AS317" s="3">
        <f>IF(AS$3=0,0,INDEX(Sheet1!RawDataCols,$C317,AS$5)*$R317)</f>
        <v>183.23</v>
      </c>
      <c r="AT317" s="3">
        <f>IF(AT$3=0,0,INDEX(Sheet1!RawDataCols,$C317,AT$5)*$R317)</f>
        <v>189.73</v>
      </c>
      <c r="AU317" s="3">
        <f>IF(AU$3=0,0,INDEX(Sheet1!RawDataCols,$C317,AU$5)*$R317)</f>
        <v>277.89999999999998</v>
      </c>
      <c r="AV317" s="3">
        <f>IF(AV$3=0,0,INDEX(Sheet1!RawDataCols,$C317,AV$5)*$R317)</f>
        <v>189.34</v>
      </c>
      <c r="AW317" s="3">
        <f>IF(AW$3=0,0,INDEX(Sheet1!RawDataCols,$C317,AW$5)*$R317)</f>
        <v>196.05</v>
      </c>
      <c r="AX317" s="3">
        <f>IF(AX$3=0,0,INDEX(Sheet1!RawDataCols,$C317,AX$5)*$R317)</f>
        <v>94.75</v>
      </c>
      <c r="AY317" s="3">
        <f>IF(AY$3=0,0,INDEX(Sheet1!RawDataCols,$C317,AY$5)*$R317)</f>
        <v>177.12</v>
      </c>
      <c r="AZ317" s="3">
        <f>IF(AZ$3=0,0,INDEX(Sheet1!RawDataCols,$C317,AZ$5)*$R317)</f>
        <v>189.73</v>
      </c>
      <c r="BA317" s="3">
        <f>IF(BA$3=0,0,INDEX(Sheet1!RawDataCols,$C317,BA$5)*$R317)</f>
        <v>177.12</v>
      </c>
      <c r="BB317" s="3">
        <f>IF(BB$3=0,0,INDEX(Sheet1!RawDataCols,$C317,BB$5)*$R317)</f>
        <v>189.34</v>
      </c>
      <c r="BC317" s="3">
        <f>IF(BC$3=0,0,INDEX(Sheet1!RawDataCols,$C317,BC$5)*$R317)</f>
        <v>196.05</v>
      </c>
      <c r="BD317" s="3">
        <f>IF(BD$3=0,0,INDEX(Sheet1!RawDataCols,$C317,BD$5)*$R317)</f>
        <v>189.34</v>
      </c>
      <c r="BE317" s="3">
        <f>IF(BE$3=0,0,INDEX(Sheet1!RawDataCols,$C317,BE$5)*$R317)</f>
        <v>189.34</v>
      </c>
      <c r="BF317" s="3">
        <f>IF(BF$3=0,0,INDEX(Sheet1!RawDataCols,$C317,BF$5)*$R317)</f>
        <v>196.05</v>
      </c>
      <c r="BG317" s="179">
        <f>IF(BG$3=0,0,INDEX(Sheet1!RawDataCols,$C317,BG$5)*$R317)</f>
        <v>189.34</v>
      </c>
      <c r="BH317" s="33">
        <f t="shared" si="47"/>
        <v>2148.77</v>
      </c>
      <c r="BI317" s="33">
        <f t="shared" si="48"/>
        <v>2301.64</v>
      </c>
      <c r="BJ317" s="33">
        <f t="shared" si="49"/>
        <v>2301.2600000000002</v>
      </c>
      <c r="BK317" s="3">
        <f>IF(BK$3=0,0,INDEX(Sheet1!RawDataCols,$C317,BK$5)*$R317)</f>
        <v>143.85249999999999</v>
      </c>
      <c r="BL317" s="3">
        <f>IF(BL$3=0,0,INDEX(Sheet1!RawDataCols,$C317,BL$5)*$R317)</f>
        <v>137.168125</v>
      </c>
      <c r="BM317" s="3">
        <f>IF(BM$3=0,0,INDEX(Sheet1!RawDataCols,$C317,BM$5)*$R317)</f>
        <v>136.93875</v>
      </c>
      <c r="BN317" s="3">
        <f>IF(BN$3=0,0,INDEX(Sheet1!RawDataCols,$C317,BN$5)*$R317)</f>
        <v>165.58937499999999</v>
      </c>
      <c r="BO317" s="3">
        <f>IF(BO$3=0,0,INDEX(Sheet1!RawDataCols,$C317,BO$5)*$R317)</f>
        <v>133.425625</v>
      </c>
      <c r="BP317" s="3">
        <f>IF(BP$3=0,0,INDEX(Sheet1!RawDataCols,$C317,BP$5)*$R317)</f>
        <v>1097.3499999999999</v>
      </c>
      <c r="BQ317" s="3">
        <f t="shared" si="50"/>
        <v>670.71</v>
      </c>
      <c r="BR317" s="3">
        <f t="shared" si="51"/>
        <v>366.46</v>
      </c>
      <c r="BS317" s="3">
        <f t="shared" si="52"/>
        <v>555.79999999999995</v>
      </c>
      <c r="BT317" s="3">
        <f t="shared" si="53"/>
        <v>1111.5999999999999</v>
      </c>
      <c r="BU317" s="3" t="str">
        <f>INDEX(Sheet1!$BS$2:$BS$1000,MATCH($A317,Sheet1!$A$2:$A$1000,0))</f>
        <v>13</v>
      </c>
      <c r="BV317" s="3">
        <f>INDEX(Sheet1!$BT$2:$BT$1000,MATCH($A317,Sheet1!$A$2:$A$1000,0))</f>
        <v>1111.5999999999999</v>
      </c>
    </row>
    <row r="318" spans="1:74" x14ac:dyDescent="0.2">
      <c r="A318" s="246" t="s">
        <v>757</v>
      </c>
      <c r="B318" s="3" t="e">
        <f>MATCH($A318,Sheet1!ACCOUNTNO,0)</f>
        <v>#N/A</v>
      </c>
      <c r="C318" s="3">
        <f t="shared" si="44"/>
        <v>65000</v>
      </c>
      <c r="D318" s="3">
        <f>IF(D$3=0,0,INDEX(Sheet1!RawDataCols,$C318,D$5))</f>
        <v>0</v>
      </c>
      <c r="E318" s="3">
        <f>IF(E$3=0,0,INDEX(Sheet1!RawDataCols,$C318,E$5))</f>
        <v>0</v>
      </c>
      <c r="F318" s="3">
        <f>IF(F$3=0,0,INDEX(Sheet1!RawDataCols,$C318,F$5))</f>
        <v>0</v>
      </c>
      <c r="G318" s="3">
        <f>IF(G$3=0,0,INDEX(Sheet1!RawDataCols,$C318,G$5))</f>
        <v>0</v>
      </c>
      <c r="H318" s="3">
        <f>IF(H$3=0,0,INDEX(Sheet1!RawDataCols,$C318,H$5))</f>
        <v>0</v>
      </c>
      <c r="I318" s="3">
        <f>IF(I$3=0,0,INDEX(Sheet1!RawDataCols,$C318,I$5))</f>
        <v>0</v>
      </c>
      <c r="J318" s="3">
        <f>IF(J$3=0,0,INDEX(Sheet1!RawDataCols,$C318,J$5))</f>
        <v>0</v>
      </c>
      <c r="K318" s="3">
        <f>IF(K$3=0,0,INDEX(Sheet1!RawDataCols,$C318,K$5))</f>
        <v>0</v>
      </c>
      <c r="L318" s="3">
        <f>IF(L$3=0,0,INDEX(Sheet1!RawDataCols,$C318,L$5))</f>
        <v>0</v>
      </c>
      <c r="M318" s="3">
        <f>IF(M$3=0,0,INDEX(Sheet1!RawDataCols,$C318,M$5))</f>
        <v>0</v>
      </c>
      <c r="N318" s="3">
        <f>IF(N$3=0,0,INDEX(Sheet1!RawDataCols,$C318,N$5))</f>
        <v>0</v>
      </c>
      <c r="O318" s="3">
        <f>INDEX(Sheet1!RawDataCols,$C318,O$5)</f>
        <v>0</v>
      </c>
      <c r="P318" s="3">
        <f>INDEX(Sheet1!RawDataCols,$C318,P$5)</f>
        <v>0</v>
      </c>
      <c r="Q318" s="3">
        <f>IF(Q$3=0,0,INDEX(Sheet1!RawDataCols,$C318,Q$5))</f>
        <v>0</v>
      </c>
      <c r="R318" s="3">
        <f t="shared" si="45"/>
        <v>1</v>
      </c>
      <c r="S318" s="3">
        <f t="shared" si="46"/>
        <v>-1</v>
      </c>
      <c r="T318" s="3">
        <f>IF(T$3=0,0,INDEX(Sheet1!RawDataCols,$C318,T$5)*$R318)</f>
        <v>0</v>
      </c>
      <c r="U318" s="3">
        <f>IF(U$3=0,0,INDEX(Sheet1!RawDataCols,$C318,U$5)*$R318)</f>
        <v>0</v>
      </c>
      <c r="V318" s="3">
        <f>IF(V$3=0,0,INDEX(Sheet1!RawDataCols,$C318,V$5)*$R318)</f>
        <v>0</v>
      </c>
      <c r="W318" s="3">
        <f>IF(W$3=0,0,INDEX(Sheet1!RawDataCols,$C318,W$5)*$R318)</f>
        <v>0</v>
      </c>
      <c r="X318" s="3">
        <f>IF(X$3=0,0,INDEX(Sheet1!RawDataCols,$C318,X$5)*$R318)</f>
        <v>0</v>
      </c>
      <c r="Y318" s="3">
        <f>IF(Y$3=0,0,INDEX(Sheet1!RawDataCols,$C318,Y$5)*$R318)</f>
        <v>0</v>
      </c>
      <c r="Z318" s="3">
        <f>IF(Z$3=0,0,INDEX(Sheet1!RawDataCols,$C318,Z$5)*$R318)</f>
        <v>0</v>
      </c>
      <c r="AA318" s="3">
        <f>IF(AA$3=0,0,INDEX(Sheet1!RawDataCols,$C318,AA$5)*$R318)</f>
        <v>0</v>
      </c>
      <c r="AB318" s="3">
        <f>IF(AB$3=0,0,INDEX(Sheet1!RawDataCols,$C318,AB$5)*$R318)</f>
        <v>0</v>
      </c>
      <c r="AC318" s="3">
        <f>IF(AC$3=0,0,INDEX(Sheet1!RawDataCols,$C318,AC$5)*$R318)</f>
        <v>0</v>
      </c>
      <c r="AD318" s="3">
        <f>IF(AD$3=0,0,INDEX(Sheet1!RawDataCols,$C318,AD$5)*$R318)</f>
        <v>0</v>
      </c>
      <c r="AE318" s="3">
        <f>IF(AE$3=0,0,INDEX(Sheet1!RawDataCols,$C318,AE$5)*$R318)</f>
        <v>0</v>
      </c>
      <c r="AF318" s="3">
        <f>IF(AF$3=0,0,INDEX(Sheet1!RawDataCols,$C318,AF$5)*$R318)</f>
        <v>0</v>
      </c>
      <c r="AG318" s="3">
        <f>IF(AG$3=0,0,INDEX(Sheet1!RawDataCols,$C318,AG$5)*$R318)</f>
        <v>0</v>
      </c>
      <c r="AH318" s="3">
        <f>IF(AH$3=0,0,INDEX(Sheet1!RawDataCols,$C318,AH$5)*$R318)</f>
        <v>0</v>
      </c>
      <c r="AI318" s="3">
        <f>IF(AI$3=0,0,INDEX(Sheet1!RawDataCols,$C318,AI$5)*$R318)</f>
        <v>0</v>
      </c>
      <c r="AJ318" s="3">
        <f>IF(AJ$3=0,0,INDEX(Sheet1!RawDataCols,$C318,AJ$5)*$R318)</f>
        <v>0</v>
      </c>
      <c r="AK318" s="3">
        <f>IF(AK$3=0,0,INDEX(Sheet1!RawDataCols,$C318,AK$5)*$R318)</f>
        <v>0</v>
      </c>
      <c r="AL318" s="3">
        <f>IF(AL$3=0,0,INDEX(Sheet1!RawDataCols,$C318,AL$5)*$R318)</f>
        <v>0</v>
      </c>
      <c r="AM318" s="3">
        <f>IF(AM$3=0,0,INDEX(Sheet1!RawDataCols,$C318,AM$5)*$R318)</f>
        <v>0</v>
      </c>
      <c r="AN318" s="3">
        <f>IF(AN$3=0,0,INDEX(Sheet1!RawDataCols,$C318,AN$5)*$R318)</f>
        <v>0</v>
      </c>
      <c r="AO318" s="3">
        <f>IF(AO$3=0,0,INDEX(Sheet1!RawDataCols,$C318,AO$5)*$R318)</f>
        <v>0</v>
      </c>
      <c r="AP318" s="3">
        <f>IF(AP$3=0,0,INDEX(Sheet1!RawDataCols,$C318,AP$5)*$R318)</f>
        <v>0</v>
      </c>
      <c r="AQ318" s="3">
        <f>IF(AQ$3=0,0,INDEX(Sheet1!RawDataCols,$C318,AQ$5)*$R318)</f>
        <v>0</v>
      </c>
      <c r="AR318" s="3">
        <f>IF(AR$3=0,0,INDEX(Sheet1!RawDataCols,$C318,AR$5)*$R318)</f>
        <v>0</v>
      </c>
      <c r="AS318" s="3">
        <f>IF(AS$3=0,0,INDEX(Sheet1!RawDataCols,$C318,AS$5)*$R318)</f>
        <v>0</v>
      </c>
      <c r="AT318" s="3">
        <f>IF(AT$3=0,0,INDEX(Sheet1!RawDataCols,$C318,AT$5)*$R318)</f>
        <v>0</v>
      </c>
      <c r="AU318" s="3">
        <f>IF(AU$3=0,0,INDEX(Sheet1!RawDataCols,$C318,AU$5)*$R318)</f>
        <v>0</v>
      </c>
      <c r="AV318" s="3">
        <f>IF(AV$3=0,0,INDEX(Sheet1!RawDataCols,$C318,AV$5)*$R318)</f>
        <v>0</v>
      </c>
      <c r="AW318" s="3">
        <f>IF(AW$3=0,0,INDEX(Sheet1!RawDataCols,$C318,AW$5)*$R318)</f>
        <v>0</v>
      </c>
      <c r="AX318" s="3">
        <f>IF(AX$3=0,0,INDEX(Sheet1!RawDataCols,$C318,AX$5)*$R318)</f>
        <v>0</v>
      </c>
      <c r="AY318" s="3">
        <f>IF(AY$3=0,0,INDEX(Sheet1!RawDataCols,$C318,AY$5)*$R318)</f>
        <v>0</v>
      </c>
      <c r="AZ318" s="3">
        <f>IF(AZ$3=0,0,INDEX(Sheet1!RawDataCols,$C318,AZ$5)*$R318)</f>
        <v>0</v>
      </c>
      <c r="BA318" s="3">
        <f>IF(BA$3=0,0,INDEX(Sheet1!RawDataCols,$C318,BA$5)*$R318)</f>
        <v>0</v>
      </c>
      <c r="BB318" s="3">
        <f>IF(BB$3=0,0,INDEX(Sheet1!RawDataCols,$C318,BB$5)*$R318)</f>
        <v>0</v>
      </c>
      <c r="BC318" s="3">
        <f>IF(BC$3=0,0,INDEX(Sheet1!RawDataCols,$C318,BC$5)*$R318)</f>
        <v>0</v>
      </c>
      <c r="BD318" s="3">
        <f>IF(BD$3=0,0,INDEX(Sheet1!RawDataCols,$C318,BD$5)*$R318)</f>
        <v>0</v>
      </c>
      <c r="BE318" s="3">
        <f>IF(BE$3=0,0,INDEX(Sheet1!RawDataCols,$C318,BE$5)*$R318)</f>
        <v>0</v>
      </c>
      <c r="BF318" s="3">
        <f>IF(BF$3=0,0,INDEX(Sheet1!RawDataCols,$C318,BF$5)*$R318)</f>
        <v>0</v>
      </c>
      <c r="BG318" s="179">
        <f>IF(BG$3=0,0,INDEX(Sheet1!RawDataCols,$C318,BG$5)*$R318)</f>
        <v>0</v>
      </c>
      <c r="BH318" s="33">
        <f t="shared" si="47"/>
        <v>0</v>
      </c>
      <c r="BI318" s="33">
        <f t="shared" si="48"/>
        <v>0</v>
      </c>
      <c r="BJ318" s="33">
        <f t="shared" si="49"/>
        <v>0</v>
      </c>
      <c r="BK318" s="3">
        <f>IF(BK$3=0,0,INDEX(Sheet1!RawDataCols,$C318,BK$5)*$R318)</f>
        <v>0</v>
      </c>
      <c r="BL318" s="3">
        <f>IF(BL$3=0,0,INDEX(Sheet1!RawDataCols,$C318,BL$5)*$R318)</f>
        <v>0</v>
      </c>
      <c r="BM318" s="3">
        <f>IF(BM$3=0,0,INDEX(Sheet1!RawDataCols,$C318,BM$5)*$R318)</f>
        <v>0</v>
      </c>
      <c r="BN318" s="3">
        <f>IF(BN$3=0,0,INDEX(Sheet1!RawDataCols,$C318,BN$5)*$R318)</f>
        <v>0</v>
      </c>
      <c r="BO318" s="3">
        <f>IF(BO$3=0,0,INDEX(Sheet1!RawDataCols,$C318,BO$5)*$R318)</f>
        <v>0</v>
      </c>
      <c r="BP318" s="3">
        <f>IF(BP$3=0,0,INDEX(Sheet1!RawDataCols,$C318,BP$5)*$R318)</f>
        <v>0</v>
      </c>
      <c r="BQ318" s="3">
        <f t="shared" si="50"/>
        <v>0</v>
      </c>
      <c r="BR318" s="3">
        <f t="shared" si="51"/>
        <v>0</v>
      </c>
      <c r="BS318" s="3">
        <f t="shared" si="52"/>
        <v>0</v>
      </c>
      <c r="BT318" s="3">
        <f t="shared" si="53"/>
        <v>0</v>
      </c>
      <c r="BU318" s="3" t="e">
        <f>INDEX(Sheet1!$BS$2:$BS$1000,MATCH($A318,Sheet1!$A$2:$A$1000,0))</f>
        <v>#N/A</v>
      </c>
      <c r="BV318" s="3" t="e">
        <f>INDEX(Sheet1!$BT$2:$BT$1000,MATCH($A318,Sheet1!$A$2:$A$1000,0))</f>
        <v>#N/A</v>
      </c>
    </row>
    <row r="319" spans="1:74" x14ac:dyDescent="0.2">
      <c r="A319" s="11" t="s">
        <v>758</v>
      </c>
      <c r="B319" s="3">
        <f>MATCH($A319,Sheet1!ACCOUNTNO,0)</f>
        <v>289</v>
      </c>
      <c r="C319" s="3">
        <f t="shared" si="44"/>
        <v>289</v>
      </c>
      <c r="D319" s="3" t="str">
        <f>IF(D$3=0,0,INDEX(Sheet1!RawDataCols,$C319,D$5))</f>
        <v>26220A01</v>
      </c>
      <c r="E319" s="3" t="str">
        <f>IF(E$3=0,0,INDEX(Sheet1!RawDataCols,$C319,E$5))</f>
        <v xml:space="preserve">26220          </v>
      </c>
      <c r="F319" s="3" t="str">
        <f>IF(F$3=0,0,INDEX(Sheet1!RawDataCols,$C319,F$5))</f>
        <v xml:space="preserve">A01            </v>
      </c>
      <c r="G319" s="3" t="str">
        <f>IF(G$3=0,0,INDEX(Sheet1!RawDataCols,$C319,G$5))</f>
        <v xml:space="preserve">               </v>
      </c>
      <c r="H319" s="3" t="str">
        <f>IF(H$3=0,0,INDEX(Sheet1!RawDataCols,$C319,H$5))</f>
        <v xml:space="preserve">               </v>
      </c>
      <c r="I319" s="3" t="str">
        <f>IF(I$3=0,0,INDEX(Sheet1!RawDataCols,$C319,I$5))</f>
        <v xml:space="preserve">               </v>
      </c>
      <c r="J319" s="3" t="str">
        <f>IF(J$3=0,0,INDEX(Sheet1!RawDataCols,$C319,J$5))</f>
        <v xml:space="preserve">               </v>
      </c>
      <c r="K319" s="3" t="str">
        <f>IF(K$3=0,0,INDEX(Sheet1!RawDataCols,$C319,K$5))</f>
        <v xml:space="preserve">               </v>
      </c>
      <c r="L319" s="3" t="str">
        <f>IF(L$3=0,0,INDEX(Sheet1!RawDataCols,$C319,L$5))</f>
        <v xml:space="preserve">               </v>
      </c>
      <c r="M319" s="3" t="str">
        <f>IF(M$3=0,0,INDEX(Sheet1!RawDataCols,$C319,M$5))</f>
        <v xml:space="preserve">F007  </v>
      </c>
      <c r="N319" s="3" t="str">
        <f>IF(N$3=0,0,INDEX(Sheet1!RawDataCols,$C319,N$5))</f>
        <v>Fire Systems Contract-6 Circuit Dr</v>
      </c>
      <c r="O319" s="3">
        <f>INDEX(Sheet1!RawDataCols,$C319,O$5)</f>
        <v>13</v>
      </c>
      <c r="P319" s="3" t="str">
        <f>INDEX(Sheet1!RawDataCols,$C319,P$5)</f>
        <v>Cost and Expenses</v>
      </c>
      <c r="Q319" s="3" t="str">
        <f>IF(Q$3=0,0,INDEX(Sheet1!RawDataCols,$C319,Q$5))</f>
        <v>I</v>
      </c>
      <c r="R319" s="3">
        <f t="shared" si="45"/>
        <v>1</v>
      </c>
      <c r="S319" s="3">
        <f t="shared" si="46"/>
        <v>-1</v>
      </c>
      <c r="T319" s="3">
        <f>IF(T$3=0,0,INDEX(Sheet1!RawDataCols,$C319,T$5)*$R319)</f>
        <v>0</v>
      </c>
      <c r="U319" s="3">
        <f>IF(U$3=0,0,INDEX(Sheet1!RawDataCols,$C319,U$5)*$R319)</f>
        <v>3198.58</v>
      </c>
      <c r="V319" s="3">
        <f>IF(V$3=0,0,INDEX(Sheet1!RawDataCols,$C319,V$5)*$R319)</f>
        <v>279.81</v>
      </c>
      <c r="W319" s="3">
        <f>IF(W$3=0,0,INDEX(Sheet1!RawDataCols,$C319,W$5)*$R319)</f>
        <v>0</v>
      </c>
      <c r="X319" s="3">
        <f>IF(X$3=0,0,INDEX(Sheet1!RawDataCols,$C319,X$5)*$R319)</f>
        <v>0</v>
      </c>
      <c r="Y319" s="3">
        <f>IF(Y$3=0,0,INDEX(Sheet1!RawDataCols,$C319,Y$5)*$R319)</f>
        <v>252.73</v>
      </c>
      <c r="Z319" s="3">
        <f>IF(Z$3=0,0,INDEX(Sheet1!RawDataCols,$C319,Z$5)*$R319)</f>
        <v>0</v>
      </c>
      <c r="AA319" s="3">
        <f>IF(AA$3=0,0,INDEX(Sheet1!RawDataCols,$C319,AA$5)*$R319)</f>
        <v>0</v>
      </c>
      <c r="AB319" s="3">
        <f>IF(AB$3=0,0,INDEX(Sheet1!RawDataCols,$C319,AB$5)*$R319)</f>
        <v>279.81</v>
      </c>
      <c r="AC319" s="3">
        <f>IF(AC$3=0,0,INDEX(Sheet1!RawDataCols,$C319,AC$5)*$R319)</f>
        <v>0</v>
      </c>
      <c r="AD319" s="3">
        <f>IF(AD$3=0,0,INDEX(Sheet1!RawDataCols,$C319,AD$5)*$R319)</f>
        <v>0</v>
      </c>
      <c r="AE319" s="3">
        <f>IF(AE$3=0,0,INDEX(Sheet1!RawDataCols,$C319,AE$5)*$R319)</f>
        <v>270.77999999999997</v>
      </c>
      <c r="AF319" s="3">
        <f>IF(AF$3=0,0,INDEX(Sheet1!RawDataCols,$C319,AF$5)*$R319)</f>
        <v>0</v>
      </c>
      <c r="AG319" s="3">
        <f>IF(AG$3=0,0,INDEX(Sheet1!RawDataCols,$C319,AG$5)*$R319)</f>
        <v>0</v>
      </c>
      <c r="AH319" s="3">
        <f>IF(AH$3=0,0,INDEX(Sheet1!RawDataCols,$C319,AH$5)*$R319)</f>
        <v>279.81</v>
      </c>
      <c r="AI319" s="3">
        <f>IF(AI$3=0,0,INDEX(Sheet1!RawDataCols,$C319,AI$5)*$R319)</f>
        <v>0</v>
      </c>
      <c r="AJ319" s="3">
        <f>IF(AJ$3=0,0,INDEX(Sheet1!RawDataCols,$C319,AJ$5)*$R319)</f>
        <v>0</v>
      </c>
      <c r="AK319" s="3">
        <f>IF(AK$3=0,0,INDEX(Sheet1!RawDataCols,$C319,AK$5)*$R319)</f>
        <v>270.77999999999997</v>
      </c>
      <c r="AL319" s="3">
        <f>IF(AL$3=0,0,INDEX(Sheet1!RawDataCols,$C319,AL$5)*$R319)</f>
        <v>0</v>
      </c>
      <c r="AM319" s="3">
        <f>IF(AM$3=0,0,INDEX(Sheet1!RawDataCols,$C319,AM$5)*$R319)</f>
        <v>0</v>
      </c>
      <c r="AN319" s="3">
        <f>IF(AN$3=0,0,INDEX(Sheet1!RawDataCols,$C319,AN$5)*$R319)</f>
        <v>0</v>
      </c>
      <c r="AO319" s="3">
        <f>IF(AO$3=0,0,INDEX(Sheet1!RawDataCols,$C319,AO$5)*$R319)</f>
        <v>0</v>
      </c>
      <c r="AP319" s="3">
        <f>IF(AP$3=0,0,INDEX(Sheet1!RawDataCols,$C319,AP$5)*$R319)</f>
        <v>0</v>
      </c>
      <c r="AQ319" s="3">
        <f>IF(AQ$3=0,0,INDEX(Sheet1!RawDataCols,$C319,AQ$5)*$R319)</f>
        <v>279.81</v>
      </c>
      <c r="AR319" s="3">
        <f>IF(AR$3=0,0,INDEX(Sheet1!RawDataCols,$C319,AR$5)*$R319)</f>
        <v>0</v>
      </c>
      <c r="AS319" s="3">
        <f>IF(AS$3=0,0,INDEX(Sheet1!RawDataCols,$C319,AS$5)*$R319)</f>
        <v>0</v>
      </c>
      <c r="AT319" s="3">
        <f>IF(AT$3=0,0,INDEX(Sheet1!RawDataCols,$C319,AT$5)*$R319)</f>
        <v>270.77999999999997</v>
      </c>
      <c r="AU319" s="3">
        <f>IF(AU$3=0,0,INDEX(Sheet1!RawDataCols,$C319,AU$5)*$R319)</f>
        <v>0</v>
      </c>
      <c r="AV319" s="3">
        <f>IF(AV$3=0,0,INDEX(Sheet1!RawDataCols,$C319,AV$5)*$R319)</f>
        <v>0</v>
      </c>
      <c r="AW319" s="3">
        <f>IF(AW$3=0,0,INDEX(Sheet1!RawDataCols,$C319,AW$5)*$R319)</f>
        <v>279.81</v>
      </c>
      <c r="AX319" s="3">
        <f>IF(AX$3=0,0,INDEX(Sheet1!RawDataCols,$C319,AX$5)*$R319)</f>
        <v>0</v>
      </c>
      <c r="AY319" s="3">
        <f>IF(AY$3=0,0,INDEX(Sheet1!RawDataCols,$C319,AY$5)*$R319)</f>
        <v>0</v>
      </c>
      <c r="AZ319" s="3">
        <f>IF(AZ$3=0,0,INDEX(Sheet1!RawDataCols,$C319,AZ$5)*$R319)</f>
        <v>270.77999999999997</v>
      </c>
      <c r="BA319" s="3">
        <f>IF(BA$3=0,0,INDEX(Sheet1!RawDataCols,$C319,BA$5)*$R319)</f>
        <v>0</v>
      </c>
      <c r="BB319" s="3">
        <f>IF(BB$3=0,0,INDEX(Sheet1!RawDataCols,$C319,BB$5)*$R319)</f>
        <v>483.29</v>
      </c>
      <c r="BC319" s="3">
        <f>IF(BC$3=0,0,INDEX(Sheet1!RawDataCols,$C319,BC$5)*$R319)</f>
        <v>279.81</v>
      </c>
      <c r="BD319" s="3">
        <f>IF(BD$3=0,0,INDEX(Sheet1!RawDataCols,$C319,BD$5)*$R319)</f>
        <v>0</v>
      </c>
      <c r="BE319" s="3">
        <f>IF(BE$3=0,0,INDEX(Sheet1!RawDataCols,$C319,BE$5)*$R319)</f>
        <v>483.29</v>
      </c>
      <c r="BF319" s="3">
        <f>IF(BF$3=0,0,INDEX(Sheet1!RawDataCols,$C319,BF$5)*$R319)</f>
        <v>279.81</v>
      </c>
      <c r="BG319" s="179">
        <f>IF(BG$3=0,0,INDEX(Sheet1!RawDataCols,$C319,BG$5)*$R319)</f>
        <v>0</v>
      </c>
      <c r="BH319" s="33">
        <f t="shared" si="47"/>
        <v>3681.87</v>
      </c>
      <c r="BI319" s="33">
        <f t="shared" si="48"/>
        <v>3014.7099999999996</v>
      </c>
      <c r="BJ319" s="33">
        <f t="shared" si="49"/>
        <v>0</v>
      </c>
      <c r="BK319" s="3">
        <f>IF(BK$3=0,0,INDEX(Sheet1!RawDataCols,$C319,BK$5)*$R319)</f>
        <v>188.419375</v>
      </c>
      <c r="BL319" s="3">
        <f>IF(BL$3=0,0,INDEX(Sheet1!RawDataCols,$C319,BL$5)*$R319)</f>
        <v>0</v>
      </c>
      <c r="BM319" s="3">
        <f>IF(BM$3=0,0,INDEX(Sheet1!RawDataCols,$C319,BM$5)*$R319)</f>
        <v>0</v>
      </c>
      <c r="BN319" s="3">
        <f>IF(BN$3=0,0,INDEX(Sheet1!RawDataCols,$C319,BN$5)*$R319)</f>
        <v>44.746875000000003</v>
      </c>
      <c r="BO319" s="3">
        <f>IF(BO$3=0,0,INDEX(Sheet1!RawDataCols,$C319,BO$5)*$R319)</f>
        <v>0</v>
      </c>
      <c r="BP319" s="3">
        <f>IF(BP$3=0,0,INDEX(Sheet1!RawDataCols,$C319,BP$5)*$R319)</f>
        <v>0</v>
      </c>
      <c r="BQ319" s="3">
        <f t="shared" si="50"/>
        <v>3198.58</v>
      </c>
      <c r="BR319" s="3">
        <f t="shared" si="51"/>
        <v>0</v>
      </c>
      <c r="BS319" s="3">
        <f t="shared" si="52"/>
        <v>0</v>
      </c>
      <c r="BT319" s="3">
        <f t="shared" si="53"/>
        <v>483.29</v>
      </c>
      <c r="BU319" s="3" t="str">
        <f>INDEX(Sheet1!$BS$2:$BS$1000,MATCH($A319,Sheet1!$A$2:$A$1000,0))</f>
        <v>13</v>
      </c>
      <c r="BV319" s="3">
        <f>INDEX(Sheet1!$BT$2:$BT$1000,MATCH($A319,Sheet1!$A$2:$A$1000,0))</f>
        <v>483.29</v>
      </c>
    </row>
    <row r="320" spans="1:74" x14ac:dyDescent="0.2">
      <c r="A320" s="11" t="s">
        <v>759</v>
      </c>
      <c r="B320" s="3">
        <f>MATCH($A320,Sheet1!ACCOUNTNO,0)</f>
        <v>290</v>
      </c>
      <c r="C320" s="3">
        <f t="shared" si="44"/>
        <v>290</v>
      </c>
      <c r="D320" s="3" t="str">
        <f>IF(D$3=0,0,INDEX(Sheet1!RawDataCols,$C320,D$5))</f>
        <v>26220A02</v>
      </c>
      <c r="E320" s="3" t="str">
        <f>IF(E$3=0,0,INDEX(Sheet1!RawDataCols,$C320,E$5))</f>
        <v xml:space="preserve">26220          </v>
      </c>
      <c r="F320" s="3" t="str">
        <f>IF(F$3=0,0,INDEX(Sheet1!RawDataCols,$C320,F$5))</f>
        <v xml:space="preserve">A02            </v>
      </c>
      <c r="G320" s="3" t="str">
        <f>IF(G$3=0,0,INDEX(Sheet1!RawDataCols,$C320,G$5))</f>
        <v xml:space="preserve">               </v>
      </c>
      <c r="H320" s="3" t="str">
        <f>IF(H$3=0,0,INDEX(Sheet1!RawDataCols,$C320,H$5))</f>
        <v xml:space="preserve">               </v>
      </c>
      <c r="I320" s="3" t="str">
        <f>IF(I$3=0,0,INDEX(Sheet1!RawDataCols,$C320,I$5))</f>
        <v xml:space="preserve">               </v>
      </c>
      <c r="J320" s="3" t="str">
        <f>IF(J$3=0,0,INDEX(Sheet1!RawDataCols,$C320,J$5))</f>
        <v xml:space="preserve">               </v>
      </c>
      <c r="K320" s="3" t="str">
        <f>IF(K$3=0,0,INDEX(Sheet1!RawDataCols,$C320,K$5))</f>
        <v xml:space="preserve">               </v>
      </c>
      <c r="L320" s="3" t="str">
        <f>IF(L$3=0,0,INDEX(Sheet1!RawDataCols,$C320,L$5))</f>
        <v xml:space="preserve">               </v>
      </c>
      <c r="M320" s="3" t="str">
        <f>IF(M$3=0,0,INDEX(Sheet1!RawDataCols,$C320,M$5))</f>
        <v xml:space="preserve">F007  </v>
      </c>
      <c r="N320" s="3" t="str">
        <f>IF(N$3=0,0,INDEX(Sheet1!RawDataCols,$C320,N$5))</f>
        <v>Fire Systems Contract-200 East Tce</v>
      </c>
      <c r="O320" s="3">
        <f>INDEX(Sheet1!RawDataCols,$C320,O$5)</f>
        <v>13</v>
      </c>
      <c r="P320" s="3" t="str">
        <f>INDEX(Sheet1!RawDataCols,$C320,P$5)</f>
        <v>Cost and Expenses</v>
      </c>
      <c r="Q320" s="3" t="str">
        <f>IF(Q$3=0,0,INDEX(Sheet1!RawDataCols,$C320,Q$5))</f>
        <v>I</v>
      </c>
      <c r="R320" s="3">
        <f t="shared" si="45"/>
        <v>1</v>
      </c>
      <c r="S320" s="3">
        <f t="shared" si="46"/>
        <v>-1</v>
      </c>
      <c r="T320" s="3">
        <f>IF(T$3=0,0,INDEX(Sheet1!RawDataCols,$C320,T$5)*$R320)</f>
        <v>0</v>
      </c>
      <c r="U320" s="3">
        <f>IF(U$3=0,0,INDEX(Sheet1!RawDataCols,$C320,U$5)*$R320)</f>
        <v>102.3</v>
      </c>
      <c r="V320" s="3">
        <f>IF(V$3=0,0,INDEX(Sheet1!RawDataCols,$C320,V$5)*$R320)</f>
        <v>103.86</v>
      </c>
      <c r="W320" s="3">
        <f>IF(W$3=0,0,INDEX(Sheet1!RawDataCols,$C320,W$5)*$R320)</f>
        <v>300.3</v>
      </c>
      <c r="X320" s="3">
        <f>IF(X$3=0,0,INDEX(Sheet1!RawDataCols,$C320,X$5)*$R320)</f>
        <v>102.3</v>
      </c>
      <c r="Y320" s="3">
        <f>IF(Y$3=0,0,INDEX(Sheet1!RawDataCols,$C320,Y$5)*$R320)</f>
        <v>93.81</v>
      </c>
      <c r="Z320" s="3">
        <f>IF(Z$3=0,0,INDEX(Sheet1!RawDataCols,$C320,Z$5)*$R320)</f>
        <v>139.79</v>
      </c>
      <c r="AA320" s="3">
        <f>IF(AA$3=0,0,INDEX(Sheet1!RawDataCols,$C320,AA$5)*$R320)</f>
        <v>104.6</v>
      </c>
      <c r="AB320" s="3">
        <f>IF(AB$3=0,0,INDEX(Sheet1!RawDataCols,$C320,AB$5)*$R320)</f>
        <v>103.86</v>
      </c>
      <c r="AC320" s="3">
        <f>IF(AC$3=0,0,INDEX(Sheet1!RawDataCols,$C320,AC$5)*$R320)</f>
        <v>160.51</v>
      </c>
      <c r="AD320" s="3">
        <f>IF(AD$3=0,0,INDEX(Sheet1!RawDataCols,$C320,AD$5)*$R320)</f>
        <v>101.22</v>
      </c>
      <c r="AE320" s="3">
        <f>IF(AE$3=0,0,INDEX(Sheet1!RawDataCols,$C320,AE$5)*$R320)</f>
        <v>100.51</v>
      </c>
      <c r="AF320" s="3">
        <f>IF(AF$3=0,0,INDEX(Sheet1!RawDataCols,$C320,AF$5)*$R320)</f>
        <v>0</v>
      </c>
      <c r="AG320" s="3">
        <f>IF(AG$3=0,0,INDEX(Sheet1!RawDataCols,$C320,AG$5)*$R320)</f>
        <v>88.12</v>
      </c>
      <c r="AH320" s="3">
        <f>IF(AH$3=0,0,INDEX(Sheet1!RawDataCols,$C320,AH$5)*$R320)</f>
        <v>103.86</v>
      </c>
      <c r="AI320" s="3">
        <f>IF(AI$3=0,0,INDEX(Sheet1!RawDataCols,$C320,AI$5)*$R320)</f>
        <v>99</v>
      </c>
      <c r="AJ320" s="3">
        <f>IF(AJ$3=0,0,INDEX(Sheet1!RawDataCols,$C320,AJ$5)*$R320)</f>
        <v>88.12</v>
      </c>
      <c r="AK320" s="3">
        <f>IF(AK$3=0,0,INDEX(Sheet1!RawDataCols,$C320,AK$5)*$R320)</f>
        <v>100.51</v>
      </c>
      <c r="AL320" s="3">
        <f>IF(AL$3=0,0,INDEX(Sheet1!RawDataCols,$C320,AL$5)*$R320)</f>
        <v>99</v>
      </c>
      <c r="AM320" s="3">
        <f>IF(AM$3=0,0,INDEX(Sheet1!RawDataCols,$C320,AM$5)*$R320)</f>
        <v>91.06</v>
      </c>
      <c r="AN320" s="3">
        <f>IF(AN$3=0,0,INDEX(Sheet1!RawDataCols,$C320,AN$5)*$R320)</f>
        <v>91.06</v>
      </c>
      <c r="AO320" s="3">
        <f>IF(AO$3=0,0,INDEX(Sheet1!RawDataCols,$C320,AO$5)*$R320)</f>
        <v>102.3</v>
      </c>
      <c r="AP320" s="3">
        <f>IF(AP$3=0,0,INDEX(Sheet1!RawDataCols,$C320,AP$5)*$R320)</f>
        <v>99</v>
      </c>
      <c r="AQ320" s="3">
        <f>IF(AQ$3=0,0,INDEX(Sheet1!RawDataCols,$C320,AQ$5)*$R320)</f>
        <v>103.86</v>
      </c>
      <c r="AR320" s="3">
        <f>IF(AR$3=0,0,INDEX(Sheet1!RawDataCols,$C320,AR$5)*$R320)</f>
        <v>99</v>
      </c>
      <c r="AS320" s="3">
        <f>IF(AS$3=0,0,INDEX(Sheet1!RawDataCols,$C320,AS$5)*$R320)</f>
        <v>99</v>
      </c>
      <c r="AT320" s="3">
        <f>IF(AT$3=0,0,INDEX(Sheet1!RawDataCols,$C320,AT$5)*$R320)</f>
        <v>100.51</v>
      </c>
      <c r="AU320" s="3">
        <f>IF(AU$3=0,0,INDEX(Sheet1!RawDataCols,$C320,AU$5)*$R320)</f>
        <v>99</v>
      </c>
      <c r="AV320" s="3">
        <f>IF(AV$3=0,0,INDEX(Sheet1!RawDataCols,$C320,AV$5)*$R320)</f>
        <v>102.3</v>
      </c>
      <c r="AW320" s="3">
        <f>IF(AW$3=0,0,INDEX(Sheet1!RawDataCols,$C320,AW$5)*$R320)</f>
        <v>103.86</v>
      </c>
      <c r="AX320" s="3">
        <f>IF(AX$3=0,0,INDEX(Sheet1!RawDataCols,$C320,AX$5)*$R320)</f>
        <v>102.3</v>
      </c>
      <c r="AY320" s="3">
        <f>IF(AY$3=0,0,INDEX(Sheet1!RawDataCols,$C320,AY$5)*$R320)</f>
        <v>0</v>
      </c>
      <c r="AZ320" s="3">
        <f>IF(AZ$3=0,0,INDEX(Sheet1!RawDataCols,$C320,AZ$5)*$R320)</f>
        <v>100.51</v>
      </c>
      <c r="BA320" s="3">
        <f>IF(BA$3=0,0,INDEX(Sheet1!RawDataCols,$C320,BA$5)*$R320)</f>
        <v>95.7</v>
      </c>
      <c r="BB320" s="3">
        <f>IF(BB$3=0,0,INDEX(Sheet1!RawDataCols,$C320,BB$5)*$R320)</f>
        <v>160</v>
      </c>
      <c r="BC320" s="3">
        <f>IF(BC$3=0,0,INDEX(Sheet1!RawDataCols,$C320,BC$5)*$R320)</f>
        <v>103.86</v>
      </c>
      <c r="BD320" s="3">
        <f>IF(BD$3=0,0,INDEX(Sheet1!RawDataCols,$C320,BD$5)*$R320)</f>
        <v>102.3</v>
      </c>
      <c r="BE320" s="3">
        <f>IF(BE$3=0,0,INDEX(Sheet1!RawDataCols,$C320,BE$5)*$R320)</f>
        <v>160</v>
      </c>
      <c r="BF320" s="3">
        <f>IF(BF$3=0,0,INDEX(Sheet1!RawDataCols,$C320,BF$5)*$R320)</f>
        <v>103.86</v>
      </c>
      <c r="BG320" s="179">
        <f>IF(BG$3=0,0,INDEX(Sheet1!RawDataCols,$C320,BG$5)*$R320)</f>
        <v>102.3</v>
      </c>
      <c r="BH320" s="33">
        <f t="shared" si="47"/>
        <v>1138.02</v>
      </c>
      <c r="BI320" s="33">
        <f t="shared" si="48"/>
        <v>1210.07</v>
      </c>
      <c r="BJ320" s="33">
        <f t="shared" si="49"/>
        <v>1399.2</v>
      </c>
      <c r="BK320" s="3">
        <f>IF(BK$3=0,0,INDEX(Sheet1!RawDataCols,$C320,BK$5)*$R320)</f>
        <v>75.629374999999996</v>
      </c>
      <c r="BL320" s="3">
        <f>IF(BL$3=0,0,INDEX(Sheet1!RawDataCols,$C320,BL$5)*$R320)</f>
        <v>74.226249999999993</v>
      </c>
      <c r="BM320" s="3">
        <f>IF(BM$3=0,0,INDEX(Sheet1!RawDataCols,$C320,BM$5)*$R320)</f>
        <v>72.542500000000004</v>
      </c>
      <c r="BN320" s="3">
        <f>IF(BN$3=0,0,INDEX(Sheet1!RawDataCols,$C320,BN$5)*$R320)</f>
        <v>72.542500000000004</v>
      </c>
      <c r="BO320" s="3">
        <f>IF(BO$3=0,0,INDEX(Sheet1!RawDataCols,$C320,BO$5)*$R320)</f>
        <v>72.542500000000004</v>
      </c>
      <c r="BP320" s="3">
        <f>IF(BP$3=0,0,INDEX(Sheet1!RawDataCols,$C320,BP$5)*$R320)</f>
        <v>389.02</v>
      </c>
      <c r="BQ320" s="3">
        <f t="shared" si="50"/>
        <v>309.2</v>
      </c>
      <c r="BR320" s="3">
        <f t="shared" si="51"/>
        <v>277.46000000000004</v>
      </c>
      <c r="BS320" s="3">
        <f t="shared" si="52"/>
        <v>289.06</v>
      </c>
      <c r="BT320" s="3">
        <f t="shared" si="53"/>
        <v>551.36</v>
      </c>
      <c r="BU320" s="3" t="str">
        <f>INDEX(Sheet1!$BS$2:$BS$1000,MATCH($A320,Sheet1!$A$2:$A$1000,0))</f>
        <v>13</v>
      </c>
      <c r="BV320" s="3">
        <f>INDEX(Sheet1!$BT$2:$BT$1000,MATCH($A320,Sheet1!$A$2:$A$1000,0))</f>
        <v>551.36</v>
      </c>
    </row>
    <row r="321" spans="1:74" x14ac:dyDescent="0.2">
      <c r="A321" s="11" t="s">
        <v>760</v>
      </c>
      <c r="B321" s="3">
        <f>MATCH($A321,Sheet1!ACCOUNTNO,0)</f>
        <v>291</v>
      </c>
      <c r="C321" s="3">
        <f t="shared" si="44"/>
        <v>291</v>
      </c>
      <c r="D321" s="3" t="str">
        <f>IF(D$3=0,0,INDEX(Sheet1!RawDataCols,$C321,D$5))</f>
        <v>26220A03</v>
      </c>
      <c r="E321" s="3" t="str">
        <f>IF(E$3=0,0,INDEX(Sheet1!RawDataCols,$C321,E$5))</f>
        <v xml:space="preserve">26220          </v>
      </c>
      <c r="F321" s="3" t="str">
        <f>IF(F$3=0,0,INDEX(Sheet1!RawDataCols,$C321,F$5))</f>
        <v xml:space="preserve">A03            </v>
      </c>
      <c r="G321" s="3" t="str">
        <f>IF(G$3=0,0,INDEX(Sheet1!RawDataCols,$C321,G$5))</f>
        <v xml:space="preserve">               </v>
      </c>
      <c r="H321" s="3" t="str">
        <f>IF(H$3=0,0,INDEX(Sheet1!RawDataCols,$C321,H$5))</f>
        <v xml:space="preserve">               </v>
      </c>
      <c r="I321" s="3" t="str">
        <f>IF(I$3=0,0,INDEX(Sheet1!RawDataCols,$C321,I$5))</f>
        <v xml:space="preserve">               </v>
      </c>
      <c r="J321" s="3" t="str">
        <f>IF(J$3=0,0,INDEX(Sheet1!RawDataCols,$C321,J$5))</f>
        <v xml:space="preserve">               </v>
      </c>
      <c r="K321" s="3" t="str">
        <f>IF(K$3=0,0,INDEX(Sheet1!RawDataCols,$C321,K$5))</f>
        <v xml:space="preserve">               </v>
      </c>
      <c r="L321" s="3" t="str">
        <f>IF(L$3=0,0,INDEX(Sheet1!RawDataCols,$C321,L$5))</f>
        <v xml:space="preserve">               </v>
      </c>
      <c r="M321" s="3" t="str">
        <f>IF(M$3=0,0,INDEX(Sheet1!RawDataCols,$C321,M$5))</f>
        <v xml:space="preserve">F007  </v>
      </c>
      <c r="N321" s="3" t="str">
        <f>IF(N$3=0,0,INDEX(Sheet1!RawDataCols,$C321,N$5))</f>
        <v>Fire Systems Contract-33 Franklin St</v>
      </c>
      <c r="O321" s="3">
        <f>INDEX(Sheet1!RawDataCols,$C321,O$5)</f>
        <v>13</v>
      </c>
      <c r="P321" s="3" t="str">
        <f>INDEX(Sheet1!RawDataCols,$C321,P$5)</f>
        <v>Cost and Expenses</v>
      </c>
      <c r="Q321" s="3" t="str">
        <f>IF(Q$3=0,0,INDEX(Sheet1!RawDataCols,$C321,Q$5))</f>
        <v>I</v>
      </c>
      <c r="R321" s="3">
        <f t="shared" si="45"/>
        <v>1</v>
      </c>
      <c r="S321" s="3">
        <f t="shared" si="46"/>
        <v>-1</v>
      </c>
      <c r="T321" s="3">
        <f>IF(T$3=0,0,INDEX(Sheet1!RawDataCols,$C321,T$5)*$R321)</f>
        <v>0</v>
      </c>
      <c r="U321" s="3">
        <f>IF(U$3=0,0,INDEX(Sheet1!RawDataCols,$C321,U$5)*$R321)</f>
        <v>960.51</v>
      </c>
      <c r="V321" s="3">
        <f>IF(V$3=0,0,INDEX(Sheet1!RawDataCols,$C321,V$5)*$R321)</f>
        <v>983.44</v>
      </c>
      <c r="W321" s="3">
        <f>IF(W$3=0,0,INDEX(Sheet1!RawDataCols,$C321,W$5)*$R321)</f>
        <v>2819.57</v>
      </c>
      <c r="X321" s="3">
        <f>IF(X$3=0,0,INDEX(Sheet1!RawDataCols,$C321,X$5)*$R321)</f>
        <v>960.51</v>
      </c>
      <c r="Y321" s="3">
        <f>IF(Y$3=0,0,INDEX(Sheet1!RawDataCols,$C321,Y$5)*$R321)</f>
        <v>888.27</v>
      </c>
      <c r="Z321" s="3">
        <f>IF(Z$3=0,0,INDEX(Sheet1!RawDataCols,$C321,Z$5)*$R321)</f>
        <v>1312.56</v>
      </c>
      <c r="AA321" s="3">
        <f>IF(AA$3=0,0,INDEX(Sheet1!RawDataCols,$C321,AA$5)*$R321)</f>
        <v>982.1</v>
      </c>
      <c r="AB321" s="3">
        <f>IF(AB$3=0,0,INDEX(Sheet1!RawDataCols,$C321,AB$5)*$R321)</f>
        <v>983.44</v>
      </c>
      <c r="AC321" s="3">
        <f>IF(AC$3=0,0,INDEX(Sheet1!RawDataCols,$C321,AC$5)*$R321)</f>
        <v>1507.01</v>
      </c>
      <c r="AD321" s="3">
        <f>IF(AD$3=0,0,INDEX(Sheet1!RawDataCols,$C321,AD$5)*$R321)</f>
        <v>950.42</v>
      </c>
      <c r="AE321" s="3">
        <f>IF(AE$3=0,0,INDEX(Sheet1!RawDataCols,$C321,AE$5)*$R321)</f>
        <v>951.72</v>
      </c>
      <c r="AF321" s="3">
        <f>IF(AF$3=0,0,INDEX(Sheet1!RawDataCols,$C321,AF$5)*$R321)</f>
        <v>0</v>
      </c>
      <c r="AG321" s="3">
        <f>IF(AG$3=0,0,INDEX(Sheet1!RawDataCols,$C321,AG$5)*$R321)</f>
        <v>874.64</v>
      </c>
      <c r="AH321" s="3">
        <f>IF(AH$3=0,0,INDEX(Sheet1!RawDataCols,$C321,AH$5)*$R321)</f>
        <v>983.44</v>
      </c>
      <c r="AI321" s="3">
        <f>IF(AI$3=0,0,INDEX(Sheet1!RawDataCols,$C321,AI$5)*$R321)</f>
        <v>929.53</v>
      </c>
      <c r="AJ321" s="3">
        <f>IF(AJ$3=0,0,INDEX(Sheet1!RawDataCols,$C321,AJ$5)*$R321)</f>
        <v>874.64</v>
      </c>
      <c r="AK321" s="3">
        <f>IF(AK$3=0,0,INDEX(Sheet1!RawDataCols,$C321,AK$5)*$R321)</f>
        <v>951.72</v>
      </c>
      <c r="AL321" s="3">
        <f>IF(AL$3=0,0,INDEX(Sheet1!RawDataCols,$C321,AL$5)*$R321)</f>
        <v>929.53</v>
      </c>
      <c r="AM321" s="3">
        <f>IF(AM$3=0,0,INDEX(Sheet1!RawDataCols,$C321,AM$5)*$R321)</f>
        <v>903.8</v>
      </c>
      <c r="AN321" s="3">
        <f>IF(AN$3=0,0,INDEX(Sheet1!RawDataCols,$C321,AN$5)*$R321)</f>
        <v>903.8</v>
      </c>
      <c r="AO321" s="3">
        <f>IF(AO$3=0,0,INDEX(Sheet1!RawDataCols,$C321,AO$5)*$R321)</f>
        <v>960.51</v>
      </c>
      <c r="AP321" s="3">
        <f>IF(AP$3=0,0,INDEX(Sheet1!RawDataCols,$C321,AP$5)*$R321)</f>
        <v>929.53</v>
      </c>
      <c r="AQ321" s="3">
        <f>IF(AQ$3=0,0,INDEX(Sheet1!RawDataCols,$C321,AQ$5)*$R321)</f>
        <v>983.44</v>
      </c>
      <c r="AR321" s="3">
        <f>IF(AR$3=0,0,INDEX(Sheet1!RawDataCols,$C321,AR$5)*$R321)</f>
        <v>929.53</v>
      </c>
      <c r="AS321" s="3">
        <f>IF(AS$3=0,0,INDEX(Sheet1!RawDataCols,$C321,AS$5)*$R321)</f>
        <v>929.53</v>
      </c>
      <c r="AT321" s="3">
        <f>IF(AT$3=0,0,INDEX(Sheet1!RawDataCols,$C321,AT$5)*$R321)</f>
        <v>951.72</v>
      </c>
      <c r="AU321" s="3">
        <f>IF(AU$3=0,0,INDEX(Sheet1!RawDataCols,$C321,AU$5)*$R321)</f>
        <v>929.53</v>
      </c>
      <c r="AV321" s="3">
        <f>IF(AV$3=0,0,INDEX(Sheet1!RawDataCols,$C321,AV$5)*$R321)</f>
        <v>960.51</v>
      </c>
      <c r="AW321" s="3">
        <f>IF(AW$3=0,0,INDEX(Sheet1!RawDataCols,$C321,AW$5)*$R321)</f>
        <v>983.44</v>
      </c>
      <c r="AX321" s="3">
        <f>IF(AX$3=0,0,INDEX(Sheet1!RawDataCols,$C321,AX$5)*$R321)</f>
        <v>960.51</v>
      </c>
      <c r="AY321" s="3">
        <f>IF(AY$3=0,0,INDEX(Sheet1!RawDataCols,$C321,AY$5)*$R321)</f>
        <v>0</v>
      </c>
      <c r="AZ321" s="3">
        <f>IF(AZ$3=0,0,INDEX(Sheet1!RawDataCols,$C321,AZ$5)*$R321)</f>
        <v>951.72</v>
      </c>
      <c r="BA321" s="3">
        <f>IF(BA$3=0,0,INDEX(Sheet1!RawDataCols,$C321,BA$5)*$R321)</f>
        <v>898.54</v>
      </c>
      <c r="BB321" s="3">
        <f>IF(BB$3=0,0,INDEX(Sheet1!RawDataCols,$C321,BB$5)*$R321)</f>
        <v>1350</v>
      </c>
      <c r="BC321" s="3">
        <f>IF(BC$3=0,0,INDEX(Sheet1!RawDataCols,$C321,BC$5)*$R321)</f>
        <v>983.44</v>
      </c>
      <c r="BD321" s="3">
        <f>IF(BD$3=0,0,INDEX(Sheet1!RawDataCols,$C321,BD$5)*$R321)</f>
        <v>960.51</v>
      </c>
      <c r="BE321" s="3">
        <f>IF(BE$3=0,0,INDEX(Sheet1!RawDataCols,$C321,BE$5)*$R321)</f>
        <v>1350</v>
      </c>
      <c r="BF321" s="3">
        <f>IF(BF$3=0,0,INDEX(Sheet1!RawDataCols,$C321,BF$5)*$R321)</f>
        <v>983.44</v>
      </c>
      <c r="BG321" s="179">
        <f>IF(BG$3=0,0,INDEX(Sheet1!RawDataCols,$C321,BG$5)*$R321)</f>
        <v>960.51</v>
      </c>
      <c r="BH321" s="33">
        <f t="shared" si="47"/>
        <v>10676.19</v>
      </c>
      <c r="BI321" s="33">
        <f t="shared" si="48"/>
        <v>11499.59</v>
      </c>
      <c r="BJ321" s="33">
        <f t="shared" si="49"/>
        <v>13137.33</v>
      </c>
      <c r="BK321" s="3">
        <f>IF(BK$3=0,0,INDEX(Sheet1!RawDataCols,$C321,BK$5)*$R321)</f>
        <v>718.72437500000001</v>
      </c>
      <c r="BL321" s="3">
        <f>IF(BL$3=0,0,INDEX(Sheet1!RawDataCols,$C321,BL$5)*$R321)</f>
        <v>696.90499999999997</v>
      </c>
      <c r="BM321" s="3">
        <f>IF(BM$3=0,0,INDEX(Sheet1!RawDataCols,$C321,BM$5)*$R321)</f>
        <v>681.06062499999996</v>
      </c>
      <c r="BN321" s="3">
        <f>IF(BN$3=0,0,INDEX(Sheet1!RawDataCols,$C321,BN$5)*$R321)</f>
        <v>681.06062499999996</v>
      </c>
      <c r="BO321" s="3">
        <f>IF(BO$3=0,0,INDEX(Sheet1!RawDataCols,$C321,BO$5)*$R321)</f>
        <v>681.05937500000005</v>
      </c>
      <c r="BP321" s="3">
        <f>IF(BP$3=0,0,INDEX(Sheet1!RawDataCols,$C321,BP$5)*$R321)</f>
        <v>3652.28</v>
      </c>
      <c r="BQ321" s="3">
        <f t="shared" si="50"/>
        <v>2903.12</v>
      </c>
      <c r="BR321" s="3">
        <f t="shared" si="51"/>
        <v>2699.7</v>
      </c>
      <c r="BS321" s="3">
        <f t="shared" si="52"/>
        <v>2762.8599999999997</v>
      </c>
      <c r="BT321" s="3">
        <f t="shared" si="53"/>
        <v>5073.37</v>
      </c>
      <c r="BU321" s="3" t="str">
        <f>INDEX(Sheet1!$BS$2:$BS$1000,MATCH($A321,Sheet1!$A$2:$A$1000,0))</f>
        <v>13</v>
      </c>
      <c r="BV321" s="3">
        <f>INDEX(Sheet1!$BT$2:$BT$1000,MATCH($A321,Sheet1!$A$2:$A$1000,0))</f>
        <v>5073.37</v>
      </c>
    </row>
    <row r="322" spans="1:74" x14ac:dyDescent="0.2">
      <c r="A322" s="11" t="s">
        <v>761</v>
      </c>
      <c r="B322" s="3">
        <f>MATCH($A322,Sheet1!ACCOUNTNO,0)</f>
        <v>292</v>
      </c>
      <c r="C322" s="3">
        <f t="shared" si="44"/>
        <v>292</v>
      </c>
      <c r="D322" s="3" t="str">
        <f>IF(D$3=0,0,INDEX(Sheet1!RawDataCols,$C322,D$5))</f>
        <v>26220A04</v>
      </c>
      <c r="E322" s="3" t="str">
        <f>IF(E$3=0,0,INDEX(Sheet1!RawDataCols,$C322,E$5))</f>
        <v xml:space="preserve">26220          </v>
      </c>
      <c r="F322" s="3" t="str">
        <f>IF(F$3=0,0,INDEX(Sheet1!RawDataCols,$C322,F$5))</f>
        <v xml:space="preserve">A04            </v>
      </c>
      <c r="G322" s="3" t="str">
        <f>IF(G$3=0,0,INDEX(Sheet1!RawDataCols,$C322,G$5))</f>
        <v xml:space="preserve">               </v>
      </c>
      <c r="H322" s="3" t="str">
        <f>IF(H$3=0,0,INDEX(Sheet1!RawDataCols,$C322,H$5))</f>
        <v xml:space="preserve">               </v>
      </c>
      <c r="I322" s="3" t="str">
        <f>IF(I$3=0,0,INDEX(Sheet1!RawDataCols,$C322,I$5))</f>
        <v xml:space="preserve">               </v>
      </c>
      <c r="J322" s="3" t="str">
        <f>IF(J$3=0,0,INDEX(Sheet1!RawDataCols,$C322,J$5))</f>
        <v xml:space="preserve">               </v>
      </c>
      <c r="K322" s="3" t="str">
        <f>IF(K$3=0,0,INDEX(Sheet1!RawDataCols,$C322,K$5))</f>
        <v xml:space="preserve">               </v>
      </c>
      <c r="L322" s="3" t="str">
        <f>IF(L$3=0,0,INDEX(Sheet1!RawDataCols,$C322,L$5))</f>
        <v xml:space="preserve">               </v>
      </c>
      <c r="M322" s="3" t="str">
        <f>IF(M$3=0,0,INDEX(Sheet1!RawDataCols,$C322,M$5))</f>
        <v xml:space="preserve">F007  </v>
      </c>
      <c r="N322" s="3" t="str">
        <f>IF(N$3=0,0,INDEX(Sheet1!RawDataCols,$C322,N$5))</f>
        <v>Fire Systems Contract-174 Fullarton Rd</v>
      </c>
      <c r="O322" s="3">
        <f>INDEX(Sheet1!RawDataCols,$C322,O$5)</f>
        <v>13</v>
      </c>
      <c r="P322" s="3" t="str">
        <f>INDEX(Sheet1!RawDataCols,$C322,P$5)</f>
        <v>Cost and Expenses</v>
      </c>
      <c r="Q322" s="3" t="str">
        <f>IF(Q$3=0,0,INDEX(Sheet1!RawDataCols,$C322,Q$5))</f>
        <v>I</v>
      </c>
      <c r="R322" s="3">
        <f t="shared" si="45"/>
        <v>1</v>
      </c>
      <c r="S322" s="3">
        <f t="shared" si="46"/>
        <v>-1</v>
      </c>
      <c r="T322" s="3">
        <f>IF(T$3=0,0,INDEX(Sheet1!RawDataCols,$C322,T$5)*$R322)</f>
        <v>0</v>
      </c>
      <c r="U322" s="3">
        <f>IF(U$3=0,0,INDEX(Sheet1!RawDataCols,$C322,U$5)*$R322)</f>
        <v>97</v>
      </c>
      <c r="V322" s="3">
        <f>IF(V$3=0,0,INDEX(Sheet1!RawDataCols,$C322,V$5)*$R322)</f>
        <v>100.55</v>
      </c>
      <c r="W322" s="3">
        <f>IF(W$3=0,0,INDEX(Sheet1!RawDataCols,$C322,W$5)*$R322)</f>
        <v>284.75</v>
      </c>
      <c r="X322" s="3">
        <f>IF(X$3=0,0,INDEX(Sheet1!RawDataCols,$C322,X$5)*$R322)</f>
        <v>97</v>
      </c>
      <c r="Y322" s="3">
        <f>IF(Y$3=0,0,INDEX(Sheet1!RawDataCols,$C322,Y$5)*$R322)</f>
        <v>90.82</v>
      </c>
      <c r="Z322" s="3">
        <f>IF(Z$3=0,0,INDEX(Sheet1!RawDataCols,$C322,Z$5)*$R322)</f>
        <v>87.37</v>
      </c>
      <c r="AA322" s="3">
        <f>IF(AA$3=0,0,INDEX(Sheet1!RawDataCols,$C322,AA$5)*$R322)</f>
        <v>99.18</v>
      </c>
      <c r="AB322" s="3">
        <f>IF(AB$3=0,0,INDEX(Sheet1!RawDataCols,$C322,AB$5)*$R322)</f>
        <v>100.55</v>
      </c>
      <c r="AC322" s="3">
        <f>IF(AC$3=0,0,INDEX(Sheet1!RawDataCols,$C322,AC$5)*$R322)</f>
        <v>100.31</v>
      </c>
      <c r="AD322" s="3">
        <f>IF(AD$3=0,0,INDEX(Sheet1!RawDataCols,$C322,AD$5)*$R322)</f>
        <v>95.98</v>
      </c>
      <c r="AE322" s="3">
        <f>IF(AE$3=0,0,INDEX(Sheet1!RawDataCols,$C322,AE$5)*$R322)</f>
        <v>97.3</v>
      </c>
      <c r="AF322" s="3">
        <f>IF(AF$3=0,0,INDEX(Sheet1!RawDataCols,$C322,AF$5)*$R322)</f>
        <v>97.07</v>
      </c>
      <c r="AG322" s="3">
        <f>IF(AG$3=0,0,INDEX(Sheet1!RawDataCols,$C322,AG$5)*$R322)</f>
        <v>93.87</v>
      </c>
      <c r="AH322" s="3">
        <f>IF(AH$3=0,0,INDEX(Sheet1!RawDataCols,$C322,AH$5)*$R322)</f>
        <v>100.55</v>
      </c>
      <c r="AI322" s="3">
        <f>IF(AI$3=0,0,INDEX(Sheet1!RawDataCols,$C322,AI$5)*$R322)</f>
        <v>93.87</v>
      </c>
      <c r="AJ322" s="3">
        <f>IF(AJ$3=0,0,INDEX(Sheet1!RawDataCols,$C322,AJ$5)*$R322)</f>
        <v>93.87</v>
      </c>
      <c r="AK322" s="3">
        <f>IF(AK$3=0,0,INDEX(Sheet1!RawDataCols,$C322,AK$5)*$R322)</f>
        <v>97.3</v>
      </c>
      <c r="AL322" s="3">
        <f>IF(AL$3=0,0,INDEX(Sheet1!RawDataCols,$C322,AL$5)*$R322)</f>
        <v>93.87</v>
      </c>
      <c r="AM322" s="3">
        <f>IF(AM$3=0,0,INDEX(Sheet1!RawDataCols,$C322,AM$5)*$R322)</f>
        <v>97</v>
      </c>
      <c r="AN322" s="3">
        <f>IF(AN$3=0,0,INDEX(Sheet1!RawDataCols,$C322,AN$5)*$R322)</f>
        <v>97</v>
      </c>
      <c r="AO322" s="3">
        <f>IF(AO$3=0,0,INDEX(Sheet1!RawDataCols,$C322,AO$5)*$R322)</f>
        <v>97</v>
      </c>
      <c r="AP322" s="3">
        <f>IF(AP$3=0,0,INDEX(Sheet1!RawDataCols,$C322,AP$5)*$R322)</f>
        <v>93.87</v>
      </c>
      <c r="AQ322" s="3">
        <f>IF(AQ$3=0,0,INDEX(Sheet1!RawDataCols,$C322,AQ$5)*$R322)</f>
        <v>100.55</v>
      </c>
      <c r="AR322" s="3">
        <f>IF(AR$3=0,0,INDEX(Sheet1!RawDataCols,$C322,AR$5)*$R322)</f>
        <v>93.87</v>
      </c>
      <c r="AS322" s="3">
        <f>IF(AS$3=0,0,INDEX(Sheet1!RawDataCols,$C322,AS$5)*$R322)</f>
        <v>93.87</v>
      </c>
      <c r="AT322" s="3">
        <f>IF(AT$3=0,0,INDEX(Sheet1!RawDataCols,$C322,AT$5)*$R322)</f>
        <v>97.3</v>
      </c>
      <c r="AU322" s="3">
        <f>IF(AU$3=0,0,INDEX(Sheet1!RawDataCols,$C322,AU$5)*$R322)</f>
        <v>93.87</v>
      </c>
      <c r="AV322" s="3">
        <f>IF(AV$3=0,0,INDEX(Sheet1!RawDataCols,$C322,AV$5)*$R322)</f>
        <v>97</v>
      </c>
      <c r="AW322" s="3">
        <f>IF(AW$3=0,0,INDEX(Sheet1!RawDataCols,$C322,AW$5)*$R322)</f>
        <v>100.55</v>
      </c>
      <c r="AX322" s="3">
        <f>IF(AX$3=0,0,INDEX(Sheet1!RawDataCols,$C322,AX$5)*$R322)</f>
        <v>97</v>
      </c>
      <c r="AY322" s="3">
        <f>IF(AY$3=0,0,INDEX(Sheet1!RawDataCols,$C322,AY$5)*$R322)</f>
        <v>0</v>
      </c>
      <c r="AZ322" s="3">
        <f>IF(AZ$3=0,0,INDEX(Sheet1!RawDataCols,$C322,AZ$5)*$R322)</f>
        <v>97.3</v>
      </c>
      <c r="BA322" s="3">
        <f>IF(BA$3=0,0,INDEX(Sheet1!RawDataCols,$C322,BA$5)*$R322)</f>
        <v>93.74</v>
      </c>
      <c r="BB322" s="3">
        <f>IF(BB$3=0,0,INDEX(Sheet1!RawDataCols,$C322,BB$5)*$R322)</f>
        <v>200</v>
      </c>
      <c r="BC322" s="3">
        <f>IF(BC$3=0,0,INDEX(Sheet1!RawDataCols,$C322,BC$5)*$R322)</f>
        <v>100.55</v>
      </c>
      <c r="BD322" s="3">
        <f>IF(BD$3=0,0,INDEX(Sheet1!RawDataCols,$C322,BD$5)*$R322)</f>
        <v>97</v>
      </c>
      <c r="BE322" s="3">
        <f>IF(BE$3=0,0,INDEX(Sheet1!RawDataCols,$C322,BE$5)*$R322)</f>
        <v>200</v>
      </c>
      <c r="BF322" s="3">
        <f>IF(BF$3=0,0,INDEX(Sheet1!RawDataCols,$C322,BF$5)*$R322)</f>
        <v>100.55</v>
      </c>
      <c r="BG322" s="179">
        <f>IF(BG$3=0,0,INDEX(Sheet1!RawDataCols,$C322,BG$5)*$R322)</f>
        <v>97</v>
      </c>
      <c r="BH322" s="33">
        <f t="shared" si="47"/>
        <v>1158.6400000000001</v>
      </c>
      <c r="BI322" s="33">
        <f t="shared" si="48"/>
        <v>1180.32</v>
      </c>
      <c r="BJ322" s="33">
        <f t="shared" si="49"/>
        <v>1329.72</v>
      </c>
      <c r="BK322" s="3">
        <f>IF(BK$3=0,0,INDEX(Sheet1!RawDataCols,$C322,BK$5)*$R322)</f>
        <v>73.77</v>
      </c>
      <c r="BL322" s="3">
        <f>IF(BL$3=0,0,INDEX(Sheet1!RawDataCols,$C322,BL$5)*$R322)</f>
        <v>70.381249999999994</v>
      </c>
      <c r="BM322" s="3">
        <f>IF(BM$3=0,0,INDEX(Sheet1!RawDataCols,$C322,BM$5)*$R322)</f>
        <v>68.782499999999999</v>
      </c>
      <c r="BN322" s="3">
        <f>IF(BN$3=0,0,INDEX(Sheet1!RawDataCols,$C322,BN$5)*$R322)</f>
        <v>68.782499999999999</v>
      </c>
      <c r="BO322" s="3">
        <f>IF(BO$3=0,0,INDEX(Sheet1!RawDataCols,$C322,BO$5)*$R322)</f>
        <v>68.783749999999998</v>
      </c>
      <c r="BP322" s="3">
        <f>IF(BP$3=0,0,INDEX(Sheet1!RawDataCols,$C322,BP$5)*$R322)</f>
        <v>368.86</v>
      </c>
      <c r="BQ322" s="3">
        <f t="shared" si="50"/>
        <v>293.18</v>
      </c>
      <c r="BR322" s="3">
        <f t="shared" si="51"/>
        <v>283.72000000000003</v>
      </c>
      <c r="BS322" s="3">
        <f t="shared" si="52"/>
        <v>284.74</v>
      </c>
      <c r="BT322" s="3">
        <f t="shared" si="53"/>
        <v>581.74</v>
      </c>
      <c r="BU322" s="3" t="str">
        <f>INDEX(Sheet1!$BS$2:$BS$1000,MATCH($A322,Sheet1!$A$2:$A$1000,0))</f>
        <v>13</v>
      </c>
      <c r="BV322" s="3">
        <f>INDEX(Sheet1!$BT$2:$BT$1000,MATCH($A322,Sheet1!$A$2:$A$1000,0))</f>
        <v>581.74</v>
      </c>
    </row>
    <row r="323" spans="1:74" x14ac:dyDescent="0.2">
      <c r="A323" s="11" t="s">
        <v>762</v>
      </c>
      <c r="B323" s="3">
        <f>MATCH($A323,Sheet1!ACCOUNTNO,0)</f>
        <v>293</v>
      </c>
      <c r="C323" s="3">
        <f t="shared" si="44"/>
        <v>293</v>
      </c>
      <c r="D323" s="3" t="str">
        <f>IF(D$3=0,0,INDEX(Sheet1!RawDataCols,$C323,D$5))</f>
        <v>26220A05</v>
      </c>
      <c r="E323" s="3" t="str">
        <f>IF(E$3=0,0,INDEX(Sheet1!RawDataCols,$C323,E$5))</f>
        <v xml:space="preserve">26220          </v>
      </c>
      <c r="F323" s="3" t="str">
        <f>IF(F$3=0,0,INDEX(Sheet1!RawDataCols,$C323,F$5))</f>
        <v xml:space="preserve">A05            </v>
      </c>
      <c r="G323" s="3" t="str">
        <f>IF(G$3=0,0,INDEX(Sheet1!RawDataCols,$C323,G$5))</f>
        <v xml:space="preserve">               </v>
      </c>
      <c r="H323" s="3" t="str">
        <f>IF(H$3=0,0,INDEX(Sheet1!RawDataCols,$C323,H$5))</f>
        <v xml:space="preserve">               </v>
      </c>
      <c r="I323" s="3" t="str">
        <f>IF(I$3=0,0,INDEX(Sheet1!RawDataCols,$C323,I$5))</f>
        <v xml:space="preserve">               </v>
      </c>
      <c r="J323" s="3" t="str">
        <f>IF(J$3=0,0,INDEX(Sheet1!RawDataCols,$C323,J$5))</f>
        <v xml:space="preserve">               </v>
      </c>
      <c r="K323" s="3" t="str">
        <f>IF(K$3=0,0,INDEX(Sheet1!RawDataCols,$C323,K$5))</f>
        <v xml:space="preserve">               </v>
      </c>
      <c r="L323" s="3" t="str">
        <f>IF(L$3=0,0,INDEX(Sheet1!RawDataCols,$C323,L$5))</f>
        <v xml:space="preserve">               </v>
      </c>
      <c r="M323" s="3" t="str">
        <f>IF(M$3=0,0,INDEX(Sheet1!RawDataCols,$C323,M$5))</f>
        <v xml:space="preserve">F007  </v>
      </c>
      <c r="N323" s="3" t="str">
        <f>IF(N$3=0,0,INDEX(Sheet1!RawDataCols,$C323,N$5))</f>
        <v>Fire Systems Contract-26a Grote St</v>
      </c>
      <c r="O323" s="3">
        <f>INDEX(Sheet1!RawDataCols,$C323,O$5)</f>
        <v>13</v>
      </c>
      <c r="P323" s="3" t="str">
        <f>INDEX(Sheet1!RawDataCols,$C323,P$5)</f>
        <v>Cost and Expenses</v>
      </c>
      <c r="Q323" s="3" t="str">
        <f>IF(Q$3=0,0,INDEX(Sheet1!RawDataCols,$C323,Q$5))</f>
        <v>I</v>
      </c>
      <c r="R323" s="3">
        <f t="shared" si="45"/>
        <v>1</v>
      </c>
      <c r="S323" s="3">
        <f t="shared" si="46"/>
        <v>-1</v>
      </c>
      <c r="T323" s="3">
        <f>IF(T$3=0,0,INDEX(Sheet1!RawDataCols,$C323,T$5)*$R323)</f>
        <v>0</v>
      </c>
      <c r="U323" s="3">
        <f>IF(U$3=0,0,INDEX(Sheet1!RawDataCols,$C323,U$5)*$R323)</f>
        <v>63.14</v>
      </c>
      <c r="V323" s="3">
        <f>IF(V$3=0,0,INDEX(Sheet1!RawDataCols,$C323,V$5)*$R323)</f>
        <v>86.56</v>
      </c>
      <c r="W323" s="3">
        <f>IF(W$3=0,0,INDEX(Sheet1!RawDataCols,$C323,W$5)*$R323)</f>
        <v>185.35</v>
      </c>
      <c r="X323" s="3">
        <f>IF(X$3=0,0,INDEX(Sheet1!RawDataCols,$C323,X$5)*$R323)</f>
        <v>63.14</v>
      </c>
      <c r="Y323" s="3">
        <f>IF(Y$3=0,0,INDEX(Sheet1!RawDataCols,$C323,Y$5)*$R323)</f>
        <v>78.180000000000007</v>
      </c>
      <c r="Z323" s="3">
        <f>IF(Z$3=0,0,INDEX(Sheet1!RawDataCols,$C323,Z$5)*$R323)</f>
        <v>0</v>
      </c>
      <c r="AA323" s="3">
        <f>IF(AA$3=0,0,INDEX(Sheet1!RawDataCols,$C323,AA$5)*$R323)</f>
        <v>64.56</v>
      </c>
      <c r="AB323" s="3">
        <f>IF(AB$3=0,0,INDEX(Sheet1!RawDataCols,$C323,AB$5)*$R323)</f>
        <v>86.56</v>
      </c>
      <c r="AC323" s="3">
        <f>IF(AC$3=0,0,INDEX(Sheet1!RawDataCols,$C323,AC$5)*$R323)</f>
        <v>0</v>
      </c>
      <c r="AD323" s="3">
        <f>IF(AD$3=0,0,INDEX(Sheet1!RawDataCols,$C323,AD$5)*$R323)</f>
        <v>62.48</v>
      </c>
      <c r="AE323" s="3">
        <f>IF(AE$3=0,0,INDEX(Sheet1!RawDataCols,$C323,AE$5)*$R323)</f>
        <v>83.77</v>
      </c>
      <c r="AF323" s="3">
        <f>IF(AF$3=0,0,INDEX(Sheet1!RawDataCols,$C323,AF$5)*$R323)</f>
        <v>0</v>
      </c>
      <c r="AG323" s="3">
        <f>IF(AG$3=0,0,INDEX(Sheet1!RawDataCols,$C323,AG$5)*$R323)</f>
        <v>59.51</v>
      </c>
      <c r="AH323" s="3">
        <f>IF(AH$3=0,0,INDEX(Sheet1!RawDataCols,$C323,AH$5)*$R323)</f>
        <v>86.56</v>
      </c>
      <c r="AI323" s="3">
        <f>IF(AI$3=0,0,INDEX(Sheet1!RawDataCols,$C323,AI$5)*$R323)</f>
        <v>61.1</v>
      </c>
      <c r="AJ323" s="3">
        <f>IF(AJ$3=0,0,INDEX(Sheet1!RawDataCols,$C323,AJ$5)*$R323)</f>
        <v>59.51</v>
      </c>
      <c r="AK323" s="3">
        <f>IF(AK$3=0,0,INDEX(Sheet1!RawDataCols,$C323,AK$5)*$R323)</f>
        <v>83.77</v>
      </c>
      <c r="AL323" s="3">
        <f>IF(AL$3=0,0,INDEX(Sheet1!RawDataCols,$C323,AL$5)*$R323)</f>
        <v>0</v>
      </c>
      <c r="AM323" s="3">
        <f>IF(AM$3=0,0,INDEX(Sheet1!RawDataCols,$C323,AM$5)*$R323)</f>
        <v>61.49</v>
      </c>
      <c r="AN323" s="3">
        <f>IF(AN$3=0,0,INDEX(Sheet1!RawDataCols,$C323,AN$5)*$R323)</f>
        <v>61.49</v>
      </c>
      <c r="AO323" s="3">
        <f>IF(AO$3=0,0,INDEX(Sheet1!RawDataCols,$C323,AO$5)*$R323)</f>
        <v>0</v>
      </c>
      <c r="AP323" s="3">
        <f>IF(AP$3=0,0,INDEX(Sheet1!RawDataCols,$C323,AP$5)*$R323)</f>
        <v>61.1</v>
      </c>
      <c r="AQ323" s="3">
        <f>IF(AQ$3=0,0,INDEX(Sheet1!RawDataCols,$C323,AQ$5)*$R323)</f>
        <v>86.56</v>
      </c>
      <c r="AR323" s="3">
        <f>IF(AR$3=0,0,INDEX(Sheet1!RawDataCols,$C323,AR$5)*$R323)</f>
        <v>163.16999999999999</v>
      </c>
      <c r="AS323" s="3">
        <f>IF(AS$3=0,0,INDEX(Sheet1!RawDataCols,$C323,AS$5)*$R323)</f>
        <v>61.1</v>
      </c>
      <c r="AT323" s="3">
        <f>IF(AT$3=0,0,INDEX(Sheet1!RawDataCols,$C323,AT$5)*$R323)</f>
        <v>83.77</v>
      </c>
      <c r="AU323" s="3">
        <f>IF(AU$3=0,0,INDEX(Sheet1!RawDataCols,$C323,AU$5)*$R323)</f>
        <v>163.16999999999999</v>
      </c>
      <c r="AV323" s="3">
        <f>IF(AV$3=0,0,INDEX(Sheet1!RawDataCols,$C323,AV$5)*$R323)</f>
        <v>63.14</v>
      </c>
      <c r="AW323" s="3">
        <f>IF(AW$3=0,0,INDEX(Sheet1!RawDataCols,$C323,AW$5)*$R323)</f>
        <v>86.56</v>
      </c>
      <c r="AX323" s="3">
        <f>IF(AX$3=0,0,INDEX(Sheet1!RawDataCols,$C323,AX$5)*$R323)</f>
        <v>168.61</v>
      </c>
      <c r="AY323" s="3">
        <f>IF(AY$3=0,0,INDEX(Sheet1!RawDataCols,$C323,AY$5)*$R323)</f>
        <v>0</v>
      </c>
      <c r="AZ323" s="3">
        <f>IF(AZ$3=0,0,INDEX(Sheet1!RawDataCols,$C323,AZ$5)*$R323)</f>
        <v>83.77</v>
      </c>
      <c r="BA323" s="3">
        <f>IF(BA$3=0,0,INDEX(Sheet1!RawDataCols,$C323,BA$5)*$R323)</f>
        <v>59.07</v>
      </c>
      <c r="BB323" s="3">
        <f>IF(BB$3=0,0,INDEX(Sheet1!RawDataCols,$C323,BB$5)*$R323)</f>
        <v>115</v>
      </c>
      <c r="BC323" s="3">
        <f>IF(BC$3=0,0,INDEX(Sheet1!RawDataCols,$C323,BC$5)*$R323)</f>
        <v>86.56</v>
      </c>
      <c r="BD323" s="3">
        <f>IF(BD$3=0,0,INDEX(Sheet1!RawDataCols,$C323,BD$5)*$R323)</f>
        <v>63.14</v>
      </c>
      <c r="BE323" s="3">
        <f>IF(BE$3=0,0,INDEX(Sheet1!RawDataCols,$C323,BE$5)*$R323)</f>
        <v>115</v>
      </c>
      <c r="BF323" s="3">
        <f>IF(BF$3=0,0,INDEX(Sheet1!RawDataCols,$C323,BF$5)*$R323)</f>
        <v>86.56</v>
      </c>
      <c r="BG323" s="179">
        <f>IF(BG$3=0,0,INDEX(Sheet1!RawDataCols,$C323,BG$5)*$R323)</f>
        <v>63.14</v>
      </c>
      <c r="BH323" s="33">
        <f t="shared" si="47"/>
        <v>734.17</v>
      </c>
      <c r="BI323" s="33">
        <f t="shared" si="48"/>
        <v>994.1099999999999</v>
      </c>
      <c r="BJ323" s="33">
        <f t="shared" si="49"/>
        <v>863.61</v>
      </c>
      <c r="BK323" s="3">
        <f>IF(BK$3=0,0,INDEX(Sheet1!RawDataCols,$C323,BK$5)*$R323)</f>
        <v>62.131875000000001</v>
      </c>
      <c r="BL323" s="3">
        <f>IF(BL$3=0,0,INDEX(Sheet1!RawDataCols,$C323,BL$5)*$R323)</f>
        <v>19.215624999999999</v>
      </c>
      <c r="BM323" s="3">
        <f>IF(BM$3=0,0,INDEX(Sheet1!RawDataCols,$C323,BM$5)*$R323)</f>
        <v>44.769374999999997</v>
      </c>
      <c r="BN323" s="3">
        <f>IF(BN$3=0,0,INDEX(Sheet1!RawDataCols,$C323,BN$5)*$R323)</f>
        <v>44.77</v>
      </c>
      <c r="BO323" s="3">
        <f>IF(BO$3=0,0,INDEX(Sheet1!RawDataCols,$C323,BO$5)*$R323)</f>
        <v>44.813749999999999</v>
      </c>
      <c r="BP323" s="3">
        <f>IF(BP$3=0,0,INDEX(Sheet1!RawDataCols,$C323,BP$5)*$R323)</f>
        <v>61</v>
      </c>
      <c r="BQ323" s="3">
        <f t="shared" si="50"/>
        <v>190.84</v>
      </c>
      <c r="BR323" s="3">
        <f t="shared" si="51"/>
        <v>181.5</v>
      </c>
      <c r="BS323" s="3">
        <f t="shared" si="52"/>
        <v>183.69</v>
      </c>
      <c r="BT323" s="3">
        <f t="shared" si="53"/>
        <v>361.83</v>
      </c>
      <c r="BU323" s="3" t="str">
        <f>INDEX(Sheet1!$BS$2:$BS$1000,MATCH($A323,Sheet1!$A$2:$A$1000,0))</f>
        <v>13</v>
      </c>
      <c r="BV323" s="3">
        <f>INDEX(Sheet1!$BT$2:$BT$1000,MATCH($A323,Sheet1!$A$2:$A$1000,0))</f>
        <v>361.83</v>
      </c>
    </row>
    <row r="324" spans="1:74" x14ac:dyDescent="0.2">
      <c r="A324" s="11" t="s">
        <v>763</v>
      </c>
      <c r="B324" s="3">
        <f>MATCH($A324,Sheet1!ACCOUNTNO,0)</f>
        <v>294</v>
      </c>
      <c r="C324" s="3">
        <f t="shared" si="44"/>
        <v>294</v>
      </c>
      <c r="D324" s="3" t="str">
        <f>IF(D$3=0,0,INDEX(Sheet1!RawDataCols,$C324,D$5))</f>
        <v>26220A06</v>
      </c>
      <c r="E324" s="3" t="str">
        <f>IF(E$3=0,0,INDEX(Sheet1!RawDataCols,$C324,E$5))</f>
        <v xml:space="preserve">26220          </v>
      </c>
      <c r="F324" s="3" t="str">
        <f>IF(F$3=0,0,INDEX(Sheet1!RawDataCols,$C324,F$5))</f>
        <v xml:space="preserve">A06            </v>
      </c>
      <c r="G324" s="3" t="str">
        <f>IF(G$3=0,0,INDEX(Sheet1!RawDataCols,$C324,G$5))</f>
        <v xml:space="preserve">               </v>
      </c>
      <c r="H324" s="3" t="str">
        <f>IF(H$3=0,0,INDEX(Sheet1!RawDataCols,$C324,H$5))</f>
        <v xml:space="preserve">               </v>
      </c>
      <c r="I324" s="3" t="str">
        <f>IF(I$3=0,0,INDEX(Sheet1!RawDataCols,$C324,I$5))</f>
        <v xml:space="preserve">               </v>
      </c>
      <c r="J324" s="3" t="str">
        <f>IF(J$3=0,0,INDEX(Sheet1!RawDataCols,$C324,J$5))</f>
        <v xml:space="preserve">               </v>
      </c>
      <c r="K324" s="3" t="str">
        <f>IF(K$3=0,0,INDEX(Sheet1!RawDataCols,$C324,K$5))</f>
        <v xml:space="preserve">               </v>
      </c>
      <c r="L324" s="3" t="str">
        <f>IF(L$3=0,0,INDEX(Sheet1!RawDataCols,$C324,L$5))</f>
        <v xml:space="preserve">               </v>
      </c>
      <c r="M324" s="3" t="str">
        <f>IF(M$3=0,0,INDEX(Sheet1!RawDataCols,$C324,M$5))</f>
        <v xml:space="preserve">F007  </v>
      </c>
      <c r="N324" s="3" t="str">
        <f>IF(N$3=0,0,INDEX(Sheet1!RawDataCols,$C324,N$5))</f>
        <v>Fire Systems Contract-31 Franklin St</v>
      </c>
      <c r="O324" s="3">
        <f>INDEX(Sheet1!RawDataCols,$C324,O$5)</f>
        <v>13</v>
      </c>
      <c r="P324" s="3" t="str">
        <f>INDEX(Sheet1!RawDataCols,$C324,P$5)</f>
        <v>Cost and Expenses</v>
      </c>
      <c r="Q324" s="3" t="str">
        <f>IF(Q$3=0,0,INDEX(Sheet1!RawDataCols,$C324,Q$5))</f>
        <v>I</v>
      </c>
      <c r="R324" s="3">
        <f t="shared" si="45"/>
        <v>1</v>
      </c>
      <c r="S324" s="3">
        <f t="shared" si="46"/>
        <v>-1</v>
      </c>
      <c r="T324" s="3">
        <f>IF(T$3=0,0,INDEX(Sheet1!RawDataCols,$C324,T$5)*$R324)</f>
        <v>0</v>
      </c>
      <c r="U324" s="3">
        <f>IF(U$3=0,0,INDEX(Sheet1!RawDataCols,$C324,U$5)*$R324)</f>
        <v>489.5</v>
      </c>
      <c r="V324" s="3">
        <f>IF(V$3=0,0,INDEX(Sheet1!RawDataCols,$C324,V$5)*$R324)</f>
        <v>499.6</v>
      </c>
      <c r="W324" s="3">
        <f>IF(W$3=0,0,INDEX(Sheet1!RawDataCols,$C324,W$5)*$R324)</f>
        <v>495</v>
      </c>
      <c r="X324" s="3">
        <f>IF(X$3=0,0,INDEX(Sheet1!RawDataCols,$C324,X$5)*$R324)</f>
        <v>489.5</v>
      </c>
      <c r="Y324" s="3">
        <f>IF(Y$3=0,0,INDEX(Sheet1!RawDataCols,$C324,Y$5)*$R324)</f>
        <v>451.25</v>
      </c>
      <c r="Z324" s="3">
        <f>IF(Z$3=0,0,INDEX(Sheet1!RawDataCols,$C324,Z$5)*$R324)</f>
        <v>503.97</v>
      </c>
      <c r="AA324" s="3">
        <f>IF(AA$3=0,0,INDEX(Sheet1!RawDataCols,$C324,AA$5)*$R324)</f>
        <v>468.51</v>
      </c>
      <c r="AB324" s="3">
        <f>IF(AB$3=0,0,INDEX(Sheet1!RawDataCols,$C324,AB$5)*$R324)</f>
        <v>499.6</v>
      </c>
      <c r="AC324" s="3">
        <f>IF(AC$3=0,0,INDEX(Sheet1!RawDataCols,$C324,AC$5)*$R324)</f>
        <v>533.79999999999995</v>
      </c>
      <c r="AD324" s="3">
        <f>IF(AD$3=0,0,INDEX(Sheet1!RawDataCols,$C324,AD$5)*$R324)</f>
        <v>468.51</v>
      </c>
      <c r="AE324" s="3">
        <f>IF(AE$3=0,0,INDEX(Sheet1!RawDataCols,$C324,AE$5)*$R324)</f>
        <v>483.49</v>
      </c>
      <c r="AF324" s="3">
        <f>IF(AF$3=0,0,INDEX(Sheet1!RawDataCols,$C324,AF$5)*$R324)</f>
        <v>531.70000000000005</v>
      </c>
      <c r="AG324" s="3">
        <f>IF(AG$3=0,0,INDEX(Sheet1!RawDataCols,$C324,AG$5)*$R324)</f>
        <v>484.12</v>
      </c>
      <c r="AH324" s="3">
        <f>IF(AH$3=0,0,INDEX(Sheet1!RawDataCols,$C324,AH$5)*$R324)</f>
        <v>499.6</v>
      </c>
      <c r="AI324" s="3">
        <f>IF(AI$3=0,0,INDEX(Sheet1!RawDataCols,$C324,AI$5)*$R324)</f>
        <v>484.12</v>
      </c>
      <c r="AJ324" s="3">
        <f>IF(AJ$3=0,0,INDEX(Sheet1!RawDataCols,$C324,AJ$5)*$R324)</f>
        <v>452.89</v>
      </c>
      <c r="AK324" s="3">
        <f>IF(AK$3=0,0,INDEX(Sheet1!RawDataCols,$C324,AK$5)*$R324)</f>
        <v>483.49</v>
      </c>
      <c r="AL324" s="3">
        <f>IF(AL$3=0,0,INDEX(Sheet1!RawDataCols,$C324,AL$5)*$R324)</f>
        <v>272.57</v>
      </c>
      <c r="AM324" s="3">
        <f>IF(AM$3=0,0,INDEX(Sheet1!RawDataCols,$C324,AM$5)*$R324)</f>
        <v>484.12</v>
      </c>
      <c r="AN324" s="3">
        <f>IF(AN$3=0,0,INDEX(Sheet1!RawDataCols,$C324,AN$5)*$R324)</f>
        <v>484.12</v>
      </c>
      <c r="AO324" s="3">
        <f>IF(AO$3=0,0,INDEX(Sheet1!RawDataCols,$C324,AO$5)*$R324)</f>
        <v>489.5</v>
      </c>
      <c r="AP324" s="3">
        <f>IF(AP$3=0,0,INDEX(Sheet1!RawDataCols,$C324,AP$5)*$R324)</f>
        <v>484.12</v>
      </c>
      <c r="AQ324" s="3">
        <f>IF(AQ$3=0,0,INDEX(Sheet1!RawDataCols,$C324,AQ$5)*$R324)</f>
        <v>499.6</v>
      </c>
      <c r="AR324" s="3">
        <f>IF(AR$3=0,0,INDEX(Sheet1!RawDataCols,$C324,AR$5)*$R324)</f>
        <v>473.71</v>
      </c>
      <c r="AS324" s="3">
        <f>IF(AS$3=0,0,INDEX(Sheet1!RawDataCols,$C324,AS$5)*$R324)</f>
        <v>457.92</v>
      </c>
      <c r="AT324" s="3">
        <f>IF(AT$3=0,0,INDEX(Sheet1!RawDataCols,$C324,AT$5)*$R324)</f>
        <v>483.49</v>
      </c>
      <c r="AU324" s="3">
        <f>IF(AU$3=0,0,INDEX(Sheet1!RawDataCols,$C324,AU$5)*$R324)</f>
        <v>457.92</v>
      </c>
      <c r="AV324" s="3">
        <f>IF(AV$3=0,0,INDEX(Sheet1!RawDataCols,$C324,AV$5)*$R324)</f>
        <v>489.5</v>
      </c>
      <c r="AW324" s="3">
        <f>IF(AW$3=0,0,INDEX(Sheet1!RawDataCols,$C324,AW$5)*$R324)</f>
        <v>499.6</v>
      </c>
      <c r="AX324" s="3">
        <f>IF(AX$3=0,0,INDEX(Sheet1!RawDataCols,$C324,AX$5)*$R324)</f>
        <v>489.5</v>
      </c>
      <c r="AY324" s="3">
        <f>IF(AY$3=0,0,INDEX(Sheet1!RawDataCols,$C324,AY$5)*$R324)</f>
        <v>473.71</v>
      </c>
      <c r="AZ324" s="3">
        <f>IF(AZ$3=0,0,INDEX(Sheet1!RawDataCols,$C324,AZ$5)*$R324)</f>
        <v>483.49</v>
      </c>
      <c r="BA324" s="3">
        <f>IF(BA$3=0,0,INDEX(Sheet1!RawDataCols,$C324,BA$5)*$R324)</f>
        <v>473.71</v>
      </c>
      <c r="BB324" s="3">
        <f>IF(BB$3=0,0,INDEX(Sheet1!RawDataCols,$C324,BB$5)*$R324)</f>
        <v>650</v>
      </c>
      <c r="BC324" s="3">
        <f>IF(BC$3=0,0,INDEX(Sheet1!RawDataCols,$C324,BC$5)*$R324)</f>
        <v>499.6</v>
      </c>
      <c r="BD324" s="3">
        <f>IF(BD$3=0,0,INDEX(Sheet1!RawDataCols,$C324,BD$5)*$R324)</f>
        <v>473.71</v>
      </c>
      <c r="BE324" s="3">
        <f>IF(BE$3=0,0,INDEX(Sheet1!RawDataCols,$C324,BE$5)*$R324)</f>
        <v>650</v>
      </c>
      <c r="BF324" s="3">
        <f>IF(BF$3=0,0,INDEX(Sheet1!RawDataCols,$C324,BF$5)*$R324)</f>
        <v>499.6</v>
      </c>
      <c r="BG324" s="179">
        <f>IF(BG$3=0,0,INDEX(Sheet1!RawDataCols,$C324,BG$5)*$R324)</f>
        <v>473.71</v>
      </c>
      <c r="BH324" s="33">
        <f t="shared" si="47"/>
        <v>5892.4</v>
      </c>
      <c r="BI324" s="33">
        <f t="shared" si="48"/>
        <v>5866.93</v>
      </c>
      <c r="BJ324" s="33">
        <f t="shared" si="49"/>
        <v>5679.21</v>
      </c>
      <c r="BK324" s="3">
        <f>IF(BK$3=0,0,INDEX(Sheet1!RawDataCols,$C324,BK$5)*$R324)</f>
        <v>366.68312500000002</v>
      </c>
      <c r="BL324" s="3">
        <f>IF(BL$3=0,0,INDEX(Sheet1!RawDataCols,$C324,BL$5)*$R324)</f>
        <v>364.74624999999997</v>
      </c>
      <c r="BM324" s="3">
        <f>IF(BM$3=0,0,INDEX(Sheet1!RawDataCols,$C324,BM$5)*$R324)</f>
        <v>350.0575</v>
      </c>
      <c r="BN324" s="3">
        <f>IF(BN$3=0,0,INDEX(Sheet1!RawDataCols,$C324,BN$5)*$R324)</f>
        <v>336.49562500000002</v>
      </c>
      <c r="BO324" s="3">
        <f>IF(BO$3=0,0,INDEX(Sheet1!RawDataCols,$C324,BO$5)*$R324)</f>
        <v>343.27625</v>
      </c>
      <c r="BP324" s="3">
        <f>IF(BP$3=0,0,INDEX(Sheet1!RawDataCols,$C324,BP$5)*$R324)</f>
        <v>3014.78</v>
      </c>
      <c r="BQ324" s="3">
        <f t="shared" si="50"/>
        <v>1447.51</v>
      </c>
      <c r="BR324" s="3">
        <f t="shared" si="51"/>
        <v>1405.52</v>
      </c>
      <c r="BS324" s="3">
        <f t="shared" si="52"/>
        <v>1426.16</v>
      </c>
      <c r="BT324" s="3">
        <f t="shared" si="53"/>
        <v>3039.37</v>
      </c>
      <c r="BU324" s="3" t="str">
        <f>INDEX(Sheet1!$BS$2:$BS$1000,MATCH($A324,Sheet1!$A$2:$A$1000,0))</f>
        <v>13</v>
      </c>
      <c r="BV324" s="3">
        <f>INDEX(Sheet1!$BT$2:$BT$1000,MATCH($A324,Sheet1!$A$2:$A$1000,0))</f>
        <v>3039.37</v>
      </c>
    </row>
    <row r="325" spans="1:74" x14ac:dyDescent="0.2">
      <c r="A325" s="11" t="s">
        <v>764</v>
      </c>
      <c r="B325" s="3">
        <f>MATCH($A325,Sheet1!ACCOUNTNO,0)</f>
        <v>295</v>
      </c>
      <c r="C325" s="3">
        <f t="shared" si="44"/>
        <v>295</v>
      </c>
      <c r="D325" s="3" t="str">
        <f>IF(D$3=0,0,INDEX(Sheet1!RawDataCols,$C325,D$5))</f>
        <v>26220A07</v>
      </c>
      <c r="E325" s="3" t="str">
        <f>IF(E$3=0,0,INDEX(Sheet1!RawDataCols,$C325,E$5))</f>
        <v xml:space="preserve">26220          </v>
      </c>
      <c r="F325" s="3" t="str">
        <f>IF(F$3=0,0,INDEX(Sheet1!RawDataCols,$C325,F$5))</f>
        <v xml:space="preserve">A07            </v>
      </c>
      <c r="G325" s="3" t="str">
        <f>IF(G$3=0,0,INDEX(Sheet1!RawDataCols,$C325,G$5))</f>
        <v xml:space="preserve">               </v>
      </c>
      <c r="H325" s="3" t="str">
        <f>IF(H$3=0,0,INDEX(Sheet1!RawDataCols,$C325,H$5))</f>
        <v xml:space="preserve">               </v>
      </c>
      <c r="I325" s="3" t="str">
        <f>IF(I$3=0,0,INDEX(Sheet1!RawDataCols,$C325,I$5))</f>
        <v xml:space="preserve">               </v>
      </c>
      <c r="J325" s="3" t="str">
        <f>IF(J$3=0,0,INDEX(Sheet1!RawDataCols,$C325,J$5))</f>
        <v xml:space="preserve">               </v>
      </c>
      <c r="K325" s="3" t="str">
        <f>IF(K$3=0,0,INDEX(Sheet1!RawDataCols,$C325,K$5))</f>
        <v xml:space="preserve">               </v>
      </c>
      <c r="L325" s="3" t="str">
        <f>IF(L$3=0,0,INDEX(Sheet1!RawDataCols,$C325,L$5))</f>
        <v xml:space="preserve">               </v>
      </c>
      <c r="M325" s="3" t="str">
        <f>IF(M$3=0,0,INDEX(Sheet1!RawDataCols,$C325,M$5))</f>
        <v xml:space="preserve">F007  </v>
      </c>
      <c r="N325" s="3" t="str">
        <f>IF(N$3=0,0,INDEX(Sheet1!RawDataCols,$C325,N$5))</f>
        <v>Fire Systems Contract-25 Franklin St</v>
      </c>
      <c r="O325" s="3">
        <f>INDEX(Sheet1!RawDataCols,$C325,O$5)</f>
        <v>13</v>
      </c>
      <c r="P325" s="3" t="str">
        <f>INDEX(Sheet1!RawDataCols,$C325,P$5)</f>
        <v>Cost and Expenses</v>
      </c>
      <c r="Q325" s="3" t="str">
        <f>IF(Q$3=0,0,INDEX(Sheet1!RawDataCols,$C325,Q$5))</f>
        <v>I</v>
      </c>
      <c r="R325" s="3">
        <f t="shared" si="45"/>
        <v>1</v>
      </c>
      <c r="S325" s="3">
        <f t="shared" si="46"/>
        <v>-1</v>
      </c>
      <c r="T325" s="3">
        <f>IF(T$3=0,0,INDEX(Sheet1!RawDataCols,$C325,T$5)*$R325)</f>
        <v>0</v>
      </c>
      <c r="U325" s="3">
        <f>IF(U$3=0,0,INDEX(Sheet1!RawDataCols,$C325,U$5)*$R325)</f>
        <v>938.08</v>
      </c>
      <c r="V325" s="3">
        <f>IF(V$3=0,0,INDEX(Sheet1!RawDataCols,$C325,V$5)*$R325)</f>
        <v>902.69</v>
      </c>
      <c r="W325" s="3">
        <f>IF(W$3=0,0,INDEX(Sheet1!RawDataCols,$C325,W$5)*$R325)</f>
        <v>2745.75</v>
      </c>
      <c r="X325" s="3">
        <f>IF(X$3=0,0,INDEX(Sheet1!RawDataCols,$C325,X$5)*$R325)</f>
        <v>938.08</v>
      </c>
      <c r="Y325" s="3">
        <f>IF(Y$3=0,0,INDEX(Sheet1!RawDataCols,$C325,Y$5)*$R325)</f>
        <v>815.33</v>
      </c>
      <c r="Z325" s="3">
        <f>IF(Z$3=0,0,INDEX(Sheet1!RawDataCols,$C325,Z$5)*$R325)</f>
        <v>0</v>
      </c>
      <c r="AA325" s="3">
        <f>IF(AA$3=0,0,INDEX(Sheet1!RawDataCols,$C325,AA$5)*$R325)</f>
        <v>938.08</v>
      </c>
      <c r="AB325" s="3">
        <f>IF(AB$3=0,0,INDEX(Sheet1!RawDataCols,$C325,AB$5)*$R325)</f>
        <v>902.69</v>
      </c>
      <c r="AC325" s="3">
        <f>IF(AC$3=0,0,INDEX(Sheet1!RawDataCols,$C325,AC$5)*$R325)</f>
        <v>0</v>
      </c>
      <c r="AD325" s="3">
        <f>IF(AD$3=0,0,INDEX(Sheet1!RawDataCols,$C325,AD$5)*$R325)</f>
        <v>938.08</v>
      </c>
      <c r="AE325" s="3">
        <f>IF(AE$3=0,0,INDEX(Sheet1!RawDataCols,$C325,AE$5)*$R325)</f>
        <v>873.57</v>
      </c>
      <c r="AF325" s="3">
        <f>IF(AF$3=0,0,INDEX(Sheet1!RawDataCols,$C325,AF$5)*$R325)</f>
        <v>884.74</v>
      </c>
      <c r="AG325" s="3">
        <f>IF(AG$3=0,0,INDEX(Sheet1!RawDataCols,$C325,AG$5)*$R325)</f>
        <v>938.08</v>
      </c>
      <c r="AH325" s="3">
        <f>IF(AH$3=0,0,INDEX(Sheet1!RawDataCols,$C325,AH$5)*$R325)</f>
        <v>902.69</v>
      </c>
      <c r="AI325" s="3">
        <f>IF(AI$3=0,0,INDEX(Sheet1!RawDataCols,$C325,AI$5)*$R325)</f>
        <v>945.76</v>
      </c>
      <c r="AJ325" s="3">
        <f>IF(AJ$3=0,0,INDEX(Sheet1!RawDataCols,$C325,AJ$5)*$R325)</f>
        <v>0</v>
      </c>
      <c r="AK325" s="3">
        <f>IF(AK$3=0,0,INDEX(Sheet1!RawDataCols,$C325,AK$5)*$R325)</f>
        <v>873.57</v>
      </c>
      <c r="AL325" s="3">
        <f>IF(AL$3=0,0,INDEX(Sheet1!RawDataCols,$C325,AL$5)*$R325)</f>
        <v>915.25</v>
      </c>
      <c r="AM325" s="3">
        <f>IF(AM$3=0,0,INDEX(Sheet1!RawDataCols,$C325,AM$5)*$R325)</f>
        <v>962.41</v>
      </c>
      <c r="AN325" s="3">
        <f>IF(AN$3=0,0,INDEX(Sheet1!RawDataCols,$C325,AN$5)*$R325)</f>
        <v>962.41</v>
      </c>
      <c r="AO325" s="3">
        <f>IF(AO$3=0,0,INDEX(Sheet1!RawDataCols,$C325,AO$5)*$R325)</f>
        <v>938.08</v>
      </c>
      <c r="AP325" s="3">
        <f>IF(AP$3=0,0,INDEX(Sheet1!RawDataCols,$C325,AP$5)*$R325)</f>
        <v>962.41</v>
      </c>
      <c r="AQ325" s="3">
        <f>IF(AQ$3=0,0,INDEX(Sheet1!RawDataCols,$C325,AQ$5)*$R325)</f>
        <v>902.69</v>
      </c>
      <c r="AR325" s="3">
        <f>IF(AR$3=0,0,INDEX(Sheet1!RawDataCols,$C325,AR$5)*$R325)</f>
        <v>938.08</v>
      </c>
      <c r="AS325" s="3">
        <f>IF(AS$3=0,0,INDEX(Sheet1!RawDataCols,$C325,AS$5)*$R325)</f>
        <v>962.41</v>
      </c>
      <c r="AT325" s="3">
        <f>IF(AT$3=0,0,INDEX(Sheet1!RawDataCols,$C325,AT$5)*$R325)</f>
        <v>873.57</v>
      </c>
      <c r="AU325" s="3">
        <f>IF(AU$3=0,0,INDEX(Sheet1!RawDataCols,$C325,AU$5)*$R325)</f>
        <v>938.08</v>
      </c>
      <c r="AV325" s="3">
        <f>IF(AV$3=0,0,INDEX(Sheet1!RawDataCols,$C325,AV$5)*$R325)</f>
        <v>962.41</v>
      </c>
      <c r="AW325" s="3">
        <f>IF(AW$3=0,0,INDEX(Sheet1!RawDataCols,$C325,AW$5)*$R325)</f>
        <v>902.69</v>
      </c>
      <c r="AX325" s="3">
        <f>IF(AX$3=0,0,INDEX(Sheet1!RawDataCols,$C325,AX$5)*$R325)</f>
        <v>938.08</v>
      </c>
      <c r="AY325" s="3">
        <f>IF(AY$3=0,0,INDEX(Sheet1!RawDataCols,$C325,AY$5)*$R325)</f>
        <v>0</v>
      </c>
      <c r="AZ325" s="3">
        <f>IF(AZ$3=0,0,INDEX(Sheet1!RawDataCols,$C325,AZ$5)*$R325)</f>
        <v>873.57</v>
      </c>
      <c r="BA325" s="3">
        <f>IF(BA$3=0,0,INDEX(Sheet1!RawDataCols,$C325,BA$5)*$R325)</f>
        <v>938.08</v>
      </c>
      <c r="BB325" s="3">
        <f>IF(BB$3=0,0,INDEX(Sheet1!RawDataCols,$C325,BB$5)*$R325)</f>
        <v>658.36</v>
      </c>
      <c r="BC325" s="3">
        <f>IF(BC$3=0,0,INDEX(Sheet1!RawDataCols,$C325,BC$5)*$R325)</f>
        <v>902.69</v>
      </c>
      <c r="BD325" s="3">
        <f>IF(BD$3=0,0,INDEX(Sheet1!RawDataCols,$C325,BD$5)*$R325)</f>
        <v>938.08</v>
      </c>
      <c r="BE325" s="3">
        <f>IF(BE$3=0,0,INDEX(Sheet1!RawDataCols,$C325,BE$5)*$R325)</f>
        <v>658.36</v>
      </c>
      <c r="BF325" s="3">
        <f>IF(BF$3=0,0,INDEX(Sheet1!RawDataCols,$C325,BF$5)*$R325)</f>
        <v>902.69</v>
      </c>
      <c r="BG325" s="179">
        <f>IF(BG$3=0,0,INDEX(Sheet1!RawDataCols,$C325,BG$5)*$R325)</f>
        <v>938.08</v>
      </c>
      <c r="BH325" s="33">
        <f t="shared" si="47"/>
        <v>9198.4000000000015</v>
      </c>
      <c r="BI325" s="33">
        <f t="shared" si="48"/>
        <v>10688.16</v>
      </c>
      <c r="BJ325" s="33">
        <f t="shared" si="49"/>
        <v>11119.98</v>
      </c>
      <c r="BK325" s="3">
        <f>IF(BK$3=0,0,INDEX(Sheet1!RawDataCols,$C325,BK$5)*$R325)</f>
        <v>668.01</v>
      </c>
      <c r="BL325" s="3">
        <f>IF(BL$3=0,0,INDEX(Sheet1!RawDataCols,$C325,BL$5)*$R325)</f>
        <v>514.828125</v>
      </c>
      <c r="BM325" s="3">
        <f>IF(BM$3=0,0,INDEX(Sheet1!RawDataCols,$C325,BM$5)*$R325)</f>
        <v>667.75</v>
      </c>
      <c r="BN325" s="3">
        <f>IF(BN$3=0,0,INDEX(Sheet1!RawDataCols,$C325,BN$5)*$R325)</f>
        <v>651.50062500000001</v>
      </c>
      <c r="BO325" s="3">
        <f>IF(BO$3=0,0,INDEX(Sheet1!RawDataCols,$C325,BO$5)*$R325)</f>
        <v>635.62625000000003</v>
      </c>
      <c r="BP325" s="3">
        <f>IF(BP$3=0,0,INDEX(Sheet1!RawDataCols,$C325,BP$5)*$R325)</f>
        <v>2745.75</v>
      </c>
      <c r="BQ325" s="3">
        <f t="shared" si="50"/>
        <v>2814.2400000000002</v>
      </c>
      <c r="BR325" s="3">
        <f t="shared" si="51"/>
        <v>1876.16</v>
      </c>
      <c r="BS325" s="3">
        <f t="shared" si="52"/>
        <v>2887.23</v>
      </c>
      <c r="BT325" s="3">
        <f t="shared" si="53"/>
        <v>4508</v>
      </c>
      <c r="BU325" s="3" t="str">
        <f>INDEX(Sheet1!$BS$2:$BS$1000,MATCH($A325,Sheet1!$A$2:$A$1000,0))</f>
        <v>13</v>
      </c>
      <c r="BV325" s="3">
        <f>INDEX(Sheet1!$BT$2:$BT$1000,MATCH($A325,Sheet1!$A$2:$A$1000,0))</f>
        <v>4508</v>
      </c>
    </row>
    <row r="326" spans="1:74" x14ac:dyDescent="0.2">
      <c r="A326" s="11" t="s">
        <v>765</v>
      </c>
      <c r="B326" s="3">
        <f>MATCH($A326,Sheet1!ACCOUNTNO,0)</f>
        <v>297</v>
      </c>
      <c r="C326" s="3">
        <f t="shared" si="44"/>
        <v>297</v>
      </c>
      <c r="D326" s="3" t="str">
        <f>IF(D$3=0,0,INDEX(Sheet1!RawDataCols,$C326,D$5))</f>
        <v>26220A10</v>
      </c>
      <c r="E326" s="3" t="str">
        <f>IF(E$3=0,0,INDEX(Sheet1!RawDataCols,$C326,E$5))</f>
        <v xml:space="preserve">26220          </v>
      </c>
      <c r="F326" s="3" t="str">
        <f>IF(F$3=0,0,INDEX(Sheet1!RawDataCols,$C326,F$5))</f>
        <v xml:space="preserve">A10            </v>
      </c>
      <c r="G326" s="3" t="str">
        <f>IF(G$3=0,0,INDEX(Sheet1!RawDataCols,$C326,G$5))</f>
        <v xml:space="preserve">               </v>
      </c>
      <c r="H326" s="3" t="str">
        <f>IF(H$3=0,0,INDEX(Sheet1!RawDataCols,$C326,H$5))</f>
        <v xml:space="preserve">               </v>
      </c>
      <c r="I326" s="3" t="str">
        <f>IF(I$3=0,0,INDEX(Sheet1!RawDataCols,$C326,I$5))</f>
        <v xml:space="preserve">               </v>
      </c>
      <c r="J326" s="3" t="str">
        <f>IF(J$3=0,0,INDEX(Sheet1!RawDataCols,$C326,J$5))</f>
        <v xml:space="preserve">               </v>
      </c>
      <c r="K326" s="3" t="str">
        <f>IF(K$3=0,0,INDEX(Sheet1!RawDataCols,$C326,K$5))</f>
        <v xml:space="preserve">               </v>
      </c>
      <c r="L326" s="3" t="str">
        <f>IF(L$3=0,0,INDEX(Sheet1!RawDataCols,$C326,L$5))</f>
        <v xml:space="preserve">               </v>
      </c>
      <c r="M326" s="3" t="str">
        <f>IF(M$3=0,0,INDEX(Sheet1!RawDataCols,$C326,M$5))</f>
        <v xml:space="preserve">F007  </v>
      </c>
      <c r="N326" s="3" t="str">
        <f>IF(N$3=0,0,INDEX(Sheet1!RawDataCols,$C326,N$5))</f>
        <v>Fire Systems Contract-15 Franklin St</v>
      </c>
      <c r="O326" s="3">
        <f>INDEX(Sheet1!RawDataCols,$C326,O$5)</f>
        <v>13</v>
      </c>
      <c r="P326" s="3" t="str">
        <f>INDEX(Sheet1!RawDataCols,$C326,P$5)</f>
        <v>Cost and Expenses</v>
      </c>
      <c r="Q326" s="3" t="str">
        <f>IF(Q$3=0,0,INDEX(Sheet1!RawDataCols,$C326,Q$5))</f>
        <v>I</v>
      </c>
      <c r="R326" s="3">
        <f t="shared" si="45"/>
        <v>1</v>
      </c>
      <c r="S326" s="3">
        <f t="shared" si="46"/>
        <v>-1</v>
      </c>
      <c r="T326" s="3">
        <f>IF(T$3=0,0,INDEX(Sheet1!RawDataCols,$C326,T$5)*$R326)</f>
        <v>0</v>
      </c>
      <c r="U326" s="3">
        <f>IF(U$3=0,0,INDEX(Sheet1!RawDataCols,$C326,U$5)*$R326)</f>
        <v>0</v>
      </c>
      <c r="V326" s="3">
        <f>IF(V$3=0,0,INDEX(Sheet1!RawDataCols,$C326,V$5)*$R326)</f>
        <v>0</v>
      </c>
      <c r="W326" s="3">
        <f>IF(W$3=0,0,INDEX(Sheet1!RawDataCols,$C326,W$5)*$R326)</f>
        <v>0</v>
      </c>
      <c r="X326" s="3">
        <f>IF(X$3=0,0,INDEX(Sheet1!RawDataCols,$C326,X$5)*$R326)</f>
        <v>0</v>
      </c>
      <c r="Y326" s="3">
        <f>IF(Y$3=0,0,INDEX(Sheet1!RawDataCols,$C326,Y$5)*$R326)</f>
        <v>0</v>
      </c>
      <c r="Z326" s="3">
        <f>IF(Z$3=0,0,INDEX(Sheet1!RawDataCols,$C326,Z$5)*$R326)</f>
        <v>0</v>
      </c>
      <c r="AA326" s="3">
        <f>IF(AA$3=0,0,INDEX(Sheet1!RawDataCols,$C326,AA$5)*$R326)</f>
        <v>0</v>
      </c>
      <c r="AB326" s="3">
        <f>IF(AB$3=0,0,INDEX(Sheet1!RawDataCols,$C326,AB$5)*$R326)</f>
        <v>0</v>
      </c>
      <c r="AC326" s="3">
        <f>IF(AC$3=0,0,INDEX(Sheet1!RawDataCols,$C326,AC$5)*$R326)</f>
        <v>0</v>
      </c>
      <c r="AD326" s="3">
        <f>IF(AD$3=0,0,INDEX(Sheet1!RawDataCols,$C326,AD$5)*$R326)</f>
        <v>0</v>
      </c>
      <c r="AE326" s="3">
        <f>IF(AE$3=0,0,INDEX(Sheet1!RawDataCols,$C326,AE$5)*$R326)</f>
        <v>0</v>
      </c>
      <c r="AF326" s="3">
        <f>IF(AF$3=0,0,INDEX(Sheet1!RawDataCols,$C326,AF$5)*$R326)</f>
        <v>0</v>
      </c>
      <c r="AG326" s="3">
        <f>IF(AG$3=0,0,INDEX(Sheet1!RawDataCols,$C326,AG$5)*$R326)</f>
        <v>0</v>
      </c>
      <c r="AH326" s="3">
        <f>IF(AH$3=0,0,INDEX(Sheet1!RawDataCols,$C326,AH$5)*$R326)</f>
        <v>0</v>
      </c>
      <c r="AI326" s="3">
        <f>IF(AI$3=0,0,INDEX(Sheet1!RawDataCols,$C326,AI$5)*$R326)</f>
        <v>0</v>
      </c>
      <c r="AJ326" s="3">
        <f>IF(AJ$3=0,0,INDEX(Sheet1!RawDataCols,$C326,AJ$5)*$R326)</f>
        <v>0</v>
      </c>
      <c r="AK326" s="3">
        <f>IF(AK$3=0,0,INDEX(Sheet1!RawDataCols,$C326,AK$5)*$R326)</f>
        <v>0</v>
      </c>
      <c r="AL326" s="3">
        <f>IF(AL$3=0,0,INDEX(Sheet1!RawDataCols,$C326,AL$5)*$R326)</f>
        <v>176.73</v>
      </c>
      <c r="AM326" s="3">
        <f>IF(AM$3=0,0,INDEX(Sheet1!RawDataCols,$C326,AM$5)*$R326)</f>
        <v>0</v>
      </c>
      <c r="AN326" s="3">
        <f>IF(AN$3=0,0,INDEX(Sheet1!RawDataCols,$C326,AN$5)*$R326)</f>
        <v>0</v>
      </c>
      <c r="AO326" s="3">
        <f>IF(AO$3=0,0,INDEX(Sheet1!RawDataCols,$C326,AO$5)*$R326)</f>
        <v>0</v>
      </c>
      <c r="AP326" s="3">
        <f>IF(AP$3=0,0,INDEX(Sheet1!RawDataCols,$C326,AP$5)*$R326)</f>
        <v>0</v>
      </c>
      <c r="AQ326" s="3">
        <f>IF(AQ$3=0,0,INDEX(Sheet1!RawDataCols,$C326,AQ$5)*$R326)</f>
        <v>0</v>
      </c>
      <c r="AR326" s="3">
        <f>IF(AR$3=0,0,INDEX(Sheet1!RawDataCols,$C326,AR$5)*$R326)</f>
        <v>0</v>
      </c>
      <c r="AS326" s="3">
        <f>IF(AS$3=0,0,INDEX(Sheet1!RawDataCols,$C326,AS$5)*$R326)</f>
        <v>0</v>
      </c>
      <c r="AT326" s="3">
        <f>IF(AT$3=0,0,INDEX(Sheet1!RawDataCols,$C326,AT$5)*$R326)</f>
        <v>0</v>
      </c>
      <c r="AU326" s="3">
        <f>IF(AU$3=0,0,INDEX(Sheet1!RawDataCols,$C326,AU$5)*$R326)</f>
        <v>0</v>
      </c>
      <c r="AV326" s="3">
        <f>IF(AV$3=0,0,INDEX(Sheet1!RawDataCols,$C326,AV$5)*$R326)</f>
        <v>0</v>
      </c>
      <c r="AW326" s="3">
        <f>IF(AW$3=0,0,INDEX(Sheet1!RawDataCols,$C326,AW$5)*$R326)</f>
        <v>0</v>
      </c>
      <c r="AX326" s="3">
        <f>IF(AX$3=0,0,INDEX(Sheet1!RawDataCols,$C326,AX$5)*$R326)</f>
        <v>0</v>
      </c>
      <c r="AY326" s="3">
        <f>IF(AY$3=0,0,INDEX(Sheet1!RawDataCols,$C326,AY$5)*$R326)</f>
        <v>0</v>
      </c>
      <c r="AZ326" s="3">
        <f>IF(AZ$3=0,0,INDEX(Sheet1!RawDataCols,$C326,AZ$5)*$R326)</f>
        <v>0</v>
      </c>
      <c r="BA326" s="3">
        <f>IF(BA$3=0,0,INDEX(Sheet1!RawDataCols,$C326,BA$5)*$R326)</f>
        <v>0</v>
      </c>
      <c r="BB326" s="3">
        <f>IF(BB$3=0,0,INDEX(Sheet1!RawDataCols,$C326,BB$5)*$R326)</f>
        <v>866.72</v>
      </c>
      <c r="BC326" s="3">
        <f>IF(BC$3=0,0,INDEX(Sheet1!RawDataCols,$C326,BC$5)*$R326)</f>
        <v>0</v>
      </c>
      <c r="BD326" s="3">
        <f>IF(BD$3=0,0,INDEX(Sheet1!RawDataCols,$C326,BD$5)*$R326)</f>
        <v>0</v>
      </c>
      <c r="BE326" s="3">
        <f>IF(BE$3=0,0,INDEX(Sheet1!RawDataCols,$C326,BE$5)*$R326)</f>
        <v>866.72</v>
      </c>
      <c r="BF326" s="3">
        <f>IF(BF$3=0,0,INDEX(Sheet1!RawDataCols,$C326,BF$5)*$R326)</f>
        <v>0</v>
      </c>
      <c r="BG326" s="179">
        <f>IF(BG$3=0,0,INDEX(Sheet1!RawDataCols,$C326,BG$5)*$R326)</f>
        <v>0</v>
      </c>
      <c r="BH326" s="33">
        <f t="shared" si="47"/>
        <v>866.72</v>
      </c>
      <c r="BI326" s="33">
        <f t="shared" si="48"/>
        <v>0</v>
      </c>
      <c r="BJ326" s="33">
        <f t="shared" si="49"/>
        <v>176.73</v>
      </c>
      <c r="BK326" s="3">
        <f>IF(BK$3=0,0,INDEX(Sheet1!RawDataCols,$C326,BK$5)*$R326)</f>
        <v>0</v>
      </c>
      <c r="BL326" s="3">
        <f>IF(BL$3=0,0,INDEX(Sheet1!RawDataCols,$C326,BL$5)*$R326)</f>
        <v>131.18812500000001</v>
      </c>
      <c r="BM326" s="3">
        <f>IF(BM$3=0,0,INDEX(Sheet1!RawDataCols,$C326,BM$5)*$R326)</f>
        <v>463.40625</v>
      </c>
      <c r="BN326" s="3">
        <f>IF(BN$3=0,0,INDEX(Sheet1!RawDataCols,$C326,BN$5)*$R326)</f>
        <v>233.12562500000001</v>
      </c>
      <c r="BO326" s="3">
        <f>IF(BO$3=0,0,INDEX(Sheet1!RawDataCols,$C326,BO$5)*$R326)</f>
        <v>453.52625</v>
      </c>
      <c r="BP326" s="3">
        <f>IF(BP$3=0,0,INDEX(Sheet1!RawDataCols,$C326,BP$5)*$R326)</f>
        <v>1922.28</v>
      </c>
      <c r="BQ326" s="3">
        <f t="shared" si="50"/>
        <v>0</v>
      </c>
      <c r="BR326" s="3">
        <f t="shared" si="51"/>
        <v>0</v>
      </c>
      <c r="BS326" s="3">
        <f t="shared" si="52"/>
        <v>0</v>
      </c>
      <c r="BT326" s="3">
        <f t="shared" si="53"/>
        <v>866.72</v>
      </c>
      <c r="BU326" s="3" t="str">
        <f>INDEX(Sheet1!$BS$2:$BS$1000,MATCH($A326,Sheet1!$A$2:$A$1000,0))</f>
        <v>13</v>
      </c>
      <c r="BV326" s="3">
        <f>INDEX(Sheet1!$BT$2:$BT$1000,MATCH($A326,Sheet1!$A$2:$A$1000,0))</f>
        <v>866.72</v>
      </c>
    </row>
    <row r="327" spans="1:74" x14ac:dyDescent="0.2">
      <c r="A327" s="11" t="s">
        <v>766</v>
      </c>
      <c r="B327" s="3">
        <f>MATCH($A327,Sheet1!ACCOUNTNO,0)</f>
        <v>298</v>
      </c>
      <c r="C327" s="3">
        <f t="shared" si="44"/>
        <v>298</v>
      </c>
      <c r="D327" s="3" t="str">
        <f>IF(D$3=0,0,INDEX(Sheet1!RawDataCols,$C327,D$5))</f>
        <v>26240A01</v>
      </c>
      <c r="E327" s="3" t="str">
        <f>IF(E$3=0,0,INDEX(Sheet1!RawDataCols,$C327,E$5))</f>
        <v xml:space="preserve">26240          </v>
      </c>
      <c r="F327" s="3" t="str">
        <f>IF(F$3=0,0,INDEX(Sheet1!RawDataCols,$C327,F$5))</f>
        <v xml:space="preserve">A01            </v>
      </c>
      <c r="G327" s="3" t="str">
        <f>IF(G$3=0,0,INDEX(Sheet1!RawDataCols,$C327,G$5))</f>
        <v xml:space="preserve">               </v>
      </c>
      <c r="H327" s="3" t="str">
        <f>IF(H$3=0,0,INDEX(Sheet1!RawDataCols,$C327,H$5))</f>
        <v xml:space="preserve">               </v>
      </c>
      <c r="I327" s="3" t="str">
        <f>IF(I$3=0,0,INDEX(Sheet1!RawDataCols,$C327,I$5))</f>
        <v xml:space="preserve">               </v>
      </c>
      <c r="J327" s="3" t="str">
        <f>IF(J$3=0,0,INDEX(Sheet1!RawDataCols,$C327,J$5))</f>
        <v xml:space="preserve">               </v>
      </c>
      <c r="K327" s="3" t="str">
        <f>IF(K$3=0,0,INDEX(Sheet1!RawDataCols,$C327,K$5))</f>
        <v xml:space="preserve">               </v>
      </c>
      <c r="L327" s="3" t="str">
        <f>IF(L$3=0,0,INDEX(Sheet1!RawDataCols,$C327,L$5))</f>
        <v xml:space="preserve">               </v>
      </c>
      <c r="M327" s="3" t="str">
        <f>IF(M$3=0,0,INDEX(Sheet1!RawDataCols,$C327,M$5))</f>
        <v xml:space="preserve">F007  </v>
      </c>
      <c r="N327" s="3" t="str">
        <f>IF(N$3=0,0,INDEX(Sheet1!RawDataCols,$C327,N$5))</f>
        <v>Fire Systems R &amp; M-6 Circuit Dr</v>
      </c>
      <c r="O327" s="3">
        <f>INDEX(Sheet1!RawDataCols,$C327,O$5)</f>
        <v>13</v>
      </c>
      <c r="P327" s="3" t="str">
        <f>INDEX(Sheet1!RawDataCols,$C327,P$5)</f>
        <v>Cost and Expenses</v>
      </c>
      <c r="Q327" s="3" t="str">
        <f>IF(Q$3=0,0,INDEX(Sheet1!RawDataCols,$C327,Q$5))</f>
        <v>I</v>
      </c>
      <c r="R327" s="3">
        <f t="shared" si="45"/>
        <v>1</v>
      </c>
      <c r="S327" s="3">
        <f t="shared" si="46"/>
        <v>-1</v>
      </c>
      <c r="T327" s="3">
        <f>IF(T$3=0,0,INDEX(Sheet1!RawDataCols,$C327,T$5)*$R327)</f>
        <v>0</v>
      </c>
      <c r="U327" s="3">
        <f>IF(U$3=0,0,INDEX(Sheet1!RawDataCols,$C327,U$5)*$R327)</f>
        <v>0</v>
      </c>
      <c r="V327" s="3">
        <f>IF(V$3=0,0,INDEX(Sheet1!RawDataCols,$C327,V$5)*$R327)</f>
        <v>192.27</v>
      </c>
      <c r="W327" s="3">
        <f>IF(W$3=0,0,INDEX(Sheet1!RawDataCols,$C327,W$5)*$R327)</f>
        <v>1145</v>
      </c>
      <c r="X327" s="3">
        <f>IF(X$3=0,0,INDEX(Sheet1!RawDataCols,$C327,X$5)*$R327)</f>
        <v>0</v>
      </c>
      <c r="Y327" s="3">
        <f>IF(Y$3=0,0,INDEX(Sheet1!RawDataCols,$C327,Y$5)*$R327)</f>
        <v>192.27</v>
      </c>
      <c r="Z327" s="3">
        <f>IF(Z$3=0,0,INDEX(Sheet1!RawDataCols,$C327,Z$5)*$R327)</f>
        <v>0</v>
      </c>
      <c r="AA327" s="3">
        <f>IF(AA$3=0,0,INDEX(Sheet1!RawDataCols,$C327,AA$5)*$R327)</f>
        <v>0</v>
      </c>
      <c r="AB327" s="3">
        <f>IF(AB$3=0,0,INDEX(Sheet1!RawDataCols,$C327,AB$5)*$R327)</f>
        <v>192.27</v>
      </c>
      <c r="AC327" s="3">
        <f>IF(AC$3=0,0,INDEX(Sheet1!RawDataCols,$C327,AC$5)*$R327)</f>
        <v>2521.96</v>
      </c>
      <c r="AD327" s="3">
        <f>IF(AD$3=0,0,INDEX(Sheet1!RawDataCols,$C327,AD$5)*$R327)</f>
        <v>1202</v>
      </c>
      <c r="AE327" s="3">
        <f>IF(AE$3=0,0,INDEX(Sheet1!RawDataCols,$C327,AE$5)*$R327)</f>
        <v>192.27</v>
      </c>
      <c r="AF327" s="3">
        <f>IF(AF$3=0,0,INDEX(Sheet1!RawDataCols,$C327,AF$5)*$R327)</f>
        <v>0</v>
      </c>
      <c r="AG327" s="3">
        <f>IF(AG$3=0,0,INDEX(Sheet1!RawDataCols,$C327,AG$5)*$R327)</f>
        <v>0</v>
      </c>
      <c r="AH327" s="3">
        <f>IF(AH$3=0,0,INDEX(Sheet1!RawDataCols,$C327,AH$5)*$R327)</f>
        <v>192.27</v>
      </c>
      <c r="AI327" s="3">
        <f>IF(AI$3=0,0,INDEX(Sheet1!RawDataCols,$C327,AI$5)*$R327)</f>
        <v>0</v>
      </c>
      <c r="AJ327" s="3">
        <f>IF(AJ$3=0,0,INDEX(Sheet1!RawDataCols,$C327,AJ$5)*$R327)</f>
        <v>0</v>
      </c>
      <c r="AK327" s="3">
        <f>IF(AK$3=0,0,INDEX(Sheet1!RawDataCols,$C327,AK$5)*$R327)</f>
        <v>192.27</v>
      </c>
      <c r="AL327" s="3">
        <f>IF(AL$3=0,0,INDEX(Sheet1!RawDataCols,$C327,AL$5)*$R327)</f>
        <v>795</v>
      </c>
      <c r="AM327" s="3">
        <f>IF(AM$3=0,0,INDEX(Sheet1!RawDataCols,$C327,AM$5)*$R327)</f>
        <v>0</v>
      </c>
      <c r="AN327" s="3">
        <f>IF(AN$3=0,0,INDEX(Sheet1!RawDataCols,$C327,AN$5)*$R327)</f>
        <v>0</v>
      </c>
      <c r="AO327" s="3">
        <f>IF(AO$3=0,0,INDEX(Sheet1!RawDataCols,$C327,AO$5)*$R327)</f>
        <v>0</v>
      </c>
      <c r="AP327" s="3">
        <f>IF(AP$3=0,0,INDEX(Sheet1!RawDataCols,$C327,AP$5)*$R327)</f>
        <v>0</v>
      </c>
      <c r="AQ327" s="3">
        <f>IF(AQ$3=0,0,INDEX(Sheet1!RawDataCols,$C327,AQ$5)*$R327)</f>
        <v>192.27</v>
      </c>
      <c r="AR327" s="3">
        <f>IF(AR$3=0,0,INDEX(Sheet1!RawDataCols,$C327,AR$5)*$R327)</f>
        <v>228</v>
      </c>
      <c r="AS327" s="3">
        <f>IF(AS$3=0,0,INDEX(Sheet1!RawDataCols,$C327,AS$5)*$R327)</f>
        <v>767</v>
      </c>
      <c r="AT327" s="3">
        <f>IF(AT$3=0,0,INDEX(Sheet1!RawDataCols,$C327,AT$5)*$R327)</f>
        <v>192.27</v>
      </c>
      <c r="AU327" s="3">
        <f>IF(AU$3=0,0,INDEX(Sheet1!RawDataCols,$C327,AU$5)*$R327)</f>
        <v>810</v>
      </c>
      <c r="AV327" s="3">
        <f>IF(AV$3=0,0,INDEX(Sheet1!RawDataCols,$C327,AV$5)*$R327)</f>
        <v>0</v>
      </c>
      <c r="AW327" s="3">
        <f>IF(AW$3=0,0,INDEX(Sheet1!RawDataCols,$C327,AW$5)*$R327)</f>
        <v>192.27</v>
      </c>
      <c r="AX327" s="3">
        <f>IF(AX$3=0,0,INDEX(Sheet1!RawDataCols,$C327,AX$5)*$R327)</f>
        <v>0</v>
      </c>
      <c r="AY327" s="3">
        <f>IF(AY$3=0,0,INDEX(Sheet1!RawDataCols,$C327,AY$5)*$R327)</f>
        <v>0</v>
      </c>
      <c r="AZ327" s="3">
        <f>IF(AZ$3=0,0,INDEX(Sheet1!RawDataCols,$C327,AZ$5)*$R327)</f>
        <v>192.27</v>
      </c>
      <c r="BA327" s="3">
        <f>IF(BA$3=0,0,INDEX(Sheet1!RawDataCols,$C327,BA$5)*$R327)</f>
        <v>0</v>
      </c>
      <c r="BB327" s="3">
        <f>IF(BB$3=0,0,INDEX(Sheet1!RawDataCols,$C327,BB$5)*$R327)</f>
        <v>0</v>
      </c>
      <c r="BC327" s="3">
        <f>IF(BC$3=0,0,INDEX(Sheet1!RawDataCols,$C327,BC$5)*$R327)</f>
        <v>192.27</v>
      </c>
      <c r="BD327" s="3">
        <f>IF(BD$3=0,0,INDEX(Sheet1!RawDataCols,$C327,BD$5)*$R327)</f>
        <v>0</v>
      </c>
      <c r="BE327" s="3">
        <f>IF(BE$3=0,0,INDEX(Sheet1!RawDataCols,$C327,BE$5)*$R327)</f>
        <v>0</v>
      </c>
      <c r="BF327" s="3">
        <f>IF(BF$3=0,0,INDEX(Sheet1!RawDataCols,$C327,BF$5)*$R327)</f>
        <v>192.27</v>
      </c>
      <c r="BG327" s="179">
        <f>IF(BG$3=0,0,INDEX(Sheet1!RawDataCols,$C327,BG$5)*$R327)</f>
        <v>0</v>
      </c>
      <c r="BH327" s="33">
        <f t="shared" si="47"/>
        <v>1969</v>
      </c>
      <c r="BI327" s="33">
        <f t="shared" si="48"/>
        <v>2114.9700000000003</v>
      </c>
      <c r="BJ327" s="33">
        <f t="shared" si="49"/>
        <v>5499.96</v>
      </c>
      <c r="BK327" s="3">
        <f>IF(BK$3=0,0,INDEX(Sheet1!RawDataCols,$C327,BK$5)*$R327)</f>
        <v>132.18562499999999</v>
      </c>
      <c r="BL327" s="3">
        <f>IF(BL$3=0,0,INDEX(Sheet1!RawDataCols,$C327,BL$5)*$R327)</f>
        <v>1054.2737500000001</v>
      </c>
      <c r="BM327" s="3">
        <f>IF(BM$3=0,0,INDEX(Sheet1!RawDataCols,$C327,BM$5)*$R327)</f>
        <v>413.92500000000001</v>
      </c>
      <c r="BN327" s="3">
        <f>IF(BN$3=0,0,INDEX(Sheet1!RawDataCols,$C327,BN$5)*$R327)</f>
        <v>117.41875</v>
      </c>
      <c r="BO327" s="3">
        <f>IF(BO$3=0,0,INDEX(Sheet1!RawDataCols,$C327,BO$5)*$R327)</f>
        <v>467.88</v>
      </c>
      <c r="BP327" s="3">
        <f>IF(BP$3=0,0,INDEX(Sheet1!RawDataCols,$C327,BP$5)*$R327)</f>
        <v>12406.42</v>
      </c>
      <c r="BQ327" s="3">
        <f t="shared" si="50"/>
        <v>0</v>
      </c>
      <c r="BR327" s="3">
        <f t="shared" si="51"/>
        <v>1202</v>
      </c>
      <c r="BS327" s="3">
        <f t="shared" si="52"/>
        <v>767</v>
      </c>
      <c r="BT327" s="3">
        <f t="shared" si="53"/>
        <v>767</v>
      </c>
      <c r="BU327" s="3" t="str">
        <f>INDEX(Sheet1!$BS$2:$BS$1000,MATCH($A327,Sheet1!$A$2:$A$1000,0))</f>
        <v>13</v>
      </c>
      <c r="BV327" s="3">
        <f>INDEX(Sheet1!$BT$2:$BT$1000,MATCH($A327,Sheet1!$A$2:$A$1000,0))</f>
        <v>767</v>
      </c>
    </row>
    <row r="328" spans="1:74" x14ac:dyDescent="0.2">
      <c r="A328" s="11" t="s">
        <v>767</v>
      </c>
      <c r="B328" s="3">
        <f>MATCH($A328,Sheet1!ACCOUNTNO,0)</f>
        <v>299</v>
      </c>
      <c r="C328" s="3">
        <f t="shared" si="44"/>
        <v>299</v>
      </c>
      <c r="D328" s="3" t="str">
        <f>IF(D$3=0,0,INDEX(Sheet1!RawDataCols,$C328,D$5))</f>
        <v>26240A02</v>
      </c>
      <c r="E328" s="3" t="str">
        <f>IF(E$3=0,0,INDEX(Sheet1!RawDataCols,$C328,E$5))</f>
        <v xml:space="preserve">26240          </v>
      </c>
      <c r="F328" s="3" t="str">
        <f>IF(F$3=0,0,INDEX(Sheet1!RawDataCols,$C328,F$5))</f>
        <v xml:space="preserve">A02            </v>
      </c>
      <c r="G328" s="3" t="str">
        <f>IF(G$3=0,0,INDEX(Sheet1!RawDataCols,$C328,G$5))</f>
        <v xml:space="preserve">               </v>
      </c>
      <c r="H328" s="3" t="str">
        <f>IF(H$3=0,0,INDEX(Sheet1!RawDataCols,$C328,H$5))</f>
        <v xml:space="preserve">               </v>
      </c>
      <c r="I328" s="3" t="str">
        <f>IF(I$3=0,0,INDEX(Sheet1!RawDataCols,$C328,I$5))</f>
        <v xml:space="preserve">               </v>
      </c>
      <c r="J328" s="3" t="str">
        <f>IF(J$3=0,0,INDEX(Sheet1!RawDataCols,$C328,J$5))</f>
        <v xml:space="preserve">               </v>
      </c>
      <c r="K328" s="3" t="str">
        <f>IF(K$3=0,0,INDEX(Sheet1!RawDataCols,$C328,K$5))</f>
        <v xml:space="preserve">               </v>
      </c>
      <c r="L328" s="3" t="str">
        <f>IF(L$3=0,0,INDEX(Sheet1!RawDataCols,$C328,L$5))</f>
        <v xml:space="preserve">               </v>
      </c>
      <c r="M328" s="3" t="str">
        <f>IF(M$3=0,0,INDEX(Sheet1!RawDataCols,$C328,M$5))</f>
        <v xml:space="preserve">F007  </v>
      </c>
      <c r="N328" s="3" t="str">
        <f>IF(N$3=0,0,INDEX(Sheet1!RawDataCols,$C328,N$5))</f>
        <v>Fire Systems R &amp; M-200 East Tce</v>
      </c>
      <c r="O328" s="3">
        <f>INDEX(Sheet1!RawDataCols,$C328,O$5)</f>
        <v>13</v>
      </c>
      <c r="P328" s="3" t="str">
        <f>INDEX(Sheet1!RawDataCols,$C328,P$5)</f>
        <v>Cost and Expenses</v>
      </c>
      <c r="Q328" s="3" t="str">
        <f>IF(Q$3=0,0,INDEX(Sheet1!RawDataCols,$C328,Q$5))</f>
        <v>I</v>
      </c>
      <c r="R328" s="3">
        <f t="shared" si="45"/>
        <v>1</v>
      </c>
      <c r="S328" s="3">
        <f t="shared" si="46"/>
        <v>-1</v>
      </c>
      <c r="T328" s="3">
        <f>IF(T$3=0,0,INDEX(Sheet1!RawDataCols,$C328,T$5)*$R328)</f>
        <v>0</v>
      </c>
      <c r="U328" s="3">
        <f>IF(U$3=0,0,INDEX(Sheet1!RawDataCols,$C328,U$5)*$R328)</f>
        <v>0</v>
      </c>
      <c r="V328" s="3">
        <f>IF(V$3=0,0,INDEX(Sheet1!RawDataCols,$C328,V$5)*$R328)</f>
        <v>61.34</v>
      </c>
      <c r="W328" s="3">
        <f>IF(W$3=0,0,INDEX(Sheet1!RawDataCols,$C328,W$5)*$R328)</f>
        <v>1762.5</v>
      </c>
      <c r="X328" s="3">
        <f>IF(X$3=0,0,INDEX(Sheet1!RawDataCols,$C328,X$5)*$R328)</f>
        <v>0</v>
      </c>
      <c r="Y328" s="3">
        <f>IF(Y$3=0,0,INDEX(Sheet1!RawDataCols,$C328,Y$5)*$R328)</f>
        <v>61.34</v>
      </c>
      <c r="Z328" s="3">
        <f>IF(Z$3=0,0,INDEX(Sheet1!RawDataCols,$C328,Z$5)*$R328)</f>
        <v>0</v>
      </c>
      <c r="AA328" s="3">
        <f>IF(AA$3=0,0,INDEX(Sheet1!RawDataCols,$C328,AA$5)*$R328)</f>
        <v>507.5</v>
      </c>
      <c r="AB328" s="3">
        <f>IF(AB$3=0,0,INDEX(Sheet1!RawDataCols,$C328,AB$5)*$R328)</f>
        <v>61.34</v>
      </c>
      <c r="AC328" s="3">
        <f>IF(AC$3=0,0,INDEX(Sheet1!RawDataCols,$C328,AC$5)*$R328)</f>
        <v>0</v>
      </c>
      <c r="AD328" s="3">
        <f>IF(AD$3=0,0,INDEX(Sheet1!RawDataCols,$C328,AD$5)*$R328)</f>
        <v>207.12</v>
      </c>
      <c r="AE328" s="3">
        <f>IF(AE$3=0,0,INDEX(Sheet1!RawDataCols,$C328,AE$5)*$R328)</f>
        <v>61.34</v>
      </c>
      <c r="AF328" s="3">
        <f>IF(AF$3=0,0,INDEX(Sheet1!RawDataCols,$C328,AF$5)*$R328)</f>
        <v>0</v>
      </c>
      <c r="AG328" s="3">
        <f>IF(AG$3=0,0,INDEX(Sheet1!RawDataCols,$C328,AG$5)*$R328)</f>
        <v>0</v>
      </c>
      <c r="AH328" s="3">
        <f>IF(AH$3=0,0,INDEX(Sheet1!RawDataCols,$C328,AH$5)*$R328)</f>
        <v>61.34</v>
      </c>
      <c r="AI328" s="3">
        <f>IF(AI$3=0,0,INDEX(Sheet1!RawDataCols,$C328,AI$5)*$R328)</f>
        <v>1350</v>
      </c>
      <c r="AJ328" s="3">
        <f>IF(AJ$3=0,0,INDEX(Sheet1!RawDataCols,$C328,AJ$5)*$R328)</f>
        <v>0</v>
      </c>
      <c r="AK328" s="3">
        <f>IF(AK$3=0,0,INDEX(Sheet1!RawDataCols,$C328,AK$5)*$R328)</f>
        <v>61.34</v>
      </c>
      <c r="AL328" s="3">
        <f>IF(AL$3=0,0,INDEX(Sheet1!RawDataCols,$C328,AL$5)*$R328)</f>
        <v>0</v>
      </c>
      <c r="AM328" s="3">
        <f>IF(AM$3=0,0,INDEX(Sheet1!RawDataCols,$C328,AM$5)*$R328)</f>
        <v>0</v>
      </c>
      <c r="AN328" s="3">
        <f>IF(AN$3=0,0,INDEX(Sheet1!RawDataCols,$C328,AN$5)*$R328)</f>
        <v>0</v>
      </c>
      <c r="AO328" s="3">
        <f>IF(AO$3=0,0,INDEX(Sheet1!RawDataCols,$C328,AO$5)*$R328)</f>
        <v>0</v>
      </c>
      <c r="AP328" s="3">
        <f>IF(AP$3=0,0,INDEX(Sheet1!RawDataCols,$C328,AP$5)*$R328)</f>
        <v>0</v>
      </c>
      <c r="AQ328" s="3">
        <f>IF(AQ$3=0,0,INDEX(Sheet1!RawDataCols,$C328,AQ$5)*$R328)</f>
        <v>61.34</v>
      </c>
      <c r="AR328" s="3">
        <f>IF(AR$3=0,0,INDEX(Sheet1!RawDataCols,$C328,AR$5)*$R328)</f>
        <v>0</v>
      </c>
      <c r="AS328" s="3">
        <f>IF(AS$3=0,0,INDEX(Sheet1!RawDataCols,$C328,AS$5)*$R328)</f>
        <v>0</v>
      </c>
      <c r="AT328" s="3">
        <f>IF(AT$3=0,0,INDEX(Sheet1!RawDataCols,$C328,AT$5)*$R328)</f>
        <v>61.34</v>
      </c>
      <c r="AU328" s="3">
        <f>IF(AU$3=0,0,INDEX(Sheet1!RawDataCols,$C328,AU$5)*$R328)</f>
        <v>0</v>
      </c>
      <c r="AV328" s="3">
        <f>IF(AV$3=0,0,INDEX(Sheet1!RawDataCols,$C328,AV$5)*$R328)</f>
        <v>0</v>
      </c>
      <c r="AW328" s="3">
        <f>IF(AW$3=0,0,INDEX(Sheet1!RawDataCols,$C328,AW$5)*$R328)</f>
        <v>61.34</v>
      </c>
      <c r="AX328" s="3">
        <f>IF(AX$3=0,0,INDEX(Sheet1!RawDataCols,$C328,AX$5)*$R328)</f>
        <v>0</v>
      </c>
      <c r="AY328" s="3">
        <f>IF(AY$3=0,0,INDEX(Sheet1!RawDataCols,$C328,AY$5)*$R328)</f>
        <v>0</v>
      </c>
      <c r="AZ328" s="3">
        <f>IF(AZ$3=0,0,INDEX(Sheet1!RawDataCols,$C328,AZ$5)*$R328)</f>
        <v>61.34</v>
      </c>
      <c r="BA328" s="3">
        <f>IF(BA$3=0,0,INDEX(Sheet1!RawDataCols,$C328,BA$5)*$R328)</f>
        <v>0</v>
      </c>
      <c r="BB328" s="3">
        <f>IF(BB$3=0,0,INDEX(Sheet1!RawDataCols,$C328,BB$5)*$R328)</f>
        <v>0</v>
      </c>
      <c r="BC328" s="3">
        <f>IF(BC$3=0,0,INDEX(Sheet1!RawDataCols,$C328,BC$5)*$R328)</f>
        <v>61.34</v>
      </c>
      <c r="BD328" s="3">
        <f>IF(BD$3=0,0,INDEX(Sheet1!RawDataCols,$C328,BD$5)*$R328)</f>
        <v>0</v>
      </c>
      <c r="BE328" s="3">
        <f>IF(BE$3=0,0,INDEX(Sheet1!RawDataCols,$C328,BE$5)*$R328)</f>
        <v>0</v>
      </c>
      <c r="BF328" s="3">
        <f>IF(BF$3=0,0,INDEX(Sheet1!RawDataCols,$C328,BF$5)*$R328)</f>
        <v>61.34</v>
      </c>
      <c r="BG328" s="179">
        <f>IF(BG$3=0,0,INDEX(Sheet1!RawDataCols,$C328,BG$5)*$R328)</f>
        <v>0</v>
      </c>
      <c r="BH328" s="33">
        <f t="shared" si="47"/>
        <v>714.62</v>
      </c>
      <c r="BI328" s="33">
        <f t="shared" si="48"/>
        <v>674.74000000000024</v>
      </c>
      <c r="BJ328" s="33">
        <f t="shared" si="49"/>
        <v>3112.5</v>
      </c>
      <c r="BK328" s="3">
        <f>IF(BK$3=0,0,INDEX(Sheet1!RawDataCols,$C328,BK$5)*$R328)</f>
        <v>42.171250000000001</v>
      </c>
      <c r="BL328" s="3">
        <f>IF(BL$3=0,0,INDEX(Sheet1!RawDataCols,$C328,BL$5)*$R328)</f>
        <v>266.40625</v>
      </c>
      <c r="BM328" s="3">
        <f>IF(BM$3=0,0,INDEX(Sheet1!RawDataCols,$C328,BM$5)*$R328)</f>
        <v>46.9375</v>
      </c>
      <c r="BN328" s="3">
        <f>IF(BN$3=0,0,INDEX(Sheet1!RawDataCols,$C328,BN$5)*$R328)</f>
        <v>81.038749999999993</v>
      </c>
      <c r="BO328" s="3">
        <f>IF(BO$3=0,0,INDEX(Sheet1!RawDataCols,$C328,BO$5)*$R328)</f>
        <v>19.09</v>
      </c>
      <c r="BP328" s="3">
        <f>IF(BP$3=0,0,INDEX(Sheet1!RawDataCols,$C328,BP$5)*$R328)</f>
        <v>1150</v>
      </c>
      <c r="BQ328" s="3">
        <f t="shared" si="50"/>
        <v>507.5</v>
      </c>
      <c r="BR328" s="3">
        <f t="shared" si="51"/>
        <v>207.12</v>
      </c>
      <c r="BS328" s="3">
        <f t="shared" si="52"/>
        <v>0</v>
      </c>
      <c r="BT328" s="3">
        <f t="shared" si="53"/>
        <v>0</v>
      </c>
      <c r="BU328" s="3" t="str">
        <f>INDEX(Sheet1!$BS$2:$BS$1000,MATCH($A328,Sheet1!$A$2:$A$1000,0))</f>
        <v>13</v>
      </c>
      <c r="BV328" s="3">
        <f>INDEX(Sheet1!$BT$2:$BT$1000,MATCH($A328,Sheet1!$A$2:$A$1000,0))</f>
        <v>0</v>
      </c>
    </row>
    <row r="329" spans="1:74" x14ac:dyDescent="0.2">
      <c r="A329" s="11" t="s">
        <v>768</v>
      </c>
      <c r="B329" s="3">
        <f>MATCH($A329,Sheet1!ACCOUNTNO,0)</f>
        <v>300</v>
      </c>
      <c r="C329" s="3">
        <f t="shared" ref="C329:C391" si="54">IF(ISNA($B329),65000,$B329)</f>
        <v>300</v>
      </c>
      <c r="D329" s="3" t="str">
        <f>IF(D$3=0,0,INDEX(Sheet1!RawDataCols,$C329,D$5))</f>
        <v>26240A03</v>
      </c>
      <c r="E329" s="3" t="str">
        <f>IF(E$3=0,0,INDEX(Sheet1!RawDataCols,$C329,E$5))</f>
        <v xml:space="preserve">26240          </v>
      </c>
      <c r="F329" s="3" t="str">
        <f>IF(F$3=0,0,INDEX(Sheet1!RawDataCols,$C329,F$5))</f>
        <v xml:space="preserve">A03            </v>
      </c>
      <c r="G329" s="3" t="str">
        <f>IF(G$3=0,0,INDEX(Sheet1!RawDataCols,$C329,G$5))</f>
        <v xml:space="preserve">               </v>
      </c>
      <c r="H329" s="3" t="str">
        <f>IF(H$3=0,0,INDEX(Sheet1!RawDataCols,$C329,H$5))</f>
        <v xml:space="preserve">               </v>
      </c>
      <c r="I329" s="3" t="str">
        <f>IF(I$3=0,0,INDEX(Sheet1!RawDataCols,$C329,I$5))</f>
        <v xml:space="preserve">               </v>
      </c>
      <c r="J329" s="3" t="str">
        <f>IF(J$3=0,0,INDEX(Sheet1!RawDataCols,$C329,J$5))</f>
        <v xml:space="preserve">               </v>
      </c>
      <c r="K329" s="3" t="str">
        <f>IF(K$3=0,0,INDEX(Sheet1!RawDataCols,$C329,K$5))</f>
        <v xml:space="preserve">               </v>
      </c>
      <c r="L329" s="3" t="str">
        <f>IF(L$3=0,0,INDEX(Sheet1!RawDataCols,$C329,L$5))</f>
        <v xml:space="preserve">               </v>
      </c>
      <c r="M329" s="3" t="str">
        <f>IF(M$3=0,0,INDEX(Sheet1!RawDataCols,$C329,M$5))</f>
        <v xml:space="preserve">F007  </v>
      </c>
      <c r="N329" s="3" t="str">
        <f>IF(N$3=0,0,INDEX(Sheet1!RawDataCols,$C329,N$5))</f>
        <v>Fire Systems R &amp; M-33 Franklin St</v>
      </c>
      <c r="O329" s="3">
        <f>INDEX(Sheet1!RawDataCols,$C329,O$5)</f>
        <v>13</v>
      </c>
      <c r="P329" s="3" t="str">
        <f>INDEX(Sheet1!RawDataCols,$C329,P$5)</f>
        <v>Cost and Expenses</v>
      </c>
      <c r="Q329" s="3" t="str">
        <f>IF(Q$3=0,0,INDEX(Sheet1!RawDataCols,$C329,Q$5))</f>
        <v>I</v>
      </c>
      <c r="R329" s="3">
        <f t="shared" ref="R329:R391" si="55">IF(OR(GL_Cat_Code=8,GL_Cat_Code=12,GL_Cat_Code=28,GL_Cat_Code=32,GL_Cat_Code=36,GL_Cat_Code=40),-1,1)</f>
        <v>1</v>
      </c>
      <c r="S329" s="3">
        <f t="shared" ref="S329:S391" si="56">IF(OR(GL_Cat_Code=8,GL_Cat_Code=12,GL_Cat_Code=28,GL_Cat_Code=32,GL_Cat_Code=36,GL_Cat_Code=40),1,-1)</f>
        <v>-1</v>
      </c>
      <c r="T329" s="3">
        <f>IF(T$3=0,0,INDEX(Sheet1!RawDataCols,$C329,T$5)*$R329)</f>
        <v>0</v>
      </c>
      <c r="U329" s="3">
        <f>IF(U$3=0,0,INDEX(Sheet1!RawDataCols,$C329,U$5)*$R329)</f>
        <v>1154</v>
      </c>
      <c r="V329" s="3">
        <f>IF(V$3=0,0,INDEX(Sheet1!RawDataCols,$C329,V$5)*$R329)</f>
        <v>544.28</v>
      </c>
      <c r="W329" s="3">
        <f>IF(W$3=0,0,INDEX(Sheet1!RawDataCols,$C329,W$5)*$R329)</f>
        <v>0</v>
      </c>
      <c r="X329" s="3">
        <f>IF(X$3=0,0,INDEX(Sheet1!RawDataCols,$C329,X$5)*$R329)</f>
        <v>0</v>
      </c>
      <c r="Y329" s="3">
        <f>IF(Y$3=0,0,INDEX(Sheet1!RawDataCols,$C329,Y$5)*$R329)</f>
        <v>544.28</v>
      </c>
      <c r="Z329" s="3">
        <f>IF(Z$3=0,0,INDEX(Sheet1!RawDataCols,$C329,Z$5)*$R329)</f>
        <v>251</v>
      </c>
      <c r="AA329" s="3">
        <f>IF(AA$3=0,0,INDEX(Sheet1!RawDataCols,$C329,AA$5)*$R329)</f>
        <v>745</v>
      </c>
      <c r="AB329" s="3">
        <f>IF(AB$3=0,0,INDEX(Sheet1!RawDataCols,$C329,AB$5)*$R329)</f>
        <v>544.28</v>
      </c>
      <c r="AC329" s="3">
        <f>IF(AC$3=0,0,INDEX(Sheet1!RawDataCols,$C329,AC$5)*$R329)</f>
        <v>0</v>
      </c>
      <c r="AD329" s="3">
        <f>IF(AD$3=0,0,INDEX(Sheet1!RawDataCols,$C329,AD$5)*$R329)</f>
        <v>0</v>
      </c>
      <c r="AE329" s="3">
        <f>IF(AE$3=0,0,INDEX(Sheet1!RawDataCols,$C329,AE$5)*$R329)</f>
        <v>544.28</v>
      </c>
      <c r="AF329" s="3">
        <f>IF(AF$3=0,0,INDEX(Sheet1!RawDataCols,$C329,AF$5)*$R329)</f>
        <v>0</v>
      </c>
      <c r="AG329" s="3">
        <f>IF(AG$3=0,0,INDEX(Sheet1!RawDataCols,$C329,AG$5)*$R329)</f>
        <v>105</v>
      </c>
      <c r="AH329" s="3">
        <f>IF(AH$3=0,0,INDEX(Sheet1!RawDataCols,$C329,AH$5)*$R329)</f>
        <v>544.28</v>
      </c>
      <c r="AI329" s="3">
        <f>IF(AI$3=0,0,INDEX(Sheet1!RawDataCols,$C329,AI$5)*$R329)</f>
        <v>1325</v>
      </c>
      <c r="AJ329" s="3">
        <f>IF(AJ$3=0,0,INDEX(Sheet1!RawDataCols,$C329,AJ$5)*$R329)</f>
        <v>1190.4000000000001</v>
      </c>
      <c r="AK329" s="3">
        <f>IF(AK$3=0,0,INDEX(Sheet1!RawDataCols,$C329,AK$5)*$R329)</f>
        <v>544.28</v>
      </c>
      <c r="AL329" s="3">
        <f>IF(AL$3=0,0,INDEX(Sheet1!RawDataCols,$C329,AL$5)*$R329)</f>
        <v>1539</v>
      </c>
      <c r="AM329" s="3">
        <f>IF(AM$3=0,0,INDEX(Sheet1!RawDataCols,$C329,AM$5)*$R329)</f>
        <v>3152.2</v>
      </c>
      <c r="AN329" s="3">
        <f>IF(AN$3=0,0,INDEX(Sheet1!RawDataCols,$C329,AN$5)*$R329)</f>
        <v>3152.2</v>
      </c>
      <c r="AO329" s="3">
        <f>IF(AO$3=0,0,INDEX(Sheet1!RawDataCols,$C329,AO$5)*$R329)</f>
        <v>0</v>
      </c>
      <c r="AP329" s="3">
        <f>IF(AP$3=0,0,INDEX(Sheet1!RawDataCols,$C329,AP$5)*$R329)</f>
        <v>0</v>
      </c>
      <c r="AQ329" s="3">
        <f>IF(AQ$3=0,0,INDEX(Sheet1!RawDataCols,$C329,AQ$5)*$R329)</f>
        <v>544.28</v>
      </c>
      <c r="AR329" s="3">
        <f>IF(AR$3=0,0,INDEX(Sheet1!RawDataCols,$C329,AR$5)*$R329)</f>
        <v>2596</v>
      </c>
      <c r="AS329" s="3">
        <f>IF(AS$3=0,0,INDEX(Sheet1!RawDataCols,$C329,AS$5)*$R329)</f>
        <v>0</v>
      </c>
      <c r="AT329" s="3">
        <f>IF(AT$3=0,0,INDEX(Sheet1!RawDataCols,$C329,AT$5)*$R329)</f>
        <v>544.28</v>
      </c>
      <c r="AU329" s="3">
        <f>IF(AU$3=0,0,INDEX(Sheet1!RawDataCols,$C329,AU$5)*$R329)</f>
        <v>741</v>
      </c>
      <c r="AV329" s="3">
        <f>IF(AV$3=0,0,INDEX(Sheet1!RawDataCols,$C329,AV$5)*$R329)</f>
        <v>0</v>
      </c>
      <c r="AW329" s="3">
        <f>IF(AW$3=0,0,INDEX(Sheet1!RawDataCols,$C329,AW$5)*$R329)</f>
        <v>544.28</v>
      </c>
      <c r="AX329" s="3">
        <f>IF(AX$3=0,0,INDEX(Sheet1!RawDataCols,$C329,AX$5)*$R329)</f>
        <v>0</v>
      </c>
      <c r="AY329" s="3">
        <f>IF(AY$3=0,0,INDEX(Sheet1!RawDataCols,$C329,AY$5)*$R329)</f>
        <v>0</v>
      </c>
      <c r="AZ329" s="3">
        <f>IF(AZ$3=0,0,INDEX(Sheet1!RawDataCols,$C329,AZ$5)*$R329)</f>
        <v>544.28</v>
      </c>
      <c r="BA329" s="3">
        <f>IF(BA$3=0,0,INDEX(Sheet1!RawDataCols,$C329,BA$5)*$R329)</f>
        <v>0</v>
      </c>
      <c r="BB329" s="3">
        <f>IF(BB$3=0,0,INDEX(Sheet1!RawDataCols,$C329,BB$5)*$R329)</f>
        <v>0</v>
      </c>
      <c r="BC329" s="3">
        <f>IF(BC$3=0,0,INDEX(Sheet1!RawDataCols,$C329,BC$5)*$R329)</f>
        <v>544.28</v>
      </c>
      <c r="BD329" s="3">
        <f>IF(BD$3=0,0,INDEX(Sheet1!RawDataCols,$C329,BD$5)*$R329)</f>
        <v>0</v>
      </c>
      <c r="BE329" s="3">
        <f>IF(BE$3=0,0,INDEX(Sheet1!RawDataCols,$C329,BE$5)*$R329)</f>
        <v>0</v>
      </c>
      <c r="BF329" s="3">
        <f>IF(BF$3=0,0,INDEX(Sheet1!RawDataCols,$C329,BF$5)*$R329)</f>
        <v>544.28</v>
      </c>
      <c r="BG329" s="179">
        <f>IF(BG$3=0,0,INDEX(Sheet1!RawDataCols,$C329,BG$5)*$R329)</f>
        <v>0</v>
      </c>
      <c r="BH329" s="33">
        <f t="shared" ref="BH329:BH391" si="57">SUM(T329,U329,X329,AA329,AD329,AG329,AJ329,AM329,AP329,AS329,AV329,AY329,BB329)</f>
        <v>6346.6</v>
      </c>
      <c r="BI329" s="33">
        <f t="shared" ref="BI329:BI391" si="58">SUM(V329,Y329,AB329,AE329,AH329,AK329,AN329,AQ329,AT329,AW329,AZ329,BC329)</f>
        <v>9139.2799999999988</v>
      </c>
      <c r="BJ329" s="33">
        <f t="shared" ref="BJ329:BJ391" si="59">SUM(W329,Z329,AC329,AF329,AI329,AL329,AO329,AR329,AU329,AX329,BA329,BD329)+IF(Q329&lt;&gt;"I",BP329,0)</f>
        <v>6452</v>
      </c>
      <c r="BK329" s="3">
        <f>IF(BK$3=0,0,INDEX(Sheet1!RawDataCols,$C329,BK$5)*$R329)</f>
        <v>571.20500000000004</v>
      </c>
      <c r="BL329" s="3">
        <f>IF(BL$3=0,0,INDEX(Sheet1!RawDataCols,$C329,BL$5)*$R329)</f>
        <v>1511.825</v>
      </c>
      <c r="BM329" s="3">
        <f>IF(BM$3=0,0,INDEX(Sheet1!RawDataCols,$C329,BM$5)*$R329)</f>
        <v>360.44125000000003</v>
      </c>
      <c r="BN329" s="3">
        <f>IF(BN$3=0,0,INDEX(Sheet1!RawDataCols,$C329,BN$5)*$R329)</f>
        <v>495.38312500000001</v>
      </c>
      <c r="BO329" s="3">
        <f>IF(BO$3=0,0,INDEX(Sheet1!RawDataCols,$C329,BO$5)*$R329)</f>
        <v>1206.75125</v>
      </c>
      <c r="BP329" s="3">
        <f>IF(BP$3=0,0,INDEX(Sheet1!RawDataCols,$C329,BP$5)*$R329)</f>
        <v>21074.2</v>
      </c>
      <c r="BQ329" s="3">
        <f t="shared" ref="BQ329:BQ391" si="60">IF($Q329="I",SUM(U329,X329,AA329),SUM(T329,U329,X329,AA329))</f>
        <v>1899</v>
      </c>
      <c r="BR329" s="3">
        <f t="shared" ref="BR329:BR391" si="61">IF($Q329="I",SUM(AD329,AG329,AJ329),SUM(AD329,AG329,AJ329,BQ329))</f>
        <v>1295.4000000000001</v>
      </c>
      <c r="BS329" s="3">
        <f t="shared" ref="BS329:BS391" si="62">IF($Q329="I",SUM(AM329,AP329,AS329),SUM(AM329,AP329,AS329,BR329))</f>
        <v>3152.2</v>
      </c>
      <c r="BT329" s="3">
        <f t="shared" ref="BT329:BT391" si="63">IF($I329="I",SUM(AV329,AY329,BB329),SUM(AV329,AY329,BB329,BS329))</f>
        <v>3152.2</v>
      </c>
      <c r="BU329" s="3" t="str">
        <f>INDEX(Sheet1!$BS$2:$BS$1000,MATCH($A329,Sheet1!$A$2:$A$1000,0))</f>
        <v>13</v>
      </c>
      <c r="BV329" s="3">
        <f>INDEX(Sheet1!$BT$2:$BT$1000,MATCH($A329,Sheet1!$A$2:$A$1000,0))</f>
        <v>3152.2</v>
      </c>
    </row>
    <row r="330" spans="1:74" x14ac:dyDescent="0.2">
      <c r="A330" s="11" t="s">
        <v>769</v>
      </c>
      <c r="B330" s="3">
        <f>MATCH($A330,Sheet1!ACCOUNTNO,0)</f>
        <v>301</v>
      </c>
      <c r="C330" s="3">
        <f t="shared" si="54"/>
        <v>301</v>
      </c>
      <c r="D330" s="3" t="str">
        <f>IF(D$3=0,0,INDEX(Sheet1!RawDataCols,$C330,D$5))</f>
        <v>26240A04</v>
      </c>
      <c r="E330" s="3" t="str">
        <f>IF(E$3=0,0,INDEX(Sheet1!RawDataCols,$C330,E$5))</f>
        <v xml:space="preserve">26240          </v>
      </c>
      <c r="F330" s="3" t="str">
        <f>IF(F$3=0,0,INDEX(Sheet1!RawDataCols,$C330,F$5))</f>
        <v xml:space="preserve">A04            </v>
      </c>
      <c r="G330" s="3" t="str">
        <f>IF(G$3=0,0,INDEX(Sheet1!RawDataCols,$C330,G$5))</f>
        <v xml:space="preserve">               </v>
      </c>
      <c r="H330" s="3" t="str">
        <f>IF(H$3=0,0,INDEX(Sheet1!RawDataCols,$C330,H$5))</f>
        <v xml:space="preserve">               </v>
      </c>
      <c r="I330" s="3" t="str">
        <f>IF(I$3=0,0,INDEX(Sheet1!RawDataCols,$C330,I$5))</f>
        <v xml:space="preserve">               </v>
      </c>
      <c r="J330" s="3" t="str">
        <f>IF(J$3=0,0,INDEX(Sheet1!RawDataCols,$C330,J$5))</f>
        <v xml:space="preserve">               </v>
      </c>
      <c r="K330" s="3" t="str">
        <f>IF(K$3=0,0,INDEX(Sheet1!RawDataCols,$C330,K$5))</f>
        <v xml:space="preserve">               </v>
      </c>
      <c r="L330" s="3" t="str">
        <f>IF(L$3=0,0,INDEX(Sheet1!RawDataCols,$C330,L$5))</f>
        <v xml:space="preserve">               </v>
      </c>
      <c r="M330" s="3" t="str">
        <f>IF(M$3=0,0,INDEX(Sheet1!RawDataCols,$C330,M$5))</f>
        <v xml:space="preserve">F007  </v>
      </c>
      <c r="N330" s="3" t="str">
        <f>IF(N$3=0,0,INDEX(Sheet1!RawDataCols,$C330,N$5))</f>
        <v>Fire Systems R &amp; M-174 Fullarton Rd</v>
      </c>
      <c r="O330" s="3">
        <f>INDEX(Sheet1!RawDataCols,$C330,O$5)</f>
        <v>13</v>
      </c>
      <c r="P330" s="3" t="str">
        <f>INDEX(Sheet1!RawDataCols,$C330,P$5)</f>
        <v>Cost and Expenses</v>
      </c>
      <c r="Q330" s="3" t="str">
        <f>IF(Q$3=0,0,INDEX(Sheet1!RawDataCols,$C330,Q$5))</f>
        <v>I</v>
      </c>
      <c r="R330" s="3">
        <f t="shared" si="55"/>
        <v>1</v>
      </c>
      <c r="S330" s="3">
        <f t="shared" si="56"/>
        <v>-1</v>
      </c>
      <c r="T330" s="3">
        <f>IF(T$3=0,0,INDEX(Sheet1!RawDataCols,$C330,T$5)*$R330)</f>
        <v>0</v>
      </c>
      <c r="U330" s="3">
        <f>IF(U$3=0,0,INDEX(Sheet1!RawDataCols,$C330,U$5)*$R330)</f>
        <v>0</v>
      </c>
      <c r="V330" s="3">
        <f>IF(V$3=0,0,INDEX(Sheet1!RawDataCols,$C330,V$5)*$R330)</f>
        <v>69.58</v>
      </c>
      <c r="W330" s="3">
        <f>IF(W$3=0,0,INDEX(Sheet1!RawDataCols,$C330,W$5)*$R330)</f>
        <v>630</v>
      </c>
      <c r="X330" s="3">
        <f>IF(X$3=0,0,INDEX(Sheet1!RawDataCols,$C330,X$5)*$R330)</f>
        <v>0</v>
      </c>
      <c r="Y330" s="3">
        <f>IF(Y$3=0,0,INDEX(Sheet1!RawDataCols,$C330,Y$5)*$R330)</f>
        <v>69.58</v>
      </c>
      <c r="Z330" s="3">
        <f>IF(Z$3=0,0,INDEX(Sheet1!RawDataCols,$C330,Z$5)*$R330)</f>
        <v>0</v>
      </c>
      <c r="AA330" s="3">
        <f>IF(AA$3=0,0,INDEX(Sheet1!RawDataCols,$C330,AA$5)*$R330)</f>
        <v>0</v>
      </c>
      <c r="AB330" s="3">
        <f>IF(AB$3=0,0,INDEX(Sheet1!RawDataCols,$C330,AB$5)*$R330)</f>
        <v>69.58</v>
      </c>
      <c r="AC330" s="3">
        <f>IF(AC$3=0,0,INDEX(Sheet1!RawDataCols,$C330,AC$5)*$R330)</f>
        <v>0</v>
      </c>
      <c r="AD330" s="3">
        <f>IF(AD$3=0,0,INDEX(Sheet1!RawDataCols,$C330,AD$5)*$R330)</f>
        <v>0</v>
      </c>
      <c r="AE330" s="3">
        <f>IF(AE$3=0,0,INDEX(Sheet1!RawDataCols,$C330,AE$5)*$R330)</f>
        <v>69.58</v>
      </c>
      <c r="AF330" s="3">
        <f>IF(AF$3=0,0,INDEX(Sheet1!RawDataCols,$C330,AF$5)*$R330)</f>
        <v>1130</v>
      </c>
      <c r="AG330" s="3">
        <f>IF(AG$3=0,0,INDEX(Sheet1!RawDataCols,$C330,AG$5)*$R330)</f>
        <v>0</v>
      </c>
      <c r="AH330" s="3">
        <f>IF(AH$3=0,0,INDEX(Sheet1!RawDataCols,$C330,AH$5)*$R330)</f>
        <v>69.58</v>
      </c>
      <c r="AI330" s="3">
        <f>IF(AI$3=0,0,INDEX(Sheet1!RawDataCols,$C330,AI$5)*$R330)</f>
        <v>0</v>
      </c>
      <c r="AJ330" s="3">
        <f>IF(AJ$3=0,0,INDEX(Sheet1!RawDataCols,$C330,AJ$5)*$R330)</f>
        <v>0</v>
      </c>
      <c r="AK330" s="3">
        <f>IF(AK$3=0,0,INDEX(Sheet1!RawDataCols,$C330,AK$5)*$R330)</f>
        <v>69.58</v>
      </c>
      <c r="AL330" s="3">
        <f>IF(AL$3=0,0,INDEX(Sheet1!RawDataCols,$C330,AL$5)*$R330)</f>
        <v>0</v>
      </c>
      <c r="AM330" s="3">
        <f>IF(AM$3=0,0,INDEX(Sheet1!RawDataCols,$C330,AM$5)*$R330)</f>
        <v>0</v>
      </c>
      <c r="AN330" s="3">
        <f>IF(AN$3=0,0,INDEX(Sheet1!RawDataCols,$C330,AN$5)*$R330)</f>
        <v>0</v>
      </c>
      <c r="AO330" s="3">
        <f>IF(AO$3=0,0,INDEX(Sheet1!RawDataCols,$C330,AO$5)*$R330)</f>
        <v>0</v>
      </c>
      <c r="AP330" s="3">
        <f>IF(AP$3=0,0,INDEX(Sheet1!RawDataCols,$C330,AP$5)*$R330)</f>
        <v>319</v>
      </c>
      <c r="AQ330" s="3">
        <f>IF(AQ$3=0,0,INDEX(Sheet1!RawDataCols,$C330,AQ$5)*$R330)</f>
        <v>69.58</v>
      </c>
      <c r="AR330" s="3">
        <f>IF(AR$3=0,0,INDEX(Sheet1!RawDataCols,$C330,AR$5)*$R330)</f>
        <v>0</v>
      </c>
      <c r="AS330" s="3">
        <f>IF(AS$3=0,0,INDEX(Sheet1!RawDataCols,$C330,AS$5)*$R330)</f>
        <v>0</v>
      </c>
      <c r="AT330" s="3">
        <f>IF(AT$3=0,0,INDEX(Sheet1!RawDataCols,$C330,AT$5)*$R330)</f>
        <v>69.58</v>
      </c>
      <c r="AU330" s="3">
        <f>IF(AU$3=0,0,INDEX(Sheet1!RawDataCols,$C330,AU$5)*$R330)</f>
        <v>835</v>
      </c>
      <c r="AV330" s="3">
        <f>IF(AV$3=0,0,INDEX(Sheet1!RawDataCols,$C330,AV$5)*$R330)</f>
        <v>0</v>
      </c>
      <c r="AW330" s="3">
        <f>IF(AW$3=0,0,INDEX(Sheet1!RawDataCols,$C330,AW$5)*$R330)</f>
        <v>69.58</v>
      </c>
      <c r="AX330" s="3">
        <f>IF(AX$3=0,0,INDEX(Sheet1!RawDataCols,$C330,AX$5)*$R330)</f>
        <v>0</v>
      </c>
      <c r="AY330" s="3">
        <f>IF(AY$3=0,0,INDEX(Sheet1!RawDataCols,$C330,AY$5)*$R330)</f>
        <v>0</v>
      </c>
      <c r="AZ330" s="3">
        <f>IF(AZ$3=0,0,INDEX(Sheet1!RawDataCols,$C330,AZ$5)*$R330)</f>
        <v>69.58</v>
      </c>
      <c r="BA330" s="3">
        <f>IF(BA$3=0,0,INDEX(Sheet1!RawDataCols,$C330,BA$5)*$R330)</f>
        <v>0</v>
      </c>
      <c r="BB330" s="3">
        <f>IF(BB$3=0,0,INDEX(Sheet1!RawDataCols,$C330,BB$5)*$R330)</f>
        <v>0</v>
      </c>
      <c r="BC330" s="3">
        <f>IF(BC$3=0,0,INDEX(Sheet1!RawDataCols,$C330,BC$5)*$R330)</f>
        <v>69.58</v>
      </c>
      <c r="BD330" s="3">
        <f>IF(BD$3=0,0,INDEX(Sheet1!RawDataCols,$C330,BD$5)*$R330)</f>
        <v>0</v>
      </c>
      <c r="BE330" s="3">
        <f>IF(BE$3=0,0,INDEX(Sheet1!RawDataCols,$C330,BE$5)*$R330)</f>
        <v>0</v>
      </c>
      <c r="BF330" s="3">
        <f>IF(BF$3=0,0,INDEX(Sheet1!RawDataCols,$C330,BF$5)*$R330)</f>
        <v>69.58</v>
      </c>
      <c r="BG330" s="179">
        <f>IF(BG$3=0,0,INDEX(Sheet1!RawDataCols,$C330,BG$5)*$R330)</f>
        <v>0</v>
      </c>
      <c r="BH330" s="33">
        <f t="shared" si="57"/>
        <v>319</v>
      </c>
      <c r="BI330" s="33">
        <f t="shared" si="58"/>
        <v>765.38000000000011</v>
      </c>
      <c r="BJ330" s="33">
        <f t="shared" si="59"/>
        <v>2595</v>
      </c>
      <c r="BK330" s="3">
        <f>IF(BK$3=0,0,INDEX(Sheet1!RawDataCols,$C330,BK$5)*$R330)</f>
        <v>47.83625</v>
      </c>
      <c r="BL330" s="3">
        <f>IF(BL$3=0,0,INDEX(Sheet1!RawDataCols,$C330,BL$5)*$R330)</f>
        <v>110</v>
      </c>
      <c r="BM330" s="3">
        <f>IF(BM$3=0,0,INDEX(Sheet1!RawDataCols,$C330,BM$5)*$R330)</f>
        <v>26.6875</v>
      </c>
      <c r="BN330" s="3">
        <f>IF(BN$3=0,0,INDEX(Sheet1!RawDataCols,$C330,BN$5)*$R330)</f>
        <v>76.631249999999994</v>
      </c>
      <c r="BO330" s="3">
        <f>IF(BO$3=0,0,INDEX(Sheet1!RawDataCols,$C330,BO$5)*$R330)</f>
        <v>77.5</v>
      </c>
      <c r="BP330" s="3">
        <f>IF(BP$3=0,0,INDEX(Sheet1!RawDataCols,$C330,BP$5)*$R330)</f>
        <v>0</v>
      </c>
      <c r="BQ330" s="3">
        <f t="shared" si="60"/>
        <v>0</v>
      </c>
      <c r="BR330" s="3">
        <f t="shared" si="61"/>
        <v>0</v>
      </c>
      <c r="BS330" s="3">
        <f t="shared" si="62"/>
        <v>319</v>
      </c>
      <c r="BT330" s="3">
        <f t="shared" si="63"/>
        <v>319</v>
      </c>
      <c r="BU330" s="3" t="str">
        <f>INDEX(Sheet1!$BS$2:$BS$1000,MATCH($A330,Sheet1!$A$2:$A$1000,0))</f>
        <v>13</v>
      </c>
      <c r="BV330" s="3">
        <f>INDEX(Sheet1!$BT$2:$BT$1000,MATCH($A330,Sheet1!$A$2:$A$1000,0))</f>
        <v>319</v>
      </c>
    </row>
    <row r="331" spans="1:74" x14ac:dyDescent="0.2">
      <c r="A331" s="11" t="s">
        <v>770</v>
      </c>
      <c r="B331" s="3">
        <f>MATCH($A331,Sheet1!ACCOUNTNO,0)</f>
        <v>302</v>
      </c>
      <c r="C331" s="3">
        <f t="shared" si="54"/>
        <v>302</v>
      </c>
      <c r="D331" s="3" t="str">
        <f>IF(D$3=0,0,INDEX(Sheet1!RawDataCols,$C331,D$5))</f>
        <v>26240A05</v>
      </c>
      <c r="E331" s="3" t="str">
        <f>IF(E$3=0,0,INDEX(Sheet1!RawDataCols,$C331,E$5))</f>
        <v xml:space="preserve">26240          </v>
      </c>
      <c r="F331" s="3" t="str">
        <f>IF(F$3=0,0,INDEX(Sheet1!RawDataCols,$C331,F$5))</f>
        <v xml:space="preserve">A05            </v>
      </c>
      <c r="G331" s="3" t="str">
        <f>IF(G$3=0,0,INDEX(Sheet1!RawDataCols,$C331,G$5))</f>
        <v xml:space="preserve">               </v>
      </c>
      <c r="H331" s="3" t="str">
        <f>IF(H$3=0,0,INDEX(Sheet1!RawDataCols,$C331,H$5))</f>
        <v xml:space="preserve">               </v>
      </c>
      <c r="I331" s="3" t="str">
        <f>IF(I$3=0,0,INDEX(Sheet1!RawDataCols,$C331,I$5))</f>
        <v xml:space="preserve">               </v>
      </c>
      <c r="J331" s="3" t="str">
        <f>IF(J$3=0,0,INDEX(Sheet1!RawDataCols,$C331,J$5))</f>
        <v xml:space="preserve">               </v>
      </c>
      <c r="K331" s="3" t="str">
        <f>IF(K$3=0,0,INDEX(Sheet1!RawDataCols,$C331,K$5))</f>
        <v xml:space="preserve">               </v>
      </c>
      <c r="L331" s="3" t="str">
        <f>IF(L$3=0,0,INDEX(Sheet1!RawDataCols,$C331,L$5))</f>
        <v xml:space="preserve">               </v>
      </c>
      <c r="M331" s="3" t="str">
        <f>IF(M$3=0,0,INDEX(Sheet1!RawDataCols,$C331,M$5))</f>
        <v xml:space="preserve">F007  </v>
      </c>
      <c r="N331" s="3" t="str">
        <f>IF(N$3=0,0,INDEX(Sheet1!RawDataCols,$C331,N$5))</f>
        <v>Fire Systems R &amp; M-26a Grote St</v>
      </c>
      <c r="O331" s="3">
        <f>INDEX(Sheet1!RawDataCols,$C331,O$5)</f>
        <v>13</v>
      </c>
      <c r="P331" s="3" t="str">
        <f>INDEX(Sheet1!RawDataCols,$C331,P$5)</f>
        <v>Cost and Expenses</v>
      </c>
      <c r="Q331" s="3" t="str">
        <f>IF(Q$3=0,0,INDEX(Sheet1!RawDataCols,$C331,Q$5))</f>
        <v>I</v>
      </c>
      <c r="R331" s="3">
        <f t="shared" si="55"/>
        <v>1</v>
      </c>
      <c r="S331" s="3">
        <f t="shared" si="56"/>
        <v>-1</v>
      </c>
      <c r="T331" s="3">
        <f>IF(T$3=0,0,INDEX(Sheet1!RawDataCols,$C331,T$5)*$R331)</f>
        <v>0</v>
      </c>
      <c r="U331" s="3">
        <f>IF(U$3=0,0,INDEX(Sheet1!RawDataCols,$C331,U$5)*$R331)</f>
        <v>0</v>
      </c>
      <c r="V331" s="3">
        <f>IF(V$3=0,0,INDEX(Sheet1!RawDataCols,$C331,V$5)*$R331)</f>
        <v>83.33</v>
      </c>
      <c r="W331" s="3">
        <f>IF(W$3=0,0,INDEX(Sheet1!RawDataCols,$C331,W$5)*$R331)</f>
        <v>0</v>
      </c>
      <c r="X331" s="3">
        <f>IF(X$3=0,0,INDEX(Sheet1!RawDataCols,$C331,X$5)*$R331)</f>
        <v>0</v>
      </c>
      <c r="Y331" s="3">
        <f>IF(Y$3=0,0,INDEX(Sheet1!RawDataCols,$C331,Y$5)*$R331)</f>
        <v>83.33</v>
      </c>
      <c r="Z331" s="3">
        <f>IF(Z$3=0,0,INDEX(Sheet1!RawDataCols,$C331,Z$5)*$R331)</f>
        <v>0</v>
      </c>
      <c r="AA331" s="3">
        <f>IF(AA$3=0,0,INDEX(Sheet1!RawDataCols,$C331,AA$5)*$R331)</f>
        <v>350</v>
      </c>
      <c r="AB331" s="3">
        <f>IF(AB$3=0,0,INDEX(Sheet1!RawDataCols,$C331,AB$5)*$R331)</f>
        <v>83.33</v>
      </c>
      <c r="AC331" s="3">
        <f>IF(AC$3=0,0,INDEX(Sheet1!RawDataCols,$C331,AC$5)*$R331)</f>
        <v>0</v>
      </c>
      <c r="AD331" s="3">
        <f>IF(AD$3=0,0,INDEX(Sheet1!RawDataCols,$C331,AD$5)*$R331)</f>
        <v>0</v>
      </c>
      <c r="AE331" s="3">
        <f>IF(AE$3=0,0,INDEX(Sheet1!RawDataCols,$C331,AE$5)*$R331)</f>
        <v>83.33</v>
      </c>
      <c r="AF331" s="3">
        <f>IF(AF$3=0,0,INDEX(Sheet1!RawDataCols,$C331,AF$5)*$R331)</f>
        <v>0</v>
      </c>
      <c r="AG331" s="3">
        <f>IF(AG$3=0,0,INDEX(Sheet1!RawDataCols,$C331,AG$5)*$R331)</f>
        <v>0</v>
      </c>
      <c r="AH331" s="3">
        <f>IF(AH$3=0,0,INDEX(Sheet1!RawDataCols,$C331,AH$5)*$R331)</f>
        <v>83.33</v>
      </c>
      <c r="AI331" s="3">
        <f>IF(AI$3=0,0,INDEX(Sheet1!RawDataCols,$C331,AI$5)*$R331)</f>
        <v>0</v>
      </c>
      <c r="AJ331" s="3">
        <f>IF(AJ$3=0,0,INDEX(Sheet1!RawDataCols,$C331,AJ$5)*$R331)</f>
        <v>0</v>
      </c>
      <c r="AK331" s="3">
        <f>IF(AK$3=0,0,INDEX(Sheet1!RawDataCols,$C331,AK$5)*$R331)</f>
        <v>83.33</v>
      </c>
      <c r="AL331" s="3">
        <f>IF(AL$3=0,0,INDEX(Sheet1!RawDataCols,$C331,AL$5)*$R331)</f>
        <v>0</v>
      </c>
      <c r="AM331" s="3">
        <f>IF(AM$3=0,0,INDEX(Sheet1!RawDataCols,$C331,AM$5)*$R331)</f>
        <v>0</v>
      </c>
      <c r="AN331" s="3">
        <f>IF(AN$3=0,0,INDEX(Sheet1!RawDataCols,$C331,AN$5)*$R331)</f>
        <v>0</v>
      </c>
      <c r="AO331" s="3">
        <f>IF(AO$3=0,0,INDEX(Sheet1!RawDataCols,$C331,AO$5)*$R331)</f>
        <v>0</v>
      </c>
      <c r="AP331" s="3">
        <f>IF(AP$3=0,0,INDEX(Sheet1!RawDataCols,$C331,AP$5)*$R331)</f>
        <v>0</v>
      </c>
      <c r="AQ331" s="3">
        <f>IF(AQ$3=0,0,INDEX(Sheet1!RawDataCols,$C331,AQ$5)*$R331)</f>
        <v>83.33</v>
      </c>
      <c r="AR331" s="3">
        <f>IF(AR$3=0,0,INDEX(Sheet1!RawDataCols,$C331,AR$5)*$R331)</f>
        <v>522.5</v>
      </c>
      <c r="AS331" s="3">
        <f>IF(AS$3=0,0,INDEX(Sheet1!RawDataCols,$C331,AS$5)*$R331)</f>
        <v>0</v>
      </c>
      <c r="AT331" s="3">
        <f>IF(AT$3=0,0,INDEX(Sheet1!RawDataCols,$C331,AT$5)*$R331)</f>
        <v>83.33</v>
      </c>
      <c r="AU331" s="3">
        <f>IF(AU$3=0,0,INDEX(Sheet1!RawDataCols,$C331,AU$5)*$R331)</f>
        <v>0</v>
      </c>
      <c r="AV331" s="3">
        <f>IF(AV$3=0,0,INDEX(Sheet1!RawDataCols,$C331,AV$5)*$R331)</f>
        <v>0</v>
      </c>
      <c r="AW331" s="3">
        <f>IF(AW$3=0,0,INDEX(Sheet1!RawDataCols,$C331,AW$5)*$R331)</f>
        <v>83.33</v>
      </c>
      <c r="AX331" s="3">
        <f>IF(AX$3=0,0,INDEX(Sheet1!RawDataCols,$C331,AX$5)*$R331)</f>
        <v>0</v>
      </c>
      <c r="AY331" s="3">
        <f>IF(AY$3=0,0,INDEX(Sheet1!RawDataCols,$C331,AY$5)*$R331)</f>
        <v>0</v>
      </c>
      <c r="AZ331" s="3">
        <f>IF(AZ$3=0,0,INDEX(Sheet1!RawDataCols,$C331,AZ$5)*$R331)</f>
        <v>83.33</v>
      </c>
      <c r="BA331" s="3">
        <f>IF(BA$3=0,0,INDEX(Sheet1!RawDataCols,$C331,BA$5)*$R331)</f>
        <v>0</v>
      </c>
      <c r="BB331" s="3">
        <f>IF(BB$3=0,0,INDEX(Sheet1!RawDataCols,$C331,BB$5)*$R331)</f>
        <v>0</v>
      </c>
      <c r="BC331" s="3">
        <f>IF(BC$3=0,0,INDEX(Sheet1!RawDataCols,$C331,BC$5)*$R331)</f>
        <v>83.33</v>
      </c>
      <c r="BD331" s="3">
        <f>IF(BD$3=0,0,INDEX(Sheet1!RawDataCols,$C331,BD$5)*$R331)</f>
        <v>0</v>
      </c>
      <c r="BE331" s="3">
        <f>IF(BE$3=0,0,INDEX(Sheet1!RawDataCols,$C331,BE$5)*$R331)</f>
        <v>0</v>
      </c>
      <c r="BF331" s="3">
        <f>IF(BF$3=0,0,INDEX(Sheet1!RawDataCols,$C331,BF$5)*$R331)</f>
        <v>83.33</v>
      </c>
      <c r="BG331" s="179">
        <f>IF(BG$3=0,0,INDEX(Sheet1!RawDataCols,$C331,BG$5)*$R331)</f>
        <v>0</v>
      </c>
      <c r="BH331" s="33">
        <f t="shared" si="57"/>
        <v>350</v>
      </c>
      <c r="BI331" s="33">
        <f t="shared" si="58"/>
        <v>916.63000000000011</v>
      </c>
      <c r="BJ331" s="33">
        <f t="shared" si="59"/>
        <v>522.5</v>
      </c>
      <c r="BK331" s="3">
        <f>IF(BK$3=0,0,INDEX(Sheet1!RawDataCols,$C331,BK$5)*$R331)</f>
        <v>57.289375</v>
      </c>
      <c r="BL331" s="3">
        <f>IF(BL$3=0,0,INDEX(Sheet1!RawDataCols,$C331,BL$5)*$R331)</f>
        <v>14.356249999999999</v>
      </c>
      <c r="BM331" s="3">
        <f>IF(BM$3=0,0,INDEX(Sheet1!RawDataCols,$C331,BM$5)*$R331)</f>
        <v>0</v>
      </c>
      <c r="BN331" s="3">
        <f>IF(BN$3=0,0,INDEX(Sheet1!RawDataCols,$C331,BN$5)*$R331)</f>
        <v>0</v>
      </c>
      <c r="BO331" s="3">
        <f>IF(BO$3=0,0,INDEX(Sheet1!RawDataCols,$C331,BO$5)*$R331)</f>
        <v>12.89625</v>
      </c>
      <c r="BP331" s="3">
        <f>IF(BP$3=0,0,INDEX(Sheet1!RawDataCols,$C331,BP$5)*$R331)</f>
        <v>229.7</v>
      </c>
      <c r="BQ331" s="3">
        <f t="shared" si="60"/>
        <v>350</v>
      </c>
      <c r="BR331" s="3">
        <f t="shared" si="61"/>
        <v>0</v>
      </c>
      <c r="BS331" s="3">
        <f t="shared" si="62"/>
        <v>0</v>
      </c>
      <c r="BT331" s="3">
        <f t="shared" si="63"/>
        <v>0</v>
      </c>
      <c r="BU331" s="3" t="str">
        <f>INDEX(Sheet1!$BS$2:$BS$1000,MATCH($A331,Sheet1!$A$2:$A$1000,0))</f>
        <v>13</v>
      </c>
      <c r="BV331" s="3">
        <f>INDEX(Sheet1!$BT$2:$BT$1000,MATCH($A331,Sheet1!$A$2:$A$1000,0))</f>
        <v>0</v>
      </c>
    </row>
    <row r="332" spans="1:74" x14ac:dyDescent="0.2">
      <c r="A332" s="11" t="s">
        <v>771</v>
      </c>
      <c r="B332" s="3">
        <f>MATCH($A332,Sheet1!ACCOUNTNO,0)</f>
        <v>303</v>
      </c>
      <c r="C332" s="3">
        <f t="shared" si="54"/>
        <v>303</v>
      </c>
      <c r="D332" s="3" t="str">
        <f>IF(D$3=0,0,INDEX(Sheet1!RawDataCols,$C332,D$5))</f>
        <v>26240A06</v>
      </c>
      <c r="E332" s="3" t="str">
        <f>IF(E$3=0,0,INDEX(Sheet1!RawDataCols,$C332,E$5))</f>
        <v xml:space="preserve">26240          </v>
      </c>
      <c r="F332" s="3" t="str">
        <f>IF(F$3=0,0,INDEX(Sheet1!RawDataCols,$C332,F$5))</f>
        <v xml:space="preserve">A06            </v>
      </c>
      <c r="G332" s="3" t="str">
        <f>IF(G$3=0,0,INDEX(Sheet1!RawDataCols,$C332,G$5))</f>
        <v xml:space="preserve">               </v>
      </c>
      <c r="H332" s="3" t="str">
        <f>IF(H$3=0,0,INDEX(Sheet1!RawDataCols,$C332,H$5))</f>
        <v xml:space="preserve">               </v>
      </c>
      <c r="I332" s="3" t="str">
        <f>IF(I$3=0,0,INDEX(Sheet1!RawDataCols,$C332,I$5))</f>
        <v xml:space="preserve">               </v>
      </c>
      <c r="J332" s="3" t="str">
        <f>IF(J$3=0,0,INDEX(Sheet1!RawDataCols,$C332,J$5))</f>
        <v xml:space="preserve">               </v>
      </c>
      <c r="K332" s="3" t="str">
        <f>IF(K$3=0,0,INDEX(Sheet1!RawDataCols,$C332,K$5))</f>
        <v xml:space="preserve">               </v>
      </c>
      <c r="L332" s="3" t="str">
        <f>IF(L$3=0,0,INDEX(Sheet1!RawDataCols,$C332,L$5))</f>
        <v xml:space="preserve">               </v>
      </c>
      <c r="M332" s="3" t="str">
        <f>IF(M$3=0,0,INDEX(Sheet1!RawDataCols,$C332,M$5))</f>
        <v xml:space="preserve">F007  </v>
      </c>
      <c r="N332" s="3" t="str">
        <f>IF(N$3=0,0,INDEX(Sheet1!RawDataCols,$C332,N$5))</f>
        <v>Fire Systems R &amp; M-31 Franklin St</v>
      </c>
      <c r="O332" s="3">
        <f>INDEX(Sheet1!RawDataCols,$C332,O$5)</f>
        <v>13</v>
      </c>
      <c r="P332" s="3" t="str">
        <f>INDEX(Sheet1!RawDataCols,$C332,P$5)</f>
        <v>Cost and Expenses</v>
      </c>
      <c r="Q332" s="3" t="str">
        <f>IF(Q$3=0,0,INDEX(Sheet1!RawDataCols,$C332,Q$5))</f>
        <v>I</v>
      </c>
      <c r="R332" s="3">
        <f t="shared" si="55"/>
        <v>1</v>
      </c>
      <c r="S332" s="3">
        <f t="shared" si="56"/>
        <v>-1</v>
      </c>
      <c r="T332" s="3">
        <f>IF(T$3=0,0,INDEX(Sheet1!RawDataCols,$C332,T$5)*$R332)</f>
        <v>0</v>
      </c>
      <c r="U332" s="3">
        <f>IF(U$3=0,0,INDEX(Sheet1!RawDataCols,$C332,U$5)*$R332)</f>
        <v>0</v>
      </c>
      <c r="V332" s="3">
        <f>IF(V$3=0,0,INDEX(Sheet1!RawDataCols,$C332,V$5)*$R332)</f>
        <v>236.46</v>
      </c>
      <c r="W332" s="3">
        <f>IF(W$3=0,0,INDEX(Sheet1!RawDataCols,$C332,W$5)*$R332)</f>
        <v>0</v>
      </c>
      <c r="X332" s="3">
        <f>IF(X$3=0,0,INDEX(Sheet1!RawDataCols,$C332,X$5)*$R332)</f>
        <v>0</v>
      </c>
      <c r="Y332" s="3">
        <f>IF(Y$3=0,0,INDEX(Sheet1!RawDataCols,$C332,Y$5)*$R332)</f>
        <v>236.46</v>
      </c>
      <c r="Z332" s="3">
        <f>IF(Z$3=0,0,INDEX(Sheet1!RawDataCols,$C332,Z$5)*$R332)</f>
        <v>0</v>
      </c>
      <c r="AA332" s="3">
        <f>IF(AA$3=0,0,INDEX(Sheet1!RawDataCols,$C332,AA$5)*$R332)</f>
        <v>645</v>
      </c>
      <c r="AB332" s="3">
        <f>IF(AB$3=0,0,INDEX(Sheet1!RawDataCols,$C332,AB$5)*$R332)</f>
        <v>236.46</v>
      </c>
      <c r="AC332" s="3">
        <f>IF(AC$3=0,0,INDEX(Sheet1!RawDataCols,$C332,AC$5)*$R332)</f>
        <v>0</v>
      </c>
      <c r="AD332" s="3">
        <f>IF(AD$3=0,0,INDEX(Sheet1!RawDataCols,$C332,AD$5)*$R332)</f>
        <v>0</v>
      </c>
      <c r="AE332" s="3">
        <f>IF(AE$3=0,0,INDEX(Sheet1!RawDataCols,$C332,AE$5)*$R332)</f>
        <v>236.46</v>
      </c>
      <c r="AF332" s="3">
        <f>IF(AF$3=0,0,INDEX(Sheet1!RawDataCols,$C332,AF$5)*$R332)</f>
        <v>0</v>
      </c>
      <c r="AG332" s="3">
        <f>IF(AG$3=0,0,INDEX(Sheet1!RawDataCols,$C332,AG$5)*$R332)</f>
        <v>0</v>
      </c>
      <c r="AH332" s="3">
        <f>IF(AH$3=0,0,INDEX(Sheet1!RawDataCols,$C332,AH$5)*$R332)</f>
        <v>236.46</v>
      </c>
      <c r="AI332" s="3">
        <f>IF(AI$3=0,0,INDEX(Sheet1!RawDataCols,$C332,AI$5)*$R332)</f>
        <v>2545</v>
      </c>
      <c r="AJ332" s="3">
        <f>IF(AJ$3=0,0,INDEX(Sheet1!RawDataCols,$C332,AJ$5)*$R332)</f>
        <v>0</v>
      </c>
      <c r="AK332" s="3">
        <f>IF(AK$3=0,0,INDEX(Sheet1!RawDataCols,$C332,AK$5)*$R332)</f>
        <v>236.46</v>
      </c>
      <c r="AL332" s="3">
        <f>IF(AL$3=0,0,INDEX(Sheet1!RawDataCols,$C332,AL$5)*$R332)</f>
        <v>0</v>
      </c>
      <c r="AM332" s="3">
        <f>IF(AM$3=0,0,INDEX(Sheet1!RawDataCols,$C332,AM$5)*$R332)</f>
        <v>1151.5</v>
      </c>
      <c r="AN332" s="3">
        <f>IF(AN$3=0,0,INDEX(Sheet1!RawDataCols,$C332,AN$5)*$R332)</f>
        <v>1151.5</v>
      </c>
      <c r="AO332" s="3">
        <f>IF(AO$3=0,0,INDEX(Sheet1!RawDataCols,$C332,AO$5)*$R332)</f>
        <v>375</v>
      </c>
      <c r="AP332" s="3">
        <f>IF(AP$3=0,0,INDEX(Sheet1!RawDataCols,$C332,AP$5)*$R332)</f>
        <v>65</v>
      </c>
      <c r="AQ332" s="3">
        <f>IF(AQ$3=0,0,INDEX(Sheet1!RawDataCols,$C332,AQ$5)*$R332)</f>
        <v>236.46</v>
      </c>
      <c r="AR332" s="3">
        <f>IF(AR$3=0,0,INDEX(Sheet1!RawDataCols,$C332,AR$5)*$R332)</f>
        <v>1817.5</v>
      </c>
      <c r="AS332" s="3">
        <f>IF(AS$3=0,0,INDEX(Sheet1!RawDataCols,$C332,AS$5)*$R332)</f>
        <v>0</v>
      </c>
      <c r="AT332" s="3">
        <f>IF(AT$3=0,0,INDEX(Sheet1!RawDataCols,$C332,AT$5)*$R332)</f>
        <v>236.46</v>
      </c>
      <c r="AU332" s="3">
        <f>IF(AU$3=0,0,INDEX(Sheet1!RawDataCols,$C332,AU$5)*$R332)</f>
        <v>0</v>
      </c>
      <c r="AV332" s="3">
        <f>IF(AV$3=0,0,INDEX(Sheet1!RawDataCols,$C332,AV$5)*$R332)</f>
        <v>0</v>
      </c>
      <c r="AW332" s="3">
        <f>IF(AW$3=0,0,INDEX(Sheet1!RawDataCols,$C332,AW$5)*$R332)</f>
        <v>236.46</v>
      </c>
      <c r="AX332" s="3">
        <f>IF(AX$3=0,0,INDEX(Sheet1!RawDataCols,$C332,AX$5)*$R332)</f>
        <v>0</v>
      </c>
      <c r="AY332" s="3">
        <f>IF(AY$3=0,0,INDEX(Sheet1!RawDataCols,$C332,AY$5)*$R332)</f>
        <v>0</v>
      </c>
      <c r="AZ332" s="3">
        <f>IF(AZ$3=0,0,INDEX(Sheet1!RawDataCols,$C332,AZ$5)*$R332)</f>
        <v>236.46</v>
      </c>
      <c r="BA332" s="3">
        <f>IF(BA$3=0,0,INDEX(Sheet1!RawDataCols,$C332,BA$5)*$R332)</f>
        <v>0</v>
      </c>
      <c r="BB332" s="3">
        <f>IF(BB$3=0,0,INDEX(Sheet1!RawDataCols,$C332,BB$5)*$R332)</f>
        <v>0</v>
      </c>
      <c r="BC332" s="3">
        <f>IF(BC$3=0,0,INDEX(Sheet1!RawDataCols,$C332,BC$5)*$R332)</f>
        <v>236.46</v>
      </c>
      <c r="BD332" s="3">
        <f>IF(BD$3=0,0,INDEX(Sheet1!RawDataCols,$C332,BD$5)*$R332)</f>
        <v>0</v>
      </c>
      <c r="BE332" s="3">
        <f>IF(BE$3=0,0,INDEX(Sheet1!RawDataCols,$C332,BE$5)*$R332)</f>
        <v>0</v>
      </c>
      <c r="BF332" s="3">
        <f>IF(BF$3=0,0,INDEX(Sheet1!RawDataCols,$C332,BF$5)*$R332)</f>
        <v>236.46</v>
      </c>
      <c r="BG332" s="179">
        <f>IF(BG$3=0,0,INDEX(Sheet1!RawDataCols,$C332,BG$5)*$R332)</f>
        <v>0</v>
      </c>
      <c r="BH332" s="33">
        <f t="shared" si="57"/>
        <v>1861.5</v>
      </c>
      <c r="BI332" s="33">
        <f t="shared" si="58"/>
        <v>3752.5600000000004</v>
      </c>
      <c r="BJ332" s="33">
        <f t="shared" si="59"/>
        <v>4737.5</v>
      </c>
      <c r="BK332" s="3">
        <f>IF(BK$3=0,0,INDEX(Sheet1!RawDataCols,$C332,BK$5)*$R332)</f>
        <v>234.535</v>
      </c>
      <c r="BL332" s="3">
        <f>IF(BL$3=0,0,INDEX(Sheet1!RawDataCols,$C332,BL$5)*$R332)</f>
        <v>973.48125000000005</v>
      </c>
      <c r="BM332" s="3">
        <f>IF(BM$3=0,0,INDEX(Sheet1!RawDataCols,$C332,BM$5)*$R332)</f>
        <v>101.7375</v>
      </c>
      <c r="BN332" s="3">
        <f>IF(BN$3=0,0,INDEX(Sheet1!RawDataCols,$C332,BN$5)*$R332)</f>
        <v>129.90375</v>
      </c>
      <c r="BO332" s="3">
        <f>IF(BO$3=0,0,INDEX(Sheet1!RawDataCols,$C332,BO$5)*$R332)</f>
        <v>372.5575</v>
      </c>
      <c r="BP332" s="3">
        <f>IF(BP$3=0,0,INDEX(Sheet1!RawDataCols,$C332,BP$5)*$R332)</f>
        <v>13030.7</v>
      </c>
      <c r="BQ332" s="3">
        <f t="shared" si="60"/>
        <v>645</v>
      </c>
      <c r="BR332" s="3">
        <f t="shared" si="61"/>
        <v>0</v>
      </c>
      <c r="BS332" s="3">
        <f t="shared" si="62"/>
        <v>1216.5</v>
      </c>
      <c r="BT332" s="3">
        <f t="shared" si="63"/>
        <v>1216.5</v>
      </c>
      <c r="BU332" s="3" t="str">
        <f>INDEX(Sheet1!$BS$2:$BS$1000,MATCH($A332,Sheet1!$A$2:$A$1000,0))</f>
        <v>13</v>
      </c>
      <c r="BV332" s="3">
        <f>INDEX(Sheet1!$BT$2:$BT$1000,MATCH($A332,Sheet1!$A$2:$A$1000,0))</f>
        <v>1216.5</v>
      </c>
    </row>
    <row r="333" spans="1:74" x14ac:dyDescent="0.2">
      <c r="A333" s="11" t="s">
        <v>772</v>
      </c>
      <c r="B333" s="3">
        <f>MATCH($A333,Sheet1!ACCOUNTNO,0)</f>
        <v>304</v>
      </c>
      <c r="C333" s="3">
        <f t="shared" si="54"/>
        <v>304</v>
      </c>
      <c r="D333" s="3" t="str">
        <f>IF(D$3=0,0,INDEX(Sheet1!RawDataCols,$C333,D$5))</f>
        <v>26240A07</v>
      </c>
      <c r="E333" s="3" t="str">
        <f>IF(E$3=0,0,INDEX(Sheet1!RawDataCols,$C333,E$5))</f>
        <v xml:space="preserve">26240          </v>
      </c>
      <c r="F333" s="3" t="str">
        <f>IF(F$3=0,0,INDEX(Sheet1!RawDataCols,$C333,F$5))</f>
        <v xml:space="preserve">A07            </v>
      </c>
      <c r="G333" s="3" t="str">
        <f>IF(G$3=0,0,INDEX(Sheet1!RawDataCols,$C333,G$5))</f>
        <v xml:space="preserve">               </v>
      </c>
      <c r="H333" s="3" t="str">
        <f>IF(H$3=0,0,INDEX(Sheet1!RawDataCols,$C333,H$5))</f>
        <v xml:space="preserve">               </v>
      </c>
      <c r="I333" s="3" t="str">
        <f>IF(I$3=0,0,INDEX(Sheet1!RawDataCols,$C333,I$5))</f>
        <v xml:space="preserve">               </v>
      </c>
      <c r="J333" s="3" t="str">
        <f>IF(J$3=0,0,INDEX(Sheet1!RawDataCols,$C333,J$5))</f>
        <v xml:space="preserve">               </v>
      </c>
      <c r="K333" s="3" t="str">
        <f>IF(K$3=0,0,INDEX(Sheet1!RawDataCols,$C333,K$5))</f>
        <v xml:space="preserve">               </v>
      </c>
      <c r="L333" s="3" t="str">
        <f>IF(L$3=0,0,INDEX(Sheet1!RawDataCols,$C333,L$5))</f>
        <v xml:space="preserve">               </v>
      </c>
      <c r="M333" s="3" t="str">
        <f>IF(M$3=0,0,INDEX(Sheet1!RawDataCols,$C333,M$5))</f>
        <v xml:space="preserve">F007  </v>
      </c>
      <c r="N333" s="3" t="str">
        <f>IF(N$3=0,0,INDEX(Sheet1!RawDataCols,$C333,N$5))</f>
        <v>Fire Systems R &amp; M-25 Franklin St</v>
      </c>
      <c r="O333" s="3">
        <f>INDEX(Sheet1!RawDataCols,$C333,O$5)</f>
        <v>13</v>
      </c>
      <c r="P333" s="3" t="str">
        <f>INDEX(Sheet1!RawDataCols,$C333,P$5)</f>
        <v>Cost and Expenses</v>
      </c>
      <c r="Q333" s="3" t="str">
        <f>IF(Q$3=0,0,INDEX(Sheet1!RawDataCols,$C333,Q$5))</f>
        <v>I</v>
      </c>
      <c r="R333" s="3">
        <f t="shared" si="55"/>
        <v>1</v>
      </c>
      <c r="S333" s="3">
        <f t="shared" si="56"/>
        <v>-1</v>
      </c>
      <c r="T333" s="3">
        <f>IF(T$3=0,0,INDEX(Sheet1!RawDataCols,$C333,T$5)*$R333)</f>
        <v>0</v>
      </c>
      <c r="U333" s="3">
        <f>IF(U$3=0,0,INDEX(Sheet1!RawDataCols,$C333,U$5)*$R333)</f>
        <v>0</v>
      </c>
      <c r="V333" s="3">
        <f>IF(V$3=0,0,INDEX(Sheet1!RawDataCols,$C333,V$5)*$R333)</f>
        <v>903.86</v>
      </c>
      <c r="W333" s="3">
        <f>IF(W$3=0,0,INDEX(Sheet1!RawDataCols,$C333,W$5)*$R333)</f>
        <v>0</v>
      </c>
      <c r="X333" s="3">
        <f>IF(X$3=0,0,INDEX(Sheet1!RawDataCols,$C333,X$5)*$R333)</f>
        <v>2131</v>
      </c>
      <c r="Y333" s="3">
        <f>IF(Y$3=0,0,INDEX(Sheet1!RawDataCols,$C333,Y$5)*$R333)</f>
        <v>903.86</v>
      </c>
      <c r="Z333" s="3">
        <f>IF(Z$3=0,0,INDEX(Sheet1!RawDataCols,$C333,Z$5)*$R333)</f>
        <v>2320</v>
      </c>
      <c r="AA333" s="3">
        <f>IF(AA$3=0,0,INDEX(Sheet1!RawDataCols,$C333,AA$5)*$R333)</f>
        <v>940</v>
      </c>
      <c r="AB333" s="3">
        <f>IF(AB$3=0,0,INDEX(Sheet1!RawDataCols,$C333,AB$5)*$R333)</f>
        <v>903.86</v>
      </c>
      <c r="AC333" s="3">
        <f>IF(AC$3=0,0,INDEX(Sheet1!RawDataCols,$C333,AC$5)*$R333)</f>
        <v>0</v>
      </c>
      <c r="AD333" s="3">
        <f>IF(AD$3=0,0,INDEX(Sheet1!RawDataCols,$C333,AD$5)*$R333)</f>
        <v>0</v>
      </c>
      <c r="AE333" s="3">
        <f>IF(AE$3=0,0,INDEX(Sheet1!RawDataCols,$C333,AE$5)*$R333)</f>
        <v>903.86</v>
      </c>
      <c r="AF333" s="3">
        <f>IF(AF$3=0,0,INDEX(Sheet1!RawDataCols,$C333,AF$5)*$R333)</f>
        <v>0</v>
      </c>
      <c r="AG333" s="3">
        <f>IF(AG$3=0,0,INDEX(Sheet1!RawDataCols,$C333,AG$5)*$R333)</f>
        <v>0</v>
      </c>
      <c r="AH333" s="3">
        <f>IF(AH$3=0,0,INDEX(Sheet1!RawDataCols,$C333,AH$5)*$R333)</f>
        <v>903.86</v>
      </c>
      <c r="AI333" s="3">
        <f>IF(AI$3=0,0,INDEX(Sheet1!RawDataCols,$C333,AI$5)*$R333)</f>
        <v>0</v>
      </c>
      <c r="AJ333" s="3">
        <f>IF(AJ$3=0,0,INDEX(Sheet1!RawDataCols,$C333,AJ$5)*$R333)</f>
        <v>2085.08</v>
      </c>
      <c r="AK333" s="3">
        <f>IF(AK$3=0,0,INDEX(Sheet1!RawDataCols,$C333,AK$5)*$R333)</f>
        <v>903.86</v>
      </c>
      <c r="AL333" s="3">
        <f>IF(AL$3=0,0,INDEX(Sheet1!RawDataCols,$C333,AL$5)*$R333)</f>
        <v>0</v>
      </c>
      <c r="AM333" s="3">
        <f>IF(AM$3=0,0,INDEX(Sheet1!RawDataCols,$C333,AM$5)*$R333)</f>
        <v>6464.1</v>
      </c>
      <c r="AN333" s="3">
        <f>IF(AN$3=0,0,INDEX(Sheet1!RawDataCols,$C333,AN$5)*$R333)</f>
        <v>6464.1</v>
      </c>
      <c r="AO333" s="3">
        <f>IF(AO$3=0,0,INDEX(Sheet1!RawDataCols,$C333,AO$5)*$R333)</f>
        <v>2847</v>
      </c>
      <c r="AP333" s="3">
        <f>IF(AP$3=0,0,INDEX(Sheet1!RawDataCols,$C333,AP$5)*$R333)</f>
        <v>17640</v>
      </c>
      <c r="AQ333" s="3">
        <f>IF(AQ$3=0,0,INDEX(Sheet1!RawDataCols,$C333,AQ$5)*$R333)</f>
        <v>903.86</v>
      </c>
      <c r="AR333" s="3">
        <f>IF(AR$3=0,0,INDEX(Sheet1!RawDataCols,$C333,AR$5)*$R333)</f>
        <v>2693.2</v>
      </c>
      <c r="AS333" s="3">
        <f>IF(AS$3=0,0,INDEX(Sheet1!RawDataCols,$C333,AS$5)*$R333)</f>
        <v>720</v>
      </c>
      <c r="AT333" s="3">
        <f>IF(AT$3=0,0,INDEX(Sheet1!RawDataCols,$C333,AT$5)*$R333)</f>
        <v>18543.86</v>
      </c>
      <c r="AU333" s="3">
        <f>IF(AU$3=0,0,INDEX(Sheet1!RawDataCols,$C333,AU$5)*$R333)</f>
        <v>0</v>
      </c>
      <c r="AV333" s="3">
        <f>IF(AV$3=0,0,INDEX(Sheet1!RawDataCols,$C333,AV$5)*$R333)</f>
        <v>1859.24</v>
      </c>
      <c r="AW333" s="3">
        <f>IF(AW$3=0,0,INDEX(Sheet1!RawDataCols,$C333,AW$5)*$R333)</f>
        <v>903.86</v>
      </c>
      <c r="AX333" s="3">
        <f>IF(AX$3=0,0,INDEX(Sheet1!RawDataCols,$C333,AX$5)*$R333)</f>
        <v>0</v>
      </c>
      <c r="AY333" s="3">
        <f>IF(AY$3=0,0,INDEX(Sheet1!RawDataCols,$C333,AY$5)*$R333)</f>
        <v>375</v>
      </c>
      <c r="AZ333" s="3">
        <f>IF(AZ$3=0,0,INDEX(Sheet1!RawDataCols,$C333,AZ$5)*$R333)</f>
        <v>903.86</v>
      </c>
      <c r="BA333" s="3">
        <f>IF(BA$3=0,0,INDEX(Sheet1!RawDataCols,$C333,BA$5)*$R333)</f>
        <v>150</v>
      </c>
      <c r="BB333" s="3">
        <f>IF(BB$3=0,0,INDEX(Sheet1!RawDataCols,$C333,BB$5)*$R333)</f>
        <v>5471.5</v>
      </c>
      <c r="BC333" s="3">
        <f>IF(BC$3=0,0,INDEX(Sheet1!RawDataCols,$C333,BC$5)*$R333)</f>
        <v>903.86</v>
      </c>
      <c r="BD333" s="3">
        <f>IF(BD$3=0,0,INDEX(Sheet1!RawDataCols,$C333,BD$5)*$R333)</f>
        <v>0</v>
      </c>
      <c r="BE333" s="3">
        <f>IF(BE$3=0,0,INDEX(Sheet1!RawDataCols,$C333,BE$5)*$R333)</f>
        <v>5471.5</v>
      </c>
      <c r="BF333" s="3">
        <f>IF(BF$3=0,0,INDEX(Sheet1!RawDataCols,$C333,BF$5)*$R333)</f>
        <v>903.86</v>
      </c>
      <c r="BG333" s="179">
        <f>IF(BG$3=0,0,INDEX(Sheet1!RawDataCols,$C333,BG$5)*$R333)</f>
        <v>0</v>
      </c>
      <c r="BH333" s="33">
        <f t="shared" si="57"/>
        <v>37685.919999999998</v>
      </c>
      <c r="BI333" s="33">
        <f t="shared" si="58"/>
        <v>34046.560000000005</v>
      </c>
      <c r="BJ333" s="33">
        <f t="shared" si="59"/>
        <v>8010.2</v>
      </c>
      <c r="BK333" s="3">
        <f>IF(BK$3=0,0,INDEX(Sheet1!RawDataCols,$C333,BK$5)*$R333)</f>
        <v>2127.91</v>
      </c>
      <c r="BL333" s="3">
        <f>IF(BL$3=0,0,INDEX(Sheet1!RawDataCols,$C333,BL$5)*$R333)</f>
        <v>635.734375</v>
      </c>
      <c r="BM333" s="3">
        <f>IF(BM$3=0,0,INDEX(Sheet1!RawDataCols,$C333,BM$5)*$R333)</f>
        <v>2341.0912499999999</v>
      </c>
      <c r="BN333" s="3">
        <f>IF(BN$3=0,0,INDEX(Sheet1!RawDataCols,$C333,BN$5)*$R333)</f>
        <v>616.66250000000002</v>
      </c>
      <c r="BO333" s="3">
        <f>IF(BO$3=0,0,INDEX(Sheet1!RawDataCols,$C333,BO$5)*$R333)</f>
        <v>1016.03125</v>
      </c>
      <c r="BP333" s="3">
        <f>IF(BP$3=0,0,INDEX(Sheet1!RawDataCols,$C333,BP$5)*$R333)</f>
        <v>7851.75</v>
      </c>
      <c r="BQ333" s="3">
        <f t="shared" si="60"/>
        <v>3071</v>
      </c>
      <c r="BR333" s="3">
        <f t="shared" si="61"/>
        <v>2085.08</v>
      </c>
      <c r="BS333" s="3">
        <f t="shared" si="62"/>
        <v>24824.1</v>
      </c>
      <c r="BT333" s="3">
        <f t="shared" si="63"/>
        <v>32529.839999999997</v>
      </c>
      <c r="BU333" s="3" t="str">
        <f>INDEX(Sheet1!$BS$2:$BS$1000,MATCH($A333,Sheet1!$A$2:$A$1000,0))</f>
        <v>13</v>
      </c>
      <c r="BV333" s="3">
        <f>INDEX(Sheet1!$BT$2:$BT$1000,MATCH($A333,Sheet1!$A$2:$A$1000,0))</f>
        <v>32529.84</v>
      </c>
    </row>
    <row r="334" spans="1:74" x14ac:dyDescent="0.2">
      <c r="A334" s="11" t="s">
        <v>773</v>
      </c>
      <c r="B334" s="3">
        <f>MATCH($A334,Sheet1!ACCOUNTNO,0)</f>
        <v>305</v>
      </c>
      <c r="C334" s="3">
        <f t="shared" si="54"/>
        <v>305</v>
      </c>
      <c r="D334" s="3" t="str">
        <f>IF(D$3=0,0,INDEX(Sheet1!RawDataCols,$C334,D$5))</f>
        <v>26240A09</v>
      </c>
      <c r="E334" s="3" t="str">
        <f>IF(E$3=0,0,INDEX(Sheet1!RawDataCols,$C334,E$5))</f>
        <v xml:space="preserve">26240          </v>
      </c>
      <c r="F334" s="3" t="str">
        <f>IF(F$3=0,0,INDEX(Sheet1!RawDataCols,$C334,F$5))</f>
        <v xml:space="preserve">A09            </v>
      </c>
      <c r="G334" s="3" t="str">
        <f>IF(G$3=0,0,INDEX(Sheet1!RawDataCols,$C334,G$5))</f>
        <v xml:space="preserve">               </v>
      </c>
      <c r="H334" s="3" t="str">
        <f>IF(H$3=0,0,INDEX(Sheet1!RawDataCols,$C334,H$5))</f>
        <v xml:space="preserve">               </v>
      </c>
      <c r="I334" s="3" t="str">
        <f>IF(I$3=0,0,INDEX(Sheet1!RawDataCols,$C334,I$5))</f>
        <v xml:space="preserve">               </v>
      </c>
      <c r="J334" s="3" t="str">
        <f>IF(J$3=0,0,INDEX(Sheet1!RawDataCols,$C334,J$5))</f>
        <v xml:space="preserve">               </v>
      </c>
      <c r="K334" s="3" t="str">
        <f>IF(K$3=0,0,INDEX(Sheet1!RawDataCols,$C334,K$5))</f>
        <v xml:space="preserve">               </v>
      </c>
      <c r="L334" s="3" t="str">
        <f>IF(L$3=0,0,INDEX(Sheet1!RawDataCols,$C334,L$5))</f>
        <v xml:space="preserve">               </v>
      </c>
      <c r="M334" s="3" t="str">
        <f>IF(M$3=0,0,INDEX(Sheet1!RawDataCols,$C334,M$5))</f>
        <v xml:space="preserve">F007  </v>
      </c>
      <c r="N334" s="3" t="str">
        <f>IF(N$3=0,0,INDEX(Sheet1!RawDataCols,$C334,N$5))</f>
        <v>Fire Systems R &amp; M-11 Franklin St</v>
      </c>
      <c r="O334" s="3">
        <f>INDEX(Sheet1!RawDataCols,$C334,O$5)</f>
        <v>13</v>
      </c>
      <c r="P334" s="3" t="str">
        <f>INDEX(Sheet1!RawDataCols,$C334,P$5)</f>
        <v>Cost and Expenses</v>
      </c>
      <c r="Q334" s="3" t="str">
        <f>IF(Q$3=0,0,INDEX(Sheet1!RawDataCols,$C334,Q$5))</f>
        <v>I</v>
      </c>
      <c r="R334" s="3">
        <f t="shared" si="55"/>
        <v>1</v>
      </c>
      <c r="S334" s="3">
        <f t="shared" si="56"/>
        <v>-1</v>
      </c>
      <c r="T334" s="3">
        <f>IF(T$3=0,0,INDEX(Sheet1!RawDataCols,$C334,T$5)*$R334)</f>
        <v>0</v>
      </c>
      <c r="U334" s="3">
        <f>IF(U$3=0,0,INDEX(Sheet1!RawDataCols,$C334,U$5)*$R334)</f>
        <v>0</v>
      </c>
      <c r="V334" s="3">
        <f>IF(V$3=0,0,INDEX(Sheet1!RawDataCols,$C334,V$5)*$R334)</f>
        <v>0</v>
      </c>
      <c r="W334" s="3">
        <f>IF(W$3=0,0,INDEX(Sheet1!RawDataCols,$C334,W$5)*$R334)</f>
        <v>0</v>
      </c>
      <c r="X334" s="3">
        <f>IF(X$3=0,0,INDEX(Sheet1!RawDataCols,$C334,X$5)*$R334)</f>
        <v>0</v>
      </c>
      <c r="Y334" s="3">
        <f>IF(Y$3=0,0,INDEX(Sheet1!RawDataCols,$C334,Y$5)*$R334)</f>
        <v>0</v>
      </c>
      <c r="Z334" s="3">
        <f>IF(Z$3=0,0,INDEX(Sheet1!RawDataCols,$C334,Z$5)*$R334)</f>
        <v>0</v>
      </c>
      <c r="AA334" s="3">
        <f>IF(AA$3=0,0,INDEX(Sheet1!RawDataCols,$C334,AA$5)*$R334)</f>
        <v>0</v>
      </c>
      <c r="AB334" s="3">
        <f>IF(AB$3=0,0,INDEX(Sheet1!RawDataCols,$C334,AB$5)*$R334)</f>
        <v>0</v>
      </c>
      <c r="AC334" s="3">
        <f>IF(AC$3=0,0,INDEX(Sheet1!RawDataCols,$C334,AC$5)*$R334)</f>
        <v>0</v>
      </c>
      <c r="AD334" s="3">
        <f>IF(AD$3=0,0,INDEX(Sheet1!RawDataCols,$C334,AD$5)*$R334)</f>
        <v>0</v>
      </c>
      <c r="AE334" s="3">
        <f>IF(AE$3=0,0,INDEX(Sheet1!RawDataCols,$C334,AE$5)*$R334)</f>
        <v>0</v>
      </c>
      <c r="AF334" s="3">
        <f>IF(AF$3=0,0,INDEX(Sheet1!RawDataCols,$C334,AF$5)*$R334)</f>
        <v>379</v>
      </c>
      <c r="AG334" s="3">
        <f>IF(AG$3=0,0,INDEX(Sheet1!RawDataCols,$C334,AG$5)*$R334)</f>
        <v>0</v>
      </c>
      <c r="AH334" s="3">
        <f>IF(AH$3=0,0,INDEX(Sheet1!RawDataCols,$C334,AH$5)*$R334)</f>
        <v>0</v>
      </c>
      <c r="AI334" s="3">
        <f>IF(AI$3=0,0,INDEX(Sheet1!RawDataCols,$C334,AI$5)*$R334)</f>
        <v>0</v>
      </c>
      <c r="AJ334" s="3">
        <f>IF(AJ$3=0,0,INDEX(Sheet1!RawDataCols,$C334,AJ$5)*$R334)</f>
        <v>0</v>
      </c>
      <c r="AK334" s="3">
        <f>IF(AK$3=0,0,INDEX(Sheet1!RawDataCols,$C334,AK$5)*$R334)</f>
        <v>0</v>
      </c>
      <c r="AL334" s="3">
        <f>IF(AL$3=0,0,INDEX(Sheet1!RawDataCols,$C334,AL$5)*$R334)</f>
        <v>0</v>
      </c>
      <c r="AM334" s="3">
        <f>IF(AM$3=0,0,INDEX(Sheet1!RawDataCols,$C334,AM$5)*$R334)</f>
        <v>0</v>
      </c>
      <c r="AN334" s="3">
        <f>IF(AN$3=0,0,INDEX(Sheet1!RawDataCols,$C334,AN$5)*$R334)</f>
        <v>0</v>
      </c>
      <c r="AO334" s="3">
        <f>IF(AO$3=0,0,INDEX(Sheet1!RawDataCols,$C334,AO$5)*$R334)</f>
        <v>0</v>
      </c>
      <c r="AP334" s="3">
        <f>IF(AP$3=0,0,INDEX(Sheet1!RawDataCols,$C334,AP$5)*$R334)</f>
        <v>0</v>
      </c>
      <c r="AQ334" s="3">
        <f>IF(AQ$3=0,0,INDEX(Sheet1!RawDataCols,$C334,AQ$5)*$R334)</f>
        <v>0</v>
      </c>
      <c r="AR334" s="3">
        <f>IF(AR$3=0,0,INDEX(Sheet1!RawDataCols,$C334,AR$5)*$R334)</f>
        <v>0</v>
      </c>
      <c r="AS334" s="3">
        <f>IF(AS$3=0,0,INDEX(Sheet1!RawDataCols,$C334,AS$5)*$R334)</f>
        <v>0</v>
      </c>
      <c r="AT334" s="3">
        <f>IF(AT$3=0,0,INDEX(Sheet1!RawDataCols,$C334,AT$5)*$R334)</f>
        <v>0</v>
      </c>
      <c r="AU334" s="3">
        <f>IF(AU$3=0,0,INDEX(Sheet1!RawDataCols,$C334,AU$5)*$R334)</f>
        <v>0</v>
      </c>
      <c r="AV334" s="3">
        <f>IF(AV$3=0,0,INDEX(Sheet1!RawDataCols,$C334,AV$5)*$R334)</f>
        <v>0</v>
      </c>
      <c r="AW334" s="3">
        <f>IF(AW$3=0,0,INDEX(Sheet1!RawDataCols,$C334,AW$5)*$R334)</f>
        <v>0</v>
      </c>
      <c r="AX334" s="3">
        <f>IF(AX$3=0,0,INDEX(Sheet1!RawDataCols,$C334,AX$5)*$R334)</f>
        <v>0</v>
      </c>
      <c r="AY334" s="3">
        <f>IF(AY$3=0,0,INDEX(Sheet1!RawDataCols,$C334,AY$5)*$R334)</f>
        <v>0</v>
      </c>
      <c r="AZ334" s="3">
        <f>IF(AZ$3=0,0,INDEX(Sheet1!RawDataCols,$C334,AZ$5)*$R334)</f>
        <v>0</v>
      </c>
      <c r="BA334" s="3">
        <f>IF(BA$3=0,0,INDEX(Sheet1!RawDataCols,$C334,BA$5)*$R334)</f>
        <v>0</v>
      </c>
      <c r="BB334" s="3">
        <f>IF(BB$3=0,0,INDEX(Sheet1!RawDataCols,$C334,BB$5)*$R334)</f>
        <v>0</v>
      </c>
      <c r="BC334" s="3">
        <f>IF(BC$3=0,0,INDEX(Sheet1!RawDataCols,$C334,BC$5)*$R334)</f>
        <v>0</v>
      </c>
      <c r="BD334" s="3">
        <f>IF(BD$3=0,0,INDEX(Sheet1!RawDataCols,$C334,BD$5)*$R334)</f>
        <v>0</v>
      </c>
      <c r="BE334" s="3">
        <f>IF(BE$3=0,0,INDEX(Sheet1!RawDataCols,$C334,BE$5)*$R334)</f>
        <v>0</v>
      </c>
      <c r="BF334" s="3">
        <f>IF(BF$3=0,0,INDEX(Sheet1!RawDataCols,$C334,BF$5)*$R334)</f>
        <v>0</v>
      </c>
      <c r="BG334" s="179">
        <f>IF(BG$3=0,0,INDEX(Sheet1!RawDataCols,$C334,BG$5)*$R334)</f>
        <v>0</v>
      </c>
      <c r="BH334" s="33">
        <f t="shared" si="57"/>
        <v>0</v>
      </c>
      <c r="BI334" s="33">
        <f t="shared" si="58"/>
        <v>0</v>
      </c>
      <c r="BJ334" s="33">
        <f t="shared" si="59"/>
        <v>379</v>
      </c>
      <c r="BK334" s="3">
        <f>IF(BK$3=0,0,INDEX(Sheet1!RawDataCols,$C334,BK$5)*$R334)</f>
        <v>0</v>
      </c>
      <c r="BL334" s="3">
        <f>IF(BL$3=0,0,INDEX(Sheet1!RawDataCols,$C334,BL$5)*$R334)</f>
        <v>23.6875</v>
      </c>
      <c r="BM334" s="3">
        <f>IF(BM$3=0,0,INDEX(Sheet1!RawDataCols,$C334,BM$5)*$R334)</f>
        <v>0</v>
      </c>
      <c r="BN334" s="3">
        <f>IF(BN$3=0,0,INDEX(Sheet1!RawDataCols,$C334,BN$5)*$R334)</f>
        <v>0</v>
      </c>
      <c r="BO334" s="3">
        <f>IF(BO$3=0,0,INDEX(Sheet1!RawDataCols,$C334,BO$5)*$R334)</f>
        <v>0</v>
      </c>
      <c r="BP334" s="3">
        <f>IF(BP$3=0,0,INDEX(Sheet1!RawDataCols,$C334,BP$5)*$R334)</f>
        <v>0</v>
      </c>
      <c r="BQ334" s="3">
        <f t="shared" si="60"/>
        <v>0</v>
      </c>
      <c r="BR334" s="3">
        <f t="shared" si="61"/>
        <v>0</v>
      </c>
      <c r="BS334" s="3">
        <f t="shared" si="62"/>
        <v>0</v>
      </c>
      <c r="BT334" s="3">
        <f t="shared" si="63"/>
        <v>0</v>
      </c>
      <c r="BU334" s="3" t="str">
        <f>INDEX(Sheet1!$BS$2:$BS$1000,MATCH($A334,Sheet1!$A$2:$A$1000,0))</f>
        <v>13</v>
      </c>
      <c r="BV334" s="3">
        <f>INDEX(Sheet1!$BT$2:$BT$1000,MATCH($A334,Sheet1!$A$2:$A$1000,0))</f>
        <v>0</v>
      </c>
    </row>
    <row r="335" spans="1:74" x14ac:dyDescent="0.2">
      <c r="A335" s="11" t="s">
        <v>774</v>
      </c>
      <c r="B335" s="3">
        <f>MATCH($A335,Sheet1!ACCOUNTNO,0)</f>
        <v>306</v>
      </c>
      <c r="C335" s="3">
        <f t="shared" si="54"/>
        <v>306</v>
      </c>
      <c r="D335" s="3" t="str">
        <f>IF(D$3=0,0,INDEX(Sheet1!RawDataCols,$C335,D$5))</f>
        <v>26240A10</v>
      </c>
      <c r="E335" s="3" t="str">
        <f>IF(E$3=0,0,INDEX(Sheet1!RawDataCols,$C335,E$5))</f>
        <v xml:space="preserve">26240          </v>
      </c>
      <c r="F335" s="3" t="str">
        <f>IF(F$3=0,0,INDEX(Sheet1!RawDataCols,$C335,F$5))</f>
        <v xml:space="preserve">A10            </v>
      </c>
      <c r="G335" s="3" t="str">
        <f>IF(G$3=0,0,INDEX(Sheet1!RawDataCols,$C335,G$5))</f>
        <v xml:space="preserve">               </v>
      </c>
      <c r="H335" s="3" t="str">
        <f>IF(H$3=0,0,INDEX(Sheet1!RawDataCols,$C335,H$5))</f>
        <v xml:space="preserve">               </v>
      </c>
      <c r="I335" s="3" t="str">
        <f>IF(I$3=0,0,INDEX(Sheet1!RawDataCols,$C335,I$5))</f>
        <v xml:space="preserve">               </v>
      </c>
      <c r="J335" s="3" t="str">
        <f>IF(J$3=0,0,INDEX(Sheet1!RawDataCols,$C335,J$5))</f>
        <v xml:space="preserve">               </v>
      </c>
      <c r="K335" s="3" t="str">
        <f>IF(K$3=0,0,INDEX(Sheet1!RawDataCols,$C335,K$5))</f>
        <v xml:space="preserve">               </v>
      </c>
      <c r="L335" s="3" t="str">
        <f>IF(L$3=0,0,INDEX(Sheet1!RawDataCols,$C335,L$5))</f>
        <v xml:space="preserve">               </v>
      </c>
      <c r="M335" s="3" t="str">
        <f>IF(M$3=0,0,INDEX(Sheet1!RawDataCols,$C335,M$5))</f>
        <v xml:space="preserve">F007  </v>
      </c>
      <c r="N335" s="3" t="str">
        <f>IF(N$3=0,0,INDEX(Sheet1!RawDataCols,$C335,N$5))</f>
        <v>Fire Systems R &amp; M-15 Franklin St</v>
      </c>
      <c r="O335" s="3">
        <f>INDEX(Sheet1!RawDataCols,$C335,O$5)</f>
        <v>13</v>
      </c>
      <c r="P335" s="3" t="str">
        <f>INDEX(Sheet1!RawDataCols,$C335,P$5)</f>
        <v>Cost and Expenses</v>
      </c>
      <c r="Q335" s="3" t="str">
        <f>IF(Q$3=0,0,INDEX(Sheet1!RawDataCols,$C335,Q$5))</f>
        <v>I</v>
      </c>
      <c r="R335" s="3">
        <f t="shared" si="55"/>
        <v>1</v>
      </c>
      <c r="S335" s="3">
        <f t="shared" si="56"/>
        <v>-1</v>
      </c>
      <c r="T335" s="3">
        <f>IF(T$3=0,0,INDEX(Sheet1!RawDataCols,$C335,T$5)*$R335)</f>
        <v>0</v>
      </c>
      <c r="U335" s="3">
        <f>IF(U$3=0,0,INDEX(Sheet1!RawDataCols,$C335,U$5)*$R335)</f>
        <v>674.49</v>
      </c>
      <c r="V335" s="3">
        <f>IF(V$3=0,0,INDEX(Sheet1!RawDataCols,$C335,V$5)*$R335)</f>
        <v>1878.7</v>
      </c>
      <c r="W335" s="3">
        <f>IF(W$3=0,0,INDEX(Sheet1!RawDataCols,$C335,W$5)*$R335)</f>
        <v>654.84</v>
      </c>
      <c r="X335" s="3">
        <f>IF(X$3=0,0,INDEX(Sheet1!RawDataCols,$C335,X$5)*$R335)</f>
        <v>1808.07</v>
      </c>
      <c r="Y335" s="3">
        <f>IF(Y$3=0,0,INDEX(Sheet1!RawDataCols,$C335,Y$5)*$R335)</f>
        <v>1878.7</v>
      </c>
      <c r="Z335" s="3">
        <f>IF(Z$3=0,0,INDEX(Sheet1!RawDataCols,$C335,Z$5)*$R335)</f>
        <v>2531.0500000000002</v>
      </c>
      <c r="AA335" s="3">
        <f>IF(AA$3=0,0,INDEX(Sheet1!RawDataCols,$C335,AA$5)*$R335)</f>
        <v>706.89</v>
      </c>
      <c r="AB335" s="3">
        <f>IF(AB$3=0,0,INDEX(Sheet1!RawDataCols,$C335,AB$5)*$R335)</f>
        <v>1878.7</v>
      </c>
      <c r="AC335" s="3">
        <f>IF(AC$3=0,0,INDEX(Sheet1!RawDataCols,$C335,AC$5)*$R335)</f>
        <v>6293.17</v>
      </c>
      <c r="AD335" s="3">
        <f>IF(AD$3=0,0,INDEX(Sheet1!RawDataCols,$C335,AD$5)*$R335)</f>
        <v>684.08</v>
      </c>
      <c r="AE335" s="3">
        <f>IF(AE$3=0,0,INDEX(Sheet1!RawDataCols,$C335,AE$5)*$R335)</f>
        <v>1878.7</v>
      </c>
      <c r="AF335" s="3">
        <f>IF(AF$3=0,0,INDEX(Sheet1!RawDataCols,$C335,AF$5)*$R335)</f>
        <v>2719.59</v>
      </c>
      <c r="AG335" s="3">
        <f>IF(AG$3=0,0,INDEX(Sheet1!RawDataCols,$C335,AG$5)*$R335)</f>
        <v>2827.15</v>
      </c>
      <c r="AH335" s="3">
        <f>IF(AH$3=0,0,INDEX(Sheet1!RawDataCols,$C335,AH$5)*$R335)</f>
        <v>1878.7</v>
      </c>
      <c r="AI335" s="3">
        <f>IF(AI$3=0,0,INDEX(Sheet1!RawDataCols,$C335,AI$5)*$R335)</f>
        <v>1089.03</v>
      </c>
      <c r="AJ335" s="3">
        <f>IF(AJ$3=0,0,INDEX(Sheet1!RawDataCols,$C335,AJ$5)*$R335)</f>
        <v>0</v>
      </c>
      <c r="AK335" s="3">
        <f>IF(AK$3=0,0,INDEX(Sheet1!RawDataCols,$C335,AK$5)*$R335)</f>
        <v>1878.7</v>
      </c>
      <c r="AL335" s="3">
        <f>IF(AL$3=0,0,INDEX(Sheet1!RawDataCols,$C335,AL$5)*$R335)</f>
        <v>1305.47</v>
      </c>
      <c r="AM335" s="3">
        <f>IF(AM$3=0,0,INDEX(Sheet1!RawDataCols,$C335,AM$5)*$R335)</f>
        <v>0</v>
      </c>
      <c r="AN335" s="3">
        <f>IF(AN$3=0,0,INDEX(Sheet1!RawDataCols,$C335,AN$5)*$R335)</f>
        <v>0</v>
      </c>
      <c r="AO335" s="3">
        <f>IF(AO$3=0,0,INDEX(Sheet1!RawDataCols,$C335,AO$5)*$R335)</f>
        <v>2122.69</v>
      </c>
      <c r="AP335" s="3">
        <f>IF(AP$3=0,0,INDEX(Sheet1!RawDataCols,$C335,AP$5)*$R335)</f>
        <v>3720.66</v>
      </c>
      <c r="AQ335" s="3">
        <f>IF(AQ$3=0,0,INDEX(Sheet1!RawDataCols,$C335,AQ$5)*$R335)</f>
        <v>1878.7</v>
      </c>
      <c r="AR335" s="3">
        <f>IF(AR$3=0,0,INDEX(Sheet1!RawDataCols,$C335,AR$5)*$R335)</f>
        <v>5373.17</v>
      </c>
      <c r="AS335" s="3">
        <f>IF(AS$3=0,0,INDEX(Sheet1!RawDataCols,$C335,AS$5)*$R335)</f>
        <v>669.05</v>
      </c>
      <c r="AT335" s="3">
        <f>IF(AT$3=0,0,INDEX(Sheet1!RawDataCols,$C335,AT$5)*$R335)</f>
        <v>1878.7</v>
      </c>
      <c r="AU335" s="3">
        <f>IF(AU$3=0,0,INDEX(Sheet1!RawDataCols,$C335,AU$5)*$R335)</f>
        <v>1084.73</v>
      </c>
      <c r="AV335" s="3">
        <f>IF(AV$3=0,0,INDEX(Sheet1!RawDataCols,$C335,AV$5)*$R335)</f>
        <v>2332.1799999999998</v>
      </c>
      <c r="AW335" s="3">
        <f>IF(AW$3=0,0,INDEX(Sheet1!RawDataCols,$C335,AW$5)*$R335)</f>
        <v>1878.7</v>
      </c>
      <c r="AX335" s="3">
        <f>IF(AX$3=0,0,INDEX(Sheet1!RawDataCols,$C335,AX$5)*$R335)</f>
        <v>674.49</v>
      </c>
      <c r="AY335" s="3">
        <f>IF(AY$3=0,0,INDEX(Sheet1!RawDataCols,$C335,AY$5)*$R335)</f>
        <v>0</v>
      </c>
      <c r="AZ335" s="3">
        <f>IF(AZ$3=0,0,INDEX(Sheet1!RawDataCols,$C335,AZ$5)*$R335)</f>
        <v>1878.7</v>
      </c>
      <c r="BA335" s="3">
        <f>IF(BA$3=0,0,INDEX(Sheet1!RawDataCols,$C335,BA$5)*$R335)</f>
        <v>5914.17</v>
      </c>
      <c r="BB335" s="3">
        <f>IF(BB$3=0,0,INDEX(Sheet1!RawDataCols,$C335,BB$5)*$R335)</f>
        <v>0</v>
      </c>
      <c r="BC335" s="3">
        <f>IF(BC$3=0,0,INDEX(Sheet1!RawDataCols,$C335,BC$5)*$R335)</f>
        <v>1878.7</v>
      </c>
      <c r="BD335" s="3">
        <f>IF(BD$3=0,0,INDEX(Sheet1!RawDataCols,$C335,BD$5)*$R335)</f>
        <v>674.49</v>
      </c>
      <c r="BE335" s="3">
        <f>IF(BE$3=0,0,INDEX(Sheet1!RawDataCols,$C335,BE$5)*$R335)</f>
        <v>0</v>
      </c>
      <c r="BF335" s="3">
        <f>IF(BF$3=0,0,INDEX(Sheet1!RawDataCols,$C335,BF$5)*$R335)</f>
        <v>1878.7</v>
      </c>
      <c r="BG335" s="179">
        <f>IF(BG$3=0,0,INDEX(Sheet1!RawDataCols,$C335,BG$5)*$R335)</f>
        <v>674.49</v>
      </c>
      <c r="BH335" s="33">
        <f t="shared" si="57"/>
        <v>13422.57</v>
      </c>
      <c r="BI335" s="33">
        <f t="shared" si="58"/>
        <v>20665.700000000004</v>
      </c>
      <c r="BJ335" s="33">
        <f t="shared" si="59"/>
        <v>30436.890000000003</v>
      </c>
      <c r="BK335" s="3">
        <f>IF(BK$3=0,0,INDEX(Sheet1!RawDataCols,$C335,BK$5)*$R335)</f>
        <v>1291.60625</v>
      </c>
      <c r="BL335" s="3">
        <f>IF(BL$3=0,0,INDEX(Sheet1!RawDataCols,$C335,BL$5)*$R335)</f>
        <v>1677.390625</v>
      </c>
      <c r="BM335" s="3">
        <f>IF(BM$3=0,0,INDEX(Sheet1!RawDataCols,$C335,BM$5)*$R335)</f>
        <v>252.34562500000001</v>
      </c>
      <c r="BN335" s="3">
        <f>IF(BN$3=0,0,INDEX(Sheet1!RawDataCols,$C335,BN$5)*$R335)</f>
        <v>1227.869375</v>
      </c>
      <c r="BO335" s="3">
        <f>IF(BO$3=0,0,INDEX(Sheet1!RawDataCols,$C335,BO$5)*$R335)</f>
        <v>495.90312499999999</v>
      </c>
      <c r="BP335" s="3">
        <f>IF(BP$3=0,0,INDEX(Sheet1!RawDataCols,$C335,BP$5)*$R335)</f>
        <v>12245.1</v>
      </c>
      <c r="BQ335" s="3">
        <f t="shared" si="60"/>
        <v>3189.45</v>
      </c>
      <c r="BR335" s="3">
        <f t="shared" si="61"/>
        <v>3511.23</v>
      </c>
      <c r="BS335" s="3">
        <f t="shared" si="62"/>
        <v>4389.71</v>
      </c>
      <c r="BT335" s="3">
        <f t="shared" si="63"/>
        <v>6721.8899999999994</v>
      </c>
      <c r="BU335" s="3" t="str">
        <f>INDEX(Sheet1!$BS$2:$BS$1000,MATCH($A335,Sheet1!$A$2:$A$1000,0))</f>
        <v>13</v>
      </c>
      <c r="BV335" s="3">
        <f>INDEX(Sheet1!$BT$2:$BT$1000,MATCH($A335,Sheet1!$A$2:$A$1000,0))</f>
        <v>6721.89</v>
      </c>
    </row>
    <row r="336" spans="1:74" x14ac:dyDescent="0.2">
      <c r="A336" s="11" t="s">
        <v>775</v>
      </c>
      <c r="B336" s="3">
        <f>MATCH($A336,Sheet1!ACCOUNTNO,0)</f>
        <v>307</v>
      </c>
      <c r="C336" s="3">
        <f t="shared" si="54"/>
        <v>307</v>
      </c>
      <c r="D336" s="3" t="str">
        <f>IF(D$3=0,0,INDEX(Sheet1!RawDataCols,$C336,D$5))</f>
        <v>26300A01</v>
      </c>
      <c r="E336" s="3" t="str">
        <f>IF(E$3=0,0,INDEX(Sheet1!RawDataCols,$C336,E$5))</f>
        <v xml:space="preserve">26300          </v>
      </c>
      <c r="F336" s="3" t="str">
        <f>IF(F$3=0,0,INDEX(Sheet1!RawDataCols,$C336,F$5))</f>
        <v xml:space="preserve">A01            </v>
      </c>
      <c r="G336" s="3" t="str">
        <f>IF(G$3=0,0,INDEX(Sheet1!RawDataCols,$C336,G$5))</f>
        <v xml:space="preserve">               </v>
      </c>
      <c r="H336" s="3" t="str">
        <f>IF(H$3=0,0,INDEX(Sheet1!RawDataCols,$C336,H$5))</f>
        <v xml:space="preserve">               </v>
      </c>
      <c r="I336" s="3" t="str">
        <f>IF(I$3=0,0,INDEX(Sheet1!RawDataCols,$C336,I$5))</f>
        <v xml:space="preserve">               </v>
      </c>
      <c r="J336" s="3" t="str">
        <f>IF(J$3=0,0,INDEX(Sheet1!RawDataCols,$C336,J$5))</f>
        <v xml:space="preserve">               </v>
      </c>
      <c r="K336" s="3" t="str">
        <f>IF(K$3=0,0,INDEX(Sheet1!RawDataCols,$C336,K$5))</f>
        <v xml:space="preserve">               </v>
      </c>
      <c r="L336" s="3" t="str">
        <f>IF(L$3=0,0,INDEX(Sheet1!RawDataCols,$C336,L$5))</f>
        <v xml:space="preserve">               </v>
      </c>
      <c r="M336" s="3" t="str">
        <f>IF(M$3=0,0,INDEX(Sheet1!RawDataCols,$C336,M$5))</f>
        <v xml:space="preserve">F007  </v>
      </c>
      <c r="N336" s="3" t="str">
        <f>IF(N$3=0,0,INDEX(Sheet1!RawDataCols,$C336,N$5))</f>
        <v>Garden R &amp; M-6 Circuit Dr</v>
      </c>
      <c r="O336" s="3">
        <f>INDEX(Sheet1!RawDataCols,$C336,O$5)</f>
        <v>13</v>
      </c>
      <c r="P336" s="3" t="str">
        <f>INDEX(Sheet1!RawDataCols,$C336,P$5)</f>
        <v>Cost and Expenses</v>
      </c>
      <c r="Q336" s="3" t="str">
        <f>IF(Q$3=0,0,INDEX(Sheet1!RawDataCols,$C336,Q$5))</f>
        <v>I</v>
      </c>
      <c r="R336" s="3">
        <f t="shared" si="55"/>
        <v>1</v>
      </c>
      <c r="S336" s="3">
        <f t="shared" si="56"/>
        <v>-1</v>
      </c>
      <c r="T336" s="3">
        <f>IF(T$3=0,0,INDEX(Sheet1!RawDataCols,$C336,T$5)*$R336)</f>
        <v>0</v>
      </c>
      <c r="U336" s="3">
        <f>IF(U$3=0,0,INDEX(Sheet1!RawDataCols,$C336,U$5)*$R336)</f>
        <v>1070.9100000000001</v>
      </c>
      <c r="V336" s="3">
        <f>IF(V$3=0,0,INDEX(Sheet1!RawDataCols,$C336,V$5)*$R336)</f>
        <v>536.69000000000005</v>
      </c>
      <c r="W336" s="3">
        <f>IF(W$3=0,0,INDEX(Sheet1!RawDataCols,$C336,W$5)*$R336)</f>
        <v>236.36</v>
      </c>
      <c r="X336" s="3">
        <f>IF(X$3=0,0,INDEX(Sheet1!RawDataCols,$C336,X$5)*$R336)</f>
        <v>254.54</v>
      </c>
      <c r="Y336" s="3">
        <f>IF(Y$3=0,0,INDEX(Sheet1!RawDataCols,$C336,Y$5)*$R336)</f>
        <v>536.69000000000005</v>
      </c>
      <c r="Z336" s="3">
        <f>IF(Z$3=0,0,INDEX(Sheet1!RawDataCols,$C336,Z$5)*$R336)</f>
        <v>0</v>
      </c>
      <c r="AA336" s="3">
        <f>IF(AA$3=0,0,INDEX(Sheet1!RawDataCols,$C336,AA$5)*$R336)</f>
        <v>798.18</v>
      </c>
      <c r="AB336" s="3">
        <f>IF(AB$3=0,0,INDEX(Sheet1!RawDataCols,$C336,AB$5)*$R336)</f>
        <v>536.69000000000005</v>
      </c>
      <c r="AC336" s="3">
        <f>IF(AC$3=0,0,INDEX(Sheet1!RawDataCols,$C336,AC$5)*$R336)</f>
        <v>469.09</v>
      </c>
      <c r="AD336" s="3">
        <f>IF(AD$3=0,0,INDEX(Sheet1!RawDataCols,$C336,AD$5)*$R336)</f>
        <v>0</v>
      </c>
      <c r="AE336" s="3">
        <f>IF(AE$3=0,0,INDEX(Sheet1!RawDataCols,$C336,AE$5)*$R336)</f>
        <v>536.69000000000005</v>
      </c>
      <c r="AF336" s="3">
        <f>IF(AF$3=0,0,INDEX(Sheet1!RawDataCols,$C336,AF$5)*$R336)</f>
        <v>254.54</v>
      </c>
      <c r="AG336" s="3">
        <f>IF(AG$3=0,0,INDEX(Sheet1!RawDataCols,$C336,AG$5)*$R336)</f>
        <v>543.64</v>
      </c>
      <c r="AH336" s="3">
        <f>IF(AH$3=0,0,INDEX(Sheet1!RawDataCols,$C336,AH$5)*$R336)</f>
        <v>536.69000000000005</v>
      </c>
      <c r="AI336" s="3">
        <f>IF(AI$3=0,0,INDEX(Sheet1!RawDataCols,$C336,AI$5)*$R336)</f>
        <v>254.54</v>
      </c>
      <c r="AJ336" s="3">
        <f>IF(AJ$3=0,0,INDEX(Sheet1!RawDataCols,$C336,AJ$5)*$R336)</f>
        <v>934.54</v>
      </c>
      <c r="AK336" s="3">
        <f>IF(AK$3=0,0,INDEX(Sheet1!RawDataCols,$C336,AK$5)*$R336)</f>
        <v>536.69000000000005</v>
      </c>
      <c r="AL336" s="3">
        <f>IF(AL$3=0,0,INDEX(Sheet1!RawDataCols,$C336,AL$5)*$R336)</f>
        <v>543.64</v>
      </c>
      <c r="AM336" s="3">
        <f>IF(AM$3=0,0,INDEX(Sheet1!RawDataCols,$C336,AM$5)*$R336)</f>
        <v>254.54</v>
      </c>
      <c r="AN336" s="3">
        <f>IF(AN$3=0,0,INDEX(Sheet1!RawDataCols,$C336,AN$5)*$R336)</f>
        <v>254.54</v>
      </c>
      <c r="AO336" s="3">
        <f>IF(AO$3=0,0,INDEX(Sheet1!RawDataCols,$C336,AO$5)*$R336)</f>
        <v>799.99</v>
      </c>
      <c r="AP336" s="3">
        <f>IF(AP$3=0,0,INDEX(Sheet1!RawDataCols,$C336,AP$5)*$R336)</f>
        <v>543.64</v>
      </c>
      <c r="AQ336" s="3">
        <f>IF(AQ$3=0,0,INDEX(Sheet1!RawDataCols,$C336,AQ$5)*$R336)</f>
        <v>536.69000000000005</v>
      </c>
      <c r="AR336" s="3">
        <f>IF(AR$3=0,0,INDEX(Sheet1!RawDataCols,$C336,AR$5)*$R336)</f>
        <v>254.54</v>
      </c>
      <c r="AS336" s="3">
        <f>IF(AS$3=0,0,INDEX(Sheet1!RawDataCols,$C336,AS$5)*$R336)</f>
        <v>254.54</v>
      </c>
      <c r="AT336" s="3">
        <f>IF(AT$3=0,0,INDEX(Sheet1!RawDataCols,$C336,AT$5)*$R336)</f>
        <v>536.69000000000005</v>
      </c>
      <c r="AU336" s="3">
        <f>IF(AU$3=0,0,INDEX(Sheet1!RawDataCols,$C336,AU$5)*$R336)</f>
        <v>463.64</v>
      </c>
      <c r="AV336" s="3">
        <f>IF(AV$3=0,0,INDEX(Sheet1!RawDataCols,$C336,AV$5)*$R336)</f>
        <v>463.64</v>
      </c>
      <c r="AW336" s="3">
        <f>IF(AW$3=0,0,INDEX(Sheet1!RawDataCols,$C336,AW$5)*$R336)</f>
        <v>536.69000000000005</v>
      </c>
      <c r="AX336" s="3">
        <f>IF(AX$3=0,0,INDEX(Sheet1!RawDataCols,$C336,AX$5)*$R336)</f>
        <v>334.54</v>
      </c>
      <c r="AY336" s="3">
        <f>IF(AY$3=0,0,INDEX(Sheet1!RawDataCols,$C336,AY$5)*$R336)</f>
        <v>663.63</v>
      </c>
      <c r="AZ336" s="3">
        <f>IF(AZ$3=0,0,INDEX(Sheet1!RawDataCols,$C336,AZ$5)*$R336)</f>
        <v>536.69000000000005</v>
      </c>
      <c r="BA336" s="3">
        <f>IF(BA$3=0,0,INDEX(Sheet1!RawDataCols,$C336,BA$5)*$R336)</f>
        <v>543.64</v>
      </c>
      <c r="BB336" s="3">
        <f>IF(BB$3=0,0,INDEX(Sheet1!RawDataCols,$C336,BB$5)*$R336)</f>
        <v>254.54</v>
      </c>
      <c r="BC336" s="3">
        <f>IF(BC$3=0,0,INDEX(Sheet1!RawDataCols,$C336,BC$5)*$R336)</f>
        <v>536.69000000000005</v>
      </c>
      <c r="BD336" s="3">
        <f>IF(BD$3=0,0,INDEX(Sheet1!RawDataCols,$C336,BD$5)*$R336)</f>
        <v>254.54</v>
      </c>
      <c r="BE336" s="3">
        <f>IF(BE$3=0,0,INDEX(Sheet1!RawDataCols,$C336,BE$5)*$R336)</f>
        <v>254.54</v>
      </c>
      <c r="BF336" s="3">
        <f>IF(BF$3=0,0,INDEX(Sheet1!RawDataCols,$C336,BF$5)*$R336)</f>
        <v>536.69000000000005</v>
      </c>
      <c r="BG336" s="179">
        <f>IF(BG$3=0,0,INDEX(Sheet1!RawDataCols,$C336,BG$5)*$R336)</f>
        <v>254.54</v>
      </c>
      <c r="BH336" s="33">
        <f t="shared" si="57"/>
        <v>6036.34</v>
      </c>
      <c r="BI336" s="33">
        <f t="shared" si="58"/>
        <v>6158.130000000001</v>
      </c>
      <c r="BJ336" s="33">
        <f t="shared" si="59"/>
        <v>4409.0599999999995</v>
      </c>
      <c r="BK336" s="3">
        <f>IF(BK$3=0,0,INDEX(Sheet1!RawDataCols,$C336,BK$5)*$R336)</f>
        <v>384.88312500000001</v>
      </c>
      <c r="BL336" s="3">
        <f>IF(BL$3=0,0,INDEX(Sheet1!RawDataCols,$C336,BL$5)*$R336)</f>
        <v>239.65687500000001</v>
      </c>
      <c r="BM336" s="3">
        <f>IF(BM$3=0,0,INDEX(Sheet1!RawDataCols,$C336,BM$5)*$R336)</f>
        <v>266.70187499999997</v>
      </c>
      <c r="BN336" s="3">
        <f>IF(BN$3=0,0,INDEX(Sheet1!RawDataCols,$C336,BN$5)*$R336)</f>
        <v>321.07625000000002</v>
      </c>
      <c r="BO336" s="3">
        <f>IF(BO$3=0,0,INDEX(Sheet1!RawDataCols,$C336,BO$5)*$R336)</f>
        <v>291.47500000000002</v>
      </c>
      <c r="BP336" s="3">
        <f>IF(BP$3=0,0,INDEX(Sheet1!RawDataCols,$C336,BP$5)*$R336)</f>
        <v>2076.34</v>
      </c>
      <c r="BQ336" s="3">
        <f t="shared" si="60"/>
        <v>2123.63</v>
      </c>
      <c r="BR336" s="3">
        <f t="shared" si="61"/>
        <v>1478.1799999999998</v>
      </c>
      <c r="BS336" s="3">
        <f t="shared" si="62"/>
        <v>1052.72</v>
      </c>
      <c r="BT336" s="3">
        <f t="shared" si="63"/>
        <v>2434.5299999999997</v>
      </c>
      <c r="BU336" s="3" t="str">
        <f>INDEX(Sheet1!$BS$2:$BS$1000,MATCH($A336,Sheet1!$A$2:$A$1000,0))</f>
        <v>13</v>
      </c>
      <c r="BV336" s="3">
        <f>INDEX(Sheet1!$BT$2:$BT$1000,MATCH($A336,Sheet1!$A$2:$A$1000,0))</f>
        <v>2434.5300000000002</v>
      </c>
    </row>
    <row r="337" spans="1:74" x14ac:dyDescent="0.2">
      <c r="A337" s="11" t="s">
        <v>776</v>
      </c>
      <c r="B337" s="3">
        <f>MATCH($A337,Sheet1!ACCOUNTNO,0)</f>
        <v>308</v>
      </c>
      <c r="C337" s="3">
        <f t="shared" si="54"/>
        <v>308</v>
      </c>
      <c r="D337" s="3" t="str">
        <f>IF(D$3=0,0,INDEX(Sheet1!RawDataCols,$C337,D$5))</f>
        <v>26300A02</v>
      </c>
      <c r="E337" s="3" t="str">
        <f>IF(E$3=0,0,INDEX(Sheet1!RawDataCols,$C337,E$5))</f>
        <v xml:space="preserve">26300          </v>
      </c>
      <c r="F337" s="3" t="str">
        <f>IF(F$3=0,0,INDEX(Sheet1!RawDataCols,$C337,F$5))</f>
        <v xml:space="preserve">A02            </v>
      </c>
      <c r="G337" s="3" t="str">
        <f>IF(G$3=0,0,INDEX(Sheet1!RawDataCols,$C337,G$5))</f>
        <v xml:space="preserve">               </v>
      </c>
      <c r="H337" s="3" t="str">
        <f>IF(H$3=0,0,INDEX(Sheet1!RawDataCols,$C337,H$5))</f>
        <v xml:space="preserve">               </v>
      </c>
      <c r="I337" s="3" t="str">
        <f>IF(I$3=0,0,INDEX(Sheet1!RawDataCols,$C337,I$5))</f>
        <v xml:space="preserve">               </v>
      </c>
      <c r="J337" s="3" t="str">
        <f>IF(J$3=0,0,INDEX(Sheet1!RawDataCols,$C337,J$5))</f>
        <v xml:space="preserve">               </v>
      </c>
      <c r="K337" s="3" t="str">
        <f>IF(K$3=0,0,INDEX(Sheet1!RawDataCols,$C337,K$5))</f>
        <v xml:space="preserve">               </v>
      </c>
      <c r="L337" s="3" t="str">
        <f>IF(L$3=0,0,INDEX(Sheet1!RawDataCols,$C337,L$5))</f>
        <v xml:space="preserve">               </v>
      </c>
      <c r="M337" s="3" t="str">
        <f>IF(M$3=0,0,INDEX(Sheet1!RawDataCols,$C337,M$5))</f>
        <v xml:space="preserve">F007  </v>
      </c>
      <c r="N337" s="3" t="str">
        <f>IF(N$3=0,0,INDEX(Sheet1!RawDataCols,$C337,N$5))</f>
        <v>Garden R &amp; M-200 East Tce</v>
      </c>
      <c r="O337" s="3">
        <f>INDEX(Sheet1!RawDataCols,$C337,O$5)</f>
        <v>13</v>
      </c>
      <c r="P337" s="3" t="str">
        <f>INDEX(Sheet1!RawDataCols,$C337,P$5)</f>
        <v>Cost and Expenses</v>
      </c>
      <c r="Q337" s="3" t="str">
        <f>IF(Q$3=0,0,INDEX(Sheet1!RawDataCols,$C337,Q$5))</f>
        <v>I</v>
      </c>
      <c r="R337" s="3">
        <f t="shared" si="55"/>
        <v>1</v>
      </c>
      <c r="S337" s="3">
        <f t="shared" si="56"/>
        <v>-1</v>
      </c>
      <c r="T337" s="3">
        <f>IF(T$3=0,0,INDEX(Sheet1!RawDataCols,$C337,T$5)*$R337)</f>
        <v>0</v>
      </c>
      <c r="U337" s="3">
        <f>IF(U$3=0,0,INDEX(Sheet1!RawDataCols,$C337,U$5)*$R337)</f>
        <v>1009.09</v>
      </c>
      <c r="V337" s="3">
        <f>IF(V$3=0,0,INDEX(Sheet1!RawDataCols,$C337,V$5)*$R337)</f>
        <v>550</v>
      </c>
      <c r="W337" s="3">
        <f>IF(W$3=0,0,INDEX(Sheet1!RawDataCols,$C337,W$5)*$R337)</f>
        <v>0</v>
      </c>
      <c r="X337" s="3">
        <f>IF(X$3=0,0,INDEX(Sheet1!RawDataCols,$C337,X$5)*$R337)</f>
        <v>1504.54</v>
      </c>
      <c r="Y337" s="3">
        <f>IF(Y$3=0,0,INDEX(Sheet1!RawDataCols,$C337,Y$5)*$R337)</f>
        <v>550</v>
      </c>
      <c r="Z337" s="3">
        <f>IF(Z$3=0,0,INDEX(Sheet1!RawDataCols,$C337,Z$5)*$R337)</f>
        <v>1468.18</v>
      </c>
      <c r="AA337" s="3">
        <f>IF(AA$3=0,0,INDEX(Sheet1!RawDataCols,$C337,AA$5)*$R337)</f>
        <v>1081.82</v>
      </c>
      <c r="AB337" s="3">
        <f>IF(AB$3=0,0,INDEX(Sheet1!RawDataCols,$C337,AB$5)*$R337)</f>
        <v>550</v>
      </c>
      <c r="AC337" s="3">
        <f>IF(AC$3=0,0,INDEX(Sheet1!RawDataCols,$C337,AC$5)*$R337)</f>
        <v>570</v>
      </c>
      <c r="AD337" s="3">
        <f>IF(AD$3=0,0,INDEX(Sheet1!RawDataCols,$C337,AD$5)*$R337)</f>
        <v>363.64</v>
      </c>
      <c r="AE337" s="3">
        <f>IF(AE$3=0,0,INDEX(Sheet1!RawDataCols,$C337,AE$5)*$R337)</f>
        <v>550</v>
      </c>
      <c r="AF337" s="3">
        <f>IF(AF$3=0,0,INDEX(Sheet1!RawDataCols,$C337,AF$5)*$R337)</f>
        <v>609.09</v>
      </c>
      <c r="AG337" s="3">
        <f>IF(AG$3=0,0,INDEX(Sheet1!RawDataCols,$C337,AG$5)*$R337)</f>
        <v>449.09</v>
      </c>
      <c r="AH337" s="3">
        <f>IF(AH$3=0,0,INDEX(Sheet1!RawDataCols,$C337,AH$5)*$R337)</f>
        <v>550</v>
      </c>
      <c r="AI337" s="3">
        <f>IF(AI$3=0,0,INDEX(Sheet1!RawDataCols,$C337,AI$5)*$R337)</f>
        <v>0</v>
      </c>
      <c r="AJ337" s="3">
        <f>IF(AJ$3=0,0,INDEX(Sheet1!RawDataCols,$C337,AJ$5)*$R337)</f>
        <v>0</v>
      </c>
      <c r="AK337" s="3">
        <f>IF(AK$3=0,0,INDEX(Sheet1!RawDataCols,$C337,AK$5)*$R337)</f>
        <v>550</v>
      </c>
      <c r="AL337" s="3">
        <f>IF(AL$3=0,0,INDEX(Sheet1!RawDataCols,$C337,AL$5)*$R337)</f>
        <v>1306.17</v>
      </c>
      <c r="AM337" s="3">
        <f>IF(AM$3=0,0,INDEX(Sheet1!RawDataCols,$C337,AM$5)*$R337)</f>
        <v>1047.28</v>
      </c>
      <c r="AN337" s="3">
        <f>IF(AN$3=0,0,INDEX(Sheet1!RawDataCols,$C337,AN$5)*$R337)</f>
        <v>1047.28</v>
      </c>
      <c r="AO337" s="3">
        <f>IF(AO$3=0,0,INDEX(Sheet1!RawDataCols,$C337,AO$5)*$R337)</f>
        <v>622.73</v>
      </c>
      <c r="AP337" s="3">
        <f>IF(AP$3=0,0,INDEX(Sheet1!RawDataCols,$C337,AP$5)*$R337)</f>
        <v>826.27</v>
      </c>
      <c r="AQ337" s="3">
        <f>IF(AQ$3=0,0,INDEX(Sheet1!RawDataCols,$C337,AQ$5)*$R337)</f>
        <v>550</v>
      </c>
      <c r="AR337" s="3">
        <f>IF(AR$3=0,0,INDEX(Sheet1!RawDataCols,$C337,AR$5)*$R337)</f>
        <v>445.45</v>
      </c>
      <c r="AS337" s="3">
        <f>IF(AS$3=0,0,INDEX(Sheet1!RawDataCols,$C337,AS$5)*$R337)</f>
        <v>667.27</v>
      </c>
      <c r="AT337" s="3">
        <f>IF(AT$3=0,0,INDEX(Sheet1!RawDataCols,$C337,AT$5)*$R337)</f>
        <v>550</v>
      </c>
      <c r="AU337" s="3">
        <f>IF(AU$3=0,0,INDEX(Sheet1!RawDataCols,$C337,AU$5)*$R337)</f>
        <v>763.64</v>
      </c>
      <c r="AV337" s="3">
        <f>IF(AV$3=0,0,INDEX(Sheet1!RawDataCols,$C337,AV$5)*$R337)</f>
        <v>667.27</v>
      </c>
      <c r="AW337" s="3">
        <f>IF(AW$3=0,0,INDEX(Sheet1!RawDataCols,$C337,AW$5)*$R337)</f>
        <v>550</v>
      </c>
      <c r="AX337" s="3">
        <f>IF(AX$3=0,0,INDEX(Sheet1!RawDataCols,$C337,AX$5)*$R337)</f>
        <v>0</v>
      </c>
      <c r="AY337" s="3">
        <f>IF(AY$3=0,0,INDEX(Sheet1!RawDataCols,$C337,AY$5)*$R337)</f>
        <v>0</v>
      </c>
      <c r="AZ337" s="3">
        <f>IF(AZ$3=0,0,INDEX(Sheet1!RawDataCols,$C337,AZ$5)*$R337)</f>
        <v>550</v>
      </c>
      <c r="BA337" s="3">
        <f>IF(BA$3=0,0,INDEX(Sheet1!RawDataCols,$C337,BA$5)*$R337)</f>
        <v>904.54</v>
      </c>
      <c r="BB337" s="3">
        <f>IF(BB$3=0,0,INDEX(Sheet1!RawDataCols,$C337,BB$5)*$R337)</f>
        <v>1394.54</v>
      </c>
      <c r="BC337" s="3">
        <f>IF(BC$3=0,0,INDEX(Sheet1!RawDataCols,$C337,BC$5)*$R337)</f>
        <v>550</v>
      </c>
      <c r="BD337" s="3">
        <f>IF(BD$3=0,0,INDEX(Sheet1!RawDataCols,$C337,BD$5)*$R337)</f>
        <v>645.45000000000005</v>
      </c>
      <c r="BE337" s="3">
        <f>IF(BE$3=0,0,INDEX(Sheet1!RawDataCols,$C337,BE$5)*$R337)</f>
        <v>1394.54</v>
      </c>
      <c r="BF337" s="3">
        <f>IF(BF$3=0,0,INDEX(Sheet1!RawDataCols,$C337,BF$5)*$R337)</f>
        <v>550</v>
      </c>
      <c r="BG337" s="179">
        <f>IF(BG$3=0,0,INDEX(Sheet1!RawDataCols,$C337,BG$5)*$R337)</f>
        <v>645.45000000000005</v>
      </c>
      <c r="BH337" s="33">
        <f t="shared" si="57"/>
        <v>9010.8100000000013</v>
      </c>
      <c r="BI337" s="33">
        <f t="shared" si="58"/>
        <v>7097.28</v>
      </c>
      <c r="BJ337" s="33">
        <f t="shared" si="59"/>
        <v>7335.25</v>
      </c>
      <c r="BK337" s="3">
        <f>IF(BK$3=0,0,INDEX(Sheet1!RawDataCols,$C337,BK$5)*$R337)</f>
        <v>443.58</v>
      </c>
      <c r="BL337" s="3">
        <f>IF(BL$3=0,0,INDEX(Sheet1!RawDataCols,$C337,BL$5)*$R337)</f>
        <v>470.95375000000001</v>
      </c>
      <c r="BM337" s="3">
        <f>IF(BM$3=0,0,INDEX(Sheet1!RawDataCols,$C337,BM$5)*$R337)</f>
        <v>507.04500000000002</v>
      </c>
      <c r="BN337" s="3">
        <f>IF(BN$3=0,0,INDEX(Sheet1!RawDataCols,$C337,BN$5)*$R337)</f>
        <v>478.55437499999999</v>
      </c>
      <c r="BO337" s="3">
        <f>IF(BO$3=0,0,INDEX(Sheet1!RawDataCols,$C337,BO$5)*$R337)</f>
        <v>495.23874999999998</v>
      </c>
      <c r="BP337" s="3">
        <f>IF(BP$3=0,0,INDEX(Sheet1!RawDataCols,$C337,BP$5)*$R337)</f>
        <v>3581.82</v>
      </c>
      <c r="BQ337" s="3">
        <f t="shared" si="60"/>
        <v>3595.45</v>
      </c>
      <c r="BR337" s="3">
        <f t="shared" si="61"/>
        <v>812.73</v>
      </c>
      <c r="BS337" s="3">
        <f t="shared" si="62"/>
        <v>2540.8199999999997</v>
      </c>
      <c r="BT337" s="3">
        <f t="shared" si="63"/>
        <v>4602.6299999999992</v>
      </c>
      <c r="BU337" s="3" t="str">
        <f>INDEX(Sheet1!$BS$2:$BS$1000,MATCH($A337,Sheet1!$A$2:$A$1000,0))</f>
        <v>13</v>
      </c>
      <c r="BV337" s="3">
        <f>INDEX(Sheet1!$BT$2:$BT$1000,MATCH($A337,Sheet1!$A$2:$A$1000,0))</f>
        <v>4602.63</v>
      </c>
    </row>
    <row r="338" spans="1:74" x14ac:dyDescent="0.2">
      <c r="A338" s="11" t="s">
        <v>777</v>
      </c>
      <c r="B338" s="3">
        <f>MATCH($A338,Sheet1!ACCOUNTNO,0)</f>
        <v>310</v>
      </c>
      <c r="C338" s="3">
        <f t="shared" si="54"/>
        <v>310</v>
      </c>
      <c r="D338" s="3" t="str">
        <f>IF(D$3=0,0,INDEX(Sheet1!RawDataCols,$C338,D$5))</f>
        <v>26300A04</v>
      </c>
      <c r="E338" s="3" t="str">
        <f>IF(E$3=0,0,INDEX(Sheet1!RawDataCols,$C338,E$5))</f>
        <v xml:space="preserve">26300          </v>
      </c>
      <c r="F338" s="3" t="str">
        <f>IF(F$3=0,0,INDEX(Sheet1!RawDataCols,$C338,F$5))</f>
        <v xml:space="preserve">A04            </v>
      </c>
      <c r="G338" s="3" t="str">
        <f>IF(G$3=0,0,INDEX(Sheet1!RawDataCols,$C338,G$5))</f>
        <v xml:space="preserve">               </v>
      </c>
      <c r="H338" s="3" t="str">
        <f>IF(H$3=0,0,INDEX(Sheet1!RawDataCols,$C338,H$5))</f>
        <v xml:space="preserve">               </v>
      </c>
      <c r="I338" s="3" t="str">
        <f>IF(I$3=0,0,INDEX(Sheet1!RawDataCols,$C338,I$5))</f>
        <v xml:space="preserve">               </v>
      </c>
      <c r="J338" s="3" t="str">
        <f>IF(J$3=0,0,INDEX(Sheet1!RawDataCols,$C338,J$5))</f>
        <v xml:space="preserve">               </v>
      </c>
      <c r="K338" s="3" t="str">
        <f>IF(K$3=0,0,INDEX(Sheet1!RawDataCols,$C338,K$5))</f>
        <v xml:space="preserve">               </v>
      </c>
      <c r="L338" s="3" t="str">
        <f>IF(L$3=0,0,INDEX(Sheet1!RawDataCols,$C338,L$5))</f>
        <v xml:space="preserve">               </v>
      </c>
      <c r="M338" s="3" t="str">
        <f>IF(M$3=0,0,INDEX(Sheet1!RawDataCols,$C338,M$5))</f>
        <v xml:space="preserve">F007  </v>
      </c>
      <c r="N338" s="3" t="str">
        <f>IF(N$3=0,0,INDEX(Sheet1!RawDataCols,$C338,N$5))</f>
        <v>Garden R &amp; M-174 Fullarton Rd</v>
      </c>
      <c r="O338" s="3">
        <f>INDEX(Sheet1!RawDataCols,$C338,O$5)</f>
        <v>13</v>
      </c>
      <c r="P338" s="3" t="str">
        <f>INDEX(Sheet1!RawDataCols,$C338,P$5)</f>
        <v>Cost and Expenses</v>
      </c>
      <c r="Q338" s="3" t="str">
        <f>IF(Q$3=0,0,INDEX(Sheet1!RawDataCols,$C338,Q$5))</f>
        <v>I</v>
      </c>
      <c r="R338" s="3">
        <f t="shared" si="55"/>
        <v>1</v>
      </c>
      <c r="S338" s="3">
        <f t="shared" si="56"/>
        <v>-1</v>
      </c>
      <c r="T338" s="3">
        <f>IF(T$3=0,0,INDEX(Sheet1!RawDataCols,$C338,T$5)*$R338)</f>
        <v>0</v>
      </c>
      <c r="U338" s="3">
        <f>IF(U$3=0,0,INDEX(Sheet1!RawDataCols,$C338,U$5)*$R338)</f>
        <v>168.18</v>
      </c>
      <c r="V338" s="3">
        <f>IF(V$3=0,0,INDEX(Sheet1!RawDataCols,$C338,V$5)*$R338)</f>
        <v>132</v>
      </c>
      <c r="W338" s="3">
        <f>IF(W$3=0,0,INDEX(Sheet1!RawDataCols,$C338,W$5)*$R338)</f>
        <v>0</v>
      </c>
      <c r="X338" s="3">
        <f>IF(X$3=0,0,INDEX(Sheet1!RawDataCols,$C338,X$5)*$R338)</f>
        <v>131.82</v>
      </c>
      <c r="Y338" s="3">
        <f>IF(Y$3=0,0,INDEX(Sheet1!RawDataCols,$C338,Y$5)*$R338)</f>
        <v>132</v>
      </c>
      <c r="Z338" s="3">
        <f>IF(Z$3=0,0,INDEX(Sheet1!RawDataCols,$C338,Z$5)*$R338)</f>
        <v>0</v>
      </c>
      <c r="AA338" s="3">
        <f>IF(AA$3=0,0,INDEX(Sheet1!RawDataCols,$C338,AA$5)*$R338)</f>
        <v>131.82</v>
      </c>
      <c r="AB338" s="3">
        <f>IF(AB$3=0,0,INDEX(Sheet1!RawDataCols,$C338,AB$5)*$R338)</f>
        <v>132</v>
      </c>
      <c r="AC338" s="3">
        <f>IF(AC$3=0,0,INDEX(Sheet1!RawDataCols,$C338,AC$5)*$R338)</f>
        <v>127.27</v>
      </c>
      <c r="AD338" s="3">
        <f>IF(AD$3=0,0,INDEX(Sheet1!RawDataCols,$C338,AD$5)*$R338)</f>
        <v>131.82</v>
      </c>
      <c r="AE338" s="3">
        <f>IF(AE$3=0,0,INDEX(Sheet1!RawDataCols,$C338,AE$5)*$R338)</f>
        <v>132</v>
      </c>
      <c r="AF338" s="3">
        <f>IF(AF$3=0,0,INDEX(Sheet1!RawDataCols,$C338,AF$5)*$R338)</f>
        <v>63.64</v>
      </c>
      <c r="AG338" s="3">
        <f>IF(AG$3=0,0,INDEX(Sheet1!RawDataCols,$C338,AG$5)*$R338)</f>
        <v>120</v>
      </c>
      <c r="AH338" s="3">
        <f>IF(AH$3=0,0,INDEX(Sheet1!RawDataCols,$C338,AH$5)*$R338)</f>
        <v>132</v>
      </c>
      <c r="AI338" s="3">
        <f>IF(AI$3=0,0,INDEX(Sheet1!RawDataCols,$C338,AI$5)*$R338)</f>
        <v>0</v>
      </c>
      <c r="AJ338" s="3">
        <f>IF(AJ$3=0,0,INDEX(Sheet1!RawDataCols,$C338,AJ$5)*$R338)</f>
        <v>0</v>
      </c>
      <c r="AK338" s="3">
        <f>IF(AK$3=0,0,INDEX(Sheet1!RawDataCols,$C338,AK$5)*$R338)</f>
        <v>132</v>
      </c>
      <c r="AL338" s="3">
        <f>IF(AL$3=0,0,INDEX(Sheet1!RawDataCols,$C338,AL$5)*$R338)</f>
        <v>0</v>
      </c>
      <c r="AM338" s="3">
        <f>IF(AM$3=0,0,INDEX(Sheet1!RawDataCols,$C338,AM$5)*$R338)</f>
        <v>240</v>
      </c>
      <c r="AN338" s="3">
        <f>IF(AN$3=0,0,INDEX(Sheet1!RawDataCols,$C338,AN$5)*$R338)</f>
        <v>240</v>
      </c>
      <c r="AO338" s="3">
        <f>IF(AO$3=0,0,INDEX(Sheet1!RawDataCols,$C338,AO$5)*$R338)</f>
        <v>63.64</v>
      </c>
      <c r="AP338" s="3">
        <f>IF(AP$3=0,0,INDEX(Sheet1!RawDataCols,$C338,AP$5)*$R338)</f>
        <v>0</v>
      </c>
      <c r="AQ338" s="3">
        <f>IF(AQ$3=0,0,INDEX(Sheet1!RawDataCols,$C338,AQ$5)*$R338)</f>
        <v>132</v>
      </c>
      <c r="AR338" s="3">
        <f>IF(AR$3=0,0,INDEX(Sheet1!RawDataCols,$C338,AR$5)*$R338)</f>
        <v>0</v>
      </c>
      <c r="AS338" s="3">
        <f>IF(AS$3=0,0,INDEX(Sheet1!RawDataCols,$C338,AS$5)*$R338)</f>
        <v>240</v>
      </c>
      <c r="AT338" s="3">
        <f>IF(AT$3=0,0,INDEX(Sheet1!RawDataCols,$C338,AT$5)*$R338)</f>
        <v>132</v>
      </c>
      <c r="AU338" s="3">
        <f>IF(AU$3=0,0,INDEX(Sheet1!RawDataCols,$C338,AU$5)*$R338)</f>
        <v>0</v>
      </c>
      <c r="AV338" s="3">
        <f>IF(AV$3=0,0,INDEX(Sheet1!RawDataCols,$C338,AV$5)*$R338)</f>
        <v>240</v>
      </c>
      <c r="AW338" s="3">
        <f>IF(AW$3=0,0,INDEX(Sheet1!RawDataCols,$C338,AW$5)*$R338)</f>
        <v>132</v>
      </c>
      <c r="AX338" s="3">
        <f>IF(AX$3=0,0,INDEX(Sheet1!RawDataCols,$C338,AX$5)*$R338)</f>
        <v>0</v>
      </c>
      <c r="AY338" s="3">
        <f>IF(AY$3=0,0,INDEX(Sheet1!RawDataCols,$C338,AY$5)*$R338)</f>
        <v>0</v>
      </c>
      <c r="AZ338" s="3">
        <f>IF(AZ$3=0,0,INDEX(Sheet1!RawDataCols,$C338,AZ$5)*$R338)</f>
        <v>132</v>
      </c>
      <c r="BA338" s="3">
        <f>IF(BA$3=0,0,INDEX(Sheet1!RawDataCols,$C338,BA$5)*$R338)</f>
        <v>63.64</v>
      </c>
      <c r="BB338" s="3">
        <f>IF(BB$3=0,0,INDEX(Sheet1!RawDataCols,$C338,BB$5)*$R338)</f>
        <v>240</v>
      </c>
      <c r="BC338" s="3">
        <f>IF(BC$3=0,0,INDEX(Sheet1!RawDataCols,$C338,BC$5)*$R338)</f>
        <v>132</v>
      </c>
      <c r="BD338" s="3">
        <f>IF(BD$3=0,0,INDEX(Sheet1!RawDataCols,$C338,BD$5)*$R338)</f>
        <v>0</v>
      </c>
      <c r="BE338" s="3">
        <f>IF(BE$3=0,0,INDEX(Sheet1!RawDataCols,$C338,BE$5)*$R338)</f>
        <v>240</v>
      </c>
      <c r="BF338" s="3">
        <f>IF(BF$3=0,0,INDEX(Sheet1!RawDataCols,$C338,BF$5)*$R338)</f>
        <v>132</v>
      </c>
      <c r="BG338" s="179">
        <f>IF(BG$3=0,0,INDEX(Sheet1!RawDataCols,$C338,BG$5)*$R338)</f>
        <v>0</v>
      </c>
      <c r="BH338" s="33">
        <f t="shared" si="57"/>
        <v>1643.6399999999999</v>
      </c>
      <c r="BI338" s="33">
        <f t="shared" si="58"/>
        <v>1692</v>
      </c>
      <c r="BJ338" s="33">
        <f t="shared" si="59"/>
        <v>318.19</v>
      </c>
      <c r="BK338" s="3">
        <f>IF(BK$3=0,0,INDEX(Sheet1!RawDataCols,$C338,BK$5)*$R338)</f>
        <v>105.75</v>
      </c>
      <c r="BL338" s="3">
        <f>IF(BL$3=0,0,INDEX(Sheet1!RawDataCols,$C338,BL$5)*$R338)</f>
        <v>33.040624999999999</v>
      </c>
      <c r="BM338" s="3">
        <f>IF(BM$3=0,0,INDEX(Sheet1!RawDataCols,$C338,BM$5)*$R338)</f>
        <v>97.727500000000006</v>
      </c>
      <c r="BN338" s="3">
        <f>IF(BN$3=0,0,INDEX(Sheet1!RawDataCols,$C338,BN$5)*$R338)</f>
        <v>34.943750000000001</v>
      </c>
      <c r="BO338" s="3">
        <f>IF(BO$3=0,0,INDEX(Sheet1!RawDataCols,$C338,BO$5)*$R338)</f>
        <v>50.990625000000001</v>
      </c>
      <c r="BP338" s="3">
        <f>IF(BP$3=0,0,INDEX(Sheet1!RawDataCols,$C338,BP$5)*$R338)</f>
        <v>337.74</v>
      </c>
      <c r="BQ338" s="3">
        <f t="shared" si="60"/>
        <v>431.82</v>
      </c>
      <c r="BR338" s="3">
        <f t="shared" si="61"/>
        <v>251.82</v>
      </c>
      <c r="BS338" s="3">
        <f t="shared" si="62"/>
        <v>480</v>
      </c>
      <c r="BT338" s="3">
        <f t="shared" si="63"/>
        <v>960</v>
      </c>
      <c r="BU338" s="3" t="str">
        <f>INDEX(Sheet1!$BS$2:$BS$1000,MATCH($A338,Sheet1!$A$2:$A$1000,0))</f>
        <v>13</v>
      </c>
      <c r="BV338" s="3">
        <f>INDEX(Sheet1!$BT$2:$BT$1000,MATCH($A338,Sheet1!$A$2:$A$1000,0))</f>
        <v>960</v>
      </c>
    </row>
    <row r="339" spans="1:74" x14ac:dyDescent="0.2">
      <c r="A339" s="11" t="s">
        <v>778</v>
      </c>
      <c r="B339" s="3">
        <f>MATCH($A339,Sheet1!ACCOUNTNO,0)</f>
        <v>311</v>
      </c>
      <c r="C339" s="3">
        <f t="shared" si="54"/>
        <v>311</v>
      </c>
      <c r="D339" s="3" t="str">
        <f>IF(D$3=0,0,INDEX(Sheet1!RawDataCols,$C339,D$5))</f>
        <v>26300A06</v>
      </c>
      <c r="E339" s="3" t="str">
        <f>IF(E$3=0,0,INDEX(Sheet1!RawDataCols,$C339,E$5))</f>
        <v xml:space="preserve">26300          </v>
      </c>
      <c r="F339" s="3" t="str">
        <f>IF(F$3=0,0,INDEX(Sheet1!RawDataCols,$C339,F$5))</f>
        <v xml:space="preserve">A06            </v>
      </c>
      <c r="G339" s="3" t="str">
        <f>IF(G$3=0,0,INDEX(Sheet1!RawDataCols,$C339,G$5))</f>
        <v xml:space="preserve">               </v>
      </c>
      <c r="H339" s="3" t="str">
        <f>IF(H$3=0,0,INDEX(Sheet1!RawDataCols,$C339,H$5))</f>
        <v xml:space="preserve">               </v>
      </c>
      <c r="I339" s="3" t="str">
        <f>IF(I$3=0,0,INDEX(Sheet1!RawDataCols,$C339,I$5))</f>
        <v xml:space="preserve">               </v>
      </c>
      <c r="J339" s="3" t="str">
        <f>IF(J$3=0,0,INDEX(Sheet1!RawDataCols,$C339,J$5))</f>
        <v xml:space="preserve">               </v>
      </c>
      <c r="K339" s="3" t="str">
        <f>IF(K$3=0,0,INDEX(Sheet1!RawDataCols,$C339,K$5))</f>
        <v xml:space="preserve">               </v>
      </c>
      <c r="L339" s="3" t="str">
        <f>IF(L$3=0,0,INDEX(Sheet1!RawDataCols,$C339,L$5))</f>
        <v xml:space="preserve">               </v>
      </c>
      <c r="M339" s="3" t="str">
        <f>IF(M$3=0,0,INDEX(Sheet1!RawDataCols,$C339,M$5))</f>
        <v xml:space="preserve">F007  </v>
      </c>
      <c r="N339" s="3" t="str">
        <f>IF(N$3=0,0,INDEX(Sheet1!RawDataCols,$C339,N$5))</f>
        <v>Garden R &amp; M-31 Franklin St</v>
      </c>
      <c r="O339" s="3">
        <f>INDEX(Sheet1!RawDataCols,$C339,O$5)</f>
        <v>13</v>
      </c>
      <c r="P339" s="3" t="str">
        <f>INDEX(Sheet1!RawDataCols,$C339,P$5)</f>
        <v>Cost and Expenses</v>
      </c>
      <c r="Q339" s="3" t="str">
        <f>IF(Q$3=0,0,INDEX(Sheet1!RawDataCols,$C339,Q$5))</f>
        <v>I</v>
      </c>
      <c r="R339" s="3">
        <f t="shared" si="55"/>
        <v>1</v>
      </c>
      <c r="S339" s="3">
        <f t="shared" si="56"/>
        <v>-1</v>
      </c>
      <c r="T339" s="3">
        <f>IF(T$3=0,0,INDEX(Sheet1!RawDataCols,$C339,T$5)*$R339)</f>
        <v>0</v>
      </c>
      <c r="U339" s="3">
        <f>IF(U$3=0,0,INDEX(Sheet1!RawDataCols,$C339,U$5)*$R339)</f>
        <v>0</v>
      </c>
      <c r="V339" s="3">
        <f>IF(V$3=0,0,INDEX(Sheet1!RawDataCols,$C339,V$5)*$R339)</f>
        <v>0</v>
      </c>
      <c r="W339" s="3">
        <f>IF(W$3=0,0,INDEX(Sheet1!RawDataCols,$C339,W$5)*$R339)</f>
        <v>0</v>
      </c>
      <c r="X339" s="3">
        <f>IF(X$3=0,0,INDEX(Sheet1!RawDataCols,$C339,X$5)*$R339)</f>
        <v>0</v>
      </c>
      <c r="Y339" s="3">
        <f>IF(Y$3=0,0,INDEX(Sheet1!RawDataCols,$C339,Y$5)*$R339)</f>
        <v>0</v>
      </c>
      <c r="Z339" s="3">
        <f>IF(Z$3=0,0,INDEX(Sheet1!RawDataCols,$C339,Z$5)*$R339)</f>
        <v>0</v>
      </c>
      <c r="AA339" s="3">
        <f>IF(AA$3=0,0,INDEX(Sheet1!RawDataCols,$C339,AA$5)*$R339)</f>
        <v>0</v>
      </c>
      <c r="AB339" s="3">
        <f>IF(AB$3=0,0,INDEX(Sheet1!RawDataCols,$C339,AB$5)*$R339)</f>
        <v>0</v>
      </c>
      <c r="AC339" s="3">
        <f>IF(AC$3=0,0,INDEX(Sheet1!RawDataCols,$C339,AC$5)*$R339)</f>
        <v>0</v>
      </c>
      <c r="AD339" s="3">
        <f>IF(AD$3=0,0,INDEX(Sheet1!RawDataCols,$C339,AD$5)*$R339)</f>
        <v>0</v>
      </c>
      <c r="AE339" s="3">
        <f>IF(AE$3=0,0,INDEX(Sheet1!RawDataCols,$C339,AE$5)*$R339)</f>
        <v>0</v>
      </c>
      <c r="AF339" s="3">
        <f>IF(AF$3=0,0,INDEX(Sheet1!RawDataCols,$C339,AF$5)*$R339)</f>
        <v>0</v>
      </c>
      <c r="AG339" s="3">
        <f>IF(AG$3=0,0,INDEX(Sheet1!RawDataCols,$C339,AG$5)*$R339)</f>
        <v>0</v>
      </c>
      <c r="AH339" s="3">
        <f>IF(AH$3=0,0,INDEX(Sheet1!RawDataCols,$C339,AH$5)*$R339)</f>
        <v>0</v>
      </c>
      <c r="AI339" s="3">
        <f>IF(AI$3=0,0,INDEX(Sheet1!RawDataCols,$C339,AI$5)*$R339)</f>
        <v>0</v>
      </c>
      <c r="AJ339" s="3">
        <f>IF(AJ$3=0,0,INDEX(Sheet1!RawDataCols,$C339,AJ$5)*$R339)</f>
        <v>0</v>
      </c>
      <c r="AK339" s="3">
        <f>IF(AK$3=0,0,INDEX(Sheet1!RawDataCols,$C339,AK$5)*$R339)</f>
        <v>0</v>
      </c>
      <c r="AL339" s="3">
        <f>IF(AL$3=0,0,INDEX(Sheet1!RawDataCols,$C339,AL$5)*$R339)</f>
        <v>0</v>
      </c>
      <c r="AM339" s="3">
        <f>IF(AM$3=0,0,INDEX(Sheet1!RawDataCols,$C339,AM$5)*$R339)</f>
        <v>0</v>
      </c>
      <c r="AN339" s="3">
        <f>IF(AN$3=0,0,INDEX(Sheet1!RawDataCols,$C339,AN$5)*$R339)</f>
        <v>0</v>
      </c>
      <c r="AO339" s="3">
        <f>IF(AO$3=0,0,INDEX(Sheet1!RawDataCols,$C339,AO$5)*$R339)</f>
        <v>0</v>
      </c>
      <c r="AP339" s="3">
        <f>IF(AP$3=0,0,INDEX(Sheet1!RawDataCols,$C339,AP$5)*$R339)</f>
        <v>0</v>
      </c>
      <c r="AQ339" s="3">
        <f>IF(AQ$3=0,0,INDEX(Sheet1!RawDataCols,$C339,AQ$5)*$R339)</f>
        <v>0</v>
      </c>
      <c r="AR339" s="3">
        <f>IF(AR$3=0,0,INDEX(Sheet1!RawDataCols,$C339,AR$5)*$R339)</f>
        <v>0</v>
      </c>
      <c r="AS339" s="3">
        <f>IF(AS$3=0,0,INDEX(Sheet1!RawDataCols,$C339,AS$5)*$R339)</f>
        <v>0</v>
      </c>
      <c r="AT339" s="3">
        <f>IF(AT$3=0,0,INDEX(Sheet1!RawDataCols,$C339,AT$5)*$R339)</f>
        <v>0</v>
      </c>
      <c r="AU339" s="3">
        <f>IF(AU$3=0,0,INDEX(Sheet1!RawDataCols,$C339,AU$5)*$R339)</f>
        <v>0</v>
      </c>
      <c r="AV339" s="3">
        <f>IF(AV$3=0,0,INDEX(Sheet1!RawDataCols,$C339,AV$5)*$R339)</f>
        <v>0</v>
      </c>
      <c r="AW339" s="3">
        <f>IF(AW$3=0,0,INDEX(Sheet1!RawDataCols,$C339,AW$5)*$R339)</f>
        <v>0</v>
      </c>
      <c r="AX339" s="3">
        <f>IF(AX$3=0,0,INDEX(Sheet1!RawDataCols,$C339,AX$5)*$R339)</f>
        <v>0</v>
      </c>
      <c r="AY339" s="3">
        <f>IF(AY$3=0,0,INDEX(Sheet1!RawDataCols,$C339,AY$5)*$R339)</f>
        <v>0</v>
      </c>
      <c r="AZ339" s="3">
        <f>IF(AZ$3=0,0,INDEX(Sheet1!RawDataCols,$C339,AZ$5)*$R339)</f>
        <v>0</v>
      </c>
      <c r="BA339" s="3">
        <f>IF(BA$3=0,0,INDEX(Sheet1!RawDataCols,$C339,BA$5)*$R339)</f>
        <v>0</v>
      </c>
      <c r="BB339" s="3">
        <f>IF(BB$3=0,0,INDEX(Sheet1!RawDataCols,$C339,BB$5)*$R339)</f>
        <v>0</v>
      </c>
      <c r="BC339" s="3">
        <f>IF(BC$3=0,0,INDEX(Sheet1!RawDataCols,$C339,BC$5)*$R339)</f>
        <v>0</v>
      </c>
      <c r="BD339" s="3">
        <f>IF(BD$3=0,0,INDEX(Sheet1!RawDataCols,$C339,BD$5)*$R339)</f>
        <v>0</v>
      </c>
      <c r="BE339" s="3">
        <f>IF(BE$3=0,0,INDEX(Sheet1!RawDataCols,$C339,BE$5)*$R339)</f>
        <v>0</v>
      </c>
      <c r="BF339" s="3">
        <f>IF(BF$3=0,0,INDEX(Sheet1!RawDataCols,$C339,BF$5)*$R339)</f>
        <v>0</v>
      </c>
      <c r="BG339" s="179">
        <f>IF(BG$3=0,0,INDEX(Sheet1!RawDataCols,$C339,BG$5)*$R339)</f>
        <v>0</v>
      </c>
      <c r="BH339" s="33">
        <f t="shared" si="57"/>
        <v>0</v>
      </c>
      <c r="BI339" s="33">
        <f t="shared" si="58"/>
        <v>0</v>
      </c>
      <c r="BJ339" s="33">
        <f t="shared" si="59"/>
        <v>0</v>
      </c>
      <c r="BK339" s="3">
        <f>IF(BK$3=0,0,INDEX(Sheet1!RawDataCols,$C339,BK$5)*$R339)</f>
        <v>0</v>
      </c>
      <c r="BL339" s="3">
        <f>IF(BL$3=0,0,INDEX(Sheet1!RawDataCols,$C339,BL$5)*$R339)</f>
        <v>0</v>
      </c>
      <c r="BM339" s="3">
        <f>IF(BM$3=0,0,INDEX(Sheet1!RawDataCols,$C339,BM$5)*$R339)</f>
        <v>0</v>
      </c>
      <c r="BN339" s="3">
        <f>IF(BN$3=0,0,INDEX(Sheet1!RawDataCols,$C339,BN$5)*$R339)</f>
        <v>0</v>
      </c>
      <c r="BO339" s="3">
        <f>IF(BO$3=0,0,INDEX(Sheet1!RawDataCols,$C339,BO$5)*$R339)</f>
        <v>0.21875</v>
      </c>
      <c r="BP339" s="3">
        <f>IF(BP$3=0,0,INDEX(Sheet1!RawDataCols,$C339,BP$5)*$R339)</f>
        <v>0</v>
      </c>
      <c r="BQ339" s="3">
        <f t="shared" si="60"/>
        <v>0</v>
      </c>
      <c r="BR339" s="3">
        <f t="shared" si="61"/>
        <v>0</v>
      </c>
      <c r="BS339" s="3">
        <f t="shared" si="62"/>
        <v>0</v>
      </c>
      <c r="BT339" s="3">
        <f t="shared" si="63"/>
        <v>0</v>
      </c>
      <c r="BU339" s="3" t="str">
        <f>INDEX(Sheet1!$BS$2:$BS$1000,MATCH($A339,Sheet1!$A$2:$A$1000,0))</f>
        <v>13</v>
      </c>
      <c r="BV339" s="3">
        <f>INDEX(Sheet1!$BT$2:$BT$1000,MATCH($A339,Sheet1!$A$2:$A$1000,0))</f>
        <v>0</v>
      </c>
    </row>
    <row r="340" spans="1:74" x14ac:dyDescent="0.2">
      <c r="A340" s="11" t="s">
        <v>779</v>
      </c>
      <c r="B340" s="3">
        <f>MATCH($A340,Sheet1!ACCOUNTNO,0)</f>
        <v>312</v>
      </c>
      <c r="C340" s="3">
        <f t="shared" si="54"/>
        <v>312</v>
      </c>
      <c r="D340" s="3" t="str">
        <f>IF(D$3=0,0,INDEX(Sheet1!RawDataCols,$C340,D$5))</f>
        <v>26300A07</v>
      </c>
      <c r="E340" s="3" t="str">
        <f>IF(E$3=0,0,INDEX(Sheet1!RawDataCols,$C340,E$5))</f>
        <v xml:space="preserve">26300          </v>
      </c>
      <c r="F340" s="3" t="str">
        <f>IF(F$3=0,0,INDEX(Sheet1!RawDataCols,$C340,F$5))</f>
        <v xml:space="preserve">A07            </v>
      </c>
      <c r="G340" s="3" t="str">
        <f>IF(G$3=0,0,INDEX(Sheet1!RawDataCols,$C340,G$5))</f>
        <v xml:space="preserve">               </v>
      </c>
      <c r="H340" s="3" t="str">
        <f>IF(H$3=0,0,INDEX(Sheet1!RawDataCols,$C340,H$5))</f>
        <v xml:space="preserve">               </v>
      </c>
      <c r="I340" s="3" t="str">
        <f>IF(I$3=0,0,INDEX(Sheet1!RawDataCols,$C340,I$5))</f>
        <v xml:space="preserve">               </v>
      </c>
      <c r="J340" s="3" t="str">
        <f>IF(J$3=0,0,INDEX(Sheet1!RawDataCols,$C340,J$5))</f>
        <v xml:space="preserve">               </v>
      </c>
      <c r="K340" s="3" t="str">
        <f>IF(K$3=0,0,INDEX(Sheet1!RawDataCols,$C340,K$5))</f>
        <v xml:space="preserve">               </v>
      </c>
      <c r="L340" s="3" t="str">
        <f>IF(L$3=0,0,INDEX(Sheet1!RawDataCols,$C340,L$5))</f>
        <v xml:space="preserve">               </v>
      </c>
      <c r="M340" s="3" t="str">
        <f>IF(M$3=0,0,INDEX(Sheet1!RawDataCols,$C340,M$5))</f>
        <v xml:space="preserve">F007  </v>
      </c>
      <c r="N340" s="3" t="str">
        <f>IF(N$3=0,0,INDEX(Sheet1!RawDataCols,$C340,N$5))</f>
        <v>Garden R &amp; M-25 Franklin St</v>
      </c>
      <c r="O340" s="3">
        <f>INDEX(Sheet1!RawDataCols,$C340,O$5)</f>
        <v>13</v>
      </c>
      <c r="P340" s="3" t="str">
        <f>INDEX(Sheet1!RawDataCols,$C340,P$5)</f>
        <v>Cost and Expenses</v>
      </c>
      <c r="Q340" s="3" t="str">
        <f>IF(Q$3=0,0,INDEX(Sheet1!RawDataCols,$C340,Q$5))</f>
        <v>I</v>
      </c>
      <c r="R340" s="3">
        <f t="shared" si="55"/>
        <v>1</v>
      </c>
      <c r="S340" s="3">
        <f t="shared" si="56"/>
        <v>-1</v>
      </c>
      <c r="T340" s="3">
        <f>IF(T$3=0,0,INDEX(Sheet1!RawDataCols,$C340,T$5)*$R340)</f>
        <v>0</v>
      </c>
      <c r="U340" s="3">
        <f>IF(U$3=0,0,INDEX(Sheet1!RawDataCols,$C340,U$5)*$R340)</f>
        <v>336</v>
      </c>
      <c r="V340" s="3">
        <f>IF(V$3=0,0,INDEX(Sheet1!RawDataCols,$C340,V$5)*$R340)</f>
        <v>28</v>
      </c>
      <c r="W340" s="3">
        <f>IF(W$3=0,0,INDEX(Sheet1!RawDataCols,$C340,W$5)*$R340)</f>
        <v>0</v>
      </c>
      <c r="X340" s="3">
        <f>IF(X$3=0,0,INDEX(Sheet1!RawDataCols,$C340,X$5)*$R340)</f>
        <v>0</v>
      </c>
      <c r="Y340" s="3">
        <f>IF(Y$3=0,0,INDEX(Sheet1!RawDataCols,$C340,Y$5)*$R340)</f>
        <v>28</v>
      </c>
      <c r="Z340" s="3">
        <f>IF(Z$3=0,0,INDEX(Sheet1!RawDataCols,$C340,Z$5)*$R340)</f>
        <v>0</v>
      </c>
      <c r="AA340" s="3">
        <f>IF(AA$3=0,0,INDEX(Sheet1!RawDataCols,$C340,AA$5)*$R340)</f>
        <v>0</v>
      </c>
      <c r="AB340" s="3">
        <f>IF(AB$3=0,0,INDEX(Sheet1!RawDataCols,$C340,AB$5)*$R340)</f>
        <v>28</v>
      </c>
      <c r="AC340" s="3">
        <f>IF(AC$3=0,0,INDEX(Sheet1!RawDataCols,$C340,AC$5)*$R340)</f>
        <v>0</v>
      </c>
      <c r="AD340" s="3">
        <f>IF(AD$3=0,0,INDEX(Sheet1!RawDataCols,$C340,AD$5)*$R340)</f>
        <v>0</v>
      </c>
      <c r="AE340" s="3">
        <f>IF(AE$3=0,0,INDEX(Sheet1!RawDataCols,$C340,AE$5)*$R340)</f>
        <v>28</v>
      </c>
      <c r="AF340" s="3">
        <f>IF(AF$3=0,0,INDEX(Sheet1!RawDataCols,$C340,AF$5)*$R340)</f>
        <v>0</v>
      </c>
      <c r="AG340" s="3">
        <f>IF(AG$3=0,0,INDEX(Sheet1!RawDataCols,$C340,AG$5)*$R340)</f>
        <v>0</v>
      </c>
      <c r="AH340" s="3">
        <f>IF(AH$3=0,0,INDEX(Sheet1!RawDataCols,$C340,AH$5)*$R340)</f>
        <v>28</v>
      </c>
      <c r="AI340" s="3">
        <f>IF(AI$3=0,0,INDEX(Sheet1!RawDataCols,$C340,AI$5)*$R340)</f>
        <v>0</v>
      </c>
      <c r="AJ340" s="3">
        <f>IF(AJ$3=0,0,INDEX(Sheet1!RawDataCols,$C340,AJ$5)*$R340)</f>
        <v>0</v>
      </c>
      <c r="AK340" s="3">
        <f>IF(AK$3=0,0,INDEX(Sheet1!RawDataCols,$C340,AK$5)*$R340)</f>
        <v>28</v>
      </c>
      <c r="AL340" s="3">
        <f>IF(AL$3=0,0,INDEX(Sheet1!RawDataCols,$C340,AL$5)*$R340)</f>
        <v>0</v>
      </c>
      <c r="AM340" s="3">
        <f>IF(AM$3=0,0,INDEX(Sheet1!RawDataCols,$C340,AM$5)*$R340)</f>
        <v>0</v>
      </c>
      <c r="AN340" s="3">
        <f>IF(AN$3=0,0,INDEX(Sheet1!RawDataCols,$C340,AN$5)*$R340)</f>
        <v>0</v>
      </c>
      <c r="AO340" s="3">
        <f>IF(AO$3=0,0,INDEX(Sheet1!RawDataCols,$C340,AO$5)*$R340)</f>
        <v>0</v>
      </c>
      <c r="AP340" s="3">
        <f>IF(AP$3=0,0,INDEX(Sheet1!RawDataCols,$C340,AP$5)*$R340)</f>
        <v>0</v>
      </c>
      <c r="AQ340" s="3">
        <f>IF(AQ$3=0,0,INDEX(Sheet1!RawDataCols,$C340,AQ$5)*$R340)</f>
        <v>28</v>
      </c>
      <c r="AR340" s="3">
        <f>IF(AR$3=0,0,INDEX(Sheet1!RawDataCols,$C340,AR$5)*$R340)</f>
        <v>0</v>
      </c>
      <c r="AS340" s="3">
        <f>IF(AS$3=0,0,INDEX(Sheet1!RawDataCols,$C340,AS$5)*$R340)</f>
        <v>0</v>
      </c>
      <c r="AT340" s="3">
        <f>IF(AT$3=0,0,INDEX(Sheet1!RawDataCols,$C340,AT$5)*$R340)</f>
        <v>28</v>
      </c>
      <c r="AU340" s="3">
        <f>IF(AU$3=0,0,INDEX(Sheet1!RawDataCols,$C340,AU$5)*$R340)</f>
        <v>0</v>
      </c>
      <c r="AV340" s="3">
        <f>IF(AV$3=0,0,INDEX(Sheet1!RawDataCols,$C340,AV$5)*$R340)</f>
        <v>0</v>
      </c>
      <c r="AW340" s="3">
        <f>IF(AW$3=0,0,INDEX(Sheet1!RawDataCols,$C340,AW$5)*$R340)</f>
        <v>28</v>
      </c>
      <c r="AX340" s="3">
        <f>IF(AX$3=0,0,INDEX(Sheet1!RawDataCols,$C340,AX$5)*$R340)</f>
        <v>0</v>
      </c>
      <c r="AY340" s="3">
        <f>IF(AY$3=0,0,INDEX(Sheet1!RawDataCols,$C340,AY$5)*$R340)</f>
        <v>0</v>
      </c>
      <c r="AZ340" s="3">
        <f>IF(AZ$3=0,0,INDEX(Sheet1!RawDataCols,$C340,AZ$5)*$R340)</f>
        <v>28</v>
      </c>
      <c r="BA340" s="3">
        <f>IF(BA$3=0,0,INDEX(Sheet1!RawDataCols,$C340,BA$5)*$R340)</f>
        <v>0</v>
      </c>
      <c r="BB340" s="3">
        <f>IF(BB$3=0,0,INDEX(Sheet1!RawDataCols,$C340,BB$5)*$R340)</f>
        <v>0</v>
      </c>
      <c r="BC340" s="3">
        <f>IF(BC$3=0,0,INDEX(Sheet1!RawDataCols,$C340,BC$5)*$R340)</f>
        <v>28</v>
      </c>
      <c r="BD340" s="3">
        <f>IF(BD$3=0,0,INDEX(Sheet1!RawDataCols,$C340,BD$5)*$R340)</f>
        <v>0</v>
      </c>
      <c r="BE340" s="3">
        <f>IF(BE$3=0,0,INDEX(Sheet1!RawDataCols,$C340,BE$5)*$R340)</f>
        <v>0</v>
      </c>
      <c r="BF340" s="3">
        <f>IF(BF$3=0,0,INDEX(Sheet1!RawDataCols,$C340,BF$5)*$R340)</f>
        <v>28</v>
      </c>
      <c r="BG340" s="179">
        <f>IF(BG$3=0,0,INDEX(Sheet1!RawDataCols,$C340,BG$5)*$R340)</f>
        <v>0</v>
      </c>
      <c r="BH340" s="33">
        <f t="shared" si="57"/>
        <v>336</v>
      </c>
      <c r="BI340" s="33">
        <f t="shared" si="58"/>
        <v>308</v>
      </c>
      <c r="BJ340" s="33">
        <f t="shared" si="59"/>
        <v>0</v>
      </c>
      <c r="BK340" s="3">
        <f>IF(BK$3=0,0,INDEX(Sheet1!RawDataCols,$C340,BK$5)*$R340)</f>
        <v>19.25</v>
      </c>
      <c r="BL340" s="3">
        <f>IF(BL$3=0,0,INDEX(Sheet1!RawDataCols,$C340,BL$5)*$R340)</f>
        <v>0</v>
      </c>
      <c r="BM340" s="3">
        <f>IF(BM$3=0,0,INDEX(Sheet1!RawDataCols,$C340,BM$5)*$R340)</f>
        <v>0</v>
      </c>
      <c r="BN340" s="3">
        <f>IF(BN$3=0,0,INDEX(Sheet1!RawDataCols,$C340,BN$5)*$R340)</f>
        <v>0</v>
      </c>
      <c r="BO340" s="3">
        <f>IF(BO$3=0,0,INDEX(Sheet1!RawDataCols,$C340,BO$5)*$R340)</f>
        <v>0</v>
      </c>
      <c r="BP340" s="3">
        <f>IF(BP$3=0,0,INDEX(Sheet1!RawDataCols,$C340,BP$5)*$R340)</f>
        <v>0</v>
      </c>
      <c r="BQ340" s="3">
        <f t="shared" si="60"/>
        <v>336</v>
      </c>
      <c r="BR340" s="3">
        <f t="shared" si="61"/>
        <v>0</v>
      </c>
      <c r="BS340" s="3">
        <f t="shared" si="62"/>
        <v>0</v>
      </c>
      <c r="BT340" s="3">
        <f t="shared" si="63"/>
        <v>0</v>
      </c>
      <c r="BU340" s="3" t="str">
        <f>INDEX(Sheet1!$BS$2:$BS$1000,MATCH($A340,Sheet1!$A$2:$A$1000,0))</f>
        <v>13</v>
      </c>
      <c r="BV340" s="3">
        <f>INDEX(Sheet1!$BT$2:$BT$1000,MATCH($A340,Sheet1!$A$2:$A$1000,0))</f>
        <v>0</v>
      </c>
    </row>
    <row r="341" spans="1:74" x14ac:dyDescent="0.2">
      <c r="A341" s="246" t="s">
        <v>780</v>
      </c>
      <c r="B341" s="3" t="e">
        <f>MATCH($A341,Sheet1!ACCOUNTNO,0)</f>
        <v>#N/A</v>
      </c>
      <c r="C341" s="3">
        <f t="shared" si="54"/>
        <v>65000</v>
      </c>
      <c r="D341" s="3">
        <f>IF(D$3=0,0,INDEX(Sheet1!RawDataCols,$C341,D$5))</f>
        <v>0</v>
      </c>
      <c r="E341" s="3">
        <f>IF(E$3=0,0,INDEX(Sheet1!RawDataCols,$C341,E$5))</f>
        <v>0</v>
      </c>
      <c r="F341" s="3">
        <f>IF(F$3=0,0,INDEX(Sheet1!RawDataCols,$C341,F$5))</f>
        <v>0</v>
      </c>
      <c r="G341" s="3">
        <f>IF(G$3=0,0,INDEX(Sheet1!RawDataCols,$C341,G$5))</f>
        <v>0</v>
      </c>
      <c r="H341" s="3">
        <f>IF(H$3=0,0,INDEX(Sheet1!RawDataCols,$C341,H$5))</f>
        <v>0</v>
      </c>
      <c r="I341" s="3">
        <f>IF(I$3=0,0,INDEX(Sheet1!RawDataCols,$C341,I$5))</f>
        <v>0</v>
      </c>
      <c r="J341" s="3">
        <f>IF(J$3=0,0,INDEX(Sheet1!RawDataCols,$C341,J$5))</f>
        <v>0</v>
      </c>
      <c r="K341" s="3">
        <f>IF(K$3=0,0,INDEX(Sheet1!RawDataCols,$C341,K$5))</f>
        <v>0</v>
      </c>
      <c r="L341" s="3">
        <f>IF(L$3=0,0,INDEX(Sheet1!RawDataCols,$C341,L$5))</f>
        <v>0</v>
      </c>
      <c r="M341" s="3">
        <f>IF(M$3=0,0,INDEX(Sheet1!RawDataCols,$C341,M$5))</f>
        <v>0</v>
      </c>
      <c r="N341" s="3">
        <f>IF(N$3=0,0,INDEX(Sheet1!RawDataCols,$C341,N$5))</f>
        <v>0</v>
      </c>
      <c r="O341" s="3">
        <f>INDEX(Sheet1!RawDataCols,$C341,O$5)</f>
        <v>0</v>
      </c>
      <c r="P341" s="3">
        <f>INDEX(Sheet1!RawDataCols,$C341,P$5)</f>
        <v>0</v>
      </c>
      <c r="Q341" s="3">
        <f>IF(Q$3=0,0,INDEX(Sheet1!RawDataCols,$C341,Q$5))</f>
        <v>0</v>
      </c>
      <c r="R341" s="3">
        <f t="shared" si="55"/>
        <v>1</v>
      </c>
      <c r="S341" s="3">
        <f t="shared" si="56"/>
        <v>-1</v>
      </c>
      <c r="T341" s="3">
        <f>IF(T$3=0,0,INDEX(Sheet1!RawDataCols,$C341,T$5)*$R341)</f>
        <v>0</v>
      </c>
      <c r="U341" s="3">
        <f>IF(U$3=0,0,INDEX(Sheet1!RawDataCols,$C341,U$5)*$R341)</f>
        <v>0</v>
      </c>
      <c r="V341" s="3">
        <f>IF(V$3=0,0,INDEX(Sheet1!RawDataCols,$C341,V$5)*$R341)</f>
        <v>0</v>
      </c>
      <c r="W341" s="3">
        <f>IF(W$3=0,0,INDEX(Sheet1!RawDataCols,$C341,W$5)*$R341)</f>
        <v>0</v>
      </c>
      <c r="X341" s="3">
        <f>IF(X$3=0,0,INDEX(Sheet1!RawDataCols,$C341,X$5)*$R341)</f>
        <v>0</v>
      </c>
      <c r="Y341" s="3">
        <f>IF(Y$3=0,0,INDEX(Sheet1!RawDataCols,$C341,Y$5)*$R341)</f>
        <v>0</v>
      </c>
      <c r="Z341" s="3">
        <f>IF(Z$3=0,0,INDEX(Sheet1!RawDataCols,$C341,Z$5)*$R341)</f>
        <v>0</v>
      </c>
      <c r="AA341" s="3">
        <f>IF(AA$3=0,0,INDEX(Sheet1!RawDataCols,$C341,AA$5)*$R341)</f>
        <v>0</v>
      </c>
      <c r="AB341" s="3">
        <f>IF(AB$3=0,0,INDEX(Sheet1!RawDataCols,$C341,AB$5)*$R341)</f>
        <v>0</v>
      </c>
      <c r="AC341" s="3">
        <f>IF(AC$3=0,0,INDEX(Sheet1!RawDataCols,$C341,AC$5)*$R341)</f>
        <v>0</v>
      </c>
      <c r="AD341" s="3">
        <f>IF(AD$3=0,0,INDEX(Sheet1!RawDataCols,$C341,AD$5)*$R341)</f>
        <v>0</v>
      </c>
      <c r="AE341" s="3">
        <f>IF(AE$3=0,0,INDEX(Sheet1!RawDataCols,$C341,AE$5)*$R341)</f>
        <v>0</v>
      </c>
      <c r="AF341" s="3">
        <f>IF(AF$3=0,0,INDEX(Sheet1!RawDataCols,$C341,AF$5)*$R341)</f>
        <v>0</v>
      </c>
      <c r="AG341" s="3">
        <f>IF(AG$3=0,0,INDEX(Sheet1!RawDataCols,$C341,AG$5)*$R341)</f>
        <v>0</v>
      </c>
      <c r="AH341" s="3">
        <f>IF(AH$3=0,0,INDEX(Sheet1!RawDataCols,$C341,AH$5)*$R341)</f>
        <v>0</v>
      </c>
      <c r="AI341" s="3">
        <f>IF(AI$3=0,0,INDEX(Sheet1!RawDataCols,$C341,AI$5)*$R341)</f>
        <v>0</v>
      </c>
      <c r="AJ341" s="3">
        <f>IF(AJ$3=0,0,INDEX(Sheet1!RawDataCols,$C341,AJ$5)*$R341)</f>
        <v>0</v>
      </c>
      <c r="AK341" s="3">
        <f>IF(AK$3=0,0,INDEX(Sheet1!RawDataCols,$C341,AK$5)*$R341)</f>
        <v>0</v>
      </c>
      <c r="AL341" s="3">
        <f>IF(AL$3=0,0,INDEX(Sheet1!RawDataCols,$C341,AL$5)*$R341)</f>
        <v>0</v>
      </c>
      <c r="AM341" s="3">
        <f>IF(AM$3=0,0,INDEX(Sheet1!RawDataCols,$C341,AM$5)*$R341)</f>
        <v>0</v>
      </c>
      <c r="AN341" s="3">
        <f>IF(AN$3=0,0,INDEX(Sheet1!RawDataCols,$C341,AN$5)*$R341)</f>
        <v>0</v>
      </c>
      <c r="AO341" s="3">
        <f>IF(AO$3=0,0,INDEX(Sheet1!RawDataCols,$C341,AO$5)*$R341)</f>
        <v>0</v>
      </c>
      <c r="AP341" s="3">
        <f>IF(AP$3=0,0,INDEX(Sheet1!RawDataCols,$C341,AP$5)*$R341)</f>
        <v>0</v>
      </c>
      <c r="AQ341" s="3">
        <f>IF(AQ$3=0,0,INDEX(Sheet1!RawDataCols,$C341,AQ$5)*$R341)</f>
        <v>0</v>
      </c>
      <c r="AR341" s="3">
        <f>IF(AR$3=0,0,INDEX(Sheet1!RawDataCols,$C341,AR$5)*$R341)</f>
        <v>0</v>
      </c>
      <c r="AS341" s="3">
        <f>IF(AS$3=0,0,INDEX(Sheet1!RawDataCols,$C341,AS$5)*$R341)</f>
        <v>0</v>
      </c>
      <c r="AT341" s="3">
        <f>IF(AT$3=0,0,INDEX(Sheet1!RawDataCols,$C341,AT$5)*$R341)</f>
        <v>0</v>
      </c>
      <c r="AU341" s="3">
        <f>IF(AU$3=0,0,INDEX(Sheet1!RawDataCols,$C341,AU$5)*$R341)</f>
        <v>0</v>
      </c>
      <c r="AV341" s="3">
        <f>IF(AV$3=0,0,INDEX(Sheet1!RawDataCols,$C341,AV$5)*$R341)</f>
        <v>0</v>
      </c>
      <c r="AW341" s="3">
        <f>IF(AW$3=0,0,INDEX(Sheet1!RawDataCols,$C341,AW$5)*$R341)</f>
        <v>0</v>
      </c>
      <c r="AX341" s="3">
        <f>IF(AX$3=0,0,INDEX(Sheet1!RawDataCols,$C341,AX$5)*$R341)</f>
        <v>0</v>
      </c>
      <c r="AY341" s="3">
        <f>IF(AY$3=0,0,INDEX(Sheet1!RawDataCols,$C341,AY$5)*$R341)</f>
        <v>0</v>
      </c>
      <c r="AZ341" s="3">
        <f>IF(AZ$3=0,0,INDEX(Sheet1!RawDataCols,$C341,AZ$5)*$R341)</f>
        <v>0</v>
      </c>
      <c r="BA341" s="3">
        <f>IF(BA$3=0,0,INDEX(Sheet1!RawDataCols,$C341,BA$5)*$R341)</f>
        <v>0</v>
      </c>
      <c r="BB341" s="3">
        <f>IF(BB$3=0,0,INDEX(Sheet1!RawDataCols,$C341,BB$5)*$R341)</f>
        <v>0</v>
      </c>
      <c r="BC341" s="3">
        <f>IF(BC$3=0,0,INDEX(Sheet1!RawDataCols,$C341,BC$5)*$R341)</f>
        <v>0</v>
      </c>
      <c r="BD341" s="3">
        <f>IF(BD$3=0,0,INDEX(Sheet1!RawDataCols,$C341,BD$5)*$R341)</f>
        <v>0</v>
      </c>
      <c r="BE341" s="3">
        <f>IF(BE$3=0,0,INDEX(Sheet1!RawDataCols,$C341,BE$5)*$R341)</f>
        <v>0</v>
      </c>
      <c r="BF341" s="3">
        <f>IF(BF$3=0,0,INDEX(Sheet1!RawDataCols,$C341,BF$5)*$R341)</f>
        <v>0</v>
      </c>
      <c r="BG341" s="179">
        <f>IF(BG$3=0,0,INDEX(Sheet1!RawDataCols,$C341,BG$5)*$R341)</f>
        <v>0</v>
      </c>
      <c r="BH341" s="33">
        <f t="shared" si="57"/>
        <v>0</v>
      </c>
      <c r="BI341" s="33">
        <f t="shared" si="58"/>
        <v>0</v>
      </c>
      <c r="BJ341" s="33">
        <f t="shared" si="59"/>
        <v>0</v>
      </c>
      <c r="BK341" s="3">
        <f>IF(BK$3=0,0,INDEX(Sheet1!RawDataCols,$C341,BK$5)*$R341)</f>
        <v>0</v>
      </c>
      <c r="BL341" s="3">
        <f>IF(BL$3=0,0,INDEX(Sheet1!RawDataCols,$C341,BL$5)*$R341)</f>
        <v>0</v>
      </c>
      <c r="BM341" s="3">
        <f>IF(BM$3=0,0,INDEX(Sheet1!RawDataCols,$C341,BM$5)*$R341)</f>
        <v>0</v>
      </c>
      <c r="BN341" s="3">
        <f>IF(BN$3=0,0,INDEX(Sheet1!RawDataCols,$C341,BN$5)*$R341)</f>
        <v>0</v>
      </c>
      <c r="BO341" s="3">
        <f>IF(BO$3=0,0,INDEX(Sheet1!RawDataCols,$C341,BO$5)*$R341)</f>
        <v>0</v>
      </c>
      <c r="BP341" s="3">
        <f>IF(BP$3=0,0,INDEX(Sheet1!RawDataCols,$C341,BP$5)*$R341)</f>
        <v>0</v>
      </c>
      <c r="BQ341" s="3">
        <f t="shared" si="60"/>
        <v>0</v>
      </c>
      <c r="BR341" s="3">
        <f t="shared" si="61"/>
        <v>0</v>
      </c>
      <c r="BS341" s="3">
        <f t="shared" si="62"/>
        <v>0</v>
      </c>
      <c r="BT341" s="3">
        <f t="shared" si="63"/>
        <v>0</v>
      </c>
      <c r="BU341" s="3" t="e">
        <f>INDEX(Sheet1!$BS$2:$BS$1000,MATCH($A341,Sheet1!$A$2:$A$1000,0))</f>
        <v>#N/A</v>
      </c>
      <c r="BV341" s="3" t="e">
        <f>INDEX(Sheet1!$BT$2:$BT$1000,MATCH($A341,Sheet1!$A$2:$A$1000,0))</f>
        <v>#N/A</v>
      </c>
    </row>
    <row r="342" spans="1:74" x14ac:dyDescent="0.2">
      <c r="A342" s="11" t="s">
        <v>781</v>
      </c>
      <c r="B342" s="3">
        <f>MATCH($A342,Sheet1!ACCOUNTNO,0)</f>
        <v>313</v>
      </c>
      <c r="C342" s="3">
        <f t="shared" si="54"/>
        <v>313</v>
      </c>
      <c r="D342" s="3" t="str">
        <f>IF(D$3=0,0,INDEX(Sheet1!RawDataCols,$C342,D$5))</f>
        <v>26300A10</v>
      </c>
      <c r="E342" s="3" t="str">
        <f>IF(E$3=0,0,INDEX(Sheet1!RawDataCols,$C342,E$5))</f>
        <v xml:space="preserve">26300          </v>
      </c>
      <c r="F342" s="3" t="str">
        <f>IF(F$3=0,0,INDEX(Sheet1!RawDataCols,$C342,F$5))</f>
        <v xml:space="preserve">A10            </v>
      </c>
      <c r="G342" s="3" t="str">
        <f>IF(G$3=0,0,INDEX(Sheet1!RawDataCols,$C342,G$5))</f>
        <v xml:space="preserve">               </v>
      </c>
      <c r="H342" s="3" t="str">
        <f>IF(H$3=0,0,INDEX(Sheet1!RawDataCols,$C342,H$5))</f>
        <v xml:space="preserve">               </v>
      </c>
      <c r="I342" s="3" t="str">
        <f>IF(I$3=0,0,INDEX(Sheet1!RawDataCols,$C342,I$5))</f>
        <v xml:space="preserve">               </v>
      </c>
      <c r="J342" s="3" t="str">
        <f>IF(J$3=0,0,INDEX(Sheet1!RawDataCols,$C342,J$5))</f>
        <v xml:space="preserve">               </v>
      </c>
      <c r="K342" s="3" t="str">
        <f>IF(K$3=0,0,INDEX(Sheet1!RawDataCols,$C342,K$5))</f>
        <v xml:space="preserve">               </v>
      </c>
      <c r="L342" s="3" t="str">
        <f>IF(L$3=0,0,INDEX(Sheet1!RawDataCols,$C342,L$5))</f>
        <v xml:space="preserve">               </v>
      </c>
      <c r="M342" s="3" t="str">
        <f>IF(M$3=0,0,INDEX(Sheet1!RawDataCols,$C342,M$5))</f>
        <v xml:space="preserve">F007  </v>
      </c>
      <c r="N342" s="3" t="str">
        <f>IF(N$3=0,0,INDEX(Sheet1!RawDataCols,$C342,N$5))</f>
        <v>Garden R &amp; M-15 Franklin St</v>
      </c>
      <c r="O342" s="3">
        <f>INDEX(Sheet1!RawDataCols,$C342,O$5)</f>
        <v>13</v>
      </c>
      <c r="P342" s="3" t="str">
        <f>INDEX(Sheet1!RawDataCols,$C342,P$5)</f>
        <v>Cost and Expenses</v>
      </c>
      <c r="Q342" s="3" t="str">
        <f>IF(Q$3=0,0,INDEX(Sheet1!RawDataCols,$C342,Q$5))</f>
        <v>I</v>
      </c>
      <c r="R342" s="3">
        <f t="shared" si="55"/>
        <v>1</v>
      </c>
      <c r="S342" s="3">
        <f t="shared" si="56"/>
        <v>-1</v>
      </c>
      <c r="T342" s="3">
        <f>IF(T$3=0,0,INDEX(Sheet1!RawDataCols,$C342,T$5)*$R342)</f>
        <v>0</v>
      </c>
      <c r="U342" s="3">
        <f>IF(U$3=0,0,INDEX(Sheet1!RawDataCols,$C342,U$5)*$R342)</f>
        <v>-1009.09</v>
      </c>
      <c r="V342" s="3">
        <f>IF(V$3=0,0,INDEX(Sheet1!RawDataCols,$C342,V$5)*$R342)</f>
        <v>0</v>
      </c>
      <c r="W342" s="3">
        <f>IF(W$3=0,0,INDEX(Sheet1!RawDataCols,$C342,W$5)*$R342)</f>
        <v>0</v>
      </c>
      <c r="X342" s="3">
        <f>IF(X$3=0,0,INDEX(Sheet1!RawDataCols,$C342,X$5)*$R342)</f>
        <v>0</v>
      </c>
      <c r="Y342" s="3">
        <f>IF(Y$3=0,0,INDEX(Sheet1!RawDataCols,$C342,Y$5)*$R342)</f>
        <v>0</v>
      </c>
      <c r="Z342" s="3">
        <f>IF(Z$3=0,0,INDEX(Sheet1!RawDataCols,$C342,Z$5)*$R342)</f>
        <v>0</v>
      </c>
      <c r="AA342" s="3">
        <f>IF(AA$3=0,0,INDEX(Sheet1!RawDataCols,$C342,AA$5)*$R342)</f>
        <v>0</v>
      </c>
      <c r="AB342" s="3">
        <f>IF(AB$3=0,0,INDEX(Sheet1!RawDataCols,$C342,AB$5)*$R342)</f>
        <v>0</v>
      </c>
      <c r="AC342" s="3">
        <f>IF(AC$3=0,0,INDEX(Sheet1!RawDataCols,$C342,AC$5)*$R342)</f>
        <v>0</v>
      </c>
      <c r="AD342" s="3">
        <f>IF(AD$3=0,0,INDEX(Sheet1!RawDataCols,$C342,AD$5)*$R342)</f>
        <v>0</v>
      </c>
      <c r="AE342" s="3">
        <f>IF(AE$3=0,0,INDEX(Sheet1!RawDataCols,$C342,AE$5)*$R342)</f>
        <v>0</v>
      </c>
      <c r="AF342" s="3">
        <f>IF(AF$3=0,0,INDEX(Sheet1!RawDataCols,$C342,AF$5)*$R342)</f>
        <v>0</v>
      </c>
      <c r="AG342" s="3">
        <f>IF(AG$3=0,0,INDEX(Sheet1!RawDataCols,$C342,AG$5)*$R342)</f>
        <v>0</v>
      </c>
      <c r="AH342" s="3">
        <f>IF(AH$3=0,0,INDEX(Sheet1!RawDataCols,$C342,AH$5)*$R342)</f>
        <v>0</v>
      </c>
      <c r="AI342" s="3">
        <f>IF(AI$3=0,0,INDEX(Sheet1!RawDataCols,$C342,AI$5)*$R342)</f>
        <v>0</v>
      </c>
      <c r="AJ342" s="3">
        <f>IF(AJ$3=0,0,INDEX(Sheet1!RawDataCols,$C342,AJ$5)*$R342)</f>
        <v>0</v>
      </c>
      <c r="AK342" s="3">
        <f>IF(AK$3=0,0,INDEX(Sheet1!RawDataCols,$C342,AK$5)*$R342)</f>
        <v>0</v>
      </c>
      <c r="AL342" s="3">
        <f>IF(AL$3=0,0,INDEX(Sheet1!RawDataCols,$C342,AL$5)*$R342)</f>
        <v>0</v>
      </c>
      <c r="AM342" s="3">
        <f>IF(AM$3=0,0,INDEX(Sheet1!RawDataCols,$C342,AM$5)*$R342)</f>
        <v>0</v>
      </c>
      <c r="AN342" s="3">
        <f>IF(AN$3=0,0,INDEX(Sheet1!RawDataCols,$C342,AN$5)*$R342)</f>
        <v>0</v>
      </c>
      <c r="AO342" s="3">
        <f>IF(AO$3=0,0,INDEX(Sheet1!RawDataCols,$C342,AO$5)*$R342)</f>
        <v>0</v>
      </c>
      <c r="AP342" s="3">
        <f>IF(AP$3=0,0,INDEX(Sheet1!RawDataCols,$C342,AP$5)*$R342)</f>
        <v>0</v>
      </c>
      <c r="AQ342" s="3">
        <f>IF(AQ$3=0,0,INDEX(Sheet1!RawDataCols,$C342,AQ$5)*$R342)</f>
        <v>0</v>
      </c>
      <c r="AR342" s="3">
        <f>IF(AR$3=0,0,INDEX(Sheet1!RawDataCols,$C342,AR$5)*$R342)</f>
        <v>0</v>
      </c>
      <c r="AS342" s="3">
        <f>IF(AS$3=0,0,INDEX(Sheet1!RawDataCols,$C342,AS$5)*$R342)</f>
        <v>0</v>
      </c>
      <c r="AT342" s="3">
        <f>IF(AT$3=0,0,INDEX(Sheet1!RawDataCols,$C342,AT$5)*$R342)</f>
        <v>0</v>
      </c>
      <c r="AU342" s="3">
        <f>IF(AU$3=0,0,INDEX(Sheet1!RawDataCols,$C342,AU$5)*$R342)</f>
        <v>0</v>
      </c>
      <c r="AV342" s="3">
        <f>IF(AV$3=0,0,INDEX(Sheet1!RawDataCols,$C342,AV$5)*$R342)</f>
        <v>0</v>
      </c>
      <c r="AW342" s="3">
        <f>IF(AW$3=0,0,INDEX(Sheet1!RawDataCols,$C342,AW$5)*$R342)</f>
        <v>0</v>
      </c>
      <c r="AX342" s="3">
        <f>IF(AX$3=0,0,INDEX(Sheet1!RawDataCols,$C342,AX$5)*$R342)</f>
        <v>0</v>
      </c>
      <c r="AY342" s="3">
        <f>IF(AY$3=0,0,INDEX(Sheet1!RawDataCols,$C342,AY$5)*$R342)</f>
        <v>0</v>
      </c>
      <c r="AZ342" s="3">
        <f>IF(AZ$3=0,0,INDEX(Sheet1!RawDataCols,$C342,AZ$5)*$R342)</f>
        <v>0</v>
      </c>
      <c r="BA342" s="3">
        <f>IF(BA$3=0,0,INDEX(Sheet1!RawDataCols,$C342,BA$5)*$R342)</f>
        <v>0</v>
      </c>
      <c r="BB342" s="3">
        <f>IF(BB$3=0,0,INDEX(Sheet1!RawDataCols,$C342,BB$5)*$R342)</f>
        <v>0</v>
      </c>
      <c r="BC342" s="3">
        <f>IF(BC$3=0,0,INDEX(Sheet1!RawDataCols,$C342,BC$5)*$R342)</f>
        <v>0</v>
      </c>
      <c r="BD342" s="3">
        <f>IF(BD$3=0,0,INDEX(Sheet1!RawDataCols,$C342,BD$5)*$R342)</f>
        <v>1009.09</v>
      </c>
      <c r="BE342" s="3">
        <f>IF(BE$3=0,0,INDEX(Sheet1!RawDataCols,$C342,BE$5)*$R342)</f>
        <v>0</v>
      </c>
      <c r="BF342" s="3">
        <f>IF(BF$3=0,0,INDEX(Sheet1!RawDataCols,$C342,BF$5)*$R342)</f>
        <v>0</v>
      </c>
      <c r="BG342" s="179">
        <f>IF(BG$3=0,0,INDEX(Sheet1!RawDataCols,$C342,BG$5)*$R342)</f>
        <v>1009.09</v>
      </c>
      <c r="BH342" s="33">
        <f t="shared" si="57"/>
        <v>-1009.09</v>
      </c>
      <c r="BI342" s="33">
        <f t="shared" si="58"/>
        <v>0</v>
      </c>
      <c r="BJ342" s="33">
        <f t="shared" si="59"/>
        <v>1009.09</v>
      </c>
      <c r="BK342" s="3">
        <f>IF(BK$3=0,0,INDEX(Sheet1!RawDataCols,$C342,BK$5)*$R342)</f>
        <v>0</v>
      </c>
      <c r="BL342" s="3">
        <f>IF(BL$3=0,0,INDEX(Sheet1!RawDataCols,$C342,BL$5)*$R342)</f>
        <v>0</v>
      </c>
      <c r="BM342" s="3">
        <f>IF(BM$3=0,0,INDEX(Sheet1!RawDataCols,$C342,BM$5)*$R342)</f>
        <v>0</v>
      </c>
      <c r="BN342" s="3">
        <f>IF(BN$3=0,0,INDEX(Sheet1!RawDataCols,$C342,BN$5)*$R342)</f>
        <v>0</v>
      </c>
      <c r="BO342" s="3">
        <f>IF(BO$3=0,0,INDEX(Sheet1!RawDataCols,$C342,BO$5)*$R342)</f>
        <v>0</v>
      </c>
      <c r="BP342" s="3">
        <f>IF(BP$3=0,0,INDEX(Sheet1!RawDataCols,$C342,BP$5)*$R342)</f>
        <v>0</v>
      </c>
      <c r="BQ342" s="3">
        <f t="shared" si="60"/>
        <v>-1009.09</v>
      </c>
      <c r="BR342" s="3">
        <f t="shared" si="61"/>
        <v>0</v>
      </c>
      <c r="BS342" s="3">
        <f t="shared" si="62"/>
        <v>0</v>
      </c>
      <c r="BT342" s="3">
        <f t="shared" si="63"/>
        <v>0</v>
      </c>
      <c r="BU342" s="3" t="str">
        <f>INDEX(Sheet1!$BS$2:$BS$1000,MATCH($A342,Sheet1!$A$2:$A$1000,0))</f>
        <v>13</v>
      </c>
      <c r="BV342" s="3">
        <f>INDEX(Sheet1!$BT$2:$BT$1000,MATCH($A342,Sheet1!$A$2:$A$1000,0))</f>
        <v>0</v>
      </c>
    </row>
    <row r="343" spans="1:74" x14ac:dyDescent="0.2">
      <c r="A343" s="11" t="s">
        <v>782</v>
      </c>
      <c r="B343" s="3">
        <f>MATCH($A343,Sheet1!ACCOUNTNO,0)</f>
        <v>314</v>
      </c>
      <c r="C343" s="3">
        <f t="shared" si="54"/>
        <v>314</v>
      </c>
      <c r="D343" s="3" t="str">
        <f>IF(D$3=0,0,INDEX(Sheet1!RawDataCols,$C343,D$5))</f>
        <v>26300A11</v>
      </c>
      <c r="E343" s="3" t="str">
        <f>IF(E$3=0,0,INDEX(Sheet1!RawDataCols,$C343,E$5))</f>
        <v xml:space="preserve">26300          </v>
      </c>
      <c r="F343" s="3" t="str">
        <f>IF(F$3=0,0,INDEX(Sheet1!RawDataCols,$C343,F$5))</f>
        <v xml:space="preserve">A11            </v>
      </c>
      <c r="G343" s="3" t="str">
        <f>IF(G$3=0,0,INDEX(Sheet1!RawDataCols,$C343,G$5))</f>
        <v xml:space="preserve">               </v>
      </c>
      <c r="H343" s="3" t="str">
        <f>IF(H$3=0,0,INDEX(Sheet1!RawDataCols,$C343,H$5))</f>
        <v xml:space="preserve">               </v>
      </c>
      <c r="I343" s="3" t="str">
        <f>IF(I$3=0,0,INDEX(Sheet1!RawDataCols,$C343,I$5))</f>
        <v xml:space="preserve">               </v>
      </c>
      <c r="J343" s="3" t="str">
        <f>IF(J$3=0,0,INDEX(Sheet1!RawDataCols,$C343,J$5))</f>
        <v xml:space="preserve">               </v>
      </c>
      <c r="K343" s="3" t="str">
        <f>IF(K$3=0,0,INDEX(Sheet1!RawDataCols,$C343,K$5))</f>
        <v xml:space="preserve">               </v>
      </c>
      <c r="L343" s="3" t="str">
        <f>IF(L$3=0,0,INDEX(Sheet1!RawDataCols,$C343,L$5))</f>
        <v xml:space="preserve">               </v>
      </c>
      <c r="M343" s="3" t="str">
        <f>IF(M$3=0,0,INDEX(Sheet1!RawDataCols,$C343,M$5))</f>
        <v xml:space="preserve">F007  </v>
      </c>
      <c r="N343" s="3" t="str">
        <f>IF(N$3=0,0,INDEX(Sheet1!RawDataCols,$C343,N$5))</f>
        <v>Garden R &amp; M-25 Hutt St</v>
      </c>
      <c r="O343" s="3">
        <f>INDEX(Sheet1!RawDataCols,$C343,O$5)</f>
        <v>13</v>
      </c>
      <c r="P343" s="3" t="str">
        <f>INDEX(Sheet1!RawDataCols,$C343,P$5)</f>
        <v>Cost and Expenses</v>
      </c>
      <c r="Q343" s="3" t="str">
        <f>IF(Q$3=0,0,INDEX(Sheet1!RawDataCols,$C343,Q$5))</f>
        <v>I</v>
      </c>
      <c r="R343" s="3">
        <f t="shared" si="55"/>
        <v>1</v>
      </c>
      <c r="S343" s="3">
        <f t="shared" si="56"/>
        <v>-1</v>
      </c>
      <c r="T343" s="3">
        <f>IF(T$3=0,0,INDEX(Sheet1!RawDataCols,$C343,T$5)*$R343)</f>
        <v>0</v>
      </c>
      <c r="U343" s="3">
        <f>IF(U$3=0,0,INDEX(Sheet1!RawDataCols,$C343,U$5)*$R343)</f>
        <v>0</v>
      </c>
      <c r="V343" s="3">
        <f>IF(V$3=0,0,INDEX(Sheet1!RawDataCols,$C343,V$5)*$R343)</f>
        <v>194.25</v>
      </c>
      <c r="W343" s="3">
        <f>IF(W$3=0,0,INDEX(Sheet1!RawDataCols,$C343,W$5)*$R343)</f>
        <v>0</v>
      </c>
      <c r="X343" s="3">
        <f>IF(X$3=0,0,INDEX(Sheet1!RawDataCols,$C343,X$5)*$R343)</f>
        <v>722.42</v>
      </c>
      <c r="Y343" s="3">
        <f>IF(Y$3=0,0,INDEX(Sheet1!RawDataCols,$C343,Y$5)*$R343)</f>
        <v>194.25</v>
      </c>
      <c r="Z343" s="3">
        <f>IF(Z$3=0,0,INDEX(Sheet1!RawDataCols,$C343,Z$5)*$R343)</f>
        <v>0</v>
      </c>
      <c r="AA343" s="3">
        <f>IF(AA$3=0,0,INDEX(Sheet1!RawDataCols,$C343,AA$5)*$R343)</f>
        <v>0</v>
      </c>
      <c r="AB343" s="3">
        <f>IF(AB$3=0,0,INDEX(Sheet1!RawDataCols,$C343,AB$5)*$R343)</f>
        <v>194.25</v>
      </c>
      <c r="AC343" s="3">
        <f>IF(AC$3=0,0,INDEX(Sheet1!RawDataCols,$C343,AC$5)*$R343)</f>
        <v>467.88</v>
      </c>
      <c r="AD343" s="3">
        <f>IF(AD$3=0,0,INDEX(Sheet1!RawDataCols,$C343,AD$5)*$R343)</f>
        <v>89.88</v>
      </c>
      <c r="AE343" s="3">
        <f>IF(AE$3=0,0,INDEX(Sheet1!RawDataCols,$C343,AE$5)*$R343)</f>
        <v>194.25</v>
      </c>
      <c r="AF343" s="3">
        <f>IF(AF$3=0,0,INDEX(Sheet1!RawDataCols,$C343,AF$5)*$R343)</f>
        <v>0</v>
      </c>
      <c r="AG343" s="3">
        <f>IF(AG$3=0,0,INDEX(Sheet1!RawDataCols,$C343,AG$5)*$R343)</f>
        <v>0</v>
      </c>
      <c r="AH343" s="3">
        <f>IF(AH$3=0,0,INDEX(Sheet1!RawDataCols,$C343,AH$5)*$R343)</f>
        <v>194.25</v>
      </c>
      <c r="AI343" s="3">
        <f>IF(AI$3=0,0,INDEX(Sheet1!RawDataCols,$C343,AI$5)*$R343)</f>
        <v>0</v>
      </c>
      <c r="AJ343" s="3">
        <f>IF(AJ$3=0,0,INDEX(Sheet1!RawDataCols,$C343,AJ$5)*$R343)</f>
        <v>0</v>
      </c>
      <c r="AK343" s="3">
        <f>IF(AK$3=0,0,INDEX(Sheet1!RawDataCols,$C343,AK$5)*$R343)</f>
        <v>194.25</v>
      </c>
      <c r="AL343" s="3">
        <f>IF(AL$3=0,0,INDEX(Sheet1!RawDataCols,$C343,AL$5)*$R343)</f>
        <v>0</v>
      </c>
      <c r="AM343" s="3">
        <f>IF(AM$3=0,0,INDEX(Sheet1!RawDataCols,$C343,AM$5)*$R343)</f>
        <v>0</v>
      </c>
      <c r="AN343" s="3">
        <f>IF(AN$3=0,0,INDEX(Sheet1!RawDataCols,$C343,AN$5)*$R343)</f>
        <v>0</v>
      </c>
      <c r="AO343" s="3">
        <f>IF(AO$3=0,0,INDEX(Sheet1!RawDataCols,$C343,AO$5)*$R343)</f>
        <v>0</v>
      </c>
      <c r="AP343" s="3">
        <f>IF(AP$3=0,0,INDEX(Sheet1!RawDataCols,$C343,AP$5)*$R343)</f>
        <v>0</v>
      </c>
      <c r="AQ343" s="3">
        <f>IF(AQ$3=0,0,INDEX(Sheet1!RawDataCols,$C343,AQ$5)*$R343)</f>
        <v>194.25</v>
      </c>
      <c r="AR343" s="3">
        <f>IF(AR$3=0,0,INDEX(Sheet1!RawDataCols,$C343,AR$5)*$R343)</f>
        <v>1390.91</v>
      </c>
      <c r="AS343" s="3">
        <f>IF(AS$3=0,0,INDEX(Sheet1!RawDataCols,$C343,AS$5)*$R343)</f>
        <v>1400</v>
      </c>
      <c r="AT343" s="3">
        <f>IF(AT$3=0,0,INDEX(Sheet1!RawDataCols,$C343,AT$5)*$R343)</f>
        <v>194.25</v>
      </c>
      <c r="AU343" s="3">
        <f>IF(AU$3=0,0,INDEX(Sheet1!RawDataCols,$C343,AU$5)*$R343)</f>
        <v>0</v>
      </c>
      <c r="AV343" s="3">
        <f>IF(AV$3=0,0,INDEX(Sheet1!RawDataCols,$C343,AV$5)*$R343)</f>
        <v>143.63999999999999</v>
      </c>
      <c r="AW343" s="3">
        <f>IF(AW$3=0,0,INDEX(Sheet1!RawDataCols,$C343,AW$5)*$R343)</f>
        <v>194.25</v>
      </c>
      <c r="AX343" s="3">
        <f>IF(AX$3=0,0,INDEX(Sheet1!RawDataCols,$C343,AX$5)*$R343)</f>
        <v>0</v>
      </c>
      <c r="AY343" s="3">
        <f>IF(AY$3=0,0,INDEX(Sheet1!RawDataCols,$C343,AY$5)*$R343)</f>
        <v>0</v>
      </c>
      <c r="AZ343" s="3">
        <f>IF(AZ$3=0,0,INDEX(Sheet1!RawDataCols,$C343,AZ$5)*$R343)</f>
        <v>194.25</v>
      </c>
      <c r="BA343" s="3">
        <f>IF(BA$3=0,0,INDEX(Sheet1!RawDataCols,$C343,BA$5)*$R343)</f>
        <v>1681.82</v>
      </c>
      <c r="BB343" s="3">
        <f>IF(BB$3=0,0,INDEX(Sheet1!RawDataCols,$C343,BB$5)*$R343)</f>
        <v>0</v>
      </c>
      <c r="BC343" s="3">
        <f>IF(BC$3=0,0,INDEX(Sheet1!RawDataCols,$C343,BC$5)*$R343)</f>
        <v>194.25</v>
      </c>
      <c r="BD343" s="3">
        <f>IF(BD$3=0,0,INDEX(Sheet1!RawDataCols,$C343,BD$5)*$R343)</f>
        <v>0</v>
      </c>
      <c r="BE343" s="3">
        <f>IF(BE$3=0,0,INDEX(Sheet1!RawDataCols,$C343,BE$5)*$R343)</f>
        <v>0</v>
      </c>
      <c r="BF343" s="3">
        <f>IF(BF$3=0,0,INDEX(Sheet1!RawDataCols,$C343,BF$5)*$R343)</f>
        <v>194.25</v>
      </c>
      <c r="BG343" s="179">
        <f>IF(BG$3=0,0,INDEX(Sheet1!RawDataCols,$C343,BG$5)*$R343)</f>
        <v>0</v>
      </c>
      <c r="BH343" s="33">
        <f t="shared" si="57"/>
        <v>2355.94</v>
      </c>
      <c r="BI343" s="33">
        <f t="shared" si="58"/>
        <v>2136.75</v>
      </c>
      <c r="BJ343" s="33">
        <f t="shared" si="59"/>
        <v>3540.6099999999997</v>
      </c>
      <c r="BK343" s="3">
        <f>IF(BK$3=0,0,INDEX(Sheet1!RawDataCols,$C343,BK$5)*$R343)</f>
        <v>133.546875</v>
      </c>
      <c r="BL343" s="3">
        <f>IF(BL$3=0,0,INDEX(Sheet1!RawDataCols,$C343,BL$5)*$R343)</f>
        <v>192.421875</v>
      </c>
      <c r="BM343" s="3">
        <f>IF(BM$3=0,0,INDEX(Sheet1!RawDataCols,$C343,BM$5)*$R343)</f>
        <v>262.6825</v>
      </c>
      <c r="BN343" s="3">
        <f>IF(BN$3=0,0,INDEX(Sheet1!RawDataCols,$C343,BN$5)*$R343)</f>
        <v>293.14499999999998</v>
      </c>
      <c r="BO343" s="3">
        <f>IF(BO$3=0,0,INDEX(Sheet1!RawDataCols,$C343,BO$5)*$R343)</f>
        <v>274.25312500000001</v>
      </c>
      <c r="BP343" s="3">
        <f>IF(BP$3=0,0,INDEX(Sheet1!RawDataCols,$C343,BP$5)*$R343)</f>
        <v>2610.87</v>
      </c>
      <c r="BQ343" s="3">
        <f t="shared" si="60"/>
        <v>722.42</v>
      </c>
      <c r="BR343" s="3">
        <f t="shared" si="61"/>
        <v>89.88</v>
      </c>
      <c r="BS343" s="3">
        <f t="shared" si="62"/>
        <v>1400</v>
      </c>
      <c r="BT343" s="3">
        <f t="shared" si="63"/>
        <v>1543.6399999999999</v>
      </c>
      <c r="BU343" s="3" t="str">
        <f>INDEX(Sheet1!$BS$2:$BS$1000,MATCH($A343,Sheet1!$A$2:$A$1000,0))</f>
        <v>13</v>
      </c>
      <c r="BV343" s="3">
        <f>INDEX(Sheet1!$BT$2:$BT$1000,MATCH($A343,Sheet1!$A$2:$A$1000,0))</f>
        <v>1543.64</v>
      </c>
    </row>
    <row r="344" spans="1:74" x14ac:dyDescent="0.2">
      <c r="A344" s="246" t="s">
        <v>783</v>
      </c>
      <c r="B344" s="3" t="e">
        <f>MATCH($A344,Sheet1!ACCOUNTNO,0)</f>
        <v>#N/A</v>
      </c>
      <c r="C344" s="3">
        <f t="shared" si="54"/>
        <v>65000</v>
      </c>
      <c r="D344" s="3">
        <f>IF(D$3=0,0,INDEX(Sheet1!RawDataCols,$C344,D$5))</f>
        <v>0</v>
      </c>
      <c r="E344" s="3">
        <f>IF(E$3=0,0,INDEX(Sheet1!RawDataCols,$C344,E$5))</f>
        <v>0</v>
      </c>
      <c r="F344" s="3">
        <f>IF(F$3=0,0,INDEX(Sheet1!RawDataCols,$C344,F$5))</f>
        <v>0</v>
      </c>
      <c r="G344" s="3">
        <f>IF(G$3=0,0,INDEX(Sheet1!RawDataCols,$C344,G$5))</f>
        <v>0</v>
      </c>
      <c r="H344" s="3">
        <f>IF(H$3=0,0,INDEX(Sheet1!RawDataCols,$C344,H$5))</f>
        <v>0</v>
      </c>
      <c r="I344" s="3">
        <f>IF(I$3=0,0,INDEX(Sheet1!RawDataCols,$C344,I$5))</f>
        <v>0</v>
      </c>
      <c r="J344" s="3">
        <f>IF(J$3=0,0,INDEX(Sheet1!RawDataCols,$C344,J$5))</f>
        <v>0</v>
      </c>
      <c r="K344" s="3">
        <f>IF(K$3=0,0,INDEX(Sheet1!RawDataCols,$C344,K$5))</f>
        <v>0</v>
      </c>
      <c r="L344" s="3">
        <f>IF(L$3=0,0,INDEX(Sheet1!RawDataCols,$C344,L$5))</f>
        <v>0</v>
      </c>
      <c r="M344" s="3">
        <f>IF(M$3=0,0,INDEX(Sheet1!RawDataCols,$C344,M$5))</f>
        <v>0</v>
      </c>
      <c r="N344" s="3">
        <f>IF(N$3=0,0,INDEX(Sheet1!RawDataCols,$C344,N$5))</f>
        <v>0</v>
      </c>
      <c r="O344" s="3">
        <f>INDEX(Sheet1!RawDataCols,$C344,O$5)</f>
        <v>0</v>
      </c>
      <c r="P344" s="3">
        <f>INDEX(Sheet1!RawDataCols,$C344,P$5)</f>
        <v>0</v>
      </c>
      <c r="Q344" s="3">
        <f>IF(Q$3=0,0,INDEX(Sheet1!RawDataCols,$C344,Q$5))</f>
        <v>0</v>
      </c>
      <c r="R344" s="3">
        <f t="shared" si="55"/>
        <v>1</v>
      </c>
      <c r="S344" s="3">
        <f t="shared" si="56"/>
        <v>-1</v>
      </c>
      <c r="T344" s="3">
        <f>IF(T$3=0,0,INDEX(Sheet1!RawDataCols,$C344,T$5)*$R344)</f>
        <v>0</v>
      </c>
      <c r="U344" s="3">
        <f>IF(U$3=0,0,INDEX(Sheet1!RawDataCols,$C344,U$5)*$R344)</f>
        <v>0</v>
      </c>
      <c r="V344" s="3">
        <f>IF(V$3=0,0,INDEX(Sheet1!RawDataCols,$C344,V$5)*$R344)</f>
        <v>0</v>
      </c>
      <c r="W344" s="3">
        <f>IF(W$3=0,0,INDEX(Sheet1!RawDataCols,$C344,W$5)*$R344)</f>
        <v>0</v>
      </c>
      <c r="X344" s="3">
        <f>IF(X$3=0,0,INDEX(Sheet1!RawDataCols,$C344,X$5)*$R344)</f>
        <v>0</v>
      </c>
      <c r="Y344" s="3">
        <f>IF(Y$3=0,0,INDEX(Sheet1!RawDataCols,$C344,Y$5)*$R344)</f>
        <v>0</v>
      </c>
      <c r="Z344" s="3">
        <f>IF(Z$3=0,0,INDEX(Sheet1!RawDataCols,$C344,Z$5)*$R344)</f>
        <v>0</v>
      </c>
      <c r="AA344" s="3">
        <f>IF(AA$3=0,0,INDEX(Sheet1!RawDataCols,$C344,AA$5)*$R344)</f>
        <v>0</v>
      </c>
      <c r="AB344" s="3">
        <f>IF(AB$3=0,0,INDEX(Sheet1!RawDataCols,$C344,AB$5)*$R344)</f>
        <v>0</v>
      </c>
      <c r="AC344" s="3">
        <f>IF(AC$3=0,0,INDEX(Sheet1!RawDataCols,$C344,AC$5)*$R344)</f>
        <v>0</v>
      </c>
      <c r="AD344" s="3">
        <f>IF(AD$3=0,0,INDEX(Sheet1!RawDataCols,$C344,AD$5)*$R344)</f>
        <v>0</v>
      </c>
      <c r="AE344" s="3">
        <f>IF(AE$3=0,0,INDEX(Sheet1!RawDataCols,$C344,AE$5)*$R344)</f>
        <v>0</v>
      </c>
      <c r="AF344" s="3">
        <f>IF(AF$3=0,0,INDEX(Sheet1!RawDataCols,$C344,AF$5)*$R344)</f>
        <v>0</v>
      </c>
      <c r="AG344" s="3">
        <f>IF(AG$3=0,0,INDEX(Sheet1!RawDataCols,$C344,AG$5)*$R344)</f>
        <v>0</v>
      </c>
      <c r="AH344" s="3">
        <f>IF(AH$3=0,0,INDEX(Sheet1!RawDataCols,$C344,AH$5)*$R344)</f>
        <v>0</v>
      </c>
      <c r="AI344" s="3">
        <f>IF(AI$3=0,0,INDEX(Sheet1!RawDataCols,$C344,AI$5)*$R344)</f>
        <v>0</v>
      </c>
      <c r="AJ344" s="3">
        <f>IF(AJ$3=0,0,INDEX(Sheet1!RawDataCols,$C344,AJ$5)*$R344)</f>
        <v>0</v>
      </c>
      <c r="AK344" s="3">
        <f>IF(AK$3=0,0,INDEX(Sheet1!RawDataCols,$C344,AK$5)*$R344)</f>
        <v>0</v>
      </c>
      <c r="AL344" s="3">
        <f>IF(AL$3=0,0,INDEX(Sheet1!RawDataCols,$C344,AL$5)*$R344)</f>
        <v>0</v>
      </c>
      <c r="AM344" s="3">
        <f>IF(AM$3=0,0,INDEX(Sheet1!RawDataCols,$C344,AM$5)*$R344)</f>
        <v>0</v>
      </c>
      <c r="AN344" s="3">
        <f>IF(AN$3=0,0,INDEX(Sheet1!RawDataCols,$C344,AN$5)*$R344)</f>
        <v>0</v>
      </c>
      <c r="AO344" s="3">
        <f>IF(AO$3=0,0,INDEX(Sheet1!RawDataCols,$C344,AO$5)*$R344)</f>
        <v>0</v>
      </c>
      <c r="AP344" s="3">
        <f>IF(AP$3=0,0,INDEX(Sheet1!RawDataCols,$C344,AP$5)*$R344)</f>
        <v>0</v>
      </c>
      <c r="AQ344" s="3">
        <f>IF(AQ$3=0,0,INDEX(Sheet1!RawDataCols,$C344,AQ$5)*$R344)</f>
        <v>0</v>
      </c>
      <c r="AR344" s="3">
        <f>IF(AR$3=0,0,INDEX(Sheet1!RawDataCols,$C344,AR$5)*$R344)</f>
        <v>0</v>
      </c>
      <c r="AS344" s="3">
        <f>IF(AS$3=0,0,INDEX(Sheet1!RawDataCols,$C344,AS$5)*$R344)</f>
        <v>0</v>
      </c>
      <c r="AT344" s="3">
        <f>IF(AT$3=0,0,INDEX(Sheet1!RawDataCols,$C344,AT$5)*$R344)</f>
        <v>0</v>
      </c>
      <c r="AU344" s="3">
        <f>IF(AU$3=0,0,INDEX(Sheet1!RawDataCols,$C344,AU$5)*$R344)</f>
        <v>0</v>
      </c>
      <c r="AV344" s="3">
        <f>IF(AV$3=0,0,INDEX(Sheet1!RawDataCols,$C344,AV$5)*$R344)</f>
        <v>0</v>
      </c>
      <c r="AW344" s="3">
        <f>IF(AW$3=0,0,INDEX(Sheet1!RawDataCols,$C344,AW$5)*$R344)</f>
        <v>0</v>
      </c>
      <c r="AX344" s="3">
        <f>IF(AX$3=0,0,INDEX(Sheet1!RawDataCols,$C344,AX$5)*$R344)</f>
        <v>0</v>
      </c>
      <c r="AY344" s="3">
        <f>IF(AY$3=0,0,INDEX(Sheet1!RawDataCols,$C344,AY$5)*$R344)</f>
        <v>0</v>
      </c>
      <c r="AZ344" s="3">
        <f>IF(AZ$3=0,0,INDEX(Sheet1!RawDataCols,$C344,AZ$5)*$R344)</f>
        <v>0</v>
      </c>
      <c r="BA344" s="3">
        <f>IF(BA$3=0,0,INDEX(Sheet1!RawDataCols,$C344,BA$5)*$R344)</f>
        <v>0</v>
      </c>
      <c r="BB344" s="3">
        <f>IF(BB$3=0,0,INDEX(Sheet1!RawDataCols,$C344,BB$5)*$R344)</f>
        <v>0</v>
      </c>
      <c r="BC344" s="3">
        <f>IF(BC$3=0,0,INDEX(Sheet1!RawDataCols,$C344,BC$5)*$R344)</f>
        <v>0</v>
      </c>
      <c r="BD344" s="3">
        <f>IF(BD$3=0,0,INDEX(Sheet1!RawDataCols,$C344,BD$5)*$R344)</f>
        <v>0</v>
      </c>
      <c r="BE344" s="3">
        <f>IF(BE$3=0,0,INDEX(Sheet1!RawDataCols,$C344,BE$5)*$R344)</f>
        <v>0</v>
      </c>
      <c r="BF344" s="3">
        <f>IF(BF$3=0,0,INDEX(Sheet1!RawDataCols,$C344,BF$5)*$R344)</f>
        <v>0</v>
      </c>
      <c r="BG344" s="179">
        <f>IF(BG$3=0,0,INDEX(Sheet1!RawDataCols,$C344,BG$5)*$R344)</f>
        <v>0</v>
      </c>
      <c r="BH344" s="33">
        <f t="shared" si="57"/>
        <v>0</v>
      </c>
      <c r="BI344" s="33">
        <f t="shared" si="58"/>
        <v>0</v>
      </c>
      <c r="BJ344" s="33">
        <f t="shared" si="59"/>
        <v>0</v>
      </c>
      <c r="BK344" s="3">
        <f>IF(BK$3=0,0,INDEX(Sheet1!RawDataCols,$C344,BK$5)*$R344)</f>
        <v>0</v>
      </c>
      <c r="BL344" s="3">
        <f>IF(BL$3=0,0,INDEX(Sheet1!RawDataCols,$C344,BL$5)*$R344)</f>
        <v>0</v>
      </c>
      <c r="BM344" s="3">
        <f>IF(BM$3=0,0,INDEX(Sheet1!RawDataCols,$C344,BM$5)*$R344)</f>
        <v>0</v>
      </c>
      <c r="BN344" s="3">
        <f>IF(BN$3=0,0,INDEX(Sheet1!RawDataCols,$C344,BN$5)*$R344)</f>
        <v>0</v>
      </c>
      <c r="BO344" s="3">
        <f>IF(BO$3=0,0,INDEX(Sheet1!RawDataCols,$C344,BO$5)*$R344)</f>
        <v>0</v>
      </c>
      <c r="BP344" s="3">
        <f>IF(BP$3=0,0,INDEX(Sheet1!RawDataCols,$C344,BP$5)*$R344)</f>
        <v>0</v>
      </c>
      <c r="BQ344" s="3">
        <f t="shared" si="60"/>
        <v>0</v>
      </c>
      <c r="BR344" s="3">
        <f t="shared" si="61"/>
        <v>0</v>
      </c>
      <c r="BS344" s="3">
        <f t="shared" si="62"/>
        <v>0</v>
      </c>
      <c r="BT344" s="3">
        <f t="shared" si="63"/>
        <v>0</v>
      </c>
      <c r="BU344" s="3" t="e">
        <f>INDEX(Sheet1!$BS$2:$BS$1000,MATCH($A344,Sheet1!$A$2:$A$1000,0))</f>
        <v>#N/A</v>
      </c>
      <c r="BV344" s="3" t="e">
        <f>INDEX(Sheet1!$BT$2:$BT$1000,MATCH($A344,Sheet1!$A$2:$A$1000,0))</f>
        <v>#N/A</v>
      </c>
    </row>
    <row r="345" spans="1:74" x14ac:dyDescent="0.2">
      <c r="A345" s="246" t="s">
        <v>784</v>
      </c>
      <c r="B345" s="3" t="e">
        <f>MATCH($A345,Sheet1!ACCOUNTNO,0)</f>
        <v>#N/A</v>
      </c>
      <c r="C345" s="3">
        <f t="shared" si="54"/>
        <v>65000</v>
      </c>
      <c r="D345" s="3">
        <f>IF(D$3=0,0,INDEX(Sheet1!RawDataCols,$C345,D$5))</f>
        <v>0</v>
      </c>
      <c r="E345" s="3">
        <f>IF(E$3=0,0,INDEX(Sheet1!RawDataCols,$C345,E$5))</f>
        <v>0</v>
      </c>
      <c r="F345" s="3">
        <f>IF(F$3=0,0,INDEX(Sheet1!RawDataCols,$C345,F$5))</f>
        <v>0</v>
      </c>
      <c r="G345" s="3">
        <f>IF(G$3=0,0,INDEX(Sheet1!RawDataCols,$C345,G$5))</f>
        <v>0</v>
      </c>
      <c r="H345" s="3">
        <f>IF(H$3=0,0,INDEX(Sheet1!RawDataCols,$C345,H$5))</f>
        <v>0</v>
      </c>
      <c r="I345" s="3">
        <f>IF(I$3=0,0,INDEX(Sheet1!RawDataCols,$C345,I$5))</f>
        <v>0</v>
      </c>
      <c r="J345" s="3">
        <f>IF(J$3=0,0,INDEX(Sheet1!RawDataCols,$C345,J$5))</f>
        <v>0</v>
      </c>
      <c r="K345" s="3">
        <f>IF(K$3=0,0,INDEX(Sheet1!RawDataCols,$C345,K$5))</f>
        <v>0</v>
      </c>
      <c r="L345" s="3">
        <f>IF(L$3=0,0,INDEX(Sheet1!RawDataCols,$C345,L$5))</f>
        <v>0</v>
      </c>
      <c r="M345" s="3">
        <f>IF(M$3=0,0,INDEX(Sheet1!RawDataCols,$C345,M$5))</f>
        <v>0</v>
      </c>
      <c r="N345" s="3">
        <f>IF(N$3=0,0,INDEX(Sheet1!RawDataCols,$C345,N$5))</f>
        <v>0</v>
      </c>
      <c r="O345" s="3">
        <f>INDEX(Sheet1!RawDataCols,$C345,O$5)</f>
        <v>0</v>
      </c>
      <c r="P345" s="3">
        <f>INDEX(Sheet1!RawDataCols,$C345,P$5)</f>
        <v>0</v>
      </c>
      <c r="Q345" s="3">
        <f>IF(Q$3=0,0,INDEX(Sheet1!RawDataCols,$C345,Q$5))</f>
        <v>0</v>
      </c>
      <c r="R345" s="3">
        <f t="shared" si="55"/>
        <v>1</v>
      </c>
      <c r="S345" s="3">
        <f t="shared" si="56"/>
        <v>-1</v>
      </c>
      <c r="T345" s="3">
        <f>IF(T$3=0,0,INDEX(Sheet1!RawDataCols,$C345,T$5)*$R345)</f>
        <v>0</v>
      </c>
      <c r="U345" s="3">
        <f>IF(U$3=0,0,INDEX(Sheet1!RawDataCols,$C345,U$5)*$R345)</f>
        <v>0</v>
      </c>
      <c r="V345" s="3">
        <f>IF(V$3=0,0,INDEX(Sheet1!RawDataCols,$C345,V$5)*$R345)</f>
        <v>0</v>
      </c>
      <c r="W345" s="3">
        <f>IF(W$3=0,0,INDEX(Sheet1!RawDataCols,$C345,W$5)*$R345)</f>
        <v>0</v>
      </c>
      <c r="X345" s="3">
        <f>IF(X$3=0,0,INDEX(Sheet1!RawDataCols,$C345,X$5)*$R345)</f>
        <v>0</v>
      </c>
      <c r="Y345" s="3">
        <f>IF(Y$3=0,0,INDEX(Sheet1!RawDataCols,$C345,Y$5)*$R345)</f>
        <v>0</v>
      </c>
      <c r="Z345" s="3">
        <f>IF(Z$3=0,0,INDEX(Sheet1!RawDataCols,$C345,Z$5)*$R345)</f>
        <v>0</v>
      </c>
      <c r="AA345" s="3">
        <f>IF(AA$3=0,0,INDEX(Sheet1!RawDataCols,$C345,AA$5)*$R345)</f>
        <v>0</v>
      </c>
      <c r="AB345" s="3">
        <f>IF(AB$3=0,0,INDEX(Sheet1!RawDataCols,$C345,AB$5)*$R345)</f>
        <v>0</v>
      </c>
      <c r="AC345" s="3">
        <f>IF(AC$3=0,0,INDEX(Sheet1!RawDataCols,$C345,AC$5)*$R345)</f>
        <v>0</v>
      </c>
      <c r="AD345" s="3">
        <f>IF(AD$3=0,0,INDEX(Sheet1!RawDataCols,$C345,AD$5)*$R345)</f>
        <v>0</v>
      </c>
      <c r="AE345" s="3">
        <f>IF(AE$3=0,0,INDEX(Sheet1!RawDataCols,$C345,AE$5)*$R345)</f>
        <v>0</v>
      </c>
      <c r="AF345" s="3">
        <f>IF(AF$3=0,0,INDEX(Sheet1!RawDataCols,$C345,AF$5)*$R345)</f>
        <v>0</v>
      </c>
      <c r="AG345" s="3">
        <f>IF(AG$3=0,0,INDEX(Sheet1!RawDataCols,$C345,AG$5)*$R345)</f>
        <v>0</v>
      </c>
      <c r="AH345" s="3">
        <f>IF(AH$3=0,0,INDEX(Sheet1!RawDataCols,$C345,AH$5)*$R345)</f>
        <v>0</v>
      </c>
      <c r="AI345" s="3">
        <f>IF(AI$3=0,0,INDEX(Sheet1!RawDataCols,$C345,AI$5)*$R345)</f>
        <v>0</v>
      </c>
      <c r="AJ345" s="3">
        <f>IF(AJ$3=0,0,INDEX(Sheet1!RawDataCols,$C345,AJ$5)*$R345)</f>
        <v>0</v>
      </c>
      <c r="AK345" s="3">
        <f>IF(AK$3=0,0,INDEX(Sheet1!RawDataCols,$C345,AK$5)*$R345)</f>
        <v>0</v>
      </c>
      <c r="AL345" s="3">
        <f>IF(AL$3=0,0,INDEX(Sheet1!RawDataCols,$C345,AL$5)*$R345)</f>
        <v>0</v>
      </c>
      <c r="AM345" s="3">
        <f>IF(AM$3=0,0,INDEX(Sheet1!RawDataCols,$C345,AM$5)*$R345)</f>
        <v>0</v>
      </c>
      <c r="AN345" s="3">
        <f>IF(AN$3=0,0,INDEX(Sheet1!RawDataCols,$C345,AN$5)*$R345)</f>
        <v>0</v>
      </c>
      <c r="AO345" s="3">
        <f>IF(AO$3=0,0,INDEX(Sheet1!RawDataCols,$C345,AO$5)*$R345)</f>
        <v>0</v>
      </c>
      <c r="AP345" s="3">
        <f>IF(AP$3=0,0,INDEX(Sheet1!RawDataCols,$C345,AP$5)*$R345)</f>
        <v>0</v>
      </c>
      <c r="AQ345" s="3">
        <f>IF(AQ$3=0,0,INDEX(Sheet1!RawDataCols,$C345,AQ$5)*$R345)</f>
        <v>0</v>
      </c>
      <c r="AR345" s="3">
        <f>IF(AR$3=0,0,INDEX(Sheet1!RawDataCols,$C345,AR$5)*$R345)</f>
        <v>0</v>
      </c>
      <c r="AS345" s="3">
        <f>IF(AS$3=0,0,INDEX(Sheet1!RawDataCols,$C345,AS$5)*$R345)</f>
        <v>0</v>
      </c>
      <c r="AT345" s="3">
        <f>IF(AT$3=0,0,INDEX(Sheet1!RawDataCols,$C345,AT$5)*$R345)</f>
        <v>0</v>
      </c>
      <c r="AU345" s="3">
        <f>IF(AU$3=0,0,INDEX(Sheet1!RawDataCols,$C345,AU$5)*$R345)</f>
        <v>0</v>
      </c>
      <c r="AV345" s="3">
        <f>IF(AV$3=0,0,INDEX(Sheet1!RawDataCols,$C345,AV$5)*$R345)</f>
        <v>0</v>
      </c>
      <c r="AW345" s="3">
        <f>IF(AW$3=0,0,INDEX(Sheet1!RawDataCols,$C345,AW$5)*$R345)</f>
        <v>0</v>
      </c>
      <c r="AX345" s="3">
        <f>IF(AX$3=0,0,INDEX(Sheet1!RawDataCols,$C345,AX$5)*$R345)</f>
        <v>0</v>
      </c>
      <c r="AY345" s="3">
        <f>IF(AY$3=0,0,INDEX(Sheet1!RawDataCols,$C345,AY$5)*$R345)</f>
        <v>0</v>
      </c>
      <c r="AZ345" s="3">
        <f>IF(AZ$3=0,0,INDEX(Sheet1!RawDataCols,$C345,AZ$5)*$R345)</f>
        <v>0</v>
      </c>
      <c r="BA345" s="3">
        <f>IF(BA$3=0,0,INDEX(Sheet1!RawDataCols,$C345,BA$5)*$R345)</f>
        <v>0</v>
      </c>
      <c r="BB345" s="3">
        <f>IF(BB$3=0,0,INDEX(Sheet1!RawDataCols,$C345,BB$5)*$R345)</f>
        <v>0</v>
      </c>
      <c r="BC345" s="3">
        <f>IF(BC$3=0,0,INDEX(Sheet1!RawDataCols,$C345,BC$5)*$R345)</f>
        <v>0</v>
      </c>
      <c r="BD345" s="3">
        <f>IF(BD$3=0,0,INDEX(Sheet1!RawDataCols,$C345,BD$5)*$R345)</f>
        <v>0</v>
      </c>
      <c r="BE345" s="3">
        <f>IF(BE$3=0,0,INDEX(Sheet1!RawDataCols,$C345,BE$5)*$R345)</f>
        <v>0</v>
      </c>
      <c r="BF345" s="3">
        <f>IF(BF$3=0,0,INDEX(Sheet1!RawDataCols,$C345,BF$5)*$R345)</f>
        <v>0</v>
      </c>
      <c r="BG345" s="179">
        <f>IF(BG$3=0,0,INDEX(Sheet1!RawDataCols,$C345,BG$5)*$R345)</f>
        <v>0</v>
      </c>
      <c r="BH345" s="33">
        <f t="shared" si="57"/>
        <v>0</v>
      </c>
      <c r="BI345" s="33">
        <f t="shared" si="58"/>
        <v>0</v>
      </c>
      <c r="BJ345" s="33">
        <f t="shared" si="59"/>
        <v>0</v>
      </c>
      <c r="BK345" s="3">
        <f>IF(BK$3=0,0,INDEX(Sheet1!RawDataCols,$C345,BK$5)*$R345)</f>
        <v>0</v>
      </c>
      <c r="BL345" s="3">
        <f>IF(BL$3=0,0,INDEX(Sheet1!RawDataCols,$C345,BL$5)*$R345)</f>
        <v>0</v>
      </c>
      <c r="BM345" s="3">
        <f>IF(BM$3=0,0,INDEX(Sheet1!RawDataCols,$C345,BM$5)*$R345)</f>
        <v>0</v>
      </c>
      <c r="BN345" s="3">
        <f>IF(BN$3=0,0,INDEX(Sheet1!RawDataCols,$C345,BN$5)*$R345)</f>
        <v>0</v>
      </c>
      <c r="BO345" s="3">
        <f>IF(BO$3=0,0,INDEX(Sheet1!RawDataCols,$C345,BO$5)*$R345)</f>
        <v>0</v>
      </c>
      <c r="BP345" s="3">
        <f>IF(BP$3=0,0,INDEX(Sheet1!RawDataCols,$C345,BP$5)*$R345)</f>
        <v>0</v>
      </c>
      <c r="BQ345" s="3">
        <f t="shared" si="60"/>
        <v>0</v>
      </c>
      <c r="BR345" s="3">
        <f t="shared" si="61"/>
        <v>0</v>
      </c>
      <c r="BS345" s="3">
        <f t="shared" si="62"/>
        <v>0</v>
      </c>
      <c r="BT345" s="3">
        <f t="shared" si="63"/>
        <v>0</v>
      </c>
      <c r="BU345" s="3" t="e">
        <f>INDEX(Sheet1!$BS$2:$BS$1000,MATCH($A345,Sheet1!$A$2:$A$1000,0))</f>
        <v>#N/A</v>
      </c>
      <c r="BV345" s="3" t="e">
        <f>INDEX(Sheet1!$BT$2:$BT$1000,MATCH($A345,Sheet1!$A$2:$A$1000,0))</f>
        <v>#N/A</v>
      </c>
    </row>
    <row r="346" spans="1:74" x14ac:dyDescent="0.2">
      <c r="A346" s="11" t="s">
        <v>785</v>
      </c>
      <c r="B346" s="3">
        <f>MATCH($A346,Sheet1!ACCOUNTNO,0)</f>
        <v>316</v>
      </c>
      <c r="C346" s="3">
        <f t="shared" si="54"/>
        <v>316</v>
      </c>
      <c r="D346" s="3" t="str">
        <f>IF(D$3=0,0,INDEX(Sheet1!RawDataCols,$C346,D$5))</f>
        <v>26360A03</v>
      </c>
      <c r="E346" s="3" t="str">
        <f>IF(E$3=0,0,INDEX(Sheet1!RawDataCols,$C346,E$5))</f>
        <v xml:space="preserve">26360          </v>
      </c>
      <c r="F346" s="3" t="str">
        <f>IF(F$3=0,0,INDEX(Sheet1!RawDataCols,$C346,F$5))</f>
        <v xml:space="preserve">A03            </v>
      </c>
      <c r="G346" s="3" t="str">
        <f>IF(G$3=0,0,INDEX(Sheet1!RawDataCols,$C346,G$5))</f>
        <v xml:space="preserve">               </v>
      </c>
      <c r="H346" s="3" t="str">
        <f>IF(H$3=0,0,INDEX(Sheet1!RawDataCols,$C346,H$5))</f>
        <v xml:space="preserve">               </v>
      </c>
      <c r="I346" s="3" t="str">
        <f>IF(I$3=0,0,INDEX(Sheet1!RawDataCols,$C346,I$5))</f>
        <v xml:space="preserve">               </v>
      </c>
      <c r="J346" s="3" t="str">
        <f>IF(J$3=0,0,INDEX(Sheet1!RawDataCols,$C346,J$5))</f>
        <v xml:space="preserve">               </v>
      </c>
      <c r="K346" s="3" t="str">
        <f>IF(K$3=0,0,INDEX(Sheet1!RawDataCols,$C346,K$5))</f>
        <v xml:space="preserve">               </v>
      </c>
      <c r="L346" s="3" t="str">
        <f>IF(L$3=0,0,INDEX(Sheet1!RawDataCols,$C346,L$5))</f>
        <v xml:space="preserve">               </v>
      </c>
      <c r="M346" s="3" t="str">
        <f>IF(M$3=0,0,INDEX(Sheet1!RawDataCols,$C346,M$5))</f>
        <v xml:space="preserve">F007  </v>
      </c>
      <c r="N346" s="3" t="str">
        <f>IF(N$3=0,0,INDEX(Sheet1!RawDataCols,$C346,N$5))</f>
        <v>Lifts - Contracts-33 Franklin St</v>
      </c>
      <c r="O346" s="3">
        <f>INDEX(Sheet1!RawDataCols,$C346,O$5)</f>
        <v>13</v>
      </c>
      <c r="P346" s="3" t="str">
        <f>INDEX(Sheet1!RawDataCols,$C346,P$5)</f>
        <v>Cost and Expenses</v>
      </c>
      <c r="Q346" s="3" t="str">
        <f>IF(Q$3=0,0,INDEX(Sheet1!RawDataCols,$C346,Q$5))</f>
        <v>I</v>
      </c>
      <c r="R346" s="3">
        <f t="shared" si="55"/>
        <v>1</v>
      </c>
      <c r="S346" s="3">
        <f t="shared" si="56"/>
        <v>-1</v>
      </c>
      <c r="T346" s="3">
        <f>IF(T$3=0,0,INDEX(Sheet1!RawDataCols,$C346,T$5)*$R346)</f>
        <v>0</v>
      </c>
      <c r="U346" s="3">
        <f>IF(U$3=0,0,INDEX(Sheet1!RawDataCols,$C346,U$5)*$R346)</f>
        <v>1596.19</v>
      </c>
      <c r="V346" s="3">
        <f>IF(V$3=0,0,INDEX(Sheet1!RawDataCols,$C346,V$5)*$R346)</f>
        <v>1678.8</v>
      </c>
      <c r="W346" s="3">
        <f>IF(W$3=0,0,INDEX(Sheet1!RawDataCols,$C346,W$5)*$R346)</f>
        <v>1583.21</v>
      </c>
      <c r="X346" s="3">
        <f>IF(X$3=0,0,INDEX(Sheet1!RawDataCols,$C346,X$5)*$R346)</f>
        <v>1596.19</v>
      </c>
      <c r="Y346" s="3">
        <f>IF(Y$3=0,0,INDEX(Sheet1!RawDataCols,$C346,Y$5)*$R346)</f>
        <v>1516.34</v>
      </c>
      <c r="Z346" s="3">
        <f>IF(Z$3=0,0,INDEX(Sheet1!RawDataCols,$C346,Z$5)*$R346)</f>
        <v>1477.67</v>
      </c>
      <c r="AA346" s="3">
        <f>IF(AA$3=0,0,INDEX(Sheet1!RawDataCols,$C346,AA$5)*$R346)</f>
        <v>1649.4</v>
      </c>
      <c r="AB346" s="3">
        <f>IF(AB$3=0,0,INDEX(Sheet1!RawDataCols,$C346,AB$5)*$R346)</f>
        <v>1678.8</v>
      </c>
      <c r="AC346" s="3">
        <f>IF(AC$3=0,0,INDEX(Sheet1!RawDataCols,$C346,AC$5)*$R346)</f>
        <v>1635.99</v>
      </c>
      <c r="AD346" s="3">
        <f>IF(AD$3=0,0,INDEX(Sheet1!RawDataCols,$C346,AD$5)*$R346)</f>
        <v>1559.91</v>
      </c>
      <c r="AE346" s="3">
        <f>IF(AE$3=0,0,INDEX(Sheet1!RawDataCols,$C346,AE$5)*$R346)</f>
        <v>1624.65</v>
      </c>
      <c r="AF346" s="3">
        <f>IF(AF$3=0,0,INDEX(Sheet1!RawDataCols,$C346,AF$5)*$R346)</f>
        <v>1527.73</v>
      </c>
      <c r="AG346" s="3">
        <f>IF(AG$3=0,0,INDEX(Sheet1!RawDataCols,$C346,AG$5)*$R346)</f>
        <v>1667.49</v>
      </c>
      <c r="AH346" s="3">
        <f>IF(AH$3=0,0,INDEX(Sheet1!RawDataCols,$C346,AH$5)*$R346)</f>
        <v>1678.8</v>
      </c>
      <c r="AI346" s="3">
        <f>IF(AI$3=0,0,INDEX(Sheet1!RawDataCols,$C346,AI$5)*$R346)</f>
        <v>1633.09</v>
      </c>
      <c r="AJ346" s="3">
        <f>IF(AJ$3=0,0,INDEX(Sheet1!RawDataCols,$C346,AJ$5)*$R346)</f>
        <v>1613.7</v>
      </c>
      <c r="AK346" s="3">
        <f>IF(AK$3=0,0,INDEX(Sheet1!RawDataCols,$C346,AK$5)*$R346)</f>
        <v>1624.65</v>
      </c>
      <c r="AL346" s="3">
        <f>IF(AL$3=0,0,INDEX(Sheet1!RawDataCols,$C346,AL$5)*$R346)</f>
        <v>1580.41</v>
      </c>
      <c r="AM346" s="3">
        <f>IF(AM$3=0,0,INDEX(Sheet1!RawDataCols,$C346,AM$5)*$R346)</f>
        <v>1600.76</v>
      </c>
      <c r="AN346" s="3">
        <f>IF(AN$3=0,0,INDEX(Sheet1!RawDataCols,$C346,AN$5)*$R346)</f>
        <v>1600.76</v>
      </c>
      <c r="AO346" s="3">
        <f>IF(AO$3=0,0,INDEX(Sheet1!RawDataCols,$C346,AO$5)*$R346)</f>
        <v>1563.05</v>
      </c>
      <c r="AP346" s="3">
        <f>IF(AP$3=0,0,INDEX(Sheet1!RawDataCols,$C346,AP$5)*$R346)</f>
        <v>1654.13</v>
      </c>
      <c r="AQ346" s="3">
        <f>IF(AQ$3=0,0,INDEX(Sheet1!RawDataCols,$C346,AQ$5)*$R346)</f>
        <v>1678.8</v>
      </c>
      <c r="AR346" s="3">
        <f>IF(AR$3=0,0,INDEX(Sheet1!RawDataCols,$C346,AR$5)*$R346)</f>
        <v>1615.15</v>
      </c>
      <c r="AS346" s="3">
        <f>IF(AS$3=0,0,INDEX(Sheet1!RawDataCols,$C346,AS$5)*$R346)</f>
        <v>1600.76</v>
      </c>
      <c r="AT346" s="3">
        <f>IF(AT$3=0,0,INDEX(Sheet1!RawDataCols,$C346,AT$5)*$R346)</f>
        <v>1624.65</v>
      </c>
      <c r="AU346" s="3">
        <f>IF(AU$3=0,0,INDEX(Sheet1!RawDataCols,$C346,AU$5)*$R346)</f>
        <v>1563.05</v>
      </c>
      <c r="AV346" s="3">
        <f>IF(AV$3=0,0,INDEX(Sheet1!RawDataCols,$C346,AV$5)*$R346)</f>
        <v>1600.76</v>
      </c>
      <c r="AW346" s="3">
        <f>IF(AW$3=0,0,INDEX(Sheet1!RawDataCols,$C346,AW$5)*$R346)</f>
        <v>1678.8</v>
      </c>
      <c r="AX346" s="3">
        <f>IF(AX$3=0,0,INDEX(Sheet1!RawDataCols,$C346,AX$5)*$R346)</f>
        <v>1571.44</v>
      </c>
      <c r="AY346" s="3">
        <f>IF(AY$3=0,0,INDEX(Sheet1!RawDataCols,$C346,AY$5)*$R346)</f>
        <v>1600.76</v>
      </c>
      <c r="AZ346" s="3">
        <f>IF(AZ$3=0,0,INDEX(Sheet1!RawDataCols,$C346,AZ$5)*$R346)</f>
        <v>1624.65</v>
      </c>
      <c r="BA346" s="3">
        <f>IF(BA$3=0,0,INDEX(Sheet1!RawDataCols,$C346,BA$5)*$R346)</f>
        <v>1571.44</v>
      </c>
      <c r="BB346" s="3">
        <f>IF(BB$3=0,0,INDEX(Sheet1!RawDataCols,$C346,BB$5)*$R346)</f>
        <v>1654.13</v>
      </c>
      <c r="BC346" s="3">
        <f>IF(BC$3=0,0,INDEX(Sheet1!RawDataCols,$C346,BC$5)*$R346)</f>
        <v>1678.8</v>
      </c>
      <c r="BD346" s="3">
        <f>IF(BD$3=0,0,INDEX(Sheet1!RawDataCols,$C346,BD$5)*$R346)</f>
        <v>1623.83</v>
      </c>
      <c r="BE346" s="3">
        <f>IF(BE$3=0,0,INDEX(Sheet1!RawDataCols,$C346,BE$5)*$R346)</f>
        <v>1654.13</v>
      </c>
      <c r="BF346" s="3">
        <f>IF(BF$3=0,0,INDEX(Sheet1!RawDataCols,$C346,BF$5)*$R346)</f>
        <v>1678.8</v>
      </c>
      <c r="BG346" s="179">
        <f>IF(BG$3=0,0,INDEX(Sheet1!RawDataCols,$C346,BG$5)*$R346)</f>
        <v>1623.83</v>
      </c>
      <c r="BH346" s="33">
        <f t="shared" si="57"/>
        <v>19394.18</v>
      </c>
      <c r="BI346" s="33">
        <f t="shared" si="58"/>
        <v>19688.5</v>
      </c>
      <c r="BJ346" s="33">
        <f t="shared" si="59"/>
        <v>18946.059999999998</v>
      </c>
      <c r="BK346" s="3">
        <f>IF(BK$3=0,0,INDEX(Sheet1!RawDataCols,$C346,BK$5)*$R346)</f>
        <v>1230.53125</v>
      </c>
      <c r="BL346" s="3">
        <f>IF(BL$3=0,0,INDEX(Sheet1!RawDataCols,$C346,BL$5)*$R346)</f>
        <v>1183.4012499999999</v>
      </c>
      <c r="BM346" s="3">
        <f>IF(BM$3=0,0,INDEX(Sheet1!RawDataCols,$C346,BM$5)*$R346)</f>
        <v>1149.0062499999999</v>
      </c>
      <c r="BN346" s="3">
        <f>IF(BN$3=0,0,INDEX(Sheet1!RawDataCols,$C346,BN$5)*$R346)</f>
        <v>1124.8531250000001</v>
      </c>
      <c r="BO346" s="3">
        <f>IF(BO$3=0,0,INDEX(Sheet1!RawDataCols,$C346,BO$5)*$R346)</f>
        <v>1115.183125</v>
      </c>
      <c r="BP346" s="3">
        <f>IF(BP$3=0,0,INDEX(Sheet1!RawDataCols,$C346,BP$5)*$R346)</f>
        <v>9496.32</v>
      </c>
      <c r="BQ346" s="3">
        <f t="shared" si="60"/>
        <v>4841.7800000000007</v>
      </c>
      <c r="BR346" s="3">
        <f t="shared" si="61"/>
        <v>4841.1000000000004</v>
      </c>
      <c r="BS346" s="3">
        <f t="shared" si="62"/>
        <v>4855.6500000000005</v>
      </c>
      <c r="BT346" s="3">
        <f t="shared" si="63"/>
        <v>9711.2999999999993</v>
      </c>
      <c r="BU346" s="3" t="str">
        <f>INDEX(Sheet1!$BS$2:$BS$1000,MATCH($A346,Sheet1!$A$2:$A$1000,0))</f>
        <v>13</v>
      </c>
      <c r="BV346" s="3">
        <f>INDEX(Sheet1!$BT$2:$BT$1000,MATCH($A346,Sheet1!$A$2:$A$1000,0))</f>
        <v>9711.2999999999993</v>
      </c>
    </row>
    <row r="347" spans="1:74" x14ac:dyDescent="0.2">
      <c r="A347" s="11" t="s">
        <v>786</v>
      </c>
      <c r="B347" s="3">
        <f>MATCH($A347,Sheet1!ACCOUNTNO,0)</f>
        <v>317</v>
      </c>
      <c r="C347" s="3">
        <f t="shared" si="54"/>
        <v>317</v>
      </c>
      <c r="D347" s="3" t="str">
        <f>IF(D$3=0,0,INDEX(Sheet1!RawDataCols,$C347,D$5))</f>
        <v>26360A06</v>
      </c>
      <c r="E347" s="3" t="str">
        <f>IF(E$3=0,0,INDEX(Sheet1!RawDataCols,$C347,E$5))</f>
        <v xml:space="preserve">26360          </v>
      </c>
      <c r="F347" s="3" t="str">
        <f>IF(F$3=0,0,INDEX(Sheet1!RawDataCols,$C347,F$5))</f>
        <v xml:space="preserve">A06            </v>
      </c>
      <c r="G347" s="3" t="str">
        <f>IF(G$3=0,0,INDEX(Sheet1!RawDataCols,$C347,G$5))</f>
        <v xml:space="preserve">               </v>
      </c>
      <c r="H347" s="3" t="str">
        <f>IF(H$3=0,0,INDEX(Sheet1!RawDataCols,$C347,H$5))</f>
        <v xml:space="preserve">               </v>
      </c>
      <c r="I347" s="3" t="str">
        <f>IF(I$3=0,0,INDEX(Sheet1!RawDataCols,$C347,I$5))</f>
        <v xml:space="preserve">               </v>
      </c>
      <c r="J347" s="3" t="str">
        <f>IF(J$3=0,0,INDEX(Sheet1!RawDataCols,$C347,J$5))</f>
        <v xml:space="preserve">               </v>
      </c>
      <c r="K347" s="3" t="str">
        <f>IF(K$3=0,0,INDEX(Sheet1!RawDataCols,$C347,K$5))</f>
        <v xml:space="preserve">               </v>
      </c>
      <c r="L347" s="3" t="str">
        <f>IF(L$3=0,0,INDEX(Sheet1!RawDataCols,$C347,L$5))</f>
        <v xml:space="preserve">               </v>
      </c>
      <c r="M347" s="3" t="str">
        <f>IF(M$3=0,0,INDEX(Sheet1!RawDataCols,$C347,M$5))</f>
        <v xml:space="preserve">F007  </v>
      </c>
      <c r="N347" s="3" t="str">
        <f>IF(N$3=0,0,INDEX(Sheet1!RawDataCols,$C347,N$5))</f>
        <v>Lifts - Contracts-31 Franklin St</v>
      </c>
      <c r="O347" s="3">
        <f>INDEX(Sheet1!RawDataCols,$C347,O$5)</f>
        <v>13</v>
      </c>
      <c r="P347" s="3" t="str">
        <f>INDEX(Sheet1!RawDataCols,$C347,P$5)</f>
        <v>Cost and Expenses</v>
      </c>
      <c r="Q347" s="3" t="str">
        <f>IF(Q$3=0,0,INDEX(Sheet1!RawDataCols,$C347,Q$5))</f>
        <v>I</v>
      </c>
      <c r="R347" s="3">
        <f t="shared" si="55"/>
        <v>1</v>
      </c>
      <c r="S347" s="3">
        <f t="shared" si="56"/>
        <v>-1</v>
      </c>
      <c r="T347" s="3">
        <f>IF(T$3=0,0,INDEX(Sheet1!RawDataCols,$C347,T$5)*$R347)</f>
        <v>0</v>
      </c>
      <c r="U347" s="3">
        <f>IF(U$3=0,0,INDEX(Sheet1!RawDataCols,$C347,U$5)*$R347)</f>
        <v>1142.99</v>
      </c>
      <c r="V347" s="3">
        <f>IF(V$3=0,0,INDEX(Sheet1!RawDataCols,$C347,V$5)*$R347)</f>
        <v>1182.6300000000001</v>
      </c>
      <c r="W347" s="3">
        <f>IF(W$3=0,0,INDEX(Sheet1!RawDataCols,$C347,W$5)*$R347)</f>
        <v>1100.79</v>
      </c>
      <c r="X347" s="3">
        <f>IF(X$3=0,0,INDEX(Sheet1!RawDataCols,$C347,X$5)*$R347)</f>
        <v>1142.99</v>
      </c>
      <c r="Y347" s="3">
        <f>IF(Y$3=0,0,INDEX(Sheet1!RawDataCols,$C347,Y$5)*$R347)</f>
        <v>1182.6300000000001</v>
      </c>
      <c r="Z347" s="3">
        <f>IF(Z$3=0,0,INDEX(Sheet1!RawDataCols,$C347,Z$5)*$R347)</f>
        <v>1027.4000000000001</v>
      </c>
      <c r="AA347" s="3">
        <f>IF(AA$3=0,0,INDEX(Sheet1!RawDataCols,$C347,AA$5)*$R347)</f>
        <v>1181.0899999999999</v>
      </c>
      <c r="AB347" s="3">
        <f>IF(AB$3=0,0,INDEX(Sheet1!RawDataCols,$C347,AB$5)*$R347)</f>
        <v>1182.6300000000001</v>
      </c>
      <c r="AC347" s="3">
        <f>IF(AC$3=0,0,INDEX(Sheet1!RawDataCols,$C347,AC$5)*$R347)</f>
        <v>1137.49</v>
      </c>
      <c r="AD347" s="3">
        <f>IF(AD$3=0,0,INDEX(Sheet1!RawDataCols,$C347,AD$5)*$R347)</f>
        <v>1212.96</v>
      </c>
      <c r="AE347" s="3">
        <f>IF(AE$3=0,0,INDEX(Sheet1!RawDataCols,$C347,AE$5)*$R347)</f>
        <v>1182.6300000000001</v>
      </c>
      <c r="AF347" s="3">
        <f>IF(AF$3=0,0,INDEX(Sheet1!RawDataCols,$C347,AF$5)*$R347)</f>
        <v>1054.76</v>
      </c>
      <c r="AG347" s="3">
        <f>IF(AG$3=0,0,INDEX(Sheet1!RawDataCols,$C347,AG$5)*$R347)</f>
        <v>1296.6199999999999</v>
      </c>
      <c r="AH347" s="3">
        <f>IF(AH$3=0,0,INDEX(Sheet1!RawDataCols,$C347,AH$5)*$R347)</f>
        <v>1182.6300000000001</v>
      </c>
      <c r="AI347" s="3">
        <f>IF(AI$3=0,0,INDEX(Sheet1!RawDataCols,$C347,AI$5)*$R347)</f>
        <v>1127.52</v>
      </c>
      <c r="AJ347" s="3">
        <f>IF(AJ$3=0,0,INDEX(Sheet1!RawDataCols,$C347,AJ$5)*$R347)</f>
        <v>1254.79</v>
      </c>
      <c r="AK347" s="3">
        <f>IF(AK$3=0,0,INDEX(Sheet1!RawDataCols,$C347,AK$5)*$R347)</f>
        <v>1182.6300000000001</v>
      </c>
      <c r="AL347" s="3">
        <f>IF(AL$3=0,0,INDEX(Sheet1!RawDataCols,$C347,AL$5)*$R347)</f>
        <v>1091.1400000000001</v>
      </c>
      <c r="AM347" s="3">
        <f>IF(AM$3=0,0,INDEX(Sheet1!RawDataCols,$C347,AM$5)*$R347)</f>
        <v>1133.1099999999999</v>
      </c>
      <c r="AN347" s="3">
        <f>IF(AN$3=0,0,INDEX(Sheet1!RawDataCols,$C347,AN$5)*$R347)</f>
        <v>1133.1099999999999</v>
      </c>
      <c r="AO347" s="3">
        <f>IF(AO$3=0,0,INDEX(Sheet1!RawDataCols,$C347,AO$5)*$R347)</f>
        <v>1079.1400000000001</v>
      </c>
      <c r="AP347" s="3">
        <f>IF(AP$3=0,0,INDEX(Sheet1!RawDataCols,$C347,AP$5)*$R347)</f>
        <v>1170.8800000000001</v>
      </c>
      <c r="AQ347" s="3">
        <f>IF(AQ$3=0,0,INDEX(Sheet1!RawDataCols,$C347,AQ$5)*$R347)</f>
        <v>1182.6300000000001</v>
      </c>
      <c r="AR347" s="3">
        <f>IF(AR$3=0,0,INDEX(Sheet1!RawDataCols,$C347,AR$5)*$R347)</f>
        <v>1115.1199999999999</v>
      </c>
      <c r="AS347" s="3">
        <f>IF(AS$3=0,0,INDEX(Sheet1!RawDataCols,$C347,AS$5)*$R347)</f>
        <v>1133.1099999999999</v>
      </c>
      <c r="AT347" s="3">
        <f>IF(AT$3=0,0,INDEX(Sheet1!RawDataCols,$C347,AT$5)*$R347)</f>
        <v>1182.6300000000001</v>
      </c>
      <c r="AU347" s="3">
        <f>IF(AU$3=0,0,INDEX(Sheet1!RawDataCols,$C347,AU$5)*$R347)</f>
        <v>1079.1400000000001</v>
      </c>
      <c r="AV347" s="3">
        <f>IF(AV$3=0,0,INDEX(Sheet1!RawDataCols,$C347,AV$5)*$R347)</f>
        <v>1133.1099999999999</v>
      </c>
      <c r="AW347" s="3">
        <f>IF(AW$3=0,0,INDEX(Sheet1!RawDataCols,$C347,AW$5)*$R347)</f>
        <v>1182.6300000000001</v>
      </c>
      <c r="AX347" s="3">
        <f>IF(AX$3=0,0,INDEX(Sheet1!RawDataCols,$C347,AX$5)*$R347)</f>
        <v>1079.1400000000001</v>
      </c>
      <c r="AY347" s="3">
        <f>IF(AY$3=0,0,INDEX(Sheet1!RawDataCols,$C347,AY$5)*$R347)</f>
        <v>1133.1099999999999</v>
      </c>
      <c r="AZ347" s="3">
        <f>IF(AZ$3=0,0,INDEX(Sheet1!RawDataCols,$C347,AZ$5)*$R347)</f>
        <v>1182.6300000000001</v>
      </c>
      <c r="BA347" s="3">
        <f>IF(BA$3=0,0,INDEX(Sheet1!RawDataCols,$C347,BA$5)*$R347)</f>
        <v>1079.1400000000001</v>
      </c>
      <c r="BB347" s="3">
        <f>IF(BB$3=0,0,INDEX(Sheet1!RawDataCols,$C347,BB$5)*$R347)</f>
        <v>1170.8800000000001</v>
      </c>
      <c r="BC347" s="3">
        <f>IF(BC$3=0,0,INDEX(Sheet1!RawDataCols,$C347,BC$5)*$R347)</f>
        <v>1182.6300000000001</v>
      </c>
      <c r="BD347" s="3">
        <f>IF(BD$3=0,0,INDEX(Sheet1!RawDataCols,$C347,BD$5)*$R347)</f>
        <v>1115.1199999999999</v>
      </c>
      <c r="BE347" s="3">
        <f>IF(BE$3=0,0,INDEX(Sheet1!RawDataCols,$C347,BE$5)*$R347)</f>
        <v>1170.8800000000001</v>
      </c>
      <c r="BF347" s="3">
        <f>IF(BF$3=0,0,INDEX(Sheet1!RawDataCols,$C347,BF$5)*$R347)</f>
        <v>1182.6300000000001</v>
      </c>
      <c r="BG347" s="179">
        <f>IF(BG$3=0,0,INDEX(Sheet1!RawDataCols,$C347,BG$5)*$R347)</f>
        <v>1115.1199999999999</v>
      </c>
      <c r="BH347" s="33">
        <f t="shared" si="57"/>
        <v>14105.640000000003</v>
      </c>
      <c r="BI347" s="33">
        <f t="shared" si="58"/>
        <v>14142.040000000005</v>
      </c>
      <c r="BJ347" s="33">
        <f t="shared" si="59"/>
        <v>13085.899999999998</v>
      </c>
      <c r="BK347" s="3">
        <f>IF(BK$3=0,0,INDEX(Sheet1!RawDataCols,$C347,BK$5)*$R347)</f>
        <v>883.87750000000005</v>
      </c>
      <c r="BL347" s="3">
        <f>IF(BL$3=0,0,INDEX(Sheet1!RawDataCols,$C347,BL$5)*$R347)</f>
        <v>798.38625000000002</v>
      </c>
      <c r="BM347" s="3">
        <f>IF(BM$3=0,0,INDEX(Sheet1!RawDataCols,$C347,BM$5)*$R347)</f>
        <v>754.114375</v>
      </c>
      <c r="BN347" s="3">
        <f>IF(BN$3=0,0,INDEX(Sheet1!RawDataCols,$C347,BN$5)*$R347)</f>
        <v>727.38499999999999</v>
      </c>
      <c r="BO347" s="3">
        <f>IF(BO$3=0,0,INDEX(Sheet1!RawDataCols,$C347,BO$5)*$R347)</f>
        <v>690.72687499999995</v>
      </c>
      <c r="BP347" s="3">
        <f>IF(BP$3=0,0,INDEX(Sheet1!RawDataCols,$C347,BP$5)*$R347)</f>
        <v>6235.08</v>
      </c>
      <c r="BQ347" s="3">
        <f t="shared" si="60"/>
        <v>3467.0699999999997</v>
      </c>
      <c r="BR347" s="3">
        <f t="shared" si="61"/>
        <v>3764.37</v>
      </c>
      <c r="BS347" s="3">
        <f t="shared" si="62"/>
        <v>3437.0999999999995</v>
      </c>
      <c r="BT347" s="3">
        <f t="shared" si="63"/>
        <v>6874.1999999999989</v>
      </c>
      <c r="BU347" s="3" t="str">
        <f>INDEX(Sheet1!$BS$2:$BS$1000,MATCH($A347,Sheet1!$A$2:$A$1000,0))</f>
        <v>13</v>
      </c>
      <c r="BV347" s="3">
        <f>INDEX(Sheet1!$BT$2:$BT$1000,MATCH($A347,Sheet1!$A$2:$A$1000,0))</f>
        <v>6874.2</v>
      </c>
    </row>
    <row r="348" spans="1:74" x14ac:dyDescent="0.2">
      <c r="A348" s="11" t="s">
        <v>787</v>
      </c>
      <c r="B348" s="3">
        <f>MATCH($A348,Sheet1!ACCOUNTNO,0)</f>
        <v>318</v>
      </c>
      <c r="C348" s="3">
        <f t="shared" si="54"/>
        <v>318</v>
      </c>
      <c r="D348" s="3" t="str">
        <f>IF(D$3=0,0,INDEX(Sheet1!RawDataCols,$C348,D$5))</f>
        <v>26360A07</v>
      </c>
      <c r="E348" s="3" t="str">
        <f>IF(E$3=0,0,INDEX(Sheet1!RawDataCols,$C348,E$5))</f>
        <v xml:space="preserve">26360          </v>
      </c>
      <c r="F348" s="3" t="str">
        <f>IF(F$3=0,0,INDEX(Sheet1!RawDataCols,$C348,F$5))</f>
        <v xml:space="preserve">A07            </v>
      </c>
      <c r="G348" s="3" t="str">
        <f>IF(G$3=0,0,INDEX(Sheet1!RawDataCols,$C348,G$5))</f>
        <v xml:space="preserve">               </v>
      </c>
      <c r="H348" s="3" t="str">
        <f>IF(H$3=0,0,INDEX(Sheet1!RawDataCols,$C348,H$5))</f>
        <v xml:space="preserve">               </v>
      </c>
      <c r="I348" s="3" t="str">
        <f>IF(I$3=0,0,INDEX(Sheet1!RawDataCols,$C348,I$5))</f>
        <v xml:space="preserve">               </v>
      </c>
      <c r="J348" s="3" t="str">
        <f>IF(J$3=0,0,INDEX(Sheet1!RawDataCols,$C348,J$5))</f>
        <v xml:space="preserve">               </v>
      </c>
      <c r="K348" s="3" t="str">
        <f>IF(K$3=0,0,INDEX(Sheet1!RawDataCols,$C348,K$5))</f>
        <v xml:space="preserve">               </v>
      </c>
      <c r="L348" s="3" t="str">
        <f>IF(L$3=0,0,INDEX(Sheet1!RawDataCols,$C348,L$5))</f>
        <v xml:space="preserve">               </v>
      </c>
      <c r="M348" s="3" t="str">
        <f>IF(M$3=0,0,INDEX(Sheet1!RawDataCols,$C348,M$5))</f>
        <v xml:space="preserve">F007  </v>
      </c>
      <c r="N348" s="3" t="str">
        <f>IF(N$3=0,0,INDEX(Sheet1!RawDataCols,$C348,N$5))</f>
        <v>Lifts - Contracts-25 Franklin St</v>
      </c>
      <c r="O348" s="3">
        <f>INDEX(Sheet1!RawDataCols,$C348,O$5)</f>
        <v>13</v>
      </c>
      <c r="P348" s="3" t="str">
        <f>INDEX(Sheet1!RawDataCols,$C348,P$5)</f>
        <v>Cost and Expenses</v>
      </c>
      <c r="Q348" s="3" t="str">
        <f>IF(Q$3=0,0,INDEX(Sheet1!RawDataCols,$C348,Q$5))</f>
        <v>I</v>
      </c>
      <c r="R348" s="3">
        <f t="shared" si="55"/>
        <v>1</v>
      </c>
      <c r="S348" s="3">
        <f t="shared" si="56"/>
        <v>-1</v>
      </c>
      <c r="T348" s="3">
        <f>IF(T$3=0,0,INDEX(Sheet1!RawDataCols,$C348,T$5)*$R348)</f>
        <v>0</v>
      </c>
      <c r="U348" s="3">
        <f>IF(U$3=0,0,INDEX(Sheet1!RawDataCols,$C348,U$5)*$R348)</f>
        <v>0</v>
      </c>
      <c r="V348" s="3">
        <f>IF(V$3=0,0,INDEX(Sheet1!RawDataCols,$C348,V$5)*$R348)</f>
        <v>4872.6099999999997</v>
      </c>
      <c r="W348" s="3">
        <f>IF(W$3=0,0,INDEX(Sheet1!RawDataCols,$C348,W$5)*$R348)</f>
        <v>4706.99</v>
      </c>
      <c r="X348" s="3">
        <f>IF(X$3=0,0,INDEX(Sheet1!RawDataCols,$C348,X$5)*$R348)</f>
        <v>0</v>
      </c>
      <c r="Y348" s="3">
        <f>IF(Y$3=0,0,INDEX(Sheet1!RawDataCols,$C348,Y$5)*$R348)</f>
        <v>4872.6099999999997</v>
      </c>
      <c r="Z348" s="3">
        <f>IF(Z$3=0,0,INDEX(Sheet1!RawDataCols,$C348,Z$5)*$R348)</f>
        <v>4393.1899999999996</v>
      </c>
      <c r="AA348" s="3">
        <f>IF(AA$3=0,0,INDEX(Sheet1!RawDataCols,$C348,AA$5)*$R348)</f>
        <v>14470.45</v>
      </c>
      <c r="AB348" s="3">
        <f>IF(AB$3=0,0,INDEX(Sheet1!RawDataCols,$C348,AB$5)*$R348)</f>
        <v>4872.6099999999997</v>
      </c>
      <c r="AC348" s="3">
        <f>IF(AC$3=0,0,INDEX(Sheet1!RawDataCols,$C348,AC$5)*$R348)</f>
        <v>4863.88</v>
      </c>
      <c r="AD348" s="3">
        <f>IF(AD$3=0,0,INDEX(Sheet1!RawDataCols,$C348,AD$5)*$R348)</f>
        <v>4630.2299999999996</v>
      </c>
      <c r="AE348" s="3">
        <f>IF(AE$3=0,0,INDEX(Sheet1!RawDataCols,$C348,AE$5)*$R348)</f>
        <v>4872.6099999999997</v>
      </c>
      <c r="AF348" s="3">
        <f>IF(AF$3=0,0,INDEX(Sheet1!RawDataCols,$C348,AF$5)*$R348)</f>
        <v>4499.53</v>
      </c>
      <c r="AG348" s="3">
        <f>IF(AG$3=0,0,INDEX(Sheet1!RawDataCols,$C348,AG$5)*$R348)</f>
        <v>4949.55</v>
      </c>
      <c r="AH348" s="3">
        <f>IF(AH$3=0,0,INDEX(Sheet1!RawDataCols,$C348,AH$5)*$R348)</f>
        <v>4872.6099999999997</v>
      </c>
      <c r="AI348" s="3">
        <f>IF(AI$3=0,0,INDEX(Sheet1!RawDataCols,$C348,AI$5)*$R348)</f>
        <v>4809.8500000000004</v>
      </c>
      <c r="AJ348" s="3">
        <f>IF(AJ$3=0,0,INDEX(Sheet1!RawDataCols,$C348,AJ$5)*$R348)</f>
        <v>4789.8900000000003</v>
      </c>
      <c r="AK348" s="3">
        <f>IF(AK$3=0,0,INDEX(Sheet1!RawDataCols,$C348,AK$5)*$R348)</f>
        <v>4872.6099999999997</v>
      </c>
      <c r="AL348" s="3">
        <f>IF(AL$3=0,0,INDEX(Sheet1!RawDataCols,$C348,AL$5)*$R348)</f>
        <v>4654.6899999999996</v>
      </c>
      <c r="AM348" s="3">
        <f>IF(AM$3=0,0,INDEX(Sheet1!RawDataCols,$C348,AM$5)*$R348)</f>
        <v>4833.71</v>
      </c>
      <c r="AN348" s="3">
        <f>IF(AN$3=0,0,INDEX(Sheet1!RawDataCols,$C348,AN$5)*$R348)</f>
        <v>4833.71</v>
      </c>
      <c r="AO348" s="3">
        <f>IF(AO$3=0,0,INDEX(Sheet1!RawDataCols,$C348,AO$5)*$R348)</f>
        <v>4603.54</v>
      </c>
      <c r="AP348" s="3">
        <f>IF(AP$3=0,0,INDEX(Sheet1!RawDataCols,$C348,AP$5)*$R348)</f>
        <v>4994.83</v>
      </c>
      <c r="AQ348" s="3">
        <f>IF(AQ$3=0,0,INDEX(Sheet1!RawDataCols,$C348,AQ$5)*$R348)</f>
        <v>4872.6099999999997</v>
      </c>
      <c r="AR348" s="3">
        <f>IF(AR$3=0,0,INDEX(Sheet1!RawDataCols,$C348,AR$5)*$R348)</f>
        <v>4756.99</v>
      </c>
      <c r="AS348" s="3">
        <f>IF(AS$3=0,0,INDEX(Sheet1!RawDataCols,$C348,AS$5)*$R348)</f>
        <v>4833.71</v>
      </c>
      <c r="AT348" s="3">
        <f>IF(AT$3=0,0,INDEX(Sheet1!RawDataCols,$C348,AT$5)*$R348)</f>
        <v>4872.6099999999997</v>
      </c>
      <c r="AU348" s="3">
        <f>IF(AU$3=0,0,INDEX(Sheet1!RawDataCols,$C348,AU$5)*$R348)</f>
        <v>4603.54</v>
      </c>
      <c r="AV348" s="3">
        <f>IF(AV$3=0,0,INDEX(Sheet1!RawDataCols,$C348,AV$5)*$R348)</f>
        <v>4690.6000000000004</v>
      </c>
      <c r="AW348" s="3">
        <f>IF(AW$3=0,0,INDEX(Sheet1!RawDataCols,$C348,AW$5)*$R348)</f>
        <v>4872.6099999999997</v>
      </c>
      <c r="AX348" s="3">
        <f>IF(AX$3=0,0,INDEX(Sheet1!RawDataCols,$C348,AX$5)*$R348)</f>
        <v>4603.54</v>
      </c>
      <c r="AY348" s="3">
        <f>IF(AY$3=0,0,INDEX(Sheet1!RawDataCols,$C348,AY$5)*$R348)</f>
        <v>4690.6000000000004</v>
      </c>
      <c r="AZ348" s="3">
        <f>IF(AZ$3=0,0,INDEX(Sheet1!RawDataCols,$C348,AZ$5)*$R348)</f>
        <v>4872.6099999999997</v>
      </c>
      <c r="BA348" s="3">
        <f>IF(BA$3=0,0,INDEX(Sheet1!RawDataCols,$C348,BA$5)*$R348)</f>
        <v>4603.54</v>
      </c>
      <c r="BB348" s="3">
        <f>IF(BB$3=0,0,INDEX(Sheet1!RawDataCols,$C348,BB$5)*$R348)</f>
        <v>4846.96</v>
      </c>
      <c r="BC348" s="3">
        <f>IF(BC$3=0,0,INDEX(Sheet1!RawDataCols,$C348,BC$5)*$R348)</f>
        <v>4872.6099999999997</v>
      </c>
      <c r="BD348" s="3">
        <f>IF(BD$3=0,0,INDEX(Sheet1!RawDataCols,$C348,BD$5)*$R348)</f>
        <v>4756.99</v>
      </c>
      <c r="BE348" s="3">
        <f>IF(BE$3=0,0,INDEX(Sheet1!RawDataCols,$C348,BE$5)*$R348)</f>
        <v>4846.96</v>
      </c>
      <c r="BF348" s="3">
        <f>IF(BF$3=0,0,INDEX(Sheet1!RawDataCols,$C348,BF$5)*$R348)</f>
        <v>4872.6099999999997</v>
      </c>
      <c r="BG348" s="179">
        <f>IF(BG$3=0,0,INDEX(Sheet1!RawDataCols,$C348,BG$5)*$R348)</f>
        <v>4756.99</v>
      </c>
      <c r="BH348" s="33">
        <f t="shared" si="57"/>
        <v>57730.53</v>
      </c>
      <c r="BI348" s="33">
        <f t="shared" si="58"/>
        <v>58432.420000000006</v>
      </c>
      <c r="BJ348" s="33">
        <f t="shared" si="59"/>
        <v>55856.270000000004</v>
      </c>
      <c r="BK348" s="3">
        <f>IF(BK$3=0,0,INDEX(Sheet1!RawDataCols,$C348,BK$5)*$R348)</f>
        <v>3652.0262499999999</v>
      </c>
      <c r="BL348" s="3">
        <f>IF(BL$3=0,0,INDEX(Sheet1!RawDataCols,$C348,BL$5)*$R348)</f>
        <v>3407.899375</v>
      </c>
      <c r="BM348" s="3">
        <f>IF(BM$3=0,0,INDEX(Sheet1!RawDataCols,$C348,BM$5)*$R348)</f>
        <v>3341.6237500000002</v>
      </c>
      <c r="BN348" s="3">
        <f>IF(BN$3=0,0,INDEX(Sheet1!RawDataCols,$C348,BN$5)*$R348)</f>
        <v>3105.5706249999998</v>
      </c>
      <c r="BO348" s="3">
        <f>IF(BO$3=0,0,INDEX(Sheet1!RawDataCols,$C348,BO$5)*$R348)</f>
        <v>3013.9362500000002</v>
      </c>
      <c r="BP348" s="3">
        <f>IF(BP$3=0,0,INDEX(Sheet1!RawDataCols,$C348,BP$5)*$R348)</f>
        <v>26598.26</v>
      </c>
      <c r="BQ348" s="3">
        <f t="shared" si="60"/>
        <v>14470.45</v>
      </c>
      <c r="BR348" s="3">
        <f t="shared" si="61"/>
        <v>14369.669999999998</v>
      </c>
      <c r="BS348" s="3">
        <f t="shared" si="62"/>
        <v>14662.25</v>
      </c>
      <c r="BT348" s="3">
        <f t="shared" si="63"/>
        <v>28890.41</v>
      </c>
      <c r="BU348" s="3" t="str">
        <f>INDEX(Sheet1!$BS$2:$BS$1000,MATCH($A348,Sheet1!$A$2:$A$1000,0))</f>
        <v>13</v>
      </c>
      <c r="BV348" s="3">
        <f>INDEX(Sheet1!$BT$2:$BT$1000,MATCH($A348,Sheet1!$A$2:$A$1000,0))</f>
        <v>28890.41</v>
      </c>
    </row>
    <row r="349" spans="1:74" x14ac:dyDescent="0.2">
      <c r="A349" s="11" t="s">
        <v>788</v>
      </c>
      <c r="B349" s="3">
        <f>MATCH($A349,Sheet1!ACCOUNTNO,0)</f>
        <v>319</v>
      </c>
      <c r="C349" s="3">
        <f t="shared" si="54"/>
        <v>319</v>
      </c>
      <c r="D349" s="3" t="str">
        <f>IF(D$3=0,0,INDEX(Sheet1!RawDataCols,$C349,D$5))</f>
        <v>26360A10</v>
      </c>
      <c r="E349" s="3" t="str">
        <f>IF(E$3=0,0,INDEX(Sheet1!RawDataCols,$C349,E$5))</f>
        <v xml:space="preserve">26360          </v>
      </c>
      <c r="F349" s="3" t="str">
        <f>IF(F$3=0,0,INDEX(Sheet1!RawDataCols,$C349,F$5))</f>
        <v xml:space="preserve">A10            </v>
      </c>
      <c r="G349" s="3" t="str">
        <f>IF(G$3=0,0,INDEX(Sheet1!RawDataCols,$C349,G$5))</f>
        <v xml:space="preserve">               </v>
      </c>
      <c r="H349" s="3" t="str">
        <f>IF(H$3=0,0,INDEX(Sheet1!RawDataCols,$C349,H$5))</f>
        <v xml:space="preserve">               </v>
      </c>
      <c r="I349" s="3" t="str">
        <f>IF(I$3=0,0,INDEX(Sheet1!RawDataCols,$C349,I$5))</f>
        <v xml:space="preserve">               </v>
      </c>
      <c r="J349" s="3" t="str">
        <f>IF(J$3=0,0,INDEX(Sheet1!RawDataCols,$C349,J$5))</f>
        <v xml:space="preserve">               </v>
      </c>
      <c r="K349" s="3" t="str">
        <f>IF(K$3=0,0,INDEX(Sheet1!RawDataCols,$C349,K$5))</f>
        <v xml:space="preserve">               </v>
      </c>
      <c r="L349" s="3" t="str">
        <f>IF(L$3=0,0,INDEX(Sheet1!RawDataCols,$C349,L$5))</f>
        <v xml:space="preserve">               </v>
      </c>
      <c r="M349" s="3" t="str">
        <f>IF(M$3=0,0,INDEX(Sheet1!RawDataCols,$C349,M$5))</f>
        <v xml:space="preserve">F007  </v>
      </c>
      <c r="N349" s="3" t="str">
        <f>IF(N$3=0,0,INDEX(Sheet1!RawDataCols,$C349,N$5))</f>
        <v>Lifts - Contracts-15 Franklin St</v>
      </c>
      <c r="O349" s="3">
        <f>INDEX(Sheet1!RawDataCols,$C349,O$5)</f>
        <v>13</v>
      </c>
      <c r="P349" s="3" t="str">
        <f>INDEX(Sheet1!RawDataCols,$C349,P$5)</f>
        <v>Cost and Expenses</v>
      </c>
      <c r="Q349" s="3" t="str">
        <f>IF(Q$3=0,0,INDEX(Sheet1!RawDataCols,$C349,Q$5))</f>
        <v>I</v>
      </c>
      <c r="R349" s="3">
        <f t="shared" si="55"/>
        <v>1</v>
      </c>
      <c r="S349" s="3">
        <f t="shared" si="56"/>
        <v>-1</v>
      </c>
      <c r="T349" s="3">
        <f>IF(T$3=0,0,INDEX(Sheet1!RawDataCols,$C349,T$5)*$R349)</f>
        <v>0</v>
      </c>
      <c r="U349" s="3">
        <f>IF(U$3=0,0,INDEX(Sheet1!RawDataCols,$C349,U$5)*$R349)</f>
        <v>1611.57</v>
      </c>
      <c r="V349" s="3">
        <f>IF(V$3=0,0,INDEX(Sheet1!RawDataCols,$C349,V$5)*$R349)</f>
        <v>1684.87</v>
      </c>
      <c r="W349" s="3">
        <f>IF(W$3=0,0,INDEX(Sheet1!RawDataCols,$C349,W$5)*$R349)</f>
        <v>1832.72</v>
      </c>
      <c r="X349" s="3">
        <f>IF(X$3=0,0,INDEX(Sheet1!RawDataCols,$C349,X$5)*$R349)</f>
        <v>1611.57</v>
      </c>
      <c r="Y349" s="3">
        <f>IF(Y$3=0,0,INDEX(Sheet1!RawDataCols,$C349,Y$5)*$R349)</f>
        <v>1521.82</v>
      </c>
      <c r="Z349" s="3">
        <f>IF(Z$3=0,0,INDEX(Sheet1!RawDataCols,$C349,Z$5)*$R349)</f>
        <v>1291.1500000000001</v>
      </c>
      <c r="AA349" s="3">
        <f>IF(AA$3=0,0,INDEX(Sheet1!RawDataCols,$C349,AA$5)*$R349)</f>
        <v>1841.77</v>
      </c>
      <c r="AB349" s="3">
        <f>IF(AB$3=0,0,INDEX(Sheet1!RawDataCols,$C349,AB$5)*$R349)</f>
        <v>1684.87</v>
      </c>
      <c r="AC349" s="3">
        <f>IF(AC$3=0,0,INDEX(Sheet1!RawDataCols,$C349,AC$5)*$R349)</f>
        <v>1525.41</v>
      </c>
      <c r="AD349" s="3">
        <f>IF(AD$3=0,0,INDEX(Sheet1!RawDataCols,$C349,AD$5)*$R349)</f>
        <v>1467.58</v>
      </c>
      <c r="AE349" s="3">
        <f>IF(AE$3=0,0,INDEX(Sheet1!RawDataCols,$C349,AE$5)*$R349)</f>
        <v>1630.52</v>
      </c>
      <c r="AF349" s="3">
        <f>IF(AF$3=0,0,INDEX(Sheet1!RawDataCols,$C349,AF$5)*$R349)</f>
        <v>1497.51</v>
      </c>
      <c r="AG349" s="3">
        <f>IF(AG$3=0,0,INDEX(Sheet1!RawDataCols,$C349,AG$5)*$R349)</f>
        <v>1993.66</v>
      </c>
      <c r="AH349" s="3">
        <f>IF(AH$3=0,0,INDEX(Sheet1!RawDataCols,$C349,AH$5)*$R349)</f>
        <v>1684.87</v>
      </c>
      <c r="AI349" s="3">
        <f>IF(AI$3=0,0,INDEX(Sheet1!RawDataCols,$C349,AI$5)*$R349)</f>
        <v>1600.79</v>
      </c>
      <c r="AJ349" s="3">
        <f>IF(AJ$3=0,0,INDEX(Sheet1!RawDataCols,$C349,AJ$5)*$R349)</f>
        <v>996.83</v>
      </c>
      <c r="AK349" s="3">
        <f>IF(AK$3=0,0,INDEX(Sheet1!RawDataCols,$C349,AK$5)*$R349)</f>
        <v>1630.52</v>
      </c>
      <c r="AL349" s="3">
        <f>IF(AL$3=0,0,INDEX(Sheet1!RawDataCols,$C349,AL$5)*$R349)</f>
        <v>1549.15</v>
      </c>
      <c r="AM349" s="3">
        <f>IF(AM$3=0,0,INDEX(Sheet1!RawDataCols,$C349,AM$5)*$R349)</f>
        <v>1651.87</v>
      </c>
      <c r="AN349" s="3">
        <f>IF(AN$3=0,0,INDEX(Sheet1!RawDataCols,$C349,AN$5)*$R349)</f>
        <v>1651.87</v>
      </c>
      <c r="AO349" s="3">
        <f>IF(AO$3=0,0,INDEX(Sheet1!RawDataCols,$C349,AO$5)*$R349)</f>
        <v>1589.88</v>
      </c>
      <c r="AP349" s="3">
        <f>IF(AP$3=0,0,INDEX(Sheet1!RawDataCols,$C349,AP$5)*$R349)</f>
        <v>1706.93</v>
      </c>
      <c r="AQ349" s="3">
        <f>IF(AQ$3=0,0,INDEX(Sheet1!RawDataCols,$C349,AQ$5)*$R349)</f>
        <v>1684.87</v>
      </c>
      <c r="AR349" s="3">
        <f>IF(AR$3=0,0,INDEX(Sheet1!RawDataCols,$C349,AR$5)*$R349)</f>
        <v>1642.87</v>
      </c>
      <c r="AS349" s="3">
        <f>IF(AS$3=0,0,INDEX(Sheet1!RawDataCols,$C349,AS$5)*$R349)</f>
        <v>1651.87</v>
      </c>
      <c r="AT349" s="3">
        <f>IF(AT$3=0,0,INDEX(Sheet1!RawDataCols,$C349,AT$5)*$R349)</f>
        <v>1630.52</v>
      </c>
      <c r="AU349" s="3">
        <f>IF(AU$3=0,0,INDEX(Sheet1!RawDataCols,$C349,AU$5)*$R349)</f>
        <v>1859.56</v>
      </c>
      <c r="AV349" s="3">
        <f>IF(AV$3=0,0,INDEX(Sheet1!RawDataCols,$C349,AV$5)*$R349)</f>
        <v>1651.87</v>
      </c>
      <c r="AW349" s="3">
        <f>IF(AW$3=0,0,INDEX(Sheet1!RawDataCols,$C349,AW$5)*$R349)</f>
        <v>1684.87</v>
      </c>
      <c r="AX349" s="3">
        <f>IF(AX$3=0,0,INDEX(Sheet1!RawDataCols,$C349,AX$5)*$R349)</f>
        <v>1501.51</v>
      </c>
      <c r="AY349" s="3">
        <f>IF(AY$3=0,0,INDEX(Sheet1!RawDataCols,$C349,AY$5)*$R349)</f>
        <v>1651.87</v>
      </c>
      <c r="AZ349" s="3">
        <f>IF(AZ$3=0,0,INDEX(Sheet1!RawDataCols,$C349,AZ$5)*$R349)</f>
        <v>1630.52</v>
      </c>
      <c r="BA349" s="3">
        <f>IF(BA$3=0,0,INDEX(Sheet1!RawDataCols,$C349,BA$5)*$R349)</f>
        <v>1501.51</v>
      </c>
      <c r="BB349" s="3">
        <f>IF(BB$3=0,0,INDEX(Sheet1!RawDataCols,$C349,BB$5)*$R349)</f>
        <v>1980.84</v>
      </c>
      <c r="BC349" s="3">
        <f>IF(BC$3=0,0,INDEX(Sheet1!RawDataCols,$C349,BC$5)*$R349)</f>
        <v>1684.87</v>
      </c>
      <c r="BD349" s="3">
        <f>IF(BD$3=0,0,INDEX(Sheet1!RawDataCols,$C349,BD$5)*$R349)</f>
        <v>1641.92</v>
      </c>
      <c r="BE349" s="3">
        <f>IF(BE$3=0,0,INDEX(Sheet1!RawDataCols,$C349,BE$5)*$R349)</f>
        <v>1980.84</v>
      </c>
      <c r="BF349" s="3">
        <f>IF(BF$3=0,0,INDEX(Sheet1!RawDataCols,$C349,BF$5)*$R349)</f>
        <v>1684.87</v>
      </c>
      <c r="BG349" s="179">
        <f>IF(BG$3=0,0,INDEX(Sheet1!RawDataCols,$C349,BG$5)*$R349)</f>
        <v>1641.92</v>
      </c>
      <c r="BH349" s="33">
        <f t="shared" si="57"/>
        <v>19818.229999999996</v>
      </c>
      <c r="BI349" s="33">
        <f t="shared" si="58"/>
        <v>19804.989999999998</v>
      </c>
      <c r="BJ349" s="33">
        <f t="shared" si="59"/>
        <v>19033.979999999996</v>
      </c>
      <c r="BK349" s="3">
        <f>IF(BK$3=0,0,INDEX(Sheet1!RawDataCols,$C349,BK$5)*$R349)</f>
        <v>1237.8118750000001</v>
      </c>
      <c r="BL349" s="3">
        <f>IF(BL$3=0,0,INDEX(Sheet1!RawDataCols,$C349,BL$5)*$R349)</f>
        <v>1161.59375</v>
      </c>
      <c r="BM349" s="3">
        <f>IF(BM$3=0,0,INDEX(Sheet1!RawDataCols,$C349,BM$5)*$R349)</f>
        <v>1163.2193749999999</v>
      </c>
      <c r="BN349" s="3">
        <f>IF(BN$3=0,0,INDEX(Sheet1!RawDataCols,$C349,BN$5)*$R349)</f>
        <v>1060.16875</v>
      </c>
      <c r="BO349" s="3">
        <f>IF(BO$3=0,0,INDEX(Sheet1!RawDataCols,$C349,BO$5)*$R349)</f>
        <v>1036.548125</v>
      </c>
      <c r="BP349" s="3">
        <f>IF(BP$3=0,0,INDEX(Sheet1!RawDataCols,$C349,BP$5)*$R349)</f>
        <v>9288.77</v>
      </c>
      <c r="BQ349" s="3">
        <f t="shared" si="60"/>
        <v>5064.91</v>
      </c>
      <c r="BR349" s="3">
        <f t="shared" si="61"/>
        <v>4458.07</v>
      </c>
      <c r="BS349" s="3">
        <f t="shared" si="62"/>
        <v>5010.67</v>
      </c>
      <c r="BT349" s="3">
        <f t="shared" si="63"/>
        <v>10295.25</v>
      </c>
      <c r="BU349" s="3" t="str">
        <f>INDEX(Sheet1!$BS$2:$BS$1000,MATCH($A349,Sheet1!$A$2:$A$1000,0))</f>
        <v>13</v>
      </c>
      <c r="BV349" s="3">
        <f>INDEX(Sheet1!$BT$2:$BT$1000,MATCH($A349,Sheet1!$A$2:$A$1000,0))</f>
        <v>10295.25</v>
      </c>
    </row>
    <row r="350" spans="1:74" x14ac:dyDescent="0.2">
      <c r="A350" s="11" t="s">
        <v>789</v>
      </c>
      <c r="B350" s="3">
        <f>MATCH($A350,Sheet1!ACCOUNTNO,0)</f>
        <v>320</v>
      </c>
      <c r="C350" s="3">
        <f t="shared" si="54"/>
        <v>320</v>
      </c>
      <c r="D350" s="3" t="str">
        <f>IF(D$3=0,0,INDEX(Sheet1!RawDataCols,$C350,D$5))</f>
        <v>26380A03</v>
      </c>
      <c r="E350" s="3" t="str">
        <f>IF(E$3=0,0,INDEX(Sheet1!RawDataCols,$C350,E$5))</f>
        <v xml:space="preserve">26380          </v>
      </c>
      <c r="F350" s="3" t="str">
        <f>IF(F$3=0,0,INDEX(Sheet1!RawDataCols,$C350,F$5))</f>
        <v xml:space="preserve">A03            </v>
      </c>
      <c r="G350" s="3" t="str">
        <f>IF(G$3=0,0,INDEX(Sheet1!RawDataCols,$C350,G$5))</f>
        <v xml:space="preserve">               </v>
      </c>
      <c r="H350" s="3" t="str">
        <f>IF(H$3=0,0,INDEX(Sheet1!RawDataCols,$C350,H$5))</f>
        <v xml:space="preserve">               </v>
      </c>
      <c r="I350" s="3" t="str">
        <f>IF(I$3=0,0,INDEX(Sheet1!RawDataCols,$C350,I$5))</f>
        <v xml:space="preserve">               </v>
      </c>
      <c r="J350" s="3" t="str">
        <f>IF(J$3=0,0,INDEX(Sheet1!RawDataCols,$C350,J$5))</f>
        <v xml:space="preserve">               </v>
      </c>
      <c r="K350" s="3" t="str">
        <f>IF(K$3=0,0,INDEX(Sheet1!RawDataCols,$C350,K$5))</f>
        <v xml:space="preserve">               </v>
      </c>
      <c r="L350" s="3" t="str">
        <f>IF(L$3=0,0,INDEX(Sheet1!RawDataCols,$C350,L$5))</f>
        <v xml:space="preserve">               </v>
      </c>
      <c r="M350" s="3" t="str">
        <f>IF(M$3=0,0,INDEX(Sheet1!RawDataCols,$C350,M$5))</f>
        <v xml:space="preserve">F007  </v>
      </c>
      <c r="N350" s="3" t="str">
        <f>IF(N$3=0,0,INDEX(Sheet1!RawDataCols,$C350,N$5))</f>
        <v>Lifts - R &amp; M-33 Franklin St</v>
      </c>
      <c r="O350" s="3">
        <f>INDEX(Sheet1!RawDataCols,$C350,O$5)</f>
        <v>13</v>
      </c>
      <c r="P350" s="3" t="str">
        <f>INDEX(Sheet1!RawDataCols,$C350,P$5)</f>
        <v>Cost and Expenses</v>
      </c>
      <c r="Q350" s="3" t="str">
        <f>IF(Q$3=0,0,INDEX(Sheet1!RawDataCols,$C350,Q$5))</f>
        <v>I</v>
      </c>
      <c r="R350" s="3">
        <f t="shared" si="55"/>
        <v>1</v>
      </c>
      <c r="S350" s="3">
        <f t="shared" si="56"/>
        <v>-1</v>
      </c>
      <c r="T350" s="3">
        <f>IF(T$3=0,0,INDEX(Sheet1!RawDataCols,$C350,T$5)*$R350)</f>
        <v>0</v>
      </c>
      <c r="U350" s="3">
        <f>IF(U$3=0,0,INDEX(Sheet1!RawDataCols,$C350,U$5)*$R350)</f>
        <v>0</v>
      </c>
      <c r="V350" s="3">
        <f>IF(V$3=0,0,INDEX(Sheet1!RawDataCols,$C350,V$5)*$R350)</f>
        <v>0</v>
      </c>
      <c r="W350" s="3">
        <f>IF(W$3=0,0,INDEX(Sheet1!RawDataCols,$C350,W$5)*$R350)</f>
        <v>0</v>
      </c>
      <c r="X350" s="3">
        <f>IF(X$3=0,0,INDEX(Sheet1!RawDataCols,$C350,X$5)*$R350)</f>
        <v>0</v>
      </c>
      <c r="Y350" s="3">
        <f>IF(Y$3=0,0,INDEX(Sheet1!RawDataCols,$C350,Y$5)*$R350)</f>
        <v>0</v>
      </c>
      <c r="Z350" s="3">
        <f>IF(Z$3=0,0,INDEX(Sheet1!RawDataCols,$C350,Z$5)*$R350)</f>
        <v>0</v>
      </c>
      <c r="AA350" s="3">
        <f>IF(AA$3=0,0,INDEX(Sheet1!RawDataCols,$C350,AA$5)*$R350)</f>
        <v>0</v>
      </c>
      <c r="AB350" s="3">
        <f>IF(AB$3=0,0,INDEX(Sheet1!RawDataCols,$C350,AB$5)*$R350)</f>
        <v>0</v>
      </c>
      <c r="AC350" s="3">
        <f>IF(AC$3=0,0,INDEX(Sheet1!RawDataCols,$C350,AC$5)*$R350)</f>
        <v>0</v>
      </c>
      <c r="AD350" s="3">
        <f>IF(AD$3=0,0,INDEX(Sheet1!RawDataCols,$C350,AD$5)*$R350)</f>
        <v>0</v>
      </c>
      <c r="AE350" s="3">
        <f>IF(AE$3=0,0,INDEX(Sheet1!RawDataCols,$C350,AE$5)*$R350)</f>
        <v>0</v>
      </c>
      <c r="AF350" s="3">
        <f>IF(AF$3=0,0,INDEX(Sheet1!RawDataCols,$C350,AF$5)*$R350)</f>
        <v>0</v>
      </c>
      <c r="AG350" s="3">
        <f>IF(AG$3=0,0,INDEX(Sheet1!RawDataCols,$C350,AG$5)*$R350)</f>
        <v>0</v>
      </c>
      <c r="AH350" s="3">
        <f>IF(AH$3=0,0,INDEX(Sheet1!RawDataCols,$C350,AH$5)*$R350)</f>
        <v>0</v>
      </c>
      <c r="AI350" s="3">
        <f>IF(AI$3=0,0,INDEX(Sheet1!RawDataCols,$C350,AI$5)*$R350)</f>
        <v>0</v>
      </c>
      <c r="AJ350" s="3">
        <f>IF(AJ$3=0,0,INDEX(Sheet1!RawDataCols,$C350,AJ$5)*$R350)</f>
        <v>535</v>
      </c>
      <c r="AK350" s="3">
        <f>IF(AK$3=0,0,INDEX(Sheet1!RawDataCols,$C350,AK$5)*$R350)</f>
        <v>0</v>
      </c>
      <c r="AL350" s="3">
        <f>IF(AL$3=0,0,INDEX(Sheet1!RawDataCols,$C350,AL$5)*$R350)</f>
        <v>409</v>
      </c>
      <c r="AM350" s="3">
        <f>IF(AM$3=0,0,INDEX(Sheet1!RawDataCols,$C350,AM$5)*$R350)</f>
        <v>0</v>
      </c>
      <c r="AN350" s="3">
        <f>IF(AN$3=0,0,INDEX(Sheet1!RawDataCols,$C350,AN$5)*$R350)</f>
        <v>0</v>
      </c>
      <c r="AO350" s="3">
        <f>IF(AO$3=0,0,INDEX(Sheet1!RawDataCols,$C350,AO$5)*$R350)</f>
        <v>0</v>
      </c>
      <c r="AP350" s="3">
        <f>IF(AP$3=0,0,INDEX(Sheet1!RawDataCols,$C350,AP$5)*$R350)</f>
        <v>0</v>
      </c>
      <c r="AQ350" s="3">
        <f>IF(AQ$3=0,0,INDEX(Sheet1!RawDataCols,$C350,AQ$5)*$R350)</f>
        <v>0</v>
      </c>
      <c r="AR350" s="3">
        <f>IF(AR$3=0,0,INDEX(Sheet1!RawDataCols,$C350,AR$5)*$R350)</f>
        <v>0</v>
      </c>
      <c r="AS350" s="3">
        <f>IF(AS$3=0,0,INDEX(Sheet1!RawDataCols,$C350,AS$5)*$R350)</f>
        <v>0</v>
      </c>
      <c r="AT350" s="3">
        <f>IF(AT$3=0,0,INDEX(Sheet1!RawDataCols,$C350,AT$5)*$R350)</f>
        <v>0</v>
      </c>
      <c r="AU350" s="3">
        <f>IF(AU$3=0,0,INDEX(Sheet1!RawDataCols,$C350,AU$5)*$R350)</f>
        <v>0</v>
      </c>
      <c r="AV350" s="3">
        <f>IF(AV$3=0,0,INDEX(Sheet1!RawDataCols,$C350,AV$5)*$R350)</f>
        <v>0</v>
      </c>
      <c r="AW350" s="3">
        <f>IF(AW$3=0,0,INDEX(Sheet1!RawDataCols,$C350,AW$5)*$R350)</f>
        <v>0</v>
      </c>
      <c r="AX350" s="3">
        <f>IF(AX$3=0,0,INDEX(Sheet1!RawDataCols,$C350,AX$5)*$R350)</f>
        <v>0</v>
      </c>
      <c r="AY350" s="3">
        <f>IF(AY$3=0,0,INDEX(Sheet1!RawDataCols,$C350,AY$5)*$R350)</f>
        <v>0</v>
      </c>
      <c r="AZ350" s="3">
        <f>IF(AZ$3=0,0,INDEX(Sheet1!RawDataCols,$C350,AZ$5)*$R350)</f>
        <v>0</v>
      </c>
      <c r="BA350" s="3">
        <f>IF(BA$3=0,0,INDEX(Sheet1!RawDataCols,$C350,BA$5)*$R350)</f>
        <v>535</v>
      </c>
      <c r="BB350" s="3">
        <f>IF(BB$3=0,0,INDEX(Sheet1!RawDataCols,$C350,BB$5)*$R350)</f>
        <v>0</v>
      </c>
      <c r="BC350" s="3">
        <f>IF(BC$3=0,0,INDEX(Sheet1!RawDataCols,$C350,BC$5)*$R350)</f>
        <v>0</v>
      </c>
      <c r="BD350" s="3">
        <f>IF(BD$3=0,0,INDEX(Sheet1!RawDataCols,$C350,BD$5)*$R350)</f>
        <v>0</v>
      </c>
      <c r="BE350" s="3">
        <f>IF(BE$3=0,0,INDEX(Sheet1!RawDataCols,$C350,BE$5)*$R350)</f>
        <v>0</v>
      </c>
      <c r="BF350" s="3">
        <f>IF(BF$3=0,0,INDEX(Sheet1!RawDataCols,$C350,BF$5)*$R350)</f>
        <v>0</v>
      </c>
      <c r="BG350" s="179">
        <f>IF(BG$3=0,0,INDEX(Sheet1!RawDataCols,$C350,BG$5)*$R350)</f>
        <v>0</v>
      </c>
      <c r="BH350" s="33">
        <f t="shared" si="57"/>
        <v>535</v>
      </c>
      <c r="BI350" s="33">
        <f t="shared" si="58"/>
        <v>0</v>
      </c>
      <c r="BJ350" s="33">
        <f t="shared" si="59"/>
        <v>944</v>
      </c>
      <c r="BK350" s="3">
        <f>IF(BK$3=0,0,INDEX(Sheet1!RawDataCols,$C350,BK$5)*$R350)</f>
        <v>0</v>
      </c>
      <c r="BL350" s="3">
        <f>IF(BL$3=0,0,INDEX(Sheet1!RawDataCols,$C350,BL$5)*$R350)</f>
        <v>25.5625</v>
      </c>
      <c r="BM350" s="3">
        <f>IF(BM$3=0,0,INDEX(Sheet1!RawDataCols,$C350,BM$5)*$R350)</f>
        <v>0</v>
      </c>
      <c r="BN350" s="3">
        <f>IF(BN$3=0,0,INDEX(Sheet1!RawDataCols,$C350,BN$5)*$R350)</f>
        <v>0.28375</v>
      </c>
      <c r="BO350" s="3">
        <f>IF(BO$3=0,0,INDEX(Sheet1!RawDataCols,$C350,BO$5)*$R350)</f>
        <v>0</v>
      </c>
      <c r="BP350" s="3">
        <f>IF(BP$3=0,0,INDEX(Sheet1!RawDataCols,$C350,BP$5)*$R350)</f>
        <v>0</v>
      </c>
      <c r="BQ350" s="3">
        <f t="shared" si="60"/>
        <v>0</v>
      </c>
      <c r="BR350" s="3">
        <f t="shared" si="61"/>
        <v>535</v>
      </c>
      <c r="BS350" s="3">
        <f t="shared" si="62"/>
        <v>0</v>
      </c>
      <c r="BT350" s="3">
        <f t="shared" si="63"/>
        <v>0</v>
      </c>
      <c r="BU350" s="3" t="str">
        <f>INDEX(Sheet1!$BS$2:$BS$1000,MATCH($A350,Sheet1!$A$2:$A$1000,0))</f>
        <v>13</v>
      </c>
      <c r="BV350" s="3">
        <f>INDEX(Sheet1!$BT$2:$BT$1000,MATCH($A350,Sheet1!$A$2:$A$1000,0))</f>
        <v>0</v>
      </c>
    </row>
    <row r="351" spans="1:74" x14ac:dyDescent="0.2">
      <c r="A351" s="246" t="s">
        <v>790</v>
      </c>
      <c r="B351" s="3" t="e">
        <f>MATCH($A351,Sheet1!ACCOUNTNO,0)</f>
        <v>#N/A</v>
      </c>
      <c r="C351" s="3">
        <f t="shared" si="54"/>
        <v>65000</v>
      </c>
      <c r="D351" s="3">
        <f>IF(D$3=0,0,INDEX(Sheet1!RawDataCols,$C351,D$5))</f>
        <v>0</v>
      </c>
      <c r="E351" s="3">
        <f>IF(E$3=0,0,INDEX(Sheet1!RawDataCols,$C351,E$5))</f>
        <v>0</v>
      </c>
      <c r="F351" s="3">
        <f>IF(F$3=0,0,INDEX(Sheet1!RawDataCols,$C351,F$5))</f>
        <v>0</v>
      </c>
      <c r="G351" s="3">
        <f>IF(G$3=0,0,INDEX(Sheet1!RawDataCols,$C351,G$5))</f>
        <v>0</v>
      </c>
      <c r="H351" s="3">
        <f>IF(H$3=0,0,INDEX(Sheet1!RawDataCols,$C351,H$5))</f>
        <v>0</v>
      </c>
      <c r="I351" s="3">
        <f>IF(I$3=0,0,INDEX(Sheet1!RawDataCols,$C351,I$5))</f>
        <v>0</v>
      </c>
      <c r="J351" s="3">
        <f>IF(J$3=0,0,INDEX(Sheet1!RawDataCols,$C351,J$5))</f>
        <v>0</v>
      </c>
      <c r="K351" s="3">
        <f>IF(K$3=0,0,INDEX(Sheet1!RawDataCols,$C351,K$5))</f>
        <v>0</v>
      </c>
      <c r="L351" s="3">
        <f>IF(L$3=0,0,INDEX(Sheet1!RawDataCols,$C351,L$5))</f>
        <v>0</v>
      </c>
      <c r="M351" s="3">
        <f>IF(M$3=0,0,INDEX(Sheet1!RawDataCols,$C351,M$5))</f>
        <v>0</v>
      </c>
      <c r="N351" s="3">
        <f>IF(N$3=0,0,INDEX(Sheet1!RawDataCols,$C351,N$5))</f>
        <v>0</v>
      </c>
      <c r="O351" s="3">
        <f>INDEX(Sheet1!RawDataCols,$C351,O$5)</f>
        <v>0</v>
      </c>
      <c r="P351" s="3">
        <f>INDEX(Sheet1!RawDataCols,$C351,P$5)</f>
        <v>0</v>
      </c>
      <c r="Q351" s="3">
        <f>IF(Q$3=0,0,INDEX(Sheet1!RawDataCols,$C351,Q$5))</f>
        <v>0</v>
      </c>
      <c r="R351" s="3">
        <f t="shared" si="55"/>
        <v>1</v>
      </c>
      <c r="S351" s="3">
        <f t="shared" si="56"/>
        <v>-1</v>
      </c>
      <c r="T351" s="3">
        <f>IF(T$3=0,0,INDEX(Sheet1!RawDataCols,$C351,T$5)*$R351)</f>
        <v>0</v>
      </c>
      <c r="U351" s="3">
        <f>IF(U$3=0,0,INDEX(Sheet1!RawDataCols,$C351,U$5)*$R351)</f>
        <v>0</v>
      </c>
      <c r="V351" s="3">
        <f>IF(V$3=0,0,INDEX(Sheet1!RawDataCols,$C351,V$5)*$R351)</f>
        <v>0</v>
      </c>
      <c r="W351" s="3">
        <f>IF(W$3=0,0,INDEX(Sheet1!RawDataCols,$C351,W$5)*$R351)</f>
        <v>0</v>
      </c>
      <c r="X351" s="3">
        <f>IF(X$3=0,0,INDEX(Sheet1!RawDataCols,$C351,X$5)*$R351)</f>
        <v>0</v>
      </c>
      <c r="Y351" s="3">
        <f>IF(Y$3=0,0,INDEX(Sheet1!RawDataCols,$C351,Y$5)*$R351)</f>
        <v>0</v>
      </c>
      <c r="Z351" s="3">
        <f>IF(Z$3=0,0,INDEX(Sheet1!RawDataCols,$C351,Z$5)*$R351)</f>
        <v>0</v>
      </c>
      <c r="AA351" s="3">
        <f>IF(AA$3=0,0,INDEX(Sheet1!RawDataCols,$C351,AA$5)*$R351)</f>
        <v>0</v>
      </c>
      <c r="AB351" s="3">
        <f>IF(AB$3=0,0,INDEX(Sheet1!RawDataCols,$C351,AB$5)*$R351)</f>
        <v>0</v>
      </c>
      <c r="AC351" s="3">
        <f>IF(AC$3=0,0,INDEX(Sheet1!RawDataCols,$C351,AC$5)*$R351)</f>
        <v>0</v>
      </c>
      <c r="AD351" s="3">
        <f>IF(AD$3=0,0,INDEX(Sheet1!RawDataCols,$C351,AD$5)*$R351)</f>
        <v>0</v>
      </c>
      <c r="AE351" s="3">
        <f>IF(AE$3=0,0,INDEX(Sheet1!RawDataCols,$C351,AE$5)*$R351)</f>
        <v>0</v>
      </c>
      <c r="AF351" s="3">
        <f>IF(AF$3=0,0,INDEX(Sheet1!RawDataCols,$C351,AF$5)*$R351)</f>
        <v>0</v>
      </c>
      <c r="AG351" s="3">
        <f>IF(AG$3=0,0,INDEX(Sheet1!RawDataCols,$C351,AG$5)*$R351)</f>
        <v>0</v>
      </c>
      <c r="AH351" s="3">
        <f>IF(AH$3=0,0,INDEX(Sheet1!RawDataCols,$C351,AH$5)*$R351)</f>
        <v>0</v>
      </c>
      <c r="AI351" s="3">
        <f>IF(AI$3=0,0,INDEX(Sheet1!RawDataCols,$C351,AI$5)*$R351)</f>
        <v>0</v>
      </c>
      <c r="AJ351" s="3">
        <f>IF(AJ$3=0,0,INDEX(Sheet1!RawDataCols,$C351,AJ$5)*$R351)</f>
        <v>0</v>
      </c>
      <c r="AK351" s="3">
        <f>IF(AK$3=0,0,INDEX(Sheet1!RawDataCols,$C351,AK$5)*$R351)</f>
        <v>0</v>
      </c>
      <c r="AL351" s="3">
        <f>IF(AL$3=0,0,INDEX(Sheet1!RawDataCols,$C351,AL$5)*$R351)</f>
        <v>0</v>
      </c>
      <c r="AM351" s="3">
        <f>IF(AM$3=0,0,INDEX(Sheet1!RawDataCols,$C351,AM$5)*$R351)</f>
        <v>0</v>
      </c>
      <c r="AN351" s="3">
        <f>IF(AN$3=0,0,INDEX(Sheet1!RawDataCols,$C351,AN$5)*$R351)</f>
        <v>0</v>
      </c>
      <c r="AO351" s="3">
        <f>IF(AO$3=0,0,INDEX(Sheet1!RawDataCols,$C351,AO$5)*$R351)</f>
        <v>0</v>
      </c>
      <c r="AP351" s="3">
        <f>IF(AP$3=0,0,INDEX(Sheet1!RawDataCols,$C351,AP$5)*$R351)</f>
        <v>0</v>
      </c>
      <c r="AQ351" s="3">
        <f>IF(AQ$3=0,0,INDEX(Sheet1!RawDataCols,$C351,AQ$5)*$R351)</f>
        <v>0</v>
      </c>
      <c r="AR351" s="3">
        <f>IF(AR$3=0,0,INDEX(Sheet1!RawDataCols,$C351,AR$5)*$R351)</f>
        <v>0</v>
      </c>
      <c r="AS351" s="3">
        <f>IF(AS$3=0,0,INDEX(Sheet1!RawDataCols,$C351,AS$5)*$R351)</f>
        <v>0</v>
      </c>
      <c r="AT351" s="3">
        <f>IF(AT$3=0,0,INDEX(Sheet1!RawDataCols,$C351,AT$5)*$R351)</f>
        <v>0</v>
      </c>
      <c r="AU351" s="3">
        <f>IF(AU$3=0,0,INDEX(Sheet1!RawDataCols,$C351,AU$5)*$R351)</f>
        <v>0</v>
      </c>
      <c r="AV351" s="3">
        <f>IF(AV$3=0,0,INDEX(Sheet1!RawDataCols,$C351,AV$5)*$R351)</f>
        <v>0</v>
      </c>
      <c r="AW351" s="3">
        <f>IF(AW$3=0,0,INDEX(Sheet1!RawDataCols,$C351,AW$5)*$R351)</f>
        <v>0</v>
      </c>
      <c r="AX351" s="3">
        <f>IF(AX$3=0,0,INDEX(Sheet1!RawDataCols,$C351,AX$5)*$R351)</f>
        <v>0</v>
      </c>
      <c r="AY351" s="3">
        <f>IF(AY$3=0,0,INDEX(Sheet1!RawDataCols,$C351,AY$5)*$R351)</f>
        <v>0</v>
      </c>
      <c r="AZ351" s="3">
        <f>IF(AZ$3=0,0,INDEX(Sheet1!RawDataCols,$C351,AZ$5)*$R351)</f>
        <v>0</v>
      </c>
      <c r="BA351" s="3">
        <f>IF(BA$3=0,0,INDEX(Sheet1!RawDataCols,$C351,BA$5)*$R351)</f>
        <v>0</v>
      </c>
      <c r="BB351" s="3">
        <f>IF(BB$3=0,0,INDEX(Sheet1!RawDataCols,$C351,BB$5)*$R351)</f>
        <v>0</v>
      </c>
      <c r="BC351" s="3">
        <f>IF(BC$3=0,0,INDEX(Sheet1!RawDataCols,$C351,BC$5)*$R351)</f>
        <v>0</v>
      </c>
      <c r="BD351" s="3">
        <f>IF(BD$3=0,0,INDEX(Sheet1!RawDataCols,$C351,BD$5)*$R351)</f>
        <v>0</v>
      </c>
      <c r="BE351" s="3">
        <f>IF(BE$3=0,0,INDEX(Sheet1!RawDataCols,$C351,BE$5)*$R351)</f>
        <v>0</v>
      </c>
      <c r="BF351" s="3">
        <f>IF(BF$3=0,0,INDEX(Sheet1!RawDataCols,$C351,BF$5)*$R351)</f>
        <v>0</v>
      </c>
      <c r="BG351" s="179">
        <f>IF(BG$3=0,0,INDEX(Sheet1!RawDataCols,$C351,BG$5)*$R351)</f>
        <v>0</v>
      </c>
      <c r="BH351" s="33">
        <f t="shared" si="57"/>
        <v>0</v>
      </c>
      <c r="BI351" s="33">
        <f t="shared" si="58"/>
        <v>0</v>
      </c>
      <c r="BJ351" s="33">
        <f t="shared" si="59"/>
        <v>0</v>
      </c>
      <c r="BK351" s="3">
        <f>IF(BK$3=0,0,INDEX(Sheet1!RawDataCols,$C351,BK$5)*$R351)</f>
        <v>0</v>
      </c>
      <c r="BL351" s="3">
        <f>IF(BL$3=0,0,INDEX(Sheet1!RawDataCols,$C351,BL$5)*$R351)</f>
        <v>0</v>
      </c>
      <c r="BM351" s="3">
        <f>IF(BM$3=0,0,INDEX(Sheet1!RawDataCols,$C351,BM$5)*$R351)</f>
        <v>0</v>
      </c>
      <c r="BN351" s="3">
        <f>IF(BN$3=0,0,INDEX(Sheet1!RawDataCols,$C351,BN$5)*$R351)</f>
        <v>0</v>
      </c>
      <c r="BO351" s="3">
        <f>IF(BO$3=0,0,INDEX(Sheet1!RawDataCols,$C351,BO$5)*$R351)</f>
        <v>0</v>
      </c>
      <c r="BP351" s="3">
        <f>IF(BP$3=0,0,INDEX(Sheet1!RawDataCols,$C351,BP$5)*$R351)</f>
        <v>0</v>
      </c>
      <c r="BQ351" s="3">
        <f t="shared" si="60"/>
        <v>0</v>
      </c>
      <c r="BR351" s="3">
        <f t="shared" si="61"/>
        <v>0</v>
      </c>
      <c r="BS351" s="3">
        <f t="shared" si="62"/>
        <v>0</v>
      </c>
      <c r="BT351" s="3">
        <f t="shared" si="63"/>
        <v>0</v>
      </c>
      <c r="BU351" s="3" t="e">
        <f>INDEX(Sheet1!$BS$2:$BS$1000,MATCH($A351,Sheet1!$A$2:$A$1000,0))</f>
        <v>#N/A</v>
      </c>
      <c r="BV351" s="3" t="e">
        <f>INDEX(Sheet1!$BT$2:$BT$1000,MATCH($A351,Sheet1!$A$2:$A$1000,0))</f>
        <v>#N/A</v>
      </c>
    </row>
    <row r="352" spans="1:74" x14ac:dyDescent="0.2">
      <c r="A352" s="11" t="s">
        <v>791</v>
      </c>
      <c r="B352" s="3">
        <f>MATCH($A352,Sheet1!ACCOUNTNO,0)</f>
        <v>321</v>
      </c>
      <c r="C352" s="3">
        <f t="shared" si="54"/>
        <v>321</v>
      </c>
      <c r="D352" s="3" t="str">
        <f>IF(D$3=0,0,INDEX(Sheet1!RawDataCols,$C352,D$5))</f>
        <v>26380A07</v>
      </c>
      <c r="E352" s="3" t="str">
        <f>IF(E$3=0,0,INDEX(Sheet1!RawDataCols,$C352,E$5))</f>
        <v xml:space="preserve">26380          </v>
      </c>
      <c r="F352" s="3" t="str">
        <f>IF(F$3=0,0,INDEX(Sheet1!RawDataCols,$C352,F$5))</f>
        <v xml:space="preserve">A07            </v>
      </c>
      <c r="G352" s="3" t="str">
        <f>IF(G$3=0,0,INDEX(Sheet1!RawDataCols,$C352,G$5))</f>
        <v xml:space="preserve">               </v>
      </c>
      <c r="H352" s="3" t="str">
        <f>IF(H$3=0,0,INDEX(Sheet1!RawDataCols,$C352,H$5))</f>
        <v xml:space="preserve">               </v>
      </c>
      <c r="I352" s="3" t="str">
        <f>IF(I$3=0,0,INDEX(Sheet1!RawDataCols,$C352,I$5))</f>
        <v xml:space="preserve">               </v>
      </c>
      <c r="J352" s="3" t="str">
        <f>IF(J$3=0,0,INDEX(Sheet1!RawDataCols,$C352,J$5))</f>
        <v xml:space="preserve">               </v>
      </c>
      <c r="K352" s="3" t="str">
        <f>IF(K$3=0,0,INDEX(Sheet1!RawDataCols,$C352,K$5))</f>
        <v xml:space="preserve">               </v>
      </c>
      <c r="L352" s="3" t="str">
        <f>IF(L$3=0,0,INDEX(Sheet1!RawDataCols,$C352,L$5))</f>
        <v xml:space="preserve">               </v>
      </c>
      <c r="M352" s="3" t="str">
        <f>IF(M$3=0,0,INDEX(Sheet1!RawDataCols,$C352,M$5))</f>
        <v xml:space="preserve">F007  </v>
      </c>
      <c r="N352" s="3" t="str">
        <f>IF(N$3=0,0,INDEX(Sheet1!RawDataCols,$C352,N$5))</f>
        <v>Lifts - R &amp; M-25 Franklin St</v>
      </c>
      <c r="O352" s="3">
        <f>INDEX(Sheet1!RawDataCols,$C352,O$5)</f>
        <v>13</v>
      </c>
      <c r="P352" s="3" t="str">
        <f>INDEX(Sheet1!RawDataCols,$C352,P$5)</f>
        <v>Cost and Expenses</v>
      </c>
      <c r="Q352" s="3" t="str">
        <f>IF(Q$3=0,0,INDEX(Sheet1!RawDataCols,$C352,Q$5))</f>
        <v>I</v>
      </c>
      <c r="R352" s="3">
        <f t="shared" si="55"/>
        <v>1</v>
      </c>
      <c r="S352" s="3">
        <f t="shared" si="56"/>
        <v>-1</v>
      </c>
      <c r="T352" s="3">
        <f>IF(T$3=0,0,INDEX(Sheet1!RawDataCols,$C352,T$5)*$R352)</f>
        <v>0</v>
      </c>
      <c r="U352" s="3">
        <f>IF(U$3=0,0,INDEX(Sheet1!RawDataCols,$C352,U$5)*$R352)</f>
        <v>0</v>
      </c>
      <c r="V352" s="3">
        <f>IF(V$3=0,0,INDEX(Sheet1!RawDataCols,$C352,V$5)*$R352)</f>
        <v>0</v>
      </c>
      <c r="W352" s="3">
        <f>IF(W$3=0,0,INDEX(Sheet1!RawDataCols,$C352,W$5)*$R352)</f>
        <v>0</v>
      </c>
      <c r="X352" s="3">
        <f>IF(X$3=0,0,INDEX(Sheet1!RawDataCols,$C352,X$5)*$R352)</f>
        <v>0</v>
      </c>
      <c r="Y352" s="3">
        <f>IF(Y$3=0,0,INDEX(Sheet1!RawDataCols,$C352,Y$5)*$R352)</f>
        <v>0</v>
      </c>
      <c r="Z352" s="3">
        <f>IF(Z$3=0,0,INDEX(Sheet1!RawDataCols,$C352,Z$5)*$R352)</f>
        <v>0</v>
      </c>
      <c r="AA352" s="3">
        <f>IF(AA$3=0,0,INDEX(Sheet1!RawDataCols,$C352,AA$5)*$R352)</f>
        <v>0</v>
      </c>
      <c r="AB352" s="3">
        <f>IF(AB$3=0,0,INDEX(Sheet1!RawDataCols,$C352,AB$5)*$R352)</f>
        <v>0</v>
      </c>
      <c r="AC352" s="3">
        <f>IF(AC$3=0,0,INDEX(Sheet1!RawDataCols,$C352,AC$5)*$R352)</f>
        <v>0</v>
      </c>
      <c r="AD352" s="3">
        <f>IF(AD$3=0,0,INDEX(Sheet1!RawDataCols,$C352,AD$5)*$R352)</f>
        <v>0</v>
      </c>
      <c r="AE352" s="3">
        <f>IF(AE$3=0,0,INDEX(Sheet1!RawDataCols,$C352,AE$5)*$R352)</f>
        <v>0</v>
      </c>
      <c r="AF352" s="3">
        <f>IF(AF$3=0,0,INDEX(Sheet1!RawDataCols,$C352,AF$5)*$R352)</f>
        <v>0</v>
      </c>
      <c r="AG352" s="3">
        <f>IF(AG$3=0,0,INDEX(Sheet1!RawDataCols,$C352,AG$5)*$R352)</f>
        <v>0</v>
      </c>
      <c r="AH352" s="3">
        <f>IF(AH$3=0,0,INDEX(Sheet1!RawDataCols,$C352,AH$5)*$R352)</f>
        <v>0</v>
      </c>
      <c r="AI352" s="3">
        <f>IF(AI$3=0,0,INDEX(Sheet1!RawDataCols,$C352,AI$5)*$R352)</f>
        <v>0</v>
      </c>
      <c r="AJ352" s="3">
        <f>IF(AJ$3=0,0,INDEX(Sheet1!RawDataCols,$C352,AJ$5)*$R352)</f>
        <v>0</v>
      </c>
      <c r="AK352" s="3">
        <f>IF(AK$3=0,0,INDEX(Sheet1!RawDataCols,$C352,AK$5)*$R352)</f>
        <v>0</v>
      </c>
      <c r="AL352" s="3">
        <f>IF(AL$3=0,0,INDEX(Sheet1!RawDataCols,$C352,AL$5)*$R352)</f>
        <v>0</v>
      </c>
      <c r="AM352" s="3">
        <f>IF(AM$3=0,0,INDEX(Sheet1!RawDataCols,$C352,AM$5)*$R352)</f>
        <v>0</v>
      </c>
      <c r="AN352" s="3">
        <f>IF(AN$3=0,0,INDEX(Sheet1!RawDataCols,$C352,AN$5)*$R352)</f>
        <v>0</v>
      </c>
      <c r="AO352" s="3">
        <f>IF(AO$3=0,0,INDEX(Sheet1!RawDataCols,$C352,AO$5)*$R352)</f>
        <v>0</v>
      </c>
      <c r="AP352" s="3">
        <f>IF(AP$3=0,0,INDEX(Sheet1!RawDataCols,$C352,AP$5)*$R352)</f>
        <v>0</v>
      </c>
      <c r="AQ352" s="3">
        <f>IF(AQ$3=0,0,INDEX(Sheet1!RawDataCols,$C352,AQ$5)*$R352)</f>
        <v>0</v>
      </c>
      <c r="AR352" s="3">
        <f>IF(AR$3=0,0,INDEX(Sheet1!RawDataCols,$C352,AR$5)*$R352)</f>
        <v>0</v>
      </c>
      <c r="AS352" s="3">
        <f>IF(AS$3=0,0,INDEX(Sheet1!RawDataCols,$C352,AS$5)*$R352)</f>
        <v>0</v>
      </c>
      <c r="AT352" s="3">
        <f>IF(AT$3=0,0,INDEX(Sheet1!RawDataCols,$C352,AT$5)*$R352)</f>
        <v>0</v>
      </c>
      <c r="AU352" s="3">
        <f>IF(AU$3=0,0,INDEX(Sheet1!RawDataCols,$C352,AU$5)*$R352)</f>
        <v>0</v>
      </c>
      <c r="AV352" s="3">
        <f>IF(AV$3=0,0,INDEX(Sheet1!RawDataCols,$C352,AV$5)*$R352)</f>
        <v>0</v>
      </c>
      <c r="AW352" s="3">
        <f>IF(AW$3=0,0,INDEX(Sheet1!RawDataCols,$C352,AW$5)*$R352)</f>
        <v>0</v>
      </c>
      <c r="AX352" s="3">
        <f>IF(AX$3=0,0,INDEX(Sheet1!RawDataCols,$C352,AX$5)*$R352)</f>
        <v>0</v>
      </c>
      <c r="AY352" s="3">
        <f>IF(AY$3=0,0,INDEX(Sheet1!RawDataCols,$C352,AY$5)*$R352)</f>
        <v>0</v>
      </c>
      <c r="AZ352" s="3">
        <f>IF(AZ$3=0,0,INDEX(Sheet1!RawDataCols,$C352,AZ$5)*$R352)</f>
        <v>0</v>
      </c>
      <c r="BA352" s="3">
        <f>IF(BA$3=0,0,INDEX(Sheet1!RawDataCols,$C352,BA$5)*$R352)</f>
        <v>0</v>
      </c>
      <c r="BB352" s="3">
        <f>IF(BB$3=0,0,INDEX(Sheet1!RawDataCols,$C352,BB$5)*$R352)</f>
        <v>0</v>
      </c>
      <c r="BC352" s="3">
        <f>IF(BC$3=0,0,INDEX(Sheet1!RawDataCols,$C352,BC$5)*$R352)</f>
        <v>0</v>
      </c>
      <c r="BD352" s="3">
        <f>IF(BD$3=0,0,INDEX(Sheet1!RawDataCols,$C352,BD$5)*$R352)</f>
        <v>0</v>
      </c>
      <c r="BE352" s="3">
        <f>IF(BE$3=0,0,INDEX(Sheet1!RawDataCols,$C352,BE$5)*$R352)</f>
        <v>0</v>
      </c>
      <c r="BF352" s="3">
        <f>IF(BF$3=0,0,INDEX(Sheet1!RawDataCols,$C352,BF$5)*$R352)</f>
        <v>0</v>
      </c>
      <c r="BG352" s="179">
        <f>IF(BG$3=0,0,INDEX(Sheet1!RawDataCols,$C352,BG$5)*$R352)</f>
        <v>0</v>
      </c>
      <c r="BH352" s="33">
        <f t="shared" si="57"/>
        <v>0</v>
      </c>
      <c r="BI352" s="33">
        <f t="shared" si="58"/>
        <v>0</v>
      </c>
      <c r="BJ352" s="33">
        <f t="shared" si="59"/>
        <v>0</v>
      </c>
      <c r="BK352" s="3">
        <f>IF(BK$3=0,0,INDEX(Sheet1!RawDataCols,$C352,BK$5)*$R352)</f>
        <v>0</v>
      </c>
      <c r="BL352" s="3">
        <f>IF(BL$3=0,0,INDEX(Sheet1!RawDataCols,$C352,BL$5)*$R352)</f>
        <v>18.46875</v>
      </c>
      <c r="BM352" s="3">
        <f>IF(BM$3=0,0,INDEX(Sheet1!RawDataCols,$C352,BM$5)*$R352)</f>
        <v>28.9375</v>
      </c>
      <c r="BN352" s="3">
        <f>IF(BN$3=0,0,INDEX(Sheet1!RawDataCols,$C352,BN$5)*$R352)</f>
        <v>0</v>
      </c>
      <c r="BO352" s="3">
        <f>IF(BO$3=0,0,INDEX(Sheet1!RawDataCols,$C352,BO$5)*$R352)</f>
        <v>70</v>
      </c>
      <c r="BP352" s="3">
        <f>IF(BP$3=0,0,INDEX(Sheet1!RawDataCols,$C352,BP$5)*$R352)</f>
        <v>295.5</v>
      </c>
      <c r="BQ352" s="3">
        <f t="shared" si="60"/>
        <v>0</v>
      </c>
      <c r="BR352" s="3">
        <f t="shared" si="61"/>
        <v>0</v>
      </c>
      <c r="BS352" s="3">
        <f t="shared" si="62"/>
        <v>0</v>
      </c>
      <c r="BT352" s="3">
        <f t="shared" si="63"/>
        <v>0</v>
      </c>
      <c r="BU352" s="3" t="str">
        <f>INDEX(Sheet1!$BS$2:$BS$1000,MATCH($A352,Sheet1!$A$2:$A$1000,0))</f>
        <v>13</v>
      </c>
      <c r="BV352" s="3">
        <f>INDEX(Sheet1!$BT$2:$BT$1000,MATCH($A352,Sheet1!$A$2:$A$1000,0))</f>
        <v>0</v>
      </c>
    </row>
    <row r="353" spans="1:74" x14ac:dyDescent="0.2">
      <c r="A353" s="11" t="s">
        <v>792</v>
      </c>
      <c r="B353" s="3">
        <f>MATCH($A353,Sheet1!ACCOUNTNO,0)</f>
        <v>322</v>
      </c>
      <c r="C353" s="3">
        <f t="shared" si="54"/>
        <v>322</v>
      </c>
      <c r="D353" s="3" t="str">
        <f>IF(D$3=0,0,INDEX(Sheet1!RawDataCols,$C353,D$5))</f>
        <v>26380A10</v>
      </c>
      <c r="E353" s="3" t="str">
        <f>IF(E$3=0,0,INDEX(Sheet1!RawDataCols,$C353,E$5))</f>
        <v xml:space="preserve">26380          </v>
      </c>
      <c r="F353" s="3" t="str">
        <f>IF(F$3=0,0,INDEX(Sheet1!RawDataCols,$C353,F$5))</f>
        <v xml:space="preserve">A10            </v>
      </c>
      <c r="G353" s="3" t="str">
        <f>IF(G$3=0,0,INDEX(Sheet1!RawDataCols,$C353,G$5))</f>
        <v xml:space="preserve">               </v>
      </c>
      <c r="H353" s="3" t="str">
        <f>IF(H$3=0,0,INDEX(Sheet1!RawDataCols,$C353,H$5))</f>
        <v xml:space="preserve">               </v>
      </c>
      <c r="I353" s="3" t="str">
        <f>IF(I$3=0,0,INDEX(Sheet1!RawDataCols,$C353,I$5))</f>
        <v xml:space="preserve">               </v>
      </c>
      <c r="J353" s="3" t="str">
        <f>IF(J$3=0,0,INDEX(Sheet1!RawDataCols,$C353,J$5))</f>
        <v xml:space="preserve">               </v>
      </c>
      <c r="K353" s="3" t="str">
        <f>IF(K$3=0,0,INDEX(Sheet1!RawDataCols,$C353,K$5))</f>
        <v xml:space="preserve">               </v>
      </c>
      <c r="L353" s="3" t="str">
        <f>IF(L$3=0,0,INDEX(Sheet1!RawDataCols,$C353,L$5))</f>
        <v xml:space="preserve">               </v>
      </c>
      <c r="M353" s="3" t="str">
        <f>IF(M$3=0,0,INDEX(Sheet1!RawDataCols,$C353,M$5))</f>
        <v xml:space="preserve">F007  </v>
      </c>
      <c r="N353" s="3" t="str">
        <f>IF(N$3=0,0,INDEX(Sheet1!RawDataCols,$C353,N$5))</f>
        <v>Lifts - R &amp; M-15 Franklin St</v>
      </c>
      <c r="O353" s="3">
        <f>INDEX(Sheet1!RawDataCols,$C353,O$5)</f>
        <v>13</v>
      </c>
      <c r="P353" s="3" t="str">
        <f>INDEX(Sheet1!RawDataCols,$C353,P$5)</f>
        <v>Cost and Expenses</v>
      </c>
      <c r="Q353" s="3" t="str">
        <f>IF(Q$3=0,0,INDEX(Sheet1!RawDataCols,$C353,Q$5))</f>
        <v>I</v>
      </c>
      <c r="R353" s="3">
        <f t="shared" si="55"/>
        <v>1</v>
      </c>
      <c r="S353" s="3">
        <f t="shared" si="56"/>
        <v>-1</v>
      </c>
      <c r="T353" s="3">
        <f>IF(T$3=0,0,INDEX(Sheet1!RawDataCols,$C353,T$5)*$R353)</f>
        <v>0</v>
      </c>
      <c r="U353" s="3">
        <f>IF(U$3=0,0,INDEX(Sheet1!RawDataCols,$C353,U$5)*$R353)</f>
        <v>0</v>
      </c>
      <c r="V353" s="3">
        <f>IF(V$3=0,0,INDEX(Sheet1!RawDataCols,$C353,V$5)*$R353)</f>
        <v>0</v>
      </c>
      <c r="W353" s="3">
        <f>IF(W$3=0,0,INDEX(Sheet1!RawDataCols,$C353,W$5)*$R353)</f>
        <v>0</v>
      </c>
      <c r="X353" s="3">
        <f>IF(X$3=0,0,INDEX(Sheet1!RawDataCols,$C353,X$5)*$R353)</f>
        <v>0</v>
      </c>
      <c r="Y353" s="3">
        <f>IF(Y$3=0,0,INDEX(Sheet1!RawDataCols,$C353,Y$5)*$R353)</f>
        <v>0</v>
      </c>
      <c r="Z353" s="3">
        <f>IF(Z$3=0,0,INDEX(Sheet1!RawDataCols,$C353,Z$5)*$R353)</f>
        <v>0</v>
      </c>
      <c r="AA353" s="3">
        <f>IF(AA$3=0,0,INDEX(Sheet1!RawDataCols,$C353,AA$5)*$R353)</f>
        <v>0</v>
      </c>
      <c r="AB353" s="3">
        <f>IF(AB$3=0,0,INDEX(Sheet1!RawDataCols,$C353,AB$5)*$R353)</f>
        <v>0</v>
      </c>
      <c r="AC353" s="3">
        <f>IF(AC$3=0,0,INDEX(Sheet1!RawDataCols,$C353,AC$5)*$R353)</f>
        <v>0</v>
      </c>
      <c r="AD353" s="3">
        <f>IF(AD$3=0,0,INDEX(Sheet1!RawDataCols,$C353,AD$5)*$R353)</f>
        <v>0</v>
      </c>
      <c r="AE353" s="3">
        <f>IF(AE$3=0,0,INDEX(Sheet1!RawDataCols,$C353,AE$5)*$R353)</f>
        <v>0</v>
      </c>
      <c r="AF353" s="3">
        <f>IF(AF$3=0,0,INDEX(Sheet1!RawDataCols,$C353,AF$5)*$R353)</f>
        <v>0</v>
      </c>
      <c r="AG353" s="3">
        <f>IF(AG$3=0,0,INDEX(Sheet1!RawDataCols,$C353,AG$5)*$R353)</f>
        <v>0</v>
      </c>
      <c r="AH353" s="3">
        <f>IF(AH$3=0,0,INDEX(Sheet1!RawDataCols,$C353,AH$5)*$R353)</f>
        <v>0</v>
      </c>
      <c r="AI353" s="3">
        <f>IF(AI$3=0,0,INDEX(Sheet1!RawDataCols,$C353,AI$5)*$R353)</f>
        <v>0</v>
      </c>
      <c r="AJ353" s="3">
        <f>IF(AJ$3=0,0,INDEX(Sheet1!RawDataCols,$C353,AJ$5)*$R353)</f>
        <v>0</v>
      </c>
      <c r="AK353" s="3">
        <f>IF(AK$3=0,0,INDEX(Sheet1!RawDataCols,$C353,AK$5)*$R353)</f>
        <v>0</v>
      </c>
      <c r="AL353" s="3">
        <f>IF(AL$3=0,0,INDEX(Sheet1!RawDataCols,$C353,AL$5)*$R353)</f>
        <v>0</v>
      </c>
      <c r="AM353" s="3">
        <f>IF(AM$3=0,0,INDEX(Sheet1!RawDataCols,$C353,AM$5)*$R353)</f>
        <v>0</v>
      </c>
      <c r="AN353" s="3">
        <f>IF(AN$3=0,0,INDEX(Sheet1!RawDataCols,$C353,AN$5)*$R353)</f>
        <v>0</v>
      </c>
      <c r="AO353" s="3">
        <f>IF(AO$3=0,0,INDEX(Sheet1!RawDataCols,$C353,AO$5)*$R353)</f>
        <v>0</v>
      </c>
      <c r="AP353" s="3">
        <f>IF(AP$3=0,0,INDEX(Sheet1!RawDataCols,$C353,AP$5)*$R353)</f>
        <v>0</v>
      </c>
      <c r="AQ353" s="3">
        <f>IF(AQ$3=0,0,INDEX(Sheet1!RawDataCols,$C353,AQ$5)*$R353)</f>
        <v>0</v>
      </c>
      <c r="AR353" s="3">
        <f>IF(AR$3=0,0,INDEX(Sheet1!RawDataCols,$C353,AR$5)*$R353)</f>
        <v>0</v>
      </c>
      <c r="AS353" s="3">
        <f>IF(AS$3=0,0,INDEX(Sheet1!RawDataCols,$C353,AS$5)*$R353)</f>
        <v>0</v>
      </c>
      <c r="AT353" s="3">
        <f>IF(AT$3=0,0,INDEX(Sheet1!RawDataCols,$C353,AT$5)*$R353)</f>
        <v>0</v>
      </c>
      <c r="AU353" s="3">
        <f>IF(AU$3=0,0,INDEX(Sheet1!RawDataCols,$C353,AU$5)*$R353)</f>
        <v>0</v>
      </c>
      <c r="AV353" s="3">
        <f>IF(AV$3=0,0,INDEX(Sheet1!RawDataCols,$C353,AV$5)*$R353)</f>
        <v>0</v>
      </c>
      <c r="AW353" s="3">
        <f>IF(AW$3=0,0,INDEX(Sheet1!RawDataCols,$C353,AW$5)*$R353)</f>
        <v>0</v>
      </c>
      <c r="AX353" s="3">
        <f>IF(AX$3=0,0,INDEX(Sheet1!RawDataCols,$C353,AX$5)*$R353)</f>
        <v>0</v>
      </c>
      <c r="AY353" s="3">
        <f>IF(AY$3=0,0,INDEX(Sheet1!RawDataCols,$C353,AY$5)*$R353)</f>
        <v>0</v>
      </c>
      <c r="AZ353" s="3">
        <f>IF(AZ$3=0,0,INDEX(Sheet1!RawDataCols,$C353,AZ$5)*$R353)</f>
        <v>0</v>
      </c>
      <c r="BA353" s="3">
        <f>IF(BA$3=0,0,INDEX(Sheet1!RawDataCols,$C353,BA$5)*$R353)</f>
        <v>0</v>
      </c>
      <c r="BB353" s="3">
        <f>IF(BB$3=0,0,INDEX(Sheet1!RawDataCols,$C353,BB$5)*$R353)</f>
        <v>0</v>
      </c>
      <c r="BC353" s="3">
        <f>IF(BC$3=0,0,INDEX(Sheet1!RawDataCols,$C353,BC$5)*$R353)</f>
        <v>0</v>
      </c>
      <c r="BD353" s="3">
        <f>IF(BD$3=0,0,INDEX(Sheet1!RawDataCols,$C353,BD$5)*$R353)</f>
        <v>0</v>
      </c>
      <c r="BE353" s="3">
        <f>IF(BE$3=0,0,INDEX(Sheet1!RawDataCols,$C353,BE$5)*$R353)</f>
        <v>0</v>
      </c>
      <c r="BF353" s="3">
        <f>IF(BF$3=0,0,INDEX(Sheet1!RawDataCols,$C353,BF$5)*$R353)</f>
        <v>0</v>
      </c>
      <c r="BG353" s="179">
        <f>IF(BG$3=0,0,INDEX(Sheet1!RawDataCols,$C353,BG$5)*$R353)</f>
        <v>0</v>
      </c>
      <c r="BH353" s="33">
        <f t="shared" si="57"/>
        <v>0</v>
      </c>
      <c r="BI353" s="33">
        <f t="shared" si="58"/>
        <v>0</v>
      </c>
      <c r="BJ353" s="33">
        <f t="shared" si="59"/>
        <v>0</v>
      </c>
      <c r="BK353" s="3">
        <f>IF(BK$3=0,0,INDEX(Sheet1!RawDataCols,$C353,BK$5)*$R353)</f>
        <v>0</v>
      </c>
      <c r="BL353" s="3">
        <f>IF(BL$3=0,0,INDEX(Sheet1!RawDataCols,$C353,BL$5)*$R353)</f>
        <v>48.25</v>
      </c>
      <c r="BM353" s="3">
        <f>IF(BM$3=0,0,INDEX(Sheet1!RawDataCols,$C353,BM$5)*$R353)</f>
        <v>226.5</v>
      </c>
      <c r="BN353" s="3">
        <f>IF(BN$3=0,0,INDEX(Sheet1!RawDataCols,$C353,BN$5)*$R353)</f>
        <v>28.9375</v>
      </c>
      <c r="BO353" s="3">
        <f>IF(BO$3=0,0,INDEX(Sheet1!RawDataCols,$C353,BO$5)*$R353)</f>
        <v>0</v>
      </c>
      <c r="BP353" s="3">
        <f>IF(BP$3=0,0,INDEX(Sheet1!RawDataCols,$C353,BP$5)*$R353)</f>
        <v>772</v>
      </c>
      <c r="BQ353" s="3">
        <f t="shared" si="60"/>
        <v>0</v>
      </c>
      <c r="BR353" s="3">
        <f t="shared" si="61"/>
        <v>0</v>
      </c>
      <c r="BS353" s="3">
        <f t="shared" si="62"/>
        <v>0</v>
      </c>
      <c r="BT353" s="3">
        <f t="shared" si="63"/>
        <v>0</v>
      </c>
      <c r="BU353" s="3" t="str">
        <f>INDEX(Sheet1!$BS$2:$BS$1000,MATCH($A353,Sheet1!$A$2:$A$1000,0))</f>
        <v>13</v>
      </c>
      <c r="BV353" s="3">
        <f>INDEX(Sheet1!$BT$2:$BT$1000,MATCH($A353,Sheet1!$A$2:$A$1000,0))</f>
        <v>0</v>
      </c>
    </row>
    <row r="354" spans="1:74" x14ac:dyDescent="0.2">
      <c r="A354" s="11" t="s">
        <v>793</v>
      </c>
      <c r="B354" s="3">
        <f>MATCH($A354,Sheet1!ACCOUNTNO,0)</f>
        <v>325</v>
      </c>
      <c r="C354" s="3">
        <f t="shared" si="54"/>
        <v>325</v>
      </c>
      <c r="D354" s="3" t="str">
        <f>IF(D$3=0,0,INDEX(Sheet1!RawDataCols,$C354,D$5))</f>
        <v>26460A03</v>
      </c>
      <c r="E354" s="3" t="str">
        <f>IF(E$3=0,0,INDEX(Sheet1!RawDataCols,$C354,E$5))</f>
        <v xml:space="preserve">26460          </v>
      </c>
      <c r="F354" s="3" t="str">
        <f>IF(F$3=0,0,INDEX(Sheet1!RawDataCols,$C354,F$5))</f>
        <v xml:space="preserve">A03            </v>
      </c>
      <c r="G354" s="3" t="str">
        <f>IF(G$3=0,0,INDEX(Sheet1!RawDataCols,$C354,G$5))</f>
        <v xml:space="preserve">               </v>
      </c>
      <c r="H354" s="3" t="str">
        <f>IF(H$3=0,0,INDEX(Sheet1!RawDataCols,$C354,H$5))</f>
        <v xml:space="preserve">               </v>
      </c>
      <c r="I354" s="3" t="str">
        <f>IF(I$3=0,0,INDEX(Sheet1!RawDataCols,$C354,I$5))</f>
        <v xml:space="preserve">               </v>
      </c>
      <c r="J354" s="3" t="str">
        <f>IF(J$3=0,0,INDEX(Sheet1!RawDataCols,$C354,J$5))</f>
        <v xml:space="preserve">               </v>
      </c>
      <c r="K354" s="3" t="str">
        <f>IF(K$3=0,0,INDEX(Sheet1!RawDataCols,$C354,K$5))</f>
        <v xml:space="preserve">               </v>
      </c>
      <c r="L354" s="3" t="str">
        <f>IF(L$3=0,0,INDEX(Sheet1!RawDataCols,$C354,L$5))</f>
        <v xml:space="preserve">               </v>
      </c>
      <c r="M354" s="3" t="str">
        <f>IF(M$3=0,0,INDEX(Sheet1!RawDataCols,$C354,M$5))</f>
        <v xml:space="preserve">F007  </v>
      </c>
      <c r="N354" s="3" t="str">
        <f>IF(N$3=0,0,INDEX(Sheet1!RawDataCols,$C354,N$5))</f>
        <v>Other R &amp; M-33 Franklin St</v>
      </c>
      <c r="O354" s="3">
        <f>INDEX(Sheet1!RawDataCols,$C354,O$5)</f>
        <v>13</v>
      </c>
      <c r="P354" s="3" t="str">
        <f>INDEX(Sheet1!RawDataCols,$C354,P$5)</f>
        <v>Cost and Expenses</v>
      </c>
      <c r="Q354" s="3" t="str">
        <f>IF(Q$3=0,0,INDEX(Sheet1!RawDataCols,$C354,Q$5))</f>
        <v>I</v>
      </c>
      <c r="R354" s="3">
        <f t="shared" si="55"/>
        <v>1</v>
      </c>
      <c r="S354" s="3">
        <f t="shared" si="56"/>
        <v>-1</v>
      </c>
      <c r="T354" s="3">
        <f>IF(T$3=0,0,INDEX(Sheet1!RawDataCols,$C354,T$5)*$R354)</f>
        <v>0</v>
      </c>
      <c r="U354" s="3">
        <f>IF(U$3=0,0,INDEX(Sheet1!RawDataCols,$C354,U$5)*$R354)</f>
        <v>0</v>
      </c>
      <c r="V354" s="3">
        <f>IF(V$3=0,0,INDEX(Sheet1!RawDataCols,$C354,V$5)*$R354)</f>
        <v>0</v>
      </c>
      <c r="W354" s="3">
        <f>IF(W$3=0,0,INDEX(Sheet1!RawDataCols,$C354,W$5)*$R354)</f>
        <v>0</v>
      </c>
      <c r="X354" s="3">
        <f>IF(X$3=0,0,INDEX(Sheet1!RawDataCols,$C354,X$5)*$R354)</f>
        <v>0</v>
      </c>
      <c r="Y354" s="3">
        <f>IF(Y$3=0,0,INDEX(Sheet1!RawDataCols,$C354,Y$5)*$R354)</f>
        <v>0</v>
      </c>
      <c r="Z354" s="3">
        <f>IF(Z$3=0,0,INDEX(Sheet1!RawDataCols,$C354,Z$5)*$R354)</f>
        <v>0</v>
      </c>
      <c r="AA354" s="3">
        <f>IF(AA$3=0,0,INDEX(Sheet1!RawDataCols,$C354,AA$5)*$R354)</f>
        <v>0</v>
      </c>
      <c r="AB354" s="3">
        <f>IF(AB$3=0,0,INDEX(Sheet1!RawDataCols,$C354,AB$5)*$R354)</f>
        <v>0</v>
      </c>
      <c r="AC354" s="3">
        <f>IF(AC$3=0,0,INDEX(Sheet1!RawDataCols,$C354,AC$5)*$R354)</f>
        <v>0</v>
      </c>
      <c r="AD354" s="3">
        <f>IF(AD$3=0,0,INDEX(Sheet1!RawDataCols,$C354,AD$5)*$R354)</f>
        <v>0</v>
      </c>
      <c r="AE354" s="3">
        <f>IF(AE$3=0,0,INDEX(Sheet1!RawDataCols,$C354,AE$5)*$R354)</f>
        <v>0</v>
      </c>
      <c r="AF354" s="3">
        <f>IF(AF$3=0,0,INDEX(Sheet1!RawDataCols,$C354,AF$5)*$R354)</f>
        <v>0</v>
      </c>
      <c r="AG354" s="3">
        <f>IF(AG$3=0,0,INDEX(Sheet1!RawDataCols,$C354,AG$5)*$R354)</f>
        <v>0</v>
      </c>
      <c r="AH354" s="3">
        <f>IF(AH$3=0,0,INDEX(Sheet1!RawDataCols,$C354,AH$5)*$R354)</f>
        <v>0</v>
      </c>
      <c r="AI354" s="3">
        <f>IF(AI$3=0,0,INDEX(Sheet1!RawDataCols,$C354,AI$5)*$R354)</f>
        <v>0</v>
      </c>
      <c r="AJ354" s="3">
        <f>IF(AJ$3=0,0,INDEX(Sheet1!RawDataCols,$C354,AJ$5)*$R354)</f>
        <v>0</v>
      </c>
      <c r="AK354" s="3">
        <f>IF(AK$3=0,0,INDEX(Sheet1!RawDataCols,$C354,AK$5)*$R354)</f>
        <v>0</v>
      </c>
      <c r="AL354" s="3">
        <f>IF(AL$3=0,0,INDEX(Sheet1!RawDataCols,$C354,AL$5)*$R354)</f>
        <v>0</v>
      </c>
      <c r="AM354" s="3">
        <f>IF(AM$3=0,0,INDEX(Sheet1!RawDataCols,$C354,AM$5)*$R354)</f>
        <v>0</v>
      </c>
      <c r="AN354" s="3">
        <f>IF(AN$3=0,0,INDEX(Sheet1!RawDataCols,$C354,AN$5)*$R354)</f>
        <v>0</v>
      </c>
      <c r="AO354" s="3">
        <f>IF(AO$3=0,0,INDEX(Sheet1!RawDataCols,$C354,AO$5)*$R354)</f>
        <v>0</v>
      </c>
      <c r="AP354" s="3">
        <f>IF(AP$3=0,0,INDEX(Sheet1!RawDataCols,$C354,AP$5)*$R354)</f>
        <v>0</v>
      </c>
      <c r="AQ354" s="3">
        <f>IF(AQ$3=0,0,INDEX(Sheet1!RawDataCols,$C354,AQ$5)*$R354)</f>
        <v>0</v>
      </c>
      <c r="AR354" s="3">
        <f>IF(AR$3=0,0,INDEX(Sheet1!RawDataCols,$C354,AR$5)*$R354)</f>
        <v>0</v>
      </c>
      <c r="AS354" s="3">
        <f>IF(AS$3=0,0,INDEX(Sheet1!RawDataCols,$C354,AS$5)*$R354)</f>
        <v>0</v>
      </c>
      <c r="AT354" s="3">
        <f>IF(AT$3=0,0,INDEX(Sheet1!RawDataCols,$C354,AT$5)*$R354)</f>
        <v>0</v>
      </c>
      <c r="AU354" s="3">
        <f>IF(AU$3=0,0,INDEX(Sheet1!RawDataCols,$C354,AU$5)*$R354)</f>
        <v>0</v>
      </c>
      <c r="AV354" s="3">
        <f>IF(AV$3=0,0,INDEX(Sheet1!RawDataCols,$C354,AV$5)*$R354)</f>
        <v>0</v>
      </c>
      <c r="AW354" s="3">
        <f>IF(AW$3=0,0,INDEX(Sheet1!RawDataCols,$C354,AW$5)*$R354)</f>
        <v>0</v>
      </c>
      <c r="AX354" s="3">
        <f>IF(AX$3=0,0,INDEX(Sheet1!RawDataCols,$C354,AX$5)*$R354)</f>
        <v>0</v>
      </c>
      <c r="AY354" s="3">
        <f>IF(AY$3=0,0,INDEX(Sheet1!RawDataCols,$C354,AY$5)*$R354)</f>
        <v>0</v>
      </c>
      <c r="AZ354" s="3">
        <f>IF(AZ$3=0,0,INDEX(Sheet1!RawDataCols,$C354,AZ$5)*$R354)</f>
        <v>0</v>
      </c>
      <c r="BA354" s="3">
        <f>IF(BA$3=0,0,INDEX(Sheet1!RawDataCols,$C354,BA$5)*$R354)</f>
        <v>0</v>
      </c>
      <c r="BB354" s="3">
        <f>IF(BB$3=0,0,INDEX(Sheet1!RawDataCols,$C354,BB$5)*$R354)</f>
        <v>0</v>
      </c>
      <c r="BC354" s="3">
        <f>IF(BC$3=0,0,INDEX(Sheet1!RawDataCols,$C354,BC$5)*$R354)</f>
        <v>0</v>
      </c>
      <c r="BD354" s="3">
        <f>IF(BD$3=0,0,INDEX(Sheet1!RawDataCols,$C354,BD$5)*$R354)</f>
        <v>0</v>
      </c>
      <c r="BE354" s="3">
        <f>IF(BE$3=0,0,INDEX(Sheet1!RawDataCols,$C354,BE$5)*$R354)</f>
        <v>0</v>
      </c>
      <c r="BF354" s="3">
        <f>IF(BF$3=0,0,INDEX(Sheet1!RawDataCols,$C354,BF$5)*$R354)</f>
        <v>0</v>
      </c>
      <c r="BG354" s="179">
        <f>IF(BG$3=0,0,INDEX(Sheet1!RawDataCols,$C354,BG$5)*$R354)</f>
        <v>0</v>
      </c>
      <c r="BH354" s="33">
        <f t="shared" si="57"/>
        <v>0</v>
      </c>
      <c r="BI354" s="33">
        <f t="shared" si="58"/>
        <v>0</v>
      </c>
      <c r="BJ354" s="33">
        <f t="shared" si="59"/>
        <v>0</v>
      </c>
      <c r="BK354" s="3">
        <f>IF(BK$3=0,0,INDEX(Sheet1!RawDataCols,$C354,BK$5)*$R354)</f>
        <v>0</v>
      </c>
      <c r="BL354" s="3">
        <f>IF(BL$3=0,0,INDEX(Sheet1!RawDataCols,$C354,BL$5)*$R354)</f>
        <v>0</v>
      </c>
      <c r="BM354" s="3">
        <f>IF(BM$3=0,0,INDEX(Sheet1!RawDataCols,$C354,BM$5)*$R354)</f>
        <v>0</v>
      </c>
      <c r="BN354" s="3">
        <f>IF(BN$3=0,0,INDEX(Sheet1!RawDataCols,$C354,BN$5)*$R354)</f>
        <v>0</v>
      </c>
      <c r="BO354" s="3">
        <f>IF(BO$3=0,0,INDEX(Sheet1!RawDataCols,$C354,BO$5)*$R354)</f>
        <v>167.44312500000001</v>
      </c>
      <c r="BP354" s="3">
        <f>IF(BP$3=0,0,INDEX(Sheet1!RawDataCols,$C354,BP$5)*$R354)</f>
        <v>0</v>
      </c>
      <c r="BQ354" s="3">
        <f t="shared" si="60"/>
        <v>0</v>
      </c>
      <c r="BR354" s="3">
        <f t="shared" si="61"/>
        <v>0</v>
      </c>
      <c r="BS354" s="3">
        <f t="shared" si="62"/>
        <v>0</v>
      </c>
      <c r="BT354" s="3">
        <f t="shared" si="63"/>
        <v>0</v>
      </c>
      <c r="BU354" s="3" t="str">
        <f>INDEX(Sheet1!$BS$2:$BS$1000,MATCH($A354,Sheet1!$A$2:$A$1000,0))</f>
        <v>13</v>
      </c>
      <c r="BV354" s="3">
        <f>INDEX(Sheet1!$BT$2:$BT$1000,MATCH($A354,Sheet1!$A$2:$A$1000,0))</f>
        <v>0</v>
      </c>
    </row>
    <row r="355" spans="1:74" x14ac:dyDescent="0.2">
      <c r="A355" s="246" t="s">
        <v>794</v>
      </c>
      <c r="B355" s="3" t="e">
        <f>MATCH($A355,Sheet1!ACCOUNTNO,0)</f>
        <v>#N/A</v>
      </c>
      <c r="C355" s="3">
        <f t="shared" si="54"/>
        <v>65000</v>
      </c>
      <c r="D355" s="3">
        <f>IF(D$3=0,0,INDEX(Sheet1!RawDataCols,$C355,D$5))</f>
        <v>0</v>
      </c>
      <c r="E355" s="3">
        <f>IF(E$3=0,0,INDEX(Sheet1!RawDataCols,$C355,E$5))</f>
        <v>0</v>
      </c>
      <c r="F355" s="3">
        <f>IF(F$3=0,0,INDEX(Sheet1!RawDataCols,$C355,F$5))</f>
        <v>0</v>
      </c>
      <c r="G355" s="3">
        <f>IF(G$3=0,0,INDEX(Sheet1!RawDataCols,$C355,G$5))</f>
        <v>0</v>
      </c>
      <c r="H355" s="3">
        <f>IF(H$3=0,0,INDEX(Sheet1!RawDataCols,$C355,H$5))</f>
        <v>0</v>
      </c>
      <c r="I355" s="3">
        <f>IF(I$3=0,0,INDEX(Sheet1!RawDataCols,$C355,I$5))</f>
        <v>0</v>
      </c>
      <c r="J355" s="3">
        <f>IF(J$3=0,0,INDEX(Sheet1!RawDataCols,$C355,J$5))</f>
        <v>0</v>
      </c>
      <c r="K355" s="3">
        <f>IF(K$3=0,0,INDEX(Sheet1!RawDataCols,$C355,K$5))</f>
        <v>0</v>
      </c>
      <c r="L355" s="3">
        <f>IF(L$3=0,0,INDEX(Sheet1!RawDataCols,$C355,L$5))</f>
        <v>0</v>
      </c>
      <c r="M355" s="3">
        <f>IF(M$3=0,0,INDEX(Sheet1!RawDataCols,$C355,M$5))</f>
        <v>0</v>
      </c>
      <c r="N355" s="3">
        <f>IF(N$3=0,0,INDEX(Sheet1!RawDataCols,$C355,N$5))</f>
        <v>0</v>
      </c>
      <c r="O355" s="3">
        <f>INDEX(Sheet1!RawDataCols,$C355,O$5)</f>
        <v>0</v>
      </c>
      <c r="P355" s="3">
        <f>INDEX(Sheet1!RawDataCols,$C355,P$5)</f>
        <v>0</v>
      </c>
      <c r="Q355" s="3">
        <f>IF(Q$3=0,0,INDEX(Sheet1!RawDataCols,$C355,Q$5))</f>
        <v>0</v>
      </c>
      <c r="R355" s="3">
        <f t="shared" si="55"/>
        <v>1</v>
      </c>
      <c r="S355" s="3">
        <f t="shared" si="56"/>
        <v>-1</v>
      </c>
      <c r="T355" s="3">
        <f>IF(T$3=0,0,INDEX(Sheet1!RawDataCols,$C355,T$5)*$R355)</f>
        <v>0</v>
      </c>
      <c r="U355" s="3">
        <f>IF(U$3=0,0,INDEX(Sheet1!RawDataCols,$C355,U$5)*$R355)</f>
        <v>0</v>
      </c>
      <c r="V355" s="3">
        <f>IF(V$3=0,0,INDEX(Sheet1!RawDataCols,$C355,V$5)*$R355)</f>
        <v>0</v>
      </c>
      <c r="W355" s="3">
        <f>IF(W$3=0,0,INDEX(Sheet1!RawDataCols,$C355,W$5)*$R355)</f>
        <v>0</v>
      </c>
      <c r="X355" s="3">
        <f>IF(X$3=0,0,INDEX(Sheet1!RawDataCols,$C355,X$5)*$R355)</f>
        <v>0</v>
      </c>
      <c r="Y355" s="3">
        <f>IF(Y$3=0,0,INDEX(Sheet1!RawDataCols,$C355,Y$5)*$R355)</f>
        <v>0</v>
      </c>
      <c r="Z355" s="3">
        <f>IF(Z$3=0,0,INDEX(Sheet1!RawDataCols,$C355,Z$5)*$R355)</f>
        <v>0</v>
      </c>
      <c r="AA355" s="3">
        <f>IF(AA$3=0,0,INDEX(Sheet1!RawDataCols,$C355,AA$5)*$R355)</f>
        <v>0</v>
      </c>
      <c r="AB355" s="3">
        <f>IF(AB$3=0,0,INDEX(Sheet1!RawDataCols,$C355,AB$5)*$R355)</f>
        <v>0</v>
      </c>
      <c r="AC355" s="3">
        <f>IF(AC$3=0,0,INDEX(Sheet1!RawDataCols,$C355,AC$5)*$R355)</f>
        <v>0</v>
      </c>
      <c r="AD355" s="3">
        <f>IF(AD$3=0,0,INDEX(Sheet1!RawDataCols,$C355,AD$5)*$R355)</f>
        <v>0</v>
      </c>
      <c r="AE355" s="3">
        <f>IF(AE$3=0,0,INDEX(Sheet1!RawDataCols,$C355,AE$5)*$R355)</f>
        <v>0</v>
      </c>
      <c r="AF355" s="3">
        <f>IF(AF$3=0,0,INDEX(Sheet1!RawDataCols,$C355,AF$5)*$R355)</f>
        <v>0</v>
      </c>
      <c r="AG355" s="3">
        <f>IF(AG$3=0,0,INDEX(Sheet1!RawDataCols,$C355,AG$5)*$R355)</f>
        <v>0</v>
      </c>
      <c r="AH355" s="3">
        <f>IF(AH$3=0,0,INDEX(Sheet1!RawDataCols,$C355,AH$5)*$R355)</f>
        <v>0</v>
      </c>
      <c r="AI355" s="3">
        <f>IF(AI$3=0,0,INDEX(Sheet1!RawDataCols,$C355,AI$5)*$R355)</f>
        <v>0</v>
      </c>
      <c r="AJ355" s="3">
        <f>IF(AJ$3=0,0,INDEX(Sheet1!RawDataCols,$C355,AJ$5)*$R355)</f>
        <v>0</v>
      </c>
      <c r="AK355" s="3">
        <f>IF(AK$3=0,0,INDEX(Sheet1!RawDataCols,$C355,AK$5)*$R355)</f>
        <v>0</v>
      </c>
      <c r="AL355" s="3">
        <f>IF(AL$3=0,0,INDEX(Sheet1!RawDataCols,$C355,AL$5)*$R355)</f>
        <v>0</v>
      </c>
      <c r="AM355" s="3">
        <f>IF(AM$3=0,0,INDEX(Sheet1!RawDataCols,$C355,AM$5)*$R355)</f>
        <v>0</v>
      </c>
      <c r="AN355" s="3">
        <f>IF(AN$3=0,0,INDEX(Sheet1!RawDataCols,$C355,AN$5)*$R355)</f>
        <v>0</v>
      </c>
      <c r="AO355" s="3">
        <f>IF(AO$3=0,0,INDEX(Sheet1!RawDataCols,$C355,AO$5)*$R355)</f>
        <v>0</v>
      </c>
      <c r="AP355" s="3">
        <f>IF(AP$3=0,0,INDEX(Sheet1!RawDataCols,$C355,AP$5)*$R355)</f>
        <v>0</v>
      </c>
      <c r="AQ355" s="3">
        <f>IF(AQ$3=0,0,INDEX(Sheet1!RawDataCols,$C355,AQ$5)*$R355)</f>
        <v>0</v>
      </c>
      <c r="AR355" s="3">
        <f>IF(AR$3=0,0,INDEX(Sheet1!RawDataCols,$C355,AR$5)*$R355)</f>
        <v>0</v>
      </c>
      <c r="AS355" s="3">
        <f>IF(AS$3=0,0,INDEX(Sheet1!RawDataCols,$C355,AS$5)*$R355)</f>
        <v>0</v>
      </c>
      <c r="AT355" s="3">
        <f>IF(AT$3=0,0,INDEX(Sheet1!RawDataCols,$C355,AT$5)*$R355)</f>
        <v>0</v>
      </c>
      <c r="AU355" s="3">
        <f>IF(AU$3=0,0,INDEX(Sheet1!RawDataCols,$C355,AU$5)*$R355)</f>
        <v>0</v>
      </c>
      <c r="AV355" s="3">
        <f>IF(AV$3=0,0,INDEX(Sheet1!RawDataCols,$C355,AV$5)*$R355)</f>
        <v>0</v>
      </c>
      <c r="AW355" s="3">
        <f>IF(AW$3=0,0,INDEX(Sheet1!RawDataCols,$C355,AW$5)*$R355)</f>
        <v>0</v>
      </c>
      <c r="AX355" s="3">
        <f>IF(AX$3=0,0,INDEX(Sheet1!RawDataCols,$C355,AX$5)*$R355)</f>
        <v>0</v>
      </c>
      <c r="AY355" s="3">
        <f>IF(AY$3=0,0,INDEX(Sheet1!RawDataCols,$C355,AY$5)*$R355)</f>
        <v>0</v>
      </c>
      <c r="AZ355" s="3">
        <f>IF(AZ$3=0,0,INDEX(Sheet1!RawDataCols,$C355,AZ$5)*$R355)</f>
        <v>0</v>
      </c>
      <c r="BA355" s="3">
        <f>IF(BA$3=0,0,INDEX(Sheet1!RawDataCols,$C355,BA$5)*$R355)</f>
        <v>0</v>
      </c>
      <c r="BB355" s="3">
        <f>IF(BB$3=0,0,INDEX(Sheet1!RawDataCols,$C355,BB$5)*$R355)</f>
        <v>0</v>
      </c>
      <c r="BC355" s="3">
        <f>IF(BC$3=0,0,INDEX(Sheet1!RawDataCols,$C355,BC$5)*$R355)</f>
        <v>0</v>
      </c>
      <c r="BD355" s="3">
        <f>IF(BD$3=0,0,INDEX(Sheet1!RawDataCols,$C355,BD$5)*$R355)</f>
        <v>0</v>
      </c>
      <c r="BE355" s="3">
        <f>IF(BE$3=0,0,INDEX(Sheet1!RawDataCols,$C355,BE$5)*$R355)</f>
        <v>0</v>
      </c>
      <c r="BF355" s="3">
        <f>IF(BF$3=0,0,INDEX(Sheet1!RawDataCols,$C355,BF$5)*$R355)</f>
        <v>0</v>
      </c>
      <c r="BG355" s="179">
        <f>IF(BG$3=0,0,INDEX(Sheet1!RawDataCols,$C355,BG$5)*$R355)</f>
        <v>0</v>
      </c>
      <c r="BH355" s="33">
        <f t="shared" si="57"/>
        <v>0</v>
      </c>
      <c r="BI355" s="33">
        <f t="shared" si="58"/>
        <v>0</v>
      </c>
      <c r="BJ355" s="33">
        <f t="shared" si="59"/>
        <v>0</v>
      </c>
      <c r="BK355" s="3">
        <f>IF(BK$3=0,0,INDEX(Sheet1!RawDataCols,$C355,BK$5)*$R355)</f>
        <v>0</v>
      </c>
      <c r="BL355" s="3">
        <f>IF(BL$3=0,0,INDEX(Sheet1!RawDataCols,$C355,BL$5)*$R355)</f>
        <v>0</v>
      </c>
      <c r="BM355" s="3">
        <f>IF(BM$3=0,0,INDEX(Sheet1!RawDataCols,$C355,BM$5)*$R355)</f>
        <v>0</v>
      </c>
      <c r="BN355" s="3">
        <f>IF(BN$3=0,0,INDEX(Sheet1!RawDataCols,$C355,BN$5)*$R355)</f>
        <v>0</v>
      </c>
      <c r="BO355" s="3">
        <f>IF(BO$3=0,0,INDEX(Sheet1!RawDataCols,$C355,BO$5)*$R355)</f>
        <v>0</v>
      </c>
      <c r="BP355" s="3">
        <f>IF(BP$3=0,0,INDEX(Sheet1!RawDataCols,$C355,BP$5)*$R355)</f>
        <v>0</v>
      </c>
      <c r="BQ355" s="3">
        <f t="shared" si="60"/>
        <v>0</v>
      </c>
      <c r="BR355" s="3">
        <f t="shared" si="61"/>
        <v>0</v>
      </c>
      <c r="BS355" s="3">
        <f t="shared" si="62"/>
        <v>0</v>
      </c>
      <c r="BT355" s="3">
        <f t="shared" si="63"/>
        <v>0</v>
      </c>
      <c r="BU355" s="3" t="e">
        <f>INDEX(Sheet1!$BS$2:$BS$1000,MATCH($A355,Sheet1!$A$2:$A$1000,0))</f>
        <v>#N/A</v>
      </c>
      <c r="BV355" s="3" t="e">
        <f>INDEX(Sheet1!$BT$2:$BT$1000,MATCH($A355,Sheet1!$A$2:$A$1000,0))</f>
        <v>#N/A</v>
      </c>
    </row>
    <row r="356" spans="1:74" x14ac:dyDescent="0.2">
      <c r="A356" s="246" t="s">
        <v>795</v>
      </c>
      <c r="B356" s="3" t="e">
        <f>MATCH($A356,Sheet1!ACCOUNTNO,0)</f>
        <v>#N/A</v>
      </c>
      <c r="C356" s="3">
        <f t="shared" si="54"/>
        <v>65000</v>
      </c>
      <c r="D356" s="3">
        <f>IF(D$3=0,0,INDEX(Sheet1!RawDataCols,$C356,D$5))</f>
        <v>0</v>
      </c>
      <c r="E356" s="3">
        <f>IF(E$3=0,0,INDEX(Sheet1!RawDataCols,$C356,E$5))</f>
        <v>0</v>
      </c>
      <c r="F356" s="3">
        <f>IF(F$3=0,0,INDEX(Sheet1!RawDataCols,$C356,F$5))</f>
        <v>0</v>
      </c>
      <c r="G356" s="3">
        <f>IF(G$3=0,0,INDEX(Sheet1!RawDataCols,$C356,G$5))</f>
        <v>0</v>
      </c>
      <c r="H356" s="3">
        <f>IF(H$3=0,0,INDEX(Sheet1!RawDataCols,$C356,H$5))</f>
        <v>0</v>
      </c>
      <c r="I356" s="3">
        <f>IF(I$3=0,0,INDEX(Sheet1!RawDataCols,$C356,I$5))</f>
        <v>0</v>
      </c>
      <c r="J356" s="3">
        <f>IF(J$3=0,0,INDEX(Sheet1!RawDataCols,$C356,J$5))</f>
        <v>0</v>
      </c>
      <c r="K356" s="3">
        <f>IF(K$3=0,0,INDEX(Sheet1!RawDataCols,$C356,K$5))</f>
        <v>0</v>
      </c>
      <c r="L356" s="3">
        <f>IF(L$3=0,0,INDEX(Sheet1!RawDataCols,$C356,L$5))</f>
        <v>0</v>
      </c>
      <c r="M356" s="3">
        <f>IF(M$3=0,0,INDEX(Sheet1!RawDataCols,$C356,M$5))</f>
        <v>0</v>
      </c>
      <c r="N356" s="3">
        <f>IF(N$3=0,0,INDEX(Sheet1!RawDataCols,$C356,N$5))</f>
        <v>0</v>
      </c>
      <c r="O356" s="3">
        <f>INDEX(Sheet1!RawDataCols,$C356,O$5)</f>
        <v>0</v>
      </c>
      <c r="P356" s="3">
        <f>INDEX(Sheet1!RawDataCols,$C356,P$5)</f>
        <v>0</v>
      </c>
      <c r="Q356" s="3">
        <f>IF(Q$3=0,0,INDEX(Sheet1!RawDataCols,$C356,Q$5))</f>
        <v>0</v>
      </c>
      <c r="R356" s="3">
        <f t="shared" si="55"/>
        <v>1</v>
      </c>
      <c r="S356" s="3">
        <f t="shared" si="56"/>
        <v>-1</v>
      </c>
      <c r="T356" s="3">
        <f>IF(T$3=0,0,INDEX(Sheet1!RawDataCols,$C356,T$5)*$R356)</f>
        <v>0</v>
      </c>
      <c r="U356" s="3">
        <f>IF(U$3=0,0,INDEX(Sheet1!RawDataCols,$C356,U$5)*$R356)</f>
        <v>0</v>
      </c>
      <c r="V356" s="3">
        <f>IF(V$3=0,0,INDEX(Sheet1!RawDataCols,$C356,V$5)*$R356)</f>
        <v>0</v>
      </c>
      <c r="W356" s="3">
        <f>IF(W$3=0,0,INDEX(Sheet1!RawDataCols,$C356,W$5)*$R356)</f>
        <v>0</v>
      </c>
      <c r="X356" s="3">
        <f>IF(X$3=0,0,INDEX(Sheet1!RawDataCols,$C356,X$5)*$R356)</f>
        <v>0</v>
      </c>
      <c r="Y356" s="3">
        <f>IF(Y$3=0,0,INDEX(Sheet1!RawDataCols,$C356,Y$5)*$R356)</f>
        <v>0</v>
      </c>
      <c r="Z356" s="3">
        <f>IF(Z$3=0,0,INDEX(Sheet1!RawDataCols,$C356,Z$5)*$R356)</f>
        <v>0</v>
      </c>
      <c r="AA356" s="3">
        <f>IF(AA$3=0,0,INDEX(Sheet1!RawDataCols,$C356,AA$5)*$R356)</f>
        <v>0</v>
      </c>
      <c r="AB356" s="3">
        <f>IF(AB$3=0,0,INDEX(Sheet1!RawDataCols,$C356,AB$5)*$R356)</f>
        <v>0</v>
      </c>
      <c r="AC356" s="3">
        <f>IF(AC$3=0,0,INDEX(Sheet1!RawDataCols,$C356,AC$5)*$R356)</f>
        <v>0</v>
      </c>
      <c r="AD356" s="3">
        <f>IF(AD$3=0,0,INDEX(Sheet1!RawDataCols,$C356,AD$5)*$R356)</f>
        <v>0</v>
      </c>
      <c r="AE356" s="3">
        <f>IF(AE$3=0,0,INDEX(Sheet1!RawDataCols,$C356,AE$5)*$R356)</f>
        <v>0</v>
      </c>
      <c r="AF356" s="3">
        <f>IF(AF$3=0,0,INDEX(Sheet1!RawDataCols,$C356,AF$5)*$R356)</f>
        <v>0</v>
      </c>
      <c r="AG356" s="3">
        <f>IF(AG$3=0,0,INDEX(Sheet1!RawDataCols,$C356,AG$5)*$R356)</f>
        <v>0</v>
      </c>
      <c r="AH356" s="3">
        <f>IF(AH$3=0,0,INDEX(Sheet1!RawDataCols,$C356,AH$5)*$R356)</f>
        <v>0</v>
      </c>
      <c r="AI356" s="3">
        <f>IF(AI$3=0,0,INDEX(Sheet1!RawDataCols,$C356,AI$5)*$R356)</f>
        <v>0</v>
      </c>
      <c r="AJ356" s="3">
        <f>IF(AJ$3=0,0,INDEX(Sheet1!RawDataCols,$C356,AJ$5)*$R356)</f>
        <v>0</v>
      </c>
      <c r="AK356" s="3">
        <f>IF(AK$3=0,0,INDEX(Sheet1!RawDataCols,$C356,AK$5)*$R356)</f>
        <v>0</v>
      </c>
      <c r="AL356" s="3">
        <f>IF(AL$3=0,0,INDEX(Sheet1!RawDataCols,$C356,AL$5)*$R356)</f>
        <v>0</v>
      </c>
      <c r="AM356" s="3">
        <f>IF(AM$3=0,0,INDEX(Sheet1!RawDataCols,$C356,AM$5)*$R356)</f>
        <v>0</v>
      </c>
      <c r="AN356" s="3">
        <f>IF(AN$3=0,0,INDEX(Sheet1!RawDataCols,$C356,AN$5)*$R356)</f>
        <v>0</v>
      </c>
      <c r="AO356" s="3">
        <f>IF(AO$3=0,0,INDEX(Sheet1!RawDataCols,$C356,AO$5)*$R356)</f>
        <v>0</v>
      </c>
      <c r="AP356" s="3">
        <f>IF(AP$3=0,0,INDEX(Sheet1!RawDataCols,$C356,AP$5)*$R356)</f>
        <v>0</v>
      </c>
      <c r="AQ356" s="3">
        <f>IF(AQ$3=0,0,INDEX(Sheet1!RawDataCols,$C356,AQ$5)*$R356)</f>
        <v>0</v>
      </c>
      <c r="AR356" s="3">
        <f>IF(AR$3=0,0,INDEX(Sheet1!RawDataCols,$C356,AR$5)*$R356)</f>
        <v>0</v>
      </c>
      <c r="AS356" s="3">
        <f>IF(AS$3=0,0,INDEX(Sheet1!RawDataCols,$C356,AS$5)*$R356)</f>
        <v>0</v>
      </c>
      <c r="AT356" s="3">
        <f>IF(AT$3=0,0,INDEX(Sheet1!RawDataCols,$C356,AT$5)*$R356)</f>
        <v>0</v>
      </c>
      <c r="AU356" s="3">
        <f>IF(AU$3=0,0,INDEX(Sheet1!RawDataCols,$C356,AU$5)*$R356)</f>
        <v>0</v>
      </c>
      <c r="AV356" s="3">
        <f>IF(AV$3=0,0,INDEX(Sheet1!RawDataCols,$C356,AV$5)*$R356)</f>
        <v>0</v>
      </c>
      <c r="AW356" s="3">
        <f>IF(AW$3=0,0,INDEX(Sheet1!RawDataCols,$C356,AW$5)*$R356)</f>
        <v>0</v>
      </c>
      <c r="AX356" s="3">
        <f>IF(AX$3=0,0,INDEX(Sheet1!RawDataCols,$C356,AX$5)*$R356)</f>
        <v>0</v>
      </c>
      <c r="AY356" s="3">
        <f>IF(AY$3=0,0,INDEX(Sheet1!RawDataCols,$C356,AY$5)*$R356)</f>
        <v>0</v>
      </c>
      <c r="AZ356" s="3">
        <f>IF(AZ$3=0,0,INDEX(Sheet1!RawDataCols,$C356,AZ$5)*$R356)</f>
        <v>0</v>
      </c>
      <c r="BA356" s="3">
        <f>IF(BA$3=0,0,INDEX(Sheet1!RawDataCols,$C356,BA$5)*$R356)</f>
        <v>0</v>
      </c>
      <c r="BB356" s="3">
        <f>IF(BB$3=0,0,INDEX(Sheet1!RawDataCols,$C356,BB$5)*$R356)</f>
        <v>0</v>
      </c>
      <c r="BC356" s="3">
        <f>IF(BC$3=0,0,INDEX(Sheet1!RawDataCols,$C356,BC$5)*$R356)</f>
        <v>0</v>
      </c>
      <c r="BD356" s="3">
        <f>IF(BD$3=0,0,INDEX(Sheet1!RawDataCols,$C356,BD$5)*$R356)</f>
        <v>0</v>
      </c>
      <c r="BE356" s="3">
        <f>IF(BE$3=0,0,INDEX(Sheet1!RawDataCols,$C356,BE$5)*$R356)</f>
        <v>0</v>
      </c>
      <c r="BF356" s="3">
        <f>IF(BF$3=0,0,INDEX(Sheet1!RawDataCols,$C356,BF$5)*$R356)</f>
        <v>0</v>
      </c>
      <c r="BG356" s="179">
        <f>IF(BG$3=0,0,INDEX(Sheet1!RawDataCols,$C356,BG$5)*$R356)</f>
        <v>0</v>
      </c>
      <c r="BH356" s="33">
        <f t="shared" si="57"/>
        <v>0</v>
      </c>
      <c r="BI356" s="33">
        <f t="shared" si="58"/>
        <v>0</v>
      </c>
      <c r="BJ356" s="33">
        <f t="shared" si="59"/>
        <v>0</v>
      </c>
      <c r="BK356" s="3">
        <f>IF(BK$3=0,0,INDEX(Sheet1!RawDataCols,$C356,BK$5)*$R356)</f>
        <v>0</v>
      </c>
      <c r="BL356" s="3">
        <f>IF(BL$3=0,0,INDEX(Sheet1!RawDataCols,$C356,BL$5)*$R356)</f>
        <v>0</v>
      </c>
      <c r="BM356" s="3">
        <f>IF(BM$3=0,0,INDEX(Sheet1!RawDataCols,$C356,BM$5)*$R356)</f>
        <v>0</v>
      </c>
      <c r="BN356" s="3">
        <f>IF(BN$3=0,0,INDEX(Sheet1!RawDataCols,$C356,BN$5)*$R356)</f>
        <v>0</v>
      </c>
      <c r="BO356" s="3">
        <f>IF(BO$3=0,0,INDEX(Sheet1!RawDataCols,$C356,BO$5)*$R356)</f>
        <v>0</v>
      </c>
      <c r="BP356" s="3">
        <f>IF(BP$3=0,0,INDEX(Sheet1!RawDataCols,$C356,BP$5)*$R356)</f>
        <v>0</v>
      </c>
      <c r="BQ356" s="3">
        <f t="shared" si="60"/>
        <v>0</v>
      </c>
      <c r="BR356" s="3">
        <f t="shared" si="61"/>
        <v>0</v>
      </c>
      <c r="BS356" s="3">
        <f t="shared" si="62"/>
        <v>0</v>
      </c>
      <c r="BT356" s="3">
        <f t="shared" si="63"/>
        <v>0</v>
      </c>
      <c r="BU356" s="3" t="e">
        <f>INDEX(Sheet1!$BS$2:$BS$1000,MATCH($A356,Sheet1!$A$2:$A$1000,0))</f>
        <v>#N/A</v>
      </c>
      <c r="BV356" s="3" t="e">
        <f>INDEX(Sheet1!$BT$2:$BT$1000,MATCH($A356,Sheet1!$A$2:$A$1000,0))</f>
        <v>#N/A</v>
      </c>
    </row>
    <row r="357" spans="1:74" x14ac:dyDescent="0.2">
      <c r="A357" s="246" t="s">
        <v>1036</v>
      </c>
      <c r="B357" s="3" t="e">
        <f>MATCH($A357,Sheet1!ACCOUNTNO,0)</f>
        <v>#N/A</v>
      </c>
      <c r="C357" s="3">
        <f t="shared" si="54"/>
        <v>65000</v>
      </c>
      <c r="D357" s="3">
        <f>IF(D$3=0,0,INDEX(Sheet1!RawDataCols,$C357,D$5))</f>
        <v>0</v>
      </c>
      <c r="E357" s="3">
        <f>IF(E$3=0,0,INDEX(Sheet1!RawDataCols,$C357,E$5))</f>
        <v>0</v>
      </c>
      <c r="F357" s="3">
        <f>IF(F$3=0,0,INDEX(Sheet1!RawDataCols,$C357,F$5))</f>
        <v>0</v>
      </c>
      <c r="G357" s="3">
        <f>IF(G$3=0,0,INDEX(Sheet1!RawDataCols,$C357,G$5))</f>
        <v>0</v>
      </c>
      <c r="H357" s="3">
        <f>IF(H$3=0,0,INDEX(Sheet1!RawDataCols,$C357,H$5))</f>
        <v>0</v>
      </c>
      <c r="I357" s="3">
        <f>IF(I$3=0,0,INDEX(Sheet1!RawDataCols,$C357,I$5))</f>
        <v>0</v>
      </c>
      <c r="J357" s="3">
        <f>IF(J$3=0,0,INDEX(Sheet1!RawDataCols,$C357,J$5))</f>
        <v>0</v>
      </c>
      <c r="K357" s="3">
        <f>IF(K$3=0,0,INDEX(Sheet1!RawDataCols,$C357,K$5))</f>
        <v>0</v>
      </c>
      <c r="L357" s="3">
        <f>IF(L$3=0,0,INDEX(Sheet1!RawDataCols,$C357,L$5))</f>
        <v>0</v>
      </c>
      <c r="M357" s="3">
        <f>IF(M$3=0,0,INDEX(Sheet1!RawDataCols,$C357,M$5))</f>
        <v>0</v>
      </c>
      <c r="N357" s="3">
        <f>IF(N$3=0,0,INDEX(Sheet1!RawDataCols,$C357,N$5))</f>
        <v>0</v>
      </c>
      <c r="O357" s="3">
        <f>INDEX(Sheet1!RawDataCols,$C357,O$5)</f>
        <v>0</v>
      </c>
      <c r="P357" s="3">
        <f>INDEX(Sheet1!RawDataCols,$C357,P$5)</f>
        <v>0</v>
      </c>
      <c r="Q357" s="3">
        <f>IF(Q$3=0,0,INDEX(Sheet1!RawDataCols,$C357,Q$5))</f>
        <v>0</v>
      </c>
      <c r="R357" s="3">
        <f t="shared" si="55"/>
        <v>1</v>
      </c>
      <c r="S357" s="3">
        <f t="shared" si="56"/>
        <v>-1</v>
      </c>
      <c r="T357" s="3">
        <f>IF(T$3=0,0,INDEX(Sheet1!RawDataCols,$C357,T$5)*$R357)</f>
        <v>0</v>
      </c>
      <c r="U357" s="3">
        <f>IF(U$3=0,0,INDEX(Sheet1!RawDataCols,$C357,U$5)*$R357)</f>
        <v>0</v>
      </c>
      <c r="V357" s="3">
        <f>IF(V$3=0,0,INDEX(Sheet1!RawDataCols,$C357,V$5)*$R357)</f>
        <v>0</v>
      </c>
      <c r="W357" s="3">
        <f>IF(W$3=0,0,INDEX(Sheet1!RawDataCols,$C357,W$5)*$R357)</f>
        <v>0</v>
      </c>
      <c r="X357" s="3">
        <f>IF(X$3=0,0,INDEX(Sheet1!RawDataCols,$C357,X$5)*$R357)</f>
        <v>0</v>
      </c>
      <c r="Y357" s="3">
        <f>IF(Y$3=0,0,INDEX(Sheet1!RawDataCols,$C357,Y$5)*$R357)</f>
        <v>0</v>
      </c>
      <c r="Z357" s="3">
        <f>IF(Z$3=0,0,INDEX(Sheet1!RawDataCols,$C357,Z$5)*$R357)</f>
        <v>0</v>
      </c>
      <c r="AA357" s="3">
        <f>IF(AA$3=0,0,INDEX(Sheet1!RawDataCols,$C357,AA$5)*$R357)</f>
        <v>0</v>
      </c>
      <c r="AB357" s="3">
        <f>IF(AB$3=0,0,INDEX(Sheet1!RawDataCols,$C357,AB$5)*$R357)</f>
        <v>0</v>
      </c>
      <c r="AC357" s="3">
        <f>IF(AC$3=0,0,INDEX(Sheet1!RawDataCols,$C357,AC$5)*$R357)</f>
        <v>0</v>
      </c>
      <c r="AD357" s="3">
        <f>IF(AD$3=0,0,INDEX(Sheet1!RawDataCols,$C357,AD$5)*$R357)</f>
        <v>0</v>
      </c>
      <c r="AE357" s="3">
        <f>IF(AE$3=0,0,INDEX(Sheet1!RawDataCols,$C357,AE$5)*$R357)</f>
        <v>0</v>
      </c>
      <c r="AF357" s="3">
        <f>IF(AF$3=0,0,INDEX(Sheet1!RawDataCols,$C357,AF$5)*$R357)</f>
        <v>0</v>
      </c>
      <c r="AG357" s="3">
        <f>IF(AG$3=0,0,INDEX(Sheet1!RawDataCols,$C357,AG$5)*$R357)</f>
        <v>0</v>
      </c>
      <c r="AH357" s="3">
        <f>IF(AH$3=0,0,INDEX(Sheet1!RawDataCols,$C357,AH$5)*$R357)</f>
        <v>0</v>
      </c>
      <c r="AI357" s="3">
        <f>IF(AI$3=0,0,INDEX(Sheet1!RawDataCols,$C357,AI$5)*$R357)</f>
        <v>0</v>
      </c>
      <c r="AJ357" s="3">
        <f>IF(AJ$3=0,0,INDEX(Sheet1!RawDataCols,$C357,AJ$5)*$R357)</f>
        <v>0</v>
      </c>
      <c r="AK357" s="3">
        <f>IF(AK$3=0,0,INDEX(Sheet1!RawDataCols,$C357,AK$5)*$R357)</f>
        <v>0</v>
      </c>
      <c r="AL357" s="3">
        <f>IF(AL$3=0,0,INDEX(Sheet1!RawDataCols,$C357,AL$5)*$R357)</f>
        <v>0</v>
      </c>
      <c r="AM357" s="3">
        <f>IF(AM$3=0,0,INDEX(Sheet1!RawDataCols,$C357,AM$5)*$R357)</f>
        <v>0</v>
      </c>
      <c r="AN357" s="3">
        <f>IF(AN$3=0,0,INDEX(Sheet1!RawDataCols,$C357,AN$5)*$R357)</f>
        <v>0</v>
      </c>
      <c r="AO357" s="3">
        <f>IF(AO$3=0,0,INDEX(Sheet1!RawDataCols,$C357,AO$5)*$R357)</f>
        <v>0</v>
      </c>
      <c r="AP357" s="3">
        <f>IF(AP$3=0,0,INDEX(Sheet1!RawDataCols,$C357,AP$5)*$R357)</f>
        <v>0</v>
      </c>
      <c r="AQ357" s="3">
        <f>IF(AQ$3=0,0,INDEX(Sheet1!RawDataCols,$C357,AQ$5)*$R357)</f>
        <v>0</v>
      </c>
      <c r="AR357" s="3">
        <f>IF(AR$3=0,0,INDEX(Sheet1!RawDataCols,$C357,AR$5)*$R357)</f>
        <v>0</v>
      </c>
      <c r="AS357" s="3">
        <f>IF(AS$3=0,0,INDEX(Sheet1!RawDataCols,$C357,AS$5)*$R357)</f>
        <v>0</v>
      </c>
      <c r="AT357" s="3">
        <f>IF(AT$3=0,0,INDEX(Sheet1!RawDataCols,$C357,AT$5)*$R357)</f>
        <v>0</v>
      </c>
      <c r="AU357" s="3">
        <f>IF(AU$3=0,0,INDEX(Sheet1!RawDataCols,$C357,AU$5)*$R357)</f>
        <v>0</v>
      </c>
      <c r="AV357" s="3">
        <f>IF(AV$3=0,0,INDEX(Sheet1!RawDataCols,$C357,AV$5)*$R357)</f>
        <v>0</v>
      </c>
      <c r="AW357" s="3">
        <f>IF(AW$3=0,0,INDEX(Sheet1!RawDataCols,$C357,AW$5)*$R357)</f>
        <v>0</v>
      </c>
      <c r="AX357" s="3">
        <f>IF(AX$3=0,0,INDEX(Sheet1!RawDataCols,$C357,AX$5)*$R357)</f>
        <v>0</v>
      </c>
      <c r="AY357" s="3">
        <f>IF(AY$3=0,0,INDEX(Sheet1!RawDataCols,$C357,AY$5)*$R357)</f>
        <v>0</v>
      </c>
      <c r="AZ357" s="3">
        <f>IF(AZ$3=0,0,INDEX(Sheet1!RawDataCols,$C357,AZ$5)*$R357)</f>
        <v>0</v>
      </c>
      <c r="BA357" s="3">
        <f>IF(BA$3=0,0,INDEX(Sheet1!RawDataCols,$C357,BA$5)*$R357)</f>
        <v>0</v>
      </c>
      <c r="BB357" s="3">
        <f>IF(BB$3=0,0,INDEX(Sheet1!RawDataCols,$C357,BB$5)*$R357)</f>
        <v>0</v>
      </c>
      <c r="BC357" s="3">
        <f>IF(BC$3=0,0,INDEX(Sheet1!RawDataCols,$C357,BC$5)*$R357)</f>
        <v>0</v>
      </c>
      <c r="BD357" s="3">
        <f>IF(BD$3=0,0,INDEX(Sheet1!RawDataCols,$C357,BD$5)*$R357)</f>
        <v>0</v>
      </c>
      <c r="BE357" s="3">
        <f>IF(BE$3=0,0,INDEX(Sheet1!RawDataCols,$C357,BE$5)*$R357)</f>
        <v>0</v>
      </c>
      <c r="BF357" s="3">
        <f>IF(BF$3=0,0,INDEX(Sheet1!RawDataCols,$C357,BF$5)*$R357)</f>
        <v>0</v>
      </c>
      <c r="BG357" s="179">
        <f>IF(BG$3=0,0,INDEX(Sheet1!RawDataCols,$C357,BG$5)*$R357)</f>
        <v>0</v>
      </c>
      <c r="BH357" s="33">
        <f t="shared" si="57"/>
        <v>0</v>
      </c>
      <c r="BI357" s="33">
        <f t="shared" si="58"/>
        <v>0</v>
      </c>
      <c r="BJ357" s="33">
        <f t="shared" si="59"/>
        <v>0</v>
      </c>
      <c r="BK357" s="3">
        <f>IF(BK$3=0,0,INDEX(Sheet1!RawDataCols,$C357,BK$5)*$R357)</f>
        <v>0</v>
      </c>
      <c r="BL357" s="3">
        <f>IF(BL$3=0,0,INDEX(Sheet1!RawDataCols,$C357,BL$5)*$R357)</f>
        <v>0</v>
      </c>
      <c r="BM357" s="3">
        <f>IF(BM$3=0,0,INDEX(Sheet1!RawDataCols,$C357,BM$5)*$R357)</f>
        <v>0</v>
      </c>
      <c r="BN357" s="3">
        <f>IF(BN$3=0,0,INDEX(Sheet1!RawDataCols,$C357,BN$5)*$R357)</f>
        <v>0</v>
      </c>
      <c r="BO357" s="3">
        <f>IF(BO$3=0,0,INDEX(Sheet1!RawDataCols,$C357,BO$5)*$R357)</f>
        <v>0</v>
      </c>
      <c r="BP357" s="3">
        <f>IF(BP$3=0,0,INDEX(Sheet1!RawDataCols,$C357,BP$5)*$R357)</f>
        <v>0</v>
      </c>
      <c r="BQ357" s="3">
        <f t="shared" si="60"/>
        <v>0</v>
      </c>
      <c r="BR357" s="3">
        <f t="shared" si="61"/>
        <v>0</v>
      </c>
      <c r="BS357" s="3">
        <f t="shared" si="62"/>
        <v>0</v>
      </c>
      <c r="BT357" s="3">
        <f t="shared" si="63"/>
        <v>0</v>
      </c>
      <c r="BU357" s="3" t="e">
        <f>INDEX(Sheet1!$BS$2:$BS$1000,MATCH($A357,Sheet1!$A$2:$A$1000,0))</f>
        <v>#N/A</v>
      </c>
      <c r="BV357" s="3" t="e">
        <f>INDEX(Sheet1!$BT$2:$BT$1000,MATCH($A357,Sheet1!$A$2:$A$1000,0))</f>
        <v>#N/A</v>
      </c>
    </row>
    <row r="358" spans="1:74" x14ac:dyDescent="0.2">
      <c r="A358" s="11" t="s">
        <v>796</v>
      </c>
      <c r="B358" s="3">
        <f>MATCH($A358,Sheet1!ACCOUNTNO,0)</f>
        <v>327</v>
      </c>
      <c r="C358" s="3">
        <f t="shared" si="54"/>
        <v>327</v>
      </c>
      <c r="D358" s="3" t="str">
        <f>IF(D$3=0,0,INDEX(Sheet1!RawDataCols,$C358,D$5))</f>
        <v>26460A11</v>
      </c>
      <c r="E358" s="3" t="str">
        <f>IF(E$3=0,0,INDEX(Sheet1!RawDataCols,$C358,E$5))</f>
        <v xml:space="preserve">26460          </v>
      </c>
      <c r="F358" s="3" t="str">
        <f>IF(F$3=0,0,INDEX(Sheet1!RawDataCols,$C358,F$5))</f>
        <v xml:space="preserve">A11            </v>
      </c>
      <c r="G358" s="3" t="str">
        <f>IF(G$3=0,0,INDEX(Sheet1!RawDataCols,$C358,G$5))</f>
        <v xml:space="preserve">               </v>
      </c>
      <c r="H358" s="3" t="str">
        <f>IF(H$3=0,0,INDEX(Sheet1!RawDataCols,$C358,H$5))</f>
        <v xml:space="preserve">               </v>
      </c>
      <c r="I358" s="3" t="str">
        <f>IF(I$3=0,0,INDEX(Sheet1!RawDataCols,$C358,I$5))</f>
        <v xml:space="preserve">               </v>
      </c>
      <c r="J358" s="3" t="str">
        <f>IF(J$3=0,0,INDEX(Sheet1!RawDataCols,$C358,J$5))</f>
        <v xml:space="preserve">               </v>
      </c>
      <c r="K358" s="3" t="str">
        <f>IF(K$3=0,0,INDEX(Sheet1!RawDataCols,$C358,K$5))</f>
        <v xml:space="preserve">               </v>
      </c>
      <c r="L358" s="3" t="str">
        <f>IF(L$3=0,0,INDEX(Sheet1!RawDataCols,$C358,L$5))</f>
        <v xml:space="preserve">               </v>
      </c>
      <c r="M358" s="3" t="str">
        <f>IF(M$3=0,0,INDEX(Sheet1!RawDataCols,$C358,M$5))</f>
        <v xml:space="preserve">F007  </v>
      </c>
      <c r="N358" s="3" t="str">
        <f>IF(N$3=0,0,INDEX(Sheet1!RawDataCols,$C358,N$5))</f>
        <v>Other R &amp; M-25 Hutt St</v>
      </c>
      <c r="O358" s="3">
        <f>INDEX(Sheet1!RawDataCols,$C358,O$5)</f>
        <v>13</v>
      </c>
      <c r="P358" s="3" t="str">
        <f>INDEX(Sheet1!RawDataCols,$C358,P$5)</f>
        <v>Cost and Expenses</v>
      </c>
      <c r="Q358" s="3" t="str">
        <f>IF(Q$3=0,0,INDEX(Sheet1!RawDataCols,$C358,Q$5))</f>
        <v>I</v>
      </c>
      <c r="R358" s="3">
        <f t="shared" si="55"/>
        <v>1</v>
      </c>
      <c r="S358" s="3">
        <f t="shared" si="56"/>
        <v>-1</v>
      </c>
      <c r="T358" s="3">
        <f>IF(T$3=0,0,INDEX(Sheet1!RawDataCols,$C358,T$5)*$R358)</f>
        <v>0</v>
      </c>
      <c r="U358" s="3">
        <f>IF(U$3=0,0,INDEX(Sheet1!RawDataCols,$C358,U$5)*$R358)</f>
        <v>0</v>
      </c>
      <c r="V358" s="3">
        <f>IF(V$3=0,0,INDEX(Sheet1!RawDataCols,$C358,V$5)*$R358)</f>
        <v>83.33</v>
      </c>
      <c r="W358" s="3">
        <f>IF(W$3=0,0,INDEX(Sheet1!RawDataCols,$C358,W$5)*$R358)</f>
        <v>0</v>
      </c>
      <c r="X358" s="3">
        <f>IF(X$3=0,0,INDEX(Sheet1!RawDataCols,$C358,X$5)*$R358)</f>
        <v>0</v>
      </c>
      <c r="Y358" s="3">
        <f>IF(Y$3=0,0,INDEX(Sheet1!RawDataCols,$C358,Y$5)*$R358)</f>
        <v>83.33</v>
      </c>
      <c r="Z358" s="3">
        <f>IF(Z$3=0,0,INDEX(Sheet1!RawDataCols,$C358,Z$5)*$R358)</f>
        <v>0</v>
      </c>
      <c r="AA358" s="3">
        <f>IF(AA$3=0,0,INDEX(Sheet1!RawDataCols,$C358,AA$5)*$R358)</f>
        <v>0</v>
      </c>
      <c r="AB358" s="3">
        <f>IF(AB$3=0,0,INDEX(Sheet1!RawDataCols,$C358,AB$5)*$R358)</f>
        <v>83.33</v>
      </c>
      <c r="AC358" s="3">
        <f>IF(AC$3=0,0,INDEX(Sheet1!RawDataCols,$C358,AC$5)*$R358)</f>
        <v>0</v>
      </c>
      <c r="AD358" s="3">
        <f>IF(AD$3=0,0,INDEX(Sheet1!RawDataCols,$C358,AD$5)*$R358)</f>
        <v>0</v>
      </c>
      <c r="AE358" s="3">
        <f>IF(AE$3=0,0,INDEX(Sheet1!RawDataCols,$C358,AE$5)*$R358)</f>
        <v>83.33</v>
      </c>
      <c r="AF358" s="3">
        <f>IF(AF$3=0,0,INDEX(Sheet1!RawDataCols,$C358,AF$5)*$R358)</f>
        <v>0</v>
      </c>
      <c r="AG358" s="3">
        <f>IF(AG$3=0,0,INDEX(Sheet1!RawDataCols,$C358,AG$5)*$R358)</f>
        <v>0</v>
      </c>
      <c r="AH358" s="3">
        <f>IF(AH$3=0,0,INDEX(Sheet1!RawDataCols,$C358,AH$5)*$R358)</f>
        <v>83.33</v>
      </c>
      <c r="AI358" s="3">
        <f>IF(AI$3=0,0,INDEX(Sheet1!RawDataCols,$C358,AI$5)*$R358)</f>
        <v>0</v>
      </c>
      <c r="AJ358" s="3">
        <f>IF(AJ$3=0,0,INDEX(Sheet1!RawDataCols,$C358,AJ$5)*$R358)</f>
        <v>0</v>
      </c>
      <c r="AK358" s="3">
        <f>IF(AK$3=0,0,INDEX(Sheet1!RawDataCols,$C358,AK$5)*$R358)</f>
        <v>83.33</v>
      </c>
      <c r="AL358" s="3">
        <f>IF(AL$3=0,0,INDEX(Sheet1!RawDataCols,$C358,AL$5)*$R358)</f>
        <v>0</v>
      </c>
      <c r="AM358" s="3">
        <f>IF(AM$3=0,0,INDEX(Sheet1!RawDataCols,$C358,AM$5)*$R358)</f>
        <v>0</v>
      </c>
      <c r="AN358" s="3">
        <f>IF(AN$3=0,0,INDEX(Sheet1!RawDataCols,$C358,AN$5)*$R358)</f>
        <v>0</v>
      </c>
      <c r="AO358" s="3">
        <f>IF(AO$3=0,0,INDEX(Sheet1!RawDataCols,$C358,AO$5)*$R358)</f>
        <v>0</v>
      </c>
      <c r="AP358" s="3">
        <f>IF(AP$3=0,0,INDEX(Sheet1!RawDataCols,$C358,AP$5)*$R358)</f>
        <v>0</v>
      </c>
      <c r="AQ358" s="3">
        <f>IF(AQ$3=0,0,INDEX(Sheet1!RawDataCols,$C358,AQ$5)*$R358)</f>
        <v>83.33</v>
      </c>
      <c r="AR358" s="3">
        <f>IF(AR$3=0,0,INDEX(Sheet1!RawDataCols,$C358,AR$5)*$R358)</f>
        <v>0</v>
      </c>
      <c r="AS358" s="3">
        <f>IF(AS$3=0,0,INDEX(Sheet1!RawDataCols,$C358,AS$5)*$R358)</f>
        <v>0</v>
      </c>
      <c r="AT358" s="3">
        <f>IF(AT$3=0,0,INDEX(Sheet1!RawDataCols,$C358,AT$5)*$R358)</f>
        <v>83.33</v>
      </c>
      <c r="AU358" s="3">
        <f>IF(AU$3=0,0,INDEX(Sheet1!RawDataCols,$C358,AU$5)*$R358)</f>
        <v>0</v>
      </c>
      <c r="AV358" s="3">
        <f>IF(AV$3=0,0,INDEX(Sheet1!RawDataCols,$C358,AV$5)*$R358)</f>
        <v>0</v>
      </c>
      <c r="AW358" s="3">
        <f>IF(AW$3=0,0,INDEX(Sheet1!RawDataCols,$C358,AW$5)*$R358)</f>
        <v>83.33</v>
      </c>
      <c r="AX358" s="3">
        <f>IF(AX$3=0,0,INDEX(Sheet1!RawDataCols,$C358,AX$5)*$R358)</f>
        <v>0</v>
      </c>
      <c r="AY358" s="3">
        <f>IF(AY$3=0,0,INDEX(Sheet1!RawDataCols,$C358,AY$5)*$R358)</f>
        <v>0</v>
      </c>
      <c r="AZ358" s="3">
        <f>IF(AZ$3=0,0,INDEX(Sheet1!RawDataCols,$C358,AZ$5)*$R358)</f>
        <v>83.33</v>
      </c>
      <c r="BA358" s="3">
        <f>IF(BA$3=0,0,INDEX(Sheet1!RawDataCols,$C358,BA$5)*$R358)</f>
        <v>0</v>
      </c>
      <c r="BB358" s="3">
        <f>IF(BB$3=0,0,INDEX(Sheet1!RawDataCols,$C358,BB$5)*$R358)</f>
        <v>0</v>
      </c>
      <c r="BC358" s="3">
        <f>IF(BC$3=0,0,INDEX(Sheet1!RawDataCols,$C358,BC$5)*$R358)</f>
        <v>83.33</v>
      </c>
      <c r="BD358" s="3">
        <f>IF(BD$3=0,0,INDEX(Sheet1!RawDataCols,$C358,BD$5)*$R358)</f>
        <v>0</v>
      </c>
      <c r="BE358" s="3">
        <f>IF(BE$3=0,0,INDEX(Sheet1!RawDataCols,$C358,BE$5)*$R358)</f>
        <v>0</v>
      </c>
      <c r="BF358" s="3">
        <f>IF(BF$3=0,0,INDEX(Sheet1!RawDataCols,$C358,BF$5)*$R358)</f>
        <v>83.33</v>
      </c>
      <c r="BG358" s="179">
        <f>IF(BG$3=0,0,INDEX(Sheet1!RawDataCols,$C358,BG$5)*$R358)</f>
        <v>0</v>
      </c>
      <c r="BH358" s="33">
        <f t="shared" si="57"/>
        <v>0</v>
      </c>
      <c r="BI358" s="33">
        <f t="shared" si="58"/>
        <v>916.63000000000011</v>
      </c>
      <c r="BJ358" s="33">
        <f t="shared" si="59"/>
        <v>0</v>
      </c>
      <c r="BK358" s="3">
        <f>IF(BK$3=0,0,INDEX(Sheet1!RawDataCols,$C358,BK$5)*$R358)</f>
        <v>57.289375</v>
      </c>
      <c r="BL358" s="3">
        <f>IF(BL$3=0,0,INDEX(Sheet1!RawDataCols,$C358,BL$5)*$R358)</f>
        <v>0</v>
      </c>
      <c r="BM358" s="3">
        <f>IF(BM$3=0,0,INDEX(Sheet1!RawDataCols,$C358,BM$5)*$R358)</f>
        <v>0</v>
      </c>
      <c r="BN358" s="3">
        <f>IF(BN$3=0,0,INDEX(Sheet1!RawDataCols,$C358,BN$5)*$R358)</f>
        <v>0</v>
      </c>
      <c r="BO358" s="3">
        <f>IF(BO$3=0,0,INDEX(Sheet1!RawDataCols,$C358,BO$5)*$R358)</f>
        <v>2.8893749999999998</v>
      </c>
      <c r="BP358" s="3">
        <f>IF(BP$3=0,0,INDEX(Sheet1!RawDataCols,$C358,BP$5)*$R358)</f>
        <v>0</v>
      </c>
      <c r="BQ358" s="3">
        <f t="shared" si="60"/>
        <v>0</v>
      </c>
      <c r="BR358" s="3">
        <f t="shared" si="61"/>
        <v>0</v>
      </c>
      <c r="BS358" s="3">
        <f t="shared" si="62"/>
        <v>0</v>
      </c>
      <c r="BT358" s="3">
        <f t="shared" si="63"/>
        <v>0</v>
      </c>
      <c r="BU358" s="3" t="str">
        <f>INDEX(Sheet1!$BS$2:$BS$1000,MATCH($A358,Sheet1!$A$2:$A$1000,0))</f>
        <v>13</v>
      </c>
      <c r="BV358" s="3">
        <f>INDEX(Sheet1!$BT$2:$BT$1000,MATCH($A358,Sheet1!$A$2:$A$1000,0))</f>
        <v>0</v>
      </c>
    </row>
    <row r="359" spans="1:74" x14ac:dyDescent="0.2">
      <c r="A359" s="11" t="s">
        <v>797</v>
      </c>
      <c r="B359" s="3">
        <f>MATCH($A359,Sheet1!ACCOUNTNO,0)</f>
        <v>328</v>
      </c>
      <c r="C359" s="3">
        <f t="shared" si="54"/>
        <v>328</v>
      </c>
      <c r="D359" s="3" t="str">
        <f>IF(D$3=0,0,INDEX(Sheet1!RawDataCols,$C359,D$5))</f>
        <v>26460A12</v>
      </c>
      <c r="E359" s="3" t="str">
        <f>IF(E$3=0,0,INDEX(Sheet1!RawDataCols,$C359,E$5))</f>
        <v xml:space="preserve">26460          </v>
      </c>
      <c r="F359" s="3" t="str">
        <f>IF(F$3=0,0,INDEX(Sheet1!RawDataCols,$C359,F$5))</f>
        <v xml:space="preserve">A12            </v>
      </c>
      <c r="G359" s="3" t="str">
        <f>IF(G$3=0,0,INDEX(Sheet1!RawDataCols,$C359,G$5))</f>
        <v xml:space="preserve">               </v>
      </c>
      <c r="H359" s="3" t="str">
        <f>IF(H$3=0,0,INDEX(Sheet1!RawDataCols,$C359,H$5))</f>
        <v xml:space="preserve">               </v>
      </c>
      <c r="I359" s="3" t="str">
        <f>IF(I$3=0,0,INDEX(Sheet1!RawDataCols,$C359,I$5))</f>
        <v xml:space="preserve">               </v>
      </c>
      <c r="J359" s="3" t="str">
        <f>IF(J$3=0,0,INDEX(Sheet1!RawDataCols,$C359,J$5))</f>
        <v xml:space="preserve">               </v>
      </c>
      <c r="K359" s="3" t="str">
        <f>IF(K$3=0,0,INDEX(Sheet1!RawDataCols,$C359,K$5))</f>
        <v xml:space="preserve">               </v>
      </c>
      <c r="L359" s="3" t="str">
        <f>IF(L$3=0,0,INDEX(Sheet1!RawDataCols,$C359,L$5))</f>
        <v xml:space="preserve">               </v>
      </c>
      <c r="M359" s="3" t="str">
        <f>IF(M$3=0,0,INDEX(Sheet1!RawDataCols,$C359,M$5))</f>
        <v xml:space="preserve">F007  </v>
      </c>
      <c r="N359" s="3" t="str">
        <f>IF(N$3=0,0,INDEX(Sheet1!RawDataCols,$C359,N$5))</f>
        <v>Other R &amp; M-A27 188 Carrington</v>
      </c>
      <c r="O359" s="3">
        <f>INDEX(Sheet1!RawDataCols,$C359,O$5)</f>
        <v>13</v>
      </c>
      <c r="P359" s="3" t="str">
        <f>INDEX(Sheet1!RawDataCols,$C359,P$5)</f>
        <v>Cost and Expenses</v>
      </c>
      <c r="Q359" s="3" t="str">
        <f>IF(Q$3=0,0,INDEX(Sheet1!RawDataCols,$C359,Q$5))</f>
        <v>I</v>
      </c>
      <c r="R359" s="3">
        <f t="shared" si="55"/>
        <v>1</v>
      </c>
      <c r="S359" s="3">
        <f t="shared" si="56"/>
        <v>-1</v>
      </c>
      <c r="T359" s="3">
        <f>IF(T$3=0,0,INDEX(Sheet1!RawDataCols,$C359,T$5)*$R359)</f>
        <v>0</v>
      </c>
      <c r="U359" s="3">
        <f>IF(U$3=0,0,INDEX(Sheet1!RawDataCols,$C359,U$5)*$R359)</f>
        <v>0</v>
      </c>
      <c r="V359" s="3">
        <f>IF(V$3=0,0,INDEX(Sheet1!RawDataCols,$C359,V$5)*$R359)</f>
        <v>0</v>
      </c>
      <c r="W359" s="3">
        <f>IF(W$3=0,0,INDEX(Sheet1!RawDataCols,$C359,W$5)*$R359)</f>
        <v>0</v>
      </c>
      <c r="X359" s="3">
        <f>IF(X$3=0,0,INDEX(Sheet1!RawDataCols,$C359,X$5)*$R359)</f>
        <v>0</v>
      </c>
      <c r="Y359" s="3">
        <f>IF(Y$3=0,0,INDEX(Sheet1!RawDataCols,$C359,Y$5)*$R359)</f>
        <v>0</v>
      </c>
      <c r="Z359" s="3">
        <f>IF(Z$3=0,0,INDEX(Sheet1!RawDataCols,$C359,Z$5)*$R359)</f>
        <v>0</v>
      </c>
      <c r="AA359" s="3">
        <f>IF(AA$3=0,0,INDEX(Sheet1!RawDataCols,$C359,AA$5)*$R359)</f>
        <v>0</v>
      </c>
      <c r="AB359" s="3">
        <f>IF(AB$3=0,0,INDEX(Sheet1!RawDataCols,$C359,AB$5)*$R359)</f>
        <v>0</v>
      </c>
      <c r="AC359" s="3">
        <f>IF(AC$3=0,0,INDEX(Sheet1!RawDataCols,$C359,AC$5)*$R359)</f>
        <v>0</v>
      </c>
      <c r="AD359" s="3">
        <f>IF(AD$3=0,0,INDEX(Sheet1!RawDataCols,$C359,AD$5)*$R359)</f>
        <v>0</v>
      </c>
      <c r="AE359" s="3">
        <f>IF(AE$3=0,0,INDEX(Sheet1!RawDataCols,$C359,AE$5)*$R359)</f>
        <v>0</v>
      </c>
      <c r="AF359" s="3">
        <f>IF(AF$3=0,0,INDEX(Sheet1!RawDataCols,$C359,AF$5)*$R359)</f>
        <v>0</v>
      </c>
      <c r="AG359" s="3">
        <f>IF(AG$3=0,0,INDEX(Sheet1!RawDataCols,$C359,AG$5)*$R359)</f>
        <v>0</v>
      </c>
      <c r="AH359" s="3">
        <f>IF(AH$3=0,0,INDEX(Sheet1!RawDataCols,$C359,AH$5)*$R359)</f>
        <v>0</v>
      </c>
      <c r="AI359" s="3">
        <f>IF(AI$3=0,0,INDEX(Sheet1!RawDataCols,$C359,AI$5)*$R359)</f>
        <v>0</v>
      </c>
      <c r="AJ359" s="3">
        <f>IF(AJ$3=0,0,INDEX(Sheet1!RawDataCols,$C359,AJ$5)*$R359)</f>
        <v>0</v>
      </c>
      <c r="AK359" s="3">
        <f>IF(AK$3=0,0,INDEX(Sheet1!RawDataCols,$C359,AK$5)*$R359)</f>
        <v>0</v>
      </c>
      <c r="AL359" s="3">
        <f>IF(AL$3=0,0,INDEX(Sheet1!RawDataCols,$C359,AL$5)*$R359)</f>
        <v>0</v>
      </c>
      <c r="AM359" s="3">
        <f>IF(AM$3=0,0,INDEX(Sheet1!RawDataCols,$C359,AM$5)*$R359)</f>
        <v>0</v>
      </c>
      <c r="AN359" s="3">
        <f>IF(AN$3=0,0,INDEX(Sheet1!RawDataCols,$C359,AN$5)*$R359)</f>
        <v>0</v>
      </c>
      <c r="AO359" s="3">
        <f>IF(AO$3=0,0,INDEX(Sheet1!RawDataCols,$C359,AO$5)*$R359)</f>
        <v>0</v>
      </c>
      <c r="AP359" s="3">
        <f>IF(AP$3=0,0,INDEX(Sheet1!RawDataCols,$C359,AP$5)*$R359)</f>
        <v>0</v>
      </c>
      <c r="AQ359" s="3">
        <f>IF(AQ$3=0,0,INDEX(Sheet1!RawDataCols,$C359,AQ$5)*$R359)</f>
        <v>0</v>
      </c>
      <c r="AR359" s="3">
        <f>IF(AR$3=0,0,INDEX(Sheet1!RawDataCols,$C359,AR$5)*$R359)</f>
        <v>0</v>
      </c>
      <c r="AS359" s="3">
        <f>IF(AS$3=0,0,INDEX(Sheet1!RawDataCols,$C359,AS$5)*$R359)</f>
        <v>0</v>
      </c>
      <c r="AT359" s="3">
        <f>IF(AT$3=0,0,INDEX(Sheet1!RawDataCols,$C359,AT$5)*$R359)</f>
        <v>0</v>
      </c>
      <c r="AU359" s="3">
        <f>IF(AU$3=0,0,INDEX(Sheet1!RawDataCols,$C359,AU$5)*$R359)</f>
        <v>0</v>
      </c>
      <c r="AV359" s="3">
        <f>IF(AV$3=0,0,INDEX(Sheet1!RawDataCols,$C359,AV$5)*$R359)</f>
        <v>0</v>
      </c>
      <c r="AW359" s="3">
        <f>IF(AW$3=0,0,INDEX(Sheet1!RawDataCols,$C359,AW$5)*$R359)</f>
        <v>0</v>
      </c>
      <c r="AX359" s="3">
        <f>IF(AX$3=0,0,INDEX(Sheet1!RawDataCols,$C359,AX$5)*$R359)</f>
        <v>0</v>
      </c>
      <c r="AY359" s="3">
        <f>IF(AY$3=0,0,INDEX(Sheet1!RawDataCols,$C359,AY$5)*$R359)</f>
        <v>0</v>
      </c>
      <c r="AZ359" s="3">
        <f>IF(AZ$3=0,0,INDEX(Sheet1!RawDataCols,$C359,AZ$5)*$R359)</f>
        <v>0</v>
      </c>
      <c r="BA359" s="3">
        <f>IF(BA$3=0,0,INDEX(Sheet1!RawDataCols,$C359,BA$5)*$R359)</f>
        <v>0</v>
      </c>
      <c r="BB359" s="3">
        <f>IF(BB$3=0,0,INDEX(Sheet1!RawDataCols,$C359,BB$5)*$R359)</f>
        <v>0</v>
      </c>
      <c r="BC359" s="3">
        <f>IF(BC$3=0,0,INDEX(Sheet1!RawDataCols,$C359,BC$5)*$R359)</f>
        <v>0</v>
      </c>
      <c r="BD359" s="3">
        <f>IF(BD$3=0,0,INDEX(Sheet1!RawDataCols,$C359,BD$5)*$R359)</f>
        <v>0</v>
      </c>
      <c r="BE359" s="3">
        <f>IF(BE$3=0,0,INDEX(Sheet1!RawDataCols,$C359,BE$5)*$R359)</f>
        <v>0</v>
      </c>
      <c r="BF359" s="3">
        <f>IF(BF$3=0,0,INDEX(Sheet1!RawDataCols,$C359,BF$5)*$R359)</f>
        <v>0</v>
      </c>
      <c r="BG359" s="179">
        <f>IF(BG$3=0,0,INDEX(Sheet1!RawDataCols,$C359,BG$5)*$R359)</f>
        <v>0</v>
      </c>
      <c r="BH359" s="33">
        <f t="shared" si="57"/>
        <v>0</v>
      </c>
      <c r="BI359" s="33">
        <f t="shared" si="58"/>
        <v>0</v>
      </c>
      <c r="BJ359" s="33">
        <f t="shared" si="59"/>
        <v>0</v>
      </c>
      <c r="BK359" s="3">
        <f>IF(BK$3=0,0,INDEX(Sheet1!RawDataCols,$C359,BK$5)*$R359)</f>
        <v>0</v>
      </c>
      <c r="BL359" s="3">
        <f>IF(BL$3=0,0,INDEX(Sheet1!RawDataCols,$C359,BL$5)*$R359)</f>
        <v>0</v>
      </c>
      <c r="BM359" s="3">
        <f>IF(BM$3=0,0,INDEX(Sheet1!RawDataCols,$C359,BM$5)*$R359)</f>
        <v>0</v>
      </c>
      <c r="BN359" s="3">
        <f>IF(BN$3=0,0,INDEX(Sheet1!RawDataCols,$C359,BN$5)*$R359)</f>
        <v>0</v>
      </c>
      <c r="BO359" s="3">
        <f>IF(BO$3=0,0,INDEX(Sheet1!RawDataCols,$C359,BO$5)*$R359)</f>
        <v>30.540624999999999</v>
      </c>
      <c r="BP359" s="3">
        <f>IF(BP$3=0,0,INDEX(Sheet1!RawDataCols,$C359,BP$5)*$R359)</f>
        <v>0</v>
      </c>
      <c r="BQ359" s="3">
        <f t="shared" si="60"/>
        <v>0</v>
      </c>
      <c r="BR359" s="3">
        <f t="shared" si="61"/>
        <v>0</v>
      </c>
      <c r="BS359" s="3">
        <f t="shared" si="62"/>
        <v>0</v>
      </c>
      <c r="BT359" s="3">
        <f t="shared" si="63"/>
        <v>0</v>
      </c>
      <c r="BU359" s="3" t="str">
        <f>INDEX(Sheet1!$BS$2:$BS$1000,MATCH($A359,Sheet1!$A$2:$A$1000,0))</f>
        <v>13</v>
      </c>
      <c r="BV359" s="3">
        <f>INDEX(Sheet1!$BT$2:$BT$1000,MATCH($A359,Sheet1!$A$2:$A$1000,0))</f>
        <v>0</v>
      </c>
    </row>
    <row r="360" spans="1:74" x14ac:dyDescent="0.2">
      <c r="A360" s="11" t="s">
        <v>798</v>
      </c>
      <c r="B360" s="3">
        <f>MATCH($A360,Sheet1!ACCOUNTNO,0)</f>
        <v>329</v>
      </c>
      <c r="C360" s="3">
        <f t="shared" si="54"/>
        <v>329</v>
      </c>
      <c r="D360" s="3" t="str">
        <f>IF(D$3=0,0,INDEX(Sheet1!RawDataCols,$C360,D$5))</f>
        <v>26460A13</v>
      </c>
      <c r="E360" s="3" t="str">
        <f>IF(E$3=0,0,INDEX(Sheet1!RawDataCols,$C360,E$5))</f>
        <v xml:space="preserve">26460          </v>
      </c>
      <c r="F360" s="3" t="str">
        <f>IF(F$3=0,0,INDEX(Sheet1!RawDataCols,$C360,F$5))</f>
        <v xml:space="preserve">A13            </v>
      </c>
      <c r="G360" s="3" t="str">
        <f>IF(G$3=0,0,INDEX(Sheet1!RawDataCols,$C360,G$5))</f>
        <v xml:space="preserve">               </v>
      </c>
      <c r="H360" s="3" t="str">
        <f>IF(H$3=0,0,INDEX(Sheet1!RawDataCols,$C360,H$5))</f>
        <v xml:space="preserve">               </v>
      </c>
      <c r="I360" s="3" t="str">
        <f>IF(I$3=0,0,INDEX(Sheet1!RawDataCols,$C360,I$5))</f>
        <v xml:space="preserve">               </v>
      </c>
      <c r="J360" s="3" t="str">
        <f>IF(J$3=0,0,INDEX(Sheet1!RawDataCols,$C360,J$5))</f>
        <v xml:space="preserve">               </v>
      </c>
      <c r="K360" s="3" t="str">
        <f>IF(K$3=0,0,INDEX(Sheet1!RawDataCols,$C360,K$5))</f>
        <v xml:space="preserve">               </v>
      </c>
      <c r="L360" s="3" t="str">
        <f>IF(L$3=0,0,INDEX(Sheet1!RawDataCols,$C360,L$5))</f>
        <v xml:space="preserve">               </v>
      </c>
      <c r="M360" s="3" t="str">
        <f>IF(M$3=0,0,INDEX(Sheet1!RawDataCols,$C360,M$5))</f>
        <v xml:space="preserve">F007  </v>
      </c>
      <c r="N360" s="3" t="str">
        <f>IF(N$3=0,0,INDEX(Sheet1!RawDataCols,$C360,N$5))</f>
        <v>Other R &amp; M-B25 188 Carrington</v>
      </c>
      <c r="O360" s="3">
        <f>INDEX(Sheet1!RawDataCols,$C360,O$5)</f>
        <v>13</v>
      </c>
      <c r="P360" s="3" t="str">
        <f>INDEX(Sheet1!RawDataCols,$C360,P$5)</f>
        <v>Cost and Expenses</v>
      </c>
      <c r="Q360" s="3" t="str">
        <f>IF(Q$3=0,0,INDEX(Sheet1!RawDataCols,$C360,Q$5))</f>
        <v>I</v>
      </c>
      <c r="R360" s="3">
        <f t="shared" si="55"/>
        <v>1</v>
      </c>
      <c r="S360" s="3">
        <f t="shared" si="56"/>
        <v>-1</v>
      </c>
      <c r="T360" s="3">
        <f>IF(T$3=0,0,INDEX(Sheet1!RawDataCols,$C360,T$5)*$R360)</f>
        <v>0</v>
      </c>
      <c r="U360" s="3">
        <f>IF(U$3=0,0,INDEX(Sheet1!RawDataCols,$C360,U$5)*$R360)</f>
        <v>0</v>
      </c>
      <c r="V360" s="3">
        <f>IF(V$3=0,0,INDEX(Sheet1!RawDataCols,$C360,V$5)*$R360)</f>
        <v>0</v>
      </c>
      <c r="W360" s="3">
        <f>IF(W$3=0,0,INDEX(Sheet1!RawDataCols,$C360,W$5)*$R360)</f>
        <v>0</v>
      </c>
      <c r="X360" s="3">
        <f>IF(X$3=0,0,INDEX(Sheet1!RawDataCols,$C360,X$5)*$R360)</f>
        <v>0</v>
      </c>
      <c r="Y360" s="3">
        <f>IF(Y$3=0,0,INDEX(Sheet1!RawDataCols,$C360,Y$5)*$R360)</f>
        <v>0</v>
      </c>
      <c r="Z360" s="3">
        <f>IF(Z$3=0,0,INDEX(Sheet1!RawDataCols,$C360,Z$5)*$R360)</f>
        <v>0</v>
      </c>
      <c r="AA360" s="3">
        <f>IF(AA$3=0,0,INDEX(Sheet1!RawDataCols,$C360,AA$5)*$R360)</f>
        <v>0</v>
      </c>
      <c r="AB360" s="3">
        <f>IF(AB$3=0,0,INDEX(Sheet1!RawDataCols,$C360,AB$5)*$R360)</f>
        <v>0</v>
      </c>
      <c r="AC360" s="3">
        <f>IF(AC$3=0,0,INDEX(Sheet1!RawDataCols,$C360,AC$5)*$R360)</f>
        <v>0</v>
      </c>
      <c r="AD360" s="3">
        <f>IF(AD$3=0,0,INDEX(Sheet1!RawDataCols,$C360,AD$5)*$R360)</f>
        <v>0</v>
      </c>
      <c r="AE360" s="3">
        <f>IF(AE$3=0,0,INDEX(Sheet1!RawDataCols,$C360,AE$5)*$R360)</f>
        <v>0</v>
      </c>
      <c r="AF360" s="3">
        <f>IF(AF$3=0,0,INDEX(Sheet1!RawDataCols,$C360,AF$5)*$R360)</f>
        <v>0</v>
      </c>
      <c r="AG360" s="3">
        <f>IF(AG$3=0,0,INDEX(Sheet1!RawDataCols,$C360,AG$5)*$R360)</f>
        <v>0</v>
      </c>
      <c r="AH360" s="3">
        <f>IF(AH$3=0,0,INDEX(Sheet1!RawDataCols,$C360,AH$5)*$R360)</f>
        <v>0</v>
      </c>
      <c r="AI360" s="3">
        <f>IF(AI$3=0,0,INDEX(Sheet1!RawDataCols,$C360,AI$5)*$R360)</f>
        <v>0</v>
      </c>
      <c r="AJ360" s="3">
        <f>IF(AJ$3=0,0,INDEX(Sheet1!RawDataCols,$C360,AJ$5)*$R360)</f>
        <v>0</v>
      </c>
      <c r="AK360" s="3">
        <f>IF(AK$3=0,0,INDEX(Sheet1!RawDataCols,$C360,AK$5)*$R360)</f>
        <v>0</v>
      </c>
      <c r="AL360" s="3">
        <f>IF(AL$3=0,0,INDEX(Sheet1!RawDataCols,$C360,AL$5)*$R360)</f>
        <v>0</v>
      </c>
      <c r="AM360" s="3">
        <f>IF(AM$3=0,0,INDEX(Sheet1!RawDataCols,$C360,AM$5)*$R360)</f>
        <v>0</v>
      </c>
      <c r="AN360" s="3">
        <f>IF(AN$3=0,0,INDEX(Sheet1!RawDataCols,$C360,AN$5)*$R360)</f>
        <v>0</v>
      </c>
      <c r="AO360" s="3">
        <f>IF(AO$3=0,0,INDEX(Sheet1!RawDataCols,$C360,AO$5)*$R360)</f>
        <v>0</v>
      </c>
      <c r="AP360" s="3">
        <f>IF(AP$3=0,0,INDEX(Sheet1!RawDataCols,$C360,AP$5)*$R360)</f>
        <v>0</v>
      </c>
      <c r="AQ360" s="3">
        <f>IF(AQ$3=0,0,INDEX(Sheet1!RawDataCols,$C360,AQ$5)*$R360)</f>
        <v>0</v>
      </c>
      <c r="AR360" s="3">
        <f>IF(AR$3=0,0,INDEX(Sheet1!RawDataCols,$C360,AR$5)*$R360)</f>
        <v>0</v>
      </c>
      <c r="AS360" s="3">
        <f>IF(AS$3=0,0,INDEX(Sheet1!RawDataCols,$C360,AS$5)*$R360)</f>
        <v>0</v>
      </c>
      <c r="AT360" s="3">
        <f>IF(AT$3=0,0,INDEX(Sheet1!RawDataCols,$C360,AT$5)*$R360)</f>
        <v>0</v>
      </c>
      <c r="AU360" s="3">
        <f>IF(AU$3=0,0,INDEX(Sheet1!RawDataCols,$C360,AU$5)*$R360)</f>
        <v>0</v>
      </c>
      <c r="AV360" s="3">
        <f>IF(AV$3=0,0,INDEX(Sheet1!RawDataCols,$C360,AV$5)*$R360)</f>
        <v>0</v>
      </c>
      <c r="AW360" s="3">
        <f>IF(AW$3=0,0,INDEX(Sheet1!RawDataCols,$C360,AW$5)*$R360)</f>
        <v>0</v>
      </c>
      <c r="AX360" s="3">
        <f>IF(AX$3=0,0,INDEX(Sheet1!RawDataCols,$C360,AX$5)*$R360)</f>
        <v>0</v>
      </c>
      <c r="AY360" s="3">
        <f>IF(AY$3=0,0,INDEX(Sheet1!RawDataCols,$C360,AY$5)*$R360)</f>
        <v>0</v>
      </c>
      <c r="AZ360" s="3">
        <f>IF(AZ$3=0,0,INDEX(Sheet1!RawDataCols,$C360,AZ$5)*$R360)</f>
        <v>0</v>
      </c>
      <c r="BA360" s="3">
        <f>IF(BA$3=0,0,INDEX(Sheet1!RawDataCols,$C360,BA$5)*$R360)</f>
        <v>0</v>
      </c>
      <c r="BB360" s="3">
        <f>IF(BB$3=0,0,INDEX(Sheet1!RawDataCols,$C360,BB$5)*$R360)</f>
        <v>0</v>
      </c>
      <c r="BC360" s="3">
        <f>IF(BC$3=0,0,INDEX(Sheet1!RawDataCols,$C360,BC$5)*$R360)</f>
        <v>0</v>
      </c>
      <c r="BD360" s="3">
        <f>IF(BD$3=0,0,INDEX(Sheet1!RawDataCols,$C360,BD$5)*$R360)</f>
        <v>0</v>
      </c>
      <c r="BE360" s="3">
        <f>IF(BE$3=0,0,INDEX(Sheet1!RawDataCols,$C360,BE$5)*$R360)</f>
        <v>0</v>
      </c>
      <c r="BF360" s="3">
        <f>IF(BF$3=0,0,INDEX(Sheet1!RawDataCols,$C360,BF$5)*$R360)</f>
        <v>0</v>
      </c>
      <c r="BG360" s="179">
        <f>IF(BG$3=0,0,INDEX(Sheet1!RawDataCols,$C360,BG$5)*$R360)</f>
        <v>0</v>
      </c>
      <c r="BH360" s="33">
        <f t="shared" si="57"/>
        <v>0</v>
      </c>
      <c r="BI360" s="33">
        <f t="shared" si="58"/>
        <v>0</v>
      </c>
      <c r="BJ360" s="33">
        <f t="shared" si="59"/>
        <v>0</v>
      </c>
      <c r="BK360" s="3">
        <f>IF(BK$3=0,0,INDEX(Sheet1!RawDataCols,$C360,BK$5)*$R360)</f>
        <v>0</v>
      </c>
      <c r="BL360" s="3">
        <f>IF(BL$3=0,0,INDEX(Sheet1!RawDataCols,$C360,BL$5)*$R360)</f>
        <v>0</v>
      </c>
      <c r="BM360" s="3">
        <f>IF(BM$3=0,0,INDEX(Sheet1!RawDataCols,$C360,BM$5)*$R360)</f>
        <v>0</v>
      </c>
      <c r="BN360" s="3">
        <f>IF(BN$3=0,0,INDEX(Sheet1!RawDataCols,$C360,BN$5)*$R360)</f>
        <v>0</v>
      </c>
      <c r="BO360" s="3">
        <f>IF(BO$3=0,0,INDEX(Sheet1!RawDataCols,$C360,BO$5)*$R360)</f>
        <v>119.72624999999999</v>
      </c>
      <c r="BP360" s="3">
        <f>IF(BP$3=0,0,INDEX(Sheet1!RawDataCols,$C360,BP$5)*$R360)</f>
        <v>0</v>
      </c>
      <c r="BQ360" s="3">
        <f t="shared" si="60"/>
        <v>0</v>
      </c>
      <c r="BR360" s="3">
        <f t="shared" si="61"/>
        <v>0</v>
      </c>
      <c r="BS360" s="3">
        <f t="shared" si="62"/>
        <v>0</v>
      </c>
      <c r="BT360" s="3">
        <f t="shared" si="63"/>
        <v>0</v>
      </c>
      <c r="BU360" s="3" t="str">
        <f>INDEX(Sheet1!$BS$2:$BS$1000,MATCH($A360,Sheet1!$A$2:$A$1000,0))</f>
        <v>13</v>
      </c>
      <c r="BV360" s="3">
        <f>INDEX(Sheet1!$BT$2:$BT$1000,MATCH($A360,Sheet1!$A$2:$A$1000,0))</f>
        <v>0</v>
      </c>
    </row>
    <row r="361" spans="1:74" x14ac:dyDescent="0.2">
      <c r="A361" s="246" t="s">
        <v>799</v>
      </c>
      <c r="B361" s="3" t="e">
        <f>MATCH($A361,Sheet1!ACCOUNTNO,0)</f>
        <v>#N/A</v>
      </c>
      <c r="C361" s="3">
        <f t="shared" si="54"/>
        <v>65000</v>
      </c>
      <c r="D361" s="3">
        <f>IF(D$3=0,0,INDEX(Sheet1!RawDataCols,$C361,D$5))</f>
        <v>0</v>
      </c>
      <c r="E361" s="3">
        <f>IF(E$3=0,0,INDEX(Sheet1!RawDataCols,$C361,E$5))</f>
        <v>0</v>
      </c>
      <c r="F361" s="3">
        <f>IF(F$3=0,0,INDEX(Sheet1!RawDataCols,$C361,F$5))</f>
        <v>0</v>
      </c>
      <c r="G361" s="3">
        <f>IF(G$3=0,0,INDEX(Sheet1!RawDataCols,$C361,G$5))</f>
        <v>0</v>
      </c>
      <c r="H361" s="3">
        <f>IF(H$3=0,0,INDEX(Sheet1!RawDataCols,$C361,H$5))</f>
        <v>0</v>
      </c>
      <c r="I361" s="3">
        <f>IF(I$3=0,0,INDEX(Sheet1!RawDataCols,$C361,I$5))</f>
        <v>0</v>
      </c>
      <c r="J361" s="3">
        <f>IF(J$3=0,0,INDEX(Sheet1!RawDataCols,$C361,J$5))</f>
        <v>0</v>
      </c>
      <c r="K361" s="3">
        <f>IF(K$3=0,0,INDEX(Sheet1!RawDataCols,$C361,K$5))</f>
        <v>0</v>
      </c>
      <c r="L361" s="3">
        <f>IF(L$3=0,0,INDEX(Sheet1!RawDataCols,$C361,L$5))</f>
        <v>0</v>
      </c>
      <c r="M361" s="3">
        <f>IF(M$3=0,0,INDEX(Sheet1!RawDataCols,$C361,M$5))</f>
        <v>0</v>
      </c>
      <c r="N361" s="3">
        <f>IF(N$3=0,0,INDEX(Sheet1!RawDataCols,$C361,N$5))</f>
        <v>0</v>
      </c>
      <c r="O361" s="3">
        <f>INDEX(Sheet1!RawDataCols,$C361,O$5)</f>
        <v>0</v>
      </c>
      <c r="P361" s="3">
        <f>INDEX(Sheet1!RawDataCols,$C361,P$5)</f>
        <v>0</v>
      </c>
      <c r="Q361" s="3">
        <f>IF(Q$3=0,0,INDEX(Sheet1!RawDataCols,$C361,Q$5))</f>
        <v>0</v>
      </c>
      <c r="R361" s="3">
        <f t="shared" si="55"/>
        <v>1</v>
      </c>
      <c r="S361" s="3">
        <f t="shared" si="56"/>
        <v>-1</v>
      </c>
      <c r="T361" s="3">
        <f>IF(T$3=0,0,INDEX(Sheet1!RawDataCols,$C361,T$5)*$R361)</f>
        <v>0</v>
      </c>
      <c r="U361" s="3">
        <f>IF(U$3=0,0,INDEX(Sheet1!RawDataCols,$C361,U$5)*$R361)</f>
        <v>0</v>
      </c>
      <c r="V361" s="3">
        <f>IF(V$3=0,0,INDEX(Sheet1!RawDataCols,$C361,V$5)*$R361)</f>
        <v>0</v>
      </c>
      <c r="W361" s="3">
        <f>IF(W$3=0,0,INDEX(Sheet1!RawDataCols,$C361,W$5)*$R361)</f>
        <v>0</v>
      </c>
      <c r="X361" s="3">
        <f>IF(X$3=0,0,INDEX(Sheet1!RawDataCols,$C361,X$5)*$R361)</f>
        <v>0</v>
      </c>
      <c r="Y361" s="3">
        <f>IF(Y$3=0,0,INDEX(Sheet1!RawDataCols,$C361,Y$5)*$R361)</f>
        <v>0</v>
      </c>
      <c r="Z361" s="3">
        <f>IF(Z$3=0,0,INDEX(Sheet1!RawDataCols,$C361,Z$5)*$R361)</f>
        <v>0</v>
      </c>
      <c r="AA361" s="3">
        <f>IF(AA$3=0,0,INDEX(Sheet1!RawDataCols,$C361,AA$5)*$R361)</f>
        <v>0</v>
      </c>
      <c r="AB361" s="3">
        <f>IF(AB$3=0,0,INDEX(Sheet1!RawDataCols,$C361,AB$5)*$R361)</f>
        <v>0</v>
      </c>
      <c r="AC361" s="3">
        <f>IF(AC$3=0,0,INDEX(Sheet1!RawDataCols,$C361,AC$5)*$R361)</f>
        <v>0</v>
      </c>
      <c r="AD361" s="3">
        <f>IF(AD$3=0,0,INDEX(Sheet1!RawDataCols,$C361,AD$5)*$R361)</f>
        <v>0</v>
      </c>
      <c r="AE361" s="3">
        <f>IF(AE$3=0,0,INDEX(Sheet1!RawDataCols,$C361,AE$5)*$R361)</f>
        <v>0</v>
      </c>
      <c r="AF361" s="3">
        <f>IF(AF$3=0,0,INDEX(Sheet1!RawDataCols,$C361,AF$5)*$R361)</f>
        <v>0</v>
      </c>
      <c r="AG361" s="3">
        <f>IF(AG$3=0,0,INDEX(Sheet1!RawDataCols,$C361,AG$5)*$R361)</f>
        <v>0</v>
      </c>
      <c r="AH361" s="3">
        <f>IF(AH$3=0,0,INDEX(Sheet1!RawDataCols,$C361,AH$5)*$R361)</f>
        <v>0</v>
      </c>
      <c r="AI361" s="3">
        <f>IF(AI$3=0,0,INDEX(Sheet1!RawDataCols,$C361,AI$5)*$R361)</f>
        <v>0</v>
      </c>
      <c r="AJ361" s="3">
        <f>IF(AJ$3=0,0,INDEX(Sheet1!RawDataCols,$C361,AJ$5)*$R361)</f>
        <v>0</v>
      </c>
      <c r="AK361" s="3">
        <f>IF(AK$3=0,0,INDEX(Sheet1!RawDataCols,$C361,AK$5)*$R361)</f>
        <v>0</v>
      </c>
      <c r="AL361" s="3">
        <f>IF(AL$3=0,0,INDEX(Sheet1!RawDataCols,$C361,AL$5)*$R361)</f>
        <v>0</v>
      </c>
      <c r="AM361" s="3">
        <f>IF(AM$3=0,0,INDEX(Sheet1!RawDataCols,$C361,AM$5)*$R361)</f>
        <v>0</v>
      </c>
      <c r="AN361" s="3">
        <f>IF(AN$3=0,0,INDEX(Sheet1!RawDataCols,$C361,AN$5)*$R361)</f>
        <v>0</v>
      </c>
      <c r="AO361" s="3">
        <f>IF(AO$3=0,0,INDEX(Sheet1!RawDataCols,$C361,AO$5)*$R361)</f>
        <v>0</v>
      </c>
      <c r="AP361" s="3">
        <f>IF(AP$3=0,0,INDEX(Sheet1!RawDataCols,$C361,AP$5)*$R361)</f>
        <v>0</v>
      </c>
      <c r="AQ361" s="3">
        <f>IF(AQ$3=0,0,INDEX(Sheet1!RawDataCols,$C361,AQ$5)*$R361)</f>
        <v>0</v>
      </c>
      <c r="AR361" s="3">
        <f>IF(AR$3=0,0,INDEX(Sheet1!RawDataCols,$C361,AR$5)*$R361)</f>
        <v>0</v>
      </c>
      <c r="AS361" s="3">
        <f>IF(AS$3=0,0,INDEX(Sheet1!RawDataCols,$C361,AS$5)*$R361)</f>
        <v>0</v>
      </c>
      <c r="AT361" s="3">
        <f>IF(AT$3=0,0,INDEX(Sheet1!RawDataCols,$C361,AT$5)*$R361)</f>
        <v>0</v>
      </c>
      <c r="AU361" s="3">
        <f>IF(AU$3=0,0,INDEX(Sheet1!RawDataCols,$C361,AU$5)*$R361)</f>
        <v>0</v>
      </c>
      <c r="AV361" s="3">
        <f>IF(AV$3=0,0,INDEX(Sheet1!RawDataCols,$C361,AV$5)*$R361)</f>
        <v>0</v>
      </c>
      <c r="AW361" s="3">
        <f>IF(AW$3=0,0,INDEX(Sheet1!RawDataCols,$C361,AW$5)*$R361)</f>
        <v>0</v>
      </c>
      <c r="AX361" s="3">
        <f>IF(AX$3=0,0,INDEX(Sheet1!RawDataCols,$C361,AX$5)*$R361)</f>
        <v>0</v>
      </c>
      <c r="AY361" s="3">
        <f>IF(AY$3=0,0,INDEX(Sheet1!RawDataCols,$C361,AY$5)*$R361)</f>
        <v>0</v>
      </c>
      <c r="AZ361" s="3">
        <f>IF(AZ$3=0,0,INDEX(Sheet1!RawDataCols,$C361,AZ$5)*$R361)</f>
        <v>0</v>
      </c>
      <c r="BA361" s="3">
        <f>IF(BA$3=0,0,INDEX(Sheet1!RawDataCols,$C361,BA$5)*$R361)</f>
        <v>0</v>
      </c>
      <c r="BB361" s="3">
        <f>IF(BB$3=0,0,INDEX(Sheet1!RawDataCols,$C361,BB$5)*$R361)</f>
        <v>0</v>
      </c>
      <c r="BC361" s="3">
        <f>IF(BC$3=0,0,INDEX(Sheet1!RawDataCols,$C361,BC$5)*$R361)</f>
        <v>0</v>
      </c>
      <c r="BD361" s="3">
        <f>IF(BD$3=0,0,INDEX(Sheet1!RawDataCols,$C361,BD$5)*$R361)</f>
        <v>0</v>
      </c>
      <c r="BE361" s="3">
        <f>IF(BE$3=0,0,INDEX(Sheet1!RawDataCols,$C361,BE$5)*$R361)</f>
        <v>0</v>
      </c>
      <c r="BF361" s="3">
        <f>IF(BF$3=0,0,INDEX(Sheet1!RawDataCols,$C361,BF$5)*$R361)</f>
        <v>0</v>
      </c>
      <c r="BG361" s="179">
        <f>IF(BG$3=0,0,INDEX(Sheet1!RawDataCols,$C361,BG$5)*$R361)</f>
        <v>0</v>
      </c>
      <c r="BH361" s="33">
        <f t="shared" si="57"/>
        <v>0</v>
      </c>
      <c r="BI361" s="33">
        <f t="shared" si="58"/>
        <v>0</v>
      </c>
      <c r="BJ361" s="33">
        <f t="shared" si="59"/>
        <v>0</v>
      </c>
      <c r="BK361" s="3">
        <f>IF(BK$3=0,0,INDEX(Sheet1!RawDataCols,$C361,BK$5)*$R361)</f>
        <v>0</v>
      </c>
      <c r="BL361" s="3">
        <f>IF(BL$3=0,0,INDEX(Sheet1!RawDataCols,$C361,BL$5)*$R361)</f>
        <v>0</v>
      </c>
      <c r="BM361" s="3">
        <f>IF(BM$3=0,0,INDEX(Sheet1!RawDataCols,$C361,BM$5)*$R361)</f>
        <v>0</v>
      </c>
      <c r="BN361" s="3">
        <f>IF(BN$3=0,0,INDEX(Sheet1!RawDataCols,$C361,BN$5)*$R361)</f>
        <v>0</v>
      </c>
      <c r="BO361" s="3">
        <f>IF(BO$3=0,0,INDEX(Sheet1!RawDataCols,$C361,BO$5)*$R361)</f>
        <v>0</v>
      </c>
      <c r="BP361" s="3">
        <f>IF(BP$3=0,0,INDEX(Sheet1!RawDataCols,$C361,BP$5)*$R361)</f>
        <v>0</v>
      </c>
      <c r="BQ361" s="3">
        <f t="shared" si="60"/>
        <v>0</v>
      </c>
      <c r="BR361" s="3">
        <f t="shared" si="61"/>
        <v>0</v>
      </c>
      <c r="BS361" s="3">
        <f t="shared" si="62"/>
        <v>0</v>
      </c>
      <c r="BT361" s="3">
        <f t="shared" si="63"/>
        <v>0</v>
      </c>
      <c r="BU361" s="3" t="e">
        <f>INDEX(Sheet1!$BS$2:$BS$1000,MATCH($A361,Sheet1!$A$2:$A$1000,0))</f>
        <v>#N/A</v>
      </c>
      <c r="BV361" s="3" t="e">
        <f>INDEX(Sheet1!$BT$2:$BT$1000,MATCH($A361,Sheet1!$A$2:$A$1000,0))</f>
        <v>#N/A</v>
      </c>
    </row>
    <row r="362" spans="1:74" x14ac:dyDescent="0.2">
      <c r="A362" s="11" t="s">
        <v>800</v>
      </c>
      <c r="B362" s="3">
        <f>MATCH($A362,Sheet1!ACCOUNTNO,0)</f>
        <v>330</v>
      </c>
      <c r="C362" s="3">
        <f t="shared" si="54"/>
        <v>330</v>
      </c>
      <c r="D362" s="3" t="str">
        <f>IF(D$3=0,0,INDEX(Sheet1!RawDataCols,$C362,D$5))</f>
        <v>26480A02</v>
      </c>
      <c r="E362" s="3" t="str">
        <f>IF(E$3=0,0,INDEX(Sheet1!RawDataCols,$C362,E$5))</f>
        <v xml:space="preserve">26480          </v>
      </c>
      <c r="F362" s="3" t="str">
        <f>IF(F$3=0,0,INDEX(Sheet1!RawDataCols,$C362,F$5))</f>
        <v xml:space="preserve">A02            </v>
      </c>
      <c r="G362" s="3" t="str">
        <f>IF(G$3=0,0,INDEX(Sheet1!RawDataCols,$C362,G$5))</f>
        <v xml:space="preserve">               </v>
      </c>
      <c r="H362" s="3" t="str">
        <f>IF(H$3=0,0,INDEX(Sheet1!RawDataCols,$C362,H$5))</f>
        <v xml:space="preserve">               </v>
      </c>
      <c r="I362" s="3" t="str">
        <f>IF(I$3=0,0,INDEX(Sheet1!RawDataCols,$C362,I$5))</f>
        <v xml:space="preserve">               </v>
      </c>
      <c r="J362" s="3" t="str">
        <f>IF(J$3=0,0,INDEX(Sheet1!RawDataCols,$C362,J$5))</f>
        <v xml:space="preserve">               </v>
      </c>
      <c r="K362" s="3" t="str">
        <f>IF(K$3=0,0,INDEX(Sheet1!RawDataCols,$C362,K$5))</f>
        <v xml:space="preserve">               </v>
      </c>
      <c r="L362" s="3" t="str">
        <f>IF(L$3=0,0,INDEX(Sheet1!RawDataCols,$C362,L$5))</f>
        <v xml:space="preserve">               </v>
      </c>
      <c r="M362" s="3" t="str">
        <f>IF(M$3=0,0,INDEX(Sheet1!RawDataCols,$C362,M$5))</f>
        <v xml:space="preserve">F007  </v>
      </c>
      <c r="N362" s="3" t="str">
        <f>IF(N$3=0,0,INDEX(Sheet1!RawDataCols,$C362,N$5))</f>
        <v>Pest  &amp; Weed Control-200 East Tce</v>
      </c>
      <c r="O362" s="3">
        <f>INDEX(Sheet1!RawDataCols,$C362,O$5)</f>
        <v>13</v>
      </c>
      <c r="P362" s="3" t="str">
        <f>INDEX(Sheet1!RawDataCols,$C362,P$5)</f>
        <v>Cost and Expenses</v>
      </c>
      <c r="Q362" s="3" t="str">
        <f>IF(Q$3=0,0,INDEX(Sheet1!RawDataCols,$C362,Q$5))</f>
        <v>I</v>
      </c>
      <c r="R362" s="3">
        <f t="shared" si="55"/>
        <v>1</v>
      </c>
      <c r="S362" s="3">
        <f t="shared" si="56"/>
        <v>-1</v>
      </c>
      <c r="T362" s="3">
        <f>IF(T$3=0,0,INDEX(Sheet1!RawDataCols,$C362,T$5)*$R362)</f>
        <v>0</v>
      </c>
      <c r="U362" s="3">
        <f>IF(U$3=0,0,INDEX(Sheet1!RawDataCols,$C362,U$5)*$R362)</f>
        <v>0</v>
      </c>
      <c r="V362" s="3">
        <f>IF(V$3=0,0,INDEX(Sheet1!RawDataCols,$C362,V$5)*$R362)</f>
        <v>135.13</v>
      </c>
      <c r="W362" s="3">
        <f>IF(W$3=0,0,INDEX(Sheet1!RawDataCols,$C362,W$5)*$R362)</f>
        <v>608.17999999999995</v>
      </c>
      <c r="X362" s="3">
        <f>IF(X$3=0,0,INDEX(Sheet1!RawDataCols,$C362,X$5)*$R362)</f>
        <v>0</v>
      </c>
      <c r="Y362" s="3">
        <f>IF(Y$3=0,0,INDEX(Sheet1!RawDataCols,$C362,Y$5)*$R362)</f>
        <v>135.13</v>
      </c>
      <c r="Z362" s="3">
        <f>IF(Z$3=0,0,INDEX(Sheet1!RawDataCols,$C362,Z$5)*$R362)</f>
        <v>119.63</v>
      </c>
      <c r="AA362" s="3">
        <f>IF(AA$3=0,0,INDEX(Sheet1!RawDataCols,$C362,AA$5)*$R362)</f>
        <v>393.57</v>
      </c>
      <c r="AB362" s="3">
        <f>IF(AB$3=0,0,INDEX(Sheet1!RawDataCols,$C362,AB$5)*$R362)</f>
        <v>135.13</v>
      </c>
      <c r="AC362" s="3">
        <f>IF(AC$3=0,0,INDEX(Sheet1!RawDataCols,$C362,AC$5)*$R362)</f>
        <v>512.71</v>
      </c>
      <c r="AD362" s="3">
        <f>IF(AD$3=0,0,INDEX(Sheet1!RawDataCols,$C362,AD$5)*$R362)</f>
        <v>0</v>
      </c>
      <c r="AE362" s="3">
        <f>IF(AE$3=0,0,INDEX(Sheet1!RawDataCols,$C362,AE$5)*$R362)</f>
        <v>135.13</v>
      </c>
      <c r="AF362" s="3">
        <f>IF(AF$3=0,0,INDEX(Sheet1!RawDataCols,$C362,AF$5)*$R362)</f>
        <v>0</v>
      </c>
      <c r="AG362" s="3">
        <f>IF(AG$3=0,0,INDEX(Sheet1!RawDataCols,$C362,AG$5)*$R362)</f>
        <v>0</v>
      </c>
      <c r="AH362" s="3">
        <f>IF(AH$3=0,0,INDEX(Sheet1!RawDataCols,$C362,AH$5)*$R362)</f>
        <v>135.13</v>
      </c>
      <c r="AI362" s="3">
        <f>IF(AI$3=0,0,INDEX(Sheet1!RawDataCols,$C362,AI$5)*$R362)</f>
        <v>0</v>
      </c>
      <c r="AJ362" s="3">
        <f>IF(AJ$3=0,0,INDEX(Sheet1!RawDataCols,$C362,AJ$5)*$R362)</f>
        <v>393.57</v>
      </c>
      <c r="AK362" s="3">
        <f>IF(AK$3=0,0,INDEX(Sheet1!RawDataCols,$C362,AK$5)*$R362)</f>
        <v>135.13</v>
      </c>
      <c r="AL362" s="3">
        <f>IF(AL$3=0,0,INDEX(Sheet1!RawDataCols,$C362,AL$5)*$R362)</f>
        <v>380.26</v>
      </c>
      <c r="AM362" s="3">
        <f>IF(AM$3=0,0,INDEX(Sheet1!RawDataCols,$C362,AM$5)*$R362)</f>
        <v>0</v>
      </c>
      <c r="AN362" s="3">
        <f>IF(AN$3=0,0,INDEX(Sheet1!RawDataCols,$C362,AN$5)*$R362)</f>
        <v>0</v>
      </c>
      <c r="AO362" s="3">
        <f>IF(AO$3=0,0,INDEX(Sheet1!RawDataCols,$C362,AO$5)*$R362)</f>
        <v>0</v>
      </c>
      <c r="AP362" s="3">
        <f>IF(AP$3=0,0,INDEX(Sheet1!RawDataCols,$C362,AP$5)*$R362)</f>
        <v>0</v>
      </c>
      <c r="AQ362" s="3">
        <f>IF(AQ$3=0,0,INDEX(Sheet1!RawDataCols,$C362,AQ$5)*$R362)</f>
        <v>135.13</v>
      </c>
      <c r="AR362" s="3">
        <f>IF(AR$3=0,0,INDEX(Sheet1!RawDataCols,$C362,AR$5)*$R362)</f>
        <v>0</v>
      </c>
      <c r="AS362" s="3">
        <f>IF(AS$3=0,0,INDEX(Sheet1!RawDataCols,$C362,AS$5)*$R362)</f>
        <v>401.44</v>
      </c>
      <c r="AT362" s="3">
        <f>IF(AT$3=0,0,INDEX(Sheet1!RawDataCols,$C362,AT$5)*$R362)</f>
        <v>135.13</v>
      </c>
      <c r="AU362" s="3">
        <f>IF(AU$3=0,0,INDEX(Sheet1!RawDataCols,$C362,AU$5)*$R362)</f>
        <v>0</v>
      </c>
      <c r="AV362" s="3">
        <f>IF(AV$3=0,0,INDEX(Sheet1!RawDataCols,$C362,AV$5)*$R362)</f>
        <v>0</v>
      </c>
      <c r="AW362" s="3">
        <f>IF(AW$3=0,0,INDEX(Sheet1!RawDataCols,$C362,AW$5)*$R362)</f>
        <v>135.13</v>
      </c>
      <c r="AX362" s="3">
        <f>IF(AX$3=0,0,INDEX(Sheet1!RawDataCols,$C362,AX$5)*$R362)</f>
        <v>393.57</v>
      </c>
      <c r="AY362" s="3">
        <f>IF(AY$3=0,0,INDEX(Sheet1!RawDataCols,$C362,AY$5)*$R362)</f>
        <v>0</v>
      </c>
      <c r="AZ362" s="3">
        <f>IF(AZ$3=0,0,INDEX(Sheet1!RawDataCols,$C362,AZ$5)*$R362)</f>
        <v>135.13</v>
      </c>
      <c r="BA362" s="3">
        <f>IF(BA$3=0,0,INDEX(Sheet1!RawDataCols,$C362,BA$5)*$R362)</f>
        <v>0</v>
      </c>
      <c r="BB362" s="3">
        <f>IF(BB$3=0,0,INDEX(Sheet1!RawDataCols,$C362,BB$5)*$R362)</f>
        <v>401.44</v>
      </c>
      <c r="BC362" s="3">
        <f>IF(BC$3=0,0,INDEX(Sheet1!RawDataCols,$C362,BC$5)*$R362)</f>
        <v>135.13</v>
      </c>
      <c r="BD362" s="3">
        <f>IF(BD$3=0,0,INDEX(Sheet1!RawDataCols,$C362,BD$5)*$R362)</f>
        <v>393.57</v>
      </c>
      <c r="BE362" s="3">
        <f>IF(BE$3=0,0,INDEX(Sheet1!RawDataCols,$C362,BE$5)*$R362)</f>
        <v>401.44</v>
      </c>
      <c r="BF362" s="3">
        <f>IF(BF$3=0,0,INDEX(Sheet1!RawDataCols,$C362,BF$5)*$R362)</f>
        <v>135.13</v>
      </c>
      <c r="BG362" s="179">
        <f>IF(BG$3=0,0,INDEX(Sheet1!RawDataCols,$C362,BG$5)*$R362)</f>
        <v>393.57</v>
      </c>
      <c r="BH362" s="33">
        <f t="shared" si="57"/>
        <v>1590.02</v>
      </c>
      <c r="BI362" s="33">
        <f t="shared" si="58"/>
        <v>1486.4300000000003</v>
      </c>
      <c r="BJ362" s="33">
        <f t="shared" si="59"/>
        <v>2407.92</v>
      </c>
      <c r="BK362" s="3">
        <f>IF(BK$3=0,0,INDEX(Sheet1!RawDataCols,$C362,BK$5)*$R362)</f>
        <v>92.901875000000004</v>
      </c>
      <c r="BL362" s="3">
        <f>IF(BL$3=0,0,INDEX(Sheet1!RawDataCols,$C362,BL$5)*$R362)</f>
        <v>144.38624999999999</v>
      </c>
      <c r="BM362" s="3">
        <f>IF(BM$3=0,0,INDEX(Sheet1!RawDataCols,$C362,BM$5)*$R362)</f>
        <v>69.263125000000002</v>
      </c>
      <c r="BN362" s="3">
        <f>IF(BN$3=0,0,INDEX(Sheet1!RawDataCols,$C362,BN$5)*$R362)</f>
        <v>91.273750000000007</v>
      </c>
      <c r="BO362" s="3">
        <f>IF(BO$3=0,0,INDEX(Sheet1!RawDataCols,$C362,BO$5)*$R362)</f>
        <v>85.474999999999994</v>
      </c>
      <c r="BP362" s="3">
        <f>IF(BP$3=0,0,INDEX(Sheet1!RawDataCols,$C362,BP$5)*$R362)</f>
        <v>689.4</v>
      </c>
      <c r="BQ362" s="3">
        <f t="shared" si="60"/>
        <v>393.57</v>
      </c>
      <c r="BR362" s="3">
        <f t="shared" si="61"/>
        <v>393.57</v>
      </c>
      <c r="BS362" s="3">
        <f t="shared" si="62"/>
        <v>401.44</v>
      </c>
      <c r="BT362" s="3">
        <f t="shared" si="63"/>
        <v>802.88</v>
      </c>
      <c r="BU362" s="3" t="str">
        <f>INDEX(Sheet1!$BS$2:$BS$1000,MATCH($A362,Sheet1!$A$2:$A$1000,0))</f>
        <v>13</v>
      </c>
      <c r="BV362" s="3">
        <f>INDEX(Sheet1!$BT$2:$BT$1000,MATCH($A362,Sheet1!$A$2:$A$1000,0))</f>
        <v>802.88</v>
      </c>
    </row>
    <row r="363" spans="1:74" x14ac:dyDescent="0.2">
      <c r="A363" s="11" t="s">
        <v>801</v>
      </c>
      <c r="B363" s="3">
        <f>MATCH($A363,Sheet1!ACCOUNTNO,0)</f>
        <v>332</v>
      </c>
      <c r="C363" s="3">
        <f t="shared" si="54"/>
        <v>332</v>
      </c>
      <c r="D363" s="3" t="str">
        <f>IF(D$3=0,0,INDEX(Sheet1!RawDataCols,$C363,D$5))</f>
        <v>26480A04</v>
      </c>
      <c r="E363" s="3" t="str">
        <f>IF(E$3=0,0,INDEX(Sheet1!RawDataCols,$C363,E$5))</f>
        <v xml:space="preserve">26480          </v>
      </c>
      <c r="F363" s="3" t="str">
        <f>IF(F$3=0,0,INDEX(Sheet1!RawDataCols,$C363,F$5))</f>
        <v xml:space="preserve">A04            </v>
      </c>
      <c r="G363" s="3" t="str">
        <f>IF(G$3=0,0,INDEX(Sheet1!RawDataCols,$C363,G$5))</f>
        <v xml:space="preserve">               </v>
      </c>
      <c r="H363" s="3" t="str">
        <f>IF(H$3=0,0,INDEX(Sheet1!RawDataCols,$C363,H$5))</f>
        <v xml:space="preserve">               </v>
      </c>
      <c r="I363" s="3" t="str">
        <f>IF(I$3=0,0,INDEX(Sheet1!RawDataCols,$C363,I$5))</f>
        <v xml:space="preserve">               </v>
      </c>
      <c r="J363" s="3" t="str">
        <f>IF(J$3=0,0,INDEX(Sheet1!RawDataCols,$C363,J$5))</f>
        <v xml:space="preserve">               </v>
      </c>
      <c r="K363" s="3" t="str">
        <f>IF(K$3=0,0,INDEX(Sheet1!RawDataCols,$C363,K$5))</f>
        <v xml:space="preserve">               </v>
      </c>
      <c r="L363" s="3" t="str">
        <f>IF(L$3=0,0,INDEX(Sheet1!RawDataCols,$C363,L$5))</f>
        <v xml:space="preserve">               </v>
      </c>
      <c r="M363" s="3" t="str">
        <f>IF(M$3=0,0,INDEX(Sheet1!RawDataCols,$C363,M$5))</f>
        <v xml:space="preserve">F007  </v>
      </c>
      <c r="N363" s="3" t="str">
        <f>IF(N$3=0,0,INDEX(Sheet1!RawDataCols,$C363,N$5))</f>
        <v>Pest  &amp; Weed Control-174 Fullarton Rd</v>
      </c>
      <c r="O363" s="3">
        <f>INDEX(Sheet1!RawDataCols,$C363,O$5)</f>
        <v>13</v>
      </c>
      <c r="P363" s="3" t="str">
        <f>INDEX(Sheet1!RawDataCols,$C363,P$5)</f>
        <v>Cost and Expenses</v>
      </c>
      <c r="Q363" s="3" t="str">
        <f>IF(Q$3=0,0,INDEX(Sheet1!RawDataCols,$C363,Q$5))</f>
        <v>I</v>
      </c>
      <c r="R363" s="3">
        <f t="shared" si="55"/>
        <v>1</v>
      </c>
      <c r="S363" s="3">
        <f t="shared" si="56"/>
        <v>-1</v>
      </c>
      <c r="T363" s="3">
        <f>IF(T$3=0,0,INDEX(Sheet1!RawDataCols,$C363,T$5)*$R363)</f>
        <v>0</v>
      </c>
      <c r="U363" s="3">
        <f>IF(U$3=0,0,INDEX(Sheet1!RawDataCols,$C363,U$5)*$R363)</f>
        <v>0</v>
      </c>
      <c r="V363" s="3">
        <f>IF(V$3=0,0,INDEX(Sheet1!RawDataCols,$C363,V$5)*$R363)</f>
        <v>0</v>
      </c>
      <c r="W363" s="3">
        <f>IF(W$3=0,0,INDEX(Sheet1!RawDataCols,$C363,W$5)*$R363)</f>
        <v>0</v>
      </c>
      <c r="X363" s="3">
        <f>IF(X$3=0,0,INDEX(Sheet1!RawDataCols,$C363,X$5)*$R363)</f>
        <v>0</v>
      </c>
      <c r="Y363" s="3">
        <f>IF(Y$3=0,0,INDEX(Sheet1!RawDataCols,$C363,Y$5)*$R363)</f>
        <v>0</v>
      </c>
      <c r="Z363" s="3">
        <f>IF(Z$3=0,0,INDEX(Sheet1!RawDataCols,$C363,Z$5)*$R363)</f>
        <v>0</v>
      </c>
      <c r="AA363" s="3">
        <f>IF(AA$3=0,0,INDEX(Sheet1!RawDataCols,$C363,AA$5)*$R363)</f>
        <v>0</v>
      </c>
      <c r="AB363" s="3">
        <f>IF(AB$3=0,0,INDEX(Sheet1!RawDataCols,$C363,AB$5)*$R363)</f>
        <v>0</v>
      </c>
      <c r="AC363" s="3">
        <f>IF(AC$3=0,0,INDEX(Sheet1!RawDataCols,$C363,AC$5)*$R363)</f>
        <v>0</v>
      </c>
      <c r="AD363" s="3">
        <f>IF(AD$3=0,0,INDEX(Sheet1!RawDataCols,$C363,AD$5)*$R363)</f>
        <v>0</v>
      </c>
      <c r="AE363" s="3">
        <f>IF(AE$3=0,0,INDEX(Sheet1!RawDataCols,$C363,AE$5)*$R363)</f>
        <v>0</v>
      </c>
      <c r="AF363" s="3">
        <f>IF(AF$3=0,0,INDEX(Sheet1!RawDataCols,$C363,AF$5)*$R363)</f>
        <v>0</v>
      </c>
      <c r="AG363" s="3">
        <f>IF(AG$3=0,0,INDEX(Sheet1!RawDataCols,$C363,AG$5)*$R363)</f>
        <v>0</v>
      </c>
      <c r="AH363" s="3">
        <f>IF(AH$3=0,0,INDEX(Sheet1!RawDataCols,$C363,AH$5)*$R363)</f>
        <v>0</v>
      </c>
      <c r="AI363" s="3">
        <f>IF(AI$3=0,0,INDEX(Sheet1!RawDataCols,$C363,AI$5)*$R363)</f>
        <v>200</v>
      </c>
      <c r="AJ363" s="3">
        <f>IF(AJ$3=0,0,INDEX(Sheet1!RawDataCols,$C363,AJ$5)*$R363)</f>
        <v>0</v>
      </c>
      <c r="AK363" s="3">
        <f>IF(AK$3=0,0,INDEX(Sheet1!RawDataCols,$C363,AK$5)*$R363)</f>
        <v>0</v>
      </c>
      <c r="AL363" s="3">
        <f>IF(AL$3=0,0,INDEX(Sheet1!RawDataCols,$C363,AL$5)*$R363)</f>
        <v>0</v>
      </c>
      <c r="AM363" s="3">
        <f>IF(AM$3=0,0,INDEX(Sheet1!RawDataCols,$C363,AM$5)*$R363)</f>
        <v>0</v>
      </c>
      <c r="AN363" s="3">
        <f>IF(AN$3=0,0,INDEX(Sheet1!RawDataCols,$C363,AN$5)*$R363)</f>
        <v>0</v>
      </c>
      <c r="AO363" s="3">
        <f>IF(AO$3=0,0,INDEX(Sheet1!RawDataCols,$C363,AO$5)*$R363)</f>
        <v>0</v>
      </c>
      <c r="AP363" s="3">
        <f>IF(AP$3=0,0,INDEX(Sheet1!RawDataCols,$C363,AP$5)*$R363)</f>
        <v>0</v>
      </c>
      <c r="AQ363" s="3">
        <f>IF(AQ$3=0,0,INDEX(Sheet1!RawDataCols,$C363,AQ$5)*$R363)</f>
        <v>0</v>
      </c>
      <c r="AR363" s="3">
        <f>IF(AR$3=0,0,INDEX(Sheet1!RawDataCols,$C363,AR$5)*$R363)</f>
        <v>0</v>
      </c>
      <c r="AS363" s="3">
        <f>IF(AS$3=0,0,INDEX(Sheet1!RawDataCols,$C363,AS$5)*$R363)</f>
        <v>0</v>
      </c>
      <c r="AT363" s="3">
        <f>IF(AT$3=0,0,INDEX(Sheet1!RawDataCols,$C363,AT$5)*$R363)</f>
        <v>0</v>
      </c>
      <c r="AU363" s="3">
        <f>IF(AU$3=0,0,INDEX(Sheet1!RawDataCols,$C363,AU$5)*$R363)</f>
        <v>0</v>
      </c>
      <c r="AV363" s="3">
        <f>IF(AV$3=0,0,INDEX(Sheet1!RawDataCols,$C363,AV$5)*$R363)</f>
        <v>0</v>
      </c>
      <c r="AW363" s="3">
        <f>IF(AW$3=0,0,INDEX(Sheet1!RawDataCols,$C363,AW$5)*$R363)</f>
        <v>0</v>
      </c>
      <c r="AX363" s="3">
        <f>IF(AX$3=0,0,INDEX(Sheet1!RawDataCols,$C363,AX$5)*$R363)</f>
        <v>0</v>
      </c>
      <c r="AY363" s="3">
        <f>IF(AY$3=0,0,INDEX(Sheet1!RawDataCols,$C363,AY$5)*$R363)</f>
        <v>0</v>
      </c>
      <c r="AZ363" s="3">
        <f>IF(AZ$3=0,0,INDEX(Sheet1!RawDataCols,$C363,AZ$5)*$R363)</f>
        <v>0</v>
      </c>
      <c r="BA363" s="3">
        <f>IF(BA$3=0,0,INDEX(Sheet1!RawDataCols,$C363,BA$5)*$R363)</f>
        <v>0</v>
      </c>
      <c r="BB363" s="3">
        <f>IF(BB$3=0,0,INDEX(Sheet1!RawDataCols,$C363,BB$5)*$R363)</f>
        <v>0</v>
      </c>
      <c r="BC363" s="3">
        <f>IF(BC$3=0,0,INDEX(Sheet1!RawDataCols,$C363,BC$5)*$R363)</f>
        <v>0</v>
      </c>
      <c r="BD363" s="3">
        <f>IF(BD$3=0,0,INDEX(Sheet1!RawDataCols,$C363,BD$5)*$R363)</f>
        <v>0</v>
      </c>
      <c r="BE363" s="3">
        <f>IF(BE$3=0,0,INDEX(Sheet1!RawDataCols,$C363,BE$5)*$R363)</f>
        <v>0</v>
      </c>
      <c r="BF363" s="3">
        <f>IF(BF$3=0,0,INDEX(Sheet1!RawDataCols,$C363,BF$5)*$R363)</f>
        <v>0</v>
      </c>
      <c r="BG363" s="179">
        <f>IF(BG$3=0,0,INDEX(Sheet1!RawDataCols,$C363,BG$5)*$R363)</f>
        <v>0</v>
      </c>
      <c r="BH363" s="33">
        <f t="shared" si="57"/>
        <v>0</v>
      </c>
      <c r="BI363" s="33">
        <f t="shared" si="58"/>
        <v>0</v>
      </c>
      <c r="BJ363" s="33">
        <f t="shared" si="59"/>
        <v>200</v>
      </c>
      <c r="BK363" s="3">
        <f>IF(BK$3=0,0,INDEX(Sheet1!RawDataCols,$C363,BK$5)*$R363)</f>
        <v>0</v>
      </c>
      <c r="BL363" s="3">
        <f>IF(BL$3=0,0,INDEX(Sheet1!RawDataCols,$C363,BL$5)*$R363)</f>
        <v>12.5</v>
      </c>
      <c r="BM363" s="3">
        <f>IF(BM$3=0,0,INDEX(Sheet1!RawDataCols,$C363,BM$5)*$R363)</f>
        <v>0</v>
      </c>
      <c r="BN363" s="3">
        <f>IF(BN$3=0,0,INDEX(Sheet1!RawDataCols,$C363,BN$5)*$R363)</f>
        <v>0</v>
      </c>
      <c r="BO363" s="3">
        <f>IF(BO$3=0,0,INDEX(Sheet1!RawDataCols,$C363,BO$5)*$R363)</f>
        <v>0</v>
      </c>
      <c r="BP363" s="3">
        <f>IF(BP$3=0,0,INDEX(Sheet1!RawDataCols,$C363,BP$5)*$R363)</f>
        <v>0</v>
      </c>
      <c r="BQ363" s="3">
        <f t="shared" si="60"/>
        <v>0</v>
      </c>
      <c r="BR363" s="3">
        <f t="shared" si="61"/>
        <v>0</v>
      </c>
      <c r="BS363" s="3">
        <f t="shared" si="62"/>
        <v>0</v>
      </c>
      <c r="BT363" s="3">
        <f t="shared" si="63"/>
        <v>0</v>
      </c>
      <c r="BU363" s="3" t="str">
        <f>INDEX(Sheet1!$BS$2:$BS$1000,MATCH($A363,Sheet1!$A$2:$A$1000,0))</f>
        <v>13</v>
      </c>
      <c r="BV363" s="3">
        <f>INDEX(Sheet1!$BT$2:$BT$1000,MATCH($A363,Sheet1!$A$2:$A$1000,0))</f>
        <v>0</v>
      </c>
    </row>
    <row r="364" spans="1:74" x14ac:dyDescent="0.2">
      <c r="A364" s="246" t="s">
        <v>802</v>
      </c>
      <c r="B364" s="3" t="e">
        <f>MATCH($A364,Sheet1!ACCOUNTNO,0)</f>
        <v>#N/A</v>
      </c>
      <c r="C364" s="3">
        <f t="shared" si="54"/>
        <v>65000</v>
      </c>
      <c r="D364" s="3">
        <f>IF(D$3=0,0,INDEX(Sheet1!RawDataCols,$C364,D$5))</f>
        <v>0</v>
      </c>
      <c r="E364" s="3">
        <f>IF(E$3=0,0,INDEX(Sheet1!RawDataCols,$C364,E$5))</f>
        <v>0</v>
      </c>
      <c r="F364" s="3">
        <f>IF(F$3=0,0,INDEX(Sheet1!RawDataCols,$C364,F$5))</f>
        <v>0</v>
      </c>
      <c r="G364" s="3">
        <f>IF(G$3=0,0,INDEX(Sheet1!RawDataCols,$C364,G$5))</f>
        <v>0</v>
      </c>
      <c r="H364" s="3">
        <f>IF(H$3=0,0,INDEX(Sheet1!RawDataCols,$C364,H$5))</f>
        <v>0</v>
      </c>
      <c r="I364" s="3">
        <f>IF(I$3=0,0,INDEX(Sheet1!RawDataCols,$C364,I$5))</f>
        <v>0</v>
      </c>
      <c r="J364" s="3">
        <f>IF(J$3=0,0,INDEX(Sheet1!RawDataCols,$C364,J$5))</f>
        <v>0</v>
      </c>
      <c r="K364" s="3">
        <f>IF(K$3=0,0,INDEX(Sheet1!RawDataCols,$C364,K$5))</f>
        <v>0</v>
      </c>
      <c r="L364" s="3">
        <f>IF(L$3=0,0,INDEX(Sheet1!RawDataCols,$C364,L$5))</f>
        <v>0</v>
      </c>
      <c r="M364" s="3">
        <f>IF(M$3=0,0,INDEX(Sheet1!RawDataCols,$C364,M$5))</f>
        <v>0</v>
      </c>
      <c r="N364" s="3">
        <f>IF(N$3=0,0,INDEX(Sheet1!RawDataCols,$C364,N$5))</f>
        <v>0</v>
      </c>
      <c r="O364" s="3">
        <f>INDEX(Sheet1!RawDataCols,$C364,O$5)</f>
        <v>0</v>
      </c>
      <c r="P364" s="3">
        <f>INDEX(Sheet1!RawDataCols,$C364,P$5)</f>
        <v>0</v>
      </c>
      <c r="Q364" s="3">
        <f>IF(Q$3=0,0,INDEX(Sheet1!RawDataCols,$C364,Q$5))</f>
        <v>0</v>
      </c>
      <c r="R364" s="3">
        <f t="shared" si="55"/>
        <v>1</v>
      </c>
      <c r="S364" s="3">
        <f t="shared" si="56"/>
        <v>-1</v>
      </c>
      <c r="T364" s="3">
        <f>IF(T$3=0,0,INDEX(Sheet1!RawDataCols,$C364,T$5)*$R364)</f>
        <v>0</v>
      </c>
      <c r="U364" s="3">
        <f>IF(U$3=0,0,INDEX(Sheet1!RawDataCols,$C364,U$5)*$R364)</f>
        <v>0</v>
      </c>
      <c r="V364" s="3">
        <f>IF(V$3=0,0,INDEX(Sheet1!RawDataCols,$C364,V$5)*$R364)</f>
        <v>0</v>
      </c>
      <c r="W364" s="3">
        <f>IF(W$3=0,0,INDEX(Sheet1!RawDataCols,$C364,W$5)*$R364)</f>
        <v>0</v>
      </c>
      <c r="X364" s="3">
        <f>IF(X$3=0,0,INDEX(Sheet1!RawDataCols,$C364,X$5)*$R364)</f>
        <v>0</v>
      </c>
      <c r="Y364" s="3">
        <f>IF(Y$3=0,0,INDEX(Sheet1!RawDataCols,$C364,Y$5)*$R364)</f>
        <v>0</v>
      </c>
      <c r="Z364" s="3">
        <f>IF(Z$3=0,0,INDEX(Sheet1!RawDataCols,$C364,Z$5)*$R364)</f>
        <v>0</v>
      </c>
      <c r="AA364" s="3">
        <f>IF(AA$3=0,0,INDEX(Sheet1!RawDataCols,$C364,AA$5)*$R364)</f>
        <v>0</v>
      </c>
      <c r="AB364" s="3">
        <f>IF(AB$3=0,0,INDEX(Sheet1!RawDataCols,$C364,AB$5)*$R364)</f>
        <v>0</v>
      </c>
      <c r="AC364" s="3">
        <f>IF(AC$3=0,0,INDEX(Sheet1!RawDataCols,$C364,AC$5)*$R364)</f>
        <v>0</v>
      </c>
      <c r="AD364" s="3">
        <f>IF(AD$3=0,0,INDEX(Sheet1!RawDataCols,$C364,AD$5)*$R364)</f>
        <v>0</v>
      </c>
      <c r="AE364" s="3">
        <f>IF(AE$3=0,0,INDEX(Sheet1!RawDataCols,$C364,AE$5)*$R364)</f>
        <v>0</v>
      </c>
      <c r="AF364" s="3">
        <f>IF(AF$3=0,0,INDEX(Sheet1!RawDataCols,$C364,AF$5)*$R364)</f>
        <v>0</v>
      </c>
      <c r="AG364" s="3">
        <f>IF(AG$3=0,0,INDEX(Sheet1!RawDataCols,$C364,AG$5)*$R364)</f>
        <v>0</v>
      </c>
      <c r="AH364" s="3">
        <f>IF(AH$3=0,0,INDEX(Sheet1!RawDataCols,$C364,AH$5)*$R364)</f>
        <v>0</v>
      </c>
      <c r="AI364" s="3">
        <f>IF(AI$3=0,0,INDEX(Sheet1!RawDataCols,$C364,AI$5)*$R364)</f>
        <v>0</v>
      </c>
      <c r="AJ364" s="3">
        <f>IF(AJ$3=0,0,INDEX(Sheet1!RawDataCols,$C364,AJ$5)*$R364)</f>
        <v>0</v>
      </c>
      <c r="AK364" s="3">
        <f>IF(AK$3=0,0,INDEX(Sheet1!RawDataCols,$C364,AK$5)*$R364)</f>
        <v>0</v>
      </c>
      <c r="AL364" s="3">
        <f>IF(AL$3=0,0,INDEX(Sheet1!RawDataCols,$C364,AL$5)*$R364)</f>
        <v>0</v>
      </c>
      <c r="AM364" s="3">
        <f>IF(AM$3=0,0,INDEX(Sheet1!RawDataCols,$C364,AM$5)*$R364)</f>
        <v>0</v>
      </c>
      <c r="AN364" s="3">
        <f>IF(AN$3=0,0,INDEX(Sheet1!RawDataCols,$C364,AN$5)*$R364)</f>
        <v>0</v>
      </c>
      <c r="AO364" s="3">
        <f>IF(AO$3=0,0,INDEX(Sheet1!RawDataCols,$C364,AO$5)*$R364)</f>
        <v>0</v>
      </c>
      <c r="AP364" s="3">
        <f>IF(AP$3=0,0,INDEX(Sheet1!RawDataCols,$C364,AP$5)*$R364)</f>
        <v>0</v>
      </c>
      <c r="AQ364" s="3">
        <f>IF(AQ$3=0,0,INDEX(Sheet1!RawDataCols,$C364,AQ$5)*$R364)</f>
        <v>0</v>
      </c>
      <c r="AR364" s="3">
        <f>IF(AR$3=0,0,INDEX(Sheet1!RawDataCols,$C364,AR$5)*$R364)</f>
        <v>0</v>
      </c>
      <c r="AS364" s="3">
        <f>IF(AS$3=0,0,INDEX(Sheet1!RawDataCols,$C364,AS$5)*$R364)</f>
        <v>0</v>
      </c>
      <c r="AT364" s="3">
        <f>IF(AT$3=0,0,INDEX(Sheet1!RawDataCols,$C364,AT$5)*$R364)</f>
        <v>0</v>
      </c>
      <c r="AU364" s="3">
        <f>IF(AU$3=0,0,INDEX(Sheet1!RawDataCols,$C364,AU$5)*$R364)</f>
        <v>0</v>
      </c>
      <c r="AV364" s="3">
        <f>IF(AV$3=0,0,INDEX(Sheet1!RawDataCols,$C364,AV$5)*$R364)</f>
        <v>0</v>
      </c>
      <c r="AW364" s="3">
        <f>IF(AW$3=0,0,INDEX(Sheet1!RawDataCols,$C364,AW$5)*$R364)</f>
        <v>0</v>
      </c>
      <c r="AX364" s="3">
        <f>IF(AX$3=0,0,INDEX(Sheet1!RawDataCols,$C364,AX$5)*$R364)</f>
        <v>0</v>
      </c>
      <c r="AY364" s="3">
        <f>IF(AY$3=0,0,INDEX(Sheet1!RawDataCols,$C364,AY$5)*$R364)</f>
        <v>0</v>
      </c>
      <c r="AZ364" s="3">
        <f>IF(AZ$3=0,0,INDEX(Sheet1!RawDataCols,$C364,AZ$5)*$R364)</f>
        <v>0</v>
      </c>
      <c r="BA364" s="3">
        <f>IF(BA$3=0,0,INDEX(Sheet1!RawDataCols,$C364,BA$5)*$R364)</f>
        <v>0</v>
      </c>
      <c r="BB364" s="3">
        <f>IF(BB$3=0,0,INDEX(Sheet1!RawDataCols,$C364,BB$5)*$R364)</f>
        <v>0</v>
      </c>
      <c r="BC364" s="3">
        <f>IF(BC$3=0,0,INDEX(Sheet1!RawDataCols,$C364,BC$5)*$R364)</f>
        <v>0</v>
      </c>
      <c r="BD364" s="3">
        <f>IF(BD$3=0,0,INDEX(Sheet1!RawDataCols,$C364,BD$5)*$R364)</f>
        <v>0</v>
      </c>
      <c r="BE364" s="3">
        <f>IF(BE$3=0,0,INDEX(Sheet1!RawDataCols,$C364,BE$5)*$R364)</f>
        <v>0</v>
      </c>
      <c r="BF364" s="3">
        <f>IF(BF$3=0,0,INDEX(Sheet1!RawDataCols,$C364,BF$5)*$R364)</f>
        <v>0</v>
      </c>
      <c r="BG364" s="179">
        <f>IF(BG$3=0,0,INDEX(Sheet1!RawDataCols,$C364,BG$5)*$R364)</f>
        <v>0</v>
      </c>
      <c r="BH364" s="33">
        <f t="shared" si="57"/>
        <v>0</v>
      </c>
      <c r="BI364" s="33">
        <f t="shared" si="58"/>
        <v>0</v>
      </c>
      <c r="BJ364" s="33">
        <f t="shared" si="59"/>
        <v>0</v>
      </c>
      <c r="BK364" s="3">
        <f>IF(BK$3=0,0,INDEX(Sheet1!RawDataCols,$C364,BK$5)*$R364)</f>
        <v>0</v>
      </c>
      <c r="BL364" s="3">
        <f>IF(BL$3=0,0,INDEX(Sheet1!RawDataCols,$C364,BL$5)*$R364)</f>
        <v>0</v>
      </c>
      <c r="BM364" s="3">
        <f>IF(BM$3=0,0,INDEX(Sheet1!RawDataCols,$C364,BM$5)*$R364)</f>
        <v>0</v>
      </c>
      <c r="BN364" s="3">
        <f>IF(BN$3=0,0,INDEX(Sheet1!RawDataCols,$C364,BN$5)*$R364)</f>
        <v>0</v>
      </c>
      <c r="BO364" s="3">
        <f>IF(BO$3=0,0,INDEX(Sheet1!RawDataCols,$C364,BO$5)*$R364)</f>
        <v>0</v>
      </c>
      <c r="BP364" s="3">
        <f>IF(BP$3=0,0,INDEX(Sheet1!RawDataCols,$C364,BP$5)*$R364)</f>
        <v>0</v>
      </c>
      <c r="BQ364" s="3">
        <f t="shared" si="60"/>
        <v>0</v>
      </c>
      <c r="BR364" s="3">
        <f t="shared" si="61"/>
        <v>0</v>
      </c>
      <c r="BS364" s="3">
        <f t="shared" si="62"/>
        <v>0</v>
      </c>
      <c r="BT364" s="3">
        <f t="shared" si="63"/>
        <v>0</v>
      </c>
      <c r="BU364" s="3" t="e">
        <f>INDEX(Sheet1!$BS$2:$BS$1000,MATCH($A364,Sheet1!$A$2:$A$1000,0))</f>
        <v>#N/A</v>
      </c>
      <c r="BV364" s="3" t="e">
        <f>INDEX(Sheet1!$BT$2:$BT$1000,MATCH($A364,Sheet1!$A$2:$A$1000,0))</f>
        <v>#N/A</v>
      </c>
    </row>
    <row r="365" spans="1:74" x14ac:dyDescent="0.2">
      <c r="A365" s="246" t="s">
        <v>1037</v>
      </c>
      <c r="B365" s="3" t="e">
        <f>MATCH($A365,Sheet1!ACCOUNTNO,0)</f>
        <v>#N/A</v>
      </c>
      <c r="C365" s="3">
        <f t="shared" si="54"/>
        <v>65000</v>
      </c>
      <c r="D365" s="3">
        <f>IF(D$3=0,0,INDEX(Sheet1!RawDataCols,$C365,D$5))</f>
        <v>0</v>
      </c>
      <c r="E365" s="3">
        <f>IF(E$3=0,0,INDEX(Sheet1!RawDataCols,$C365,E$5))</f>
        <v>0</v>
      </c>
      <c r="F365" s="3">
        <f>IF(F$3=0,0,INDEX(Sheet1!RawDataCols,$C365,F$5))</f>
        <v>0</v>
      </c>
      <c r="G365" s="3">
        <f>IF(G$3=0,0,INDEX(Sheet1!RawDataCols,$C365,G$5))</f>
        <v>0</v>
      </c>
      <c r="H365" s="3">
        <f>IF(H$3=0,0,INDEX(Sheet1!RawDataCols,$C365,H$5))</f>
        <v>0</v>
      </c>
      <c r="I365" s="3">
        <f>IF(I$3=0,0,INDEX(Sheet1!RawDataCols,$C365,I$5))</f>
        <v>0</v>
      </c>
      <c r="J365" s="3">
        <f>IF(J$3=0,0,INDEX(Sheet1!RawDataCols,$C365,J$5))</f>
        <v>0</v>
      </c>
      <c r="K365" s="3">
        <f>IF(K$3=0,0,INDEX(Sheet1!RawDataCols,$C365,K$5))</f>
        <v>0</v>
      </c>
      <c r="L365" s="3">
        <f>IF(L$3=0,0,INDEX(Sheet1!RawDataCols,$C365,L$5))</f>
        <v>0</v>
      </c>
      <c r="M365" s="3">
        <f>IF(M$3=0,0,INDEX(Sheet1!RawDataCols,$C365,M$5))</f>
        <v>0</v>
      </c>
      <c r="N365" s="3">
        <f>IF(N$3=0,0,INDEX(Sheet1!RawDataCols,$C365,N$5))</f>
        <v>0</v>
      </c>
      <c r="O365" s="3">
        <f>INDEX(Sheet1!RawDataCols,$C365,O$5)</f>
        <v>0</v>
      </c>
      <c r="P365" s="3">
        <f>INDEX(Sheet1!RawDataCols,$C365,P$5)</f>
        <v>0</v>
      </c>
      <c r="Q365" s="3">
        <f>IF(Q$3=0,0,INDEX(Sheet1!RawDataCols,$C365,Q$5))</f>
        <v>0</v>
      </c>
      <c r="R365" s="3">
        <f t="shared" si="55"/>
        <v>1</v>
      </c>
      <c r="S365" s="3">
        <f t="shared" si="56"/>
        <v>-1</v>
      </c>
      <c r="T365" s="3">
        <f>IF(T$3=0,0,INDEX(Sheet1!RawDataCols,$C365,T$5)*$R365)</f>
        <v>0</v>
      </c>
      <c r="U365" s="3">
        <f>IF(U$3=0,0,INDEX(Sheet1!RawDataCols,$C365,U$5)*$R365)</f>
        <v>0</v>
      </c>
      <c r="V365" s="3">
        <f>IF(V$3=0,0,INDEX(Sheet1!RawDataCols,$C365,V$5)*$R365)</f>
        <v>0</v>
      </c>
      <c r="W365" s="3">
        <f>IF(W$3=0,0,INDEX(Sheet1!RawDataCols,$C365,W$5)*$R365)</f>
        <v>0</v>
      </c>
      <c r="X365" s="3">
        <f>IF(X$3=0,0,INDEX(Sheet1!RawDataCols,$C365,X$5)*$R365)</f>
        <v>0</v>
      </c>
      <c r="Y365" s="3">
        <f>IF(Y$3=0,0,INDEX(Sheet1!RawDataCols,$C365,Y$5)*$R365)</f>
        <v>0</v>
      </c>
      <c r="Z365" s="3">
        <f>IF(Z$3=0,0,INDEX(Sheet1!RawDataCols,$C365,Z$5)*$R365)</f>
        <v>0</v>
      </c>
      <c r="AA365" s="3">
        <f>IF(AA$3=0,0,INDEX(Sheet1!RawDataCols,$C365,AA$5)*$R365)</f>
        <v>0</v>
      </c>
      <c r="AB365" s="3">
        <f>IF(AB$3=0,0,INDEX(Sheet1!RawDataCols,$C365,AB$5)*$R365)</f>
        <v>0</v>
      </c>
      <c r="AC365" s="3">
        <f>IF(AC$3=0,0,INDEX(Sheet1!RawDataCols,$C365,AC$5)*$R365)</f>
        <v>0</v>
      </c>
      <c r="AD365" s="3">
        <f>IF(AD$3=0,0,INDEX(Sheet1!RawDataCols,$C365,AD$5)*$R365)</f>
        <v>0</v>
      </c>
      <c r="AE365" s="3">
        <f>IF(AE$3=0,0,INDEX(Sheet1!RawDataCols,$C365,AE$5)*$R365)</f>
        <v>0</v>
      </c>
      <c r="AF365" s="3">
        <f>IF(AF$3=0,0,INDEX(Sheet1!RawDataCols,$C365,AF$5)*$R365)</f>
        <v>0</v>
      </c>
      <c r="AG365" s="3">
        <f>IF(AG$3=0,0,INDEX(Sheet1!RawDataCols,$C365,AG$5)*$R365)</f>
        <v>0</v>
      </c>
      <c r="AH365" s="3">
        <f>IF(AH$3=0,0,INDEX(Sheet1!RawDataCols,$C365,AH$5)*$R365)</f>
        <v>0</v>
      </c>
      <c r="AI365" s="3">
        <f>IF(AI$3=0,0,INDEX(Sheet1!RawDataCols,$C365,AI$5)*$R365)</f>
        <v>0</v>
      </c>
      <c r="AJ365" s="3">
        <f>IF(AJ$3=0,0,INDEX(Sheet1!RawDataCols,$C365,AJ$5)*$R365)</f>
        <v>0</v>
      </c>
      <c r="AK365" s="3">
        <f>IF(AK$3=0,0,INDEX(Sheet1!RawDataCols,$C365,AK$5)*$R365)</f>
        <v>0</v>
      </c>
      <c r="AL365" s="3">
        <f>IF(AL$3=0,0,INDEX(Sheet1!RawDataCols,$C365,AL$5)*$R365)</f>
        <v>0</v>
      </c>
      <c r="AM365" s="3">
        <f>IF(AM$3=0,0,INDEX(Sheet1!RawDataCols,$C365,AM$5)*$R365)</f>
        <v>0</v>
      </c>
      <c r="AN365" s="3">
        <f>IF(AN$3=0,0,INDEX(Sheet1!RawDataCols,$C365,AN$5)*$R365)</f>
        <v>0</v>
      </c>
      <c r="AO365" s="3">
        <f>IF(AO$3=0,0,INDEX(Sheet1!RawDataCols,$C365,AO$5)*$R365)</f>
        <v>0</v>
      </c>
      <c r="AP365" s="3">
        <f>IF(AP$3=0,0,INDEX(Sheet1!RawDataCols,$C365,AP$5)*$R365)</f>
        <v>0</v>
      </c>
      <c r="AQ365" s="3">
        <f>IF(AQ$3=0,0,INDEX(Sheet1!RawDataCols,$C365,AQ$5)*$R365)</f>
        <v>0</v>
      </c>
      <c r="AR365" s="3">
        <f>IF(AR$3=0,0,INDEX(Sheet1!RawDataCols,$C365,AR$5)*$R365)</f>
        <v>0</v>
      </c>
      <c r="AS365" s="3">
        <f>IF(AS$3=0,0,INDEX(Sheet1!RawDataCols,$C365,AS$5)*$R365)</f>
        <v>0</v>
      </c>
      <c r="AT365" s="3">
        <f>IF(AT$3=0,0,INDEX(Sheet1!RawDataCols,$C365,AT$5)*$R365)</f>
        <v>0</v>
      </c>
      <c r="AU365" s="3">
        <f>IF(AU$3=0,0,INDEX(Sheet1!RawDataCols,$C365,AU$5)*$R365)</f>
        <v>0</v>
      </c>
      <c r="AV365" s="3">
        <f>IF(AV$3=0,0,INDEX(Sheet1!RawDataCols,$C365,AV$5)*$R365)</f>
        <v>0</v>
      </c>
      <c r="AW365" s="3">
        <f>IF(AW$3=0,0,INDEX(Sheet1!RawDataCols,$C365,AW$5)*$R365)</f>
        <v>0</v>
      </c>
      <c r="AX365" s="3">
        <f>IF(AX$3=0,0,INDEX(Sheet1!RawDataCols,$C365,AX$5)*$R365)</f>
        <v>0</v>
      </c>
      <c r="AY365" s="3">
        <f>IF(AY$3=0,0,INDEX(Sheet1!RawDataCols,$C365,AY$5)*$R365)</f>
        <v>0</v>
      </c>
      <c r="AZ365" s="3">
        <f>IF(AZ$3=0,0,INDEX(Sheet1!RawDataCols,$C365,AZ$5)*$R365)</f>
        <v>0</v>
      </c>
      <c r="BA365" s="3">
        <f>IF(BA$3=0,0,INDEX(Sheet1!RawDataCols,$C365,BA$5)*$R365)</f>
        <v>0</v>
      </c>
      <c r="BB365" s="3">
        <f>IF(BB$3=0,0,INDEX(Sheet1!RawDataCols,$C365,BB$5)*$R365)</f>
        <v>0</v>
      </c>
      <c r="BC365" s="3">
        <f>IF(BC$3=0,0,INDEX(Sheet1!RawDataCols,$C365,BC$5)*$R365)</f>
        <v>0</v>
      </c>
      <c r="BD365" s="3">
        <f>IF(BD$3=0,0,INDEX(Sheet1!RawDataCols,$C365,BD$5)*$R365)</f>
        <v>0</v>
      </c>
      <c r="BE365" s="3">
        <f>IF(BE$3=0,0,INDEX(Sheet1!RawDataCols,$C365,BE$5)*$R365)</f>
        <v>0</v>
      </c>
      <c r="BF365" s="3">
        <f>IF(BF$3=0,0,INDEX(Sheet1!RawDataCols,$C365,BF$5)*$R365)</f>
        <v>0</v>
      </c>
      <c r="BG365" s="179">
        <f>IF(BG$3=0,0,INDEX(Sheet1!RawDataCols,$C365,BG$5)*$R365)</f>
        <v>0</v>
      </c>
      <c r="BH365" s="33">
        <f t="shared" si="57"/>
        <v>0</v>
      </c>
      <c r="BI365" s="33">
        <f t="shared" si="58"/>
        <v>0</v>
      </c>
      <c r="BJ365" s="33">
        <f t="shared" si="59"/>
        <v>0</v>
      </c>
      <c r="BK365" s="3">
        <f>IF(BK$3=0,0,INDEX(Sheet1!RawDataCols,$C365,BK$5)*$R365)</f>
        <v>0</v>
      </c>
      <c r="BL365" s="3">
        <f>IF(BL$3=0,0,INDEX(Sheet1!RawDataCols,$C365,BL$5)*$R365)</f>
        <v>0</v>
      </c>
      <c r="BM365" s="3">
        <f>IF(BM$3=0,0,INDEX(Sheet1!RawDataCols,$C365,BM$5)*$R365)</f>
        <v>0</v>
      </c>
      <c r="BN365" s="3">
        <f>IF(BN$3=0,0,INDEX(Sheet1!RawDataCols,$C365,BN$5)*$R365)</f>
        <v>0</v>
      </c>
      <c r="BO365" s="3">
        <f>IF(BO$3=0,0,INDEX(Sheet1!RawDataCols,$C365,BO$5)*$R365)</f>
        <v>0</v>
      </c>
      <c r="BP365" s="3">
        <f>IF(BP$3=0,0,INDEX(Sheet1!RawDataCols,$C365,BP$5)*$R365)</f>
        <v>0</v>
      </c>
      <c r="BQ365" s="3">
        <f t="shared" si="60"/>
        <v>0</v>
      </c>
      <c r="BR365" s="3">
        <f t="shared" si="61"/>
        <v>0</v>
      </c>
      <c r="BS365" s="3">
        <f t="shared" si="62"/>
        <v>0</v>
      </c>
      <c r="BT365" s="3">
        <f t="shared" si="63"/>
        <v>0</v>
      </c>
      <c r="BU365" s="3" t="e">
        <f>INDEX(Sheet1!$BS$2:$BS$1000,MATCH($A365,Sheet1!$A$2:$A$1000,0))</f>
        <v>#N/A</v>
      </c>
      <c r="BV365" s="3" t="e">
        <f>INDEX(Sheet1!$BT$2:$BT$1000,MATCH($A365,Sheet1!$A$2:$A$1000,0))</f>
        <v>#N/A</v>
      </c>
    </row>
    <row r="366" spans="1:74" x14ac:dyDescent="0.2">
      <c r="A366" s="11" t="s">
        <v>803</v>
      </c>
      <c r="B366" s="3">
        <f>MATCH($A366,Sheet1!ACCOUNTNO,0)</f>
        <v>333</v>
      </c>
      <c r="C366" s="3">
        <f t="shared" si="54"/>
        <v>333</v>
      </c>
      <c r="D366" s="3" t="str">
        <f>IF(D$3=0,0,INDEX(Sheet1!RawDataCols,$C366,D$5))</f>
        <v>26480A10</v>
      </c>
      <c r="E366" s="3" t="str">
        <f>IF(E$3=0,0,INDEX(Sheet1!RawDataCols,$C366,E$5))</f>
        <v xml:space="preserve">26480          </v>
      </c>
      <c r="F366" s="3" t="str">
        <f>IF(F$3=0,0,INDEX(Sheet1!RawDataCols,$C366,F$5))</f>
        <v xml:space="preserve">A10            </v>
      </c>
      <c r="G366" s="3" t="str">
        <f>IF(G$3=0,0,INDEX(Sheet1!RawDataCols,$C366,G$5))</f>
        <v xml:space="preserve">               </v>
      </c>
      <c r="H366" s="3" t="str">
        <f>IF(H$3=0,0,INDEX(Sheet1!RawDataCols,$C366,H$5))</f>
        <v xml:space="preserve">               </v>
      </c>
      <c r="I366" s="3" t="str">
        <f>IF(I$3=0,0,INDEX(Sheet1!RawDataCols,$C366,I$5))</f>
        <v xml:space="preserve">               </v>
      </c>
      <c r="J366" s="3" t="str">
        <f>IF(J$3=0,0,INDEX(Sheet1!RawDataCols,$C366,J$5))</f>
        <v xml:space="preserve">               </v>
      </c>
      <c r="K366" s="3" t="str">
        <f>IF(K$3=0,0,INDEX(Sheet1!RawDataCols,$C366,K$5))</f>
        <v xml:space="preserve">               </v>
      </c>
      <c r="L366" s="3" t="str">
        <f>IF(L$3=0,0,INDEX(Sheet1!RawDataCols,$C366,L$5))</f>
        <v xml:space="preserve">               </v>
      </c>
      <c r="M366" s="3" t="str">
        <f>IF(M$3=0,0,INDEX(Sheet1!RawDataCols,$C366,M$5))</f>
        <v xml:space="preserve">F007  </v>
      </c>
      <c r="N366" s="3" t="str">
        <f>IF(N$3=0,0,INDEX(Sheet1!RawDataCols,$C366,N$5))</f>
        <v>Pest  &amp; Weed Control-15 Franklin St</v>
      </c>
      <c r="O366" s="3">
        <f>INDEX(Sheet1!RawDataCols,$C366,O$5)</f>
        <v>13</v>
      </c>
      <c r="P366" s="3" t="str">
        <f>INDEX(Sheet1!RawDataCols,$C366,P$5)</f>
        <v>Cost and Expenses</v>
      </c>
      <c r="Q366" s="3" t="str">
        <f>IF(Q$3=0,0,INDEX(Sheet1!RawDataCols,$C366,Q$5))</f>
        <v>I</v>
      </c>
      <c r="R366" s="3">
        <f t="shared" si="55"/>
        <v>1</v>
      </c>
      <c r="S366" s="3">
        <f t="shared" si="56"/>
        <v>-1</v>
      </c>
      <c r="T366" s="3">
        <f>IF(T$3=0,0,INDEX(Sheet1!RawDataCols,$C366,T$5)*$R366)</f>
        <v>0</v>
      </c>
      <c r="U366" s="3">
        <f>IF(U$3=0,0,INDEX(Sheet1!RawDataCols,$C366,U$5)*$R366)</f>
        <v>200</v>
      </c>
      <c r="V366" s="3">
        <f>IF(V$3=0,0,INDEX(Sheet1!RawDataCols,$C366,V$5)*$R366)</f>
        <v>200</v>
      </c>
      <c r="W366" s="3">
        <f>IF(W$3=0,0,INDEX(Sheet1!RawDataCols,$C366,W$5)*$R366)</f>
        <v>200</v>
      </c>
      <c r="X366" s="3">
        <f>IF(X$3=0,0,INDEX(Sheet1!RawDataCols,$C366,X$5)*$R366)</f>
        <v>200</v>
      </c>
      <c r="Y366" s="3">
        <f>IF(Y$3=0,0,INDEX(Sheet1!RawDataCols,$C366,Y$5)*$R366)</f>
        <v>200</v>
      </c>
      <c r="Z366" s="3">
        <f>IF(Z$3=0,0,INDEX(Sheet1!RawDataCols,$C366,Z$5)*$R366)</f>
        <v>200</v>
      </c>
      <c r="AA366" s="3">
        <f>IF(AA$3=0,0,INDEX(Sheet1!RawDataCols,$C366,AA$5)*$R366)</f>
        <v>200</v>
      </c>
      <c r="AB366" s="3">
        <f>IF(AB$3=0,0,INDEX(Sheet1!RawDataCols,$C366,AB$5)*$R366)</f>
        <v>200</v>
      </c>
      <c r="AC366" s="3">
        <f>IF(AC$3=0,0,INDEX(Sheet1!RawDataCols,$C366,AC$5)*$R366)</f>
        <v>200</v>
      </c>
      <c r="AD366" s="3">
        <f>IF(AD$3=0,0,INDEX(Sheet1!RawDataCols,$C366,AD$5)*$R366)</f>
        <v>200</v>
      </c>
      <c r="AE366" s="3">
        <f>IF(AE$3=0,0,INDEX(Sheet1!RawDataCols,$C366,AE$5)*$R366)</f>
        <v>200</v>
      </c>
      <c r="AF366" s="3">
        <f>IF(AF$3=0,0,INDEX(Sheet1!RawDataCols,$C366,AF$5)*$R366)</f>
        <v>200</v>
      </c>
      <c r="AG366" s="3">
        <f>IF(AG$3=0,0,INDEX(Sheet1!RawDataCols,$C366,AG$5)*$R366)</f>
        <v>200</v>
      </c>
      <c r="AH366" s="3">
        <f>IF(AH$3=0,0,INDEX(Sheet1!RawDataCols,$C366,AH$5)*$R366)</f>
        <v>200</v>
      </c>
      <c r="AI366" s="3">
        <f>IF(AI$3=0,0,INDEX(Sheet1!RawDataCols,$C366,AI$5)*$R366)</f>
        <v>200</v>
      </c>
      <c r="AJ366" s="3">
        <f>IF(AJ$3=0,0,INDEX(Sheet1!RawDataCols,$C366,AJ$5)*$R366)</f>
        <v>200</v>
      </c>
      <c r="AK366" s="3">
        <f>IF(AK$3=0,0,INDEX(Sheet1!RawDataCols,$C366,AK$5)*$R366)</f>
        <v>200</v>
      </c>
      <c r="AL366" s="3">
        <f>IF(AL$3=0,0,INDEX(Sheet1!RawDataCols,$C366,AL$5)*$R366)</f>
        <v>200</v>
      </c>
      <c r="AM366" s="3">
        <f>IF(AM$3=0,0,INDEX(Sheet1!RawDataCols,$C366,AM$5)*$R366)</f>
        <v>200</v>
      </c>
      <c r="AN366" s="3">
        <f>IF(AN$3=0,0,INDEX(Sheet1!RawDataCols,$C366,AN$5)*$R366)</f>
        <v>200</v>
      </c>
      <c r="AO366" s="3">
        <f>IF(AO$3=0,0,INDEX(Sheet1!RawDataCols,$C366,AO$5)*$R366)</f>
        <v>200</v>
      </c>
      <c r="AP366" s="3">
        <f>IF(AP$3=0,0,INDEX(Sheet1!RawDataCols,$C366,AP$5)*$R366)</f>
        <v>200</v>
      </c>
      <c r="AQ366" s="3">
        <f>IF(AQ$3=0,0,INDEX(Sheet1!RawDataCols,$C366,AQ$5)*$R366)</f>
        <v>200</v>
      </c>
      <c r="AR366" s="3">
        <f>IF(AR$3=0,0,INDEX(Sheet1!RawDataCols,$C366,AR$5)*$R366)</f>
        <v>200</v>
      </c>
      <c r="AS366" s="3">
        <f>IF(AS$3=0,0,INDEX(Sheet1!RawDataCols,$C366,AS$5)*$R366)</f>
        <v>200</v>
      </c>
      <c r="AT366" s="3">
        <f>IF(AT$3=0,0,INDEX(Sheet1!RawDataCols,$C366,AT$5)*$R366)</f>
        <v>200</v>
      </c>
      <c r="AU366" s="3">
        <f>IF(AU$3=0,0,INDEX(Sheet1!RawDataCols,$C366,AU$5)*$R366)</f>
        <v>200</v>
      </c>
      <c r="AV366" s="3">
        <f>IF(AV$3=0,0,INDEX(Sheet1!RawDataCols,$C366,AV$5)*$R366)</f>
        <v>200</v>
      </c>
      <c r="AW366" s="3">
        <f>IF(AW$3=0,0,INDEX(Sheet1!RawDataCols,$C366,AW$5)*$R366)</f>
        <v>200</v>
      </c>
      <c r="AX366" s="3">
        <f>IF(AX$3=0,0,INDEX(Sheet1!RawDataCols,$C366,AX$5)*$R366)</f>
        <v>200</v>
      </c>
      <c r="AY366" s="3">
        <f>IF(AY$3=0,0,INDEX(Sheet1!RawDataCols,$C366,AY$5)*$R366)</f>
        <v>200</v>
      </c>
      <c r="AZ366" s="3">
        <f>IF(AZ$3=0,0,INDEX(Sheet1!RawDataCols,$C366,AZ$5)*$R366)</f>
        <v>200</v>
      </c>
      <c r="BA366" s="3">
        <f>IF(BA$3=0,0,INDEX(Sheet1!RawDataCols,$C366,BA$5)*$R366)</f>
        <v>200</v>
      </c>
      <c r="BB366" s="3">
        <f>IF(BB$3=0,0,INDEX(Sheet1!RawDataCols,$C366,BB$5)*$R366)</f>
        <v>200</v>
      </c>
      <c r="BC366" s="3">
        <f>IF(BC$3=0,0,INDEX(Sheet1!RawDataCols,$C366,BC$5)*$R366)</f>
        <v>200</v>
      </c>
      <c r="BD366" s="3">
        <f>IF(BD$3=0,0,INDEX(Sheet1!RawDataCols,$C366,BD$5)*$R366)</f>
        <v>200</v>
      </c>
      <c r="BE366" s="3">
        <f>IF(BE$3=0,0,INDEX(Sheet1!RawDataCols,$C366,BE$5)*$R366)</f>
        <v>200</v>
      </c>
      <c r="BF366" s="3">
        <f>IF(BF$3=0,0,INDEX(Sheet1!RawDataCols,$C366,BF$5)*$R366)</f>
        <v>200</v>
      </c>
      <c r="BG366" s="179">
        <f>IF(BG$3=0,0,INDEX(Sheet1!RawDataCols,$C366,BG$5)*$R366)</f>
        <v>200</v>
      </c>
      <c r="BH366" s="33">
        <f t="shared" si="57"/>
        <v>2400</v>
      </c>
      <c r="BI366" s="33">
        <f t="shared" si="58"/>
        <v>2400</v>
      </c>
      <c r="BJ366" s="33">
        <f t="shared" si="59"/>
        <v>2400</v>
      </c>
      <c r="BK366" s="3">
        <f>IF(BK$3=0,0,INDEX(Sheet1!RawDataCols,$C366,BK$5)*$R366)</f>
        <v>150</v>
      </c>
      <c r="BL366" s="3">
        <f>IF(BL$3=0,0,INDEX(Sheet1!RawDataCols,$C366,BL$5)*$R366)</f>
        <v>150</v>
      </c>
      <c r="BM366" s="3">
        <f>IF(BM$3=0,0,INDEX(Sheet1!RawDataCols,$C366,BM$5)*$R366)</f>
        <v>150</v>
      </c>
      <c r="BN366" s="3">
        <f>IF(BN$3=0,0,INDEX(Sheet1!RawDataCols,$C366,BN$5)*$R366)</f>
        <v>150</v>
      </c>
      <c r="BO366" s="3">
        <f>IF(BO$3=0,0,INDEX(Sheet1!RawDataCols,$C366,BO$5)*$R366)</f>
        <v>137.5</v>
      </c>
      <c r="BP366" s="3">
        <f>IF(BP$3=0,0,INDEX(Sheet1!RawDataCols,$C366,BP$5)*$R366)</f>
        <v>1200</v>
      </c>
      <c r="BQ366" s="3">
        <f t="shared" si="60"/>
        <v>600</v>
      </c>
      <c r="BR366" s="3">
        <f t="shared" si="61"/>
        <v>600</v>
      </c>
      <c r="BS366" s="3">
        <f t="shared" si="62"/>
        <v>600</v>
      </c>
      <c r="BT366" s="3">
        <f t="shared" si="63"/>
        <v>1200</v>
      </c>
      <c r="BU366" s="3" t="str">
        <f>INDEX(Sheet1!$BS$2:$BS$1000,MATCH($A366,Sheet1!$A$2:$A$1000,0))</f>
        <v>13</v>
      </c>
      <c r="BV366" s="3">
        <f>INDEX(Sheet1!$BT$2:$BT$1000,MATCH($A366,Sheet1!$A$2:$A$1000,0))</f>
        <v>1200</v>
      </c>
    </row>
    <row r="367" spans="1:74" x14ac:dyDescent="0.2">
      <c r="A367" s="11" t="s">
        <v>804</v>
      </c>
      <c r="B367" s="3">
        <f>MATCH($A367,Sheet1!ACCOUNTNO,0)</f>
        <v>335</v>
      </c>
      <c r="C367" s="3">
        <f t="shared" si="54"/>
        <v>335</v>
      </c>
      <c r="D367" s="3" t="str">
        <f>IF(D$3=0,0,INDEX(Sheet1!RawDataCols,$C367,D$5))</f>
        <v>26500A01</v>
      </c>
      <c r="E367" s="3" t="str">
        <f>IF(E$3=0,0,INDEX(Sheet1!RawDataCols,$C367,E$5))</f>
        <v xml:space="preserve">26500          </v>
      </c>
      <c r="F367" s="3" t="str">
        <f>IF(F$3=0,0,INDEX(Sheet1!RawDataCols,$C367,F$5))</f>
        <v xml:space="preserve">A01            </v>
      </c>
      <c r="G367" s="3" t="str">
        <f>IF(G$3=0,0,INDEX(Sheet1!RawDataCols,$C367,G$5))</f>
        <v xml:space="preserve">               </v>
      </c>
      <c r="H367" s="3" t="str">
        <f>IF(H$3=0,0,INDEX(Sheet1!RawDataCols,$C367,H$5))</f>
        <v xml:space="preserve">               </v>
      </c>
      <c r="I367" s="3" t="str">
        <f>IF(I$3=0,0,INDEX(Sheet1!RawDataCols,$C367,I$5))</f>
        <v xml:space="preserve">               </v>
      </c>
      <c r="J367" s="3" t="str">
        <f>IF(J$3=0,0,INDEX(Sheet1!RawDataCols,$C367,J$5))</f>
        <v xml:space="preserve">               </v>
      </c>
      <c r="K367" s="3" t="str">
        <f>IF(K$3=0,0,INDEX(Sheet1!RawDataCols,$C367,K$5))</f>
        <v xml:space="preserve">               </v>
      </c>
      <c r="L367" s="3" t="str">
        <f>IF(L$3=0,0,INDEX(Sheet1!RawDataCols,$C367,L$5))</f>
        <v xml:space="preserve">               </v>
      </c>
      <c r="M367" s="3" t="str">
        <f>IF(M$3=0,0,INDEX(Sheet1!RawDataCols,$C367,M$5))</f>
        <v xml:space="preserve">F007  </v>
      </c>
      <c r="N367" s="3" t="str">
        <f>IF(N$3=0,0,INDEX(Sheet1!RawDataCols,$C367,N$5))</f>
        <v>Plumbing - R &amp; M-6 Circuit Dr</v>
      </c>
      <c r="O367" s="3">
        <f>INDEX(Sheet1!RawDataCols,$C367,O$5)</f>
        <v>13</v>
      </c>
      <c r="P367" s="3" t="str">
        <f>INDEX(Sheet1!RawDataCols,$C367,P$5)</f>
        <v>Cost and Expenses</v>
      </c>
      <c r="Q367" s="3" t="str">
        <f>IF(Q$3=0,0,INDEX(Sheet1!RawDataCols,$C367,Q$5))</f>
        <v>I</v>
      </c>
      <c r="R367" s="3">
        <f t="shared" si="55"/>
        <v>1</v>
      </c>
      <c r="S367" s="3">
        <f t="shared" si="56"/>
        <v>-1</v>
      </c>
      <c r="T367" s="3">
        <f>IF(T$3=0,0,INDEX(Sheet1!RawDataCols,$C367,T$5)*$R367)</f>
        <v>0</v>
      </c>
      <c r="U367" s="3">
        <f>IF(U$3=0,0,INDEX(Sheet1!RawDataCols,$C367,U$5)*$R367)</f>
        <v>0</v>
      </c>
      <c r="V367" s="3">
        <f>IF(V$3=0,0,INDEX(Sheet1!RawDataCols,$C367,V$5)*$R367)</f>
        <v>0</v>
      </c>
      <c r="W367" s="3">
        <f>IF(W$3=0,0,INDEX(Sheet1!RawDataCols,$C367,W$5)*$R367)</f>
        <v>0</v>
      </c>
      <c r="X367" s="3">
        <f>IF(X$3=0,0,INDEX(Sheet1!RawDataCols,$C367,X$5)*$R367)</f>
        <v>0</v>
      </c>
      <c r="Y367" s="3">
        <f>IF(Y$3=0,0,INDEX(Sheet1!RawDataCols,$C367,Y$5)*$R367)</f>
        <v>0</v>
      </c>
      <c r="Z367" s="3">
        <f>IF(Z$3=0,0,INDEX(Sheet1!RawDataCols,$C367,Z$5)*$R367)</f>
        <v>0</v>
      </c>
      <c r="AA367" s="3">
        <f>IF(AA$3=0,0,INDEX(Sheet1!RawDataCols,$C367,AA$5)*$R367)</f>
        <v>0</v>
      </c>
      <c r="AB367" s="3">
        <f>IF(AB$3=0,0,INDEX(Sheet1!RawDataCols,$C367,AB$5)*$R367)</f>
        <v>0</v>
      </c>
      <c r="AC367" s="3">
        <f>IF(AC$3=0,0,INDEX(Sheet1!RawDataCols,$C367,AC$5)*$R367)</f>
        <v>1370</v>
      </c>
      <c r="AD367" s="3">
        <f>IF(AD$3=0,0,INDEX(Sheet1!RawDataCols,$C367,AD$5)*$R367)</f>
        <v>0</v>
      </c>
      <c r="AE367" s="3">
        <f>IF(AE$3=0,0,INDEX(Sheet1!RawDataCols,$C367,AE$5)*$R367)</f>
        <v>0</v>
      </c>
      <c r="AF367" s="3">
        <f>IF(AF$3=0,0,INDEX(Sheet1!RawDataCols,$C367,AF$5)*$R367)</f>
        <v>0</v>
      </c>
      <c r="AG367" s="3">
        <f>IF(AG$3=0,0,INDEX(Sheet1!RawDataCols,$C367,AG$5)*$R367)</f>
        <v>0</v>
      </c>
      <c r="AH367" s="3">
        <f>IF(AH$3=0,0,INDEX(Sheet1!RawDataCols,$C367,AH$5)*$R367)</f>
        <v>0</v>
      </c>
      <c r="AI367" s="3">
        <f>IF(AI$3=0,0,INDEX(Sheet1!RawDataCols,$C367,AI$5)*$R367)</f>
        <v>0</v>
      </c>
      <c r="AJ367" s="3">
        <f>IF(AJ$3=0,0,INDEX(Sheet1!RawDataCols,$C367,AJ$5)*$R367)</f>
        <v>0</v>
      </c>
      <c r="AK367" s="3">
        <f>IF(AK$3=0,0,INDEX(Sheet1!RawDataCols,$C367,AK$5)*$R367)</f>
        <v>0</v>
      </c>
      <c r="AL367" s="3">
        <f>IF(AL$3=0,0,INDEX(Sheet1!RawDataCols,$C367,AL$5)*$R367)</f>
        <v>113</v>
      </c>
      <c r="AM367" s="3">
        <f>IF(AM$3=0,0,INDEX(Sheet1!RawDataCols,$C367,AM$5)*$R367)</f>
        <v>0</v>
      </c>
      <c r="AN367" s="3">
        <f>IF(AN$3=0,0,INDEX(Sheet1!RawDataCols,$C367,AN$5)*$R367)</f>
        <v>0</v>
      </c>
      <c r="AO367" s="3">
        <f>IF(AO$3=0,0,INDEX(Sheet1!RawDataCols,$C367,AO$5)*$R367)</f>
        <v>0</v>
      </c>
      <c r="AP367" s="3">
        <f>IF(AP$3=0,0,INDEX(Sheet1!RawDataCols,$C367,AP$5)*$R367)</f>
        <v>0</v>
      </c>
      <c r="AQ367" s="3">
        <f>IF(AQ$3=0,0,INDEX(Sheet1!RawDataCols,$C367,AQ$5)*$R367)</f>
        <v>0</v>
      </c>
      <c r="AR367" s="3">
        <f>IF(AR$3=0,0,INDEX(Sheet1!RawDataCols,$C367,AR$5)*$R367)</f>
        <v>0</v>
      </c>
      <c r="AS367" s="3">
        <f>IF(AS$3=0,0,INDEX(Sheet1!RawDataCols,$C367,AS$5)*$R367)</f>
        <v>0</v>
      </c>
      <c r="AT367" s="3">
        <f>IF(AT$3=0,0,INDEX(Sheet1!RawDataCols,$C367,AT$5)*$R367)</f>
        <v>0</v>
      </c>
      <c r="AU367" s="3">
        <f>IF(AU$3=0,0,INDEX(Sheet1!RawDataCols,$C367,AU$5)*$R367)</f>
        <v>0</v>
      </c>
      <c r="AV367" s="3">
        <f>IF(AV$3=0,0,INDEX(Sheet1!RawDataCols,$C367,AV$5)*$R367)</f>
        <v>0</v>
      </c>
      <c r="AW367" s="3">
        <f>IF(AW$3=0,0,INDEX(Sheet1!RawDataCols,$C367,AW$5)*$R367)</f>
        <v>0</v>
      </c>
      <c r="AX367" s="3">
        <f>IF(AX$3=0,0,INDEX(Sheet1!RawDataCols,$C367,AX$5)*$R367)</f>
        <v>0</v>
      </c>
      <c r="AY367" s="3">
        <f>IF(AY$3=0,0,INDEX(Sheet1!RawDataCols,$C367,AY$5)*$R367)</f>
        <v>0</v>
      </c>
      <c r="AZ367" s="3">
        <f>IF(AZ$3=0,0,INDEX(Sheet1!RawDataCols,$C367,AZ$5)*$R367)</f>
        <v>0</v>
      </c>
      <c r="BA367" s="3">
        <f>IF(BA$3=0,0,INDEX(Sheet1!RawDataCols,$C367,BA$5)*$R367)</f>
        <v>0</v>
      </c>
      <c r="BB367" s="3">
        <f>IF(BB$3=0,0,INDEX(Sheet1!RawDataCols,$C367,BB$5)*$R367)</f>
        <v>0</v>
      </c>
      <c r="BC367" s="3">
        <f>IF(BC$3=0,0,INDEX(Sheet1!RawDataCols,$C367,BC$5)*$R367)</f>
        <v>0</v>
      </c>
      <c r="BD367" s="3">
        <f>IF(BD$3=0,0,INDEX(Sheet1!RawDataCols,$C367,BD$5)*$R367)</f>
        <v>0</v>
      </c>
      <c r="BE367" s="3">
        <f>IF(BE$3=0,0,INDEX(Sheet1!RawDataCols,$C367,BE$5)*$R367)</f>
        <v>0</v>
      </c>
      <c r="BF367" s="3">
        <f>IF(BF$3=0,0,INDEX(Sheet1!RawDataCols,$C367,BF$5)*$R367)</f>
        <v>0</v>
      </c>
      <c r="BG367" s="179">
        <f>IF(BG$3=0,0,INDEX(Sheet1!RawDataCols,$C367,BG$5)*$R367)</f>
        <v>0</v>
      </c>
      <c r="BH367" s="33">
        <f t="shared" si="57"/>
        <v>0</v>
      </c>
      <c r="BI367" s="33">
        <f t="shared" si="58"/>
        <v>0</v>
      </c>
      <c r="BJ367" s="33">
        <f t="shared" si="59"/>
        <v>1483</v>
      </c>
      <c r="BK367" s="3">
        <f>IF(BK$3=0,0,INDEX(Sheet1!RawDataCols,$C367,BK$5)*$R367)</f>
        <v>0</v>
      </c>
      <c r="BL367" s="3">
        <f>IF(BL$3=0,0,INDEX(Sheet1!RawDataCols,$C367,BL$5)*$R367)</f>
        <v>93.477500000000006</v>
      </c>
      <c r="BM367" s="3">
        <f>IF(BM$3=0,0,INDEX(Sheet1!RawDataCols,$C367,BM$5)*$R367)</f>
        <v>0</v>
      </c>
      <c r="BN367" s="3">
        <f>IF(BN$3=0,0,INDEX(Sheet1!RawDataCols,$C367,BN$5)*$R367)</f>
        <v>71.875</v>
      </c>
      <c r="BO367" s="3">
        <f>IF(BO$3=0,0,INDEX(Sheet1!RawDataCols,$C367,BO$5)*$R367)</f>
        <v>5.2525000000000004</v>
      </c>
      <c r="BP367" s="3">
        <f>IF(BP$3=0,0,INDEX(Sheet1!RawDataCols,$C367,BP$5)*$R367)</f>
        <v>12.64</v>
      </c>
      <c r="BQ367" s="3">
        <f t="shared" si="60"/>
        <v>0</v>
      </c>
      <c r="BR367" s="3">
        <f t="shared" si="61"/>
        <v>0</v>
      </c>
      <c r="BS367" s="3">
        <f t="shared" si="62"/>
        <v>0</v>
      </c>
      <c r="BT367" s="3">
        <f t="shared" si="63"/>
        <v>0</v>
      </c>
      <c r="BU367" s="3" t="str">
        <f>INDEX(Sheet1!$BS$2:$BS$1000,MATCH($A367,Sheet1!$A$2:$A$1000,0))</f>
        <v>13</v>
      </c>
      <c r="BV367" s="3">
        <f>INDEX(Sheet1!$BT$2:$BT$1000,MATCH($A367,Sheet1!$A$2:$A$1000,0))</f>
        <v>0</v>
      </c>
    </row>
    <row r="368" spans="1:74" x14ac:dyDescent="0.2">
      <c r="A368" s="11" t="s">
        <v>805</v>
      </c>
      <c r="B368" s="3">
        <f>MATCH($A368,Sheet1!ACCOUNTNO,0)</f>
        <v>336</v>
      </c>
      <c r="C368" s="3">
        <f t="shared" si="54"/>
        <v>336</v>
      </c>
      <c r="D368" s="3" t="str">
        <f>IF(D$3=0,0,INDEX(Sheet1!RawDataCols,$C368,D$5))</f>
        <v>26500A02</v>
      </c>
      <c r="E368" s="3" t="str">
        <f>IF(E$3=0,0,INDEX(Sheet1!RawDataCols,$C368,E$5))</f>
        <v xml:space="preserve">26500          </v>
      </c>
      <c r="F368" s="3" t="str">
        <f>IF(F$3=0,0,INDEX(Sheet1!RawDataCols,$C368,F$5))</f>
        <v xml:space="preserve">A02            </v>
      </c>
      <c r="G368" s="3" t="str">
        <f>IF(G$3=0,0,INDEX(Sheet1!RawDataCols,$C368,G$5))</f>
        <v xml:space="preserve">               </v>
      </c>
      <c r="H368" s="3" t="str">
        <f>IF(H$3=0,0,INDEX(Sheet1!RawDataCols,$C368,H$5))</f>
        <v xml:space="preserve">               </v>
      </c>
      <c r="I368" s="3" t="str">
        <f>IF(I$3=0,0,INDEX(Sheet1!RawDataCols,$C368,I$5))</f>
        <v xml:space="preserve">               </v>
      </c>
      <c r="J368" s="3" t="str">
        <f>IF(J$3=0,0,INDEX(Sheet1!RawDataCols,$C368,J$5))</f>
        <v xml:space="preserve">               </v>
      </c>
      <c r="K368" s="3" t="str">
        <f>IF(K$3=0,0,INDEX(Sheet1!RawDataCols,$C368,K$5))</f>
        <v xml:space="preserve">               </v>
      </c>
      <c r="L368" s="3" t="str">
        <f>IF(L$3=0,0,INDEX(Sheet1!RawDataCols,$C368,L$5))</f>
        <v xml:space="preserve">               </v>
      </c>
      <c r="M368" s="3" t="str">
        <f>IF(M$3=0,0,INDEX(Sheet1!RawDataCols,$C368,M$5))</f>
        <v xml:space="preserve">F007  </v>
      </c>
      <c r="N368" s="3" t="str">
        <f>IF(N$3=0,0,INDEX(Sheet1!RawDataCols,$C368,N$5))</f>
        <v>Plumbing - R &amp; M-200 East Tce</v>
      </c>
      <c r="O368" s="3">
        <f>INDEX(Sheet1!RawDataCols,$C368,O$5)</f>
        <v>13</v>
      </c>
      <c r="P368" s="3" t="str">
        <f>INDEX(Sheet1!RawDataCols,$C368,P$5)</f>
        <v>Cost and Expenses</v>
      </c>
      <c r="Q368" s="3" t="str">
        <f>IF(Q$3=0,0,INDEX(Sheet1!RawDataCols,$C368,Q$5))</f>
        <v>I</v>
      </c>
      <c r="R368" s="3">
        <f t="shared" si="55"/>
        <v>1</v>
      </c>
      <c r="S368" s="3">
        <f t="shared" si="56"/>
        <v>-1</v>
      </c>
      <c r="T368" s="3">
        <f>IF(T$3=0,0,INDEX(Sheet1!RawDataCols,$C368,T$5)*$R368)</f>
        <v>0</v>
      </c>
      <c r="U368" s="3">
        <f>IF(U$3=0,0,INDEX(Sheet1!RawDataCols,$C368,U$5)*$R368)</f>
        <v>0</v>
      </c>
      <c r="V368" s="3">
        <f>IF(V$3=0,0,INDEX(Sheet1!RawDataCols,$C368,V$5)*$R368)</f>
        <v>71.17</v>
      </c>
      <c r="W368" s="3">
        <f>IF(W$3=0,0,INDEX(Sheet1!RawDataCols,$C368,W$5)*$R368)</f>
        <v>0</v>
      </c>
      <c r="X368" s="3">
        <f>IF(X$3=0,0,INDEX(Sheet1!RawDataCols,$C368,X$5)*$R368)</f>
        <v>5.82</v>
      </c>
      <c r="Y368" s="3">
        <f>IF(Y$3=0,0,INDEX(Sheet1!RawDataCols,$C368,Y$5)*$R368)</f>
        <v>71.17</v>
      </c>
      <c r="Z368" s="3">
        <f>IF(Z$3=0,0,INDEX(Sheet1!RawDataCols,$C368,Z$5)*$R368)</f>
        <v>4630</v>
      </c>
      <c r="AA368" s="3">
        <f>IF(AA$3=0,0,INDEX(Sheet1!RawDataCols,$C368,AA$5)*$R368)</f>
        <v>0</v>
      </c>
      <c r="AB368" s="3">
        <f>IF(AB$3=0,0,INDEX(Sheet1!RawDataCols,$C368,AB$5)*$R368)</f>
        <v>71.17</v>
      </c>
      <c r="AC368" s="3">
        <f>IF(AC$3=0,0,INDEX(Sheet1!RawDataCols,$C368,AC$5)*$R368)</f>
        <v>-3102.9</v>
      </c>
      <c r="AD368" s="3">
        <f>IF(AD$3=0,0,INDEX(Sheet1!RawDataCols,$C368,AD$5)*$R368)</f>
        <v>0</v>
      </c>
      <c r="AE368" s="3">
        <f>IF(AE$3=0,0,INDEX(Sheet1!RawDataCols,$C368,AE$5)*$R368)</f>
        <v>71.17</v>
      </c>
      <c r="AF368" s="3">
        <f>IF(AF$3=0,0,INDEX(Sheet1!RawDataCols,$C368,AF$5)*$R368)</f>
        <v>480</v>
      </c>
      <c r="AG368" s="3">
        <f>IF(AG$3=0,0,INDEX(Sheet1!RawDataCols,$C368,AG$5)*$R368)</f>
        <v>0</v>
      </c>
      <c r="AH368" s="3">
        <f>IF(AH$3=0,0,INDEX(Sheet1!RawDataCols,$C368,AH$5)*$R368)</f>
        <v>71.17</v>
      </c>
      <c r="AI368" s="3">
        <f>IF(AI$3=0,0,INDEX(Sheet1!RawDataCols,$C368,AI$5)*$R368)</f>
        <v>0</v>
      </c>
      <c r="AJ368" s="3">
        <f>IF(AJ$3=0,0,INDEX(Sheet1!RawDataCols,$C368,AJ$5)*$R368)</f>
        <v>57.45</v>
      </c>
      <c r="AK368" s="3">
        <f>IF(AK$3=0,0,INDEX(Sheet1!RawDataCols,$C368,AK$5)*$R368)</f>
        <v>71.17</v>
      </c>
      <c r="AL368" s="3">
        <f>IF(AL$3=0,0,INDEX(Sheet1!RawDataCols,$C368,AL$5)*$R368)</f>
        <v>0</v>
      </c>
      <c r="AM368" s="3">
        <f>IF(AM$3=0,0,INDEX(Sheet1!RawDataCols,$C368,AM$5)*$R368)</f>
        <v>0</v>
      </c>
      <c r="AN368" s="3">
        <f>IF(AN$3=0,0,INDEX(Sheet1!RawDataCols,$C368,AN$5)*$R368)</f>
        <v>0</v>
      </c>
      <c r="AO368" s="3">
        <f>IF(AO$3=0,0,INDEX(Sheet1!RawDataCols,$C368,AO$5)*$R368)</f>
        <v>288</v>
      </c>
      <c r="AP368" s="3">
        <f>IF(AP$3=0,0,INDEX(Sheet1!RawDataCols,$C368,AP$5)*$R368)</f>
        <v>0</v>
      </c>
      <c r="AQ368" s="3">
        <f>IF(AQ$3=0,0,INDEX(Sheet1!RawDataCols,$C368,AQ$5)*$R368)</f>
        <v>71.17</v>
      </c>
      <c r="AR368" s="3">
        <f>IF(AR$3=0,0,INDEX(Sheet1!RawDataCols,$C368,AR$5)*$R368)</f>
        <v>10</v>
      </c>
      <c r="AS368" s="3">
        <f>IF(AS$3=0,0,INDEX(Sheet1!RawDataCols,$C368,AS$5)*$R368)</f>
        <v>0</v>
      </c>
      <c r="AT368" s="3">
        <f>IF(AT$3=0,0,INDEX(Sheet1!RawDataCols,$C368,AT$5)*$R368)</f>
        <v>71.17</v>
      </c>
      <c r="AU368" s="3">
        <f>IF(AU$3=0,0,INDEX(Sheet1!RawDataCols,$C368,AU$5)*$R368)</f>
        <v>0</v>
      </c>
      <c r="AV368" s="3">
        <f>IF(AV$3=0,0,INDEX(Sheet1!RawDataCols,$C368,AV$5)*$R368)</f>
        <v>353</v>
      </c>
      <c r="AW368" s="3">
        <f>IF(AW$3=0,0,INDEX(Sheet1!RawDataCols,$C368,AW$5)*$R368)</f>
        <v>71.17</v>
      </c>
      <c r="AX368" s="3">
        <f>IF(AX$3=0,0,INDEX(Sheet1!RawDataCols,$C368,AX$5)*$R368)</f>
        <v>199.73</v>
      </c>
      <c r="AY368" s="3">
        <f>IF(AY$3=0,0,INDEX(Sheet1!RawDataCols,$C368,AY$5)*$R368)</f>
        <v>0</v>
      </c>
      <c r="AZ368" s="3">
        <f>IF(AZ$3=0,0,INDEX(Sheet1!RawDataCols,$C368,AZ$5)*$R368)</f>
        <v>71.17</v>
      </c>
      <c r="BA368" s="3">
        <f>IF(BA$3=0,0,INDEX(Sheet1!RawDataCols,$C368,BA$5)*$R368)</f>
        <v>293</v>
      </c>
      <c r="BB368" s="3">
        <f>IF(BB$3=0,0,INDEX(Sheet1!RawDataCols,$C368,BB$5)*$R368)</f>
        <v>0</v>
      </c>
      <c r="BC368" s="3">
        <f>IF(BC$3=0,0,INDEX(Sheet1!RawDataCols,$C368,BC$5)*$R368)</f>
        <v>71.17</v>
      </c>
      <c r="BD368" s="3">
        <f>IF(BD$3=0,0,INDEX(Sheet1!RawDataCols,$C368,BD$5)*$R368)</f>
        <v>0</v>
      </c>
      <c r="BE368" s="3">
        <f>IF(BE$3=0,0,INDEX(Sheet1!RawDataCols,$C368,BE$5)*$R368)</f>
        <v>0</v>
      </c>
      <c r="BF368" s="3">
        <f>IF(BF$3=0,0,INDEX(Sheet1!RawDataCols,$C368,BF$5)*$R368)</f>
        <v>71.17</v>
      </c>
      <c r="BG368" s="179">
        <f>IF(BG$3=0,0,INDEX(Sheet1!RawDataCols,$C368,BG$5)*$R368)</f>
        <v>0</v>
      </c>
      <c r="BH368" s="33">
        <f t="shared" si="57"/>
        <v>416.27</v>
      </c>
      <c r="BI368" s="33">
        <f t="shared" si="58"/>
        <v>782.86999999999989</v>
      </c>
      <c r="BJ368" s="33">
        <f t="shared" si="59"/>
        <v>2797.83</v>
      </c>
      <c r="BK368" s="3">
        <f>IF(BK$3=0,0,INDEX(Sheet1!RawDataCols,$C368,BK$5)*$R368)</f>
        <v>48.929375</v>
      </c>
      <c r="BL368" s="3">
        <f>IF(BL$3=0,0,INDEX(Sheet1!RawDataCols,$C368,BL$5)*$R368)</f>
        <v>125.44374999999999</v>
      </c>
      <c r="BM368" s="3">
        <f>IF(BM$3=0,0,INDEX(Sheet1!RawDataCols,$C368,BM$5)*$R368)</f>
        <v>257.36062500000003</v>
      </c>
      <c r="BN368" s="3">
        <f>IF(BN$3=0,0,INDEX(Sheet1!RawDataCols,$C368,BN$5)*$R368)</f>
        <v>215</v>
      </c>
      <c r="BO368" s="3">
        <f>IF(BO$3=0,0,INDEX(Sheet1!RawDataCols,$C368,BO$5)*$R368)</f>
        <v>177.75</v>
      </c>
      <c r="BP368" s="3">
        <f>IF(BP$3=0,0,INDEX(Sheet1!RawDataCols,$C368,BP$5)*$R368)</f>
        <v>0</v>
      </c>
      <c r="BQ368" s="3">
        <f t="shared" si="60"/>
        <v>5.82</v>
      </c>
      <c r="BR368" s="3">
        <f t="shared" si="61"/>
        <v>57.45</v>
      </c>
      <c r="BS368" s="3">
        <f t="shared" si="62"/>
        <v>0</v>
      </c>
      <c r="BT368" s="3">
        <f t="shared" si="63"/>
        <v>353</v>
      </c>
      <c r="BU368" s="3" t="str">
        <f>INDEX(Sheet1!$BS$2:$BS$1000,MATCH($A368,Sheet1!$A$2:$A$1000,0))</f>
        <v>13</v>
      </c>
      <c r="BV368" s="3">
        <f>INDEX(Sheet1!$BT$2:$BT$1000,MATCH($A368,Sheet1!$A$2:$A$1000,0))</f>
        <v>353</v>
      </c>
    </row>
    <row r="369" spans="1:74" x14ac:dyDescent="0.2">
      <c r="A369" s="11" t="s">
        <v>806</v>
      </c>
      <c r="B369" s="3">
        <f>MATCH($A369,Sheet1!ACCOUNTNO,0)</f>
        <v>337</v>
      </c>
      <c r="C369" s="3">
        <f t="shared" si="54"/>
        <v>337</v>
      </c>
      <c r="D369" s="3" t="str">
        <f>IF(D$3=0,0,INDEX(Sheet1!RawDataCols,$C369,D$5))</f>
        <v>26500A03</v>
      </c>
      <c r="E369" s="3" t="str">
        <f>IF(E$3=0,0,INDEX(Sheet1!RawDataCols,$C369,E$5))</f>
        <v xml:space="preserve">26500          </v>
      </c>
      <c r="F369" s="3" t="str">
        <f>IF(F$3=0,0,INDEX(Sheet1!RawDataCols,$C369,F$5))</f>
        <v xml:space="preserve">A03            </v>
      </c>
      <c r="G369" s="3" t="str">
        <f>IF(G$3=0,0,INDEX(Sheet1!RawDataCols,$C369,G$5))</f>
        <v xml:space="preserve">               </v>
      </c>
      <c r="H369" s="3" t="str">
        <f>IF(H$3=0,0,INDEX(Sheet1!RawDataCols,$C369,H$5))</f>
        <v xml:space="preserve">               </v>
      </c>
      <c r="I369" s="3" t="str">
        <f>IF(I$3=0,0,INDEX(Sheet1!RawDataCols,$C369,I$5))</f>
        <v xml:space="preserve">               </v>
      </c>
      <c r="J369" s="3" t="str">
        <f>IF(J$3=0,0,INDEX(Sheet1!RawDataCols,$C369,J$5))</f>
        <v xml:space="preserve">               </v>
      </c>
      <c r="K369" s="3" t="str">
        <f>IF(K$3=0,0,INDEX(Sheet1!RawDataCols,$C369,K$5))</f>
        <v xml:space="preserve">               </v>
      </c>
      <c r="L369" s="3" t="str">
        <f>IF(L$3=0,0,INDEX(Sheet1!RawDataCols,$C369,L$5))</f>
        <v xml:space="preserve">               </v>
      </c>
      <c r="M369" s="3" t="str">
        <f>IF(M$3=0,0,INDEX(Sheet1!RawDataCols,$C369,M$5))</f>
        <v xml:space="preserve">F007  </v>
      </c>
      <c r="N369" s="3" t="str">
        <f>IF(N$3=0,0,INDEX(Sheet1!RawDataCols,$C369,N$5))</f>
        <v>Plumbing - R &amp; M-33 Franklin St</v>
      </c>
      <c r="O369" s="3">
        <f>INDEX(Sheet1!RawDataCols,$C369,O$5)</f>
        <v>13</v>
      </c>
      <c r="P369" s="3" t="str">
        <f>INDEX(Sheet1!RawDataCols,$C369,P$5)</f>
        <v>Cost and Expenses</v>
      </c>
      <c r="Q369" s="3" t="str">
        <f>IF(Q$3=0,0,INDEX(Sheet1!RawDataCols,$C369,Q$5))</f>
        <v>I</v>
      </c>
      <c r="R369" s="3">
        <f t="shared" si="55"/>
        <v>1</v>
      </c>
      <c r="S369" s="3">
        <f t="shared" si="56"/>
        <v>-1</v>
      </c>
      <c r="T369" s="3">
        <f>IF(T$3=0,0,INDEX(Sheet1!RawDataCols,$C369,T$5)*$R369)</f>
        <v>0</v>
      </c>
      <c r="U369" s="3">
        <f>IF(U$3=0,0,INDEX(Sheet1!RawDataCols,$C369,U$5)*$R369)</f>
        <v>0</v>
      </c>
      <c r="V369" s="3">
        <f>IF(V$3=0,0,INDEX(Sheet1!RawDataCols,$C369,V$5)*$R369)</f>
        <v>569.72</v>
      </c>
      <c r="W369" s="3">
        <f>IF(W$3=0,0,INDEX(Sheet1!RawDataCols,$C369,W$5)*$R369)</f>
        <v>0</v>
      </c>
      <c r="X369" s="3">
        <f>IF(X$3=0,0,INDEX(Sheet1!RawDataCols,$C369,X$5)*$R369)</f>
        <v>0</v>
      </c>
      <c r="Y369" s="3">
        <f>IF(Y$3=0,0,INDEX(Sheet1!RawDataCols,$C369,Y$5)*$R369)</f>
        <v>569.72</v>
      </c>
      <c r="Z369" s="3">
        <f>IF(Z$3=0,0,INDEX(Sheet1!RawDataCols,$C369,Z$5)*$R369)</f>
        <v>0</v>
      </c>
      <c r="AA369" s="3">
        <f>IF(AA$3=0,0,INDEX(Sheet1!RawDataCols,$C369,AA$5)*$R369)</f>
        <v>0</v>
      </c>
      <c r="AB369" s="3">
        <f>IF(AB$3=0,0,INDEX(Sheet1!RawDataCols,$C369,AB$5)*$R369)</f>
        <v>569.72</v>
      </c>
      <c r="AC369" s="3">
        <f>IF(AC$3=0,0,INDEX(Sheet1!RawDataCols,$C369,AC$5)*$R369)</f>
        <v>0</v>
      </c>
      <c r="AD369" s="3">
        <f>IF(AD$3=0,0,INDEX(Sheet1!RawDataCols,$C369,AD$5)*$R369)</f>
        <v>0</v>
      </c>
      <c r="AE369" s="3">
        <f>IF(AE$3=0,0,INDEX(Sheet1!RawDataCols,$C369,AE$5)*$R369)</f>
        <v>569.72</v>
      </c>
      <c r="AF369" s="3">
        <f>IF(AF$3=0,0,INDEX(Sheet1!RawDataCols,$C369,AF$5)*$R369)</f>
        <v>0</v>
      </c>
      <c r="AG369" s="3">
        <f>IF(AG$3=0,0,INDEX(Sheet1!RawDataCols,$C369,AG$5)*$R369)</f>
        <v>1149</v>
      </c>
      <c r="AH369" s="3">
        <f>IF(AH$3=0,0,INDEX(Sheet1!RawDataCols,$C369,AH$5)*$R369)</f>
        <v>569.72</v>
      </c>
      <c r="AI369" s="3">
        <f>IF(AI$3=0,0,INDEX(Sheet1!RawDataCols,$C369,AI$5)*$R369)</f>
        <v>0</v>
      </c>
      <c r="AJ369" s="3">
        <f>IF(AJ$3=0,0,INDEX(Sheet1!RawDataCols,$C369,AJ$5)*$R369)</f>
        <v>0</v>
      </c>
      <c r="AK369" s="3">
        <f>IF(AK$3=0,0,INDEX(Sheet1!RawDataCols,$C369,AK$5)*$R369)</f>
        <v>569.72</v>
      </c>
      <c r="AL369" s="3">
        <f>IF(AL$3=0,0,INDEX(Sheet1!RawDataCols,$C369,AL$5)*$R369)</f>
        <v>45.14</v>
      </c>
      <c r="AM369" s="3">
        <f>IF(AM$3=0,0,INDEX(Sheet1!RawDataCols,$C369,AM$5)*$R369)</f>
        <v>0</v>
      </c>
      <c r="AN369" s="3">
        <f>IF(AN$3=0,0,INDEX(Sheet1!RawDataCols,$C369,AN$5)*$R369)</f>
        <v>0</v>
      </c>
      <c r="AO369" s="3">
        <f>IF(AO$3=0,0,INDEX(Sheet1!RawDataCols,$C369,AO$5)*$R369)</f>
        <v>222</v>
      </c>
      <c r="AP369" s="3">
        <f>IF(AP$3=0,0,INDEX(Sheet1!RawDataCols,$C369,AP$5)*$R369)</f>
        <v>0</v>
      </c>
      <c r="AQ369" s="3">
        <f>IF(AQ$3=0,0,INDEX(Sheet1!RawDataCols,$C369,AQ$5)*$R369)</f>
        <v>569.72</v>
      </c>
      <c r="AR369" s="3">
        <f>IF(AR$3=0,0,INDEX(Sheet1!RawDataCols,$C369,AR$5)*$R369)</f>
        <v>5254.67</v>
      </c>
      <c r="AS369" s="3">
        <f>IF(AS$3=0,0,INDEX(Sheet1!RawDataCols,$C369,AS$5)*$R369)</f>
        <v>0</v>
      </c>
      <c r="AT369" s="3">
        <f>IF(AT$3=0,0,INDEX(Sheet1!RawDataCols,$C369,AT$5)*$R369)</f>
        <v>569.72</v>
      </c>
      <c r="AU369" s="3">
        <f>IF(AU$3=0,0,INDEX(Sheet1!RawDataCols,$C369,AU$5)*$R369)</f>
        <v>0</v>
      </c>
      <c r="AV369" s="3">
        <f>IF(AV$3=0,0,INDEX(Sheet1!RawDataCols,$C369,AV$5)*$R369)</f>
        <v>0</v>
      </c>
      <c r="AW369" s="3">
        <f>IF(AW$3=0,0,INDEX(Sheet1!RawDataCols,$C369,AW$5)*$R369)</f>
        <v>569.72</v>
      </c>
      <c r="AX369" s="3">
        <f>IF(AX$3=0,0,INDEX(Sheet1!RawDataCols,$C369,AX$5)*$R369)</f>
        <v>211</v>
      </c>
      <c r="AY369" s="3">
        <f>IF(AY$3=0,0,INDEX(Sheet1!RawDataCols,$C369,AY$5)*$R369)</f>
        <v>0</v>
      </c>
      <c r="AZ369" s="3">
        <f>IF(AZ$3=0,0,INDEX(Sheet1!RawDataCols,$C369,AZ$5)*$R369)</f>
        <v>569.72</v>
      </c>
      <c r="BA369" s="3">
        <f>IF(BA$3=0,0,INDEX(Sheet1!RawDataCols,$C369,BA$5)*$R369)</f>
        <v>0</v>
      </c>
      <c r="BB369" s="3">
        <f>IF(BB$3=0,0,INDEX(Sheet1!RawDataCols,$C369,BB$5)*$R369)</f>
        <v>0</v>
      </c>
      <c r="BC369" s="3">
        <f>IF(BC$3=0,0,INDEX(Sheet1!RawDataCols,$C369,BC$5)*$R369)</f>
        <v>569.72</v>
      </c>
      <c r="BD369" s="3">
        <f>IF(BD$3=0,0,INDEX(Sheet1!RawDataCols,$C369,BD$5)*$R369)</f>
        <v>0</v>
      </c>
      <c r="BE369" s="3">
        <f>IF(BE$3=0,0,INDEX(Sheet1!RawDataCols,$C369,BE$5)*$R369)</f>
        <v>0</v>
      </c>
      <c r="BF369" s="3">
        <f>IF(BF$3=0,0,INDEX(Sheet1!RawDataCols,$C369,BF$5)*$R369)</f>
        <v>569.72</v>
      </c>
      <c r="BG369" s="179">
        <f>IF(BG$3=0,0,INDEX(Sheet1!RawDataCols,$C369,BG$5)*$R369)</f>
        <v>0</v>
      </c>
      <c r="BH369" s="33">
        <f t="shared" si="57"/>
        <v>1149</v>
      </c>
      <c r="BI369" s="33">
        <f t="shared" si="58"/>
        <v>6266.9200000000019</v>
      </c>
      <c r="BJ369" s="33">
        <f t="shared" si="59"/>
        <v>5732.81</v>
      </c>
      <c r="BK369" s="3">
        <f>IF(BK$3=0,0,INDEX(Sheet1!RawDataCols,$C369,BK$5)*$R369)</f>
        <v>391.6825</v>
      </c>
      <c r="BL369" s="3">
        <f>IF(BL$3=0,0,INDEX(Sheet1!RawDataCols,$C369,BL$5)*$R369)</f>
        <v>12.321249999999999</v>
      </c>
      <c r="BM369" s="3">
        <f>IF(BM$3=0,0,INDEX(Sheet1!RawDataCols,$C369,BM$5)*$R369)</f>
        <v>427.1875</v>
      </c>
      <c r="BN369" s="3">
        <f>IF(BN$3=0,0,INDEX(Sheet1!RawDataCols,$C369,BN$5)*$R369)</f>
        <v>427.93875000000003</v>
      </c>
      <c r="BO369" s="3">
        <f>IF(BO$3=0,0,INDEX(Sheet1!RawDataCols,$C369,BO$5)*$R369)</f>
        <v>52.10125</v>
      </c>
      <c r="BP369" s="3">
        <f>IF(BP$3=0,0,INDEX(Sheet1!RawDataCols,$C369,BP$5)*$R369)</f>
        <v>152</v>
      </c>
      <c r="BQ369" s="3">
        <f t="shared" si="60"/>
        <v>0</v>
      </c>
      <c r="BR369" s="3">
        <f t="shared" si="61"/>
        <v>1149</v>
      </c>
      <c r="BS369" s="3">
        <f t="shared" si="62"/>
        <v>0</v>
      </c>
      <c r="BT369" s="3">
        <f t="shared" si="63"/>
        <v>0</v>
      </c>
      <c r="BU369" s="3" t="str">
        <f>INDEX(Sheet1!$BS$2:$BS$1000,MATCH($A369,Sheet1!$A$2:$A$1000,0))</f>
        <v>13</v>
      </c>
      <c r="BV369" s="3">
        <f>INDEX(Sheet1!$BT$2:$BT$1000,MATCH($A369,Sheet1!$A$2:$A$1000,0))</f>
        <v>0</v>
      </c>
    </row>
    <row r="370" spans="1:74" x14ac:dyDescent="0.2">
      <c r="A370" s="11" t="s">
        <v>807</v>
      </c>
      <c r="B370" s="3">
        <f>MATCH($A370,Sheet1!ACCOUNTNO,0)</f>
        <v>338</v>
      </c>
      <c r="C370" s="3">
        <f t="shared" si="54"/>
        <v>338</v>
      </c>
      <c r="D370" s="3" t="str">
        <f>IF(D$3=0,0,INDEX(Sheet1!RawDataCols,$C370,D$5))</f>
        <v>26500A04</v>
      </c>
      <c r="E370" s="3" t="str">
        <f>IF(E$3=0,0,INDEX(Sheet1!RawDataCols,$C370,E$5))</f>
        <v xml:space="preserve">26500          </v>
      </c>
      <c r="F370" s="3" t="str">
        <f>IF(F$3=0,0,INDEX(Sheet1!RawDataCols,$C370,F$5))</f>
        <v xml:space="preserve">A04            </v>
      </c>
      <c r="G370" s="3" t="str">
        <f>IF(G$3=0,0,INDEX(Sheet1!RawDataCols,$C370,G$5))</f>
        <v xml:space="preserve">               </v>
      </c>
      <c r="H370" s="3" t="str">
        <f>IF(H$3=0,0,INDEX(Sheet1!RawDataCols,$C370,H$5))</f>
        <v xml:space="preserve">               </v>
      </c>
      <c r="I370" s="3" t="str">
        <f>IF(I$3=0,0,INDEX(Sheet1!RawDataCols,$C370,I$5))</f>
        <v xml:space="preserve">               </v>
      </c>
      <c r="J370" s="3" t="str">
        <f>IF(J$3=0,0,INDEX(Sheet1!RawDataCols,$C370,J$5))</f>
        <v xml:space="preserve">               </v>
      </c>
      <c r="K370" s="3" t="str">
        <f>IF(K$3=0,0,INDEX(Sheet1!RawDataCols,$C370,K$5))</f>
        <v xml:space="preserve">               </v>
      </c>
      <c r="L370" s="3" t="str">
        <f>IF(L$3=0,0,INDEX(Sheet1!RawDataCols,$C370,L$5))</f>
        <v xml:space="preserve">               </v>
      </c>
      <c r="M370" s="3" t="str">
        <f>IF(M$3=0,0,INDEX(Sheet1!RawDataCols,$C370,M$5))</f>
        <v xml:space="preserve">F007  </v>
      </c>
      <c r="N370" s="3" t="str">
        <f>IF(N$3=0,0,INDEX(Sheet1!RawDataCols,$C370,N$5))</f>
        <v>Plumbing - R &amp; M-174 Fullarton Rd</v>
      </c>
      <c r="O370" s="3">
        <f>INDEX(Sheet1!RawDataCols,$C370,O$5)</f>
        <v>13</v>
      </c>
      <c r="P370" s="3" t="str">
        <f>INDEX(Sheet1!RawDataCols,$C370,P$5)</f>
        <v>Cost and Expenses</v>
      </c>
      <c r="Q370" s="3" t="str">
        <f>IF(Q$3=0,0,INDEX(Sheet1!RawDataCols,$C370,Q$5))</f>
        <v>I</v>
      </c>
      <c r="R370" s="3">
        <f t="shared" si="55"/>
        <v>1</v>
      </c>
      <c r="S370" s="3">
        <f t="shared" si="56"/>
        <v>-1</v>
      </c>
      <c r="T370" s="3">
        <f>IF(T$3=0,0,INDEX(Sheet1!RawDataCols,$C370,T$5)*$R370)</f>
        <v>0</v>
      </c>
      <c r="U370" s="3">
        <f>IF(U$3=0,0,INDEX(Sheet1!RawDataCols,$C370,U$5)*$R370)</f>
        <v>0</v>
      </c>
      <c r="V370" s="3">
        <f>IF(V$3=0,0,INDEX(Sheet1!RawDataCols,$C370,V$5)*$R370)</f>
        <v>391.58</v>
      </c>
      <c r="W370" s="3">
        <f>IF(W$3=0,0,INDEX(Sheet1!RawDataCols,$C370,W$5)*$R370)</f>
        <v>0</v>
      </c>
      <c r="X370" s="3">
        <f>IF(X$3=0,0,INDEX(Sheet1!RawDataCols,$C370,X$5)*$R370)</f>
        <v>0</v>
      </c>
      <c r="Y370" s="3">
        <f>IF(Y$3=0,0,INDEX(Sheet1!RawDataCols,$C370,Y$5)*$R370)</f>
        <v>391.58</v>
      </c>
      <c r="Z370" s="3">
        <f>IF(Z$3=0,0,INDEX(Sheet1!RawDataCols,$C370,Z$5)*$R370)</f>
        <v>0</v>
      </c>
      <c r="AA370" s="3">
        <f>IF(AA$3=0,0,INDEX(Sheet1!RawDataCols,$C370,AA$5)*$R370)</f>
        <v>0</v>
      </c>
      <c r="AB370" s="3">
        <f>IF(AB$3=0,0,INDEX(Sheet1!RawDataCols,$C370,AB$5)*$R370)</f>
        <v>391.58</v>
      </c>
      <c r="AC370" s="3">
        <f>IF(AC$3=0,0,INDEX(Sheet1!RawDataCols,$C370,AC$5)*$R370)</f>
        <v>0</v>
      </c>
      <c r="AD370" s="3">
        <f>IF(AD$3=0,0,INDEX(Sheet1!RawDataCols,$C370,AD$5)*$R370)</f>
        <v>821</v>
      </c>
      <c r="AE370" s="3">
        <f>IF(AE$3=0,0,INDEX(Sheet1!RawDataCols,$C370,AE$5)*$R370)</f>
        <v>391.58</v>
      </c>
      <c r="AF370" s="3">
        <f>IF(AF$3=0,0,INDEX(Sheet1!RawDataCols,$C370,AF$5)*$R370)</f>
        <v>196</v>
      </c>
      <c r="AG370" s="3">
        <f>IF(AG$3=0,0,INDEX(Sheet1!RawDataCols,$C370,AG$5)*$R370)</f>
        <v>279</v>
      </c>
      <c r="AH370" s="3">
        <f>IF(AH$3=0,0,INDEX(Sheet1!RawDataCols,$C370,AH$5)*$R370)</f>
        <v>391.58</v>
      </c>
      <c r="AI370" s="3">
        <f>IF(AI$3=0,0,INDEX(Sheet1!RawDataCols,$C370,AI$5)*$R370)</f>
        <v>0</v>
      </c>
      <c r="AJ370" s="3">
        <f>IF(AJ$3=0,0,INDEX(Sheet1!RawDataCols,$C370,AJ$5)*$R370)</f>
        <v>3598.9</v>
      </c>
      <c r="AK370" s="3">
        <f>IF(AK$3=0,0,INDEX(Sheet1!RawDataCols,$C370,AK$5)*$R370)</f>
        <v>391.58</v>
      </c>
      <c r="AL370" s="3">
        <f>IF(AL$3=0,0,INDEX(Sheet1!RawDataCols,$C370,AL$5)*$R370)</f>
        <v>1349</v>
      </c>
      <c r="AM370" s="3">
        <f>IF(AM$3=0,0,INDEX(Sheet1!RawDataCols,$C370,AM$5)*$R370)</f>
        <v>0</v>
      </c>
      <c r="AN370" s="3">
        <f>IF(AN$3=0,0,INDEX(Sheet1!RawDataCols,$C370,AN$5)*$R370)</f>
        <v>0</v>
      </c>
      <c r="AO370" s="3">
        <f>IF(AO$3=0,0,INDEX(Sheet1!RawDataCols,$C370,AO$5)*$R370)</f>
        <v>0</v>
      </c>
      <c r="AP370" s="3">
        <f>IF(AP$3=0,0,INDEX(Sheet1!RawDataCols,$C370,AP$5)*$R370)</f>
        <v>0</v>
      </c>
      <c r="AQ370" s="3">
        <f>IF(AQ$3=0,0,INDEX(Sheet1!RawDataCols,$C370,AQ$5)*$R370)</f>
        <v>391.58</v>
      </c>
      <c r="AR370" s="3">
        <f>IF(AR$3=0,0,INDEX(Sheet1!RawDataCols,$C370,AR$5)*$R370)</f>
        <v>0</v>
      </c>
      <c r="AS370" s="3">
        <f>IF(AS$3=0,0,INDEX(Sheet1!RawDataCols,$C370,AS$5)*$R370)</f>
        <v>0</v>
      </c>
      <c r="AT370" s="3">
        <f>IF(AT$3=0,0,INDEX(Sheet1!RawDataCols,$C370,AT$5)*$R370)</f>
        <v>391.58</v>
      </c>
      <c r="AU370" s="3">
        <f>IF(AU$3=0,0,INDEX(Sheet1!RawDataCols,$C370,AU$5)*$R370)</f>
        <v>0</v>
      </c>
      <c r="AV370" s="3">
        <f>IF(AV$3=0,0,INDEX(Sheet1!RawDataCols,$C370,AV$5)*$R370)</f>
        <v>314</v>
      </c>
      <c r="AW370" s="3">
        <f>IF(AW$3=0,0,INDEX(Sheet1!RawDataCols,$C370,AW$5)*$R370)</f>
        <v>391.58</v>
      </c>
      <c r="AX370" s="3">
        <f>IF(AX$3=0,0,INDEX(Sheet1!RawDataCols,$C370,AX$5)*$R370)</f>
        <v>0</v>
      </c>
      <c r="AY370" s="3">
        <f>IF(AY$3=0,0,INDEX(Sheet1!RawDataCols,$C370,AY$5)*$R370)</f>
        <v>0</v>
      </c>
      <c r="AZ370" s="3">
        <f>IF(AZ$3=0,0,INDEX(Sheet1!RawDataCols,$C370,AZ$5)*$R370)</f>
        <v>391.58</v>
      </c>
      <c r="BA370" s="3">
        <f>IF(BA$3=0,0,INDEX(Sheet1!RawDataCols,$C370,BA$5)*$R370)</f>
        <v>0</v>
      </c>
      <c r="BB370" s="3">
        <f>IF(BB$3=0,0,INDEX(Sheet1!RawDataCols,$C370,BB$5)*$R370)</f>
        <v>0</v>
      </c>
      <c r="BC370" s="3">
        <f>IF(BC$3=0,0,INDEX(Sheet1!RawDataCols,$C370,BC$5)*$R370)</f>
        <v>391.58</v>
      </c>
      <c r="BD370" s="3">
        <f>IF(BD$3=0,0,INDEX(Sheet1!RawDataCols,$C370,BD$5)*$R370)</f>
        <v>0</v>
      </c>
      <c r="BE370" s="3">
        <f>IF(BE$3=0,0,INDEX(Sheet1!RawDataCols,$C370,BE$5)*$R370)</f>
        <v>0</v>
      </c>
      <c r="BF370" s="3">
        <f>IF(BF$3=0,0,INDEX(Sheet1!RawDataCols,$C370,BF$5)*$R370)</f>
        <v>391.58</v>
      </c>
      <c r="BG370" s="179">
        <f>IF(BG$3=0,0,INDEX(Sheet1!RawDataCols,$C370,BG$5)*$R370)</f>
        <v>0</v>
      </c>
      <c r="BH370" s="33">
        <f t="shared" si="57"/>
        <v>5012.8999999999996</v>
      </c>
      <c r="BI370" s="33">
        <f t="shared" si="58"/>
        <v>4307.38</v>
      </c>
      <c r="BJ370" s="33">
        <f t="shared" si="59"/>
        <v>1545</v>
      </c>
      <c r="BK370" s="3">
        <f>IF(BK$3=0,0,INDEX(Sheet1!RawDataCols,$C370,BK$5)*$R370)</f>
        <v>269.21125000000001</v>
      </c>
      <c r="BL370" s="3">
        <f>IF(BL$3=0,0,INDEX(Sheet1!RawDataCols,$C370,BL$5)*$R370)</f>
        <v>96.5625</v>
      </c>
      <c r="BM370" s="3">
        <f>IF(BM$3=0,0,INDEX(Sheet1!RawDataCols,$C370,BM$5)*$R370)</f>
        <v>0</v>
      </c>
      <c r="BN370" s="3">
        <f>IF(BN$3=0,0,INDEX(Sheet1!RawDataCols,$C370,BN$5)*$R370)</f>
        <v>37.8125</v>
      </c>
      <c r="BO370" s="3">
        <f>IF(BO$3=0,0,INDEX(Sheet1!RawDataCols,$C370,BO$5)*$R370)</f>
        <v>0</v>
      </c>
      <c r="BP370" s="3">
        <f>IF(BP$3=0,0,INDEX(Sheet1!RawDataCols,$C370,BP$5)*$R370)</f>
        <v>0</v>
      </c>
      <c r="BQ370" s="3">
        <f t="shared" si="60"/>
        <v>0</v>
      </c>
      <c r="BR370" s="3">
        <f t="shared" si="61"/>
        <v>4698.8999999999996</v>
      </c>
      <c r="BS370" s="3">
        <f t="shared" si="62"/>
        <v>0</v>
      </c>
      <c r="BT370" s="3">
        <f t="shared" si="63"/>
        <v>314</v>
      </c>
      <c r="BU370" s="3" t="str">
        <f>INDEX(Sheet1!$BS$2:$BS$1000,MATCH($A370,Sheet1!$A$2:$A$1000,0))</f>
        <v>13</v>
      </c>
      <c r="BV370" s="3">
        <f>INDEX(Sheet1!$BT$2:$BT$1000,MATCH($A370,Sheet1!$A$2:$A$1000,0))</f>
        <v>314</v>
      </c>
    </row>
    <row r="371" spans="1:74" x14ac:dyDescent="0.2">
      <c r="A371" s="11" t="s">
        <v>808</v>
      </c>
      <c r="B371" s="3">
        <f>MATCH($A371,Sheet1!ACCOUNTNO,0)</f>
        <v>339</v>
      </c>
      <c r="C371" s="3">
        <f t="shared" si="54"/>
        <v>339</v>
      </c>
      <c r="D371" s="3" t="str">
        <f>IF(D$3=0,0,INDEX(Sheet1!RawDataCols,$C371,D$5))</f>
        <v>26500A05</v>
      </c>
      <c r="E371" s="3" t="str">
        <f>IF(E$3=0,0,INDEX(Sheet1!RawDataCols,$C371,E$5))</f>
        <v xml:space="preserve">26500          </v>
      </c>
      <c r="F371" s="3" t="str">
        <f>IF(F$3=0,0,INDEX(Sheet1!RawDataCols,$C371,F$5))</f>
        <v xml:space="preserve">A05            </v>
      </c>
      <c r="G371" s="3" t="str">
        <f>IF(G$3=0,0,INDEX(Sheet1!RawDataCols,$C371,G$5))</f>
        <v xml:space="preserve">               </v>
      </c>
      <c r="H371" s="3" t="str">
        <f>IF(H$3=0,0,INDEX(Sheet1!RawDataCols,$C371,H$5))</f>
        <v xml:space="preserve">               </v>
      </c>
      <c r="I371" s="3" t="str">
        <f>IF(I$3=0,0,INDEX(Sheet1!RawDataCols,$C371,I$5))</f>
        <v xml:space="preserve">               </v>
      </c>
      <c r="J371" s="3" t="str">
        <f>IF(J$3=0,0,INDEX(Sheet1!RawDataCols,$C371,J$5))</f>
        <v xml:space="preserve">               </v>
      </c>
      <c r="K371" s="3" t="str">
        <f>IF(K$3=0,0,INDEX(Sheet1!RawDataCols,$C371,K$5))</f>
        <v xml:space="preserve">               </v>
      </c>
      <c r="L371" s="3" t="str">
        <f>IF(L$3=0,0,INDEX(Sheet1!RawDataCols,$C371,L$5))</f>
        <v xml:space="preserve">               </v>
      </c>
      <c r="M371" s="3" t="str">
        <f>IF(M$3=0,0,INDEX(Sheet1!RawDataCols,$C371,M$5))</f>
        <v xml:space="preserve">F007  </v>
      </c>
      <c r="N371" s="3" t="str">
        <f>IF(N$3=0,0,INDEX(Sheet1!RawDataCols,$C371,N$5))</f>
        <v>Plumbing - R &amp; M-26a Grote St</v>
      </c>
      <c r="O371" s="3">
        <f>INDEX(Sheet1!RawDataCols,$C371,O$5)</f>
        <v>13</v>
      </c>
      <c r="P371" s="3" t="str">
        <f>INDEX(Sheet1!RawDataCols,$C371,P$5)</f>
        <v>Cost and Expenses</v>
      </c>
      <c r="Q371" s="3" t="str">
        <f>IF(Q$3=0,0,INDEX(Sheet1!RawDataCols,$C371,Q$5))</f>
        <v>I</v>
      </c>
      <c r="R371" s="3">
        <f t="shared" si="55"/>
        <v>1</v>
      </c>
      <c r="S371" s="3">
        <f t="shared" si="56"/>
        <v>-1</v>
      </c>
      <c r="T371" s="3">
        <f>IF(T$3=0,0,INDEX(Sheet1!RawDataCols,$C371,T$5)*$R371)</f>
        <v>0</v>
      </c>
      <c r="U371" s="3">
        <f>IF(U$3=0,0,INDEX(Sheet1!RawDataCols,$C371,U$5)*$R371)</f>
        <v>0</v>
      </c>
      <c r="V371" s="3">
        <f>IF(V$3=0,0,INDEX(Sheet1!RawDataCols,$C371,V$5)*$R371)</f>
        <v>166.67</v>
      </c>
      <c r="W371" s="3">
        <f>IF(W$3=0,0,INDEX(Sheet1!RawDataCols,$C371,W$5)*$R371)</f>
        <v>1470</v>
      </c>
      <c r="X371" s="3">
        <f>IF(X$3=0,0,INDEX(Sheet1!RawDataCols,$C371,X$5)*$R371)</f>
        <v>0</v>
      </c>
      <c r="Y371" s="3">
        <f>IF(Y$3=0,0,INDEX(Sheet1!RawDataCols,$C371,Y$5)*$R371)</f>
        <v>166.67</v>
      </c>
      <c r="Z371" s="3">
        <f>IF(Z$3=0,0,INDEX(Sheet1!RawDataCols,$C371,Z$5)*$R371)</f>
        <v>0</v>
      </c>
      <c r="AA371" s="3">
        <f>IF(AA$3=0,0,INDEX(Sheet1!RawDataCols,$C371,AA$5)*$R371)</f>
        <v>0</v>
      </c>
      <c r="AB371" s="3">
        <f>IF(AB$3=0,0,INDEX(Sheet1!RawDataCols,$C371,AB$5)*$R371)</f>
        <v>166.67</v>
      </c>
      <c r="AC371" s="3">
        <f>IF(AC$3=0,0,INDEX(Sheet1!RawDataCols,$C371,AC$5)*$R371)</f>
        <v>0</v>
      </c>
      <c r="AD371" s="3">
        <f>IF(AD$3=0,0,INDEX(Sheet1!RawDataCols,$C371,AD$5)*$R371)</f>
        <v>0</v>
      </c>
      <c r="AE371" s="3">
        <f>IF(AE$3=0,0,INDEX(Sheet1!RawDataCols,$C371,AE$5)*$R371)</f>
        <v>166.67</v>
      </c>
      <c r="AF371" s="3">
        <f>IF(AF$3=0,0,INDEX(Sheet1!RawDataCols,$C371,AF$5)*$R371)</f>
        <v>0</v>
      </c>
      <c r="AG371" s="3">
        <f>IF(AG$3=0,0,INDEX(Sheet1!RawDataCols,$C371,AG$5)*$R371)</f>
        <v>0</v>
      </c>
      <c r="AH371" s="3">
        <f>IF(AH$3=0,0,INDEX(Sheet1!RawDataCols,$C371,AH$5)*$R371)</f>
        <v>166.67</v>
      </c>
      <c r="AI371" s="3">
        <f>IF(AI$3=0,0,INDEX(Sheet1!RawDataCols,$C371,AI$5)*$R371)</f>
        <v>0</v>
      </c>
      <c r="AJ371" s="3">
        <f>IF(AJ$3=0,0,INDEX(Sheet1!RawDataCols,$C371,AJ$5)*$R371)</f>
        <v>0</v>
      </c>
      <c r="AK371" s="3">
        <f>IF(AK$3=0,0,INDEX(Sheet1!RawDataCols,$C371,AK$5)*$R371)</f>
        <v>166.67</v>
      </c>
      <c r="AL371" s="3">
        <f>IF(AL$3=0,0,INDEX(Sheet1!RawDataCols,$C371,AL$5)*$R371)</f>
        <v>0</v>
      </c>
      <c r="AM371" s="3">
        <f>IF(AM$3=0,0,INDEX(Sheet1!RawDataCols,$C371,AM$5)*$R371)</f>
        <v>0</v>
      </c>
      <c r="AN371" s="3">
        <f>IF(AN$3=0,0,INDEX(Sheet1!RawDataCols,$C371,AN$5)*$R371)</f>
        <v>0</v>
      </c>
      <c r="AO371" s="3">
        <f>IF(AO$3=0,0,INDEX(Sheet1!RawDataCols,$C371,AO$5)*$R371)</f>
        <v>0</v>
      </c>
      <c r="AP371" s="3">
        <f>IF(AP$3=0,0,INDEX(Sheet1!RawDataCols,$C371,AP$5)*$R371)</f>
        <v>0</v>
      </c>
      <c r="AQ371" s="3">
        <f>IF(AQ$3=0,0,INDEX(Sheet1!RawDataCols,$C371,AQ$5)*$R371)</f>
        <v>166.67</v>
      </c>
      <c r="AR371" s="3">
        <f>IF(AR$3=0,0,INDEX(Sheet1!RawDataCols,$C371,AR$5)*$R371)</f>
        <v>0</v>
      </c>
      <c r="AS371" s="3">
        <f>IF(AS$3=0,0,INDEX(Sheet1!RawDataCols,$C371,AS$5)*$R371)</f>
        <v>0</v>
      </c>
      <c r="AT371" s="3">
        <f>IF(AT$3=0,0,INDEX(Sheet1!RawDataCols,$C371,AT$5)*$R371)</f>
        <v>166.67</v>
      </c>
      <c r="AU371" s="3">
        <f>IF(AU$3=0,0,INDEX(Sheet1!RawDataCols,$C371,AU$5)*$R371)</f>
        <v>0</v>
      </c>
      <c r="AV371" s="3">
        <f>IF(AV$3=0,0,INDEX(Sheet1!RawDataCols,$C371,AV$5)*$R371)</f>
        <v>0</v>
      </c>
      <c r="AW371" s="3">
        <f>IF(AW$3=0,0,INDEX(Sheet1!RawDataCols,$C371,AW$5)*$R371)</f>
        <v>166.67</v>
      </c>
      <c r="AX371" s="3">
        <f>IF(AX$3=0,0,INDEX(Sheet1!RawDataCols,$C371,AX$5)*$R371)</f>
        <v>0</v>
      </c>
      <c r="AY371" s="3">
        <f>IF(AY$3=0,0,INDEX(Sheet1!RawDataCols,$C371,AY$5)*$R371)</f>
        <v>2442</v>
      </c>
      <c r="AZ371" s="3">
        <f>IF(AZ$3=0,0,INDEX(Sheet1!RawDataCols,$C371,AZ$5)*$R371)</f>
        <v>166.67</v>
      </c>
      <c r="BA371" s="3">
        <f>IF(BA$3=0,0,INDEX(Sheet1!RawDataCols,$C371,BA$5)*$R371)</f>
        <v>0</v>
      </c>
      <c r="BB371" s="3">
        <f>IF(BB$3=0,0,INDEX(Sheet1!RawDataCols,$C371,BB$5)*$R371)</f>
        <v>0</v>
      </c>
      <c r="BC371" s="3">
        <f>IF(BC$3=0,0,INDEX(Sheet1!RawDataCols,$C371,BC$5)*$R371)</f>
        <v>166.67</v>
      </c>
      <c r="BD371" s="3">
        <f>IF(BD$3=0,0,INDEX(Sheet1!RawDataCols,$C371,BD$5)*$R371)</f>
        <v>0</v>
      </c>
      <c r="BE371" s="3">
        <f>IF(BE$3=0,0,INDEX(Sheet1!RawDataCols,$C371,BE$5)*$R371)</f>
        <v>0</v>
      </c>
      <c r="BF371" s="3">
        <f>IF(BF$3=0,0,INDEX(Sheet1!RawDataCols,$C371,BF$5)*$R371)</f>
        <v>166.67</v>
      </c>
      <c r="BG371" s="179">
        <f>IF(BG$3=0,0,INDEX(Sheet1!RawDataCols,$C371,BG$5)*$R371)</f>
        <v>0</v>
      </c>
      <c r="BH371" s="33">
        <f t="shared" si="57"/>
        <v>2442</v>
      </c>
      <c r="BI371" s="33">
        <f t="shared" si="58"/>
        <v>1833.3700000000001</v>
      </c>
      <c r="BJ371" s="33">
        <f t="shared" si="59"/>
        <v>1470</v>
      </c>
      <c r="BK371" s="3">
        <f>IF(BK$3=0,0,INDEX(Sheet1!RawDataCols,$C371,BK$5)*$R371)</f>
        <v>114.58562499999999</v>
      </c>
      <c r="BL371" s="3">
        <f>IF(BL$3=0,0,INDEX(Sheet1!RawDataCols,$C371,BL$5)*$R371)</f>
        <v>91.875</v>
      </c>
      <c r="BM371" s="3">
        <f>IF(BM$3=0,0,INDEX(Sheet1!RawDataCols,$C371,BM$5)*$R371)</f>
        <v>42.840625000000003</v>
      </c>
      <c r="BN371" s="3">
        <f>IF(BN$3=0,0,INDEX(Sheet1!RawDataCols,$C371,BN$5)*$R371)</f>
        <v>0</v>
      </c>
      <c r="BO371" s="3">
        <f>IF(BO$3=0,0,INDEX(Sheet1!RawDataCols,$C371,BO$5)*$R371)</f>
        <v>0</v>
      </c>
      <c r="BP371" s="3">
        <f>IF(BP$3=0,0,INDEX(Sheet1!RawDataCols,$C371,BP$5)*$R371)</f>
        <v>0</v>
      </c>
      <c r="BQ371" s="3">
        <f t="shared" si="60"/>
        <v>0</v>
      </c>
      <c r="BR371" s="3">
        <f t="shared" si="61"/>
        <v>0</v>
      </c>
      <c r="BS371" s="3">
        <f t="shared" si="62"/>
        <v>0</v>
      </c>
      <c r="BT371" s="3">
        <f t="shared" si="63"/>
        <v>2442</v>
      </c>
      <c r="BU371" s="3" t="str">
        <f>INDEX(Sheet1!$BS$2:$BS$1000,MATCH($A371,Sheet1!$A$2:$A$1000,0))</f>
        <v>13</v>
      </c>
      <c r="BV371" s="3">
        <f>INDEX(Sheet1!$BT$2:$BT$1000,MATCH($A371,Sheet1!$A$2:$A$1000,0))</f>
        <v>2442</v>
      </c>
    </row>
    <row r="372" spans="1:74" x14ac:dyDescent="0.2">
      <c r="A372" s="11" t="s">
        <v>809</v>
      </c>
      <c r="B372" s="3">
        <f>MATCH($A372,Sheet1!ACCOUNTNO,0)</f>
        <v>340</v>
      </c>
      <c r="C372" s="3">
        <f t="shared" si="54"/>
        <v>340</v>
      </c>
      <c r="D372" s="3" t="str">
        <f>IF(D$3=0,0,INDEX(Sheet1!RawDataCols,$C372,D$5))</f>
        <v>26500A06</v>
      </c>
      <c r="E372" s="3" t="str">
        <f>IF(E$3=0,0,INDEX(Sheet1!RawDataCols,$C372,E$5))</f>
        <v xml:space="preserve">26500          </v>
      </c>
      <c r="F372" s="3" t="str">
        <f>IF(F$3=0,0,INDEX(Sheet1!RawDataCols,$C372,F$5))</f>
        <v xml:space="preserve">A06            </v>
      </c>
      <c r="G372" s="3" t="str">
        <f>IF(G$3=0,0,INDEX(Sheet1!RawDataCols,$C372,G$5))</f>
        <v xml:space="preserve">               </v>
      </c>
      <c r="H372" s="3" t="str">
        <f>IF(H$3=0,0,INDEX(Sheet1!RawDataCols,$C372,H$5))</f>
        <v xml:space="preserve">               </v>
      </c>
      <c r="I372" s="3" t="str">
        <f>IF(I$3=0,0,INDEX(Sheet1!RawDataCols,$C372,I$5))</f>
        <v xml:space="preserve">               </v>
      </c>
      <c r="J372" s="3" t="str">
        <f>IF(J$3=0,0,INDEX(Sheet1!RawDataCols,$C372,J$5))</f>
        <v xml:space="preserve">               </v>
      </c>
      <c r="K372" s="3" t="str">
        <f>IF(K$3=0,0,INDEX(Sheet1!RawDataCols,$C372,K$5))</f>
        <v xml:space="preserve">               </v>
      </c>
      <c r="L372" s="3" t="str">
        <f>IF(L$3=0,0,INDEX(Sheet1!RawDataCols,$C372,L$5))</f>
        <v xml:space="preserve">               </v>
      </c>
      <c r="M372" s="3" t="str">
        <f>IF(M$3=0,0,INDEX(Sheet1!RawDataCols,$C372,M$5))</f>
        <v xml:space="preserve">F007  </v>
      </c>
      <c r="N372" s="3" t="str">
        <f>IF(N$3=0,0,INDEX(Sheet1!RawDataCols,$C372,N$5))</f>
        <v>Plumbing - R &amp; M-31 Franklin St</v>
      </c>
      <c r="O372" s="3">
        <f>INDEX(Sheet1!RawDataCols,$C372,O$5)</f>
        <v>13</v>
      </c>
      <c r="P372" s="3" t="str">
        <f>INDEX(Sheet1!RawDataCols,$C372,P$5)</f>
        <v>Cost and Expenses</v>
      </c>
      <c r="Q372" s="3" t="str">
        <f>IF(Q$3=0,0,INDEX(Sheet1!RawDataCols,$C372,Q$5))</f>
        <v>I</v>
      </c>
      <c r="R372" s="3">
        <f t="shared" si="55"/>
        <v>1</v>
      </c>
      <c r="S372" s="3">
        <f t="shared" si="56"/>
        <v>-1</v>
      </c>
      <c r="T372" s="3">
        <f>IF(T$3=0,0,INDEX(Sheet1!RawDataCols,$C372,T$5)*$R372)</f>
        <v>0</v>
      </c>
      <c r="U372" s="3">
        <f>IF(U$3=0,0,INDEX(Sheet1!RawDataCols,$C372,U$5)*$R372)</f>
        <v>2879</v>
      </c>
      <c r="V372" s="3">
        <f>IF(V$3=0,0,INDEX(Sheet1!RawDataCols,$C372,V$5)*$R372)</f>
        <v>166.67</v>
      </c>
      <c r="W372" s="3">
        <f>IF(W$3=0,0,INDEX(Sheet1!RawDataCols,$C372,W$5)*$R372)</f>
        <v>0</v>
      </c>
      <c r="X372" s="3">
        <f>IF(X$3=0,0,INDEX(Sheet1!RawDataCols,$C372,X$5)*$R372)</f>
        <v>0</v>
      </c>
      <c r="Y372" s="3">
        <f>IF(Y$3=0,0,INDEX(Sheet1!RawDataCols,$C372,Y$5)*$R372)</f>
        <v>166.67</v>
      </c>
      <c r="Z372" s="3">
        <f>IF(Z$3=0,0,INDEX(Sheet1!RawDataCols,$C372,Z$5)*$R372)</f>
        <v>278</v>
      </c>
      <c r="AA372" s="3">
        <f>IF(AA$3=0,0,INDEX(Sheet1!RawDataCols,$C372,AA$5)*$R372)</f>
        <v>0</v>
      </c>
      <c r="AB372" s="3">
        <f>IF(AB$3=0,0,INDEX(Sheet1!RawDataCols,$C372,AB$5)*$R372)</f>
        <v>166.67</v>
      </c>
      <c r="AC372" s="3">
        <f>IF(AC$3=0,0,INDEX(Sheet1!RawDataCols,$C372,AC$5)*$R372)</f>
        <v>367</v>
      </c>
      <c r="AD372" s="3">
        <f>IF(AD$3=0,0,INDEX(Sheet1!RawDataCols,$C372,AD$5)*$R372)</f>
        <v>0</v>
      </c>
      <c r="AE372" s="3">
        <f>IF(AE$3=0,0,INDEX(Sheet1!RawDataCols,$C372,AE$5)*$R372)</f>
        <v>166.67</v>
      </c>
      <c r="AF372" s="3">
        <f>IF(AF$3=0,0,INDEX(Sheet1!RawDataCols,$C372,AF$5)*$R372)</f>
        <v>0</v>
      </c>
      <c r="AG372" s="3">
        <f>IF(AG$3=0,0,INDEX(Sheet1!RawDataCols,$C372,AG$5)*$R372)</f>
        <v>0</v>
      </c>
      <c r="AH372" s="3">
        <f>IF(AH$3=0,0,INDEX(Sheet1!RawDataCols,$C372,AH$5)*$R372)</f>
        <v>166.67</v>
      </c>
      <c r="AI372" s="3">
        <f>IF(AI$3=0,0,INDEX(Sheet1!RawDataCols,$C372,AI$5)*$R372)</f>
        <v>0</v>
      </c>
      <c r="AJ372" s="3">
        <f>IF(AJ$3=0,0,INDEX(Sheet1!RawDataCols,$C372,AJ$5)*$R372)</f>
        <v>0</v>
      </c>
      <c r="AK372" s="3">
        <f>IF(AK$3=0,0,INDEX(Sheet1!RawDataCols,$C372,AK$5)*$R372)</f>
        <v>166.67</v>
      </c>
      <c r="AL372" s="3">
        <f>IF(AL$3=0,0,INDEX(Sheet1!RawDataCols,$C372,AL$5)*$R372)</f>
        <v>0</v>
      </c>
      <c r="AM372" s="3">
        <f>IF(AM$3=0,0,INDEX(Sheet1!RawDataCols,$C372,AM$5)*$R372)</f>
        <v>0</v>
      </c>
      <c r="AN372" s="3">
        <f>IF(AN$3=0,0,INDEX(Sheet1!RawDataCols,$C372,AN$5)*$R372)</f>
        <v>0</v>
      </c>
      <c r="AO372" s="3">
        <f>IF(AO$3=0,0,INDEX(Sheet1!RawDataCols,$C372,AO$5)*$R372)</f>
        <v>733.5</v>
      </c>
      <c r="AP372" s="3">
        <f>IF(AP$3=0,0,INDEX(Sheet1!RawDataCols,$C372,AP$5)*$R372)</f>
        <v>0</v>
      </c>
      <c r="AQ372" s="3">
        <f>IF(AQ$3=0,0,INDEX(Sheet1!RawDataCols,$C372,AQ$5)*$R372)</f>
        <v>166.67</v>
      </c>
      <c r="AR372" s="3">
        <f>IF(AR$3=0,0,INDEX(Sheet1!RawDataCols,$C372,AR$5)*$R372)</f>
        <v>0</v>
      </c>
      <c r="AS372" s="3">
        <f>IF(AS$3=0,0,INDEX(Sheet1!RawDataCols,$C372,AS$5)*$R372)</f>
        <v>0</v>
      </c>
      <c r="AT372" s="3">
        <f>IF(AT$3=0,0,INDEX(Sheet1!RawDataCols,$C372,AT$5)*$R372)</f>
        <v>166.67</v>
      </c>
      <c r="AU372" s="3">
        <f>IF(AU$3=0,0,INDEX(Sheet1!RawDataCols,$C372,AU$5)*$R372)</f>
        <v>0</v>
      </c>
      <c r="AV372" s="3">
        <f>IF(AV$3=0,0,INDEX(Sheet1!RawDataCols,$C372,AV$5)*$R372)</f>
        <v>0</v>
      </c>
      <c r="AW372" s="3">
        <f>IF(AW$3=0,0,INDEX(Sheet1!RawDataCols,$C372,AW$5)*$R372)</f>
        <v>166.67</v>
      </c>
      <c r="AX372" s="3">
        <f>IF(AX$3=0,0,INDEX(Sheet1!RawDataCols,$C372,AX$5)*$R372)</f>
        <v>152</v>
      </c>
      <c r="AY372" s="3">
        <f>IF(AY$3=0,0,INDEX(Sheet1!RawDataCols,$C372,AY$5)*$R372)</f>
        <v>0</v>
      </c>
      <c r="AZ372" s="3">
        <f>IF(AZ$3=0,0,INDEX(Sheet1!RawDataCols,$C372,AZ$5)*$R372)</f>
        <v>166.67</v>
      </c>
      <c r="BA372" s="3">
        <f>IF(BA$3=0,0,INDEX(Sheet1!RawDataCols,$C372,BA$5)*$R372)</f>
        <v>0</v>
      </c>
      <c r="BB372" s="3">
        <f>IF(BB$3=0,0,INDEX(Sheet1!RawDataCols,$C372,BB$5)*$R372)</f>
        <v>0</v>
      </c>
      <c r="BC372" s="3">
        <f>IF(BC$3=0,0,INDEX(Sheet1!RawDataCols,$C372,BC$5)*$R372)</f>
        <v>166.67</v>
      </c>
      <c r="BD372" s="3">
        <f>IF(BD$3=0,0,INDEX(Sheet1!RawDataCols,$C372,BD$5)*$R372)</f>
        <v>0</v>
      </c>
      <c r="BE372" s="3">
        <f>IF(BE$3=0,0,INDEX(Sheet1!RawDataCols,$C372,BE$5)*$R372)</f>
        <v>0</v>
      </c>
      <c r="BF372" s="3">
        <f>IF(BF$3=0,0,INDEX(Sheet1!RawDataCols,$C372,BF$5)*$R372)</f>
        <v>166.67</v>
      </c>
      <c r="BG372" s="179">
        <f>IF(BG$3=0,0,INDEX(Sheet1!RawDataCols,$C372,BG$5)*$R372)</f>
        <v>0</v>
      </c>
      <c r="BH372" s="33">
        <f t="shared" si="57"/>
        <v>2879</v>
      </c>
      <c r="BI372" s="33">
        <f t="shared" si="58"/>
        <v>1833.3700000000001</v>
      </c>
      <c r="BJ372" s="33">
        <f t="shared" si="59"/>
        <v>1530.5</v>
      </c>
      <c r="BK372" s="3">
        <f>IF(BK$3=0,0,INDEX(Sheet1!RawDataCols,$C372,BK$5)*$R372)</f>
        <v>114.58562499999999</v>
      </c>
      <c r="BL372" s="3">
        <f>IF(BL$3=0,0,INDEX(Sheet1!RawDataCols,$C372,BL$5)*$R372)</f>
        <v>89.647499999999994</v>
      </c>
      <c r="BM372" s="3">
        <f>IF(BM$3=0,0,INDEX(Sheet1!RawDataCols,$C372,BM$5)*$R372)</f>
        <v>372.1875</v>
      </c>
      <c r="BN372" s="3">
        <f>IF(BN$3=0,0,INDEX(Sheet1!RawDataCols,$C372,BN$5)*$R372)</f>
        <v>166.738125</v>
      </c>
      <c r="BO372" s="3">
        <f>IF(BO$3=0,0,INDEX(Sheet1!RawDataCols,$C372,BO$5)*$R372)</f>
        <v>155.96625</v>
      </c>
      <c r="BP372" s="3">
        <f>IF(BP$3=0,0,INDEX(Sheet1!RawDataCols,$C372,BP$5)*$R372)</f>
        <v>789.36</v>
      </c>
      <c r="BQ372" s="3">
        <f t="shared" si="60"/>
        <v>2879</v>
      </c>
      <c r="BR372" s="3">
        <f t="shared" si="61"/>
        <v>0</v>
      </c>
      <c r="BS372" s="3">
        <f t="shared" si="62"/>
        <v>0</v>
      </c>
      <c r="BT372" s="3">
        <f t="shared" si="63"/>
        <v>0</v>
      </c>
      <c r="BU372" s="3" t="str">
        <f>INDEX(Sheet1!$BS$2:$BS$1000,MATCH($A372,Sheet1!$A$2:$A$1000,0))</f>
        <v>13</v>
      </c>
      <c r="BV372" s="3">
        <f>INDEX(Sheet1!$BT$2:$BT$1000,MATCH($A372,Sheet1!$A$2:$A$1000,0))</f>
        <v>0</v>
      </c>
    </row>
    <row r="373" spans="1:74" x14ac:dyDescent="0.2">
      <c r="A373" s="11" t="s">
        <v>810</v>
      </c>
      <c r="B373" s="3">
        <f>MATCH($A373,Sheet1!ACCOUNTNO,0)</f>
        <v>341</v>
      </c>
      <c r="C373" s="3">
        <f t="shared" si="54"/>
        <v>341</v>
      </c>
      <c r="D373" s="3" t="str">
        <f>IF(D$3=0,0,INDEX(Sheet1!RawDataCols,$C373,D$5))</f>
        <v>26500A07</v>
      </c>
      <c r="E373" s="3" t="str">
        <f>IF(E$3=0,0,INDEX(Sheet1!RawDataCols,$C373,E$5))</f>
        <v xml:space="preserve">26500          </v>
      </c>
      <c r="F373" s="3" t="str">
        <f>IF(F$3=0,0,INDEX(Sheet1!RawDataCols,$C373,F$5))</f>
        <v xml:space="preserve">A07            </v>
      </c>
      <c r="G373" s="3" t="str">
        <f>IF(G$3=0,0,INDEX(Sheet1!RawDataCols,$C373,G$5))</f>
        <v xml:space="preserve">               </v>
      </c>
      <c r="H373" s="3" t="str">
        <f>IF(H$3=0,0,INDEX(Sheet1!RawDataCols,$C373,H$5))</f>
        <v xml:space="preserve">               </v>
      </c>
      <c r="I373" s="3" t="str">
        <f>IF(I$3=0,0,INDEX(Sheet1!RawDataCols,$C373,I$5))</f>
        <v xml:space="preserve">               </v>
      </c>
      <c r="J373" s="3" t="str">
        <f>IF(J$3=0,0,INDEX(Sheet1!RawDataCols,$C373,J$5))</f>
        <v xml:space="preserve">               </v>
      </c>
      <c r="K373" s="3" t="str">
        <f>IF(K$3=0,0,INDEX(Sheet1!RawDataCols,$C373,K$5))</f>
        <v xml:space="preserve">               </v>
      </c>
      <c r="L373" s="3" t="str">
        <f>IF(L$3=0,0,INDEX(Sheet1!RawDataCols,$C373,L$5))</f>
        <v xml:space="preserve">               </v>
      </c>
      <c r="M373" s="3" t="str">
        <f>IF(M$3=0,0,INDEX(Sheet1!RawDataCols,$C373,M$5))</f>
        <v xml:space="preserve">F007  </v>
      </c>
      <c r="N373" s="3" t="str">
        <f>IF(N$3=0,0,INDEX(Sheet1!RawDataCols,$C373,N$5))</f>
        <v>Plumbing - R &amp; M-25 Franklin St</v>
      </c>
      <c r="O373" s="3">
        <f>INDEX(Sheet1!RawDataCols,$C373,O$5)</f>
        <v>13</v>
      </c>
      <c r="P373" s="3" t="str">
        <f>INDEX(Sheet1!RawDataCols,$C373,P$5)</f>
        <v>Cost and Expenses</v>
      </c>
      <c r="Q373" s="3" t="str">
        <f>IF(Q$3=0,0,INDEX(Sheet1!RawDataCols,$C373,Q$5))</f>
        <v>I</v>
      </c>
      <c r="R373" s="3">
        <f t="shared" si="55"/>
        <v>1</v>
      </c>
      <c r="S373" s="3">
        <f t="shared" si="56"/>
        <v>-1</v>
      </c>
      <c r="T373" s="3">
        <f>IF(T$3=0,0,INDEX(Sheet1!RawDataCols,$C373,T$5)*$R373)</f>
        <v>0</v>
      </c>
      <c r="U373" s="3">
        <f>IF(U$3=0,0,INDEX(Sheet1!RawDataCols,$C373,U$5)*$R373)</f>
        <v>813</v>
      </c>
      <c r="V373" s="3">
        <f>IF(V$3=0,0,INDEX(Sheet1!RawDataCols,$C373,V$5)*$R373)</f>
        <v>336</v>
      </c>
      <c r="W373" s="3">
        <f>IF(W$3=0,0,INDEX(Sheet1!RawDataCols,$C373,W$5)*$R373)</f>
        <v>1937.51</v>
      </c>
      <c r="X373" s="3">
        <f>IF(X$3=0,0,INDEX(Sheet1!RawDataCols,$C373,X$5)*$R373)</f>
        <v>264</v>
      </c>
      <c r="Y373" s="3">
        <f>IF(Y$3=0,0,INDEX(Sheet1!RawDataCols,$C373,Y$5)*$R373)</f>
        <v>336</v>
      </c>
      <c r="Z373" s="3">
        <f>IF(Z$3=0,0,INDEX(Sheet1!RawDataCols,$C373,Z$5)*$R373)</f>
        <v>7823.13</v>
      </c>
      <c r="AA373" s="3">
        <f>IF(AA$3=0,0,INDEX(Sheet1!RawDataCols,$C373,AA$5)*$R373)</f>
        <v>0</v>
      </c>
      <c r="AB373" s="3">
        <f>IF(AB$3=0,0,INDEX(Sheet1!RawDataCols,$C373,AB$5)*$R373)</f>
        <v>336</v>
      </c>
      <c r="AC373" s="3">
        <f>IF(AC$3=0,0,INDEX(Sheet1!RawDataCols,$C373,AC$5)*$R373)</f>
        <v>367</v>
      </c>
      <c r="AD373" s="3">
        <f>IF(AD$3=0,0,INDEX(Sheet1!RawDataCols,$C373,AD$5)*$R373)</f>
        <v>0</v>
      </c>
      <c r="AE373" s="3">
        <f>IF(AE$3=0,0,INDEX(Sheet1!RawDataCols,$C373,AE$5)*$R373)</f>
        <v>336</v>
      </c>
      <c r="AF373" s="3">
        <f>IF(AF$3=0,0,INDEX(Sheet1!RawDataCols,$C373,AF$5)*$R373)</f>
        <v>0</v>
      </c>
      <c r="AG373" s="3">
        <f>IF(AG$3=0,0,INDEX(Sheet1!RawDataCols,$C373,AG$5)*$R373)</f>
        <v>0</v>
      </c>
      <c r="AH373" s="3">
        <f>IF(AH$3=0,0,INDEX(Sheet1!RawDataCols,$C373,AH$5)*$R373)</f>
        <v>336</v>
      </c>
      <c r="AI373" s="3">
        <f>IF(AI$3=0,0,INDEX(Sheet1!RawDataCols,$C373,AI$5)*$R373)</f>
        <v>694.34</v>
      </c>
      <c r="AJ373" s="3">
        <f>IF(AJ$3=0,0,INDEX(Sheet1!RawDataCols,$C373,AJ$5)*$R373)</f>
        <v>0</v>
      </c>
      <c r="AK373" s="3">
        <f>IF(AK$3=0,0,INDEX(Sheet1!RawDataCols,$C373,AK$5)*$R373)</f>
        <v>336</v>
      </c>
      <c r="AL373" s="3">
        <f>IF(AL$3=0,0,INDEX(Sheet1!RawDataCols,$C373,AL$5)*$R373)</f>
        <v>0</v>
      </c>
      <c r="AM373" s="3">
        <f>IF(AM$3=0,0,INDEX(Sheet1!RawDataCols,$C373,AM$5)*$R373)</f>
        <v>0</v>
      </c>
      <c r="AN373" s="3">
        <f>IF(AN$3=0,0,INDEX(Sheet1!RawDataCols,$C373,AN$5)*$R373)</f>
        <v>0</v>
      </c>
      <c r="AO373" s="3">
        <f>IF(AO$3=0,0,INDEX(Sheet1!RawDataCols,$C373,AO$5)*$R373)</f>
        <v>323</v>
      </c>
      <c r="AP373" s="3">
        <f>IF(AP$3=0,0,INDEX(Sheet1!RawDataCols,$C373,AP$5)*$R373)</f>
        <v>0</v>
      </c>
      <c r="AQ373" s="3">
        <f>IF(AQ$3=0,0,INDEX(Sheet1!RawDataCols,$C373,AQ$5)*$R373)</f>
        <v>336</v>
      </c>
      <c r="AR373" s="3">
        <f>IF(AR$3=0,0,INDEX(Sheet1!RawDataCols,$C373,AR$5)*$R373)</f>
        <v>0</v>
      </c>
      <c r="AS373" s="3">
        <f>IF(AS$3=0,0,INDEX(Sheet1!RawDataCols,$C373,AS$5)*$R373)</f>
        <v>1516</v>
      </c>
      <c r="AT373" s="3">
        <f>IF(AT$3=0,0,INDEX(Sheet1!RawDataCols,$C373,AT$5)*$R373)</f>
        <v>336</v>
      </c>
      <c r="AU373" s="3">
        <f>IF(AU$3=0,0,INDEX(Sheet1!RawDataCols,$C373,AU$5)*$R373)</f>
        <v>1799.41</v>
      </c>
      <c r="AV373" s="3">
        <f>IF(AV$3=0,0,INDEX(Sheet1!RawDataCols,$C373,AV$5)*$R373)</f>
        <v>0</v>
      </c>
      <c r="AW373" s="3">
        <f>IF(AW$3=0,0,INDEX(Sheet1!RawDataCols,$C373,AW$5)*$R373)</f>
        <v>336</v>
      </c>
      <c r="AX373" s="3">
        <f>IF(AX$3=0,0,INDEX(Sheet1!RawDataCols,$C373,AX$5)*$R373)</f>
        <v>150.54</v>
      </c>
      <c r="AY373" s="3">
        <f>IF(AY$3=0,0,INDEX(Sheet1!RawDataCols,$C373,AY$5)*$R373)</f>
        <v>369</v>
      </c>
      <c r="AZ373" s="3">
        <f>IF(AZ$3=0,0,INDEX(Sheet1!RawDataCols,$C373,AZ$5)*$R373)</f>
        <v>336</v>
      </c>
      <c r="BA373" s="3">
        <f>IF(BA$3=0,0,INDEX(Sheet1!RawDataCols,$C373,BA$5)*$R373)</f>
        <v>682</v>
      </c>
      <c r="BB373" s="3">
        <f>IF(BB$3=0,0,INDEX(Sheet1!RawDataCols,$C373,BB$5)*$R373)</f>
        <v>492</v>
      </c>
      <c r="BC373" s="3">
        <f>IF(BC$3=0,0,INDEX(Sheet1!RawDataCols,$C373,BC$5)*$R373)</f>
        <v>336</v>
      </c>
      <c r="BD373" s="3">
        <f>IF(BD$3=0,0,INDEX(Sheet1!RawDataCols,$C373,BD$5)*$R373)</f>
        <v>0</v>
      </c>
      <c r="BE373" s="3">
        <f>IF(BE$3=0,0,INDEX(Sheet1!RawDataCols,$C373,BE$5)*$R373)</f>
        <v>492</v>
      </c>
      <c r="BF373" s="3">
        <f>IF(BF$3=0,0,INDEX(Sheet1!RawDataCols,$C373,BF$5)*$R373)</f>
        <v>336</v>
      </c>
      <c r="BG373" s="179">
        <f>IF(BG$3=0,0,INDEX(Sheet1!RawDataCols,$C373,BG$5)*$R373)</f>
        <v>0</v>
      </c>
      <c r="BH373" s="33">
        <f t="shared" si="57"/>
        <v>3454</v>
      </c>
      <c r="BI373" s="33">
        <f t="shared" si="58"/>
        <v>3696</v>
      </c>
      <c r="BJ373" s="33">
        <f t="shared" si="59"/>
        <v>13776.93</v>
      </c>
      <c r="BK373" s="3">
        <f>IF(BK$3=0,0,INDEX(Sheet1!RawDataCols,$C373,BK$5)*$R373)</f>
        <v>231</v>
      </c>
      <c r="BL373" s="3">
        <f>IF(BL$3=0,0,INDEX(Sheet1!RawDataCols,$C373,BL$5)*$R373)</f>
        <v>797.31500000000005</v>
      </c>
      <c r="BM373" s="3">
        <f>IF(BM$3=0,0,INDEX(Sheet1!RawDataCols,$C373,BM$5)*$R373)</f>
        <v>142.265625</v>
      </c>
      <c r="BN373" s="3">
        <f>IF(BN$3=0,0,INDEX(Sheet1!RawDataCols,$C373,BN$5)*$R373)</f>
        <v>1302.889375</v>
      </c>
      <c r="BO373" s="3">
        <f>IF(BO$3=0,0,INDEX(Sheet1!RawDataCols,$C373,BO$5)*$R373)</f>
        <v>198.12375</v>
      </c>
      <c r="BP373" s="3">
        <f>IF(BP$3=0,0,INDEX(Sheet1!RawDataCols,$C373,BP$5)*$R373)</f>
        <v>1935.06</v>
      </c>
      <c r="BQ373" s="3">
        <f t="shared" si="60"/>
        <v>1077</v>
      </c>
      <c r="BR373" s="3">
        <f t="shared" si="61"/>
        <v>0</v>
      </c>
      <c r="BS373" s="3">
        <f t="shared" si="62"/>
        <v>1516</v>
      </c>
      <c r="BT373" s="3">
        <f t="shared" si="63"/>
        <v>2377</v>
      </c>
      <c r="BU373" s="3" t="str">
        <f>INDEX(Sheet1!$BS$2:$BS$1000,MATCH($A373,Sheet1!$A$2:$A$1000,0))</f>
        <v>13</v>
      </c>
      <c r="BV373" s="3">
        <f>INDEX(Sheet1!$BT$2:$BT$1000,MATCH($A373,Sheet1!$A$2:$A$1000,0))</f>
        <v>2377</v>
      </c>
    </row>
    <row r="374" spans="1:74" x14ac:dyDescent="0.2">
      <c r="A374" s="246" t="s">
        <v>811</v>
      </c>
      <c r="B374" s="3" t="e">
        <f>MATCH($A374,Sheet1!ACCOUNTNO,0)</f>
        <v>#N/A</v>
      </c>
      <c r="C374" s="3">
        <f t="shared" si="54"/>
        <v>65000</v>
      </c>
      <c r="D374" s="3">
        <f>IF(D$3=0,0,INDEX(Sheet1!RawDataCols,$C374,D$5))</f>
        <v>0</v>
      </c>
      <c r="E374" s="3">
        <f>IF(E$3=0,0,INDEX(Sheet1!RawDataCols,$C374,E$5))</f>
        <v>0</v>
      </c>
      <c r="F374" s="3">
        <f>IF(F$3=0,0,INDEX(Sheet1!RawDataCols,$C374,F$5))</f>
        <v>0</v>
      </c>
      <c r="G374" s="3">
        <f>IF(G$3=0,0,INDEX(Sheet1!RawDataCols,$C374,G$5))</f>
        <v>0</v>
      </c>
      <c r="H374" s="3">
        <f>IF(H$3=0,0,INDEX(Sheet1!RawDataCols,$C374,H$5))</f>
        <v>0</v>
      </c>
      <c r="I374" s="3">
        <f>IF(I$3=0,0,INDEX(Sheet1!RawDataCols,$C374,I$5))</f>
        <v>0</v>
      </c>
      <c r="J374" s="3">
        <f>IF(J$3=0,0,INDEX(Sheet1!RawDataCols,$C374,J$5))</f>
        <v>0</v>
      </c>
      <c r="K374" s="3">
        <f>IF(K$3=0,0,INDEX(Sheet1!RawDataCols,$C374,K$5))</f>
        <v>0</v>
      </c>
      <c r="L374" s="3">
        <f>IF(L$3=0,0,INDEX(Sheet1!RawDataCols,$C374,L$5))</f>
        <v>0</v>
      </c>
      <c r="M374" s="3">
        <f>IF(M$3=0,0,INDEX(Sheet1!RawDataCols,$C374,M$5))</f>
        <v>0</v>
      </c>
      <c r="N374" s="3">
        <f>IF(N$3=0,0,INDEX(Sheet1!RawDataCols,$C374,N$5))</f>
        <v>0</v>
      </c>
      <c r="O374" s="3">
        <f>INDEX(Sheet1!RawDataCols,$C374,O$5)</f>
        <v>0</v>
      </c>
      <c r="P374" s="3">
        <f>INDEX(Sheet1!RawDataCols,$C374,P$5)</f>
        <v>0</v>
      </c>
      <c r="Q374" s="3">
        <f>IF(Q$3=0,0,INDEX(Sheet1!RawDataCols,$C374,Q$5))</f>
        <v>0</v>
      </c>
      <c r="R374" s="3">
        <f t="shared" si="55"/>
        <v>1</v>
      </c>
      <c r="S374" s="3">
        <f t="shared" si="56"/>
        <v>-1</v>
      </c>
      <c r="T374" s="3">
        <f>IF(T$3=0,0,INDEX(Sheet1!RawDataCols,$C374,T$5)*$R374)</f>
        <v>0</v>
      </c>
      <c r="U374" s="3">
        <f>IF(U$3=0,0,INDEX(Sheet1!RawDataCols,$C374,U$5)*$R374)</f>
        <v>0</v>
      </c>
      <c r="V374" s="3">
        <f>IF(V$3=0,0,INDEX(Sheet1!RawDataCols,$C374,V$5)*$R374)</f>
        <v>0</v>
      </c>
      <c r="W374" s="3">
        <f>IF(W$3=0,0,INDEX(Sheet1!RawDataCols,$C374,W$5)*$R374)</f>
        <v>0</v>
      </c>
      <c r="X374" s="3">
        <f>IF(X$3=0,0,INDEX(Sheet1!RawDataCols,$C374,X$5)*$R374)</f>
        <v>0</v>
      </c>
      <c r="Y374" s="3">
        <f>IF(Y$3=0,0,INDEX(Sheet1!RawDataCols,$C374,Y$5)*$R374)</f>
        <v>0</v>
      </c>
      <c r="Z374" s="3">
        <f>IF(Z$3=0,0,INDEX(Sheet1!RawDataCols,$C374,Z$5)*$R374)</f>
        <v>0</v>
      </c>
      <c r="AA374" s="3">
        <f>IF(AA$3=0,0,INDEX(Sheet1!RawDataCols,$C374,AA$5)*$R374)</f>
        <v>0</v>
      </c>
      <c r="AB374" s="3">
        <f>IF(AB$3=0,0,INDEX(Sheet1!RawDataCols,$C374,AB$5)*$R374)</f>
        <v>0</v>
      </c>
      <c r="AC374" s="3">
        <f>IF(AC$3=0,0,INDEX(Sheet1!RawDataCols,$C374,AC$5)*$R374)</f>
        <v>0</v>
      </c>
      <c r="AD374" s="3">
        <f>IF(AD$3=0,0,INDEX(Sheet1!RawDataCols,$C374,AD$5)*$R374)</f>
        <v>0</v>
      </c>
      <c r="AE374" s="3">
        <f>IF(AE$3=0,0,INDEX(Sheet1!RawDataCols,$C374,AE$5)*$R374)</f>
        <v>0</v>
      </c>
      <c r="AF374" s="3">
        <f>IF(AF$3=0,0,INDEX(Sheet1!RawDataCols,$C374,AF$5)*$R374)</f>
        <v>0</v>
      </c>
      <c r="AG374" s="3">
        <f>IF(AG$3=0,0,INDEX(Sheet1!RawDataCols,$C374,AG$5)*$R374)</f>
        <v>0</v>
      </c>
      <c r="AH374" s="3">
        <f>IF(AH$3=0,0,INDEX(Sheet1!RawDataCols,$C374,AH$5)*$R374)</f>
        <v>0</v>
      </c>
      <c r="AI374" s="3">
        <f>IF(AI$3=0,0,INDEX(Sheet1!RawDataCols,$C374,AI$5)*$R374)</f>
        <v>0</v>
      </c>
      <c r="AJ374" s="3">
        <f>IF(AJ$3=0,0,INDEX(Sheet1!RawDataCols,$C374,AJ$5)*$R374)</f>
        <v>0</v>
      </c>
      <c r="AK374" s="3">
        <f>IF(AK$3=0,0,INDEX(Sheet1!RawDataCols,$C374,AK$5)*$R374)</f>
        <v>0</v>
      </c>
      <c r="AL374" s="3">
        <f>IF(AL$3=0,0,INDEX(Sheet1!RawDataCols,$C374,AL$5)*$R374)</f>
        <v>0</v>
      </c>
      <c r="AM374" s="3">
        <f>IF(AM$3=0,0,INDEX(Sheet1!RawDataCols,$C374,AM$5)*$R374)</f>
        <v>0</v>
      </c>
      <c r="AN374" s="3">
        <f>IF(AN$3=0,0,INDEX(Sheet1!RawDataCols,$C374,AN$5)*$R374)</f>
        <v>0</v>
      </c>
      <c r="AO374" s="3">
        <f>IF(AO$3=0,0,INDEX(Sheet1!RawDataCols,$C374,AO$5)*$R374)</f>
        <v>0</v>
      </c>
      <c r="AP374" s="3">
        <f>IF(AP$3=0,0,INDEX(Sheet1!RawDataCols,$C374,AP$5)*$R374)</f>
        <v>0</v>
      </c>
      <c r="AQ374" s="3">
        <f>IF(AQ$3=0,0,INDEX(Sheet1!RawDataCols,$C374,AQ$5)*$R374)</f>
        <v>0</v>
      </c>
      <c r="AR374" s="3">
        <f>IF(AR$3=0,0,INDEX(Sheet1!RawDataCols,$C374,AR$5)*$R374)</f>
        <v>0</v>
      </c>
      <c r="AS374" s="3">
        <f>IF(AS$3=0,0,INDEX(Sheet1!RawDataCols,$C374,AS$5)*$R374)</f>
        <v>0</v>
      </c>
      <c r="AT374" s="3">
        <f>IF(AT$3=0,0,INDEX(Sheet1!RawDataCols,$C374,AT$5)*$R374)</f>
        <v>0</v>
      </c>
      <c r="AU374" s="3">
        <f>IF(AU$3=0,0,INDEX(Sheet1!RawDataCols,$C374,AU$5)*$R374)</f>
        <v>0</v>
      </c>
      <c r="AV374" s="3">
        <f>IF(AV$3=0,0,INDEX(Sheet1!RawDataCols,$C374,AV$5)*$R374)</f>
        <v>0</v>
      </c>
      <c r="AW374" s="3">
        <f>IF(AW$3=0,0,INDEX(Sheet1!RawDataCols,$C374,AW$5)*$R374)</f>
        <v>0</v>
      </c>
      <c r="AX374" s="3">
        <f>IF(AX$3=0,0,INDEX(Sheet1!RawDataCols,$C374,AX$5)*$R374)</f>
        <v>0</v>
      </c>
      <c r="AY374" s="3">
        <f>IF(AY$3=0,0,INDEX(Sheet1!RawDataCols,$C374,AY$5)*$R374)</f>
        <v>0</v>
      </c>
      <c r="AZ374" s="3">
        <f>IF(AZ$3=0,0,INDEX(Sheet1!RawDataCols,$C374,AZ$5)*$R374)</f>
        <v>0</v>
      </c>
      <c r="BA374" s="3">
        <f>IF(BA$3=0,0,INDEX(Sheet1!RawDataCols,$C374,BA$5)*$R374)</f>
        <v>0</v>
      </c>
      <c r="BB374" s="3">
        <f>IF(BB$3=0,0,INDEX(Sheet1!RawDataCols,$C374,BB$5)*$R374)</f>
        <v>0</v>
      </c>
      <c r="BC374" s="3">
        <f>IF(BC$3=0,0,INDEX(Sheet1!RawDataCols,$C374,BC$5)*$R374)</f>
        <v>0</v>
      </c>
      <c r="BD374" s="3">
        <f>IF(BD$3=0,0,INDEX(Sheet1!RawDataCols,$C374,BD$5)*$R374)</f>
        <v>0</v>
      </c>
      <c r="BE374" s="3">
        <f>IF(BE$3=0,0,INDEX(Sheet1!RawDataCols,$C374,BE$5)*$R374)</f>
        <v>0</v>
      </c>
      <c r="BF374" s="3">
        <f>IF(BF$3=0,0,INDEX(Sheet1!RawDataCols,$C374,BF$5)*$R374)</f>
        <v>0</v>
      </c>
      <c r="BG374" s="179">
        <f>IF(BG$3=0,0,INDEX(Sheet1!RawDataCols,$C374,BG$5)*$R374)</f>
        <v>0</v>
      </c>
      <c r="BH374" s="33">
        <f t="shared" si="57"/>
        <v>0</v>
      </c>
      <c r="BI374" s="33">
        <f t="shared" si="58"/>
        <v>0</v>
      </c>
      <c r="BJ374" s="33">
        <f t="shared" si="59"/>
        <v>0</v>
      </c>
      <c r="BK374" s="3">
        <f>IF(BK$3=0,0,INDEX(Sheet1!RawDataCols,$C374,BK$5)*$R374)</f>
        <v>0</v>
      </c>
      <c r="BL374" s="3">
        <f>IF(BL$3=0,0,INDEX(Sheet1!RawDataCols,$C374,BL$5)*$R374)</f>
        <v>0</v>
      </c>
      <c r="BM374" s="3">
        <f>IF(BM$3=0,0,INDEX(Sheet1!RawDataCols,$C374,BM$5)*$R374)</f>
        <v>0</v>
      </c>
      <c r="BN374" s="3">
        <f>IF(BN$3=0,0,INDEX(Sheet1!RawDataCols,$C374,BN$5)*$R374)</f>
        <v>0</v>
      </c>
      <c r="BO374" s="3">
        <f>IF(BO$3=0,0,INDEX(Sheet1!RawDataCols,$C374,BO$5)*$R374)</f>
        <v>0</v>
      </c>
      <c r="BP374" s="3">
        <f>IF(BP$3=0,0,INDEX(Sheet1!RawDataCols,$C374,BP$5)*$R374)</f>
        <v>0</v>
      </c>
      <c r="BQ374" s="3">
        <f t="shared" si="60"/>
        <v>0</v>
      </c>
      <c r="BR374" s="3">
        <f t="shared" si="61"/>
        <v>0</v>
      </c>
      <c r="BS374" s="3">
        <f t="shared" si="62"/>
        <v>0</v>
      </c>
      <c r="BT374" s="3">
        <f t="shared" si="63"/>
        <v>0</v>
      </c>
      <c r="BU374" s="3" t="e">
        <f>INDEX(Sheet1!$BS$2:$BS$1000,MATCH($A374,Sheet1!$A$2:$A$1000,0))</f>
        <v>#N/A</v>
      </c>
      <c r="BV374" s="3" t="e">
        <f>INDEX(Sheet1!$BT$2:$BT$1000,MATCH($A374,Sheet1!$A$2:$A$1000,0))</f>
        <v>#N/A</v>
      </c>
    </row>
    <row r="375" spans="1:74" x14ac:dyDescent="0.2">
      <c r="A375" s="246" t="s">
        <v>812</v>
      </c>
      <c r="B375" s="3" t="e">
        <f>MATCH($A375,Sheet1!ACCOUNTNO,0)</f>
        <v>#N/A</v>
      </c>
      <c r="C375" s="3">
        <f t="shared" si="54"/>
        <v>65000</v>
      </c>
      <c r="D375" s="3">
        <f>IF(D$3=0,0,INDEX(Sheet1!RawDataCols,$C375,D$5))</f>
        <v>0</v>
      </c>
      <c r="E375" s="3">
        <f>IF(E$3=0,0,INDEX(Sheet1!RawDataCols,$C375,E$5))</f>
        <v>0</v>
      </c>
      <c r="F375" s="3">
        <f>IF(F$3=0,0,INDEX(Sheet1!RawDataCols,$C375,F$5))</f>
        <v>0</v>
      </c>
      <c r="G375" s="3">
        <f>IF(G$3=0,0,INDEX(Sheet1!RawDataCols,$C375,G$5))</f>
        <v>0</v>
      </c>
      <c r="H375" s="3">
        <f>IF(H$3=0,0,INDEX(Sheet1!RawDataCols,$C375,H$5))</f>
        <v>0</v>
      </c>
      <c r="I375" s="3">
        <f>IF(I$3=0,0,INDEX(Sheet1!RawDataCols,$C375,I$5))</f>
        <v>0</v>
      </c>
      <c r="J375" s="3">
        <f>IF(J$3=0,0,INDEX(Sheet1!RawDataCols,$C375,J$5))</f>
        <v>0</v>
      </c>
      <c r="K375" s="3">
        <f>IF(K$3=0,0,INDEX(Sheet1!RawDataCols,$C375,K$5))</f>
        <v>0</v>
      </c>
      <c r="L375" s="3">
        <f>IF(L$3=0,0,INDEX(Sheet1!RawDataCols,$C375,L$5))</f>
        <v>0</v>
      </c>
      <c r="M375" s="3">
        <f>IF(M$3=0,0,INDEX(Sheet1!RawDataCols,$C375,M$5))</f>
        <v>0</v>
      </c>
      <c r="N375" s="3">
        <f>IF(N$3=0,0,INDEX(Sheet1!RawDataCols,$C375,N$5))</f>
        <v>0</v>
      </c>
      <c r="O375" s="3">
        <f>INDEX(Sheet1!RawDataCols,$C375,O$5)</f>
        <v>0</v>
      </c>
      <c r="P375" s="3">
        <f>INDEX(Sheet1!RawDataCols,$C375,P$5)</f>
        <v>0</v>
      </c>
      <c r="Q375" s="3">
        <f>IF(Q$3=0,0,INDEX(Sheet1!RawDataCols,$C375,Q$5))</f>
        <v>0</v>
      </c>
      <c r="R375" s="3">
        <f t="shared" si="55"/>
        <v>1</v>
      </c>
      <c r="S375" s="3">
        <f t="shared" si="56"/>
        <v>-1</v>
      </c>
      <c r="T375" s="3">
        <f>IF(T$3=0,0,INDEX(Sheet1!RawDataCols,$C375,T$5)*$R375)</f>
        <v>0</v>
      </c>
      <c r="U375" s="3">
        <f>IF(U$3=0,0,INDEX(Sheet1!RawDataCols,$C375,U$5)*$R375)</f>
        <v>0</v>
      </c>
      <c r="V375" s="3">
        <f>IF(V$3=0,0,INDEX(Sheet1!RawDataCols,$C375,V$5)*$R375)</f>
        <v>0</v>
      </c>
      <c r="W375" s="3">
        <f>IF(W$3=0,0,INDEX(Sheet1!RawDataCols,$C375,W$5)*$R375)</f>
        <v>0</v>
      </c>
      <c r="X375" s="3">
        <f>IF(X$3=0,0,INDEX(Sheet1!RawDataCols,$C375,X$5)*$R375)</f>
        <v>0</v>
      </c>
      <c r="Y375" s="3">
        <f>IF(Y$3=0,0,INDEX(Sheet1!RawDataCols,$C375,Y$5)*$R375)</f>
        <v>0</v>
      </c>
      <c r="Z375" s="3">
        <f>IF(Z$3=0,0,INDEX(Sheet1!RawDataCols,$C375,Z$5)*$R375)</f>
        <v>0</v>
      </c>
      <c r="AA375" s="3">
        <f>IF(AA$3=0,0,INDEX(Sheet1!RawDataCols,$C375,AA$5)*$R375)</f>
        <v>0</v>
      </c>
      <c r="AB375" s="3">
        <f>IF(AB$3=0,0,INDEX(Sheet1!RawDataCols,$C375,AB$5)*$R375)</f>
        <v>0</v>
      </c>
      <c r="AC375" s="3">
        <f>IF(AC$3=0,0,INDEX(Sheet1!RawDataCols,$C375,AC$5)*$R375)</f>
        <v>0</v>
      </c>
      <c r="AD375" s="3">
        <f>IF(AD$3=0,0,INDEX(Sheet1!RawDataCols,$C375,AD$5)*$R375)</f>
        <v>0</v>
      </c>
      <c r="AE375" s="3">
        <f>IF(AE$3=0,0,INDEX(Sheet1!RawDataCols,$C375,AE$5)*$R375)</f>
        <v>0</v>
      </c>
      <c r="AF375" s="3">
        <f>IF(AF$3=0,0,INDEX(Sheet1!RawDataCols,$C375,AF$5)*$R375)</f>
        <v>0</v>
      </c>
      <c r="AG375" s="3">
        <f>IF(AG$3=0,0,INDEX(Sheet1!RawDataCols,$C375,AG$5)*$R375)</f>
        <v>0</v>
      </c>
      <c r="AH375" s="3">
        <f>IF(AH$3=0,0,INDEX(Sheet1!RawDataCols,$C375,AH$5)*$R375)</f>
        <v>0</v>
      </c>
      <c r="AI375" s="3">
        <f>IF(AI$3=0,0,INDEX(Sheet1!RawDataCols,$C375,AI$5)*$R375)</f>
        <v>0</v>
      </c>
      <c r="AJ375" s="3">
        <f>IF(AJ$3=0,0,INDEX(Sheet1!RawDataCols,$C375,AJ$5)*$R375)</f>
        <v>0</v>
      </c>
      <c r="AK375" s="3">
        <f>IF(AK$3=0,0,INDEX(Sheet1!RawDataCols,$C375,AK$5)*$R375)</f>
        <v>0</v>
      </c>
      <c r="AL375" s="3">
        <f>IF(AL$3=0,0,INDEX(Sheet1!RawDataCols,$C375,AL$5)*$R375)</f>
        <v>0</v>
      </c>
      <c r="AM375" s="3">
        <f>IF(AM$3=0,0,INDEX(Sheet1!RawDataCols,$C375,AM$5)*$R375)</f>
        <v>0</v>
      </c>
      <c r="AN375" s="3">
        <f>IF(AN$3=0,0,INDEX(Sheet1!RawDataCols,$C375,AN$5)*$R375)</f>
        <v>0</v>
      </c>
      <c r="AO375" s="3">
        <f>IF(AO$3=0,0,INDEX(Sheet1!RawDataCols,$C375,AO$5)*$R375)</f>
        <v>0</v>
      </c>
      <c r="AP375" s="3">
        <f>IF(AP$3=0,0,INDEX(Sheet1!RawDataCols,$C375,AP$5)*$R375)</f>
        <v>0</v>
      </c>
      <c r="AQ375" s="3">
        <f>IF(AQ$3=0,0,INDEX(Sheet1!RawDataCols,$C375,AQ$5)*$R375)</f>
        <v>0</v>
      </c>
      <c r="AR375" s="3">
        <f>IF(AR$3=0,0,INDEX(Sheet1!RawDataCols,$C375,AR$5)*$R375)</f>
        <v>0</v>
      </c>
      <c r="AS375" s="3">
        <f>IF(AS$3=0,0,INDEX(Sheet1!RawDataCols,$C375,AS$5)*$R375)</f>
        <v>0</v>
      </c>
      <c r="AT375" s="3">
        <f>IF(AT$3=0,0,INDEX(Sheet1!RawDataCols,$C375,AT$5)*$R375)</f>
        <v>0</v>
      </c>
      <c r="AU375" s="3">
        <f>IF(AU$3=0,0,INDEX(Sheet1!RawDataCols,$C375,AU$5)*$R375)</f>
        <v>0</v>
      </c>
      <c r="AV375" s="3">
        <f>IF(AV$3=0,0,INDEX(Sheet1!RawDataCols,$C375,AV$5)*$R375)</f>
        <v>0</v>
      </c>
      <c r="AW375" s="3">
        <f>IF(AW$3=0,0,INDEX(Sheet1!RawDataCols,$C375,AW$5)*$R375)</f>
        <v>0</v>
      </c>
      <c r="AX375" s="3">
        <f>IF(AX$3=0,0,INDEX(Sheet1!RawDataCols,$C375,AX$5)*$R375)</f>
        <v>0</v>
      </c>
      <c r="AY375" s="3">
        <f>IF(AY$3=0,0,INDEX(Sheet1!RawDataCols,$C375,AY$5)*$R375)</f>
        <v>0</v>
      </c>
      <c r="AZ375" s="3">
        <f>IF(AZ$3=0,0,INDEX(Sheet1!RawDataCols,$C375,AZ$5)*$R375)</f>
        <v>0</v>
      </c>
      <c r="BA375" s="3">
        <f>IF(BA$3=0,0,INDEX(Sheet1!RawDataCols,$C375,BA$5)*$R375)</f>
        <v>0</v>
      </c>
      <c r="BB375" s="3">
        <f>IF(BB$3=0,0,INDEX(Sheet1!RawDataCols,$C375,BB$5)*$R375)</f>
        <v>0</v>
      </c>
      <c r="BC375" s="3">
        <f>IF(BC$3=0,0,INDEX(Sheet1!RawDataCols,$C375,BC$5)*$R375)</f>
        <v>0</v>
      </c>
      <c r="BD375" s="3">
        <f>IF(BD$3=0,0,INDEX(Sheet1!RawDataCols,$C375,BD$5)*$R375)</f>
        <v>0</v>
      </c>
      <c r="BE375" s="3">
        <f>IF(BE$3=0,0,INDEX(Sheet1!RawDataCols,$C375,BE$5)*$R375)</f>
        <v>0</v>
      </c>
      <c r="BF375" s="3">
        <f>IF(BF$3=0,0,INDEX(Sheet1!RawDataCols,$C375,BF$5)*$R375)</f>
        <v>0</v>
      </c>
      <c r="BG375" s="179">
        <f>IF(BG$3=0,0,INDEX(Sheet1!RawDataCols,$C375,BG$5)*$R375)</f>
        <v>0</v>
      </c>
      <c r="BH375" s="33">
        <f t="shared" si="57"/>
        <v>0</v>
      </c>
      <c r="BI375" s="33">
        <f t="shared" si="58"/>
        <v>0</v>
      </c>
      <c r="BJ375" s="33">
        <f t="shared" si="59"/>
        <v>0</v>
      </c>
      <c r="BK375" s="3">
        <f>IF(BK$3=0,0,INDEX(Sheet1!RawDataCols,$C375,BK$5)*$R375)</f>
        <v>0</v>
      </c>
      <c r="BL375" s="3">
        <f>IF(BL$3=0,0,INDEX(Sheet1!RawDataCols,$C375,BL$5)*$R375)</f>
        <v>0</v>
      </c>
      <c r="BM375" s="3">
        <f>IF(BM$3=0,0,INDEX(Sheet1!RawDataCols,$C375,BM$5)*$R375)</f>
        <v>0</v>
      </c>
      <c r="BN375" s="3">
        <f>IF(BN$3=0,0,INDEX(Sheet1!RawDataCols,$C375,BN$5)*$R375)</f>
        <v>0</v>
      </c>
      <c r="BO375" s="3">
        <f>IF(BO$3=0,0,INDEX(Sheet1!RawDataCols,$C375,BO$5)*$R375)</f>
        <v>0</v>
      </c>
      <c r="BP375" s="3">
        <f>IF(BP$3=0,0,INDEX(Sheet1!RawDataCols,$C375,BP$5)*$R375)</f>
        <v>0</v>
      </c>
      <c r="BQ375" s="3">
        <f t="shared" si="60"/>
        <v>0</v>
      </c>
      <c r="BR375" s="3">
        <f t="shared" si="61"/>
        <v>0</v>
      </c>
      <c r="BS375" s="3">
        <f t="shared" si="62"/>
        <v>0</v>
      </c>
      <c r="BT375" s="3">
        <f t="shared" si="63"/>
        <v>0</v>
      </c>
      <c r="BU375" s="3" t="e">
        <f>INDEX(Sheet1!$BS$2:$BS$1000,MATCH($A375,Sheet1!$A$2:$A$1000,0))</f>
        <v>#N/A</v>
      </c>
      <c r="BV375" s="3" t="e">
        <f>INDEX(Sheet1!$BT$2:$BT$1000,MATCH($A375,Sheet1!$A$2:$A$1000,0))</f>
        <v>#N/A</v>
      </c>
    </row>
    <row r="376" spans="1:74" x14ac:dyDescent="0.2">
      <c r="A376" s="11" t="s">
        <v>813</v>
      </c>
      <c r="B376" s="3">
        <f>MATCH($A376,Sheet1!ACCOUNTNO,0)</f>
        <v>342</v>
      </c>
      <c r="C376" s="3">
        <f t="shared" si="54"/>
        <v>342</v>
      </c>
      <c r="D376" s="3" t="str">
        <f>IF(D$3=0,0,INDEX(Sheet1!RawDataCols,$C376,D$5))</f>
        <v>26500A10</v>
      </c>
      <c r="E376" s="3" t="str">
        <f>IF(E$3=0,0,INDEX(Sheet1!RawDataCols,$C376,E$5))</f>
        <v xml:space="preserve">26500          </v>
      </c>
      <c r="F376" s="3" t="str">
        <f>IF(F$3=0,0,INDEX(Sheet1!RawDataCols,$C376,F$5))</f>
        <v xml:space="preserve">A10            </v>
      </c>
      <c r="G376" s="3" t="str">
        <f>IF(G$3=0,0,INDEX(Sheet1!RawDataCols,$C376,G$5))</f>
        <v xml:space="preserve">               </v>
      </c>
      <c r="H376" s="3" t="str">
        <f>IF(H$3=0,0,INDEX(Sheet1!RawDataCols,$C376,H$5))</f>
        <v xml:space="preserve">               </v>
      </c>
      <c r="I376" s="3" t="str">
        <f>IF(I$3=0,0,INDEX(Sheet1!RawDataCols,$C376,I$5))</f>
        <v xml:space="preserve">               </v>
      </c>
      <c r="J376" s="3" t="str">
        <f>IF(J$3=0,0,INDEX(Sheet1!RawDataCols,$C376,J$5))</f>
        <v xml:space="preserve">               </v>
      </c>
      <c r="K376" s="3" t="str">
        <f>IF(K$3=0,0,INDEX(Sheet1!RawDataCols,$C376,K$5))</f>
        <v xml:space="preserve">               </v>
      </c>
      <c r="L376" s="3" t="str">
        <f>IF(L$3=0,0,INDEX(Sheet1!RawDataCols,$C376,L$5))</f>
        <v xml:space="preserve">               </v>
      </c>
      <c r="M376" s="3" t="str">
        <f>IF(M$3=0,0,INDEX(Sheet1!RawDataCols,$C376,M$5))</f>
        <v xml:space="preserve">F007  </v>
      </c>
      <c r="N376" s="3" t="str">
        <f>IF(N$3=0,0,INDEX(Sheet1!RawDataCols,$C376,N$5))</f>
        <v>Plumbing - R &amp; M-15 Franklin St</v>
      </c>
      <c r="O376" s="3">
        <f>INDEX(Sheet1!RawDataCols,$C376,O$5)</f>
        <v>13</v>
      </c>
      <c r="P376" s="3" t="str">
        <f>INDEX(Sheet1!RawDataCols,$C376,P$5)</f>
        <v>Cost and Expenses</v>
      </c>
      <c r="Q376" s="3" t="str">
        <f>IF(Q$3=0,0,INDEX(Sheet1!RawDataCols,$C376,Q$5))</f>
        <v>I</v>
      </c>
      <c r="R376" s="3">
        <f t="shared" si="55"/>
        <v>1</v>
      </c>
      <c r="S376" s="3">
        <f t="shared" si="56"/>
        <v>-1</v>
      </c>
      <c r="T376" s="3">
        <f>IF(T$3=0,0,INDEX(Sheet1!RawDataCols,$C376,T$5)*$R376)</f>
        <v>0</v>
      </c>
      <c r="U376" s="3">
        <f>IF(U$3=0,0,INDEX(Sheet1!RawDataCols,$C376,U$5)*$R376)</f>
        <v>0</v>
      </c>
      <c r="V376" s="3">
        <f>IF(V$3=0,0,INDEX(Sheet1!RawDataCols,$C376,V$5)*$R376)</f>
        <v>44.5</v>
      </c>
      <c r="W376" s="3">
        <f>IF(W$3=0,0,INDEX(Sheet1!RawDataCols,$C376,W$5)*$R376)</f>
        <v>0</v>
      </c>
      <c r="X376" s="3">
        <f>IF(X$3=0,0,INDEX(Sheet1!RawDataCols,$C376,X$5)*$R376)</f>
        <v>0</v>
      </c>
      <c r="Y376" s="3">
        <f>IF(Y$3=0,0,INDEX(Sheet1!RawDataCols,$C376,Y$5)*$R376)</f>
        <v>44.5</v>
      </c>
      <c r="Z376" s="3">
        <f>IF(Z$3=0,0,INDEX(Sheet1!RawDataCols,$C376,Z$5)*$R376)</f>
        <v>0</v>
      </c>
      <c r="AA376" s="3">
        <f>IF(AA$3=0,0,INDEX(Sheet1!RawDataCols,$C376,AA$5)*$R376)</f>
        <v>210</v>
      </c>
      <c r="AB376" s="3">
        <f>IF(AB$3=0,0,INDEX(Sheet1!RawDataCols,$C376,AB$5)*$R376)</f>
        <v>44.5</v>
      </c>
      <c r="AC376" s="3">
        <f>IF(AC$3=0,0,INDEX(Sheet1!RawDataCols,$C376,AC$5)*$R376)</f>
        <v>318</v>
      </c>
      <c r="AD376" s="3">
        <f>IF(AD$3=0,0,INDEX(Sheet1!RawDataCols,$C376,AD$5)*$R376)</f>
        <v>0</v>
      </c>
      <c r="AE376" s="3">
        <f>IF(AE$3=0,0,INDEX(Sheet1!RawDataCols,$C376,AE$5)*$R376)</f>
        <v>44.5</v>
      </c>
      <c r="AF376" s="3">
        <f>IF(AF$3=0,0,INDEX(Sheet1!RawDataCols,$C376,AF$5)*$R376)</f>
        <v>642</v>
      </c>
      <c r="AG376" s="3">
        <f>IF(AG$3=0,0,INDEX(Sheet1!RawDataCols,$C376,AG$5)*$R376)</f>
        <v>211</v>
      </c>
      <c r="AH376" s="3">
        <f>IF(AH$3=0,0,INDEX(Sheet1!RawDataCols,$C376,AH$5)*$R376)</f>
        <v>44.5</v>
      </c>
      <c r="AI376" s="3">
        <f>IF(AI$3=0,0,INDEX(Sheet1!RawDataCols,$C376,AI$5)*$R376)</f>
        <v>247</v>
      </c>
      <c r="AJ376" s="3">
        <f>IF(AJ$3=0,0,INDEX(Sheet1!RawDataCols,$C376,AJ$5)*$R376)</f>
        <v>0</v>
      </c>
      <c r="AK376" s="3">
        <f>IF(AK$3=0,0,INDEX(Sheet1!RawDataCols,$C376,AK$5)*$R376)</f>
        <v>44.5</v>
      </c>
      <c r="AL376" s="3">
        <f>IF(AL$3=0,0,INDEX(Sheet1!RawDataCols,$C376,AL$5)*$R376)</f>
        <v>0</v>
      </c>
      <c r="AM376" s="3">
        <f>IF(AM$3=0,0,INDEX(Sheet1!RawDataCols,$C376,AM$5)*$R376)</f>
        <v>0</v>
      </c>
      <c r="AN376" s="3">
        <f>IF(AN$3=0,0,INDEX(Sheet1!RawDataCols,$C376,AN$5)*$R376)</f>
        <v>0</v>
      </c>
      <c r="AO376" s="3">
        <f>IF(AO$3=0,0,INDEX(Sheet1!RawDataCols,$C376,AO$5)*$R376)</f>
        <v>113</v>
      </c>
      <c r="AP376" s="3">
        <f>IF(AP$3=0,0,INDEX(Sheet1!RawDataCols,$C376,AP$5)*$R376)</f>
        <v>0</v>
      </c>
      <c r="AQ376" s="3">
        <f>IF(AQ$3=0,0,INDEX(Sheet1!RawDataCols,$C376,AQ$5)*$R376)</f>
        <v>44.5</v>
      </c>
      <c r="AR376" s="3">
        <f>IF(AR$3=0,0,INDEX(Sheet1!RawDataCols,$C376,AR$5)*$R376)</f>
        <v>0</v>
      </c>
      <c r="AS376" s="3">
        <f>IF(AS$3=0,0,INDEX(Sheet1!RawDataCols,$C376,AS$5)*$R376)</f>
        <v>0</v>
      </c>
      <c r="AT376" s="3">
        <f>IF(AT$3=0,0,INDEX(Sheet1!RawDataCols,$C376,AT$5)*$R376)</f>
        <v>44.5</v>
      </c>
      <c r="AU376" s="3">
        <f>IF(AU$3=0,0,INDEX(Sheet1!RawDataCols,$C376,AU$5)*$R376)</f>
        <v>0</v>
      </c>
      <c r="AV376" s="3">
        <f>IF(AV$3=0,0,INDEX(Sheet1!RawDataCols,$C376,AV$5)*$R376)</f>
        <v>0</v>
      </c>
      <c r="AW376" s="3">
        <f>IF(AW$3=0,0,INDEX(Sheet1!RawDataCols,$C376,AW$5)*$R376)</f>
        <v>44.5</v>
      </c>
      <c r="AX376" s="3">
        <f>IF(AX$3=0,0,INDEX(Sheet1!RawDataCols,$C376,AX$5)*$R376)</f>
        <v>0</v>
      </c>
      <c r="AY376" s="3">
        <f>IF(AY$3=0,0,INDEX(Sheet1!RawDataCols,$C376,AY$5)*$R376)</f>
        <v>314</v>
      </c>
      <c r="AZ376" s="3">
        <f>IF(AZ$3=0,0,INDEX(Sheet1!RawDataCols,$C376,AZ$5)*$R376)</f>
        <v>44.5</v>
      </c>
      <c r="BA376" s="3">
        <f>IF(BA$3=0,0,INDEX(Sheet1!RawDataCols,$C376,BA$5)*$R376)</f>
        <v>0</v>
      </c>
      <c r="BB376" s="3">
        <f>IF(BB$3=0,0,INDEX(Sheet1!RawDataCols,$C376,BB$5)*$R376)</f>
        <v>642</v>
      </c>
      <c r="BC376" s="3">
        <f>IF(BC$3=0,0,INDEX(Sheet1!RawDataCols,$C376,BC$5)*$R376)</f>
        <v>44.5</v>
      </c>
      <c r="BD376" s="3">
        <f>IF(BD$3=0,0,INDEX(Sheet1!RawDataCols,$C376,BD$5)*$R376)</f>
        <v>0</v>
      </c>
      <c r="BE376" s="3">
        <f>IF(BE$3=0,0,INDEX(Sheet1!RawDataCols,$C376,BE$5)*$R376)</f>
        <v>642</v>
      </c>
      <c r="BF376" s="3">
        <f>IF(BF$3=0,0,INDEX(Sheet1!RawDataCols,$C376,BF$5)*$R376)</f>
        <v>44.5</v>
      </c>
      <c r="BG376" s="179">
        <f>IF(BG$3=0,0,INDEX(Sheet1!RawDataCols,$C376,BG$5)*$R376)</f>
        <v>0</v>
      </c>
      <c r="BH376" s="33">
        <f t="shared" si="57"/>
        <v>1377</v>
      </c>
      <c r="BI376" s="33">
        <f t="shared" si="58"/>
        <v>489.5</v>
      </c>
      <c r="BJ376" s="33">
        <f t="shared" si="59"/>
        <v>1320</v>
      </c>
      <c r="BK376" s="3">
        <f>IF(BK$3=0,0,INDEX(Sheet1!RawDataCols,$C376,BK$5)*$R376)</f>
        <v>30.59375</v>
      </c>
      <c r="BL376" s="3">
        <f>IF(BL$3=0,0,INDEX(Sheet1!RawDataCols,$C376,BL$5)*$R376)</f>
        <v>161.5625</v>
      </c>
      <c r="BM376" s="3">
        <f>IF(BM$3=0,0,INDEX(Sheet1!RawDataCols,$C376,BM$5)*$R376)</f>
        <v>243.875</v>
      </c>
      <c r="BN376" s="3">
        <f>IF(BN$3=0,0,INDEX(Sheet1!RawDataCols,$C376,BN$5)*$R376)</f>
        <v>108.59375</v>
      </c>
      <c r="BO376" s="3">
        <f>IF(BO$3=0,0,INDEX(Sheet1!RawDataCols,$C376,BO$5)*$R376)</f>
        <v>51.5625</v>
      </c>
      <c r="BP376" s="3">
        <f>IF(BP$3=0,0,INDEX(Sheet1!RawDataCols,$C376,BP$5)*$R376)</f>
        <v>1378</v>
      </c>
      <c r="BQ376" s="3">
        <f t="shared" si="60"/>
        <v>210</v>
      </c>
      <c r="BR376" s="3">
        <f t="shared" si="61"/>
        <v>211</v>
      </c>
      <c r="BS376" s="3">
        <f t="shared" si="62"/>
        <v>0</v>
      </c>
      <c r="BT376" s="3">
        <f t="shared" si="63"/>
        <v>956</v>
      </c>
      <c r="BU376" s="3" t="str">
        <f>INDEX(Sheet1!$BS$2:$BS$1000,MATCH($A376,Sheet1!$A$2:$A$1000,0))</f>
        <v>13</v>
      </c>
      <c r="BV376" s="3">
        <f>INDEX(Sheet1!$BT$2:$BT$1000,MATCH($A376,Sheet1!$A$2:$A$1000,0))</f>
        <v>956</v>
      </c>
    </row>
    <row r="377" spans="1:74" x14ac:dyDescent="0.2">
      <c r="A377" s="11" t="s">
        <v>814</v>
      </c>
      <c r="B377" s="3">
        <f>MATCH($A377,Sheet1!ACCOUNTNO,0)</f>
        <v>343</v>
      </c>
      <c r="C377" s="3">
        <f t="shared" si="54"/>
        <v>343</v>
      </c>
      <c r="D377" s="3" t="str">
        <f>IF(D$3=0,0,INDEX(Sheet1!RawDataCols,$C377,D$5))</f>
        <v>26500A11</v>
      </c>
      <c r="E377" s="3" t="str">
        <f>IF(E$3=0,0,INDEX(Sheet1!RawDataCols,$C377,E$5))</f>
        <v xml:space="preserve">26500          </v>
      </c>
      <c r="F377" s="3" t="str">
        <f>IF(F$3=0,0,INDEX(Sheet1!RawDataCols,$C377,F$5))</f>
        <v xml:space="preserve">A11            </v>
      </c>
      <c r="G377" s="3" t="str">
        <f>IF(G$3=0,0,INDEX(Sheet1!RawDataCols,$C377,G$5))</f>
        <v xml:space="preserve">               </v>
      </c>
      <c r="H377" s="3" t="str">
        <f>IF(H$3=0,0,INDEX(Sheet1!RawDataCols,$C377,H$5))</f>
        <v xml:space="preserve">               </v>
      </c>
      <c r="I377" s="3" t="str">
        <f>IF(I$3=0,0,INDEX(Sheet1!RawDataCols,$C377,I$5))</f>
        <v xml:space="preserve">               </v>
      </c>
      <c r="J377" s="3" t="str">
        <f>IF(J$3=0,0,INDEX(Sheet1!RawDataCols,$C377,J$5))</f>
        <v xml:space="preserve">               </v>
      </c>
      <c r="K377" s="3" t="str">
        <f>IF(K$3=0,0,INDEX(Sheet1!RawDataCols,$C377,K$5))</f>
        <v xml:space="preserve">               </v>
      </c>
      <c r="L377" s="3" t="str">
        <f>IF(L$3=0,0,INDEX(Sheet1!RawDataCols,$C377,L$5))</f>
        <v xml:space="preserve">               </v>
      </c>
      <c r="M377" s="3" t="str">
        <f>IF(M$3=0,0,INDEX(Sheet1!RawDataCols,$C377,M$5))</f>
        <v xml:space="preserve">F007  </v>
      </c>
      <c r="N377" s="3" t="str">
        <f>IF(N$3=0,0,INDEX(Sheet1!RawDataCols,$C377,N$5))</f>
        <v>Plumbing - R &amp; M-25 Hutt St</v>
      </c>
      <c r="O377" s="3">
        <f>INDEX(Sheet1!RawDataCols,$C377,O$5)</f>
        <v>13</v>
      </c>
      <c r="P377" s="3" t="str">
        <f>INDEX(Sheet1!RawDataCols,$C377,P$5)</f>
        <v>Cost and Expenses</v>
      </c>
      <c r="Q377" s="3" t="str">
        <f>IF(Q$3=0,0,INDEX(Sheet1!RawDataCols,$C377,Q$5))</f>
        <v>I</v>
      </c>
      <c r="R377" s="3">
        <f t="shared" si="55"/>
        <v>1</v>
      </c>
      <c r="S377" s="3">
        <f t="shared" si="56"/>
        <v>-1</v>
      </c>
      <c r="T377" s="3">
        <f>IF(T$3=0,0,INDEX(Sheet1!RawDataCols,$C377,T$5)*$R377)</f>
        <v>0</v>
      </c>
      <c r="U377" s="3">
        <f>IF(U$3=0,0,INDEX(Sheet1!RawDataCols,$C377,U$5)*$R377)</f>
        <v>0</v>
      </c>
      <c r="V377" s="3">
        <f>IF(V$3=0,0,INDEX(Sheet1!RawDataCols,$C377,V$5)*$R377)</f>
        <v>0</v>
      </c>
      <c r="W377" s="3">
        <f>IF(W$3=0,0,INDEX(Sheet1!RawDataCols,$C377,W$5)*$R377)</f>
        <v>0</v>
      </c>
      <c r="X377" s="3">
        <f>IF(X$3=0,0,INDEX(Sheet1!RawDataCols,$C377,X$5)*$R377)</f>
        <v>0</v>
      </c>
      <c r="Y377" s="3">
        <f>IF(Y$3=0,0,INDEX(Sheet1!RawDataCols,$C377,Y$5)*$R377)</f>
        <v>0</v>
      </c>
      <c r="Z377" s="3">
        <f>IF(Z$3=0,0,INDEX(Sheet1!RawDataCols,$C377,Z$5)*$R377)</f>
        <v>0</v>
      </c>
      <c r="AA377" s="3">
        <f>IF(AA$3=0,0,INDEX(Sheet1!RawDataCols,$C377,AA$5)*$R377)</f>
        <v>0</v>
      </c>
      <c r="AB377" s="3">
        <f>IF(AB$3=0,0,INDEX(Sheet1!RawDataCols,$C377,AB$5)*$R377)</f>
        <v>0</v>
      </c>
      <c r="AC377" s="3">
        <f>IF(AC$3=0,0,INDEX(Sheet1!RawDataCols,$C377,AC$5)*$R377)</f>
        <v>0</v>
      </c>
      <c r="AD377" s="3">
        <f>IF(AD$3=0,0,INDEX(Sheet1!RawDataCols,$C377,AD$5)*$R377)</f>
        <v>0</v>
      </c>
      <c r="AE377" s="3">
        <f>IF(AE$3=0,0,INDEX(Sheet1!RawDataCols,$C377,AE$5)*$R377)</f>
        <v>0</v>
      </c>
      <c r="AF377" s="3">
        <f>IF(AF$3=0,0,INDEX(Sheet1!RawDataCols,$C377,AF$5)*$R377)</f>
        <v>0</v>
      </c>
      <c r="AG377" s="3">
        <f>IF(AG$3=0,0,INDEX(Sheet1!RawDataCols,$C377,AG$5)*$R377)</f>
        <v>0</v>
      </c>
      <c r="AH377" s="3">
        <f>IF(AH$3=0,0,INDEX(Sheet1!RawDataCols,$C377,AH$5)*$R377)</f>
        <v>0</v>
      </c>
      <c r="AI377" s="3">
        <f>IF(AI$3=0,0,INDEX(Sheet1!RawDataCols,$C377,AI$5)*$R377)</f>
        <v>0</v>
      </c>
      <c r="AJ377" s="3">
        <f>IF(AJ$3=0,0,INDEX(Sheet1!RawDataCols,$C377,AJ$5)*$R377)</f>
        <v>0</v>
      </c>
      <c r="AK377" s="3">
        <f>IF(AK$3=0,0,INDEX(Sheet1!RawDataCols,$C377,AK$5)*$R377)</f>
        <v>0</v>
      </c>
      <c r="AL377" s="3">
        <f>IF(AL$3=0,0,INDEX(Sheet1!RawDataCols,$C377,AL$5)*$R377)</f>
        <v>0</v>
      </c>
      <c r="AM377" s="3">
        <f>IF(AM$3=0,0,INDEX(Sheet1!RawDataCols,$C377,AM$5)*$R377)</f>
        <v>0</v>
      </c>
      <c r="AN377" s="3">
        <f>IF(AN$3=0,0,INDEX(Sheet1!RawDataCols,$C377,AN$5)*$R377)</f>
        <v>0</v>
      </c>
      <c r="AO377" s="3">
        <f>IF(AO$3=0,0,INDEX(Sheet1!RawDataCols,$C377,AO$5)*$R377)</f>
        <v>0</v>
      </c>
      <c r="AP377" s="3">
        <f>IF(AP$3=0,0,INDEX(Sheet1!RawDataCols,$C377,AP$5)*$R377)</f>
        <v>0</v>
      </c>
      <c r="AQ377" s="3">
        <f>IF(AQ$3=0,0,INDEX(Sheet1!RawDataCols,$C377,AQ$5)*$R377)</f>
        <v>0</v>
      </c>
      <c r="AR377" s="3">
        <f>IF(AR$3=0,0,INDEX(Sheet1!RawDataCols,$C377,AR$5)*$R377)</f>
        <v>0</v>
      </c>
      <c r="AS377" s="3">
        <f>IF(AS$3=0,0,INDEX(Sheet1!RawDataCols,$C377,AS$5)*$R377)</f>
        <v>0</v>
      </c>
      <c r="AT377" s="3">
        <f>IF(AT$3=0,0,INDEX(Sheet1!RawDataCols,$C377,AT$5)*$R377)</f>
        <v>0</v>
      </c>
      <c r="AU377" s="3">
        <f>IF(AU$3=0,0,INDEX(Sheet1!RawDataCols,$C377,AU$5)*$R377)</f>
        <v>0</v>
      </c>
      <c r="AV377" s="3">
        <f>IF(AV$3=0,0,INDEX(Sheet1!RawDataCols,$C377,AV$5)*$R377)</f>
        <v>0</v>
      </c>
      <c r="AW377" s="3">
        <f>IF(AW$3=0,0,INDEX(Sheet1!RawDataCols,$C377,AW$5)*$R377)</f>
        <v>0</v>
      </c>
      <c r="AX377" s="3">
        <f>IF(AX$3=0,0,INDEX(Sheet1!RawDataCols,$C377,AX$5)*$R377)</f>
        <v>0</v>
      </c>
      <c r="AY377" s="3">
        <f>IF(AY$3=0,0,INDEX(Sheet1!RawDataCols,$C377,AY$5)*$R377)</f>
        <v>0</v>
      </c>
      <c r="AZ377" s="3">
        <f>IF(AZ$3=0,0,INDEX(Sheet1!RawDataCols,$C377,AZ$5)*$R377)</f>
        <v>0</v>
      </c>
      <c r="BA377" s="3">
        <f>IF(BA$3=0,0,INDEX(Sheet1!RawDataCols,$C377,BA$5)*$R377)</f>
        <v>0</v>
      </c>
      <c r="BB377" s="3">
        <f>IF(BB$3=0,0,INDEX(Sheet1!RawDataCols,$C377,BB$5)*$R377)</f>
        <v>0</v>
      </c>
      <c r="BC377" s="3">
        <f>IF(BC$3=0,0,INDEX(Sheet1!RawDataCols,$C377,BC$5)*$R377)</f>
        <v>0</v>
      </c>
      <c r="BD377" s="3">
        <f>IF(BD$3=0,0,INDEX(Sheet1!RawDataCols,$C377,BD$5)*$R377)</f>
        <v>0</v>
      </c>
      <c r="BE377" s="3">
        <f>IF(BE$3=0,0,INDEX(Sheet1!RawDataCols,$C377,BE$5)*$R377)</f>
        <v>0</v>
      </c>
      <c r="BF377" s="3">
        <f>IF(BF$3=0,0,INDEX(Sheet1!RawDataCols,$C377,BF$5)*$R377)</f>
        <v>0</v>
      </c>
      <c r="BG377" s="179">
        <f>IF(BG$3=0,0,INDEX(Sheet1!RawDataCols,$C377,BG$5)*$R377)</f>
        <v>0</v>
      </c>
      <c r="BH377" s="33">
        <f t="shared" si="57"/>
        <v>0</v>
      </c>
      <c r="BI377" s="33">
        <f t="shared" si="58"/>
        <v>0</v>
      </c>
      <c r="BJ377" s="33">
        <f t="shared" si="59"/>
        <v>0</v>
      </c>
      <c r="BK377" s="3">
        <f>IF(BK$3=0,0,INDEX(Sheet1!RawDataCols,$C377,BK$5)*$R377)</f>
        <v>0</v>
      </c>
      <c r="BL377" s="3">
        <f>IF(BL$3=0,0,INDEX(Sheet1!RawDataCols,$C377,BL$5)*$R377)</f>
        <v>0</v>
      </c>
      <c r="BM377" s="3">
        <f>IF(BM$3=0,0,INDEX(Sheet1!RawDataCols,$C377,BM$5)*$R377)</f>
        <v>-141.04249999999999</v>
      </c>
      <c r="BN377" s="3">
        <f>IF(BN$3=0,0,INDEX(Sheet1!RawDataCols,$C377,BN$5)*$R377)</f>
        <v>36.375</v>
      </c>
      <c r="BO377" s="3">
        <f>IF(BO$3=0,0,INDEX(Sheet1!RawDataCols,$C377,BO$5)*$R377)</f>
        <v>0</v>
      </c>
      <c r="BP377" s="3">
        <f>IF(BP$3=0,0,INDEX(Sheet1!RawDataCols,$C377,BP$5)*$R377)</f>
        <v>0</v>
      </c>
      <c r="BQ377" s="3">
        <f t="shared" si="60"/>
        <v>0</v>
      </c>
      <c r="BR377" s="3">
        <f t="shared" si="61"/>
        <v>0</v>
      </c>
      <c r="BS377" s="3">
        <f t="shared" si="62"/>
        <v>0</v>
      </c>
      <c r="BT377" s="3">
        <f t="shared" si="63"/>
        <v>0</v>
      </c>
      <c r="BU377" s="3" t="str">
        <f>INDEX(Sheet1!$BS$2:$BS$1000,MATCH($A377,Sheet1!$A$2:$A$1000,0))</f>
        <v>13</v>
      </c>
      <c r="BV377" s="3">
        <f>INDEX(Sheet1!$BT$2:$BT$1000,MATCH($A377,Sheet1!$A$2:$A$1000,0))</f>
        <v>0</v>
      </c>
    </row>
    <row r="378" spans="1:74" x14ac:dyDescent="0.2">
      <c r="A378" s="246" t="s">
        <v>815</v>
      </c>
      <c r="B378" s="3" t="e">
        <f>MATCH($A378,Sheet1!ACCOUNTNO,0)</f>
        <v>#N/A</v>
      </c>
      <c r="C378" s="3">
        <f t="shared" si="54"/>
        <v>65000</v>
      </c>
      <c r="D378" s="3">
        <f>IF(D$3=0,0,INDEX(Sheet1!RawDataCols,$C378,D$5))</f>
        <v>0</v>
      </c>
      <c r="E378" s="3">
        <f>IF(E$3=0,0,INDEX(Sheet1!RawDataCols,$C378,E$5))</f>
        <v>0</v>
      </c>
      <c r="F378" s="3">
        <f>IF(F$3=0,0,INDEX(Sheet1!RawDataCols,$C378,F$5))</f>
        <v>0</v>
      </c>
      <c r="G378" s="3">
        <f>IF(G$3=0,0,INDEX(Sheet1!RawDataCols,$C378,G$5))</f>
        <v>0</v>
      </c>
      <c r="H378" s="3">
        <f>IF(H$3=0,0,INDEX(Sheet1!RawDataCols,$C378,H$5))</f>
        <v>0</v>
      </c>
      <c r="I378" s="3">
        <f>IF(I$3=0,0,INDEX(Sheet1!RawDataCols,$C378,I$5))</f>
        <v>0</v>
      </c>
      <c r="J378" s="3">
        <f>IF(J$3=0,0,INDEX(Sheet1!RawDataCols,$C378,J$5))</f>
        <v>0</v>
      </c>
      <c r="K378" s="3">
        <f>IF(K$3=0,0,INDEX(Sheet1!RawDataCols,$C378,K$5))</f>
        <v>0</v>
      </c>
      <c r="L378" s="3">
        <f>IF(L$3=0,0,INDEX(Sheet1!RawDataCols,$C378,L$5))</f>
        <v>0</v>
      </c>
      <c r="M378" s="3">
        <f>IF(M$3=0,0,INDEX(Sheet1!RawDataCols,$C378,M$5))</f>
        <v>0</v>
      </c>
      <c r="N378" s="3">
        <f>IF(N$3=0,0,INDEX(Sheet1!RawDataCols,$C378,N$5))</f>
        <v>0</v>
      </c>
      <c r="O378" s="3">
        <f>INDEX(Sheet1!RawDataCols,$C378,O$5)</f>
        <v>0</v>
      </c>
      <c r="P378" s="3">
        <f>INDEX(Sheet1!RawDataCols,$C378,P$5)</f>
        <v>0</v>
      </c>
      <c r="Q378" s="3">
        <f>IF(Q$3=0,0,INDEX(Sheet1!RawDataCols,$C378,Q$5))</f>
        <v>0</v>
      </c>
      <c r="R378" s="3">
        <f t="shared" si="55"/>
        <v>1</v>
      </c>
      <c r="S378" s="3">
        <f t="shared" si="56"/>
        <v>-1</v>
      </c>
      <c r="T378" s="3">
        <f>IF(T$3=0,0,INDEX(Sheet1!RawDataCols,$C378,T$5)*$R378)</f>
        <v>0</v>
      </c>
      <c r="U378" s="3">
        <f>IF(U$3=0,0,INDEX(Sheet1!RawDataCols,$C378,U$5)*$R378)</f>
        <v>0</v>
      </c>
      <c r="V378" s="3">
        <f>IF(V$3=0,0,INDEX(Sheet1!RawDataCols,$C378,V$5)*$R378)</f>
        <v>0</v>
      </c>
      <c r="W378" s="3">
        <f>IF(W$3=0,0,INDEX(Sheet1!RawDataCols,$C378,W$5)*$R378)</f>
        <v>0</v>
      </c>
      <c r="X378" s="3">
        <f>IF(X$3=0,0,INDEX(Sheet1!RawDataCols,$C378,X$5)*$R378)</f>
        <v>0</v>
      </c>
      <c r="Y378" s="3">
        <f>IF(Y$3=0,0,INDEX(Sheet1!RawDataCols,$C378,Y$5)*$R378)</f>
        <v>0</v>
      </c>
      <c r="Z378" s="3">
        <f>IF(Z$3=0,0,INDEX(Sheet1!RawDataCols,$C378,Z$5)*$R378)</f>
        <v>0</v>
      </c>
      <c r="AA378" s="3">
        <f>IF(AA$3=0,0,INDEX(Sheet1!RawDataCols,$C378,AA$5)*$R378)</f>
        <v>0</v>
      </c>
      <c r="AB378" s="3">
        <f>IF(AB$3=0,0,INDEX(Sheet1!RawDataCols,$C378,AB$5)*$R378)</f>
        <v>0</v>
      </c>
      <c r="AC378" s="3">
        <f>IF(AC$3=0,0,INDEX(Sheet1!RawDataCols,$C378,AC$5)*$R378)</f>
        <v>0</v>
      </c>
      <c r="AD378" s="3">
        <f>IF(AD$3=0,0,INDEX(Sheet1!RawDataCols,$C378,AD$5)*$R378)</f>
        <v>0</v>
      </c>
      <c r="AE378" s="3">
        <f>IF(AE$3=0,0,INDEX(Sheet1!RawDataCols,$C378,AE$5)*$R378)</f>
        <v>0</v>
      </c>
      <c r="AF378" s="3">
        <f>IF(AF$3=0,0,INDEX(Sheet1!RawDataCols,$C378,AF$5)*$R378)</f>
        <v>0</v>
      </c>
      <c r="AG378" s="3">
        <f>IF(AG$3=0,0,INDEX(Sheet1!RawDataCols,$C378,AG$5)*$R378)</f>
        <v>0</v>
      </c>
      <c r="AH378" s="3">
        <f>IF(AH$3=0,0,INDEX(Sheet1!RawDataCols,$C378,AH$5)*$R378)</f>
        <v>0</v>
      </c>
      <c r="AI378" s="3">
        <f>IF(AI$3=0,0,INDEX(Sheet1!RawDataCols,$C378,AI$5)*$R378)</f>
        <v>0</v>
      </c>
      <c r="AJ378" s="3">
        <f>IF(AJ$3=0,0,INDEX(Sheet1!RawDataCols,$C378,AJ$5)*$R378)</f>
        <v>0</v>
      </c>
      <c r="AK378" s="3">
        <f>IF(AK$3=0,0,INDEX(Sheet1!RawDataCols,$C378,AK$5)*$R378)</f>
        <v>0</v>
      </c>
      <c r="AL378" s="3">
        <f>IF(AL$3=0,0,INDEX(Sheet1!RawDataCols,$C378,AL$5)*$R378)</f>
        <v>0</v>
      </c>
      <c r="AM378" s="3">
        <f>IF(AM$3=0,0,INDEX(Sheet1!RawDataCols,$C378,AM$5)*$R378)</f>
        <v>0</v>
      </c>
      <c r="AN378" s="3">
        <f>IF(AN$3=0,0,INDEX(Sheet1!RawDataCols,$C378,AN$5)*$R378)</f>
        <v>0</v>
      </c>
      <c r="AO378" s="3">
        <f>IF(AO$3=0,0,INDEX(Sheet1!RawDataCols,$C378,AO$5)*$R378)</f>
        <v>0</v>
      </c>
      <c r="AP378" s="3">
        <f>IF(AP$3=0,0,INDEX(Sheet1!RawDataCols,$C378,AP$5)*$R378)</f>
        <v>0</v>
      </c>
      <c r="AQ378" s="3">
        <f>IF(AQ$3=0,0,INDEX(Sheet1!RawDataCols,$C378,AQ$5)*$R378)</f>
        <v>0</v>
      </c>
      <c r="AR378" s="3">
        <f>IF(AR$3=0,0,INDEX(Sheet1!RawDataCols,$C378,AR$5)*$R378)</f>
        <v>0</v>
      </c>
      <c r="AS378" s="3">
        <f>IF(AS$3=0,0,INDEX(Sheet1!RawDataCols,$C378,AS$5)*$R378)</f>
        <v>0</v>
      </c>
      <c r="AT378" s="3">
        <f>IF(AT$3=0,0,INDEX(Sheet1!RawDataCols,$C378,AT$5)*$R378)</f>
        <v>0</v>
      </c>
      <c r="AU378" s="3">
        <f>IF(AU$3=0,0,INDEX(Sheet1!RawDataCols,$C378,AU$5)*$R378)</f>
        <v>0</v>
      </c>
      <c r="AV378" s="3">
        <f>IF(AV$3=0,0,INDEX(Sheet1!RawDataCols,$C378,AV$5)*$R378)</f>
        <v>0</v>
      </c>
      <c r="AW378" s="3">
        <f>IF(AW$3=0,0,INDEX(Sheet1!RawDataCols,$C378,AW$5)*$R378)</f>
        <v>0</v>
      </c>
      <c r="AX378" s="3">
        <f>IF(AX$3=0,0,INDEX(Sheet1!RawDataCols,$C378,AX$5)*$R378)</f>
        <v>0</v>
      </c>
      <c r="AY378" s="3">
        <f>IF(AY$3=0,0,INDEX(Sheet1!RawDataCols,$C378,AY$5)*$R378)</f>
        <v>0</v>
      </c>
      <c r="AZ378" s="3">
        <f>IF(AZ$3=0,0,INDEX(Sheet1!RawDataCols,$C378,AZ$5)*$R378)</f>
        <v>0</v>
      </c>
      <c r="BA378" s="3">
        <f>IF(BA$3=0,0,INDEX(Sheet1!RawDataCols,$C378,BA$5)*$R378)</f>
        <v>0</v>
      </c>
      <c r="BB378" s="3">
        <f>IF(BB$3=0,0,INDEX(Sheet1!RawDataCols,$C378,BB$5)*$R378)</f>
        <v>0</v>
      </c>
      <c r="BC378" s="3">
        <f>IF(BC$3=0,0,INDEX(Sheet1!RawDataCols,$C378,BC$5)*$R378)</f>
        <v>0</v>
      </c>
      <c r="BD378" s="3">
        <f>IF(BD$3=0,0,INDEX(Sheet1!RawDataCols,$C378,BD$5)*$R378)</f>
        <v>0</v>
      </c>
      <c r="BE378" s="3">
        <f>IF(BE$3=0,0,INDEX(Sheet1!RawDataCols,$C378,BE$5)*$R378)</f>
        <v>0</v>
      </c>
      <c r="BF378" s="3">
        <f>IF(BF$3=0,0,INDEX(Sheet1!RawDataCols,$C378,BF$5)*$R378)</f>
        <v>0</v>
      </c>
      <c r="BG378" s="179">
        <f>IF(BG$3=0,0,INDEX(Sheet1!RawDataCols,$C378,BG$5)*$R378)</f>
        <v>0</v>
      </c>
      <c r="BH378" s="33">
        <f t="shared" si="57"/>
        <v>0</v>
      </c>
      <c r="BI378" s="33">
        <f t="shared" si="58"/>
        <v>0</v>
      </c>
      <c r="BJ378" s="33">
        <f t="shared" si="59"/>
        <v>0</v>
      </c>
      <c r="BK378" s="3">
        <f>IF(BK$3=0,0,INDEX(Sheet1!RawDataCols,$C378,BK$5)*$R378)</f>
        <v>0</v>
      </c>
      <c r="BL378" s="3">
        <f>IF(BL$3=0,0,INDEX(Sheet1!RawDataCols,$C378,BL$5)*$R378)</f>
        <v>0</v>
      </c>
      <c r="BM378" s="3">
        <f>IF(BM$3=0,0,INDEX(Sheet1!RawDataCols,$C378,BM$5)*$R378)</f>
        <v>0</v>
      </c>
      <c r="BN378" s="3">
        <f>IF(BN$3=0,0,INDEX(Sheet1!RawDataCols,$C378,BN$5)*$R378)</f>
        <v>0</v>
      </c>
      <c r="BO378" s="3">
        <f>IF(BO$3=0,0,INDEX(Sheet1!RawDataCols,$C378,BO$5)*$R378)</f>
        <v>0</v>
      </c>
      <c r="BP378" s="3">
        <f>IF(BP$3=0,0,INDEX(Sheet1!RawDataCols,$C378,BP$5)*$R378)</f>
        <v>0</v>
      </c>
      <c r="BQ378" s="3">
        <f t="shared" si="60"/>
        <v>0</v>
      </c>
      <c r="BR378" s="3">
        <f t="shared" si="61"/>
        <v>0</v>
      </c>
      <c r="BS378" s="3">
        <f t="shared" si="62"/>
        <v>0</v>
      </c>
      <c r="BT378" s="3">
        <f t="shared" si="63"/>
        <v>0</v>
      </c>
      <c r="BU378" s="3" t="e">
        <f>INDEX(Sheet1!$BS$2:$BS$1000,MATCH($A378,Sheet1!$A$2:$A$1000,0))</f>
        <v>#N/A</v>
      </c>
      <c r="BV378" s="3" t="e">
        <f>INDEX(Sheet1!$BT$2:$BT$1000,MATCH($A378,Sheet1!$A$2:$A$1000,0))</f>
        <v>#N/A</v>
      </c>
    </row>
    <row r="379" spans="1:74" x14ac:dyDescent="0.2">
      <c r="A379" s="246" t="s">
        <v>816</v>
      </c>
      <c r="B379" s="3" t="e">
        <f>MATCH($A379,Sheet1!ACCOUNTNO,0)</f>
        <v>#N/A</v>
      </c>
      <c r="C379" s="3">
        <f t="shared" si="54"/>
        <v>65000</v>
      </c>
      <c r="D379" s="3">
        <f>IF(D$3=0,0,INDEX(Sheet1!RawDataCols,$C379,D$5))</f>
        <v>0</v>
      </c>
      <c r="E379" s="3">
        <f>IF(E$3=0,0,INDEX(Sheet1!RawDataCols,$C379,E$5))</f>
        <v>0</v>
      </c>
      <c r="F379" s="3">
        <f>IF(F$3=0,0,INDEX(Sheet1!RawDataCols,$C379,F$5))</f>
        <v>0</v>
      </c>
      <c r="G379" s="3">
        <f>IF(G$3=0,0,INDEX(Sheet1!RawDataCols,$C379,G$5))</f>
        <v>0</v>
      </c>
      <c r="H379" s="3">
        <f>IF(H$3=0,0,INDEX(Sheet1!RawDataCols,$C379,H$5))</f>
        <v>0</v>
      </c>
      <c r="I379" s="3">
        <f>IF(I$3=0,0,INDEX(Sheet1!RawDataCols,$C379,I$5))</f>
        <v>0</v>
      </c>
      <c r="J379" s="3">
        <f>IF(J$3=0,0,INDEX(Sheet1!RawDataCols,$C379,J$5))</f>
        <v>0</v>
      </c>
      <c r="K379" s="3">
        <f>IF(K$3=0,0,INDEX(Sheet1!RawDataCols,$C379,K$5))</f>
        <v>0</v>
      </c>
      <c r="L379" s="3">
        <f>IF(L$3=0,0,INDEX(Sheet1!RawDataCols,$C379,L$5))</f>
        <v>0</v>
      </c>
      <c r="M379" s="3">
        <f>IF(M$3=0,0,INDEX(Sheet1!RawDataCols,$C379,M$5))</f>
        <v>0</v>
      </c>
      <c r="N379" s="3">
        <f>IF(N$3=0,0,INDEX(Sheet1!RawDataCols,$C379,N$5))</f>
        <v>0</v>
      </c>
      <c r="O379" s="3">
        <f>INDEX(Sheet1!RawDataCols,$C379,O$5)</f>
        <v>0</v>
      </c>
      <c r="P379" s="3">
        <f>INDEX(Sheet1!RawDataCols,$C379,P$5)</f>
        <v>0</v>
      </c>
      <c r="Q379" s="3">
        <f>IF(Q$3=0,0,INDEX(Sheet1!RawDataCols,$C379,Q$5))</f>
        <v>0</v>
      </c>
      <c r="R379" s="3">
        <f t="shared" si="55"/>
        <v>1</v>
      </c>
      <c r="S379" s="3">
        <f t="shared" si="56"/>
        <v>-1</v>
      </c>
      <c r="T379" s="3">
        <f>IF(T$3=0,0,INDEX(Sheet1!RawDataCols,$C379,T$5)*$R379)</f>
        <v>0</v>
      </c>
      <c r="U379" s="3">
        <f>IF(U$3=0,0,INDEX(Sheet1!RawDataCols,$C379,U$5)*$R379)</f>
        <v>0</v>
      </c>
      <c r="V379" s="3">
        <f>IF(V$3=0,0,INDEX(Sheet1!RawDataCols,$C379,V$5)*$R379)</f>
        <v>0</v>
      </c>
      <c r="W379" s="3">
        <f>IF(W$3=0,0,INDEX(Sheet1!RawDataCols,$C379,W$5)*$R379)</f>
        <v>0</v>
      </c>
      <c r="X379" s="3">
        <f>IF(X$3=0,0,INDEX(Sheet1!RawDataCols,$C379,X$5)*$R379)</f>
        <v>0</v>
      </c>
      <c r="Y379" s="3">
        <f>IF(Y$3=0,0,INDEX(Sheet1!RawDataCols,$C379,Y$5)*$R379)</f>
        <v>0</v>
      </c>
      <c r="Z379" s="3">
        <f>IF(Z$3=0,0,INDEX(Sheet1!RawDataCols,$C379,Z$5)*$R379)</f>
        <v>0</v>
      </c>
      <c r="AA379" s="3">
        <f>IF(AA$3=0,0,INDEX(Sheet1!RawDataCols,$C379,AA$5)*$R379)</f>
        <v>0</v>
      </c>
      <c r="AB379" s="3">
        <f>IF(AB$3=0,0,INDEX(Sheet1!RawDataCols,$C379,AB$5)*$R379)</f>
        <v>0</v>
      </c>
      <c r="AC379" s="3">
        <f>IF(AC$3=0,0,INDEX(Sheet1!RawDataCols,$C379,AC$5)*$R379)</f>
        <v>0</v>
      </c>
      <c r="AD379" s="3">
        <f>IF(AD$3=0,0,INDEX(Sheet1!RawDataCols,$C379,AD$5)*$R379)</f>
        <v>0</v>
      </c>
      <c r="AE379" s="3">
        <f>IF(AE$3=0,0,INDEX(Sheet1!RawDataCols,$C379,AE$5)*$R379)</f>
        <v>0</v>
      </c>
      <c r="AF379" s="3">
        <f>IF(AF$3=0,0,INDEX(Sheet1!RawDataCols,$C379,AF$5)*$R379)</f>
        <v>0</v>
      </c>
      <c r="AG379" s="3">
        <f>IF(AG$3=0,0,INDEX(Sheet1!RawDataCols,$C379,AG$5)*$R379)</f>
        <v>0</v>
      </c>
      <c r="AH379" s="3">
        <f>IF(AH$3=0,0,INDEX(Sheet1!RawDataCols,$C379,AH$5)*$R379)</f>
        <v>0</v>
      </c>
      <c r="AI379" s="3">
        <f>IF(AI$3=0,0,INDEX(Sheet1!RawDataCols,$C379,AI$5)*$R379)</f>
        <v>0</v>
      </c>
      <c r="AJ379" s="3">
        <f>IF(AJ$3=0,0,INDEX(Sheet1!RawDataCols,$C379,AJ$5)*$R379)</f>
        <v>0</v>
      </c>
      <c r="AK379" s="3">
        <f>IF(AK$3=0,0,INDEX(Sheet1!RawDataCols,$C379,AK$5)*$R379)</f>
        <v>0</v>
      </c>
      <c r="AL379" s="3">
        <f>IF(AL$3=0,0,INDEX(Sheet1!RawDataCols,$C379,AL$5)*$R379)</f>
        <v>0</v>
      </c>
      <c r="AM379" s="3">
        <f>IF(AM$3=0,0,INDEX(Sheet1!RawDataCols,$C379,AM$5)*$R379)</f>
        <v>0</v>
      </c>
      <c r="AN379" s="3">
        <f>IF(AN$3=0,0,INDEX(Sheet1!RawDataCols,$C379,AN$5)*$R379)</f>
        <v>0</v>
      </c>
      <c r="AO379" s="3">
        <f>IF(AO$3=0,0,INDEX(Sheet1!RawDataCols,$C379,AO$5)*$R379)</f>
        <v>0</v>
      </c>
      <c r="AP379" s="3">
        <f>IF(AP$3=0,0,INDEX(Sheet1!RawDataCols,$C379,AP$5)*$R379)</f>
        <v>0</v>
      </c>
      <c r="AQ379" s="3">
        <f>IF(AQ$3=0,0,INDEX(Sheet1!RawDataCols,$C379,AQ$5)*$R379)</f>
        <v>0</v>
      </c>
      <c r="AR379" s="3">
        <f>IF(AR$3=0,0,INDEX(Sheet1!RawDataCols,$C379,AR$5)*$R379)</f>
        <v>0</v>
      </c>
      <c r="AS379" s="3">
        <f>IF(AS$3=0,0,INDEX(Sheet1!RawDataCols,$C379,AS$5)*$R379)</f>
        <v>0</v>
      </c>
      <c r="AT379" s="3">
        <f>IF(AT$3=0,0,INDEX(Sheet1!RawDataCols,$C379,AT$5)*$R379)</f>
        <v>0</v>
      </c>
      <c r="AU379" s="3">
        <f>IF(AU$3=0,0,INDEX(Sheet1!RawDataCols,$C379,AU$5)*$R379)</f>
        <v>0</v>
      </c>
      <c r="AV379" s="3">
        <f>IF(AV$3=0,0,INDEX(Sheet1!RawDataCols,$C379,AV$5)*$R379)</f>
        <v>0</v>
      </c>
      <c r="AW379" s="3">
        <f>IF(AW$3=0,0,INDEX(Sheet1!RawDataCols,$C379,AW$5)*$R379)</f>
        <v>0</v>
      </c>
      <c r="AX379" s="3">
        <f>IF(AX$3=0,0,INDEX(Sheet1!RawDataCols,$C379,AX$5)*$R379)</f>
        <v>0</v>
      </c>
      <c r="AY379" s="3">
        <f>IF(AY$3=0,0,INDEX(Sheet1!RawDataCols,$C379,AY$5)*$R379)</f>
        <v>0</v>
      </c>
      <c r="AZ379" s="3">
        <f>IF(AZ$3=0,0,INDEX(Sheet1!RawDataCols,$C379,AZ$5)*$R379)</f>
        <v>0</v>
      </c>
      <c r="BA379" s="3">
        <f>IF(BA$3=0,0,INDEX(Sheet1!RawDataCols,$C379,BA$5)*$R379)</f>
        <v>0</v>
      </c>
      <c r="BB379" s="3">
        <f>IF(BB$3=0,0,INDEX(Sheet1!RawDataCols,$C379,BB$5)*$R379)</f>
        <v>0</v>
      </c>
      <c r="BC379" s="3">
        <f>IF(BC$3=0,0,INDEX(Sheet1!RawDataCols,$C379,BC$5)*$R379)</f>
        <v>0</v>
      </c>
      <c r="BD379" s="3">
        <f>IF(BD$3=0,0,INDEX(Sheet1!RawDataCols,$C379,BD$5)*$R379)</f>
        <v>0</v>
      </c>
      <c r="BE379" s="3">
        <f>IF(BE$3=0,0,INDEX(Sheet1!RawDataCols,$C379,BE$5)*$R379)</f>
        <v>0</v>
      </c>
      <c r="BF379" s="3">
        <f>IF(BF$3=0,0,INDEX(Sheet1!RawDataCols,$C379,BF$5)*$R379)</f>
        <v>0</v>
      </c>
      <c r="BG379" s="179">
        <f>IF(BG$3=0,0,INDEX(Sheet1!RawDataCols,$C379,BG$5)*$R379)</f>
        <v>0</v>
      </c>
      <c r="BH379" s="33">
        <f t="shared" si="57"/>
        <v>0</v>
      </c>
      <c r="BI379" s="33">
        <f t="shared" si="58"/>
        <v>0</v>
      </c>
      <c r="BJ379" s="33">
        <f t="shared" si="59"/>
        <v>0</v>
      </c>
      <c r="BK379" s="3">
        <f>IF(BK$3=0,0,INDEX(Sheet1!RawDataCols,$C379,BK$5)*$R379)</f>
        <v>0</v>
      </c>
      <c r="BL379" s="3">
        <f>IF(BL$3=0,0,INDEX(Sheet1!RawDataCols,$C379,BL$5)*$R379)</f>
        <v>0</v>
      </c>
      <c r="BM379" s="3">
        <f>IF(BM$3=0,0,INDEX(Sheet1!RawDataCols,$C379,BM$5)*$R379)</f>
        <v>0</v>
      </c>
      <c r="BN379" s="3">
        <f>IF(BN$3=0,0,INDEX(Sheet1!RawDataCols,$C379,BN$5)*$R379)</f>
        <v>0</v>
      </c>
      <c r="BO379" s="3">
        <f>IF(BO$3=0,0,INDEX(Sheet1!RawDataCols,$C379,BO$5)*$R379)</f>
        <v>0</v>
      </c>
      <c r="BP379" s="3">
        <f>IF(BP$3=0,0,INDEX(Sheet1!RawDataCols,$C379,BP$5)*$R379)</f>
        <v>0</v>
      </c>
      <c r="BQ379" s="3">
        <f t="shared" si="60"/>
        <v>0</v>
      </c>
      <c r="BR379" s="3">
        <f t="shared" si="61"/>
        <v>0</v>
      </c>
      <c r="BS379" s="3">
        <f t="shared" si="62"/>
        <v>0</v>
      </c>
      <c r="BT379" s="3">
        <f t="shared" si="63"/>
        <v>0</v>
      </c>
      <c r="BU379" s="3" t="e">
        <f>INDEX(Sheet1!$BS$2:$BS$1000,MATCH($A379,Sheet1!$A$2:$A$1000,0))</f>
        <v>#N/A</v>
      </c>
      <c r="BV379" s="3" t="e">
        <f>INDEX(Sheet1!$BT$2:$BT$1000,MATCH($A379,Sheet1!$A$2:$A$1000,0))</f>
        <v>#N/A</v>
      </c>
    </row>
    <row r="380" spans="1:74" x14ac:dyDescent="0.2">
      <c r="A380" s="11" t="s">
        <v>817</v>
      </c>
      <c r="B380" s="3">
        <f>MATCH($A380,Sheet1!ACCOUNTNO,0)</f>
        <v>344</v>
      </c>
      <c r="C380" s="3">
        <f t="shared" si="54"/>
        <v>344</v>
      </c>
      <c r="D380" s="3" t="str">
        <f>IF(D$3=0,0,INDEX(Sheet1!RawDataCols,$C380,D$5))</f>
        <v>26580A02</v>
      </c>
      <c r="E380" s="3" t="str">
        <f>IF(E$3=0,0,INDEX(Sheet1!RawDataCols,$C380,E$5))</f>
        <v xml:space="preserve">26580          </v>
      </c>
      <c r="F380" s="3" t="str">
        <f>IF(F$3=0,0,INDEX(Sheet1!RawDataCols,$C380,F$5))</f>
        <v xml:space="preserve">A02            </v>
      </c>
      <c r="G380" s="3" t="str">
        <f>IF(G$3=0,0,INDEX(Sheet1!RawDataCols,$C380,G$5))</f>
        <v xml:space="preserve">               </v>
      </c>
      <c r="H380" s="3" t="str">
        <f>IF(H$3=0,0,INDEX(Sheet1!RawDataCols,$C380,H$5))</f>
        <v xml:space="preserve">               </v>
      </c>
      <c r="I380" s="3" t="str">
        <f>IF(I$3=0,0,INDEX(Sheet1!RawDataCols,$C380,I$5))</f>
        <v xml:space="preserve">               </v>
      </c>
      <c r="J380" s="3" t="str">
        <f>IF(J$3=0,0,INDEX(Sheet1!RawDataCols,$C380,J$5))</f>
        <v xml:space="preserve">               </v>
      </c>
      <c r="K380" s="3" t="str">
        <f>IF(K$3=0,0,INDEX(Sheet1!RawDataCols,$C380,K$5))</f>
        <v xml:space="preserve">               </v>
      </c>
      <c r="L380" s="3" t="str">
        <f>IF(L$3=0,0,INDEX(Sheet1!RawDataCols,$C380,L$5))</f>
        <v xml:space="preserve">               </v>
      </c>
      <c r="M380" s="3" t="str">
        <f>IF(M$3=0,0,INDEX(Sheet1!RawDataCols,$C380,M$5))</f>
        <v xml:space="preserve">F007  </v>
      </c>
      <c r="N380" s="3" t="str">
        <f>IF(N$3=0,0,INDEX(Sheet1!RawDataCols,$C380,N$5))</f>
        <v>Security - Access &amp; Alarm Syst-200 East Tce</v>
      </c>
      <c r="O380" s="3">
        <f>INDEX(Sheet1!RawDataCols,$C380,O$5)</f>
        <v>13</v>
      </c>
      <c r="P380" s="3" t="str">
        <f>INDEX(Sheet1!RawDataCols,$C380,P$5)</f>
        <v>Cost and Expenses</v>
      </c>
      <c r="Q380" s="3" t="str">
        <f>IF(Q$3=0,0,INDEX(Sheet1!RawDataCols,$C380,Q$5))</f>
        <v>I</v>
      </c>
      <c r="R380" s="3">
        <f t="shared" si="55"/>
        <v>1</v>
      </c>
      <c r="S380" s="3">
        <f t="shared" si="56"/>
        <v>-1</v>
      </c>
      <c r="T380" s="3">
        <f>IF(T$3=0,0,INDEX(Sheet1!RawDataCols,$C380,T$5)*$R380)</f>
        <v>0</v>
      </c>
      <c r="U380" s="3">
        <f>IF(U$3=0,0,INDEX(Sheet1!RawDataCols,$C380,U$5)*$R380)</f>
        <v>193.02</v>
      </c>
      <c r="V380" s="3">
        <f>IF(V$3=0,0,INDEX(Sheet1!RawDataCols,$C380,V$5)*$R380)</f>
        <v>228.49</v>
      </c>
      <c r="W380" s="3">
        <f>IF(W$3=0,0,INDEX(Sheet1!RawDataCols,$C380,W$5)*$R380)</f>
        <v>160</v>
      </c>
      <c r="X380" s="3">
        <f>IF(X$3=0,0,INDEX(Sheet1!RawDataCols,$C380,X$5)*$R380)</f>
        <v>193.02</v>
      </c>
      <c r="Y380" s="3">
        <f>IF(Y$3=0,0,INDEX(Sheet1!RawDataCols,$C380,Y$5)*$R380)</f>
        <v>206.38</v>
      </c>
      <c r="Z380" s="3">
        <f>IF(Z$3=0,0,INDEX(Sheet1!RawDataCols,$C380,Z$5)*$R380)</f>
        <v>0</v>
      </c>
      <c r="AA380" s="3">
        <f>IF(AA$3=0,0,INDEX(Sheet1!RawDataCols,$C380,AA$5)*$R380)</f>
        <v>193.02</v>
      </c>
      <c r="AB380" s="3">
        <f>IF(AB$3=0,0,INDEX(Sheet1!RawDataCols,$C380,AB$5)*$R380)</f>
        <v>228.49</v>
      </c>
      <c r="AC380" s="3">
        <f>IF(AC$3=0,0,INDEX(Sheet1!RawDataCols,$C380,AC$5)*$R380)</f>
        <v>220</v>
      </c>
      <c r="AD380" s="3">
        <f>IF(AD$3=0,0,INDEX(Sheet1!RawDataCols,$C380,AD$5)*$R380)</f>
        <v>186.8</v>
      </c>
      <c r="AE380" s="3">
        <f>IF(AE$3=0,0,INDEX(Sheet1!RawDataCols,$C380,AE$5)*$R380)</f>
        <v>221.12</v>
      </c>
      <c r="AF380" s="3">
        <f>IF(AF$3=0,0,INDEX(Sheet1!RawDataCols,$C380,AF$5)*$R380)</f>
        <v>35</v>
      </c>
      <c r="AG380" s="3">
        <f>IF(AG$3=0,0,INDEX(Sheet1!RawDataCols,$C380,AG$5)*$R380)</f>
        <v>0</v>
      </c>
      <c r="AH380" s="3">
        <f>IF(AH$3=0,0,INDEX(Sheet1!RawDataCols,$C380,AH$5)*$R380)</f>
        <v>228.49</v>
      </c>
      <c r="AI380" s="3">
        <f>IF(AI$3=0,0,INDEX(Sheet1!RawDataCols,$C380,AI$5)*$R380)</f>
        <v>0</v>
      </c>
      <c r="AJ380" s="3">
        <f>IF(AJ$3=0,0,INDEX(Sheet1!RawDataCols,$C380,AJ$5)*$R380)</f>
        <v>0</v>
      </c>
      <c r="AK380" s="3">
        <f>IF(AK$3=0,0,INDEX(Sheet1!RawDataCols,$C380,AK$5)*$R380)</f>
        <v>221.12</v>
      </c>
      <c r="AL380" s="3">
        <f>IF(AL$3=0,0,INDEX(Sheet1!RawDataCols,$C380,AL$5)*$R380)</f>
        <v>0</v>
      </c>
      <c r="AM380" s="3">
        <f>IF(AM$3=0,0,INDEX(Sheet1!RawDataCols,$C380,AM$5)*$R380)</f>
        <v>600.20000000000005</v>
      </c>
      <c r="AN380" s="3">
        <f>IF(AN$3=0,0,INDEX(Sheet1!RawDataCols,$C380,AN$5)*$R380)</f>
        <v>600.20000000000005</v>
      </c>
      <c r="AO380" s="3">
        <f>IF(AO$3=0,0,INDEX(Sheet1!RawDataCols,$C380,AO$5)*$R380)</f>
        <v>217.5</v>
      </c>
      <c r="AP380" s="3">
        <f>IF(AP$3=0,0,INDEX(Sheet1!RawDataCols,$C380,AP$5)*$R380)</f>
        <v>204.46</v>
      </c>
      <c r="AQ380" s="3">
        <f>IF(AQ$3=0,0,INDEX(Sheet1!RawDataCols,$C380,AQ$5)*$R380)</f>
        <v>228.49</v>
      </c>
      <c r="AR380" s="3">
        <f>IF(AR$3=0,0,INDEX(Sheet1!RawDataCols,$C380,AR$5)*$R380)</f>
        <v>0</v>
      </c>
      <c r="AS380" s="3">
        <f>IF(AS$3=0,0,INDEX(Sheet1!RawDataCols,$C380,AS$5)*$R380)</f>
        <v>197.87</v>
      </c>
      <c r="AT380" s="3">
        <f>IF(AT$3=0,0,INDEX(Sheet1!RawDataCols,$C380,AT$5)*$R380)</f>
        <v>221.12</v>
      </c>
      <c r="AU380" s="3">
        <f>IF(AU$3=0,0,INDEX(Sheet1!RawDataCols,$C380,AU$5)*$R380)</f>
        <v>921.97</v>
      </c>
      <c r="AV380" s="3">
        <f>IF(AV$3=0,0,INDEX(Sheet1!RawDataCols,$C380,AV$5)*$R380)</f>
        <v>204.46</v>
      </c>
      <c r="AW380" s="3">
        <f>IF(AW$3=0,0,INDEX(Sheet1!RawDataCols,$C380,AW$5)*$R380)</f>
        <v>228.49</v>
      </c>
      <c r="AX380" s="3">
        <f>IF(AX$3=0,0,INDEX(Sheet1!RawDataCols,$C380,AX$5)*$R380)</f>
        <v>188.03</v>
      </c>
      <c r="AY380" s="3">
        <f>IF(AY$3=0,0,INDEX(Sheet1!RawDataCols,$C380,AY$5)*$R380)</f>
        <v>233.41</v>
      </c>
      <c r="AZ380" s="3">
        <f>IF(AZ$3=0,0,INDEX(Sheet1!RawDataCols,$C380,AZ$5)*$R380)</f>
        <v>221.12</v>
      </c>
      <c r="BA380" s="3">
        <f>IF(BA$3=0,0,INDEX(Sheet1!RawDataCols,$C380,BA$5)*$R380)</f>
        <v>0</v>
      </c>
      <c r="BB380" s="3">
        <f>IF(BB$3=0,0,INDEX(Sheet1!RawDataCols,$C380,BB$5)*$R380)</f>
        <v>0</v>
      </c>
      <c r="BC380" s="3">
        <f>IF(BC$3=0,0,INDEX(Sheet1!RawDataCols,$C380,BC$5)*$R380)</f>
        <v>228.49</v>
      </c>
      <c r="BD380" s="3">
        <f>IF(BD$3=0,0,INDEX(Sheet1!RawDataCols,$C380,BD$5)*$R380)</f>
        <v>518.59</v>
      </c>
      <c r="BE380" s="3">
        <f>IF(BE$3=0,0,INDEX(Sheet1!RawDataCols,$C380,BE$5)*$R380)</f>
        <v>0</v>
      </c>
      <c r="BF380" s="3">
        <f>IF(BF$3=0,0,INDEX(Sheet1!RawDataCols,$C380,BF$5)*$R380)</f>
        <v>228.49</v>
      </c>
      <c r="BG380" s="179">
        <f>IF(BG$3=0,0,INDEX(Sheet1!RawDataCols,$C380,BG$5)*$R380)</f>
        <v>518.59</v>
      </c>
      <c r="BH380" s="33">
        <f t="shared" si="57"/>
        <v>2206.2600000000002</v>
      </c>
      <c r="BI380" s="33">
        <f t="shared" si="58"/>
        <v>3062</v>
      </c>
      <c r="BJ380" s="33">
        <f t="shared" si="59"/>
        <v>2261.09</v>
      </c>
      <c r="BK380" s="3">
        <f>IF(BK$3=0,0,INDEX(Sheet1!RawDataCols,$C380,BK$5)*$R380)</f>
        <v>191.375</v>
      </c>
      <c r="BL380" s="3">
        <f>IF(BL$3=0,0,INDEX(Sheet1!RawDataCols,$C380,BL$5)*$R380)</f>
        <v>95.3125</v>
      </c>
      <c r="BM380" s="3">
        <f>IF(BM$3=0,0,INDEX(Sheet1!RawDataCols,$C380,BM$5)*$R380)</f>
        <v>125.738125</v>
      </c>
      <c r="BN380" s="3">
        <f>IF(BN$3=0,0,INDEX(Sheet1!RawDataCols,$C380,BN$5)*$R380)</f>
        <v>172.71875</v>
      </c>
      <c r="BO380" s="3">
        <f>IF(BO$3=0,0,INDEX(Sheet1!RawDataCols,$C380,BO$5)*$R380)</f>
        <v>93.125</v>
      </c>
      <c r="BP380" s="3">
        <f>IF(BP$3=0,0,INDEX(Sheet1!RawDataCols,$C380,BP$5)*$R380)</f>
        <v>1110</v>
      </c>
      <c r="BQ380" s="3">
        <f t="shared" si="60"/>
        <v>579.06000000000006</v>
      </c>
      <c r="BR380" s="3">
        <f t="shared" si="61"/>
        <v>186.8</v>
      </c>
      <c r="BS380" s="3">
        <f t="shared" si="62"/>
        <v>1002.5300000000001</v>
      </c>
      <c r="BT380" s="3">
        <f t="shared" si="63"/>
        <v>1440.4</v>
      </c>
      <c r="BU380" s="3" t="str">
        <f>INDEX(Sheet1!$BS$2:$BS$1000,MATCH($A380,Sheet1!$A$2:$A$1000,0))</f>
        <v>13</v>
      </c>
      <c r="BV380" s="3">
        <f>INDEX(Sheet1!$BT$2:$BT$1000,MATCH($A380,Sheet1!$A$2:$A$1000,0))</f>
        <v>1440.4</v>
      </c>
    </row>
    <row r="381" spans="1:74" x14ac:dyDescent="0.2">
      <c r="A381" s="11" t="s">
        <v>818</v>
      </c>
      <c r="B381" s="3">
        <f>MATCH($A381,Sheet1!ACCOUNTNO,0)</f>
        <v>345</v>
      </c>
      <c r="C381" s="3">
        <f t="shared" si="54"/>
        <v>345</v>
      </c>
      <c r="D381" s="3" t="str">
        <f>IF(D$3=0,0,INDEX(Sheet1!RawDataCols,$C381,D$5))</f>
        <v>26580A03</v>
      </c>
      <c r="E381" s="3" t="str">
        <f>IF(E$3=0,0,INDEX(Sheet1!RawDataCols,$C381,E$5))</f>
        <v xml:space="preserve">26580          </v>
      </c>
      <c r="F381" s="3" t="str">
        <f>IF(F$3=0,0,INDEX(Sheet1!RawDataCols,$C381,F$5))</f>
        <v xml:space="preserve">A03            </v>
      </c>
      <c r="G381" s="3" t="str">
        <f>IF(G$3=0,0,INDEX(Sheet1!RawDataCols,$C381,G$5))</f>
        <v xml:space="preserve">               </v>
      </c>
      <c r="H381" s="3" t="str">
        <f>IF(H$3=0,0,INDEX(Sheet1!RawDataCols,$C381,H$5))</f>
        <v xml:space="preserve">               </v>
      </c>
      <c r="I381" s="3" t="str">
        <f>IF(I$3=0,0,INDEX(Sheet1!RawDataCols,$C381,I$5))</f>
        <v xml:space="preserve">               </v>
      </c>
      <c r="J381" s="3" t="str">
        <f>IF(J$3=0,0,INDEX(Sheet1!RawDataCols,$C381,J$5))</f>
        <v xml:space="preserve">               </v>
      </c>
      <c r="K381" s="3" t="str">
        <f>IF(K$3=0,0,INDEX(Sheet1!RawDataCols,$C381,K$5))</f>
        <v xml:space="preserve">               </v>
      </c>
      <c r="L381" s="3" t="str">
        <f>IF(L$3=0,0,INDEX(Sheet1!RawDataCols,$C381,L$5))</f>
        <v xml:space="preserve">               </v>
      </c>
      <c r="M381" s="3" t="str">
        <f>IF(M$3=0,0,INDEX(Sheet1!RawDataCols,$C381,M$5))</f>
        <v xml:space="preserve">F007  </v>
      </c>
      <c r="N381" s="3" t="str">
        <f>IF(N$3=0,0,INDEX(Sheet1!RawDataCols,$C381,N$5))</f>
        <v>Security - Access &amp; Alarm Syst-33 Franklin St</v>
      </c>
      <c r="O381" s="3">
        <f>INDEX(Sheet1!RawDataCols,$C381,O$5)</f>
        <v>13</v>
      </c>
      <c r="P381" s="3" t="str">
        <f>INDEX(Sheet1!RawDataCols,$C381,P$5)</f>
        <v>Cost and Expenses</v>
      </c>
      <c r="Q381" s="3" t="str">
        <f>IF(Q$3=0,0,INDEX(Sheet1!RawDataCols,$C381,Q$5))</f>
        <v>I</v>
      </c>
      <c r="R381" s="3">
        <f t="shared" si="55"/>
        <v>1</v>
      </c>
      <c r="S381" s="3">
        <f t="shared" si="56"/>
        <v>-1</v>
      </c>
      <c r="T381" s="3">
        <f>IF(T$3=0,0,INDEX(Sheet1!RawDataCols,$C381,T$5)*$R381)</f>
        <v>0</v>
      </c>
      <c r="U381" s="3">
        <f>IF(U$3=0,0,INDEX(Sheet1!RawDataCols,$C381,U$5)*$R381)</f>
        <v>0</v>
      </c>
      <c r="V381" s="3">
        <f>IF(V$3=0,0,INDEX(Sheet1!RawDataCols,$C381,V$5)*$R381)</f>
        <v>470.93</v>
      </c>
      <c r="W381" s="3">
        <f>IF(W$3=0,0,INDEX(Sheet1!RawDataCols,$C381,W$5)*$R381)</f>
        <v>0</v>
      </c>
      <c r="X381" s="3">
        <f>IF(X$3=0,0,INDEX(Sheet1!RawDataCols,$C381,X$5)*$R381)</f>
        <v>411</v>
      </c>
      <c r="Y381" s="3">
        <f>IF(Y$3=0,0,INDEX(Sheet1!RawDataCols,$C381,Y$5)*$R381)</f>
        <v>425.35</v>
      </c>
      <c r="Z381" s="3">
        <f>IF(Z$3=0,0,INDEX(Sheet1!RawDataCols,$C381,Z$5)*$R381)</f>
        <v>225</v>
      </c>
      <c r="AA381" s="3">
        <f>IF(AA$3=0,0,INDEX(Sheet1!RawDataCols,$C381,AA$5)*$R381)</f>
        <v>0</v>
      </c>
      <c r="AB381" s="3">
        <f>IF(AB$3=0,0,INDEX(Sheet1!RawDataCols,$C381,AB$5)*$R381)</f>
        <v>470.93</v>
      </c>
      <c r="AC381" s="3">
        <f>IF(AC$3=0,0,INDEX(Sheet1!RawDataCols,$C381,AC$5)*$R381)</f>
        <v>335.27</v>
      </c>
      <c r="AD381" s="3">
        <f>IF(AD$3=0,0,INDEX(Sheet1!RawDataCols,$C381,AD$5)*$R381)</f>
        <v>958.63</v>
      </c>
      <c r="AE381" s="3">
        <f>IF(AE$3=0,0,INDEX(Sheet1!RawDataCols,$C381,AE$5)*$R381)</f>
        <v>455.73</v>
      </c>
      <c r="AF381" s="3">
        <f>IF(AF$3=0,0,INDEX(Sheet1!RawDataCols,$C381,AF$5)*$R381)</f>
        <v>335.27</v>
      </c>
      <c r="AG381" s="3">
        <f>IF(AG$3=0,0,INDEX(Sheet1!RawDataCols,$C381,AG$5)*$R381)</f>
        <v>555.37</v>
      </c>
      <c r="AH381" s="3">
        <f>IF(AH$3=0,0,INDEX(Sheet1!RawDataCols,$C381,AH$5)*$R381)</f>
        <v>470.93</v>
      </c>
      <c r="AI381" s="3">
        <f>IF(AI$3=0,0,INDEX(Sheet1!RawDataCols,$C381,AI$5)*$R381)</f>
        <v>1113.45</v>
      </c>
      <c r="AJ381" s="3">
        <f>IF(AJ$3=0,0,INDEX(Sheet1!RawDataCols,$C381,AJ$5)*$R381)</f>
        <v>290</v>
      </c>
      <c r="AK381" s="3">
        <f>IF(AK$3=0,0,INDEX(Sheet1!RawDataCols,$C381,AK$5)*$R381)</f>
        <v>455.73</v>
      </c>
      <c r="AL381" s="3">
        <f>IF(AL$3=0,0,INDEX(Sheet1!RawDataCols,$C381,AL$5)*$R381)</f>
        <v>0</v>
      </c>
      <c r="AM381" s="3">
        <f>IF(AM$3=0,0,INDEX(Sheet1!RawDataCols,$C381,AM$5)*$R381)</f>
        <v>406.12</v>
      </c>
      <c r="AN381" s="3">
        <f>IF(AN$3=0,0,INDEX(Sheet1!RawDataCols,$C381,AN$5)*$R381)</f>
        <v>406.12</v>
      </c>
      <c r="AO381" s="3">
        <f>IF(AO$3=0,0,INDEX(Sheet1!RawDataCols,$C381,AO$5)*$R381)</f>
        <v>2362</v>
      </c>
      <c r="AP381" s="3">
        <f>IF(AP$3=0,0,INDEX(Sheet1!RawDataCols,$C381,AP$5)*$R381)</f>
        <v>209.83</v>
      </c>
      <c r="AQ381" s="3">
        <f>IF(AQ$3=0,0,INDEX(Sheet1!RawDataCols,$C381,AQ$5)*$R381)</f>
        <v>470.93</v>
      </c>
      <c r="AR381" s="3">
        <f>IF(AR$3=0,0,INDEX(Sheet1!RawDataCols,$C381,AR$5)*$R381)</f>
        <v>0</v>
      </c>
      <c r="AS381" s="3">
        <f>IF(AS$3=0,0,INDEX(Sheet1!RawDataCols,$C381,AS$5)*$R381)</f>
        <v>203.06</v>
      </c>
      <c r="AT381" s="3">
        <f>IF(AT$3=0,0,INDEX(Sheet1!RawDataCols,$C381,AT$5)*$R381)</f>
        <v>455.73</v>
      </c>
      <c r="AU381" s="3">
        <f>IF(AU$3=0,0,INDEX(Sheet1!RawDataCols,$C381,AU$5)*$R381)</f>
        <v>0</v>
      </c>
      <c r="AV381" s="3">
        <f>IF(AV$3=0,0,INDEX(Sheet1!RawDataCols,$C381,AV$5)*$R381)</f>
        <v>0</v>
      </c>
      <c r="AW381" s="3">
        <f>IF(AW$3=0,0,INDEX(Sheet1!RawDataCols,$C381,AW$5)*$R381)</f>
        <v>470.93</v>
      </c>
      <c r="AX381" s="3">
        <f>IF(AX$3=0,0,INDEX(Sheet1!RawDataCols,$C381,AX$5)*$R381)</f>
        <v>546.6</v>
      </c>
      <c r="AY381" s="3">
        <f>IF(AY$3=0,0,INDEX(Sheet1!RawDataCols,$C381,AY$5)*$R381)</f>
        <v>3160</v>
      </c>
      <c r="AZ381" s="3">
        <f>IF(AZ$3=0,0,INDEX(Sheet1!RawDataCols,$C381,AZ$5)*$R381)</f>
        <v>455.73</v>
      </c>
      <c r="BA381" s="3">
        <f>IF(BA$3=0,0,INDEX(Sheet1!RawDataCols,$C381,BA$5)*$R381)</f>
        <v>259.67</v>
      </c>
      <c r="BB381" s="3">
        <f>IF(BB$3=0,0,INDEX(Sheet1!RawDataCols,$C381,BB$5)*$R381)</f>
        <v>796.09</v>
      </c>
      <c r="BC381" s="3">
        <f>IF(BC$3=0,0,INDEX(Sheet1!RawDataCols,$C381,BC$5)*$R381)</f>
        <v>470.93</v>
      </c>
      <c r="BD381" s="3">
        <f>IF(BD$3=0,0,INDEX(Sheet1!RawDataCols,$C381,BD$5)*$R381)</f>
        <v>0</v>
      </c>
      <c r="BE381" s="3">
        <f>IF(BE$3=0,0,INDEX(Sheet1!RawDataCols,$C381,BE$5)*$R381)</f>
        <v>796.09</v>
      </c>
      <c r="BF381" s="3">
        <f>IF(BF$3=0,0,INDEX(Sheet1!RawDataCols,$C381,BF$5)*$R381)</f>
        <v>470.93</v>
      </c>
      <c r="BG381" s="179">
        <f>IF(BG$3=0,0,INDEX(Sheet1!RawDataCols,$C381,BG$5)*$R381)</f>
        <v>0</v>
      </c>
      <c r="BH381" s="33">
        <f t="shared" si="57"/>
        <v>6990.1</v>
      </c>
      <c r="BI381" s="33">
        <f t="shared" si="58"/>
        <v>5479.9699999999993</v>
      </c>
      <c r="BJ381" s="33">
        <f t="shared" si="59"/>
        <v>5177.26</v>
      </c>
      <c r="BK381" s="3">
        <f>IF(BK$3=0,0,INDEX(Sheet1!RawDataCols,$C381,BK$5)*$R381)</f>
        <v>342.49812500000002</v>
      </c>
      <c r="BL381" s="3">
        <f>IF(BL$3=0,0,INDEX(Sheet1!RawDataCols,$C381,BL$5)*$R381)</f>
        <v>243.48500000000001</v>
      </c>
      <c r="BM381" s="3">
        <f>IF(BM$3=0,0,INDEX(Sheet1!RawDataCols,$C381,BM$5)*$R381)</f>
        <v>253.74937499999999</v>
      </c>
      <c r="BN381" s="3">
        <f>IF(BN$3=0,0,INDEX(Sheet1!RawDataCols,$C381,BN$5)*$R381)</f>
        <v>326.25</v>
      </c>
      <c r="BO381" s="3">
        <f>IF(BO$3=0,0,INDEX(Sheet1!RawDataCols,$C381,BO$5)*$R381)</f>
        <v>231.6825</v>
      </c>
      <c r="BP381" s="3">
        <f>IF(BP$3=0,0,INDEX(Sheet1!RawDataCols,$C381,BP$5)*$R381)</f>
        <v>1886.77</v>
      </c>
      <c r="BQ381" s="3">
        <f t="shared" si="60"/>
        <v>411</v>
      </c>
      <c r="BR381" s="3">
        <f t="shared" si="61"/>
        <v>1804</v>
      </c>
      <c r="BS381" s="3">
        <f t="shared" si="62"/>
        <v>819.01</v>
      </c>
      <c r="BT381" s="3">
        <f t="shared" si="63"/>
        <v>4775.1000000000004</v>
      </c>
      <c r="BU381" s="3" t="str">
        <f>INDEX(Sheet1!$BS$2:$BS$1000,MATCH($A381,Sheet1!$A$2:$A$1000,0))</f>
        <v>13</v>
      </c>
      <c r="BV381" s="3">
        <f>INDEX(Sheet1!$BT$2:$BT$1000,MATCH($A381,Sheet1!$A$2:$A$1000,0))</f>
        <v>4775.1000000000004</v>
      </c>
    </row>
    <row r="382" spans="1:74" x14ac:dyDescent="0.2">
      <c r="A382" s="11" t="s">
        <v>819</v>
      </c>
      <c r="B382" s="3">
        <f>MATCH($A382,Sheet1!ACCOUNTNO,0)</f>
        <v>346</v>
      </c>
      <c r="C382" s="3">
        <f t="shared" si="54"/>
        <v>346</v>
      </c>
      <c r="D382" s="3" t="str">
        <f>IF(D$3=0,0,INDEX(Sheet1!RawDataCols,$C382,D$5))</f>
        <v>26580A04</v>
      </c>
      <c r="E382" s="3" t="str">
        <f>IF(E$3=0,0,INDEX(Sheet1!RawDataCols,$C382,E$5))</f>
        <v xml:space="preserve">26580          </v>
      </c>
      <c r="F382" s="3" t="str">
        <f>IF(F$3=0,0,INDEX(Sheet1!RawDataCols,$C382,F$5))</f>
        <v xml:space="preserve">A04            </v>
      </c>
      <c r="G382" s="3" t="str">
        <f>IF(G$3=0,0,INDEX(Sheet1!RawDataCols,$C382,G$5))</f>
        <v xml:space="preserve">               </v>
      </c>
      <c r="H382" s="3" t="str">
        <f>IF(H$3=0,0,INDEX(Sheet1!RawDataCols,$C382,H$5))</f>
        <v xml:space="preserve">               </v>
      </c>
      <c r="I382" s="3" t="str">
        <f>IF(I$3=0,0,INDEX(Sheet1!RawDataCols,$C382,I$5))</f>
        <v xml:space="preserve">               </v>
      </c>
      <c r="J382" s="3" t="str">
        <f>IF(J$3=0,0,INDEX(Sheet1!RawDataCols,$C382,J$5))</f>
        <v xml:space="preserve">               </v>
      </c>
      <c r="K382" s="3" t="str">
        <f>IF(K$3=0,0,INDEX(Sheet1!RawDataCols,$C382,K$5))</f>
        <v xml:space="preserve">               </v>
      </c>
      <c r="L382" s="3" t="str">
        <f>IF(L$3=0,0,INDEX(Sheet1!RawDataCols,$C382,L$5))</f>
        <v xml:space="preserve">               </v>
      </c>
      <c r="M382" s="3" t="str">
        <f>IF(M$3=0,0,INDEX(Sheet1!RawDataCols,$C382,M$5))</f>
        <v xml:space="preserve">F007  </v>
      </c>
      <c r="N382" s="3" t="str">
        <f>IF(N$3=0,0,INDEX(Sheet1!RawDataCols,$C382,N$5))</f>
        <v>Security - Access &amp; Alarm Syst-174 Fullarton Rd</v>
      </c>
      <c r="O382" s="3">
        <f>INDEX(Sheet1!RawDataCols,$C382,O$5)</f>
        <v>13</v>
      </c>
      <c r="P382" s="3" t="str">
        <f>INDEX(Sheet1!RawDataCols,$C382,P$5)</f>
        <v>Cost and Expenses</v>
      </c>
      <c r="Q382" s="3" t="str">
        <f>IF(Q$3=0,0,INDEX(Sheet1!RawDataCols,$C382,Q$5))</f>
        <v>I</v>
      </c>
      <c r="R382" s="3">
        <f t="shared" si="55"/>
        <v>1</v>
      </c>
      <c r="S382" s="3">
        <f t="shared" si="56"/>
        <v>-1</v>
      </c>
      <c r="T382" s="3">
        <f>IF(T$3=0,0,INDEX(Sheet1!RawDataCols,$C382,T$5)*$R382)</f>
        <v>0</v>
      </c>
      <c r="U382" s="3">
        <f>IF(U$3=0,0,INDEX(Sheet1!RawDataCols,$C382,U$5)*$R382)</f>
        <v>0</v>
      </c>
      <c r="V382" s="3">
        <f>IF(V$3=0,0,INDEX(Sheet1!RawDataCols,$C382,V$5)*$R382)</f>
        <v>101.92</v>
      </c>
      <c r="W382" s="3">
        <f>IF(W$3=0,0,INDEX(Sheet1!RawDataCols,$C382,W$5)*$R382)</f>
        <v>0</v>
      </c>
      <c r="X382" s="3">
        <f>IF(X$3=0,0,INDEX(Sheet1!RawDataCols,$C382,X$5)*$R382)</f>
        <v>0</v>
      </c>
      <c r="Y382" s="3">
        <f>IF(Y$3=0,0,INDEX(Sheet1!RawDataCols,$C382,Y$5)*$R382)</f>
        <v>92.05</v>
      </c>
      <c r="Z382" s="3">
        <f>IF(Z$3=0,0,INDEX(Sheet1!RawDataCols,$C382,Z$5)*$R382)</f>
        <v>0</v>
      </c>
      <c r="AA382" s="3">
        <f>IF(AA$3=0,0,INDEX(Sheet1!RawDataCols,$C382,AA$5)*$R382)</f>
        <v>217.5</v>
      </c>
      <c r="AB382" s="3">
        <f>IF(AB$3=0,0,INDEX(Sheet1!RawDataCols,$C382,AB$5)*$R382)</f>
        <v>101.92</v>
      </c>
      <c r="AC382" s="3">
        <f>IF(AC$3=0,0,INDEX(Sheet1!RawDataCols,$C382,AC$5)*$R382)</f>
        <v>0</v>
      </c>
      <c r="AD382" s="3">
        <f>IF(AD$3=0,0,INDEX(Sheet1!RawDataCols,$C382,AD$5)*$R382)</f>
        <v>0</v>
      </c>
      <c r="AE382" s="3">
        <f>IF(AE$3=0,0,INDEX(Sheet1!RawDataCols,$C382,AE$5)*$R382)</f>
        <v>98.63</v>
      </c>
      <c r="AF382" s="3">
        <f>IF(AF$3=0,0,INDEX(Sheet1!RawDataCols,$C382,AF$5)*$R382)</f>
        <v>0</v>
      </c>
      <c r="AG382" s="3">
        <f>IF(AG$3=0,0,INDEX(Sheet1!RawDataCols,$C382,AG$5)*$R382)</f>
        <v>0</v>
      </c>
      <c r="AH382" s="3">
        <f>IF(AH$3=0,0,INDEX(Sheet1!RawDataCols,$C382,AH$5)*$R382)</f>
        <v>101.92</v>
      </c>
      <c r="AI382" s="3">
        <f>IF(AI$3=0,0,INDEX(Sheet1!RawDataCols,$C382,AI$5)*$R382)</f>
        <v>0</v>
      </c>
      <c r="AJ382" s="3">
        <f>IF(AJ$3=0,0,INDEX(Sheet1!RawDataCols,$C382,AJ$5)*$R382)</f>
        <v>0</v>
      </c>
      <c r="AK382" s="3">
        <f>IF(AK$3=0,0,INDEX(Sheet1!RawDataCols,$C382,AK$5)*$R382)</f>
        <v>98.63</v>
      </c>
      <c r="AL382" s="3">
        <f>IF(AL$3=0,0,INDEX(Sheet1!RawDataCols,$C382,AL$5)*$R382)</f>
        <v>0</v>
      </c>
      <c r="AM382" s="3">
        <f>IF(AM$3=0,0,INDEX(Sheet1!RawDataCols,$C382,AM$5)*$R382)</f>
        <v>440</v>
      </c>
      <c r="AN382" s="3">
        <f>IF(AN$3=0,0,INDEX(Sheet1!RawDataCols,$C382,AN$5)*$R382)</f>
        <v>440</v>
      </c>
      <c r="AO382" s="3">
        <f>IF(AO$3=0,0,INDEX(Sheet1!RawDataCols,$C382,AO$5)*$R382)</f>
        <v>0</v>
      </c>
      <c r="AP382" s="3">
        <f>IF(AP$3=0,0,INDEX(Sheet1!RawDataCols,$C382,AP$5)*$R382)</f>
        <v>0</v>
      </c>
      <c r="AQ382" s="3">
        <f>IF(AQ$3=0,0,INDEX(Sheet1!RawDataCols,$C382,AQ$5)*$R382)</f>
        <v>101.92</v>
      </c>
      <c r="AR382" s="3">
        <f>IF(AR$3=0,0,INDEX(Sheet1!RawDataCols,$C382,AR$5)*$R382)</f>
        <v>0</v>
      </c>
      <c r="AS382" s="3">
        <f>IF(AS$3=0,0,INDEX(Sheet1!RawDataCols,$C382,AS$5)*$R382)</f>
        <v>0</v>
      </c>
      <c r="AT382" s="3">
        <f>IF(AT$3=0,0,INDEX(Sheet1!RawDataCols,$C382,AT$5)*$R382)</f>
        <v>98.63</v>
      </c>
      <c r="AU382" s="3">
        <f>IF(AU$3=0,0,INDEX(Sheet1!RawDataCols,$C382,AU$5)*$R382)</f>
        <v>0</v>
      </c>
      <c r="AV382" s="3">
        <f>IF(AV$3=0,0,INDEX(Sheet1!RawDataCols,$C382,AV$5)*$R382)</f>
        <v>0</v>
      </c>
      <c r="AW382" s="3">
        <f>IF(AW$3=0,0,INDEX(Sheet1!RawDataCols,$C382,AW$5)*$R382)</f>
        <v>101.92</v>
      </c>
      <c r="AX382" s="3">
        <f>IF(AX$3=0,0,INDEX(Sheet1!RawDataCols,$C382,AX$5)*$R382)</f>
        <v>0</v>
      </c>
      <c r="AY382" s="3">
        <f>IF(AY$3=0,0,INDEX(Sheet1!RawDataCols,$C382,AY$5)*$R382)</f>
        <v>0</v>
      </c>
      <c r="AZ382" s="3">
        <f>IF(AZ$3=0,0,INDEX(Sheet1!RawDataCols,$C382,AZ$5)*$R382)</f>
        <v>98.63</v>
      </c>
      <c r="BA382" s="3">
        <f>IF(BA$3=0,0,INDEX(Sheet1!RawDataCols,$C382,BA$5)*$R382)</f>
        <v>0</v>
      </c>
      <c r="BB382" s="3">
        <f>IF(BB$3=0,0,INDEX(Sheet1!RawDataCols,$C382,BB$5)*$R382)</f>
        <v>0</v>
      </c>
      <c r="BC382" s="3">
        <f>IF(BC$3=0,0,INDEX(Sheet1!RawDataCols,$C382,BC$5)*$R382)</f>
        <v>101.92</v>
      </c>
      <c r="BD382" s="3">
        <f>IF(BD$3=0,0,INDEX(Sheet1!RawDataCols,$C382,BD$5)*$R382)</f>
        <v>0</v>
      </c>
      <c r="BE382" s="3">
        <f>IF(BE$3=0,0,INDEX(Sheet1!RawDataCols,$C382,BE$5)*$R382)</f>
        <v>0</v>
      </c>
      <c r="BF382" s="3">
        <f>IF(BF$3=0,0,INDEX(Sheet1!RawDataCols,$C382,BF$5)*$R382)</f>
        <v>101.92</v>
      </c>
      <c r="BG382" s="179">
        <f>IF(BG$3=0,0,INDEX(Sheet1!RawDataCols,$C382,BG$5)*$R382)</f>
        <v>0</v>
      </c>
      <c r="BH382" s="33">
        <f t="shared" si="57"/>
        <v>657.5</v>
      </c>
      <c r="BI382" s="33">
        <f t="shared" si="58"/>
        <v>1538.0900000000001</v>
      </c>
      <c r="BJ382" s="33">
        <f t="shared" si="59"/>
        <v>0</v>
      </c>
      <c r="BK382" s="3">
        <f>IF(BK$3=0,0,INDEX(Sheet1!RawDataCols,$C382,BK$5)*$R382)</f>
        <v>96.130624999999995</v>
      </c>
      <c r="BL382" s="3">
        <f>IF(BL$3=0,0,INDEX(Sheet1!RawDataCols,$C382,BL$5)*$R382)</f>
        <v>0</v>
      </c>
      <c r="BM382" s="3">
        <f>IF(BM$3=0,0,INDEX(Sheet1!RawDataCols,$C382,BM$5)*$R382)</f>
        <v>0</v>
      </c>
      <c r="BN382" s="3">
        <f>IF(BN$3=0,0,INDEX(Sheet1!RawDataCols,$C382,BN$5)*$R382)</f>
        <v>0</v>
      </c>
      <c r="BO382" s="3">
        <f>IF(BO$3=0,0,INDEX(Sheet1!RawDataCols,$C382,BO$5)*$R382)</f>
        <v>0</v>
      </c>
      <c r="BP382" s="3">
        <f>IF(BP$3=0,0,INDEX(Sheet1!RawDataCols,$C382,BP$5)*$R382)</f>
        <v>0</v>
      </c>
      <c r="BQ382" s="3">
        <f t="shared" si="60"/>
        <v>217.5</v>
      </c>
      <c r="BR382" s="3">
        <f t="shared" si="61"/>
        <v>0</v>
      </c>
      <c r="BS382" s="3">
        <f t="shared" si="62"/>
        <v>440</v>
      </c>
      <c r="BT382" s="3">
        <f t="shared" si="63"/>
        <v>440</v>
      </c>
      <c r="BU382" s="3" t="str">
        <f>INDEX(Sheet1!$BS$2:$BS$1000,MATCH($A382,Sheet1!$A$2:$A$1000,0))</f>
        <v>13</v>
      </c>
      <c r="BV382" s="3">
        <f>INDEX(Sheet1!$BT$2:$BT$1000,MATCH($A382,Sheet1!$A$2:$A$1000,0))</f>
        <v>440</v>
      </c>
    </row>
    <row r="383" spans="1:74" x14ac:dyDescent="0.2">
      <c r="A383" s="11" t="s">
        <v>820</v>
      </c>
      <c r="B383" s="3">
        <f>MATCH($A383,Sheet1!ACCOUNTNO,0)</f>
        <v>347</v>
      </c>
      <c r="C383" s="3">
        <f t="shared" si="54"/>
        <v>347</v>
      </c>
      <c r="D383" s="3" t="str">
        <f>IF(D$3=0,0,INDEX(Sheet1!RawDataCols,$C383,D$5))</f>
        <v>26580A07</v>
      </c>
      <c r="E383" s="3" t="str">
        <f>IF(E$3=0,0,INDEX(Sheet1!RawDataCols,$C383,E$5))</f>
        <v xml:space="preserve">26580          </v>
      </c>
      <c r="F383" s="3" t="str">
        <f>IF(F$3=0,0,INDEX(Sheet1!RawDataCols,$C383,F$5))</f>
        <v xml:space="preserve">A07            </v>
      </c>
      <c r="G383" s="3" t="str">
        <f>IF(G$3=0,0,INDEX(Sheet1!RawDataCols,$C383,G$5))</f>
        <v xml:space="preserve">               </v>
      </c>
      <c r="H383" s="3" t="str">
        <f>IF(H$3=0,0,INDEX(Sheet1!RawDataCols,$C383,H$5))</f>
        <v xml:space="preserve">               </v>
      </c>
      <c r="I383" s="3" t="str">
        <f>IF(I$3=0,0,INDEX(Sheet1!RawDataCols,$C383,I$5))</f>
        <v xml:space="preserve">               </v>
      </c>
      <c r="J383" s="3" t="str">
        <f>IF(J$3=0,0,INDEX(Sheet1!RawDataCols,$C383,J$5))</f>
        <v xml:space="preserve">               </v>
      </c>
      <c r="K383" s="3" t="str">
        <f>IF(K$3=0,0,INDEX(Sheet1!RawDataCols,$C383,K$5))</f>
        <v xml:space="preserve">               </v>
      </c>
      <c r="L383" s="3" t="str">
        <f>IF(L$3=0,0,INDEX(Sheet1!RawDataCols,$C383,L$5))</f>
        <v xml:space="preserve">               </v>
      </c>
      <c r="M383" s="3" t="str">
        <f>IF(M$3=0,0,INDEX(Sheet1!RawDataCols,$C383,M$5))</f>
        <v xml:space="preserve">F007  </v>
      </c>
      <c r="N383" s="3" t="str">
        <f>IF(N$3=0,0,INDEX(Sheet1!RawDataCols,$C383,N$5))</f>
        <v>Security - Access &amp; Alarm Syst-25 Franklin St</v>
      </c>
      <c r="O383" s="3">
        <f>INDEX(Sheet1!RawDataCols,$C383,O$5)</f>
        <v>13</v>
      </c>
      <c r="P383" s="3" t="str">
        <f>INDEX(Sheet1!RawDataCols,$C383,P$5)</f>
        <v>Cost and Expenses</v>
      </c>
      <c r="Q383" s="3" t="str">
        <f>IF(Q$3=0,0,INDEX(Sheet1!RawDataCols,$C383,Q$5))</f>
        <v>I</v>
      </c>
      <c r="R383" s="3">
        <f t="shared" si="55"/>
        <v>1</v>
      </c>
      <c r="S383" s="3">
        <f t="shared" si="56"/>
        <v>-1</v>
      </c>
      <c r="T383" s="3">
        <f>IF(T$3=0,0,INDEX(Sheet1!RawDataCols,$C383,T$5)*$R383)</f>
        <v>0</v>
      </c>
      <c r="U383" s="3">
        <f>IF(U$3=0,0,INDEX(Sheet1!RawDataCols,$C383,U$5)*$R383)</f>
        <v>0</v>
      </c>
      <c r="V383" s="3">
        <f>IF(V$3=0,0,INDEX(Sheet1!RawDataCols,$C383,V$5)*$R383)</f>
        <v>236.57</v>
      </c>
      <c r="W383" s="3">
        <f>IF(W$3=0,0,INDEX(Sheet1!RawDataCols,$C383,W$5)*$R383)</f>
        <v>5355</v>
      </c>
      <c r="X383" s="3">
        <f>IF(X$3=0,0,INDEX(Sheet1!RawDataCols,$C383,X$5)*$R383)</f>
        <v>0</v>
      </c>
      <c r="Y383" s="3">
        <f>IF(Y$3=0,0,INDEX(Sheet1!RawDataCols,$C383,Y$5)*$R383)</f>
        <v>213.67</v>
      </c>
      <c r="Z383" s="3">
        <f>IF(Z$3=0,0,INDEX(Sheet1!RawDataCols,$C383,Z$5)*$R383)</f>
        <v>0</v>
      </c>
      <c r="AA383" s="3">
        <f>IF(AA$3=0,0,INDEX(Sheet1!RawDataCols,$C383,AA$5)*$R383)</f>
        <v>0</v>
      </c>
      <c r="AB383" s="3">
        <f>IF(AB$3=0,0,INDEX(Sheet1!RawDataCols,$C383,AB$5)*$R383)</f>
        <v>236.57</v>
      </c>
      <c r="AC383" s="3">
        <f>IF(AC$3=0,0,INDEX(Sheet1!RawDataCols,$C383,AC$5)*$R383)</f>
        <v>1515</v>
      </c>
      <c r="AD383" s="3">
        <f>IF(AD$3=0,0,INDEX(Sheet1!RawDataCols,$C383,AD$5)*$R383)</f>
        <v>0</v>
      </c>
      <c r="AE383" s="3">
        <f>IF(AE$3=0,0,INDEX(Sheet1!RawDataCols,$C383,AE$5)*$R383)</f>
        <v>228.94</v>
      </c>
      <c r="AF383" s="3">
        <f>IF(AF$3=0,0,INDEX(Sheet1!RawDataCols,$C383,AF$5)*$R383)</f>
        <v>0</v>
      </c>
      <c r="AG383" s="3">
        <f>IF(AG$3=0,0,INDEX(Sheet1!RawDataCols,$C383,AG$5)*$R383)</f>
        <v>0</v>
      </c>
      <c r="AH383" s="3">
        <f>IF(AH$3=0,0,INDEX(Sheet1!RawDataCols,$C383,AH$5)*$R383)</f>
        <v>236.57</v>
      </c>
      <c r="AI383" s="3">
        <f>IF(AI$3=0,0,INDEX(Sheet1!RawDataCols,$C383,AI$5)*$R383)</f>
        <v>0</v>
      </c>
      <c r="AJ383" s="3">
        <f>IF(AJ$3=0,0,INDEX(Sheet1!RawDataCols,$C383,AJ$5)*$R383)</f>
        <v>145</v>
      </c>
      <c r="AK383" s="3">
        <f>IF(AK$3=0,0,INDEX(Sheet1!RawDataCols,$C383,AK$5)*$R383)</f>
        <v>228.94</v>
      </c>
      <c r="AL383" s="3">
        <f>IF(AL$3=0,0,INDEX(Sheet1!RawDataCols,$C383,AL$5)*$R383)</f>
        <v>0</v>
      </c>
      <c r="AM383" s="3">
        <f>IF(AM$3=0,0,INDEX(Sheet1!RawDataCols,$C383,AM$5)*$R383)</f>
        <v>1555</v>
      </c>
      <c r="AN383" s="3">
        <f>IF(AN$3=0,0,INDEX(Sheet1!RawDataCols,$C383,AN$5)*$R383)</f>
        <v>1555</v>
      </c>
      <c r="AO383" s="3">
        <f>IF(AO$3=0,0,INDEX(Sheet1!RawDataCols,$C383,AO$5)*$R383)</f>
        <v>765</v>
      </c>
      <c r="AP383" s="3">
        <f>IF(AP$3=0,0,INDEX(Sheet1!RawDataCols,$C383,AP$5)*$R383)</f>
        <v>0</v>
      </c>
      <c r="AQ383" s="3">
        <f>IF(AQ$3=0,0,INDEX(Sheet1!RawDataCols,$C383,AQ$5)*$R383)</f>
        <v>236.57</v>
      </c>
      <c r="AR383" s="3">
        <f>IF(AR$3=0,0,INDEX(Sheet1!RawDataCols,$C383,AR$5)*$R383)</f>
        <v>0</v>
      </c>
      <c r="AS383" s="3">
        <f>IF(AS$3=0,0,INDEX(Sheet1!RawDataCols,$C383,AS$5)*$R383)</f>
        <v>145</v>
      </c>
      <c r="AT383" s="3">
        <f>IF(AT$3=0,0,INDEX(Sheet1!RawDataCols,$C383,AT$5)*$R383)</f>
        <v>228.94</v>
      </c>
      <c r="AU383" s="3">
        <f>IF(AU$3=0,0,INDEX(Sheet1!RawDataCols,$C383,AU$5)*$R383)</f>
        <v>1544</v>
      </c>
      <c r="AV383" s="3">
        <f>IF(AV$3=0,0,INDEX(Sheet1!RawDataCols,$C383,AV$5)*$R383)</f>
        <v>195</v>
      </c>
      <c r="AW383" s="3">
        <f>IF(AW$3=0,0,INDEX(Sheet1!RawDataCols,$C383,AW$5)*$R383)</f>
        <v>236.57</v>
      </c>
      <c r="AX383" s="3">
        <f>IF(AX$3=0,0,INDEX(Sheet1!RawDataCols,$C383,AX$5)*$R383)</f>
        <v>250.26</v>
      </c>
      <c r="AY383" s="3">
        <f>IF(AY$3=0,0,INDEX(Sheet1!RawDataCols,$C383,AY$5)*$R383)</f>
        <v>0</v>
      </c>
      <c r="AZ383" s="3">
        <f>IF(AZ$3=0,0,INDEX(Sheet1!RawDataCols,$C383,AZ$5)*$R383)</f>
        <v>228.94</v>
      </c>
      <c r="BA383" s="3">
        <f>IF(BA$3=0,0,INDEX(Sheet1!RawDataCols,$C383,BA$5)*$R383)</f>
        <v>0</v>
      </c>
      <c r="BB383" s="3">
        <f>IF(BB$3=0,0,INDEX(Sheet1!RawDataCols,$C383,BB$5)*$R383)</f>
        <v>290</v>
      </c>
      <c r="BC383" s="3">
        <f>IF(BC$3=0,0,INDEX(Sheet1!RawDataCols,$C383,BC$5)*$R383)</f>
        <v>236.57</v>
      </c>
      <c r="BD383" s="3">
        <f>IF(BD$3=0,0,INDEX(Sheet1!RawDataCols,$C383,BD$5)*$R383)</f>
        <v>0</v>
      </c>
      <c r="BE383" s="3">
        <f>IF(BE$3=0,0,INDEX(Sheet1!RawDataCols,$C383,BE$5)*$R383)</f>
        <v>290</v>
      </c>
      <c r="BF383" s="3">
        <f>IF(BF$3=0,0,INDEX(Sheet1!RawDataCols,$C383,BF$5)*$R383)</f>
        <v>236.57</v>
      </c>
      <c r="BG383" s="179">
        <f>IF(BG$3=0,0,INDEX(Sheet1!RawDataCols,$C383,BG$5)*$R383)</f>
        <v>0</v>
      </c>
      <c r="BH383" s="33">
        <f t="shared" si="57"/>
        <v>2330</v>
      </c>
      <c r="BI383" s="33">
        <f t="shared" si="58"/>
        <v>4103.8500000000004</v>
      </c>
      <c r="BJ383" s="33">
        <f t="shared" si="59"/>
        <v>9429.26</v>
      </c>
      <c r="BK383" s="3">
        <f>IF(BK$3=0,0,INDEX(Sheet1!RawDataCols,$C383,BK$5)*$R383)</f>
        <v>256.49062500000002</v>
      </c>
      <c r="BL383" s="3">
        <f>IF(BL$3=0,0,INDEX(Sheet1!RawDataCols,$C383,BL$5)*$R383)</f>
        <v>587.5</v>
      </c>
      <c r="BM383" s="3">
        <f>IF(BM$3=0,0,INDEX(Sheet1!RawDataCols,$C383,BM$5)*$R383)</f>
        <v>755.22749999999996</v>
      </c>
      <c r="BN383" s="3">
        <f>IF(BN$3=0,0,INDEX(Sheet1!RawDataCols,$C383,BN$5)*$R383)</f>
        <v>143.625</v>
      </c>
      <c r="BO383" s="3">
        <f>IF(BO$3=0,0,INDEX(Sheet1!RawDataCols,$C383,BO$5)*$R383)</f>
        <v>121.9375</v>
      </c>
      <c r="BP383" s="3">
        <f>IF(BP$3=0,0,INDEX(Sheet1!RawDataCols,$C383,BP$5)*$R383)</f>
        <v>2530</v>
      </c>
      <c r="BQ383" s="3">
        <f t="shared" si="60"/>
        <v>0</v>
      </c>
      <c r="BR383" s="3">
        <f t="shared" si="61"/>
        <v>145</v>
      </c>
      <c r="BS383" s="3">
        <f t="shared" si="62"/>
        <v>1700</v>
      </c>
      <c r="BT383" s="3">
        <f t="shared" si="63"/>
        <v>2185</v>
      </c>
      <c r="BU383" s="3" t="str">
        <f>INDEX(Sheet1!$BS$2:$BS$1000,MATCH($A383,Sheet1!$A$2:$A$1000,0))</f>
        <v>13</v>
      </c>
      <c r="BV383" s="3">
        <f>INDEX(Sheet1!$BT$2:$BT$1000,MATCH($A383,Sheet1!$A$2:$A$1000,0))</f>
        <v>2185</v>
      </c>
    </row>
    <row r="384" spans="1:74" x14ac:dyDescent="0.2">
      <c r="A384" s="246" t="s">
        <v>821</v>
      </c>
      <c r="B384" s="3" t="e">
        <f>MATCH($A384,Sheet1!ACCOUNTNO,0)</f>
        <v>#N/A</v>
      </c>
      <c r="C384" s="3">
        <f t="shared" si="54"/>
        <v>65000</v>
      </c>
      <c r="D384" s="3">
        <f>IF(D$3=0,0,INDEX(Sheet1!RawDataCols,$C384,D$5))</f>
        <v>0</v>
      </c>
      <c r="E384" s="3">
        <f>IF(E$3=0,0,INDEX(Sheet1!RawDataCols,$C384,E$5))</f>
        <v>0</v>
      </c>
      <c r="F384" s="3">
        <f>IF(F$3=0,0,INDEX(Sheet1!RawDataCols,$C384,F$5))</f>
        <v>0</v>
      </c>
      <c r="G384" s="3">
        <f>IF(G$3=0,0,INDEX(Sheet1!RawDataCols,$C384,G$5))</f>
        <v>0</v>
      </c>
      <c r="H384" s="3">
        <f>IF(H$3=0,0,INDEX(Sheet1!RawDataCols,$C384,H$5))</f>
        <v>0</v>
      </c>
      <c r="I384" s="3">
        <f>IF(I$3=0,0,INDEX(Sheet1!RawDataCols,$C384,I$5))</f>
        <v>0</v>
      </c>
      <c r="J384" s="3">
        <f>IF(J$3=0,0,INDEX(Sheet1!RawDataCols,$C384,J$5))</f>
        <v>0</v>
      </c>
      <c r="K384" s="3">
        <f>IF(K$3=0,0,INDEX(Sheet1!RawDataCols,$C384,K$5))</f>
        <v>0</v>
      </c>
      <c r="L384" s="3">
        <f>IF(L$3=0,0,INDEX(Sheet1!RawDataCols,$C384,L$5))</f>
        <v>0</v>
      </c>
      <c r="M384" s="3">
        <f>IF(M$3=0,0,INDEX(Sheet1!RawDataCols,$C384,M$5))</f>
        <v>0</v>
      </c>
      <c r="N384" s="3">
        <f>IF(N$3=0,0,INDEX(Sheet1!RawDataCols,$C384,N$5))</f>
        <v>0</v>
      </c>
      <c r="O384" s="3">
        <f>INDEX(Sheet1!RawDataCols,$C384,O$5)</f>
        <v>0</v>
      </c>
      <c r="P384" s="3">
        <f>INDEX(Sheet1!RawDataCols,$C384,P$5)</f>
        <v>0</v>
      </c>
      <c r="Q384" s="3">
        <f>IF(Q$3=0,0,INDEX(Sheet1!RawDataCols,$C384,Q$5))</f>
        <v>0</v>
      </c>
      <c r="R384" s="3">
        <f t="shared" si="55"/>
        <v>1</v>
      </c>
      <c r="S384" s="3">
        <f t="shared" si="56"/>
        <v>-1</v>
      </c>
      <c r="T384" s="3">
        <f>IF(T$3=0,0,INDEX(Sheet1!RawDataCols,$C384,T$5)*$R384)</f>
        <v>0</v>
      </c>
      <c r="U384" s="3">
        <f>IF(U$3=0,0,INDEX(Sheet1!RawDataCols,$C384,U$5)*$R384)</f>
        <v>0</v>
      </c>
      <c r="V384" s="3">
        <f>IF(V$3=0,0,INDEX(Sheet1!RawDataCols,$C384,V$5)*$R384)</f>
        <v>0</v>
      </c>
      <c r="W384" s="3">
        <f>IF(W$3=0,0,INDEX(Sheet1!RawDataCols,$C384,W$5)*$R384)</f>
        <v>0</v>
      </c>
      <c r="X384" s="3">
        <f>IF(X$3=0,0,INDEX(Sheet1!RawDataCols,$C384,X$5)*$R384)</f>
        <v>0</v>
      </c>
      <c r="Y384" s="3">
        <f>IF(Y$3=0,0,INDEX(Sheet1!RawDataCols,$C384,Y$5)*$R384)</f>
        <v>0</v>
      </c>
      <c r="Z384" s="3">
        <f>IF(Z$3=0,0,INDEX(Sheet1!RawDataCols,$C384,Z$5)*$R384)</f>
        <v>0</v>
      </c>
      <c r="AA384" s="3">
        <f>IF(AA$3=0,0,INDEX(Sheet1!RawDataCols,$C384,AA$5)*$R384)</f>
        <v>0</v>
      </c>
      <c r="AB384" s="3">
        <f>IF(AB$3=0,0,INDEX(Sheet1!RawDataCols,$C384,AB$5)*$R384)</f>
        <v>0</v>
      </c>
      <c r="AC384" s="3">
        <f>IF(AC$3=0,0,INDEX(Sheet1!RawDataCols,$C384,AC$5)*$R384)</f>
        <v>0</v>
      </c>
      <c r="AD384" s="3">
        <f>IF(AD$3=0,0,INDEX(Sheet1!RawDataCols,$C384,AD$5)*$R384)</f>
        <v>0</v>
      </c>
      <c r="AE384" s="3">
        <f>IF(AE$3=0,0,INDEX(Sheet1!RawDataCols,$C384,AE$5)*$R384)</f>
        <v>0</v>
      </c>
      <c r="AF384" s="3">
        <f>IF(AF$3=0,0,INDEX(Sheet1!RawDataCols,$C384,AF$5)*$R384)</f>
        <v>0</v>
      </c>
      <c r="AG384" s="3">
        <f>IF(AG$3=0,0,INDEX(Sheet1!RawDataCols,$C384,AG$5)*$R384)</f>
        <v>0</v>
      </c>
      <c r="AH384" s="3">
        <f>IF(AH$3=0,0,INDEX(Sheet1!RawDataCols,$C384,AH$5)*$R384)</f>
        <v>0</v>
      </c>
      <c r="AI384" s="3">
        <f>IF(AI$3=0,0,INDEX(Sheet1!RawDataCols,$C384,AI$5)*$R384)</f>
        <v>0</v>
      </c>
      <c r="AJ384" s="3">
        <f>IF(AJ$3=0,0,INDEX(Sheet1!RawDataCols,$C384,AJ$5)*$R384)</f>
        <v>0</v>
      </c>
      <c r="AK384" s="3">
        <f>IF(AK$3=0,0,INDEX(Sheet1!RawDataCols,$C384,AK$5)*$R384)</f>
        <v>0</v>
      </c>
      <c r="AL384" s="3">
        <f>IF(AL$3=0,0,INDEX(Sheet1!RawDataCols,$C384,AL$5)*$R384)</f>
        <v>0</v>
      </c>
      <c r="AM384" s="3">
        <f>IF(AM$3=0,0,INDEX(Sheet1!RawDataCols,$C384,AM$5)*$R384)</f>
        <v>0</v>
      </c>
      <c r="AN384" s="3">
        <f>IF(AN$3=0,0,INDEX(Sheet1!RawDataCols,$C384,AN$5)*$R384)</f>
        <v>0</v>
      </c>
      <c r="AO384" s="3">
        <f>IF(AO$3=0,0,INDEX(Sheet1!RawDataCols,$C384,AO$5)*$R384)</f>
        <v>0</v>
      </c>
      <c r="AP384" s="3">
        <f>IF(AP$3=0,0,INDEX(Sheet1!RawDataCols,$C384,AP$5)*$R384)</f>
        <v>0</v>
      </c>
      <c r="AQ384" s="3">
        <f>IF(AQ$3=0,0,INDEX(Sheet1!RawDataCols,$C384,AQ$5)*$R384)</f>
        <v>0</v>
      </c>
      <c r="AR384" s="3">
        <f>IF(AR$3=0,0,INDEX(Sheet1!RawDataCols,$C384,AR$5)*$R384)</f>
        <v>0</v>
      </c>
      <c r="AS384" s="3">
        <f>IF(AS$3=0,0,INDEX(Sheet1!RawDataCols,$C384,AS$5)*$R384)</f>
        <v>0</v>
      </c>
      <c r="AT384" s="3">
        <f>IF(AT$3=0,0,INDEX(Sheet1!RawDataCols,$C384,AT$5)*$R384)</f>
        <v>0</v>
      </c>
      <c r="AU384" s="3">
        <f>IF(AU$3=0,0,INDEX(Sheet1!RawDataCols,$C384,AU$5)*$R384)</f>
        <v>0</v>
      </c>
      <c r="AV384" s="3">
        <f>IF(AV$3=0,0,INDEX(Sheet1!RawDataCols,$C384,AV$5)*$R384)</f>
        <v>0</v>
      </c>
      <c r="AW384" s="3">
        <f>IF(AW$3=0,0,INDEX(Sheet1!RawDataCols,$C384,AW$5)*$R384)</f>
        <v>0</v>
      </c>
      <c r="AX384" s="3">
        <f>IF(AX$3=0,0,INDEX(Sheet1!RawDataCols,$C384,AX$5)*$R384)</f>
        <v>0</v>
      </c>
      <c r="AY384" s="3">
        <f>IF(AY$3=0,0,INDEX(Sheet1!RawDataCols,$C384,AY$5)*$R384)</f>
        <v>0</v>
      </c>
      <c r="AZ384" s="3">
        <f>IF(AZ$3=0,0,INDEX(Sheet1!RawDataCols,$C384,AZ$5)*$R384)</f>
        <v>0</v>
      </c>
      <c r="BA384" s="3">
        <f>IF(BA$3=0,0,INDEX(Sheet1!RawDataCols,$C384,BA$5)*$R384)</f>
        <v>0</v>
      </c>
      <c r="BB384" s="3">
        <f>IF(BB$3=0,0,INDEX(Sheet1!RawDataCols,$C384,BB$5)*$R384)</f>
        <v>0</v>
      </c>
      <c r="BC384" s="3">
        <f>IF(BC$3=0,0,INDEX(Sheet1!RawDataCols,$C384,BC$5)*$R384)</f>
        <v>0</v>
      </c>
      <c r="BD384" s="3">
        <f>IF(BD$3=0,0,INDEX(Sheet1!RawDataCols,$C384,BD$5)*$R384)</f>
        <v>0</v>
      </c>
      <c r="BE384" s="3">
        <f>IF(BE$3=0,0,INDEX(Sheet1!RawDataCols,$C384,BE$5)*$R384)</f>
        <v>0</v>
      </c>
      <c r="BF384" s="3">
        <f>IF(BF$3=0,0,INDEX(Sheet1!RawDataCols,$C384,BF$5)*$R384)</f>
        <v>0</v>
      </c>
      <c r="BG384" s="179">
        <f>IF(BG$3=0,0,INDEX(Sheet1!RawDataCols,$C384,BG$5)*$R384)</f>
        <v>0</v>
      </c>
      <c r="BH384" s="33">
        <f t="shared" si="57"/>
        <v>0</v>
      </c>
      <c r="BI384" s="33">
        <f t="shared" si="58"/>
        <v>0</v>
      </c>
      <c r="BJ384" s="33">
        <f t="shared" si="59"/>
        <v>0</v>
      </c>
      <c r="BK384" s="3">
        <f>IF(BK$3=0,0,INDEX(Sheet1!RawDataCols,$C384,BK$5)*$R384)</f>
        <v>0</v>
      </c>
      <c r="BL384" s="3">
        <f>IF(BL$3=0,0,INDEX(Sheet1!RawDataCols,$C384,BL$5)*$R384)</f>
        <v>0</v>
      </c>
      <c r="BM384" s="3">
        <f>IF(BM$3=0,0,INDEX(Sheet1!RawDataCols,$C384,BM$5)*$R384)</f>
        <v>0</v>
      </c>
      <c r="BN384" s="3">
        <f>IF(BN$3=0,0,INDEX(Sheet1!RawDataCols,$C384,BN$5)*$R384)</f>
        <v>0</v>
      </c>
      <c r="BO384" s="3">
        <f>IF(BO$3=0,0,INDEX(Sheet1!RawDataCols,$C384,BO$5)*$R384)</f>
        <v>0</v>
      </c>
      <c r="BP384" s="3">
        <f>IF(BP$3=0,0,INDEX(Sheet1!RawDataCols,$C384,BP$5)*$R384)</f>
        <v>0</v>
      </c>
      <c r="BQ384" s="3">
        <f t="shared" si="60"/>
        <v>0</v>
      </c>
      <c r="BR384" s="3">
        <f t="shared" si="61"/>
        <v>0</v>
      </c>
      <c r="BS384" s="3">
        <f t="shared" si="62"/>
        <v>0</v>
      </c>
      <c r="BT384" s="3">
        <f t="shared" si="63"/>
        <v>0</v>
      </c>
      <c r="BU384" s="3" t="e">
        <f>INDEX(Sheet1!$BS$2:$BS$1000,MATCH($A384,Sheet1!$A$2:$A$1000,0))</f>
        <v>#N/A</v>
      </c>
      <c r="BV384" s="3" t="e">
        <f>INDEX(Sheet1!$BT$2:$BT$1000,MATCH($A384,Sheet1!$A$2:$A$1000,0))</f>
        <v>#N/A</v>
      </c>
    </row>
    <row r="385" spans="1:74" x14ac:dyDescent="0.2">
      <c r="A385" s="11" t="s">
        <v>822</v>
      </c>
      <c r="B385" s="3">
        <f>MATCH($A385,Sheet1!ACCOUNTNO,0)</f>
        <v>348</v>
      </c>
      <c r="C385" s="3">
        <f t="shared" si="54"/>
        <v>348</v>
      </c>
      <c r="D385" s="3" t="str">
        <f>IF(D$3=0,0,INDEX(Sheet1!RawDataCols,$C385,D$5))</f>
        <v>26580A11</v>
      </c>
      <c r="E385" s="3" t="str">
        <f>IF(E$3=0,0,INDEX(Sheet1!RawDataCols,$C385,E$5))</f>
        <v xml:space="preserve">26580          </v>
      </c>
      <c r="F385" s="3" t="str">
        <f>IF(F$3=0,0,INDEX(Sheet1!RawDataCols,$C385,F$5))</f>
        <v xml:space="preserve">A11            </v>
      </c>
      <c r="G385" s="3" t="str">
        <f>IF(G$3=0,0,INDEX(Sheet1!RawDataCols,$C385,G$5))</f>
        <v xml:space="preserve">               </v>
      </c>
      <c r="H385" s="3" t="str">
        <f>IF(H$3=0,0,INDEX(Sheet1!RawDataCols,$C385,H$5))</f>
        <v xml:space="preserve">               </v>
      </c>
      <c r="I385" s="3" t="str">
        <f>IF(I$3=0,0,INDEX(Sheet1!RawDataCols,$C385,I$5))</f>
        <v xml:space="preserve">               </v>
      </c>
      <c r="J385" s="3" t="str">
        <f>IF(J$3=0,0,INDEX(Sheet1!RawDataCols,$C385,J$5))</f>
        <v xml:space="preserve">               </v>
      </c>
      <c r="K385" s="3" t="str">
        <f>IF(K$3=0,0,INDEX(Sheet1!RawDataCols,$C385,K$5))</f>
        <v xml:space="preserve">               </v>
      </c>
      <c r="L385" s="3" t="str">
        <f>IF(L$3=0,0,INDEX(Sheet1!RawDataCols,$C385,L$5))</f>
        <v xml:space="preserve">               </v>
      </c>
      <c r="M385" s="3" t="str">
        <f>IF(M$3=0,0,INDEX(Sheet1!RawDataCols,$C385,M$5))</f>
        <v xml:space="preserve">F007  </v>
      </c>
      <c r="N385" s="3" t="str">
        <f>IF(N$3=0,0,INDEX(Sheet1!RawDataCols,$C385,N$5))</f>
        <v>Security - Access &amp; Alarm Syst-25 Hutt St</v>
      </c>
      <c r="O385" s="3">
        <f>INDEX(Sheet1!RawDataCols,$C385,O$5)</f>
        <v>13</v>
      </c>
      <c r="P385" s="3" t="str">
        <f>INDEX(Sheet1!RawDataCols,$C385,P$5)</f>
        <v>Cost and Expenses</v>
      </c>
      <c r="Q385" s="3" t="str">
        <f>IF(Q$3=0,0,INDEX(Sheet1!RawDataCols,$C385,Q$5))</f>
        <v>I</v>
      </c>
      <c r="R385" s="3">
        <f t="shared" si="55"/>
        <v>1</v>
      </c>
      <c r="S385" s="3">
        <f t="shared" si="56"/>
        <v>-1</v>
      </c>
      <c r="T385" s="3">
        <f>IF(T$3=0,0,INDEX(Sheet1!RawDataCols,$C385,T$5)*$R385)</f>
        <v>0</v>
      </c>
      <c r="U385" s="3">
        <f>IF(U$3=0,0,INDEX(Sheet1!RawDataCols,$C385,U$5)*$R385)</f>
        <v>0</v>
      </c>
      <c r="V385" s="3">
        <f>IF(V$3=0,0,INDEX(Sheet1!RawDataCols,$C385,V$5)*$R385)</f>
        <v>0</v>
      </c>
      <c r="W385" s="3">
        <f>IF(W$3=0,0,INDEX(Sheet1!RawDataCols,$C385,W$5)*$R385)</f>
        <v>0</v>
      </c>
      <c r="X385" s="3">
        <f>IF(X$3=0,0,INDEX(Sheet1!RawDataCols,$C385,X$5)*$R385)</f>
        <v>0</v>
      </c>
      <c r="Y385" s="3">
        <f>IF(Y$3=0,0,INDEX(Sheet1!RawDataCols,$C385,Y$5)*$R385)</f>
        <v>0</v>
      </c>
      <c r="Z385" s="3">
        <f>IF(Z$3=0,0,INDEX(Sheet1!RawDataCols,$C385,Z$5)*$R385)</f>
        <v>0</v>
      </c>
      <c r="AA385" s="3">
        <f>IF(AA$3=0,0,INDEX(Sheet1!RawDataCols,$C385,AA$5)*$R385)</f>
        <v>0</v>
      </c>
      <c r="AB385" s="3">
        <f>IF(AB$3=0,0,INDEX(Sheet1!RawDataCols,$C385,AB$5)*$R385)</f>
        <v>0</v>
      </c>
      <c r="AC385" s="3">
        <f>IF(AC$3=0,0,INDEX(Sheet1!RawDataCols,$C385,AC$5)*$R385)</f>
        <v>0</v>
      </c>
      <c r="AD385" s="3">
        <f>IF(AD$3=0,0,INDEX(Sheet1!RawDataCols,$C385,AD$5)*$R385)</f>
        <v>0</v>
      </c>
      <c r="AE385" s="3">
        <f>IF(AE$3=0,0,INDEX(Sheet1!RawDataCols,$C385,AE$5)*$R385)</f>
        <v>0</v>
      </c>
      <c r="AF385" s="3">
        <f>IF(AF$3=0,0,INDEX(Sheet1!RawDataCols,$C385,AF$5)*$R385)</f>
        <v>0</v>
      </c>
      <c r="AG385" s="3">
        <f>IF(AG$3=0,0,INDEX(Sheet1!RawDataCols,$C385,AG$5)*$R385)</f>
        <v>0</v>
      </c>
      <c r="AH385" s="3">
        <f>IF(AH$3=0,0,INDEX(Sheet1!RawDataCols,$C385,AH$5)*$R385)</f>
        <v>0</v>
      </c>
      <c r="AI385" s="3">
        <f>IF(AI$3=0,0,INDEX(Sheet1!RawDataCols,$C385,AI$5)*$R385)</f>
        <v>0</v>
      </c>
      <c r="AJ385" s="3">
        <f>IF(AJ$3=0,0,INDEX(Sheet1!RawDataCols,$C385,AJ$5)*$R385)</f>
        <v>0</v>
      </c>
      <c r="AK385" s="3">
        <f>IF(AK$3=0,0,INDEX(Sheet1!RawDataCols,$C385,AK$5)*$R385)</f>
        <v>0</v>
      </c>
      <c r="AL385" s="3">
        <f>IF(AL$3=0,0,INDEX(Sheet1!RawDataCols,$C385,AL$5)*$R385)</f>
        <v>0</v>
      </c>
      <c r="AM385" s="3">
        <f>IF(AM$3=0,0,INDEX(Sheet1!RawDataCols,$C385,AM$5)*$R385)</f>
        <v>0</v>
      </c>
      <c r="AN385" s="3">
        <f>IF(AN$3=0,0,INDEX(Sheet1!RawDataCols,$C385,AN$5)*$R385)</f>
        <v>0</v>
      </c>
      <c r="AO385" s="3">
        <f>IF(AO$3=0,0,INDEX(Sheet1!RawDataCols,$C385,AO$5)*$R385)</f>
        <v>0</v>
      </c>
      <c r="AP385" s="3">
        <f>IF(AP$3=0,0,INDEX(Sheet1!RawDataCols,$C385,AP$5)*$R385)</f>
        <v>0</v>
      </c>
      <c r="AQ385" s="3">
        <f>IF(AQ$3=0,0,INDEX(Sheet1!RawDataCols,$C385,AQ$5)*$R385)</f>
        <v>0</v>
      </c>
      <c r="AR385" s="3">
        <f>IF(AR$3=0,0,INDEX(Sheet1!RawDataCols,$C385,AR$5)*$R385)</f>
        <v>0</v>
      </c>
      <c r="AS385" s="3">
        <f>IF(AS$3=0,0,INDEX(Sheet1!RawDataCols,$C385,AS$5)*$R385)</f>
        <v>0</v>
      </c>
      <c r="AT385" s="3">
        <f>IF(AT$3=0,0,INDEX(Sheet1!RawDataCols,$C385,AT$5)*$R385)</f>
        <v>0</v>
      </c>
      <c r="AU385" s="3">
        <f>IF(AU$3=0,0,INDEX(Sheet1!RawDataCols,$C385,AU$5)*$R385)</f>
        <v>0</v>
      </c>
      <c r="AV385" s="3">
        <f>IF(AV$3=0,0,INDEX(Sheet1!RawDataCols,$C385,AV$5)*$R385)</f>
        <v>0</v>
      </c>
      <c r="AW385" s="3">
        <f>IF(AW$3=0,0,INDEX(Sheet1!RawDataCols,$C385,AW$5)*$R385)</f>
        <v>0</v>
      </c>
      <c r="AX385" s="3">
        <f>IF(AX$3=0,0,INDEX(Sheet1!RawDataCols,$C385,AX$5)*$R385)</f>
        <v>0</v>
      </c>
      <c r="AY385" s="3">
        <f>IF(AY$3=0,0,INDEX(Sheet1!RawDataCols,$C385,AY$5)*$R385)</f>
        <v>0</v>
      </c>
      <c r="AZ385" s="3">
        <f>IF(AZ$3=0,0,INDEX(Sheet1!RawDataCols,$C385,AZ$5)*$R385)</f>
        <v>0</v>
      </c>
      <c r="BA385" s="3">
        <f>IF(BA$3=0,0,INDEX(Sheet1!RawDataCols,$C385,BA$5)*$R385)</f>
        <v>0</v>
      </c>
      <c r="BB385" s="3">
        <f>IF(BB$3=0,0,INDEX(Sheet1!RawDataCols,$C385,BB$5)*$R385)</f>
        <v>0</v>
      </c>
      <c r="BC385" s="3">
        <f>IF(BC$3=0,0,INDEX(Sheet1!RawDataCols,$C385,BC$5)*$R385)</f>
        <v>0</v>
      </c>
      <c r="BD385" s="3">
        <f>IF(BD$3=0,0,INDEX(Sheet1!RawDataCols,$C385,BD$5)*$R385)</f>
        <v>0</v>
      </c>
      <c r="BE385" s="3">
        <f>IF(BE$3=0,0,INDEX(Sheet1!RawDataCols,$C385,BE$5)*$R385)</f>
        <v>0</v>
      </c>
      <c r="BF385" s="3">
        <f>IF(BF$3=0,0,INDEX(Sheet1!RawDataCols,$C385,BF$5)*$R385)</f>
        <v>0</v>
      </c>
      <c r="BG385" s="179">
        <f>IF(BG$3=0,0,INDEX(Sheet1!RawDataCols,$C385,BG$5)*$R385)</f>
        <v>0</v>
      </c>
      <c r="BH385" s="33">
        <f t="shared" si="57"/>
        <v>0</v>
      </c>
      <c r="BI385" s="33">
        <f t="shared" si="58"/>
        <v>0</v>
      </c>
      <c r="BJ385" s="33">
        <f t="shared" si="59"/>
        <v>0</v>
      </c>
      <c r="BK385" s="3">
        <f>IF(BK$3=0,0,INDEX(Sheet1!RawDataCols,$C385,BK$5)*$R385)</f>
        <v>0</v>
      </c>
      <c r="BL385" s="3">
        <f>IF(BL$3=0,0,INDEX(Sheet1!RawDataCols,$C385,BL$5)*$R385)</f>
        <v>42.8125</v>
      </c>
      <c r="BM385" s="3">
        <f>IF(BM$3=0,0,INDEX(Sheet1!RawDataCols,$C385,BM$5)*$R385)</f>
        <v>8.4375</v>
      </c>
      <c r="BN385" s="3">
        <f>IF(BN$3=0,0,INDEX(Sheet1!RawDataCols,$C385,BN$5)*$R385)</f>
        <v>0</v>
      </c>
      <c r="BO385" s="3">
        <f>IF(BO$3=0,0,INDEX(Sheet1!RawDataCols,$C385,BO$5)*$R385)</f>
        <v>0</v>
      </c>
      <c r="BP385" s="3">
        <f>IF(BP$3=0,0,INDEX(Sheet1!RawDataCols,$C385,BP$5)*$R385)</f>
        <v>685</v>
      </c>
      <c r="BQ385" s="3">
        <f t="shared" si="60"/>
        <v>0</v>
      </c>
      <c r="BR385" s="3">
        <f t="shared" si="61"/>
        <v>0</v>
      </c>
      <c r="BS385" s="3">
        <f t="shared" si="62"/>
        <v>0</v>
      </c>
      <c r="BT385" s="3">
        <f t="shared" si="63"/>
        <v>0</v>
      </c>
      <c r="BU385" s="3" t="str">
        <f>INDEX(Sheet1!$BS$2:$BS$1000,MATCH($A385,Sheet1!$A$2:$A$1000,0))</f>
        <v>13</v>
      </c>
      <c r="BV385" s="3">
        <f>INDEX(Sheet1!$BT$2:$BT$1000,MATCH($A385,Sheet1!$A$2:$A$1000,0))</f>
        <v>0</v>
      </c>
    </row>
    <row r="386" spans="1:74" x14ac:dyDescent="0.2">
      <c r="A386" s="11" t="s">
        <v>823</v>
      </c>
      <c r="B386" s="3">
        <f>MATCH($A386,Sheet1!ACCOUNTNO,0)</f>
        <v>350</v>
      </c>
      <c r="C386" s="3">
        <f t="shared" si="54"/>
        <v>350</v>
      </c>
      <c r="D386" s="3" t="str">
        <f>IF(D$3=0,0,INDEX(Sheet1!RawDataCols,$C386,D$5))</f>
        <v>26600A02</v>
      </c>
      <c r="E386" s="3" t="str">
        <f>IF(E$3=0,0,INDEX(Sheet1!RawDataCols,$C386,E$5))</f>
        <v xml:space="preserve">26600          </v>
      </c>
      <c r="F386" s="3" t="str">
        <f>IF(F$3=0,0,INDEX(Sheet1!RawDataCols,$C386,F$5))</f>
        <v xml:space="preserve">A02            </v>
      </c>
      <c r="G386" s="3" t="str">
        <f>IF(G$3=0,0,INDEX(Sheet1!RawDataCols,$C386,G$5))</f>
        <v xml:space="preserve">               </v>
      </c>
      <c r="H386" s="3" t="str">
        <f>IF(H$3=0,0,INDEX(Sheet1!RawDataCols,$C386,H$5))</f>
        <v xml:space="preserve">               </v>
      </c>
      <c r="I386" s="3" t="str">
        <f>IF(I$3=0,0,INDEX(Sheet1!RawDataCols,$C386,I$5))</f>
        <v xml:space="preserve">               </v>
      </c>
      <c r="J386" s="3" t="str">
        <f>IF(J$3=0,0,INDEX(Sheet1!RawDataCols,$C386,J$5))</f>
        <v xml:space="preserve">               </v>
      </c>
      <c r="K386" s="3" t="str">
        <f>IF(K$3=0,0,INDEX(Sheet1!RawDataCols,$C386,K$5))</f>
        <v xml:space="preserve">               </v>
      </c>
      <c r="L386" s="3" t="str">
        <f>IF(L$3=0,0,INDEX(Sheet1!RawDataCols,$C386,L$5))</f>
        <v xml:space="preserve">               </v>
      </c>
      <c r="M386" s="3" t="str">
        <f>IF(M$3=0,0,INDEX(Sheet1!RawDataCols,$C386,M$5))</f>
        <v xml:space="preserve">F007  </v>
      </c>
      <c r="N386" s="3" t="str">
        <f>IF(N$3=0,0,INDEX(Sheet1!RawDataCols,$C386,N$5))</f>
        <v>Security - Monitoring Contract-200 East Tce</v>
      </c>
      <c r="O386" s="3">
        <f>INDEX(Sheet1!RawDataCols,$C386,O$5)</f>
        <v>13</v>
      </c>
      <c r="P386" s="3" t="str">
        <f>INDEX(Sheet1!RawDataCols,$C386,P$5)</f>
        <v>Cost and Expenses</v>
      </c>
      <c r="Q386" s="3" t="str">
        <f>IF(Q$3=0,0,INDEX(Sheet1!RawDataCols,$C386,Q$5))</f>
        <v>I</v>
      </c>
      <c r="R386" s="3">
        <f t="shared" si="55"/>
        <v>1</v>
      </c>
      <c r="S386" s="3">
        <f t="shared" si="56"/>
        <v>-1</v>
      </c>
      <c r="T386" s="3">
        <f>IF(T$3=0,0,INDEX(Sheet1!RawDataCols,$C386,T$5)*$R386)</f>
        <v>0</v>
      </c>
      <c r="U386" s="3">
        <f>IF(U$3=0,0,INDEX(Sheet1!RawDataCols,$C386,U$5)*$R386)</f>
        <v>342.47</v>
      </c>
      <c r="V386" s="3">
        <f>IF(V$3=0,0,INDEX(Sheet1!RawDataCols,$C386,V$5)*$R386)</f>
        <v>228.41</v>
      </c>
      <c r="W386" s="3">
        <f>IF(W$3=0,0,INDEX(Sheet1!RawDataCols,$C386,W$5)*$R386)</f>
        <v>342.94</v>
      </c>
      <c r="X386" s="3">
        <f>IF(X$3=0,0,INDEX(Sheet1!RawDataCols,$C386,X$5)*$R386)</f>
        <v>42.47</v>
      </c>
      <c r="Y386" s="3">
        <f>IF(Y$3=0,0,INDEX(Sheet1!RawDataCols,$C386,Y$5)*$R386)</f>
        <v>206.31</v>
      </c>
      <c r="Z386" s="3">
        <f>IF(Z$3=0,0,INDEX(Sheet1!RawDataCols,$C386,Z$5)*$R386)</f>
        <v>340.08</v>
      </c>
      <c r="AA386" s="3">
        <f>IF(AA$3=0,0,INDEX(Sheet1!RawDataCols,$C386,AA$5)*$R386)</f>
        <v>43.88</v>
      </c>
      <c r="AB386" s="3">
        <f>IF(AB$3=0,0,INDEX(Sheet1!RawDataCols,$C386,AB$5)*$R386)</f>
        <v>228.41</v>
      </c>
      <c r="AC386" s="3">
        <f>IF(AC$3=0,0,INDEX(Sheet1!RawDataCols,$C386,AC$5)*$R386)</f>
        <v>344.38</v>
      </c>
      <c r="AD386" s="3">
        <f>IF(AD$3=0,0,INDEX(Sheet1!RawDataCols,$C386,AD$5)*$R386)</f>
        <v>41.05</v>
      </c>
      <c r="AE386" s="3">
        <f>IF(AE$3=0,0,INDEX(Sheet1!RawDataCols,$C386,AE$5)*$R386)</f>
        <v>221.04</v>
      </c>
      <c r="AF386" s="3">
        <f>IF(AF$3=0,0,INDEX(Sheet1!RawDataCols,$C386,AF$5)*$R386)</f>
        <v>341.05</v>
      </c>
      <c r="AG386" s="3">
        <f>IF(AG$3=0,0,INDEX(Sheet1!RawDataCols,$C386,AG$5)*$R386)</f>
        <v>43.88</v>
      </c>
      <c r="AH386" s="3">
        <f>IF(AH$3=0,0,INDEX(Sheet1!RawDataCols,$C386,AH$5)*$R386)</f>
        <v>228.41</v>
      </c>
      <c r="AI386" s="3">
        <f>IF(AI$3=0,0,INDEX(Sheet1!RawDataCols,$C386,AI$5)*$R386)</f>
        <v>343.88</v>
      </c>
      <c r="AJ386" s="3">
        <f>IF(AJ$3=0,0,INDEX(Sheet1!RawDataCols,$C386,AJ$5)*$R386)</f>
        <v>42.47</v>
      </c>
      <c r="AK386" s="3">
        <f>IF(AK$3=0,0,INDEX(Sheet1!RawDataCols,$C386,AK$5)*$R386)</f>
        <v>221.04</v>
      </c>
      <c r="AL386" s="3">
        <f>IF(AL$3=0,0,INDEX(Sheet1!RawDataCols,$C386,AL$5)*$R386)</f>
        <v>342.47</v>
      </c>
      <c r="AM386" s="3">
        <f>IF(AM$3=0,0,INDEX(Sheet1!RawDataCols,$C386,AM$5)*$R386)</f>
        <v>42</v>
      </c>
      <c r="AN386" s="3">
        <f>IF(AN$3=0,0,INDEX(Sheet1!RawDataCols,$C386,AN$5)*$R386)</f>
        <v>42</v>
      </c>
      <c r="AO386" s="3">
        <f>IF(AO$3=0,0,INDEX(Sheet1!RawDataCols,$C386,AO$5)*$R386)</f>
        <v>342</v>
      </c>
      <c r="AP386" s="3">
        <f>IF(AP$3=0,0,INDEX(Sheet1!RawDataCols,$C386,AP$5)*$R386)</f>
        <v>43.4</v>
      </c>
      <c r="AQ386" s="3">
        <f>IF(AQ$3=0,0,INDEX(Sheet1!RawDataCols,$C386,AQ$5)*$R386)</f>
        <v>228.41</v>
      </c>
      <c r="AR386" s="3">
        <f>IF(AR$3=0,0,INDEX(Sheet1!RawDataCols,$C386,AR$5)*$R386)</f>
        <v>343.4</v>
      </c>
      <c r="AS386" s="3">
        <f>IF(AS$3=0,0,INDEX(Sheet1!RawDataCols,$C386,AS$5)*$R386)</f>
        <v>42</v>
      </c>
      <c r="AT386" s="3">
        <f>IF(AT$3=0,0,INDEX(Sheet1!RawDataCols,$C386,AT$5)*$R386)</f>
        <v>221.04</v>
      </c>
      <c r="AU386" s="3">
        <f>IF(AU$3=0,0,INDEX(Sheet1!RawDataCols,$C386,AU$5)*$R386)</f>
        <v>342</v>
      </c>
      <c r="AV386" s="3">
        <f>IF(AV$3=0,0,INDEX(Sheet1!RawDataCols,$C386,AV$5)*$R386)</f>
        <v>42</v>
      </c>
      <c r="AW386" s="3">
        <f>IF(AW$3=0,0,INDEX(Sheet1!RawDataCols,$C386,AW$5)*$R386)</f>
        <v>228.41</v>
      </c>
      <c r="AX386" s="3">
        <f>IF(AX$3=0,0,INDEX(Sheet1!RawDataCols,$C386,AX$5)*$R386)</f>
        <v>342</v>
      </c>
      <c r="AY386" s="3">
        <f>IF(AY$3=0,0,INDEX(Sheet1!RawDataCols,$C386,AY$5)*$R386)</f>
        <v>42</v>
      </c>
      <c r="AZ386" s="3">
        <f>IF(AZ$3=0,0,INDEX(Sheet1!RawDataCols,$C386,AZ$5)*$R386)</f>
        <v>221.04</v>
      </c>
      <c r="BA386" s="3">
        <f>IF(BA$3=0,0,INDEX(Sheet1!RawDataCols,$C386,BA$5)*$R386)</f>
        <v>342</v>
      </c>
      <c r="BB386" s="3">
        <f>IF(BB$3=0,0,INDEX(Sheet1!RawDataCols,$C386,BB$5)*$R386)</f>
        <v>43.4</v>
      </c>
      <c r="BC386" s="3">
        <f>IF(BC$3=0,0,INDEX(Sheet1!RawDataCols,$C386,BC$5)*$R386)</f>
        <v>228.41</v>
      </c>
      <c r="BD386" s="3">
        <f>IF(BD$3=0,0,INDEX(Sheet1!RawDataCols,$C386,BD$5)*$R386)</f>
        <v>343.4</v>
      </c>
      <c r="BE386" s="3">
        <f>IF(BE$3=0,0,INDEX(Sheet1!RawDataCols,$C386,BE$5)*$R386)</f>
        <v>43.4</v>
      </c>
      <c r="BF386" s="3">
        <f>IF(BF$3=0,0,INDEX(Sheet1!RawDataCols,$C386,BF$5)*$R386)</f>
        <v>228.41</v>
      </c>
      <c r="BG386" s="179">
        <f>IF(BG$3=0,0,INDEX(Sheet1!RawDataCols,$C386,BG$5)*$R386)</f>
        <v>343.4</v>
      </c>
      <c r="BH386" s="33">
        <f t="shared" si="57"/>
        <v>811.0200000000001</v>
      </c>
      <c r="BI386" s="33">
        <f t="shared" si="58"/>
        <v>2502.9299999999998</v>
      </c>
      <c r="BJ386" s="33">
        <f t="shared" si="59"/>
        <v>4109.6000000000004</v>
      </c>
      <c r="BK386" s="3">
        <f>IF(BK$3=0,0,INDEX(Sheet1!RawDataCols,$C386,BK$5)*$R386)</f>
        <v>156.43312499999999</v>
      </c>
      <c r="BL386" s="3">
        <f>IF(BL$3=0,0,INDEX(Sheet1!RawDataCols,$C386,BL$5)*$R386)</f>
        <v>256.85000000000002</v>
      </c>
      <c r="BM386" s="3">
        <f>IF(BM$3=0,0,INDEX(Sheet1!RawDataCols,$C386,BM$5)*$R386)</f>
        <v>247.97499999999999</v>
      </c>
      <c r="BN386" s="3">
        <f>IF(BN$3=0,0,INDEX(Sheet1!RawDataCols,$C386,BN$5)*$R386)</f>
        <v>42.637500000000003</v>
      </c>
      <c r="BO386" s="3">
        <f>IF(BO$3=0,0,INDEX(Sheet1!RawDataCols,$C386,BO$5)*$R386)</f>
        <v>160.47562500000001</v>
      </c>
      <c r="BP386" s="3">
        <f>IF(BP$3=0,0,INDEX(Sheet1!RawDataCols,$C386,BP$5)*$R386)</f>
        <v>2054.8000000000002</v>
      </c>
      <c r="BQ386" s="3">
        <f t="shared" si="60"/>
        <v>428.82000000000005</v>
      </c>
      <c r="BR386" s="3">
        <f t="shared" si="61"/>
        <v>127.4</v>
      </c>
      <c r="BS386" s="3">
        <f t="shared" si="62"/>
        <v>127.4</v>
      </c>
      <c r="BT386" s="3">
        <f t="shared" si="63"/>
        <v>254.8</v>
      </c>
      <c r="BU386" s="3" t="str">
        <f>INDEX(Sheet1!$BS$2:$BS$1000,MATCH($A386,Sheet1!$A$2:$A$1000,0))</f>
        <v>13</v>
      </c>
      <c r="BV386" s="3">
        <f>INDEX(Sheet1!$BT$2:$BT$1000,MATCH($A386,Sheet1!$A$2:$A$1000,0))</f>
        <v>254.8</v>
      </c>
    </row>
    <row r="387" spans="1:74" x14ac:dyDescent="0.2">
      <c r="A387" s="11" t="s">
        <v>824</v>
      </c>
      <c r="B387" s="3">
        <f>MATCH($A387,Sheet1!ACCOUNTNO,0)</f>
        <v>351</v>
      </c>
      <c r="C387" s="3">
        <f t="shared" si="54"/>
        <v>351</v>
      </c>
      <c r="D387" s="3" t="str">
        <f>IF(D$3=0,0,INDEX(Sheet1!RawDataCols,$C387,D$5))</f>
        <v>26600A03</v>
      </c>
      <c r="E387" s="3" t="str">
        <f>IF(E$3=0,0,INDEX(Sheet1!RawDataCols,$C387,E$5))</f>
        <v xml:space="preserve">26600          </v>
      </c>
      <c r="F387" s="3" t="str">
        <f>IF(F$3=0,0,INDEX(Sheet1!RawDataCols,$C387,F$5))</f>
        <v xml:space="preserve">A03            </v>
      </c>
      <c r="G387" s="3" t="str">
        <f>IF(G$3=0,0,INDEX(Sheet1!RawDataCols,$C387,G$5))</f>
        <v xml:space="preserve">               </v>
      </c>
      <c r="H387" s="3" t="str">
        <f>IF(H$3=0,0,INDEX(Sheet1!RawDataCols,$C387,H$5))</f>
        <v xml:space="preserve">               </v>
      </c>
      <c r="I387" s="3" t="str">
        <f>IF(I$3=0,0,INDEX(Sheet1!RawDataCols,$C387,I$5))</f>
        <v xml:space="preserve">               </v>
      </c>
      <c r="J387" s="3" t="str">
        <f>IF(J$3=0,0,INDEX(Sheet1!RawDataCols,$C387,J$5))</f>
        <v xml:space="preserve">               </v>
      </c>
      <c r="K387" s="3" t="str">
        <f>IF(K$3=0,0,INDEX(Sheet1!RawDataCols,$C387,K$5))</f>
        <v xml:space="preserve">               </v>
      </c>
      <c r="L387" s="3" t="str">
        <f>IF(L$3=0,0,INDEX(Sheet1!RawDataCols,$C387,L$5))</f>
        <v xml:space="preserve">               </v>
      </c>
      <c r="M387" s="3" t="str">
        <f>IF(M$3=0,0,INDEX(Sheet1!RawDataCols,$C387,M$5))</f>
        <v xml:space="preserve">F007  </v>
      </c>
      <c r="N387" s="3" t="str">
        <f>IF(N$3=0,0,INDEX(Sheet1!RawDataCols,$C387,N$5))</f>
        <v>Security - Monitoring Contract-33 Franklin St</v>
      </c>
      <c r="O387" s="3">
        <f>INDEX(Sheet1!RawDataCols,$C387,O$5)</f>
        <v>13</v>
      </c>
      <c r="P387" s="3" t="str">
        <f>INDEX(Sheet1!RawDataCols,$C387,P$5)</f>
        <v>Cost and Expenses</v>
      </c>
      <c r="Q387" s="3" t="str">
        <f>IF(Q$3=0,0,INDEX(Sheet1!RawDataCols,$C387,Q$5))</f>
        <v>I</v>
      </c>
      <c r="R387" s="3">
        <f t="shared" si="55"/>
        <v>1</v>
      </c>
      <c r="S387" s="3">
        <f t="shared" si="56"/>
        <v>-1</v>
      </c>
      <c r="T387" s="3">
        <f>IF(T$3=0,0,INDEX(Sheet1!RawDataCols,$C387,T$5)*$R387)</f>
        <v>0</v>
      </c>
      <c r="U387" s="3">
        <f>IF(U$3=0,0,INDEX(Sheet1!RawDataCols,$C387,U$5)*$R387)</f>
        <v>1854.23</v>
      </c>
      <c r="V387" s="3">
        <f>IF(V$3=0,0,INDEX(Sheet1!RawDataCols,$C387,V$5)*$R387)</f>
        <v>740.18</v>
      </c>
      <c r="W387" s="3">
        <f>IF(W$3=0,0,INDEX(Sheet1!RawDataCols,$C387,W$5)*$R387)</f>
        <v>833.91</v>
      </c>
      <c r="X387" s="3">
        <f>IF(X$3=0,0,INDEX(Sheet1!RawDataCols,$C387,X$5)*$R387)</f>
        <v>333.32</v>
      </c>
      <c r="Y387" s="3">
        <f>IF(Y$3=0,0,INDEX(Sheet1!RawDataCols,$C387,Y$5)*$R387)</f>
        <v>668.55</v>
      </c>
      <c r="Z387" s="3">
        <f>IF(Z$3=0,0,INDEX(Sheet1!RawDataCols,$C387,Z$5)*$R387)</f>
        <v>829.53</v>
      </c>
      <c r="AA387" s="3">
        <f>IF(AA$3=0,0,INDEX(Sheet1!RawDataCols,$C387,AA$5)*$R387)</f>
        <v>67.17</v>
      </c>
      <c r="AB387" s="3">
        <f>IF(AB$3=0,0,INDEX(Sheet1!RawDataCols,$C387,AB$5)*$R387)</f>
        <v>740.18</v>
      </c>
      <c r="AC387" s="3">
        <f>IF(AC$3=0,0,INDEX(Sheet1!RawDataCols,$C387,AC$5)*$R387)</f>
        <v>836.1</v>
      </c>
      <c r="AD387" s="3">
        <f>IF(AD$3=0,0,INDEX(Sheet1!RawDataCols,$C387,AD$5)*$R387)</f>
        <v>195</v>
      </c>
      <c r="AE387" s="3">
        <f>IF(AE$3=0,0,INDEX(Sheet1!RawDataCols,$C387,AE$5)*$R387)</f>
        <v>716.31</v>
      </c>
      <c r="AF387" s="3">
        <f>IF(AF$3=0,0,INDEX(Sheet1!RawDataCols,$C387,AF$5)*$R387)</f>
        <v>831.01</v>
      </c>
      <c r="AG387" s="3">
        <f>IF(AG$3=0,0,INDEX(Sheet1!RawDataCols,$C387,AG$5)*$R387)</f>
        <v>0</v>
      </c>
      <c r="AH387" s="3">
        <f>IF(AH$3=0,0,INDEX(Sheet1!RawDataCols,$C387,AH$5)*$R387)</f>
        <v>740.18</v>
      </c>
      <c r="AI387" s="3">
        <f>IF(AI$3=0,0,INDEX(Sheet1!RawDataCols,$C387,AI$5)*$R387)</f>
        <v>835.35</v>
      </c>
      <c r="AJ387" s="3">
        <f>IF(AJ$3=0,0,INDEX(Sheet1!RawDataCols,$C387,AJ$5)*$R387)</f>
        <v>0</v>
      </c>
      <c r="AK387" s="3">
        <f>IF(AK$3=0,0,INDEX(Sheet1!RawDataCols,$C387,AK$5)*$R387)</f>
        <v>716.31</v>
      </c>
      <c r="AL387" s="3">
        <f>IF(AL$3=0,0,INDEX(Sheet1!RawDataCols,$C387,AL$5)*$R387)</f>
        <v>833.18</v>
      </c>
      <c r="AM387" s="3">
        <f>IF(AM$3=0,0,INDEX(Sheet1!RawDataCols,$C387,AM$5)*$R387)</f>
        <v>64.290000000000006</v>
      </c>
      <c r="AN387" s="3">
        <f>IF(AN$3=0,0,INDEX(Sheet1!RawDataCols,$C387,AN$5)*$R387)</f>
        <v>64.290000000000006</v>
      </c>
      <c r="AO387" s="3">
        <f>IF(AO$3=0,0,INDEX(Sheet1!RawDataCols,$C387,AO$5)*$R387)</f>
        <v>832.47</v>
      </c>
      <c r="AP387" s="3">
        <f>IF(AP$3=0,0,INDEX(Sheet1!RawDataCols,$C387,AP$5)*$R387)</f>
        <v>66.430000000000007</v>
      </c>
      <c r="AQ387" s="3">
        <f>IF(AQ$3=0,0,INDEX(Sheet1!RawDataCols,$C387,AQ$5)*$R387)</f>
        <v>740.18</v>
      </c>
      <c r="AR387" s="3">
        <f>IF(AR$3=0,0,INDEX(Sheet1!RawDataCols,$C387,AR$5)*$R387)</f>
        <v>834.61</v>
      </c>
      <c r="AS387" s="3">
        <f>IF(AS$3=0,0,INDEX(Sheet1!RawDataCols,$C387,AS$5)*$R387)</f>
        <v>64.290000000000006</v>
      </c>
      <c r="AT387" s="3">
        <f>IF(AT$3=0,0,INDEX(Sheet1!RawDataCols,$C387,AT$5)*$R387)</f>
        <v>716.31</v>
      </c>
      <c r="AU387" s="3">
        <f>IF(AU$3=0,0,INDEX(Sheet1!RawDataCols,$C387,AU$5)*$R387)</f>
        <v>832.47</v>
      </c>
      <c r="AV387" s="3">
        <f>IF(AV$3=0,0,INDEX(Sheet1!RawDataCols,$C387,AV$5)*$R387)</f>
        <v>64.290000000000006</v>
      </c>
      <c r="AW387" s="3">
        <f>IF(AW$3=0,0,INDEX(Sheet1!RawDataCols,$C387,AW$5)*$R387)</f>
        <v>740.18</v>
      </c>
      <c r="AX387" s="3">
        <f>IF(AX$3=0,0,INDEX(Sheet1!RawDataCols,$C387,AX$5)*$R387)</f>
        <v>1585.2</v>
      </c>
      <c r="AY387" s="3">
        <f>IF(AY$3=0,0,INDEX(Sheet1!RawDataCols,$C387,AY$5)*$R387)</f>
        <v>64.290000000000006</v>
      </c>
      <c r="AZ387" s="3">
        <f>IF(AZ$3=0,0,INDEX(Sheet1!RawDataCols,$C387,AZ$5)*$R387)</f>
        <v>716.31</v>
      </c>
      <c r="BA387" s="3">
        <f>IF(BA$3=0,0,INDEX(Sheet1!RawDataCols,$C387,BA$5)*$R387)</f>
        <v>832.47</v>
      </c>
      <c r="BB387" s="3">
        <f>IF(BB$3=0,0,INDEX(Sheet1!RawDataCols,$C387,BB$5)*$R387)</f>
        <v>66.430000000000007</v>
      </c>
      <c r="BC387" s="3">
        <f>IF(BC$3=0,0,INDEX(Sheet1!RawDataCols,$C387,BC$5)*$R387)</f>
        <v>740.18</v>
      </c>
      <c r="BD387" s="3">
        <f>IF(BD$3=0,0,INDEX(Sheet1!RawDataCols,$C387,BD$5)*$R387)</f>
        <v>1094.28</v>
      </c>
      <c r="BE387" s="3">
        <f>IF(BE$3=0,0,INDEX(Sheet1!RawDataCols,$C387,BE$5)*$R387)</f>
        <v>66.430000000000007</v>
      </c>
      <c r="BF387" s="3">
        <f>IF(BF$3=0,0,INDEX(Sheet1!RawDataCols,$C387,BF$5)*$R387)</f>
        <v>740.18</v>
      </c>
      <c r="BG387" s="179">
        <f>IF(BG$3=0,0,INDEX(Sheet1!RawDataCols,$C387,BG$5)*$R387)</f>
        <v>1094.28</v>
      </c>
      <c r="BH387" s="33">
        <f t="shared" si="57"/>
        <v>2839.74</v>
      </c>
      <c r="BI387" s="33">
        <f t="shared" si="58"/>
        <v>8039.16</v>
      </c>
      <c r="BJ387" s="33">
        <f t="shared" si="59"/>
        <v>11010.580000000002</v>
      </c>
      <c r="BK387" s="3">
        <f>IF(BK$3=0,0,INDEX(Sheet1!RawDataCols,$C387,BK$5)*$R387)</f>
        <v>502.44749999999999</v>
      </c>
      <c r="BL387" s="3">
        <f>IF(BL$3=0,0,INDEX(Sheet1!RawDataCols,$C387,BL$5)*$R387)</f>
        <v>336.81875000000002</v>
      </c>
      <c r="BM387" s="3">
        <f>IF(BM$3=0,0,INDEX(Sheet1!RawDataCols,$C387,BM$5)*$R387)</f>
        <v>288.80687499999999</v>
      </c>
      <c r="BN387" s="3">
        <f>IF(BN$3=0,0,INDEX(Sheet1!RawDataCols,$C387,BN$5)*$R387)</f>
        <v>98.949375000000003</v>
      </c>
      <c r="BO387" s="3">
        <f>IF(BO$3=0,0,INDEX(Sheet1!RawDataCols,$C387,BO$5)*$R387)</f>
        <v>45.625624999999999</v>
      </c>
      <c r="BP387" s="3">
        <f>IF(BP$3=0,0,INDEX(Sheet1!RawDataCols,$C387,BP$5)*$R387)</f>
        <v>390.02</v>
      </c>
      <c r="BQ387" s="3">
        <f t="shared" si="60"/>
        <v>2254.7200000000003</v>
      </c>
      <c r="BR387" s="3">
        <f t="shared" si="61"/>
        <v>195</v>
      </c>
      <c r="BS387" s="3">
        <f t="shared" si="62"/>
        <v>195.01000000000005</v>
      </c>
      <c r="BT387" s="3">
        <f t="shared" si="63"/>
        <v>390.0200000000001</v>
      </c>
      <c r="BU387" s="3" t="str">
        <f>INDEX(Sheet1!$BS$2:$BS$1000,MATCH($A387,Sheet1!$A$2:$A$1000,0))</f>
        <v>13</v>
      </c>
      <c r="BV387" s="3">
        <f>INDEX(Sheet1!$BT$2:$BT$1000,MATCH($A387,Sheet1!$A$2:$A$1000,0))</f>
        <v>390.02</v>
      </c>
    </row>
    <row r="388" spans="1:74" x14ac:dyDescent="0.2">
      <c r="A388" s="11" t="s">
        <v>825</v>
      </c>
      <c r="B388" s="3">
        <f>MATCH($A388,Sheet1!ACCOUNTNO,0)</f>
        <v>353</v>
      </c>
      <c r="C388" s="3">
        <f t="shared" si="54"/>
        <v>353</v>
      </c>
      <c r="D388" s="3" t="str">
        <f>IF(D$3=0,0,INDEX(Sheet1!RawDataCols,$C388,D$5))</f>
        <v>26600A07</v>
      </c>
      <c r="E388" s="3" t="str">
        <f>IF(E$3=0,0,INDEX(Sheet1!RawDataCols,$C388,E$5))</f>
        <v xml:space="preserve">26600          </v>
      </c>
      <c r="F388" s="3" t="str">
        <f>IF(F$3=0,0,INDEX(Sheet1!RawDataCols,$C388,F$5))</f>
        <v xml:space="preserve">A07            </v>
      </c>
      <c r="G388" s="3" t="str">
        <f>IF(G$3=0,0,INDEX(Sheet1!RawDataCols,$C388,G$5))</f>
        <v xml:space="preserve">               </v>
      </c>
      <c r="H388" s="3" t="str">
        <f>IF(H$3=0,0,INDEX(Sheet1!RawDataCols,$C388,H$5))</f>
        <v xml:space="preserve">               </v>
      </c>
      <c r="I388" s="3" t="str">
        <f>IF(I$3=0,0,INDEX(Sheet1!RawDataCols,$C388,I$5))</f>
        <v xml:space="preserve">               </v>
      </c>
      <c r="J388" s="3" t="str">
        <f>IF(J$3=0,0,INDEX(Sheet1!RawDataCols,$C388,J$5))</f>
        <v xml:space="preserve">               </v>
      </c>
      <c r="K388" s="3" t="str">
        <f>IF(K$3=0,0,INDEX(Sheet1!RawDataCols,$C388,K$5))</f>
        <v xml:space="preserve">               </v>
      </c>
      <c r="L388" s="3" t="str">
        <f>IF(L$3=0,0,INDEX(Sheet1!RawDataCols,$C388,L$5))</f>
        <v xml:space="preserve">               </v>
      </c>
      <c r="M388" s="3" t="str">
        <f>IF(M$3=0,0,INDEX(Sheet1!RawDataCols,$C388,M$5))</f>
        <v xml:space="preserve">F007  </v>
      </c>
      <c r="N388" s="3" t="str">
        <f>IF(N$3=0,0,INDEX(Sheet1!RawDataCols,$C388,N$5))</f>
        <v>Security - Monitoring Contract-25 Franklin St</v>
      </c>
      <c r="O388" s="3">
        <f>INDEX(Sheet1!RawDataCols,$C388,O$5)</f>
        <v>13</v>
      </c>
      <c r="P388" s="3" t="str">
        <f>INDEX(Sheet1!RawDataCols,$C388,P$5)</f>
        <v>Cost and Expenses</v>
      </c>
      <c r="Q388" s="3" t="str">
        <f>IF(Q$3=0,0,INDEX(Sheet1!RawDataCols,$C388,Q$5))</f>
        <v>I</v>
      </c>
      <c r="R388" s="3">
        <f t="shared" si="55"/>
        <v>1</v>
      </c>
      <c r="S388" s="3">
        <f t="shared" si="56"/>
        <v>-1</v>
      </c>
      <c r="T388" s="3">
        <f>IF(T$3=0,0,INDEX(Sheet1!RawDataCols,$C388,T$5)*$R388)</f>
        <v>0</v>
      </c>
      <c r="U388" s="3">
        <f>IF(U$3=0,0,INDEX(Sheet1!RawDataCols,$C388,U$5)*$R388)</f>
        <v>468.55</v>
      </c>
      <c r="V388" s="3">
        <f>IF(V$3=0,0,INDEX(Sheet1!RawDataCols,$C388,V$5)*$R388)</f>
        <v>307.13</v>
      </c>
      <c r="W388" s="3">
        <f>IF(W$3=0,0,INDEX(Sheet1!RawDataCols,$C388,W$5)*$R388)</f>
        <v>200</v>
      </c>
      <c r="X388" s="3">
        <f>IF(X$3=0,0,INDEX(Sheet1!RawDataCols,$C388,X$5)*$R388)</f>
        <v>268.55</v>
      </c>
      <c r="Y388" s="3">
        <f>IF(Y$3=0,0,INDEX(Sheet1!RawDataCols,$C388,Y$5)*$R388)</f>
        <v>277.41000000000003</v>
      </c>
      <c r="Z388" s="3">
        <f>IF(Z$3=0,0,INDEX(Sheet1!RawDataCols,$C388,Z$5)*$R388)</f>
        <v>200</v>
      </c>
      <c r="AA388" s="3">
        <f>IF(AA$3=0,0,INDEX(Sheet1!RawDataCols,$C388,AA$5)*$R388)</f>
        <v>268.55</v>
      </c>
      <c r="AB388" s="3">
        <f>IF(AB$3=0,0,INDEX(Sheet1!RawDataCols,$C388,AB$5)*$R388)</f>
        <v>307.13</v>
      </c>
      <c r="AC388" s="3">
        <f>IF(AC$3=0,0,INDEX(Sheet1!RawDataCols,$C388,AC$5)*$R388)</f>
        <v>1486.67</v>
      </c>
      <c r="AD388" s="3">
        <f>IF(AD$3=0,0,INDEX(Sheet1!RawDataCols,$C388,AD$5)*$R388)</f>
        <v>259.89</v>
      </c>
      <c r="AE388" s="3">
        <f>IF(AE$3=0,0,INDEX(Sheet1!RawDataCols,$C388,AE$5)*$R388)</f>
        <v>297.22000000000003</v>
      </c>
      <c r="AF388" s="3">
        <f>IF(AF$3=0,0,INDEX(Sheet1!RawDataCols,$C388,AF$5)*$R388)</f>
        <v>457.33</v>
      </c>
      <c r="AG388" s="3">
        <f>IF(AG$3=0,0,INDEX(Sheet1!RawDataCols,$C388,AG$5)*$R388)</f>
        <v>0</v>
      </c>
      <c r="AH388" s="3">
        <f>IF(AH$3=0,0,INDEX(Sheet1!RawDataCols,$C388,AH$5)*$R388)</f>
        <v>307.13</v>
      </c>
      <c r="AI388" s="3">
        <f>IF(AI$3=0,0,INDEX(Sheet1!RawDataCols,$C388,AI$5)*$R388)</f>
        <v>200</v>
      </c>
      <c r="AJ388" s="3">
        <f>IF(AJ$3=0,0,INDEX(Sheet1!RawDataCols,$C388,AJ$5)*$R388)</f>
        <v>525.57000000000005</v>
      </c>
      <c r="AK388" s="3">
        <f>IF(AK$3=0,0,INDEX(Sheet1!RawDataCols,$C388,AK$5)*$R388)</f>
        <v>297.22000000000003</v>
      </c>
      <c r="AL388" s="3">
        <f>IF(AL$3=0,0,INDEX(Sheet1!RawDataCols,$C388,AL$5)*$R388)</f>
        <v>200</v>
      </c>
      <c r="AM388" s="3">
        <f>IF(AM$3=0,0,INDEX(Sheet1!RawDataCols,$C388,AM$5)*$R388)</f>
        <v>1077</v>
      </c>
      <c r="AN388" s="3">
        <f>IF(AN$3=0,0,INDEX(Sheet1!RawDataCols,$C388,AN$5)*$R388)</f>
        <v>1077</v>
      </c>
      <c r="AO388" s="3">
        <f>IF(AO$3=0,0,INDEX(Sheet1!RawDataCols,$C388,AO$5)*$R388)</f>
        <v>200</v>
      </c>
      <c r="AP388" s="3">
        <f>IF(AP$3=0,0,INDEX(Sheet1!RawDataCols,$C388,AP$5)*$R388)</f>
        <v>271.55</v>
      </c>
      <c r="AQ388" s="3">
        <f>IF(AQ$3=0,0,INDEX(Sheet1!RawDataCols,$C388,AQ$5)*$R388)</f>
        <v>307.13</v>
      </c>
      <c r="AR388" s="3">
        <f>IF(AR$3=0,0,INDEX(Sheet1!RawDataCols,$C388,AR$5)*$R388)</f>
        <v>200</v>
      </c>
      <c r="AS388" s="3">
        <f>IF(AS$3=0,0,INDEX(Sheet1!RawDataCols,$C388,AS$5)*$R388)</f>
        <v>262.79000000000002</v>
      </c>
      <c r="AT388" s="3">
        <f>IF(AT$3=0,0,INDEX(Sheet1!RawDataCols,$C388,AT$5)*$R388)</f>
        <v>297.22000000000003</v>
      </c>
      <c r="AU388" s="3">
        <f>IF(AU$3=0,0,INDEX(Sheet1!RawDataCols,$C388,AU$5)*$R388)</f>
        <v>200</v>
      </c>
      <c r="AV388" s="3">
        <f>IF(AV$3=0,0,INDEX(Sheet1!RawDataCols,$C388,AV$5)*$R388)</f>
        <v>271.55</v>
      </c>
      <c r="AW388" s="3">
        <f>IF(AW$3=0,0,INDEX(Sheet1!RawDataCols,$C388,AW$5)*$R388)</f>
        <v>307.13</v>
      </c>
      <c r="AX388" s="3">
        <f>IF(AX$3=0,0,INDEX(Sheet1!RawDataCols,$C388,AX$5)*$R388)</f>
        <v>200</v>
      </c>
      <c r="AY388" s="3">
        <f>IF(AY$3=0,0,INDEX(Sheet1!RawDataCols,$C388,AY$5)*$R388)</f>
        <v>0</v>
      </c>
      <c r="AZ388" s="3">
        <f>IF(AZ$3=0,0,INDEX(Sheet1!RawDataCols,$C388,AZ$5)*$R388)</f>
        <v>297.22000000000003</v>
      </c>
      <c r="BA388" s="3">
        <f>IF(BA$3=0,0,INDEX(Sheet1!RawDataCols,$C388,BA$5)*$R388)</f>
        <v>451.23</v>
      </c>
      <c r="BB388" s="3">
        <f>IF(BB$3=0,0,INDEX(Sheet1!RawDataCols,$C388,BB$5)*$R388)</f>
        <v>0</v>
      </c>
      <c r="BC388" s="3">
        <f>IF(BC$3=0,0,INDEX(Sheet1!RawDataCols,$C388,BC$5)*$R388)</f>
        <v>307.13</v>
      </c>
      <c r="BD388" s="3">
        <f>IF(BD$3=0,0,INDEX(Sheet1!RawDataCols,$C388,BD$5)*$R388)</f>
        <v>468.55</v>
      </c>
      <c r="BE388" s="3">
        <f>IF(BE$3=0,0,INDEX(Sheet1!RawDataCols,$C388,BE$5)*$R388)</f>
        <v>0</v>
      </c>
      <c r="BF388" s="3">
        <f>IF(BF$3=0,0,INDEX(Sheet1!RawDataCols,$C388,BF$5)*$R388)</f>
        <v>307.13</v>
      </c>
      <c r="BG388" s="179">
        <f>IF(BG$3=0,0,INDEX(Sheet1!RawDataCols,$C388,BG$5)*$R388)</f>
        <v>468.55</v>
      </c>
      <c r="BH388" s="33">
        <f t="shared" si="57"/>
        <v>3674.0000000000005</v>
      </c>
      <c r="BI388" s="33">
        <f t="shared" si="58"/>
        <v>4386.0700000000006</v>
      </c>
      <c r="BJ388" s="33">
        <f t="shared" si="59"/>
        <v>4463.78</v>
      </c>
      <c r="BK388" s="3">
        <f>IF(BK$3=0,0,INDEX(Sheet1!RawDataCols,$C388,BK$5)*$R388)</f>
        <v>274.12937499999998</v>
      </c>
      <c r="BL388" s="3">
        <f>IF(BL$3=0,0,INDEX(Sheet1!RawDataCols,$C388,BL$5)*$R388)</f>
        <v>246.5</v>
      </c>
      <c r="BM388" s="3">
        <f>IF(BM$3=0,0,INDEX(Sheet1!RawDataCols,$C388,BM$5)*$R388)</f>
        <v>62.5</v>
      </c>
      <c r="BN388" s="3">
        <f>IF(BN$3=0,0,INDEX(Sheet1!RawDataCols,$C388,BN$5)*$R388)</f>
        <v>240.43625</v>
      </c>
      <c r="BO388" s="3">
        <f>IF(BO$3=0,0,INDEX(Sheet1!RawDataCols,$C388,BO$5)*$R388)</f>
        <v>149.793125</v>
      </c>
      <c r="BP388" s="3">
        <f>IF(BP$3=0,0,INDEX(Sheet1!RawDataCols,$C388,BP$5)*$R388)</f>
        <v>1200</v>
      </c>
      <c r="BQ388" s="3">
        <f t="shared" si="60"/>
        <v>1005.6500000000001</v>
      </c>
      <c r="BR388" s="3">
        <f t="shared" si="61"/>
        <v>785.46</v>
      </c>
      <c r="BS388" s="3">
        <f t="shared" si="62"/>
        <v>1611.34</v>
      </c>
      <c r="BT388" s="3">
        <f t="shared" si="63"/>
        <v>1882.8899999999999</v>
      </c>
      <c r="BU388" s="3" t="str">
        <f>INDEX(Sheet1!$BS$2:$BS$1000,MATCH($A388,Sheet1!$A$2:$A$1000,0))</f>
        <v>13</v>
      </c>
      <c r="BV388" s="3">
        <f>INDEX(Sheet1!$BT$2:$BT$1000,MATCH($A388,Sheet1!$A$2:$A$1000,0))</f>
        <v>1882.89</v>
      </c>
    </row>
    <row r="389" spans="1:74" x14ac:dyDescent="0.2">
      <c r="A389" s="11" t="s">
        <v>826</v>
      </c>
      <c r="B389" s="3">
        <f>MATCH($A389,Sheet1!ACCOUNTNO,0)</f>
        <v>354</v>
      </c>
      <c r="C389" s="3">
        <f t="shared" si="54"/>
        <v>354</v>
      </c>
      <c r="D389" s="3" t="str">
        <f>IF(D$3=0,0,INDEX(Sheet1!RawDataCols,$C389,D$5))</f>
        <v>26600A11</v>
      </c>
      <c r="E389" s="3" t="str">
        <f>IF(E$3=0,0,INDEX(Sheet1!RawDataCols,$C389,E$5))</f>
        <v xml:space="preserve">26600          </v>
      </c>
      <c r="F389" s="3" t="str">
        <f>IF(F$3=0,0,INDEX(Sheet1!RawDataCols,$C389,F$5))</f>
        <v xml:space="preserve">A11            </v>
      </c>
      <c r="G389" s="3" t="str">
        <f>IF(G$3=0,0,INDEX(Sheet1!RawDataCols,$C389,G$5))</f>
        <v xml:space="preserve">               </v>
      </c>
      <c r="H389" s="3" t="str">
        <f>IF(H$3=0,0,INDEX(Sheet1!RawDataCols,$C389,H$5))</f>
        <v xml:space="preserve">               </v>
      </c>
      <c r="I389" s="3" t="str">
        <f>IF(I$3=0,0,INDEX(Sheet1!RawDataCols,$C389,I$5))</f>
        <v xml:space="preserve">               </v>
      </c>
      <c r="J389" s="3" t="str">
        <f>IF(J$3=0,0,INDEX(Sheet1!RawDataCols,$C389,J$5))</f>
        <v xml:space="preserve">               </v>
      </c>
      <c r="K389" s="3" t="str">
        <f>IF(K$3=0,0,INDEX(Sheet1!RawDataCols,$C389,K$5))</f>
        <v xml:space="preserve">               </v>
      </c>
      <c r="L389" s="3" t="str">
        <f>IF(L$3=0,0,INDEX(Sheet1!RawDataCols,$C389,L$5))</f>
        <v xml:space="preserve">               </v>
      </c>
      <c r="M389" s="3" t="str">
        <f>IF(M$3=0,0,INDEX(Sheet1!RawDataCols,$C389,M$5))</f>
        <v xml:space="preserve">F007  </v>
      </c>
      <c r="N389" s="3" t="str">
        <f>IF(N$3=0,0,INDEX(Sheet1!RawDataCols,$C389,N$5))</f>
        <v>Security - Monitoring Contract-25 Hutt St</v>
      </c>
      <c r="O389" s="3">
        <f>INDEX(Sheet1!RawDataCols,$C389,O$5)</f>
        <v>13</v>
      </c>
      <c r="P389" s="3" t="str">
        <f>INDEX(Sheet1!RawDataCols,$C389,P$5)</f>
        <v>Cost and Expenses</v>
      </c>
      <c r="Q389" s="3" t="str">
        <f>IF(Q$3=0,0,INDEX(Sheet1!RawDataCols,$C389,Q$5))</f>
        <v>I</v>
      </c>
      <c r="R389" s="3">
        <f t="shared" si="55"/>
        <v>1</v>
      </c>
      <c r="S389" s="3">
        <f t="shared" si="56"/>
        <v>-1</v>
      </c>
      <c r="T389" s="3">
        <f>IF(T$3=0,0,INDEX(Sheet1!RawDataCols,$C389,T$5)*$R389)</f>
        <v>0</v>
      </c>
      <c r="U389" s="3">
        <f>IF(U$3=0,0,INDEX(Sheet1!RawDataCols,$C389,U$5)*$R389)</f>
        <v>34.67</v>
      </c>
      <c r="V389" s="3">
        <f>IF(V$3=0,0,INDEX(Sheet1!RawDataCols,$C389,V$5)*$R389)</f>
        <v>32.36</v>
      </c>
      <c r="W389" s="3">
        <f>IF(W$3=0,0,INDEX(Sheet1!RawDataCols,$C389,W$5)*$R389)</f>
        <v>0</v>
      </c>
      <c r="X389" s="3">
        <f>IF(X$3=0,0,INDEX(Sheet1!RawDataCols,$C389,X$5)*$R389)</f>
        <v>34.67</v>
      </c>
      <c r="Y389" s="3">
        <f>IF(Y$3=0,0,INDEX(Sheet1!RawDataCols,$C389,Y$5)*$R389)</f>
        <v>29.23</v>
      </c>
      <c r="Z389" s="3">
        <f>IF(Z$3=0,0,INDEX(Sheet1!RawDataCols,$C389,Z$5)*$R389)</f>
        <v>0</v>
      </c>
      <c r="AA389" s="3">
        <f>IF(AA$3=0,0,INDEX(Sheet1!RawDataCols,$C389,AA$5)*$R389)</f>
        <v>35.82</v>
      </c>
      <c r="AB389" s="3">
        <f>IF(AB$3=0,0,INDEX(Sheet1!RawDataCols,$C389,AB$5)*$R389)</f>
        <v>32.36</v>
      </c>
      <c r="AC389" s="3">
        <f>IF(AC$3=0,0,INDEX(Sheet1!RawDataCols,$C389,AC$5)*$R389)</f>
        <v>208</v>
      </c>
      <c r="AD389" s="3">
        <f>IF(AD$3=0,0,INDEX(Sheet1!RawDataCols,$C389,AD$5)*$R389)</f>
        <v>0</v>
      </c>
      <c r="AE389" s="3">
        <f>IF(AE$3=0,0,INDEX(Sheet1!RawDataCols,$C389,AE$5)*$R389)</f>
        <v>31.31</v>
      </c>
      <c r="AF389" s="3">
        <f>IF(AF$3=0,0,INDEX(Sheet1!RawDataCols,$C389,AF$5)*$R389)</f>
        <v>0</v>
      </c>
      <c r="AG389" s="3">
        <f>IF(AG$3=0,0,INDEX(Sheet1!RawDataCols,$C389,AG$5)*$R389)</f>
        <v>33.909999999999997</v>
      </c>
      <c r="AH389" s="3">
        <f>IF(AH$3=0,0,INDEX(Sheet1!RawDataCols,$C389,AH$5)*$R389)</f>
        <v>32.36</v>
      </c>
      <c r="AI389" s="3">
        <f>IF(AI$3=0,0,INDEX(Sheet1!RawDataCols,$C389,AI$5)*$R389)</f>
        <v>69.33</v>
      </c>
      <c r="AJ389" s="3">
        <f>IF(AJ$3=0,0,INDEX(Sheet1!RawDataCols,$C389,AJ$5)*$R389)</f>
        <v>33.909999999999997</v>
      </c>
      <c r="AK389" s="3">
        <f>IF(AK$3=0,0,INDEX(Sheet1!RawDataCols,$C389,AK$5)*$R389)</f>
        <v>31.31</v>
      </c>
      <c r="AL389" s="3">
        <f>IF(AL$3=0,0,INDEX(Sheet1!RawDataCols,$C389,AL$5)*$R389)</f>
        <v>34.67</v>
      </c>
      <c r="AM389" s="3">
        <f>IF(AM$3=0,0,INDEX(Sheet1!RawDataCols,$C389,AM$5)*$R389)</f>
        <v>69.33</v>
      </c>
      <c r="AN389" s="3">
        <f>IF(AN$3=0,0,INDEX(Sheet1!RawDataCols,$C389,AN$5)*$R389)</f>
        <v>69.33</v>
      </c>
      <c r="AO389" s="3">
        <f>IF(AO$3=0,0,INDEX(Sheet1!RawDataCols,$C389,AO$5)*$R389)</f>
        <v>0</v>
      </c>
      <c r="AP389" s="3">
        <f>IF(AP$3=0,0,INDEX(Sheet1!RawDataCols,$C389,AP$5)*$R389)</f>
        <v>35.43</v>
      </c>
      <c r="AQ389" s="3">
        <f>IF(AQ$3=0,0,INDEX(Sheet1!RawDataCols,$C389,AQ$5)*$R389)</f>
        <v>32.36</v>
      </c>
      <c r="AR389" s="3">
        <f>IF(AR$3=0,0,INDEX(Sheet1!RawDataCols,$C389,AR$5)*$R389)</f>
        <v>0</v>
      </c>
      <c r="AS389" s="3">
        <f>IF(AS$3=0,0,INDEX(Sheet1!RawDataCols,$C389,AS$5)*$R389)</f>
        <v>34.29</v>
      </c>
      <c r="AT389" s="3">
        <f>IF(AT$3=0,0,INDEX(Sheet1!RawDataCols,$C389,AT$5)*$R389)</f>
        <v>31.31</v>
      </c>
      <c r="AU389" s="3">
        <f>IF(AU$3=0,0,INDEX(Sheet1!RawDataCols,$C389,AU$5)*$R389)</f>
        <v>0</v>
      </c>
      <c r="AV389" s="3">
        <f>IF(AV$3=0,0,INDEX(Sheet1!RawDataCols,$C389,AV$5)*$R389)</f>
        <v>34.29</v>
      </c>
      <c r="AW389" s="3">
        <f>IF(AW$3=0,0,INDEX(Sheet1!RawDataCols,$C389,AW$5)*$R389)</f>
        <v>32.36</v>
      </c>
      <c r="AX389" s="3">
        <f>IF(AX$3=0,0,INDEX(Sheet1!RawDataCols,$C389,AX$5)*$R389)</f>
        <v>138.66999999999999</v>
      </c>
      <c r="AY389" s="3">
        <f>IF(AY$3=0,0,INDEX(Sheet1!RawDataCols,$C389,AY$5)*$R389)</f>
        <v>34.29</v>
      </c>
      <c r="AZ389" s="3">
        <f>IF(AZ$3=0,0,INDEX(Sheet1!RawDataCols,$C389,AZ$5)*$R389)</f>
        <v>31.31</v>
      </c>
      <c r="BA389" s="3">
        <f>IF(BA$3=0,0,INDEX(Sheet1!RawDataCols,$C389,BA$5)*$R389)</f>
        <v>34.1</v>
      </c>
      <c r="BB389" s="3">
        <f>IF(BB$3=0,0,INDEX(Sheet1!RawDataCols,$C389,BB$5)*$R389)</f>
        <v>35.43</v>
      </c>
      <c r="BC389" s="3">
        <f>IF(BC$3=0,0,INDEX(Sheet1!RawDataCols,$C389,BC$5)*$R389)</f>
        <v>32.36</v>
      </c>
      <c r="BD389" s="3">
        <f>IF(BD$3=0,0,INDEX(Sheet1!RawDataCols,$C389,BD$5)*$R389)</f>
        <v>35.229999999999997</v>
      </c>
      <c r="BE389" s="3">
        <f>IF(BE$3=0,0,INDEX(Sheet1!RawDataCols,$C389,BE$5)*$R389)</f>
        <v>35.43</v>
      </c>
      <c r="BF389" s="3">
        <f>IF(BF$3=0,0,INDEX(Sheet1!RawDataCols,$C389,BF$5)*$R389)</f>
        <v>32.36</v>
      </c>
      <c r="BG389" s="179">
        <f>IF(BG$3=0,0,INDEX(Sheet1!RawDataCols,$C389,BG$5)*$R389)</f>
        <v>35.229999999999997</v>
      </c>
      <c r="BH389" s="33">
        <f t="shared" si="57"/>
        <v>416.04000000000008</v>
      </c>
      <c r="BI389" s="33">
        <f t="shared" si="58"/>
        <v>417.96000000000004</v>
      </c>
      <c r="BJ389" s="33">
        <f t="shared" si="59"/>
        <v>520</v>
      </c>
      <c r="BK389" s="3">
        <f>IF(BK$3=0,0,INDEX(Sheet1!RawDataCols,$C389,BK$5)*$R389)</f>
        <v>26.122499999999999</v>
      </c>
      <c r="BL389" s="3">
        <f>IF(BL$3=0,0,INDEX(Sheet1!RawDataCols,$C389,BL$5)*$R389)</f>
        <v>23.96875</v>
      </c>
      <c r="BM389" s="3">
        <f>IF(BM$3=0,0,INDEX(Sheet1!RawDataCols,$C389,BM$5)*$R389)</f>
        <v>8.9375</v>
      </c>
      <c r="BN389" s="3">
        <f>IF(BN$3=0,0,INDEX(Sheet1!RawDataCols,$C389,BN$5)*$R389)</f>
        <v>8.9375</v>
      </c>
      <c r="BO389" s="3">
        <f>IF(BO$3=0,0,INDEX(Sheet1!RawDataCols,$C389,BO$5)*$R389)</f>
        <v>13.40625</v>
      </c>
      <c r="BP389" s="3">
        <f>IF(BP$3=0,0,INDEX(Sheet1!RawDataCols,$C389,BP$5)*$R389)</f>
        <v>71.5</v>
      </c>
      <c r="BQ389" s="3">
        <f t="shared" si="60"/>
        <v>105.16</v>
      </c>
      <c r="BR389" s="3">
        <f t="shared" si="61"/>
        <v>67.819999999999993</v>
      </c>
      <c r="BS389" s="3">
        <f t="shared" si="62"/>
        <v>139.04999999999998</v>
      </c>
      <c r="BT389" s="3">
        <f t="shared" si="63"/>
        <v>243.05999999999997</v>
      </c>
      <c r="BU389" s="3" t="str">
        <f>INDEX(Sheet1!$BS$2:$BS$1000,MATCH($A389,Sheet1!$A$2:$A$1000,0))</f>
        <v>13</v>
      </c>
      <c r="BV389" s="3">
        <f>INDEX(Sheet1!$BT$2:$BT$1000,MATCH($A389,Sheet1!$A$2:$A$1000,0))</f>
        <v>243.06</v>
      </c>
    </row>
    <row r="390" spans="1:74" x14ac:dyDescent="0.2">
      <c r="A390" s="11" t="s">
        <v>827</v>
      </c>
      <c r="B390" s="3">
        <f>MATCH($A390,Sheet1!ACCOUNTNO,0)</f>
        <v>355</v>
      </c>
      <c r="C390" s="3">
        <f t="shared" si="54"/>
        <v>355</v>
      </c>
      <c r="D390" s="3" t="str">
        <f>IF(D$3=0,0,INDEX(Sheet1!RawDataCols,$C390,D$5))</f>
        <v>26620A01</v>
      </c>
      <c r="E390" s="3" t="str">
        <f>IF(E$3=0,0,INDEX(Sheet1!RawDataCols,$C390,E$5))</f>
        <v xml:space="preserve">26620          </v>
      </c>
      <c r="F390" s="3" t="str">
        <f>IF(F$3=0,0,INDEX(Sheet1!RawDataCols,$C390,F$5))</f>
        <v xml:space="preserve">A01            </v>
      </c>
      <c r="G390" s="3" t="str">
        <f>IF(G$3=0,0,INDEX(Sheet1!RawDataCols,$C390,G$5))</f>
        <v xml:space="preserve">               </v>
      </c>
      <c r="H390" s="3" t="str">
        <f>IF(H$3=0,0,INDEX(Sheet1!RawDataCols,$C390,H$5))</f>
        <v xml:space="preserve">               </v>
      </c>
      <c r="I390" s="3" t="str">
        <f>IF(I$3=0,0,INDEX(Sheet1!RawDataCols,$C390,I$5))</f>
        <v xml:space="preserve">               </v>
      </c>
      <c r="J390" s="3" t="str">
        <f>IF(J$3=0,0,INDEX(Sheet1!RawDataCols,$C390,J$5))</f>
        <v xml:space="preserve">               </v>
      </c>
      <c r="K390" s="3" t="str">
        <f>IF(K$3=0,0,INDEX(Sheet1!RawDataCols,$C390,K$5))</f>
        <v xml:space="preserve">               </v>
      </c>
      <c r="L390" s="3" t="str">
        <f>IF(L$3=0,0,INDEX(Sheet1!RawDataCols,$C390,L$5))</f>
        <v xml:space="preserve">               </v>
      </c>
      <c r="M390" s="3" t="str">
        <f>IF(M$3=0,0,INDEX(Sheet1!RawDataCols,$C390,M$5))</f>
        <v xml:space="preserve">F007  </v>
      </c>
      <c r="N390" s="3" t="str">
        <f>IF(N$3=0,0,INDEX(Sheet1!RawDataCols,$C390,N$5))</f>
        <v>Security - Patrols-6 Circuit Dr</v>
      </c>
      <c r="O390" s="3">
        <f>INDEX(Sheet1!RawDataCols,$C390,O$5)</f>
        <v>13</v>
      </c>
      <c r="P390" s="3" t="str">
        <f>INDEX(Sheet1!RawDataCols,$C390,P$5)</f>
        <v>Cost and Expenses</v>
      </c>
      <c r="Q390" s="3" t="str">
        <f>IF(Q$3=0,0,INDEX(Sheet1!RawDataCols,$C390,Q$5))</f>
        <v>I</v>
      </c>
      <c r="R390" s="3">
        <f t="shared" si="55"/>
        <v>1</v>
      </c>
      <c r="S390" s="3">
        <f t="shared" si="56"/>
        <v>-1</v>
      </c>
      <c r="T390" s="3">
        <f>IF(T$3=0,0,INDEX(Sheet1!RawDataCols,$C390,T$5)*$R390)</f>
        <v>0</v>
      </c>
      <c r="U390" s="3">
        <f>IF(U$3=0,0,INDEX(Sheet1!RawDataCols,$C390,U$5)*$R390)</f>
        <v>0</v>
      </c>
      <c r="V390" s="3">
        <f>IF(V$3=0,0,INDEX(Sheet1!RawDataCols,$C390,V$5)*$R390)</f>
        <v>256.5</v>
      </c>
      <c r="W390" s="3">
        <f>IF(W$3=0,0,INDEX(Sheet1!RawDataCols,$C390,W$5)*$R390)</f>
        <v>0</v>
      </c>
      <c r="X390" s="3">
        <f>IF(X$3=0,0,INDEX(Sheet1!RawDataCols,$C390,X$5)*$R390)</f>
        <v>253.64</v>
      </c>
      <c r="Y390" s="3">
        <f>IF(Y$3=0,0,INDEX(Sheet1!RawDataCols,$C390,Y$5)*$R390)</f>
        <v>256.5</v>
      </c>
      <c r="Z390" s="3">
        <f>IF(Z$3=0,0,INDEX(Sheet1!RawDataCols,$C390,Z$5)*$R390)</f>
        <v>0</v>
      </c>
      <c r="AA390" s="3">
        <f>IF(AA$3=0,0,INDEX(Sheet1!RawDataCols,$C390,AA$5)*$R390)</f>
        <v>253.64</v>
      </c>
      <c r="AB390" s="3">
        <f>IF(AB$3=0,0,INDEX(Sheet1!RawDataCols,$C390,AB$5)*$R390)</f>
        <v>256.5</v>
      </c>
      <c r="AC390" s="3">
        <f>IF(AC$3=0,0,INDEX(Sheet1!RawDataCols,$C390,AC$5)*$R390)</f>
        <v>0</v>
      </c>
      <c r="AD390" s="3">
        <f>IF(AD$3=0,0,INDEX(Sheet1!RawDataCols,$C390,AD$5)*$R390)</f>
        <v>253.64</v>
      </c>
      <c r="AE390" s="3">
        <f>IF(AE$3=0,0,INDEX(Sheet1!RawDataCols,$C390,AE$5)*$R390)</f>
        <v>256.5</v>
      </c>
      <c r="AF390" s="3">
        <f>IF(AF$3=0,0,INDEX(Sheet1!RawDataCols,$C390,AF$5)*$R390)</f>
        <v>0</v>
      </c>
      <c r="AG390" s="3">
        <f>IF(AG$3=0,0,INDEX(Sheet1!RawDataCols,$C390,AG$5)*$R390)</f>
        <v>253.64</v>
      </c>
      <c r="AH390" s="3">
        <f>IF(AH$3=0,0,INDEX(Sheet1!RawDataCols,$C390,AH$5)*$R390)</f>
        <v>256.5</v>
      </c>
      <c r="AI390" s="3">
        <f>IF(AI$3=0,0,INDEX(Sheet1!RawDataCols,$C390,AI$5)*$R390)</f>
        <v>0</v>
      </c>
      <c r="AJ390" s="3">
        <f>IF(AJ$3=0,0,INDEX(Sheet1!RawDataCols,$C390,AJ$5)*$R390)</f>
        <v>288.64</v>
      </c>
      <c r="AK390" s="3">
        <f>IF(AK$3=0,0,INDEX(Sheet1!RawDataCols,$C390,AK$5)*$R390)</f>
        <v>256.5</v>
      </c>
      <c r="AL390" s="3">
        <f>IF(AL$3=0,0,INDEX(Sheet1!RawDataCols,$C390,AL$5)*$R390)</f>
        <v>0</v>
      </c>
      <c r="AM390" s="3">
        <f>IF(AM$3=0,0,INDEX(Sheet1!RawDataCols,$C390,AM$5)*$R390)</f>
        <v>323.64</v>
      </c>
      <c r="AN390" s="3">
        <f>IF(AN$3=0,0,INDEX(Sheet1!RawDataCols,$C390,AN$5)*$R390)</f>
        <v>323.64</v>
      </c>
      <c r="AO390" s="3">
        <f>IF(AO$3=0,0,INDEX(Sheet1!RawDataCols,$C390,AO$5)*$R390)</f>
        <v>0</v>
      </c>
      <c r="AP390" s="3">
        <f>IF(AP$3=0,0,INDEX(Sheet1!RawDataCols,$C390,AP$5)*$R390)</f>
        <v>253.64</v>
      </c>
      <c r="AQ390" s="3">
        <f>IF(AQ$3=0,0,INDEX(Sheet1!RawDataCols,$C390,AQ$5)*$R390)</f>
        <v>256.5</v>
      </c>
      <c r="AR390" s="3">
        <f>IF(AR$3=0,0,INDEX(Sheet1!RawDataCols,$C390,AR$5)*$R390)</f>
        <v>0</v>
      </c>
      <c r="AS390" s="3">
        <f>IF(AS$3=0,0,INDEX(Sheet1!RawDataCols,$C390,AS$5)*$R390)</f>
        <v>253.64</v>
      </c>
      <c r="AT390" s="3">
        <f>IF(AT$3=0,0,INDEX(Sheet1!RawDataCols,$C390,AT$5)*$R390)</f>
        <v>256.5</v>
      </c>
      <c r="AU390" s="3">
        <f>IF(AU$3=0,0,INDEX(Sheet1!RawDataCols,$C390,AU$5)*$R390)</f>
        <v>0</v>
      </c>
      <c r="AV390" s="3">
        <f>IF(AV$3=0,0,INDEX(Sheet1!RawDataCols,$C390,AV$5)*$R390)</f>
        <v>253.64</v>
      </c>
      <c r="AW390" s="3">
        <f>IF(AW$3=0,0,INDEX(Sheet1!RawDataCols,$C390,AW$5)*$R390)</f>
        <v>256.5</v>
      </c>
      <c r="AX390" s="3">
        <f>IF(AX$3=0,0,INDEX(Sheet1!RawDataCols,$C390,AX$5)*$R390)</f>
        <v>0</v>
      </c>
      <c r="AY390" s="3">
        <f>IF(AY$3=0,0,INDEX(Sheet1!RawDataCols,$C390,AY$5)*$R390)</f>
        <v>253.64</v>
      </c>
      <c r="AZ390" s="3">
        <f>IF(AZ$3=0,0,INDEX(Sheet1!RawDataCols,$C390,AZ$5)*$R390)</f>
        <v>256.5</v>
      </c>
      <c r="BA390" s="3">
        <f>IF(BA$3=0,0,INDEX(Sheet1!RawDataCols,$C390,BA$5)*$R390)</f>
        <v>0</v>
      </c>
      <c r="BB390" s="3">
        <f>IF(BB$3=0,0,INDEX(Sheet1!RawDataCols,$C390,BB$5)*$R390)</f>
        <v>253.64</v>
      </c>
      <c r="BC390" s="3">
        <f>IF(BC$3=0,0,INDEX(Sheet1!RawDataCols,$C390,BC$5)*$R390)</f>
        <v>256.5</v>
      </c>
      <c r="BD390" s="3">
        <f>IF(BD$3=0,0,INDEX(Sheet1!RawDataCols,$C390,BD$5)*$R390)</f>
        <v>0</v>
      </c>
      <c r="BE390" s="3">
        <f>IF(BE$3=0,0,INDEX(Sheet1!RawDataCols,$C390,BE$5)*$R390)</f>
        <v>253.64</v>
      </c>
      <c r="BF390" s="3">
        <f>IF(BF$3=0,0,INDEX(Sheet1!RawDataCols,$C390,BF$5)*$R390)</f>
        <v>256.5</v>
      </c>
      <c r="BG390" s="179">
        <f>IF(BG$3=0,0,INDEX(Sheet1!RawDataCols,$C390,BG$5)*$R390)</f>
        <v>0</v>
      </c>
      <c r="BH390" s="33">
        <f t="shared" si="57"/>
        <v>2895.0399999999991</v>
      </c>
      <c r="BI390" s="33">
        <f t="shared" si="58"/>
        <v>3145.14</v>
      </c>
      <c r="BJ390" s="33">
        <f t="shared" si="59"/>
        <v>0</v>
      </c>
      <c r="BK390" s="3">
        <f>IF(BK$3=0,0,INDEX(Sheet1!RawDataCols,$C390,BK$5)*$R390)</f>
        <v>196.57124999999999</v>
      </c>
      <c r="BL390" s="3">
        <f>IF(BL$3=0,0,INDEX(Sheet1!RawDataCols,$C390,BL$5)*$R390)</f>
        <v>0</v>
      </c>
      <c r="BM390" s="3">
        <f>IF(BM$3=0,0,INDEX(Sheet1!RawDataCols,$C390,BM$5)*$R390)</f>
        <v>110.9675</v>
      </c>
      <c r="BN390" s="3">
        <f>IF(BN$3=0,0,INDEX(Sheet1!RawDataCols,$C390,BN$5)*$R390)</f>
        <v>174.3775</v>
      </c>
      <c r="BO390" s="3">
        <f>IF(BO$3=0,0,INDEX(Sheet1!RawDataCols,$C390,BO$5)*$R390)</f>
        <v>190.23</v>
      </c>
      <c r="BP390" s="3">
        <f>IF(BP$3=0,0,INDEX(Sheet1!RawDataCols,$C390,BP$5)*$R390)</f>
        <v>0</v>
      </c>
      <c r="BQ390" s="3">
        <f t="shared" si="60"/>
        <v>507.28</v>
      </c>
      <c r="BR390" s="3">
        <f t="shared" si="61"/>
        <v>795.92</v>
      </c>
      <c r="BS390" s="3">
        <f t="shared" si="62"/>
        <v>830.92</v>
      </c>
      <c r="BT390" s="3">
        <f t="shared" si="63"/>
        <v>1591.84</v>
      </c>
      <c r="BU390" s="3" t="str">
        <f>INDEX(Sheet1!$BS$2:$BS$1000,MATCH($A390,Sheet1!$A$2:$A$1000,0))</f>
        <v>13</v>
      </c>
      <c r="BV390" s="3">
        <f>INDEX(Sheet1!$BT$2:$BT$1000,MATCH($A390,Sheet1!$A$2:$A$1000,0))</f>
        <v>1591.84</v>
      </c>
    </row>
    <row r="391" spans="1:74" x14ac:dyDescent="0.2">
      <c r="A391" s="11" t="s">
        <v>828</v>
      </c>
      <c r="B391" s="3">
        <f>MATCH($A391,Sheet1!ACCOUNTNO,0)</f>
        <v>356</v>
      </c>
      <c r="C391" s="3">
        <f t="shared" si="54"/>
        <v>356</v>
      </c>
      <c r="D391" s="3" t="str">
        <f>IF(D$3=0,0,INDEX(Sheet1!RawDataCols,$C391,D$5))</f>
        <v>26620A02</v>
      </c>
      <c r="E391" s="3" t="str">
        <f>IF(E$3=0,0,INDEX(Sheet1!RawDataCols,$C391,E$5))</f>
        <v xml:space="preserve">26620          </v>
      </c>
      <c r="F391" s="3" t="str">
        <f>IF(F$3=0,0,INDEX(Sheet1!RawDataCols,$C391,F$5))</f>
        <v xml:space="preserve">A02            </v>
      </c>
      <c r="G391" s="3" t="str">
        <f>IF(G$3=0,0,INDEX(Sheet1!RawDataCols,$C391,G$5))</f>
        <v xml:space="preserve">               </v>
      </c>
      <c r="H391" s="3" t="str">
        <f>IF(H$3=0,0,INDEX(Sheet1!RawDataCols,$C391,H$5))</f>
        <v xml:space="preserve">               </v>
      </c>
      <c r="I391" s="3" t="str">
        <f>IF(I$3=0,0,INDEX(Sheet1!RawDataCols,$C391,I$5))</f>
        <v xml:space="preserve">               </v>
      </c>
      <c r="J391" s="3" t="str">
        <f>IF(J$3=0,0,INDEX(Sheet1!RawDataCols,$C391,J$5))</f>
        <v xml:space="preserve">               </v>
      </c>
      <c r="K391" s="3" t="str">
        <f>IF(K$3=0,0,INDEX(Sheet1!RawDataCols,$C391,K$5))</f>
        <v xml:space="preserve">               </v>
      </c>
      <c r="L391" s="3" t="str">
        <f>IF(L$3=0,0,INDEX(Sheet1!RawDataCols,$C391,L$5))</f>
        <v xml:space="preserve">               </v>
      </c>
      <c r="M391" s="3" t="str">
        <f>IF(M$3=0,0,INDEX(Sheet1!RawDataCols,$C391,M$5))</f>
        <v xml:space="preserve">F007  </v>
      </c>
      <c r="N391" s="3" t="str">
        <f>IF(N$3=0,0,INDEX(Sheet1!RawDataCols,$C391,N$5))</f>
        <v>Security - Patrols-200 East Tce</v>
      </c>
      <c r="O391" s="3">
        <f>INDEX(Sheet1!RawDataCols,$C391,O$5)</f>
        <v>13</v>
      </c>
      <c r="P391" s="3" t="str">
        <f>INDEX(Sheet1!RawDataCols,$C391,P$5)</f>
        <v>Cost and Expenses</v>
      </c>
      <c r="Q391" s="3" t="str">
        <f>IF(Q$3=0,0,INDEX(Sheet1!RawDataCols,$C391,Q$5))</f>
        <v>I</v>
      </c>
      <c r="R391" s="3">
        <f t="shared" si="55"/>
        <v>1</v>
      </c>
      <c r="S391" s="3">
        <f t="shared" si="56"/>
        <v>-1</v>
      </c>
      <c r="T391" s="3">
        <f>IF(T$3=0,0,INDEX(Sheet1!RawDataCols,$C391,T$5)*$R391)</f>
        <v>0</v>
      </c>
      <c r="U391" s="3">
        <f>IF(U$3=0,0,INDEX(Sheet1!RawDataCols,$C391,U$5)*$R391)</f>
        <v>0</v>
      </c>
      <c r="V391" s="3">
        <f>IF(V$3=0,0,INDEX(Sheet1!RawDataCols,$C391,V$5)*$R391)</f>
        <v>128.75</v>
      </c>
      <c r="W391" s="3">
        <f>IF(W$3=0,0,INDEX(Sheet1!RawDataCols,$C391,W$5)*$R391)</f>
        <v>0</v>
      </c>
      <c r="X391" s="3">
        <f>IF(X$3=0,0,INDEX(Sheet1!RawDataCols,$C391,X$5)*$R391)</f>
        <v>300</v>
      </c>
      <c r="Y391" s="3">
        <f>IF(Y$3=0,0,INDEX(Sheet1!RawDataCols,$C391,Y$5)*$R391)</f>
        <v>128.75</v>
      </c>
      <c r="Z391" s="3">
        <f>IF(Z$3=0,0,INDEX(Sheet1!RawDataCols,$C391,Z$5)*$R391)</f>
        <v>0</v>
      </c>
      <c r="AA391" s="3">
        <f>IF(AA$3=0,0,INDEX(Sheet1!RawDataCols,$C391,AA$5)*$R391)</f>
        <v>300</v>
      </c>
      <c r="AB391" s="3">
        <f>IF(AB$3=0,0,INDEX(Sheet1!RawDataCols,$C391,AB$5)*$R391)</f>
        <v>128.75</v>
      </c>
      <c r="AC391" s="3">
        <f>IF(AC$3=0,0,INDEX(Sheet1!RawDataCols,$C391,AC$5)*$R391)</f>
        <v>895</v>
      </c>
      <c r="AD391" s="3">
        <f>IF(AD$3=0,0,INDEX(Sheet1!RawDataCols,$C391,AD$5)*$R391)</f>
        <v>300</v>
      </c>
      <c r="AE391" s="3">
        <f>IF(AE$3=0,0,INDEX(Sheet1!RawDataCols,$C391,AE$5)*$R391)</f>
        <v>128.75</v>
      </c>
      <c r="AF391" s="3">
        <f>IF(AF$3=0,0,INDEX(Sheet1!RawDataCols,$C391,AF$5)*$R391)</f>
        <v>0</v>
      </c>
      <c r="AG391" s="3">
        <f>IF(AG$3=0,0,INDEX(Sheet1!RawDataCols,$C391,AG$5)*$R391)</f>
        <v>300</v>
      </c>
      <c r="AH391" s="3">
        <f>IF(AH$3=0,0,INDEX(Sheet1!RawDataCols,$C391,AH$5)*$R391)</f>
        <v>128.75</v>
      </c>
      <c r="AI391" s="3">
        <f>IF(AI$3=0,0,INDEX(Sheet1!RawDataCols,$C391,AI$5)*$R391)</f>
        <v>0</v>
      </c>
      <c r="AJ391" s="3">
        <f>IF(AJ$3=0,0,INDEX(Sheet1!RawDataCols,$C391,AJ$5)*$R391)</f>
        <v>300</v>
      </c>
      <c r="AK391" s="3">
        <f>IF(AK$3=0,0,INDEX(Sheet1!RawDataCols,$C391,AK$5)*$R391)</f>
        <v>128.75</v>
      </c>
      <c r="AL391" s="3">
        <f>IF(AL$3=0,0,INDEX(Sheet1!RawDataCols,$C391,AL$5)*$R391)</f>
        <v>0</v>
      </c>
      <c r="AM391" s="3">
        <f>IF(AM$3=0,0,INDEX(Sheet1!RawDataCols,$C391,AM$5)*$R391)</f>
        <v>300</v>
      </c>
      <c r="AN391" s="3">
        <f>IF(AN$3=0,0,INDEX(Sheet1!RawDataCols,$C391,AN$5)*$R391)</f>
        <v>300</v>
      </c>
      <c r="AO391" s="3">
        <f>IF(AO$3=0,0,INDEX(Sheet1!RawDataCols,$C391,AO$5)*$R391)</f>
        <v>0</v>
      </c>
      <c r="AP391" s="3">
        <f>IF(AP$3=0,0,INDEX(Sheet1!RawDataCols,$C391,AP$5)*$R391)</f>
        <v>300</v>
      </c>
      <c r="AQ391" s="3">
        <f>IF(AQ$3=0,0,INDEX(Sheet1!RawDataCols,$C391,AQ$5)*$R391)</f>
        <v>128.75</v>
      </c>
      <c r="AR391" s="3">
        <f>IF(AR$3=0,0,INDEX(Sheet1!RawDataCols,$C391,AR$5)*$R391)</f>
        <v>0</v>
      </c>
      <c r="AS391" s="3">
        <f>IF(AS$3=0,0,INDEX(Sheet1!RawDataCols,$C391,AS$5)*$R391)</f>
        <v>300</v>
      </c>
      <c r="AT391" s="3">
        <f>IF(AT$3=0,0,INDEX(Sheet1!RawDataCols,$C391,AT$5)*$R391)</f>
        <v>128.75</v>
      </c>
      <c r="AU391" s="3">
        <f>IF(AU$3=0,0,INDEX(Sheet1!RawDataCols,$C391,AU$5)*$R391)</f>
        <v>0</v>
      </c>
      <c r="AV391" s="3">
        <f>IF(AV$3=0,0,INDEX(Sheet1!RawDataCols,$C391,AV$5)*$R391)</f>
        <v>300</v>
      </c>
      <c r="AW391" s="3">
        <f>IF(AW$3=0,0,INDEX(Sheet1!RawDataCols,$C391,AW$5)*$R391)</f>
        <v>128.75</v>
      </c>
      <c r="AX391" s="3">
        <f>IF(AX$3=0,0,INDEX(Sheet1!RawDataCols,$C391,AX$5)*$R391)</f>
        <v>0</v>
      </c>
      <c r="AY391" s="3">
        <f>IF(AY$3=0,0,INDEX(Sheet1!RawDataCols,$C391,AY$5)*$R391)</f>
        <v>300</v>
      </c>
      <c r="AZ391" s="3">
        <f>IF(AZ$3=0,0,INDEX(Sheet1!RawDataCols,$C391,AZ$5)*$R391)</f>
        <v>128.75</v>
      </c>
      <c r="BA391" s="3">
        <f>IF(BA$3=0,0,INDEX(Sheet1!RawDataCols,$C391,BA$5)*$R391)</f>
        <v>0</v>
      </c>
      <c r="BB391" s="3">
        <f>IF(BB$3=0,0,INDEX(Sheet1!RawDataCols,$C391,BB$5)*$R391)</f>
        <v>300</v>
      </c>
      <c r="BC391" s="3">
        <f>IF(BC$3=0,0,INDEX(Sheet1!RawDataCols,$C391,BC$5)*$R391)</f>
        <v>128.75</v>
      </c>
      <c r="BD391" s="3">
        <f>IF(BD$3=0,0,INDEX(Sheet1!RawDataCols,$C391,BD$5)*$R391)</f>
        <v>0</v>
      </c>
      <c r="BE391" s="3">
        <f>IF(BE$3=0,0,INDEX(Sheet1!RawDataCols,$C391,BE$5)*$R391)</f>
        <v>300</v>
      </c>
      <c r="BF391" s="3">
        <f>IF(BF$3=0,0,INDEX(Sheet1!RawDataCols,$C391,BF$5)*$R391)</f>
        <v>128.75</v>
      </c>
      <c r="BG391" s="179">
        <f>IF(BG$3=0,0,INDEX(Sheet1!RawDataCols,$C391,BG$5)*$R391)</f>
        <v>0</v>
      </c>
      <c r="BH391" s="33">
        <f t="shared" si="57"/>
        <v>3300</v>
      </c>
      <c r="BI391" s="33">
        <f t="shared" si="58"/>
        <v>1716.25</v>
      </c>
      <c r="BJ391" s="33">
        <f t="shared" si="59"/>
        <v>895</v>
      </c>
      <c r="BK391" s="3">
        <f>IF(BK$3=0,0,INDEX(Sheet1!RawDataCols,$C391,BK$5)*$R391)</f>
        <v>107.265625</v>
      </c>
      <c r="BL391" s="3">
        <f>IF(BL$3=0,0,INDEX(Sheet1!RawDataCols,$C391,BL$5)*$R391)</f>
        <v>58.125</v>
      </c>
      <c r="BM391" s="3">
        <f>IF(BM$3=0,0,INDEX(Sheet1!RawDataCols,$C391,BM$5)*$R391)</f>
        <v>163.5</v>
      </c>
      <c r="BN391" s="3">
        <f>IF(BN$3=0,0,INDEX(Sheet1!RawDataCols,$C391,BN$5)*$R391)</f>
        <v>248.375</v>
      </c>
      <c r="BO391" s="3">
        <f>IF(BO$3=0,0,INDEX(Sheet1!RawDataCols,$C391,BO$5)*$R391)</f>
        <v>346.5</v>
      </c>
      <c r="BP391" s="3">
        <f>IF(BP$3=0,0,INDEX(Sheet1!RawDataCols,$C391,BP$5)*$R391)</f>
        <v>35</v>
      </c>
      <c r="BQ391" s="3">
        <f t="shared" si="60"/>
        <v>600</v>
      </c>
      <c r="BR391" s="3">
        <f t="shared" si="61"/>
        <v>900</v>
      </c>
      <c r="BS391" s="3">
        <f t="shared" si="62"/>
        <v>900</v>
      </c>
      <c r="BT391" s="3">
        <f t="shared" si="63"/>
        <v>1800</v>
      </c>
      <c r="BU391" s="3" t="str">
        <f>INDEX(Sheet1!$BS$2:$BS$1000,MATCH($A391,Sheet1!$A$2:$A$1000,0))</f>
        <v>13</v>
      </c>
      <c r="BV391" s="3">
        <f>INDEX(Sheet1!$BT$2:$BT$1000,MATCH($A391,Sheet1!$A$2:$A$1000,0))</f>
        <v>1800</v>
      </c>
    </row>
    <row r="392" spans="1:74" x14ac:dyDescent="0.2">
      <c r="A392" s="11" t="s">
        <v>829</v>
      </c>
      <c r="B392" s="3">
        <f>MATCH($A392,Sheet1!ACCOUNTNO,0)</f>
        <v>357</v>
      </c>
      <c r="C392" s="3">
        <f t="shared" ref="C392:C455" si="64">IF(ISNA($B392),65000,$B392)</f>
        <v>357</v>
      </c>
      <c r="D392" s="3" t="str">
        <f>IF(D$3=0,0,INDEX(Sheet1!RawDataCols,$C392,D$5))</f>
        <v>26620A03</v>
      </c>
      <c r="E392" s="3" t="str">
        <f>IF(E$3=0,0,INDEX(Sheet1!RawDataCols,$C392,E$5))</f>
        <v xml:space="preserve">26620          </v>
      </c>
      <c r="F392" s="3" t="str">
        <f>IF(F$3=0,0,INDEX(Sheet1!RawDataCols,$C392,F$5))</f>
        <v xml:space="preserve">A03            </v>
      </c>
      <c r="G392" s="3" t="str">
        <f>IF(G$3=0,0,INDEX(Sheet1!RawDataCols,$C392,G$5))</f>
        <v xml:space="preserve">               </v>
      </c>
      <c r="H392" s="3" t="str">
        <f>IF(H$3=0,0,INDEX(Sheet1!RawDataCols,$C392,H$5))</f>
        <v xml:space="preserve">               </v>
      </c>
      <c r="I392" s="3" t="str">
        <f>IF(I$3=0,0,INDEX(Sheet1!RawDataCols,$C392,I$5))</f>
        <v xml:space="preserve">               </v>
      </c>
      <c r="J392" s="3" t="str">
        <f>IF(J$3=0,0,INDEX(Sheet1!RawDataCols,$C392,J$5))</f>
        <v xml:space="preserve">               </v>
      </c>
      <c r="K392" s="3" t="str">
        <f>IF(K$3=0,0,INDEX(Sheet1!RawDataCols,$C392,K$5))</f>
        <v xml:space="preserve">               </v>
      </c>
      <c r="L392" s="3" t="str">
        <f>IF(L$3=0,0,INDEX(Sheet1!RawDataCols,$C392,L$5))</f>
        <v xml:space="preserve">               </v>
      </c>
      <c r="M392" s="3" t="str">
        <f>IF(M$3=0,0,INDEX(Sheet1!RawDataCols,$C392,M$5))</f>
        <v xml:space="preserve">F007  </v>
      </c>
      <c r="N392" s="3" t="str">
        <f>IF(N$3=0,0,INDEX(Sheet1!RawDataCols,$C392,N$5))</f>
        <v>Security - Patrols-33 Franklin St</v>
      </c>
      <c r="O392" s="3">
        <f>INDEX(Sheet1!RawDataCols,$C392,O$5)</f>
        <v>13</v>
      </c>
      <c r="P392" s="3" t="str">
        <f>INDEX(Sheet1!RawDataCols,$C392,P$5)</f>
        <v>Cost and Expenses</v>
      </c>
      <c r="Q392" s="3" t="str">
        <f>IF(Q$3=0,0,INDEX(Sheet1!RawDataCols,$C392,Q$5))</f>
        <v>I</v>
      </c>
      <c r="R392" s="3">
        <f t="shared" ref="R392:R455" si="65">IF(OR(GL_Cat_Code=8,GL_Cat_Code=12,GL_Cat_Code=28,GL_Cat_Code=32,GL_Cat_Code=36,GL_Cat_Code=40),-1,1)</f>
        <v>1</v>
      </c>
      <c r="S392" s="3">
        <f t="shared" ref="S392:S455" si="66">IF(OR(GL_Cat_Code=8,GL_Cat_Code=12,GL_Cat_Code=28,GL_Cat_Code=32,GL_Cat_Code=36,GL_Cat_Code=40),1,-1)</f>
        <v>-1</v>
      </c>
      <c r="T392" s="3">
        <f>IF(T$3=0,0,INDEX(Sheet1!RawDataCols,$C392,T$5)*$R392)</f>
        <v>0</v>
      </c>
      <c r="U392" s="3">
        <f>IF(U$3=0,0,INDEX(Sheet1!RawDataCols,$C392,U$5)*$R392)</f>
        <v>0</v>
      </c>
      <c r="V392" s="3">
        <f>IF(V$3=0,0,INDEX(Sheet1!RawDataCols,$C392,V$5)*$R392)</f>
        <v>332.68</v>
      </c>
      <c r="W392" s="3">
        <f>IF(W$3=0,0,INDEX(Sheet1!RawDataCols,$C392,W$5)*$R392)</f>
        <v>0</v>
      </c>
      <c r="X392" s="3">
        <f>IF(X$3=0,0,INDEX(Sheet1!RawDataCols,$C392,X$5)*$R392)</f>
        <v>768.18</v>
      </c>
      <c r="Y392" s="3">
        <f>IF(Y$3=0,0,INDEX(Sheet1!RawDataCols,$C392,Y$5)*$R392)</f>
        <v>332.68</v>
      </c>
      <c r="Z392" s="3">
        <f>IF(Z$3=0,0,INDEX(Sheet1!RawDataCols,$C392,Z$5)*$R392)</f>
        <v>0</v>
      </c>
      <c r="AA392" s="3">
        <f>IF(AA$3=0,0,INDEX(Sheet1!RawDataCols,$C392,AA$5)*$R392)</f>
        <v>768.18</v>
      </c>
      <c r="AB392" s="3">
        <f>IF(AB$3=0,0,INDEX(Sheet1!RawDataCols,$C392,AB$5)*$R392)</f>
        <v>332.68</v>
      </c>
      <c r="AC392" s="3">
        <f>IF(AC$3=0,0,INDEX(Sheet1!RawDataCols,$C392,AC$5)*$R392)</f>
        <v>0</v>
      </c>
      <c r="AD392" s="3">
        <f>IF(AD$3=0,0,INDEX(Sheet1!RawDataCols,$C392,AD$5)*$R392)</f>
        <v>768.18</v>
      </c>
      <c r="AE392" s="3">
        <f>IF(AE$3=0,0,INDEX(Sheet1!RawDataCols,$C392,AE$5)*$R392)</f>
        <v>332.68</v>
      </c>
      <c r="AF392" s="3">
        <f>IF(AF$3=0,0,INDEX(Sheet1!RawDataCols,$C392,AF$5)*$R392)</f>
        <v>0</v>
      </c>
      <c r="AG392" s="3">
        <f>IF(AG$3=0,0,INDEX(Sheet1!RawDataCols,$C392,AG$5)*$R392)</f>
        <v>768.18</v>
      </c>
      <c r="AH392" s="3">
        <f>IF(AH$3=0,0,INDEX(Sheet1!RawDataCols,$C392,AH$5)*$R392)</f>
        <v>332.68</v>
      </c>
      <c r="AI392" s="3">
        <f>IF(AI$3=0,0,INDEX(Sheet1!RawDataCols,$C392,AI$5)*$R392)</f>
        <v>0</v>
      </c>
      <c r="AJ392" s="3">
        <f>IF(AJ$3=0,0,INDEX(Sheet1!RawDataCols,$C392,AJ$5)*$R392)</f>
        <v>768.18</v>
      </c>
      <c r="AK392" s="3">
        <f>IF(AK$3=0,0,INDEX(Sheet1!RawDataCols,$C392,AK$5)*$R392)</f>
        <v>332.68</v>
      </c>
      <c r="AL392" s="3">
        <f>IF(AL$3=0,0,INDEX(Sheet1!RawDataCols,$C392,AL$5)*$R392)</f>
        <v>0</v>
      </c>
      <c r="AM392" s="3">
        <f>IF(AM$3=0,0,INDEX(Sheet1!RawDataCols,$C392,AM$5)*$R392)</f>
        <v>768.18</v>
      </c>
      <c r="AN392" s="3">
        <f>IF(AN$3=0,0,INDEX(Sheet1!RawDataCols,$C392,AN$5)*$R392)</f>
        <v>768.18</v>
      </c>
      <c r="AO392" s="3">
        <f>IF(AO$3=0,0,INDEX(Sheet1!RawDataCols,$C392,AO$5)*$R392)</f>
        <v>0</v>
      </c>
      <c r="AP392" s="3">
        <f>IF(AP$3=0,0,INDEX(Sheet1!RawDataCols,$C392,AP$5)*$R392)</f>
        <v>768.18</v>
      </c>
      <c r="AQ392" s="3">
        <f>IF(AQ$3=0,0,INDEX(Sheet1!RawDataCols,$C392,AQ$5)*$R392)</f>
        <v>332.68</v>
      </c>
      <c r="AR392" s="3">
        <f>IF(AR$3=0,0,INDEX(Sheet1!RawDataCols,$C392,AR$5)*$R392)</f>
        <v>0</v>
      </c>
      <c r="AS392" s="3">
        <f>IF(AS$3=0,0,INDEX(Sheet1!RawDataCols,$C392,AS$5)*$R392)</f>
        <v>768.18</v>
      </c>
      <c r="AT392" s="3">
        <f>IF(AT$3=0,0,INDEX(Sheet1!RawDataCols,$C392,AT$5)*$R392)</f>
        <v>332.68</v>
      </c>
      <c r="AU392" s="3">
        <f>IF(AU$3=0,0,INDEX(Sheet1!RawDataCols,$C392,AU$5)*$R392)</f>
        <v>35</v>
      </c>
      <c r="AV392" s="3">
        <f>IF(AV$3=0,0,INDEX(Sheet1!RawDataCols,$C392,AV$5)*$R392)</f>
        <v>768.18</v>
      </c>
      <c r="AW392" s="3">
        <f>IF(AW$3=0,0,INDEX(Sheet1!RawDataCols,$C392,AW$5)*$R392)</f>
        <v>332.68</v>
      </c>
      <c r="AX392" s="3">
        <f>IF(AX$3=0,0,INDEX(Sheet1!RawDataCols,$C392,AX$5)*$R392)</f>
        <v>0</v>
      </c>
      <c r="AY392" s="3">
        <f>IF(AY$3=0,0,INDEX(Sheet1!RawDataCols,$C392,AY$5)*$R392)</f>
        <v>768.18</v>
      </c>
      <c r="AZ392" s="3">
        <f>IF(AZ$3=0,0,INDEX(Sheet1!RawDataCols,$C392,AZ$5)*$R392)</f>
        <v>332.68</v>
      </c>
      <c r="BA392" s="3">
        <f>IF(BA$3=0,0,INDEX(Sheet1!RawDataCols,$C392,BA$5)*$R392)</f>
        <v>0</v>
      </c>
      <c r="BB392" s="3">
        <f>IF(BB$3=0,0,INDEX(Sheet1!RawDataCols,$C392,BB$5)*$R392)</f>
        <v>768.18</v>
      </c>
      <c r="BC392" s="3">
        <f>IF(BC$3=0,0,INDEX(Sheet1!RawDataCols,$C392,BC$5)*$R392)</f>
        <v>332.68</v>
      </c>
      <c r="BD392" s="3">
        <f>IF(BD$3=0,0,INDEX(Sheet1!RawDataCols,$C392,BD$5)*$R392)</f>
        <v>0</v>
      </c>
      <c r="BE392" s="3">
        <f>IF(BE$3=0,0,INDEX(Sheet1!RawDataCols,$C392,BE$5)*$R392)</f>
        <v>768.18</v>
      </c>
      <c r="BF392" s="3">
        <f>IF(BF$3=0,0,INDEX(Sheet1!RawDataCols,$C392,BF$5)*$R392)</f>
        <v>332.68</v>
      </c>
      <c r="BG392" s="179">
        <f>IF(BG$3=0,0,INDEX(Sheet1!RawDataCols,$C392,BG$5)*$R392)</f>
        <v>0</v>
      </c>
      <c r="BH392" s="33">
        <f t="shared" ref="BH392:BH455" si="67">SUM(T392,U392,X392,AA392,AD392,AG392,AJ392,AM392,AP392,AS392,AV392,AY392,BB392)</f>
        <v>8449.9800000000014</v>
      </c>
      <c r="BI392" s="33">
        <f t="shared" ref="BI392:BI455" si="68">SUM(V392,Y392,AB392,AE392,AH392,AK392,AN392,AQ392,AT392,AW392,AZ392,BC392)</f>
        <v>4427.66</v>
      </c>
      <c r="BJ392" s="33">
        <f t="shared" ref="BJ392:BJ455" si="69">SUM(W392,Z392,AC392,AF392,AI392,AL392,AO392,AR392,AU392,AX392,BA392,BD392)+IF(Q392&lt;&gt;"I",BP392,0)</f>
        <v>35</v>
      </c>
      <c r="BK392" s="3">
        <f>IF(BK$3=0,0,INDEX(Sheet1!RawDataCols,$C392,BK$5)*$R392)</f>
        <v>276.72874999999999</v>
      </c>
      <c r="BL392" s="3">
        <f>IF(BL$3=0,0,INDEX(Sheet1!RawDataCols,$C392,BL$5)*$R392)</f>
        <v>288.0675</v>
      </c>
      <c r="BM392" s="3">
        <f>IF(BM$3=0,0,INDEX(Sheet1!RawDataCols,$C392,BM$5)*$R392)</f>
        <v>336.07875000000001</v>
      </c>
      <c r="BN392" s="3">
        <f>IF(BN$3=0,0,INDEX(Sheet1!RawDataCols,$C392,BN$5)*$R392)</f>
        <v>505.42500000000001</v>
      </c>
      <c r="BO392" s="3">
        <f>IF(BO$3=0,0,INDEX(Sheet1!RawDataCols,$C392,BO$5)*$R392)</f>
        <v>582.69749999999999</v>
      </c>
      <c r="BP392" s="3">
        <f>IF(BP$3=0,0,INDEX(Sheet1!RawDataCols,$C392,BP$5)*$R392)</f>
        <v>4609.08</v>
      </c>
      <c r="BQ392" s="3">
        <f t="shared" ref="BQ392:BQ455" si="70">IF($Q392="I",SUM(U392,X392,AA392),SUM(T392,U392,X392,AA392))</f>
        <v>1536.36</v>
      </c>
      <c r="BR392" s="3">
        <f t="shared" ref="BR392:BR455" si="71">IF($Q392="I",SUM(AD392,AG392,AJ392),SUM(AD392,AG392,AJ392,BQ392))</f>
        <v>2304.54</v>
      </c>
      <c r="BS392" s="3">
        <f t="shared" ref="BS392:BS455" si="72">IF($Q392="I",SUM(AM392,AP392,AS392),SUM(AM392,AP392,AS392,BR392))</f>
        <v>2304.54</v>
      </c>
      <c r="BT392" s="3">
        <f t="shared" ref="BT392:BT455" si="73">IF($I392="I",SUM(AV392,AY392,BB392),SUM(AV392,AY392,BB392,BS392))</f>
        <v>4609.08</v>
      </c>
      <c r="BU392" s="3" t="str">
        <f>INDEX(Sheet1!$BS$2:$BS$1000,MATCH($A392,Sheet1!$A$2:$A$1000,0))</f>
        <v>13</v>
      </c>
      <c r="BV392" s="3">
        <f>INDEX(Sheet1!$BT$2:$BT$1000,MATCH($A392,Sheet1!$A$2:$A$1000,0))</f>
        <v>4609.08</v>
      </c>
    </row>
    <row r="393" spans="1:74" x14ac:dyDescent="0.2">
      <c r="A393" s="11" t="s">
        <v>830</v>
      </c>
      <c r="B393" s="3">
        <f>MATCH($A393,Sheet1!ACCOUNTNO,0)</f>
        <v>358</v>
      </c>
      <c r="C393" s="3">
        <f t="shared" si="64"/>
        <v>358</v>
      </c>
      <c r="D393" s="3" t="str">
        <f>IF(D$3=0,0,INDEX(Sheet1!RawDataCols,$C393,D$5))</f>
        <v>26620A04</v>
      </c>
      <c r="E393" s="3" t="str">
        <f>IF(E$3=0,0,INDEX(Sheet1!RawDataCols,$C393,E$5))</f>
        <v xml:space="preserve">26620          </v>
      </c>
      <c r="F393" s="3" t="str">
        <f>IF(F$3=0,0,INDEX(Sheet1!RawDataCols,$C393,F$5))</f>
        <v xml:space="preserve">A04            </v>
      </c>
      <c r="G393" s="3" t="str">
        <f>IF(G$3=0,0,INDEX(Sheet1!RawDataCols,$C393,G$5))</f>
        <v xml:space="preserve">               </v>
      </c>
      <c r="H393" s="3" t="str">
        <f>IF(H$3=0,0,INDEX(Sheet1!RawDataCols,$C393,H$5))</f>
        <v xml:space="preserve">               </v>
      </c>
      <c r="I393" s="3" t="str">
        <f>IF(I$3=0,0,INDEX(Sheet1!RawDataCols,$C393,I$5))</f>
        <v xml:space="preserve">               </v>
      </c>
      <c r="J393" s="3" t="str">
        <f>IF(J$3=0,0,INDEX(Sheet1!RawDataCols,$C393,J$5))</f>
        <v xml:space="preserve">               </v>
      </c>
      <c r="K393" s="3" t="str">
        <f>IF(K$3=0,0,INDEX(Sheet1!RawDataCols,$C393,K$5))</f>
        <v xml:space="preserve">               </v>
      </c>
      <c r="L393" s="3" t="str">
        <f>IF(L$3=0,0,INDEX(Sheet1!RawDataCols,$C393,L$5))</f>
        <v xml:space="preserve">               </v>
      </c>
      <c r="M393" s="3" t="str">
        <f>IF(M$3=0,0,INDEX(Sheet1!RawDataCols,$C393,M$5))</f>
        <v xml:space="preserve">F007  </v>
      </c>
      <c r="N393" s="3" t="str">
        <f>IF(N$3=0,0,INDEX(Sheet1!RawDataCols,$C393,N$5))</f>
        <v>Security - Patrols-174 Fullarton Rd</v>
      </c>
      <c r="O393" s="3">
        <f>INDEX(Sheet1!RawDataCols,$C393,O$5)</f>
        <v>13</v>
      </c>
      <c r="P393" s="3" t="str">
        <f>INDEX(Sheet1!RawDataCols,$C393,P$5)</f>
        <v>Cost and Expenses</v>
      </c>
      <c r="Q393" s="3" t="str">
        <f>IF(Q$3=0,0,INDEX(Sheet1!RawDataCols,$C393,Q$5))</f>
        <v>I</v>
      </c>
      <c r="R393" s="3">
        <f t="shared" si="65"/>
        <v>1</v>
      </c>
      <c r="S393" s="3">
        <f t="shared" si="66"/>
        <v>-1</v>
      </c>
      <c r="T393" s="3">
        <f>IF(T$3=0,0,INDEX(Sheet1!RawDataCols,$C393,T$5)*$R393)</f>
        <v>0</v>
      </c>
      <c r="U393" s="3">
        <f>IF(U$3=0,0,INDEX(Sheet1!RawDataCols,$C393,U$5)*$R393)</f>
        <v>0</v>
      </c>
      <c r="V393" s="3">
        <f>IF(V$3=0,0,INDEX(Sheet1!RawDataCols,$C393,V$5)*$R393)</f>
        <v>78.42</v>
      </c>
      <c r="W393" s="3">
        <f>IF(W$3=0,0,INDEX(Sheet1!RawDataCols,$C393,W$5)*$R393)</f>
        <v>0</v>
      </c>
      <c r="X393" s="3">
        <f>IF(X$3=0,0,INDEX(Sheet1!RawDataCols,$C393,X$5)*$R393)</f>
        <v>182.73</v>
      </c>
      <c r="Y393" s="3">
        <f>IF(Y$3=0,0,INDEX(Sheet1!RawDataCols,$C393,Y$5)*$R393)</f>
        <v>78.42</v>
      </c>
      <c r="Z393" s="3">
        <f>IF(Z$3=0,0,INDEX(Sheet1!RawDataCols,$C393,Z$5)*$R393)</f>
        <v>0</v>
      </c>
      <c r="AA393" s="3">
        <f>IF(AA$3=0,0,INDEX(Sheet1!RawDataCols,$C393,AA$5)*$R393)</f>
        <v>182.73</v>
      </c>
      <c r="AB393" s="3">
        <f>IF(AB$3=0,0,INDEX(Sheet1!RawDataCols,$C393,AB$5)*$R393)</f>
        <v>78.42</v>
      </c>
      <c r="AC393" s="3">
        <f>IF(AC$3=0,0,INDEX(Sheet1!RawDataCols,$C393,AC$5)*$R393)</f>
        <v>0</v>
      </c>
      <c r="AD393" s="3">
        <f>IF(AD$3=0,0,INDEX(Sheet1!RawDataCols,$C393,AD$5)*$R393)</f>
        <v>182.73</v>
      </c>
      <c r="AE393" s="3">
        <f>IF(AE$3=0,0,INDEX(Sheet1!RawDataCols,$C393,AE$5)*$R393)</f>
        <v>78.42</v>
      </c>
      <c r="AF393" s="3">
        <f>IF(AF$3=0,0,INDEX(Sheet1!RawDataCols,$C393,AF$5)*$R393)</f>
        <v>0</v>
      </c>
      <c r="AG393" s="3">
        <f>IF(AG$3=0,0,INDEX(Sheet1!RawDataCols,$C393,AG$5)*$R393)</f>
        <v>182.73</v>
      </c>
      <c r="AH393" s="3">
        <f>IF(AH$3=0,0,INDEX(Sheet1!RawDataCols,$C393,AH$5)*$R393)</f>
        <v>78.42</v>
      </c>
      <c r="AI393" s="3">
        <f>IF(AI$3=0,0,INDEX(Sheet1!RawDataCols,$C393,AI$5)*$R393)</f>
        <v>0</v>
      </c>
      <c r="AJ393" s="3">
        <f>IF(AJ$3=0,0,INDEX(Sheet1!RawDataCols,$C393,AJ$5)*$R393)</f>
        <v>182.73</v>
      </c>
      <c r="AK393" s="3">
        <f>IF(AK$3=0,0,INDEX(Sheet1!RawDataCols,$C393,AK$5)*$R393)</f>
        <v>78.42</v>
      </c>
      <c r="AL393" s="3">
        <f>IF(AL$3=0,0,INDEX(Sheet1!RawDataCols,$C393,AL$5)*$R393)</f>
        <v>0</v>
      </c>
      <c r="AM393" s="3">
        <f>IF(AM$3=0,0,INDEX(Sheet1!RawDataCols,$C393,AM$5)*$R393)</f>
        <v>182.73</v>
      </c>
      <c r="AN393" s="3">
        <f>IF(AN$3=0,0,INDEX(Sheet1!RawDataCols,$C393,AN$5)*$R393)</f>
        <v>182.73</v>
      </c>
      <c r="AO393" s="3">
        <f>IF(AO$3=0,0,INDEX(Sheet1!RawDataCols,$C393,AO$5)*$R393)</f>
        <v>0</v>
      </c>
      <c r="AP393" s="3">
        <f>IF(AP$3=0,0,INDEX(Sheet1!RawDataCols,$C393,AP$5)*$R393)</f>
        <v>182.73</v>
      </c>
      <c r="AQ393" s="3">
        <f>IF(AQ$3=0,0,INDEX(Sheet1!RawDataCols,$C393,AQ$5)*$R393)</f>
        <v>78.42</v>
      </c>
      <c r="AR393" s="3">
        <f>IF(AR$3=0,0,INDEX(Sheet1!RawDataCols,$C393,AR$5)*$R393)</f>
        <v>0</v>
      </c>
      <c r="AS393" s="3">
        <f>IF(AS$3=0,0,INDEX(Sheet1!RawDataCols,$C393,AS$5)*$R393)</f>
        <v>182.73</v>
      </c>
      <c r="AT393" s="3">
        <f>IF(AT$3=0,0,INDEX(Sheet1!RawDataCols,$C393,AT$5)*$R393)</f>
        <v>78.42</v>
      </c>
      <c r="AU393" s="3">
        <f>IF(AU$3=0,0,INDEX(Sheet1!RawDataCols,$C393,AU$5)*$R393)</f>
        <v>0</v>
      </c>
      <c r="AV393" s="3">
        <f>IF(AV$3=0,0,INDEX(Sheet1!RawDataCols,$C393,AV$5)*$R393)</f>
        <v>182.73</v>
      </c>
      <c r="AW393" s="3">
        <f>IF(AW$3=0,0,INDEX(Sheet1!RawDataCols,$C393,AW$5)*$R393)</f>
        <v>78.42</v>
      </c>
      <c r="AX393" s="3">
        <f>IF(AX$3=0,0,INDEX(Sheet1!RawDataCols,$C393,AX$5)*$R393)</f>
        <v>0</v>
      </c>
      <c r="AY393" s="3">
        <f>IF(AY$3=0,0,INDEX(Sheet1!RawDataCols,$C393,AY$5)*$R393)</f>
        <v>182.73</v>
      </c>
      <c r="AZ393" s="3">
        <f>IF(AZ$3=0,0,INDEX(Sheet1!RawDataCols,$C393,AZ$5)*$R393)</f>
        <v>78.42</v>
      </c>
      <c r="BA393" s="3">
        <f>IF(BA$3=0,0,INDEX(Sheet1!RawDataCols,$C393,BA$5)*$R393)</f>
        <v>0</v>
      </c>
      <c r="BB393" s="3">
        <f>IF(BB$3=0,0,INDEX(Sheet1!RawDataCols,$C393,BB$5)*$R393)</f>
        <v>182.73</v>
      </c>
      <c r="BC393" s="3">
        <f>IF(BC$3=0,0,INDEX(Sheet1!RawDataCols,$C393,BC$5)*$R393)</f>
        <v>78.42</v>
      </c>
      <c r="BD393" s="3">
        <f>IF(BD$3=0,0,INDEX(Sheet1!RawDataCols,$C393,BD$5)*$R393)</f>
        <v>0</v>
      </c>
      <c r="BE393" s="3">
        <f>IF(BE$3=0,0,INDEX(Sheet1!RawDataCols,$C393,BE$5)*$R393)</f>
        <v>182.73</v>
      </c>
      <c r="BF393" s="3">
        <f>IF(BF$3=0,0,INDEX(Sheet1!RawDataCols,$C393,BF$5)*$R393)</f>
        <v>78.42</v>
      </c>
      <c r="BG393" s="179">
        <f>IF(BG$3=0,0,INDEX(Sheet1!RawDataCols,$C393,BG$5)*$R393)</f>
        <v>0</v>
      </c>
      <c r="BH393" s="33">
        <f t="shared" si="67"/>
        <v>2010.03</v>
      </c>
      <c r="BI393" s="33">
        <f t="shared" si="68"/>
        <v>1045.3499999999999</v>
      </c>
      <c r="BJ393" s="33">
        <f t="shared" si="69"/>
        <v>0</v>
      </c>
      <c r="BK393" s="3">
        <f>IF(BK$3=0,0,INDEX(Sheet1!RawDataCols,$C393,BK$5)*$R393)</f>
        <v>65.334374999999994</v>
      </c>
      <c r="BL393" s="3">
        <f>IF(BL$3=0,0,INDEX(Sheet1!RawDataCols,$C393,BL$5)*$R393)</f>
        <v>0</v>
      </c>
      <c r="BM393" s="3">
        <f>IF(BM$3=0,0,INDEX(Sheet1!RawDataCols,$C393,BM$5)*$R393)</f>
        <v>79.944374999999994</v>
      </c>
      <c r="BN393" s="3">
        <f>IF(BN$3=0,0,INDEX(Sheet1!RawDataCols,$C393,BN$5)*$R393)</f>
        <v>125.626875</v>
      </c>
      <c r="BO393" s="3">
        <f>IF(BO$3=0,0,INDEX(Sheet1!RawDataCols,$C393,BO$5)*$R393)</f>
        <v>142.729375</v>
      </c>
      <c r="BP393" s="3">
        <f>IF(BP$3=0,0,INDEX(Sheet1!RawDataCols,$C393,BP$5)*$R393)</f>
        <v>0</v>
      </c>
      <c r="BQ393" s="3">
        <f t="shared" si="70"/>
        <v>365.46</v>
      </c>
      <c r="BR393" s="3">
        <f t="shared" si="71"/>
        <v>548.18999999999994</v>
      </c>
      <c r="BS393" s="3">
        <f t="shared" si="72"/>
        <v>548.18999999999994</v>
      </c>
      <c r="BT393" s="3">
        <f t="shared" si="73"/>
        <v>1096.3799999999999</v>
      </c>
      <c r="BU393" s="3" t="str">
        <f>INDEX(Sheet1!$BS$2:$BS$1000,MATCH($A393,Sheet1!$A$2:$A$1000,0))</f>
        <v>13</v>
      </c>
      <c r="BV393" s="3">
        <f>INDEX(Sheet1!$BT$2:$BT$1000,MATCH($A393,Sheet1!$A$2:$A$1000,0))</f>
        <v>1096.3800000000001</v>
      </c>
    </row>
    <row r="394" spans="1:74" x14ac:dyDescent="0.2">
      <c r="A394" s="11" t="s">
        <v>831</v>
      </c>
      <c r="B394" s="3">
        <f>MATCH($A394,Sheet1!ACCOUNTNO,0)</f>
        <v>360</v>
      </c>
      <c r="C394" s="3">
        <f t="shared" si="64"/>
        <v>360</v>
      </c>
      <c r="D394" s="3" t="str">
        <f>IF(D$3=0,0,INDEX(Sheet1!RawDataCols,$C394,D$5))</f>
        <v>26620A07</v>
      </c>
      <c r="E394" s="3" t="str">
        <f>IF(E$3=0,0,INDEX(Sheet1!RawDataCols,$C394,E$5))</f>
        <v xml:space="preserve">26620          </v>
      </c>
      <c r="F394" s="3" t="str">
        <f>IF(F$3=0,0,INDEX(Sheet1!RawDataCols,$C394,F$5))</f>
        <v xml:space="preserve">A07            </v>
      </c>
      <c r="G394" s="3" t="str">
        <f>IF(G$3=0,0,INDEX(Sheet1!RawDataCols,$C394,G$5))</f>
        <v xml:space="preserve">               </v>
      </c>
      <c r="H394" s="3" t="str">
        <f>IF(H$3=0,0,INDEX(Sheet1!RawDataCols,$C394,H$5))</f>
        <v xml:space="preserve">               </v>
      </c>
      <c r="I394" s="3" t="str">
        <f>IF(I$3=0,0,INDEX(Sheet1!RawDataCols,$C394,I$5))</f>
        <v xml:space="preserve">               </v>
      </c>
      <c r="J394" s="3" t="str">
        <f>IF(J$3=0,0,INDEX(Sheet1!RawDataCols,$C394,J$5))</f>
        <v xml:space="preserve">               </v>
      </c>
      <c r="K394" s="3" t="str">
        <f>IF(K$3=0,0,INDEX(Sheet1!RawDataCols,$C394,K$5))</f>
        <v xml:space="preserve">               </v>
      </c>
      <c r="L394" s="3" t="str">
        <f>IF(L$3=0,0,INDEX(Sheet1!RawDataCols,$C394,L$5))</f>
        <v xml:space="preserve">               </v>
      </c>
      <c r="M394" s="3" t="str">
        <f>IF(M$3=0,0,INDEX(Sheet1!RawDataCols,$C394,M$5))</f>
        <v xml:space="preserve">F007  </v>
      </c>
      <c r="N394" s="3" t="str">
        <f>IF(N$3=0,0,INDEX(Sheet1!RawDataCols,$C394,N$5))</f>
        <v>Security - Patrols-25 Franklin St</v>
      </c>
      <c r="O394" s="3">
        <f>INDEX(Sheet1!RawDataCols,$C394,O$5)</f>
        <v>13</v>
      </c>
      <c r="P394" s="3" t="str">
        <f>INDEX(Sheet1!RawDataCols,$C394,P$5)</f>
        <v>Cost and Expenses</v>
      </c>
      <c r="Q394" s="3" t="str">
        <f>IF(Q$3=0,0,INDEX(Sheet1!RawDataCols,$C394,Q$5))</f>
        <v>I</v>
      </c>
      <c r="R394" s="3">
        <f t="shared" si="65"/>
        <v>1</v>
      </c>
      <c r="S394" s="3">
        <f t="shared" si="66"/>
        <v>-1</v>
      </c>
      <c r="T394" s="3">
        <f>IF(T$3=0,0,INDEX(Sheet1!RawDataCols,$C394,T$5)*$R394)</f>
        <v>0</v>
      </c>
      <c r="U394" s="3">
        <f>IF(U$3=0,0,INDEX(Sheet1!RawDataCols,$C394,U$5)*$R394)</f>
        <v>0</v>
      </c>
      <c r="V394" s="3">
        <f>IF(V$3=0,0,INDEX(Sheet1!RawDataCols,$C394,V$5)*$R394)</f>
        <v>105.23</v>
      </c>
      <c r="W394" s="3">
        <f>IF(W$3=0,0,INDEX(Sheet1!RawDataCols,$C394,W$5)*$R394)</f>
        <v>0</v>
      </c>
      <c r="X394" s="3">
        <f>IF(X$3=0,0,INDEX(Sheet1!RawDataCols,$C394,X$5)*$R394)</f>
        <v>200</v>
      </c>
      <c r="Y394" s="3">
        <f>IF(Y$3=0,0,INDEX(Sheet1!RawDataCols,$C394,Y$5)*$R394)</f>
        <v>95.04</v>
      </c>
      <c r="Z394" s="3">
        <f>IF(Z$3=0,0,INDEX(Sheet1!RawDataCols,$C394,Z$5)*$R394)</f>
        <v>0</v>
      </c>
      <c r="AA394" s="3">
        <f>IF(AA$3=0,0,INDEX(Sheet1!RawDataCols,$C394,AA$5)*$R394)</f>
        <v>200</v>
      </c>
      <c r="AB394" s="3">
        <f>IF(AB$3=0,0,INDEX(Sheet1!RawDataCols,$C394,AB$5)*$R394)</f>
        <v>105.23</v>
      </c>
      <c r="AC394" s="3">
        <f>IF(AC$3=0,0,INDEX(Sheet1!RawDataCols,$C394,AC$5)*$R394)</f>
        <v>0</v>
      </c>
      <c r="AD394" s="3">
        <f>IF(AD$3=0,0,INDEX(Sheet1!RawDataCols,$C394,AD$5)*$R394)</f>
        <v>402.86</v>
      </c>
      <c r="AE394" s="3">
        <f>IF(AE$3=0,0,INDEX(Sheet1!RawDataCols,$C394,AE$5)*$R394)</f>
        <v>101.83</v>
      </c>
      <c r="AF394" s="3">
        <f>IF(AF$3=0,0,INDEX(Sheet1!RawDataCols,$C394,AF$5)*$R394)</f>
        <v>0</v>
      </c>
      <c r="AG394" s="3">
        <f>IF(AG$3=0,0,INDEX(Sheet1!RawDataCols,$C394,AG$5)*$R394)</f>
        <v>200</v>
      </c>
      <c r="AH394" s="3">
        <f>IF(AH$3=0,0,INDEX(Sheet1!RawDataCols,$C394,AH$5)*$R394)</f>
        <v>105.23</v>
      </c>
      <c r="AI394" s="3">
        <f>IF(AI$3=0,0,INDEX(Sheet1!RawDataCols,$C394,AI$5)*$R394)</f>
        <v>0</v>
      </c>
      <c r="AJ394" s="3">
        <f>IF(AJ$3=0,0,INDEX(Sheet1!RawDataCols,$C394,AJ$5)*$R394)</f>
        <v>200</v>
      </c>
      <c r="AK394" s="3">
        <f>IF(AK$3=0,0,INDEX(Sheet1!RawDataCols,$C394,AK$5)*$R394)</f>
        <v>101.83</v>
      </c>
      <c r="AL394" s="3">
        <f>IF(AL$3=0,0,INDEX(Sheet1!RawDataCols,$C394,AL$5)*$R394)</f>
        <v>0</v>
      </c>
      <c r="AM394" s="3">
        <f>IF(AM$3=0,0,INDEX(Sheet1!RawDataCols,$C394,AM$5)*$R394)</f>
        <v>200</v>
      </c>
      <c r="AN394" s="3">
        <f>IF(AN$3=0,0,INDEX(Sheet1!RawDataCols,$C394,AN$5)*$R394)</f>
        <v>200</v>
      </c>
      <c r="AO394" s="3">
        <f>IF(AO$3=0,0,INDEX(Sheet1!RawDataCols,$C394,AO$5)*$R394)</f>
        <v>0</v>
      </c>
      <c r="AP394" s="3">
        <f>IF(AP$3=0,0,INDEX(Sheet1!RawDataCols,$C394,AP$5)*$R394)</f>
        <v>200</v>
      </c>
      <c r="AQ394" s="3">
        <f>IF(AQ$3=0,0,INDEX(Sheet1!RawDataCols,$C394,AQ$5)*$R394)</f>
        <v>105.23</v>
      </c>
      <c r="AR394" s="3">
        <f>IF(AR$3=0,0,INDEX(Sheet1!RawDataCols,$C394,AR$5)*$R394)</f>
        <v>0</v>
      </c>
      <c r="AS394" s="3">
        <f>IF(AS$3=0,0,INDEX(Sheet1!RawDataCols,$C394,AS$5)*$R394)</f>
        <v>200</v>
      </c>
      <c r="AT394" s="3">
        <f>IF(AT$3=0,0,INDEX(Sheet1!RawDataCols,$C394,AT$5)*$R394)</f>
        <v>101.83</v>
      </c>
      <c r="AU394" s="3">
        <f>IF(AU$3=0,0,INDEX(Sheet1!RawDataCols,$C394,AU$5)*$R394)</f>
        <v>0</v>
      </c>
      <c r="AV394" s="3">
        <f>IF(AV$3=0,0,INDEX(Sheet1!RawDataCols,$C394,AV$5)*$R394)</f>
        <v>200</v>
      </c>
      <c r="AW394" s="3">
        <f>IF(AW$3=0,0,INDEX(Sheet1!RawDataCols,$C394,AW$5)*$R394)</f>
        <v>105.23</v>
      </c>
      <c r="AX394" s="3">
        <f>IF(AX$3=0,0,INDEX(Sheet1!RawDataCols,$C394,AX$5)*$R394)</f>
        <v>0</v>
      </c>
      <c r="AY394" s="3">
        <f>IF(AY$3=0,0,INDEX(Sheet1!RawDataCols,$C394,AY$5)*$R394)</f>
        <v>200</v>
      </c>
      <c r="AZ394" s="3">
        <f>IF(AZ$3=0,0,INDEX(Sheet1!RawDataCols,$C394,AZ$5)*$R394)</f>
        <v>101.83</v>
      </c>
      <c r="BA394" s="3">
        <f>IF(BA$3=0,0,INDEX(Sheet1!RawDataCols,$C394,BA$5)*$R394)</f>
        <v>0</v>
      </c>
      <c r="BB394" s="3">
        <f>IF(BB$3=0,0,INDEX(Sheet1!RawDataCols,$C394,BB$5)*$R394)</f>
        <v>200</v>
      </c>
      <c r="BC394" s="3">
        <f>IF(BC$3=0,0,INDEX(Sheet1!RawDataCols,$C394,BC$5)*$R394)</f>
        <v>105.23</v>
      </c>
      <c r="BD394" s="3">
        <f>IF(BD$3=0,0,INDEX(Sheet1!RawDataCols,$C394,BD$5)*$R394)</f>
        <v>0</v>
      </c>
      <c r="BE394" s="3">
        <f>IF(BE$3=0,0,INDEX(Sheet1!RawDataCols,$C394,BE$5)*$R394)</f>
        <v>200</v>
      </c>
      <c r="BF394" s="3">
        <f>IF(BF$3=0,0,INDEX(Sheet1!RawDataCols,$C394,BF$5)*$R394)</f>
        <v>105.23</v>
      </c>
      <c r="BG394" s="179">
        <f>IF(BG$3=0,0,INDEX(Sheet1!RawDataCols,$C394,BG$5)*$R394)</f>
        <v>0</v>
      </c>
      <c r="BH394" s="33">
        <f t="shared" si="67"/>
        <v>2402.86</v>
      </c>
      <c r="BI394" s="33">
        <f t="shared" si="68"/>
        <v>1333.74</v>
      </c>
      <c r="BJ394" s="33">
        <f t="shared" si="69"/>
        <v>0</v>
      </c>
      <c r="BK394" s="3">
        <f>IF(BK$3=0,0,INDEX(Sheet1!RawDataCols,$C394,BK$5)*$R394)</f>
        <v>83.358750000000001</v>
      </c>
      <c r="BL394" s="3">
        <f>IF(BL$3=0,0,INDEX(Sheet1!RawDataCols,$C394,BL$5)*$R394)</f>
        <v>0</v>
      </c>
      <c r="BM394" s="3">
        <f>IF(BM$3=0,0,INDEX(Sheet1!RawDataCols,$C394,BM$5)*$R394)</f>
        <v>87.5</v>
      </c>
      <c r="BN394" s="3">
        <f>IF(BN$3=0,0,INDEX(Sheet1!RawDataCols,$C394,BN$5)*$R394)</f>
        <v>137.5</v>
      </c>
      <c r="BO394" s="3">
        <f>IF(BO$3=0,0,INDEX(Sheet1!RawDataCols,$C394,BO$5)*$R394)</f>
        <v>150</v>
      </c>
      <c r="BP394" s="3">
        <f>IF(BP$3=0,0,INDEX(Sheet1!RawDataCols,$C394,BP$5)*$R394)</f>
        <v>0</v>
      </c>
      <c r="BQ394" s="3">
        <f t="shared" si="70"/>
        <v>400</v>
      </c>
      <c r="BR394" s="3">
        <f t="shared" si="71"/>
        <v>802.86</v>
      </c>
      <c r="BS394" s="3">
        <f t="shared" si="72"/>
        <v>600</v>
      </c>
      <c r="BT394" s="3">
        <f t="shared" si="73"/>
        <v>1200</v>
      </c>
      <c r="BU394" s="3" t="str">
        <f>INDEX(Sheet1!$BS$2:$BS$1000,MATCH($A394,Sheet1!$A$2:$A$1000,0))</f>
        <v>13</v>
      </c>
      <c r="BV394" s="3">
        <f>INDEX(Sheet1!$BT$2:$BT$1000,MATCH($A394,Sheet1!$A$2:$A$1000,0))</f>
        <v>1200</v>
      </c>
    </row>
    <row r="395" spans="1:74" x14ac:dyDescent="0.2">
      <c r="A395" s="11" t="s">
        <v>832</v>
      </c>
      <c r="B395" s="3">
        <f>MATCH($A395,Sheet1!ACCOUNTNO,0)</f>
        <v>361</v>
      </c>
      <c r="C395" s="3">
        <f t="shared" si="64"/>
        <v>361</v>
      </c>
      <c r="D395" s="3" t="str">
        <f>IF(D$3=0,0,INDEX(Sheet1!RawDataCols,$C395,D$5))</f>
        <v>26620A11</v>
      </c>
      <c r="E395" s="3" t="str">
        <f>IF(E$3=0,0,INDEX(Sheet1!RawDataCols,$C395,E$5))</f>
        <v xml:space="preserve">26620          </v>
      </c>
      <c r="F395" s="3" t="str">
        <f>IF(F$3=0,0,INDEX(Sheet1!RawDataCols,$C395,F$5))</f>
        <v xml:space="preserve">A11            </v>
      </c>
      <c r="G395" s="3" t="str">
        <f>IF(G$3=0,0,INDEX(Sheet1!RawDataCols,$C395,G$5))</f>
        <v xml:space="preserve">               </v>
      </c>
      <c r="H395" s="3" t="str">
        <f>IF(H$3=0,0,INDEX(Sheet1!RawDataCols,$C395,H$5))</f>
        <v xml:space="preserve">               </v>
      </c>
      <c r="I395" s="3" t="str">
        <f>IF(I$3=0,0,INDEX(Sheet1!RawDataCols,$C395,I$5))</f>
        <v xml:space="preserve">               </v>
      </c>
      <c r="J395" s="3" t="str">
        <f>IF(J$3=0,0,INDEX(Sheet1!RawDataCols,$C395,J$5))</f>
        <v xml:space="preserve">               </v>
      </c>
      <c r="K395" s="3" t="str">
        <f>IF(K$3=0,0,INDEX(Sheet1!RawDataCols,$C395,K$5))</f>
        <v xml:space="preserve">               </v>
      </c>
      <c r="L395" s="3" t="str">
        <f>IF(L$3=0,0,INDEX(Sheet1!RawDataCols,$C395,L$5))</f>
        <v xml:space="preserve">               </v>
      </c>
      <c r="M395" s="3" t="str">
        <f>IF(M$3=0,0,INDEX(Sheet1!RawDataCols,$C395,M$5))</f>
        <v xml:space="preserve">F007  </v>
      </c>
      <c r="N395" s="3" t="str">
        <f>IF(N$3=0,0,INDEX(Sheet1!RawDataCols,$C395,N$5))</f>
        <v>Security - Patrols-25 Hutt St</v>
      </c>
      <c r="O395" s="3">
        <f>INDEX(Sheet1!RawDataCols,$C395,O$5)</f>
        <v>13</v>
      </c>
      <c r="P395" s="3" t="str">
        <f>INDEX(Sheet1!RawDataCols,$C395,P$5)</f>
        <v>Cost and Expenses</v>
      </c>
      <c r="Q395" s="3" t="str">
        <f>IF(Q$3=0,0,INDEX(Sheet1!RawDataCols,$C395,Q$5))</f>
        <v>I</v>
      </c>
      <c r="R395" s="3">
        <f t="shared" si="65"/>
        <v>1</v>
      </c>
      <c r="S395" s="3">
        <f t="shared" si="66"/>
        <v>-1</v>
      </c>
      <c r="T395" s="3">
        <f>IF(T$3=0,0,INDEX(Sheet1!RawDataCols,$C395,T$5)*$R395)</f>
        <v>0</v>
      </c>
      <c r="U395" s="3">
        <f>IF(U$3=0,0,INDEX(Sheet1!RawDataCols,$C395,U$5)*$R395)</f>
        <v>0</v>
      </c>
      <c r="V395" s="3">
        <f>IF(V$3=0,0,INDEX(Sheet1!RawDataCols,$C395,V$5)*$R395)</f>
        <v>0</v>
      </c>
      <c r="W395" s="3">
        <f>IF(W$3=0,0,INDEX(Sheet1!RawDataCols,$C395,W$5)*$R395)</f>
        <v>0</v>
      </c>
      <c r="X395" s="3">
        <f>IF(X$3=0,0,INDEX(Sheet1!RawDataCols,$C395,X$5)*$R395)</f>
        <v>0</v>
      </c>
      <c r="Y395" s="3">
        <f>IF(Y$3=0,0,INDEX(Sheet1!RawDataCols,$C395,Y$5)*$R395)</f>
        <v>0</v>
      </c>
      <c r="Z395" s="3">
        <f>IF(Z$3=0,0,INDEX(Sheet1!RawDataCols,$C395,Z$5)*$R395)</f>
        <v>0</v>
      </c>
      <c r="AA395" s="3">
        <f>IF(AA$3=0,0,INDEX(Sheet1!RawDataCols,$C395,AA$5)*$R395)</f>
        <v>0</v>
      </c>
      <c r="AB395" s="3">
        <f>IF(AB$3=0,0,INDEX(Sheet1!RawDataCols,$C395,AB$5)*$R395)</f>
        <v>0</v>
      </c>
      <c r="AC395" s="3">
        <f>IF(AC$3=0,0,INDEX(Sheet1!RawDataCols,$C395,AC$5)*$R395)</f>
        <v>0</v>
      </c>
      <c r="AD395" s="3">
        <f>IF(AD$3=0,0,INDEX(Sheet1!RawDataCols,$C395,AD$5)*$R395)</f>
        <v>0</v>
      </c>
      <c r="AE395" s="3">
        <f>IF(AE$3=0,0,INDEX(Sheet1!RawDataCols,$C395,AE$5)*$R395)</f>
        <v>0</v>
      </c>
      <c r="AF395" s="3">
        <f>IF(AF$3=0,0,INDEX(Sheet1!RawDataCols,$C395,AF$5)*$R395)</f>
        <v>0</v>
      </c>
      <c r="AG395" s="3">
        <f>IF(AG$3=0,0,INDEX(Sheet1!RawDataCols,$C395,AG$5)*$R395)</f>
        <v>0</v>
      </c>
      <c r="AH395" s="3">
        <f>IF(AH$3=0,0,INDEX(Sheet1!RawDataCols,$C395,AH$5)*$R395)</f>
        <v>0</v>
      </c>
      <c r="AI395" s="3">
        <f>IF(AI$3=0,0,INDEX(Sheet1!RawDataCols,$C395,AI$5)*$R395)</f>
        <v>0</v>
      </c>
      <c r="AJ395" s="3">
        <f>IF(AJ$3=0,0,INDEX(Sheet1!RawDataCols,$C395,AJ$5)*$R395)</f>
        <v>0</v>
      </c>
      <c r="AK395" s="3">
        <f>IF(AK$3=0,0,INDEX(Sheet1!RawDataCols,$C395,AK$5)*$R395)</f>
        <v>0</v>
      </c>
      <c r="AL395" s="3">
        <f>IF(AL$3=0,0,INDEX(Sheet1!RawDataCols,$C395,AL$5)*$R395)</f>
        <v>0</v>
      </c>
      <c r="AM395" s="3">
        <f>IF(AM$3=0,0,INDEX(Sheet1!RawDataCols,$C395,AM$5)*$R395)</f>
        <v>0</v>
      </c>
      <c r="AN395" s="3">
        <f>IF(AN$3=0,0,INDEX(Sheet1!RawDataCols,$C395,AN$5)*$R395)</f>
        <v>0</v>
      </c>
      <c r="AO395" s="3">
        <f>IF(AO$3=0,0,INDEX(Sheet1!RawDataCols,$C395,AO$5)*$R395)</f>
        <v>0</v>
      </c>
      <c r="AP395" s="3">
        <f>IF(AP$3=0,0,INDEX(Sheet1!RawDataCols,$C395,AP$5)*$R395)</f>
        <v>0</v>
      </c>
      <c r="AQ395" s="3">
        <f>IF(AQ$3=0,0,INDEX(Sheet1!RawDataCols,$C395,AQ$5)*$R395)</f>
        <v>0</v>
      </c>
      <c r="AR395" s="3">
        <f>IF(AR$3=0,0,INDEX(Sheet1!RawDataCols,$C395,AR$5)*$R395)</f>
        <v>0</v>
      </c>
      <c r="AS395" s="3">
        <f>IF(AS$3=0,0,INDEX(Sheet1!RawDataCols,$C395,AS$5)*$R395)</f>
        <v>0</v>
      </c>
      <c r="AT395" s="3">
        <f>IF(AT$3=0,0,INDEX(Sheet1!RawDataCols,$C395,AT$5)*$R395)</f>
        <v>0</v>
      </c>
      <c r="AU395" s="3">
        <f>IF(AU$3=0,0,INDEX(Sheet1!RawDataCols,$C395,AU$5)*$R395)</f>
        <v>0</v>
      </c>
      <c r="AV395" s="3">
        <f>IF(AV$3=0,0,INDEX(Sheet1!RawDataCols,$C395,AV$5)*$R395)</f>
        <v>0</v>
      </c>
      <c r="AW395" s="3">
        <f>IF(AW$3=0,0,INDEX(Sheet1!RawDataCols,$C395,AW$5)*$R395)</f>
        <v>0</v>
      </c>
      <c r="AX395" s="3">
        <f>IF(AX$3=0,0,INDEX(Sheet1!RawDataCols,$C395,AX$5)*$R395)</f>
        <v>0</v>
      </c>
      <c r="AY395" s="3">
        <f>IF(AY$3=0,0,INDEX(Sheet1!RawDataCols,$C395,AY$5)*$R395)</f>
        <v>0</v>
      </c>
      <c r="AZ395" s="3">
        <f>IF(AZ$3=0,0,INDEX(Sheet1!RawDataCols,$C395,AZ$5)*$R395)</f>
        <v>0</v>
      </c>
      <c r="BA395" s="3">
        <f>IF(BA$3=0,0,INDEX(Sheet1!RawDataCols,$C395,BA$5)*$R395)</f>
        <v>0</v>
      </c>
      <c r="BB395" s="3">
        <f>IF(BB$3=0,0,INDEX(Sheet1!RawDataCols,$C395,BB$5)*$R395)</f>
        <v>0</v>
      </c>
      <c r="BC395" s="3">
        <f>IF(BC$3=0,0,INDEX(Sheet1!RawDataCols,$C395,BC$5)*$R395)</f>
        <v>0</v>
      </c>
      <c r="BD395" s="3">
        <f>IF(BD$3=0,0,INDEX(Sheet1!RawDataCols,$C395,BD$5)*$R395)</f>
        <v>0</v>
      </c>
      <c r="BE395" s="3">
        <f>IF(BE$3=0,0,INDEX(Sheet1!RawDataCols,$C395,BE$5)*$R395)</f>
        <v>0</v>
      </c>
      <c r="BF395" s="3">
        <f>IF(BF$3=0,0,INDEX(Sheet1!RawDataCols,$C395,BF$5)*$R395)</f>
        <v>0</v>
      </c>
      <c r="BG395" s="179">
        <f>IF(BG$3=0,0,INDEX(Sheet1!RawDataCols,$C395,BG$5)*$R395)</f>
        <v>0</v>
      </c>
      <c r="BH395" s="33">
        <f t="shared" si="67"/>
        <v>0</v>
      </c>
      <c r="BI395" s="33">
        <f t="shared" si="68"/>
        <v>0</v>
      </c>
      <c r="BJ395" s="33">
        <f t="shared" si="69"/>
        <v>0</v>
      </c>
      <c r="BK395" s="3">
        <f>IF(BK$3=0,0,INDEX(Sheet1!RawDataCols,$C395,BK$5)*$R395)</f>
        <v>0</v>
      </c>
      <c r="BL395" s="3">
        <f>IF(BL$3=0,0,INDEX(Sheet1!RawDataCols,$C395,BL$5)*$R395)</f>
        <v>0</v>
      </c>
      <c r="BM395" s="3">
        <f>IF(BM$3=0,0,INDEX(Sheet1!RawDataCols,$C395,BM$5)*$R395)</f>
        <v>4.46875</v>
      </c>
      <c r="BN395" s="3">
        <f>IF(BN$3=0,0,INDEX(Sheet1!RawDataCols,$C395,BN$5)*$R395)</f>
        <v>8.9375</v>
      </c>
      <c r="BO395" s="3">
        <f>IF(BO$3=0,0,INDEX(Sheet1!RawDataCols,$C395,BO$5)*$R395)</f>
        <v>8.9375</v>
      </c>
      <c r="BP395" s="3">
        <f>IF(BP$3=0,0,INDEX(Sheet1!RawDataCols,$C395,BP$5)*$R395)</f>
        <v>0</v>
      </c>
      <c r="BQ395" s="3">
        <f t="shared" si="70"/>
        <v>0</v>
      </c>
      <c r="BR395" s="3">
        <f t="shared" si="71"/>
        <v>0</v>
      </c>
      <c r="BS395" s="3">
        <f t="shared" si="72"/>
        <v>0</v>
      </c>
      <c r="BT395" s="3">
        <f t="shared" si="73"/>
        <v>0</v>
      </c>
      <c r="BU395" s="3" t="str">
        <f>INDEX(Sheet1!$BS$2:$BS$1000,MATCH($A395,Sheet1!$A$2:$A$1000,0))</f>
        <v>13</v>
      </c>
      <c r="BV395" s="3">
        <f>INDEX(Sheet1!$BT$2:$BT$1000,MATCH($A395,Sheet1!$A$2:$A$1000,0))</f>
        <v>0</v>
      </c>
    </row>
    <row r="396" spans="1:74" x14ac:dyDescent="0.2">
      <c r="A396" s="11" t="s">
        <v>833</v>
      </c>
      <c r="B396" s="3">
        <f>MATCH($A396,Sheet1!ACCOUNTNO,0)</f>
        <v>363</v>
      </c>
      <c r="C396" s="3">
        <f t="shared" si="64"/>
        <v>363</v>
      </c>
      <c r="D396" s="3" t="str">
        <f>IF(D$3=0,0,INDEX(Sheet1!RawDataCols,$C396,D$5))</f>
        <v>27100A02</v>
      </c>
      <c r="E396" s="3" t="str">
        <f>IF(E$3=0,0,INDEX(Sheet1!RawDataCols,$C396,E$5))</f>
        <v xml:space="preserve">27100          </v>
      </c>
      <c r="F396" s="3" t="str">
        <f>IF(F$3=0,0,INDEX(Sheet1!RawDataCols,$C396,F$5))</f>
        <v xml:space="preserve">A02            </v>
      </c>
      <c r="G396" s="3" t="str">
        <f>IF(G$3=0,0,INDEX(Sheet1!RawDataCols,$C396,G$5))</f>
        <v xml:space="preserve">               </v>
      </c>
      <c r="H396" s="3" t="str">
        <f>IF(H$3=0,0,INDEX(Sheet1!RawDataCols,$C396,H$5))</f>
        <v xml:space="preserve">               </v>
      </c>
      <c r="I396" s="3" t="str">
        <f>IF(I$3=0,0,INDEX(Sheet1!RawDataCols,$C396,I$5))</f>
        <v xml:space="preserve">               </v>
      </c>
      <c r="J396" s="3" t="str">
        <f>IF(J$3=0,0,INDEX(Sheet1!RawDataCols,$C396,J$5))</f>
        <v xml:space="preserve">               </v>
      </c>
      <c r="K396" s="3" t="str">
        <f>IF(K$3=0,0,INDEX(Sheet1!RawDataCols,$C396,K$5))</f>
        <v xml:space="preserve">               </v>
      </c>
      <c r="L396" s="3" t="str">
        <f>IF(L$3=0,0,INDEX(Sheet1!RawDataCols,$C396,L$5))</f>
        <v xml:space="preserve">               </v>
      </c>
      <c r="M396" s="3" t="str">
        <f>IF(M$3=0,0,INDEX(Sheet1!RawDataCols,$C396,M$5))</f>
        <v xml:space="preserve">F007  </v>
      </c>
      <c r="N396" s="3" t="str">
        <f>IF(N$3=0,0,INDEX(Sheet1!RawDataCols,$C396,N$5))</f>
        <v>Asbestos Report-200 East Tce</v>
      </c>
      <c r="O396" s="3">
        <f>INDEX(Sheet1!RawDataCols,$C396,O$5)</f>
        <v>13</v>
      </c>
      <c r="P396" s="3" t="str">
        <f>INDEX(Sheet1!RawDataCols,$C396,P$5)</f>
        <v>Cost and Expenses</v>
      </c>
      <c r="Q396" s="3" t="str">
        <f>IF(Q$3=0,0,INDEX(Sheet1!RawDataCols,$C396,Q$5))</f>
        <v>I</v>
      </c>
      <c r="R396" s="3">
        <f t="shared" si="65"/>
        <v>1</v>
      </c>
      <c r="S396" s="3">
        <f t="shared" si="66"/>
        <v>-1</v>
      </c>
      <c r="T396" s="3">
        <f>IF(T$3=0,0,INDEX(Sheet1!RawDataCols,$C396,T$5)*$R396)</f>
        <v>0</v>
      </c>
      <c r="U396" s="3">
        <f>IF(U$3=0,0,INDEX(Sheet1!RawDataCols,$C396,U$5)*$R396)</f>
        <v>0</v>
      </c>
      <c r="V396" s="3">
        <f>IF(V$3=0,0,INDEX(Sheet1!RawDataCols,$C396,V$5)*$R396)</f>
        <v>25.36</v>
      </c>
      <c r="W396" s="3">
        <f>IF(W$3=0,0,INDEX(Sheet1!RawDataCols,$C396,W$5)*$R396)</f>
        <v>0</v>
      </c>
      <c r="X396" s="3">
        <f>IF(X$3=0,0,INDEX(Sheet1!RawDataCols,$C396,X$5)*$R396)</f>
        <v>0</v>
      </c>
      <c r="Y396" s="3">
        <f>IF(Y$3=0,0,INDEX(Sheet1!RawDataCols,$C396,Y$5)*$R396)</f>
        <v>25.36</v>
      </c>
      <c r="Z396" s="3">
        <f>IF(Z$3=0,0,INDEX(Sheet1!RawDataCols,$C396,Z$5)*$R396)</f>
        <v>0</v>
      </c>
      <c r="AA396" s="3">
        <f>IF(AA$3=0,0,INDEX(Sheet1!RawDataCols,$C396,AA$5)*$R396)</f>
        <v>0</v>
      </c>
      <c r="AB396" s="3">
        <f>IF(AB$3=0,0,INDEX(Sheet1!RawDataCols,$C396,AB$5)*$R396)</f>
        <v>25.36</v>
      </c>
      <c r="AC396" s="3">
        <f>IF(AC$3=0,0,INDEX(Sheet1!RawDataCols,$C396,AC$5)*$R396)</f>
        <v>0</v>
      </c>
      <c r="AD396" s="3">
        <f>IF(AD$3=0,0,INDEX(Sheet1!RawDataCols,$C396,AD$5)*$R396)</f>
        <v>0</v>
      </c>
      <c r="AE396" s="3">
        <f>IF(AE$3=0,0,INDEX(Sheet1!RawDataCols,$C396,AE$5)*$R396)</f>
        <v>25.36</v>
      </c>
      <c r="AF396" s="3">
        <f>IF(AF$3=0,0,INDEX(Sheet1!RawDataCols,$C396,AF$5)*$R396)</f>
        <v>0</v>
      </c>
      <c r="AG396" s="3">
        <f>IF(AG$3=0,0,INDEX(Sheet1!RawDataCols,$C396,AG$5)*$R396)</f>
        <v>0</v>
      </c>
      <c r="AH396" s="3">
        <f>IF(AH$3=0,0,INDEX(Sheet1!RawDataCols,$C396,AH$5)*$R396)</f>
        <v>25.36</v>
      </c>
      <c r="AI396" s="3">
        <f>IF(AI$3=0,0,INDEX(Sheet1!RawDataCols,$C396,AI$5)*$R396)</f>
        <v>0</v>
      </c>
      <c r="AJ396" s="3">
        <f>IF(AJ$3=0,0,INDEX(Sheet1!RawDataCols,$C396,AJ$5)*$R396)</f>
        <v>0</v>
      </c>
      <c r="AK396" s="3">
        <f>IF(AK$3=0,0,INDEX(Sheet1!RawDataCols,$C396,AK$5)*$R396)</f>
        <v>25.36</v>
      </c>
      <c r="AL396" s="3">
        <f>IF(AL$3=0,0,INDEX(Sheet1!RawDataCols,$C396,AL$5)*$R396)</f>
        <v>0</v>
      </c>
      <c r="AM396" s="3">
        <f>IF(AM$3=0,0,INDEX(Sheet1!RawDataCols,$C396,AM$5)*$R396)</f>
        <v>0</v>
      </c>
      <c r="AN396" s="3">
        <f>IF(AN$3=0,0,INDEX(Sheet1!RawDataCols,$C396,AN$5)*$R396)</f>
        <v>0</v>
      </c>
      <c r="AO396" s="3">
        <f>IF(AO$3=0,0,INDEX(Sheet1!RawDataCols,$C396,AO$5)*$R396)</f>
        <v>0</v>
      </c>
      <c r="AP396" s="3">
        <f>IF(AP$3=0,0,INDEX(Sheet1!RawDataCols,$C396,AP$5)*$R396)</f>
        <v>0</v>
      </c>
      <c r="AQ396" s="3">
        <f>IF(AQ$3=0,0,INDEX(Sheet1!RawDataCols,$C396,AQ$5)*$R396)</f>
        <v>25.36</v>
      </c>
      <c r="AR396" s="3">
        <f>IF(AR$3=0,0,INDEX(Sheet1!RawDataCols,$C396,AR$5)*$R396)</f>
        <v>0</v>
      </c>
      <c r="AS396" s="3">
        <f>IF(AS$3=0,0,INDEX(Sheet1!RawDataCols,$C396,AS$5)*$R396)</f>
        <v>0</v>
      </c>
      <c r="AT396" s="3">
        <f>IF(AT$3=0,0,INDEX(Sheet1!RawDataCols,$C396,AT$5)*$R396)</f>
        <v>25.36</v>
      </c>
      <c r="AU396" s="3">
        <f>IF(AU$3=0,0,INDEX(Sheet1!RawDataCols,$C396,AU$5)*$R396)</f>
        <v>0</v>
      </c>
      <c r="AV396" s="3">
        <f>IF(AV$3=0,0,INDEX(Sheet1!RawDataCols,$C396,AV$5)*$R396)</f>
        <v>0</v>
      </c>
      <c r="AW396" s="3">
        <f>IF(AW$3=0,0,INDEX(Sheet1!RawDataCols,$C396,AW$5)*$R396)</f>
        <v>25.36</v>
      </c>
      <c r="AX396" s="3">
        <f>IF(AX$3=0,0,INDEX(Sheet1!RawDataCols,$C396,AX$5)*$R396)</f>
        <v>0</v>
      </c>
      <c r="AY396" s="3">
        <f>IF(AY$3=0,0,INDEX(Sheet1!RawDataCols,$C396,AY$5)*$R396)</f>
        <v>0</v>
      </c>
      <c r="AZ396" s="3">
        <f>IF(AZ$3=0,0,INDEX(Sheet1!RawDataCols,$C396,AZ$5)*$R396)</f>
        <v>25.36</v>
      </c>
      <c r="BA396" s="3">
        <f>IF(BA$3=0,0,INDEX(Sheet1!RawDataCols,$C396,BA$5)*$R396)</f>
        <v>295.45</v>
      </c>
      <c r="BB396" s="3">
        <f>IF(BB$3=0,0,INDEX(Sheet1!RawDataCols,$C396,BB$5)*$R396)</f>
        <v>295.45</v>
      </c>
      <c r="BC396" s="3">
        <f>IF(BC$3=0,0,INDEX(Sheet1!RawDataCols,$C396,BC$5)*$R396)</f>
        <v>25.36</v>
      </c>
      <c r="BD396" s="3">
        <f>IF(BD$3=0,0,INDEX(Sheet1!RawDataCols,$C396,BD$5)*$R396)</f>
        <v>0</v>
      </c>
      <c r="BE396" s="3">
        <f>IF(BE$3=0,0,INDEX(Sheet1!RawDataCols,$C396,BE$5)*$R396)</f>
        <v>295.45</v>
      </c>
      <c r="BF396" s="3">
        <f>IF(BF$3=0,0,INDEX(Sheet1!RawDataCols,$C396,BF$5)*$R396)</f>
        <v>25.36</v>
      </c>
      <c r="BG396" s="179">
        <f>IF(BG$3=0,0,INDEX(Sheet1!RawDataCols,$C396,BG$5)*$R396)</f>
        <v>0</v>
      </c>
      <c r="BH396" s="33">
        <f t="shared" si="67"/>
        <v>295.45</v>
      </c>
      <c r="BI396" s="33">
        <f t="shared" si="68"/>
        <v>278.96000000000004</v>
      </c>
      <c r="BJ396" s="33">
        <f t="shared" si="69"/>
        <v>295.45</v>
      </c>
      <c r="BK396" s="3">
        <f>IF(BK$3=0,0,INDEX(Sheet1!RawDataCols,$C396,BK$5)*$R396)</f>
        <v>17.434999999999999</v>
      </c>
      <c r="BL396" s="3">
        <f>IF(BL$3=0,0,INDEX(Sheet1!RawDataCols,$C396,BL$5)*$R396)</f>
        <v>18.465624999999999</v>
      </c>
      <c r="BM396" s="3">
        <f>IF(BM$3=0,0,INDEX(Sheet1!RawDataCols,$C396,BM$5)*$R396)</f>
        <v>0</v>
      </c>
      <c r="BN396" s="3">
        <f>IF(BN$3=0,0,INDEX(Sheet1!RawDataCols,$C396,BN$5)*$R396)</f>
        <v>55.965625000000003</v>
      </c>
      <c r="BO396" s="3">
        <f>IF(BO$3=0,0,INDEX(Sheet1!RawDataCols,$C396,BO$5)*$R396)</f>
        <v>18.465624999999999</v>
      </c>
      <c r="BP396" s="3">
        <f>IF(BP$3=0,0,INDEX(Sheet1!RawDataCols,$C396,BP$5)*$R396)</f>
        <v>295.45</v>
      </c>
      <c r="BQ396" s="3">
        <f t="shared" si="70"/>
        <v>0</v>
      </c>
      <c r="BR396" s="3">
        <f t="shared" si="71"/>
        <v>0</v>
      </c>
      <c r="BS396" s="3">
        <f t="shared" si="72"/>
        <v>0</v>
      </c>
      <c r="BT396" s="3">
        <f t="shared" si="73"/>
        <v>295.45</v>
      </c>
      <c r="BU396" s="3" t="str">
        <f>INDEX(Sheet1!$BS$2:$BS$1000,MATCH($A396,Sheet1!$A$2:$A$1000,0))</f>
        <v>14</v>
      </c>
      <c r="BV396" s="3">
        <f>INDEX(Sheet1!$BT$2:$BT$1000,MATCH($A396,Sheet1!$A$2:$A$1000,0))</f>
        <v>295.45</v>
      </c>
    </row>
    <row r="397" spans="1:74" x14ac:dyDescent="0.2">
      <c r="A397" s="11" t="s">
        <v>834</v>
      </c>
      <c r="B397" s="3">
        <f>MATCH($A397,Sheet1!ACCOUNTNO,0)</f>
        <v>364</v>
      </c>
      <c r="C397" s="3">
        <f t="shared" si="64"/>
        <v>364</v>
      </c>
      <c r="D397" s="3" t="str">
        <f>IF(D$3=0,0,INDEX(Sheet1!RawDataCols,$C397,D$5))</f>
        <v>27100A03</v>
      </c>
      <c r="E397" s="3" t="str">
        <f>IF(E$3=0,0,INDEX(Sheet1!RawDataCols,$C397,E$5))</f>
        <v xml:space="preserve">27100          </v>
      </c>
      <c r="F397" s="3" t="str">
        <f>IF(F$3=0,0,INDEX(Sheet1!RawDataCols,$C397,F$5))</f>
        <v xml:space="preserve">A03            </v>
      </c>
      <c r="G397" s="3" t="str">
        <f>IF(G$3=0,0,INDEX(Sheet1!RawDataCols,$C397,G$5))</f>
        <v xml:space="preserve">               </v>
      </c>
      <c r="H397" s="3" t="str">
        <f>IF(H$3=0,0,INDEX(Sheet1!RawDataCols,$C397,H$5))</f>
        <v xml:space="preserve">               </v>
      </c>
      <c r="I397" s="3" t="str">
        <f>IF(I$3=0,0,INDEX(Sheet1!RawDataCols,$C397,I$5))</f>
        <v xml:space="preserve">               </v>
      </c>
      <c r="J397" s="3" t="str">
        <f>IF(J$3=0,0,INDEX(Sheet1!RawDataCols,$C397,J$5))</f>
        <v xml:space="preserve">               </v>
      </c>
      <c r="K397" s="3" t="str">
        <f>IF(K$3=0,0,INDEX(Sheet1!RawDataCols,$C397,K$5))</f>
        <v xml:space="preserve">               </v>
      </c>
      <c r="L397" s="3" t="str">
        <f>IF(L$3=0,0,INDEX(Sheet1!RawDataCols,$C397,L$5))</f>
        <v xml:space="preserve">               </v>
      </c>
      <c r="M397" s="3" t="str">
        <f>IF(M$3=0,0,INDEX(Sheet1!RawDataCols,$C397,M$5))</f>
        <v xml:space="preserve">F007  </v>
      </c>
      <c r="N397" s="3" t="str">
        <f>IF(N$3=0,0,INDEX(Sheet1!RawDataCols,$C397,N$5))</f>
        <v>Asbestos Report-33 Franklin St</v>
      </c>
      <c r="O397" s="3">
        <f>INDEX(Sheet1!RawDataCols,$C397,O$5)</f>
        <v>13</v>
      </c>
      <c r="P397" s="3" t="str">
        <f>INDEX(Sheet1!RawDataCols,$C397,P$5)</f>
        <v>Cost and Expenses</v>
      </c>
      <c r="Q397" s="3" t="str">
        <f>IF(Q$3=0,0,INDEX(Sheet1!RawDataCols,$C397,Q$5))</f>
        <v>I</v>
      </c>
      <c r="R397" s="3">
        <f t="shared" si="65"/>
        <v>1</v>
      </c>
      <c r="S397" s="3">
        <f t="shared" si="66"/>
        <v>-1</v>
      </c>
      <c r="T397" s="3">
        <f>IF(T$3=0,0,INDEX(Sheet1!RawDataCols,$C397,T$5)*$R397)</f>
        <v>0</v>
      </c>
      <c r="U397" s="3">
        <f>IF(U$3=0,0,INDEX(Sheet1!RawDataCols,$C397,U$5)*$R397)</f>
        <v>0</v>
      </c>
      <c r="V397" s="3">
        <f>IF(V$3=0,0,INDEX(Sheet1!RawDataCols,$C397,V$5)*$R397)</f>
        <v>29.17</v>
      </c>
      <c r="W397" s="3">
        <f>IF(W$3=0,0,INDEX(Sheet1!RawDataCols,$C397,W$5)*$R397)</f>
        <v>0</v>
      </c>
      <c r="X397" s="3">
        <f>IF(X$3=0,0,INDEX(Sheet1!RawDataCols,$C397,X$5)*$R397)</f>
        <v>0</v>
      </c>
      <c r="Y397" s="3">
        <f>IF(Y$3=0,0,INDEX(Sheet1!RawDataCols,$C397,Y$5)*$R397)</f>
        <v>29.17</v>
      </c>
      <c r="Z397" s="3">
        <f>IF(Z$3=0,0,INDEX(Sheet1!RawDataCols,$C397,Z$5)*$R397)</f>
        <v>0</v>
      </c>
      <c r="AA397" s="3">
        <f>IF(AA$3=0,0,INDEX(Sheet1!RawDataCols,$C397,AA$5)*$R397)</f>
        <v>0</v>
      </c>
      <c r="AB397" s="3">
        <f>IF(AB$3=0,0,INDEX(Sheet1!RawDataCols,$C397,AB$5)*$R397)</f>
        <v>29.17</v>
      </c>
      <c r="AC397" s="3">
        <f>IF(AC$3=0,0,INDEX(Sheet1!RawDataCols,$C397,AC$5)*$R397)</f>
        <v>0</v>
      </c>
      <c r="AD397" s="3">
        <f>IF(AD$3=0,0,INDEX(Sheet1!RawDataCols,$C397,AD$5)*$R397)</f>
        <v>0</v>
      </c>
      <c r="AE397" s="3">
        <f>IF(AE$3=0,0,INDEX(Sheet1!RawDataCols,$C397,AE$5)*$R397)</f>
        <v>29.17</v>
      </c>
      <c r="AF397" s="3">
        <f>IF(AF$3=0,0,INDEX(Sheet1!RawDataCols,$C397,AF$5)*$R397)</f>
        <v>0</v>
      </c>
      <c r="AG397" s="3">
        <f>IF(AG$3=0,0,INDEX(Sheet1!RawDataCols,$C397,AG$5)*$R397)</f>
        <v>0</v>
      </c>
      <c r="AH397" s="3">
        <f>IF(AH$3=0,0,INDEX(Sheet1!RawDataCols,$C397,AH$5)*$R397)</f>
        <v>29.17</v>
      </c>
      <c r="AI397" s="3">
        <f>IF(AI$3=0,0,INDEX(Sheet1!RawDataCols,$C397,AI$5)*$R397)</f>
        <v>0</v>
      </c>
      <c r="AJ397" s="3">
        <f>IF(AJ$3=0,0,INDEX(Sheet1!RawDataCols,$C397,AJ$5)*$R397)</f>
        <v>0</v>
      </c>
      <c r="AK397" s="3">
        <f>IF(AK$3=0,0,INDEX(Sheet1!RawDataCols,$C397,AK$5)*$R397)</f>
        <v>29.17</v>
      </c>
      <c r="AL397" s="3">
        <f>IF(AL$3=0,0,INDEX(Sheet1!RawDataCols,$C397,AL$5)*$R397)</f>
        <v>0</v>
      </c>
      <c r="AM397" s="3">
        <f>IF(AM$3=0,0,INDEX(Sheet1!RawDataCols,$C397,AM$5)*$R397)</f>
        <v>0</v>
      </c>
      <c r="AN397" s="3">
        <f>IF(AN$3=0,0,INDEX(Sheet1!RawDataCols,$C397,AN$5)*$R397)</f>
        <v>0</v>
      </c>
      <c r="AO397" s="3">
        <f>IF(AO$3=0,0,INDEX(Sheet1!RawDataCols,$C397,AO$5)*$R397)</f>
        <v>0</v>
      </c>
      <c r="AP397" s="3">
        <f>IF(AP$3=0,0,INDEX(Sheet1!RawDataCols,$C397,AP$5)*$R397)</f>
        <v>0</v>
      </c>
      <c r="AQ397" s="3">
        <f>IF(AQ$3=0,0,INDEX(Sheet1!RawDataCols,$C397,AQ$5)*$R397)</f>
        <v>29.17</v>
      </c>
      <c r="AR397" s="3">
        <f>IF(AR$3=0,0,INDEX(Sheet1!RawDataCols,$C397,AR$5)*$R397)</f>
        <v>0</v>
      </c>
      <c r="AS397" s="3">
        <f>IF(AS$3=0,0,INDEX(Sheet1!RawDataCols,$C397,AS$5)*$R397)</f>
        <v>0</v>
      </c>
      <c r="AT397" s="3">
        <f>IF(AT$3=0,0,INDEX(Sheet1!RawDataCols,$C397,AT$5)*$R397)</f>
        <v>29.17</v>
      </c>
      <c r="AU397" s="3">
        <f>IF(AU$3=0,0,INDEX(Sheet1!RawDataCols,$C397,AU$5)*$R397)</f>
        <v>0</v>
      </c>
      <c r="AV397" s="3">
        <f>IF(AV$3=0,0,INDEX(Sheet1!RawDataCols,$C397,AV$5)*$R397)</f>
        <v>0</v>
      </c>
      <c r="AW397" s="3">
        <f>IF(AW$3=0,0,INDEX(Sheet1!RawDataCols,$C397,AW$5)*$R397)</f>
        <v>29.17</v>
      </c>
      <c r="AX397" s="3">
        <f>IF(AX$3=0,0,INDEX(Sheet1!RawDataCols,$C397,AX$5)*$R397)</f>
        <v>0</v>
      </c>
      <c r="AY397" s="3">
        <f>IF(AY$3=0,0,INDEX(Sheet1!RawDataCols,$C397,AY$5)*$R397)</f>
        <v>0</v>
      </c>
      <c r="AZ397" s="3">
        <f>IF(AZ$3=0,0,INDEX(Sheet1!RawDataCols,$C397,AZ$5)*$R397)</f>
        <v>29.17</v>
      </c>
      <c r="BA397" s="3">
        <f>IF(BA$3=0,0,INDEX(Sheet1!RawDataCols,$C397,BA$5)*$R397)</f>
        <v>100</v>
      </c>
      <c r="BB397" s="3">
        <f>IF(BB$3=0,0,INDEX(Sheet1!RawDataCols,$C397,BB$5)*$R397)</f>
        <v>260</v>
      </c>
      <c r="BC397" s="3">
        <f>IF(BC$3=0,0,INDEX(Sheet1!RawDataCols,$C397,BC$5)*$R397)</f>
        <v>29.17</v>
      </c>
      <c r="BD397" s="3">
        <f>IF(BD$3=0,0,INDEX(Sheet1!RawDataCols,$C397,BD$5)*$R397)</f>
        <v>0</v>
      </c>
      <c r="BE397" s="3">
        <f>IF(BE$3=0,0,INDEX(Sheet1!RawDataCols,$C397,BE$5)*$R397)</f>
        <v>260</v>
      </c>
      <c r="BF397" s="3">
        <f>IF(BF$3=0,0,INDEX(Sheet1!RawDataCols,$C397,BF$5)*$R397)</f>
        <v>29.17</v>
      </c>
      <c r="BG397" s="179">
        <f>IF(BG$3=0,0,INDEX(Sheet1!RawDataCols,$C397,BG$5)*$R397)</f>
        <v>0</v>
      </c>
      <c r="BH397" s="33">
        <f t="shared" si="67"/>
        <v>260</v>
      </c>
      <c r="BI397" s="33">
        <f t="shared" si="68"/>
        <v>320.87000000000012</v>
      </c>
      <c r="BJ397" s="33">
        <f t="shared" si="69"/>
        <v>100</v>
      </c>
      <c r="BK397" s="3">
        <f>IF(BK$3=0,0,INDEX(Sheet1!RawDataCols,$C397,BK$5)*$R397)</f>
        <v>20.054375</v>
      </c>
      <c r="BL397" s="3">
        <f>IF(BL$3=0,0,INDEX(Sheet1!RawDataCols,$C397,BL$5)*$R397)</f>
        <v>18.465624999999999</v>
      </c>
      <c r="BM397" s="3">
        <f>IF(BM$3=0,0,INDEX(Sheet1!RawDataCols,$C397,BM$5)*$R397)</f>
        <v>0</v>
      </c>
      <c r="BN397" s="3">
        <f>IF(BN$3=0,0,INDEX(Sheet1!RawDataCols,$C397,BN$5)*$R397)</f>
        <v>44.715625000000003</v>
      </c>
      <c r="BO397" s="3">
        <f>IF(BO$3=0,0,INDEX(Sheet1!RawDataCols,$C397,BO$5)*$R397)</f>
        <v>18.465624999999999</v>
      </c>
      <c r="BP397" s="3">
        <f>IF(BP$3=0,0,INDEX(Sheet1!RawDataCols,$C397,BP$5)*$R397)</f>
        <v>295.45</v>
      </c>
      <c r="BQ397" s="3">
        <f t="shared" si="70"/>
        <v>0</v>
      </c>
      <c r="BR397" s="3">
        <f t="shared" si="71"/>
        <v>0</v>
      </c>
      <c r="BS397" s="3">
        <f t="shared" si="72"/>
        <v>0</v>
      </c>
      <c r="BT397" s="3">
        <f t="shared" si="73"/>
        <v>260</v>
      </c>
      <c r="BU397" s="3" t="str">
        <f>INDEX(Sheet1!$BS$2:$BS$1000,MATCH($A397,Sheet1!$A$2:$A$1000,0))</f>
        <v>14</v>
      </c>
      <c r="BV397" s="3">
        <f>INDEX(Sheet1!$BT$2:$BT$1000,MATCH($A397,Sheet1!$A$2:$A$1000,0))</f>
        <v>260</v>
      </c>
    </row>
    <row r="398" spans="1:74" x14ac:dyDescent="0.2">
      <c r="A398" s="246" t="s">
        <v>835</v>
      </c>
      <c r="B398" s="3" t="e">
        <f>MATCH($A398,Sheet1!ACCOUNTNO,0)</f>
        <v>#N/A</v>
      </c>
      <c r="C398" s="3">
        <f t="shared" si="64"/>
        <v>65000</v>
      </c>
      <c r="D398" s="3">
        <f>IF(D$3=0,0,INDEX(Sheet1!RawDataCols,$C398,D$5))</f>
        <v>0</v>
      </c>
      <c r="E398" s="3">
        <f>IF(E$3=0,0,INDEX(Sheet1!RawDataCols,$C398,E$5))</f>
        <v>0</v>
      </c>
      <c r="F398" s="3">
        <f>IF(F$3=0,0,INDEX(Sheet1!RawDataCols,$C398,F$5))</f>
        <v>0</v>
      </c>
      <c r="G398" s="3">
        <f>IF(G$3=0,0,INDEX(Sheet1!RawDataCols,$C398,G$5))</f>
        <v>0</v>
      </c>
      <c r="H398" s="3">
        <f>IF(H$3=0,0,INDEX(Sheet1!RawDataCols,$C398,H$5))</f>
        <v>0</v>
      </c>
      <c r="I398" s="3">
        <f>IF(I$3=0,0,INDEX(Sheet1!RawDataCols,$C398,I$5))</f>
        <v>0</v>
      </c>
      <c r="J398" s="3">
        <f>IF(J$3=0,0,INDEX(Sheet1!RawDataCols,$C398,J$5))</f>
        <v>0</v>
      </c>
      <c r="K398" s="3">
        <f>IF(K$3=0,0,INDEX(Sheet1!RawDataCols,$C398,K$5))</f>
        <v>0</v>
      </c>
      <c r="L398" s="3">
        <f>IF(L$3=0,0,INDEX(Sheet1!RawDataCols,$C398,L$5))</f>
        <v>0</v>
      </c>
      <c r="M398" s="3">
        <f>IF(M$3=0,0,INDEX(Sheet1!RawDataCols,$C398,M$5))</f>
        <v>0</v>
      </c>
      <c r="N398" s="3">
        <f>IF(N$3=0,0,INDEX(Sheet1!RawDataCols,$C398,N$5))</f>
        <v>0</v>
      </c>
      <c r="O398" s="3">
        <f>INDEX(Sheet1!RawDataCols,$C398,O$5)</f>
        <v>0</v>
      </c>
      <c r="P398" s="3">
        <f>INDEX(Sheet1!RawDataCols,$C398,P$5)</f>
        <v>0</v>
      </c>
      <c r="Q398" s="3">
        <f>IF(Q$3=0,0,INDEX(Sheet1!RawDataCols,$C398,Q$5))</f>
        <v>0</v>
      </c>
      <c r="R398" s="3">
        <f t="shared" si="65"/>
        <v>1</v>
      </c>
      <c r="S398" s="3">
        <f t="shared" si="66"/>
        <v>-1</v>
      </c>
      <c r="T398" s="3">
        <f>IF(T$3=0,0,INDEX(Sheet1!RawDataCols,$C398,T$5)*$R398)</f>
        <v>0</v>
      </c>
      <c r="U398" s="3">
        <f>IF(U$3=0,0,INDEX(Sheet1!RawDataCols,$C398,U$5)*$R398)</f>
        <v>0</v>
      </c>
      <c r="V398" s="3">
        <f>IF(V$3=0,0,INDEX(Sheet1!RawDataCols,$C398,V$5)*$R398)</f>
        <v>0</v>
      </c>
      <c r="W398" s="3">
        <f>IF(W$3=0,0,INDEX(Sheet1!RawDataCols,$C398,W$5)*$R398)</f>
        <v>0</v>
      </c>
      <c r="X398" s="3">
        <f>IF(X$3=0,0,INDEX(Sheet1!RawDataCols,$C398,X$5)*$R398)</f>
        <v>0</v>
      </c>
      <c r="Y398" s="3">
        <f>IF(Y$3=0,0,INDEX(Sheet1!RawDataCols,$C398,Y$5)*$R398)</f>
        <v>0</v>
      </c>
      <c r="Z398" s="3">
        <f>IF(Z$3=0,0,INDEX(Sheet1!RawDataCols,$C398,Z$5)*$R398)</f>
        <v>0</v>
      </c>
      <c r="AA398" s="3">
        <f>IF(AA$3=0,0,INDEX(Sheet1!RawDataCols,$C398,AA$5)*$R398)</f>
        <v>0</v>
      </c>
      <c r="AB398" s="3">
        <f>IF(AB$3=0,0,INDEX(Sheet1!RawDataCols,$C398,AB$5)*$R398)</f>
        <v>0</v>
      </c>
      <c r="AC398" s="3">
        <f>IF(AC$3=0,0,INDEX(Sheet1!RawDataCols,$C398,AC$5)*$R398)</f>
        <v>0</v>
      </c>
      <c r="AD398" s="3">
        <f>IF(AD$3=0,0,INDEX(Sheet1!RawDataCols,$C398,AD$5)*$R398)</f>
        <v>0</v>
      </c>
      <c r="AE398" s="3">
        <f>IF(AE$3=0,0,INDEX(Sheet1!RawDataCols,$C398,AE$5)*$R398)</f>
        <v>0</v>
      </c>
      <c r="AF398" s="3">
        <f>IF(AF$3=0,0,INDEX(Sheet1!RawDataCols,$C398,AF$5)*$R398)</f>
        <v>0</v>
      </c>
      <c r="AG398" s="3">
        <f>IF(AG$3=0,0,INDEX(Sheet1!RawDataCols,$C398,AG$5)*$R398)</f>
        <v>0</v>
      </c>
      <c r="AH398" s="3">
        <f>IF(AH$3=0,0,INDEX(Sheet1!RawDataCols,$C398,AH$5)*$R398)</f>
        <v>0</v>
      </c>
      <c r="AI398" s="3">
        <f>IF(AI$3=0,0,INDEX(Sheet1!RawDataCols,$C398,AI$5)*$R398)</f>
        <v>0</v>
      </c>
      <c r="AJ398" s="3">
        <f>IF(AJ$3=0,0,INDEX(Sheet1!RawDataCols,$C398,AJ$5)*$R398)</f>
        <v>0</v>
      </c>
      <c r="AK398" s="3">
        <f>IF(AK$3=0,0,INDEX(Sheet1!RawDataCols,$C398,AK$5)*$R398)</f>
        <v>0</v>
      </c>
      <c r="AL398" s="3">
        <f>IF(AL$3=0,0,INDEX(Sheet1!RawDataCols,$C398,AL$5)*$R398)</f>
        <v>0</v>
      </c>
      <c r="AM398" s="3">
        <f>IF(AM$3=0,0,INDEX(Sheet1!RawDataCols,$C398,AM$5)*$R398)</f>
        <v>0</v>
      </c>
      <c r="AN398" s="3">
        <f>IF(AN$3=0,0,INDEX(Sheet1!RawDataCols,$C398,AN$5)*$R398)</f>
        <v>0</v>
      </c>
      <c r="AO398" s="3">
        <f>IF(AO$3=0,0,INDEX(Sheet1!RawDataCols,$C398,AO$5)*$R398)</f>
        <v>0</v>
      </c>
      <c r="AP398" s="3">
        <f>IF(AP$3=0,0,INDEX(Sheet1!RawDataCols,$C398,AP$5)*$R398)</f>
        <v>0</v>
      </c>
      <c r="AQ398" s="3">
        <f>IF(AQ$3=0,0,INDEX(Sheet1!RawDataCols,$C398,AQ$5)*$R398)</f>
        <v>0</v>
      </c>
      <c r="AR398" s="3">
        <f>IF(AR$3=0,0,INDEX(Sheet1!RawDataCols,$C398,AR$5)*$R398)</f>
        <v>0</v>
      </c>
      <c r="AS398" s="3">
        <f>IF(AS$3=0,0,INDEX(Sheet1!RawDataCols,$C398,AS$5)*$R398)</f>
        <v>0</v>
      </c>
      <c r="AT398" s="3">
        <f>IF(AT$3=0,0,INDEX(Sheet1!RawDataCols,$C398,AT$5)*$R398)</f>
        <v>0</v>
      </c>
      <c r="AU398" s="3">
        <f>IF(AU$3=0,0,INDEX(Sheet1!RawDataCols,$C398,AU$5)*$R398)</f>
        <v>0</v>
      </c>
      <c r="AV398" s="3">
        <f>IF(AV$3=0,0,INDEX(Sheet1!RawDataCols,$C398,AV$5)*$R398)</f>
        <v>0</v>
      </c>
      <c r="AW398" s="3">
        <f>IF(AW$3=0,0,INDEX(Sheet1!RawDataCols,$C398,AW$5)*$R398)</f>
        <v>0</v>
      </c>
      <c r="AX398" s="3">
        <f>IF(AX$3=0,0,INDEX(Sheet1!RawDataCols,$C398,AX$5)*$R398)</f>
        <v>0</v>
      </c>
      <c r="AY398" s="3">
        <f>IF(AY$3=0,0,INDEX(Sheet1!RawDataCols,$C398,AY$5)*$R398)</f>
        <v>0</v>
      </c>
      <c r="AZ398" s="3">
        <f>IF(AZ$3=0,0,INDEX(Sheet1!RawDataCols,$C398,AZ$5)*$R398)</f>
        <v>0</v>
      </c>
      <c r="BA398" s="3">
        <f>IF(BA$3=0,0,INDEX(Sheet1!RawDataCols,$C398,BA$5)*$R398)</f>
        <v>0</v>
      </c>
      <c r="BB398" s="3">
        <f>IF(BB$3=0,0,INDEX(Sheet1!RawDataCols,$C398,BB$5)*$R398)</f>
        <v>0</v>
      </c>
      <c r="BC398" s="3">
        <f>IF(BC$3=0,0,INDEX(Sheet1!RawDataCols,$C398,BC$5)*$R398)</f>
        <v>0</v>
      </c>
      <c r="BD398" s="3">
        <f>IF(BD$3=0,0,INDEX(Sheet1!RawDataCols,$C398,BD$5)*$R398)</f>
        <v>0</v>
      </c>
      <c r="BE398" s="3">
        <f>IF(BE$3=0,0,INDEX(Sheet1!RawDataCols,$C398,BE$5)*$R398)</f>
        <v>0</v>
      </c>
      <c r="BF398" s="3">
        <f>IF(BF$3=0,0,INDEX(Sheet1!RawDataCols,$C398,BF$5)*$R398)</f>
        <v>0</v>
      </c>
      <c r="BG398" s="179">
        <f>IF(BG$3=0,0,INDEX(Sheet1!RawDataCols,$C398,BG$5)*$R398)</f>
        <v>0</v>
      </c>
      <c r="BH398" s="33">
        <f t="shared" si="67"/>
        <v>0</v>
      </c>
      <c r="BI398" s="33">
        <f t="shared" si="68"/>
        <v>0</v>
      </c>
      <c r="BJ398" s="33">
        <f t="shared" si="69"/>
        <v>0</v>
      </c>
      <c r="BK398" s="3">
        <f>IF(BK$3=0,0,INDEX(Sheet1!RawDataCols,$C398,BK$5)*$R398)</f>
        <v>0</v>
      </c>
      <c r="BL398" s="3">
        <f>IF(BL$3=0,0,INDEX(Sheet1!RawDataCols,$C398,BL$5)*$R398)</f>
        <v>0</v>
      </c>
      <c r="BM398" s="3">
        <f>IF(BM$3=0,0,INDEX(Sheet1!RawDataCols,$C398,BM$5)*$R398)</f>
        <v>0</v>
      </c>
      <c r="BN398" s="3">
        <f>IF(BN$3=0,0,INDEX(Sheet1!RawDataCols,$C398,BN$5)*$R398)</f>
        <v>0</v>
      </c>
      <c r="BO398" s="3">
        <f>IF(BO$3=0,0,INDEX(Sheet1!RawDataCols,$C398,BO$5)*$R398)</f>
        <v>0</v>
      </c>
      <c r="BP398" s="3">
        <f>IF(BP$3=0,0,INDEX(Sheet1!RawDataCols,$C398,BP$5)*$R398)</f>
        <v>0</v>
      </c>
      <c r="BQ398" s="3">
        <f t="shared" si="70"/>
        <v>0</v>
      </c>
      <c r="BR398" s="3">
        <f t="shared" si="71"/>
        <v>0</v>
      </c>
      <c r="BS398" s="3">
        <f t="shared" si="72"/>
        <v>0</v>
      </c>
      <c r="BT398" s="3">
        <f t="shared" si="73"/>
        <v>0</v>
      </c>
      <c r="BU398" s="3" t="e">
        <f>INDEX(Sheet1!$BS$2:$BS$1000,MATCH($A398,Sheet1!$A$2:$A$1000,0))</f>
        <v>#N/A</v>
      </c>
      <c r="BV398" s="3" t="e">
        <f>INDEX(Sheet1!$BT$2:$BT$1000,MATCH($A398,Sheet1!$A$2:$A$1000,0))</f>
        <v>#N/A</v>
      </c>
    </row>
    <row r="399" spans="1:74" x14ac:dyDescent="0.2">
      <c r="A399" s="11" t="s">
        <v>836</v>
      </c>
      <c r="B399" s="3">
        <f>MATCH($A399,Sheet1!ACCOUNTNO,0)</f>
        <v>365</v>
      </c>
      <c r="C399" s="3">
        <f t="shared" si="64"/>
        <v>365</v>
      </c>
      <c r="D399" s="3" t="str">
        <f>IF(D$3=0,0,INDEX(Sheet1!RawDataCols,$C399,D$5))</f>
        <v>27100A05</v>
      </c>
      <c r="E399" s="3" t="str">
        <f>IF(E$3=0,0,INDEX(Sheet1!RawDataCols,$C399,E$5))</f>
        <v xml:space="preserve">27100          </v>
      </c>
      <c r="F399" s="3" t="str">
        <f>IF(F$3=0,0,INDEX(Sheet1!RawDataCols,$C399,F$5))</f>
        <v xml:space="preserve">A05            </v>
      </c>
      <c r="G399" s="3" t="str">
        <f>IF(G$3=0,0,INDEX(Sheet1!RawDataCols,$C399,G$5))</f>
        <v xml:space="preserve">               </v>
      </c>
      <c r="H399" s="3" t="str">
        <f>IF(H$3=0,0,INDEX(Sheet1!RawDataCols,$C399,H$5))</f>
        <v xml:space="preserve">               </v>
      </c>
      <c r="I399" s="3" t="str">
        <f>IF(I$3=0,0,INDEX(Sheet1!RawDataCols,$C399,I$5))</f>
        <v xml:space="preserve">               </v>
      </c>
      <c r="J399" s="3" t="str">
        <f>IF(J$3=0,0,INDEX(Sheet1!RawDataCols,$C399,J$5))</f>
        <v xml:space="preserve">               </v>
      </c>
      <c r="K399" s="3" t="str">
        <f>IF(K$3=0,0,INDEX(Sheet1!RawDataCols,$C399,K$5))</f>
        <v xml:space="preserve">               </v>
      </c>
      <c r="L399" s="3" t="str">
        <f>IF(L$3=0,0,INDEX(Sheet1!RawDataCols,$C399,L$5))</f>
        <v xml:space="preserve">               </v>
      </c>
      <c r="M399" s="3" t="str">
        <f>IF(M$3=0,0,INDEX(Sheet1!RawDataCols,$C399,M$5))</f>
        <v xml:space="preserve">F007  </v>
      </c>
      <c r="N399" s="3" t="str">
        <f>IF(N$3=0,0,INDEX(Sheet1!RawDataCols,$C399,N$5))</f>
        <v>Asbestos Report-26a Grote St</v>
      </c>
      <c r="O399" s="3">
        <f>INDEX(Sheet1!RawDataCols,$C399,O$5)</f>
        <v>13</v>
      </c>
      <c r="P399" s="3" t="str">
        <f>INDEX(Sheet1!RawDataCols,$C399,P$5)</f>
        <v>Cost and Expenses</v>
      </c>
      <c r="Q399" s="3" t="str">
        <f>IF(Q$3=0,0,INDEX(Sheet1!RawDataCols,$C399,Q$5))</f>
        <v>I</v>
      </c>
      <c r="R399" s="3">
        <f t="shared" si="65"/>
        <v>1</v>
      </c>
      <c r="S399" s="3">
        <f t="shared" si="66"/>
        <v>-1</v>
      </c>
      <c r="T399" s="3">
        <f>IF(T$3=0,0,INDEX(Sheet1!RawDataCols,$C399,T$5)*$R399)</f>
        <v>0</v>
      </c>
      <c r="U399" s="3">
        <f>IF(U$3=0,0,INDEX(Sheet1!RawDataCols,$C399,U$5)*$R399)</f>
        <v>0</v>
      </c>
      <c r="V399" s="3">
        <f>IF(V$3=0,0,INDEX(Sheet1!RawDataCols,$C399,V$5)*$R399)</f>
        <v>25.36</v>
      </c>
      <c r="W399" s="3">
        <f>IF(W$3=0,0,INDEX(Sheet1!RawDataCols,$C399,W$5)*$R399)</f>
        <v>0</v>
      </c>
      <c r="X399" s="3">
        <f>IF(X$3=0,0,INDEX(Sheet1!RawDataCols,$C399,X$5)*$R399)</f>
        <v>0</v>
      </c>
      <c r="Y399" s="3">
        <f>IF(Y$3=0,0,INDEX(Sheet1!RawDataCols,$C399,Y$5)*$R399)</f>
        <v>25.36</v>
      </c>
      <c r="Z399" s="3">
        <f>IF(Z$3=0,0,INDEX(Sheet1!RawDataCols,$C399,Z$5)*$R399)</f>
        <v>0</v>
      </c>
      <c r="AA399" s="3">
        <f>IF(AA$3=0,0,INDEX(Sheet1!RawDataCols,$C399,AA$5)*$R399)</f>
        <v>0</v>
      </c>
      <c r="AB399" s="3">
        <f>IF(AB$3=0,0,INDEX(Sheet1!RawDataCols,$C399,AB$5)*$R399)</f>
        <v>25.36</v>
      </c>
      <c r="AC399" s="3">
        <f>IF(AC$3=0,0,INDEX(Sheet1!RawDataCols,$C399,AC$5)*$R399)</f>
        <v>0</v>
      </c>
      <c r="AD399" s="3">
        <f>IF(AD$3=0,0,INDEX(Sheet1!RawDataCols,$C399,AD$5)*$R399)</f>
        <v>0</v>
      </c>
      <c r="AE399" s="3">
        <f>IF(AE$3=0,0,INDEX(Sheet1!RawDataCols,$C399,AE$5)*$R399)</f>
        <v>25.36</v>
      </c>
      <c r="AF399" s="3">
        <f>IF(AF$3=0,0,INDEX(Sheet1!RawDataCols,$C399,AF$5)*$R399)</f>
        <v>0</v>
      </c>
      <c r="AG399" s="3">
        <f>IF(AG$3=0,0,INDEX(Sheet1!RawDataCols,$C399,AG$5)*$R399)</f>
        <v>0</v>
      </c>
      <c r="AH399" s="3">
        <f>IF(AH$3=0,0,INDEX(Sheet1!RawDataCols,$C399,AH$5)*$R399)</f>
        <v>25.36</v>
      </c>
      <c r="AI399" s="3">
        <f>IF(AI$3=0,0,INDEX(Sheet1!RawDataCols,$C399,AI$5)*$R399)</f>
        <v>0</v>
      </c>
      <c r="AJ399" s="3">
        <f>IF(AJ$3=0,0,INDEX(Sheet1!RawDataCols,$C399,AJ$5)*$R399)</f>
        <v>0</v>
      </c>
      <c r="AK399" s="3">
        <f>IF(AK$3=0,0,INDEX(Sheet1!RawDataCols,$C399,AK$5)*$R399)</f>
        <v>25.36</v>
      </c>
      <c r="AL399" s="3">
        <f>IF(AL$3=0,0,INDEX(Sheet1!RawDataCols,$C399,AL$5)*$R399)</f>
        <v>0</v>
      </c>
      <c r="AM399" s="3">
        <f>IF(AM$3=0,0,INDEX(Sheet1!RawDataCols,$C399,AM$5)*$R399)</f>
        <v>0</v>
      </c>
      <c r="AN399" s="3">
        <f>IF(AN$3=0,0,INDEX(Sheet1!RawDataCols,$C399,AN$5)*$R399)</f>
        <v>0</v>
      </c>
      <c r="AO399" s="3">
        <f>IF(AO$3=0,0,INDEX(Sheet1!RawDataCols,$C399,AO$5)*$R399)</f>
        <v>0</v>
      </c>
      <c r="AP399" s="3">
        <f>IF(AP$3=0,0,INDEX(Sheet1!RawDataCols,$C399,AP$5)*$R399)</f>
        <v>0</v>
      </c>
      <c r="AQ399" s="3">
        <f>IF(AQ$3=0,0,INDEX(Sheet1!RawDataCols,$C399,AQ$5)*$R399)</f>
        <v>25.36</v>
      </c>
      <c r="AR399" s="3">
        <f>IF(AR$3=0,0,INDEX(Sheet1!RawDataCols,$C399,AR$5)*$R399)</f>
        <v>0</v>
      </c>
      <c r="AS399" s="3">
        <f>IF(AS$3=0,0,INDEX(Sheet1!RawDataCols,$C399,AS$5)*$R399)</f>
        <v>0</v>
      </c>
      <c r="AT399" s="3">
        <f>IF(AT$3=0,0,INDEX(Sheet1!RawDataCols,$C399,AT$5)*$R399)</f>
        <v>25.36</v>
      </c>
      <c r="AU399" s="3">
        <f>IF(AU$3=0,0,INDEX(Sheet1!RawDataCols,$C399,AU$5)*$R399)</f>
        <v>0</v>
      </c>
      <c r="AV399" s="3">
        <f>IF(AV$3=0,0,INDEX(Sheet1!RawDataCols,$C399,AV$5)*$R399)</f>
        <v>0</v>
      </c>
      <c r="AW399" s="3">
        <f>IF(AW$3=0,0,INDEX(Sheet1!RawDataCols,$C399,AW$5)*$R399)</f>
        <v>25.36</v>
      </c>
      <c r="AX399" s="3">
        <f>IF(AX$3=0,0,INDEX(Sheet1!RawDataCols,$C399,AX$5)*$R399)</f>
        <v>0</v>
      </c>
      <c r="AY399" s="3">
        <f>IF(AY$3=0,0,INDEX(Sheet1!RawDataCols,$C399,AY$5)*$R399)</f>
        <v>0</v>
      </c>
      <c r="AZ399" s="3">
        <f>IF(AZ$3=0,0,INDEX(Sheet1!RawDataCols,$C399,AZ$5)*$R399)</f>
        <v>25.36</v>
      </c>
      <c r="BA399" s="3">
        <f>IF(BA$3=0,0,INDEX(Sheet1!RawDataCols,$C399,BA$5)*$R399)</f>
        <v>295.45</v>
      </c>
      <c r="BB399" s="3">
        <f>IF(BB$3=0,0,INDEX(Sheet1!RawDataCols,$C399,BB$5)*$R399)</f>
        <v>295.45</v>
      </c>
      <c r="BC399" s="3">
        <f>IF(BC$3=0,0,INDEX(Sheet1!RawDataCols,$C399,BC$5)*$R399)</f>
        <v>25.36</v>
      </c>
      <c r="BD399" s="3">
        <f>IF(BD$3=0,0,INDEX(Sheet1!RawDataCols,$C399,BD$5)*$R399)</f>
        <v>0</v>
      </c>
      <c r="BE399" s="3">
        <f>IF(BE$3=0,0,INDEX(Sheet1!RawDataCols,$C399,BE$5)*$R399)</f>
        <v>295.45</v>
      </c>
      <c r="BF399" s="3">
        <f>IF(BF$3=0,0,INDEX(Sheet1!RawDataCols,$C399,BF$5)*$R399)</f>
        <v>25.36</v>
      </c>
      <c r="BG399" s="179">
        <f>IF(BG$3=0,0,INDEX(Sheet1!RawDataCols,$C399,BG$5)*$R399)</f>
        <v>0</v>
      </c>
      <c r="BH399" s="33">
        <f t="shared" si="67"/>
        <v>295.45</v>
      </c>
      <c r="BI399" s="33">
        <f t="shared" si="68"/>
        <v>278.96000000000004</v>
      </c>
      <c r="BJ399" s="33">
        <f t="shared" si="69"/>
        <v>295.45</v>
      </c>
      <c r="BK399" s="3">
        <f>IF(BK$3=0,0,INDEX(Sheet1!RawDataCols,$C399,BK$5)*$R399)</f>
        <v>17.434999999999999</v>
      </c>
      <c r="BL399" s="3">
        <f>IF(BL$3=0,0,INDEX(Sheet1!RawDataCols,$C399,BL$5)*$R399)</f>
        <v>18.465624999999999</v>
      </c>
      <c r="BM399" s="3">
        <f>IF(BM$3=0,0,INDEX(Sheet1!RawDataCols,$C399,BM$5)*$R399)</f>
        <v>0</v>
      </c>
      <c r="BN399" s="3">
        <f>IF(BN$3=0,0,INDEX(Sheet1!RawDataCols,$C399,BN$5)*$R399)</f>
        <v>18.465624999999999</v>
      </c>
      <c r="BO399" s="3">
        <f>IF(BO$3=0,0,INDEX(Sheet1!RawDataCols,$C399,BO$5)*$R399)</f>
        <v>18.465624999999999</v>
      </c>
      <c r="BP399" s="3">
        <f>IF(BP$3=0,0,INDEX(Sheet1!RawDataCols,$C399,BP$5)*$R399)</f>
        <v>295.45</v>
      </c>
      <c r="BQ399" s="3">
        <f t="shared" si="70"/>
        <v>0</v>
      </c>
      <c r="BR399" s="3">
        <f t="shared" si="71"/>
        <v>0</v>
      </c>
      <c r="BS399" s="3">
        <f t="shared" si="72"/>
        <v>0</v>
      </c>
      <c r="BT399" s="3">
        <f t="shared" si="73"/>
        <v>295.45</v>
      </c>
      <c r="BU399" s="3" t="str">
        <f>INDEX(Sheet1!$BS$2:$BS$1000,MATCH($A399,Sheet1!$A$2:$A$1000,0))</f>
        <v>14</v>
      </c>
      <c r="BV399" s="3">
        <f>INDEX(Sheet1!$BT$2:$BT$1000,MATCH($A399,Sheet1!$A$2:$A$1000,0))</f>
        <v>295.45</v>
      </c>
    </row>
    <row r="400" spans="1:74" x14ac:dyDescent="0.2">
      <c r="A400" s="11" t="s">
        <v>837</v>
      </c>
      <c r="B400" s="3">
        <f>MATCH($A400,Sheet1!ACCOUNTNO,0)</f>
        <v>366</v>
      </c>
      <c r="C400" s="3">
        <f t="shared" si="64"/>
        <v>366</v>
      </c>
      <c r="D400" s="3" t="str">
        <f>IF(D$3=0,0,INDEX(Sheet1!RawDataCols,$C400,D$5))</f>
        <v>27100A06</v>
      </c>
      <c r="E400" s="3" t="str">
        <f>IF(E$3=0,0,INDEX(Sheet1!RawDataCols,$C400,E$5))</f>
        <v xml:space="preserve">27100          </v>
      </c>
      <c r="F400" s="3" t="str">
        <f>IF(F$3=0,0,INDEX(Sheet1!RawDataCols,$C400,F$5))</f>
        <v xml:space="preserve">A06            </v>
      </c>
      <c r="G400" s="3" t="str">
        <f>IF(G$3=0,0,INDEX(Sheet1!RawDataCols,$C400,G$5))</f>
        <v xml:space="preserve">               </v>
      </c>
      <c r="H400" s="3" t="str">
        <f>IF(H$3=0,0,INDEX(Sheet1!RawDataCols,$C400,H$5))</f>
        <v xml:space="preserve">               </v>
      </c>
      <c r="I400" s="3" t="str">
        <f>IF(I$3=0,0,INDEX(Sheet1!RawDataCols,$C400,I$5))</f>
        <v xml:space="preserve">               </v>
      </c>
      <c r="J400" s="3" t="str">
        <f>IF(J$3=0,0,INDEX(Sheet1!RawDataCols,$C400,J$5))</f>
        <v xml:space="preserve">               </v>
      </c>
      <c r="K400" s="3" t="str">
        <f>IF(K$3=0,0,INDEX(Sheet1!RawDataCols,$C400,K$5))</f>
        <v xml:space="preserve">               </v>
      </c>
      <c r="L400" s="3" t="str">
        <f>IF(L$3=0,0,INDEX(Sheet1!RawDataCols,$C400,L$5))</f>
        <v xml:space="preserve">               </v>
      </c>
      <c r="M400" s="3" t="str">
        <f>IF(M$3=0,0,INDEX(Sheet1!RawDataCols,$C400,M$5))</f>
        <v xml:space="preserve">F007  </v>
      </c>
      <c r="N400" s="3" t="str">
        <f>IF(N$3=0,0,INDEX(Sheet1!RawDataCols,$C400,N$5))</f>
        <v>Asbestos Report-31 Franklin St</v>
      </c>
      <c r="O400" s="3">
        <f>INDEX(Sheet1!RawDataCols,$C400,O$5)</f>
        <v>13</v>
      </c>
      <c r="P400" s="3" t="str">
        <f>INDEX(Sheet1!RawDataCols,$C400,P$5)</f>
        <v>Cost and Expenses</v>
      </c>
      <c r="Q400" s="3" t="str">
        <f>IF(Q$3=0,0,INDEX(Sheet1!RawDataCols,$C400,Q$5))</f>
        <v>I</v>
      </c>
      <c r="R400" s="3">
        <f t="shared" si="65"/>
        <v>1</v>
      </c>
      <c r="S400" s="3">
        <f t="shared" si="66"/>
        <v>-1</v>
      </c>
      <c r="T400" s="3">
        <f>IF(T$3=0,0,INDEX(Sheet1!RawDataCols,$C400,T$5)*$R400)</f>
        <v>0</v>
      </c>
      <c r="U400" s="3">
        <f>IF(U$3=0,0,INDEX(Sheet1!RawDataCols,$C400,U$5)*$R400)</f>
        <v>0</v>
      </c>
      <c r="V400" s="3">
        <f>IF(V$3=0,0,INDEX(Sheet1!RawDataCols,$C400,V$5)*$R400)</f>
        <v>25.36</v>
      </c>
      <c r="W400" s="3">
        <f>IF(W$3=0,0,INDEX(Sheet1!RawDataCols,$C400,W$5)*$R400)</f>
        <v>0</v>
      </c>
      <c r="X400" s="3">
        <f>IF(X$3=0,0,INDEX(Sheet1!RawDataCols,$C400,X$5)*$R400)</f>
        <v>0</v>
      </c>
      <c r="Y400" s="3">
        <f>IF(Y$3=0,0,INDEX(Sheet1!RawDataCols,$C400,Y$5)*$R400)</f>
        <v>25.36</v>
      </c>
      <c r="Z400" s="3">
        <f>IF(Z$3=0,0,INDEX(Sheet1!RawDataCols,$C400,Z$5)*$R400)</f>
        <v>0</v>
      </c>
      <c r="AA400" s="3">
        <f>IF(AA$3=0,0,INDEX(Sheet1!RawDataCols,$C400,AA$5)*$R400)</f>
        <v>0</v>
      </c>
      <c r="AB400" s="3">
        <f>IF(AB$3=0,0,INDEX(Sheet1!RawDataCols,$C400,AB$5)*$R400)</f>
        <v>25.36</v>
      </c>
      <c r="AC400" s="3">
        <f>IF(AC$3=0,0,INDEX(Sheet1!RawDataCols,$C400,AC$5)*$R400)</f>
        <v>0</v>
      </c>
      <c r="AD400" s="3">
        <f>IF(AD$3=0,0,INDEX(Sheet1!RawDataCols,$C400,AD$5)*$R400)</f>
        <v>0</v>
      </c>
      <c r="AE400" s="3">
        <f>IF(AE$3=0,0,INDEX(Sheet1!RawDataCols,$C400,AE$5)*$R400)</f>
        <v>25.36</v>
      </c>
      <c r="AF400" s="3">
        <f>IF(AF$3=0,0,INDEX(Sheet1!RawDataCols,$C400,AF$5)*$R400)</f>
        <v>0</v>
      </c>
      <c r="AG400" s="3">
        <f>IF(AG$3=0,0,INDEX(Sheet1!RawDataCols,$C400,AG$5)*$R400)</f>
        <v>0</v>
      </c>
      <c r="AH400" s="3">
        <f>IF(AH$3=0,0,INDEX(Sheet1!RawDataCols,$C400,AH$5)*$R400)</f>
        <v>25.36</v>
      </c>
      <c r="AI400" s="3">
        <f>IF(AI$3=0,0,INDEX(Sheet1!RawDataCols,$C400,AI$5)*$R400)</f>
        <v>0</v>
      </c>
      <c r="AJ400" s="3">
        <f>IF(AJ$3=0,0,INDEX(Sheet1!RawDataCols,$C400,AJ$5)*$R400)</f>
        <v>0</v>
      </c>
      <c r="AK400" s="3">
        <f>IF(AK$3=0,0,INDEX(Sheet1!RawDataCols,$C400,AK$5)*$R400)</f>
        <v>25.36</v>
      </c>
      <c r="AL400" s="3">
        <f>IF(AL$3=0,0,INDEX(Sheet1!RawDataCols,$C400,AL$5)*$R400)</f>
        <v>0</v>
      </c>
      <c r="AM400" s="3">
        <f>IF(AM$3=0,0,INDEX(Sheet1!RawDataCols,$C400,AM$5)*$R400)</f>
        <v>0</v>
      </c>
      <c r="AN400" s="3">
        <f>IF(AN$3=0,0,INDEX(Sheet1!RawDataCols,$C400,AN$5)*$R400)</f>
        <v>0</v>
      </c>
      <c r="AO400" s="3">
        <f>IF(AO$3=0,0,INDEX(Sheet1!RawDataCols,$C400,AO$5)*$R400)</f>
        <v>0</v>
      </c>
      <c r="AP400" s="3">
        <f>IF(AP$3=0,0,INDEX(Sheet1!RawDataCols,$C400,AP$5)*$R400)</f>
        <v>0</v>
      </c>
      <c r="AQ400" s="3">
        <f>IF(AQ$3=0,0,INDEX(Sheet1!RawDataCols,$C400,AQ$5)*$R400)</f>
        <v>25.36</v>
      </c>
      <c r="AR400" s="3">
        <f>IF(AR$3=0,0,INDEX(Sheet1!RawDataCols,$C400,AR$5)*$R400)</f>
        <v>0</v>
      </c>
      <c r="AS400" s="3">
        <f>IF(AS$3=0,0,INDEX(Sheet1!RawDataCols,$C400,AS$5)*$R400)</f>
        <v>0</v>
      </c>
      <c r="AT400" s="3">
        <f>IF(AT$3=0,0,INDEX(Sheet1!RawDataCols,$C400,AT$5)*$R400)</f>
        <v>25.36</v>
      </c>
      <c r="AU400" s="3">
        <f>IF(AU$3=0,0,INDEX(Sheet1!RawDataCols,$C400,AU$5)*$R400)</f>
        <v>0</v>
      </c>
      <c r="AV400" s="3">
        <f>IF(AV$3=0,0,INDEX(Sheet1!RawDataCols,$C400,AV$5)*$R400)</f>
        <v>0</v>
      </c>
      <c r="AW400" s="3">
        <f>IF(AW$3=0,0,INDEX(Sheet1!RawDataCols,$C400,AW$5)*$R400)</f>
        <v>25.36</v>
      </c>
      <c r="AX400" s="3">
        <f>IF(AX$3=0,0,INDEX(Sheet1!RawDataCols,$C400,AX$5)*$R400)</f>
        <v>0</v>
      </c>
      <c r="AY400" s="3">
        <f>IF(AY$3=0,0,INDEX(Sheet1!RawDataCols,$C400,AY$5)*$R400)</f>
        <v>0</v>
      </c>
      <c r="AZ400" s="3">
        <f>IF(AZ$3=0,0,INDEX(Sheet1!RawDataCols,$C400,AZ$5)*$R400)</f>
        <v>25.36</v>
      </c>
      <c r="BA400" s="3">
        <f>IF(BA$3=0,0,INDEX(Sheet1!RawDataCols,$C400,BA$5)*$R400)</f>
        <v>0</v>
      </c>
      <c r="BB400" s="3">
        <f>IF(BB$3=0,0,INDEX(Sheet1!RawDataCols,$C400,BB$5)*$R400)</f>
        <v>375.45</v>
      </c>
      <c r="BC400" s="3">
        <f>IF(BC$3=0,0,INDEX(Sheet1!RawDataCols,$C400,BC$5)*$R400)</f>
        <v>25.36</v>
      </c>
      <c r="BD400" s="3">
        <f>IF(BD$3=0,0,INDEX(Sheet1!RawDataCols,$C400,BD$5)*$R400)</f>
        <v>295.45</v>
      </c>
      <c r="BE400" s="3">
        <f>IF(BE$3=0,0,INDEX(Sheet1!RawDataCols,$C400,BE$5)*$R400)</f>
        <v>375.45</v>
      </c>
      <c r="BF400" s="3">
        <f>IF(BF$3=0,0,INDEX(Sheet1!RawDataCols,$C400,BF$5)*$R400)</f>
        <v>25.36</v>
      </c>
      <c r="BG400" s="179">
        <f>IF(BG$3=0,0,INDEX(Sheet1!RawDataCols,$C400,BG$5)*$R400)</f>
        <v>295.45</v>
      </c>
      <c r="BH400" s="33">
        <f t="shared" si="67"/>
        <v>375.45</v>
      </c>
      <c r="BI400" s="33">
        <f t="shared" si="68"/>
        <v>278.96000000000004</v>
      </c>
      <c r="BJ400" s="33">
        <f t="shared" si="69"/>
        <v>295.45</v>
      </c>
      <c r="BK400" s="3">
        <f>IF(BK$3=0,0,INDEX(Sheet1!RawDataCols,$C400,BK$5)*$R400)</f>
        <v>17.434999999999999</v>
      </c>
      <c r="BL400" s="3">
        <f>IF(BL$3=0,0,INDEX(Sheet1!RawDataCols,$C400,BL$5)*$R400)</f>
        <v>18.465624999999999</v>
      </c>
      <c r="BM400" s="3">
        <f>IF(BM$3=0,0,INDEX(Sheet1!RawDataCols,$C400,BM$5)*$R400)</f>
        <v>0</v>
      </c>
      <c r="BN400" s="3">
        <f>IF(BN$3=0,0,INDEX(Sheet1!RawDataCols,$C400,BN$5)*$R400)</f>
        <v>18.465624999999999</v>
      </c>
      <c r="BO400" s="3">
        <f>IF(BO$3=0,0,INDEX(Sheet1!RawDataCols,$C400,BO$5)*$R400)</f>
        <v>18.465624999999999</v>
      </c>
      <c r="BP400" s="3">
        <f>IF(BP$3=0,0,INDEX(Sheet1!RawDataCols,$C400,BP$5)*$R400)</f>
        <v>295.45</v>
      </c>
      <c r="BQ400" s="3">
        <f t="shared" si="70"/>
        <v>0</v>
      </c>
      <c r="BR400" s="3">
        <f t="shared" si="71"/>
        <v>0</v>
      </c>
      <c r="BS400" s="3">
        <f t="shared" si="72"/>
        <v>0</v>
      </c>
      <c r="BT400" s="3">
        <f t="shared" si="73"/>
        <v>375.45</v>
      </c>
      <c r="BU400" s="3" t="str">
        <f>INDEX(Sheet1!$BS$2:$BS$1000,MATCH($A400,Sheet1!$A$2:$A$1000,0))</f>
        <v>14</v>
      </c>
      <c r="BV400" s="3">
        <f>INDEX(Sheet1!$BT$2:$BT$1000,MATCH($A400,Sheet1!$A$2:$A$1000,0))</f>
        <v>375.45</v>
      </c>
    </row>
    <row r="401" spans="1:74" x14ac:dyDescent="0.2">
      <c r="A401" s="11" t="s">
        <v>838</v>
      </c>
      <c r="B401" s="3">
        <f>MATCH($A401,Sheet1!ACCOUNTNO,0)</f>
        <v>367</v>
      </c>
      <c r="C401" s="3">
        <f t="shared" si="64"/>
        <v>367</v>
      </c>
      <c r="D401" s="3" t="str">
        <f>IF(D$3=0,0,INDEX(Sheet1!RawDataCols,$C401,D$5))</f>
        <v>27100A07</v>
      </c>
      <c r="E401" s="3" t="str">
        <f>IF(E$3=0,0,INDEX(Sheet1!RawDataCols,$C401,E$5))</f>
        <v xml:space="preserve">27100          </v>
      </c>
      <c r="F401" s="3" t="str">
        <f>IF(F$3=0,0,INDEX(Sheet1!RawDataCols,$C401,F$5))</f>
        <v xml:space="preserve">A07            </v>
      </c>
      <c r="G401" s="3" t="str">
        <f>IF(G$3=0,0,INDEX(Sheet1!RawDataCols,$C401,G$5))</f>
        <v xml:space="preserve">               </v>
      </c>
      <c r="H401" s="3" t="str">
        <f>IF(H$3=0,0,INDEX(Sheet1!RawDataCols,$C401,H$5))</f>
        <v xml:space="preserve">               </v>
      </c>
      <c r="I401" s="3" t="str">
        <f>IF(I$3=0,0,INDEX(Sheet1!RawDataCols,$C401,I$5))</f>
        <v xml:space="preserve">               </v>
      </c>
      <c r="J401" s="3" t="str">
        <f>IF(J$3=0,0,INDEX(Sheet1!RawDataCols,$C401,J$5))</f>
        <v xml:space="preserve">               </v>
      </c>
      <c r="K401" s="3" t="str">
        <f>IF(K$3=0,0,INDEX(Sheet1!RawDataCols,$C401,K$5))</f>
        <v xml:space="preserve">               </v>
      </c>
      <c r="L401" s="3" t="str">
        <f>IF(L$3=0,0,INDEX(Sheet1!RawDataCols,$C401,L$5))</f>
        <v xml:space="preserve">               </v>
      </c>
      <c r="M401" s="3" t="str">
        <f>IF(M$3=0,0,INDEX(Sheet1!RawDataCols,$C401,M$5))</f>
        <v xml:space="preserve">F007  </v>
      </c>
      <c r="N401" s="3" t="str">
        <f>IF(N$3=0,0,INDEX(Sheet1!RawDataCols,$C401,N$5))</f>
        <v>Asbestos Report-25 Franklin St</v>
      </c>
      <c r="O401" s="3">
        <f>INDEX(Sheet1!RawDataCols,$C401,O$5)</f>
        <v>13</v>
      </c>
      <c r="P401" s="3" t="str">
        <f>INDEX(Sheet1!RawDataCols,$C401,P$5)</f>
        <v>Cost and Expenses</v>
      </c>
      <c r="Q401" s="3" t="str">
        <f>IF(Q$3=0,0,INDEX(Sheet1!RawDataCols,$C401,Q$5))</f>
        <v>I</v>
      </c>
      <c r="R401" s="3">
        <f t="shared" si="65"/>
        <v>1</v>
      </c>
      <c r="S401" s="3">
        <f t="shared" si="66"/>
        <v>-1</v>
      </c>
      <c r="T401" s="3">
        <f>IF(T$3=0,0,INDEX(Sheet1!RawDataCols,$C401,T$5)*$R401)</f>
        <v>0</v>
      </c>
      <c r="U401" s="3">
        <f>IF(U$3=0,0,INDEX(Sheet1!RawDataCols,$C401,U$5)*$R401)</f>
        <v>0</v>
      </c>
      <c r="V401" s="3">
        <f>IF(V$3=0,0,INDEX(Sheet1!RawDataCols,$C401,V$5)*$R401)</f>
        <v>38.75</v>
      </c>
      <c r="W401" s="3">
        <f>IF(W$3=0,0,INDEX(Sheet1!RawDataCols,$C401,W$5)*$R401)</f>
        <v>0</v>
      </c>
      <c r="X401" s="3">
        <f>IF(X$3=0,0,INDEX(Sheet1!RawDataCols,$C401,X$5)*$R401)</f>
        <v>0</v>
      </c>
      <c r="Y401" s="3">
        <f>IF(Y$3=0,0,INDEX(Sheet1!RawDataCols,$C401,Y$5)*$R401)</f>
        <v>38.75</v>
      </c>
      <c r="Z401" s="3">
        <f>IF(Z$3=0,0,INDEX(Sheet1!RawDataCols,$C401,Z$5)*$R401)</f>
        <v>0</v>
      </c>
      <c r="AA401" s="3">
        <f>IF(AA$3=0,0,INDEX(Sheet1!RawDataCols,$C401,AA$5)*$R401)</f>
        <v>106</v>
      </c>
      <c r="AB401" s="3">
        <f>IF(AB$3=0,0,INDEX(Sheet1!RawDataCols,$C401,AB$5)*$R401)</f>
        <v>38.75</v>
      </c>
      <c r="AC401" s="3">
        <f>IF(AC$3=0,0,INDEX(Sheet1!RawDataCols,$C401,AC$5)*$R401)</f>
        <v>0</v>
      </c>
      <c r="AD401" s="3">
        <f>IF(AD$3=0,0,INDEX(Sheet1!RawDataCols,$C401,AD$5)*$R401)</f>
        <v>0</v>
      </c>
      <c r="AE401" s="3">
        <f>IF(AE$3=0,0,INDEX(Sheet1!RawDataCols,$C401,AE$5)*$R401)</f>
        <v>38.75</v>
      </c>
      <c r="AF401" s="3">
        <f>IF(AF$3=0,0,INDEX(Sheet1!RawDataCols,$C401,AF$5)*$R401)</f>
        <v>0</v>
      </c>
      <c r="AG401" s="3">
        <f>IF(AG$3=0,0,INDEX(Sheet1!RawDataCols,$C401,AG$5)*$R401)</f>
        <v>0</v>
      </c>
      <c r="AH401" s="3">
        <f>IF(AH$3=0,0,INDEX(Sheet1!RawDataCols,$C401,AH$5)*$R401)</f>
        <v>38.75</v>
      </c>
      <c r="AI401" s="3">
        <f>IF(AI$3=0,0,INDEX(Sheet1!RawDataCols,$C401,AI$5)*$R401)</f>
        <v>0</v>
      </c>
      <c r="AJ401" s="3">
        <f>IF(AJ$3=0,0,INDEX(Sheet1!RawDataCols,$C401,AJ$5)*$R401)</f>
        <v>0</v>
      </c>
      <c r="AK401" s="3">
        <f>IF(AK$3=0,0,INDEX(Sheet1!RawDataCols,$C401,AK$5)*$R401)</f>
        <v>38.75</v>
      </c>
      <c r="AL401" s="3">
        <f>IF(AL$3=0,0,INDEX(Sheet1!RawDataCols,$C401,AL$5)*$R401)</f>
        <v>0</v>
      </c>
      <c r="AM401" s="3">
        <f>IF(AM$3=0,0,INDEX(Sheet1!RawDataCols,$C401,AM$5)*$R401)</f>
        <v>0</v>
      </c>
      <c r="AN401" s="3">
        <f>IF(AN$3=0,0,INDEX(Sheet1!RawDataCols,$C401,AN$5)*$R401)</f>
        <v>0</v>
      </c>
      <c r="AO401" s="3">
        <f>IF(AO$3=0,0,INDEX(Sheet1!RawDataCols,$C401,AO$5)*$R401)</f>
        <v>0</v>
      </c>
      <c r="AP401" s="3">
        <f>IF(AP$3=0,0,INDEX(Sheet1!RawDataCols,$C401,AP$5)*$R401)</f>
        <v>0</v>
      </c>
      <c r="AQ401" s="3">
        <f>IF(AQ$3=0,0,INDEX(Sheet1!RawDataCols,$C401,AQ$5)*$R401)</f>
        <v>38.75</v>
      </c>
      <c r="AR401" s="3">
        <f>IF(AR$3=0,0,INDEX(Sheet1!RawDataCols,$C401,AR$5)*$R401)</f>
        <v>0</v>
      </c>
      <c r="AS401" s="3">
        <f>IF(AS$3=0,0,INDEX(Sheet1!RawDataCols,$C401,AS$5)*$R401)</f>
        <v>1400</v>
      </c>
      <c r="AT401" s="3">
        <f>IF(AT$3=0,0,INDEX(Sheet1!RawDataCols,$C401,AT$5)*$R401)</f>
        <v>38.75</v>
      </c>
      <c r="AU401" s="3">
        <f>IF(AU$3=0,0,INDEX(Sheet1!RawDataCols,$C401,AU$5)*$R401)</f>
        <v>0</v>
      </c>
      <c r="AV401" s="3">
        <f>IF(AV$3=0,0,INDEX(Sheet1!RawDataCols,$C401,AV$5)*$R401)</f>
        <v>0</v>
      </c>
      <c r="AW401" s="3">
        <f>IF(AW$3=0,0,INDEX(Sheet1!RawDataCols,$C401,AW$5)*$R401)</f>
        <v>38.75</v>
      </c>
      <c r="AX401" s="3">
        <f>IF(AX$3=0,0,INDEX(Sheet1!RawDataCols,$C401,AX$5)*$R401)</f>
        <v>0</v>
      </c>
      <c r="AY401" s="3">
        <f>IF(AY$3=0,0,INDEX(Sheet1!RawDataCols,$C401,AY$5)*$R401)</f>
        <v>0</v>
      </c>
      <c r="AZ401" s="3">
        <f>IF(AZ$3=0,0,INDEX(Sheet1!RawDataCols,$C401,AZ$5)*$R401)</f>
        <v>38.75</v>
      </c>
      <c r="BA401" s="3">
        <f>IF(BA$3=0,0,INDEX(Sheet1!RawDataCols,$C401,BA$5)*$R401)</f>
        <v>345.45</v>
      </c>
      <c r="BB401" s="3">
        <f>IF(BB$3=0,0,INDEX(Sheet1!RawDataCols,$C401,BB$5)*$R401)</f>
        <v>1765.45</v>
      </c>
      <c r="BC401" s="3">
        <f>IF(BC$3=0,0,INDEX(Sheet1!RawDataCols,$C401,BC$5)*$R401)</f>
        <v>38.75</v>
      </c>
      <c r="BD401" s="3">
        <f>IF(BD$3=0,0,INDEX(Sheet1!RawDataCols,$C401,BD$5)*$R401)</f>
        <v>0</v>
      </c>
      <c r="BE401" s="3">
        <f>IF(BE$3=0,0,INDEX(Sheet1!RawDataCols,$C401,BE$5)*$R401)</f>
        <v>1765.45</v>
      </c>
      <c r="BF401" s="3">
        <f>IF(BF$3=0,0,INDEX(Sheet1!RawDataCols,$C401,BF$5)*$R401)</f>
        <v>38.75</v>
      </c>
      <c r="BG401" s="179">
        <f>IF(BG$3=0,0,INDEX(Sheet1!RawDataCols,$C401,BG$5)*$R401)</f>
        <v>0</v>
      </c>
      <c r="BH401" s="33">
        <f t="shared" si="67"/>
        <v>3271.45</v>
      </c>
      <c r="BI401" s="33">
        <f t="shared" si="68"/>
        <v>426.25</v>
      </c>
      <c r="BJ401" s="33">
        <f t="shared" si="69"/>
        <v>345.45</v>
      </c>
      <c r="BK401" s="3">
        <f>IF(BK$3=0,0,INDEX(Sheet1!RawDataCols,$C401,BK$5)*$R401)</f>
        <v>26.640625</v>
      </c>
      <c r="BL401" s="3">
        <f>IF(BL$3=0,0,INDEX(Sheet1!RawDataCols,$C401,BL$5)*$R401)</f>
        <v>21.590624999999999</v>
      </c>
      <c r="BM401" s="3">
        <f>IF(BM$3=0,0,INDEX(Sheet1!RawDataCols,$C401,BM$5)*$R401)</f>
        <v>0</v>
      </c>
      <c r="BN401" s="3">
        <f>IF(BN$3=0,0,INDEX(Sheet1!RawDataCols,$C401,BN$5)*$R401)</f>
        <v>37.840625000000003</v>
      </c>
      <c r="BO401" s="3">
        <f>IF(BO$3=0,0,INDEX(Sheet1!RawDataCols,$C401,BO$5)*$R401)</f>
        <v>249.43437499999999</v>
      </c>
      <c r="BP401" s="3">
        <f>IF(BP$3=0,0,INDEX(Sheet1!RawDataCols,$C401,BP$5)*$R401)</f>
        <v>345.45</v>
      </c>
      <c r="BQ401" s="3">
        <f t="shared" si="70"/>
        <v>106</v>
      </c>
      <c r="BR401" s="3">
        <f t="shared" si="71"/>
        <v>0</v>
      </c>
      <c r="BS401" s="3">
        <f t="shared" si="72"/>
        <v>1400</v>
      </c>
      <c r="BT401" s="3">
        <f t="shared" si="73"/>
        <v>3165.45</v>
      </c>
      <c r="BU401" s="3" t="str">
        <f>INDEX(Sheet1!$BS$2:$BS$1000,MATCH($A401,Sheet1!$A$2:$A$1000,0))</f>
        <v>14</v>
      </c>
      <c r="BV401" s="3">
        <f>INDEX(Sheet1!$BT$2:$BT$1000,MATCH($A401,Sheet1!$A$2:$A$1000,0))</f>
        <v>3165.45</v>
      </c>
    </row>
    <row r="402" spans="1:74" x14ac:dyDescent="0.2">
      <c r="A402" s="246" t="s">
        <v>839</v>
      </c>
      <c r="B402" s="3" t="e">
        <f>MATCH($A402,Sheet1!ACCOUNTNO,0)</f>
        <v>#N/A</v>
      </c>
      <c r="C402" s="3">
        <f t="shared" si="64"/>
        <v>65000</v>
      </c>
      <c r="D402" s="3">
        <f>IF(D$3=0,0,INDEX(Sheet1!RawDataCols,$C402,D$5))</f>
        <v>0</v>
      </c>
      <c r="E402" s="3">
        <f>IF(E$3=0,0,INDEX(Sheet1!RawDataCols,$C402,E$5))</f>
        <v>0</v>
      </c>
      <c r="F402" s="3">
        <f>IF(F$3=0,0,INDEX(Sheet1!RawDataCols,$C402,F$5))</f>
        <v>0</v>
      </c>
      <c r="G402" s="3">
        <f>IF(G$3=0,0,INDEX(Sheet1!RawDataCols,$C402,G$5))</f>
        <v>0</v>
      </c>
      <c r="H402" s="3">
        <f>IF(H$3=0,0,INDEX(Sheet1!RawDataCols,$C402,H$5))</f>
        <v>0</v>
      </c>
      <c r="I402" s="3">
        <f>IF(I$3=0,0,INDEX(Sheet1!RawDataCols,$C402,I$5))</f>
        <v>0</v>
      </c>
      <c r="J402" s="3">
        <f>IF(J$3=0,0,INDEX(Sheet1!RawDataCols,$C402,J$5))</f>
        <v>0</v>
      </c>
      <c r="K402" s="3">
        <f>IF(K$3=0,0,INDEX(Sheet1!RawDataCols,$C402,K$5))</f>
        <v>0</v>
      </c>
      <c r="L402" s="3">
        <f>IF(L$3=0,0,INDEX(Sheet1!RawDataCols,$C402,L$5))</f>
        <v>0</v>
      </c>
      <c r="M402" s="3">
        <f>IF(M$3=0,0,INDEX(Sheet1!RawDataCols,$C402,M$5))</f>
        <v>0</v>
      </c>
      <c r="N402" s="3">
        <f>IF(N$3=0,0,INDEX(Sheet1!RawDataCols,$C402,N$5))</f>
        <v>0</v>
      </c>
      <c r="O402" s="3">
        <f>INDEX(Sheet1!RawDataCols,$C402,O$5)</f>
        <v>0</v>
      </c>
      <c r="P402" s="3">
        <f>INDEX(Sheet1!RawDataCols,$C402,P$5)</f>
        <v>0</v>
      </c>
      <c r="Q402" s="3">
        <f>IF(Q$3=0,0,INDEX(Sheet1!RawDataCols,$C402,Q$5))</f>
        <v>0</v>
      </c>
      <c r="R402" s="3">
        <f t="shared" si="65"/>
        <v>1</v>
      </c>
      <c r="S402" s="3">
        <f t="shared" si="66"/>
        <v>-1</v>
      </c>
      <c r="T402" s="3">
        <f>IF(T$3=0,0,INDEX(Sheet1!RawDataCols,$C402,T$5)*$R402)</f>
        <v>0</v>
      </c>
      <c r="U402" s="3">
        <f>IF(U$3=0,0,INDEX(Sheet1!RawDataCols,$C402,U$5)*$R402)</f>
        <v>0</v>
      </c>
      <c r="V402" s="3">
        <f>IF(V$3=0,0,INDEX(Sheet1!RawDataCols,$C402,V$5)*$R402)</f>
        <v>0</v>
      </c>
      <c r="W402" s="3">
        <f>IF(W$3=0,0,INDEX(Sheet1!RawDataCols,$C402,W$5)*$R402)</f>
        <v>0</v>
      </c>
      <c r="X402" s="3">
        <f>IF(X$3=0,0,INDEX(Sheet1!RawDataCols,$C402,X$5)*$R402)</f>
        <v>0</v>
      </c>
      <c r="Y402" s="3">
        <f>IF(Y$3=0,0,INDEX(Sheet1!RawDataCols,$C402,Y$5)*$R402)</f>
        <v>0</v>
      </c>
      <c r="Z402" s="3">
        <f>IF(Z$3=0,0,INDEX(Sheet1!RawDataCols,$C402,Z$5)*$R402)</f>
        <v>0</v>
      </c>
      <c r="AA402" s="3">
        <f>IF(AA$3=0,0,INDEX(Sheet1!RawDataCols,$C402,AA$5)*$R402)</f>
        <v>0</v>
      </c>
      <c r="AB402" s="3">
        <f>IF(AB$3=0,0,INDEX(Sheet1!RawDataCols,$C402,AB$5)*$R402)</f>
        <v>0</v>
      </c>
      <c r="AC402" s="3">
        <f>IF(AC$3=0,0,INDEX(Sheet1!RawDataCols,$C402,AC$5)*$R402)</f>
        <v>0</v>
      </c>
      <c r="AD402" s="3">
        <f>IF(AD$3=0,0,INDEX(Sheet1!RawDataCols,$C402,AD$5)*$R402)</f>
        <v>0</v>
      </c>
      <c r="AE402" s="3">
        <f>IF(AE$3=0,0,INDEX(Sheet1!RawDataCols,$C402,AE$5)*$R402)</f>
        <v>0</v>
      </c>
      <c r="AF402" s="3">
        <f>IF(AF$3=0,0,INDEX(Sheet1!RawDataCols,$C402,AF$5)*$R402)</f>
        <v>0</v>
      </c>
      <c r="AG402" s="3">
        <f>IF(AG$3=0,0,INDEX(Sheet1!RawDataCols,$C402,AG$5)*$R402)</f>
        <v>0</v>
      </c>
      <c r="AH402" s="3">
        <f>IF(AH$3=0,0,INDEX(Sheet1!RawDataCols,$C402,AH$5)*$R402)</f>
        <v>0</v>
      </c>
      <c r="AI402" s="3">
        <f>IF(AI$3=0,0,INDEX(Sheet1!RawDataCols,$C402,AI$5)*$R402)</f>
        <v>0</v>
      </c>
      <c r="AJ402" s="3">
        <f>IF(AJ$3=0,0,INDEX(Sheet1!RawDataCols,$C402,AJ$5)*$R402)</f>
        <v>0</v>
      </c>
      <c r="AK402" s="3">
        <f>IF(AK$3=0,0,INDEX(Sheet1!RawDataCols,$C402,AK$5)*$R402)</f>
        <v>0</v>
      </c>
      <c r="AL402" s="3">
        <f>IF(AL$3=0,0,INDEX(Sheet1!RawDataCols,$C402,AL$5)*$R402)</f>
        <v>0</v>
      </c>
      <c r="AM402" s="3">
        <f>IF(AM$3=0,0,INDEX(Sheet1!RawDataCols,$C402,AM$5)*$R402)</f>
        <v>0</v>
      </c>
      <c r="AN402" s="3">
        <f>IF(AN$3=0,0,INDEX(Sheet1!RawDataCols,$C402,AN$5)*$R402)</f>
        <v>0</v>
      </c>
      <c r="AO402" s="3">
        <f>IF(AO$3=0,0,INDEX(Sheet1!RawDataCols,$C402,AO$5)*$R402)</f>
        <v>0</v>
      </c>
      <c r="AP402" s="3">
        <f>IF(AP$3=0,0,INDEX(Sheet1!RawDataCols,$C402,AP$5)*$R402)</f>
        <v>0</v>
      </c>
      <c r="AQ402" s="3">
        <f>IF(AQ$3=0,0,INDEX(Sheet1!RawDataCols,$C402,AQ$5)*$R402)</f>
        <v>0</v>
      </c>
      <c r="AR402" s="3">
        <f>IF(AR$3=0,0,INDEX(Sheet1!RawDataCols,$C402,AR$5)*$R402)</f>
        <v>0</v>
      </c>
      <c r="AS402" s="3">
        <f>IF(AS$3=0,0,INDEX(Sheet1!RawDataCols,$C402,AS$5)*$R402)</f>
        <v>0</v>
      </c>
      <c r="AT402" s="3">
        <f>IF(AT$3=0,0,INDEX(Sheet1!RawDataCols,$C402,AT$5)*$R402)</f>
        <v>0</v>
      </c>
      <c r="AU402" s="3">
        <f>IF(AU$3=0,0,INDEX(Sheet1!RawDataCols,$C402,AU$5)*$R402)</f>
        <v>0</v>
      </c>
      <c r="AV402" s="3">
        <f>IF(AV$3=0,0,INDEX(Sheet1!RawDataCols,$C402,AV$5)*$R402)</f>
        <v>0</v>
      </c>
      <c r="AW402" s="3">
        <f>IF(AW$3=0,0,INDEX(Sheet1!RawDataCols,$C402,AW$5)*$R402)</f>
        <v>0</v>
      </c>
      <c r="AX402" s="3">
        <f>IF(AX$3=0,0,INDEX(Sheet1!RawDataCols,$C402,AX$5)*$R402)</f>
        <v>0</v>
      </c>
      <c r="AY402" s="3">
        <f>IF(AY$3=0,0,INDEX(Sheet1!RawDataCols,$C402,AY$5)*$R402)</f>
        <v>0</v>
      </c>
      <c r="AZ402" s="3">
        <f>IF(AZ$3=0,0,INDEX(Sheet1!RawDataCols,$C402,AZ$5)*$R402)</f>
        <v>0</v>
      </c>
      <c r="BA402" s="3">
        <f>IF(BA$3=0,0,INDEX(Sheet1!RawDataCols,$C402,BA$5)*$R402)</f>
        <v>0</v>
      </c>
      <c r="BB402" s="3">
        <f>IF(BB$3=0,0,INDEX(Sheet1!RawDataCols,$C402,BB$5)*$R402)</f>
        <v>0</v>
      </c>
      <c r="BC402" s="3">
        <f>IF(BC$3=0,0,INDEX(Sheet1!RawDataCols,$C402,BC$5)*$R402)</f>
        <v>0</v>
      </c>
      <c r="BD402" s="3">
        <f>IF(BD$3=0,0,INDEX(Sheet1!RawDataCols,$C402,BD$5)*$R402)</f>
        <v>0</v>
      </c>
      <c r="BE402" s="3">
        <f>IF(BE$3=0,0,INDEX(Sheet1!RawDataCols,$C402,BE$5)*$R402)</f>
        <v>0</v>
      </c>
      <c r="BF402" s="3">
        <f>IF(BF$3=0,0,INDEX(Sheet1!RawDataCols,$C402,BF$5)*$R402)</f>
        <v>0</v>
      </c>
      <c r="BG402" s="179">
        <f>IF(BG$3=0,0,INDEX(Sheet1!RawDataCols,$C402,BG$5)*$R402)</f>
        <v>0</v>
      </c>
      <c r="BH402" s="33">
        <f t="shared" si="67"/>
        <v>0</v>
      </c>
      <c r="BI402" s="33">
        <f t="shared" si="68"/>
        <v>0</v>
      </c>
      <c r="BJ402" s="33">
        <f t="shared" si="69"/>
        <v>0</v>
      </c>
      <c r="BK402" s="3">
        <f>IF(BK$3=0,0,INDEX(Sheet1!RawDataCols,$C402,BK$5)*$R402)</f>
        <v>0</v>
      </c>
      <c r="BL402" s="3">
        <f>IF(BL$3=0,0,INDEX(Sheet1!RawDataCols,$C402,BL$5)*$R402)</f>
        <v>0</v>
      </c>
      <c r="BM402" s="3">
        <f>IF(BM$3=0,0,INDEX(Sheet1!RawDataCols,$C402,BM$5)*$R402)</f>
        <v>0</v>
      </c>
      <c r="BN402" s="3">
        <f>IF(BN$3=0,0,INDEX(Sheet1!RawDataCols,$C402,BN$5)*$R402)</f>
        <v>0</v>
      </c>
      <c r="BO402" s="3">
        <f>IF(BO$3=0,0,INDEX(Sheet1!RawDataCols,$C402,BO$5)*$R402)</f>
        <v>0</v>
      </c>
      <c r="BP402" s="3">
        <f>IF(BP$3=0,0,INDEX(Sheet1!RawDataCols,$C402,BP$5)*$R402)</f>
        <v>0</v>
      </c>
      <c r="BQ402" s="3">
        <f t="shared" si="70"/>
        <v>0</v>
      </c>
      <c r="BR402" s="3">
        <f t="shared" si="71"/>
        <v>0</v>
      </c>
      <c r="BS402" s="3">
        <f t="shared" si="72"/>
        <v>0</v>
      </c>
      <c r="BT402" s="3">
        <f t="shared" si="73"/>
        <v>0</v>
      </c>
      <c r="BU402" s="3" t="e">
        <f>INDEX(Sheet1!$BS$2:$BS$1000,MATCH($A402,Sheet1!$A$2:$A$1000,0))</f>
        <v>#N/A</v>
      </c>
      <c r="BV402" s="3" t="e">
        <f>INDEX(Sheet1!$BT$2:$BT$1000,MATCH($A402,Sheet1!$A$2:$A$1000,0))</f>
        <v>#N/A</v>
      </c>
    </row>
    <row r="403" spans="1:74" x14ac:dyDescent="0.2">
      <c r="A403" s="11" t="s">
        <v>840</v>
      </c>
      <c r="B403" s="3">
        <f>MATCH($A403,Sheet1!ACCOUNTNO,0)</f>
        <v>368</v>
      </c>
      <c r="C403" s="3">
        <f t="shared" si="64"/>
        <v>368</v>
      </c>
      <c r="D403" s="3" t="str">
        <f>IF(D$3=0,0,INDEX(Sheet1!RawDataCols,$C403,D$5))</f>
        <v>27100A10</v>
      </c>
      <c r="E403" s="3" t="str">
        <f>IF(E$3=0,0,INDEX(Sheet1!RawDataCols,$C403,E$5))</f>
        <v xml:space="preserve">27100          </v>
      </c>
      <c r="F403" s="3" t="str">
        <f>IF(F$3=0,0,INDEX(Sheet1!RawDataCols,$C403,F$5))</f>
        <v xml:space="preserve">A10            </v>
      </c>
      <c r="G403" s="3" t="str">
        <f>IF(G$3=0,0,INDEX(Sheet1!RawDataCols,$C403,G$5))</f>
        <v xml:space="preserve">               </v>
      </c>
      <c r="H403" s="3" t="str">
        <f>IF(H$3=0,0,INDEX(Sheet1!RawDataCols,$C403,H$5))</f>
        <v xml:space="preserve">               </v>
      </c>
      <c r="I403" s="3" t="str">
        <f>IF(I$3=0,0,INDEX(Sheet1!RawDataCols,$C403,I$5))</f>
        <v xml:space="preserve">               </v>
      </c>
      <c r="J403" s="3" t="str">
        <f>IF(J$3=0,0,INDEX(Sheet1!RawDataCols,$C403,J$5))</f>
        <v xml:space="preserve">               </v>
      </c>
      <c r="K403" s="3" t="str">
        <f>IF(K$3=0,0,INDEX(Sheet1!RawDataCols,$C403,K$5))</f>
        <v xml:space="preserve">               </v>
      </c>
      <c r="L403" s="3" t="str">
        <f>IF(L$3=0,0,INDEX(Sheet1!RawDataCols,$C403,L$5))</f>
        <v xml:space="preserve">               </v>
      </c>
      <c r="M403" s="3" t="str">
        <f>IF(M$3=0,0,INDEX(Sheet1!RawDataCols,$C403,M$5))</f>
        <v xml:space="preserve">F007  </v>
      </c>
      <c r="N403" s="3" t="str">
        <f>IF(N$3=0,0,INDEX(Sheet1!RawDataCols,$C403,N$5))</f>
        <v>Asbestos Report-15 Franklin St</v>
      </c>
      <c r="O403" s="3">
        <f>INDEX(Sheet1!RawDataCols,$C403,O$5)</f>
        <v>13</v>
      </c>
      <c r="P403" s="3" t="str">
        <f>INDEX(Sheet1!RawDataCols,$C403,P$5)</f>
        <v>Cost and Expenses</v>
      </c>
      <c r="Q403" s="3" t="str">
        <f>IF(Q$3=0,0,INDEX(Sheet1!RawDataCols,$C403,Q$5))</f>
        <v>I</v>
      </c>
      <c r="R403" s="3">
        <f t="shared" si="65"/>
        <v>1</v>
      </c>
      <c r="S403" s="3">
        <f t="shared" si="66"/>
        <v>-1</v>
      </c>
      <c r="T403" s="3">
        <f>IF(T$3=0,0,INDEX(Sheet1!RawDataCols,$C403,T$5)*$R403)</f>
        <v>0</v>
      </c>
      <c r="U403" s="3">
        <f>IF(U$3=0,0,INDEX(Sheet1!RawDataCols,$C403,U$5)*$R403)</f>
        <v>0</v>
      </c>
      <c r="V403" s="3">
        <f>IF(V$3=0,0,INDEX(Sheet1!RawDataCols,$C403,V$5)*$R403)</f>
        <v>37.119999999999997</v>
      </c>
      <c r="W403" s="3">
        <f>IF(W$3=0,0,INDEX(Sheet1!RawDataCols,$C403,W$5)*$R403)</f>
        <v>0</v>
      </c>
      <c r="X403" s="3">
        <f>IF(X$3=0,0,INDEX(Sheet1!RawDataCols,$C403,X$5)*$R403)</f>
        <v>0</v>
      </c>
      <c r="Y403" s="3">
        <f>IF(Y$3=0,0,INDEX(Sheet1!RawDataCols,$C403,Y$5)*$R403)</f>
        <v>37.119999999999997</v>
      </c>
      <c r="Z403" s="3">
        <f>IF(Z$3=0,0,INDEX(Sheet1!RawDataCols,$C403,Z$5)*$R403)</f>
        <v>0</v>
      </c>
      <c r="AA403" s="3">
        <f>IF(AA$3=0,0,INDEX(Sheet1!RawDataCols,$C403,AA$5)*$R403)</f>
        <v>0</v>
      </c>
      <c r="AB403" s="3">
        <f>IF(AB$3=0,0,INDEX(Sheet1!RawDataCols,$C403,AB$5)*$R403)</f>
        <v>37.119999999999997</v>
      </c>
      <c r="AC403" s="3">
        <f>IF(AC$3=0,0,INDEX(Sheet1!RawDataCols,$C403,AC$5)*$R403)</f>
        <v>0</v>
      </c>
      <c r="AD403" s="3">
        <f>IF(AD$3=0,0,INDEX(Sheet1!RawDataCols,$C403,AD$5)*$R403)</f>
        <v>0</v>
      </c>
      <c r="AE403" s="3">
        <f>IF(AE$3=0,0,INDEX(Sheet1!RawDataCols,$C403,AE$5)*$R403)</f>
        <v>37.119999999999997</v>
      </c>
      <c r="AF403" s="3">
        <f>IF(AF$3=0,0,INDEX(Sheet1!RawDataCols,$C403,AF$5)*$R403)</f>
        <v>0</v>
      </c>
      <c r="AG403" s="3">
        <f>IF(AG$3=0,0,INDEX(Sheet1!RawDataCols,$C403,AG$5)*$R403)</f>
        <v>0</v>
      </c>
      <c r="AH403" s="3">
        <f>IF(AH$3=0,0,INDEX(Sheet1!RawDataCols,$C403,AH$5)*$R403)</f>
        <v>37.119999999999997</v>
      </c>
      <c r="AI403" s="3">
        <f>IF(AI$3=0,0,INDEX(Sheet1!RawDataCols,$C403,AI$5)*$R403)</f>
        <v>0</v>
      </c>
      <c r="AJ403" s="3">
        <f>IF(AJ$3=0,0,INDEX(Sheet1!RawDataCols,$C403,AJ$5)*$R403)</f>
        <v>0</v>
      </c>
      <c r="AK403" s="3">
        <f>IF(AK$3=0,0,INDEX(Sheet1!RawDataCols,$C403,AK$5)*$R403)</f>
        <v>37.119999999999997</v>
      </c>
      <c r="AL403" s="3">
        <f>IF(AL$3=0,0,INDEX(Sheet1!RawDataCols,$C403,AL$5)*$R403)</f>
        <v>0</v>
      </c>
      <c r="AM403" s="3">
        <f>IF(AM$3=0,0,INDEX(Sheet1!RawDataCols,$C403,AM$5)*$R403)</f>
        <v>0</v>
      </c>
      <c r="AN403" s="3">
        <f>IF(AN$3=0,0,INDEX(Sheet1!RawDataCols,$C403,AN$5)*$R403)</f>
        <v>0</v>
      </c>
      <c r="AO403" s="3">
        <f>IF(AO$3=0,0,INDEX(Sheet1!RawDataCols,$C403,AO$5)*$R403)</f>
        <v>0</v>
      </c>
      <c r="AP403" s="3">
        <f>IF(AP$3=0,0,INDEX(Sheet1!RawDataCols,$C403,AP$5)*$R403)</f>
        <v>0</v>
      </c>
      <c r="AQ403" s="3">
        <f>IF(AQ$3=0,0,INDEX(Sheet1!RawDataCols,$C403,AQ$5)*$R403)</f>
        <v>37.119999999999997</v>
      </c>
      <c r="AR403" s="3">
        <f>IF(AR$3=0,0,INDEX(Sheet1!RawDataCols,$C403,AR$5)*$R403)</f>
        <v>0</v>
      </c>
      <c r="AS403" s="3">
        <f>IF(AS$3=0,0,INDEX(Sheet1!RawDataCols,$C403,AS$5)*$R403)</f>
        <v>0</v>
      </c>
      <c r="AT403" s="3">
        <f>IF(AT$3=0,0,INDEX(Sheet1!RawDataCols,$C403,AT$5)*$R403)</f>
        <v>37.119999999999997</v>
      </c>
      <c r="AU403" s="3">
        <f>IF(AU$3=0,0,INDEX(Sheet1!RawDataCols,$C403,AU$5)*$R403)</f>
        <v>0</v>
      </c>
      <c r="AV403" s="3">
        <f>IF(AV$3=0,0,INDEX(Sheet1!RawDataCols,$C403,AV$5)*$R403)</f>
        <v>0</v>
      </c>
      <c r="AW403" s="3">
        <f>IF(AW$3=0,0,INDEX(Sheet1!RawDataCols,$C403,AW$5)*$R403)</f>
        <v>37.119999999999997</v>
      </c>
      <c r="AX403" s="3">
        <f>IF(AX$3=0,0,INDEX(Sheet1!RawDataCols,$C403,AX$5)*$R403)</f>
        <v>0</v>
      </c>
      <c r="AY403" s="3">
        <f>IF(AY$3=0,0,INDEX(Sheet1!RawDataCols,$C403,AY$5)*$R403)</f>
        <v>0</v>
      </c>
      <c r="AZ403" s="3">
        <f>IF(AZ$3=0,0,INDEX(Sheet1!RawDataCols,$C403,AZ$5)*$R403)</f>
        <v>37.119999999999997</v>
      </c>
      <c r="BA403" s="3">
        <f>IF(BA$3=0,0,INDEX(Sheet1!RawDataCols,$C403,BA$5)*$R403)</f>
        <v>0</v>
      </c>
      <c r="BB403" s="3">
        <f>IF(BB$3=0,0,INDEX(Sheet1!RawDataCols,$C403,BB$5)*$R403)</f>
        <v>445.45</v>
      </c>
      <c r="BC403" s="3">
        <f>IF(BC$3=0,0,INDEX(Sheet1!RawDataCols,$C403,BC$5)*$R403)</f>
        <v>37.119999999999997</v>
      </c>
      <c r="BD403" s="3">
        <f>IF(BD$3=0,0,INDEX(Sheet1!RawDataCols,$C403,BD$5)*$R403)</f>
        <v>445.45</v>
      </c>
      <c r="BE403" s="3">
        <f>IF(BE$3=0,0,INDEX(Sheet1!RawDataCols,$C403,BE$5)*$R403)</f>
        <v>445.45</v>
      </c>
      <c r="BF403" s="3">
        <f>IF(BF$3=0,0,INDEX(Sheet1!RawDataCols,$C403,BF$5)*$R403)</f>
        <v>37.119999999999997</v>
      </c>
      <c r="BG403" s="179">
        <f>IF(BG$3=0,0,INDEX(Sheet1!RawDataCols,$C403,BG$5)*$R403)</f>
        <v>445.45</v>
      </c>
      <c r="BH403" s="33">
        <f t="shared" si="67"/>
        <v>445.45</v>
      </c>
      <c r="BI403" s="33">
        <f t="shared" si="68"/>
        <v>408.32</v>
      </c>
      <c r="BJ403" s="33">
        <f t="shared" si="69"/>
        <v>445.45</v>
      </c>
      <c r="BK403" s="3">
        <f>IF(BK$3=0,0,INDEX(Sheet1!RawDataCols,$C403,BK$5)*$R403)</f>
        <v>25.52</v>
      </c>
      <c r="BL403" s="3">
        <f>IF(BL$3=0,0,INDEX(Sheet1!RawDataCols,$C403,BL$5)*$R403)</f>
        <v>70.965625000000003</v>
      </c>
      <c r="BM403" s="3">
        <f>IF(BM$3=0,0,INDEX(Sheet1!RawDataCols,$C403,BM$5)*$R403)</f>
        <v>55</v>
      </c>
      <c r="BN403" s="3">
        <f>IF(BN$3=0,0,INDEX(Sheet1!RawDataCols,$C403,BN$5)*$R403)</f>
        <v>21.590624999999999</v>
      </c>
      <c r="BO403" s="3">
        <f>IF(BO$3=0,0,INDEX(Sheet1!RawDataCols,$C403,BO$5)*$R403)</f>
        <v>0</v>
      </c>
      <c r="BP403" s="3">
        <f>IF(BP$3=0,0,INDEX(Sheet1!RawDataCols,$C403,BP$5)*$R403)</f>
        <v>1135.45</v>
      </c>
      <c r="BQ403" s="3">
        <f t="shared" si="70"/>
        <v>0</v>
      </c>
      <c r="BR403" s="3">
        <f t="shared" si="71"/>
        <v>0</v>
      </c>
      <c r="BS403" s="3">
        <f t="shared" si="72"/>
        <v>0</v>
      </c>
      <c r="BT403" s="3">
        <f t="shared" si="73"/>
        <v>445.45</v>
      </c>
      <c r="BU403" s="3" t="str">
        <f>INDEX(Sheet1!$BS$2:$BS$1000,MATCH($A403,Sheet1!$A$2:$A$1000,0))</f>
        <v>14</v>
      </c>
      <c r="BV403" s="3">
        <f>INDEX(Sheet1!$BT$2:$BT$1000,MATCH($A403,Sheet1!$A$2:$A$1000,0))</f>
        <v>445.45</v>
      </c>
    </row>
    <row r="404" spans="1:74" x14ac:dyDescent="0.2">
      <c r="A404" s="11" t="s">
        <v>841</v>
      </c>
      <c r="B404" s="3">
        <f>MATCH($A404,Sheet1!ACCOUNTNO,0)</f>
        <v>369</v>
      </c>
      <c r="C404" s="3">
        <f t="shared" si="64"/>
        <v>369</v>
      </c>
      <c r="D404" s="3" t="str">
        <f>IF(D$3=0,0,INDEX(Sheet1!RawDataCols,$C404,D$5))</f>
        <v>27120A01</v>
      </c>
      <c r="E404" s="3" t="str">
        <f>IF(E$3=0,0,INDEX(Sheet1!RawDataCols,$C404,E$5))</f>
        <v xml:space="preserve">27120          </v>
      </c>
      <c r="F404" s="3" t="str">
        <f>IF(F$3=0,0,INDEX(Sheet1!RawDataCols,$C404,F$5))</f>
        <v xml:space="preserve">A01            </v>
      </c>
      <c r="G404" s="3" t="str">
        <f>IF(G$3=0,0,INDEX(Sheet1!RawDataCols,$C404,G$5))</f>
        <v xml:space="preserve">               </v>
      </c>
      <c r="H404" s="3" t="str">
        <f>IF(H$3=0,0,INDEX(Sheet1!RawDataCols,$C404,H$5))</f>
        <v xml:space="preserve">               </v>
      </c>
      <c r="I404" s="3" t="str">
        <f>IF(I$3=0,0,INDEX(Sheet1!RawDataCols,$C404,I$5))</f>
        <v xml:space="preserve">               </v>
      </c>
      <c r="J404" s="3" t="str">
        <f>IF(J$3=0,0,INDEX(Sheet1!RawDataCols,$C404,J$5))</f>
        <v xml:space="preserve">               </v>
      </c>
      <c r="K404" s="3" t="str">
        <f>IF(K$3=0,0,INDEX(Sheet1!RawDataCols,$C404,K$5))</f>
        <v xml:space="preserve">               </v>
      </c>
      <c r="L404" s="3" t="str">
        <f>IF(L$3=0,0,INDEX(Sheet1!RawDataCols,$C404,L$5))</f>
        <v xml:space="preserve">               </v>
      </c>
      <c r="M404" s="3" t="str">
        <f>IF(M$3=0,0,INDEX(Sheet1!RawDataCols,$C404,M$5))</f>
        <v xml:space="preserve">F007  </v>
      </c>
      <c r="N404" s="3" t="str">
        <f>IF(N$3=0,0,INDEX(Sheet1!RawDataCols,$C404,N$5))</f>
        <v>Cleaning &amp; Rubbish Removal-6 Circuit Dr</v>
      </c>
      <c r="O404" s="3">
        <f>INDEX(Sheet1!RawDataCols,$C404,O$5)</f>
        <v>13</v>
      </c>
      <c r="P404" s="3" t="str">
        <f>INDEX(Sheet1!RawDataCols,$C404,P$5)</f>
        <v>Cost and Expenses</v>
      </c>
      <c r="Q404" s="3" t="str">
        <f>IF(Q$3=0,0,INDEX(Sheet1!RawDataCols,$C404,Q$5))</f>
        <v>I</v>
      </c>
      <c r="R404" s="3">
        <f t="shared" si="65"/>
        <v>1</v>
      </c>
      <c r="S404" s="3">
        <f t="shared" si="66"/>
        <v>-1</v>
      </c>
      <c r="T404" s="3">
        <f>IF(T$3=0,0,INDEX(Sheet1!RawDataCols,$C404,T$5)*$R404)</f>
        <v>0</v>
      </c>
      <c r="U404" s="3">
        <f>IF(U$3=0,0,INDEX(Sheet1!RawDataCols,$C404,U$5)*$R404)</f>
        <v>0</v>
      </c>
      <c r="V404" s="3">
        <f>IF(V$3=0,0,INDEX(Sheet1!RawDataCols,$C404,V$5)*$R404)</f>
        <v>83.33</v>
      </c>
      <c r="W404" s="3">
        <f>IF(W$3=0,0,INDEX(Sheet1!RawDataCols,$C404,W$5)*$R404)</f>
        <v>0</v>
      </c>
      <c r="X404" s="3">
        <f>IF(X$3=0,0,INDEX(Sheet1!RawDataCols,$C404,X$5)*$R404)</f>
        <v>0</v>
      </c>
      <c r="Y404" s="3">
        <f>IF(Y$3=0,0,INDEX(Sheet1!RawDataCols,$C404,Y$5)*$R404)</f>
        <v>83.33</v>
      </c>
      <c r="Z404" s="3">
        <f>IF(Z$3=0,0,INDEX(Sheet1!RawDataCols,$C404,Z$5)*$R404)</f>
        <v>81.819999999999993</v>
      </c>
      <c r="AA404" s="3">
        <f>IF(AA$3=0,0,INDEX(Sheet1!RawDataCols,$C404,AA$5)*$R404)</f>
        <v>0</v>
      </c>
      <c r="AB404" s="3">
        <f>IF(AB$3=0,0,INDEX(Sheet1!RawDataCols,$C404,AB$5)*$R404)</f>
        <v>83.33</v>
      </c>
      <c r="AC404" s="3">
        <f>IF(AC$3=0,0,INDEX(Sheet1!RawDataCols,$C404,AC$5)*$R404)</f>
        <v>63.64</v>
      </c>
      <c r="AD404" s="3">
        <f>IF(AD$3=0,0,INDEX(Sheet1!RawDataCols,$C404,AD$5)*$R404)</f>
        <v>0</v>
      </c>
      <c r="AE404" s="3">
        <f>IF(AE$3=0,0,INDEX(Sheet1!RawDataCols,$C404,AE$5)*$R404)</f>
        <v>83.33</v>
      </c>
      <c r="AF404" s="3">
        <f>IF(AF$3=0,0,INDEX(Sheet1!RawDataCols,$C404,AF$5)*$R404)</f>
        <v>0</v>
      </c>
      <c r="AG404" s="3">
        <f>IF(AG$3=0,0,INDEX(Sheet1!RawDataCols,$C404,AG$5)*$R404)</f>
        <v>0</v>
      </c>
      <c r="AH404" s="3">
        <f>IF(AH$3=0,0,INDEX(Sheet1!RawDataCols,$C404,AH$5)*$R404)</f>
        <v>83.33</v>
      </c>
      <c r="AI404" s="3">
        <f>IF(AI$3=0,0,INDEX(Sheet1!RawDataCols,$C404,AI$5)*$R404)</f>
        <v>0</v>
      </c>
      <c r="AJ404" s="3">
        <f>IF(AJ$3=0,0,INDEX(Sheet1!RawDataCols,$C404,AJ$5)*$R404)</f>
        <v>0</v>
      </c>
      <c r="AK404" s="3">
        <f>IF(AK$3=0,0,INDEX(Sheet1!RawDataCols,$C404,AK$5)*$R404)</f>
        <v>83.33</v>
      </c>
      <c r="AL404" s="3">
        <f>IF(AL$3=0,0,INDEX(Sheet1!RawDataCols,$C404,AL$5)*$R404)</f>
        <v>0</v>
      </c>
      <c r="AM404" s="3">
        <f>IF(AM$3=0,0,INDEX(Sheet1!RawDataCols,$C404,AM$5)*$R404)</f>
        <v>0</v>
      </c>
      <c r="AN404" s="3">
        <f>IF(AN$3=0,0,INDEX(Sheet1!RawDataCols,$C404,AN$5)*$R404)</f>
        <v>0</v>
      </c>
      <c r="AO404" s="3">
        <f>IF(AO$3=0,0,INDEX(Sheet1!RawDataCols,$C404,AO$5)*$R404)</f>
        <v>0</v>
      </c>
      <c r="AP404" s="3">
        <f>IF(AP$3=0,0,INDEX(Sheet1!RawDataCols,$C404,AP$5)*$R404)</f>
        <v>0</v>
      </c>
      <c r="AQ404" s="3">
        <f>IF(AQ$3=0,0,INDEX(Sheet1!RawDataCols,$C404,AQ$5)*$R404)</f>
        <v>83.33</v>
      </c>
      <c r="AR404" s="3">
        <f>IF(AR$3=0,0,INDEX(Sheet1!RawDataCols,$C404,AR$5)*$R404)</f>
        <v>0</v>
      </c>
      <c r="AS404" s="3">
        <f>IF(AS$3=0,0,INDEX(Sheet1!RawDataCols,$C404,AS$5)*$R404)</f>
        <v>0</v>
      </c>
      <c r="AT404" s="3">
        <f>IF(AT$3=0,0,INDEX(Sheet1!RawDataCols,$C404,AT$5)*$R404)</f>
        <v>83.33</v>
      </c>
      <c r="AU404" s="3">
        <f>IF(AU$3=0,0,INDEX(Sheet1!RawDataCols,$C404,AU$5)*$R404)</f>
        <v>68.180000000000007</v>
      </c>
      <c r="AV404" s="3">
        <f>IF(AV$3=0,0,INDEX(Sheet1!RawDataCols,$C404,AV$5)*$R404)</f>
        <v>0</v>
      </c>
      <c r="AW404" s="3">
        <f>IF(AW$3=0,0,INDEX(Sheet1!RawDataCols,$C404,AW$5)*$R404)</f>
        <v>83.33</v>
      </c>
      <c r="AX404" s="3">
        <f>IF(AX$3=0,0,INDEX(Sheet1!RawDataCols,$C404,AX$5)*$R404)</f>
        <v>0</v>
      </c>
      <c r="AY404" s="3">
        <f>IF(AY$3=0,0,INDEX(Sheet1!RawDataCols,$C404,AY$5)*$R404)</f>
        <v>0</v>
      </c>
      <c r="AZ404" s="3">
        <f>IF(AZ$3=0,0,INDEX(Sheet1!RawDataCols,$C404,AZ$5)*$R404)</f>
        <v>83.33</v>
      </c>
      <c r="BA404" s="3">
        <f>IF(BA$3=0,0,INDEX(Sheet1!RawDataCols,$C404,BA$5)*$R404)</f>
        <v>0</v>
      </c>
      <c r="BB404" s="3">
        <f>IF(BB$3=0,0,INDEX(Sheet1!RawDataCols,$C404,BB$5)*$R404)</f>
        <v>0</v>
      </c>
      <c r="BC404" s="3">
        <f>IF(BC$3=0,0,INDEX(Sheet1!RawDataCols,$C404,BC$5)*$R404)</f>
        <v>83.33</v>
      </c>
      <c r="BD404" s="3">
        <f>IF(BD$3=0,0,INDEX(Sheet1!RawDataCols,$C404,BD$5)*$R404)</f>
        <v>0</v>
      </c>
      <c r="BE404" s="3">
        <f>IF(BE$3=0,0,INDEX(Sheet1!RawDataCols,$C404,BE$5)*$R404)</f>
        <v>0</v>
      </c>
      <c r="BF404" s="3">
        <f>IF(BF$3=0,0,INDEX(Sheet1!RawDataCols,$C404,BF$5)*$R404)</f>
        <v>83.33</v>
      </c>
      <c r="BG404" s="179">
        <f>IF(BG$3=0,0,INDEX(Sheet1!RawDataCols,$C404,BG$5)*$R404)</f>
        <v>0</v>
      </c>
      <c r="BH404" s="33">
        <f t="shared" si="67"/>
        <v>0</v>
      </c>
      <c r="BI404" s="33">
        <f t="shared" si="68"/>
        <v>916.63000000000011</v>
      </c>
      <c r="BJ404" s="33">
        <f t="shared" si="69"/>
        <v>213.64</v>
      </c>
      <c r="BK404" s="3">
        <f>IF(BK$3=0,0,INDEX(Sheet1!RawDataCols,$C404,BK$5)*$R404)</f>
        <v>57.289375</v>
      </c>
      <c r="BL404" s="3">
        <f>IF(BL$3=0,0,INDEX(Sheet1!RawDataCols,$C404,BL$5)*$R404)</f>
        <v>89.197500000000005</v>
      </c>
      <c r="BM404" s="3">
        <f>IF(BM$3=0,0,INDEX(Sheet1!RawDataCols,$C404,BM$5)*$R404)</f>
        <v>3.4087499999999999</v>
      </c>
      <c r="BN404" s="3">
        <f>IF(BN$3=0,0,INDEX(Sheet1!RawDataCols,$C404,BN$5)*$R404)</f>
        <v>385.25625000000002</v>
      </c>
      <c r="BO404" s="3">
        <f>IF(BO$3=0,0,INDEX(Sheet1!RawDataCols,$C404,BO$5)*$R404)</f>
        <v>42.5</v>
      </c>
      <c r="BP404" s="3">
        <f>IF(BP$3=0,0,INDEX(Sheet1!RawDataCols,$C404,BP$5)*$R404)</f>
        <v>1281.7</v>
      </c>
      <c r="BQ404" s="3">
        <f t="shared" si="70"/>
        <v>0</v>
      </c>
      <c r="BR404" s="3">
        <f t="shared" si="71"/>
        <v>0</v>
      </c>
      <c r="BS404" s="3">
        <f t="shared" si="72"/>
        <v>0</v>
      </c>
      <c r="BT404" s="3">
        <f t="shared" si="73"/>
        <v>0</v>
      </c>
      <c r="BU404" s="3" t="str">
        <f>INDEX(Sheet1!$BS$2:$BS$1000,MATCH($A404,Sheet1!$A$2:$A$1000,0))</f>
        <v>14</v>
      </c>
      <c r="BV404" s="3">
        <f>INDEX(Sheet1!$BT$2:$BT$1000,MATCH($A404,Sheet1!$A$2:$A$1000,0))</f>
        <v>0</v>
      </c>
    </row>
    <row r="405" spans="1:74" x14ac:dyDescent="0.2">
      <c r="A405" s="11" t="s">
        <v>842</v>
      </c>
      <c r="B405" s="3">
        <f>MATCH($A405,Sheet1!ACCOUNTNO,0)</f>
        <v>370</v>
      </c>
      <c r="C405" s="3">
        <f t="shared" si="64"/>
        <v>370</v>
      </c>
      <c r="D405" s="3" t="str">
        <f>IF(D$3=0,0,INDEX(Sheet1!RawDataCols,$C405,D$5))</f>
        <v>27120A02</v>
      </c>
      <c r="E405" s="3" t="str">
        <f>IF(E$3=0,0,INDEX(Sheet1!RawDataCols,$C405,E$5))</f>
        <v xml:space="preserve">27120          </v>
      </c>
      <c r="F405" s="3" t="str">
        <f>IF(F$3=0,0,INDEX(Sheet1!RawDataCols,$C405,F$5))</f>
        <v xml:space="preserve">A02            </v>
      </c>
      <c r="G405" s="3" t="str">
        <f>IF(G$3=0,0,INDEX(Sheet1!RawDataCols,$C405,G$5))</f>
        <v xml:space="preserve">               </v>
      </c>
      <c r="H405" s="3" t="str">
        <f>IF(H$3=0,0,INDEX(Sheet1!RawDataCols,$C405,H$5))</f>
        <v xml:space="preserve">               </v>
      </c>
      <c r="I405" s="3" t="str">
        <f>IF(I$3=0,0,INDEX(Sheet1!RawDataCols,$C405,I$5))</f>
        <v xml:space="preserve">               </v>
      </c>
      <c r="J405" s="3" t="str">
        <f>IF(J$3=0,0,INDEX(Sheet1!RawDataCols,$C405,J$5))</f>
        <v xml:space="preserve">               </v>
      </c>
      <c r="K405" s="3" t="str">
        <f>IF(K$3=0,0,INDEX(Sheet1!RawDataCols,$C405,K$5))</f>
        <v xml:space="preserve">               </v>
      </c>
      <c r="L405" s="3" t="str">
        <f>IF(L$3=0,0,INDEX(Sheet1!RawDataCols,$C405,L$5))</f>
        <v xml:space="preserve">               </v>
      </c>
      <c r="M405" s="3" t="str">
        <f>IF(M$3=0,0,INDEX(Sheet1!RawDataCols,$C405,M$5))</f>
        <v xml:space="preserve">F007  </v>
      </c>
      <c r="N405" s="3" t="str">
        <f>IF(N$3=0,0,INDEX(Sheet1!RawDataCols,$C405,N$5))</f>
        <v>Cleaning &amp; Rubbish Removal-200 East Tce</v>
      </c>
      <c r="O405" s="3">
        <f>INDEX(Sheet1!RawDataCols,$C405,O$5)</f>
        <v>13</v>
      </c>
      <c r="P405" s="3" t="str">
        <f>INDEX(Sheet1!RawDataCols,$C405,P$5)</f>
        <v>Cost and Expenses</v>
      </c>
      <c r="Q405" s="3" t="str">
        <f>IF(Q$3=0,0,INDEX(Sheet1!RawDataCols,$C405,Q$5))</f>
        <v>I</v>
      </c>
      <c r="R405" s="3">
        <f t="shared" si="65"/>
        <v>1</v>
      </c>
      <c r="S405" s="3">
        <f t="shared" si="66"/>
        <v>-1</v>
      </c>
      <c r="T405" s="3">
        <f>IF(T$3=0,0,INDEX(Sheet1!RawDataCols,$C405,T$5)*$R405)</f>
        <v>0</v>
      </c>
      <c r="U405" s="3">
        <f>IF(U$3=0,0,INDEX(Sheet1!RawDataCols,$C405,U$5)*$R405)</f>
        <v>0</v>
      </c>
      <c r="V405" s="3">
        <f>IF(V$3=0,0,INDEX(Sheet1!RawDataCols,$C405,V$5)*$R405)</f>
        <v>186.12</v>
      </c>
      <c r="W405" s="3">
        <f>IF(W$3=0,0,INDEX(Sheet1!RawDataCols,$C405,W$5)*$R405)</f>
        <v>0</v>
      </c>
      <c r="X405" s="3">
        <f>IF(X$3=0,0,INDEX(Sheet1!RawDataCols,$C405,X$5)*$R405)</f>
        <v>0</v>
      </c>
      <c r="Y405" s="3">
        <f>IF(Y$3=0,0,INDEX(Sheet1!RawDataCols,$C405,Y$5)*$R405)</f>
        <v>186.12</v>
      </c>
      <c r="Z405" s="3">
        <f>IF(Z$3=0,0,INDEX(Sheet1!RawDataCols,$C405,Z$5)*$R405)</f>
        <v>0</v>
      </c>
      <c r="AA405" s="3">
        <f>IF(AA$3=0,0,INDEX(Sheet1!RawDataCols,$C405,AA$5)*$R405)</f>
        <v>380</v>
      </c>
      <c r="AB405" s="3">
        <f>IF(AB$3=0,0,INDEX(Sheet1!RawDataCols,$C405,AB$5)*$R405)</f>
        <v>186.12</v>
      </c>
      <c r="AC405" s="3">
        <f>IF(AC$3=0,0,INDEX(Sheet1!RawDataCols,$C405,AC$5)*$R405)</f>
        <v>0</v>
      </c>
      <c r="AD405" s="3">
        <f>IF(AD$3=0,0,INDEX(Sheet1!RawDataCols,$C405,AD$5)*$R405)</f>
        <v>0</v>
      </c>
      <c r="AE405" s="3">
        <f>IF(AE$3=0,0,INDEX(Sheet1!RawDataCols,$C405,AE$5)*$R405)</f>
        <v>186.12</v>
      </c>
      <c r="AF405" s="3">
        <f>IF(AF$3=0,0,INDEX(Sheet1!RawDataCols,$C405,AF$5)*$R405)</f>
        <v>0</v>
      </c>
      <c r="AG405" s="3">
        <f>IF(AG$3=0,0,INDEX(Sheet1!RawDataCols,$C405,AG$5)*$R405)</f>
        <v>0</v>
      </c>
      <c r="AH405" s="3">
        <f>IF(AH$3=0,0,INDEX(Sheet1!RawDataCols,$C405,AH$5)*$R405)</f>
        <v>186.12</v>
      </c>
      <c r="AI405" s="3">
        <f>IF(AI$3=0,0,INDEX(Sheet1!RawDataCols,$C405,AI$5)*$R405)</f>
        <v>0</v>
      </c>
      <c r="AJ405" s="3">
        <f>IF(AJ$3=0,0,INDEX(Sheet1!RawDataCols,$C405,AJ$5)*$R405)</f>
        <v>2940</v>
      </c>
      <c r="AK405" s="3">
        <f>IF(AK$3=0,0,INDEX(Sheet1!RawDataCols,$C405,AK$5)*$R405)</f>
        <v>186.12</v>
      </c>
      <c r="AL405" s="3">
        <f>IF(AL$3=0,0,INDEX(Sheet1!RawDataCols,$C405,AL$5)*$R405)</f>
        <v>0</v>
      </c>
      <c r="AM405" s="3">
        <f>IF(AM$3=0,0,INDEX(Sheet1!RawDataCols,$C405,AM$5)*$R405)</f>
        <v>0</v>
      </c>
      <c r="AN405" s="3">
        <f>IF(AN$3=0,0,INDEX(Sheet1!RawDataCols,$C405,AN$5)*$R405)</f>
        <v>0</v>
      </c>
      <c r="AO405" s="3">
        <f>IF(AO$3=0,0,INDEX(Sheet1!RawDataCols,$C405,AO$5)*$R405)</f>
        <v>0</v>
      </c>
      <c r="AP405" s="3">
        <f>IF(AP$3=0,0,INDEX(Sheet1!RawDataCols,$C405,AP$5)*$R405)</f>
        <v>0</v>
      </c>
      <c r="AQ405" s="3">
        <f>IF(AQ$3=0,0,INDEX(Sheet1!RawDataCols,$C405,AQ$5)*$R405)</f>
        <v>434.36</v>
      </c>
      <c r="AR405" s="3">
        <f>IF(AR$3=0,0,INDEX(Sheet1!RawDataCols,$C405,AR$5)*$R405)</f>
        <v>0</v>
      </c>
      <c r="AS405" s="3">
        <f>IF(AS$3=0,0,INDEX(Sheet1!RawDataCols,$C405,AS$5)*$R405)</f>
        <v>0</v>
      </c>
      <c r="AT405" s="3">
        <f>IF(AT$3=0,0,INDEX(Sheet1!RawDataCols,$C405,AT$5)*$R405)</f>
        <v>434.36</v>
      </c>
      <c r="AU405" s="3">
        <f>IF(AU$3=0,0,INDEX(Sheet1!RawDataCols,$C405,AU$5)*$R405)</f>
        <v>0</v>
      </c>
      <c r="AV405" s="3">
        <f>IF(AV$3=0,0,INDEX(Sheet1!RawDataCols,$C405,AV$5)*$R405)</f>
        <v>0</v>
      </c>
      <c r="AW405" s="3">
        <f>IF(AW$3=0,0,INDEX(Sheet1!RawDataCols,$C405,AW$5)*$R405)</f>
        <v>186.12</v>
      </c>
      <c r="AX405" s="3">
        <f>IF(AX$3=0,0,INDEX(Sheet1!RawDataCols,$C405,AX$5)*$R405)</f>
        <v>38.96</v>
      </c>
      <c r="AY405" s="3">
        <f>IF(AY$3=0,0,INDEX(Sheet1!RawDataCols,$C405,AY$5)*$R405)</f>
        <v>0</v>
      </c>
      <c r="AZ405" s="3">
        <f>IF(AZ$3=0,0,INDEX(Sheet1!RawDataCols,$C405,AZ$5)*$R405)</f>
        <v>186.12</v>
      </c>
      <c r="BA405" s="3">
        <f>IF(BA$3=0,0,INDEX(Sheet1!RawDataCols,$C405,BA$5)*$R405)</f>
        <v>0</v>
      </c>
      <c r="BB405" s="3">
        <f>IF(BB$3=0,0,INDEX(Sheet1!RawDataCols,$C405,BB$5)*$R405)</f>
        <v>0</v>
      </c>
      <c r="BC405" s="3">
        <f>IF(BC$3=0,0,INDEX(Sheet1!RawDataCols,$C405,BC$5)*$R405)</f>
        <v>186.12</v>
      </c>
      <c r="BD405" s="3">
        <f>IF(BD$3=0,0,INDEX(Sheet1!RawDataCols,$C405,BD$5)*$R405)</f>
        <v>0</v>
      </c>
      <c r="BE405" s="3">
        <f>IF(BE$3=0,0,INDEX(Sheet1!RawDataCols,$C405,BE$5)*$R405)</f>
        <v>0</v>
      </c>
      <c r="BF405" s="3">
        <f>IF(BF$3=0,0,INDEX(Sheet1!RawDataCols,$C405,BF$5)*$R405)</f>
        <v>186.12</v>
      </c>
      <c r="BG405" s="179">
        <f>IF(BG$3=0,0,INDEX(Sheet1!RawDataCols,$C405,BG$5)*$R405)</f>
        <v>0</v>
      </c>
      <c r="BH405" s="33">
        <f t="shared" si="67"/>
        <v>3320</v>
      </c>
      <c r="BI405" s="33">
        <f t="shared" si="68"/>
        <v>2543.7999999999997</v>
      </c>
      <c r="BJ405" s="33">
        <f t="shared" si="69"/>
        <v>38.96</v>
      </c>
      <c r="BK405" s="3">
        <f>IF(BK$3=0,0,INDEX(Sheet1!RawDataCols,$C405,BK$5)*$R405)</f>
        <v>158.98750000000001</v>
      </c>
      <c r="BL405" s="3">
        <f>IF(BL$3=0,0,INDEX(Sheet1!RawDataCols,$C405,BL$5)*$R405)</f>
        <v>2.6193749999999998</v>
      </c>
      <c r="BM405" s="3">
        <f>IF(BM$3=0,0,INDEX(Sheet1!RawDataCols,$C405,BM$5)*$R405)</f>
        <v>1.98875</v>
      </c>
      <c r="BN405" s="3">
        <f>IF(BN$3=0,0,INDEX(Sheet1!RawDataCols,$C405,BN$5)*$R405)</f>
        <v>0</v>
      </c>
      <c r="BO405" s="3">
        <f>IF(BO$3=0,0,INDEX(Sheet1!RawDataCols,$C405,BO$5)*$R405)</f>
        <v>0</v>
      </c>
      <c r="BP405" s="3">
        <f>IF(BP$3=0,0,INDEX(Sheet1!RawDataCols,$C405,BP$5)*$R405)</f>
        <v>41.91</v>
      </c>
      <c r="BQ405" s="3">
        <f t="shared" si="70"/>
        <v>380</v>
      </c>
      <c r="BR405" s="3">
        <f t="shared" si="71"/>
        <v>2940</v>
      </c>
      <c r="BS405" s="3">
        <f t="shared" si="72"/>
        <v>0</v>
      </c>
      <c r="BT405" s="3">
        <f t="shared" si="73"/>
        <v>0</v>
      </c>
      <c r="BU405" s="3" t="str">
        <f>INDEX(Sheet1!$BS$2:$BS$1000,MATCH($A405,Sheet1!$A$2:$A$1000,0))</f>
        <v>14</v>
      </c>
      <c r="BV405" s="3">
        <f>INDEX(Sheet1!$BT$2:$BT$1000,MATCH($A405,Sheet1!$A$2:$A$1000,0))</f>
        <v>0</v>
      </c>
    </row>
    <row r="406" spans="1:74" x14ac:dyDescent="0.2">
      <c r="A406" s="11" t="s">
        <v>1038</v>
      </c>
      <c r="B406" s="3">
        <f>MATCH($A406,Sheet1!ACCOUNTNO,0)</f>
        <v>371</v>
      </c>
      <c r="C406" s="3">
        <f t="shared" si="64"/>
        <v>371</v>
      </c>
      <c r="D406" s="3" t="str">
        <f>IF(D$3=0,0,INDEX(Sheet1!RawDataCols,$C406,D$5))</f>
        <v>27120A03</v>
      </c>
      <c r="E406" s="3" t="str">
        <f>IF(E$3=0,0,INDEX(Sheet1!RawDataCols,$C406,E$5))</f>
        <v xml:space="preserve">27120          </v>
      </c>
      <c r="F406" s="3" t="str">
        <f>IF(F$3=0,0,INDEX(Sheet1!RawDataCols,$C406,F$5))</f>
        <v xml:space="preserve">A03            </v>
      </c>
      <c r="G406" s="3" t="str">
        <f>IF(G$3=0,0,INDEX(Sheet1!RawDataCols,$C406,G$5))</f>
        <v xml:space="preserve">               </v>
      </c>
      <c r="H406" s="3" t="str">
        <f>IF(H$3=0,0,INDEX(Sheet1!RawDataCols,$C406,H$5))</f>
        <v xml:space="preserve">               </v>
      </c>
      <c r="I406" s="3" t="str">
        <f>IF(I$3=0,0,INDEX(Sheet1!RawDataCols,$C406,I$5))</f>
        <v xml:space="preserve">               </v>
      </c>
      <c r="J406" s="3" t="str">
        <f>IF(J$3=0,0,INDEX(Sheet1!RawDataCols,$C406,J$5))</f>
        <v xml:space="preserve">               </v>
      </c>
      <c r="K406" s="3" t="str">
        <f>IF(K$3=0,0,INDEX(Sheet1!RawDataCols,$C406,K$5))</f>
        <v xml:space="preserve">               </v>
      </c>
      <c r="L406" s="3" t="str">
        <f>IF(L$3=0,0,INDEX(Sheet1!RawDataCols,$C406,L$5))</f>
        <v xml:space="preserve">               </v>
      </c>
      <c r="M406" s="3" t="str">
        <f>IF(M$3=0,0,INDEX(Sheet1!RawDataCols,$C406,M$5))</f>
        <v xml:space="preserve">F007  </v>
      </c>
      <c r="N406" s="3" t="str">
        <f>IF(N$3=0,0,INDEX(Sheet1!RawDataCols,$C406,N$5))</f>
        <v>Cleaning &amp; Rubbish Removal-33 Franklin St</v>
      </c>
      <c r="O406" s="3">
        <f>INDEX(Sheet1!RawDataCols,$C406,O$5)</f>
        <v>13</v>
      </c>
      <c r="P406" s="3" t="str">
        <f>INDEX(Sheet1!RawDataCols,$C406,P$5)</f>
        <v>Cost and Expenses</v>
      </c>
      <c r="Q406" s="3" t="str">
        <f>IF(Q$3=0,0,INDEX(Sheet1!RawDataCols,$C406,Q$5))</f>
        <v>I</v>
      </c>
      <c r="R406" s="3">
        <f t="shared" si="65"/>
        <v>1</v>
      </c>
      <c r="S406" s="3">
        <f t="shared" si="66"/>
        <v>-1</v>
      </c>
      <c r="T406" s="3">
        <f>IF(T$3=0,0,INDEX(Sheet1!RawDataCols,$C406,T$5)*$R406)</f>
        <v>0</v>
      </c>
      <c r="U406" s="3">
        <f>IF(U$3=0,0,INDEX(Sheet1!RawDataCols,$C406,U$5)*$R406)</f>
        <v>0</v>
      </c>
      <c r="V406" s="3">
        <f>IF(V$3=0,0,INDEX(Sheet1!RawDataCols,$C406,V$5)*$R406)</f>
        <v>824.04</v>
      </c>
      <c r="W406" s="3">
        <f>IF(W$3=0,0,INDEX(Sheet1!RawDataCols,$C406,W$5)*$R406)</f>
        <v>0</v>
      </c>
      <c r="X406" s="3">
        <f>IF(X$3=0,0,INDEX(Sheet1!RawDataCols,$C406,X$5)*$R406)</f>
        <v>0</v>
      </c>
      <c r="Y406" s="3">
        <f>IF(Y$3=0,0,INDEX(Sheet1!RawDataCols,$C406,Y$5)*$R406)</f>
        <v>915.26</v>
      </c>
      <c r="Z406" s="3">
        <f>IF(Z$3=0,0,INDEX(Sheet1!RawDataCols,$C406,Z$5)*$R406)</f>
        <v>0</v>
      </c>
      <c r="AA406" s="3">
        <f>IF(AA$3=0,0,INDEX(Sheet1!RawDataCols,$C406,AA$5)*$R406)</f>
        <v>0</v>
      </c>
      <c r="AB406" s="3">
        <f>IF(AB$3=0,0,INDEX(Sheet1!RawDataCols,$C406,AB$5)*$R406)</f>
        <v>915.26</v>
      </c>
      <c r="AC406" s="3">
        <f>IF(AC$3=0,0,INDEX(Sheet1!RawDataCols,$C406,AC$5)*$R406)</f>
        <v>0</v>
      </c>
      <c r="AD406" s="3">
        <f>IF(AD$3=0,0,INDEX(Sheet1!RawDataCols,$C406,AD$5)*$R406)</f>
        <v>140.4</v>
      </c>
      <c r="AE406" s="3">
        <f>IF(AE$3=0,0,INDEX(Sheet1!RawDataCols,$C406,AE$5)*$R406)</f>
        <v>1009.33</v>
      </c>
      <c r="AF406" s="3">
        <f>IF(AF$3=0,0,INDEX(Sheet1!RawDataCols,$C406,AF$5)*$R406)</f>
        <v>0</v>
      </c>
      <c r="AG406" s="3">
        <f>IF(AG$3=0,0,INDEX(Sheet1!RawDataCols,$C406,AG$5)*$R406)</f>
        <v>0</v>
      </c>
      <c r="AH406" s="3">
        <f>IF(AH$3=0,0,INDEX(Sheet1!RawDataCols,$C406,AH$5)*$R406)</f>
        <v>1009.33</v>
      </c>
      <c r="AI406" s="3">
        <f>IF(AI$3=0,0,INDEX(Sheet1!RawDataCols,$C406,AI$5)*$R406)</f>
        <v>0</v>
      </c>
      <c r="AJ406" s="3">
        <f>IF(AJ$3=0,0,INDEX(Sheet1!RawDataCols,$C406,AJ$5)*$R406)</f>
        <v>2032</v>
      </c>
      <c r="AK406" s="3">
        <f>IF(AK$3=0,0,INDEX(Sheet1!RawDataCols,$C406,AK$5)*$R406)</f>
        <v>1009.33</v>
      </c>
      <c r="AL406" s="3">
        <f>IF(AL$3=0,0,INDEX(Sheet1!RawDataCols,$C406,AL$5)*$R406)</f>
        <v>33.950000000000003</v>
      </c>
      <c r="AM406" s="3">
        <f>IF(AM$3=0,0,INDEX(Sheet1!RawDataCols,$C406,AM$5)*$R406)</f>
        <v>0</v>
      </c>
      <c r="AN406" s="3">
        <f>IF(AN$3=0,0,INDEX(Sheet1!RawDataCols,$C406,AN$5)*$R406)</f>
        <v>0</v>
      </c>
      <c r="AO406" s="3">
        <f>IF(AO$3=0,0,INDEX(Sheet1!RawDataCols,$C406,AO$5)*$R406)</f>
        <v>0</v>
      </c>
      <c r="AP406" s="3">
        <f>IF(AP$3=0,0,INDEX(Sheet1!RawDataCols,$C406,AP$5)*$R406)</f>
        <v>1860</v>
      </c>
      <c r="AQ406" s="3">
        <f>IF(AQ$3=0,0,INDEX(Sheet1!RawDataCols,$C406,AQ$5)*$R406)</f>
        <v>416.23</v>
      </c>
      <c r="AR406" s="3">
        <f>IF(AR$3=0,0,INDEX(Sheet1!RawDataCols,$C406,AR$5)*$R406)</f>
        <v>0</v>
      </c>
      <c r="AS406" s="3">
        <f>IF(AS$3=0,0,INDEX(Sheet1!RawDataCols,$C406,AS$5)*$R406)</f>
        <v>2354.84</v>
      </c>
      <c r="AT406" s="3">
        <f>IF(AT$3=0,0,INDEX(Sheet1!RawDataCols,$C406,AT$5)*$R406)</f>
        <v>499.18</v>
      </c>
      <c r="AU406" s="3">
        <f>IF(AU$3=0,0,INDEX(Sheet1!RawDataCols,$C406,AU$5)*$R406)</f>
        <v>0</v>
      </c>
      <c r="AV406" s="3">
        <f>IF(AV$3=0,0,INDEX(Sheet1!RawDataCols,$C406,AV$5)*$R406)</f>
        <v>0</v>
      </c>
      <c r="AW406" s="3">
        <f>IF(AW$3=0,0,INDEX(Sheet1!RawDataCols,$C406,AW$5)*$R406)</f>
        <v>824.04</v>
      </c>
      <c r="AX406" s="3">
        <f>IF(AX$3=0,0,INDEX(Sheet1!RawDataCols,$C406,AX$5)*$R406)</f>
        <v>0</v>
      </c>
      <c r="AY406" s="3">
        <f>IF(AY$3=0,0,INDEX(Sheet1!RawDataCols,$C406,AY$5)*$R406)</f>
        <v>1820</v>
      </c>
      <c r="AZ406" s="3">
        <f>IF(AZ$3=0,0,INDEX(Sheet1!RawDataCols,$C406,AZ$5)*$R406)</f>
        <v>824.04</v>
      </c>
      <c r="BA406" s="3">
        <f>IF(BA$3=0,0,INDEX(Sheet1!RawDataCols,$C406,BA$5)*$R406)</f>
        <v>0</v>
      </c>
      <c r="BB406" s="3">
        <f>IF(BB$3=0,0,INDEX(Sheet1!RawDataCols,$C406,BB$5)*$R406)</f>
        <v>2200</v>
      </c>
      <c r="BC406" s="3">
        <f>IF(BC$3=0,0,INDEX(Sheet1!RawDataCols,$C406,BC$5)*$R406)</f>
        <v>824.04</v>
      </c>
      <c r="BD406" s="3">
        <f>IF(BD$3=0,0,INDEX(Sheet1!RawDataCols,$C406,BD$5)*$R406)</f>
        <v>0</v>
      </c>
      <c r="BE406" s="3">
        <f>IF(BE$3=0,0,INDEX(Sheet1!RawDataCols,$C406,BE$5)*$R406)</f>
        <v>2200</v>
      </c>
      <c r="BF406" s="3">
        <f>IF(BF$3=0,0,INDEX(Sheet1!RawDataCols,$C406,BF$5)*$R406)</f>
        <v>824.04</v>
      </c>
      <c r="BG406" s="179">
        <f>IF(BG$3=0,0,INDEX(Sheet1!RawDataCols,$C406,BG$5)*$R406)</f>
        <v>0</v>
      </c>
      <c r="BH406" s="33">
        <f t="shared" si="67"/>
        <v>10407.24</v>
      </c>
      <c r="BI406" s="33">
        <f t="shared" si="68"/>
        <v>9070.0800000000017</v>
      </c>
      <c r="BJ406" s="33">
        <f t="shared" si="69"/>
        <v>33.950000000000003</v>
      </c>
      <c r="BK406" s="3">
        <f>IF(BK$3=0,0,INDEX(Sheet1!RawDataCols,$C406,BK$5)*$R406)</f>
        <v>566.88</v>
      </c>
      <c r="BL406" s="3">
        <f>IF(BL$3=0,0,INDEX(Sheet1!RawDataCols,$C406,BL$5)*$R406)</f>
        <v>3.2637499999999999</v>
      </c>
      <c r="BM406" s="3">
        <f>IF(BM$3=0,0,INDEX(Sheet1!RawDataCols,$C406,BM$5)*$R406)</f>
        <v>150.28375</v>
      </c>
      <c r="BN406" s="3">
        <f>IF(BN$3=0,0,INDEX(Sheet1!RawDataCols,$C406,BN$5)*$R406)</f>
        <v>74.867500000000007</v>
      </c>
      <c r="BO406" s="3">
        <f>IF(BO$3=0,0,INDEX(Sheet1!RawDataCols,$C406,BO$5)*$R406)</f>
        <v>0.34937499999999999</v>
      </c>
      <c r="BP406" s="3">
        <f>IF(BP$3=0,0,INDEX(Sheet1!RawDataCols,$C406,BP$5)*$R406)</f>
        <v>18.27</v>
      </c>
      <c r="BQ406" s="3">
        <f t="shared" si="70"/>
        <v>0</v>
      </c>
      <c r="BR406" s="3">
        <f t="shared" si="71"/>
        <v>2172.4</v>
      </c>
      <c r="BS406" s="3">
        <f t="shared" si="72"/>
        <v>4214.84</v>
      </c>
      <c r="BT406" s="3">
        <f t="shared" si="73"/>
        <v>8234.84</v>
      </c>
      <c r="BU406" s="3" t="str">
        <f>INDEX(Sheet1!$BS$2:$BS$1000,MATCH($A406,Sheet1!$A$2:$A$1000,0))</f>
        <v>14</v>
      </c>
      <c r="BV406" s="3">
        <f>INDEX(Sheet1!$BT$2:$BT$1000,MATCH($A406,Sheet1!$A$2:$A$1000,0))</f>
        <v>8234.84</v>
      </c>
    </row>
    <row r="407" spans="1:74" x14ac:dyDescent="0.2">
      <c r="A407" s="11" t="s">
        <v>843</v>
      </c>
      <c r="B407" s="3">
        <f>MATCH($A407,Sheet1!ACCOUNTNO,0)</f>
        <v>373</v>
      </c>
      <c r="C407" s="3">
        <f t="shared" si="64"/>
        <v>373</v>
      </c>
      <c r="D407" s="3" t="str">
        <f>IF(D$3=0,0,INDEX(Sheet1!RawDataCols,$C407,D$5))</f>
        <v>27120A05</v>
      </c>
      <c r="E407" s="3" t="str">
        <f>IF(E$3=0,0,INDEX(Sheet1!RawDataCols,$C407,E$5))</f>
        <v xml:space="preserve">27120          </v>
      </c>
      <c r="F407" s="3" t="str">
        <f>IF(F$3=0,0,INDEX(Sheet1!RawDataCols,$C407,F$5))</f>
        <v xml:space="preserve">A05            </v>
      </c>
      <c r="G407" s="3" t="str">
        <f>IF(G$3=0,0,INDEX(Sheet1!RawDataCols,$C407,G$5))</f>
        <v xml:space="preserve">               </v>
      </c>
      <c r="H407" s="3" t="str">
        <f>IF(H$3=0,0,INDEX(Sheet1!RawDataCols,$C407,H$5))</f>
        <v xml:space="preserve">               </v>
      </c>
      <c r="I407" s="3" t="str">
        <f>IF(I$3=0,0,INDEX(Sheet1!RawDataCols,$C407,I$5))</f>
        <v xml:space="preserve">               </v>
      </c>
      <c r="J407" s="3" t="str">
        <f>IF(J$3=0,0,INDEX(Sheet1!RawDataCols,$C407,J$5))</f>
        <v xml:space="preserve">               </v>
      </c>
      <c r="K407" s="3" t="str">
        <f>IF(K$3=0,0,INDEX(Sheet1!RawDataCols,$C407,K$5))</f>
        <v xml:space="preserve">               </v>
      </c>
      <c r="L407" s="3" t="str">
        <f>IF(L$3=0,0,INDEX(Sheet1!RawDataCols,$C407,L$5))</f>
        <v xml:space="preserve">               </v>
      </c>
      <c r="M407" s="3" t="str">
        <f>IF(M$3=0,0,INDEX(Sheet1!RawDataCols,$C407,M$5))</f>
        <v xml:space="preserve">F007  </v>
      </c>
      <c r="N407" s="3" t="str">
        <f>IF(N$3=0,0,INDEX(Sheet1!RawDataCols,$C407,N$5))</f>
        <v>Cleaning &amp; Rubbish Removal-26a Grote St</v>
      </c>
      <c r="O407" s="3">
        <f>INDEX(Sheet1!RawDataCols,$C407,O$5)</f>
        <v>13</v>
      </c>
      <c r="P407" s="3" t="str">
        <f>INDEX(Sheet1!RawDataCols,$C407,P$5)</f>
        <v>Cost and Expenses</v>
      </c>
      <c r="Q407" s="3" t="str">
        <f>IF(Q$3=0,0,INDEX(Sheet1!RawDataCols,$C407,Q$5))</f>
        <v>I</v>
      </c>
      <c r="R407" s="3">
        <f t="shared" si="65"/>
        <v>1</v>
      </c>
      <c r="S407" s="3">
        <f t="shared" si="66"/>
        <v>-1</v>
      </c>
      <c r="T407" s="3">
        <f>IF(T$3=0,0,INDEX(Sheet1!RawDataCols,$C407,T$5)*$R407)</f>
        <v>0</v>
      </c>
      <c r="U407" s="3">
        <f>IF(U$3=0,0,INDEX(Sheet1!RawDataCols,$C407,U$5)*$R407)</f>
        <v>0</v>
      </c>
      <c r="V407" s="3">
        <f>IF(V$3=0,0,INDEX(Sheet1!RawDataCols,$C407,V$5)*$R407)</f>
        <v>83.33</v>
      </c>
      <c r="W407" s="3">
        <f>IF(W$3=0,0,INDEX(Sheet1!RawDataCols,$C407,W$5)*$R407)</f>
        <v>0</v>
      </c>
      <c r="X407" s="3">
        <f>IF(X$3=0,0,INDEX(Sheet1!RawDataCols,$C407,X$5)*$R407)</f>
        <v>0</v>
      </c>
      <c r="Y407" s="3">
        <f>IF(Y$3=0,0,INDEX(Sheet1!RawDataCols,$C407,Y$5)*$R407)</f>
        <v>83.33</v>
      </c>
      <c r="Z407" s="3">
        <f>IF(Z$3=0,0,INDEX(Sheet1!RawDataCols,$C407,Z$5)*$R407)</f>
        <v>0</v>
      </c>
      <c r="AA407" s="3">
        <f>IF(AA$3=0,0,INDEX(Sheet1!RawDataCols,$C407,AA$5)*$R407)</f>
        <v>0</v>
      </c>
      <c r="AB407" s="3">
        <f>IF(AB$3=0,0,INDEX(Sheet1!RawDataCols,$C407,AB$5)*$R407)</f>
        <v>83.33</v>
      </c>
      <c r="AC407" s="3">
        <f>IF(AC$3=0,0,INDEX(Sheet1!RawDataCols,$C407,AC$5)*$R407)</f>
        <v>0</v>
      </c>
      <c r="AD407" s="3">
        <f>IF(AD$3=0,0,INDEX(Sheet1!RawDataCols,$C407,AD$5)*$R407)</f>
        <v>0</v>
      </c>
      <c r="AE407" s="3">
        <f>IF(AE$3=0,0,INDEX(Sheet1!RawDataCols,$C407,AE$5)*$R407)</f>
        <v>83.33</v>
      </c>
      <c r="AF407" s="3">
        <f>IF(AF$3=0,0,INDEX(Sheet1!RawDataCols,$C407,AF$5)*$R407)</f>
        <v>0</v>
      </c>
      <c r="AG407" s="3">
        <f>IF(AG$3=0,0,INDEX(Sheet1!RawDataCols,$C407,AG$5)*$R407)</f>
        <v>0</v>
      </c>
      <c r="AH407" s="3">
        <f>IF(AH$3=0,0,INDEX(Sheet1!RawDataCols,$C407,AH$5)*$R407)</f>
        <v>83.33</v>
      </c>
      <c r="AI407" s="3">
        <f>IF(AI$3=0,0,INDEX(Sheet1!RawDataCols,$C407,AI$5)*$R407)</f>
        <v>0</v>
      </c>
      <c r="AJ407" s="3">
        <f>IF(AJ$3=0,0,INDEX(Sheet1!RawDataCols,$C407,AJ$5)*$R407)</f>
        <v>0</v>
      </c>
      <c r="AK407" s="3">
        <f>IF(AK$3=0,0,INDEX(Sheet1!RawDataCols,$C407,AK$5)*$R407)</f>
        <v>83.33</v>
      </c>
      <c r="AL407" s="3">
        <f>IF(AL$3=0,0,INDEX(Sheet1!RawDataCols,$C407,AL$5)*$R407)</f>
        <v>0</v>
      </c>
      <c r="AM407" s="3">
        <f>IF(AM$3=0,0,INDEX(Sheet1!RawDataCols,$C407,AM$5)*$R407)</f>
        <v>0</v>
      </c>
      <c r="AN407" s="3">
        <f>IF(AN$3=0,0,INDEX(Sheet1!RawDataCols,$C407,AN$5)*$R407)</f>
        <v>0</v>
      </c>
      <c r="AO407" s="3">
        <f>IF(AO$3=0,0,INDEX(Sheet1!RawDataCols,$C407,AO$5)*$R407)</f>
        <v>0</v>
      </c>
      <c r="AP407" s="3">
        <f>IF(AP$3=0,0,INDEX(Sheet1!RawDataCols,$C407,AP$5)*$R407)</f>
        <v>0</v>
      </c>
      <c r="AQ407" s="3">
        <f>IF(AQ$3=0,0,INDEX(Sheet1!RawDataCols,$C407,AQ$5)*$R407)</f>
        <v>83.33</v>
      </c>
      <c r="AR407" s="3">
        <f>IF(AR$3=0,0,INDEX(Sheet1!RawDataCols,$C407,AR$5)*$R407)</f>
        <v>0</v>
      </c>
      <c r="AS407" s="3">
        <f>IF(AS$3=0,0,INDEX(Sheet1!RawDataCols,$C407,AS$5)*$R407)</f>
        <v>0</v>
      </c>
      <c r="AT407" s="3">
        <f>IF(AT$3=0,0,INDEX(Sheet1!RawDataCols,$C407,AT$5)*$R407)</f>
        <v>83.33</v>
      </c>
      <c r="AU407" s="3">
        <f>IF(AU$3=0,0,INDEX(Sheet1!RawDataCols,$C407,AU$5)*$R407)</f>
        <v>0</v>
      </c>
      <c r="AV407" s="3">
        <f>IF(AV$3=0,0,INDEX(Sheet1!RawDataCols,$C407,AV$5)*$R407)</f>
        <v>0</v>
      </c>
      <c r="AW407" s="3">
        <f>IF(AW$3=0,0,INDEX(Sheet1!RawDataCols,$C407,AW$5)*$R407)</f>
        <v>83.33</v>
      </c>
      <c r="AX407" s="3">
        <f>IF(AX$3=0,0,INDEX(Sheet1!RawDataCols,$C407,AX$5)*$R407)</f>
        <v>0</v>
      </c>
      <c r="AY407" s="3">
        <f>IF(AY$3=0,0,INDEX(Sheet1!RawDataCols,$C407,AY$5)*$R407)</f>
        <v>0</v>
      </c>
      <c r="AZ407" s="3">
        <f>IF(AZ$3=0,0,INDEX(Sheet1!RawDataCols,$C407,AZ$5)*$R407)</f>
        <v>83.33</v>
      </c>
      <c r="BA407" s="3">
        <f>IF(BA$3=0,0,INDEX(Sheet1!RawDataCols,$C407,BA$5)*$R407)</f>
        <v>0</v>
      </c>
      <c r="BB407" s="3">
        <f>IF(BB$3=0,0,INDEX(Sheet1!RawDataCols,$C407,BB$5)*$R407)</f>
        <v>0</v>
      </c>
      <c r="BC407" s="3">
        <f>IF(BC$3=0,0,INDEX(Sheet1!RawDataCols,$C407,BC$5)*$R407)</f>
        <v>83.33</v>
      </c>
      <c r="BD407" s="3">
        <f>IF(BD$3=0,0,INDEX(Sheet1!RawDataCols,$C407,BD$5)*$R407)</f>
        <v>0</v>
      </c>
      <c r="BE407" s="3">
        <f>IF(BE$3=0,0,INDEX(Sheet1!RawDataCols,$C407,BE$5)*$R407)</f>
        <v>0</v>
      </c>
      <c r="BF407" s="3">
        <f>IF(BF$3=0,0,INDEX(Sheet1!RawDataCols,$C407,BF$5)*$R407)</f>
        <v>83.33</v>
      </c>
      <c r="BG407" s="179">
        <f>IF(BG$3=0,0,INDEX(Sheet1!RawDataCols,$C407,BG$5)*$R407)</f>
        <v>0</v>
      </c>
      <c r="BH407" s="33">
        <f t="shared" si="67"/>
        <v>0</v>
      </c>
      <c r="BI407" s="33">
        <f t="shared" si="68"/>
        <v>916.63000000000011</v>
      </c>
      <c r="BJ407" s="33">
        <f t="shared" si="69"/>
        <v>0</v>
      </c>
      <c r="BK407" s="3">
        <f>IF(BK$3=0,0,INDEX(Sheet1!RawDataCols,$C407,BK$5)*$R407)</f>
        <v>57.289375</v>
      </c>
      <c r="BL407" s="3">
        <f>IF(BL$3=0,0,INDEX(Sheet1!RawDataCols,$C407,BL$5)*$R407)</f>
        <v>0</v>
      </c>
      <c r="BM407" s="3">
        <f>IF(BM$3=0,0,INDEX(Sheet1!RawDataCols,$C407,BM$5)*$R407)</f>
        <v>0</v>
      </c>
      <c r="BN407" s="3">
        <f>IF(BN$3=0,0,INDEX(Sheet1!RawDataCols,$C407,BN$5)*$R407)</f>
        <v>0</v>
      </c>
      <c r="BO407" s="3">
        <f>IF(BO$3=0,0,INDEX(Sheet1!RawDataCols,$C407,BO$5)*$R407)</f>
        <v>0</v>
      </c>
      <c r="BP407" s="3">
        <f>IF(BP$3=0,0,INDEX(Sheet1!RawDataCols,$C407,BP$5)*$R407)</f>
        <v>0</v>
      </c>
      <c r="BQ407" s="3">
        <f t="shared" si="70"/>
        <v>0</v>
      </c>
      <c r="BR407" s="3">
        <f t="shared" si="71"/>
        <v>0</v>
      </c>
      <c r="BS407" s="3">
        <f t="shared" si="72"/>
        <v>0</v>
      </c>
      <c r="BT407" s="3">
        <f t="shared" si="73"/>
        <v>0</v>
      </c>
      <c r="BU407" s="3" t="str">
        <f>INDEX(Sheet1!$BS$2:$BS$1000,MATCH($A407,Sheet1!$A$2:$A$1000,0))</f>
        <v>14</v>
      </c>
      <c r="BV407" s="3">
        <f>INDEX(Sheet1!$BT$2:$BT$1000,MATCH($A407,Sheet1!$A$2:$A$1000,0))</f>
        <v>0</v>
      </c>
    </row>
    <row r="408" spans="1:74" x14ac:dyDescent="0.2">
      <c r="A408" s="11" t="s">
        <v>844</v>
      </c>
      <c r="B408" s="3">
        <f>MATCH($A408,Sheet1!ACCOUNTNO,0)</f>
        <v>374</v>
      </c>
      <c r="C408" s="3">
        <f t="shared" si="64"/>
        <v>374</v>
      </c>
      <c r="D408" s="3" t="str">
        <f>IF(D$3=0,0,INDEX(Sheet1!RawDataCols,$C408,D$5))</f>
        <v>27120A06</v>
      </c>
      <c r="E408" s="3" t="str">
        <f>IF(E$3=0,0,INDEX(Sheet1!RawDataCols,$C408,E$5))</f>
        <v xml:space="preserve">27120          </v>
      </c>
      <c r="F408" s="3" t="str">
        <f>IF(F$3=0,0,INDEX(Sheet1!RawDataCols,$C408,F$5))</f>
        <v xml:space="preserve">A06            </v>
      </c>
      <c r="G408" s="3" t="str">
        <f>IF(G$3=0,0,INDEX(Sheet1!RawDataCols,$C408,G$5))</f>
        <v xml:space="preserve">               </v>
      </c>
      <c r="H408" s="3" t="str">
        <f>IF(H$3=0,0,INDEX(Sheet1!RawDataCols,$C408,H$5))</f>
        <v xml:space="preserve">               </v>
      </c>
      <c r="I408" s="3" t="str">
        <f>IF(I$3=0,0,INDEX(Sheet1!RawDataCols,$C408,I$5))</f>
        <v xml:space="preserve">               </v>
      </c>
      <c r="J408" s="3" t="str">
        <f>IF(J$3=0,0,INDEX(Sheet1!RawDataCols,$C408,J$5))</f>
        <v xml:space="preserve">               </v>
      </c>
      <c r="K408" s="3" t="str">
        <f>IF(K$3=0,0,INDEX(Sheet1!RawDataCols,$C408,K$5))</f>
        <v xml:space="preserve">               </v>
      </c>
      <c r="L408" s="3" t="str">
        <f>IF(L$3=0,0,INDEX(Sheet1!RawDataCols,$C408,L$5))</f>
        <v xml:space="preserve">               </v>
      </c>
      <c r="M408" s="3" t="str">
        <f>IF(M$3=0,0,INDEX(Sheet1!RawDataCols,$C408,M$5))</f>
        <v xml:space="preserve">F007  </v>
      </c>
      <c r="N408" s="3" t="str">
        <f>IF(N$3=0,0,INDEX(Sheet1!RawDataCols,$C408,N$5))</f>
        <v>Cleaning &amp; Rubbish Removal-31 Franklin St</v>
      </c>
      <c r="O408" s="3">
        <f>INDEX(Sheet1!RawDataCols,$C408,O$5)</f>
        <v>13</v>
      </c>
      <c r="P408" s="3" t="str">
        <f>INDEX(Sheet1!RawDataCols,$C408,P$5)</f>
        <v>Cost and Expenses</v>
      </c>
      <c r="Q408" s="3" t="str">
        <f>IF(Q$3=0,0,INDEX(Sheet1!RawDataCols,$C408,Q$5))</f>
        <v>I</v>
      </c>
      <c r="R408" s="3">
        <f t="shared" si="65"/>
        <v>1</v>
      </c>
      <c r="S408" s="3">
        <f t="shared" si="66"/>
        <v>-1</v>
      </c>
      <c r="T408" s="3">
        <f>IF(T$3=0,0,INDEX(Sheet1!RawDataCols,$C408,T$5)*$R408)</f>
        <v>0</v>
      </c>
      <c r="U408" s="3">
        <f>IF(U$3=0,0,INDEX(Sheet1!RawDataCols,$C408,U$5)*$R408)</f>
        <v>0</v>
      </c>
      <c r="V408" s="3">
        <f>IF(V$3=0,0,INDEX(Sheet1!RawDataCols,$C408,V$5)*$R408)</f>
        <v>369.97</v>
      </c>
      <c r="W408" s="3">
        <f>IF(W$3=0,0,INDEX(Sheet1!RawDataCols,$C408,W$5)*$R408)</f>
        <v>0</v>
      </c>
      <c r="X408" s="3">
        <f>IF(X$3=0,0,INDEX(Sheet1!RawDataCols,$C408,X$5)*$R408)</f>
        <v>0</v>
      </c>
      <c r="Y408" s="3">
        <f>IF(Y$3=0,0,INDEX(Sheet1!RawDataCols,$C408,Y$5)*$R408)</f>
        <v>369.97</v>
      </c>
      <c r="Z408" s="3">
        <f>IF(Z$3=0,0,INDEX(Sheet1!RawDataCols,$C408,Z$5)*$R408)</f>
        <v>0</v>
      </c>
      <c r="AA408" s="3">
        <f>IF(AA$3=0,0,INDEX(Sheet1!RawDataCols,$C408,AA$5)*$R408)</f>
        <v>0</v>
      </c>
      <c r="AB408" s="3">
        <f>IF(AB$3=0,0,INDEX(Sheet1!RawDataCols,$C408,AB$5)*$R408)</f>
        <v>369.97</v>
      </c>
      <c r="AC408" s="3">
        <f>IF(AC$3=0,0,INDEX(Sheet1!RawDataCols,$C408,AC$5)*$R408)</f>
        <v>0</v>
      </c>
      <c r="AD408" s="3">
        <f>IF(AD$3=0,0,INDEX(Sheet1!RawDataCols,$C408,AD$5)*$R408)</f>
        <v>0</v>
      </c>
      <c r="AE408" s="3">
        <f>IF(AE$3=0,0,INDEX(Sheet1!RawDataCols,$C408,AE$5)*$R408)</f>
        <v>369.97</v>
      </c>
      <c r="AF408" s="3">
        <f>IF(AF$3=0,0,INDEX(Sheet1!RawDataCols,$C408,AF$5)*$R408)</f>
        <v>0</v>
      </c>
      <c r="AG408" s="3">
        <f>IF(AG$3=0,0,INDEX(Sheet1!RawDataCols,$C408,AG$5)*$R408)</f>
        <v>1560</v>
      </c>
      <c r="AH408" s="3">
        <f>IF(AH$3=0,0,INDEX(Sheet1!RawDataCols,$C408,AH$5)*$R408)</f>
        <v>369.97</v>
      </c>
      <c r="AI408" s="3">
        <f>IF(AI$3=0,0,INDEX(Sheet1!RawDataCols,$C408,AI$5)*$R408)</f>
        <v>0</v>
      </c>
      <c r="AJ408" s="3">
        <f>IF(AJ$3=0,0,INDEX(Sheet1!RawDataCols,$C408,AJ$5)*$R408)</f>
        <v>904</v>
      </c>
      <c r="AK408" s="3">
        <f>IF(AK$3=0,0,INDEX(Sheet1!RawDataCols,$C408,AK$5)*$R408)</f>
        <v>369.97</v>
      </c>
      <c r="AL408" s="3">
        <f>IF(AL$3=0,0,INDEX(Sheet1!RawDataCols,$C408,AL$5)*$R408)</f>
        <v>0</v>
      </c>
      <c r="AM408" s="3">
        <f>IF(AM$3=0,0,INDEX(Sheet1!RawDataCols,$C408,AM$5)*$R408)</f>
        <v>520</v>
      </c>
      <c r="AN408" s="3">
        <f>IF(AN$3=0,0,INDEX(Sheet1!RawDataCols,$C408,AN$5)*$R408)</f>
        <v>520</v>
      </c>
      <c r="AO408" s="3">
        <f>IF(AO$3=0,0,INDEX(Sheet1!RawDataCols,$C408,AO$5)*$R408)</f>
        <v>0</v>
      </c>
      <c r="AP408" s="3">
        <f>IF(AP$3=0,0,INDEX(Sheet1!RawDataCols,$C408,AP$5)*$R408)</f>
        <v>1020</v>
      </c>
      <c r="AQ408" s="3">
        <f>IF(AQ$3=0,0,INDEX(Sheet1!RawDataCols,$C408,AQ$5)*$R408)</f>
        <v>552.54999999999995</v>
      </c>
      <c r="AR408" s="3">
        <f>IF(AR$3=0,0,INDEX(Sheet1!RawDataCols,$C408,AR$5)*$R408)</f>
        <v>0</v>
      </c>
      <c r="AS408" s="3">
        <f>IF(AS$3=0,0,INDEX(Sheet1!RawDataCols,$C408,AS$5)*$R408)</f>
        <v>2401.87</v>
      </c>
      <c r="AT408" s="3">
        <f>IF(AT$3=0,0,INDEX(Sheet1!RawDataCols,$C408,AT$5)*$R408)</f>
        <v>552.54999999999995</v>
      </c>
      <c r="AU408" s="3">
        <f>IF(AU$3=0,0,INDEX(Sheet1!RawDataCols,$C408,AU$5)*$R408)</f>
        <v>0</v>
      </c>
      <c r="AV408" s="3">
        <f>IF(AV$3=0,0,INDEX(Sheet1!RawDataCols,$C408,AV$5)*$R408)</f>
        <v>0</v>
      </c>
      <c r="AW408" s="3">
        <f>IF(AW$3=0,0,INDEX(Sheet1!RawDataCols,$C408,AW$5)*$R408)</f>
        <v>285.13</v>
      </c>
      <c r="AX408" s="3">
        <f>IF(AX$3=0,0,INDEX(Sheet1!RawDataCols,$C408,AX$5)*$R408)</f>
        <v>0</v>
      </c>
      <c r="AY408" s="3">
        <f>IF(AY$3=0,0,INDEX(Sheet1!RawDataCols,$C408,AY$5)*$R408)</f>
        <v>3250</v>
      </c>
      <c r="AZ408" s="3">
        <f>IF(AZ$3=0,0,INDEX(Sheet1!RawDataCols,$C408,AZ$5)*$R408)</f>
        <v>369.97</v>
      </c>
      <c r="BA408" s="3">
        <f>IF(BA$3=0,0,INDEX(Sheet1!RawDataCols,$C408,BA$5)*$R408)</f>
        <v>0</v>
      </c>
      <c r="BB408" s="3">
        <f>IF(BB$3=0,0,INDEX(Sheet1!RawDataCols,$C408,BB$5)*$R408)</f>
        <v>1940</v>
      </c>
      <c r="BC408" s="3">
        <f>IF(BC$3=0,0,INDEX(Sheet1!RawDataCols,$C408,BC$5)*$R408)</f>
        <v>369.97</v>
      </c>
      <c r="BD408" s="3">
        <f>IF(BD$3=0,0,INDEX(Sheet1!RawDataCols,$C408,BD$5)*$R408)</f>
        <v>0</v>
      </c>
      <c r="BE408" s="3">
        <f>IF(BE$3=0,0,INDEX(Sheet1!RawDataCols,$C408,BE$5)*$R408)</f>
        <v>1940</v>
      </c>
      <c r="BF408" s="3">
        <f>IF(BF$3=0,0,INDEX(Sheet1!RawDataCols,$C408,BF$5)*$R408)</f>
        <v>369.97</v>
      </c>
      <c r="BG408" s="179">
        <f>IF(BG$3=0,0,INDEX(Sheet1!RawDataCols,$C408,BG$5)*$R408)</f>
        <v>0</v>
      </c>
      <c r="BH408" s="33">
        <f t="shared" si="67"/>
        <v>11595.869999999999</v>
      </c>
      <c r="BI408" s="33">
        <f t="shared" si="68"/>
        <v>4869.9900000000007</v>
      </c>
      <c r="BJ408" s="33">
        <f t="shared" si="69"/>
        <v>0</v>
      </c>
      <c r="BK408" s="3">
        <f>IF(BK$3=0,0,INDEX(Sheet1!RawDataCols,$C408,BK$5)*$R408)</f>
        <v>304.37437499999999</v>
      </c>
      <c r="BL408" s="3">
        <f>IF(BL$3=0,0,INDEX(Sheet1!RawDataCols,$C408,BL$5)*$R408)</f>
        <v>0.60812500000000003</v>
      </c>
      <c r="BM408" s="3">
        <f>IF(BM$3=0,0,INDEX(Sheet1!RawDataCols,$C408,BM$5)*$R408)</f>
        <v>-27.90625</v>
      </c>
      <c r="BN408" s="3">
        <f>IF(BN$3=0,0,INDEX(Sheet1!RawDataCols,$C408,BN$5)*$R408)</f>
        <v>14.015625</v>
      </c>
      <c r="BO408" s="3">
        <f>IF(BO$3=0,0,INDEX(Sheet1!RawDataCols,$C408,BO$5)*$R408)</f>
        <v>0</v>
      </c>
      <c r="BP408" s="3">
        <f>IF(BP$3=0,0,INDEX(Sheet1!RawDataCols,$C408,BP$5)*$R408)</f>
        <v>9.73</v>
      </c>
      <c r="BQ408" s="3">
        <f t="shared" si="70"/>
        <v>0</v>
      </c>
      <c r="BR408" s="3">
        <f t="shared" si="71"/>
        <v>2464</v>
      </c>
      <c r="BS408" s="3">
        <f t="shared" si="72"/>
        <v>3941.87</v>
      </c>
      <c r="BT408" s="3">
        <f t="shared" si="73"/>
        <v>9131.869999999999</v>
      </c>
      <c r="BU408" s="3" t="str">
        <f>INDEX(Sheet1!$BS$2:$BS$1000,MATCH($A408,Sheet1!$A$2:$A$1000,0))</f>
        <v>14</v>
      </c>
      <c r="BV408" s="3">
        <f>INDEX(Sheet1!$BT$2:$BT$1000,MATCH($A408,Sheet1!$A$2:$A$1000,0))</f>
        <v>9131.8700000000008</v>
      </c>
    </row>
    <row r="409" spans="1:74" x14ac:dyDescent="0.2">
      <c r="A409" s="11" t="s">
        <v>845</v>
      </c>
      <c r="B409" s="3">
        <f>MATCH($A409,Sheet1!ACCOUNTNO,0)</f>
        <v>375</v>
      </c>
      <c r="C409" s="3">
        <f t="shared" si="64"/>
        <v>375</v>
      </c>
      <c r="D409" s="3" t="str">
        <f>IF(D$3=0,0,INDEX(Sheet1!RawDataCols,$C409,D$5))</f>
        <v>27120A07</v>
      </c>
      <c r="E409" s="3" t="str">
        <f>IF(E$3=0,0,INDEX(Sheet1!RawDataCols,$C409,E$5))</f>
        <v xml:space="preserve">27120          </v>
      </c>
      <c r="F409" s="3" t="str">
        <f>IF(F$3=0,0,INDEX(Sheet1!RawDataCols,$C409,F$5))</f>
        <v xml:space="preserve">A07            </v>
      </c>
      <c r="G409" s="3" t="str">
        <f>IF(G$3=0,0,INDEX(Sheet1!RawDataCols,$C409,G$5))</f>
        <v xml:space="preserve">               </v>
      </c>
      <c r="H409" s="3" t="str">
        <f>IF(H$3=0,0,INDEX(Sheet1!RawDataCols,$C409,H$5))</f>
        <v xml:space="preserve">               </v>
      </c>
      <c r="I409" s="3" t="str">
        <f>IF(I$3=0,0,INDEX(Sheet1!RawDataCols,$C409,I$5))</f>
        <v xml:space="preserve">               </v>
      </c>
      <c r="J409" s="3" t="str">
        <f>IF(J$3=0,0,INDEX(Sheet1!RawDataCols,$C409,J$5))</f>
        <v xml:space="preserve">               </v>
      </c>
      <c r="K409" s="3" t="str">
        <f>IF(K$3=0,0,INDEX(Sheet1!RawDataCols,$C409,K$5))</f>
        <v xml:space="preserve">               </v>
      </c>
      <c r="L409" s="3" t="str">
        <f>IF(L$3=0,0,INDEX(Sheet1!RawDataCols,$C409,L$5))</f>
        <v xml:space="preserve">               </v>
      </c>
      <c r="M409" s="3" t="str">
        <f>IF(M$3=0,0,INDEX(Sheet1!RawDataCols,$C409,M$5))</f>
        <v xml:space="preserve">F007  </v>
      </c>
      <c r="N409" s="3" t="str">
        <f>IF(N$3=0,0,INDEX(Sheet1!RawDataCols,$C409,N$5))</f>
        <v>Cleaning &amp; Rubbish Removal-25 Franklin St</v>
      </c>
      <c r="O409" s="3">
        <f>INDEX(Sheet1!RawDataCols,$C409,O$5)</f>
        <v>13</v>
      </c>
      <c r="P409" s="3" t="str">
        <f>INDEX(Sheet1!RawDataCols,$C409,P$5)</f>
        <v>Cost and Expenses</v>
      </c>
      <c r="Q409" s="3" t="str">
        <f>IF(Q$3=0,0,INDEX(Sheet1!RawDataCols,$C409,Q$5))</f>
        <v>I</v>
      </c>
      <c r="R409" s="3">
        <f t="shared" si="65"/>
        <v>1</v>
      </c>
      <c r="S409" s="3">
        <f t="shared" si="66"/>
        <v>-1</v>
      </c>
      <c r="T409" s="3">
        <f>IF(T$3=0,0,INDEX(Sheet1!RawDataCols,$C409,T$5)*$R409)</f>
        <v>0</v>
      </c>
      <c r="U409" s="3">
        <f>IF(U$3=0,0,INDEX(Sheet1!RawDataCols,$C409,U$5)*$R409)</f>
        <v>689</v>
      </c>
      <c r="V409" s="3">
        <f>IF(V$3=0,0,INDEX(Sheet1!RawDataCols,$C409,V$5)*$R409)</f>
        <v>3129.14</v>
      </c>
      <c r="W409" s="3">
        <f>IF(W$3=0,0,INDEX(Sheet1!RawDataCols,$C409,W$5)*$R409)</f>
        <v>0</v>
      </c>
      <c r="X409" s="3">
        <f>IF(X$3=0,0,INDEX(Sheet1!RawDataCols,$C409,X$5)*$R409)</f>
        <v>2787.45</v>
      </c>
      <c r="Y409" s="3">
        <f>IF(Y$3=0,0,INDEX(Sheet1!RawDataCols,$C409,Y$5)*$R409)</f>
        <v>2156.86</v>
      </c>
      <c r="Z409" s="3">
        <f>IF(Z$3=0,0,INDEX(Sheet1!RawDataCols,$C409,Z$5)*$R409)</f>
        <v>525</v>
      </c>
      <c r="AA409" s="3">
        <f>IF(AA$3=0,0,INDEX(Sheet1!RawDataCols,$C409,AA$5)*$R409)</f>
        <v>2046.45</v>
      </c>
      <c r="AB409" s="3">
        <f>IF(AB$3=0,0,INDEX(Sheet1!RawDataCols,$C409,AB$5)*$R409)</f>
        <v>2156.86</v>
      </c>
      <c r="AC409" s="3">
        <f>IF(AC$3=0,0,INDEX(Sheet1!RawDataCols,$C409,AC$5)*$R409)</f>
        <v>0</v>
      </c>
      <c r="AD409" s="3">
        <f>IF(AD$3=0,0,INDEX(Sheet1!RawDataCols,$C409,AD$5)*$R409)</f>
        <v>0</v>
      </c>
      <c r="AE409" s="3">
        <f>IF(AE$3=0,0,INDEX(Sheet1!RawDataCols,$C409,AE$5)*$R409)</f>
        <v>2156.86</v>
      </c>
      <c r="AF409" s="3">
        <f>IF(AF$3=0,0,INDEX(Sheet1!RawDataCols,$C409,AF$5)*$R409)</f>
        <v>0</v>
      </c>
      <c r="AG409" s="3">
        <f>IF(AG$3=0,0,INDEX(Sheet1!RawDataCols,$C409,AG$5)*$R409)</f>
        <v>689</v>
      </c>
      <c r="AH409" s="3">
        <f>IF(AH$3=0,0,INDEX(Sheet1!RawDataCols,$C409,AH$5)*$R409)</f>
        <v>2156.86</v>
      </c>
      <c r="AI409" s="3">
        <f>IF(AI$3=0,0,INDEX(Sheet1!RawDataCols,$C409,AI$5)*$R409)</f>
        <v>654.54999999999995</v>
      </c>
      <c r="AJ409" s="3">
        <f>IF(AJ$3=0,0,INDEX(Sheet1!RawDataCols,$C409,AJ$5)*$R409)</f>
        <v>12230.9</v>
      </c>
      <c r="AK409" s="3">
        <f>IF(AK$3=0,0,INDEX(Sheet1!RawDataCols,$C409,AK$5)*$R409)</f>
        <v>2156.86</v>
      </c>
      <c r="AL409" s="3">
        <f>IF(AL$3=0,0,INDEX(Sheet1!RawDataCols,$C409,AL$5)*$R409)</f>
        <v>0</v>
      </c>
      <c r="AM409" s="3">
        <f>IF(AM$3=0,0,INDEX(Sheet1!RawDataCols,$C409,AM$5)*$R409)</f>
        <v>3082.35</v>
      </c>
      <c r="AN409" s="3">
        <f>IF(AN$3=0,0,INDEX(Sheet1!RawDataCols,$C409,AN$5)*$R409)</f>
        <v>3082.35</v>
      </c>
      <c r="AO409" s="3">
        <f>IF(AO$3=0,0,INDEX(Sheet1!RawDataCols,$C409,AO$5)*$R409)</f>
        <v>827.35</v>
      </c>
      <c r="AP409" s="3">
        <f>IF(AP$3=0,0,INDEX(Sheet1!RawDataCols,$C409,AP$5)*$R409)</f>
        <v>2583.4499999999998</v>
      </c>
      <c r="AQ409" s="3">
        <f>IF(AQ$3=0,0,INDEX(Sheet1!RawDataCols,$C409,AQ$5)*$R409)</f>
        <v>3882.19</v>
      </c>
      <c r="AR409" s="3">
        <f>IF(AR$3=0,0,INDEX(Sheet1!RawDataCols,$C409,AR$5)*$R409)</f>
        <v>654.54999999999995</v>
      </c>
      <c r="AS409" s="3">
        <f>IF(AS$3=0,0,INDEX(Sheet1!RawDataCols,$C409,AS$5)*$R409)</f>
        <v>3527.15</v>
      </c>
      <c r="AT409" s="3">
        <f>IF(AT$3=0,0,INDEX(Sheet1!RawDataCols,$C409,AT$5)*$R409)</f>
        <v>4130.88</v>
      </c>
      <c r="AU409" s="3">
        <f>IF(AU$3=0,0,INDEX(Sheet1!RawDataCols,$C409,AU$5)*$R409)</f>
        <v>1481.35</v>
      </c>
      <c r="AV409" s="3">
        <f>IF(AV$3=0,0,INDEX(Sheet1!RawDataCols,$C409,AV$5)*$R409)</f>
        <v>1551.67</v>
      </c>
      <c r="AW409" s="3">
        <f>IF(AW$3=0,0,INDEX(Sheet1!RawDataCols,$C409,AW$5)*$R409)</f>
        <v>3129.14</v>
      </c>
      <c r="AX409" s="3">
        <f>IF(AX$3=0,0,INDEX(Sheet1!RawDataCols,$C409,AX$5)*$R409)</f>
        <v>108.3</v>
      </c>
      <c r="AY409" s="3">
        <f>IF(AY$3=0,0,INDEX(Sheet1!RawDataCols,$C409,AY$5)*$R409)</f>
        <v>4643.45</v>
      </c>
      <c r="AZ409" s="3">
        <f>IF(AZ$3=0,0,INDEX(Sheet1!RawDataCols,$C409,AZ$5)*$R409)</f>
        <v>3129.14</v>
      </c>
      <c r="BA409" s="3">
        <f>IF(BA$3=0,0,INDEX(Sheet1!RawDataCols,$C409,BA$5)*$R409)</f>
        <v>1701.35</v>
      </c>
      <c r="BB409" s="3">
        <f>IF(BB$3=0,0,INDEX(Sheet1!RawDataCols,$C409,BB$5)*$R409)</f>
        <v>2923.45</v>
      </c>
      <c r="BC409" s="3">
        <f>IF(BC$3=0,0,INDEX(Sheet1!RawDataCols,$C409,BC$5)*$R409)</f>
        <v>3129.14</v>
      </c>
      <c r="BD409" s="3">
        <f>IF(BD$3=0,0,INDEX(Sheet1!RawDataCols,$C409,BD$5)*$R409)</f>
        <v>0</v>
      </c>
      <c r="BE409" s="3">
        <f>IF(BE$3=0,0,INDEX(Sheet1!RawDataCols,$C409,BE$5)*$R409)</f>
        <v>2923.45</v>
      </c>
      <c r="BF409" s="3">
        <f>IF(BF$3=0,0,INDEX(Sheet1!RawDataCols,$C409,BF$5)*$R409)</f>
        <v>3129.14</v>
      </c>
      <c r="BG409" s="179">
        <f>IF(BG$3=0,0,INDEX(Sheet1!RawDataCols,$C409,BG$5)*$R409)</f>
        <v>0</v>
      </c>
      <c r="BH409" s="33">
        <f t="shared" si="67"/>
        <v>36754.319999999992</v>
      </c>
      <c r="BI409" s="33">
        <f t="shared" si="68"/>
        <v>34396.28</v>
      </c>
      <c r="BJ409" s="33">
        <f t="shared" si="69"/>
        <v>5952.4499999999989</v>
      </c>
      <c r="BK409" s="3">
        <f>IF(BK$3=0,0,INDEX(Sheet1!RawDataCols,$C409,BK$5)*$R409)</f>
        <v>2149.7674999999999</v>
      </c>
      <c r="BL409" s="3">
        <f>IF(BL$3=0,0,INDEX(Sheet1!RawDataCols,$C409,BL$5)*$R409)</f>
        <v>73.721874999999997</v>
      </c>
      <c r="BM409" s="3">
        <f>IF(BM$3=0,0,INDEX(Sheet1!RawDataCols,$C409,BM$5)*$R409)</f>
        <v>-85.849374999999995</v>
      </c>
      <c r="BN409" s="3">
        <f>IF(BN$3=0,0,INDEX(Sheet1!RawDataCols,$C409,BN$5)*$R409)</f>
        <v>4.21875</v>
      </c>
      <c r="BO409" s="3">
        <f>IF(BO$3=0,0,INDEX(Sheet1!RawDataCols,$C409,BO$5)*$R409)</f>
        <v>215</v>
      </c>
      <c r="BP409" s="3">
        <f>IF(BP$3=0,0,INDEX(Sheet1!RawDataCols,$C409,BP$5)*$R409)</f>
        <v>0</v>
      </c>
      <c r="BQ409" s="3">
        <f t="shared" si="70"/>
        <v>5522.9</v>
      </c>
      <c r="BR409" s="3">
        <f t="shared" si="71"/>
        <v>12919.9</v>
      </c>
      <c r="BS409" s="3">
        <f t="shared" si="72"/>
        <v>9192.9499999999989</v>
      </c>
      <c r="BT409" s="3">
        <f t="shared" si="73"/>
        <v>18311.519999999997</v>
      </c>
      <c r="BU409" s="3" t="str">
        <f>INDEX(Sheet1!$BS$2:$BS$1000,MATCH($A409,Sheet1!$A$2:$A$1000,0))</f>
        <v>14</v>
      </c>
      <c r="BV409" s="3">
        <f>INDEX(Sheet1!$BT$2:$BT$1000,MATCH($A409,Sheet1!$A$2:$A$1000,0))</f>
        <v>18311.52</v>
      </c>
    </row>
    <row r="410" spans="1:74" x14ac:dyDescent="0.2">
      <c r="A410" s="11" t="s">
        <v>846</v>
      </c>
      <c r="B410" s="3">
        <f>MATCH($A410,Sheet1!ACCOUNTNO,0)</f>
        <v>376</v>
      </c>
      <c r="C410" s="3">
        <f t="shared" si="64"/>
        <v>376</v>
      </c>
      <c r="D410" s="3" t="str">
        <f>IF(D$3=0,0,INDEX(Sheet1!RawDataCols,$C410,D$5))</f>
        <v>27120A11</v>
      </c>
      <c r="E410" s="3" t="str">
        <f>IF(E$3=0,0,INDEX(Sheet1!RawDataCols,$C410,E$5))</f>
        <v xml:space="preserve">27120          </v>
      </c>
      <c r="F410" s="3" t="str">
        <f>IF(F$3=0,0,INDEX(Sheet1!RawDataCols,$C410,F$5))</f>
        <v xml:space="preserve">A11            </v>
      </c>
      <c r="G410" s="3" t="str">
        <f>IF(G$3=0,0,INDEX(Sheet1!RawDataCols,$C410,G$5))</f>
        <v xml:space="preserve">               </v>
      </c>
      <c r="H410" s="3" t="str">
        <f>IF(H$3=0,0,INDEX(Sheet1!RawDataCols,$C410,H$5))</f>
        <v xml:space="preserve">               </v>
      </c>
      <c r="I410" s="3" t="str">
        <f>IF(I$3=0,0,INDEX(Sheet1!RawDataCols,$C410,I$5))</f>
        <v xml:space="preserve">               </v>
      </c>
      <c r="J410" s="3" t="str">
        <f>IF(J$3=0,0,INDEX(Sheet1!RawDataCols,$C410,J$5))</f>
        <v xml:space="preserve">               </v>
      </c>
      <c r="K410" s="3" t="str">
        <f>IF(K$3=0,0,INDEX(Sheet1!RawDataCols,$C410,K$5))</f>
        <v xml:space="preserve">               </v>
      </c>
      <c r="L410" s="3" t="str">
        <f>IF(L$3=0,0,INDEX(Sheet1!RawDataCols,$C410,L$5))</f>
        <v xml:space="preserve">               </v>
      </c>
      <c r="M410" s="3" t="str">
        <f>IF(M$3=0,0,INDEX(Sheet1!RawDataCols,$C410,M$5))</f>
        <v xml:space="preserve">F007  </v>
      </c>
      <c r="N410" s="3" t="str">
        <f>IF(N$3=0,0,INDEX(Sheet1!RawDataCols,$C410,N$5))</f>
        <v>Cleaning &amp; Rubbish Removal-25 Hutt St</v>
      </c>
      <c r="O410" s="3">
        <f>INDEX(Sheet1!RawDataCols,$C410,O$5)</f>
        <v>13</v>
      </c>
      <c r="P410" s="3" t="str">
        <f>INDEX(Sheet1!RawDataCols,$C410,P$5)</f>
        <v>Cost and Expenses</v>
      </c>
      <c r="Q410" s="3" t="str">
        <f>IF(Q$3=0,0,INDEX(Sheet1!RawDataCols,$C410,Q$5))</f>
        <v>I</v>
      </c>
      <c r="R410" s="3">
        <f t="shared" si="65"/>
        <v>1</v>
      </c>
      <c r="S410" s="3">
        <f t="shared" si="66"/>
        <v>-1</v>
      </c>
      <c r="T410" s="3">
        <f>IF(T$3=0,0,INDEX(Sheet1!RawDataCols,$C410,T$5)*$R410)</f>
        <v>0</v>
      </c>
      <c r="U410" s="3">
        <f>IF(U$3=0,0,INDEX(Sheet1!RawDataCols,$C410,U$5)*$R410)</f>
        <v>0</v>
      </c>
      <c r="V410" s="3">
        <f>IF(V$3=0,0,INDEX(Sheet1!RawDataCols,$C410,V$5)*$R410)</f>
        <v>30.5</v>
      </c>
      <c r="W410" s="3">
        <f>IF(W$3=0,0,INDEX(Sheet1!RawDataCols,$C410,W$5)*$R410)</f>
        <v>0</v>
      </c>
      <c r="X410" s="3">
        <f>IF(X$3=0,0,INDEX(Sheet1!RawDataCols,$C410,X$5)*$R410)</f>
        <v>0</v>
      </c>
      <c r="Y410" s="3">
        <f>IF(Y$3=0,0,INDEX(Sheet1!RawDataCols,$C410,Y$5)*$R410)</f>
        <v>30.5</v>
      </c>
      <c r="Z410" s="3">
        <f>IF(Z$3=0,0,INDEX(Sheet1!RawDataCols,$C410,Z$5)*$R410)</f>
        <v>0</v>
      </c>
      <c r="AA410" s="3">
        <f>IF(AA$3=0,0,INDEX(Sheet1!RawDataCols,$C410,AA$5)*$R410)</f>
        <v>0</v>
      </c>
      <c r="AB410" s="3">
        <f>IF(AB$3=0,0,INDEX(Sheet1!RawDataCols,$C410,AB$5)*$R410)</f>
        <v>30.5</v>
      </c>
      <c r="AC410" s="3">
        <f>IF(AC$3=0,0,INDEX(Sheet1!RawDataCols,$C410,AC$5)*$R410)</f>
        <v>0</v>
      </c>
      <c r="AD410" s="3">
        <f>IF(AD$3=0,0,INDEX(Sheet1!RawDataCols,$C410,AD$5)*$R410)</f>
        <v>0</v>
      </c>
      <c r="AE410" s="3">
        <f>IF(AE$3=0,0,INDEX(Sheet1!RawDataCols,$C410,AE$5)*$R410)</f>
        <v>30.5</v>
      </c>
      <c r="AF410" s="3">
        <f>IF(AF$3=0,0,INDEX(Sheet1!RawDataCols,$C410,AF$5)*$R410)</f>
        <v>366</v>
      </c>
      <c r="AG410" s="3">
        <f>IF(AG$3=0,0,INDEX(Sheet1!RawDataCols,$C410,AG$5)*$R410)</f>
        <v>0</v>
      </c>
      <c r="AH410" s="3">
        <f>IF(AH$3=0,0,INDEX(Sheet1!RawDataCols,$C410,AH$5)*$R410)</f>
        <v>30.5</v>
      </c>
      <c r="AI410" s="3">
        <f>IF(AI$3=0,0,INDEX(Sheet1!RawDataCols,$C410,AI$5)*$R410)</f>
        <v>0</v>
      </c>
      <c r="AJ410" s="3">
        <f>IF(AJ$3=0,0,INDEX(Sheet1!RawDataCols,$C410,AJ$5)*$R410)</f>
        <v>0</v>
      </c>
      <c r="AK410" s="3">
        <f>IF(AK$3=0,0,INDEX(Sheet1!RawDataCols,$C410,AK$5)*$R410)</f>
        <v>30.5</v>
      </c>
      <c r="AL410" s="3">
        <f>IF(AL$3=0,0,INDEX(Sheet1!RawDataCols,$C410,AL$5)*$R410)</f>
        <v>0</v>
      </c>
      <c r="AM410" s="3">
        <f>IF(AM$3=0,0,INDEX(Sheet1!RawDataCols,$C410,AM$5)*$R410)</f>
        <v>0</v>
      </c>
      <c r="AN410" s="3">
        <f>IF(AN$3=0,0,INDEX(Sheet1!RawDataCols,$C410,AN$5)*$R410)</f>
        <v>0</v>
      </c>
      <c r="AO410" s="3">
        <f>IF(AO$3=0,0,INDEX(Sheet1!RawDataCols,$C410,AO$5)*$R410)</f>
        <v>0</v>
      </c>
      <c r="AP410" s="3">
        <f>IF(AP$3=0,0,INDEX(Sheet1!RawDataCols,$C410,AP$5)*$R410)</f>
        <v>0</v>
      </c>
      <c r="AQ410" s="3">
        <f>IF(AQ$3=0,0,INDEX(Sheet1!RawDataCols,$C410,AQ$5)*$R410)</f>
        <v>30.5</v>
      </c>
      <c r="AR410" s="3">
        <f>IF(AR$3=0,0,INDEX(Sheet1!RawDataCols,$C410,AR$5)*$R410)</f>
        <v>0</v>
      </c>
      <c r="AS410" s="3">
        <f>IF(AS$3=0,0,INDEX(Sheet1!RawDataCols,$C410,AS$5)*$R410)</f>
        <v>0</v>
      </c>
      <c r="AT410" s="3">
        <f>IF(AT$3=0,0,INDEX(Sheet1!RawDataCols,$C410,AT$5)*$R410)</f>
        <v>30.5</v>
      </c>
      <c r="AU410" s="3">
        <f>IF(AU$3=0,0,INDEX(Sheet1!RawDataCols,$C410,AU$5)*$R410)</f>
        <v>0</v>
      </c>
      <c r="AV410" s="3">
        <f>IF(AV$3=0,0,INDEX(Sheet1!RawDataCols,$C410,AV$5)*$R410)</f>
        <v>0</v>
      </c>
      <c r="AW410" s="3">
        <f>IF(AW$3=0,0,INDEX(Sheet1!RawDataCols,$C410,AW$5)*$R410)</f>
        <v>30.5</v>
      </c>
      <c r="AX410" s="3">
        <f>IF(AX$3=0,0,INDEX(Sheet1!RawDataCols,$C410,AX$5)*$R410)</f>
        <v>0</v>
      </c>
      <c r="AY410" s="3">
        <f>IF(AY$3=0,0,INDEX(Sheet1!RawDataCols,$C410,AY$5)*$R410)</f>
        <v>0</v>
      </c>
      <c r="AZ410" s="3">
        <f>IF(AZ$3=0,0,INDEX(Sheet1!RawDataCols,$C410,AZ$5)*$R410)</f>
        <v>30.5</v>
      </c>
      <c r="BA410" s="3">
        <f>IF(BA$3=0,0,INDEX(Sheet1!RawDataCols,$C410,BA$5)*$R410)</f>
        <v>366</v>
      </c>
      <c r="BB410" s="3">
        <f>IF(BB$3=0,0,INDEX(Sheet1!RawDataCols,$C410,BB$5)*$R410)</f>
        <v>0</v>
      </c>
      <c r="BC410" s="3">
        <f>IF(BC$3=0,0,INDEX(Sheet1!RawDataCols,$C410,BC$5)*$R410)</f>
        <v>30.5</v>
      </c>
      <c r="BD410" s="3">
        <f>IF(BD$3=0,0,INDEX(Sheet1!RawDataCols,$C410,BD$5)*$R410)</f>
        <v>0</v>
      </c>
      <c r="BE410" s="3">
        <f>IF(BE$3=0,0,INDEX(Sheet1!RawDataCols,$C410,BE$5)*$R410)</f>
        <v>0</v>
      </c>
      <c r="BF410" s="3">
        <f>IF(BF$3=0,0,INDEX(Sheet1!RawDataCols,$C410,BF$5)*$R410)</f>
        <v>30.5</v>
      </c>
      <c r="BG410" s="179">
        <f>IF(BG$3=0,0,INDEX(Sheet1!RawDataCols,$C410,BG$5)*$R410)</f>
        <v>0</v>
      </c>
      <c r="BH410" s="33">
        <f t="shared" si="67"/>
        <v>0</v>
      </c>
      <c r="BI410" s="33">
        <f t="shared" si="68"/>
        <v>335.5</v>
      </c>
      <c r="BJ410" s="33">
        <f t="shared" si="69"/>
        <v>732</v>
      </c>
      <c r="BK410" s="3">
        <f>IF(BK$3=0,0,INDEX(Sheet1!RawDataCols,$C410,BK$5)*$R410)</f>
        <v>20.96875</v>
      </c>
      <c r="BL410" s="3">
        <f>IF(BL$3=0,0,INDEX(Sheet1!RawDataCols,$C410,BL$5)*$R410)</f>
        <v>47.5625</v>
      </c>
      <c r="BM410" s="3">
        <f>IF(BM$3=0,0,INDEX(Sheet1!RawDataCols,$C410,BM$5)*$R410)</f>
        <v>22.875</v>
      </c>
      <c r="BN410" s="3">
        <f>IF(BN$3=0,0,INDEX(Sheet1!RawDataCols,$C410,BN$5)*$R410)</f>
        <v>45</v>
      </c>
      <c r="BO410" s="3">
        <f>IF(BO$3=0,0,INDEX(Sheet1!RawDataCols,$C410,BO$5)*$R410)</f>
        <v>22.125</v>
      </c>
      <c r="BP410" s="3">
        <f>IF(BP$3=0,0,INDEX(Sheet1!RawDataCols,$C410,BP$5)*$R410)</f>
        <v>395</v>
      </c>
      <c r="BQ410" s="3">
        <f t="shared" si="70"/>
        <v>0</v>
      </c>
      <c r="BR410" s="3">
        <f t="shared" si="71"/>
        <v>0</v>
      </c>
      <c r="BS410" s="3">
        <f t="shared" si="72"/>
        <v>0</v>
      </c>
      <c r="BT410" s="3">
        <f t="shared" si="73"/>
        <v>0</v>
      </c>
      <c r="BU410" s="3" t="str">
        <f>INDEX(Sheet1!$BS$2:$BS$1000,MATCH($A410,Sheet1!$A$2:$A$1000,0))</f>
        <v>14</v>
      </c>
      <c r="BV410" s="3">
        <f>INDEX(Sheet1!$BT$2:$BT$1000,MATCH($A410,Sheet1!$A$2:$A$1000,0))</f>
        <v>0</v>
      </c>
    </row>
    <row r="411" spans="1:74" x14ac:dyDescent="0.2">
      <c r="A411" s="246" t="s">
        <v>847</v>
      </c>
      <c r="B411" s="3" t="e">
        <f>MATCH($A411,Sheet1!ACCOUNTNO,0)</f>
        <v>#N/A</v>
      </c>
      <c r="C411" s="3">
        <f t="shared" si="64"/>
        <v>65000</v>
      </c>
      <c r="D411" s="3">
        <f>IF(D$3=0,0,INDEX(Sheet1!RawDataCols,$C411,D$5))</f>
        <v>0</v>
      </c>
      <c r="E411" s="3">
        <f>IF(E$3=0,0,INDEX(Sheet1!RawDataCols,$C411,E$5))</f>
        <v>0</v>
      </c>
      <c r="F411" s="3">
        <f>IF(F$3=0,0,INDEX(Sheet1!RawDataCols,$C411,F$5))</f>
        <v>0</v>
      </c>
      <c r="G411" s="3">
        <f>IF(G$3=0,0,INDEX(Sheet1!RawDataCols,$C411,G$5))</f>
        <v>0</v>
      </c>
      <c r="H411" s="3">
        <f>IF(H$3=0,0,INDEX(Sheet1!RawDataCols,$C411,H$5))</f>
        <v>0</v>
      </c>
      <c r="I411" s="3">
        <f>IF(I$3=0,0,INDEX(Sheet1!RawDataCols,$C411,I$5))</f>
        <v>0</v>
      </c>
      <c r="J411" s="3">
        <f>IF(J$3=0,0,INDEX(Sheet1!RawDataCols,$C411,J$5))</f>
        <v>0</v>
      </c>
      <c r="K411" s="3">
        <f>IF(K$3=0,0,INDEX(Sheet1!RawDataCols,$C411,K$5))</f>
        <v>0</v>
      </c>
      <c r="L411" s="3">
        <f>IF(L$3=0,0,INDEX(Sheet1!RawDataCols,$C411,L$5))</f>
        <v>0</v>
      </c>
      <c r="M411" s="3">
        <f>IF(M$3=0,0,INDEX(Sheet1!RawDataCols,$C411,M$5))</f>
        <v>0</v>
      </c>
      <c r="N411" s="3">
        <f>IF(N$3=0,0,INDEX(Sheet1!RawDataCols,$C411,N$5))</f>
        <v>0</v>
      </c>
      <c r="O411" s="3">
        <f>INDEX(Sheet1!RawDataCols,$C411,O$5)</f>
        <v>0</v>
      </c>
      <c r="P411" s="3">
        <f>INDEX(Sheet1!RawDataCols,$C411,P$5)</f>
        <v>0</v>
      </c>
      <c r="Q411" s="3">
        <f>IF(Q$3=0,0,INDEX(Sheet1!RawDataCols,$C411,Q$5))</f>
        <v>0</v>
      </c>
      <c r="R411" s="3">
        <f t="shared" si="65"/>
        <v>1</v>
      </c>
      <c r="S411" s="3">
        <f t="shared" si="66"/>
        <v>-1</v>
      </c>
      <c r="T411" s="3">
        <f>IF(T$3=0,0,INDEX(Sheet1!RawDataCols,$C411,T$5)*$R411)</f>
        <v>0</v>
      </c>
      <c r="U411" s="3">
        <f>IF(U$3=0,0,INDEX(Sheet1!RawDataCols,$C411,U$5)*$R411)</f>
        <v>0</v>
      </c>
      <c r="V411" s="3">
        <f>IF(V$3=0,0,INDEX(Sheet1!RawDataCols,$C411,V$5)*$R411)</f>
        <v>0</v>
      </c>
      <c r="W411" s="3">
        <f>IF(W$3=0,0,INDEX(Sheet1!RawDataCols,$C411,W$5)*$R411)</f>
        <v>0</v>
      </c>
      <c r="X411" s="3">
        <f>IF(X$3=0,0,INDEX(Sheet1!RawDataCols,$C411,X$5)*$R411)</f>
        <v>0</v>
      </c>
      <c r="Y411" s="3">
        <f>IF(Y$3=0,0,INDEX(Sheet1!RawDataCols,$C411,Y$5)*$R411)</f>
        <v>0</v>
      </c>
      <c r="Z411" s="3">
        <f>IF(Z$3=0,0,INDEX(Sheet1!RawDataCols,$C411,Z$5)*$R411)</f>
        <v>0</v>
      </c>
      <c r="AA411" s="3">
        <f>IF(AA$3=0,0,INDEX(Sheet1!RawDataCols,$C411,AA$5)*$R411)</f>
        <v>0</v>
      </c>
      <c r="AB411" s="3">
        <f>IF(AB$3=0,0,INDEX(Sheet1!RawDataCols,$C411,AB$5)*$R411)</f>
        <v>0</v>
      </c>
      <c r="AC411" s="3">
        <f>IF(AC$3=0,0,INDEX(Sheet1!RawDataCols,$C411,AC$5)*$R411)</f>
        <v>0</v>
      </c>
      <c r="AD411" s="3">
        <f>IF(AD$3=0,0,INDEX(Sheet1!RawDataCols,$C411,AD$5)*$R411)</f>
        <v>0</v>
      </c>
      <c r="AE411" s="3">
        <f>IF(AE$3=0,0,INDEX(Sheet1!RawDataCols,$C411,AE$5)*$R411)</f>
        <v>0</v>
      </c>
      <c r="AF411" s="3">
        <f>IF(AF$3=0,0,INDEX(Sheet1!RawDataCols,$C411,AF$5)*$R411)</f>
        <v>0</v>
      </c>
      <c r="AG411" s="3">
        <f>IF(AG$3=0,0,INDEX(Sheet1!RawDataCols,$C411,AG$5)*$R411)</f>
        <v>0</v>
      </c>
      <c r="AH411" s="3">
        <f>IF(AH$3=0,0,INDEX(Sheet1!RawDataCols,$C411,AH$5)*$R411)</f>
        <v>0</v>
      </c>
      <c r="AI411" s="3">
        <f>IF(AI$3=0,0,INDEX(Sheet1!RawDataCols,$C411,AI$5)*$R411)</f>
        <v>0</v>
      </c>
      <c r="AJ411" s="3">
        <f>IF(AJ$3=0,0,INDEX(Sheet1!RawDataCols,$C411,AJ$5)*$R411)</f>
        <v>0</v>
      </c>
      <c r="AK411" s="3">
        <f>IF(AK$3=0,0,INDEX(Sheet1!RawDataCols,$C411,AK$5)*$R411)</f>
        <v>0</v>
      </c>
      <c r="AL411" s="3">
        <f>IF(AL$3=0,0,INDEX(Sheet1!RawDataCols,$C411,AL$5)*$R411)</f>
        <v>0</v>
      </c>
      <c r="AM411" s="3">
        <f>IF(AM$3=0,0,INDEX(Sheet1!RawDataCols,$C411,AM$5)*$R411)</f>
        <v>0</v>
      </c>
      <c r="AN411" s="3">
        <f>IF(AN$3=0,0,INDEX(Sheet1!RawDataCols,$C411,AN$5)*$R411)</f>
        <v>0</v>
      </c>
      <c r="AO411" s="3">
        <f>IF(AO$3=0,0,INDEX(Sheet1!RawDataCols,$C411,AO$5)*$R411)</f>
        <v>0</v>
      </c>
      <c r="AP411" s="3">
        <f>IF(AP$3=0,0,INDEX(Sheet1!RawDataCols,$C411,AP$5)*$R411)</f>
        <v>0</v>
      </c>
      <c r="AQ411" s="3">
        <f>IF(AQ$3=0,0,INDEX(Sheet1!RawDataCols,$C411,AQ$5)*$R411)</f>
        <v>0</v>
      </c>
      <c r="AR411" s="3">
        <f>IF(AR$3=0,0,INDEX(Sheet1!RawDataCols,$C411,AR$5)*$R411)</f>
        <v>0</v>
      </c>
      <c r="AS411" s="3">
        <f>IF(AS$3=0,0,INDEX(Sheet1!RawDataCols,$C411,AS$5)*$R411)</f>
        <v>0</v>
      </c>
      <c r="AT411" s="3">
        <f>IF(AT$3=0,0,INDEX(Sheet1!RawDataCols,$C411,AT$5)*$R411)</f>
        <v>0</v>
      </c>
      <c r="AU411" s="3">
        <f>IF(AU$3=0,0,INDEX(Sheet1!RawDataCols,$C411,AU$5)*$R411)</f>
        <v>0</v>
      </c>
      <c r="AV411" s="3">
        <f>IF(AV$3=0,0,INDEX(Sheet1!RawDataCols,$C411,AV$5)*$R411)</f>
        <v>0</v>
      </c>
      <c r="AW411" s="3">
        <f>IF(AW$3=0,0,INDEX(Sheet1!RawDataCols,$C411,AW$5)*$R411)</f>
        <v>0</v>
      </c>
      <c r="AX411" s="3">
        <f>IF(AX$3=0,0,INDEX(Sheet1!RawDataCols,$C411,AX$5)*$R411)</f>
        <v>0</v>
      </c>
      <c r="AY411" s="3">
        <f>IF(AY$3=0,0,INDEX(Sheet1!RawDataCols,$C411,AY$5)*$R411)</f>
        <v>0</v>
      </c>
      <c r="AZ411" s="3">
        <f>IF(AZ$3=0,0,INDEX(Sheet1!RawDataCols,$C411,AZ$5)*$R411)</f>
        <v>0</v>
      </c>
      <c r="BA411" s="3">
        <f>IF(BA$3=0,0,INDEX(Sheet1!RawDataCols,$C411,BA$5)*$R411)</f>
        <v>0</v>
      </c>
      <c r="BB411" s="3">
        <f>IF(BB$3=0,0,INDEX(Sheet1!RawDataCols,$C411,BB$5)*$R411)</f>
        <v>0</v>
      </c>
      <c r="BC411" s="3">
        <f>IF(BC$3=0,0,INDEX(Sheet1!RawDataCols,$C411,BC$5)*$R411)</f>
        <v>0</v>
      </c>
      <c r="BD411" s="3">
        <f>IF(BD$3=0,0,INDEX(Sheet1!RawDataCols,$C411,BD$5)*$R411)</f>
        <v>0</v>
      </c>
      <c r="BE411" s="3">
        <f>IF(BE$3=0,0,INDEX(Sheet1!RawDataCols,$C411,BE$5)*$R411)</f>
        <v>0</v>
      </c>
      <c r="BF411" s="3">
        <f>IF(BF$3=0,0,INDEX(Sheet1!RawDataCols,$C411,BF$5)*$R411)</f>
        <v>0</v>
      </c>
      <c r="BG411" s="179">
        <f>IF(BG$3=0,0,INDEX(Sheet1!RawDataCols,$C411,BG$5)*$R411)</f>
        <v>0</v>
      </c>
      <c r="BH411" s="33">
        <f t="shared" si="67"/>
        <v>0</v>
      </c>
      <c r="BI411" s="33">
        <f t="shared" si="68"/>
        <v>0</v>
      </c>
      <c r="BJ411" s="33">
        <f t="shared" si="69"/>
        <v>0</v>
      </c>
      <c r="BK411" s="3">
        <f>IF(BK$3=0,0,INDEX(Sheet1!RawDataCols,$C411,BK$5)*$R411)</f>
        <v>0</v>
      </c>
      <c r="BL411" s="3">
        <f>IF(BL$3=0,0,INDEX(Sheet1!RawDataCols,$C411,BL$5)*$R411)</f>
        <v>0</v>
      </c>
      <c r="BM411" s="3">
        <f>IF(BM$3=0,0,INDEX(Sheet1!RawDataCols,$C411,BM$5)*$R411)</f>
        <v>0</v>
      </c>
      <c r="BN411" s="3">
        <f>IF(BN$3=0,0,INDEX(Sheet1!RawDataCols,$C411,BN$5)*$R411)</f>
        <v>0</v>
      </c>
      <c r="BO411" s="3">
        <f>IF(BO$3=0,0,INDEX(Sheet1!RawDataCols,$C411,BO$5)*$R411)</f>
        <v>0</v>
      </c>
      <c r="BP411" s="3">
        <f>IF(BP$3=0,0,INDEX(Sheet1!RawDataCols,$C411,BP$5)*$R411)</f>
        <v>0</v>
      </c>
      <c r="BQ411" s="3">
        <f t="shared" si="70"/>
        <v>0</v>
      </c>
      <c r="BR411" s="3">
        <f t="shared" si="71"/>
        <v>0</v>
      </c>
      <c r="BS411" s="3">
        <f t="shared" si="72"/>
        <v>0</v>
      </c>
      <c r="BT411" s="3">
        <f t="shared" si="73"/>
        <v>0</v>
      </c>
      <c r="BU411" s="3" t="e">
        <f>INDEX(Sheet1!$BS$2:$BS$1000,MATCH($A411,Sheet1!$A$2:$A$1000,0))</f>
        <v>#N/A</v>
      </c>
      <c r="BV411" s="3" t="e">
        <f>INDEX(Sheet1!$BT$2:$BT$1000,MATCH($A411,Sheet1!$A$2:$A$1000,0))</f>
        <v>#N/A</v>
      </c>
    </row>
    <row r="412" spans="1:74" x14ac:dyDescent="0.2">
      <c r="A412" s="11" t="s">
        <v>848</v>
      </c>
      <c r="B412" s="3">
        <f>MATCH($A412,Sheet1!ACCOUNTNO,0)</f>
        <v>377</v>
      </c>
      <c r="C412" s="3">
        <f t="shared" si="64"/>
        <v>377</v>
      </c>
      <c r="D412" s="3" t="str">
        <f>IF(D$3=0,0,INDEX(Sheet1!RawDataCols,$C412,D$5))</f>
        <v>27120A13</v>
      </c>
      <c r="E412" s="3" t="str">
        <f>IF(E$3=0,0,INDEX(Sheet1!RawDataCols,$C412,E$5))</f>
        <v xml:space="preserve">27120          </v>
      </c>
      <c r="F412" s="3" t="str">
        <f>IF(F$3=0,0,INDEX(Sheet1!RawDataCols,$C412,F$5))</f>
        <v xml:space="preserve">A13            </v>
      </c>
      <c r="G412" s="3" t="str">
        <f>IF(G$3=0,0,INDEX(Sheet1!RawDataCols,$C412,G$5))</f>
        <v xml:space="preserve">               </v>
      </c>
      <c r="H412" s="3" t="str">
        <f>IF(H$3=0,0,INDEX(Sheet1!RawDataCols,$C412,H$5))</f>
        <v xml:space="preserve">               </v>
      </c>
      <c r="I412" s="3" t="str">
        <f>IF(I$3=0,0,INDEX(Sheet1!RawDataCols,$C412,I$5))</f>
        <v xml:space="preserve">               </v>
      </c>
      <c r="J412" s="3" t="str">
        <f>IF(J$3=0,0,INDEX(Sheet1!RawDataCols,$C412,J$5))</f>
        <v xml:space="preserve">               </v>
      </c>
      <c r="K412" s="3" t="str">
        <f>IF(K$3=0,0,INDEX(Sheet1!RawDataCols,$C412,K$5))</f>
        <v xml:space="preserve">               </v>
      </c>
      <c r="L412" s="3" t="str">
        <f>IF(L$3=0,0,INDEX(Sheet1!RawDataCols,$C412,L$5))</f>
        <v xml:space="preserve">               </v>
      </c>
      <c r="M412" s="3" t="str">
        <f>IF(M$3=0,0,INDEX(Sheet1!RawDataCols,$C412,M$5))</f>
        <v xml:space="preserve">F007  </v>
      </c>
      <c r="N412" s="3" t="str">
        <f>IF(N$3=0,0,INDEX(Sheet1!RawDataCols,$C412,N$5))</f>
        <v>Cleaning &amp; Rubbish Removal-B25 188 Carrington</v>
      </c>
      <c r="O412" s="3">
        <f>INDEX(Sheet1!RawDataCols,$C412,O$5)</f>
        <v>13</v>
      </c>
      <c r="P412" s="3" t="str">
        <f>INDEX(Sheet1!RawDataCols,$C412,P$5)</f>
        <v>Cost and Expenses</v>
      </c>
      <c r="Q412" s="3" t="str">
        <f>IF(Q$3=0,0,INDEX(Sheet1!RawDataCols,$C412,Q$5))</f>
        <v>I</v>
      </c>
      <c r="R412" s="3">
        <f t="shared" si="65"/>
        <v>1</v>
      </c>
      <c r="S412" s="3">
        <f t="shared" si="66"/>
        <v>-1</v>
      </c>
      <c r="T412" s="3">
        <f>IF(T$3=0,0,INDEX(Sheet1!RawDataCols,$C412,T$5)*$R412)</f>
        <v>0</v>
      </c>
      <c r="U412" s="3">
        <f>IF(U$3=0,0,INDEX(Sheet1!RawDataCols,$C412,U$5)*$R412)</f>
        <v>0</v>
      </c>
      <c r="V412" s="3">
        <f>IF(V$3=0,0,INDEX(Sheet1!RawDataCols,$C412,V$5)*$R412)</f>
        <v>0</v>
      </c>
      <c r="W412" s="3">
        <f>IF(W$3=0,0,INDEX(Sheet1!RawDataCols,$C412,W$5)*$R412)</f>
        <v>0</v>
      </c>
      <c r="X412" s="3">
        <f>IF(X$3=0,0,INDEX(Sheet1!RawDataCols,$C412,X$5)*$R412)</f>
        <v>0</v>
      </c>
      <c r="Y412" s="3">
        <f>IF(Y$3=0,0,INDEX(Sheet1!RawDataCols,$C412,Y$5)*$R412)</f>
        <v>0</v>
      </c>
      <c r="Z412" s="3">
        <f>IF(Z$3=0,0,INDEX(Sheet1!RawDataCols,$C412,Z$5)*$R412)</f>
        <v>0</v>
      </c>
      <c r="AA412" s="3">
        <f>IF(AA$3=0,0,INDEX(Sheet1!RawDataCols,$C412,AA$5)*$R412)</f>
        <v>0</v>
      </c>
      <c r="AB412" s="3">
        <f>IF(AB$3=0,0,INDEX(Sheet1!RawDataCols,$C412,AB$5)*$R412)</f>
        <v>0</v>
      </c>
      <c r="AC412" s="3">
        <f>IF(AC$3=0,0,INDEX(Sheet1!RawDataCols,$C412,AC$5)*$R412)</f>
        <v>0</v>
      </c>
      <c r="AD412" s="3">
        <f>IF(AD$3=0,0,INDEX(Sheet1!RawDataCols,$C412,AD$5)*$R412)</f>
        <v>0</v>
      </c>
      <c r="AE412" s="3">
        <f>IF(AE$3=0,0,INDEX(Sheet1!RawDataCols,$C412,AE$5)*$R412)</f>
        <v>0</v>
      </c>
      <c r="AF412" s="3">
        <f>IF(AF$3=0,0,INDEX(Sheet1!RawDataCols,$C412,AF$5)*$R412)</f>
        <v>0</v>
      </c>
      <c r="AG412" s="3">
        <f>IF(AG$3=0,0,INDEX(Sheet1!RawDataCols,$C412,AG$5)*$R412)</f>
        <v>0</v>
      </c>
      <c r="AH412" s="3">
        <f>IF(AH$3=0,0,INDEX(Sheet1!RawDataCols,$C412,AH$5)*$R412)</f>
        <v>0</v>
      </c>
      <c r="AI412" s="3">
        <f>IF(AI$3=0,0,INDEX(Sheet1!RawDataCols,$C412,AI$5)*$R412)</f>
        <v>0</v>
      </c>
      <c r="AJ412" s="3">
        <f>IF(AJ$3=0,0,INDEX(Sheet1!RawDataCols,$C412,AJ$5)*$R412)</f>
        <v>0</v>
      </c>
      <c r="AK412" s="3">
        <f>IF(AK$3=0,0,INDEX(Sheet1!RawDataCols,$C412,AK$5)*$R412)</f>
        <v>0</v>
      </c>
      <c r="AL412" s="3">
        <f>IF(AL$3=0,0,INDEX(Sheet1!RawDataCols,$C412,AL$5)*$R412)</f>
        <v>0</v>
      </c>
      <c r="AM412" s="3">
        <f>IF(AM$3=0,0,INDEX(Sheet1!RawDataCols,$C412,AM$5)*$R412)</f>
        <v>0</v>
      </c>
      <c r="AN412" s="3">
        <f>IF(AN$3=0,0,INDEX(Sheet1!RawDataCols,$C412,AN$5)*$R412)</f>
        <v>0</v>
      </c>
      <c r="AO412" s="3">
        <f>IF(AO$3=0,0,INDEX(Sheet1!RawDataCols,$C412,AO$5)*$R412)</f>
        <v>0</v>
      </c>
      <c r="AP412" s="3">
        <f>IF(AP$3=0,0,INDEX(Sheet1!RawDataCols,$C412,AP$5)*$R412)</f>
        <v>0</v>
      </c>
      <c r="AQ412" s="3">
        <f>IF(AQ$3=0,0,INDEX(Sheet1!RawDataCols,$C412,AQ$5)*$R412)</f>
        <v>0</v>
      </c>
      <c r="AR412" s="3">
        <f>IF(AR$3=0,0,INDEX(Sheet1!RawDataCols,$C412,AR$5)*$R412)</f>
        <v>0</v>
      </c>
      <c r="AS412" s="3">
        <f>IF(AS$3=0,0,INDEX(Sheet1!RawDataCols,$C412,AS$5)*$R412)</f>
        <v>0</v>
      </c>
      <c r="AT412" s="3">
        <f>IF(AT$3=0,0,INDEX(Sheet1!RawDataCols,$C412,AT$5)*$R412)</f>
        <v>0</v>
      </c>
      <c r="AU412" s="3">
        <f>IF(AU$3=0,0,INDEX(Sheet1!RawDataCols,$C412,AU$5)*$R412)</f>
        <v>0</v>
      </c>
      <c r="AV412" s="3">
        <f>IF(AV$3=0,0,INDEX(Sheet1!RawDataCols,$C412,AV$5)*$R412)</f>
        <v>0</v>
      </c>
      <c r="AW412" s="3">
        <f>IF(AW$3=0,0,INDEX(Sheet1!RawDataCols,$C412,AW$5)*$R412)</f>
        <v>0</v>
      </c>
      <c r="AX412" s="3">
        <f>IF(AX$3=0,0,INDEX(Sheet1!RawDataCols,$C412,AX$5)*$R412)</f>
        <v>0</v>
      </c>
      <c r="AY412" s="3">
        <f>IF(AY$3=0,0,INDEX(Sheet1!RawDataCols,$C412,AY$5)*$R412)</f>
        <v>0</v>
      </c>
      <c r="AZ412" s="3">
        <f>IF(AZ$3=0,0,INDEX(Sheet1!RawDataCols,$C412,AZ$5)*$R412)</f>
        <v>0</v>
      </c>
      <c r="BA412" s="3">
        <f>IF(BA$3=0,0,INDEX(Sheet1!RawDataCols,$C412,BA$5)*$R412)</f>
        <v>0</v>
      </c>
      <c r="BB412" s="3">
        <f>IF(BB$3=0,0,INDEX(Sheet1!RawDataCols,$C412,BB$5)*$R412)</f>
        <v>0</v>
      </c>
      <c r="BC412" s="3">
        <f>IF(BC$3=0,0,INDEX(Sheet1!RawDataCols,$C412,BC$5)*$R412)</f>
        <v>0</v>
      </c>
      <c r="BD412" s="3">
        <f>IF(BD$3=0,0,INDEX(Sheet1!RawDataCols,$C412,BD$5)*$R412)</f>
        <v>0</v>
      </c>
      <c r="BE412" s="3">
        <f>IF(BE$3=0,0,INDEX(Sheet1!RawDataCols,$C412,BE$5)*$R412)</f>
        <v>0</v>
      </c>
      <c r="BF412" s="3">
        <f>IF(BF$3=0,0,INDEX(Sheet1!RawDataCols,$C412,BF$5)*$R412)</f>
        <v>0</v>
      </c>
      <c r="BG412" s="179">
        <f>IF(BG$3=0,0,INDEX(Sheet1!RawDataCols,$C412,BG$5)*$R412)</f>
        <v>0</v>
      </c>
      <c r="BH412" s="33">
        <f t="shared" si="67"/>
        <v>0</v>
      </c>
      <c r="BI412" s="33">
        <f t="shared" si="68"/>
        <v>0</v>
      </c>
      <c r="BJ412" s="33">
        <f t="shared" si="69"/>
        <v>0</v>
      </c>
      <c r="BK412" s="3">
        <f>IF(BK$3=0,0,INDEX(Sheet1!RawDataCols,$C412,BK$5)*$R412)</f>
        <v>0</v>
      </c>
      <c r="BL412" s="3">
        <f>IF(BL$3=0,0,INDEX(Sheet1!RawDataCols,$C412,BL$5)*$R412)</f>
        <v>0</v>
      </c>
      <c r="BM412" s="3">
        <f>IF(BM$3=0,0,INDEX(Sheet1!RawDataCols,$C412,BM$5)*$R412)</f>
        <v>0</v>
      </c>
      <c r="BN412" s="3">
        <f>IF(BN$3=0,0,INDEX(Sheet1!RawDataCols,$C412,BN$5)*$R412)</f>
        <v>0</v>
      </c>
      <c r="BO412" s="3">
        <f>IF(BO$3=0,0,INDEX(Sheet1!RawDataCols,$C412,BO$5)*$R412)</f>
        <v>2.7756249999999998</v>
      </c>
      <c r="BP412" s="3">
        <f>IF(BP$3=0,0,INDEX(Sheet1!RawDataCols,$C412,BP$5)*$R412)</f>
        <v>0</v>
      </c>
      <c r="BQ412" s="3">
        <f t="shared" si="70"/>
        <v>0</v>
      </c>
      <c r="BR412" s="3">
        <f t="shared" si="71"/>
        <v>0</v>
      </c>
      <c r="BS412" s="3">
        <f t="shared" si="72"/>
        <v>0</v>
      </c>
      <c r="BT412" s="3">
        <f t="shared" si="73"/>
        <v>0</v>
      </c>
      <c r="BU412" s="3" t="str">
        <f>INDEX(Sheet1!$BS$2:$BS$1000,MATCH($A412,Sheet1!$A$2:$A$1000,0))</f>
        <v>14</v>
      </c>
      <c r="BV412" s="3">
        <f>INDEX(Sheet1!$BT$2:$BT$1000,MATCH($A412,Sheet1!$A$2:$A$1000,0))</f>
        <v>0</v>
      </c>
    </row>
    <row r="413" spans="1:74" x14ac:dyDescent="0.2">
      <c r="A413" s="11" t="s">
        <v>849</v>
      </c>
      <c r="B413" s="3">
        <f>MATCH($A413,Sheet1!ACCOUNTNO,0)</f>
        <v>378</v>
      </c>
      <c r="C413" s="3">
        <f t="shared" si="64"/>
        <v>378</v>
      </c>
      <c r="D413" s="3" t="str">
        <f>IF(D$3=0,0,INDEX(Sheet1!RawDataCols,$C413,D$5))</f>
        <v>27140A01</v>
      </c>
      <c r="E413" s="3" t="str">
        <f>IF(E$3=0,0,INDEX(Sheet1!RawDataCols,$C413,E$5))</f>
        <v xml:space="preserve">27140          </v>
      </c>
      <c r="F413" s="3" t="str">
        <f>IF(F$3=0,0,INDEX(Sheet1!RawDataCols,$C413,F$5))</f>
        <v xml:space="preserve">A01            </v>
      </c>
      <c r="G413" s="3" t="str">
        <f>IF(G$3=0,0,INDEX(Sheet1!RawDataCols,$C413,G$5))</f>
        <v xml:space="preserve">               </v>
      </c>
      <c r="H413" s="3" t="str">
        <f>IF(H$3=0,0,INDEX(Sheet1!RawDataCols,$C413,H$5))</f>
        <v xml:space="preserve">               </v>
      </c>
      <c r="I413" s="3" t="str">
        <f>IF(I$3=0,0,INDEX(Sheet1!RawDataCols,$C413,I$5))</f>
        <v xml:space="preserve">               </v>
      </c>
      <c r="J413" s="3" t="str">
        <f>IF(J$3=0,0,INDEX(Sheet1!RawDataCols,$C413,J$5))</f>
        <v xml:space="preserve">               </v>
      </c>
      <c r="K413" s="3" t="str">
        <f>IF(K$3=0,0,INDEX(Sheet1!RawDataCols,$C413,K$5))</f>
        <v xml:space="preserve">               </v>
      </c>
      <c r="L413" s="3" t="str">
        <f>IF(L$3=0,0,INDEX(Sheet1!RawDataCols,$C413,L$5))</f>
        <v xml:space="preserve">               </v>
      </c>
      <c r="M413" s="3" t="str">
        <f>IF(M$3=0,0,INDEX(Sheet1!RawDataCols,$C413,M$5))</f>
        <v xml:space="preserve">F007  </v>
      </c>
      <c r="N413" s="3" t="str">
        <f>IF(N$3=0,0,INDEX(Sheet1!RawDataCols,$C413,N$5))</f>
        <v>Electricity - Common-6 Circuit Dr</v>
      </c>
      <c r="O413" s="3">
        <f>INDEX(Sheet1!RawDataCols,$C413,O$5)</f>
        <v>13</v>
      </c>
      <c r="P413" s="3" t="str">
        <f>INDEX(Sheet1!RawDataCols,$C413,P$5)</f>
        <v>Cost and Expenses</v>
      </c>
      <c r="Q413" s="3" t="str">
        <f>IF(Q$3=0,0,INDEX(Sheet1!RawDataCols,$C413,Q$5))</f>
        <v>I</v>
      </c>
      <c r="R413" s="3">
        <f t="shared" si="65"/>
        <v>1</v>
      </c>
      <c r="S413" s="3">
        <f t="shared" si="66"/>
        <v>-1</v>
      </c>
      <c r="T413" s="3">
        <f>IF(T$3=0,0,INDEX(Sheet1!RawDataCols,$C413,T$5)*$R413)</f>
        <v>0</v>
      </c>
      <c r="U413" s="3">
        <f>IF(U$3=0,0,INDEX(Sheet1!RawDataCols,$C413,U$5)*$R413)</f>
        <v>0</v>
      </c>
      <c r="V413" s="3">
        <f>IF(V$3=0,0,INDEX(Sheet1!RawDataCols,$C413,V$5)*$R413)</f>
        <v>0</v>
      </c>
      <c r="W413" s="3">
        <f>IF(W$3=0,0,INDEX(Sheet1!RawDataCols,$C413,W$5)*$R413)</f>
        <v>0</v>
      </c>
      <c r="X413" s="3">
        <f>IF(X$3=0,0,INDEX(Sheet1!RawDataCols,$C413,X$5)*$R413)</f>
        <v>0</v>
      </c>
      <c r="Y413" s="3">
        <f>IF(Y$3=0,0,INDEX(Sheet1!RawDataCols,$C413,Y$5)*$R413)</f>
        <v>0</v>
      </c>
      <c r="Z413" s="3">
        <f>IF(Z$3=0,0,INDEX(Sheet1!RawDataCols,$C413,Z$5)*$R413)</f>
        <v>0</v>
      </c>
      <c r="AA413" s="3">
        <f>IF(AA$3=0,0,INDEX(Sheet1!RawDataCols,$C413,AA$5)*$R413)</f>
        <v>0</v>
      </c>
      <c r="AB413" s="3">
        <f>IF(AB$3=0,0,INDEX(Sheet1!RawDataCols,$C413,AB$5)*$R413)</f>
        <v>0</v>
      </c>
      <c r="AC413" s="3">
        <f>IF(AC$3=0,0,INDEX(Sheet1!RawDataCols,$C413,AC$5)*$R413)</f>
        <v>4513.32</v>
      </c>
      <c r="AD413" s="3">
        <f>IF(AD$3=0,0,INDEX(Sheet1!RawDataCols,$C413,AD$5)*$R413)</f>
        <v>0</v>
      </c>
      <c r="AE413" s="3">
        <f>IF(AE$3=0,0,INDEX(Sheet1!RawDataCols,$C413,AE$5)*$R413)</f>
        <v>0</v>
      </c>
      <c r="AF413" s="3">
        <f>IF(AF$3=0,0,INDEX(Sheet1!RawDataCols,$C413,AF$5)*$R413)</f>
        <v>0</v>
      </c>
      <c r="AG413" s="3">
        <f>IF(AG$3=0,0,INDEX(Sheet1!RawDataCols,$C413,AG$5)*$R413)</f>
        <v>0</v>
      </c>
      <c r="AH413" s="3">
        <f>IF(AH$3=0,0,INDEX(Sheet1!RawDataCols,$C413,AH$5)*$R413)</f>
        <v>0</v>
      </c>
      <c r="AI413" s="3">
        <f>IF(AI$3=0,0,INDEX(Sheet1!RawDataCols,$C413,AI$5)*$R413)</f>
        <v>0</v>
      </c>
      <c r="AJ413" s="3">
        <f>IF(AJ$3=0,0,INDEX(Sheet1!RawDataCols,$C413,AJ$5)*$R413)</f>
        <v>0</v>
      </c>
      <c r="AK413" s="3">
        <f>IF(AK$3=0,0,INDEX(Sheet1!RawDataCols,$C413,AK$5)*$R413)</f>
        <v>0</v>
      </c>
      <c r="AL413" s="3">
        <f>IF(AL$3=0,0,INDEX(Sheet1!RawDataCols,$C413,AL$5)*$R413)</f>
        <v>2668.7</v>
      </c>
      <c r="AM413" s="3">
        <f>IF(AM$3=0,0,INDEX(Sheet1!RawDataCols,$C413,AM$5)*$R413)</f>
        <v>0</v>
      </c>
      <c r="AN413" s="3">
        <f>IF(AN$3=0,0,INDEX(Sheet1!RawDataCols,$C413,AN$5)*$R413)</f>
        <v>0</v>
      </c>
      <c r="AO413" s="3">
        <f>IF(AO$3=0,0,INDEX(Sheet1!RawDataCols,$C413,AO$5)*$R413)</f>
        <v>0</v>
      </c>
      <c r="AP413" s="3">
        <f>IF(AP$3=0,0,INDEX(Sheet1!RawDataCols,$C413,AP$5)*$R413)</f>
        <v>0</v>
      </c>
      <c r="AQ413" s="3">
        <f>IF(AQ$3=0,0,INDEX(Sheet1!RawDataCols,$C413,AQ$5)*$R413)</f>
        <v>0</v>
      </c>
      <c r="AR413" s="3">
        <f>IF(AR$3=0,0,INDEX(Sheet1!RawDataCols,$C413,AR$5)*$R413)</f>
        <v>0</v>
      </c>
      <c r="AS413" s="3">
        <f>IF(AS$3=0,0,INDEX(Sheet1!RawDataCols,$C413,AS$5)*$R413)</f>
        <v>0</v>
      </c>
      <c r="AT413" s="3">
        <f>IF(AT$3=0,0,INDEX(Sheet1!RawDataCols,$C413,AT$5)*$R413)</f>
        <v>0</v>
      </c>
      <c r="AU413" s="3">
        <f>IF(AU$3=0,0,INDEX(Sheet1!RawDataCols,$C413,AU$5)*$R413)</f>
        <v>790.24</v>
      </c>
      <c r="AV413" s="3">
        <f>IF(AV$3=0,0,INDEX(Sheet1!RawDataCols,$C413,AV$5)*$R413)</f>
        <v>0</v>
      </c>
      <c r="AW413" s="3">
        <f>IF(AW$3=0,0,INDEX(Sheet1!RawDataCols,$C413,AW$5)*$R413)</f>
        <v>0</v>
      </c>
      <c r="AX413" s="3">
        <f>IF(AX$3=0,0,INDEX(Sheet1!RawDataCols,$C413,AX$5)*$R413)</f>
        <v>0</v>
      </c>
      <c r="AY413" s="3">
        <f>IF(AY$3=0,0,INDEX(Sheet1!RawDataCols,$C413,AY$5)*$R413)</f>
        <v>0</v>
      </c>
      <c r="AZ413" s="3">
        <f>IF(AZ$3=0,0,INDEX(Sheet1!RawDataCols,$C413,AZ$5)*$R413)</f>
        <v>0</v>
      </c>
      <c r="BA413" s="3">
        <f>IF(BA$3=0,0,INDEX(Sheet1!RawDataCols,$C413,BA$5)*$R413)</f>
        <v>0</v>
      </c>
      <c r="BB413" s="3">
        <f>IF(BB$3=0,0,INDEX(Sheet1!RawDataCols,$C413,BB$5)*$R413)</f>
        <v>0</v>
      </c>
      <c r="BC413" s="3">
        <f>IF(BC$3=0,0,INDEX(Sheet1!RawDataCols,$C413,BC$5)*$R413)</f>
        <v>0</v>
      </c>
      <c r="BD413" s="3">
        <f>IF(BD$3=0,0,INDEX(Sheet1!RawDataCols,$C413,BD$5)*$R413)</f>
        <v>5136.3500000000004</v>
      </c>
      <c r="BE413" s="3">
        <f>IF(BE$3=0,0,INDEX(Sheet1!RawDataCols,$C413,BE$5)*$R413)</f>
        <v>0</v>
      </c>
      <c r="BF413" s="3">
        <f>IF(BF$3=0,0,INDEX(Sheet1!RawDataCols,$C413,BF$5)*$R413)</f>
        <v>0</v>
      </c>
      <c r="BG413" s="179">
        <f>IF(BG$3=0,0,INDEX(Sheet1!RawDataCols,$C413,BG$5)*$R413)</f>
        <v>5136.3500000000004</v>
      </c>
      <c r="BH413" s="33">
        <f t="shared" si="67"/>
        <v>0</v>
      </c>
      <c r="BI413" s="33">
        <f t="shared" si="68"/>
        <v>0</v>
      </c>
      <c r="BJ413" s="33">
        <f t="shared" si="69"/>
        <v>13108.61</v>
      </c>
      <c r="BK413" s="3">
        <f>IF(BK$3=0,0,INDEX(Sheet1!RawDataCols,$C413,BK$5)*$R413)</f>
        <v>0</v>
      </c>
      <c r="BL413" s="3">
        <f>IF(BL$3=0,0,INDEX(Sheet1!RawDataCols,$C413,BL$5)*$R413)</f>
        <v>655.77874999999995</v>
      </c>
      <c r="BM413" s="3">
        <f>IF(BM$3=0,0,INDEX(Sheet1!RawDataCols,$C413,BM$5)*$R413)</f>
        <v>397.48374999999999</v>
      </c>
      <c r="BN413" s="3">
        <f>IF(BN$3=0,0,INDEX(Sheet1!RawDataCols,$C413,BN$5)*$R413)</f>
        <v>162.50125</v>
      </c>
      <c r="BO413" s="3">
        <f>IF(BO$3=0,0,INDEX(Sheet1!RawDataCols,$C413,BO$5)*$R413)</f>
        <v>56.031874999999999</v>
      </c>
      <c r="BP413" s="3">
        <f>IF(BP$3=0,0,INDEX(Sheet1!RawDataCols,$C413,BP$5)*$R413)</f>
        <v>3310.44</v>
      </c>
      <c r="BQ413" s="3">
        <f t="shared" si="70"/>
        <v>0</v>
      </c>
      <c r="BR413" s="3">
        <f t="shared" si="71"/>
        <v>0</v>
      </c>
      <c r="BS413" s="3">
        <f t="shared" si="72"/>
        <v>0</v>
      </c>
      <c r="BT413" s="3">
        <f t="shared" si="73"/>
        <v>0</v>
      </c>
      <c r="BU413" s="3" t="str">
        <f>INDEX(Sheet1!$BS$2:$BS$1000,MATCH($A413,Sheet1!$A$2:$A$1000,0))</f>
        <v>14</v>
      </c>
      <c r="BV413" s="3">
        <f>INDEX(Sheet1!$BT$2:$BT$1000,MATCH($A413,Sheet1!$A$2:$A$1000,0))</f>
        <v>0</v>
      </c>
    </row>
    <row r="414" spans="1:74" x14ac:dyDescent="0.2">
      <c r="A414" s="11" t="s">
        <v>850</v>
      </c>
      <c r="B414" s="3">
        <f>MATCH($A414,Sheet1!ACCOUNTNO,0)</f>
        <v>379</v>
      </c>
      <c r="C414" s="3">
        <f t="shared" si="64"/>
        <v>379</v>
      </c>
      <c r="D414" s="3" t="str">
        <f>IF(D$3=0,0,INDEX(Sheet1!RawDataCols,$C414,D$5))</f>
        <v>27140A02</v>
      </c>
      <c r="E414" s="3" t="str">
        <f>IF(E$3=0,0,INDEX(Sheet1!RawDataCols,$C414,E$5))</f>
        <v xml:space="preserve">27140          </v>
      </c>
      <c r="F414" s="3" t="str">
        <f>IF(F$3=0,0,INDEX(Sheet1!RawDataCols,$C414,F$5))</f>
        <v xml:space="preserve">A02            </v>
      </c>
      <c r="G414" s="3" t="str">
        <f>IF(G$3=0,0,INDEX(Sheet1!RawDataCols,$C414,G$5))</f>
        <v xml:space="preserve">               </v>
      </c>
      <c r="H414" s="3" t="str">
        <f>IF(H$3=0,0,INDEX(Sheet1!RawDataCols,$C414,H$5))</f>
        <v xml:space="preserve">               </v>
      </c>
      <c r="I414" s="3" t="str">
        <f>IF(I$3=0,0,INDEX(Sheet1!RawDataCols,$C414,I$5))</f>
        <v xml:space="preserve">               </v>
      </c>
      <c r="J414" s="3" t="str">
        <f>IF(J$3=0,0,INDEX(Sheet1!RawDataCols,$C414,J$5))</f>
        <v xml:space="preserve">               </v>
      </c>
      <c r="K414" s="3" t="str">
        <f>IF(K$3=0,0,INDEX(Sheet1!RawDataCols,$C414,K$5))</f>
        <v xml:space="preserve">               </v>
      </c>
      <c r="L414" s="3" t="str">
        <f>IF(L$3=0,0,INDEX(Sheet1!RawDataCols,$C414,L$5))</f>
        <v xml:space="preserve">               </v>
      </c>
      <c r="M414" s="3" t="str">
        <f>IF(M$3=0,0,INDEX(Sheet1!RawDataCols,$C414,M$5))</f>
        <v xml:space="preserve">F007  </v>
      </c>
      <c r="N414" s="3" t="str">
        <f>IF(N$3=0,0,INDEX(Sheet1!RawDataCols,$C414,N$5))</f>
        <v>Electricity - Common-200 East Tce</v>
      </c>
      <c r="O414" s="3">
        <f>INDEX(Sheet1!RawDataCols,$C414,O$5)</f>
        <v>13</v>
      </c>
      <c r="P414" s="3" t="str">
        <f>INDEX(Sheet1!RawDataCols,$C414,P$5)</f>
        <v>Cost and Expenses</v>
      </c>
      <c r="Q414" s="3" t="str">
        <f>IF(Q$3=0,0,INDEX(Sheet1!RawDataCols,$C414,Q$5))</f>
        <v>I</v>
      </c>
      <c r="R414" s="3">
        <f t="shared" si="65"/>
        <v>1</v>
      </c>
      <c r="S414" s="3">
        <f t="shared" si="66"/>
        <v>-1</v>
      </c>
      <c r="T414" s="3">
        <f>IF(T$3=0,0,INDEX(Sheet1!RawDataCols,$C414,T$5)*$R414)</f>
        <v>0</v>
      </c>
      <c r="U414" s="3">
        <f>IF(U$3=0,0,INDEX(Sheet1!RawDataCols,$C414,U$5)*$R414)</f>
        <v>10268.81</v>
      </c>
      <c r="V414" s="3">
        <f>IF(V$3=0,0,INDEX(Sheet1!RawDataCols,$C414,V$5)*$R414)</f>
        <v>1107.45</v>
      </c>
      <c r="W414" s="3">
        <f>IF(W$3=0,0,INDEX(Sheet1!RawDataCols,$C414,W$5)*$R414)</f>
        <v>5691.33</v>
      </c>
      <c r="X414" s="3">
        <f>IF(X$3=0,0,INDEX(Sheet1!RawDataCols,$C414,X$5)*$R414)</f>
        <v>3851.41</v>
      </c>
      <c r="Y414" s="3">
        <f>IF(Y$3=0,0,INDEX(Sheet1!RawDataCols,$C414,Y$5)*$R414)</f>
        <v>1107.45</v>
      </c>
      <c r="Z414" s="3">
        <f>IF(Z$3=0,0,INDEX(Sheet1!RawDataCols,$C414,Z$5)*$R414)</f>
        <v>10879.87</v>
      </c>
      <c r="AA414" s="3">
        <f>IF(AA$3=0,0,INDEX(Sheet1!RawDataCols,$C414,AA$5)*$R414)</f>
        <v>3371.52</v>
      </c>
      <c r="AB414" s="3">
        <f>IF(AB$3=0,0,INDEX(Sheet1!RawDataCols,$C414,AB$5)*$R414)</f>
        <v>1107.45</v>
      </c>
      <c r="AC414" s="3">
        <f>IF(AC$3=0,0,INDEX(Sheet1!RawDataCols,$C414,AC$5)*$R414)</f>
        <v>9135.7099999999991</v>
      </c>
      <c r="AD414" s="3">
        <f>IF(AD$3=0,0,INDEX(Sheet1!RawDataCols,$C414,AD$5)*$R414)</f>
        <v>60.01</v>
      </c>
      <c r="AE414" s="3">
        <f>IF(AE$3=0,0,INDEX(Sheet1!RawDataCols,$C414,AE$5)*$R414)</f>
        <v>1107.45</v>
      </c>
      <c r="AF414" s="3">
        <f>IF(AF$3=0,0,INDEX(Sheet1!RawDataCols,$C414,AF$5)*$R414)</f>
        <v>3538</v>
      </c>
      <c r="AG414" s="3">
        <f>IF(AG$3=0,0,INDEX(Sheet1!RawDataCols,$C414,AG$5)*$R414)</f>
        <v>146.56</v>
      </c>
      <c r="AH414" s="3">
        <f>IF(AH$3=0,0,INDEX(Sheet1!RawDataCols,$C414,AH$5)*$R414)</f>
        <v>1107.45</v>
      </c>
      <c r="AI414" s="3">
        <f>IF(AI$3=0,0,INDEX(Sheet1!RawDataCols,$C414,AI$5)*$R414)</f>
        <v>146.56</v>
      </c>
      <c r="AJ414" s="3">
        <f>IF(AJ$3=0,0,INDEX(Sheet1!RawDataCols,$C414,AJ$5)*$R414)</f>
        <v>5234.6099999999997</v>
      </c>
      <c r="AK414" s="3">
        <f>IF(AK$3=0,0,INDEX(Sheet1!RawDataCols,$C414,AK$5)*$R414)</f>
        <v>1107.45</v>
      </c>
      <c r="AL414" s="3">
        <f>IF(AL$3=0,0,INDEX(Sheet1!RawDataCols,$C414,AL$5)*$R414)</f>
        <v>7902.79</v>
      </c>
      <c r="AM414" s="3">
        <f>IF(AM$3=0,0,INDEX(Sheet1!RawDataCols,$C414,AM$5)*$R414)</f>
        <v>8241.1200000000008</v>
      </c>
      <c r="AN414" s="3">
        <f>IF(AN$3=0,0,INDEX(Sheet1!RawDataCols,$C414,AN$5)*$R414)</f>
        <v>8094.56</v>
      </c>
      <c r="AO414" s="3">
        <f>IF(AO$3=0,0,INDEX(Sheet1!RawDataCols,$C414,AO$5)*$R414)</f>
        <v>4297.1899999999996</v>
      </c>
      <c r="AP414" s="3">
        <f>IF(AP$3=0,0,INDEX(Sheet1!RawDataCols,$C414,AP$5)*$R414)</f>
        <v>4571.82</v>
      </c>
      <c r="AQ414" s="3">
        <f>IF(AQ$3=0,0,INDEX(Sheet1!RawDataCols,$C414,AQ$5)*$R414)</f>
        <v>1107.45</v>
      </c>
      <c r="AR414" s="3">
        <f>IF(AR$3=0,0,INDEX(Sheet1!RawDataCols,$C414,AR$5)*$R414)</f>
        <v>4467.3100000000004</v>
      </c>
      <c r="AS414" s="3">
        <f>IF(AS$3=0,0,INDEX(Sheet1!RawDataCols,$C414,AS$5)*$R414)</f>
        <v>571.57000000000005</v>
      </c>
      <c r="AT414" s="3">
        <f>IF(AT$3=0,0,INDEX(Sheet1!RawDataCols,$C414,AT$5)*$R414)</f>
        <v>1107.45</v>
      </c>
      <c r="AU414" s="3">
        <f>IF(AU$3=0,0,INDEX(Sheet1!RawDataCols,$C414,AU$5)*$R414)</f>
        <v>141.83000000000001</v>
      </c>
      <c r="AV414" s="3">
        <f>IF(AV$3=0,0,INDEX(Sheet1!RawDataCols,$C414,AV$5)*$R414)</f>
        <v>5166.3100000000004</v>
      </c>
      <c r="AW414" s="3">
        <f>IF(AW$3=0,0,INDEX(Sheet1!RawDataCols,$C414,AW$5)*$R414)</f>
        <v>1107.45</v>
      </c>
      <c r="AX414" s="3">
        <f>IF(AX$3=0,0,INDEX(Sheet1!RawDataCols,$C414,AX$5)*$R414)</f>
        <v>6847.34</v>
      </c>
      <c r="AY414" s="3">
        <f>IF(AY$3=0,0,INDEX(Sheet1!RawDataCols,$C414,AY$5)*$R414)</f>
        <v>3693</v>
      </c>
      <c r="AZ414" s="3">
        <f>IF(AZ$3=0,0,INDEX(Sheet1!RawDataCols,$C414,AZ$5)*$R414)</f>
        <v>1107.45</v>
      </c>
      <c r="BA414" s="3">
        <f>IF(BA$3=0,0,INDEX(Sheet1!RawDataCols,$C414,BA$5)*$R414)</f>
        <v>141.83000000000001</v>
      </c>
      <c r="BB414" s="3">
        <f>IF(BB$3=0,0,INDEX(Sheet1!RawDataCols,$C414,BB$5)*$R414)</f>
        <v>3926.77</v>
      </c>
      <c r="BC414" s="3">
        <f>IF(BC$3=0,0,INDEX(Sheet1!RawDataCols,$C414,BC$5)*$R414)</f>
        <v>1107.45</v>
      </c>
      <c r="BD414" s="3">
        <f>IF(BD$3=0,0,INDEX(Sheet1!RawDataCols,$C414,BD$5)*$R414)</f>
        <v>146.56</v>
      </c>
      <c r="BE414" s="3">
        <f>IF(BE$3=0,0,INDEX(Sheet1!RawDataCols,$C414,BE$5)*$R414)</f>
        <v>3926.77</v>
      </c>
      <c r="BF414" s="3">
        <f>IF(BF$3=0,0,INDEX(Sheet1!RawDataCols,$C414,BF$5)*$R414)</f>
        <v>1107.45</v>
      </c>
      <c r="BG414" s="179">
        <f>IF(BG$3=0,0,INDEX(Sheet1!RawDataCols,$C414,BG$5)*$R414)</f>
        <v>146.56</v>
      </c>
      <c r="BH414" s="33">
        <f t="shared" si="67"/>
        <v>49103.509999999995</v>
      </c>
      <c r="BI414" s="33">
        <f t="shared" si="68"/>
        <v>20276.510000000002</v>
      </c>
      <c r="BJ414" s="33">
        <f t="shared" si="69"/>
        <v>53336.320000000007</v>
      </c>
      <c r="BK414" s="3">
        <f>IF(BK$3=0,0,INDEX(Sheet1!RawDataCols,$C414,BK$5)*$R414)</f>
        <v>1267.2818749999999</v>
      </c>
      <c r="BL414" s="3">
        <f>IF(BL$3=0,0,INDEX(Sheet1!RawDataCols,$C414,BL$5)*$R414)</f>
        <v>3571.6187500000001</v>
      </c>
      <c r="BM414" s="3">
        <f>IF(BM$3=0,0,INDEX(Sheet1!RawDataCols,$C414,BM$5)*$R414)</f>
        <v>3422.47</v>
      </c>
      <c r="BN414" s="3">
        <f>IF(BN$3=0,0,INDEX(Sheet1!RawDataCols,$C414,BN$5)*$R414)</f>
        <v>2001.40625</v>
      </c>
      <c r="BO414" s="3">
        <f>IF(BO$3=0,0,INDEX(Sheet1!RawDataCols,$C414,BO$5)*$R414)</f>
        <v>2336.7106250000002</v>
      </c>
      <c r="BP414" s="3">
        <f>IF(BP$3=0,0,INDEX(Sheet1!RawDataCols,$C414,BP$5)*$R414)</f>
        <v>19851.64</v>
      </c>
      <c r="BQ414" s="3">
        <f t="shared" si="70"/>
        <v>17491.739999999998</v>
      </c>
      <c r="BR414" s="3">
        <f t="shared" si="71"/>
        <v>5441.1799999999994</v>
      </c>
      <c r="BS414" s="3">
        <f t="shared" si="72"/>
        <v>13384.51</v>
      </c>
      <c r="BT414" s="3">
        <f t="shared" si="73"/>
        <v>26170.590000000004</v>
      </c>
      <c r="BU414" s="3" t="str">
        <f>INDEX(Sheet1!$BS$2:$BS$1000,MATCH($A414,Sheet1!$A$2:$A$1000,0))</f>
        <v>14</v>
      </c>
      <c r="BV414" s="3">
        <f>INDEX(Sheet1!$BT$2:$BT$1000,MATCH($A414,Sheet1!$A$2:$A$1000,0))</f>
        <v>26170.59</v>
      </c>
    </row>
    <row r="415" spans="1:74" x14ac:dyDescent="0.2">
      <c r="A415" s="11" t="s">
        <v>851</v>
      </c>
      <c r="B415" s="3">
        <f>MATCH($A415,Sheet1!ACCOUNTNO,0)</f>
        <v>380</v>
      </c>
      <c r="C415" s="3">
        <f t="shared" si="64"/>
        <v>380</v>
      </c>
      <c r="D415" s="3" t="str">
        <f>IF(D$3=0,0,INDEX(Sheet1!RawDataCols,$C415,D$5))</f>
        <v>27140A03</v>
      </c>
      <c r="E415" s="3" t="str">
        <f>IF(E$3=0,0,INDEX(Sheet1!RawDataCols,$C415,E$5))</f>
        <v xml:space="preserve">27140          </v>
      </c>
      <c r="F415" s="3" t="str">
        <f>IF(F$3=0,0,INDEX(Sheet1!RawDataCols,$C415,F$5))</f>
        <v xml:space="preserve">A03            </v>
      </c>
      <c r="G415" s="3" t="str">
        <f>IF(G$3=0,0,INDEX(Sheet1!RawDataCols,$C415,G$5))</f>
        <v xml:space="preserve">               </v>
      </c>
      <c r="H415" s="3" t="str">
        <f>IF(H$3=0,0,INDEX(Sheet1!RawDataCols,$C415,H$5))</f>
        <v xml:space="preserve">               </v>
      </c>
      <c r="I415" s="3" t="str">
        <f>IF(I$3=0,0,INDEX(Sheet1!RawDataCols,$C415,I$5))</f>
        <v xml:space="preserve">               </v>
      </c>
      <c r="J415" s="3" t="str">
        <f>IF(J$3=0,0,INDEX(Sheet1!RawDataCols,$C415,J$5))</f>
        <v xml:space="preserve">               </v>
      </c>
      <c r="K415" s="3" t="str">
        <f>IF(K$3=0,0,INDEX(Sheet1!RawDataCols,$C415,K$5))</f>
        <v xml:space="preserve">               </v>
      </c>
      <c r="L415" s="3" t="str">
        <f>IF(L$3=0,0,INDEX(Sheet1!RawDataCols,$C415,L$5))</f>
        <v xml:space="preserve">               </v>
      </c>
      <c r="M415" s="3" t="str">
        <f>IF(M$3=0,0,INDEX(Sheet1!RawDataCols,$C415,M$5))</f>
        <v xml:space="preserve">F007  </v>
      </c>
      <c r="N415" s="3" t="str">
        <f>IF(N$3=0,0,INDEX(Sheet1!RawDataCols,$C415,N$5))</f>
        <v>Electricity - Common-33 Franklin St</v>
      </c>
      <c r="O415" s="3">
        <f>INDEX(Sheet1!RawDataCols,$C415,O$5)</f>
        <v>13</v>
      </c>
      <c r="P415" s="3" t="str">
        <f>INDEX(Sheet1!RawDataCols,$C415,P$5)</f>
        <v>Cost and Expenses</v>
      </c>
      <c r="Q415" s="3" t="str">
        <f>IF(Q$3=0,0,INDEX(Sheet1!RawDataCols,$C415,Q$5))</f>
        <v>I</v>
      </c>
      <c r="R415" s="3">
        <f t="shared" si="65"/>
        <v>1</v>
      </c>
      <c r="S415" s="3">
        <f t="shared" si="66"/>
        <v>-1</v>
      </c>
      <c r="T415" s="3">
        <f>IF(T$3=0,0,INDEX(Sheet1!RawDataCols,$C415,T$5)*$R415)</f>
        <v>0</v>
      </c>
      <c r="U415" s="3">
        <f>IF(U$3=0,0,INDEX(Sheet1!RawDataCols,$C415,U$5)*$R415)</f>
        <v>10695.79</v>
      </c>
      <c r="V415" s="3">
        <f>IF(V$3=0,0,INDEX(Sheet1!RawDataCols,$C415,V$5)*$R415)</f>
        <v>4030.13</v>
      </c>
      <c r="W415" s="3">
        <f>IF(W$3=0,0,INDEX(Sheet1!RawDataCols,$C415,W$5)*$R415)</f>
        <v>11925.76</v>
      </c>
      <c r="X415" s="3">
        <f>IF(X$3=0,0,INDEX(Sheet1!RawDataCols,$C415,X$5)*$R415)</f>
        <v>4001.99</v>
      </c>
      <c r="Y415" s="3">
        <f>IF(Y$3=0,0,INDEX(Sheet1!RawDataCols,$C415,Y$5)*$R415)</f>
        <v>4030.13</v>
      </c>
      <c r="Z415" s="3">
        <f>IF(Z$3=0,0,INDEX(Sheet1!RawDataCols,$C415,Z$5)*$R415)</f>
        <v>4521.45</v>
      </c>
      <c r="AA415" s="3">
        <f>IF(AA$3=0,0,INDEX(Sheet1!RawDataCols,$C415,AA$5)*$R415)</f>
        <v>3667.33</v>
      </c>
      <c r="AB415" s="3">
        <f>IF(AB$3=0,0,INDEX(Sheet1!RawDataCols,$C415,AB$5)*$R415)</f>
        <v>7530.13</v>
      </c>
      <c r="AC415" s="3">
        <f>IF(AC$3=0,0,INDEX(Sheet1!RawDataCols,$C415,AC$5)*$R415)</f>
        <v>4126.2</v>
      </c>
      <c r="AD415" s="3">
        <f>IF(AD$3=0,0,INDEX(Sheet1!RawDataCols,$C415,AD$5)*$R415)</f>
        <v>331.82</v>
      </c>
      <c r="AE415" s="3">
        <f>IF(AE$3=0,0,INDEX(Sheet1!RawDataCols,$C415,AE$5)*$R415)</f>
        <v>4030.13</v>
      </c>
      <c r="AF415" s="3">
        <f>IF(AF$3=0,0,INDEX(Sheet1!RawDataCols,$C415,AF$5)*$R415)</f>
        <v>6046.16</v>
      </c>
      <c r="AG415" s="3">
        <f>IF(AG$3=0,0,INDEX(Sheet1!RawDataCols,$C415,AG$5)*$R415)</f>
        <v>5818.18</v>
      </c>
      <c r="AH415" s="3">
        <f>IF(AH$3=0,0,INDEX(Sheet1!RawDataCols,$C415,AH$5)*$R415)</f>
        <v>4030.13</v>
      </c>
      <c r="AI415" s="3">
        <f>IF(AI$3=0,0,INDEX(Sheet1!RawDataCols,$C415,AI$5)*$R415)</f>
        <v>0</v>
      </c>
      <c r="AJ415" s="3">
        <f>IF(AJ$3=0,0,INDEX(Sheet1!RawDataCols,$C415,AJ$5)*$R415)</f>
        <v>1904.52</v>
      </c>
      <c r="AK415" s="3">
        <f>IF(AK$3=0,0,INDEX(Sheet1!RawDataCols,$C415,AK$5)*$R415)</f>
        <v>7530.13</v>
      </c>
      <c r="AL415" s="3">
        <f>IF(AL$3=0,0,INDEX(Sheet1!RawDataCols,$C415,AL$5)*$R415)</f>
        <v>5218.29</v>
      </c>
      <c r="AM415" s="3">
        <f>IF(AM$3=0,0,INDEX(Sheet1!RawDataCols,$C415,AM$5)*$R415)</f>
        <v>2137.6999999999998</v>
      </c>
      <c r="AN415" s="3">
        <f>IF(AN$3=0,0,INDEX(Sheet1!RawDataCols,$C415,AN$5)*$R415)</f>
        <v>2137.6999999999998</v>
      </c>
      <c r="AO415" s="3">
        <f>IF(AO$3=0,0,INDEX(Sheet1!RawDataCols,$C415,AO$5)*$R415)</f>
        <v>6910.18</v>
      </c>
      <c r="AP415" s="3">
        <f>IF(AP$3=0,0,INDEX(Sheet1!RawDataCols,$C415,AP$5)*$R415)</f>
        <v>1818.87</v>
      </c>
      <c r="AQ415" s="3">
        <f>IF(AQ$3=0,0,INDEX(Sheet1!RawDataCols,$C415,AQ$5)*$R415)</f>
        <v>4030.13</v>
      </c>
      <c r="AR415" s="3">
        <f>IF(AR$3=0,0,INDEX(Sheet1!RawDataCols,$C415,AR$5)*$R415)</f>
        <v>2895.63</v>
      </c>
      <c r="AS415" s="3">
        <f>IF(AS$3=0,0,INDEX(Sheet1!RawDataCols,$C415,AS$5)*$R415)</f>
        <v>1995.1</v>
      </c>
      <c r="AT415" s="3">
        <f>IF(AT$3=0,0,INDEX(Sheet1!RawDataCols,$C415,AT$5)*$R415)</f>
        <v>4030.13</v>
      </c>
      <c r="AU415" s="3">
        <f>IF(AU$3=0,0,INDEX(Sheet1!RawDataCols,$C415,AU$5)*$R415)</f>
        <v>2969.27</v>
      </c>
      <c r="AV415" s="3">
        <f>IF(AV$3=0,0,INDEX(Sheet1!RawDataCols,$C415,AV$5)*$R415)</f>
        <v>7081.44</v>
      </c>
      <c r="AW415" s="3">
        <f>IF(AW$3=0,0,INDEX(Sheet1!RawDataCols,$C415,AW$5)*$R415)</f>
        <v>4030.13</v>
      </c>
      <c r="AX415" s="3">
        <f>IF(AX$3=0,0,INDEX(Sheet1!RawDataCols,$C415,AX$5)*$R415)</f>
        <v>370.55</v>
      </c>
      <c r="AY415" s="3">
        <f>IF(AY$3=0,0,INDEX(Sheet1!RawDataCols,$C415,AY$5)*$R415)</f>
        <v>845.9</v>
      </c>
      <c r="AZ415" s="3">
        <f>IF(AZ$3=0,0,INDEX(Sheet1!RawDataCols,$C415,AZ$5)*$R415)</f>
        <v>4030.13</v>
      </c>
      <c r="BA415" s="3">
        <f>IF(BA$3=0,0,INDEX(Sheet1!RawDataCols,$C415,BA$5)*$R415)</f>
        <v>7387.68</v>
      </c>
      <c r="BB415" s="3">
        <f>IF(BB$3=0,0,INDEX(Sheet1!RawDataCols,$C415,BB$5)*$R415)</f>
        <v>0</v>
      </c>
      <c r="BC415" s="3">
        <f>IF(BC$3=0,0,INDEX(Sheet1!RawDataCols,$C415,BC$5)*$R415)</f>
        <v>7530.13</v>
      </c>
      <c r="BD415" s="3">
        <f>IF(BD$3=0,0,INDEX(Sheet1!RawDataCols,$C415,BD$5)*$R415)</f>
        <v>0</v>
      </c>
      <c r="BE415" s="3">
        <f>IF(BE$3=0,0,INDEX(Sheet1!RawDataCols,$C415,BE$5)*$R415)</f>
        <v>0</v>
      </c>
      <c r="BF415" s="3">
        <f>IF(BF$3=0,0,INDEX(Sheet1!RawDataCols,$C415,BF$5)*$R415)</f>
        <v>7530.13</v>
      </c>
      <c r="BG415" s="179">
        <f>IF(BG$3=0,0,INDEX(Sheet1!RawDataCols,$C415,BG$5)*$R415)</f>
        <v>0</v>
      </c>
      <c r="BH415" s="33">
        <f t="shared" si="67"/>
        <v>40298.639999999999</v>
      </c>
      <c r="BI415" s="33">
        <f t="shared" si="68"/>
        <v>56969.12999999999</v>
      </c>
      <c r="BJ415" s="33">
        <f t="shared" si="69"/>
        <v>52371.17</v>
      </c>
      <c r="BK415" s="3">
        <f>IF(BK$3=0,0,INDEX(Sheet1!RawDataCols,$C415,BK$5)*$R415)</f>
        <v>3560.5706249999998</v>
      </c>
      <c r="BL415" s="3">
        <f>IF(BL$3=0,0,INDEX(Sheet1!RawDataCols,$C415,BL$5)*$R415)</f>
        <v>3278.6374999999998</v>
      </c>
      <c r="BM415" s="3">
        <f>IF(BM$3=0,0,INDEX(Sheet1!RawDataCols,$C415,BM$5)*$R415)</f>
        <v>2886.44625</v>
      </c>
      <c r="BN415" s="3">
        <f>IF(BN$3=0,0,INDEX(Sheet1!RawDataCols,$C415,BN$5)*$R415)</f>
        <v>2502.6456250000001</v>
      </c>
      <c r="BO415" s="3">
        <f>IF(BO$3=0,0,INDEX(Sheet1!RawDataCols,$C415,BO$5)*$R415)</f>
        <v>2265.4518750000002</v>
      </c>
      <c r="BP415" s="3">
        <f>IF(BP$3=0,0,INDEX(Sheet1!RawDataCols,$C415,BP$5)*$R415)</f>
        <v>20620.34</v>
      </c>
      <c r="BQ415" s="3">
        <f t="shared" si="70"/>
        <v>18365.11</v>
      </c>
      <c r="BR415" s="3">
        <f t="shared" si="71"/>
        <v>8054.52</v>
      </c>
      <c r="BS415" s="3">
        <f t="shared" si="72"/>
        <v>5951.67</v>
      </c>
      <c r="BT415" s="3">
        <f t="shared" si="73"/>
        <v>13879.009999999998</v>
      </c>
      <c r="BU415" s="3" t="str">
        <f>INDEX(Sheet1!$BS$2:$BS$1000,MATCH($A415,Sheet1!$A$2:$A$1000,0))</f>
        <v>14</v>
      </c>
      <c r="BV415" s="3">
        <f>INDEX(Sheet1!$BT$2:$BT$1000,MATCH($A415,Sheet1!$A$2:$A$1000,0))</f>
        <v>13879.01</v>
      </c>
    </row>
    <row r="416" spans="1:74" x14ac:dyDescent="0.2">
      <c r="A416" s="11" t="s">
        <v>852</v>
      </c>
      <c r="B416" s="3">
        <f>MATCH($A416,Sheet1!ACCOUNTNO,0)</f>
        <v>381</v>
      </c>
      <c r="C416" s="3">
        <f t="shared" si="64"/>
        <v>381</v>
      </c>
      <c r="D416" s="3" t="str">
        <f>IF(D$3=0,0,INDEX(Sheet1!RawDataCols,$C416,D$5))</f>
        <v>27140A04</v>
      </c>
      <c r="E416" s="3" t="str">
        <f>IF(E$3=0,0,INDEX(Sheet1!RawDataCols,$C416,E$5))</f>
        <v xml:space="preserve">27140          </v>
      </c>
      <c r="F416" s="3" t="str">
        <f>IF(F$3=0,0,INDEX(Sheet1!RawDataCols,$C416,F$5))</f>
        <v xml:space="preserve">A04            </v>
      </c>
      <c r="G416" s="3" t="str">
        <f>IF(G$3=0,0,INDEX(Sheet1!RawDataCols,$C416,G$5))</f>
        <v xml:space="preserve">               </v>
      </c>
      <c r="H416" s="3" t="str">
        <f>IF(H$3=0,0,INDEX(Sheet1!RawDataCols,$C416,H$5))</f>
        <v xml:space="preserve">               </v>
      </c>
      <c r="I416" s="3" t="str">
        <f>IF(I$3=0,0,INDEX(Sheet1!RawDataCols,$C416,I$5))</f>
        <v xml:space="preserve">               </v>
      </c>
      <c r="J416" s="3" t="str">
        <f>IF(J$3=0,0,INDEX(Sheet1!RawDataCols,$C416,J$5))</f>
        <v xml:space="preserve">               </v>
      </c>
      <c r="K416" s="3" t="str">
        <f>IF(K$3=0,0,INDEX(Sheet1!RawDataCols,$C416,K$5))</f>
        <v xml:space="preserve">               </v>
      </c>
      <c r="L416" s="3" t="str">
        <f>IF(L$3=0,0,INDEX(Sheet1!RawDataCols,$C416,L$5))</f>
        <v xml:space="preserve">               </v>
      </c>
      <c r="M416" s="3" t="str">
        <f>IF(M$3=0,0,INDEX(Sheet1!RawDataCols,$C416,M$5))</f>
        <v xml:space="preserve">F007  </v>
      </c>
      <c r="N416" s="3" t="str">
        <f>IF(N$3=0,0,INDEX(Sheet1!RawDataCols,$C416,N$5))</f>
        <v>Electricity - Common-174 Fullarton Rd</v>
      </c>
      <c r="O416" s="3">
        <f>INDEX(Sheet1!RawDataCols,$C416,O$5)</f>
        <v>13</v>
      </c>
      <c r="P416" s="3" t="str">
        <f>INDEX(Sheet1!RawDataCols,$C416,P$5)</f>
        <v>Cost and Expenses</v>
      </c>
      <c r="Q416" s="3" t="str">
        <f>IF(Q$3=0,0,INDEX(Sheet1!RawDataCols,$C416,Q$5))</f>
        <v>I</v>
      </c>
      <c r="R416" s="3">
        <f t="shared" si="65"/>
        <v>1</v>
      </c>
      <c r="S416" s="3">
        <f t="shared" si="66"/>
        <v>-1</v>
      </c>
      <c r="T416" s="3">
        <f>IF(T$3=0,0,INDEX(Sheet1!RawDataCols,$C416,T$5)*$R416)</f>
        <v>0</v>
      </c>
      <c r="U416" s="3">
        <f>IF(U$3=0,0,INDEX(Sheet1!RawDataCols,$C416,U$5)*$R416)</f>
        <v>1028.6600000000001</v>
      </c>
      <c r="V416" s="3">
        <f>IF(V$3=0,0,INDEX(Sheet1!RawDataCols,$C416,V$5)*$R416)</f>
        <v>1120.94</v>
      </c>
      <c r="W416" s="3">
        <f>IF(W$3=0,0,INDEX(Sheet1!RawDataCols,$C416,W$5)*$R416)</f>
        <v>929.59</v>
      </c>
      <c r="X416" s="3">
        <f>IF(X$3=0,0,INDEX(Sheet1!RawDataCols,$C416,X$5)*$R416)</f>
        <v>973.22</v>
      </c>
      <c r="Y416" s="3">
        <f>IF(Y$3=0,0,INDEX(Sheet1!RawDataCols,$C416,Y$5)*$R416)</f>
        <v>1120.94</v>
      </c>
      <c r="Z416" s="3">
        <f>IF(Z$3=0,0,INDEX(Sheet1!RawDataCols,$C416,Z$5)*$R416)</f>
        <v>897.19</v>
      </c>
      <c r="AA416" s="3">
        <f>IF(AA$3=0,0,INDEX(Sheet1!RawDataCols,$C416,AA$5)*$R416)</f>
        <v>751</v>
      </c>
      <c r="AB416" s="3">
        <f>IF(AB$3=0,0,INDEX(Sheet1!RawDataCols,$C416,AB$5)*$R416)</f>
        <v>1120.94</v>
      </c>
      <c r="AC416" s="3">
        <f>IF(AC$3=0,0,INDEX(Sheet1!RawDataCols,$C416,AC$5)*$R416)</f>
        <v>796.88</v>
      </c>
      <c r="AD416" s="3">
        <f>IF(AD$3=0,0,INDEX(Sheet1!RawDataCols,$C416,AD$5)*$R416)</f>
        <v>490.89</v>
      </c>
      <c r="AE416" s="3">
        <f>IF(AE$3=0,0,INDEX(Sheet1!RawDataCols,$C416,AE$5)*$R416)</f>
        <v>1120.94</v>
      </c>
      <c r="AF416" s="3">
        <f>IF(AF$3=0,0,INDEX(Sheet1!RawDataCols,$C416,AF$5)*$R416)</f>
        <v>601.34</v>
      </c>
      <c r="AG416" s="3">
        <f>IF(AG$3=0,0,INDEX(Sheet1!RawDataCols,$C416,AG$5)*$R416)</f>
        <v>450.21</v>
      </c>
      <c r="AH416" s="3">
        <f>IF(AH$3=0,0,INDEX(Sheet1!RawDataCols,$C416,AH$5)*$R416)</f>
        <v>1120.94</v>
      </c>
      <c r="AI416" s="3">
        <f>IF(AI$3=0,0,INDEX(Sheet1!RawDataCols,$C416,AI$5)*$R416)</f>
        <v>581.83000000000004</v>
      </c>
      <c r="AJ416" s="3">
        <f>IF(AJ$3=0,0,INDEX(Sheet1!RawDataCols,$C416,AJ$5)*$R416)</f>
        <v>488.22</v>
      </c>
      <c r="AK416" s="3">
        <f>IF(AK$3=0,0,INDEX(Sheet1!RawDataCols,$C416,AK$5)*$R416)</f>
        <v>1120.94</v>
      </c>
      <c r="AL416" s="3">
        <f>IF(AL$3=0,0,INDEX(Sheet1!RawDataCols,$C416,AL$5)*$R416)</f>
        <v>581.16999999999996</v>
      </c>
      <c r="AM416" s="3">
        <f>IF(AM$3=0,0,INDEX(Sheet1!RawDataCols,$C416,AM$5)*$R416)</f>
        <v>607.04</v>
      </c>
      <c r="AN416" s="3">
        <f>IF(AN$3=0,0,INDEX(Sheet1!RawDataCols,$C416,AN$5)*$R416)</f>
        <v>607.04</v>
      </c>
      <c r="AO416" s="3">
        <f>IF(AO$3=0,0,INDEX(Sheet1!RawDataCols,$C416,AO$5)*$R416)</f>
        <v>628.88</v>
      </c>
      <c r="AP416" s="3">
        <f>IF(AP$3=0,0,INDEX(Sheet1!RawDataCols,$C416,AP$5)*$R416)</f>
        <v>552.82000000000005</v>
      </c>
      <c r="AQ416" s="3">
        <f>IF(AQ$3=0,0,INDEX(Sheet1!RawDataCols,$C416,AQ$5)*$R416)</f>
        <v>1120.94</v>
      </c>
      <c r="AR416" s="3">
        <f>IF(AR$3=0,0,INDEX(Sheet1!RawDataCols,$C416,AR$5)*$R416)</f>
        <v>657.91</v>
      </c>
      <c r="AS416" s="3">
        <f>IF(AS$3=0,0,INDEX(Sheet1!RawDataCols,$C416,AS$5)*$R416)</f>
        <v>461.14</v>
      </c>
      <c r="AT416" s="3">
        <f>IF(AT$3=0,0,INDEX(Sheet1!RawDataCols,$C416,AT$5)*$R416)</f>
        <v>1120.94</v>
      </c>
      <c r="AU416" s="3">
        <f>IF(AU$3=0,0,INDEX(Sheet1!RawDataCols,$C416,AU$5)*$R416)</f>
        <v>575.51</v>
      </c>
      <c r="AV416" s="3">
        <f>IF(AV$3=0,0,INDEX(Sheet1!RawDataCols,$C416,AV$5)*$R416)</f>
        <v>854.91</v>
      </c>
      <c r="AW416" s="3">
        <f>IF(AW$3=0,0,INDEX(Sheet1!RawDataCols,$C416,AW$5)*$R416)</f>
        <v>1120.94</v>
      </c>
      <c r="AX416" s="3">
        <f>IF(AX$3=0,0,INDEX(Sheet1!RawDataCols,$C416,AX$5)*$R416)</f>
        <v>510.57</v>
      </c>
      <c r="AY416" s="3">
        <f>IF(AY$3=0,0,INDEX(Sheet1!RawDataCols,$C416,AY$5)*$R416)</f>
        <v>540.32000000000005</v>
      </c>
      <c r="AZ416" s="3">
        <f>IF(AZ$3=0,0,INDEX(Sheet1!RawDataCols,$C416,AZ$5)*$R416)</f>
        <v>1120.94</v>
      </c>
      <c r="BA416" s="3">
        <f>IF(BA$3=0,0,INDEX(Sheet1!RawDataCols,$C416,BA$5)*$R416)</f>
        <v>3928.86</v>
      </c>
      <c r="BB416" s="3">
        <f>IF(BB$3=0,0,INDEX(Sheet1!RawDataCols,$C416,BB$5)*$R416)</f>
        <v>609.82000000000005</v>
      </c>
      <c r="BC416" s="3">
        <f>IF(BC$3=0,0,INDEX(Sheet1!RawDataCols,$C416,BC$5)*$R416)</f>
        <v>1120.94</v>
      </c>
      <c r="BD416" s="3">
        <f>IF(BD$3=0,0,INDEX(Sheet1!RawDataCols,$C416,BD$5)*$R416)</f>
        <v>633.87</v>
      </c>
      <c r="BE416" s="3">
        <f>IF(BE$3=0,0,INDEX(Sheet1!RawDataCols,$C416,BE$5)*$R416)</f>
        <v>609.82000000000005</v>
      </c>
      <c r="BF416" s="3">
        <f>IF(BF$3=0,0,INDEX(Sheet1!RawDataCols,$C416,BF$5)*$R416)</f>
        <v>1120.94</v>
      </c>
      <c r="BG416" s="179">
        <f>IF(BG$3=0,0,INDEX(Sheet1!RawDataCols,$C416,BG$5)*$R416)</f>
        <v>633.87</v>
      </c>
      <c r="BH416" s="33">
        <f t="shared" si="67"/>
        <v>7808.2499999999991</v>
      </c>
      <c r="BI416" s="33">
        <f t="shared" si="68"/>
        <v>12937.380000000003</v>
      </c>
      <c r="BJ416" s="33">
        <f t="shared" si="69"/>
        <v>11323.6</v>
      </c>
      <c r="BK416" s="3">
        <f>IF(BK$3=0,0,INDEX(Sheet1!RawDataCols,$C416,BK$5)*$R416)</f>
        <v>808.58624999999995</v>
      </c>
      <c r="BL416" s="3">
        <f>IF(BL$3=0,0,INDEX(Sheet1!RawDataCols,$C416,BL$5)*$R416)</f>
        <v>534.97562500000004</v>
      </c>
      <c r="BM416" s="3">
        <f>IF(BM$3=0,0,INDEX(Sheet1!RawDataCols,$C416,BM$5)*$R416)</f>
        <v>518.93812500000001</v>
      </c>
      <c r="BN416" s="3">
        <f>IF(BN$3=0,0,INDEX(Sheet1!RawDataCols,$C416,BN$5)*$R416)</f>
        <v>544.68812500000001</v>
      </c>
      <c r="BO416" s="3">
        <f>IF(BO$3=0,0,INDEX(Sheet1!RawDataCols,$C416,BO$5)*$R416)</f>
        <v>478.71875</v>
      </c>
      <c r="BP416" s="3">
        <f>IF(BP$3=0,0,INDEX(Sheet1!RawDataCols,$C416,BP$5)*$R416)</f>
        <v>4171.6099999999997</v>
      </c>
      <c r="BQ416" s="3">
        <f t="shared" si="70"/>
        <v>2752.88</v>
      </c>
      <c r="BR416" s="3">
        <f t="shared" si="71"/>
        <v>1429.32</v>
      </c>
      <c r="BS416" s="3">
        <f t="shared" si="72"/>
        <v>1621</v>
      </c>
      <c r="BT416" s="3">
        <f t="shared" si="73"/>
        <v>3626.05</v>
      </c>
      <c r="BU416" s="3" t="str">
        <f>INDEX(Sheet1!$BS$2:$BS$1000,MATCH($A416,Sheet1!$A$2:$A$1000,0))</f>
        <v>14</v>
      </c>
      <c r="BV416" s="3">
        <f>INDEX(Sheet1!$BT$2:$BT$1000,MATCH($A416,Sheet1!$A$2:$A$1000,0))</f>
        <v>3626.05</v>
      </c>
    </row>
    <row r="417" spans="1:74" x14ac:dyDescent="0.2">
      <c r="A417" s="11" t="s">
        <v>853</v>
      </c>
      <c r="B417" s="3">
        <f>MATCH($A417,Sheet1!ACCOUNTNO,0)</f>
        <v>382</v>
      </c>
      <c r="C417" s="3">
        <f t="shared" si="64"/>
        <v>382</v>
      </c>
      <c r="D417" s="3" t="str">
        <f>IF(D$3=0,0,INDEX(Sheet1!RawDataCols,$C417,D$5))</f>
        <v>27140A05</v>
      </c>
      <c r="E417" s="3" t="str">
        <f>IF(E$3=0,0,INDEX(Sheet1!RawDataCols,$C417,E$5))</f>
        <v xml:space="preserve">27140          </v>
      </c>
      <c r="F417" s="3" t="str">
        <f>IF(F$3=0,0,INDEX(Sheet1!RawDataCols,$C417,F$5))</f>
        <v xml:space="preserve">A05            </v>
      </c>
      <c r="G417" s="3" t="str">
        <f>IF(G$3=0,0,INDEX(Sheet1!RawDataCols,$C417,G$5))</f>
        <v xml:space="preserve">               </v>
      </c>
      <c r="H417" s="3" t="str">
        <f>IF(H$3=0,0,INDEX(Sheet1!RawDataCols,$C417,H$5))</f>
        <v xml:space="preserve">               </v>
      </c>
      <c r="I417" s="3" t="str">
        <f>IF(I$3=0,0,INDEX(Sheet1!RawDataCols,$C417,I$5))</f>
        <v xml:space="preserve">               </v>
      </c>
      <c r="J417" s="3" t="str">
        <f>IF(J$3=0,0,INDEX(Sheet1!RawDataCols,$C417,J$5))</f>
        <v xml:space="preserve">               </v>
      </c>
      <c r="K417" s="3" t="str">
        <f>IF(K$3=0,0,INDEX(Sheet1!RawDataCols,$C417,K$5))</f>
        <v xml:space="preserve">               </v>
      </c>
      <c r="L417" s="3" t="str">
        <f>IF(L$3=0,0,INDEX(Sheet1!RawDataCols,$C417,L$5))</f>
        <v xml:space="preserve">               </v>
      </c>
      <c r="M417" s="3" t="str">
        <f>IF(M$3=0,0,INDEX(Sheet1!RawDataCols,$C417,M$5))</f>
        <v xml:space="preserve">F007  </v>
      </c>
      <c r="N417" s="3" t="str">
        <f>IF(N$3=0,0,INDEX(Sheet1!RawDataCols,$C417,N$5))</f>
        <v>Electricity - Common-26a Grote St</v>
      </c>
      <c r="O417" s="3">
        <f>INDEX(Sheet1!RawDataCols,$C417,O$5)</f>
        <v>13</v>
      </c>
      <c r="P417" s="3" t="str">
        <f>INDEX(Sheet1!RawDataCols,$C417,P$5)</f>
        <v>Cost and Expenses</v>
      </c>
      <c r="Q417" s="3" t="str">
        <f>IF(Q$3=0,0,INDEX(Sheet1!RawDataCols,$C417,Q$5))</f>
        <v>I</v>
      </c>
      <c r="R417" s="3">
        <f t="shared" si="65"/>
        <v>1</v>
      </c>
      <c r="S417" s="3">
        <f t="shared" si="66"/>
        <v>-1</v>
      </c>
      <c r="T417" s="3">
        <f>IF(T$3=0,0,INDEX(Sheet1!RawDataCols,$C417,T$5)*$R417)</f>
        <v>0</v>
      </c>
      <c r="U417" s="3">
        <f>IF(U$3=0,0,INDEX(Sheet1!RawDataCols,$C417,U$5)*$R417)</f>
        <v>629.98</v>
      </c>
      <c r="V417" s="3">
        <f>IF(V$3=0,0,INDEX(Sheet1!RawDataCols,$C417,V$5)*$R417)</f>
        <v>641.28</v>
      </c>
      <c r="W417" s="3">
        <f>IF(W$3=0,0,INDEX(Sheet1!RawDataCols,$C417,W$5)*$R417)</f>
        <v>0</v>
      </c>
      <c r="X417" s="3">
        <f>IF(X$3=0,0,INDEX(Sheet1!RawDataCols,$C417,X$5)*$R417)</f>
        <v>586.04999999999995</v>
      </c>
      <c r="Y417" s="3">
        <f>IF(Y$3=0,0,INDEX(Sheet1!RawDataCols,$C417,Y$5)*$R417)</f>
        <v>641.28</v>
      </c>
      <c r="Z417" s="3">
        <f>IF(Z$3=0,0,INDEX(Sheet1!RawDataCols,$C417,Z$5)*$R417)</f>
        <v>1305.3599999999999</v>
      </c>
      <c r="AA417" s="3">
        <f>IF(AA$3=0,0,INDEX(Sheet1!RawDataCols,$C417,AA$5)*$R417)</f>
        <v>599.44000000000005</v>
      </c>
      <c r="AB417" s="3">
        <f>IF(AB$3=0,0,INDEX(Sheet1!RawDataCols,$C417,AB$5)*$R417)</f>
        <v>641.28</v>
      </c>
      <c r="AC417" s="3">
        <f>IF(AC$3=0,0,INDEX(Sheet1!RawDataCols,$C417,AC$5)*$R417)</f>
        <v>816.98</v>
      </c>
      <c r="AD417" s="3">
        <f>IF(AD$3=0,0,INDEX(Sheet1!RawDataCols,$C417,AD$5)*$R417)</f>
        <v>605.1</v>
      </c>
      <c r="AE417" s="3">
        <f>IF(AE$3=0,0,INDEX(Sheet1!RawDataCols,$C417,AE$5)*$R417)</f>
        <v>641.28</v>
      </c>
      <c r="AF417" s="3">
        <f>IF(AF$3=0,0,INDEX(Sheet1!RawDataCols,$C417,AF$5)*$R417)</f>
        <v>359.07</v>
      </c>
      <c r="AG417" s="3">
        <f>IF(AG$3=0,0,INDEX(Sheet1!RawDataCols,$C417,AG$5)*$R417)</f>
        <v>533.24</v>
      </c>
      <c r="AH417" s="3">
        <f>IF(AH$3=0,0,INDEX(Sheet1!RawDataCols,$C417,AH$5)*$R417)</f>
        <v>641.28</v>
      </c>
      <c r="AI417" s="3">
        <f>IF(AI$3=0,0,INDEX(Sheet1!RawDataCols,$C417,AI$5)*$R417)</f>
        <v>671.9</v>
      </c>
      <c r="AJ417" s="3">
        <f>IF(AJ$3=0,0,INDEX(Sheet1!RawDataCols,$C417,AJ$5)*$R417)</f>
        <v>680.04</v>
      </c>
      <c r="AK417" s="3">
        <f>IF(AK$3=0,0,INDEX(Sheet1!RawDataCols,$C417,AK$5)*$R417)</f>
        <v>641.28</v>
      </c>
      <c r="AL417" s="3">
        <f>IF(AL$3=0,0,INDEX(Sheet1!RawDataCols,$C417,AL$5)*$R417)</f>
        <v>622.58000000000004</v>
      </c>
      <c r="AM417" s="3">
        <f>IF(AM$3=0,0,INDEX(Sheet1!RawDataCols,$C417,AM$5)*$R417)</f>
        <v>672.34</v>
      </c>
      <c r="AN417" s="3">
        <f>IF(AN$3=0,0,INDEX(Sheet1!RawDataCols,$C417,AN$5)*$R417)</f>
        <v>672.34</v>
      </c>
      <c r="AO417" s="3">
        <f>IF(AO$3=0,0,INDEX(Sheet1!RawDataCols,$C417,AO$5)*$R417)</f>
        <v>754.67</v>
      </c>
      <c r="AP417" s="3">
        <f>IF(AP$3=0,0,INDEX(Sheet1!RawDataCols,$C417,AP$5)*$R417)</f>
        <v>812.54</v>
      </c>
      <c r="AQ417" s="3">
        <f>IF(AQ$3=0,0,INDEX(Sheet1!RawDataCols,$C417,AQ$5)*$R417)</f>
        <v>641.28</v>
      </c>
      <c r="AR417" s="3">
        <f>IF(AR$3=0,0,INDEX(Sheet1!RawDataCols,$C417,AR$5)*$R417)</f>
        <v>840.14</v>
      </c>
      <c r="AS417" s="3">
        <f>IF(AS$3=0,0,INDEX(Sheet1!RawDataCols,$C417,AS$5)*$R417)</f>
        <v>695.17</v>
      </c>
      <c r="AT417" s="3">
        <f>IF(AT$3=0,0,INDEX(Sheet1!RawDataCols,$C417,AT$5)*$R417)</f>
        <v>641.28</v>
      </c>
      <c r="AU417" s="3">
        <f>IF(AU$3=0,0,INDEX(Sheet1!RawDataCols,$C417,AU$5)*$R417)</f>
        <v>711.19</v>
      </c>
      <c r="AV417" s="3">
        <f>IF(AV$3=0,0,INDEX(Sheet1!RawDataCols,$C417,AV$5)*$R417)</f>
        <v>474.11</v>
      </c>
      <c r="AW417" s="3">
        <f>IF(AW$3=0,0,INDEX(Sheet1!RawDataCols,$C417,AW$5)*$R417)</f>
        <v>641.28</v>
      </c>
      <c r="AX417" s="3">
        <f>IF(AX$3=0,0,INDEX(Sheet1!RawDataCols,$C417,AX$5)*$R417)</f>
        <v>609.71</v>
      </c>
      <c r="AY417" s="3">
        <f>IF(AY$3=0,0,INDEX(Sheet1!RawDataCols,$C417,AY$5)*$R417)</f>
        <v>544.30999999999995</v>
      </c>
      <c r="AZ417" s="3">
        <f>IF(AZ$3=0,0,INDEX(Sheet1!RawDataCols,$C417,AZ$5)*$R417)</f>
        <v>641.28</v>
      </c>
      <c r="BA417" s="3">
        <f>IF(BA$3=0,0,INDEX(Sheet1!RawDataCols,$C417,BA$5)*$R417)</f>
        <v>612.72</v>
      </c>
      <c r="BB417" s="3">
        <f>IF(BB$3=0,0,INDEX(Sheet1!RawDataCols,$C417,BB$5)*$R417)</f>
        <v>404.35</v>
      </c>
      <c r="BC417" s="3">
        <f>IF(BC$3=0,0,INDEX(Sheet1!RawDataCols,$C417,BC$5)*$R417)</f>
        <v>641.28</v>
      </c>
      <c r="BD417" s="3">
        <f>IF(BD$3=0,0,INDEX(Sheet1!RawDataCols,$C417,BD$5)*$R417)</f>
        <v>308.89999999999998</v>
      </c>
      <c r="BE417" s="3">
        <f>IF(BE$3=0,0,INDEX(Sheet1!RawDataCols,$C417,BE$5)*$R417)</f>
        <v>404.35</v>
      </c>
      <c r="BF417" s="3">
        <f>IF(BF$3=0,0,INDEX(Sheet1!RawDataCols,$C417,BF$5)*$R417)</f>
        <v>641.28</v>
      </c>
      <c r="BG417" s="179">
        <f>IF(BG$3=0,0,INDEX(Sheet1!RawDataCols,$C417,BG$5)*$R417)</f>
        <v>308.89999999999998</v>
      </c>
      <c r="BH417" s="33">
        <f t="shared" si="67"/>
        <v>7236.67</v>
      </c>
      <c r="BI417" s="33">
        <f t="shared" si="68"/>
        <v>7726.4199999999983</v>
      </c>
      <c r="BJ417" s="33">
        <f t="shared" si="69"/>
        <v>7613.2200000000012</v>
      </c>
      <c r="BK417" s="3">
        <f>IF(BK$3=0,0,INDEX(Sheet1!RawDataCols,$C417,BK$5)*$R417)</f>
        <v>482.90125</v>
      </c>
      <c r="BL417" s="3">
        <f>IF(BL$3=0,0,INDEX(Sheet1!RawDataCols,$C417,BL$5)*$R417)</f>
        <v>480.04874999999998</v>
      </c>
      <c r="BM417" s="3">
        <f>IF(BM$3=0,0,INDEX(Sheet1!RawDataCols,$C417,BM$5)*$R417)</f>
        <v>556.89625000000001</v>
      </c>
      <c r="BN417" s="3">
        <f>IF(BN$3=0,0,INDEX(Sheet1!RawDataCols,$C417,BN$5)*$R417)</f>
        <v>348.41</v>
      </c>
      <c r="BO417" s="3">
        <f>IF(BO$3=0,0,INDEX(Sheet1!RawDataCols,$C417,BO$5)*$R417)</f>
        <v>0</v>
      </c>
      <c r="BP417" s="3">
        <f>IF(BP$3=0,0,INDEX(Sheet1!RawDataCols,$C417,BP$5)*$R417)</f>
        <v>3904.89</v>
      </c>
      <c r="BQ417" s="3">
        <f t="shared" si="70"/>
        <v>1815.47</v>
      </c>
      <c r="BR417" s="3">
        <f t="shared" si="71"/>
        <v>1818.38</v>
      </c>
      <c r="BS417" s="3">
        <f t="shared" si="72"/>
        <v>2180.0500000000002</v>
      </c>
      <c r="BT417" s="3">
        <f t="shared" si="73"/>
        <v>3602.82</v>
      </c>
      <c r="BU417" s="3" t="str">
        <f>INDEX(Sheet1!$BS$2:$BS$1000,MATCH($A417,Sheet1!$A$2:$A$1000,0))</f>
        <v>14</v>
      </c>
      <c r="BV417" s="3">
        <f>INDEX(Sheet1!$BT$2:$BT$1000,MATCH($A417,Sheet1!$A$2:$A$1000,0))</f>
        <v>3602.82</v>
      </c>
    </row>
    <row r="418" spans="1:74" x14ac:dyDescent="0.2">
      <c r="A418" s="11" t="s">
        <v>854</v>
      </c>
      <c r="B418" s="3">
        <f>MATCH($A418,Sheet1!ACCOUNTNO,0)</f>
        <v>383</v>
      </c>
      <c r="C418" s="3">
        <f t="shared" si="64"/>
        <v>383</v>
      </c>
      <c r="D418" s="3" t="str">
        <f>IF(D$3=0,0,INDEX(Sheet1!RawDataCols,$C418,D$5))</f>
        <v>27140A06</v>
      </c>
      <c r="E418" s="3" t="str">
        <f>IF(E$3=0,0,INDEX(Sheet1!RawDataCols,$C418,E$5))</f>
        <v xml:space="preserve">27140          </v>
      </c>
      <c r="F418" s="3" t="str">
        <f>IF(F$3=0,0,INDEX(Sheet1!RawDataCols,$C418,F$5))</f>
        <v xml:space="preserve">A06            </v>
      </c>
      <c r="G418" s="3" t="str">
        <f>IF(G$3=0,0,INDEX(Sheet1!RawDataCols,$C418,G$5))</f>
        <v xml:space="preserve">               </v>
      </c>
      <c r="H418" s="3" t="str">
        <f>IF(H$3=0,0,INDEX(Sheet1!RawDataCols,$C418,H$5))</f>
        <v xml:space="preserve">               </v>
      </c>
      <c r="I418" s="3" t="str">
        <f>IF(I$3=0,0,INDEX(Sheet1!RawDataCols,$C418,I$5))</f>
        <v xml:space="preserve">               </v>
      </c>
      <c r="J418" s="3" t="str">
        <f>IF(J$3=0,0,INDEX(Sheet1!RawDataCols,$C418,J$5))</f>
        <v xml:space="preserve">               </v>
      </c>
      <c r="K418" s="3" t="str">
        <f>IF(K$3=0,0,INDEX(Sheet1!RawDataCols,$C418,K$5))</f>
        <v xml:space="preserve">               </v>
      </c>
      <c r="L418" s="3" t="str">
        <f>IF(L$3=0,0,INDEX(Sheet1!RawDataCols,$C418,L$5))</f>
        <v xml:space="preserve">               </v>
      </c>
      <c r="M418" s="3" t="str">
        <f>IF(M$3=0,0,INDEX(Sheet1!RawDataCols,$C418,M$5))</f>
        <v xml:space="preserve">F007  </v>
      </c>
      <c r="N418" s="3" t="str">
        <f>IF(N$3=0,0,INDEX(Sheet1!RawDataCols,$C418,N$5))</f>
        <v>Electricity - Common-31 Franklin St</v>
      </c>
      <c r="O418" s="3">
        <f>INDEX(Sheet1!RawDataCols,$C418,O$5)</f>
        <v>13</v>
      </c>
      <c r="P418" s="3" t="str">
        <f>INDEX(Sheet1!RawDataCols,$C418,P$5)</f>
        <v>Cost and Expenses</v>
      </c>
      <c r="Q418" s="3" t="str">
        <f>IF(Q$3=0,0,INDEX(Sheet1!RawDataCols,$C418,Q$5))</f>
        <v>I</v>
      </c>
      <c r="R418" s="3">
        <f t="shared" si="65"/>
        <v>1</v>
      </c>
      <c r="S418" s="3">
        <f t="shared" si="66"/>
        <v>-1</v>
      </c>
      <c r="T418" s="3">
        <f>IF(T$3=0,0,INDEX(Sheet1!RawDataCols,$C418,T$5)*$R418)</f>
        <v>0</v>
      </c>
      <c r="U418" s="3">
        <f>IF(U$3=0,0,INDEX(Sheet1!RawDataCols,$C418,U$5)*$R418)</f>
        <v>3699.94</v>
      </c>
      <c r="V418" s="3">
        <f>IF(V$3=0,0,INDEX(Sheet1!RawDataCols,$C418,V$5)*$R418)</f>
        <v>1425.65</v>
      </c>
      <c r="W418" s="3">
        <f>IF(W$3=0,0,INDEX(Sheet1!RawDataCols,$C418,W$5)*$R418)</f>
        <v>1704.49</v>
      </c>
      <c r="X418" s="3">
        <f>IF(X$3=0,0,INDEX(Sheet1!RawDataCols,$C418,X$5)*$R418)</f>
        <v>0</v>
      </c>
      <c r="Y418" s="3">
        <f>IF(Y$3=0,0,INDEX(Sheet1!RawDataCols,$C418,Y$5)*$R418)</f>
        <v>1425.65</v>
      </c>
      <c r="Z418" s="3">
        <f>IF(Z$3=0,0,INDEX(Sheet1!RawDataCols,$C418,Z$5)*$R418)</f>
        <v>3486.99</v>
      </c>
      <c r="AA418" s="3">
        <f>IF(AA$3=0,0,INDEX(Sheet1!RawDataCols,$C418,AA$5)*$R418)</f>
        <v>0</v>
      </c>
      <c r="AB418" s="3">
        <f>IF(AB$3=0,0,INDEX(Sheet1!RawDataCols,$C418,AB$5)*$R418)</f>
        <v>1425.65</v>
      </c>
      <c r="AC418" s="3">
        <f>IF(AC$3=0,0,INDEX(Sheet1!RawDataCols,$C418,AC$5)*$R418)</f>
        <v>0</v>
      </c>
      <c r="AD418" s="3">
        <f>IF(AD$3=0,0,INDEX(Sheet1!RawDataCols,$C418,AD$5)*$R418)</f>
        <v>4251.17</v>
      </c>
      <c r="AE418" s="3">
        <f>IF(AE$3=0,0,INDEX(Sheet1!RawDataCols,$C418,AE$5)*$R418)</f>
        <v>1425.65</v>
      </c>
      <c r="AF418" s="3">
        <f>IF(AF$3=0,0,INDEX(Sheet1!RawDataCols,$C418,AF$5)*$R418)</f>
        <v>3005.99</v>
      </c>
      <c r="AG418" s="3">
        <f>IF(AG$3=0,0,INDEX(Sheet1!RawDataCols,$C418,AG$5)*$R418)</f>
        <v>0</v>
      </c>
      <c r="AH418" s="3">
        <f>IF(AH$3=0,0,INDEX(Sheet1!RawDataCols,$C418,AH$5)*$R418)</f>
        <v>1425.65</v>
      </c>
      <c r="AI418" s="3">
        <f>IF(AI$3=0,0,INDEX(Sheet1!RawDataCols,$C418,AI$5)*$R418)</f>
        <v>0</v>
      </c>
      <c r="AJ418" s="3">
        <f>IF(AJ$3=0,0,INDEX(Sheet1!RawDataCols,$C418,AJ$5)*$R418)</f>
        <v>0</v>
      </c>
      <c r="AK418" s="3">
        <f>IF(AK$3=0,0,INDEX(Sheet1!RawDataCols,$C418,AK$5)*$R418)</f>
        <v>1425.65</v>
      </c>
      <c r="AL418" s="3">
        <f>IF(AL$3=0,0,INDEX(Sheet1!RawDataCols,$C418,AL$5)*$R418)</f>
        <v>0</v>
      </c>
      <c r="AM418" s="3">
        <f>IF(AM$3=0,0,INDEX(Sheet1!RawDataCols,$C418,AM$5)*$R418)</f>
        <v>4200.83</v>
      </c>
      <c r="AN418" s="3">
        <f>IF(AN$3=0,0,INDEX(Sheet1!RawDataCols,$C418,AN$5)*$R418)</f>
        <v>4200.83</v>
      </c>
      <c r="AO418" s="3">
        <f>IF(AO$3=0,0,INDEX(Sheet1!RawDataCols,$C418,AO$5)*$R418)</f>
        <v>5448.63</v>
      </c>
      <c r="AP418" s="3">
        <f>IF(AP$3=0,0,INDEX(Sheet1!RawDataCols,$C418,AP$5)*$R418)</f>
        <v>0</v>
      </c>
      <c r="AQ418" s="3">
        <f>IF(AQ$3=0,0,INDEX(Sheet1!RawDataCols,$C418,AQ$5)*$R418)</f>
        <v>1425.65</v>
      </c>
      <c r="AR418" s="3">
        <f>IF(AR$3=0,0,INDEX(Sheet1!RawDataCols,$C418,AR$5)*$R418)</f>
        <v>0</v>
      </c>
      <c r="AS418" s="3">
        <f>IF(AS$3=0,0,INDEX(Sheet1!RawDataCols,$C418,AS$5)*$R418)</f>
        <v>0</v>
      </c>
      <c r="AT418" s="3">
        <f>IF(AT$3=0,0,INDEX(Sheet1!RawDataCols,$C418,AT$5)*$R418)</f>
        <v>1425.65</v>
      </c>
      <c r="AU418" s="3">
        <f>IF(AU$3=0,0,INDEX(Sheet1!RawDataCols,$C418,AU$5)*$R418)</f>
        <v>0</v>
      </c>
      <c r="AV418" s="3">
        <f>IF(AV$3=0,0,INDEX(Sheet1!RawDataCols,$C418,AV$5)*$R418)</f>
        <v>3693.39</v>
      </c>
      <c r="AW418" s="3">
        <f>IF(AW$3=0,0,INDEX(Sheet1!RawDataCols,$C418,AW$5)*$R418)</f>
        <v>1425.65</v>
      </c>
      <c r="AX418" s="3">
        <f>IF(AX$3=0,0,INDEX(Sheet1!RawDataCols,$C418,AX$5)*$R418)</f>
        <v>3708.05</v>
      </c>
      <c r="AY418" s="3">
        <f>IF(AY$3=0,0,INDEX(Sheet1!RawDataCols,$C418,AY$5)*$R418)</f>
        <v>0</v>
      </c>
      <c r="AZ418" s="3">
        <f>IF(AZ$3=0,0,INDEX(Sheet1!RawDataCols,$C418,AZ$5)*$R418)</f>
        <v>1425.65</v>
      </c>
      <c r="BA418" s="3">
        <f>IF(BA$3=0,0,INDEX(Sheet1!RawDataCols,$C418,BA$5)*$R418)</f>
        <v>0</v>
      </c>
      <c r="BB418" s="3">
        <f>IF(BB$3=0,0,INDEX(Sheet1!RawDataCols,$C418,BB$5)*$R418)</f>
        <v>0</v>
      </c>
      <c r="BC418" s="3">
        <f>IF(BC$3=0,0,INDEX(Sheet1!RawDataCols,$C418,BC$5)*$R418)</f>
        <v>1425.65</v>
      </c>
      <c r="BD418" s="3">
        <f>IF(BD$3=0,0,INDEX(Sheet1!RawDataCols,$C418,BD$5)*$R418)</f>
        <v>0</v>
      </c>
      <c r="BE418" s="3">
        <f>IF(BE$3=0,0,INDEX(Sheet1!RawDataCols,$C418,BE$5)*$R418)</f>
        <v>0</v>
      </c>
      <c r="BF418" s="3">
        <f>IF(BF$3=0,0,INDEX(Sheet1!RawDataCols,$C418,BF$5)*$R418)</f>
        <v>1425.65</v>
      </c>
      <c r="BG418" s="179">
        <f>IF(BG$3=0,0,INDEX(Sheet1!RawDataCols,$C418,BG$5)*$R418)</f>
        <v>0</v>
      </c>
      <c r="BH418" s="33">
        <f t="shared" si="67"/>
        <v>15845.33</v>
      </c>
      <c r="BI418" s="33">
        <f t="shared" si="68"/>
        <v>19882.980000000003</v>
      </c>
      <c r="BJ418" s="33">
        <f t="shared" si="69"/>
        <v>17354.149999999998</v>
      </c>
      <c r="BK418" s="3">
        <f>IF(BK$3=0,0,INDEX(Sheet1!RawDataCols,$C418,BK$5)*$R418)</f>
        <v>1242.68625</v>
      </c>
      <c r="BL418" s="3">
        <f>IF(BL$3=0,0,INDEX(Sheet1!RawDataCols,$C418,BL$5)*$R418)</f>
        <v>986.14437499999997</v>
      </c>
      <c r="BM418" s="3">
        <f>IF(BM$3=0,0,INDEX(Sheet1!RawDataCols,$C418,BM$5)*$R418)</f>
        <v>728.71312499999999</v>
      </c>
      <c r="BN418" s="3">
        <f>IF(BN$3=0,0,INDEX(Sheet1!RawDataCols,$C418,BN$5)*$R418)</f>
        <v>879.69749999999999</v>
      </c>
      <c r="BO418" s="3">
        <f>IF(BO$3=0,0,INDEX(Sheet1!RawDataCols,$C418,BO$5)*$R418)</f>
        <v>669.89499999999998</v>
      </c>
      <c r="BP418" s="3">
        <f>IF(BP$3=0,0,INDEX(Sheet1!RawDataCols,$C418,BP$5)*$R418)</f>
        <v>7580.84</v>
      </c>
      <c r="BQ418" s="3">
        <f t="shared" si="70"/>
        <v>3699.94</v>
      </c>
      <c r="BR418" s="3">
        <f t="shared" si="71"/>
        <v>4251.17</v>
      </c>
      <c r="BS418" s="3">
        <f t="shared" si="72"/>
        <v>4200.83</v>
      </c>
      <c r="BT418" s="3">
        <f t="shared" si="73"/>
        <v>7894.2199999999993</v>
      </c>
      <c r="BU418" s="3" t="str">
        <f>INDEX(Sheet1!$BS$2:$BS$1000,MATCH($A418,Sheet1!$A$2:$A$1000,0))</f>
        <v>14</v>
      </c>
      <c r="BV418" s="3">
        <f>INDEX(Sheet1!$BT$2:$BT$1000,MATCH($A418,Sheet1!$A$2:$A$1000,0))</f>
        <v>7894.22</v>
      </c>
    </row>
    <row r="419" spans="1:74" x14ac:dyDescent="0.2">
      <c r="A419" s="11" t="s">
        <v>855</v>
      </c>
      <c r="B419" s="3">
        <f>MATCH($A419,Sheet1!ACCOUNTNO,0)</f>
        <v>384</v>
      </c>
      <c r="C419" s="3">
        <f t="shared" si="64"/>
        <v>384</v>
      </c>
      <c r="D419" s="3" t="str">
        <f>IF(D$3=0,0,INDEX(Sheet1!RawDataCols,$C419,D$5))</f>
        <v>27140A07</v>
      </c>
      <c r="E419" s="3" t="str">
        <f>IF(E$3=0,0,INDEX(Sheet1!RawDataCols,$C419,E$5))</f>
        <v xml:space="preserve">27140          </v>
      </c>
      <c r="F419" s="3" t="str">
        <f>IF(F$3=0,0,INDEX(Sheet1!RawDataCols,$C419,F$5))</f>
        <v xml:space="preserve">A07            </v>
      </c>
      <c r="G419" s="3" t="str">
        <f>IF(G$3=0,0,INDEX(Sheet1!RawDataCols,$C419,G$5))</f>
        <v xml:space="preserve">               </v>
      </c>
      <c r="H419" s="3" t="str">
        <f>IF(H$3=0,0,INDEX(Sheet1!RawDataCols,$C419,H$5))</f>
        <v xml:space="preserve">               </v>
      </c>
      <c r="I419" s="3" t="str">
        <f>IF(I$3=0,0,INDEX(Sheet1!RawDataCols,$C419,I$5))</f>
        <v xml:space="preserve">               </v>
      </c>
      <c r="J419" s="3" t="str">
        <f>IF(J$3=0,0,INDEX(Sheet1!RawDataCols,$C419,J$5))</f>
        <v xml:space="preserve">               </v>
      </c>
      <c r="K419" s="3" t="str">
        <f>IF(K$3=0,0,INDEX(Sheet1!RawDataCols,$C419,K$5))</f>
        <v xml:space="preserve">               </v>
      </c>
      <c r="L419" s="3" t="str">
        <f>IF(L$3=0,0,INDEX(Sheet1!RawDataCols,$C419,L$5))</f>
        <v xml:space="preserve">               </v>
      </c>
      <c r="M419" s="3" t="str">
        <f>IF(M$3=0,0,INDEX(Sheet1!RawDataCols,$C419,M$5))</f>
        <v xml:space="preserve">F007  </v>
      </c>
      <c r="N419" s="3" t="str">
        <f>IF(N$3=0,0,INDEX(Sheet1!RawDataCols,$C419,N$5))</f>
        <v>Electricity - Common-25 Franklin St</v>
      </c>
      <c r="O419" s="3">
        <f>INDEX(Sheet1!RawDataCols,$C419,O$5)</f>
        <v>13</v>
      </c>
      <c r="P419" s="3" t="str">
        <f>INDEX(Sheet1!RawDataCols,$C419,P$5)</f>
        <v>Cost and Expenses</v>
      </c>
      <c r="Q419" s="3" t="str">
        <f>IF(Q$3=0,0,INDEX(Sheet1!RawDataCols,$C419,Q$5))</f>
        <v>I</v>
      </c>
      <c r="R419" s="3">
        <f t="shared" si="65"/>
        <v>1</v>
      </c>
      <c r="S419" s="3">
        <f t="shared" si="66"/>
        <v>-1</v>
      </c>
      <c r="T419" s="3">
        <f>IF(T$3=0,0,INDEX(Sheet1!RawDataCols,$C419,T$5)*$R419)</f>
        <v>0</v>
      </c>
      <c r="U419" s="3">
        <f>IF(U$3=0,0,INDEX(Sheet1!RawDataCols,$C419,U$5)*$R419)</f>
        <v>8270.9599999999991</v>
      </c>
      <c r="V419" s="3">
        <f>IF(V$3=0,0,INDEX(Sheet1!RawDataCols,$C419,V$5)*$R419)</f>
        <v>3106.66</v>
      </c>
      <c r="W419" s="3">
        <f>IF(W$3=0,0,INDEX(Sheet1!RawDataCols,$C419,W$5)*$R419)</f>
        <v>7533.38</v>
      </c>
      <c r="X419" s="3">
        <f>IF(X$3=0,0,INDEX(Sheet1!RawDataCols,$C419,X$5)*$R419)</f>
        <v>7229.13</v>
      </c>
      <c r="Y419" s="3">
        <f>IF(Y$3=0,0,INDEX(Sheet1!RawDataCols,$C419,Y$5)*$R419)</f>
        <v>3106.66</v>
      </c>
      <c r="Z419" s="3">
        <f>IF(Z$3=0,0,INDEX(Sheet1!RawDataCols,$C419,Z$5)*$R419)</f>
        <v>5860.23</v>
      </c>
      <c r="AA419" s="3">
        <f>IF(AA$3=0,0,INDEX(Sheet1!RawDataCols,$C419,AA$5)*$R419)</f>
        <v>4679.16</v>
      </c>
      <c r="AB419" s="3">
        <f>IF(AB$3=0,0,INDEX(Sheet1!RawDataCols,$C419,AB$5)*$R419)</f>
        <v>3106.66</v>
      </c>
      <c r="AC419" s="3">
        <f>IF(AC$3=0,0,INDEX(Sheet1!RawDataCols,$C419,AC$5)*$R419)</f>
        <v>6049.05</v>
      </c>
      <c r="AD419" s="3">
        <f>IF(AD$3=0,0,INDEX(Sheet1!RawDataCols,$C419,AD$5)*$R419)</f>
        <v>-237.61</v>
      </c>
      <c r="AE419" s="3">
        <f>IF(AE$3=0,0,INDEX(Sheet1!RawDataCols,$C419,AE$5)*$R419)</f>
        <v>3106.66</v>
      </c>
      <c r="AF419" s="3">
        <f>IF(AF$3=0,0,INDEX(Sheet1!RawDataCols,$C419,AF$5)*$R419)</f>
        <v>907.62</v>
      </c>
      <c r="AG419" s="3">
        <f>IF(AG$3=0,0,INDEX(Sheet1!RawDataCols,$C419,AG$5)*$R419)</f>
        <v>-2647.81</v>
      </c>
      <c r="AH419" s="3">
        <f>IF(AH$3=0,0,INDEX(Sheet1!RawDataCols,$C419,AH$5)*$R419)</f>
        <v>3106.66</v>
      </c>
      <c r="AI419" s="3">
        <f>IF(AI$3=0,0,INDEX(Sheet1!RawDataCols,$C419,AI$5)*$R419)</f>
        <v>878.5</v>
      </c>
      <c r="AJ419" s="3">
        <f>IF(AJ$3=0,0,INDEX(Sheet1!RawDataCols,$C419,AJ$5)*$R419)</f>
        <v>1656.96</v>
      </c>
      <c r="AK419" s="3">
        <f>IF(AK$3=0,0,INDEX(Sheet1!RawDataCols,$C419,AK$5)*$R419)</f>
        <v>3106.66</v>
      </c>
      <c r="AL419" s="3">
        <f>IF(AL$3=0,0,INDEX(Sheet1!RawDataCols,$C419,AL$5)*$R419)</f>
        <v>1787.48</v>
      </c>
      <c r="AM419" s="3">
        <f>IF(AM$3=0,0,INDEX(Sheet1!RawDataCols,$C419,AM$5)*$R419)</f>
        <v>623.44000000000005</v>
      </c>
      <c r="AN419" s="3">
        <f>IF(AN$3=0,0,INDEX(Sheet1!RawDataCols,$C419,AN$5)*$R419)</f>
        <v>19.48</v>
      </c>
      <c r="AO419" s="3">
        <f>IF(AO$3=0,0,INDEX(Sheet1!RawDataCols,$C419,AO$5)*$R419)</f>
        <v>928.96</v>
      </c>
      <c r="AP419" s="3">
        <f>IF(AP$3=0,0,INDEX(Sheet1!RawDataCols,$C419,AP$5)*$R419)</f>
        <v>325</v>
      </c>
      <c r="AQ419" s="3">
        <f>IF(AQ$3=0,0,INDEX(Sheet1!RawDataCols,$C419,AQ$5)*$R419)</f>
        <v>3106.66</v>
      </c>
      <c r="AR419" s="3">
        <f>IF(AR$3=0,0,INDEX(Sheet1!RawDataCols,$C419,AR$5)*$R419)</f>
        <v>50.96</v>
      </c>
      <c r="AS419" s="3">
        <f>IF(AS$3=0,0,INDEX(Sheet1!RawDataCols,$C419,AS$5)*$R419)</f>
        <v>909.48</v>
      </c>
      <c r="AT419" s="3">
        <f>IF(AT$3=0,0,INDEX(Sheet1!RawDataCols,$C419,AT$5)*$R419)</f>
        <v>3106.66</v>
      </c>
      <c r="AU419" s="3">
        <f>IF(AU$3=0,0,INDEX(Sheet1!RawDataCols,$C419,AU$5)*$R419)</f>
        <v>5734.48</v>
      </c>
      <c r="AV419" s="3">
        <f>IF(AV$3=0,0,INDEX(Sheet1!RawDataCols,$C419,AV$5)*$R419)</f>
        <v>928.96</v>
      </c>
      <c r="AW419" s="3">
        <f>IF(AW$3=0,0,INDEX(Sheet1!RawDataCols,$C419,AW$5)*$R419)</f>
        <v>3106.66</v>
      </c>
      <c r="AX419" s="3">
        <f>IF(AX$3=0,0,INDEX(Sheet1!RawDataCols,$C419,AX$5)*$R419)</f>
        <v>6662.96</v>
      </c>
      <c r="AY419" s="3">
        <f>IF(AY$3=0,0,INDEX(Sheet1!RawDataCols,$C419,AY$5)*$R419)</f>
        <v>1974.77</v>
      </c>
      <c r="AZ419" s="3">
        <f>IF(AZ$3=0,0,INDEX(Sheet1!RawDataCols,$C419,AZ$5)*$R419)</f>
        <v>3106.66</v>
      </c>
      <c r="BA419" s="3">
        <f>IF(BA$3=0,0,INDEX(Sheet1!RawDataCols,$C419,BA$5)*$R419)</f>
        <v>5999.83</v>
      </c>
      <c r="BB419" s="3">
        <f>IF(BB$3=0,0,INDEX(Sheet1!RawDataCols,$C419,BB$5)*$R419)</f>
        <v>928.96</v>
      </c>
      <c r="BC419" s="3">
        <f>IF(BC$3=0,0,INDEX(Sheet1!RawDataCols,$C419,BC$5)*$R419)</f>
        <v>3106.66</v>
      </c>
      <c r="BD419" s="3">
        <f>IF(BD$3=0,0,INDEX(Sheet1!RawDataCols,$C419,BD$5)*$R419)</f>
        <v>8271.94</v>
      </c>
      <c r="BE419" s="3">
        <f>IF(BE$3=0,0,INDEX(Sheet1!RawDataCols,$C419,BE$5)*$R419)</f>
        <v>928.96</v>
      </c>
      <c r="BF419" s="3">
        <f>IF(BF$3=0,0,INDEX(Sheet1!RawDataCols,$C419,BF$5)*$R419)</f>
        <v>3106.66</v>
      </c>
      <c r="BG419" s="179">
        <f>IF(BG$3=0,0,INDEX(Sheet1!RawDataCols,$C419,BG$5)*$R419)</f>
        <v>8271.94</v>
      </c>
      <c r="BH419" s="33">
        <f t="shared" si="67"/>
        <v>24641.399999999994</v>
      </c>
      <c r="BI419" s="33">
        <f t="shared" si="68"/>
        <v>34192.74</v>
      </c>
      <c r="BJ419" s="33">
        <f t="shared" si="69"/>
        <v>50665.39</v>
      </c>
      <c r="BK419" s="3">
        <f>IF(BK$3=0,0,INDEX(Sheet1!RawDataCols,$C419,BK$5)*$R419)</f>
        <v>2137.0462499999999</v>
      </c>
      <c r="BL419" s="3">
        <f>IF(BL$3=0,0,INDEX(Sheet1!RawDataCols,$C419,BL$5)*$R419)</f>
        <v>3050.3137499999998</v>
      </c>
      <c r="BM419" s="3">
        <f>IF(BM$3=0,0,INDEX(Sheet1!RawDataCols,$C419,BM$5)*$R419)</f>
        <v>3643.9693750000001</v>
      </c>
      <c r="BN419" s="3">
        <f>IF(BN$3=0,0,INDEX(Sheet1!RawDataCols,$C419,BN$5)*$R419)</f>
        <v>1502.309375</v>
      </c>
      <c r="BO419" s="3">
        <f>IF(BO$3=0,0,INDEX(Sheet1!RawDataCols,$C419,BO$5)*$R419)</f>
        <v>2192.9875000000002</v>
      </c>
      <c r="BP419" s="3">
        <f>IF(BP$3=0,0,INDEX(Sheet1!RawDataCols,$C419,BP$5)*$R419)</f>
        <v>25788.76</v>
      </c>
      <c r="BQ419" s="3">
        <f t="shared" si="70"/>
        <v>20179.25</v>
      </c>
      <c r="BR419" s="3">
        <f t="shared" si="71"/>
        <v>-1228.46</v>
      </c>
      <c r="BS419" s="3">
        <f t="shared" si="72"/>
        <v>1857.92</v>
      </c>
      <c r="BT419" s="3">
        <f t="shared" si="73"/>
        <v>5690.6100000000006</v>
      </c>
      <c r="BU419" s="3" t="str">
        <f>INDEX(Sheet1!$BS$2:$BS$1000,MATCH($A419,Sheet1!$A$2:$A$1000,0))</f>
        <v>14</v>
      </c>
      <c r="BV419" s="3">
        <f>INDEX(Sheet1!$BT$2:$BT$1000,MATCH($A419,Sheet1!$A$2:$A$1000,0))</f>
        <v>5690.61</v>
      </c>
    </row>
    <row r="420" spans="1:74" x14ac:dyDescent="0.2">
      <c r="A420" s="246" t="s">
        <v>856</v>
      </c>
      <c r="B420" s="3" t="e">
        <f>MATCH($A420,Sheet1!ACCOUNTNO,0)</f>
        <v>#N/A</v>
      </c>
      <c r="C420" s="3">
        <f t="shared" si="64"/>
        <v>65000</v>
      </c>
      <c r="D420" s="3">
        <f>IF(D$3=0,0,INDEX(Sheet1!RawDataCols,$C420,D$5))</f>
        <v>0</v>
      </c>
      <c r="E420" s="3">
        <f>IF(E$3=0,0,INDEX(Sheet1!RawDataCols,$C420,E$5))</f>
        <v>0</v>
      </c>
      <c r="F420" s="3">
        <f>IF(F$3=0,0,INDEX(Sheet1!RawDataCols,$C420,F$5))</f>
        <v>0</v>
      </c>
      <c r="G420" s="3">
        <f>IF(G$3=0,0,INDEX(Sheet1!RawDataCols,$C420,G$5))</f>
        <v>0</v>
      </c>
      <c r="H420" s="3">
        <f>IF(H$3=0,0,INDEX(Sheet1!RawDataCols,$C420,H$5))</f>
        <v>0</v>
      </c>
      <c r="I420" s="3">
        <f>IF(I$3=0,0,INDEX(Sheet1!RawDataCols,$C420,I$5))</f>
        <v>0</v>
      </c>
      <c r="J420" s="3">
        <f>IF(J$3=0,0,INDEX(Sheet1!RawDataCols,$C420,J$5))</f>
        <v>0</v>
      </c>
      <c r="K420" s="3">
        <f>IF(K$3=0,0,INDEX(Sheet1!RawDataCols,$C420,K$5))</f>
        <v>0</v>
      </c>
      <c r="L420" s="3">
        <f>IF(L$3=0,0,INDEX(Sheet1!RawDataCols,$C420,L$5))</f>
        <v>0</v>
      </c>
      <c r="M420" s="3">
        <f>IF(M$3=0,0,INDEX(Sheet1!RawDataCols,$C420,M$5))</f>
        <v>0</v>
      </c>
      <c r="N420" s="3">
        <f>IF(N$3=0,0,INDEX(Sheet1!RawDataCols,$C420,N$5))</f>
        <v>0</v>
      </c>
      <c r="O420" s="3">
        <f>INDEX(Sheet1!RawDataCols,$C420,O$5)</f>
        <v>0</v>
      </c>
      <c r="P420" s="3">
        <f>INDEX(Sheet1!RawDataCols,$C420,P$5)</f>
        <v>0</v>
      </c>
      <c r="Q420" s="3">
        <f>IF(Q$3=0,0,INDEX(Sheet1!RawDataCols,$C420,Q$5))</f>
        <v>0</v>
      </c>
      <c r="R420" s="3">
        <f t="shared" si="65"/>
        <v>1</v>
      </c>
      <c r="S420" s="3">
        <f t="shared" si="66"/>
        <v>-1</v>
      </c>
      <c r="T420" s="3">
        <f>IF(T$3=0,0,INDEX(Sheet1!RawDataCols,$C420,T$5)*$R420)</f>
        <v>0</v>
      </c>
      <c r="U420" s="3">
        <f>IF(U$3=0,0,INDEX(Sheet1!RawDataCols,$C420,U$5)*$R420)</f>
        <v>0</v>
      </c>
      <c r="V420" s="3">
        <f>IF(V$3=0,0,INDEX(Sheet1!RawDataCols,$C420,V$5)*$R420)</f>
        <v>0</v>
      </c>
      <c r="W420" s="3">
        <f>IF(W$3=0,0,INDEX(Sheet1!RawDataCols,$C420,W$5)*$R420)</f>
        <v>0</v>
      </c>
      <c r="X420" s="3">
        <f>IF(X$3=0,0,INDEX(Sheet1!RawDataCols,$C420,X$5)*$R420)</f>
        <v>0</v>
      </c>
      <c r="Y420" s="3">
        <f>IF(Y$3=0,0,INDEX(Sheet1!RawDataCols,$C420,Y$5)*$R420)</f>
        <v>0</v>
      </c>
      <c r="Z420" s="3">
        <f>IF(Z$3=0,0,INDEX(Sheet1!RawDataCols,$C420,Z$5)*$R420)</f>
        <v>0</v>
      </c>
      <c r="AA420" s="3">
        <f>IF(AA$3=0,0,INDEX(Sheet1!RawDataCols,$C420,AA$5)*$R420)</f>
        <v>0</v>
      </c>
      <c r="AB420" s="3">
        <f>IF(AB$3=0,0,INDEX(Sheet1!RawDataCols,$C420,AB$5)*$R420)</f>
        <v>0</v>
      </c>
      <c r="AC420" s="3">
        <f>IF(AC$3=0,0,INDEX(Sheet1!RawDataCols,$C420,AC$5)*$R420)</f>
        <v>0</v>
      </c>
      <c r="AD420" s="3">
        <f>IF(AD$3=0,0,INDEX(Sheet1!RawDataCols,$C420,AD$5)*$R420)</f>
        <v>0</v>
      </c>
      <c r="AE420" s="3">
        <f>IF(AE$3=0,0,INDEX(Sheet1!RawDataCols,$C420,AE$5)*$R420)</f>
        <v>0</v>
      </c>
      <c r="AF420" s="3">
        <f>IF(AF$3=0,0,INDEX(Sheet1!RawDataCols,$C420,AF$5)*$R420)</f>
        <v>0</v>
      </c>
      <c r="AG420" s="3">
        <f>IF(AG$3=0,0,INDEX(Sheet1!RawDataCols,$C420,AG$5)*$R420)</f>
        <v>0</v>
      </c>
      <c r="AH420" s="3">
        <f>IF(AH$3=0,0,INDEX(Sheet1!RawDataCols,$C420,AH$5)*$R420)</f>
        <v>0</v>
      </c>
      <c r="AI420" s="3">
        <f>IF(AI$3=0,0,INDEX(Sheet1!RawDataCols,$C420,AI$5)*$R420)</f>
        <v>0</v>
      </c>
      <c r="AJ420" s="3">
        <f>IF(AJ$3=0,0,INDEX(Sheet1!RawDataCols,$C420,AJ$5)*$R420)</f>
        <v>0</v>
      </c>
      <c r="AK420" s="3">
        <f>IF(AK$3=0,0,INDEX(Sheet1!RawDataCols,$C420,AK$5)*$R420)</f>
        <v>0</v>
      </c>
      <c r="AL420" s="3">
        <f>IF(AL$3=0,0,INDEX(Sheet1!RawDataCols,$C420,AL$5)*$R420)</f>
        <v>0</v>
      </c>
      <c r="AM420" s="3">
        <f>IF(AM$3=0,0,INDEX(Sheet1!RawDataCols,$C420,AM$5)*$R420)</f>
        <v>0</v>
      </c>
      <c r="AN420" s="3">
        <f>IF(AN$3=0,0,INDEX(Sheet1!RawDataCols,$C420,AN$5)*$R420)</f>
        <v>0</v>
      </c>
      <c r="AO420" s="3">
        <f>IF(AO$3=0,0,INDEX(Sheet1!RawDataCols,$C420,AO$5)*$R420)</f>
        <v>0</v>
      </c>
      <c r="AP420" s="3">
        <f>IF(AP$3=0,0,INDEX(Sheet1!RawDataCols,$C420,AP$5)*$R420)</f>
        <v>0</v>
      </c>
      <c r="AQ420" s="3">
        <f>IF(AQ$3=0,0,INDEX(Sheet1!RawDataCols,$C420,AQ$5)*$R420)</f>
        <v>0</v>
      </c>
      <c r="AR420" s="3">
        <f>IF(AR$3=0,0,INDEX(Sheet1!RawDataCols,$C420,AR$5)*$R420)</f>
        <v>0</v>
      </c>
      <c r="AS420" s="3">
        <f>IF(AS$3=0,0,INDEX(Sheet1!RawDataCols,$C420,AS$5)*$R420)</f>
        <v>0</v>
      </c>
      <c r="AT420" s="3">
        <f>IF(AT$3=0,0,INDEX(Sheet1!RawDataCols,$C420,AT$5)*$R420)</f>
        <v>0</v>
      </c>
      <c r="AU420" s="3">
        <f>IF(AU$3=0,0,INDEX(Sheet1!RawDataCols,$C420,AU$5)*$R420)</f>
        <v>0</v>
      </c>
      <c r="AV420" s="3">
        <f>IF(AV$3=0,0,INDEX(Sheet1!RawDataCols,$C420,AV$5)*$R420)</f>
        <v>0</v>
      </c>
      <c r="AW420" s="3">
        <f>IF(AW$3=0,0,INDEX(Sheet1!RawDataCols,$C420,AW$5)*$R420)</f>
        <v>0</v>
      </c>
      <c r="AX420" s="3">
        <f>IF(AX$3=0,0,INDEX(Sheet1!RawDataCols,$C420,AX$5)*$R420)</f>
        <v>0</v>
      </c>
      <c r="AY420" s="3">
        <f>IF(AY$3=0,0,INDEX(Sheet1!RawDataCols,$C420,AY$5)*$R420)</f>
        <v>0</v>
      </c>
      <c r="AZ420" s="3">
        <f>IF(AZ$3=0,0,INDEX(Sheet1!RawDataCols,$C420,AZ$5)*$R420)</f>
        <v>0</v>
      </c>
      <c r="BA420" s="3">
        <f>IF(BA$3=0,0,INDEX(Sheet1!RawDataCols,$C420,BA$5)*$R420)</f>
        <v>0</v>
      </c>
      <c r="BB420" s="3">
        <f>IF(BB$3=0,0,INDEX(Sheet1!RawDataCols,$C420,BB$5)*$R420)</f>
        <v>0</v>
      </c>
      <c r="BC420" s="3">
        <f>IF(BC$3=0,0,INDEX(Sheet1!RawDataCols,$C420,BC$5)*$R420)</f>
        <v>0</v>
      </c>
      <c r="BD420" s="3">
        <f>IF(BD$3=0,0,INDEX(Sheet1!RawDataCols,$C420,BD$5)*$R420)</f>
        <v>0</v>
      </c>
      <c r="BE420" s="3">
        <f>IF(BE$3=0,0,INDEX(Sheet1!RawDataCols,$C420,BE$5)*$R420)</f>
        <v>0</v>
      </c>
      <c r="BF420" s="3">
        <f>IF(BF$3=0,0,INDEX(Sheet1!RawDataCols,$C420,BF$5)*$R420)</f>
        <v>0</v>
      </c>
      <c r="BG420" s="179">
        <f>IF(BG$3=0,0,INDEX(Sheet1!RawDataCols,$C420,BG$5)*$R420)</f>
        <v>0</v>
      </c>
      <c r="BH420" s="33">
        <f t="shared" si="67"/>
        <v>0</v>
      </c>
      <c r="BI420" s="33">
        <f t="shared" si="68"/>
        <v>0</v>
      </c>
      <c r="BJ420" s="33">
        <f t="shared" si="69"/>
        <v>0</v>
      </c>
      <c r="BK420" s="3">
        <f>IF(BK$3=0,0,INDEX(Sheet1!RawDataCols,$C420,BK$5)*$R420)</f>
        <v>0</v>
      </c>
      <c r="BL420" s="3">
        <f>IF(BL$3=0,0,INDEX(Sheet1!RawDataCols,$C420,BL$5)*$R420)</f>
        <v>0</v>
      </c>
      <c r="BM420" s="3">
        <f>IF(BM$3=0,0,INDEX(Sheet1!RawDataCols,$C420,BM$5)*$R420)</f>
        <v>0</v>
      </c>
      <c r="BN420" s="3">
        <f>IF(BN$3=0,0,INDEX(Sheet1!RawDataCols,$C420,BN$5)*$R420)</f>
        <v>0</v>
      </c>
      <c r="BO420" s="3">
        <f>IF(BO$3=0,0,INDEX(Sheet1!RawDataCols,$C420,BO$5)*$R420)</f>
        <v>0</v>
      </c>
      <c r="BP420" s="3">
        <f>IF(BP$3=0,0,INDEX(Sheet1!RawDataCols,$C420,BP$5)*$R420)</f>
        <v>0</v>
      </c>
      <c r="BQ420" s="3">
        <f t="shared" si="70"/>
        <v>0</v>
      </c>
      <c r="BR420" s="3">
        <f t="shared" si="71"/>
        <v>0</v>
      </c>
      <c r="BS420" s="3">
        <f t="shared" si="72"/>
        <v>0</v>
      </c>
      <c r="BT420" s="3">
        <f t="shared" si="73"/>
        <v>0</v>
      </c>
      <c r="BU420" s="3" t="e">
        <f>INDEX(Sheet1!$BS$2:$BS$1000,MATCH($A420,Sheet1!$A$2:$A$1000,0))</f>
        <v>#N/A</v>
      </c>
      <c r="BV420" s="3" t="e">
        <f>INDEX(Sheet1!$BT$2:$BT$1000,MATCH($A420,Sheet1!$A$2:$A$1000,0))</f>
        <v>#N/A</v>
      </c>
    </row>
    <row r="421" spans="1:74" x14ac:dyDescent="0.2">
      <c r="A421" s="246" t="s">
        <v>857</v>
      </c>
      <c r="B421" s="3" t="e">
        <f>MATCH($A421,Sheet1!ACCOUNTNO,0)</f>
        <v>#N/A</v>
      </c>
      <c r="C421" s="3">
        <f t="shared" si="64"/>
        <v>65000</v>
      </c>
      <c r="D421" s="3">
        <f>IF(D$3=0,0,INDEX(Sheet1!RawDataCols,$C421,D$5))</f>
        <v>0</v>
      </c>
      <c r="E421" s="3">
        <f>IF(E$3=0,0,INDEX(Sheet1!RawDataCols,$C421,E$5))</f>
        <v>0</v>
      </c>
      <c r="F421" s="3">
        <f>IF(F$3=0,0,INDEX(Sheet1!RawDataCols,$C421,F$5))</f>
        <v>0</v>
      </c>
      <c r="G421" s="3">
        <f>IF(G$3=0,0,INDEX(Sheet1!RawDataCols,$C421,G$5))</f>
        <v>0</v>
      </c>
      <c r="H421" s="3">
        <f>IF(H$3=0,0,INDEX(Sheet1!RawDataCols,$C421,H$5))</f>
        <v>0</v>
      </c>
      <c r="I421" s="3">
        <f>IF(I$3=0,0,INDEX(Sheet1!RawDataCols,$C421,I$5))</f>
        <v>0</v>
      </c>
      <c r="J421" s="3">
        <f>IF(J$3=0,0,INDEX(Sheet1!RawDataCols,$C421,J$5))</f>
        <v>0</v>
      </c>
      <c r="K421" s="3">
        <f>IF(K$3=0,0,INDEX(Sheet1!RawDataCols,$C421,K$5))</f>
        <v>0</v>
      </c>
      <c r="L421" s="3">
        <f>IF(L$3=0,0,INDEX(Sheet1!RawDataCols,$C421,L$5))</f>
        <v>0</v>
      </c>
      <c r="M421" s="3">
        <f>IF(M$3=0,0,INDEX(Sheet1!RawDataCols,$C421,M$5))</f>
        <v>0</v>
      </c>
      <c r="N421" s="3">
        <f>IF(N$3=0,0,INDEX(Sheet1!RawDataCols,$C421,N$5))</f>
        <v>0</v>
      </c>
      <c r="O421" s="3">
        <f>INDEX(Sheet1!RawDataCols,$C421,O$5)</f>
        <v>0</v>
      </c>
      <c r="P421" s="3">
        <f>INDEX(Sheet1!RawDataCols,$C421,P$5)</f>
        <v>0</v>
      </c>
      <c r="Q421" s="3">
        <f>IF(Q$3=0,0,INDEX(Sheet1!RawDataCols,$C421,Q$5))</f>
        <v>0</v>
      </c>
      <c r="R421" s="3">
        <f t="shared" si="65"/>
        <v>1</v>
      </c>
      <c r="S421" s="3">
        <f t="shared" si="66"/>
        <v>-1</v>
      </c>
      <c r="T421" s="3">
        <f>IF(T$3=0,0,INDEX(Sheet1!RawDataCols,$C421,T$5)*$R421)</f>
        <v>0</v>
      </c>
      <c r="U421" s="3">
        <f>IF(U$3=0,0,INDEX(Sheet1!RawDataCols,$C421,U$5)*$R421)</f>
        <v>0</v>
      </c>
      <c r="V421" s="3">
        <f>IF(V$3=0,0,INDEX(Sheet1!RawDataCols,$C421,V$5)*$R421)</f>
        <v>0</v>
      </c>
      <c r="W421" s="3">
        <f>IF(W$3=0,0,INDEX(Sheet1!RawDataCols,$C421,W$5)*$R421)</f>
        <v>0</v>
      </c>
      <c r="X421" s="3">
        <f>IF(X$3=0,0,INDEX(Sheet1!RawDataCols,$C421,X$5)*$R421)</f>
        <v>0</v>
      </c>
      <c r="Y421" s="3">
        <f>IF(Y$3=0,0,INDEX(Sheet1!RawDataCols,$C421,Y$5)*$R421)</f>
        <v>0</v>
      </c>
      <c r="Z421" s="3">
        <f>IF(Z$3=0,0,INDEX(Sheet1!RawDataCols,$C421,Z$5)*$R421)</f>
        <v>0</v>
      </c>
      <c r="AA421" s="3">
        <f>IF(AA$3=0,0,INDEX(Sheet1!RawDataCols,$C421,AA$5)*$R421)</f>
        <v>0</v>
      </c>
      <c r="AB421" s="3">
        <f>IF(AB$3=0,0,INDEX(Sheet1!RawDataCols,$C421,AB$5)*$R421)</f>
        <v>0</v>
      </c>
      <c r="AC421" s="3">
        <f>IF(AC$3=0,0,INDEX(Sheet1!RawDataCols,$C421,AC$5)*$R421)</f>
        <v>0</v>
      </c>
      <c r="AD421" s="3">
        <f>IF(AD$3=0,0,INDEX(Sheet1!RawDataCols,$C421,AD$5)*$R421)</f>
        <v>0</v>
      </c>
      <c r="AE421" s="3">
        <f>IF(AE$3=0,0,INDEX(Sheet1!RawDataCols,$C421,AE$5)*$R421)</f>
        <v>0</v>
      </c>
      <c r="AF421" s="3">
        <f>IF(AF$3=0,0,INDEX(Sheet1!RawDataCols,$C421,AF$5)*$R421)</f>
        <v>0</v>
      </c>
      <c r="AG421" s="3">
        <f>IF(AG$3=0,0,INDEX(Sheet1!RawDataCols,$C421,AG$5)*$R421)</f>
        <v>0</v>
      </c>
      <c r="AH421" s="3">
        <f>IF(AH$3=0,0,INDEX(Sheet1!RawDataCols,$C421,AH$5)*$R421)</f>
        <v>0</v>
      </c>
      <c r="AI421" s="3">
        <f>IF(AI$3=0,0,INDEX(Sheet1!RawDataCols,$C421,AI$5)*$R421)</f>
        <v>0</v>
      </c>
      <c r="AJ421" s="3">
        <f>IF(AJ$3=0,0,INDEX(Sheet1!RawDataCols,$C421,AJ$5)*$R421)</f>
        <v>0</v>
      </c>
      <c r="AK421" s="3">
        <f>IF(AK$3=0,0,INDEX(Sheet1!RawDataCols,$C421,AK$5)*$R421)</f>
        <v>0</v>
      </c>
      <c r="AL421" s="3">
        <f>IF(AL$3=0,0,INDEX(Sheet1!RawDataCols,$C421,AL$5)*$R421)</f>
        <v>0</v>
      </c>
      <c r="AM421" s="3">
        <f>IF(AM$3=0,0,INDEX(Sheet1!RawDataCols,$C421,AM$5)*$R421)</f>
        <v>0</v>
      </c>
      <c r="AN421" s="3">
        <f>IF(AN$3=0,0,INDEX(Sheet1!RawDataCols,$C421,AN$5)*$R421)</f>
        <v>0</v>
      </c>
      <c r="AO421" s="3">
        <f>IF(AO$3=0,0,INDEX(Sheet1!RawDataCols,$C421,AO$5)*$R421)</f>
        <v>0</v>
      </c>
      <c r="AP421" s="3">
        <f>IF(AP$3=0,0,INDEX(Sheet1!RawDataCols,$C421,AP$5)*$R421)</f>
        <v>0</v>
      </c>
      <c r="AQ421" s="3">
        <f>IF(AQ$3=0,0,INDEX(Sheet1!RawDataCols,$C421,AQ$5)*$R421)</f>
        <v>0</v>
      </c>
      <c r="AR421" s="3">
        <f>IF(AR$3=0,0,INDEX(Sheet1!RawDataCols,$C421,AR$5)*$R421)</f>
        <v>0</v>
      </c>
      <c r="AS421" s="3">
        <f>IF(AS$3=0,0,INDEX(Sheet1!RawDataCols,$C421,AS$5)*$R421)</f>
        <v>0</v>
      </c>
      <c r="AT421" s="3">
        <f>IF(AT$3=0,0,INDEX(Sheet1!RawDataCols,$C421,AT$5)*$R421)</f>
        <v>0</v>
      </c>
      <c r="AU421" s="3">
        <f>IF(AU$3=0,0,INDEX(Sheet1!RawDataCols,$C421,AU$5)*$R421)</f>
        <v>0</v>
      </c>
      <c r="AV421" s="3">
        <f>IF(AV$3=0,0,INDEX(Sheet1!RawDataCols,$C421,AV$5)*$R421)</f>
        <v>0</v>
      </c>
      <c r="AW421" s="3">
        <f>IF(AW$3=0,0,INDEX(Sheet1!RawDataCols,$C421,AW$5)*$R421)</f>
        <v>0</v>
      </c>
      <c r="AX421" s="3">
        <f>IF(AX$3=0,0,INDEX(Sheet1!RawDataCols,$C421,AX$5)*$R421)</f>
        <v>0</v>
      </c>
      <c r="AY421" s="3">
        <f>IF(AY$3=0,0,INDEX(Sheet1!RawDataCols,$C421,AY$5)*$R421)</f>
        <v>0</v>
      </c>
      <c r="AZ421" s="3">
        <f>IF(AZ$3=0,0,INDEX(Sheet1!RawDataCols,$C421,AZ$5)*$R421)</f>
        <v>0</v>
      </c>
      <c r="BA421" s="3">
        <f>IF(BA$3=0,0,INDEX(Sheet1!RawDataCols,$C421,BA$5)*$R421)</f>
        <v>0</v>
      </c>
      <c r="BB421" s="3">
        <f>IF(BB$3=0,0,INDEX(Sheet1!RawDataCols,$C421,BB$5)*$R421)</f>
        <v>0</v>
      </c>
      <c r="BC421" s="3">
        <f>IF(BC$3=0,0,INDEX(Sheet1!RawDataCols,$C421,BC$5)*$R421)</f>
        <v>0</v>
      </c>
      <c r="BD421" s="3">
        <f>IF(BD$3=0,0,INDEX(Sheet1!RawDataCols,$C421,BD$5)*$R421)</f>
        <v>0</v>
      </c>
      <c r="BE421" s="3">
        <f>IF(BE$3=0,0,INDEX(Sheet1!RawDataCols,$C421,BE$5)*$R421)</f>
        <v>0</v>
      </c>
      <c r="BF421" s="3">
        <f>IF(BF$3=0,0,INDEX(Sheet1!RawDataCols,$C421,BF$5)*$R421)</f>
        <v>0</v>
      </c>
      <c r="BG421" s="179">
        <f>IF(BG$3=0,0,INDEX(Sheet1!RawDataCols,$C421,BG$5)*$R421)</f>
        <v>0</v>
      </c>
      <c r="BH421" s="33">
        <f t="shared" si="67"/>
        <v>0</v>
      </c>
      <c r="BI421" s="33">
        <f t="shared" si="68"/>
        <v>0</v>
      </c>
      <c r="BJ421" s="33">
        <f t="shared" si="69"/>
        <v>0</v>
      </c>
      <c r="BK421" s="3">
        <f>IF(BK$3=0,0,INDEX(Sheet1!RawDataCols,$C421,BK$5)*$R421)</f>
        <v>0</v>
      </c>
      <c r="BL421" s="3">
        <f>IF(BL$3=0,0,INDEX(Sheet1!RawDataCols,$C421,BL$5)*$R421)</f>
        <v>0</v>
      </c>
      <c r="BM421" s="3">
        <f>IF(BM$3=0,0,INDEX(Sheet1!RawDataCols,$C421,BM$5)*$R421)</f>
        <v>0</v>
      </c>
      <c r="BN421" s="3">
        <f>IF(BN$3=0,0,INDEX(Sheet1!RawDataCols,$C421,BN$5)*$R421)</f>
        <v>0</v>
      </c>
      <c r="BO421" s="3">
        <f>IF(BO$3=0,0,INDEX(Sheet1!RawDataCols,$C421,BO$5)*$R421)</f>
        <v>0</v>
      </c>
      <c r="BP421" s="3">
        <f>IF(BP$3=0,0,INDEX(Sheet1!RawDataCols,$C421,BP$5)*$R421)</f>
        <v>0</v>
      </c>
      <c r="BQ421" s="3">
        <f t="shared" si="70"/>
        <v>0</v>
      </c>
      <c r="BR421" s="3">
        <f t="shared" si="71"/>
        <v>0</v>
      </c>
      <c r="BS421" s="3">
        <f t="shared" si="72"/>
        <v>0</v>
      </c>
      <c r="BT421" s="3">
        <f t="shared" si="73"/>
        <v>0</v>
      </c>
      <c r="BU421" s="3" t="e">
        <f>INDEX(Sheet1!$BS$2:$BS$1000,MATCH($A421,Sheet1!$A$2:$A$1000,0))</f>
        <v>#N/A</v>
      </c>
      <c r="BV421" s="3" t="e">
        <f>INDEX(Sheet1!$BT$2:$BT$1000,MATCH($A421,Sheet1!$A$2:$A$1000,0))</f>
        <v>#N/A</v>
      </c>
    </row>
    <row r="422" spans="1:74" x14ac:dyDescent="0.2">
      <c r="A422" s="11" t="s">
        <v>858</v>
      </c>
      <c r="B422" s="3">
        <f>MATCH($A422,Sheet1!ACCOUNTNO,0)</f>
        <v>385</v>
      </c>
      <c r="C422" s="3">
        <f t="shared" si="64"/>
        <v>385</v>
      </c>
      <c r="D422" s="3" t="str">
        <f>IF(D$3=0,0,INDEX(Sheet1!RawDataCols,$C422,D$5))</f>
        <v>27140A11</v>
      </c>
      <c r="E422" s="3" t="str">
        <f>IF(E$3=0,0,INDEX(Sheet1!RawDataCols,$C422,E$5))</f>
        <v xml:space="preserve">27140          </v>
      </c>
      <c r="F422" s="3" t="str">
        <f>IF(F$3=0,0,INDEX(Sheet1!RawDataCols,$C422,F$5))</f>
        <v xml:space="preserve">A11            </v>
      </c>
      <c r="G422" s="3" t="str">
        <f>IF(G$3=0,0,INDEX(Sheet1!RawDataCols,$C422,G$5))</f>
        <v xml:space="preserve">               </v>
      </c>
      <c r="H422" s="3" t="str">
        <f>IF(H$3=0,0,INDEX(Sheet1!RawDataCols,$C422,H$5))</f>
        <v xml:space="preserve">               </v>
      </c>
      <c r="I422" s="3" t="str">
        <f>IF(I$3=0,0,INDEX(Sheet1!RawDataCols,$C422,I$5))</f>
        <v xml:space="preserve">               </v>
      </c>
      <c r="J422" s="3" t="str">
        <f>IF(J$3=0,0,INDEX(Sheet1!RawDataCols,$C422,J$5))</f>
        <v xml:space="preserve">               </v>
      </c>
      <c r="K422" s="3" t="str">
        <f>IF(K$3=0,0,INDEX(Sheet1!RawDataCols,$C422,K$5))</f>
        <v xml:space="preserve">               </v>
      </c>
      <c r="L422" s="3" t="str">
        <f>IF(L$3=0,0,INDEX(Sheet1!RawDataCols,$C422,L$5))</f>
        <v xml:space="preserve">               </v>
      </c>
      <c r="M422" s="3" t="str">
        <f>IF(M$3=0,0,INDEX(Sheet1!RawDataCols,$C422,M$5))</f>
        <v xml:space="preserve">F007  </v>
      </c>
      <c r="N422" s="3" t="str">
        <f>IF(N$3=0,0,INDEX(Sheet1!RawDataCols,$C422,N$5))</f>
        <v>Electricity - Common-25 Hutt St</v>
      </c>
      <c r="O422" s="3">
        <f>INDEX(Sheet1!RawDataCols,$C422,O$5)</f>
        <v>13</v>
      </c>
      <c r="P422" s="3" t="str">
        <f>INDEX(Sheet1!RawDataCols,$C422,P$5)</f>
        <v>Cost and Expenses</v>
      </c>
      <c r="Q422" s="3" t="str">
        <f>IF(Q$3=0,0,INDEX(Sheet1!RawDataCols,$C422,Q$5))</f>
        <v>I</v>
      </c>
      <c r="R422" s="3">
        <f t="shared" si="65"/>
        <v>1</v>
      </c>
      <c r="S422" s="3">
        <f t="shared" si="66"/>
        <v>-1</v>
      </c>
      <c r="T422" s="3">
        <f>IF(T$3=0,0,INDEX(Sheet1!RawDataCols,$C422,T$5)*$R422)</f>
        <v>0</v>
      </c>
      <c r="U422" s="3">
        <f>IF(U$3=0,0,INDEX(Sheet1!RawDataCols,$C422,U$5)*$R422)</f>
        <v>0</v>
      </c>
      <c r="V422" s="3">
        <f>IF(V$3=0,0,INDEX(Sheet1!RawDataCols,$C422,V$5)*$R422)</f>
        <v>292.16000000000003</v>
      </c>
      <c r="W422" s="3">
        <f>IF(W$3=0,0,INDEX(Sheet1!RawDataCols,$C422,W$5)*$R422)</f>
        <v>0</v>
      </c>
      <c r="X422" s="3">
        <f>IF(X$3=0,0,INDEX(Sheet1!RawDataCols,$C422,X$5)*$R422)</f>
        <v>0</v>
      </c>
      <c r="Y422" s="3">
        <f>IF(Y$3=0,0,INDEX(Sheet1!RawDataCols,$C422,Y$5)*$R422)</f>
        <v>292.16000000000003</v>
      </c>
      <c r="Z422" s="3">
        <f>IF(Z$3=0,0,INDEX(Sheet1!RawDataCols,$C422,Z$5)*$R422)</f>
        <v>976.48</v>
      </c>
      <c r="AA422" s="3">
        <f>IF(AA$3=0,0,INDEX(Sheet1!RawDataCols,$C422,AA$5)*$R422)</f>
        <v>1045.1400000000001</v>
      </c>
      <c r="AB422" s="3">
        <f>IF(AB$3=0,0,INDEX(Sheet1!RawDataCols,$C422,AB$5)*$R422)</f>
        <v>292.16000000000003</v>
      </c>
      <c r="AC422" s="3">
        <f>IF(AC$3=0,0,INDEX(Sheet1!RawDataCols,$C422,AC$5)*$R422)</f>
        <v>0</v>
      </c>
      <c r="AD422" s="3">
        <f>IF(AD$3=0,0,INDEX(Sheet1!RawDataCols,$C422,AD$5)*$R422)</f>
        <v>0</v>
      </c>
      <c r="AE422" s="3">
        <f>IF(AE$3=0,0,INDEX(Sheet1!RawDataCols,$C422,AE$5)*$R422)</f>
        <v>292.16000000000003</v>
      </c>
      <c r="AF422" s="3">
        <f>IF(AF$3=0,0,INDEX(Sheet1!RawDataCols,$C422,AF$5)*$R422)</f>
        <v>0</v>
      </c>
      <c r="AG422" s="3">
        <f>IF(AG$3=0,0,INDEX(Sheet1!RawDataCols,$C422,AG$5)*$R422)</f>
        <v>1047.6400000000001</v>
      </c>
      <c r="AH422" s="3">
        <f>IF(AH$3=0,0,INDEX(Sheet1!RawDataCols,$C422,AH$5)*$R422)</f>
        <v>292.16000000000003</v>
      </c>
      <c r="AI422" s="3">
        <f>IF(AI$3=0,0,INDEX(Sheet1!RawDataCols,$C422,AI$5)*$R422)</f>
        <v>1360.7</v>
      </c>
      <c r="AJ422" s="3">
        <f>IF(AJ$3=0,0,INDEX(Sheet1!RawDataCols,$C422,AJ$5)*$R422)</f>
        <v>0</v>
      </c>
      <c r="AK422" s="3">
        <f>IF(AK$3=0,0,INDEX(Sheet1!RawDataCols,$C422,AK$5)*$R422)</f>
        <v>292.16000000000003</v>
      </c>
      <c r="AL422" s="3">
        <f>IF(AL$3=0,0,INDEX(Sheet1!RawDataCols,$C422,AL$5)*$R422)</f>
        <v>0</v>
      </c>
      <c r="AM422" s="3">
        <f>IF(AM$3=0,0,INDEX(Sheet1!RawDataCols,$C422,AM$5)*$R422)</f>
        <v>0</v>
      </c>
      <c r="AN422" s="3">
        <f>IF(AN$3=0,0,INDEX(Sheet1!RawDataCols,$C422,AN$5)*$R422)</f>
        <v>0</v>
      </c>
      <c r="AO422" s="3">
        <f>IF(AO$3=0,0,INDEX(Sheet1!RawDataCols,$C422,AO$5)*$R422)</f>
        <v>0</v>
      </c>
      <c r="AP422" s="3">
        <f>IF(AP$3=0,0,INDEX(Sheet1!RawDataCols,$C422,AP$5)*$R422)</f>
        <v>1197.0899999999999</v>
      </c>
      <c r="AQ422" s="3">
        <f>IF(AQ$3=0,0,INDEX(Sheet1!RawDataCols,$C422,AQ$5)*$R422)</f>
        <v>292.16000000000003</v>
      </c>
      <c r="AR422" s="3">
        <f>IF(AR$3=0,0,INDEX(Sheet1!RawDataCols,$C422,AR$5)*$R422)</f>
        <v>1109.3599999999999</v>
      </c>
      <c r="AS422" s="3">
        <f>IF(AS$3=0,0,INDEX(Sheet1!RawDataCols,$C422,AS$5)*$R422)</f>
        <v>0</v>
      </c>
      <c r="AT422" s="3">
        <f>IF(AT$3=0,0,INDEX(Sheet1!RawDataCols,$C422,AT$5)*$R422)</f>
        <v>292.16000000000003</v>
      </c>
      <c r="AU422" s="3">
        <f>IF(AU$3=0,0,INDEX(Sheet1!RawDataCols,$C422,AU$5)*$R422)</f>
        <v>0</v>
      </c>
      <c r="AV422" s="3">
        <f>IF(AV$3=0,0,INDEX(Sheet1!RawDataCols,$C422,AV$5)*$R422)</f>
        <v>0</v>
      </c>
      <c r="AW422" s="3">
        <f>IF(AW$3=0,0,INDEX(Sheet1!RawDataCols,$C422,AW$5)*$R422)</f>
        <v>292.16000000000003</v>
      </c>
      <c r="AX422" s="3">
        <f>IF(AX$3=0,0,INDEX(Sheet1!RawDataCols,$C422,AX$5)*$R422)</f>
        <v>0</v>
      </c>
      <c r="AY422" s="3">
        <f>IF(AY$3=0,0,INDEX(Sheet1!RawDataCols,$C422,AY$5)*$R422)</f>
        <v>1069.1400000000001</v>
      </c>
      <c r="AZ422" s="3">
        <f>IF(AZ$3=0,0,INDEX(Sheet1!RawDataCols,$C422,AZ$5)*$R422)</f>
        <v>292.16000000000003</v>
      </c>
      <c r="BA422" s="3">
        <f>IF(BA$3=0,0,INDEX(Sheet1!RawDataCols,$C422,BA$5)*$R422)</f>
        <v>1180.2</v>
      </c>
      <c r="BB422" s="3">
        <f>IF(BB$3=0,0,INDEX(Sheet1!RawDataCols,$C422,BB$5)*$R422)</f>
        <v>0</v>
      </c>
      <c r="BC422" s="3">
        <f>IF(BC$3=0,0,INDEX(Sheet1!RawDataCols,$C422,BC$5)*$R422)</f>
        <v>292.16000000000003</v>
      </c>
      <c r="BD422" s="3">
        <f>IF(BD$3=0,0,INDEX(Sheet1!RawDataCols,$C422,BD$5)*$R422)</f>
        <v>0</v>
      </c>
      <c r="BE422" s="3">
        <f>IF(BE$3=0,0,INDEX(Sheet1!RawDataCols,$C422,BE$5)*$R422)</f>
        <v>0</v>
      </c>
      <c r="BF422" s="3">
        <f>IF(BF$3=0,0,INDEX(Sheet1!RawDataCols,$C422,BF$5)*$R422)</f>
        <v>292.16000000000003</v>
      </c>
      <c r="BG422" s="179">
        <f>IF(BG$3=0,0,INDEX(Sheet1!RawDataCols,$C422,BG$5)*$R422)</f>
        <v>0</v>
      </c>
      <c r="BH422" s="33">
        <f t="shared" si="67"/>
        <v>4359.01</v>
      </c>
      <c r="BI422" s="33">
        <f t="shared" si="68"/>
        <v>3213.7599999999998</v>
      </c>
      <c r="BJ422" s="33">
        <f t="shared" si="69"/>
        <v>4626.74</v>
      </c>
      <c r="BK422" s="3">
        <f>IF(BK$3=0,0,INDEX(Sheet1!RawDataCols,$C422,BK$5)*$R422)</f>
        <v>200.86</v>
      </c>
      <c r="BL422" s="3">
        <f>IF(BL$3=0,0,INDEX(Sheet1!RawDataCols,$C422,BL$5)*$R422)</f>
        <v>286.17374999999998</v>
      </c>
      <c r="BM422" s="3">
        <f>IF(BM$3=0,0,INDEX(Sheet1!RawDataCols,$C422,BM$5)*$R422)</f>
        <v>272.72687500000001</v>
      </c>
      <c r="BN422" s="3">
        <f>IF(BN$3=0,0,INDEX(Sheet1!RawDataCols,$C422,BN$5)*$R422)</f>
        <v>179.47749999999999</v>
      </c>
      <c r="BO422" s="3">
        <f>IF(BO$3=0,0,INDEX(Sheet1!RawDataCols,$C422,BO$5)*$R422)</f>
        <v>251.08812499999999</v>
      </c>
      <c r="BP422" s="3">
        <f>IF(BP$3=0,0,INDEX(Sheet1!RawDataCols,$C422,BP$5)*$R422)</f>
        <v>2241.6</v>
      </c>
      <c r="BQ422" s="3">
        <f t="shared" si="70"/>
        <v>1045.1400000000001</v>
      </c>
      <c r="BR422" s="3">
        <f t="shared" si="71"/>
        <v>1047.6400000000001</v>
      </c>
      <c r="BS422" s="3">
        <f t="shared" si="72"/>
        <v>1197.0899999999999</v>
      </c>
      <c r="BT422" s="3">
        <f t="shared" si="73"/>
        <v>2266.23</v>
      </c>
      <c r="BU422" s="3" t="str">
        <f>INDEX(Sheet1!$BS$2:$BS$1000,MATCH($A422,Sheet1!$A$2:$A$1000,0))</f>
        <v>14</v>
      </c>
      <c r="BV422" s="3">
        <f>INDEX(Sheet1!$BT$2:$BT$1000,MATCH($A422,Sheet1!$A$2:$A$1000,0))</f>
        <v>2266.23</v>
      </c>
    </row>
    <row r="423" spans="1:74" x14ac:dyDescent="0.2">
      <c r="A423" s="246" t="s">
        <v>1039</v>
      </c>
      <c r="B423" s="3" t="e">
        <f>MATCH($A423,Sheet1!ACCOUNTNO,0)</f>
        <v>#N/A</v>
      </c>
      <c r="C423" s="3">
        <f t="shared" si="64"/>
        <v>65000</v>
      </c>
      <c r="D423" s="3">
        <f>IF(D$3=0,0,INDEX(Sheet1!RawDataCols,$C423,D$5))</f>
        <v>0</v>
      </c>
      <c r="E423" s="3">
        <f>IF(E$3=0,0,INDEX(Sheet1!RawDataCols,$C423,E$5))</f>
        <v>0</v>
      </c>
      <c r="F423" s="3">
        <f>IF(F$3=0,0,INDEX(Sheet1!RawDataCols,$C423,F$5))</f>
        <v>0</v>
      </c>
      <c r="G423" s="3">
        <f>IF(G$3=0,0,INDEX(Sheet1!RawDataCols,$C423,G$5))</f>
        <v>0</v>
      </c>
      <c r="H423" s="3">
        <f>IF(H$3=0,0,INDEX(Sheet1!RawDataCols,$C423,H$5))</f>
        <v>0</v>
      </c>
      <c r="I423" s="3">
        <f>IF(I$3=0,0,INDEX(Sheet1!RawDataCols,$C423,I$5))</f>
        <v>0</v>
      </c>
      <c r="J423" s="3">
        <f>IF(J$3=0,0,INDEX(Sheet1!RawDataCols,$C423,J$5))</f>
        <v>0</v>
      </c>
      <c r="K423" s="3">
        <f>IF(K$3=0,0,INDEX(Sheet1!RawDataCols,$C423,K$5))</f>
        <v>0</v>
      </c>
      <c r="L423" s="3">
        <f>IF(L$3=0,0,INDEX(Sheet1!RawDataCols,$C423,L$5))</f>
        <v>0</v>
      </c>
      <c r="M423" s="3">
        <f>IF(M$3=0,0,INDEX(Sheet1!RawDataCols,$C423,M$5))</f>
        <v>0</v>
      </c>
      <c r="N423" s="3">
        <f>IF(N$3=0,0,INDEX(Sheet1!RawDataCols,$C423,N$5))</f>
        <v>0</v>
      </c>
      <c r="O423" s="3">
        <f>INDEX(Sheet1!RawDataCols,$C423,O$5)</f>
        <v>0</v>
      </c>
      <c r="P423" s="3">
        <f>INDEX(Sheet1!RawDataCols,$C423,P$5)</f>
        <v>0</v>
      </c>
      <c r="Q423" s="3">
        <f>IF(Q$3=0,0,INDEX(Sheet1!RawDataCols,$C423,Q$5))</f>
        <v>0</v>
      </c>
      <c r="R423" s="3">
        <f t="shared" si="65"/>
        <v>1</v>
      </c>
      <c r="S423" s="3">
        <f t="shared" si="66"/>
        <v>-1</v>
      </c>
      <c r="T423" s="3">
        <f>IF(T$3=0,0,INDEX(Sheet1!RawDataCols,$C423,T$5)*$R423)</f>
        <v>0</v>
      </c>
      <c r="U423" s="3">
        <f>IF(U$3=0,0,INDEX(Sheet1!RawDataCols,$C423,U$5)*$R423)</f>
        <v>0</v>
      </c>
      <c r="V423" s="3">
        <f>IF(V$3=0,0,INDEX(Sheet1!RawDataCols,$C423,V$5)*$R423)</f>
        <v>0</v>
      </c>
      <c r="W423" s="3">
        <f>IF(W$3=0,0,INDEX(Sheet1!RawDataCols,$C423,W$5)*$R423)</f>
        <v>0</v>
      </c>
      <c r="X423" s="3">
        <f>IF(X$3=0,0,INDEX(Sheet1!RawDataCols,$C423,X$5)*$R423)</f>
        <v>0</v>
      </c>
      <c r="Y423" s="3">
        <f>IF(Y$3=0,0,INDEX(Sheet1!RawDataCols,$C423,Y$5)*$R423)</f>
        <v>0</v>
      </c>
      <c r="Z423" s="3">
        <f>IF(Z$3=0,0,INDEX(Sheet1!RawDataCols,$C423,Z$5)*$R423)</f>
        <v>0</v>
      </c>
      <c r="AA423" s="3">
        <f>IF(AA$3=0,0,INDEX(Sheet1!RawDataCols,$C423,AA$5)*$R423)</f>
        <v>0</v>
      </c>
      <c r="AB423" s="3">
        <f>IF(AB$3=0,0,INDEX(Sheet1!RawDataCols,$C423,AB$5)*$R423)</f>
        <v>0</v>
      </c>
      <c r="AC423" s="3">
        <f>IF(AC$3=0,0,INDEX(Sheet1!RawDataCols,$C423,AC$5)*$R423)</f>
        <v>0</v>
      </c>
      <c r="AD423" s="3">
        <f>IF(AD$3=0,0,INDEX(Sheet1!RawDataCols,$C423,AD$5)*$R423)</f>
        <v>0</v>
      </c>
      <c r="AE423" s="3">
        <f>IF(AE$3=0,0,INDEX(Sheet1!RawDataCols,$C423,AE$5)*$R423)</f>
        <v>0</v>
      </c>
      <c r="AF423" s="3">
        <f>IF(AF$3=0,0,INDEX(Sheet1!RawDataCols,$C423,AF$5)*$R423)</f>
        <v>0</v>
      </c>
      <c r="AG423" s="3">
        <f>IF(AG$3=0,0,INDEX(Sheet1!RawDataCols,$C423,AG$5)*$R423)</f>
        <v>0</v>
      </c>
      <c r="AH423" s="3">
        <f>IF(AH$3=0,0,INDEX(Sheet1!RawDataCols,$C423,AH$5)*$R423)</f>
        <v>0</v>
      </c>
      <c r="AI423" s="3">
        <f>IF(AI$3=0,0,INDEX(Sheet1!RawDataCols,$C423,AI$5)*$R423)</f>
        <v>0</v>
      </c>
      <c r="AJ423" s="3">
        <f>IF(AJ$3=0,0,INDEX(Sheet1!RawDataCols,$C423,AJ$5)*$R423)</f>
        <v>0</v>
      </c>
      <c r="AK423" s="3">
        <f>IF(AK$3=0,0,INDEX(Sheet1!RawDataCols,$C423,AK$5)*$R423)</f>
        <v>0</v>
      </c>
      <c r="AL423" s="3">
        <f>IF(AL$3=0,0,INDEX(Sheet1!RawDataCols,$C423,AL$5)*$R423)</f>
        <v>0</v>
      </c>
      <c r="AM423" s="3">
        <f>IF(AM$3=0,0,INDEX(Sheet1!RawDataCols,$C423,AM$5)*$R423)</f>
        <v>0</v>
      </c>
      <c r="AN423" s="3">
        <f>IF(AN$3=0,0,INDEX(Sheet1!RawDataCols,$C423,AN$5)*$R423)</f>
        <v>0</v>
      </c>
      <c r="AO423" s="3">
        <f>IF(AO$3=0,0,INDEX(Sheet1!RawDataCols,$C423,AO$5)*$R423)</f>
        <v>0</v>
      </c>
      <c r="AP423" s="3">
        <f>IF(AP$3=0,0,INDEX(Sheet1!RawDataCols,$C423,AP$5)*$R423)</f>
        <v>0</v>
      </c>
      <c r="AQ423" s="3">
        <f>IF(AQ$3=0,0,INDEX(Sheet1!RawDataCols,$C423,AQ$5)*$R423)</f>
        <v>0</v>
      </c>
      <c r="AR423" s="3">
        <f>IF(AR$3=0,0,INDEX(Sheet1!RawDataCols,$C423,AR$5)*$R423)</f>
        <v>0</v>
      </c>
      <c r="AS423" s="3">
        <f>IF(AS$3=0,0,INDEX(Sheet1!RawDataCols,$C423,AS$5)*$R423)</f>
        <v>0</v>
      </c>
      <c r="AT423" s="3">
        <f>IF(AT$3=0,0,INDEX(Sheet1!RawDataCols,$C423,AT$5)*$R423)</f>
        <v>0</v>
      </c>
      <c r="AU423" s="3">
        <f>IF(AU$3=0,0,INDEX(Sheet1!RawDataCols,$C423,AU$5)*$R423)</f>
        <v>0</v>
      </c>
      <c r="AV423" s="3">
        <f>IF(AV$3=0,0,INDEX(Sheet1!RawDataCols,$C423,AV$5)*$R423)</f>
        <v>0</v>
      </c>
      <c r="AW423" s="3">
        <f>IF(AW$3=0,0,INDEX(Sheet1!RawDataCols,$C423,AW$5)*$R423)</f>
        <v>0</v>
      </c>
      <c r="AX423" s="3">
        <f>IF(AX$3=0,0,INDEX(Sheet1!RawDataCols,$C423,AX$5)*$R423)</f>
        <v>0</v>
      </c>
      <c r="AY423" s="3">
        <f>IF(AY$3=0,0,INDEX(Sheet1!RawDataCols,$C423,AY$5)*$R423)</f>
        <v>0</v>
      </c>
      <c r="AZ423" s="3">
        <f>IF(AZ$3=0,0,INDEX(Sheet1!RawDataCols,$C423,AZ$5)*$R423)</f>
        <v>0</v>
      </c>
      <c r="BA423" s="3">
        <f>IF(BA$3=0,0,INDEX(Sheet1!RawDataCols,$C423,BA$5)*$R423)</f>
        <v>0</v>
      </c>
      <c r="BB423" s="3">
        <f>IF(BB$3=0,0,INDEX(Sheet1!RawDataCols,$C423,BB$5)*$R423)</f>
        <v>0</v>
      </c>
      <c r="BC423" s="3">
        <f>IF(BC$3=0,0,INDEX(Sheet1!RawDataCols,$C423,BC$5)*$R423)</f>
        <v>0</v>
      </c>
      <c r="BD423" s="3">
        <f>IF(BD$3=0,0,INDEX(Sheet1!RawDataCols,$C423,BD$5)*$R423)</f>
        <v>0</v>
      </c>
      <c r="BE423" s="3">
        <f>IF(BE$3=0,0,INDEX(Sheet1!RawDataCols,$C423,BE$5)*$R423)</f>
        <v>0</v>
      </c>
      <c r="BF423" s="3">
        <f>IF(BF$3=0,0,INDEX(Sheet1!RawDataCols,$C423,BF$5)*$R423)</f>
        <v>0</v>
      </c>
      <c r="BG423" s="179">
        <f>IF(BG$3=0,0,INDEX(Sheet1!RawDataCols,$C423,BG$5)*$R423)</f>
        <v>0</v>
      </c>
      <c r="BH423" s="33">
        <f t="shared" si="67"/>
        <v>0</v>
      </c>
      <c r="BI423" s="33">
        <f t="shared" si="68"/>
        <v>0</v>
      </c>
      <c r="BJ423" s="33">
        <f t="shared" si="69"/>
        <v>0</v>
      </c>
      <c r="BK423" s="3">
        <f>IF(BK$3=0,0,INDEX(Sheet1!RawDataCols,$C423,BK$5)*$R423)</f>
        <v>0</v>
      </c>
      <c r="BL423" s="3">
        <f>IF(BL$3=0,0,INDEX(Sheet1!RawDataCols,$C423,BL$5)*$R423)</f>
        <v>0</v>
      </c>
      <c r="BM423" s="3">
        <f>IF(BM$3=0,0,INDEX(Sheet1!RawDataCols,$C423,BM$5)*$R423)</f>
        <v>0</v>
      </c>
      <c r="BN423" s="3">
        <f>IF(BN$3=0,0,INDEX(Sheet1!RawDataCols,$C423,BN$5)*$R423)</f>
        <v>0</v>
      </c>
      <c r="BO423" s="3">
        <f>IF(BO$3=0,0,INDEX(Sheet1!RawDataCols,$C423,BO$5)*$R423)</f>
        <v>0</v>
      </c>
      <c r="BP423" s="3">
        <f>IF(BP$3=0,0,INDEX(Sheet1!RawDataCols,$C423,BP$5)*$R423)</f>
        <v>0</v>
      </c>
      <c r="BQ423" s="3">
        <f t="shared" si="70"/>
        <v>0</v>
      </c>
      <c r="BR423" s="3">
        <f t="shared" si="71"/>
        <v>0</v>
      </c>
      <c r="BS423" s="3">
        <f t="shared" si="72"/>
        <v>0</v>
      </c>
      <c r="BT423" s="3">
        <f t="shared" si="73"/>
        <v>0</v>
      </c>
      <c r="BU423" s="3" t="e">
        <f>INDEX(Sheet1!$BS$2:$BS$1000,MATCH($A423,Sheet1!$A$2:$A$1000,0))</f>
        <v>#N/A</v>
      </c>
      <c r="BV423" s="3" t="e">
        <f>INDEX(Sheet1!$BT$2:$BT$1000,MATCH($A423,Sheet1!$A$2:$A$1000,0))</f>
        <v>#N/A</v>
      </c>
    </row>
    <row r="424" spans="1:74" x14ac:dyDescent="0.2">
      <c r="A424" s="11" t="s">
        <v>859</v>
      </c>
      <c r="B424" s="3">
        <f>MATCH($A424,Sheet1!ACCOUNTNO,0)</f>
        <v>388</v>
      </c>
      <c r="C424" s="3">
        <f t="shared" si="64"/>
        <v>388</v>
      </c>
      <c r="D424" s="3" t="str">
        <f>IF(D$3=0,0,INDEX(Sheet1!RawDataCols,$C424,D$5))</f>
        <v>27160A03</v>
      </c>
      <c r="E424" s="3" t="str">
        <f>IF(E$3=0,0,INDEX(Sheet1!RawDataCols,$C424,E$5))</f>
        <v xml:space="preserve">27160          </v>
      </c>
      <c r="F424" s="3" t="str">
        <f>IF(F$3=0,0,INDEX(Sheet1!RawDataCols,$C424,F$5))</f>
        <v xml:space="preserve">A03            </v>
      </c>
      <c r="G424" s="3" t="str">
        <f>IF(G$3=0,0,INDEX(Sheet1!RawDataCols,$C424,G$5))</f>
        <v xml:space="preserve">               </v>
      </c>
      <c r="H424" s="3" t="str">
        <f>IF(H$3=0,0,INDEX(Sheet1!RawDataCols,$C424,H$5))</f>
        <v xml:space="preserve">               </v>
      </c>
      <c r="I424" s="3" t="str">
        <f>IF(I$3=0,0,INDEX(Sheet1!RawDataCols,$C424,I$5))</f>
        <v xml:space="preserve">               </v>
      </c>
      <c r="J424" s="3" t="str">
        <f>IF(J$3=0,0,INDEX(Sheet1!RawDataCols,$C424,J$5))</f>
        <v xml:space="preserve">               </v>
      </c>
      <c r="K424" s="3" t="str">
        <f>IF(K$3=0,0,INDEX(Sheet1!RawDataCols,$C424,K$5))</f>
        <v xml:space="preserve">               </v>
      </c>
      <c r="L424" s="3" t="str">
        <f>IF(L$3=0,0,INDEX(Sheet1!RawDataCols,$C424,L$5))</f>
        <v xml:space="preserve">               </v>
      </c>
      <c r="M424" s="3" t="str">
        <f>IF(M$3=0,0,INDEX(Sheet1!RawDataCols,$C424,M$5))</f>
        <v xml:space="preserve">F007  </v>
      </c>
      <c r="N424" s="3" t="str">
        <f>IF(N$3=0,0,INDEX(Sheet1!RawDataCols,$C424,N$5))</f>
        <v>Gas Consumption-33 Franklin St</v>
      </c>
      <c r="O424" s="3">
        <f>INDEX(Sheet1!RawDataCols,$C424,O$5)</f>
        <v>13</v>
      </c>
      <c r="P424" s="3" t="str">
        <f>INDEX(Sheet1!RawDataCols,$C424,P$5)</f>
        <v>Cost and Expenses</v>
      </c>
      <c r="Q424" s="3" t="str">
        <f>IF(Q$3=0,0,INDEX(Sheet1!RawDataCols,$C424,Q$5))</f>
        <v>I</v>
      </c>
      <c r="R424" s="3">
        <f t="shared" si="65"/>
        <v>1</v>
      </c>
      <c r="S424" s="3">
        <f t="shared" si="66"/>
        <v>-1</v>
      </c>
      <c r="T424" s="3">
        <f>IF(T$3=0,0,INDEX(Sheet1!RawDataCols,$C424,T$5)*$R424)</f>
        <v>0</v>
      </c>
      <c r="U424" s="3">
        <f>IF(U$3=0,0,INDEX(Sheet1!RawDataCols,$C424,U$5)*$R424)</f>
        <v>3214.16</v>
      </c>
      <c r="V424" s="3">
        <f>IF(V$3=0,0,INDEX(Sheet1!RawDataCols,$C424,V$5)*$R424)</f>
        <v>1107.23</v>
      </c>
      <c r="W424" s="3">
        <f>IF(W$3=0,0,INDEX(Sheet1!RawDataCols,$C424,W$5)*$R424)</f>
        <v>3474.98</v>
      </c>
      <c r="X424" s="3">
        <f>IF(X$3=0,0,INDEX(Sheet1!RawDataCols,$C424,X$5)*$R424)</f>
        <v>0</v>
      </c>
      <c r="Y424" s="3">
        <f>IF(Y$3=0,0,INDEX(Sheet1!RawDataCols,$C424,Y$5)*$R424)</f>
        <v>1107.23</v>
      </c>
      <c r="Z424" s="3">
        <f>IF(Z$3=0,0,INDEX(Sheet1!RawDataCols,$C424,Z$5)*$R424)</f>
        <v>0</v>
      </c>
      <c r="AA424" s="3">
        <f>IF(AA$3=0,0,INDEX(Sheet1!RawDataCols,$C424,AA$5)*$R424)</f>
        <v>0</v>
      </c>
      <c r="AB424" s="3">
        <f>IF(AB$3=0,0,INDEX(Sheet1!RawDataCols,$C424,AB$5)*$R424)</f>
        <v>1107.23</v>
      </c>
      <c r="AC424" s="3">
        <f>IF(AC$3=0,0,INDEX(Sheet1!RawDataCols,$C424,AC$5)*$R424)</f>
        <v>0</v>
      </c>
      <c r="AD424" s="3">
        <f>IF(AD$3=0,0,INDEX(Sheet1!RawDataCols,$C424,AD$5)*$R424)</f>
        <v>2273.7399999999998</v>
      </c>
      <c r="AE424" s="3">
        <f>IF(AE$3=0,0,INDEX(Sheet1!RawDataCols,$C424,AE$5)*$R424)</f>
        <v>1107.23</v>
      </c>
      <c r="AF424" s="3">
        <f>IF(AF$3=0,0,INDEX(Sheet1!RawDataCols,$C424,AF$5)*$R424)</f>
        <v>2621.21</v>
      </c>
      <c r="AG424" s="3">
        <f>IF(AG$3=0,0,INDEX(Sheet1!RawDataCols,$C424,AG$5)*$R424)</f>
        <v>0</v>
      </c>
      <c r="AH424" s="3">
        <f>IF(AH$3=0,0,INDEX(Sheet1!RawDataCols,$C424,AH$5)*$R424)</f>
        <v>1107.23</v>
      </c>
      <c r="AI424" s="3">
        <f>IF(AI$3=0,0,INDEX(Sheet1!RawDataCols,$C424,AI$5)*$R424)</f>
        <v>0</v>
      </c>
      <c r="AJ424" s="3">
        <f>IF(AJ$3=0,0,INDEX(Sheet1!RawDataCols,$C424,AJ$5)*$R424)</f>
        <v>0</v>
      </c>
      <c r="AK424" s="3">
        <f>IF(AK$3=0,0,INDEX(Sheet1!RawDataCols,$C424,AK$5)*$R424)</f>
        <v>1107.23</v>
      </c>
      <c r="AL424" s="3">
        <f>IF(AL$3=0,0,INDEX(Sheet1!RawDataCols,$C424,AL$5)*$R424)</f>
        <v>0</v>
      </c>
      <c r="AM424" s="3">
        <f>IF(AM$3=0,0,INDEX(Sheet1!RawDataCols,$C424,AM$5)*$R424)</f>
        <v>8580.35</v>
      </c>
      <c r="AN424" s="3">
        <f>IF(AN$3=0,0,INDEX(Sheet1!RawDataCols,$C424,AN$5)*$R424)</f>
        <v>8580.35</v>
      </c>
      <c r="AO424" s="3">
        <f>IF(AO$3=0,0,INDEX(Sheet1!RawDataCols,$C424,AO$5)*$R424)</f>
        <v>7262.5</v>
      </c>
      <c r="AP424" s="3">
        <f>IF(AP$3=0,0,INDEX(Sheet1!RawDataCols,$C424,AP$5)*$R424)</f>
        <v>0</v>
      </c>
      <c r="AQ424" s="3">
        <f>IF(AQ$3=0,0,INDEX(Sheet1!RawDataCols,$C424,AQ$5)*$R424)</f>
        <v>1107.23</v>
      </c>
      <c r="AR424" s="3">
        <f>IF(AR$3=0,0,INDEX(Sheet1!RawDataCols,$C424,AR$5)*$R424)</f>
        <v>0</v>
      </c>
      <c r="AS424" s="3">
        <f>IF(AS$3=0,0,INDEX(Sheet1!RawDataCols,$C424,AS$5)*$R424)</f>
        <v>0</v>
      </c>
      <c r="AT424" s="3">
        <f>IF(AT$3=0,0,INDEX(Sheet1!RawDataCols,$C424,AT$5)*$R424)</f>
        <v>1107.23</v>
      </c>
      <c r="AU424" s="3">
        <f>IF(AU$3=0,0,INDEX(Sheet1!RawDataCols,$C424,AU$5)*$R424)</f>
        <v>0</v>
      </c>
      <c r="AV424" s="3">
        <f>IF(AV$3=0,0,INDEX(Sheet1!RawDataCols,$C424,AV$5)*$R424)</f>
        <v>6878.54</v>
      </c>
      <c r="AW424" s="3">
        <f>IF(AW$3=0,0,INDEX(Sheet1!RawDataCols,$C424,AW$5)*$R424)</f>
        <v>1107.23</v>
      </c>
      <c r="AX424" s="3">
        <f>IF(AX$3=0,0,INDEX(Sheet1!RawDataCols,$C424,AX$5)*$R424)</f>
        <v>8687.6299999999992</v>
      </c>
      <c r="AY424" s="3">
        <f>IF(AY$3=0,0,INDEX(Sheet1!RawDataCols,$C424,AY$5)*$R424)</f>
        <v>0</v>
      </c>
      <c r="AZ424" s="3">
        <f>IF(AZ$3=0,0,INDEX(Sheet1!RawDataCols,$C424,AZ$5)*$R424)</f>
        <v>1107.23</v>
      </c>
      <c r="BA424" s="3">
        <f>IF(BA$3=0,0,INDEX(Sheet1!RawDataCols,$C424,BA$5)*$R424)</f>
        <v>0</v>
      </c>
      <c r="BB424" s="3">
        <f>IF(BB$3=0,0,INDEX(Sheet1!RawDataCols,$C424,BB$5)*$R424)</f>
        <v>0</v>
      </c>
      <c r="BC424" s="3">
        <f>IF(BC$3=0,0,INDEX(Sheet1!RawDataCols,$C424,BC$5)*$R424)</f>
        <v>1107.23</v>
      </c>
      <c r="BD424" s="3">
        <f>IF(BD$3=0,0,INDEX(Sheet1!RawDataCols,$C424,BD$5)*$R424)</f>
        <v>0</v>
      </c>
      <c r="BE424" s="3">
        <f>IF(BE$3=0,0,INDEX(Sheet1!RawDataCols,$C424,BE$5)*$R424)</f>
        <v>0</v>
      </c>
      <c r="BF424" s="3">
        <f>IF(BF$3=0,0,INDEX(Sheet1!RawDataCols,$C424,BF$5)*$R424)</f>
        <v>1107.23</v>
      </c>
      <c r="BG424" s="179">
        <f>IF(BG$3=0,0,INDEX(Sheet1!RawDataCols,$C424,BG$5)*$R424)</f>
        <v>0</v>
      </c>
      <c r="BH424" s="33">
        <f t="shared" si="67"/>
        <v>20946.79</v>
      </c>
      <c r="BI424" s="33">
        <f t="shared" si="68"/>
        <v>20759.879999999997</v>
      </c>
      <c r="BJ424" s="33">
        <f t="shared" si="69"/>
        <v>22046.32</v>
      </c>
      <c r="BK424" s="3">
        <f>IF(BK$3=0,0,INDEX(Sheet1!RawDataCols,$C424,BK$5)*$R424)</f>
        <v>1297.4925000000001</v>
      </c>
      <c r="BL424" s="3">
        <f>IF(BL$3=0,0,INDEX(Sheet1!RawDataCols,$C424,BL$5)*$R424)</f>
        <v>1203.4112500000001</v>
      </c>
      <c r="BM424" s="3">
        <f>IF(BM$3=0,0,INDEX(Sheet1!RawDataCols,$C424,BM$5)*$R424)</f>
        <v>667.88874999999996</v>
      </c>
      <c r="BN424" s="3">
        <f>IF(BN$3=0,0,INDEX(Sheet1!RawDataCols,$C424,BN$5)*$R424)</f>
        <v>1169.0675000000001</v>
      </c>
      <c r="BO424" s="3">
        <f>IF(BO$3=0,0,INDEX(Sheet1!RawDataCols,$C424,BO$5)*$R424)</f>
        <v>975.00187500000004</v>
      </c>
      <c r="BP424" s="3">
        <f>IF(BP$3=0,0,INDEX(Sheet1!RawDataCols,$C424,BP$5)*$R424)</f>
        <v>13158.39</v>
      </c>
      <c r="BQ424" s="3">
        <f t="shared" si="70"/>
        <v>3214.16</v>
      </c>
      <c r="BR424" s="3">
        <f t="shared" si="71"/>
        <v>2273.7399999999998</v>
      </c>
      <c r="BS424" s="3">
        <f t="shared" si="72"/>
        <v>8580.35</v>
      </c>
      <c r="BT424" s="3">
        <f t="shared" si="73"/>
        <v>15458.89</v>
      </c>
      <c r="BU424" s="3" t="str">
        <f>INDEX(Sheet1!$BS$2:$BS$1000,MATCH($A424,Sheet1!$A$2:$A$1000,0))</f>
        <v>14</v>
      </c>
      <c r="BV424" s="3">
        <f>INDEX(Sheet1!$BT$2:$BT$1000,MATCH($A424,Sheet1!$A$2:$A$1000,0))</f>
        <v>15458.89</v>
      </c>
    </row>
    <row r="425" spans="1:74" x14ac:dyDescent="0.2">
      <c r="A425" s="11" t="s">
        <v>860</v>
      </c>
      <c r="B425" s="3">
        <f>MATCH($A425,Sheet1!ACCOUNTNO,0)</f>
        <v>390</v>
      </c>
      <c r="C425" s="3">
        <f t="shared" si="64"/>
        <v>390</v>
      </c>
      <c r="D425" s="3" t="str">
        <f>IF(D$3=0,0,INDEX(Sheet1!RawDataCols,$C425,D$5))</f>
        <v>27160A07</v>
      </c>
      <c r="E425" s="3" t="str">
        <f>IF(E$3=0,0,INDEX(Sheet1!RawDataCols,$C425,E$5))</f>
        <v xml:space="preserve">27160          </v>
      </c>
      <c r="F425" s="3" t="str">
        <f>IF(F$3=0,0,INDEX(Sheet1!RawDataCols,$C425,F$5))</f>
        <v xml:space="preserve">A07            </v>
      </c>
      <c r="G425" s="3" t="str">
        <f>IF(G$3=0,0,INDEX(Sheet1!RawDataCols,$C425,G$5))</f>
        <v xml:space="preserve">               </v>
      </c>
      <c r="H425" s="3" t="str">
        <f>IF(H$3=0,0,INDEX(Sheet1!RawDataCols,$C425,H$5))</f>
        <v xml:space="preserve">               </v>
      </c>
      <c r="I425" s="3" t="str">
        <f>IF(I$3=0,0,INDEX(Sheet1!RawDataCols,$C425,I$5))</f>
        <v xml:space="preserve">               </v>
      </c>
      <c r="J425" s="3" t="str">
        <f>IF(J$3=0,0,INDEX(Sheet1!RawDataCols,$C425,J$5))</f>
        <v xml:space="preserve">               </v>
      </c>
      <c r="K425" s="3" t="str">
        <f>IF(K$3=0,0,INDEX(Sheet1!RawDataCols,$C425,K$5))</f>
        <v xml:space="preserve">               </v>
      </c>
      <c r="L425" s="3" t="str">
        <f>IF(L$3=0,0,INDEX(Sheet1!RawDataCols,$C425,L$5))</f>
        <v xml:space="preserve">               </v>
      </c>
      <c r="M425" s="3" t="str">
        <f>IF(M$3=0,0,INDEX(Sheet1!RawDataCols,$C425,M$5))</f>
        <v xml:space="preserve">F007  </v>
      </c>
      <c r="N425" s="3" t="str">
        <f>IF(N$3=0,0,INDEX(Sheet1!RawDataCols,$C425,N$5))</f>
        <v>Gas Consumption-25 Franklin St</v>
      </c>
      <c r="O425" s="3">
        <f>INDEX(Sheet1!RawDataCols,$C425,O$5)</f>
        <v>13</v>
      </c>
      <c r="P425" s="3" t="str">
        <f>INDEX(Sheet1!RawDataCols,$C425,P$5)</f>
        <v>Cost and Expenses</v>
      </c>
      <c r="Q425" s="3" t="str">
        <f>IF(Q$3=0,0,INDEX(Sheet1!RawDataCols,$C425,Q$5))</f>
        <v>I</v>
      </c>
      <c r="R425" s="3">
        <f t="shared" si="65"/>
        <v>1</v>
      </c>
      <c r="S425" s="3">
        <f t="shared" si="66"/>
        <v>-1</v>
      </c>
      <c r="T425" s="3">
        <f>IF(T$3=0,0,INDEX(Sheet1!RawDataCols,$C425,T$5)*$R425)</f>
        <v>0</v>
      </c>
      <c r="U425" s="3">
        <f>IF(U$3=0,0,INDEX(Sheet1!RawDataCols,$C425,U$5)*$R425)</f>
        <v>891.12</v>
      </c>
      <c r="V425" s="3">
        <f>IF(V$3=0,0,INDEX(Sheet1!RawDataCols,$C425,V$5)*$R425)</f>
        <v>1908.65</v>
      </c>
      <c r="W425" s="3">
        <f>IF(W$3=0,0,INDEX(Sheet1!RawDataCols,$C425,W$5)*$R425)</f>
        <v>1483.3</v>
      </c>
      <c r="X425" s="3">
        <f>IF(X$3=0,0,INDEX(Sheet1!RawDataCols,$C425,X$5)*$R425)</f>
        <v>1207.8499999999999</v>
      </c>
      <c r="Y425" s="3">
        <f>IF(Y$3=0,0,INDEX(Sheet1!RawDataCols,$C425,Y$5)*$R425)</f>
        <v>1908.65</v>
      </c>
      <c r="Z425" s="3">
        <f>IF(Z$3=0,0,INDEX(Sheet1!RawDataCols,$C425,Z$5)*$R425)</f>
        <v>397.9</v>
      </c>
      <c r="AA425" s="3">
        <f>IF(AA$3=0,0,INDEX(Sheet1!RawDataCols,$C425,AA$5)*$R425)</f>
        <v>421.58</v>
      </c>
      <c r="AB425" s="3">
        <f>IF(AB$3=0,0,INDEX(Sheet1!RawDataCols,$C425,AB$5)*$R425)</f>
        <v>1908.65</v>
      </c>
      <c r="AC425" s="3">
        <f>IF(AC$3=0,0,INDEX(Sheet1!RawDataCols,$C425,AC$5)*$R425)</f>
        <v>612.79</v>
      </c>
      <c r="AD425" s="3">
        <f>IF(AD$3=0,0,INDEX(Sheet1!RawDataCols,$C425,AD$5)*$R425)</f>
        <v>923.65</v>
      </c>
      <c r="AE425" s="3">
        <f>IF(AE$3=0,0,INDEX(Sheet1!RawDataCols,$C425,AE$5)*$R425)</f>
        <v>1908.65</v>
      </c>
      <c r="AF425" s="3">
        <f>IF(AF$3=0,0,INDEX(Sheet1!RawDataCols,$C425,AF$5)*$R425)</f>
        <v>1228.98</v>
      </c>
      <c r="AG425" s="3">
        <f>IF(AG$3=0,0,INDEX(Sheet1!RawDataCols,$C425,AG$5)*$R425)</f>
        <v>0</v>
      </c>
      <c r="AH425" s="3">
        <f>IF(AH$3=0,0,INDEX(Sheet1!RawDataCols,$C425,AH$5)*$R425)</f>
        <v>1908.65</v>
      </c>
      <c r="AI425" s="3">
        <f>IF(AI$3=0,0,INDEX(Sheet1!RawDataCols,$C425,AI$5)*$R425)</f>
        <v>1946.32</v>
      </c>
      <c r="AJ425" s="3">
        <f>IF(AJ$3=0,0,INDEX(Sheet1!RawDataCols,$C425,AJ$5)*$R425)</f>
        <v>3174.31</v>
      </c>
      <c r="AK425" s="3">
        <f>IF(AK$3=0,0,INDEX(Sheet1!RawDataCols,$C425,AK$5)*$R425)</f>
        <v>1908.65</v>
      </c>
      <c r="AL425" s="3">
        <f>IF(AL$3=0,0,INDEX(Sheet1!RawDataCols,$C425,AL$5)*$R425)</f>
        <v>2523.35</v>
      </c>
      <c r="AM425" s="3">
        <f>IF(AM$3=0,0,INDEX(Sheet1!RawDataCols,$C425,AM$5)*$R425)</f>
        <v>3596.14</v>
      </c>
      <c r="AN425" s="3">
        <f>IF(AN$3=0,0,INDEX(Sheet1!RawDataCols,$C425,AN$5)*$R425)</f>
        <v>3596.14</v>
      </c>
      <c r="AO425" s="3">
        <f>IF(AO$3=0,0,INDEX(Sheet1!RawDataCols,$C425,AO$5)*$R425)</f>
        <v>3066.21</v>
      </c>
      <c r="AP425" s="3">
        <f>IF(AP$3=0,0,INDEX(Sheet1!RawDataCols,$C425,AP$5)*$R425)</f>
        <v>3508.9</v>
      </c>
      <c r="AQ425" s="3">
        <f>IF(AQ$3=0,0,INDEX(Sheet1!RawDataCols,$C425,AQ$5)*$R425)</f>
        <v>1908.65</v>
      </c>
      <c r="AR425" s="3">
        <f>IF(AR$3=0,0,INDEX(Sheet1!RawDataCols,$C425,AR$5)*$R425)</f>
        <v>6423.52</v>
      </c>
      <c r="AS425" s="3">
        <f>IF(AS$3=0,0,INDEX(Sheet1!RawDataCols,$C425,AS$5)*$R425)</f>
        <v>2792.21</v>
      </c>
      <c r="AT425" s="3">
        <f>IF(AT$3=0,0,INDEX(Sheet1!RawDataCols,$C425,AT$5)*$R425)</f>
        <v>1908.65</v>
      </c>
      <c r="AU425" s="3">
        <f>IF(AU$3=0,0,INDEX(Sheet1!RawDataCols,$C425,AU$5)*$R425)</f>
        <v>0</v>
      </c>
      <c r="AV425" s="3">
        <f>IF(AV$3=0,0,INDEX(Sheet1!RawDataCols,$C425,AV$5)*$R425)</f>
        <v>1270.54</v>
      </c>
      <c r="AW425" s="3">
        <f>IF(AW$3=0,0,INDEX(Sheet1!RawDataCols,$C425,AW$5)*$R425)</f>
        <v>1908.65</v>
      </c>
      <c r="AX425" s="3">
        <f>IF(AX$3=0,0,INDEX(Sheet1!RawDataCols,$C425,AX$5)*$R425)</f>
        <v>2314.64</v>
      </c>
      <c r="AY425" s="3">
        <f>IF(AY$3=0,0,INDEX(Sheet1!RawDataCols,$C425,AY$5)*$R425)</f>
        <v>911.14</v>
      </c>
      <c r="AZ425" s="3">
        <f>IF(AZ$3=0,0,INDEX(Sheet1!RawDataCols,$C425,AZ$5)*$R425)</f>
        <v>1908.65</v>
      </c>
      <c r="BA425" s="3">
        <f>IF(BA$3=0,0,INDEX(Sheet1!RawDataCols,$C425,BA$5)*$R425)</f>
        <v>3390.25</v>
      </c>
      <c r="BB425" s="3">
        <f>IF(BB$3=0,0,INDEX(Sheet1!RawDataCols,$C425,BB$5)*$R425)</f>
        <v>896.89</v>
      </c>
      <c r="BC425" s="3">
        <f>IF(BC$3=0,0,INDEX(Sheet1!RawDataCols,$C425,BC$5)*$R425)</f>
        <v>1908.65</v>
      </c>
      <c r="BD425" s="3">
        <f>IF(BD$3=0,0,INDEX(Sheet1!RawDataCols,$C425,BD$5)*$R425)</f>
        <v>0</v>
      </c>
      <c r="BE425" s="3">
        <f>IF(BE$3=0,0,INDEX(Sheet1!RawDataCols,$C425,BE$5)*$R425)</f>
        <v>896.89</v>
      </c>
      <c r="BF425" s="3">
        <f>IF(BF$3=0,0,INDEX(Sheet1!RawDataCols,$C425,BF$5)*$R425)</f>
        <v>1908.65</v>
      </c>
      <c r="BG425" s="179">
        <f>IF(BG$3=0,0,INDEX(Sheet1!RawDataCols,$C425,BG$5)*$R425)</f>
        <v>0</v>
      </c>
      <c r="BH425" s="33">
        <f t="shared" si="67"/>
        <v>19594.329999999998</v>
      </c>
      <c r="BI425" s="33">
        <f t="shared" si="68"/>
        <v>24591.290000000005</v>
      </c>
      <c r="BJ425" s="33">
        <f t="shared" si="69"/>
        <v>23387.26</v>
      </c>
      <c r="BK425" s="3">
        <f>IF(BK$3=0,0,INDEX(Sheet1!RawDataCols,$C425,BK$5)*$R425)</f>
        <v>1536.9556250000001</v>
      </c>
      <c r="BL425" s="3">
        <f>IF(BL$3=0,0,INDEX(Sheet1!RawDataCols,$C425,BL$5)*$R425)</f>
        <v>1440.7874999999999</v>
      </c>
      <c r="BM425" s="3">
        <f>IF(BM$3=0,0,INDEX(Sheet1!RawDataCols,$C425,BM$5)*$R425)</f>
        <v>1766.4243750000001</v>
      </c>
      <c r="BN425" s="3">
        <f>IF(BN$3=0,0,INDEX(Sheet1!RawDataCols,$C425,BN$5)*$R425)</f>
        <v>1491.3856249999999</v>
      </c>
      <c r="BO425" s="3">
        <f>IF(BO$3=0,0,INDEX(Sheet1!RawDataCols,$C425,BO$5)*$R425)</f>
        <v>1456.6468749999999</v>
      </c>
      <c r="BP425" s="3">
        <f>IF(BP$3=0,0,INDEX(Sheet1!RawDataCols,$C425,BP$5)*$R425)</f>
        <v>14859.96</v>
      </c>
      <c r="BQ425" s="3">
        <f t="shared" si="70"/>
        <v>2520.5499999999997</v>
      </c>
      <c r="BR425" s="3">
        <f t="shared" si="71"/>
        <v>4097.96</v>
      </c>
      <c r="BS425" s="3">
        <f t="shared" si="72"/>
        <v>9897.25</v>
      </c>
      <c r="BT425" s="3">
        <f t="shared" si="73"/>
        <v>12975.82</v>
      </c>
      <c r="BU425" s="3" t="str">
        <f>INDEX(Sheet1!$BS$2:$BS$1000,MATCH($A425,Sheet1!$A$2:$A$1000,0))</f>
        <v>14</v>
      </c>
      <c r="BV425" s="3">
        <f>INDEX(Sheet1!$BT$2:$BT$1000,MATCH($A425,Sheet1!$A$2:$A$1000,0))</f>
        <v>12975.82</v>
      </c>
    </row>
    <row r="426" spans="1:74" x14ac:dyDescent="0.2">
      <c r="A426" s="11" t="s">
        <v>861</v>
      </c>
      <c r="B426" s="3">
        <f>MATCH($A426,Sheet1!ACCOUNTNO,0)</f>
        <v>391</v>
      </c>
      <c r="C426" s="3">
        <f t="shared" si="64"/>
        <v>391</v>
      </c>
      <c r="D426" s="3" t="str">
        <f>IF(D$3=0,0,INDEX(Sheet1!RawDataCols,$C426,D$5))</f>
        <v>27160A11</v>
      </c>
      <c r="E426" s="3" t="str">
        <f>IF(E$3=0,0,INDEX(Sheet1!RawDataCols,$C426,E$5))</f>
        <v xml:space="preserve">27160          </v>
      </c>
      <c r="F426" s="3" t="str">
        <f>IF(F$3=0,0,INDEX(Sheet1!RawDataCols,$C426,F$5))</f>
        <v xml:space="preserve">A11            </v>
      </c>
      <c r="G426" s="3" t="str">
        <f>IF(G$3=0,0,INDEX(Sheet1!RawDataCols,$C426,G$5))</f>
        <v xml:space="preserve">               </v>
      </c>
      <c r="H426" s="3" t="str">
        <f>IF(H$3=0,0,INDEX(Sheet1!RawDataCols,$C426,H$5))</f>
        <v xml:space="preserve">               </v>
      </c>
      <c r="I426" s="3" t="str">
        <f>IF(I$3=0,0,INDEX(Sheet1!RawDataCols,$C426,I$5))</f>
        <v xml:space="preserve">               </v>
      </c>
      <c r="J426" s="3" t="str">
        <f>IF(J$3=0,0,INDEX(Sheet1!RawDataCols,$C426,J$5))</f>
        <v xml:space="preserve">               </v>
      </c>
      <c r="K426" s="3" t="str">
        <f>IF(K$3=0,0,INDEX(Sheet1!RawDataCols,$C426,K$5))</f>
        <v xml:space="preserve">               </v>
      </c>
      <c r="L426" s="3" t="str">
        <f>IF(L$3=0,0,INDEX(Sheet1!RawDataCols,$C426,L$5))</f>
        <v xml:space="preserve">               </v>
      </c>
      <c r="M426" s="3" t="str">
        <f>IF(M$3=0,0,INDEX(Sheet1!RawDataCols,$C426,M$5))</f>
        <v xml:space="preserve">F007  </v>
      </c>
      <c r="N426" s="3" t="str">
        <f>IF(N$3=0,0,INDEX(Sheet1!RawDataCols,$C426,N$5))</f>
        <v>Gas Consumption-25 Hutt St</v>
      </c>
      <c r="O426" s="3">
        <f>INDEX(Sheet1!RawDataCols,$C426,O$5)</f>
        <v>13</v>
      </c>
      <c r="P426" s="3" t="str">
        <f>INDEX(Sheet1!RawDataCols,$C426,P$5)</f>
        <v>Cost and Expenses</v>
      </c>
      <c r="Q426" s="3" t="str">
        <f>IF(Q$3=0,0,INDEX(Sheet1!RawDataCols,$C426,Q$5))</f>
        <v>I</v>
      </c>
      <c r="R426" s="3">
        <f t="shared" si="65"/>
        <v>1</v>
      </c>
      <c r="S426" s="3">
        <f t="shared" si="66"/>
        <v>-1</v>
      </c>
      <c r="T426" s="3">
        <f>IF(T$3=0,0,INDEX(Sheet1!RawDataCols,$C426,T$5)*$R426)</f>
        <v>0</v>
      </c>
      <c r="U426" s="3">
        <f>IF(U$3=0,0,INDEX(Sheet1!RawDataCols,$C426,U$5)*$R426)</f>
        <v>81.17</v>
      </c>
      <c r="V426" s="3">
        <f>IF(V$3=0,0,INDEX(Sheet1!RawDataCols,$C426,V$5)*$R426)</f>
        <v>18.5</v>
      </c>
      <c r="W426" s="3">
        <f>IF(W$3=0,0,INDEX(Sheet1!RawDataCols,$C426,W$5)*$R426)</f>
        <v>84.1</v>
      </c>
      <c r="X426" s="3">
        <f>IF(X$3=0,0,INDEX(Sheet1!RawDataCols,$C426,X$5)*$R426)</f>
        <v>0</v>
      </c>
      <c r="Y426" s="3">
        <f>IF(Y$3=0,0,INDEX(Sheet1!RawDataCols,$C426,Y$5)*$R426)</f>
        <v>18.5</v>
      </c>
      <c r="Z426" s="3">
        <f>IF(Z$3=0,0,INDEX(Sheet1!RawDataCols,$C426,Z$5)*$R426)</f>
        <v>0</v>
      </c>
      <c r="AA426" s="3">
        <f>IF(AA$3=0,0,INDEX(Sheet1!RawDataCols,$C426,AA$5)*$R426)</f>
        <v>0</v>
      </c>
      <c r="AB426" s="3">
        <f>IF(AB$3=0,0,INDEX(Sheet1!RawDataCols,$C426,AB$5)*$R426)</f>
        <v>18.5</v>
      </c>
      <c r="AC426" s="3">
        <f>IF(AC$3=0,0,INDEX(Sheet1!RawDataCols,$C426,AC$5)*$R426)</f>
        <v>0</v>
      </c>
      <c r="AD426" s="3">
        <f>IF(AD$3=0,0,INDEX(Sheet1!RawDataCols,$C426,AD$5)*$R426)</f>
        <v>65.819999999999993</v>
      </c>
      <c r="AE426" s="3">
        <f>IF(AE$3=0,0,INDEX(Sheet1!RawDataCols,$C426,AE$5)*$R426)</f>
        <v>18.5</v>
      </c>
      <c r="AF426" s="3">
        <f>IF(AF$3=0,0,INDEX(Sheet1!RawDataCols,$C426,AF$5)*$R426)</f>
        <v>62.48</v>
      </c>
      <c r="AG426" s="3">
        <f>IF(AG$3=0,0,INDEX(Sheet1!RawDataCols,$C426,AG$5)*$R426)</f>
        <v>0</v>
      </c>
      <c r="AH426" s="3">
        <f>IF(AH$3=0,0,INDEX(Sheet1!RawDataCols,$C426,AH$5)*$R426)</f>
        <v>18.5</v>
      </c>
      <c r="AI426" s="3">
        <f>IF(AI$3=0,0,INDEX(Sheet1!RawDataCols,$C426,AI$5)*$R426)</f>
        <v>0</v>
      </c>
      <c r="AJ426" s="3">
        <f>IF(AJ$3=0,0,INDEX(Sheet1!RawDataCols,$C426,AJ$5)*$R426)</f>
        <v>0</v>
      </c>
      <c r="AK426" s="3">
        <f>IF(AK$3=0,0,INDEX(Sheet1!RawDataCols,$C426,AK$5)*$R426)</f>
        <v>18.5</v>
      </c>
      <c r="AL426" s="3">
        <f>IF(AL$3=0,0,INDEX(Sheet1!RawDataCols,$C426,AL$5)*$R426)</f>
        <v>0</v>
      </c>
      <c r="AM426" s="3">
        <f>IF(AM$3=0,0,INDEX(Sheet1!RawDataCols,$C426,AM$5)*$R426)</f>
        <v>61.53</v>
      </c>
      <c r="AN426" s="3">
        <f>IF(AN$3=0,0,INDEX(Sheet1!RawDataCols,$C426,AN$5)*$R426)</f>
        <v>61.53</v>
      </c>
      <c r="AO426" s="3">
        <f>IF(AO$3=0,0,INDEX(Sheet1!RawDataCols,$C426,AO$5)*$R426)</f>
        <v>68.3</v>
      </c>
      <c r="AP426" s="3">
        <f>IF(AP$3=0,0,INDEX(Sheet1!RawDataCols,$C426,AP$5)*$R426)</f>
        <v>0</v>
      </c>
      <c r="AQ426" s="3">
        <f>IF(AQ$3=0,0,INDEX(Sheet1!RawDataCols,$C426,AQ$5)*$R426)</f>
        <v>18.5</v>
      </c>
      <c r="AR426" s="3">
        <f>IF(AR$3=0,0,INDEX(Sheet1!RawDataCols,$C426,AR$5)*$R426)</f>
        <v>0</v>
      </c>
      <c r="AS426" s="3">
        <f>IF(AS$3=0,0,INDEX(Sheet1!RawDataCols,$C426,AS$5)*$R426)</f>
        <v>0</v>
      </c>
      <c r="AT426" s="3">
        <f>IF(AT$3=0,0,INDEX(Sheet1!RawDataCols,$C426,AT$5)*$R426)</f>
        <v>18.5</v>
      </c>
      <c r="AU426" s="3">
        <f>IF(AU$3=0,0,INDEX(Sheet1!RawDataCols,$C426,AU$5)*$R426)</f>
        <v>0</v>
      </c>
      <c r="AV426" s="3">
        <f>IF(AV$3=0,0,INDEX(Sheet1!RawDataCols,$C426,AV$5)*$R426)</f>
        <v>64.38</v>
      </c>
      <c r="AW426" s="3">
        <f>IF(AW$3=0,0,INDEX(Sheet1!RawDataCols,$C426,AW$5)*$R426)</f>
        <v>18.5</v>
      </c>
      <c r="AX426" s="3">
        <f>IF(AX$3=0,0,INDEX(Sheet1!RawDataCols,$C426,AX$5)*$R426)</f>
        <v>62.24</v>
      </c>
      <c r="AY426" s="3">
        <f>IF(AY$3=0,0,INDEX(Sheet1!RawDataCols,$C426,AY$5)*$R426)</f>
        <v>0</v>
      </c>
      <c r="AZ426" s="3">
        <f>IF(AZ$3=0,0,INDEX(Sheet1!RawDataCols,$C426,AZ$5)*$R426)</f>
        <v>18.5</v>
      </c>
      <c r="BA426" s="3">
        <f>IF(BA$3=0,0,INDEX(Sheet1!RawDataCols,$C426,BA$5)*$R426)</f>
        <v>0</v>
      </c>
      <c r="BB426" s="3">
        <f>IF(BB$3=0,0,INDEX(Sheet1!RawDataCols,$C426,BB$5)*$R426)</f>
        <v>0</v>
      </c>
      <c r="BC426" s="3">
        <f>IF(BC$3=0,0,INDEX(Sheet1!RawDataCols,$C426,BC$5)*$R426)</f>
        <v>18.5</v>
      </c>
      <c r="BD426" s="3">
        <f>IF(BD$3=0,0,INDEX(Sheet1!RawDataCols,$C426,BD$5)*$R426)</f>
        <v>0</v>
      </c>
      <c r="BE426" s="3">
        <f>IF(BE$3=0,0,INDEX(Sheet1!RawDataCols,$C426,BE$5)*$R426)</f>
        <v>0</v>
      </c>
      <c r="BF426" s="3">
        <f>IF(BF$3=0,0,INDEX(Sheet1!RawDataCols,$C426,BF$5)*$R426)</f>
        <v>18.5</v>
      </c>
      <c r="BG426" s="179">
        <f>IF(BG$3=0,0,INDEX(Sheet1!RawDataCols,$C426,BG$5)*$R426)</f>
        <v>0</v>
      </c>
      <c r="BH426" s="33">
        <f t="shared" si="67"/>
        <v>272.89999999999998</v>
      </c>
      <c r="BI426" s="33">
        <f t="shared" si="68"/>
        <v>265.02999999999997</v>
      </c>
      <c r="BJ426" s="33">
        <f t="shared" si="69"/>
        <v>277.12</v>
      </c>
      <c r="BK426" s="3">
        <f>IF(BK$3=0,0,INDEX(Sheet1!RawDataCols,$C426,BK$5)*$R426)</f>
        <v>16.564374999999998</v>
      </c>
      <c r="BL426" s="3">
        <f>IF(BL$3=0,0,INDEX(Sheet1!RawDataCols,$C426,BL$5)*$R426)</f>
        <v>20.743124999999999</v>
      </c>
      <c r="BM426" s="3">
        <f>IF(BM$3=0,0,INDEX(Sheet1!RawDataCols,$C426,BM$5)*$R426)</f>
        <v>16.719374999999999</v>
      </c>
      <c r="BN426" s="3">
        <f>IF(BN$3=0,0,INDEX(Sheet1!RawDataCols,$C426,BN$5)*$R426)</f>
        <v>15.00625</v>
      </c>
      <c r="BO426" s="3">
        <f>IF(BO$3=0,0,INDEX(Sheet1!RawDataCols,$C426,BO$5)*$R426)</f>
        <v>15.561249999999999</v>
      </c>
      <c r="BP426" s="3">
        <f>IF(BP$3=0,0,INDEX(Sheet1!RawDataCols,$C426,BP$5)*$R426)</f>
        <v>185.31</v>
      </c>
      <c r="BQ426" s="3">
        <f t="shared" si="70"/>
        <v>81.17</v>
      </c>
      <c r="BR426" s="3">
        <f t="shared" si="71"/>
        <v>65.819999999999993</v>
      </c>
      <c r="BS426" s="3">
        <f t="shared" si="72"/>
        <v>61.53</v>
      </c>
      <c r="BT426" s="3">
        <f t="shared" si="73"/>
        <v>125.91</v>
      </c>
      <c r="BU426" s="3" t="str">
        <f>INDEX(Sheet1!$BS$2:$BS$1000,MATCH($A426,Sheet1!$A$2:$A$1000,0))</f>
        <v>14</v>
      </c>
      <c r="BV426" s="3">
        <f>INDEX(Sheet1!$BT$2:$BT$1000,MATCH($A426,Sheet1!$A$2:$A$1000,0))</f>
        <v>125.91</v>
      </c>
    </row>
    <row r="427" spans="1:74" x14ac:dyDescent="0.2">
      <c r="A427" s="11" t="s">
        <v>862</v>
      </c>
      <c r="B427" s="3">
        <f>MATCH($A427,Sheet1!ACCOUNTNO,0)</f>
        <v>392</v>
      </c>
      <c r="C427" s="3">
        <f t="shared" si="64"/>
        <v>392</v>
      </c>
      <c r="D427" s="3" t="str">
        <f>IF(D$3=0,0,INDEX(Sheet1!RawDataCols,$C427,D$5))</f>
        <v>27180A11</v>
      </c>
      <c r="E427" s="3" t="str">
        <f>IF(E$3=0,0,INDEX(Sheet1!RawDataCols,$C427,E$5))</f>
        <v xml:space="preserve">27180          </v>
      </c>
      <c r="F427" s="3" t="str">
        <f>IF(F$3=0,0,INDEX(Sheet1!RawDataCols,$C427,F$5))</f>
        <v xml:space="preserve">A11            </v>
      </c>
      <c r="G427" s="3" t="str">
        <f>IF(G$3=0,0,INDEX(Sheet1!RawDataCols,$C427,G$5))</f>
        <v xml:space="preserve">               </v>
      </c>
      <c r="H427" s="3" t="str">
        <f>IF(H$3=0,0,INDEX(Sheet1!RawDataCols,$C427,H$5))</f>
        <v xml:space="preserve">               </v>
      </c>
      <c r="I427" s="3" t="str">
        <f>IF(I$3=0,0,INDEX(Sheet1!RawDataCols,$C427,I$5))</f>
        <v xml:space="preserve">               </v>
      </c>
      <c r="J427" s="3" t="str">
        <f>IF(J$3=0,0,INDEX(Sheet1!RawDataCols,$C427,J$5))</f>
        <v xml:space="preserve">               </v>
      </c>
      <c r="K427" s="3" t="str">
        <f>IF(K$3=0,0,INDEX(Sheet1!RawDataCols,$C427,K$5))</f>
        <v xml:space="preserve">               </v>
      </c>
      <c r="L427" s="3" t="str">
        <f>IF(L$3=0,0,INDEX(Sheet1!RawDataCols,$C427,L$5))</f>
        <v xml:space="preserve">               </v>
      </c>
      <c r="M427" s="3" t="str">
        <f>IF(M$3=0,0,INDEX(Sheet1!RawDataCols,$C427,M$5))</f>
        <v xml:space="preserve">F007  </v>
      </c>
      <c r="N427" s="3" t="str">
        <f>IF(N$3=0,0,INDEX(Sheet1!RawDataCols,$C427,N$5))</f>
        <v>Levies - Property-25 Hutt St</v>
      </c>
      <c r="O427" s="3">
        <f>INDEX(Sheet1!RawDataCols,$C427,O$5)</f>
        <v>13</v>
      </c>
      <c r="P427" s="3" t="str">
        <f>INDEX(Sheet1!RawDataCols,$C427,P$5)</f>
        <v>Cost and Expenses</v>
      </c>
      <c r="Q427" s="3" t="str">
        <f>IF(Q$3=0,0,INDEX(Sheet1!RawDataCols,$C427,Q$5))</f>
        <v>I</v>
      </c>
      <c r="R427" s="3">
        <f t="shared" si="65"/>
        <v>1</v>
      </c>
      <c r="S427" s="3">
        <f t="shared" si="66"/>
        <v>-1</v>
      </c>
      <c r="T427" s="3">
        <f>IF(T$3=0,0,INDEX(Sheet1!RawDataCols,$C427,T$5)*$R427)</f>
        <v>0</v>
      </c>
      <c r="U427" s="3">
        <f>IF(U$3=0,0,INDEX(Sheet1!RawDataCols,$C427,U$5)*$R427)</f>
        <v>544.08000000000004</v>
      </c>
      <c r="V427" s="3">
        <f>IF(V$3=0,0,INDEX(Sheet1!RawDataCols,$C427,V$5)*$R427)</f>
        <v>803.97</v>
      </c>
      <c r="W427" s="3">
        <f>IF(W$3=0,0,INDEX(Sheet1!RawDataCols,$C427,W$5)*$R427)</f>
        <v>854.38</v>
      </c>
      <c r="X427" s="3">
        <f>IF(X$3=0,0,INDEX(Sheet1!RawDataCols,$C427,X$5)*$R427)</f>
        <v>272.04000000000002</v>
      </c>
      <c r="Y427" s="3">
        <f>IF(Y$3=0,0,INDEX(Sheet1!RawDataCols,$C427,Y$5)*$R427)</f>
        <v>803.97</v>
      </c>
      <c r="Z427" s="3">
        <f>IF(Z$3=0,0,INDEX(Sheet1!RawDataCols,$C427,Z$5)*$R427)</f>
        <v>805.68</v>
      </c>
      <c r="AA427" s="3">
        <f>IF(AA$3=0,0,INDEX(Sheet1!RawDataCols,$C427,AA$5)*$R427)</f>
        <v>290.8</v>
      </c>
      <c r="AB427" s="3">
        <f>IF(AB$3=0,0,INDEX(Sheet1!RawDataCols,$C427,AB$5)*$R427)</f>
        <v>803.97</v>
      </c>
      <c r="AC427" s="3">
        <f>IF(AC$3=0,0,INDEX(Sheet1!RawDataCols,$C427,AC$5)*$R427)</f>
        <v>892</v>
      </c>
      <c r="AD427" s="3">
        <f>IF(AD$3=0,0,INDEX(Sheet1!RawDataCols,$C427,AD$5)*$R427)</f>
        <v>281.42</v>
      </c>
      <c r="AE427" s="3">
        <f>IF(AE$3=0,0,INDEX(Sheet1!RawDataCols,$C427,AE$5)*$R427)</f>
        <v>803.97</v>
      </c>
      <c r="AF427" s="3">
        <f>IF(AF$3=0,0,INDEX(Sheet1!RawDataCols,$C427,AF$5)*$R427)</f>
        <v>829.66</v>
      </c>
      <c r="AG427" s="3">
        <f>IF(AG$3=0,0,INDEX(Sheet1!RawDataCols,$C427,AG$5)*$R427)</f>
        <v>290.8</v>
      </c>
      <c r="AH427" s="3">
        <f>IF(AH$3=0,0,INDEX(Sheet1!RawDataCols,$C427,AH$5)*$R427)</f>
        <v>803.97</v>
      </c>
      <c r="AI427" s="3">
        <f>IF(AI$3=0,0,INDEX(Sheet1!RawDataCols,$C427,AI$5)*$R427)</f>
        <v>882.09</v>
      </c>
      <c r="AJ427" s="3">
        <f>IF(AJ$3=0,0,INDEX(Sheet1!RawDataCols,$C427,AJ$5)*$R427)</f>
        <v>2842.33</v>
      </c>
      <c r="AK427" s="3">
        <f>IF(AK$3=0,0,INDEX(Sheet1!RawDataCols,$C427,AK$5)*$R427)</f>
        <v>803.97</v>
      </c>
      <c r="AL427" s="3">
        <f>IF(AL$3=0,0,INDEX(Sheet1!RawDataCols,$C427,AL$5)*$R427)</f>
        <v>853.64</v>
      </c>
      <c r="AM427" s="3">
        <f>IF(AM$3=0,0,INDEX(Sheet1!RawDataCols,$C427,AM$5)*$R427)</f>
        <v>1904.27</v>
      </c>
      <c r="AN427" s="3">
        <f>IF(AN$3=0,0,INDEX(Sheet1!RawDataCols,$C427,AN$5)*$R427)</f>
        <v>741.07</v>
      </c>
      <c r="AO427" s="3">
        <f>IF(AO$3=0,0,INDEX(Sheet1!RawDataCols,$C427,AO$5)*$R427)</f>
        <v>848.63</v>
      </c>
      <c r="AP427" s="3">
        <f>IF(AP$3=0,0,INDEX(Sheet1!RawDataCols,$C427,AP$5)*$R427)</f>
        <v>0</v>
      </c>
      <c r="AQ427" s="3">
        <f>IF(AQ$3=0,0,INDEX(Sheet1!RawDataCols,$C427,AQ$5)*$R427)</f>
        <v>803.97</v>
      </c>
      <c r="AR427" s="3">
        <f>IF(AR$3=0,0,INDEX(Sheet1!RawDataCols,$C427,AR$5)*$R427)</f>
        <v>872.4</v>
      </c>
      <c r="AS427" s="3">
        <f>IF(AS$3=0,0,INDEX(Sheet1!RawDataCols,$C427,AS$5)*$R427)</f>
        <v>1125.68</v>
      </c>
      <c r="AT427" s="3">
        <f>IF(AT$3=0,0,INDEX(Sheet1!RawDataCols,$C427,AT$5)*$R427)</f>
        <v>803.97</v>
      </c>
      <c r="AU427" s="3">
        <f>IF(AU$3=0,0,INDEX(Sheet1!RawDataCols,$C427,AU$5)*$R427)</f>
        <v>844.26</v>
      </c>
      <c r="AV427" s="3">
        <f>IF(AV$3=0,0,INDEX(Sheet1!RawDataCols,$C427,AV$5)*$R427)</f>
        <v>525.32000000000005</v>
      </c>
      <c r="AW427" s="3">
        <f>IF(AW$3=0,0,INDEX(Sheet1!RawDataCols,$C427,AW$5)*$R427)</f>
        <v>803.97</v>
      </c>
      <c r="AX427" s="3">
        <f>IF(AX$3=0,0,INDEX(Sheet1!RawDataCols,$C427,AX$5)*$R427)</f>
        <v>844.26</v>
      </c>
      <c r="AY427" s="3">
        <f>IF(AY$3=0,0,INDEX(Sheet1!RawDataCols,$C427,AY$5)*$R427)</f>
        <v>1294.53</v>
      </c>
      <c r="AZ427" s="3">
        <f>IF(AZ$3=0,0,INDEX(Sheet1!RawDataCols,$C427,AZ$5)*$R427)</f>
        <v>803.97</v>
      </c>
      <c r="BA427" s="3">
        <f>IF(BA$3=0,0,INDEX(Sheet1!RawDataCols,$C427,BA$5)*$R427)</f>
        <v>844.26</v>
      </c>
      <c r="BB427" s="3">
        <f>IF(BB$3=0,0,INDEX(Sheet1!RawDataCols,$C427,BB$5)*$R427)</f>
        <v>872.4</v>
      </c>
      <c r="BC427" s="3">
        <f>IF(BC$3=0,0,INDEX(Sheet1!RawDataCols,$C427,BC$5)*$R427)</f>
        <v>803.97</v>
      </c>
      <c r="BD427" s="3">
        <f>IF(BD$3=0,0,INDEX(Sheet1!RawDataCols,$C427,BD$5)*$R427)</f>
        <v>872.4</v>
      </c>
      <c r="BE427" s="3">
        <f>IF(BE$3=0,0,INDEX(Sheet1!RawDataCols,$C427,BE$5)*$R427)</f>
        <v>872.4</v>
      </c>
      <c r="BF427" s="3">
        <f>IF(BF$3=0,0,INDEX(Sheet1!RawDataCols,$C427,BF$5)*$R427)</f>
        <v>803.97</v>
      </c>
      <c r="BG427" s="179">
        <f>IF(BG$3=0,0,INDEX(Sheet1!RawDataCols,$C427,BG$5)*$R427)</f>
        <v>872.4</v>
      </c>
      <c r="BH427" s="33">
        <f t="shared" si="67"/>
        <v>10243.67</v>
      </c>
      <c r="BI427" s="33">
        <f t="shared" si="68"/>
        <v>9584.74</v>
      </c>
      <c r="BJ427" s="33">
        <f t="shared" si="69"/>
        <v>10243.66</v>
      </c>
      <c r="BK427" s="3">
        <f>IF(BK$3=0,0,INDEX(Sheet1!RawDataCols,$C427,BK$5)*$R427)</f>
        <v>599.04624999999999</v>
      </c>
      <c r="BL427" s="3">
        <f>IF(BL$3=0,0,INDEX(Sheet1!RawDataCols,$C427,BL$5)*$R427)</f>
        <v>640.22874999999999</v>
      </c>
      <c r="BM427" s="3">
        <f>IF(BM$3=0,0,INDEX(Sheet1!RawDataCols,$C427,BM$5)*$R427)</f>
        <v>463.51125000000002</v>
      </c>
      <c r="BN427" s="3">
        <f>IF(BN$3=0,0,INDEX(Sheet1!RawDataCols,$C427,BN$5)*$R427)</f>
        <v>1095.95875</v>
      </c>
      <c r="BO427" s="3">
        <f>IF(BO$3=0,0,INDEX(Sheet1!RawDataCols,$C427,BO$5)*$R427)</f>
        <v>406.745</v>
      </c>
      <c r="BP427" s="3">
        <f>IF(BP$3=0,0,INDEX(Sheet1!RawDataCols,$C427,BP$5)*$R427)</f>
        <v>5126.21</v>
      </c>
      <c r="BQ427" s="3">
        <f t="shared" si="70"/>
        <v>1106.92</v>
      </c>
      <c r="BR427" s="3">
        <f t="shared" si="71"/>
        <v>3414.55</v>
      </c>
      <c r="BS427" s="3">
        <f t="shared" si="72"/>
        <v>3029.95</v>
      </c>
      <c r="BT427" s="3">
        <f t="shared" si="73"/>
        <v>5722.2</v>
      </c>
      <c r="BU427" s="3" t="str">
        <f>INDEX(Sheet1!$BS$2:$BS$1000,MATCH($A427,Sheet1!$A$2:$A$1000,0))</f>
        <v>14</v>
      </c>
      <c r="BV427" s="3">
        <f>INDEX(Sheet1!$BT$2:$BT$1000,MATCH($A427,Sheet1!$A$2:$A$1000,0))</f>
        <v>5722.2</v>
      </c>
    </row>
    <row r="428" spans="1:74" x14ac:dyDescent="0.2">
      <c r="A428" s="246" t="s">
        <v>863</v>
      </c>
      <c r="B428" s="3" t="e">
        <f>MATCH($A428,Sheet1!ACCOUNTNO,0)</f>
        <v>#N/A</v>
      </c>
      <c r="C428" s="3">
        <f t="shared" si="64"/>
        <v>65000</v>
      </c>
      <c r="D428" s="3">
        <f>IF(D$3=0,0,INDEX(Sheet1!RawDataCols,$C428,D$5))</f>
        <v>0</v>
      </c>
      <c r="E428" s="3">
        <f>IF(E$3=0,0,INDEX(Sheet1!RawDataCols,$C428,E$5))</f>
        <v>0</v>
      </c>
      <c r="F428" s="3">
        <f>IF(F$3=0,0,INDEX(Sheet1!RawDataCols,$C428,F$5))</f>
        <v>0</v>
      </c>
      <c r="G428" s="3">
        <f>IF(G$3=0,0,INDEX(Sheet1!RawDataCols,$C428,G$5))</f>
        <v>0</v>
      </c>
      <c r="H428" s="3">
        <f>IF(H$3=0,0,INDEX(Sheet1!RawDataCols,$C428,H$5))</f>
        <v>0</v>
      </c>
      <c r="I428" s="3">
        <f>IF(I$3=0,0,INDEX(Sheet1!RawDataCols,$C428,I$5))</f>
        <v>0</v>
      </c>
      <c r="J428" s="3">
        <f>IF(J$3=0,0,INDEX(Sheet1!RawDataCols,$C428,J$5))</f>
        <v>0</v>
      </c>
      <c r="K428" s="3">
        <f>IF(K$3=0,0,INDEX(Sheet1!RawDataCols,$C428,K$5))</f>
        <v>0</v>
      </c>
      <c r="L428" s="3">
        <f>IF(L$3=0,0,INDEX(Sheet1!RawDataCols,$C428,L$5))</f>
        <v>0</v>
      </c>
      <c r="M428" s="3">
        <f>IF(M$3=0,0,INDEX(Sheet1!RawDataCols,$C428,M$5))</f>
        <v>0</v>
      </c>
      <c r="N428" s="3">
        <f>IF(N$3=0,0,INDEX(Sheet1!RawDataCols,$C428,N$5))</f>
        <v>0</v>
      </c>
      <c r="O428" s="3">
        <f>INDEX(Sheet1!RawDataCols,$C428,O$5)</f>
        <v>0</v>
      </c>
      <c r="P428" s="3">
        <f>INDEX(Sheet1!RawDataCols,$C428,P$5)</f>
        <v>0</v>
      </c>
      <c r="Q428" s="3">
        <f>IF(Q$3=0,0,INDEX(Sheet1!RawDataCols,$C428,Q$5))</f>
        <v>0</v>
      </c>
      <c r="R428" s="3">
        <f t="shared" si="65"/>
        <v>1</v>
      </c>
      <c r="S428" s="3">
        <f t="shared" si="66"/>
        <v>-1</v>
      </c>
      <c r="T428" s="3">
        <f>IF(T$3=0,0,INDEX(Sheet1!RawDataCols,$C428,T$5)*$R428)</f>
        <v>0</v>
      </c>
      <c r="U428" s="3">
        <f>IF(U$3=0,0,INDEX(Sheet1!RawDataCols,$C428,U$5)*$R428)</f>
        <v>0</v>
      </c>
      <c r="V428" s="3">
        <f>IF(V$3=0,0,INDEX(Sheet1!RawDataCols,$C428,V$5)*$R428)</f>
        <v>0</v>
      </c>
      <c r="W428" s="3">
        <f>IF(W$3=0,0,INDEX(Sheet1!RawDataCols,$C428,W$5)*$R428)</f>
        <v>0</v>
      </c>
      <c r="X428" s="3">
        <f>IF(X$3=0,0,INDEX(Sheet1!RawDataCols,$C428,X$5)*$R428)</f>
        <v>0</v>
      </c>
      <c r="Y428" s="3">
        <f>IF(Y$3=0,0,INDEX(Sheet1!RawDataCols,$C428,Y$5)*$R428)</f>
        <v>0</v>
      </c>
      <c r="Z428" s="3">
        <f>IF(Z$3=0,0,INDEX(Sheet1!RawDataCols,$C428,Z$5)*$R428)</f>
        <v>0</v>
      </c>
      <c r="AA428" s="3">
        <f>IF(AA$3=0,0,INDEX(Sheet1!RawDataCols,$C428,AA$5)*$R428)</f>
        <v>0</v>
      </c>
      <c r="AB428" s="3">
        <f>IF(AB$3=0,0,INDEX(Sheet1!RawDataCols,$C428,AB$5)*$R428)</f>
        <v>0</v>
      </c>
      <c r="AC428" s="3">
        <f>IF(AC$3=0,0,INDEX(Sheet1!RawDataCols,$C428,AC$5)*$R428)</f>
        <v>0</v>
      </c>
      <c r="AD428" s="3">
        <f>IF(AD$3=0,0,INDEX(Sheet1!RawDataCols,$C428,AD$5)*$R428)</f>
        <v>0</v>
      </c>
      <c r="AE428" s="3">
        <f>IF(AE$3=0,0,INDEX(Sheet1!RawDataCols,$C428,AE$5)*$R428)</f>
        <v>0</v>
      </c>
      <c r="AF428" s="3">
        <f>IF(AF$3=0,0,INDEX(Sheet1!RawDataCols,$C428,AF$5)*$R428)</f>
        <v>0</v>
      </c>
      <c r="AG428" s="3">
        <f>IF(AG$3=0,0,INDEX(Sheet1!RawDataCols,$C428,AG$5)*$R428)</f>
        <v>0</v>
      </c>
      <c r="AH428" s="3">
        <f>IF(AH$3=0,0,INDEX(Sheet1!RawDataCols,$C428,AH$5)*$R428)</f>
        <v>0</v>
      </c>
      <c r="AI428" s="3">
        <f>IF(AI$3=0,0,INDEX(Sheet1!RawDataCols,$C428,AI$5)*$R428)</f>
        <v>0</v>
      </c>
      <c r="AJ428" s="3">
        <f>IF(AJ$3=0,0,INDEX(Sheet1!RawDataCols,$C428,AJ$5)*$R428)</f>
        <v>0</v>
      </c>
      <c r="AK428" s="3">
        <f>IF(AK$3=0,0,INDEX(Sheet1!RawDataCols,$C428,AK$5)*$R428)</f>
        <v>0</v>
      </c>
      <c r="AL428" s="3">
        <f>IF(AL$3=0,0,INDEX(Sheet1!RawDataCols,$C428,AL$5)*$R428)</f>
        <v>0</v>
      </c>
      <c r="AM428" s="3">
        <f>IF(AM$3=0,0,INDEX(Sheet1!RawDataCols,$C428,AM$5)*$R428)</f>
        <v>0</v>
      </c>
      <c r="AN428" s="3">
        <f>IF(AN$3=0,0,INDEX(Sheet1!RawDataCols,$C428,AN$5)*$R428)</f>
        <v>0</v>
      </c>
      <c r="AO428" s="3">
        <f>IF(AO$3=0,0,INDEX(Sheet1!RawDataCols,$C428,AO$5)*$R428)</f>
        <v>0</v>
      </c>
      <c r="AP428" s="3">
        <f>IF(AP$3=0,0,INDEX(Sheet1!RawDataCols,$C428,AP$5)*$R428)</f>
        <v>0</v>
      </c>
      <c r="AQ428" s="3">
        <f>IF(AQ$3=0,0,INDEX(Sheet1!RawDataCols,$C428,AQ$5)*$R428)</f>
        <v>0</v>
      </c>
      <c r="AR428" s="3">
        <f>IF(AR$3=0,0,INDEX(Sheet1!RawDataCols,$C428,AR$5)*$R428)</f>
        <v>0</v>
      </c>
      <c r="AS428" s="3">
        <f>IF(AS$3=0,0,INDEX(Sheet1!RawDataCols,$C428,AS$5)*$R428)</f>
        <v>0</v>
      </c>
      <c r="AT428" s="3">
        <f>IF(AT$3=0,0,INDEX(Sheet1!RawDataCols,$C428,AT$5)*$R428)</f>
        <v>0</v>
      </c>
      <c r="AU428" s="3">
        <f>IF(AU$3=0,0,INDEX(Sheet1!RawDataCols,$C428,AU$5)*$R428)</f>
        <v>0</v>
      </c>
      <c r="AV428" s="3">
        <f>IF(AV$3=0,0,INDEX(Sheet1!RawDataCols,$C428,AV$5)*$R428)</f>
        <v>0</v>
      </c>
      <c r="AW428" s="3">
        <f>IF(AW$3=0,0,INDEX(Sheet1!RawDataCols,$C428,AW$5)*$R428)</f>
        <v>0</v>
      </c>
      <c r="AX428" s="3">
        <f>IF(AX$3=0,0,INDEX(Sheet1!RawDataCols,$C428,AX$5)*$R428)</f>
        <v>0</v>
      </c>
      <c r="AY428" s="3">
        <f>IF(AY$3=0,0,INDEX(Sheet1!RawDataCols,$C428,AY$5)*$R428)</f>
        <v>0</v>
      </c>
      <c r="AZ428" s="3">
        <f>IF(AZ$3=0,0,INDEX(Sheet1!RawDataCols,$C428,AZ$5)*$R428)</f>
        <v>0</v>
      </c>
      <c r="BA428" s="3">
        <f>IF(BA$3=0,0,INDEX(Sheet1!RawDataCols,$C428,BA$5)*$R428)</f>
        <v>0</v>
      </c>
      <c r="BB428" s="3">
        <f>IF(BB$3=0,0,INDEX(Sheet1!RawDataCols,$C428,BB$5)*$R428)</f>
        <v>0</v>
      </c>
      <c r="BC428" s="3">
        <f>IF(BC$3=0,0,INDEX(Sheet1!RawDataCols,$C428,BC$5)*$R428)</f>
        <v>0</v>
      </c>
      <c r="BD428" s="3">
        <f>IF(BD$3=0,0,INDEX(Sheet1!RawDataCols,$C428,BD$5)*$R428)</f>
        <v>0</v>
      </c>
      <c r="BE428" s="3">
        <f>IF(BE$3=0,0,INDEX(Sheet1!RawDataCols,$C428,BE$5)*$R428)</f>
        <v>0</v>
      </c>
      <c r="BF428" s="3">
        <f>IF(BF$3=0,0,INDEX(Sheet1!RawDataCols,$C428,BF$5)*$R428)</f>
        <v>0</v>
      </c>
      <c r="BG428" s="179">
        <f>IF(BG$3=0,0,INDEX(Sheet1!RawDataCols,$C428,BG$5)*$R428)</f>
        <v>0</v>
      </c>
      <c r="BH428" s="33">
        <f t="shared" si="67"/>
        <v>0</v>
      </c>
      <c r="BI428" s="33">
        <f t="shared" si="68"/>
        <v>0</v>
      </c>
      <c r="BJ428" s="33">
        <f t="shared" si="69"/>
        <v>0</v>
      </c>
      <c r="BK428" s="3">
        <f>IF(BK$3=0,0,INDEX(Sheet1!RawDataCols,$C428,BK$5)*$R428)</f>
        <v>0</v>
      </c>
      <c r="BL428" s="3">
        <f>IF(BL$3=0,0,INDEX(Sheet1!RawDataCols,$C428,BL$5)*$R428)</f>
        <v>0</v>
      </c>
      <c r="BM428" s="3">
        <f>IF(BM$3=0,0,INDEX(Sheet1!RawDataCols,$C428,BM$5)*$R428)</f>
        <v>0</v>
      </c>
      <c r="BN428" s="3">
        <f>IF(BN$3=0,0,INDEX(Sheet1!RawDataCols,$C428,BN$5)*$R428)</f>
        <v>0</v>
      </c>
      <c r="BO428" s="3">
        <f>IF(BO$3=0,0,INDEX(Sheet1!RawDataCols,$C428,BO$5)*$R428)</f>
        <v>0</v>
      </c>
      <c r="BP428" s="3">
        <f>IF(BP$3=0,0,INDEX(Sheet1!RawDataCols,$C428,BP$5)*$R428)</f>
        <v>0</v>
      </c>
      <c r="BQ428" s="3">
        <f t="shared" si="70"/>
        <v>0</v>
      </c>
      <c r="BR428" s="3">
        <f t="shared" si="71"/>
        <v>0</v>
      </c>
      <c r="BS428" s="3">
        <f t="shared" si="72"/>
        <v>0</v>
      </c>
      <c r="BT428" s="3">
        <f t="shared" si="73"/>
        <v>0</v>
      </c>
      <c r="BU428" s="3" t="e">
        <f>INDEX(Sheet1!$BS$2:$BS$1000,MATCH($A428,Sheet1!$A$2:$A$1000,0))</f>
        <v>#N/A</v>
      </c>
      <c r="BV428" s="3" t="e">
        <f>INDEX(Sheet1!$BT$2:$BT$1000,MATCH($A428,Sheet1!$A$2:$A$1000,0))</f>
        <v>#N/A</v>
      </c>
    </row>
    <row r="429" spans="1:74" x14ac:dyDescent="0.2">
      <c r="A429" s="11" t="s">
        <v>864</v>
      </c>
      <c r="B429" s="3">
        <f>MATCH($A429,Sheet1!ACCOUNTNO,0)</f>
        <v>393</v>
      </c>
      <c r="C429" s="3">
        <f t="shared" si="64"/>
        <v>393</v>
      </c>
      <c r="D429" s="3" t="str">
        <f>IF(D$3=0,0,INDEX(Sheet1!RawDataCols,$C429,D$5))</f>
        <v>27180A13</v>
      </c>
      <c r="E429" s="3" t="str">
        <f>IF(E$3=0,0,INDEX(Sheet1!RawDataCols,$C429,E$5))</f>
        <v xml:space="preserve">27180          </v>
      </c>
      <c r="F429" s="3" t="str">
        <f>IF(F$3=0,0,INDEX(Sheet1!RawDataCols,$C429,F$5))</f>
        <v xml:space="preserve">A13            </v>
      </c>
      <c r="G429" s="3" t="str">
        <f>IF(G$3=0,0,INDEX(Sheet1!RawDataCols,$C429,G$5))</f>
        <v xml:space="preserve">               </v>
      </c>
      <c r="H429" s="3" t="str">
        <f>IF(H$3=0,0,INDEX(Sheet1!RawDataCols,$C429,H$5))</f>
        <v xml:space="preserve">               </v>
      </c>
      <c r="I429" s="3" t="str">
        <f>IF(I$3=0,0,INDEX(Sheet1!RawDataCols,$C429,I$5))</f>
        <v xml:space="preserve">               </v>
      </c>
      <c r="J429" s="3" t="str">
        <f>IF(J$3=0,0,INDEX(Sheet1!RawDataCols,$C429,J$5))</f>
        <v xml:space="preserve">               </v>
      </c>
      <c r="K429" s="3" t="str">
        <f>IF(K$3=0,0,INDEX(Sheet1!RawDataCols,$C429,K$5))</f>
        <v xml:space="preserve">               </v>
      </c>
      <c r="L429" s="3" t="str">
        <f>IF(L$3=0,0,INDEX(Sheet1!RawDataCols,$C429,L$5))</f>
        <v xml:space="preserve">               </v>
      </c>
      <c r="M429" s="3" t="str">
        <f>IF(M$3=0,0,INDEX(Sheet1!RawDataCols,$C429,M$5))</f>
        <v xml:space="preserve">F007  </v>
      </c>
      <c r="N429" s="3" t="str">
        <f>IF(N$3=0,0,INDEX(Sheet1!RawDataCols,$C429,N$5))</f>
        <v>Levies - Property-B25 188 Carrington</v>
      </c>
      <c r="O429" s="3">
        <f>INDEX(Sheet1!RawDataCols,$C429,O$5)</f>
        <v>13</v>
      </c>
      <c r="P429" s="3" t="str">
        <f>INDEX(Sheet1!RawDataCols,$C429,P$5)</f>
        <v>Cost and Expenses</v>
      </c>
      <c r="Q429" s="3" t="str">
        <f>IF(Q$3=0,0,INDEX(Sheet1!RawDataCols,$C429,Q$5))</f>
        <v>I</v>
      </c>
      <c r="R429" s="3">
        <f t="shared" si="65"/>
        <v>1</v>
      </c>
      <c r="S429" s="3">
        <f t="shared" si="66"/>
        <v>-1</v>
      </c>
      <c r="T429" s="3">
        <f>IF(T$3=0,0,INDEX(Sheet1!RawDataCols,$C429,T$5)*$R429)</f>
        <v>0</v>
      </c>
      <c r="U429" s="3">
        <f>IF(U$3=0,0,INDEX(Sheet1!RawDataCols,$C429,U$5)*$R429)</f>
        <v>0</v>
      </c>
      <c r="V429" s="3">
        <f>IF(V$3=0,0,INDEX(Sheet1!RawDataCols,$C429,V$5)*$R429)</f>
        <v>0</v>
      </c>
      <c r="W429" s="3">
        <f>IF(W$3=0,0,INDEX(Sheet1!RawDataCols,$C429,W$5)*$R429)</f>
        <v>0</v>
      </c>
      <c r="X429" s="3">
        <f>IF(X$3=0,0,INDEX(Sheet1!RawDataCols,$C429,X$5)*$R429)</f>
        <v>0</v>
      </c>
      <c r="Y429" s="3">
        <f>IF(Y$3=0,0,INDEX(Sheet1!RawDataCols,$C429,Y$5)*$R429)</f>
        <v>0</v>
      </c>
      <c r="Z429" s="3">
        <f>IF(Z$3=0,0,INDEX(Sheet1!RawDataCols,$C429,Z$5)*$R429)</f>
        <v>0</v>
      </c>
      <c r="AA429" s="3">
        <f>IF(AA$3=0,0,INDEX(Sheet1!RawDataCols,$C429,AA$5)*$R429)</f>
        <v>0</v>
      </c>
      <c r="AB429" s="3">
        <f>IF(AB$3=0,0,INDEX(Sheet1!RawDataCols,$C429,AB$5)*$R429)</f>
        <v>0</v>
      </c>
      <c r="AC429" s="3">
        <f>IF(AC$3=0,0,INDEX(Sheet1!RawDataCols,$C429,AC$5)*$R429)</f>
        <v>0</v>
      </c>
      <c r="AD429" s="3">
        <f>IF(AD$3=0,0,INDEX(Sheet1!RawDataCols,$C429,AD$5)*$R429)</f>
        <v>0</v>
      </c>
      <c r="AE429" s="3">
        <f>IF(AE$3=0,0,INDEX(Sheet1!RawDataCols,$C429,AE$5)*$R429)</f>
        <v>0</v>
      </c>
      <c r="AF429" s="3">
        <f>IF(AF$3=0,0,INDEX(Sheet1!RawDataCols,$C429,AF$5)*$R429)</f>
        <v>0</v>
      </c>
      <c r="AG429" s="3">
        <f>IF(AG$3=0,0,INDEX(Sheet1!RawDataCols,$C429,AG$5)*$R429)</f>
        <v>0</v>
      </c>
      <c r="AH429" s="3">
        <f>IF(AH$3=0,0,INDEX(Sheet1!RawDataCols,$C429,AH$5)*$R429)</f>
        <v>0</v>
      </c>
      <c r="AI429" s="3">
        <f>IF(AI$3=0,0,INDEX(Sheet1!RawDataCols,$C429,AI$5)*$R429)</f>
        <v>0</v>
      </c>
      <c r="AJ429" s="3">
        <f>IF(AJ$3=0,0,INDEX(Sheet1!RawDataCols,$C429,AJ$5)*$R429)</f>
        <v>0</v>
      </c>
      <c r="AK429" s="3">
        <f>IF(AK$3=0,0,INDEX(Sheet1!RawDataCols,$C429,AK$5)*$R429)</f>
        <v>0</v>
      </c>
      <c r="AL429" s="3">
        <f>IF(AL$3=0,0,INDEX(Sheet1!RawDataCols,$C429,AL$5)*$R429)</f>
        <v>0</v>
      </c>
      <c r="AM429" s="3">
        <f>IF(AM$3=0,0,INDEX(Sheet1!RawDataCols,$C429,AM$5)*$R429)</f>
        <v>0</v>
      </c>
      <c r="AN429" s="3">
        <f>IF(AN$3=0,0,INDEX(Sheet1!RawDataCols,$C429,AN$5)*$R429)</f>
        <v>0</v>
      </c>
      <c r="AO429" s="3">
        <f>IF(AO$3=0,0,INDEX(Sheet1!RawDataCols,$C429,AO$5)*$R429)</f>
        <v>0</v>
      </c>
      <c r="AP429" s="3">
        <f>IF(AP$3=0,0,INDEX(Sheet1!RawDataCols,$C429,AP$5)*$R429)</f>
        <v>0</v>
      </c>
      <c r="AQ429" s="3">
        <f>IF(AQ$3=0,0,INDEX(Sheet1!RawDataCols,$C429,AQ$5)*$R429)</f>
        <v>0</v>
      </c>
      <c r="AR429" s="3">
        <f>IF(AR$3=0,0,INDEX(Sheet1!RawDataCols,$C429,AR$5)*$R429)</f>
        <v>0</v>
      </c>
      <c r="AS429" s="3">
        <f>IF(AS$3=0,0,INDEX(Sheet1!RawDataCols,$C429,AS$5)*$R429)</f>
        <v>0</v>
      </c>
      <c r="AT429" s="3">
        <f>IF(AT$3=0,0,INDEX(Sheet1!RawDataCols,$C429,AT$5)*$R429)</f>
        <v>0</v>
      </c>
      <c r="AU429" s="3">
        <f>IF(AU$3=0,0,INDEX(Sheet1!RawDataCols,$C429,AU$5)*$R429)</f>
        <v>0</v>
      </c>
      <c r="AV429" s="3">
        <f>IF(AV$3=0,0,INDEX(Sheet1!RawDataCols,$C429,AV$5)*$R429)</f>
        <v>0</v>
      </c>
      <c r="AW429" s="3">
        <f>IF(AW$3=0,0,INDEX(Sheet1!RawDataCols,$C429,AW$5)*$R429)</f>
        <v>0</v>
      </c>
      <c r="AX429" s="3">
        <f>IF(AX$3=0,0,INDEX(Sheet1!RawDataCols,$C429,AX$5)*$R429)</f>
        <v>0</v>
      </c>
      <c r="AY429" s="3">
        <f>IF(AY$3=0,0,INDEX(Sheet1!RawDataCols,$C429,AY$5)*$R429)</f>
        <v>0</v>
      </c>
      <c r="AZ429" s="3">
        <f>IF(AZ$3=0,0,INDEX(Sheet1!RawDataCols,$C429,AZ$5)*$R429)</f>
        <v>0</v>
      </c>
      <c r="BA429" s="3">
        <f>IF(BA$3=0,0,INDEX(Sheet1!RawDataCols,$C429,BA$5)*$R429)</f>
        <v>0</v>
      </c>
      <c r="BB429" s="3">
        <f>IF(BB$3=0,0,INDEX(Sheet1!RawDataCols,$C429,BB$5)*$R429)</f>
        <v>0</v>
      </c>
      <c r="BC429" s="3">
        <f>IF(BC$3=0,0,INDEX(Sheet1!RawDataCols,$C429,BC$5)*$R429)</f>
        <v>0</v>
      </c>
      <c r="BD429" s="3">
        <f>IF(BD$3=0,0,INDEX(Sheet1!RawDataCols,$C429,BD$5)*$R429)</f>
        <v>0</v>
      </c>
      <c r="BE429" s="3">
        <f>IF(BE$3=0,0,INDEX(Sheet1!RawDataCols,$C429,BE$5)*$R429)</f>
        <v>0</v>
      </c>
      <c r="BF429" s="3">
        <f>IF(BF$3=0,0,INDEX(Sheet1!RawDataCols,$C429,BF$5)*$R429)</f>
        <v>0</v>
      </c>
      <c r="BG429" s="179">
        <f>IF(BG$3=0,0,INDEX(Sheet1!RawDataCols,$C429,BG$5)*$R429)</f>
        <v>0</v>
      </c>
      <c r="BH429" s="33">
        <f t="shared" si="67"/>
        <v>0</v>
      </c>
      <c r="BI429" s="33">
        <f t="shared" si="68"/>
        <v>0</v>
      </c>
      <c r="BJ429" s="33">
        <f t="shared" si="69"/>
        <v>0</v>
      </c>
      <c r="BK429" s="3">
        <f>IF(BK$3=0,0,INDEX(Sheet1!RawDataCols,$C429,BK$5)*$R429)</f>
        <v>0</v>
      </c>
      <c r="BL429" s="3">
        <f>IF(BL$3=0,0,INDEX(Sheet1!RawDataCols,$C429,BL$5)*$R429)</f>
        <v>0</v>
      </c>
      <c r="BM429" s="3">
        <f>IF(BM$3=0,0,INDEX(Sheet1!RawDataCols,$C429,BM$5)*$R429)</f>
        <v>0</v>
      </c>
      <c r="BN429" s="3">
        <f>IF(BN$3=0,0,INDEX(Sheet1!RawDataCols,$C429,BN$5)*$R429)</f>
        <v>0</v>
      </c>
      <c r="BO429" s="3">
        <f>IF(BO$3=0,0,INDEX(Sheet1!RawDataCols,$C429,BO$5)*$R429)</f>
        <v>35.1875</v>
      </c>
      <c r="BP429" s="3">
        <f>IF(BP$3=0,0,INDEX(Sheet1!RawDataCols,$C429,BP$5)*$R429)</f>
        <v>0</v>
      </c>
      <c r="BQ429" s="3">
        <f t="shared" si="70"/>
        <v>0</v>
      </c>
      <c r="BR429" s="3">
        <f t="shared" si="71"/>
        <v>0</v>
      </c>
      <c r="BS429" s="3">
        <f t="shared" si="72"/>
        <v>0</v>
      </c>
      <c r="BT429" s="3">
        <f t="shared" si="73"/>
        <v>0</v>
      </c>
      <c r="BU429" s="3" t="str">
        <f>INDEX(Sheet1!$BS$2:$BS$1000,MATCH($A429,Sheet1!$A$2:$A$1000,0))</f>
        <v>14</v>
      </c>
      <c r="BV429" s="3">
        <f>INDEX(Sheet1!$BT$2:$BT$1000,MATCH($A429,Sheet1!$A$2:$A$1000,0))</f>
        <v>0</v>
      </c>
    </row>
    <row r="430" spans="1:74" x14ac:dyDescent="0.2">
      <c r="A430" s="11" t="s">
        <v>865</v>
      </c>
      <c r="B430" s="3">
        <f>MATCH($A430,Sheet1!ACCOUNTNO,0)</f>
        <v>394</v>
      </c>
      <c r="C430" s="3">
        <f t="shared" si="64"/>
        <v>394</v>
      </c>
      <c r="D430" s="3" t="str">
        <f>IF(D$3=0,0,INDEX(Sheet1!RawDataCols,$C430,D$5))</f>
        <v>27180A14</v>
      </c>
      <c r="E430" s="3" t="str">
        <f>IF(E$3=0,0,INDEX(Sheet1!RawDataCols,$C430,E$5))</f>
        <v xml:space="preserve">27180          </v>
      </c>
      <c r="F430" s="3" t="str">
        <f>IF(F$3=0,0,INDEX(Sheet1!RawDataCols,$C430,F$5))</f>
        <v xml:space="preserve">A14            </v>
      </c>
      <c r="G430" s="3" t="str">
        <f>IF(G$3=0,0,INDEX(Sheet1!RawDataCols,$C430,G$5))</f>
        <v xml:space="preserve">               </v>
      </c>
      <c r="H430" s="3" t="str">
        <f>IF(H$3=0,0,INDEX(Sheet1!RawDataCols,$C430,H$5))</f>
        <v xml:space="preserve">               </v>
      </c>
      <c r="I430" s="3" t="str">
        <f>IF(I$3=0,0,INDEX(Sheet1!RawDataCols,$C430,I$5))</f>
        <v xml:space="preserve">               </v>
      </c>
      <c r="J430" s="3" t="str">
        <f>IF(J$3=0,0,INDEX(Sheet1!RawDataCols,$C430,J$5))</f>
        <v xml:space="preserve">               </v>
      </c>
      <c r="K430" s="3" t="str">
        <f>IF(K$3=0,0,INDEX(Sheet1!RawDataCols,$C430,K$5))</f>
        <v xml:space="preserve">               </v>
      </c>
      <c r="L430" s="3" t="str">
        <f>IF(L$3=0,0,INDEX(Sheet1!RawDataCols,$C430,L$5))</f>
        <v xml:space="preserve">               </v>
      </c>
      <c r="M430" s="3" t="str">
        <f>IF(M$3=0,0,INDEX(Sheet1!RawDataCols,$C430,M$5))</f>
        <v xml:space="preserve">F007  </v>
      </c>
      <c r="N430" s="3" t="str">
        <f>IF(N$3=0,0,INDEX(Sheet1!RawDataCols,$C430,N$5))</f>
        <v>Levies - Property-120 Queen Road</v>
      </c>
      <c r="O430" s="3">
        <f>INDEX(Sheet1!RawDataCols,$C430,O$5)</f>
        <v>13</v>
      </c>
      <c r="P430" s="3" t="str">
        <f>INDEX(Sheet1!RawDataCols,$C430,P$5)</f>
        <v>Cost and Expenses</v>
      </c>
      <c r="Q430" s="3" t="str">
        <f>IF(Q$3=0,0,INDEX(Sheet1!RawDataCols,$C430,Q$5))</f>
        <v>I</v>
      </c>
      <c r="R430" s="3">
        <f t="shared" si="65"/>
        <v>1</v>
      </c>
      <c r="S430" s="3">
        <f t="shared" si="66"/>
        <v>-1</v>
      </c>
      <c r="T430" s="3">
        <f>IF(T$3=0,0,INDEX(Sheet1!RawDataCols,$C430,T$5)*$R430)</f>
        <v>0</v>
      </c>
      <c r="U430" s="3">
        <f>IF(U$3=0,0,INDEX(Sheet1!RawDataCols,$C430,U$5)*$R430)</f>
        <v>0</v>
      </c>
      <c r="V430" s="3">
        <f>IF(V$3=0,0,INDEX(Sheet1!RawDataCols,$C430,V$5)*$R430)</f>
        <v>0</v>
      </c>
      <c r="W430" s="3">
        <f>IF(W$3=0,0,INDEX(Sheet1!RawDataCols,$C430,W$5)*$R430)</f>
        <v>0</v>
      </c>
      <c r="X430" s="3">
        <f>IF(X$3=0,0,INDEX(Sheet1!RawDataCols,$C430,X$5)*$R430)</f>
        <v>0</v>
      </c>
      <c r="Y430" s="3">
        <f>IF(Y$3=0,0,INDEX(Sheet1!RawDataCols,$C430,Y$5)*$R430)</f>
        <v>0</v>
      </c>
      <c r="Z430" s="3">
        <f>IF(Z$3=0,0,INDEX(Sheet1!RawDataCols,$C430,Z$5)*$R430)</f>
        <v>0</v>
      </c>
      <c r="AA430" s="3">
        <f>IF(AA$3=0,0,INDEX(Sheet1!RawDataCols,$C430,AA$5)*$R430)</f>
        <v>0</v>
      </c>
      <c r="AB430" s="3">
        <f>IF(AB$3=0,0,INDEX(Sheet1!RawDataCols,$C430,AB$5)*$R430)</f>
        <v>0</v>
      </c>
      <c r="AC430" s="3">
        <f>IF(AC$3=0,0,INDEX(Sheet1!RawDataCols,$C430,AC$5)*$R430)</f>
        <v>0</v>
      </c>
      <c r="AD430" s="3">
        <f>IF(AD$3=0,0,INDEX(Sheet1!RawDataCols,$C430,AD$5)*$R430)</f>
        <v>0</v>
      </c>
      <c r="AE430" s="3">
        <f>IF(AE$3=0,0,INDEX(Sheet1!RawDataCols,$C430,AE$5)*$R430)</f>
        <v>0</v>
      </c>
      <c r="AF430" s="3">
        <f>IF(AF$3=0,0,INDEX(Sheet1!RawDataCols,$C430,AF$5)*$R430)</f>
        <v>0</v>
      </c>
      <c r="AG430" s="3">
        <f>IF(AG$3=0,0,INDEX(Sheet1!RawDataCols,$C430,AG$5)*$R430)</f>
        <v>0</v>
      </c>
      <c r="AH430" s="3">
        <f>IF(AH$3=0,0,INDEX(Sheet1!RawDataCols,$C430,AH$5)*$R430)</f>
        <v>0</v>
      </c>
      <c r="AI430" s="3">
        <f>IF(AI$3=0,0,INDEX(Sheet1!RawDataCols,$C430,AI$5)*$R430)</f>
        <v>0</v>
      </c>
      <c r="AJ430" s="3">
        <f>IF(AJ$3=0,0,INDEX(Sheet1!RawDataCols,$C430,AJ$5)*$R430)</f>
        <v>0</v>
      </c>
      <c r="AK430" s="3">
        <f>IF(AK$3=0,0,INDEX(Sheet1!RawDataCols,$C430,AK$5)*$R430)</f>
        <v>0</v>
      </c>
      <c r="AL430" s="3">
        <f>IF(AL$3=0,0,INDEX(Sheet1!RawDataCols,$C430,AL$5)*$R430)</f>
        <v>0</v>
      </c>
      <c r="AM430" s="3">
        <f>IF(AM$3=0,0,INDEX(Sheet1!RawDataCols,$C430,AM$5)*$R430)</f>
        <v>0</v>
      </c>
      <c r="AN430" s="3">
        <f>IF(AN$3=0,0,INDEX(Sheet1!RawDataCols,$C430,AN$5)*$R430)</f>
        <v>0</v>
      </c>
      <c r="AO430" s="3">
        <f>IF(AO$3=0,0,INDEX(Sheet1!RawDataCols,$C430,AO$5)*$R430)</f>
        <v>0</v>
      </c>
      <c r="AP430" s="3">
        <f>IF(AP$3=0,0,INDEX(Sheet1!RawDataCols,$C430,AP$5)*$R430)</f>
        <v>0</v>
      </c>
      <c r="AQ430" s="3">
        <f>IF(AQ$3=0,0,INDEX(Sheet1!RawDataCols,$C430,AQ$5)*$R430)</f>
        <v>0</v>
      </c>
      <c r="AR430" s="3">
        <f>IF(AR$3=0,0,INDEX(Sheet1!RawDataCols,$C430,AR$5)*$R430)</f>
        <v>0</v>
      </c>
      <c r="AS430" s="3">
        <f>IF(AS$3=0,0,INDEX(Sheet1!RawDataCols,$C430,AS$5)*$R430)</f>
        <v>0</v>
      </c>
      <c r="AT430" s="3">
        <f>IF(AT$3=0,0,INDEX(Sheet1!RawDataCols,$C430,AT$5)*$R430)</f>
        <v>0</v>
      </c>
      <c r="AU430" s="3">
        <f>IF(AU$3=0,0,INDEX(Sheet1!RawDataCols,$C430,AU$5)*$R430)</f>
        <v>0</v>
      </c>
      <c r="AV430" s="3">
        <f>IF(AV$3=0,0,INDEX(Sheet1!RawDataCols,$C430,AV$5)*$R430)</f>
        <v>0</v>
      </c>
      <c r="AW430" s="3">
        <f>IF(AW$3=0,0,INDEX(Sheet1!RawDataCols,$C430,AW$5)*$R430)</f>
        <v>0</v>
      </c>
      <c r="AX430" s="3">
        <f>IF(AX$3=0,0,INDEX(Sheet1!RawDataCols,$C430,AX$5)*$R430)</f>
        <v>0</v>
      </c>
      <c r="AY430" s="3">
        <f>IF(AY$3=0,0,INDEX(Sheet1!RawDataCols,$C430,AY$5)*$R430)</f>
        <v>0</v>
      </c>
      <c r="AZ430" s="3">
        <f>IF(AZ$3=0,0,INDEX(Sheet1!RawDataCols,$C430,AZ$5)*$R430)</f>
        <v>0</v>
      </c>
      <c r="BA430" s="3">
        <f>IF(BA$3=0,0,INDEX(Sheet1!RawDataCols,$C430,BA$5)*$R430)</f>
        <v>0</v>
      </c>
      <c r="BB430" s="3">
        <f>IF(BB$3=0,0,INDEX(Sheet1!RawDataCols,$C430,BB$5)*$R430)</f>
        <v>0</v>
      </c>
      <c r="BC430" s="3">
        <f>IF(BC$3=0,0,INDEX(Sheet1!RawDataCols,$C430,BC$5)*$R430)</f>
        <v>0</v>
      </c>
      <c r="BD430" s="3">
        <f>IF(BD$3=0,0,INDEX(Sheet1!RawDataCols,$C430,BD$5)*$R430)</f>
        <v>0</v>
      </c>
      <c r="BE430" s="3">
        <f>IF(BE$3=0,0,INDEX(Sheet1!RawDataCols,$C430,BE$5)*$R430)</f>
        <v>0</v>
      </c>
      <c r="BF430" s="3">
        <f>IF(BF$3=0,0,INDEX(Sheet1!RawDataCols,$C430,BF$5)*$R430)</f>
        <v>0</v>
      </c>
      <c r="BG430" s="179">
        <f>IF(BG$3=0,0,INDEX(Sheet1!RawDataCols,$C430,BG$5)*$R430)</f>
        <v>0</v>
      </c>
      <c r="BH430" s="33">
        <f t="shared" si="67"/>
        <v>0</v>
      </c>
      <c r="BI430" s="33">
        <f t="shared" si="68"/>
        <v>0</v>
      </c>
      <c r="BJ430" s="33">
        <f t="shared" si="69"/>
        <v>0</v>
      </c>
      <c r="BK430" s="3">
        <f>IF(BK$3=0,0,INDEX(Sheet1!RawDataCols,$C430,BK$5)*$R430)</f>
        <v>0</v>
      </c>
      <c r="BL430" s="3">
        <f>IF(BL$3=0,0,INDEX(Sheet1!RawDataCols,$C430,BL$5)*$R430)</f>
        <v>0</v>
      </c>
      <c r="BM430" s="3">
        <f>IF(BM$3=0,0,INDEX(Sheet1!RawDataCols,$C430,BM$5)*$R430)</f>
        <v>0</v>
      </c>
      <c r="BN430" s="3">
        <f>IF(BN$3=0,0,INDEX(Sheet1!RawDataCols,$C430,BN$5)*$R430)</f>
        <v>0</v>
      </c>
      <c r="BO430" s="3">
        <f>IF(BO$3=0,0,INDEX(Sheet1!RawDataCols,$C430,BO$5)*$R430)</f>
        <v>-40.576000000000001</v>
      </c>
      <c r="BP430" s="3">
        <f>IF(BP$3=0,0,INDEX(Sheet1!RawDataCols,$C430,BP$5)*$R430)</f>
        <v>0</v>
      </c>
      <c r="BQ430" s="3">
        <f t="shared" si="70"/>
        <v>0</v>
      </c>
      <c r="BR430" s="3">
        <f t="shared" si="71"/>
        <v>0</v>
      </c>
      <c r="BS430" s="3">
        <f t="shared" si="72"/>
        <v>0</v>
      </c>
      <c r="BT430" s="3">
        <f t="shared" si="73"/>
        <v>0</v>
      </c>
      <c r="BU430" s="3" t="str">
        <f>INDEX(Sheet1!$BS$2:$BS$1000,MATCH($A430,Sheet1!$A$2:$A$1000,0))</f>
        <v>14</v>
      </c>
      <c r="BV430" s="3">
        <f>INDEX(Sheet1!$BT$2:$BT$1000,MATCH($A430,Sheet1!$A$2:$A$1000,0))</f>
        <v>0</v>
      </c>
    </row>
    <row r="431" spans="1:74" x14ac:dyDescent="0.2">
      <c r="A431" s="11" t="s">
        <v>866</v>
      </c>
      <c r="B431" s="3">
        <f>MATCH($A431,Sheet1!ACCOUNTNO,0)</f>
        <v>395</v>
      </c>
      <c r="C431" s="3">
        <f t="shared" si="64"/>
        <v>395</v>
      </c>
      <c r="D431" s="3" t="str">
        <f>IF(D$3=0,0,INDEX(Sheet1!RawDataCols,$C431,D$5))</f>
        <v>27180A15</v>
      </c>
      <c r="E431" s="3" t="str">
        <f>IF(E$3=0,0,INDEX(Sheet1!RawDataCols,$C431,E$5))</f>
        <v xml:space="preserve">27180          </v>
      </c>
      <c r="F431" s="3" t="str">
        <f>IF(F$3=0,0,INDEX(Sheet1!RawDataCols,$C431,F$5))</f>
        <v xml:space="preserve">A15            </v>
      </c>
      <c r="G431" s="3" t="str">
        <f>IF(G$3=0,0,INDEX(Sheet1!RawDataCols,$C431,G$5))</f>
        <v xml:space="preserve">               </v>
      </c>
      <c r="H431" s="3" t="str">
        <f>IF(H$3=0,0,INDEX(Sheet1!RawDataCols,$C431,H$5))</f>
        <v xml:space="preserve">               </v>
      </c>
      <c r="I431" s="3" t="str">
        <f>IF(I$3=0,0,INDEX(Sheet1!RawDataCols,$C431,I$5))</f>
        <v xml:space="preserve">               </v>
      </c>
      <c r="J431" s="3" t="str">
        <f>IF(J$3=0,0,INDEX(Sheet1!RawDataCols,$C431,J$5))</f>
        <v xml:space="preserve">               </v>
      </c>
      <c r="K431" s="3" t="str">
        <f>IF(K$3=0,0,INDEX(Sheet1!RawDataCols,$C431,K$5))</f>
        <v xml:space="preserve">               </v>
      </c>
      <c r="L431" s="3" t="str">
        <f>IF(L$3=0,0,INDEX(Sheet1!RawDataCols,$C431,L$5))</f>
        <v xml:space="preserve">               </v>
      </c>
      <c r="M431" s="3" t="str">
        <f>IF(M$3=0,0,INDEX(Sheet1!RawDataCols,$C431,M$5))</f>
        <v xml:space="preserve">F007  </v>
      </c>
      <c r="N431" s="3" t="str">
        <f>IF(N$3=0,0,INDEX(Sheet1!RawDataCols,$C431,N$5))</f>
        <v>Levies - Property-236 Queen Road</v>
      </c>
      <c r="O431" s="3">
        <f>INDEX(Sheet1!RawDataCols,$C431,O$5)</f>
        <v>13</v>
      </c>
      <c r="P431" s="3" t="str">
        <f>INDEX(Sheet1!RawDataCols,$C431,P$5)</f>
        <v>Cost and Expenses</v>
      </c>
      <c r="Q431" s="3" t="str">
        <f>IF(Q$3=0,0,INDEX(Sheet1!RawDataCols,$C431,Q$5))</f>
        <v>I</v>
      </c>
      <c r="R431" s="3">
        <f t="shared" si="65"/>
        <v>1</v>
      </c>
      <c r="S431" s="3">
        <f t="shared" si="66"/>
        <v>-1</v>
      </c>
      <c r="T431" s="3">
        <f>IF(T$3=0,0,INDEX(Sheet1!RawDataCols,$C431,T$5)*$R431)</f>
        <v>0</v>
      </c>
      <c r="U431" s="3">
        <f>IF(U$3=0,0,INDEX(Sheet1!RawDataCols,$C431,U$5)*$R431)</f>
        <v>0</v>
      </c>
      <c r="V431" s="3">
        <f>IF(V$3=0,0,INDEX(Sheet1!RawDataCols,$C431,V$5)*$R431)</f>
        <v>0</v>
      </c>
      <c r="W431" s="3">
        <f>IF(W$3=0,0,INDEX(Sheet1!RawDataCols,$C431,W$5)*$R431)</f>
        <v>0</v>
      </c>
      <c r="X431" s="3">
        <f>IF(X$3=0,0,INDEX(Sheet1!RawDataCols,$C431,X$5)*$R431)</f>
        <v>0</v>
      </c>
      <c r="Y431" s="3">
        <f>IF(Y$3=0,0,INDEX(Sheet1!RawDataCols,$C431,Y$5)*$R431)</f>
        <v>0</v>
      </c>
      <c r="Z431" s="3">
        <f>IF(Z$3=0,0,INDEX(Sheet1!RawDataCols,$C431,Z$5)*$R431)</f>
        <v>0</v>
      </c>
      <c r="AA431" s="3">
        <f>IF(AA$3=0,0,INDEX(Sheet1!RawDataCols,$C431,AA$5)*$R431)</f>
        <v>0</v>
      </c>
      <c r="AB431" s="3">
        <f>IF(AB$3=0,0,INDEX(Sheet1!RawDataCols,$C431,AB$5)*$R431)</f>
        <v>0</v>
      </c>
      <c r="AC431" s="3">
        <f>IF(AC$3=0,0,INDEX(Sheet1!RawDataCols,$C431,AC$5)*$R431)</f>
        <v>0</v>
      </c>
      <c r="AD431" s="3">
        <f>IF(AD$3=0,0,INDEX(Sheet1!RawDataCols,$C431,AD$5)*$R431)</f>
        <v>0</v>
      </c>
      <c r="AE431" s="3">
        <f>IF(AE$3=0,0,INDEX(Sheet1!RawDataCols,$C431,AE$5)*$R431)</f>
        <v>0</v>
      </c>
      <c r="AF431" s="3">
        <f>IF(AF$3=0,0,INDEX(Sheet1!RawDataCols,$C431,AF$5)*$R431)</f>
        <v>0</v>
      </c>
      <c r="AG431" s="3">
        <f>IF(AG$3=0,0,INDEX(Sheet1!RawDataCols,$C431,AG$5)*$R431)</f>
        <v>0</v>
      </c>
      <c r="AH431" s="3">
        <f>IF(AH$3=0,0,INDEX(Sheet1!RawDataCols,$C431,AH$5)*$R431)</f>
        <v>0</v>
      </c>
      <c r="AI431" s="3">
        <f>IF(AI$3=0,0,INDEX(Sheet1!RawDataCols,$C431,AI$5)*$R431)</f>
        <v>0</v>
      </c>
      <c r="AJ431" s="3">
        <f>IF(AJ$3=0,0,INDEX(Sheet1!RawDataCols,$C431,AJ$5)*$R431)</f>
        <v>0</v>
      </c>
      <c r="AK431" s="3">
        <f>IF(AK$3=0,0,INDEX(Sheet1!RawDataCols,$C431,AK$5)*$R431)</f>
        <v>0</v>
      </c>
      <c r="AL431" s="3">
        <f>IF(AL$3=0,0,INDEX(Sheet1!RawDataCols,$C431,AL$5)*$R431)</f>
        <v>0</v>
      </c>
      <c r="AM431" s="3">
        <f>IF(AM$3=0,0,INDEX(Sheet1!RawDataCols,$C431,AM$5)*$R431)</f>
        <v>0</v>
      </c>
      <c r="AN431" s="3">
        <f>IF(AN$3=0,0,INDEX(Sheet1!RawDataCols,$C431,AN$5)*$R431)</f>
        <v>0</v>
      </c>
      <c r="AO431" s="3">
        <f>IF(AO$3=0,0,INDEX(Sheet1!RawDataCols,$C431,AO$5)*$R431)</f>
        <v>0</v>
      </c>
      <c r="AP431" s="3">
        <f>IF(AP$3=0,0,INDEX(Sheet1!RawDataCols,$C431,AP$5)*$R431)</f>
        <v>0</v>
      </c>
      <c r="AQ431" s="3">
        <f>IF(AQ$3=0,0,INDEX(Sheet1!RawDataCols,$C431,AQ$5)*$R431)</f>
        <v>0</v>
      </c>
      <c r="AR431" s="3">
        <f>IF(AR$3=0,0,INDEX(Sheet1!RawDataCols,$C431,AR$5)*$R431)</f>
        <v>0</v>
      </c>
      <c r="AS431" s="3">
        <f>IF(AS$3=0,0,INDEX(Sheet1!RawDataCols,$C431,AS$5)*$R431)</f>
        <v>0</v>
      </c>
      <c r="AT431" s="3">
        <f>IF(AT$3=0,0,INDEX(Sheet1!RawDataCols,$C431,AT$5)*$R431)</f>
        <v>0</v>
      </c>
      <c r="AU431" s="3">
        <f>IF(AU$3=0,0,INDEX(Sheet1!RawDataCols,$C431,AU$5)*$R431)</f>
        <v>0</v>
      </c>
      <c r="AV431" s="3">
        <f>IF(AV$3=0,0,INDEX(Sheet1!RawDataCols,$C431,AV$5)*$R431)</f>
        <v>0</v>
      </c>
      <c r="AW431" s="3">
        <f>IF(AW$3=0,0,INDEX(Sheet1!RawDataCols,$C431,AW$5)*$R431)</f>
        <v>0</v>
      </c>
      <c r="AX431" s="3">
        <f>IF(AX$3=0,0,INDEX(Sheet1!RawDataCols,$C431,AX$5)*$R431)</f>
        <v>0</v>
      </c>
      <c r="AY431" s="3">
        <f>IF(AY$3=0,0,INDEX(Sheet1!RawDataCols,$C431,AY$5)*$R431)</f>
        <v>0</v>
      </c>
      <c r="AZ431" s="3">
        <f>IF(AZ$3=0,0,INDEX(Sheet1!RawDataCols,$C431,AZ$5)*$R431)</f>
        <v>0</v>
      </c>
      <c r="BA431" s="3">
        <f>IF(BA$3=0,0,INDEX(Sheet1!RawDataCols,$C431,BA$5)*$R431)</f>
        <v>0</v>
      </c>
      <c r="BB431" s="3">
        <f>IF(BB$3=0,0,INDEX(Sheet1!RawDataCols,$C431,BB$5)*$R431)</f>
        <v>0</v>
      </c>
      <c r="BC431" s="3">
        <f>IF(BC$3=0,0,INDEX(Sheet1!RawDataCols,$C431,BC$5)*$R431)</f>
        <v>0</v>
      </c>
      <c r="BD431" s="3">
        <f>IF(BD$3=0,0,INDEX(Sheet1!RawDataCols,$C431,BD$5)*$R431)</f>
        <v>0</v>
      </c>
      <c r="BE431" s="3">
        <f>IF(BE$3=0,0,INDEX(Sheet1!RawDataCols,$C431,BE$5)*$R431)</f>
        <v>0</v>
      </c>
      <c r="BF431" s="3">
        <f>IF(BF$3=0,0,INDEX(Sheet1!RawDataCols,$C431,BF$5)*$R431)</f>
        <v>0</v>
      </c>
      <c r="BG431" s="179">
        <f>IF(BG$3=0,0,INDEX(Sheet1!RawDataCols,$C431,BG$5)*$R431)</f>
        <v>0</v>
      </c>
      <c r="BH431" s="33">
        <f t="shared" si="67"/>
        <v>0</v>
      </c>
      <c r="BI431" s="33">
        <f t="shared" si="68"/>
        <v>0</v>
      </c>
      <c r="BJ431" s="33">
        <f t="shared" si="69"/>
        <v>0</v>
      </c>
      <c r="BK431" s="3">
        <f>IF(BK$3=0,0,INDEX(Sheet1!RawDataCols,$C431,BK$5)*$R431)</f>
        <v>0</v>
      </c>
      <c r="BL431" s="3">
        <f>IF(BL$3=0,0,INDEX(Sheet1!RawDataCols,$C431,BL$5)*$R431)</f>
        <v>0</v>
      </c>
      <c r="BM431" s="3">
        <f>IF(BM$3=0,0,INDEX(Sheet1!RawDataCols,$C431,BM$5)*$R431)</f>
        <v>0</v>
      </c>
      <c r="BN431" s="3">
        <f>IF(BN$3=0,0,INDEX(Sheet1!RawDataCols,$C431,BN$5)*$R431)</f>
        <v>0</v>
      </c>
      <c r="BO431" s="3">
        <f>IF(BO$3=0,0,INDEX(Sheet1!RawDataCols,$C431,BO$5)*$R431)</f>
        <v>114.79466600000001</v>
      </c>
      <c r="BP431" s="3">
        <f>IF(BP$3=0,0,INDEX(Sheet1!RawDataCols,$C431,BP$5)*$R431)</f>
        <v>0</v>
      </c>
      <c r="BQ431" s="3">
        <f t="shared" si="70"/>
        <v>0</v>
      </c>
      <c r="BR431" s="3">
        <f t="shared" si="71"/>
        <v>0</v>
      </c>
      <c r="BS431" s="3">
        <f t="shared" si="72"/>
        <v>0</v>
      </c>
      <c r="BT431" s="3">
        <f t="shared" si="73"/>
        <v>0</v>
      </c>
      <c r="BU431" s="3" t="str">
        <f>INDEX(Sheet1!$BS$2:$BS$1000,MATCH($A431,Sheet1!$A$2:$A$1000,0))</f>
        <v>14</v>
      </c>
      <c r="BV431" s="3">
        <f>INDEX(Sheet1!$BT$2:$BT$1000,MATCH($A431,Sheet1!$A$2:$A$1000,0))</f>
        <v>0</v>
      </c>
    </row>
    <row r="432" spans="1:74" x14ac:dyDescent="0.2">
      <c r="A432" s="11" t="s">
        <v>867</v>
      </c>
      <c r="B432" s="3">
        <f>MATCH($A432,Sheet1!ACCOUNTNO,0)</f>
        <v>396</v>
      </c>
      <c r="C432" s="3">
        <f t="shared" si="64"/>
        <v>396</v>
      </c>
      <c r="D432" s="3" t="str">
        <f>IF(D$3=0,0,INDEX(Sheet1!RawDataCols,$C432,D$5))</f>
        <v>27180A16</v>
      </c>
      <c r="E432" s="3" t="str">
        <f>IF(E$3=0,0,INDEX(Sheet1!RawDataCols,$C432,E$5))</f>
        <v xml:space="preserve">27180          </v>
      </c>
      <c r="F432" s="3" t="str">
        <f>IF(F$3=0,0,INDEX(Sheet1!RawDataCols,$C432,F$5))</f>
        <v xml:space="preserve">A16            </v>
      </c>
      <c r="G432" s="3" t="str">
        <f>IF(G$3=0,0,INDEX(Sheet1!RawDataCols,$C432,G$5))</f>
        <v xml:space="preserve">               </v>
      </c>
      <c r="H432" s="3" t="str">
        <f>IF(H$3=0,0,INDEX(Sheet1!RawDataCols,$C432,H$5))</f>
        <v xml:space="preserve">               </v>
      </c>
      <c r="I432" s="3" t="str">
        <f>IF(I$3=0,0,INDEX(Sheet1!RawDataCols,$C432,I$5))</f>
        <v xml:space="preserve">               </v>
      </c>
      <c r="J432" s="3" t="str">
        <f>IF(J$3=0,0,INDEX(Sheet1!RawDataCols,$C432,J$5))</f>
        <v xml:space="preserve">               </v>
      </c>
      <c r="K432" s="3" t="str">
        <f>IF(K$3=0,0,INDEX(Sheet1!RawDataCols,$C432,K$5))</f>
        <v xml:space="preserve">               </v>
      </c>
      <c r="L432" s="3" t="str">
        <f>IF(L$3=0,0,INDEX(Sheet1!RawDataCols,$C432,L$5))</f>
        <v xml:space="preserve">               </v>
      </c>
      <c r="M432" s="3" t="str">
        <f>IF(M$3=0,0,INDEX(Sheet1!RawDataCols,$C432,M$5))</f>
        <v xml:space="preserve">F007  </v>
      </c>
      <c r="N432" s="3" t="str">
        <f>IF(N$3=0,0,INDEX(Sheet1!RawDataCols,$C432,N$5))</f>
        <v>Levies - Property-534 Queen Road</v>
      </c>
      <c r="O432" s="3">
        <f>INDEX(Sheet1!RawDataCols,$C432,O$5)</f>
        <v>13</v>
      </c>
      <c r="P432" s="3" t="str">
        <f>INDEX(Sheet1!RawDataCols,$C432,P$5)</f>
        <v>Cost and Expenses</v>
      </c>
      <c r="Q432" s="3" t="str">
        <f>IF(Q$3=0,0,INDEX(Sheet1!RawDataCols,$C432,Q$5))</f>
        <v>I</v>
      </c>
      <c r="R432" s="3">
        <f t="shared" si="65"/>
        <v>1</v>
      </c>
      <c r="S432" s="3">
        <f t="shared" si="66"/>
        <v>-1</v>
      </c>
      <c r="T432" s="3">
        <f>IF(T$3=0,0,INDEX(Sheet1!RawDataCols,$C432,T$5)*$R432)</f>
        <v>0</v>
      </c>
      <c r="U432" s="3">
        <f>IF(U$3=0,0,INDEX(Sheet1!RawDataCols,$C432,U$5)*$R432)</f>
        <v>0</v>
      </c>
      <c r="V432" s="3">
        <f>IF(V$3=0,0,INDEX(Sheet1!RawDataCols,$C432,V$5)*$R432)</f>
        <v>0</v>
      </c>
      <c r="W432" s="3">
        <f>IF(W$3=0,0,INDEX(Sheet1!RawDataCols,$C432,W$5)*$R432)</f>
        <v>0</v>
      </c>
      <c r="X432" s="3">
        <f>IF(X$3=0,0,INDEX(Sheet1!RawDataCols,$C432,X$5)*$R432)</f>
        <v>0</v>
      </c>
      <c r="Y432" s="3">
        <f>IF(Y$3=0,0,INDEX(Sheet1!RawDataCols,$C432,Y$5)*$R432)</f>
        <v>0</v>
      </c>
      <c r="Z432" s="3">
        <f>IF(Z$3=0,0,INDEX(Sheet1!RawDataCols,$C432,Z$5)*$R432)</f>
        <v>0</v>
      </c>
      <c r="AA432" s="3">
        <f>IF(AA$3=0,0,INDEX(Sheet1!RawDataCols,$C432,AA$5)*$R432)</f>
        <v>0</v>
      </c>
      <c r="AB432" s="3">
        <f>IF(AB$3=0,0,INDEX(Sheet1!RawDataCols,$C432,AB$5)*$R432)</f>
        <v>0</v>
      </c>
      <c r="AC432" s="3">
        <f>IF(AC$3=0,0,INDEX(Sheet1!RawDataCols,$C432,AC$5)*$R432)</f>
        <v>0</v>
      </c>
      <c r="AD432" s="3">
        <f>IF(AD$3=0,0,INDEX(Sheet1!RawDataCols,$C432,AD$5)*$R432)</f>
        <v>0</v>
      </c>
      <c r="AE432" s="3">
        <f>IF(AE$3=0,0,INDEX(Sheet1!RawDataCols,$C432,AE$5)*$R432)</f>
        <v>0</v>
      </c>
      <c r="AF432" s="3">
        <f>IF(AF$3=0,0,INDEX(Sheet1!RawDataCols,$C432,AF$5)*$R432)</f>
        <v>0</v>
      </c>
      <c r="AG432" s="3">
        <f>IF(AG$3=0,0,INDEX(Sheet1!RawDataCols,$C432,AG$5)*$R432)</f>
        <v>0</v>
      </c>
      <c r="AH432" s="3">
        <f>IF(AH$3=0,0,INDEX(Sheet1!RawDataCols,$C432,AH$5)*$R432)</f>
        <v>0</v>
      </c>
      <c r="AI432" s="3">
        <f>IF(AI$3=0,0,INDEX(Sheet1!RawDataCols,$C432,AI$5)*$R432)</f>
        <v>0</v>
      </c>
      <c r="AJ432" s="3">
        <f>IF(AJ$3=0,0,INDEX(Sheet1!RawDataCols,$C432,AJ$5)*$R432)</f>
        <v>0</v>
      </c>
      <c r="AK432" s="3">
        <f>IF(AK$3=0,0,INDEX(Sheet1!RawDataCols,$C432,AK$5)*$R432)</f>
        <v>0</v>
      </c>
      <c r="AL432" s="3">
        <f>IF(AL$3=0,0,INDEX(Sheet1!RawDataCols,$C432,AL$5)*$R432)</f>
        <v>0</v>
      </c>
      <c r="AM432" s="3">
        <f>IF(AM$3=0,0,INDEX(Sheet1!RawDataCols,$C432,AM$5)*$R432)</f>
        <v>0</v>
      </c>
      <c r="AN432" s="3">
        <f>IF(AN$3=0,0,INDEX(Sheet1!RawDataCols,$C432,AN$5)*$R432)</f>
        <v>0</v>
      </c>
      <c r="AO432" s="3">
        <f>IF(AO$3=0,0,INDEX(Sheet1!RawDataCols,$C432,AO$5)*$R432)</f>
        <v>0</v>
      </c>
      <c r="AP432" s="3">
        <f>IF(AP$3=0,0,INDEX(Sheet1!RawDataCols,$C432,AP$5)*$R432)</f>
        <v>0</v>
      </c>
      <c r="AQ432" s="3">
        <f>IF(AQ$3=0,0,INDEX(Sheet1!RawDataCols,$C432,AQ$5)*$R432)</f>
        <v>0</v>
      </c>
      <c r="AR432" s="3">
        <f>IF(AR$3=0,0,INDEX(Sheet1!RawDataCols,$C432,AR$5)*$R432)</f>
        <v>0</v>
      </c>
      <c r="AS432" s="3">
        <f>IF(AS$3=0,0,INDEX(Sheet1!RawDataCols,$C432,AS$5)*$R432)</f>
        <v>0</v>
      </c>
      <c r="AT432" s="3">
        <f>IF(AT$3=0,0,INDEX(Sheet1!RawDataCols,$C432,AT$5)*$R432)</f>
        <v>0</v>
      </c>
      <c r="AU432" s="3">
        <f>IF(AU$3=0,0,INDEX(Sheet1!RawDataCols,$C432,AU$5)*$R432)</f>
        <v>0</v>
      </c>
      <c r="AV432" s="3">
        <f>IF(AV$3=0,0,INDEX(Sheet1!RawDataCols,$C432,AV$5)*$R432)</f>
        <v>0</v>
      </c>
      <c r="AW432" s="3">
        <f>IF(AW$3=0,0,INDEX(Sheet1!RawDataCols,$C432,AW$5)*$R432)</f>
        <v>0</v>
      </c>
      <c r="AX432" s="3">
        <f>IF(AX$3=0,0,INDEX(Sheet1!RawDataCols,$C432,AX$5)*$R432)</f>
        <v>0</v>
      </c>
      <c r="AY432" s="3">
        <f>IF(AY$3=0,0,INDEX(Sheet1!RawDataCols,$C432,AY$5)*$R432)</f>
        <v>0</v>
      </c>
      <c r="AZ432" s="3">
        <f>IF(AZ$3=0,0,INDEX(Sheet1!RawDataCols,$C432,AZ$5)*$R432)</f>
        <v>0</v>
      </c>
      <c r="BA432" s="3">
        <f>IF(BA$3=0,0,INDEX(Sheet1!RawDataCols,$C432,BA$5)*$R432)</f>
        <v>0</v>
      </c>
      <c r="BB432" s="3">
        <f>IF(BB$3=0,0,INDEX(Sheet1!RawDataCols,$C432,BB$5)*$R432)</f>
        <v>0</v>
      </c>
      <c r="BC432" s="3">
        <f>IF(BC$3=0,0,INDEX(Sheet1!RawDataCols,$C432,BC$5)*$R432)</f>
        <v>0</v>
      </c>
      <c r="BD432" s="3">
        <f>IF(BD$3=0,0,INDEX(Sheet1!RawDataCols,$C432,BD$5)*$R432)</f>
        <v>0</v>
      </c>
      <c r="BE432" s="3">
        <f>IF(BE$3=0,0,INDEX(Sheet1!RawDataCols,$C432,BE$5)*$R432)</f>
        <v>0</v>
      </c>
      <c r="BF432" s="3">
        <f>IF(BF$3=0,0,INDEX(Sheet1!RawDataCols,$C432,BF$5)*$R432)</f>
        <v>0</v>
      </c>
      <c r="BG432" s="179">
        <f>IF(BG$3=0,0,INDEX(Sheet1!RawDataCols,$C432,BG$5)*$R432)</f>
        <v>0</v>
      </c>
      <c r="BH432" s="33">
        <f t="shared" si="67"/>
        <v>0</v>
      </c>
      <c r="BI432" s="33">
        <f t="shared" si="68"/>
        <v>0</v>
      </c>
      <c r="BJ432" s="33">
        <f t="shared" si="69"/>
        <v>0</v>
      </c>
      <c r="BK432" s="3">
        <f>IF(BK$3=0,0,INDEX(Sheet1!RawDataCols,$C432,BK$5)*$R432)</f>
        <v>0</v>
      </c>
      <c r="BL432" s="3">
        <f>IF(BL$3=0,0,INDEX(Sheet1!RawDataCols,$C432,BL$5)*$R432)</f>
        <v>0</v>
      </c>
      <c r="BM432" s="3">
        <f>IF(BM$3=0,0,INDEX(Sheet1!RawDataCols,$C432,BM$5)*$R432)</f>
        <v>0</v>
      </c>
      <c r="BN432" s="3">
        <f>IF(BN$3=0,0,INDEX(Sheet1!RawDataCols,$C432,BN$5)*$R432)</f>
        <v>-52.220666000000001</v>
      </c>
      <c r="BO432" s="3">
        <f>IF(BO$3=0,0,INDEX(Sheet1!RawDataCols,$C432,BO$5)*$R432)</f>
        <v>-75.986000000000004</v>
      </c>
      <c r="BP432" s="3">
        <f>IF(BP$3=0,0,INDEX(Sheet1!RawDataCols,$C432,BP$5)*$R432)</f>
        <v>0</v>
      </c>
      <c r="BQ432" s="3">
        <f t="shared" si="70"/>
        <v>0</v>
      </c>
      <c r="BR432" s="3">
        <f t="shared" si="71"/>
        <v>0</v>
      </c>
      <c r="BS432" s="3">
        <f t="shared" si="72"/>
        <v>0</v>
      </c>
      <c r="BT432" s="3">
        <f t="shared" si="73"/>
        <v>0</v>
      </c>
      <c r="BU432" s="3" t="str">
        <f>INDEX(Sheet1!$BS$2:$BS$1000,MATCH($A432,Sheet1!$A$2:$A$1000,0))</f>
        <v>14</v>
      </c>
      <c r="BV432" s="3">
        <f>INDEX(Sheet1!$BT$2:$BT$1000,MATCH($A432,Sheet1!$A$2:$A$1000,0))</f>
        <v>0</v>
      </c>
    </row>
    <row r="433" spans="1:74" x14ac:dyDescent="0.2">
      <c r="A433" s="11" t="s">
        <v>868</v>
      </c>
      <c r="B433" s="3">
        <f>MATCH($A433,Sheet1!ACCOUNTNO,0)</f>
        <v>397</v>
      </c>
      <c r="C433" s="3">
        <f t="shared" si="64"/>
        <v>397</v>
      </c>
      <c r="D433" s="3" t="str">
        <f>IF(D$3=0,0,INDEX(Sheet1!RawDataCols,$C433,D$5))</f>
        <v>27220A01</v>
      </c>
      <c r="E433" s="3" t="str">
        <f>IF(E$3=0,0,INDEX(Sheet1!RawDataCols,$C433,E$5))</f>
        <v xml:space="preserve">27220          </v>
      </c>
      <c r="F433" s="3" t="str">
        <f>IF(F$3=0,0,INDEX(Sheet1!RawDataCols,$C433,F$5))</f>
        <v xml:space="preserve">A01            </v>
      </c>
      <c r="G433" s="3" t="str">
        <f>IF(G$3=0,0,INDEX(Sheet1!RawDataCols,$C433,G$5))</f>
        <v xml:space="preserve">               </v>
      </c>
      <c r="H433" s="3" t="str">
        <f>IF(H$3=0,0,INDEX(Sheet1!RawDataCols,$C433,H$5))</f>
        <v xml:space="preserve">               </v>
      </c>
      <c r="I433" s="3" t="str">
        <f>IF(I$3=0,0,INDEX(Sheet1!RawDataCols,$C433,I$5))</f>
        <v xml:space="preserve">               </v>
      </c>
      <c r="J433" s="3" t="str">
        <f>IF(J$3=0,0,INDEX(Sheet1!RawDataCols,$C433,J$5))</f>
        <v xml:space="preserve">               </v>
      </c>
      <c r="K433" s="3" t="str">
        <f>IF(K$3=0,0,INDEX(Sheet1!RawDataCols,$C433,K$5))</f>
        <v xml:space="preserve">               </v>
      </c>
      <c r="L433" s="3" t="str">
        <f>IF(L$3=0,0,INDEX(Sheet1!RawDataCols,$C433,L$5))</f>
        <v xml:space="preserve">               </v>
      </c>
      <c r="M433" s="3" t="str">
        <f>IF(M$3=0,0,INDEX(Sheet1!RawDataCols,$C433,M$5))</f>
        <v xml:space="preserve">F007  </v>
      </c>
      <c r="N433" s="3" t="str">
        <f>IF(N$3=0,0,INDEX(Sheet1!RawDataCols,$C433,N$5))</f>
        <v>Rates &amp; Taxes - Council-6 Circuit Dr</v>
      </c>
      <c r="O433" s="3">
        <f>INDEX(Sheet1!RawDataCols,$C433,O$5)</f>
        <v>13</v>
      </c>
      <c r="P433" s="3" t="str">
        <f>INDEX(Sheet1!RawDataCols,$C433,P$5)</f>
        <v>Cost and Expenses</v>
      </c>
      <c r="Q433" s="3" t="str">
        <f>IF(Q$3=0,0,INDEX(Sheet1!RawDataCols,$C433,Q$5))</f>
        <v>I</v>
      </c>
      <c r="R433" s="3">
        <f t="shared" si="65"/>
        <v>1</v>
      </c>
      <c r="S433" s="3">
        <f t="shared" si="66"/>
        <v>-1</v>
      </c>
      <c r="T433" s="3">
        <f>IF(T$3=0,0,INDEX(Sheet1!RawDataCols,$C433,T$5)*$R433)</f>
        <v>0</v>
      </c>
      <c r="U433" s="3">
        <f>IF(U$3=0,0,INDEX(Sheet1!RawDataCols,$C433,U$5)*$R433)</f>
        <v>3524.33</v>
      </c>
      <c r="V433" s="3">
        <f>IF(V$3=0,0,INDEX(Sheet1!RawDataCols,$C433,V$5)*$R433)</f>
        <v>3630.05</v>
      </c>
      <c r="W433" s="3">
        <f>IF(W$3=0,0,INDEX(Sheet1!RawDataCols,$C433,W$5)*$R433)</f>
        <v>3391.99</v>
      </c>
      <c r="X433" s="3">
        <f>IF(X$3=0,0,INDEX(Sheet1!RawDataCols,$C433,X$5)*$R433)</f>
        <v>3296.94</v>
      </c>
      <c r="Y433" s="3">
        <f>IF(Y$3=0,0,INDEX(Sheet1!RawDataCols,$C433,Y$5)*$R433)</f>
        <v>3278.76</v>
      </c>
      <c r="Z433" s="3">
        <f>IF(Z$3=0,0,INDEX(Sheet1!RawDataCols,$C433,Z$5)*$R433)</f>
        <v>3063.73</v>
      </c>
      <c r="AA433" s="3">
        <f>IF(AA$3=0,0,INDEX(Sheet1!RawDataCols,$C433,AA$5)*$R433)</f>
        <v>3524.33</v>
      </c>
      <c r="AB433" s="3">
        <f>IF(AB$3=0,0,INDEX(Sheet1!RawDataCols,$C433,AB$5)*$R433)</f>
        <v>3630.05</v>
      </c>
      <c r="AC433" s="3">
        <f>IF(AC$3=0,0,INDEX(Sheet1!RawDataCols,$C433,AC$5)*$R433)</f>
        <v>3391.99</v>
      </c>
      <c r="AD433" s="3">
        <f>IF(AD$3=0,0,INDEX(Sheet1!RawDataCols,$C433,AD$5)*$R433)</f>
        <v>3410.64</v>
      </c>
      <c r="AE433" s="3">
        <f>IF(AE$3=0,0,INDEX(Sheet1!RawDataCols,$C433,AE$5)*$R433)</f>
        <v>3512.95</v>
      </c>
      <c r="AF433" s="3">
        <f>IF(AF$3=0,0,INDEX(Sheet1!RawDataCols,$C433,AF$5)*$R433)</f>
        <v>3282.56</v>
      </c>
      <c r="AG433" s="3">
        <f>IF(AG$3=0,0,INDEX(Sheet1!RawDataCols,$C433,AG$5)*$R433)</f>
        <v>3524.33</v>
      </c>
      <c r="AH433" s="3">
        <f>IF(AH$3=0,0,INDEX(Sheet1!RawDataCols,$C433,AH$5)*$R433)</f>
        <v>3630.05</v>
      </c>
      <c r="AI433" s="3">
        <f>IF(AI$3=0,0,INDEX(Sheet1!RawDataCols,$C433,AI$5)*$R433)</f>
        <v>3391.99</v>
      </c>
      <c r="AJ433" s="3">
        <f>IF(AJ$3=0,0,INDEX(Sheet1!RawDataCols,$C433,AJ$5)*$R433)</f>
        <v>3410.57</v>
      </c>
      <c r="AK433" s="3">
        <f>IF(AK$3=0,0,INDEX(Sheet1!RawDataCols,$C433,AK$5)*$R433)</f>
        <v>3512.95</v>
      </c>
      <c r="AL433" s="3">
        <f>IF(AL$3=0,0,INDEX(Sheet1!RawDataCols,$C433,AL$5)*$R433)</f>
        <v>3282.59</v>
      </c>
      <c r="AM433" s="3">
        <f>IF(AM$3=0,0,INDEX(Sheet1!RawDataCols,$C433,AM$5)*$R433)</f>
        <v>3630.05</v>
      </c>
      <c r="AN433" s="3">
        <f>IF(AN$3=0,0,INDEX(Sheet1!RawDataCols,$C433,AN$5)*$R433)</f>
        <v>3630.05</v>
      </c>
      <c r="AO433" s="3">
        <f>IF(AO$3=0,0,INDEX(Sheet1!RawDataCols,$C433,AO$5)*$R433)</f>
        <v>3410.64</v>
      </c>
      <c r="AP433" s="3">
        <f>IF(AP$3=0,0,INDEX(Sheet1!RawDataCols,$C433,AP$5)*$R433)</f>
        <v>3568.29</v>
      </c>
      <c r="AQ433" s="3">
        <f>IF(AQ$3=0,0,INDEX(Sheet1!RawDataCols,$C433,AQ$5)*$R433)</f>
        <v>3630.05</v>
      </c>
      <c r="AR433" s="3">
        <f>IF(AR$3=0,0,INDEX(Sheet1!RawDataCols,$C433,AR$5)*$R433)</f>
        <v>3524.33</v>
      </c>
      <c r="AS433" s="3">
        <f>IF(AS$3=0,0,INDEX(Sheet1!RawDataCols,$C433,AS$5)*$R433)</f>
        <v>3540.17</v>
      </c>
      <c r="AT433" s="3">
        <f>IF(AT$3=0,0,INDEX(Sheet1!RawDataCols,$C433,AT$5)*$R433)</f>
        <v>3512.95</v>
      </c>
      <c r="AU433" s="3">
        <f>IF(AU$3=0,0,INDEX(Sheet1!RawDataCols,$C433,AU$5)*$R433)</f>
        <v>3410.64</v>
      </c>
      <c r="AV433" s="3">
        <f>IF(AV$3=0,0,INDEX(Sheet1!RawDataCols,$C433,AV$5)*$R433)</f>
        <v>3658.18</v>
      </c>
      <c r="AW433" s="3">
        <f>IF(AW$3=0,0,INDEX(Sheet1!RawDataCols,$C433,AW$5)*$R433)</f>
        <v>3630.05</v>
      </c>
      <c r="AX433" s="3">
        <f>IF(AX$3=0,0,INDEX(Sheet1!RawDataCols,$C433,AX$5)*$R433)</f>
        <v>3524.33</v>
      </c>
      <c r="AY433" s="3">
        <f>IF(AY$3=0,0,INDEX(Sheet1!RawDataCols,$C433,AY$5)*$R433)</f>
        <v>3540.17</v>
      </c>
      <c r="AZ433" s="3">
        <f>IF(AZ$3=0,0,INDEX(Sheet1!RawDataCols,$C433,AZ$5)*$R433)</f>
        <v>3512.95</v>
      </c>
      <c r="BA433" s="3">
        <f>IF(BA$3=0,0,INDEX(Sheet1!RawDataCols,$C433,BA$5)*$R433)</f>
        <v>3410.64</v>
      </c>
      <c r="BB433" s="3">
        <f>IF(BB$3=0,0,INDEX(Sheet1!RawDataCols,$C433,BB$5)*$R433)</f>
        <v>3658.18</v>
      </c>
      <c r="BC433" s="3">
        <f>IF(BC$3=0,0,INDEX(Sheet1!RawDataCols,$C433,BC$5)*$R433)</f>
        <v>3630.05</v>
      </c>
      <c r="BD433" s="3">
        <f>IF(BD$3=0,0,INDEX(Sheet1!RawDataCols,$C433,BD$5)*$R433)</f>
        <v>3524.33</v>
      </c>
      <c r="BE433" s="3">
        <f>IF(BE$3=0,0,INDEX(Sheet1!RawDataCols,$C433,BE$5)*$R433)</f>
        <v>3658.18</v>
      </c>
      <c r="BF433" s="3">
        <f>IF(BF$3=0,0,INDEX(Sheet1!RawDataCols,$C433,BF$5)*$R433)</f>
        <v>3630.05</v>
      </c>
      <c r="BG433" s="179">
        <f>IF(BG$3=0,0,INDEX(Sheet1!RawDataCols,$C433,BG$5)*$R433)</f>
        <v>3524.33</v>
      </c>
      <c r="BH433" s="33">
        <f t="shared" si="67"/>
        <v>42286.18</v>
      </c>
      <c r="BI433" s="33">
        <f t="shared" si="68"/>
        <v>42740.91</v>
      </c>
      <c r="BJ433" s="33">
        <f t="shared" si="69"/>
        <v>40609.760000000002</v>
      </c>
      <c r="BK433" s="3">
        <f>IF(BK$3=0,0,INDEX(Sheet1!RawDataCols,$C433,BK$5)*$R433)</f>
        <v>2671.3068750000002</v>
      </c>
      <c r="BL433" s="3">
        <f>IF(BL$3=0,0,INDEX(Sheet1!RawDataCols,$C433,BL$5)*$R433)</f>
        <v>2489.28125</v>
      </c>
      <c r="BM433" s="3">
        <f>IF(BM$3=0,0,INDEX(Sheet1!RawDataCols,$C433,BM$5)*$R433)</f>
        <v>2501.1156249999999</v>
      </c>
      <c r="BN433" s="3">
        <f>IF(BN$3=0,0,INDEX(Sheet1!RawDataCols,$C433,BN$5)*$R433)</f>
        <v>2472.171875</v>
      </c>
      <c r="BO433" s="3">
        <f>IF(BO$3=0,0,INDEX(Sheet1!RawDataCols,$C433,BO$5)*$R433)</f>
        <v>2395.4906249999999</v>
      </c>
      <c r="BP433" s="3">
        <f>IF(BP$3=0,0,INDEX(Sheet1!RawDataCols,$C433,BP$5)*$R433)</f>
        <v>20023.650000000001</v>
      </c>
      <c r="BQ433" s="3">
        <f t="shared" si="70"/>
        <v>10345.6</v>
      </c>
      <c r="BR433" s="3">
        <f t="shared" si="71"/>
        <v>10345.539999999999</v>
      </c>
      <c r="BS433" s="3">
        <f t="shared" si="72"/>
        <v>10738.51</v>
      </c>
      <c r="BT433" s="3">
        <f t="shared" si="73"/>
        <v>21595.040000000001</v>
      </c>
      <c r="BU433" s="3" t="str">
        <f>INDEX(Sheet1!$BS$2:$BS$1000,MATCH($A433,Sheet1!$A$2:$A$1000,0))</f>
        <v>14</v>
      </c>
      <c r="BV433" s="3">
        <f>INDEX(Sheet1!$BT$2:$BT$1000,MATCH($A433,Sheet1!$A$2:$A$1000,0))</f>
        <v>21595.040000000001</v>
      </c>
    </row>
    <row r="434" spans="1:74" x14ac:dyDescent="0.2">
      <c r="A434" s="11" t="s">
        <v>869</v>
      </c>
      <c r="B434" s="3">
        <f>MATCH($A434,Sheet1!ACCOUNTNO,0)</f>
        <v>398</v>
      </c>
      <c r="C434" s="3">
        <f t="shared" si="64"/>
        <v>398</v>
      </c>
      <c r="D434" s="3" t="str">
        <f>IF(D$3=0,0,INDEX(Sheet1!RawDataCols,$C434,D$5))</f>
        <v>27220A02</v>
      </c>
      <c r="E434" s="3" t="str">
        <f>IF(E$3=0,0,INDEX(Sheet1!RawDataCols,$C434,E$5))</f>
        <v xml:space="preserve">27220          </v>
      </c>
      <c r="F434" s="3" t="str">
        <f>IF(F$3=0,0,INDEX(Sheet1!RawDataCols,$C434,F$5))</f>
        <v xml:space="preserve">A02            </v>
      </c>
      <c r="G434" s="3" t="str">
        <f>IF(G$3=0,0,INDEX(Sheet1!RawDataCols,$C434,G$5))</f>
        <v xml:space="preserve">               </v>
      </c>
      <c r="H434" s="3" t="str">
        <f>IF(H$3=0,0,INDEX(Sheet1!RawDataCols,$C434,H$5))</f>
        <v xml:space="preserve">               </v>
      </c>
      <c r="I434" s="3" t="str">
        <f>IF(I$3=0,0,INDEX(Sheet1!RawDataCols,$C434,I$5))</f>
        <v xml:space="preserve">               </v>
      </c>
      <c r="J434" s="3" t="str">
        <f>IF(J$3=0,0,INDEX(Sheet1!RawDataCols,$C434,J$5))</f>
        <v xml:space="preserve">               </v>
      </c>
      <c r="K434" s="3" t="str">
        <f>IF(K$3=0,0,INDEX(Sheet1!RawDataCols,$C434,K$5))</f>
        <v xml:space="preserve">               </v>
      </c>
      <c r="L434" s="3" t="str">
        <f>IF(L$3=0,0,INDEX(Sheet1!RawDataCols,$C434,L$5))</f>
        <v xml:space="preserve">               </v>
      </c>
      <c r="M434" s="3" t="str">
        <f>IF(M$3=0,0,INDEX(Sheet1!RawDataCols,$C434,M$5))</f>
        <v xml:space="preserve">F007  </v>
      </c>
      <c r="N434" s="3" t="str">
        <f>IF(N$3=0,0,INDEX(Sheet1!RawDataCols,$C434,N$5))</f>
        <v>Rates &amp; Taxes - Council-200 East Tce</v>
      </c>
      <c r="O434" s="3">
        <f>INDEX(Sheet1!RawDataCols,$C434,O$5)</f>
        <v>13</v>
      </c>
      <c r="P434" s="3" t="str">
        <f>INDEX(Sheet1!RawDataCols,$C434,P$5)</f>
        <v>Cost and Expenses</v>
      </c>
      <c r="Q434" s="3" t="str">
        <f>IF(Q$3=0,0,INDEX(Sheet1!RawDataCols,$C434,Q$5))</f>
        <v>I</v>
      </c>
      <c r="R434" s="3">
        <f t="shared" si="65"/>
        <v>1</v>
      </c>
      <c r="S434" s="3">
        <f t="shared" si="66"/>
        <v>-1</v>
      </c>
      <c r="T434" s="3">
        <f>IF(T$3=0,0,INDEX(Sheet1!RawDataCols,$C434,T$5)*$R434)</f>
        <v>0</v>
      </c>
      <c r="U434" s="3">
        <f>IF(U$3=0,0,INDEX(Sheet1!RawDataCols,$C434,U$5)*$R434)</f>
        <v>4663.45</v>
      </c>
      <c r="V434" s="3">
        <f>IF(V$3=0,0,INDEX(Sheet1!RawDataCols,$C434,V$5)*$R434)</f>
        <v>4803.3500000000004</v>
      </c>
      <c r="W434" s="3">
        <f>IF(W$3=0,0,INDEX(Sheet1!RawDataCols,$C434,W$5)*$R434)</f>
        <v>4442.37</v>
      </c>
      <c r="X434" s="3">
        <f>IF(X$3=0,0,INDEX(Sheet1!RawDataCols,$C434,X$5)*$R434)</f>
        <v>4362.58</v>
      </c>
      <c r="Y434" s="3">
        <f>IF(Y$3=0,0,INDEX(Sheet1!RawDataCols,$C434,Y$5)*$R434)</f>
        <v>4338.51</v>
      </c>
      <c r="Z434" s="3">
        <f>IF(Z$3=0,0,INDEX(Sheet1!RawDataCols,$C434,Z$5)*$R434)</f>
        <v>4012.48</v>
      </c>
      <c r="AA434" s="3">
        <f>IF(AA$3=0,0,INDEX(Sheet1!RawDataCols,$C434,AA$5)*$R434)</f>
        <v>4663.45</v>
      </c>
      <c r="AB434" s="3">
        <f>IF(AB$3=0,0,INDEX(Sheet1!RawDataCols,$C434,AB$5)*$R434)</f>
        <v>4803.3500000000004</v>
      </c>
      <c r="AC434" s="3">
        <f>IF(AC$3=0,0,INDEX(Sheet1!RawDataCols,$C434,AC$5)*$R434)</f>
        <v>4442.37</v>
      </c>
      <c r="AD434" s="3">
        <f>IF(AD$3=0,0,INDEX(Sheet1!RawDataCols,$C434,AD$5)*$R434)</f>
        <v>4513.0200000000004</v>
      </c>
      <c r="AE434" s="3">
        <f>IF(AE$3=0,0,INDEX(Sheet1!RawDataCols,$C434,AE$5)*$R434)</f>
        <v>4648.3999999999996</v>
      </c>
      <c r="AF434" s="3">
        <f>IF(AF$3=0,0,INDEX(Sheet1!RawDataCols,$C434,AF$5)*$R434)</f>
        <v>4299.08</v>
      </c>
      <c r="AG434" s="3">
        <f>IF(AG$3=0,0,INDEX(Sheet1!RawDataCols,$C434,AG$5)*$R434)</f>
        <v>4663.45</v>
      </c>
      <c r="AH434" s="3">
        <f>IF(AH$3=0,0,INDEX(Sheet1!RawDataCols,$C434,AH$5)*$R434)</f>
        <v>4803.3500000000004</v>
      </c>
      <c r="AI434" s="3">
        <f>IF(AI$3=0,0,INDEX(Sheet1!RawDataCols,$C434,AI$5)*$R434)</f>
        <v>4442.37</v>
      </c>
      <c r="AJ434" s="3">
        <f>IF(AJ$3=0,0,INDEX(Sheet1!RawDataCols,$C434,AJ$5)*$R434)</f>
        <v>4512.9399999999996</v>
      </c>
      <c r="AK434" s="3">
        <f>IF(AK$3=0,0,INDEX(Sheet1!RawDataCols,$C434,AK$5)*$R434)</f>
        <v>4648.3999999999996</v>
      </c>
      <c r="AL434" s="3">
        <f>IF(AL$3=0,0,INDEX(Sheet1!RawDataCols,$C434,AL$5)*$R434)</f>
        <v>4299.08</v>
      </c>
      <c r="AM434" s="3">
        <f>IF(AM$3=0,0,INDEX(Sheet1!RawDataCols,$C434,AM$5)*$R434)</f>
        <v>4803.3500000000004</v>
      </c>
      <c r="AN434" s="3">
        <f>IF(AN$3=0,0,INDEX(Sheet1!RawDataCols,$C434,AN$5)*$R434)</f>
        <v>4803.3500000000004</v>
      </c>
      <c r="AO434" s="3">
        <f>IF(AO$3=0,0,INDEX(Sheet1!RawDataCols,$C434,AO$5)*$R434)</f>
        <v>4513.0200000000004</v>
      </c>
      <c r="AP434" s="3">
        <f>IF(AP$3=0,0,INDEX(Sheet1!RawDataCols,$C434,AP$5)*$R434)</f>
        <v>4633.68</v>
      </c>
      <c r="AQ434" s="3">
        <f>IF(AQ$3=0,0,INDEX(Sheet1!RawDataCols,$C434,AQ$5)*$R434)</f>
        <v>4803.3500000000004</v>
      </c>
      <c r="AR434" s="3">
        <f>IF(AR$3=0,0,INDEX(Sheet1!RawDataCols,$C434,AR$5)*$R434)</f>
        <v>4663.45</v>
      </c>
      <c r="AS434" s="3">
        <f>IF(AS$3=0,0,INDEX(Sheet1!RawDataCols,$C434,AS$5)*$R434)</f>
        <v>4641.16</v>
      </c>
      <c r="AT434" s="3">
        <f>IF(AT$3=0,0,INDEX(Sheet1!RawDataCols,$C434,AT$5)*$R434)</f>
        <v>4648.3999999999996</v>
      </c>
      <c r="AU434" s="3">
        <f>IF(AU$3=0,0,INDEX(Sheet1!RawDataCols,$C434,AU$5)*$R434)</f>
        <v>4513.0200000000004</v>
      </c>
      <c r="AV434" s="3">
        <f>IF(AV$3=0,0,INDEX(Sheet1!RawDataCols,$C434,AV$5)*$R434)</f>
        <v>4795.8599999999997</v>
      </c>
      <c r="AW434" s="3">
        <f>IF(AW$3=0,0,INDEX(Sheet1!RawDataCols,$C434,AW$5)*$R434)</f>
        <v>4803.3500000000004</v>
      </c>
      <c r="AX434" s="3">
        <f>IF(AX$3=0,0,INDEX(Sheet1!RawDataCols,$C434,AX$5)*$R434)</f>
        <v>4663.45</v>
      </c>
      <c r="AY434" s="3">
        <f>IF(AY$3=0,0,INDEX(Sheet1!RawDataCols,$C434,AY$5)*$R434)</f>
        <v>4641.16</v>
      </c>
      <c r="AZ434" s="3">
        <f>IF(AZ$3=0,0,INDEX(Sheet1!RawDataCols,$C434,AZ$5)*$R434)</f>
        <v>4648.3999999999996</v>
      </c>
      <c r="BA434" s="3">
        <f>IF(BA$3=0,0,INDEX(Sheet1!RawDataCols,$C434,BA$5)*$R434)</f>
        <v>4513.0200000000004</v>
      </c>
      <c r="BB434" s="3">
        <f>IF(BB$3=0,0,INDEX(Sheet1!RawDataCols,$C434,BB$5)*$R434)</f>
        <v>4795.8599999999997</v>
      </c>
      <c r="BC434" s="3">
        <f>IF(BC$3=0,0,INDEX(Sheet1!RawDataCols,$C434,BC$5)*$R434)</f>
        <v>4803.3500000000004</v>
      </c>
      <c r="BD434" s="3">
        <f>IF(BD$3=0,0,INDEX(Sheet1!RawDataCols,$C434,BD$5)*$R434)</f>
        <v>4663.45</v>
      </c>
      <c r="BE434" s="3">
        <f>IF(BE$3=0,0,INDEX(Sheet1!RawDataCols,$C434,BE$5)*$R434)</f>
        <v>4795.8599999999997</v>
      </c>
      <c r="BF434" s="3">
        <f>IF(BF$3=0,0,INDEX(Sheet1!RawDataCols,$C434,BF$5)*$R434)</f>
        <v>4803.3500000000004</v>
      </c>
      <c r="BG434" s="179">
        <f>IF(BG$3=0,0,INDEX(Sheet1!RawDataCols,$C434,BG$5)*$R434)</f>
        <v>4663.45</v>
      </c>
      <c r="BH434" s="33">
        <f t="shared" si="67"/>
        <v>55689.960000000006</v>
      </c>
      <c r="BI434" s="33">
        <f t="shared" si="68"/>
        <v>56555.56</v>
      </c>
      <c r="BJ434" s="33">
        <f t="shared" si="69"/>
        <v>53467.16</v>
      </c>
      <c r="BK434" s="3">
        <f>IF(BK$3=0,0,INDEX(Sheet1!RawDataCols,$C434,BK$5)*$R434)</f>
        <v>3534.7224999999999</v>
      </c>
      <c r="BL434" s="3">
        <f>IF(BL$3=0,0,INDEX(Sheet1!RawDataCols,$C434,BL$5)*$R434)</f>
        <v>3260.1312499999999</v>
      </c>
      <c r="BM434" s="3">
        <f>IF(BM$3=0,0,INDEX(Sheet1!RawDataCols,$C434,BM$5)*$R434)</f>
        <v>3135.984375</v>
      </c>
      <c r="BN434" s="3">
        <f>IF(BN$3=0,0,INDEX(Sheet1!RawDataCols,$C434,BN$5)*$R434)</f>
        <v>3185.7249999999999</v>
      </c>
      <c r="BO434" s="3">
        <f>IF(BO$3=0,0,INDEX(Sheet1!RawDataCols,$C434,BO$5)*$R434)</f>
        <v>3178.9281249999999</v>
      </c>
      <c r="BP434" s="3">
        <f>IF(BP$3=0,0,INDEX(Sheet1!RawDataCols,$C434,BP$5)*$R434)</f>
        <v>26224.35</v>
      </c>
      <c r="BQ434" s="3">
        <f t="shared" si="70"/>
        <v>13689.48</v>
      </c>
      <c r="BR434" s="3">
        <f t="shared" si="71"/>
        <v>13689.41</v>
      </c>
      <c r="BS434" s="3">
        <f t="shared" si="72"/>
        <v>14078.19</v>
      </c>
      <c r="BT434" s="3">
        <f t="shared" si="73"/>
        <v>28311.07</v>
      </c>
      <c r="BU434" s="3" t="str">
        <f>INDEX(Sheet1!$BS$2:$BS$1000,MATCH($A434,Sheet1!$A$2:$A$1000,0))</f>
        <v>14</v>
      </c>
      <c r="BV434" s="3">
        <f>INDEX(Sheet1!$BT$2:$BT$1000,MATCH($A434,Sheet1!$A$2:$A$1000,0))</f>
        <v>28311.07</v>
      </c>
    </row>
    <row r="435" spans="1:74" x14ac:dyDescent="0.2">
      <c r="A435" s="11" t="s">
        <v>870</v>
      </c>
      <c r="B435" s="3">
        <f>MATCH($A435,Sheet1!ACCOUNTNO,0)</f>
        <v>399</v>
      </c>
      <c r="C435" s="3">
        <f t="shared" si="64"/>
        <v>399</v>
      </c>
      <c r="D435" s="3" t="str">
        <f>IF(D$3=0,0,INDEX(Sheet1!RawDataCols,$C435,D$5))</f>
        <v>27220A03</v>
      </c>
      <c r="E435" s="3" t="str">
        <f>IF(E$3=0,0,INDEX(Sheet1!RawDataCols,$C435,E$5))</f>
        <v xml:space="preserve">27220          </v>
      </c>
      <c r="F435" s="3" t="str">
        <f>IF(F$3=0,0,INDEX(Sheet1!RawDataCols,$C435,F$5))</f>
        <v xml:space="preserve">A03            </v>
      </c>
      <c r="G435" s="3" t="str">
        <f>IF(G$3=0,0,INDEX(Sheet1!RawDataCols,$C435,G$5))</f>
        <v xml:space="preserve">               </v>
      </c>
      <c r="H435" s="3" t="str">
        <f>IF(H$3=0,0,INDEX(Sheet1!RawDataCols,$C435,H$5))</f>
        <v xml:space="preserve">               </v>
      </c>
      <c r="I435" s="3" t="str">
        <f>IF(I$3=0,0,INDEX(Sheet1!RawDataCols,$C435,I$5))</f>
        <v xml:space="preserve">               </v>
      </c>
      <c r="J435" s="3" t="str">
        <f>IF(J$3=0,0,INDEX(Sheet1!RawDataCols,$C435,J$5))</f>
        <v xml:space="preserve">               </v>
      </c>
      <c r="K435" s="3" t="str">
        <f>IF(K$3=0,0,INDEX(Sheet1!RawDataCols,$C435,K$5))</f>
        <v xml:space="preserve">               </v>
      </c>
      <c r="L435" s="3" t="str">
        <f>IF(L$3=0,0,INDEX(Sheet1!RawDataCols,$C435,L$5))</f>
        <v xml:space="preserve">               </v>
      </c>
      <c r="M435" s="3" t="str">
        <f>IF(M$3=0,0,INDEX(Sheet1!RawDataCols,$C435,M$5))</f>
        <v xml:space="preserve">F007  </v>
      </c>
      <c r="N435" s="3" t="str">
        <f>IF(N$3=0,0,INDEX(Sheet1!RawDataCols,$C435,N$5))</f>
        <v>Rates &amp; Taxes - Council-33 Franklin St</v>
      </c>
      <c r="O435" s="3">
        <f>INDEX(Sheet1!RawDataCols,$C435,O$5)</f>
        <v>13</v>
      </c>
      <c r="P435" s="3" t="str">
        <f>INDEX(Sheet1!RawDataCols,$C435,P$5)</f>
        <v>Cost and Expenses</v>
      </c>
      <c r="Q435" s="3" t="str">
        <f>IF(Q$3=0,0,INDEX(Sheet1!RawDataCols,$C435,Q$5))</f>
        <v>I</v>
      </c>
      <c r="R435" s="3">
        <f t="shared" si="65"/>
        <v>1</v>
      </c>
      <c r="S435" s="3">
        <f t="shared" si="66"/>
        <v>-1</v>
      </c>
      <c r="T435" s="3">
        <f>IF(T$3=0,0,INDEX(Sheet1!RawDataCols,$C435,T$5)*$R435)</f>
        <v>0</v>
      </c>
      <c r="U435" s="3">
        <f>IF(U$3=0,0,INDEX(Sheet1!RawDataCols,$C435,U$5)*$R435)</f>
        <v>6955.68</v>
      </c>
      <c r="V435" s="3">
        <f>IF(V$3=0,0,INDEX(Sheet1!RawDataCols,$C435,V$5)*$R435)</f>
        <v>7164.35</v>
      </c>
      <c r="W435" s="3">
        <f>IF(W$3=0,0,INDEX(Sheet1!RawDataCols,$C435,W$5)*$R435)</f>
        <v>6975.68</v>
      </c>
      <c r="X435" s="3">
        <f>IF(X$3=0,0,INDEX(Sheet1!RawDataCols,$C435,X$5)*$R435)</f>
        <v>6506.93</v>
      </c>
      <c r="Y435" s="3">
        <f>IF(Y$3=0,0,INDEX(Sheet1!RawDataCols,$C435,Y$5)*$R435)</f>
        <v>6471.02</v>
      </c>
      <c r="Z435" s="3">
        <f>IF(Z$3=0,0,INDEX(Sheet1!RawDataCols,$C435,Z$5)*$R435)</f>
        <v>6008.55</v>
      </c>
      <c r="AA435" s="3">
        <f>IF(AA$3=0,0,INDEX(Sheet1!RawDataCols,$C435,AA$5)*$R435)</f>
        <v>6955.68</v>
      </c>
      <c r="AB435" s="3">
        <f>IF(AB$3=0,0,INDEX(Sheet1!RawDataCols,$C435,AB$5)*$R435)</f>
        <v>7164.35</v>
      </c>
      <c r="AC435" s="3">
        <f>IF(AC$3=0,0,INDEX(Sheet1!RawDataCols,$C435,AC$5)*$R435)</f>
        <v>6652.31</v>
      </c>
      <c r="AD435" s="3">
        <f>IF(AD$3=0,0,INDEX(Sheet1!RawDataCols,$C435,AD$5)*$R435)</f>
        <v>6731.31</v>
      </c>
      <c r="AE435" s="3">
        <f>IF(AE$3=0,0,INDEX(Sheet1!RawDataCols,$C435,AE$5)*$R435)</f>
        <v>6933.24</v>
      </c>
      <c r="AF435" s="3">
        <f>IF(AF$3=0,0,INDEX(Sheet1!RawDataCols,$C435,AF$5)*$R435)</f>
        <v>6437.72</v>
      </c>
      <c r="AG435" s="3">
        <f>IF(AG$3=0,0,INDEX(Sheet1!RawDataCols,$C435,AG$5)*$R435)</f>
        <v>6955.68</v>
      </c>
      <c r="AH435" s="3">
        <f>IF(AH$3=0,0,INDEX(Sheet1!RawDataCols,$C435,AH$5)*$R435)</f>
        <v>7164.35</v>
      </c>
      <c r="AI435" s="3">
        <f>IF(AI$3=0,0,INDEX(Sheet1!RawDataCols,$C435,AI$5)*$R435)</f>
        <v>6652.31</v>
      </c>
      <c r="AJ435" s="3">
        <f>IF(AJ$3=0,0,INDEX(Sheet1!RawDataCols,$C435,AJ$5)*$R435)</f>
        <v>6731.25</v>
      </c>
      <c r="AK435" s="3">
        <f>IF(AK$3=0,0,INDEX(Sheet1!RawDataCols,$C435,AK$5)*$R435)</f>
        <v>6933.24</v>
      </c>
      <c r="AL435" s="3">
        <f>IF(AL$3=0,0,INDEX(Sheet1!RawDataCols,$C435,AL$5)*$R435)</f>
        <v>6765.6</v>
      </c>
      <c r="AM435" s="3">
        <f>IF(AM$3=0,0,INDEX(Sheet1!RawDataCols,$C435,AM$5)*$R435)</f>
        <v>7164.35</v>
      </c>
      <c r="AN435" s="3">
        <f>IF(AN$3=0,0,INDEX(Sheet1!RawDataCols,$C435,AN$5)*$R435)</f>
        <v>7164.35</v>
      </c>
      <c r="AO435" s="3">
        <f>IF(AO$3=0,0,INDEX(Sheet1!RawDataCols,$C435,AO$5)*$R435)</f>
        <v>6731.31</v>
      </c>
      <c r="AP435" s="3">
        <f>IF(AP$3=0,0,INDEX(Sheet1!RawDataCols,$C435,AP$5)*$R435)</f>
        <v>5761.57</v>
      </c>
      <c r="AQ435" s="3">
        <f>IF(AQ$3=0,0,INDEX(Sheet1!RawDataCols,$C435,AQ$5)*$R435)</f>
        <v>7164.35</v>
      </c>
      <c r="AR435" s="3">
        <f>IF(AR$3=0,0,INDEX(Sheet1!RawDataCols,$C435,AR$5)*$R435)</f>
        <v>6955.68</v>
      </c>
      <c r="AS435" s="3">
        <f>IF(AS$3=0,0,INDEX(Sheet1!RawDataCols,$C435,AS$5)*$R435)</f>
        <v>6357</v>
      </c>
      <c r="AT435" s="3">
        <f>IF(AT$3=0,0,INDEX(Sheet1!RawDataCols,$C435,AT$5)*$R435)</f>
        <v>6933.24</v>
      </c>
      <c r="AU435" s="3">
        <f>IF(AU$3=0,0,INDEX(Sheet1!RawDataCols,$C435,AU$5)*$R435)</f>
        <v>6731.31</v>
      </c>
      <c r="AV435" s="3">
        <f>IF(AV$3=0,0,INDEX(Sheet1!RawDataCols,$C435,AV$5)*$R435)</f>
        <v>6568.92</v>
      </c>
      <c r="AW435" s="3">
        <f>IF(AW$3=0,0,INDEX(Sheet1!RawDataCols,$C435,AW$5)*$R435)</f>
        <v>7164.35</v>
      </c>
      <c r="AX435" s="3">
        <f>IF(AX$3=0,0,INDEX(Sheet1!RawDataCols,$C435,AX$5)*$R435)</f>
        <v>6955.68</v>
      </c>
      <c r="AY435" s="3">
        <f>IF(AY$3=0,0,INDEX(Sheet1!RawDataCols,$C435,AY$5)*$R435)</f>
        <v>6357</v>
      </c>
      <c r="AZ435" s="3">
        <f>IF(AZ$3=0,0,INDEX(Sheet1!RawDataCols,$C435,AZ$5)*$R435)</f>
        <v>6933.24</v>
      </c>
      <c r="BA435" s="3">
        <f>IF(BA$3=0,0,INDEX(Sheet1!RawDataCols,$C435,BA$5)*$R435)</f>
        <v>6731.31</v>
      </c>
      <c r="BB435" s="3">
        <f>IF(BB$3=0,0,INDEX(Sheet1!RawDataCols,$C435,BB$5)*$R435)</f>
        <v>6568.92</v>
      </c>
      <c r="BC435" s="3">
        <f>IF(BC$3=0,0,INDEX(Sheet1!RawDataCols,$C435,BC$5)*$R435)</f>
        <v>7164.35</v>
      </c>
      <c r="BD435" s="3">
        <f>IF(BD$3=0,0,INDEX(Sheet1!RawDataCols,$C435,BD$5)*$R435)</f>
        <v>6955.68</v>
      </c>
      <c r="BE435" s="3">
        <f>IF(BE$3=0,0,INDEX(Sheet1!RawDataCols,$C435,BE$5)*$R435)</f>
        <v>6568.92</v>
      </c>
      <c r="BF435" s="3">
        <f>IF(BF$3=0,0,INDEX(Sheet1!RawDataCols,$C435,BF$5)*$R435)</f>
        <v>7164.35</v>
      </c>
      <c r="BG435" s="179">
        <f>IF(BG$3=0,0,INDEX(Sheet1!RawDataCols,$C435,BG$5)*$R435)</f>
        <v>6955.68</v>
      </c>
      <c r="BH435" s="33">
        <f t="shared" si="67"/>
        <v>79614.289999999994</v>
      </c>
      <c r="BI435" s="33">
        <f t="shared" si="68"/>
        <v>84354.430000000008</v>
      </c>
      <c r="BJ435" s="33">
        <f t="shared" si="69"/>
        <v>80553.139999999985</v>
      </c>
      <c r="BK435" s="3">
        <f>IF(BK$3=0,0,INDEX(Sheet1!RawDataCols,$C435,BK$5)*$R435)</f>
        <v>5272.1518749999996</v>
      </c>
      <c r="BL435" s="3">
        <f>IF(BL$3=0,0,INDEX(Sheet1!RawDataCols,$C435,BL$5)*$R435)</f>
        <v>4902.4312499999996</v>
      </c>
      <c r="BM435" s="3">
        <f>IF(BM$3=0,0,INDEX(Sheet1!RawDataCols,$C435,BM$5)*$R435)</f>
        <v>4697.3937500000002</v>
      </c>
      <c r="BN435" s="3">
        <f>IF(BN$3=0,0,INDEX(Sheet1!RawDataCols,$C435,BN$5)*$R435)</f>
        <v>4467.7218750000002</v>
      </c>
      <c r="BO435" s="3">
        <f>IF(BO$3=0,0,INDEX(Sheet1!RawDataCols,$C435,BO$5)*$R435)</f>
        <v>4436.42875</v>
      </c>
      <c r="BP435" s="3">
        <f>IF(BP$3=0,0,INDEX(Sheet1!RawDataCols,$C435,BP$5)*$R435)</f>
        <v>38946.730000000003</v>
      </c>
      <c r="BQ435" s="3">
        <f t="shared" si="70"/>
        <v>20418.29</v>
      </c>
      <c r="BR435" s="3">
        <f t="shared" si="71"/>
        <v>20418.240000000002</v>
      </c>
      <c r="BS435" s="3">
        <f t="shared" si="72"/>
        <v>19282.919999999998</v>
      </c>
      <c r="BT435" s="3">
        <f t="shared" si="73"/>
        <v>38777.759999999995</v>
      </c>
      <c r="BU435" s="3" t="str">
        <f>INDEX(Sheet1!$BS$2:$BS$1000,MATCH($A435,Sheet1!$A$2:$A$1000,0))</f>
        <v>14</v>
      </c>
      <c r="BV435" s="3">
        <f>INDEX(Sheet1!$BT$2:$BT$1000,MATCH($A435,Sheet1!$A$2:$A$1000,0))</f>
        <v>38777.760000000002</v>
      </c>
    </row>
    <row r="436" spans="1:74" x14ac:dyDescent="0.2">
      <c r="A436" s="11" t="s">
        <v>871</v>
      </c>
      <c r="B436" s="3">
        <f>MATCH($A436,Sheet1!ACCOUNTNO,0)</f>
        <v>400</v>
      </c>
      <c r="C436" s="3">
        <f t="shared" si="64"/>
        <v>400</v>
      </c>
      <c r="D436" s="3" t="str">
        <f>IF(D$3=0,0,INDEX(Sheet1!RawDataCols,$C436,D$5))</f>
        <v>27220A04</v>
      </c>
      <c r="E436" s="3" t="str">
        <f>IF(E$3=0,0,INDEX(Sheet1!RawDataCols,$C436,E$5))</f>
        <v xml:space="preserve">27220          </v>
      </c>
      <c r="F436" s="3" t="str">
        <f>IF(F$3=0,0,INDEX(Sheet1!RawDataCols,$C436,F$5))</f>
        <v xml:space="preserve">A04            </v>
      </c>
      <c r="G436" s="3" t="str">
        <f>IF(G$3=0,0,INDEX(Sheet1!RawDataCols,$C436,G$5))</f>
        <v xml:space="preserve">               </v>
      </c>
      <c r="H436" s="3" t="str">
        <f>IF(H$3=0,0,INDEX(Sheet1!RawDataCols,$C436,H$5))</f>
        <v xml:space="preserve">               </v>
      </c>
      <c r="I436" s="3" t="str">
        <f>IF(I$3=0,0,INDEX(Sheet1!RawDataCols,$C436,I$5))</f>
        <v xml:space="preserve">               </v>
      </c>
      <c r="J436" s="3" t="str">
        <f>IF(J$3=0,0,INDEX(Sheet1!RawDataCols,$C436,J$5))</f>
        <v xml:space="preserve">               </v>
      </c>
      <c r="K436" s="3" t="str">
        <f>IF(K$3=0,0,INDEX(Sheet1!RawDataCols,$C436,K$5))</f>
        <v xml:space="preserve">               </v>
      </c>
      <c r="L436" s="3" t="str">
        <f>IF(L$3=0,0,INDEX(Sheet1!RawDataCols,$C436,L$5))</f>
        <v xml:space="preserve">               </v>
      </c>
      <c r="M436" s="3" t="str">
        <f>IF(M$3=0,0,INDEX(Sheet1!RawDataCols,$C436,M$5))</f>
        <v xml:space="preserve">F007  </v>
      </c>
      <c r="N436" s="3" t="str">
        <f>IF(N$3=0,0,INDEX(Sheet1!RawDataCols,$C436,N$5))</f>
        <v>Rates &amp; Taxes - Council-174 Fullarton Rd</v>
      </c>
      <c r="O436" s="3">
        <f>INDEX(Sheet1!RawDataCols,$C436,O$5)</f>
        <v>13</v>
      </c>
      <c r="P436" s="3" t="str">
        <f>INDEX(Sheet1!RawDataCols,$C436,P$5)</f>
        <v>Cost and Expenses</v>
      </c>
      <c r="Q436" s="3" t="str">
        <f>IF(Q$3=0,0,INDEX(Sheet1!RawDataCols,$C436,Q$5))</f>
        <v>I</v>
      </c>
      <c r="R436" s="3">
        <f t="shared" si="65"/>
        <v>1</v>
      </c>
      <c r="S436" s="3">
        <f t="shared" si="66"/>
        <v>-1</v>
      </c>
      <c r="T436" s="3">
        <f>IF(T$3=0,0,INDEX(Sheet1!RawDataCols,$C436,T$5)*$R436)</f>
        <v>0</v>
      </c>
      <c r="U436" s="3">
        <f>IF(U$3=0,0,INDEX(Sheet1!RawDataCols,$C436,U$5)*$R436)</f>
        <v>848.23</v>
      </c>
      <c r="V436" s="3">
        <f>IF(V$3=0,0,INDEX(Sheet1!RawDataCols,$C436,V$5)*$R436)</f>
        <v>873.67</v>
      </c>
      <c r="W436" s="3">
        <f>IF(W$3=0,0,INDEX(Sheet1!RawDataCols,$C436,W$5)*$R436)</f>
        <v>822.87</v>
      </c>
      <c r="X436" s="3">
        <f>IF(X$3=0,0,INDEX(Sheet1!RawDataCols,$C436,X$5)*$R436)</f>
        <v>793.5</v>
      </c>
      <c r="Y436" s="3">
        <f>IF(Y$3=0,0,INDEX(Sheet1!RawDataCols,$C436,Y$5)*$R436)</f>
        <v>789.13</v>
      </c>
      <c r="Z436" s="3">
        <f>IF(Z$3=0,0,INDEX(Sheet1!RawDataCols,$C436,Z$5)*$R436)</f>
        <v>743.24</v>
      </c>
      <c r="AA436" s="3">
        <f>IF(AA$3=0,0,INDEX(Sheet1!RawDataCols,$C436,AA$5)*$R436)</f>
        <v>848.23</v>
      </c>
      <c r="AB436" s="3">
        <f>IF(AB$3=0,0,INDEX(Sheet1!RawDataCols,$C436,AB$5)*$R436)</f>
        <v>873.67</v>
      </c>
      <c r="AC436" s="3">
        <f>IF(AC$3=0,0,INDEX(Sheet1!RawDataCols,$C436,AC$5)*$R436)</f>
        <v>822.87</v>
      </c>
      <c r="AD436" s="3">
        <f>IF(AD$3=0,0,INDEX(Sheet1!RawDataCols,$C436,AD$5)*$R436)</f>
        <v>820.87</v>
      </c>
      <c r="AE436" s="3">
        <f>IF(AE$3=0,0,INDEX(Sheet1!RawDataCols,$C436,AE$5)*$R436)</f>
        <v>845.49</v>
      </c>
      <c r="AF436" s="3">
        <f>IF(AF$3=0,0,INDEX(Sheet1!RawDataCols,$C436,AF$5)*$R436)</f>
        <v>796.33</v>
      </c>
      <c r="AG436" s="3">
        <f>IF(AG$3=0,0,INDEX(Sheet1!RawDataCols,$C436,AG$5)*$R436)</f>
        <v>848.23</v>
      </c>
      <c r="AH436" s="3">
        <f>IF(AH$3=0,0,INDEX(Sheet1!RawDataCols,$C436,AH$5)*$R436)</f>
        <v>873.67</v>
      </c>
      <c r="AI436" s="3">
        <f>IF(AI$3=0,0,INDEX(Sheet1!RawDataCols,$C436,AI$5)*$R436)</f>
        <v>822.87</v>
      </c>
      <c r="AJ436" s="3">
        <f>IF(AJ$3=0,0,INDEX(Sheet1!RawDataCols,$C436,AJ$5)*$R436)</f>
        <v>820.84</v>
      </c>
      <c r="AK436" s="3">
        <f>IF(AK$3=0,0,INDEX(Sheet1!RawDataCols,$C436,AK$5)*$R436)</f>
        <v>845.49</v>
      </c>
      <c r="AL436" s="3">
        <f>IF(AL$3=0,0,INDEX(Sheet1!RawDataCols,$C436,AL$5)*$R436)</f>
        <v>796.32</v>
      </c>
      <c r="AM436" s="3">
        <f>IF(AM$3=0,0,INDEX(Sheet1!RawDataCols,$C436,AM$5)*$R436)</f>
        <v>822.74</v>
      </c>
      <c r="AN436" s="3">
        <f>IF(AN$3=0,0,INDEX(Sheet1!RawDataCols,$C436,AN$5)*$R436)</f>
        <v>822.74</v>
      </c>
      <c r="AO436" s="3">
        <f>IF(AO$3=0,0,INDEX(Sheet1!RawDataCols,$C436,AO$5)*$R436)</f>
        <v>820.87</v>
      </c>
      <c r="AP436" s="3">
        <f>IF(AP$3=0,0,INDEX(Sheet1!RawDataCols,$C436,AP$5)*$R436)</f>
        <v>850.17</v>
      </c>
      <c r="AQ436" s="3">
        <f>IF(AQ$3=0,0,INDEX(Sheet1!RawDataCols,$C436,AQ$5)*$R436)</f>
        <v>873.67</v>
      </c>
      <c r="AR436" s="3">
        <f>IF(AR$3=0,0,INDEX(Sheet1!RawDataCols,$C436,AR$5)*$R436)</f>
        <v>848.23</v>
      </c>
      <c r="AS436" s="3">
        <f>IF(AS$3=0,0,INDEX(Sheet1!RawDataCols,$C436,AS$5)*$R436)</f>
        <v>822.74</v>
      </c>
      <c r="AT436" s="3">
        <f>IF(AT$3=0,0,INDEX(Sheet1!RawDataCols,$C436,AT$5)*$R436)</f>
        <v>845.49</v>
      </c>
      <c r="AU436" s="3">
        <f>IF(AU$3=0,0,INDEX(Sheet1!RawDataCols,$C436,AU$5)*$R436)</f>
        <v>820.87</v>
      </c>
      <c r="AV436" s="3">
        <f>IF(AV$3=0,0,INDEX(Sheet1!RawDataCols,$C436,AV$5)*$R436)</f>
        <v>850.17</v>
      </c>
      <c r="AW436" s="3">
        <f>IF(AW$3=0,0,INDEX(Sheet1!RawDataCols,$C436,AW$5)*$R436)</f>
        <v>873.67</v>
      </c>
      <c r="AX436" s="3">
        <f>IF(AX$3=0,0,INDEX(Sheet1!RawDataCols,$C436,AX$5)*$R436)</f>
        <v>848.23</v>
      </c>
      <c r="AY436" s="3">
        <f>IF(AY$3=0,0,INDEX(Sheet1!RawDataCols,$C436,AY$5)*$R436)</f>
        <v>822.74</v>
      </c>
      <c r="AZ436" s="3">
        <f>IF(AZ$3=0,0,INDEX(Sheet1!RawDataCols,$C436,AZ$5)*$R436)</f>
        <v>845.49</v>
      </c>
      <c r="BA436" s="3">
        <f>IF(BA$3=0,0,INDEX(Sheet1!RawDataCols,$C436,BA$5)*$R436)</f>
        <v>820.87</v>
      </c>
      <c r="BB436" s="3">
        <f>IF(BB$3=0,0,INDEX(Sheet1!RawDataCols,$C436,BB$5)*$R436)</f>
        <v>850.17</v>
      </c>
      <c r="BC436" s="3">
        <f>IF(BC$3=0,0,INDEX(Sheet1!RawDataCols,$C436,BC$5)*$R436)</f>
        <v>873.67</v>
      </c>
      <c r="BD436" s="3">
        <f>IF(BD$3=0,0,INDEX(Sheet1!RawDataCols,$C436,BD$5)*$R436)</f>
        <v>848.23</v>
      </c>
      <c r="BE436" s="3">
        <f>IF(BE$3=0,0,INDEX(Sheet1!RawDataCols,$C436,BE$5)*$R436)</f>
        <v>850.17</v>
      </c>
      <c r="BF436" s="3">
        <f>IF(BF$3=0,0,INDEX(Sheet1!RawDataCols,$C436,BF$5)*$R436)</f>
        <v>873.67</v>
      </c>
      <c r="BG436" s="179">
        <f>IF(BG$3=0,0,INDEX(Sheet1!RawDataCols,$C436,BG$5)*$R436)</f>
        <v>848.23</v>
      </c>
      <c r="BH436" s="33">
        <f t="shared" si="67"/>
        <v>9998.6299999999992</v>
      </c>
      <c r="BI436" s="33">
        <f t="shared" si="68"/>
        <v>10235.849999999999</v>
      </c>
      <c r="BJ436" s="33">
        <f t="shared" si="69"/>
        <v>9811.8000000000011</v>
      </c>
      <c r="BK436" s="3">
        <f>IF(BK$3=0,0,INDEX(Sheet1!RawDataCols,$C436,BK$5)*$R436)</f>
        <v>639.74062500000002</v>
      </c>
      <c r="BL436" s="3">
        <f>IF(BL$3=0,0,INDEX(Sheet1!RawDataCols,$C436,BL$5)*$R436)</f>
        <v>603.88125000000002</v>
      </c>
      <c r="BM436" s="3">
        <f>IF(BM$3=0,0,INDEX(Sheet1!RawDataCols,$C436,BM$5)*$R436)</f>
        <v>597.15312500000005</v>
      </c>
      <c r="BN436" s="3">
        <f>IF(BN$3=0,0,INDEX(Sheet1!RawDataCols,$C436,BN$5)*$R436)</f>
        <v>566.4375</v>
      </c>
      <c r="BO436" s="3">
        <f>IF(BO$3=0,0,INDEX(Sheet1!RawDataCols,$C436,BO$5)*$R436)</f>
        <v>556.16875000000005</v>
      </c>
      <c r="BP436" s="3">
        <f>IF(BP$3=0,0,INDEX(Sheet1!RawDataCols,$C436,BP$5)*$R436)</f>
        <v>4857.6000000000004</v>
      </c>
      <c r="BQ436" s="3">
        <f t="shared" si="70"/>
        <v>2489.96</v>
      </c>
      <c r="BR436" s="3">
        <f t="shared" si="71"/>
        <v>2489.94</v>
      </c>
      <c r="BS436" s="3">
        <f t="shared" si="72"/>
        <v>2495.6499999999996</v>
      </c>
      <c r="BT436" s="3">
        <f t="shared" si="73"/>
        <v>5018.7299999999996</v>
      </c>
      <c r="BU436" s="3" t="str">
        <f>INDEX(Sheet1!$BS$2:$BS$1000,MATCH($A436,Sheet1!$A$2:$A$1000,0))</f>
        <v>14</v>
      </c>
      <c r="BV436" s="3">
        <f>INDEX(Sheet1!$BT$2:$BT$1000,MATCH($A436,Sheet1!$A$2:$A$1000,0))</f>
        <v>5018.7299999999996</v>
      </c>
    </row>
    <row r="437" spans="1:74" x14ac:dyDescent="0.2">
      <c r="A437" s="11" t="s">
        <v>872</v>
      </c>
      <c r="B437" s="3">
        <f>MATCH($A437,Sheet1!ACCOUNTNO,0)</f>
        <v>401</v>
      </c>
      <c r="C437" s="3">
        <f t="shared" si="64"/>
        <v>401</v>
      </c>
      <c r="D437" s="3" t="str">
        <f>IF(D$3=0,0,INDEX(Sheet1!RawDataCols,$C437,D$5))</f>
        <v>27220A05</v>
      </c>
      <c r="E437" s="3" t="str">
        <f>IF(E$3=0,0,INDEX(Sheet1!RawDataCols,$C437,E$5))</f>
        <v xml:space="preserve">27220          </v>
      </c>
      <c r="F437" s="3" t="str">
        <f>IF(F$3=0,0,INDEX(Sheet1!RawDataCols,$C437,F$5))</f>
        <v xml:space="preserve">A05            </v>
      </c>
      <c r="G437" s="3" t="str">
        <f>IF(G$3=0,0,INDEX(Sheet1!RawDataCols,$C437,G$5))</f>
        <v xml:space="preserve">               </v>
      </c>
      <c r="H437" s="3" t="str">
        <f>IF(H$3=0,0,INDEX(Sheet1!RawDataCols,$C437,H$5))</f>
        <v xml:space="preserve">               </v>
      </c>
      <c r="I437" s="3" t="str">
        <f>IF(I$3=0,0,INDEX(Sheet1!RawDataCols,$C437,I$5))</f>
        <v xml:space="preserve">               </v>
      </c>
      <c r="J437" s="3" t="str">
        <f>IF(J$3=0,0,INDEX(Sheet1!RawDataCols,$C437,J$5))</f>
        <v xml:space="preserve">               </v>
      </c>
      <c r="K437" s="3" t="str">
        <f>IF(K$3=0,0,INDEX(Sheet1!RawDataCols,$C437,K$5))</f>
        <v xml:space="preserve">               </v>
      </c>
      <c r="L437" s="3" t="str">
        <f>IF(L$3=0,0,INDEX(Sheet1!RawDataCols,$C437,L$5))</f>
        <v xml:space="preserve">               </v>
      </c>
      <c r="M437" s="3" t="str">
        <f>IF(M$3=0,0,INDEX(Sheet1!RawDataCols,$C437,M$5))</f>
        <v xml:space="preserve">F007  </v>
      </c>
      <c r="N437" s="3" t="str">
        <f>IF(N$3=0,0,INDEX(Sheet1!RawDataCols,$C437,N$5))</f>
        <v>Rates &amp; Taxes - Council-26a Grote St</v>
      </c>
      <c r="O437" s="3">
        <f>INDEX(Sheet1!RawDataCols,$C437,O$5)</f>
        <v>13</v>
      </c>
      <c r="P437" s="3" t="str">
        <f>INDEX(Sheet1!RawDataCols,$C437,P$5)</f>
        <v>Cost and Expenses</v>
      </c>
      <c r="Q437" s="3" t="str">
        <f>IF(Q$3=0,0,INDEX(Sheet1!RawDataCols,$C437,Q$5))</f>
        <v>I</v>
      </c>
      <c r="R437" s="3">
        <f t="shared" si="65"/>
        <v>1</v>
      </c>
      <c r="S437" s="3">
        <f t="shared" si="66"/>
        <v>-1</v>
      </c>
      <c r="T437" s="3">
        <f>IF(T$3=0,0,INDEX(Sheet1!RawDataCols,$C437,T$5)*$R437)</f>
        <v>0</v>
      </c>
      <c r="U437" s="3">
        <f>IF(U$3=0,0,INDEX(Sheet1!RawDataCols,$C437,U$5)*$R437)</f>
        <v>1019.41</v>
      </c>
      <c r="V437" s="3">
        <f>IF(V$3=0,0,INDEX(Sheet1!RawDataCols,$C437,V$5)*$R437)</f>
        <v>1049.99</v>
      </c>
      <c r="W437" s="3">
        <f>IF(W$3=0,0,INDEX(Sheet1!RawDataCols,$C437,W$5)*$R437)</f>
        <v>973.94</v>
      </c>
      <c r="X437" s="3">
        <f>IF(X$3=0,0,INDEX(Sheet1!RawDataCols,$C437,X$5)*$R437)</f>
        <v>953.65</v>
      </c>
      <c r="Y437" s="3">
        <f>IF(Y$3=0,0,INDEX(Sheet1!RawDataCols,$C437,Y$5)*$R437)</f>
        <v>948.38</v>
      </c>
      <c r="Z437" s="3">
        <f>IF(Z$3=0,0,INDEX(Sheet1!RawDataCols,$C437,Z$5)*$R437)</f>
        <v>879.7</v>
      </c>
      <c r="AA437" s="3">
        <f>IF(AA$3=0,0,INDEX(Sheet1!RawDataCols,$C437,AA$5)*$R437)</f>
        <v>1019.41</v>
      </c>
      <c r="AB437" s="3">
        <f>IF(AB$3=0,0,INDEX(Sheet1!RawDataCols,$C437,AB$5)*$R437)</f>
        <v>1049.99</v>
      </c>
      <c r="AC437" s="3">
        <f>IF(AC$3=0,0,INDEX(Sheet1!RawDataCols,$C437,AC$5)*$R437)</f>
        <v>973.94</v>
      </c>
      <c r="AD437" s="3">
        <f>IF(AD$3=0,0,INDEX(Sheet1!RawDataCols,$C437,AD$5)*$R437)</f>
        <v>986.52</v>
      </c>
      <c r="AE437" s="3">
        <f>IF(AE$3=0,0,INDEX(Sheet1!RawDataCols,$C437,AE$5)*$R437)</f>
        <v>1016.12</v>
      </c>
      <c r="AF437" s="3">
        <f>IF(AF$3=0,0,INDEX(Sheet1!RawDataCols,$C437,AF$5)*$R437)</f>
        <v>942.54</v>
      </c>
      <c r="AG437" s="3">
        <f>IF(AG$3=0,0,INDEX(Sheet1!RawDataCols,$C437,AG$5)*$R437)</f>
        <v>1019.41</v>
      </c>
      <c r="AH437" s="3">
        <f>IF(AH$3=0,0,INDEX(Sheet1!RawDataCols,$C437,AH$5)*$R437)</f>
        <v>1049.99</v>
      </c>
      <c r="AI437" s="3">
        <f>IF(AI$3=0,0,INDEX(Sheet1!RawDataCols,$C437,AI$5)*$R437)</f>
        <v>973.94</v>
      </c>
      <c r="AJ437" s="3">
        <f>IF(AJ$3=0,0,INDEX(Sheet1!RawDataCols,$C437,AJ$5)*$R437)</f>
        <v>986.51</v>
      </c>
      <c r="AK437" s="3">
        <f>IF(AK$3=0,0,INDEX(Sheet1!RawDataCols,$C437,AK$5)*$R437)</f>
        <v>1016.12</v>
      </c>
      <c r="AL437" s="3">
        <f>IF(AL$3=0,0,INDEX(Sheet1!RawDataCols,$C437,AL$5)*$R437)</f>
        <v>942.5</v>
      </c>
      <c r="AM437" s="3">
        <f>IF(AM$3=0,0,INDEX(Sheet1!RawDataCols,$C437,AM$5)*$R437)</f>
        <v>1049.99</v>
      </c>
      <c r="AN437" s="3">
        <f>IF(AN$3=0,0,INDEX(Sheet1!RawDataCols,$C437,AN$5)*$R437)</f>
        <v>1049.99</v>
      </c>
      <c r="AO437" s="3">
        <f>IF(AO$3=0,0,INDEX(Sheet1!RawDataCols,$C437,AO$5)*$R437)</f>
        <v>986.52</v>
      </c>
      <c r="AP437" s="3">
        <f>IF(AP$3=0,0,INDEX(Sheet1!RawDataCols,$C437,AP$5)*$R437)</f>
        <v>674.09</v>
      </c>
      <c r="AQ437" s="3">
        <f>IF(AQ$3=0,0,INDEX(Sheet1!RawDataCols,$C437,AQ$5)*$R437)</f>
        <v>1049.99</v>
      </c>
      <c r="AR437" s="3">
        <f>IF(AR$3=0,0,INDEX(Sheet1!RawDataCols,$C437,AR$5)*$R437)</f>
        <v>1019.41</v>
      </c>
      <c r="AS437" s="3">
        <f>IF(AS$3=0,0,INDEX(Sheet1!RawDataCols,$C437,AS$5)*$R437)</f>
        <v>847.91</v>
      </c>
      <c r="AT437" s="3">
        <f>IF(AT$3=0,0,INDEX(Sheet1!RawDataCols,$C437,AT$5)*$R437)</f>
        <v>1016.12</v>
      </c>
      <c r="AU437" s="3">
        <f>IF(AU$3=0,0,INDEX(Sheet1!RawDataCols,$C437,AU$5)*$R437)</f>
        <v>986.52</v>
      </c>
      <c r="AV437" s="3">
        <f>IF(AV$3=0,0,INDEX(Sheet1!RawDataCols,$C437,AV$5)*$R437)</f>
        <v>876.17</v>
      </c>
      <c r="AW437" s="3">
        <f>IF(AW$3=0,0,INDEX(Sheet1!RawDataCols,$C437,AW$5)*$R437)</f>
        <v>1049.99</v>
      </c>
      <c r="AX437" s="3">
        <f>IF(AX$3=0,0,INDEX(Sheet1!RawDataCols,$C437,AX$5)*$R437)</f>
        <v>1019.41</v>
      </c>
      <c r="AY437" s="3">
        <f>IF(AY$3=0,0,INDEX(Sheet1!RawDataCols,$C437,AY$5)*$R437)</f>
        <v>847.91</v>
      </c>
      <c r="AZ437" s="3">
        <f>IF(AZ$3=0,0,INDEX(Sheet1!RawDataCols,$C437,AZ$5)*$R437)</f>
        <v>1016.12</v>
      </c>
      <c r="BA437" s="3">
        <f>IF(BA$3=0,0,INDEX(Sheet1!RawDataCols,$C437,BA$5)*$R437)</f>
        <v>986.52</v>
      </c>
      <c r="BB437" s="3">
        <f>IF(BB$3=0,0,INDEX(Sheet1!RawDataCols,$C437,BB$5)*$R437)</f>
        <v>876.17</v>
      </c>
      <c r="BC437" s="3">
        <f>IF(BC$3=0,0,INDEX(Sheet1!RawDataCols,$C437,BC$5)*$R437)</f>
        <v>1049.99</v>
      </c>
      <c r="BD437" s="3">
        <f>IF(BD$3=0,0,INDEX(Sheet1!RawDataCols,$C437,BD$5)*$R437)</f>
        <v>1019.41</v>
      </c>
      <c r="BE437" s="3">
        <f>IF(BE$3=0,0,INDEX(Sheet1!RawDataCols,$C437,BE$5)*$R437)</f>
        <v>876.17</v>
      </c>
      <c r="BF437" s="3">
        <f>IF(BF$3=0,0,INDEX(Sheet1!RawDataCols,$C437,BF$5)*$R437)</f>
        <v>1049.99</v>
      </c>
      <c r="BG437" s="179">
        <f>IF(BG$3=0,0,INDEX(Sheet1!RawDataCols,$C437,BG$5)*$R437)</f>
        <v>1019.41</v>
      </c>
      <c r="BH437" s="33">
        <f t="shared" si="67"/>
        <v>11157.15</v>
      </c>
      <c r="BI437" s="33">
        <f t="shared" si="68"/>
        <v>12362.79</v>
      </c>
      <c r="BJ437" s="33">
        <f t="shared" si="69"/>
        <v>11704.35</v>
      </c>
      <c r="BK437" s="3">
        <f>IF(BK$3=0,0,INDEX(Sheet1!RawDataCols,$C437,BK$5)*$R437)</f>
        <v>772.67437500000005</v>
      </c>
      <c r="BL437" s="3">
        <f>IF(BL$3=0,0,INDEX(Sheet1!RawDataCols,$C437,BL$5)*$R437)</f>
        <v>714.75</v>
      </c>
      <c r="BM437" s="3">
        <f>IF(BM$3=0,0,INDEX(Sheet1!RawDataCols,$C437,BM$5)*$R437)</f>
        <v>707.58124999999995</v>
      </c>
      <c r="BN437" s="3">
        <f>IF(BN$3=0,0,INDEX(Sheet1!RawDataCols,$C437,BN$5)*$R437)</f>
        <v>668.16562499999998</v>
      </c>
      <c r="BO437" s="3">
        <f>IF(BO$3=0,0,INDEX(Sheet1!RawDataCols,$C437,BO$5)*$R437)</f>
        <v>652.07500000000005</v>
      </c>
      <c r="BP437" s="3">
        <f>IF(BP$3=0,0,INDEX(Sheet1!RawDataCols,$C437,BP$5)*$R437)</f>
        <v>5749.44</v>
      </c>
      <c r="BQ437" s="3">
        <f t="shared" si="70"/>
        <v>2992.47</v>
      </c>
      <c r="BR437" s="3">
        <f t="shared" si="71"/>
        <v>2992.4399999999996</v>
      </c>
      <c r="BS437" s="3">
        <f t="shared" si="72"/>
        <v>2571.9899999999998</v>
      </c>
      <c r="BT437" s="3">
        <f t="shared" si="73"/>
        <v>5172.24</v>
      </c>
      <c r="BU437" s="3" t="str">
        <f>INDEX(Sheet1!$BS$2:$BS$1000,MATCH($A437,Sheet1!$A$2:$A$1000,0))</f>
        <v>14</v>
      </c>
      <c r="BV437" s="3">
        <f>INDEX(Sheet1!$BT$2:$BT$1000,MATCH($A437,Sheet1!$A$2:$A$1000,0))</f>
        <v>5172.24</v>
      </c>
    </row>
    <row r="438" spans="1:74" x14ac:dyDescent="0.2">
      <c r="A438" s="11" t="s">
        <v>873</v>
      </c>
      <c r="B438" s="3">
        <f>MATCH($A438,Sheet1!ACCOUNTNO,0)</f>
        <v>402</v>
      </c>
      <c r="C438" s="3">
        <f t="shared" si="64"/>
        <v>402</v>
      </c>
      <c r="D438" s="3" t="str">
        <f>IF(D$3=0,0,INDEX(Sheet1!RawDataCols,$C438,D$5))</f>
        <v>27220A06</v>
      </c>
      <c r="E438" s="3" t="str">
        <f>IF(E$3=0,0,INDEX(Sheet1!RawDataCols,$C438,E$5))</f>
        <v xml:space="preserve">27220          </v>
      </c>
      <c r="F438" s="3" t="str">
        <f>IF(F$3=0,0,INDEX(Sheet1!RawDataCols,$C438,F$5))</f>
        <v xml:space="preserve">A06            </v>
      </c>
      <c r="G438" s="3" t="str">
        <f>IF(G$3=0,0,INDEX(Sheet1!RawDataCols,$C438,G$5))</f>
        <v xml:space="preserve">               </v>
      </c>
      <c r="H438" s="3" t="str">
        <f>IF(H$3=0,0,INDEX(Sheet1!RawDataCols,$C438,H$5))</f>
        <v xml:space="preserve">               </v>
      </c>
      <c r="I438" s="3" t="str">
        <f>IF(I$3=0,0,INDEX(Sheet1!RawDataCols,$C438,I$5))</f>
        <v xml:space="preserve">               </v>
      </c>
      <c r="J438" s="3" t="str">
        <f>IF(J$3=0,0,INDEX(Sheet1!RawDataCols,$C438,J$5))</f>
        <v xml:space="preserve">               </v>
      </c>
      <c r="K438" s="3" t="str">
        <f>IF(K$3=0,0,INDEX(Sheet1!RawDataCols,$C438,K$5))</f>
        <v xml:space="preserve">               </v>
      </c>
      <c r="L438" s="3" t="str">
        <f>IF(L$3=0,0,INDEX(Sheet1!RawDataCols,$C438,L$5))</f>
        <v xml:space="preserve">               </v>
      </c>
      <c r="M438" s="3" t="str">
        <f>IF(M$3=0,0,INDEX(Sheet1!RawDataCols,$C438,M$5))</f>
        <v xml:space="preserve">F007  </v>
      </c>
      <c r="N438" s="3" t="str">
        <f>IF(N$3=0,0,INDEX(Sheet1!RawDataCols,$C438,N$5))</f>
        <v>Rates &amp; Taxes - Council-31 Franklin St</v>
      </c>
      <c r="O438" s="3">
        <f>INDEX(Sheet1!RawDataCols,$C438,O$5)</f>
        <v>13</v>
      </c>
      <c r="P438" s="3" t="str">
        <f>INDEX(Sheet1!RawDataCols,$C438,P$5)</f>
        <v>Cost and Expenses</v>
      </c>
      <c r="Q438" s="3" t="str">
        <f>IF(Q$3=0,0,INDEX(Sheet1!RawDataCols,$C438,Q$5))</f>
        <v>I</v>
      </c>
      <c r="R438" s="3">
        <f t="shared" si="65"/>
        <v>1</v>
      </c>
      <c r="S438" s="3">
        <f t="shared" si="66"/>
        <v>-1</v>
      </c>
      <c r="T438" s="3">
        <f>IF(T$3=0,0,INDEX(Sheet1!RawDataCols,$C438,T$5)*$R438)</f>
        <v>0</v>
      </c>
      <c r="U438" s="3">
        <f>IF(U$3=0,0,INDEX(Sheet1!RawDataCols,$C438,U$5)*$R438)</f>
        <v>2811.38</v>
      </c>
      <c r="V438" s="3">
        <f>IF(V$3=0,0,INDEX(Sheet1!RawDataCols,$C438,V$5)*$R438)</f>
        <v>2895.74</v>
      </c>
      <c r="W438" s="3">
        <f>IF(W$3=0,0,INDEX(Sheet1!RawDataCols,$C438,W$5)*$R438)</f>
        <v>2718.35</v>
      </c>
      <c r="X438" s="3">
        <f>IF(X$3=0,0,INDEX(Sheet1!RawDataCols,$C438,X$5)*$R438)</f>
        <v>2630.02</v>
      </c>
      <c r="Y438" s="3">
        <f>IF(Y$3=0,0,INDEX(Sheet1!RawDataCols,$C438,Y$5)*$R438)</f>
        <v>2615.5</v>
      </c>
      <c r="Z438" s="3">
        <f>IF(Z$3=0,0,INDEX(Sheet1!RawDataCols,$C438,Z$5)*$R438)</f>
        <v>2455.29</v>
      </c>
      <c r="AA438" s="3">
        <f>IF(AA$3=0,0,INDEX(Sheet1!RawDataCols,$C438,AA$5)*$R438)</f>
        <v>2811.38</v>
      </c>
      <c r="AB438" s="3">
        <f>IF(AB$3=0,0,INDEX(Sheet1!RawDataCols,$C438,AB$5)*$R438)</f>
        <v>2895.74</v>
      </c>
      <c r="AC438" s="3">
        <f>IF(AC$3=0,0,INDEX(Sheet1!RawDataCols,$C438,AC$5)*$R438)</f>
        <v>2718.35</v>
      </c>
      <c r="AD438" s="3">
        <f>IF(AD$3=0,0,INDEX(Sheet1!RawDataCols,$C438,AD$5)*$R438)</f>
        <v>2720.71</v>
      </c>
      <c r="AE438" s="3">
        <f>IF(AE$3=0,0,INDEX(Sheet1!RawDataCols,$C438,AE$5)*$R438)</f>
        <v>2802.33</v>
      </c>
      <c r="AF438" s="3">
        <f>IF(AF$3=0,0,INDEX(Sheet1!RawDataCols,$C438,AF$5)*$R438)</f>
        <v>2630.68</v>
      </c>
      <c r="AG438" s="3">
        <f>IF(AG$3=0,0,INDEX(Sheet1!RawDataCols,$C438,AG$5)*$R438)</f>
        <v>2811.38</v>
      </c>
      <c r="AH438" s="3">
        <f>IF(AH$3=0,0,INDEX(Sheet1!RawDataCols,$C438,AH$5)*$R438)</f>
        <v>2895.74</v>
      </c>
      <c r="AI438" s="3">
        <f>IF(AI$3=0,0,INDEX(Sheet1!RawDataCols,$C438,AI$5)*$R438)</f>
        <v>2718.35</v>
      </c>
      <c r="AJ438" s="3">
        <f>IF(AJ$3=0,0,INDEX(Sheet1!RawDataCols,$C438,AJ$5)*$R438)</f>
        <v>2720.76</v>
      </c>
      <c r="AK438" s="3">
        <f>IF(AK$3=0,0,INDEX(Sheet1!RawDataCols,$C438,AK$5)*$R438)</f>
        <v>2802.33</v>
      </c>
      <c r="AL438" s="3">
        <f>IF(AL$3=0,0,INDEX(Sheet1!RawDataCols,$C438,AL$5)*$R438)</f>
        <v>2630.74</v>
      </c>
      <c r="AM438" s="3">
        <f>IF(AM$3=0,0,INDEX(Sheet1!RawDataCols,$C438,AM$5)*$R438)</f>
        <v>2895.74</v>
      </c>
      <c r="AN438" s="3">
        <f>IF(AN$3=0,0,INDEX(Sheet1!RawDataCols,$C438,AN$5)*$R438)</f>
        <v>2895.74</v>
      </c>
      <c r="AO438" s="3">
        <f>IF(AO$3=0,0,INDEX(Sheet1!RawDataCols,$C438,AO$5)*$R438)</f>
        <v>2720.71</v>
      </c>
      <c r="AP438" s="3">
        <f>IF(AP$3=0,0,INDEX(Sheet1!RawDataCols,$C438,AP$5)*$R438)</f>
        <v>2748.42</v>
      </c>
      <c r="AQ438" s="3">
        <f>IF(AQ$3=0,0,INDEX(Sheet1!RawDataCols,$C438,AQ$5)*$R438)</f>
        <v>2895.74</v>
      </c>
      <c r="AR438" s="3">
        <f>IF(AR$3=0,0,INDEX(Sheet1!RawDataCols,$C438,AR$5)*$R438)</f>
        <v>2811.38</v>
      </c>
      <c r="AS438" s="3">
        <f>IF(AS$3=0,0,INDEX(Sheet1!RawDataCols,$C438,AS$5)*$R438)</f>
        <v>2775.82</v>
      </c>
      <c r="AT438" s="3">
        <f>IF(AT$3=0,0,INDEX(Sheet1!RawDataCols,$C438,AT$5)*$R438)</f>
        <v>2802.33</v>
      </c>
      <c r="AU438" s="3">
        <f>IF(AU$3=0,0,INDEX(Sheet1!RawDataCols,$C438,AU$5)*$R438)</f>
        <v>2720.71</v>
      </c>
      <c r="AV438" s="3">
        <f>IF(AV$3=0,0,INDEX(Sheet1!RawDataCols,$C438,AV$5)*$R438)</f>
        <v>2868.34</v>
      </c>
      <c r="AW438" s="3">
        <f>IF(AW$3=0,0,INDEX(Sheet1!RawDataCols,$C438,AW$5)*$R438)</f>
        <v>2895.74</v>
      </c>
      <c r="AX438" s="3">
        <f>IF(AX$3=0,0,INDEX(Sheet1!RawDataCols,$C438,AX$5)*$R438)</f>
        <v>2811.38</v>
      </c>
      <c r="AY438" s="3">
        <f>IF(AY$3=0,0,INDEX(Sheet1!RawDataCols,$C438,AY$5)*$R438)</f>
        <v>2775.82</v>
      </c>
      <c r="AZ438" s="3">
        <f>IF(AZ$3=0,0,INDEX(Sheet1!RawDataCols,$C438,AZ$5)*$R438)</f>
        <v>2802.33</v>
      </c>
      <c r="BA438" s="3">
        <f>IF(BA$3=0,0,INDEX(Sheet1!RawDataCols,$C438,BA$5)*$R438)</f>
        <v>2720.71</v>
      </c>
      <c r="BB438" s="3">
        <f>IF(BB$3=0,0,INDEX(Sheet1!RawDataCols,$C438,BB$5)*$R438)</f>
        <v>2868.34</v>
      </c>
      <c r="BC438" s="3">
        <f>IF(BC$3=0,0,INDEX(Sheet1!RawDataCols,$C438,BC$5)*$R438)</f>
        <v>2895.74</v>
      </c>
      <c r="BD438" s="3">
        <f>IF(BD$3=0,0,INDEX(Sheet1!RawDataCols,$C438,BD$5)*$R438)</f>
        <v>2811.38</v>
      </c>
      <c r="BE438" s="3">
        <f>IF(BE$3=0,0,INDEX(Sheet1!RawDataCols,$C438,BE$5)*$R438)</f>
        <v>2868.34</v>
      </c>
      <c r="BF438" s="3">
        <f>IF(BF$3=0,0,INDEX(Sheet1!RawDataCols,$C438,BF$5)*$R438)</f>
        <v>2895.74</v>
      </c>
      <c r="BG438" s="179">
        <f>IF(BG$3=0,0,INDEX(Sheet1!RawDataCols,$C438,BG$5)*$R438)</f>
        <v>2811.38</v>
      </c>
      <c r="BH438" s="33">
        <f t="shared" si="67"/>
        <v>33438.109999999993</v>
      </c>
      <c r="BI438" s="33">
        <f t="shared" si="68"/>
        <v>34094.999999999993</v>
      </c>
      <c r="BJ438" s="33">
        <f t="shared" si="69"/>
        <v>32468.030000000002</v>
      </c>
      <c r="BK438" s="3">
        <f>IF(BK$3=0,0,INDEX(Sheet1!RawDataCols,$C438,BK$5)*$R438)</f>
        <v>2130.9375</v>
      </c>
      <c r="BL438" s="3">
        <f>IF(BL$3=0,0,INDEX(Sheet1!RawDataCols,$C438,BL$5)*$R438)</f>
        <v>1994.9281249999999</v>
      </c>
      <c r="BM438" s="3">
        <f>IF(BM$3=0,0,INDEX(Sheet1!RawDataCols,$C438,BM$5)*$R438)</f>
        <v>1955.7562499999999</v>
      </c>
      <c r="BN438" s="3">
        <f>IF(BN$3=0,0,INDEX(Sheet1!RawDataCols,$C438,BN$5)*$R438)</f>
        <v>1936.3656249999999</v>
      </c>
      <c r="BO438" s="3">
        <f>IF(BO$3=0,0,INDEX(Sheet1!RawDataCols,$C438,BO$5)*$R438)</f>
        <v>1884.243125</v>
      </c>
      <c r="BP438" s="3">
        <f>IF(BP$3=0,0,INDEX(Sheet1!RawDataCols,$C438,BP$5)*$R438)</f>
        <v>16047.09</v>
      </c>
      <c r="BQ438" s="3">
        <f t="shared" si="70"/>
        <v>8252.7799999999988</v>
      </c>
      <c r="BR438" s="3">
        <f t="shared" si="71"/>
        <v>8252.85</v>
      </c>
      <c r="BS438" s="3">
        <f t="shared" si="72"/>
        <v>8419.98</v>
      </c>
      <c r="BT438" s="3">
        <f t="shared" si="73"/>
        <v>16932.48</v>
      </c>
      <c r="BU438" s="3" t="str">
        <f>INDEX(Sheet1!$BS$2:$BS$1000,MATCH($A438,Sheet1!$A$2:$A$1000,0))</f>
        <v>14</v>
      </c>
      <c r="BV438" s="3">
        <f>INDEX(Sheet1!$BT$2:$BT$1000,MATCH($A438,Sheet1!$A$2:$A$1000,0))</f>
        <v>16932.48</v>
      </c>
    </row>
    <row r="439" spans="1:74" x14ac:dyDescent="0.2">
      <c r="A439" s="11" t="s">
        <v>874</v>
      </c>
      <c r="B439" s="3">
        <f>MATCH($A439,Sheet1!ACCOUNTNO,0)</f>
        <v>403</v>
      </c>
      <c r="C439" s="3">
        <f t="shared" si="64"/>
        <v>403</v>
      </c>
      <c r="D439" s="3" t="str">
        <f>IF(D$3=0,0,INDEX(Sheet1!RawDataCols,$C439,D$5))</f>
        <v>27220A07</v>
      </c>
      <c r="E439" s="3" t="str">
        <f>IF(E$3=0,0,INDEX(Sheet1!RawDataCols,$C439,E$5))</f>
        <v xml:space="preserve">27220          </v>
      </c>
      <c r="F439" s="3" t="str">
        <f>IF(F$3=0,0,INDEX(Sheet1!RawDataCols,$C439,F$5))</f>
        <v xml:space="preserve">A07            </v>
      </c>
      <c r="G439" s="3" t="str">
        <f>IF(G$3=0,0,INDEX(Sheet1!RawDataCols,$C439,G$5))</f>
        <v xml:space="preserve">               </v>
      </c>
      <c r="H439" s="3" t="str">
        <f>IF(H$3=0,0,INDEX(Sheet1!RawDataCols,$C439,H$5))</f>
        <v xml:space="preserve">               </v>
      </c>
      <c r="I439" s="3" t="str">
        <f>IF(I$3=0,0,INDEX(Sheet1!RawDataCols,$C439,I$5))</f>
        <v xml:space="preserve">               </v>
      </c>
      <c r="J439" s="3" t="str">
        <f>IF(J$3=0,0,INDEX(Sheet1!RawDataCols,$C439,J$5))</f>
        <v xml:space="preserve">               </v>
      </c>
      <c r="K439" s="3" t="str">
        <f>IF(K$3=0,0,INDEX(Sheet1!RawDataCols,$C439,K$5))</f>
        <v xml:space="preserve">               </v>
      </c>
      <c r="L439" s="3" t="str">
        <f>IF(L$3=0,0,INDEX(Sheet1!RawDataCols,$C439,L$5))</f>
        <v xml:space="preserve">               </v>
      </c>
      <c r="M439" s="3" t="str">
        <f>IF(M$3=0,0,INDEX(Sheet1!RawDataCols,$C439,M$5))</f>
        <v xml:space="preserve">F007  </v>
      </c>
      <c r="N439" s="3" t="str">
        <f>IF(N$3=0,0,INDEX(Sheet1!RawDataCols,$C439,N$5))</f>
        <v>Rates &amp; Taxes - Council-25 Franklin St</v>
      </c>
      <c r="O439" s="3">
        <f>INDEX(Sheet1!RawDataCols,$C439,O$5)</f>
        <v>13</v>
      </c>
      <c r="P439" s="3" t="str">
        <f>INDEX(Sheet1!RawDataCols,$C439,P$5)</f>
        <v>Cost and Expenses</v>
      </c>
      <c r="Q439" s="3" t="str">
        <f>IF(Q$3=0,0,INDEX(Sheet1!RawDataCols,$C439,Q$5))</f>
        <v>I</v>
      </c>
      <c r="R439" s="3">
        <f t="shared" si="65"/>
        <v>1</v>
      </c>
      <c r="S439" s="3">
        <f t="shared" si="66"/>
        <v>-1</v>
      </c>
      <c r="T439" s="3">
        <f>IF(T$3=0,0,INDEX(Sheet1!RawDataCols,$C439,T$5)*$R439)</f>
        <v>0</v>
      </c>
      <c r="U439" s="3">
        <f>IF(U$3=0,0,INDEX(Sheet1!RawDataCols,$C439,U$5)*$R439)</f>
        <v>10614.15</v>
      </c>
      <c r="V439" s="3">
        <f>IF(V$3=0,0,INDEX(Sheet1!RawDataCols,$C439,V$5)*$R439)</f>
        <v>10932.57</v>
      </c>
      <c r="W439" s="3">
        <f>IF(W$3=0,0,INDEX(Sheet1!RawDataCols,$C439,W$5)*$R439)</f>
        <v>9987.9</v>
      </c>
      <c r="X439" s="3">
        <f>IF(X$3=0,0,INDEX(Sheet1!RawDataCols,$C439,X$5)*$R439)</f>
        <v>9929.35</v>
      </c>
      <c r="Y439" s="3">
        <f>IF(Y$3=0,0,INDEX(Sheet1!RawDataCols,$C439,Y$5)*$R439)</f>
        <v>9874.58</v>
      </c>
      <c r="Z439" s="3">
        <f>IF(Z$3=0,0,INDEX(Sheet1!RawDataCols,$C439,Z$5)*$R439)</f>
        <v>9021.33</v>
      </c>
      <c r="AA439" s="3">
        <f>IF(AA$3=0,0,INDEX(Sheet1!RawDataCols,$C439,AA$5)*$R439)</f>
        <v>10614.15</v>
      </c>
      <c r="AB439" s="3">
        <f>IF(AB$3=0,0,INDEX(Sheet1!RawDataCols,$C439,AB$5)*$R439)</f>
        <v>10932.57</v>
      </c>
      <c r="AC439" s="3">
        <f>IF(AC$3=0,0,INDEX(Sheet1!RawDataCols,$C439,AC$5)*$R439)</f>
        <v>9987.9</v>
      </c>
      <c r="AD439" s="3">
        <f>IF(AD$3=0,0,INDEX(Sheet1!RawDataCols,$C439,AD$5)*$R439)</f>
        <v>10271.74</v>
      </c>
      <c r="AE439" s="3">
        <f>IF(AE$3=0,0,INDEX(Sheet1!RawDataCols,$C439,AE$5)*$R439)</f>
        <v>10579.91</v>
      </c>
      <c r="AF439" s="3">
        <f>IF(AF$3=0,0,INDEX(Sheet1!RawDataCols,$C439,AF$5)*$R439)</f>
        <v>9665.7099999999991</v>
      </c>
      <c r="AG439" s="3">
        <f>IF(AG$3=0,0,INDEX(Sheet1!RawDataCols,$C439,AG$5)*$R439)</f>
        <v>10614.15</v>
      </c>
      <c r="AH439" s="3">
        <f>IF(AH$3=0,0,INDEX(Sheet1!RawDataCols,$C439,AH$5)*$R439)</f>
        <v>10932.57</v>
      </c>
      <c r="AI439" s="3">
        <f>IF(AI$3=0,0,INDEX(Sheet1!RawDataCols,$C439,AI$5)*$R439)</f>
        <v>9987.9</v>
      </c>
      <c r="AJ439" s="3">
        <f>IF(AJ$3=0,0,INDEX(Sheet1!RawDataCols,$C439,AJ$5)*$R439)</f>
        <v>10271.790000000001</v>
      </c>
      <c r="AK439" s="3">
        <f>IF(AK$3=0,0,INDEX(Sheet1!RawDataCols,$C439,AK$5)*$R439)</f>
        <v>10579.91</v>
      </c>
      <c r="AL439" s="3">
        <f>IF(AL$3=0,0,INDEX(Sheet1!RawDataCols,$C439,AL$5)*$R439)</f>
        <v>9665.73</v>
      </c>
      <c r="AM439" s="3">
        <f>IF(AM$3=0,0,INDEX(Sheet1!RawDataCols,$C439,AM$5)*$R439)</f>
        <v>10932.57</v>
      </c>
      <c r="AN439" s="3">
        <f>IF(AN$3=0,0,INDEX(Sheet1!RawDataCols,$C439,AN$5)*$R439)</f>
        <v>10932.57</v>
      </c>
      <c r="AO439" s="3">
        <f>IF(AO$3=0,0,INDEX(Sheet1!RawDataCols,$C439,AO$5)*$R439)</f>
        <v>10271.74</v>
      </c>
      <c r="AP439" s="3">
        <f>IF(AP$3=0,0,INDEX(Sheet1!RawDataCols,$C439,AP$5)*$R439)</f>
        <v>11243.18</v>
      </c>
      <c r="AQ439" s="3">
        <f>IF(AQ$3=0,0,INDEX(Sheet1!RawDataCols,$C439,AQ$5)*$R439)</f>
        <v>10932.57</v>
      </c>
      <c r="AR439" s="3">
        <f>IF(AR$3=0,0,INDEX(Sheet1!RawDataCols,$C439,AR$5)*$R439)</f>
        <v>10614.15</v>
      </c>
      <c r="AS439" s="3">
        <f>IF(AS$3=0,0,INDEX(Sheet1!RawDataCols,$C439,AS$5)*$R439)</f>
        <v>10906.11</v>
      </c>
      <c r="AT439" s="3">
        <f>IF(AT$3=0,0,INDEX(Sheet1!RawDataCols,$C439,AT$5)*$R439)</f>
        <v>10579.91</v>
      </c>
      <c r="AU439" s="3">
        <f>IF(AU$3=0,0,INDEX(Sheet1!RawDataCols,$C439,AU$5)*$R439)</f>
        <v>10271.74</v>
      </c>
      <c r="AV439" s="3">
        <f>IF(AV$3=0,0,INDEX(Sheet1!RawDataCols,$C439,AV$5)*$R439)</f>
        <v>11269.63</v>
      </c>
      <c r="AW439" s="3">
        <f>IF(AW$3=0,0,INDEX(Sheet1!RawDataCols,$C439,AW$5)*$R439)</f>
        <v>10932.57</v>
      </c>
      <c r="AX439" s="3">
        <f>IF(AX$3=0,0,INDEX(Sheet1!RawDataCols,$C439,AX$5)*$R439)</f>
        <v>10614.15</v>
      </c>
      <c r="AY439" s="3">
        <f>IF(AY$3=0,0,INDEX(Sheet1!RawDataCols,$C439,AY$5)*$R439)</f>
        <v>10906.11</v>
      </c>
      <c r="AZ439" s="3">
        <f>IF(AZ$3=0,0,INDEX(Sheet1!RawDataCols,$C439,AZ$5)*$R439)</f>
        <v>10579.91</v>
      </c>
      <c r="BA439" s="3">
        <f>IF(BA$3=0,0,INDEX(Sheet1!RawDataCols,$C439,BA$5)*$R439)</f>
        <v>10271.74</v>
      </c>
      <c r="BB439" s="3">
        <f>IF(BB$3=0,0,INDEX(Sheet1!RawDataCols,$C439,BB$5)*$R439)</f>
        <v>11269.63</v>
      </c>
      <c r="BC439" s="3">
        <f>IF(BC$3=0,0,INDEX(Sheet1!RawDataCols,$C439,BC$5)*$R439)</f>
        <v>10932.57</v>
      </c>
      <c r="BD439" s="3">
        <f>IF(BD$3=0,0,INDEX(Sheet1!RawDataCols,$C439,BD$5)*$R439)</f>
        <v>10614.15</v>
      </c>
      <c r="BE439" s="3">
        <f>IF(BE$3=0,0,INDEX(Sheet1!RawDataCols,$C439,BE$5)*$R439)</f>
        <v>11269.63</v>
      </c>
      <c r="BF439" s="3">
        <f>IF(BF$3=0,0,INDEX(Sheet1!RawDataCols,$C439,BF$5)*$R439)</f>
        <v>10932.57</v>
      </c>
      <c r="BG439" s="179">
        <f>IF(BG$3=0,0,INDEX(Sheet1!RawDataCols,$C439,BG$5)*$R439)</f>
        <v>10614.15</v>
      </c>
      <c r="BH439" s="33">
        <f t="shared" si="67"/>
        <v>128842.56</v>
      </c>
      <c r="BI439" s="33">
        <f t="shared" si="68"/>
        <v>128722.21000000002</v>
      </c>
      <c r="BJ439" s="33">
        <f t="shared" si="69"/>
        <v>120974.14</v>
      </c>
      <c r="BK439" s="3">
        <f>IF(BK$3=0,0,INDEX(Sheet1!RawDataCols,$C439,BK$5)*$R439)</f>
        <v>8045.1381250000004</v>
      </c>
      <c r="BL439" s="3">
        <f>IF(BL$3=0,0,INDEX(Sheet1!RawDataCols,$C439,BL$5)*$R439)</f>
        <v>7329.8312500000002</v>
      </c>
      <c r="BM439" s="3">
        <f>IF(BM$3=0,0,INDEX(Sheet1!RawDataCols,$C439,BM$5)*$R439)</f>
        <v>7197.7124999999996</v>
      </c>
      <c r="BN439" s="3">
        <f>IF(BN$3=0,0,INDEX(Sheet1!RawDataCols,$C439,BN$5)*$R439)</f>
        <v>7725.95</v>
      </c>
      <c r="BO439" s="3">
        <f>IF(BO$3=0,0,INDEX(Sheet1!RawDataCols,$C439,BO$5)*$R439)</f>
        <v>7435.7624999999998</v>
      </c>
      <c r="BP439" s="3">
        <f>IF(BP$3=0,0,INDEX(Sheet1!RawDataCols,$C439,BP$5)*$R439)</f>
        <v>58960.83</v>
      </c>
      <c r="BQ439" s="3">
        <f t="shared" si="70"/>
        <v>31157.65</v>
      </c>
      <c r="BR439" s="3">
        <f t="shared" si="71"/>
        <v>31157.68</v>
      </c>
      <c r="BS439" s="3">
        <f t="shared" si="72"/>
        <v>33081.86</v>
      </c>
      <c r="BT439" s="3">
        <f t="shared" si="73"/>
        <v>66527.23</v>
      </c>
      <c r="BU439" s="3" t="str">
        <f>INDEX(Sheet1!$BS$2:$BS$1000,MATCH($A439,Sheet1!$A$2:$A$1000,0))</f>
        <v>14</v>
      </c>
      <c r="BV439" s="3">
        <f>INDEX(Sheet1!$BT$2:$BT$1000,MATCH($A439,Sheet1!$A$2:$A$1000,0))</f>
        <v>66527.23</v>
      </c>
    </row>
    <row r="440" spans="1:74" x14ac:dyDescent="0.2">
      <c r="A440" s="11" t="s">
        <v>875</v>
      </c>
      <c r="B440" s="3">
        <f>MATCH($A440,Sheet1!ACCOUNTNO,0)</f>
        <v>404</v>
      </c>
      <c r="C440" s="3">
        <f t="shared" si="64"/>
        <v>404</v>
      </c>
      <c r="D440" s="3" t="str">
        <f>IF(D$3=0,0,INDEX(Sheet1!RawDataCols,$C440,D$5))</f>
        <v>27220A08</v>
      </c>
      <c r="E440" s="3" t="str">
        <f>IF(E$3=0,0,INDEX(Sheet1!RawDataCols,$C440,E$5))</f>
        <v xml:space="preserve">27220          </v>
      </c>
      <c r="F440" s="3" t="str">
        <f>IF(F$3=0,0,INDEX(Sheet1!RawDataCols,$C440,F$5))</f>
        <v xml:space="preserve">A08            </v>
      </c>
      <c r="G440" s="3" t="str">
        <f>IF(G$3=0,0,INDEX(Sheet1!RawDataCols,$C440,G$5))</f>
        <v xml:space="preserve">               </v>
      </c>
      <c r="H440" s="3" t="str">
        <f>IF(H$3=0,0,INDEX(Sheet1!RawDataCols,$C440,H$5))</f>
        <v xml:space="preserve">               </v>
      </c>
      <c r="I440" s="3" t="str">
        <f>IF(I$3=0,0,INDEX(Sheet1!RawDataCols,$C440,I$5))</f>
        <v xml:space="preserve">               </v>
      </c>
      <c r="J440" s="3" t="str">
        <f>IF(J$3=0,0,INDEX(Sheet1!RawDataCols,$C440,J$5))</f>
        <v xml:space="preserve">               </v>
      </c>
      <c r="K440" s="3" t="str">
        <f>IF(K$3=0,0,INDEX(Sheet1!RawDataCols,$C440,K$5))</f>
        <v xml:space="preserve">               </v>
      </c>
      <c r="L440" s="3" t="str">
        <f>IF(L$3=0,0,INDEX(Sheet1!RawDataCols,$C440,L$5))</f>
        <v xml:space="preserve">               </v>
      </c>
      <c r="M440" s="3" t="str">
        <f>IF(M$3=0,0,INDEX(Sheet1!RawDataCols,$C440,M$5))</f>
        <v xml:space="preserve">F007  </v>
      </c>
      <c r="N440" s="3" t="str">
        <f>IF(N$3=0,0,INDEX(Sheet1!RawDataCols,$C440,N$5))</f>
        <v>Rates &amp; Taxes - Council-23 Frankin St</v>
      </c>
      <c r="O440" s="3">
        <f>INDEX(Sheet1!RawDataCols,$C440,O$5)</f>
        <v>13</v>
      </c>
      <c r="P440" s="3" t="str">
        <f>INDEX(Sheet1!RawDataCols,$C440,P$5)</f>
        <v>Cost and Expenses</v>
      </c>
      <c r="Q440" s="3" t="str">
        <f>IF(Q$3=0,0,INDEX(Sheet1!RawDataCols,$C440,Q$5))</f>
        <v>I</v>
      </c>
      <c r="R440" s="3">
        <f t="shared" si="65"/>
        <v>1</v>
      </c>
      <c r="S440" s="3">
        <f t="shared" si="66"/>
        <v>-1</v>
      </c>
      <c r="T440" s="3">
        <f>IF(T$3=0,0,INDEX(Sheet1!RawDataCols,$C440,T$5)*$R440)</f>
        <v>0</v>
      </c>
      <c r="U440" s="3">
        <f>IF(U$3=0,0,INDEX(Sheet1!RawDataCols,$C440,U$5)*$R440)</f>
        <v>1569.64</v>
      </c>
      <c r="V440" s="3">
        <f>IF(V$3=0,0,INDEX(Sheet1!RawDataCols,$C440,V$5)*$R440)</f>
        <v>1616.73</v>
      </c>
      <c r="W440" s="3">
        <f>IF(W$3=0,0,INDEX(Sheet1!RawDataCols,$C440,W$5)*$R440)</f>
        <v>1429.38</v>
      </c>
      <c r="X440" s="3">
        <f>IF(X$3=0,0,INDEX(Sheet1!RawDataCols,$C440,X$5)*$R440)</f>
        <v>1468.37</v>
      </c>
      <c r="Y440" s="3">
        <f>IF(Y$3=0,0,INDEX(Sheet1!RawDataCols,$C440,Y$5)*$R440)</f>
        <v>1460.27</v>
      </c>
      <c r="Z440" s="3">
        <f>IF(Z$3=0,0,INDEX(Sheet1!RawDataCols,$C440,Z$5)*$R440)</f>
        <v>1291.05</v>
      </c>
      <c r="AA440" s="3">
        <f>IF(AA$3=0,0,INDEX(Sheet1!RawDataCols,$C440,AA$5)*$R440)</f>
        <v>1569.64</v>
      </c>
      <c r="AB440" s="3">
        <f>IF(AB$3=0,0,INDEX(Sheet1!RawDataCols,$C440,AB$5)*$R440)</f>
        <v>1616.73</v>
      </c>
      <c r="AC440" s="3">
        <f>IF(AC$3=0,0,INDEX(Sheet1!RawDataCols,$C440,AC$5)*$R440)</f>
        <v>1429.38</v>
      </c>
      <c r="AD440" s="3">
        <f>IF(AD$3=0,0,INDEX(Sheet1!RawDataCols,$C440,AD$5)*$R440)</f>
        <v>1519.01</v>
      </c>
      <c r="AE440" s="3">
        <f>IF(AE$3=0,0,INDEX(Sheet1!RawDataCols,$C440,AE$5)*$R440)</f>
        <v>1564.57</v>
      </c>
      <c r="AF440" s="3">
        <f>IF(AF$3=0,0,INDEX(Sheet1!RawDataCols,$C440,AF$5)*$R440)</f>
        <v>1383.27</v>
      </c>
      <c r="AG440" s="3">
        <f>IF(AG$3=0,0,INDEX(Sheet1!RawDataCols,$C440,AG$5)*$R440)</f>
        <v>1569.64</v>
      </c>
      <c r="AH440" s="3">
        <f>IF(AH$3=0,0,INDEX(Sheet1!RawDataCols,$C440,AH$5)*$R440)</f>
        <v>1616.73</v>
      </c>
      <c r="AI440" s="3">
        <f>IF(AI$3=0,0,INDEX(Sheet1!RawDataCols,$C440,AI$5)*$R440)</f>
        <v>1429.38</v>
      </c>
      <c r="AJ440" s="3">
        <f>IF(AJ$3=0,0,INDEX(Sheet1!RawDataCols,$C440,AJ$5)*$R440)</f>
        <v>1518.95</v>
      </c>
      <c r="AK440" s="3">
        <f>IF(AK$3=0,0,INDEX(Sheet1!RawDataCols,$C440,AK$5)*$R440)</f>
        <v>1564.57</v>
      </c>
      <c r="AL440" s="3">
        <f>IF(AL$3=0,0,INDEX(Sheet1!RawDataCols,$C440,AL$5)*$R440)</f>
        <v>1383.24</v>
      </c>
      <c r="AM440" s="3">
        <f>IF(AM$3=0,0,INDEX(Sheet1!RawDataCols,$C440,AM$5)*$R440)</f>
        <v>1616.73</v>
      </c>
      <c r="AN440" s="3">
        <f>IF(AN$3=0,0,INDEX(Sheet1!RawDataCols,$C440,AN$5)*$R440)</f>
        <v>1616.73</v>
      </c>
      <c r="AO440" s="3">
        <f>IF(AO$3=0,0,INDEX(Sheet1!RawDataCols,$C440,AO$5)*$R440)</f>
        <v>1519.01</v>
      </c>
      <c r="AP440" s="3">
        <f>IF(AP$3=0,0,INDEX(Sheet1!RawDataCols,$C440,AP$5)*$R440)</f>
        <v>1785.03</v>
      </c>
      <c r="AQ440" s="3">
        <f>IF(AQ$3=0,0,INDEX(Sheet1!RawDataCols,$C440,AQ$5)*$R440)</f>
        <v>1616.73</v>
      </c>
      <c r="AR440" s="3">
        <f>IF(AR$3=0,0,INDEX(Sheet1!RawDataCols,$C440,AR$5)*$R440)</f>
        <v>1569.64</v>
      </c>
      <c r="AS440" s="3">
        <f>IF(AS$3=0,0,INDEX(Sheet1!RawDataCols,$C440,AS$5)*$R440)</f>
        <v>1673</v>
      </c>
      <c r="AT440" s="3">
        <f>IF(AT$3=0,0,INDEX(Sheet1!RawDataCols,$C440,AT$5)*$R440)</f>
        <v>1564.57</v>
      </c>
      <c r="AU440" s="3">
        <f>IF(AU$3=0,0,INDEX(Sheet1!RawDataCols,$C440,AU$5)*$R440)</f>
        <v>1519.01</v>
      </c>
      <c r="AV440" s="3">
        <f>IF(AV$3=0,0,INDEX(Sheet1!RawDataCols,$C440,AV$5)*$R440)</f>
        <v>1728.77</v>
      </c>
      <c r="AW440" s="3">
        <f>IF(AW$3=0,0,INDEX(Sheet1!RawDataCols,$C440,AW$5)*$R440)</f>
        <v>1616.73</v>
      </c>
      <c r="AX440" s="3">
        <f>IF(AX$3=0,0,INDEX(Sheet1!RawDataCols,$C440,AX$5)*$R440)</f>
        <v>1569.64</v>
      </c>
      <c r="AY440" s="3">
        <f>IF(AY$3=0,0,INDEX(Sheet1!RawDataCols,$C440,AY$5)*$R440)</f>
        <v>1673</v>
      </c>
      <c r="AZ440" s="3">
        <f>IF(AZ$3=0,0,INDEX(Sheet1!RawDataCols,$C440,AZ$5)*$R440)</f>
        <v>1564.57</v>
      </c>
      <c r="BA440" s="3">
        <f>IF(BA$3=0,0,INDEX(Sheet1!RawDataCols,$C440,BA$5)*$R440)</f>
        <v>1519.01</v>
      </c>
      <c r="BB440" s="3">
        <f>IF(BB$3=0,0,INDEX(Sheet1!RawDataCols,$C440,BB$5)*$R440)</f>
        <v>1728.77</v>
      </c>
      <c r="BC440" s="3">
        <f>IF(BC$3=0,0,INDEX(Sheet1!RawDataCols,$C440,BC$5)*$R440)</f>
        <v>1616.73</v>
      </c>
      <c r="BD440" s="3">
        <f>IF(BD$3=0,0,INDEX(Sheet1!RawDataCols,$C440,BD$5)*$R440)</f>
        <v>1569.64</v>
      </c>
      <c r="BE440" s="3">
        <f>IF(BE$3=0,0,INDEX(Sheet1!RawDataCols,$C440,BE$5)*$R440)</f>
        <v>1728.77</v>
      </c>
      <c r="BF440" s="3">
        <f>IF(BF$3=0,0,INDEX(Sheet1!RawDataCols,$C440,BF$5)*$R440)</f>
        <v>1616.73</v>
      </c>
      <c r="BG440" s="179">
        <f>IF(BG$3=0,0,INDEX(Sheet1!RawDataCols,$C440,BG$5)*$R440)</f>
        <v>1569.64</v>
      </c>
      <c r="BH440" s="33">
        <f t="shared" si="67"/>
        <v>19420.550000000003</v>
      </c>
      <c r="BI440" s="33">
        <f t="shared" si="68"/>
        <v>19035.659999999996</v>
      </c>
      <c r="BJ440" s="33">
        <f t="shared" si="69"/>
        <v>17611.650000000001</v>
      </c>
      <c r="BK440" s="3">
        <f>IF(BK$3=0,0,INDEX(Sheet1!RawDataCols,$C440,BK$5)*$R440)</f>
        <v>1189.72875</v>
      </c>
      <c r="BL440" s="3">
        <f>IF(BL$3=0,0,INDEX(Sheet1!RawDataCols,$C440,BL$5)*$R440)</f>
        <v>1048.9781250000001</v>
      </c>
      <c r="BM440" s="3">
        <f>IF(BM$3=0,0,INDEX(Sheet1!RawDataCols,$C440,BM$5)*$R440)</f>
        <v>954.57500000000005</v>
      </c>
      <c r="BN440" s="3">
        <f>IF(BN$3=0,0,INDEX(Sheet1!RawDataCols,$C440,BN$5)*$R440)</f>
        <v>865.96562500000005</v>
      </c>
      <c r="BO440" s="3">
        <f>IF(BO$3=0,0,INDEX(Sheet1!RawDataCols,$C440,BO$5)*$R440)</f>
        <v>865.78437499999995</v>
      </c>
      <c r="BP440" s="3">
        <f>IF(BP$3=0,0,INDEX(Sheet1!RawDataCols,$C440,BP$5)*$R440)</f>
        <v>8437.9500000000007</v>
      </c>
      <c r="BQ440" s="3">
        <f t="shared" si="70"/>
        <v>4607.6500000000005</v>
      </c>
      <c r="BR440" s="3">
        <f t="shared" si="71"/>
        <v>4607.6000000000004</v>
      </c>
      <c r="BS440" s="3">
        <f t="shared" si="72"/>
        <v>5074.76</v>
      </c>
      <c r="BT440" s="3">
        <f t="shared" si="73"/>
        <v>10205.299999999999</v>
      </c>
      <c r="BU440" s="3" t="str">
        <f>INDEX(Sheet1!$BS$2:$BS$1000,MATCH($A440,Sheet1!$A$2:$A$1000,0))</f>
        <v>14</v>
      </c>
      <c r="BV440" s="3">
        <f>INDEX(Sheet1!$BT$2:$BT$1000,MATCH($A440,Sheet1!$A$2:$A$1000,0))</f>
        <v>10205.299999999999</v>
      </c>
    </row>
    <row r="441" spans="1:74" x14ac:dyDescent="0.2">
      <c r="A441" s="11" t="s">
        <v>876</v>
      </c>
      <c r="B441" s="3">
        <f>MATCH($A441,Sheet1!ACCOUNTNO,0)</f>
        <v>405</v>
      </c>
      <c r="C441" s="3">
        <f t="shared" si="64"/>
        <v>405</v>
      </c>
      <c r="D441" s="3" t="str">
        <f>IF(D$3=0,0,INDEX(Sheet1!RawDataCols,$C441,D$5))</f>
        <v>27220A09</v>
      </c>
      <c r="E441" s="3" t="str">
        <f>IF(E$3=0,0,INDEX(Sheet1!RawDataCols,$C441,E$5))</f>
        <v xml:space="preserve">27220          </v>
      </c>
      <c r="F441" s="3" t="str">
        <f>IF(F$3=0,0,INDEX(Sheet1!RawDataCols,$C441,F$5))</f>
        <v xml:space="preserve">A09            </v>
      </c>
      <c r="G441" s="3" t="str">
        <f>IF(G$3=0,0,INDEX(Sheet1!RawDataCols,$C441,G$5))</f>
        <v xml:space="preserve">               </v>
      </c>
      <c r="H441" s="3" t="str">
        <f>IF(H$3=0,0,INDEX(Sheet1!RawDataCols,$C441,H$5))</f>
        <v xml:space="preserve">               </v>
      </c>
      <c r="I441" s="3" t="str">
        <f>IF(I$3=0,0,INDEX(Sheet1!RawDataCols,$C441,I$5))</f>
        <v xml:space="preserve">               </v>
      </c>
      <c r="J441" s="3" t="str">
        <f>IF(J$3=0,0,INDEX(Sheet1!RawDataCols,$C441,J$5))</f>
        <v xml:space="preserve">               </v>
      </c>
      <c r="K441" s="3" t="str">
        <f>IF(K$3=0,0,INDEX(Sheet1!RawDataCols,$C441,K$5))</f>
        <v xml:space="preserve">               </v>
      </c>
      <c r="L441" s="3" t="str">
        <f>IF(L$3=0,0,INDEX(Sheet1!RawDataCols,$C441,L$5))</f>
        <v xml:space="preserve">               </v>
      </c>
      <c r="M441" s="3" t="str">
        <f>IF(M$3=0,0,INDEX(Sheet1!RawDataCols,$C441,M$5))</f>
        <v xml:space="preserve">F007  </v>
      </c>
      <c r="N441" s="3" t="str">
        <f>IF(N$3=0,0,INDEX(Sheet1!RawDataCols,$C441,N$5))</f>
        <v>Rates &amp; Taxes - Council-11 Franklin St</v>
      </c>
      <c r="O441" s="3">
        <f>INDEX(Sheet1!RawDataCols,$C441,O$5)</f>
        <v>13</v>
      </c>
      <c r="P441" s="3" t="str">
        <f>INDEX(Sheet1!RawDataCols,$C441,P$5)</f>
        <v>Cost and Expenses</v>
      </c>
      <c r="Q441" s="3" t="str">
        <f>IF(Q$3=0,0,INDEX(Sheet1!RawDataCols,$C441,Q$5))</f>
        <v>I</v>
      </c>
      <c r="R441" s="3">
        <f t="shared" si="65"/>
        <v>1</v>
      </c>
      <c r="S441" s="3">
        <f t="shared" si="66"/>
        <v>-1</v>
      </c>
      <c r="T441" s="3">
        <f>IF(T$3=0,0,INDEX(Sheet1!RawDataCols,$C441,T$5)*$R441)</f>
        <v>0</v>
      </c>
      <c r="U441" s="3">
        <f>IF(U$3=0,0,INDEX(Sheet1!RawDataCols,$C441,U$5)*$R441)</f>
        <v>468.21</v>
      </c>
      <c r="V441" s="3">
        <f>IF(V$3=0,0,INDEX(Sheet1!RawDataCols,$C441,V$5)*$R441)</f>
        <v>473.18</v>
      </c>
      <c r="W441" s="3">
        <f>IF(W$3=0,0,INDEX(Sheet1!RawDataCols,$C441,W$5)*$R441)</f>
        <v>426.1</v>
      </c>
      <c r="X441" s="3">
        <f>IF(X$3=0,0,INDEX(Sheet1!RawDataCols,$C441,X$5)*$R441)</f>
        <v>438</v>
      </c>
      <c r="Y441" s="3">
        <f>IF(Y$3=0,0,INDEX(Sheet1!RawDataCols,$C441,Y$5)*$R441)</f>
        <v>473.18</v>
      </c>
      <c r="Z441" s="3">
        <f>IF(Z$3=0,0,INDEX(Sheet1!RawDataCols,$C441,Z$5)*$R441)</f>
        <v>384.87</v>
      </c>
      <c r="AA441" s="3">
        <f>IF(AA$3=0,0,INDEX(Sheet1!RawDataCols,$C441,AA$5)*$R441)</f>
        <v>468.21</v>
      </c>
      <c r="AB441" s="3">
        <f>IF(AB$3=0,0,INDEX(Sheet1!RawDataCols,$C441,AB$5)*$R441)</f>
        <v>473.18</v>
      </c>
      <c r="AC441" s="3">
        <f>IF(AC$3=0,0,INDEX(Sheet1!RawDataCols,$C441,AC$5)*$R441)</f>
        <v>426.1</v>
      </c>
      <c r="AD441" s="3">
        <f>IF(AD$3=0,0,INDEX(Sheet1!RawDataCols,$C441,AD$5)*$R441)</f>
        <v>453.1</v>
      </c>
      <c r="AE441" s="3">
        <f>IF(AE$3=0,0,INDEX(Sheet1!RawDataCols,$C441,AE$5)*$R441)</f>
        <v>473.18</v>
      </c>
      <c r="AF441" s="3">
        <f>IF(AF$3=0,0,INDEX(Sheet1!RawDataCols,$C441,AF$5)*$R441)</f>
        <v>412.36</v>
      </c>
      <c r="AG441" s="3">
        <f>IF(AG$3=0,0,INDEX(Sheet1!RawDataCols,$C441,AG$5)*$R441)</f>
        <v>468.21</v>
      </c>
      <c r="AH441" s="3">
        <f>IF(AH$3=0,0,INDEX(Sheet1!RawDataCols,$C441,AH$5)*$R441)</f>
        <v>473.18</v>
      </c>
      <c r="AI441" s="3">
        <f>IF(AI$3=0,0,INDEX(Sheet1!RawDataCols,$C441,AI$5)*$R441)</f>
        <v>426.1</v>
      </c>
      <c r="AJ441" s="3">
        <f>IF(AJ$3=0,0,INDEX(Sheet1!RawDataCols,$C441,AJ$5)*$R441)</f>
        <v>453.09</v>
      </c>
      <c r="AK441" s="3">
        <f>IF(AK$3=0,0,INDEX(Sheet1!RawDataCols,$C441,AK$5)*$R441)</f>
        <v>473.18</v>
      </c>
      <c r="AL441" s="3">
        <f>IF(AL$3=0,0,INDEX(Sheet1!RawDataCols,$C441,AL$5)*$R441)</f>
        <v>412.34</v>
      </c>
      <c r="AM441" s="3">
        <f>IF(AM$3=0,0,INDEX(Sheet1!RawDataCols,$C441,AM$5)*$R441)</f>
        <v>473.18</v>
      </c>
      <c r="AN441" s="3">
        <f>IF(AN$3=0,0,INDEX(Sheet1!RawDataCols,$C441,AN$5)*$R441)</f>
        <v>473.18</v>
      </c>
      <c r="AO441" s="3">
        <f>IF(AO$3=0,0,INDEX(Sheet1!RawDataCols,$C441,AO$5)*$R441)</f>
        <v>453.1</v>
      </c>
      <c r="AP441" s="3">
        <f>IF(AP$3=0,0,INDEX(Sheet1!RawDataCols,$C441,AP$5)*$R441)</f>
        <v>541.5</v>
      </c>
      <c r="AQ441" s="3">
        <f>IF(AQ$3=0,0,INDEX(Sheet1!RawDataCols,$C441,AQ$5)*$R441)</f>
        <v>473.18</v>
      </c>
      <c r="AR441" s="3">
        <f>IF(AR$3=0,0,INDEX(Sheet1!RawDataCols,$C441,AR$5)*$R441)</f>
        <v>468.21</v>
      </c>
      <c r="AS441" s="3">
        <f>IF(AS$3=0,0,INDEX(Sheet1!RawDataCols,$C441,AS$5)*$R441)</f>
        <v>499.02</v>
      </c>
      <c r="AT441" s="3">
        <f>IF(AT$3=0,0,INDEX(Sheet1!RawDataCols,$C441,AT$5)*$R441)</f>
        <v>473.18</v>
      </c>
      <c r="AU441" s="3">
        <f>IF(AU$3=0,0,INDEX(Sheet1!RawDataCols,$C441,AU$5)*$R441)</f>
        <v>453.1</v>
      </c>
      <c r="AV441" s="3">
        <f>IF(AV$3=0,0,INDEX(Sheet1!RawDataCols,$C441,AV$5)*$R441)</f>
        <v>515.66</v>
      </c>
      <c r="AW441" s="3">
        <f>IF(AW$3=0,0,INDEX(Sheet1!RawDataCols,$C441,AW$5)*$R441)</f>
        <v>473.18</v>
      </c>
      <c r="AX441" s="3">
        <f>IF(AX$3=0,0,INDEX(Sheet1!RawDataCols,$C441,AX$5)*$R441)</f>
        <v>468.21</v>
      </c>
      <c r="AY441" s="3">
        <f>IF(AY$3=0,0,INDEX(Sheet1!RawDataCols,$C441,AY$5)*$R441)</f>
        <v>499.02</v>
      </c>
      <c r="AZ441" s="3">
        <f>IF(AZ$3=0,0,INDEX(Sheet1!RawDataCols,$C441,AZ$5)*$R441)</f>
        <v>473.18</v>
      </c>
      <c r="BA441" s="3">
        <f>IF(BA$3=0,0,INDEX(Sheet1!RawDataCols,$C441,BA$5)*$R441)</f>
        <v>453.1</v>
      </c>
      <c r="BB441" s="3">
        <f>IF(BB$3=0,0,INDEX(Sheet1!RawDataCols,$C441,BB$5)*$R441)</f>
        <v>515.66</v>
      </c>
      <c r="BC441" s="3">
        <f>IF(BC$3=0,0,INDEX(Sheet1!RawDataCols,$C441,BC$5)*$R441)</f>
        <v>473.18</v>
      </c>
      <c r="BD441" s="3">
        <f>IF(BD$3=0,0,INDEX(Sheet1!RawDataCols,$C441,BD$5)*$R441)</f>
        <v>468.21</v>
      </c>
      <c r="BE441" s="3">
        <f>IF(BE$3=0,0,INDEX(Sheet1!RawDataCols,$C441,BE$5)*$R441)</f>
        <v>515.66</v>
      </c>
      <c r="BF441" s="3">
        <f>IF(BF$3=0,0,INDEX(Sheet1!RawDataCols,$C441,BF$5)*$R441)</f>
        <v>473.18</v>
      </c>
      <c r="BG441" s="179">
        <f>IF(BG$3=0,0,INDEX(Sheet1!RawDataCols,$C441,BG$5)*$R441)</f>
        <v>468.21</v>
      </c>
      <c r="BH441" s="33">
        <f t="shared" si="67"/>
        <v>5792.8600000000006</v>
      </c>
      <c r="BI441" s="33">
        <f t="shared" si="68"/>
        <v>5678.1600000000008</v>
      </c>
      <c r="BJ441" s="33">
        <f t="shared" si="69"/>
        <v>5251.8</v>
      </c>
      <c r="BK441" s="3">
        <f>IF(BK$3=0,0,INDEX(Sheet1!RawDataCols,$C441,BK$5)*$R441)</f>
        <v>354.88499999999999</v>
      </c>
      <c r="BL441" s="3">
        <f>IF(BL$3=0,0,INDEX(Sheet1!RawDataCols,$C441,BL$5)*$R441)</f>
        <v>312.703125</v>
      </c>
      <c r="BM441" s="3">
        <f>IF(BM$3=0,0,INDEX(Sheet1!RawDataCols,$C441,BM$5)*$R441)</f>
        <v>312.55312500000002</v>
      </c>
      <c r="BN441" s="3">
        <f>IF(BN$3=0,0,INDEX(Sheet1!RawDataCols,$C441,BN$5)*$R441)</f>
        <v>249.96875</v>
      </c>
      <c r="BO441" s="3">
        <f>IF(BO$3=0,0,INDEX(Sheet1!RawDataCols,$C441,BO$5)*$R441)</f>
        <v>249.91562500000001</v>
      </c>
      <c r="BP441" s="3">
        <f>IF(BP$3=0,0,INDEX(Sheet1!RawDataCols,$C441,BP$5)*$R441)</f>
        <v>2515.38</v>
      </c>
      <c r="BQ441" s="3">
        <f t="shared" si="70"/>
        <v>1374.42</v>
      </c>
      <c r="BR441" s="3">
        <f t="shared" si="71"/>
        <v>1374.3999999999999</v>
      </c>
      <c r="BS441" s="3">
        <f t="shared" si="72"/>
        <v>1513.7</v>
      </c>
      <c r="BT441" s="3">
        <f t="shared" si="73"/>
        <v>3044.04</v>
      </c>
      <c r="BU441" s="3" t="str">
        <f>INDEX(Sheet1!$BS$2:$BS$1000,MATCH($A441,Sheet1!$A$2:$A$1000,0))</f>
        <v>14</v>
      </c>
      <c r="BV441" s="3">
        <f>INDEX(Sheet1!$BT$2:$BT$1000,MATCH($A441,Sheet1!$A$2:$A$1000,0))</f>
        <v>3044.04</v>
      </c>
    </row>
    <row r="442" spans="1:74" x14ac:dyDescent="0.2">
      <c r="A442" s="11" t="s">
        <v>877</v>
      </c>
      <c r="B442" s="3">
        <f>MATCH($A442,Sheet1!ACCOUNTNO,0)</f>
        <v>406</v>
      </c>
      <c r="C442" s="3">
        <f t="shared" si="64"/>
        <v>406</v>
      </c>
      <c r="D442" s="3" t="str">
        <f>IF(D$3=0,0,INDEX(Sheet1!RawDataCols,$C442,D$5))</f>
        <v>27220A10</v>
      </c>
      <c r="E442" s="3" t="str">
        <f>IF(E$3=0,0,INDEX(Sheet1!RawDataCols,$C442,E$5))</f>
        <v xml:space="preserve">27220          </v>
      </c>
      <c r="F442" s="3" t="str">
        <f>IF(F$3=0,0,INDEX(Sheet1!RawDataCols,$C442,F$5))</f>
        <v xml:space="preserve">A10            </v>
      </c>
      <c r="G442" s="3" t="str">
        <f>IF(G$3=0,0,INDEX(Sheet1!RawDataCols,$C442,G$5))</f>
        <v xml:space="preserve">               </v>
      </c>
      <c r="H442" s="3" t="str">
        <f>IF(H$3=0,0,INDEX(Sheet1!RawDataCols,$C442,H$5))</f>
        <v xml:space="preserve">               </v>
      </c>
      <c r="I442" s="3" t="str">
        <f>IF(I$3=0,0,INDEX(Sheet1!RawDataCols,$C442,I$5))</f>
        <v xml:space="preserve">               </v>
      </c>
      <c r="J442" s="3" t="str">
        <f>IF(J$3=0,0,INDEX(Sheet1!RawDataCols,$C442,J$5))</f>
        <v xml:space="preserve">               </v>
      </c>
      <c r="K442" s="3" t="str">
        <f>IF(K$3=0,0,INDEX(Sheet1!RawDataCols,$C442,K$5))</f>
        <v xml:space="preserve">               </v>
      </c>
      <c r="L442" s="3" t="str">
        <f>IF(L$3=0,0,INDEX(Sheet1!RawDataCols,$C442,L$5))</f>
        <v xml:space="preserve">               </v>
      </c>
      <c r="M442" s="3" t="str">
        <f>IF(M$3=0,0,INDEX(Sheet1!RawDataCols,$C442,M$5))</f>
        <v xml:space="preserve">F007  </v>
      </c>
      <c r="N442" s="3" t="str">
        <f>IF(N$3=0,0,INDEX(Sheet1!RawDataCols,$C442,N$5))</f>
        <v>Rates &amp; Taxes - Council-15 Franklin St</v>
      </c>
      <c r="O442" s="3">
        <f>INDEX(Sheet1!RawDataCols,$C442,O$5)</f>
        <v>13</v>
      </c>
      <c r="P442" s="3" t="str">
        <f>INDEX(Sheet1!RawDataCols,$C442,P$5)</f>
        <v>Cost and Expenses</v>
      </c>
      <c r="Q442" s="3" t="str">
        <f>IF(Q$3=0,0,INDEX(Sheet1!RawDataCols,$C442,Q$5))</f>
        <v>I</v>
      </c>
      <c r="R442" s="3">
        <f t="shared" si="65"/>
        <v>1</v>
      </c>
      <c r="S442" s="3">
        <f t="shared" si="66"/>
        <v>-1</v>
      </c>
      <c r="T442" s="3">
        <f>IF(T$3=0,0,INDEX(Sheet1!RawDataCols,$C442,T$5)*$R442)</f>
        <v>0</v>
      </c>
      <c r="U442" s="3">
        <f>IF(U$3=0,0,INDEX(Sheet1!RawDataCols,$C442,U$5)*$R442)</f>
        <v>1122.57</v>
      </c>
      <c r="V442" s="3">
        <f>IF(V$3=0,0,INDEX(Sheet1!RawDataCols,$C442,V$5)*$R442)</f>
        <v>1156.25</v>
      </c>
      <c r="W442" s="3">
        <f>IF(W$3=0,0,INDEX(Sheet1!RawDataCols,$C442,W$5)*$R442)</f>
        <v>1095.69</v>
      </c>
      <c r="X442" s="3">
        <f>IF(X$3=0,0,INDEX(Sheet1!RawDataCols,$C442,X$5)*$R442)</f>
        <v>1050.1500000000001</v>
      </c>
      <c r="Y442" s="3">
        <f>IF(Y$3=0,0,INDEX(Sheet1!RawDataCols,$C442,Y$5)*$R442)</f>
        <v>1044.3499999999999</v>
      </c>
      <c r="Z442" s="3">
        <f>IF(Z$3=0,0,INDEX(Sheet1!RawDataCols,$C442,Z$5)*$R442)</f>
        <v>989.65</v>
      </c>
      <c r="AA442" s="3">
        <f>IF(AA$3=0,0,INDEX(Sheet1!RawDataCols,$C442,AA$5)*$R442)</f>
        <v>1122.57</v>
      </c>
      <c r="AB442" s="3">
        <f>IF(AB$3=0,0,INDEX(Sheet1!RawDataCols,$C442,AB$5)*$R442)</f>
        <v>1156.25</v>
      </c>
      <c r="AC442" s="3">
        <f>IF(AC$3=0,0,INDEX(Sheet1!RawDataCols,$C442,AC$5)*$R442)</f>
        <v>1095.69</v>
      </c>
      <c r="AD442" s="3">
        <f>IF(AD$3=0,0,INDEX(Sheet1!RawDataCols,$C442,AD$5)*$R442)</f>
        <v>1086.3599999999999</v>
      </c>
      <c r="AE442" s="3">
        <f>IF(AE$3=0,0,INDEX(Sheet1!RawDataCols,$C442,AE$5)*$R442)</f>
        <v>1118.95</v>
      </c>
      <c r="AF442" s="3">
        <f>IF(AF$3=0,0,INDEX(Sheet1!RawDataCols,$C442,AF$5)*$R442)</f>
        <v>1060.3399999999999</v>
      </c>
      <c r="AG442" s="3">
        <f>IF(AG$3=0,0,INDEX(Sheet1!RawDataCols,$C442,AG$5)*$R442)</f>
        <v>1122.57</v>
      </c>
      <c r="AH442" s="3">
        <f>IF(AH$3=0,0,INDEX(Sheet1!RawDataCols,$C442,AH$5)*$R442)</f>
        <v>1156.25</v>
      </c>
      <c r="AI442" s="3">
        <f>IF(AI$3=0,0,INDEX(Sheet1!RawDataCols,$C442,AI$5)*$R442)</f>
        <v>1095.69</v>
      </c>
      <c r="AJ442" s="3">
        <f>IF(AJ$3=0,0,INDEX(Sheet1!RawDataCols,$C442,AJ$5)*$R442)</f>
        <v>1086.3399999999999</v>
      </c>
      <c r="AK442" s="3">
        <f>IF(AK$3=0,0,INDEX(Sheet1!RawDataCols,$C442,AK$5)*$R442)</f>
        <v>1118.95</v>
      </c>
      <c r="AL442" s="3">
        <f>IF(AL$3=0,0,INDEX(Sheet1!RawDataCols,$C442,AL$5)*$R442)</f>
        <v>1060.3499999999999</v>
      </c>
      <c r="AM442" s="3">
        <f>IF(AM$3=0,0,INDEX(Sheet1!RawDataCols,$C442,AM$5)*$R442)</f>
        <v>1156.25</v>
      </c>
      <c r="AN442" s="3">
        <f>IF(AN$3=0,0,INDEX(Sheet1!RawDataCols,$C442,AN$5)*$R442)</f>
        <v>1156.25</v>
      </c>
      <c r="AO442" s="3">
        <f>IF(AO$3=0,0,INDEX(Sheet1!RawDataCols,$C442,AO$5)*$R442)</f>
        <v>1086.3599999999999</v>
      </c>
      <c r="AP442" s="3">
        <f>IF(AP$3=0,0,INDEX(Sheet1!RawDataCols,$C442,AP$5)*$R442)</f>
        <v>1058.75</v>
      </c>
      <c r="AQ442" s="3">
        <f>IF(AQ$3=0,0,INDEX(Sheet1!RawDataCols,$C442,AQ$5)*$R442)</f>
        <v>1156.25</v>
      </c>
      <c r="AR442" s="3">
        <f>IF(AR$3=0,0,INDEX(Sheet1!RawDataCols,$C442,AR$5)*$R442)</f>
        <v>1122.57</v>
      </c>
      <c r="AS442" s="3">
        <f>IF(AS$3=0,0,INDEX(Sheet1!RawDataCols,$C442,AS$5)*$R442)</f>
        <v>1089.3399999999999</v>
      </c>
      <c r="AT442" s="3">
        <f>IF(AT$3=0,0,INDEX(Sheet1!RawDataCols,$C442,AT$5)*$R442)</f>
        <v>1118.95</v>
      </c>
      <c r="AU442" s="3">
        <f>IF(AU$3=0,0,INDEX(Sheet1!RawDataCols,$C442,AU$5)*$R442)</f>
        <v>1086.3599999999999</v>
      </c>
      <c r="AV442" s="3">
        <f>IF(AV$3=0,0,INDEX(Sheet1!RawDataCols,$C442,AV$5)*$R442)</f>
        <v>1125.6500000000001</v>
      </c>
      <c r="AW442" s="3">
        <f>IF(AW$3=0,0,INDEX(Sheet1!RawDataCols,$C442,AW$5)*$R442)</f>
        <v>1156.25</v>
      </c>
      <c r="AX442" s="3">
        <f>IF(AX$3=0,0,INDEX(Sheet1!RawDataCols,$C442,AX$5)*$R442)</f>
        <v>1122.57</v>
      </c>
      <c r="AY442" s="3">
        <f>IF(AY$3=0,0,INDEX(Sheet1!RawDataCols,$C442,AY$5)*$R442)</f>
        <v>1089.3399999999999</v>
      </c>
      <c r="AZ442" s="3">
        <f>IF(AZ$3=0,0,INDEX(Sheet1!RawDataCols,$C442,AZ$5)*$R442)</f>
        <v>1118.95</v>
      </c>
      <c r="BA442" s="3">
        <f>IF(BA$3=0,0,INDEX(Sheet1!RawDataCols,$C442,BA$5)*$R442)</f>
        <v>1086.3599999999999</v>
      </c>
      <c r="BB442" s="3">
        <f>IF(BB$3=0,0,INDEX(Sheet1!RawDataCols,$C442,BB$5)*$R442)</f>
        <v>1125.6500000000001</v>
      </c>
      <c r="BC442" s="3">
        <f>IF(BC$3=0,0,INDEX(Sheet1!RawDataCols,$C442,BC$5)*$R442)</f>
        <v>1156.25</v>
      </c>
      <c r="BD442" s="3">
        <f>IF(BD$3=0,0,INDEX(Sheet1!RawDataCols,$C442,BD$5)*$R442)</f>
        <v>1122.57</v>
      </c>
      <c r="BE442" s="3">
        <f>IF(BE$3=0,0,INDEX(Sheet1!RawDataCols,$C442,BE$5)*$R442)</f>
        <v>1125.6500000000001</v>
      </c>
      <c r="BF442" s="3">
        <f>IF(BF$3=0,0,INDEX(Sheet1!RawDataCols,$C442,BF$5)*$R442)</f>
        <v>1156.25</v>
      </c>
      <c r="BG442" s="179">
        <f>IF(BG$3=0,0,INDEX(Sheet1!RawDataCols,$C442,BG$5)*$R442)</f>
        <v>1122.57</v>
      </c>
      <c r="BH442" s="33">
        <f t="shared" si="67"/>
        <v>13235.539999999999</v>
      </c>
      <c r="BI442" s="33">
        <f t="shared" si="68"/>
        <v>13613.900000000001</v>
      </c>
      <c r="BJ442" s="33">
        <f t="shared" si="69"/>
        <v>13024.2</v>
      </c>
      <c r="BK442" s="3">
        <f>IF(BK$3=0,0,INDEX(Sheet1!RawDataCols,$C442,BK$5)*$R442)</f>
        <v>850.86874999999998</v>
      </c>
      <c r="BL442" s="3">
        <f>IF(BL$3=0,0,INDEX(Sheet1!RawDataCols,$C442,BL$5)*$R442)</f>
        <v>804.09375</v>
      </c>
      <c r="BM442" s="3">
        <f>IF(BM$3=0,0,INDEX(Sheet1!RawDataCols,$C442,BM$5)*$R442)</f>
        <v>752.22812499999998</v>
      </c>
      <c r="BN442" s="3">
        <f>IF(BN$3=0,0,INDEX(Sheet1!RawDataCols,$C442,BN$5)*$R442)</f>
        <v>682.953125</v>
      </c>
      <c r="BO442" s="3">
        <f>IF(BO$3=0,0,INDEX(Sheet1!RawDataCols,$C442,BO$5)*$R442)</f>
        <v>672.18124999999998</v>
      </c>
      <c r="BP442" s="3">
        <f>IF(BP$3=0,0,INDEX(Sheet1!RawDataCols,$C442,BP$5)*$R442)</f>
        <v>6468.09</v>
      </c>
      <c r="BQ442" s="3">
        <f t="shared" si="70"/>
        <v>3295.29</v>
      </c>
      <c r="BR442" s="3">
        <f t="shared" si="71"/>
        <v>3295.2699999999995</v>
      </c>
      <c r="BS442" s="3">
        <f t="shared" si="72"/>
        <v>3304.34</v>
      </c>
      <c r="BT442" s="3">
        <f t="shared" si="73"/>
        <v>6644.98</v>
      </c>
      <c r="BU442" s="3" t="str">
        <f>INDEX(Sheet1!$BS$2:$BS$1000,MATCH($A442,Sheet1!$A$2:$A$1000,0))</f>
        <v>14</v>
      </c>
      <c r="BV442" s="3">
        <f>INDEX(Sheet1!$BT$2:$BT$1000,MATCH($A442,Sheet1!$A$2:$A$1000,0))</f>
        <v>6644.98</v>
      </c>
    </row>
    <row r="443" spans="1:74" x14ac:dyDescent="0.2">
      <c r="A443" s="11" t="s">
        <v>878</v>
      </c>
      <c r="B443" s="3">
        <f>MATCH($A443,Sheet1!ACCOUNTNO,0)</f>
        <v>407</v>
      </c>
      <c r="C443" s="3">
        <f t="shared" si="64"/>
        <v>407</v>
      </c>
      <c r="D443" s="3" t="str">
        <f>IF(D$3=0,0,INDEX(Sheet1!RawDataCols,$C443,D$5))</f>
        <v>27220A11</v>
      </c>
      <c r="E443" s="3" t="str">
        <f>IF(E$3=0,0,INDEX(Sheet1!RawDataCols,$C443,E$5))</f>
        <v xml:space="preserve">27220          </v>
      </c>
      <c r="F443" s="3" t="str">
        <f>IF(F$3=0,0,INDEX(Sheet1!RawDataCols,$C443,F$5))</f>
        <v xml:space="preserve">A11            </v>
      </c>
      <c r="G443" s="3" t="str">
        <f>IF(G$3=0,0,INDEX(Sheet1!RawDataCols,$C443,G$5))</f>
        <v xml:space="preserve">               </v>
      </c>
      <c r="H443" s="3" t="str">
        <f>IF(H$3=0,0,INDEX(Sheet1!RawDataCols,$C443,H$5))</f>
        <v xml:space="preserve">               </v>
      </c>
      <c r="I443" s="3" t="str">
        <f>IF(I$3=0,0,INDEX(Sheet1!RawDataCols,$C443,I$5))</f>
        <v xml:space="preserve">               </v>
      </c>
      <c r="J443" s="3" t="str">
        <f>IF(J$3=0,0,INDEX(Sheet1!RawDataCols,$C443,J$5))</f>
        <v xml:space="preserve">               </v>
      </c>
      <c r="K443" s="3" t="str">
        <f>IF(K$3=0,0,INDEX(Sheet1!RawDataCols,$C443,K$5))</f>
        <v xml:space="preserve">               </v>
      </c>
      <c r="L443" s="3" t="str">
        <f>IF(L$3=0,0,INDEX(Sheet1!RawDataCols,$C443,L$5))</f>
        <v xml:space="preserve">               </v>
      </c>
      <c r="M443" s="3" t="str">
        <f>IF(M$3=0,0,INDEX(Sheet1!RawDataCols,$C443,M$5))</f>
        <v xml:space="preserve">F007  </v>
      </c>
      <c r="N443" s="3" t="str">
        <f>IF(N$3=0,0,INDEX(Sheet1!RawDataCols,$C443,N$5))</f>
        <v>Rates &amp; Taxes - Council-25 Hutt St</v>
      </c>
      <c r="O443" s="3">
        <f>INDEX(Sheet1!RawDataCols,$C443,O$5)</f>
        <v>13</v>
      </c>
      <c r="P443" s="3" t="str">
        <f>INDEX(Sheet1!RawDataCols,$C443,P$5)</f>
        <v>Cost and Expenses</v>
      </c>
      <c r="Q443" s="3" t="str">
        <f>IF(Q$3=0,0,INDEX(Sheet1!RawDataCols,$C443,Q$5))</f>
        <v>I</v>
      </c>
      <c r="R443" s="3">
        <f t="shared" si="65"/>
        <v>1</v>
      </c>
      <c r="S443" s="3">
        <f t="shared" si="66"/>
        <v>-1</v>
      </c>
      <c r="T443" s="3">
        <f>IF(T$3=0,0,INDEX(Sheet1!RawDataCols,$C443,T$5)*$R443)</f>
        <v>0</v>
      </c>
      <c r="U443" s="3">
        <f>IF(U$3=0,0,INDEX(Sheet1!RawDataCols,$C443,U$5)*$R443)</f>
        <v>238.47</v>
      </c>
      <c r="V443" s="3">
        <f>IF(V$3=0,0,INDEX(Sheet1!RawDataCols,$C443,V$5)*$R443)</f>
        <v>245.62</v>
      </c>
      <c r="W443" s="3">
        <f>IF(W$3=0,0,INDEX(Sheet1!RawDataCols,$C443,W$5)*$R443)</f>
        <v>259.18</v>
      </c>
      <c r="X443" s="3">
        <f>IF(X$3=0,0,INDEX(Sheet1!RawDataCols,$C443,X$5)*$R443)</f>
        <v>223.08</v>
      </c>
      <c r="Y443" s="3">
        <f>IF(Y$3=0,0,INDEX(Sheet1!RawDataCols,$C443,Y$5)*$R443)</f>
        <v>221.85</v>
      </c>
      <c r="Z443" s="3">
        <f>IF(Z$3=0,0,INDEX(Sheet1!RawDataCols,$C443,Z$5)*$R443)</f>
        <v>234.1</v>
      </c>
      <c r="AA443" s="3">
        <f>IF(AA$3=0,0,INDEX(Sheet1!RawDataCols,$C443,AA$5)*$R443)</f>
        <v>238.47</v>
      </c>
      <c r="AB443" s="3">
        <f>IF(AB$3=0,0,INDEX(Sheet1!RawDataCols,$C443,AB$5)*$R443)</f>
        <v>245.62</v>
      </c>
      <c r="AC443" s="3">
        <f>IF(AC$3=0,0,INDEX(Sheet1!RawDataCols,$C443,AC$5)*$R443)</f>
        <v>259.18</v>
      </c>
      <c r="AD443" s="3">
        <f>IF(AD$3=0,0,INDEX(Sheet1!RawDataCols,$C443,AD$5)*$R443)</f>
        <v>230.77</v>
      </c>
      <c r="AE443" s="3">
        <f>IF(AE$3=0,0,INDEX(Sheet1!RawDataCols,$C443,AE$5)*$R443)</f>
        <v>237.7</v>
      </c>
      <c r="AF443" s="3">
        <f>IF(AF$3=0,0,INDEX(Sheet1!RawDataCols,$C443,AF$5)*$R443)</f>
        <v>250.82</v>
      </c>
      <c r="AG443" s="3">
        <f>IF(AG$3=0,0,INDEX(Sheet1!RawDataCols,$C443,AG$5)*$R443)</f>
        <v>238.47</v>
      </c>
      <c r="AH443" s="3">
        <f>IF(AH$3=0,0,INDEX(Sheet1!RawDataCols,$C443,AH$5)*$R443)</f>
        <v>245.62</v>
      </c>
      <c r="AI443" s="3">
        <f>IF(AI$3=0,0,INDEX(Sheet1!RawDataCols,$C443,AI$5)*$R443)</f>
        <v>259.18</v>
      </c>
      <c r="AJ443" s="3">
        <f>IF(AJ$3=0,0,INDEX(Sheet1!RawDataCols,$C443,AJ$5)*$R443)</f>
        <v>230.77</v>
      </c>
      <c r="AK443" s="3">
        <f>IF(AK$3=0,0,INDEX(Sheet1!RawDataCols,$C443,AK$5)*$R443)</f>
        <v>237.7</v>
      </c>
      <c r="AL443" s="3">
        <f>IF(AL$3=0,0,INDEX(Sheet1!RawDataCols,$C443,AL$5)*$R443)</f>
        <v>250.84</v>
      </c>
      <c r="AM443" s="3">
        <f>IF(AM$3=0,0,INDEX(Sheet1!RawDataCols,$C443,AM$5)*$R443)</f>
        <v>245.62</v>
      </c>
      <c r="AN443" s="3">
        <f>IF(AN$3=0,0,INDEX(Sheet1!RawDataCols,$C443,AN$5)*$R443)</f>
        <v>245.62</v>
      </c>
      <c r="AO443" s="3">
        <f>IF(AO$3=0,0,INDEX(Sheet1!RawDataCols,$C443,AO$5)*$R443)</f>
        <v>230.77</v>
      </c>
      <c r="AP443" s="3">
        <f>IF(AP$3=0,0,INDEX(Sheet1!RawDataCols,$C443,AP$5)*$R443)</f>
        <v>224.91</v>
      </c>
      <c r="AQ443" s="3">
        <f>IF(AQ$3=0,0,INDEX(Sheet1!RawDataCols,$C443,AQ$5)*$R443)</f>
        <v>245.62</v>
      </c>
      <c r="AR443" s="3">
        <f>IF(AR$3=0,0,INDEX(Sheet1!RawDataCols,$C443,AR$5)*$R443)</f>
        <v>238.47</v>
      </c>
      <c r="AS443" s="3">
        <f>IF(AS$3=0,0,INDEX(Sheet1!RawDataCols,$C443,AS$5)*$R443)</f>
        <v>231.41</v>
      </c>
      <c r="AT443" s="3">
        <f>IF(AT$3=0,0,INDEX(Sheet1!RawDataCols,$C443,AT$5)*$R443)</f>
        <v>237.7</v>
      </c>
      <c r="AU443" s="3">
        <f>IF(AU$3=0,0,INDEX(Sheet1!RawDataCols,$C443,AU$5)*$R443)</f>
        <v>230.77</v>
      </c>
      <c r="AV443" s="3">
        <f>IF(AV$3=0,0,INDEX(Sheet1!RawDataCols,$C443,AV$5)*$R443)</f>
        <v>239.12</v>
      </c>
      <c r="AW443" s="3">
        <f>IF(AW$3=0,0,INDEX(Sheet1!RawDataCols,$C443,AW$5)*$R443)</f>
        <v>245.62</v>
      </c>
      <c r="AX443" s="3">
        <f>IF(AX$3=0,0,INDEX(Sheet1!RawDataCols,$C443,AX$5)*$R443)</f>
        <v>238.47</v>
      </c>
      <c r="AY443" s="3">
        <f>IF(AY$3=0,0,INDEX(Sheet1!RawDataCols,$C443,AY$5)*$R443)</f>
        <v>231.41</v>
      </c>
      <c r="AZ443" s="3">
        <f>IF(AZ$3=0,0,INDEX(Sheet1!RawDataCols,$C443,AZ$5)*$R443)</f>
        <v>237.7</v>
      </c>
      <c r="BA443" s="3">
        <f>IF(BA$3=0,0,INDEX(Sheet1!RawDataCols,$C443,BA$5)*$R443)</f>
        <v>230.77</v>
      </c>
      <c r="BB443" s="3">
        <f>IF(BB$3=0,0,INDEX(Sheet1!RawDataCols,$C443,BB$5)*$R443)</f>
        <v>239.12</v>
      </c>
      <c r="BC443" s="3">
        <f>IF(BC$3=0,0,INDEX(Sheet1!RawDataCols,$C443,BC$5)*$R443)</f>
        <v>245.62</v>
      </c>
      <c r="BD443" s="3">
        <f>IF(BD$3=0,0,INDEX(Sheet1!RawDataCols,$C443,BD$5)*$R443)</f>
        <v>238.47</v>
      </c>
      <c r="BE443" s="3">
        <f>IF(BE$3=0,0,INDEX(Sheet1!RawDataCols,$C443,BE$5)*$R443)</f>
        <v>239.12</v>
      </c>
      <c r="BF443" s="3">
        <f>IF(BF$3=0,0,INDEX(Sheet1!RawDataCols,$C443,BF$5)*$R443)</f>
        <v>245.62</v>
      </c>
      <c r="BG443" s="179">
        <f>IF(BG$3=0,0,INDEX(Sheet1!RawDataCols,$C443,BG$5)*$R443)</f>
        <v>238.47</v>
      </c>
      <c r="BH443" s="33">
        <f t="shared" si="67"/>
        <v>2811.62</v>
      </c>
      <c r="BI443" s="33">
        <f t="shared" si="68"/>
        <v>2891.9899999999993</v>
      </c>
      <c r="BJ443" s="33">
        <f t="shared" si="69"/>
        <v>2921.0199999999995</v>
      </c>
      <c r="BK443" s="3">
        <f>IF(BK$3=0,0,INDEX(Sheet1!RawDataCols,$C443,BK$5)*$R443)</f>
        <v>180.74937499999999</v>
      </c>
      <c r="BL443" s="3">
        <f>IF(BL$3=0,0,INDEX(Sheet1!RawDataCols,$C443,BL$5)*$R443)</f>
        <v>190.20625000000001</v>
      </c>
      <c r="BM443" s="3">
        <f>IF(BM$3=0,0,INDEX(Sheet1!RawDataCols,$C443,BM$5)*$R443)</f>
        <v>175.46875</v>
      </c>
      <c r="BN443" s="3">
        <f>IF(BN$3=0,0,INDEX(Sheet1!RawDataCols,$C443,BN$5)*$R443)</f>
        <v>190.02500000000001</v>
      </c>
      <c r="BO443" s="3">
        <f>IF(BO$3=0,0,INDEX(Sheet1!RawDataCols,$C443,BO$5)*$R443)</f>
        <v>193.10312500000001</v>
      </c>
      <c r="BP443" s="3">
        <f>IF(BP$3=0,0,INDEX(Sheet1!RawDataCols,$C443,BP$5)*$R443)</f>
        <v>1530</v>
      </c>
      <c r="BQ443" s="3">
        <f t="shared" si="70"/>
        <v>700.02</v>
      </c>
      <c r="BR443" s="3">
        <f t="shared" si="71"/>
        <v>700.01</v>
      </c>
      <c r="BS443" s="3">
        <f t="shared" si="72"/>
        <v>701.93999999999994</v>
      </c>
      <c r="BT443" s="3">
        <f t="shared" si="73"/>
        <v>1411.59</v>
      </c>
      <c r="BU443" s="3" t="str">
        <f>INDEX(Sheet1!$BS$2:$BS$1000,MATCH($A443,Sheet1!$A$2:$A$1000,0))</f>
        <v>14</v>
      </c>
      <c r="BV443" s="3">
        <f>INDEX(Sheet1!$BT$2:$BT$1000,MATCH($A443,Sheet1!$A$2:$A$1000,0))</f>
        <v>1411.59</v>
      </c>
    </row>
    <row r="444" spans="1:74" x14ac:dyDescent="0.2">
      <c r="A444" s="246" t="s">
        <v>879</v>
      </c>
      <c r="B444" s="3" t="e">
        <f>MATCH($A444,Sheet1!ACCOUNTNO,0)</f>
        <v>#N/A</v>
      </c>
      <c r="C444" s="3">
        <f t="shared" si="64"/>
        <v>65000</v>
      </c>
      <c r="D444" s="3">
        <f>IF(D$3=0,0,INDEX(Sheet1!RawDataCols,$C444,D$5))</f>
        <v>0</v>
      </c>
      <c r="E444" s="3">
        <f>IF(E$3=0,0,INDEX(Sheet1!RawDataCols,$C444,E$5))</f>
        <v>0</v>
      </c>
      <c r="F444" s="3">
        <f>IF(F$3=0,0,INDEX(Sheet1!RawDataCols,$C444,F$5))</f>
        <v>0</v>
      </c>
      <c r="G444" s="3">
        <f>IF(G$3=0,0,INDEX(Sheet1!RawDataCols,$C444,G$5))</f>
        <v>0</v>
      </c>
      <c r="H444" s="3">
        <f>IF(H$3=0,0,INDEX(Sheet1!RawDataCols,$C444,H$5))</f>
        <v>0</v>
      </c>
      <c r="I444" s="3">
        <f>IF(I$3=0,0,INDEX(Sheet1!RawDataCols,$C444,I$5))</f>
        <v>0</v>
      </c>
      <c r="J444" s="3">
        <f>IF(J$3=0,0,INDEX(Sheet1!RawDataCols,$C444,J$5))</f>
        <v>0</v>
      </c>
      <c r="K444" s="3">
        <f>IF(K$3=0,0,INDEX(Sheet1!RawDataCols,$C444,K$5))</f>
        <v>0</v>
      </c>
      <c r="L444" s="3">
        <f>IF(L$3=0,0,INDEX(Sheet1!RawDataCols,$C444,L$5))</f>
        <v>0</v>
      </c>
      <c r="M444" s="3">
        <f>IF(M$3=0,0,INDEX(Sheet1!RawDataCols,$C444,M$5))</f>
        <v>0</v>
      </c>
      <c r="N444" s="3">
        <f>IF(N$3=0,0,INDEX(Sheet1!RawDataCols,$C444,N$5))</f>
        <v>0</v>
      </c>
      <c r="O444" s="3">
        <f>INDEX(Sheet1!RawDataCols,$C444,O$5)</f>
        <v>0</v>
      </c>
      <c r="P444" s="3">
        <f>INDEX(Sheet1!RawDataCols,$C444,P$5)</f>
        <v>0</v>
      </c>
      <c r="Q444" s="3">
        <f>IF(Q$3=0,0,INDEX(Sheet1!RawDataCols,$C444,Q$5))</f>
        <v>0</v>
      </c>
      <c r="R444" s="3">
        <f t="shared" si="65"/>
        <v>1</v>
      </c>
      <c r="S444" s="3">
        <f t="shared" si="66"/>
        <v>-1</v>
      </c>
      <c r="T444" s="3">
        <f>IF(T$3=0,0,INDEX(Sheet1!RawDataCols,$C444,T$5)*$R444)</f>
        <v>0</v>
      </c>
      <c r="U444" s="3">
        <f>IF(U$3=0,0,INDEX(Sheet1!RawDataCols,$C444,U$5)*$R444)</f>
        <v>0</v>
      </c>
      <c r="V444" s="3">
        <f>IF(V$3=0,0,INDEX(Sheet1!RawDataCols,$C444,V$5)*$R444)</f>
        <v>0</v>
      </c>
      <c r="W444" s="3">
        <f>IF(W$3=0,0,INDEX(Sheet1!RawDataCols,$C444,W$5)*$R444)</f>
        <v>0</v>
      </c>
      <c r="X444" s="3">
        <f>IF(X$3=0,0,INDEX(Sheet1!RawDataCols,$C444,X$5)*$R444)</f>
        <v>0</v>
      </c>
      <c r="Y444" s="3">
        <f>IF(Y$3=0,0,INDEX(Sheet1!RawDataCols,$C444,Y$5)*$R444)</f>
        <v>0</v>
      </c>
      <c r="Z444" s="3">
        <f>IF(Z$3=0,0,INDEX(Sheet1!RawDataCols,$C444,Z$5)*$R444)</f>
        <v>0</v>
      </c>
      <c r="AA444" s="3">
        <f>IF(AA$3=0,0,INDEX(Sheet1!RawDataCols,$C444,AA$5)*$R444)</f>
        <v>0</v>
      </c>
      <c r="AB444" s="3">
        <f>IF(AB$3=0,0,INDEX(Sheet1!RawDataCols,$C444,AB$5)*$R444)</f>
        <v>0</v>
      </c>
      <c r="AC444" s="3">
        <f>IF(AC$3=0,0,INDEX(Sheet1!RawDataCols,$C444,AC$5)*$R444)</f>
        <v>0</v>
      </c>
      <c r="AD444" s="3">
        <f>IF(AD$3=0,0,INDEX(Sheet1!RawDataCols,$C444,AD$5)*$R444)</f>
        <v>0</v>
      </c>
      <c r="AE444" s="3">
        <f>IF(AE$3=0,0,INDEX(Sheet1!RawDataCols,$C444,AE$5)*$R444)</f>
        <v>0</v>
      </c>
      <c r="AF444" s="3">
        <f>IF(AF$3=0,0,INDEX(Sheet1!RawDataCols,$C444,AF$5)*$R444)</f>
        <v>0</v>
      </c>
      <c r="AG444" s="3">
        <f>IF(AG$3=0,0,INDEX(Sheet1!RawDataCols,$C444,AG$5)*$R444)</f>
        <v>0</v>
      </c>
      <c r="AH444" s="3">
        <f>IF(AH$3=0,0,INDEX(Sheet1!RawDataCols,$C444,AH$5)*$R444)</f>
        <v>0</v>
      </c>
      <c r="AI444" s="3">
        <f>IF(AI$3=0,0,INDEX(Sheet1!RawDataCols,$C444,AI$5)*$R444)</f>
        <v>0</v>
      </c>
      <c r="AJ444" s="3">
        <f>IF(AJ$3=0,0,INDEX(Sheet1!RawDataCols,$C444,AJ$5)*$R444)</f>
        <v>0</v>
      </c>
      <c r="AK444" s="3">
        <f>IF(AK$3=0,0,INDEX(Sheet1!RawDataCols,$C444,AK$5)*$R444)</f>
        <v>0</v>
      </c>
      <c r="AL444" s="3">
        <f>IF(AL$3=0,0,INDEX(Sheet1!RawDataCols,$C444,AL$5)*$R444)</f>
        <v>0</v>
      </c>
      <c r="AM444" s="3">
        <f>IF(AM$3=0,0,INDEX(Sheet1!RawDataCols,$C444,AM$5)*$R444)</f>
        <v>0</v>
      </c>
      <c r="AN444" s="3">
        <f>IF(AN$3=0,0,INDEX(Sheet1!RawDataCols,$C444,AN$5)*$R444)</f>
        <v>0</v>
      </c>
      <c r="AO444" s="3">
        <f>IF(AO$3=0,0,INDEX(Sheet1!RawDataCols,$C444,AO$5)*$R444)</f>
        <v>0</v>
      </c>
      <c r="AP444" s="3">
        <f>IF(AP$3=0,0,INDEX(Sheet1!RawDataCols,$C444,AP$5)*$R444)</f>
        <v>0</v>
      </c>
      <c r="AQ444" s="3">
        <f>IF(AQ$3=0,0,INDEX(Sheet1!RawDataCols,$C444,AQ$5)*$R444)</f>
        <v>0</v>
      </c>
      <c r="AR444" s="3">
        <f>IF(AR$3=0,0,INDEX(Sheet1!RawDataCols,$C444,AR$5)*$R444)</f>
        <v>0</v>
      </c>
      <c r="AS444" s="3">
        <f>IF(AS$3=0,0,INDEX(Sheet1!RawDataCols,$C444,AS$5)*$R444)</f>
        <v>0</v>
      </c>
      <c r="AT444" s="3">
        <f>IF(AT$3=0,0,INDEX(Sheet1!RawDataCols,$C444,AT$5)*$R444)</f>
        <v>0</v>
      </c>
      <c r="AU444" s="3">
        <f>IF(AU$3=0,0,INDEX(Sheet1!RawDataCols,$C444,AU$5)*$R444)</f>
        <v>0</v>
      </c>
      <c r="AV444" s="3">
        <f>IF(AV$3=0,0,INDEX(Sheet1!RawDataCols,$C444,AV$5)*$R444)</f>
        <v>0</v>
      </c>
      <c r="AW444" s="3">
        <f>IF(AW$3=0,0,INDEX(Sheet1!RawDataCols,$C444,AW$5)*$R444)</f>
        <v>0</v>
      </c>
      <c r="AX444" s="3">
        <f>IF(AX$3=0,0,INDEX(Sheet1!RawDataCols,$C444,AX$5)*$R444)</f>
        <v>0</v>
      </c>
      <c r="AY444" s="3">
        <f>IF(AY$3=0,0,INDEX(Sheet1!RawDataCols,$C444,AY$5)*$R444)</f>
        <v>0</v>
      </c>
      <c r="AZ444" s="3">
        <f>IF(AZ$3=0,0,INDEX(Sheet1!RawDataCols,$C444,AZ$5)*$R444)</f>
        <v>0</v>
      </c>
      <c r="BA444" s="3">
        <f>IF(BA$3=0,0,INDEX(Sheet1!RawDataCols,$C444,BA$5)*$R444)</f>
        <v>0</v>
      </c>
      <c r="BB444" s="3">
        <f>IF(BB$3=0,0,INDEX(Sheet1!RawDataCols,$C444,BB$5)*$R444)</f>
        <v>0</v>
      </c>
      <c r="BC444" s="3">
        <f>IF(BC$3=0,0,INDEX(Sheet1!RawDataCols,$C444,BC$5)*$R444)</f>
        <v>0</v>
      </c>
      <c r="BD444" s="3">
        <f>IF(BD$3=0,0,INDEX(Sheet1!RawDataCols,$C444,BD$5)*$R444)</f>
        <v>0</v>
      </c>
      <c r="BE444" s="3">
        <f>IF(BE$3=0,0,INDEX(Sheet1!RawDataCols,$C444,BE$5)*$R444)</f>
        <v>0</v>
      </c>
      <c r="BF444" s="3">
        <f>IF(BF$3=0,0,INDEX(Sheet1!RawDataCols,$C444,BF$5)*$R444)</f>
        <v>0</v>
      </c>
      <c r="BG444" s="179">
        <f>IF(BG$3=0,0,INDEX(Sheet1!RawDataCols,$C444,BG$5)*$R444)</f>
        <v>0</v>
      </c>
      <c r="BH444" s="33">
        <f t="shared" si="67"/>
        <v>0</v>
      </c>
      <c r="BI444" s="33">
        <f t="shared" si="68"/>
        <v>0</v>
      </c>
      <c r="BJ444" s="33">
        <f t="shared" si="69"/>
        <v>0</v>
      </c>
      <c r="BK444" s="3">
        <f>IF(BK$3=0,0,INDEX(Sheet1!RawDataCols,$C444,BK$5)*$R444)</f>
        <v>0</v>
      </c>
      <c r="BL444" s="3">
        <f>IF(BL$3=0,0,INDEX(Sheet1!RawDataCols,$C444,BL$5)*$R444)</f>
        <v>0</v>
      </c>
      <c r="BM444" s="3">
        <f>IF(BM$3=0,0,INDEX(Sheet1!RawDataCols,$C444,BM$5)*$R444)</f>
        <v>0</v>
      </c>
      <c r="BN444" s="3">
        <f>IF(BN$3=0,0,INDEX(Sheet1!RawDataCols,$C444,BN$5)*$R444)</f>
        <v>0</v>
      </c>
      <c r="BO444" s="3">
        <f>IF(BO$3=0,0,INDEX(Sheet1!RawDataCols,$C444,BO$5)*$R444)</f>
        <v>0</v>
      </c>
      <c r="BP444" s="3">
        <f>IF(BP$3=0,0,INDEX(Sheet1!RawDataCols,$C444,BP$5)*$R444)</f>
        <v>0</v>
      </c>
      <c r="BQ444" s="3">
        <f t="shared" si="70"/>
        <v>0</v>
      </c>
      <c r="BR444" s="3">
        <f t="shared" si="71"/>
        <v>0</v>
      </c>
      <c r="BS444" s="3">
        <f t="shared" si="72"/>
        <v>0</v>
      </c>
      <c r="BT444" s="3">
        <f t="shared" si="73"/>
        <v>0</v>
      </c>
      <c r="BU444" s="3" t="e">
        <f>INDEX(Sheet1!$BS$2:$BS$1000,MATCH($A444,Sheet1!$A$2:$A$1000,0))</f>
        <v>#N/A</v>
      </c>
      <c r="BV444" s="3" t="e">
        <f>INDEX(Sheet1!$BT$2:$BT$1000,MATCH($A444,Sheet1!$A$2:$A$1000,0))</f>
        <v>#N/A</v>
      </c>
    </row>
    <row r="445" spans="1:74" x14ac:dyDescent="0.2">
      <c r="A445" s="11" t="s">
        <v>880</v>
      </c>
      <c r="B445" s="3">
        <f>MATCH($A445,Sheet1!ACCOUNTNO,0)</f>
        <v>408</v>
      </c>
      <c r="C445" s="3">
        <f t="shared" si="64"/>
        <v>408</v>
      </c>
      <c r="D445" s="3" t="str">
        <f>IF(D$3=0,0,INDEX(Sheet1!RawDataCols,$C445,D$5))</f>
        <v>27220A13</v>
      </c>
      <c r="E445" s="3" t="str">
        <f>IF(E$3=0,0,INDEX(Sheet1!RawDataCols,$C445,E$5))</f>
        <v xml:space="preserve">27220          </v>
      </c>
      <c r="F445" s="3" t="str">
        <f>IF(F$3=0,0,INDEX(Sheet1!RawDataCols,$C445,F$5))</f>
        <v xml:space="preserve">A13            </v>
      </c>
      <c r="G445" s="3" t="str">
        <f>IF(G$3=0,0,INDEX(Sheet1!RawDataCols,$C445,G$5))</f>
        <v xml:space="preserve">               </v>
      </c>
      <c r="H445" s="3" t="str">
        <f>IF(H$3=0,0,INDEX(Sheet1!RawDataCols,$C445,H$5))</f>
        <v xml:space="preserve">               </v>
      </c>
      <c r="I445" s="3" t="str">
        <f>IF(I$3=0,0,INDEX(Sheet1!RawDataCols,$C445,I$5))</f>
        <v xml:space="preserve">               </v>
      </c>
      <c r="J445" s="3" t="str">
        <f>IF(J$3=0,0,INDEX(Sheet1!RawDataCols,$C445,J$5))</f>
        <v xml:space="preserve">               </v>
      </c>
      <c r="K445" s="3" t="str">
        <f>IF(K$3=0,0,INDEX(Sheet1!RawDataCols,$C445,K$5))</f>
        <v xml:space="preserve">               </v>
      </c>
      <c r="L445" s="3" t="str">
        <f>IF(L$3=0,0,INDEX(Sheet1!RawDataCols,$C445,L$5))</f>
        <v xml:space="preserve">               </v>
      </c>
      <c r="M445" s="3" t="str">
        <f>IF(M$3=0,0,INDEX(Sheet1!RawDataCols,$C445,M$5))</f>
        <v xml:space="preserve">F007  </v>
      </c>
      <c r="N445" s="3" t="str">
        <f>IF(N$3=0,0,INDEX(Sheet1!RawDataCols,$C445,N$5))</f>
        <v>Rates &amp; Taxes - Council-B25 188 Carrington</v>
      </c>
      <c r="O445" s="3">
        <f>INDEX(Sheet1!RawDataCols,$C445,O$5)</f>
        <v>13</v>
      </c>
      <c r="P445" s="3" t="str">
        <f>INDEX(Sheet1!RawDataCols,$C445,P$5)</f>
        <v>Cost and Expenses</v>
      </c>
      <c r="Q445" s="3" t="str">
        <f>IF(Q$3=0,0,INDEX(Sheet1!RawDataCols,$C445,Q$5))</f>
        <v>I</v>
      </c>
      <c r="R445" s="3">
        <f t="shared" si="65"/>
        <v>1</v>
      </c>
      <c r="S445" s="3">
        <f t="shared" si="66"/>
        <v>-1</v>
      </c>
      <c r="T445" s="3">
        <f>IF(T$3=0,0,INDEX(Sheet1!RawDataCols,$C445,T$5)*$R445)</f>
        <v>0</v>
      </c>
      <c r="U445" s="3">
        <f>IF(U$3=0,0,INDEX(Sheet1!RawDataCols,$C445,U$5)*$R445)</f>
        <v>0</v>
      </c>
      <c r="V445" s="3">
        <f>IF(V$3=0,0,INDEX(Sheet1!RawDataCols,$C445,V$5)*$R445)</f>
        <v>0</v>
      </c>
      <c r="W445" s="3">
        <f>IF(W$3=0,0,INDEX(Sheet1!RawDataCols,$C445,W$5)*$R445)</f>
        <v>0</v>
      </c>
      <c r="X445" s="3">
        <f>IF(X$3=0,0,INDEX(Sheet1!RawDataCols,$C445,X$5)*$R445)</f>
        <v>0</v>
      </c>
      <c r="Y445" s="3">
        <f>IF(Y$3=0,0,INDEX(Sheet1!RawDataCols,$C445,Y$5)*$R445)</f>
        <v>0</v>
      </c>
      <c r="Z445" s="3">
        <f>IF(Z$3=0,0,INDEX(Sheet1!RawDataCols,$C445,Z$5)*$R445)</f>
        <v>0</v>
      </c>
      <c r="AA445" s="3">
        <f>IF(AA$3=0,0,INDEX(Sheet1!RawDataCols,$C445,AA$5)*$R445)</f>
        <v>0</v>
      </c>
      <c r="AB445" s="3">
        <f>IF(AB$3=0,0,INDEX(Sheet1!RawDataCols,$C445,AB$5)*$R445)</f>
        <v>0</v>
      </c>
      <c r="AC445" s="3">
        <f>IF(AC$3=0,0,INDEX(Sheet1!RawDataCols,$C445,AC$5)*$R445)</f>
        <v>0</v>
      </c>
      <c r="AD445" s="3">
        <f>IF(AD$3=0,0,INDEX(Sheet1!RawDataCols,$C445,AD$5)*$R445)</f>
        <v>0</v>
      </c>
      <c r="AE445" s="3">
        <f>IF(AE$3=0,0,INDEX(Sheet1!RawDataCols,$C445,AE$5)*$R445)</f>
        <v>0</v>
      </c>
      <c r="AF445" s="3">
        <f>IF(AF$3=0,0,INDEX(Sheet1!RawDataCols,$C445,AF$5)*$R445)</f>
        <v>0</v>
      </c>
      <c r="AG445" s="3">
        <f>IF(AG$3=0,0,INDEX(Sheet1!RawDataCols,$C445,AG$5)*$R445)</f>
        <v>0</v>
      </c>
      <c r="AH445" s="3">
        <f>IF(AH$3=0,0,INDEX(Sheet1!RawDataCols,$C445,AH$5)*$R445)</f>
        <v>0</v>
      </c>
      <c r="AI445" s="3">
        <f>IF(AI$3=0,0,INDEX(Sheet1!RawDataCols,$C445,AI$5)*$R445)</f>
        <v>0</v>
      </c>
      <c r="AJ445" s="3">
        <f>IF(AJ$3=0,0,INDEX(Sheet1!RawDataCols,$C445,AJ$5)*$R445)</f>
        <v>0</v>
      </c>
      <c r="AK445" s="3">
        <f>IF(AK$3=0,0,INDEX(Sheet1!RawDataCols,$C445,AK$5)*$R445)</f>
        <v>0</v>
      </c>
      <c r="AL445" s="3">
        <f>IF(AL$3=0,0,INDEX(Sheet1!RawDataCols,$C445,AL$5)*$R445)</f>
        <v>0</v>
      </c>
      <c r="AM445" s="3">
        <f>IF(AM$3=0,0,INDEX(Sheet1!RawDataCols,$C445,AM$5)*$R445)</f>
        <v>0</v>
      </c>
      <c r="AN445" s="3">
        <f>IF(AN$3=0,0,INDEX(Sheet1!RawDataCols,$C445,AN$5)*$R445)</f>
        <v>0</v>
      </c>
      <c r="AO445" s="3">
        <f>IF(AO$3=0,0,INDEX(Sheet1!RawDataCols,$C445,AO$5)*$R445)</f>
        <v>0</v>
      </c>
      <c r="AP445" s="3">
        <f>IF(AP$3=0,0,INDEX(Sheet1!RawDataCols,$C445,AP$5)*$R445)</f>
        <v>0</v>
      </c>
      <c r="AQ445" s="3">
        <f>IF(AQ$3=0,0,INDEX(Sheet1!RawDataCols,$C445,AQ$5)*$R445)</f>
        <v>0</v>
      </c>
      <c r="AR445" s="3">
        <f>IF(AR$3=0,0,INDEX(Sheet1!RawDataCols,$C445,AR$5)*$R445)</f>
        <v>0</v>
      </c>
      <c r="AS445" s="3">
        <f>IF(AS$3=0,0,INDEX(Sheet1!RawDataCols,$C445,AS$5)*$R445)</f>
        <v>0</v>
      </c>
      <c r="AT445" s="3">
        <f>IF(AT$3=0,0,INDEX(Sheet1!RawDataCols,$C445,AT$5)*$R445)</f>
        <v>0</v>
      </c>
      <c r="AU445" s="3">
        <f>IF(AU$3=0,0,INDEX(Sheet1!RawDataCols,$C445,AU$5)*$R445)</f>
        <v>0</v>
      </c>
      <c r="AV445" s="3">
        <f>IF(AV$3=0,0,INDEX(Sheet1!RawDataCols,$C445,AV$5)*$R445)</f>
        <v>0</v>
      </c>
      <c r="AW445" s="3">
        <f>IF(AW$3=0,0,INDEX(Sheet1!RawDataCols,$C445,AW$5)*$R445)</f>
        <v>0</v>
      </c>
      <c r="AX445" s="3">
        <f>IF(AX$3=0,0,INDEX(Sheet1!RawDataCols,$C445,AX$5)*$R445)</f>
        <v>0</v>
      </c>
      <c r="AY445" s="3">
        <f>IF(AY$3=0,0,INDEX(Sheet1!RawDataCols,$C445,AY$5)*$R445)</f>
        <v>0</v>
      </c>
      <c r="AZ445" s="3">
        <f>IF(AZ$3=0,0,INDEX(Sheet1!RawDataCols,$C445,AZ$5)*$R445)</f>
        <v>0</v>
      </c>
      <c r="BA445" s="3">
        <f>IF(BA$3=0,0,INDEX(Sheet1!RawDataCols,$C445,BA$5)*$R445)</f>
        <v>0</v>
      </c>
      <c r="BB445" s="3">
        <f>IF(BB$3=0,0,INDEX(Sheet1!RawDataCols,$C445,BB$5)*$R445)</f>
        <v>0</v>
      </c>
      <c r="BC445" s="3">
        <f>IF(BC$3=0,0,INDEX(Sheet1!RawDataCols,$C445,BC$5)*$R445)</f>
        <v>0</v>
      </c>
      <c r="BD445" s="3">
        <f>IF(BD$3=0,0,INDEX(Sheet1!RawDataCols,$C445,BD$5)*$R445)</f>
        <v>0</v>
      </c>
      <c r="BE445" s="3">
        <f>IF(BE$3=0,0,INDEX(Sheet1!RawDataCols,$C445,BE$5)*$R445)</f>
        <v>0</v>
      </c>
      <c r="BF445" s="3">
        <f>IF(BF$3=0,0,INDEX(Sheet1!RawDataCols,$C445,BF$5)*$R445)</f>
        <v>0</v>
      </c>
      <c r="BG445" s="179">
        <f>IF(BG$3=0,0,INDEX(Sheet1!RawDataCols,$C445,BG$5)*$R445)</f>
        <v>0</v>
      </c>
      <c r="BH445" s="33">
        <f t="shared" si="67"/>
        <v>0</v>
      </c>
      <c r="BI445" s="33">
        <f t="shared" si="68"/>
        <v>0</v>
      </c>
      <c r="BJ445" s="33">
        <f t="shared" si="69"/>
        <v>0</v>
      </c>
      <c r="BK445" s="3">
        <f>IF(BK$3=0,0,INDEX(Sheet1!RawDataCols,$C445,BK$5)*$R445)</f>
        <v>0</v>
      </c>
      <c r="BL445" s="3">
        <f>IF(BL$3=0,0,INDEX(Sheet1!RawDataCols,$C445,BL$5)*$R445)</f>
        <v>0</v>
      </c>
      <c r="BM445" s="3">
        <f>IF(BM$3=0,0,INDEX(Sheet1!RawDataCols,$C445,BM$5)*$R445)</f>
        <v>0</v>
      </c>
      <c r="BN445" s="3">
        <f>IF(BN$3=0,0,INDEX(Sheet1!RawDataCols,$C445,BN$5)*$R445)</f>
        <v>0</v>
      </c>
      <c r="BO445" s="3">
        <f>IF(BO$3=0,0,INDEX(Sheet1!RawDataCols,$C445,BO$5)*$R445)</f>
        <v>116.2225</v>
      </c>
      <c r="BP445" s="3">
        <f>IF(BP$3=0,0,INDEX(Sheet1!RawDataCols,$C445,BP$5)*$R445)</f>
        <v>0</v>
      </c>
      <c r="BQ445" s="3">
        <f t="shared" si="70"/>
        <v>0</v>
      </c>
      <c r="BR445" s="3">
        <f t="shared" si="71"/>
        <v>0</v>
      </c>
      <c r="BS445" s="3">
        <f t="shared" si="72"/>
        <v>0</v>
      </c>
      <c r="BT445" s="3">
        <f t="shared" si="73"/>
        <v>0</v>
      </c>
      <c r="BU445" s="3" t="str">
        <f>INDEX(Sheet1!$BS$2:$BS$1000,MATCH($A445,Sheet1!$A$2:$A$1000,0))</f>
        <v>14</v>
      </c>
      <c r="BV445" s="3">
        <f>INDEX(Sheet1!$BT$2:$BT$1000,MATCH($A445,Sheet1!$A$2:$A$1000,0))</f>
        <v>0</v>
      </c>
    </row>
    <row r="446" spans="1:74" x14ac:dyDescent="0.2">
      <c r="A446" s="11" t="s">
        <v>1040</v>
      </c>
      <c r="B446" s="3">
        <f>MATCH($A446,Sheet1!ACCOUNTNO,0)</f>
        <v>409</v>
      </c>
      <c r="C446" s="3">
        <f t="shared" si="64"/>
        <v>409</v>
      </c>
      <c r="D446" s="3" t="str">
        <f>IF(D$3=0,0,INDEX(Sheet1!RawDataCols,$C446,D$5))</f>
        <v>27220A14</v>
      </c>
      <c r="E446" s="3" t="str">
        <f>IF(E$3=0,0,INDEX(Sheet1!RawDataCols,$C446,E$5))</f>
        <v xml:space="preserve">27220          </v>
      </c>
      <c r="F446" s="3" t="str">
        <f>IF(F$3=0,0,INDEX(Sheet1!RawDataCols,$C446,F$5))</f>
        <v xml:space="preserve">A14            </v>
      </c>
      <c r="G446" s="3" t="str">
        <f>IF(G$3=0,0,INDEX(Sheet1!RawDataCols,$C446,G$5))</f>
        <v xml:space="preserve">               </v>
      </c>
      <c r="H446" s="3" t="str">
        <f>IF(H$3=0,0,INDEX(Sheet1!RawDataCols,$C446,H$5))</f>
        <v xml:space="preserve">               </v>
      </c>
      <c r="I446" s="3" t="str">
        <f>IF(I$3=0,0,INDEX(Sheet1!RawDataCols,$C446,I$5))</f>
        <v xml:space="preserve">               </v>
      </c>
      <c r="J446" s="3" t="str">
        <f>IF(J$3=0,0,INDEX(Sheet1!RawDataCols,$C446,J$5))</f>
        <v xml:space="preserve">               </v>
      </c>
      <c r="K446" s="3" t="str">
        <f>IF(K$3=0,0,INDEX(Sheet1!RawDataCols,$C446,K$5))</f>
        <v xml:space="preserve">               </v>
      </c>
      <c r="L446" s="3" t="str">
        <f>IF(L$3=0,0,INDEX(Sheet1!RawDataCols,$C446,L$5))</f>
        <v xml:space="preserve">               </v>
      </c>
      <c r="M446" s="3" t="str">
        <f>IF(M$3=0,0,INDEX(Sheet1!RawDataCols,$C446,M$5))</f>
        <v xml:space="preserve">F007  </v>
      </c>
      <c r="N446" s="3" t="str">
        <f>IF(N$3=0,0,INDEX(Sheet1!RawDataCols,$C446,N$5))</f>
        <v>Rates &amp; Taxes - Council-120 Queen Road</v>
      </c>
      <c r="O446" s="3">
        <f>INDEX(Sheet1!RawDataCols,$C446,O$5)</f>
        <v>13</v>
      </c>
      <c r="P446" s="3" t="str">
        <f>INDEX(Sheet1!RawDataCols,$C446,P$5)</f>
        <v>Cost and Expenses</v>
      </c>
      <c r="Q446" s="3" t="str">
        <f>IF(Q$3=0,0,INDEX(Sheet1!RawDataCols,$C446,Q$5))</f>
        <v>I</v>
      </c>
      <c r="R446" s="3">
        <f t="shared" si="65"/>
        <v>1</v>
      </c>
      <c r="S446" s="3">
        <f t="shared" si="66"/>
        <v>-1</v>
      </c>
      <c r="T446" s="3">
        <f>IF(T$3=0,0,INDEX(Sheet1!RawDataCols,$C446,T$5)*$R446)</f>
        <v>0</v>
      </c>
      <c r="U446" s="3">
        <f>IF(U$3=0,0,INDEX(Sheet1!RawDataCols,$C446,U$5)*$R446)</f>
        <v>0</v>
      </c>
      <c r="V446" s="3">
        <f>IF(V$3=0,0,INDEX(Sheet1!RawDataCols,$C446,V$5)*$R446)</f>
        <v>0</v>
      </c>
      <c r="W446" s="3">
        <f>IF(W$3=0,0,INDEX(Sheet1!RawDataCols,$C446,W$5)*$R446)</f>
        <v>0</v>
      </c>
      <c r="X446" s="3">
        <f>IF(X$3=0,0,INDEX(Sheet1!RawDataCols,$C446,X$5)*$R446)</f>
        <v>0</v>
      </c>
      <c r="Y446" s="3">
        <f>IF(Y$3=0,0,INDEX(Sheet1!RawDataCols,$C446,Y$5)*$R446)</f>
        <v>0</v>
      </c>
      <c r="Z446" s="3">
        <f>IF(Z$3=0,0,INDEX(Sheet1!RawDataCols,$C446,Z$5)*$R446)</f>
        <v>0</v>
      </c>
      <c r="AA446" s="3">
        <f>IF(AA$3=0,0,INDEX(Sheet1!RawDataCols,$C446,AA$5)*$R446)</f>
        <v>0</v>
      </c>
      <c r="AB446" s="3">
        <f>IF(AB$3=0,0,INDEX(Sheet1!RawDataCols,$C446,AB$5)*$R446)</f>
        <v>0</v>
      </c>
      <c r="AC446" s="3">
        <f>IF(AC$3=0,0,INDEX(Sheet1!RawDataCols,$C446,AC$5)*$R446)</f>
        <v>0</v>
      </c>
      <c r="AD446" s="3">
        <f>IF(AD$3=0,0,INDEX(Sheet1!RawDataCols,$C446,AD$5)*$R446)</f>
        <v>0</v>
      </c>
      <c r="AE446" s="3">
        <f>IF(AE$3=0,0,INDEX(Sheet1!RawDataCols,$C446,AE$5)*$R446)</f>
        <v>0</v>
      </c>
      <c r="AF446" s="3">
        <f>IF(AF$3=0,0,INDEX(Sheet1!RawDataCols,$C446,AF$5)*$R446)</f>
        <v>0</v>
      </c>
      <c r="AG446" s="3">
        <f>IF(AG$3=0,0,INDEX(Sheet1!RawDataCols,$C446,AG$5)*$R446)</f>
        <v>0</v>
      </c>
      <c r="AH446" s="3">
        <f>IF(AH$3=0,0,INDEX(Sheet1!RawDataCols,$C446,AH$5)*$R446)</f>
        <v>0</v>
      </c>
      <c r="AI446" s="3">
        <f>IF(AI$3=0,0,INDEX(Sheet1!RawDataCols,$C446,AI$5)*$R446)</f>
        <v>0</v>
      </c>
      <c r="AJ446" s="3">
        <f>IF(AJ$3=0,0,INDEX(Sheet1!RawDataCols,$C446,AJ$5)*$R446)</f>
        <v>-346</v>
      </c>
      <c r="AK446" s="3">
        <f>IF(AK$3=0,0,INDEX(Sheet1!RawDataCols,$C446,AK$5)*$R446)</f>
        <v>0</v>
      </c>
      <c r="AL446" s="3">
        <f>IF(AL$3=0,0,INDEX(Sheet1!RawDataCols,$C446,AL$5)*$R446)</f>
        <v>0</v>
      </c>
      <c r="AM446" s="3">
        <f>IF(AM$3=0,0,INDEX(Sheet1!RawDataCols,$C446,AM$5)*$R446)</f>
        <v>0</v>
      </c>
      <c r="AN446" s="3">
        <f>IF(AN$3=0,0,INDEX(Sheet1!RawDataCols,$C446,AN$5)*$R446)</f>
        <v>0</v>
      </c>
      <c r="AO446" s="3">
        <f>IF(AO$3=0,0,INDEX(Sheet1!RawDataCols,$C446,AO$5)*$R446)</f>
        <v>0</v>
      </c>
      <c r="AP446" s="3">
        <f>IF(AP$3=0,0,INDEX(Sheet1!RawDataCols,$C446,AP$5)*$R446)</f>
        <v>0</v>
      </c>
      <c r="AQ446" s="3">
        <f>IF(AQ$3=0,0,INDEX(Sheet1!RawDataCols,$C446,AQ$5)*$R446)</f>
        <v>0</v>
      </c>
      <c r="AR446" s="3">
        <f>IF(AR$3=0,0,INDEX(Sheet1!RawDataCols,$C446,AR$5)*$R446)</f>
        <v>0</v>
      </c>
      <c r="AS446" s="3">
        <f>IF(AS$3=0,0,INDEX(Sheet1!RawDataCols,$C446,AS$5)*$R446)</f>
        <v>0</v>
      </c>
      <c r="AT446" s="3">
        <f>IF(AT$3=0,0,INDEX(Sheet1!RawDataCols,$C446,AT$5)*$R446)</f>
        <v>0</v>
      </c>
      <c r="AU446" s="3">
        <f>IF(AU$3=0,0,INDEX(Sheet1!RawDataCols,$C446,AU$5)*$R446)</f>
        <v>0</v>
      </c>
      <c r="AV446" s="3">
        <f>IF(AV$3=0,0,INDEX(Sheet1!RawDataCols,$C446,AV$5)*$R446)</f>
        <v>0</v>
      </c>
      <c r="AW446" s="3">
        <f>IF(AW$3=0,0,INDEX(Sheet1!RawDataCols,$C446,AW$5)*$R446)</f>
        <v>0</v>
      </c>
      <c r="AX446" s="3">
        <f>IF(AX$3=0,0,INDEX(Sheet1!RawDataCols,$C446,AX$5)*$R446)</f>
        <v>0</v>
      </c>
      <c r="AY446" s="3">
        <f>IF(AY$3=0,0,INDEX(Sheet1!RawDataCols,$C446,AY$5)*$R446)</f>
        <v>0</v>
      </c>
      <c r="AZ446" s="3">
        <f>IF(AZ$3=0,0,INDEX(Sheet1!RawDataCols,$C446,AZ$5)*$R446)</f>
        <v>0</v>
      </c>
      <c r="BA446" s="3">
        <f>IF(BA$3=0,0,INDEX(Sheet1!RawDataCols,$C446,BA$5)*$R446)</f>
        <v>0</v>
      </c>
      <c r="BB446" s="3">
        <f>IF(BB$3=0,0,INDEX(Sheet1!RawDataCols,$C446,BB$5)*$R446)</f>
        <v>0</v>
      </c>
      <c r="BC446" s="3">
        <f>IF(BC$3=0,0,INDEX(Sheet1!RawDataCols,$C446,BC$5)*$R446)</f>
        <v>0</v>
      </c>
      <c r="BD446" s="3">
        <f>IF(BD$3=0,0,INDEX(Sheet1!RawDataCols,$C446,BD$5)*$R446)</f>
        <v>0</v>
      </c>
      <c r="BE446" s="3">
        <f>IF(BE$3=0,0,INDEX(Sheet1!RawDataCols,$C446,BE$5)*$R446)</f>
        <v>0</v>
      </c>
      <c r="BF446" s="3">
        <f>IF(BF$3=0,0,INDEX(Sheet1!RawDataCols,$C446,BF$5)*$R446)</f>
        <v>0</v>
      </c>
      <c r="BG446" s="179">
        <f>IF(BG$3=0,0,INDEX(Sheet1!RawDataCols,$C446,BG$5)*$R446)</f>
        <v>0</v>
      </c>
      <c r="BH446" s="33">
        <f t="shared" si="67"/>
        <v>-346</v>
      </c>
      <c r="BI446" s="33">
        <f t="shared" si="68"/>
        <v>0</v>
      </c>
      <c r="BJ446" s="33">
        <f t="shared" si="69"/>
        <v>0</v>
      </c>
      <c r="BK446" s="3">
        <f>IF(BK$3=0,0,INDEX(Sheet1!RawDataCols,$C446,BK$5)*$R446)</f>
        <v>0</v>
      </c>
      <c r="BL446" s="3">
        <f>IF(BL$3=0,0,INDEX(Sheet1!RawDataCols,$C446,BL$5)*$R446)</f>
        <v>0</v>
      </c>
      <c r="BM446" s="3">
        <f>IF(BM$3=0,0,INDEX(Sheet1!RawDataCols,$C446,BM$5)*$R446)</f>
        <v>0</v>
      </c>
      <c r="BN446" s="3">
        <f>IF(BN$3=0,0,INDEX(Sheet1!RawDataCols,$C446,BN$5)*$R446)</f>
        <v>0</v>
      </c>
      <c r="BO446" s="3">
        <f>IF(BO$3=0,0,INDEX(Sheet1!RawDataCols,$C446,BO$5)*$R446)</f>
        <v>48.166665999999999</v>
      </c>
      <c r="BP446" s="3">
        <f>IF(BP$3=0,0,INDEX(Sheet1!RawDataCols,$C446,BP$5)*$R446)</f>
        <v>0</v>
      </c>
      <c r="BQ446" s="3">
        <f t="shared" si="70"/>
        <v>0</v>
      </c>
      <c r="BR446" s="3">
        <f t="shared" si="71"/>
        <v>-346</v>
      </c>
      <c r="BS446" s="3">
        <f t="shared" si="72"/>
        <v>0</v>
      </c>
      <c r="BT446" s="3">
        <f t="shared" si="73"/>
        <v>0</v>
      </c>
      <c r="BU446" s="3" t="str">
        <f>INDEX(Sheet1!$BS$2:$BS$1000,MATCH($A446,Sheet1!$A$2:$A$1000,0))</f>
        <v>14</v>
      </c>
      <c r="BV446" s="3">
        <f>INDEX(Sheet1!$BT$2:$BT$1000,MATCH($A446,Sheet1!$A$2:$A$1000,0))</f>
        <v>0</v>
      </c>
    </row>
    <row r="447" spans="1:74" x14ac:dyDescent="0.2">
      <c r="A447" s="11" t="s">
        <v>1041</v>
      </c>
      <c r="B447" s="3">
        <f>MATCH($A447,Sheet1!ACCOUNTNO,0)</f>
        <v>410</v>
      </c>
      <c r="C447" s="3">
        <f t="shared" si="64"/>
        <v>410</v>
      </c>
      <c r="D447" s="3" t="str">
        <f>IF(D$3=0,0,INDEX(Sheet1!RawDataCols,$C447,D$5))</f>
        <v>27220A15</v>
      </c>
      <c r="E447" s="3" t="str">
        <f>IF(E$3=0,0,INDEX(Sheet1!RawDataCols,$C447,E$5))</f>
        <v xml:space="preserve">27220          </v>
      </c>
      <c r="F447" s="3" t="str">
        <f>IF(F$3=0,0,INDEX(Sheet1!RawDataCols,$C447,F$5))</f>
        <v xml:space="preserve">A15            </v>
      </c>
      <c r="G447" s="3" t="str">
        <f>IF(G$3=0,0,INDEX(Sheet1!RawDataCols,$C447,G$5))</f>
        <v xml:space="preserve">               </v>
      </c>
      <c r="H447" s="3" t="str">
        <f>IF(H$3=0,0,INDEX(Sheet1!RawDataCols,$C447,H$5))</f>
        <v xml:space="preserve">               </v>
      </c>
      <c r="I447" s="3" t="str">
        <f>IF(I$3=0,0,INDEX(Sheet1!RawDataCols,$C447,I$5))</f>
        <v xml:space="preserve">               </v>
      </c>
      <c r="J447" s="3" t="str">
        <f>IF(J$3=0,0,INDEX(Sheet1!RawDataCols,$C447,J$5))</f>
        <v xml:space="preserve">               </v>
      </c>
      <c r="K447" s="3" t="str">
        <f>IF(K$3=0,0,INDEX(Sheet1!RawDataCols,$C447,K$5))</f>
        <v xml:space="preserve">               </v>
      </c>
      <c r="L447" s="3" t="str">
        <f>IF(L$3=0,0,INDEX(Sheet1!RawDataCols,$C447,L$5))</f>
        <v xml:space="preserve">               </v>
      </c>
      <c r="M447" s="3" t="str">
        <f>IF(M$3=0,0,INDEX(Sheet1!RawDataCols,$C447,M$5))</f>
        <v xml:space="preserve">F007  </v>
      </c>
      <c r="N447" s="3" t="str">
        <f>IF(N$3=0,0,INDEX(Sheet1!RawDataCols,$C447,N$5))</f>
        <v>Rates &amp; Taxes - Council-236 Queen Road</v>
      </c>
      <c r="O447" s="3">
        <f>INDEX(Sheet1!RawDataCols,$C447,O$5)</f>
        <v>13</v>
      </c>
      <c r="P447" s="3" t="str">
        <f>INDEX(Sheet1!RawDataCols,$C447,P$5)</f>
        <v>Cost and Expenses</v>
      </c>
      <c r="Q447" s="3" t="str">
        <f>IF(Q$3=0,0,INDEX(Sheet1!RawDataCols,$C447,Q$5))</f>
        <v>I</v>
      </c>
      <c r="R447" s="3">
        <f t="shared" si="65"/>
        <v>1</v>
      </c>
      <c r="S447" s="3">
        <f t="shared" si="66"/>
        <v>-1</v>
      </c>
      <c r="T447" s="3">
        <f>IF(T$3=0,0,INDEX(Sheet1!RawDataCols,$C447,T$5)*$R447)</f>
        <v>0</v>
      </c>
      <c r="U447" s="3">
        <f>IF(U$3=0,0,INDEX(Sheet1!RawDataCols,$C447,U$5)*$R447)</f>
        <v>0</v>
      </c>
      <c r="V447" s="3">
        <f>IF(V$3=0,0,INDEX(Sheet1!RawDataCols,$C447,V$5)*$R447)</f>
        <v>0</v>
      </c>
      <c r="W447" s="3">
        <f>IF(W$3=0,0,INDEX(Sheet1!RawDataCols,$C447,W$5)*$R447)</f>
        <v>0</v>
      </c>
      <c r="X447" s="3">
        <f>IF(X$3=0,0,INDEX(Sheet1!RawDataCols,$C447,X$5)*$R447)</f>
        <v>0</v>
      </c>
      <c r="Y447" s="3">
        <f>IF(Y$3=0,0,INDEX(Sheet1!RawDataCols,$C447,Y$5)*$R447)</f>
        <v>0</v>
      </c>
      <c r="Z447" s="3">
        <f>IF(Z$3=0,0,INDEX(Sheet1!RawDataCols,$C447,Z$5)*$R447)</f>
        <v>0</v>
      </c>
      <c r="AA447" s="3">
        <f>IF(AA$3=0,0,INDEX(Sheet1!RawDataCols,$C447,AA$5)*$R447)</f>
        <v>0</v>
      </c>
      <c r="AB447" s="3">
        <f>IF(AB$3=0,0,INDEX(Sheet1!RawDataCols,$C447,AB$5)*$R447)</f>
        <v>0</v>
      </c>
      <c r="AC447" s="3">
        <f>IF(AC$3=0,0,INDEX(Sheet1!RawDataCols,$C447,AC$5)*$R447)</f>
        <v>0</v>
      </c>
      <c r="AD447" s="3">
        <f>IF(AD$3=0,0,INDEX(Sheet1!RawDataCols,$C447,AD$5)*$R447)</f>
        <v>0</v>
      </c>
      <c r="AE447" s="3">
        <f>IF(AE$3=0,0,INDEX(Sheet1!RawDataCols,$C447,AE$5)*$R447)</f>
        <v>0</v>
      </c>
      <c r="AF447" s="3">
        <f>IF(AF$3=0,0,INDEX(Sheet1!RawDataCols,$C447,AF$5)*$R447)</f>
        <v>0</v>
      </c>
      <c r="AG447" s="3">
        <f>IF(AG$3=0,0,INDEX(Sheet1!RawDataCols,$C447,AG$5)*$R447)</f>
        <v>0</v>
      </c>
      <c r="AH447" s="3">
        <f>IF(AH$3=0,0,INDEX(Sheet1!RawDataCols,$C447,AH$5)*$R447)</f>
        <v>0</v>
      </c>
      <c r="AI447" s="3">
        <f>IF(AI$3=0,0,INDEX(Sheet1!RawDataCols,$C447,AI$5)*$R447)</f>
        <v>0</v>
      </c>
      <c r="AJ447" s="3">
        <f>IF(AJ$3=0,0,INDEX(Sheet1!RawDataCols,$C447,AJ$5)*$R447)</f>
        <v>-496</v>
      </c>
      <c r="AK447" s="3">
        <f>IF(AK$3=0,0,INDEX(Sheet1!RawDataCols,$C447,AK$5)*$R447)</f>
        <v>0</v>
      </c>
      <c r="AL447" s="3">
        <f>IF(AL$3=0,0,INDEX(Sheet1!RawDataCols,$C447,AL$5)*$R447)</f>
        <v>0</v>
      </c>
      <c r="AM447" s="3">
        <f>IF(AM$3=0,0,INDEX(Sheet1!RawDataCols,$C447,AM$5)*$R447)</f>
        <v>0</v>
      </c>
      <c r="AN447" s="3">
        <f>IF(AN$3=0,0,INDEX(Sheet1!RawDataCols,$C447,AN$5)*$R447)</f>
        <v>0</v>
      </c>
      <c r="AO447" s="3">
        <f>IF(AO$3=0,0,INDEX(Sheet1!RawDataCols,$C447,AO$5)*$R447)</f>
        <v>0</v>
      </c>
      <c r="AP447" s="3">
        <f>IF(AP$3=0,0,INDEX(Sheet1!RawDataCols,$C447,AP$5)*$R447)</f>
        <v>0</v>
      </c>
      <c r="AQ447" s="3">
        <f>IF(AQ$3=0,0,INDEX(Sheet1!RawDataCols,$C447,AQ$5)*$R447)</f>
        <v>0</v>
      </c>
      <c r="AR447" s="3">
        <f>IF(AR$3=0,0,INDEX(Sheet1!RawDataCols,$C447,AR$5)*$R447)</f>
        <v>0</v>
      </c>
      <c r="AS447" s="3">
        <f>IF(AS$3=0,0,INDEX(Sheet1!RawDataCols,$C447,AS$5)*$R447)</f>
        <v>0</v>
      </c>
      <c r="AT447" s="3">
        <f>IF(AT$3=0,0,INDEX(Sheet1!RawDataCols,$C447,AT$5)*$R447)</f>
        <v>0</v>
      </c>
      <c r="AU447" s="3">
        <f>IF(AU$3=0,0,INDEX(Sheet1!RawDataCols,$C447,AU$5)*$R447)</f>
        <v>0</v>
      </c>
      <c r="AV447" s="3">
        <f>IF(AV$3=0,0,INDEX(Sheet1!RawDataCols,$C447,AV$5)*$R447)</f>
        <v>0</v>
      </c>
      <c r="AW447" s="3">
        <f>IF(AW$3=0,0,INDEX(Sheet1!RawDataCols,$C447,AW$5)*$R447)</f>
        <v>0</v>
      </c>
      <c r="AX447" s="3">
        <f>IF(AX$3=0,0,INDEX(Sheet1!RawDataCols,$C447,AX$5)*$R447)</f>
        <v>0</v>
      </c>
      <c r="AY447" s="3">
        <f>IF(AY$3=0,0,INDEX(Sheet1!RawDataCols,$C447,AY$5)*$R447)</f>
        <v>0</v>
      </c>
      <c r="AZ447" s="3">
        <f>IF(AZ$3=0,0,INDEX(Sheet1!RawDataCols,$C447,AZ$5)*$R447)</f>
        <v>0</v>
      </c>
      <c r="BA447" s="3">
        <f>IF(BA$3=0,0,INDEX(Sheet1!RawDataCols,$C447,BA$5)*$R447)</f>
        <v>0</v>
      </c>
      <c r="BB447" s="3">
        <f>IF(BB$3=0,0,INDEX(Sheet1!RawDataCols,$C447,BB$5)*$R447)</f>
        <v>0</v>
      </c>
      <c r="BC447" s="3">
        <f>IF(BC$3=0,0,INDEX(Sheet1!RawDataCols,$C447,BC$5)*$R447)</f>
        <v>0</v>
      </c>
      <c r="BD447" s="3">
        <f>IF(BD$3=0,0,INDEX(Sheet1!RawDataCols,$C447,BD$5)*$R447)</f>
        <v>0</v>
      </c>
      <c r="BE447" s="3">
        <f>IF(BE$3=0,0,INDEX(Sheet1!RawDataCols,$C447,BE$5)*$R447)</f>
        <v>0</v>
      </c>
      <c r="BF447" s="3">
        <f>IF(BF$3=0,0,INDEX(Sheet1!RawDataCols,$C447,BF$5)*$R447)</f>
        <v>0</v>
      </c>
      <c r="BG447" s="179">
        <f>IF(BG$3=0,0,INDEX(Sheet1!RawDataCols,$C447,BG$5)*$R447)</f>
        <v>0</v>
      </c>
      <c r="BH447" s="33">
        <f t="shared" si="67"/>
        <v>-496</v>
      </c>
      <c r="BI447" s="33">
        <f t="shared" si="68"/>
        <v>0</v>
      </c>
      <c r="BJ447" s="33">
        <f t="shared" si="69"/>
        <v>0</v>
      </c>
      <c r="BK447" s="3">
        <f>IF(BK$3=0,0,INDEX(Sheet1!RawDataCols,$C447,BK$5)*$R447)</f>
        <v>0</v>
      </c>
      <c r="BL447" s="3">
        <f>IF(BL$3=0,0,INDEX(Sheet1!RawDataCols,$C447,BL$5)*$R447)</f>
        <v>0</v>
      </c>
      <c r="BM447" s="3">
        <f>IF(BM$3=0,0,INDEX(Sheet1!RawDataCols,$C447,BM$5)*$R447)</f>
        <v>0</v>
      </c>
      <c r="BN447" s="3">
        <f>IF(BN$3=0,0,INDEX(Sheet1!RawDataCols,$C447,BN$5)*$R447)</f>
        <v>0</v>
      </c>
      <c r="BO447" s="3">
        <f>IF(BO$3=0,0,INDEX(Sheet1!RawDataCols,$C447,BO$5)*$R447)</f>
        <v>0</v>
      </c>
      <c r="BP447" s="3">
        <f>IF(BP$3=0,0,INDEX(Sheet1!RawDataCols,$C447,BP$5)*$R447)</f>
        <v>0</v>
      </c>
      <c r="BQ447" s="3">
        <f t="shared" si="70"/>
        <v>0</v>
      </c>
      <c r="BR447" s="3">
        <f t="shared" si="71"/>
        <v>-496</v>
      </c>
      <c r="BS447" s="3">
        <f t="shared" si="72"/>
        <v>0</v>
      </c>
      <c r="BT447" s="3">
        <f t="shared" si="73"/>
        <v>0</v>
      </c>
      <c r="BU447" s="3" t="str">
        <f>INDEX(Sheet1!$BS$2:$BS$1000,MATCH($A447,Sheet1!$A$2:$A$1000,0))</f>
        <v>14</v>
      </c>
      <c r="BV447" s="3">
        <f>INDEX(Sheet1!$BT$2:$BT$1000,MATCH($A447,Sheet1!$A$2:$A$1000,0))</f>
        <v>0</v>
      </c>
    </row>
    <row r="448" spans="1:74" x14ac:dyDescent="0.2">
      <c r="A448" s="11" t="s">
        <v>1042</v>
      </c>
      <c r="B448" s="3">
        <f>MATCH($A448,Sheet1!ACCOUNTNO,0)</f>
        <v>411</v>
      </c>
      <c r="C448" s="3">
        <f t="shared" si="64"/>
        <v>411</v>
      </c>
      <c r="D448" s="3" t="str">
        <f>IF(D$3=0,0,INDEX(Sheet1!RawDataCols,$C448,D$5))</f>
        <v>27220A16</v>
      </c>
      <c r="E448" s="3" t="str">
        <f>IF(E$3=0,0,INDEX(Sheet1!RawDataCols,$C448,E$5))</f>
        <v xml:space="preserve">27220          </v>
      </c>
      <c r="F448" s="3" t="str">
        <f>IF(F$3=0,0,INDEX(Sheet1!RawDataCols,$C448,F$5))</f>
        <v xml:space="preserve">A16            </v>
      </c>
      <c r="G448" s="3" t="str">
        <f>IF(G$3=0,0,INDEX(Sheet1!RawDataCols,$C448,G$5))</f>
        <v xml:space="preserve">               </v>
      </c>
      <c r="H448" s="3" t="str">
        <f>IF(H$3=0,0,INDEX(Sheet1!RawDataCols,$C448,H$5))</f>
        <v xml:space="preserve">               </v>
      </c>
      <c r="I448" s="3" t="str">
        <f>IF(I$3=0,0,INDEX(Sheet1!RawDataCols,$C448,I$5))</f>
        <v xml:space="preserve">               </v>
      </c>
      <c r="J448" s="3" t="str">
        <f>IF(J$3=0,0,INDEX(Sheet1!RawDataCols,$C448,J$5))</f>
        <v xml:space="preserve">               </v>
      </c>
      <c r="K448" s="3" t="str">
        <f>IF(K$3=0,0,INDEX(Sheet1!RawDataCols,$C448,K$5))</f>
        <v xml:space="preserve">               </v>
      </c>
      <c r="L448" s="3" t="str">
        <f>IF(L$3=0,0,INDEX(Sheet1!RawDataCols,$C448,L$5))</f>
        <v xml:space="preserve">               </v>
      </c>
      <c r="M448" s="3" t="str">
        <f>IF(M$3=0,0,INDEX(Sheet1!RawDataCols,$C448,M$5))</f>
        <v xml:space="preserve">F007  </v>
      </c>
      <c r="N448" s="3" t="str">
        <f>IF(N$3=0,0,INDEX(Sheet1!RawDataCols,$C448,N$5))</f>
        <v>Rates &amp; Taxes - Council-534 Queen Road</v>
      </c>
      <c r="O448" s="3">
        <f>INDEX(Sheet1!RawDataCols,$C448,O$5)</f>
        <v>13</v>
      </c>
      <c r="P448" s="3" t="str">
        <f>INDEX(Sheet1!RawDataCols,$C448,P$5)</f>
        <v>Cost and Expenses</v>
      </c>
      <c r="Q448" s="3" t="str">
        <f>IF(Q$3=0,0,INDEX(Sheet1!RawDataCols,$C448,Q$5))</f>
        <v>I</v>
      </c>
      <c r="R448" s="3">
        <f t="shared" si="65"/>
        <v>1</v>
      </c>
      <c r="S448" s="3">
        <f t="shared" si="66"/>
        <v>-1</v>
      </c>
      <c r="T448" s="3">
        <f>IF(T$3=0,0,INDEX(Sheet1!RawDataCols,$C448,T$5)*$R448)</f>
        <v>0</v>
      </c>
      <c r="U448" s="3">
        <f>IF(U$3=0,0,INDEX(Sheet1!RawDataCols,$C448,U$5)*$R448)</f>
        <v>0</v>
      </c>
      <c r="V448" s="3">
        <f>IF(V$3=0,0,INDEX(Sheet1!RawDataCols,$C448,V$5)*$R448)</f>
        <v>0</v>
      </c>
      <c r="W448" s="3">
        <f>IF(W$3=0,0,INDEX(Sheet1!RawDataCols,$C448,W$5)*$R448)</f>
        <v>0</v>
      </c>
      <c r="X448" s="3">
        <f>IF(X$3=0,0,INDEX(Sheet1!RawDataCols,$C448,X$5)*$R448)</f>
        <v>0</v>
      </c>
      <c r="Y448" s="3">
        <f>IF(Y$3=0,0,INDEX(Sheet1!RawDataCols,$C448,Y$5)*$R448)</f>
        <v>0</v>
      </c>
      <c r="Z448" s="3">
        <f>IF(Z$3=0,0,INDEX(Sheet1!RawDataCols,$C448,Z$5)*$R448)</f>
        <v>0</v>
      </c>
      <c r="AA448" s="3">
        <f>IF(AA$3=0,0,INDEX(Sheet1!RawDataCols,$C448,AA$5)*$R448)</f>
        <v>0</v>
      </c>
      <c r="AB448" s="3">
        <f>IF(AB$3=0,0,INDEX(Sheet1!RawDataCols,$C448,AB$5)*$R448)</f>
        <v>0</v>
      </c>
      <c r="AC448" s="3">
        <f>IF(AC$3=0,0,INDEX(Sheet1!RawDataCols,$C448,AC$5)*$R448)</f>
        <v>0</v>
      </c>
      <c r="AD448" s="3">
        <f>IF(AD$3=0,0,INDEX(Sheet1!RawDataCols,$C448,AD$5)*$R448)</f>
        <v>0</v>
      </c>
      <c r="AE448" s="3">
        <f>IF(AE$3=0,0,INDEX(Sheet1!RawDataCols,$C448,AE$5)*$R448)</f>
        <v>0</v>
      </c>
      <c r="AF448" s="3">
        <f>IF(AF$3=0,0,INDEX(Sheet1!RawDataCols,$C448,AF$5)*$R448)</f>
        <v>0</v>
      </c>
      <c r="AG448" s="3">
        <f>IF(AG$3=0,0,INDEX(Sheet1!RawDataCols,$C448,AG$5)*$R448)</f>
        <v>0</v>
      </c>
      <c r="AH448" s="3">
        <f>IF(AH$3=0,0,INDEX(Sheet1!RawDataCols,$C448,AH$5)*$R448)</f>
        <v>0</v>
      </c>
      <c r="AI448" s="3">
        <f>IF(AI$3=0,0,INDEX(Sheet1!RawDataCols,$C448,AI$5)*$R448)</f>
        <v>0</v>
      </c>
      <c r="AJ448" s="3">
        <f>IF(AJ$3=0,0,INDEX(Sheet1!RawDataCols,$C448,AJ$5)*$R448)</f>
        <v>0</v>
      </c>
      <c r="AK448" s="3">
        <f>IF(AK$3=0,0,INDEX(Sheet1!RawDataCols,$C448,AK$5)*$R448)</f>
        <v>0</v>
      </c>
      <c r="AL448" s="3">
        <f>IF(AL$3=0,0,INDEX(Sheet1!RawDataCols,$C448,AL$5)*$R448)</f>
        <v>0</v>
      </c>
      <c r="AM448" s="3">
        <f>IF(AM$3=0,0,INDEX(Sheet1!RawDataCols,$C448,AM$5)*$R448)</f>
        <v>0</v>
      </c>
      <c r="AN448" s="3">
        <f>IF(AN$3=0,0,INDEX(Sheet1!RawDataCols,$C448,AN$5)*$R448)</f>
        <v>0</v>
      </c>
      <c r="AO448" s="3">
        <f>IF(AO$3=0,0,INDEX(Sheet1!RawDataCols,$C448,AO$5)*$R448)</f>
        <v>0</v>
      </c>
      <c r="AP448" s="3">
        <f>IF(AP$3=0,0,INDEX(Sheet1!RawDataCols,$C448,AP$5)*$R448)</f>
        <v>0</v>
      </c>
      <c r="AQ448" s="3">
        <f>IF(AQ$3=0,0,INDEX(Sheet1!RawDataCols,$C448,AQ$5)*$R448)</f>
        <v>0</v>
      </c>
      <c r="AR448" s="3">
        <f>IF(AR$3=0,0,INDEX(Sheet1!RawDataCols,$C448,AR$5)*$R448)</f>
        <v>0</v>
      </c>
      <c r="AS448" s="3">
        <f>IF(AS$3=0,0,INDEX(Sheet1!RawDataCols,$C448,AS$5)*$R448)</f>
        <v>0</v>
      </c>
      <c r="AT448" s="3">
        <f>IF(AT$3=0,0,INDEX(Sheet1!RawDataCols,$C448,AT$5)*$R448)</f>
        <v>0</v>
      </c>
      <c r="AU448" s="3">
        <f>IF(AU$3=0,0,INDEX(Sheet1!RawDataCols,$C448,AU$5)*$R448)</f>
        <v>0</v>
      </c>
      <c r="AV448" s="3">
        <f>IF(AV$3=0,0,INDEX(Sheet1!RawDataCols,$C448,AV$5)*$R448)</f>
        <v>0</v>
      </c>
      <c r="AW448" s="3">
        <f>IF(AW$3=0,0,INDEX(Sheet1!RawDataCols,$C448,AW$5)*$R448)</f>
        <v>0</v>
      </c>
      <c r="AX448" s="3">
        <f>IF(AX$3=0,0,INDEX(Sheet1!RawDataCols,$C448,AX$5)*$R448)</f>
        <v>0</v>
      </c>
      <c r="AY448" s="3">
        <f>IF(AY$3=0,0,INDEX(Sheet1!RawDataCols,$C448,AY$5)*$R448)</f>
        <v>0</v>
      </c>
      <c r="AZ448" s="3">
        <f>IF(AZ$3=0,0,INDEX(Sheet1!RawDataCols,$C448,AZ$5)*$R448)</f>
        <v>0</v>
      </c>
      <c r="BA448" s="3">
        <f>IF(BA$3=0,0,INDEX(Sheet1!RawDataCols,$C448,BA$5)*$R448)</f>
        <v>0</v>
      </c>
      <c r="BB448" s="3">
        <f>IF(BB$3=0,0,INDEX(Sheet1!RawDataCols,$C448,BB$5)*$R448)</f>
        <v>0</v>
      </c>
      <c r="BC448" s="3">
        <f>IF(BC$3=0,0,INDEX(Sheet1!RawDataCols,$C448,BC$5)*$R448)</f>
        <v>0</v>
      </c>
      <c r="BD448" s="3">
        <f>IF(BD$3=0,0,INDEX(Sheet1!RawDataCols,$C448,BD$5)*$R448)</f>
        <v>0</v>
      </c>
      <c r="BE448" s="3">
        <f>IF(BE$3=0,0,INDEX(Sheet1!RawDataCols,$C448,BE$5)*$R448)</f>
        <v>0</v>
      </c>
      <c r="BF448" s="3">
        <f>IF(BF$3=0,0,INDEX(Sheet1!RawDataCols,$C448,BF$5)*$R448)</f>
        <v>0</v>
      </c>
      <c r="BG448" s="179">
        <f>IF(BG$3=0,0,INDEX(Sheet1!RawDataCols,$C448,BG$5)*$R448)</f>
        <v>0</v>
      </c>
      <c r="BH448" s="33">
        <f t="shared" si="67"/>
        <v>0</v>
      </c>
      <c r="BI448" s="33">
        <f t="shared" si="68"/>
        <v>0</v>
      </c>
      <c r="BJ448" s="33">
        <f t="shared" si="69"/>
        <v>0</v>
      </c>
      <c r="BK448" s="3">
        <f>IF(BK$3=0,0,INDEX(Sheet1!RawDataCols,$C448,BK$5)*$R448)</f>
        <v>0</v>
      </c>
      <c r="BL448" s="3">
        <f>IF(BL$3=0,0,INDEX(Sheet1!RawDataCols,$C448,BL$5)*$R448)</f>
        <v>0</v>
      </c>
      <c r="BM448" s="3">
        <f>IF(BM$3=0,0,INDEX(Sheet1!RawDataCols,$C448,BM$5)*$R448)</f>
        <v>0</v>
      </c>
      <c r="BN448" s="3">
        <f>IF(BN$3=0,0,INDEX(Sheet1!RawDataCols,$C448,BN$5)*$R448)</f>
        <v>49.021332999999998</v>
      </c>
      <c r="BO448" s="3">
        <f>IF(BO$3=0,0,INDEX(Sheet1!RawDataCols,$C448,BO$5)*$R448)</f>
        <v>66.653333000000003</v>
      </c>
      <c r="BP448" s="3">
        <f>IF(BP$3=0,0,INDEX(Sheet1!RawDataCols,$C448,BP$5)*$R448)</f>
        <v>0</v>
      </c>
      <c r="BQ448" s="3">
        <f t="shared" si="70"/>
        <v>0</v>
      </c>
      <c r="BR448" s="3">
        <f t="shared" si="71"/>
        <v>0</v>
      </c>
      <c r="BS448" s="3">
        <f t="shared" si="72"/>
        <v>0</v>
      </c>
      <c r="BT448" s="3">
        <f t="shared" si="73"/>
        <v>0</v>
      </c>
      <c r="BU448" s="3" t="str">
        <f>INDEX(Sheet1!$BS$2:$BS$1000,MATCH($A448,Sheet1!$A$2:$A$1000,0))</f>
        <v>14</v>
      </c>
      <c r="BV448" s="3">
        <f>INDEX(Sheet1!$BT$2:$BT$1000,MATCH($A448,Sheet1!$A$2:$A$1000,0))</f>
        <v>0</v>
      </c>
    </row>
    <row r="449" spans="1:74" x14ac:dyDescent="0.2">
      <c r="A449" s="11" t="s">
        <v>881</v>
      </c>
      <c r="B449" s="3">
        <f>MATCH($A449,Sheet1!ACCOUNTNO,0)</f>
        <v>412</v>
      </c>
      <c r="C449" s="3">
        <f t="shared" si="64"/>
        <v>412</v>
      </c>
      <c r="D449" s="3" t="str">
        <f>IF(D$3=0,0,INDEX(Sheet1!RawDataCols,$C449,D$5))</f>
        <v>27240A01</v>
      </c>
      <c r="E449" s="3" t="str">
        <f>IF(E$3=0,0,INDEX(Sheet1!RawDataCols,$C449,E$5))</f>
        <v xml:space="preserve">27240          </v>
      </c>
      <c r="F449" s="3" t="str">
        <f>IF(F$3=0,0,INDEX(Sheet1!RawDataCols,$C449,F$5))</f>
        <v xml:space="preserve">A01            </v>
      </c>
      <c r="G449" s="3" t="str">
        <f>IF(G$3=0,0,INDEX(Sheet1!RawDataCols,$C449,G$5))</f>
        <v xml:space="preserve">               </v>
      </c>
      <c r="H449" s="3" t="str">
        <f>IF(H$3=0,0,INDEX(Sheet1!RawDataCols,$C449,H$5))</f>
        <v xml:space="preserve">               </v>
      </c>
      <c r="I449" s="3" t="str">
        <f>IF(I$3=0,0,INDEX(Sheet1!RawDataCols,$C449,I$5))</f>
        <v xml:space="preserve">               </v>
      </c>
      <c r="J449" s="3" t="str">
        <f>IF(J$3=0,0,INDEX(Sheet1!RawDataCols,$C449,J$5))</f>
        <v xml:space="preserve">               </v>
      </c>
      <c r="K449" s="3" t="str">
        <f>IF(K$3=0,0,INDEX(Sheet1!RawDataCols,$C449,K$5))</f>
        <v xml:space="preserve">               </v>
      </c>
      <c r="L449" s="3" t="str">
        <f>IF(L$3=0,0,INDEX(Sheet1!RawDataCols,$C449,L$5))</f>
        <v xml:space="preserve">               </v>
      </c>
      <c r="M449" s="3" t="str">
        <f>IF(M$3=0,0,INDEX(Sheet1!RawDataCols,$C449,M$5))</f>
        <v xml:space="preserve">F007  </v>
      </c>
      <c r="N449" s="3" t="str">
        <f>IF(N$3=0,0,INDEX(Sheet1!RawDataCols,$C449,N$5))</f>
        <v>Rates &amp; Taxes - ESL-6 Circuit Dr</v>
      </c>
      <c r="O449" s="3">
        <f>INDEX(Sheet1!RawDataCols,$C449,O$5)</f>
        <v>13</v>
      </c>
      <c r="P449" s="3" t="str">
        <f>INDEX(Sheet1!RawDataCols,$C449,P$5)</f>
        <v>Cost and Expenses</v>
      </c>
      <c r="Q449" s="3" t="str">
        <f>IF(Q$3=0,0,INDEX(Sheet1!RawDataCols,$C449,Q$5))</f>
        <v>I</v>
      </c>
      <c r="R449" s="3">
        <f t="shared" si="65"/>
        <v>1</v>
      </c>
      <c r="S449" s="3">
        <f t="shared" si="66"/>
        <v>-1</v>
      </c>
      <c r="T449" s="3">
        <f>IF(T$3=0,0,INDEX(Sheet1!RawDataCols,$C449,T$5)*$R449)</f>
        <v>0</v>
      </c>
      <c r="U449" s="3">
        <f>IF(U$3=0,0,INDEX(Sheet1!RawDataCols,$C449,U$5)*$R449)</f>
        <v>444.99</v>
      </c>
      <c r="V449" s="3">
        <f>IF(V$3=0,0,INDEX(Sheet1!RawDataCols,$C449,V$5)*$R449)</f>
        <v>458.34</v>
      </c>
      <c r="W449" s="3">
        <f>IF(W$3=0,0,INDEX(Sheet1!RawDataCols,$C449,W$5)*$R449)</f>
        <v>414.88</v>
      </c>
      <c r="X449" s="3">
        <f>IF(X$3=0,0,INDEX(Sheet1!RawDataCols,$C449,X$5)*$R449)</f>
        <v>416.28</v>
      </c>
      <c r="Y449" s="3">
        <f>IF(Y$3=0,0,INDEX(Sheet1!RawDataCols,$C449,Y$5)*$R449)</f>
        <v>413.98</v>
      </c>
      <c r="Z449" s="3">
        <f>IF(Z$3=0,0,INDEX(Sheet1!RawDataCols,$C449,Z$5)*$R449)</f>
        <v>374.73</v>
      </c>
      <c r="AA449" s="3">
        <f>IF(AA$3=0,0,INDEX(Sheet1!RawDataCols,$C449,AA$5)*$R449)</f>
        <v>444.99</v>
      </c>
      <c r="AB449" s="3">
        <f>IF(AB$3=0,0,INDEX(Sheet1!RawDataCols,$C449,AB$5)*$R449)</f>
        <v>458.34</v>
      </c>
      <c r="AC449" s="3">
        <f>IF(AC$3=0,0,INDEX(Sheet1!RawDataCols,$C449,AC$5)*$R449)</f>
        <v>414.88</v>
      </c>
      <c r="AD449" s="3">
        <f>IF(AD$3=0,0,INDEX(Sheet1!RawDataCols,$C449,AD$5)*$R449)</f>
        <v>430.64</v>
      </c>
      <c r="AE449" s="3">
        <f>IF(AE$3=0,0,INDEX(Sheet1!RawDataCols,$C449,AE$5)*$R449)</f>
        <v>443.55</v>
      </c>
      <c r="AF449" s="3">
        <f>IF(AF$3=0,0,INDEX(Sheet1!RawDataCols,$C449,AF$5)*$R449)</f>
        <v>401.5</v>
      </c>
      <c r="AG449" s="3">
        <f>IF(AG$3=0,0,INDEX(Sheet1!RawDataCols,$C449,AG$5)*$R449)</f>
        <v>444.99</v>
      </c>
      <c r="AH449" s="3">
        <f>IF(AH$3=0,0,INDEX(Sheet1!RawDataCols,$C449,AH$5)*$R449)</f>
        <v>458.34</v>
      </c>
      <c r="AI449" s="3">
        <f>IF(AI$3=0,0,INDEX(Sheet1!RawDataCols,$C449,AI$5)*$R449)</f>
        <v>414.88</v>
      </c>
      <c r="AJ449" s="3">
        <f>IF(AJ$3=0,0,INDEX(Sheet1!RawDataCols,$C449,AJ$5)*$R449)</f>
        <v>444.97</v>
      </c>
      <c r="AK449" s="3">
        <f>IF(AK$3=0,0,INDEX(Sheet1!RawDataCols,$C449,AK$5)*$R449)</f>
        <v>443.55</v>
      </c>
      <c r="AL449" s="3">
        <f>IF(AL$3=0,0,INDEX(Sheet1!RawDataCols,$C449,AL$5)*$R449)</f>
        <v>401.49</v>
      </c>
      <c r="AM449" s="3">
        <f>IF(AM$3=0,0,INDEX(Sheet1!RawDataCols,$C449,AM$5)*$R449)</f>
        <v>458.34</v>
      </c>
      <c r="AN449" s="3">
        <f>IF(AN$3=0,0,INDEX(Sheet1!RawDataCols,$C449,AN$5)*$R449)</f>
        <v>458.34</v>
      </c>
      <c r="AO449" s="3">
        <f>IF(AO$3=0,0,INDEX(Sheet1!RawDataCols,$C449,AO$5)*$R449)</f>
        <v>430.64</v>
      </c>
      <c r="AP449" s="3">
        <f>IF(AP$3=0,0,INDEX(Sheet1!RawDataCols,$C449,AP$5)*$R449)</f>
        <v>488.18</v>
      </c>
      <c r="AQ449" s="3">
        <f>IF(AQ$3=0,0,INDEX(Sheet1!RawDataCols,$C449,AQ$5)*$R449)</f>
        <v>458.34</v>
      </c>
      <c r="AR449" s="3">
        <f>IF(AR$3=0,0,INDEX(Sheet1!RawDataCols,$C449,AR$5)*$R449)</f>
        <v>430.64</v>
      </c>
      <c r="AS449" s="3">
        <f>IF(AS$3=0,0,INDEX(Sheet1!RawDataCols,$C449,AS$5)*$R449)</f>
        <v>465.5</v>
      </c>
      <c r="AT449" s="3">
        <f>IF(AT$3=0,0,INDEX(Sheet1!RawDataCols,$C449,AT$5)*$R449)</f>
        <v>443.55</v>
      </c>
      <c r="AU449" s="3">
        <f>IF(AU$3=0,0,INDEX(Sheet1!RawDataCols,$C449,AU$5)*$R449)</f>
        <v>430.64</v>
      </c>
      <c r="AV449" s="3">
        <f>IF(AV$3=0,0,INDEX(Sheet1!RawDataCols,$C449,AV$5)*$R449)</f>
        <v>481.02</v>
      </c>
      <c r="AW449" s="3">
        <f>IF(AW$3=0,0,INDEX(Sheet1!RawDataCols,$C449,AW$5)*$R449)</f>
        <v>458.34</v>
      </c>
      <c r="AX449" s="3">
        <f>IF(AX$3=0,0,INDEX(Sheet1!RawDataCols,$C449,AX$5)*$R449)</f>
        <v>444.99</v>
      </c>
      <c r="AY449" s="3">
        <f>IF(AY$3=0,0,INDEX(Sheet1!RawDataCols,$C449,AY$5)*$R449)</f>
        <v>465.5</v>
      </c>
      <c r="AZ449" s="3">
        <f>IF(AZ$3=0,0,INDEX(Sheet1!RawDataCols,$C449,AZ$5)*$R449)</f>
        <v>443.55</v>
      </c>
      <c r="BA449" s="3">
        <f>IF(BA$3=0,0,INDEX(Sheet1!RawDataCols,$C449,BA$5)*$R449)</f>
        <v>430.64</v>
      </c>
      <c r="BB449" s="3">
        <f>IF(BB$3=0,0,INDEX(Sheet1!RawDataCols,$C449,BB$5)*$R449)</f>
        <v>481.02</v>
      </c>
      <c r="BC449" s="3">
        <f>IF(BC$3=0,0,INDEX(Sheet1!RawDataCols,$C449,BC$5)*$R449)</f>
        <v>458.34</v>
      </c>
      <c r="BD449" s="3">
        <f>IF(BD$3=0,0,INDEX(Sheet1!RawDataCols,$C449,BD$5)*$R449)</f>
        <v>444.99</v>
      </c>
      <c r="BE449" s="3">
        <f>IF(BE$3=0,0,INDEX(Sheet1!RawDataCols,$C449,BE$5)*$R449)</f>
        <v>481.02</v>
      </c>
      <c r="BF449" s="3">
        <f>IF(BF$3=0,0,INDEX(Sheet1!RawDataCols,$C449,BF$5)*$R449)</f>
        <v>458.34</v>
      </c>
      <c r="BG449" s="179">
        <f>IF(BG$3=0,0,INDEX(Sheet1!RawDataCols,$C449,BG$5)*$R449)</f>
        <v>444.99</v>
      </c>
      <c r="BH449" s="33">
        <f t="shared" si="67"/>
        <v>5466.42</v>
      </c>
      <c r="BI449" s="33">
        <f t="shared" si="68"/>
        <v>5396.56</v>
      </c>
      <c r="BJ449" s="33">
        <f t="shared" si="69"/>
        <v>5034.8999999999996</v>
      </c>
      <c r="BK449" s="3">
        <f>IF(BK$3=0,0,INDEX(Sheet1!RawDataCols,$C449,BK$5)*$R449)</f>
        <v>337.28500000000003</v>
      </c>
      <c r="BL449" s="3">
        <f>IF(BL$3=0,0,INDEX(Sheet1!RawDataCols,$C449,BL$5)*$R449)</f>
        <v>331.32187499999998</v>
      </c>
      <c r="BM449" s="3">
        <f>IF(BM$3=0,0,INDEX(Sheet1!RawDataCols,$C449,BM$5)*$R449)</f>
        <v>298.948125</v>
      </c>
      <c r="BN449" s="3">
        <f>IF(BN$3=0,0,INDEX(Sheet1!RawDataCols,$C449,BN$5)*$R449)</f>
        <v>358.52375000000001</v>
      </c>
      <c r="BO449" s="3">
        <f>IF(BO$3=0,0,INDEX(Sheet1!RawDataCols,$C449,BO$5)*$R449)</f>
        <v>326.890625</v>
      </c>
      <c r="BP449" s="3">
        <f>IF(BP$3=0,0,INDEX(Sheet1!RawDataCols,$C449,BP$5)*$R449)</f>
        <v>2878.79</v>
      </c>
      <c r="BQ449" s="3">
        <f t="shared" si="70"/>
        <v>1306.26</v>
      </c>
      <c r="BR449" s="3">
        <f t="shared" si="71"/>
        <v>1320.6</v>
      </c>
      <c r="BS449" s="3">
        <f t="shared" si="72"/>
        <v>1412.02</v>
      </c>
      <c r="BT449" s="3">
        <f t="shared" si="73"/>
        <v>2839.56</v>
      </c>
      <c r="BU449" s="3" t="str">
        <f>INDEX(Sheet1!$BS$2:$BS$1000,MATCH($A449,Sheet1!$A$2:$A$1000,0))</f>
        <v>14</v>
      </c>
      <c r="BV449" s="3">
        <f>INDEX(Sheet1!$BT$2:$BT$1000,MATCH($A449,Sheet1!$A$2:$A$1000,0))</f>
        <v>2839.56</v>
      </c>
    </row>
    <row r="450" spans="1:74" x14ac:dyDescent="0.2">
      <c r="A450" s="11" t="s">
        <v>882</v>
      </c>
      <c r="B450" s="3">
        <f>MATCH($A450,Sheet1!ACCOUNTNO,0)</f>
        <v>413</v>
      </c>
      <c r="C450" s="3">
        <f t="shared" si="64"/>
        <v>413</v>
      </c>
      <c r="D450" s="3" t="str">
        <f>IF(D$3=0,0,INDEX(Sheet1!RawDataCols,$C450,D$5))</f>
        <v>27240A02</v>
      </c>
      <c r="E450" s="3" t="str">
        <f>IF(E$3=0,0,INDEX(Sheet1!RawDataCols,$C450,E$5))</f>
        <v xml:space="preserve">27240          </v>
      </c>
      <c r="F450" s="3" t="str">
        <f>IF(F$3=0,0,INDEX(Sheet1!RawDataCols,$C450,F$5))</f>
        <v xml:space="preserve">A02            </v>
      </c>
      <c r="G450" s="3" t="str">
        <f>IF(G$3=0,0,INDEX(Sheet1!RawDataCols,$C450,G$5))</f>
        <v xml:space="preserve">               </v>
      </c>
      <c r="H450" s="3" t="str">
        <f>IF(H$3=0,0,INDEX(Sheet1!RawDataCols,$C450,H$5))</f>
        <v xml:space="preserve">               </v>
      </c>
      <c r="I450" s="3" t="str">
        <f>IF(I$3=0,0,INDEX(Sheet1!RawDataCols,$C450,I$5))</f>
        <v xml:space="preserve">               </v>
      </c>
      <c r="J450" s="3" t="str">
        <f>IF(J$3=0,0,INDEX(Sheet1!RawDataCols,$C450,J$5))</f>
        <v xml:space="preserve">               </v>
      </c>
      <c r="K450" s="3" t="str">
        <f>IF(K$3=0,0,INDEX(Sheet1!RawDataCols,$C450,K$5))</f>
        <v xml:space="preserve">               </v>
      </c>
      <c r="L450" s="3" t="str">
        <f>IF(L$3=0,0,INDEX(Sheet1!RawDataCols,$C450,L$5))</f>
        <v xml:space="preserve">               </v>
      </c>
      <c r="M450" s="3" t="str">
        <f>IF(M$3=0,0,INDEX(Sheet1!RawDataCols,$C450,M$5))</f>
        <v xml:space="preserve">F007  </v>
      </c>
      <c r="N450" s="3" t="str">
        <f>IF(N$3=0,0,INDEX(Sheet1!RawDataCols,$C450,N$5))</f>
        <v>Rates &amp; Taxes - ESL-200 East Tce</v>
      </c>
      <c r="O450" s="3">
        <f>INDEX(Sheet1!RawDataCols,$C450,O$5)</f>
        <v>13</v>
      </c>
      <c r="P450" s="3" t="str">
        <f>INDEX(Sheet1!RawDataCols,$C450,P$5)</f>
        <v>Cost and Expenses</v>
      </c>
      <c r="Q450" s="3" t="str">
        <f>IF(Q$3=0,0,INDEX(Sheet1!RawDataCols,$C450,Q$5))</f>
        <v>I</v>
      </c>
      <c r="R450" s="3">
        <f t="shared" si="65"/>
        <v>1</v>
      </c>
      <c r="S450" s="3">
        <f t="shared" si="66"/>
        <v>-1</v>
      </c>
      <c r="T450" s="3">
        <f>IF(T$3=0,0,INDEX(Sheet1!RawDataCols,$C450,T$5)*$R450)</f>
        <v>0</v>
      </c>
      <c r="U450" s="3">
        <f>IF(U$3=0,0,INDEX(Sheet1!RawDataCols,$C450,U$5)*$R450)</f>
        <v>796.37</v>
      </c>
      <c r="V450" s="3">
        <f>IF(V$3=0,0,INDEX(Sheet1!RawDataCols,$C450,V$5)*$R450)</f>
        <v>820.26</v>
      </c>
      <c r="W450" s="3">
        <f>IF(W$3=0,0,INDEX(Sheet1!RawDataCols,$C450,W$5)*$R450)</f>
        <v>740.82</v>
      </c>
      <c r="X450" s="3">
        <f>IF(X$3=0,0,INDEX(Sheet1!RawDataCols,$C450,X$5)*$R450)</f>
        <v>744.99</v>
      </c>
      <c r="Y450" s="3">
        <f>IF(Y$3=0,0,INDEX(Sheet1!RawDataCols,$C450,Y$5)*$R450)</f>
        <v>740.88</v>
      </c>
      <c r="Z450" s="3">
        <f>IF(Z$3=0,0,INDEX(Sheet1!RawDataCols,$C450,Z$5)*$R450)</f>
        <v>669.13</v>
      </c>
      <c r="AA450" s="3">
        <f>IF(AA$3=0,0,INDEX(Sheet1!RawDataCols,$C450,AA$5)*$R450)</f>
        <v>796.37</v>
      </c>
      <c r="AB450" s="3">
        <f>IF(AB$3=0,0,INDEX(Sheet1!RawDataCols,$C450,AB$5)*$R450)</f>
        <v>820.26</v>
      </c>
      <c r="AC450" s="3">
        <f>IF(AC$3=0,0,INDEX(Sheet1!RawDataCols,$C450,AC$5)*$R450)</f>
        <v>740.82</v>
      </c>
      <c r="AD450" s="3">
        <f>IF(AD$3=0,0,INDEX(Sheet1!RawDataCols,$C450,AD$5)*$R450)</f>
        <v>770.68</v>
      </c>
      <c r="AE450" s="3">
        <f>IF(AE$3=0,0,INDEX(Sheet1!RawDataCols,$C450,AE$5)*$R450)</f>
        <v>793.8</v>
      </c>
      <c r="AF450" s="3">
        <f>IF(AF$3=0,0,INDEX(Sheet1!RawDataCols,$C450,AF$5)*$R450)</f>
        <v>716.92</v>
      </c>
      <c r="AG450" s="3">
        <f>IF(AG$3=0,0,INDEX(Sheet1!RawDataCols,$C450,AG$5)*$R450)</f>
        <v>796.37</v>
      </c>
      <c r="AH450" s="3">
        <f>IF(AH$3=0,0,INDEX(Sheet1!RawDataCols,$C450,AH$5)*$R450)</f>
        <v>820.26</v>
      </c>
      <c r="AI450" s="3">
        <f>IF(AI$3=0,0,INDEX(Sheet1!RawDataCols,$C450,AI$5)*$R450)</f>
        <v>740.82</v>
      </c>
      <c r="AJ450" s="3">
        <f>IF(AJ$3=0,0,INDEX(Sheet1!RawDataCols,$C450,AJ$5)*$R450)</f>
        <v>796.36</v>
      </c>
      <c r="AK450" s="3">
        <f>IF(AK$3=0,0,INDEX(Sheet1!RawDataCols,$C450,AK$5)*$R450)</f>
        <v>793.8</v>
      </c>
      <c r="AL450" s="3">
        <f>IF(AL$3=0,0,INDEX(Sheet1!RawDataCols,$C450,AL$5)*$R450)</f>
        <v>716.92</v>
      </c>
      <c r="AM450" s="3">
        <f>IF(AM$3=0,0,INDEX(Sheet1!RawDataCols,$C450,AM$5)*$R450)</f>
        <v>820.26</v>
      </c>
      <c r="AN450" s="3">
        <f>IF(AN$3=0,0,INDEX(Sheet1!RawDataCols,$C450,AN$5)*$R450)</f>
        <v>820.26</v>
      </c>
      <c r="AO450" s="3">
        <f>IF(AO$3=0,0,INDEX(Sheet1!RawDataCols,$C450,AO$5)*$R450)</f>
        <v>770.68</v>
      </c>
      <c r="AP450" s="3">
        <f>IF(AP$3=0,0,INDEX(Sheet1!RawDataCols,$C450,AP$5)*$R450)</f>
        <v>873.98</v>
      </c>
      <c r="AQ450" s="3">
        <f>IF(AQ$3=0,0,INDEX(Sheet1!RawDataCols,$C450,AQ$5)*$R450)</f>
        <v>820.26</v>
      </c>
      <c r="AR450" s="3">
        <f>IF(AR$3=0,0,INDEX(Sheet1!RawDataCols,$C450,AR$5)*$R450)</f>
        <v>770.68</v>
      </c>
      <c r="AS450" s="3">
        <f>IF(AS$3=0,0,INDEX(Sheet1!RawDataCols,$C450,AS$5)*$R450)</f>
        <v>833.23</v>
      </c>
      <c r="AT450" s="3">
        <f>IF(AT$3=0,0,INDEX(Sheet1!RawDataCols,$C450,AT$5)*$R450)</f>
        <v>793.8</v>
      </c>
      <c r="AU450" s="3">
        <f>IF(AU$3=0,0,INDEX(Sheet1!RawDataCols,$C450,AU$5)*$R450)</f>
        <v>770.68</v>
      </c>
      <c r="AV450" s="3">
        <f>IF(AV$3=0,0,INDEX(Sheet1!RawDataCols,$C450,AV$5)*$R450)</f>
        <v>861.01</v>
      </c>
      <c r="AW450" s="3">
        <f>IF(AW$3=0,0,INDEX(Sheet1!RawDataCols,$C450,AW$5)*$R450)</f>
        <v>820.26</v>
      </c>
      <c r="AX450" s="3">
        <f>IF(AX$3=0,0,INDEX(Sheet1!RawDataCols,$C450,AX$5)*$R450)</f>
        <v>796.37</v>
      </c>
      <c r="AY450" s="3">
        <f>IF(AY$3=0,0,INDEX(Sheet1!RawDataCols,$C450,AY$5)*$R450)</f>
        <v>833.23</v>
      </c>
      <c r="AZ450" s="3">
        <f>IF(AZ$3=0,0,INDEX(Sheet1!RawDataCols,$C450,AZ$5)*$R450)</f>
        <v>793.8</v>
      </c>
      <c r="BA450" s="3">
        <f>IF(BA$3=0,0,INDEX(Sheet1!RawDataCols,$C450,BA$5)*$R450)</f>
        <v>770.68</v>
      </c>
      <c r="BB450" s="3">
        <f>IF(BB$3=0,0,INDEX(Sheet1!RawDataCols,$C450,BB$5)*$R450)</f>
        <v>861.01</v>
      </c>
      <c r="BC450" s="3">
        <f>IF(BC$3=0,0,INDEX(Sheet1!RawDataCols,$C450,BC$5)*$R450)</f>
        <v>820.26</v>
      </c>
      <c r="BD450" s="3">
        <f>IF(BD$3=0,0,INDEX(Sheet1!RawDataCols,$C450,BD$5)*$R450)</f>
        <v>796.37</v>
      </c>
      <c r="BE450" s="3">
        <f>IF(BE$3=0,0,INDEX(Sheet1!RawDataCols,$C450,BE$5)*$R450)</f>
        <v>861.01</v>
      </c>
      <c r="BF450" s="3">
        <f>IF(BF$3=0,0,INDEX(Sheet1!RawDataCols,$C450,BF$5)*$R450)</f>
        <v>820.26</v>
      </c>
      <c r="BG450" s="179">
        <f>IF(BG$3=0,0,INDEX(Sheet1!RawDataCols,$C450,BG$5)*$R450)</f>
        <v>796.37</v>
      </c>
      <c r="BH450" s="33">
        <f t="shared" si="67"/>
        <v>9783.8599999999988</v>
      </c>
      <c r="BI450" s="33">
        <f t="shared" si="68"/>
        <v>9657.9000000000015</v>
      </c>
      <c r="BJ450" s="33">
        <f t="shared" si="69"/>
        <v>9000.8900000000012</v>
      </c>
      <c r="BK450" s="3">
        <f>IF(BK$3=0,0,INDEX(Sheet1!RawDataCols,$C450,BK$5)*$R450)</f>
        <v>603.61874999999998</v>
      </c>
      <c r="BL450" s="3">
        <f>IF(BL$3=0,0,INDEX(Sheet1!RawDataCols,$C450,BL$5)*$R450)</f>
        <v>590.609375</v>
      </c>
      <c r="BM450" s="3">
        <f>IF(BM$3=0,0,INDEX(Sheet1!RawDataCols,$C450,BM$5)*$R450)</f>
        <v>525.50562500000001</v>
      </c>
      <c r="BN450" s="3">
        <f>IF(BN$3=0,0,INDEX(Sheet1!RawDataCols,$C450,BN$5)*$R450)</f>
        <v>607.79124999999999</v>
      </c>
      <c r="BO450" s="3">
        <f>IF(BO$3=0,0,INDEX(Sheet1!RawDataCols,$C450,BO$5)*$R450)</f>
        <v>536.33124999999995</v>
      </c>
      <c r="BP450" s="3">
        <f>IF(BP$3=0,0,INDEX(Sheet1!RawDataCols,$C450,BP$5)*$R450)</f>
        <v>5124.32</v>
      </c>
      <c r="BQ450" s="3">
        <f t="shared" si="70"/>
        <v>2337.73</v>
      </c>
      <c r="BR450" s="3">
        <f t="shared" si="71"/>
        <v>2363.41</v>
      </c>
      <c r="BS450" s="3">
        <f t="shared" si="72"/>
        <v>2527.4700000000003</v>
      </c>
      <c r="BT450" s="3">
        <f t="shared" si="73"/>
        <v>5082.72</v>
      </c>
      <c r="BU450" s="3" t="str">
        <f>INDEX(Sheet1!$BS$2:$BS$1000,MATCH($A450,Sheet1!$A$2:$A$1000,0))</f>
        <v>14</v>
      </c>
      <c r="BV450" s="3">
        <f>INDEX(Sheet1!$BT$2:$BT$1000,MATCH($A450,Sheet1!$A$2:$A$1000,0))</f>
        <v>5082.72</v>
      </c>
    </row>
    <row r="451" spans="1:74" x14ac:dyDescent="0.2">
      <c r="A451" s="11" t="s">
        <v>883</v>
      </c>
      <c r="B451" s="3">
        <f>MATCH($A451,Sheet1!ACCOUNTNO,0)</f>
        <v>414</v>
      </c>
      <c r="C451" s="3">
        <f t="shared" si="64"/>
        <v>414</v>
      </c>
      <c r="D451" s="3" t="str">
        <f>IF(D$3=0,0,INDEX(Sheet1!RawDataCols,$C451,D$5))</f>
        <v>27240A03</v>
      </c>
      <c r="E451" s="3" t="str">
        <f>IF(E$3=0,0,INDEX(Sheet1!RawDataCols,$C451,E$5))</f>
        <v xml:space="preserve">27240          </v>
      </c>
      <c r="F451" s="3" t="str">
        <f>IF(F$3=0,0,INDEX(Sheet1!RawDataCols,$C451,F$5))</f>
        <v xml:space="preserve">A03            </v>
      </c>
      <c r="G451" s="3" t="str">
        <f>IF(G$3=0,0,INDEX(Sheet1!RawDataCols,$C451,G$5))</f>
        <v xml:space="preserve">               </v>
      </c>
      <c r="H451" s="3" t="str">
        <f>IF(H$3=0,0,INDEX(Sheet1!RawDataCols,$C451,H$5))</f>
        <v xml:space="preserve">               </v>
      </c>
      <c r="I451" s="3" t="str">
        <f>IF(I$3=0,0,INDEX(Sheet1!RawDataCols,$C451,I$5))</f>
        <v xml:space="preserve">               </v>
      </c>
      <c r="J451" s="3" t="str">
        <f>IF(J$3=0,0,INDEX(Sheet1!RawDataCols,$C451,J$5))</f>
        <v xml:space="preserve">               </v>
      </c>
      <c r="K451" s="3" t="str">
        <f>IF(K$3=0,0,INDEX(Sheet1!RawDataCols,$C451,K$5))</f>
        <v xml:space="preserve">               </v>
      </c>
      <c r="L451" s="3" t="str">
        <f>IF(L$3=0,0,INDEX(Sheet1!RawDataCols,$C451,L$5))</f>
        <v xml:space="preserve">               </v>
      </c>
      <c r="M451" s="3" t="str">
        <f>IF(M$3=0,0,INDEX(Sheet1!RawDataCols,$C451,M$5))</f>
        <v xml:space="preserve">F007  </v>
      </c>
      <c r="N451" s="3" t="str">
        <f>IF(N$3=0,0,INDEX(Sheet1!RawDataCols,$C451,N$5))</f>
        <v>Rates &amp; Taxes - ESL-33 Franklin St</v>
      </c>
      <c r="O451" s="3">
        <f>INDEX(Sheet1!RawDataCols,$C451,O$5)</f>
        <v>13</v>
      </c>
      <c r="P451" s="3" t="str">
        <f>INDEX(Sheet1!RawDataCols,$C451,P$5)</f>
        <v>Cost and Expenses</v>
      </c>
      <c r="Q451" s="3" t="str">
        <f>IF(Q$3=0,0,INDEX(Sheet1!RawDataCols,$C451,Q$5))</f>
        <v>I</v>
      </c>
      <c r="R451" s="3">
        <f t="shared" si="65"/>
        <v>1</v>
      </c>
      <c r="S451" s="3">
        <f t="shared" si="66"/>
        <v>-1</v>
      </c>
      <c r="T451" s="3">
        <f>IF(T$3=0,0,INDEX(Sheet1!RawDataCols,$C451,T$5)*$R451)</f>
        <v>0</v>
      </c>
      <c r="U451" s="3">
        <f>IF(U$3=0,0,INDEX(Sheet1!RawDataCols,$C451,U$5)*$R451)</f>
        <v>659.09</v>
      </c>
      <c r="V451" s="3">
        <f>IF(V$3=0,0,INDEX(Sheet1!RawDataCols,$C451,V$5)*$R451)</f>
        <v>678.86</v>
      </c>
      <c r="W451" s="3">
        <f>IF(W$3=0,0,INDEX(Sheet1!RawDataCols,$C451,W$5)*$R451)</f>
        <v>615.04</v>
      </c>
      <c r="X451" s="3">
        <f>IF(X$3=0,0,INDEX(Sheet1!RawDataCols,$C451,X$5)*$R451)</f>
        <v>616.55999999999995</v>
      </c>
      <c r="Y451" s="3">
        <f>IF(Y$3=0,0,INDEX(Sheet1!RawDataCols,$C451,Y$5)*$R451)</f>
        <v>613.16</v>
      </c>
      <c r="Z451" s="3">
        <f>IF(Z$3=0,0,INDEX(Sheet1!RawDataCols,$C451,Z$5)*$R451)</f>
        <v>555.52</v>
      </c>
      <c r="AA451" s="3">
        <f>IF(AA$3=0,0,INDEX(Sheet1!RawDataCols,$C451,AA$5)*$R451)</f>
        <v>659.09</v>
      </c>
      <c r="AB451" s="3">
        <f>IF(AB$3=0,0,INDEX(Sheet1!RawDataCols,$C451,AB$5)*$R451)</f>
        <v>678.86</v>
      </c>
      <c r="AC451" s="3">
        <f>IF(AC$3=0,0,INDEX(Sheet1!RawDataCols,$C451,AC$5)*$R451)</f>
        <v>615.04</v>
      </c>
      <c r="AD451" s="3">
        <f>IF(AD$3=0,0,INDEX(Sheet1!RawDataCols,$C451,AD$5)*$R451)</f>
        <v>637.82000000000005</v>
      </c>
      <c r="AE451" s="3">
        <f>IF(AE$3=0,0,INDEX(Sheet1!RawDataCols,$C451,AE$5)*$R451)</f>
        <v>656.96</v>
      </c>
      <c r="AF451" s="3">
        <f>IF(AF$3=0,0,INDEX(Sheet1!RawDataCols,$C451,AF$5)*$R451)</f>
        <v>595.20000000000005</v>
      </c>
      <c r="AG451" s="3">
        <f>IF(AG$3=0,0,INDEX(Sheet1!RawDataCols,$C451,AG$5)*$R451)</f>
        <v>659.09</v>
      </c>
      <c r="AH451" s="3">
        <f>IF(AH$3=0,0,INDEX(Sheet1!RawDataCols,$C451,AH$5)*$R451)</f>
        <v>678.86</v>
      </c>
      <c r="AI451" s="3">
        <f>IF(AI$3=0,0,INDEX(Sheet1!RawDataCols,$C451,AI$5)*$R451)</f>
        <v>615.04</v>
      </c>
      <c r="AJ451" s="3">
        <f>IF(AJ$3=0,0,INDEX(Sheet1!RawDataCols,$C451,AJ$5)*$R451)</f>
        <v>659.09</v>
      </c>
      <c r="AK451" s="3">
        <f>IF(AK$3=0,0,INDEX(Sheet1!RawDataCols,$C451,AK$5)*$R451)</f>
        <v>656.96</v>
      </c>
      <c r="AL451" s="3">
        <f>IF(AL$3=0,0,INDEX(Sheet1!RawDataCols,$C451,AL$5)*$R451)</f>
        <v>221.23</v>
      </c>
      <c r="AM451" s="3">
        <f>IF(AM$3=0,0,INDEX(Sheet1!RawDataCols,$C451,AM$5)*$R451)</f>
        <v>678.86</v>
      </c>
      <c r="AN451" s="3">
        <f>IF(AN$3=0,0,INDEX(Sheet1!RawDataCols,$C451,AN$5)*$R451)</f>
        <v>678.86</v>
      </c>
      <c r="AO451" s="3">
        <f>IF(AO$3=0,0,INDEX(Sheet1!RawDataCols,$C451,AO$5)*$R451)</f>
        <v>637.82000000000005</v>
      </c>
      <c r="AP451" s="3">
        <f>IF(AP$3=0,0,INDEX(Sheet1!RawDataCols,$C451,AP$5)*$R451)</f>
        <v>725.43</v>
      </c>
      <c r="AQ451" s="3">
        <f>IF(AQ$3=0,0,INDEX(Sheet1!RawDataCols,$C451,AQ$5)*$R451)</f>
        <v>678.86</v>
      </c>
      <c r="AR451" s="3">
        <f>IF(AR$3=0,0,INDEX(Sheet1!RawDataCols,$C451,AR$5)*$R451)</f>
        <v>637.82000000000005</v>
      </c>
      <c r="AS451" s="3">
        <f>IF(AS$3=0,0,INDEX(Sheet1!RawDataCols,$C451,AS$5)*$R451)</f>
        <v>690.63</v>
      </c>
      <c r="AT451" s="3">
        <f>IF(AT$3=0,0,INDEX(Sheet1!RawDataCols,$C451,AT$5)*$R451)</f>
        <v>656.96</v>
      </c>
      <c r="AU451" s="3">
        <f>IF(AU$3=0,0,INDEX(Sheet1!RawDataCols,$C451,AU$5)*$R451)</f>
        <v>637.82000000000005</v>
      </c>
      <c r="AV451" s="3">
        <f>IF(AV$3=0,0,INDEX(Sheet1!RawDataCols,$C451,AV$5)*$R451)</f>
        <v>713.66</v>
      </c>
      <c r="AW451" s="3">
        <f>IF(AW$3=0,0,INDEX(Sheet1!RawDataCols,$C451,AW$5)*$R451)</f>
        <v>678.86</v>
      </c>
      <c r="AX451" s="3">
        <f>IF(AX$3=0,0,INDEX(Sheet1!RawDataCols,$C451,AX$5)*$R451)</f>
        <v>659.09</v>
      </c>
      <c r="AY451" s="3">
        <f>IF(AY$3=0,0,INDEX(Sheet1!RawDataCols,$C451,AY$5)*$R451)</f>
        <v>690.63</v>
      </c>
      <c r="AZ451" s="3">
        <f>IF(AZ$3=0,0,INDEX(Sheet1!RawDataCols,$C451,AZ$5)*$R451)</f>
        <v>656.96</v>
      </c>
      <c r="BA451" s="3">
        <f>IF(BA$3=0,0,INDEX(Sheet1!RawDataCols,$C451,BA$5)*$R451)</f>
        <v>637.82000000000005</v>
      </c>
      <c r="BB451" s="3">
        <f>IF(BB$3=0,0,INDEX(Sheet1!RawDataCols,$C451,BB$5)*$R451)</f>
        <v>713.66</v>
      </c>
      <c r="BC451" s="3">
        <f>IF(BC$3=0,0,INDEX(Sheet1!RawDataCols,$C451,BC$5)*$R451)</f>
        <v>678.86</v>
      </c>
      <c r="BD451" s="3">
        <f>IF(BD$3=0,0,INDEX(Sheet1!RawDataCols,$C451,BD$5)*$R451)</f>
        <v>659.09</v>
      </c>
      <c r="BE451" s="3">
        <f>IF(BE$3=0,0,INDEX(Sheet1!RawDataCols,$C451,BE$5)*$R451)</f>
        <v>713.66</v>
      </c>
      <c r="BF451" s="3">
        <f>IF(BF$3=0,0,INDEX(Sheet1!RawDataCols,$C451,BF$5)*$R451)</f>
        <v>678.86</v>
      </c>
      <c r="BG451" s="179">
        <f>IF(BG$3=0,0,INDEX(Sheet1!RawDataCols,$C451,BG$5)*$R451)</f>
        <v>659.09</v>
      </c>
      <c r="BH451" s="33">
        <f t="shared" si="67"/>
        <v>8103.6100000000006</v>
      </c>
      <c r="BI451" s="33">
        <f t="shared" si="68"/>
        <v>7993.0199999999995</v>
      </c>
      <c r="BJ451" s="33">
        <f t="shared" si="69"/>
        <v>7086.53</v>
      </c>
      <c r="BK451" s="3">
        <f>IF(BK$3=0,0,INDEX(Sheet1!RawDataCols,$C451,BK$5)*$R451)</f>
        <v>499.56375000000003</v>
      </c>
      <c r="BL451" s="3">
        <f>IF(BL$3=0,0,INDEX(Sheet1!RawDataCols,$C451,BL$5)*$R451)</f>
        <v>467.02625</v>
      </c>
      <c r="BM451" s="3">
        <f>IF(BM$3=0,0,INDEX(Sheet1!RawDataCols,$C451,BM$5)*$R451)</f>
        <v>435.56812500000001</v>
      </c>
      <c r="BN451" s="3">
        <f>IF(BN$3=0,0,INDEX(Sheet1!RawDataCols,$C451,BN$5)*$R451)</f>
        <v>520.34124999999995</v>
      </c>
      <c r="BO451" s="3">
        <f>IF(BO$3=0,0,INDEX(Sheet1!RawDataCols,$C451,BO$5)*$R451)</f>
        <v>463.55937499999999</v>
      </c>
      <c r="BP451" s="3">
        <f>IF(BP$3=0,0,INDEX(Sheet1!RawDataCols,$C451,BP$5)*$R451)</f>
        <v>4255.3500000000004</v>
      </c>
      <c r="BQ451" s="3">
        <f t="shared" si="70"/>
        <v>1934.7400000000002</v>
      </c>
      <c r="BR451" s="3">
        <f t="shared" si="71"/>
        <v>1956</v>
      </c>
      <c r="BS451" s="3">
        <f t="shared" si="72"/>
        <v>2094.92</v>
      </c>
      <c r="BT451" s="3">
        <f t="shared" si="73"/>
        <v>4212.87</v>
      </c>
      <c r="BU451" s="3" t="str">
        <f>INDEX(Sheet1!$BS$2:$BS$1000,MATCH($A451,Sheet1!$A$2:$A$1000,0))</f>
        <v>14</v>
      </c>
      <c r="BV451" s="3">
        <f>INDEX(Sheet1!$BT$2:$BT$1000,MATCH($A451,Sheet1!$A$2:$A$1000,0))</f>
        <v>4212.87</v>
      </c>
    </row>
    <row r="452" spans="1:74" x14ac:dyDescent="0.2">
      <c r="A452" s="11" t="s">
        <v>884</v>
      </c>
      <c r="B452" s="3">
        <f>MATCH($A452,Sheet1!ACCOUNTNO,0)</f>
        <v>415</v>
      </c>
      <c r="C452" s="3">
        <f t="shared" si="64"/>
        <v>415</v>
      </c>
      <c r="D452" s="3" t="str">
        <f>IF(D$3=0,0,INDEX(Sheet1!RawDataCols,$C452,D$5))</f>
        <v>27240A04</v>
      </c>
      <c r="E452" s="3" t="str">
        <f>IF(E$3=0,0,INDEX(Sheet1!RawDataCols,$C452,E$5))</f>
        <v xml:space="preserve">27240          </v>
      </c>
      <c r="F452" s="3" t="str">
        <f>IF(F$3=0,0,INDEX(Sheet1!RawDataCols,$C452,F$5))</f>
        <v xml:space="preserve">A04            </v>
      </c>
      <c r="G452" s="3" t="str">
        <f>IF(G$3=0,0,INDEX(Sheet1!RawDataCols,$C452,G$5))</f>
        <v xml:space="preserve">               </v>
      </c>
      <c r="H452" s="3" t="str">
        <f>IF(H$3=0,0,INDEX(Sheet1!RawDataCols,$C452,H$5))</f>
        <v xml:space="preserve">               </v>
      </c>
      <c r="I452" s="3" t="str">
        <f>IF(I$3=0,0,INDEX(Sheet1!RawDataCols,$C452,I$5))</f>
        <v xml:space="preserve">               </v>
      </c>
      <c r="J452" s="3" t="str">
        <f>IF(J$3=0,0,INDEX(Sheet1!RawDataCols,$C452,J$5))</f>
        <v xml:space="preserve">               </v>
      </c>
      <c r="K452" s="3" t="str">
        <f>IF(K$3=0,0,INDEX(Sheet1!RawDataCols,$C452,K$5))</f>
        <v xml:space="preserve">               </v>
      </c>
      <c r="L452" s="3" t="str">
        <f>IF(L$3=0,0,INDEX(Sheet1!RawDataCols,$C452,L$5))</f>
        <v xml:space="preserve">               </v>
      </c>
      <c r="M452" s="3" t="str">
        <f>IF(M$3=0,0,INDEX(Sheet1!RawDataCols,$C452,M$5))</f>
        <v xml:space="preserve">F007  </v>
      </c>
      <c r="N452" s="3" t="str">
        <f>IF(N$3=0,0,INDEX(Sheet1!RawDataCols,$C452,N$5))</f>
        <v>Rates &amp; Taxes - ESL-174 Fullarton Rd</v>
      </c>
      <c r="O452" s="3">
        <f>INDEX(Sheet1!RawDataCols,$C452,O$5)</f>
        <v>13</v>
      </c>
      <c r="P452" s="3" t="str">
        <f>INDEX(Sheet1!RawDataCols,$C452,P$5)</f>
        <v>Cost and Expenses</v>
      </c>
      <c r="Q452" s="3" t="str">
        <f>IF(Q$3=0,0,INDEX(Sheet1!RawDataCols,$C452,Q$5))</f>
        <v>I</v>
      </c>
      <c r="R452" s="3">
        <f t="shared" si="65"/>
        <v>1</v>
      </c>
      <c r="S452" s="3">
        <f t="shared" si="66"/>
        <v>-1</v>
      </c>
      <c r="T452" s="3">
        <f>IF(T$3=0,0,INDEX(Sheet1!RawDataCols,$C452,T$5)*$R452)</f>
        <v>0</v>
      </c>
      <c r="U452" s="3">
        <f>IF(U$3=0,0,INDEX(Sheet1!RawDataCols,$C452,U$5)*$R452)</f>
        <v>453.5</v>
      </c>
      <c r="V452" s="3">
        <f>IF(V$3=0,0,INDEX(Sheet1!RawDataCols,$C452,V$5)*$R452)</f>
        <v>467.1</v>
      </c>
      <c r="W452" s="3">
        <f>IF(W$3=0,0,INDEX(Sheet1!RawDataCols,$C452,W$5)*$R452)</f>
        <v>431.31</v>
      </c>
      <c r="X452" s="3">
        <f>IF(X$3=0,0,INDEX(Sheet1!RawDataCols,$C452,X$5)*$R452)</f>
        <v>424.24</v>
      </c>
      <c r="Y452" s="3">
        <f>IF(Y$3=0,0,INDEX(Sheet1!RawDataCols,$C452,Y$5)*$R452)</f>
        <v>421.9</v>
      </c>
      <c r="Z452" s="3">
        <f>IF(Z$3=0,0,INDEX(Sheet1!RawDataCols,$C452,Z$5)*$R452)</f>
        <v>389.57</v>
      </c>
      <c r="AA452" s="3">
        <f>IF(AA$3=0,0,INDEX(Sheet1!RawDataCols,$C452,AA$5)*$R452)</f>
        <v>453.5</v>
      </c>
      <c r="AB452" s="3">
        <f>IF(AB$3=0,0,INDEX(Sheet1!RawDataCols,$C452,AB$5)*$R452)</f>
        <v>467.1</v>
      </c>
      <c r="AC452" s="3">
        <f>IF(AC$3=0,0,INDEX(Sheet1!RawDataCols,$C452,AC$5)*$R452)</f>
        <v>431.31</v>
      </c>
      <c r="AD452" s="3">
        <f>IF(AD$3=0,0,INDEX(Sheet1!RawDataCols,$C452,AD$5)*$R452)</f>
        <v>438.87</v>
      </c>
      <c r="AE452" s="3">
        <f>IF(AE$3=0,0,INDEX(Sheet1!RawDataCols,$C452,AE$5)*$R452)</f>
        <v>452.03</v>
      </c>
      <c r="AF452" s="3">
        <f>IF(AF$3=0,0,INDEX(Sheet1!RawDataCols,$C452,AF$5)*$R452)</f>
        <v>417.4</v>
      </c>
      <c r="AG452" s="3">
        <f>IF(AG$3=0,0,INDEX(Sheet1!RawDataCols,$C452,AG$5)*$R452)</f>
        <v>453.5</v>
      </c>
      <c r="AH452" s="3">
        <f>IF(AH$3=0,0,INDEX(Sheet1!RawDataCols,$C452,AH$5)*$R452)</f>
        <v>467.1</v>
      </c>
      <c r="AI452" s="3">
        <f>IF(AI$3=0,0,INDEX(Sheet1!RawDataCols,$C452,AI$5)*$R452)</f>
        <v>431.31</v>
      </c>
      <c r="AJ452" s="3">
        <f>IF(AJ$3=0,0,INDEX(Sheet1!RawDataCols,$C452,AJ$5)*$R452)</f>
        <v>453.46</v>
      </c>
      <c r="AK452" s="3">
        <f>IF(AK$3=0,0,INDEX(Sheet1!RawDataCols,$C452,AK$5)*$R452)</f>
        <v>452.03</v>
      </c>
      <c r="AL452" s="3">
        <f>IF(AL$3=0,0,INDEX(Sheet1!RawDataCols,$C452,AL$5)*$R452)</f>
        <v>417.38</v>
      </c>
      <c r="AM452" s="3">
        <f>IF(AM$3=0,0,INDEX(Sheet1!RawDataCols,$C452,AM$5)*$R452)</f>
        <v>467.1</v>
      </c>
      <c r="AN452" s="3">
        <f>IF(AN$3=0,0,INDEX(Sheet1!RawDataCols,$C452,AN$5)*$R452)</f>
        <v>467.1</v>
      </c>
      <c r="AO452" s="3">
        <f>IF(AO$3=0,0,INDEX(Sheet1!RawDataCols,$C452,AO$5)*$R452)</f>
        <v>438.87</v>
      </c>
      <c r="AP452" s="3">
        <f>IF(AP$3=0,0,INDEX(Sheet1!RawDataCols,$C452,AP$5)*$R452)</f>
        <v>666.52</v>
      </c>
      <c r="AQ452" s="3">
        <f>IF(AQ$3=0,0,INDEX(Sheet1!RawDataCols,$C452,AQ$5)*$R452)</f>
        <v>467.1</v>
      </c>
      <c r="AR452" s="3">
        <f>IF(AR$3=0,0,INDEX(Sheet1!RawDataCols,$C452,AR$5)*$R452)</f>
        <v>438.87</v>
      </c>
      <c r="AS452" s="3">
        <f>IF(AS$3=0,0,INDEX(Sheet1!RawDataCols,$C452,AS$5)*$R452)</f>
        <v>557.52</v>
      </c>
      <c r="AT452" s="3">
        <f>IF(AT$3=0,0,INDEX(Sheet1!RawDataCols,$C452,AT$5)*$R452)</f>
        <v>452.03</v>
      </c>
      <c r="AU452" s="3">
        <f>IF(AU$3=0,0,INDEX(Sheet1!RawDataCols,$C452,AU$5)*$R452)</f>
        <v>438.87</v>
      </c>
      <c r="AV452" s="3">
        <f>IF(AV$3=0,0,INDEX(Sheet1!RawDataCols,$C452,AV$5)*$R452)</f>
        <v>576.1</v>
      </c>
      <c r="AW452" s="3">
        <f>IF(AW$3=0,0,INDEX(Sheet1!RawDataCols,$C452,AW$5)*$R452)</f>
        <v>467.1</v>
      </c>
      <c r="AX452" s="3">
        <f>IF(AX$3=0,0,INDEX(Sheet1!RawDataCols,$C452,AX$5)*$R452)</f>
        <v>453.5</v>
      </c>
      <c r="AY452" s="3">
        <f>IF(AY$3=0,0,INDEX(Sheet1!RawDataCols,$C452,AY$5)*$R452)</f>
        <v>557.52</v>
      </c>
      <c r="AZ452" s="3">
        <f>IF(AZ$3=0,0,INDEX(Sheet1!RawDataCols,$C452,AZ$5)*$R452)</f>
        <v>452.03</v>
      </c>
      <c r="BA452" s="3">
        <f>IF(BA$3=0,0,INDEX(Sheet1!RawDataCols,$C452,BA$5)*$R452)</f>
        <v>438.87</v>
      </c>
      <c r="BB452" s="3">
        <f>IF(BB$3=0,0,INDEX(Sheet1!RawDataCols,$C452,BB$5)*$R452)</f>
        <v>576.1</v>
      </c>
      <c r="BC452" s="3">
        <f>IF(BC$3=0,0,INDEX(Sheet1!RawDataCols,$C452,BC$5)*$R452)</f>
        <v>467.1</v>
      </c>
      <c r="BD452" s="3">
        <f>IF(BD$3=0,0,INDEX(Sheet1!RawDataCols,$C452,BD$5)*$R452)</f>
        <v>453.5</v>
      </c>
      <c r="BE452" s="3">
        <f>IF(BE$3=0,0,INDEX(Sheet1!RawDataCols,$C452,BE$5)*$R452)</f>
        <v>576.1</v>
      </c>
      <c r="BF452" s="3">
        <f>IF(BF$3=0,0,INDEX(Sheet1!RawDataCols,$C452,BF$5)*$R452)</f>
        <v>467.1</v>
      </c>
      <c r="BG452" s="179">
        <f>IF(BG$3=0,0,INDEX(Sheet1!RawDataCols,$C452,BG$5)*$R452)</f>
        <v>453.5</v>
      </c>
      <c r="BH452" s="33">
        <f t="shared" si="67"/>
        <v>6077.93</v>
      </c>
      <c r="BI452" s="33">
        <f t="shared" si="68"/>
        <v>5499.72</v>
      </c>
      <c r="BJ452" s="33">
        <f t="shared" si="69"/>
        <v>5180.7599999999993</v>
      </c>
      <c r="BK452" s="3">
        <f>IF(BK$3=0,0,INDEX(Sheet1!RawDataCols,$C452,BK$5)*$R452)</f>
        <v>343.73250000000002</v>
      </c>
      <c r="BL452" s="3">
        <f>IF(BL$3=0,0,INDEX(Sheet1!RawDataCols,$C452,BL$5)*$R452)</f>
        <v>343.99437499999999</v>
      </c>
      <c r="BM452" s="3">
        <f>IF(BM$3=0,0,INDEX(Sheet1!RawDataCols,$C452,BM$5)*$R452)</f>
        <v>307.92250000000001</v>
      </c>
      <c r="BN452" s="3">
        <f>IF(BN$3=0,0,INDEX(Sheet1!RawDataCols,$C452,BN$5)*$R452)</f>
        <v>342.39937500000002</v>
      </c>
      <c r="BO452" s="3">
        <f>IF(BO$3=0,0,INDEX(Sheet1!RawDataCols,$C452,BO$5)*$R452)</f>
        <v>308.68437499999999</v>
      </c>
      <c r="BP452" s="3">
        <f>IF(BP$3=0,0,INDEX(Sheet1!RawDataCols,$C452,BP$5)*$R452)</f>
        <v>2985.63</v>
      </c>
      <c r="BQ452" s="3">
        <f t="shared" si="70"/>
        <v>1331.24</v>
      </c>
      <c r="BR452" s="3">
        <f t="shared" si="71"/>
        <v>1345.83</v>
      </c>
      <c r="BS452" s="3">
        <f t="shared" si="72"/>
        <v>1691.1399999999999</v>
      </c>
      <c r="BT452" s="3">
        <f t="shared" si="73"/>
        <v>3400.8599999999997</v>
      </c>
      <c r="BU452" s="3" t="str">
        <f>INDEX(Sheet1!$BS$2:$BS$1000,MATCH($A452,Sheet1!$A$2:$A$1000,0))</f>
        <v>14</v>
      </c>
      <c r="BV452" s="3">
        <f>INDEX(Sheet1!$BT$2:$BT$1000,MATCH($A452,Sheet1!$A$2:$A$1000,0))</f>
        <v>3400.86</v>
      </c>
    </row>
    <row r="453" spans="1:74" x14ac:dyDescent="0.2">
      <c r="A453" s="11" t="s">
        <v>885</v>
      </c>
      <c r="B453" s="3">
        <f>MATCH($A453,Sheet1!ACCOUNTNO,0)</f>
        <v>416</v>
      </c>
      <c r="C453" s="3">
        <f t="shared" si="64"/>
        <v>416</v>
      </c>
      <c r="D453" s="3" t="str">
        <f>IF(D$3=0,0,INDEX(Sheet1!RawDataCols,$C453,D$5))</f>
        <v>27240A05</v>
      </c>
      <c r="E453" s="3" t="str">
        <f>IF(E$3=0,0,INDEX(Sheet1!RawDataCols,$C453,E$5))</f>
        <v xml:space="preserve">27240          </v>
      </c>
      <c r="F453" s="3" t="str">
        <f>IF(F$3=0,0,INDEX(Sheet1!RawDataCols,$C453,F$5))</f>
        <v xml:space="preserve">A05            </v>
      </c>
      <c r="G453" s="3" t="str">
        <f>IF(G$3=0,0,INDEX(Sheet1!RawDataCols,$C453,G$5))</f>
        <v xml:space="preserve">               </v>
      </c>
      <c r="H453" s="3" t="str">
        <f>IF(H$3=0,0,INDEX(Sheet1!RawDataCols,$C453,H$5))</f>
        <v xml:space="preserve">               </v>
      </c>
      <c r="I453" s="3" t="str">
        <f>IF(I$3=0,0,INDEX(Sheet1!RawDataCols,$C453,I$5))</f>
        <v xml:space="preserve">               </v>
      </c>
      <c r="J453" s="3" t="str">
        <f>IF(J$3=0,0,INDEX(Sheet1!RawDataCols,$C453,J$5))</f>
        <v xml:space="preserve">               </v>
      </c>
      <c r="K453" s="3" t="str">
        <f>IF(K$3=0,0,INDEX(Sheet1!RawDataCols,$C453,K$5))</f>
        <v xml:space="preserve">               </v>
      </c>
      <c r="L453" s="3" t="str">
        <f>IF(L$3=0,0,INDEX(Sheet1!RawDataCols,$C453,L$5))</f>
        <v xml:space="preserve">               </v>
      </c>
      <c r="M453" s="3" t="str">
        <f>IF(M$3=0,0,INDEX(Sheet1!RawDataCols,$C453,M$5))</f>
        <v xml:space="preserve">F007  </v>
      </c>
      <c r="N453" s="3" t="str">
        <f>IF(N$3=0,0,INDEX(Sheet1!RawDataCols,$C453,N$5))</f>
        <v>Rates &amp; Taxes - ESL-26a Grote St</v>
      </c>
      <c r="O453" s="3">
        <f>INDEX(Sheet1!RawDataCols,$C453,O$5)</f>
        <v>13</v>
      </c>
      <c r="P453" s="3" t="str">
        <f>INDEX(Sheet1!RawDataCols,$C453,P$5)</f>
        <v>Cost and Expenses</v>
      </c>
      <c r="Q453" s="3" t="str">
        <f>IF(Q$3=0,0,INDEX(Sheet1!RawDataCols,$C453,Q$5))</f>
        <v>I</v>
      </c>
      <c r="R453" s="3">
        <f t="shared" si="65"/>
        <v>1</v>
      </c>
      <c r="S453" s="3">
        <f t="shared" si="66"/>
        <v>-1</v>
      </c>
      <c r="T453" s="3">
        <f>IF(T$3=0,0,INDEX(Sheet1!RawDataCols,$C453,T$5)*$R453)</f>
        <v>0</v>
      </c>
      <c r="U453" s="3">
        <f>IF(U$3=0,0,INDEX(Sheet1!RawDataCols,$C453,U$5)*$R453)</f>
        <v>146.38</v>
      </c>
      <c r="V453" s="3">
        <f>IF(V$3=0,0,INDEX(Sheet1!RawDataCols,$C453,V$5)*$R453)</f>
        <v>150.77000000000001</v>
      </c>
      <c r="W453" s="3">
        <f>IF(W$3=0,0,INDEX(Sheet1!RawDataCols,$C453,W$5)*$R453)</f>
        <v>133.36000000000001</v>
      </c>
      <c r="X453" s="3">
        <f>IF(X$3=0,0,INDEX(Sheet1!RawDataCols,$C453,X$5)*$R453)</f>
        <v>136.94</v>
      </c>
      <c r="Y453" s="3">
        <f>IF(Y$3=0,0,INDEX(Sheet1!RawDataCols,$C453,Y$5)*$R453)</f>
        <v>136.18</v>
      </c>
      <c r="Z453" s="3">
        <f>IF(Z$3=0,0,INDEX(Sheet1!RawDataCols,$C453,Z$5)*$R453)</f>
        <v>120.46</v>
      </c>
      <c r="AA453" s="3">
        <f>IF(AA$3=0,0,INDEX(Sheet1!RawDataCols,$C453,AA$5)*$R453)</f>
        <v>146.38</v>
      </c>
      <c r="AB453" s="3">
        <f>IF(AB$3=0,0,INDEX(Sheet1!RawDataCols,$C453,AB$5)*$R453)</f>
        <v>150.77000000000001</v>
      </c>
      <c r="AC453" s="3">
        <f>IF(AC$3=0,0,INDEX(Sheet1!RawDataCols,$C453,AC$5)*$R453)</f>
        <v>133.36000000000001</v>
      </c>
      <c r="AD453" s="3">
        <f>IF(AD$3=0,0,INDEX(Sheet1!RawDataCols,$C453,AD$5)*$R453)</f>
        <v>141.66</v>
      </c>
      <c r="AE453" s="3">
        <f>IF(AE$3=0,0,INDEX(Sheet1!RawDataCols,$C453,AE$5)*$R453)</f>
        <v>145.91</v>
      </c>
      <c r="AF453" s="3">
        <f>IF(AF$3=0,0,INDEX(Sheet1!RawDataCols,$C453,AF$5)*$R453)</f>
        <v>129.06</v>
      </c>
      <c r="AG453" s="3">
        <f>IF(AG$3=0,0,INDEX(Sheet1!RawDataCols,$C453,AG$5)*$R453)</f>
        <v>146.38</v>
      </c>
      <c r="AH453" s="3">
        <f>IF(AH$3=0,0,INDEX(Sheet1!RawDataCols,$C453,AH$5)*$R453)</f>
        <v>150.77000000000001</v>
      </c>
      <c r="AI453" s="3">
        <f>IF(AI$3=0,0,INDEX(Sheet1!RawDataCols,$C453,AI$5)*$R453)</f>
        <v>133.36000000000001</v>
      </c>
      <c r="AJ453" s="3">
        <f>IF(AJ$3=0,0,INDEX(Sheet1!RawDataCols,$C453,AJ$5)*$R453)</f>
        <v>146.36000000000001</v>
      </c>
      <c r="AK453" s="3">
        <f>IF(AK$3=0,0,INDEX(Sheet1!RawDataCols,$C453,AK$5)*$R453)</f>
        <v>145.91</v>
      </c>
      <c r="AL453" s="3">
        <f>IF(AL$3=0,0,INDEX(Sheet1!RawDataCols,$C453,AL$5)*$R453)</f>
        <v>129.08000000000001</v>
      </c>
      <c r="AM453" s="3">
        <f>IF(AM$3=0,0,INDEX(Sheet1!RawDataCols,$C453,AM$5)*$R453)</f>
        <v>150.77000000000001</v>
      </c>
      <c r="AN453" s="3">
        <f>IF(AN$3=0,0,INDEX(Sheet1!RawDataCols,$C453,AN$5)*$R453)</f>
        <v>150.77000000000001</v>
      </c>
      <c r="AO453" s="3">
        <f>IF(AO$3=0,0,INDEX(Sheet1!RawDataCols,$C453,AO$5)*$R453)</f>
        <v>141.66</v>
      </c>
      <c r="AP453" s="3">
        <f>IF(AP$3=0,0,INDEX(Sheet1!RawDataCols,$C453,AP$5)*$R453)</f>
        <v>160.59</v>
      </c>
      <c r="AQ453" s="3">
        <f>IF(AQ$3=0,0,INDEX(Sheet1!RawDataCols,$C453,AQ$5)*$R453)</f>
        <v>150.77000000000001</v>
      </c>
      <c r="AR453" s="3">
        <f>IF(AR$3=0,0,INDEX(Sheet1!RawDataCols,$C453,AR$5)*$R453)</f>
        <v>141.66</v>
      </c>
      <c r="AS453" s="3">
        <f>IF(AS$3=0,0,INDEX(Sheet1!RawDataCols,$C453,AS$5)*$R453)</f>
        <v>153.13</v>
      </c>
      <c r="AT453" s="3">
        <f>IF(AT$3=0,0,INDEX(Sheet1!RawDataCols,$C453,AT$5)*$R453)</f>
        <v>145.91</v>
      </c>
      <c r="AU453" s="3">
        <f>IF(AU$3=0,0,INDEX(Sheet1!RawDataCols,$C453,AU$5)*$R453)</f>
        <v>141.66</v>
      </c>
      <c r="AV453" s="3">
        <f>IF(AV$3=0,0,INDEX(Sheet1!RawDataCols,$C453,AV$5)*$R453)</f>
        <v>158.22999999999999</v>
      </c>
      <c r="AW453" s="3">
        <f>IF(AW$3=0,0,INDEX(Sheet1!RawDataCols,$C453,AW$5)*$R453)</f>
        <v>150.77000000000001</v>
      </c>
      <c r="AX453" s="3">
        <f>IF(AX$3=0,0,INDEX(Sheet1!RawDataCols,$C453,AX$5)*$R453)</f>
        <v>146.38</v>
      </c>
      <c r="AY453" s="3">
        <f>IF(AY$3=0,0,INDEX(Sheet1!RawDataCols,$C453,AY$5)*$R453)</f>
        <v>153.13</v>
      </c>
      <c r="AZ453" s="3">
        <f>IF(AZ$3=0,0,INDEX(Sheet1!RawDataCols,$C453,AZ$5)*$R453)</f>
        <v>145.91</v>
      </c>
      <c r="BA453" s="3">
        <f>IF(BA$3=0,0,INDEX(Sheet1!RawDataCols,$C453,BA$5)*$R453)</f>
        <v>141.66</v>
      </c>
      <c r="BB453" s="3">
        <f>IF(BB$3=0,0,INDEX(Sheet1!RawDataCols,$C453,BB$5)*$R453)</f>
        <v>158.22999999999999</v>
      </c>
      <c r="BC453" s="3">
        <f>IF(BC$3=0,0,INDEX(Sheet1!RawDataCols,$C453,BC$5)*$R453)</f>
        <v>150.77000000000001</v>
      </c>
      <c r="BD453" s="3">
        <f>IF(BD$3=0,0,INDEX(Sheet1!RawDataCols,$C453,BD$5)*$R453)</f>
        <v>146.38</v>
      </c>
      <c r="BE453" s="3">
        <f>IF(BE$3=0,0,INDEX(Sheet1!RawDataCols,$C453,BE$5)*$R453)</f>
        <v>158.22999999999999</v>
      </c>
      <c r="BF453" s="3">
        <f>IF(BF$3=0,0,INDEX(Sheet1!RawDataCols,$C453,BF$5)*$R453)</f>
        <v>150.77000000000001</v>
      </c>
      <c r="BG453" s="179">
        <f>IF(BG$3=0,0,INDEX(Sheet1!RawDataCols,$C453,BG$5)*$R453)</f>
        <v>146.38</v>
      </c>
      <c r="BH453" s="33">
        <f t="shared" si="67"/>
        <v>1798.1800000000003</v>
      </c>
      <c r="BI453" s="33">
        <f t="shared" si="68"/>
        <v>1775.21</v>
      </c>
      <c r="BJ453" s="33">
        <f t="shared" si="69"/>
        <v>1638.08</v>
      </c>
      <c r="BK453" s="3">
        <f>IF(BK$3=0,0,INDEX(Sheet1!RawDataCols,$C453,BK$5)*$R453)</f>
        <v>110.950625</v>
      </c>
      <c r="BL453" s="3">
        <f>IF(BL$3=0,0,INDEX(Sheet1!RawDataCols,$C453,BL$5)*$R453)</f>
        <v>106.439375</v>
      </c>
      <c r="BM453" s="3">
        <f>IF(BM$3=0,0,INDEX(Sheet1!RawDataCols,$C453,BM$5)*$R453)</f>
        <v>95.783749999999998</v>
      </c>
      <c r="BN453" s="3">
        <f>IF(BN$3=0,0,INDEX(Sheet1!RawDataCols,$C453,BN$5)*$R453)</f>
        <v>112.485</v>
      </c>
      <c r="BO453" s="3">
        <f>IF(BO$3=0,0,INDEX(Sheet1!RawDataCols,$C453,BO$5)*$R453)</f>
        <v>99.396874999999994</v>
      </c>
      <c r="BP453" s="3">
        <f>IF(BP$3=0,0,INDEX(Sheet1!RawDataCols,$C453,BP$5)*$R453)</f>
        <v>924.35</v>
      </c>
      <c r="BQ453" s="3">
        <f t="shared" si="70"/>
        <v>429.7</v>
      </c>
      <c r="BR453" s="3">
        <f t="shared" si="71"/>
        <v>434.4</v>
      </c>
      <c r="BS453" s="3">
        <f t="shared" si="72"/>
        <v>464.49</v>
      </c>
      <c r="BT453" s="3">
        <f t="shared" si="73"/>
        <v>934.08</v>
      </c>
      <c r="BU453" s="3" t="str">
        <f>INDEX(Sheet1!$BS$2:$BS$1000,MATCH($A453,Sheet1!$A$2:$A$1000,0))</f>
        <v>14</v>
      </c>
      <c r="BV453" s="3">
        <f>INDEX(Sheet1!$BT$2:$BT$1000,MATCH($A453,Sheet1!$A$2:$A$1000,0))</f>
        <v>934.08</v>
      </c>
    </row>
    <row r="454" spans="1:74" x14ac:dyDescent="0.2">
      <c r="A454" s="11" t="s">
        <v>886</v>
      </c>
      <c r="B454" s="3">
        <f>MATCH($A454,Sheet1!ACCOUNTNO,0)</f>
        <v>417</v>
      </c>
      <c r="C454" s="3">
        <f t="shared" si="64"/>
        <v>417</v>
      </c>
      <c r="D454" s="3" t="str">
        <f>IF(D$3=0,0,INDEX(Sheet1!RawDataCols,$C454,D$5))</f>
        <v>27240A06</v>
      </c>
      <c r="E454" s="3" t="str">
        <f>IF(E$3=0,0,INDEX(Sheet1!RawDataCols,$C454,E$5))</f>
        <v xml:space="preserve">27240          </v>
      </c>
      <c r="F454" s="3" t="str">
        <f>IF(F$3=0,0,INDEX(Sheet1!RawDataCols,$C454,F$5))</f>
        <v xml:space="preserve">A06            </v>
      </c>
      <c r="G454" s="3" t="str">
        <f>IF(G$3=0,0,INDEX(Sheet1!RawDataCols,$C454,G$5))</f>
        <v xml:space="preserve">               </v>
      </c>
      <c r="H454" s="3" t="str">
        <f>IF(H$3=0,0,INDEX(Sheet1!RawDataCols,$C454,H$5))</f>
        <v xml:space="preserve">               </v>
      </c>
      <c r="I454" s="3" t="str">
        <f>IF(I$3=0,0,INDEX(Sheet1!RawDataCols,$C454,I$5))</f>
        <v xml:space="preserve">               </v>
      </c>
      <c r="J454" s="3" t="str">
        <f>IF(J$3=0,0,INDEX(Sheet1!RawDataCols,$C454,J$5))</f>
        <v xml:space="preserve">               </v>
      </c>
      <c r="K454" s="3" t="str">
        <f>IF(K$3=0,0,INDEX(Sheet1!RawDataCols,$C454,K$5))</f>
        <v xml:space="preserve">               </v>
      </c>
      <c r="L454" s="3" t="str">
        <f>IF(L$3=0,0,INDEX(Sheet1!RawDataCols,$C454,L$5))</f>
        <v xml:space="preserve">               </v>
      </c>
      <c r="M454" s="3" t="str">
        <f>IF(M$3=0,0,INDEX(Sheet1!RawDataCols,$C454,M$5))</f>
        <v xml:space="preserve">F007  </v>
      </c>
      <c r="N454" s="3" t="str">
        <f>IF(N$3=0,0,INDEX(Sheet1!RawDataCols,$C454,N$5))</f>
        <v>Rates &amp; Taxes - ESL-31 Franklin St</v>
      </c>
      <c r="O454" s="3">
        <f>INDEX(Sheet1!RawDataCols,$C454,O$5)</f>
        <v>13</v>
      </c>
      <c r="P454" s="3" t="str">
        <f>INDEX(Sheet1!RawDataCols,$C454,P$5)</f>
        <v>Cost and Expenses</v>
      </c>
      <c r="Q454" s="3" t="str">
        <f>IF(Q$3=0,0,INDEX(Sheet1!RawDataCols,$C454,Q$5))</f>
        <v>I</v>
      </c>
      <c r="R454" s="3">
        <f t="shared" si="65"/>
        <v>1</v>
      </c>
      <c r="S454" s="3">
        <f t="shared" si="66"/>
        <v>-1</v>
      </c>
      <c r="T454" s="3">
        <f>IF(T$3=0,0,INDEX(Sheet1!RawDataCols,$C454,T$5)*$R454)</f>
        <v>0</v>
      </c>
      <c r="U454" s="3">
        <f>IF(U$3=0,0,INDEX(Sheet1!RawDataCols,$C454,U$5)*$R454)</f>
        <v>247.91</v>
      </c>
      <c r="V454" s="3">
        <f>IF(V$3=0,0,INDEX(Sheet1!RawDataCols,$C454,V$5)*$R454)</f>
        <v>491.8</v>
      </c>
      <c r="W454" s="3">
        <f>IF(W$3=0,0,INDEX(Sheet1!RawDataCols,$C454,W$5)*$R454)</f>
        <v>230.2</v>
      </c>
      <c r="X454" s="3">
        <f>IF(X$3=0,0,INDEX(Sheet1!RawDataCols,$C454,X$5)*$R454)</f>
        <v>231.91</v>
      </c>
      <c r="Y454" s="3">
        <f>IF(Y$3=0,0,INDEX(Sheet1!RawDataCols,$C454,Y$5)*$R454)</f>
        <v>444.2</v>
      </c>
      <c r="Z454" s="3">
        <f>IF(Z$3=0,0,INDEX(Sheet1!RawDataCols,$C454,Z$5)*$R454)</f>
        <v>207.92</v>
      </c>
      <c r="AA454" s="3">
        <f>IF(AA$3=0,0,INDEX(Sheet1!RawDataCols,$C454,AA$5)*$R454)</f>
        <v>247.91</v>
      </c>
      <c r="AB454" s="3">
        <f>IF(AB$3=0,0,INDEX(Sheet1!RawDataCols,$C454,AB$5)*$R454)</f>
        <v>491.8</v>
      </c>
      <c r="AC454" s="3">
        <f>IF(AC$3=0,0,INDEX(Sheet1!RawDataCols,$C454,AC$5)*$R454)</f>
        <v>230.2</v>
      </c>
      <c r="AD454" s="3">
        <f>IF(AD$3=0,0,INDEX(Sheet1!RawDataCols,$C454,AD$5)*$R454)</f>
        <v>239.91</v>
      </c>
      <c r="AE454" s="3">
        <f>IF(AE$3=0,0,INDEX(Sheet1!RawDataCols,$C454,AE$5)*$R454)</f>
        <v>475.93</v>
      </c>
      <c r="AF454" s="3">
        <f>IF(AF$3=0,0,INDEX(Sheet1!RawDataCols,$C454,AF$5)*$R454)</f>
        <v>222.77</v>
      </c>
      <c r="AG454" s="3">
        <f>IF(AG$3=0,0,INDEX(Sheet1!RawDataCols,$C454,AG$5)*$R454)</f>
        <v>247.91</v>
      </c>
      <c r="AH454" s="3">
        <f>IF(AH$3=0,0,INDEX(Sheet1!RawDataCols,$C454,AH$5)*$R454)</f>
        <v>491.8</v>
      </c>
      <c r="AI454" s="3">
        <f>IF(AI$3=0,0,INDEX(Sheet1!RawDataCols,$C454,AI$5)*$R454)</f>
        <v>230.2</v>
      </c>
      <c r="AJ454" s="3">
        <f>IF(AJ$3=0,0,INDEX(Sheet1!RawDataCols,$C454,AJ$5)*$R454)</f>
        <v>2950.84</v>
      </c>
      <c r="AK454" s="3">
        <f>IF(AK$3=0,0,INDEX(Sheet1!RawDataCols,$C454,AK$5)*$R454)</f>
        <v>475.93</v>
      </c>
      <c r="AL454" s="3">
        <f>IF(AL$3=0,0,INDEX(Sheet1!RawDataCols,$C454,AL$5)*$R454)</f>
        <v>222.75</v>
      </c>
      <c r="AM454" s="3">
        <f>IF(AM$3=0,0,INDEX(Sheet1!RawDataCols,$C454,AM$5)*$R454)</f>
        <v>491.8</v>
      </c>
      <c r="AN454" s="3">
        <f>IF(AN$3=0,0,INDEX(Sheet1!RawDataCols,$C454,AN$5)*$R454)</f>
        <v>491.8</v>
      </c>
      <c r="AO454" s="3">
        <f>IF(AO$3=0,0,INDEX(Sheet1!RawDataCols,$C454,AO$5)*$R454)</f>
        <v>239.91</v>
      </c>
      <c r="AP454" s="3">
        <f>IF(AP$3=0,0,INDEX(Sheet1!RawDataCols,$C454,AP$5)*$R454)</f>
        <v>35.979999999999997</v>
      </c>
      <c r="AQ454" s="3">
        <f>IF(AQ$3=0,0,INDEX(Sheet1!RawDataCols,$C454,AQ$5)*$R454)</f>
        <v>491.8</v>
      </c>
      <c r="AR454" s="3">
        <f>IF(AR$3=0,0,INDEX(Sheet1!RawDataCols,$C454,AR$5)*$R454)</f>
        <v>239.91</v>
      </c>
      <c r="AS454" s="3">
        <f>IF(AS$3=0,0,INDEX(Sheet1!RawDataCols,$C454,AS$5)*$R454)</f>
        <v>259.57</v>
      </c>
      <c r="AT454" s="3">
        <f>IF(AT$3=0,0,INDEX(Sheet1!RawDataCols,$C454,AT$5)*$R454)</f>
        <v>475.93</v>
      </c>
      <c r="AU454" s="3">
        <f>IF(AU$3=0,0,INDEX(Sheet1!RawDataCols,$C454,AU$5)*$R454)</f>
        <v>239.91</v>
      </c>
      <c r="AV454" s="3">
        <f>IF(AV$3=0,0,INDEX(Sheet1!RawDataCols,$C454,AV$5)*$R454)</f>
        <v>268.22000000000003</v>
      </c>
      <c r="AW454" s="3">
        <f>IF(AW$3=0,0,INDEX(Sheet1!RawDataCols,$C454,AW$5)*$R454)</f>
        <v>491.8</v>
      </c>
      <c r="AX454" s="3">
        <f>IF(AX$3=0,0,INDEX(Sheet1!RawDataCols,$C454,AX$5)*$R454)</f>
        <v>247.91</v>
      </c>
      <c r="AY454" s="3">
        <f>IF(AY$3=0,0,INDEX(Sheet1!RawDataCols,$C454,AY$5)*$R454)</f>
        <v>259.57</v>
      </c>
      <c r="AZ454" s="3">
        <f>IF(AZ$3=0,0,INDEX(Sheet1!RawDataCols,$C454,AZ$5)*$R454)</f>
        <v>475.93</v>
      </c>
      <c r="BA454" s="3">
        <f>IF(BA$3=0,0,INDEX(Sheet1!RawDataCols,$C454,BA$5)*$R454)</f>
        <v>239.91</v>
      </c>
      <c r="BB454" s="3">
        <f>IF(BB$3=0,0,INDEX(Sheet1!RawDataCols,$C454,BB$5)*$R454)</f>
        <v>268.22000000000003</v>
      </c>
      <c r="BC454" s="3">
        <f>IF(BC$3=0,0,INDEX(Sheet1!RawDataCols,$C454,BC$5)*$R454)</f>
        <v>491.8</v>
      </c>
      <c r="BD454" s="3">
        <f>IF(BD$3=0,0,INDEX(Sheet1!RawDataCols,$C454,BD$5)*$R454)</f>
        <v>247.91</v>
      </c>
      <c r="BE454" s="3">
        <f>IF(BE$3=0,0,INDEX(Sheet1!RawDataCols,$C454,BE$5)*$R454)</f>
        <v>268.22000000000003</v>
      </c>
      <c r="BF454" s="3">
        <f>IF(BF$3=0,0,INDEX(Sheet1!RawDataCols,$C454,BF$5)*$R454)</f>
        <v>491.8</v>
      </c>
      <c r="BG454" s="179">
        <f>IF(BG$3=0,0,INDEX(Sheet1!RawDataCols,$C454,BG$5)*$R454)</f>
        <v>247.91</v>
      </c>
      <c r="BH454" s="33">
        <f t="shared" si="67"/>
        <v>5749.75</v>
      </c>
      <c r="BI454" s="33">
        <f t="shared" si="68"/>
        <v>5790.5200000000013</v>
      </c>
      <c r="BJ454" s="33">
        <f t="shared" si="69"/>
        <v>2799.4999999999995</v>
      </c>
      <c r="BK454" s="3">
        <f>IF(BK$3=0,0,INDEX(Sheet1!RawDataCols,$C454,BK$5)*$R454)</f>
        <v>361.90750000000003</v>
      </c>
      <c r="BL454" s="3">
        <f>IF(BL$3=0,0,INDEX(Sheet1!RawDataCols,$C454,BL$5)*$R454)</f>
        <v>183.53125</v>
      </c>
      <c r="BM454" s="3">
        <f>IF(BM$3=0,0,INDEX(Sheet1!RawDataCols,$C454,BM$5)*$R454)</f>
        <v>163.08562499999999</v>
      </c>
      <c r="BN454" s="3">
        <f>IF(BN$3=0,0,INDEX(Sheet1!RawDataCols,$C454,BN$5)*$R454)</f>
        <v>190.61750000000001</v>
      </c>
      <c r="BO454" s="3">
        <f>IF(BO$3=0,0,INDEX(Sheet1!RawDataCols,$C454,BO$5)*$R454)</f>
        <v>170.58125000000001</v>
      </c>
      <c r="BP454" s="3">
        <f>IF(BP$3=0,0,INDEX(Sheet1!RawDataCols,$C454,BP$5)*$R454)</f>
        <v>1592.46</v>
      </c>
      <c r="BQ454" s="3">
        <f t="shared" si="70"/>
        <v>727.73</v>
      </c>
      <c r="BR454" s="3">
        <f t="shared" si="71"/>
        <v>3438.6600000000003</v>
      </c>
      <c r="BS454" s="3">
        <f t="shared" si="72"/>
        <v>787.34999999999991</v>
      </c>
      <c r="BT454" s="3">
        <f t="shared" si="73"/>
        <v>1583.36</v>
      </c>
      <c r="BU454" s="3" t="str">
        <f>INDEX(Sheet1!$BS$2:$BS$1000,MATCH($A454,Sheet1!$A$2:$A$1000,0))</f>
        <v>14</v>
      </c>
      <c r="BV454" s="3">
        <f>INDEX(Sheet1!$BT$2:$BT$1000,MATCH($A454,Sheet1!$A$2:$A$1000,0))</f>
        <v>1583.36</v>
      </c>
    </row>
    <row r="455" spans="1:74" x14ac:dyDescent="0.2">
      <c r="A455" s="11" t="s">
        <v>887</v>
      </c>
      <c r="B455" s="3">
        <f>MATCH($A455,Sheet1!ACCOUNTNO,0)</f>
        <v>418</v>
      </c>
      <c r="C455" s="3">
        <f t="shared" si="64"/>
        <v>418</v>
      </c>
      <c r="D455" s="3" t="str">
        <f>IF(D$3=0,0,INDEX(Sheet1!RawDataCols,$C455,D$5))</f>
        <v>27240A07</v>
      </c>
      <c r="E455" s="3" t="str">
        <f>IF(E$3=0,0,INDEX(Sheet1!RawDataCols,$C455,E$5))</f>
        <v xml:space="preserve">27240          </v>
      </c>
      <c r="F455" s="3" t="str">
        <f>IF(F$3=0,0,INDEX(Sheet1!RawDataCols,$C455,F$5))</f>
        <v xml:space="preserve">A07            </v>
      </c>
      <c r="G455" s="3" t="str">
        <f>IF(G$3=0,0,INDEX(Sheet1!RawDataCols,$C455,G$5))</f>
        <v xml:space="preserve">               </v>
      </c>
      <c r="H455" s="3" t="str">
        <f>IF(H$3=0,0,INDEX(Sheet1!RawDataCols,$C455,H$5))</f>
        <v xml:space="preserve">               </v>
      </c>
      <c r="I455" s="3" t="str">
        <f>IF(I$3=0,0,INDEX(Sheet1!RawDataCols,$C455,I$5))</f>
        <v xml:space="preserve">               </v>
      </c>
      <c r="J455" s="3" t="str">
        <f>IF(J$3=0,0,INDEX(Sheet1!RawDataCols,$C455,J$5))</f>
        <v xml:space="preserve">               </v>
      </c>
      <c r="K455" s="3" t="str">
        <f>IF(K$3=0,0,INDEX(Sheet1!RawDataCols,$C455,K$5))</f>
        <v xml:space="preserve">               </v>
      </c>
      <c r="L455" s="3" t="str">
        <f>IF(L$3=0,0,INDEX(Sheet1!RawDataCols,$C455,L$5))</f>
        <v xml:space="preserve">               </v>
      </c>
      <c r="M455" s="3" t="str">
        <f>IF(M$3=0,0,INDEX(Sheet1!RawDataCols,$C455,M$5))</f>
        <v xml:space="preserve">F007  </v>
      </c>
      <c r="N455" s="3" t="str">
        <f>IF(N$3=0,0,INDEX(Sheet1!RawDataCols,$C455,N$5))</f>
        <v>Rates &amp; Taxes - ESL-25 Franklin St</v>
      </c>
      <c r="O455" s="3">
        <f>INDEX(Sheet1!RawDataCols,$C455,O$5)</f>
        <v>13</v>
      </c>
      <c r="P455" s="3" t="str">
        <f>INDEX(Sheet1!RawDataCols,$C455,P$5)</f>
        <v>Cost and Expenses</v>
      </c>
      <c r="Q455" s="3" t="str">
        <f>IF(Q$3=0,0,INDEX(Sheet1!RawDataCols,$C455,Q$5))</f>
        <v>I</v>
      </c>
      <c r="R455" s="3">
        <f t="shared" si="65"/>
        <v>1</v>
      </c>
      <c r="S455" s="3">
        <f t="shared" si="66"/>
        <v>-1</v>
      </c>
      <c r="T455" s="3">
        <f>IF(T$3=0,0,INDEX(Sheet1!RawDataCols,$C455,T$5)*$R455)</f>
        <v>0</v>
      </c>
      <c r="U455" s="3">
        <f>IF(U$3=0,0,INDEX(Sheet1!RawDataCols,$C455,U$5)*$R455)</f>
        <v>1491.59</v>
      </c>
      <c r="V455" s="3">
        <f>IF(V$3=0,0,INDEX(Sheet1!RawDataCols,$C455,V$5)*$R455)</f>
        <v>1536.34</v>
      </c>
      <c r="W455" s="3">
        <f>IF(W$3=0,0,INDEX(Sheet1!RawDataCols,$C455,W$5)*$R455)</f>
        <v>1394.66</v>
      </c>
      <c r="X455" s="3">
        <f>IF(X$3=0,0,INDEX(Sheet1!RawDataCols,$C455,X$5)*$R455)</f>
        <v>1395.36</v>
      </c>
      <c r="Y455" s="3">
        <f>IF(Y$3=0,0,INDEX(Sheet1!RawDataCols,$C455,Y$5)*$R455)</f>
        <v>1387.66</v>
      </c>
      <c r="Z455" s="3">
        <f>IF(Z$3=0,0,INDEX(Sheet1!RawDataCols,$C455,Z$5)*$R455)</f>
        <v>1259.7</v>
      </c>
      <c r="AA455" s="3">
        <f>IF(AA$3=0,0,INDEX(Sheet1!RawDataCols,$C455,AA$5)*$R455)</f>
        <v>1491.59</v>
      </c>
      <c r="AB455" s="3">
        <f>IF(AB$3=0,0,INDEX(Sheet1!RawDataCols,$C455,AB$5)*$R455)</f>
        <v>1536.34</v>
      </c>
      <c r="AC455" s="3">
        <f>IF(AC$3=0,0,INDEX(Sheet1!RawDataCols,$C455,AC$5)*$R455)</f>
        <v>1394.66</v>
      </c>
      <c r="AD455" s="3">
        <f>IF(AD$3=0,0,INDEX(Sheet1!RawDataCols,$C455,AD$5)*$R455)</f>
        <v>1443.48</v>
      </c>
      <c r="AE455" s="3">
        <f>IF(AE$3=0,0,INDEX(Sheet1!RawDataCols,$C455,AE$5)*$R455)</f>
        <v>1486.78</v>
      </c>
      <c r="AF455" s="3">
        <f>IF(AF$3=0,0,INDEX(Sheet1!RawDataCols,$C455,AF$5)*$R455)</f>
        <v>1349.67</v>
      </c>
      <c r="AG455" s="3">
        <f>IF(AG$3=0,0,INDEX(Sheet1!RawDataCols,$C455,AG$5)*$R455)</f>
        <v>1491.59</v>
      </c>
      <c r="AH455" s="3">
        <f>IF(AH$3=0,0,INDEX(Sheet1!RawDataCols,$C455,AH$5)*$R455)</f>
        <v>1536.34</v>
      </c>
      <c r="AI455" s="3">
        <f>IF(AI$3=0,0,INDEX(Sheet1!RawDataCols,$C455,AI$5)*$R455)</f>
        <v>1394.66</v>
      </c>
      <c r="AJ455" s="3">
        <f>IF(AJ$3=0,0,INDEX(Sheet1!RawDataCols,$C455,AJ$5)*$R455)</f>
        <v>1491.59</v>
      </c>
      <c r="AK455" s="3">
        <f>IF(AK$3=0,0,INDEX(Sheet1!RawDataCols,$C455,AK$5)*$R455)</f>
        <v>1486.78</v>
      </c>
      <c r="AL455" s="3">
        <f>IF(AL$3=0,0,INDEX(Sheet1!RawDataCols,$C455,AL$5)*$R455)</f>
        <v>1349.7</v>
      </c>
      <c r="AM455" s="3">
        <f>IF(AM$3=0,0,INDEX(Sheet1!RawDataCols,$C455,AM$5)*$R455)</f>
        <v>1536.34</v>
      </c>
      <c r="AN455" s="3">
        <f>IF(AN$3=0,0,INDEX(Sheet1!RawDataCols,$C455,AN$5)*$R455)</f>
        <v>1536.34</v>
      </c>
      <c r="AO455" s="3">
        <f>IF(AO$3=0,0,INDEX(Sheet1!RawDataCols,$C455,AO$5)*$R455)</f>
        <v>1443.48</v>
      </c>
      <c r="AP455" s="3">
        <f>IF(AP$3=0,0,INDEX(Sheet1!RawDataCols,$C455,AP$5)*$R455)</f>
        <v>1642.6</v>
      </c>
      <c r="AQ455" s="3">
        <f>IF(AQ$3=0,0,INDEX(Sheet1!RawDataCols,$C455,AQ$5)*$R455)</f>
        <v>1536.34</v>
      </c>
      <c r="AR455" s="3">
        <f>IF(AR$3=0,0,INDEX(Sheet1!RawDataCols,$C455,AR$5)*$R455)</f>
        <v>1443.48</v>
      </c>
      <c r="AS455" s="3">
        <f>IF(AS$3=0,0,INDEX(Sheet1!RawDataCols,$C455,AS$5)*$R455)</f>
        <v>1563.41</v>
      </c>
      <c r="AT455" s="3">
        <f>IF(AT$3=0,0,INDEX(Sheet1!RawDataCols,$C455,AT$5)*$R455)</f>
        <v>1486.78</v>
      </c>
      <c r="AU455" s="3">
        <f>IF(AU$3=0,0,INDEX(Sheet1!RawDataCols,$C455,AU$5)*$R455)</f>
        <v>1443.48</v>
      </c>
      <c r="AV455" s="3">
        <f>IF(AV$3=0,0,INDEX(Sheet1!RawDataCols,$C455,AV$5)*$R455)</f>
        <v>1615.53</v>
      </c>
      <c r="AW455" s="3">
        <f>IF(AW$3=0,0,INDEX(Sheet1!RawDataCols,$C455,AW$5)*$R455)</f>
        <v>1536.34</v>
      </c>
      <c r="AX455" s="3">
        <f>IF(AX$3=0,0,INDEX(Sheet1!RawDataCols,$C455,AX$5)*$R455)</f>
        <v>1491.59</v>
      </c>
      <c r="AY455" s="3">
        <f>IF(AY$3=0,0,INDEX(Sheet1!RawDataCols,$C455,AY$5)*$R455)</f>
        <v>1563.41</v>
      </c>
      <c r="AZ455" s="3">
        <f>IF(AZ$3=0,0,INDEX(Sheet1!RawDataCols,$C455,AZ$5)*$R455)</f>
        <v>1486.78</v>
      </c>
      <c r="BA455" s="3">
        <f>IF(BA$3=0,0,INDEX(Sheet1!RawDataCols,$C455,BA$5)*$R455)</f>
        <v>1443.48</v>
      </c>
      <c r="BB455" s="3">
        <f>IF(BB$3=0,0,INDEX(Sheet1!RawDataCols,$C455,BB$5)*$R455)</f>
        <v>1615.53</v>
      </c>
      <c r="BC455" s="3">
        <f>IF(BC$3=0,0,INDEX(Sheet1!RawDataCols,$C455,BC$5)*$R455)</f>
        <v>1536.34</v>
      </c>
      <c r="BD455" s="3">
        <f>IF(BD$3=0,0,INDEX(Sheet1!RawDataCols,$C455,BD$5)*$R455)</f>
        <v>1491.59</v>
      </c>
      <c r="BE455" s="3">
        <f>IF(BE$3=0,0,INDEX(Sheet1!RawDataCols,$C455,BE$5)*$R455)</f>
        <v>1615.53</v>
      </c>
      <c r="BF455" s="3">
        <f>IF(BF$3=0,0,INDEX(Sheet1!RawDataCols,$C455,BF$5)*$R455)</f>
        <v>1536.34</v>
      </c>
      <c r="BG455" s="179">
        <f>IF(BG$3=0,0,INDEX(Sheet1!RawDataCols,$C455,BG$5)*$R455)</f>
        <v>1491.59</v>
      </c>
      <c r="BH455" s="33">
        <f t="shared" si="67"/>
        <v>18342.02</v>
      </c>
      <c r="BI455" s="33">
        <f t="shared" si="68"/>
        <v>18089.16</v>
      </c>
      <c r="BJ455" s="33">
        <f t="shared" si="69"/>
        <v>16900.149999999998</v>
      </c>
      <c r="BK455" s="3">
        <f>IF(BK$3=0,0,INDEX(Sheet1!RawDataCols,$C455,BK$5)*$R455)</f>
        <v>1130.5725</v>
      </c>
      <c r="BL455" s="3">
        <f>IF(BL$3=0,0,INDEX(Sheet1!RawDataCols,$C455,BL$5)*$R455)</f>
        <v>1112.403125</v>
      </c>
      <c r="BM455" s="3">
        <f>IF(BM$3=0,0,INDEX(Sheet1!RawDataCols,$C455,BM$5)*$R455)</f>
        <v>996.515625</v>
      </c>
      <c r="BN455" s="3">
        <f>IF(BN$3=0,0,INDEX(Sheet1!RawDataCols,$C455,BN$5)*$R455)</f>
        <v>1126.1031250000001</v>
      </c>
      <c r="BO455" s="3">
        <f>IF(BO$3=0,0,INDEX(Sheet1!RawDataCols,$C455,BO$5)*$R455)</f>
        <v>999.34062500000005</v>
      </c>
      <c r="BP455" s="3">
        <f>IF(BP$3=0,0,INDEX(Sheet1!RawDataCols,$C455,BP$5)*$R455)</f>
        <v>9655.4</v>
      </c>
      <c r="BQ455" s="3">
        <f t="shared" si="70"/>
        <v>4378.54</v>
      </c>
      <c r="BR455" s="3">
        <f t="shared" si="71"/>
        <v>4426.66</v>
      </c>
      <c r="BS455" s="3">
        <f t="shared" si="72"/>
        <v>4742.3499999999995</v>
      </c>
      <c r="BT455" s="3">
        <f t="shared" si="73"/>
        <v>9536.82</v>
      </c>
      <c r="BU455" s="3" t="str">
        <f>INDEX(Sheet1!$BS$2:$BS$1000,MATCH($A455,Sheet1!$A$2:$A$1000,0))</f>
        <v>14</v>
      </c>
      <c r="BV455" s="3">
        <f>INDEX(Sheet1!$BT$2:$BT$1000,MATCH($A455,Sheet1!$A$2:$A$1000,0))</f>
        <v>9536.82</v>
      </c>
    </row>
    <row r="456" spans="1:74" x14ac:dyDescent="0.2">
      <c r="A456" s="11" t="s">
        <v>888</v>
      </c>
      <c r="B456" s="3">
        <f>MATCH($A456,Sheet1!ACCOUNTNO,0)</f>
        <v>419</v>
      </c>
      <c r="C456" s="3">
        <f t="shared" ref="C456:C519" si="74">IF(ISNA($B456),65000,$B456)</f>
        <v>419</v>
      </c>
      <c r="D456" s="3" t="str">
        <f>IF(D$3=0,0,INDEX(Sheet1!RawDataCols,$C456,D$5))</f>
        <v>27240A08</v>
      </c>
      <c r="E456" s="3" t="str">
        <f>IF(E$3=0,0,INDEX(Sheet1!RawDataCols,$C456,E$5))</f>
        <v xml:space="preserve">27240          </v>
      </c>
      <c r="F456" s="3" t="str">
        <f>IF(F$3=0,0,INDEX(Sheet1!RawDataCols,$C456,F$5))</f>
        <v xml:space="preserve">A08            </v>
      </c>
      <c r="G456" s="3" t="str">
        <f>IF(G$3=0,0,INDEX(Sheet1!RawDataCols,$C456,G$5))</f>
        <v xml:space="preserve">               </v>
      </c>
      <c r="H456" s="3" t="str">
        <f>IF(H$3=0,0,INDEX(Sheet1!RawDataCols,$C456,H$5))</f>
        <v xml:space="preserve">               </v>
      </c>
      <c r="I456" s="3" t="str">
        <f>IF(I$3=0,0,INDEX(Sheet1!RawDataCols,$C456,I$5))</f>
        <v xml:space="preserve">               </v>
      </c>
      <c r="J456" s="3" t="str">
        <f>IF(J$3=0,0,INDEX(Sheet1!RawDataCols,$C456,J$5))</f>
        <v xml:space="preserve">               </v>
      </c>
      <c r="K456" s="3" t="str">
        <f>IF(K$3=0,0,INDEX(Sheet1!RawDataCols,$C456,K$5))</f>
        <v xml:space="preserve">               </v>
      </c>
      <c r="L456" s="3" t="str">
        <f>IF(L$3=0,0,INDEX(Sheet1!RawDataCols,$C456,L$5))</f>
        <v xml:space="preserve">               </v>
      </c>
      <c r="M456" s="3" t="str">
        <f>IF(M$3=0,0,INDEX(Sheet1!RawDataCols,$C456,M$5))</f>
        <v xml:space="preserve">F007  </v>
      </c>
      <c r="N456" s="3" t="str">
        <f>IF(N$3=0,0,INDEX(Sheet1!RawDataCols,$C456,N$5))</f>
        <v>Rates &amp; Taxes - ESL-23 Frankin St</v>
      </c>
      <c r="O456" s="3">
        <f>INDEX(Sheet1!RawDataCols,$C456,O$5)</f>
        <v>13</v>
      </c>
      <c r="P456" s="3" t="str">
        <f>INDEX(Sheet1!RawDataCols,$C456,P$5)</f>
        <v>Cost and Expenses</v>
      </c>
      <c r="Q456" s="3" t="str">
        <f>IF(Q$3=0,0,INDEX(Sheet1!RawDataCols,$C456,Q$5))</f>
        <v>I</v>
      </c>
      <c r="R456" s="3">
        <f t="shared" ref="R456:R519" si="75">IF(OR(GL_Cat_Code=8,GL_Cat_Code=12,GL_Cat_Code=28,GL_Cat_Code=32,GL_Cat_Code=36,GL_Cat_Code=40),-1,1)</f>
        <v>1</v>
      </c>
      <c r="S456" s="3">
        <f t="shared" ref="S456:S519" si="76">IF(OR(GL_Cat_Code=8,GL_Cat_Code=12,GL_Cat_Code=28,GL_Cat_Code=32,GL_Cat_Code=36,GL_Cat_Code=40),1,-1)</f>
        <v>-1</v>
      </c>
      <c r="T456" s="3">
        <f>IF(T$3=0,0,INDEX(Sheet1!RawDataCols,$C456,T$5)*$R456)</f>
        <v>0</v>
      </c>
      <c r="U456" s="3">
        <f>IF(U$3=0,0,INDEX(Sheet1!RawDataCols,$C456,U$5)*$R456)</f>
        <v>225.06</v>
      </c>
      <c r="V456" s="3">
        <f>IF(V$3=0,0,INDEX(Sheet1!RawDataCols,$C456,V$5)*$R456)</f>
        <v>231.82</v>
      </c>
      <c r="W456" s="3">
        <f>IF(W$3=0,0,INDEX(Sheet1!RawDataCols,$C456,W$5)*$R456)</f>
        <v>205.37</v>
      </c>
      <c r="X456" s="3">
        <f>IF(X$3=0,0,INDEX(Sheet1!RawDataCols,$C456,X$5)*$R456)</f>
        <v>210.54</v>
      </c>
      <c r="Y456" s="3">
        <f>IF(Y$3=0,0,INDEX(Sheet1!RawDataCols,$C456,Y$5)*$R456)</f>
        <v>209.38</v>
      </c>
      <c r="Z456" s="3">
        <f>IF(Z$3=0,0,INDEX(Sheet1!RawDataCols,$C456,Z$5)*$R456)</f>
        <v>185.49</v>
      </c>
      <c r="AA456" s="3">
        <f>IF(AA$3=0,0,INDEX(Sheet1!RawDataCols,$C456,AA$5)*$R456)</f>
        <v>225.06</v>
      </c>
      <c r="AB456" s="3">
        <f>IF(AB$3=0,0,INDEX(Sheet1!RawDataCols,$C456,AB$5)*$R456)</f>
        <v>231.82</v>
      </c>
      <c r="AC456" s="3">
        <f>IF(AC$3=0,0,INDEX(Sheet1!RawDataCols,$C456,AC$5)*$R456)</f>
        <v>205.37</v>
      </c>
      <c r="AD456" s="3">
        <f>IF(AD$3=0,0,INDEX(Sheet1!RawDataCols,$C456,AD$5)*$R456)</f>
        <v>217.8</v>
      </c>
      <c r="AE456" s="3">
        <f>IF(AE$3=0,0,INDEX(Sheet1!RawDataCols,$C456,AE$5)*$R456)</f>
        <v>224.34</v>
      </c>
      <c r="AF456" s="3">
        <f>IF(AF$3=0,0,INDEX(Sheet1!RawDataCols,$C456,AF$5)*$R456)</f>
        <v>198.74</v>
      </c>
      <c r="AG456" s="3">
        <f>IF(AG$3=0,0,INDEX(Sheet1!RawDataCols,$C456,AG$5)*$R456)</f>
        <v>225.06</v>
      </c>
      <c r="AH456" s="3">
        <f>IF(AH$3=0,0,INDEX(Sheet1!RawDataCols,$C456,AH$5)*$R456)</f>
        <v>231.82</v>
      </c>
      <c r="AI456" s="3">
        <f>IF(AI$3=0,0,INDEX(Sheet1!RawDataCols,$C456,AI$5)*$R456)</f>
        <v>205.37</v>
      </c>
      <c r="AJ456" s="3">
        <f>IF(AJ$3=0,0,INDEX(Sheet1!RawDataCols,$C456,AJ$5)*$R456)</f>
        <v>225.11</v>
      </c>
      <c r="AK456" s="3">
        <f>IF(AK$3=0,0,INDEX(Sheet1!RawDataCols,$C456,AK$5)*$R456)</f>
        <v>224.34</v>
      </c>
      <c r="AL456" s="3">
        <f>IF(AL$3=0,0,INDEX(Sheet1!RawDataCols,$C456,AL$5)*$R456)</f>
        <v>198.73</v>
      </c>
      <c r="AM456" s="3">
        <f>IF(AM$3=0,0,INDEX(Sheet1!RawDataCols,$C456,AM$5)*$R456)</f>
        <v>231.82</v>
      </c>
      <c r="AN456" s="3">
        <f>IF(AN$3=0,0,INDEX(Sheet1!RawDataCols,$C456,AN$5)*$R456)</f>
        <v>231.82</v>
      </c>
      <c r="AO456" s="3">
        <f>IF(AO$3=0,0,INDEX(Sheet1!RawDataCols,$C456,AO$5)*$R456)</f>
        <v>217.8</v>
      </c>
      <c r="AP456" s="3">
        <f>IF(AP$3=0,0,INDEX(Sheet1!RawDataCols,$C456,AP$5)*$R456)</f>
        <v>247.27</v>
      </c>
      <c r="AQ456" s="3">
        <f>IF(AQ$3=0,0,INDEX(Sheet1!RawDataCols,$C456,AQ$5)*$R456)</f>
        <v>231.82</v>
      </c>
      <c r="AR456" s="3">
        <f>IF(AR$3=0,0,INDEX(Sheet1!RawDataCols,$C456,AR$5)*$R456)</f>
        <v>217.8</v>
      </c>
      <c r="AS456" s="3">
        <f>IF(AS$3=0,0,INDEX(Sheet1!RawDataCols,$C456,AS$5)*$R456)</f>
        <v>235.62</v>
      </c>
      <c r="AT456" s="3">
        <f>IF(AT$3=0,0,INDEX(Sheet1!RawDataCols,$C456,AT$5)*$R456)</f>
        <v>224.34</v>
      </c>
      <c r="AU456" s="3">
        <f>IF(AU$3=0,0,INDEX(Sheet1!RawDataCols,$C456,AU$5)*$R456)</f>
        <v>217.8</v>
      </c>
      <c r="AV456" s="3">
        <f>IF(AV$3=0,0,INDEX(Sheet1!RawDataCols,$C456,AV$5)*$R456)</f>
        <v>243.47</v>
      </c>
      <c r="AW456" s="3">
        <f>IF(AW$3=0,0,INDEX(Sheet1!RawDataCols,$C456,AW$5)*$R456)</f>
        <v>231.82</v>
      </c>
      <c r="AX456" s="3">
        <f>IF(AX$3=0,0,INDEX(Sheet1!RawDataCols,$C456,AX$5)*$R456)</f>
        <v>225.06</v>
      </c>
      <c r="AY456" s="3">
        <f>IF(AY$3=0,0,INDEX(Sheet1!RawDataCols,$C456,AY$5)*$R456)</f>
        <v>235.62</v>
      </c>
      <c r="AZ456" s="3">
        <f>IF(AZ$3=0,0,INDEX(Sheet1!RawDataCols,$C456,AZ$5)*$R456)</f>
        <v>224.34</v>
      </c>
      <c r="BA456" s="3">
        <f>IF(BA$3=0,0,INDEX(Sheet1!RawDataCols,$C456,BA$5)*$R456)</f>
        <v>217.8</v>
      </c>
      <c r="BB456" s="3">
        <f>IF(BB$3=0,0,INDEX(Sheet1!RawDataCols,$C456,BB$5)*$R456)</f>
        <v>243.47</v>
      </c>
      <c r="BC456" s="3">
        <f>IF(BC$3=0,0,INDEX(Sheet1!RawDataCols,$C456,BC$5)*$R456)</f>
        <v>231.82</v>
      </c>
      <c r="BD456" s="3">
        <f>IF(BD$3=0,0,INDEX(Sheet1!RawDataCols,$C456,BD$5)*$R456)</f>
        <v>225.06</v>
      </c>
      <c r="BE456" s="3">
        <f>IF(BE$3=0,0,INDEX(Sheet1!RawDataCols,$C456,BE$5)*$R456)</f>
        <v>243.47</v>
      </c>
      <c r="BF456" s="3">
        <f>IF(BF$3=0,0,INDEX(Sheet1!RawDataCols,$C456,BF$5)*$R456)</f>
        <v>231.82</v>
      </c>
      <c r="BG456" s="179">
        <f>IF(BG$3=0,0,INDEX(Sheet1!RawDataCols,$C456,BG$5)*$R456)</f>
        <v>225.06</v>
      </c>
      <c r="BH456" s="33">
        <f t="shared" ref="BH456:BH519" si="77">SUM(T456,U456,X456,AA456,AD456,AG456,AJ456,AM456,AP456,AS456,AV456,AY456,BB456)</f>
        <v>2765.8999999999996</v>
      </c>
      <c r="BI456" s="33">
        <f t="shared" ref="BI456:BI519" si="78">SUM(V456,Y456,AB456,AE456,AH456,AK456,AN456,AQ456,AT456,AW456,AZ456,BC456)</f>
        <v>2729.48</v>
      </c>
      <c r="BJ456" s="33">
        <f t="shared" ref="BJ456:BJ519" si="79">SUM(W456,Z456,AC456,AF456,AI456,AL456,AO456,AR456,AU456,AX456,BA456,BD456)+IF(Q456&lt;&gt;"I",BP456,0)</f>
        <v>2520.39</v>
      </c>
      <c r="BK456" s="3">
        <f>IF(BK$3=0,0,INDEX(Sheet1!RawDataCols,$C456,BK$5)*$R456)</f>
        <v>170.5925</v>
      </c>
      <c r="BL456" s="3">
        <f>IF(BL$3=0,0,INDEX(Sheet1!RawDataCols,$C456,BL$5)*$R456)</f>
        <v>163.19062500000001</v>
      </c>
      <c r="BM456" s="3">
        <f>IF(BM$3=0,0,INDEX(Sheet1!RawDataCols,$C456,BM$5)*$R456)</f>
        <v>139.793125</v>
      </c>
      <c r="BN456" s="3">
        <f>IF(BN$3=0,0,INDEX(Sheet1!RawDataCols,$C456,BN$5)*$R456)</f>
        <v>161.36000000000001</v>
      </c>
      <c r="BO456" s="3">
        <f>IF(BO$3=0,0,INDEX(Sheet1!RawDataCols,$C456,BO$5)*$R456)</f>
        <v>141.25312500000001</v>
      </c>
      <c r="BP456" s="3">
        <f>IF(BP$3=0,0,INDEX(Sheet1!RawDataCols,$C456,BP$5)*$R456)</f>
        <v>1411.98</v>
      </c>
      <c r="BQ456" s="3">
        <f t="shared" ref="BQ456:BQ519" si="80">IF($Q456="I",SUM(U456,X456,AA456),SUM(T456,U456,X456,AA456))</f>
        <v>660.66000000000008</v>
      </c>
      <c r="BR456" s="3">
        <f t="shared" ref="BR456:BR519" si="81">IF($Q456="I",SUM(AD456,AG456,AJ456),SUM(AD456,AG456,AJ456,BQ456))</f>
        <v>667.97</v>
      </c>
      <c r="BS456" s="3">
        <f t="shared" ref="BS456:BS519" si="82">IF($Q456="I",SUM(AM456,AP456,AS456),SUM(AM456,AP456,AS456,BR456))</f>
        <v>714.71</v>
      </c>
      <c r="BT456" s="3">
        <f t="shared" ref="BT456:BT519" si="83">IF($I456="I",SUM(AV456,AY456,BB456),SUM(AV456,AY456,BB456,BS456))</f>
        <v>1437.27</v>
      </c>
      <c r="BU456" s="3" t="str">
        <f>INDEX(Sheet1!$BS$2:$BS$1000,MATCH($A456,Sheet1!$A$2:$A$1000,0))</f>
        <v>14</v>
      </c>
      <c r="BV456" s="3">
        <f>INDEX(Sheet1!$BT$2:$BT$1000,MATCH($A456,Sheet1!$A$2:$A$1000,0))</f>
        <v>1437.27</v>
      </c>
    </row>
    <row r="457" spans="1:74" x14ac:dyDescent="0.2">
      <c r="A457" s="11" t="s">
        <v>889</v>
      </c>
      <c r="B457" s="3">
        <f>MATCH($A457,Sheet1!ACCOUNTNO,0)</f>
        <v>420</v>
      </c>
      <c r="C457" s="3">
        <f t="shared" si="74"/>
        <v>420</v>
      </c>
      <c r="D457" s="3" t="str">
        <f>IF(D$3=0,0,INDEX(Sheet1!RawDataCols,$C457,D$5))</f>
        <v>27240A09</v>
      </c>
      <c r="E457" s="3" t="str">
        <f>IF(E$3=0,0,INDEX(Sheet1!RawDataCols,$C457,E$5))</f>
        <v xml:space="preserve">27240          </v>
      </c>
      <c r="F457" s="3" t="str">
        <f>IF(F$3=0,0,INDEX(Sheet1!RawDataCols,$C457,F$5))</f>
        <v xml:space="preserve">A09            </v>
      </c>
      <c r="G457" s="3" t="str">
        <f>IF(G$3=0,0,INDEX(Sheet1!RawDataCols,$C457,G$5))</f>
        <v xml:space="preserve">               </v>
      </c>
      <c r="H457" s="3" t="str">
        <f>IF(H$3=0,0,INDEX(Sheet1!RawDataCols,$C457,H$5))</f>
        <v xml:space="preserve">               </v>
      </c>
      <c r="I457" s="3" t="str">
        <f>IF(I$3=0,0,INDEX(Sheet1!RawDataCols,$C457,I$5))</f>
        <v xml:space="preserve">               </v>
      </c>
      <c r="J457" s="3" t="str">
        <f>IF(J$3=0,0,INDEX(Sheet1!RawDataCols,$C457,J$5))</f>
        <v xml:space="preserve">               </v>
      </c>
      <c r="K457" s="3" t="str">
        <f>IF(K$3=0,0,INDEX(Sheet1!RawDataCols,$C457,K$5))</f>
        <v xml:space="preserve">               </v>
      </c>
      <c r="L457" s="3" t="str">
        <f>IF(L$3=0,0,INDEX(Sheet1!RawDataCols,$C457,L$5))</f>
        <v xml:space="preserve">               </v>
      </c>
      <c r="M457" s="3" t="str">
        <f>IF(M$3=0,0,INDEX(Sheet1!RawDataCols,$C457,M$5))</f>
        <v xml:space="preserve">F007  </v>
      </c>
      <c r="N457" s="3" t="str">
        <f>IF(N$3=0,0,INDEX(Sheet1!RawDataCols,$C457,N$5))</f>
        <v>Rates &amp; Taxes - ESL-11 Franklin St</v>
      </c>
      <c r="O457" s="3">
        <f>INDEX(Sheet1!RawDataCols,$C457,O$5)</f>
        <v>13</v>
      </c>
      <c r="P457" s="3" t="str">
        <f>INDEX(Sheet1!RawDataCols,$C457,P$5)</f>
        <v>Cost and Expenses</v>
      </c>
      <c r="Q457" s="3" t="str">
        <f>IF(Q$3=0,0,INDEX(Sheet1!RawDataCols,$C457,Q$5))</f>
        <v>I</v>
      </c>
      <c r="R457" s="3">
        <f t="shared" si="75"/>
        <v>1</v>
      </c>
      <c r="S457" s="3">
        <f t="shared" si="76"/>
        <v>-1</v>
      </c>
      <c r="T457" s="3">
        <f>IF(T$3=0,0,INDEX(Sheet1!RawDataCols,$C457,T$5)*$R457)</f>
        <v>0</v>
      </c>
      <c r="U457" s="3">
        <f>IF(U$3=0,0,INDEX(Sheet1!RawDataCols,$C457,U$5)*$R457)</f>
        <v>105.77</v>
      </c>
      <c r="V457" s="3">
        <f>IF(V$3=0,0,INDEX(Sheet1!RawDataCols,$C457,V$5)*$R457)</f>
        <v>106.89</v>
      </c>
      <c r="W457" s="3">
        <f>IF(W$3=0,0,INDEX(Sheet1!RawDataCols,$C457,W$5)*$R457)</f>
        <v>98.6</v>
      </c>
      <c r="X457" s="3">
        <f>IF(X$3=0,0,INDEX(Sheet1!RawDataCols,$C457,X$5)*$R457)</f>
        <v>98.95</v>
      </c>
      <c r="Y457" s="3">
        <f>IF(Y$3=0,0,INDEX(Sheet1!RawDataCols,$C457,Y$5)*$R457)</f>
        <v>106.89</v>
      </c>
      <c r="Z457" s="3">
        <f>IF(Z$3=0,0,INDEX(Sheet1!RawDataCols,$C457,Z$5)*$R457)</f>
        <v>89.06</v>
      </c>
      <c r="AA457" s="3">
        <f>IF(AA$3=0,0,INDEX(Sheet1!RawDataCols,$C457,AA$5)*$R457)</f>
        <v>105.77</v>
      </c>
      <c r="AB457" s="3">
        <f>IF(AB$3=0,0,INDEX(Sheet1!RawDataCols,$C457,AB$5)*$R457)</f>
        <v>106.89</v>
      </c>
      <c r="AC457" s="3">
        <f>IF(AC$3=0,0,INDEX(Sheet1!RawDataCols,$C457,AC$5)*$R457)</f>
        <v>98.6</v>
      </c>
      <c r="AD457" s="3">
        <f>IF(AD$3=0,0,INDEX(Sheet1!RawDataCols,$C457,AD$5)*$R457)</f>
        <v>102.36</v>
      </c>
      <c r="AE457" s="3">
        <f>IF(AE$3=0,0,INDEX(Sheet1!RawDataCols,$C457,AE$5)*$R457)</f>
        <v>106.89</v>
      </c>
      <c r="AF457" s="3">
        <f>IF(AF$3=0,0,INDEX(Sheet1!RawDataCols,$C457,AF$5)*$R457)</f>
        <v>95.42</v>
      </c>
      <c r="AG457" s="3">
        <f>IF(AG$3=0,0,INDEX(Sheet1!RawDataCols,$C457,AG$5)*$R457)</f>
        <v>105.77</v>
      </c>
      <c r="AH457" s="3">
        <f>IF(AH$3=0,0,INDEX(Sheet1!RawDataCols,$C457,AH$5)*$R457)</f>
        <v>106.89</v>
      </c>
      <c r="AI457" s="3">
        <f>IF(AI$3=0,0,INDEX(Sheet1!RawDataCols,$C457,AI$5)*$R457)</f>
        <v>98.6</v>
      </c>
      <c r="AJ457" s="3">
        <f>IF(AJ$3=0,0,INDEX(Sheet1!RawDataCols,$C457,AJ$5)*$R457)</f>
        <v>105.75</v>
      </c>
      <c r="AK457" s="3">
        <f>IF(AK$3=0,0,INDEX(Sheet1!RawDataCols,$C457,AK$5)*$R457)</f>
        <v>106.89</v>
      </c>
      <c r="AL457" s="3">
        <f>IF(AL$3=0,0,INDEX(Sheet1!RawDataCols,$C457,AL$5)*$R457)</f>
        <v>95.45</v>
      </c>
      <c r="AM457" s="3">
        <f>IF(AM$3=0,0,INDEX(Sheet1!RawDataCols,$C457,AM$5)*$R457)</f>
        <v>106.89</v>
      </c>
      <c r="AN457" s="3">
        <f>IF(AN$3=0,0,INDEX(Sheet1!RawDataCols,$C457,AN$5)*$R457)</f>
        <v>106.89</v>
      </c>
      <c r="AO457" s="3">
        <f>IF(AO$3=0,0,INDEX(Sheet1!RawDataCols,$C457,AO$5)*$R457)</f>
        <v>102.36</v>
      </c>
      <c r="AP457" s="3">
        <f>IF(AP$3=0,0,INDEX(Sheet1!RawDataCols,$C457,AP$5)*$R457)</f>
        <v>117.91</v>
      </c>
      <c r="AQ457" s="3">
        <f>IF(AQ$3=0,0,INDEX(Sheet1!RawDataCols,$C457,AQ$5)*$R457)</f>
        <v>106.89</v>
      </c>
      <c r="AR457" s="3">
        <f>IF(AR$3=0,0,INDEX(Sheet1!RawDataCols,$C457,AR$5)*$R457)</f>
        <v>102.36</v>
      </c>
      <c r="AS457" s="3">
        <f>IF(AS$3=0,0,INDEX(Sheet1!RawDataCols,$C457,AS$5)*$R457)</f>
        <v>110.55</v>
      </c>
      <c r="AT457" s="3">
        <f>IF(AT$3=0,0,INDEX(Sheet1!RawDataCols,$C457,AT$5)*$R457)</f>
        <v>106.89</v>
      </c>
      <c r="AU457" s="3">
        <f>IF(AU$3=0,0,INDEX(Sheet1!RawDataCols,$C457,AU$5)*$R457)</f>
        <v>102.36</v>
      </c>
      <c r="AV457" s="3">
        <f>IF(AV$3=0,0,INDEX(Sheet1!RawDataCols,$C457,AV$5)*$R457)</f>
        <v>114.24</v>
      </c>
      <c r="AW457" s="3">
        <f>IF(AW$3=0,0,INDEX(Sheet1!RawDataCols,$C457,AW$5)*$R457)</f>
        <v>106.89</v>
      </c>
      <c r="AX457" s="3">
        <f>IF(AX$3=0,0,INDEX(Sheet1!RawDataCols,$C457,AX$5)*$R457)</f>
        <v>105.77</v>
      </c>
      <c r="AY457" s="3">
        <f>IF(AY$3=0,0,INDEX(Sheet1!RawDataCols,$C457,AY$5)*$R457)</f>
        <v>110.55</v>
      </c>
      <c r="AZ457" s="3">
        <f>IF(AZ$3=0,0,INDEX(Sheet1!RawDataCols,$C457,AZ$5)*$R457)</f>
        <v>106.89</v>
      </c>
      <c r="BA457" s="3">
        <f>IF(BA$3=0,0,INDEX(Sheet1!RawDataCols,$C457,BA$5)*$R457)</f>
        <v>102.36</v>
      </c>
      <c r="BB457" s="3">
        <f>IF(BB$3=0,0,INDEX(Sheet1!RawDataCols,$C457,BB$5)*$R457)</f>
        <v>114.24</v>
      </c>
      <c r="BC457" s="3">
        <f>IF(BC$3=0,0,INDEX(Sheet1!RawDataCols,$C457,BC$5)*$R457)</f>
        <v>106.89</v>
      </c>
      <c r="BD457" s="3">
        <f>IF(BD$3=0,0,INDEX(Sheet1!RawDataCols,$C457,BD$5)*$R457)</f>
        <v>105.77</v>
      </c>
      <c r="BE457" s="3">
        <f>IF(BE$3=0,0,INDEX(Sheet1!RawDataCols,$C457,BE$5)*$R457)</f>
        <v>114.24</v>
      </c>
      <c r="BF457" s="3">
        <f>IF(BF$3=0,0,INDEX(Sheet1!RawDataCols,$C457,BF$5)*$R457)</f>
        <v>106.89</v>
      </c>
      <c r="BG457" s="179">
        <f>IF(BG$3=0,0,INDEX(Sheet1!RawDataCols,$C457,BG$5)*$R457)</f>
        <v>105.77</v>
      </c>
      <c r="BH457" s="33">
        <f t="shared" si="77"/>
        <v>1298.7499999999998</v>
      </c>
      <c r="BI457" s="33">
        <f t="shared" si="78"/>
        <v>1282.6800000000003</v>
      </c>
      <c r="BJ457" s="33">
        <f t="shared" si="79"/>
        <v>1196.71</v>
      </c>
      <c r="BK457" s="3">
        <f>IF(BK$3=0,0,INDEX(Sheet1!RawDataCols,$C457,BK$5)*$R457)</f>
        <v>80.167500000000004</v>
      </c>
      <c r="BL457" s="3">
        <f>IF(BL$3=0,0,INDEX(Sheet1!RawDataCols,$C457,BL$5)*$R457)</f>
        <v>78.616249999999994</v>
      </c>
      <c r="BM457" s="3">
        <f>IF(BM$3=0,0,INDEX(Sheet1!RawDataCols,$C457,BM$5)*$R457)</f>
        <v>70.273124999999993</v>
      </c>
      <c r="BN457" s="3">
        <f>IF(BN$3=0,0,INDEX(Sheet1!RawDataCols,$C457,BN$5)*$R457)</f>
        <v>78.120625000000004</v>
      </c>
      <c r="BO457" s="3">
        <f>IF(BO$3=0,0,INDEX(Sheet1!RawDataCols,$C457,BO$5)*$R457)</f>
        <v>68.421875</v>
      </c>
      <c r="BP457" s="3">
        <f>IF(BP$3=0,0,INDEX(Sheet1!RawDataCols,$C457,BP$5)*$R457)</f>
        <v>682.13</v>
      </c>
      <c r="BQ457" s="3">
        <f t="shared" si="80"/>
        <v>310.49</v>
      </c>
      <c r="BR457" s="3">
        <f t="shared" si="81"/>
        <v>313.88</v>
      </c>
      <c r="BS457" s="3">
        <f t="shared" si="82"/>
        <v>335.35</v>
      </c>
      <c r="BT457" s="3">
        <f t="shared" si="83"/>
        <v>674.38</v>
      </c>
      <c r="BU457" s="3" t="str">
        <f>INDEX(Sheet1!$BS$2:$BS$1000,MATCH($A457,Sheet1!$A$2:$A$1000,0))</f>
        <v>14</v>
      </c>
      <c r="BV457" s="3">
        <f>INDEX(Sheet1!$BT$2:$BT$1000,MATCH($A457,Sheet1!$A$2:$A$1000,0))</f>
        <v>674.38</v>
      </c>
    </row>
    <row r="458" spans="1:74" x14ac:dyDescent="0.2">
      <c r="A458" s="11" t="s">
        <v>890</v>
      </c>
      <c r="B458" s="3">
        <f>MATCH($A458,Sheet1!ACCOUNTNO,0)</f>
        <v>421</v>
      </c>
      <c r="C458" s="3">
        <f t="shared" si="74"/>
        <v>421</v>
      </c>
      <c r="D458" s="3" t="str">
        <f>IF(D$3=0,0,INDEX(Sheet1!RawDataCols,$C458,D$5))</f>
        <v>27240A10</v>
      </c>
      <c r="E458" s="3" t="str">
        <f>IF(E$3=0,0,INDEX(Sheet1!RawDataCols,$C458,E$5))</f>
        <v xml:space="preserve">27240          </v>
      </c>
      <c r="F458" s="3" t="str">
        <f>IF(F$3=0,0,INDEX(Sheet1!RawDataCols,$C458,F$5))</f>
        <v xml:space="preserve">A10            </v>
      </c>
      <c r="G458" s="3" t="str">
        <f>IF(G$3=0,0,INDEX(Sheet1!RawDataCols,$C458,G$5))</f>
        <v xml:space="preserve">               </v>
      </c>
      <c r="H458" s="3" t="str">
        <f>IF(H$3=0,0,INDEX(Sheet1!RawDataCols,$C458,H$5))</f>
        <v xml:space="preserve">               </v>
      </c>
      <c r="I458" s="3" t="str">
        <f>IF(I$3=0,0,INDEX(Sheet1!RawDataCols,$C458,I$5))</f>
        <v xml:space="preserve">               </v>
      </c>
      <c r="J458" s="3" t="str">
        <f>IF(J$3=0,0,INDEX(Sheet1!RawDataCols,$C458,J$5))</f>
        <v xml:space="preserve">               </v>
      </c>
      <c r="K458" s="3" t="str">
        <f>IF(K$3=0,0,INDEX(Sheet1!RawDataCols,$C458,K$5))</f>
        <v xml:space="preserve">               </v>
      </c>
      <c r="L458" s="3" t="str">
        <f>IF(L$3=0,0,INDEX(Sheet1!RawDataCols,$C458,L$5))</f>
        <v xml:space="preserve">               </v>
      </c>
      <c r="M458" s="3" t="str">
        <f>IF(M$3=0,0,INDEX(Sheet1!RawDataCols,$C458,M$5))</f>
        <v xml:space="preserve">F007  </v>
      </c>
      <c r="N458" s="3" t="str">
        <f>IF(N$3=0,0,INDEX(Sheet1!RawDataCols,$C458,N$5))</f>
        <v>Rates &amp; Taxes - ESL-15 Franklin St</v>
      </c>
      <c r="O458" s="3">
        <f>INDEX(Sheet1!RawDataCols,$C458,O$5)</f>
        <v>13</v>
      </c>
      <c r="P458" s="3" t="str">
        <f>INDEX(Sheet1!RawDataCols,$C458,P$5)</f>
        <v>Cost and Expenses</v>
      </c>
      <c r="Q458" s="3" t="str">
        <f>IF(Q$3=0,0,INDEX(Sheet1!RawDataCols,$C458,Q$5))</f>
        <v>I</v>
      </c>
      <c r="R458" s="3">
        <f t="shared" si="75"/>
        <v>1</v>
      </c>
      <c r="S458" s="3">
        <f t="shared" si="76"/>
        <v>-1</v>
      </c>
      <c r="T458" s="3">
        <f>IF(T$3=0,0,INDEX(Sheet1!RawDataCols,$C458,T$5)*$R458)</f>
        <v>0</v>
      </c>
      <c r="U458" s="3">
        <f>IF(U$3=0,0,INDEX(Sheet1!RawDataCols,$C458,U$5)*$R458)</f>
        <v>169.37</v>
      </c>
      <c r="V458" s="3">
        <f>IF(V$3=0,0,INDEX(Sheet1!RawDataCols,$C458,V$5)*$R458)</f>
        <v>174.46</v>
      </c>
      <c r="W458" s="3">
        <f>IF(W$3=0,0,INDEX(Sheet1!RawDataCols,$C458,W$5)*$R458)</f>
        <v>155.36000000000001</v>
      </c>
      <c r="X458" s="3">
        <f>IF(X$3=0,0,INDEX(Sheet1!RawDataCols,$C458,X$5)*$R458)</f>
        <v>158.44999999999999</v>
      </c>
      <c r="Y458" s="3">
        <f>IF(Y$3=0,0,INDEX(Sheet1!RawDataCols,$C458,Y$5)*$R458)</f>
        <v>157.57</v>
      </c>
      <c r="Z458" s="3">
        <f>IF(Z$3=0,0,INDEX(Sheet1!RawDataCols,$C458,Z$5)*$R458)</f>
        <v>140.32</v>
      </c>
      <c r="AA458" s="3">
        <f>IF(AA$3=0,0,INDEX(Sheet1!RawDataCols,$C458,AA$5)*$R458)</f>
        <v>169.37</v>
      </c>
      <c r="AB458" s="3">
        <f>IF(AB$3=0,0,INDEX(Sheet1!RawDataCols,$C458,AB$5)*$R458)</f>
        <v>174.46</v>
      </c>
      <c r="AC458" s="3">
        <f>IF(AC$3=0,0,INDEX(Sheet1!RawDataCols,$C458,AC$5)*$R458)</f>
        <v>155.36000000000001</v>
      </c>
      <c r="AD458" s="3">
        <f>IF(AD$3=0,0,INDEX(Sheet1!RawDataCols,$C458,AD$5)*$R458)</f>
        <v>163.91</v>
      </c>
      <c r="AE458" s="3">
        <f>IF(AE$3=0,0,INDEX(Sheet1!RawDataCols,$C458,AE$5)*$R458)</f>
        <v>168.83</v>
      </c>
      <c r="AF458" s="3">
        <f>IF(AF$3=0,0,INDEX(Sheet1!RawDataCols,$C458,AF$5)*$R458)</f>
        <v>150.35</v>
      </c>
      <c r="AG458" s="3">
        <f>IF(AG$3=0,0,INDEX(Sheet1!RawDataCols,$C458,AG$5)*$R458)</f>
        <v>169.37</v>
      </c>
      <c r="AH458" s="3">
        <f>IF(AH$3=0,0,INDEX(Sheet1!RawDataCols,$C458,AH$5)*$R458)</f>
        <v>174.46</v>
      </c>
      <c r="AI458" s="3">
        <f>IF(AI$3=0,0,INDEX(Sheet1!RawDataCols,$C458,AI$5)*$R458)</f>
        <v>155.36000000000001</v>
      </c>
      <c r="AJ458" s="3">
        <f>IF(AJ$3=0,0,INDEX(Sheet1!RawDataCols,$C458,AJ$5)*$R458)</f>
        <v>169.4</v>
      </c>
      <c r="AK458" s="3">
        <f>IF(AK$3=0,0,INDEX(Sheet1!RawDataCols,$C458,AK$5)*$R458)</f>
        <v>168.83</v>
      </c>
      <c r="AL458" s="3">
        <f>IF(AL$3=0,0,INDEX(Sheet1!RawDataCols,$C458,AL$5)*$R458)</f>
        <v>150.33000000000001</v>
      </c>
      <c r="AM458" s="3">
        <f>IF(AM$3=0,0,INDEX(Sheet1!RawDataCols,$C458,AM$5)*$R458)</f>
        <v>174.46</v>
      </c>
      <c r="AN458" s="3">
        <f>IF(AN$3=0,0,INDEX(Sheet1!RawDataCols,$C458,AN$5)*$R458)</f>
        <v>174.46</v>
      </c>
      <c r="AO458" s="3">
        <f>IF(AO$3=0,0,INDEX(Sheet1!RawDataCols,$C458,AO$5)*$R458)</f>
        <v>163.91</v>
      </c>
      <c r="AP458" s="3">
        <f>IF(AP$3=0,0,INDEX(Sheet1!RawDataCols,$C458,AP$5)*$R458)</f>
        <v>185.55</v>
      </c>
      <c r="AQ458" s="3">
        <f>IF(AQ$3=0,0,INDEX(Sheet1!RawDataCols,$C458,AQ$5)*$R458)</f>
        <v>174.46</v>
      </c>
      <c r="AR458" s="3">
        <f>IF(AR$3=0,0,INDEX(Sheet1!RawDataCols,$C458,AR$5)*$R458)</f>
        <v>163.91</v>
      </c>
      <c r="AS458" s="3">
        <f>IF(AS$3=0,0,INDEX(Sheet1!RawDataCols,$C458,AS$5)*$R458)</f>
        <v>177.05</v>
      </c>
      <c r="AT458" s="3">
        <f>IF(AT$3=0,0,INDEX(Sheet1!RawDataCols,$C458,AT$5)*$R458)</f>
        <v>168.83</v>
      </c>
      <c r="AU458" s="3">
        <f>IF(AU$3=0,0,INDEX(Sheet1!RawDataCols,$C458,AU$5)*$R458)</f>
        <v>163.91</v>
      </c>
      <c r="AV458" s="3">
        <f>IF(AV$3=0,0,INDEX(Sheet1!RawDataCols,$C458,AV$5)*$R458)</f>
        <v>182.96</v>
      </c>
      <c r="AW458" s="3">
        <f>IF(AW$3=0,0,INDEX(Sheet1!RawDataCols,$C458,AW$5)*$R458)</f>
        <v>174.46</v>
      </c>
      <c r="AX458" s="3">
        <f>IF(AX$3=0,0,INDEX(Sheet1!RawDataCols,$C458,AX$5)*$R458)</f>
        <v>169.37</v>
      </c>
      <c r="AY458" s="3">
        <f>IF(AY$3=0,0,INDEX(Sheet1!RawDataCols,$C458,AY$5)*$R458)</f>
        <v>177.05</v>
      </c>
      <c r="AZ458" s="3">
        <f>IF(AZ$3=0,0,INDEX(Sheet1!RawDataCols,$C458,AZ$5)*$R458)</f>
        <v>168.83</v>
      </c>
      <c r="BA458" s="3">
        <f>IF(BA$3=0,0,INDEX(Sheet1!RawDataCols,$C458,BA$5)*$R458)</f>
        <v>163.91</v>
      </c>
      <c r="BB458" s="3">
        <f>IF(BB$3=0,0,INDEX(Sheet1!RawDataCols,$C458,BB$5)*$R458)</f>
        <v>182.96</v>
      </c>
      <c r="BC458" s="3">
        <f>IF(BC$3=0,0,INDEX(Sheet1!RawDataCols,$C458,BC$5)*$R458)</f>
        <v>174.46</v>
      </c>
      <c r="BD458" s="3">
        <f>IF(BD$3=0,0,INDEX(Sheet1!RawDataCols,$C458,BD$5)*$R458)</f>
        <v>169.37</v>
      </c>
      <c r="BE458" s="3">
        <f>IF(BE$3=0,0,INDEX(Sheet1!RawDataCols,$C458,BE$5)*$R458)</f>
        <v>182.96</v>
      </c>
      <c r="BF458" s="3">
        <f>IF(BF$3=0,0,INDEX(Sheet1!RawDataCols,$C458,BF$5)*$R458)</f>
        <v>174.46</v>
      </c>
      <c r="BG458" s="179">
        <f>IF(BG$3=0,0,INDEX(Sheet1!RawDataCols,$C458,BG$5)*$R458)</f>
        <v>169.37</v>
      </c>
      <c r="BH458" s="33">
        <f t="shared" si="77"/>
        <v>2079.8999999999996</v>
      </c>
      <c r="BI458" s="33">
        <f t="shared" si="78"/>
        <v>2054.11</v>
      </c>
      <c r="BJ458" s="33">
        <f t="shared" si="79"/>
        <v>1901.4600000000005</v>
      </c>
      <c r="BK458" s="3">
        <f>IF(BK$3=0,0,INDEX(Sheet1!RawDataCols,$C458,BK$5)*$R458)</f>
        <v>128.38187500000001</v>
      </c>
      <c r="BL458" s="3">
        <f>IF(BL$3=0,0,INDEX(Sheet1!RawDataCols,$C458,BL$5)*$R458)</f>
        <v>128.239375</v>
      </c>
      <c r="BM458" s="3">
        <f>IF(BM$3=0,0,INDEX(Sheet1!RawDataCols,$C458,BM$5)*$R458)</f>
        <v>159.01249999999999</v>
      </c>
      <c r="BN458" s="3">
        <f>IF(BN$3=0,0,INDEX(Sheet1!RawDataCols,$C458,BN$5)*$R458)</f>
        <v>188.82499999999999</v>
      </c>
      <c r="BO458" s="3">
        <f>IF(BO$3=0,0,INDEX(Sheet1!RawDataCols,$C458,BO$5)*$R458)</f>
        <v>165.50312500000001</v>
      </c>
      <c r="BP458" s="3">
        <f>IF(BP$3=0,0,INDEX(Sheet1!RawDataCols,$C458,BP$5)*$R458)</f>
        <v>1144.75</v>
      </c>
      <c r="BQ458" s="3">
        <f t="shared" si="80"/>
        <v>497.19</v>
      </c>
      <c r="BR458" s="3">
        <f t="shared" si="81"/>
        <v>502.67999999999995</v>
      </c>
      <c r="BS458" s="3">
        <f t="shared" si="82"/>
        <v>537.05999999999995</v>
      </c>
      <c r="BT458" s="3">
        <f t="shared" si="83"/>
        <v>1080.03</v>
      </c>
      <c r="BU458" s="3" t="str">
        <f>INDEX(Sheet1!$BS$2:$BS$1000,MATCH($A458,Sheet1!$A$2:$A$1000,0))</f>
        <v>14</v>
      </c>
      <c r="BV458" s="3">
        <f>INDEX(Sheet1!$BT$2:$BT$1000,MATCH($A458,Sheet1!$A$2:$A$1000,0))</f>
        <v>1080.03</v>
      </c>
    </row>
    <row r="459" spans="1:74" x14ac:dyDescent="0.2">
      <c r="A459" s="11" t="s">
        <v>891</v>
      </c>
      <c r="B459" s="3">
        <f>MATCH($A459,Sheet1!ACCOUNTNO,0)</f>
        <v>422</v>
      </c>
      <c r="C459" s="3">
        <f t="shared" si="74"/>
        <v>422</v>
      </c>
      <c r="D459" s="3" t="str">
        <f>IF(D$3=0,0,INDEX(Sheet1!RawDataCols,$C459,D$5))</f>
        <v>27240A11</v>
      </c>
      <c r="E459" s="3" t="str">
        <f>IF(E$3=0,0,INDEX(Sheet1!RawDataCols,$C459,E$5))</f>
        <v xml:space="preserve">27240          </v>
      </c>
      <c r="F459" s="3" t="str">
        <f>IF(F$3=0,0,INDEX(Sheet1!RawDataCols,$C459,F$5))</f>
        <v xml:space="preserve">A11            </v>
      </c>
      <c r="G459" s="3" t="str">
        <f>IF(G$3=0,0,INDEX(Sheet1!RawDataCols,$C459,G$5))</f>
        <v xml:space="preserve">               </v>
      </c>
      <c r="H459" s="3" t="str">
        <f>IF(H$3=0,0,INDEX(Sheet1!RawDataCols,$C459,H$5))</f>
        <v xml:space="preserve">               </v>
      </c>
      <c r="I459" s="3" t="str">
        <f>IF(I$3=0,0,INDEX(Sheet1!RawDataCols,$C459,I$5))</f>
        <v xml:space="preserve">               </v>
      </c>
      <c r="J459" s="3" t="str">
        <f>IF(J$3=0,0,INDEX(Sheet1!RawDataCols,$C459,J$5))</f>
        <v xml:space="preserve">               </v>
      </c>
      <c r="K459" s="3" t="str">
        <f>IF(K$3=0,0,INDEX(Sheet1!RawDataCols,$C459,K$5))</f>
        <v xml:space="preserve">               </v>
      </c>
      <c r="L459" s="3" t="str">
        <f>IF(L$3=0,0,INDEX(Sheet1!RawDataCols,$C459,L$5))</f>
        <v xml:space="preserve">               </v>
      </c>
      <c r="M459" s="3" t="str">
        <f>IF(M$3=0,0,INDEX(Sheet1!RawDataCols,$C459,M$5))</f>
        <v xml:space="preserve">F007  </v>
      </c>
      <c r="N459" s="3" t="str">
        <f>IF(N$3=0,0,INDEX(Sheet1!RawDataCols,$C459,N$5))</f>
        <v>Rates &amp; Taxes - ESL-25 Hutt St</v>
      </c>
      <c r="O459" s="3">
        <f>INDEX(Sheet1!RawDataCols,$C459,O$5)</f>
        <v>13</v>
      </c>
      <c r="P459" s="3" t="str">
        <f>INDEX(Sheet1!RawDataCols,$C459,P$5)</f>
        <v>Cost and Expenses</v>
      </c>
      <c r="Q459" s="3" t="str">
        <f>IF(Q$3=0,0,INDEX(Sheet1!RawDataCols,$C459,Q$5))</f>
        <v>I</v>
      </c>
      <c r="R459" s="3">
        <f t="shared" si="75"/>
        <v>1</v>
      </c>
      <c r="S459" s="3">
        <f t="shared" si="76"/>
        <v>-1</v>
      </c>
      <c r="T459" s="3">
        <f>IF(T$3=0,0,INDEX(Sheet1!RawDataCols,$C459,T$5)*$R459)</f>
        <v>0</v>
      </c>
      <c r="U459" s="3">
        <f>IF(U$3=0,0,INDEX(Sheet1!RawDataCols,$C459,U$5)*$R459)</f>
        <v>19.510000000000002</v>
      </c>
      <c r="V459" s="3">
        <f>IF(V$3=0,0,INDEX(Sheet1!RawDataCols,$C459,V$5)*$R459)</f>
        <v>20.04</v>
      </c>
      <c r="W459" s="3">
        <f>IF(W$3=0,0,INDEX(Sheet1!RawDataCols,$C459,W$5)*$R459)</f>
        <v>19.2</v>
      </c>
      <c r="X459" s="3">
        <f>IF(X$3=0,0,INDEX(Sheet1!RawDataCols,$C459,X$5)*$R459)</f>
        <v>18.25</v>
      </c>
      <c r="Y459" s="3">
        <f>IF(Y$3=0,0,INDEX(Sheet1!RawDataCols,$C459,Y$5)*$R459)</f>
        <v>18.100000000000001</v>
      </c>
      <c r="Z459" s="3">
        <f>IF(Z$3=0,0,INDEX(Sheet1!RawDataCols,$C459,Z$5)*$R459)</f>
        <v>17.34</v>
      </c>
      <c r="AA459" s="3">
        <f>IF(AA$3=0,0,INDEX(Sheet1!RawDataCols,$C459,AA$5)*$R459)</f>
        <v>19.510000000000002</v>
      </c>
      <c r="AB459" s="3">
        <f>IF(AB$3=0,0,INDEX(Sheet1!RawDataCols,$C459,AB$5)*$R459)</f>
        <v>20.04</v>
      </c>
      <c r="AC459" s="3">
        <f>IF(AC$3=0,0,INDEX(Sheet1!RawDataCols,$C459,AC$5)*$R459)</f>
        <v>19.2</v>
      </c>
      <c r="AD459" s="3">
        <f>IF(AD$3=0,0,INDEX(Sheet1!RawDataCols,$C459,AD$5)*$R459)</f>
        <v>18.88</v>
      </c>
      <c r="AE459" s="3">
        <f>IF(AE$3=0,0,INDEX(Sheet1!RawDataCols,$C459,AE$5)*$R459)</f>
        <v>19.39</v>
      </c>
      <c r="AF459" s="3">
        <f>IF(AF$3=0,0,INDEX(Sheet1!RawDataCols,$C459,AF$5)*$R459)</f>
        <v>18.579999999999998</v>
      </c>
      <c r="AG459" s="3">
        <f>IF(AG$3=0,0,INDEX(Sheet1!RawDataCols,$C459,AG$5)*$R459)</f>
        <v>19.510000000000002</v>
      </c>
      <c r="AH459" s="3">
        <f>IF(AH$3=0,0,INDEX(Sheet1!RawDataCols,$C459,AH$5)*$R459)</f>
        <v>20.04</v>
      </c>
      <c r="AI459" s="3">
        <f>IF(AI$3=0,0,INDEX(Sheet1!RawDataCols,$C459,AI$5)*$R459)</f>
        <v>19.2</v>
      </c>
      <c r="AJ459" s="3">
        <f>IF(AJ$3=0,0,INDEX(Sheet1!RawDataCols,$C459,AJ$5)*$R459)</f>
        <v>18.88</v>
      </c>
      <c r="AK459" s="3">
        <f>IF(AK$3=0,0,INDEX(Sheet1!RawDataCols,$C459,AK$5)*$R459)</f>
        <v>19.39</v>
      </c>
      <c r="AL459" s="3">
        <f>IF(AL$3=0,0,INDEX(Sheet1!RawDataCols,$C459,AL$5)*$R459)</f>
        <v>18.579999999999998</v>
      </c>
      <c r="AM459" s="3">
        <f>IF(AM$3=0,0,INDEX(Sheet1!RawDataCols,$C459,AM$5)*$R459)</f>
        <v>20.04</v>
      </c>
      <c r="AN459" s="3">
        <f>IF(AN$3=0,0,INDEX(Sheet1!RawDataCols,$C459,AN$5)*$R459)</f>
        <v>20.04</v>
      </c>
      <c r="AO459" s="3">
        <f>IF(AO$3=0,0,INDEX(Sheet1!RawDataCols,$C459,AO$5)*$R459)</f>
        <v>18.88</v>
      </c>
      <c r="AP459" s="3">
        <f>IF(AP$3=0,0,INDEX(Sheet1!RawDataCols,$C459,AP$5)*$R459)</f>
        <v>24.27</v>
      </c>
      <c r="AQ459" s="3">
        <f>IF(AQ$3=0,0,INDEX(Sheet1!RawDataCols,$C459,AQ$5)*$R459)</f>
        <v>20.04</v>
      </c>
      <c r="AR459" s="3">
        <f>IF(AR$3=0,0,INDEX(Sheet1!RawDataCols,$C459,AR$5)*$R459)</f>
        <v>18.88</v>
      </c>
      <c r="AS459" s="3">
        <f>IF(AS$3=0,0,INDEX(Sheet1!RawDataCols,$C459,AS$5)*$R459)</f>
        <v>21.79</v>
      </c>
      <c r="AT459" s="3">
        <f>IF(AT$3=0,0,INDEX(Sheet1!RawDataCols,$C459,AT$5)*$R459)</f>
        <v>19.39</v>
      </c>
      <c r="AU459" s="3">
        <f>IF(AU$3=0,0,INDEX(Sheet1!RawDataCols,$C459,AU$5)*$R459)</f>
        <v>18.88</v>
      </c>
      <c r="AV459" s="3">
        <f>IF(AV$3=0,0,INDEX(Sheet1!RawDataCols,$C459,AV$5)*$R459)</f>
        <v>22.52</v>
      </c>
      <c r="AW459" s="3">
        <f>IF(AW$3=0,0,INDEX(Sheet1!RawDataCols,$C459,AW$5)*$R459)</f>
        <v>20.04</v>
      </c>
      <c r="AX459" s="3">
        <f>IF(AX$3=0,0,INDEX(Sheet1!RawDataCols,$C459,AX$5)*$R459)</f>
        <v>19.510000000000002</v>
      </c>
      <c r="AY459" s="3">
        <f>IF(AY$3=0,0,INDEX(Sheet1!RawDataCols,$C459,AY$5)*$R459)</f>
        <v>21.79</v>
      </c>
      <c r="AZ459" s="3">
        <f>IF(AZ$3=0,0,INDEX(Sheet1!RawDataCols,$C459,AZ$5)*$R459)</f>
        <v>19.39</v>
      </c>
      <c r="BA459" s="3">
        <f>IF(BA$3=0,0,INDEX(Sheet1!RawDataCols,$C459,BA$5)*$R459)</f>
        <v>18.88</v>
      </c>
      <c r="BB459" s="3">
        <f>IF(BB$3=0,0,INDEX(Sheet1!RawDataCols,$C459,BB$5)*$R459)</f>
        <v>22.52</v>
      </c>
      <c r="BC459" s="3">
        <f>IF(BC$3=0,0,INDEX(Sheet1!RawDataCols,$C459,BC$5)*$R459)</f>
        <v>20.04</v>
      </c>
      <c r="BD459" s="3">
        <f>IF(BD$3=0,0,INDEX(Sheet1!RawDataCols,$C459,BD$5)*$R459)</f>
        <v>19.510000000000002</v>
      </c>
      <c r="BE459" s="3">
        <f>IF(BE$3=0,0,INDEX(Sheet1!RawDataCols,$C459,BE$5)*$R459)</f>
        <v>22.52</v>
      </c>
      <c r="BF459" s="3">
        <f>IF(BF$3=0,0,INDEX(Sheet1!RawDataCols,$C459,BF$5)*$R459)</f>
        <v>20.04</v>
      </c>
      <c r="BG459" s="179">
        <f>IF(BG$3=0,0,INDEX(Sheet1!RawDataCols,$C459,BG$5)*$R459)</f>
        <v>19.510000000000002</v>
      </c>
      <c r="BH459" s="33">
        <f t="shared" si="77"/>
        <v>247.47000000000003</v>
      </c>
      <c r="BI459" s="33">
        <f t="shared" si="78"/>
        <v>235.93999999999997</v>
      </c>
      <c r="BJ459" s="33">
        <f t="shared" si="79"/>
        <v>226.63999999999996</v>
      </c>
      <c r="BK459" s="3">
        <f>IF(BK$3=0,0,INDEX(Sheet1!RawDataCols,$C459,BK$5)*$R459)</f>
        <v>14.74625</v>
      </c>
      <c r="BL459" s="3">
        <f>IF(BL$3=0,0,INDEX(Sheet1!RawDataCols,$C459,BL$5)*$R459)</f>
        <v>17.03125</v>
      </c>
      <c r="BM459" s="3">
        <f>IF(BM$3=0,0,INDEX(Sheet1!RawDataCols,$C459,BM$5)*$R459)</f>
        <v>13.49375</v>
      </c>
      <c r="BN459" s="3">
        <f>IF(BN$3=0,0,INDEX(Sheet1!RawDataCols,$C459,BN$5)*$R459)</f>
        <v>19.199375</v>
      </c>
      <c r="BO459" s="3">
        <f>IF(BO$3=0,0,INDEX(Sheet1!RawDataCols,$C459,BO$5)*$R459)</f>
        <v>270.11500000000001</v>
      </c>
      <c r="BP459" s="3">
        <f>IF(BP$3=0,0,INDEX(Sheet1!RawDataCols,$C459,BP$5)*$R459)</f>
        <v>160.4</v>
      </c>
      <c r="BQ459" s="3">
        <f t="shared" si="80"/>
        <v>57.27000000000001</v>
      </c>
      <c r="BR459" s="3">
        <f t="shared" si="81"/>
        <v>57.269999999999996</v>
      </c>
      <c r="BS459" s="3">
        <f t="shared" si="82"/>
        <v>66.099999999999994</v>
      </c>
      <c r="BT459" s="3">
        <f t="shared" si="83"/>
        <v>132.93</v>
      </c>
      <c r="BU459" s="3" t="str">
        <f>INDEX(Sheet1!$BS$2:$BS$1000,MATCH($A459,Sheet1!$A$2:$A$1000,0))</f>
        <v>14</v>
      </c>
      <c r="BV459" s="3">
        <f>INDEX(Sheet1!$BT$2:$BT$1000,MATCH($A459,Sheet1!$A$2:$A$1000,0))</f>
        <v>132.93</v>
      </c>
    </row>
    <row r="460" spans="1:74" x14ac:dyDescent="0.2">
      <c r="A460" s="11" t="s">
        <v>892</v>
      </c>
      <c r="B460" s="3">
        <f>MATCH($A460,Sheet1!ACCOUNTNO,0)</f>
        <v>423</v>
      </c>
      <c r="C460" s="3">
        <f t="shared" si="74"/>
        <v>423</v>
      </c>
      <c r="D460" s="3" t="str">
        <f>IF(D$3=0,0,INDEX(Sheet1!RawDataCols,$C460,D$5))</f>
        <v>27240A12</v>
      </c>
      <c r="E460" s="3" t="str">
        <f>IF(E$3=0,0,INDEX(Sheet1!RawDataCols,$C460,E$5))</f>
        <v xml:space="preserve">27240          </v>
      </c>
      <c r="F460" s="3" t="str">
        <f>IF(F$3=0,0,INDEX(Sheet1!RawDataCols,$C460,F$5))</f>
        <v xml:space="preserve">A12            </v>
      </c>
      <c r="G460" s="3" t="str">
        <f>IF(G$3=0,0,INDEX(Sheet1!RawDataCols,$C460,G$5))</f>
        <v xml:space="preserve">               </v>
      </c>
      <c r="H460" s="3" t="str">
        <f>IF(H$3=0,0,INDEX(Sheet1!RawDataCols,$C460,H$5))</f>
        <v xml:space="preserve">               </v>
      </c>
      <c r="I460" s="3" t="str">
        <f>IF(I$3=0,0,INDEX(Sheet1!RawDataCols,$C460,I$5))</f>
        <v xml:space="preserve">               </v>
      </c>
      <c r="J460" s="3" t="str">
        <f>IF(J$3=0,0,INDEX(Sheet1!RawDataCols,$C460,J$5))</f>
        <v xml:space="preserve">               </v>
      </c>
      <c r="K460" s="3" t="str">
        <f>IF(K$3=0,0,INDEX(Sheet1!RawDataCols,$C460,K$5))</f>
        <v xml:space="preserve">               </v>
      </c>
      <c r="L460" s="3" t="str">
        <f>IF(L$3=0,0,INDEX(Sheet1!RawDataCols,$C460,L$5))</f>
        <v xml:space="preserve">               </v>
      </c>
      <c r="M460" s="3" t="str">
        <f>IF(M$3=0,0,INDEX(Sheet1!RawDataCols,$C460,M$5))</f>
        <v xml:space="preserve">F007  </v>
      </c>
      <c r="N460" s="3" t="str">
        <f>IF(N$3=0,0,INDEX(Sheet1!RawDataCols,$C460,N$5))</f>
        <v>Rates &amp; Taxes - ESL-A27 188 Carrington</v>
      </c>
      <c r="O460" s="3">
        <f>INDEX(Sheet1!RawDataCols,$C460,O$5)</f>
        <v>13</v>
      </c>
      <c r="P460" s="3" t="str">
        <f>INDEX(Sheet1!RawDataCols,$C460,P$5)</f>
        <v>Cost and Expenses</v>
      </c>
      <c r="Q460" s="3" t="str">
        <f>IF(Q$3=0,0,INDEX(Sheet1!RawDataCols,$C460,Q$5))</f>
        <v>I</v>
      </c>
      <c r="R460" s="3">
        <f t="shared" si="75"/>
        <v>1</v>
      </c>
      <c r="S460" s="3">
        <f t="shared" si="76"/>
        <v>-1</v>
      </c>
      <c r="T460" s="3">
        <f>IF(T$3=0,0,INDEX(Sheet1!RawDataCols,$C460,T$5)*$R460)</f>
        <v>0</v>
      </c>
      <c r="U460" s="3">
        <f>IF(U$3=0,0,INDEX(Sheet1!RawDataCols,$C460,U$5)*$R460)</f>
        <v>0</v>
      </c>
      <c r="V460" s="3">
        <f>IF(V$3=0,0,INDEX(Sheet1!RawDataCols,$C460,V$5)*$R460)</f>
        <v>0</v>
      </c>
      <c r="W460" s="3">
        <f>IF(W$3=0,0,INDEX(Sheet1!RawDataCols,$C460,W$5)*$R460)</f>
        <v>0</v>
      </c>
      <c r="X460" s="3">
        <f>IF(X$3=0,0,INDEX(Sheet1!RawDataCols,$C460,X$5)*$R460)</f>
        <v>0</v>
      </c>
      <c r="Y460" s="3">
        <f>IF(Y$3=0,0,INDEX(Sheet1!RawDataCols,$C460,Y$5)*$R460)</f>
        <v>0</v>
      </c>
      <c r="Z460" s="3">
        <f>IF(Z$3=0,0,INDEX(Sheet1!RawDataCols,$C460,Z$5)*$R460)</f>
        <v>0</v>
      </c>
      <c r="AA460" s="3">
        <f>IF(AA$3=0,0,INDEX(Sheet1!RawDataCols,$C460,AA$5)*$R460)</f>
        <v>0</v>
      </c>
      <c r="AB460" s="3">
        <f>IF(AB$3=0,0,INDEX(Sheet1!RawDataCols,$C460,AB$5)*$R460)</f>
        <v>0</v>
      </c>
      <c r="AC460" s="3">
        <f>IF(AC$3=0,0,INDEX(Sheet1!RawDataCols,$C460,AC$5)*$R460)</f>
        <v>0</v>
      </c>
      <c r="AD460" s="3">
        <f>IF(AD$3=0,0,INDEX(Sheet1!RawDataCols,$C460,AD$5)*$R460)</f>
        <v>0</v>
      </c>
      <c r="AE460" s="3">
        <f>IF(AE$3=0,0,INDEX(Sheet1!RawDataCols,$C460,AE$5)*$R460)</f>
        <v>0</v>
      </c>
      <c r="AF460" s="3">
        <f>IF(AF$3=0,0,INDEX(Sheet1!RawDataCols,$C460,AF$5)*$R460)</f>
        <v>0</v>
      </c>
      <c r="AG460" s="3">
        <f>IF(AG$3=0,0,INDEX(Sheet1!RawDataCols,$C460,AG$5)*$R460)</f>
        <v>0</v>
      </c>
      <c r="AH460" s="3">
        <f>IF(AH$3=0,0,INDEX(Sheet1!RawDataCols,$C460,AH$5)*$R460)</f>
        <v>0</v>
      </c>
      <c r="AI460" s="3">
        <f>IF(AI$3=0,0,INDEX(Sheet1!RawDataCols,$C460,AI$5)*$R460)</f>
        <v>0</v>
      </c>
      <c r="AJ460" s="3">
        <f>IF(AJ$3=0,0,INDEX(Sheet1!RawDataCols,$C460,AJ$5)*$R460)</f>
        <v>0</v>
      </c>
      <c r="AK460" s="3">
        <f>IF(AK$3=0,0,INDEX(Sheet1!RawDataCols,$C460,AK$5)*$R460)</f>
        <v>0</v>
      </c>
      <c r="AL460" s="3">
        <f>IF(AL$3=0,0,INDEX(Sheet1!RawDataCols,$C460,AL$5)*$R460)</f>
        <v>0</v>
      </c>
      <c r="AM460" s="3">
        <f>IF(AM$3=0,0,INDEX(Sheet1!RawDataCols,$C460,AM$5)*$R460)</f>
        <v>0</v>
      </c>
      <c r="AN460" s="3">
        <f>IF(AN$3=0,0,INDEX(Sheet1!RawDataCols,$C460,AN$5)*$R460)</f>
        <v>0</v>
      </c>
      <c r="AO460" s="3">
        <f>IF(AO$3=0,0,INDEX(Sheet1!RawDataCols,$C460,AO$5)*$R460)</f>
        <v>0</v>
      </c>
      <c r="AP460" s="3">
        <f>IF(AP$3=0,0,INDEX(Sheet1!RawDataCols,$C460,AP$5)*$R460)</f>
        <v>0</v>
      </c>
      <c r="AQ460" s="3">
        <f>IF(AQ$3=0,0,INDEX(Sheet1!RawDataCols,$C460,AQ$5)*$R460)</f>
        <v>0</v>
      </c>
      <c r="AR460" s="3">
        <f>IF(AR$3=0,0,INDEX(Sheet1!RawDataCols,$C460,AR$5)*$R460)</f>
        <v>0</v>
      </c>
      <c r="AS460" s="3">
        <f>IF(AS$3=0,0,INDEX(Sheet1!RawDataCols,$C460,AS$5)*$R460)</f>
        <v>0</v>
      </c>
      <c r="AT460" s="3">
        <f>IF(AT$3=0,0,INDEX(Sheet1!RawDataCols,$C460,AT$5)*$R460)</f>
        <v>0</v>
      </c>
      <c r="AU460" s="3">
        <f>IF(AU$3=0,0,INDEX(Sheet1!RawDataCols,$C460,AU$5)*$R460)</f>
        <v>0</v>
      </c>
      <c r="AV460" s="3">
        <f>IF(AV$3=0,0,INDEX(Sheet1!RawDataCols,$C460,AV$5)*$R460)</f>
        <v>0</v>
      </c>
      <c r="AW460" s="3">
        <f>IF(AW$3=0,0,INDEX(Sheet1!RawDataCols,$C460,AW$5)*$R460)</f>
        <v>0</v>
      </c>
      <c r="AX460" s="3">
        <f>IF(AX$3=0,0,INDEX(Sheet1!RawDataCols,$C460,AX$5)*$R460)</f>
        <v>0</v>
      </c>
      <c r="AY460" s="3">
        <f>IF(AY$3=0,0,INDEX(Sheet1!RawDataCols,$C460,AY$5)*$R460)</f>
        <v>0</v>
      </c>
      <c r="AZ460" s="3">
        <f>IF(AZ$3=0,0,INDEX(Sheet1!RawDataCols,$C460,AZ$5)*$R460)</f>
        <v>0</v>
      </c>
      <c r="BA460" s="3">
        <f>IF(BA$3=0,0,INDEX(Sheet1!RawDataCols,$C460,BA$5)*$R460)</f>
        <v>0</v>
      </c>
      <c r="BB460" s="3">
        <f>IF(BB$3=0,0,INDEX(Sheet1!RawDataCols,$C460,BB$5)*$R460)</f>
        <v>0</v>
      </c>
      <c r="BC460" s="3">
        <f>IF(BC$3=0,0,INDEX(Sheet1!RawDataCols,$C460,BC$5)*$R460)</f>
        <v>0</v>
      </c>
      <c r="BD460" s="3">
        <f>IF(BD$3=0,0,INDEX(Sheet1!RawDataCols,$C460,BD$5)*$R460)</f>
        <v>0</v>
      </c>
      <c r="BE460" s="3">
        <f>IF(BE$3=0,0,INDEX(Sheet1!RawDataCols,$C460,BE$5)*$R460)</f>
        <v>0</v>
      </c>
      <c r="BF460" s="3">
        <f>IF(BF$3=0,0,INDEX(Sheet1!RawDataCols,$C460,BF$5)*$R460)</f>
        <v>0</v>
      </c>
      <c r="BG460" s="179">
        <f>IF(BG$3=0,0,INDEX(Sheet1!RawDataCols,$C460,BG$5)*$R460)</f>
        <v>0</v>
      </c>
      <c r="BH460" s="33">
        <f t="shared" si="77"/>
        <v>0</v>
      </c>
      <c r="BI460" s="33">
        <f t="shared" si="78"/>
        <v>0</v>
      </c>
      <c r="BJ460" s="33">
        <f t="shared" si="79"/>
        <v>0</v>
      </c>
      <c r="BK460" s="3">
        <f>IF(BK$3=0,0,INDEX(Sheet1!RawDataCols,$C460,BK$5)*$R460)</f>
        <v>0</v>
      </c>
      <c r="BL460" s="3">
        <f>IF(BL$3=0,0,INDEX(Sheet1!RawDataCols,$C460,BL$5)*$R460)</f>
        <v>0</v>
      </c>
      <c r="BM460" s="3">
        <f>IF(BM$3=0,0,INDEX(Sheet1!RawDataCols,$C460,BM$5)*$R460)</f>
        <v>0</v>
      </c>
      <c r="BN460" s="3">
        <f>IF(BN$3=0,0,INDEX(Sheet1!RawDataCols,$C460,BN$5)*$R460)</f>
        <v>0</v>
      </c>
      <c r="BO460" s="3">
        <f>IF(BO$3=0,0,INDEX(Sheet1!RawDataCols,$C460,BO$5)*$R460)</f>
        <v>0</v>
      </c>
      <c r="BP460" s="3">
        <f>IF(BP$3=0,0,INDEX(Sheet1!RawDataCols,$C460,BP$5)*$R460)</f>
        <v>0</v>
      </c>
      <c r="BQ460" s="3">
        <f t="shared" si="80"/>
        <v>0</v>
      </c>
      <c r="BR460" s="3">
        <f t="shared" si="81"/>
        <v>0</v>
      </c>
      <c r="BS460" s="3">
        <f t="shared" si="82"/>
        <v>0</v>
      </c>
      <c r="BT460" s="3">
        <f t="shared" si="83"/>
        <v>0</v>
      </c>
      <c r="BU460" s="3" t="str">
        <f>INDEX(Sheet1!$BS$2:$BS$1000,MATCH($A460,Sheet1!$A$2:$A$1000,0))</f>
        <v>14</v>
      </c>
      <c r="BV460" s="3">
        <f>INDEX(Sheet1!$BT$2:$BT$1000,MATCH($A460,Sheet1!$A$2:$A$1000,0))</f>
        <v>0</v>
      </c>
    </row>
    <row r="461" spans="1:74" x14ac:dyDescent="0.2">
      <c r="A461" s="11" t="s">
        <v>893</v>
      </c>
      <c r="B461" s="3">
        <f>MATCH($A461,Sheet1!ACCOUNTNO,0)</f>
        <v>424</v>
      </c>
      <c r="C461" s="3">
        <f t="shared" si="74"/>
        <v>424</v>
      </c>
      <c r="D461" s="3" t="str">
        <f>IF(D$3=0,0,INDEX(Sheet1!RawDataCols,$C461,D$5))</f>
        <v>27240A13</v>
      </c>
      <c r="E461" s="3" t="str">
        <f>IF(E$3=0,0,INDEX(Sheet1!RawDataCols,$C461,E$5))</f>
        <v xml:space="preserve">27240          </v>
      </c>
      <c r="F461" s="3" t="str">
        <f>IF(F$3=0,0,INDEX(Sheet1!RawDataCols,$C461,F$5))</f>
        <v xml:space="preserve">A13            </v>
      </c>
      <c r="G461" s="3" t="str">
        <f>IF(G$3=0,0,INDEX(Sheet1!RawDataCols,$C461,G$5))</f>
        <v xml:space="preserve">               </v>
      </c>
      <c r="H461" s="3" t="str">
        <f>IF(H$3=0,0,INDEX(Sheet1!RawDataCols,$C461,H$5))</f>
        <v xml:space="preserve">               </v>
      </c>
      <c r="I461" s="3" t="str">
        <f>IF(I$3=0,0,INDEX(Sheet1!RawDataCols,$C461,I$5))</f>
        <v xml:space="preserve">               </v>
      </c>
      <c r="J461" s="3" t="str">
        <f>IF(J$3=0,0,INDEX(Sheet1!RawDataCols,$C461,J$5))</f>
        <v xml:space="preserve">               </v>
      </c>
      <c r="K461" s="3" t="str">
        <f>IF(K$3=0,0,INDEX(Sheet1!RawDataCols,$C461,K$5))</f>
        <v xml:space="preserve">               </v>
      </c>
      <c r="L461" s="3" t="str">
        <f>IF(L$3=0,0,INDEX(Sheet1!RawDataCols,$C461,L$5))</f>
        <v xml:space="preserve">               </v>
      </c>
      <c r="M461" s="3" t="str">
        <f>IF(M$3=0,0,INDEX(Sheet1!RawDataCols,$C461,M$5))</f>
        <v xml:space="preserve">F007  </v>
      </c>
      <c r="N461" s="3" t="str">
        <f>IF(N$3=0,0,INDEX(Sheet1!RawDataCols,$C461,N$5))</f>
        <v>Rates &amp; Taxes - ESL-B25 188 Carrington</v>
      </c>
      <c r="O461" s="3">
        <f>INDEX(Sheet1!RawDataCols,$C461,O$5)</f>
        <v>13</v>
      </c>
      <c r="P461" s="3" t="str">
        <f>INDEX(Sheet1!RawDataCols,$C461,P$5)</f>
        <v>Cost and Expenses</v>
      </c>
      <c r="Q461" s="3" t="str">
        <f>IF(Q$3=0,0,INDEX(Sheet1!RawDataCols,$C461,Q$5))</f>
        <v>I</v>
      </c>
      <c r="R461" s="3">
        <f t="shared" si="75"/>
        <v>1</v>
      </c>
      <c r="S461" s="3">
        <f t="shared" si="76"/>
        <v>-1</v>
      </c>
      <c r="T461" s="3">
        <f>IF(T$3=0,0,INDEX(Sheet1!RawDataCols,$C461,T$5)*$R461)</f>
        <v>0</v>
      </c>
      <c r="U461" s="3">
        <f>IF(U$3=0,0,INDEX(Sheet1!RawDataCols,$C461,U$5)*$R461)</f>
        <v>0</v>
      </c>
      <c r="V461" s="3">
        <f>IF(V$3=0,0,INDEX(Sheet1!RawDataCols,$C461,V$5)*$R461)</f>
        <v>0</v>
      </c>
      <c r="W461" s="3">
        <f>IF(W$3=0,0,INDEX(Sheet1!RawDataCols,$C461,W$5)*$R461)</f>
        <v>0</v>
      </c>
      <c r="X461" s="3">
        <f>IF(X$3=0,0,INDEX(Sheet1!RawDataCols,$C461,X$5)*$R461)</f>
        <v>0</v>
      </c>
      <c r="Y461" s="3">
        <f>IF(Y$3=0,0,INDEX(Sheet1!RawDataCols,$C461,Y$5)*$R461)</f>
        <v>0</v>
      </c>
      <c r="Z461" s="3">
        <f>IF(Z$3=0,0,INDEX(Sheet1!RawDataCols,$C461,Z$5)*$R461)</f>
        <v>0</v>
      </c>
      <c r="AA461" s="3">
        <f>IF(AA$3=0,0,INDEX(Sheet1!RawDataCols,$C461,AA$5)*$R461)</f>
        <v>0</v>
      </c>
      <c r="AB461" s="3">
        <f>IF(AB$3=0,0,INDEX(Sheet1!RawDataCols,$C461,AB$5)*$R461)</f>
        <v>0</v>
      </c>
      <c r="AC461" s="3">
        <f>IF(AC$3=0,0,INDEX(Sheet1!RawDataCols,$C461,AC$5)*$R461)</f>
        <v>0</v>
      </c>
      <c r="AD461" s="3">
        <f>IF(AD$3=0,0,INDEX(Sheet1!RawDataCols,$C461,AD$5)*$R461)</f>
        <v>0</v>
      </c>
      <c r="AE461" s="3">
        <f>IF(AE$3=0,0,INDEX(Sheet1!RawDataCols,$C461,AE$5)*$R461)</f>
        <v>0</v>
      </c>
      <c r="AF461" s="3">
        <f>IF(AF$3=0,0,INDEX(Sheet1!RawDataCols,$C461,AF$5)*$R461)</f>
        <v>0</v>
      </c>
      <c r="AG461" s="3">
        <f>IF(AG$3=0,0,INDEX(Sheet1!RawDataCols,$C461,AG$5)*$R461)</f>
        <v>0</v>
      </c>
      <c r="AH461" s="3">
        <f>IF(AH$3=0,0,INDEX(Sheet1!RawDataCols,$C461,AH$5)*$R461)</f>
        <v>0</v>
      </c>
      <c r="AI461" s="3">
        <f>IF(AI$3=0,0,INDEX(Sheet1!RawDataCols,$C461,AI$5)*$R461)</f>
        <v>0</v>
      </c>
      <c r="AJ461" s="3">
        <f>IF(AJ$3=0,0,INDEX(Sheet1!RawDataCols,$C461,AJ$5)*$R461)</f>
        <v>0</v>
      </c>
      <c r="AK461" s="3">
        <f>IF(AK$3=0,0,INDEX(Sheet1!RawDataCols,$C461,AK$5)*$R461)</f>
        <v>0</v>
      </c>
      <c r="AL461" s="3">
        <f>IF(AL$3=0,0,INDEX(Sheet1!RawDataCols,$C461,AL$5)*$R461)</f>
        <v>0</v>
      </c>
      <c r="AM461" s="3">
        <f>IF(AM$3=0,0,INDEX(Sheet1!RawDataCols,$C461,AM$5)*$R461)</f>
        <v>0</v>
      </c>
      <c r="AN461" s="3">
        <f>IF(AN$3=0,0,INDEX(Sheet1!RawDataCols,$C461,AN$5)*$R461)</f>
        <v>0</v>
      </c>
      <c r="AO461" s="3">
        <f>IF(AO$3=0,0,INDEX(Sheet1!RawDataCols,$C461,AO$5)*$R461)</f>
        <v>0</v>
      </c>
      <c r="AP461" s="3">
        <f>IF(AP$3=0,0,INDEX(Sheet1!RawDataCols,$C461,AP$5)*$R461)</f>
        <v>0</v>
      </c>
      <c r="AQ461" s="3">
        <f>IF(AQ$3=0,0,INDEX(Sheet1!RawDataCols,$C461,AQ$5)*$R461)</f>
        <v>0</v>
      </c>
      <c r="AR461" s="3">
        <f>IF(AR$3=0,0,INDEX(Sheet1!RawDataCols,$C461,AR$5)*$R461)</f>
        <v>0</v>
      </c>
      <c r="AS461" s="3">
        <f>IF(AS$3=0,0,INDEX(Sheet1!RawDataCols,$C461,AS$5)*$R461)</f>
        <v>0</v>
      </c>
      <c r="AT461" s="3">
        <f>IF(AT$3=0,0,INDEX(Sheet1!RawDataCols,$C461,AT$5)*$R461)</f>
        <v>0</v>
      </c>
      <c r="AU461" s="3">
        <f>IF(AU$3=0,0,INDEX(Sheet1!RawDataCols,$C461,AU$5)*$R461)</f>
        <v>0</v>
      </c>
      <c r="AV461" s="3">
        <f>IF(AV$3=0,0,INDEX(Sheet1!RawDataCols,$C461,AV$5)*$R461)</f>
        <v>0</v>
      </c>
      <c r="AW461" s="3">
        <f>IF(AW$3=0,0,INDEX(Sheet1!RawDataCols,$C461,AW$5)*$R461)</f>
        <v>0</v>
      </c>
      <c r="AX461" s="3">
        <f>IF(AX$3=0,0,INDEX(Sheet1!RawDataCols,$C461,AX$5)*$R461)</f>
        <v>0</v>
      </c>
      <c r="AY461" s="3">
        <f>IF(AY$3=0,0,INDEX(Sheet1!RawDataCols,$C461,AY$5)*$R461)</f>
        <v>0</v>
      </c>
      <c r="AZ461" s="3">
        <f>IF(AZ$3=0,0,INDEX(Sheet1!RawDataCols,$C461,AZ$5)*$R461)</f>
        <v>0</v>
      </c>
      <c r="BA461" s="3">
        <f>IF(BA$3=0,0,INDEX(Sheet1!RawDataCols,$C461,BA$5)*$R461)</f>
        <v>0</v>
      </c>
      <c r="BB461" s="3">
        <f>IF(BB$3=0,0,INDEX(Sheet1!RawDataCols,$C461,BB$5)*$R461)</f>
        <v>0</v>
      </c>
      <c r="BC461" s="3">
        <f>IF(BC$3=0,0,INDEX(Sheet1!RawDataCols,$C461,BC$5)*$R461)</f>
        <v>0</v>
      </c>
      <c r="BD461" s="3">
        <f>IF(BD$3=0,0,INDEX(Sheet1!RawDataCols,$C461,BD$5)*$R461)</f>
        <v>0</v>
      </c>
      <c r="BE461" s="3">
        <f>IF(BE$3=0,0,INDEX(Sheet1!RawDataCols,$C461,BE$5)*$R461)</f>
        <v>0</v>
      </c>
      <c r="BF461" s="3">
        <f>IF(BF$3=0,0,INDEX(Sheet1!RawDataCols,$C461,BF$5)*$R461)</f>
        <v>0</v>
      </c>
      <c r="BG461" s="179">
        <f>IF(BG$3=0,0,INDEX(Sheet1!RawDataCols,$C461,BG$5)*$R461)</f>
        <v>0</v>
      </c>
      <c r="BH461" s="33">
        <f t="shared" si="77"/>
        <v>0</v>
      </c>
      <c r="BI461" s="33">
        <f t="shared" si="78"/>
        <v>0</v>
      </c>
      <c r="BJ461" s="33">
        <f t="shared" si="79"/>
        <v>0</v>
      </c>
      <c r="BK461" s="3">
        <f>IF(BK$3=0,0,INDEX(Sheet1!RawDataCols,$C461,BK$5)*$R461)</f>
        <v>0</v>
      </c>
      <c r="BL461" s="3">
        <f>IF(BL$3=0,0,INDEX(Sheet1!RawDataCols,$C461,BL$5)*$R461)</f>
        <v>0</v>
      </c>
      <c r="BM461" s="3">
        <f>IF(BM$3=0,0,INDEX(Sheet1!RawDataCols,$C461,BM$5)*$R461)</f>
        <v>0</v>
      </c>
      <c r="BN461" s="3">
        <f>IF(BN$3=0,0,INDEX(Sheet1!RawDataCols,$C461,BN$5)*$R461)</f>
        <v>0</v>
      </c>
      <c r="BO461" s="3">
        <f>IF(BO$3=0,0,INDEX(Sheet1!RawDataCols,$C461,BO$5)*$R461)</f>
        <v>-32.870624999999997</v>
      </c>
      <c r="BP461" s="3">
        <f>IF(BP$3=0,0,INDEX(Sheet1!RawDataCols,$C461,BP$5)*$R461)</f>
        <v>0</v>
      </c>
      <c r="BQ461" s="3">
        <f t="shared" si="80"/>
        <v>0</v>
      </c>
      <c r="BR461" s="3">
        <f t="shared" si="81"/>
        <v>0</v>
      </c>
      <c r="BS461" s="3">
        <f t="shared" si="82"/>
        <v>0</v>
      </c>
      <c r="BT461" s="3">
        <f t="shared" si="83"/>
        <v>0</v>
      </c>
      <c r="BU461" s="3" t="str">
        <f>INDEX(Sheet1!$BS$2:$BS$1000,MATCH($A461,Sheet1!$A$2:$A$1000,0))</f>
        <v>14</v>
      </c>
      <c r="BV461" s="3">
        <f>INDEX(Sheet1!$BT$2:$BT$1000,MATCH($A461,Sheet1!$A$2:$A$1000,0))</f>
        <v>0</v>
      </c>
    </row>
    <row r="462" spans="1:74" x14ac:dyDescent="0.2">
      <c r="A462" s="11" t="s">
        <v>894</v>
      </c>
      <c r="B462" s="3">
        <f>MATCH($A462,Sheet1!ACCOUNTNO,0)</f>
        <v>425</v>
      </c>
      <c r="C462" s="3">
        <f t="shared" si="74"/>
        <v>425</v>
      </c>
      <c r="D462" s="3" t="str">
        <f>IF(D$3=0,0,INDEX(Sheet1!RawDataCols,$C462,D$5))</f>
        <v>27280A01</v>
      </c>
      <c r="E462" s="3" t="str">
        <f>IF(E$3=0,0,INDEX(Sheet1!RawDataCols,$C462,E$5))</f>
        <v xml:space="preserve">27280          </v>
      </c>
      <c r="F462" s="3" t="str">
        <f>IF(F$3=0,0,INDEX(Sheet1!RawDataCols,$C462,F$5))</f>
        <v xml:space="preserve">A01            </v>
      </c>
      <c r="G462" s="3" t="str">
        <f>IF(G$3=0,0,INDEX(Sheet1!RawDataCols,$C462,G$5))</f>
        <v xml:space="preserve">               </v>
      </c>
      <c r="H462" s="3" t="str">
        <f>IF(H$3=0,0,INDEX(Sheet1!RawDataCols,$C462,H$5))</f>
        <v xml:space="preserve">               </v>
      </c>
      <c r="I462" s="3" t="str">
        <f>IF(I$3=0,0,INDEX(Sheet1!RawDataCols,$C462,I$5))</f>
        <v xml:space="preserve">               </v>
      </c>
      <c r="J462" s="3" t="str">
        <f>IF(J$3=0,0,INDEX(Sheet1!RawDataCols,$C462,J$5))</f>
        <v xml:space="preserve">               </v>
      </c>
      <c r="K462" s="3" t="str">
        <f>IF(K$3=0,0,INDEX(Sheet1!RawDataCols,$C462,K$5))</f>
        <v xml:space="preserve">               </v>
      </c>
      <c r="L462" s="3" t="str">
        <f>IF(L$3=0,0,INDEX(Sheet1!RawDataCols,$C462,L$5))</f>
        <v xml:space="preserve">               </v>
      </c>
      <c r="M462" s="3" t="str">
        <f>IF(M$3=0,0,INDEX(Sheet1!RawDataCols,$C462,M$5))</f>
        <v xml:space="preserve">F007  </v>
      </c>
      <c r="N462" s="3" t="str">
        <f>IF(N$3=0,0,INDEX(Sheet1!RawDataCols,$C462,N$5))</f>
        <v>Rates &amp; Taxes - Water-6 Circuit Dr</v>
      </c>
      <c r="O462" s="3">
        <f>INDEX(Sheet1!RawDataCols,$C462,O$5)</f>
        <v>13</v>
      </c>
      <c r="P462" s="3" t="str">
        <f>INDEX(Sheet1!RawDataCols,$C462,P$5)</f>
        <v>Cost and Expenses</v>
      </c>
      <c r="Q462" s="3" t="str">
        <f>IF(Q$3=0,0,INDEX(Sheet1!RawDataCols,$C462,Q$5))</f>
        <v>I</v>
      </c>
      <c r="R462" s="3">
        <f t="shared" si="75"/>
        <v>1</v>
      </c>
      <c r="S462" s="3">
        <f t="shared" si="76"/>
        <v>-1</v>
      </c>
      <c r="T462" s="3">
        <f>IF(T$3=0,0,INDEX(Sheet1!RawDataCols,$C462,T$5)*$R462)</f>
        <v>0</v>
      </c>
      <c r="U462" s="3">
        <f>IF(U$3=0,0,INDEX(Sheet1!RawDataCols,$C462,U$5)*$R462)</f>
        <v>860.47</v>
      </c>
      <c r="V462" s="3">
        <f>IF(V$3=0,0,INDEX(Sheet1!RawDataCols,$C462,V$5)*$R462)</f>
        <v>745.31</v>
      </c>
      <c r="W462" s="3">
        <f>IF(W$3=0,0,INDEX(Sheet1!RawDataCols,$C462,W$5)*$R462)</f>
        <v>0</v>
      </c>
      <c r="X462" s="3">
        <f>IF(X$3=0,0,INDEX(Sheet1!RawDataCols,$C462,X$5)*$R462)</f>
        <v>831.79</v>
      </c>
      <c r="Y462" s="3">
        <f>IF(Y$3=0,0,INDEX(Sheet1!RawDataCols,$C462,Y$5)*$R462)</f>
        <v>673.18</v>
      </c>
      <c r="Z462" s="3">
        <f>IF(Z$3=0,0,INDEX(Sheet1!RawDataCols,$C462,Z$5)*$R462)</f>
        <v>1540.83</v>
      </c>
      <c r="AA462" s="3">
        <f>IF(AA$3=0,0,INDEX(Sheet1!RawDataCols,$C462,AA$5)*$R462)</f>
        <v>889.16</v>
      </c>
      <c r="AB462" s="3">
        <f>IF(AB$3=0,0,INDEX(Sheet1!RawDataCols,$C462,AB$5)*$R462)</f>
        <v>745.31</v>
      </c>
      <c r="AC462" s="3">
        <f>IF(AC$3=0,0,INDEX(Sheet1!RawDataCols,$C462,AC$5)*$R462)</f>
        <v>823.55</v>
      </c>
      <c r="AD462" s="3">
        <f>IF(AD$3=0,0,INDEX(Sheet1!RawDataCols,$C462,AD$5)*$R462)</f>
        <v>0</v>
      </c>
      <c r="AE462" s="3">
        <f>IF(AE$3=0,0,INDEX(Sheet1!RawDataCols,$C462,AE$5)*$R462)</f>
        <v>721.27</v>
      </c>
      <c r="AF462" s="3">
        <f>IF(AF$3=0,0,INDEX(Sheet1!RawDataCols,$C462,AF$5)*$R462)</f>
        <v>777.09</v>
      </c>
      <c r="AG462" s="3">
        <f>IF(AG$3=0,0,INDEX(Sheet1!RawDataCols,$C462,AG$5)*$R462)</f>
        <v>0</v>
      </c>
      <c r="AH462" s="3">
        <f>IF(AH$3=0,0,INDEX(Sheet1!RawDataCols,$C462,AH$5)*$R462)</f>
        <v>745.31</v>
      </c>
      <c r="AI462" s="3">
        <f>IF(AI$3=0,0,INDEX(Sheet1!RawDataCols,$C462,AI$5)*$R462)</f>
        <v>830.68</v>
      </c>
      <c r="AJ462" s="3">
        <f>IF(AJ$3=0,0,INDEX(Sheet1!RawDataCols,$C462,AJ$5)*$R462)</f>
        <v>2298.14</v>
      </c>
      <c r="AK462" s="3">
        <f>IF(AK$3=0,0,INDEX(Sheet1!RawDataCols,$C462,AK$5)*$R462)</f>
        <v>721.27</v>
      </c>
      <c r="AL462" s="3">
        <f>IF(AL$3=0,0,INDEX(Sheet1!RawDataCols,$C462,AL$5)*$R462)</f>
        <v>803.88</v>
      </c>
      <c r="AM462" s="3">
        <f>IF(AM$3=0,0,INDEX(Sheet1!RawDataCols,$C462,AM$5)*$R462)</f>
        <v>471.5</v>
      </c>
      <c r="AN462" s="3">
        <f>IF(AN$3=0,0,INDEX(Sheet1!RawDataCols,$C462,AN$5)*$R462)</f>
        <v>471.5</v>
      </c>
      <c r="AO462" s="3">
        <f>IF(AO$3=0,0,INDEX(Sheet1!RawDataCols,$C462,AO$5)*$R462)</f>
        <v>762.73</v>
      </c>
      <c r="AP462" s="3">
        <f>IF(AP$3=0,0,INDEX(Sheet1!RawDataCols,$C462,AP$5)*$R462)</f>
        <v>487.21</v>
      </c>
      <c r="AQ462" s="3">
        <f>IF(AQ$3=0,0,INDEX(Sheet1!RawDataCols,$C462,AQ$5)*$R462)</f>
        <v>745.31</v>
      </c>
      <c r="AR462" s="3">
        <f>IF(AR$3=0,0,INDEX(Sheet1!RawDataCols,$C462,AR$5)*$R462)</f>
        <v>788.15</v>
      </c>
      <c r="AS462" s="3">
        <f>IF(AS$3=0,0,INDEX(Sheet1!RawDataCols,$C462,AS$5)*$R462)</f>
        <v>471.5</v>
      </c>
      <c r="AT462" s="3">
        <f>IF(AT$3=0,0,INDEX(Sheet1!RawDataCols,$C462,AT$5)*$R462)</f>
        <v>721.27</v>
      </c>
      <c r="AU462" s="3">
        <f>IF(AU$3=0,0,INDEX(Sheet1!RawDataCols,$C462,AU$5)*$R462)</f>
        <v>762.73</v>
      </c>
      <c r="AV462" s="3">
        <f>IF(AV$3=0,0,INDEX(Sheet1!RawDataCols,$C462,AV$5)*$R462)</f>
        <v>617.28</v>
      </c>
      <c r="AW462" s="3">
        <f>IF(AW$3=0,0,INDEX(Sheet1!RawDataCols,$C462,AW$5)*$R462)</f>
        <v>745.31</v>
      </c>
      <c r="AX462" s="3">
        <f>IF(AX$3=0,0,INDEX(Sheet1!RawDataCols,$C462,AX$5)*$R462)</f>
        <v>843.06</v>
      </c>
      <c r="AY462" s="3">
        <f>IF(AY$3=0,0,INDEX(Sheet1!RawDataCols,$C462,AY$5)*$R462)</f>
        <v>617.28</v>
      </c>
      <c r="AZ462" s="3">
        <f>IF(AZ$3=0,0,INDEX(Sheet1!RawDataCols,$C462,AZ$5)*$R462)</f>
        <v>721.27</v>
      </c>
      <c r="BA462" s="3">
        <f>IF(BA$3=0,0,INDEX(Sheet1!RawDataCols,$C462,BA$5)*$R462)</f>
        <v>843.06</v>
      </c>
      <c r="BB462" s="3">
        <f>IF(BB$3=0,0,INDEX(Sheet1!RawDataCols,$C462,BB$5)*$R462)</f>
        <v>637.86</v>
      </c>
      <c r="BC462" s="3">
        <f>IF(BC$3=0,0,INDEX(Sheet1!RawDataCols,$C462,BC$5)*$R462)</f>
        <v>745.31</v>
      </c>
      <c r="BD462" s="3">
        <f>IF(BD$3=0,0,INDEX(Sheet1!RawDataCols,$C462,BD$5)*$R462)</f>
        <v>871.16</v>
      </c>
      <c r="BE462" s="3">
        <f>IF(BE$3=0,0,INDEX(Sheet1!RawDataCols,$C462,BE$5)*$R462)</f>
        <v>637.86</v>
      </c>
      <c r="BF462" s="3">
        <f>IF(BF$3=0,0,INDEX(Sheet1!RawDataCols,$C462,BF$5)*$R462)</f>
        <v>745.31</v>
      </c>
      <c r="BG462" s="179">
        <f>IF(BG$3=0,0,INDEX(Sheet1!RawDataCols,$C462,BG$5)*$R462)</f>
        <v>871.16</v>
      </c>
      <c r="BH462" s="33">
        <f t="shared" si="77"/>
        <v>8182.1899999999987</v>
      </c>
      <c r="BI462" s="33">
        <f t="shared" si="78"/>
        <v>8501.619999999999</v>
      </c>
      <c r="BJ462" s="33">
        <f t="shared" si="79"/>
        <v>9646.9199999999983</v>
      </c>
      <c r="BK462" s="3">
        <f>IF(BK$3=0,0,INDEX(Sheet1!RawDataCols,$C462,BK$5)*$R462)</f>
        <v>531.35125000000005</v>
      </c>
      <c r="BL462" s="3">
        <f>IF(BL$3=0,0,INDEX(Sheet1!RawDataCols,$C462,BL$5)*$R462)</f>
        <v>564.99749999999995</v>
      </c>
      <c r="BM462" s="3">
        <f>IF(BM$3=0,0,INDEX(Sheet1!RawDataCols,$C462,BM$5)*$R462)</f>
        <v>523.42062499999997</v>
      </c>
      <c r="BN462" s="3">
        <f>IF(BN$3=0,0,INDEX(Sheet1!RawDataCols,$C462,BN$5)*$R462)</f>
        <v>510.28125</v>
      </c>
      <c r="BO462" s="3">
        <f>IF(BO$3=0,0,INDEX(Sheet1!RawDataCols,$C462,BO$5)*$R462)</f>
        <v>554.93875000000003</v>
      </c>
      <c r="BP462" s="3">
        <f>IF(BP$3=0,0,INDEX(Sheet1!RawDataCols,$C462,BP$5)*$R462)</f>
        <v>4263.93</v>
      </c>
      <c r="BQ462" s="3">
        <f t="shared" si="80"/>
        <v>2581.42</v>
      </c>
      <c r="BR462" s="3">
        <f t="shared" si="81"/>
        <v>2298.14</v>
      </c>
      <c r="BS462" s="3">
        <f t="shared" si="82"/>
        <v>1430.21</v>
      </c>
      <c r="BT462" s="3">
        <f t="shared" si="83"/>
        <v>3302.63</v>
      </c>
      <c r="BU462" s="3" t="str">
        <f>INDEX(Sheet1!$BS$2:$BS$1000,MATCH($A462,Sheet1!$A$2:$A$1000,0))</f>
        <v>14</v>
      </c>
      <c r="BV462" s="3">
        <f>INDEX(Sheet1!$BT$2:$BT$1000,MATCH($A462,Sheet1!$A$2:$A$1000,0))</f>
        <v>3302.63</v>
      </c>
    </row>
    <row r="463" spans="1:74" x14ac:dyDescent="0.2">
      <c r="A463" s="11" t="s">
        <v>895</v>
      </c>
      <c r="B463" s="3">
        <f>MATCH($A463,Sheet1!ACCOUNTNO,0)</f>
        <v>426</v>
      </c>
      <c r="C463" s="3">
        <f t="shared" si="74"/>
        <v>426</v>
      </c>
      <c r="D463" s="3" t="str">
        <f>IF(D$3=0,0,INDEX(Sheet1!RawDataCols,$C463,D$5))</f>
        <v>27280A02</v>
      </c>
      <c r="E463" s="3" t="str">
        <f>IF(E$3=0,0,INDEX(Sheet1!RawDataCols,$C463,E$5))</f>
        <v xml:space="preserve">27280          </v>
      </c>
      <c r="F463" s="3" t="str">
        <f>IF(F$3=0,0,INDEX(Sheet1!RawDataCols,$C463,F$5))</f>
        <v xml:space="preserve">A02            </v>
      </c>
      <c r="G463" s="3" t="str">
        <f>IF(G$3=0,0,INDEX(Sheet1!RawDataCols,$C463,G$5))</f>
        <v xml:space="preserve">               </v>
      </c>
      <c r="H463" s="3" t="str">
        <f>IF(H$3=0,0,INDEX(Sheet1!RawDataCols,$C463,H$5))</f>
        <v xml:space="preserve">               </v>
      </c>
      <c r="I463" s="3" t="str">
        <f>IF(I$3=0,0,INDEX(Sheet1!RawDataCols,$C463,I$5))</f>
        <v xml:space="preserve">               </v>
      </c>
      <c r="J463" s="3" t="str">
        <f>IF(J$3=0,0,INDEX(Sheet1!RawDataCols,$C463,J$5))</f>
        <v xml:space="preserve">               </v>
      </c>
      <c r="K463" s="3" t="str">
        <f>IF(K$3=0,0,INDEX(Sheet1!RawDataCols,$C463,K$5))</f>
        <v xml:space="preserve">               </v>
      </c>
      <c r="L463" s="3" t="str">
        <f>IF(L$3=0,0,INDEX(Sheet1!RawDataCols,$C463,L$5))</f>
        <v xml:space="preserve">               </v>
      </c>
      <c r="M463" s="3" t="str">
        <f>IF(M$3=0,0,INDEX(Sheet1!RawDataCols,$C463,M$5))</f>
        <v xml:space="preserve">F007  </v>
      </c>
      <c r="N463" s="3" t="str">
        <f>IF(N$3=0,0,INDEX(Sheet1!RawDataCols,$C463,N$5))</f>
        <v>Rates &amp; Taxes - Water-200 East Tce</v>
      </c>
      <c r="O463" s="3">
        <f>INDEX(Sheet1!RawDataCols,$C463,O$5)</f>
        <v>13</v>
      </c>
      <c r="P463" s="3" t="str">
        <f>INDEX(Sheet1!RawDataCols,$C463,P$5)</f>
        <v>Cost and Expenses</v>
      </c>
      <c r="Q463" s="3" t="str">
        <f>IF(Q$3=0,0,INDEX(Sheet1!RawDataCols,$C463,Q$5))</f>
        <v>I</v>
      </c>
      <c r="R463" s="3">
        <f t="shared" si="75"/>
        <v>1</v>
      </c>
      <c r="S463" s="3">
        <f t="shared" si="76"/>
        <v>-1</v>
      </c>
      <c r="T463" s="3">
        <f>IF(T$3=0,0,INDEX(Sheet1!RawDataCols,$C463,T$5)*$R463)</f>
        <v>0</v>
      </c>
      <c r="U463" s="3">
        <f>IF(U$3=0,0,INDEX(Sheet1!RawDataCols,$C463,U$5)*$R463)</f>
        <v>1459.49</v>
      </c>
      <c r="V463" s="3">
        <f>IF(V$3=0,0,INDEX(Sheet1!RawDataCols,$C463,V$5)*$R463)</f>
        <v>1325.99</v>
      </c>
      <c r="W463" s="3">
        <f>IF(W$3=0,0,INDEX(Sheet1!RawDataCols,$C463,W$5)*$R463)</f>
        <v>1459.29</v>
      </c>
      <c r="X463" s="3">
        <f>IF(X$3=0,0,INDEX(Sheet1!RawDataCols,$C463,X$5)*$R463)</f>
        <v>1410.84</v>
      </c>
      <c r="Y463" s="3">
        <f>IF(Y$3=0,0,INDEX(Sheet1!RawDataCols,$C463,Y$5)*$R463)</f>
        <v>1197.6600000000001</v>
      </c>
      <c r="Z463" s="3">
        <f>IF(Z$3=0,0,INDEX(Sheet1!RawDataCols,$C463,Z$5)*$R463)</f>
        <v>1362</v>
      </c>
      <c r="AA463" s="3">
        <f>IF(AA$3=0,0,INDEX(Sheet1!RawDataCols,$C463,AA$5)*$R463)</f>
        <v>1508.14</v>
      </c>
      <c r="AB463" s="3">
        <f>IF(AB$3=0,0,INDEX(Sheet1!RawDataCols,$C463,AB$5)*$R463)</f>
        <v>1325.99</v>
      </c>
      <c r="AC463" s="3">
        <f>IF(AC$3=0,0,INDEX(Sheet1!RawDataCols,$C463,AC$5)*$R463)</f>
        <v>1507.93</v>
      </c>
      <c r="AD463" s="3">
        <f>IF(AD$3=0,0,INDEX(Sheet1!RawDataCols,$C463,AD$5)*$R463)</f>
        <v>1370.15</v>
      </c>
      <c r="AE463" s="3">
        <f>IF(AE$3=0,0,INDEX(Sheet1!RawDataCols,$C463,AE$5)*$R463)</f>
        <v>1283.21</v>
      </c>
      <c r="AF463" s="3">
        <f>IF(AF$3=0,0,INDEX(Sheet1!RawDataCols,$C463,AF$5)*$R463)</f>
        <v>1344.58</v>
      </c>
      <c r="AG463" s="3">
        <f>IF(AG$3=0,0,INDEX(Sheet1!RawDataCols,$C463,AG$5)*$R463)</f>
        <v>1464.64</v>
      </c>
      <c r="AH463" s="3">
        <f>IF(AH$3=0,0,INDEX(Sheet1!RawDataCols,$C463,AH$5)*$R463)</f>
        <v>1325.99</v>
      </c>
      <c r="AI463" s="3">
        <f>IF(AI$3=0,0,INDEX(Sheet1!RawDataCols,$C463,AI$5)*$R463)</f>
        <v>1437.31</v>
      </c>
      <c r="AJ463" s="3">
        <f>IF(AJ$3=0,0,INDEX(Sheet1!RawDataCols,$C463,AJ$5)*$R463)</f>
        <v>1417.4</v>
      </c>
      <c r="AK463" s="3">
        <f>IF(AK$3=0,0,INDEX(Sheet1!RawDataCols,$C463,AK$5)*$R463)</f>
        <v>1283.21</v>
      </c>
      <c r="AL463" s="3">
        <f>IF(AL$3=0,0,INDEX(Sheet1!RawDataCols,$C463,AL$5)*$R463)</f>
        <v>1390.94</v>
      </c>
      <c r="AM463" s="3">
        <f>IF(AM$3=0,0,INDEX(Sheet1!RawDataCols,$C463,AM$5)*$R463)</f>
        <v>969.01</v>
      </c>
      <c r="AN463" s="3">
        <f>IF(AN$3=0,0,INDEX(Sheet1!RawDataCols,$C463,AN$5)*$R463)</f>
        <v>969.01</v>
      </c>
      <c r="AO463" s="3">
        <f>IF(AO$3=0,0,INDEX(Sheet1!RawDataCols,$C463,AO$5)*$R463)</f>
        <v>1431.35</v>
      </c>
      <c r="AP463" s="3">
        <f>IF(AP$3=0,0,INDEX(Sheet1!RawDataCols,$C463,AP$5)*$R463)</f>
        <v>1001.31</v>
      </c>
      <c r="AQ463" s="3">
        <f>IF(AQ$3=0,0,INDEX(Sheet1!RawDataCols,$C463,AQ$5)*$R463)</f>
        <v>1325.99</v>
      </c>
      <c r="AR463" s="3">
        <f>IF(AR$3=0,0,INDEX(Sheet1!RawDataCols,$C463,AR$5)*$R463)</f>
        <v>1479.06</v>
      </c>
      <c r="AS463" s="3">
        <f>IF(AS$3=0,0,INDEX(Sheet1!RawDataCols,$C463,AS$5)*$R463)</f>
        <v>969.01</v>
      </c>
      <c r="AT463" s="3">
        <f>IF(AT$3=0,0,INDEX(Sheet1!RawDataCols,$C463,AT$5)*$R463)</f>
        <v>1283.21</v>
      </c>
      <c r="AU463" s="3">
        <f>IF(AU$3=0,0,INDEX(Sheet1!RawDataCols,$C463,AU$5)*$R463)</f>
        <v>1431.35</v>
      </c>
      <c r="AV463" s="3">
        <f>IF(AV$3=0,0,INDEX(Sheet1!RawDataCols,$C463,AV$5)*$R463)</f>
        <v>1002.89</v>
      </c>
      <c r="AW463" s="3">
        <f>IF(AW$3=0,0,INDEX(Sheet1!RawDataCols,$C463,AW$5)*$R463)</f>
        <v>1325.99</v>
      </c>
      <c r="AX463" s="3">
        <f>IF(AX$3=0,0,INDEX(Sheet1!RawDataCols,$C463,AX$5)*$R463)</f>
        <v>1442.21</v>
      </c>
      <c r="AY463" s="3">
        <f>IF(AY$3=0,0,INDEX(Sheet1!RawDataCols,$C463,AY$5)*$R463)</f>
        <v>1002.89</v>
      </c>
      <c r="AZ463" s="3">
        <f>IF(AZ$3=0,0,INDEX(Sheet1!RawDataCols,$C463,AZ$5)*$R463)</f>
        <v>1283.21</v>
      </c>
      <c r="BA463" s="3">
        <f>IF(BA$3=0,0,INDEX(Sheet1!RawDataCols,$C463,BA$5)*$R463)</f>
        <v>1442.21</v>
      </c>
      <c r="BB463" s="3">
        <f>IF(BB$3=0,0,INDEX(Sheet1!RawDataCols,$C463,BB$5)*$R463)</f>
        <v>1036.32</v>
      </c>
      <c r="BC463" s="3">
        <f>IF(BC$3=0,0,INDEX(Sheet1!RawDataCols,$C463,BC$5)*$R463)</f>
        <v>1325.99</v>
      </c>
      <c r="BD463" s="3">
        <f>IF(BD$3=0,0,INDEX(Sheet1!RawDataCols,$C463,BD$5)*$R463)</f>
        <v>1490.29</v>
      </c>
      <c r="BE463" s="3">
        <f>IF(BE$3=0,0,INDEX(Sheet1!RawDataCols,$C463,BE$5)*$R463)</f>
        <v>1036.32</v>
      </c>
      <c r="BF463" s="3">
        <f>IF(BF$3=0,0,INDEX(Sheet1!RawDataCols,$C463,BF$5)*$R463)</f>
        <v>1325.99</v>
      </c>
      <c r="BG463" s="179">
        <f>IF(BG$3=0,0,INDEX(Sheet1!RawDataCols,$C463,BG$5)*$R463)</f>
        <v>1490.29</v>
      </c>
      <c r="BH463" s="33">
        <f t="shared" si="77"/>
        <v>14612.09</v>
      </c>
      <c r="BI463" s="33">
        <f t="shared" si="78"/>
        <v>15255.449999999999</v>
      </c>
      <c r="BJ463" s="33">
        <f t="shared" si="79"/>
        <v>17218.52</v>
      </c>
      <c r="BK463" s="3">
        <f>IF(BK$3=0,0,INDEX(Sheet1!RawDataCols,$C463,BK$5)*$R463)</f>
        <v>953.46562500000005</v>
      </c>
      <c r="BL463" s="3">
        <f>IF(BL$3=0,0,INDEX(Sheet1!RawDataCols,$C463,BL$5)*$R463)</f>
        <v>1069.9412500000001</v>
      </c>
      <c r="BM463" s="3">
        <f>IF(BM$3=0,0,INDEX(Sheet1!RawDataCols,$C463,BM$5)*$R463)</f>
        <v>1059.92875</v>
      </c>
      <c r="BN463" s="3">
        <f>IF(BN$3=0,0,INDEX(Sheet1!RawDataCols,$C463,BN$5)*$R463)</f>
        <v>946.37562500000001</v>
      </c>
      <c r="BO463" s="3">
        <f>IF(BO$3=0,0,INDEX(Sheet1!RawDataCols,$C463,BO$5)*$R463)</f>
        <v>1183.525625</v>
      </c>
      <c r="BP463" s="3">
        <f>IF(BP$3=0,0,INDEX(Sheet1!RawDataCols,$C463,BP$5)*$R463)</f>
        <v>8617.01</v>
      </c>
      <c r="BQ463" s="3">
        <f t="shared" si="80"/>
        <v>4378.47</v>
      </c>
      <c r="BR463" s="3">
        <f t="shared" si="81"/>
        <v>4252.1900000000005</v>
      </c>
      <c r="BS463" s="3">
        <f t="shared" si="82"/>
        <v>2939.33</v>
      </c>
      <c r="BT463" s="3">
        <f t="shared" si="83"/>
        <v>5981.43</v>
      </c>
      <c r="BU463" s="3" t="str">
        <f>INDEX(Sheet1!$BS$2:$BS$1000,MATCH($A463,Sheet1!$A$2:$A$1000,0))</f>
        <v>14</v>
      </c>
      <c r="BV463" s="3">
        <f>INDEX(Sheet1!$BT$2:$BT$1000,MATCH($A463,Sheet1!$A$2:$A$1000,0))</f>
        <v>5981.43</v>
      </c>
    </row>
    <row r="464" spans="1:74" x14ac:dyDescent="0.2">
      <c r="A464" s="11" t="s">
        <v>896</v>
      </c>
      <c r="B464" s="3">
        <f>MATCH($A464,Sheet1!ACCOUNTNO,0)</f>
        <v>427</v>
      </c>
      <c r="C464" s="3">
        <f t="shared" si="74"/>
        <v>427</v>
      </c>
      <c r="D464" s="3" t="str">
        <f>IF(D$3=0,0,INDEX(Sheet1!RawDataCols,$C464,D$5))</f>
        <v>27280A03</v>
      </c>
      <c r="E464" s="3" t="str">
        <f>IF(E$3=0,0,INDEX(Sheet1!RawDataCols,$C464,E$5))</f>
        <v xml:space="preserve">27280          </v>
      </c>
      <c r="F464" s="3" t="str">
        <f>IF(F$3=0,0,INDEX(Sheet1!RawDataCols,$C464,F$5))</f>
        <v xml:space="preserve">A03            </v>
      </c>
      <c r="G464" s="3" t="str">
        <f>IF(G$3=0,0,INDEX(Sheet1!RawDataCols,$C464,G$5))</f>
        <v xml:space="preserve">               </v>
      </c>
      <c r="H464" s="3" t="str">
        <f>IF(H$3=0,0,INDEX(Sheet1!RawDataCols,$C464,H$5))</f>
        <v xml:space="preserve">               </v>
      </c>
      <c r="I464" s="3" t="str">
        <f>IF(I$3=0,0,INDEX(Sheet1!RawDataCols,$C464,I$5))</f>
        <v xml:space="preserve">               </v>
      </c>
      <c r="J464" s="3" t="str">
        <f>IF(J$3=0,0,INDEX(Sheet1!RawDataCols,$C464,J$5))</f>
        <v xml:space="preserve">               </v>
      </c>
      <c r="K464" s="3" t="str">
        <f>IF(K$3=0,0,INDEX(Sheet1!RawDataCols,$C464,K$5))</f>
        <v xml:space="preserve">               </v>
      </c>
      <c r="L464" s="3" t="str">
        <f>IF(L$3=0,0,INDEX(Sheet1!RawDataCols,$C464,L$5))</f>
        <v xml:space="preserve">               </v>
      </c>
      <c r="M464" s="3" t="str">
        <f>IF(M$3=0,0,INDEX(Sheet1!RawDataCols,$C464,M$5))</f>
        <v xml:space="preserve">F007  </v>
      </c>
      <c r="N464" s="3" t="str">
        <f>IF(N$3=0,0,INDEX(Sheet1!RawDataCols,$C464,N$5))</f>
        <v>Rates &amp; Taxes - Water-33 Franklin St</v>
      </c>
      <c r="O464" s="3">
        <f>INDEX(Sheet1!RawDataCols,$C464,O$5)</f>
        <v>13</v>
      </c>
      <c r="P464" s="3" t="str">
        <f>INDEX(Sheet1!RawDataCols,$C464,P$5)</f>
        <v>Cost and Expenses</v>
      </c>
      <c r="Q464" s="3" t="str">
        <f>IF(Q$3=0,0,INDEX(Sheet1!RawDataCols,$C464,Q$5))</f>
        <v>I</v>
      </c>
      <c r="R464" s="3">
        <f t="shared" si="75"/>
        <v>1</v>
      </c>
      <c r="S464" s="3">
        <f t="shared" si="76"/>
        <v>-1</v>
      </c>
      <c r="T464" s="3">
        <f>IF(T$3=0,0,INDEX(Sheet1!RawDataCols,$C464,T$5)*$R464)</f>
        <v>0</v>
      </c>
      <c r="U464" s="3">
        <f>IF(U$3=0,0,INDEX(Sheet1!RawDataCols,$C464,U$5)*$R464)</f>
        <v>1626.56</v>
      </c>
      <c r="V464" s="3">
        <f>IF(V$3=0,0,INDEX(Sheet1!RawDataCols,$C464,V$5)*$R464)</f>
        <v>1333.02</v>
      </c>
      <c r="W464" s="3">
        <f>IF(W$3=0,0,INDEX(Sheet1!RawDataCols,$C464,W$5)*$R464)</f>
        <v>1526.38</v>
      </c>
      <c r="X464" s="3">
        <f>IF(X$3=0,0,INDEX(Sheet1!RawDataCols,$C464,X$5)*$R464)</f>
        <v>1572.34</v>
      </c>
      <c r="Y464" s="3">
        <f>IF(Y$3=0,0,INDEX(Sheet1!RawDataCols,$C464,Y$5)*$R464)</f>
        <v>1204.02</v>
      </c>
      <c r="Z464" s="3">
        <f>IF(Z$3=0,0,INDEX(Sheet1!RawDataCols,$C464,Z$5)*$R464)</f>
        <v>1424.62</v>
      </c>
      <c r="AA464" s="3">
        <f>IF(AA$3=0,0,INDEX(Sheet1!RawDataCols,$C464,AA$5)*$R464)</f>
        <v>1680.78</v>
      </c>
      <c r="AB464" s="3">
        <f>IF(AB$3=0,0,INDEX(Sheet1!RawDataCols,$C464,AB$5)*$R464)</f>
        <v>1333.02</v>
      </c>
      <c r="AC464" s="3">
        <f>IF(AC$3=0,0,INDEX(Sheet1!RawDataCols,$C464,AC$5)*$R464)</f>
        <v>1577.26</v>
      </c>
      <c r="AD464" s="3">
        <f>IF(AD$3=0,0,INDEX(Sheet1!RawDataCols,$C464,AD$5)*$R464)</f>
        <v>1497.85</v>
      </c>
      <c r="AE464" s="3">
        <f>IF(AE$3=0,0,INDEX(Sheet1!RawDataCols,$C464,AE$5)*$R464)</f>
        <v>1290.02</v>
      </c>
      <c r="AF464" s="3">
        <f>IF(AF$3=0,0,INDEX(Sheet1!RawDataCols,$C464,AF$5)*$R464)</f>
        <v>1439.85</v>
      </c>
      <c r="AG464" s="3">
        <f>IF(AG$3=0,0,INDEX(Sheet1!RawDataCols,$C464,AG$5)*$R464)</f>
        <v>1601.15</v>
      </c>
      <c r="AH464" s="3">
        <f>IF(AH$3=0,0,INDEX(Sheet1!RawDataCols,$C464,AH$5)*$R464)</f>
        <v>1333.02</v>
      </c>
      <c r="AI464" s="3">
        <f>IF(AI$3=0,0,INDEX(Sheet1!RawDataCols,$C464,AI$5)*$R464)</f>
        <v>1539.15</v>
      </c>
      <c r="AJ464" s="3">
        <f>IF(AJ$3=0,0,INDEX(Sheet1!RawDataCols,$C464,AJ$5)*$R464)</f>
        <v>1549.51</v>
      </c>
      <c r="AK464" s="3">
        <f>IF(AK$3=0,0,INDEX(Sheet1!RawDataCols,$C464,AK$5)*$R464)</f>
        <v>1290.02</v>
      </c>
      <c r="AL464" s="3">
        <f>IF(AL$3=0,0,INDEX(Sheet1!RawDataCols,$C464,AL$5)*$R464)</f>
        <v>1489.51</v>
      </c>
      <c r="AM464" s="3">
        <f>IF(AM$3=0,0,INDEX(Sheet1!RawDataCols,$C464,AM$5)*$R464)</f>
        <v>823.27</v>
      </c>
      <c r="AN464" s="3">
        <f>IF(AN$3=0,0,INDEX(Sheet1!RawDataCols,$C464,AN$5)*$R464)</f>
        <v>823.27</v>
      </c>
      <c r="AO464" s="3">
        <f>IF(AO$3=0,0,INDEX(Sheet1!RawDataCols,$C464,AO$5)*$R464)</f>
        <v>1361.39</v>
      </c>
      <c r="AP464" s="3">
        <f>IF(AP$3=0,0,INDEX(Sheet1!RawDataCols,$C464,AP$5)*$R464)</f>
        <v>850.71</v>
      </c>
      <c r="AQ464" s="3">
        <f>IF(AQ$3=0,0,INDEX(Sheet1!RawDataCols,$C464,AQ$5)*$R464)</f>
        <v>1333.02</v>
      </c>
      <c r="AR464" s="3">
        <f>IF(AR$3=0,0,INDEX(Sheet1!RawDataCols,$C464,AR$5)*$R464)</f>
        <v>1406.77</v>
      </c>
      <c r="AS464" s="3">
        <f>IF(AS$3=0,0,INDEX(Sheet1!RawDataCols,$C464,AS$5)*$R464)</f>
        <v>823.27</v>
      </c>
      <c r="AT464" s="3">
        <f>IF(AT$3=0,0,INDEX(Sheet1!RawDataCols,$C464,AT$5)*$R464)</f>
        <v>1290.02</v>
      </c>
      <c r="AU464" s="3">
        <f>IF(AU$3=0,0,INDEX(Sheet1!RawDataCols,$C464,AU$5)*$R464)</f>
        <v>1361.39</v>
      </c>
      <c r="AV464" s="3">
        <f>IF(AV$3=0,0,INDEX(Sheet1!RawDataCols,$C464,AV$5)*$R464)</f>
        <v>787.17</v>
      </c>
      <c r="AW464" s="3">
        <f>IF(AW$3=0,0,INDEX(Sheet1!RawDataCols,$C464,AW$5)*$R464)</f>
        <v>1333.02</v>
      </c>
      <c r="AX464" s="3">
        <f>IF(AX$3=0,0,INDEX(Sheet1!RawDataCols,$C464,AX$5)*$R464)</f>
        <v>1246.6400000000001</v>
      </c>
      <c r="AY464" s="3">
        <f>IF(AY$3=0,0,INDEX(Sheet1!RawDataCols,$C464,AY$5)*$R464)</f>
        <v>787.17</v>
      </c>
      <c r="AZ464" s="3">
        <f>IF(AZ$3=0,0,INDEX(Sheet1!RawDataCols,$C464,AZ$5)*$R464)</f>
        <v>1290.02</v>
      </c>
      <c r="BA464" s="3">
        <f>IF(BA$3=0,0,INDEX(Sheet1!RawDataCols,$C464,BA$5)*$R464)</f>
        <v>1246.6400000000001</v>
      </c>
      <c r="BB464" s="3">
        <f>IF(BB$3=0,0,INDEX(Sheet1!RawDataCols,$C464,BB$5)*$R464)</f>
        <v>813.41</v>
      </c>
      <c r="BC464" s="3">
        <f>IF(BC$3=0,0,INDEX(Sheet1!RawDataCols,$C464,BC$5)*$R464)</f>
        <v>1333.02</v>
      </c>
      <c r="BD464" s="3">
        <f>IF(BD$3=0,0,INDEX(Sheet1!RawDataCols,$C464,BD$5)*$R464)</f>
        <v>1288.19</v>
      </c>
      <c r="BE464" s="3">
        <f>IF(BE$3=0,0,INDEX(Sheet1!RawDataCols,$C464,BE$5)*$R464)</f>
        <v>813.41</v>
      </c>
      <c r="BF464" s="3">
        <f>IF(BF$3=0,0,INDEX(Sheet1!RawDataCols,$C464,BF$5)*$R464)</f>
        <v>1333.02</v>
      </c>
      <c r="BG464" s="179">
        <f>IF(BG$3=0,0,INDEX(Sheet1!RawDataCols,$C464,BG$5)*$R464)</f>
        <v>1288.19</v>
      </c>
      <c r="BH464" s="33">
        <f t="shared" si="77"/>
        <v>14413.189999999999</v>
      </c>
      <c r="BI464" s="33">
        <f t="shared" si="78"/>
        <v>15185.490000000003</v>
      </c>
      <c r="BJ464" s="33">
        <f t="shared" si="79"/>
        <v>16907.789999999997</v>
      </c>
      <c r="BK464" s="3">
        <f>IF(BK$3=0,0,INDEX(Sheet1!RawDataCols,$C464,BK$5)*$R464)</f>
        <v>949.09312499999999</v>
      </c>
      <c r="BL464" s="3">
        <f>IF(BL$3=0,0,INDEX(Sheet1!RawDataCols,$C464,BL$5)*$R464)</f>
        <v>1057.1487500000001</v>
      </c>
      <c r="BM464" s="3">
        <f>IF(BM$3=0,0,INDEX(Sheet1!RawDataCols,$C464,BM$5)*$R464)</f>
        <v>1047.3518750000001</v>
      </c>
      <c r="BN464" s="3">
        <f>IF(BN$3=0,0,INDEX(Sheet1!RawDataCols,$C464,BN$5)*$R464)</f>
        <v>1064.085</v>
      </c>
      <c r="BO464" s="3">
        <f>IF(BO$3=0,0,INDEX(Sheet1!RawDataCols,$C464,BO$5)*$R464)</f>
        <v>1092.7406249999999</v>
      </c>
      <c r="BP464" s="3">
        <f>IF(BP$3=0,0,INDEX(Sheet1!RawDataCols,$C464,BP$5)*$R464)</f>
        <v>7917.61</v>
      </c>
      <c r="BQ464" s="3">
        <f t="shared" si="80"/>
        <v>4879.6799999999994</v>
      </c>
      <c r="BR464" s="3">
        <f t="shared" si="81"/>
        <v>4648.51</v>
      </c>
      <c r="BS464" s="3">
        <f t="shared" si="82"/>
        <v>2497.25</v>
      </c>
      <c r="BT464" s="3">
        <f t="shared" si="83"/>
        <v>4885</v>
      </c>
      <c r="BU464" s="3" t="str">
        <f>INDEX(Sheet1!$BS$2:$BS$1000,MATCH($A464,Sheet1!$A$2:$A$1000,0))</f>
        <v>14</v>
      </c>
      <c r="BV464" s="3">
        <f>INDEX(Sheet1!$BT$2:$BT$1000,MATCH($A464,Sheet1!$A$2:$A$1000,0))</f>
        <v>4885</v>
      </c>
    </row>
    <row r="465" spans="1:74" x14ac:dyDescent="0.2">
      <c r="A465" s="11" t="s">
        <v>897</v>
      </c>
      <c r="B465" s="3">
        <f>MATCH($A465,Sheet1!ACCOUNTNO,0)</f>
        <v>428</v>
      </c>
      <c r="C465" s="3">
        <f t="shared" si="74"/>
        <v>428</v>
      </c>
      <c r="D465" s="3" t="str">
        <f>IF(D$3=0,0,INDEX(Sheet1!RawDataCols,$C465,D$5))</f>
        <v>27280A04</v>
      </c>
      <c r="E465" s="3" t="str">
        <f>IF(E$3=0,0,INDEX(Sheet1!RawDataCols,$C465,E$5))</f>
        <v xml:space="preserve">27280          </v>
      </c>
      <c r="F465" s="3" t="str">
        <f>IF(F$3=0,0,INDEX(Sheet1!RawDataCols,$C465,F$5))</f>
        <v xml:space="preserve">A04            </v>
      </c>
      <c r="G465" s="3" t="str">
        <f>IF(G$3=0,0,INDEX(Sheet1!RawDataCols,$C465,G$5))</f>
        <v xml:space="preserve">               </v>
      </c>
      <c r="H465" s="3" t="str">
        <f>IF(H$3=0,0,INDEX(Sheet1!RawDataCols,$C465,H$5))</f>
        <v xml:space="preserve">               </v>
      </c>
      <c r="I465" s="3" t="str">
        <f>IF(I$3=0,0,INDEX(Sheet1!RawDataCols,$C465,I$5))</f>
        <v xml:space="preserve">               </v>
      </c>
      <c r="J465" s="3" t="str">
        <f>IF(J$3=0,0,INDEX(Sheet1!RawDataCols,$C465,J$5))</f>
        <v xml:space="preserve">               </v>
      </c>
      <c r="K465" s="3" t="str">
        <f>IF(K$3=0,0,INDEX(Sheet1!RawDataCols,$C465,K$5))</f>
        <v xml:space="preserve">               </v>
      </c>
      <c r="L465" s="3" t="str">
        <f>IF(L$3=0,0,INDEX(Sheet1!RawDataCols,$C465,L$5))</f>
        <v xml:space="preserve">               </v>
      </c>
      <c r="M465" s="3" t="str">
        <f>IF(M$3=0,0,INDEX(Sheet1!RawDataCols,$C465,M$5))</f>
        <v xml:space="preserve">F007  </v>
      </c>
      <c r="N465" s="3" t="str">
        <f>IF(N$3=0,0,INDEX(Sheet1!RawDataCols,$C465,N$5))</f>
        <v>Rates &amp; Taxes - Water-174 Fullarton Rd</v>
      </c>
      <c r="O465" s="3">
        <f>INDEX(Sheet1!RawDataCols,$C465,O$5)</f>
        <v>13</v>
      </c>
      <c r="P465" s="3" t="str">
        <f>INDEX(Sheet1!RawDataCols,$C465,P$5)</f>
        <v>Cost and Expenses</v>
      </c>
      <c r="Q465" s="3" t="str">
        <f>IF(Q$3=0,0,INDEX(Sheet1!RawDataCols,$C465,Q$5))</f>
        <v>I</v>
      </c>
      <c r="R465" s="3">
        <f t="shared" si="75"/>
        <v>1</v>
      </c>
      <c r="S465" s="3">
        <f t="shared" si="76"/>
        <v>-1</v>
      </c>
      <c r="T465" s="3">
        <f>IF(T$3=0,0,INDEX(Sheet1!RawDataCols,$C465,T$5)*$R465)</f>
        <v>0</v>
      </c>
      <c r="U465" s="3">
        <f>IF(U$3=0,0,INDEX(Sheet1!RawDataCols,$C465,U$5)*$R465)</f>
        <v>794.04</v>
      </c>
      <c r="V465" s="3">
        <f>IF(V$3=0,0,INDEX(Sheet1!RawDataCols,$C465,V$5)*$R465)</f>
        <v>733.89</v>
      </c>
      <c r="W465" s="3">
        <f>IF(W$3=0,0,INDEX(Sheet1!RawDataCols,$C465,W$5)*$R465)</f>
        <v>852.5</v>
      </c>
      <c r="X465" s="3">
        <f>IF(X$3=0,0,INDEX(Sheet1!RawDataCols,$C465,X$5)*$R465)</f>
        <v>767.57</v>
      </c>
      <c r="Y465" s="3">
        <f>IF(Y$3=0,0,INDEX(Sheet1!RawDataCols,$C465,Y$5)*$R465)</f>
        <v>662.86</v>
      </c>
      <c r="Z465" s="3">
        <f>IF(Z$3=0,0,INDEX(Sheet1!RawDataCols,$C465,Z$5)*$R465)</f>
        <v>795.66</v>
      </c>
      <c r="AA465" s="3">
        <f>IF(AA$3=0,0,INDEX(Sheet1!RawDataCols,$C465,AA$5)*$R465)</f>
        <v>820.51</v>
      </c>
      <c r="AB465" s="3">
        <f>IF(AB$3=0,0,INDEX(Sheet1!RawDataCols,$C465,AB$5)*$R465)</f>
        <v>733.89</v>
      </c>
      <c r="AC465" s="3">
        <f>IF(AC$3=0,0,INDEX(Sheet1!RawDataCols,$C465,AC$5)*$R465)</f>
        <v>880.91</v>
      </c>
      <c r="AD465" s="3">
        <f>IF(AD$3=0,0,INDEX(Sheet1!RawDataCols,$C465,AD$5)*$R465)</f>
        <v>746.68</v>
      </c>
      <c r="AE465" s="3">
        <f>IF(AE$3=0,0,INDEX(Sheet1!RawDataCols,$C465,AE$5)*$R465)</f>
        <v>710.21</v>
      </c>
      <c r="AF465" s="3">
        <f>IF(AF$3=0,0,INDEX(Sheet1!RawDataCols,$C465,AF$5)*$R465)</f>
        <v>821.44</v>
      </c>
      <c r="AG465" s="3">
        <f>IF(AG$3=0,0,INDEX(Sheet1!RawDataCols,$C465,AG$5)*$R465)</f>
        <v>798.17</v>
      </c>
      <c r="AH465" s="3">
        <f>IF(AH$3=0,0,INDEX(Sheet1!RawDataCols,$C465,AH$5)*$R465)</f>
        <v>733.89</v>
      </c>
      <c r="AI465" s="3">
        <f>IF(AI$3=0,0,INDEX(Sheet1!RawDataCols,$C465,AI$5)*$R465)</f>
        <v>878.09</v>
      </c>
      <c r="AJ465" s="3">
        <f>IF(AJ$3=0,0,INDEX(Sheet1!RawDataCols,$C465,AJ$5)*$R465)</f>
        <v>772.42</v>
      </c>
      <c r="AK465" s="3">
        <f>IF(AK$3=0,0,INDEX(Sheet1!RawDataCols,$C465,AK$5)*$R465)</f>
        <v>710.21</v>
      </c>
      <c r="AL465" s="3">
        <f>IF(AL$3=0,0,INDEX(Sheet1!RawDataCols,$C465,AL$5)*$R465)</f>
        <v>849.76</v>
      </c>
      <c r="AM465" s="3">
        <f>IF(AM$3=0,0,INDEX(Sheet1!RawDataCols,$C465,AM$5)*$R465)</f>
        <v>466.33</v>
      </c>
      <c r="AN465" s="3">
        <f>IF(AN$3=0,0,INDEX(Sheet1!RawDataCols,$C465,AN$5)*$R465)</f>
        <v>466.33</v>
      </c>
      <c r="AO465" s="3">
        <f>IF(AO$3=0,0,INDEX(Sheet1!RawDataCols,$C465,AO$5)*$R465)</f>
        <v>829.65</v>
      </c>
      <c r="AP465" s="3">
        <f>IF(AP$3=0,0,INDEX(Sheet1!RawDataCols,$C465,AP$5)*$R465)</f>
        <v>481.88</v>
      </c>
      <c r="AQ465" s="3">
        <f>IF(AQ$3=0,0,INDEX(Sheet1!RawDataCols,$C465,AQ$5)*$R465)</f>
        <v>733.89</v>
      </c>
      <c r="AR465" s="3">
        <f>IF(AR$3=0,0,INDEX(Sheet1!RawDataCols,$C465,AR$5)*$R465)</f>
        <v>857.3</v>
      </c>
      <c r="AS465" s="3">
        <f>IF(AS$3=0,0,INDEX(Sheet1!RawDataCols,$C465,AS$5)*$R465)</f>
        <v>466.33</v>
      </c>
      <c r="AT465" s="3">
        <f>IF(AT$3=0,0,INDEX(Sheet1!RawDataCols,$C465,AT$5)*$R465)</f>
        <v>710.21</v>
      </c>
      <c r="AU465" s="3">
        <f>IF(AU$3=0,0,INDEX(Sheet1!RawDataCols,$C465,AU$5)*$R465)</f>
        <v>829.65</v>
      </c>
      <c r="AV465" s="3">
        <f>IF(AV$3=0,0,INDEX(Sheet1!RawDataCols,$C465,AV$5)*$R465)</f>
        <v>473.98</v>
      </c>
      <c r="AW465" s="3">
        <f>IF(AW$3=0,0,INDEX(Sheet1!RawDataCols,$C465,AW$5)*$R465)</f>
        <v>733.89</v>
      </c>
      <c r="AX465" s="3">
        <f>IF(AX$3=0,0,INDEX(Sheet1!RawDataCols,$C465,AX$5)*$R465)</f>
        <v>786.27</v>
      </c>
      <c r="AY465" s="3">
        <f>IF(AY$3=0,0,INDEX(Sheet1!RawDataCols,$C465,AY$5)*$R465)</f>
        <v>473.98</v>
      </c>
      <c r="AZ465" s="3">
        <f>IF(AZ$3=0,0,INDEX(Sheet1!RawDataCols,$C465,AZ$5)*$R465)</f>
        <v>710.21</v>
      </c>
      <c r="BA465" s="3">
        <f>IF(BA$3=0,0,INDEX(Sheet1!RawDataCols,$C465,BA$5)*$R465)</f>
        <v>786.27</v>
      </c>
      <c r="BB465" s="3">
        <f>IF(BB$3=0,0,INDEX(Sheet1!RawDataCols,$C465,BB$5)*$R465)</f>
        <v>489.78</v>
      </c>
      <c r="BC465" s="3">
        <f>IF(BC$3=0,0,INDEX(Sheet1!RawDataCols,$C465,BC$5)*$R465)</f>
        <v>733.89</v>
      </c>
      <c r="BD465" s="3">
        <f>IF(BD$3=0,0,INDEX(Sheet1!RawDataCols,$C465,BD$5)*$R465)</f>
        <v>812.48</v>
      </c>
      <c r="BE465" s="3">
        <f>IF(BE$3=0,0,INDEX(Sheet1!RawDataCols,$C465,BE$5)*$R465)</f>
        <v>489.78</v>
      </c>
      <c r="BF465" s="3">
        <f>IF(BF$3=0,0,INDEX(Sheet1!RawDataCols,$C465,BF$5)*$R465)</f>
        <v>733.89</v>
      </c>
      <c r="BG465" s="179">
        <f>IF(BG$3=0,0,INDEX(Sheet1!RawDataCols,$C465,BG$5)*$R465)</f>
        <v>812.48</v>
      </c>
      <c r="BH465" s="33">
        <f t="shared" si="77"/>
        <v>7551.6699999999992</v>
      </c>
      <c r="BI465" s="33">
        <f t="shared" si="78"/>
        <v>8373.3700000000008</v>
      </c>
      <c r="BJ465" s="33">
        <f t="shared" si="79"/>
        <v>9979.98</v>
      </c>
      <c r="BK465" s="3">
        <f>IF(BK$3=0,0,INDEX(Sheet1!RawDataCols,$C465,BK$5)*$R465)</f>
        <v>523.33562500000005</v>
      </c>
      <c r="BL465" s="3">
        <f>IF(BL$3=0,0,INDEX(Sheet1!RawDataCols,$C465,BL$5)*$R465)</f>
        <v>632.28250000000003</v>
      </c>
      <c r="BM465" s="3">
        <f>IF(BM$3=0,0,INDEX(Sheet1!RawDataCols,$C465,BM$5)*$R465)</f>
        <v>605.46</v>
      </c>
      <c r="BN465" s="3">
        <f>IF(BN$3=0,0,INDEX(Sheet1!RawDataCols,$C465,BN$5)*$R465)</f>
        <v>568.04624999999999</v>
      </c>
      <c r="BO465" s="3">
        <f>IF(BO$3=0,0,INDEX(Sheet1!RawDataCols,$C465,BO$5)*$R465)</f>
        <v>621.61249999999995</v>
      </c>
      <c r="BP465" s="3">
        <f>IF(BP$3=0,0,INDEX(Sheet1!RawDataCols,$C465,BP$5)*$R465)</f>
        <v>5038.16</v>
      </c>
      <c r="BQ465" s="3">
        <f t="shared" si="80"/>
        <v>2382.12</v>
      </c>
      <c r="BR465" s="3">
        <f t="shared" si="81"/>
        <v>2317.27</v>
      </c>
      <c r="BS465" s="3">
        <f t="shared" si="82"/>
        <v>1414.54</v>
      </c>
      <c r="BT465" s="3">
        <f t="shared" si="83"/>
        <v>2852.2799999999997</v>
      </c>
      <c r="BU465" s="3" t="str">
        <f>INDEX(Sheet1!$BS$2:$BS$1000,MATCH($A465,Sheet1!$A$2:$A$1000,0))</f>
        <v>14</v>
      </c>
      <c r="BV465" s="3">
        <f>INDEX(Sheet1!$BT$2:$BT$1000,MATCH($A465,Sheet1!$A$2:$A$1000,0))</f>
        <v>2852.28</v>
      </c>
    </row>
    <row r="466" spans="1:74" x14ac:dyDescent="0.2">
      <c r="A466" s="11" t="s">
        <v>898</v>
      </c>
      <c r="B466" s="3">
        <f>MATCH($A466,Sheet1!ACCOUNTNO,0)</f>
        <v>429</v>
      </c>
      <c r="C466" s="3">
        <f t="shared" si="74"/>
        <v>429</v>
      </c>
      <c r="D466" s="3" t="str">
        <f>IF(D$3=0,0,INDEX(Sheet1!RawDataCols,$C466,D$5))</f>
        <v>27280A05</v>
      </c>
      <c r="E466" s="3" t="str">
        <f>IF(E$3=0,0,INDEX(Sheet1!RawDataCols,$C466,E$5))</f>
        <v xml:space="preserve">27280          </v>
      </c>
      <c r="F466" s="3" t="str">
        <f>IF(F$3=0,0,INDEX(Sheet1!RawDataCols,$C466,F$5))</f>
        <v xml:space="preserve">A05            </v>
      </c>
      <c r="G466" s="3" t="str">
        <f>IF(G$3=0,0,INDEX(Sheet1!RawDataCols,$C466,G$5))</f>
        <v xml:space="preserve">               </v>
      </c>
      <c r="H466" s="3" t="str">
        <f>IF(H$3=0,0,INDEX(Sheet1!RawDataCols,$C466,H$5))</f>
        <v xml:space="preserve">               </v>
      </c>
      <c r="I466" s="3" t="str">
        <f>IF(I$3=0,0,INDEX(Sheet1!RawDataCols,$C466,I$5))</f>
        <v xml:space="preserve">               </v>
      </c>
      <c r="J466" s="3" t="str">
        <f>IF(J$3=0,0,INDEX(Sheet1!RawDataCols,$C466,J$5))</f>
        <v xml:space="preserve">               </v>
      </c>
      <c r="K466" s="3" t="str">
        <f>IF(K$3=0,0,INDEX(Sheet1!RawDataCols,$C466,K$5))</f>
        <v xml:space="preserve">               </v>
      </c>
      <c r="L466" s="3" t="str">
        <f>IF(L$3=0,0,INDEX(Sheet1!RawDataCols,$C466,L$5))</f>
        <v xml:space="preserve">               </v>
      </c>
      <c r="M466" s="3" t="str">
        <f>IF(M$3=0,0,INDEX(Sheet1!RawDataCols,$C466,M$5))</f>
        <v xml:space="preserve">F007  </v>
      </c>
      <c r="N466" s="3" t="str">
        <f>IF(N$3=0,0,INDEX(Sheet1!RawDataCols,$C466,N$5))</f>
        <v>Rates &amp; Taxes - Water-26a Grote St</v>
      </c>
      <c r="O466" s="3">
        <f>INDEX(Sheet1!RawDataCols,$C466,O$5)</f>
        <v>13</v>
      </c>
      <c r="P466" s="3" t="str">
        <f>INDEX(Sheet1!RawDataCols,$C466,P$5)</f>
        <v>Cost and Expenses</v>
      </c>
      <c r="Q466" s="3" t="str">
        <f>IF(Q$3=0,0,INDEX(Sheet1!RawDataCols,$C466,Q$5))</f>
        <v>I</v>
      </c>
      <c r="R466" s="3">
        <f t="shared" si="75"/>
        <v>1</v>
      </c>
      <c r="S466" s="3">
        <f t="shared" si="76"/>
        <v>-1</v>
      </c>
      <c r="T466" s="3">
        <f>IF(T$3=0,0,INDEX(Sheet1!RawDataCols,$C466,T$5)*$R466)</f>
        <v>0</v>
      </c>
      <c r="U466" s="3">
        <f>IF(U$3=0,0,INDEX(Sheet1!RawDataCols,$C466,U$5)*$R466)</f>
        <v>429.6</v>
      </c>
      <c r="V466" s="3">
        <f>IF(V$3=0,0,INDEX(Sheet1!RawDataCols,$C466,V$5)*$R466)</f>
        <v>326.83999999999997</v>
      </c>
      <c r="W466" s="3">
        <f>IF(W$3=0,0,INDEX(Sheet1!RawDataCols,$C466,W$5)*$R466)</f>
        <v>236.47</v>
      </c>
      <c r="X466" s="3">
        <f>IF(X$3=0,0,INDEX(Sheet1!RawDataCols,$C466,X$5)*$R466)</f>
        <v>415.28</v>
      </c>
      <c r="Y466" s="3">
        <f>IF(Y$3=0,0,INDEX(Sheet1!RawDataCols,$C466,Y$5)*$R466)</f>
        <v>295.20999999999998</v>
      </c>
      <c r="Z466" s="3">
        <f>IF(Z$3=0,0,INDEX(Sheet1!RawDataCols,$C466,Z$5)*$R466)</f>
        <v>220.71</v>
      </c>
      <c r="AA466" s="3">
        <f>IF(AA$3=0,0,INDEX(Sheet1!RawDataCols,$C466,AA$5)*$R466)</f>
        <v>443.92</v>
      </c>
      <c r="AB466" s="3">
        <f>IF(AB$3=0,0,INDEX(Sheet1!RawDataCols,$C466,AB$5)*$R466)</f>
        <v>326.83999999999997</v>
      </c>
      <c r="AC466" s="3">
        <f>IF(AC$3=0,0,INDEX(Sheet1!RawDataCols,$C466,AC$5)*$R466)</f>
        <v>244.35</v>
      </c>
      <c r="AD466" s="3">
        <f>IF(AD$3=0,0,INDEX(Sheet1!RawDataCols,$C466,AD$5)*$R466)</f>
        <v>451.57</v>
      </c>
      <c r="AE466" s="3">
        <f>IF(AE$3=0,0,INDEX(Sheet1!RawDataCols,$C466,AE$5)*$R466)</f>
        <v>316.29000000000002</v>
      </c>
      <c r="AF466" s="3">
        <f>IF(AF$3=0,0,INDEX(Sheet1!RawDataCols,$C466,AF$5)*$R466)</f>
        <v>304.23</v>
      </c>
      <c r="AG466" s="3">
        <f>IF(AG$3=0,0,INDEX(Sheet1!RawDataCols,$C466,AG$5)*$R466)</f>
        <v>482.71</v>
      </c>
      <c r="AH466" s="3">
        <f>IF(AH$3=0,0,INDEX(Sheet1!RawDataCols,$C466,AH$5)*$R466)</f>
        <v>326.83999999999997</v>
      </c>
      <c r="AI466" s="3">
        <f>IF(AI$3=0,0,INDEX(Sheet1!RawDataCols,$C466,AI$5)*$R466)</f>
        <v>325.20999999999998</v>
      </c>
      <c r="AJ466" s="3">
        <f>IF(AJ$3=0,0,INDEX(Sheet1!RawDataCols,$C466,AJ$5)*$R466)</f>
        <v>467.13</v>
      </c>
      <c r="AK466" s="3">
        <f>IF(AK$3=0,0,INDEX(Sheet1!RawDataCols,$C466,AK$5)*$R466)</f>
        <v>316.29000000000002</v>
      </c>
      <c r="AL466" s="3">
        <f>IF(AL$3=0,0,INDEX(Sheet1!RawDataCols,$C466,AL$5)*$R466)</f>
        <v>314.72000000000003</v>
      </c>
      <c r="AM466" s="3">
        <f>IF(AM$3=0,0,INDEX(Sheet1!RawDataCols,$C466,AM$5)*$R466)</f>
        <v>276.32</v>
      </c>
      <c r="AN466" s="3">
        <f>IF(AN$3=0,0,INDEX(Sheet1!RawDataCols,$C466,AN$5)*$R466)</f>
        <v>276.32</v>
      </c>
      <c r="AO466" s="3">
        <f>IF(AO$3=0,0,INDEX(Sheet1!RawDataCols,$C466,AO$5)*$R466)</f>
        <v>256.73</v>
      </c>
      <c r="AP466" s="3">
        <f>IF(AP$3=0,0,INDEX(Sheet1!RawDataCols,$C466,AP$5)*$R466)</f>
        <v>285.52999999999997</v>
      </c>
      <c r="AQ466" s="3">
        <f>IF(AQ$3=0,0,INDEX(Sheet1!RawDataCols,$C466,AQ$5)*$R466)</f>
        <v>326.83999999999997</v>
      </c>
      <c r="AR466" s="3">
        <f>IF(AR$3=0,0,INDEX(Sheet1!RawDataCols,$C466,AR$5)*$R466)</f>
        <v>265.29000000000002</v>
      </c>
      <c r="AS466" s="3">
        <f>IF(AS$3=0,0,INDEX(Sheet1!RawDataCols,$C466,AS$5)*$R466)</f>
        <v>276.32</v>
      </c>
      <c r="AT466" s="3">
        <f>IF(AT$3=0,0,INDEX(Sheet1!RawDataCols,$C466,AT$5)*$R466)</f>
        <v>316.29000000000002</v>
      </c>
      <c r="AU466" s="3">
        <f>IF(AU$3=0,0,INDEX(Sheet1!RawDataCols,$C466,AU$5)*$R466)</f>
        <v>256.73</v>
      </c>
      <c r="AV466" s="3">
        <f>IF(AV$3=0,0,INDEX(Sheet1!RawDataCols,$C466,AV$5)*$R466)</f>
        <v>319.08</v>
      </c>
      <c r="AW466" s="3">
        <f>IF(AW$3=0,0,INDEX(Sheet1!RawDataCols,$C466,AW$5)*$R466)</f>
        <v>326.83999999999997</v>
      </c>
      <c r="AX466" s="3">
        <f>IF(AX$3=0,0,INDEX(Sheet1!RawDataCols,$C466,AX$5)*$R466)</f>
        <v>266</v>
      </c>
      <c r="AY466" s="3">
        <f>IF(AY$3=0,0,INDEX(Sheet1!RawDataCols,$C466,AY$5)*$R466)</f>
        <v>319.08</v>
      </c>
      <c r="AZ466" s="3">
        <f>IF(AZ$3=0,0,INDEX(Sheet1!RawDataCols,$C466,AZ$5)*$R466)</f>
        <v>316.29000000000002</v>
      </c>
      <c r="BA466" s="3">
        <f>IF(BA$3=0,0,INDEX(Sheet1!RawDataCols,$C466,BA$5)*$R466)</f>
        <v>266</v>
      </c>
      <c r="BB466" s="3">
        <f>IF(BB$3=0,0,INDEX(Sheet1!RawDataCols,$C466,BB$5)*$R466)</f>
        <v>329.72</v>
      </c>
      <c r="BC466" s="3">
        <f>IF(BC$3=0,0,INDEX(Sheet1!RawDataCols,$C466,BC$5)*$R466)</f>
        <v>326.83999999999997</v>
      </c>
      <c r="BD466" s="3">
        <f>IF(BD$3=0,0,INDEX(Sheet1!RawDataCols,$C466,BD$5)*$R466)</f>
        <v>274.86</v>
      </c>
      <c r="BE466" s="3">
        <f>IF(BE$3=0,0,INDEX(Sheet1!RawDataCols,$C466,BE$5)*$R466)</f>
        <v>329.72</v>
      </c>
      <c r="BF466" s="3">
        <f>IF(BF$3=0,0,INDEX(Sheet1!RawDataCols,$C466,BF$5)*$R466)</f>
        <v>326.83999999999997</v>
      </c>
      <c r="BG466" s="179">
        <f>IF(BG$3=0,0,INDEX(Sheet1!RawDataCols,$C466,BG$5)*$R466)</f>
        <v>274.86</v>
      </c>
      <c r="BH466" s="33">
        <f t="shared" si="77"/>
        <v>4496.2600000000011</v>
      </c>
      <c r="BI466" s="33">
        <f t="shared" si="78"/>
        <v>3797.73</v>
      </c>
      <c r="BJ466" s="33">
        <f t="shared" si="79"/>
        <v>3231.3</v>
      </c>
      <c r="BK466" s="3">
        <f>IF(BK$3=0,0,INDEX(Sheet1!RawDataCols,$C466,BK$5)*$R466)</f>
        <v>237.358125</v>
      </c>
      <c r="BL466" s="3">
        <f>IF(BL$3=0,0,INDEX(Sheet1!RawDataCols,$C466,BL$5)*$R466)</f>
        <v>194.981875</v>
      </c>
      <c r="BM466" s="3">
        <f>IF(BM$3=0,0,INDEX(Sheet1!RawDataCols,$C466,BM$5)*$R466)</f>
        <v>232.40125</v>
      </c>
      <c r="BN466" s="3">
        <f>IF(BN$3=0,0,INDEX(Sheet1!RawDataCols,$C466,BN$5)*$R466)</f>
        <v>186.28625</v>
      </c>
      <c r="BO466" s="3">
        <f>IF(BO$3=0,0,INDEX(Sheet1!RawDataCols,$C466,BO$5)*$R466)</f>
        <v>233.448125</v>
      </c>
      <c r="BP466" s="3">
        <f>IF(BP$3=0,0,INDEX(Sheet1!RawDataCols,$C466,BP$5)*$R466)</f>
        <v>1474.02</v>
      </c>
      <c r="BQ466" s="3">
        <f t="shared" si="80"/>
        <v>1288.8</v>
      </c>
      <c r="BR466" s="3">
        <f t="shared" si="81"/>
        <v>1401.4099999999999</v>
      </c>
      <c r="BS466" s="3">
        <f t="shared" si="82"/>
        <v>838.16999999999985</v>
      </c>
      <c r="BT466" s="3">
        <f t="shared" si="83"/>
        <v>1806.0499999999997</v>
      </c>
      <c r="BU466" s="3" t="str">
        <f>INDEX(Sheet1!$BS$2:$BS$1000,MATCH($A466,Sheet1!$A$2:$A$1000,0))</f>
        <v>14</v>
      </c>
      <c r="BV466" s="3">
        <f>INDEX(Sheet1!$BT$2:$BT$1000,MATCH($A466,Sheet1!$A$2:$A$1000,0))</f>
        <v>1806.05</v>
      </c>
    </row>
    <row r="467" spans="1:74" x14ac:dyDescent="0.2">
      <c r="A467" s="11" t="s">
        <v>899</v>
      </c>
      <c r="B467" s="3">
        <f>MATCH($A467,Sheet1!ACCOUNTNO,0)</f>
        <v>430</v>
      </c>
      <c r="C467" s="3">
        <f t="shared" si="74"/>
        <v>430</v>
      </c>
      <c r="D467" s="3" t="str">
        <f>IF(D$3=0,0,INDEX(Sheet1!RawDataCols,$C467,D$5))</f>
        <v>27280A06</v>
      </c>
      <c r="E467" s="3" t="str">
        <f>IF(E$3=0,0,INDEX(Sheet1!RawDataCols,$C467,E$5))</f>
        <v xml:space="preserve">27280          </v>
      </c>
      <c r="F467" s="3" t="str">
        <f>IF(F$3=0,0,INDEX(Sheet1!RawDataCols,$C467,F$5))</f>
        <v xml:space="preserve">A06            </v>
      </c>
      <c r="G467" s="3" t="str">
        <f>IF(G$3=0,0,INDEX(Sheet1!RawDataCols,$C467,G$5))</f>
        <v xml:space="preserve">               </v>
      </c>
      <c r="H467" s="3" t="str">
        <f>IF(H$3=0,0,INDEX(Sheet1!RawDataCols,$C467,H$5))</f>
        <v xml:space="preserve">               </v>
      </c>
      <c r="I467" s="3" t="str">
        <f>IF(I$3=0,0,INDEX(Sheet1!RawDataCols,$C467,I$5))</f>
        <v xml:space="preserve">               </v>
      </c>
      <c r="J467" s="3" t="str">
        <f>IF(J$3=0,0,INDEX(Sheet1!RawDataCols,$C467,J$5))</f>
        <v xml:space="preserve">               </v>
      </c>
      <c r="K467" s="3" t="str">
        <f>IF(K$3=0,0,INDEX(Sheet1!RawDataCols,$C467,K$5))</f>
        <v xml:space="preserve">               </v>
      </c>
      <c r="L467" s="3" t="str">
        <f>IF(L$3=0,0,INDEX(Sheet1!RawDataCols,$C467,L$5))</f>
        <v xml:space="preserve">               </v>
      </c>
      <c r="M467" s="3" t="str">
        <f>IF(M$3=0,0,INDEX(Sheet1!RawDataCols,$C467,M$5))</f>
        <v xml:space="preserve">F007  </v>
      </c>
      <c r="N467" s="3" t="str">
        <f>IF(N$3=0,0,INDEX(Sheet1!RawDataCols,$C467,N$5))</f>
        <v>Rates &amp; Taxes - Water-31 Franklin St</v>
      </c>
      <c r="O467" s="3">
        <f>INDEX(Sheet1!RawDataCols,$C467,O$5)</f>
        <v>13</v>
      </c>
      <c r="P467" s="3" t="str">
        <f>INDEX(Sheet1!RawDataCols,$C467,P$5)</f>
        <v>Cost and Expenses</v>
      </c>
      <c r="Q467" s="3" t="str">
        <f>IF(Q$3=0,0,INDEX(Sheet1!RawDataCols,$C467,Q$5))</f>
        <v>I</v>
      </c>
      <c r="R467" s="3">
        <f t="shared" si="75"/>
        <v>1</v>
      </c>
      <c r="S467" s="3">
        <f t="shared" si="76"/>
        <v>-1</v>
      </c>
      <c r="T467" s="3">
        <f>IF(T$3=0,0,INDEX(Sheet1!RawDataCols,$C467,T$5)*$R467)</f>
        <v>0</v>
      </c>
      <c r="U467" s="3">
        <f>IF(U$3=0,0,INDEX(Sheet1!RawDataCols,$C467,U$5)*$R467)</f>
        <v>617.65</v>
      </c>
      <c r="V467" s="3">
        <f>IF(V$3=0,0,INDEX(Sheet1!RawDataCols,$C467,V$5)*$R467)</f>
        <v>629.24</v>
      </c>
      <c r="W467" s="3">
        <f>IF(W$3=0,0,INDEX(Sheet1!RawDataCols,$C467,W$5)*$R467)</f>
        <v>678.21</v>
      </c>
      <c r="X467" s="3">
        <f>IF(X$3=0,0,INDEX(Sheet1!RawDataCols,$C467,X$5)*$R467)</f>
        <v>597.05999999999995</v>
      </c>
      <c r="Y467" s="3">
        <f>IF(Y$3=0,0,INDEX(Sheet1!RawDataCols,$C467,Y$5)*$R467)</f>
        <v>568.35</v>
      </c>
      <c r="Z467" s="3">
        <f>IF(Z$3=0,0,INDEX(Sheet1!RawDataCols,$C467,Z$5)*$R467)</f>
        <v>632.99</v>
      </c>
      <c r="AA467" s="3">
        <f>IF(AA$3=0,0,INDEX(Sheet1!RawDataCols,$C467,AA$5)*$R467)</f>
        <v>638.23</v>
      </c>
      <c r="AB467" s="3">
        <f>IF(AB$3=0,0,INDEX(Sheet1!RawDataCols,$C467,AB$5)*$R467)</f>
        <v>629.24</v>
      </c>
      <c r="AC467" s="3">
        <f>IF(AC$3=0,0,INDEX(Sheet1!RawDataCols,$C467,AC$5)*$R467)</f>
        <v>700.81</v>
      </c>
      <c r="AD467" s="3">
        <f>IF(AD$3=0,0,INDEX(Sheet1!RawDataCols,$C467,AD$5)*$R467)</f>
        <v>627.85</v>
      </c>
      <c r="AE467" s="3">
        <f>IF(AE$3=0,0,INDEX(Sheet1!RawDataCols,$C467,AE$5)*$R467)</f>
        <v>608.95000000000005</v>
      </c>
      <c r="AF467" s="3">
        <f>IF(AF$3=0,0,INDEX(Sheet1!RawDataCols,$C467,AF$5)*$R467)</f>
        <v>637.46</v>
      </c>
      <c r="AG467" s="3">
        <f>IF(AG$3=0,0,INDEX(Sheet1!RawDataCols,$C467,AG$5)*$R467)</f>
        <v>671.15</v>
      </c>
      <c r="AH467" s="3">
        <f>IF(AH$3=0,0,INDEX(Sheet1!RawDataCols,$C467,AH$5)*$R467)</f>
        <v>629.24</v>
      </c>
      <c r="AI467" s="3">
        <f>IF(AI$3=0,0,INDEX(Sheet1!RawDataCols,$C467,AI$5)*$R467)</f>
        <v>681.42</v>
      </c>
      <c r="AJ467" s="3">
        <f>IF(AJ$3=0,0,INDEX(Sheet1!RawDataCols,$C467,AJ$5)*$R467)</f>
        <v>649.51</v>
      </c>
      <c r="AK467" s="3">
        <f>IF(AK$3=0,0,INDEX(Sheet1!RawDataCols,$C467,AK$5)*$R467)</f>
        <v>608.95000000000005</v>
      </c>
      <c r="AL467" s="3">
        <f>IF(AL$3=0,0,INDEX(Sheet1!RawDataCols,$C467,AL$5)*$R467)</f>
        <v>659.43</v>
      </c>
      <c r="AM467" s="3">
        <f>IF(AM$3=0,0,INDEX(Sheet1!RawDataCols,$C467,AM$5)*$R467)</f>
        <v>412.06</v>
      </c>
      <c r="AN467" s="3">
        <f>IF(AN$3=0,0,INDEX(Sheet1!RawDataCols,$C467,AN$5)*$R467)</f>
        <v>412.06</v>
      </c>
      <c r="AO467" s="3">
        <f>IF(AO$3=0,0,INDEX(Sheet1!RawDataCols,$C467,AO$5)*$R467)</f>
        <v>742.3</v>
      </c>
      <c r="AP467" s="3">
        <f>IF(AP$3=0,0,INDEX(Sheet1!RawDataCols,$C467,AP$5)*$R467)</f>
        <v>425.8</v>
      </c>
      <c r="AQ467" s="3">
        <f>IF(AQ$3=0,0,INDEX(Sheet1!RawDataCols,$C467,AQ$5)*$R467)</f>
        <v>629.24</v>
      </c>
      <c r="AR467" s="3">
        <f>IF(AR$3=0,0,INDEX(Sheet1!RawDataCols,$C467,AR$5)*$R467)</f>
        <v>767.04</v>
      </c>
      <c r="AS467" s="3">
        <f>IF(AS$3=0,0,INDEX(Sheet1!RawDataCols,$C467,AS$5)*$R467)</f>
        <v>412.06</v>
      </c>
      <c r="AT467" s="3">
        <f>IF(AT$3=0,0,INDEX(Sheet1!RawDataCols,$C467,AT$5)*$R467)</f>
        <v>608.95000000000005</v>
      </c>
      <c r="AU467" s="3">
        <f>IF(AU$3=0,0,INDEX(Sheet1!RawDataCols,$C467,AU$5)*$R467)</f>
        <v>742.3</v>
      </c>
      <c r="AV467" s="3">
        <f>IF(AV$3=0,0,INDEX(Sheet1!RawDataCols,$C467,AV$5)*$R467)</f>
        <v>551.96</v>
      </c>
      <c r="AW467" s="3">
        <f>IF(AW$3=0,0,INDEX(Sheet1!RawDataCols,$C467,AW$5)*$R467)</f>
        <v>629.24</v>
      </c>
      <c r="AX467" s="3">
        <f>IF(AX$3=0,0,INDEX(Sheet1!RawDataCols,$C467,AX$5)*$R467)</f>
        <v>718.34</v>
      </c>
      <c r="AY467" s="3">
        <f>IF(AY$3=0,0,INDEX(Sheet1!RawDataCols,$C467,AY$5)*$R467)</f>
        <v>551.96</v>
      </c>
      <c r="AZ467" s="3">
        <f>IF(AZ$3=0,0,INDEX(Sheet1!RawDataCols,$C467,AZ$5)*$R467)</f>
        <v>608.95000000000005</v>
      </c>
      <c r="BA467" s="3">
        <f>IF(BA$3=0,0,INDEX(Sheet1!RawDataCols,$C467,BA$5)*$R467)</f>
        <v>718.34</v>
      </c>
      <c r="BB467" s="3">
        <f>IF(BB$3=0,0,INDEX(Sheet1!RawDataCols,$C467,BB$5)*$R467)</f>
        <v>570.36</v>
      </c>
      <c r="BC467" s="3">
        <f>IF(BC$3=0,0,INDEX(Sheet1!RawDataCols,$C467,BC$5)*$R467)</f>
        <v>629.24</v>
      </c>
      <c r="BD467" s="3">
        <f>IF(BD$3=0,0,INDEX(Sheet1!RawDataCols,$C467,BD$5)*$R467)</f>
        <v>742.28</v>
      </c>
      <c r="BE467" s="3">
        <f>IF(BE$3=0,0,INDEX(Sheet1!RawDataCols,$C467,BE$5)*$R467)</f>
        <v>570.36</v>
      </c>
      <c r="BF467" s="3">
        <f>IF(BF$3=0,0,INDEX(Sheet1!RawDataCols,$C467,BF$5)*$R467)</f>
        <v>629.24</v>
      </c>
      <c r="BG467" s="179">
        <f>IF(BG$3=0,0,INDEX(Sheet1!RawDataCols,$C467,BG$5)*$R467)</f>
        <v>742.28</v>
      </c>
      <c r="BH467" s="33">
        <f t="shared" si="77"/>
        <v>6725.6500000000005</v>
      </c>
      <c r="BI467" s="33">
        <f t="shared" si="78"/>
        <v>7191.65</v>
      </c>
      <c r="BJ467" s="33">
        <f t="shared" si="79"/>
        <v>8420.92</v>
      </c>
      <c r="BK467" s="3">
        <f>IF(BK$3=0,0,INDEX(Sheet1!RawDataCols,$C467,BK$5)*$R467)</f>
        <v>449.47812499999998</v>
      </c>
      <c r="BL467" s="3">
        <f>IF(BL$3=0,0,INDEX(Sheet1!RawDataCols,$C467,BL$5)*$R467)</f>
        <v>430.26125000000002</v>
      </c>
      <c r="BM467" s="3">
        <f>IF(BM$3=0,0,INDEX(Sheet1!RawDataCols,$C467,BM$5)*$R467)</f>
        <v>371.12437499999999</v>
      </c>
      <c r="BN467" s="3">
        <f>IF(BN$3=0,0,INDEX(Sheet1!RawDataCols,$C467,BN$5)*$R467)</f>
        <v>412.16312499999998</v>
      </c>
      <c r="BO467" s="3">
        <f>IF(BO$3=0,0,INDEX(Sheet1!RawDataCols,$C467,BO$5)*$R467)</f>
        <v>446.106875</v>
      </c>
      <c r="BP467" s="3">
        <f>IF(BP$3=0,0,INDEX(Sheet1!RawDataCols,$C467,BP$5)*$R467)</f>
        <v>2893.86</v>
      </c>
      <c r="BQ467" s="3">
        <f t="shared" si="80"/>
        <v>1852.94</v>
      </c>
      <c r="BR467" s="3">
        <f t="shared" si="81"/>
        <v>1948.51</v>
      </c>
      <c r="BS467" s="3">
        <f t="shared" si="82"/>
        <v>1249.92</v>
      </c>
      <c r="BT467" s="3">
        <f t="shared" si="83"/>
        <v>2924.2000000000003</v>
      </c>
      <c r="BU467" s="3" t="str">
        <f>INDEX(Sheet1!$BS$2:$BS$1000,MATCH($A467,Sheet1!$A$2:$A$1000,0))</f>
        <v>14</v>
      </c>
      <c r="BV467" s="3">
        <f>INDEX(Sheet1!$BT$2:$BT$1000,MATCH($A467,Sheet1!$A$2:$A$1000,0))</f>
        <v>2924.2</v>
      </c>
    </row>
    <row r="468" spans="1:74" x14ac:dyDescent="0.2">
      <c r="A468" s="11" t="s">
        <v>900</v>
      </c>
      <c r="B468" s="3">
        <f>MATCH($A468,Sheet1!ACCOUNTNO,0)</f>
        <v>431</v>
      </c>
      <c r="C468" s="3">
        <f t="shared" si="74"/>
        <v>431</v>
      </c>
      <c r="D468" s="3" t="str">
        <f>IF(D$3=0,0,INDEX(Sheet1!RawDataCols,$C468,D$5))</f>
        <v>27280A07</v>
      </c>
      <c r="E468" s="3" t="str">
        <f>IF(E$3=0,0,INDEX(Sheet1!RawDataCols,$C468,E$5))</f>
        <v xml:space="preserve">27280          </v>
      </c>
      <c r="F468" s="3" t="str">
        <f>IF(F$3=0,0,INDEX(Sheet1!RawDataCols,$C468,F$5))</f>
        <v xml:space="preserve">A07            </v>
      </c>
      <c r="G468" s="3" t="str">
        <f>IF(G$3=0,0,INDEX(Sheet1!RawDataCols,$C468,G$5))</f>
        <v xml:space="preserve">               </v>
      </c>
      <c r="H468" s="3" t="str">
        <f>IF(H$3=0,0,INDEX(Sheet1!RawDataCols,$C468,H$5))</f>
        <v xml:space="preserve">               </v>
      </c>
      <c r="I468" s="3" t="str">
        <f>IF(I$3=0,0,INDEX(Sheet1!RawDataCols,$C468,I$5))</f>
        <v xml:space="preserve">               </v>
      </c>
      <c r="J468" s="3" t="str">
        <f>IF(J$3=0,0,INDEX(Sheet1!RawDataCols,$C468,J$5))</f>
        <v xml:space="preserve">               </v>
      </c>
      <c r="K468" s="3" t="str">
        <f>IF(K$3=0,0,INDEX(Sheet1!RawDataCols,$C468,K$5))</f>
        <v xml:space="preserve">               </v>
      </c>
      <c r="L468" s="3" t="str">
        <f>IF(L$3=0,0,INDEX(Sheet1!RawDataCols,$C468,L$5))</f>
        <v xml:space="preserve">               </v>
      </c>
      <c r="M468" s="3" t="str">
        <f>IF(M$3=0,0,INDEX(Sheet1!RawDataCols,$C468,M$5))</f>
        <v xml:space="preserve">F007  </v>
      </c>
      <c r="N468" s="3" t="str">
        <f>IF(N$3=0,0,INDEX(Sheet1!RawDataCols,$C468,N$5))</f>
        <v>Rates &amp; Taxes - Water-25 Franklin St</v>
      </c>
      <c r="O468" s="3">
        <f>INDEX(Sheet1!RawDataCols,$C468,O$5)</f>
        <v>13</v>
      </c>
      <c r="P468" s="3" t="str">
        <f>INDEX(Sheet1!RawDataCols,$C468,P$5)</f>
        <v>Cost and Expenses</v>
      </c>
      <c r="Q468" s="3" t="str">
        <f>IF(Q$3=0,0,INDEX(Sheet1!RawDataCols,$C468,Q$5))</f>
        <v>I</v>
      </c>
      <c r="R468" s="3">
        <f t="shared" si="75"/>
        <v>1</v>
      </c>
      <c r="S468" s="3">
        <f t="shared" si="76"/>
        <v>-1</v>
      </c>
      <c r="T468" s="3">
        <f>IF(T$3=0,0,INDEX(Sheet1!RawDataCols,$C468,T$5)*$R468)</f>
        <v>0</v>
      </c>
      <c r="U468" s="3">
        <f>IF(U$3=0,0,INDEX(Sheet1!RawDataCols,$C468,U$5)*$R468)</f>
        <v>3267.4</v>
      </c>
      <c r="V468" s="3">
        <f>IF(V$3=0,0,INDEX(Sheet1!RawDataCols,$C468,V$5)*$R468)</f>
        <v>3123.44</v>
      </c>
      <c r="W468" s="3">
        <f>IF(W$3=0,0,INDEX(Sheet1!RawDataCols,$C468,W$5)*$R468)</f>
        <v>2816.11</v>
      </c>
      <c r="X468" s="3">
        <f>IF(X$3=0,0,INDEX(Sheet1!RawDataCols,$C468,X$5)*$R468)</f>
        <v>3158.49</v>
      </c>
      <c r="Y468" s="3">
        <f>IF(Y$3=0,0,INDEX(Sheet1!RawDataCols,$C468,Y$5)*$R468)</f>
        <v>2821.17</v>
      </c>
      <c r="Z468" s="3">
        <f>IF(Z$3=0,0,INDEX(Sheet1!RawDataCols,$C468,Z$5)*$R468)</f>
        <v>2628.37</v>
      </c>
      <c r="AA468" s="3">
        <f>IF(AA$3=0,0,INDEX(Sheet1!RawDataCols,$C468,AA$5)*$R468)</f>
        <v>3376.31</v>
      </c>
      <c r="AB468" s="3">
        <f>IF(AB$3=0,0,INDEX(Sheet1!RawDataCols,$C468,AB$5)*$R468)</f>
        <v>3123.44</v>
      </c>
      <c r="AC468" s="3">
        <f>IF(AC$3=0,0,INDEX(Sheet1!RawDataCols,$C468,AC$5)*$R468)</f>
        <v>2909.98</v>
      </c>
      <c r="AD468" s="3">
        <f>IF(AD$3=0,0,INDEX(Sheet1!RawDataCols,$C468,AD$5)*$R468)</f>
        <v>3326.75</v>
      </c>
      <c r="AE468" s="3">
        <f>IF(AE$3=0,0,INDEX(Sheet1!RawDataCols,$C468,AE$5)*$R468)</f>
        <v>3022.69</v>
      </c>
      <c r="AF468" s="3">
        <f>IF(AF$3=0,0,INDEX(Sheet1!RawDataCols,$C468,AF$5)*$R468)</f>
        <v>3241.45</v>
      </c>
      <c r="AG468" s="3">
        <f>IF(AG$3=0,0,INDEX(Sheet1!RawDataCols,$C468,AG$5)*$R468)</f>
        <v>3556.18</v>
      </c>
      <c r="AH468" s="3">
        <f>IF(AH$3=0,0,INDEX(Sheet1!RawDataCols,$C468,AH$5)*$R468)</f>
        <v>3123.44</v>
      </c>
      <c r="AI468" s="3">
        <f>IF(AI$3=0,0,INDEX(Sheet1!RawDataCols,$C468,AI$5)*$R468)</f>
        <v>3464.99</v>
      </c>
      <c r="AJ468" s="3">
        <f>IF(AJ$3=0,0,INDEX(Sheet1!RawDataCols,$C468,AJ$5)*$R468)</f>
        <v>3441.46</v>
      </c>
      <c r="AK468" s="3">
        <f>IF(AK$3=0,0,INDEX(Sheet1!RawDataCols,$C468,AK$5)*$R468)</f>
        <v>3022.69</v>
      </c>
      <c r="AL468" s="3">
        <f>IF(AL$3=0,0,INDEX(Sheet1!RawDataCols,$C468,AL$5)*$R468)</f>
        <v>3353.22</v>
      </c>
      <c r="AM468" s="3">
        <f>IF(AM$3=0,0,INDEX(Sheet1!RawDataCols,$C468,AM$5)*$R468)</f>
        <v>1968.74</v>
      </c>
      <c r="AN468" s="3">
        <f>IF(AN$3=0,0,INDEX(Sheet1!RawDataCols,$C468,AN$5)*$R468)</f>
        <v>1968.74</v>
      </c>
      <c r="AO468" s="3">
        <f>IF(AO$3=0,0,INDEX(Sheet1!RawDataCols,$C468,AO$5)*$R468)</f>
        <v>3383.93</v>
      </c>
      <c r="AP468" s="3">
        <f>IF(AP$3=0,0,INDEX(Sheet1!RawDataCols,$C468,AP$5)*$R468)</f>
        <v>2034.36</v>
      </c>
      <c r="AQ468" s="3">
        <f>IF(AQ$3=0,0,INDEX(Sheet1!RawDataCols,$C468,AQ$5)*$R468)</f>
        <v>3123.44</v>
      </c>
      <c r="AR468" s="3">
        <f>IF(AR$3=0,0,INDEX(Sheet1!RawDataCols,$C468,AR$5)*$R468)</f>
        <v>3496.73</v>
      </c>
      <c r="AS468" s="3">
        <f>IF(AS$3=0,0,INDEX(Sheet1!RawDataCols,$C468,AS$5)*$R468)</f>
        <v>1968.74</v>
      </c>
      <c r="AT468" s="3">
        <f>IF(AT$3=0,0,INDEX(Sheet1!RawDataCols,$C468,AT$5)*$R468)</f>
        <v>3022.69</v>
      </c>
      <c r="AU468" s="3">
        <f>IF(AU$3=0,0,INDEX(Sheet1!RawDataCols,$C468,AU$5)*$R468)</f>
        <v>3383.93</v>
      </c>
      <c r="AV468" s="3">
        <f>IF(AV$3=0,0,INDEX(Sheet1!RawDataCols,$C468,AV$5)*$R468)</f>
        <v>1853.09</v>
      </c>
      <c r="AW468" s="3">
        <f>IF(AW$3=0,0,INDEX(Sheet1!RawDataCols,$C468,AW$5)*$R468)</f>
        <v>3123.44</v>
      </c>
      <c r="AX468" s="3">
        <f>IF(AX$3=0,0,INDEX(Sheet1!RawDataCols,$C468,AX$5)*$R468)</f>
        <v>3452</v>
      </c>
      <c r="AY468" s="3">
        <f>IF(AY$3=0,0,INDEX(Sheet1!RawDataCols,$C468,AY$5)*$R468)</f>
        <v>1853.09</v>
      </c>
      <c r="AZ468" s="3">
        <f>IF(AZ$3=0,0,INDEX(Sheet1!RawDataCols,$C468,AZ$5)*$R468)</f>
        <v>3022.69</v>
      </c>
      <c r="BA468" s="3">
        <f>IF(BA$3=0,0,INDEX(Sheet1!RawDataCols,$C468,BA$5)*$R468)</f>
        <v>3452</v>
      </c>
      <c r="BB468" s="3">
        <f>IF(BB$3=0,0,INDEX(Sheet1!RawDataCols,$C468,BB$5)*$R468)</f>
        <v>1914.86</v>
      </c>
      <c r="BC468" s="3">
        <f>IF(BC$3=0,0,INDEX(Sheet1!RawDataCols,$C468,BC$5)*$R468)</f>
        <v>3123.44</v>
      </c>
      <c r="BD468" s="3">
        <f>IF(BD$3=0,0,INDEX(Sheet1!RawDataCols,$C468,BD$5)*$R468)</f>
        <v>3567.07</v>
      </c>
      <c r="BE468" s="3">
        <f>IF(BE$3=0,0,INDEX(Sheet1!RawDataCols,$C468,BE$5)*$R468)</f>
        <v>1914.86</v>
      </c>
      <c r="BF468" s="3">
        <f>IF(BF$3=0,0,INDEX(Sheet1!RawDataCols,$C468,BF$5)*$R468)</f>
        <v>3123.44</v>
      </c>
      <c r="BG468" s="179">
        <f>IF(BG$3=0,0,INDEX(Sheet1!RawDataCols,$C468,BG$5)*$R468)</f>
        <v>3567.07</v>
      </c>
      <c r="BH468" s="33">
        <f t="shared" si="77"/>
        <v>31719.47</v>
      </c>
      <c r="BI468" s="33">
        <f t="shared" si="78"/>
        <v>35621.31</v>
      </c>
      <c r="BJ468" s="33">
        <f t="shared" si="79"/>
        <v>39149.78</v>
      </c>
      <c r="BK468" s="3">
        <f>IF(BK$3=0,0,INDEX(Sheet1!RawDataCols,$C468,BK$5)*$R468)</f>
        <v>2226.3318749999999</v>
      </c>
      <c r="BL468" s="3">
        <f>IF(BL$3=0,0,INDEX(Sheet1!RawDataCols,$C468,BL$5)*$R468)</f>
        <v>2165.1468749999999</v>
      </c>
      <c r="BM468" s="3">
        <f>IF(BM$3=0,0,INDEX(Sheet1!RawDataCols,$C468,BM$5)*$R468)</f>
        <v>2184.535625</v>
      </c>
      <c r="BN468" s="3">
        <f>IF(BN$3=0,0,INDEX(Sheet1!RawDataCols,$C468,BN$5)*$R468)</f>
        <v>2151.703125</v>
      </c>
      <c r="BO468" s="3">
        <f>IF(BO$3=0,0,INDEX(Sheet1!RawDataCols,$C468,BO$5)*$R468)</f>
        <v>2367.91</v>
      </c>
      <c r="BP468" s="3">
        <f>IF(BP$3=0,0,INDEX(Sheet1!RawDataCols,$C468,BP$5)*$R468)</f>
        <v>16228.23</v>
      </c>
      <c r="BQ468" s="3">
        <f t="shared" si="80"/>
        <v>9802.1999999999989</v>
      </c>
      <c r="BR468" s="3">
        <f t="shared" si="81"/>
        <v>10324.39</v>
      </c>
      <c r="BS468" s="3">
        <f t="shared" si="82"/>
        <v>5971.84</v>
      </c>
      <c r="BT468" s="3">
        <f t="shared" si="83"/>
        <v>11592.880000000001</v>
      </c>
      <c r="BU468" s="3" t="str">
        <f>INDEX(Sheet1!$BS$2:$BS$1000,MATCH($A468,Sheet1!$A$2:$A$1000,0))</f>
        <v>14</v>
      </c>
      <c r="BV468" s="3">
        <f>INDEX(Sheet1!$BT$2:$BT$1000,MATCH($A468,Sheet1!$A$2:$A$1000,0))</f>
        <v>11592.88</v>
      </c>
    </row>
    <row r="469" spans="1:74" x14ac:dyDescent="0.2">
      <c r="A469" s="11" t="s">
        <v>901</v>
      </c>
      <c r="B469" s="3">
        <f>MATCH($A469,Sheet1!ACCOUNTNO,0)</f>
        <v>432</v>
      </c>
      <c r="C469" s="3">
        <f t="shared" si="74"/>
        <v>432</v>
      </c>
      <c r="D469" s="3" t="str">
        <f>IF(D$3=0,0,INDEX(Sheet1!RawDataCols,$C469,D$5))</f>
        <v>27280A08</v>
      </c>
      <c r="E469" s="3" t="str">
        <f>IF(E$3=0,0,INDEX(Sheet1!RawDataCols,$C469,E$5))</f>
        <v xml:space="preserve">27280          </v>
      </c>
      <c r="F469" s="3" t="str">
        <f>IF(F$3=0,0,INDEX(Sheet1!RawDataCols,$C469,F$5))</f>
        <v xml:space="preserve">A08            </v>
      </c>
      <c r="G469" s="3" t="str">
        <f>IF(G$3=0,0,INDEX(Sheet1!RawDataCols,$C469,G$5))</f>
        <v xml:space="preserve">               </v>
      </c>
      <c r="H469" s="3" t="str">
        <f>IF(H$3=0,0,INDEX(Sheet1!RawDataCols,$C469,H$5))</f>
        <v xml:space="preserve">               </v>
      </c>
      <c r="I469" s="3" t="str">
        <f>IF(I$3=0,0,INDEX(Sheet1!RawDataCols,$C469,I$5))</f>
        <v xml:space="preserve">               </v>
      </c>
      <c r="J469" s="3" t="str">
        <f>IF(J$3=0,0,INDEX(Sheet1!RawDataCols,$C469,J$5))</f>
        <v xml:space="preserve">               </v>
      </c>
      <c r="K469" s="3" t="str">
        <f>IF(K$3=0,0,INDEX(Sheet1!RawDataCols,$C469,K$5))</f>
        <v xml:space="preserve">               </v>
      </c>
      <c r="L469" s="3" t="str">
        <f>IF(L$3=0,0,INDEX(Sheet1!RawDataCols,$C469,L$5))</f>
        <v xml:space="preserve">               </v>
      </c>
      <c r="M469" s="3" t="str">
        <f>IF(M$3=0,0,INDEX(Sheet1!RawDataCols,$C469,M$5))</f>
        <v xml:space="preserve">F007  </v>
      </c>
      <c r="N469" s="3" t="str">
        <f>IF(N$3=0,0,INDEX(Sheet1!RawDataCols,$C469,N$5))</f>
        <v>Rates &amp; Taxes - Water-23 Frankin St</v>
      </c>
      <c r="O469" s="3">
        <f>INDEX(Sheet1!RawDataCols,$C469,O$5)</f>
        <v>13</v>
      </c>
      <c r="P469" s="3" t="str">
        <f>INDEX(Sheet1!RawDataCols,$C469,P$5)</f>
        <v>Cost and Expenses</v>
      </c>
      <c r="Q469" s="3" t="str">
        <f>IF(Q$3=0,0,INDEX(Sheet1!RawDataCols,$C469,Q$5))</f>
        <v>I</v>
      </c>
      <c r="R469" s="3">
        <f t="shared" si="75"/>
        <v>1</v>
      </c>
      <c r="S469" s="3">
        <f t="shared" si="76"/>
        <v>-1</v>
      </c>
      <c r="T469" s="3">
        <f>IF(T$3=0,0,INDEX(Sheet1!RawDataCols,$C469,T$5)*$R469)</f>
        <v>0</v>
      </c>
      <c r="U469" s="3">
        <f>IF(U$3=0,0,INDEX(Sheet1!RawDataCols,$C469,U$5)*$R469)</f>
        <v>345.61</v>
      </c>
      <c r="V469" s="3">
        <f>IF(V$3=0,0,INDEX(Sheet1!RawDataCols,$C469,V$5)*$R469)</f>
        <v>350.4</v>
      </c>
      <c r="W469" s="3">
        <f>IF(W$3=0,0,INDEX(Sheet1!RawDataCols,$C469,W$5)*$R469)</f>
        <v>332.18</v>
      </c>
      <c r="X469" s="3">
        <f>IF(X$3=0,0,INDEX(Sheet1!RawDataCols,$C469,X$5)*$R469)</f>
        <v>334.09</v>
      </c>
      <c r="Y469" s="3">
        <f>IF(Y$3=0,0,INDEX(Sheet1!RawDataCols,$C469,Y$5)*$R469)</f>
        <v>316.49</v>
      </c>
      <c r="Z469" s="3">
        <f>IF(Z$3=0,0,INDEX(Sheet1!RawDataCols,$C469,Z$5)*$R469)</f>
        <v>310.04000000000002</v>
      </c>
      <c r="AA469" s="3">
        <f>IF(AA$3=0,0,INDEX(Sheet1!RawDataCols,$C469,AA$5)*$R469)</f>
        <v>357.13</v>
      </c>
      <c r="AB469" s="3">
        <f>IF(AB$3=0,0,INDEX(Sheet1!RawDataCols,$C469,AB$5)*$R469)</f>
        <v>350.4</v>
      </c>
      <c r="AC469" s="3">
        <f>IF(AC$3=0,0,INDEX(Sheet1!RawDataCols,$C469,AC$5)*$R469)</f>
        <v>343.26</v>
      </c>
      <c r="AD469" s="3">
        <f>IF(AD$3=0,0,INDEX(Sheet1!RawDataCols,$C469,AD$5)*$R469)</f>
        <v>473.76</v>
      </c>
      <c r="AE469" s="3">
        <f>IF(AE$3=0,0,INDEX(Sheet1!RawDataCols,$C469,AE$5)*$R469)</f>
        <v>339.09</v>
      </c>
      <c r="AF469" s="3">
        <f>IF(AF$3=0,0,INDEX(Sheet1!RawDataCols,$C469,AF$5)*$R469)</f>
        <v>321.88</v>
      </c>
      <c r="AG469" s="3">
        <f>IF(AG$3=0,0,INDEX(Sheet1!RawDataCols,$C469,AG$5)*$R469)</f>
        <v>506.44</v>
      </c>
      <c r="AH469" s="3">
        <f>IF(AH$3=0,0,INDEX(Sheet1!RawDataCols,$C469,AH$5)*$R469)</f>
        <v>350.4</v>
      </c>
      <c r="AI469" s="3">
        <f>IF(AI$3=0,0,INDEX(Sheet1!RawDataCols,$C469,AI$5)*$R469)</f>
        <v>344.08</v>
      </c>
      <c r="AJ469" s="3">
        <f>IF(AJ$3=0,0,INDEX(Sheet1!RawDataCols,$C469,AJ$5)*$R469)</f>
        <v>490.1</v>
      </c>
      <c r="AK469" s="3">
        <f>IF(AK$3=0,0,INDEX(Sheet1!RawDataCols,$C469,AK$5)*$R469)</f>
        <v>339.09</v>
      </c>
      <c r="AL469" s="3">
        <f>IF(AL$3=0,0,INDEX(Sheet1!RawDataCols,$C469,AL$5)*$R469)</f>
        <v>332.99</v>
      </c>
      <c r="AM469" s="3">
        <f>IF(AM$3=0,0,INDEX(Sheet1!RawDataCols,$C469,AM$5)*$R469)</f>
        <v>212.38</v>
      </c>
      <c r="AN469" s="3">
        <f>IF(AN$3=0,0,INDEX(Sheet1!RawDataCols,$C469,AN$5)*$R469)</f>
        <v>212.38</v>
      </c>
      <c r="AO469" s="3">
        <f>IF(AO$3=0,0,INDEX(Sheet1!RawDataCols,$C469,AO$5)*$R469)</f>
        <v>341.77</v>
      </c>
      <c r="AP469" s="3">
        <f>IF(AP$3=0,0,INDEX(Sheet1!RawDataCols,$C469,AP$5)*$R469)</f>
        <v>219.46</v>
      </c>
      <c r="AQ469" s="3">
        <f>IF(AQ$3=0,0,INDEX(Sheet1!RawDataCols,$C469,AQ$5)*$R469)</f>
        <v>350.4</v>
      </c>
      <c r="AR469" s="3">
        <f>IF(AR$3=0,0,INDEX(Sheet1!RawDataCols,$C469,AR$5)*$R469)</f>
        <v>353.16</v>
      </c>
      <c r="AS469" s="3">
        <f>IF(AS$3=0,0,INDEX(Sheet1!RawDataCols,$C469,AS$5)*$R469)</f>
        <v>212.38</v>
      </c>
      <c r="AT469" s="3">
        <f>IF(AT$3=0,0,INDEX(Sheet1!RawDataCols,$C469,AT$5)*$R469)</f>
        <v>339.09</v>
      </c>
      <c r="AU469" s="3">
        <f>IF(AU$3=0,0,INDEX(Sheet1!RawDataCols,$C469,AU$5)*$R469)</f>
        <v>341.77</v>
      </c>
      <c r="AV469" s="3">
        <f>IF(AV$3=0,0,INDEX(Sheet1!RawDataCols,$C469,AV$5)*$R469)</f>
        <v>212.39</v>
      </c>
      <c r="AW469" s="3">
        <f>IF(AW$3=0,0,INDEX(Sheet1!RawDataCols,$C469,AW$5)*$R469)</f>
        <v>350.4</v>
      </c>
      <c r="AX469" s="3">
        <f>IF(AX$3=0,0,INDEX(Sheet1!RawDataCols,$C469,AX$5)*$R469)</f>
        <v>342.92</v>
      </c>
      <c r="AY469" s="3">
        <f>IF(AY$3=0,0,INDEX(Sheet1!RawDataCols,$C469,AY$5)*$R469)</f>
        <v>212.39</v>
      </c>
      <c r="AZ469" s="3">
        <f>IF(AZ$3=0,0,INDEX(Sheet1!RawDataCols,$C469,AZ$5)*$R469)</f>
        <v>339.09</v>
      </c>
      <c r="BA469" s="3">
        <f>IF(BA$3=0,0,INDEX(Sheet1!RawDataCols,$C469,BA$5)*$R469)</f>
        <v>342.92</v>
      </c>
      <c r="BB469" s="3">
        <f>IF(BB$3=0,0,INDEX(Sheet1!RawDataCols,$C469,BB$5)*$R469)</f>
        <v>219.47</v>
      </c>
      <c r="BC469" s="3">
        <f>IF(BC$3=0,0,INDEX(Sheet1!RawDataCols,$C469,BC$5)*$R469)</f>
        <v>350.4</v>
      </c>
      <c r="BD469" s="3">
        <f>IF(BD$3=0,0,INDEX(Sheet1!RawDataCols,$C469,BD$5)*$R469)</f>
        <v>354.35</v>
      </c>
      <c r="BE469" s="3">
        <f>IF(BE$3=0,0,INDEX(Sheet1!RawDataCols,$C469,BE$5)*$R469)</f>
        <v>219.47</v>
      </c>
      <c r="BF469" s="3">
        <f>IF(BF$3=0,0,INDEX(Sheet1!RawDataCols,$C469,BF$5)*$R469)</f>
        <v>350.4</v>
      </c>
      <c r="BG469" s="179">
        <f>IF(BG$3=0,0,INDEX(Sheet1!RawDataCols,$C469,BG$5)*$R469)</f>
        <v>354.35</v>
      </c>
      <c r="BH469" s="33">
        <f t="shared" si="77"/>
        <v>3795.6</v>
      </c>
      <c r="BI469" s="33">
        <f t="shared" si="78"/>
        <v>3987.63</v>
      </c>
      <c r="BJ469" s="33">
        <f t="shared" si="79"/>
        <v>4061.3199999999997</v>
      </c>
      <c r="BK469" s="3">
        <f>IF(BK$3=0,0,INDEX(Sheet1!RawDataCols,$C469,BK$5)*$R469)</f>
        <v>249.22687500000001</v>
      </c>
      <c r="BL469" s="3">
        <f>IF(BL$3=0,0,INDEX(Sheet1!RawDataCols,$C469,BL$5)*$R469)</f>
        <v>246.983125</v>
      </c>
      <c r="BM469" s="3">
        <f>IF(BM$3=0,0,INDEX(Sheet1!RawDataCols,$C469,BM$5)*$R469)</f>
        <v>230.24375000000001</v>
      </c>
      <c r="BN469" s="3">
        <f>IF(BN$3=0,0,INDEX(Sheet1!RawDataCols,$C469,BN$5)*$R469)</f>
        <v>216.90312499999999</v>
      </c>
      <c r="BO469" s="3">
        <f>IF(BO$3=0,0,INDEX(Sheet1!RawDataCols,$C469,BO$5)*$R469)</f>
        <v>226.02125000000001</v>
      </c>
      <c r="BP469" s="3">
        <f>IF(BP$3=0,0,INDEX(Sheet1!RawDataCols,$C469,BP$5)*$R469)</f>
        <v>1967.3</v>
      </c>
      <c r="BQ469" s="3">
        <f t="shared" si="80"/>
        <v>1036.83</v>
      </c>
      <c r="BR469" s="3">
        <f t="shared" si="81"/>
        <v>1470.3000000000002</v>
      </c>
      <c r="BS469" s="3">
        <f t="shared" si="82"/>
        <v>644.22</v>
      </c>
      <c r="BT469" s="3">
        <f t="shared" si="83"/>
        <v>1288.47</v>
      </c>
      <c r="BU469" s="3" t="str">
        <f>INDEX(Sheet1!$BS$2:$BS$1000,MATCH($A469,Sheet1!$A$2:$A$1000,0))</f>
        <v>14</v>
      </c>
      <c r="BV469" s="3">
        <f>INDEX(Sheet1!$BT$2:$BT$1000,MATCH($A469,Sheet1!$A$2:$A$1000,0))</f>
        <v>1288.47</v>
      </c>
    </row>
    <row r="470" spans="1:74" x14ac:dyDescent="0.2">
      <c r="A470" s="11" t="s">
        <v>902</v>
      </c>
      <c r="B470" s="3">
        <f>MATCH($A470,Sheet1!ACCOUNTNO,0)</f>
        <v>433</v>
      </c>
      <c r="C470" s="3">
        <f t="shared" si="74"/>
        <v>433</v>
      </c>
      <c r="D470" s="3" t="str">
        <f>IF(D$3=0,0,INDEX(Sheet1!RawDataCols,$C470,D$5))</f>
        <v>27280A09</v>
      </c>
      <c r="E470" s="3" t="str">
        <f>IF(E$3=0,0,INDEX(Sheet1!RawDataCols,$C470,E$5))</f>
        <v xml:space="preserve">27280          </v>
      </c>
      <c r="F470" s="3" t="str">
        <f>IF(F$3=0,0,INDEX(Sheet1!RawDataCols,$C470,F$5))</f>
        <v xml:space="preserve">A09            </v>
      </c>
      <c r="G470" s="3" t="str">
        <f>IF(G$3=0,0,INDEX(Sheet1!RawDataCols,$C470,G$5))</f>
        <v xml:space="preserve">               </v>
      </c>
      <c r="H470" s="3" t="str">
        <f>IF(H$3=0,0,INDEX(Sheet1!RawDataCols,$C470,H$5))</f>
        <v xml:space="preserve">               </v>
      </c>
      <c r="I470" s="3" t="str">
        <f>IF(I$3=0,0,INDEX(Sheet1!RawDataCols,$C470,I$5))</f>
        <v xml:space="preserve">               </v>
      </c>
      <c r="J470" s="3" t="str">
        <f>IF(J$3=0,0,INDEX(Sheet1!RawDataCols,$C470,J$5))</f>
        <v xml:space="preserve">               </v>
      </c>
      <c r="K470" s="3" t="str">
        <f>IF(K$3=0,0,INDEX(Sheet1!RawDataCols,$C470,K$5))</f>
        <v xml:space="preserve">               </v>
      </c>
      <c r="L470" s="3" t="str">
        <f>IF(L$3=0,0,INDEX(Sheet1!RawDataCols,$C470,L$5))</f>
        <v xml:space="preserve">               </v>
      </c>
      <c r="M470" s="3" t="str">
        <f>IF(M$3=0,0,INDEX(Sheet1!RawDataCols,$C470,M$5))</f>
        <v xml:space="preserve">F007  </v>
      </c>
      <c r="N470" s="3" t="str">
        <f>IF(N$3=0,0,INDEX(Sheet1!RawDataCols,$C470,N$5))</f>
        <v>Rates &amp; Taxes - Water-11 Franklin St</v>
      </c>
      <c r="O470" s="3">
        <f>INDEX(Sheet1!RawDataCols,$C470,O$5)</f>
        <v>13</v>
      </c>
      <c r="P470" s="3" t="str">
        <f>INDEX(Sheet1!RawDataCols,$C470,P$5)</f>
        <v>Cost and Expenses</v>
      </c>
      <c r="Q470" s="3" t="str">
        <f>IF(Q$3=0,0,INDEX(Sheet1!RawDataCols,$C470,Q$5))</f>
        <v>I</v>
      </c>
      <c r="R470" s="3">
        <f t="shared" si="75"/>
        <v>1</v>
      </c>
      <c r="S470" s="3">
        <f t="shared" si="76"/>
        <v>-1</v>
      </c>
      <c r="T470" s="3">
        <f>IF(T$3=0,0,INDEX(Sheet1!RawDataCols,$C470,T$5)*$R470)</f>
        <v>0</v>
      </c>
      <c r="U470" s="3">
        <f>IF(U$3=0,0,INDEX(Sheet1!RawDataCols,$C470,U$5)*$R470)</f>
        <v>297.27</v>
      </c>
      <c r="V470" s="3">
        <f>IF(V$3=0,0,INDEX(Sheet1!RawDataCols,$C470,V$5)*$R470)</f>
        <v>275.14999999999998</v>
      </c>
      <c r="W470" s="3">
        <f>IF(W$3=0,0,INDEX(Sheet1!RawDataCols,$C470,W$5)*$R470)</f>
        <v>312.74</v>
      </c>
      <c r="X470" s="3">
        <f>IF(X$3=0,0,INDEX(Sheet1!RawDataCols,$C470,X$5)*$R470)</f>
        <v>287.36</v>
      </c>
      <c r="Y470" s="3">
        <f>IF(Y$3=0,0,INDEX(Sheet1!RawDataCols,$C470,Y$5)*$R470)</f>
        <v>275.14999999999998</v>
      </c>
      <c r="Z470" s="3">
        <f>IF(Z$3=0,0,INDEX(Sheet1!RawDataCols,$C470,Z$5)*$R470)</f>
        <v>291.89</v>
      </c>
      <c r="AA470" s="3">
        <f>IF(AA$3=0,0,INDEX(Sheet1!RawDataCols,$C470,AA$5)*$R470)</f>
        <v>307.18</v>
      </c>
      <c r="AB470" s="3">
        <f>IF(AB$3=0,0,INDEX(Sheet1!RawDataCols,$C470,AB$5)*$R470)</f>
        <v>275.14999999999998</v>
      </c>
      <c r="AC470" s="3">
        <f>IF(AC$3=0,0,INDEX(Sheet1!RawDataCols,$C470,AC$5)*$R470)</f>
        <v>323.17</v>
      </c>
      <c r="AD470" s="3">
        <f>IF(AD$3=0,0,INDEX(Sheet1!RawDataCols,$C470,AD$5)*$R470)</f>
        <v>318.14999999999998</v>
      </c>
      <c r="AE470" s="3">
        <f>IF(AE$3=0,0,INDEX(Sheet1!RawDataCols,$C470,AE$5)*$R470)</f>
        <v>275.14999999999998</v>
      </c>
      <c r="AF470" s="3">
        <f>IF(AF$3=0,0,INDEX(Sheet1!RawDataCols,$C470,AF$5)*$R470)</f>
        <v>314.16000000000003</v>
      </c>
      <c r="AG470" s="3">
        <f>IF(AG$3=0,0,INDEX(Sheet1!RawDataCols,$C470,AG$5)*$R470)</f>
        <v>340.09</v>
      </c>
      <c r="AH470" s="3">
        <f>IF(AH$3=0,0,INDEX(Sheet1!RawDataCols,$C470,AH$5)*$R470)</f>
        <v>275.14999999999998</v>
      </c>
      <c r="AI470" s="3">
        <f>IF(AI$3=0,0,INDEX(Sheet1!RawDataCols,$C470,AI$5)*$R470)</f>
        <v>335.83</v>
      </c>
      <c r="AJ470" s="3">
        <f>IF(AJ$3=0,0,INDEX(Sheet1!RawDataCols,$C470,AJ$5)*$R470)</f>
        <v>329.11</v>
      </c>
      <c r="AK470" s="3">
        <f>IF(AK$3=0,0,INDEX(Sheet1!RawDataCols,$C470,AK$5)*$R470)</f>
        <v>275.14999999999998</v>
      </c>
      <c r="AL470" s="3">
        <f>IF(AL$3=0,0,INDEX(Sheet1!RawDataCols,$C470,AL$5)*$R470)</f>
        <v>324.99</v>
      </c>
      <c r="AM470" s="3">
        <f>IF(AM$3=0,0,INDEX(Sheet1!RawDataCols,$C470,AM$5)*$R470)</f>
        <v>154.74</v>
      </c>
      <c r="AN470" s="3">
        <f>IF(AN$3=0,0,INDEX(Sheet1!RawDataCols,$C470,AN$5)*$R470)</f>
        <v>154.74</v>
      </c>
      <c r="AO470" s="3">
        <f>IF(AO$3=0,0,INDEX(Sheet1!RawDataCols,$C470,AO$5)*$R470)</f>
        <v>305.58999999999997</v>
      </c>
      <c r="AP470" s="3">
        <f>IF(AP$3=0,0,INDEX(Sheet1!RawDataCols,$C470,AP$5)*$R470)</f>
        <v>159.9</v>
      </c>
      <c r="AQ470" s="3">
        <f>IF(AQ$3=0,0,INDEX(Sheet1!RawDataCols,$C470,AQ$5)*$R470)</f>
        <v>275.14999999999998</v>
      </c>
      <c r="AR470" s="3">
        <f>IF(AR$3=0,0,INDEX(Sheet1!RawDataCols,$C470,AR$5)*$R470)</f>
        <v>315.77</v>
      </c>
      <c r="AS470" s="3">
        <f>IF(AS$3=0,0,INDEX(Sheet1!RawDataCols,$C470,AS$5)*$R470)</f>
        <v>154.74</v>
      </c>
      <c r="AT470" s="3">
        <f>IF(AT$3=0,0,INDEX(Sheet1!RawDataCols,$C470,AT$5)*$R470)</f>
        <v>275.14999999999998</v>
      </c>
      <c r="AU470" s="3">
        <f>IF(AU$3=0,0,INDEX(Sheet1!RawDataCols,$C470,AU$5)*$R470)</f>
        <v>305.58999999999997</v>
      </c>
      <c r="AV470" s="3">
        <f>IF(AV$3=0,0,INDEX(Sheet1!RawDataCols,$C470,AV$5)*$R470)</f>
        <v>197.43</v>
      </c>
      <c r="AW470" s="3">
        <f>IF(AW$3=0,0,INDEX(Sheet1!RawDataCols,$C470,AW$5)*$R470)</f>
        <v>275.14999999999998</v>
      </c>
      <c r="AX470" s="3">
        <f>IF(AX$3=0,0,INDEX(Sheet1!RawDataCols,$C470,AX$5)*$R470)</f>
        <v>284.38</v>
      </c>
      <c r="AY470" s="3">
        <f>IF(AY$3=0,0,INDEX(Sheet1!RawDataCols,$C470,AY$5)*$R470)</f>
        <v>197.43</v>
      </c>
      <c r="AZ470" s="3">
        <f>IF(AZ$3=0,0,INDEX(Sheet1!RawDataCols,$C470,AZ$5)*$R470)</f>
        <v>275.14999999999998</v>
      </c>
      <c r="BA470" s="3">
        <f>IF(BA$3=0,0,INDEX(Sheet1!RawDataCols,$C470,BA$5)*$R470)</f>
        <v>284.38</v>
      </c>
      <c r="BB470" s="3">
        <f>IF(BB$3=0,0,INDEX(Sheet1!RawDataCols,$C470,BB$5)*$R470)</f>
        <v>204.01</v>
      </c>
      <c r="BC470" s="3">
        <f>IF(BC$3=0,0,INDEX(Sheet1!RawDataCols,$C470,BC$5)*$R470)</f>
        <v>275.14999999999998</v>
      </c>
      <c r="BD470" s="3">
        <f>IF(BD$3=0,0,INDEX(Sheet1!RawDataCols,$C470,BD$5)*$R470)</f>
        <v>293.86</v>
      </c>
      <c r="BE470" s="3">
        <f>IF(BE$3=0,0,INDEX(Sheet1!RawDataCols,$C470,BE$5)*$R470)</f>
        <v>204.01</v>
      </c>
      <c r="BF470" s="3">
        <f>IF(BF$3=0,0,INDEX(Sheet1!RawDataCols,$C470,BF$5)*$R470)</f>
        <v>275.14999999999998</v>
      </c>
      <c r="BG470" s="179">
        <f>IF(BG$3=0,0,INDEX(Sheet1!RawDataCols,$C470,BG$5)*$R470)</f>
        <v>293.86</v>
      </c>
      <c r="BH470" s="33">
        <f t="shared" si="77"/>
        <v>2947.41</v>
      </c>
      <c r="BI470" s="33">
        <f t="shared" si="78"/>
        <v>3181.3900000000003</v>
      </c>
      <c r="BJ470" s="33">
        <f t="shared" si="79"/>
        <v>3692.3500000000004</v>
      </c>
      <c r="BK470" s="3">
        <f>IF(BK$3=0,0,INDEX(Sheet1!RawDataCols,$C470,BK$5)*$R470)</f>
        <v>198.83687499999999</v>
      </c>
      <c r="BL470" s="3">
        <f>IF(BL$3=0,0,INDEX(Sheet1!RawDataCols,$C470,BL$5)*$R470)</f>
        <v>240.513125</v>
      </c>
      <c r="BM470" s="3">
        <f>IF(BM$3=0,0,INDEX(Sheet1!RawDataCols,$C470,BM$5)*$R470)</f>
        <v>200.33750000000001</v>
      </c>
      <c r="BN470" s="3">
        <f>IF(BN$3=0,0,INDEX(Sheet1!RawDataCols,$C470,BN$5)*$R470)</f>
        <v>178.52312499999999</v>
      </c>
      <c r="BO470" s="3">
        <f>IF(BO$3=0,0,INDEX(Sheet1!RawDataCols,$C470,BO$5)*$R470)</f>
        <v>187.91312500000001</v>
      </c>
      <c r="BP470" s="3">
        <f>IF(BP$3=0,0,INDEX(Sheet1!RawDataCols,$C470,BP$5)*$R470)</f>
        <v>1945.43</v>
      </c>
      <c r="BQ470" s="3">
        <f t="shared" si="80"/>
        <v>891.81</v>
      </c>
      <c r="BR470" s="3">
        <f t="shared" si="81"/>
        <v>987.35</v>
      </c>
      <c r="BS470" s="3">
        <f t="shared" si="82"/>
        <v>469.38</v>
      </c>
      <c r="BT470" s="3">
        <f t="shared" si="83"/>
        <v>1068.25</v>
      </c>
      <c r="BU470" s="3" t="str">
        <f>INDEX(Sheet1!$BS$2:$BS$1000,MATCH($A470,Sheet1!$A$2:$A$1000,0))</f>
        <v>14</v>
      </c>
      <c r="BV470" s="3">
        <f>INDEX(Sheet1!$BT$2:$BT$1000,MATCH($A470,Sheet1!$A$2:$A$1000,0))</f>
        <v>1068.25</v>
      </c>
    </row>
    <row r="471" spans="1:74" x14ac:dyDescent="0.2">
      <c r="A471" s="11" t="s">
        <v>903</v>
      </c>
      <c r="B471" s="3">
        <f>MATCH($A471,Sheet1!ACCOUNTNO,0)</f>
        <v>434</v>
      </c>
      <c r="C471" s="3">
        <f t="shared" si="74"/>
        <v>434</v>
      </c>
      <c r="D471" s="3" t="str">
        <f>IF(D$3=0,0,INDEX(Sheet1!RawDataCols,$C471,D$5))</f>
        <v>27280A10</v>
      </c>
      <c r="E471" s="3" t="str">
        <f>IF(E$3=0,0,INDEX(Sheet1!RawDataCols,$C471,E$5))</f>
        <v xml:space="preserve">27280          </v>
      </c>
      <c r="F471" s="3" t="str">
        <f>IF(F$3=0,0,INDEX(Sheet1!RawDataCols,$C471,F$5))</f>
        <v xml:space="preserve">A10            </v>
      </c>
      <c r="G471" s="3" t="str">
        <f>IF(G$3=0,0,INDEX(Sheet1!RawDataCols,$C471,G$5))</f>
        <v xml:space="preserve">               </v>
      </c>
      <c r="H471" s="3" t="str">
        <f>IF(H$3=0,0,INDEX(Sheet1!RawDataCols,$C471,H$5))</f>
        <v xml:space="preserve">               </v>
      </c>
      <c r="I471" s="3" t="str">
        <f>IF(I$3=0,0,INDEX(Sheet1!RawDataCols,$C471,I$5))</f>
        <v xml:space="preserve">               </v>
      </c>
      <c r="J471" s="3" t="str">
        <f>IF(J$3=0,0,INDEX(Sheet1!RawDataCols,$C471,J$5))</f>
        <v xml:space="preserve">               </v>
      </c>
      <c r="K471" s="3" t="str">
        <f>IF(K$3=0,0,INDEX(Sheet1!RawDataCols,$C471,K$5))</f>
        <v xml:space="preserve">               </v>
      </c>
      <c r="L471" s="3" t="str">
        <f>IF(L$3=0,0,INDEX(Sheet1!RawDataCols,$C471,L$5))</f>
        <v xml:space="preserve">               </v>
      </c>
      <c r="M471" s="3" t="str">
        <f>IF(M$3=0,0,INDEX(Sheet1!RawDataCols,$C471,M$5))</f>
        <v xml:space="preserve">F007  </v>
      </c>
      <c r="N471" s="3" t="str">
        <f>IF(N$3=0,0,INDEX(Sheet1!RawDataCols,$C471,N$5))</f>
        <v>Rates &amp; Taxes - Water-15 Franklin St</v>
      </c>
      <c r="O471" s="3">
        <f>INDEX(Sheet1!RawDataCols,$C471,O$5)</f>
        <v>13</v>
      </c>
      <c r="P471" s="3" t="str">
        <f>INDEX(Sheet1!RawDataCols,$C471,P$5)</f>
        <v>Cost and Expenses</v>
      </c>
      <c r="Q471" s="3" t="str">
        <f>IF(Q$3=0,0,INDEX(Sheet1!RawDataCols,$C471,Q$5))</f>
        <v>I</v>
      </c>
      <c r="R471" s="3">
        <f t="shared" si="75"/>
        <v>1</v>
      </c>
      <c r="S471" s="3">
        <f t="shared" si="76"/>
        <v>-1</v>
      </c>
      <c r="T471" s="3">
        <f>IF(T$3=0,0,INDEX(Sheet1!RawDataCols,$C471,T$5)*$R471)</f>
        <v>0</v>
      </c>
      <c r="U471" s="3">
        <f>IF(U$3=0,0,INDEX(Sheet1!RawDataCols,$C471,U$5)*$R471)</f>
        <v>712.29</v>
      </c>
      <c r="V471" s="3">
        <f>IF(V$3=0,0,INDEX(Sheet1!RawDataCols,$C471,V$5)*$R471)</f>
        <v>627.88</v>
      </c>
      <c r="W471" s="3">
        <f>IF(W$3=0,0,INDEX(Sheet1!RawDataCols,$C471,W$5)*$R471)</f>
        <v>710.17</v>
      </c>
      <c r="X471" s="3">
        <f>IF(X$3=0,0,INDEX(Sheet1!RawDataCols,$C471,X$5)*$R471)</f>
        <v>688.54</v>
      </c>
      <c r="Y471" s="3">
        <f>IF(Y$3=0,0,INDEX(Sheet1!RawDataCols,$C471,Y$5)*$R471)</f>
        <v>567.11</v>
      </c>
      <c r="Z471" s="3">
        <f>IF(Z$3=0,0,INDEX(Sheet1!RawDataCols,$C471,Z$5)*$R471)</f>
        <v>662.83</v>
      </c>
      <c r="AA471" s="3">
        <f>IF(AA$3=0,0,INDEX(Sheet1!RawDataCols,$C471,AA$5)*$R471)</f>
        <v>736.03</v>
      </c>
      <c r="AB471" s="3">
        <f>IF(AB$3=0,0,INDEX(Sheet1!RawDataCols,$C471,AB$5)*$R471)</f>
        <v>627.88</v>
      </c>
      <c r="AC471" s="3">
        <f>IF(AC$3=0,0,INDEX(Sheet1!RawDataCols,$C471,AC$5)*$R471)</f>
        <v>733.85</v>
      </c>
      <c r="AD471" s="3">
        <f>IF(AD$3=0,0,INDEX(Sheet1!RawDataCols,$C471,AD$5)*$R471)</f>
        <v>599.46</v>
      </c>
      <c r="AE471" s="3">
        <f>IF(AE$3=0,0,INDEX(Sheet1!RawDataCols,$C471,AE$5)*$R471)</f>
        <v>607.62</v>
      </c>
      <c r="AF471" s="3">
        <f>IF(AF$3=0,0,INDEX(Sheet1!RawDataCols,$C471,AF$5)*$R471)</f>
        <v>594.16999999999996</v>
      </c>
      <c r="AG471" s="3">
        <f>IF(AG$3=0,0,INDEX(Sheet1!RawDataCols,$C471,AG$5)*$R471)</f>
        <v>640.79999999999995</v>
      </c>
      <c r="AH471" s="3">
        <f>IF(AH$3=0,0,INDEX(Sheet1!RawDataCols,$C471,AH$5)*$R471)</f>
        <v>627.88</v>
      </c>
      <c r="AI471" s="3">
        <f>IF(AI$3=0,0,INDEX(Sheet1!RawDataCols,$C471,AI$5)*$R471)</f>
        <v>635.15</v>
      </c>
      <c r="AJ471" s="3">
        <f>IF(AJ$3=0,0,INDEX(Sheet1!RawDataCols,$C471,AJ$5)*$R471)</f>
        <v>620.14</v>
      </c>
      <c r="AK471" s="3">
        <f>IF(AK$3=0,0,INDEX(Sheet1!RawDataCols,$C471,AK$5)*$R471)</f>
        <v>607.62</v>
      </c>
      <c r="AL471" s="3">
        <f>IF(AL$3=0,0,INDEX(Sheet1!RawDataCols,$C471,AL$5)*$R471)</f>
        <v>614.66999999999996</v>
      </c>
      <c r="AM471" s="3">
        <f>IF(AM$3=0,0,INDEX(Sheet1!RawDataCols,$C471,AM$5)*$R471)</f>
        <v>536.69000000000005</v>
      </c>
      <c r="AN471" s="3">
        <f>IF(AN$3=0,0,INDEX(Sheet1!RawDataCols,$C471,AN$5)*$R471)</f>
        <v>536.69000000000005</v>
      </c>
      <c r="AO471" s="3">
        <f>IF(AO$3=0,0,INDEX(Sheet1!RawDataCols,$C471,AO$5)*$R471)</f>
        <v>695.54</v>
      </c>
      <c r="AP471" s="3">
        <f>IF(AP$3=0,0,INDEX(Sheet1!RawDataCols,$C471,AP$5)*$R471)</f>
        <v>554.58000000000004</v>
      </c>
      <c r="AQ471" s="3">
        <f>IF(AQ$3=0,0,INDEX(Sheet1!RawDataCols,$C471,AQ$5)*$R471)</f>
        <v>627.88</v>
      </c>
      <c r="AR471" s="3">
        <f>IF(AR$3=0,0,INDEX(Sheet1!RawDataCols,$C471,AR$5)*$R471)</f>
        <v>718.72</v>
      </c>
      <c r="AS471" s="3">
        <f>IF(AS$3=0,0,INDEX(Sheet1!RawDataCols,$C471,AS$5)*$R471)</f>
        <v>536.69000000000005</v>
      </c>
      <c r="AT471" s="3">
        <f>IF(AT$3=0,0,INDEX(Sheet1!RawDataCols,$C471,AT$5)*$R471)</f>
        <v>607.62</v>
      </c>
      <c r="AU471" s="3">
        <f>IF(AU$3=0,0,INDEX(Sheet1!RawDataCols,$C471,AU$5)*$R471)</f>
        <v>695.54</v>
      </c>
      <c r="AV471" s="3">
        <f>IF(AV$3=0,0,INDEX(Sheet1!RawDataCols,$C471,AV$5)*$R471)</f>
        <v>573.16999999999996</v>
      </c>
      <c r="AW471" s="3">
        <f>IF(AW$3=0,0,INDEX(Sheet1!RawDataCols,$C471,AW$5)*$R471)</f>
        <v>627.88</v>
      </c>
      <c r="AX471" s="3">
        <f>IF(AX$3=0,0,INDEX(Sheet1!RawDataCols,$C471,AX$5)*$R471)</f>
        <v>694.64</v>
      </c>
      <c r="AY471" s="3">
        <f>IF(AY$3=0,0,INDEX(Sheet1!RawDataCols,$C471,AY$5)*$R471)</f>
        <v>573.16999999999996</v>
      </c>
      <c r="AZ471" s="3">
        <f>IF(AZ$3=0,0,INDEX(Sheet1!RawDataCols,$C471,AZ$5)*$R471)</f>
        <v>607.62</v>
      </c>
      <c r="BA471" s="3">
        <f>IF(BA$3=0,0,INDEX(Sheet1!RawDataCols,$C471,BA$5)*$R471)</f>
        <v>694.64</v>
      </c>
      <c r="BB471" s="3">
        <f>IF(BB$3=0,0,INDEX(Sheet1!RawDataCols,$C471,BB$5)*$R471)</f>
        <v>592.28</v>
      </c>
      <c r="BC471" s="3">
        <f>IF(BC$3=0,0,INDEX(Sheet1!RawDataCols,$C471,BC$5)*$R471)</f>
        <v>627.88</v>
      </c>
      <c r="BD471" s="3">
        <f>IF(BD$3=0,0,INDEX(Sheet1!RawDataCols,$C471,BD$5)*$R471)</f>
        <v>717.8</v>
      </c>
      <c r="BE471" s="3">
        <f>IF(BE$3=0,0,INDEX(Sheet1!RawDataCols,$C471,BE$5)*$R471)</f>
        <v>592.28</v>
      </c>
      <c r="BF471" s="3">
        <f>IF(BF$3=0,0,INDEX(Sheet1!RawDataCols,$C471,BF$5)*$R471)</f>
        <v>627.88</v>
      </c>
      <c r="BG471" s="179">
        <f>IF(BG$3=0,0,INDEX(Sheet1!RawDataCols,$C471,BG$5)*$R471)</f>
        <v>717.8</v>
      </c>
      <c r="BH471" s="33">
        <f t="shared" si="77"/>
        <v>7363.8399999999992</v>
      </c>
      <c r="BI471" s="33">
        <f t="shared" si="78"/>
        <v>7301.56</v>
      </c>
      <c r="BJ471" s="33">
        <f t="shared" si="79"/>
        <v>8167.7200000000012</v>
      </c>
      <c r="BK471" s="3">
        <f>IF(BK$3=0,0,INDEX(Sheet1!RawDataCols,$C471,BK$5)*$R471)</f>
        <v>456.34750000000003</v>
      </c>
      <c r="BL471" s="3">
        <f>IF(BL$3=0,0,INDEX(Sheet1!RawDataCols,$C471,BL$5)*$R471)</f>
        <v>509.75375000000003</v>
      </c>
      <c r="BM471" s="3">
        <f>IF(BM$3=0,0,INDEX(Sheet1!RawDataCols,$C471,BM$5)*$R471)</f>
        <v>498.32687499999997</v>
      </c>
      <c r="BN471" s="3">
        <f>IF(BN$3=0,0,INDEX(Sheet1!RawDataCols,$C471,BN$5)*$R471)</f>
        <v>468.78687500000001</v>
      </c>
      <c r="BO471" s="3">
        <f>IF(BO$3=0,0,INDEX(Sheet1!RawDataCols,$C471,BO$5)*$R471)</f>
        <v>534.94749999999999</v>
      </c>
      <c r="BP471" s="3">
        <f>IF(BP$3=0,0,INDEX(Sheet1!RawDataCols,$C471,BP$5)*$R471)</f>
        <v>4205.22</v>
      </c>
      <c r="BQ471" s="3">
        <f t="shared" si="80"/>
        <v>2136.8599999999997</v>
      </c>
      <c r="BR471" s="3">
        <f t="shared" si="81"/>
        <v>1860.4</v>
      </c>
      <c r="BS471" s="3">
        <f t="shared" si="82"/>
        <v>1627.96</v>
      </c>
      <c r="BT471" s="3">
        <f t="shared" si="83"/>
        <v>3366.58</v>
      </c>
      <c r="BU471" s="3" t="str">
        <f>INDEX(Sheet1!$BS$2:$BS$1000,MATCH($A471,Sheet1!$A$2:$A$1000,0))</f>
        <v>14</v>
      </c>
      <c r="BV471" s="3">
        <f>INDEX(Sheet1!$BT$2:$BT$1000,MATCH($A471,Sheet1!$A$2:$A$1000,0))</f>
        <v>3366.58</v>
      </c>
    </row>
    <row r="472" spans="1:74" x14ac:dyDescent="0.2">
      <c r="A472" s="11" t="s">
        <v>904</v>
      </c>
      <c r="B472" s="3">
        <f>MATCH($A472,Sheet1!ACCOUNTNO,0)</f>
        <v>435</v>
      </c>
      <c r="C472" s="3">
        <f t="shared" si="74"/>
        <v>435</v>
      </c>
      <c r="D472" s="3" t="str">
        <f>IF(D$3=0,0,INDEX(Sheet1!RawDataCols,$C472,D$5))</f>
        <v>27280A11</v>
      </c>
      <c r="E472" s="3" t="str">
        <f>IF(E$3=0,0,INDEX(Sheet1!RawDataCols,$C472,E$5))</f>
        <v xml:space="preserve">27280          </v>
      </c>
      <c r="F472" s="3" t="str">
        <f>IF(F$3=0,0,INDEX(Sheet1!RawDataCols,$C472,F$5))</f>
        <v xml:space="preserve">A11            </v>
      </c>
      <c r="G472" s="3" t="str">
        <f>IF(G$3=0,0,INDEX(Sheet1!RawDataCols,$C472,G$5))</f>
        <v xml:space="preserve">               </v>
      </c>
      <c r="H472" s="3" t="str">
        <f>IF(H$3=0,0,INDEX(Sheet1!RawDataCols,$C472,H$5))</f>
        <v xml:space="preserve">               </v>
      </c>
      <c r="I472" s="3" t="str">
        <f>IF(I$3=0,0,INDEX(Sheet1!RawDataCols,$C472,I$5))</f>
        <v xml:space="preserve">               </v>
      </c>
      <c r="J472" s="3" t="str">
        <f>IF(J$3=0,0,INDEX(Sheet1!RawDataCols,$C472,J$5))</f>
        <v xml:space="preserve">               </v>
      </c>
      <c r="K472" s="3" t="str">
        <f>IF(K$3=0,0,INDEX(Sheet1!RawDataCols,$C472,K$5))</f>
        <v xml:space="preserve">               </v>
      </c>
      <c r="L472" s="3" t="str">
        <f>IF(L$3=0,0,INDEX(Sheet1!RawDataCols,$C472,L$5))</f>
        <v xml:space="preserve">               </v>
      </c>
      <c r="M472" s="3" t="str">
        <f>IF(M$3=0,0,INDEX(Sheet1!RawDataCols,$C472,M$5))</f>
        <v xml:space="preserve">F007  </v>
      </c>
      <c r="N472" s="3" t="str">
        <f>IF(N$3=0,0,INDEX(Sheet1!RawDataCols,$C472,N$5))</f>
        <v>Rates &amp; Taxes - Water-25 Hutt St</v>
      </c>
      <c r="O472" s="3">
        <f>INDEX(Sheet1!RawDataCols,$C472,O$5)</f>
        <v>13</v>
      </c>
      <c r="P472" s="3" t="str">
        <f>INDEX(Sheet1!RawDataCols,$C472,P$5)</f>
        <v>Cost and Expenses</v>
      </c>
      <c r="Q472" s="3" t="str">
        <f>IF(Q$3=0,0,INDEX(Sheet1!RawDataCols,$C472,Q$5))</f>
        <v>I</v>
      </c>
      <c r="R472" s="3">
        <f t="shared" si="75"/>
        <v>1</v>
      </c>
      <c r="S472" s="3">
        <f t="shared" si="76"/>
        <v>-1</v>
      </c>
      <c r="T472" s="3">
        <f>IF(T$3=0,0,INDEX(Sheet1!RawDataCols,$C472,T$5)*$R472)</f>
        <v>0</v>
      </c>
      <c r="U472" s="3">
        <f>IF(U$3=0,0,INDEX(Sheet1!RawDataCols,$C472,U$5)*$R472)</f>
        <v>110.78</v>
      </c>
      <c r="V472" s="3">
        <f>IF(V$3=0,0,INDEX(Sheet1!RawDataCols,$C472,V$5)*$R472)</f>
        <v>101.61</v>
      </c>
      <c r="W472" s="3">
        <f>IF(W$3=0,0,INDEX(Sheet1!RawDataCols,$C472,W$5)*$R472)</f>
        <v>114.06</v>
      </c>
      <c r="X472" s="3">
        <f>IF(X$3=0,0,INDEX(Sheet1!RawDataCols,$C472,X$5)*$R472)</f>
        <v>107.08</v>
      </c>
      <c r="Y472" s="3">
        <f>IF(Y$3=0,0,INDEX(Sheet1!RawDataCols,$C472,Y$5)*$R472)</f>
        <v>91.78</v>
      </c>
      <c r="Z472" s="3">
        <f>IF(Z$3=0,0,INDEX(Sheet1!RawDataCols,$C472,Z$5)*$R472)</f>
        <v>106.45</v>
      </c>
      <c r="AA472" s="3">
        <f>IF(AA$3=0,0,INDEX(Sheet1!RawDataCols,$C472,AA$5)*$R472)</f>
        <v>114.47</v>
      </c>
      <c r="AB472" s="3">
        <f>IF(AB$3=0,0,INDEX(Sheet1!RawDataCols,$C472,AB$5)*$R472)</f>
        <v>101.61</v>
      </c>
      <c r="AC472" s="3">
        <f>IF(AC$3=0,0,INDEX(Sheet1!RawDataCols,$C472,AC$5)*$R472)</f>
        <v>117.86</v>
      </c>
      <c r="AD472" s="3">
        <f>IF(AD$3=0,0,INDEX(Sheet1!RawDataCols,$C472,AD$5)*$R472)</f>
        <v>104.18</v>
      </c>
      <c r="AE472" s="3">
        <f>IF(AE$3=0,0,INDEX(Sheet1!RawDataCols,$C472,AE$5)*$R472)</f>
        <v>98.33</v>
      </c>
      <c r="AF472" s="3">
        <f>IF(AF$3=0,0,INDEX(Sheet1!RawDataCols,$C472,AF$5)*$R472)</f>
        <v>109.03</v>
      </c>
      <c r="AG472" s="3">
        <f>IF(AG$3=0,0,INDEX(Sheet1!RawDataCols,$C472,AG$5)*$R472)</f>
        <v>111.37</v>
      </c>
      <c r="AH472" s="3">
        <f>IF(AH$3=0,0,INDEX(Sheet1!RawDataCols,$C472,AH$5)*$R472)</f>
        <v>101.61</v>
      </c>
      <c r="AI472" s="3">
        <f>IF(AI$3=0,0,INDEX(Sheet1!RawDataCols,$C472,AI$5)*$R472)</f>
        <v>116.55</v>
      </c>
      <c r="AJ472" s="3">
        <f>IF(AJ$3=0,0,INDEX(Sheet1!RawDataCols,$C472,AJ$5)*$R472)</f>
        <v>116.78</v>
      </c>
      <c r="AK472" s="3">
        <f>IF(AK$3=0,0,INDEX(Sheet1!RawDataCols,$C472,AK$5)*$R472)</f>
        <v>98.33</v>
      </c>
      <c r="AL472" s="3">
        <f>IF(AL$3=0,0,INDEX(Sheet1!RawDataCols,$C472,AL$5)*$R472)</f>
        <v>112.78</v>
      </c>
      <c r="AM472" s="3">
        <f>IF(AM$3=0,0,INDEX(Sheet1!RawDataCols,$C472,AM$5)*$R472)</f>
        <v>95.46</v>
      </c>
      <c r="AN472" s="3">
        <f>IF(AN$3=0,0,INDEX(Sheet1!RawDataCols,$C472,AN$5)*$R472)</f>
        <v>95.46</v>
      </c>
      <c r="AO472" s="3">
        <f>IF(AO$3=0,0,INDEX(Sheet1!RawDataCols,$C472,AO$5)*$R472)</f>
        <v>109.56</v>
      </c>
      <c r="AP472" s="3">
        <f>IF(AP$3=0,0,INDEX(Sheet1!RawDataCols,$C472,AP$5)*$R472)</f>
        <v>98.64</v>
      </c>
      <c r="AQ472" s="3">
        <f>IF(AQ$3=0,0,INDEX(Sheet1!RawDataCols,$C472,AQ$5)*$R472)</f>
        <v>101.61</v>
      </c>
      <c r="AR472" s="3">
        <f>IF(AR$3=0,0,INDEX(Sheet1!RawDataCols,$C472,AR$5)*$R472)</f>
        <v>113.21</v>
      </c>
      <c r="AS472" s="3">
        <f>IF(AS$3=0,0,INDEX(Sheet1!RawDataCols,$C472,AS$5)*$R472)</f>
        <v>95.46</v>
      </c>
      <c r="AT472" s="3">
        <f>IF(AT$3=0,0,INDEX(Sheet1!RawDataCols,$C472,AT$5)*$R472)</f>
        <v>98.33</v>
      </c>
      <c r="AU472" s="3">
        <f>IF(AU$3=0,0,INDEX(Sheet1!RawDataCols,$C472,AU$5)*$R472)</f>
        <v>109.56</v>
      </c>
      <c r="AV472" s="3">
        <f>IF(AV$3=0,0,INDEX(Sheet1!RawDataCols,$C472,AV$5)*$R472)</f>
        <v>95.47</v>
      </c>
      <c r="AW472" s="3">
        <f>IF(AW$3=0,0,INDEX(Sheet1!RawDataCols,$C472,AW$5)*$R472)</f>
        <v>101.61</v>
      </c>
      <c r="AX472" s="3">
        <f>IF(AX$3=0,0,INDEX(Sheet1!RawDataCols,$C472,AX$5)*$R472)</f>
        <v>109.56</v>
      </c>
      <c r="AY472" s="3">
        <f>IF(AY$3=0,0,INDEX(Sheet1!RawDataCols,$C472,AY$5)*$R472)</f>
        <v>95.47</v>
      </c>
      <c r="AZ472" s="3">
        <f>IF(AZ$3=0,0,INDEX(Sheet1!RawDataCols,$C472,AZ$5)*$R472)</f>
        <v>98.33</v>
      </c>
      <c r="BA472" s="3">
        <f>IF(BA$3=0,0,INDEX(Sheet1!RawDataCols,$C472,BA$5)*$R472)</f>
        <v>109.56</v>
      </c>
      <c r="BB472" s="3">
        <f>IF(BB$3=0,0,INDEX(Sheet1!RawDataCols,$C472,BB$5)*$R472)</f>
        <v>98.65</v>
      </c>
      <c r="BC472" s="3">
        <f>IF(BC$3=0,0,INDEX(Sheet1!RawDataCols,$C472,BC$5)*$R472)</f>
        <v>101.61</v>
      </c>
      <c r="BD472" s="3">
        <f>IF(BD$3=0,0,INDEX(Sheet1!RawDataCols,$C472,BD$5)*$R472)</f>
        <v>113.21</v>
      </c>
      <c r="BE472" s="3">
        <f>IF(BE$3=0,0,INDEX(Sheet1!RawDataCols,$C472,BE$5)*$R472)</f>
        <v>98.65</v>
      </c>
      <c r="BF472" s="3">
        <f>IF(BF$3=0,0,INDEX(Sheet1!RawDataCols,$C472,BF$5)*$R472)</f>
        <v>101.61</v>
      </c>
      <c r="BG472" s="179">
        <f>IF(BG$3=0,0,INDEX(Sheet1!RawDataCols,$C472,BG$5)*$R472)</f>
        <v>113.21</v>
      </c>
      <c r="BH472" s="33">
        <f t="shared" si="77"/>
        <v>1243.8100000000002</v>
      </c>
      <c r="BI472" s="33">
        <f t="shared" si="78"/>
        <v>1190.22</v>
      </c>
      <c r="BJ472" s="33">
        <f t="shared" si="79"/>
        <v>1341.3899999999999</v>
      </c>
      <c r="BK472" s="3">
        <f>IF(BK$3=0,0,INDEX(Sheet1!RawDataCols,$C472,BK$5)*$R472)</f>
        <v>74.388750000000002</v>
      </c>
      <c r="BL472" s="3">
        <f>IF(BL$3=0,0,INDEX(Sheet1!RawDataCols,$C472,BL$5)*$R472)</f>
        <v>84.59</v>
      </c>
      <c r="BM472" s="3">
        <f>IF(BM$3=0,0,INDEX(Sheet1!RawDataCols,$C472,BM$5)*$R472)</f>
        <v>64.449375000000003</v>
      </c>
      <c r="BN472" s="3">
        <f>IF(BN$3=0,0,INDEX(Sheet1!RawDataCols,$C472,BN$5)*$R472)</f>
        <v>173.22</v>
      </c>
      <c r="BO472" s="3">
        <f>IF(BO$3=0,0,INDEX(Sheet1!RawDataCols,$C472,BO$5)*$R472)</f>
        <v>99.997500000000002</v>
      </c>
      <c r="BP472" s="3">
        <f>IF(BP$3=0,0,INDEX(Sheet1!RawDataCols,$C472,BP$5)*$R472)</f>
        <v>676.71</v>
      </c>
      <c r="BQ472" s="3">
        <f t="shared" si="80"/>
        <v>332.33000000000004</v>
      </c>
      <c r="BR472" s="3">
        <f t="shared" si="81"/>
        <v>332.33000000000004</v>
      </c>
      <c r="BS472" s="3">
        <f t="shared" si="82"/>
        <v>289.56</v>
      </c>
      <c r="BT472" s="3">
        <f t="shared" si="83"/>
        <v>579.15000000000009</v>
      </c>
      <c r="BU472" s="3" t="str">
        <f>INDEX(Sheet1!$BS$2:$BS$1000,MATCH($A472,Sheet1!$A$2:$A$1000,0))</f>
        <v>14</v>
      </c>
      <c r="BV472" s="3">
        <f>INDEX(Sheet1!$BT$2:$BT$1000,MATCH($A472,Sheet1!$A$2:$A$1000,0))</f>
        <v>579.15</v>
      </c>
    </row>
    <row r="473" spans="1:74" x14ac:dyDescent="0.2">
      <c r="A473" s="246" t="s">
        <v>905</v>
      </c>
      <c r="B473" s="3" t="e">
        <f>MATCH($A473,Sheet1!ACCOUNTNO,0)</f>
        <v>#N/A</v>
      </c>
      <c r="C473" s="3">
        <f t="shared" si="74"/>
        <v>65000</v>
      </c>
      <c r="D473" s="3">
        <f>IF(D$3=0,0,INDEX(Sheet1!RawDataCols,$C473,D$5))</f>
        <v>0</v>
      </c>
      <c r="E473" s="3">
        <f>IF(E$3=0,0,INDEX(Sheet1!RawDataCols,$C473,E$5))</f>
        <v>0</v>
      </c>
      <c r="F473" s="3">
        <f>IF(F$3=0,0,INDEX(Sheet1!RawDataCols,$C473,F$5))</f>
        <v>0</v>
      </c>
      <c r="G473" s="3">
        <f>IF(G$3=0,0,INDEX(Sheet1!RawDataCols,$C473,G$5))</f>
        <v>0</v>
      </c>
      <c r="H473" s="3">
        <f>IF(H$3=0,0,INDEX(Sheet1!RawDataCols,$C473,H$5))</f>
        <v>0</v>
      </c>
      <c r="I473" s="3">
        <f>IF(I$3=0,0,INDEX(Sheet1!RawDataCols,$C473,I$5))</f>
        <v>0</v>
      </c>
      <c r="J473" s="3">
        <f>IF(J$3=0,0,INDEX(Sheet1!RawDataCols,$C473,J$5))</f>
        <v>0</v>
      </c>
      <c r="K473" s="3">
        <f>IF(K$3=0,0,INDEX(Sheet1!RawDataCols,$C473,K$5))</f>
        <v>0</v>
      </c>
      <c r="L473" s="3">
        <f>IF(L$3=0,0,INDEX(Sheet1!RawDataCols,$C473,L$5))</f>
        <v>0</v>
      </c>
      <c r="M473" s="3">
        <f>IF(M$3=0,0,INDEX(Sheet1!RawDataCols,$C473,M$5))</f>
        <v>0</v>
      </c>
      <c r="N473" s="3">
        <f>IF(N$3=0,0,INDEX(Sheet1!RawDataCols,$C473,N$5))</f>
        <v>0</v>
      </c>
      <c r="O473" s="3">
        <f>INDEX(Sheet1!RawDataCols,$C473,O$5)</f>
        <v>0</v>
      </c>
      <c r="P473" s="3">
        <f>INDEX(Sheet1!RawDataCols,$C473,P$5)</f>
        <v>0</v>
      </c>
      <c r="Q473" s="3">
        <f>IF(Q$3=0,0,INDEX(Sheet1!RawDataCols,$C473,Q$5))</f>
        <v>0</v>
      </c>
      <c r="R473" s="3">
        <f t="shared" si="75"/>
        <v>1</v>
      </c>
      <c r="S473" s="3">
        <f t="shared" si="76"/>
        <v>-1</v>
      </c>
      <c r="T473" s="3">
        <f>IF(T$3=0,0,INDEX(Sheet1!RawDataCols,$C473,T$5)*$R473)</f>
        <v>0</v>
      </c>
      <c r="U473" s="3">
        <f>IF(U$3=0,0,INDEX(Sheet1!RawDataCols,$C473,U$5)*$R473)</f>
        <v>0</v>
      </c>
      <c r="V473" s="3">
        <f>IF(V$3=0,0,INDEX(Sheet1!RawDataCols,$C473,V$5)*$R473)</f>
        <v>0</v>
      </c>
      <c r="W473" s="3">
        <f>IF(W$3=0,0,INDEX(Sheet1!RawDataCols,$C473,W$5)*$R473)</f>
        <v>0</v>
      </c>
      <c r="X473" s="3">
        <f>IF(X$3=0,0,INDEX(Sheet1!RawDataCols,$C473,X$5)*$R473)</f>
        <v>0</v>
      </c>
      <c r="Y473" s="3">
        <f>IF(Y$3=0,0,INDEX(Sheet1!RawDataCols,$C473,Y$5)*$R473)</f>
        <v>0</v>
      </c>
      <c r="Z473" s="3">
        <f>IF(Z$3=0,0,INDEX(Sheet1!RawDataCols,$C473,Z$5)*$R473)</f>
        <v>0</v>
      </c>
      <c r="AA473" s="3">
        <f>IF(AA$3=0,0,INDEX(Sheet1!RawDataCols,$C473,AA$5)*$R473)</f>
        <v>0</v>
      </c>
      <c r="AB473" s="3">
        <f>IF(AB$3=0,0,INDEX(Sheet1!RawDataCols,$C473,AB$5)*$R473)</f>
        <v>0</v>
      </c>
      <c r="AC473" s="3">
        <f>IF(AC$3=0,0,INDEX(Sheet1!RawDataCols,$C473,AC$5)*$R473)</f>
        <v>0</v>
      </c>
      <c r="AD473" s="3">
        <f>IF(AD$3=0,0,INDEX(Sheet1!RawDataCols,$C473,AD$5)*$R473)</f>
        <v>0</v>
      </c>
      <c r="AE473" s="3">
        <f>IF(AE$3=0,0,INDEX(Sheet1!RawDataCols,$C473,AE$5)*$R473)</f>
        <v>0</v>
      </c>
      <c r="AF473" s="3">
        <f>IF(AF$3=0,0,INDEX(Sheet1!RawDataCols,$C473,AF$5)*$R473)</f>
        <v>0</v>
      </c>
      <c r="AG473" s="3">
        <f>IF(AG$3=0,0,INDEX(Sheet1!RawDataCols,$C473,AG$5)*$R473)</f>
        <v>0</v>
      </c>
      <c r="AH473" s="3">
        <f>IF(AH$3=0,0,INDEX(Sheet1!RawDataCols,$C473,AH$5)*$R473)</f>
        <v>0</v>
      </c>
      <c r="AI473" s="3">
        <f>IF(AI$3=0,0,INDEX(Sheet1!RawDataCols,$C473,AI$5)*$R473)</f>
        <v>0</v>
      </c>
      <c r="AJ473" s="3">
        <f>IF(AJ$3=0,0,INDEX(Sheet1!RawDataCols,$C473,AJ$5)*$R473)</f>
        <v>0</v>
      </c>
      <c r="AK473" s="3">
        <f>IF(AK$3=0,0,INDEX(Sheet1!RawDataCols,$C473,AK$5)*$R473)</f>
        <v>0</v>
      </c>
      <c r="AL473" s="3">
        <f>IF(AL$3=0,0,INDEX(Sheet1!RawDataCols,$C473,AL$5)*$R473)</f>
        <v>0</v>
      </c>
      <c r="AM473" s="3">
        <f>IF(AM$3=0,0,INDEX(Sheet1!RawDataCols,$C473,AM$5)*$R473)</f>
        <v>0</v>
      </c>
      <c r="AN473" s="3">
        <f>IF(AN$3=0,0,INDEX(Sheet1!RawDataCols,$C473,AN$5)*$R473)</f>
        <v>0</v>
      </c>
      <c r="AO473" s="3">
        <f>IF(AO$3=0,0,INDEX(Sheet1!RawDataCols,$C473,AO$5)*$R473)</f>
        <v>0</v>
      </c>
      <c r="AP473" s="3">
        <f>IF(AP$3=0,0,INDEX(Sheet1!RawDataCols,$C473,AP$5)*$R473)</f>
        <v>0</v>
      </c>
      <c r="AQ473" s="3">
        <f>IF(AQ$3=0,0,INDEX(Sheet1!RawDataCols,$C473,AQ$5)*$R473)</f>
        <v>0</v>
      </c>
      <c r="AR473" s="3">
        <f>IF(AR$3=0,0,INDEX(Sheet1!RawDataCols,$C473,AR$5)*$R473)</f>
        <v>0</v>
      </c>
      <c r="AS473" s="3">
        <f>IF(AS$3=0,0,INDEX(Sheet1!RawDataCols,$C473,AS$5)*$R473)</f>
        <v>0</v>
      </c>
      <c r="AT473" s="3">
        <f>IF(AT$3=0,0,INDEX(Sheet1!RawDataCols,$C473,AT$5)*$R473)</f>
        <v>0</v>
      </c>
      <c r="AU473" s="3">
        <f>IF(AU$3=0,0,INDEX(Sheet1!RawDataCols,$C473,AU$5)*$R473)</f>
        <v>0</v>
      </c>
      <c r="AV473" s="3">
        <f>IF(AV$3=0,0,INDEX(Sheet1!RawDataCols,$C473,AV$5)*$R473)</f>
        <v>0</v>
      </c>
      <c r="AW473" s="3">
        <f>IF(AW$3=0,0,INDEX(Sheet1!RawDataCols,$C473,AW$5)*$R473)</f>
        <v>0</v>
      </c>
      <c r="AX473" s="3">
        <f>IF(AX$3=0,0,INDEX(Sheet1!RawDataCols,$C473,AX$5)*$R473)</f>
        <v>0</v>
      </c>
      <c r="AY473" s="3">
        <f>IF(AY$3=0,0,INDEX(Sheet1!RawDataCols,$C473,AY$5)*$R473)</f>
        <v>0</v>
      </c>
      <c r="AZ473" s="3">
        <f>IF(AZ$3=0,0,INDEX(Sheet1!RawDataCols,$C473,AZ$5)*$R473)</f>
        <v>0</v>
      </c>
      <c r="BA473" s="3">
        <f>IF(BA$3=0,0,INDEX(Sheet1!RawDataCols,$C473,BA$5)*$R473)</f>
        <v>0</v>
      </c>
      <c r="BB473" s="3">
        <f>IF(BB$3=0,0,INDEX(Sheet1!RawDataCols,$C473,BB$5)*$R473)</f>
        <v>0</v>
      </c>
      <c r="BC473" s="3">
        <f>IF(BC$3=0,0,INDEX(Sheet1!RawDataCols,$C473,BC$5)*$R473)</f>
        <v>0</v>
      </c>
      <c r="BD473" s="3">
        <f>IF(BD$3=0,0,INDEX(Sheet1!RawDataCols,$C473,BD$5)*$R473)</f>
        <v>0</v>
      </c>
      <c r="BE473" s="3">
        <f>IF(BE$3=0,0,INDEX(Sheet1!RawDataCols,$C473,BE$5)*$R473)</f>
        <v>0</v>
      </c>
      <c r="BF473" s="3">
        <f>IF(BF$3=0,0,INDEX(Sheet1!RawDataCols,$C473,BF$5)*$R473)</f>
        <v>0</v>
      </c>
      <c r="BG473" s="179">
        <f>IF(BG$3=0,0,INDEX(Sheet1!RawDataCols,$C473,BG$5)*$R473)</f>
        <v>0</v>
      </c>
      <c r="BH473" s="33">
        <f t="shared" si="77"/>
        <v>0</v>
      </c>
      <c r="BI473" s="33">
        <f t="shared" si="78"/>
        <v>0</v>
      </c>
      <c r="BJ473" s="33">
        <f t="shared" si="79"/>
        <v>0</v>
      </c>
      <c r="BK473" s="3">
        <f>IF(BK$3=0,0,INDEX(Sheet1!RawDataCols,$C473,BK$5)*$R473)</f>
        <v>0</v>
      </c>
      <c r="BL473" s="3">
        <f>IF(BL$3=0,0,INDEX(Sheet1!RawDataCols,$C473,BL$5)*$R473)</f>
        <v>0</v>
      </c>
      <c r="BM473" s="3">
        <f>IF(BM$3=0,0,INDEX(Sheet1!RawDataCols,$C473,BM$5)*$R473)</f>
        <v>0</v>
      </c>
      <c r="BN473" s="3">
        <f>IF(BN$3=0,0,INDEX(Sheet1!RawDataCols,$C473,BN$5)*$R473)</f>
        <v>0</v>
      </c>
      <c r="BO473" s="3">
        <f>IF(BO$3=0,0,INDEX(Sheet1!RawDataCols,$C473,BO$5)*$R473)</f>
        <v>0</v>
      </c>
      <c r="BP473" s="3">
        <f>IF(BP$3=0,0,INDEX(Sheet1!RawDataCols,$C473,BP$5)*$R473)</f>
        <v>0</v>
      </c>
      <c r="BQ473" s="3">
        <f t="shared" si="80"/>
        <v>0</v>
      </c>
      <c r="BR473" s="3">
        <f t="shared" si="81"/>
        <v>0</v>
      </c>
      <c r="BS473" s="3">
        <f t="shared" si="82"/>
        <v>0</v>
      </c>
      <c r="BT473" s="3">
        <f t="shared" si="83"/>
        <v>0</v>
      </c>
      <c r="BU473" s="3" t="e">
        <f>INDEX(Sheet1!$BS$2:$BS$1000,MATCH($A473,Sheet1!$A$2:$A$1000,0))</f>
        <v>#N/A</v>
      </c>
      <c r="BV473" s="3" t="e">
        <f>INDEX(Sheet1!$BT$2:$BT$1000,MATCH($A473,Sheet1!$A$2:$A$1000,0))</f>
        <v>#N/A</v>
      </c>
    </row>
    <row r="474" spans="1:74" x14ac:dyDescent="0.2">
      <c r="A474" s="11" t="s">
        <v>906</v>
      </c>
      <c r="B474" s="3">
        <f>MATCH($A474,Sheet1!ACCOUNTNO,0)</f>
        <v>436</v>
      </c>
      <c r="C474" s="3">
        <f t="shared" si="74"/>
        <v>436</v>
      </c>
      <c r="D474" s="3" t="str">
        <f>IF(D$3=0,0,INDEX(Sheet1!RawDataCols,$C474,D$5))</f>
        <v>27280A13</v>
      </c>
      <c r="E474" s="3" t="str">
        <f>IF(E$3=0,0,INDEX(Sheet1!RawDataCols,$C474,E$5))</f>
        <v xml:space="preserve">27280          </v>
      </c>
      <c r="F474" s="3" t="str">
        <f>IF(F$3=0,0,INDEX(Sheet1!RawDataCols,$C474,F$5))</f>
        <v xml:space="preserve">A13            </v>
      </c>
      <c r="G474" s="3" t="str">
        <f>IF(G$3=0,0,INDEX(Sheet1!RawDataCols,$C474,G$5))</f>
        <v xml:space="preserve">               </v>
      </c>
      <c r="H474" s="3" t="str">
        <f>IF(H$3=0,0,INDEX(Sheet1!RawDataCols,$C474,H$5))</f>
        <v xml:space="preserve">               </v>
      </c>
      <c r="I474" s="3" t="str">
        <f>IF(I$3=0,0,INDEX(Sheet1!RawDataCols,$C474,I$5))</f>
        <v xml:space="preserve">               </v>
      </c>
      <c r="J474" s="3" t="str">
        <f>IF(J$3=0,0,INDEX(Sheet1!RawDataCols,$C474,J$5))</f>
        <v xml:space="preserve">               </v>
      </c>
      <c r="K474" s="3" t="str">
        <f>IF(K$3=0,0,INDEX(Sheet1!RawDataCols,$C474,K$5))</f>
        <v xml:space="preserve">               </v>
      </c>
      <c r="L474" s="3" t="str">
        <f>IF(L$3=0,0,INDEX(Sheet1!RawDataCols,$C474,L$5))</f>
        <v xml:space="preserve">               </v>
      </c>
      <c r="M474" s="3" t="str">
        <f>IF(M$3=0,0,INDEX(Sheet1!RawDataCols,$C474,M$5))</f>
        <v xml:space="preserve">F007  </v>
      </c>
      <c r="N474" s="3" t="str">
        <f>IF(N$3=0,0,INDEX(Sheet1!RawDataCols,$C474,N$5))</f>
        <v>Rates &amp; Taxes - Water-B25 188 Carrington</v>
      </c>
      <c r="O474" s="3">
        <f>INDEX(Sheet1!RawDataCols,$C474,O$5)</f>
        <v>13</v>
      </c>
      <c r="P474" s="3" t="str">
        <f>INDEX(Sheet1!RawDataCols,$C474,P$5)</f>
        <v>Cost and Expenses</v>
      </c>
      <c r="Q474" s="3" t="str">
        <f>IF(Q$3=0,0,INDEX(Sheet1!RawDataCols,$C474,Q$5))</f>
        <v>I</v>
      </c>
      <c r="R474" s="3">
        <f t="shared" si="75"/>
        <v>1</v>
      </c>
      <c r="S474" s="3">
        <f t="shared" si="76"/>
        <v>-1</v>
      </c>
      <c r="T474" s="3">
        <f>IF(T$3=0,0,INDEX(Sheet1!RawDataCols,$C474,T$5)*$R474)</f>
        <v>0</v>
      </c>
      <c r="U474" s="3">
        <f>IF(U$3=0,0,INDEX(Sheet1!RawDataCols,$C474,U$5)*$R474)</f>
        <v>0</v>
      </c>
      <c r="V474" s="3">
        <f>IF(V$3=0,0,INDEX(Sheet1!RawDataCols,$C474,V$5)*$R474)</f>
        <v>0</v>
      </c>
      <c r="W474" s="3">
        <f>IF(W$3=0,0,INDEX(Sheet1!RawDataCols,$C474,W$5)*$R474)</f>
        <v>0</v>
      </c>
      <c r="X474" s="3">
        <f>IF(X$3=0,0,INDEX(Sheet1!RawDataCols,$C474,X$5)*$R474)</f>
        <v>0</v>
      </c>
      <c r="Y474" s="3">
        <f>IF(Y$3=0,0,INDEX(Sheet1!RawDataCols,$C474,Y$5)*$R474)</f>
        <v>0</v>
      </c>
      <c r="Z474" s="3">
        <f>IF(Z$3=0,0,INDEX(Sheet1!RawDataCols,$C474,Z$5)*$R474)</f>
        <v>0</v>
      </c>
      <c r="AA474" s="3">
        <f>IF(AA$3=0,0,INDEX(Sheet1!RawDataCols,$C474,AA$5)*$R474)</f>
        <v>0</v>
      </c>
      <c r="AB474" s="3">
        <f>IF(AB$3=0,0,INDEX(Sheet1!RawDataCols,$C474,AB$5)*$R474)</f>
        <v>0</v>
      </c>
      <c r="AC474" s="3">
        <f>IF(AC$3=0,0,INDEX(Sheet1!RawDataCols,$C474,AC$5)*$R474)</f>
        <v>0</v>
      </c>
      <c r="AD474" s="3">
        <f>IF(AD$3=0,0,INDEX(Sheet1!RawDataCols,$C474,AD$5)*$R474)</f>
        <v>0</v>
      </c>
      <c r="AE474" s="3">
        <f>IF(AE$3=0,0,INDEX(Sheet1!RawDataCols,$C474,AE$5)*$R474)</f>
        <v>0</v>
      </c>
      <c r="AF474" s="3">
        <f>IF(AF$3=0,0,INDEX(Sheet1!RawDataCols,$C474,AF$5)*$R474)</f>
        <v>0</v>
      </c>
      <c r="AG474" s="3">
        <f>IF(AG$3=0,0,INDEX(Sheet1!RawDataCols,$C474,AG$5)*$R474)</f>
        <v>0</v>
      </c>
      <c r="AH474" s="3">
        <f>IF(AH$3=0,0,INDEX(Sheet1!RawDataCols,$C474,AH$5)*$R474)</f>
        <v>0</v>
      </c>
      <c r="AI474" s="3">
        <f>IF(AI$3=0,0,INDEX(Sheet1!RawDataCols,$C474,AI$5)*$R474)</f>
        <v>0</v>
      </c>
      <c r="AJ474" s="3">
        <f>IF(AJ$3=0,0,INDEX(Sheet1!RawDataCols,$C474,AJ$5)*$R474)</f>
        <v>0</v>
      </c>
      <c r="AK474" s="3">
        <f>IF(AK$3=0,0,INDEX(Sheet1!RawDataCols,$C474,AK$5)*$R474)</f>
        <v>0</v>
      </c>
      <c r="AL474" s="3">
        <f>IF(AL$3=0,0,INDEX(Sheet1!RawDataCols,$C474,AL$5)*$R474)</f>
        <v>0</v>
      </c>
      <c r="AM474" s="3">
        <f>IF(AM$3=0,0,INDEX(Sheet1!RawDataCols,$C474,AM$5)*$R474)</f>
        <v>0</v>
      </c>
      <c r="AN474" s="3">
        <f>IF(AN$3=0,0,INDEX(Sheet1!RawDataCols,$C474,AN$5)*$R474)</f>
        <v>0</v>
      </c>
      <c r="AO474" s="3">
        <f>IF(AO$3=0,0,INDEX(Sheet1!RawDataCols,$C474,AO$5)*$R474)</f>
        <v>0</v>
      </c>
      <c r="AP474" s="3">
        <f>IF(AP$3=0,0,INDEX(Sheet1!RawDataCols,$C474,AP$5)*$R474)</f>
        <v>0</v>
      </c>
      <c r="AQ474" s="3">
        <f>IF(AQ$3=0,0,INDEX(Sheet1!RawDataCols,$C474,AQ$5)*$R474)</f>
        <v>0</v>
      </c>
      <c r="AR474" s="3">
        <f>IF(AR$3=0,0,INDEX(Sheet1!RawDataCols,$C474,AR$5)*$R474)</f>
        <v>0</v>
      </c>
      <c r="AS474" s="3">
        <f>IF(AS$3=0,0,INDEX(Sheet1!RawDataCols,$C474,AS$5)*$R474)</f>
        <v>0</v>
      </c>
      <c r="AT474" s="3">
        <f>IF(AT$3=0,0,INDEX(Sheet1!RawDataCols,$C474,AT$5)*$R474)</f>
        <v>0</v>
      </c>
      <c r="AU474" s="3">
        <f>IF(AU$3=0,0,INDEX(Sheet1!RawDataCols,$C474,AU$5)*$R474)</f>
        <v>0</v>
      </c>
      <c r="AV474" s="3">
        <f>IF(AV$3=0,0,INDEX(Sheet1!RawDataCols,$C474,AV$5)*$R474)</f>
        <v>0</v>
      </c>
      <c r="AW474" s="3">
        <f>IF(AW$3=0,0,INDEX(Sheet1!RawDataCols,$C474,AW$5)*$R474)</f>
        <v>0</v>
      </c>
      <c r="AX474" s="3">
        <f>IF(AX$3=0,0,INDEX(Sheet1!RawDataCols,$C474,AX$5)*$R474)</f>
        <v>0</v>
      </c>
      <c r="AY474" s="3">
        <f>IF(AY$3=0,0,INDEX(Sheet1!RawDataCols,$C474,AY$5)*$R474)</f>
        <v>0</v>
      </c>
      <c r="AZ474" s="3">
        <f>IF(AZ$3=0,0,INDEX(Sheet1!RawDataCols,$C474,AZ$5)*$R474)</f>
        <v>0</v>
      </c>
      <c r="BA474" s="3">
        <f>IF(BA$3=0,0,INDEX(Sheet1!RawDataCols,$C474,BA$5)*$R474)</f>
        <v>0</v>
      </c>
      <c r="BB474" s="3">
        <f>IF(BB$3=0,0,INDEX(Sheet1!RawDataCols,$C474,BB$5)*$R474)</f>
        <v>0</v>
      </c>
      <c r="BC474" s="3">
        <f>IF(BC$3=0,0,INDEX(Sheet1!RawDataCols,$C474,BC$5)*$R474)</f>
        <v>0</v>
      </c>
      <c r="BD474" s="3">
        <f>IF(BD$3=0,0,INDEX(Sheet1!RawDataCols,$C474,BD$5)*$R474)</f>
        <v>0</v>
      </c>
      <c r="BE474" s="3">
        <f>IF(BE$3=0,0,INDEX(Sheet1!RawDataCols,$C474,BE$5)*$R474)</f>
        <v>0</v>
      </c>
      <c r="BF474" s="3">
        <f>IF(BF$3=0,0,INDEX(Sheet1!RawDataCols,$C474,BF$5)*$R474)</f>
        <v>0</v>
      </c>
      <c r="BG474" s="179">
        <f>IF(BG$3=0,0,INDEX(Sheet1!RawDataCols,$C474,BG$5)*$R474)</f>
        <v>0</v>
      </c>
      <c r="BH474" s="33">
        <f t="shared" si="77"/>
        <v>0</v>
      </c>
      <c r="BI474" s="33">
        <f t="shared" si="78"/>
        <v>0</v>
      </c>
      <c r="BJ474" s="33">
        <f t="shared" si="79"/>
        <v>0</v>
      </c>
      <c r="BK474" s="3">
        <f>IF(BK$3=0,0,INDEX(Sheet1!RawDataCols,$C474,BK$5)*$R474)</f>
        <v>0</v>
      </c>
      <c r="BL474" s="3">
        <f>IF(BL$3=0,0,INDEX(Sheet1!RawDataCols,$C474,BL$5)*$R474)</f>
        <v>0</v>
      </c>
      <c r="BM474" s="3">
        <f>IF(BM$3=0,0,INDEX(Sheet1!RawDataCols,$C474,BM$5)*$R474)</f>
        <v>0</v>
      </c>
      <c r="BN474" s="3">
        <f>IF(BN$3=0,0,INDEX(Sheet1!RawDataCols,$C474,BN$5)*$R474)</f>
        <v>0</v>
      </c>
      <c r="BO474" s="3">
        <f>IF(BO$3=0,0,INDEX(Sheet1!RawDataCols,$C474,BO$5)*$R474)</f>
        <v>38.090000000000003</v>
      </c>
      <c r="BP474" s="3">
        <f>IF(BP$3=0,0,INDEX(Sheet1!RawDataCols,$C474,BP$5)*$R474)</f>
        <v>0</v>
      </c>
      <c r="BQ474" s="3">
        <f t="shared" si="80"/>
        <v>0</v>
      </c>
      <c r="BR474" s="3">
        <f t="shared" si="81"/>
        <v>0</v>
      </c>
      <c r="BS474" s="3">
        <f t="shared" si="82"/>
        <v>0</v>
      </c>
      <c r="BT474" s="3">
        <f t="shared" si="83"/>
        <v>0</v>
      </c>
      <c r="BU474" s="3" t="str">
        <f>INDEX(Sheet1!$BS$2:$BS$1000,MATCH($A474,Sheet1!$A$2:$A$1000,0))</f>
        <v>14</v>
      </c>
      <c r="BV474" s="3">
        <f>INDEX(Sheet1!$BT$2:$BT$1000,MATCH($A474,Sheet1!$A$2:$A$1000,0))</f>
        <v>0</v>
      </c>
    </row>
    <row r="475" spans="1:74" x14ac:dyDescent="0.2">
      <c r="A475" s="11" t="s">
        <v>907</v>
      </c>
      <c r="B475" s="3">
        <f>MATCH($A475,Sheet1!ACCOUNTNO,0)</f>
        <v>437</v>
      </c>
      <c r="C475" s="3">
        <f t="shared" si="74"/>
        <v>437</v>
      </c>
      <c r="D475" s="3" t="str">
        <f>IF(D$3=0,0,INDEX(Sheet1!RawDataCols,$C475,D$5))</f>
        <v>27280A14</v>
      </c>
      <c r="E475" s="3" t="str">
        <f>IF(E$3=0,0,INDEX(Sheet1!RawDataCols,$C475,E$5))</f>
        <v xml:space="preserve">27280          </v>
      </c>
      <c r="F475" s="3" t="str">
        <f>IF(F$3=0,0,INDEX(Sheet1!RawDataCols,$C475,F$5))</f>
        <v xml:space="preserve">A14            </v>
      </c>
      <c r="G475" s="3" t="str">
        <f>IF(G$3=0,0,INDEX(Sheet1!RawDataCols,$C475,G$5))</f>
        <v xml:space="preserve">               </v>
      </c>
      <c r="H475" s="3" t="str">
        <f>IF(H$3=0,0,INDEX(Sheet1!RawDataCols,$C475,H$5))</f>
        <v xml:space="preserve">               </v>
      </c>
      <c r="I475" s="3" t="str">
        <f>IF(I$3=0,0,INDEX(Sheet1!RawDataCols,$C475,I$5))</f>
        <v xml:space="preserve">               </v>
      </c>
      <c r="J475" s="3" t="str">
        <f>IF(J$3=0,0,INDEX(Sheet1!RawDataCols,$C475,J$5))</f>
        <v xml:space="preserve">               </v>
      </c>
      <c r="K475" s="3" t="str">
        <f>IF(K$3=0,0,INDEX(Sheet1!RawDataCols,$C475,K$5))</f>
        <v xml:space="preserve">               </v>
      </c>
      <c r="L475" s="3" t="str">
        <f>IF(L$3=0,0,INDEX(Sheet1!RawDataCols,$C475,L$5))</f>
        <v xml:space="preserve">               </v>
      </c>
      <c r="M475" s="3" t="str">
        <f>IF(M$3=0,0,INDEX(Sheet1!RawDataCols,$C475,M$5))</f>
        <v xml:space="preserve">F007  </v>
      </c>
      <c r="N475" s="3" t="str">
        <f>IF(N$3=0,0,INDEX(Sheet1!RawDataCols,$C475,N$5))</f>
        <v>Rates &amp; Taxes - Water-120 Queen Road</v>
      </c>
      <c r="O475" s="3">
        <f>INDEX(Sheet1!RawDataCols,$C475,O$5)</f>
        <v>13</v>
      </c>
      <c r="P475" s="3" t="str">
        <f>INDEX(Sheet1!RawDataCols,$C475,P$5)</f>
        <v>Cost and Expenses</v>
      </c>
      <c r="Q475" s="3" t="str">
        <f>IF(Q$3=0,0,INDEX(Sheet1!RawDataCols,$C475,Q$5))</f>
        <v>I</v>
      </c>
      <c r="R475" s="3">
        <f t="shared" si="75"/>
        <v>1</v>
      </c>
      <c r="S475" s="3">
        <f t="shared" si="76"/>
        <v>-1</v>
      </c>
      <c r="T475" s="3">
        <f>IF(T$3=0,0,INDEX(Sheet1!RawDataCols,$C475,T$5)*$R475)</f>
        <v>0</v>
      </c>
      <c r="U475" s="3">
        <f>IF(U$3=0,0,INDEX(Sheet1!RawDataCols,$C475,U$5)*$R475)</f>
        <v>0</v>
      </c>
      <c r="V475" s="3">
        <f>IF(V$3=0,0,INDEX(Sheet1!RawDataCols,$C475,V$5)*$R475)</f>
        <v>0</v>
      </c>
      <c r="W475" s="3">
        <f>IF(W$3=0,0,INDEX(Sheet1!RawDataCols,$C475,W$5)*$R475)</f>
        <v>0</v>
      </c>
      <c r="X475" s="3">
        <f>IF(X$3=0,0,INDEX(Sheet1!RawDataCols,$C475,X$5)*$R475)</f>
        <v>0</v>
      </c>
      <c r="Y475" s="3">
        <f>IF(Y$3=0,0,INDEX(Sheet1!RawDataCols,$C475,Y$5)*$R475)</f>
        <v>0</v>
      </c>
      <c r="Z475" s="3">
        <f>IF(Z$3=0,0,INDEX(Sheet1!RawDataCols,$C475,Z$5)*$R475)</f>
        <v>0</v>
      </c>
      <c r="AA475" s="3">
        <f>IF(AA$3=0,0,INDEX(Sheet1!RawDataCols,$C475,AA$5)*$R475)</f>
        <v>0</v>
      </c>
      <c r="AB475" s="3">
        <f>IF(AB$3=0,0,INDEX(Sheet1!RawDataCols,$C475,AB$5)*$R475)</f>
        <v>0</v>
      </c>
      <c r="AC475" s="3">
        <f>IF(AC$3=0,0,INDEX(Sheet1!RawDataCols,$C475,AC$5)*$R475)</f>
        <v>0</v>
      </c>
      <c r="AD475" s="3">
        <f>IF(AD$3=0,0,INDEX(Sheet1!RawDataCols,$C475,AD$5)*$R475)</f>
        <v>0</v>
      </c>
      <c r="AE475" s="3">
        <f>IF(AE$3=0,0,INDEX(Sheet1!RawDataCols,$C475,AE$5)*$R475)</f>
        <v>0</v>
      </c>
      <c r="AF475" s="3">
        <f>IF(AF$3=0,0,INDEX(Sheet1!RawDataCols,$C475,AF$5)*$R475)</f>
        <v>0</v>
      </c>
      <c r="AG475" s="3">
        <f>IF(AG$3=0,0,INDEX(Sheet1!RawDataCols,$C475,AG$5)*$R475)</f>
        <v>0</v>
      </c>
      <c r="AH475" s="3">
        <f>IF(AH$3=0,0,INDEX(Sheet1!RawDataCols,$C475,AH$5)*$R475)</f>
        <v>0</v>
      </c>
      <c r="AI475" s="3">
        <f>IF(AI$3=0,0,INDEX(Sheet1!RawDataCols,$C475,AI$5)*$R475)</f>
        <v>0</v>
      </c>
      <c r="AJ475" s="3">
        <f>IF(AJ$3=0,0,INDEX(Sheet1!RawDataCols,$C475,AJ$5)*$R475)</f>
        <v>0</v>
      </c>
      <c r="AK475" s="3">
        <f>IF(AK$3=0,0,INDEX(Sheet1!RawDataCols,$C475,AK$5)*$R475)</f>
        <v>0</v>
      </c>
      <c r="AL475" s="3">
        <f>IF(AL$3=0,0,INDEX(Sheet1!RawDataCols,$C475,AL$5)*$R475)</f>
        <v>0</v>
      </c>
      <c r="AM475" s="3">
        <f>IF(AM$3=0,0,INDEX(Sheet1!RawDataCols,$C475,AM$5)*$R475)</f>
        <v>0</v>
      </c>
      <c r="AN475" s="3">
        <f>IF(AN$3=0,0,INDEX(Sheet1!RawDataCols,$C475,AN$5)*$R475)</f>
        <v>0</v>
      </c>
      <c r="AO475" s="3">
        <f>IF(AO$3=0,0,INDEX(Sheet1!RawDataCols,$C475,AO$5)*$R475)</f>
        <v>0</v>
      </c>
      <c r="AP475" s="3">
        <f>IF(AP$3=0,0,INDEX(Sheet1!RawDataCols,$C475,AP$5)*$R475)</f>
        <v>0</v>
      </c>
      <c r="AQ475" s="3">
        <f>IF(AQ$3=0,0,INDEX(Sheet1!RawDataCols,$C475,AQ$5)*$R475)</f>
        <v>0</v>
      </c>
      <c r="AR475" s="3">
        <f>IF(AR$3=0,0,INDEX(Sheet1!RawDataCols,$C475,AR$5)*$R475)</f>
        <v>0</v>
      </c>
      <c r="AS475" s="3">
        <f>IF(AS$3=0,0,INDEX(Sheet1!RawDataCols,$C475,AS$5)*$R475)</f>
        <v>0</v>
      </c>
      <c r="AT475" s="3">
        <f>IF(AT$3=0,0,INDEX(Sheet1!RawDataCols,$C475,AT$5)*$R475)</f>
        <v>0</v>
      </c>
      <c r="AU475" s="3">
        <f>IF(AU$3=0,0,INDEX(Sheet1!RawDataCols,$C475,AU$5)*$R475)</f>
        <v>0</v>
      </c>
      <c r="AV475" s="3">
        <f>IF(AV$3=0,0,INDEX(Sheet1!RawDataCols,$C475,AV$5)*$R475)</f>
        <v>0</v>
      </c>
      <c r="AW475" s="3">
        <f>IF(AW$3=0,0,INDEX(Sheet1!RawDataCols,$C475,AW$5)*$R475)</f>
        <v>0</v>
      </c>
      <c r="AX475" s="3">
        <f>IF(AX$3=0,0,INDEX(Sheet1!RawDataCols,$C475,AX$5)*$R475)</f>
        <v>0</v>
      </c>
      <c r="AY475" s="3">
        <f>IF(AY$3=0,0,INDEX(Sheet1!RawDataCols,$C475,AY$5)*$R475)</f>
        <v>0</v>
      </c>
      <c r="AZ475" s="3">
        <f>IF(AZ$3=0,0,INDEX(Sheet1!RawDataCols,$C475,AZ$5)*$R475)</f>
        <v>0</v>
      </c>
      <c r="BA475" s="3">
        <f>IF(BA$3=0,0,INDEX(Sheet1!RawDataCols,$C475,BA$5)*$R475)</f>
        <v>0</v>
      </c>
      <c r="BB475" s="3">
        <f>IF(BB$3=0,0,INDEX(Sheet1!RawDataCols,$C475,BB$5)*$R475)</f>
        <v>0</v>
      </c>
      <c r="BC475" s="3">
        <f>IF(BC$3=0,0,INDEX(Sheet1!RawDataCols,$C475,BC$5)*$R475)</f>
        <v>0</v>
      </c>
      <c r="BD475" s="3">
        <f>IF(BD$3=0,0,INDEX(Sheet1!RawDataCols,$C475,BD$5)*$R475)</f>
        <v>0</v>
      </c>
      <c r="BE475" s="3">
        <f>IF(BE$3=0,0,INDEX(Sheet1!RawDataCols,$C475,BE$5)*$R475)</f>
        <v>0</v>
      </c>
      <c r="BF475" s="3">
        <f>IF(BF$3=0,0,INDEX(Sheet1!RawDataCols,$C475,BF$5)*$R475)</f>
        <v>0</v>
      </c>
      <c r="BG475" s="179">
        <f>IF(BG$3=0,0,INDEX(Sheet1!RawDataCols,$C475,BG$5)*$R475)</f>
        <v>0</v>
      </c>
      <c r="BH475" s="33">
        <f t="shared" si="77"/>
        <v>0</v>
      </c>
      <c r="BI475" s="33">
        <f t="shared" si="78"/>
        <v>0</v>
      </c>
      <c r="BJ475" s="33">
        <f t="shared" si="79"/>
        <v>0</v>
      </c>
      <c r="BK475" s="3">
        <f>IF(BK$3=0,0,INDEX(Sheet1!RawDataCols,$C475,BK$5)*$R475)</f>
        <v>0</v>
      </c>
      <c r="BL475" s="3">
        <f>IF(BL$3=0,0,INDEX(Sheet1!RawDataCols,$C475,BL$5)*$R475)</f>
        <v>0</v>
      </c>
      <c r="BM475" s="3">
        <f>IF(BM$3=0,0,INDEX(Sheet1!RawDataCols,$C475,BM$5)*$R475)</f>
        <v>0</v>
      </c>
      <c r="BN475" s="3">
        <f>IF(BN$3=0,0,INDEX(Sheet1!RawDataCols,$C475,BN$5)*$R475)</f>
        <v>16.403333</v>
      </c>
      <c r="BO475" s="3">
        <f>IF(BO$3=0,0,INDEX(Sheet1!RawDataCols,$C475,BO$5)*$R475)</f>
        <v>0</v>
      </c>
      <c r="BP475" s="3">
        <f>IF(BP$3=0,0,INDEX(Sheet1!RawDataCols,$C475,BP$5)*$R475)</f>
        <v>0</v>
      </c>
      <c r="BQ475" s="3">
        <f t="shared" si="80"/>
        <v>0</v>
      </c>
      <c r="BR475" s="3">
        <f t="shared" si="81"/>
        <v>0</v>
      </c>
      <c r="BS475" s="3">
        <f t="shared" si="82"/>
        <v>0</v>
      </c>
      <c r="BT475" s="3">
        <f t="shared" si="83"/>
        <v>0</v>
      </c>
      <c r="BU475" s="3" t="str">
        <f>INDEX(Sheet1!$BS$2:$BS$1000,MATCH($A475,Sheet1!$A$2:$A$1000,0))</f>
        <v>14</v>
      </c>
      <c r="BV475" s="3">
        <f>INDEX(Sheet1!$BT$2:$BT$1000,MATCH($A475,Sheet1!$A$2:$A$1000,0))</f>
        <v>0</v>
      </c>
    </row>
    <row r="476" spans="1:74" x14ac:dyDescent="0.2">
      <c r="A476" s="246" t="s">
        <v>908</v>
      </c>
      <c r="B476" s="3" t="e">
        <f>MATCH($A476,Sheet1!ACCOUNTNO,0)</f>
        <v>#N/A</v>
      </c>
      <c r="C476" s="3">
        <f t="shared" si="74"/>
        <v>65000</v>
      </c>
      <c r="D476" s="3">
        <f>IF(D$3=0,0,INDEX(Sheet1!RawDataCols,$C476,D$5))</f>
        <v>0</v>
      </c>
      <c r="E476" s="3">
        <f>IF(E$3=0,0,INDEX(Sheet1!RawDataCols,$C476,E$5))</f>
        <v>0</v>
      </c>
      <c r="F476" s="3">
        <f>IF(F$3=0,0,INDEX(Sheet1!RawDataCols,$C476,F$5))</f>
        <v>0</v>
      </c>
      <c r="G476" s="3">
        <f>IF(G$3=0,0,INDEX(Sheet1!RawDataCols,$C476,G$5))</f>
        <v>0</v>
      </c>
      <c r="H476" s="3">
        <f>IF(H$3=0,0,INDEX(Sheet1!RawDataCols,$C476,H$5))</f>
        <v>0</v>
      </c>
      <c r="I476" s="3">
        <f>IF(I$3=0,0,INDEX(Sheet1!RawDataCols,$C476,I$5))</f>
        <v>0</v>
      </c>
      <c r="J476" s="3">
        <f>IF(J$3=0,0,INDEX(Sheet1!RawDataCols,$C476,J$5))</f>
        <v>0</v>
      </c>
      <c r="K476" s="3">
        <f>IF(K$3=0,0,INDEX(Sheet1!RawDataCols,$C476,K$5))</f>
        <v>0</v>
      </c>
      <c r="L476" s="3">
        <f>IF(L$3=0,0,INDEX(Sheet1!RawDataCols,$C476,L$5))</f>
        <v>0</v>
      </c>
      <c r="M476" s="3">
        <f>IF(M$3=0,0,INDEX(Sheet1!RawDataCols,$C476,M$5))</f>
        <v>0</v>
      </c>
      <c r="N476" s="3">
        <f>IF(N$3=0,0,INDEX(Sheet1!RawDataCols,$C476,N$5))</f>
        <v>0</v>
      </c>
      <c r="O476" s="3">
        <f>INDEX(Sheet1!RawDataCols,$C476,O$5)</f>
        <v>0</v>
      </c>
      <c r="P476" s="3">
        <f>INDEX(Sheet1!RawDataCols,$C476,P$5)</f>
        <v>0</v>
      </c>
      <c r="Q476" s="3">
        <f>IF(Q$3=0,0,INDEX(Sheet1!RawDataCols,$C476,Q$5))</f>
        <v>0</v>
      </c>
      <c r="R476" s="3">
        <f t="shared" si="75"/>
        <v>1</v>
      </c>
      <c r="S476" s="3">
        <f t="shared" si="76"/>
        <v>-1</v>
      </c>
      <c r="T476" s="3">
        <f>IF(T$3=0,0,INDEX(Sheet1!RawDataCols,$C476,T$5)*$R476)</f>
        <v>0</v>
      </c>
      <c r="U476" s="3">
        <f>IF(U$3=0,0,INDEX(Sheet1!RawDataCols,$C476,U$5)*$R476)</f>
        <v>0</v>
      </c>
      <c r="V476" s="3">
        <f>IF(V$3=0,0,INDEX(Sheet1!RawDataCols,$C476,V$5)*$R476)</f>
        <v>0</v>
      </c>
      <c r="W476" s="3">
        <f>IF(W$3=0,0,INDEX(Sheet1!RawDataCols,$C476,W$5)*$R476)</f>
        <v>0</v>
      </c>
      <c r="X476" s="3">
        <f>IF(X$3=0,0,INDEX(Sheet1!RawDataCols,$C476,X$5)*$R476)</f>
        <v>0</v>
      </c>
      <c r="Y476" s="3">
        <f>IF(Y$3=0,0,INDEX(Sheet1!RawDataCols,$C476,Y$5)*$R476)</f>
        <v>0</v>
      </c>
      <c r="Z476" s="3">
        <f>IF(Z$3=0,0,INDEX(Sheet1!RawDataCols,$C476,Z$5)*$R476)</f>
        <v>0</v>
      </c>
      <c r="AA476" s="3">
        <f>IF(AA$3=0,0,INDEX(Sheet1!RawDataCols,$C476,AA$5)*$R476)</f>
        <v>0</v>
      </c>
      <c r="AB476" s="3">
        <f>IF(AB$3=0,0,INDEX(Sheet1!RawDataCols,$C476,AB$5)*$R476)</f>
        <v>0</v>
      </c>
      <c r="AC476" s="3">
        <f>IF(AC$3=0,0,INDEX(Sheet1!RawDataCols,$C476,AC$5)*$R476)</f>
        <v>0</v>
      </c>
      <c r="AD476" s="3">
        <f>IF(AD$3=0,0,INDEX(Sheet1!RawDataCols,$C476,AD$5)*$R476)</f>
        <v>0</v>
      </c>
      <c r="AE476" s="3">
        <f>IF(AE$3=0,0,INDEX(Sheet1!RawDataCols,$C476,AE$5)*$R476)</f>
        <v>0</v>
      </c>
      <c r="AF476" s="3">
        <f>IF(AF$3=0,0,INDEX(Sheet1!RawDataCols,$C476,AF$5)*$R476)</f>
        <v>0</v>
      </c>
      <c r="AG476" s="3">
        <f>IF(AG$3=0,0,INDEX(Sheet1!RawDataCols,$C476,AG$5)*$R476)</f>
        <v>0</v>
      </c>
      <c r="AH476" s="3">
        <f>IF(AH$3=0,0,INDEX(Sheet1!RawDataCols,$C476,AH$5)*$R476)</f>
        <v>0</v>
      </c>
      <c r="AI476" s="3">
        <f>IF(AI$3=0,0,INDEX(Sheet1!RawDataCols,$C476,AI$5)*$R476)</f>
        <v>0</v>
      </c>
      <c r="AJ476" s="3">
        <f>IF(AJ$3=0,0,INDEX(Sheet1!RawDataCols,$C476,AJ$5)*$R476)</f>
        <v>0</v>
      </c>
      <c r="AK476" s="3">
        <f>IF(AK$3=0,0,INDEX(Sheet1!RawDataCols,$C476,AK$5)*$R476)</f>
        <v>0</v>
      </c>
      <c r="AL476" s="3">
        <f>IF(AL$3=0,0,INDEX(Sheet1!RawDataCols,$C476,AL$5)*$R476)</f>
        <v>0</v>
      </c>
      <c r="AM476" s="3">
        <f>IF(AM$3=0,0,INDEX(Sheet1!RawDataCols,$C476,AM$5)*$R476)</f>
        <v>0</v>
      </c>
      <c r="AN476" s="3">
        <f>IF(AN$3=0,0,INDEX(Sheet1!RawDataCols,$C476,AN$5)*$R476)</f>
        <v>0</v>
      </c>
      <c r="AO476" s="3">
        <f>IF(AO$3=0,0,INDEX(Sheet1!RawDataCols,$C476,AO$5)*$R476)</f>
        <v>0</v>
      </c>
      <c r="AP476" s="3">
        <f>IF(AP$3=0,0,INDEX(Sheet1!RawDataCols,$C476,AP$5)*$R476)</f>
        <v>0</v>
      </c>
      <c r="AQ476" s="3">
        <f>IF(AQ$3=0,0,INDEX(Sheet1!RawDataCols,$C476,AQ$5)*$R476)</f>
        <v>0</v>
      </c>
      <c r="AR476" s="3">
        <f>IF(AR$3=0,0,INDEX(Sheet1!RawDataCols,$C476,AR$5)*$R476)</f>
        <v>0</v>
      </c>
      <c r="AS476" s="3">
        <f>IF(AS$3=0,0,INDEX(Sheet1!RawDataCols,$C476,AS$5)*$R476)</f>
        <v>0</v>
      </c>
      <c r="AT476" s="3">
        <f>IF(AT$3=0,0,INDEX(Sheet1!RawDataCols,$C476,AT$5)*$R476)</f>
        <v>0</v>
      </c>
      <c r="AU476" s="3">
        <f>IF(AU$3=0,0,INDEX(Sheet1!RawDataCols,$C476,AU$5)*$R476)</f>
        <v>0</v>
      </c>
      <c r="AV476" s="3">
        <f>IF(AV$3=0,0,INDEX(Sheet1!RawDataCols,$C476,AV$5)*$R476)</f>
        <v>0</v>
      </c>
      <c r="AW476" s="3">
        <f>IF(AW$3=0,0,INDEX(Sheet1!RawDataCols,$C476,AW$5)*$R476)</f>
        <v>0</v>
      </c>
      <c r="AX476" s="3">
        <f>IF(AX$3=0,0,INDEX(Sheet1!RawDataCols,$C476,AX$5)*$R476)</f>
        <v>0</v>
      </c>
      <c r="AY476" s="3">
        <f>IF(AY$3=0,0,INDEX(Sheet1!RawDataCols,$C476,AY$5)*$R476)</f>
        <v>0</v>
      </c>
      <c r="AZ476" s="3">
        <f>IF(AZ$3=0,0,INDEX(Sheet1!RawDataCols,$C476,AZ$5)*$R476)</f>
        <v>0</v>
      </c>
      <c r="BA476" s="3">
        <f>IF(BA$3=0,0,INDEX(Sheet1!RawDataCols,$C476,BA$5)*$R476)</f>
        <v>0</v>
      </c>
      <c r="BB476" s="3">
        <f>IF(BB$3=0,0,INDEX(Sheet1!RawDataCols,$C476,BB$5)*$R476)</f>
        <v>0</v>
      </c>
      <c r="BC476" s="3">
        <f>IF(BC$3=0,0,INDEX(Sheet1!RawDataCols,$C476,BC$5)*$R476)</f>
        <v>0</v>
      </c>
      <c r="BD476" s="3">
        <f>IF(BD$3=0,0,INDEX(Sheet1!RawDataCols,$C476,BD$5)*$R476)</f>
        <v>0</v>
      </c>
      <c r="BE476" s="3">
        <f>IF(BE$3=0,0,INDEX(Sheet1!RawDataCols,$C476,BE$5)*$R476)</f>
        <v>0</v>
      </c>
      <c r="BF476" s="3">
        <f>IF(BF$3=0,0,INDEX(Sheet1!RawDataCols,$C476,BF$5)*$R476)</f>
        <v>0</v>
      </c>
      <c r="BG476" s="179">
        <f>IF(BG$3=0,0,INDEX(Sheet1!RawDataCols,$C476,BG$5)*$R476)</f>
        <v>0</v>
      </c>
      <c r="BH476" s="33">
        <f t="shared" si="77"/>
        <v>0</v>
      </c>
      <c r="BI476" s="33">
        <f t="shared" si="78"/>
        <v>0</v>
      </c>
      <c r="BJ476" s="33">
        <f t="shared" si="79"/>
        <v>0</v>
      </c>
      <c r="BK476" s="3">
        <f>IF(BK$3=0,0,INDEX(Sheet1!RawDataCols,$C476,BK$5)*$R476)</f>
        <v>0</v>
      </c>
      <c r="BL476" s="3">
        <f>IF(BL$3=0,0,INDEX(Sheet1!RawDataCols,$C476,BL$5)*$R476)</f>
        <v>0</v>
      </c>
      <c r="BM476" s="3">
        <f>IF(BM$3=0,0,INDEX(Sheet1!RawDataCols,$C476,BM$5)*$R476)</f>
        <v>0</v>
      </c>
      <c r="BN476" s="3">
        <f>IF(BN$3=0,0,INDEX(Sheet1!RawDataCols,$C476,BN$5)*$R476)</f>
        <v>0</v>
      </c>
      <c r="BO476" s="3">
        <f>IF(BO$3=0,0,INDEX(Sheet1!RawDataCols,$C476,BO$5)*$R476)</f>
        <v>0</v>
      </c>
      <c r="BP476" s="3">
        <f>IF(BP$3=0,0,INDEX(Sheet1!RawDataCols,$C476,BP$5)*$R476)</f>
        <v>0</v>
      </c>
      <c r="BQ476" s="3">
        <f t="shared" si="80"/>
        <v>0</v>
      </c>
      <c r="BR476" s="3">
        <f t="shared" si="81"/>
        <v>0</v>
      </c>
      <c r="BS476" s="3">
        <f t="shared" si="82"/>
        <v>0</v>
      </c>
      <c r="BT476" s="3">
        <f t="shared" si="83"/>
        <v>0</v>
      </c>
      <c r="BU476" s="3" t="e">
        <f>INDEX(Sheet1!$BS$2:$BS$1000,MATCH($A476,Sheet1!$A$2:$A$1000,0))</f>
        <v>#N/A</v>
      </c>
      <c r="BV476" s="3" t="e">
        <f>INDEX(Sheet1!$BT$2:$BT$1000,MATCH($A476,Sheet1!$A$2:$A$1000,0))</f>
        <v>#N/A</v>
      </c>
    </row>
    <row r="477" spans="1:74" x14ac:dyDescent="0.2">
      <c r="A477" s="11" t="s">
        <v>909</v>
      </c>
      <c r="B477" s="3">
        <f>MATCH($A477,Sheet1!ACCOUNTNO,0)</f>
        <v>438</v>
      </c>
      <c r="C477" s="3">
        <f t="shared" si="74"/>
        <v>438</v>
      </c>
      <c r="D477" s="3" t="str">
        <f>IF(D$3=0,0,INDEX(Sheet1!RawDataCols,$C477,D$5))</f>
        <v>27280A16</v>
      </c>
      <c r="E477" s="3" t="str">
        <f>IF(E$3=0,0,INDEX(Sheet1!RawDataCols,$C477,E$5))</f>
        <v xml:space="preserve">27280          </v>
      </c>
      <c r="F477" s="3" t="str">
        <f>IF(F$3=0,0,INDEX(Sheet1!RawDataCols,$C477,F$5))</f>
        <v xml:space="preserve">A16            </v>
      </c>
      <c r="G477" s="3" t="str">
        <f>IF(G$3=0,0,INDEX(Sheet1!RawDataCols,$C477,G$5))</f>
        <v xml:space="preserve">               </v>
      </c>
      <c r="H477" s="3" t="str">
        <f>IF(H$3=0,0,INDEX(Sheet1!RawDataCols,$C477,H$5))</f>
        <v xml:space="preserve">               </v>
      </c>
      <c r="I477" s="3" t="str">
        <f>IF(I$3=0,0,INDEX(Sheet1!RawDataCols,$C477,I$5))</f>
        <v xml:space="preserve">               </v>
      </c>
      <c r="J477" s="3" t="str">
        <f>IF(J$3=0,0,INDEX(Sheet1!RawDataCols,$C477,J$5))</f>
        <v xml:space="preserve">               </v>
      </c>
      <c r="K477" s="3" t="str">
        <f>IF(K$3=0,0,INDEX(Sheet1!RawDataCols,$C477,K$5))</f>
        <v xml:space="preserve">               </v>
      </c>
      <c r="L477" s="3" t="str">
        <f>IF(L$3=0,0,INDEX(Sheet1!RawDataCols,$C477,L$5))</f>
        <v xml:space="preserve">               </v>
      </c>
      <c r="M477" s="3" t="str">
        <f>IF(M$3=0,0,INDEX(Sheet1!RawDataCols,$C477,M$5))</f>
        <v xml:space="preserve">F007  </v>
      </c>
      <c r="N477" s="3" t="str">
        <f>IF(N$3=0,0,INDEX(Sheet1!RawDataCols,$C477,N$5))</f>
        <v>Rates &amp; Taxes - Water-534 Queen Road</v>
      </c>
      <c r="O477" s="3">
        <f>INDEX(Sheet1!RawDataCols,$C477,O$5)</f>
        <v>13</v>
      </c>
      <c r="P477" s="3" t="str">
        <f>INDEX(Sheet1!RawDataCols,$C477,P$5)</f>
        <v>Cost and Expenses</v>
      </c>
      <c r="Q477" s="3" t="str">
        <f>IF(Q$3=0,0,INDEX(Sheet1!RawDataCols,$C477,Q$5))</f>
        <v>I</v>
      </c>
      <c r="R477" s="3">
        <f t="shared" si="75"/>
        <v>1</v>
      </c>
      <c r="S477" s="3">
        <f t="shared" si="76"/>
        <v>-1</v>
      </c>
      <c r="T477" s="3">
        <f>IF(T$3=0,0,INDEX(Sheet1!RawDataCols,$C477,T$5)*$R477)</f>
        <v>0</v>
      </c>
      <c r="U477" s="3">
        <f>IF(U$3=0,0,INDEX(Sheet1!RawDataCols,$C477,U$5)*$R477)</f>
        <v>0</v>
      </c>
      <c r="V477" s="3">
        <f>IF(V$3=0,0,INDEX(Sheet1!RawDataCols,$C477,V$5)*$R477)</f>
        <v>0</v>
      </c>
      <c r="W477" s="3">
        <f>IF(W$3=0,0,INDEX(Sheet1!RawDataCols,$C477,W$5)*$R477)</f>
        <v>0</v>
      </c>
      <c r="X477" s="3">
        <f>IF(X$3=0,0,INDEX(Sheet1!RawDataCols,$C477,X$5)*$R477)</f>
        <v>0</v>
      </c>
      <c r="Y477" s="3">
        <f>IF(Y$3=0,0,INDEX(Sheet1!RawDataCols,$C477,Y$5)*$R477)</f>
        <v>0</v>
      </c>
      <c r="Z477" s="3">
        <f>IF(Z$3=0,0,INDEX(Sheet1!RawDataCols,$C477,Z$5)*$R477)</f>
        <v>0</v>
      </c>
      <c r="AA477" s="3">
        <f>IF(AA$3=0,0,INDEX(Sheet1!RawDataCols,$C477,AA$5)*$R477)</f>
        <v>0</v>
      </c>
      <c r="AB477" s="3">
        <f>IF(AB$3=0,0,INDEX(Sheet1!RawDataCols,$C477,AB$5)*$R477)</f>
        <v>0</v>
      </c>
      <c r="AC477" s="3">
        <f>IF(AC$3=0,0,INDEX(Sheet1!RawDataCols,$C477,AC$5)*$R477)</f>
        <v>0</v>
      </c>
      <c r="AD477" s="3">
        <f>IF(AD$3=0,0,INDEX(Sheet1!RawDataCols,$C477,AD$5)*$R477)</f>
        <v>0</v>
      </c>
      <c r="AE477" s="3">
        <f>IF(AE$3=0,0,INDEX(Sheet1!RawDataCols,$C477,AE$5)*$R477)</f>
        <v>0</v>
      </c>
      <c r="AF477" s="3">
        <f>IF(AF$3=0,0,INDEX(Sheet1!RawDataCols,$C477,AF$5)*$R477)</f>
        <v>0</v>
      </c>
      <c r="AG477" s="3">
        <f>IF(AG$3=0,0,INDEX(Sheet1!RawDataCols,$C477,AG$5)*$R477)</f>
        <v>0</v>
      </c>
      <c r="AH477" s="3">
        <f>IF(AH$3=0,0,INDEX(Sheet1!RawDataCols,$C477,AH$5)*$R477)</f>
        <v>0</v>
      </c>
      <c r="AI477" s="3">
        <f>IF(AI$3=0,0,INDEX(Sheet1!RawDataCols,$C477,AI$5)*$R477)</f>
        <v>0</v>
      </c>
      <c r="AJ477" s="3">
        <f>IF(AJ$3=0,0,INDEX(Sheet1!RawDataCols,$C477,AJ$5)*$R477)</f>
        <v>0</v>
      </c>
      <c r="AK477" s="3">
        <f>IF(AK$3=0,0,INDEX(Sheet1!RawDataCols,$C477,AK$5)*$R477)</f>
        <v>0</v>
      </c>
      <c r="AL477" s="3">
        <f>IF(AL$3=0,0,INDEX(Sheet1!RawDataCols,$C477,AL$5)*$R477)</f>
        <v>0</v>
      </c>
      <c r="AM477" s="3">
        <f>IF(AM$3=0,0,INDEX(Sheet1!RawDataCols,$C477,AM$5)*$R477)</f>
        <v>0</v>
      </c>
      <c r="AN477" s="3">
        <f>IF(AN$3=0,0,INDEX(Sheet1!RawDataCols,$C477,AN$5)*$R477)</f>
        <v>0</v>
      </c>
      <c r="AO477" s="3">
        <f>IF(AO$3=0,0,INDEX(Sheet1!RawDataCols,$C477,AO$5)*$R477)</f>
        <v>0</v>
      </c>
      <c r="AP477" s="3">
        <f>IF(AP$3=0,0,INDEX(Sheet1!RawDataCols,$C477,AP$5)*$R477)</f>
        <v>0</v>
      </c>
      <c r="AQ477" s="3">
        <f>IF(AQ$3=0,0,INDEX(Sheet1!RawDataCols,$C477,AQ$5)*$R477)</f>
        <v>0</v>
      </c>
      <c r="AR477" s="3">
        <f>IF(AR$3=0,0,INDEX(Sheet1!RawDataCols,$C477,AR$5)*$R477)</f>
        <v>0</v>
      </c>
      <c r="AS477" s="3">
        <f>IF(AS$3=0,0,INDEX(Sheet1!RawDataCols,$C477,AS$5)*$R477)</f>
        <v>0</v>
      </c>
      <c r="AT477" s="3">
        <f>IF(AT$3=0,0,INDEX(Sheet1!RawDataCols,$C477,AT$5)*$R477)</f>
        <v>0</v>
      </c>
      <c r="AU477" s="3">
        <f>IF(AU$3=0,0,INDEX(Sheet1!RawDataCols,$C477,AU$5)*$R477)</f>
        <v>0</v>
      </c>
      <c r="AV477" s="3">
        <f>IF(AV$3=0,0,INDEX(Sheet1!RawDataCols,$C477,AV$5)*$R477)</f>
        <v>0</v>
      </c>
      <c r="AW477" s="3">
        <f>IF(AW$3=0,0,INDEX(Sheet1!RawDataCols,$C477,AW$5)*$R477)</f>
        <v>0</v>
      </c>
      <c r="AX477" s="3">
        <f>IF(AX$3=0,0,INDEX(Sheet1!RawDataCols,$C477,AX$5)*$R477)</f>
        <v>0</v>
      </c>
      <c r="AY477" s="3">
        <f>IF(AY$3=0,0,INDEX(Sheet1!RawDataCols,$C477,AY$5)*$R477)</f>
        <v>0</v>
      </c>
      <c r="AZ477" s="3">
        <f>IF(AZ$3=0,0,INDEX(Sheet1!RawDataCols,$C477,AZ$5)*$R477)</f>
        <v>0</v>
      </c>
      <c r="BA477" s="3">
        <f>IF(BA$3=0,0,INDEX(Sheet1!RawDataCols,$C477,BA$5)*$R477)</f>
        <v>0</v>
      </c>
      <c r="BB477" s="3">
        <f>IF(BB$3=0,0,INDEX(Sheet1!RawDataCols,$C477,BB$5)*$R477)</f>
        <v>0</v>
      </c>
      <c r="BC477" s="3">
        <f>IF(BC$3=0,0,INDEX(Sheet1!RawDataCols,$C477,BC$5)*$R477)</f>
        <v>0</v>
      </c>
      <c r="BD477" s="3">
        <f>IF(BD$3=0,0,INDEX(Sheet1!RawDataCols,$C477,BD$5)*$R477)</f>
        <v>0</v>
      </c>
      <c r="BE477" s="3">
        <f>IF(BE$3=0,0,INDEX(Sheet1!RawDataCols,$C477,BE$5)*$R477)</f>
        <v>0</v>
      </c>
      <c r="BF477" s="3">
        <f>IF(BF$3=0,0,INDEX(Sheet1!RawDataCols,$C477,BF$5)*$R477)</f>
        <v>0</v>
      </c>
      <c r="BG477" s="179">
        <f>IF(BG$3=0,0,INDEX(Sheet1!RawDataCols,$C477,BG$5)*$R477)</f>
        <v>0</v>
      </c>
      <c r="BH477" s="33">
        <f t="shared" si="77"/>
        <v>0</v>
      </c>
      <c r="BI477" s="33">
        <f t="shared" si="78"/>
        <v>0</v>
      </c>
      <c r="BJ477" s="33">
        <f t="shared" si="79"/>
        <v>0</v>
      </c>
      <c r="BK477" s="3">
        <f>IF(BK$3=0,0,INDEX(Sheet1!RawDataCols,$C477,BK$5)*$R477)</f>
        <v>0</v>
      </c>
      <c r="BL477" s="3">
        <f>IF(BL$3=0,0,INDEX(Sheet1!RawDataCols,$C477,BL$5)*$R477)</f>
        <v>0</v>
      </c>
      <c r="BM477" s="3">
        <f>IF(BM$3=0,0,INDEX(Sheet1!RawDataCols,$C477,BM$5)*$R477)</f>
        <v>0</v>
      </c>
      <c r="BN477" s="3">
        <f>IF(BN$3=0,0,INDEX(Sheet1!RawDataCols,$C477,BN$5)*$R477)</f>
        <v>12.276666000000001</v>
      </c>
      <c r="BO477" s="3">
        <f>IF(BO$3=0,0,INDEX(Sheet1!RawDataCols,$C477,BO$5)*$R477)</f>
        <v>0</v>
      </c>
      <c r="BP477" s="3">
        <f>IF(BP$3=0,0,INDEX(Sheet1!RawDataCols,$C477,BP$5)*$R477)</f>
        <v>0</v>
      </c>
      <c r="BQ477" s="3">
        <f t="shared" si="80"/>
        <v>0</v>
      </c>
      <c r="BR477" s="3">
        <f t="shared" si="81"/>
        <v>0</v>
      </c>
      <c r="BS477" s="3">
        <f t="shared" si="82"/>
        <v>0</v>
      </c>
      <c r="BT477" s="3">
        <f t="shared" si="83"/>
        <v>0</v>
      </c>
      <c r="BU477" s="3" t="str">
        <f>INDEX(Sheet1!$BS$2:$BS$1000,MATCH($A477,Sheet1!$A$2:$A$1000,0))</f>
        <v>14</v>
      </c>
      <c r="BV477" s="3">
        <f>INDEX(Sheet1!$BT$2:$BT$1000,MATCH($A477,Sheet1!$A$2:$A$1000,0))</f>
        <v>0</v>
      </c>
    </row>
    <row r="478" spans="1:74" x14ac:dyDescent="0.2">
      <c r="A478" s="11" t="s">
        <v>910</v>
      </c>
      <c r="B478" s="3">
        <f>MATCH($A478,Sheet1!ACCOUNTNO,0)</f>
        <v>439</v>
      </c>
      <c r="C478" s="3">
        <f t="shared" si="74"/>
        <v>439</v>
      </c>
      <c r="D478" s="3" t="str">
        <f>IF(D$3=0,0,INDEX(Sheet1!RawDataCols,$C478,D$5))</f>
        <v>50100G07</v>
      </c>
      <c r="E478" s="3" t="str">
        <f>IF(E$3=0,0,INDEX(Sheet1!RawDataCols,$C478,E$5))</f>
        <v xml:space="preserve">50100          </v>
      </c>
      <c r="F478" s="3" t="str">
        <f>IF(F$3=0,0,INDEX(Sheet1!RawDataCols,$C478,F$5))</f>
        <v xml:space="preserve">G07            </v>
      </c>
      <c r="G478" s="3" t="str">
        <f>IF(G$3=0,0,INDEX(Sheet1!RawDataCols,$C478,G$5))</f>
        <v xml:space="preserve">               </v>
      </c>
      <c r="H478" s="3" t="str">
        <f>IF(H$3=0,0,INDEX(Sheet1!RawDataCols,$C478,H$5))</f>
        <v xml:space="preserve">               </v>
      </c>
      <c r="I478" s="3" t="str">
        <f>IF(I$3=0,0,INDEX(Sheet1!RawDataCols,$C478,I$5))</f>
        <v xml:space="preserve">               </v>
      </c>
      <c r="J478" s="3" t="str">
        <f>IF(J$3=0,0,INDEX(Sheet1!RawDataCols,$C478,J$5))</f>
        <v xml:space="preserve">               </v>
      </c>
      <c r="K478" s="3" t="str">
        <f>IF(K$3=0,0,INDEX(Sheet1!RawDataCols,$C478,K$5))</f>
        <v xml:space="preserve">               </v>
      </c>
      <c r="L478" s="3" t="str">
        <f>IF(L$3=0,0,INDEX(Sheet1!RawDataCols,$C478,L$5))</f>
        <v xml:space="preserve">               </v>
      </c>
      <c r="M478" s="3" t="str">
        <f>IF(M$3=0,0,INDEX(Sheet1!RawDataCols,$C478,M$5))</f>
        <v xml:space="preserve">F007  </v>
      </c>
      <c r="N478" s="3" t="str">
        <f>IF(N$3=0,0,INDEX(Sheet1!RawDataCols,$C478,N$5))</f>
        <v>National Australia Bank-GPM</v>
      </c>
      <c r="O478" s="3">
        <f>INDEX(Sheet1!RawDataCols,$C478,O$5)</f>
        <v>20</v>
      </c>
      <c r="P478" s="3" t="str">
        <f>INDEX(Sheet1!RawDataCols,$C478,P$5)</f>
        <v>Current Assets</v>
      </c>
      <c r="Q478" s="3" t="str">
        <f>IF(Q$3=0,0,INDEX(Sheet1!RawDataCols,$C478,Q$5))</f>
        <v>B</v>
      </c>
      <c r="R478" s="3">
        <f t="shared" si="75"/>
        <v>1</v>
      </c>
      <c r="S478" s="3">
        <f t="shared" si="76"/>
        <v>-1</v>
      </c>
      <c r="T478" s="3">
        <f>IF(T$3=0,0,INDEX(Sheet1!RawDataCols,$C478,T$5)*$R478)</f>
        <v>718510.61</v>
      </c>
      <c r="U478" s="3">
        <f>IF(U$3=0,0,INDEX(Sheet1!RawDataCols,$C478,U$5)*$R478)</f>
        <v>215216</v>
      </c>
      <c r="V478" s="3">
        <f>IF(V$3=0,0,INDEX(Sheet1!RawDataCols,$C478,V$5)*$R478)</f>
        <v>0</v>
      </c>
      <c r="W478" s="3">
        <f>IF(W$3=0,0,INDEX(Sheet1!RawDataCols,$C478,W$5)*$R478)</f>
        <v>144614.89000000001</v>
      </c>
      <c r="X478" s="3">
        <f>IF(X$3=0,0,INDEX(Sheet1!RawDataCols,$C478,X$5)*$R478)</f>
        <v>-437092.67</v>
      </c>
      <c r="Y478" s="3">
        <f>IF(Y$3=0,0,INDEX(Sheet1!RawDataCols,$C478,Y$5)*$R478)</f>
        <v>0</v>
      </c>
      <c r="Z478" s="3">
        <f>IF(Z$3=0,0,INDEX(Sheet1!RawDataCols,$C478,Z$5)*$R478)</f>
        <v>-286511.65000000002</v>
      </c>
      <c r="AA478" s="3">
        <f>IF(AA$3=0,0,INDEX(Sheet1!RawDataCols,$C478,AA$5)*$R478)</f>
        <v>90441.21</v>
      </c>
      <c r="AB478" s="3">
        <f>IF(AB$3=0,0,INDEX(Sheet1!RawDataCols,$C478,AB$5)*$R478)</f>
        <v>0</v>
      </c>
      <c r="AC478" s="3">
        <f>IF(AC$3=0,0,INDEX(Sheet1!RawDataCols,$C478,AC$5)*$R478)</f>
        <v>401402.08</v>
      </c>
      <c r="AD478" s="3">
        <f>IF(AD$3=0,0,INDEX(Sheet1!RawDataCols,$C478,AD$5)*$R478)</f>
        <v>707.46</v>
      </c>
      <c r="AE478" s="3">
        <f>IF(AE$3=0,0,INDEX(Sheet1!RawDataCols,$C478,AE$5)*$R478)</f>
        <v>0</v>
      </c>
      <c r="AF478" s="3">
        <f>IF(AF$3=0,0,INDEX(Sheet1!RawDataCols,$C478,AF$5)*$R478)</f>
        <v>-191637.46</v>
      </c>
      <c r="AG478" s="3">
        <f>IF(AG$3=0,0,INDEX(Sheet1!RawDataCols,$C478,AG$5)*$R478)</f>
        <v>-41519.35</v>
      </c>
      <c r="AH478" s="3">
        <f>IF(AH$3=0,0,INDEX(Sheet1!RawDataCols,$C478,AH$5)*$R478)</f>
        <v>0</v>
      </c>
      <c r="AI478" s="3">
        <f>IF(AI$3=0,0,INDEX(Sheet1!RawDataCols,$C478,AI$5)*$R478)</f>
        <v>-128639.72</v>
      </c>
      <c r="AJ478" s="3">
        <f>IF(AJ$3=0,0,INDEX(Sheet1!RawDataCols,$C478,AJ$5)*$R478)</f>
        <v>251690.38</v>
      </c>
      <c r="AK478" s="3">
        <f>IF(AK$3=0,0,INDEX(Sheet1!RawDataCols,$C478,AK$5)*$R478)</f>
        <v>0</v>
      </c>
      <c r="AL478" s="3">
        <f>IF(AL$3=0,0,INDEX(Sheet1!RawDataCols,$C478,AL$5)*$R478)</f>
        <v>201615.56</v>
      </c>
      <c r="AM478" s="3">
        <f>IF(AM$3=0,0,INDEX(Sheet1!RawDataCols,$C478,AM$5)*$R478)</f>
        <v>-58282.45</v>
      </c>
      <c r="AN478" s="3">
        <f>IF(AN$3=0,0,INDEX(Sheet1!RawDataCols,$C478,AN$5)*$R478)</f>
        <v>0</v>
      </c>
      <c r="AO478" s="3">
        <f>IF(AO$3=0,0,INDEX(Sheet1!RawDataCols,$C478,AO$5)*$R478)</f>
        <v>51314.7</v>
      </c>
      <c r="AP478" s="3">
        <f>IF(AP$3=0,0,INDEX(Sheet1!RawDataCols,$C478,AP$5)*$R478)</f>
        <v>126883.28</v>
      </c>
      <c r="AQ478" s="3">
        <f>IF(AQ$3=0,0,INDEX(Sheet1!RawDataCols,$C478,AQ$5)*$R478)</f>
        <v>0</v>
      </c>
      <c r="AR478" s="3">
        <f>IF(AR$3=0,0,INDEX(Sheet1!RawDataCols,$C478,AR$5)*$R478)</f>
        <v>-172570.01</v>
      </c>
      <c r="AS478" s="3">
        <f>IF(AS$3=0,0,INDEX(Sheet1!RawDataCols,$C478,AS$5)*$R478)</f>
        <v>-143302.62</v>
      </c>
      <c r="AT478" s="3">
        <f>IF(AT$3=0,0,INDEX(Sheet1!RawDataCols,$C478,AT$5)*$R478)</f>
        <v>0</v>
      </c>
      <c r="AU478" s="3">
        <f>IF(AU$3=0,0,INDEX(Sheet1!RawDataCols,$C478,AU$5)*$R478)</f>
        <v>18313.939999999999</v>
      </c>
      <c r="AV478" s="3">
        <f>IF(AV$3=0,0,INDEX(Sheet1!RawDataCols,$C478,AV$5)*$R478)</f>
        <v>-194944.04</v>
      </c>
      <c r="AW478" s="3">
        <f>IF(AW$3=0,0,INDEX(Sheet1!RawDataCols,$C478,AW$5)*$R478)</f>
        <v>0</v>
      </c>
      <c r="AX478" s="3">
        <f>IF(AX$3=0,0,INDEX(Sheet1!RawDataCols,$C478,AX$5)*$R478)</f>
        <v>145090.65</v>
      </c>
      <c r="AY478" s="3">
        <f>IF(AY$3=0,0,INDEX(Sheet1!RawDataCols,$C478,AY$5)*$R478)</f>
        <v>167689.65</v>
      </c>
      <c r="AZ478" s="3">
        <f>IF(AZ$3=0,0,INDEX(Sheet1!RawDataCols,$C478,AZ$5)*$R478)</f>
        <v>0</v>
      </c>
      <c r="BA478" s="3">
        <f>IF(BA$3=0,0,INDEX(Sheet1!RawDataCols,$C478,BA$5)*$R478)</f>
        <v>-599.48</v>
      </c>
      <c r="BB478" s="3">
        <f>IF(BB$3=0,0,INDEX(Sheet1!RawDataCols,$C478,BB$5)*$R478)</f>
        <v>-182289.35</v>
      </c>
      <c r="BC478" s="3">
        <f>IF(BC$3=0,0,INDEX(Sheet1!RawDataCols,$C478,BC$5)*$R478)</f>
        <v>0</v>
      </c>
      <c r="BD478" s="3">
        <f>IF(BD$3=0,0,INDEX(Sheet1!RawDataCols,$C478,BD$5)*$R478)</f>
        <v>256454.19</v>
      </c>
      <c r="BE478" s="3">
        <f>IF(BE$3=0,0,INDEX(Sheet1!RawDataCols,$C478,BE$5)*$R478)</f>
        <v>-182289.35</v>
      </c>
      <c r="BF478" s="3">
        <f>IF(BF$3=0,0,INDEX(Sheet1!RawDataCols,$C478,BF$5)*$R478)</f>
        <v>0</v>
      </c>
      <c r="BG478" s="179">
        <f>IF(BG$3=0,0,INDEX(Sheet1!RawDataCols,$C478,BG$5)*$R478)</f>
        <v>256454.19</v>
      </c>
      <c r="BH478" s="33">
        <f t="shared" si="77"/>
        <v>513708.1100000001</v>
      </c>
      <c r="BI478" s="33">
        <f t="shared" si="78"/>
        <v>0</v>
      </c>
      <c r="BJ478" s="33">
        <f t="shared" si="79"/>
        <v>718510.61</v>
      </c>
      <c r="BK478" s="3">
        <f>IF(BK$3=0,0,INDEX(Sheet1!RawDataCols,$C478,BK$5)*$R478)</f>
        <v>0</v>
      </c>
      <c r="BL478" s="3">
        <f>IF(BL$3=0,0,INDEX(Sheet1!RawDataCols,$C478,BL$5)*$R478)</f>
        <v>52563.327499999999</v>
      </c>
      <c r="BM478" s="3">
        <f>IF(BM$3=0,0,INDEX(Sheet1!RawDataCols,$C478,BM$5)*$R478)</f>
        <v>127672.7625</v>
      </c>
      <c r="BN478" s="3">
        <f>IF(BN$3=0,0,INDEX(Sheet1!RawDataCols,$C478,BN$5)*$R478)</f>
        <v>81615.518750000003</v>
      </c>
      <c r="BO478" s="3">
        <f>IF(BO$3=0,0,INDEX(Sheet1!RawDataCols,$C478,BO$5)*$R478)</f>
        <v>42175.418749999997</v>
      </c>
      <c r="BP478" s="3">
        <f>IF(BP$3=0,0,INDEX(Sheet1!RawDataCols,$C478,BP$5)*$R478)</f>
        <v>279662.92</v>
      </c>
      <c r="BQ478" s="3">
        <f t="shared" si="80"/>
        <v>587075.15</v>
      </c>
      <c r="BR478" s="3">
        <f t="shared" si="81"/>
        <v>797953.64</v>
      </c>
      <c r="BS478" s="3">
        <f t="shared" si="82"/>
        <v>723251.85</v>
      </c>
      <c r="BT478" s="3">
        <f t="shared" si="83"/>
        <v>513708.11</v>
      </c>
      <c r="BU478" s="3" t="str">
        <f>INDEX(Sheet1!$BS$2:$BS$1000,MATCH($A478,Sheet1!$A$2:$A$1000,0))</f>
        <v>20</v>
      </c>
      <c r="BV478" s="3">
        <f>INDEX(Sheet1!$BT$2:$BT$1000,MATCH($A478,Sheet1!$A$2:$A$1000,0))</f>
        <v>513708.11</v>
      </c>
    </row>
    <row r="479" spans="1:74" x14ac:dyDescent="0.2">
      <c r="A479" s="11" t="s">
        <v>911</v>
      </c>
      <c r="B479" s="3">
        <f>MATCH($A479,Sheet1!ACCOUNTNO,0)</f>
        <v>441</v>
      </c>
      <c r="C479" s="3">
        <f t="shared" si="74"/>
        <v>441</v>
      </c>
      <c r="D479" s="3" t="str">
        <f>IF(D$3=0,0,INDEX(Sheet1!RawDataCols,$C479,D$5))</f>
        <v>51100G07</v>
      </c>
      <c r="E479" s="3" t="str">
        <f>IF(E$3=0,0,INDEX(Sheet1!RawDataCols,$C479,E$5))</f>
        <v xml:space="preserve">51100          </v>
      </c>
      <c r="F479" s="3" t="str">
        <f>IF(F$3=0,0,INDEX(Sheet1!RawDataCols,$C479,F$5))</f>
        <v xml:space="preserve">G07            </v>
      </c>
      <c r="G479" s="3" t="str">
        <f>IF(G$3=0,0,INDEX(Sheet1!RawDataCols,$C479,G$5))</f>
        <v xml:space="preserve">               </v>
      </c>
      <c r="H479" s="3" t="str">
        <f>IF(H$3=0,0,INDEX(Sheet1!RawDataCols,$C479,H$5))</f>
        <v xml:space="preserve">               </v>
      </c>
      <c r="I479" s="3" t="str">
        <f>IF(I$3=0,0,INDEX(Sheet1!RawDataCols,$C479,I$5))</f>
        <v xml:space="preserve">               </v>
      </c>
      <c r="J479" s="3" t="str">
        <f>IF(J$3=0,0,INDEX(Sheet1!RawDataCols,$C479,J$5))</f>
        <v xml:space="preserve">               </v>
      </c>
      <c r="K479" s="3" t="str">
        <f>IF(K$3=0,0,INDEX(Sheet1!RawDataCols,$C479,K$5))</f>
        <v xml:space="preserve">               </v>
      </c>
      <c r="L479" s="3" t="str">
        <f>IF(L$3=0,0,INDEX(Sheet1!RawDataCols,$C479,L$5))</f>
        <v xml:space="preserve">               </v>
      </c>
      <c r="M479" s="3" t="str">
        <f>IF(M$3=0,0,INDEX(Sheet1!RawDataCols,$C479,M$5))</f>
        <v xml:space="preserve">F007  </v>
      </c>
      <c r="N479" s="3" t="str">
        <f>IF(N$3=0,0,INDEX(Sheet1!RawDataCols,$C479,N$5))</f>
        <v>Trade Debtor-GPM</v>
      </c>
      <c r="O479" s="3">
        <f>INDEX(Sheet1!RawDataCols,$C479,O$5)</f>
        <v>20</v>
      </c>
      <c r="P479" s="3" t="str">
        <f>INDEX(Sheet1!RawDataCols,$C479,P$5)</f>
        <v>Current Assets</v>
      </c>
      <c r="Q479" s="3" t="str">
        <f>IF(Q$3=0,0,INDEX(Sheet1!RawDataCols,$C479,Q$5))</f>
        <v>B</v>
      </c>
      <c r="R479" s="3">
        <f t="shared" si="75"/>
        <v>1</v>
      </c>
      <c r="S479" s="3">
        <f t="shared" si="76"/>
        <v>-1</v>
      </c>
      <c r="T479" s="3">
        <f>IF(T$3=0,0,INDEX(Sheet1!RawDataCols,$C479,T$5)*$R479)</f>
        <v>-272136.14</v>
      </c>
      <c r="U479" s="3">
        <f>IF(U$3=0,0,INDEX(Sheet1!RawDataCols,$C479,U$5)*$R479)</f>
        <v>-28808.78</v>
      </c>
      <c r="V479" s="3">
        <f>IF(V$3=0,0,INDEX(Sheet1!RawDataCols,$C479,V$5)*$R479)</f>
        <v>0</v>
      </c>
      <c r="W479" s="3">
        <f>IF(W$3=0,0,INDEX(Sheet1!RawDataCols,$C479,W$5)*$R479)</f>
        <v>-35533.14</v>
      </c>
      <c r="X479" s="3">
        <f>IF(X$3=0,0,INDEX(Sheet1!RawDataCols,$C479,X$5)*$R479)</f>
        <v>4915.38</v>
      </c>
      <c r="Y479" s="3">
        <f>IF(Y$3=0,0,INDEX(Sheet1!RawDataCols,$C479,Y$5)*$R479)</f>
        <v>0</v>
      </c>
      <c r="Z479" s="3">
        <f>IF(Z$3=0,0,INDEX(Sheet1!RawDataCols,$C479,Z$5)*$R479)</f>
        <v>58206.9</v>
      </c>
      <c r="AA479" s="3">
        <f>IF(AA$3=0,0,INDEX(Sheet1!RawDataCols,$C479,AA$5)*$R479)</f>
        <v>153317.96</v>
      </c>
      <c r="AB479" s="3">
        <f>IF(AB$3=0,0,INDEX(Sheet1!RawDataCols,$C479,AB$5)*$R479)</f>
        <v>0</v>
      </c>
      <c r="AC479" s="3">
        <f>IF(AC$3=0,0,INDEX(Sheet1!RawDataCols,$C479,AC$5)*$R479)</f>
        <v>-229761.69</v>
      </c>
      <c r="AD479" s="3">
        <f>IF(AD$3=0,0,INDEX(Sheet1!RawDataCols,$C479,AD$5)*$R479)</f>
        <v>86037.95</v>
      </c>
      <c r="AE479" s="3">
        <f>IF(AE$3=0,0,INDEX(Sheet1!RawDataCols,$C479,AE$5)*$R479)</f>
        <v>0</v>
      </c>
      <c r="AF479" s="3">
        <f>IF(AF$3=0,0,INDEX(Sheet1!RawDataCols,$C479,AF$5)*$R479)</f>
        <v>-23970.31</v>
      </c>
      <c r="AG479" s="3">
        <f>IF(AG$3=0,0,INDEX(Sheet1!RawDataCols,$C479,AG$5)*$R479)</f>
        <v>67102</v>
      </c>
      <c r="AH479" s="3">
        <f>IF(AH$3=0,0,INDEX(Sheet1!RawDataCols,$C479,AH$5)*$R479)</f>
        <v>0</v>
      </c>
      <c r="AI479" s="3">
        <f>IF(AI$3=0,0,INDEX(Sheet1!RawDataCols,$C479,AI$5)*$R479)</f>
        <v>35268.76</v>
      </c>
      <c r="AJ479" s="3">
        <f>IF(AJ$3=0,0,INDEX(Sheet1!RawDataCols,$C479,AJ$5)*$R479)</f>
        <v>-12452.16</v>
      </c>
      <c r="AK479" s="3">
        <f>IF(AK$3=0,0,INDEX(Sheet1!RawDataCols,$C479,AK$5)*$R479)</f>
        <v>0</v>
      </c>
      <c r="AL479" s="3">
        <f>IF(AL$3=0,0,INDEX(Sheet1!RawDataCols,$C479,AL$5)*$R479)</f>
        <v>581.32000000000005</v>
      </c>
      <c r="AM479" s="3">
        <f>IF(AM$3=0,0,INDEX(Sheet1!RawDataCols,$C479,AM$5)*$R479)</f>
        <v>-37841.230000000003</v>
      </c>
      <c r="AN479" s="3">
        <f>IF(AN$3=0,0,INDEX(Sheet1!RawDataCols,$C479,AN$5)*$R479)</f>
        <v>0</v>
      </c>
      <c r="AO479" s="3">
        <f>IF(AO$3=0,0,INDEX(Sheet1!RawDataCols,$C479,AO$5)*$R479)</f>
        <v>-41166.720000000001</v>
      </c>
      <c r="AP479" s="3">
        <f>IF(AP$3=0,0,INDEX(Sheet1!RawDataCols,$C479,AP$5)*$R479)</f>
        <v>-24614.52</v>
      </c>
      <c r="AQ479" s="3">
        <f>IF(AQ$3=0,0,INDEX(Sheet1!RawDataCols,$C479,AQ$5)*$R479)</f>
        <v>0</v>
      </c>
      <c r="AR479" s="3">
        <f>IF(AR$3=0,0,INDEX(Sheet1!RawDataCols,$C479,AR$5)*$R479)</f>
        <v>-29362.97</v>
      </c>
      <c r="AS479" s="3">
        <f>IF(AS$3=0,0,INDEX(Sheet1!RawDataCols,$C479,AS$5)*$R479)</f>
        <v>32818.06</v>
      </c>
      <c r="AT479" s="3">
        <f>IF(AT$3=0,0,INDEX(Sheet1!RawDataCols,$C479,AT$5)*$R479)</f>
        <v>0</v>
      </c>
      <c r="AU479" s="3">
        <f>IF(AU$3=0,0,INDEX(Sheet1!RawDataCols,$C479,AU$5)*$R479)</f>
        <v>75039.61</v>
      </c>
      <c r="AV479" s="3">
        <f>IF(AV$3=0,0,INDEX(Sheet1!RawDataCols,$C479,AV$5)*$R479)</f>
        <v>28392.33</v>
      </c>
      <c r="AW479" s="3">
        <f>IF(AW$3=0,0,INDEX(Sheet1!RawDataCols,$C479,AW$5)*$R479)</f>
        <v>0</v>
      </c>
      <c r="AX479" s="3">
        <f>IF(AX$3=0,0,INDEX(Sheet1!RawDataCols,$C479,AX$5)*$R479)</f>
        <v>-32512.560000000001</v>
      </c>
      <c r="AY479" s="3">
        <f>IF(AY$3=0,0,INDEX(Sheet1!RawDataCols,$C479,AY$5)*$R479)</f>
        <v>-2402.66</v>
      </c>
      <c r="AZ479" s="3">
        <f>IF(AZ$3=0,0,INDEX(Sheet1!RawDataCols,$C479,AZ$5)*$R479)</f>
        <v>0</v>
      </c>
      <c r="BA479" s="3">
        <f>IF(BA$3=0,0,INDEX(Sheet1!RawDataCols,$C479,BA$5)*$R479)</f>
        <v>87679.14</v>
      </c>
      <c r="BB479" s="3">
        <f>IF(BB$3=0,0,INDEX(Sheet1!RawDataCols,$C479,BB$5)*$R479)</f>
        <v>25574.78</v>
      </c>
      <c r="BC479" s="3">
        <f>IF(BC$3=0,0,INDEX(Sheet1!RawDataCols,$C479,BC$5)*$R479)</f>
        <v>0</v>
      </c>
      <c r="BD479" s="3">
        <f>IF(BD$3=0,0,INDEX(Sheet1!RawDataCols,$C479,BD$5)*$R479)</f>
        <v>-27577.5</v>
      </c>
      <c r="BE479" s="3">
        <f>IF(BE$3=0,0,INDEX(Sheet1!RawDataCols,$C479,BE$5)*$R479)</f>
        <v>25574.78</v>
      </c>
      <c r="BF479" s="3">
        <f>IF(BF$3=0,0,INDEX(Sheet1!RawDataCols,$C479,BF$5)*$R479)</f>
        <v>0</v>
      </c>
      <c r="BG479" s="179">
        <f>IF(BG$3=0,0,INDEX(Sheet1!RawDataCols,$C479,BG$5)*$R479)</f>
        <v>-27577.5</v>
      </c>
      <c r="BH479" s="33">
        <f t="shared" si="77"/>
        <v>19902.969999999947</v>
      </c>
      <c r="BI479" s="33">
        <f t="shared" si="78"/>
        <v>0</v>
      </c>
      <c r="BJ479" s="33">
        <f t="shared" si="79"/>
        <v>-272136.13999999996</v>
      </c>
      <c r="BK479" s="3">
        <f>IF(BK$3=0,0,INDEX(Sheet1!RawDataCols,$C479,BK$5)*$R479)</f>
        <v>0</v>
      </c>
      <c r="BL479" s="3">
        <f>IF(BL$3=0,0,INDEX(Sheet1!RawDataCols,$C479,BL$5)*$R479)</f>
        <v>-38029.392500000002</v>
      </c>
      <c r="BM479" s="3">
        <f>IF(BM$3=0,0,INDEX(Sheet1!RawDataCols,$C479,BM$5)*$R479)</f>
        <v>-28769.422500000001</v>
      </c>
      <c r="BN479" s="3">
        <f>IF(BN$3=0,0,INDEX(Sheet1!RawDataCols,$C479,BN$5)*$R479)</f>
        <v>-28208.083750000002</v>
      </c>
      <c r="BO479" s="3">
        <f>IF(BO$3=0,0,INDEX(Sheet1!RawDataCols,$C479,BO$5)*$R479)</f>
        <v>-23875.056250000001</v>
      </c>
      <c r="BP479" s="3">
        <f>IF(BP$3=0,0,INDEX(Sheet1!RawDataCols,$C479,BP$5)*$R479)</f>
        <v>-109026.98</v>
      </c>
      <c r="BQ479" s="3">
        <f t="shared" si="80"/>
        <v>-142711.58000000005</v>
      </c>
      <c r="BR479" s="3">
        <f t="shared" si="81"/>
        <v>-2023.7900000000373</v>
      </c>
      <c r="BS479" s="3">
        <f t="shared" si="82"/>
        <v>-31661.48000000004</v>
      </c>
      <c r="BT479" s="3">
        <f t="shared" si="83"/>
        <v>19902.969999999958</v>
      </c>
      <c r="BU479" s="3" t="str">
        <f>INDEX(Sheet1!$BS$2:$BS$1000,MATCH($A479,Sheet1!$A$2:$A$1000,0))</f>
        <v>21</v>
      </c>
      <c r="BV479" s="3">
        <f>INDEX(Sheet1!$BT$2:$BT$1000,MATCH($A479,Sheet1!$A$2:$A$1000,0))</f>
        <v>19902.97</v>
      </c>
    </row>
    <row r="480" spans="1:74" x14ac:dyDescent="0.2">
      <c r="A480" s="11" t="s">
        <v>912</v>
      </c>
      <c r="B480" s="3">
        <f>MATCH($A480,Sheet1!ACCOUNTNO,0)</f>
        <v>442</v>
      </c>
      <c r="C480" s="3">
        <f t="shared" si="74"/>
        <v>442</v>
      </c>
      <c r="D480" s="3" t="str">
        <f>IF(D$3=0,0,INDEX(Sheet1!RawDataCols,$C480,D$5))</f>
        <v>52180G07</v>
      </c>
      <c r="E480" s="3" t="str">
        <f>IF(E$3=0,0,INDEX(Sheet1!RawDataCols,$C480,E$5))</f>
        <v xml:space="preserve">52180          </v>
      </c>
      <c r="F480" s="3" t="str">
        <f>IF(F$3=0,0,INDEX(Sheet1!RawDataCols,$C480,F$5))</f>
        <v xml:space="preserve">G07            </v>
      </c>
      <c r="G480" s="3" t="str">
        <f>IF(G$3=0,0,INDEX(Sheet1!RawDataCols,$C480,G$5))</f>
        <v xml:space="preserve">               </v>
      </c>
      <c r="H480" s="3" t="str">
        <f>IF(H$3=0,0,INDEX(Sheet1!RawDataCols,$C480,H$5))</f>
        <v xml:space="preserve">               </v>
      </c>
      <c r="I480" s="3" t="str">
        <f>IF(I$3=0,0,INDEX(Sheet1!RawDataCols,$C480,I$5))</f>
        <v xml:space="preserve">               </v>
      </c>
      <c r="J480" s="3" t="str">
        <f>IF(J$3=0,0,INDEX(Sheet1!RawDataCols,$C480,J$5))</f>
        <v xml:space="preserve">               </v>
      </c>
      <c r="K480" s="3" t="str">
        <f>IF(K$3=0,0,INDEX(Sheet1!RawDataCols,$C480,K$5))</f>
        <v xml:space="preserve">               </v>
      </c>
      <c r="L480" s="3" t="str">
        <f>IF(L$3=0,0,INDEX(Sheet1!RawDataCols,$C480,L$5))</f>
        <v xml:space="preserve">               </v>
      </c>
      <c r="M480" s="3" t="str">
        <f>IF(M$3=0,0,INDEX(Sheet1!RawDataCols,$C480,M$5))</f>
        <v xml:space="preserve">F007  </v>
      </c>
      <c r="N480" s="3" t="str">
        <f>IF(N$3=0,0,INDEX(Sheet1!RawDataCols,$C480,N$5))</f>
        <v>Petty Cash-GPM</v>
      </c>
      <c r="O480" s="3">
        <f>INDEX(Sheet1!RawDataCols,$C480,O$5)</f>
        <v>20</v>
      </c>
      <c r="P480" s="3" t="str">
        <f>INDEX(Sheet1!RawDataCols,$C480,P$5)</f>
        <v>Current Assets</v>
      </c>
      <c r="Q480" s="3" t="str">
        <f>IF(Q$3=0,0,INDEX(Sheet1!RawDataCols,$C480,Q$5))</f>
        <v>B</v>
      </c>
      <c r="R480" s="3">
        <f t="shared" si="75"/>
        <v>1</v>
      </c>
      <c r="S480" s="3">
        <f t="shared" si="76"/>
        <v>-1</v>
      </c>
      <c r="T480" s="3">
        <f>IF(T$3=0,0,INDEX(Sheet1!RawDataCols,$C480,T$5)*$R480)</f>
        <v>900</v>
      </c>
      <c r="U480" s="3">
        <f>IF(U$3=0,0,INDEX(Sheet1!RawDataCols,$C480,U$5)*$R480)</f>
        <v>0</v>
      </c>
      <c r="V480" s="3">
        <f>IF(V$3=0,0,INDEX(Sheet1!RawDataCols,$C480,V$5)*$R480)</f>
        <v>0</v>
      </c>
      <c r="W480" s="3">
        <f>IF(W$3=0,0,INDEX(Sheet1!RawDataCols,$C480,W$5)*$R480)</f>
        <v>0</v>
      </c>
      <c r="X480" s="3">
        <f>IF(X$3=0,0,INDEX(Sheet1!RawDataCols,$C480,X$5)*$R480)</f>
        <v>0</v>
      </c>
      <c r="Y480" s="3">
        <f>IF(Y$3=0,0,INDEX(Sheet1!RawDataCols,$C480,Y$5)*$R480)</f>
        <v>0</v>
      </c>
      <c r="Z480" s="3">
        <f>IF(Z$3=0,0,INDEX(Sheet1!RawDataCols,$C480,Z$5)*$R480)</f>
        <v>0</v>
      </c>
      <c r="AA480" s="3">
        <f>IF(AA$3=0,0,INDEX(Sheet1!RawDataCols,$C480,AA$5)*$R480)</f>
        <v>0</v>
      </c>
      <c r="AB480" s="3">
        <f>IF(AB$3=0,0,INDEX(Sheet1!RawDataCols,$C480,AB$5)*$R480)</f>
        <v>0</v>
      </c>
      <c r="AC480" s="3">
        <f>IF(AC$3=0,0,INDEX(Sheet1!RawDataCols,$C480,AC$5)*$R480)</f>
        <v>0</v>
      </c>
      <c r="AD480" s="3">
        <f>IF(AD$3=0,0,INDEX(Sheet1!RawDataCols,$C480,AD$5)*$R480)</f>
        <v>0</v>
      </c>
      <c r="AE480" s="3">
        <f>IF(AE$3=0,0,INDEX(Sheet1!RawDataCols,$C480,AE$5)*$R480)</f>
        <v>0</v>
      </c>
      <c r="AF480" s="3">
        <f>IF(AF$3=0,0,INDEX(Sheet1!RawDataCols,$C480,AF$5)*$R480)</f>
        <v>0</v>
      </c>
      <c r="AG480" s="3">
        <f>IF(AG$3=0,0,INDEX(Sheet1!RawDataCols,$C480,AG$5)*$R480)</f>
        <v>0</v>
      </c>
      <c r="AH480" s="3">
        <f>IF(AH$3=0,0,INDEX(Sheet1!RawDataCols,$C480,AH$5)*$R480)</f>
        <v>0</v>
      </c>
      <c r="AI480" s="3">
        <f>IF(AI$3=0,0,INDEX(Sheet1!RawDataCols,$C480,AI$5)*$R480)</f>
        <v>0</v>
      </c>
      <c r="AJ480" s="3">
        <f>IF(AJ$3=0,0,INDEX(Sheet1!RawDataCols,$C480,AJ$5)*$R480)</f>
        <v>0</v>
      </c>
      <c r="AK480" s="3">
        <f>IF(AK$3=0,0,INDEX(Sheet1!RawDataCols,$C480,AK$5)*$R480)</f>
        <v>0</v>
      </c>
      <c r="AL480" s="3">
        <f>IF(AL$3=0,0,INDEX(Sheet1!RawDataCols,$C480,AL$5)*$R480)</f>
        <v>0</v>
      </c>
      <c r="AM480" s="3">
        <f>IF(AM$3=0,0,INDEX(Sheet1!RawDataCols,$C480,AM$5)*$R480)</f>
        <v>0</v>
      </c>
      <c r="AN480" s="3">
        <f>IF(AN$3=0,0,INDEX(Sheet1!RawDataCols,$C480,AN$5)*$R480)</f>
        <v>0</v>
      </c>
      <c r="AO480" s="3">
        <f>IF(AO$3=0,0,INDEX(Sheet1!RawDataCols,$C480,AO$5)*$R480)</f>
        <v>0</v>
      </c>
      <c r="AP480" s="3">
        <f>IF(AP$3=0,0,INDEX(Sheet1!RawDataCols,$C480,AP$5)*$R480)</f>
        <v>0</v>
      </c>
      <c r="AQ480" s="3">
        <f>IF(AQ$3=0,0,INDEX(Sheet1!RawDataCols,$C480,AQ$5)*$R480)</f>
        <v>0</v>
      </c>
      <c r="AR480" s="3">
        <f>IF(AR$3=0,0,INDEX(Sheet1!RawDataCols,$C480,AR$5)*$R480)</f>
        <v>0</v>
      </c>
      <c r="AS480" s="3">
        <f>IF(AS$3=0,0,INDEX(Sheet1!RawDataCols,$C480,AS$5)*$R480)</f>
        <v>0</v>
      </c>
      <c r="AT480" s="3">
        <f>IF(AT$3=0,0,INDEX(Sheet1!RawDataCols,$C480,AT$5)*$R480)</f>
        <v>0</v>
      </c>
      <c r="AU480" s="3">
        <f>IF(AU$3=0,0,INDEX(Sheet1!RawDataCols,$C480,AU$5)*$R480)</f>
        <v>0</v>
      </c>
      <c r="AV480" s="3">
        <f>IF(AV$3=0,0,INDEX(Sheet1!RawDataCols,$C480,AV$5)*$R480)</f>
        <v>0</v>
      </c>
      <c r="AW480" s="3">
        <f>IF(AW$3=0,0,INDEX(Sheet1!RawDataCols,$C480,AW$5)*$R480)</f>
        <v>0</v>
      </c>
      <c r="AX480" s="3">
        <f>IF(AX$3=0,0,INDEX(Sheet1!RawDataCols,$C480,AX$5)*$R480)</f>
        <v>0</v>
      </c>
      <c r="AY480" s="3">
        <f>IF(AY$3=0,0,INDEX(Sheet1!RawDataCols,$C480,AY$5)*$R480)</f>
        <v>0</v>
      </c>
      <c r="AZ480" s="3">
        <f>IF(AZ$3=0,0,INDEX(Sheet1!RawDataCols,$C480,AZ$5)*$R480)</f>
        <v>0</v>
      </c>
      <c r="BA480" s="3">
        <f>IF(BA$3=0,0,INDEX(Sheet1!RawDataCols,$C480,BA$5)*$R480)</f>
        <v>0</v>
      </c>
      <c r="BB480" s="3">
        <f>IF(BB$3=0,0,INDEX(Sheet1!RawDataCols,$C480,BB$5)*$R480)</f>
        <v>0</v>
      </c>
      <c r="BC480" s="3">
        <f>IF(BC$3=0,0,INDEX(Sheet1!RawDataCols,$C480,BC$5)*$R480)</f>
        <v>0</v>
      </c>
      <c r="BD480" s="3">
        <f>IF(BD$3=0,0,INDEX(Sheet1!RawDataCols,$C480,BD$5)*$R480)</f>
        <v>0</v>
      </c>
      <c r="BE480" s="3">
        <f>IF(BE$3=0,0,INDEX(Sheet1!RawDataCols,$C480,BE$5)*$R480)</f>
        <v>0</v>
      </c>
      <c r="BF480" s="3">
        <f>IF(BF$3=0,0,INDEX(Sheet1!RawDataCols,$C480,BF$5)*$R480)</f>
        <v>0</v>
      </c>
      <c r="BG480" s="179">
        <f>IF(BG$3=0,0,INDEX(Sheet1!RawDataCols,$C480,BG$5)*$R480)</f>
        <v>0</v>
      </c>
      <c r="BH480" s="33">
        <f t="shared" si="77"/>
        <v>900</v>
      </c>
      <c r="BI480" s="33">
        <f t="shared" si="78"/>
        <v>0</v>
      </c>
      <c r="BJ480" s="33">
        <f t="shared" si="79"/>
        <v>900</v>
      </c>
      <c r="BK480" s="3">
        <f>IF(BK$3=0,0,INDEX(Sheet1!RawDataCols,$C480,BK$5)*$R480)</f>
        <v>0</v>
      </c>
      <c r="BL480" s="3">
        <f>IF(BL$3=0,0,INDEX(Sheet1!RawDataCols,$C480,BL$5)*$R480)</f>
        <v>112.5</v>
      </c>
      <c r="BM480" s="3">
        <f>IF(BM$3=0,0,INDEX(Sheet1!RawDataCols,$C480,BM$5)*$R480)</f>
        <v>112.5</v>
      </c>
      <c r="BN480" s="3">
        <f>IF(BN$3=0,0,INDEX(Sheet1!RawDataCols,$C480,BN$5)*$R480)</f>
        <v>112.5</v>
      </c>
      <c r="BO480" s="3">
        <f>IF(BO$3=0,0,INDEX(Sheet1!RawDataCols,$C480,BO$5)*$R480)</f>
        <v>112.5</v>
      </c>
      <c r="BP480" s="3">
        <f>IF(BP$3=0,0,INDEX(Sheet1!RawDataCols,$C480,BP$5)*$R480)</f>
        <v>900</v>
      </c>
      <c r="BQ480" s="3">
        <f t="shared" si="80"/>
        <v>900</v>
      </c>
      <c r="BR480" s="3">
        <f t="shared" si="81"/>
        <v>900</v>
      </c>
      <c r="BS480" s="3">
        <f t="shared" si="82"/>
        <v>900</v>
      </c>
      <c r="BT480" s="3">
        <f t="shared" si="83"/>
        <v>900</v>
      </c>
      <c r="BU480" s="3" t="str">
        <f>INDEX(Sheet1!$BS$2:$BS$1000,MATCH($A480,Sheet1!$A$2:$A$1000,0))</f>
        <v>22</v>
      </c>
      <c r="BV480" s="3">
        <f>INDEX(Sheet1!$BT$2:$BT$1000,MATCH($A480,Sheet1!$A$2:$A$1000,0))</f>
        <v>900</v>
      </c>
    </row>
    <row r="481" spans="1:74" x14ac:dyDescent="0.2">
      <c r="A481" s="11" t="s">
        <v>913</v>
      </c>
      <c r="B481" s="3">
        <f>MATCH($A481,Sheet1!ACCOUNTNO,0)</f>
        <v>443</v>
      </c>
      <c r="C481" s="3">
        <f t="shared" si="74"/>
        <v>443</v>
      </c>
      <c r="D481" s="3" t="str">
        <f>IF(D$3=0,0,INDEX(Sheet1!RawDataCols,$C481,D$5))</f>
        <v>52200G07</v>
      </c>
      <c r="E481" s="3" t="str">
        <f>IF(E$3=0,0,INDEX(Sheet1!RawDataCols,$C481,E$5))</f>
        <v xml:space="preserve">52200          </v>
      </c>
      <c r="F481" s="3" t="str">
        <f>IF(F$3=0,0,INDEX(Sheet1!RawDataCols,$C481,F$5))</f>
        <v xml:space="preserve">G07            </v>
      </c>
      <c r="G481" s="3" t="str">
        <f>IF(G$3=0,0,INDEX(Sheet1!RawDataCols,$C481,G$5))</f>
        <v xml:space="preserve">               </v>
      </c>
      <c r="H481" s="3" t="str">
        <f>IF(H$3=0,0,INDEX(Sheet1!RawDataCols,$C481,H$5))</f>
        <v xml:space="preserve">               </v>
      </c>
      <c r="I481" s="3" t="str">
        <f>IF(I$3=0,0,INDEX(Sheet1!RawDataCols,$C481,I$5))</f>
        <v xml:space="preserve">               </v>
      </c>
      <c r="J481" s="3" t="str">
        <f>IF(J$3=0,0,INDEX(Sheet1!RawDataCols,$C481,J$5))</f>
        <v xml:space="preserve">               </v>
      </c>
      <c r="K481" s="3" t="str">
        <f>IF(K$3=0,0,INDEX(Sheet1!RawDataCols,$C481,K$5))</f>
        <v xml:space="preserve">               </v>
      </c>
      <c r="L481" s="3" t="str">
        <f>IF(L$3=0,0,INDEX(Sheet1!RawDataCols,$C481,L$5))</f>
        <v xml:space="preserve">               </v>
      </c>
      <c r="M481" s="3" t="str">
        <f>IF(M$3=0,0,INDEX(Sheet1!RawDataCols,$C481,M$5))</f>
        <v xml:space="preserve">F007  </v>
      </c>
      <c r="N481" s="3" t="str">
        <f>IF(N$3=0,0,INDEX(Sheet1!RawDataCols,$C481,N$5))</f>
        <v>Preliminary Expense-GPM</v>
      </c>
      <c r="O481" s="3">
        <f>INDEX(Sheet1!RawDataCols,$C481,O$5)</f>
        <v>20</v>
      </c>
      <c r="P481" s="3" t="str">
        <f>INDEX(Sheet1!RawDataCols,$C481,P$5)</f>
        <v>Current Assets</v>
      </c>
      <c r="Q481" s="3" t="str">
        <f>IF(Q$3=0,0,INDEX(Sheet1!RawDataCols,$C481,Q$5))</f>
        <v>B</v>
      </c>
      <c r="R481" s="3">
        <f t="shared" si="75"/>
        <v>1</v>
      </c>
      <c r="S481" s="3">
        <f t="shared" si="76"/>
        <v>-1</v>
      </c>
      <c r="T481" s="3">
        <f>IF(T$3=0,0,INDEX(Sheet1!RawDataCols,$C481,T$5)*$R481)</f>
        <v>781.75</v>
      </c>
      <c r="U481" s="3">
        <f>IF(U$3=0,0,INDEX(Sheet1!RawDataCols,$C481,U$5)*$R481)</f>
        <v>0</v>
      </c>
      <c r="V481" s="3">
        <f>IF(V$3=0,0,INDEX(Sheet1!RawDataCols,$C481,V$5)*$R481)</f>
        <v>0</v>
      </c>
      <c r="W481" s="3">
        <f>IF(W$3=0,0,INDEX(Sheet1!RawDataCols,$C481,W$5)*$R481)</f>
        <v>0</v>
      </c>
      <c r="X481" s="3">
        <f>IF(X$3=0,0,INDEX(Sheet1!RawDataCols,$C481,X$5)*$R481)</f>
        <v>0</v>
      </c>
      <c r="Y481" s="3">
        <f>IF(Y$3=0,0,INDEX(Sheet1!RawDataCols,$C481,Y$5)*$R481)</f>
        <v>0</v>
      </c>
      <c r="Z481" s="3">
        <f>IF(Z$3=0,0,INDEX(Sheet1!RawDataCols,$C481,Z$5)*$R481)</f>
        <v>0</v>
      </c>
      <c r="AA481" s="3">
        <f>IF(AA$3=0,0,INDEX(Sheet1!RawDataCols,$C481,AA$5)*$R481)</f>
        <v>0</v>
      </c>
      <c r="AB481" s="3">
        <f>IF(AB$3=0,0,INDEX(Sheet1!RawDataCols,$C481,AB$5)*$R481)</f>
        <v>0</v>
      </c>
      <c r="AC481" s="3">
        <f>IF(AC$3=0,0,INDEX(Sheet1!RawDataCols,$C481,AC$5)*$R481)</f>
        <v>0</v>
      </c>
      <c r="AD481" s="3">
        <f>IF(AD$3=0,0,INDEX(Sheet1!RawDataCols,$C481,AD$5)*$R481)</f>
        <v>0</v>
      </c>
      <c r="AE481" s="3">
        <f>IF(AE$3=0,0,INDEX(Sheet1!RawDataCols,$C481,AE$5)*$R481)</f>
        <v>0</v>
      </c>
      <c r="AF481" s="3">
        <f>IF(AF$3=0,0,INDEX(Sheet1!RawDataCols,$C481,AF$5)*$R481)</f>
        <v>0</v>
      </c>
      <c r="AG481" s="3">
        <f>IF(AG$3=0,0,INDEX(Sheet1!RawDataCols,$C481,AG$5)*$R481)</f>
        <v>0</v>
      </c>
      <c r="AH481" s="3">
        <f>IF(AH$3=0,0,INDEX(Sheet1!RawDataCols,$C481,AH$5)*$R481)</f>
        <v>0</v>
      </c>
      <c r="AI481" s="3">
        <f>IF(AI$3=0,0,INDEX(Sheet1!RawDataCols,$C481,AI$5)*$R481)</f>
        <v>0</v>
      </c>
      <c r="AJ481" s="3">
        <f>IF(AJ$3=0,0,INDEX(Sheet1!RawDataCols,$C481,AJ$5)*$R481)</f>
        <v>0</v>
      </c>
      <c r="AK481" s="3">
        <f>IF(AK$3=0,0,INDEX(Sheet1!RawDataCols,$C481,AK$5)*$R481)</f>
        <v>0</v>
      </c>
      <c r="AL481" s="3">
        <f>IF(AL$3=0,0,INDEX(Sheet1!RawDataCols,$C481,AL$5)*$R481)</f>
        <v>0</v>
      </c>
      <c r="AM481" s="3">
        <f>IF(AM$3=0,0,INDEX(Sheet1!RawDataCols,$C481,AM$5)*$R481)</f>
        <v>0</v>
      </c>
      <c r="AN481" s="3">
        <f>IF(AN$3=0,0,INDEX(Sheet1!RawDataCols,$C481,AN$5)*$R481)</f>
        <v>0</v>
      </c>
      <c r="AO481" s="3">
        <f>IF(AO$3=0,0,INDEX(Sheet1!RawDataCols,$C481,AO$5)*$R481)</f>
        <v>0</v>
      </c>
      <c r="AP481" s="3">
        <f>IF(AP$3=0,0,INDEX(Sheet1!RawDataCols,$C481,AP$5)*$R481)</f>
        <v>0</v>
      </c>
      <c r="AQ481" s="3">
        <f>IF(AQ$3=0,0,INDEX(Sheet1!RawDataCols,$C481,AQ$5)*$R481)</f>
        <v>0</v>
      </c>
      <c r="AR481" s="3">
        <f>IF(AR$3=0,0,INDEX(Sheet1!RawDataCols,$C481,AR$5)*$R481)</f>
        <v>0</v>
      </c>
      <c r="AS481" s="3">
        <f>IF(AS$3=0,0,INDEX(Sheet1!RawDataCols,$C481,AS$5)*$R481)</f>
        <v>0</v>
      </c>
      <c r="AT481" s="3">
        <f>IF(AT$3=0,0,INDEX(Sheet1!RawDataCols,$C481,AT$5)*$R481)</f>
        <v>0</v>
      </c>
      <c r="AU481" s="3">
        <f>IF(AU$3=0,0,INDEX(Sheet1!RawDataCols,$C481,AU$5)*$R481)</f>
        <v>0</v>
      </c>
      <c r="AV481" s="3">
        <f>IF(AV$3=0,0,INDEX(Sheet1!RawDataCols,$C481,AV$5)*$R481)</f>
        <v>0</v>
      </c>
      <c r="AW481" s="3">
        <f>IF(AW$3=0,0,INDEX(Sheet1!RawDataCols,$C481,AW$5)*$R481)</f>
        <v>0</v>
      </c>
      <c r="AX481" s="3">
        <f>IF(AX$3=0,0,INDEX(Sheet1!RawDataCols,$C481,AX$5)*$R481)</f>
        <v>0</v>
      </c>
      <c r="AY481" s="3">
        <f>IF(AY$3=0,0,INDEX(Sheet1!RawDataCols,$C481,AY$5)*$R481)</f>
        <v>0</v>
      </c>
      <c r="AZ481" s="3">
        <f>IF(AZ$3=0,0,INDEX(Sheet1!RawDataCols,$C481,AZ$5)*$R481)</f>
        <v>0</v>
      </c>
      <c r="BA481" s="3">
        <f>IF(BA$3=0,0,INDEX(Sheet1!RawDataCols,$C481,BA$5)*$R481)</f>
        <v>0</v>
      </c>
      <c r="BB481" s="3">
        <f>IF(BB$3=0,0,INDEX(Sheet1!RawDataCols,$C481,BB$5)*$R481)</f>
        <v>0</v>
      </c>
      <c r="BC481" s="3">
        <f>IF(BC$3=0,0,INDEX(Sheet1!RawDataCols,$C481,BC$5)*$R481)</f>
        <v>0</v>
      </c>
      <c r="BD481" s="3">
        <f>IF(BD$3=0,0,INDEX(Sheet1!RawDataCols,$C481,BD$5)*$R481)</f>
        <v>0</v>
      </c>
      <c r="BE481" s="3">
        <f>IF(BE$3=0,0,INDEX(Sheet1!RawDataCols,$C481,BE$5)*$R481)</f>
        <v>0</v>
      </c>
      <c r="BF481" s="3">
        <f>IF(BF$3=0,0,INDEX(Sheet1!RawDataCols,$C481,BF$5)*$R481)</f>
        <v>0</v>
      </c>
      <c r="BG481" s="179">
        <f>IF(BG$3=0,0,INDEX(Sheet1!RawDataCols,$C481,BG$5)*$R481)</f>
        <v>0</v>
      </c>
      <c r="BH481" s="33">
        <f t="shared" si="77"/>
        <v>781.75</v>
      </c>
      <c r="BI481" s="33">
        <f t="shared" si="78"/>
        <v>0</v>
      </c>
      <c r="BJ481" s="33">
        <f t="shared" si="79"/>
        <v>781.75</v>
      </c>
      <c r="BK481" s="3">
        <f>IF(BK$3=0,0,INDEX(Sheet1!RawDataCols,$C481,BK$5)*$R481)</f>
        <v>0</v>
      </c>
      <c r="BL481" s="3">
        <f>IF(BL$3=0,0,INDEX(Sheet1!RawDataCols,$C481,BL$5)*$R481)</f>
        <v>97.71875</v>
      </c>
      <c r="BM481" s="3">
        <f>IF(BM$3=0,0,INDEX(Sheet1!RawDataCols,$C481,BM$5)*$R481)</f>
        <v>97.71875</v>
      </c>
      <c r="BN481" s="3">
        <f>IF(BN$3=0,0,INDEX(Sheet1!RawDataCols,$C481,BN$5)*$R481)</f>
        <v>97.71875</v>
      </c>
      <c r="BO481" s="3">
        <f>IF(BO$3=0,0,INDEX(Sheet1!RawDataCols,$C481,BO$5)*$R481)</f>
        <v>97.71875</v>
      </c>
      <c r="BP481" s="3">
        <f>IF(BP$3=0,0,INDEX(Sheet1!RawDataCols,$C481,BP$5)*$R481)</f>
        <v>781.75</v>
      </c>
      <c r="BQ481" s="3">
        <f t="shared" si="80"/>
        <v>781.75</v>
      </c>
      <c r="BR481" s="3">
        <f t="shared" si="81"/>
        <v>781.75</v>
      </c>
      <c r="BS481" s="3">
        <f t="shared" si="82"/>
        <v>781.75</v>
      </c>
      <c r="BT481" s="3">
        <f t="shared" si="83"/>
        <v>781.75</v>
      </c>
      <c r="BU481" s="3" t="str">
        <f>INDEX(Sheet1!$BS$2:$BS$1000,MATCH($A481,Sheet1!$A$2:$A$1000,0))</f>
        <v>22</v>
      </c>
      <c r="BV481" s="3">
        <f>INDEX(Sheet1!$BT$2:$BT$1000,MATCH($A481,Sheet1!$A$2:$A$1000,0))</f>
        <v>781.75</v>
      </c>
    </row>
    <row r="482" spans="1:74" x14ac:dyDescent="0.2">
      <c r="A482" s="11" t="s">
        <v>914</v>
      </c>
      <c r="B482" s="3">
        <f>MATCH($A482,Sheet1!ACCOUNTNO,0)</f>
        <v>444</v>
      </c>
      <c r="C482" s="3">
        <f t="shared" si="74"/>
        <v>444</v>
      </c>
      <c r="D482" s="3" t="str">
        <f>IF(D$3=0,0,INDEX(Sheet1!RawDataCols,$C482,D$5))</f>
        <v>52220A01</v>
      </c>
      <c r="E482" s="3" t="str">
        <f>IF(E$3=0,0,INDEX(Sheet1!RawDataCols,$C482,E$5))</f>
        <v xml:space="preserve">52220          </v>
      </c>
      <c r="F482" s="3" t="str">
        <f>IF(F$3=0,0,INDEX(Sheet1!RawDataCols,$C482,F$5))</f>
        <v xml:space="preserve">A01            </v>
      </c>
      <c r="G482" s="3" t="str">
        <f>IF(G$3=0,0,INDEX(Sheet1!RawDataCols,$C482,G$5))</f>
        <v xml:space="preserve">               </v>
      </c>
      <c r="H482" s="3" t="str">
        <f>IF(H$3=0,0,INDEX(Sheet1!RawDataCols,$C482,H$5))</f>
        <v xml:space="preserve">               </v>
      </c>
      <c r="I482" s="3" t="str">
        <f>IF(I$3=0,0,INDEX(Sheet1!RawDataCols,$C482,I$5))</f>
        <v xml:space="preserve">               </v>
      </c>
      <c r="J482" s="3" t="str">
        <f>IF(J$3=0,0,INDEX(Sheet1!RawDataCols,$C482,J$5))</f>
        <v xml:space="preserve">               </v>
      </c>
      <c r="K482" s="3" t="str">
        <f>IF(K$3=0,0,INDEX(Sheet1!RawDataCols,$C482,K$5))</f>
        <v xml:space="preserve">               </v>
      </c>
      <c r="L482" s="3" t="str">
        <f>IF(L$3=0,0,INDEX(Sheet1!RawDataCols,$C482,L$5))</f>
        <v xml:space="preserve">               </v>
      </c>
      <c r="M482" s="3" t="str">
        <f>IF(M$3=0,0,INDEX(Sheet1!RawDataCols,$C482,M$5))</f>
        <v xml:space="preserve">F007  </v>
      </c>
      <c r="N482" s="3" t="str">
        <f>IF(N$3=0,0,INDEX(Sheet1!RawDataCols,$C482,N$5))</f>
        <v>Prepaid - Council Rates-6 Circuit Dr</v>
      </c>
      <c r="O482" s="3">
        <f>INDEX(Sheet1!RawDataCols,$C482,O$5)</f>
        <v>20</v>
      </c>
      <c r="P482" s="3" t="str">
        <f>INDEX(Sheet1!RawDataCols,$C482,P$5)</f>
        <v>Current Assets</v>
      </c>
      <c r="Q482" s="3" t="str">
        <f>IF(Q$3=0,0,INDEX(Sheet1!RawDataCols,$C482,Q$5))</f>
        <v>B</v>
      </c>
      <c r="R482" s="3">
        <f t="shared" si="75"/>
        <v>1</v>
      </c>
      <c r="S482" s="3">
        <f t="shared" si="76"/>
        <v>-1</v>
      </c>
      <c r="T482" s="3">
        <f>IF(T$3=0,0,INDEX(Sheet1!RawDataCols,$C482,T$5)*$R482)</f>
        <v>20691.14</v>
      </c>
      <c r="U482" s="3">
        <f>IF(U$3=0,0,INDEX(Sheet1!RawDataCols,$C482,U$5)*$R482)</f>
        <v>-3524.33</v>
      </c>
      <c r="V482" s="3">
        <f>IF(V$3=0,0,INDEX(Sheet1!RawDataCols,$C482,V$5)*$R482)</f>
        <v>0</v>
      </c>
      <c r="W482" s="3">
        <f>IF(W$3=0,0,INDEX(Sheet1!RawDataCols,$C482,W$5)*$R482)</f>
        <v>-3391.99</v>
      </c>
      <c r="X482" s="3">
        <f>IF(X$3=0,0,INDEX(Sheet1!RawDataCols,$C482,X$5)*$R482)</f>
        <v>-3296.94</v>
      </c>
      <c r="Y482" s="3">
        <f>IF(Y$3=0,0,INDEX(Sheet1!RawDataCols,$C482,Y$5)*$R482)</f>
        <v>0</v>
      </c>
      <c r="Z482" s="3">
        <f>IF(Z$3=0,0,INDEX(Sheet1!RawDataCols,$C482,Z$5)*$R482)</f>
        <v>-3063.73</v>
      </c>
      <c r="AA482" s="3">
        <f>IF(AA$3=0,0,INDEX(Sheet1!RawDataCols,$C482,AA$5)*$R482)</f>
        <v>-3524.33</v>
      </c>
      <c r="AB482" s="3">
        <f>IF(AB$3=0,0,INDEX(Sheet1!RawDataCols,$C482,AB$5)*$R482)</f>
        <v>0</v>
      </c>
      <c r="AC482" s="3">
        <f>IF(AC$3=0,0,INDEX(Sheet1!RawDataCols,$C482,AC$5)*$R482)</f>
        <v>-3391.99</v>
      </c>
      <c r="AD482" s="3">
        <f>IF(AD$3=0,0,INDEX(Sheet1!RawDataCols,$C482,AD$5)*$R482)</f>
        <v>-3410.64</v>
      </c>
      <c r="AE482" s="3">
        <f>IF(AE$3=0,0,INDEX(Sheet1!RawDataCols,$C482,AE$5)*$R482)</f>
        <v>0</v>
      </c>
      <c r="AF482" s="3">
        <f>IF(AF$3=0,0,INDEX(Sheet1!RawDataCols,$C482,AF$5)*$R482)</f>
        <v>-3282.56</v>
      </c>
      <c r="AG482" s="3">
        <f>IF(AG$3=0,0,INDEX(Sheet1!RawDataCols,$C482,AG$5)*$R482)</f>
        <v>-3524.33</v>
      </c>
      <c r="AH482" s="3">
        <f>IF(AH$3=0,0,INDEX(Sheet1!RawDataCols,$C482,AH$5)*$R482)</f>
        <v>0</v>
      </c>
      <c r="AI482" s="3">
        <f>IF(AI$3=0,0,INDEX(Sheet1!RawDataCols,$C482,AI$5)*$R482)</f>
        <v>-3391.99</v>
      </c>
      <c r="AJ482" s="3">
        <f>IF(AJ$3=0,0,INDEX(Sheet1!RawDataCols,$C482,AJ$5)*$R482)</f>
        <v>-3410.57</v>
      </c>
      <c r="AK482" s="3">
        <f>IF(AK$3=0,0,INDEX(Sheet1!RawDataCols,$C482,AK$5)*$R482)</f>
        <v>0</v>
      </c>
      <c r="AL482" s="3">
        <f>IF(AL$3=0,0,INDEX(Sheet1!RawDataCols,$C482,AL$5)*$R482)</f>
        <v>-3282.59</v>
      </c>
      <c r="AM482" s="3">
        <f>IF(AM$3=0,0,INDEX(Sheet1!RawDataCols,$C482,AM$5)*$R482)</f>
        <v>-3630.05</v>
      </c>
      <c r="AN482" s="3">
        <f>IF(AN$3=0,0,INDEX(Sheet1!RawDataCols,$C482,AN$5)*$R482)</f>
        <v>0</v>
      </c>
      <c r="AO482" s="3">
        <f>IF(AO$3=0,0,INDEX(Sheet1!RawDataCols,$C482,AO$5)*$R482)</f>
        <v>38085.410000000003</v>
      </c>
      <c r="AP482" s="3">
        <f>IF(AP$3=0,0,INDEX(Sheet1!RawDataCols,$C482,AP$5)*$R482)</f>
        <v>39385.760000000002</v>
      </c>
      <c r="AQ482" s="3">
        <f>IF(AQ$3=0,0,INDEX(Sheet1!RawDataCols,$C482,AQ$5)*$R482)</f>
        <v>0</v>
      </c>
      <c r="AR482" s="3">
        <f>IF(AR$3=0,0,INDEX(Sheet1!RawDataCols,$C482,AR$5)*$R482)</f>
        <v>-3524.33</v>
      </c>
      <c r="AS482" s="3">
        <f>IF(AS$3=0,0,INDEX(Sheet1!RawDataCols,$C482,AS$5)*$R482)</f>
        <v>-3540.17</v>
      </c>
      <c r="AT482" s="3">
        <f>IF(AT$3=0,0,INDEX(Sheet1!RawDataCols,$C482,AT$5)*$R482)</f>
        <v>0</v>
      </c>
      <c r="AU482" s="3">
        <f>IF(AU$3=0,0,INDEX(Sheet1!RawDataCols,$C482,AU$5)*$R482)</f>
        <v>-3410.64</v>
      </c>
      <c r="AV482" s="3">
        <f>IF(AV$3=0,0,INDEX(Sheet1!RawDataCols,$C482,AV$5)*$R482)</f>
        <v>-3658.18</v>
      </c>
      <c r="AW482" s="3">
        <f>IF(AW$3=0,0,INDEX(Sheet1!RawDataCols,$C482,AW$5)*$R482)</f>
        <v>0</v>
      </c>
      <c r="AX482" s="3">
        <f>IF(AX$3=0,0,INDEX(Sheet1!RawDataCols,$C482,AX$5)*$R482)</f>
        <v>-3524.33</v>
      </c>
      <c r="AY482" s="3">
        <f>IF(AY$3=0,0,INDEX(Sheet1!RawDataCols,$C482,AY$5)*$R482)</f>
        <v>-3540.17</v>
      </c>
      <c r="AZ482" s="3">
        <f>IF(AZ$3=0,0,INDEX(Sheet1!RawDataCols,$C482,AZ$5)*$R482)</f>
        <v>0</v>
      </c>
      <c r="BA482" s="3">
        <f>IF(BA$3=0,0,INDEX(Sheet1!RawDataCols,$C482,BA$5)*$R482)</f>
        <v>-3410.64</v>
      </c>
      <c r="BB482" s="3">
        <f>IF(BB$3=0,0,INDEX(Sheet1!RawDataCols,$C482,BB$5)*$R482)</f>
        <v>-3658.18</v>
      </c>
      <c r="BC482" s="3">
        <f>IF(BC$3=0,0,INDEX(Sheet1!RawDataCols,$C482,BC$5)*$R482)</f>
        <v>0</v>
      </c>
      <c r="BD482" s="3">
        <f>IF(BD$3=0,0,INDEX(Sheet1!RawDataCols,$C482,BD$5)*$R482)</f>
        <v>-3524.33</v>
      </c>
      <c r="BE482" s="3">
        <f>IF(BE$3=0,0,INDEX(Sheet1!RawDataCols,$C482,BE$5)*$R482)</f>
        <v>-3658.18</v>
      </c>
      <c r="BF482" s="3">
        <f>IF(BF$3=0,0,INDEX(Sheet1!RawDataCols,$C482,BF$5)*$R482)</f>
        <v>0</v>
      </c>
      <c r="BG482" s="179">
        <f>IF(BG$3=0,0,INDEX(Sheet1!RawDataCols,$C482,BG$5)*$R482)</f>
        <v>-3524.33</v>
      </c>
      <c r="BH482" s="33">
        <f t="shared" si="77"/>
        <v>21359.010000000002</v>
      </c>
      <c r="BI482" s="33">
        <f t="shared" si="78"/>
        <v>0</v>
      </c>
      <c r="BJ482" s="33">
        <f t="shared" si="79"/>
        <v>20691.140000000007</v>
      </c>
      <c r="BK482" s="3">
        <f>IF(BK$3=0,0,INDEX(Sheet1!RawDataCols,$C482,BK$5)*$R482)</f>
        <v>0</v>
      </c>
      <c r="BL482" s="3">
        <f>IF(BL$3=0,0,INDEX(Sheet1!RawDataCols,$C482,BL$5)*$R482)</f>
        <v>0</v>
      </c>
      <c r="BM482" s="3">
        <f>IF(BM$3=0,0,INDEX(Sheet1!RawDataCols,$C482,BM$5)*$R482)</f>
        <v>0</v>
      </c>
      <c r="BN482" s="3">
        <f>IF(BN$3=0,0,INDEX(Sheet1!RawDataCols,$C482,BN$5)*$R482)</f>
        <v>0</v>
      </c>
      <c r="BO482" s="3">
        <f>IF(BO$3=0,0,INDEX(Sheet1!RawDataCols,$C482,BO$5)*$R482)</f>
        <v>0</v>
      </c>
      <c r="BP482" s="3">
        <f>IF(BP$3=0,0,INDEX(Sheet1!RawDataCols,$C482,BP$5)*$R482)</f>
        <v>19804.849999999999</v>
      </c>
      <c r="BQ482" s="3">
        <f t="shared" si="80"/>
        <v>10345.539999999997</v>
      </c>
      <c r="BR482" s="3">
        <f t="shared" si="81"/>
        <v>0</v>
      </c>
      <c r="BS482" s="3">
        <f t="shared" si="82"/>
        <v>32215.54</v>
      </c>
      <c r="BT482" s="3">
        <f t="shared" si="83"/>
        <v>21359.010000000002</v>
      </c>
      <c r="BU482" s="3" t="str">
        <f>INDEX(Sheet1!$BS$2:$BS$1000,MATCH($A482,Sheet1!$A$2:$A$1000,0))</f>
        <v>22</v>
      </c>
      <c r="BV482" s="3">
        <f>INDEX(Sheet1!$BT$2:$BT$1000,MATCH($A482,Sheet1!$A$2:$A$1000,0))</f>
        <v>21359.01</v>
      </c>
    </row>
    <row r="483" spans="1:74" x14ac:dyDescent="0.2">
      <c r="A483" s="11" t="s">
        <v>915</v>
      </c>
      <c r="B483" s="3">
        <f>MATCH($A483,Sheet1!ACCOUNTNO,0)</f>
        <v>445</v>
      </c>
      <c r="C483" s="3">
        <f t="shared" si="74"/>
        <v>445</v>
      </c>
      <c r="D483" s="3" t="str">
        <f>IF(D$3=0,0,INDEX(Sheet1!RawDataCols,$C483,D$5))</f>
        <v>52220A02</v>
      </c>
      <c r="E483" s="3" t="str">
        <f>IF(E$3=0,0,INDEX(Sheet1!RawDataCols,$C483,E$5))</f>
        <v xml:space="preserve">52220          </v>
      </c>
      <c r="F483" s="3" t="str">
        <f>IF(F$3=0,0,INDEX(Sheet1!RawDataCols,$C483,F$5))</f>
        <v xml:space="preserve">A02            </v>
      </c>
      <c r="G483" s="3" t="str">
        <f>IF(G$3=0,0,INDEX(Sheet1!RawDataCols,$C483,G$5))</f>
        <v xml:space="preserve">               </v>
      </c>
      <c r="H483" s="3" t="str">
        <f>IF(H$3=0,0,INDEX(Sheet1!RawDataCols,$C483,H$5))</f>
        <v xml:space="preserve">               </v>
      </c>
      <c r="I483" s="3" t="str">
        <f>IF(I$3=0,0,INDEX(Sheet1!RawDataCols,$C483,I$5))</f>
        <v xml:space="preserve">               </v>
      </c>
      <c r="J483" s="3" t="str">
        <f>IF(J$3=0,0,INDEX(Sheet1!RawDataCols,$C483,J$5))</f>
        <v xml:space="preserve">               </v>
      </c>
      <c r="K483" s="3" t="str">
        <f>IF(K$3=0,0,INDEX(Sheet1!RawDataCols,$C483,K$5))</f>
        <v xml:space="preserve">               </v>
      </c>
      <c r="L483" s="3" t="str">
        <f>IF(L$3=0,0,INDEX(Sheet1!RawDataCols,$C483,L$5))</f>
        <v xml:space="preserve">               </v>
      </c>
      <c r="M483" s="3" t="str">
        <f>IF(M$3=0,0,INDEX(Sheet1!RawDataCols,$C483,M$5))</f>
        <v xml:space="preserve">F007  </v>
      </c>
      <c r="N483" s="3" t="str">
        <f>IF(N$3=0,0,INDEX(Sheet1!RawDataCols,$C483,N$5))</f>
        <v>Prepaid - Council Rates-200 East Tce</v>
      </c>
      <c r="O483" s="3">
        <f>INDEX(Sheet1!RawDataCols,$C483,O$5)</f>
        <v>20</v>
      </c>
      <c r="P483" s="3" t="str">
        <f>INDEX(Sheet1!RawDataCols,$C483,P$5)</f>
        <v>Current Assets</v>
      </c>
      <c r="Q483" s="3" t="str">
        <f>IF(Q$3=0,0,INDEX(Sheet1!RawDataCols,$C483,Q$5))</f>
        <v>B</v>
      </c>
      <c r="R483" s="3">
        <f t="shared" si="75"/>
        <v>1</v>
      </c>
      <c r="S483" s="3">
        <f t="shared" si="76"/>
        <v>-1</v>
      </c>
      <c r="T483" s="3">
        <f>IF(T$3=0,0,INDEX(Sheet1!RawDataCols,$C483,T$5)*$R483)</f>
        <v>27378.89</v>
      </c>
      <c r="U483" s="3">
        <f>IF(U$3=0,0,INDEX(Sheet1!RawDataCols,$C483,U$5)*$R483)</f>
        <v>-4663.45</v>
      </c>
      <c r="V483" s="3">
        <f>IF(V$3=0,0,INDEX(Sheet1!RawDataCols,$C483,V$5)*$R483)</f>
        <v>0</v>
      </c>
      <c r="W483" s="3">
        <f>IF(W$3=0,0,INDEX(Sheet1!RawDataCols,$C483,W$5)*$R483)</f>
        <v>-4442.37</v>
      </c>
      <c r="X483" s="3">
        <f>IF(X$3=0,0,INDEX(Sheet1!RawDataCols,$C483,X$5)*$R483)</f>
        <v>-4362.58</v>
      </c>
      <c r="Y483" s="3">
        <f>IF(Y$3=0,0,INDEX(Sheet1!RawDataCols,$C483,Y$5)*$R483)</f>
        <v>0</v>
      </c>
      <c r="Z483" s="3">
        <f>IF(Z$3=0,0,INDEX(Sheet1!RawDataCols,$C483,Z$5)*$R483)</f>
        <v>-4012.48</v>
      </c>
      <c r="AA483" s="3">
        <f>IF(AA$3=0,0,INDEX(Sheet1!RawDataCols,$C483,AA$5)*$R483)</f>
        <v>-4663.45</v>
      </c>
      <c r="AB483" s="3">
        <f>IF(AB$3=0,0,INDEX(Sheet1!RawDataCols,$C483,AB$5)*$R483)</f>
        <v>0</v>
      </c>
      <c r="AC483" s="3">
        <f>IF(AC$3=0,0,INDEX(Sheet1!RawDataCols,$C483,AC$5)*$R483)</f>
        <v>-4442.37</v>
      </c>
      <c r="AD483" s="3">
        <f>IF(AD$3=0,0,INDEX(Sheet1!RawDataCols,$C483,AD$5)*$R483)</f>
        <v>-4513.0200000000004</v>
      </c>
      <c r="AE483" s="3">
        <f>IF(AE$3=0,0,INDEX(Sheet1!RawDataCols,$C483,AE$5)*$R483)</f>
        <v>0</v>
      </c>
      <c r="AF483" s="3">
        <f>IF(AF$3=0,0,INDEX(Sheet1!RawDataCols,$C483,AF$5)*$R483)</f>
        <v>-4299.08</v>
      </c>
      <c r="AG483" s="3">
        <f>IF(AG$3=0,0,INDEX(Sheet1!RawDataCols,$C483,AG$5)*$R483)</f>
        <v>-4663.45</v>
      </c>
      <c r="AH483" s="3">
        <f>IF(AH$3=0,0,INDEX(Sheet1!RawDataCols,$C483,AH$5)*$R483)</f>
        <v>0</v>
      </c>
      <c r="AI483" s="3">
        <f>IF(AI$3=0,0,INDEX(Sheet1!RawDataCols,$C483,AI$5)*$R483)</f>
        <v>-4442.37</v>
      </c>
      <c r="AJ483" s="3">
        <f>IF(AJ$3=0,0,INDEX(Sheet1!RawDataCols,$C483,AJ$5)*$R483)</f>
        <v>-4512.9399999999996</v>
      </c>
      <c r="AK483" s="3">
        <f>IF(AK$3=0,0,INDEX(Sheet1!RawDataCols,$C483,AK$5)*$R483)</f>
        <v>0</v>
      </c>
      <c r="AL483" s="3">
        <f>IF(AL$3=0,0,INDEX(Sheet1!RawDataCols,$C483,AL$5)*$R483)</f>
        <v>-4299.08</v>
      </c>
      <c r="AM483" s="3">
        <f>IF(AM$3=0,0,INDEX(Sheet1!RawDataCols,$C483,AM$5)*$R483)</f>
        <v>-4803.3500000000004</v>
      </c>
      <c r="AN483" s="3">
        <f>IF(AN$3=0,0,INDEX(Sheet1!RawDataCols,$C483,AN$5)*$R483)</f>
        <v>0</v>
      </c>
      <c r="AO483" s="3">
        <f>IF(AO$3=0,0,INDEX(Sheet1!RawDataCols,$C483,AO$5)*$R483)</f>
        <v>50395.28</v>
      </c>
      <c r="AP483" s="3">
        <f>IF(AP$3=0,0,INDEX(Sheet1!RawDataCols,$C483,AP$5)*$R483)</f>
        <v>51679.17</v>
      </c>
      <c r="AQ483" s="3">
        <f>IF(AQ$3=0,0,INDEX(Sheet1!RawDataCols,$C483,AQ$5)*$R483)</f>
        <v>0</v>
      </c>
      <c r="AR483" s="3">
        <f>IF(AR$3=0,0,INDEX(Sheet1!RawDataCols,$C483,AR$5)*$R483)</f>
        <v>-4663.45</v>
      </c>
      <c r="AS483" s="3">
        <f>IF(AS$3=0,0,INDEX(Sheet1!RawDataCols,$C483,AS$5)*$R483)</f>
        <v>-4641.16</v>
      </c>
      <c r="AT483" s="3">
        <f>IF(AT$3=0,0,INDEX(Sheet1!RawDataCols,$C483,AT$5)*$R483)</f>
        <v>0</v>
      </c>
      <c r="AU483" s="3">
        <f>IF(AU$3=0,0,INDEX(Sheet1!RawDataCols,$C483,AU$5)*$R483)</f>
        <v>-4513.0200000000004</v>
      </c>
      <c r="AV483" s="3">
        <f>IF(AV$3=0,0,INDEX(Sheet1!RawDataCols,$C483,AV$5)*$R483)</f>
        <v>-4795.8599999999997</v>
      </c>
      <c r="AW483" s="3">
        <f>IF(AW$3=0,0,INDEX(Sheet1!RawDataCols,$C483,AW$5)*$R483)</f>
        <v>0</v>
      </c>
      <c r="AX483" s="3">
        <f>IF(AX$3=0,0,INDEX(Sheet1!RawDataCols,$C483,AX$5)*$R483)</f>
        <v>-4663.45</v>
      </c>
      <c r="AY483" s="3">
        <f>IF(AY$3=0,0,INDEX(Sheet1!RawDataCols,$C483,AY$5)*$R483)</f>
        <v>-4641.16</v>
      </c>
      <c r="AZ483" s="3">
        <f>IF(AZ$3=0,0,INDEX(Sheet1!RawDataCols,$C483,AZ$5)*$R483)</f>
        <v>0</v>
      </c>
      <c r="BA483" s="3">
        <f>IF(BA$3=0,0,INDEX(Sheet1!RawDataCols,$C483,BA$5)*$R483)</f>
        <v>-4513.0200000000004</v>
      </c>
      <c r="BB483" s="3">
        <f>IF(BB$3=0,0,INDEX(Sheet1!RawDataCols,$C483,BB$5)*$R483)</f>
        <v>-4795.8599999999997</v>
      </c>
      <c r="BC483" s="3">
        <f>IF(BC$3=0,0,INDEX(Sheet1!RawDataCols,$C483,BC$5)*$R483)</f>
        <v>0</v>
      </c>
      <c r="BD483" s="3">
        <f>IF(BD$3=0,0,INDEX(Sheet1!RawDataCols,$C483,BD$5)*$R483)</f>
        <v>-4663.45</v>
      </c>
      <c r="BE483" s="3">
        <f>IF(BE$3=0,0,INDEX(Sheet1!RawDataCols,$C483,BE$5)*$R483)</f>
        <v>-4795.8599999999997</v>
      </c>
      <c r="BF483" s="3">
        <f>IF(BF$3=0,0,INDEX(Sheet1!RawDataCols,$C483,BF$5)*$R483)</f>
        <v>0</v>
      </c>
      <c r="BG483" s="179">
        <f>IF(BG$3=0,0,INDEX(Sheet1!RawDataCols,$C483,BG$5)*$R483)</f>
        <v>-4663.45</v>
      </c>
      <c r="BH483" s="33">
        <f t="shared" si="77"/>
        <v>28001.78</v>
      </c>
      <c r="BI483" s="33">
        <f t="shared" si="78"/>
        <v>0</v>
      </c>
      <c r="BJ483" s="33">
        <f t="shared" si="79"/>
        <v>27378.889999999996</v>
      </c>
      <c r="BK483" s="3">
        <f>IF(BK$3=0,0,INDEX(Sheet1!RawDataCols,$C483,BK$5)*$R483)</f>
        <v>0</v>
      </c>
      <c r="BL483" s="3">
        <f>IF(BL$3=0,0,INDEX(Sheet1!RawDataCols,$C483,BL$5)*$R483)</f>
        <v>0</v>
      </c>
      <c r="BM483" s="3">
        <f>IF(BM$3=0,0,INDEX(Sheet1!RawDataCols,$C483,BM$5)*$R483)</f>
        <v>0</v>
      </c>
      <c r="BN483" s="3">
        <f>IF(BN$3=0,0,INDEX(Sheet1!RawDataCols,$C483,BN$5)*$R483)</f>
        <v>0</v>
      </c>
      <c r="BO483" s="3">
        <f>IF(BO$3=0,0,INDEX(Sheet1!RawDataCols,$C483,BO$5)*$R483)</f>
        <v>0</v>
      </c>
      <c r="BP483" s="3">
        <f>IF(BP$3=0,0,INDEX(Sheet1!RawDataCols,$C483,BP$5)*$R483)</f>
        <v>25937.75</v>
      </c>
      <c r="BQ483" s="3">
        <f t="shared" si="80"/>
        <v>13689.41</v>
      </c>
      <c r="BR483" s="3">
        <f t="shared" si="81"/>
        <v>0</v>
      </c>
      <c r="BS483" s="3">
        <f t="shared" si="82"/>
        <v>42234.66</v>
      </c>
      <c r="BT483" s="3">
        <f t="shared" si="83"/>
        <v>28001.780000000002</v>
      </c>
      <c r="BU483" s="3" t="str">
        <f>INDEX(Sheet1!$BS$2:$BS$1000,MATCH($A483,Sheet1!$A$2:$A$1000,0))</f>
        <v>22</v>
      </c>
      <c r="BV483" s="3">
        <f>INDEX(Sheet1!$BT$2:$BT$1000,MATCH($A483,Sheet1!$A$2:$A$1000,0))</f>
        <v>28001.78</v>
      </c>
    </row>
    <row r="484" spans="1:74" x14ac:dyDescent="0.2">
      <c r="A484" s="11" t="s">
        <v>916</v>
      </c>
      <c r="B484" s="3">
        <f>MATCH($A484,Sheet1!ACCOUNTNO,0)</f>
        <v>446</v>
      </c>
      <c r="C484" s="3">
        <f t="shared" si="74"/>
        <v>446</v>
      </c>
      <c r="D484" s="3" t="str">
        <f>IF(D$3=0,0,INDEX(Sheet1!RawDataCols,$C484,D$5))</f>
        <v>52220A03</v>
      </c>
      <c r="E484" s="3" t="str">
        <f>IF(E$3=0,0,INDEX(Sheet1!RawDataCols,$C484,E$5))</f>
        <v xml:space="preserve">52220          </v>
      </c>
      <c r="F484" s="3" t="str">
        <f>IF(F$3=0,0,INDEX(Sheet1!RawDataCols,$C484,F$5))</f>
        <v xml:space="preserve">A03            </v>
      </c>
      <c r="G484" s="3" t="str">
        <f>IF(G$3=0,0,INDEX(Sheet1!RawDataCols,$C484,G$5))</f>
        <v xml:space="preserve">               </v>
      </c>
      <c r="H484" s="3" t="str">
        <f>IF(H$3=0,0,INDEX(Sheet1!RawDataCols,$C484,H$5))</f>
        <v xml:space="preserve">               </v>
      </c>
      <c r="I484" s="3" t="str">
        <f>IF(I$3=0,0,INDEX(Sheet1!RawDataCols,$C484,I$5))</f>
        <v xml:space="preserve">               </v>
      </c>
      <c r="J484" s="3" t="str">
        <f>IF(J$3=0,0,INDEX(Sheet1!RawDataCols,$C484,J$5))</f>
        <v xml:space="preserve">               </v>
      </c>
      <c r="K484" s="3" t="str">
        <f>IF(K$3=0,0,INDEX(Sheet1!RawDataCols,$C484,K$5))</f>
        <v xml:space="preserve">               </v>
      </c>
      <c r="L484" s="3" t="str">
        <f>IF(L$3=0,0,INDEX(Sheet1!RawDataCols,$C484,L$5))</f>
        <v xml:space="preserve">               </v>
      </c>
      <c r="M484" s="3" t="str">
        <f>IF(M$3=0,0,INDEX(Sheet1!RawDataCols,$C484,M$5))</f>
        <v xml:space="preserve">F007  </v>
      </c>
      <c r="N484" s="3" t="str">
        <f>IF(N$3=0,0,INDEX(Sheet1!RawDataCols,$C484,N$5))</f>
        <v>Prepaid - Council Rates-33 Franklin St</v>
      </c>
      <c r="O484" s="3">
        <f>INDEX(Sheet1!RawDataCols,$C484,O$5)</f>
        <v>20</v>
      </c>
      <c r="P484" s="3" t="str">
        <f>INDEX(Sheet1!RawDataCols,$C484,P$5)</f>
        <v>Current Assets</v>
      </c>
      <c r="Q484" s="3" t="str">
        <f>IF(Q$3=0,0,INDEX(Sheet1!RawDataCols,$C484,Q$5))</f>
        <v>B</v>
      </c>
      <c r="R484" s="3">
        <f t="shared" si="75"/>
        <v>1</v>
      </c>
      <c r="S484" s="3">
        <f t="shared" si="76"/>
        <v>-1</v>
      </c>
      <c r="T484" s="3">
        <f>IF(T$3=0,0,INDEX(Sheet1!RawDataCols,$C484,T$5)*$R484)</f>
        <v>40836.53</v>
      </c>
      <c r="U484" s="3">
        <f>IF(U$3=0,0,INDEX(Sheet1!RawDataCols,$C484,U$5)*$R484)</f>
        <v>-6955.68</v>
      </c>
      <c r="V484" s="3">
        <f>IF(V$3=0,0,INDEX(Sheet1!RawDataCols,$C484,V$5)*$R484)</f>
        <v>0</v>
      </c>
      <c r="W484" s="3">
        <f>IF(W$3=0,0,INDEX(Sheet1!RawDataCols,$C484,W$5)*$R484)</f>
        <v>-6332.48</v>
      </c>
      <c r="X484" s="3">
        <f>IF(X$3=0,0,INDEX(Sheet1!RawDataCols,$C484,X$5)*$R484)</f>
        <v>-6506.93</v>
      </c>
      <c r="Y484" s="3">
        <f>IF(Y$3=0,0,INDEX(Sheet1!RawDataCols,$C484,Y$5)*$R484)</f>
        <v>0</v>
      </c>
      <c r="Z484" s="3">
        <f>IF(Z$3=0,0,INDEX(Sheet1!RawDataCols,$C484,Z$5)*$R484)</f>
        <v>-6008.55</v>
      </c>
      <c r="AA484" s="3">
        <f>IF(AA$3=0,0,INDEX(Sheet1!RawDataCols,$C484,AA$5)*$R484)</f>
        <v>-6955.68</v>
      </c>
      <c r="AB484" s="3">
        <f>IF(AB$3=0,0,INDEX(Sheet1!RawDataCols,$C484,AB$5)*$R484)</f>
        <v>0</v>
      </c>
      <c r="AC484" s="3">
        <f>IF(AC$3=0,0,INDEX(Sheet1!RawDataCols,$C484,AC$5)*$R484)</f>
        <v>-6652.31</v>
      </c>
      <c r="AD484" s="3">
        <f>IF(AD$3=0,0,INDEX(Sheet1!RawDataCols,$C484,AD$5)*$R484)</f>
        <v>-6731.31</v>
      </c>
      <c r="AE484" s="3">
        <f>IF(AE$3=0,0,INDEX(Sheet1!RawDataCols,$C484,AE$5)*$R484)</f>
        <v>0</v>
      </c>
      <c r="AF484" s="3">
        <f>IF(AF$3=0,0,INDEX(Sheet1!RawDataCols,$C484,AF$5)*$R484)</f>
        <v>-6437.72</v>
      </c>
      <c r="AG484" s="3">
        <f>IF(AG$3=0,0,INDEX(Sheet1!RawDataCols,$C484,AG$5)*$R484)</f>
        <v>-6955.68</v>
      </c>
      <c r="AH484" s="3">
        <f>IF(AH$3=0,0,INDEX(Sheet1!RawDataCols,$C484,AH$5)*$R484)</f>
        <v>0</v>
      </c>
      <c r="AI484" s="3">
        <f>IF(AI$3=0,0,INDEX(Sheet1!RawDataCols,$C484,AI$5)*$R484)</f>
        <v>-6652.31</v>
      </c>
      <c r="AJ484" s="3">
        <f>IF(AJ$3=0,0,INDEX(Sheet1!RawDataCols,$C484,AJ$5)*$R484)</f>
        <v>-6731.25</v>
      </c>
      <c r="AK484" s="3">
        <f>IF(AK$3=0,0,INDEX(Sheet1!RawDataCols,$C484,AK$5)*$R484)</f>
        <v>0</v>
      </c>
      <c r="AL484" s="3">
        <f>IF(AL$3=0,0,INDEX(Sheet1!RawDataCols,$C484,AL$5)*$R484)</f>
        <v>-6765.6</v>
      </c>
      <c r="AM484" s="3">
        <f>IF(AM$3=0,0,INDEX(Sheet1!RawDataCols,$C484,AM$5)*$R484)</f>
        <v>-7164.35</v>
      </c>
      <c r="AN484" s="3">
        <f>IF(AN$3=0,0,INDEX(Sheet1!RawDataCols,$C484,AN$5)*$R484)</f>
        <v>0</v>
      </c>
      <c r="AO484" s="3">
        <f>IF(AO$3=0,0,INDEX(Sheet1!RawDataCols,$C484,AO$5)*$R484)</f>
        <v>75166.19</v>
      </c>
      <c r="AP484" s="3">
        <f>IF(AP$3=0,0,INDEX(Sheet1!RawDataCols,$C484,AP$5)*$R484)</f>
        <v>75176.42</v>
      </c>
      <c r="AQ484" s="3">
        <f>IF(AQ$3=0,0,INDEX(Sheet1!RawDataCols,$C484,AQ$5)*$R484)</f>
        <v>0</v>
      </c>
      <c r="AR484" s="3">
        <f>IF(AR$3=0,0,INDEX(Sheet1!RawDataCols,$C484,AR$5)*$R484)</f>
        <v>-6955.68</v>
      </c>
      <c r="AS484" s="3">
        <f>IF(AS$3=0,0,INDEX(Sheet1!RawDataCols,$C484,AS$5)*$R484)</f>
        <v>-6733.85</v>
      </c>
      <c r="AT484" s="3">
        <f>IF(AT$3=0,0,INDEX(Sheet1!RawDataCols,$C484,AT$5)*$R484)</f>
        <v>0</v>
      </c>
      <c r="AU484" s="3">
        <f>IF(AU$3=0,0,INDEX(Sheet1!RawDataCols,$C484,AU$5)*$R484)</f>
        <v>-6731.31</v>
      </c>
      <c r="AV484" s="3">
        <f>IF(AV$3=0,0,INDEX(Sheet1!RawDataCols,$C484,AV$5)*$R484)</f>
        <v>-6958.33</v>
      </c>
      <c r="AW484" s="3">
        <f>IF(AW$3=0,0,INDEX(Sheet1!RawDataCols,$C484,AW$5)*$R484)</f>
        <v>0</v>
      </c>
      <c r="AX484" s="3">
        <f>IF(AX$3=0,0,INDEX(Sheet1!RawDataCols,$C484,AX$5)*$R484)</f>
        <v>-6955.68</v>
      </c>
      <c r="AY484" s="3">
        <f>IF(AY$3=0,0,INDEX(Sheet1!RawDataCols,$C484,AY$5)*$R484)</f>
        <v>-6733.85</v>
      </c>
      <c r="AZ484" s="3">
        <f>IF(AZ$3=0,0,INDEX(Sheet1!RawDataCols,$C484,AZ$5)*$R484)</f>
        <v>0</v>
      </c>
      <c r="BA484" s="3">
        <f>IF(BA$3=0,0,INDEX(Sheet1!RawDataCols,$C484,BA$5)*$R484)</f>
        <v>-6731.31</v>
      </c>
      <c r="BB484" s="3">
        <f>IF(BB$3=0,0,INDEX(Sheet1!RawDataCols,$C484,BB$5)*$R484)</f>
        <v>-6958.33</v>
      </c>
      <c r="BC484" s="3">
        <f>IF(BC$3=0,0,INDEX(Sheet1!RawDataCols,$C484,BC$5)*$R484)</f>
        <v>0</v>
      </c>
      <c r="BD484" s="3">
        <f>IF(BD$3=0,0,INDEX(Sheet1!RawDataCols,$C484,BD$5)*$R484)</f>
        <v>-6955.68</v>
      </c>
      <c r="BE484" s="3">
        <f>IF(BE$3=0,0,INDEX(Sheet1!RawDataCols,$C484,BE$5)*$R484)</f>
        <v>-6958.33</v>
      </c>
      <c r="BF484" s="3">
        <f>IF(BF$3=0,0,INDEX(Sheet1!RawDataCols,$C484,BF$5)*$R484)</f>
        <v>0</v>
      </c>
      <c r="BG484" s="179">
        <f>IF(BG$3=0,0,INDEX(Sheet1!RawDataCols,$C484,BG$5)*$R484)</f>
        <v>-6955.68</v>
      </c>
      <c r="BH484" s="33">
        <f t="shared" si="77"/>
        <v>40627.709999999992</v>
      </c>
      <c r="BI484" s="33">
        <f t="shared" si="78"/>
        <v>0</v>
      </c>
      <c r="BJ484" s="33">
        <f t="shared" si="79"/>
        <v>40836.53</v>
      </c>
      <c r="BK484" s="3">
        <f>IF(BK$3=0,0,INDEX(Sheet1!RawDataCols,$C484,BK$5)*$R484)</f>
        <v>0</v>
      </c>
      <c r="BL484" s="3">
        <f>IF(BL$3=0,0,INDEX(Sheet1!RawDataCols,$C484,BL$5)*$R484)</f>
        <v>0</v>
      </c>
      <c r="BM484" s="3">
        <f>IF(BM$3=0,0,INDEX(Sheet1!RawDataCols,$C484,BM$5)*$R484)</f>
        <v>0</v>
      </c>
      <c r="BN484" s="3">
        <f>IF(BN$3=0,0,INDEX(Sheet1!RawDataCols,$C484,BN$5)*$R484)</f>
        <v>0</v>
      </c>
      <c r="BO484" s="3">
        <f>IF(BO$3=0,0,INDEX(Sheet1!RawDataCols,$C484,BO$5)*$R484)</f>
        <v>0</v>
      </c>
      <c r="BP484" s="3">
        <f>IF(BP$3=0,0,INDEX(Sheet1!RawDataCols,$C484,BP$5)*$R484)</f>
        <v>38848.97</v>
      </c>
      <c r="BQ484" s="3">
        <f t="shared" si="80"/>
        <v>20418.239999999998</v>
      </c>
      <c r="BR484" s="3">
        <f t="shared" si="81"/>
        <v>0</v>
      </c>
      <c r="BS484" s="3">
        <f t="shared" si="82"/>
        <v>61278.219999999994</v>
      </c>
      <c r="BT484" s="3">
        <f t="shared" si="83"/>
        <v>40627.709999999992</v>
      </c>
      <c r="BU484" s="3" t="str">
        <f>INDEX(Sheet1!$BS$2:$BS$1000,MATCH($A484,Sheet1!$A$2:$A$1000,0))</f>
        <v>22</v>
      </c>
      <c r="BV484" s="3">
        <f>INDEX(Sheet1!$BT$2:$BT$1000,MATCH($A484,Sheet1!$A$2:$A$1000,0))</f>
        <v>40627.71</v>
      </c>
    </row>
    <row r="485" spans="1:74" x14ac:dyDescent="0.2">
      <c r="A485" s="11" t="s">
        <v>917</v>
      </c>
      <c r="B485" s="3">
        <f>MATCH($A485,Sheet1!ACCOUNTNO,0)</f>
        <v>447</v>
      </c>
      <c r="C485" s="3">
        <f t="shared" si="74"/>
        <v>447</v>
      </c>
      <c r="D485" s="3" t="str">
        <f>IF(D$3=0,0,INDEX(Sheet1!RawDataCols,$C485,D$5))</f>
        <v>52220A04</v>
      </c>
      <c r="E485" s="3" t="str">
        <f>IF(E$3=0,0,INDEX(Sheet1!RawDataCols,$C485,E$5))</f>
        <v xml:space="preserve">52220          </v>
      </c>
      <c r="F485" s="3" t="str">
        <f>IF(F$3=0,0,INDEX(Sheet1!RawDataCols,$C485,F$5))</f>
        <v xml:space="preserve">A04            </v>
      </c>
      <c r="G485" s="3" t="str">
        <f>IF(G$3=0,0,INDEX(Sheet1!RawDataCols,$C485,G$5))</f>
        <v xml:space="preserve">               </v>
      </c>
      <c r="H485" s="3" t="str">
        <f>IF(H$3=0,0,INDEX(Sheet1!RawDataCols,$C485,H$5))</f>
        <v xml:space="preserve">               </v>
      </c>
      <c r="I485" s="3" t="str">
        <f>IF(I$3=0,0,INDEX(Sheet1!RawDataCols,$C485,I$5))</f>
        <v xml:space="preserve">               </v>
      </c>
      <c r="J485" s="3" t="str">
        <f>IF(J$3=0,0,INDEX(Sheet1!RawDataCols,$C485,J$5))</f>
        <v xml:space="preserve">               </v>
      </c>
      <c r="K485" s="3" t="str">
        <f>IF(K$3=0,0,INDEX(Sheet1!RawDataCols,$C485,K$5))</f>
        <v xml:space="preserve">               </v>
      </c>
      <c r="L485" s="3" t="str">
        <f>IF(L$3=0,0,INDEX(Sheet1!RawDataCols,$C485,L$5))</f>
        <v xml:space="preserve">               </v>
      </c>
      <c r="M485" s="3" t="str">
        <f>IF(M$3=0,0,INDEX(Sheet1!RawDataCols,$C485,M$5))</f>
        <v xml:space="preserve">F007  </v>
      </c>
      <c r="N485" s="3" t="str">
        <f>IF(N$3=0,0,INDEX(Sheet1!RawDataCols,$C485,N$5))</f>
        <v>Prepaid - Council Rates-174 Fullarton Rd</v>
      </c>
      <c r="O485" s="3">
        <f>INDEX(Sheet1!RawDataCols,$C485,O$5)</f>
        <v>20</v>
      </c>
      <c r="P485" s="3" t="str">
        <f>INDEX(Sheet1!RawDataCols,$C485,P$5)</f>
        <v>Current Assets</v>
      </c>
      <c r="Q485" s="3" t="str">
        <f>IF(Q$3=0,0,INDEX(Sheet1!RawDataCols,$C485,Q$5))</f>
        <v>B</v>
      </c>
      <c r="R485" s="3">
        <f t="shared" si="75"/>
        <v>1</v>
      </c>
      <c r="S485" s="3">
        <f t="shared" si="76"/>
        <v>-1</v>
      </c>
      <c r="T485" s="3">
        <f>IF(T$3=0,0,INDEX(Sheet1!RawDataCols,$C485,T$5)*$R485)</f>
        <v>4979.8999999999996</v>
      </c>
      <c r="U485" s="3">
        <f>IF(U$3=0,0,INDEX(Sheet1!RawDataCols,$C485,U$5)*$R485)</f>
        <v>-848.23</v>
      </c>
      <c r="V485" s="3">
        <f>IF(V$3=0,0,INDEX(Sheet1!RawDataCols,$C485,V$5)*$R485)</f>
        <v>0</v>
      </c>
      <c r="W485" s="3">
        <f>IF(W$3=0,0,INDEX(Sheet1!RawDataCols,$C485,W$5)*$R485)</f>
        <v>-822.87</v>
      </c>
      <c r="X485" s="3">
        <f>IF(X$3=0,0,INDEX(Sheet1!RawDataCols,$C485,X$5)*$R485)</f>
        <v>-793.5</v>
      </c>
      <c r="Y485" s="3">
        <f>IF(Y$3=0,0,INDEX(Sheet1!RawDataCols,$C485,Y$5)*$R485)</f>
        <v>0</v>
      </c>
      <c r="Z485" s="3">
        <f>IF(Z$3=0,0,INDEX(Sheet1!RawDataCols,$C485,Z$5)*$R485)</f>
        <v>-743.24</v>
      </c>
      <c r="AA485" s="3">
        <f>IF(AA$3=0,0,INDEX(Sheet1!RawDataCols,$C485,AA$5)*$R485)</f>
        <v>-848.23</v>
      </c>
      <c r="AB485" s="3">
        <f>IF(AB$3=0,0,INDEX(Sheet1!RawDataCols,$C485,AB$5)*$R485)</f>
        <v>0</v>
      </c>
      <c r="AC485" s="3">
        <f>IF(AC$3=0,0,INDEX(Sheet1!RawDataCols,$C485,AC$5)*$R485)</f>
        <v>-822.87</v>
      </c>
      <c r="AD485" s="3">
        <f>IF(AD$3=0,0,INDEX(Sheet1!RawDataCols,$C485,AD$5)*$R485)</f>
        <v>-820.87</v>
      </c>
      <c r="AE485" s="3">
        <f>IF(AE$3=0,0,INDEX(Sheet1!RawDataCols,$C485,AE$5)*$R485)</f>
        <v>0</v>
      </c>
      <c r="AF485" s="3">
        <f>IF(AF$3=0,0,INDEX(Sheet1!RawDataCols,$C485,AF$5)*$R485)</f>
        <v>-796.33</v>
      </c>
      <c r="AG485" s="3">
        <f>IF(AG$3=0,0,INDEX(Sheet1!RawDataCols,$C485,AG$5)*$R485)</f>
        <v>-848.23</v>
      </c>
      <c r="AH485" s="3">
        <f>IF(AH$3=0,0,INDEX(Sheet1!RawDataCols,$C485,AH$5)*$R485)</f>
        <v>0</v>
      </c>
      <c r="AI485" s="3">
        <f>IF(AI$3=0,0,INDEX(Sheet1!RawDataCols,$C485,AI$5)*$R485)</f>
        <v>-822.87</v>
      </c>
      <c r="AJ485" s="3">
        <f>IF(AJ$3=0,0,INDEX(Sheet1!RawDataCols,$C485,AJ$5)*$R485)</f>
        <v>-820.84</v>
      </c>
      <c r="AK485" s="3">
        <f>IF(AK$3=0,0,INDEX(Sheet1!RawDataCols,$C485,AK$5)*$R485)</f>
        <v>0</v>
      </c>
      <c r="AL485" s="3">
        <f>IF(AL$3=0,0,INDEX(Sheet1!RawDataCols,$C485,AL$5)*$R485)</f>
        <v>-796.32</v>
      </c>
      <c r="AM485" s="3">
        <f>IF(AM$3=0,0,INDEX(Sheet1!RawDataCols,$C485,AM$5)*$R485)</f>
        <v>9159.86</v>
      </c>
      <c r="AN485" s="3">
        <f>IF(AN$3=0,0,INDEX(Sheet1!RawDataCols,$C485,AN$5)*$R485)</f>
        <v>0</v>
      </c>
      <c r="AO485" s="3">
        <f>IF(AO$3=0,0,INDEX(Sheet1!RawDataCols,$C485,AO$5)*$R485)</f>
        <v>9166.33</v>
      </c>
      <c r="AP485" s="3">
        <f>IF(AP$3=0,0,INDEX(Sheet1!RawDataCols,$C485,AP$5)*$R485)</f>
        <v>-850.17</v>
      </c>
      <c r="AQ485" s="3">
        <f>IF(AQ$3=0,0,INDEX(Sheet1!RawDataCols,$C485,AQ$5)*$R485)</f>
        <v>0</v>
      </c>
      <c r="AR485" s="3">
        <f>IF(AR$3=0,0,INDEX(Sheet1!RawDataCols,$C485,AR$5)*$R485)</f>
        <v>-848.23</v>
      </c>
      <c r="AS485" s="3">
        <f>IF(AS$3=0,0,INDEX(Sheet1!RawDataCols,$C485,AS$5)*$R485)</f>
        <v>-822.74</v>
      </c>
      <c r="AT485" s="3">
        <f>IF(AT$3=0,0,INDEX(Sheet1!RawDataCols,$C485,AT$5)*$R485)</f>
        <v>0</v>
      </c>
      <c r="AU485" s="3">
        <f>IF(AU$3=0,0,INDEX(Sheet1!RawDataCols,$C485,AU$5)*$R485)</f>
        <v>-820.87</v>
      </c>
      <c r="AV485" s="3">
        <f>IF(AV$3=0,0,INDEX(Sheet1!RawDataCols,$C485,AV$5)*$R485)</f>
        <v>-850.17</v>
      </c>
      <c r="AW485" s="3">
        <f>IF(AW$3=0,0,INDEX(Sheet1!RawDataCols,$C485,AW$5)*$R485)</f>
        <v>0</v>
      </c>
      <c r="AX485" s="3">
        <f>IF(AX$3=0,0,INDEX(Sheet1!RawDataCols,$C485,AX$5)*$R485)</f>
        <v>-848.23</v>
      </c>
      <c r="AY485" s="3">
        <f>IF(AY$3=0,0,INDEX(Sheet1!RawDataCols,$C485,AY$5)*$R485)</f>
        <v>-822.74</v>
      </c>
      <c r="AZ485" s="3">
        <f>IF(AZ$3=0,0,INDEX(Sheet1!RawDataCols,$C485,AZ$5)*$R485)</f>
        <v>0</v>
      </c>
      <c r="BA485" s="3">
        <f>IF(BA$3=0,0,INDEX(Sheet1!RawDataCols,$C485,BA$5)*$R485)</f>
        <v>-820.87</v>
      </c>
      <c r="BB485" s="3">
        <f>IF(BB$3=0,0,INDEX(Sheet1!RawDataCols,$C485,BB$5)*$R485)</f>
        <v>-850.17</v>
      </c>
      <c r="BC485" s="3">
        <f>IF(BC$3=0,0,INDEX(Sheet1!RawDataCols,$C485,BC$5)*$R485)</f>
        <v>0</v>
      </c>
      <c r="BD485" s="3">
        <f>IF(BD$3=0,0,INDEX(Sheet1!RawDataCols,$C485,BD$5)*$R485)</f>
        <v>-848.23</v>
      </c>
      <c r="BE485" s="3">
        <f>IF(BE$3=0,0,INDEX(Sheet1!RawDataCols,$C485,BE$5)*$R485)</f>
        <v>-850.17</v>
      </c>
      <c r="BF485" s="3">
        <f>IF(BF$3=0,0,INDEX(Sheet1!RawDataCols,$C485,BF$5)*$R485)</f>
        <v>0</v>
      </c>
      <c r="BG485" s="179">
        <f>IF(BG$3=0,0,INDEX(Sheet1!RawDataCols,$C485,BG$5)*$R485)</f>
        <v>-848.23</v>
      </c>
      <c r="BH485" s="33">
        <f t="shared" si="77"/>
        <v>4963.8700000000008</v>
      </c>
      <c r="BI485" s="33">
        <f t="shared" si="78"/>
        <v>0</v>
      </c>
      <c r="BJ485" s="33">
        <f t="shared" si="79"/>
        <v>4979.8999999999996</v>
      </c>
      <c r="BK485" s="3">
        <f>IF(BK$3=0,0,INDEX(Sheet1!RawDataCols,$C485,BK$5)*$R485)</f>
        <v>0</v>
      </c>
      <c r="BL485" s="3">
        <f>IF(BL$3=0,0,INDEX(Sheet1!RawDataCols,$C485,BL$5)*$R485)</f>
        <v>0</v>
      </c>
      <c r="BM485" s="3">
        <f>IF(BM$3=0,0,INDEX(Sheet1!RawDataCols,$C485,BM$5)*$R485)</f>
        <v>0</v>
      </c>
      <c r="BN485" s="3">
        <f>IF(BN$3=0,0,INDEX(Sheet1!RawDataCols,$C485,BN$5)*$R485)</f>
        <v>0</v>
      </c>
      <c r="BO485" s="3">
        <f>IF(BO$3=0,0,INDEX(Sheet1!RawDataCols,$C485,BO$5)*$R485)</f>
        <v>0</v>
      </c>
      <c r="BP485" s="3">
        <f>IF(BP$3=0,0,INDEX(Sheet1!RawDataCols,$C485,BP$5)*$R485)</f>
        <v>4804.5</v>
      </c>
      <c r="BQ485" s="3">
        <f t="shared" si="80"/>
        <v>2489.94</v>
      </c>
      <c r="BR485" s="3">
        <f t="shared" si="81"/>
        <v>0</v>
      </c>
      <c r="BS485" s="3">
        <f t="shared" si="82"/>
        <v>7486.9500000000007</v>
      </c>
      <c r="BT485" s="3">
        <f t="shared" si="83"/>
        <v>4963.8700000000008</v>
      </c>
      <c r="BU485" s="3" t="str">
        <f>INDEX(Sheet1!$BS$2:$BS$1000,MATCH($A485,Sheet1!$A$2:$A$1000,0))</f>
        <v>22</v>
      </c>
      <c r="BV485" s="3">
        <f>INDEX(Sheet1!$BT$2:$BT$1000,MATCH($A485,Sheet1!$A$2:$A$1000,0))</f>
        <v>4963.87</v>
      </c>
    </row>
    <row r="486" spans="1:74" x14ac:dyDescent="0.2">
      <c r="A486" s="11" t="s">
        <v>918</v>
      </c>
      <c r="B486" s="3">
        <f>MATCH($A486,Sheet1!ACCOUNTNO,0)</f>
        <v>448</v>
      </c>
      <c r="C486" s="3">
        <f t="shared" si="74"/>
        <v>448</v>
      </c>
      <c r="D486" s="3" t="str">
        <f>IF(D$3=0,0,INDEX(Sheet1!RawDataCols,$C486,D$5))</f>
        <v>52220A05</v>
      </c>
      <c r="E486" s="3" t="str">
        <f>IF(E$3=0,0,INDEX(Sheet1!RawDataCols,$C486,E$5))</f>
        <v xml:space="preserve">52220          </v>
      </c>
      <c r="F486" s="3" t="str">
        <f>IF(F$3=0,0,INDEX(Sheet1!RawDataCols,$C486,F$5))</f>
        <v xml:space="preserve">A05            </v>
      </c>
      <c r="G486" s="3" t="str">
        <f>IF(G$3=0,0,INDEX(Sheet1!RawDataCols,$C486,G$5))</f>
        <v xml:space="preserve">               </v>
      </c>
      <c r="H486" s="3" t="str">
        <f>IF(H$3=0,0,INDEX(Sheet1!RawDataCols,$C486,H$5))</f>
        <v xml:space="preserve">               </v>
      </c>
      <c r="I486" s="3" t="str">
        <f>IF(I$3=0,0,INDEX(Sheet1!RawDataCols,$C486,I$5))</f>
        <v xml:space="preserve">               </v>
      </c>
      <c r="J486" s="3" t="str">
        <f>IF(J$3=0,0,INDEX(Sheet1!RawDataCols,$C486,J$5))</f>
        <v xml:space="preserve">               </v>
      </c>
      <c r="K486" s="3" t="str">
        <f>IF(K$3=0,0,INDEX(Sheet1!RawDataCols,$C486,K$5))</f>
        <v xml:space="preserve">               </v>
      </c>
      <c r="L486" s="3" t="str">
        <f>IF(L$3=0,0,INDEX(Sheet1!RawDataCols,$C486,L$5))</f>
        <v xml:space="preserve">               </v>
      </c>
      <c r="M486" s="3" t="str">
        <f>IF(M$3=0,0,INDEX(Sheet1!RawDataCols,$C486,M$5))</f>
        <v xml:space="preserve">F007  </v>
      </c>
      <c r="N486" s="3" t="str">
        <f>IF(N$3=0,0,INDEX(Sheet1!RawDataCols,$C486,N$5))</f>
        <v>Prepaid - Council Rates-26a Grote St</v>
      </c>
      <c r="O486" s="3">
        <f>INDEX(Sheet1!RawDataCols,$C486,O$5)</f>
        <v>20</v>
      </c>
      <c r="P486" s="3" t="str">
        <f>INDEX(Sheet1!RawDataCols,$C486,P$5)</f>
        <v>Current Assets</v>
      </c>
      <c r="Q486" s="3" t="str">
        <f>IF(Q$3=0,0,INDEX(Sheet1!RawDataCols,$C486,Q$5))</f>
        <v>B</v>
      </c>
      <c r="R486" s="3">
        <f t="shared" si="75"/>
        <v>1</v>
      </c>
      <c r="S486" s="3">
        <f t="shared" si="76"/>
        <v>-1</v>
      </c>
      <c r="T486" s="3">
        <f>IF(T$3=0,0,INDEX(Sheet1!RawDataCols,$C486,T$5)*$R486)</f>
        <v>5984.91</v>
      </c>
      <c r="U486" s="3">
        <f>IF(U$3=0,0,INDEX(Sheet1!RawDataCols,$C486,U$5)*$R486)</f>
        <v>-1019.41</v>
      </c>
      <c r="V486" s="3">
        <f>IF(V$3=0,0,INDEX(Sheet1!RawDataCols,$C486,V$5)*$R486)</f>
        <v>0</v>
      </c>
      <c r="W486" s="3">
        <f>IF(W$3=0,0,INDEX(Sheet1!RawDataCols,$C486,W$5)*$R486)</f>
        <v>-973.94</v>
      </c>
      <c r="X486" s="3">
        <f>IF(X$3=0,0,INDEX(Sheet1!RawDataCols,$C486,X$5)*$R486)</f>
        <v>-953.65</v>
      </c>
      <c r="Y486" s="3">
        <f>IF(Y$3=0,0,INDEX(Sheet1!RawDataCols,$C486,Y$5)*$R486)</f>
        <v>0</v>
      </c>
      <c r="Z486" s="3">
        <f>IF(Z$3=0,0,INDEX(Sheet1!RawDataCols,$C486,Z$5)*$R486)</f>
        <v>-879.7</v>
      </c>
      <c r="AA486" s="3">
        <f>IF(AA$3=0,0,INDEX(Sheet1!RawDataCols,$C486,AA$5)*$R486)</f>
        <v>-1019.41</v>
      </c>
      <c r="AB486" s="3">
        <f>IF(AB$3=0,0,INDEX(Sheet1!RawDataCols,$C486,AB$5)*$R486)</f>
        <v>0</v>
      </c>
      <c r="AC486" s="3">
        <f>IF(AC$3=0,0,INDEX(Sheet1!RawDataCols,$C486,AC$5)*$R486)</f>
        <v>-973.94</v>
      </c>
      <c r="AD486" s="3">
        <f>IF(AD$3=0,0,INDEX(Sheet1!RawDataCols,$C486,AD$5)*$R486)</f>
        <v>-986.52</v>
      </c>
      <c r="AE486" s="3">
        <f>IF(AE$3=0,0,INDEX(Sheet1!RawDataCols,$C486,AE$5)*$R486)</f>
        <v>0</v>
      </c>
      <c r="AF486" s="3">
        <f>IF(AF$3=0,0,INDEX(Sheet1!RawDataCols,$C486,AF$5)*$R486)</f>
        <v>-942.54</v>
      </c>
      <c r="AG486" s="3">
        <f>IF(AG$3=0,0,INDEX(Sheet1!RawDataCols,$C486,AG$5)*$R486)</f>
        <v>-1019.41</v>
      </c>
      <c r="AH486" s="3">
        <f>IF(AH$3=0,0,INDEX(Sheet1!RawDataCols,$C486,AH$5)*$R486)</f>
        <v>0</v>
      </c>
      <c r="AI486" s="3">
        <f>IF(AI$3=0,0,INDEX(Sheet1!RawDataCols,$C486,AI$5)*$R486)</f>
        <v>-973.94</v>
      </c>
      <c r="AJ486" s="3">
        <f>IF(AJ$3=0,0,INDEX(Sheet1!RawDataCols,$C486,AJ$5)*$R486)</f>
        <v>-986.51</v>
      </c>
      <c r="AK486" s="3">
        <f>IF(AK$3=0,0,INDEX(Sheet1!RawDataCols,$C486,AK$5)*$R486)</f>
        <v>0</v>
      </c>
      <c r="AL486" s="3">
        <f>IF(AL$3=0,0,INDEX(Sheet1!RawDataCols,$C486,AL$5)*$R486)</f>
        <v>-942.5</v>
      </c>
      <c r="AM486" s="3">
        <f>IF(AM$3=0,0,INDEX(Sheet1!RawDataCols,$C486,AM$5)*$R486)</f>
        <v>-1049.99</v>
      </c>
      <c r="AN486" s="3">
        <f>IF(AN$3=0,0,INDEX(Sheet1!RawDataCols,$C486,AN$5)*$R486)</f>
        <v>0</v>
      </c>
      <c r="AO486" s="3">
        <f>IF(AO$3=0,0,INDEX(Sheet1!RawDataCols,$C486,AO$5)*$R486)</f>
        <v>11016.18</v>
      </c>
      <c r="AP486" s="3">
        <f>IF(AP$3=0,0,INDEX(Sheet1!RawDataCols,$C486,AP$5)*$R486)</f>
        <v>11041.25</v>
      </c>
      <c r="AQ486" s="3">
        <f>IF(AQ$3=0,0,INDEX(Sheet1!RawDataCols,$C486,AQ$5)*$R486)</f>
        <v>0</v>
      </c>
      <c r="AR486" s="3">
        <f>IF(AR$3=0,0,INDEX(Sheet1!RawDataCols,$C486,AR$5)*$R486)</f>
        <v>-1019.41</v>
      </c>
      <c r="AS486" s="3">
        <f>IF(AS$3=0,0,INDEX(Sheet1!RawDataCols,$C486,AS$5)*$R486)</f>
        <v>-989.23</v>
      </c>
      <c r="AT486" s="3">
        <f>IF(AT$3=0,0,INDEX(Sheet1!RawDataCols,$C486,AT$5)*$R486)</f>
        <v>0</v>
      </c>
      <c r="AU486" s="3">
        <f>IF(AU$3=0,0,INDEX(Sheet1!RawDataCols,$C486,AU$5)*$R486)</f>
        <v>-986.52</v>
      </c>
      <c r="AV486" s="3">
        <f>IF(AV$3=0,0,INDEX(Sheet1!RawDataCols,$C486,AV$5)*$R486)</f>
        <v>-1022.2</v>
      </c>
      <c r="AW486" s="3">
        <f>IF(AW$3=0,0,INDEX(Sheet1!RawDataCols,$C486,AW$5)*$R486)</f>
        <v>0</v>
      </c>
      <c r="AX486" s="3">
        <f>IF(AX$3=0,0,INDEX(Sheet1!RawDataCols,$C486,AX$5)*$R486)</f>
        <v>-1019.41</v>
      </c>
      <c r="AY486" s="3">
        <f>IF(AY$3=0,0,INDEX(Sheet1!RawDataCols,$C486,AY$5)*$R486)</f>
        <v>-989.23</v>
      </c>
      <c r="AZ486" s="3">
        <f>IF(AZ$3=0,0,INDEX(Sheet1!RawDataCols,$C486,AZ$5)*$R486)</f>
        <v>0</v>
      </c>
      <c r="BA486" s="3">
        <f>IF(BA$3=0,0,INDEX(Sheet1!RawDataCols,$C486,BA$5)*$R486)</f>
        <v>-986.52</v>
      </c>
      <c r="BB486" s="3">
        <f>IF(BB$3=0,0,INDEX(Sheet1!RawDataCols,$C486,BB$5)*$R486)</f>
        <v>-722.2</v>
      </c>
      <c r="BC486" s="3">
        <f>IF(BC$3=0,0,INDEX(Sheet1!RawDataCols,$C486,BC$5)*$R486)</f>
        <v>0</v>
      </c>
      <c r="BD486" s="3">
        <f>IF(BD$3=0,0,INDEX(Sheet1!RawDataCols,$C486,BD$5)*$R486)</f>
        <v>-1019.41</v>
      </c>
      <c r="BE486" s="3">
        <f>IF(BE$3=0,0,INDEX(Sheet1!RawDataCols,$C486,BE$5)*$R486)</f>
        <v>-722.2</v>
      </c>
      <c r="BF486" s="3">
        <f>IF(BF$3=0,0,INDEX(Sheet1!RawDataCols,$C486,BF$5)*$R486)</f>
        <v>0</v>
      </c>
      <c r="BG486" s="179">
        <f>IF(BG$3=0,0,INDEX(Sheet1!RawDataCols,$C486,BG$5)*$R486)</f>
        <v>-1019.41</v>
      </c>
      <c r="BH486" s="33">
        <f t="shared" si="77"/>
        <v>6268.4000000000005</v>
      </c>
      <c r="BI486" s="33">
        <f t="shared" si="78"/>
        <v>0</v>
      </c>
      <c r="BJ486" s="33">
        <f t="shared" si="79"/>
        <v>5984.9100000000017</v>
      </c>
      <c r="BK486" s="3">
        <f>IF(BK$3=0,0,INDEX(Sheet1!RawDataCols,$C486,BK$5)*$R486)</f>
        <v>0</v>
      </c>
      <c r="BL486" s="3">
        <f>IF(BL$3=0,0,INDEX(Sheet1!RawDataCols,$C486,BL$5)*$R486)</f>
        <v>0</v>
      </c>
      <c r="BM486" s="3">
        <f>IF(BM$3=0,0,INDEX(Sheet1!RawDataCols,$C486,BM$5)*$R486)</f>
        <v>0</v>
      </c>
      <c r="BN486" s="3">
        <f>IF(BN$3=0,0,INDEX(Sheet1!RawDataCols,$C486,BN$5)*$R486)</f>
        <v>0</v>
      </c>
      <c r="BO486" s="3">
        <f>IF(BO$3=0,0,INDEX(Sheet1!RawDataCols,$C486,BO$5)*$R486)</f>
        <v>0</v>
      </c>
      <c r="BP486" s="3">
        <f>IF(BP$3=0,0,INDEX(Sheet1!RawDataCols,$C486,BP$5)*$R486)</f>
        <v>5686.56</v>
      </c>
      <c r="BQ486" s="3">
        <f t="shared" si="80"/>
        <v>2992.44</v>
      </c>
      <c r="BR486" s="3">
        <f t="shared" si="81"/>
        <v>0</v>
      </c>
      <c r="BS486" s="3">
        <f t="shared" si="82"/>
        <v>9002.0300000000007</v>
      </c>
      <c r="BT486" s="3">
        <f t="shared" si="83"/>
        <v>6268.4000000000005</v>
      </c>
      <c r="BU486" s="3" t="str">
        <f>INDEX(Sheet1!$BS$2:$BS$1000,MATCH($A486,Sheet1!$A$2:$A$1000,0))</f>
        <v>22</v>
      </c>
      <c r="BV486" s="3">
        <f>INDEX(Sheet1!$BT$2:$BT$1000,MATCH($A486,Sheet1!$A$2:$A$1000,0))</f>
        <v>6268.4</v>
      </c>
    </row>
    <row r="487" spans="1:74" x14ac:dyDescent="0.2">
      <c r="A487" s="11" t="s">
        <v>919</v>
      </c>
      <c r="B487" s="3">
        <f>MATCH($A487,Sheet1!ACCOUNTNO,0)</f>
        <v>449</v>
      </c>
      <c r="C487" s="3">
        <f t="shared" si="74"/>
        <v>449</v>
      </c>
      <c r="D487" s="3" t="str">
        <f>IF(D$3=0,0,INDEX(Sheet1!RawDataCols,$C487,D$5))</f>
        <v>52220A06</v>
      </c>
      <c r="E487" s="3" t="str">
        <f>IF(E$3=0,0,INDEX(Sheet1!RawDataCols,$C487,E$5))</f>
        <v xml:space="preserve">52220          </v>
      </c>
      <c r="F487" s="3" t="str">
        <f>IF(F$3=0,0,INDEX(Sheet1!RawDataCols,$C487,F$5))</f>
        <v xml:space="preserve">A06            </v>
      </c>
      <c r="G487" s="3" t="str">
        <f>IF(G$3=0,0,INDEX(Sheet1!RawDataCols,$C487,G$5))</f>
        <v xml:space="preserve">               </v>
      </c>
      <c r="H487" s="3" t="str">
        <f>IF(H$3=0,0,INDEX(Sheet1!RawDataCols,$C487,H$5))</f>
        <v xml:space="preserve">               </v>
      </c>
      <c r="I487" s="3" t="str">
        <f>IF(I$3=0,0,INDEX(Sheet1!RawDataCols,$C487,I$5))</f>
        <v xml:space="preserve">               </v>
      </c>
      <c r="J487" s="3" t="str">
        <f>IF(J$3=0,0,INDEX(Sheet1!RawDataCols,$C487,J$5))</f>
        <v xml:space="preserve">               </v>
      </c>
      <c r="K487" s="3" t="str">
        <f>IF(K$3=0,0,INDEX(Sheet1!RawDataCols,$C487,K$5))</f>
        <v xml:space="preserve">               </v>
      </c>
      <c r="L487" s="3" t="str">
        <f>IF(L$3=0,0,INDEX(Sheet1!RawDataCols,$C487,L$5))</f>
        <v xml:space="preserve">               </v>
      </c>
      <c r="M487" s="3" t="str">
        <f>IF(M$3=0,0,INDEX(Sheet1!RawDataCols,$C487,M$5))</f>
        <v xml:space="preserve">F007  </v>
      </c>
      <c r="N487" s="3" t="str">
        <f>IF(N$3=0,0,INDEX(Sheet1!RawDataCols,$C487,N$5))</f>
        <v>Prepaid - Council Rates-31 Franklin St</v>
      </c>
      <c r="O487" s="3">
        <f>INDEX(Sheet1!RawDataCols,$C487,O$5)</f>
        <v>20</v>
      </c>
      <c r="P487" s="3" t="str">
        <f>INDEX(Sheet1!RawDataCols,$C487,P$5)</f>
        <v>Current Assets</v>
      </c>
      <c r="Q487" s="3" t="str">
        <f>IF(Q$3=0,0,INDEX(Sheet1!RawDataCols,$C487,Q$5))</f>
        <v>B</v>
      </c>
      <c r="R487" s="3">
        <f t="shared" si="75"/>
        <v>1</v>
      </c>
      <c r="S487" s="3">
        <f t="shared" si="76"/>
        <v>-1</v>
      </c>
      <c r="T487" s="3">
        <f>IF(T$3=0,0,INDEX(Sheet1!RawDataCols,$C487,T$5)*$R487)</f>
        <v>16505.63</v>
      </c>
      <c r="U487" s="3">
        <f>IF(U$3=0,0,INDEX(Sheet1!RawDataCols,$C487,U$5)*$R487)</f>
        <v>-2811.38</v>
      </c>
      <c r="V487" s="3">
        <f>IF(V$3=0,0,INDEX(Sheet1!RawDataCols,$C487,V$5)*$R487)</f>
        <v>0</v>
      </c>
      <c r="W487" s="3">
        <f>IF(W$3=0,0,INDEX(Sheet1!RawDataCols,$C487,W$5)*$R487)</f>
        <v>-2718.35</v>
      </c>
      <c r="X487" s="3">
        <f>IF(X$3=0,0,INDEX(Sheet1!RawDataCols,$C487,X$5)*$R487)</f>
        <v>-2630.02</v>
      </c>
      <c r="Y487" s="3">
        <f>IF(Y$3=0,0,INDEX(Sheet1!RawDataCols,$C487,Y$5)*$R487)</f>
        <v>0</v>
      </c>
      <c r="Z487" s="3">
        <f>IF(Z$3=0,0,INDEX(Sheet1!RawDataCols,$C487,Z$5)*$R487)</f>
        <v>-2455.29</v>
      </c>
      <c r="AA487" s="3">
        <f>IF(AA$3=0,0,INDEX(Sheet1!RawDataCols,$C487,AA$5)*$R487)</f>
        <v>-2811.38</v>
      </c>
      <c r="AB487" s="3">
        <f>IF(AB$3=0,0,INDEX(Sheet1!RawDataCols,$C487,AB$5)*$R487)</f>
        <v>0</v>
      </c>
      <c r="AC487" s="3">
        <f>IF(AC$3=0,0,INDEX(Sheet1!RawDataCols,$C487,AC$5)*$R487)</f>
        <v>-2718.35</v>
      </c>
      <c r="AD487" s="3">
        <f>IF(AD$3=0,0,INDEX(Sheet1!RawDataCols,$C487,AD$5)*$R487)</f>
        <v>-2720.71</v>
      </c>
      <c r="AE487" s="3">
        <f>IF(AE$3=0,0,INDEX(Sheet1!RawDataCols,$C487,AE$5)*$R487)</f>
        <v>0</v>
      </c>
      <c r="AF487" s="3">
        <f>IF(AF$3=0,0,INDEX(Sheet1!RawDataCols,$C487,AF$5)*$R487)</f>
        <v>-2630.68</v>
      </c>
      <c r="AG487" s="3">
        <f>IF(AG$3=0,0,INDEX(Sheet1!RawDataCols,$C487,AG$5)*$R487)</f>
        <v>-2811.38</v>
      </c>
      <c r="AH487" s="3">
        <f>IF(AH$3=0,0,INDEX(Sheet1!RawDataCols,$C487,AH$5)*$R487)</f>
        <v>0</v>
      </c>
      <c r="AI487" s="3">
        <f>IF(AI$3=0,0,INDEX(Sheet1!RawDataCols,$C487,AI$5)*$R487)</f>
        <v>-2718.35</v>
      </c>
      <c r="AJ487" s="3">
        <f>IF(AJ$3=0,0,INDEX(Sheet1!RawDataCols,$C487,AJ$5)*$R487)</f>
        <v>-2720.76</v>
      </c>
      <c r="AK487" s="3">
        <f>IF(AK$3=0,0,INDEX(Sheet1!RawDataCols,$C487,AK$5)*$R487)</f>
        <v>0</v>
      </c>
      <c r="AL487" s="3">
        <f>IF(AL$3=0,0,INDEX(Sheet1!RawDataCols,$C487,AL$5)*$R487)</f>
        <v>-2630.74</v>
      </c>
      <c r="AM487" s="3">
        <f>IF(AM$3=0,0,INDEX(Sheet1!RawDataCols,$C487,AM$5)*$R487)</f>
        <v>-2895.74</v>
      </c>
      <c r="AN487" s="3">
        <f>IF(AN$3=0,0,INDEX(Sheet1!RawDataCols,$C487,AN$5)*$R487)</f>
        <v>0</v>
      </c>
      <c r="AO487" s="3">
        <f>IF(AO$3=0,0,INDEX(Sheet1!RawDataCols,$C487,AO$5)*$R487)</f>
        <v>30381.19</v>
      </c>
      <c r="AP487" s="3">
        <f>IF(AP$3=0,0,INDEX(Sheet1!RawDataCols,$C487,AP$5)*$R487)</f>
        <v>30455.72</v>
      </c>
      <c r="AQ487" s="3">
        <f>IF(AQ$3=0,0,INDEX(Sheet1!RawDataCols,$C487,AQ$5)*$R487)</f>
        <v>0</v>
      </c>
      <c r="AR487" s="3">
        <f>IF(AR$3=0,0,INDEX(Sheet1!RawDataCols,$C487,AR$5)*$R487)</f>
        <v>-2811.38</v>
      </c>
      <c r="AS487" s="3">
        <f>IF(AS$3=0,0,INDEX(Sheet1!RawDataCols,$C487,AS$5)*$R487)</f>
        <v>-2728.72</v>
      </c>
      <c r="AT487" s="3">
        <f>IF(AT$3=0,0,INDEX(Sheet1!RawDataCols,$C487,AT$5)*$R487)</f>
        <v>0</v>
      </c>
      <c r="AU487" s="3">
        <f>IF(AU$3=0,0,INDEX(Sheet1!RawDataCols,$C487,AU$5)*$R487)</f>
        <v>-2720.71</v>
      </c>
      <c r="AV487" s="3">
        <f>IF(AV$3=0,0,INDEX(Sheet1!RawDataCols,$C487,AV$5)*$R487)</f>
        <v>-2819.67</v>
      </c>
      <c r="AW487" s="3">
        <f>IF(AW$3=0,0,INDEX(Sheet1!RawDataCols,$C487,AW$5)*$R487)</f>
        <v>0</v>
      </c>
      <c r="AX487" s="3">
        <f>IF(AX$3=0,0,INDEX(Sheet1!RawDataCols,$C487,AX$5)*$R487)</f>
        <v>-2811.38</v>
      </c>
      <c r="AY487" s="3">
        <f>IF(AY$3=0,0,INDEX(Sheet1!RawDataCols,$C487,AY$5)*$R487)</f>
        <v>-2728.72</v>
      </c>
      <c r="AZ487" s="3">
        <f>IF(AZ$3=0,0,INDEX(Sheet1!RawDataCols,$C487,AZ$5)*$R487)</f>
        <v>0</v>
      </c>
      <c r="BA487" s="3">
        <f>IF(BA$3=0,0,INDEX(Sheet1!RawDataCols,$C487,BA$5)*$R487)</f>
        <v>-2720.71</v>
      </c>
      <c r="BB487" s="3">
        <f>IF(BB$3=0,0,INDEX(Sheet1!RawDataCols,$C487,BB$5)*$R487)</f>
        <v>-2819.67</v>
      </c>
      <c r="BC487" s="3">
        <f>IF(BC$3=0,0,INDEX(Sheet1!RawDataCols,$C487,BC$5)*$R487)</f>
        <v>0</v>
      </c>
      <c r="BD487" s="3">
        <f>IF(BD$3=0,0,INDEX(Sheet1!RawDataCols,$C487,BD$5)*$R487)</f>
        <v>-2811.38</v>
      </c>
      <c r="BE487" s="3">
        <f>IF(BE$3=0,0,INDEX(Sheet1!RawDataCols,$C487,BE$5)*$R487)</f>
        <v>-2819.67</v>
      </c>
      <c r="BF487" s="3">
        <f>IF(BF$3=0,0,INDEX(Sheet1!RawDataCols,$C487,BF$5)*$R487)</f>
        <v>0</v>
      </c>
      <c r="BG487" s="179">
        <f>IF(BG$3=0,0,INDEX(Sheet1!RawDataCols,$C487,BG$5)*$R487)</f>
        <v>-2811.38</v>
      </c>
      <c r="BH487" s="33">
        <f t="shared" si="77"/>
        <v>16463.199999999997</v>
      </c>
      <c r="BI487" s="33">
        <f t="shared" si="78"/>
        <v>0</v>
      </c>
      <c r="BJ487" s="33">
        <f t="shared" si="79"/>
        <v>16505.63</v>
      </c>
      <c r="BK487" s="3">
        <f>IF(BK$3=0,0,INDEX(Sheet1!RawDataCols,$C487,BK$5)*$R487)</f>
        <v>0</v>
      </c>
      <c r="BL487" s="3">
        <f>IF(BL$3=0,0,INDEX(Sheet1!RawDataCols,$C487,BL$5)*$R487)</f>
        <v>0</v>
      </c>
      <c r="BM487" s="3">
        <f>IF(BM$3=0,0,INDEX(Sheet1!RawDataCols,$C487,BM$5)*$R487)</f>
        <v>0</v>
      </c>
      <c r="BN487" s="3">
        <f>IF(BN$3=0,0,INDEX(Sheet1!RawDataCols,$C487,BN$5)*$R487)</f>
        <v>0</v>
      </c>
      <c r="BO487" s="3">
        <f>IF(BO$3=0,0,INDEX(Sheet1!RawDataCols,$C487,BO$5)*$R487)</f>
        <v>0</v>
      </c>
      <c r="BP487" s="3">
        <f>IF(BP$3=0,0,INDEX(Sheet1!RawDataCols,$C487,BP$5)*$R487)</f>
        <v>15871.76</v>
      </c>
      <c r="BQ487" s="3">
        <f t="shared" si="80"/>
        <v>8252.8499999999985</v>
      </c>
      <c r="BR487" s="3">
        <f t="shared" si="81"/>
        <v>0</v>
      </c>
      <c r="BS487" s="3">
        <f t="shared" si="82"/>
        <v>24831.260000000002</v>
      </c>
      <c r="BT487" s="3">
        <f t="shared" si="83"/>
        <v>16463.200000000004</v>
      </c>
      <c r="BU487" s="3" t="str">
        <f>INDEX(Sheet1!$BS$2:$BS$1000,MATCH($A487,Sheet1!$A$2:$A$1000,0))</f>
        <v>22</v>
      </c>
      <c r="BV487" s="3">
        <f>INDEX(Sheet1!$BT$2:$BT$1000,MATCH($A487,Sheet1!$A$2:$A$1000,0))</f>
        <v>16463.2</v>
      </c>
    </row>
    <row r="488" spans="1:74" x14ac:dyDescent="0.2">
      <c r="A488" s="11" t="s">
        <v>920</v>
      </c>
      <c r="B488" s="3">
        <f>MATCH($A488,Sheet1!ACCOUNTNO,0)</f>
        <v>450</v>
      </c>
      <c r="C488" s="3">
        <f t="shared" si="74"/>
        <v>450</v>
      </c>
      <c r="D488" s="3" t="str">
        <f>IF(D$3=0,0,INDEX(Sheet1!RawDataCols,$C488,D$5))</f>
        <v>52220A07</v>
      </c>
      <c r="E488" s="3" t="str">
        <f>IF(E$3=0,0,INDEX(Sheet1!RawDataCols,$C488,E$5))</f>
        <v xml:space="preserve">52220          </v>
      </c>
      <c r="F488" s="3" t="str">
        <f>IF(F$3=0,0,INDEX(Sheet1!RawDataCols,$C488,F$5))</f>
        <v xml:space="preserve">A07            </v>
      </c>
      <c r="G488" s="3" t="str">
        <f>IF(G$3=0,0,INDEX(Sheet1!RawDataCols,$C488,G$5))</f>
        <v xml:space="preserve">               </v>
      </c>
      <c r="H488" s="3" t="str">
        <f>IF(H$3=0,0,INDEX(Sheet1!RawDataCols,$C488,H$5))</f>
        <v xml:space="preserve">               </v>
      </c>
      <c r="I488" s="3" t="str">
        <f>IF(I$3=0,0,INDEX(Sheet1!RawDataCols,$C488,I$5))</f>
        <v xml:space="preserve">               </v>
      </c>
      <c r="J488" s="3" t="str">
        <f>IF(J$3=0,0,INDEX(Sheet1!RawDataCols,$C488,J$5))</f>
        <v xml:space="preserve">               </v>
      </c>
      <c r="K488" s="3" t="str">
        <f>IF(K$3=0,0,INDEX(Sheet1!RawDataCols,$C488,K$5))</f>
        <v xml:space="preserve">               </v>
      </c>
      <c r="L488" s="3" t="str">
        <f>IF(L$3=0,0,INDEX(Sheet1!RawDataCols,$C488,L$5))</f>
        <v xml:space="preserve">               </v>
      </c>
      <c r="M488" s="3" t="str">
        <f>IF(M$3=0,0,INDEX(Sheet1!RawDataCols,$C488,M$5))</f>
        <v xml:space="preserve">F007  </v>
      </c>
      <c r="N488" s="3" t="str">
        <f>IF(N$3=0,0,INDEX(Sheet1!RawDataCols,$C488,N$5))</f>
        <v>Prepaid - Council Rates-25 Franklin St</v>
      </c>
      <c r="O488" s="3">
        <f>INDEX(Sheet1!RawDataCols,$C488,O$5)</f>
        <v>20</v>
      </c>
      <c r="P488" s="3" t="str">
        <f>INDEX(Sheet1!RawDataCols,$C488,P$5)</f>
        <v>Current Assets</v>
      </c>
      <c r="Q488" s="3" t="str">
        <f>IF(Q$3=0,0,INDEX(Sheet1!RawDataCols,$C488,Q$5))</f>
        <v>B</v>
      </c>
      <c r="R488" s="3">
        <f t="shared" si="75"/>
        <v>1</v>
      </c>
      <c r="S488" s="3">
        <f t="shared" si="76"/>
        <v>-1</v>
      </c>
      <c r="T488" s="3">
        <f>IF(T$3=0,0,INDEX(Sheet1!RawDataCols,$C488,T$5)*$R488)</f>
        <v>62315.28</v>
      </c>
      <c r="U488" s="3">
        <f>IF(U$3=0,0,INDEX(Sheet1!RawDataCols,$C488,U$5)*$R488)</f>
        <v>-10614.15</v>
      </c>
      <c r="V488" s="3">
        <f>IF(V$3=0,0,INDEX(Sheet1!RawDataCols,$C488,V$5)*$R488)</f>
        <v>0</v>
      </c>
      <c r="W488" s="3">
        <f>IF(W$3=0,0,INDEX(Sheet1!RawDataCols,$C488,W$5)*$R488)</f>
        <v>-9987.9</v>
      </c>
      <c r="X488" s="3">
        <f>IF(X$3=0,0,INDEX(Sheet1!RawDataCols,$C488,X$5)*$R488)</f>
        <v>-9929.35</v>
      </c>
      <c r="Y488" s="3">
        <f>IF(Y$3=0,0,INDEX(Sheet1!RawDataCols,$C488,Y$5)*$R488)</f>
        <v>0</v>
      </c>
      <c r="Z488" s="3">
        <f>IF(Z$3=0,0,INDEX(Sheet1!RawDataCols,$C488,Z$5)*$R488)</f>
        <v>-9021.33</v>
      </c>
      <c r="AA488" s="3">
        <f>IF(AA$3=0,0,INDEX(Sheet1!RawDataCols,$C488,AA$5)*$R488)</f>
        <v>-10614.15</v>
      </c>
      <c r="AB488" s="3">
        <f>IF(AB$3=0,0,INDEX(Sheet1!RawDataCols,$C488,AB$5)*$R488)</f>
        <v>0</v>
      </c>
      <c r="AC488" s="3">
        <f>IF(AC$3=0,0,INDEX(Sheet1!RawDataCols,$C488,AC$5)*$R488)</f>
        <v>-9987.9</v>
      </c>
      <c r="AD488" s="3">
        <f>IF(AD$3=0,0,INDEX(Sheet1!RawDataCols,$C488,AD$5)*$R488)</f>
        <v>-10271.74</v>
      </c>
      <c r="AE488" s="3">
        <f>IF(AE$3=0,0,INDEX(Sheet1!RawDataCols,$C488,AE$5)*$R488)</f>
        <v>0</v>
      </c>
      <c r="AF488" s="3">
        <f>IF(AF$3=0,0,INDEX(Sheet1!RawDataCols,$C488,AF$5)*$R488)</f>
        <v>-9665.7099999999991</v>
      </c>
      <c r="AG488" s="3">
        <f>IF(AG$3=0,0,INDEX(Sheet1!RawDataCols,$C488,AG$5)*$R488)</f>
        <v>-10614.15</v>
      </c>
      <c r="AH488" s="3">
        <f>IF(AH$3=0,0,INDEX(Sheet1!RawDataCols,$C488,AH$5)*$R488)</f>
        <v>0</v>
      </c>
      <c r="AI488" s="3">
        <f>IF(AI$3=0,0,INDEX(Sheet1!RawDataCols,$C488,AI$5)*$R488)</f>
        <v>-9987.9</v>
      </c>
      <c r="AJ488" s="3">
        <f>IF(AJ$3=0,0,INDEX(Sheet1!RawDataCols,$C488,AJ$5)*$R488)</f>
        <v>-10271.74</v>
      </c>
      <c r="AK488" s="3">
        <f>IF(AK$3=0,0,INDEX(Sheet1!RawDataCols,$C488,AK$5)*$R488)</f>
        <v>0</v>
      </c>
      <c r="AL488" s="3">
        <f>IF(AL$3=0,0,INDEX(Sheet1!RawDataCols,$C488,AL$5)*$R488)</f>
        <v>-9665.73</v>
      </c>
      <c r="AM488" s="3">
        <f>IF(AM$3=0,0,INDEX(Sheet1!RawDataCols,$C488,AM$5)*$R488)</f>
        <v>-10932.57</v>
      </c>
      <c r="AN488" s="3">
        <f>IF(AN$3=0,0,INDEX(Sheet1!RawDataCols,$C488,AN$5)*$R488)</f>
        <v>0</v>
      </c>
      <c r="AO488" s="3">
        <f>IF(AO$3=0,0,INDEX(Sheet1!RawDataCols,$C488,AO$5)*$R488)</f>
        <v>114701.21</v>
      </c>
      <c r="AP488" s="3">
        <f>IF(AP$3=0,0,INDEX(Sheet1!RawDataCols,$C488,AP$5)*$R488)</f>
        <v>116326.5</v>
      </c>
      <c r="AQ488" s="3">
        <f>IF(AQ$3=0,0,INDEX(Sheet1!RawDataCols,$C488,AQ$5)*$R488)</f>
        <v>0</v>
      </c>
      <c r="AR488" s="3">
        <f>IF(AR$3=0,0,INDEX(Sheet1!RawDataCols,$C488,AR$5)*$R488)</f>
        <v>-10614.15</v>
      </c>
      <c r="AS488" s="3">
        <f>IF(AS$3=0,0,INDEX(Sheet1!RawDataCols,$C488,AS$5)*$R488)</f>
        <v>-10435.040000000001</v>
      </c>
      <c r="AT488" s="3">
        <f>IF(AT$3=0,0,INDEX(Sheet1!RawDataCols,$C488,AT$5)*$R488)</f>
        <v>0</v>
      </c>
      <c r="AU488" s="3">
        <f>IF(AU$3=0,0,INDEX(Sheet1!RawDataCols,$C488,AU$5)*$R488)</f>
        <v>-10271.74</v>
      </c>
      <c r="AV488" s="3">
        <f>IF(AV$3=0,0,INDEX(Sheet1!RawDataCols,$C488,AV$5)*$R488)</f>
        <v>-10782.86</v>
      </c>
      <c r="AW488" s="3">
        <f>IF(AW$3=0,0,INDEX(Sheet1!RawDataCols,$C488,AW$5)*$R488)</f>
        <v>0</v>
      </c>
      <c r="AX488" s="3">
        <f>IF(AX$3=0,0,INDEX(Sheet1!RawDataCols,$C488,AX$5)*$R488)</f>
        <v>-10614.15</v>
      </c>
      <c r="AY488" s="3">
        <f>IF(AY$3=0,0,INDEX(Sheet1!RawDataCols,$C488,AY$5)*$R488)</f>
        <v>-10435.040000000001</v>
      </c>
      <c r="AZ488" s="3">
        <f>IF(AZ$3=0,0,INDEX(Sheet1!RawDataCols,$C488,AZ$5)*$R488)</f>
        <v>0</v>
      </c>
      <c r="BA488" s="3">
        <f>IF(BA$3=0,0,INDEX(Sheet1!RawDataCols,$C488,BA$5)*$R488)</f>
        <v>-10271.74</v>
      </c>
      <c r="BB488" s="3">
        <f>IF(BB$3=0,0,INDEX(Sheet1!RawDataCols,$C488,BB$5)*$R488)</f>
        <v>-10764.86</v>
      </c>
      <c r="BC488" s="3">
        <f>IF(BC$3=0,0,INDEX(Sheet1!RawDataCols,$C488,BC$5)*$R488)</f>
        <v>0</v>
      </c>
      <c r="BD488" s="3">
        <f>IF(BD$3=0,0,INDEX(Sheet1!RawDataCols,$C488,BD$5)*$R488)</f>
        <v>-10614.15</v>
      </c>
      <c r="BE488" s="3">
        <f>IF(BE$3=0,0,INDEX(Sheet1!RawDataCols,$C488,BE$5)*$R488)</f>
        <v>-10764.86</v>
      </c>
      <c r="BF488" s="3">
        <f>IF(BF$3=0,0,INDEX(Sheet1!RawDataCols,$C488,BF$5)*$R488)</f>
        <v>0</v>
      </c>
      <c r="BG488" s="179">
        <f>IF(BG$3=0,0,INDEX(Sheet1!RawDataCols,$C488,BG$5)*$R488)</f>
        <v>-10614.15</v>
      </c>
      <c r="BH488" s="33">
        <f t="shared" si="77"/>
        <v>62976.12999999999</v>
      </c>
      <c r="BI488" s="33">
        <f t="shared" si="78"/>
        <v>0</v>
      </c>
      <c r="BJ488" s="33">
        <f t="shared" si="79"/>
        <v>62315.280000000006</v>
      </c>
      <c r="BK488" s="3">
        <f>IF(BK$3=0,0,INDEX(Sheet1!RawDataCols,$C488,BK$5)*$R488)</f>
        <v>0</v>
      </c>
      <c r="BL488" s="3">
        <f>IF(BL$3=0,0,INDEX(Sheet1!RawDataCols,$C488,BL$5)*$R488)</f>
        <v>0</v>
      </c>
      <c r="BM488" s="3">
        <f>IF(BM$3=0,0,INDEX(Sheet1!RawDataCols,$C488,BM$5)*$R488)</f>
        <v>0</v>
      </c>
      <c r="BN488" s="3">
        <f>IF(BN$3=0,0,INDEX(Sheet1!RawDataCols,$C488,BN$5)*$R488)</f>
        <v>0</v>
      </c>
      <c r="BO488" s="3">
        <f>IF(BO$3=0,0,INDEX(Sheet1!RawDataCols,$C488,BO$5)*$R488)</f>
        <v>0</v>
      </c>
      <c r="BP488" s="3">
        <f>IF(BP$3=0,0,INDEX(Sheet1!RawDataCols,$C488,BP$5)*$R488)</f>
        <v>58316.47</v>
      </c>
      <c r="BQ488" s="3">
        <f t="shared" si="80"/>
        <v>31157.629999999997</v>
      </c>
      <c r="BR488" s="3">
        <f t="shared" si="81"/>
        <v>0</v>
      </c>
      <c r="BS488" s="3">
        <f t="shared" si="82"/>
        <v>94958.889999999985</v>
      </c>
      <c r="BT488" s="3">
        <f t="shared" si="83"/>
        <v>62976.129999999983</v>
      </c>
      <c r="BU488" s="3" t="str">
        <f>INDEX(Sheet1!$BS$2:$BS$1000,MATCH($A488,Sheet1!$A$2:$A$1000,0))</f>
        <v>22</v>
      </c>
      <c r="BV488" s="3">
        <f>INDEX(Sheet1!$BT$2:$BT$1000,MATCH($A488,Sheet1!$A$2:$A$1000,0))</f>
        <v>62976.13</v>
      </c>
    </row>
    <row r="489" spans="1:74" x14ac:dyDescent="0.2">
      <c r="A489" s="11" t="s">
        <v>921</v>
      </c>
      <c r="B489" s="3">
        <f>MATCH($A489,Sheet1!ACCOUNTNO,0)</f>
        <v>451</v>
      </c>
      <c r="C489" s="3">
        <f t="shared" si="74"/>
        <v>451</v>
      </c>
      <c r="D489" s="3" t="str">
        <f>IF(D$3=0,0,INDEX(Sheet1!RawDataCols,$C489,D$5))</f>
        <v>52220A08</v>
      </c>
      <c r="E489" s="3" t="str">
        <f>IF(E$3=0,0,INDEX(Sheet1!RawDataCols,$C489,E$5))</f>
        <v xml:space="preserve">52220          </v>
      </c>
      <c r="F489" s="3" t="str">
        <f>IF(F$3=0,0,INDEX(Sheet1!RawDataCols,$C489,F$5))</f>
        <v xml:space="preserve">A08            </v>
      </c>
      <c r="G489" s="3" t="str">
        <f>IF(G$3=0,0,INDEX(Sheet1!RawDataCols,$C489,G$5))</f>
        <v xml:space="preserve">               </v>
      </c>
      <c r="H489" s="3" t="str">
        <f>IF(H$3=0,0,INDEX(Sheet1!RawDataCols,$C489,H$5))</f>
        <v xml:space="preserve">               </v>
      </c>
      <c r="I489" s="3" t="str">
        <f>IF(I$3=0,0,INDEX(Sheet1!RawDataCols,$C489,I$5))</f>
        <v xml:space="preserve">               </v>
      </c>
      <c r="J489" s="3" t="str">
        <f>IF(J$3=0,0,INDEX(Sheet1!RawDataCols,$C489,J$5))</f>
        <v xml:space="preserve">               </v>
      </c>
      <c r="K489" s="3" t="str">
        <f>IF(K$3=0,0,INDEX(Sheet1!RawDataCols,$C489,K$5))</f>
        <v xml:space="preserve">               </v>
      </c>
      <c r="L489" s="3" t="str">
        <f>IF(L$3=0,0,INDEX(Sheet1!RawDataCols,$C489,L$5))</f>
        <v xml:space="preserve">               </v>
      </c>
      <c r="M489" s="3" t="str">
        <f>IF(M$3=0,0,INDEX(Sheet1!RawDataCols,$C489,M$5))</f>
        <v xml:space="preserve">F007  </v>
      </c>
      <c r="N489" s="3" t="str">
        <f>IF(N$3=0,0,INDEX(Sheet1!RawDataCols,$C489,N$5))</f>
        <v>Prepaid - Council Rates-23 Frankin St</v>
      </c>
      <c r="O489" s="3">
        <f>INDEX(Sheet1!RawDataCols,$C489,O$5)</f>
        <v>20</v>
      </c>
      <c r="P489" s="3" t="str">
        <f>INDEX(Sheet1!RawDataCols,$C489,P$5)</f>
        <v>Current Assets</v>
      </c>
      <c r="Q489" s="3" t="str">
        <f>IF(Q$3=0,0,INDEX(Sheet1!RawDataCols,$C489,Q$5))</f>
        <v>B</v>
      </c>
      <c r="R489" s="3">
        <f t="shared" si="75"/>
        <v>1</v>
      </c>
      <c r="S489" s="3">
        <f t="shared" si="76"/>
        <v>-1</v>
      </c>
      <c r="T489" s="3">
        <f>IF(T$3=0,0,INDEX(Sheet1!RawDataCols,$C489,T$5)*$R489)</f>
        <v>9215.2999999999993</v>
      </c>
      <c r="U489" s="3">
        <f>IF(U$3=0,0,INDEX(Sheet1!RawDataCols,$C489,U$5)*$R489)</f>
        <v>-1569.64</v>
      </c>
      <c r="V489" s="3">
        <f>IF(V$3=0,0,INDEX(Sheet1!RawDataCols,$C489,V$5)*$R489)</f>
        <v>0</v>
      </c>
      <c r="W489" s="3">
        <f>IF(W$3=0,0,INDEX(Sheet1!RawDataCols,$C489,W$5)*$R489)</f>
        <v>-1429.38</v>
      </c>
      <c r="X489" s="3">
        <f>IF(X$3=0,0,INDEX(Sheet1!RawDataCols,$C489,X$5)*$R489)</f>
        <v>-1468.37</v>
      </c>
      <c r="Y489" s="3">
        <f>IF(Y$3=0,0,INDEX(Sheet1!RawDataCols,$C489,Y$5)*$R489)</f>
        <v>0</v>
      </c>
      <c r="Z489" s="3">
        <f>IF(Z$3=0,0,INDEX(Sheet1!RawDataCols,$C489,Z$5)*$R489)</f>
        <v>-1291.05</v>
      </c>
      <c r="AA489" s="3">
        <f>IF(AA$3=0,0,INDEX(Sheet1!RawDataCols,$C489,AA$5)*$R489)</f>
        <v>-1569.64</v>
      </c>
      <c r="AB489" s="3">
        <f>IF(AB$3=0,0,INDEX(Sheet1!RawDataCols,$C489,AB$5)*$R489)</f>
        <v>0</v>
      </c>
      <c r="AC489" s="3">
        <f>IF(AC$3=0,0,INDEX(Sheet1!RawDataCols,$C489,AC$5)*$R489)</f>
        <v>-1429.38</v>
      </c>
      <c r="AD489" s="3">
        <f>IF(AD$3=0,0,INDEX(Sheet1!RawDataCols,$C489,AD$5)*$R489)</f>
        <v>-1519.01</v>
      </c>
      <c r="AE489" s="3">
        <f>IF(AE$3=0,0,INDEX(Sheet1!RawDataCols,$C489,AE$5)*$R489)</f>
        <v>0</v>
      </c>
      <c r="AF489" s="3">
        <f>IF(AF$3=0,0,INDEX(Sheet1!RawDataCols,$C489,AF$5)*$R489)</f>
        <v>-1383.27</v>
      </c>
      <c r="AG489" s="3">
        <f>IF(AG$3=0,0,INDEX(Sheet1!RawDataCols,$C489,AG$5)*$R489)</f>
        <v>-1569.64</v>
      </c>
      <c r="AH489" s="3">
        <f>IF(AH$3=0,0,INDEX(Sheet1!RawDataCols,$C489,AH$5)*$R489)</f>
        <v>0</v>
      </c>
      <c r="AI489" s="3">
        <f>IF(AI$3=0,0,INDEX(Sheet1!RawDataCols,$C489,AI$5)*$R489)</f>
        <v>-1429.38</v>
      </c>
      <c r="AJ489" s="3">
        <f>IF(AJ$3=0,0,INDEX(Sheet1!RawDataCols,$C489,AJ$5)*$R489)</f>
        <v>-1519</v>
      </c>
      <c r="AK489" s="3">
        <f>IF(AK$3=0,0,INDEX(Sheet1!RawDataCols,$C489,AK$5)*$R489)</f>
        <v>0</v>
      </c>
      <c r="AL489" s="3">
        <f>IF(AL$3=0,0,INDEX(Sheet1!RawDataCols,$C489,AL$5)*$R489)</f>
        <v>-1383.24</v>
      </c>
      <c r="AM489" s="3">
        <f>IF(AM$3=0,0,INDEX(Sheet1!RawDataCols,$C489,AM$5)*$R489)</f>
        <v>-1616.73</v>
      </c>
      <c r="AN489" s="3">
        <f>IF(AN$3=0,0,INDEX(Sheet1!RawDataCols,$C489,AN$5)*$R489)</f>
        <v>0</v>
      </c>
      <c r="AO489" s="3">
        <f>IF(AO$3=0,0,INDEX(Sheet1!RawDataCols,$C489,AO$5)*$R489)</f>
        <v>16962.240000000002</v>
      </c>
      <c r="AP489" s="3">
        <f>IF(AP$3=0,0,INDEX(Sheet1!RawDataCols,$C489,AP$5)*$R489)</f>
        <v>18514.02</v>
      </c>
      <c r="AQ489" s="3">
        <f>IF(AQ$3=0,0,INDEX(Sheet1!RawDataCols,$C489,AQ$5)*$R489)</f>
        <v>0</v>
      </c>
      <c r="AR489" s="3">
        <f>IF(AR$3=0,0,INDEX(Sheet1!RawDataCols,$C489,AR$5)*$R489)</f>
        <v>-1569.64</v>
      </c>
      <c r="AS489" s="3">
        <f>IF(AS$3=0,0,INDEX(Sheet1!RawDataCols,$C489,AS$5)*$R489)</f>
        <v>-1673</v>
      </c>
      <c r="AT489" s="3">
        <f>IF(AT$3=0,0,INDEX(Sheet1!RawDataCols,$C489,AT$5)*$R489)</f>
        <v>0</v>
      </c>
      <c r="AU489" s="3">
        <f>IF(AU$3=0,0,INDEX(Sheet1!RawDataCols,$C489,AU$5)*$R489)</f>
        <v>-1519.01</v>
      </c>
      <c r="AV489" s="3">
        <f>IF(AV$3=0,0,INDEX(Sheet1!RawDataCols,$C489,AV$5)*$R489)</f>
        <v>-1728.77</v>
      </c>
      <c r="AW489" s="3">
        <f>IF(AW$3=0,0,INDEX(Sheet1!RawDataCols,$C489,AW$5)*$R489)</f>
        <v>0</v>
      </c>
      <c r="AX489" s="3">
        <f>IF(AX$3=0,0,INDEX(Sheet1!RawDataCols,$C489,AX$5)*$R489)</f>
        <v>-1569.64</v>
      </c>
      <c r="AY489" s="3">
        <f>IF(AY$3=0,0,INDEX(Sheet1!RawDataCols,$C489,AY$5)*$R489)</f>
        <v>-1673</v>
      </c>
      <c r="AZ489" s="3">
        <f>IF(AZ$3=0,0,INDEX(Sheet1!RawDataCols,$C489,AZ$5)*$R489)</f>
        <v>0</v>
      </c>
      <c r="BA489" s="3">
        <f>IF(BA$3=0,0,INDEX(Sheet1!RawDataCols,$C489,BA$5)*$R489)</f>
        <v>-1519.01</v>
      </c>
      <c r="BB489" s="3">
        <f>IF(BB$3=0,0,INDEX(Sheet1!RawDataCols,$C489,BB$5)*$R489)</f>
        <v>-1728.77</v>
      </c>
      <c r="BC489" s="3">
        <f>IF(BC$3=0,0,INDEX(Sheet1!RawDataCols,$C489,BC$5)*$R489)</f>
        <v>0</v>
      </c>
      <c r="BD489" s="3">
        <f>IF(BD$3=0,0,INDEX(Sheet1!RawDataCols,$C489,BD$5)*$R489)</f>
        <v>-1569.64</v>
      </c>
      <c r="BE489" s="3">
        <f>IF(BE$3=0,0,INDEX(Sheet1!RawDataCols,$C489,BE$5)*$R489)</f>
        <v>-1728.77</v>
      </c>
      <c r="BF489" s="3">
        <f>IF(BF$3=0,0,INDEX(Sheet1!RawDataCols,$C489,BF$5)*$R489)</f>
        <v>0</v>
      </c>
      <c r="BG489" s="179">
        <f>IF(BG$3=0,0,INDEX(Sheet1!RawDataCols,$C489,BG$5)*$R489)</f>
        <v>-1569.64</v>
      </c>
      <c r="BH489" s="33">
        <f t="shared" si="77"/>
        <v>10093.749999999996</v>
      </c>
      <c r="BI489" s="33">
        <f t="shared" si="78"/>
        <v>0</v>
      </c>
      <c r="BJ489" s="33">
        <f t="shared" si="79"/>
        <v>9215.3000000000011</v>
      </c>
      <c r="BK489" s="3">
        <f>IF(BK$3=0,0,INDEX(Sheet1!RawDataCols,$C489,BK$5)*$R489)</f>
        <v>0</v>
      </c>
      <c r="BL489" s="3">
        <f>IF(BL$3=0,0,INDEX(Sheet1!RawDataCols,$C489,BL$5)*$R489)</f>
        <v>0</v>
      </c>
      <c r="BM489" s="3">
        <f>IF(BM$3=0,0,INDEX(Sheet1!RawDataCols,$C489,BM$5)*$R489)</f>
        <v>0</v>
      </c>
      <c r="BN489" s="3">
        <f>IF(BN$3=0,0,INDEX(Sheet1!RawDataCols,$C489,BN$5)*$R489)</f>
        <v>0</v>
      </c>
      <c r="BO489" s="3">
        <f>IF(BO$3=0,0,INDEX(Sheet1!RawDataCols,$C489,BO$5)*$R489)</f>
        <v>0</v>
      </c>
      <c r="BP489" s="3">
        <f>IF(BP$3=0,0,INDEX(Sheet1!RawDataCols,$C489,BP$5)*$R489)</f>
        <v>8345.7000000000007</v>
      </c>
      <c r="BQ489" s="3">
        <f t="shared" si="80"/>
        <v>4607.6499999999987</v>
      </c>
      <c r="BR489" s="3">
        <f t="shared" si="81"/>
        <v>0</v>
      </c>
      <c r="BS489" s="3">
        <f t="shared" si="82"/>
        <v>15224.29</v>
      </c>
      <c r="BT489" s="3">
        <f t="shared" si="83"/>
        <v>10093.75</v>
      </c>
      <c r="BU489" s="3" t="str">
        <f>INDEX(Sheet1!$BS$2:$BS$1000,MATCH($A489,Sheet1!$A$2:$A$1000,0))</f>
        <v>22</v>
      </c>
      <c r="BV489" s="3">
        <f>INDEX(Sheet1!$BT$2:$BT$1000,MATCH($A489,Sheet1!$A$2:$A$1000,0))</f>
        <v>10093.75</v>
      </c>
    </row>
    <row r="490" spans="1:74" x14ac:dyDescent="0.2">
      <c r="A490" s="11" t="s">
        <v>922</v>
      </c>
      <c r="B490" s="3">
        <f>MATCH($A490,Sheet1!ACCOUNTNO,0)</f>
        <v>452</v>
      </c>
      <c r="C490" s="3">
        <f t="shared" si="74"/>
        <v>452</v>
      </c>
      <c r="D490" s="3" t="str">
        <f>IF(D$3=0,0,INDEX(Sheet1!RawDataCols,$C490,D$5))</f>
        <v>52220A09</v>
      </c>
      <c r="E490" s="3" t="str">
        <f>IF(E$3=0,0,INDEX(Sheet1!RawDataCols,$C490,E$5))</f>
        <v xml:space="preserve">52220          </v>
      </c>
      <c r="F490" s="3" t="str">
        <f>IF(F$3=0,0,INDEX(Sheet1!RawDataCols,$C490,F$5))</f>
        <v xml:space="preserve">A09            </v>
      </c>
      <c r="G490" s="3" t="str">
        <f>IF(G$3=0,0,INDEX(Sheet1!RawDataCols,$C490,G$5))</f>
        <v xml:space="preserve">               </v>
      </c>
      <c r="H490" s="3" t="str">
        <f>IF(H$3=0,0,INDEX(Sheet1!RawDataCols,$C490,H$5))</f>
        <v xml:space="preserve">               </v>
      </c>
      <c r="I490" s="3" t="str">
        <f>IF(I$3=0,0,INDEX(Sheet1!RawDataCols,$C490,I$5))</f>
        <v xml:space="preserve">               </v>
      </c>
      <c r="J490" s="3" t="str">
        <f>IF(J$3=0,0,INDEX(Sheet1!RawDataCols,$C490,J$5))</f>
        <v xml:space="preserve">               </v>
      </c>
      <c r="K490" s="3" t="str">
        <f>IF(K$3=0,0,INDEX(Sheet1!RawDataCols,$C490,K$5))</f>
        <v xml:space="preserve">               </v>
      </c>
      <c r="L490" s="3" t="str">
        <f>IF(L$3=0,0,INDEX(Sheet1!RawDataCols,$C490,L$5))</f>
        <v xml:space="preserve">               </v>
      </c>
      <c r="M490" s="3" t="str">
        <f>IF(M$3=0,0,INDEX(Sheet1!RawDataCols,$C490,M$5))</f>
        <v xml:space="preserve">F007  </v>
      </c>
      <c r="N490" s="3" t="str">
        <f>IF(N$3=0,0,INDEX(Sheet1!RawDataCols,$C490,N$5))</f>
        <v>Prepaid - Council Rates-11 Franklin St</v>
      </c>
      <c r="O490" s="3">
        <f>INDEX(Sheet1!RawDataCols,$C490,O$5)</f>
        <v>20</v>
      </c>
      <c r="P490" s="3" t="str">
        <f>INDEX(Sheet1!RawDataCols,$C490,P$5)</f>
        <v>Current Assets</v>
      </c>
      <c r="Q490" s="3" t="str">
        <f>IF(Q$3=0,0,INDEX(Sheet1!RawDataCols,$C490,Q$5))</f>
        <v>B</v>
      </c>
      <c r="R490" s="3">
        <f t="shared" si="75"/>
        <v>1</v>
      </c>
      <c r="S490" s="3">
        <f t="shared" si="76"/>
        <v>-1</v>
      </c>
      <c r="T490" s="3">
        <f>IF(T$3=0,0,INDEX(Sheet1!RawDataCols,$C490,T$5)*$R490)</f>
        <v>2748.82</v>
      </c>
      <c r="U490" s="3">
        <f>IF(U$3=0,0,INDEX(Sheet1!RawDataCols,$C490,U$5)*$R490)</f>
        <v>-468.21</v>
      </c>
      <c r="V490" s="3">
        <f>IF(V$3=0,0,INDEX(Sheet1!RawDataCols,$C490,V$5)*$R490)</f>
        <v>0</v>
      </c>
      <c r="W490" s="3">
        <f>IF(W$3=0,0,INDEX(Sheet1!RawDataCols,$C490,W$5)*$R490)</f>
        <v>-426.1</v>
      </c>
      <c r="X490" s="3">
        <f>IF(X$3=0,0,INDEX(Sheet1!RawDataCols,$C490,X$5)*$R490)</f>
        <v>-438</v>
      </c>
      <c r="Y490" s="3">
        <f>IF(Y$3=0,0,INDEX(Sheet1!RawDataCols,$C490,Y$5)*$R490)</f>
        <v>0</v>
      </c>
      <c r="Z490" s="3">
        <f>IF(Z$3=0,0,INDEX(Sheet1!RawDataCols,$C490,Z$5)*$R490)</f>
        <v>-384.87</v>
      </c>
      <c r="AA490" s="3">
        <f>IF(AA$3=0,0,INDEX(Sheet1!RawDataCols,$C490,AA$5)*$R490)</f>
        <v>-468.21</v>
      </c>
      <c r="AB490" s="3">
        <f>IF(AB$3=0,0,INDEX(Sheet1!RawDataCols,$C490,AB$5)*$R490)</f>
        <v>0</v>
      </c>
      <c r="AC490" s="3">
        <f>IF(AC$3=0,0,INDEX(Sheet1!RawDataCols,$C490,AC$5)*$R490)</f>
        <v>-426.1</v>
      </c>
      <c r="AD490" s="3">
        <f>IF(AD$3=0,0,INDEX(Sheet1!RawDataCols,$C490,AD$5)*$R490)</f>
        <v>-453.1</v>
      </c>
      <c r="AE490" s="3">
        <f>IF(AE$3=0,0,INDEX(Sheet1!RawDataCols,$C490,AE$5)*$R490)</f>
        <v>0</v>
      </c>
      <c r="AF490" s="3">
        <f>IF(AF$3=0,0,INDEX(Sheet1!RawDataCols,$C490,AF$5)*$R490)</f>
        <v>-412.36</v>
      </c>
      <c r="AG490" s="3">
        <f>IF(AG$3=0,0,INDEX(Sheet1!RawDataCols,$C490,AG$5)*$R490)</f>
        <v>-468.21</v>
      </c>
      <c r="AH490" s="3">
        <f>IF(AH$3=0,0,INDEX(Sheet1!RawDataCols,$C490,AH$5)*$R490)</f>
        <v>0</v>
      </c>
      <c r="AI490" s="3">
        <f>IF(AI$3=0,0,INDEX(Sheet1!RawDataCols,$C490,AI$5)*$R490)</f>
        <v>-426.1</v>
      </c>
      <c r="AJ490" s="3">
        <f>IF(AJ$3=0,0,INDEX(Sheet1!RawDataCols,$C490,AJ$5)*$R490)</f>
        <v>-453.09</v>
      </c>
      <c r="AK490" s="3">
        <f>IF(AK$3=0,0,INDEX(Sheet1!RawDataCols,$C490,AK$5)*$R490)</f>
        <v>0</v>
      </c>
      <c r="AL490" s="3">
        <f>IF(AL$3=0,0,INDEX(Sheet1!RawDataCols,$C490,AL$5)*$R490)</f>
        <v>-412.34</v>
      </c>
      <c r="AM490" s="3">
        <f>IF(AM$3=0,0,INDEX(Sheet1!RawDataCols,$C490,AM$5)*$R490)</f>
        <v>-473.18</v>
      </c>
      <c r="AN490" s="3">
        <f>IF(AN$3=0,0,INDEX(Sheet1!RawDataCols,$C490,AN$5)*$R490)</f>
        <v>0</v>
      </c>
      <c r="AO490" s="3">
        <f>IF(AO$3=0,0,INDEX(Sheet1!RawDataCols,$C490,AO$5)*$R490)</f>
        <v>5059.6499999999996</v>
      </c>
      <c r="AP490" s="3">
        <f>IF(AP$3=0,0,INDEX(Sheet1!RawDataCols,$C490,AP$5)*$R490)</f>
        <v>5513.3</v>
      </c>
      <c r="AQ490" s="3">
        <f>IF(AQ$3=0,0,INDEX(Sheet1!RawDataCols,$C490,AQ$5)*$R490)</f>
        <v>0</v>
      </c>
      <c r="AR490" s="3">
        <f>IF(AR$3=0,0,INDEX(Sheet1!RawDataCols,$C490,AR$5)*$R490)</f>
        <v>-468.21</v>
      </c>
      <c r="AS490" s="3">
        <f>IF(AS$3=0,0,INDEX(Sheet1!RawDataCols,$C490,AS$5)*$R490)</f>
        <v>-499.02</v>
      </c>
      <c r="AT490" s="3">
        <f>IF(AT$3=0,0,INDEX(Sheet1!RawDataCols,$C490,AT$5)*$R490)</f>
        <v>0</v>
      </c>
      <c r="AU490" s="3">
        <f>IF(AU$3=0,0,INDEX(Sheet1!RawDataCols,$C490,AU$5)*$R490)</f>
        <v>-453.1</v>
      </c>
      <c r="AV490" s="3">
        <f>IF(AV$3=0,0,INDEX(Sheet1!RawDataCols,$C490,AV$5)*$R490)</f>
        <v>-515.66</v>
      </c>
      <c r="AW490" s="3">
        <f>IF(AW$3=0,0,INDEX(Sheet1!RawDataCols,$C490,AW$5)*$R490)</f>
        <v>0</v>
      </c>
      <c r="AX490" s="3">
        <f>IF(AX$3=0,0,INDEX(Sheet1!RawDataCols,$C490,AX$5)*$R490)</f>
        <v>-468.21</v>
      </c>
      <c r="AY490" s="3">
        <f>IF(AY$3=0,0,INDEX(Sheet1!RawDataCols,$C490,AY$5)*$R490)</f>
        <v>-499.02</v>
      </c>
      <c r="AZ490" s="3">
        <f>IF(AZ$3=0,0,INDEX(Sheet1!RawDataCols,$C490,AZ$5)*$R490)</f>
        <v>0</v>
      </c>
      <c r="BA490" s="3">
        <f>IF(BA$3=0,0,INDEX(Sheet1!RawDataCols,$C490,BA$5)*$R490)</f>
        <v>-453.1</v>
      </c>
      <c r="BB490" s="3">
        <f>IF(BB$3=0,0,INDEX(Sheet1!RawDataCols,$C490,BB$5)*$R490)</f>
        <v>-515.66</v>
      </c>
      <c r="BC490" s="3">
        <f>IF(BC$3=0,0,INDEX(Sheet1!RawDataCols,$C490,BC$5)*$R490)</f>
        <v>0</v>
      </c>
      <c r="BD490" s="3">
        <f>IF(BD$3=0,0,INDEX(Sheet1!RawDataCols,$C490,BD$5)*$R490)</f>
        <v>-468.21</v>
      </c>
      <c r="BE490" s="3">
        <f>IF(BE$3=0,0,INDEX(Sheet1!RawDataCols,$C490,BE$5)*$R490)</f>
        <v>-515.66</v>
      </c>
      <c r="BF490" s="3">
        <f>IF(BF$3=0,0,INDEX(Sheet1!RawDataCols,$C490,BF$5)*$R490)</f>
        <v>0</v>
      </c>
      <c r="BG490" s="179">
        <f>IF(BG$3=0,0,INDEX(Sheet1!RawDataCols,$C490,BG$5)*$R490)</f>
        <v>-468.21</v>
      </c>
      <c r="BH490" s="33">
        <f t="shared" si="77"/>
        <v>3010.7600000000007</v>
      </c>
      <c r="BI490" s="33">
        <f t="shared" si="78"/>
        <v>0</v>
      </c>
      <c r="BJ490" s="33">
        <f t="shared" si="79"/>
        <v>2748.8199999999993</v>
      </c>
      <c r="BK490" s="3">
        <f>IF(BK$3=0,0,INDEX(Sheet1!RawDataCols,$C490,BK$5)*$R490)</f>
        <v>0</v>
      </c>
      <c r="BL490" s="3">
        <f>IF(BL$3=0,0,INDEX(Sheet1!RawDataCols,$C490,BL$5)*$R490)</f>
        <v>0</v>
      </c>
      <c r="BM490" s="3">
        <f>IF(BM$3=0,0,INDEX(Sheet1!RawDataCols,$C490,BM$5)*$R490)</f>
        <v>0</v>
      </c>
      <c r="BN490" s="3">
        <f>IF(BN$3=0,0,INDEX(Sheet1!RawDataCols,$C490,BN$5)*$R490)</f>
        <v>0</v>
      </c>
      <c r="BO490" s="3">
        <f>IF(BO$3=0,0,INDEX(Sheet1!RawDataCols,$C490,BO$5)*$R490)</f>
        <v>0</v>
      </c>
      <c r="BP490" s="3">
        <f>IF(BP$3=0,0,INDEX(Sheet1!RawDataCols,$C490,BP$5)*$R490)</f>
        <v>2487.87</v>
      </c>
      <c r="BQ490" s="3">
        <f t="shared" si="80"/>
        <v>1374.4</v>
      </c>
      <c r="BR490" s="3">
        <f t="shared" si="81"/>
        <v>0</v>
      </c>
      <c r="BS490" s="3">
        <f t="shared" si="82"/>
        <v>4541.1000000000004</v>
      </c>
      <c r="BT490" s="3">
        <f t="shared" si="83"/>
        <v>3010.76</v>
      </c>
      <c r="BU490" s="3" t="str">
        <f>INDEX(Sheet1!$BS$2:$BS$1000,MATCH($A490,Sheet1!$A$2:$A$1000,0))</f>
        <v>22</v>
      </c>
      <c r="BV490" s="3">
        <f>INDEX(Sheet1!$BT$2:$BT$1000,MATCH($A490,Sheet1!$A$2:$A$1000,0))</f>
        <v>3010.76</v>
      </c>
    </row>
    <row r="491" spans="1:74" x14ac:dyDescent="0.2">
      <c r="A491" s="11" t="s">
        <v>923</v>
      </c>
      <c r="B491" s="3">
        <f>MATCH($A491,Sheet1!ACCOUNTNO,0)</f>
        <v>453</v>
      </c>
      <c r="C491" s="3">
        <f t="shared" si="74"/>
        <v>453</v>
      </c>
      <c r="D491" s="3" t="str">
        <f>IF(D$3=0,0,INDEX(Sheet1!RawDataCols,$C491,D$5))</f>
        <v>52220A10</v>
      </c>
      <c r="E491" s="3" t="str">
        <f>IF(E$3=0,0,INDEX(Sheet1!RawDataCols,$C491,E$5))</f>
        <v xml:space="preserve">52220          </v>
      </c>
      <c r="F491" s="3" t="str">
        <f>IF(F$3=0,0,INDEX(Sheet1!RawDataCols,$C491,F$5))</f>
        <v xml:space="preserve">A10            </v>
      </c>
      <c r="G491" s="3" t="str">
        <f>IF(G$3=0,0,INDEX(Sheet1!RawDataCols,$C491,G$5))</f>
        <v xml:space="preserve">               </v>
      </c>
      <c r="H491" s="3" t="str">
        <f>IF(H$3=0,0,INDEX(Sheet1!RawDataCols,$C491,H$5))</f>
        <v xml:space="preserve">               </v>
      </c>
      <c r="I491" s="3" t="str">
        <f>IF(I$3=0,0,INDEX(Sheet1!RawDataCols,$C491,I$5))</f>
        <v xml:space="preserve">               </v>
      </c>
      <c r="J491" s="3" t="str">
        <f>IF(J$3=0,0,INDEX(Sheet1!RawDataCols,$C491,J$5))</f>
        <v xml:space="preserve">               </v>
      </c>
      <c r="K491" s="3" t="str">
        <f>IF(K$3=0,0,INDEX(Sheet1!RawDataCols,$C491,K$5))</f>
        <v xml:space="preserve">               </v>
      </c>
      <c r="L491" s="3" t="str">
        <f>IF(L$3=0,0,INDEX(Sheet1!RawDataCols,$C491,L$5))</f>
        <v xml:space="preserve">               </v>
      </c>
      <c r="M491" s="3" t="str">
        <f>IF(M$3=0,0,INDEX(Sheet1!RawDataCols,$C491,M$5))</f>
        <v xml:space="preserve">F007  </v>
      </c>
      <c r="N491" s="3" t="str">
        <f>IF(N$3=0,0,INDEX(Sheet1!RawDataCols,$C491,N$5))</f>
        <v>Prepaid - Council Rates-15 Franklin St</v>
      </c>
      <c r="O491" s="3">
        <f>INDEX(Sheet1!RawDataCols,$C491,O$5)</f>
        <v>20</v>
      </c>
      <c r="P491" s="3" t="str">
        <f>INDEX(Sheet1!RawDataCols,$C491,P$5)</f>
        <v>Current Assets</v>
      </c>
      <c r="Q491" s="3" t="str">
        <f>IF(Q$3=0,0,INDEX(Sheet1!RawDataCols,$C491,Q$5))</f>
        <v>B</v>
      </c>
      <c r="R491" s="3">
        <f t="shared" si="75"/>
        <v>1</v>
      </c>
      <c r="S491" s="3">
        <f t="shared" si="76"/>
        <v>-1</v>
      </c>
      <c r="T491" s="3">
        <f>IF(T$3=0,0,INDEX(Sheet1!RawDataCols,$C491,T$5)*$R491)</f>
        <v>6590.56</v>
      </c>
      <c r="U491" s="3">
        <f>IF(U$3=0,0,INDEX(Sheet1!RawDataCols,$C491,U$5)*$R491)</f>
        <v>-1122.57</v>
      </c>
      <c r="V491" s="3">
        <f>IF(V$3=0,0,INDEX(Sheet1!RawDataCols,$C491,V$5)*$R491)</f>
        <v>0</v>
      </c>
      <c r="W491" s="3">
        <f>IF(W$3=0,0,INDEX(Sheet1!RawDataCols,$C491,W$5)*$R491)</f>
        <v>-1095.69</v>
      </c>
      <c r="X491" s="3">
        <f>IF(X$3=0,0,INDEX(Sheet1!RawDataCols,$C491,X$5)*$R491)</f>
        <v>-1050.1500000000001</v>
      </c>
      <c r="Y491" s="3">
        <f>IF(Y$3=0,0,INDEX(Sheet1!RawDataCols,$C491,Y$5)*$R491)</f>
        <v>0</v>
      </c>
      <c r="Z491" s="3">
        <f>IF(Z$3=0,0,INDEX(Sheet1!RawDataCols,$C491,Z$5)*$R491)</f>
        <v>-989.65</v>
      </c>
      <c r="AA491" s="3">
        <f>IF(AA$3=0,0,INDEX(Sheet1!RawDataCols,$C491,AA$5)*$R491)</f>
        <v>-1122.57</v>
      </c>
      <c r="AB491" s="3">
        <f>IF(AB$3=0,0,INDEX(Sheet1!RawDataCols,$C491,AB$5)*$R491)</f>
        <v>0</v>
      </c>
      <c r="AC491" s="3">
        <f>IF(AC$3=0,0,INDEX(Sheet1!RawDataCols,$C491,AC$5)*$R491)</f>
        <v>-1095.69</v>
      </c>
      <c r="AD491" s="3">
        <f>IF(AD$3=0,0,INDEX(Sheet1!RawDataCols,$C491,AD$5)*$R491)</f>
        <v>-1086.3599999999999</v>
      </c>
      <c r="AE491" s="3">
        <f>IF(AE$3=0,0,INDEX(Sheet1!RawDataCols,$C491,AE$5)*$R491)</f>
        <v>0</v>
      </c>
      <c r="AF491" s="3">
        <f>IF(AF$3=0,0,INDEX(Sheet1!RawDataCols,$C491,AF$5)*$R491)</f>
        <v>-1060.3399999999999</v>
      </c>
      <c r="AG491" s="3">
        <f>IF(AG$3=0,0,INDEX(Sheet1!RawDataCols,$C491,AG$5)*$R491)</f>
        <v>-1122.57</v>
      </c>
      <c r="AH491" s="3">
        <f>IF(AH$3=0,0,INDEX(Sheet1!RawDataCols,$C491,AH$5)*$R491)</f>
        <v>0</v>
      </c>
      <c r="AI491" s="3">
        <f>IF(AI$3=0,0,INDEX(Sheet1!RawDataCols,$C491,AI$5)*$R491)</f>
        <v>-1095.69</v>
      </c>
      <c r="AJ491" s="3">
        <f>IF(AJ$3=0,0,INDEX(Sheet1!RawDataCols,$C491,AJ$5)*$R491)</f>
        <v>-1086.3399999999999</v>
      </c>
      <c r="AK491" s="3">
        <f>IF(AK$3=0,0,INDEX(Sheet1!RawDataCols,$C491,AK$5)*$R491)</f>
        <v>0</v>
      </c>
      <c r="AL491" s="3">
        <f>IF(AL$3=0,0,INDEX(Sheet1!RawDataCols,$C491,AL$5)*$R491)</f>
        <v>-1060.3499999999999</v>
      </c>
      <c r="AM491" s="3">
        <f>IF(AM$3=0,0,INDEX(Sheet1!RawDataCols,$C491,AM$5)*$R491)</f>
        <v>-1156.25</v>
      </c>
      <c r="AN491" s="3">
        <f>IF(AN$3=0,0,INDEX(Sheet1!RawDataCols,$C491,AN$5)*$R491)</f>
        <v>0</v>
      </c>
      <c r="AO491" s="3">
        <f>IF(AO$3=0,0,INDEX(Sheet1!RawDataCols,$C491,AO$5)*$R491)</f>
        <v>12130.99</v>
      </c>
      <c r="AP491" s="3">
        <f>IF(AP$3=0,0,INDEX(Sheet1!RawDataCols,$C491,AP$5)*$R491)</f>
        <v>12158.6</v>
      </c>
      <c r="AQ491" s="3">
        <f>IF(AQ$3=0,0,INDEX(Sheet1!RawDataCols,$C491,AQ$5)*$R491)</f>
        <v>0</v>
      </c>
      <c r="AR491" s="3">
        <f>IF(AR$3=0,0,INDEX(Sheet1!RawDataCols,$C491,AR$5)*$R491)</f>
        <v>-1122.57</v>
      </c>
      <c r="AS491" s="3">
        <f>IF(AS$3=0,0,INDEX(Sheet1!RawDataCols,$C491,AS$5)*$R491)</f>
        <v>-1089.3399999999999</v>
      </c>
      <c r="AT491" s="3">
        <f>IF(AT$3=0,0,INDEX(Sheet1!RawDataCols,$C491,AT$5)*$R491)</f>
        <v>0</v>
      </c>
      <c r="AU491" s="3">
        <f>IF(AU$3=0,0,INDEX(Sheet1!RawDataCols,$C491,AU$5)*$R491)</f>
        <v>-1086.3599999999999</v>
      </c>
      <c r="AV491" s="3">
        <f>IF(AV$3=0,0,INDEX(Sheet1!RawDataCols,$C491,AV$5)*$R491)</f>
        <v>-1125.6500000000001</v>
      </c>
      <c r="AW491" s="3">
        <f>IF(AW$3=0,0,INDEX(Sheet1!RawDataCols,$C491,AW$5)*$R491)</f>
        <v>0</v>
      </c>
      <c r="AX491" s="3">
        <f>IF(AX$3=0,0,INDEX(Sheet1!RawDataCols,$C491,AX$5)*$R491)</f>
        <v>-1122.57</v>
      </c>
      <c r="AY491" s="3">
        <f>IF(AY$3=0,0,INDEX(Sheet1!RawDataCols,$C491,AY$5)*$R491)</f>
        <v>-1089.3399999999999</v>
      </c>
      <c r="AZ491" s="3">
        <f>IF(AZ$3=0,0,INDEX(Sheet1!RawDataCols,$C491,AZ$5)*$R491)</f>
        <v>0</v>
      </c>
      <c r="BA491" s="3">
        <f>IF(BA$3=0,0,INDEX(Sheet1!RawDataCols,$C491,BA$5)*$R491)</f>
        <v>-1086.3599999999999</v>
      </c>
      <c r="BB491" s="3">
        <f>IF(BB$3=0,0,INDEX(Sheet1!RawDataCols,$C491,BB$5)*$R491)</f>
        <v>-1125.6500000000001</v>
      </c>
      <c r="BC491" s="3">
        <f>IF(BC$3=0,0,INDEX(Sheet1!RawDataCols,$C491,BC$5)*$R491)</f>
        <v>0</v>
      </c>
      <c r="BD491" s="3">
        <f>IF(BD$3=0,0,INDEX(Sheet1!RawDataCols,$C491,BD$5)*$R491)</f>
        <v>-1122.57</v>
      </c>
      <c r="BE491" s="3">
        <f>IF(BE$3=0,0,INDEX(Sheet1!RawDataCols,$C491,BE$5)*$R491)</f>
        <v>-1125.6500000000001</v>
      </c>
      <c r="BF491" s="3">
        <f>IF(BF$3=0,0,INDEX(Sheet1!RawDataCols,$C491,BF$5)*$R491)</f>
        <v>0</v>
      </c>
      <c r="BG491" s="179">
        <f>IF(BG$3=0,0,INDEX(Sheet1!RawDataCols,$C491,BG$5)*$R491)</f>
        <v>-1122.57</v>
      </c>
      <c r="BH491" s="33">
        <f t="shared" si="77"/>
        <v>6572.3700000000026</v>
      </c>
      <c r="BI491" s="33">
        <f t="shared" si="78"/>
        <v>0</v>
      </c>
      <c r="BJ491" s="33">
        <f t="shared" si="79"/>
        <v>6590.5600000000013</v>
      </c>
      <c r="BK491" s="3">
        <f>IF(BK$3=0,0,INDEX(Sheet1!RawDataCols,$C491,BK$5)*$R491)</f>
        <v>0</v>
      </c>
      <c r="BL491" s="3">
        <f>IF(BL$3=0,0,INDEX(Sheet1!RawDataCols,$C491,BL$5)*$R491)</f>
        <v>0</v>
      </c>
      <c r="BM491" s="3">
        <f>IF(BM$3=0,0,INDEX(Sheet1!RawDataCols,$C491,BM$5)*$R491)</f>
        <v>0</v>
      </c>
      <c r="BN491" s="3">
        <f>IF(BN$3=0,0,INDEX(Sheet1!RawDataCols,$C491,BN$5)*$R491)</f>
        <v>0</v>
      </c>
      <c r="BO491" s="3">
        <f>IF(BO$3=0,0,INDEX(Sheet1!RawDataCols,$C491,BO$5)*$R491)</f>
        <v>0</v>
      </c>
      <c r="BP491" s="3">
        <f>IF(BP$3=0,0,INDEX(Sheet1!RawDataCols,$C491,BP$5)*$R491)</f>
        <v>6397.41</v>
      </c>
      <c r="BQ491" s="3">
        <f t="shared" si="80"/>
        <v>3295.2700000000004</v>
      </c>
      <c r="BR491" s="3">
        <f t="shared" si="81"/>
        <v>0</v>
      </c>
      <c r="BS491" s="3">
        <f t="shared" si="82"/>
        <v>9913.01</v>
      </c>
      <c r="BT491" s="3">
        <f t="shared" si="83"/>
        <v>6572.3700000000008</v>
      </c>
      <c r="BU491" s="3" t="str">
        <f>INDEX(Sheet1!$BS$2:$BS$1000,MATCH($A491,Sheet1!$A$2:$A$1000,0))</f>
        <v>22</v>
      </c>
      <c r="BV491" s="3">
        <f>INDEX(Sheet1!$BT$2:$BT$1000,MATCH($A491,Sheet1!$A$2:$A$1000,0))</f>
        <v>6572.37</v>
      </c>
    </row>
    <row r="492" spans="1:74" x14ac:dyDescent="0.2">
      <c r="A492" s="11" t="s">
        <v>924</v>
      </c>
      <c r="B492" s="3">
        <f>MATCH($A492,Sheet1!ACCOUNTNO,0)</f>
        <v>454</v>
      </c>
      <c r="C492" s="3">
        <f t="shared" si="74"/>
        <v>454</v>
      </c>
      <c r="D492" s="3" t="str">
        <f>IF(D$3=0,0,INDEX(Sheet1!RawDataCols,$C492,D$5))</f>
        <v>52220A11</v>
      </c>
      <c r="E492" s="3" t="str">
        <f>IF(E$3=0,0,INDEX(Sheet1!RawDataCols,$C492,E$5))</f>
        <v xml:space="preserve">52220          </v>
      </c>
      <c r="F492" s="3" t="str">
        <f>IF(F$3=0,0,INDEX(Sheet1!RawDataCols,$C492,F$5))</f>
        <v xml:space="preserve">A11            </v>
      </c>
      <c r="G492" s="3" t="str">
        <f>IF(G$3=0,0,INDEX(Sheet1!RawDataCols,$C492,G$5))</f>
        <v xml:space="preserve">               </v>
      </c>
      <c r="H492" s="3" t="str">
        <f>IF(H$3=0,0,INDEX(Sheet1!RawDataCols,$C492,H$5))</f>
        <v xml:space="preserve">               </v>
      </c>
      <c r="I492" s="3" t="str">
        <f>IF(I$3=0,0,INDEX(Sheet1!RawDataCols,$C492,I$5))</f>
        <v xml:space="preserve">               </v>
      </c>
      <c r="J492" s="3" t="str">
        <f>IF(J$3=0,0,INDEX(Sheet1!RawDataCols,$C492,J$5))</f>
        <v xml:space="preserve">               </v>
      </c>
      <c r="K492" s="3" t="str">
        <f>IF(K$3=0,0,INDEX(Sheet1!RawDataCols,$C492,K$5))</f>
        <v xml:space="preserve">               </v>
      </c>
      <c r="L492" s="3" t="str">
        <f>IF(L$3=0,0,INDEX(Sheet1!RawDataCols,$C492,L$5))</f>
        <v xml:space="preserve">               </v>
      </c>
      <c r="M492" s="3" t="str">
        <f>IF(M$3=0,0,INDEX(Sheet1!RawDataCols,$C492,M$5))</f>
        <v xml:space="preserve">F007  </v>
      </c>
      <c r="N492" s="3" t="str">
        <f>IF(N$3=0,0,INDEX(Sheet1!RawDataCols,$C492,N$5))</f>
        <v>Prepaid - Council Rates-25 Hutt St</v>
      </c>
      <c r="O492" s="3">
        <f>INDEX(Sheet1!RawDataCols,$C492,O$5)</f>
        <v>20</v>
      </c>
      <c r="P492" s="3" t="str">
        <f>INDEX(Sheet1!RawDataCols,$C492,P$5)</f>
        <v>Current Assets</v>
      </c>
      <c r="Q492" s="3" t="str">
        <f>IF(Q$3=0,0,INDEX(Sheet1!RawDataCols,$C492,Q$5))</f>
        <v>B</v>
      </c>
      <c r="R492" s="3">
        <f t="shared" si="75"/>
        <v>1</v>
      </c>
      <c r="S492" s="3">
        <f t="shared" si="76"/>
        <v>-1</v>
      </c>
      <c r="T492" s="3">
        <f>IF(T$3=0,0,INDEX(Sheet1!RawDataCols,$C492,T$5)*$R492)</f>
        <v>1400.03</v>
      </c>
      <c r="U492" s="3">
        <f>IF(U$3=0,0,INDEX(Sheet1!RawDataCols,$C492,U$5)*$R492)</f>
        <v>-238.47</v>
      </c>
      <c r="V492" s="3">
        <f>IF(V$3=0,0,INDEX(Sheet1!RawDataCols,$C492,V$5)*$R492)</f>
        <v>0</v>
      </c>
      <c r="W492" s="3">
        <f>IF(W$3=0,0,INDEX(Sheet1!RawDataCols,$C492,W$5)*$R492)</f>
        <v>-259.18</v>
      </c>
      <c r="X492" s="3">
        <f>IF(X$3=0,0,INDEX(Sheet1!RawDataCols,$C492,X$5)*$R492)</f>
        <v>-223.08</v>
      </c>
      <c r="Y492" s="3">
        <f>IF(Y$3=0,0,INDEX(Sheet1!RawDataCols,$C492,Y$5)*$R492)</f>
        <v>0</v>
      </c>
      <c r="Z492" s="3">
        <f>IF(Z$3=0,0,INDEX(Sheet1!RawDataCols,$C492,Z$5)*$R492)</f>
        <v>-234.1</v>
      </c>
      <c r="AA492" s="3">
        <f>IF(AA$3=0,0,INDEX(Sheet1!RawDataCols,$C492,AA$5)*$R492)</f>
        <v>-238.47</v>
      </c>
      <c r="AB492" s="3">
        <f>IF(AB$3=0,0,INDEX(Sheet1!RawDataCols,$C492,AB$5)*$R492)</f>
        <v>0</v>
      </c>
      <c r="AC492" s="3">
        <f>IF(AC$3=0,0,INDEX(Sheet1!RawDataCols,$C492,AC$5)*$R492)</f>
        <v>-259.18</v>
      </c>
      <c r="AD492" s="3">
        <f>IF(AD$3=0,0,INDEX(Sheet1!RawDataCols,$C492,AD$5)*$R492)</f>
        <v>-230.77</v>
      </c>
      <c r="AE492" s="3">
        <f>IF(AE$3=0,0,INDEX(Sheet1!RawDataCols,$C492,AE$5)*$R492)</f>
        <v>0</v>
      </c>
      <c r="AF492" s="3">
        <f>IF(AF$3=0,0,INDEX(Sheet1!RawDataCols,$C492,AF$5)*$R492)</f>
        <v>-250.82</v>
      </c>
      <c r="AG492" s="3">
        <f>IF(AG$3=0,0,INDEX(Sheet1!RawDataCols,$C492,AG$5)*$R492)</f>
        <v>-238.47</v>
      </c>
      <c r="AH492" s="3">
        <f>IF(AH$3=0,0,INDEX(Sheet1!RawDataCols,$C492,AH$5)*$R492)</f>
        <v>0</v>
      </c>
      <c r="AI492" s="3">
        <f>IF(AI$3=0,0,INDEX(Sheet1!RawDataCols,$C492,AI$5)*$R492)</f>
        <v>-259.18</v>
      </c>
      <c r="AJ492" s="3">
        <f>IF(AJ$3=0,0,INDEX(Sheet1!RawDataCols,$C492,AJ$5)*$R492)</f>
        <v>-230.77</v>
      </c>
      <c r="AK492" s="3">
        <f>IF(AK$3=0,0,INDEX(Sheet1!RawDataCols,$C492,AK$5)*$R492)</f>
        <v>0</v>
      </c>
      <c r="AL492" s="3">
        <f>IF(AL$3=0,0,INDEX(Sheet1!RawDataCols,$C492,AL$5)*$R492)</f>
        <v>-250.84</v>
      </c>
      <c r="AM492" s="3">
        <f>IF(AM$3=0,0,INDEX(Sheet1!RawDataCols,$C492,AM$5)*$R492)</f>
        <v>-245.62</v>
      </c>
      <c r="AN492" s="3">
        <f>IF(AN$3=0,0,INDEX(Sheet1!RawDataCols,$C492,AN$5)*$R492)</f>
        <v>0</v>
      </c>
      <c r="AO492" s="3">
        <f>IF(AO$3=0,0,INDEX(Sheet1!RawDataCols,$C492,AO$5)*$R492)</f>
        <v>2576.98</v>
      </c>
      <c r="AP492" s="3">
        <f>IF(AP$3=0,0,INDEX(Sheet1!RawDataCols,$C492,AP$5)*$R492)</f>
        <v>2582.84</v>
      </c>
      <c r="AQ492" s="3">
        <f>IF(AQ$3=0,0,INDEX(Sheet1!RawDataCols,$C492,AQ$5)*$R492)</f>
        <v>0</v>
      </c>
      <c r="AR492" s="3">
        <f>IF(AR$3=0,0,INDEX(Sheet1!RawDataCols,$C492,AR$5)*$R492)</f>
        <v>-238.47</v>
      </c>
      <c r="AS492" s="3">
        <f>IF(AS$3=0,0,INDEX(Sheet1!RawDataCols,$C492,AS$5)*$R492)</f>
        <v>-231.41</v>
      </c>
      <c r="AT492" s="3">
        <f>IF(AT$3=0,0,INDEX(Sheet1!RawDataCols,$C492,AT$5)*$R492)</f>
        <v>0</v>
      </c>
      <c r="AU492" s="3">
        <f>IF(AU$3=0,0,INDEX(Sheet1!RawDataCols,$C492,AU$5)*$R492)</f>
        <v>-230.77</v>
      </c>
      <c r="AV492" s="3">
        <f>IF(AV$3=0,0,INDEX(Sheet1!RawDataCols,$C492,AV$5)*$R492)</f>
        <v>-239.12</v>
      </c>
      <c r="AW492" s="3">
        <f>IF(AW$3=0,0,INDEX(Sheet1!RawDataCols,$C492,AW$5)*$R492)</f>
        <v>0</v>
      </c>
      <c r="AX492" s="3">
        <f>IF(AX$3=0,0,INDEX(Sheet1!RawDataCols,$C492,AX$5)*$R492)</f>
        <v>-238.47</v>
      </c>
      <c r="AY492" s="3">
        <f>IF(AY$3=0,0,INDEX(Sheet1!RawDataCols,$C492,AY$5)*$R492)</f>
        <v>-231.41</v>
      </c>
      <c r="AZ492" s="3">
        <f>IF(AZ$3=0,0,INDEX(Sheet1!RawDataCols,$C492,AZ$5)*$R492)</f>
        <v>0</v>
      </c>
      <c r="BA492" s="3">
        <f>IF(BA$3=0,0,INDEX(Sheet1!RawDataCols,$C492,BA$5)*$R492)</f>
        <v>-230.77</v>
      </c>
      <c r="BB492" s="3">
        <f>IF(BB$3=0,0,INDEX(Sheet1!RawDataCols,$C492,BB$5)*$R492)</f>
        <v>-239.12</v>
      </c>
      <c r="BC492" s="3">
        <f>IF(BC$3=0,0,INDEX(Sheet1!RawDataCols,$C492,BC$5)*$R492)</f>
        <v>0</v>
      </c>
      <c r="BD492" s="3">
        <f>IF(BD$3=0,0,INDEX(Sheet1!RawDataCols,$C492,BD$5)*$R492)</f>
        <v>-238.47</v>
      </c>
      <c r="BE492" s="3">
        <f>IF(BE$3=0,0,INDEX(Sheet1!RawDataCols,$C492,BE$5)*$R492)</f>
        <v>-239.12</v>
      </c>
      <c r="BF492" s="3">
        <f>IF(BF$3=0,0,INDEX(Sheet1!RawDataCols,$C492,BF$5)*$R492)</f>
        <v>0</v>
      </c>
      <c r="BG492" s="179">
        <f>IF(BG$3=0,0,INDEX(Sheet1!RawDataCols,$C492,BG$5)*$R492)</f>
        <v>-238.47</v>
      </c>
      <c r="BH492" s="33">
        <f t="shared" si="77"/>
        <v>1396.1600000000003</v>
      </c>
      <c r="BI492" s="33">
        <f t="shared" si="78"/>
        <v>0</v>
      </c>
      <c r="BJ492" s="33">
        <f t="shared" si="79"/>
        <v>1400.03</v>
      </c>
      <c r="BK492" s="3">
        <f>IF(BK$3=0,0,INDEX(Sheet1!RawDataCols,$C492,BK$5)*$R492)</f>
        <v>0</v>
      </c>
      <c r="BL492" s="3">
        <f>IF(BL$3=0,0,INDEX(Sheet1!RawDataCols,$C492,BL$5)*$R492)</f>
        <v>0</v>
      </c>
      <c r="BM492" s="3">
        <f>IF(BM$3=0,0,INDEX(Sheet1!RawDataCols,$C492,BM$5)*$R492)</f>
        <v>0</v>
      </c>
      <c r="BN492" s="3">
        <f>IF(BN$3=0,0,INDEX(Sheet1!RawDataCols,$C492,BN$5)*$R492)</f>
        <v>0</v>
      </c>
      <c r="BO492" s="3">
        <f>IF(BO$3=0,0,INDEX(Sheet1!RawDataCols,$C492,BO$5)*$R492)</f>
        <v>0</v>
      </c>
      <c r="BP492" s="3">
        <f>IF(BP$3=0,0,INDEX(Sheet1!RawDataCols,$C492,BP$5)*$R492)</f>
        <v>1513.3</v>
      </c>
      <c r="BQ492" s="3">
        <f t="shared" si="80"/>
        <v>700.00999999999988</v>
      </c>
      <c r="BR492" s="3">
        <f t="shared" si="81"/>
        <v>0</v>
      </c>
      <c r="BS492" s="3">
        <f t="shared" si="82"/>
        <v>2105.8100000000004</v>
      </c>
      <c r="BT492" s="3">
        <f t="shared" si="83"/>
        <v>1396.1600000000003</v>
      </c>
      <c r="BU492" s="3" t="str">
        <f>INDEX(Sheet1!$BS$2:$BS$1000,MATCH($A492,Sheet1!$A$2:$A$1000,0))</f>
        <v>22</v>
      </c>
      <c r="BV492" s="3">
        <f>INDEX(Sheet1!$BT$2:$BT$1000,MATCH($A492,Sheet1!$A$2:$A$1000,0))</f>
        <v>1396.16</v>
      </c>
    </row>
    <row r="493" spans="1:74" x14ac:dyDescent="0.2">
      <c r="A493" s="246" t="s">
        <v>925</v>
      </c>
      <c r="B493" s="3" t="e">
        <f>MATCH($A493,Sheet1!ACCOUNTNO,0)</f>
        <v>#N/A</v>
      </c>
      <c r="C493" s="3">
        <f t="shared" si="74"/>
        <v>65000</v>
      </c>
      <c r="D493" s="3">
        <f>IF(D$3=0,0,INDEX(Sheet1!RawDataCols,$C493,D$5))</f>
        <v>0</v>
      </c>
      <c r="E493" s="3">
        <f>IF(E$3=0,0,INDEX(Sheet1!RawDataCols,$C493,E$5))</f>
        <v>0</v>
      </c>
      <c r="F493" s="3">
        <f>IF(F$3=0,0,INDEX(Sheet1!RawDataCols,$C493,F$5))</f>
        <v>0</v>
      </c>
      <c r="G493" s="3">
        <f>IF(G$3=0,0,INDEX(Sheet1!RawDataCols,$C493,G$5))</f>
        <v>0</v>
      </c>
      <c r="H493" s="3">
        <f>IF(H$3=0,0,INDEX(Sheet1!RawDataCols,$C493,H$5))</f>
        <v>0</v>
      </c>
      <c r="I493" s="3">
        <f>IF(I$3=0,0,INDEX(Sheet1!RawDataCols,$C493,I$5))</f>
        <v>0</v>
      </c>
      <c r="J493" s="3">
        <f>IF(J$3=0,0,INDEX(Sheet1!RawDataCols,$C493,J$5))</f>
        <v>0</v>
      </c>
      <c r="K493" s="3">
        <f>IF(K$3=0,0,INDEX(Sheet1!RawDataCols,$C493,K$5))</f>
        <v>0</v>
      </c>
      <c r="L493" s="3">
        <f>IF(L$3=0,0,INDEX(Sheet1!RawDataCols,$C493,L$5))</f>
        <v>0</v>
      </c>
      <c r="M493" s="3">
        <f>IF(M$3=0,0,INDEX(Sheet1!RawDataCols,$C493,M$5))</f>
        <v>0</v>
      </c>
      <c r="N493" s="3">
        <f>IF(N$3=0,0,INDEX(Sheet1!RawDataCols,$C493,N$5))</f>
        <v>0</v>
      </c>
      <c r="O493" s="3">
        <f>INDEX(Sheet1!RawDataCols,$C493,O$5)</f>
        <v>0</v>
      </c>
      <c r="P493" s="3">
        <f>INDEX(Sheet1!RawDataCols,$C493,P$5)</f>
        <v>0</v>
      </c>
      <c r="Q493" s="3">
        <f>IF(Q$3=0,0,INDEX(Sheet1!RawDataCols,$C493,Q$5))</f>
        <v>0</v>
      </c>
      <c r="R493" s="3">
        <f t="shared" si="75"/>
        <v>1</v>
      </c>
      <c r="S493" s="3">
        <f t="shared" si="76"/>
        <v>-1</v>
      </c>
      <c r="T493" s="3">
        <f>IF(T$3=0,0,INDEX(Sheet1!RawDataCols,$C493,T$5)*$R493)</f>
        <v>0</v>
      </c>
      <c r="U493" s="3">
        <f>IF(U$3=0,0,INDEX(Sheet1!RawDataCols,$C493,U$5)*$R493)</f>
        <v>0</v>
      </c>
      <c r="V493" s="3">
        <f>IF(V$3=0,0,INDEX(Sheet1!RawDataCols,$C493,V$5)*$R493)</f>
        <v>0</v>
      </c>
      <c r="W493" s="3">
        <f>IF(W$3=0,0,INDEX(Sheet1!RawDataCols,$C493,W$5)*$R493)</f>
        <v>0</v>
      </c>
      <c r="X493" s="3">
        <f>IF(X$3=0,0,INDEX(Sheet1!RawDataCols,$C493,X$5)*$R493)</f>
        <v>0</v>
      </c>
      <c r="Y493" s="3">
        <f>IF(Y$3=0,0,INDEX(Sheet1!RawDataCols,$C493,Y$5)*$R493)</f>
        <v>0</v>
      </c>
      <c r="Z493" s="3">
        <f>IF(Z$3=0,0,INDEX(Sheet1!RawDataCols,$C493,Z$5)*$R493)</f>
        <v>0</v>
      </c>
      <c r="AA493" s="3">
        <f>IF(AA$3=0,0,INDEX(Sheet1!RawDataCols,$C493,AA$5)*$R493)</f>
        <v>0</v>
      </c>
      <c r="AB493" s="3">
        <f>IF(AB$3=0,0,INDEX(Sheet1!RawDataCols,$C493,AB$5)*$R493)</f>
        <v>0</v>
      </c>
      <c r="AC493" s="3">
        <f>IF(AC$3=0,0,INDEX(Sheet1!RawDataCols,$C493,AC$5)*$R493)</f>
        <v>0</v>
      </c>
      <c r="AD493" s="3">
        <f>IF(AD$3=0,0,INDEX(Sheet1!RawDataCols,$C493,AD$5)*$R493)</f>
        <v>0</v>
      </c>
      <c r="AE493" s="3">
        <f>IF(AE$3=0,0,INDEX(Sheet1!RawDataCols,$C493,AE$5)*$R493)</f>
        <v>0</v>
      </c>
      <c r="AF493" s="3">
        <f>IF(AF$3=0,0,INDEX(Sheet1!RawDataCols,$C493,AF$5)*$R493)</f>
        <v>0</v>
      </c>
      <c r="AG493" s="3">
        <f>IF(AG$3=0,0,INDEX(Sheet1!RawDataCols,$C493,AG$5)*$R493)</f>
        <v>0</v>
      </c>
      <c r="AH493" s="3">
        <f>IF(AH$3=0,0,INDEX(Sheet1!RawDataCols,$C493,AH$5)*$R493)</f>
        <v>0</v>
      </c>
      <c r="AI493" s="3">
        <f>IF(AI$3=0,0,INDEX(Sheet1!RawDataCols,$C493,AI$5)*$R493)</f>
        <v>0</v>
      </c>
      <c r="AJ493" s="3">
        <f>IF(AJ$3=0,0,INDEX(Sheet1!RawDataCols,$C493,AJ$5)*$R493)</f>
        <v>0</v>
      </c>
      <c r="AK493" s="3">
        <f>IF(AK$3=0,0,INDEX(Sheet1!RawDataCols,$C493,AK$5)*$R493)</f>
        <v>0</v>
      </c>
      <c r="AL493" s="3">
        <f>IF(AL$3=0,0,INDEX(Sheet1!RawDataCols,$C493,AL$5)*$R493)</f>
        <v>0</v>
      </c>
      <c r="AM493" s="3">
        <f>IF(AM$3=0,0,INDEX(Sheet1!RawDataCols,$C493,AM$5)*$R493)</f>
        <v>0</v>
      </c>
      <c r="AN493" s="3">
        <f>IF(AN$3=0,0,INDEX(Sheet1!RawDataCols,$C493,AN$5)*$R493)</f>
        <v>0</v>
      </c>
      <c r="AO493" s="3">
        <f>IF(AO$3=0,0,INDEX(Sheet1!RawDataCols,$C493,AO$5)*$R493)</f>
        <v>0</v>
      </c>
      <c r="AP493" s="3">
        <f>IF(AP$3=0,0,INDEX(Sheet1!RawDataCols,$C493,AP$5)*$R493)</f>
        <v>0</v>
      </c>
      <c r="AQ493" s="3">
        <f>IF(AQ$3=0,0,INDEX(Sheet1!RawDataCols,$C493,AQ$5)*$R493)</f>
        <v>0</v>
      </c>
      <c r="AR493" s="3">
        <f>IF(AR$3=0,0,INDEX(Sheet1!RawDataCols,$C493,AR$5)*$R493)</f>
        <v>0</v>
      </c>
      <c r="AS493" s="3">
        <f>IF(AS$3=0,0,INDEX(Sheet1!RawDataCols,$C493,AS$5)*$R493)</f>
        <v>0</v>
      </c>
      <c r="AT493" s="3">
        <f>IF(AT$3=0,0,INDEX(Sheet1!RawDataCols,$C493,AT$5)*$R493)</f>
        <v>0</v>
      </c>
      <c r="AU493" s="3">
        <f>IF(AU$3=0,0,INDEX(Sheet1!RawDataCols,$C493,AU$5)*$R493)</f>
        <v>0</v>
      </c>
      <c r="AV493" s="3">
        <f>IF(AV$3=0,0,INDEX(Sheet1!RawDataCols,$C493,AV$5)*$R493)</f>
        <v>0</v>
      </c>
      <c r="AW493" s="3">
        <f>IF(AW$3=0,0,INDEX(Sheet1!RawDataCols,$C493,AW$5)*$R493)</f>
        <v>0</v>
      </c>
      <c r="AX493" s="3">
        <f>IF(AX$3=0,0,INDEX(Sheet1!RawDataCols,$C493,AX$5)*$R493)</f>
        <v>0</v>
      </c>
      <c r="AY493" s="3">
        <f>IF(AY$3=0,0,INDEX(Sheet1!RawDataCols,$C493,AY$5)*$R493)</f>
        <v>0</v>
      </c>
      <c r="AZ493" s="3">
        <f>IF(AZ$3=0,0,INDEX(Sheet1!RawDataCols,$C493,AZ$5)*$R493)</f>
        <v>0</v>
      </c>
      <c r="BA493" s="3">
        <f>IF(BA$3=0,0,INDEX(Sheet1!RawDataCols,$C493,BA$5)*$R493)</f>
        <v>0</v>
      </c>
      <c r="BB493" s="3">
        <f>IF(BB$3=0,0,INDEX(Sheet1!RawDataCols,$C493,BB$5)*$R493)</f>
        <v>0</v>
      </c>
      <c r="BC493" s="3">
        <f>IF(BC$3=0,0,INDEX(Sheet1!RawDataCols,$C493,BC$5)*$R493)</f>
        <v>0</v>
      </c>
      <c r="BD493" s="3">
        <f>IF(BD$3=0,0,INDEX(Sheet1!RawDataCols,$C493,BD$5)*$R493)</f>
        <v>0</v>
      </c>
      <c r="BE493" s="3">
        <f>IF(BE$3=0,0,INDEX(Sheet1!RawDataCols,$C493,BE$5)*$R493)</f>
        <v>0</v>
      </c>
      <c r="BF493" s="3">
        <f>IF(BF$3=0,0,INDEX(Sheet1!RawDataCols,$C493,BF$5)*$R493)</f>
        <v>0</v>
      </c>
      <c r="BG493" s="179">
        <f>IF(BG$3=0,0,INDEX(Sheet1!RawDataCols,$C493,BG$5)*$R493)</f>
        <v>0</v>
      </c>
      <c r="BH493" s="33">
        <f t="shared" si="77"/>
        <v>0</v>
      </c>
      <c r="BI493" s="33">
        <f t="shared" si="78"/>
        <v>0</v>
      </c>
      <c r="BJ493" s="33">
        <f t="shared" si="79"/>
        <v>0</v>
      </c>
      <c r="BK493" s="3">
        <f>IF(BK$3=0,0,INDEX(Sheet1!RawDataCols,$C493,BK$5)*$R493)</f>
        <v>0</v>
      </c>
      <c r="BL493" s="3">
        <f>IF(BL$3=0,0,INDEX(Sheet1!RawDataCols,$C493,BL$5)*$R493)</f>
        <v>0</v>
      </c>
      <c r="BM493" s="3">
        <f>IF(BM$3=0,0,INDEX(Sheet1!RawDataCols,$C493,BM$5)*$R493)</f>
        <v>0</v>
      </c>
      <c r="BN493" s="3">
        <f>IF(BN$3=0,0,INDEX(Sheet1!RawDataCols,$C493,BN$5)*$R493)</f>
        <v>0</v>
      </c>
      <c r="BO493" s="3">
        <f>IF(BO$3=0,0,INDEX(Sheet1!RawDataCols,$C493,BO$5)*$R493)</f>
        <v>0</v>
      </c>
      <c r="BP493" s="3">
        <f>IF(BP$3=0,0,INDEX(Sheet1!RawDataCols,$C493,BP$5)*$R493)</f>
        <v>0</v>
      </c>
      <c r="BQ493" s="3">
        <f t="shared" si="80"/>
        <v>0</v>
      </c>
      <c r="BR493" s="3">
        <f t="shared" si="81"/>
        <v>0</v>
      </c>
      <c r="BS493" s="3">
        <f t="shared" si="82"/>
        <v>0</v>
      </c>
      <c r="BT493" s="3">
        <f t="shared" si="83"/>
        <v>0</v>
      </c>
      <c r="BU493" s="3" t="e">
        <f>INDEX(Sheet1!$BS$2:$BS$1000,MATCH($A493,Sheet1!$A$2:$A$1000,0))</f>
        <v>#N/A</v>
      </c>
      <c r="BV493" s="3" t="e">
        <f>INDEX(Sheet1!$BT$2:$BT$1000,MATCH($A493,Sheet1!$A$2:$A$1000,0))</f>
        <v>#N/A</v>
      </c>
    </row>
    <row r="494" spans="1:74" x14ac:dyDescent="0.2">
      <c r="A494" s="11" t="s">
        <v>926</v>
      </c>
      <c r="B494" s="3">
        <f>MATCH($A494,Sheet1!ACCOUNTNO,0)</f>
        <v>455</v>
      </c>
      <c r="C494" s="3">
        <f t="shared" si="74"/>
        <v>455</v>
      </c>
      <c r="D494" s="3" t="str">
        <f>IF(D$3=0,0,INDEX(Sheet1!RawDataCols,$C494,D$5))</f>
        <v>52220A13</v>
      </c>
      <c r="E494" s="3" t="str">
        <f>IF(E$3=0,0,INDEX(Sheet1!RawDataCols,$C494,E$5))</f>
        <v xml:space="preserve">52220          </v>
      </c>
      <c r="F494" s="3" t="str">
        <f>IF(F$3=0,0,INDEX(Sheet1!RawDataCols,$C494,F$5))</f>
        <v xml:space="preserve">A13            </v>
      </c>
      <c r="G494" s="3" t="str">
        <f>IF(G$3=0,0,INDEX(Sheet1!RawDataCols,$C494,G$5))</f>
        <v xml:space="preserve">               </v>
      </c>
      <c r="H494" s="3" t="str">
        <f>IF(H$3=0,0,INDEX(Sheet1!RawDataCols,$C494,H$5))</f>
        <v xml:space="preserve">               </v>
      </c>
      <c r="I494" s="3" t="str">
        <f>IF(I$3=0,0,INDEX(Sheet1!RawDataCols,$C494,I$5))</f>
        <v xml:space="preserve">               </v>
      </c>
      <c r="J494" s="3" t="str">
        <f>IF(J$3=0,0,INDEX(Sheet1!RawDataCols,$C494,J$5))</f>
        <v xml:space="preserve">               </v>
      </c>
      <c r="K494" s="3" t="str">
        <f>IF(K$3=0,0,INDEX(Sheet1!RawDataCols,$C494,K$5))</f>
        <v xml:space="preserve">               </v>
      </c>
      <c r="L494" s="3" t="str">
        <f>IF(L$3=0,0,INDEX(Sheet1!RawDataCols,$C494,L$5))</f>
        <v xml:space="preserve">               </v>
      </c>
      <c r="M494" s="3" t="str">
        <f>IF(M$3=0,0,INDEX(Sheet1!RawDataCols,$C494,M$5))</f>
        <v xml:space="preserve">F007  </v>
      </c>
      <c r="N494" s="3" t="str">
        <f>IF(N$3=0,0,INDEX(Sheet1!RawDataCols,$C494,N$5))</f>
        <v>Prepaid - Council Rates-B25 188 Carrington</v>
      </c>
      <c r="O494" s="3">
        <f>INDEX(Sheet1!RawDataCols,$C494,O$5)</f>
        <v>20</v>
      </c>
      <c r="P494" s="3" t="str">
        <f>INDEX(Sheet1!RawDataCols,$C494,P$5)</f>
        <v>Current Assets</v>
      </c>
      <c r="Q494" s="3" t="str">
        <f>IF(Q$3=0,0,INDEX(Sheet1!RawDataCols,$C494,Q$5))</f>
        <v>B</v>
      </c>
      <c r="R494" s="3">
        <f t="shared" si="75"/>
        <v>1</v>
      </c>
      <c r="S494" s="3">
        <f t="shared" si="76"/>
        <v>-1</v>
      </c>
      <c r="T494" s="3">
        <f>IF(T$3=0,0,INDEX(Sheet1!RawDataCols,$C494,T$5)*$R494)</f>
        <v>0</v>
      </c>
      <c r="U494" s="3">
        <f>IF(U$3=0,0,INDEX(Sheet1!RawDataCols,$C494,U$5)*$R494)</f>
        <v>0</v>
      </c>
      <c r="V494" s="3">
        <f>IF(V$3=0,0,INDEX(Sheet1!RawDataCols,$C494,V$5)*$R494)</f>
        <v>0</v>
      </c>
      <c r="W494" s="3">
        <f>IF(W$3=0,0,INDEX(Sheet1!RawDataCols,$C494,W$5)*$R494)</f>
        <v>0</v>
      </c>
      <c r="X494" s="3">
        <f>IF(X$3=0,0,INDEX(Sheet1!RawDataCols,$C494,X$5)*$R494)</f>
        <v>0</v>
      </c>
      <c r="Y494" s="3">
        <f>IF(Y$3=0,0,INDEX(Sheet1!RawDataCols,$C494,Y$5)*$R494)</f>
        <v>0</v>
      </c>
      <c r="Z494" s="3">
        <f>IF(Z$3=0,0,INDEX(Sheet1!RawDataCols,$C494,Z$5)*$R494)</f>
        <v>0</v>
      </c>
      <c r="AA494" s="3">
        <f>IF(AA$3=0,0,INDEX(Sheet1!RawDataCols,$C494,AA$5)*$R494)</f>
        <v>0</v>
      </c>
      <c r="AB494" s="3">
        <f>IF(AB$3=0,0,INDEX(Sheet1!RawDataCols,$C494,AB$5)*$R494)</f>
        <v>0</v>
      </c>
      <c r="AC494" s="3">
        <f>IF(AC$3=0,0,INDEX(Sheet1!RawDataCols,$C494,AC$5)*$R494)</f>
        <v>0</v>
      </c>
      <c r="AD494" s="3">
        <f>IF(AD$3=0,0,INDEX(Sheet1!RawDataCols,$C494,AD$5)*$R494)</f>
        <v>0</v>
      </c>
      <c r="AE494" s="3">
        <f>IF(AE$3=0,0,INDEX(Sheet1!RawDataCols,$C494,AE$5)*$R494)</f>
        <v>0</v>
      </c>
      <c r="AF494" s="3">
        <f>IF(AF$3=0,0,INDEX(Sheet1!RawDataCols,$C494,AF$5)*$R494)</f>
        <v>0</v>
      </c>
      <c r="AG494" s="3">
        <f>IF(AG$3=0,0,INDEX(Sheet1!RawDataCols,$C494,AG$5)*$R494)</f>
        <v>0</v>
      </c>
      <c r="AH494" s="3">
        <f>IF(AH$3=0,0,INDEX(Sheet1!RawDataCols,$C494,AH$5)*$R494)</f>
        <v>0</v>
      </c>
      <c r="AI494" s="3">
        <f>IF(AI$3=0,0,INDEX(Sheet1!RawDataCols,$C494,AI$5)*$R494)</f>
        <v>0</v>
      </c>
      <c r="AJ494" s="3">
        <f>IF(AJ$3=0,0,INDEX(Sheet1!RawDataCols,$C494,AJ$5)*$R494)</f>
        <v>0</v>
      </c>
      <c r="AK494" s="3">
        <f>IF(AK$3=0,0,INDEX(Sheet1!RawDataCols,$C494,AK$5)*$R494)</f>
        <v>0</v>
      </c>
      <c r="AL494" s="3">
        <f>IF(AL$3=0,0,INDEX(Sheet1!RawDataCols,$C494,AL$5)*$R494)</f>
        <v>0</v>
      </c>
      <c r="AM494" s="3">
        <f>IF(AM$3=0,0,INDEX(Sheet1!RawDataCols,$C494,AM$5)*$R494)</f>
        <v>0</v>
      </c>
      <c r="AN494" s="3">
        <f>IF(AN$3=0,0,INDEX(Sheet1!RawDataCols,$C494,AN$5)*$R494)</f>
        <v>0</v>
      </c>
      <c r="AO494" s="3">
        <f>IF(AO$3=0,0,INDEX(Sheet1!RawDataCols,$C494,AO$5)*$R494)</f>
        <v>0</v>
      </c>
      <c r="AP494" s="3">
        <f>IF(AP$3=0,0,INDEX(Sheet1!RawDataCols,$C494,AP$5)*$R494)</f>
        <v>0</v>
      </c>
      <c r="AQ494" s="3">
        <f>IF(AQ$3=0,0,INDEX(Sheet1!RawDataCols,$C494,AQ$5)*$R494)</f>
        <v>0</v>
      </c>
      <c r="AR494" s="3">
        <f>IF(AR$3=0,0,INDEX(Sheet1!RawDataCols,$C494,AR$5)*$R494)</f>
        <v>0</v>
      </c>
      <c r="AS494" s="3">
        <f>IF(AS$3=0,0,INDEX(Sheet1!RawDataCols,$C494,AS$5)*$R494)</f>
        <v>0</v>
      </c>
      <c r="AT494" s="3">
        <f>IF(AT$3=0,0,INDEX(Sheet1!RawDataCols,$C494,AT$5)*$R494)</f>
        <v>0</v>
      </c>
      <c r="AU494" s="3">
        <f>IF(AU$3=0,0,INDEX(Sheet1!RawDataCols,$C494,AU$5)*$R494)</f>
        <v>0</v>
      </c>
      <c r="AV494" s="3">
        <f>IF(AV$3=0,0,INDEX(Sheet1!RawDataCols,$C494,AV$5)*$R494)</f>
        <v>0</v>
      </c>
      <c r="AW494" s="3">
        <f>IF(AW$3=0,0,INDEX(Sheet1!RawDataCols,$C494,AW$5)*$R494)</f>
        <v>0</v>
      </c>
      <c r="AX494" s="3">
        <f>IF(AX$3=0,0,INDEX(Sheet1!RawDataCols,$C494,AX$5)*$R494)</f>
        <v>0</v>
      </c>
      <c r="AY494" s="3">
        <f>IF(AY$3=0,0,INDEX(Sheet1!RawDataCols,$C494,AY$5)*$R494)</f>
        <v>0</v>
      </c>
      <c r="AZ494" s="3">
        <f>IF(AZ$3=0,0,INDEX(Sheet1!RawDataCols,$C494,AZ$5)*$R494)</f>
        <v>0</v>
      </c>
      <c r="BA494" s="3">
        <f>IF(BA$3=0,0,INDEX(Sheet1!RawDataCols,$C494,BA$5)*$R494)</f>
        <v>0</v>
      </c>
      <c r="BB494" s="3">
        <f>IF(BB$3=0,0,INDEX(Sheet1!RawDataCols,$C494,BB$5)*$R494)</f>
        <v>0</v>
      </c>
      <c r="BC494" s="3">
        <f>IF(BC$3=0,0,INDEX(Sheet1!RawDataCols,$C494,BC$5)*$R494)</f>
        <v>0</v>
      </c>
      <c r="BD494" s="3">
        <f>IF(BD$3=0,0,INDEX(Sheet1!RawDataCols,$C494,BD$5)*$R494)</f>
        <v>0</v>
      </c>
      <c r="BE494" s="3">
        <f>IF(BE$3=0,0,INDEX(Sheet1!RawDataCols,$C494,BE$5)*$R494)</f>
        <v>0</v>
      </c>
      <c r="BF494" s="3">
        <f>IF(BF$3=0,0,INDEX(Sheet1!RawDataCols,$C494,BF$5)*$R494)</f>
        <v>0</v>
      </c>
      <c r="BG494" s="179">
        <f>IF(BG$3=0,0,INDEX(Sheet1!RawDataCols,$C494,BG$5)*$R494)</f>
        <v>0</v>
      </c>
      <c r="BH494" s="33">
        <f t="shared" si="77"/>
        <v>0</v>
      </c>
      <c r="BI494" s="33">
        <f t="shared" si="78"/>
        <v>0</v>
      </c>
      <c r="BJ494" s="33">
        <f t="shared" si="79"/>
        <v>0</v>
      </c>
      <c r="BK494" s="3">
        <f>IF(BK$3=0,0,INDEX(Sheet1!RawDataCols,$C494,BK$5)*$R494)</f>
        <v>0</v>
      </c>
      <c r="BL494" s="3">
        <f>IF(BL$3=0,0,INDEX(Sheet1!RawDataCols,$C494,BL$5)*$R494)</f>
        <v>0</v>
      </c>
      <c r="BM494" s="3">
        <f>IF(BM$3=0,0,INDEX(Sheet1!RawDataCols,$C494,BM$5)*$R494)</f>
        <v>0</v>
      </c>
      <c r="BN494" s="3">
        <f>IF(BN$3=0,0,INDEX(Sheet1!RawDataCols,$C494,BN$5)*$R494)</f>
        <v>0</v>
      </c>
      <c r="BO494" s="3">
        <f>IF(BO$3=0,0,INDEX(Sheet1!RawDataCols,$C494,BO$5)*$R494)</f>
        <v>0</v>
      </c>
      <c r="BP494" s="3">
        <f>IF(BP$3=0,0,INDEX(Sheet1!RawDataCols,$C494,BP$5)*$R494)</f>
        <v>0</v>
      </c>
      <c r="BQ494" s="3">
        <f t="shared" si="80"/>
        <v>0</v>
      </c>
      <c r="BR494" s="3">
        <f t="shared" si="81"/>
        <v>0</v>
      </c>
      <c r="BS494" s="3">
        <f t="shared" si="82"/>
        <v>0</v>
      </c>
      <c r="BT494" s="3">
        <f t="shared" si="83"/>
        <v>0</v>
      </c>
      <c r="BU494" s="3" t="str">
        <f>INDEX(Sheet1!$BS$2:$BS$1000,MATCH($A494,Sheet1!$A$2:$A$1000,0))</f>
        <v>22</v>
      </c>
      <c r="BV494" s="3">
        <f>INDEX(Sheet1!$BT$2:$BT$1000,MATCH($A494,Sheet1!$A$2:$A$1000,0))</f>
        <v>0</v>
      </c>
    </row>
    <row r="495" spans="1:74" x14ac:dyDescent="0.2">
      <c r="A495" s="11" t="s">
        <v>927</v>
      </c>
      <c r="B495" s="3">
        <f>MATCH($A495,Sheet1!ACCOUNTNO,0)</f>
        <v>456</v>
      </c>
      <c r="C495" s="3">
        <f t="shared" si="74"/>
        <v>456</v>
      </c>
      <c r="D495" s="3" t="str">
        <f>IF(D$3=0,0,INDEX(Sheet1!RawDataCols,$C495,D$5))</f>
        <v>52220A14</v>
      </c>
      <c r="E495" s="3" t="str">
        <f>IF(E$3=0,0,INDEX(Sheet1!RawDataCols,$C495,E$5))</f>
        <v xml:space="preserve">52220          </v>
      </c>
      <c r="F495" s="3" t="str">
        <f>IF(F$3=0,0,INDEX(Sheet1!RawDataCols,$C495,F$5))</f>
        <v xml:space="preserve">A14            </v>
      </c>
      <c r="G495" s="3" t="str">
        <f>IF(G$3=0,0,INDEX(Sheet1!RawDataCols,$C495,G$5))</f>
        <v xml:space="preserve">               </v>
      </c>
      <c r="H495" s="3" t="str">
        <f>IF(H$3=0,0,INDEX(Sheet1!RawDataCols,$C495,H$5))</f>
        <v xml:space="preserve">               </v>
      </c>
      <c r="I495" s="3" t="str">
        <f>IF(I$3=0,0,INDEX(Sheet1!RawDataCols,$C495,I$5))</f>
        <v xml:space="preserve">               </v>
      </c>
      <c r="J495" s="3" t="str">
        <f>IF(J$3=0,0,INDEX(Sheet1!RawDataCols,$C495,J$5))</f>
        <v xml:space="preserve">               </v>
      </c>
      <c r="K495" s="3" t="str">
        <f>IF(K$3=0,0,INDEX(Sheet1!RawDataCols,$C495,K$5))</f>
        <v xml:space="preserve">               </v>
      </c>
      <c r="L495" s="3" t="str">
        <f>IF(L$3=0,0,INDEX(Sheet1!RawDataCols,$C495,L$5))</f>
        <v xml:space="preserve">               </v>
      </c>
      <c r="M495" s="3" t="str">
        <f>IF(M$3=0,0,INDEX(Sheet1!RawDataCols,$C495,M$5))</f>
        <v xml:space="preserve">F007  </v>
      </c>
      <c r="N495" s="3" t="str">
        <f>IF(N$3=0,0,INDEX(Sheet1!RawDataCols,$C495,N$5))</f>
        <v>Prepaid - Council Rates-120 Queen Road</v>
      </c>
      <c r="O495" s="3">
        <f>INDEX(Sheet1!RawDataCols,$C495,O$5)</f>
        <v>20</v>
      </c>
      <c r="P495" s="3" t="str">
        <f>INDEX(Sheet1!RawDataCols,$C495,P$5)</f>
        <v>Current Assets</v>
      </c>
      <c r="Q495" s="3" t="str">
        <f>IF(Q$3=0,0,INDEX(Sheet1!RawDataCols,$C495,Q$5))</f>
        <v>B</v>
      </c>
      <c r="R495" s="3">
        <f t="shared" si="75"/>
        <v>1</v>
      </c>
      <c r="S495" s="3">
        <f t="shared" si="76"/>
        <v>-1</v>
      </c>
      <c r="T495" s="3">
        <f>IF(T$3=0,0,INDEX(Sheet1!RawDataCols,$C495,T$5)*$R495)</f>
        <v>-346</v>
      </c>
      <c r="U495" s="3">
        <f>IF(U$3=0,0,INDEX(Sheet1!RawDataCols,$C495,U$5)*$R495)</f>
        <v>0</v>
      </c>
      <c r="V495" s="3">
        <f>IF(V$3=0,0,INDEX(Sheet1!RawDataCols,$C495,V$5)*$R495)</f>
        <v>0</v>
      </c>
      <c r="W495" s="3">
        <f>IF(W$3=0,0,INDEX(Sheet1!RawDataCols,$C495,W$5)*$R495)</f>
        <v>0</v>
      </c>
      <c r="X495" s="3">
        <f>IF(X$3=0,0,INDEX(Sheet1!RawDataCols,$C495,X$5)*$R495)</f>
        <v>0</v>
      </c>
      <c r="Y495" s="3">
        <f>IF(Y$3=0,0,INDEX(Sheet1!RawDataCols,$C495,Y$5)*$R495)</f>
        <v>0</v>
      </c>
      <c r="Z495" s="3">
        <f>IF(Z$3=0,0,INDEX(Sheet1!RawDataCols,$C495,Z$5)*$R495)</f>
        <v>0</v>
      </c>
      <c r="AA495" s="3">
        <f>IF(AA$3=0,0,INDEX(Sheet1!RawDataCols,$C495,AA$5)*$R495)</f>
        <v>0</v>
      </c>
      <c r="AB495" s="3">
        <f>IF(AB$3=0,0,INDEX(Sheet1!RawDataCols,$C495,AB$5)*$R495)</f>
        <v>0</v>
      </c>
      <c r="AC495" s="3">
        <f>IF(AC$3=0,0,INDEX(Sheet1!RawDataCols,$C495,AC$5)*$R495)</f>
        <v>0</v>
      </c>
      <c r="AD495" s="3">
        <f>IF(AD$3=0,0,INDEX(Sheet1!RawDataCols,$C495,AD$5)*$R495)</f>
        <v>0</v>
      </c>
      <c r="AE495" s="3">
        <f>IF(AE$3=0,0,INDEX(Sheet1!RawDataCols,$C495,AE$5)*$R495)</f>
        <v>0</v>
      </c>
      <c r="AF495" s="3">
        <f>IF(AF$3=0,0,INDEX(Sheet1!RawDataCols,$C495,AF$5)*$R495)</f>
        <v>0</v>
      </c>
      <c r="AG495" s="3">
        <f>IF(AG$3=0,0,INDEX(Sheet1!RawDataCols,$C495,AG$5)*$R495)</f>
        <v>0</v>
      </c>
      <c r="AH495" s="3">
        <f>IF(AH$3=0,0,INDEX(Sheet1!RawDataCols,$C495,AH$5)*$R495)</f>
        <v>0</v>
      </c>
      <c r="AI495" s="3">
        <f>IF(AI$3=0,0,INDEX(Sheet1!RawDataCols,$C495,AI$5)*$R495)</f>
        <v>0</v>
      </c>
      <c r="AJ495" s="3">
        <f>IF(AJ$3=0,0,INDEX(Sheet1!RawDataCols,$C495,AJ$5)*$R495)</f>
        <v>346</v>
      </c>
      <c r="AK495" s="3">
        <f>IF(AK$3=0,0,INDEX(Sheet1!RawDataCols,$C495,AK$5)*$R495)</f>
        <v>0</v>
      </c>
      <c r="AL495" s="3">
        <f>IF(AL$3=0,0,INDEX(Sheet1!RawDataCols,$C495,AL$5)*$R495)</f>
        <v>0</v>
      </c>
      <c r="AM495" s="3">
        <f>IF(AM$3=0,0,INDEX(Sheet1!RawDataCols,$C495,AM$5)*$R495)</f>
        <v>0</v>
      </c>
      <c r="AN495" s="3">
        <f>IF(AN$3=0,0,INDEX(Sheet1!RawDataCols,$C495,AN$5)*$R495)</f>
        <v>0</v>
      </c>
      <c r="AO495" s="3">
        <f>IF(AO$3=0,0,INDEX(Sheet1!RawDataCols,$C495,AO$5)*$R495)</f>
        <v>0</v>
      </c>
      <c r="AP495" s="3">
        <f>IF(AP$3=0,0,INDEX(Sheet1!RawDataCols,$C495,AP$5)*$R495)</f>
        <v>0</v>
      </c>
      <c r="AQ495" s="3">
        <f>IF(AQ$3=0,0,INDEX(Sheet1!RawDataCols,$C495,AQ$5)*$R495)</f>
        <v>0</v>
      </c>
      <c r="AR495" s="3">
        <f>IF(AR$3=0,0,INDEX(Sheet1!RawDataCols,$C495,AR$5)*$R495)</f>
        <v>0</v>
      </c>
      <c r="AS495" s="3">
        <f>IF(AS$3=0,0,INDEX(Sheet1!RawDataCols,$C495,AS$5)*$R495)</f>
        <v>0</v>
      </c>
      <c r="AT495" s="3">
        <f>IF(AT$3=0,0,INDEX(Sheet1!RawDataCols,$C495,AT$5)*$R495)</f>
        <v>0</v>
      </c>
      <c r="AU495" s="3">
        <f>IF(AU$3=0,0,INDEX(Sheet1!RawDataCols,$C495,AU$5)*$R495)</f>
        <v>0</v>
      </c>
      <c r="AV495" s="3">
        <f>IF(AV$3=0,0,INDEX(Sheet1!RawDataCols,$C495,AV$5)*$R495)</f>
        <v>0</v>
      </c>
      <c r="AW495" s="3">
        <f>IF(AW$3=0,0,INDEX(Sheet1!RawDataCols,$C495,AW$5)*$R495)</f>
        <v>0</v>
      </c>
      <c r="AX495" s="3">
        <f>IF(AX$3=0,0,INDEX(Sheet1!RawDataCols,$C495,AX$5)*$R495)</f>
        <v>0</v>
      </c>
      <c r="AY495" s="3">
        <f>IF(AY$3=0,0,INDEX(Sheet1!RawDataCols,$C495,AY$5)*$R495)</f>
        <v>0</v>
      </c>
      <c r="AZ495" s="3">
        <f>IF(AZ$3=0,0,INDEX(Sheet1!RawDataCols,$C495,AZ$5)*$R495)</f>
        <v>0</v>
      </c>
      <c r="BA495" s="3">
        <f>IF(BA$3=0,0,INDEX(Sheet1!RawDataCols,$C495,BA$5)*$R495)</f>
        <v>0</v>
      </c>
      <c r="BB495" s="3">
        <f>IF(BB$3=0,0,INDEX(Sheet1!RawDataCols,$C495,BB$5)*$R495)</f>
        <v>0</v>
      </c>
      <c r="BC495" s="3">
        <f>IF(BC$3=0,0,INDEX(Sheet1!RawDataCols,$C495,BC$5)*$R495)</f>
        <v>0</v>
      </c>
      <c r="BD495" s="3">
        <f>IF(BD$3=0,0,INDEX(Sheet1!RawDataCols,$C495,BD$5)*$R495)</f>
        <v>0</v>
      </c>
      <c r="BE495" s="3">
        <f>IF(BE$3=0,0,INDEX(Sheet1!RawDataCols,$C495,BE$5)*$R495)</f>
        <v>0</v>
      </c>
      <c r="BF495" s="3">
        <f>IF(BF$3=0,0,INDEX(Sheet1!RawDataCols,$C495,BF$5)*$R495)</f>
        <v>0</v>
      </c>
      <c r="BG495" s="179">
        <f>IF(BG$3=0,0,INDEX(Sheet1!RawDataCols,$C495,BG$5)*$R495)</f>
        <v>0</v>
      </c>
      <c r="BH495" s="33">
        <f t="shared" si="77"/>
        <v>0</v>
      </c>
      <c r="BI495" s="33">
        <f t="shared" si="78"/>
        <v>0</v>
      </c>
      <c r="BJ495" s="33">
        <f t="shared" si="79"/>
        <v>-346</v>
      </c>
      <c r="BK495" s="3">
        <f>IF(BK$3=0,0,INDEX(Sheet1!RawDataCols,$C495,BK$5)*$R495)</f>
        <v>0</v>
      </c>
      <c r="BL495" s="3">
        <f>IF(BL$3=0,0,INDEX(Sheet1!RawDataCols,$C495,BL$5)*$R495)</f>
        <v>-43.25</v>
      </c>
      <c r="BM495" s="3">
        <f>IF(BM$3=0,0,INDEX(Sheet1!RawDataCols,$C495,BM$5)*$R495)</f>
        <v>-43.25</v>
      </c>
      <c r="BN495" s="3">
        <f>IF(BN$3=0,0,INDEX(Sheet1!RawDataCols,$C495,BN$5)*$R495)</f>
        <v>0</v>
      </c>
      <c r="BO495" s="3">
        <f>IF(BO$3=0,0,INDEX(Sheet1!RawDataCols,$C495,BO$5)*$R495)</f>
        <v>0</v>
      </c>
      <c r="BP495" s="3">
        <f>IF(BP$3=0,0,INDEX(Sheet1!RawDataCols,$C495,BP$5)*$R495)</f>
        <v>-346</v>
      </c>
      <c r="BQ495" s="3">
        <f t="shared" si="80"/>
        <v>-346</v>
      </c>
      <c r="BR495" s="3">
        <f t="shared" si="81"/>
        <v>0</v>
      </c>
      <c r="BS495" s="3">
        <f t="shared" si="82"/>
        <v>0</v>
      </c>
      <c r="BT495" s="3">
        <f t="shared" si="83"/>
        <v>0</v>
      </c>
      <c r="BU495" s="3" t="str">
        <f>INDEX(Sheet1!$BS$2:$BS$1000,MATCH($A495,Sheet1!$A$2:$A$1000,0))</f>
        <v>22</v>
      </c>
      <c r="BV495" s="3">
        <f>INDEX(Sheet1!$BT$2:$BT$1000,MATCH($A495,Sheet1!$A$2:$A$1000,0))</f>
        <v>0</v>
      </c>
    </row>
    <row r="496" spans="1:74" x14ac:dyDescent="0.2">
      <c r="A496" s="11" t="s">
        <v>928</v>
      </c>
      <c r="B496" s="3">
        <f>MATCH($A496,Sheet1!ACCOUNTNO,0)</f>
        <v>457</v>
      </c>
      <c r="C496" s="3">
        <f t="shared" si="74"/>
        <v>457</v>
      </c>
      <c r="D496" s="3" t="str">
        <f>IF(D$3=0,0,INDEX(Sheet1!RawDataCols,$C496,D$5))</f>
        <v>52220A15</v>
      </c>
      <c r="E496" s="3" t="str">
        <f>IF(E$3=0,0,INDEX(Sheet1!RawDataCols,$C496,E$5))</f>
        <v xml:space="preserve">52220          </v>
      </c>
      <c r="F496" s="3" t="str">
        <f>IF(F$3=0,0,INDEX(Sheet1!RawDataCols,$C496,F$5))</f>
        <v xml:space="preserve">A15            </v>
      </c>
      <c r="G496" s="3" t="str">
        <f>IF(G$3=0,0,INDEX(Sheet1!RawDataCols,$C496,G$5))</f>
        <v xml:space="preserve">               </v>
      </c>
      <c r="H496" s="3" t="str">
        <f>IF(H$3=0,0,INDEX(Sheet1!RawDataCols,$C496,H$5))</f>
        <v xml:space="preserve">               </v>
      </c>
      <c r="I496" s="3" t="str">
        <f>IF(I$3=0,0,INDEX(Sheet1!RawDataCols,$C496,I$5))</f>
        <v xml:space="preserve">               </v>
      </c>
      <c r="J496" s="3" t="str">
        <f>IF(J$3=0,0,INDEX(Sheet1!RawDataCols,$C496,J$5))</f>
        <v xml:space="preserve">               </v>
      </c>
      <c r="K496" s="3" t="str">
        <f>IF(K$3=0,0,INDEX(Sheet1!RawDataCols,$C496,K$5))</f>
        <v xml:space="preserve">               </v>
      </c>
      <c r="L496" s="3" t="str">
        <f>IF(L$3=0,0,INDEX(Sheet1!RawDataCols,$C496,L$5))</f>
        <v xml:space="preserve">               </v>
      </c>
      <c r="M496" s="3" t="str">
        <f>IF(M$3=0,0,INDEX(Sheet1!RawDataCols,$C496,M$5))</f>
        <v xml:space="preserve">F007  </v>
      </c>
      <c r="N496" s="3" t="str">
        <f>IF(N$3=0,0,INDEX(Sheet1!RawDataCols,$C496,N$5))</f>
        <v>Prepaid - Council Rates-236 Queen Road</v>
      </c>
      <c r="O496" s="3">
        <f>INDEX(Sheet1!RawDataCols,$C496,O$5)</f>
        <v>20</v>
      </c>
      <c r="P496" s="3" t="str">
        <f>INDEX(Sheet1!RawDataCols,$C496,P$5)</f>
        <v>Current Assets</v>
      </c>
      <c r="Q496" s="3" t="str">
        <f>IF(Q$3=0,0,INDEX(Sheet1!RawDataCols,$C496,Q$5))</f>
        <v>B</v>
      </c>
      <c r="R496" s="3">
        <f t="shared" si="75"/>
        <v>1</v>
      </c>
      <c r="S496" s="3">
        <f t="shared" si="76"/>
        <v>-1</v>
      </c>
      <c r="T496" s="3">
        <f>IF(T$3=0,0,INDEX(Sheet1!RawDataCols,$C496,T$5)*$R496)</f>
        <v>-496</v>
      </c>
      <c r="U496" s="3">
        <f>IF(U$3=0,0,INDEX(Sheet1!RawDataCols,$C496,U$5)*$R496)</f>
        <v>0</v>
      </c>
      <c r="V496" s="3">
        <f>IF(V$3=0,0,INDEX(Sheet1!RawDataCols,$C496,V$5)*$R496)</f>
        <v>0</v>
      </c>
      <c r="W496" s="3">
        <f>IF(W$3=0,0,INDEX(Sheet1!RawDataCols,$C496,W$5)*$R496)</f>
        <v>0</v>
      </c>
      <c r="X496" s="3">
        <f>IF(X$3=0,0,INDEX(Sheet1!RawDataCols,$C496,X$5)*$R496)</f>
        <v>0</v>
      </c>
      <c r="Y496" s="3">
        <f>IF(Y$3=0,0,INDEX(Sheet1!RawDataCols,$C496,Y$5)*$R496)</f>
        <v>0</v>
      </c>
      <c r="Z496" s="3">
        <f>IF(Z$3=0,0,INDEX(Sheet1!RawDataCols,$C496,Z$5)*$R496)</f>
        <v>0</v>
      </c>
      <c r="AA496" s="3">
        <f>IF(AA$3=0,0,INDEX(Sheet1!RawDataCols,$C496,AA$5)*$R496)</f>
        <v>0</v>
      </c>
      <c r="AB496" s="3">
        <f>IF(AB$3=0,0,INDEX(Sheet1!RawDataCols,$C496,AB$5)*$R496)</f>
        <v>0</v>
      </c>
      <c r="AC496" s="3">
        <f>IF(AC$3=0,0,INDEX(Sheet1!RawDataCols,$C496,AC$5)*$R496)</f>
        <v>0</v>
      </c>
      <c r="AD496" s="3">
        <f>IF(AD$3=0,0,INDEX(Sheet1!RawDataCols,$C496,AD$5)*$R496)</f>
        <v>0</v>
      </c>
      <c r="AE496" s="3">
        <f>IF(AE$3=0,0,INDEX(Sheet1!RawDataCols,$C496,AE$5)*$R496)</f>
        <v>0</v>
      </c>
      <c r="AF496" s="3">
        <f>IF(AF$3=0,0,INDEX(Sheet1!RawDataCols,$C496,AF$5)*$R496)</f>
        <v>0</v>
      </c>
      <c r="AG496" s="3">
        <f>IF(AG$3=0,0,INDEX(Sheet1!RawDataCols,$C496,AG$5)*$R496)</f>
        <v>0</v>
      </c>
      <c r="AH496" s="3">
        <f>IF(AH$3=0,0,INDEX(Sheet1!RawDataCols,$C496,AH$5)*$R496)</f>
        <v>0</v>
      </c>
      <c r="AI496" s="3">
        <f>IF(AI$3=0,0,INDEX(Sheet1!RawDataCols,$C496,AI$5)*$R496)</f>
        <v>0</v>
      </c>
      <c r="AJ496" s="3">
        <f>IF(AJ$3=0,0,INDEX(Sheet1!RawDataCols,$C496,AJ$5)*$R496)</f>
        <v>496</v>
      </c>
      <c r="AK496" s="3">
        <f>IF(AK$3=0,0,INDEX(Sheet1!RawDataCols,$C496,AK$5)*$R496)</f>
        <v>0</v>
      </c>
      <c r="AL496" s="3">
        <f>IF(AL$3=0,0,INDEX(Sheet1!RawDataCols,$C496,AL$5)*$R496)</f>
        <v>0</v>
      </c>
      <c r="AM496" s="3">
        <f>IF(AM$3=0,0,INDEX(Sheet1!RawDataCols,$C496,AM$5)*$R496)</f>
        <v>0</v>
      </c>
      <c r="AN496" s="3">
        <f>IF(AN$3=0,0,INDEX(Sheet1!RawDataCols,$C496,AN$5)*$R496)</f>
        <v>0</v>
      </c>
      <c r="AO496" s="3">
        <f>IF(AO$3=0,0,INDEX(Sheet1!RawDataCols,$C496,AO$5)*$R496)</f>
        <v>0</v>
      </c>
      <c r="AP496" s="3">
        <f>IF(AP$3=0,0,INDEX(Sheet1!RawDataCols,$C496,AP$5)*$R496)</f>
        <v>0</v>
      </c>
      <c r="AQ496" s="3">
        <f>IF(AQ$3=0,0,INDEX(Sheet1!RawDataCols,$C496,AQ$5)*$R496)</f>
        <v>0</v>
      </c>
      <c r="AR496" s="3">
        <f>IF(AR$3=0,0,INDEX(Sheet1!RawDataCols,$C496,AR$5)*$R496)</f>
        <v>0</v>
      </c>
      <c r="AS496" s="3">
        <f>IF(AS$3=0,0,INDEX(Sheet1!RawDataCols,$C496,AS$5)*$R496)</f>
        <v>0</v>
      </c>
      <c r="AT496" s="3">
        <f>IF(AT$3=0,0,INDEX(Sheet1!RawDataCols,$C496,AT$5)*$R496)</f>
        <v>0</v>
      </c>
      <c r="AU496" s="3">
        <f>IF(AU$3=0,0,INDEX(Sheet1!RawDataCols,$C496,AU$5)*$R496)</f>
        <v>0</v>
      </c>
      <c r="AV496" s="3">
        <f>IF(AV$3=0,0,INDEX(Sheet1!RawDataCols,$C496,AV$5)*$R496)</f>
        <v>0</v>
      </c>
      <c r="AW496" s="3">
        <f>IF(AW$3=0,0,INDEX(Sheet1!RawDataCols,$C496,AW$5)*$R496)</f>
        <v>0</v>
      </c>
      <c r="AX496" s="3">
        <f>IF(AX$3=0,0,INDEX(Sheet1!RawDataCols,$C496,AX$5)*$R496)</f>
        <v>0</v>
      </c>
      <c r="AY496" s="3">
        <f>IF(AY$3=0,0,INDEX(Sheet1!RawDataCols,$C496,AY$5)*$R496)</f>
        <v>0</v>
      </c>
      <c r="AZ496" s="3">
        <f>IF(AZ$3=0,0,INDEX(Sheet1!RawDataCols,$C496,AZ$5)*$R496)</f>
        <v>0</v>
      </c>
      <c r="BA496" s="3">
        <f>IF(BA$3=0,0,INDEX(Sheet1!RawDataCols,$C496,BA$5)*$R496)</f>
        <v>0</v>
      </c>
      <c r="BB496" s="3">
        <f>IF(BB$3=0,0,INDEX(Sheet1!RawDataCols,$C496,BB$5)*$R496)</f>
        <v>0</v>
      </c>
      <c r="BC496" s="3">
        <f>IF(BC$3=0,0,INDEX(Sheet1!RawDataCols,$C496,BC$5)*$R496)</f>
        <v>0</v>
      </c>
      <c r="BD496" s="3">
        <f>IF(BD$3=0,0,INDEX(Sheet1!RawDataCols,$C496,BD$5)*$R496)</f>
        <v>0</v>
      </c>
      <c r="BE496" s="3">
        <f>IF(BE$3=0,0,INDEX(Sheet1!RawDataCols,$C496,BE$5)*$R496)</f>
        <v>0</v>
      </c>
      <c r="BF496" s="3">
        <f>IF(BF$3=0,0,INDEX(Sheet1!RawDataCols,$C496,BF$5)*$R496)</f>
        <v>0</v>
      </c>
      <c r="BG496" s="179">
        <f>IF(BG$3=0,0,INDEX(Sheet1!RawDataCols,$C496,BG$5)*$R496)</f>
        <v>0</v>
      </c>
      <c r="BH496" s="33">
        <f t="shared" si="77"/>
        <v>0</v>
      </c>
      <c r="BI496" s="33">
        <f t="shared" si="78"/>
        <v>0</v>
      </c>
      <c r="BJ496" s="33">
        <f t="shared" si="79"/>
        <v>-496</v>
      </c>
      <c r="BK496" s="3">
        <f>IF(BK$3=0,0,INDEX(Sheet1!RawDataCols,$C496,BK$5)*$R496)</f>
        <v>0</v>
      </c>
      <c r="BL496" s="3">
        <f>IF(BL$3=0,0,INDEX(Sheet1!RawDataCols,$C496,BL$5)*$R496)</f>
        <v>-62</v>
      </c>
      <c r="BM496" s="3">
        <f>IF(BM$3=0,0,INDEX(Sheet1!RawDataCols,$C496,BM$5)*$R496)</f>
        <v>-62</v>
      </c>
      <c r="BN496" s="3">
        <f>IF(BN$3=0,0,INDEX(Sheet1!RawDataCols,$C496,BN$5)*$R496)</f>
        <v>0</v>
      </c>
      <c r="BO496" s="3">
        <f>IF(BO$3=0,0,INDEX(Sheet1!RawDataCols,$C496,BO$5)*$R496)</f>
        <v>0</v>
      </c>
      <c r="BP496" s="3">
        <f>IF(BP$3=0,0,INDEX(Sheet1!RawDataCols,$C496,BP$5)*$R496)</f>
        <v>-496</v>
      </c>
      <c r="BQ496" s="3">
        <f t="shared" si="80"/>
        <v>-496</v>
      </c>
      <c r="BR496" s="3">
        <f t="shared" si="81"/>
        <v>0</v>
      </c>
      <c r="BS496" s="3">
        <f t="shared" si="82"/>
        <v>0</v>
      </c>
      <c r="BT496" s="3">
        <f t="shared" si="83"/>
        <v>0</v>
      </c>
      <c r="BU496" s="3" t="str">
        <f>INDEX(Sheet1!$BS$2:$BS$1000,MATCH($A496,Sheet1!$A$2:$A$1000,0))</f>
        <v>22</v>
      </c>
      <c r="BV496" s="3">
        <f>INDEX(Sheet1!$BT$2:$BT$1000,MATCH($A496,Sheet1!$A$2:$A$1000,0))</f>
        <v>0</v>
      </c>
    </row>
    <row r="497" spans="1:74" x14ac:dyDescent="0.2">
      <c r="A497" s="11" t="s">
        <v>929</v>
      </c>
      <c r="B497" s="3">
        <f>MATCH($A497,Sheet1!ACCOUNTNO,0)</f>
        <v>458</v>
      </c>
      <c r="C497" s="3">
        <f t="shared" si="74"/>
        <v>458</v>
      </c>
      <c r="D497" s="3" t="str">
        <f>IF(D$3=0,0,INDEX(Sheet1!RawDataCols,$C497,D$5))</f>
        <v>52220A16</v>
      </c>
      <c r="E497" s="3" t="str">
        <f>IF(E$3=0,0,INDEX(Sheet1!RawDataCols,$C497,E$5))</f>
        <v xml:space="preserve">52220          </v>
      </c>
      <c r="F497" s="3" t="str">
        <f>IF(F$3=0,0,INDEX(Sheet1!RawDataCols,$C497,F$5))</f>
        <v xml:space="preserve">A16            </v>
      </c>
      <c r="G497" s="3" t="str">
        <f>IF(G$3=0,0,INDEX(Sheet1!RawDataCols,$C497,G$5))</f>
        <v xml:space="preserve">               </v>
      </c>
      <c r="H497" s="3" t="str">
        <f>IF(H$3=0,0,INDEX(Sheet1!RawDataCols,$C497,H$5))</f>
        <v xml:space="preserve">               </v>
      </c>
      <c r="I497" s="3" t="str">
        <f>IF(I$3=0,0,INDEX(Sheet1!RawDataCols,$C497,I$5))</f>
        <v xml:space="preserve">               </v>
      </c>
      <c r="J497" s="3" t="str">
        <f>IF(J$3=0,0,INDEX(Sheet1!RawDataCols,$C497,J$5))</f>
        <v xml:space="preserve">               </v>
      </c>
      <c r="K497" s="3" t="str">
        <f>IF(K$3=0,0,INDEX(Sheet1!RawDataCols,$C497,K$5))</f>
        <v xml:space="preserve">               </v>
      </c>
      <c r="L497" s="3" t="str">
        <f>IF(L$3=0,0,INDEX(Sheet1!RawDataCols,$C497,L$5))</f>
        <v xml:space="preserve">               </v>
      </c>
      <c r="M497" s="3" t="str">
        <f>IF(M$3=0,0,INDEX(Sheet1!RawDataCols,$C497,M$5))</f>
        <v xml:space="preserve">F007  </v>
      </c>
      <c r="N497" s="3" t="str">
        <f>IF(N$3=0,0,INDEX(Sheet1!RawDataCols,$C497,N$5))</f>
        <v>Prepaid - Council Rates-534 Queen Road</v>
      </c>
      <c r="O497" s="3">
        <f>INDEX(Sheet1!RawDataCols,$C497,O$5)</f>
        <v>20</v>
      </c>
      <c r="P497" s="3" t="str">
        <f>INDEX(Sheet1!RawDataCols,$C497,P$5)</f>
        <v>Current Assets</v>
      </c>
      <c r="Q497" s="3" t="str">
        <f>IF(Q$3=0,0,INDEX(Sheet1!RawDataCols,$C497,Q$5))</f>
        <v>B</v>
      </c>
      <c r="R497" s="3">
        <f t="shared" si="75"/>
        <v>1</v>
      </c>
      <c r="S497" s="3">
        <f t="shared" si="76"/>
        <v>-1</v>
      </c>
      <c r="T497" s="3">
        <f>IF(T$3=0,0,INDEX(Sheet1!RawDataCols,$C497,T$5)*$R497)</f>
        <v>0</v>
      </c>
      <c r="U497" s="3">
        <f>IF(U$3=0,0,INDEX(Sheet1!RawDataCols,$C497,U$5)*$R497)</f>
        <v>0</v>
      </c>
      <c r="V497" s="3">
        <f>IF(V$3=0,0,INDEX(Sheet1!RawDataCols,$C497,V$5)*$R497)</f>
        <v>0</v>
      </c>
      <c r="W497" s="3">
        <f>IF(W$3=0,0,INDEX(Sheet1!RawDataCols,$C497,W$5)*$R497)</f>
        <v>0</v>
      </c>
      <c r="X497" s="3">
        <f>IF(X$3=0,0,INDEX(Sheet1!RawDataCols,$C497,X$5)*$R497)</f>
        <v>0</v>
      </c>
      <c r="Y497" s="3">
        <f>IF(Y$3=0,0,INDEX(Sheet1!RawDataCols,$C497,Y$5)*$R497)</f>
        <v>0</v>
      </c>
      <c r="Z497" s="3">
        <f>IF(Z$3=0,0,INDEX(Sheet1!RawDataCols,$C497,Z$5)*$R497)</f>
        <v>0</v>
      </c>
      <c r="AA497" s="3">
        <f>IF(AA$3=0,0,INDEX(Sheet1!RawDataCols,$C497,AA$5)*$R497)</f>
        <v>0</v>
      </c>
      <c r="AB497" s="3">
        <f>IF(AB$3=0,0,INDEX(Sheet1!RawDataCols,$C497,AB$5)*$R497)</f>
        <v>0</v>
      </c>
      <c r="AC497" s="3">
        <f>IF(AC$3=0,0,INDEX(Sheet1!RawDataCols,$C497,AC$5)*$R497)</f>
        <v>0</v>
      </c>
      <c r="AD497" s="3">
        <f>IF(AD$3=0,0,INDEX(Sheet1!RawDataCols,$C497,AD$5)*$R497)</f>
        <v>0</v>
      </c>
      <c r="AE497" s="3">
        <f>IF(AE$3=0,0,INDEX(Sheet1!RawDataCols,$C497,AE$5)*$R497)</f>
        <v>0</v>
      </c>
      <c r="AF497" s="3">
        <f>IF(AF$3=0,0,INDEX(Sheet1!RawDataCols,$C497,AF$5)*$R497)</f>
        <v>0</v>
      </c>
      <c r="AG497" s="3">
        <f>IF(AG$3=0,0,INDEX(Sheet1!RawDataCols,$C497,AG$5)*$R497)</f>
        <v>0</v>
      </c>
      <c r="AH497" s="3">
        <f>IF(AH$3=0,0,INDEX(Sheet1!RawDataCols,$C497,AH$5)*$R497)</f>
        <v>0</v>
      </c>
      <c r="AI497" s="3">
        <f>IF(AI$3=0,0,INDEX(Sheet1!RawDataCols,$C497,AI$5)*$R497)</f>
        <v>0</v>
      </c>
      <c r="AJ497" s="3">
        <f>IF(AJ$3=0,0,INDEX(Sheet1!RawDataCols,$C497,AJ$5)*$R497)</f>
        <v>0</v>
      </c>
      <c r="AK497" s="3">
        <f>IF(AK$3=0,0,INDEX(Sheet1!RawDataCols,$C497,AK$5)*$R497)</f>
        <v>0</v>
      </c>
      <c r="AL497" s="3">
        <f>IF(AL$3=0,0,INDEX(Sheet1!RawDataCols,$C497,AL$5)*$R497)</f>
        <v>0</v>
      </c>
      <c r="AM497" s="3">
        <f>IF(AM$3=0,0,INDEX(Sheet1!RawDataCols,$C497,AM$5)*$R497)</f>
        <v>0</v>
      </c>
      <c r="AN497" s="3">
        <f>IF(AN$3=0,0,INDEX(Sheet1!RawDataCols,$C497,AN$5)*$R497)</f>
        <v>0</v>
      </c>
      <c r="AO497" s="3">
        <f>IF(AO$3=0,0,INDEX(Sheet1!RawDataCols,$C497,AO$5)*$R497)</f>
        <v>0</v>
      </c>
      <c r="AP497" s="3">
        <f>IF(AP$3=0,0,INDEX(Sheet1!RawDataCols,$C497,AP$5)*$R497)</f>
        <v>0</v>
      </c>
      <c r="AQ497" s="3">
        <f>IF(AQ$3=0,0,INDEX(Sheet1!RawDataCols,$C497,AQ$5)*$R497)</f>
        <v>0</v>
      </c>
      <c r="AR497" s="3">
        <f>IF(AR$3=0,0,INDEX(Sheet1!RawDataCols,$C497,AR$5)*$R497)</f>
        <v>0</v>
      </c>
      <c r="AS497" s="3">
        <f>IF(AS$3=0,0,INDEX(Sheet1!RawDataCols,$C497,AS$5)*$R497)</f>
        <v>0</v>
      </c>
      <c r="AT497" s="3">
        <f>IF(AT$3=0,0,INDEX(Sheet1!RawDataCols,$C497,AT$5)*$R497)</f>
        <v>0</v>
      </c>
      <c r="AU497" s="3">
        <f>IF(AU$3=0,0,INDEX(Sheet1!RawDataCols,$C497,AU$5)*$R497)</f>
        <v>0</v>
      </c>
      <c r="AV497" s="3">
        <f>IF(AV$3=0,0,INDEX(Sheet1!RawDataCols,$C497,AV$5)*$R497)</f>
        <v>0</v>
      </c>
      <c r="AW497" s="3">
        <f>IF(AW$3=0,0,INDEX(Sheet1!RawDataCols,$C497,AW$5)*$R497)</f>
        <v>0</v>
      </c>
      <c r="AX497" s="3">
        <f>IF(AX$3=0,0,INDEX(Sheet1!RawDataCols,$C497,AX$5)*$R497)</f>
        <v>0</v>
      </c>
      <c r="AY497" s="3">
        <f>IF(AY$3=0,0,INDEX(Sheet1!RawDataCols,$C497,AY$5)*$R497)</f>
        <v>0</v>
      </c>
      <c r="AZ497" s="3">
        <f>IF(AZ$3=0,0,INDEX(Sheet1!RawDataCols,$C497,AZ$5)*$R497)</f>
        <v>0</v>
      </c>
      <c r="BA497" s="3">
        <f>IF(BA$3=0,0,INDEX(Sheet1!RawDataCols,$C497,BA$5)*$R497)</f>
        <v>0</v>
      </c>
      <c r="BB497" s="3">
        <f>IF(BB$3=0,0,INDEX(Sheet1!RawDataCols,$C497,BB$5)*$R497)</f>
        <v>0</v>
      </c>
      <c r="BC497" s="3">
        <f>IF(BC$3=0,0,INDEX(Sheet1!RawDataCols,$C497,BC$5)*$R497)</f>
        <v>0</v>
      </c>
      <c r="BD497" s="3">
        <f>IF(BD$3=0,0,INDEX(Sheet1!RawDataCols,$C497,BD$5)*$R497)</f>
        <v>0</v>
      </c>
      <c r="BE497" s="3">
        <f>IF(BE$3=0,0,INDEX(Sheet1!RawDataCols,$C497,BE$5)*$R497)</f>
        <v>0</v>
      </c>
      <c r="BF497" s="3">
        <f>IF(BF$3=0,0,INDEX(Sheet1!RawDataCols,$C497,BF$5)*$R497)</f>
        <v>0</v>
      </c>
      <c r="BG497" s="179">
        <f>IF(BG$3=0,0,INDEX(Sheet1!RawDataCols,$C497,BG$5)*$R497)</f>
        <v>0</v>
      </c>
      <c r="BH497" s="33">
        <f t="shared" si="77"/>
        <v>0</v>
      </c>
      <c r="BI497" s="33">
        <f t="shared" si="78"/>
        <v>0</v>
      </c>
      <c r="BJ497" s="33">
        <f t="shared" si="79"/>
        <v>0</v>
      </c>
      <c r="BK497" s="3">
        <f>IF(BK$3=0,0,INDEX(Sheet1!RawDataCols,$C497,BK$5)*$R497)</f>
        <v>0</v>
      </c>
      <c r="BL497" s="3">
        <f>IF(BL$3=0,0,INDEX(Sheet1!RawDataCols,$C497,BL$5)*$R497)</f>
        <v>0</v>
      </c>
      <c r="BM497" s="3">
        <f>IF(BM$3=0,0,INDEX(Sheet1!RawDataCols,$C497,BM$5)*$R497)</f>
        <v>0</v>
      </c>
      <c r="BN497" s="3">
        <f>IF(BN$3=0,0,INDEX(Sheet1!RawDataCols,$C497,BN$5)*$R497)</f>
        <v>0</v>
      </c>
      <c r="BO497" s="3">
        <f>IF(BO$3=0,0,INDEX(Sheet1!RawDataCols,$C497,BO$5)*$R497)</f>
        <v>0</v>
      </c>
      <c r="BP497" s="3">
        <f>IF(BP$3=0,0,INDEX(Sheet1!RawDataCols,$C497,BP$5)*$R497)</f>
        <v>0</v>
      </c>
      <c r="BQ497" s="3">
        <f t="shared" si="80"/>
        <v>0</v>
      </c>
      <c r="BR497" s="3">
        <f t="shared" si="81"/>
        <v>0</v>
      </c>
      <c r="BS497" s="3">
        <f t="shared" si="82"/>
        <v>0</v>
      </c>
      <c r="BT497" s="3">
        <f t="shared" si="83"/>
        <v>0</v>
      </c>
      <c r="BU497" s="3" t="str">
        <f>INDEX(Sheet1!$BS$2:$BS$1000,MATCH($A497,Sheet1!$A$2:$A$1000,0))</f>
        <v>22</v>
      </c>
      <c r="BV497" s="3">
        <f>INDEX(Sheet1!$BT$2:$BT$1000,MATCH($A497,Sheet1!$A$2:$A$1000,0))</f>
        <v>0</v>
      </c>
    </row>
    <row r="498" spans="1:74" x14ac:dyDescent="0.2">
      <c r="A498" s="246" t="s">
        <v>930</v>
      </c>
      <c r="B498" s="3" t="e">
        <f>MATCH($A498,Sheet1!ACCOUNTNO,0)</f>
        <v>#N/A</v>
      </c>
      <c r="C498" s="3">
        <f t="shared" si="74"/>
        <v>65000</v>
      </c>
      <c r="D498" s="3">
        <f>IF(D$3=0,0,INDEX(Sheet1!RawDataCols,$C498,D$5))</f>
        <v>0</v>
      </c>
      <c r="E498" s="3">
        <f>IF(E$3=0,0,INDEX(Sheet1!RawDataCols,$C498,E$5))</f>
        <v>0</v>
      </c>
      <c r="F498" s="3">
        <f>IF(F$3=0,0,INDEX(Sheet1!RawDataCols,$C498,F$5))</f>
        <v>0</v>
      </c>
      <c r="G498" s="3">
        <f>IF(G$3=0,0,INDEX(Sheet1!RawDataCols,$C498,G$5))</f>
        <v>0</v>
      </c>
      <c r="H498" s="3">
        <f>IF(H$3=0,0,INDEX(Sheet1!RawDataCols,$C498,H$5))</f>
        <v>0</v>
      </c>
      <c r="I498" s="3">
        <f>IF(I$3=0,0,INDEX(Sheet1!RawDataCols,$C498,I$5))</f>
        <v>0</v>
      </c>
      <c r="J498" s="3">
        <f>IF(J$3=0,0,INDEX(Sheet1!RawDataCols,$C498,J$5))</f>
        <v>0</v>
      </c>
      <c r="K498" s="3">
        <f>IF(K$3=0,0,INDEX(Sheet1!RawDataCols,$C498,K$5))</f>
        <v>0</v>
      </c>
      <c r="L498" s="3">
        <f>IF(L$3=0,0,INDEX(Sheet1!RawDataCols,$C498,L$5))</f>
        <v>0</v>
      </c>
      <c r="M498" s="3">
        <f>IF(M$3=0,0,INDEX(Sheet1!RawDataCols,$C498,M$5))</f>
        <v>0</v>
      </c>
      <c r="N498" s="3">
        <f>IF(N$3=0,0,INDEX(Sheet1!RawDataCols,$C498,N$5))</f>
        <v>0</v>
      </c>
      <c r="O498" s="3">
        <f>INDEX(Sheet1!RawDataCols,$C498,O$5)</f>
        <v>0</v>
      </c>
      <c r="P498" s="3">
        <f>INDEX(Sheet1!RawDataCols,$C498,P$5)</f>
        <v>0</v>
      </c>
      <c r="Q498" s="3">
        <f>IF(Q$3=0,0,INDEX(Sheet1!RawDataCols,$C498,Q$5))</f>
        <v>0</v>
      </c>
      <c r="R498" s="3">
        <f t="shared" si="75"/>
        <v>1</v>
      </c>
      <c r="S498" s="3">
        <f t="shared" si="76"/>
        <v>-1</v>
      </c>
      <c r="T498" s="3">
        <f>IF(T$3=0,0,INDEX(Sheet1!RawDataCols,$C498,T$5)*$R498)</f>
        <v>0</v>
      </c>
      <c r="U498" s="3">
        <f>IF(U$3=0,0,INDEX(Sheet1!RawDataCols,$C498,U$5)*$R498)</f>
        <v>0</v>
      </c>
      <c r="V498" s="3">
        <f>IF(V$3=0,0,INDEX(Sheet1!RawDataCols,$C498,V$5)*$R498)</f>
        <v>0</v>
      </c>
      <c r="W498" s="3">
        <f>IF(W$3=0,0,INDEX(Sheet1!RawDataCols,$C498,W$5)*$R498)</f>
        <v>0</v>
      </c>
      <c r="X498" s="3">
        <f>IF(X$3=0,0,INDEX(Sheet1!RawDataCols,$C498,X$5)*$R498)</f>
        <v>0</v>
      </c>
      <c r="Y498" s="3">
        <f>IF(Y$3=0,0,INDEX(Sheet1!RawDataCols,$C498,Y$5)*$R498)</f>
        <v>0</v>
      </c>
      <c r="Z498" s="3">
        <f>IF(Z$3=0,0,INDEX(Sheet1!RawDataCols,$C498,Z$5)*$R498)</f>
        <v>0</v>
      </c>
      <c r="AA498" s="3">
        <f>IF(AA$3=0,0,INDEX(Sheet1!RawDataCols,$C498,AA$5)*$R498)</f>
        <v>0</v>
      </c>
      <c r="AB498" s="3">
        <f>IF(AB$3=0,0,INDEX(Sheet1!RawDataCols,$C498,AB$5)*$R498)</f>
        <v>0</v>
      </c>
      <c r="AC498" s="3">
        <f>IF(AC$3=0,0,INDEX(Sheet1!RawDataCols,$C498,AC$5)*$R498)</f>
        <v>0</v>
      </c>
      <c r="AD498" s="3">
        <f>IF(AD$3=0,0,INDEX(Sheet1!RawDataCols,$C498,AD$5)*$R498)</f>
        <v>0</v>
      </c>
      <c r="AE498" s="3">
        <f>IF(AE$3=0,0,INDEX(Sheet1!RawDataCols,$C498,AE$5)*$R498)</f>
        <v>0</v>
      </c>
      <c r="AF498" s="3">
        <f>IF(AF$3=0,0,INDEX(Sheet1!RawDataCols,$C498,AF$5)*$R498)</f>
        <v>0</v>
      </c>
      <c r="AG498" s="3">
        <f>IF(AG$3=0,0,INDEX(Sheet1!RawDataCols,$C498,AG$5)*$R498)</f>
        <v>0</v>
      </c>
      <c r="AH498" s="3">
        <f>IF(AH$3=0,0,INDEX(Sheet1!RawDataCols,$C498,AH$5)*$R498)</f>
        <v>0</v>
      </c>
      <c r="AI498" s="3">
        <f>IF(AI$3=0,0,INDEX(Sheet1!RawDataCols,$C498,AI$5)*$R498)</f>
        <v>0</v>
      </c>
      <c r="AJ498" s="3">
        <f>IF(AJ$3=0,0,INDEX(Sheet1!RawDataCols,$C498,AJ$5)*$R498)</f>
        <v>0</v>
      </c>
      <c r="AK498" s="3">
        <f>IF(AK$3=0,0,INDEX(Sheet1!RawDataCols,$C498,AK$5)*$R498)</f>
        <v>0</v>
      </c>
      <c r="AL498" s="3">
        <f>IF(AL$3=0,0,INDEX(Sheet1!RawDataCols,$C498,AL$5)*$R498)</f>
        <v>0</v>
      </c>
      <c r="AM498" s="3">
        <f>IF(AM$3=0,0,INDEX(Sheet1!RawDataCols,$C498,AM$5)*$R498)</f>
        <v>0</v>
      </c>
      <c r="AN498" s="3">
        <f>IF(AN$3=0,0,INDEX(Sheet1!RawDataCols,$C498,AN$5)*$R498)</f>
        <v>0</v>
      </c>
      <c r="AO498" s="3">
        <f>IF(AO$3=0,0,INDEX(Sheet1!RawDataCols,$C498,AO$5)*$R498)</f>
        <v>0</v>
      </c>
      <c r="AP498" s="3">
        <f>IF(AP$3=0,0,INDEX(Sheet1!RawDataCols,$C498,AP$5)*$R498)</f>
        <v>0</v>
      </c>
      <c r="AQ498" s="3">
        <f>IF(AQ$3=0,0,INDEX(Sheet1!RawDataCols,$C498,AQ$5)*$R498)</f>
        <v>0</v>
      </c>
      <c r="AR498" s="3">
        <f>IF(AR$3=0,0,INDEX(Sheet1!RawDataCols,$C498,AR$5)*$R498)</f>
        <v>0</v>
      </c>
      <c r="AS498" s="3">
        <f>IF(AS$3=0,0,INDEX(Sheet1!RawDataCols,$C498,AS$5)*$R498)</f>
        <v>0</v>
      </c>
      <c r="AT498" s="3">
        <f>IF(AT$3=0,0,INDEX(Sheet1!RawDataCols,$C498,AT$5)*$R498)</f>
        <v>0</v>
      </c>
      <c r="AU498" s="3">
        <f>IF(AU$3=0,0,INDEX(Sheet1!RawDataCols,$C498,AU$5)*$R498)</f>
        <v>0</v>
      </c>
      <c r="AV498" s="3">
        <f>IF(AV$3=0,0,INDEX(Sheet1!RawDataCols,$C498,AV$5)*$R498)</f>
        <v>0</v>
      </c>
      <c r="AW498" s="3">
        <f>IF(AW$3=0,0,INDEX(Sheet1!RawDataCols,$C498,AW$5)*$R498)</f>
        <v>0</v>
      </c>
      <c r="AX498" s="3">
        <f>IF(AX$3=0,0,INDEX(Sheet1!RawDataCols,$C498,AX$5)*$R498)</f>
        <v>0</v>
      </c>
      <c r="AY498" s="3">
        <f>IF(AY$3=0,0,INDEX(Sheet1!RawDataCols,$C498,AY$5)*$R498)</f>
        <v>0</v>
      </c>
      <c r="AZ498" s="3">
        <f>IF(AZ$3=0,0,INDEX(Sheet1!RawDataCols,$C498,AZ$5)*$R498)</f>
        <v>0</v>
      </c>
      <c r="BA498" s="3">
        <f>IF(BA$3=0,0,INDEX(Sheet1!RawDataCols,$C498,BA$5)*$R498)</f>
        <v>0</v>
      </c>
      <c r="BB498" s="3">
        <f>IF(BB$3=0,0,INDEX(Sheet1!RawDataCols,$C498,BB$5)*$R498)</f>
        <v>0</v>
      </c>
      <c r="BC498" s="3">
        <f>IF(BC$3=0,0,INDEX(Sheet1!RawDataCols,$C498,BC$5)*$R498)</f>
        <v>0</v>
      </c>
      <c r="BD498" s="3">
        <f>IF(BD$3=0,0,INDEX(Sheet1!RawDataCols,$C498,BD$5)*$R498)</f>
        <v>0</v>
      </c>
      <c r="BE498" s="3">
        <f>IF(BE$3=0,0,INDEX(Sheet1!RawDataCols,$C498,BE$5)*$R498)</f>
        <v>0</v>
      </c>
      <c r="BF498" s="3">
        <f>IF(BF$3=0,0,INDEX(Sheet1!RawDataCols,$C498,BF$5)*$R498)</f>
        <v>0</v>
      </c>
      <c r="BG498" s="179">
        <f>IF(BG$3=0,0,INDEX(Sheet1!RawDataCols,$C498,BG$5)*$R498)</f>
        <v>0</v>
      </c>
      <c r="BH498" s="33">
        <f t="shared" si="77"/>
        <v>0</v>
      </c>
      <c r="BI498" s="33">
        <f t="shared" si="78"/>
        <v>0</v>
      </c>
      <c r="BJ498" s="33">
        <f t="shared" si="79"/>
        <v>0</v>
      </c>
      <c r="BK498" s="3">
        <f>IF(BK$3=0,0,INDEX(Sheet1!RawDataCols,$C498,BK$5)*$R498)</f>
        <v>0</v>
      </c>
      <c r="BL498" s="3">
        <f>IF(BL$3=0,0,INDEX(Sheet1!RawDataCols,$C498,BL$5)*$R498)</f>
        <v>0</v>
      </c>
      <c r="BM498" s="3">
        <f>IF(BM$3=0,0,INDEX(Sheet1!RawDataCols,$C498,BM$5)*$R498)</f>
        <v>0</v>
      </c>
      <c r="BN498" s="3">
        <f>IF(BN$3=0,0,INDEX(Sheet1!RawDataCols,$C498,BN$5)*$R498)</f>
        <v>0</v>
      </c>
      <c r="BO498" s="3">
        <f>IF(BO$3=0,0,INDEX(Sheet1!RawDataCols,$C498,BO$5)*$R498)</f>
        <v>0</v>
      </c>
      <c r="BP498" s="3">
        <f>IF(BP$3=0,0,INDEX(Sheet1!RawDataCols,$C498,BP$5)*$R498)</f>
        <v>0</v>
      </c>
      <c r="BQ498" s="3">
        <f t="shared" si="80"/>
        <v>0</v>
      </c>
      <c r="BR498" s="3">
        <f t="shared" si="81"/>
        <v>0</v>
      </c>
      <c r="BS498" s="3">
        <f t="shared" si="82"/>
        <v>0</v>
      </c>
      <c r="BT498" s="3">
        <f t="shared" si="83"/>
        <v>0</v>
      </c>
      <c r="BU498" s="3" t="e">
        <f>INDEX(Sheet1!$BS$2:$BS$1000,MATCH($A498,Sheet1!$A$2:$A$1000,0))</f>
        <v>#N/A</v>
      </c>
      <c r="BV498" s="3" t="e">
        <f>INDEX(Sheet1!$BT$2:$BT$1000,MATCH($A498,Sheet1!$A$2:$A$1000,0))</f>
        <v>#N/A</v>
      </c>
    </row>
    <row r="499" spans="1:74" x14ac:dyDescent="0.2">
      <c r="A499" s="11" t="s">
        <v>931</v>
      </c>
      <c r="B499" s="3">
        <f>MATCH($A499,Sheet1!ACCOUNTNO,0)</f>
        <v>459</v>
      </c>
      <c r="C499" s="3">
        <f t="shared" si="74"/>
        <v>459</v>
      </c>
      <c r="D499" s="3" t="str">
        <f>IF(D$3=0,0,INDEX(Sheet1!RawDataCols,$C499,D$5))</f>
        <v>52240A01</v>
      </c>
      <c r="E499" s="3" t="str">
        <f>IF(E$3=0,0,INDEX(Sheet1!RawDataCols,$C499,E$5))</f>
        <v xml:space="preserve">52240          </v>
      </c>
      <c r="F499" s="3" t="str">
        <f>IF(F$3=0,0,INDEX(Sheet1!RawDataCols,$C499,F$5))</f>
        <v xml:space="preserve">A01            </v>
      </c>
      <c r="G499" s="3" t="str">
        <f>IF(G$3=0,0,INDEX(Sheet1!RawDataCols,$C499,G$5))</f>
        <v xml:space="preserve">               </v>
      </c>
      <c r="H499" s="3" t="str">
        <f>IF(H$3=0,0,INDEX(Sheet1!RawDataCols,$C499,H$5))</f>
        <v xml:space="preserve">               </v>
      </c>
      <c r="I499" s="3" t="str">
        <f>IF(I$3=0,0,INDEX(Sheet1!RawDataCols,$C499,I$5))</f>
        <v xml:space="preserve">               </v>
      </c>
      <c r="J499" s="3" t="str">
        <f>IF(J$3=0,0,INDEX(Sheet1!RawDataCols,$C499,J$5))</f>
        <v xml:space="preserve">               </v>
      </c>
      <c r="K499" s="3" t="str">
        <f>IF(K$3=0,0,INDEX(Sheet1!RawDataCols,$C499,K$5))</f>
        <v xml:space="preserve">               </v>
      </c>
      <c r="L499" s="3" t="str">
        <f>IF(L$3=0,0,INDEX(Sheet1!RawDataCols,$C499,L$5))</f>
        <v xml:space="preserve">               </v>
      </c>
      <c r="M499" s="3" t="str">
        <f>IF(M$3=0,0,INDEX(Sheet1!RawDataCols,$C499,M$5))</f>
        <v xml:space="preserve">F007  </v>
      </c>
      <c r="N499" s="3" t="str">
        <f>IF(N$3=0,0,INDEX(Sheet1!RawDataCols,$C499,N$5))</f>
        <v>Prepaid - General-6 Circuit Dr</v>
      </c>
      <c r="O499" s="3">
        <f>INDEX(Sheet1!RawDataCols,$C499,O$5)</f>
        <v>20</v>
      </c>
      <c r="P499" s="3" t="str">
        <f>INDEX(Sheet1!RawDataCols,$C499,P$5)</f>
        <v>Current Assets</v>
      </c>
      <c r="Q499" s="3" t="str">
        <f>IF(Q$3=0,0,INDEX(Sheet1!RawDataCols,$C499,Q$5))</f>
        <v>B</v>
      </c>
      <c r="R499" s="3">
        <f t="shared" si="75"/>
        <v>1</v>
      </c>
      <c r="S499" s="3">
        <f t="shared" si="76"/>
        <v>-1</v>
      </c>
      <c r="T499" s="3">
        <f>IF(T$3=0,0,INDEX(Sheet1!RawDataCols,$C499,T$5)*$R499)</f>
        <v>2626.86</v>
      </c>
      <c r="U499" s="3">
        <f>IF(U$3=0,0,INDEX(Sheet1!RawDataCols,$C499,U$5)*$R499)</f>
        <v>-444.99</v>
      </c>
      <c r="V499" s="3">
        <f>IF(V$3=0,0,INDEX(Sheet1!RawDataCols,$C499,V$5)*$R499)</f>
        <v>0</v>
      </c>
      <c r="W499" s="3">
        <f>IF(W$3=0,0,INDEX(Sheet1!RawDataCols,$C499,W$5)*$R499)</f>
        <v>-414.88</v>
      </c>
      <c r="X499" s="3">
        <f>IF(X$3=0,0,INDEX(Sheet1!RawDataCols,$C499,X$5)*$R499)</f>
        <v>-416.28</v>
      </c>
      <c r="Y499" s="3">
        <f>IF(Y$3=0,0,INDEX(Sheet1!RawDataCols,$C499,Y$5)*$R499)</f>
        <v>0</v>
      </c>
      <c r="Z499" s="3">
        <f>IF(Z$3=0,0,INDEX(Sheet1!RawDataCols,$C499,Z$5)*$R499)</f>
        <v>-374.73</v>
      </c>
      <c r="AA499" s="3">
        <f>IF(AA$3=0,0,INDEX(Sheet1!RawDataCols,$C499,AA$5)*$R499)</f>
        <v>-444.99</v>
      </c>
      <c r="AB499" s="3">
        <f>IF(AB$3=0,0,INDEX(Sheet1!RawDataCols,$C499,AB$5)*$R499)</f>
        <v>0</v>
      </c>
      <c r="AC499" s="3">
        <f>IF(AC$3=0,0,INDEX(Sheet1!RawDataCols,$C499,AC$5)*$R499)</f>
        <v>-414.88</v>
      </c>
      <c r="AD499" s="3">
        <f>IF(AD$3=0,0,INDEX(Sheet1!RawDataCols,$C499,AD$5)*$R499)</f>
        <v>-430.64</v>
      </c>
      <c r="AE499" s="3">
        <f>IF(AE$3=0,0,INDEX(Sheet1!RawDataCols,$C499,AE$5)*$R499)</f>
        <v>0</v>
      </c>
      <c r="AF499" s="3">
        <f>IF(AF$3=0,0,INDEX(Sheet1!RawDataCols,$C499,AF$5)*$R499)</f>
        <v>-401.5</v>
      </c>
      <c r="AG499" s="3">
        <f>IF(AG$3=0,0,INDEX(Sheet1!RawDataCols,$C499,AG$5)*$R499)</f>
        <v>-444.99</v>
      </c>
      <c r="AH499" s="3">
        <f>IF(AH$3=0,0,INDEX(Sheet1!RawDataCols,$C499,AH$5)*$R499)</f>
        <v>0</v>
      </c>
      <c r="AI499" s="3">
        <f>IF(AI$3=0,0,INDEX(Sheet1!RawDataCols,$C499,AI$5)*$R499)</f>
        <v>-414.88</v>
      </c>
      <c r="AJ499" s="3">
        <f>IF(AJ$3=0,0,INDEX(Sheet1!RawDataCols,$C499,AJ$5)*$R499)</f>
        <v>-444.97</v>
      </c>
      <c r="AK499" s="3">
        <f>IF(AK$3=0,0,INDEX(Sheet1!RawDataCols,$C499,AK$5)*$R499)</f>
        <v>0</v>
      </c>
      <c r="AL499" s="3">
        <f>IF(AL$3=0,0,INDEX(Sheet1!RawDataCols,$C499,AL$5)*$R499)</f>
        <v>-401.49</v>
      </c>
      <c r="AM499" s="3">
        <f>IF(AM$3=0,0,INDEX(Sheet1!RawDataCols,$C499,AM$5)*$R499)</f>
        <v>-458.34</v>
      </c>
      <c r="AN499" s="3">
        <f>IF(AN$3=0,0,INDEX(Sheet1!RawDataCols,$C499,AN$5)*$R499)</f>
        <v>0</v>
      </c>
      <c r="AO499" s="3">
        <f>IF(AO$3=0,0,INDEX(Sheet1!RawDataCols,$C499,AO$5)*$R499)</f>
        <v>4808.76</v>
      </c>
      <c r="AP499" s="3">
        <f>IF(AP$3=0,0,INDEX(Sheet1!RawDataCols,$C499,AP$5)*$R499)</f>
        <v>5159.92</v>
      </c>
      <c r="AQ499" s="3">
        <f>IF(AQ$3=0,0,INDEX(Sheet1!RawDataCols,$C499,AQ$5)*$R499)</f>
        <v>0</v>
      </c>
      <c r="AR499" s="3">
        <f>IF(AR$3=0,0,INDEX(Sheet1!RawDataCols,$C499,AR$5)*$R499)</f>
        <v>-430.64</v>
      </c>
      <c r="AS499" s="3">
        <f>IF(AS$3=0,0,INDEX(Sheet1!RawDataCols,$C499,AS$5)*$R499)</f>
        <v>-465.5</v>
      </c>
      <c r="AT499" s="3">
        <f>IF(AT$3=0,0,INDEX(Sheet1!RawDataCols,$C499,AT$5)*$R499)</f>
        <v>0</v>
      </c>
      <c r="AU499" s="3">
        <f>IF(AU$3=0,0,INDEX(Sheet1!RawDataCols,$C499,AU$5)*$R499)</f>
        <v>-430.64</v>
      </c>
      <c r="AV499" s="3">
        <f>IF(AV$3=0,0,INDEX(Sheet1!RawDataCols,$C499,AV$5)*$R499)</f>
        <v>-481.02</v>
      </c>
      <c r="AW499" s="3">
        <f>IF(AW$3=0,0,INDEX(Sheet1!RawDataCols,$C499,AW$5)*$R499)</f>
        <v>0</v>
      </c>
      <c r="AX499" s="3">
        <f>IF(AX$3=0,0,INDEX(Sheet1!RawDataCols,$C499,AX$5)*$R499)</f>
        <v>-444.99</v>
      </c>
      <c r="AY499" s="3">
        <f>IF(AY$3=0,0,INDEX(Sheet1!RawDataCols,$C499,AY$5)*$R499)</f>
        <v>-465.5</v>
      </c>
      <c r="AZ499" s="3">
        <f>IF(AZ$3=0,0,INDEX(Sheet1!RawDataCols,$C499,AZ$5)*$R499)</f>
        <v>0</v>
      </c>
      <c r="BA499" s="3">
        <f>IF(BA$3=0,0,INDEX(Sheet1!RawDataCols,$C499,BA$5)*$R499)</f>
        <v>-430.64</v>
      </c>
      <c r="BB499" s="3">
        <f>IF(BB$3=0,0,INDEX(Sheet1!RawDataCols,$C499,BB$5)*$R499)</f>
        <v>-481.02</v>
      </c>
      <c r="BC499" s="3">
        <f>IF(BC$3=0,0,INDEX(Sheet1!RawDataCols,$C499,BC$5)*$R499)</f>
        <v>0</v>
      </c>
      <c r="BD499" s="3">
        <f>IF(BD$3=0,0,INDEX(Sheet1!RawDataCols,$C499,BD$5)*$R499)</f>
        <v>-444.99</v>
      </c>
      <c r="BE499" s="3">
        <f>IF(BE$3=0,0,INDEX(Sheet1!RawDataCols,$C499,BE$5)*$R499)</f>
        <v>-481.02</v>
      </c>
      <c r="BF499" s="3">
        <f>IF(BF$3=0,0,INDEX(Sheet1!RawDataCols,$C499,BF$5)*$R499)</f>
        <v>0</v>
      </c>
      <c r="BG499" s="179">
        <f>IF(BG$3=0,0,INDEX(Sheet1!RawDataCols,$C499,BG$5)*$R499)</f>
        <v>-444.99</v>
      </c>
      <c r="BH499" s="33">
        <f t="shared" si="77"/>
        <v>2808.54</v>
      </c>
      <c r="BI499" s="33">
        <f t="shared" si="78"/>
        <v>0</v>
      </c>
      <c r="BJ499" s="33">
        <f t="shared" si="79"/>
        <v>2626.860000000001</v>
      </c>
      <c r="BK499" s="3">
        <f>IF(BK$3=0,0,INDEX(Sheet1!RawDataCols,$C499,BK$5)*$R499)</f>
        <v>0</v>
      </c>
      <c r="BL499" s="3">
        <f>IF(BL$3=0,0,INDEX(Sheet1!RawDataCols,$C499,BL$5)*$R499)</f>
        <v>0</v>
      </c>
      <c r="BM499" s="3">
        <f>IF(BM$3=0,0,INDEX(Sheet1!RawDataCols,$C499,BM$5)*$R499)</f>
        <v>0</v>
      </c>
      <c r="BN499" s="3">
        <f>IF(BN$3=0,0,INDEX(Sheet1!RawDataCols,$C499,BN$5)*$R499)</f>
        <v>0</v>
      </c>
      <c r="BO499" s="3">
        <f>IF(BO$3=0,0,INDEX(Sheet1!RawDataCols,$C499,BO$5)*$R499)</f>
        <v>0</v>
      </c>
      <c r="BP499" s="3">
        <f>IF(BP$3=0,0,INDEX(Sheet1!RawDataCols,$C499,BP$5)*$R499)</f>
        <v>2422.36</v>
      </c>
      <c r="BQ499" s="3">
        <f t="shared" si="80"/>
        <v>1320.6</v>
      </c>
      <c r="BR499" s="3">
        <f t="shared" si="81"/>
        <v>0</v>
      </c>
      <c r="BS499" s="3">
        <f t="shared" si="82"/>
        <v>4236.08</v>
      </c>
      <c r="BT499" s="3">
        <f t="shared" si="83"/>
        <v>2808.54</v>
      </c>
      <c r="BU499" s="3" t="str">
        <f>INDEX(Sheet1!$BS$2:$BS$1000,MATCH($A499,Sheet1!$A$2:$A$1000,0))</f>
        <v>22</v>
      </c>
      <c r="BV499" s="3">
        <f>INDEX(Sheet1!$BT$2:$BT$1000,MATCH($A499,Sheet1!$A$2:$A$1000,0))</f>
        <v>2808.54</v>
      </c>
    </row>
    <row r="500" spans="1:74" x14ac:dyDescent="0.2">
      <c r="A500" s="11" t="s">
        <v>932</v>
      </c>
      <c r="B500" s="3">
        <f>MATCH($A500,Sheet1!ACCOUNTNO,0)</f>
        <v>460</v>
      </c>
      <c r="C500" s="3">
        <f t="shared" si="74"/>
        <v>460</v>
      </c>
      <c r="D500" s="3" t="str">
        <f>IF(D$3=0,0,INDEX(Sheet1!RawDataCols,$C500,D$5))</f>
        <v>52240A02</v>
      </c>
      <c r="E500" s="3" t="str">
        <f>IF(E$3=0,0,INDEX(Sheet1!RawDataCols,$C500,E$5))</f>
        <v xml:space="preserve">52240          </v>
      </c>
      <c r="F500" s="3" t="str">
        <f>IF(F$3=0,0,INDEX(Sheet1!RawDataCols,$C500,F$5))</f>
        <v xml:space="preserve">A02            </v>
      </c>
      <c r="G500" s="3" t="str">
        <f>IF(G$3=0,0,INDEX(Sheet1!RawDataCols,$C500,G$5))</f>
        <v xml:space="preserve">               </v>
      </c>
      <c r="H500" s="3" t="str">
        <f>IF(H$3=0,0,INDEX(Sheet1!RawDataCols,$C500,H$5))</f>
        <v xml:space="preserve">               </v>
      </c>
      <c r="I500" s="3" t="str">
        <f>IF(I$3=0,0,INDEX(Sheet1!RawDataCols,$C500,I$5))</f>
        <v xml:space="preserve">               </v>
      </c>
      <c r="J500" s="3" t="str">
        <f>IF(J$3=0,0,INDEX(Sheet1!RawDataCols,$C500,J$5))</f>
        <v xml:space="preserve">               </v>
      </c>
      <c r="K500" s="3" t="str">
        <f>IF(K$3=0,0,INDEX(Sheet1!RawDataCols,$C500,K$5))</f>
        <v xml:space="preserve">               </v>
      </c>
      <c r="L500" s="3" t="str">
        <f>IF(L$3=0,0,INDEX(Sheet1!RawDataCols,$C500,L$5))</f>
        <v xml:space="preserve">               </v>
      </c>
      <c r="M500" s="3" t="str">
        <f>IF(M$3=0,0,INDEX(Sheet1!RawDataCols,$C500,M$5))</f>
        <v xml:space="preserve">F007  </v>
      </c>
      <c r="N500" s="3" t="str">
        <f>IF(N$3=0,0,INDEX(Sheet1!RawDataCols,$C500,N$5))</f>
        <v>Prepaid - General-200 East Tce</v>
      </c>
      <c r="O500" s="3">
        <f>INDEX(Sheet1!RawDataCols,$C500,O$5)</f>
        <v>20</v>
      </c>
      <c r="P500" s="3" t="str">
        <f>INDEX(Sheet1!RawDataCols,$C500,P$5)</f>
        <v>Current Assets</v>
      </c>
      <c r="Q500" s="3" t="str">
        <f>IF(Q$3=0,0,INDEX(Sheet1!RawDataCols,$C500,Q$5))</f>
        <v>B</v>
      </c>
      <c r="R500" s="3">
        <f t="shared" si="75"/>
        <v>1</v>
      </c>
      <c r="S500" s="3">
        <f t="shared" si="76"/>
        <v>-1</v>
      </c>
      <c r="T500" s="3">
        <f>IF(T$3=0,0,INDEX(Sheet1!RawDataCols,$C500,T$5)*$R500)</f>
        <v>4701.1400000000003</v>
      </c>
      <c r="U500" s="3">
        <f>IF(U$3=0,0,INDEX(Sheet1!RawDataCols,$C500,U$5)*$R500)</f>
        <v>-796.37</v>
      </c>
      <c r="V500" s="3">
        <f>IF(V$3=0,0,INDEX(Sheet1!RawDataCols,$C500,V$5)*$R500)</f>
        <v>0</v>
      </c>
      <c r="W500" s="3">
        <f>IF(W$3=0,0,INDEX(Sheet1!RawDataCols,$C500,W$5)*$R500)</f>
        <v>-740.82</v>
      </c>
      <c r="X500" s="3">
        <f>IF(X$3=0,0,INDEX(Sheet1!RawDataCols,$C500,X$5)*$R500)</f>
        <v>-744.99</v>
      </c>
      <c r="Y500" s="3">
        <f>IF(Y$3=0,0,INDEX(Sheet1!RawDataCols,$C500,Y$5)*$R500)</f>
        <v>0</v>
      </c>
      <c r="Z500" s="3">
        <f>IF(Z$3=0,0,INDEX(Sheet1!RawDataCols,$C500,Z$5)*$R500)</f>
        <v>-669.13</v>
      </c>
      <c r="AA500" s="3">
        <f>IF(AA$3=0,0,INDEX(Sheet1!RawDataCols,$C500,AA$5)*$R500)</f>
        <v>-796.37</v>
      </c>
      <c r="AB500" s="3">
        <f>IF(AB$3=0,0,INDEX(Sheet1!RawDataCols,$C500,AB$5)*$R500)</f>
        <v>0</v>
      </c>
      <c r="AC500" s="3">
        <f>IF(AC$3=0,0,INDEX(Sheet1!RawDataCols,$C500,AC$5)*$R500)</f>
        <v>-740.82</v>
      </c>
      <c r="AD500" s="3">
        <f>IF(AD$3=0,0,INDEX(Sheet1!RawDataCols,$C500,AD$5)*$R500)</f>
        <v>-770.68</v>
      </c>
      <c r="AE500" s="3">
        <f>IF(AE$3=0,0,INDEX(Sheet1!RawDataCols,$C500,AE$5)*$R500)</f>
        <v>0</v>
      </c>
      <c r="AF500" s="3">
        <f>IF(AF$3=0,0,INDEX(Sheet1!RawDataCols,$C500,AF$5)*$R500)</f>
        <v>-716.92</v>
      </c>
      <c r="AG500" s="3">
        <f>IF(AG$3=0,0,INDEX(Sheet1!RawDataCols,$C500,AG$5)*$R500)</f>
        <v>-796.37</v>
      </c>
      <c r="AH500" s="3">
        <f>IF(AH$3=0,0,INDEX(Sheet1!RawDataCols,$C500,AH$5)*$R500)</f>
        <v>0</v>
      </c>
      <c r="AI500" s="3">
        <f>IF(AI$3=0,0,INDEX(Sheet1!RawDataCols,$C500,AI$5)*$R500)</f>
        <v>-740.82</v>
      </c>
      <c r="AJ500" s="3">
        <f>IF(AJ$3=0,0,INDEX(Sheet1!RawDataCols,$C500,AJ$5)*$R500)</f>
        <v>-796.36</v>
      </c>
      <c r="AK500" s="3">
        <f>IF(AK$3=0,0,INDEX(Sheet1!RawDataCols,$C500,AK$5)*$R500)</f>
        <v>0</v>
      </c>
      <c r="AL500" s="3">
        <f>IF(AL$3=0,0,INDEX(Sheet1!RawDataCols,$C500,AL$5)*$R500)</f>
        <v>-716.92</v>
      </c>
      <c r="AM500" s="3">
        <f>IF(AM$3=0,0,INDEX(Sheet1!RawDataCols,$C500,AM$5)*$R500)</f>
        <v>-820.26</v>
      </c>
      <c r="AN500" s="3">
        <f>IF(AN$3=0,0,INDEX(Sheet1!RawDataCols,$C500,AN$5)*$R500)</f>
        <v>0</v>
      </c>
      <c r="AO500" s="3">
        <f>IF(AO$3=0,0,INDEX(Sheet1!RawDataCols,$C500,AO$5)*$R500)</f>
        <v>8605.92</v>
      </c>
      <c r="AP500" s="3">
        <f>IF(AP$3=0,0,INDEX(Sheet1!RawDataCols,$C500,AP$5)*$R500)</f>
        <v>9235.92</v>
      </c>
      <c r="AQ500" s="3">
        <f>IF(AQ$3=0,0,INDEX(Sheet1!RawDataCols,$C500,AQ$5)*$R500)</f>
        <v>0</v>
      </c>
      <c r="AR500" s="3">
        <f>IF(AR$3=0,0,INDEX(Sheet1!RawDataCols,$C500,AR$5)*$R500)</f>
        <v>-770.68</v>
      </c>
      <c r="AS500" s="3">
        <f>IF(AS$3=0,0,INDEX(Sheet1!RawDataCols,$C500,AS$5)*$R500)</f>
        <v>-833.23</v>
      </c>
      <c r="AT500" s="3">
        <f>IF(AT$3=0,0,INDEX(Sheet1!RawDataCols,$C500,AT$5)*$R500)</f>
        <v>0</v>
      </c>
      <c r="AU500" s="3">
        <f>IF(AU$3=0,0,INDEX(Sheet1!RawDataCols,$C500,AU$5)*$R500)</f>
        <v>-770.68</v>
      </c>
      <c r="AV500" s="3">
        <f>IF(AV$3=0,0,INDEX(Sheet1!RawDataCols,$C500,AV$5)*$R500)</f>
        <v>-861.01</v>
      </c>
      <c r="AW500" s="3">
        <f>IF(AW$3=0,0,INDEX(Sheet1!RawDataCols,$C500,AW$5)*$R500)</f>
        <v>0</v>
      </c>
      <c r="AX500" s="3">
        <f>IF(AX$3=0,0,INDEX(Sheet1!RawDataCols,$C500,AX$5)*$R500)</f>
        <v>-796.37</v>
      </c>
      <c r="AY500" s="3">
        <f>IF(AY$3=0,0,INDEX(Sheet1!RawDataCols,$C500,AY$5)*$R500)</f>
        <v>-833.23</v>
      </c>
      <c r="AZ500" s="3">
        <f>IF(AZ$3=0,0,INDEX(Sheet1!RawDataCols,$C500,AZ$5)*$R500)</f>
        <v>0</v>
      </c>
      <c r="BA500" s="3">
        <f>IF(BA$3=0,0,INDEX(Sheet1!RawDataCols,$C500,BA$5)*$R500)</f>
        <v>-770.68</v>
      </c>
      <c r="BB500" s="3">
        <f>IF(BB$3=0,0,INDEX(Sheet1!RawDataCols,$C500,BB$5)*$R500)</f>
        <v>-861.01</v>
      </c>
      <c r="BC500" s="3">
        <f>IF(BC$3=0,0,INDEX(Sheet1!RawDataCols,$C500,BC$5)*$R500)</f>
        <v>0</v>
      </c>
      <c r="BD500" s="3">
        <f>IF(BD$3=0,0,INDEX(Sheet1!RawDataCols,$C500,BD$5)*$R500)</f>
        <v>-796.37</v>
      </c>
      <c r="BE500" s="3">
        <f>IF(BE$3=0,0,INDEX(Sheet1!RawDataCols,$C500,BE$5)*$R500)</f>
        <v>-861.01</v>
      </c>
      <c r="BF500" s="3">
        <f>IF(BF$3=0,0,INDEX(Sheet1!RawDataCols,$C500,BF$5)*$R500)</f>
        <v>0</v>
      </c>
      <c r="BG500" s="179">
        <f>IF(BG$3=0,0,INDEX(Sheet1!RawDataCols,$C500,BG$5)*$R500)</f>
        <v>-796.37</v>
      </c>
      <c r="BH500" s="33">
        <f t="shared" si="77"/>
        <v>5027.1800000000021</v>
      </c>
      <c r="BI500" s="33">
        <f t="shared" si="78"/>
        <v>0</v>
      </c>
      <c r="BJ500" s="33">
        <f t="shared" si="79"/>
        <v>4701.1400000000003</v>
      </c>
      <c r="BK500" s="3">
        <f>IF(BK$3=0,0,INDEX(Sheet1!RawDataCols,$C500,BK$5)*$R500)</f>
        <v>0</v>
      </c>
      <c r="BL500" s="3">
        <f>IF(BL$3=0,0,INDEX(Sheet1!RawDataCols,$C500,BL$5)*$R500)</f>
        <v>0</v>
      </c>
      <c r="BM500" s="3">
        <f>IF(BM$3=0,0,INDEX(Sheet1!RawDataCols,$C500,BM$5)*$R500)</f>
        <v>0</v>
      </c>
      <c r="BN500" s="3">
        <f>IF(BN$3=0,0,INDEX(Sheet1!RawDataCols,$C500,BN$5)*$R500)</f>
        <v>0</v>
      </c>
      <c r="BO500" s="3">
        <f>IF(BO$3=0,0,INDEX(Sheet1!RawDataCols,$C500,BO$5)*$R500)</f>
        <v>0</v>
      </c>
      <c r="BP500" s="3">
        <f>IF(BP$3=0,0,INDEX(Sheet1!RawDataCols,$C500,BP$5)*$R500)</f>
        <v>4325.43</v>
      </c>
      <c r="BQ500" s="3">
        <f t="shared" si="80"/>
        <v>2363.4100000000008</v>
      </c>
      <c r="BR500" s="3">
        <f t="shared" si="81"/>
        <v>0</v>
      </c>
      <c r="BS500" s="3">
        <f t="shared" si="82"/>
        <v>7582.43</v>
      </c>
      <c r="BT500" s="3">
        <f t="shared" si="83"/>
        <v>5027.18</v>
      </c>
      <c r="BU500" s="3" t="str">
        <f>INDEX(Sheet1!$BS$2:$BS$1000,MATCH($A500,Sheet1!$A$2:$A$1000,0))</f>
        <v>22</v>
      </c>
      <c r="BV500" s="3">
        <f>INDEX(Sheet1!$BT$2:$BT$1000,MATCH($A500,Sheet1!$A$2:$A$1000,0))</f>
        <v>5027.18</v>
      </c>
    </row>
    <row r="501" spans="1:74" x14ac:dyDescent="0.2">
      <c r="A501" s="11" t="s">
        <v>933</v>
      </c>
      <c r="B501" s="3">
        <f>MATCH($A501,Sheet1!ACCOUNTNO,0)</f>
        <v>461</v>
      </c>
      <c r="C501" s="3">
        <f t="shared" si="74"/>
        <v>461</v>
      </c>
      <c r="D501" s="3" t="str">
        <f>IF(D$3=0,0,INDEX(Sheet1!RawDataCols,$C501,D$5))</f>
        <v>52240A03</v>
      </c>
      <c r="E501" s="3" t="str">
        <f>IF(E$3=0,0,INDEX(Sheet1!RawDataCols,$C501,E$5))</f>
        <v xml:space="preserve">52240          </v>
      </c>
      <c r="F501" s="3" t="str">
        <f>IF(F$3=0,0,INDEX(Sheet1!RawDataCols,$C501,F$5))</f>
        <v xml:space="preserve">A03            </v>
      </c>
      <c r="G501" s="3" t="str">
        <f>IF(G$3=0,0,INDEX(Sheet1!RawDataCols,$C501,G$5))</f>
        <v xml:space="preserve">               </v>
      </c>
      <c r="H501" s="3" t="str">
        <f>IF(H$3=0,0,INDEX(Sheet1!RawDataCols,$C501,H$5))</f>
        <v xml:space="preserve">               </v>
      </c>
      <c r="I501" s="3" t="str">
        <f>IF(I$3=0,0,INDEX(Sheet1!RawDataCols,$C501,I$5))</f>
        <v xml:space="preserve">               </v>
      </c>
      <c r="J501" s="3" t="str">
        <f>IF(J$3=0,0,INDEX(Sheet1!RawDataCols,$C501,J$5))</f>
        <v xml:space="preserve">               </v>
      </c>
      <c r="K501" s="3" t="str">
        <f>IF(K$3=0,0,INDEX(Sheet1!RawDataCols,$C501,K$5))</f>
        <v xml:space="preserve">               </v>
      </c>
      <c r="L501" s="3" t="str">
        <f>IF(L$3=0,0,INDEX(Sheet1!RawDataCols,$C501,L$5))</f>
        <v xml:space="preserve">               </v>
      </c>
      <c r="M501" s="3" t="str">
        <f>IF(M$3=0,0,INDEX(Sheet1!RawDataCols,$C501,M$5))</f>
        <v xml:space="preserve">F007  </v>
      </c>
      <c r="N501" s="3" t="str">
        <f>IF(N$3=0,0,INDEX(Sheet1!RawDataCols,$C501,N$5))</f>
        <v>Prepaid - General-33 Franklin St</v>
      </c>
      <c r="O501" s="3">
        <f>INDEX(Sheet1!RawDataCols,$C501,O$5)</f>
        <v>20</v>
      </c>
      <c r="P501" s="3" t="str">
        <f>INDEX(Sheet1!RawDataCols,$C501,P$5)</f>
        <v>Current Assets</v>
      </c>
      <c r="Q501" s="3" t="str">
        <f>IF(Q$3=0,0,INDEX(Sheet1!RawDataCols,$C501,Q$5))</f>
        <v>B</v>
      </c>
      <c r="R501" s="3">
        <f t="shared" si="75"/>
        <v>1</v>
      </c>
      <c r="S501" s="3">
        <f t="shared" si="76"/>
        <v>-1</v>
      </c>
      <c r="T501" s="3">
        <f>IF(T$3=0,0,INDEX(Sheet1!RawDataCols,$C501,T$5)*$R501)</f>
        <v>3890.74</v>
      </c>
      <c r="U501" s="3">
        <f>IF(U$3=0,0,INDEX(Sheet1!RawDataCols,$C501,U$5)*$R501)</f>
        <v>-659.09</v>
      </c>
      <c r="V501" s="3">
        <f>IF(V$3=0,0,INDEX(Sheet1!RawDataCols,$C501,V$5)*$R501)</f>
        <v>0</v>
      </c>
      <c r="W501" s="3">
        <f>IF(W$3=0,0,INDEX(Sheet1!RawDataCols,$C501,W$5)*$R501)</f>
        <v>-615.04</v>
      </c>
      <c r="X501" s="3">
        <f>IF(X$3=0,0,INDEX(Sheet1!RawDataCols,$C501,X$5)*$R501)</f>
        <v>-616.55999999999995</v>
      </c>
      <c r="Y501" s="3">
        <f>IF(Y$3=0,0,INDEX(Sheet1!RawDataCols,$C501,Y$5)*$R501)</f>
        <v>0</v>
      </c>
      <c r="Z501" s="3">
        <f>IF(Z$3=0,0,INDEX(Sheet1!RawDataCols,$C501,Z$5)*$R501)</f>
        <v>-555.52</v>
      </c>
      <c r="AA501" s="3">
        <f>IF(AA$3=0,0,INDEX(Sheet1!RawDataCols,$C501,AA$5)*$R501)</f>
        <v>-659.09</v>
      </c>
      <c r="AB501" s="3">
        <f>IF(AB$3=0,0,INDEX(Sheet1!RawDataCols,$C501,AB$5)*$R501)</f>
        <v>0</v>
      </c>
      <c r="AC501" s="3">
        <f>IF(AC$3=0,0,INDEX(Sheet1!RawDataCols,$C501,AC$5)*$R501)</f>
        <v>-615.04</v>
      </c>
      <c r="AD501" s="3">
        <f>IF(AD$3=0,0,INDEX(Sheet1!RawDataCols,$C501,AD$5)*$R501)</f>
        <v>-637.82000000000005</v>
      </c>
      <c r="AE501" s="3">
        <f>IF(AE$3=0,0,INDEX(Sheet1!RawDataCols,$C501,AE$5)*$R501)</f>
        <v>0</v>
      </c>
      <c r="AF501" s="3">
        <f>IF(AF$3=0,0,INDEX(Sheet1!RawDataCols,$C501,AF$5)*$R501)</f>
        <v>-595.20000000000005</v>
      </c>
      <c r="AG501" s="3">
        <f>IF(AG$3=0,0,INDEX(Sheet1!RawDataCols,$C501,AG$5)*$R501)</f>
        <v>-659.09</v>
      </c>
      <c r="AH501" s="3">
        <f>IF(AH$3=0,0,INDEX(Sheet1!RawDataCols,$C501,AH$5)*$R501)</f>
        <v>0</v>
      </c>
      <c r="AI501" s="3">
        <f>IF(AI$3=0,0,INDEX(Sheet1!RawDataCols,$C501,AI$5)*$R501)</f>
        <v>-615.04</v>
      </c>
      <c r="AJ501" s="3">
        <f>IF(AJ$3=0,0,INDEX(Sheet1!RawDataCols,$C501,AJ$5)*$R501)</f>
        <v>-659.09</v>
      </c>
      <c r="AK501" s="3">
        <f>IF(AK$3=0,0,INDEX(Sheet1!RawDataCols,$C501,AK$5)*$R501)</f>
        <v>0</v>
      </c>
      <c r="AL501" s="3">
        <f>IF(AL$3=0,0,INDEX(Sheet1!RawDataCols,$C501,AL$5)*$R501)</f>
        <v>-595.23</v>
      </c>
      <c r="AM501" s="3">
        <f>IF(AM$3=0,0,INDEX(Sheet1!RawDataCols,$C501,AM$5)*$R501)</f>
        <v>-678.86</v>
      </c>
      <c r="AN501" s="3">
        <f>IF(AN$3=0,0,INDEX(Sheet1!RawDataCols,$C501,AN$5)*$R501)</f>
        <v>0</v>
      </c>
      <c r="AO501" s="3">
        <f>IF(AO$3=0,0,INDEX(Sheet1!RawDataCols,$C501,AO$5)*$R501)</f>
        <v>7122.38</v>
      </c>
      <c r="AP501" s="3">
        <f>IF(AP$3=0,0,INDEX(Sheet1!RawDataCols,$C501,AP$5)*$R501)</f>
        <v>7654.27</v>
      </c>
      <c r="AQ501" s="3">
        <f>IF(AQ$3=0,0,INDEX(Sheet1!RawDataCols,$C501,AQ$5)*$R501)</f>
        <v>0</v>
      </c>
      <c r="AR501" s="3">
        <f>IF(AR$3=0,0,INDEX(Sheet1!RawDataCols,$C501,AR$5)*$R501)</f>
        <v>-637.82000000000005</v>
      </c>
      <c r="AS501" s="3">
        <f>IF(AS$3=0,0,INDEX(Sheet1!RawDataCols,$C501,AS$5)*$R501)</f>
        <v>-690.63</v>
      </c>
      <c r="AT501" s="3">
        <f>IF(AT$3=0,0,INDEX(Sheet1!RawDataCols,$C501,AT$5)*$R501)</f>
        <v>0</v>
      </c>
      <c r="AU501" s="3">
        <f>IF(AU$3=0,0,INDEX(Sheet1!RawDataCols,$C501,AU$5)*$R501)</f>
        <v>-637.82000000000005</v>
      </c>
      <c r="AV501" s="3">
        <f>IF(AV$3=0,0,INDEX(Sheet1!RawDataCols,$C501,AV$5)*$R501)</f>
        <v>15038.34</v>
      </c>
      <c r="AW501" s="3">
        <f>IF(AW$3=0,0,INDEX(Sheet1!RawDataCols,$C501,AW$5)*$R501)</f>
        <v>0</v>
      </c>
      <c r="AX501" s="3">
        <f>IF(AX$3=0,0,INDEX(Sheet1!RawDataCols,$C501,AX$5)*$R501)</f>
        <v>-659.09</v>
      </c>
      <c r="AY501" s="3">
        <f>IF(AY$3=0,0,INDEX(Sheet1!RawDataCols,$C501,AY$5)*$R501)</f>
        <v>-690.63</v>
      </c>
      <c r="AZ501" s="3">
        <f>IF(AZ$3=0,0,INDEX(Sheet1!RawDataCols,$C501,AZ$5)*$R501)</f>
        <v>0</v>
      </c>
      <c r="BA501" s="3">
        <f>IF(BA$3=0,0,INDEX(Sheet1!RawDataCols,$C501,BA$5)*$R501)</f>
        <v>-637.82000000000005</v>
      </c>
      <c r="BB501" s="3">
        <f>IF(BB$3=0,0,INDEX(Sheet1!RawDataCols,$C501,BB$5)*$R501)</f>
        <v>-16465.66</v>
      </c>
      <c r="BC501" s="3">
        <f>IF(BC$3=0,0,INDEX(Sheet1!RawDataCols,$C501,BC$5)*$R501)</f>
        <v>0</v>
      </c>
      <c r="BD501" s="3">
        <f>IF(BD$3=0,0,INDEX(Sheet1!RawDataCols,$C501,BD$5)*$R501)</f>
        <v>-659.09</v>
      </c>
      <c r="BE501" s="3">
        <f>IF(BE$3=0,0,INDEX(Sheet1!RawDataCols,$C501,BE$5)*$R501)</f>
        <v>-16465.66</v>
      </c>
      <c r="BF501" s="3">
        <f>IF(BF$3=0,0,INDEX(Sheet1!RawDataCols,$C501,BF$5)*$R501)</f>
        <v>0</v>
      </c>
      <c r="BG501" s="179">
        <f>IF(BG$3=0,0,INDEX(Sheet1!RawDataCols,$C501,BG$5)*$R501)</f>
        <v>-659.09</v>
      </c>
      <c r="BH501" s="33">
        <f t="shared" si="77"/>
        <v>4166.8299999999981</v>
      </c>
      <c r="BI501" s="33">
        <f t="shared" si="78"/>
        <v>0</v>
      </c>
      <c r="BJ501" s="33">
        <f t="shared" si="79"/>
        <v>3890.74</v>
      </c>
      <c r="BK501" s="3">
        <f>IF(BK$3=0,0,INDEX(Sheet1!RawDataCols,$C501,BK$5)*$R501)</f>
        <v>0</v>
      </c>
      <c r="BL501" s="3">
        <f>IF(BL$3=0,0,INDEX(Sheet1!RawDataCols,$C501,BL$5)*$R501)</f>
        <v>0</v>
      </c>
      <c r="BM501" s="3">
        <f>IF(BM$3=0,0,INDEX(Sheet1!RawDataCols,$C501,BM$5)*$R501)</f>
        <v>0</v>
      </c>
      <c r="BN501" s="3">
        <f>IF(BN$3=0,0,INDEX(Sheet1!RawDataCols,$C501,BN$5)*$R501)</f>
        <v>0</v>
      </c>
      <c r="BO501" s="3">
        <f>IF(BO$3=0,0,INDEX(Sheet1!RawDataCols,$C501,BO$5)*$R501)</f>
        <v>0</v>
      </c>
      <c r="BP501" s="3">
        <f>IF(BP$3=0,0,INDEX(Sheet1!RawDataCols,$C501,BP$5)*$R501)</f>
        <v>3591.07</v>
      </c>
      <c r="BQ501" s="3">
        <f t="shared" si="80"/>
        <v>1955.9999999999995</v>
      </c>
      <c r="BR501" s="3">
        <f t="shared" si="81"/>
        <v>0</v>
      </c>
      <c r="BS501" s="3">
        <f t="shared" si="82"/>
        <v>6284.7800000000007</v>
      </c>
      <c r="BT501" s="3">
        <f t="shared" si="83"/>
        <v>4166.8300000000017</v>
      </c>
      <c r="BU501" s="3" t="str">
        <f>INDEX(Sheet1!$BS$2:$BS$1000,MATCH($A501,Sheet1!$A$2:$A$1000,0))</f>
        <v>22</v>
      </c>
      <c r="BV501" s="3">
        <f>INDEX(Sheet1!$BT$2:$BT$1000,MATCH($A501,Sheet1!$A$2:$A$1000,0))</f>
        <v>4166.83</v>
      </c>
    </row>
    <row r="502" spans="1:74" x14ac:dyDescent="0.2">
      <c r="A502" s="11" t="s">
        <v>934</v>
      </c>
      <c r="B502" s="3">
        <f>MATCH($A502,Sheet1!ACCOUNTNO,0)</f>
        <v>462</v>
      </c>
      <c r="C502" s="3">
        <f t="shared" si="74"/>
        <v>462</v>
      </c>
      <c r="D502" s="3" t="str">
        <f>IF(D$3=0,0,INDEX(Sheet1!RawDataCols,$C502,D$5))</f>
        <v>52240A04</v>
      </c>
      <c r="E502" s="3" t="str">
        <f>IF(E$3=0,0,INDEX(Sheet1!RawDataCols,$C502,E$5))</f>
        <v xml:space="preserve">52240          </v>
      </c>
      <c r="F502" s="3" t="str">
        <f>IF(F$3=0,0,INDEX(Sheet1!RawDataCols,$C502,F$5))</f>
        <v xml:space="preserve">A04            </v>
      </c>
      <c r="G502" s="3" t="str">
        <f>IF(G$3=0,0,INDEX(Sheet1!RawDataCols,$C502,G$5))</f>
        <v xml:space="preserve">               </v>
      </c>
      <c r="H502" s="3" t="str">
        <f>IF(H$3=0,0,INDEX(Sheet1!RawDataCols,$C502,H$5))</f>
        <v xml:space="preserve">               </v>
      </c>
      <c r="I502" s="3" t="str">
        <f>IF(I$3=0,0,INDEX(Sheet1!RawDataCols,$C502,I$5))</f>
        <v xml:space="preserve">               </v>
      </c>
      <c r="J502" s="3" t="str">
        <f>IF(J$3=0,0,INDEX(Sheet1!RawDataCols,$C502,J$5))</f>
        <v xml:space="preserve">               </v>
      </c>
      <c r="K502" s="3" t="str">
        <f>IF(K$3=0,0,INDEX(Sheet1!RawDataCols,$C502,K$5))</f>
        <v xml:space="preserve">               </v>
      </c>
      <c r="L502" s="3" t="str">
        <f>IF(L$3=0,0,INDEX(Sheet1!RawDataCols,$C502,L$5))</f>
        <v xml:space="preserve">               </v>
      </c>
      <c r="M502" s="3" t="str">
        <f>IF(M$3=0,0,INDEX(Sheet1!RawDataCols,$C502,M$5))</f>
        <v xml:space="preserve">F007  </v>
      </c>
      <c r="N502" s="3" t="str">
        <f>IF(N$3=0,0,INDEX(Sheet1!RawDataCols,$C502,N$5))</f>
        <v>Prepaid - General-174 Fullarton Rd</v>
      </c>
      <c r="O502" s="3">
        <f>INDEX(Sheet1!RawDataCols,$C502,O$5)</f>
        <v>20</v>
      </c>
      <c r="P502" s="3" t="str">
        <f>INDEX(Sheet1!RawDataCols,$C502,P$5)</f>
        <v>Current Assets</v>
      </c>
      <c r="Q502" s="3" t="str">
        <f>IF(Q$3=0,0,INDEX(Sheet1!RawDataCols,$C502,Q$5))</f>
        <v>B</v>
      </c>
      <c r="R502" s="3">
        <f t="shared" si="75"/>
        <v>1</v>
      </c>
      <c r="S502" s="3">
        <f t="shared" si="76"/>
        <v>-1</v>
      </c>
      <c r="T502" s="3">
        <f>IF(T$3=0,0,INDEX(Sheet1!RawDataCols,$C502,T$5)*$R502)</f>
        <v>2677.07</v>
      </c>
      <c r="U502" s="3">
        <f>IF(U$3=0,0,INDEX(Sheet1!RawDataCols,$C502,U$5)*$R502)</f>
        <v>-453.5</v>
      </c>
      <c r="V502" s="3">
        <f>IF(V$3=0,0,INDEX(Sheet1!RawDataCols,$C502,V$5)*$R502)</f>
        <v>0</v>
      </c>
      <c r="W502" s="3">
        <f>IF(W$3=0,0,INDEX(Sheet1!RawDataCols,$C502,W$5)*$R502)</f>
        <v>-431.31</v>
      </c>
      <c r="X502" s="3">
        <f>IF(X$3=0,0,INDEX(Sheet1!RawDataCols,$C502,X$5)*$R502)</f>
        <v>-424.24</v>
      </c>
      <c r="Y502" s="3">
        <f>IF(Y$3=0,0,INDEX(Sheet1!RawDataCols,$C502,Y$5)*$R502)</f>
        <v>0</v>
      </c>
      <c r="Z502" s="3">
        <f>IF(Z$3=0,0,INDEX(Sheet1!RawDataCols,$C502,Z$5)*$R502)</f>
        <v>-389.57</v>
      </c>
      <c r="AA502" s="3">
        <f>IF(AA$3=0,0,INDEX(Sheet1!RawDataCols,$C502,AA$5)*$R502)</f>
        <v>-453.5</v>
      </c>
      <c r="AB502" s="3">
        <f>IF(AB$3=0,0,INDEX(Sheet1!RawDataCols,$C502,AB$5)*$R502)</f>
        <v>0</v>
      </c>
      <c r="AC502" s="3">
        <f>IF(AC$3=0,0,INDEX(Sheet1!RawDataCols,$C502,AC$5)*$R502)</f>
        <v>-431.31</v>
      </c>
      <c r="AD502" s="3">
        <f>IF(AD$3=0,0,INDEX(Sheet1!RawDataCols,$C502,AD$5)*$R502)</f>
        <v>-438.87</v>
      </c>
      <c r="AE502" s="3">
        <f>IF(AE$3=0,0,INDEX(Sheet1!RawDataCols,$C502,AE$5)*$R502)</f>
        <v>0</v>
      </c>
      <c r="AF502" s="3">
        <f>IF(AF$3=0,0,INDEX(Sheet1!RawDataCols,$C502,AF$5)*$R502)</f>
        <v>-417.4</v>
      </c>
      <c r="AG502" s="3">
        <f>IF(AG$3=0,0,INDEX(Sheet1!RawDataCols,$C502,AG$5)*$R502)</f>
        <v>-453.5</v>
      </c>
      <c r="AH502" s="3">
        <f>IF(AH$3=0,0,INDEX(Sheet1!RawDataCols,$C502,AH$5)*$R502)</f>
        <v>0</v>
      </c>
      <c r="AI502" s="3">
        <f>IF(AI$3=0,0,INDEX(Sheet1!RawDataCols,$C502,AI$5)*$R502)</f>
        <v>-431.31</v>
      </c>
      <c r="AJ502" s="3">
        <f>IF(AJ$3=0,0,INDEX(Sheet1!RawDataCols,$C502,AJ$5)*$R502)</f>
        <v>-453.46</v>
      </c>
      <c r="AK502" s="3">
        <f>IF(AK$3=0,0,INDEX(Sheet1!RawDataCols,$C502,AK$5)*$R502)</f>
        <v>0</v>
      </c>
      <c r="AL502" s="3">
        <f>IF(AL$3=0,0,INDEX(Sheet1!RawDataCols,$C502,AL$5)*$R502)</f>
        <v>-417.38</v>
      </c>
      <c r="AM502" s="3">
        <f>IF(AM$3=0,0,INDEX(Sheet1!RawDataCols,$C502,AM$5)*$R502)</f>
        <v>-467.1</v>
      </c>
      <c r="AN502" s="3">
        <f>IF(AN$3=0,0,INDEX(Sheet1!RawDataCols,$C502,AN$5)*$R502)</f>
        <v>0</v>
      </c>
      <c r="AO502" s="3">
        <f>IF(AO$3=0,0,INDEX(Sheet1!RawDataCols,$C502,AO$5)*$R502)</f>
        <v>4900.68</v>
      </c>
      <c r="AP502" s="3">
        <f>IF(AP$3=0,0,INDEX(Sheet1!RawDataCols,$C502,AP$5)*$R502)</f>
        <v>5098.03</v>
      </c>
      <c r="AQ502" s="3">
        <f>IF(AQ$3=0,0,INDEX(Sheet1!RawDataCols,$C502,AQ$5)*$R502)</f>
        <v>0</v>
      </c>
      <c r="AR502" s="3">
        <f>IF(AR$3=0,0,INDEX(Sheet1!RawDataCols,$C502,AR$5)*$R502)</f>
        <v>-438.87</v>
      </c>
      <c r="AS502" s="3">
        <f>IF(AS$3=0,0,INDEX(Sheet1!RawDataCols,$C502,AS$5)*$R502)</f>
        <v>-557.52</v>
      </c>
      <c r="AT502" s="3">
        <f>IF(AT$3=0,0,INDEX(Sheet1!RawDataCols,$C502,AT$5)*$R502)</f>
        <v>0</v>
      </c>
      <c r="AU502" s="3">
        <f>IF(AU$3=0,0,INDEX(Sheet1!RawDataCols,$C502,AU$5)*$R502)</f>
        <v>-438.87</v>
      </c>
      <c r="AV502" s="3">
        <f>IF(AV$3=0,0,INDEX(Sheet1!RawDataCols,$C502,AV$5)*$R502)</f>
        <v>-576.1</v>
      </c>
      <c r="AW502" s="3">
        <f>IF(AW$3=0,0,INDEX(Sheet1!RawDataCols,$C502,AW$5)*$R502)</f>
        <v>0</v>
      </c>
      <c r="AX502" s="3">
        <f>IF(AX$3=0,0,INDEX(Sheet1!RawDataCols,$C502,AX$5)*$R502)</f>
        <v>-453.5</v>
      </c>
      <c r="AY502" s="3">
        <f>IF(AY$3=0,0,INDEX(Sheet1!RawDataCols,$C502,AY$5)*$R502)</f>
        <v>-557.52</v>
      </c>
      <c r="AZ502" s="3">
        <f>IF(AZ$3=0,0,INDEX(Sheet1!RawDataCols,$C502,AZ$5)*$R502)</f>
        <v>0</v>
      </c>
      <c r="BA502" s="3">
        <f>IF(BA$3=0,0,INDEX(Sheet1!RawDataCols,$C502,BA$5)*$R502)</f>
        <v>-438.87</v>
      </c>
      <c r="BB502" s="3">
        <f>IF(BB$3=0,0,INDEX(Sheet1!RawDataCols,$C502,BB$5)*$R502)</f>
        <v>-576.1</v>
      </c>
      <c r="BC502" s="3">
        <f>IF(BC$3=0,0,INDEX(Sheet1!RawDataCols,$C502,BC$5)*$R502)</f>
        <v>0</v>
      </c>
      <c r="BD502" s="3">
        <f>IF(BD$3=0,0,INDEX(Sheet1!RawDataCols,$C502,BD$5)*$R502)</f>
        <v>-453.5</v>
      </c>
      <c r="BE502" s="3">
        <f>IF(BE$3=0,0,INDEX(Sheet1!RawDataCols,$C502,BE$5)*$R502)</f>
        <v>-576.1</v>
      </c>
      <c r="BF502" s="3">
        <f>IF(BF$3=0,0,INDEX(Sheet1!RawDataCols,$C502,BF$5)*$R502)</f>
        <v>0</v>
      </c>
      <c r="BG502" s="179">
        <f>IF(BG$3=0,0,INDEX(Sheet1!RawDataCols,$C502,BG$5)*$R502)</f>
        <v>-453.5</v>
      </c>
      <c r="BH502" s="33">
        <f t="shared" si="77"/>
        <v>2363.6900000000005</v>
      </c>
      <c r="BI502" s="33">
        <f t="shared" si="78"/>
        <v>0</v>
      </c>
      <c r="BJ502" s="33">
        <f t="shared" si="79"/>
        <v>2677.0700000000006</v>
      </c>
      <c r="BK502" s="3">
        <f>IF(BK$3=0,0,INDEX(Sheet1!RawDataCols,$C502,BK$5)*$R502)</f>
        <v>0</v>
      </c>
      <c r="BL502" s="3">
        <f>IF(BL$3=0,0,INDEX(Sheet1!RawDataCols,$C502,BL$5)*$R502)</f>
        <v>0</v>
      </c>
      <c r="BM502" s="3">
        <f>IF(BM$3=0,0,INDEX(Sheet1!RawDataCols,$C502,BM$5)*$R502)</f>
        <v>0</v>
      </c>
      <c r="BN502" s="3">
        <f>IF(BN$3=0,0,INDEX(Sheet1!RawDataCols,$C502,BN$5)*$R502)</f>
        <v>0</v>
      </c>
      <c r="BO502" s="3">
        <f>IF(BO$3=0,0,INDEX(Sheet1!RawDataCols,$C502,BO$5)*$R502)</f>
        <v>0</v>
      </c>
      <c r="BP502" s="3">
        <f>IF(BP$3=0,0,INDEX(Sheet1!RawDataCols,$C502,BP$5)*$R502)</f>
        <v>2518.2800000000002</v>
      </c>
      <c r="BQ502" s="3">
        <f t="shared" si="80"/>
        <v>1345.8300000000002</v>
      </c>
      <c r="BR502" s="3">
        <f t="shared" si="81"/>
        <v>0</v>
      </c>
      <c r="BS502" s="3">
        <f t="shared" si="82"/>
        <v>4073.4099999999994</v>
      </c>
      <c r="BT502" s="3">
        <f t="shared" si="83"/>
        <v>2363.6899999999996</v>
      </c>
      <c r="BU502" s="3" t="str">
        <f>INDEX(Sheet1!$BS$2:$BS$1000,MATCH($A502,Sheet1!$A$2:$A$1000,0))</f>
        <v>22</v>
      </c>
      <c r="BV502" s="3">
        <f>INDEX(Sheet1!$BT$2:$BT$1000,MATCH($A502,Sheet1!$A$2:$A$1000,0))</f>
        <v>2363.69</v>
      </c>
    </row>
    <row r="503" spans="1:74" x14ac:dyDescent="0.2">
      <c r="A503" s="11" t="s">
        <v>935</v>
      </c>
      <c r="B503" s="3">
        <f>MATCH($A503,Sheet1!ACCOUNTNO,0)</f>
        <v>463</v>
      </c>
      <c r="C503" s="3">
        <f t="shared" si="74"/>
        <v>463</v>
      </c>
      <c r="D503" s="3" t="str">
        <f>IF(D$3=0,0,INDEX(Sheet1!RawDataCols,$C503,D$5))</f>
        <v>52240A05</v>
      </c>
      <c r="E503" s="3" t="str">
        <f>IF(E$3=0,0,INDEX(Sheet1!RawDataCols,$C503,E$5))</f>
        <v xml:space="preserve">52240          </v>
      </c>
      <c r="F503" s="3" t="str">
        <f>IF(F$3=0,0,INDEX(Sheet1!RawDataCols,$C503,F$5))</f>
        <v xml:space="preserve">A05            </v>
      </c>
      <c r="G503" s="3" t="str">
        <f>IF(G$3=0,0,INDEX(Sheet1!RawDataCols,$C503,G$5))</f>
        <v xml:space="preserve">               </v>
      </c>
      <c r="H503" s="3" t="str">
        <f>IF(H$3=0,0,INDEX(Sheet1!RawDataCols,$C503,H$5))</f>
        <v xml:space="preserve">               </v>
      </c>
      <c r="I503" s="3" t="str">
        <f>IF(I$3=0,0,INDEX(Sheet1!RawDataCols,$C503,I$5))</f>
        <v xml:space="preserve">               </v>
      </c>
      <c r="J503" s="3" t="str">
        <f>IF(J$3=0,0,INDEX(Sheet1!RawDataCols,$C503,J$5))</f>
        <v xml:space="preserve">               </v>
      </c>
      <c r="K503" s="3" t="str">
        <f>IF(K$3=0,0,INDEX(Sheet1!RawDataCols,$C503,K$5))</f>
        <v xml:space="preserve">               </v>
      </c>
      <c r="L503" s="3" t="str">
        <f>IF(L$3=0,0,INDEX(Sheet1!RawDataCols,$C503,L$5))</f>
        <v xml:space="preserve">               </v>
      </c>
      <c r="M503" s="3" t="str">
        <f>IF(M$3=0,0,INDEX(Sheet1!RawDataCols,$C503,M$5))</f>
        <v xml:space="preserve">F007  </v>
      </c>
      <c r="N503" s="3" t="str">
        <f>IF(N$3=0,0,INDEX(Sheet1!RawDataCols,$C503,N$5))</f>
        <v>Prepaid - General-26a Grote St</v>
      </c>
      <c r="O503" s="3">
        <f>INDEX(Sheet1!RawDataCols,$C503,O$5)</f>
        <v>20</v>
      </c>
      <c r="P503" s="3" t="str">
        <f>INDEX(Sheet1!RawDataCols,$C503,P$5)</f>
        <v>Current Assets</v>
      </c>
      <c r="Q503" s="3" t="str">
        <f>IF(Q$3=0,0,INDEX(Sheet1!RawDataCols,$C503,Q$5))</f>
        <v>B</v>
      </c>
      <c r="R503" s="3">
        <f t="shared" si="75"/>
        <v>1</v>
      </c>
      <c r="S503" s="3">
        <f t="shared" si="76"/>
        <v>-1</v>
      </c>
      <c r="T503" s="3">
        <f>IF(T$3=0,0,INDEX(Sheet1!RawDataCols,$C503,T$5)*$R503)</f>
        <v>864.1</v>
      </c>
      <c r="U503" s="3">
        <f>IF(U$3=0,0,INDEX(Sheet1!RawDataCols,$C503,U$5)*$R503)</f>
        <v>-146.38</v>
      </c>
      <c r="V503" s="3">
        <f>IF(V$3=0,0,INDEX(Sheet1!RawDataCols,$C503,V$5)*$R503)</f>
        <v>0</v>
      </c>
      <c r="W503" s="3">
        <f>IF(W$3=0,0,INDEX(Sheet1!RawDataCols,$C503,W$5)*$R503)</f>
        <v>-133.36000000000001</v>
      </c>
      <c r="X503" s="3">
        <f>IF(X$3=0,0,INDEX(Sheet1!RawDataCols,$C503,X$5)*$R503)</f>
        <v>-136.94</v>
      </c>
      <c r="Y503" s="3">
        <f>IF(Y$3=0,0,INDEX(Sheet1!RawDataCols,$C503,Y$5)*$R503)</f>
        <v>0</v>
      </c>
      <c r="Z503" s="3">
        <f>IF(Z$3=0,0,INDEX(Sheet1!RawDataCols,$C503,Z$5)*$R503)</f>
        <v>-120.46</v>
      </c>
      <c r="AA503" s="3">
        <f>IF(AA$3=0,0,INDEX(Sheet1!RawDataCols,$C503,AA$5)*$R503)</f>
        <v>-146.38</v>
      </c>
      <c r="AB503" s="3">
        <f>IF(AB$3=0,0,INDEX(Sheet1!RawDataCols,$C503,AB$5)*$R503)</f>
        <v>0</v>
      </c>
      <c r="AC503" s="3">
        <f>IF(AC$3=0,0,INDEX(Sheet1!RawDataCols,$C503,AC$5)*$R503)</f>
        <v>-133.36000000000001</v>
      </c>
      <c r="AD503" s="3">
        <f>IF(AD$3=0,0,INDEX(Sheet1!RawDataCols,$C503,AD$5)*$R503)</f>
        <v>-141.66</v>
      </c>
      <c r="AE503" s="3">
        <f>IF(AE$3=0,0,INDEX(Sheet1!RawDataCols,$C503,AE$5)*$R503)</f>
        <v>0</v>
      </c>
      <c r="AF503" s="3">
        <f>IF(AF$3=0,0,INDEX(Sheet1!RawDataCols,$C503,AF$5)*$R503)</f>
        <v>-129.06</v>
      </c>
      <c r="AG503" s="3">
        <f>IF(AG$3=0,0,INDEX(Sheet1!RawDataCols,$C503,AG$5)*$R503)</f>
        <v>-146.38</v>
      </c>
      <c r="AH503" s="3">
        <f>IF(AH$3=0,0,INDEX(Sheet1!RawDataCols,$C503,AH$5)*$R503)</f>
        <v>0</v>
      </c>
      <c r="AI503" s="3">
        <f>IF(AI$3=0,0,INDEX(Sheet1!RawDataCols,$C503,AI$5)*$R503)</f>
        <v>-133.36000000000001</v>
      </c>
      <c r="AJ503" s="3">
        <f>IF(AJ$3=0,0,INDEX(Sheet1!RawDataCols,$C503,AJ$5)*$R503)</f>
        <v>-146.36000000000001</v>
      </c>
      <c r="AK503" s="3">
        <f>IF(AK$3=0,0,INDEX(Sheet1!RawDataCols,$C503,AK$5)*$R503)</f>
        <v>0</v>
      </c>
      <c r="AL503" s="3">
        <f>IF(AL$3=0,0,INDEX(Sheet1!RawDataCols,$C503,AL$5)*$R503)</f>
        <v>-129.08000000000001</v>
      </c>
      <c r="AM503" s="3">
        <f>IF(AM$3=0,0,INDEX(Sheet1!RawDataCols,$C503,AM$5)*$R503)</f>
        <v>-150.77000000000001</v>
      </c>
      <c r="AN503" s="3">
        <f>IF(AN$3=0,0,INDEX(Sheet1!RawDataCols,$C503,AN$5)*$R503)</f>
        <v>0</v>
      </c>
      <c r="AO503" s="3">
        <f>IF(AO$3=0,0,INDEX(Sheet1!RawDataCols,$C503,AO$5)*$R503)</f>
        <v>1581.84</v>
      </c>
      <c r="AP503" s="3">
        <f>IF(AP$3=0,0,INDEX(Sheet1!RawDataCols,$C503,AP$5)*$R503)</f>
        <v>1697.36</v>
      </c>
      <c r="AQ503" s="3">
        <f>IF(AQ$3=0,0,INDEX(Sheet1!RawDataCols,$C503,AQ$5)*$R503)</f>
        <v>0</v>
      </c>
      <c r="AR503" s="3">
        <f>IF(AR$3=0,0,INDEX(Sheet1!RawDataCols,$C503,AR$5)*$R503)</f>
        <v>-141.66</v>
      </c>
      <c r="AS503" s="3">
        <f>IF(AS$3=0,0,INDEX(Sheet1!RawDataCols,$C503,AS$5)*$R503)</f>
        <v>-153.13</v>
      </c>
      <c r="AT503" s="3">
        <f>IF(AT$3=0,0,INDEX(Sheet1!RawDataCols,$C503,AT$5)*$R503)</f>
        <v>0</v>
      </c>
      <c r="AU503" s="3">
        <f>IF(AU$3=0,0,INDEX(Sheet1!RawDataCols,$C503,AU$5)*$R503)</f>
        <v>-141.66</v>
      </c>
      <c r="AV503" s="3">
        <f>IF(AV$3=0,0,INDEX(Sheet1!RawDataCols,$C503,AV$5)*$R503)</f>
        <v>-158.22999999999999</v>
      </c>
      <c r="AW503" s="3">
        <f>IF(AW$3=0,0,INDEX(Sheet1!RawDataCols,$C503,AW$5)*$R503)</f>
        <v>0</v>
      </c>
      <c r="AX503" s="3">
        <f>IF(AX$3=0,0,INDEX(Sheet1!RawDataCols,$C503,AX$5)*$R503)</f>
        <v>-146.38</v>
      </c>
      <c r="AY503" s="3">
        <f>IF(AY$3=0,0,INDEX(Sheet1!RawDataCols,$C503,AY$5)*$R503)</f>
        <v>-153.13</v>
      </c>
      <c r="AZ503" s="3">
        <f>IF(AZ$3=0,0,INDEX(Sheet1!RawDataCols,$C503,AZ$5)*$R503)</f>
        <v>0</v>
      </c>
      <c r="BA503" s="3">
        <f>IF(BA$3=0,0,INDEX(Sheet1!RawDataCols,$C503,BA$5)*$R503)</f>
        <v>-141.66</v>
      </c>
      <c r="BB503" s="3">
        <f>IF(BB$3=0,0,INDEX(Sheet1!RawDataCols,$C503,BB$5)*$R503)</f>
        <v>-158.22999999999999</v>
      </c>
      <c r="BC503" s="3">
        <f>IF(BC$3=0,0,INDEX(Sheet1!RawDataCols,$C503,BC$5)*$R503)</f>
        <v>0</v>
      </c>
      <c r="BD503" s="3">
        <f>IF(BD$3=0,0,INDEX(Sheet1!RawDataCols,$C503,BD$5)*$R503)</f>
        <v>-146.38</v>
      </c>
      <c r="BE503" s="3">
        <f>IF(BE$3=0,0,INDEX(Sheet1!RawDataCols,$C503,BE$5)*$R503)</f>
        <v>-158.22999999999999</v>
      </c>
      <c r="BF503" s="3">
        <f>IF(BF$3=0,0,INDEX(Sheet1!RawDataCols,$C503,BF$5)*$R503)</f>
        <v>0</v>
      </c>
      <c r="BG503" s="179">
        <f>IF(BG$3=0,0,INDEX(Sheet1!RawDataCols,$C503,BG$5)*$R503)</f>
        <v>-146.38</v>
      </c>
      <c r="BH503" s="33">
        <f t="shared" si="77"/>
        <v>923.86999999999989</v>
      </c>
      <c r="BI503" s="33">
        <f t="shared" si="78"/>
        <v>0</v>
      </c>
      <c r="BJ503" s="33">
        <f t="shared" si="79"/>
        <v>864.09999999999991</v>
      </c>
      <c r="BK503" s="3">
        <f>IF(BK$3=0,0,INDEX(Sheet1!RawDataCols,$C503,BK$5)*$R503)</f>
        <v>0</v>
      </c>
      <c r="BL503" s="3">
        <f>IF(BL$3=0,0,INDEX(Sheet1!RawDataCols,$C503,BL$5)*$R503)</f>
        <v>0</v>
      </c>
      <c r="BM503" s="3">
        <f>IF(BM$3=0,0,INDEX(Sheet1!RawDataCols,$C503,BM$5)*$R503)</f>
        <v>0</v>
      </c>
      <c r="BN503" s="3">
        <f>IF(BN$3=0,0,INDEX(Sheet1!RawDataCols,$C503,BN$5)*$R503)</f>
        <v>0</v>
      </c>
      <c r="BO503" s="3">
        <f>IF(BO$3=0,0,INDEX(Sheet1!RawDataCols,$C503,BO$5)*$R503)</f>
        <v>0</v>
      </c>
      <c r="BP503" s="3">
        <f>IF(BP$3=0,0,INDEX(Sheet1!RawDataCols,$C503,BP$5)*$R503)</f>
        <v>778.68</v>
      </c>
      <c r="BQ503" s="3">
        <f t="shared" si="80"/>
        <v>434.4</v>
      </c>
      <c r="BR503" s="3">
        <f t="shared" si="81"/>
        <v>0</v>
      </c>
      <c r="BS503" s="3">
        <f t="shared" si="82"/>
        <v>1393.46</v>
      </c>
      <c r="BT503" s="3">
        <f t="shared" si="83"/>
        <v>923.87</v>
      </c>
      <c r="BU503" s="3" t="str">
        <f>INDEX(Sheet1!$BS$2:$BS$1000,MATCH($A503,Sheet1!$A$2:$A$1000,0))</f>
        <v>22</v>
      </c>
      <c r="BV503" s="3">
        <f>INDEX(Sheet1!$BT$2:$BT$1000,MATCH($A503,Sheet1!$A$2:$A$1000,0))</f>
        <v>923.87</v>
      </c>
    </row>
    <row r="504" spans="1:74" x14ac:dyDescent="0.2">
      <c r="A504" s="11" t="s">
        <v>936</v>
      </c>
      <c r="B504" s="3">
        <f>MATCH($A504,Sheet1!ACCOUNTNO,0)</f>
        <v>464</v>
      </c>
      <c r="C504" s="3">
        <f t="shared" si="74"/>
        <v>464</v>
      </c>
      <c r="D504" s="3" t="str">
        <f>IF(D$3=0,0,INDEX(Sheet1!RawDataCols,$C504,D$5))</f>
        <v>52240A06</v>
      </c>
      <c r="E504" s="3" t="str">
        <f>IF(E$3=0,0,INDEX(Sheet1!RawDataCols,$C504,E$5))</f>
        <v xml:space="preserve">52240          </v>
      </c>
      <c r="F504" s="3" t="str">
        <f>IF(F$3=0,0,INDEX(Sheet1!RawDataCols,$C504,F$5))</f>
        <v xml:space="preserve">A06            </v>
      </c>
      <c r="G504" s="3" t="str">
        <f>IF(G$3=0,0,INDEX(Sheet1!RawDataCols,$C504,G$5))</f>
        <v xml:space="preserve">               </v>
      </c>
      <c r="H504" s="3" t="str">
        <f>IF(H$3=0,0,INDEX(Sheet1!RawDataCols,$C504,H$5))</f>
        <v xml:space="preserve">               </v>
      </c>
      <c r="I504" s="3" t="str">
        <f>IF(I$3=0,0,INDEX(Sheet1!RawDataCols,$C504,I$5))</f>
        <v xml:space="preserve">               </v>
      </c>
      <c r="J504" s="3" t="str">
        <f>IF(J$3=0,0,INDEX(Sheet1!RawDataCols,$C504,J$5))</f>
        <v xml:space="preserve">               </v>
      </c>
      <c r="K504" s="3" t="str">
        <f>IF(K$3=0,0,INDEX(Sheet1!RawDataCols,$C504,K$5))</f>
        <v xml:space="preserve">               </v>
      </c>
      <c r="L504" s="3" t="str">
        <f>IF(L$3=0,0,INDEX(Sheet1!RawDataCols,$C504,L$5))</f>
        <v xml:space="preserve">               </v>
      </c>
      <c r="M504" s="3" t="str">
        <f>IF(M$3=0,0,INDEX(Sheet1!RawDataCols,$C504,M$5))</f>
        <v xml:space="preserve">F007  </v>
      </c>
      <c r="N504" s="3" t="str">
        <f>IF(N$3=0,0,INDEX(Sheet1!RawDataCols,$C504,N$5))</f>
        <v>Prepaid - General-31 Franklin St</v>
      </c>
      <c r="O504" s="3">
        <f>INDEX(Sheet1!RawDataCols,$C504,O$5)</f>
        <v>20</v>
      </c>
      <c r="P504" s="3" t="str">
        <f>INDEX(Sheet1!RawDataCols,$C504,P$5)</f>
        <v>Current Assets</v>
      </c>
      <c r="Q504" s="3" t="str">
        <f>IF(Q$3=0,0,INDEX(Sheet1!RawDataCols,$C504,Q$5))</f>
        <v>B</v>
      </c>
      <c r="R504" s="3">
        <f t="shared" si="75"/>
        <v>1</v>
      </c>
      <c r="S504" s="3">
        <f t="shared" si="76"/>
        <v>-1</v>
      </c>
      <c r="T504" s="3">
        <f>IF(T$3=0,0,INDEX(Sheet1!RawDataCols,$C504,T$5)*$R504)</f>
        <v>1463.44</v>
      </c>
      <c r="U504" s="3">
        <f>IF(U$3=0,0,INDEX(Sheet1!RawDataCols,$C504,U$5)*$R504)</f>
        <v>-247.91</v>
      </c>
      <c r="V504" s="3">
        <f>IF(V$3=0,0,INDEX(Sheet1!RawDataCols,$C504,V$5)*$R504)</f>
        <v>0</v>
      </c>
      <c r="W504" s="3">
        <f>IF(W$3=0,0,INDEX(Sheet1!RawDataCols,$C504,W$5)*$R504)</f>
        <v>-230.2</v>
      </c>
      <c r="X504" s="3">
        <f>IF(X$3=0,0,INDEX(Sheet1!RawDataCols,$C504,X$5)*$R504)</f>
        <v>-231.91</v>
      </c>
      <c r="Y504" s="3">
        <f>IF(Y$3=0,0,INDEX(Sheet1!RawDataCols,$C504,Y$5)*$R504)</f>
        <v>0</v>
      </c>
      <c r="Z504" s="3">
        <f>IF(Z$3=0,0,INDEX(Sheet1!RawDataCols,$C504,Z$5)*$R504)</f>
        <v>-207.92</v>
      </c>
      <c r="AA504" s="3">
        <f>IF(AA$3=0,0,INDEX(Sheet1!RawDataCols,$C504,AA$5)*$R504)</f>
        <v>-247.91</v>
      </c>
      <c r="AB504" s="3">
        <f>IF(AB$3=0,0,INDEX(Sheet1!RawDataCols,$C504,AB$5)*$R504)</f>
        <v>0</v>
      </c>
      <c r="AC504" s="3">
        <f>IF(AC$3=0,0,INDEX(Sheet1!RawDataCols,$C504,AC$5)*$R504)</f>
        <v>-230.2</v>
      </c>
      <c r="AD504" s="3">
        <f>IF(AD$3=0,0,INDEX(Sheet1!RawDataCols,$C504,AD$5)*$R504)</f>
        <v>-239.91</v>
      </c>
      <c r="AE504" s="3">
        <f>IF(AE$3=0,0,INDEX(Sheet1!RawDataCols,$C504,AE$5)*$R504)</f>
        <v>0</v>
      </c>
      <c r="AF504" s="3">
        <f>IF(AF$3=0,0,INDEX(Sheet1!RawDataCols,$C504,AF$5)*$R504)</f>
        <v>-222.77</v>
      </c>
      <c r="AG504" s="3">
        <f>IF(AG$3=0,0,INDEX(Sheet1!RawDataCols,$C504,AG$5)*$R504)</f>
        <v>-247.91</v>
      </c>
      <c r="AH504" s="3">
        <f>IF(AH$3=0,0,INDEX(Sheet1!RawDataCols,$C504,AH$5)*$R504)</f>
        <v>0</v>
      </c>
      <c r="AI504" s="3">
        <f>IF(AI$3=0,0,INDEX(Sheet1!RawDataCols,$C504,AI$5)*$R504)</f>
        <v>-230.2</v>
      </c>
      <c r="AJ504" s="3">
        <f>IF(AJ$3=0,0,INDEX(Sheet1!RawDataCols,$C504,AJ$5)*$R504)</f>
        <v>-247.89</v>
      </c>
      <c r="AK504" s="3">
        <f>IF(AK$3=0,0,INDEX(Sheet1!RawDataCols,$C504,AK$5)*$R504)</f>
        <v>0</v>
      </c>
      <c r="AL504" s="3">
        <f>IF(AL$3=0,0,INDEX(Sheet1!RawDataCols,$C504,AL$5)*$R504)</f>
        <v>-222.75</v>
      </c>
      <c r="AM504" s="3">
        <f>IF(AM$3=0,0,INDEX(Sheet1!RawDataCols,$C504,AM$5)*$R504)</f>
        <v>-491.8</v>
      </c>
      <c r="AN504" s="3">
        <f>IF(AN$3=0,0,INDEX(Sheet1!RawDataCols,$C504,AN$5)*$R504)</f>
        <v>0</v>
      </c>
      <c r="AO504" s="3">
        <f>IF(AO$3=0,0,INDEX(Sheet1!RawDataCols,$C504,AO$5)*$R504)</f>
        <v>2678.99</v>
      </c>
      <c r="AP504" s="3">
        <f>IF(AP$3=0,0,INDEX(Sheet1!RawDataCols,$C504,AP$5)*$R504)</f>
        <v>3113.42</v>
      </c>
      <c r="AQ504" s="3">
        <f>IF(AQ$3=0,0,INDEX(Sheet1!RawDataCols,$C504,AQ$5)*$R504)</f>
        <v>0</v>
      </c>
      <c r="AR504" s="3">
        <f>IF(AR$3=0,0,INDEX(Sheet1!RawDataCols,$C504,AR$5)*$R504)</f>
        <v>-239.91</v>
      </c>
      <c r="AS504" s="3">
        <f>IF(AS$3=0,0,INDEX(Sheet1!RawDataCols,$C504,AS$5)*$R504)</f>
        <v>-259.57</v>
      </c>
      <c r="AT504" s="3">
        <f>IF(AT$3=0,0,INDEX(Sheet1!RawDataCols,$C504,AT$5)*$R504)</f>
        <v>0</v>
      </c>
      <c r="AU504" s="3">
        <f>IF(AU$3=0,0,INDEX(Sheet1!RawDataCols,$C504,AU$5)*$R504)</f>
        <v>-239.91</v>
      </c>
      <c r="AV504" s="3">
        <f>IF(AV$3=0,0,INDEX(Sheet1!RawDataCols,$C504,AV$5)*$R504)</f>
        <v>10898.58</v>
      </c>
      <c r="AW504" s="3">
        <f>IF(AW$3=0,0,INDEX(Sheet1!RawDataCols,$C504,AW$5)*$R504)</f>
        <v>0</v>
      </c>
      <c r="AX504" s="3">
        <f>IF(AX$3=0,0,INDEX(Sheet1!RawDataCols,$C504,AX$5)*$R504)</f>
        <v>-247.91</v>
      </c>
      <c r="AY504" s="3">
        <f>IF(AY$3=0,0,INDEX(Sheet1!RawDataCols,$C504,AY$5)*$R504)</f>
        <v>-259.57</v>
      </c>
      <c r="AZ504" s="3">
        <f>IF(AZ$3=0,0,INDEX(Sheet1!RawDataCols,$C504,AZ$5)*$R504)</f>
        <v>0</v>
      </c>
      <c r="BA504" s="3">
        <f>IF(BA$3=0,0,INDEX(Sheet1!RawDataCols,$C504,BA$5)*$R504)</f>
        <v>-239.91</v>
      </c>
      <c r="BB504" s="3">
        <f>IF(BB$3=0,0,INDEX(Sheet1!RawDataCols,$C504,BB$5)*$R504)</f>
        <v>-268.22000000000003</v>
      </c>
      <c r="BC504" s="3">
        <f>IF(BC$3=0,0,INDEX(Sheet1!RawDataCols,$C504,BC$5)*$R504)</f>
        <v>0</v>
      </c>
      <c r="BD504" s="3">
        <f>IF(BD$3=0,0,INDEX(Sheet1!RawDataCols,$C504,BD$5)*$R504)</f>
        <v>-247.91</v>
      </c>
      <c r="BE504" s="3">
        <f>IF(BE$3=0,0,INDEX(Sheet1!RawDataCols,$C504,BE$5)*$R504)</f>
        <v>-268.22000000000003</v>
      </c>
      <c r="BF504" s="3">
        <f>IF(BF$3=0,0,INDEX(Sheet1!RawDataCols,$C504,BF$5)*$R504)</f>
        <v>0</v>
      </c>
      <c r="BG504" s="179">
        <f>IF(BG$3=0,0,INDEX(Sheet1!RawDataCols,$C504,BG$5)*$R504)</f>
        <v>-247.91</v>
      </c>
      <c r="BH504" s="33">
        <f t="shared" si="77"/>
        <v>12732.84</v>
      </c>
      <c r="BI504" s="33">
        <f t="shared" si="78"/>
        <v>0</v>
      </c>
      <c r="BJ504" s="33">
        <f t="shared" si="79"/>
        <v>1463.4399999999998</v>
      </c>
      <c r="BK504" s="3">
        <f>IF(BK$3=0,0,INDEX(Sheet1!RawDataCols,$C504,BK$5)*$R504)</f>
        <v>0</v>
      </c>
      <c r="BL504" s="3">
        <f>IF(BL$3=0,0,INDEX(Sheet1!RawDataCols,$C504,BL$5)*$R504)</f>
        <v>0</v>
      </c>
      <c r="BM504" s="3">
        <f>IF(BM$3=0,0,INDEX(Sheet1!RawDataCols,$C504,BM$5)*$R504)</f>
        <v>0</v>
      </c>
      <c r="BN504" s="3">
        <f>IF(BN$3=0,0,INDEX(Sheet1!RawDataCols,$C504,BN$5)*$R504)</f>
        <v>0</v>
      </c>
      <c r="BO504" s="3">
        <f>IF(BO$3=0,0,INDEX(Sheet1!RawDataCols,$C504,BO$5)*$R504)</f>
        <v>0</v>
      </c>
      <c r="BP504" s="3">
        <f>IF(BP$3=0,0,INDEX(Sheet1!RawDataCols,$C504,BP$5)*$R504)</f>
        <v>1344.04</v>
      </c>
      <c r="BQ504" s="3">
        <f t="shared" si="80"/>
        <v>735.71</v>
      </c>
      <c r="BR504" s="3">
        <f t="shared" si="81"/>
        <v>0</v>
      </c>
      <c r="BS504" s="3">
        <f t="shared" si="82"/>
        <v>2362.0499999999997</v>
      </c>
      <c r="BT504" s="3">
        <f t="shared" si="83"/>
        <v>12732.84</v>
      </c>
      <c r="BU504" s="3" t="str">
        <f>INDEX(Sheet1!$BS$2:$BS$1000,MATCH($A504,Sheet1!$A$2:$A$1000,0))</f>
        <v>22</v>
      </c>
      <c r="BV504" s="3">
        <f>INDEX(Sheet1!$BT$2:$BT$1000,MATCH($A504,Sheet1!$A$2:$A$1000,0))</f>
        <v>12732.84</v>
      </c>
    </row>
    <row r="505" spans="1:74" x14ac:dyDescent="0.2">
      <c r="A505" s="11" t="s">
        <v>937</v>
      </c>
      <c r="B505" s="3">
        <f>MATCH($A505,Sheet1!ACCOUNTNO,0)</f>
        <v>465</v>
      </c>
      <c r="C505" s="3">
        <f t="shared" si="74"/>
        <v>465</v>
      </c>
      <c r="D505" s="3" t="str">
        <f>IF(D$3=0,0,INDEX(Sheet1!RawDataCols,$C505,D$5))</f>
        <v>52240A07</v>
      </c>
      <c r="E505" s="3" t="str">
        <f>IF(E$3=0,0,INDEX(Sheet1!RawDataCols,$C505,E$5))</f>
        <v xml:space="preserve">52240          </v>
      </c>
      <c r="F505" s="3" t="str">
        <f>IF(F$3=0,0,INDEX(Sheet1!RawDataCols,$C505,F$5))</f>
        <v xml:space="preserve">A07            </v>
      </c>
      <c r="G505" s="3" t="str">
        <f>IF(G$3=0,0,INDEX(Sheet1!RawDataCols,$C505,G$5))</f>
        <v xml:space="preserve">               </v>
      </c>
      <c r="H505" s="3" t="str">
        <f>IF(H$3=0,0,INDEX(Sheet1!RawDataCols,$C505,H$5))</f>
        <v xml:space="preserve">               </v>
      </c>
      <c r="I505" s="3" t="str">
        <f>IF(I$3=0,0,INDEX(Sheet1!RawDataCols,$C505,I$5))</f>
        <v xml:space="preserve">               </v>
      </c>
      <c r="J505" s="3" t="str">
        <f>IF(J$3=0,0,INDEX(Sheet1!RawDataCols,$C505,J$5))</f>
        <v xml:space="preserve">               </v>
      </c>
      <c r="K505" s="3" t="str">
        <f>IF(K$3=0,0,INDEX(Sheet1!RawDataCols,$C505,K$5))</f>
        <v xml:space="preserve">               </v>
      </c>
      <c r="L505" s="3" t="str">
        <f>IF(L$3=0,0,INDEX(Sheet1!RawDataCols,$C505,L$5))</f>
        <v xml:space="preserve">               </v>
      </c>
      <c r="M505" s="3" t="str">
        <f>IF(M$3=0,0,INDEX(Sheet1!RawDataCols,$C505,M$5))</f>
        <v xml:space="preserve">F007  </v>
      </c>
      <c r="N505" s="3" t="str">
        <f>IF(N$3=0,0,INDEX(Sheet1!RawDataCols,$C505,N$5))</f>
        <v>Prepaid - General-25 Franklin St</v>
      </c>
      <c r="O505" s="3">
        <f>INDEX(Sheet1!RawDataCols,$C505,O$5)</f>
        <v>20</v>
      </c>
      <c r="P505" s="3" t="str">
        <f>INDEX(Sheet1!RawDataCols,$C505,P$5)</f>
        <v>Current Assets</v>
      </c>
      <c r="Q505" s="3" t="str">
        <f>IF(Q$3=0,0,INDEX(Sheet1!RawDataCols,$C505,Q$5))</f>
        <v>B</v>
      </c>
      <c r="R505" s="3">
        <f t="shared" si="75"/>
        <v>1</v>
      </c>
      <c r="S505" s="3">
        <f t="shared" si="76"/>
        <v>-1</v>
      </c>
      <c r="T505" s="3">
        <f>IF(T$3=0,0,INDEX(Sheet1!RawDataCols,$C505,T$5)*$R505)</f>
        <v>8805.2000000000007</v>
      </c>
      <c r="U505" s="3">
        <f>IF(U$3=0,0,INDEX(Sheet1!RawDataCols,$C505,U$5)*$R505)</f>
        <v>-1491.59</v>
      </c>
      <c r="V505" s="3">
        <f>IF(V$3=0,0,INDEX(Sheet1!RawDataCols,$C505,V$5)*$R505)</f>
        <v>0</v>
      </c>
      <c r="W505" s="3">
        <f>IF(W$3=0,0,INDEX(Sheet1!RawDataCols,$C505,W$5)*$R505)</f>
        <v>-1394.66</v>
      </c>
      <c r="X505" s="3">
        <f>IF(X$3=0,0,INDEX(Sheet1!RawDataCols,$C505,X$5)*$R505)</f>
        <v>-1395.36</v>
      </c>
      <c r="Y505" s="3">
        <f>IF(Y$3=0,0,INDEX(Sheet1!RawDataCols,$C505,Y$5)*$R505)</f>
        <v>0</v>
      </c>
      <c r="Z505" s="3">
        <f>IF(Z$3=0,0,INDEX(Sheet1!RawDataCols,$C505,Z$5)*$R505)</f>
        <v>-1259.7</v>
      </c>
      <c r="AA505" s="3">
        <f>IF(AA$3=0,0,INDEX(Sheet1!RawDataCols,$C505,AA$5)*$R505)</f>
        <v>-1491.59</v>
      </c>
      <c r="AB505" s="3">
        <f>IF(AB$3=0,0,INDEX(Sheet1!RawDataCols,$C505,AB$5)*$R505)</f>
        <v>0</v>
      </c>
      <c r="AC505" s="3">
        <f>IF(AC$3=0,0,INDEX(Sheet1!RawDataCols,$C505,AC$5)*$R505)</f>
        <v>-1394.66</v>
      </c>
      <c r="AD505" s="3">
        <f>IF(AD$3=0,0,INDEX(Sheet1!RawDataCols,$C505,AD$5)*$R505)</f>
        <v>-1443.48</v>
      </c>
      <c r="AE505" s="3">
        <f>IF(AE$3=0,0,INDEX(Sheet1!RawDataCols,$C505,AE$5)*$R505)</f>
        <v>0</v>
      </c>
      <c r="AF505" s="3">
        <f>IF(AF$3=0,0,INDEX(Sheet1!RawDataCols,$C505,AF$5)*$R505)</f>
        <v>-1349.67</v>
      </c>
      <c r="AG505" s="3">
        <f>IF(AG$3=0,0,INDEX(Sheet1!RawDataCols,$C505,AG$5)*$R505)</f>
        <v>-1491.59</v>
      </c>
      <c r="AH505" s="3">
        <f>IF(AH$3=0,0,INDEX(Sheet1!RawDataCols,$C505,AH$5)*$R505)</f>
        <v>0</v>
      </c>
      <c r="AI505" s="3">
        <f>IF(AI$3=0,0,INDEX(Sheet1!RawDataCols,$C505,AI$5)*$R505)</f>
        <v>-1394.66</v>
      </c>
      <c r="AJ505" s="3">
        <f>IF(AJ$3=0,0,INDEX(Sheet1!RawDataCols,$C505,AJ$5)*$R505)</f>
        <v>-1491.59</v>
      </c>
      <c r="AK505" s="3">
        <f>IF(AK$3=0,0,INDEX(Sheet1!RawDataCols,$C505,AK$5)*$R505)</f>
        <v>0</v>
      </c>
      <c r="AL505" s="3">
        <f>IF(AL$3=0,0,INDEX(Sheet1!RawDataCols,$C505,AL$5)*$R505)</f>
        <v>-1349.7</v>
      </c>
      <c r="AM505" s="3">
        <f>IF(AM$3=0,0,INDEX(Sheet1!RawDataCols,$C505,AM$5)*$R505)</f>
        <v>-1536.34</v>
      </c>
      <c r="AN505" s="3">
        <f>IF(AN$3=0,0,INDEX(Sheet1!RawDataCols,$C505,AN$5)*$R505)</f>
        <v>0</v>
      </c>
      <c r="AO505" s="3">
        <f>IF(AO$3=0,0,INDEX(Sheet1!RawDataCols,$C505,AO$5)*$R505)</f>
        <v>16118.82</v>
      </c>
      <c r="AP505" s="3">
        <f>IF(AP$3=0,0,INDEX(Sheet1!RawDataCols,$C505,AP$5)*$R505)</f>
        <v>17326.8</v>
      </c>
      <c r="AQ505" s="3">
        <f>IF(AQ$3=0,0,INDEX(Sheet1!RawDataCols,$C505,AQ$5)*$R505)</f>
        <v>0</v>
      </c>
      <c r="AR505" s="3">
        <f>IF(AR$3=0,0,INDEX(Sheet1!RawDataCols,$C505,AR$5)*$R505)</f>
        <v>-1443.48</v>
      </c>
      <c r="AS505" s="3">
        <f>IF(AS$3=0,0,INDEX(Sheet1!RawDataCols,$C505,AS$5)*$R505)</f>
        <v>-1563.41</v>
      </c>
      <c r="AT505" s="3">
        <f>IF(AT$3=0,0,INDEX(Sheet1!RawDataCols,$C505,AT$5)*$R505)</f>
        <v>0</v>
      </c>
      <c r="AU505" s="3">
        <f>IF(AU$3=0,0,INDEX(Sheet1!RawDataCols,$C505,AU$5)*$R505)</f>
        <v>-1443.48</v>
      </c>
      <c r="AV505" s="3">
        <f>IF(AV$3=0,0,INDEX(Sheet1!RawDataCols,$C505,AV$5)*$R505)</f>
        <v>-1615.53</v>
      </c>
      <c r="AW505" s="3">
        <f>IF(AW$3=0,0,INDEX(Sheet1!RawDataCols,$C505,AW$5)*$R505)</f>
        <v>0</v>
      </c>
      <c r="AX505" s="3">
        <f>IF(AX$3=0,0,INDEX(Sheet1!RawDataCols,$C505,AX$5)*$R505)</f>
        <v>-1491.59</v>
      </c>
      <c r="AY505" s="3">
        <f>IF(AY$3=0,0,INDEX(Sheet1!RawDataCols,$C505,AY$5)*$R505)</f>
        <v>-1563.41</v>
      </c>
      <c r="AZ505" s="3">
        <f>IF(AZ$3=0,0,INDEX(Sheet1!RawDataCols,$C505,AZ$5)*$R505)</f>
        <v>0</v>
      </c>
      <c r="BA505" s="3">
        <f>IF(BA$3=0,0,INDEX(Sheet1!RawDataCols,$C505,BA$5)*$R505)</f>
        <v>-1443.48</v>
      </c>
      <c r="BB505" s="3">
        <f>IF(BB$3=0,0,INDEX(Sheet1!RawDataCols,$C505,BB$5)*$R505)</f>
        <v>-1615.53</v>
      </c>
      <c r="BC505" s="3">
        <f>IF(BC$3=0,0,INDEX(Sheet1!RawDataCols,$C505,BC$5)*$R505)</f>
        <v>0</v>
      </c>
      <c r="BD505" s="3">
        <f>IF(BD$3=0,0,INDEX(Sheet1!RawDataCols,$C505,BD$5)*$R505)</f>
        <v>-1491.59</v>
      </c>
      <c r="BE505" s="3">
        <f>IF(BE$3=0,0,INDEX(Sheet1!RawDataCols,$C505,BE$5)*$R505)</f>
        <v>-1615.53</v>
      </c>
      <c r="BF505" s="3">
        <f>IF(BF$3=0,0,INDEX(Sheet1!RawDataCols,$C505,BF$5)*$R505)</f>
        <v>0</v>
      </c>
      <c r="BG505" s="179">
        <f>IF(BG$3=0,0,INDEX(Sheet1!RawDataCols,$C505,BG$5)*$R505)</f>
        <v>-1491.59</v>
      </c>
      <c r="BH505" s="33">
        <f t="shared" si="77"/>
        <v>9432.58</v>
      </c>
      <c r="BI505" s="33">
        <f t="shared" si="78"/>
        <v>0</v>
      </c>
      <c r="BJ505" s="33">
        <f t="shared" si="79"/>
        <v>8805.1999999999989</v>
      </c>
      <c r="BK505" s="3">
        <f>IF(BK$3=0,0,INDEX(Sheet1!RawDataCols,$C505,BK$5)*$R505)</f>
        <v>0</v>
      </c>
      <c r="BL505" s="3">
        <f>IF(BL$3=0,0,INDEX(Sheet1!RawDataCols,$C505,BL$5)*$R505)</f>
        <v>0</v>
      </c>
      <c r="BM505" s="3">
        <f>IF(BM$3=0,0,INDEX(Sheet1!RawDataCols,$C505,BM$5)*$R505)</f>
        <v>0</v>
      </c>
      <c r="BN505" s="3">
        <f>IF(BN$3=0,0,INDEX(Sheet1!RawDataCols,$C505,BN$5)*$R505)</f>
        <v>0</v>
      </c>
      <c r="BO505" s="3">
        <f>IF(BO$3=0,0,INDEX(Sheet1!RawDataCols,$C505,BO$5)*$R505)</f>
        <v>0</v>
      </c>
      <c r="BP505" s="3">
        <f>IF(BP$3=0,0,INDEX(Sheet1!RawDataCols,$C505,BP$5)*$R505)</f>
        <v>8143.05</v>
      </c>
      <c r="BQ505" s="3">
        <f t="shared" si="80"/>
        <v>4426.6600000000008</v>
      </c>
      <c r="BR505" s="3">
        <f t="shared" si="81"/>
        <v>0</v>
      </c>
      <c r="BS505" s="3">
        <f t="shared" si="82"/>
        <v>14227.05</v>
      </c>
      <c r="BT505" s="3">
        <f t="shared" si="83"/>
        <v>9432.5799999999981</v>
      </c>
      <c r="BU505" s="3" t="str">
        <f>INDEX(Sheet1!$BS$2:$BS$1000,MATCH($A505,Sheet1!$A$2:$A$1000,0))</f>
        <v>22</v>
      </c>
      <c r="BV505" s="3">
        <f>INDEX(Sheet1!$BT$2:$BT$1000,MATCH($A505,Sheet1!$A$2:$A$1000,0))</f>
        <v>9432.58</v>
      </c>
    </row>
    <row r="506" spans="1:74" x14ac:dyDescent="0.2">
      <c r="A506" s="11" t="s">
        <v>938</v>
      </c>
      <c r="B506" s="3">
        <f>MATCH($A506,Sheet1!ACCOUNTNO,0)</f>
        <v>466</v>
      </c>
      <c r="C506" s="3">
        <f t="shared" si="74"/>
        <v>466</v>
      </c>
      <c r="D506" s="3" t="str">
        <f>IF(D$3=0,0,INDEX(Sheet1!RawDataCols,$C506,D$5))</f>
        <v>52240A08</v>
      </c>
      <c r="E506" s="3" t="str">
        <f>IF(E$3=0,0,INDEX(Sheet1!RawDataCols,$C506,E$5))</f>
        <v xml:space="preserve">52240          </v>
      </c>
      <c r="F506" s="3" t="str">
        <f>IF(F$3=0,0,INDEX(Sheet1!RawDataCols,$C506,F$5))</f>
        <v xml:space="preserve">A08            </v>
      </c>
      <c r="G506" s="3" t="str">
        <f>IF(G$3=0,0,INDEX(Sheet1!RawDataCols,$C506,G$5))</f>
        <v xml:space="preserve">               </v>
      </c>
      <c r="H506" s="3" t="str">
        <f>IF(H$3=0,0,INDEX(Sheet1!RawDataCols,$C506,H$5))</f>
        <v xml:space="preserve">               </v>
      </c>
      <c r="I506" s="3" t="str">
        <f>IF(I$3=0,0,INDEX(Sheet1!RawDataCols,$C506,I$5))</f>
        <v xml:space="preserve">               </v>
      </c>
      <c r="J506" s="3" t="str">
        <f>IF(J$3=0,0,INDEX(Sheet1!RawDataCols,$C506,J$5))</f>
        <v xml:space="preserve">               </v>
      </c>
      <c r="K506" s="3" t="str">
        <f>IF(K$3=0,0,INDEX(Sheet1!RawDataCols,$C506,K$5))</f>
        <v xml:space="preserve">               </v>
      </c>
      <c r="L506" s="3" t="str">
        <f>IF(L$3=0,0,INDEX(Sheet1!RawDataCols,$C506,L$5))</f>
        <v xml:space="preserve">               </v>
      </c>
      <c r="M506" s="3" t="str">
        <f>IF(M$3=0,0,INDEX(Sheet1!RawDataCols,$C506,M$5))</f>
        <v xml:space="preserve">F007  </v>
      </c>
      <c r="N506" s="3" t="str">
        <f>IF(N$3=0,0,INDEX(Sheet1!RawDataCols,$C506,N$5))</f>
        <v>Prepaid - General-23 Frankin St</v>
      </c>
      <c r="O506" s="3">
        <f>INDEX(Sheet1!RawDataCols,$C506,O$5)</f>
        <v>20</v>
      </c>
      <c r="P506" s="3" t="str">
        <f>INDEX(Sheet1!RawDataCols,$C506,P$5)</f>
        <v>Current Assets</v>
      </c>
      <c r="Q506" s="3" t="str">
        <f>IF(Q$3=0,0,INDEX(Sheet1!RawDataCols,$C506,Q$5))</f>
        <v>B</v>
      </c>
      <c r="R506" s="3">
        <f t="shared" si="75"/>
        <v>1</v>
      </c>
      <c r="S506" s="3">
        <f t="shared" si="76"/>
        <v>-1</v>
      </c>
      <c r="T506" s="3">
        <f>IF(T$3=0,0,INDEX(Sheet1!RawDataCols,$C506,T$5)*$R506)</f>
        <v>1328.63</v>
      </c>
      <c r="U506" s="3">
        <f>IF(U$3=0,0,INDEX(Sheet1!RawDataCols,$C506,U$5)*$R506)</f>
        <v>-225.06</v>
      </c>
      <c r="V506" s="3">
        <f>IF(V$3=0,0,INDEX(Sheet1!RawDataCols,$C506,V$5)*$R506)</f>
        <v>0</v>
      </c>
      <c r="W506" s="3">
        <f>IF(W$3=0,0,INDEX(Sheet1!RawDataCols,$C506,W$5)*$R506)</f>
        <v>-205.37</v>
      </c>
      <c r="X506" s="3">
        <f>IF(X$3=0,0,INDEX(Sheet1!RawDataCols,$C506,X$5)*$R506)</f>
        <v>-210.54</v>
      </c>
      <c r="Y506" s="3">
        <f>IF(Y$3=0,0,INDEX(Sheet1!RawDataCols,$C506,Y$5)*$R506)</f>
        <v>0</v>
      </c>
      <c r="Z506" s="3">
        <f>IF(Z$3=0,0,INDEX(Sheet1!RawDataCols,$C506,Z$5)*$R506)</f>
        <v>-185.49</v>
      </c>
      <c r="AA506" s="3">
        <f>IF(AA$3=0,0,INDEX(Sheet1!RawDataCols,$C506,AA$5)*$R506)</f>
        <v>-225.06</v>
      </c>
      <c r="AB506" s="3">
        <f>IF(AB$3=0,0,INDEX(Sheet1!RawDataCols,$C506,AB$5)*$R506)</f>
        <v>0</v>
      </c>
      <c r="AC506" s="3">
        <f>IF(AC$3=0,0,INDEX(Sheet1!RawDataCols,$C506,AC$5)*$R506)</f>
        <v>-205.37</v>
      </c>
      <c r="AD506" s="3">
        <f>IF(AD$3=0,0,INDEX(Sheet1!RawDataCols,$C506,AD$5)*$R506)</f>
        <v>-217.8</v>
      </c>
      <c r="AE506" s="3">
        <f>IF(AE$3=0,0,INDEX(Sheet1!RawDataCols,$C506,AE$5)*$R506)</f>
        <v>0</v>
      </c>
      <c r="AF506" s="3">
        <f>IF(AF$3=0,0,INDEX(Sheet1!RawDataCols,$C506,AF$5)*$R506)</f>
        <v>-198.74</v>
      </c>
      <c r="AG506" s="3">
        <f>IF(AG$3=0,0,INDEX(Sheet1!RawDataCols,$C506,AG$5)*$R506)</f>
        <v>-225.06</v>
      </c>
      <c r="AH506" s="3">
        <f>IF(AH$3=0,0,INDEX(Sheet1!RawDataCols,$C506,AH$5)*$R506)</f>
        <v>0</v>
      </c>
      <c r="AI506" s="3">
        <f>IF(AI$3=0,0,INDEX(Sheet1!RawDataCols,$C506,AI$5)*$R506)</f>
        <v>-205.37</v>
      </c>
      <c r="AJ506" s="3">
        <f>IF(AJ$3=0,0,INDEX(Sheet1!RawDataCols,$C506,AJ$5)*$R506)</f>
        <v>-225.11</v>
      </c>
      <c r="AK506" s="3">
        <f>IF(AK$3=0,0,INDEX(Sheet1!RawDataCols,$C506,AK$5)*$R506)</f>
        <v>0</v>
      </c>
      <c r="AL506" s="3">
        <f>IF(AL$3=0,0,INDEX(Sheet1!RawDataCols,$C506,AL$5)*$R506)</f>
        <v>-198.73</v>
      </c>
      <c r="AM506" s="3">
        <f>IF(AM$3=0,0,INDEX(Sheet1!RawDataCols,$C506,AM$5)*$R506)</f>
        <v>-231.82</v>
      </c>
      <c r="AN506" s="3">
        <f>IF(AN$3=0,0,INDEX(Sheet1!RawDataCols,$C506,AN$5)*$R506)</f>
        <v>0</v>
      </c>
      <c r="AO506" s="3">
        <f>IF(AO$3=0,0,INDEX(Sheet1!RawDataCols,$C506,AO$5)*$R506)</f>
        <v>2432.15</v>
      </c>
      <c r="AP506" s="3">
        <f>IF(AP$3=0,0,INDEX(Sheet1!RawDataCols,$C506,AP$5)*$R506)</f>
        <v>2611.58</v>
      </c>
      <c r="AQ506" s="3">
        <f>IF(AQ$3=0,0,INDEX(Sheet1!RawDataCols,$C506,AQ$5)*$R506)</f>
        <v>0</v>
      </c>
      <c r="AR506" s="3">
        <f>IF(AR$3=0,0,INDEX(Sheet1!RawDataCols,$C506,AR$5)*$R506)</f>
        <v>-217.8</v>
      </c>
      <c r="AS506" s="3">
        <f>IF(AS$3=0,0,INDEX(Sheet1!RawDataCols,$C506,AS$5)*$R506)</f>
        <v>-235.62</v>
      </c>
      <c r="AT506" s="3">
        <f>IF(AT$3=0,0,INDEX(Sheet1!RawDataCols,$C506,AT$5)*$R506)</f>
        <v>0</v>
      </c>
      <c r="AU506" s="3">
        <f>IF(AU$3=0,0,INDEX(Sheet1!RawDataCols,$C506,AU$5)*$R506)</f>
        <v>-217.8</v>
      </c>
      <c r="AV506" s="3">
        <f>IF(AV$3=0,0,INDEX(Sheet1!RawDataCols,$C506,AV$5)*$R506)</f>
        <v>-243.47</v>
      </c>
      <c r="AW506" s="3">
        <f>IF(AW$3=0,0,INDEX(Sheet1!RawDataCols,$C506,AW$5)*$R506)</f>
        <v>0</v>
      </c>
      <c r="AX506" s="3">
        <f>IF(AX$3=0,0,INDEX(Sheet1!RawDataCols,$C506,AX$5)*$R506)</f>
        <v>-225.06</v>
      </c>
      <c r="AY506" s="3">
        <f>IF(AY$3=0,0,INDEX(Sheet1!RawDataCols,$C506,AY$5)*$R506)</f>
        <v>-235.62</v>
      </c>
      <c r="AZ506" s="3">
        <f>IF(AZ$3=0,0,INDEX(Sheet1!RawDataCols,$C506,AZ$5)*$R506)</f>
        <v>0</v>
      </c>
      <c r="BA506" s="3">
        <f>IF(BA$3=0,0,INDEX(Sheet1!RawDataCols,$C506,BA$5)*$R506)</f>
        <v>-217.8</v>
      </c>
      <c r="BB506" s="3">
        <f>IF(BB$3=0,0,INDEX(Sheet1!RawDataCols,$C506,BB$5)*$R506)</f>
        <v>-243.47</v>
      </c>
      <c r="BC506" s="3">
        <f>IF(BC$3=0,0,INDEX(Sheet1!RawDataCols,$C506,BC$5)*$R506)</f>
        <v>0</v>
      </c>
      <c r="BD506" s="3">
        <f>IF(BD$3=0,0,INDEX(Sheet1!RawDataCols,$C506,BD$5)*$R506)</f>
        <v>-225.06</v>
      </c>
      <c r="BE506" s="3">
        <f>IF(BE$3=0,0,INDEX(Sheet1!RawDataCols,$C506,BE$5)*$R506)</f>
        <v>-243.47</v>
      </c>
      <c r="BF506" s="3">
        <f>IF(BF$3=0,0,INDEX(Sheet1!RawDataCols,$C506,BF$5)*$R506)</f>
        <v>0</v>
      </c>
      <c r="BG506" s="179">
        <f>IF(BG$3=0,0,INDEX(Sheet1!RawDataCols,$C506,BG$5)*$R506)</f>
        <v>-225.06</v>
      </c>
      <c r="BH506" s="33">
        <f t="shared" si="77"/>
        <v>1421.5800000000002</v>
      </c>
      <c r="BI506" s="33">
        <f t="shared" si="78"/>
        <v>0</v>
      </c>
      <c r="BJ506" s="33">
        <f t="shared" si="79"/>
        <v>1328.63</v>
      </c>
      <c r="BK506" s="3">
        <f>IF(BK$3=0,0,INDEX(Sheet1!RawDataCols,$C506,BK$5)*$R506)</f>
        <v>0</v>
      </c>
      <c r="BL506" s="3">
        <f>IF(BL$3=0,0,INDEX(Sheet1!RawDataCols,$C506,BL$5)*$R506)</f>
        <v>0</v>
      </c>
      <c r="BM506" s="3">
        <f>IF(BM$3=0,0,INDEX(Sheet1!RawDataCols,$C506,BM$5)*$R506)</f>
        <v>0</v>
      </c>
      <c r="BN506" s="3">
        <f>IF(BN$3=0,0,INDEX(Sheet1!RawDataCols,$C506,BN$5)*$R506)</f>
        <v>0</v>
      </c>
      <c r="BO506" s="3">
        <f>IF(BO$3=0,0,INDEX(Sheet1!RawDataCols,$C506,BO$5)*$R506)</f>
        <v>0</v>
      </c>
      <c r="BP506" s="3">
        <f>IF(BP$3=0,0,INDEX(Sheet1!RawDataCols,$C506,BP$5)*$R506)</f>
        <v>1199.07</v>
      </c>
      <c r="BQ506" s="3">
        <f t="shared" si="80"/>
        <v>667.97000000000025</v>
      </c>
      <c r="BR506" s="3">
        <f t="shared" si="81"/>
        <v>0</v>
      </c>
      <c r="BS506" s="3">
        <f t="shared" si="82"/>
        <v>2144.14</v>
      </c>
      <c r="BT506" s="3">
        <f t="shared" si="83"/>
        <v>1421.58</v>
      </c>
      <c r="BU506" s="3" t="str">
        <f>INDEX(Sheet1!$BS$2:$BS$1000,MATCH($A506,Sheet1!$A$2:$A$1000,0))</f>
        <v>22</v>
      </c>
      <c r="BV506" s="3">
        <f>INDEX(Sheet1!$BT$2:$BT$1000,MATCH($A506,Sheet1!$A$2:$A$1000,0))</f>
        <v>1421.58</v>
      </c>
    </row>
    <row r="507" spans="1:74" x14ac:dyDescent="0.2">
      <c r="A507" s="11" t="s">
        <v>939</v>
      </c>
      <c r="B507" s="3">
        <f>MATCH($A507,Sheet1!ACCOUNTNO,0)</f>
        <v>467</v>
      </c>
      <c r="C507" s="3">
        <f t="shared" si="74"/>
        <v>467</v>
      </c>
      <c r="D507" s="3" t="str">
        <f>IF(D$3=0,0,INDEX(Sheet1!RawDataCols,$C507,D$5))</f>
        <v>52240A09</v>
      </c>
      <c r="E507" s="3" t="str">
        <f>IF(E$3=0,0,INDEX(Sheet1!RawDataCols,$C507,E$5))</f>
        <v xml:space="preserve">52240          </v>
      </c>
      <c r="F507" s="3" t="str">
        <f>IF(F$3=0,0,INDEX(Sheet1!RawDataCols,$C507,F$5))</f>
        <v xml:space="preserve">A09            </v>
      </c>
      <c r="G507" s="3" t="str">
        <f>IF(G$3=0,0,INDEX(Sheet1!RawDataCols,$C507,G$5))</f>
        <v xml:space="preserve">               </v>
      </c>
      <c r="H507" s="3" t="str">
        <f>IF(H$3=0,0,INDEX(Sheet1!RawDataCols,$C507,H$5))</f>
        <v xml:space="preserve">               </v>
      </c>
      <c r="I507" s="3" t="str">
        <f>IF(I$3=0,0,INDEX(Sheet1!RawDataCols,$C507,I$5))</f>
        <v xml:space="preserve">               </v>
      </c>
      <c r="J507" s="3" t="str">
        <f>IF(J$3=0,0,INDEX(Sheet1!RawDataCols,$C507,J$5))</f>
        <v xml:space="preserve">               </v>
      </c>
      <c r="K507" s="3" t="str">
        <f>IF(K$3=0,0,INDEX(Sheet1!RawDataCols,$C507,K$5))</f>
        <v xml:space="preserve">               </v>
      </c>
      <c r="L507" s="3" t="str">
        <f>IF(L$3=0,0,INDEX(Sheet1!RawDataCols,$C507,L$5))</f>
        <v xml:space="preserve">               </v>
      </c>
      <c r="M507" s="3" t="str">
        <f>IF(M$3=0,0,INDEX(Sheet1!RawDataCols,$C507,M$5))</f>
        <v xml:space="preserve">F007  </v>
      </c>
      <c r="N507" s="3" t="str">
        <f>IF(N$3=0,0,INDEX(Sheet1!RawDataCols,$C507,N$5))</f>
        <v>Prepaid - General-11 Franklin St</v>
      </c>
      <c r="O507" s="3">
        <f>INDEX(Sheet1!RawDataCols,$C507,O$5)</f>
        <v>20</v>
      </c>
      <c r="P507" s="3" t="str">
        <f>INDEX(Sheet1!RawDataCols,$C507,P$5)</f>
        <v>Current Assets</v>
      </c>
      <c r="Q507" s="3" t="str">
        <f>IF(Q$3=0,0,INDEX(Sheet1!RawDataCols,$C507,Q$5))</f>
        <v>B</v>
      </c>
      <c r="R507" s="3">
        <f t="shared" si="75"/>
        <v>1</v>
      </c>
      <c r="S507" s="3">
        <f t="shared" si="76"/>
        <v>-1</v>
      </c>
      <c r="T507" s="3">
        <f>IF(T$3=0,0,INDEX(Sheet1!RawDataCols,$C507,T$5)*$R507)</f>
        <v>624.37</v>
      </c>
      <c r="U507" s="3">
        <f>IF(U$3=0,0,INDEX(Sheet1!RawDataCols,$C507,U$5)*$R507)</f>
        <v>-105.77</v>
      </c>
      <c r="V507" s="3">
        <f>IF(V$3=0,0,INDEX(Sheet1!RawDataCols,$C507,V$5)*$R507)</f>
        <v>0</v>
      </c>
      <c r="W507" s="3">
        <f>IF(W$3=0,0,INDEX(Sheet1!RawDataCols,$C507,W$5)*$R507)</f>
        <v>-98.6</v>
      </c>
      <c r="X507" s="3">
        <f>IF(X$3=0,0,INDEX(Sheet1!RawDataCols,$C507,X$5)*$R507)</f>
        <v>-98.95</v>
      </c>
      <c r="Y507" s="3">
        <f>IF(Y$3=0,0,INDEX(Sheet1!RawDataCols,$C507,Y$5)*$R507)</f>
        <v>0</v>
      </c>
      <c r="Z507" s="3">
        <f>IF(Z$3=0,0,INDEX(Sheet1!RawDataCols,$C507,Z$5)*$R507)</f>
        <v>-89.06</v>
      </c>
      <c r="AA507" s="3">
        <f>IF(AA$3=0,0,INDEX(Sheet1!RawDataCols,$C507,AA$5)*$R507)</f>
        <v>-105.77</v>
      </c>
      <c r="AB507" s="3">
        <f>IF(AB$3=0,0,INDEX(Sheet1!RawDataCols,$C507,AB$5)*$R507)</f>
        <v>0</v>
      </c>
      <c r="AC507" s="3">
        <f>IF(AC$3=0,0,INDEX(Sheet1!RawDataCols,$C507,AC$5)*$R507)</f>
        <v>-98.6</v>
      </c>
      <c r="AD507" s="3">
        <f>IF(AD$3=0,0,INDEX(Sheet1!RawDataCols,$C507,AD$5)*$R507)</f>
        <v>-102.36</v>
      </c>
      <c r="AE507" s="3">
        <f>IF(AE$3=0,0,INDEX(Sheet1!RawDataCols,$C507,AE$5)*$R507)</f>
        <v>0</v>
      </c>
      <c r="AF507" s="3">
        <f>IF(AF$3=0,0,INDEX(Sheet1!RawDataCols,$C507,AF$5)*$R507)</f>
        <v>-95.42</v>
      </c>
      <c r="AG507" s="3">
        <f>IF(AG$3=0,0,INDEX(Sheet1!RawDataCols,$C507,AG$5)*$R507)</f>
        <v>-105.77</v>
      </c>
      <c r="AH507" s="3">
        <f>IF(AH$3=0,0,INDEX(Sheet1!RawDataCols,$C507,AH$5)*$R507)</f>
        <v>0</v>
      </c>
      <c r="AI507" s="3">
        <f>IF(AI$3=0,0,INDEX(Sheet1!RawDataCols,$C507,AI$5)*$R507)</f>
        <v>-98.6</v>
      </c>
      <c r="AJ507" s="3">
        <f>IF(AJ$3=0,0,INDEX(Sheet1!RawDataCols,$C507,AJ$5)*$R507)</f>
        <v>-105.75</v>
      </c>
      <c r="AK507" s="3">
        <f>IF(AK$3=0,0,INDEX(Sheet1!RawDataCols,$C507,AK$5)*$R507)</f>
        <v>0</v>
      </c>
      <c r="AL507" s="3">
        <f>IF(AL$3=0,0,INDEX(Sheet1!RawDataCols,$C507,AL$5)*$R507)</f>
        <v>-95.45</v>
      </c>
      <c r="AM507" s="3">
        <f>IF(AM$3=0,0,INDEX(Sheet1!RawDataCols,$C507,AM$5)*$R507)</f>
        <v>-106.89</v>
      </c>
      <c r="AN507" s="3">
        <f>IF(AN$3=0,0,INDEX(Sheet1!RawDataCols,$C507,AN$5)*$R507)</f>
        <v>0</v>
      </c>
      <c r="AO507" s="3">
        <f>IF(AO$3=0,0,INDEX(Sheet1!RawDataCols,$C507,AO$5)*$R507)</f>
        <v>1142.99</v>
      </c>
      <c r="AP507" s="3">
        <f>IF(AP$3=0,0,INDEX(Sheet1!RawDataCols,$C507,AP$5)*$R507)</f>
        <v>1223.49</v>
      </c>
      <c r="AQ507" s="3">
        <f>IF(AQ$3=0,0,INDEX(Sheet1!RawDataCols,$C507,AQ$5)*$R507)</f>
        <v>0</v>
      </c>
      <c r="AR507" s="3">
        <f>IF(AR$3=0,0,INDEX(Sheet1!RawDataCols,$C507,AR$5)*$R507)</f>
        <v>-102.36</v>
      </c>
      <c r="AS507" s="3">
        <f>IF(AS$3=0,0,INDEX(Sheet1!RawDataCols,$C507,AS$5)*$R507)</f>
        <v>-110.55</v>
      </c>
      <c r="AT507" s="3">
        <f>IF(AT$3=0,0,INDEX(Sheet1!RawDataCols,$C507,AT$5)*$R507)</f>
        <v>0</v>
      </c>
      <c r="AU507" s="3">
        <f>IF(AU$3=0,0,INDEX(Sheet1!RawDataCols,$C507,AU$5)*$R507)</f>
        <v>-102.36</v>
      </c>
      <c r="AV507" s="3">
        <f>IF(AV$3=0,0,INDEX(Sheet1!RawDataCols,$C507,AV$5)*$R507)</f>
        <v>-114.24</v>
      </c>
      <c r="AW507" s="3">
        <f>IF(AW$3=0,0,INDEX(Sheet1!RawDataCols,$C507,AW$5)*$R507)</f>
        <v>0</v>
      </c>
      <c r="AX507" s="3">
        <f>IF(AX$3=0,0,INDEX(Sheet1!RawDataCols,$C507,AX$5)*$R507)</f>
        <v>-105.77</v>
      </c>
      <c r="AY507" s="3">
        <f>IF(AY$3=0,0,INDEX(Sheet1!RawDataCols,$C507,AY$5)*$R507)</f>
        <v>-110.55</v>
      </c>
      <c r="AZ507" s="3">
        <f>IF(AZ$3=0,0,INDEX(Sheet1!RawDataCols,$C507,AZ$5)*$R507)</f>
        <v>0</v>
      </c>
      <c r="BA507" s="3">
        <f>IF(BA$3=0,0,INDEX(Sheet1!RawDataCols,$C507,BA$5)*$R507)</f>
        <v>-102.36</v>
      </c>
      <c r="BB507" s="3">
        <f>IF(BB$3=0,0,INDEX(Sheet1!RawDataCols,$C507,BB$5)*$R507)</f>
        <v>-114.24</v>
      </c>
      <c r="BC507" s="3">
        <f>IF(BC$3=0,0,INDEX(Sheet1!RawDataCols,$C507,BC$5)*$R507)</f>
        <v>0</v>
      </c>
      <c r="BD507" s="3">
        <f>IF(BD$3=0,0,INDEX(Sheet1!RawDataCols,$C507,BD$5)*$R507)</f>
        <v>-105.77</v>
      </c>
      <c r="BE507" s="3">
        <f>IF(BE$3=0,0,INDEX(Sheet1!RawDataCols,$C507,BE$5)*$R507)</f>
        <v>-114.24</v>
      </c>
      <c r="BF507" s="3">
        <f>IF(BF$3=0,0,INDEX(Sheet1!RawDataCols,$C507,BF$5)*$R507)</f>
        <v>0</v>
      </c>
      <c r="BG507" s="179">
        <f>IF(BG$3=0,0,INDEX(Sheet1!RawDataCols,$C507,BG$5)*$R507)</f>
        <v>-105.77</v>
      </c>
      <c r="BH507" s="33">
        <f t="shared" si="77"/>
        <v>667.02000000000021</v>
      </c>
      <c r="BI507" s="33">
        <f t="shared" si="78"/>
        <v>0</v>
      </c>
      <c r="BJ507" s="33">
        <f t="shared" si="79"/>
        <v>624.37</v>
      </c>
      <c r="BK507" s="3">
        <f>IF(BK$3=0,0,INDEX(Sheet1!RawDataCols,$C507,BK$5)*$R507)</f>
        <v>0</v>
      </c>
      <c r="BL507" s="3">
        <f>IF(BL$3=0,0,INDEX(Sheet1!RawDataCols,$C507,BL$5)*$R507)</f>
        <v>0</v>
      </c>
      <c r="BM507" s="3">
        <f>IF(BM$3=0,0,INDEX(Sheet1!RawDataCols,$C507,BM$5)*$R507)</f>
        <v>0</v>
      </c>
      <c r="BN507" s="3">
        <f>IF(BN$3=0,0,INDEX(Sheet1!RawDataCols,$C507,BN$5)*$R507)</f>
        <v>0</v>
      </c>
      <c r="BO507" s="3">
        <f>IF(BO$3=0,0,INDEX(Sheet1!RawDataCols,$C507,BO$5)*$R507)</f>
        <v>0</v>
      </c>
      <c r="BP507" s="3">
        <f>IF(BP$3=0,0,INDEX(Sheet1!RawDataCols,$C507,BP$5)*$R507)</f>
        <v>575.73</v>
      </c>
      <c r="BQ507" s="3">
        <f t="shared" si="80"/>
        <v>313.88000000000005</v>
      </c>
      <c r="BR507" s="3">
        <f t="shared" si="81"/>
        <v>0</v>
      </c>
      <c r="BS507" s="3">
        <f t="shared" si="82"/>
        <v>1006.05</v>
      </c>
      <c r="BT507" s="3">
        <f t="shared" si="83"/>
        <v>667.02</v>
      </c>
      <c r="BU507" s="3" t="str">
        <f>INDEX(Sheet1!$BS$2:$BS$1000,MATCH($A507,Sheet1!$A$2:$A$1000,0))</f>
        <v>22</v>
      </c>
      <c r="BV507" s="3">
        <f>INDEX(Sheet1!$BT$2:$BT$1000,MATCH($A507,Sheet1!$A$2:$A$1000,0))</f>
        <v>667.02</v>
      </c>
    </row>
    <row r="508" spans="1:74" x14ac:dyDescent="0.2">
      <c r="A508" s="11" t="s">
        <v>940</v>
      </c>
      <c r="B508" s="3">
        <f>MATCH($A508,Sheet1!ACCOUNTNO,0)</f>
        <v>468</v>
      </c>
      <c r="C508" s="3">
        <f t="shared" si="74"/>
        <v>468</v>
      </c>
      <c r="D508" s="3" t="str">
        <f>IF(D$3=0,0,INDEX(Sheet1!RawDataCols,$C508,D$5))</f>
        <v>52240A10</v>
      </c>
      <c r="E508" s="3" t="str">
        <f>IF(E$3=0,0,INDEX(Sheet1!RawDataCols,$C508,E$5))</f>
        <v xml:space="preserve">52240          </v>
      </c>
      <c r="F508" s="3" t="str">
        <f>IF(F$3=0,0,INDEX(Sheet1!RawDataCols,$C508,F$5))</f>
        <v xml:space="preserve">A10            </v>
      </c>
      <c r="G508" s="3" t="str">
        <f>IF(G$3=0,0,INDEX(Sheet1!RawDataCols,$C508,G$5))</f>
        <v xml:space="preserve">               </v>
      </c>
      <c r="H508" s="3" t="str">
        <f>IF(H$3=0,0,INDEX(Sheet1!RawDataCols,$C508,H$5))</f>
        <v xml:space="preserve">               </v>
      </c>
      <c r="I508" s="3" t="str">
        <f>IF(I$3=0,0,INDEX(Sheet1!RawDataCols,$C508,I$5))</f>
        <v xml:space="preserve">               </v>
      </c>
      <c r="J508" s="3" t="str">
        <f>IF(J$3=0,0,INDEX(Sheet1!RawDataCols,$C508,J$5))</f>
        <v xml:space="preserve">               </v>
      </c>
      <c r="K508" s="3" t="str">
        <f>IF(K$3=0,0,INDEX(Sheet1!RawDataCols,$C508,K$5))</f>
        <v xml:space="preserve">               </v>
      </c>
      <c r="L508" s="3" t="str">
        <f>IF(L$3=0,0,INDEX(Sheet1!RawDataCols,$C508,L$5))</f>
        <v xml:space="preserve">               </v>
      </c>
      <c r="M508" s="3" t="str">
        <f>IF(M$3=0,0,INDEX(Sheet1!RawDataCols,$C508,M$5))</f>
        <v xml:space="preserve">F007  </v>
      </c>
      <c r="N508" s="3" t="str">
        <f>IF(N$3=0,0,INDEX(Sheet1!RawDataCols,$C508,N$5))</f>
        <v>Prepaid - General-15 Franklin St</v>
      </c>
      <c r="O508" s="3">
        <f>INDEX(Sheet1!RawDataCols,$C508,O$5)</f>
        <v>20</v>
      </c>
      <c r="P508" s="3" t="str">
        <f>INDEX(Sheet1!RawDataCols,$C508,P$5)</f>
        <v>Current Assets</v>
      </c>
      <c r="Q508" s="3" t="str">
        <f>IF(Q$3=0,0,INDEX(Sheet1!RawDataCols,$C508,Q$5))</f>
        <v>B</v>
      </c>
      <c r="R508" s="3">
        <f t="shared" si="75"/>
        <v>1</v>
      </c>
      <c r="S508" s="3">
        <f t="shared" si="76"/>
        <v>-1</v>
      </c>
      <c r="T508" s="3">
        <f>IF(T$3=0,0,INDEX(Sheet1!RawDataCols,$C508,T$5)*$R508)</f>
        <v>999.87</v>
      </c>
      <c r="U508" s="3">
        <f>IF(U$3=0,0,INDEX(Sheet1!RawDataCols,$C508,U$5)*$R508)</f>
        <v>-169.37</v>
      </c>
      <c r="V508" s="3">
        <f>IF(V$3=0,0,INDEX(Sheet1!RawDataCols,$C508,V$5)*$R508)</f>
        <v>0</v>
      </c>
      <c r="W508" s="3">
        <f>IF(W$3=0,0,INDEX(Sheet1!RawDataCols,$C508,W$5)*$R508)</f>
        <v>-155.36000000000001</v>
      </c>
      <c r="X508" s="3">
        <f>IF(X$3=0,0,INDEX(Sheet1!RawDataCols,$C508,X$5)*$R508)</f>
        <v>-158.44999999999999</v>
      </c>
      <c r="Y508" s="3">
        <f>IF(Y$3=0,0,INDEX(Sheet1!RawDataCols,$C508,Y$5)*$R508)</f>
        <v>0</v>
      </c>
      <c r="Z508" s="3">
        <f>IF(Z$3=0,0,INDEX(Sheet1!RawDataCols,$C508,Z$5)*$R508)</f>
        <v>-140.32</v>
      </c>
      <c r="AA508" s="3">
        <f>IF(AA$3=0,0,INDEX(Sheet1!RawDataCols,$C508,AA$5)*$R508)</f>
        <v>-169.37</v>
      </c>
      <c r="AB508" s="3">
        <f>IF(AB$3=0,0,INDEX(Sheet1!RawDataCols,$C508,AB$5)*$R508)</f>
        <v>0</v>
      </c>
      <c r="AC508" s="3">
        <f>IF(AC$3=0,0,INDEX(Sheet1!RawDataCols,$C508,AC$5)*$R508)</f>
        <v>-155.36000000000001</v>
      </c>
      <c r="AD508" s="3">
        <f>IF(AD$3=0,0,INDEX(Sheet1!RawDataCols,$C508,AD$5)*$R508)</f>
        <v>-163.91</v>
      </c>
      <c r="AE508" s="3">
        <f>IF(AE$3=0,0,INDEX(Sheet1!RawDataCols,$C508,AE$5)*$R508)</f>
        <v>0</v>
      </c>
      <c r="AF508" s="3">
        <f>IF(AF$3=0,0,INDEX(Sheet1!RawDataCols,$C508,AF$5)*$R508)</f>
        <v>-150.35</v>
      </c>
      <c r="AG508" s="3">
        <f>IF(AG$3=0,0,INDEX(Sheet1!RawDataCols,$C508,AG$5)*$R508)</f>
        <v>-169.37</v>
      </c>
      <c r="AH508" s="3">
        <f>IF(AH$3=0,0,INDEX(Sheet1!RawDataCols,$C508,AH$5)*$R508)</f>
        <v>0</v>
      </c>
      <c r="AI508" s="3">
        <f>IF(AI$3=0,0,INDEX(Sheet1!RawDataCols,$C508,AI$5)*$R508)</f>
        <v>-155.36000000000001</v>
      </c>
      <c r="AJ508" s="3">
        <f>IF(AJ$3=0,0,INDEX(Sheet1!RawDataCols,$C508,AJ$5)*$R508)</f>
        <v>-169.4</v>
      </c>
      <c r="AK508" s="3">
        <f>IF(AK$3=0,0,INDEX(Sheet1!RawDataCols,$C508,AK$5)*$R508)</f>
        <v>0</v>
      </c>
      <c r="AL508" s="3">
        <f>IF(AL$3=0,0,INDEX(Sheet1!RawDataCols,$C508,AL$5)*$R508)</f>
        <v>-150.33000000000001</v>
      </c>
      <c r="AM508" s="3">
        <f>IF(AM$3=0,0,INDEX(Sheet1!RawDataCols,$C508,AM$5)*$R508)</f>
        <v>-174.46</v>
      </c>
      <c r="AN508" s="3">
        <f>IF(AN$3=0,0,INDEX(Sheet1!RawDataCols,$C508,AN$5)*$R508)</f>
        <v>0</v>
      </c>
      <c r="AO508" s="3">
        <f>IF(AO$3=0,0,INDEX(Sheet1!RawDataCols,$C508,AO$5)*$R508)</f>
        <v>1830.34</v>
      </c>
      <c r="AP508" s="3">
        <f>IF(AP$3=0,0,INDEX(Sheet1!RawDataCols,$C508,AP$5)*$R508)</f>
        <v>1962.7</v>
      </c>
      <c r="AQ508" s="3">
        <f>IF(AQ$3=0,0,INDEX(Sheet1!RawDataCols,$C508,AQ$5)*$R508)</f>
        <v>0</v>
      </c>
      <c r="AR508" s="3">
        <f>IF(AR$3=0,0,INDEX(Sheet1!RawDataCols,$C508,AR$5)*$R508)</f>
        <v>-163.91</v>
      </c>
      <c r="AS508" s="3">
        <f>IF(AS$3=0,0,INDEX(Sheet1!RawDataCols,$C508,AS$5)*$R508)</f>
        <v>-177.05</v>
      </c>
      <c r="AT508" s="3">
        <f>IF(AT$3=0,0,INDEX(Sheet1!RawDataCols,$C508,AT$5)*$R508)</f>
        <v>0</v>
      </c>
      <c r="AU508" s="3">
        <f>IF(AU$3=0,0,INDEX(Sheet1!RawDataCols,$C508,AU$5)*$R508)</f>
        <v>-163.91</v>
      </c>
      <c r="AV508" s="3">
        <f>IF(AV$3=0,0,INDEX(Sheet1!RawDataCols,$C508,AV$5)*$R508)</f>
        <v>-182.96</v>
      </c>
      <c r="AW508" s="3">
        <f>IF(AW$3=0,0,INDEX(Sheet1!RawDataCols,$C508,AW$5)*$R508)</f>
        <v>0</v>
      </c>
      <c r="AX508" s="3">
        <f>IF(AX$3=0,0,INDEX(Sheet1!RawDataCols,$C508,AX$5)*$R508)</f>
        <v>-169.37</v>
      </c>
      <c r="AY508" s="3">
        <f>IF(AY$3=0,0,INDEX(Sheet1!RawDataCols,$C508,AY$5)*$R508)</f>
        <v>-177.05</v>
      </c>
      <c r="AZ508" s="3">
        <f>IF(AZ$3=0,0,INDEX(Sheet1!RawDataCols,$C508,AZ$5)*$R508)</f>
        <v>0</v>
      </c>
      <c r="BA508" s="3">
        <f>IF(BA$3=0,0,INDEX(Sheet1!RawDataCols,$C508,BA$5)*$R508)</f>
        <v>-163.91</v>
      </c>
      <c r="BB508" s="3">
        <f>IF(BB$3=0,0,INDEX(Sheet1!RawDataCols,$C508,BB$5)*$R508)</f>
        <v>-182.96</v>
      </c>
      <c r="BC508" s="3">
        <f>IF(BC$3=0,0,INDEX(Sheet1!RawDataCols,$C508,BC$5)*$R508)</f>
        <v>0</v>
      </c>
      <c r="BD508" s="3">
        <f>IF(BD$3=0,0,INDEX(Sheet1!RawDataCols,$C508,BD$5)*$R508)</f>
        <v>-169.37</v>
      </c>
      <c r="BE508" s="3">
        <f>IF(BE$3=0,0,INDEX(Sheet1!RawDataCols,$C508,BE$5)*$R508)</f>
        <v>-182.96</v>
      </c>
      <c r="BF508" s="3">
        <f>IF(BF$3=0,0,INDEX(Sheet1!RawDataCols,$C508,BF$5)*$R508)</f>
        <v>0</v>
      </c>
      <c r="BG508" s="179">
        <f>IF(BG$3=0,0,INDEX(Sheet1!RawDataCols,$C508,BG$5)*$R508)</f>
        <v>-169.37</v>
      </c>
      <c r="BH508" s="33">
        <f t="shared" si="77"/>
        <v>1068.22</v>
      </c>
      <c r="BI508" s="33">
        <f t="shared" si="78"/>
        <v>0</v>
      </c>
      <c r="BJ508" s="33">
        <f t="shared" si="79"/>
        <v>999.87</v>
      </c>
      <c r="BK508" s="3">
        <f>IF(BK$3=0,0,INDEX(Sheet1!RawDataCols,$C508,BK$5)*$R508)</f>
        <v>0</v>
      </c>
      <c r="BL508" s="3">
        <f>IF(BL$3=0,0,INDEX(Sheet1!RawDataCols,$C508,BL$5)*$R508)</f>
        <v>0</v>
      </c>
      <c r="BM508" s="3">
        <f>IF(BM$3=0,0,INDEX(Sheet1!RawDataCols,$C508,BM$5)*$R508)</f>
        <v>0</v>
      </c>
      <c r="BN508" s="3">
        <f>IF(BN$3=0,0,INDEX(Sheet1!RawDataCols,$C508,BN$5)*$R508)</f>
        <v>0</v>
      </c>
      <c r="BO508" s="3">
        <f>IF(BO$3=0,0,INDEX(Sheet1!RawDataCols,$C508,BO$5)*$R508)</f>
        <v>0</v>
      </c>
      <c r="BP508" s="3">
        <f>IF(BP$3=0,0,INDEX(Sheet1!RawDataCols,$C508,BP$5)*$R508)</f>
        <v>907.08</v>
      </c>
      <c r="BQ508" s="3">
        <f t="shared" si="80"/>
        <v>502.67999999999995</v>
      </c>
      <c r="BR508" s="3">
        <f t="shared" si="81"/>
        <v>0</v>
      </c>
      <c r="BS508" s="3">
        <f t="shared" si="82"/>
        <v>1611.19</v>
      </c>
      <c r="BT508" s="3">
        <f t="shared" si="83"/>
        <v>1068.22</v>
      </c>
      <c r="BU508" s="3" t="str">
        <f>INDEX(Sheet1!$BS$2:$BS$1000,MATCH($A508,Sheet1!$A$2:$A$1000,0))</f>
        <v>22</v>
      </c>
      <c r="BV508" s="3">
        <f>INDEX(Sheet1!$BT$2:$BT$1000,MATCH($A508,Sheet1!$A$2:$A$1000,0))</f>
        <v>1068.22</v>
      </c>
    </row>
    <row r="509" spans="1:74" x14ac:dyDescent="0.2">
      <c r="A509" s="11" t="s">
        <v>941</v>
      </c>
      <c r="B509" s="3">
        <f>MATCH($A509,Sheet1!ACCOUNTNO,0)</f>
        <v>469</v>
      </c>
      <c r="C509" s="3">
        <f t="shared" si="74"/>
        <v>469</v>
      </c>
      <c r="D509" s="3" t="str">
        <f>IF(D$3=0,0,INDEX(Sheet1!RawDataCols,$C509,D$5))</f>
        <v>52240A11</v>
      </c>
      <c r="E509" s="3" t="str">
        <f>IF(E$3=0,0,INDEX(Sheet1!RawDataCols,$C509,E$5))</f>
        <v xml:space="preserve">52240          </v>
      </c>
      <c r="F509" s="3" t="str">
        <f>IF(F$3=0,0,INDEX(Sheet1!RawDataCols,$C509,F$5))</f>
        <v xml:space="preserve">A11            </v>
      </c>
      <c r="G509" s="3" t="str">
        <f>IF(G$3=0,0,INDEX(Sheet1!RawDataCols,$C509,G$5))</f>
        <v xml:space="preserve">               </v>
      </c>
      <c r="H509" s="3" t="str">
        <f>IF(H$3=0,0,INDEX(Sheet1!RawDataCols,$C509,H$5))</f>
        <v xml:space="preserve">               </v>
      </c>
      <c r="I509" s="3" t="str">
        <f>IF(I$3=0,0,INDEX(Sheet1!RawDataCols,$C509,I$5))</f>
        <v xml:space="preserve">               </v>
      </c>
      <c r="J509" s="3" t="str">
        <f>IF(J$3=0,0,INDEX(Sheet1!RawDataCols,$C509,J$5))</f>
        <v xml:space="preserve">               </v>
      </c>
      <c r="K509" s="3" t="str">
        <f>IF(K$3=0,0,INDEX(Sheet1!RawDataCols,$C509,K$5))</f>
        <v xml:space="preserve">               </v>
      </c>
      <c r="L509" s="3" t="str">
        <f>IF(L$3=0,0,INDEX(Sheet1!RawDataCols,$C509,L$5))</f>
        <v xml:space="preserve">               </v>
      </c>
      <c r="M509" s="3" t="str">
        <f>IF(M$3=0,0,INDEX(Sheet1!RawDataCols,$C509,M$5))</f>
        <v xml:space="preserve">F007  </v>
      </c>
      <c r="N509" s="3" t="str">
        <f>IF(N$3=0,0,INDEX(Sheet1!RawDataCols,$C509,N$5))</f>
        <v>Prepaid - General-25 Hutt St</v>
      </c>
      <c r="O509" s="3">
        <f>INDEX(Sheet1!RawDataCols,$C509,O$5)</f>
        <v>20</v>
      </c>
      <c r="P509" s="3" t="str">
        <f>INDEX(Sheet1!RawDataCols,$C509,P$5)</f>
        <v>Current Assets</v>
      </c>
      <c r="Q509" s="3" t="str">
        <f>IF(Q$3=0,0,INDEX(Sheet1!RawDataCols,$C509,Q$5))</f>
        <v>B</v>
      </c>
      <c r="R509" s="3">
        <f t="shared" si="75"/>
        <v>1</v>
      </c>
      <c r="S509" s="3">
        <f t="shared" si="76"/>
        <v>-1</v>
      </c>
      <c r="T509" s="3">
        <f>IF(T$3=0,0,INDEX(Sheet1!RawDataCols,$C509,T$5)*$R509)</f>
        <v>-2051.8000000000002</v>
      </c>
      <c r="U509" s="3">
        <f>IF(U$3=0,0,INDEX(Sheet1!RawDataCols,$C509,U$5)*$R509)</f>
        <v>1997.32</v>
      </c>
      <c r="V509" s="3">
        <f>IF(V$3=0,0,INDEX(Sheet1!RawDataCols,$C509,V$5)*$R509)</f>
        <v>0</v>
      </c>
      <c r="W509" s="3">
        <f>IF(W$3=0,0,INDEX(Sheet1!RawDataCols,$C509,W$5)*$R509)</f>
        <v>1687.33</v>
      </c>
      <c r="X509" s="3">
        <f>IF(X$3=0,0,INDEX(Sheet1!RawDataCols,$C509,X$5)*$R509)</f>
        <v>-290.29000000000002</v>
      </c>
      <c r="Y509" s="3">
        <f>IF(Y$3=0,0,INDEX(Sheet1!RawDataCols,$C509,Y$5)*$R509)</f>
        <v>0</v>
      </c>
      <c r="Z509" s="3">
        <f>IF(Z$3=0,0,INDEX(Sheet1!RawDataCols,$C509,Z$5)*$R509)</f>
        <v>-823.02</v>
      </c>
      <c r="AA509" s="3">
        <f>IF(AA$3=0,0,INDEX(Sheet1!RawDataCols,$C509,AA$5)*$R509)</f>
        <v>2250.6</v>
      </c>
      <c r="AB509" s="3">
        <f>IF(AB$3=0,0,INDEX(Sheet1!RawDataCols,$C509,AB$5)*$R509)</f>
        <v>0</v>
      </c>
      <c r="AC509" s="3">
        <f>IF(AC$3=0,0,INDEX(Sheet1!RawDataCols,$C509,AC$5)*$R509)</f>
        <v>1649.71</v>
      </c>
      <c r="AD509" s="3">
        <f>IF(AD$3=0,0,INDEX(Sheet1!RawDataCols,$C509,AD$5)*$R509)</f>
        <v>-300.3</v>
      </c>
      <c r="AE509" s="3">
        <f>IF(AE$3=0,0,INDEX(Sheet1!RawDataCols,$C509,AE$5)*$R509)</f>
        <v>0</v>
      </c>
      <c r="AF509" s="3">
        <f>IF(AF$3=0,0,INDEX(Sheet1!RawDataCols,$C509,AF$5)*$R509)</f>
        <v>-848.24</v>
      </c>
      <c r="AG509" s="3">
        <f>IF(AG$3=0,0,INDEX(Sheet1!RawDataCols,$C509,AG$5)*$R509)</f>
        <v>-310.31</v>
      </c>
      <c r="AH509" s="3">
        <f>IF(AH$3=0,0,INDEX(Sheet1!RawDataCols,$C509,AH$5)*$R509)</f>
        <v>0</v>
      </c>
      <c r="AI509" s="3">
        <f>IF(AI$3=0,0,INDEX(Sheet1!RawDataCols,$C509,AI$5)*$R509)</f>
        <v>-901.29</v>
      </c>
      <c r="AJ509" s="3">
        <f>IF(AJ$3=0,0,INDEX(Sheet1!RawDataCols,$C509,AJ$5)*$R509)</f>
        <v>-74.900000000000006</v>
      </c>
      <c r="AK509" s="3">
        <f>IF(AK$3=0,0,INDEX(Sheet1!RawDataCols,$C509,AK$5)*$R509)</f>
        <v>0</v>
      </c>
      <c r="AL509" s="3">
        <f>IF(AL$3=0,0,INDEX(Sheet1!RawDataCols,$C509,AL$5)*$R509)</f>
        <v>-872.22</v>
      </c>
      <c r="AM509" s="3">
        <f>IF(AM$3=0,0,INDEX(Sheet1!RawDataCols,$C509,AM$5)*$R509)</f>
        <v>636.6</v>
      </c>
      <c r="AN509" s="3">
        <f>IF(AN$3=0,0,INDEX(Sheet1!RawDataCols,$C509,AN$5)*$R509)</f>
        <v>0</v>
      </c>
      <c r="AO509" s="3">
        <f>IF(AO$3=0,0,INDEX(Sheet1!RawDataCols,$C509,AO$5)*$R509)</f>
        <v>1923.1</v>
      </c>
      <c r="AP509" s="3">
        <f>IF(AP$3=0,0,INDEX(Sheet1!RawDataCols,$C509,AP$5)*$R509)</f>
        <v>220.08</v>
      </c>
      <c r="AQ509" s="3">
        <f>IF(AQ$3=0,0,INDEX(Sheet1!RawDataCols,$C509,AQ$5)*$R509)</f>
        <v>0</v>
      </c>
      <c r="AR509" s="3">
        <f>IF(AR$3=0,0,INDEX(Sheet1!RawDataCols,$C509,AR$5)*$R509)</f>
        <v>-891.28</v>
      </c>
      <c r="AS509" s="3">
        <f>IF(AS$3=0,0,INDEX(Sheet1!RawDataCols,$C509,AS$5)*$R509)</f>
        <v>-1147.47</v>
      </c>
      <c r="AT509" s="3">
        <f>IF(AT$3=0,0,INDEX(Sheet1!RawDataCols,$C509,AT$5)*$R509)</f>
        <v>0</v>
      </c>
      <c r="AU509" s="3">
        <f>IF(AU$3=0,0,INDEX(Sheet1!RawDataCols,$C509,AU$5)*$R509)</f>
        <v>-863.14</v>
      </c>
      <c r="AV509" s="3">
        <f>IF(AV$3=0,0,INDEX(Sheet1!RawDataCols,$C509,AV$5)*$R509)</f>
        <v>-547.84</v>
      </c>
      <c r="AW509" s="3">
        <f>IF(AW$3=0,0,INDEX(Sheet1!RawDataCols,$C509,AW$5)*$R509)</f>
        <v>0</v>
      </c>
      <c r="AX509" s="3">
        <f>IF(AX$3=0,0,INDEX(Sheet1!RawDataCols,$C509,AX$5)*$R509)</f>
        <v>1697.14</v>
      </c>
      <c r="AY509" s="3">
        <f>IF(AY$3=0,0,INDEX(Sheet1!RawDataCols,$C509,AY$5)*$R509)</f>
        <v>1244.5899999999999</v>
      </c>
      <c r="AZ509" s="3">
        <f>IF(AZ$3=0,0,INDEX(Sheet1!RawDataCols,$C509,AZ$5)*$R509)</f>
        <v>0</v>
      </c>
      <c r="BA509" s="3">
        <f>IF(BA$3=0,0,INDEX(Sheet1!RawDataCols,$C509,BA$5)*$R509)</f>
        <v>-863.14</v>
      </c>
      <c r="BB509" s="3">
        <f>IF(BB$3=0,0,INDEX(Sheet1!RawDataCols,$C509,BB$5)*$R509)</f>
        <v>-894.92</v>
      </c>
      <c r="BC509" s="3">
        <f>IF(BC$3=0,0,INDEX(Sheet1!RawDataCols,$C509,BC$5)*$R509)</f>
        <v>0</v>
      </c>
      <c r="BD509" s="3">
        <f>IF(BD$3=0,0,INDEX(Sheet1!RawDataCols,$C509,BD$5)*$R509)</f>
        <v>-891.91</v>
      </c>
      <c r="BE509" s="3">
        <f>IF(BE$3=0,0,INDEX(Sheet1!RawDataCols,$C509,BE$5)*$R509)</f>
        <v>-894.92</v>
      </c>
      <c r="BF509" s="3">
        <f>IF(BF$3=0,0,INDEX(Sheet1!RawDataCols,$C509,BF$5)*$R509)</f>
        <v>0</v>
      </c>
      <c r="BG509" s="179">
        <f>IF(BG$3=0,0,INDEX(Sheet1!RawDataCols,$C509,BG$5)*$R509)</f>
        <v>-891.91</v>
      </c>
      <c r="BH509" s="33">
        <f t="shared" si="77"/>
        <v>731.35999999999933</v>
      </c>
      <c r="BI509" s="33">
        <f t="shared" si="78"/>
        <v>0</v>
      </c>
      <c r="BJ509" s="33">
        <f t="shared" si="79"/>
        <v>-2051.8000000000002</v>
      </c>
      <c r="BK509" s="3">
        <f>IF(BK$3=0,0,INDEX(Sheet1!RawDataCols,$C509,BK$5)*$R509)</f>
        <v>0</v>
      </c>
      <c r="BL509" s="3">
        <f>IF(BL$3=0,0,INDEX(Sheet1!RawDataCols,$C509,BL$5)*$R509)</f>
        <v>-270.32125000000002</v>
      </c>
      <c r="BM509" s="3">
        <f>IF(BM$3=0,0,INDEX(Sheet1!RawDataCols,$C509,BM$5)*$R509)</f>
        <v>49.798749999999998</v>
      </c>
      <c r="BN509" s="3">
        <f>IF(BN$3=0,0,INDEX(Sheet1!RawDataCols,$C509,BN$5)*$R509)</f>
        <v>16.47625</v>
      </c>
      <c r="BO509" s="3">
        <f>IF(BO$3=0,0,INDEX(Sheet1!RawDataCols,$C509,BO$5)*$R509)</f>
        <v>0</v>
      </c>
      <c r="BP509" s="3">
        <f>IF(BP$3=0,0,INDEX(Sheet1!RawDataCols,$C509,BP$5)*$R509)</f>
        <v>-2054.84</v>
      </c>
      <c r="BQ509" s="3">
        <f t="shared" si="80"/>
        <v>1905.8299999999997</v>
      </c>
      <c r="BR509" s="3">
        <f t="shared" si="81"/>
        <v>1220.3199999999997</v>
      </c>
      <c r="BS509" s="3">
        <f t="shared" si="82"/>
        <v>929.52999999999975</v>
      </c>
      <c r="BT509" s="3">
        <f t="shared" si="83"/>
        <v>731.35999999999967</v>
      </c>
      <c r="BU509" s="3" t="str">
        <f>INDEX(Sheet1!$BS$2:$BS$1000,MATCH($A509,Sheet1!$A$2:$A$1000,0))</f>
        <v>22</v>
      </c>
      <c r="BV509" s="3">
        <f>INDEX(Sheet1!$BT$2:$BT$1000,MATCH($A509,Sheet1!$A$2:$A$1000,0))</f>
        <v>731.36</v>
      </c>
    </row>
    <row r="510" spans="1:74" x14ac:dyDescent="0.2">
      <c r="A510" s="246" t="s">
        <v>942</v>
      </c>
      <c r="B510" s="3" t="e">
        <f>MATCH($A510,Sheet1!ACCOUNTNO,0)</f>
        <v>#N/A</v>
      </c>
      <c r="C510" s="3">
        <f t="shared" si="74"/>
        <v>65000</v>
      </c>
      <c r="D510" s="3">
        <f>IF(D$3=0,0,INDEX(Sheet1!RawDataCols,$C510,D$5))</f>
        <v>0</v>
      </c>
      <c r="E510" s="3">
        <f>IF(E$3=0,0,INDEX(Sheet1!RawDataCols,$C510,E$5))</f>
        <v>0</v>
      </c>
      <c r="F510" s="3">
        <f>IF(F$3=0,0,INDEX(Sheet1!RawDataCols,$C510,F$5))</f>
        <v>0</v>
      </c>
      <c r="G510" s="3">
        <f>IF(G$3=0,0,INDEX(Sheet1!RawDataCols,$C510,G$5))</f>
        <v>0</v>
      </c>
      <c r="H510" s="3">
        <f>IF(H$3=0,0,INDEX(Sheet1!RawDataCols,$C510,H$5))</f>
        <v>0</v>
      </c>
      <c r="I510" s="3">
        <f>IF(I$3=0,0,INDEX(Sheet1!RawDataCols,$C510,I$5))</f>
        <v>0</v>
      </c>
      <c r="J510" s="3">
        <f>IF(J$3=0,0,INDEX(Sheet1!RawDataCols,$C510,J$5))</f>
        <v>0</v>
      </c>
      <c r="K510" s="3">
        <f>IF(K$3=0,0,INDEX(Sheet1!RawDataCols,$C510,K$5))</f>
        <v>0</v>
      </c>
      <c r="L510" s="3">
        <f>IF(L$3=0,0,INDEX(Sheet1!RawDataCols,$C510,L$5))</f>
        <v>0</v>
      </c>
      <c r="M510" s="3">
        <f>IF(M$3=0,0,INDEX(Sheet1!RawDataCols,$C510,M$5))</f>
        <v>0</v>
      </c>
      <c r="N510" s="3">
        <f>IF(N$3=0,0,INDEX(Sheet1!RawDataCols,$C510,N$5))</f>
        <v>0</v>
      </c>
      <c r="O510" s="3">
        <f>INDEX(Sheet1!RawDataCols,$C510,O$5)</f>
        <v>0</v>
      </c>
      <c r="P510" s="3">
        <f>INDEX(Sheet1!RawDataCols,$C510,P$5)</f>
        <v>0</v>
      </c>
      <c r="Q510" s="3">
        <f>IF(Q$3=0,0,INDEX(Sheet1!RawDataCols,$C510,Q$5))</f>
        <v>0</v>
      </c>
      <c r="R510" s="3">
        <f t="shared" si="75"/>
        <v>1</v>
      </c>
      <c r="S510" s="3">
        <f t="shared" si="76"/>
        <v>-1</v>
      </c>
      <c r="T510" s="3">
        <f>IF(T$3=0,0,INDEX(Sheet1!RawDataCols,$C510,T$5)*$R510)</f>
        <v>0</v>
      </c>
      <c r="U510" s="3">
        <f>IF(U$3=0,0,INDEX(Sheet1!RawDataCols,$C510,U$5)*$R510)</f>
        <v>0</v>
      </c>
      <c r="V510" s="3">
        <f>IF(V$3=0,0,INDEX(Sheet1!RawDataCols,$C510,V$5)*$R510)</f>
        <v>0</v>
      </c>
      <c r="W510" s="3">
        <f>IF(W$3=0,0,INDEX(Sheet1!RawDataCols,$C510,W$5)*$R510)</f>
        <v>0</v>
      </c>
      <c r="X510" s="3">
        <f>IF(X$3=0,0,INDEX(Sheet1!RawDataCols,$C510,X$5)*$R510)</f>
        <v>0</v>
      </c>
      <c r="Y510" s="3">
        <f>IF(Y$3=0,0,INDEX(Sheet1!RawDataCols,$C510,Y$5)*$R510)</f>
        <v>0</v>
      </c>
      <c r="Z510" s="3">
        <f>IF(Z$3=0,0,INDEX(Sheet1!RawDataCols,$C510,Z$5)*$R510)</f>
        <v>0</v>
      </c>
      <c r="AA510" s="3">
        <f>IF(AA$3=0,0,INDEX(Sheet1!RawDataCols,$C510,AA$5)*$R510)</f>
        <v>0</v>
      </c>
      <c r="AB510" s="3">
        <f>IF(AB$3=0,0,INDEX(Sheet1!RawDataCols,$C510,AB$5)*$R510)</f>
        <v>0</v>
      </c>
      <c r="AC510" s="3">
        <f>IF(AC$3=0,0,INDEX(Sheet1!RawDataCols,$C510,AC$5)*$R510)</f>
        <v>0</v>
      </c>
      <c r="AD510" s="3">
        <f>IF(AD$3=0,0,INDEX(Sheet1!RawDataCols,$C510,AD$5)*$R510)</f>
        <v>0</v>
      </c>
      <c r="AE510" s="3">
        <f>IF(AE$3=0,0,INDEX(Sheet1!RawDataCols,$C510,AE$5)*$R510)</f>
        <v>0</v>
      </c>
      <c r="AF510" s="3">
        <f>IF(AF$3=0,0,INDEX(Sheet1!RawDataCols,$C510,AF$5)*$R510)</f>
        <v>0</v>
      </c>
      <c r="AG510" s="3">
        <f>IF(AG$3=0,0,INDEX(Sheet1!RawDataCols,$C510,AG$5)*$R510)</f>
        <v>0</v>
      </c>
      <c r="AH510" s="3">
        <f>IF(AH$3=0,0,INDEX(Sheet1!RawDataCols,$C510,AH$5)*$R510)</f>
        <v>0</v>
      </c>
      <c r="AI510" s="3">
        <f>IF(AI$3=0,0,INDEX(Sheet1!RawDataCols,$C510,AI$5)*$R510)</f>
        <v>0</v>
      </c>
      <c r="AJ510" s="3">
        <f>IF(AJ$3=0,0,INDEX(Sheet1!RawDataCols,$C510,AJ$5)*$R510)</f>
        <v>0</v>
      </c>
      <c r="AK510" s="3">
        <f>IF(AK$3=0,0,INDEX(Sheet1!RawDataCols,$C510,AK$5)*$R510)</f>
        <v>0</v>
      </c>
      <c r="AL510" s="3">
        <f>IF(AL$3=0,0,INDEX(Sheet1!RawDataCols,$C510,AL$5)*$R510)</f>
        <v>0</v>
      </c>
      <c r="AM510" s="3">
        <f>IF(AM$3=0,0,INDEX(Sheet1!RawDataCols,$C510,AM$5)*$R510)</f>
        <v>0</v>
      </c>
      <c r="AN510" s="3">
        <f>IF(AN$3=0,0,INDEX(Sheet1!RawDataCols,$C510,AN$5)*$R510)</f>
        <v>0</v>
      </c>
      <c r="AO510" s="3">
        <f>IF(AO$3=0,0,INDEX(Sheet1!RawDataCols,$C510,AO$5)*$R510)</f>
        <v>0</v>
      </c>
      <c r="AP510" s="3">
        <f>IF(AP$3=0,0,INDEX(Sheet1!RawDataCols,$C510,AP$5)*$R510)</f>
        <v>0</v>
      </c>
      <c r="AQ510" s="3">
        <f>IF(AQ$3=0,0,INDEX(Sheet1!RawDataCols,$C510,AQ$5)*$R510)</f>
        <v>0</v>
      </c>
      <c r="AR510" s="3">
        <f>IF(AR$3=0,0,INDEX(Sheet1!RawDataCols,$C510,AR$5)*$R510)</f>
        <v>0</v>
      </c>
      <c r="AS510" s="3">
        <f>IF(AS$3=0,0,INDEX(Sheet1!RawDataCols,$C510,AS$5)*$R510)</f>
        <v>0</v>
      </c>
      <c r="AT510" s="3">
        <f>IF(AT$3=0,0,INDEX(Sheet1!RawDataCols,$C510,AT$5)*$R510)</f>
        <v>0</v>
      </c>
      <c r="AU510" s="3">
        <f>IF(AU$3=0,0,INDEX(Sheet1!RawDataCols,$C510,AU$5)*$R510)</f>
        <v>0</v>
      </c>
      <c r="AV510" s="3">
        <f>IF(AV$3=0,0,INDEX(Sheet1!RawDataCols,$C510,AV$5)*$R510)</f>
        <v>0</v>
      </c>
      <c r="AW510" s="3">
        <f>IF(AW$3=0,0,INDEX(Sheet1!RawDataCols,$C510,AW$5)*$R510)</f>
        <v>0</v>
      </c>
      <c r="AX510" s="3">
        <f>IF(AX$3=0,0,INDEX(Sheet1!RawDataCols,$C510,AX$5)*$R510)</f>
        <v>0</v>
      </c>
      <c r="AY510" s="3">
        <f>IF(AY$3=0,0,INDEX(Sheet1!RawDataCols,$C510,AY$5)*$R510)</f>
        <v>0</v>
      </c>
      <c r="AZ510" s="3">
        <f>IF(AZ$3=0,0,INDEX(Sheet1!RawDataCols,$C510,AZ$5)*$R510)</f>
        <v>0</v>
      </c>
      <c r="BA510" s="3">
        <f>IF(BA$3=0,0,INDEX(Sheet1!RawDataCols,$C510,BA$5)*$R510)</f>
        <v>0</v>
      </c>
      <c r="BB510" s="3">
        <f>IF(BB$3=0,0,INDEX(Sheet1!RawDataCols,$C510,BB$5)*$R510)</f>
        <v>0</v>
      </c>
      <c r="BC510" s="3">
        <f>IF(BC$3=0,0,INDEX(Sheet1!RawDataCols,$C510,BC$5)*$R510)</f>
        <v>0</v>
      </c>
      <c r="BD510" s="3">
        <f>IF(BD$3=0,0,INDEX(Sheet1!RawDataCols,$C510,BD$5)*$R510)</f>
        <v>0</v>
      </c>
      <c r="BE510" s="3">
        <f>IF(BE$3=0,0,INDEX(Sheet1!RawDataCols,$C510,BE$5)*$R510)</f>
        <v>0</v>
      </c>
      <c r="BF510" s="3">
        <f>IF(BF$3=0,0,INDEX(Sheet1!RawDataCols,$C510,BF$5)*$R510)</f>
        <v>0</v>
      </c>
      <c r="BG510" s="179">
        <f>IF(BG$3=0,0,INDEX(Sheet1!RawDataCols,$C510,BG$5)*$R510)</f>
        <v>0</v>
      </c>
      <c r="BH510" s="33">
        <f t="shared" si="77"/>
        <v>0</v>
      </c>
      <c r="BI510" s="33">
        <f t="shared" si="78"/>
        <v>0</v>
      </c>
      <c r="BJ510" s="33">
        <f t="shared" si="79"/>
        <v>0</v>
      </c>
      <c r="BK510" s="3">
        <f>IF(BK$3=0,0,INDEX(Sheet1!RawDataCols,$C510,BK$5)*$R510)</f>
        <v>0</v>
      </c>
      <c r="BL510" s="3">
        <f>IF(BL$3=0,0,INDEX(Sheet1!RawDataCols,$C510,BL$5)*$R510)</f>
        <v>0</v>
      </c>
      <c r="BM510" s="3">
        <f>IF(BM$3=0,0,INDEX(Sheet1!RawDataCols,$C510,BM$5)*$R510)</f>
        <v>0</v>
      </c>
      <c r="BN510" s="3">
        <f>IF(BN$3=0,0,INDEX(Sheet1!RawDataCols,$C510,BN$5)*$R510)</f>
        <v>0</v>
      </c>
      <c r="BO510" s="3">
        <f>IF(BO$3=0,0,INDEX(Sheet1!RawDataCols,$C510,BO$5)*$R510)</f>
        <v>0</v>
      </c>
      <c r="BP510" s="3">
        <f>IF(BP$3=0,0,INDEX(Sheet1!RawDataCols,$C510,BP$5)*$R510)</f>
        <v>0</v>
      </c>
      <c r="BQ510" s="3">
        <f t="shared" si="80"/>
        <v>0</v>
      </c>
      <c r="BR510" s="3">
        <f t="shared" si="81"/>
        <v>0</v>
      </c>
      <c r="BS510" s="3">
        <f t="shared" si="82"/>
        <v>0</v>
      </c>
      <c r="BT510" s="3">
        <f t="shared" si="83"/>
        <v>0</v>
      </c>
      <c r="BU510" s="3" t="e">
        <f>INDEX(Sheet1!$BS$2:$BS$1000,MATCH($A510,Sheet1!$A$2:$A$1000,0))</f>
        <v>#N/A</v>
      </c>
      <c r="BV510" s="3" t="e">
        <f>INDEX(Sheet1!$BT$2:$BT$1000,MATCH($A510,Sheet1!$A$2:$A$1000,0))</f>
        <v>#N/A</v>
      </c>
    </row>
    <row r="511" spans="1:74" x14ac:dyDescent="0.2">
      <c r="A511" s="11" t="s">
        <v>943</v>
      </c>
      <c r="B511" s="3">
        <f>MATCH($A511,Sheet1!ACCOUNTNO,0)</f>
        <v>470</v>
      </c>
      <c r="C511" s="3">
        <f t="shared" si="74"/>
        <v>470</v>
      </c>
      <c r="D511" s="3" t="str">
        <f>IF(D$3=0,0,INDEX(Sheet1!RawDataCols,$C511,D$5))</f>
        <v>52240A13</v>
      </c>
      <c r="E511" s="3" t="str">
        <f>IF(E$3=0,0,INDEX(Sheet1!RawDataCols,$C511,E$5))</f>
        <v xml:space="preserve">52240          </v>
      </c>
      <c r="F511" s="3" t="str">
        <f>IF(F$3=0,0,INDEX(Sheet1!RawDataCols,$C511,F$5))</f>
        <v xml:space="preserve">A13            </v>
      </c>
      <c r="G511" s="3" t="str">
        <f>IF(G$3=0,0,INDEX(Sheet1!RawDataCols,$C511,G$5))</f>
        <v xml:space="preserve">               </v>
      </c>
      <c r="H511" s="3" t="str">
        <f>IF(H$3=0,0,INDEX(Sheet1!RawDataCols,$C511,H$5))</f>
        <v xml:space="preserve">               </v>
      </c>
      <c r="I511" s="3" t="str">
        <f>IF(I$3=0,0,INDEX(Sheet1!RawDataCols,$C511,I$5))</f>
        <v xml:space="preserve">               </v>
      </c>
      <c r="J511" s="3" t="str">
        <f>IF(J$3=0,0,INDEX(Sheet1!RawDataCols,$C511,J$5))</f>
        <v xml:space="preserve">               </v>
      </c>
      <c r="K511" s="3" t="str">
        <f>IF(K$3=0,0,INDEX(Sheet1!RawDataCols,$C511,K$5))</f>
        <v xml:space="preserve">               </v>
      </c>
      <c r="L511" s="3" t="str">
        <f>IF(L$3=0,0,INDEX(Sheet1!RawDataCols,$C511,L$5))</f>
        <v xml:space="preserve">               </v>
      </c>
      <c r="M511" s="3" t="str">
        <f>IF(M$3=0,0,INDEX(Sheet1!RawDataCols,$C511,M$5))</f>
        <v xml:space="preserve">F007  </v>
      </c>
      <c r="N511" s="3" t="str">
        <f>IF(N$3=0,0,INDEX(Sheet1!RawDataCols,$C511,N$5))</f>
        <v>Prepaid - General-B25 188 Carrington</v>
      </c>
      <c r="O511" s="3">
        <f>INDEX(Sheet1!RawDataCols,$C511,O$5)</f>
        <v>20</v>
      </c>
      <c r="P511" s="3" t="str">
        <f>INDEX(Sheet1!RawDataCols,$C511,P$5)</f>
        <v>Current Assets</v>
      </c>
      <c r="Q511" s="3" t="str">
        <f>IF(Q$3=0,0,INDEX(Sheet1!RawDataCols,$C511,Q$5))</f>
        <v>B</v>
      </c>
      <c r="R511" s="3">
        <f t="shared" si="75"/>
        <v>1</v>
      </c>
      <c r="S511" s="3">
        <f t="shared" si="76"/>
        <v>-1</v>
      </c>
      <c r="T511" s="3">
        <f>IF(T$3=0,0,INDEX(Sheet1!RawDataCols,$C511,T$5)*$R511)</f>
        <v>0</v>
      </c>
      <c r="U511" s="3">
        <f>IF(U$3=0,0,INDEX(Sheet1!RawDataCols,$C511,U$5)*$R511)</f>
        <v>0</v>
      </c>
      <c r="V511" s="3">
        <f>IF(V$3=0,0,INDEX(Sheet1!RawDataCols,$C511,V$5)*$R511)</f>
        <v>0</v>
      </c>
      <c r="W511" s="3">
        <f>IF(W$3=0,0,INDEX(Sheet1!RawDataCols,$C511,W$5)*$R511)</f>
        <v>0</v>
      </c>
      <c r="X511" s="3">
        <f>IF(X$3=0,0,INDEX(Sheet1!RawDataCols,$C511,X$5)*$R511)</f>
        <v>0</v>
      </c>
      <c r="Y511" s="3">
        <f>IF(Y$3=0,0,INDEX(Sheet1!RawDataCols,$C511,Y$5)*$R511)</f>
        <v>0</v>
      </c>
      <c r="Z511" s="3">
        <f>IF(Z$3=0,0,INDEX(Sheet1!RawDataCols,$C511,Z$5)*$R511)</f>
        <v>0</v>
      </c>
      <c r="AA511" s="3">
        <f>IF(AA$3=0,0,INDEX(Sheet1!RawDataCols,$C511,AA$5)*$R511)</f>
        <v>0</v>
      </c>
      <c r="AB511" s="3">
        <f>IF(AB$3=0,0,INDEX(Sheet1!RawDataCols,$C511,AB$5)*$R511)</f>
        <v>0</v>
      </c>
      <c r="AC511" s="3">
        <f>IF(AC$3=0,0,INDEX(Sheet1!RawDataCols,$C511,AC$5)*$R511)</f>
        <v>0</v>
      </c>
      <c r="AD511" s="3">
        <f>IF(AD$3=0,0,INDEX(Sheet1!RawDataCols,$C511,AD$5)*$R511)</f>
        <v>0</v>
      </c>
      <c r="AE511" s="3">
        <f>IF(AE$3=0,0,INDEX(Sheet1!RawDataCols,$C511,AE$5)*$R511)</f>
        <v>0</v>
      </c>
      <c r="AF511" s="3">
        <f>IF(AF$3=0,0,INDEX(Sheet1!RawDataCols,$C511,AF$5)*$R511)</f>
        <v>0</v>
      </c>
      <c r="AG511" s="3">
        <f>IF(AG$3=0,0,INDEX(Sheet1!RawDataCols,$C511,AG$5)*$R511)</f>
        <v>0</v>
      </c>
      <c r="AH511" s="3">
        <f>IF(AH$3=0,0,INDEX(Sheet1!RawDataCols,$C511,AH$5)*$R511)</f>
        <v>0</v>
      </c>
      <c r="AI511" s="3">
        <f>IF(AI$3=0,0,INDEX(Sheet1!RawDataCols,$C511,AI$5)*$R511)</f>
        <v>0</v>
      </c>
      <c r="AJ511" s="3">
        <f>IF(AJ$3=0,0,INDEX(Sheet1!RawDataCols,$C511,AJ$5)*$R511)</f>
        <v>0</v>
      </c>
      <c r="AK511" s="3">
        <f>IF(AK$3=0,0,INDEX(Sheet1!RawDataCols,$C511,AK$5)*$R511)</f>
        <v>0</v>
      </c>
      <c r="AL511" s="3">
        <f>IF(AL$3=0,0,INDEX(Sheet1!RawDataCols,$C511,AL$5)*$R511)</f>
        <v>0</v>
      </c>
      <c r="AM511" s="3">
        <f>IF(AM$3=0,0,INDEX(Sheet1!RawDataCols,$C511,AM$5)*$R511)</f>
        <v>0</v>
      </c>
      <c r="AN511" s="3">
        <f>IF(AN$3=0,0,INDEX(Sheet1!RawDataCols,$C511,AN$5)*$R511)</f>
        <v>0</v>
      </c>
      <c r="AO511" s="3">
        <f>IF(AO$3=0,0,INDEX(Sheet1!RawDataCols,$C511,AO$5)*$R511)</f>
        <v>0</v>
      </c>
      <c r="AP511" s="3">
        <f>IF(AP$3=0,0,INDEX(Sheet1!RawDataCols,$C511,AP$5)*$R511)</f>
        <v>0</v>
      </c>
      <c r="AQ511" s="3">
        <f>IF(AQ$3=0,0,INDEX(Sheet1!RawDataCols,$C511,AQ$5)*$R511)</f>
        <v>0</v>
      </c>
      <c r="AR511" s="3">
        <f>IF(AR$3=0,0,INDEX(Sheet1!RawDataCols,$C511,AR$5)*$R511)</f>
        <v>0</v>
      </c>
      <c r="AS511" s="3">
        <f>IF(AS$3=0,0,INDEX(Sheet1!RawDataCols,$C511,AS$5)*$R511)</f>
        <v>0</v>
      </c>
      <c r="AT511" s="3">
        <f>IF(AT$3=0,0,INDEX(Sheet1!RawDataCols,$C511,AT$5)*$R511)</f>
        <v>0</v>
      </c>
      <c r="AU511" s="3">
        <f>IF(AU$3=0,0,INDEX(Sheet1!RawDataCols,$C511,AU$5)*$R511)</f>
        <v>0</v>
      </c>
      <c r="AV511" s="3">
        <f>IF(AV$3=0,0,INDEX(Sheet1!RawDataCols,$C511,AV$5)*$R511)</f>
        <v>0</v>
      </c>
      <c r="AW511" s="3">
        <f>IF(AW$3=0,0,INDEX(Sheet1!RawDataCols,$C511,AW$5)*$R511)</f>
        <v>0</v>
      </c>
      <c r="AX511" s="3">
        <f>IF(AX$3=0,0,INDEX(Sheet1!RawDataCols,$C511,AX$5)*$R511)</f>
        <v>0</v>
      </c>
      <c r="AY511" s="3">
        <f>IF(AY$3=0,0,INDEX(Sheet1!RawDataCols,$C511,AY$5)*$R511)</f>
        <v>0</v>
      </c>
      <c r="AZ511" s="3">
        <f>IF(AZ$3=0,0,INDEX(Sheet1!RawDataCols,$C511,AZ$5)*$R511)</f>
        <v>0</v>
      </c>
      <c r="BA511" s="3">
        <f>IF(BA$3=0,0,INDEX(Sheet1!RawDataCols,$C511,BA$5)*$R511)</f>
        <v>0</v>
      </c>
      <c r="BB511" s="3">
        <f>IF(BB$3=0,0,INDEX(Sheet1!RawDataCols,$C511,BB$5)*$R511)</f>
        <v>0</v>
      </c>
      <c r="BC511" s="3">
        <f>IF(BC$3=0,0,INDEX(Sheet1!RawDataCols,$C511,BC$5)*$R511)</f>
        <v>0</v>
      </c>
      <c r="BD511" s="3">
        <f>IF(BD$3=0,0,INDEX(Sheet1!RawDataCols,$C511,BD$5)*$R511)</f>
        <v>0</v>
      </c>
      <c r="BE511" s="3">
        <f>IF(BE$3=0,0,INDEX(Sheet1!RawDataCols,$C511,BE$5)*$R511)</f>
        <v>0</v>
      </c>
      <c r="BF511" s="3">
        <f>IF(BF$3=0,0,INDEX(Sheet1!RawDataCols,$C511,BF$5)*$R511)</f>
        <v>0</v>
      </c>
      <c r="BG511" s="179">
        <f>IF(BG$3=0,0,INDEX(Sheet1!RawDataCols,$C511,BG$5)*$R511)</f>
        <v>0</v>
      </c>
      <c r="BH511" s="33">
        <f t="shared" si="77"/>
        <v>0</v>
      </c>
      <c r="BI511" s="33">
        <f t="shared" si="78"/>
        <v>0</v>
      </c>
      <c r="BJ511" s="33">
        <f t="shared" si="79"/>
        <v>0</v>
      </c>
      <c r="BK511" s="3">
        <f>IF(BK$3=0,0,INDEX(Sheet1!RawDataCols,$C511,BK$5)*$R511)</f>
        <v>0</v>
      </c>
      <c r="BL511" s="3">
        <f>IF(BL$3=0,0,INDEX(Sheet1!RawDataCols,$C511,BL$5)*$R511)</f>
        <v>0</v>
      </c>
      <c r="BM511" s="3">
        <f>IF(BM$3=0,0,INDEX(Sheet1!RawDataCols,$C511,BM$5)*$R511)</f>
        <v>0</v>
      </c>
      <c r="BN511" s="3">
        <f>IF(BN$3=0,0,INDEX(Sheet1!RawDataCols,$C511,BN$5)*$R511)</f>
        <v>0</v>
      </c>
      <c r="BO511" s="3">
        <f>IF(BO$3=0,0,INDEX(Sheet1!RawDataCols,$C511,BO$5)*$R511)</f>
        <v>0</v>
      </c>
      <c r="BP511" s="3">
        <f>IF(BP$3=0,0,INDEX(Sheet1!RawDataCols,$C511,BP$5)*$R511)</f>
        <v>0</v>
      </c>
      <c r="BQ511" s="3">
        <f t="shared" si="80"/>
        <v>0</v>
      </c>
      <c r="BR511" s="3">
        <f t="shared" si="81"/>
        <v>0</v>
      </c>
      <c r="BS511" s="3">
        <f t="shared" si="82"/>
        <v>0</v>
      </c>
      <c r="BT511" s="3">
        <f t="shared" si="83"/>
        <v>0</v>
      </c>
      <c r="BU511" s="3" t="str">
        <f>INDEX(Sheet1!$BS$2:$BS$1000,MATCH($A511,Sheet1!$A$2:$A$1000,0))</f>
        <v>22</v>
      </c>
      <c r="BV511" s="3">
        <f>INDEX(Sheet1!$BT$2:$BT$1000,MATCH($A511,Sheet1!$A$2:$A$1000,0))</f>
        <v>0</v>
      </c>
    </row>
    <row r="512" spans="1:74" x14ac:dyDescent="0.2">
      <c r="A512" s="11" t="s">
        <v>944</v>
      </c>
      <c r="B512" s="3">
        <f>MATCH($A512,Sheet1!ACCOUNTNO,0)</f>
        <v>471</v>
      </c>
      <c r="C512" s="3">
        <f t="shared" si="74"/>
        <v>471</v>
      </c>
      <c r="D512" s="3" t="str">
        <f>IF(D$3=0,0,INDEX(Sheet1!RawDataCols,$C512,D$5))</f>
        <v>52240A14</v>
      </c>
      <c r="E512" s="3" t="str">
        <f>IF(E$3=0,0,INDEX(Sheet1!RawDataCols,$C512,E$5))</f>
        <v xml:space="preserve">52240          </v>
      </c>
      <c r="F512" s="3" t="str">
        <f>IF(F$3=0,0,INDEX(Sheet1!RawDataCols,$C512,F$5))</f>
        <v xml:space="preserve">A14            </v>
      </c>
      <c r="G512" s="3" t="str">
        <f>IF(G$3=0,0,INDEX(Sheet1!RawDataCols,$C512,G$5))</f>
        <v xml:space="preserve">               </v>
      </c>
      <c r="H512" s="3" t="str">
        <f>IF(H$3=0,0,INDEX(Sheet1!RawDataCols,$C512,H$5))</f>
        <v xml:space="preserve">               </v>
      </c>
      <c r="I512" s="3" t="str">
        <f>IF(I$3=0,0,INDEX(Sheet1!RawDataCols,$C512,I$5))</f>
        <v xml:space="preserve">               </v>
      </c>
      <c r="J512" s="3" t="str">
        <f>IF(J$3=0,0,INDEX(Sheet1!RawDataCols,$C512,J$5))</f>
        <v xml:space="preserve">               </v>
      </c>
      <c r="K512" s="3" t="str">
        <f>IF(K$3=0,0,INDEX(Sheet1!RawDataCols,$C512,K$5))</f>
        <v xml:space="preserve">               </v>
      </c>
      <c r="L512" s="3" t="str">
        <f>IF(L$3=0,0,INDEX(Sheet1!RawDataCols,$C512,L$5))</f>
        <v xml:space="preserve">               </v>
      </c>
      <c r="M512" s="3" t="str">
        <f>IF(M$3=0,0,INDEX(Sheet1!RawDataCols,$C512,M$5))</f>
        <v xml:space="preserve">F007  </v>
      </c>
      <c r="N512" s="3" t="str">
        <f>IF(N$3=0,0,INDEX(Sheet1!RawDataCols,$C512,N$5))</f>
        <v>Prepaid - General-120 Queen Road</v>
      </c>
      <c r="O512" s="3">
        <f>INDEX(Sheet1!RawDataCols,$C512,O$5)</f>
        <v>20</v>
      </c>
      <c r="P512" s="3" t="str">
        <f>INDEX(Sheet1!RawDataCols,$C512,P$5)</f>
        <v>Current Assets</v>
      </c>
      <c r="Q512" s="3" t="str">
        <f>IF(Q$3=0,0,INDEX(Sheet1!RawDataCols,$C512,Q$5))</f>
        <v>B</v>
      </c>
      <c r="R512" s="3">
        <f t="shared" si="75"/>
        <v>1</v>
      </c>
      <c r="S512" s="3">
        <f t="shared" si="76"/>
        <v>-1</v>
      </c>
      <c r="T512" s="3">
        <f>IF(T$3=0,0,INDEX(Sheet1!RawDataCols,$C512,T$5)*$R512)</f>
        <v>0</v>
      </c>
      <c r="U512" s="3">
        <f>IF(U$3=0,0,INDEX(Sheet1!RawDataCols,$C512,U$5)*$R512)</f>
        <v>0</v>
      </c>
      <c r="V512" s="3">
        <f>IF(V$3=0,0,INDEX(Sheet1!RawDataCols,$C512,V$5)*$R512)</f>
        <v>0</v>
      </c>
      <c r="W512" s="3">
        <f>IF(W$3=0,0,INDEX(Sheet1!RawDataCols,$C512,W$5)*$R512)</f>
        <v>0</v>
      </c>
      <c r="X512" s="3">
        <f>IF(X$3=0,0,INDEX(Sheet1!RawDataCols,$C512,X$5)*$R512)</f>
        <v>0</v>
      </c>
      <c r="Y512" s="3">
        <f>IF(Y$3=0,0,INDEX(Sheet1!RawDataCols,$C512,Y$5)*$R512)</f>
        <v>0</v>
      </c>
      <c r="Z512" s="3">
        <f>IF(Z$3=0,0,INDEX(Sheet1!RawDataCols,$C512,Z$5)*$R512)</f>
        <v>0</v>
      </c>
      <c r="AA512" s="3">
        <f>IF(AA$3=0,0,INDEX(Sheet1!RawDataCols,$C512,AA$5)*$R512)</f>
        <v>0</v>
      </c>
      <c r="AB512" s="3">
        <f>IF(AB$3=0,0,INDEX(Sheet1!RawDataCols,$C512,AB$5)*$R512)</f>
        <v>0</v>
      </c>
      <c r="AC512" s="3">
        <f>IF(AC$3=0,0,INDEX(Sheet1!RawDataCols,$C512,AC$5)*$R512)</f>
        <v>0</v>
      </c>
      <c r="AD512" s="3">
        <f>IF(AD$3=0,0,INDEX(Sheet1!RawDataCols,$C512,AD$5)*$R512)</f>
        <v>0</v>
      </c>
      <c r="AE512" s="3">
        <f>IF(AE$3=0,0,INDEX(Sheet1!RawDataCols,$C512,AE$5)*$R512)</f>
        <v>0</v>
      </c>
      <c r="AF512" s="3">
        <f>IF(AF$3=0,0,INDEX(Sheet1!RawDataCols,$C512,AF$5)*$R512)</f>
        <v>0</v>
      </c>
      <c r="AG512" s="3">
        <f>IF(AG$3=0,0,INDEX(Sheet1!RawDataCols,$C512,AG$5)*$R512)</f>
        <v>0</v>
      </c>
      <c r="AH512" s="3">
        <f>IF(AH$3=0,0,INDEX(Sheet1!RawDataCols,$C512,AH$5)*$R512)</f>
        <v>0</v>
      </c>
      <c r="AI512" s="3">
        <f>IF(AI$3=0,0,INDEX(Sheet1!RawDataCols,$C512,AI$5)*$R512)</f>
        <v>0</v>
      </c>
      <c r="AJ512" s="3">
        <f>IF(AJ$3=0,0,INDEX(Sheet1!RawDataCols,$C512,AJ$5)*$R512)</f>
        <v>0</v>
      </c>
      <c r="AK512" s="3">
        <f>IF(AK$3=0,0,INDEX(Sheet1!RawDataCols,$C512,AK$5)*$R512)</f>
        <v>0</v>
      </c>
      <c r="AL512" s="3">
        <f>IF(AL$3=0,0,INDEX(Sheet1!RawDataCols,$C512,AL$5)*$R512)</f>
        <v>0</v>
      </c>
      <c r="AM512" s="3">
        <f>IF(AM$3=0,0,INDEX(Sheet1!RawDataCols,$C512,AM$5)*$R512)</f>
        <v>0</v>
      </c>
      <c r="AN512" s="3">
        <f>IF(AN$3=0,0,INDEX(Sheet1!RawDataCols,$C512,AN$5)*$R512)</f>
        <v>0</v>
      </c>
      <c r="AO512" s="3">
        <f>IF(AO$3=0,0,INDEX(Sheet1!RawDataCols,$C512,AO$5)*$R512)</f>
        <v>0</v>
      </c>
      <c r="AP512" s="3">
        <f>IF(AP$3=0,0,INDEX(Sheet1!RawDataCols,$C512,AP$5)*$R512)</f>
        <v>0</v>
      </c>
      <c r="AQ512" s="3">
        <f>IF(AQ$3=0,0,INDEX(Sheet1!RawDataCols,$C512,AQ$5)*$R512)</f>
        <v>0</v>
      </c>
      <c r="AR512" s="3">
        <f>IF(AR$3=0,0,INDEX(Sheet1!RawDataCols,$C512,AR$5)*$R512)</f>
        <v>0</v>
      </c>
      <c r="AS512" s="3">
        <f>IF(AS$3=0,0,INDEX(Sheet1!RawDataCols,$C512,AS$5)*$R512)</f>
        <v>0</v>
      </c>
      <c r="AT512" s="3">
        <f>IF(AT$3=0,0,INDEX(Sheet1!RawDataCols,$C512,AT$5)*$R512)</f>
        <v>0</v>
      </c>
      <c r="AU512" s="3">
        <f>IF(AU$3=0,0,INDEX(Sheet1!RawDataCols,$C512,AU$5)*$R512)</f>
        <v>0</v>
      </c>
      <c r="AV512" s="3">
        <f>IF(AV$3=0,0,INDEX(Sheet1!RawDataCols,$C512,AV$5)*$R512)</f>
        <v>0</v>
      </c>
      <c r="AW512" s="3">
        <f>IF(AW$3=0,0,INDEX(Sheet1!RawDataCols,$C512,AW$5)*$R512)</f>
        <v>0</v>
      </c>
      <c r="AX512" s="3">
        <f>IF(AX$3=0,0,INDEX(Sheet1!RawDataCols,$C512,AX$5)*$R512)</f>
        <v>0</v>
      </c>
      <c r="AY512" s="3">
        <f>IF(AY$3=0,0,INDEX(Sheet1!RawDataCols,$C512,AY$5)*$R512)</f>
        <v>0</v>
      </c>
      <c r="AZ512" s="3">
        <f>IF(AZ$3=0,0,INDEX(Sheet1!RawDataCols,$C512,AZ$5)*$R512)</f>
        <v>0</v>
      </c>
      <c r="BA512" s="3">
        <f>IF(BA$3=0,0,INDEX(Sheet1!RawDataCols,$C512,BA$5)*$R512)</f>
        <v>0</v>
      </c>
      <c r="BB512" s="3">
        <f>IF(BB$3=0,0,INDEX(Sheet1!RawDataCols,$C512,BB$5)*$R512)</f>
        <v>0</v>
      </c>
      <c r="BC512" s="3">
        <f>IF(BC$3=0,0,INDEX(Sheet1!RawDataCols,$C512,BC$5)*$R512)</f>
        <v>0</v>
      </c>
      <c r="BD512" s="3">
        <f>IF(BD$3=0,0,INDEX(Sheet1!RawDataCols,$C512,BD$5)*$R512)</f>
        <v>0</v>
      </c>
      <c r="BE512" s="3">
        <f>IF(BE$3=0,0,INDEX(Sheet1!RawDataCols,$C512,BE$5)*$R512)</f>
        <v>0</v>
      </c>
      <c r="BF512" s="3">
        <f>IF(BF$3=0,0,INDEX(Sheet1!RawDataCols,$C512,BF$5)*$R512)</f>
        <v>0</v>
      </c>
      <c r="BG512" s="179">
        <f>IF(BG$3=0,0,INDEX(Sheet1!RawDataCols,$C512,BG$5)*$R512)</f>
        <v>0</v>
      </c>
      <c r="BH512" s="33">
        <f t="shared" si="77"/>
        <v>0</v>
      </c>
      <c r="BI512" s="33">
        <f t="shared" si="78"/>
        <v>0</v>
      </c>
      <c r="BJ512" s="33">
        <f t="shared" si="79"/>
        <v>0</v>
      </c>
      <c r="BK512" s="3">
        <f>IF(BK$3=0,0,INDEX(Sheet1!RawDataCols,$C512,BK$5)*$R512)</f>
        <v>0</v>
      </c>
      <c r="BL512" s="3">
        <f>IF(BL$3=0,0,INDEX(Sheet1!RawDataCols,$C512,BL$5)*$R512)</f>
        <v>0</v>
      </c>
      <c r="BM512" s="3">
        <f>IF(BM$3=0,0,INDEX(Sheet1!RawDataCols,$C512,BM$5)*$R512)</f>
        <v>0</v>
      </c>
      <c r="BN512" s="3">
        <f>IF(BN$3=0,0,INDEX(Sheet1!RawDataCols,$C512,BN$5)*$R512)</f>
        <v>0</v>
      </c>
      <c r="BO512" s="3">
        <f>IF(BO$3=0,0,INDEX(Sheet1!RawDataCols,$C512,BO$5)*$R512)</f>
        <v>0</v>
      </c>
      <c r="BP512" s="3">
        <f>IF(BP$3=0,0,INDEX(Sheet1!RawDataCols,$C512,BP$5)*$R512)</f>
        <v>0</v>
      </c>
      <c r="BQ512" s="3">
        <f t="shared" si="80"/>
        <v>0</v>
      </c>
      <c r="BR512" s="3">
        <f t="shared" si="81"/>
        <v>0</v>
      </c>
      <c r="BS512" s="3">
        <f t="shared" si="82"/>
        <v>0</v>
      </c>
      <c r="BT512" s="3">
        <f t="shared" si="83"/>
        <v>0</v>
      </c>
      <c r="BU512" s="3" t="str">
        <f>INDEX(Sheet1!$BS$2:$BS$1000,MATCH($A512,Sheet1!$A$2:$A$1000,0))</f>
        <v>22</v>
      </c>
      <c r="BV512" s="3">
        <f>INDEX(Sheet1!$BT$2:$BT$1000,MATCH($A512,Sheet1!$A$2:$A$1000,0))</f>
        <v>0</v>
      </c>
    </row>
    <row r="513" spans="1:74" x14ac:dyDescent="0.2">
      <c r="A513" s="11" t="s">
        <v>945</v>
      </c>
      <c r="B513" s="3">
        <f>MATCH($A513,Sheet1!ACCOUNTNO,0)</f>
        <v>472</v>
      </c>
      <c r="C513" s="3">
        <f t="shared" si="74"/>
        <v>472</v>
      </c>
      <c r="D513" s="3" t="str">
        <f>IF(D$3=0,0,INDEX(Sheet1!RawDataCols,$C513,D$5))</f>
        <v>52240A15</v>
      </c>
      <c r="E513" s="3" t="str">
        <f>IF(E$3=0,0,INDEX(Sheet1!RawDataCols,$C513,E$5))</f>
        <v xml:space="preserve">52240          </v>
      </c>
      <c r="F513" s="3" t="str">
        <f>IF(F$3=0,0,INDEX(Sheet1!RawDataCols,$C513,F$5))</f>
        <v xml:space="preserve">A15            </v>
      </c>
      <c r="G513" s="3" t="str">
        <f>IF(G$3=0,0,INDEX(Sheet1!RawDataCols,$C513,G$5))</f>
        <v xml:space="preserve">               </v>
      </c>
      <c r="H513" s="3" t="str">
        <f>IF(H$3=0,0,INDEX(Sheet1!RawDataCols,$C513,H$5))</f>
        <v xml:space="preserve">               </v>
      </c>
      <c r="I513" s="3" t="str">
        <f>IF(I$3=0,0,INDEX(Sheet1!RawDataCols,$C513,I$5))</f>
        <v xml:space="preserve">               </v>
      </c>
      <c r="J513" s="3" t="str">
        <f>IF(J$3=0,0,INDEX(Sheet1!RawDataCols,$C513,J$5))</f>
        <v xml:space="preserve">               </v>
      </c>
      <c r="K513" s="3" t="str">
        <f>IF(K$3=0,0,INDEX(Sheet1!RawDataCols,$C513,K$5))</f>
        <v xml:space="preserve">               </v>
      </c>
      <c r="L513" s="3" t="str">
        <f>IF(L$3=0,0,INDEX(Sheet1!RawDataCols,$C513,L$5))</f>
        <v xml:space="preserve">               </v>
      </c>
      <c r="M513" s="3" t="str">
        <f>IF(M$3=0,0,INDEX(Sheet1!RawDataCols,$C513,M$5))</f>
        <v xml:space="preserve">F007  </v>
      </c>
      <c r="N513" s="3" t="str">
        <f>IF(N$3=0,0,INDEX(Sheet1!RawDataCols,$C513,N$5))</f>
        <v>Prepaid - General-236 Queen Road</v>
      </c>
      <c r="O513" s="3">
        <f>INDEX(Sheet1!RawDataCols,$C513,O$5)</f>
        <v>20</v>
      </c>
      <c r="P513" s="3" t="str">
        <f>INDEX(Sheet1!RawDataCols,$C513,P$5)</f>
        <v>Current Assets</v>
      </c>
      <c r="Q513" s="3" t="str">
        <f>IF(Q$3=0,0,INDEX(Sheet1!RawDataCols,$C513,Q$5))</f>
        <v>B</v>
      </c>
      <c r="R513" s="3">
        <f t="shared" si="75"/>
        <v>1</v>
      </c>
      <c r="S513" s="3">
        <f t="shared" si="76"/>
        <v>-1</v>
      </c>
      <c r="T513" s="3">
        <f>IF(T$3=0,0,INDEX(Sheet1!RawDataCols,$C513,T$5)*$R513)</f>
        <v>0</v>
      </c>
      <c r="U513" s="3">
        <f>IF(U$3=0,0,INDEX(Sheet1!RawDataCols,$C513,U$5)*$R513)</f>
        <v>0</v>
      </c>
      <c r="V513" s="3">
        <f>IF(V$3=0,0,INDEX(Sheet1!RawDataCols,$C513,V$5)*$R513)</f>
        <v>0</v>
      </c>
      <c r="W513" s="3">
        <f>IF(W$3=0,0,INDEX(Sheet1!RawDataCols,$C513,W$5)*$R513)</f>
        <v>0</v>
      </c>
      <c r="X513" s="3">
        <f>IF(X$3=0,0,INDEX(Sheet1!RawDataCols,$C513,X$5)*$R513)</f>
        <v>0</v>
      </c>
      <c r="Y513" s="3">
        <f>IF(Y$3=0,0,INDEX(Sheet1!RawDataCols,$C513,Y$5)*$R513)</f>
        <v>0</v>
      </c>
      <c r="Z513" s="3">
        <f>IF(Z$3=0,0,INDEX(Sheet1!RawDataCols,$C513,Z$5)*$R513)</f>
        <v>0</v>
      </c>
      <c r="AA513" s="3">
        <f>IF(AA$3=0,0,INDEX(Sheet1!RawDataCols,$C513,AA$5)*$R513)</f>
        <v>0</v>
      </c>
      <c r="AB513" s="3">
        <f>IF(AB$3=0,0,INDEX(Sheet1!RawDataCols,$C513,AB$5)*$R513)</f>
        <v>0</v>
      </c>
      <c r="AC513" s="3">
        <f>IF(AC$3=0,0,INDEX(Sheet1!RawDataCols,$C513,AC$5)*$R513)</f>
        <v>0</v>
      </c>
      <c r="AD513" s="3">
        <f>IF(AD$3=0,0,INDEX(Sheet1!RawDataCols,$C513,AD$5)*$R513)</f>
        <v>0</v>
      </c>
      <c r="AE513" s="3">
        <f>IF(AE$3=0,0,INDEX(Sheet1!RawDataCols,$C513,AE$5)*$R513)</f>
        <v>0</v>
      </c>
      <c r="AF513" s="3">
        <f>IF(AF$3=0,0,INDEX(Sheet1!RawDataCols,$C513,AF$5)*$R513)</f>
        <v>0</v>
      </c>
      <c r="AG513" s="3">
        <f>IF(AG$3=0,0,INDEX(Sheet1!RawDataCols,$C513,AG$5)*$R513)</f>
        <v>0</v>
      </c>
      <c r="AH513" s="3">
        <f>IF(AH$3=0,0,INDEX(Sheet1!RawDataCols,$C513,AH$5)*$R513)</f>
        <v>0</v>
      </c>
      <c r="AI513" s="3">
        <f>IF(AI$3=0,0,INDEX(Sheet1!RawDataCols,$C513,AI$5)*$R513)</f>
        <v>0</v>
      </c>
      <c r="AJ513" s="3">
        <f>IF(AJ$3=0,0,INDEX(Sheet1!RawDataCols,$C513,AJ$5)*$R513)</f>
        <v>0</v>
      </c>
      <c r="AK513" s="3">
        <f>IF(AK$3=0,0,INDEX(Sheet1!RawDataCols,$C513,AK$5)*$R513)</f>
        <v>0</v>
      </c>
      <c r="AL513" s="3">
        <f>IF(AL$3=0,0,INDEX(Sheet1!RawDataCols,$C513,AL$5)*$R513)</f>
        <v>0</v>
      </c>
      <c r="AM513" s="3">
        <f>IF(AM$3=0,0,INDEX(Sheet1!RawDataCols,$C513,AM$5)*$R513)</f>
        <v>0</v>
      </c>
      <c r="AN513" s="3">
        <f>IF(AN$3=0,0,INDEX(Sheet1!RawDataCols,$C513,AN$5)*$R513)</f>
        <v>0</v>
      </c>
      <c r="AO513" s="3">
        <f>IF(AO$3=0,0,INDEX(Sheet1!RawDataCols,$C513,AO$5)*$R513)</f>
        <v>0</v>
      </c>
      <c r="AP513" s="3">
        <f>IF(AP$3=0,0,INDEX(Sheet1!RawDataCols,$C513,AP$5)*$R513)</f>
        <v>0</v>
      </c>
      <c r="AQ513" s="3">
        <f>IF(AQ$3=0,0,INDEX(Sheet1!RawDataCols,$C513,AQ$5)*$R513)</f>
        <v>0</v>
      </c>
      <c r="AR513" s="3">
        <f>IF(AR$3=0,0,INDEX(Sheet1!RawDataCols,$C513,AR$5)*$R513)</f>
        <v>0</v>
      </c>
      <c r="AS513" s="3">
        <f>IF(AS$3=0,0,INDEX(Sheet1!RawDataCols,$C513,AS$5)*$R513)</f>
        <v>0</v>
      </c>
      <c r="AT513" s="3">
        <f>IF(AT$3=0,0,INDEX(Sheet1!RawDataCols,$C513,AT$5)*$R513)</f>
        <v>0</v>
      </c>
      <c r="AU513" s="3">
        <f>IF(AU$3=0,0,INDEX(Sheet1!RawDataCols,$C513,AU$5)*$R513)</f>
        <v>0</v>
      </c>
      <c r="AV513" s="3">
        <f>IF(AV$3=0,0,INDEX(Sheet1!RawDataCols,$C513,AV$5)*$R513)</f>
        <v>0</v>
      </c>
      <c r="AW513" s="3">
        <f>IF(AW$3=0,0,INDEX(Sheet1!RawDataCols,$C513,AW$5)*$R513)</f>
        <v>0</v>
      </c>
      <c r="AX513" s="3">
        <f>IF(AX$3=0,0,INDEX(Sheet1!RawDataCols,$C513,AX$5)*$R513)</f>
        <v>0</v>
      </c>
      <c r="AY513" s="3">
        <f>IF(AY$3=0,0,INDEX(Sheet1!RawDataCols,$C513,AY$5)*$R513)</f>
        <v>0</v>
      </c>
      <c r="AZ513" s="3">
        <f>IF(AZ$3=0,0,INDEX(Sheet1!RawDataCols,$C513,AZ$5)*$R513)</f>
        <v>0</v>
      </c>
      <c r="BA513" s="3">
        <f>IF(BA$3=0,0,INDEX(Sheet1!RawDataCols,$C513,BA$5)*$R513)</f>
        <v>0</v>
      </c>
      <c r="BB513" s="3">
        <f>IF(BB$3=0,0,INDEX(Sheet1!RawDataCols,$C513,BB$5)*$R513)</f>
        <v>0</v>
      </c>
      <c r="BC513" s="3">
        <f>IF(BC$3=0,0,INDEX(Sheet1!RawDataCols,$C513,BC$5)*$R513)</f>
        <v>0</v>
      </c>
      <c r="BD513" s="3">
        <f>IF(BD$3=0,0,INDEX(Sheet1!RawDataCols,$C513,BD$5)*$R513)</f>
        <v>0</v>
      </c>
      <c r="BE513" s="3">
        <f>IF(BE$3=0,0,INDEX(Sheet1!RawDataCols,$C513,BE$5)*$R513)</f>
        <v>0</v>
      </c>
      <c r="BF513" s="3">
        <f>IF(BF$3=0,0,INDEX(Sheet1!RawDataCols,$C513,BF$5)*$R513)</f>
        <v>0</v>
      </c>
      <c r="BG513" s="179">
        <f>IF(BG$3=0,0,INDEX(Sheet1!RawDataCols,$C513,BG$5)*$R513)</f>
        <v>0</v>
      </c>
      <c r="BH513" s="33">
        <f t="shared" si="77"/>
        <v>0</v>
      </c>
      <c r="BI513" s="33">
        <f t="shared" si="78"/>
        <v>0</v>
      </c>
      <c r="BJ513" s="33">
        <f t="shared" si="79"/>
        <v>0</v>
      </c>
      <c r="BK513" s="3">
        <f>IF(BK$3=0,0,INDEX(Sheet1!RawDataCols,$C513,BK$5)*$R513)</f>
        <v>0</v>
      </c>
      <c r="BL513" s="3">
        <f>IF(BL$3=0,0,INDEX(Sheet1!RawDataCols,$C513,BL$5)*$R513)</f>
        <v>0</v>
      </c>
      <c r="BM513" s="3">
        <f>IF(BM$3=0,0,INDEX(Sheet1!RawDataCols,$C513,BM$5)*$R513)</f>
        <v>0</v>
      </c>
      <c r="BN513" s="3">
        <f>IF(BN$3=0,0,INDEX(Sheet1!RawDataCols,$C513,BN$5)*$R513)</f>
        <v>0</v>
      </c>
      <c r="BO513" s="3">
        <f>IF(BO$3=0,0,INDEX(Sheet1!RawDataCols,$C513,BO$5)*$R513)</f>
        <v>0</v>
      </c>
      <c r="BP513" s="3">
        <f>IF(BP$3=0,0,INDEX(Sheet1!RawDataCols,$C513,BP$5)*$R513)</f>
        <v>0</v>
      </c>
      <c r="BQ513" s="3">
        <f t="shared" si="80"/>
        <v>0</v>
      </c>
      <c r="BR513" s="3">
        <f t="shared" si="81"/>
        <v>0</v>
      </c>
      <c r="BS513" s="3">
        <f t="shared" si="82"/>
        <v>0</v>
      </c>
      <c r="BT513" s="3">
        <f t="shared" si="83"/>
        <v>0</v>
      </c>
      <c r="BU513" s="3" t="str">
        <f>INDEX(Sheet1!$BS$2:$BS$1000,MATCH($A513,Sheet1!$A$2:$A$1000,0))</f>
        <v>22</v>
      </c>
      <c r="BV513" s="3">
        <f>INDEX(Sheet1!$BT$2:$BT$1000,MATCH($A513,Sheet1!$A$2:$A$1000,0))</f>
        <v>0</v>
      </c>
    </row>
    <row r="514" spans="1:74" x14ac:dyDescent="0.2">
      <c r="A514" s="11" t="s">
        <v>946</v>
      </c>
      <c r="B514" s="3">
        <f>MATCH($A514,Sheet1!ACCOUNTNO,0)</f>
        <v>473</v>
      </c>
      <c r="C514" s="3">
        <f t="shared" si="74"/>
        <v>473</v>
      </c>
      <c r="D514" s="3" t="str">
        <f>IF(D$3=0,0,INDEX(Sheet1!RawDataCols,$C514,D$5))</f>
        <v>52240A16</v>
      </c>
      <c r="E514" s="3" t="str">
        <f>IF(E$3=0,0,INDEX(Sheet1!RawDataCols,$C514,E$5))</f>
        <v xml:space="preserve">52240          </v>
      </c>
      <c r="F514" s="3" t="str">
        <f>IF(F$3=0,0,INDEX(Sheet1!RawDataCols,$C514,F$5))</f>
        <v xml:space="preserve">A16            </v>
      </c>
      <c r="G514" s="3" t="str">
        <f>IF(G$3=0,0,INDEX(Sheet1!RawDataCols,$C514,G$5))</f>
        <v xml:space="preserve">               </v>
      </c>
      <c r="H514" s="3" t="str">
        <f>IF(H$3=0,0,INDEX(Sheet1!RawDataCols,$C514,H$5))</f>
        <v xml:space="preserve">               </v>
      </c>
      <c r="I514" s="3" t="str">
        <f>IF(I$3=0,0,INDEX(Sheet1!RawDataCols,$C514,I$5))</f>
        <v xml:space="preserve">               </v>
      </c>
      <c r="J514" s="3" t="str">
        <f>IF(J$3=0,0,INDEX(Sheet1!RawDataCols,$C514,J$5))</f>
        <v xml:space="preserve">               </v>
      </c>
      <c r="K514" s="3" t="str">
        <f>IF(K$3=0,0,INDEX(Sheet1!RawDataCols,$C514,K$5))</f>
        <v xml:space="preserve">               </v>
      </c>
      <c r="L514" s="3" t="str">
        <f>IF(L$3=0,0,INDEX(Sheet1!RawDataCols,$C514,L$5))</f>
        <v xml:space="preserve">               </v>
      </c>
      <c r="M514" s="3" t="str">
        <f>IF(M$3=0,0,INDEX(Sheet1!RawDataCols,$C514,M$5))</f>
        <v xml:space="preserve">F007  </v>
      </c>
      <c r="N514" s="3" t="str">
        <f>IF(N$3=0,0,INDEX(Sheet1!RawDataCols,$C514,N$5))</f>
        <v>Prepaid - General-534 Queen Road</v>
      </c>
      <c r="O514" s="3">
        <f>INDEX(Sheet1!RawDataCols,$C514,O$5)</f>
        <v>20</v>
      </c>
      <c r="P514" s="3" t="str">
        <f>INDEX(Sheet1!RawDataCols,$C514,P$5)</f>
        <v>Current Assets</v>
      </c>
      <c r="Q514" s="3" t="str">
        <f>IF(Q$3=0,0,INDEX(Sheet1!RawDataCols,$C514,Q$5))</f>
        <v>B</v>
      </c>
      <c r="R514" s="3">
        <f t="shared" si="75"/>
        <v>1</v>
      </c>
      <c r="S514" s="3">
        <f t="shared" si="76"/>
        <v>-1</v>
      </c>
      <c r="T514" s="3">
        <f>IF(T$3=0,0,INDEX(Sheet1!RawDataCols,$C514,T$5)*$R514)</f>
        <v>0</v>
      </c>
      <c r="U514" s="3">
        <f>IF(U$3=0,0,INDEX(Sheet1!RawDataCols,$C514,U$5)*$R514)</f>
        <v>0</v>
      </c>
      <c r="V514" s="3">
        <f>IF(V$3=0,0,INDEX(Sheet1!RawDataCols,$C514,V$5)*$R514)</f>
        <v>0</v>
      </c>
      <c r="W514" s="3">
        <f>IF(W$3=0,0,INDEX(Sheet1!RawDataCols,$C514,W$5)*$R514)</f>
        <v>0</v>
      </c>
      <c r="X514" s="3">
        <f>IF(X$3=0,0,INDEX(Sheet1!RawDataCols,$C514,X$5)*$R514)</f>
        <v>0</v>
      </c>
      <c r="Y514" s="3">
        <f>IF(Y$3=0,0,INDEX(Sheet1!RawDataCols,$C514,Y$5)*$R514)</f>
        <v>0</v>
      </c>
      <c r="Z514" s="3">
        <f>IF(Z$3=0,0,INDEX(Sheet1!RawDataCols,$C514,Z$5)*$R514)</f>
        <v>0</v>
      </c>
      <c r="AA514" s="3">
        <f>IF(AA$3=0,0,INDEX(Sheet1!RawDataCols,$C514,AA$5)*$R514)</f>
        <v>0</v>
      </c>
      <c r="AB514" s="3">
        <f>IF(AB$3=0,0,INDEX(Sheet1!RawDataCols,$C514,AB$5)*$R514)</f>
        <v>0</v>
      </c>
      <c r="AC514" s="3">
        <f>IF(AC$3=0,0,INDEX(Sheet1!RawDataCols,$C514,AC$5)*$R514)</f>
        <v>0</v>
      </c>
      <c r="AD514" s="3">
        <f>IF(AD$3=0,0,INDEX(Sheet1!RawDataCols,$C514,AD$5)*$R514)</f>
        <v>0</v>
      </c>
      <c r="AE514" s="3">
        <f>IF(AE$3=0,0,INDEX(Sheet1!RawDataCols,$C514,AE$5)*$R514)</f>
        <v>0</v>
      </c>
      <c r="AF514" s="3">
        <f>IF(AF$3=0,0,INDEX(Sheet1!RawDataCols,$C514,AF$5)*$R514)</f>
        <v>0</v>
      </c>
      <c r="AG514" s="3">
        <f>IF(AG$3=0,0,INDEX(Sheet1!RawDataCols,$C514,AG$5)*$R514)</f>
        <v>0</v>
      </c>
      <c r="AH514" s="3">
        <f>IF(AH$3=0,0,INDEX(Sheet1!RawDataCols,$C514,AH$5)*$R514)</f>
        <v>0</v>
      </c>
      <c r="AI514" s="3">
        <f>IF(AI$3=0,0,INDEX(Sheet1!RawDataCols,$C514,AI$5)*$R514)</f>
        <v>0</v>
      </c>
      <c r="AJ514" s="3">
        <f>IF(AJ$3=0,0,INDEX(Sheet1!RawDataCols,$C514,AJ$5)*$R514)</f>
        <v>0</v>
      </c>
      <c r="AK514" s="3">
        <f>IF(AK$3=0,0,INDEX(Sheet1!RawDataCols,$C514,AK$5)*$R514)</f>
        <v>0</v>
      </c>
      <c r="AL514" s="3">
        <f>IF(AL$3=0,0,INDEX(Sheet1!RawDataCols,$C514,AL$5)*$R514)</f>
        <v>0</v>
      </c>
      <c r="AM514" s="3">
        <f>IF(AM$3=0,0,INDEX(Sheet1!RawDataCols,$C514,AM$5)*$R514)</f>
        <v>0</v>
      </c>
      <c r="AN514" s="3">
        <f>IF(AN$3=0,0,INDEX(Sheet1!RawDataCols,$C514,AN$5)*$R514)</f>
        <v>0</v>
      </c>
      <c r="AO514" s="3">
        <f>IF(AO$3=0,0,INDEX(Sheet1!RawDataCols,$C514,AO$5)*$R514)</f>
        <v>0</v>
      </c>
      <c r="AP514" s="3">
        <f>IF(AP$3=0,0,INDEX(Sheet1!RawDataCols,$C514,AP$5)*$R514)</f>
        <v>0</v>
      </c>
      <c r="AQ514" s="3">
        <f>IF(AQ$3=0,0,INDEX(Sheet1!RawDataCols,$C514,AQ$5)*$R514)</f>
        <v>0</v>
      </c>
      <c r="AR514" s="3">
        <f>IF(AR$3=0,0,INDEX(Sheet1!RawDataCols,$C514,AR$5)*$R514)</f>
        <v>0</v>
      </c>
      <c r="AS514" s="3">
        <f>IF(AS$3=0,0,INDEX(Sheet1!RawDataCols,$C514,AS$5)*$R514)</f>
        <v>0</v>
      </c>
      <c r="AT514" s="3">
        <f>IF(AT$3=0,0,INDEX(Sheet1!RawDataCols,$C514,AT$5)*$R514)</f>
        <v>0</v>
      </c>
      <c r="AU514" s="3">
        <f>IF(AU$3=0,0,INDEX(Sheet1!RawDataCols,$C514,AU$5)*$R514)</f>
        <v>0</v>
      </c>
      <c r="AV514" s="3">
        <f>IF(AV$3=0,0,INDEX(Sheet1!RawDataCols,$C514,AV$5)*$R514)</f>
        <v>0</v>
      </c>
      <c r="AW514" s="3">
        <f>IF(AW$3=0,0,INDEX(Sheet1!RawDataCols,$C514,AW$5)*$R514)</f>
        <v>0</v>
      </c>
      <c r="AX514" s="3">
        <f>IF(AX$3=0,0,INDEX(Sheet1!RawDataCols,$C514,AX$5)*$R514)</f>
        <v>0</v>
      </c>
      <c r="AY514" s="3">
        <f>IF(AY$3=0,0,INDEX(Sheet1!RawDataCols,$C514,AY$5)*$R514)</f>
        <v>0</v>
      </c>
      <c r="AZ514" s="3">
        <f>IF(AZ$3=0,0,INDEX(Sheet1!RawDataCols,$C514,AZ$5)*$R514)</f>
        <v>0</v>
      </c>
      <c r="BA514" s="3">
        <f>IF(BA$3=0,0,INDEX(Sheet1!RawDataCols,$C514,BA$5)*$R514)</f>
        <v>0</v>
      </c>
      <c r="BB514" s="3">
        <f>IF(BB$3=0,0,INDEX(Sheet1!RawDataCols,$C514,BB$5)*$R514)</f>
        <v>0</v>
      </c>
      <c r="BC514" s="3">
        <f>IF(BC$3=0,0,INDEX(Sheet1!RawDataCols,$C514,BC$5)*$R514)</f>
        <v>0</v>
      </c>
      <c r="BD514" s="3">
        <f>IF(BD$3=0,0,INDEX(Sheet1!RawDataCols,$C514,BD$5)*$R514)</f>
        <v>0</v>
      </c>
      <c r="BE514" s="3">
        <f>IF(BE$3=0,0,INDEX(Sheet1!RawDataCols,$C514,BE$5)*$R514)</f>
        <v>0</v>
      </c>
      <c r="BF514" s="3">
        <f>IF(BF$3=0,0,INDEX(Sheet1!RawDataCols,$C514,BF$5)*$R514)</f>
        <v>0</v>
      </c>
      <c r="BG514" s="179">
        <f>IF(BG$3=0,0,INDEX(Sheet1!RawDataCols,$C514,BG$5)*$R514)</f>
        <v>0</v>
      </c>
      <c r="BH514" s="33">
        <f t="shared" si="77"/>
        <v>0</v>
      </c>
      <c r="BI514" s="33">
        <f t="shared" si="78"/>
        <v>0</v>
      </c>
      <c r="BJ514" s="33">
        <f t="shared" si="79"/>
        <v>0</v>
      </c>
      <c r="BK514" s="3">
        <f>IF(BK$3=0,0,INDEX(Sheet1!RawDataCols,$C514,BK$5)*$R514)</f>
        <v>0</v>
      </c>
      <c r="BL514" s="3">
        <f>IF(BL$3=0,0,INDEX(Sheet1!RawDataCols,$C514,BL$5)*$R514)</f>
        <v>0</v>
      </c>
      <c r="BM514" s="3">
        <f>IF(BM$3=0,0,INDEX(Sheet1!RawDataCols,$C514,BM$5)*$R514)</f>
        <v>0</v>
      </c>
      <c r="BN514" s="3">
        <f>IF(BN$3=0,0,INDEX(Sheet1!RawDataCols,$C514,BN$5)*$R514)</f>
        <v>0</v>
      </c>
      <c r="BO514" s="3">
        <f>IF(BO$3=0,0,INDEX(Sheet1!RawDataCols,$C514,BO$5)*$R514)</f>
        <v>0</v>
      </c>
      <c r="BP514" s="3">
        <f>IF(BP$3=0,0,INDEX(Sheet1!RawDataCols,$C514,BP$5)*$R514)</f>
        <v>0</v>
      </c>
      <c r="BQ514" s="3">
        <f t="shared" si="80"/>
        <v>0</v>
      </c>
      <c r="BR514" s="3">
        <f t="shared" si="81"/>
        <v>0</v>
      </c>
      <c r="BS514" s="3">
        <f t="shared" si="82"/>
        <v>0</v>
      </c>
      <c r="BT514" s="3">
        <f t="shared" si="83"/>
        <v>0</v>
      </c>
      <c r="BU514" s="3" t="str">
        <f>INDEX(Sheet1!$BS$2:$BS$1000,MATCH($A514,Sheet1!$A$2:$A$1000,0))</f>
        <v>22</v>
      </c>
      <c r="BV514" s="3">
        <f>INDEX(Sheet1!$BT$2:$BT$1000,MATCH($A514,Sheet1!$A$2:$A$1000,0))</f>
        <v>0</v>
      </c>
    </row>
    <row r="515" spans="1:74" x14ac:dyDescent="0.2">
      <c r="A515" s="11" t="s">
        <v>947</v>
      </c>
      <c r="B515" s="3">
        <f>MATCH($A515,Sheet1!ACCOUNTNO,0)</f>
        <v>474</v>
      </c>
      <c r="C515" s="3">
        <f t="shared" si="74"/>
        <v>474</v>
      </c>
      <c r="D515" s="3" t="str">
        <f>IF(D$3=0,0,INDEX(Sheet1!RawDataCols,$C515,D$5))</f>
        <v>52240G07</v>
      </c>
      <c r="E515" s="3" t="str">
        <f>IF(E$3=0,0,INDEX(Sheet1!RawDataCols,$C515,E$5))</f>
        <v xml:space="preserve">52240          </v>
      </c>
      <c r="F515" s="3" t="str">
        <f>IF(F$3=0,0,INDEX(Sheet1!RawDataCols,$C515,F$5))</f>
        <v xml:space="preserve">G07            </v>
      </c>
      <c r="G515" s="3" t="str">
        <f>IF(G$3=0,0,INDEX(Sheet1!RawDataCols,$C515,G$5))</f>
        <v xml:space="preserve">               </v>
      </c>
      <c r="H515" s="3" t="str">
        <f>IF(H$3=0,0,INDEX(Sheet1!RawDataCols,$C515,H$5))</f>
        <v xml:space="preserve">               </v>
      </c>
      <c r="I515" s="3" t="str">
        <f>IF(I$3=0,0,INDEX(Sheet1!RawDataCols,$C515,I$5))</f>
        <v xml:space="preserve">               </v>
      </c>
      <c r="J515" s="3" t="str">
        <f>IF(J$3=0,0,INDEX(Sheet1!RawDataCols,$C515,J$5))</f>
        <v xml:space="preserve">               </v>
      </c>
      <c r="K515" s="3" t="str">
        <f>IF(K$3=0,0,INDEX(Sheet1!RawDataCols,$C515,K$5))</f>
        <v xml:space="preserve">               </v>
      </c>
      <c r="L515" s="3" t="str">
        <f>IF(L$3=0,0,INDEX(Sheet1!RawDataCols,$C515,L$5))</f>
        <v xml:space="preserve">               </v>
      </c>
      <c r="M515" s="3" t="str">
        <f>IF(M$3=0,0,INDEX(Sheet1!RawDataCols,$C515,M$5))</f>
        <v xml:space="preserve">F007  </v>
      </c>
      <c r="N515" s="3" t="str">
        <f>IF(N$3=0,0,INDEX(Sheet1!RawDataCols,$C515,N$5))</f>
        <v>Prepayments - General-GPM</v>
      </c>
      <c r="O515" s="3">
        <f>INDEX(Sheet1!RawDataCols,$C515,O$5)</f>
        <v>20</v>
      </c>
      <c r="P515" s="3" t="str">
        <f>INDEX(Sheet1!RawDataCols,$C515,P$5)</f>
        <v>Current Assets</v>
      </c>
      <c r="Q515" s="3" t="str">
        <f>IF(Q$3=0,0,INDEX(Sheet1!RawDataCols,$C515,Q$5))</f>
        <v>B</v>
      </c>
      <c r="R515" s="3">
        <f t="shared" si="75"/>
        <v>1</v>
      </c>
      <c r="S515" s="3">
        <f t="shared" si="76"/>
        <v>-1</v>
      </c>
      <c r="T515" s="3">
        <f>IF(T$3=0,0,INDEX(Sheet1!RawDataCols,$C515,T$5)*$R515)</f>
        <v>11421.84</v>
      </c>
      <c r="U515" s="3">
        <f>IF(U$3=0,0,INDEX(Sheet1!RawDataCols,$C515,U$5)*$R515)</f>
        <v>-750.52</v>
      </c>
      <c r="V515" s="3">
        <f>IF(V$3=0,0,INDEX(Sheet1!RawDataCols,$C515,V$5)*$R515)</f>
        <v>0</v>
      </c>
      <c r="W515" s="3">
        <f>IF(W$3=0,0,INDEX(Sheet1!RawDataCols,$C515,W$5)*$R515)</f>
        <v>-750.52</v>
      </c>
      <c r="X515" s="3">
        <f>IF(X$3=0,0,INDEX(Sheet1!RawDataCols,$C515,X$5)*$R515)</f>
        <v>-702.1</v>
      </c>
      <c r="Y515" s="3">
        <f>IF(Y$3=0,0,INDEX(Sheet1!RawDataCols,$C515,Y$5)*$R515)</f>
        <v>0</v>
      </c>
      <c r="Z515" s="3">
        <f>IF(Z$3=0,0,INDEX(Sheet1!RawDataCols,$C515,Z$5)*$R515)</f>
        <v>-677.88</v>
      </c>
      <c r="AA515" s="3">
        <f>IF(AA$3=0,0,INDEX(Sheet1!RawDataCols,$C515,AA$5)*$R515)</f>
        <v>-750.52</v>
      </c>
      <c r="AB515" s="3">
        <f>IF(AB$3=0,0,INDEX(Sheet1!RawDataCols,$C515,AB$5)*$R515)</f>
        <v>0</v>
      </c>
      <c r="AC515" s="3">
        <f>IF(AC$3=0,0,INDEX(Sheet1!RawDataCols,$C515,AC$5)*$R515)</f>
        <v>-750.52</v>
      </c>
      <c r="AD515" s="3">
        <f>IF(AD$3=0,0,INDEX(Sheet1!RawDataCols,$C515,AD$5)*$R515)</f>
        <v>-726.31</v>
      </c>
      <c r="AE515" s="3">
        <f>IF(AE$3=0,0,INDEX(Sheet1!RawDataCols,$C515,AE$5)*$R515)</f>
        <v>0</v>
      </c>
      <c r="AF515" s="3">
        <f>IF(AF$3=0,0,INDEX(Sheet1!RawDataCols,$C515,AF$5)*$R515)</f>
        <v>-726.31</v>
      </c>
      <c r="AG515" s="3">
        <f>IF(AG$3=0,0,INDEX(Sheet1!RawDataCols,$C515,AG$5)*$R515)</f>
        <v>-750.52</v>
      </c>
      <c r="AH515" s="3">
        <f>IF(AH$3=0,0,INDEX(Sheet1!RawDataCols,$C515,AH$5)*$R515)</f>
        <v>0</v>
      </c>
      <c r="AI515" s="3">
        <f>IF(AI$3=0,0,INDEX(Sheet1!RawDataCols,$C515,AI$5)*$R515)</f>
        <v>-750.52</v>
      </c>
      <c r="AJ515" s="3">
        <f>IF(AJ$3=0,0,INDEX(Sheet1!RawDataCols,$C515,AJ$5)*$R515)</f>
        <v>-6215.57</v>
      </c>
      <c r="AK515" s="3">
        <f>IF(AK$3=0,0,INDEX(Sheet1!RawDataCols,$C515,AK$5)*$R515)</f>
        <v>0</v>
      </c>
      <c r="AL515" s="3">
        <f>IF(AL$3=0,0,INDEX(Sheet1!RawDataCols,$C515,AL$5)*$R515)</f>
        <v>-726.31</v>
      </c>
      <c r="AM515" s="3">
        <f>IF(AM$3=0,0,INDEX(Sheet1!RawDataCols,$C515,AM$5)*$R515)</f>
        <v>-1501.04</v>
      </c>
      <c r="AN515" s="3">
        <f>IF(AN$3=0,0,INDEX(Sheet1!RawDataCols,$C515,AN$5)*$R515)</f>
        <v>0</v>
      </c>
      <c r="AO515" s="3">
        <f>IF(AO$3=0,0,INDEX(Sheet1!RawDataCols,$C515,AO$5)*$R515)</f>
        <v>-750.52</v>
      </c>
      <c r="AP515" s="3">
        <f>IF(AP$3=0,0,INDEX(Sheet1!RawDataCols,$C515,AP$5)*$R515)</f>
        <v>0</v>
      </c>
      <c r="AQ515" s="3">
        <f>IF(AQ$3=0,0,INDEX(Sheet1!RawDataCols,$C515,AQ$5)*$R515)</f>
        <v>0</v>
      </c>
      <c r="AR515" s="3">
        <f>IF(AR$3=0,0,INDEX(Sheet1!RawDataCols,$C515,AR$5)*$R515)</f>
        <v>-750.52</v>
      </c>
      <c r="AS515" s="3">
        <f>IF(AS$3=0,0,INDEX(Sheet1!RawDataCols,$C515,AS$5)*$R515)</f>
        <v>-726.31</v>
      </c>
      <c r="AT515" s="3">
        <f>IF(AT$3=0,0,INDEX(Sheet1!RawDataCols,$C515,AT$5)*$R515)</f>
        <v>0</v>
      </c>
      <c r="AU515" s="3">
        <f>IF(AU$3=0,0,INDEX(Sheet1!RawDataCols,$C515,AU$5)*$R515)</f>
        <v>-726.31</v>
      </c>
      <c r="AV515" s="3">
        <f>IF(AV$3=0,0,INDEX(Sheet1!RawDataCols,$C515,AV$5)*$R515)</f>
        <v>-750.52</v>
      </c>
      <c r="AW515" s="3">
        <f>IF(AW$3=0,0,INDEX(Sheet1!RawDataCols,$C515,AW$5)*$R515)</f>
        <v>0</v>
      </c>
      <c r="AX515" s="3">
        <f>IF(AX$3=0,0,INDEX(Sheet1!RawDataCols,$C515,AX$5)*$R515)</f>
        <v>-750.52</v>
      </c>
      <c r="AY515" s="3">
        <f>IF(AY$3=0,0,INDEX(Sheet1!RawDataCols,$C515,AY$5)*$R515)</f>
        <v>-726.31</v>
      </c>
      <c r="AZ515" s="3">
        <f>IF(AZ$3=0,0,INDEX(Sheet1!RawDataCols,$C515,AZ$5)*$R515)</f>
        <v>0</v>
      </c>
      <c r="BA515" s="3">
        <f>IF(BA$3=0,0,INDEX(Sheet1!RawDataCols,$C515,BA$5)*$R515)</f>
        <v>-726.31</v>
      </c>
      <c r="BB515" s="3">
        <f>IF(BB$3=0,0,INDEX(Sheet1!RawDataCols,$C515,BB$5)*$R515)</f>
        <v>-750.52</v>
      </c>
      <c r="BC515" s="3">
        <f>IF(BC$3=0,0,INDEX(Sheet1!RawDataCols,$C515,BC$5)*$R515)</f>
        <v>0</v>
      </c>
      <c r="BD515" s="3">
        <f>IF(BD$3=0,0,INDEX(Sheet1!RawDataCols,$C515,BD$5)*$R515)</f>
        <v>-750.52</v>
      </c>
      <c r="BE515" s="3">
        <f>IF(BE$3=0,0,INDEX(Sheet1!RawDataCols,$C515,BE$5)*$R515)</f>
        <v>-750.52</v>
      </c>
      <c r="BF515" s="3">
        <f>IF(BF$3=0,0,INDEX(Sheet1!RawDataCols,$C515,BF$5)*$R515)</f>
        <v>0</v>
      </c>
      <c r="BG515" s="179">
        <f>IF(BG$3=0,0,INDEX(Sheet1!RawDataCols,$C515,BG$5)*$R515)</f>
        <v>-750.52</v>
      </c>
      <c r="BH515" s="33">
        <f t="shared" si="77"/>
        <v>-2928.4000000000005</v>
      </c>
      <c r="BI515" s="33">
        <f t="shared" si="78"/>
        <v>0</v>
      </c>
      <c r="BJ515" s="33">
        <f t="shared" si="79"/>
        <v>11421.839999999998</v>
      </c>
      <c r="BK515" s="3">
        <f>IF(BK$3=0,0,INDEX(Sheet1!RawDataCols,$C515,BK$5)*$R515)</f>
        <v>0</v>
      </c>
      <c r="BL515" s="3">
        <f>IF(BL$3=0,0,INDEX(Sheet1!RawDataCols,$C515,BL$5)*$R515)</f>
        <v>1984.5675000000001</v>
      </c>
      <c r="BM515" s="3">
        <f>IF(BM$3=0,0,INDEX(Sheet1!RawDataCols,$C515,BM$5)*$R515)</f>
        <v>3089.1624999999999</v>
      </c>
      <c r="BN515" s="3">
        <f>IF(BN$3=0,0,INDEX(Sheet1!RawDataCols,$C515,BN$5)*$R515)</f>
        <v>0</v>
      </c>
      <c r="BO515" s="3">
        <f>IF(BO$3=0,0,INDEX(Sheet1!RawDataCols,$C515,BO$5)*$R515)</f>
        <v>0</v>
      </c>
      <c r="BP515" s="3">
        <f>IF(BP$3=0,0,INDEX(Sheet1!RawDataCols,$C515,BP$5)*$R515)</f>
        <v>20258.599999999999</v>
      </c>
      <c r="BQ515" s="3">
        <f t="shared" si="80"/>
        <v>9218.6999999999989</v>
      </c>
      <c r="BR515" s="3">
        <f t="shared" si="81"/>
        <v>1526.2999999999993</v>
      </c>
      <c r="BS515" s="3">
        <f t="shared" si="82"/>
        <v>-701.05000000000064</v>
      </c>
      <c r="BT515" s="3">
        <f t="shared" si="83"/>
        <v>-2928.4000000000005</v>
      </c>
      <c r="BU515" s="3" t="str">
        <f>INDEX(Sheet1!$BS$2:$BS$1000,MATCH($A515,Sheet1!$A$2:$A$1000,0))</f>
        <v>22</v>
      </c>
      <c r="BV515" s="3">
        <f>INDEX(Sheet1!$BT$2:$BT$1000,MATCH($A515,Sheet1!$A$2:$A$1000,0))</f>
        <v>-2928.4</v>
      </c>
    </row>
    <row r="516" spans="1:74" x14ac:dyDescent="0.2">
      <c r="A516" s="11" t="s">
        <v>948</v>
      </c>
      <c r="B516" s="3">
        <f>MATCH($A516,Sheet1!ACCOUNTNO,0)</f>
        <v>475</v>
      </c>
      <c r="C516" s="3">
        <f t="shared" si="74"/>
        <v>475</v>
      </c>
      <c r="D516" s="3" t="str">
        <f>IF(D$3=0,0,INDEX(Sheet1!RawDataCols,$C516,D$5))</f>
        <v>52260A01</v>
      </c>
      <c r="E516" s="3" t="str">
        <f>IF(E$3=0,0,INDEX(Sheet1!RawDataCols,$C516,E$5))</f>
        <v xml:space="preserve">52260          </v>
      </c>
      <c r="F516" s="3" t="str">
        <f>IF(F$3=0,0,INDEX(Sheet1!RawDataCols,$C516,F$5))</f>
        <v xml:space="preserve">A01            </v>
      </c>
      <c r="G516" s="3" t="str">
        <f>IF(G$3=0,0,INDEX(Sheet1!RawDataCols,$C516,G$5))</f>
        <v xml:space="preserve">               </v>
      </c>
      <c r="H516" s="3" t="str">
        <f>IF(H$3=0,0,INDEX(Sheet1!RawDataCols,$C516,H$5))</f>
        <v xml:space="preserve">               </v>
      </c>
      <c r="I516" s="3" t="str">
        <f>IF(I$3=0,0,INDEX(Sheet1!RawDataCols,$C516,I$5))</f>
        <v xml:space="preserve">               </v>
      </c>
      <c r="J516" s="3" t="str">
        <f>IF(J$3=0,0,INDEX(Sheet1!RawDataCols,$C516,J$5))</f>
        <v xml:space="preserve">               </v>
      </c>
      <c r="K516" s="3" t="str">
        <f>IF(K$3=0,0,INDEX(Sheet1!RawDataCols,$C516,K$5))</f>
        <v xml:space="preserve">               </v>
      </c>
      <c r="L516" s="3" t="str">
        <f>IF(L$3=0,0,INDEX(Sheet1!RawDataCols,$C516,L$5))</f>
        <v xml:space="preserve">               </v>
      </c>
      <c r="M516" s="3" t="str">
        <f>IF(M$3=0,0,INDEX(Sheet1!RawDataCols,$C516,M$5))</f>
        <v xml:space="preserve">F007  </v>
      </c>
      <c r="N516" s="3" t="str">
        <f>IF(N$3=0,0,INDEX(Sheet1!RawDataCols,$C516,N$5))</f>
        <v>Prepaid - Insurance-6 Circuit Dr</v>
      </c>
      <c r="O516" s="3">
        <f>INDEX(Sheet1!RawDataCols,$C516,O$5)</f>
        <v>20</v>
      </c>
      <c r="P516" s="3" t="str">
        <f>INDEX(Sheet1!RawDataCols,$C516,P$5)</f>
        <v>Current Assets</v>
      </c>
      <c r="Q516" s="3" t="str">
        <f>IF(Q$3=0,0,INDEX(Sheet1!RawDataCols,$C516,Q$5))</f>
        <v>B</v>
      </c>
      <c r="R516" s="3">
        <f t="shared" si="75"/>
        <v>1</v>
      </c>
      <c r="S516" s="3">
        <f t="shared" si="76"/>
        <v>-1</v>
      </c>
      <c r="T516" s="3">
        <f>IF(T$3=0,0,INDEX(Sheet1!RawDataCols,$C516,T$5)*$R516)</f>
        <v>4675.6099999999997</v>
      </c>
      <c r="U516" s="3">
        <f>IF(U$3=0,0,INDEX(Sheet1!RawDataCols,$C516,U$5)*$R516)</f>
        <v>-594.04</v>
      </c>
      <c r="V516" s="3">
        <f>IF(V$3=0,0,INDEX(Sheet1!RawDataCols,$C516,V$5)*$R516)</f>
        <v>0</v>
      </c>
      <c r="W516" s="3">
        <f>IF(W$3=0,0,INDEX(Sheet1!RawDataCols,$C516,W$5)*$R516)</f>
        <v>-556.84</v>
      </c>
      <c r="X516" s="3">
        <f>IF(X$3=0,0,INDEX(Sheet1!RawDataCols,$C516,X$5)*$R516)</f>
        <v>-555.71</v>
      </c>
      <c r="Y516" s="3">
        <f>IF(Y$3=0,0,INDEX(Sheet1!RawDataCols,$C516,Y$5)*$R516)</f>
        <v>0</v>
      </c>
      <c r="Z516" s="3">
        <f>IF(Z$3=0,0,INDEX(Sheet1!RawDataCols,$C516,Z$5)*$R516)</f>
        <v>-502.95</v>
      </c>
      <c r="AA516" s="3">
        <f>IF(AA$3=0,0,INDEX(Sheet1!RawDataCols,$C516,AA$5)*$R516)</f>
        <v>-594.04</v>
      </c>
      <c r="AB516" s="3">
        <f>IF(AB$3=0,0,INDEX(Sheet1!RawDataCols,$C516,AB$5)*$R516)</f>
        <v>0</v>
      </c>
      <c r="AC516" s="3">
        <f>IF(AC$3=0,0,INDEX(Sheet1!RawDataCols,$C516,AC$5)*$R516)</f>
        <v>-556.84</v>
      </c>
      <c r="AD516" s="3">
        <f>IF(AD$3=0,0,INDEX(Sheet1!RawDataCols,$C516,AD$5)*$R516)</f>
        <v>-574.87</v>
      </c>
      <c r="AE516" s="3">
        <f>IF(AE$3=0,0,INDEX(Sheet1!RawDataCols,$C516,AE$5)*$R516)</f>
        <v>0</v>
      </c>
      <c r="AF516" s="3">
        <f>IF(AF$3=0,0,INDEX(Sheet1!RawDataCols,$C516,AF$5)*$R516)</f>
        <v>-538.88</v>
      </c>
      <c r="AG516" s="3">
        <f>IF(AG$3=0,0,INDEX(Sheet1!RawDataCols,$C516,AG$5)*$R516)</f>
        <v>-594.04</v>
      </c>
      <c r="AH516" s="3">
        <f>IF(AH$3=0,0,INDEX(Sheet1!RawDataCols,$C516,AH$5)*$R516)</f>
        <v>0</v>
      </c>
      <c r="AI516" s="3">
        <f>IF(AI$3=0,0,INDEX(Sheet1!RawDataCols,$C516,AI$5)*$R516)</f>
        <v>-556.84</v>
      </c>
      <c r="AJ516" s="3">
        <f>IF(AJ$3=0,0,INDEX(Sheet1!RawDataCols,$C516,AJ$5)*$R516)</f>
        <v>-574.87</v>
      </c>
      <c r="AK516" s="3">
        <f>IF(AK$3=0,0,INDEX(Sheet1!RawDataCols,$C516,AK$5)*$R516)</f>
        <v>0</v>
      </c>
      <c r="AL516" s="3">
        <f>IF(AL$3=0,0,INDEX(Sheet1!RawDataCols,$C516,AL$5)*$R516)</f>
        <v>-538.88</v>
      </c>
      <c r="AM516" s="3">
        <f>IF(AM$3=0,0,INDEX(Sheet1!RawDataCols,$C516,AM$5)*$R516)</f>
        <v>-594.04</v>
      </c>
      <c r="AN516" s="3">
        <f>IF(AN$3=0,0,INDEX(Sheet1!RawDataCols,$C516,AN$5)*$R516)</f>
        <v>0</v>
      </c>
      <c r="AO516" s="3">
        <f>IF(AO$3=0,0,INDEX(Sheet1!RawDataCols,$C516,AO$5)*$R516)</f>
        <v>-556.84</v>
      </c>
      <c r="AP516" s="3">
        <f>IF(AP$3=0,0,INDEX(Sheet1!RawDataCols,$C516,AP$5)*$R516)</f>
        <v>-594.04</v>
      </c>
      <c r="AQ516" s="3">
        <f>IF(AQ$3=0,0,INDEX(Sheet1!RawDataCols,$C516,AQ$5)*$R516)</f>
        <v>0</v>
      </c>
      <c r="AR516" s="3">
        <f>IF(AR$3=0,0,INDEX(Sheet1!RawDataCols,$C516,AR$5)*$R516)</f>
        <v>-556.84</v>
      </c>
      <c r="AS516" s="3">
        <f>IF(AS$3=0,0,INDEX(Sheet1!RawDataCols,$C516,AS$5)*$R516)</f>
        <v>7190.05</v>
      </c>
      <c r="AT516" s="3">
        <f>IF(AT$3=0,0,INDEX(Sheet1!RawDataCols,$C516,AT$5)*$R516)</f>
        <v>0</v>
      </c>
      <c r="AU516" s="3">
        <f>IF(AU$3=0,0,INDEX(Sheet1!RawDataCols,$C516,AU$5)*$R516)</f>
        <v>6438.57</v>
      </c>
      <c r="AV516" s="3">
        <f>IF(AV$3=0,0,INDEX(Sheet1!RawDataCols,$C516,AV$5)*$R516)</f>
        <v>-665.35</v>
      </c>
      <c r="AW516" s="3">
        <f>IF(AW$3=0,0,INDEX(Sheet1!RawDataCols,$C516,AW$5)*$R516)</f>
        <v>0</v>
      </c>
      <c r="AX516" s="3">
        <f>IF(AX$3=0,0,INDEX(Sheet1!RawDataCols,$C516,AX$5)*$R516)</f>
        <v>-594.04</v>
      </c>
      <c r="AY516" s="3">
        <f>IF(AY$3=0,0,INDEX(Sheet1!RawDataCols,$C516,AY$5)*$R516)</f>
        <v>-643.88</v>
      </c>
      <c r="AZ516" s="3">
        <f>IF(AZ$3=0,0,INDEX(Sheet1!RawDataCols,$C516,AZ$5)*$R516)</f>
        <v>0</v>
      </c>
      <c r="BA516" s="3">
        <f>IF(BA$3=0,0,INDEX(Sheet1!RawDataCols,$C516,BA$5)*$R516)</f>
        <v>-574.87</v>
      </c>
      <c r="BB516" s="3">
        <f>IF(BB$3=0,0,INDEX(Sheet1!RawDataCols,$C516,BB$5)*$R516)</f>
        <v>-665.35</v>
      </c>
      <c r="BC516" s="3">
        <f>IF(BC$3=0,0,INDEX(Sheet1!RawDataCols,$C516,BC$5)*$R516)</f>
        <v>0</v>
      </c>
      <c r="BD516" s="3">
        <f>IF(BD$3=0,0,INDEX(Sheet1!RawDataCols,$C516,BD$5)*$R516)</f>
        <v>-594.04</v>
      </c>
      <c r="BE516" s="3">
        <f>IF(BE$3=0,0,INDEX(Sheet1!RawDataCols,$C516,BE$5)*$R516)</f>
        <v>-665.35</v>
      </c>
      <c r="BF516" s="3">
        <f>IF(BF$3=0,0,INDEX(Sheet1!RawDataCols,$C516,BF$5)*$R516)</f>
        <v>0</v>
      </c>
      <c r="BG516" s="179">
        <f>IF(BG$3=0,0,INDEX(Sheet1!RawDataCols,$C516,BG$5)*$R516)</f>
        <v>-594.04</v>
      </c>
      <c r="BH516" s="33">
        <f t="shared" si="77"/>
        <v>5215.4299999999994</v>
      </c>
      <c r="BI516" s="33">
        <f t="shared" si="78"/>
        <v>0</v>
      </c>
      <c r="BJ516" s="33">
        <f t="shared" si="79"/>
        <v>4675.6099999999988</v>
      </c>
      <c r="BK516" s="3">
        <f>IF(BK$3=0,0,INDEX(Sheet1!RawDataCols,$C516,BK$5)*$R516)</f>
        <v>0</v>
      </c>
      <c r="BL516" s="3">
        <f>IF(BL$3=0,0,INDEX(Sheet1!RawDataCols,$C516,BL$5)*$R516)</f>
        <v>139.20875000000001</v>
      </c>
      <c r="BM516" s="3">
        <f>IF(BM$3=0,0,INDEX(Sheet1!RawDataCols,$C516,BM$5)*$R516)</f>
        <v>136.02125000000001</v>
      </c>
      <c r="BN516" s="3">
        <f>IF(BN$3=0,0,INDEX(Sheet1!RawDataCols,$C516,BN$5)*$R516)</f>
        <v>129.14250000000001</v>
      </c>
      <c r="BO516" s="3">
        <f>IF(BO$3=0,0,INDEX(Sheet1!RawDataCols,$C516,BO$5)*$R516)</f>
        <v>121.43625</v>
      </c>
      <c r="BP516" s="3">
        <f>IF(BP$3=0,0,INDEX(Sheet1!RawDataCols,$C516,BP$5)*$R516)</f>
        <v>4364.8999999999996</v>
      </c>
      <c r="BQ516" s="3">
        <f t="shared" si="80"/>
        <v>2931.8199999999997</v>
      </c>
      <c r="BR516" s="3">
        <f t="shared" si="81"/>
        <v>1188.04</v>
      </c>
      <c r="BS516" s="3">
        <f t="shared" si="82"/>
        <v>7190.01</v>
      </c>
      <c r="BT516" s="3">
        <f t="shared" si="83"/>
        <v>5215.43</v>
      </c>
      <c r="BU516" s="3" t="str">
        <f>INDEX(Sheet1!$BS$2:$BS$1000,MATCH($A516,Sheet1!$A$2:$A$1000,0))</f>
        <v>22</v>
      </c>
      <c r="BV516" s="3">
        <f>INDEX(Sheet1!$BT$2:$BT$1000,MATCH($A516,Sheet1!$A$2:$A$1000,0))</f>
        <v>5215.43</v>
      </c>
    </row>
    <row r="517" spans="1:74" x14ac:dyDescent="0.2">
      <c r="A517" s="11" t="s">
        <v>949</v>
      </c>
      <c r="B517" s="3">
        <f>MATCH($A517,Sheet1!ACCOUNTNO,0)</f>
        <v>476</v>
      </c>
      <c r="C517" s="3">
        <f t="shared" si="74"/>
        <v>476</v>
      </c>
      <c r="D517" s="3" t="str">
        <f>IF(D$3=0,0,INDEX(Sheet1!RawDataCols,$C517,D$5))</f>
        <v>52260A02</v>
      </c>
      <c r="E517" s="3" t="str">
        <f>IF(E$3=0,0,INDEX(Sheet1!RawDataCols,$C517,E$5))</f>
        <v xml:space="preserve">52260          </v>
      </c>
      <c r="F517" s="3" t="str">
        <f>IF(F$3=0,0,INDEX(Sheet1!RawDataCols,$C517,F$5))</f>
        <v xml:space="preserve">A02            </v>
      </c>
      <c r="G517" s="3" t="str">
        <f>IF(G$3=0,0,INDEX(Sheet1!RawDataCols,$C517,G$5))</f>
        <v xml:space="preserve">               </v>
      </c>
      <c r="H517" s="3" t="str">
        <f>IF(H$3=0,0,INDEX(Sheet1!RawDataCols,$C517,H$5))</f>
        <v xml:space="preserve">               </v>
      </c>
      <c r="I517" s="3" t="str">
        <f>IF(I$3=0,0,INDEX(Sheet1!RawDataCols,$C517,I$5))</f>
        <v xml:space="preserve">               </v>
      </c>
      <c r="J517" s="3" t="str">
        <f>IF(J$3=0,0,INDEX(Sheet1!RawDataCols,$C517,J$5))</f>
        <v xml:space="preserve">               </v>
      </c>
      <c r="K517" s="3" t="str">
        <f>IF(K$3=0,0,INDEX(Sheet1!RawDataCols,$C517,K$5))</f>
        <v xml:space="preserve">               </v>
      </c>
      <c r="L517" s="3" t="str">
        <f>IF(L$3=0,0,INDEX(Sheet1!RawDataCols,$C517,L$5))</f>
        <v xml:space="preserve">               </v>
      </c>
      <c r="M517" s="3" t="str">
        <f>IF(M$3=0,0,INDEX(Sheet1!RawDataCols,$C517,M$5))</f>
        <v xml:space="preserve">F007  </v>
      </c>
      <c r="N517" s="3" t="str">
        <f>IF(N$3=0,0,INDEX(Sheet1!RawDataCols,$C517,N$5))</f>
        <v>Prepaid - Insurance-200 East Tce</v>
      </c>
      <c r="O517" s="3">
        <f>INDEX(Sheet1!RawDataCols,$C517,O$5)</f>
        <v>20</v>
      </c>
      <c r="P517" s="3" t="str">
        <f>INDEX(Sheet1!RawDataCols,$C517,P$5)</f>
        <v>Current Assets</v>
      </c>
      <c r="Q517" s="3" t="str">
        <f>IF(Q$3=0,0,INDEX(Sheet1!RawDataCols,$C517,Q$5))</f>
        <v>B</v>
      </c>
      <c r="R517" s="3">
        <f t="shared" si="75"/>
        <v>1</v>
      </c>
      <c r="S517" s="3">
        <f t="shared" si="76"/>
        <v>-1</v>
      </c>
      <c r="T517" s="3">
        <f>IF(T$3=0,0,INDEX(Sheet1!RawDataCols,$C517,T$5)*$R517)</f>
        <v>4571.97</v>
      </c>
      <c r="U517" s="3">
        <f>IF(U$3=0,0,INDEX(Sheet1!RawDataCols,$C517,U$5)*$R517)</f>
        <v>-580.88</v>
      </c>
      <c r="V517" s="3">
        <f>IF(V$3=0,0,INDEX(Sheet1!RawDataCols,$C517,V$5)*$R517)</f>
        <v>0</v>
      </c>
      <c r="W517" s="3">
        <f>IF(W$3=0,0,INDEX(Sheet1!RawDataCols,$C517,W$5)*$R517)</f>
        <v>-544.51</v>
      </c>
      <c r="X517" s="3">
        <f>IF(X$3=0,0,INDEX(Sheet1!RawDataCols,$C517,X$5)*$R517)</f>
        <v>-543.41</v>
      </c>
      <c r="Y517" s="3">
        <f>IF(Y$3=0,0,INDEX(Sheet1!RawDataCols,$C517,Y$5)*$R517)</f>
        <v>0</v>
      </c>
      <c r="Z517" s="3">
        <f>IF(Z$3=0,0,INDEX(Sheet1!RawDataCols,$C517,Z$5)*$R517)</f>
        <v>-491.81</v>
      </c>
      <c r="AA517" s="3">
        <f>IF(AA$3=0,0,INDEX(Sheet1!RawDataCols,$C517,AA$5)*$R517)</f>
        <v>-580.88</v>
      </c>
      <c r="AB517" s="3">
        <f>IF(AB$3=0,0,INDEX(Sheet1!RawDataCols,$C517,AB$5)*$R517)</f>
        <v>0</v>
      </c>
      <c r="AC517" s="3">
        <f>IF(AC$3=0,0,INDEX(Sheet1!RawDataCols,$C517,AC$5)*$R517)</f>
        <v>-544.51</v>
      </c>
      <c r="AD517" s="3">
        <f>IF(AD$3=0,0,INDEX(Sheet1!RawDataCols,$C517,AD$5)*$R517)</f>
        <v>-562.14</v>
      </c>
      <c r="AE517" s="3">
        <f>IF(AE$3=0,0,INDEX(Sheet1!RawDataCols,$C517,AE$5)*$R517)</f>
        <v>0</v>
      </c>
      <c r="AF517" s="3">
        <f>IF(AF$3=0,0,INDEX(Sheet1!RawDataCols,$C517,AF$5)*$R517)</f>
        <v>-526.94000000000005</v>
      </c>
      <c r="AG517" s="3">
        <f>IF(AG$3=0,0,INDEX(Sheet1!RawDataCols,$C517,AG$5)*$R517)</f>
        <v>-580.88</v>
      </c>
      <c r="AH517" s="3">
        <f>IF(AH$3=0,0,INDEX(Sheet1!RawDataCols,$C517,AH$5)*$R517)</f>
        <v>0</v>
      </c>
      <c r="AI517" s="3">
        <f>IF(AI$3=0,0,INDEX(Sheet1!RawDataCols,$C517,AI$5)*$R517)</f>
        <v>-544.51</v>
      </c>
      <c r="AJ517" s="3">
        <f>IF(AJ$3=0,0,INDEX(Sheet1!RawDataCols,$C517,AJ$5)*$R517)</f>
        <v>-562.14</v>
      </c>
      <c r="AK517" s="3">
        <f>IF(AK$3=0,0,INDEX(Sheet1!RawDataCols,$C517,AK$5)*$R517)</f>
        <v>0</v>
      </c>
      <c r="AL517" s="3">
        <f>IF(AL$3=0,0,INDEX(Sheet1!RawDataCols,$C517,AL$5)*$R517)</f>
        <v>-526.94000000000005</v>
      </c>
      <c r="AM517" s="3">
        <f>IF(AM$3=0,0,INDEX(Sheet1!RawDataCols,$C517,AM$5)*$R517)</f>
        <v>-580.88</v>
      </c>
      <c r="AN517" s="3">
        <f>IF(AN$3=0,0,INDEX(Sheet1!RawDataCols,$C517,AN$5)*$R517)</f>
        <v>0</v>
      </c>
      <c r="AO517" s="3">
        <f>IF(AO$3=0,0,INDEX(Sheet1!RawDataCols,$C517,AO$5)*$R517)</f>
        <v>-544.51</v>
      </c>
      <c r="AP517" s="3">
        <f>IF(AP$3=0,0,INDEX(Sheet1!RawDataCols,$C517,AP$5)*$R517)</f>
        <v>-580.88</v>
      </c>
      <c r="AQ517" s="3">
        <f>IF(AQ$3=0,0,INDEX(Sheet1!RawDataCols,$C517,AQ$5)*$R517)</f>
        <v>0</v>
      </c>
      <c r="AR517" s="3">
        <f>IF(AR$3=0,0,INDEX(Sheet1!RawDataCols,$C517,AR$5)*$R517)</f>
        <v>-544.51</v>
      </c>
      <c r="AS517" s="3">
        <f>IF(AS$3=0,0,INDEX(Sheet1!RawDataCols,$C517,AS$5)*$R517)</f>
        <v>7030.81</v>
      </c>
      <c r="AT517" s="3">
        <f>IF(AT$3=0,0,INDEX(Sheet1!RawDataCols,$C517,AT$5)*$R517)</f>
        <v>0</v>
      </c>
      <c r="AU517" s="3">
        <f>IF(AU$3=0,0,INDEX(Sheet1!RawDataCols,$C517,AU$5)*$R517)</f>
        <v>6295.97</v>
      </c>
      <c r="AV517" s="3">
        <f>IF(AV$3=0,0,INDEX(Sheet1!RawDataCols,$C517,AV$5)*$R517)</f>
        <v>-650.61</v>
      </c>
      <c r="AW517" s="3">
        <f>IF(AW$3=0,0,INDEX(Sheet1!RawDataCols,$C517,AW$5)*$R517)</f>
        <v>0</v>
      </c>
      <c r="AX517" s="3">
        <f>IF(AX$3=0,0,INDEX(Sheet1!RawDataCols,$C517,AX$5)*$R517)</f>
        <v>-580.88</v>
      </c>
      <c r="AY517" s="3">
        <f>IF(AY$3=0,0,INDEX(Sheet1!RawDataCols,$C517,AY$5)*$R517)</f>
        <v>-629.63</v>
      </c>
      <c r="AZ517" s="3">
        <f>IF(AZ$3=0,0,INDEX(Sheet1!RawDataCols,$C517,AZ$5)*$R517)</f>
        <v>0</v>
      </c>
      <c r="BA517" s="3">
        <f>IF(BA$3=0,0,INDEX(Sheet1!RawDataCols,$C517,BA$5)*$R517)</f>
        <v>-562.14</v>
      </c>
      <c r="BB517" s="3">
        <f>IF(BB$3=0,0,INDEX(Sheet1!RawDataCols,$C517,BB$5)*$R517)</f>
        <v>-650.61</v>
      </c>
      <c r="BC517" s="3">
        <f>IF(BC$3=0,0,INDEX(Sheet1!RawDataCols,$C517,BC$5)*$R517)</f>
        <v>0</v>
      </c>
      <c r="BD517" s="3">
        <f>IF(BD$3=0,0,INDEX(Sheet1!RawDataCols,$C517,BD$5)*$R517)</f>
        <v>-580.88</v>
      </c>
      <c r="BE517" s="3">
        <f>IF(BE$3=0,0,INDEX(Sheet1!RawDataCols,$C517,BE$5)*$R517)</f>
        <v>-650.61</v>
      </c>
      <c r="BF517" s="3">
        <f>IF(BF$3=0,0,INDEX(Sheet1!RawDataCols,$C517,BF$5)*$R517)</f>
        <v>0</v>
      </c>
      <c r="BG517" s="179">
        <f>IF(BG$3=0,0,INDEX(Sheet1!RawDataCols,$C517,BG$5)*$R517)</f>
        <v>-580.88</v>
      </c>
      <c r="BH517" s="33">
        <f t="shared" si="77"/>
        <v>5099.8400000000011</v>
      </c>
      <c r="BI517" s="33">
        <f t="shared" si="78"/>
        <v>0</v>
      </c>
      <c r="BJ517" s="33">
        <f t="shared" si="79"/>
        <v>4571.9700000000012</v>
      </c>
      <c r="BK517" s="3">
        <f>IF(BK$3=0,0,INDEX(Sheet1!RawDataCols,$C517,BK$5)*$R517)</f>
        <v>0</v>
      </c>
      <c r="BL517" s="3">
        <f>IF(BL$3=0,0,INDEX(Sheet1!RawDataCols,$C517,BL$5)*$R517)</f>
        <v>136.11500000000001</v>
      </c>
      <c r="BM517" s="3">
        <f>IF(BM$3=0,0,INDEX(Sheet1!RawDataCols,$C517,BM$5)*$R517)</f>
        <v>133.00125</v>
      </c>
      <c r="BN517" s="3">
        <f>IF(BN$3=0,0,INDEX(Sheet1!RawDataCols,$C517,BN$5)*$R517)</f>
        <v>126.2775</v>
      </c>
      <c r="BO517" s="3">
        <f>IF(BO$3=0,0,INDEX(Sheet1!RawDataCols,$C517,BO$5)*$R517)</f>
        <v>118.745</v>
      </c>
      <c r="BP517" s="3">
        <f>IF(BP$3=0,0,INDEX(Sheet1!RawDataCols,$C517,BP$5)*$R517)</f>
        <v>4268.1400000000003</v>
      </c>
      <c r="BQ517" s="3">
        <f t="shared" si="80"/>
        <v>2866.8</v>
      </c>
      <c r="BR517" s="3">
        <f t="shared" si="81"/>
        <v>1161.6400000000003</v>
      </c>
      <c r="BS517" s="3">
        <f t="shared" si="82"/>
        <v>7030.6900000000005</v>
      </c>
      <c r="BT517" s="3">
        <f t="shared" si="83"/>
        <v>5099.84</v>
      </c>
      <c r="BU517" s="3" t="str">
        <f>INDEX(Sheet1!$BS$2:$BS$1000,MATCH($A517,Sheet1!$A$2:$A$1000,0))</f>
        <v>22</v>
      </c>
      <c r="BV517" s="3">
        <f>INDEX(Sheet1!$BT$2:$BT$1000,MATCH($A517,Sheet1!$A$2:$A$1000,0))</f>
        <v>5099.84</v>
      </c>
    </row>
    <row r="518" spans="1:74" x14ac:dyDescent="0.2">
      <c r="A518" s="11" t="s">
        <v>950</v>
      </c>
      <c r="B518" s="3">
        <f>MATCH($A518,Sheet1!ACCOUNTNO,0)</f>
        <v>477</v>
      </c>
      <c r="C518" s="3">
        <f t="shared" si="74"/>
        <v>477</v>
      </c>
      <c r="D518" s="3" t="str">
        <f>IF(D$3=0,0,INDEX(Sheet1!RawDataCols,$C518,D$5))</f>
        <v>52260A03</v>
      </c>
      <c r="E518" s="3" t="str">
        <f>IF(E$3=0,0,INDEX(Sheet1!RawDataCols,$C518,E$5))</f>
        <v xml:space="preserve">52260          </v>
      </c>
      <c r="F518" s="3" t="str">
        <f>IF(F$3=0,0,INDEX(Sheet1!RawDataCols,$C518,F$5))</f>
        <v xml:space="preserve">A03            </v>
      </c>
      <c r="G518" s="3" t="str">
        <f>IF(G$3=0,0,INDEX(Sheet1!RawDataCols,$C518,G$5))</f>
        <v xml:space="preserve">               </v>
      </c>
      <c r="H518" s="3" t="str">
        <f>IF(H$3=0,0,INDEX(Sheet1!RawDataCols,$C518,H$5))</f>
        <v xml:space="preserve">               </v>
      </c>
      <c r="I518" s="3" t="str">
        <f>IF(I$3=0,0,INDEX(Sheet1!RawDataCols,$C518,I$5))</f>
        <v xml:space="preserve">               </v>
      </c>
      <c r="J518" s="3" t="str">
        <f>IF(J$3=0,0,INDEX(Sheet1!RawDataCols,$C518,J$5))</f>
        <v xml:space="preserve">               </v>
      </c>
      <c r="K518" s="3" t="str">
        <f>IF(K$3=0,0,INDEX(Sheet1!RawDataCols,$C518,K$5))</f>
        <v xml:space="preserve">               </v>
      </c>
      <c r="L518" s="3" t="str">
        <f>IF(L$3=0,0,INDEX(Sheet1!RawDataCols,$C518,L$5))</f>
        <v xml:space="preserve">               </v>
      </c>
      <c r="M518" s="3" t="str">
        <f>IF(M$3=0,0,INDEX(Sheet1!RawDataCols,$C518,M$5))</f>
        <v xml:space="preserve">F007  </v>
      </c>
      <c r="N518" s="3" t="str">
        <f>IF(N$3=0,0,INDEX(Sheet1!RawDataCols,$C518,N$5))</f>
        <v>Prepaid - Insurance-33 Franklin St</v>
      </c>
      <c r="O518" s="3">
        <f>INDEX(Sheet1!RawDataCols,$C518,O$5)</f>
        <v>20</v>
      </c>
      <c r="P518" s="3" t="str">
        <f>INDEX(Sheet1!RawDataCols,$C518,P$5)</f>
        <v>Current Assets</v>
      </c>
      <c r="Q518" s="3" t="str">
        <f>IF(Q$3=0,0,INDEX(Sheet1!RawDataCols,$C518,Q$5))</f>
        <v>B</v>
      </c>
      <c r="R518" s="3">
        <f t="shared" si="75"/>
        <v>1</v>
      </c>
      <c r="S518" s="3">
        <f t="shared" si="76"/>
        <v>-1</v>
      </c>
      <c r="T518" s="3">
        <f>IF(T$3=0,0,INDEX(Sheet1!RawDataCols,$C518,T$5)*$R518)</f>
        <v>15670.14</v>
      </c>
      <c r="U518" s="3">
        <f>IF(U$3=0,0,INDEX(Sheet1!RawDataCols,$C518,U$5)*$R518)</f>
        <v>-1990.87</v>
      </c>
      <c r="V518" s="3">
        <f>IF(V$3=0,0,INDEX(Sheet1!RawDataCols,$C518,V$5)*$R518)</f>
        <v>0</v>
      </c>
      <c r="W518" s="3">
        <f>IF(W$3=0,0,INDEX(Sheet1!RawDataCols,$C518,W$5)*$R518)</f>
        <v>-1866.21</v>
      </c>
      <c r="X518" s="3">
        <f>IF(X$3=0,0,INDEX(Sheet1!RawDataCols,$C518,X$5)*$R518)</f>
        <v>-1862.43</v>
      </c>
      <c r="Y518" s="3">
        <f>IF(Y$3=0,0,INDEX(Sheet1!RawDataCols,$C518,Y$5)*$R518)</f>
        <v>0</v>
      </c>
      <c r="Z518" s="3">
        <f>IF(Z$3=0,0,INDEX(Sheet1!RawDataCols,$C518,Z$5)*$R518)</f>
        <v>-1685.6</v>
      </c>
      <c r="AA518" s="3">
        <f>IF(AA$3=0,0,INDEX(Sheet1!RawDataCols,$C518,AA$5)*$R518)</f>
        <v>-1990.87</v>
      </c>
      <c r="AB518" s="3">
        <f>IF(AB$3=0,0,INDEX(Sheet1!RawDataCols,$C518,AB$5)*$R518)</f>
        <v>0</v>
      </c>
      <c r="AC518" s="3">
        <f>IF(AC$3=0,0,INDEX(Sheet1!RawDataCols,$C518,AC$5)*$R518)</f>
        <v>-1866.21</v>
      </c>
      <c r="AD518" s="3">
        <f>IF(AD$3=0,0,INDEX(Sheet1!RawDataCols,$C518,AD$5)*$R518)</f>
        <v>-1926.65</v>
      </c>
      <c r="AE518" s="3">
        <f>IF(AE$3=0,0,INDEX(Sheet1!RawDataCols,$C518,AE$5)*$R518)</f>
        <v>0</v>
      </c>
      <c r="AF518" s="3">
        <f>IF(AF$3=0,0,INDEX(Sheet1!RawDataCols,$C518,AF$5)*$R518)</f>
        <v>-1806</v>
      </c>
      <c r="AG518" s="3">
        <f>IF(AG$3=0,0,INDEX(Sheet1!RawDataCols,$C518,AG$5)*$R518)</f>
        <v>-1990.87</v>
      </c>
      <c r="AH518" s="3">
        <f>IF(AH$3=0,0,INDEX(Sheet1!RawDataCols,$C518,AH$5)*$R518)</f>
        <v>0</v>
      </c>
      <c r="AI518" s="3">
        <f>IF(AI$3=0,0,INDEX(Sheet1!RawDataCols,$C518,AI$5)*$R518)</f>
        <v>-1866.21</v>
      </c>
      <c r="AJ518" s="3">
        <f>IF(AJ$3=0,0,INDEX(Sheet1!RawDataCols,$C518,AJ$5)*$R518)</f>
        <v>-1926.65</v>
      </c>
      <c r="AK518" s="3">
        <f>IF(AK$3=0,0,INDEX(Sheet1!RawDataCols,$C518,AK$5)*$R518)</f>
        <v>0</v>
      </c>
      <c r="AL518" s="3">
        <f>IF(AL$3=0,0,INDEX(Sheet1!RawDataCols,$C518,AL$5)*$R518)</f>
        <v>-1806</v>
      </c>
      <c r="AM518" s="3">
        <f>IF(AM$3=0,0,INDEX(Sheet1!RawDataCols,$C518,AM$5)*$R518)</f>
        <v>-1990.87</v>
      </c>
      <c r="AN518" s="3">
        <f>IF(AN$3=0,0,INDEX(Sheet1!RawDataCols,$C518,AN$5)*$R518)</f>
        <v>0</v>
      </c>
      <c r="AO518" s="3">
        <f>IF(AO$3=0,0,INDEX(Sheet1!RawDataCols,$C518,AO$5)*$R518)</f>
        <v>-1866.21</v>
      </c>
      <c r="AP518" s="3">
        <f>IF(AP$3=0,0,INDEX(Sheet1!RawDataCols,$C518,AP$5)*$R518)</f>
        <v>-1990.87</v>
      </c>
      <c r="AQ518" s="3">
        <f>IF(AQ$3=0,0,INDEX(Sheet1!RawDataCols,$C518,AQ$5)*$R518)</f>
        <v>0</v>
      </c>
      <c r="AR518" s="3">
        <f>IF(AR$3=0,0,INDEX(Sheet1!RawDataCols,$C518,AR$5)*$R518)</f>
        <v>-1866.21</v>
      </c>
      <c r="AS518" s="3">
        <f>IF(AS$3=0,0,INDEX(Sheet1!RawDataCols,$C518,AS$5)*$R518)</f>
        <v>24097</v>
      </c>
      <c r="AT518" s="3">
        <f>IF(AT$3=0,0,INDEX(Sheet1!RawDataCols,$C518,AT$5)*$R518)</f>
        <v>0</v>
      </c>
      <c r="AU518" s="3">
        <f>IF(AU$3=0,0,INDEX(Sheet1!RawDataCols,$C518,AU$5)*$R518)</f>
        <v>21578.47</v>
      </c>
      <c r="AV518" s="3">
        <f>IF(AV$3=0,0,INDEX(Sheet1!RawDataCols,$C518,AV$5)*$R518)</f>
        <v>-2229.87</v>
      </c>
      <c r="AW518" s="3">
        <f>IF(AW$3=0,0,INDEX(Sheet1!RawDataCols,$C518,AW$5)*$R518)</f>
        <v>0</v>
      </c>
      <c r="AX518" s="3">
        <f>IF(AX$3=0,0,INDEX(Sheet1!RawDataCols,$C518,AX$5)*$R518)</f>
        <v>-1990.87</v>
      </c>
      <c r="AY518" s="3">
        <f>IF(AY$3=0,0,INDEX(Sheet1!RawDataCols,$C518,AY$5)*$R518)</f>
        <v>-2157.94</v>
      </c>
      <c r="AZ518" s="3">
        <f>IF(AZ$3=0,0,INDEX(Sheet1!RawDataCols,$C518,AZ$5)*$R518)</f>
        <v>0</v>
      </c>
      <c r="BA518" s="3">
        <f>IF(BA$3=0,0,INDEX(Sheet1!RawDataCols,$C518,BA$5)*$R518)</f>
        <v>-1926.65</v>
      </c>
      <c r="BB518" s="3">
        <f>IF(BB$3=0,0,INDEX(Sheet1!RawDataCols,$C518,BB$5)*$R518)</f>
        <v>-2229.87</v>
      </c>
      <c r="BC518" s="3">
        <f>IF(BC$3=0,0,INDEX(Sheet1!RawDataCols,$C518,BC$5)*$R518)</f>
        <v>0</v>
      </c>
      <c r="BD518" s="3">
        <f>IF(BD$3=0,0,INDEX(Sheet1!RawDataCols,$C518,BD$5)*$R518)</f>
        <v>-1990.87</v>
      </c>
      <c r="BE518" s="3">
        <f>IF(BE$3=0,0,INDEX(Sheet1!RawDataCols,$C518,BE$5)*$R518)</f>
        <v>-2229.87</v>
      </c>
      <c r="BF518" s="3">
        <f>IF(BF$3=0,0,INDEX(Sheet1!RawDataCols,$C518,BF$5)*$R518)</f>
        <v>0</v>
      </c>
      <c r="BG518" s="179">
        <f>IF(BG$3=0,0,INDEX(Sheet1!RawDataCols,$C518,BG$5)*$R518)</f>
        <v>-1990.87</v>
      </c>
      <c r="BH518" s="33">
        <f t="shared" si="77"/>
        <v>17479.380000000005</v>
      </c>
      <c r="BI518" s="33">
        <f t="shared" si="78"/>
        <v>0</v>
      </c>
      <c r="BJ518" s="33">
        <f t="shared" si="79"/>
        <v>15670.140000000003</v>
      </c>
      <c r="BK518" s="3">
        <f>IF(BK$3=0,0,INDEX(Sheet1!RawDataCols,$C518,BK$5)*$R518)</f>
        <v>0</v>
      </c>
      <c r="BL518" s="3">
        <f>IF(BL$3=0,0,INDEX(Sheet1!RawDataCols,$C518,BL$5)*$R518)</f>
        <v>466.56</v>
      </c>
      <c r="BM518" s="3">
        <f>IF(BM$3=0,0,INDEX(Sheet1!RawDataCols,$C518,BM$5)*$R518)</f>
        <v>455.87</v>
      </c>
      <c r="BN518" s="3">
        <f>IF(BN$3=0,0,INDEX(Sheet1!RawDataCols,$C518,BN$5)*$R518)</f>
        <v>432.82875000000001</v>
      </c>
      <c r="BO518" s="3">
        <f>IF(BO$3=0,0,INDEX(Sheet1!RawDataCols,$C518,BO$5)*$R518)</f>
        <v>407.02249999999998</v>
      </c>
      <c r="BP518" s="3">
        <f>IF(BP$3=0,0,INDEX(Sheet1!RawDataCols,$C518,BP$5)*$R518)</f>
        <v>14628.71</v>
      </c>
      <c r="BQ518" s="3">
        <f t="shared" si="80"/>
        <v>9825.9700000000012</v>
      </c>
      <c r="BR518" s="3">
        <f t="shared" si="81"/>
        <v>3981.8000000000011</v>
      </c>
      <c r="BS518" s="3">
        <f t="shared" si="82"/>
        <v>24097.060000000005</v>
      </c>
      <c r="BT518" s="3">
        <f t="shared" si="83"/>
        <v>17479.380000000005</v>
      </c>
      <c r="BU518" s="3" t="str">
        <f>INDEX(Sheet1!$BS$2:$BS$1000,MATCH($A518,Sheet1!$A$2:$A$1000,0))</f>
        <v>22</v>
      </c>
      <c r="BV518" s="3">
        <f>INDEX(Sheet1!$BT$2:$BT$1000,MATCH($A518,Sheet1!$A$2:$A$1000,0))</f>
        <v>17479.38</v>
      </c>
    </row>
    <row r="519" spans="1:74" x14ac:dyDescent="0.2">
      <c r="A519" s="11" t="s">
        <v>951</v>
      </c>
      <c r="B519" s="3">
        <f>MATCH($A519,Sheet1!ACCOUNTNO,0)</f>
        <v>478</v>
      </c>
      <c r="C519" s="3">
        <f t="shared" si="74"/>
        <v>478</v>
      </c>
      <c r="D519" s="3" t="str">
        <f>IF(D$3=0,0,INDEX(Sheet1!RawDataCols,$C519,D$5))</f>
        <v>52260A04</v>
      </c>
      <c r="E519" s="3" t="str">
        <f>IF(E$3=0,0,INDEX(Sheet1!RawDataCols,$C519,E$5))</f>
        <v xml:space="preserve">52260          </v>
      </c>
      <c r="F519" s="3" t="str">
        <f>IF(F$3=0,0,INDEX(Sheet1!RawDataCols,$C519,F$5))</f>
        <v xml:space="preserve">A04            </v>
      </c>
      <c r="G519" s="3" t="str">
        <f>IF(G$3=0,0,INDEX(Sheet1!RawDataCols,$C519,G$5))</f>
        <v xml:space="preserve">               </v>
      </c>
      <c r="H519" s="3" t="str">
        <f>IF(H$3=0,0,INDEX(Sheet1!RawDataCols,$C519,H$5))</f>
        <v xml:space="preserve">               </v>
      </c>
      <c r="I519" s="3" t="str">
        <f>IF(I$3=0,0,INDEX(Sheet1!RawDataCols,$C519,I$5))</f>
        <v xml:space="preserve">               </v>
      </c>
      <c r="J519" s="3" t="str">
        <f>IF(J$3=0,0,INDEX(Sheet1!RawDataCols,$C519,J$5))</f>
        <v xml:space="preserve">               </v>
      </c>
      <c r="K519" s="3" t="str">
        <f>IF(K$3=0,0,INDEX(Sheet1!RawDataCols,$C519,K$5))</f>
        <v xml:space="preserve">               </v>
      </c>
      <c r="L519" s="3" t="str">
        <f>IF(L$3=0,0,INDEX(Sheet1!RawDataCols,$C519,L$5))</f>
        <v xml:space="preserve">               </v>
      </c>
      <c r="M519" s="3" t="str">
        <f>IF(M$3=0,0,INDEX(Sheet1!RawDataCols,$C519,M$5))</f>
        <v xml:space="preserve">F007  </v>
      </c>
      <c r="N519" s="3" t="str">
        <f>IF(N$3=0,0,INDEX(Sheet1!RawDataCols,$C519,N$5))</f>
        <v>Prepaid - Insurance-174 Fullarton Rd</v>
      </c>
      <c r="O519" s="3">
        <f>INDEX(Sheet1!RawDataCols,$C519,O$5)</f>
        <v>20</v>
      </c>
      <c r="P519" s="3" t="str">
        <f>INDEX(Sheet1!RawDataCols,$C519,P$5)</f>
        <v>Current Assets</v>
      </c>
      <c r="Q519" s="3" t="str">
        <f>IF(Q$3=0,0,INDEX(Sheet1!RawDataCols,$C519,Q$5))</f>
        <v>B</v>
      </c>
      <c r="R519" s="3">
        <f t="shared" si="75"/>
        <v>1</v>
      </c>
      <c r="S519" s="3">
        <f t="shared" si="76"/>
        <v>-1</v>
      </c>
      <c r="T519" s="3">
        <f>IF(T$3=0,0,INDEX(Sheet1!RawDataCols,$C519,T$5)*$R519)</f>
        <v>2316.27</v>
      </c>
      <c r="U519" s="3">
        <f>IF(U$3=0,0,INDEX(Sheet1!RawDataCols,$C519,U$5)*$R519)</f>
        <v>-294.27999999999997</v>
      </c>
      <c r="V519" s="3">
        <f>IF(V$3=0,0,INDEX(Sheet1!RawDataCols,$C519,V$5)*$R519)</f>
        <v>0</v>
      </c>
      <c r="W519" s="3">
        <f>IF(W$3=0,0,INDEX(Sheet1!RawDataCols,$C519,W$5)*$R519)</f>
        <v>-275.86</v>
      </c>
      <c r="X519" s="3">
        <f>IF(X$3=0,0,INDEX(Sheet1!RawDataCols,$C519,X$5)*$R519)</f>
        <v>-275.3</v>
      </c>
      <c r="Y519" s="3">
        <f>IF(Y$3=0,0,INDEX(Sheet1!RawDataCols,$C519,Y$5)*$R519)</f>
        <v>0</v>
      </c>
      <c r="Z519" s="3">
        <f>IF(Z$3=0,0,INDEX(Sheet1!RawDataCols,$C519,Z$5)*$R519)</f>
        <v>-249.16</v>
      </c>
      <c r="AA519" s="3">
        <f>IF(AA$3=0,0,INDEX(Sheet1!RawDataCols,$C519,AA$5)*$R519)</f>
        <v>-294.27999999999997</v>
      </c>
      <c r="AB519" s="3">
        <f>IF(AB$3=0,0,INDEX(Sheet1!RawDataCols,$C519,AB$5)*$R519)</f>
        <v>0</v>
      </c>
      <c r="AC519" s="3">
        <f>IF(AC$3=0,0,INDEX(Sheet1!RawDataCols,$C519,AC$5)*$R519)</f>
        <v>-275.86</v>
      </c>
      <c r="AD519" s="3">
        <f>IF(AD$3=0,0,INDEX(Sheet1!RawDataCols,$C519,AD$5)*$R519)</f>
        <v>-284.79000000000002</v>
      </c>
      <c r="AE519" s="3">
        <f>IF(AE$3=0,0,INDEX(Sheet1!RawDataCols,$C519,AE$5)*$R519)</f>
        <v>0</v>
      </c>
      <c r="AF519" s="3">
        <f>IF(AF$3=0,0,INDEX(Sheet1!RawDataCols,$C519,AF$5)*$R519)</f>
        <v>-266.95999999999998</v>
      </c>
      <c r="AG519" s="3">
        <f>IF(AG$3=0,0,INDEX(Sheet1!RawDataCols,$C519,AG$5)*$R519)</f>
        <v>-294.27999999999997</v>
      </c>
      <c r="AH519" s="3">
        <f>IF(AH$3=0,0,INDEX(Sheet1!RawDataCols,$C519,AH$5)*$R519)</f>
        <v>0</v>
      </c>
      <c r="AI519" s="3">
        <f>IF(AI$3=0,0,INDEX(Sheet1!RawDataCols,$C519,AI$5)*$R519)</f>
        <v>-275.86</v>
      </c>
      <c r="AJ519" s="3">
        <f>IF(AJ$3=0,0,INDEX(Sheet1!RawDataCols,$C519,AJ$5)*$R519)</f>
        <v>-284.79000000000002</v>
      </c>
      <c r="AK519" s="3">
        <f>IF(AK$3=0,0,INDEX(Sheet1!RawDataCols,$C519,AK$5)*$R519)</f>
        <v>0</v>
      </c>
      <c r="AL519" s="3">
        <f>IF(AL$3=0,0,INDEX(Sheet1!RawDataCols,$C519,AL$5)*$R519)</f>
        <v>-266.95999999999998</v>
      </c>
      <c r="AM519" s="3">
        <f>IF(AM$3=0,0,INDEX(Sheet1!RawDataCols,$C519,AM$5)*$R519)</f>
        <v>-294.27999999999997</v>
      </c>
      <c r="AN519" s="3">
        <f>IF(AN$3=0,0,INDEX(Sheet1!RawDataCols,$C519,AN$5)*$R519)</f>
        <v>0</v>
      </c>
      <c r="AO519" s="3">
        <f>IF(AO$3=0,0,INDEX(Sheet1!RawDataCols,$C519,AO$5)*$R519)</f>
        <v>-275.86</v>
      </c>
      <c r="AP519" s="3">
        <f>IF(AP$3=0,0,INDEX(Sheet1!RawDataCols,$C519,AP$5)*$R519)</f>
        <v>-294.27999999999997</v>
      </c>
      <c r="AQ519" s="3">
        <f>IF(AQ$3=0,0,INDEX(Sheet1!RawDataCols,$C519,AQ$5)*$R519)</f>
        <v>0</v>
      </c>
      <c r="AR519" s="3">
        <f>IF(AR$3=0,0,INDEX(Sheet1!RawDataCols,$C519,AR$5)*$R519)</f>
        <v>-275.86</v>
      </c>
      <c r="AS519" s="3">
        <f>IF(AS$3=0,0,INDEX(Sheet1!RawDataCols,$C519,AS$5)*$R519)</f>
        <v>3561.95</v>
      </c>
      <c r="AT519" s="3">
        <f>IF(AT$3=0,0,INDEX(Sheet1!RawDataCols,$C519,AT$5)*$R519)</f>
        <v>0</v>
      </c>
      <c r="AU519" s="3">
        <f>IF(AU$3=0,0,INDEX(Sheet1!RawDataCols,$C519,AU$5)*$R519)</f>
        <v>3189.67</v>
      </c>
      <c r="AV519" s="3">
        <f>IF(AV$3=0,0,INDEX(Sheet1!RawDataCols,$C519,AV$5)*$R519)</f>
        <v>-329.62</v>
      </c>
      <c r="AW519" s="3">
        <f>IF(AW$3=0,0,INDEX(Sheet1!RawDataCols,$C519,AW$5)*$R519)</f>
        <v>0</v>
      </c>
      <c r="AX519" s="3">
        <f>IF(AX$3=0,0,INDEX(Sheet1!RawDataCols,$C519,AX$5)*$R519)</f>
        <v>-294.27999999999997</v>
      </c>
      <c r="AY519" s="3">
        <f>IF(AY$3=0,0,INDEX(Sheet1!RawDataCols,$C519,AY$5)*$R519)</f>
        <v>-318.99</v>
      </c>
      <c r="AZ519" s="3">
        <f>IF(AZ$3=0,0,INDEX(Sheet1!RawDataCols,$C519,AZ$5)*$R519)</f>
        <v>0</v>
      </c>
      <c r="BA519" s="3">
        <f>IF(BA$3=0,0,INDEX(Sheet1!RawDataCols,$C519,BA$5)*$R519)</f>
        <v>-284.79000000000002</v>
      </c>
      <c r="BB519" s="3">
        <f>IF(BB$3=0,0,INDEX(Sheet1!RawDataCols,$C519,BB$5)*$R519)</f>
        <v>-329.62</v>
      </c>
      <c r="BC519" s="3">
        <f>IF(BC$3=0,0,INDEX(Sheet1!RawDataCols,$C519,BC$5)*$R519)</f>
        <v>0</v>
      </c>
      <c r="BD519" s="3">
        <f>IF(BD$3=0,0,INDEX(Sheet1!RawDataCols,$C519,BD$5)*$R519)</f>
        <v>-294.27999999999997</v>
      </c>
      <c r="BE519" s="3">
        <f>IF(BE$3=0,0,INDEX(Sheet1!RawDataCols,$C519,BE$5)*$R519)</f>
        <v>-329.62</v>
      </c>
      <c r="BF519" s="3">
        <f>IF(BF$3=0,0,INDEX(Sheet1!RawDataCols,$C519,BF$5)*$R519)</f>
        <v>0</v>
      </c>
      <c r="BG519" s="179">
        <f>IF(BG$3=0,0,INDEX(Sheet1!RawDataCols,$C519,BG$5)*$R519)</f>
        <v>-294.27999999999997</v>
      </c>
      <c r="BH519" s="33">
        <f t="shared" si="77"/>
        <v>2583.71</v>
      </c>
      <c r="BI519" s="33">
        <f t="shared" si="78"/>
        <v>0</v>
      </c>
      <c r="BJ519" s="33">
        <f t="shared" si="79"/>
        <v>2316.27</v>
      </c>
      <c r="BK519" s="3">
        <f>IF(BK$3=0,0,INDEX(Sheet1!RawDataCols,$C519,BK$5)*$R519)</f>
        <v>0</v>
      </c>
      <c r="BL519" s="3">
        <f>IF(BL$3=0,0,INDEX(Sheet1!RawDataCols,$C519,BL$5)*$R519)</f>
        <v>68.958749999999995</v>
      </c>
      <c r="BM519" s="3">
        <f>IF(BM$3=0,0,INDEX(Sheet1!RawDataCols,$C519,BM$5)*$R519)</f>
        <v>67.378749999999997</v>
      </c>
      <c r="BN519" s="3">
        <f>IF(BN$3=0,0,INDEX(Sheet1!RawDataCols,$C519,BN$5)*$R519)</f>
        <v>63.96875</v>
      </c>
      <c r="BO519" s="3">
        <f>IF(BO$3=0,0,INDEX(Sheet1!RawDataCols,$C519,BO$5)*$R519)</f>
        <v>60.153750000000002</v>
      </c>
      <c r="BP519" s="3">
        <f>IF(BP$3=0,0,INDEX(Sheet1!RawDataCols,$C519,BP$5)*$R519)</f>
        <v>2162.33</v>
      </c>
      <c r="BQ519" s="3">
        <f t="shared" si="80"/>
        <v>1452.41</v>
      </c>
      <c r="BR519" s="3">
        <f t="shared" si="81"/>
        <v>588.55000000000018</v>
      </c>
      <c r="BS519" s="3">
        <f t="shared" si="82"/>
        <v>3561.94</v>
      </c>
      <c r="BT519" s="3">
        <f t="shared" si="83"/>
        <v>2583.71</v>
      </c>
      <c r="BU519" s="3" t="str">
        <f>INDEX(Sheet1!$BS$2:$BS$1000,MATCH($A519,Sheet1!$A$2:$A$1000,0))</f>
        <v>22</v>
      </c>
      <c r="BV519" s="3">
        <f>INDEX(Sheet1!$BT$2:$BT$1000,MATCH($A519,Sheet1!$A$2:$A$1000,0))</f>
        <v>2583.71</v>
      </c>
    </row>
    <row r="520" spans="1:74" x14ac:dyDescent="0.2">
      <c r="A520" s="11" t="s">
        <v>952</v>
      </c>
      <c r="B520" s="3">
        <f>MATCH($A520,Sheet1!ACCOUNTNO,0)</f>
        <v>479</v>
      </c>
      <c r="C520" s="3">
        <f t="shared" ref="C520:C583" si="84">IF(ISNA($B520),65000,$B520)</f>
        <v>479</v>
      </c>
      <c r="D520" s="3" t="str">
        <f>IF(D$3=0,0,INDEX(Sheet1!RawDataCols,$C520,D$5))</f>
        <v>52260A05</v>
      </c>
      <c r="E520" s="3" t="str">
        <f>IF(E$3=0,0,INDEX(Sheet1!RawDataCols,$C520,E$5))</f>
        <v xml:space="preserve">52260          </v>
      </c>
      <c r="F520" s="3" t="str">
        <f>IF(F$3=0,0,INDEX(Sheet1!RawDataCols,$C520,F$5))</f>
        <v xml:space="preserve">A05            </v>
      </c>
      <c r="G520" s="3" t="str">
        <f>IF(G$3=0,0,INDEX(Sheet1!RawDataCols,$C520,G$5))</f>
        <v xml:space="preserve">               </v>
      </c>
      <c r="H520" s="3" t="str">
        <f>IF(H$3=0,0,INDEX(Sheet1!RawDataCols,$C520,H$5))</f>
        <v xml:space="preserve">               </v>
      </c>
      <c r="I520" s="3" t="str">
        <f>IF(I$3=0,0,INDEX(Sheet1!RawDataCols,$C520,I$5))</f>
        <v xml:space="preserve">               </v>
      </c>
      <c r="J520" s="3" t="str">
        <f>IF(J$3=0,0,INDEX(Sheet1!RawDataCols,$C520,J$5))</f>
        <v xml:space="preserve">               </v>
      </c>
      <c r="K520" s="3" t="str">
        <f>IF(K$3=0,0,INDEX(Sheet1!RawDataCols,$C520,K$5))</f>
        <v xml:space="preserve">               </v>
      </c>
      <c r="L520" s="3" t="str">
        <f>IF(L$3=0,0,INDEX(Sheet1!RawDataCols,$C520,L$5))</f>
        <v xml:space="preserve">               </v>
      </c>
      <c r="M520" s="3" t="str">
        <f>IF(M$3=0,0,INDEX(Sheet1!RawDataCols,$C520,M$5))</f>
        <v xml:space="preserve">F007  </v>
      </c>
      <c r="N520" s="3" t="str">
        <f>IF(N$3=0,0,INDEX(Sheet1!RawDataCols,$C520,N$5))</f>
        <v>Prepaid - Insurance-26a Grote St</v>
      </c>
      <c r="O520" s="3">
        <f>INDEX(Sheet1!RawDataCols,$C520,O$5)</f>
        <v>20</v>
      </c>
      <c r="P520" s="3" t="str">
        <f>INDEX(Sheet1!RawDataCols,$C520,P$5)</f>
        <v>Current Assets</v>
      </c>
      <c r="Q520" s="3" t="str">
        <f>IF(Q$3=0,0,INDEX(Sheet1!RawDataCols,$C520,Q$5))</f>
        <v>B</v>
      </c>
      <c r="R520" s="3">
        <f t="shared" ref="R520:R583" si="85">IF(OR(GL_Cat_Code=8,GL_Cat_Code=12,GL_Cat_Code=28,GL_Cat_Code=32,GL_Cat_Code=36,GL_Cat_Code=40),-1,1)</f>
        <v>1</v>
      </c>
      <c r="S520" s="3">
        <f t="shared" ref="S520:S583" si="86">IF(OR(GL_Cat_Code=8,GL_Cat_Code=12,GL_Cat_Code=28,GL_Cat_Code=32,GL_Cat_Code=36,GL_Cat_Code=40),1,-1)</f>
        <v>-1</v>
      </c>
      <c r="T520" s="3">
        <f>IF(T$3=0,0,INDEX(Sheet1!RawDataCols,$C520,T$5)*$R520)</f>
        <v>1167.08</v>
      </c>
      <c r="U520" s="3">
        <f>IF(U$3=0,0,INDEX(Sheet1!RawDataCols,$C520,U$5)*$R520)</f>
        <v>-148.26</v>
      </c>
      <c r="V520" s="3">
        <f>IF(V$3=0,0,INDEX(Sheet1!RawDataCols,$C520,V$5)*$R520)</f>
        <v>0</v>
      </c>
      <c r="W520" s="3">
        <f>IF(W$3=0,0,INDEX(Sheet1!RawDataCols,$C520,W$5)*$R520)</f>
        <v>-138.97</v>
      </c>
      <c r="X520" s="3">
        <f>IF(X$3=0,0,INDEX(Sheet1!RawDataCols,$C520,X$5)*$R520)</f>
        <v>-138.69</v>
      </c>
      <c r="Y520" s="3">
        <f>IF(Y$3=0,0,INDEX(Sheet1!RawDataCols,$C520,Y$5)*$R520)</f>
        <v>0</v>
      </c>
      <c r="Z520" s="3">
        <f>IF(Z$3=0,0,INDEX(Sheet1!RawDataCols,$C520,Z$5)*$R520)</f>
        <v>-125.52</v>
      </c>
      <c r="AA520" s="3">
        <f>IF(AA$3=0,0,INDEX(Sheet1!RawDataCols,$C520,AA$5)*$R520)</f>
        <v>-148.26</v>
      </c>
      <c r="AB520" s="3">
        <f>IF(AB$3=0,0,INDEX(Sheet1!RawDataCols,$C520,AB$5)*$R520)</f>
        <v>0</v>
      </c>
      <c r="AC520" s="3">
        <f>IF(AC$3=0,0,INDEX(Sheet1!RawDataCols,$C520,AC$5)*$R520)</f>
        <v>-138.97</v>
      </c>
      <c r="AD520" s="3">
        <f>IF(AD$3=0,0,INDEX(Sheet1!RawDataCols,$C520,AD$5)*$R520)</f>
        <v>-143.47</v>
      </c>
      <c r="AE520" s="3">
        <f>IF(AE$3=0,0,INDEX(Sheet1!RawDataCols,$C520,AE$5)*$R520)</f>
        <v>0</v>
      </c>
      <c r="AF520" s="3">
        <f>IF(AF$3=0,0,INDEX(Sheet1!RawDataCols,$C520,AF$5)*$R520)</f>
        <v>-134.49</v>
      </c>
      <c r="AG520" s="3">
        <f>IF(AG$3=0,0,INDEX(Sheet1!RawDataCols,$C520,AG$5)*$R520)</f>
        <v>-148.26</v>
      </c>
      <c r="AH520" s="3">
        <f>IF(AH$3=0,0,INDEX(Sheet1!RawDataCols,$C520,AH$5)*$R520)</f>
        <v>0</v>
      </c>
      <c r="AI520" s="3">
        <f>IF(AI$3=0,0,INDEX(Sheet1!RawDataCols,$C520,AI$5)*$R520)</f>
        <v>-138.97</v>
      </c>
      <c r="AJ520" s="3">
        <f>IF(AJ$3=0,0,INDEX(Sheet1!RawDataCols,$C520,AJ$5)*$R520)</f>
        <v>-143.47</v>
      </c>
      <c r="AK520" s="3">
        <f>IF(AK$3=0,0,INDEX(Sheet1!RawDataCols,$C520,AK$5)*$R520)</f>
        <v>0</v>
      </c>
      <c r="AL520" s="3">
        <f>IF(AL$3=0,0,INDEX(Sheet1!RawDataCols,$C520,AL$5)*$R520)</f>
        <v>-134.49</v>
      </c>
      <c r="AM520" s="3">
        <f>IF(AM$3=0,0,INDEX(Sheet1!RawDataCols,$C520,AM$5)*$R520)</f>
        <v>-148.26</v>
      </c>
      <c r="AN520" s="3">
        <f>IF(AN$3=0,0,INDEX(Sheet1!RawDataCols,$C520,AN$5)*$R520)</f>
        <v>0</v>
      </c>
      <c r="AO520" s="3">
        <f>IF(AO$3=0,0,INDEX(Sheet1!RawDataCols,$C520,AO$5)*$R520)</f>
        <v>-138.97</v>
      </c>
      <c r="AP520" s="3">
        <f>IF(AP$3=0,0,INDEX(Sheet1!RawDataCols,$C520,AP$5)*$R520)</f>
        <v>-148.26</v>
      </c>
      <c r="AQ520" s="3">
        <f>IF(AQ$3=0,0,INDEX(Sheet1!RawDataCols,$C520,AQ$5)*$R520)</f>
        <v>0</v>
      </c>
      <c r="AR520" s="3">
        <f>IF(AR$3=0,0,INDEX(Sheet1!RawDataCols,$C520,AR$5)*$R520)</f>
        <v>-138.97</v>
      </c>
      <c r="AS520" s="3">
        <f>IF(AS$3=0,0,INDEX(Sheet1!RawDataCols,$C520,AS$5)*$R520)</f>
        <v>1794.48</v>
      </c>
      <c r="AT520" s="3">
        <f>IF(AT$3=0,0,INDEX(Sheet1!RawDataCols,$C520,AT$5)*$R520)</f>
        <v>0</v>
      </c>
      <c r="AU520" s="3">
        <f>IF(AU$3=0,0,INDEX(Sheet1!RawDataCols,$C520,AU$5)*$R520)</f>
        <v>1606.94</v>
      </c>
      <c r="AV520" s="3">
        <f>IF(AV$3=0,0,INDEX(Sheet1!RawDataCols,$C520,AV$5)*$R520)</f>
        <v>-166.06</v>
      </c>
      <c r="AW520" s="3">
        <f>IF(AW$3=0,0,INDEX(Sheet1!RawDataCols,$C520,AW$5)*$R520)</f>
        <v>0</v>
      </c>
      <c r="AX520" s="3">
        <f>IF(AX$3=0,0,INDEX(Sheet1!RawDataCols,$C520,AX$5)*$R520)</f>
        <v>-148.26</v>
      </c>
      <c r="AY520" s="3">
        <f>IF(AY$3=0,0,INDEX(Sheet1!RawDataCols,$C520,AY$5)*$R520)</f>
        <v>-160.69999999999999</v>
      </c>
      <c r="AZ520" s="3">
        <f>IF(AZ$3=0,0,INDEX(Sheet1!RawDataCols,$C520,AZ$5)*$R520)</f>
        <v>0</v>
      </c>
      <c r="BA520" s="3">
        <f>IF(BA$3=0,0,INDEX(Sheet1!RawDataCols,$C520,BA$5)*$R520)</f>
        <v>-143.47</v>
      </c>
      <c r="BB520" s="3">
        <f>IF(BB$3=0,0,INDEX(Sheet1!RawDataCols,$C520,BB$5)*$R520)</f>
        <v>-166.06</v>
      </c>
      <c r="BC520" s="3">
        <f>IF(BC$3=0,0,INDEX(Sheet1!RawDataCols,$C520,BC$5)*$R520)</f>
        <v>0</v>
      </c>
      <c r="BD520" s="3">
        <f>IF(BD$3=0,0,INDEX(Sheet1!RawDataCols,$C520,BD$5)*$R520)</f>
        <v>-148.26</v>
      </c>
      <c r="BE520" s="3">
        <f>IF(BE$3=0,0,INDEX(Sheet1!RawDataCols,$C520,BE$5)*$R520)</f>
        <v>-166.06</v>
      </c>
      <c r="BF520" s="3">
        <f>IF(BF$3=0,0,INDEX(Sheet1!RawDataCols,$C520,BF$5)*$R520)</f>
        <v>0</v>
      </c>
      <c r="BG520" s="179">
        <f>IF(BG$3=0,0,INDEX(Sheet1!RawDataCols,$C520,BG$5)*$R520)</f>
        <v>-148.26</v>
      </c>
      <c r="BH520" s="33">
        <f t="shared" ref="BH520:BH583" si="87">SUM(T520,U520,X520,AA520,AD520,AG520,AJ520,AM520,AP520,AS520,AV520,AY520,BB520)</f>
        <v>1301.81</v>
      </c>
      <c r="BI520" s="33">
        <f t="shared" ref="BI520:BI583" si="88">SUM(V520,Y520,AB520,AE520,AH520,AK520,AN520,AQ520,AT520,AW520,AZ520,BC520)</f>
        <v>0</v>
      </c>
      <c r="BJ520" s="33">
        <f t="shared" ref="BJ520:BJ583" si="89">SUM(W520,Z520,AC520,AF520,AI520,AL520,AO520,AR520,AU520,AX520,BA520,BD520)+IF(Q520&lt;&gt;"I",BP520,0)</f>
        <v>1167.08</v>
      </c>
      <c r="BK520" s="3">
        <f>IF(BK$3=0,0,INDEX(Sheet1!RawDataCols,$C520,BK$5)*$R520)</f>
        <v>0</v>
      </c>
      <c r="BL520" s="3">
        <f>IF(BL$3=0,0,INDEX(Sheet1!RawDataCols,$C520,BL$5)*$R520)</f>
        <v>34.758749999999999</v>
      </c>
      <c r="BM520" s="3">
        <f>IF(BM$3=0,0,INDEX(Sheet1!RawDataCols,$C520,BM$5)*$R520)</f>
        <v>33.957500000000003</v>
      </c>
      <c r="BN520" s="3">
        <f>IF(BN$3=0,0,INDEX(Sheet1!RawDataCols,$C520,BN$5)*$R520)</f>
        <v>32.24</v>
      </c>
      <c r="BO520" s="3">
        <f>IF(BO$3=0,0,INDEX(Sheet1!RawDataCols,$C520,BO$5)*$R520)</f>
        <v>30.313749999999999</v>
      </c>
      <c r="BP520" s="3">
        <f>IF(BP$3=0,0,INDEX(Sheet1!RawDataCols,$C520,BP$5)*$R520)</f>
        <v>1089.48</v>
      </c>
      <c r="BQ520" s="3">
        <f t="shared" ref="BQ520:BQ583" si="90">IF($Q520="I",SUM(U520,X520,AA520),SUM(T520,U520,X520,AA520))</f>
        <v>731.86999999999989</v>
      </c>
      <c r="BR520" s="3">
        <f t="shared" ref="BR520:BR583" si="91">IF($Q520="I",SUM(AD520,AG520,AJ520),SUM(AD520,AG520,AJ520,BQ520))</f>
        <v>296.66999999999985</v>
      </c>
      <c r="BS520" s="3">
        <f t="shared" ref="BS520:BS583" si="92">IF($Q520="I",SUM(AM520,AP520,AS520),SUM(AM520,AP520,AS520,BR520))</f>
        <v>1794.6299999999999</v>
      </c>
      <c r="BT520" s="3">
        <f t="shared" ref="BT520:BT583" si="93">IF($I520="I",SUM(AV520,AY520,BB520),SUM(AV520,AY520,BB520,BS520))</f>
        <v>1301.81</v>
      </c>
      <c r="BU520" s="3" t="str">
        <f>INDEX(Sheet1!$BS$2:$BS$1000,MATCH($A520,Sheet1!$A$2:$A$1000,0))</f>
        <v>22</v>
      </c>
      <c r="BV520" s="3">
        <f>INDEX(Sheet1!$BT$2:$BT$1000,MATCH($A520,Sheet1!$A$2:$A$1000,0))</f>
        <v>1301.81</v>
      </c>
    </row>
    <row r="521" spans="1:74" x14ac:dyDescent="0.2">
      <c r="A521" s="11" t="s">
        <v>953</v>
      </c>
      <c r="B521" s="3">
        <f>MATCH($A521,Sheet1!ACCOUNTNO,0)</f>
        <v>480</v>
      </c>
      <c r="C521" s="3">
        <f t="shared" si="84"/>
        <v>480</v>
      </c>
      <c r="D521" s="3" t="str">
        <f>IF(D$3=0,0,INDEX(Sheet1!RawDataCols,$C521,D$5))</f>
        <v>52260A06</v>
      </c>
      <c r="E521" s="3" t="str">
        <f>IF(E$3=0,0,INDEX(Sheet1!RawDataCols,$C521,E$5))</f>
        <v xml:space="preserve">52260          </v>
      </c>
      <c r="F521" s="3" t="str">
        <f>IF(F$3=0,0,INDEX(Sheet1!RawDataCols,$C521,F$5))</f>
        <v xml:space="preserve">A06            </v>
      </c>
      <c r="G521" s="3" t="str">
        <f>IF(G$3=0,0,INDEX(Sheet1!RawDataCols,$C521,G$5))</f>
        <v xml:space="preserve">               </v>
      </c>
      <c r="H521" s="3" t="str">
        <f>IF(H$3=0,0,INDEX(Sheet1!RawDataCols,$C521,H$5))</f>
        <v xml:space="preserve">               </v>
      </c>
      <c r="I521" s="3" t="str">
        <f>IF(I$3=0,0,INDEX(Sheet1!RawDataCols,$C521,I$5))</f>
        <v xml:space="preserve">               </v>
      </c>
      <c r="J521" s="3" t="str">
        <f>IF(J$3=0,0,INDEX(Sheet1!RawDataCols,$C521,J$5))</f>
        <v xml:space="preserve">               </v>
      </c>
      <c r="K521" s="3" t="str">
        <f>IF(K$3=0,0,INDEX(Sheet1!RawDataCols,$C521,K$5))</f>
        <v xml:space="preserve">               </v>
      </c>
      <c r="L521" s="3" t="str">
        <f>IF(L$3=0,0,INDEX(Sheet1!RawDataCols,$C521,L$5))</f>
        <v xml:space="preserve">               </v>
      </c>
      <c r="M521" s="3" t="str">
        <f>IF(M$3=0,0,INDEX(Sheet1!RawDataCols,$C521,M$5))</f>
        <v xml:space="preserve">F007  </v>
      </c>
      <c r="N521" s="3" t="str">
        <f>IF(N$3=0,0,INDEX(Sheet1!RawDataCols,$C521,N$5))</f>
        <v>Prepaid - Insurance-31 Franklin St</v>
      </c>
      <c r="O521" s="3">
        <f>INDEX(Sheet1!RawDataCols,$C521,O$5)</f>
        <v>20</v>
      </c>
      <c r="P521" s="3" t="str">
        <f>INDEX(Sheet1!RawDataCols,$C521,P$5)</f>
        <v>Current Assets</v>
      </c>
      <c r="Q521" s="3" t="str">
        <f>IF(Q$3=0,0,INDEX(Sheet1!RawDataCols,$C521,Q$5))</f>
        <v>B</v>
      </c>
      <c r="R521" s="3">
        <f t="shared" si="85"/>
        <v>1</v>
      </c>
      <c r="S521" s="3">
        <f t="shared" si="86"/>
        <v>-1</v>
      </c>
      <c r="T521" s="3">
        <f>IF(T$3=0,0,INDEX(Sheet1!RawDataCols,$C521,T$5)*$R521)</f>
        <v>2337.75</v>
      </c>
      <c r="U521" s="3">
        <f>IF(U$3=0,0,INDEX(Sheet1!RawDataCols,$C521,U$5)*$R521)</f>
        <v>-297.01</v>
      </c>
      <c r="V521" s="3">
        <f>IF(V$3=0,0,INDEX(Sheet1!RawDataCols,$C521,V$5)*$R521)</f>
        <v>0</v>
      </c>
      <c r="W521" s="3">
        <f>IF(W$3=0,0,INDEX(Sheet1!RawDataCols,$C521,W$5)*$R521)</f>
        <v>-278.41000000000003</v>
      </c>
      <c r="X521" s="3">
        <f>IF(X$3=0,0,INDEX(Sheet1!RawDataCols,$C521,X$5)*$R521)</f>
        <v>-277.85000000000002</v>
      </c>
      <c r="Y521" s="3">
        <f>IF(Y$3=0,0,INDEX(Sheet1!RawDataCols,$C521,Y$5)*$R521)</f>
        <v>0</v>
      </c>
      <c r="Z521" s="3">
        <f>IF(Z$3=0,0,INDEX(Sheet1!RawDataCols,$C521,Z$5)*$R521)</f>
        <v>-251.46</v>
      </c>
      <c r="AA521" s="3">
        <f>IF(AA$3=0,0,INDEX(Sheet1!RawDataCols,$C521,AA$5)*$R521)</f>
        <v>-297.01</v>
      </c>
      <c r="AB521" s="3">
        <f>IF(AB$3=0,0,INDEX(Sheet1!RawDataCols,$C521,AB$5)*$R521)</f>
        <v>0</v>
      </c>
      <c r="AC521" s="3">
        <f>IF(AC$3=0,0,INDEX(Sheet1!RawDataCols,$C521,AC$5)*$R521)</f>
        <v>-278.41000000000003</v>
      </c>
      <c r="AD521" s="3">
        <f>IF(AD$3=0,0,INDEX(Sheet1!RawDataCols,$C521,AD$5)*$R521)</f>
        <v>-287.43</v>
      </c>
      <c r="AE521" s="3">
        <f>IF(AE$3=0,0,INDEX(Sheet1!RawDataCols,$C521,AE$5)*$R521)</f>
        <v>0</v>
      </c>
      <c r="AF521" s="3">
        <f>IF(AF$3=0,0,INDEX(Sheet1!RawDataCols,$C521,AF$5)*$R521)</f>
        <v>-269.43</v>
      </c>
      <c r="AG521" s="3">
        <f>IF(AG$3=0,0,INDEX(Sheet1!RawDataCols,$C521,AG$5)*$R521)</f>
        <v>-297.01</v>
      </c>
      <c r="AH521" s="3">
        <f>IF(AH$3=0,0,INDEX(Sheet1!RawDataCols,$C521,AH$5)*$R521)</f>
        <v>0</v>
      </c>
      <c r="AI521" s="3">
        <f>IF(AI$3=0,0,INDEX(Sheet1!RawDataCols,$C521,AI$5)*$R521)</f>
        <v>-278.41000000000003</v>
      </c>
      <c r="AJ521" s="3">
        <f>IF(AJ$3=0,0,INDEX(Sheet1!RawDataCols,$C521,AJ$5)*$R521)</f>
        <v>-287.43</v>
      </c>
      <c r="AK521" s="3">
        <f>IF(AK$3=0,0,INDEX(Sheet1!RawDataCols,$C521,AK$5)*$R521)</f>
        <v>0</v>
      </c>
      <c r="AL521" s="3">
        <f>IF(AL$3=0,0,INDEX(Sheet1!RawDataCols,$C521,AL$5)*$R521)</f>
        <v>-269.43</v>
      </c>
      <c r="AM521" s="3">
        <f>IF(AM$3=0,0,INDEX(Sheet1!RawDataCols,$C521,AM$5)*$R521)</f>
        <v>-297.01</v>
      </c>
      <c r="AN521" s="3">
        <f>IF(AN$3=0,0,INDEX(Sheet1!RawDataCols,$C521,AN$5)*$R521)</f>
        <v>0</v>
      </c>
      <c r="AO521" s="3">
        <f>IF(AO$3=0,0,INDEX(Sheet1!RawDataCols,$C521,AO$5)*$R521)</f>
        <v>-278.41000000000003</v>
      </c>
      <c r="AP521" s="3">
        <f>IF(AP$3=0,0,INDEX(Sheet1!RawDataCols,$C521,AP$5)*$R521)</f>
        <v>-297.01</v>
      </c>
      <c r="AQ521" s="3">
        <f>IF(AQ$3=0,0,INDEX(Sheet1!RawDataCols,$C521,AQ$5)*$R521)</f>
        <v>0</v>
      </c>
      <c r="AR521" s="3">
        <f>IF(AR$3=0,0,INDEX(Sheet1!RawDataCols,$C521,AR$5)*$R521)</f>
        <v>-278.41000000000003</v>
      </c>
      <c r="AS521" s="3">
        <f>IF(AS$3=0,0,INDEX(Sheet1!RawDataCols,$C521,AS$5)*$R521)</f>
        <v>3594.91</v>
      </c>
      <c r="AT521" s="3">
        <f>IF(AT$3=0,0,INDEX(Sheet1!RawDataCols,$C521,AT$5)*$R521)</f>
        <v>0</v>
      </c>
      <c r="AU521" s="3">
        <f>IF(AU$3=0,0,INDEX(Sheet1!RawDataCols,$C521,AU$5)*$R521)</f>
        <v>3219.18</v>
      </c>
      <c r="AV521" s="3">
        <f>IF(AV$3=0,0,INDEX(Sheet1!RawDataCols,$C521,AV$5)*$R521)</f>
        <v>-332.66</v>
      </c>
      <c r="AW521" s="3">
        <f>IF(AW$3=0,0,INDEX(Sheet1!RawDataCols,$C521,AW$5)*$R521)</f>
        <v>0</v>
      </c>
      <c r="AX521" s="3">
        <f>IF(AX$3=0,0,INDEX(Sheet1!RawDataCols,$C521,AX$5)*$R521)</f>
        <v>-297.01</v>
      </c>
      <c r="AY521" s="3">
        <f>IF(AY$3=0,0,INDEX(Sheet1!RawDataCols,$C521,AY$5)*$R521)</f>
        <v>-321.93</v>
      </c>
      <c r="AZ521" s="3">
        <f>IF(AZ$3=0,0,INDEX(Sheet1!RawDataCols,$C521,AZ$5)*$R521)</f>
        <v>0</v>
      </c>
      <c r="BA521" s="3">
        <f>IF(BA$3=0,0,INDEX(Sheet1!RawDataCols,$C521,BA$5)*$R521)</f>
        <v>-287.43</v>
      </c>
      <c r="BB521" s="3">
        <f>IF(BB$3=0,0,INDEX(Sheet1!RawDataCols,$C521,BB$5)*$R521)</f>
        <v>-332.66</v>
      </c>
      <c r="BC521" s="3">
        <f>IF(BC$3=0,0,INDEX(Sheet1!RawDataCols,$C521,BC$5)*$R521)</f>
        <v>0</v>
      </c>
      <c r="BD521" s="3">
        <f>IF(BD$3=0,0,INDEX(Sheet1!RawDataCols,$C521,BD$5)*$R521)</f>
        <v>-297.01</v>
      </c>
      <c r="BE521" s="3">
        <f>IF(BE$3=0,0,INDEX(Sheet1!RawDataCols,$C521,BE$5)*$R521)</f>
        <v>-332.66</v>
      </c>
      <c r="BF521" s="3">
        <f>IF(BF$3=0,0,INDEX(Sheet1!RawDataCols,$C521,BF$5)*$R521)</f>
        <v>0</v>
      </c>
      <c r="BG521" s="179">
        <f>IF(BG$3=0,0,INDEX(Sheet1!RawDataCols,$C521,BG$5)*$R521)</f>
        <v>-297.01</v>
      </c>
      <c r="BH521" s="33">
        <f t="shared" si="87"/>
        <v>2607.65</v>
      </c>
      <c r="BI521" s="33">
        <f t="shared" si="88"/>
        <v>0</v>
      </c>
      <c r="BJ521" s="33">
        <f t="shared" si="89"/>
        <v>2337.7499999999995</v>
      </c>
      <c r="BK521" s="3">
        <f>IF(BK$3=0,0,INDEX(Sheet1!RawDataCols,$C521,BK$5)*$R521)</f>
        <v>0</v>
      </c>
      <c r="BL521" s="3">
        <f>IF(BL$3=0,0,INDEX(Sheet1!RawDataCols,$C521,BL$5)*$R521)</f>
        <v>69.605000000000004</v>
      </c>
      <c r="BM521" s="3">
        <f>IF(BM$3=0,0,INDEX(Sheet1!RawDataCols,$C521,BM$5)*$R521)</f>
        <v>68.010000000000005</v>
      </c>
      <c r="BN521" s="3">
        <f>IF(BN$3=0,0,INDEX(Sheet1!RawDataCols,$C521,BN$5)*$R521)</f>
        <v>64.575000000000003</v>
      </c>
      <c r="BO521" s="3">
        <f>IF(BO$3=0,0,INDEX(Sheet1!RawDataCols,$C521,BO$5)*$R521)</f>
        <v>60.72625</v>
      </c>
      <c r="BP521" s="3">
        <f>IF(BP$3=0,0,INDEX(Sheet1!RawDataCols,$C521,BP$5)*$R521)</f>
        <v>2182.39</v>
      </c>
      <c r="BQ521" s="3">
        <f t="shared" si="90"/>
        <v>1465.8799999999999</v>
      </c>
      <c r="BR521" s="3">
        <f t="shared" si="91"/>
        <v>594.00999999999976</v>
      </c>
      <c r="BS521" s="3">
        <f t="shared" si="92"/>
        <v>3594.8999999999996</v>
      </c>
      <c r="BT521" s="3">
        <f t="shared" si="93"/>
        <v>2607.6499999999996</v>
      </c>
      <c r="BU521" s="3" t="str">
        <f>INDEX(Sheet1!$BS$2:$BS$1000,MATCH($A521,Sheet1!$A$2:$A$1000,0))</f>
        <v>22</v>
      </c>
      <c r="BV521" s="3">
        <f>INDEX(Sheet1!$BT$2:$BT$1000,MATCH($A521,Sheet1!$A$2:$A$1000,0))</f>
        <v>2607.65</v>
      </c>
    </row>
    <row r="522" spans="1:74" x14ac:dyDescent="0.2">
      <c r="A522" s="11" t="s">
        <v>954</v>
      </c>
      <c r="B522" s="3">
        <f>MATCH($A522,Sheet1!ACCOUNTNO,0)</f>
        <v>481</v>
      </c>
      <c r="C522" s="3">
        <f t="shared" si="84"/>
        <v>481</v>
      </c>
      <c r="D522" s="3" t="str">
        <f>IF(D$3=0,0,INDEX(Sheet1!RawDataCols,$C522,D$5))</f>
        <v>52260A07</v>
      </c>
      <c r="E522" s="3" t="str">
        <f>IF(E$3=0,0,INDEX(Sheet1!RawDataCols,$C522,E$5))</f>
        <v xml:space="preserve">52260          </v>
      </c>
      <c r="F522" s="3" t="str">
        <f>IF(F$3=0,0,INDEX(Sheet1!RawDataCols,$C522,F$5))</f>
        <v xml:space="preserve">A07            </v>
      </c>
      <c r="G522" s="3" t="str">
        <f>IF(G$3=0,0,INDEX(Sheet1!RawDataCols,$C522,G$5))</f>
        <v xml:space="preserve">               </v>
      </c>
      <c r="H522" s="3" t="str">
        <f>IF(H$3=0,0,INDEX(Sheet1!RawDataCols,$C522,H$5))</f>
        <v xml:space="preserve">               </v>
      </c>
      <c r="I522" s="3" t="str">
        <f>IF(I$3=0,0,INDEX(Sheet1!RawDataCols,$C522,I$5))</f>
        <v xml:space="preserve">               </v>
      </c>
      <c r="J522" s="3" t="str">
        <f>IF(J$3=0,0,INDEX(Sheet1!RawDataCols,$C522,J$5))</f>
        <v xml:space="preserve">               </v>
      </c>
      <c r="K522" s="3" t="str">
        <f>IF(K$3=0,0,INDEX(Sheet1!RawDataCols,$C522,K$5))</f>
        <v xml:space="preserve">               </v>
      </c>
      <c r="L522" s="3" t="str">
        <f>IF(L$3=0,0,INDEX(Sheet1!RawDataCols,$C522,L$5))</f>
        <v xml:space="preserve">               </v>
      </c>
      <c r="M522" s="3" t="str">
        <f>IF(M$3=0,0,INDEX(Sheet1!RawDataCols,$C522,M$5))</f>
        <v xml:space="preserve">F007  </v>
      </c>
      <c r="N522" s="3" t="str">
        <f>IF(N$3=0,0,INDEX(Sheet1!RawDataCols,$C522,N$5))</f>
        <v>Prepaid - Insurance-25 Franklin St</v>
      </c>
      <c r="O522" s="3">
        <f>INDEX(Sheet1!RawDataCols,$C522,O$5)</f>
        <v>20</v>
      </c>
      <c r="P522" s="3" t="str">
        <f>INDEX(Sheet1!RawDataCols,$C522,P$5)</f>
        <v>Current Assets</v>
      </c>
      <c r="Q522" s="3" t="str">
        <f>IF(Q$3=0,0,INDEX(Sheet1!RawDataCols,$C522,Q$5))</f>
        <v>B</v>
      </c>
      <c r="R522" s="3">
        <f t="shared" si="85"/>
        <v>1</v>
      </c>
      <c r="S522" s="3">
        <f t="shared" si="86"/>
        <v>-1</v>
      </c>
      <c r="T522" s="3">
        <f>IF(T$3=0,0,INDEX(Sheet1!RawDataCols,$C522,T$5)*$R522)</f>
        <v>12042.21</v>
      </c>
      <c r="U522" s="3">
        <f>IF(U$3=0,0,INDEX(Sheet1!RawDataCols,$C522,U$5)*$R522)</f>
        <v>-1529.93</v>
      </c>
      <c r="V522" s="3">
        <f>IF(V$3=0,0,INDEX(Sheet1!RawDataCols,$C522,V$5)*$R522)</f>
        <v>0</v>
      </c>
      <c r="W522" s="3">
        <f>IF(W$3=0,0,INDEX(Sheet1!RawDataCols,$C522,W$5)*$R522)</f>
        <v>-1434.13</v>
      </c>
      <c r="X522" s="3">
        <f>IF(X$3=0,0,INDEX(Sheet1!RawDataCols,$C522,X$5)*$R522)</f>
        <v>-1431.22</v>
      </c>
      <c r="Y522" s="3">
        <f>IF(Y$3=0,0,INDEX(Sheet1!RawDataCols,$C522,Y$5)*$R522)</f>
        <v>0</v>
      </c>
      <c r="Z522" s="3">
        <f>IF(Z$3=0,0,INDEX(Sheet1!RawDataCols,$C522,Z$5)*$R522)</f>
        <v>-1295.3399999999999</v>
      </c>
      <c r="AA522" s="3">
        <f>IF(AA$3=0,0,INDEX(Sheet1!RawDataCols,$C522,AA$5)*$R522)</f>
        <v>-1529.93</v>
      </c>
      <c r="AB522" s="3">
        <f>IF(AB$3=0,0,INDEX(Sheet1!RawDataCols,$C522,AB$5)*$R522)</f>
        <v>0</v>
      </c>
      <c r="AC522" s="3">
        <f>IF(AC$3=0,0,INDEX(Sheet1!RawDataCols,$C522,AC$5)*$R522)</f>
        <v>-1434.13</v>
      </c>
      <c r="AD522" s="3">
        <f>IF(AD$3=0,0,INDEX(Sheet1!RawDataCols,$C522,AD$5)*$R522)</f>
        <v>-1480.58</v>
      </c>
      <c r="AE522" s="3">
        <f>IF(AE$3=0,0,INDEX(Sheet1!RawDataCols,$C522,AE$5)*$R522)</f>
        <v>0</v>
      </c>
      <c r="AF522" s="3">
        <f>IF(AF$3=0,0,INDEX(Sheet1!RawDataCols,$C522,AF$5)*$R522)</f>
        <v>-1387.87</v>
      </c>
      <c r="AG522" s="3">
        <f>IF(AG$3=0,0,INDEX(Sheet1!RawDataCols,$C522,AG$5)*$R522)</f>
        <v>-1529.93</v>
      </c>
      <c r="AH522" s="3">
        <f>IF(AH$3=0,0,INDEX(Sheet1!RawDataCols,$C522,AH$5)*$R522)</f>
        <v>0</v>
      </c>
      <c r="AI522" s="3">
        <f>IF(AI$3=0,0,INDEX(Sheet1!RawDataCols,$C522,AI$5)*$R522)</f>
        <v>-1434.13</v>
      </c>
      <c r="AJ522" s="3">
        <f>IF(AJ$3=0,0,INDEX(Sheet1!RawDataCols,$C522,AJ$5)*$R522)</f>
        <v>-1480.58</v>
      </c>
      <c r="AK522" s="3">
        <f>IF(AK$3=0,0,INDEX(Sheet1!RawDataCols,$C522,AK$5)*$R522)</f>
        <v>0</v>
      </c>
      <c r="AL522" s="3">
        <f>IF(AL$3=0,0,INDEX(Sheet1!RawDataCols,$C522,AL$5)*$R522)</f>
        <v>-1387.87</v>
      </c>
      <c r="AM522" s="3">
        <f>IF(AM$3=0,0,INDEX(Sheet1!RawDataCols,$C522,AM$5)*$R522)</f>
        <v>-1529.93</v>
      </c>
      <c r="AN522" s="3">
        <f>IF(AN$3=0,0,INDEX(Sheet1!RawDataCols,$C522,AN$5)*$R522)</f>
        <v>0</v>
      </c>
      <c r="AO522" s="3">
        <f>IF(AO$3=0,0,INDEX(Sheet1!RawDataCols,$C522,AO$5)*$R522)</f>
        <v>-1434.13</v>
      </c>
      <c r="AP522" s="3">
        <f>IF(AP$3=0,0,INDEX(Sheet1!RawDataCols,$C522,AP$5)*$R522)</f>
        <v>-1529.93</v>
      </c>
      <c r="AQ522" s="3">
        <f>IF(AQ$3=0,0,INDEX(Sheet1!RawDataCols,$C522,AQ$5)*$R522)</f>
        <v>0</v>
      </c>
      <c r="AR522" s="3">
        <f>IF(AR$3=0,0,INDEX(Sheet1!RawDataCols,$C522,AR$5)*$R522)</f>
        <v>-1434.13</v>
      </c>
      <c r="AS522" s="3">
        <f>IF(AS$3=0,0,INDEX(Sheet1!RawDataCols,$C522,AS$5)*$R522)</f>
        <v>18517.93</v>
      </c>
      <c r="AT522" s="3">
        <f>IF(AT$3=0,0,INDEX(Sheet1!RawDataCols,$C522,AT$5)*$R522)</f>
        <v>0</v>
      </c>
      <c r="AU522" s="3">
        <f>IF(AU$3=0,0,INDEX(Sheet1!RawDataCols,$C522,AU$5)*$R522)</f>
        <v>16582.53</v>
      </c>
      <c r="AV522" s="3">
        <f>IF(AV$3=0,0,INDEX(Sheet1!RawDataCols,$C522,AV$5)*$R522)</f>
        <v>-1713.6</v>
      </c>
      <c r="AW522" s="3">
        <f>IF(AW$3=0,0,INDEX(Sheet1!RawDataCols,$C522,AW$5)*$R522)</f>
        <v>0</v>
      </c>
      <c r="AX522" s="3">
        <f>IF(AX$3=0,0,INDEX(Sheet1!RawDataCols,$C522,AX$5)*$R522)</f>
        <v>-1529.93</v>
      </c>
      <c r="AY522" s="3">
        <f>IF(AY$3=0,0,INDEX(Sheet1!RawDataCols,$C522,AY$5)*$R522)</f>
        <v>-1658.32</v>
      </c>
      <c r="AZ522" s="3">
        <f>IF(AZ$3=0,0,INDEX(Sheet1!RawDataCols,$C522,AZ$5)*$R522)</f>
        <v>0</v>
      </c>
      <c r="BA522" s="3">
        <f>IF(BA$3=0,0,INDEX(Sheet1!RawDataCols,$C522,BA$5)*$R522)</f>
        <v>-1480.58</v>
      </c>
      <c r="BB522" s="3">
        <f>IF(BB$3=0,0,INDEX(Sheet1!RawDataCols,$C522,BB$5)*$R522)</f>
        <v>-1713.6</v>
      </c>
      <c r="BC522" s="3">
        <f>IF(BC$3=0,0,INDEX(Sheet1!RawDataCols,$C522,BC$5)*$R522)</f>
        <v>0</v>
      </c>
      <c r="BD522" s="3">
        <f>IF(BD$3=0,0,INDEX(Sheet1!RawDataCols,$C522,BD$5)*$R522)</f>
        <v>-1529.93</v>
      </c>
      <c r="BE522" s="3">
        <f>IF(BE$3=0,0,INDEX(Sheet1!RawDataCols,$C522,BE$5)*$R522)</f>
        <v>-1713.6</v>
      </c>
      <c r="BF522" s="3">
        <f>IF(BF$3=0,0,INDEX(Sheet1!RawDataCols,$C522,BF$5)*$R522)</f>
        <v>0</v>
      </c>
      <c r="BG522" s="179">
        <f>IF(BG$3=0,0,INDEX(Sheet1!RawDataCols,$C522,BG$5)*$R522)</f>
        <v>-1529.93</v>
      </c>
      <c r="BH522" s="33">
        <f t="shared" si="87"/>
        <v>13432.590000000002</v>
      </c>
      <c r="BI522" s="33">
        <f t="shared" si="88"/>
        <v>0</v>
      </c>
      <c r="BJ522" s="33">
        <f t="shared" si="89"/>
        <v>12042.209999999995</v>
      </c>
      <c r="BK522" s="3">
        <f>IF(BK$3=0,0,INDEX(Sheet1!RawDataCols,$C522,BK$5)*$R522)</f>
        <v>0</v>
      </c>
      <c r="BL522" s="3">
        <f>IF(BL$3=0,0,INDEX(Sheet1!RawDataCols,$C522,BL$5)*$R522)</f>
        <v>358.54750000000001</v>
      </c>
      <c r="BM522" s="3">
        <f>IF(BM$3=0,0,INDEX(Sheet1!RawDataCols,$C522,BM$5)*$R522)</f>
        <v>350.33125000000001</v>
      </c>
      <c r="BN522" s="3">
        <f>IF(BN$3=0,0,INDEX(Sheet1!RawDataCols,$C522,BN$5)*$R522)</f>
        <v>332.63125000000002</v>
      </c>
      <c r="BO522" s="3">
        <f>IF(BO$3=0,0,INDEX(Sheet1!RawDataCols,$C522,BO$5)*$R522)</f>
        <v>312.79500000000002</v>
      </c>
      <c r="BP522" s="3">
        <f>IF(BP$3=0,0,INDEX(Sheet1!RawDataCols,$C522,BP$5)*$R522)</f>
        <v>11241.85</v>
      </c>
      <c r="BQ522" s="3">
        <f t="shared" si="90"/>
        <v>7551.1299999999992</v>
      </c>
      <c r="BR522" s="3">
        <f t="shared" si="91"/>
        <v>3060.0399999999991</v>
      </c>
      <c r="BS522" s="3">
        <f t="shared" si="92"/>
        <v>18518.11</v>
      </c>
      <c r="BT522" s="3">
        <f t="shared" si="93"/>
        <v>13432.59</v>
      </c>
      <c r="BU522" s="3" t="str">
        <f>INDEX(Sheet1!$BS$2:$BS$1000,MATCH($A522,Sheet1!$A$2:$A$1000,0))</f>
        <v>22</v>
      </c>
      <c r="BV522" s="3">
        <f>INDEX(Sheet1!$BT$2:$BT$1000,MATCH($A522,Sheet1!$A$2:$A$1000,0))</f>
        <v>13432.59</v>
      </c>
    </row>
    <row r="523" spans="1:74" x14ac:dyDescent="0.2">
      <c r="A523" s="11" t="s">
        <v>955</v>
      </c>
      <c r="B523" s="3">
        <f>MATCH($A523,Sheet1!ACCOUNTNO,0)</f>
        <v>482</v>
      </c>
      <c r="C523" s="3">
        <f t="shared" si="84"/>
        <v>482</v>
      </c>
      <c r="D523" s="3" t="str">
        <f>IF(D$3=0,0,INDEX(Sheet1!RawDataCols,$C523,D$5))</f>
        <v>52260A08</v>
      </c>
      <c r="E523" s="3" t="str">
        <f>IF(E$3=0,0,INDEX(Sheet1!RawDataCols,$C523,E$5))</f>
        <v xml:space="preserve">52260          </v>
      </c>
      <c r="F523" s="3" t="str">
        <f>IF(F$3=0,0,INDEX(Sheet1!RawDataCols,$C523,F$5))</f>
        <v xml:space="preserve">A08            </v>
      </c>
      <c r="G523" s="3" t="str">
        <f>IF(G$3=0,0,INDEX(Sheet1!RawDataCols,$C523,G$5))</f>
        <v xml:space="preserve">               </v>
      </c>
      <c r="H523" s="3" t="str">
        <f>IF(H$3=0,0,INDEX(Sheet1!RawDataCols,$C523,H$5))</f>
        <v xml:space="preserve">               </v>
      </c>
      <c r="I523" s="3" t="str">
        <f>IF(I$3=0,0,INDEX(Sheet1!RawDataCols,$C523,I$5))</f>
        <v xml:space="preserve">               </v>
      </c>
      <c r="J523" s="3" t="str">
        <f>IF(J$3=0,0,INDEX(Sheet1!RawDataCols,$C523,J$5))</f>
        <v xml:space="preserve">               </v>
      </c>
      <c r="K523" s="3" t="str">
        <f>IF(K$3=0,0,INDEX(Sheet1!RawDataCols,$C523,K$5))</f>
        <v xml:space="preserve">               </v>
      </c>
      <c r="L523" s="3" t="str">
        <f>IF(L$3=0,0,INDEX(Sheet1!RawDataCols,$C523,L$5))</f>
        <v xml:space="preserve">               </v>
      </c>
      <c r="M523" s="3" t="str">
        <f>IF(M$3=0,0,INDEX(Sheet1!RawDataCols,$C523,M$5))</f>
        <v xml:space="preserve">F007  </v>
      </c>
      <c r="N523" s="3" t="str">
        <f>IF(N$3=0,0,INDEX(Sheet1!RawDataCols,$C523,N$5))</f>
        <v>Prepaid - Insurance-23 Frankin St</v>
      </c>
      <c r="O523" s="3">
        <f>INDEX(Sheet1!RawDataCols,$C523,O$5)</f>
        <v>20</v>
      </c>
      <c r="P523" s="3" t="str">
        <f>INDEX(Sheet1!RawDataCols,$C523,P$5)</f>
        <v>Current Assets</v>
      </c>
      <c r="Q523" s="3" t="str">
        <f>IF(Q$3=0,0,INDEX(Sheet1!RawDataCols,$C523,Q$5))</f>
        <v>B</v>
      </c>
      <c r="R523" s="3">
        <f t="shared" si="85"/>
        <v>1</v>
      </c>
      <c r="S523" s="3">
        <f t="shared" si="86"/>
        <v>-1</v>
      </c>
      <c r="T523" s="3">
        <f>IF(T$3=0,0,INDEX(Sheet1!RawDataCols,$C523,T$5)*$R523)</f>
        <v>346.67</v>
      </c>
      <c r="U523" s="3">
        <f>IF(U$3=0,0,INDEX(Sheet1!RawDataCols,$C523,U$5)*$R523)</f>
        <v>-44.07</v>
      </c>
      <c r="V523" s="3">
        <f>IF(V$3=0,0,INDEX(Sheet1!RawDataCols,$C523,V$5)*$R523)</f>
        <v>0</v>
      </c>
      <c r="W523" s="3">
        <f>IF(W$3=0,0,INDEX(Sheet1!RawDataCols,$C523,W$5)*$R523)</f>
        <v>-41.32</v>
      </c>
      <c r="X523" s="3">
        <f>IF(X$3=0,0,INDEX(Sheet1!RawDataCols,$C523,X$5)*$R523)</f>
        <v>-41.23</v>
      </c>
      <c r="Y523" s="3">
        <f>IF(Y$3=0,0,INDEX(Sheet1!RawDataCols,$C523,Y$5)*$R523)</f>
        <v>0</v>
      </c>
      <c r="Z523" s="3">
        <f>IF(Z$3=0,0,INDEX(Sheet1!RawDataCols,$C523,Z$5)*$R523)</f>
        <v>-37.32</v>
      </c>
      <c r="AA523" s="3">
        <f>IF(AA$3=0,0,INDEX(Sheet1!RawDataCols,$C523,AA$5)*$R523)</f>
        <v>-44.07</v>
      </c>
      <c r="AB523" s="3">
        <f>IF(AB$3=0,0,INDEX(Sheet1!RawDataCols,$C523,AB$5)*$R523)</f>
        <v>0</v>
      </c>
      <c r="AC523" s="3">
        <f>IF(AC$3=0,0,INDEX(Sheet1!RawDataCols,$C523,AC$5)*$R523)</f>
        <v>-41.32</v>
      </c>
      <c r="AD523" s="3">
        <f>IF(AD$3=0,0,INDEX(Sheet1!RawDataCols,$C523,AD$5)*$R523)</f>
        <v>-42.65</v>
      </c>
      <c r="AE523" s="3">
        <f>IF(AE$3=0,0,INDEX(Sheet1!RawDataCols,$C523,AE$5)*$R523)</f>
        <v>0</v>
      </c>
      <c r="AF523" s="3">
        <f>IF(AF$3=0,0,INDEX(Sheet1!RawDataCols,$C523,AF$5)*$R523)</f>
        <v>-39.979999999999997</v>
      </c>
      <c r="AG523" s="3">
        <f>IF(AG$3=0,0,INDEX(Sheet1!RawDataCols,$C523,AG$5)*$R523)</f>
        <v>-44.07</v>
      </c>
      <c r="AH523" s="3">
        <f>IF(AH$3=0,0,INDEX(Sheet1!RawDataCols,$C523,AH$5)*$R523)</f>
        <v>0</v>
      </c>
      <c r="AI523" s="3">
        <f>IF(AI$3=0,0,INDEX(Sheet1!RawDataCols,$C523,AI$5)*$R523)</f>
        <v>-41.32</v>
      </c>
      <c r="AJ523" s="3">
        <f>IF(AJ$3=0,0,INDEX(Sheet1!RawDataCols,$C523,AJ$5)*$R523)</f>
        <v>-42.65</v>
      </c>
      <c r="AK523" s="3">
        <f>IF(AK$3=0,0,INDEX(Sheet1!RawDataCols,$C523,AK$5)*$R523)</f>
        <v>0</v>
      </c>
      <c r="AL523" s="3">
        <f>IF(AL$3=0,0,INDEX(Sheet1!RawDataCols,$C523,AL$5)*$R523)</f>
        <v>-39.979999999999997</v>
      </c>
      <c r="AM523" s="3">
        <f>IF(AM$3=0,0,INDEX(Sheet1!RawDataCols,$C523,AM$5)*$R523)</f>
        <v>-44.07</v>
      </c>
      <c r="AN523" s="3">
        <f>IF(AN$3=0,0,INDEX(Sheet1!RawDataCols,$C523,AN$5)*$R523)</f>
        <v>0</v>
      </c>
      <c r="AO523" s="3">
        <f>IF(AO$3=0,0,INDEX(Sheet1!RawDataCols,$C523,AO$5)*$R523)</f>
        <v>-41.32</v>
      </c>
      <c r="AP523" s="3">
        <f>IF(AP$3=0,0,INDEX(Sheet1!RawDataCols,$C523,AP$5)*$R523)</f>
        <v>-44.07</v>
      </c>
      <c r="AQ523" s="3">
        <f>IF(AQ$3=0,0,INDEX(Sheet1!RawDataCols,$C523,AQ$5)*$R523)</f>
        <v>0</v>
      </c>
      <c r="AR523" s="3">
        <f>IF(AR$3=0,0,INDEX(Sheet1!RawDataCols,$C523,AR$5)*$R523)</f>
        <v>-41.32</v>
      </c>
      <c r="AS523" s="3">
        <f>IF(AS$3=0,0,INDEX(Sheet1!RawDataCols,$C523,AS$5)*$R523)</f>
        <v>533.47</v>
      </c>
      <c r="AT523" s="3">
        <f>IF(AT$3=0,0,INDEX(Sheet1!RawDataCols,$C523,AT$5)*$R523)</f>
        <v>0</v>
      </c>
      <c r="AU523" s="3">
        <f>IF(AU$3=0,0,INDEX(Sheet1!RawDataCols,$C523,AU$5)*$R523)</f>
        <v>477.72</v>
      </c>
      <c r="AV523" s="3">
        <f>IF(AV$3=0,0,INDEX(Sheet1!RawDataCols,$C523,AV$5)*$R523)</f>
        <v>-49.37</v>
      </c>
      <c r="AW523" s="3">
        <f>IF(AW$3=0,0,INDEX(Sheet1!RawDataCols,$C523,AW$5)*$R523)</f>
        <v>0</v>
      </c>
      <c r="AX523" s="3">
        <f>IF(AX$3=0,0,INDEX(Sheet1!RawDataCols,$C523,AX$5)*$R523)</f>
        <v>-44.07</v>
      </c>
      <c r="AY523" s="3">
        <f>IF(AY$3=0,0,INDEX(Sheet1!RawDataCols,$C523,AY$5)*$R523)</f>
        <v>-47.77</v>
      </c>
      <c r="AZ523" s="3">
        <f>IF(AZ$3=0,0,INDEX(Sheet1!RawDataCols,$C523,AZ$5)*$R523)</f>
        <v>0</v>
      </c>
      <c r="BA523" s="3">
        <f>IF(BA$3=0,0,INDEX(Sheet1!RawDataCols,$C523,BA$5)*$R523)</f>
        <v>-42.65</v>
      </c>
      <c r="BB523" s="3">
        <f>IF(BB$3=0,0,INDEX(Sheet1!RawDataCols,$C523,BB$5)*$R523)</f>
        <v>-49.37</v>
      </c>
      <c r="BC523" s="3">
        <f>IF(BC$3=0,0,INDEX(Sheet1!RawDataCols,$C523,BC$5)*$R523)</f>
        <v>0</v>
      </c>
      <c r="BD523" s="3">
        <f>IF(BD$3=0,0,INDEX(Sheet1!RawDataCols,$C523,BD$5)*$R523)</f>
        <v>-44.07</v>
      </c>
      <c r="BE523" s="3">
        <f>IF(BE$3=0,0,INDEX(Sheet1!RawDataCols,$C523,BE$5)*$R523)</f>
        <v>-49.37</v>
      </c>
      <c r="BF523" s="3">
        <f>IF(BF$3=0,0,INDEX(Sheet1!RawDataCols,$C523,BF$5)*$R523)</f>
        <v>0</v>
      </c>
      <c r="BG523" s="179">
        <f>IF(BG$3=0,0,INDEX(Sheet1!RawDataCols,$C523,BG$5)*$R523)</f>
        <v>-44.07</v>
      </c>
      <c r="BH523" s="33">
        <f t="shared" si="87"/>
        <v>386.75</v>
      </c>
      <c r="BI523" s="33">
        <f t="shared" si="88"/>
        <v>0</v>
      </c>
      <c r="BJ523" s="33">
        <f t="shared" si="89"/>
        <v>346.67</v>
      </c>
      <c r="BK523" s="3">
        <f>IF(BK$3=0,0,INDEX(Sheet1!RawDataCols,$C523,BK$5)*$R523)</f>
        <v>0</v>
      </c>
      <c r="BL523" s="3">
        <f>IF(BL$3=0,0,INDEX(Sheet1!RawDataCols,$C523,BL$5)*$R523)</f>
        <v>10.297499999999999</v>
      </c>
      <c r="BM523" s="3">
        <f>IF(BM$3=0,0,INDEX(Sheet1!RawDataCols,$C523,BM$5)*$R523)</f>
        <v>10.065</v>
      </c>
      <c r="BN523" s="3">
        <f>IF(BN$3=0,0,INDEX(Sheet1!RawDataCols,$C523,BN$5)*$R523)</f>
        <v>9.5549999999999997</v>
      </c>
      <c r="BO523" s="3">
        <f>IF(BO$3=0,0,INDEX(Sheet1!RawDataCols,$C523,BO$5)*$R523)</f>
        <v>8.99</v>
      </c>
      <c r="BP523" s="3">
        <f>IF(BP$3=0,0,INDEX(Sheet1!RawDataCols,$C523,BP$5)*$R523)</f>
        <v>323.62</v>
      </c>
      <c r="BQ523" s="3">
        <f t="shared" si="90"/>
        <v>217.3</v>
      </c>
      <c r="BR523" s="3">
        <f t="shared" si="91"/>
        <v>87.93</v>
      </c>
      <c r="BS523" s="3">
        <f t="shared" si="92"/>
        <v>533.26</v>
      </c>
      <c r="BT523" s="3">
        <f t="shared" si="93"/>
        <v>386.75</v>
      </c>
      <c r="BU523" s="3" t="str">
        <f>INDEX(Sheet1!$BS$2:$BS$1000,MATCH($A523,Sheet1!$A$2:$A$1000,0))</f>
        <v>22</v>
      </c>
      <c r="BV523" s="3">
        <f>INDEX(Sheet1!$BT$2:$BT$1000,MATCH($A523,Sheet1!$A$2:$A$1000,0))</f>
        <v>386.75</v>
      </c>
    </row>
    <row r="524" spans="1:74" x14ac:dyDescent="0.2">
      <c r="A524" s="11" t="s">
        <v>956</v>
      </c>
      <c r="B524" s="3">
        <f>MATCH($A524,Sheet1!ACCOUNTNO,0)</f>
        <v>483</v>
      </c>
      <c r="C524" s="3">
        <f t="shared" si="84"/>
        <v>483</v>
      </c>
      <c r="D524" s="3" t="str">
        <f>IF(D$3=0,0,INDEX(Sheet1!RawDataCols,$C524,D$5))</f>
        <v>52260A09</v>
      </c>
      <c r="E524" s="3" t="str">
        <f>IF(E$3=0,0,INDEX(Sheet1!RawDataCols,$C524,E$5))</f>
        <v xml:space="preserve">52260          </v>
      </c>
      <c r="F524" s="3" t="str">
        <f>IF(F$3=0,0,INDEX(Sheet1!RawDataCols,$C524,F$5))</f>
        <v xml:space="preserve">A09            </v>
      </c>
      <c r="G524" s="3" t="str">
        <f>IF(G$3=0,0,INDEX(Sheet1!RawDataCols,$C524,G$5))</f>
        <v xml:space="preserve">               </v>
      </c>
      <c r="H524" s="3" t="str">
        <f>IF(H$3=0,0,INDEX(Sheet1!RawDataCols,$C524,H$5))</f>
        <v xml:space="preserve">               </v>
      </c>
      <c r="I524" s="3" t="str">
        <f>IF(I$3=0,0,INDEX(Sheet1!RawDataCols,$C524,I$5))</f>
        <v xml:space="preserve">               </v>
      </c>
      <c r="J524" s="3" t="str">
        <f>IF(J$3=0,0,INDEX(Sheet1!RawDataCols,$C524,J$5))</f>
        <v xml:space="preserve">               </v>
      </c>
      <c r="K524" s="3" t="str">
        <f>IF(K$3=0,0,INDEX(Sheet1!RawDataCols,$C524,K$5))</f>
        <v xml:space="preserve">               </v>
      </c>
      <c r="L524" s="3" t="str">
        <f>IF(L$3=0,0,INDEX(Sheet1!RawDataCols,$C524,L$5))</f>
        <v xml:space="preserve">               </v>
      </c>
      <c r="M524" s="3" t="str">
        <f>IF(M$3=0,0,INDEX(Sheet1!RawDataCols,$C524,M$5))</f>
        <v xml:space="preserve">F007  </v>
      </c>
      <c r="N524" s="3" t="str">
        <f>IF(N$3=0,0,INDEX(Sheet1!RawDataCols,$C524,N$5))</f>
        <v>Prepaid - Insurance-11 Franklin St</v>
      </c>
      <c r="O524" s="3">
        <f>INDEX(Sheet1!RawDataCols,$C524,O$5)</f>
        <v>20</v>
      </c>
      <c r="P524" s="3" t="str">
        <f>INDEX(Sheet1!RawDataCols,$C524,P$5)</f>
        <v>Current Assets</v>
      </c>
      <c r="Q524" s="3" t="str">
        <f>IF(Q$3=0,0,INDEX(Sheet1!RawDataCols,$C524,Q$5))</f>
        <v>B</v>
      </c>
      <c r="R524" s="3">
        <f t="shared" si="85"/>
        <v>1</v>
      </c>
      <c r="S524" s="3">
        <f t="shared" si="86"/>
        <v>-1</v>
      </c>
      <c r="T524" s="3">
        <f>IF(T$3=0,0,INDEX(Sheet1!RawDataCols,$C524,T$5)*$R524)</f>
        <v>780.63</v>
      </c>
      <c r="U524" s="3">
        <f>IF(U$3=0,0,INDEX(Sheet1!RawDataCols,$C524,U$5)*$R524)</f>
        <v>-99.19</v>
      </c>
      <c r="V524" s="3">
        <f>IF(V$3=0,0,INDEX(Sheet1!RawDataCols,$C524,V$5)*$R524)</f>
        <v>0</v>
      </c>
      <c r="W524" s="3">
        <f>IF(W$3=0,0,INDEX(Sheet1!RawDataCols,$C524,W$5)*$R524)</f>
        <v>-92.97</v>
      </c>
      <c r="X524" s="3">
        <f>IF(X$3=0,0,INDEX(Sheet1!RawDataCols,$C524,X$5)*$R524)</f>
        <v>-92.79</v>
      </c>
      <c r="Y524" s="3">
        <f>IF(Y$3=0,0,INDEX(Sheet1!RawDataCols,$C524,Y$5)*$R524)</f>
        <v>0</v>
      </c>
      <c r="Z524" s="3">
        <f>IF(Z$3=0,0,INDEX(Sheet1!RawDataCols,$C524,Z$5)*$R524)</f>
        <v>-83.98</v>
      </c>
      <c r="AA524" s="3">
        <f>IF(AA$3=0,0,INDEX(Sheet1!RawDataCols,$C524,AA$5)*$R524)</f>
        <v>-99.19</v>
      </c>
      <c r="AB524" s="3">
        <f>IF(AB$3=0,0,INDEX(Sheet1!RawDataCols,$C524,AB$5)*$R524)</f>
        <v>0</v>
      </c>
      <c r="AC524" s="3">
        <f>IF(AC$3=0,0,INDEX(Sheet1!RawDataCols,$C524,AC$5)*$R524)</f>
        <v>-92.97</v>
      </c>
      <c r="AD524" s="3">
        <f>IF(AD$3=0,0,INDEX(Sheet1!RawDataCols,$C524,AD$5)*$R524)</f>
        <v>-95.98</v>
      </c>
      <c r="AE524" s="3">
        <f>IF(AE$3=0,0,INDEX(Sheet1!RawDataCols,$C524,AE$5)*$R524)</f>
        <v>0</v>
      </c>
      <c r="AF524" s="3">
        <f>IF(AF$3=0,0,INDEX(Sheet1!RawDataCols,$C524,AF$5)*$R524)</f>
        <v>-89.97</v>
      </c>
      <c r="AG524" s="3">
        <f>IF(AG$3=0,0,INDEX(Sheet1!RawDataCols,$C524,AG$5)*$R524)</f>
        <v>-99.19</v>
      </c>
      <c r="AH524" s="3">
        <f>IF(AH$3=0,0,INDEX(Sheet1!RawDataCols,$C524,AH$5)*$R524)</f>
        <v>0</v>
      </c>
      <c r="AI524" s="3">
        <f>IF(AI$3=0,0,INDEX(Sheet1!RawDataCols,$C524,AI$5)*$R524)</f>
        <v>-92.97</v>
      </c>
      <c r="AJ524" s="3">
        <f>IF(AJ$3=0,0,INDEX(Sheet1!RawDataCols,$C524,AJ$5)*$R524)</f>
        <v>-95.98</v>
      </c>
      <c r="AK524" s="3">
        <f>IF(AK$3=0,0,INDEX(Sheet1!RawDataCols,$C524,AK$5)*$R524)</f>
        <v>0</v>
      </c>
      <c r="AL524" s="3">
        <f>IF(AL$3=0,0,INDEX(Sheet1!RawDataCols,$C524,AL$5)*$R524)</f>
        <v>-89.97</v>
      </c>
      <c r="AM524" s="3">
        <f>IF(AM$3=0,0,INDEX(Sheet1!RawDataCols,$C524,AM$5)*$R524)</f>
        <v>-99.19</v>
      </c>
      <c r="AN524" s="3">
        <f>IF(AN$3=0,0,INDEX(Sheet1!RawDataCols,$C524,AN$5)*$R524)</f>
        <v>0</v>
      </c>
      <c r="AO524" s="3">
        <f>IF(AO$3=0,0,INDEX(Sheet1!RawDataCols,$C524,AO$5)*$R524)</f>
        <v>-92.97</v>
      </c>
      <c r="AP524" s="3">
        <f>IF(AP$3=0,0,INDEX(Sheet1!RawDataCols,$C524,AP$5)*$R524)</f>
        <v>-99.19</v>
      </c>
      <c r="AQ524" s="3">
        <f>IF(AQ$3=0,0,INDEX(Sheet1!RawDataCols,$C524,AQ$5)*$R524)</f>
        <v>0</v>
      </c>
      <c r="AR524" s="3">
        <f>IF(AR$3=0,0,INDEX(Sheet1!RawDataCols,$C524,AR$5)*$R524)</f>
        <v>-92.97</v>
      </c>
      <c r="AS524" s="3">
        <f>IF(AS$3=0,0,INDEX(Sheet1!RawDataCols,$C524,AS$5)*$R524)</f>
        <v>1200.52</v>
      </c>
      <c r="AT524" s="3">
        <f>IF(AT$3=0,0,INDEX(Sheet1!RawDataCols,$C524,AT$5)*$R524)</f>
        <v>0</v>
      </c>
      <c r="AU524" s="3">
        <f>IF(AU$3=0,0,INDEX(Sheet1!RawDataCols,$C524,AU$5)*$R524)</f>
        <v>1075.05</v>
      </c>
      <c r="AV524" s="3">
        <f>IF(AV$3=0,0,INDEX(Sheet1!RawDataCols,$C524,AV$5)*$R524)</f>
        <v>-111.1</v>
      </c>
      <c r="AW524" s="3">
        <f>IF(AW$3=0,0,INDEX(Sheet1!RawDataCols,$C524,AW$5)*$R524)</f>
        <v>0</v>
      </c>
      <c r="AX524" s="3">
        <f>IF(AX$3=0,0,INDEX(Sheet1!RawDataCols,$C524,AX$5)*$R524)</f>
        <v>-99.19</v>
      </c>
      <c r="AY524" s="3">
        <f>IF(AY$3=0,0,INDEX(Sheet1!RawDataCols,$C524,AY$5)*$R524)</f>
        <v>-107.51</v>
      </c>
      <c r="AZ524" s="3">
        <f>IF(AZ$3=0,0,INDEX(Sheet1!RawDataCols,$C524,AZ$5)*$R524)</f>
        <v>0</v>
      </c>
      <c r="BA524" s="3">
        <f>IF(BA$3=0,0,INDEX(Sheet1!RawDataCols,$C524,BA$5)*$R524)</f>
        <v>-95.98</v>
      </c>
      <c r="BB524" s="3">
        <f>IF(BB$3=0,0,INDEX(Sheet1!RawDataCols,$C524,BB$5)*$R524)</f>
        <v>-111.1</v>
      </c>
      <c r="BC524" s="3">
        <f>IF(BC$3=0,0,INDEX(Sheet1!RawDataCols,$C524,BC$5)*$R524)</f>
        <v>0</v>
      </c>
      <c r="BD524" s="3">
        <f>IF(BD$3=0,0,INDEX(Sheet1!RawDataCols,$C524,BD$5)*$R524)</f>
        <v>-99.19</v>
      </c>
      <c r="BE524" s="3">
        <f>IF(BE$3=0,0,INDEX(Sheet1!RawDataCols,$C524,BE$5)*$R524)</f>
        <v>-111.1</v>
      </c>
      <c r="BF524" s="3">
        <f>IF(BF$3=0,0,INDEX(Sheet1!RawDataCols,$C524,BF$5)*$R524)</f>
        <v>0</v>
      </c>
      <c r="BG524" s="179">
        <f>IF(BG$3=0,0,INDEX(Sheet1!RawDataCols,$C524,BG$5)*$R524)</f>
        <v>-99.19</v>
      </c>
      <c r="BH524" s="33">
        <f t="shared" si="87"/>
        <v>870.74000000000012</v>
      </c>
      <c r="BI524" s="33">
        <f t="shared" si="88"/>
        <v>0</v>
      </c>
      <c r="BJ524" s="33">
        <f t="shared" si="89"/>
        <v>780.62999999999988</v>
      </c>
      <c r="BK524" s="3">
        <f>IF(BK$3=0,0,INDEX(Sheet1!RawDataCols,$C524,BK$5)*$R524)</f>
        <v>0</v>
      </c>
      <c r="BL524" s="3">
        <f>IF(BL$3=0,0,INDEX(Sheet1!RawDataCols,$C524,BL$5)*$R524)</f>
        <v>23.234999999999999</v>
      </c>
      <c r="BM524" s="3">
        <f>IF(BM$3=0,0,INDEX(Sheet1!RawDataCols,$C524,BM$5)*$R524)</f>
        <v>22.69875</v>
      </c>
      <c r="BN524" s="3">
        <f>IF(BN$3=0,0,INDEX(Sheet1!RawDataCols,$C524,BN$5)*$R524)</f>
        <v>21.556249999999999</v>
      </c>
      <c r="BO524" s="3">
        <f>IF(BO$3=0,0,INDEX(Sheet1!RawDataCols,$C524,BO$5)*$R524)</f>
        <v>20.268750000000001</v>
      </c>
      <c r="BP524" s="3">
        <f>IF(BP$3=0,0,INDEX(Sheet1!RawDataCols,$C524,BP$5)*$R524)</f>
        <v>728.71</v>
      </c>
      <c r="BQ524" s="3">
        <f t="shared" si="90"/>
        <v>489.46000000000009</v>
      </c>
      <c r="BR524" s="3">
        <f t="shared" si="91"/>
        <v>198.31000000000006</v>
      </c>
      <c r="BS524" s="3">
        <f t="shared" si="92"/>
        <v>1200.45</v>
      </c>
      <c r="BT524" s="3">
        <f t="shared" si="93"/>
        <v>870.74</v>
      </c>
      <c r="BU524" s="3" t="str">
        <f>INDEX(Sheet1!$BS$2:$BS$1000,MATCH($A524,Sheet1!$A$2:$A$1000,0))</f>
        <v>22</v>
      </c>
      <c r="BV524" s="3">
        <f>INDEX(Sheet1!$BT$2:$BT$1000,MATCH($A524,Sheet1!$A$2:$A$1000,0))</f>
        <v>870.74</v>
      </c>
    </row>
    <row r="525" spans="1:74" x14ac:dyDescent="0.2">
      <c r="A525" s="11" t="s">
        <v>957</v>
      </c>
      <c r="B525" s="3">
        <f>MATCH($A525,Sheet1!ACCOUNTNO,0)</f>
        <v>484</v>
      </c>
      <c r="C525" s="3">
        <f t="shared" si="84"/>
        <v>484</v>
      </c>
      <c r="D525" s="3" t="str">
        <f>IF(D$3=0,0,INDEX(Sheet1!RawDataCols,$C525,D$5))</f>
        <v>52260A10</v>
      </c>
      <c r="E525" s="3" t="str">
        <f>IF(E$3=0,0,INDEX(Sheet1!RawDataCols,$C525,E$5))</f>
        <v xml:space="preserve">52260          </v>
      </c>
      <c r="F525" s="3" t="str">
        <f>IF(F$3=0,0,INDEX(Sheet1!RawDataCols,$C525,F$5))</f>
        <v xml:space="preserve">A10            </v>
      </c>
      <c r="G525" s="3" t="str">
        <f>IF(G$3=0,0,INDEX(Sheet1!RawDataCols,$C525,G$5))</f>
        <v xml:space="preserve">               </v>
      </c>
      <c r="H525" s="3" t="str">
        <f>IF(H$3=0,0,INDEX(Sheet1!RawDataCols,$C525,H$5))</f>
        <v xml:space="preserve">               </v>
      </c>
      <c r="I525" s="3" t="str">
        <f>IF(I$3=0,0,INDEX(Sheet1!RawDataCols,$C525,I$5))</f>
        <v xml:space="preserve">               </v>
      </c>
      <c r="J525" s="3" t="str">
        <f>IF(J$3=0,0,INDEX(Sheet1!RawDataCols,$C525,J$5))</f>
        <v xml:space="preserve">               </v>
      </c>
      <c r="K525" s="3" t="str">
        <f>IF(K$3=0,0,INDEX(Sheet1!RawDataCols,$C525,K$5))</f>
        <v xml:space="preserve">               </v>
      </c>
      <c r="L525" s="3" t="str">
        <f>IF(L$3=0,0,INDEX(Sheet1!RawDataCols,$C525,L$5))</f>
        <v xml:space="preserve">               </v>
      </c>
      <c r="M525" s="3" t="str">
        <f>IF(M$3=0,0,INDEX(Sheet1!RawDataCols,$C525,M$5))</f>
        <v xml:space="preserve">F007  </v>
      </c>
      <c r="N525" s="3" t="str">
        <f>IF(N$3=0,0,INDEX(Sheet1!RawDataCols,$C525,N$5))</f>
        <v>Prepaid - Insurance-15 Franklin St</v>
      </c>
      <c r="O525" s="3">
        <f>INDEX(Sheet1!RawDataCols,$C525,O$5)</f>
        <v>20</v>
      </c>
      <c r="P525" s="3" t="str">
        <f>INDEX(Sheet1!RawDataCols,$C525,P$5)</f>
        <v>Current Assets</v>
      </c>
      <c r="Q525" s="3" t="str">
        <f>IF(Q$3=0,0,INDEX(Sheet1!RawDataCols,$C525,Q$5))</f>
        <v>B</v>
      </c>
      <c r="R525" s="3">
        <f t="shared" si="85"/>
        <v>1</v>
      </c>
      <c r="S525" s="3">
        <f t="shared" si="86"/>
        <v>-1</v>
      </c>
      <c r="T525" s="3">
        <f>IF(T$3=0,0,INDEX(Sheet1!RawDataCols,$C525,T$5)*$R525)</f>
        <v>10546.56</v>
      </c>
      <c r="U525" s="3">
        <f>IF(U$3=0,0,INDEX(Sheet1!RawDataCols,$C525,U$5)*$R525)</f>
        <v>-1339.94</v>
      </c>
      <c r="V525" s="3">
        <f>IF(V$3=0,0,INDEX(Sheet1!RawDataCols,$C525,V$5)*$R525)</f>
        <v>0</v>
      </c>
      <c r="W525" s="3">
        <f>IF(W$3=0,0,INDEX(Sheet1!RawDataCols,$C525,W$5)*$R525)</f>
        <v>-1256.04</v>
      </c>
      <c r="X525" s="3">
        <f>IF(X$3=0,0,INDEX(Sheet1!RawDataCols,$C525,X$5)*$R525)</f>
        <v>-1253.5</v>
      </c>
      <c r="Y525" s="3">
        <f>IF(Y$3=0,0,INDEX(Sheet1!RawDataCols,$C525,Y$5)*$R525)</f>
        <v>0</v>
      </c>
      <c r="Z525" s="3">
        <f>IF(Z$3=0,0,INDEX(Sheet1!RawDataCols,$C525,Z$5)*$R525)</f>
        <v>-1134.49</v>
      </c>
      <c r="AA525" s="3">
        <f>IF(AA$3=0,0,INDEX(Sheet1!RawDataCols,$C525,AA$5)*$R525)</f>
        <v>-1339.94</v>
      </c>
      <c r="AB525" s="3">
        <f>IF(AB$3=0,0,INDEX(Sheet1!RawDataCols,$C525,AB$5)*$R525)</f>
        <v>0</v>
      </c>
      <c r="AC525" s="3">
        <f>IF(AC$3=0,0,INDEX(Sheet1!RawDataCols,$C525,AC$5)*$R525)</f>
        <v>-1256.04</v>
      </c>
      <c r="AD525" s="3">
        <f>IF(AD$3=0,0,INDEX(Sheet1!RawDataCols,$C525,AD$5)*$R525)</f>
        <v>-1296.72</v>
      </c>
      <c r="AE525" s="3">
        <f>IF(AE$3=0,0,INDEX(Sheet1!RawDataCols,$C525,AE$5)*$R525)</f>
        <v>0</v>
      </c>
      <c r="AF525" s="3">
        <f>IF(AF$3=0,0,INDEX(Sheet1!RawDataCols,$C525,AF$5)*$R525)</f>
        <v>-1215.52</v>
      </c>
      <c r="AG525" s="3">
        <f>IF(AG$3=0,0,INDEX(Sheet1!RawDataCols,$C525,AG$5)*$R525)</f>
        <v>-1339.94</v>
      </c>
      <c r="AH525" s="3">
        <f>IF(AH$3=0,0,INDEX(Sheet1!RawDataCols,$C525,AH$5)*$R525)</f>
        <v>0</v>
      </c>
      <c r="AI525" s="3">
        <f>IF(AI$3=0,0,INDEX(Sheet1!RawDataCols,$C525,AI$5)*$R525)</f>
        <v>-1256.04</v>
      </c>
      <c r="AJ525" s="3">
        <f>IF(AJ$3=0,0,INDEX(Sheet1!RawDataCols,$C525,AJ$5)*$R525)</f>
        <v>-1296.72</v>
      </c>
      <c r="AK525" s="3">
        <f>IF(AK$3=0,0,INDEX(Sheet1!RawDataCols,$C525,AK$5)*$R525)</f>
        <v>0</v>
      </c>
      <c r="AL525" s="3">
        <f>IF(AL$3=0,0,INDEX(Sheet1!RawDataCols,$C525,AL$5)*$R525)</f>
        <v>-1215.52</v>
      </c>
      <c r="AM525" s="3">
        <f>IF(AM$3=0,0,INDEX(Sheet1!RawDataCols,$C525,AM$5)*$R525)</f>
        <v>-1339.94</v>
      </c>
      <c r="AN525" s="3">
        <f>IF(AN$3=0,0,INDEX(Sheet1!RawDataCols,$C525,AN$5)*$R525)</f>
        <v>0</v>
      </c>
      <c r="AO525" s="3">
        <f>IF(AO$3=0,0,INDEX(Sheet1!RawDataCols,$C525,AO$5)*$R525)</f>
        <v>-1256.04</v>
      </c>
      <c r="AP525" s="3">
        <f>IF(AP$3=0,0,INDEX(Sheet1!RawDataCols,$C525,AP$5)*$R525)</f>
        <v>-1339.94</v>
      </c>
      <c r="AQ525" s="3">
        <f>IF(AQ$3=0,0,INDEX(Sheet1!RawDataCols,$C525,AQ$5)*$R525)</f>
        <v>0</v>
      </c>
      <c r="AR525" s="3">
        <f>IF(AR$3=0,0,INDEX(Sheet1!RawDataCols,$C525,AR$5)*$R525)</f>
        <v>-1256.04</v>
      </c>
      <c r="AS525" s="3">
        <f>IF(AS$3=0,0,INDEX(Sheet1!RawDataCols,$C525,AS$5)*$R525)</f>
        <v>16218.38</v>
      </c>
      <c r="AT525" s="3">
        <f>IF(AT$3=0,0,INDEX(Sheet1!RawDataCols,$C525,AT$5)*$R525)</f>
        <v>0</v>
      </c>
      <c r="AU525" s="3">
        <f>IF(AU$3=0,0,INDEX(Sheet1!RawDataCols,$C525,AU$5)*$R525)</f>
        <v>14523.3</v>
      </c>
      <c r="AV525" s="3">
        <f>IF(AV$3=0,0,INDEX(Sheet1!RawDataCols,$C525,AV$5)*$R525)</f>
        <v>-1500.81</v>
      </c>
      <c r="AW525" s="3">
        <f>IF(AW$3=0,0,INDEX(Sheet1!RawDataCols,$C525,AW$5)*$R525)</f>
        <v>0</v>
      </c>
      <c r="AX525" s="3">
        <f>IF(AX$3=0,0,INDEX(Sheet1!RawDataCols,$C525,AX$5)*$R525)</f>
        <v>-1339.94</v>
      </c>
      <c r="AY525" s="3">
        <f>IF(AY$3=0,0,INDEX(Sheet1!RawDataCols,$C525,AY$5)*$R525)</f>
        <v>-1452.4</v>
      </c>
      <c r="AZ525" s="3">
        <f>IF(AZ$3=0,0,INDEX(Sheet1!RawDataCols,$C525,AZ$5)*$R525)</f>
        <v>0</v>
      </c>
      <c r="BA525" s="3">
        <f>IF(BA$3=0,0,INDEX(Sheet1!RawDataCols,$C525,BA$5)*$R525)</f>
        <v>-1296.72</v>
      </c>
      <c r="BB525" s="3">
        <f>IF(BB$3=0,0,INDEX(Sheet1!RawDataCols,$C525,BB$5)*$R525)</f>
        <v>-1500.81</v>
      </c>
      <c r="BC525" s="3">
        <f>IF(BC$3=0,0,INDEX(Sheet1!RawDataCols,$C525,BC$5)*$R525)</f>
        <v>0</v>
      </c>
      <c r="BD525" s="3">
        <f>IF(BD$3=0,0,INDEX(Sheet1!RawDataCols,$C525,BD$5)*$R525)</f>
        <v>-1339.94</v>
      </c>
      <c r="BE525" s="3">
        <f>IF(BE$3=0,0,INDEX(Sheet1!RawDataCols,$C525,BE$5)*$R525)</f>
        <v>-1500.81</v>
      </c>
      <c r="BF525" s="3">
        <f>IF(BF$3=0,0,INDEX(Sheet1!RawDataCols,$C525,BF$5)*$R525)</f>
        <v>0</v>
      </c>
      <c r="BG525" s="179">
        <f>IF(BG$3=0,0,INDEX(Sheet1!RawDataCols,$C525,BG$5)*$R525)</f>
        <v>-1339.94</v>
      </c>
      <c r="BH525" s="33">
        <f t="shared" si="87"/>
        <v>11764.279999999999</v>
      </c>
      <c r="BI525" s="33">
        <f t="shared" si="88"/>
        <v>0</v>
      </c>
      <c r="BJ525" s="33">
        <f t="shared" si="89"/>
        <v>10546.56</v>
      </c>
      <c r="BK525" s="3">
        <f>IF(BK$3=0,0,INDEX(Sheet1!RawDataCols,$C525,BK$5)*$R525)</f>
        <v>0</v>
      </c>
      <c r="BL525" s="3">
        <f>IF(BL$3=0,0,INDEX(Sheet1!RawDataCols,$C525,BL$5)*$R525)</f>
        <v>313.99250000000001</v>
      </c>
      <c r="BM525" s="3">
        <f>IF(BM$3=0,0,INDEX(Sheet1!RawDataCols,$C525,BM$5)*$R525)</f>
        <v>306.79624999999999</v>
      </c>
      <c r="BN525" s="3">
        <f>IF(BN$3=0,0,INDEX(Sheet1!RawDataCols,$C525,BN$5)*$R525)</f>
        <v>291.28874999999999</v>
      </c>
      <c r="BO525" s="3">
        <f>IF(BO$3=0,0,INDEX(Sheet1!RawDataCols,$C525,BO$5)*$R525)</f>
        <v>273.92124999999999</v>
      </c>
      <c r="BP525" s="3">
        <f>IF(BP$3=0,0,INDEX(Sheet1!RawDataCols,$C525,BP$5)*$R525)</f>
        <v>9845.59</v>
      </c>
      <c r="BQ525" s="3">
        <f t="shared" si="90"/>
        <v>6613.1799999999985</v>
      </c>
      <c r="BR525" s="3">
        <f t="shared" si="91"/>
        <v>2679.7999999999984</v>
      </c>
      <c r="BS525" s="3">
        <f t="shared" si="92"/>
        <v>16218.3</v>
      </c>
      <c r="BT525" s="3">
        <f t="shared" si="93"/>
        <v>11764.279999999999</v>
      </c>
      <c r="BU525" s="3" t="str">
        <f>INDEX(Sheet1!$BS$2:$BS$1000,MATCH($A525,Sheet1!$A$2:$A$1000,0))</f>
        <v>22</v>
      </c>
      <c r="BV525" s="3">
        <f>INDEX(Sheet1!$BT$2:$BT$1000,MATCH($A525,Sheet1!$A$2:$A$1000,0))</f>
        <v>11764.28</v>
      </c>
    </row>
    <row r="526" spans="1:74" x14ac:dyDescent="0.2">
      <c r="A526" s="11" t="s">
        <v>958</v>
      </c>
      <c r="B526" s="3">
        <f>MATCH($A526,Sheet1!ACCOUNTNO,0)</f>
        <v>485</v>
      </c>
      <c r="C526" s="3">
        <f t="shared" si="84"/>
        <v>485</v>
      </c>
      <c r="D526" s="3" t="str">
        <f>IF(D$3=0,0,INDEX(Sheet1!RawDataCols,$C526,D$5))</f>
        <v>52260A11</v>
      </c>
      <c r="E526" s="3" t="str">
        <f>IF(E$3=0,0,INDEX(Sheet1!RawDataCols,$C526,E$5))</f>
        <v xml:space="preserve">52260          </v>
      </c>
      <c r="F526" s="3" t="str">
        <f>IF(F$3=0,0,INDEX(Sheet1!RawDataCols,$C526,F$5))</f>
        <v xml:space="preserve">A11            </v>
      </c>
      <c r="G526" s="3" t="str">
        <f>IF(G$3=0,0,INDEX(Sheet1!RawDataCols,$C526,G$5))</f>
        <v xml:space="preserve">               </v>
      </c>
      <c r="H526" s="3" t="str">
        <f>IF(H$3=0,0,INDEX(Sheet1!RawDataCols,$C526,H$5))</f>
        <v xml:space="preserve">               </v>
      </c>
      <c r="I526" s="3" t="str">
        <f>IF(I$3=0,0,INDEX(Sheet1!RawDataCols,$C526,I$5))</f>
        <v xml:space="preserve">               </v>
      </c>
      <c r="J526" s="3" t="str">
        <f>IF(J$3=0,0,INDEX(Sheet1!RawDataCols,$C526,J$5))</f>
        <v xml:space="preserve">               </v>
      </c>
      <c r="K526" s="3" t="str">
        <f>IF(K$3=0,0,INDEX(Sheet1!RawDataCols,$C526,K$5))</f>
        <v xml:space="preserve">               </v>
      </c>
      <c r="L526" s="3" t="str">
        <f>IF(L$3=0,0,INDEX(Sheet1!RawDataCols,$C526,L$5))</f>
        <v xml:space="preserve">               </v>
      </c>
      <c r="M526" s="3" t="str">
        <f>IF(M$3=0,0,INDEX(Sheet1!RawDataCols,$C526,M$5))</f>
        <v xml:space="preserve">F007  </v>
      </c>
      <c r="N526" s="3" t="str">
        <f>IF(N$3=0,0,INDEX(Sheet1!RawDataCols,$C526,N$5))</f>
        <v>Prepaid - Insurance-25 Hutt St</v>
      </c>
      <c r="O526" s="3">
        <f>INDEX(Sheet1!RawDataCols,$C526,O$5)</f>
        <v>20</v>
      </c>
      <c r="P526" s="3" t="str">
        <f>INDEX(Sheet1!RawDataCols,$C526,P$5)</f>
        <v>Current Assets</v>
      </c>
      <c r="Q526" s="3" t="str">
        <f>IF(Q$3=0,0,INDEX(Sheet1!RawDataCols,$C526,Q$5))</f>
        <v>B</v>
      </c>
      <c r="R526" s="3">
        <f t="shared" si="85"/>
        <v>1</v>
      </c>
      <c r="S526" s="3">
        <f t="shared" si="86"/>
        <v>-1</v>
      </c>
      <c r="T526" s="3">
        <f>IF(T$3=0,0,INDEX(Sheet1!RawDataCols,$C526,T$5)*$R526)</f>
        <v>-4519.04</v>
      </c>
      <c r="U526" s="3">
        <f>IF(U$3=0,0,INDEX(Sheet1!RawDataCols,$C526,U$5)*$R526)</f>
        <v>-268.36</v>
      </c>
      <c r="V526" s="3">
        <f>IF(V$3=0,0,INDEX(Sheet1!RawDataCols,$C526,V$5)*$R526)</f>
        <v>0</v>
      </c>
      <c r="W526" s="3">
        <f>IF(W$3=0,0,INDEX(Sheet1!RawDataCols,$C526,W$5)*$R526)</f>
        <v>-266.92</v>
      </c>
      <c r="X526" s="3">
        <f>IF(X$3=0,0,INDEX(Sheet1!RawDataCols,$C526,X$5)*$R526)</f>
        <v>-251.04</v>
      </c>
      <c r="Y526" s="3">
        <f>IF(Y$3=0,0,INDEX(Sheet1!RawDataCols,$C526,Y$5)*$R526)</f>
        <v>0</v>
      </c>
      <c r="Z526" s="3">
        <f>IF(Z$3=0,0,INDEX(Sheet1!RawDataCols,$C526,Z$5)*$R526)</f>
        <v>-241.09</v>
      </c>
      <c r="AA526" s="3">
        <f>IF(AA$3=0,0,INDEX(Sheet1!RawDataCols,$C526,AA$5)*$R526)</f>
        <v>-268.36</v>
      </c>
      <c r="AB526" s="3">
        <f>IF(AB$3=0,0,INDEX(Sheet1!RawDataCols,$C526,AB$5)*$R526)</f>
        <v>0</v>
      </c>
      <c r="AC526" s="3">
        <f>IF(AC$3=0,0,INDEX(Sheet1!RawDataCols,$C526,AC$5)*$R526)</f>
        <v>-266.92</v>
      </c>
      <c r="AD526" s="3">
        <f>IF(AD$3=0,0,INDEX(Sheet1!RawDataCols,$C526,AD$5)*$R526)</f>
        <v>-259.7</v>
      </c>
      <c r="AE526" s="3">
        <f>IF(AE$3=0,0,INDEX(Sheet1!RawDataCols,$C526,AE$5)*$R526)</f>
        <v>0</v>
      </c>
      <c r="AF526" s="3">
        <f>IF(AF$3=0,0,INDEX(Sheet1!RawDataCols,$C526,AF$5)*$R526)</f>
        <v>-258.31</v>
      </c>
      <c r="AG526" s="3">
        <f>IF(AG$3=0,0,INDEX(Sheet1!RawDataCols,$C526,AG$5)*$R526)</f>
        <v>-268.36</v>
      </c>
      <c r="AH526" s="3">
        <f>IF(AH$3=0,0,INDEX(Sheet1!RawDataCols,$C526,AH$5)*$R526)</f>
        <v>0</v>
      </c>
      <c r="AI526" s="3">
        <f>IF(AI$3=0,0,INDEX(Sheet1!RawDataCols,$C526,AI$5)*$R526)</f>
        <v>-266.92</v>
      </c>
      <c r="AJ526" s="3">
        <f>IF(AJ$3=0,0,INDEX(Sheet1!RawDataCols,$C526,AJ$5)*$R526)</f>
        <v>5834.86</v>
      </c>
      <c r="AK526" s="3">
        <f>IF(AK$3=0,0,INDEX(Sheet1!RawDataCols,$C526,AK$5)*$R526)</f>
        <v>0</v>
      </c>
      <c r="AL526" s="3">
        <f>IF(AL$3=0,0,INDEX(Sheet1!RawDataCols,$C526,AL$5)*$R526)</f>
        <v>-258.31</v>
      </c>
      <c r="AM526" s="3">
        <f>IF(AM$3=0,0,INDEX(Sheet1!RawDataCols,$C526,AM$5)*$R526)</f>
        <v>-268.36</v>
      </c>
      <c r="AN526" s="3">
        <f>IF(AN$3=0,0,INDEX(Sheet1!RawDataCols,$C526,AN$5)*$R526)</f>
        <v>0</v>
      </c>
      <c r="AO526" s="3">
        <f>IF(AO$3=0,0,INDEX(Sheet1!RawDataCols,$C526,AO$5)*$R526)</f>
        <v>-266.92</v>
      </c>
      <c r="AP526" s="3">
        <f>IF(AP$3=0,0,INDEX(Sheet1!RawDataCols,$C526,AP$5)*$R526)</f>
        <v>-268.36</v>
      </c>
      <c r="AQ526" s="3">
        <f>IF(AQ$3=0,0,INDEX(Sheet1!RawDataCols,$C526,AQ$5)*$R526)</f>
        <v>0</v>
      </c>
      <c r="AR526" s="3">
        <f>IF(AR$3=0,0,INDEX(Sheet1!RawDataCols,$C526,AR$5)*$R526)</f>
        <v>-266.92</v>
      </c>
      <c r="AS526" s="3">
        <f>IF(AS$3=0,0,INDEX(Sheet1!RawDataCols,$C526,AS$5)*$R526)</f>
        <v>3147.71</v>
      </c>
      <c r="AT526" s="3">
        <f>IF(AT$3=0,0,INDEX(Sheet1!RawDataCols,$C526,AT$5)*$R526)</f>
        <v>0</v>
      </c>
      <c r="AU526" s="3">
        <f>IF(AU$3=0,0,INDEX(Sheet1!RawDataCols,$C526,AU$5)*$R526)</f>
        <v>-241.51</v>
      </c>
      <c r="AV526" s="3">
        <f>IF(AV$3=0,0,INDEX(Sheet1!RawDataCols,$C526,AV$5)*$R526)</f>
        <v>-291.27999999999997</v>
      </c>
      <c r="AW526" s="3">
        <f>IF(AW$3=0,0,INDEX(Sheet1!RawDataCols,$C526,AW$5)*$R526)</f>
        <v>0</v>
      </c>
      <c r="AX526" s="3">
        <f>IF(AX$3=0,0,INDEX(Sheet1!RawDataCols,$C526,AX$5)*$R526)</f>
        <v>-268.36</v>
      </c>
      <c r="AY526" s="3">
        <f>IF(AY$3=0,0,INDEX(Sheet1!RawDataCols,$C526,AY$5)*$R526)</f>
        <v>-281.88</v>
      </c>
      <c r="AZ526" s="3">
        <f>IF(AZ$3=0,0,INDEX(Sheet1!RawDataCols,$C526,AZ$5)*$R526)</f>
        <v>0</v>
      </c>
      <c r="BA526" s="3">
        <f>IF(BA$3=0,0,INDEX(Sheet1!RawDataCols,$C526,BA$5)*$R526)</f>
        <v>-259.7</v>
      </c>
      <c r="BB526" s="3">
        <f>IF(BB$3=0,0,INDEX(Sheet1!RawDataCols,$C526,BB$5)*$R526)</f>
        <v>-291.27999999999997</v>
      </c>
      <c r="BC526" s="3">
        <f>IF(BC$3=0,0,INDEX(Sheet1!RawDataCols,$C526,BC$5)*$R526)</f>
        <v>0</v>
      </c>
      <c r="BD526" s="3">
        <f>IF(BD$3=0,0,INDEX(Sheet1!RawDataCols,$C526,BD$5)*$R526)</f>
        <v>-268.36</v>
      </c>
      <c r="BE526" s="3">
        <f>IF(BE$3=0,0,INDEX(Sheet1!RawDataCols,$C526,BE$5)*$R526)</f>
        <v>-291.27999999999997</v>
      </c>
      <c r="BF526" s="3">
        <f>IF(BF$3=0,0,INDEX(Sheet1!RawDataCols,$C526,BF$5)*$R526)</f>
        <v>0</v>
      </c>
      <c r="BG526" s="179">
        <f>IF(BG$3=0,0,INDEX(Sheet1!RawDataCols,$C526,BG$5)*$R526)</f>
        <v>-268.36</v>
      </c>
      <c r="BH526" s="33">
        <f t="shared" si="87"/>
        <v>1746.5500000000009</v>
      </c>
      <c r="BI526" s="33">
        <f t="shared" si="88"/>
        <v>0</v>
      </c>
      <c r="BJ526" s="33">
        <f t="shared" si="89"/>
        <v>-4519.04</v>
      </c>
      <c r="BK526" s="3">
        <f>IF(BK$3=0,0,INDEX(Sheet1!RawDataCols,$C526,BK$5)*$R526)</f>
        <v>0</v>
      </c>
      <c r="BL526" s="3">
        <f>IF(BL$3=0,0,INDEX(Sheet1!RawDataCols,$C526,BL$5)*$R526)</f>
        <v>-368.40875</v>
      </c>
      <c r="BM526" s="3">
        <f>IF(BM$3=0,0,INDEX(Sheet1!RawDataCols,$C526,BM$5)*$R526)</f>
        <v>17.087499999999999</v>
      </c>
      <c r="BN526" s="3">
        <f>IF(BN$3=0,0,INDEX(Sheet1!RawDataCols,$C526,BN$5)*$R526)</f>
        <v>28.971250000000001</v>
      </c>
      <c r="BO526" s="3">
        <f>IF(BO$3=0,0,INDEX(Sheet1!RawDataCols,$C526,BO$5)*$R526)</f>
        <v>72.665000000000006</v>
      </c>
      <c r="BP526" s="3">
        <f>IF(BP$3=0,0,INDEX(Sheet1!RawDataCols,$C526,BP$5)*$R526)</f>
        <v>-1388.8</v>
      </c>
      <c r="BQ526" s="3">
        <f t="shared" si="90"/>
        <v>-5306.7999999999993</v>
      </c>
      <c r="BR526" s="3">
        <f t="shared" si="91"/>
        <v>0</v>
      </c>
      <c r="BS526" s="3">
        <f t="shared" si="92"/>
        <v>2610.9899999999998</v>
      </c>
      <c r="BT526" s="3">
        <f t="shared" si="93"/>
        <v>1746.5499999999997</v>
      </c>
      <c r="BU526" s="3" t="str">
        <f>INDEX(Sheet1!$BS$2:$BS$1000,MATCH($A526,Sheet1!$A$2:$A$1000,0))</f>
        <v>22</v>
      </c>
      <c r="BV526" s="3">
        <f>INDEX(Sheet1!$BT$2:$BT$1000,MATCH($A526,Sheet1!$A$2:$A$1000,0))</f>
        <v>1746.55</v>
      </c>
    </row>
    <row r="527" spans="1:74" x14ac:dyDescent="0.2">
      <c r="A527" s="11" t="s">
        <v>959</v>
      </c>
      <c r="B527" s="3">
        <f>MATCH($A527,Sheet1!ACCOUNTNO,0)</f>
        <v>486</v>
      </c>
      <c r="C527" s="3">
        <f t="shared" si="84"/>
        <v>486</v>
      </c>
      <c r="D527" s="3" t="str">
        <f>IF(D$3=0,0,INDEX(Sheet1!RawDataCols,$C527,D$5))</f>
        <v>52260A12</v>
      </c>
      <c r="E527" s="3" t="str">
        <f>IF(E$3=0,0,INDEX(Sheet1!RawDataCols,$C527,E$5))</f>
        <v xml:space="preserve">52260          </v>
      </c>
      <c r="F527" s="3" t="str">
        <f>IF(F$3=0,0,INDEX(Sheet1!RawDataCols,$C527,F$5))</f>
        <v xml:space="preserve">A12            </v>
      </c>
      <c r="G527" s="3" t="str">
        <f>IF(G$3=0,0,INDEX(Sheet1!RawDataCols,$C527,G$5))</f>
        <v xml:space="preserve">               </v>
      </c>
      <c r="H527" s="3" t="str">
        <f>IF(H$3=0,0,INDEX(Sheet1!RawDataCols,$C527,H$5))</f>
        <v xml:space="preserve">               </v>
      </c>
      <c r="I527" s="3" t="str">
        <f>IF(I$3=0,0,INDEX(Sheet1!RawDataCols,$C527,I$5))</f>
        <v xml:space="preserve">               </v>
      </c>
      <c r="J527" s="3" t="str">
        <f>IF(J$3=0,0,INDEX(Sheet1!RawDataCols,$C527,J$5))</f>
        <v xml:space="preserve">               </v>
      </c>
      <c r="K527" s="3" t="str">
        <f>IF(K$3=0,0,INDEX(Sheet1!RawDataCols,$C527,K$5))</f>
        <v xml:space="preserve">               </v>
      </c>
      <c r="L527" s="3" t="str">
        <f>IF(L$3=0,0,INDEX(Sheet1!RawDataCols,$C527,L$5))</f>
        <v xml:space="preserve">               </v>
      </c>
      <c r="M527" s="3" t="str">
        <f>IF(M$3=0,0,INDEX(Sheet1!RawDataCols,$C527,M$5))</f>
        <v xml:space="preserve">F007  </v>
      </c>
      <c r="N527" s="3" t="str">
        <f>IF(N$3=0,0,INDEX(Sheet1!RawDataCols,$C527,N$5))</f>
        <v>Prepaid - Insurance-A27 188 Carrington</v>
      </c>
      <c r="O527" s="3">
        <f>INDEX(Sheet1!RawDataCols,$C527,O$5)</f>
        <v>20</v>
      </c>
      <c r="P527" s="3" t="str">
        <f>INDEX(Sheet1!RawDataCols,$C527,P$5)</f>
        <v>Current Assets</v>
      </c>
      <c r="Q527" s="3" t="str">
        <f>IF(Q$3=0,0,INDEX(Sheet1!RawDataCols,$C527,Q$5))</f>
        <v>B</v>
      </c>
      <c r="R527" s="3">
        <f t="shared" si="85"/>
        <v>1</v>
      </c>
      <c r="S527" s="3">
        <f t="shared" si="86"/>
        <v>-1</v>
      </c>
      <c r="T527" s="3">
        <f>IF(T$3=0,0,INDEX(Sheet1!RawDataCols,$C527,T$5)*$R527)</f>
        <v>0</v>
      </c>
      <c r="U527" s="3">
        <f>IF(U$3=0,0,INDEX(Sheet1!RawDataCols,$C527,U$5)*$R527)</f>
        <v>0</v>
      </c>
      <c r="V527" s="3">
        <f>IF(V$3=0,0,INDEX(Sheet1!RawDataCols,$C527,V$5)*$R527)</f>
        <v>0</v>
      </c>
      <c r="W527" s="3">
        <f>IF(W$3=0,0,INDEX(Sheet1!RawDataCols,$C527,W$5)*$R527)</f>
        <v>0</v>
      </c>
      <c r="X527" s="3">
        <f>IF(X$3=0,0,INDEX(Sheet1!RawDataCols,$C527,X$5)*$R527)</f>
        <v>0</v>
      </c>
      <c r="Y527" s="3">
        <f>IF(Y$3=0,0,INDEX(Sheet1!RawDataCols,$C527,Y$5)*$R527)</f>
        <v>0</v>
      </c>
      <c r="Z527" s="3">
        <f>IF(Z$3=0,0,INDEX(Sheet1!RawDataCols,$C527,Z$5)*$R527)</f>
        <v>0</v>
      </c>
      <c r="AA527" s="3">
        <f>IF(AA$3=0,0,INDEX(Sheet1!RawDataCols,$C527,AA$5)*$R527)</f>
        <v>0</v>
      </c>
      <c r="AB527" s="3">
        <f>IF(AB$3=0,0,INDEX(Sheet1!RawDataCols,$C527,AB$5)*$R527)</f>
        <v>0</v>
      </c>
      <c r="AC527" s="3">
        <f>IF(AC$3=0,0,INDEX(Sheet1!RawDataCols,$C527,AC$5)*$R527)</f>
        <v>0</v>
      </c>
      <c r="AD527" s="3">
        <f>IF(AD$3=0,0,INDEX(Sheet1!RawDataCols,$C527,AD$5)*$R527)</f>
        <v>0</v>
      </c>
      <c r="AE527" s="3">
        <f>IF(AE$3=0,0,INDEX(Sheet1!RawDataCols,$C527,AE$5)*$R527)</f>
        <v>0</v>
      </c>
      <c r="AF527" s="3">
        <f>IF(AF$3=0,0,INDEX(Sheet1!RawDataCols,$C527,AF$5)*$R527)</f>
        <v>0</v>
      </c>
      <c r="AG527" s="3">
        <f>IF(AG$3=0,0,INDEX(Sheet1!RawDataCols,$C527,AG$5)*$R527)</f>
        <v>0</v>
      </c>
      <c r="AH527" s="3">
        <f>IF(AH$3=0,0,INDEX(Sheet1!RawDataCols,$C527,AH$5)*$R527)</f>
        <v>0</v>
      </c>
      <c r="AI527" s="3">
        <f>IF(AI$3=0,0,INDEX(Sheet1!RawDataCols,$C527,AI$5)*$R527)</f>
        <v>0</v>
      </c>
      <c r="AJ527" s="3">
        <f>IF(AJ$3=0,0,INDEX(Sheet1!RawDataCols,$C527,AJ$5)*$R527)</f>
        <v>0</v>
      </c>
      <c r="AK527" s="3">
        <f>IF(AK$3=0,0,INDEX(Sheet1!RawDataCols,$C527,AK$5)*$R527)</f>
        <v>0</v>
      </c>
      <c r="AL527" s="3">
        <f>IF(AL$3=0,0,INDEX(Sheet1!RawDataCols,$C527,AL$5)*$R527)</f>
        <v>0</v>
      </c>
      <c r="AM527" s="3">
        <f>IF(AM$3=0,0,INDEX(Sheet1!RawDataCols,$C527,AM$5)*$R527)</f>
        <v>0</v>
      </c>
      <c r="AN527" s="3">
        <f>IF(AN$3=0,0,INDEX(Sheet1!RawDataCols,$C527,AN$5)*$R527)</f>
        <v>0</v>
      </c>
      <c r="AO527" s="3">
        <f>IF(AO$3=0,0,INDEX(Sheet1!RawDataCols,$C527,AO$5)*$R527)</f>
        <v>0</v>
      </c>
      <c r="AP527" s="3">
        <f>IF(AP$3=0,0,INDEX(Sheet1!RawDataCols,$C527,AP$5)*$R527)</f>
        <v>0</v>
      </c>
      <c r="AQ527" s="3">
        <f>IF(AQ$3=0,0,INDEX(Sheet1!RawDataCols,$C527,AQ$5)*$R527)</f>
        <v>0</v>
      </c>
      <c r="AR527" s="3">
        <f>IF(AR$3=0,0,INDEX(Sheet1!RawDataCols,$C527,AR$5)*$R527)</f>
        <v>0</v>
      </c>
      <c r="AS527" s="3">
        <f>IF(AS$3=0,0,INDEX(Sheet1!RawDataCols,$C527,AS$5)*$R527)</f>
        <v>0</v>
      </c>
      <c r="AT527" s="3">
        <f>IF(AT$3=0,0,INDEX(Sheet1!RawDataCols,$C527,AT$5)*$R527)</f>
        <v>0</v>
      </c>
      <c r="AU527" s="3">
        <f>IF(AU$3=0,0,INDEX(Sheet1!RawDataCols,$C527,AU$5)*$R527)</f>
        <v>0</v>
      </c>
      <c r="AV527" s="3">
        <f>IF(AV$3=0,0,INDEX(Sheet1!RawDataCols,$C527,AV$5)*$R527)</f>
        <v>0</v>
      </c>
      <c r="AW527" s="3">
        <f>IF(AW$3=0,0,INDEX(Sheet1!RawDataCols,$C527,AW$5)*$R527)</f>
        <v>0</v>
      </c>
      <c r="AX527" s="3">
        <f>IF(AX$3=0,0,INDEX(Sheet1!RawDataCols,$C527,AX$5)*$R527)</f>
        <v>0</v>
      </c>
      <c r="AY527" s="3">
        <f>IF(AY$3=0,0,INDEX(Sheet1!RawDataCols,$C527,AY$5)*$R527)</f>
        <v>0</v>
      </c>
      <c r="AZ527" s="3">
        <f>IF(AZ$3=0,0,INDEX(Sheet1!RawDataCols,$C527,AZ$5)*$R527)</f>
        <v>0</v>
      </c>
      <c r="BA527" s="3">
        <f>IF(BA$3=0,0,INDEX(Sheet1!RawDataCols,$C527,BA$5)*$R527)</f>
        <v>0</v>
      </c>
      <c r="BB527" s="3">
        <f>IF(BB$3=0,0,INDEX(Sheet1!RawDataCols,$C527,BB$5)*$R527)</f>
        <v>0</v>
      </c>
      <c r="BC527" s="3">
        <f>IF(BC$3=0,0,INDEX(Sheet1!RawDataCols,$C527,BC$5)*$R527)</f>
        <v>0</v>
      </c>
      <c r="BD527" s="3">
        <f>IF(BD$3=0,0,INDEX(Sheet1!RawDataCols,$C527,BD$5)*$R527)</f>
        <v>0</v>
      </c>
      <c r="BE527" s="3">
        <f>IF(BE$3=0,0,INDEX(Sheet1!RawDataCols,$C527,BE$5)*$R527)</f>
        <v>0</v>
      </c>
      <c r="BF527" s="3">
        <f>IF(BF$3=0,0,INDEX(Sheet1!RawDataCols,$C527,BF$5)*$R527)</f>
        <v>0</v>
      </c>
      <c r="BG527" s="179">
        <f>IF(BG$3=0,0,INDEX(Sheet1!RawDataCols,$C527,BG$5)*$R527)</f>
        <v>0</v>
      </c>
      <c r="BH527" s="33">
        <f t="shared" si="87"/>
        <v>0</v>
      </c>
      <c r="BI527" s="33">
        <f t="shared" si="88"/>
        <v>0</v>
      </c>
      <c r="BJ527" s="33">
        <f t="shared" si="89"/>
        <v>0</v>
      </c>
      <c r="BK527" s="3">
        <f>IF(BK$3=0,0,INDEX(Sheet1!RawDataCols,$C527,BK$5)*$R527)</f>
        <v>0</v>
      </c>
      <c r="BL527" s="3">
        <f>IF(BL$3=0,0,INDEX(Sheet1!RawDataCols,$C527,BL$5)*$R527)</f>
        <v>0</v>
      </c>
      <c r="BM527" s="3">
        <f>IF(BM$3=0,0,INDEX(Sheet1!RawDataCols,$C527,BM$5)*$R527)</f>
        <v>0</v>
      </c>
      <c r="BN527" s="3">
        <f>IF(BN$3=0,0,INDEX(Sheet1!RawDataCols,$C527,BN$5)*$R527)</f>
        <v>0</v>
      </c>
      <c r="BO527" s="3">
        <f>IF(BO$3=0,0,INDEX(Sheet1!RawDataCols,$C527,BO$5)*$R527)</f>
        <v>0</v>
      </c>
      <c r="BP527" s="3">
        <f>IF(BP$3=0,0,INDEX(Sheet1!RawDataCols,$C527,BP$5)*$R527)</f>
        <v>0</v>
      </c>
      <c r="BQ527" s="3">
        <f t="shared" si="90"/>
        <v>0</v>
      </c>
      <c r="BR527" s="3">
        <f t="shared" si="91"/>
        <v>0</v>
      </c>
      <c r="BS527" s="3">
        <f t="shared" si="92"/>
        <v>0</v>
      </c>
      <c r="BT527" s="3">
        <f t="shared" si="93"/>
        <v>0</v>
      </c>
      <c r="BU527" s="3" t="str">
        <f>INDEX(Sheet1!$BS$2:$BS$1000,MATCH($A527,Sheet1!$A$2:$A$1000,0))</f>
        <v>22</v>
      </c>
      <c r="BV527" s="3">
        <f>INDEX(Sheet1!$BT$2:$BT$1000,MATCH($A527,Sheet1!$A$2:$A$1000,0))</f>
        <v>0</v>
      </c>
    </row>
    <row r="528" spans="1:74" x14ac:dyDescent="0.2">
      <c r="A528" s="11" t="s">
        <v>960</v>
      </c>
      <c r="B528" s="3">
        <f>MATCH($A528,Sheet1!ACCOUNTNO,0)</f>
        <v>487</v>
      </c>
      <c r="C528" s="3">
        <f t="shared" si="84"/>
        <v>487</v>
      </c>
      <c r="D528" s="3" t="str">
        <f>IF(D$3=0,0,INDEX(Sheet1!RawDataCols,$C528,D$5))</f>
        <v>52260A13</v>
      </c>
      <c r="E528" s="3" t="str">
        <f>IF(E$3=0,0,INDEX(Sheet1!RawDataCols,$C528,E$5))</f>
        <v xml:space="preserve">52260          </v>
      </c>
      <c r="F528" s="3" t="str">
        <f>IF(F$3=0,0,INDEX(Sheet1!RawDataCols,$C528,F$5))</f>
        <v xml:space="preserve">A13            </v>
      </c>
      <c r="G528" s="3" t="str">
        <f>IF(G$3=0,0,INDEX(Sheet1!RawDataCols,$C528,G$5))</f>
        <v xml:space="preserve">               </v>
      </c>
      <c r="H528" s="3" t="str">
        <f>IF(H$3=0,0,INDEX(Sheet1!RawDataCols,$C528,H$5))</f>
        <v xml:space="preserve">               </v>
      </c>
      <c r="I528" s="3" t="str">
        <f>IF(I$3=0,0,INDEX(Sheet1!RawDataCols,$C528,I$5))</f>
        <v xml:space="preserve">               </v>
      </c>
      <c r="J528" s="3" t="str">
        <f>IF(J$3=0,0,INDEX(Sheet1!RawDataCols,$C528,J$5))</f>
        <v xml:space="preserve">               </v>
      </c>
      <c r="K528" s="3" t="str">
        <f>IF(K$3=0,0,INDEX(Sheet1!RawDataCols,$C528,K$5))</f>
        <v xml:space="preserve">               </v>
      </c>
      <c r="L528" s="3" t="str">
        <f>IF(L$3=0,0,INDEX(Sheet1!RawDataCols,$C528,L$5))</f>
        <v xml:space="preserve">               </v>
      </c>
      <c r="M528" s="3" t="str">
        <f>IF(M$3=0,0,INDEX(Sheet1!RawDataCols,$C528,M$5))</f>
        <v xml:space="preserve">F007  </v>
      </c>
      <c r="N528" s="3" t="str">
        <f>IF(N$3=0,0,INDEX(Sheet1!RawDataCols,$C528,N$5))</f>
        <v>Prepaid - Insurance-B25 188 Carrington</v>
      </c>
      <c r="O528" s="3">
        <f>INDEX(Sheet1!RawDataCols,$C528,O$5)</f>
        <v>20</v>
      </c>
      <c r="P528" s="3" t="str">
        <f>INDEX(Sheet1!RawDataCols,$C528,P$5)</f>
        <v>Current Assets</v>
      </c>
      <c r="Q528" s="3" t="str">
        <f>IF(Q$3=0,0,INDEX(Sheet1!RawDataCols,$C528,Q$5))</f>
        <v>B</v>
      </c>
      <c r="R528" s="3">
        <f t="shared" si="85"/>
        <v>1</v>
      </c>
      <c r="S528" s="3">
        <f t="shared" si="86"/>
        <v>-1</v>
      </c>
      <c r="T528" s="3">
        <f>IF(T$3=0,0,INDEX(Sheet1!RawDataCols,$C528,T$5)*$R528)</f>
        <v>0</v>
      </c>
      <c r="U528" s="3">
        <f>IF(U$3=0,0,INDEX(Sheet1!RawDataCols,$C528,U$5)*$R528)</f>
        <v>0</v>
      </c>
      <c r="V528" s="3">
        <f>IF(V$3=0,0,INDEX(Sheet1!RawDataCols,$C528,V$5)*$R528)</f>
        <v>0</v>
      </c>
      <c r="W528" s="3">
        <f>IF(W$3=0,0,INDEX(Sheet1!RawDataCols,$C528,W$5)*$R528)</f>
        <v>0</v>
      </c>
      <c r="X528" s="3">
        <f>IF(X$3=0,0,INDEX(Sheet1!RawDataCols,$C528,X$5)*$R528)</f>
        <v>0</v>
      </c>
      <c r="Y528" s="3">
        <f>IF(Y$3=0,0,INDEX(Sheet1!RawDataCols,$C528,Y$5)*$R528)</f>
        <v>0</v>
      </c>
      <c r="Z528" s="3">
        <f>IF(Z$3=0,0,INDEX(Sheet1!RawDataCols,$C528,Z$5)*$R528)</f>
        <v>0</v>
      </c>
      <c r="AA528" s="3">
        <f>IF(AA$3=0,0,INDEX(Sheet1!RawDataCols,$C528,AA$5)*$R528)</f>
        <v>0</v>
      </c>
      <c r="AB528" s="3">
        <f>IF(AB$3=0,0,INDEX(Sheet1!RawDataCols,$C528,AB$5)*$R528)</f>
        <v>0</v>
      </c>
      <c r="AC528" s="3">
        <f>IF(AC$3=0,0,INDEX(Sheet1!RawDataCols,$C528,AC$5)*$R528)</f>
        <v>0</v>
      </c>
      <c r="AD528" s="3">
        <f>IF(AD$3=0,0,INDEX(Sheet1!RawDataCols,$C528,AD$5)*$R528)</f>
        <v>0</v>
      </c>
      <c r="AE528" s="3">
        <f>IF(AE$3=0,0,INDEX(Sheet1!RawDataCols,$C528,AE$5)*$R528)</f>
        <v>0</v>
      </c>
      <c r="AF528" s="3">
        <f>IF(AF$3=0,0,INDEX(Sheet1!RawDataCols,$C528,AF$5)*$R528)</f>
        <v>0</v>
      </c>
      <c r="AG528" s="3">
        <f>IF(AG$3=0,0,INDEX(Sheet1!RawDataCols,$C528,AG$5)*$R528)</f>
        <v>0</v>
      </c>
      <c r="AH528" s="3">
        <f>IF(AH$3=0,0,INDEX(Sheet1!RawDataCols,$C528,AH$5)*$R528)</f>
        <v>0</v>
      </c>
      <c r="AI528" s="3">
        <f>IF(AI$3=0,0,INDEX(Sheet1!RawDataCols,$C528,AI$5)*$R528)</f>
        <v>0</v>
      </c>
      <c r="AJ528" s="3">
        <f>IF(AJ$3=0,0,INDEX(Sheet1!RawDataCols,$C528,AJ$5)*$R528)</f>
        <v>0</v>
      </c>
      <c r="AK528" s="3">
        <f>IF(AK$3=0,0,INDEX(Sheet1!RawDataCols,$C528,AK$5)*$R528)</f>
        <v>0</v>
      </c>
      <c r="AL528" s="3">
        <f>IF(AL$3=0,0,INDEX(Sheet1!RawDataCols,$C528,AL$5)*$R528)</f>
        <v>0</v>
      </c>
      <c r="AM528" s="3">
        <f>IF(AM$3=0,0,INDEX(Sheet1!RawDataCols,$C528,AM$5)*$R528)</f>
        <v>0</v>
      </c>
      <c r="AN528" s="3">
        <f>IF(AN$3=0,0,INDEX(Sheet1!RawDataCols,$C528,AN$5)*$R528)</f>
        <v>0</v>
      </c>
      <c r="AO528" s="3">
        <f>IF(AO$3=0,0,INDEX(Sheet1!RawDataCols,$C528,AO$5)*$R528)</f>
        <v>0</v>
      </c>
      <c r="AP528" s="3">
        <f>IF(AP$3=0,0,INDEX(Sheet1!RawDataCols,$C528,AP$5)*$R528)</f>
        <v>0</v>
      </c>
      <c r="AQ528" s="3">
        <f>IF(AQ$3=0,0,INDEX(Sheet1!RawDataCols,$C528,AQ$5)*$R528)</f>
        <v>0</v>
      </c>
      <c r="AR528" s="3">
        <f>IF(AR$3=0,0,INDEX(Sheet1!RawDataCols,$C528,AR$5)*$R528)</f>
        <v>0</v>
      </c>
      <c r="AS528" s="3">
        <f>IF(AS$3=0,0,INDEX(Sheet1!RawDataCols,$C528,AS$5)*$R528)</f>
        <v>0</v>
      </c>
      <c r="AT528" s="3">
        <f>IF(AT$3=0,0,INDEX(Sheet1!RawDataCols,$C528,AT$5)*$R528)</f>
        <v>0</v>
      </c>
      <c r="AU528" s="3">
        <f>IF(AU$3=0,0,INDEX(Sheet1!RawDataCols,$C528,AU$5)*$R528)</f>
        <v>0</v>
      </c>
      <c r="AV528" s="3">
        <f>IF(AV$3=0,0,INDEX(Sheet1!RawDataCols,$C528,AV$5)*$R528)</f>
        <v>0</v>
      </c>
      <c r="AW528" s="3">
        <f>IF(AW$3=0,0,INDEX(Sheet1!RawDataCols,$C528,AW$5)*$R528)</f>
        <v>0</v>
      </c>
      <c r="AX528" s="3">
        <f>IF(AX$3=0,0,INDEX(Sheet1!RawDataCols,$C528,AX$5)*$R528)</f>
        <v>0</v>
      </c>
      <c r="AY528" s="3">
        <f>IF(AY$3=0,0,INDEX(Sheet1!RawDataCols,$C528,AY$5)*$R528)</f>
        <v>0</v>
      </c>
      <c r="AZ528" s="3">
        <f>IF(AZ$3=0,0,INDEX(Sheet1!RawDataCols,$C528,AZ$5)*$R528)</f>
        <v>0</v>
      </c>
      <c r="BA528" s="3">
        <f>IF(BA$3=0,0,INDEX(Sheet1!RawDataCols,$C528,BA$5)*$R528)</f>
        <v>0</v>
      </c>
      <c r="BB528" s="3">
        <f>IF(BB$3=0,0,INDEX(Sheet1!RawDataCols,$C528,BB$5)*$R528)</f>
        <v>0</v>
      </c>
      <c r="BC528" s="3">
        <f>IF(BC$3=0,0,INDEX(Sheet1!RawDataCols,$C528,BC$5)*$R528)</f>
        <v>0</v>
      </c>
      <c r="BD528" s="3">
        <f>IF(BD$3=0,0,INDEX(Sheet1!RawDataCols,$C528,BD$5)*$R528)</f>
        <v>0</v>
      </c>
      <c r="BE528" s="3">
        <f>IF(BE$3=0,0,INDEX(Sheet1!RawDataCols,$C528,BE$5)*$R528)</f>
        <v>0</v>
      </c>
      <c r="BF528" s="3">
        <f>IF(BF$3=0,0,INDEX(Sheet1!RawDataCols,$C528,BF$5)*$R528)</f>
        <v>0</v>
      </c>
      <c r="BG528" s="179">
        <f>IF(BG$3=0,0,INDEX(Sheet1!RawDataCols,$C528,BG$5)*$R528)</f>
        <v>0</v>
      </c>
      <c r="BH528" s="33">
        <f t="shared" si="87"/>
        <v>0</v>
      </c>
      <c r="BI528" s="33">
        <f t="shared" si="88"/>
        <v>0</v>
      </c>
      <c r="BJ528" s="33">
        <f t="shared" si="89"/>
        <v>0</v>
      </c>
      <c r="BK528" s="3">
        <f>IF(BK$3=0,0,INDEX(Sheet1!RawDataCols,$C528,BK$5)*$R528)</f>
        <v>0</v>
      </c>
      <c r="BL528" s="3">
        <f>IF(BL$3=0,0,INDEX(Sheet1!RawDataCols,$C528,BL$5)*$R528)</f>
        <v>0</v>
      </c>
      <c r="BM528" s="3">
        <f>IF(BM$3=0,0,INDEX(Sheet1!RawDataCols,$C528,BM$5)*$R528)</f>
        <v>0</v>
      </c>
      <c r="BN528" s="3">
        <f>IF(BN$3=0,0,INDEX(Sheet1!RawDataCols,$C528,BN$5)*$R528)</f>
        <v>0</v>
      </c>
      <c r="BO528" s="3">
        <f>IF(BO$3=0,0,INDEX(Sheet1!RawDataCols,$C528,BO$5)*$R528)</f>
        <v>0</v>
      </c>
      <c r="BP528" s="3">
        <f>IF(BP$3=0,0,INDEX(Sheet1!RawDataCols,$C528,BP$5)*$R528)</f>
        <v>0</v>
      </c>
      <c r="BQ528" s="3">
        <f t="shared" si="90"/>
        <v>0</v>
      </c>
      <c r="BR528" s="3">
        <f t="shared" si="91"/>
        <v>0</v>
      </c>
      <c r="BS528" s="3">
        <f t="shared" si="92"/>
        <v>0</v>
      </c>
      <c r="BT528" s="3">
        <f t="shared" si="93"/>
        <v>0</v>
      </c>
      <c r="BU528" s="3" t="str">
        <f>INDEX(Sheet1!$BS$2:$BS$1000,MATCH($A528,Sheet1!$A$2:$A$1000,0))</f>
        <v>22</v>
      </c>
      <c r="BV528" s="3">
        <f>INDEX(Sheet1!$BT$2:$BT$1000,MATCH($A528,Sheet1!$A$2:$A$1000,0))</f>
        <v>0</v>
      </c>
    </row>
    <row r="529" spans="1:74" x14ac:dyDescent="0.2">
      <c r="A529" s="11" t="s">
        <v>1043</v>
      </c>
      <c r="B529" s="3">
        <f>MATCH($A529,Sheet1!ACCOUNTNO,0)</f>
        <v>488</v>
      </c>
      <c r="C529" s="3">
        <f t="shared" si="84"/>
        <v>488</v>
      </c>
      <c r="D529" s="3" t="str">
        <f>IF(D$3=0,0,INDEX(Sheet1!RawDataCols,$C529,D$5))</f>
        <v>52260A14</v>
      </c>
      <c r="E529" s="3" t="str">
        <f>IF(E$3=0,0,INDEX(Sheet1!RawDataCols,$C529,E$5))</f>
        <v xml:space="preserve">52260          </v>
      </c>
      <c r="F529" s="3" t="str">
        <f>IF(F$3=0,0,INDEX(Sheet1!RawDataCols,$C529,F$5))</f>
        <v xml:space="preserve">A14            </v>
      </c>
      <c r="G529" s="3" t="str">
        <f>IF(G$3=0,0,INDEX(Sheet1!RawDataCols,$C529,G$5))</f>
        <v xml:space="preserve">               </v>
      </c>
      <c r="H529" s="3" t="str">
        <f>IF(H$3=0,0,INDEX(Sheet1!RawDataCols,$C529,H$5))</f>
        <v xml:space="preserve">               </v>
      </c>
      <c r="I529" s="3" t="str">
        <f>IF(I$3=0,0,INDEX(Sheet1!RawDataCols,$C529,I$5))</f>
        <v xml:space="preserve">               </v>
      </c>
      <c r="J529" s="3" t="str">
        <f>IF(J$3=0,0,INDEX(Sheet1!RawDataCols,$C529,J$5))</f>
        <v xml:space="preserve">               </v>
      </c>
      <c r="K529" s="3" t="str">
        <f>IF(K$3=0,0,INDEX(Sheet1!RawDataCols,$C529,K$5))</f>
        <v xml:space="preserve">               </v>
      </c>
      <c r="L529" s="3" t="str">
        <f>IF(L$3=0,0,INDEX(Sheet1!RawDataCols,$C529,L$5))</f>
        <v xml:space="preserve">               </v>
      </c>
      <c r="M529" s="3" t="str">
        <f>IF(M$3=0,0,INDEX(Sheet1!RawDataCols,$C529,M$5))</f>
        <v xml:space="preserve">F007  </v>
      </c>
      <c r="N529" s="3" t="str">
        <f>IF(N$3=0,0,INDEX(Sheet1!RawDataCols,$C529,N$5))</f>
        <v>Prepaid - Insurance-120 Queen Road</v>
      </c>
      <c r="O529" s="3">
        <f>INDEX(Sheet1!RawDataCols,$C529,O$5)</f>
        <v>20</v>
      </c>
      <c r="P529" s="3" t="str">
        <f>INDEX(Sheet1!RawDataCols,$C529,P$5)</f>
        <v>Current Assets</v>
      </c>
      <c r="Q529" s="3" t="str">
        <f>IF(Q$3=0,0,INDEX(Sheet1!RawDataCols,$C529,Q$5))</f>
        <v>B</v>
      </c>
      <c r="R529" s="3">
        <f t="shared" si="85"/>
        <v>1</v>
      </c>
      <c r="S529" s="3">
        <f t="shared" si="86"/>
        <v>-1</v>
      </c>
      <c r="T529" s="3">
        <f>IF(T$3=0,0,INDEX(Sheet1!RawDataCols,$C529,T$5)*$R529)</f>
        <v>44.54</v>
      </c>
      <c r="U529" s="3">
        <f>IF(U$3=0,0,INDEX(Sheet1!RawDataCols,$C529,U$5)*$R529)</f>
        <v>-0.81</v>
      </c>
      <c r="V529" s="3">
        <f>IF(V$3=0,0,INDEX(Sheet1!RawDataCols,$C529,V$5)*$R529)</f>
        <v>0</v>
      </c>
      <c r="W529" s="3">
        <f>IF(W$3=0,0,INDEX(Sheet1!RawDataCols,$C529,W$5)*$R529)</f>
        <v>-0.76</v>
      </c>
      <c r="X529" s="3">
        <f>IF(X$3=0,0,INDEX(Sheet1!RawDataCols,$C529,X$5)*$R529)</f>
        <v>-0.76</v>
      </c>
      <c r="Y529" s="3">
        <f>IF(Y$3=0,0,INDEX(Sheet1!RawDataCols,$C529,Y$5)*$R529)</f>
        <v>0</v>
      </c>
      <c r="Z529" s="3">
        <f>IF(Z$3=0,0,INDEX(Sheet1!RawDataCols,$C529,Z$5)*$R529)</f>
        <v>-0.68</v>
      </c>
      <c r="AA529" s="3">
        <f>IF(AA$3=0,0,INDEX(Sheet1!RawDataCols,$C529,AA$5)*$R529)</f>
        <v>-0.81</v>
      </c>
      <c r="AB529" s="3">
        <f>IF(AB$3=0,0,INDEX(Sheet1!RawDataCols,$C529,AB$5)*$R529)</f>
        <v>0</v>
      </c>
      <c r="AC529" s="3">
        <f>IF(AC$3=0,0,INDEX(Sheet1!RawDataCols,$C529,AC$5)*$R529)</f>
        <v>-0.76</v>
      </c>
      <c r="AD529" s="3">
        <f>IF(AD$3=0,0,INDEX(Sheet1!RawDataCols,$C529,AD$5)*$R529)</f>
        <v>-0.78</v>
      </c>
      <c r="AE529" s="3">
        <f>IF(AE$3=0,0,INDEX(Sheet1!RawDataCols,$C529,AE$5)*$R529)</f>
        <v>0</v>
      </c>
      <c r="AF529" s="3">
        <f>IF(AF$3=0,0,INDEX(Sheet1!RawDataCols,$C529,AF$5)*$R529)</f>
        <v>-0.74</v>
      </c>
      <c r="AG529" s="3">
        <f>IF(AG$3=0,0,INDEX(Sheet1!RawDataCols,$C529,AG$5)*$R529)</f>
        <v>-0.81</v>
      </c>
      <c r="AH529" s="3">
        <f>IF(AH$3=0,0,INDEX(Sheet1!RawDataCols,$C529,AH$5)*$R529)</f>
        <v>0</v>
      </c>
      <c r="AI529" s="3">
        <f>IF(AI$3=0,0,INDEX(Sheet1!RawDataCols,$C529,AI$5)*$R529)</f>
        <v>-0.76</v>
      </c>
      <c r="AJ529" s="3">
        <f>IF(AJ$3=0,0,INDEX(Sheet1!RawDataCols,$C529,AJ$5)*$R529)</f>
        <v>-0.78</v>
      </c>
      <c r="AK529" s="3">
        <f>IF(AK$3=0,0,INDEX(Sheet1!RawDataCols,$C529,AK$5)*$R529)</f>
        <v>0</v>
      </c>
      <c r="AL529" s="3">
        <f>IF(AL$3=0,0,INDEX(Sheet1!RawDataCols,$C529,AL$5)*$R529)</f>
        <v>-0.74</v>
      </c>
      <c r="AM529" s="3">
        <f>IF(AM$3=0,0,INDEX(Sheet1!RawDataCols,$C529,AM$5)*$R529)</f>
        <v>-0.81</v>
      </c>
      <c r="AN529" s="3">
        <f>IF(AN$3=0,0,INDEX(Sheet1!RawDataCols,$C529,AN$5)*$R529)</f>
        <v>0</v>
      </c>
      <c r="AO529" s="3">
        <f>IF(AO$3=0,0,INDEX(Sheet1!RawDataCols,$C529,AO$5)*$R529)</f>
        <v>-0.76</v>
      </c>
      <c r="AP529" s="3">
        <f>IF(AP$3=0,0,INDEX(Sheet1!RawDataCols,$C529,AP$5)*$R529)</f>
        <v>-0.81</v>
      </c>
      <c r="AQ529" s="3">
        <f>IF(AQ$3=0,0,INDEX(Sheet1!RawDataCols,$C529,AQ$5)*$R529)</f>
        <v>0</v>
      </c>
      <c r="AR529" s="3">
        <f>IF(AR$3=0,0,INDEX(Sheet1!RawDataCols,$C529,AR$5)*$R529)</f>
        <v>-0.76</v>
      </c>
      <c r="AS529" s="3">
        <f>IF(AS$3=0,0,INDEX(Sheet1!RawDataCols,$C529,AS$5)*$R529)</f>
        <v>9.8000000000000007</v>
      </c>
      <c r="AT529" s="3">
        <f>IF(AT$3=0,0,INDEX(Sheet1!RawDataCols,$C529,AT$5)*$R529)</f>
        <v>0</v>
      </c>
      <c r="AU529" s="3">
        <f>IF(AU$3=0,0,INDEX(Sheet1!RawDataCols,$C529,AU$5)*$R529)</f>
        <v>28.86</v>
      </c>
      <c r="AV529" s="3">
        <f>IF(AV$3=0,0,INDEX(Sheet1!RawDataCols,$C529,AV$5)*$R529)</f>
        <v>-0.91</v>
      </c>
      <c r="AW529" s="3">
        <f>IF(AW$3=0,0,INDEX(Sheet1!RawDataCols,$C529,AW$5)*$R529)</f>
        <v>0</v>
      </c>
      <c r="AX529" s="3">
        <f>IF(AX$3=0,0,INDEX(Sheet1!RawDataCols,$C529,AX$5)*$R529)</f>
        <v>-0.81</v>
      </c>
      <c r="AY529" s="3">
        <f>IF(AY$3=0,0,INDEX(Sheet1!RawDataCols,$C529,AY$5)*$R529)</f>
        <v>-0.88</v>
      </c>
      <c r="AZ529" s="3">
        <f>IF(AZ$3=0,0,INDEX(Sheet1!RawDataCols,$C529,AZ$5)*$R529)</f>
        <v>0</v>
      </c>
      <c r="BA529" s="3">
        <f>IF(BA$3=0,0,INDEX(Sheet1!RawDataCols,$C529,BA$5)*$R529)</f>
        <v>-0.78</v>
      </c>
      <c r="BB529" s="3">
        <f>IF(BB$3=0,0,INDEX(Sheet1!RawDataCols,$C529,BB$5)*$R529)</f>
        <v>-0.91</v>
      </c>
      <c r="BC529" s="3">
        <f>IF(BC$3=0,0,INDEX(Sheet1!RawDataCols,$C529,BC$5)*$R529)</f>
        <v>0</v>
      </c>
      <c r="BD529" s="3">
        <f>IF(BD$3=0,0,INDEX(Sheet1!RawDataCols,$C529,BD$5)*$R529)</f>
        <v>-0.81</v>
      </c>
      <c r="BE529" s="3">
        <f>IF(BE$3=0,0,INDEX(Sheet1!RawDataCols,$C529,BE$5)*$R529)</f>
        <v>-0.91</v>
      </c>
      <c r="BF529" s="3">
        <f>IF(BF$3=0,0,INDEX(Sheet1!RawDataCols,$C529,BF$5)*$R529)</f>
        <v>0</v>
      </c>
      <c r="BG529" s="179">
        <f>IF(BG$3=0,0,INDEX(Sheet1!RawDataCols,$C529,BG$5)*$R529)</f>
        <v>-0.81</v>
      </c>
      <c r="BH529" s="33">
        <f t="shared" si="87"/>
        <v>45.269999999999989</v>
      </c>
      <c r="BI529" s="33">
        <f t="shared" si="88"/>
        <v>0</v>
      </c>
      <c r="BJ529" s="33">
        <f t="shared" si="89"/>
        <v>44.54</v>
      </c>
      <c r="BK529" s="3">
        <f>IF(BK$3=0,0,INDEX(Sheet1!RawDataCols,$C529,BK$5)*$R529)</f>
        <v>0</v>
      </c>
      <c r="BL529" s="3">
        <f>IF(BL$3=0,0,INDEX(Sheet1!RawDataCols,$C529,BL$5)*$R529)</f>
        <v>2.4500000000000002</v>
      </c>
      <c r="BM529" s="3">
        <f>IF(BM$3=0,0,INDEX(Sheet1!RawDataCols,$C529,BM$5)*$R529)</f>
        <v>0.1</v>
      </c>
      <c r="BN529" s="3">
        <f>IF(BN$3=0,0,INDEX(Sheet1!RawDataCols,$C529,BN$5)*$R529)</f>
        <v>9.1249999999999998E-2</v>
      </c>
      <c r="BO529" s="3">
        <f>IF(BO$3=0,0,INDEX(Sheet1!RawDataCols,$C529,BO$5)*$R529)</f>
        <v>417.70875000000001</v>
      </c>
      <c r="BP529" s="3">
        <f>IF(BP$3=0,0,INDEX(Sheet1!RawDataCols,$C529,BP$5)*$R529)</f>
        <v>24.04</v>
      </c>
      <c r="BQ529" s="3">
        <f t="shared" si="90"/>
        <v>42.16</v>
      </c>
      <c r="BR529" s="3">
        <f t="shared" si="91"/>
        <v>39.79</v>
      </c>
      <c r="BS529" s="3">
        <f t="shared" si="92"/>
        <v>47.97</v>
      </c>
      <c r="BT529" s="3">
        <f t="shared" si="93"/>
        <v>45.269999999999996</v>
      </c>
      <c r="BU529" s="3" t="str">
        <f>INDEX(Sheet1!$BS$2:$BS$1000,MATCH($A529,Sheet1!$A$2:$A$1000,0))</f>
        <v>22</v>
      </c>
      <c r="BV529" s="3">
        <f>INDEX(Sheet1!$BT$2:$BT$1000,MATCH($A529,Sheet1!$A$2:$A$1000,0))</f>
        <v>45.27</v>
      </c>
    </row>
    <row r="530" spans="1:74" x14ac:dyDescent="0.2">
      <c r="A530" s="11" t="s">
        <v>1044</v>
      </c>
      <c r="B530" s="3">
        <f>MATCH($A530,Sheet1!ACCOUNTNO,0)</f>
        <v>489</v>
      </c>
      <c r="C530" s="3">
        <f t="shared" si="84"/>
        <v>489</v>
      </c>
      <c r="D530" s="3" t="str">
        <f>IF(D$3=0,0,INDEX(Sheet1!RawDataCols,$C530,D$5))</f>
        <v>52260A15</v>
      </c>
      <c r="E530" s="3" t="str">
        <f>IF(E$3=0,0,INDEX(Sheet1!RawDataCols,$C530,E$5))</f>
        <v xml:space="preserve">52260          </v>
      </c>
      <c r="F530" s="3" t="str">
        <f>IF(F$3=0,0,INDEX(Sheet1!RawDataCols,$C530,F$5))</f>
        <v xml:space="preserve">A15            </v>
      </c>
      <c r="G530" s="3" t="str">
        <f>IF(G$3=0,0,INDEX(Sheet1!RawDataCols,$C530,G$5))</f>
        <v xml:space="preserve">               </v>
      </c>
      <c r="H530" s="3" t="str">
        <f>IF(H$3=0,0,INDEX(Sheet1!RawDataCols,$C530,H$5))</f>
        <v xml:space="preserve">               </v>
      </c>
      <c r="I530" s="3" t="str">
        <f>IF(I$3=0,0,INDEX(Sheet1!RawDataCols,$C530,I$5))</f>
        <v xml:space="preserve">               </v>
      </c>
      <c r="J530" s="3" t="str">
        <f>IF(J$3=0,0,INDEX(Sheet1!RawDataCols,$C530,J$5))</f>
        <v xml:space="preserve">               </v>
      </c>
      <c r="K530" s="3" t="str">
        <f>IF(K$3=0,0,INDEX(Sheet1!RawDataCols,$C530,K$5))</f>
        <v xml:space="preserve">               </v>
      </c>
      <c r="L530" s="3" t="str">
        <f>IF(L$3=0,0,INDEX(Sheet1!RawDataCols,$C530,L$5))</f>
        <v xml:space="preserve">               </v>
      </c>
      <c r="M530" s="3" t="str">
        <f>IF(M$3=0,0,INDEX(Sheet1!RawDataCols,$C530,M$5))</f>
        <v xml:space="preserve">F007  </v>
      </c>
      <c r="N530" s="3" t="str">
        <f>IF(N$3=0,0,INDEX(Sheet1!RawDataCols,$C530,N$5))</f>
        <v>Prepaid - Insurance-236 Queen Road</v>
      </c>
      <c r="O530" s="3">
        <f>INDEX(Sheet1!RawDataCols,$C530,O$5)</f>
        <v>20</v>
      </c>
      <c r="P530" s="3" t="str">
        <f>INDEX(Sheet1!RawDataCols,$C530,P$5)</f>
        <v>Current Assets</v>
      </c>
      <c r="Q530" s="3" t="str">
        <f>IF(Q$3=0,0,INDEX(Sheet1!RawDataCols,$C530,Q$5))</f>
        <v>B</v>
      </c>
      <c r="R530" s="3">
        <f t="shared" si="85"/>
        <v>1</v>
      </c>
      <c r="S530" s="3">
        <f t="shared" si="86"/>
        <v>-1</v>
      </c>
      <c r="T530" s="3">
        <f>IF(T$3=0,0,INDEX(Sheet1!RawDataCols,$C530,T$5)*$R530)</f>
        <v>177.52</v>
      </c>
      <c r="U530" s="3">
        <f>IF(U$3=0,0,INDEX(Sheet1!RawDataCols,$C530,U$5)*$R530)</f>
        <v>-2.5099999999999998</v>
      </c>
      <c r="V530" s="3">
        <f>IF(V$3=0,0,INDEX(Sheet1!RawDataCols,$C530,V$5)*$R530)</f>
        <v>0</v>
      </c>
      <c r="W530" s="3">
        <f>IF(W$3=0,0,INDEX(Sheet1!RawDataCols,$C530,W$5)*$R530)</f>
        <v>-2.35</v>
      </c>
      <c r="X530" s="3">
        <f>IF(X$3=0,0,INDEX(Sheet1!RawDataCols,$C530,X$5)*$R530)</f>
        <v>-2.35</v>
      </c>
      <c r="Y530" s="3">
        <f>IF(Y$3=0,0,INDEX(Sheet1!RawDataCols,$C530,Y$5)*$R530)</f>
        <v>0</v>
      </c>
      <c r="Z530" s="3">
        <f>IF(Z$3=0,0,INDEX(Sheet1!RawDataCols,$C530,Z$5)*$R530)</f>
        <v>-2.13</v>
      </c>
      <c r="AA530" s="3">
        <f>IF(AA$3=0,0,INDEX(Sheet1!RawDataCols,$C530,AA$5)*$R530)</f>
        <v>-2.5099999999999998</v>
      </c>
      <c r="AB530" s="3">
        <f>IF(AB$3=0,0,INDEX(Sheet1!RawDataCols,$C530,AB$5)*$R530)</f>
        <v>0</v>
      </c>
      <c r="AC530" s="3">
        <f>IF(AC$3=0,0,INDEX(Sheet1!RawDataCols,$C530,AC$5)*$R530)</f>
        <v>-2.35</v>
      </c>
      <c r="AD530" s="3">
        <f>IF(AD$3=0,0,INDEX(Sheet1!RawDataCols,$C530,AD$5)*$R530)</f>
        <v>-2.44</v>
      </c>
      <c r="AE530" s="3">
        <f>IF(AE$3=0,0,INDEX(Sheet1!RawDataCols,$C530,AE$5)*$R530)</f>
        <v>0</v>
      </c>
      <c r="AF530" s="3">
        <f>IF(AF$3=0,0,INDEX(Sheet1!RawDataCols,$C530,AF$5)*$R530)</f>
        <v>-2.29</v>
      </c>
      <c r="AG530" s="3">
        <f>IF(AG$3=0,0,INDEX(Sheet1!RawDataCols,$C530,AG$5)*$R530)</f>
        <v>-2.5099999999999998</v>
      </c>
      <c r="AH530" s="3">
        <f>IF(AH$3=0,0,INDEX(Sheet1!RawDataCols,$C530,AH$5)*$R530)</f>
        <v>0</v>
      </c>
      <c r="AI530" s="3">
        <f>IF(AI$3=0,0,INDEX(Sheet1!RawDataCols,$C530,AI$5)*$R530)</f>
        <v>-2.35</v>
      </c>
      <c r="AJ530" s="3">
        <f>IF(AJ$3=0,0,INDEX(Sheet1!RawDataCols,$C530,AJ$5)*$R530)</f>
        <v>-2.44</v>
      </c>
      <c r="AK530" s="3">
        <f>IF(AK$3=0,0,INDEX(Sheet1!RawDataCols,$C530,AK$5)*$R530)</f>
        <v>0</v>
      </c>
      <c r="AL530" s="3">
        <f>IF(AL$3=0,0,INDEX(Sheet1!RawDataCols,$C530,AL$5)*$R530)</f>
        <v>-2.29</v>
      </c>
      <c r="AM530" s="3">
        <f>IF(AM$3=0,0,INDEX(Sheet1!RawDataCols,$C530,AM$5)*$R530)</f>
        <v>-2.5099999999999998</v>
      </c>
      <c r="AN530" s="3">
        <f>IF(AN$3=0,0,INDEX(Sheet1!RawDataCols,$C530,AN$5)*$R530)</f>
        <v>0</v>
      </c>
      <c r="AO530" s="3">
        <f>IF(AO$3=0,0,INDEX(Sheet1!RawDataCols,$C530,AO$5)*$R530)</f>
        <v>-2.35</v>
      </c>
      <c r="AP530" s="3">
        <f>IF(AP$3=0,0,INDEX(Sheet1!RawDataCols,$C530,AP$5)*$R530)</f>
        <v>-2.5099999999999998</v>
      </c>
      <c r="AQ530" s="3">
        <f>IF(AQ$3=0,0,INDEX(Sheet1!RawDataCols,$C530,AQ$5)*$R530)</f>
        <v>0</v>
      </c>
      <c r="AR530" s="3">
        <f>IF(AR$3=0,0,INDEX(Sheet1!RawDataCols,$C530,AR$5)*$R530)</f>
        <v>-2.35</v>
      </c>
      <c r="AS530" s="3">
        <f>IF(AS$3=0,0,INDEX(Sheet1!RawDataCols,$C530,AS$5)*$R530)</f>
        <v>30.44</v>
      </c>
      <c r="AT530" s="3">
        <f>IF(AT$3=0,0,INDEX(Sheet1!RawDataCols,$C530,AT$5)*$R530)</f>
        <v>0</v>
      </c>
      <c r="AU530" s="3">
        <f>IF(AU$3=0,0,INDEX(Sheet1!RawDataCols,$C530,AU$5)*$R530)</f>
        <v>31.24</v>
      </c>
      <c r="AV530" s="3">
        <f>IF(AV$3=0,0,INDEX(Sheet1!RawDataCols,$C530,AV$5)*$R530)</f>
        <v>-2.82</v>
      </c>
      <c r="AW530" s="3">
        <f>IF(AW$3=0,0,INDEX(Sheet1!RawDataCols,$C530,AW$5)*$R530)</f>
        <v>0</v>
      </c>
      <c r="AX530" s="3">
        <f>IF(AX$3=0,0,INDEX(Sheet1!RawDataCols,$C530,AX$5)*$R530)</f>
        <v>-2.5099999999999998</v>
      </c>
      <c r="AY530" s="3">
        <f>IF(AY$3=0,0,INDEX(Sheet1!RawDataCols,$C530,AY$5)*$R530)</f>
        <v>-2.73</v>
      </c>
      <c r="AZ530" s="3">
        <f>IF(AZ$3=0,0,INDEX(Sheet1!RawDataCols,$C530,AZ$5)*$R530)</f>
        <v>0</v>
      </c>
      <c r="BA530" s="3">
        <f>IF(BA$3=0,0,INDEX(Sheet1!RawDataCols,$C530,BA$5)*$R530)</f>
        <v>-2.44</v>
      </c>
      <c r="BB530" s="3">
        <f>IF(BB$3=0,0,INDEX(Sheet1!RawDataCols,$C530,BB$5)*$R530)</f>
        <v>-2.82</v>
      </c>
      <c r="BC530" s="3">
        <f>IF(BC$3=0,0,INDEX(Sheet1!RawDataCols,$C530,BC$5)*$R530)</f>
        <v>0</v>
      </c>
      <c r="BD530" s="3">
        <f>IF(BD$3=0,0,INDEX(Sheet1!RawDataCols,$C530,BD$5)*$R530)</f>
        <v>-2.5099999999999998</v>
      </c>
      <c r="BE530" s="3">
        <f>IF(BE$3=0,0,INDEX(Sheet1!RawDataCols,$C530,BE$5)*$R530)</f>
        <v>-2.82</v>
      </c>
      <c r="BF530" s="3">
        <f>IF(BF$3=0,0,INDEX(Sheet1!RawDataCols,$C530,BF$5)*$R530)</f>
        <v>0</v>
      </c>
      <c r="BG530" s="179">
        <f>IF(BG$3=0,0,INDEX(Sheet1!RawDataCols,$C530,BG$5)*$R530)</f>
        <v>-2.5099999999999998</v>
      </c>
      <c r="BH530" s="33">
        <f t="shared" si="87"/>
        <v>179.81000000000009</v>
      </c>
      <c r="BI530" s="33">
        <f t="shared" si="88"/>
        <v>0</v>
      </c>
      <c r="BJ530" s="33">
        <f t="shared" si="89"/>
        <v>177.51999999999998</v>
      </c>
      <c r="BK530" s="3">
        <f>IF(BK$3=0,0,INDEX(Sheet1!RawDataCols,$C530,BK$5)*$R530)</f>
        <v>0</v>
      </c>
      <c r="BL530" s="3">
        <f>IF(BL$3=0,0,INDEX(Sheet1!RawDataCols,$C530,BL$5)*$R530)</f>
        <v>19.805</v>
      </c>
      <c r="BM530" s="3">
        <f>IF(BM$3=0,0,INDEX(Sheet1!RawDataCols,$C530,BM$5)*$R530)</f>
        <v>19.327500000000001</v>
      </c>
      <c r="BN530" s="3">
        <f>IF(BN$3=0,0,INDEX(Sheet1!RawDataCols,$C530,BN$5)*$R530)</f>
        <v>19.30125</v>
      </c>
      <c r="BO530" s="3">
        <f>IF(BO$3=0,0,INDEX(Sheet1!RawDataCols,$C530,BO$5)*$R530)</f>
        <v>19.265000000000001</v>
      </c>
      <c r="BP530" s="3">
        <f>IF(BP$3=0,0,INDEX(Sheet1!RawDataCols,$C530,BP$5)*$R530)</f>
        <v>172.2</v>
      </c>
      <c r="BQ530" s="3">
        <f t="shared" si="90"/>
        <v>170.15000000000003</v>
      </c>
      <c r="BR530" s="3">
        <f t="shared" si="91"/>
        <v>162.76000000000005</v>
      </c>
      <c r="BS530" s="3">
        <f t="shared" si="92"/>
        <v>188.18000000000006</v>
      </c>
      <c r="BT530" s="3">
        <f t="shared" si="93"/>
        <v>179.81000000000006</v>
      </c>
      <c r="BU530" s="3" t="str">
        <f>INDEX(Sheet1!$BS$2:$BS$1000,MATCH($A530,Sheet1!$A$2:$A$1000,0))</f>
        <v>22</v>
      </c>
      <c r="BV530" s="3">
        <f>INDEX(Sheet1!$BT$2:$BT$1000,MATCH($A530,Sheet1!$A$2:$A$1000,0))</f>
        <v>179.81</v>
      </c>
    </row>
    <row r="531" spans="1:74" x14ac:dyDescent="0.2">
      <c r="A531" s="11" t="s">
        <v>1045</v>
      </c>
      <c r="B531" s="3">
        <f>MATCH($A531,Sheet1!ACCOUNTNO,0)</f>
        <v>490</v>
      </c>
      <c r="C531" s="3">
        <f t="shared" si="84"/>
        <v>490</v>
      </c>
      <c r="D531" s="3" t="str">
        <f>IF(D$3=0,0,INDEX(Sheet1!RawDataCols,$C531,D$5))</f>
        <v>52260A16</v>
      </c>
      <c r="E531" s="3" t="str">
        <f>IF(E$3=0,0,INDEX(Sheet1!RawDataCols,$C531,E$5))</f>
        <v xml:space="preserve">52260          </v>
      </c>
      <c r="F531" s="3" t="str">
        <f>IF(F$3=0,0,INDEX(Sheet1!RawDataCols,$C531,F$5))</f>
        <v xml:space="preserve">A16            </v>
      </c>
      <c r="G531" s="3" t="str">
        <f>IF(G$3=0,0,INDEX(Sheet1!RawDataCols,$C531,G$5))</f>
        <v xml:space="preserve">               </v>
      </c>
      <c r="H531" s="3" t="str">
        <f>IF(H$3=0,0,INDEX(Sheet1!RawDataCols,$C531,H$5))</f>
        <v xml:space="preserve">               </v>
      </c>
      <c r="I531" s="3" t="str">
        <f>IF(I$3=0,0,INDEX(Sheet1!RawDataCols,$C531,I$5))</f>
        <v xml:space="preserve">               </v>
      </c>
      <c r="J531" s="3" t="str">
        <f>IF(J$3=0,0,INDEX(Sheet1!RawDataCols,$C531,J$5))</f>
        <v xml:space="preserve">               </v>
      </c>
      <c r="K531" s="3" t="str">
        <f>IF(K$3=0,0,INDEX(Sheet1!RawDataCols,$C531,K$5))</f>
        <v xml:space="preserve">               </v>
      </c>
      <c r="L531" s="3" t="str">
        <f>IF(L$3=0,0,INDEX(Sheet1!RawDataCols,$C531,L$5))</f>
        <v xml:space="preserve">               </v>
      </c>
      <c r="M531" s="3" t="str">
        <f>IF(M$3=0,0,INDEX(Sheet1!RawDataCols,$C531,M$5))</f>
        <v xml:space="preserve">F007  </v>
      </c>
      <c r="N531" s="3" t="str">
        <f>IF(N$3=0,0,INDEX(Sheet1!RawDataCols,$C531,N$5))</f>
        <v>Prepaid - Insurance-534 Queen Road</v>
      </c>
      <c r="O531" s="3">
        <f>INDEX(Sheet1!RawDataCols,$C531,O$5)</f>
        <v>20</v>
      </c>
      <c r="P531" s="3" t="str">
        <f>INDEX(Sheet1!RawDataCols,$C531,P$5)</f>
        <v>Current Assets</v>
      </c>
      <c r="Q531" s="3" t="str">
        <f>IF(Q$3=0,0,INDEX(Sheet1!RawDataCols,$C531,Q$5))</f>
        <v>B</v>
      </c>
      <c r="R531" s="3">
        <f t="shared" si="85"/>
        <v>1</v>
      </c>
      <c r="S531" s="3">
        <f t="shared" si="86"/>
        <v>-1</v>
      </c>
      <c r="T531" s="3">
        <f>IF(T$3=0,0,INDEX(Sheet1!RawDataCols,$C531,T$5)*$R531)</f>
        <v>6458.02</v>
      </c>
      <c r="U531" s="3">
        <f>IF(U$3=0,0,INDEX(Sheet1!RawDataCols,$C531,U$5)*$R531)</f>
        <v>-2.85</v>
      </c>
      <c r="V531" s="3">
        <f>IF(V$3=0,0,INDEX(Sheet1!RawDataCols,$C531,V$5)*$R531)</f>
        <v>0</v>
      </c>
      <c r="W531" s="3">
        <f>IF(W$3=0,0,INDEX(Sheet1!RawDataCols,$C531,W$5)*$R531)</f>
        <v>-2.67</v>
      </c>
      <c r="X531" s="3">
        <f>IF(X$3=0,0,INDEX(Sheet1!RawDataCols,$C531,X$5)*$R531)</f>
        <v>-2.67</v>
      </c>
      <c r="Y531" s="3">
        <f>IF(Y$3=0,0,INDEX(Sheet1!RawDataCols,$C531,Y$5)*$R531)</f>
        <v>0</v>
      </c>
      <c r="Z531" s="3">
        <f>IF(Z$3=0,0,INDEX(Sheet1!RawDataCols,$C531,Z$5)*$R531)</f>
        <v>-2.42</v>
      </c>
      <c r="AA531" s="3">
        <f>IF(AA$3=0,0,INDEX(Sheet1!RawDataCols,$C531,AA$5)*$R531)</f>
        <v>-2.85</v>
      </c>
      <c r="AB531" s="3">
        <f>IF(AB$3=0,0,INDEX(Sheet1!RawDataCols,$C531,AB$5)*$R531)</f>
        <v>0</v>
      </c>
      <c r="AC531" s="3">
        <f>IF(AC$3=0,0,INDEX(Sheet1!RawDataCols,$C531,AC$5)*$R531)</f>
        <v>-2.67</v>
      </c>
      <c r="AD531" s="3">
        <f>IF(AD$3=0,0,INDEX(Sheet1!RawDataCols,$C531,AD$5)*$R531)</f>
        <v>-2.76</v>
      </c>
      <c r="AE531" s="3">
        <f>IF(AE$3=0,0,INDEX(Sheet1!RawDataCols,$C531,AE$5)*$R531)</f>
        <v>0</v>
      </c>
      <c r="AF531" s="3">
        <f>IF(AF$3=0,0,INDEX(Sheet1!RawDataCols,$C531,AF$5)*$R531)</f>
        <v>-2.59</v>
      </c>
      <c r="AG531" s="3">
        <f>IF(AG$3=0,0,INDEX(Sheet1!RawDataCols,$C531,AG$5)*$R531)</f>
        <v>-2.85</v>
      </c>
      <c r="AH531" s="3">
        <f>IF(AH$3=0,0,INDEX(Sheet1!RawDataCols,$C531,AH$5)*$R531)</f>
        <v>0</v>
      </c>
      <c r="AI531" s="3">
        <f>IF(AI$3=0,0,INDEX(Sheet1!RawDataCols,$C531,AI$5)*$R531)</f>
        <v>-2.67</v>
      </c>
      <c r="AJ531" s="3">
        <f>IF(AJ$3=0,0,INDEX(Sheet1!RawDataCols,$C531,AJ$5)*$R531)</f>
        <v>-6097.32</v>
      </c>
      <c r="AK531" s="3">
        <f>IF(AK$3=0,0,INDEX(Sheet1!RawDataCols,$C531,AK$5)*$R531)</f>
        <v>0</v>
      </c>
      <c r="AL531" s="3">
        <f>IF(AL$3=0,0,INDEX(Sheet1!RawDataCols,$C531,AL$5)*$R531)</f>
        <v>-2.59</v>
      </c>
      <c r="AM531" s="3">
        <f>IF(AM$3=0,0,INDEX(Sheet1!RawDataCols,$C531,AM$5)*$R531)</f>
        <v>-2.85</v>
      </c>
      <c r="AN531" s="3">
        <f>IF(AN$3=0,0,INDEX(Sheet1!RawDataCols,$C531,AN$5)*$R531)</f>
        <v>0</v>
      </c>
      <c r="AO531" s="3">
        <f>IF(AO$3=0,0,INDEX(Sheet1!RawDataCols,$C531,AO$5)*$R531)</f>
        <v>-2.67</v>
      </c>
      <c r="AP531" s="3">
        <f>IF(AP$3=0,0,INDEX(Sheet1!RawDataCols,$C531,AP$5)*$R531)</f>
        <v>-2.85</v>
      </c>
      <c r="AQ531" s="3">
        <f>IF(AQ$3=0,0,INDEX(Sheet1!RawDataCols,$C531,AQ$5)*$R531)</f>
        <v>0</v>
      </c>
      <c r="AR531" s="3">
        <f>IF(AR$3=0,0,INDEX(Sheet1!RawDataCols,$C531,AR$5)*$R531)</f>
        <v>-2.67</v>
      </c>
      <c r="AS531" s="3">
        <f>IF(AS$3=0,0,INDEX(Sheet1!RawDataCols,$C531,AS$5)*$R531)</f>
        <v>34.53</v>
      </c>
      <c r="AT531" s="3">
        <f>IF(AT$3=0,0,INDEX(Sheet1!RawDataCols,$C531,AT$5)*$R531)</f>
        <v>0</v>
      </c>
      <c r="AU531" s="3">
        <f>IF(AU$3=0,0,INDEX(Sheet1!RawDataCols,$C531,AU$5)*$R531)</f>
        <v>3157</v>
      </c>
      <c r="AV531" s="3">
        <f>IF(AV$3=0,0,INDEX(Sheet1!RawDataCols,$C531,AV$5)*$R531)</f>
        <v>-3.19</v>
      </c>
      <c r="AW531" s="3">
        <f>IF(AW$3=0,0,INDEX(Sheet1!RawDataCols,$C531,AW$5)*$R531)</f>
        <v>0</v>
      </c>
      <c r="AX531" s="3">
        <f>IF(AX$3=0,0,INDEX(Sheet1!RawDataCols,$C531,AX$5)*$R531)</f>
        <v>-2.85</v>
      </c>
      <c r="AY531" s="3">
        <f>IF(AY$3=0,0,INDEX(Sheet1!RawDataCols,$C531,AY$5)*$R531)</f>
        <v>-3.1</v>
      </c>
      <c r="AZ531" s="3">
        <f>IF(AZ$3=0,0,INDEX(Sheet1!RawDataCols,$C531,AZ$5)*$R531)</f>
        <v>0</v>
      </c>
      <c r="BA531" s="3">
        <f>IF(BA$3=0,0,INDEX(Sheet1!RawDataCols,$C531,BA$5)*$R531)</f>
        <v>-2.76</v>
      </c>
      <c r="BB531" s="3">
        <f>IF(BB$3=0,0,INDEX(Sheet1!RawDataCols,$C531,BB$5)*$R531)</f>
        <v>-3.19</v>
      </c>
      <c r="BC531" s="3">
        <f>IF(BC$3=0,0,INDEX(Sheet1!RawDataCols,$C531,BC$5)*$R531)</f>
        <v>0</v>
      </c>
      <c r="BD531" s="3">
        <f>IF(BD$3=0,0,INDEX(Sheet1!RawDataCols,$C531,BD$5)*$R531)</f>
        <v>-2.85</v>
      </c>
      <c r="BE531" s="3">
        <f>IF(BE$3=0,0,INDEX(Sheet1!RawDataCols,$C531,BE$5)*$R531)</f>
        <v>-3.19</v>
      </c>
      <c r="BF531" s="3">
        <f>IF(BF$3=0,0,INDEX(Sheet1!RawDataCols,$C531,BF$5)*$R531)</f>
        <v>0</v>
      </c>
      <c r="BG531" s="179">
        <f>IF(BG$3=0,0,INDEX(Sheet1!RawDataCols,$C531,BG$5)*$R531)</f>
        <v>-2.85</v>
      </c>
      <c r="BH531" s="33">
        <f t="shared" si="87"/>
        <v>366.06999999999925</v>
      </c>
      <c r="BI531" s="33">
        <f t="shared" si="88"/>
        <v>0</v>
      </c>
      <c r="BJ531" s="33">
        <f t="shared" si="89"/>
        <v>6458.02</v>
      </c>
      <c r="BK531" s="3">
        <f>IF(BK$3=0,0,INDEX(Sheet1!RawDataCols,$C531,BK$5)*$R531)</f>
        <v>0</v>
      </c>
      <c r="BL531" s="3">
        <f>IF(BL$3=0,0,INDEX(Sheet1!RawDataCols,$C531,BL$5)*$R531)</f>
        <v>414.35250000000002</v>
      </c>
      <c r="BM531" s="3">
        <f>IF(BM$3=0,0,INDEX(Sheet1!RawDataCols,$C531,BM$5)*$R531)</f>
        <v>26.487500000000001</v>
      </c>
      <c r="BN531" s="3">
        <f>IF(BN$3=0,0,INDEX(Sheet1!RawDataCols,$C531,BN$5)*$R531)</f>
        <v>26.452500000000001</v>
      </c>
      <c r="BO531" s="3">
        <f>IF(BO$3=0,0,INDEX(Sheet1!RawDataCols,$C531,BO$5)*$R531)</f>
        <v>26.41375</v>
      </c>
      <c r="BP531" s="3">
        <f>IF(BP$3=0,0,INDEX(Sheet1!RawDataCols,$C531,BP$5)*$R531)</f>
        <v>3330.43</v>
      </c>
      <c r="BQ531" s="3">
        <f t="shared" si="90"/>
        <v>6449.65</v>
      </c>
      <c r="BR531" s="3">
        <f t="shared" si="91"/>
        <v>346.72000000000025</v>
      </c>
      <c r="BS531" s="3">
        <f t="shared" si="92"/>
        <v>375.55000000000024</v>
      </c>
      <c r="BT531" s="3">
        <f t="shared" si="93"/>
        <v>366.07000000000022</v>
      </c>
      <c r="BU531" s="3" t="str">
        <f>INDEX(Sheet1!$BS$2:$BS$1000,MATCH($A531,Sheet1!$A$2:$A$1000,0))</f>
        <v>22</v>
      </c>
      <c r="BV531" s="3">
        <f>INDEX(Sheet1!$BT$2:$BT$1000,MATCH($A531,Sheet1!$A$2:$A$1000,0))</f>
        <v>366.07</v>
      </c>
    </row>
    <row r="532" spans="1:74" x14ac:dyDescent="0.2">
      <c r="A532" s="11" t="s">
        <v>961</v>
      </c>
      <c r="B532" s="3">
        <f>MATCH($A532,Sheet1!ACCOUNTNO,0)</f>
        <v>491</v>
      </c>
      <c r="C532" s="3">
        <f t="shared" si="84"/>
        <v>491</v>
      </c>
      <c r="D532" s="3" t="str">
        <f>IF(D$3=0,0,INDEX(Sheet1!RawDataCols,$C532,D$5))</f>
        <v>52260G07</v>
      </c>
      <c r="E532" s="3" t="str">
        <f>IF(E$3=0,0,INDEX(Sheet1!RawDataCols,$C532,E$5))</f>
        <v xml:space="preserve">52260          </v>
      </c>
      <c r="F532" s="3" t="str">
        <f>IF(F$3=0,0,INDEX(Sheet1!RawDataCols,$C532,F$5))</f>
        <v xml:space="preserve">G07            </v>
      </c>
      <c r="G532" s="3" t="str">
        <f>IF(G$3=0,0,INDEX(Sheet1!RawDataCols,$C532,G$5))</f>
        <v xml:space="preserve">               </v>
      </c>
      <c r="H532" s="3" t="str">
        <f>IF(H$3=0,0,INDEX(Sheet1!RawDataCols,$C532,H$5))</f>
        <v xml:space="preserve">               </v>
      </c>
      <c r="I532" s="3" t="str">
        <f>IF(I$3=0,0,INDEX(Sheet1!RawDataCols,$C532,I$5))</f>
        <v xml:space="preserve">               </v>
      </c>
      <c r="J532" s="3" t="str">
        <f>IF(J$3=0,0,INDEX(Sheet1!RawDataCols,$C532,J$5))</f>
        <v xml:space="preserve">               </v>
      </c>
      <c r="K532" s="3" t="str">
        <f>IF(K$3=0,0,INDEX(Sheet1!RawDataCols,$C532,K$5))</f>
        <v xml:space="preserve">               </v>
      </c>
      <c r="L532" s="3" t="str">
        <f>IF(L$3=0,0,INDEX(Sheet1!RawDataCols,$C532,L$5))</f>
        <v xml:space="preserve">               </v>
      </c>
      <c r="M532" s="3" t="str">
        <f>IF(M$3=0,0,INDEX(Sheet1!RawDataCols,$C532,M$5))</f>
        <v xml:space="preserve">F007  </v>
      </c>
      <c r="N532" s="3" t="str">
        <f>IF(N$3=0,0,INDEX(Sheet1!RawDataCols,$C532,N$5))</f>
        <v>Prepaid - Insurance-GPM</v>
      </c>
      <c r="O532" s="3">
        <f>INDEX(Sheet1!RawDataCols,$C532,O$5)</f>
        <v>20</v>
      </c>
      <c r="P532" s="3" t="str">
        <f>INDEX(Sheet1!RawDataCols,$C532,P$5)</f>
        <v>Current Assets</v>
      </c>
      <c r="Q532" s="3" t="str">
        <f>IF(Q$3=0,0,INDEX(Sheet1!RawDataCols,$C532,Q$5))</f>
        <v>B</v>
      </c>
      <c r="R532" s="3">
        <f t="shared" si="85"/>
        <v>1</v>
      </c>
      <c r="S532" s="3">
        <f t="shared" si="86"/>
        <v>-1</v>
      </c>
      <c r="T532" s="3">
        <f>IF(T$3=0,0,INDEX(Sheet1!RawDataCols,$C532,T$5)*$R532)</f>
        <v>0.02</v>
      </c>
      <c r="U532" s="3">
        <f>IF(U$3=0,0,INDEX(Sheet1!RawDataCols,$C532,U$5)*$R532)</f>
        <v>0</v>
      </c>
      <c r="V532" s="3">
        <f>IF(V$3=0,0,INDEX(Sheet1!RawDataCols,$C532,V$5)*$R532)</f>
        <v>0</v>
      </c>
      <c r="W532" s="3">
        <f>IF(W$3=0,0,INDEX(Sheet1!RawDataCols,$C532,W$5)*$R532)</f>
        <v>0</v>
      </c>
      <c r="X532" s="3">
        <f>IF(X$3=0,0,INDEX(Sheet1!RawDataCols,$C532,X$5)*$R532)</f>
        <v>0</v>
      </c>
      <c r="Y532" s="3">
        <f>IF(Y$3=0,0,INDEX(Sheet1!RawDataCols,$C532,Y$5)*$R532)</f>
        <v>0</v>
      </c>
      <c r="Z532" s="3">
        <f>IF(Z$3=0,0,INDEX(Sheet1!RawDataCols,$C532,Z$5)*$R532)</f>
        <v>0</v>
      </c>
      <c r="AA532" s="3">
        <f>IF(AA$3=0,0,INDEX(Sheet1!RawDataCols,$C532,AA$5)*$R532)</f>
        <v>0</v>
      </c>
      <c r="AB532" s="3">
        <f>IF(AB$3=0,0,INDEX(Sheet1!RawDataCols,$C532,AB$5)*$R532)</f>
        <v>0</v>
      </c>
      <c r="AC532" s="3">
        <f>IF(AC$3=0,0,INDEX(Sheet1!RawDataCols,$C532,AC$5)*$R532)</f>
        <v>0</v>
      </c>
      <c r="AD532" s="3">
        <f>IF(AD$3=0,0,INDEX(Sheet1!RawDataCols,$C532,AD$5)*$R532)</f>
        <v>0</v>
      </c>
      <c r="AE532" s="3">
        <f>IF(AE$3=0,0,INDEX(Sheet1!RawDataCols,$C532,AE$5)*$R532)</f>
        <v>0</v>
      </c>
      <c r="AF532" s="3">
        <f>IF(AF$3=0,0,INDEX(Sheet1!RawDataCols,$C532,AF$5)*$R532)</f>
        <v>0</v>
      </c>
      <c r="AG532" s="3">
        <f>IF(AG$3=0,0,INDEX(Sheet1!RawDataCols,$C532,AG$5)*$R532)</f>
        <v>0</v>
      </c>
      <c r="AH532" s="3">
        <f>IF(AH$3=0,0,INDEX(Sheet1!RawDataCols,$C532,AH$5)*$R532)</f>
        <v>0</v>
      </c>
      <c r="AI532" s="3">
        <f>IF(AI$3=0,0,INDEX(Sheet1!RawDataCols,$C532,AI$5)*$R532)</f>
        <v>0</v>
      </c>
      <c r="AJ532" s="3">
        <f>IF(AJ$3=0,0,INDEX(Sheet1!RawDataCols,$C532,AJ$5)*$R532)</f>
        <v>0</v>
      </c>
      <c r="AK532" s="3">
        <f>IF(AK$3=0,0,INDEX(Sheet1!RawDataCols,$C532,AK$5)*$R532)</f>
        <v>0</v>
      </c>
      <c r="AL532" s="3">
        <f>IF(AL$3=0,0,INDEX(Sheet1!RawDataCols,$C532,AL$5)*$R532)</f>
        <v>0</v>
      </c>
      <c r="AM532" s="3">
        <f>IF(AM$3=0,0,INDEX(Sheet1!RawDataCols,$C532,AM$5)*$R532)</f>
        <v>0</v>
      </c>
      <c r="AN532" s="3">
        <f>IF(AN$3=0,0,INDEX(Sheet1!RawDataCols,$C532,AN$5)*$R532)</f>
        <v>0</v>
      </c>
      <c r="AO532" s="3">
        <f>IF(AO$3=0,0,INDEX(Sheet1!RawDataCols,$C532,AO$5)*$R532)</f>
        <v>0</v>
      </c>
      <c r="AP532" s="3">
        <f>IF(AP$3=0,0,INDEX(Sheet1!RawDataCols,$C532,AP$5)*$R532)</f>
        <v>0</v>
      </c>
      <c r="AQ532" s="3">
        <f>IF(AQ$3=0,0,INDEX(Sheet1!RawDataCols,$C532,AQ$5)*$R532)</f>
        <v>0</v>
      </c>
      <c r="AR532" s="3">
        <f>IF(AR$3=0,0,INDEX(Sheet1!RawDataCols,$C532,AR$5)*$R532)</f>
        <v>0</v>
      </c>
      <c r="AS532" s="3">
        <f>IF(AS$3=0,0,INDEX(Sheet1!RawDataCols,$C532,AS$5)*$R532)</f>
        <v>0</v>
      </c>
      <c r="AT532" s="3">
        <f>IF(AT$3=0,0,INDEX(Sheet1!RawDataCols,$C532,AT$5)*$R532)</f>
        <v>0</v>
      </c>
      <c r="AU532" s="3">
        <f>IF(AU$3=0,0,INDEX(Sheet1!RawDataCols,$C532,AU$5)*$R532)</f>
        <v>0</v>
      </c>
      <c r="AV532" s="3">
        <f>IF(AV$3=0,0,INDEX(Sheet1!RawDataCols,$C532,AV$5)*$R532)</f>
        <v>0</v>
      </c>
      <c r="AW532" s="3">
        <f>IF(AW$3=0,0,INDEX(Sheet1!RawDataCols,$C532,AW$5)*$R532)</f>
        <v>0</v>
      </c>
      <c r="AX532" s="3">
        <f>IF(AX$3=0,0,INDEX(Sheet1!RawDataCols,$C532,AX$5)*$R532)</f>
        <v>0</v>
      </c>
      <c r="AY532" s="3">
        <f>IF(AY$3=0,0,INDEX(Sheet1!RawDataCols,$C532,AY$5)*$R532)</f>
        <v>0</v>
      </c>
      <c r="AZ532" s="3">
        <f>IF(AZ$3=0,0,INDEX(Sheet1!RawDataCols,$C532,AZ$5)*$R532)</f>
        <v>0</v>
      </c>
      <c r="BA532" s="3">
        <f>IF(BA$3=0,0,INDEX(Sheet1!RawDataCols,$C532,BA$5)*$R532)</f>
        <v>0</v>
      </c>
      <c r="BB532" s="3">
        <f>IF(BB$3=0,0,INDEX(Sheet1!RawDataCols,$C532,BB$5)*$R532)</f>
        <v>0</v>
      </c>
      <c r="BC532" s="3">
        <f>IF(BC$3=0,0,INDEX(Sheet1!RawDataCols,$C532,BC$5)*$R532)</f>
        <v>0</v>
      </c>
      <c r="BD532" s="3">
        <f>IF(BD$3=0,0,INDEX(Sheet1!RawDataCols,$C532,BD$5)*$R532)</f>
        <v>0</v>
      </c>
      <c r="BE532" s="3">
        <f>IF(BE$3=0,0,INDEX(Sheet1!RawDataCols,$C532,BE$5)*$R532)</f>
        <v>0</v>
      </c>
      <c r="BF532" s="3">
        <f>IF(BF$3=0,0,INDEX(Sheet1!RawDataCols,$C532,BF$5)*$R532)</f>
        <v>0</v>
      </c>
      <c r="BG532" s="179">
        <f>IF(BG$3=0,0,INDEX(Sheet1!RawDataCols,$C532,BG$5)*$R532)</f>
        <v>0</v>
      </c>
      <c r="BH532" s="33">
        <f t="shared" si="87"/>
        <v>0.02</v>
      </c>
      <c r="BI532" s="33">
        <f t="shared" si="88"/>
        <v>0</v>
      </c>
      <c r="BJ532" s="33">
        <f t="shared" si="89"/>
        <v>0.02</v>
      </c>
      <c r="BK532" s="3">
        <f>IF(BK$3=0,0,INDEX(Sheet1!RawDataCols,$C532,BK$5)*$R532)</f>
        <v>0</v>
      </c>
      <c r="BL532" s="3">
        <f>IF(BL$3=0,0,INDEX(Sheet1!RawDataCols,$C532,BL$5)*$R532)</f>
        <v>2.5000000000000001E-3</v>
      </c>
      <c r="BM532" s="3">
        <f>IF(BM$3=0,0,INDEX(Sheet1!RawDataCols,$C532,BM$5)*$R532)</f>
        <v>2.5000000000000001E-3</v>
      </c>
      <c r="BN532" s="3">
        <f>IF(BN$3=0,0,INDEX(Sheet1!RawDataCols,$C532,BN$5)*$R532)</f>
        <v>2.5000000000000001E-3</v>
      </c>
      <c r="BO532" s="3">
        <f>IF(BO$3=0,0,INDEX(Sheet1!RawDataCols,$C532,BO$5)*$R532)</f>
        <v>0</v>
      </c>
      <c r="BP532" s="3">
        <f>IF(BP$3=0,0,INDEX(Sheet1!RawDataCols,$C532,BP$5)*$R532)</f>
        <v>0.02</v>
      </c>
      <c r="BQ532" s="3">
        <f t="shared" si="90"/>
        <v>0.02</v>
      </c>
      <c r="BR532" s="3">
        <f t="shared" si="91"/>
        <v>0.02</v>
      </c>
      <c r="BS532" s="3">
        <f t="shared" si="92"/>
        <v>0.02</v>
      </c>
      <c r="BT532" s="3">
        <f t="shared" si="93"/>
        <v>0.02</v>
      </c>
      <c r="BU532" s="3" t="str">
        <f>INDEX(Sheet1!$BS$2:$BS$1000,MATCH($A532,Sheet1!$A$2:$A$1000,0))</f>
        <v>22</v>
      </c>
      <c r="BV532" s="3">
        <f>INDEX(Sheet1!$BT$2:$BT$1000,MATCH($A532,Sheet1!$A$2:$A$1000,0))</f>
        <v>0.02</v>
      </c>
    </row>
    <row r="533" spans="1:74" x14ac:dyDescent="0.2">
      <c r="A533" s="11" t="s">
        <v>962</v>
      </c>
      <c r="B533" s="3">
        <f>MATCH($A533,Sheet1!ACCOUNTNO,0)</f>
        <v>492</v>
      </c>
      <c r="C533" s="3">
        <f t="shared" si="84"/>
        <v>492</v>
      </c>
      <c r="D533" s="3" t="str">
        <f>IF(D$3=0,0,INDEX(Sheet1!RawDataCols,$C533,D$5))</f>
        <v>52300A01</v>
      </c>
      <c r="E533" s="3" t="str">
        <f>IF(E$3=0,0,INDEX(Sheet1!RawDataCols,$C533,E$5))</f>
        <v xml:space="preserve">52300          </v>
      </c>
      <c r="F533" s="3" t="str">
        <f>IF(F$3=0,0,INDEX(Sheet1!RawDataCols,$C533,F$5))</f>
        <v xml:space="preserve">A01            </v>
      </c>
      <c r="G533" s="3" t="str">
        <f>IF(G$3=0,0,INDEX(Sheet1!RawDataCols,$C533,G$5))</f>
        <v xml:space="preserve">               </v>
      </c>
      <c r="H533" s="3" t="str">
        <f>IF(H$3=0,0,INDEX(Sheet1!RawDataCols,$C533,H$5))</f>
        <v xml:space="preserve">               </v>
      </c>
      <c r="I533" s="3" t="str">
        <f>IF(I$3=0,0,INDEX(Sheet1!RawDataCols,$C533,I$5))</f>
        <v xml:space="preserve">               </v>
      </c>
      <c r="J533" s="3" t="str">
        <f>IF(J$3=0,0,INDEX(Sheet1!RawDataCols,$C533,J$5))</f>
        <v xml:space="preserve">               </v>
      </c>
      <c r="K533" s="3" t="str">
        <f>IF(K$3=0,0,INDEX(Sheet1!RawDataCols,$C533,K$5))</f>
        <v xml:space="preserve">               </v>
      </c>
      <c r="L533" s="3" t="str">
        <f>IF(L$3=0,0,INDEX(Sheet1!RawDataCols,$C533,L$5))</f>
        <v xml:space="preserve">               </v>
      </c>
      <c r="M533" s="3" t="str">
        <f>IF(M$3=0,0,INDEX(Sheet1!RawDataCols,$C533,M$5))</f>
        <v xml:space="preserve">F007  </v>
      </c>
      <c r="N533" s="3" t="str">
        <f>IF(N$3=0,0,INDEX(Sheet1!RawDataCols,$C533,N$5))</f>
        <v>Prepaid - Water-6 Circuit Dr</v>
      </c>
      <c r="O533" s="3">
        <f>INDEX(Sheet1!RawDataCols,$C533,O$5)</f>
        <v>20</v>
      </c>
      <c r="P533" s="3" t="str">
        <f>INDEX(Sheet1!RawDataCols,$C533,P$5)</f>
        <v>Current Assets</v>
      </c>
      <c r="Q533" s="3" t="str">
        <f>IF(Q$3=0,0,INDEX(Sheet1!RawDataCols,$C533,Q$5))</f>
        <v>B</v>
      </c>
      <c r="R533" s="3">
        <f t="shared" si="85"/>
        <v>1</v>
      </c>
      <c r="S533" s="3">
        <f t="shared" si="86"/>
        <v>-1</v>
      </c>
      <c r="T533" s="3">
        <f>IF(T$3=0,0,INDEX(Sheet1!RawDataCols,$C533,T$5)*$R533)</f>
        <v>0</v>
      </c>
      <c r="U533" s="3">
        <f>IF(U$3=0,0,INDEX(Sheet1!RawDataCols,$C533,U$5)*$R533)</f>
        <v>1720.95</v>
      </c>
      <c r="V533" s="3">
        <f>IF(V$3=0,0,INDEX(Sheet1!RawDataCols,$C533,V$5)*$R533)</f>
        <v>0</v>
      </c>
      <c r="W533" s="3">
        <f>IF(W$3=0,0,INDEX(Sheet1!RawDataCols,$C533,W$5)*$R533)</f>
        <v>0</v>
      </c>
      <c r="X533" s="3">
        <f>IF(X$3=0,0,INDEX(Sheet1!RawDataCols,$C533,X$5)*$R533)</f>
        <v>-831.79</v>
      </c>
      <c r="Y533" s="3">
        <f>IF(Y$3=0,0,INDEX(Sheet1!RawDataCols,$C533,Y$5)*$R533)</f>
        <v>0</v>
      </c>
      <c r="Z533" s="3">
        <f>IF(Z$3=0,0,INDEX(Sheet1!RawDataCols,$C533,Z$5)*$R533)</f>
        <v>823.64</v>
      </c>
      <c r="AA533" s="3">
        <f>IF(AA$3=0,0,INDEX(Sheet1!RawDataCols,$C533,AA$5)*$R533)</f>
        <v>-889.16</v>
      </c>
      <c r="AB533" s="3">
        <f>IF(AB$3=0,0,INDEX(Sheet1!RawDataCols,$C533,AB$5)*$R533)</f>
        <v>0</v>
      </c>
      <c r="AC533" s="3">
        <f>IF(AC$3=0,0,INDEX(Sheet1!RawDataCols,$C533,AC$5)*$R533)</f>
        <v>-823.55</v>
      </c>
      <c r="AD533" s="3">
        <f>IF(AD$3=0,0,INDEX(Sheet1!RawDataCols,$C533,AD$5)*$R533)</f>
        <v>0</v>
      </c>
      <c r="AE533" s="3">
        <f>IF(AE$3=0,0,INDEX(Sheet1!RawDataCols,$C533,AE$5)*$R533)</f>
        <v>0</v>
      </c>
      <c r="AF533" s="3">
        <f>IF(AF$3=0,0,INDEX(Sheet1!RawDataCols,$C533,AF$5)*$R533)</f>
        <v>1634.56</v>
      </c>
      <c r="AG533" s="3">
        <f>IF(AG$3=0,0,INDEX(Sheet1!RawDataCols,$C533,AG$5)*$R533)</f>
        <v>2298.14</v>
      </c>
      <c r="AH533" s="3">
        <f>IF(AH$3=0,0,INDEX(Sheet1!RawDataCols,$C533,AH$5)*$R533)</f>
        <v>0</v>
      </c>
      <c r="AI533" s="3">
        <f>IF(AI$3=0,0,INDEX(Sheet1!RawDataCols,$C533,AI$5)*$R533)</f>
        <v>-830.68</v>
      </c>
      <c r="AJ533" s="3">
        <f>IF(AJ$3=0,0,INDEX(Sheet1!RawDataCols,$C533,AJ$5)*$R533)</f>
        <v>-2298.14</v>
      </c>
      <c r="AK533" s="3">
        <f>IF(AK$3=0,0,INDEX(Sheet1!RawDataCols,$C533,AK$5)*$R533)</f>
        <v>0</v>
      </c>
      <c r="AL533" s="3">
        <f>IF(AL$3=0,0,INDEX(Sheet1!RawDataCols,$C533,AL$5)*$R533)</f>
        <v>-803.88</v>
      </c>
      <c r="AM533" s="3">
        <f>IF(AM$3=0,0,INDEX(Sheet1!RawDataCols,$C533,AM$5)*$R533)</f>
        <v>958.71</v>
      </c>
      <c r="AN533" s="3">
        <f>IF(AN$3=0,0,INDEX(Sheet1!RawDataCols,$C533,AN$5)*$R533)</f>
        <v>0</v>
      </c>
      <c r="AO533" s="3">
        <f>IF(AO$3=0,0,INDEX(Sheet1!RawDataCols,$C533,AO$5)*$R533)</f>
        <v>1550.88</v>
      </c>
      <c r="AP533" s="3">
        <f>IF(AP$3=0,0,INDEX(Sheet1!RawDataCols,$C533,AP$5)*$R533)</f>
        <v>-487.21</v>
      </c>
      <c r="AQ533" s="3">
        <f>IF(AQ$3=0,0,INDEX(Sheet1!RawDataCols,$C533,AQ$5)*$R533)</f>
        <v>0</v>
      </c>
      <c r="AR533" s="3">
        <f>IF(AR$3=0,0,INDEX(Sheet1!RawDataCols,$C533,AR$5)*$R533)</f>
        <v>-788.15</v>
      </c>
      <c r="AS533" s="3">
        <f>IF(AS$3=0,0,INDEX(Sheet1!RawDataCols,$C533,AS$5)*$R533)</f>
        <v>-471.5</v>
      </c>
      <c r="AT533" s="3">
        <f>IF(AT$3=0,0,INDEX(Sheet1!RawDataCols,$C533,AT$5)*$R533)</f>
        <v>0</v>
      </c>
      <c r="AU533" s="3">
        <f>IF(AU$3=0,0,INDEX(Sheet1!RawDataCols,$C533,AU$5)*$R533)</f>
        <v>-762.73</v>
      </c>
      <c r="AV533" s="3">
        <f>IF(AV$3=0,0,INDEX(Sheet1!RawDataCols,$C533,AV$5)*$R533)</f>
        <v>1255.1500000000001</v>
      </c>
      <c r="AW533" s="3">
        <f>IF(AW$3=0,0,INDEX(Sheet1!RawDataCols,$C533,AW$5)*$R533)</f>
        <v>0</v>
      </c>
      <c r="AX533" s="3">
        <f>IF(AX$3=0,0,INDEX(Sheet1!RawDataCols,$C533,AX$5)*$R533)</f>
        <v>1714.22</v>
      </c>
      <c r="AY533" s="3">
        <f>IF(AY$3=0,0,INDEX(Sheet1!RawDataCols,$C533,AY$5)*$R533)</f>
        <v>-617.28</v>
      </c>
      <c r="AZ533" s="3">
        <f>IF(AZ$3=0,0,INDEX(Sheet1!RawDataCols,$C533,AZ$5)*$R533)</f>
        <v>0</v>
      </c>
      <c r="BA533" s="3">
        <f>IF(BA$3=0,0,INDEX(Sheet1!RawDataCols,$C533,BA$5)*$R533)</f>
        <v>-843.06</v>
      </c>
      <c r="BB533" s="3">
        <f>IF(BB$3=0,0,INDEX(Sheet1!RawDataCols,$C533,BB$5)*$R533)</f>
        <v>-637.86</v>
      </c>
      <c r="BC533" s="3">
        <f>IF(BC$3=0,0,INDEX(Sheet1!RawDataCols,$C533,BC$5)*$R533)</f>
        <v>0</v>
      </c>
      <c r="BD533" s="3">
        <f>IF(BD$3=0,0,INDEX(Sheet1!RawDataCols,$C533,BD$5)*$R533)</f>
        <v>-871.16</v>
      </c>
      <c r="BE533" s="3">
        <f>IF(BE$3=0,0,INDEX(Sheet1!RawDataCols,$C533,BE$5)*$R533)</f>
        <v>-637.86</v>
      </c>
      <c r="BF533" s="3">
        <f>IF(BF$3=0,0,INDEX(Sheet1!RawDataCols,$C533,BF$5)*$R533)</f>
        <v>0</v>
      </c>
      <c r="BG533" s="179">
        <f>IF(BG$3=0,0,INDEX(Sheet1!RawDataCols,$C533,BG$5)*$R533)</f>
        <v>-871.16</v>
      </c>
      <c r="BH533" s="33">
        <f t="shared" si="87"/>
        <v>1.0000000000104592E-2</v>
      </c>
      <c r="BI533" s="33">
        <f t="shared" si="88"/>
        <v>0</v>
      </c>
      <c r="BJ533" s="33">
        <f t="shared" si="89"/>
        <v>4.8658299611759048E-13</v>
      </c>
      <c r="BK533" s="3">
        <f>IF(BK$3=0,0,INDEX(Sheet1!RawDataCols,$C533,BK$5)*$R533)</f>
        <v>0</v>
      </c>
      <c r="BL533" s="3">
        <f>IF(BL$3=0,0,INDEX(Sheet1!RawDataCols,$C533,BL$5)*$R533)</f>
        <v>0</v>
      </c>
      <c r="BM533" s="3">
        <f>IF(BM$3=0,0,INDEX(Sheet1!RawDataCols,$C533,BM$5)*$R533)</f>
        <v>0</v>
      </c>
      <c r="BN533" s="3">
        <f>IF(BN$3=0,0,INDEX(Sheet1!RawDataCols,$C533,BN$5)*$R533)</f>
        <v>0</v>
      </c>
      <c r="BO533" s="3">
        <f>IF(BO$3=0,0,INDEX(Sheet1!RawDataCols,$C533,BO$5)*$R533)</f>
        <v>0</v>
      </c>
      <c r="BP533" s="3">
        <f>IF(BP$3=0,0,INDEX(Sheet1!RawDataCols,$C533,BP$5)*$R533)</f>
        <v>-0.09</v>
      </c>
      <c r="BQ533" s="3">
        <f t="shared" si="90"/>
        <v>0</v>
      </c>
      <c r="BR533" s="3">
        <f t="shared" si="91"/>
        <v>0</v>
      </c>
      <c r="BS533" s="3">
        <f t="shared" si="92"/>
        <v>5.6843418860808015E-14</v>
      </c>
      <c r="BT533" s="3">
        <f t="shared" si="93"/>
        <v>1.0000000000161435E-2</v>
      </c>
      <c r="BU533" s="3" t="str">
        <f>INDEX(Sheet1!$BS$2:$BS$1000,MATCH($A533,Sheet1!$A$2:$A$1000,0))</f>
        <v>22</v>
      </c>
      <c r="BV533" s="3">
        <f>INDEX(Sheet1!$BT$2:$BT$1000,MATCH($A533,Sheet1!$A$2:$A$1000,0))</f>
        <v>0.01</v>
      </c>
    </row>
    <row r="534" spans="1:74" x14ac:dyDescent="0.2">
      <c r="A534" s="11" t="s">
        <v>963</v>
      </c>
      <c r="B534" s="3">
        <f>MATCH($A534,Sheet1!ACCOUNTNO,0)</f>
        <v>493</v>
      </c>
      <c r="C534" s="3">
        <f t="shared" si="84"/>
        <v>493</v>
      </c>
      <c r="D534" s="3" t="str">
        <f>IF(D$3=0,0,INDEX(Sheet1!RawDataCols,$C534,D$5))</f>
        <v>52300A02</v>
      </c>
      <c r="E534" s="3" t="str">
        <f>IF(E$3=0,0,INDEX(Sheet1!RawDataCols,$C534,E$5))</f>
        <v xml:space="preserve">52300          </v>
      </c>
      <c r="F534" s="3" t="str">
        <f>IF(F$3=0,0,INDEX(Sheet1!RawDataCols,$C534,F$5))</f>
        <v xml:space="preserve">A02            </v>
      </c>
      <c r="G534" s="3" t="str">
        <f>IF(G$3=0,0,INDEX(Sheet1!RawDataCols,$C534,G$5))</f>
        <v xml:space="preserve">               </v>
      </c>
      <c r="H534" s="3" t="str">
        <f>IF(H$3=0,0,INDEX(Sheet1!RawDataCols,$C534,H$5))</f>
        <v xml:space="preserve">               </v>
      </c>
      <c r="I534" s="3" t="str">
        <f>IF(I$3=0,0,INDEX(Sheet1!RawDataCols,$C534,I$5))</f>
        <v xml:space="preserve">               </v>
      </c>
      <c r="J534" s="3" t="str">
        <f>IF(J$3=0,0,INDEX(Sheet1!RawDataCols,$C534,J$5))</f>
        <v xml:space="preserve">               </v>
      </c>
      <c r="K534" s="3" t="str">
        <f>IF(K$3=0,0,INDEX(Sheet1!RawDataCols,$C534,K$5))</f>
        <v xml:space="preserve">               </v>
      </c>
      <c r="L534" s="3" t="str">
        <f>IF(L$3=0,0,INDEX(Sheet1!RawDataCols,$C534,L$5))</f>
        <v xml:space="preserve">               </v>
      </c>
      <c r="M534" s="3" t="str">
        <f>IF(M$3=0,0,INDEX(Sheet1!RawDataCols,$C534,M$5))</f>
        <v xml:space="preserve">F007  </v>
      </c>
      <c r="N534" s="3" t="str">
        <f>IF(N$3=0,0,INDEX(Sheet1!RawDataCols,$C534,N$5))</f>
        <v>Prepaid - Water-200 East Tce</v>
      </c>
      <c r="O534" s="3">
        <f>INDEX(Sheet1!RawDataCols,$C534,O$5)</f>
        <v>20</v>
      </c>
      <c r="P534" s="3" t="str">
        <f>INDEX(Sheet1!RawDataCols,$C534,P$5)</f>
        <v>Current Assets</v>
      </c>
      <c r="Q534" s="3" t="str">
        <f>IF(Q$3=0,0,INDEX(Sheet1!RawDataCols,$C534,Q$5))</f>
        <v>B</v>
      </c>
      <c r="R534" s="3">
        <f t="shared" si="85"/>
        <v>1</v>
      </c>
      <c r="S534" s="3">
        <f t="shared" si="86"/>
        <v>-1</v>
      </c>
      <c r="T534" s="3">
        <f>IF(T$3=0,0,INDEX(Sheet1!RawDataCols,$C534,T$5)*$R534)</f>
        <v>0</v>
      </c>
      <c r="U534" s="3">
        <f>IF(U$3=0,0,INDEX(Sheet1!RawDataCols,$C534,U$5)*$R534)</f>
        <v>2918.98</v>
      </c>
      <c r="V534" s="3">
        <f>IF(V$3=0,0,INDEX(Sheet1!RawDataCols,$C534,V$5)*$R534)</f>
        <v>0</v>
      </c>
      <c r="W534" s="3">
        <f>IF(W$3=0,0,INDEX(Sheet1!RawDataCols,$C534,W$5)*$R534)</f>
        <v>2869.94</v>
      </c>
      <c r="X534" s="3">
        <f>IF(X$3=0,0,INDEX(Sheet1!RawDataCols,$C534,X$5)*$R534)</f>
        <v>-1410.84</v>
      </c>
      <c r="Y534" s="3">
        <f>IF(Y$3=0,0,INDEX(Sheet1!RawDataCols,$C534,Y$5)*$R534)</f>
        <v>0</v>
      </c>
      <c r="Z534" s="3">
        <f>IF(Z$3=0,0,INDEX(Sheet1!RawDataCols,$C534,Z$5)*$R534)</f>
        <v>-1362</v>
      </c>
      <c r="AA534" s="3">
        <f>IF(AA$3=0,0,INDEX(Sheet1!RawDataCols,$C534,AA$5)*$R534)</f>
        <v>-1508.14</v>
      </c>
      <c r="AB534" s="3">
        <f>IF(AB$3=0,0,INDEX(Sheet1!RawDataCols,$C534,AB$5)*$R534)</f>
        <v>0</v>
      </c>
      <c r="AC534" s="3">
        <f>IF(AC$3=0,0,INDEX(Sheet1!RawDataCols,$C534,AC$5)*$R534)</f>
        <v>-1507.93</v>
      </c>
      <c r="AD534" s="3">
        <f>IF(AD$3=0,0,INDEX(Sheet1!RawDataCols,$C534,AD$5)*$R534)</f>
        <v>2882.04</v>
      </c>
      <c r="AE534" s="3">
        <f>IF(AE$3=0,0,INDEX(Sheet1!RawDataCols,$C534,AE$5)*$R534)</f>
        <v>0</v>
      </c>
      <c r="AF534" s="3">
        <f>IF(AF$3=0,0,INDEX(Sheet1!RawDataCols,$C534,AF$5)*$R534)</f>
        <v>2828.24</v>
      </c>
      <c r="AG534" s="3">
        <f>IF(AG$3=0,0,INDEX(Sheet1!RawDataCols,$C534,AG$5)*$R534)</f>
        <v>-1464.64</v>
      </c>
      <c r="AH534" s="3">
        <f>IF(AH$3=0,0,INDEX(Sheet1!RawDataCols,$C534,AH$5)*$R534)</f>
        <v>0</v>
      </c>
      <c r="AI534" s="3">
        <f>IF(AI$3=0,0,INDEX(Sheet1!RawDataCols,$C534,AI$5)*$R534)</f>
        <v>-1437.31</v>
      </c>
      <c r="AJ534" s="3">
        <f>IF(AJ$3=0,0,INDEX(Sheet1!RawDataCols,$C534,AJ$5)*$R534)</f>
        <v>-1417.4</v>
      </c>
      <c r="AK534" s="3">
        <f>IF(AK$3=0,0,INDEX(Sheet1!RawDataCols,$C534,AK$5)*$R534)</f>
        <v>0</v>
      </c>
      <c r="AL534" s="3">
        <f>IF(AL$3=0,0,INDEX(Sheet1!RawDataCols,$C534,AL$5)*$R534)</f>
        <v>-1390.94</v>
      </c>
      <c r="AM534" s="3">
        <f>IF(AM$3=0,0,INDEX(Sheet1!RawDataCols,$C534,AM$5)*$R534)</f>
        <v>1970.32</v>
      </c>
      <c r="AN534" s="3">
        <f>IF(AN$3=0,0,INDEX(Sheet1!RawDataCols,$C534,AN$5)*$R534)</f>
        <v>0</v>
      </c>
      <c r="AO534" s="3">
        <f>IF(AO$3=0,0,INDEX(Sheet1!RawDataCols,$C534,AO$5)*$R534)</f>
        <v>2910.4</v>
      </c>
      <c r="AP534" s="3">
        <f>IF(AP$3=0,0,INDEX(Sheet1!RawDataCols,$C534,AP$5)*$R534)</f>
        <v>-1001.31</v>
      </c>
      <c r="AQ534" s="3">
        <f>IF(AQ$3=0,0,INDEX(Sheet1!RawDataCols,$C534,AQ$5)*$R534)</f>
        <v>0</v>
      </c>
      <c r="AR534" s="3">
        <f>IF(AR$3=0,0,INDEX(Sheet1!RawDataCols,$C534,AR$5)*$R534)</f>
        <v>-1479.06</v>
      </c>
      <c r="AS534" s="3">
        <f>IF(AS$3=0,0,INDEX(Sheet1!RawDataCols,$C534,AS$5)*$R534)</f>
        <v>-969.01</v>
      </c>
      <c r="AT534" s="3">
        <f>IF(AT$3=0,0,INDEX(Sheet1!RawDataCols,$C534,AT$5)*$R534)</f>
        <v>0</v>
      </c>
      <c r="AU534" s="3">
        <f>IF(AU$3=0,0,INDEX(Sheet1!RawDataCols,$C534,AU$5)*$R534)</f>
        <v>-1431.35</v>
      </c>
      <c r="AV534" s="3">
        <f>IF(AV$3=0,0,INDEX(Sheet1!RawDataCols,$C534,AV$5)*$R534)</f>
        <v>2039.22</v>
      </c>
      <c r="AW534" s="3">
        <f>IF(AW$3=0,0,INDEX(Sheet1!RawDataCols,$C534,AW$5)*$R534)</f>
        <v>0</v>
      </c>
      <c r="AX534" s="3">
        <f>IF(AX$3=0,0,INDEX(Sheet1!RawDataCols,$C534,AX$5)*$R534)</f>
        <v>2932.51</v>
      </c>
      <c r="AY534" s="3">
        <f>IF(AY$3=0,0,INDEX(Sheet1!RawDataCols,$C534,AY$5)*$R534)</f>
        <v>-1002.89</v>
      </c>
      <c r="AZ534" s="3">
        <f>IF(AZ$3=0,0,INDEX(Sheet1!RawDataCols,$C534,AZ$5)*$R534)</f>
        <v>0</v>
      </c>
      <c r="BA534" s="3">
        <f>IF(BA$3=0,0,INDEX(Sheet1!RawDataCols,$C534,BA$5)*$R534)</f>
        <v>-1442.21</v>
      </c>
      <c r="BB534" s="3">
        <f>IF(BB$3=0,0,INDEX(Sheet1!RawDataCols,$C534,BB$5)*$R534)</f>
        <v>-1036.32</v>
      </c>
      <c r="BC534" s="3">
        <f>IF(BC$3=0,0,INDEX(Sheet1!RawDataCols,$C534,BC$5)*$R534)</f>
        <v>0</v>
      </c>
      <c r="BD534" s="3">
        <f>IF(BD$3=0,0,INDEX(Sheet1!RawDataCols,$C534,BD$5)*$R534)</f>
        <v>-1490.29</v>
      </c>
      <c r="BE534" s="3">
        <f>IF(BE$3=0,0,INDEX(Sheet1!RawDataCols,$C534,BE$5)*$R534)</f>
        <v>-1036.32</v>
      </c>
      <c r="BF534" s="3">
        <f>IF(BF$3=0,0,INDEX(Sheet1!RawDataCols,$C534,BF$5)*$R534)</f>
        <v>0</v>
      </c>
      <c r="BG534" s="179">
        <f>IF(BG$3=0,0,INDEX(Sheet1!RawDataCols,$C534,BG$5)*$R534)</f>
        <v>-1490.29</v>
      </c>
      <c r="BH534" s="33">
        <f t="shared" si="87"/>
        <v>9.9999999999909051E-3</v>
      </c>
      <c r="BI534" s="33">
        <f t="shared" si="88"/>
        <v>0</v>
      </c>
      <c r="BJ534" s="33">
        <f t="shared" si="89"/>
        <v>0</v>
      </c>
      <c r="BK534" s="3">
        <f>IF(BK$3=0,0,INDEX(Sheet1!RawDataCols,$C534,BK$5)*$R534)</f>
        <v>0</v>
      </c>
      <c r="BL534" s="3">
        <f>IF(BL$3=0,0,INDEX(Sheet1!RawDataCols,$C534,BL$5)*$R534)</f>
        <v>0</v>
      </c>
      <c r="BM534" s="3">
        <f>IF(BM$3=0,0,INDEX(Sheet1!RawDataCols,$C534,BM$5)*$R534)</f>
        <v>0</v>
      </c>
      <c r="BN534" s="3">
        <f>IF(BN$3=0,0,INDEX(Sheet1!RawDataCols,$C534,BN$5)*$R534)</f>
        <v>0</v>
      </c>
      <c r="BO534" s="3">
        <f>IF(BO$3=0,0,INDEX(Sheet1!RawDataCols,$C534,BO$5)*$R534)</f>
        <v>0</v>
      </c>
      <c r="BP534" s="3">
        <f>IF(BP$3=0,0,INDEX(Sheet1!RawDataCols,$C534,BP$5)*$R534)</f>
        <v>0</v>
      </c>
      <c r="BQ534" s="3">
        <f t="shared" si="90"/>
        <v>0</v>
      </c>
      <c r="BR534" s="3">
        <f t="shared" si="91"/>
        <v>-2.2737367544323206E-13</v>
      </c>
      <c r="BS534" s="3">
        <f t="shared" si="92"/>
        <v>-2.2737367544323206E-13</v>
      </c>
      <c r="BT534" s="3">
        <f t="shared" si="93"/>
        <v>9.9999999997635314E-3</v>
      </c>
      <c r="BU534" s="3" t="str">
        <f>INDEX(Sheet1!$BS$2:$BS$1000,MATCH($A534,Sheet1!$A$2:$A$1000,0))</f>
        <v>22</v>
      </c>
      <c r="BV534" s="3">
        <f>INDEX(Sheet1!$BT$2:$BT$1000,MATCH($A534,Sheet1!$A$2:$A$1000,0))</f>
        <v>0.01</v>
      </c>
    </row>
    <row r="535" spans="1:74" x14ac:dyDescent="0.2">
      <c r="A535" s="11" t="s">
        <v>964</v>
      </c>
      <c r="B535" s="3">
        <f>MATCH($A535,Sheet1!ACCOUNTNO,0)</f>
        <v>494</v>
      </c>
      <c r="C535" s="3">
        <f t="shared" si="84"/>
        <v>494</v>
      </c>
      <c r="D535" s="3" t="str">
        <f>IF(D$3=0,0,INDEX(Sheet1!RawDataCols,$C535,D$5))</f>
        <v>52300A03</v>
      </c>
      <c r="E535" s="3" t="str">
        <f>IF(E$3=0,0,INDEX(Sheet1!RawDataCols,$C535,E$5))</f>
        <v xml:space="preserve">52300          </v>
      </c>
      <c r="F535" s="3" t="str">
        <f>IF(F$3=0,0,INDEX(Sheet1!RawDataCols,$C535,F$5))</f>
        <v xml:space="preserve">A03            </v>
      </c>
      <c r="G535" s="3" t="str">
        <f>IF(G$3=0,0,INDEX(Sheet1!RawDataCols,$C535,G$5))</f>
        <v xml:space="preserve">               </v>
      </c>
      <c r="H535" s="3" t="str">
        <f>IF(H$3=0,0,INDEX(Sheet1!RawDataCols,$C535,H$5))</f>
        <v xml:space="preserve">               </v>
      </c>
      <c r="I535" s="3" t="str">
        <f>IF(I$3=0,0,INDEX(Sheet1!RawDataCols,$C535,I$5))</f>
        <v xml:space="preserve">               </v>
      </c>
      <c r="J535" s="3" t="str">
        <f>IF(J$3=0,0,INDEX(Sheet1!RawDataCols,$C535,J$5))</f>
        <v xml:space="preserve">               </v>
      </c>
      <c r="K535" s="3" t="str">
        <f>IF(K$3=0,0,INDEX(Sheet1!RawDataCols,$C535,K$5))</f>
        <v xml:space="preserve">               </v>
      </c>
      <c r="L535" s="3" t="str">
        <f>IF(L$3=0,0,INDEX(Sheet1!RawDataCols,$C535,L$5))</f>
        <v xml:space="preserve">               </v>
      </c>
      <c r="M535" s="3" t="str">
        <f>IF(M$3=0,0,INDEX(Sheet1!RawDataCols,$C535,M$5))</f>
        <v xml:space="preserve">F007  </v>
      </c>
      <c r="N535" s="3" t="str">
        <f>IF(N$3=0,0,INDEX(Sheet1!RawDataCols,$C535,N$5))</f>
        <v>Prepaid - Water-33 Franklin St</v>
      </c>
      <c r="O535" s="3">
        <f>INDEX(Sheet1!RawDataCols,$C535,O$5)</f>
        <v>20</v>
      </c>
      <c r="P535" s="3" t="str">
        <f>INDEX(Sheet1!RawDataCols,$C535,P$5)</f>
        <v>Current Assets</v>
      </c>
      <c r="Q535" s="3" t="str">
        <f>IF(Q$3=0,0,INDEX(Sheet1!RawDataCols,$C535,Q$5))</f>
        <v>B</v>
      </c>
      <c r="R535" s="3">
        <f t="shared" si="85"/>
        <v>1</v>
      </c>
      <c r="S535" s="3">
        <f t="shared" si="86"/>
        <v>-1</v>
      </c>
      <c r="T535" s="3">
        <f>IF(T$3=0,0,INDEX(Sheet1!RawDataCols,$C535,T$5)*$R535)</f>
        <v>-0.01</v>
      </c>
      <c r="U535" s="3">
        <f>IF(U$3=0,0,INDEX(Sheet1!RawDataCols,$C535,U$5)*$R535)</f>
        <v>3253.13</v>
      </c>
      <c r="V535" s="3">
        <f>IF(V$3=0,0,INDEX(Sheet1!RawDataCols,$C535,V$5)*$R535)</f>
        <v>0</v>
      </c>
      <c r="W535" s="3">
        <f>IF(W$3=0,0,INDEX(Sheet1!RawDataCols,$C535,W$5)*$R535)</f>
        <v>3001.89</v>
      </c>
      <c r="X535" s="3">
        <f>IF(X$3=0,0,INDEX(Sheet1!RawDataCols,$C535,X$5)*$R535)</f>
        <v>-1572.34</v>
      </c>
      <c r="Y535" s="3">
        <f>IF(Y$3=0,0,INDEX(Sheet1!RawDataCols,$C535,Y$5)*$R535)</f>
        <v>0</v>
      </c>
      <c r="Z535" s="3">
        <f>IF(Z$3=0,0,INDEX(Sheet1!RawDataCols,$C535,Z$5)*$R535)</f>
        <v>-1424.62</v>
      </c>
      <c r="AA535" s="3">
        <f>IF(AA$3=0,0,INDEX(Sheet1!RawDataCols,$C535,AA$5)*$R535)</f>
        <v>-1680.78</v>
      </c>
      <c r="AB535" s="3">
        <f>IF(AB$3=0,0,INDEX(Sheet1!RawDataCols,$C535,AB$5)*$R535)</f>
        <v>0</v>
      </c>
      <c r="AC535" s="3">
        <f>IF(AC$3=0,0,INDEX(Sheet1!RawDataCols,$C535,AC$5)*$R535)</f>
        <v>-1577.26</v>
      </c>
      <c r="AD535" s="3">
        <f>IF(AD$3=0,0,INDEX(Sheet1!RawDataCols,$C535,AD$5)*$R535)</f>
        <v>3150.66</v>
      </c>
      <c r="AE535" s="3">
        <f>IF(AE$3=0,0,INDEX(Sheet1!RawDataCols,$C535,AE$5)*$R535)</f>
        <v>0</v>
      </c>
      <c r="AF535" s="3">
        <f>IF(AF$3=0,0,INDEX(Sheet1!RawDataCols,$C535,AF$5)*$R535)</f>
        <v>3028.65</v>
      </c>
      <c r="AG535" s="3">
        <f>IF(AG$3=0,0,INDEX(Sheet1!RawDataCols,$C535,AG$5)*$R535)</f>
        <v>-1601.15</v>
      </c>
      <c r="AH535" s="3">
        <f>IF(AH$3=0,0,INDEX(Sheet1!RawDataCols,$C535,AH$5)*$R535)</f>
        <v>0</v>
      </c>
      <c r="AI535" s="3">
        <f>IF(AI$3=0,0,INDEX(Sheet1!RawDataCols,$C535,AI$5)*$R535)</f>
        <v>-1539.15</v>
      </c>
      <c r="AJ535" s="3">
        <f>IF(AJ$3=0,0,INDEX(Sheet1!RawDataCols,$C535,AJ$5)*$R535)</f>
        <v>-1549.51</v>
      </c>
      <c r="AK535" s="3">
        <f>IF(AK$3=0,0,INDEX(Sheet1!RawDataCols,$C535,AK$5)*$R535)</f>
        <v>0</v>
      </c>
      <c r="AL535" s="3">
        <f>IF(AL$3=0,0,INDEX(Sheet1!RawDataCols,$C535,AL$5)*$R535)</f>
        <v>-1489.51</v>
      </c>
      <c r="AM535" s="3">
        <f>IF(AM$3=0,0,INDEX(Sheet1!RawDataCols,$C535,AM$5)*$R535)</f>
        <v>1673.97</v>
      </c>
      <c r="AN535" s="3">
        <f>IF(AN$3=0,0,INDEX(Sheet1!RawDataCols,$C535,AN$5)*$R535)</f>
        <v>0</v>
      </c>
      <c r="AO535" s="3">
        <f>IF(AO$3=0,0,INDEX(Sheet1!RawDataCols,$C535,AO$5)*$R535)</f>
        <v>2768.15</v>
      </c>
      <c r="AP535" s="3">
        <f>IF(AP$3=0,0,INDEX(Sheet1!RawDataCols,$C535,AP$5)*$R535)</f>
        <v>-850.71</v>
      </c>
      <c r="AQ535" s="3">
        <f>IF(AQ$3=0,0,INDEX(Sheet1!RawDataCols,$C535,AQ$5)*$R535)</f>
        <v>0</v>
      </c>
      <c r="AR535" s="3">
        <f>IF(AR$3=0,0,INDEX(Sheet1!RawDataCols,$C535,AR$5)*$R535)</f>
        <v>-1406.77</v>
      </c>
      <c r="AS535" s="3">
        <f>IF(AS$3=0,0,INDEX(Sheet1!RawDataCols,$C535,AS$5)*$R535)</f>
        <v>-823.27</v>
      </c>
      <c r="AT535" s="3">
        <f>IF(AT$3=0,0,INDEX(Sheet1!RawDataCols,$C535,AT$5)*$R535)</f>
        <v>0</v>
      </c>
      <c r="AU535" s="3">
        <f>IF(AU$3=0,0,INDEX(Sheet1!RawDataCols,$C535,AU$5)*$R535)</f>
        <v>-1361.39</v>
      </c>
      <c r="AV535" s="3">
        <f>IF(AV$3=0,0,INDEX(Sheet1!RawDataCols,$C535,AV$5)*$R535)</f>
        <v>1600.59</v>
      </c>
      <c r="AW535" s="3">
        <f>IF(AW$3=0,0,INDEX(Sheet1!RawDataCols,$C535,AW$5)*$R535)</f>
        <v>0</v>
      </c>
      <c r="AX535" s="3">
        <f>IF(AX$3=0,0,INDEX(Sheet1!RawDataCols,$C535,AX$5)*$R535)</f>
        <v>2534.83</v>
      </c>
      <c r="AY535" s="3">
        <f>IF(AY$3=0,0,INDEX(Sheet1!RawDataCols,$C535,AY$5)*$R535)</f>
        <v>-787.17</v>
      </c>
      <c r="AZ535" s="3">
        <f>IF(AZ$3=0,0,INDEX(Sheet1!RawDataCols,$C535,AZ$5)*$R535)</f>
        <v>0</v>
      </c>
      <c r="BA535" s="3">
        <f>IF(BA$3=0,0,INDEX(Sheet1!RawDataCols,$C535,BA$5)*$R535)</f>
        <v>-1246.6400000000001</v>
      </c>
      <c r="BB535" s="3">
        <f>IF(BB$3=0,0,INDEX(Sheet1!RawDataCols,$C535,BB$5)*$R535)</f>
        <v>-813.41</v>
      </c>
      <c r="BC535" s="3">
        <f>IF(BC$3=0,0,INDEX(Sheet1!RawDataCols,$C535,BC$5)*$R535)</f>
        <v>0</v>
      </c>
      <c r="BD535" s="3">
        <f>IF(BD$3=0,0,INDEX(Sheet1!RawDataCols,$C535,BD$5)*$R535)</f>
        <v>-1288.19</v>
      </c>
      <c r="BE535" s="3">
        <f>IF(BE$3=0,0,INDEX(Sheet1!RawDataCols,$C535,BE$5)*$R535)</f>
        <v>-813.41</v>
      </c>
      <c r="BF535" s="3">
        <f>IF(BF$3=0,0,INDEX(Sheet1!RawDataCols,$C535,BF$5)*$R535)</f>
        <v>0</v>
      </c>
      <c r="BG535" s="179">
        <f>IF(BG$3=0,0,INDEX(Sheet1!RawDataCols,$C535,BG$5)*$R535)</f>
        <v>-1288.19</v>
      </c>
      <c r="BH535" s="33">
        <f t="shared" si="87"/>
        <v>0</v>
      </c>
      <c r="BI535" s="33">
        <f t="shared" si="88"/>
        <v>0</v>
      </c>
      <c r="BJ535" s="33">
        <f t="shared" si="89"/>
        <v>-1.0000000000445652E-2</v>
      </c>
      <c r="BK535" s="3">
        <f>IF(BK$3=0,0,INDEX(Sheet1!RawDataCols,$C535,BK$5)*$R535)</f>
        <v>0</v>
      </c>
      <c r="BL535" s="3">
        <f>IF(BL$3=0,0,INDEX(Sheet1!RawDataCols,$C535,BL$5)*$R535)</f>
        <v>0</v>
      </c>
      <c r="BM535" s="3">
        <f>IF(BM$3=0,0,INDEX(Sheet1!RawDataCols,$C535,BM$5)*$R535)</f>
        <v>0</v>
      </c>
      <c r="BN535" s="3">
        <f>IF(BN$3=0,0,INDEX(Sheet1!RawDataCols,$C535,BN$5)*$R535)</f>
        <v>0</v>
      </c>
      <c r="BO535" s="3">
        <f>IF(BO$3=0,0,INDEX(Sheet1!RawDataCols,$C535,BO$5)*$R535)</f>
        <v>0</v>
      </c>
      <c r="BP535" s="3">
        <f>IF(BP$3=0,0,INDEX(Sheet1!RawDataCols,$C535,BP$5)*$R535)</f>
        <v>0</v>
      </c>
      <c r="BQ535" s="3">
        <f t="shared" si="90"/>
        <v>0</v>
      </c>
      <c r="BR535" s="3">
        <f t="shared" si="91"/>
        <v>-2.2737367544323206E-13</v>
      </c>
      <c r="BS535" s="3">
        <f t="shared" si="92"/>
        <v>-1.0000000000218279E-2</v>
      </c>
      <c r="BT535" s="3">
        <f t="shared" si="93"/>
        <v>-2.2737367544323206E-13</v>
      </c>
      <c r="BU535" s="3" t="str">
        <f>INDEX(Sheet1!$BS$2:$BS$1000,MATCH($A535,Sheet1!$A$2:$A$1000,0))</f>
        <v>22</v>
      </c>
      <c r="BV535" s="3">
        <f>INDEX(Sheet1!$BT$2:$BT$1000,MATCH($A535,Sheet1!$A$2:$A$1000,0))</f>
        <v>0</v>
      </c>
    </row>
    <row r="536" spans="1:74" x14ac:dyDescent="0.2">
      <c r="A536" s="11" t="s">
        <v>965</v>
      </c>
      <c r="B536" s="3">
        <f>MATCH($A536,Sheet1!ACCOUNTNO,0)</f>
        <v>495</v>
      </c>
      <c r="C536" s="3">
        <f t="shared" si="84"/>
        <v>495</v>
      </c>
      <c r="D536" s="3" t="str">
        <f>IF(D$3=0,0,INDEX(Sheet1!RawDataCols,$C536,D$5))</f>
        <v>52300A04</v>
      </c>
      <c r="E536" s="3" t="str">
        <f>IF(E$3=0,0,INDEX(Sheet1!RawDataCols,$C536,E$5))</f>
        <v xml:space="preserve">52300          </v>
      </c>
      <c r="F536" s="3" t="str">
        <f>IF(F$3=0,0,INDEX(Sheet1!RawDataCols,$C536,F$5))</f>
        <v xml:space="preserve">A04            </v>
      </c>
      <c r="G536" s="3" t="str">
        <f>IF(G$3=0,0,INDEX(Sheet1!RawDataCols,$C536,G$5))</f>
        <v xml:space="preserve">               </v>
      </c>
      <c r="H536" s="3" t="str">
        <f>IF(H$3=0,0,INDEX(Sheet1!RawDataCols,$C536,H$5))</f>
        <v xml:space="preserve">               </v>
      </c>
      <c r="I536" s="3" t="str">
        <f>IF(I$3=0,0,INDEX(Sheet1!RawDataCols,$C536,I$5))</f>
        <v xml:space="preserve">               </v>
      </c>
      <c r="J536" s="3" t="str">
        <f>IF(J$3=0,0,INDEX(Sheet1!RawDataCols,$C536,J$5))</f>
        <v xml:space="preserve">               </v>
      </c>
      <c r="K536" s="3" t="str">
        <f>IF(K$3=0,0,INDEX(Sheet1!RawDataCols,$C536,K$5))</f>
        <v xml:space="preserve">               </v>
      </c>
      <c r="L536" s="3" t="str">
        <f>IF(L$3=0,0,INDEX(Sheet1!RawDataCols,$C536,L$5))</f>
        <v xml:space="preserve">               </v>
      </c>
      <c r="M536" s="3" t="str">
        <f>IF(M$3=0,0,INDEX(Sheet1!RawDataCols,$C536,M$5))</f>
        <v xml:space="preserve">F007  </v>
      </c>
      <c r="N536" s="3" t="str">
        <f>IF(N$3=0,0,INDEX(Sheet1!RawDataCols,$C536,N$5))</f>
        <v>Prepaid - Water-174 Fullarton Rd</v>
      </c>
      <c r="O536" s="3">
        <f>INDEX(Sheet1!RawDataCols,$C536,O$5)</f>
        <v>20</v>
      </c>
      <c r="P536" s="3" t="str">
        <f>INDEX(Sheet1!RawDataCols,$C536,P$5)</f>
        <v>Current Assets</v>
      </c>
      <c r="Q536" s="3" t="str">
        <f>IF(Q$3=0,0,INDEX(Sheet1!RawDataCols,$C536,Q$5))</f>
        <v>B</v>
      </c>
      <c r="R536" s="3">
        <f t="shared" si="85"/>
        <v>1</v>
      </c>
      <c r="S536" s="3">
        <f t="shared" si="86"/>
        <v>-1</v>
      </c>
      <c r="T536" s="3">
        <f>IF(T$3=0,0,INDEX(Sheet1!RawDataCols,$C536,T$5)*$R536)</f>
        <v>0</v>
      </c>
      <c r="U536" s="3">
        <f>IF(U$3=0,0,INDEX(Sheet1!RawDataCols,$C536,U$5)*$R536)</f>
        <v>1588.08</v>
      </c>
      <c r="V536" s="3">
        <f>IF(V$3=0,0,INDEX(Sheet1!RawDataCols,$C536,V$5)*$R536)</f>
        <v>0</v>
      </c>
      <c r="W536" s="3">
        <f>IF(W$3=0,0,INDEX(Sheet1!RawDataCols,$C536,W$5)*$R536)</f>
        <v>1676.57</v>
      </c>
      <c r="X536" s="3">
        <f>IF(X$3=0,0,INDEX(Sheet1!RawDataCols,$C536,X$5)*$R536)</f>
        <v>-767.57</v>
      </c>
      <c r="Y536" s="3">
        <f>IF(Y$3=0,0,INDEX(Sheet1!RawDataCols,$C536,Y$5)*$R536)</f>
        <v>0</v>
      </c>
      <c r="Z536" s="3">
        <f>IF(Z$3=0,0,INDEX(Sheet1!RawDataCols,$C536,Z$5)*$R536)</f>
        <v>-795.66</v>
      </c>
      <c r="AA536" s="3">
        <f>IF(AA$3=0,0,INDEX(Sheet1!RawDataCols,$C536,AA$5)*$R536)</f>
        <v>-820.51</v>
      </c>
      <c r="AB536" s="3">
        <f>IF(AB$3=0,0,INDEX(Sheet1!RawDataCols,$C536,AB$5)*$R536)</f>
        <v>0</v>
      </c>
      <c r="AC536" s="3">
        <f>IF(AC$3=0,0,INDEX(Sheet1!RawDataCols,$C536,AC$5)*$R536)</f>
        <v>-880.91</v>
      </c>
      <c r="AD536" s="3">
        <f>IF(AD$3=0,0,INDEX(Sheet1!RawDataCols,$C536,AD$5)*$R536)</f>
        <v>1570.59</v>
      </c>
      <c r="AE536" s="3">
        <f>IF(AE$3=0,0,INDEX(Sheet1!RawDataCols,$C536,AE$5)*$R536)</f>
        <v>0</v>
      </c>
      <c r="AF536" s="3">
        <f>IF(AF$3=0,0,INDEX(Sheet1!RawDataCols,$C536,AF$5)*$R536)</f>
        <v>1727.85</v>
      </c>
      <c r="AG536" s="3">
        <f>IF(AG$3=0,0,INDEX(Sheet1!RawDataCols,$C536,AG$5)*$R536)</f>
        <v>-798.17</v>
      </c>
      <c r="AH536" s="3">
        <f>IF(AH$3=0,0,INDEX(Sheet1!RawDataCols,$C536,AH$5)*$R536)</f>
        <v>0</v>
      </c>
      <c r="AI536" s="3">
        <f>IF(AI$3=0,0,INDEX(Sheet1!RawDataCols,$C536,AI$5)*$R536)</f>
        <v>-878.09</v>
      </c>
      <c r="AJ536" s="3">
        <f>IF(AJ$3=0,0,INDEX(Sheet1!RawDataCols,$C536,AJ$5)*$R536)</f>
        <v>-772.42</v>
      </c>
      <c r="AK536" s="3">
        <f>IF(AK$3=0,0,INDEX(Sheet1!RawDataCols,$C536,AK$5)*$R536)</f>
        <v>0</v>
      </c>
      <c r="AL536" s="3">
        <f>IF(AL$3=0,0,INDEX(Sheet1!RawDataCols,$C536,AL$5)*$R536)</f>
        <v>-849.76</v>
      </c>
      <c r="AM536" s="3">
        <f>IF(AM$3=0,0,INDEX(Sheet1!RawDataCols,$C536,AM$5)*$R536)</f>
        <v>948.21</v>
      </c>
      <c r="AN536" s="3">
        <f>IF(AN$3=0,0,INDEX(Sheet1!RawDataCols,$C536,AN$5)*$R536)</f>
        <v>0</v>
      </c>
      <c r="AO536" s="3">
        <f>IF(AO$3=0,0,INDEX(Sheet1!RawDataCols,$C536,AO$5)*$R536)</f>
        <v>1686.94</v>
      </c>
      <c r="AP536" s="3">
        <f>IF(AP$3=0,0,INDEX(Sheet1!RawDataCols,$C536,AP$5)*$R536)</f>
        <v>-481.88</v>
      </c>
      <c r="AQ536" s="3">
        <f>IF(AQ$3=0,0,INDEX(Sheet1!RawDataCols,$C536,AQ$5)*$R536)</f>
        <v>0</v>
      </c>
      <c r="AR536" s="3">
        <f>IF(AR$3=0,0,INDEX(Sheet1!RawDataCols,$C536,AR$5)*$R536)</f>
        <v>-857.3</v>
      </c>
      <c r="AS536" s="3">
        <f>IF(AS$3=0,0,INDEX(Sheet1!RawDataCols,$C536,AS$5)*$R536)</f>
        <v>-466.33</v>
      </c>
      <c r="AT536" s="3">
        <f>IF(AT$3=0,0,INDEX(Sheet1!RawDataCols,$C536,AT$5)*$R536)</f>
        <v>0</v>
      </c>
      <c r="AU536" s="3">
        <f>IF(AU$3=0,0,INDEX(Sheet1!RawDataCols,$C536,AU$5)*$R536)</f>
        <v>-829.65</v>
      </c>
      <c r="AV536" s="3">
        <f>IF(AV$3=0,0,INDEX(Sheet1!RawDataCols,$C536,AV$5)*$R536)</f>
        <v>963.77</v>
      </c>
      <c r="AW536" s="3">
        <f>IF(AW$3=0,0,INDEX(Sheet1!RawDataCols,$C536,AW$5)*$R536)</f>
        <v>0</v>
      </c>
      <c r="AX536" s="3">
        <f>IF(AX$3=0,0,INDEX(Sheet1!RawDataCols,$C536,AX$5)*$R536)</f>
        <v>1598.76</v>
      </c>
      <c r="AY536" s="3">
        <f>IF(AY$3=0,0,INDEX(Sheet1!RawDataCols,$C536,AY$5)*$R536)</f>
        <v>-473.98</v>
      </c>
      <c r="AZ536" s="3">
        <f>IF(AZ$3=0,0,INDEX(Sheet1!RawDataCols,$C536,AZ$5)*$R536)</f>
        <v>0</v>
      </c>
      <c r="BA536" s="3">
        <f>IF(BA$3=0,0,INDEX(Sheet1!RawDataCols,$C536,BA$5)*$R536)</f>
        <v>-786.27</v>
      </c>
      <c r="BB536" s="3">
        <f>IF(BB$3=0,0,INDEX(Sheet1!RawDataCols,$C536,BB$5)*$R536)</f>
        <v>-489.78</v>
      </c>
      <c r="BC536" s="3">
        <f>IF(BC$3=0,0,INDEX(Sheet1!RawDataCols,$C536,BC$5)*$R536)</f>
        <v>0</v>
      </c>
      <c r="BD536" s="3">
        <f>IF(BD$3=0,0,INDEX(Sheet1!RawDataCols,$C536,BD$5)*$R536)</f>
        <v>-812.48</v>
      </c>
      <c r="BE536" s="3">
        <f>IF(BE$3=0,0,INDEX(Sheet1!RawDataCols,$C536,BE$5)*$R536)</f>
        <v>-489.78</v>
      </c>
      <c r="BF536" s="3">
        <f>IF(BF$3=0,0,INDEX(Sheet1!RawDataCols,$C536,BF$5)*$R536)</f>
        <v>0</v>
      </c>
      <c r="BG536" s="179">
        <f>IF(BG$3=0,0,INDEX(Sheet1!RawDataCols,$C536,BG$5)*$R536)</f>
        <v>-812.48</v>
      </c>
      <c r="BH536" s="33">
        <f t="shared" si="87"/>
        <v>9.9999999997635314E-3</v>
      </c>
      <c r="BI536" s="33">
        <f t="shared" si="88"/>
        <v>0</v>
      </c>
      <c r="BJ536" s="33">
        <f t="shared" si="89"/>
        <v>0</v>
      </c>
      <c r="BK536" s="3">
        <f>IF(BK$3=0,0,INDEX(Sheet1!RawDataCols,$C536,BK$5)*$R536)</f>
        <v>0</v>
      </c>
      <c r="BL536" s="3">
        <f>IF(BL$3=0,0,INDEX(Sheet1!RawDataCols,$C536,BL$5)*$R536)</f>
        <v>0</v>
      </c>
      <c r="BM536" s="3">
        <f>IF(BM$3=0,0,INDEX(Sheet1!RawDataCols,$C536,BM$5)*$R536)</f>
        <v>0</v>
      </c>
      <c r="BN536" s="3">
        <f>IF(BN$3=0,0,INDEX(Sheet1!RawDataCols,$C536,BN$5)*$R536)</f>
        <v>0</v>
      </c>
      <c r="BO536" s="3">
        <f>IF(BO$3=0,0,INDEX(Sheet1!RawDataCols,$C536,BO$5)*$R536)</f>
        <v>0</v>
      </c>
      <c r="BP536" s="3">
        <f>IF(BP$3=0,0,INDEX(Sheet1!RawDataCols,$C536,BP$5)*$R536)</f>
        <v>0</v>
      </c>
      <c r="BQ536" s="3">
        <f t="shared" si="90"/>
        <v>0</v>
      </c>
      <c r="BR536" s="3">
        <f t="shared" si="91"/>
        <v>0</v>
      </c>
      <c r="BS536" s="3">
        <f t="shared" si="92"/>
        <v>5.6843418860808015E-14</v>
      </c>
      <c r="BT536" s="3">
        <f t="shared" si="93"/>
        <v>1.0000000000047748E-2</v>
      </c>
      <c r="BU536" s="3" t="str">
        <f>INDEX(Sheet1!$BS$2:$BS$1000,MATCH($A536,Sheet1!$A$2:$A$1000,0))</f>
        <v>22</v>
      </c>
      <c r="BV536" s="3">
        <f>INDEX(Sheet1!$BT$2:$BT$1000,MATCH($A536,Sheet1!$A$2:$A$1000,0))</f>
        <v>0.01</v>
      </c>
    </row>
    <row r="537" spans="1:74" x14ac:dyDescent="0.2">
      <c r="A537" s="11" t="s">
        <v>966</v>
      </c>
      <c r="B537" s="3">
        <f>MATCH($A537,Sheet1!ACCOUNTNO,0)</f>
        <v>496</v>
      </c>
      <c r="C537" s="3">
        <f t="shared" si="84"/>
        <v>496</v>
      </c>
      <c r="D537" s="3" t="str">
        <f>IF(D$3=0,0,INDEX(Sheet1!RawDataCols,$C537,D$5))</f>
        <v>52300A05</v>
      </c>
      <c r="E537" s="3" t="str">
        <f>IF(E$3=0,0,INDEX(Sheet1!RawDataCols,$C537,E$5))</f>
        <v xml:space="preserve">52300          </v>
      </c>
      <c r="F537" s="3" t="str">
        <f>IF(F$3=0,0,INDEX(Sheet1!RawDataCols,$C537,F$5))</f>
        <v xml:space="preserve">A05            </v>
      </c>
      <c r="G537" s="3" t="str">
        <f>IF(G$3=0,0,INDEX(Sheet1!RawDataCols,$C537,G$5))</f>
        <v xml:space="preserve">               </v>
      </c>
      <c r="H537" s="3" t="str">
        <f>IF(H$3=0,0,INDEX(Sheet1!RawDataCols,$C537,H$5))</f>
        <v xml:space="preserve">               </v>
      </c>
      <c r="I537" s="3" t="str">
        <f>IF(I$3=0,0,INDEX(Sheet1!RawDataCols,$C537,I$5))</f>
        <v xml:space="preserve">               </v>
      </c>
      <c r="J537" s="3" t="str">
        <f>IF(J$3=0,0,INDEX(Sheet1!RawDataCols,$C537,J$5))</f>
        <v xml:space="preserve">               </v>
      </c>
      <c r="K537" s="3" t="str">
        <f>IF(K$3=0,0,INDEX(Sheet1!RawDataCols,$C537,K$5))</f>
        <v xml:space="preserve">               </v>
      </c>
      <c r="L537" s="3" t="str">
        <f>IF(L$3=0,0,INDEX(Sheet1!RawDataCols,$C537,L$5))</f>
        <v xml:space="preserve">               </v>
      </c>
      <c r="M537" s="3" t="str">
        <f>IF(M$3=0,0,INDEX(Sheet1!RawDataCols,$C537,M$5))</f>
        <v xml:space="preserve">F007  </v>
      </c>
      <c r="N537" s="3" t="str">
        <f>IF(N$3=0,0,INDEX(Sheet1!RawDataCols,$C537,N$5))</f>
        <v>Prepaid - Water-26a Grote St</v>
      </c>
      <c r="O537" s="3">
        <f>INDEX(Sheet1!RawDataCols,$C537,O$5)</f>
        <v>20</v>
      </c>
      <c r="P537" s="3" t="str">
        <f>INDEX(Sheet1!RawDataCols,$C537,P$5)</f>
        <v>Current Assets</v>
      </c>
      <c r="Q537" s="3" t="str">
        <f>IF(Q$3=0,0,INDEX(Sheet1!RawDataCols,$C537,Q$5))</f>
        <v>B</v>
      </c>
      <c r="R537" s="3">
        <f t="shared" si="85"/>
        <v>1</v>
      </c>
      <c r="S537" s="3">
        <f t="shared" si="86"/>
        <v>-1</v>
      </c>
      <c r="T537" s="3">
        <f>IF(T$3=0,0,INDEX(Sheet1!RawDataCols,$C537,T$5)*$R537)</f>
        <v>0</v>
      </c>
      <c r="U537" s="3">
        <f>IF(U$3=0,0,INDEX(Sheet1!RawDataCols,$C537,U$5)*$R537)</f>
        <v>859.19</v>
      </c>
      <c r="V537" s="3">
        <f>IF(V$3=0,0,INDEX(Sheet1!RawDataCols,$C537,V$5)*$R537)</f>
        <v>0</v>
      </c>
      <c r="W537" s="3">
        <f>IF(W$3=0,0,INDEX(Sheet1!RawDataCols,$C537,W$5)*$R537)</f>
        <v>465.05</v>
      </c>
      <c r="X537" s="3">
        <f>IF(X$3=0,0,INDEX(Sheet1!RawDataCols,$C537,X$5)*$R537)</f>
        <v>-415.28</v>
      </c>
      <c r="Y537" s="3">
        <f>IF(Y$3=0,0,INDEX(Sheet1!RawDataCols,$C537,Y$5)*$R537)</f>
        <v>0</v>
      </c>
      <c r="Z537" s="3">
        <f>IF(Z$3=0,0,INDEX(Sheet1!RawDataCols,$C537,Z$5)*$R537)</f>
        <v>-220.71</v>
      </c>
      <c r="AA537" s="3">
        <f>IF(AA$3=0,0,INDEX(Sheet1!RawDataCols,$C537,AA$5)*$R537)</f>
        <v>-443.92</v>
      </c>
      <c r="AB537" s="3">
        <f>IF(AB$3=0,0,INDEX(Sheet1!RawDataCols,$C537,AB$5)*$R537)</f>
        <v>0</v>
      </c>
      <c r="AC537" s="3">
        <f>IF(AC$3=0,0,INDEX(Sheet1!RawDataCols,$C537,AC$5)*$R537)</f>
        <v>-244.35</v>
      </c>
      <c r="AD537" s="3">
        <f>IF(AD$3=0,0,INDEX(Sheet1!RawDataCols,$C537,AD$5)*$R537)</f>
        <v>949.85</v>
      </c>
      <c r="AE537" s="3">
        <f>IF(AE$3=0,0,INDEX(Sheet1!RawDataCols,$C537,AE$5)*$R537)</f>
        <v>0</v>
      </c>
      <c r="AF537" s="3">
        <f>IF(AF$3=0,0,INDEX(Sheet1!RawDataCols,$C537,AF$5)*$R537)</f>
        <v>639.92999999999995</v>
      </c>
      <c r="AG537" s="3">
        <f>IF(AG$3=0,0,INDEX(Sheet1!RawDataCols,$C537,AG$5)*$R537)</f>
        <v>-482.71</v>
      </c>
      <c r="AH537" s="3">
        <f>IF(AH$3=0,0,INDEX(Sheet1!RawDataCols,$C537,AH$5)*$R537)</f>
        <v>0</v>
      </c>
      <c r="AI537" s="3">
        <f>IF(AI$3=0,0,INDEX(Sheet1!RawDataCols,$C537,AI$5)*$R537)</f>
        <v>-325.20999999999998</v>
      </c>
      <c r="AJ537" s="3">
        <f>IF(AJ$3=0,0,INDEX(Sheet1!RawDataCols,$C537,AJ$5)*$R537)</f>
        <v>-467.13</v>
      </c>
      <c r="AK537" s="3">
        <f>IF(AK$3=0,0,INDEX(Sheet1!RawDataCols,$C537,AK$5)*$R537)</f>
        <v>0</v>
      </c>
      <c r="AL537" s="3">
        <f>IF(AL$3=0,0,INDEX(Sheet1!RawDataCols,$C537,AL$5)*$R537)</f>
        <v>-314.72000000000003</v>
      </c>
      <c r="AM537" s="3">
        <f>IF(AM$3=0,0,INDEX(Sheet1!RawDataCols,$C537,AM$5)*$R537)</f>
        <v>561.85</v>
      </c>
      <c r="AN537" s="3">
        <f>IF(AN$3=0,0,INDEX(Sheet1!RawDataCols,$C537,AN$5)*$R537)</f>
        <v>0</v>
      </c>
      <c r="AO537" s="3">
        <f>IF(AO$3=0,0,INDEX(Sheet1!RawDataCols,$C537,AO$5)*$R537)</f>
        <v>522.02</v>
      </c>
      <c r="AP537" s="3">
        <f>IF(AP$3=0,0,INDEX(Sheet1!RawDataCols,$C537,AP$5)*$R537)</f>
        <v>-285.52999999999997</v>
      </c>
      <c r="AQ537" s="3">
        <f>IF(AQ$3=0,0,INDEX(Sheet1!RawDataCols,$C537,AQ$5)*$R537)</f>
        <v>0</v>
      </c>
      <c r="AR537" s="3">
        <f>IF(AR$3=0,0,INDEX(Sheet1!RawDataCols,$C537,AR$5)*$R537)</f>
        <v>-265.29000000000002</v>
      </c>
      <c r="AS537" s="3">
        <f>IF(AS$3=0,0,INDEX(Sheet1!RawDataCols,$C537,AS$5)*$R537)</f>
        <v>-276.32</v>
      </c>
      <c r="AT537" s="3">
        <f>IF(AT$3=0,0,INDEX(Sheet1!RawDataCols,$C537,AT$5)*$R537)</f>
        <v>0</v>
      </c>
      <c r="AU537" s="3">
        <f>IF(AU$3=0,0,INDEX(Sheet1!RawDataCols,$C537,AU$5)*$R537)</f>
        <v>-256.73</v>
      </c>
      <c r="AV537" s="3">
        <f>IF(AV$3=0,0,INDEX(Sheet1!RawDataCols,$C537,AV$5)*$R537)</f>
        <v>648.80999999999995</v>
      </c>
      <c r="AW537" s="3">
        <f>IF(AW$3=0,0,INDEX(Sheet1!RawDataCols,$C537,AW$5)*$R537)</f>
        <v>0</v>
      </c>
      <c r="AX537" s="3">
        <f>IF(AX$3=0,0,INDEX(Sheet1!RawDataCols,$C537,AX$5)*$R537)</f>
        <v>540.86</v>
      </c>
      <c r="AY537" s="3">
        <f>IF(AY$3=0,0,INDEX(Sheet1!RawDataCols,$C537,AY$5)*$R537)</f>
        <v>-319.08</v>
      </c>
      <c r="AZ537" s="3">
        <f>IF(AZ$3=0,0,INDEX(Sheet1!RawDataCols,$C537,AZ$5)*$R537)</f>
        <v>0</v>
      </c>
      <c r="BA537" s="3">
        <f>IF(BA$3=0,0,INDEX(Sheet1!RawDataCols,$C537,BA$5)*$R537)</f>
        <v>-266</v>
      </c>
      <c r="BB537" s="3">
        <f>IF(BB$3=0,0,INDEX(Sheet1!RawDataCols,$C537,BB$5)*$R537)</f>
        <v>-329.72</v>
      </c>
      <c r="BC537" s="3">
        <f>IF(BC$3=0,0,INDEX(Sheet1!RawDataCols,$C537,BC$5)*$R537)</f>
        <v>0</v>
      </c>
      <c r="BD537" s="3">
        <f>IF(BD$3=0,0,INDEX(Sheet1!RawDataCols,$C537,BD$5)*$R537)</f>
        <v>-274.86</v>
      </c>
      <c r="BE537" s="3">
        <f>IF(BE$3=0,0,INDEX(Sheet1!RawDataCols,$C537,BE$5)*$R537)</f>
        <v>-329.72</v>
      </c>
      <c r="BF537" s="3">
        <f>IF(BF$3=0,0,INDEX(Sheet1!RawDataCols,$C537,BF$5)*$R537)</f>
        <v>0</v>
      </c>
      <c r="BG537" s="179">
        <f>IF(BG$3=0,0,INDEX(Sheet1!RawDataCols,$C537,BG$5)*$R537)</f>
        <v>-274.86</v>
      </c>
      <c r="BH537" s="33">
        <f t="shared" si="87"/>
        <v>1.0000000000161435E-2</v>
      </c>
      <c r="BI537" s="33">
        <f t="shared" si="88"/>
        <v>0</v>
      </c>
      <c r="BJ537" s="33">
        <f t="shared" si="89"/>
        <v>-1.0459168253706963E-13</v>
      </c>
      <c r="BK537" s="3">
        <f>IF(BK$3=0,0,INDEX(Sheet1!RawDataCols,$C537,BK$5)*$R537)</f>
        <v>0</v>
      </c>
      <c r="BL537" s="3">
        <f>IF(BL$3=0,0,INDEX(Sheet1!RawDataCols,$C537,BL$5)*$R537)</f>
        <v>0</v>
      </c>
      <c r="BM537" s="3">
        <f>IF(BM$3=0,0,INDEX(Sheet1!RawDataCols,$C537,BM$5)*$R537)</f>
        <v>0</v>
      </c>
      <c r="BN537" s="3">
        <f>IF(BN$3=0,0,INDEX(Sheet1!RawDataCols,$C537,BN$5)*$R537)</f>
        <v>0</v>
      </c>
      <c r="BO537" s="3">
        <f>IF(BO$3=0,0,INDEX(Sheet1!RawDataCols,$C537,BO$5)*$R537)</f>
        <v>0</v>
      </c>
      <c r="BP537" s="3">
        <f>IF(BP$3=0,0,INDEX(Sheet1!RawDataCols,$C537,BP$5)*$R537)</f>
        <v>0.01</v>
      </c>
      <c r="BQ537" s="3">
        <f t="shared" si="90"/>
        <v>-9.9999999999340616E-3</v>
      </c>
      <c r="BR537" s="3">
        <f t="shared" si="91"/>
        <v>1.1368683772161603E-13</v>
      </c>
      <c r="BS537" s="3">
        <f t="shared" si="92"/>
        <v>1.7053025658242404E-13</v>
      </c>
      <c r="BT537" s="3">
        <f t="shared" si="93"/>
        <v>1.0000000000104592E-2</v>
      </c>
      <c r="BU537" s="3" t="str">
        <f>INDEX(Sheet1!$BS$2:$BS$1000,MATCH($A537,Sheet1!$A$2:$A$1000,0))</f>
        <v>22</v>
      </c>
      <c r="BV537" s="3">
        <f>INDEX(Sheet1!$BT$2:$BT$1000,MATCH($A537,Sheet1!$A$2:$A$1000,0))</f>
        <v>0.01</v>
      </c>
    </row>
    <row r="538" spans="1:74" x14ac:dyDescent="0.2">
      <c r="A538" s="11" t="s">
        <v>967</v>
      </c>
      <c r="B538" s="3">
        <f>MATCH($A538,Sheet1!ACCOUNTNO,0)</f>
        <v>497</v>
      </c>
      <c r="C538" s="3">
        <f t="shared" si="84"/>
        <v>497</v>
      </c>
      <c r="D538" s="3" t="str">
        <f>IF(D$3=0,0,INDEX(Sheet1!RawDataCols,$C538,D$5))</f>
        <v>52300A06</v>
      </c>
      <c r="E538" s="3" t="str">
        <f>IF(E$3=0,0,INDEX(Sheet1!RawDataCols,$C538,E$5))</f>
        <v xml:space="preserve">52300          </v>
      </c>
      <c r="F538" s="3" t="str">
        <f>IF(F$3=0,0,INDEX(Sheet1!RawDataCols,$C538,F$5))</f>
        <v xml:space="preserve">A06            </v>
      </c>
      <c r="G538" s="3" t="str">
        <f>IF(G$3=0,0,INDEX(Sheet1!RawDataCols,$C538,G$5))</f>
        <v xml:space="preserve">               </v>
      </c>
      <c r="H538" s="3" t="str">
        <f>IF(H$3=0,0,INDEX(Sheet1!RawDataCols,$C538,H$5))</f>
        <v xml:space="preserve">               </v>
      </c>
      <c r="I538" s="3" t="str">
        <f>IF(I$3=0,0,INDEX(Sheet1!RawDataCols,$C538,I$5))</f>
        <v xml:space="preserve">               </v>
      </c>
      <c r="J538" s="3" t="str">
        <f>IF(J$3=0,0,INDEX(Sheet1!RawDataCols,$C538,J$5))</f>
        <v xml:space="preserve">               </v>
      </c>
      <c r="K538" s="3" t="str">
        <f>IF(K$3=0,0,INDEX(Sheet1!RawDataCols,$C538,K$5))</f>
        <v xml:space="preserve">               </v>
      </c>
      <c r="L538" s="3" t="str">
        <f>IF(L$3=0,0,INDEX(Sheet1!RawDataCols,$C538,L$5))</f>
        <v xml:space="preserve">               </v>
      </c>
      <c r="M538" s="3" t="str">
        <f>IF(M$3=0,0,INDEX(Sheet1!RawDataCols,$C538,M$5))</f>
        <v xml:space="preserve">F007  </v>
      </c>
      <c r="N538" s="3" t="str">
        <f>IF(N$3=0,0,INDEX(Sheet1!RawDataCols,$C538,N$5))</f>
        <v>Prepaid - Water-31 Franklin St</v>
      </c>
      <c r="O538" s="3">
        <f>INDEX(Sheet1!RawDataCols,$C538,O$5)</f>
        <v>20</v>
      </c>
      <c r="P538" s="3" t="str">
        <f>INDEX(Sheet1!RawDataCols,$C538,P$5)</f>
        <v>Current Assets</v>
      </c>
      <c r="Q538" s="3" t="str">
        <f>IF(Q$3=0,0,INDEX(Sheet1!RawDataCols,$C538,Q$5))</f>
        <v>B</v>
      </c>
      <c r="R538" s="3">
        <f t="shared" si="85"/>
        <v>1</v>
      </c>
      <c r="S538" s="3">
        <f t="shared" si="86"/>
        <v>-1</v>
      </c>
      <c r="T538" s="3">
        <f>IF(T$3=0,0,INDEX(Sheet1!RawDataCols,$C538,T$5)*$R538)</f>
        <v>0</v>
      </c>
      <c r="U538" s="3">
        <f>IF(U$3=0,0,INDEX(Sheet1!RawDataCols,$C538,U$5)*$R538)</f>
        <v>1235.29</v>
      </c>
      <c r="V538" s="3">
        <f>IF(V$3=0,0,INDEX(Sheet1!RawDataCols,$C538,V$5)*$R538)</f>
        <v>0</v>
      </c>
      <c r="W538" s="3">
        <f>IF(W$3=0,0,INDEX(Sheet1!RawDataCols,$C538,W$5)*$R538)</f>
        <v>1333.8</v>
      </c>
      <c r="X538" s="3">
        <f>IF(X$3=0,0,INDEX(Sheet1!RawDataCols,$C538,X$5)*$R538)</f>
        <v>-597.05999999999995</v>
      </c>
      <c r="Y538" s="3">
        <f>IF(Y$3=0,0,INDEX(Sheet1!RawDataCols,$C538,Y$5)*$R538)</f>
        <v>0</v>
      </c>
      <c r="Z538" s="3">
        <f>IF(Z$3=0,0,INDEX(Sheet1!RawDataCols,$C538,Z$5)*$R538)</f>
        <v>-632.99</v>
      </c>
      <c r="AA538" s="3">
        <f>IF(AA$3=0,0,INDEX(Sheet1!RawDataCols,$C538,AA$5)*$R538)</f>
        <v>-638.23</v>
      </c>
      <c r="AB538" s="3">
        <f>IF(AB$3=0,0,INDEX(Sheet1!RawDataCols,$C538,AB$5)*$R538)</f>
        <v>0</v>
      </c>
      <c r="AC538" s="3">
        <f>IF(AC$3=0,0,INDEX(Sheet1!RawDataCols,$C538,AC$5)*$R538)</f>
        <v>-700.81</v>
      </c>
      <c r="AD538" s="3">
        <f>IF(AD$3=0,0,INDEX(Sheet1!RawDataCols,$C538,AD$5)*$R538)</f>
        <v>1320.66</v>
      </c>
      <c r="AE538" s="3">
        <f>IF(AE$3=0,0,INDEX(Sheet1!RawDataCols,$C538,AE$5)*$R538)</f>
        <v>0</v>
      </c>
      <c r="AF538" s="3">
        <f>IF(AF$3=0,0,INDEX(Sheet1!RawDataCols,$C538,AF$5)*$R538)</f>
        <v>1340.85</v>
      </c>
      <c r="AG538" s="3">
        <f>IF(AG$3=0,0,INDEX(Sheet1!RawDataCols,$C538,AG$5)*$R538)</f>
        <v>-671.15</v>
      </c>
      <c r="AH538" s="3">
        <f>IF(AH$3=0,0,INDEX(Sheet1!RawDataCols,$C538,AH$5)*$R538)</f>
        <v>0</v>
      </c>
      <c r="AI538" s="3">
        <f>IF(AI$3=0,0,INDEX(Sheet1!RawDataCols,$C538,AI$5)*$R538)</f>
        <v>-681.42</v>
      </c>
      <c r="AJ538" s="3">
        <f>IF(AJ$3=0,0,INDEX(Sheet1!RawDataCols,$C538,AJ$5)*$R538)</f>
        <v>-649.51</v>
      </c>
      <c r="AK538" s="3">
        <f>IF(AK$3=0,0,INDEX(Sheet1!RawDataCols,$C538,AK$5)*$R538)</f>
        <v>0</v>
      </c>
      <c r="AL538" s="3">
        <f>IF(AL$3=0,0,INDEX(Sheet1!RawDataCols,$C538,AL$5)*$R538)</f>
        <v>-659.43</v>
      </c>
      <c r="AM538" s="3">
        <f>IF(AM$3=0,0,INDEX(Sheet1!RawDataCols,$C538,AM$5)*$R538)</f>
        <v>837.87</v>
      </c>
      <c r="AN538" s="3">
        <f>IF(AN$3=0,0,INDEX(Sheet1!RawDataCols,$C538,AN$5)*$R538)</f>
        <v>0</v>
      </c>
      <c r="AO538" s="3">
        <f>IF(AO$3=0,0,INDEX(Sheet1!RawDataCols,$C538,AO$5)*$R538)</f>
        <v>1509.34</v>
      </c>
      <c r="AP538" s="3">
        <f>IF(AP$3=0,0,INDEX(Sheet1!RawDataCols,$C538,AP$5)*$R538)</f>
        <v>-425.8</v>
      </c>
      <c r="AQ538" s="3">
        <f>IF(AQ$3=0,0,INDEX(Sheet1!RawDataCols,$C538,AQ$5)*$R538)</f>
        <v>0</v>
      </c>
      <c r="AR538" s="3">
        <f>IF(AR$3=0,0,INDEX(Sheet1!RawDataCols,$C538,AR$5)*$R538)</f>
        <v>-767.04</v>
      </c>
      <c r="AS538" s="3">
        <f>IF(AS$3=0,0,INDEX(Sheet1!RawDataCols,$C538,AS$5)*$R538)</f>
        <v>-412.06</v>
      </c>
      <c r="AT538" s="3">
        <f>IF(AT$3=0,0,INDEX(Sheet1!RawDataCols,$C538,AT$5)*$R538)</f>
        <v>0</v>
      </c>
      <c r="AU538" s="3">
        <f>IF(AU$3=0,0,INDEX(Sheet1!RawDataCols,$C538,AU$5)*$R538)</f>
        <v>-742.3</v>
      </c>
      <c r="AV538" s="3">
        <f>IF(AV$3=0,0,INDEX(Sheet1!RawDataCols,$C538,AV$5)*$R538)</f>
        <v>1122.3</v>
      </c>
      <c r="AW538" s="3">
        <f>IF(AW$3=0,0,INDEX(Sheet1!RawDataCols,$C538,AW$5)*$R538)</f>
        <v>0</v>
      </c>
      <c r="AX538" s="3">
        <f>IF(AX$3=0,0,INDEX(Sheet1!RawDataCols,$C538,AX$5)*$R538)</f>
        <v>1460.62</v>
      </c>
      <c r="AY538" s="3">
        <f>IF(AY$3=0,0,INDEX(Sheet1!RawDataCols,$C538,AY$5)*$R538)</f>
        <v>-551.96</v>
      </c>
      <c r="AZ538" s="3">
        <f>IF(AZ$3=0,0,INDEX(Sheet1!RawDataCols,$C538,AZ$5)*$R538)</f>
        <v>0</v>
      </c>
      <c r="BA538" s="3">
        <f>IF(BA$3=0,0,INDEX(Sheet1!RawDataCols,$C538,BA$5)*$R538)</f>
        <v>-718.34</v>
      </c>
      <c r="BB538" s="3">
        <f>IF(BB$3=0,0,INDEX(Sheet1!RawDataCols,$C538,BB$5)*$R538)</f>
        <v>-570.36</v>
      </c>
      <c r="BC538" s="3">
        <f>IF(BC$3=0,0,INDEX(Sheet1!RawDataCols,$C538,BC$5)*$R538)</f>
        <v>0</v>
      </c>
      <c r="BD538" s="3">
        <f>IF(BD$3=0,0,INDEX(Sheet1!RawDataCols,$C538,BD$5)*$R538)</f>
        <v>-742.28</v>
      </c>
      <c r="BE538" s="3">
        <f>IF(BE$3=0,0,INDEX(Sheet1!RawDataCols,$C538,BE$5)*$R538)</f>
        <v>-570.36</v>
      </c>
      <c r="BF538" s="3">
        <f>IF(BF$3=0,0,INDEX(Sheet1!RawDataCols,$C538,BF$5)*$R538)</f>
        <v>0</v>
      </c>
      <c r="BG538" s="179">
        <f>IF(BG$3=0,0,INDEX(Sheet1!RawDataCols,$C538,BG$5)*$R538)</f>
        <v>-742.28</v>
      </c>
      <c r="BH538" s="33">
        <f t="shared" si="87"/>
        <v>-1.0000000000104592E-2</v>
      </c>
      <c r="BI538" s="33">
        <f t="shared" si="88"/>
        <v>0</v>
      </c>
      <c r="BJ538" s="33">
        <f t="shared" si="89"/>
        <v>0</v>
      </c>
      <c r="BK538" s="3">
        <f>IF(BK$3=0,0,INDEX(Sheet1!RawDataCols,$C538,BK$5)*$R538)</f>
        <v>0</v>
      </c>
      <c r="BL538" s="3">
        <f>IF(BL$3=0,0,INDEX(Sheet1!RawDataCols,$C538,BL$5)*$R538)</f>
        <v>0</v>
      </c>
      <c r="BM538" s="3">
        <f>IF(BM$3=0,0,INDEX(Sheet1!RawDataCols,$C538,BM$5)*$R538)</f>
        <v>0</v>
      </c>
      <c r="BN538" s="3">
        <f>IF(BN$3=0,0,INDEX(Sheet1!RawDataCols,$C538,BN$5)*$R538)</f>
        <v>0</v>
      </c>
      <c r="BO538" s="3">
        <f>IF(BO$3=0,0,INDEX(Sheet1!RawDataCols,$C538,BO$5)*$R538)</f>
        <v>0</v>
      </c>
      <c r="BP538" s="3">
        <f>IF(BP$3=0,0,INDEX(Sheet1!RawDataCols,$C538,BP$5)*$R538)</f>
        <v>0</v>
      </c>
      <c r="BQ538" s="3">
        <f t="shared" si="90"/>
        <v>0</v>
      </c>
      <c r="BR538" s="3">
        <f t="shared" si="91"/>
        <v>1.1368683772161603E-13</v>
      </c>
      <c r="BS538" s="3">
        <f t="shared" si="92"/>
        <v>1.0000000000104592E-2</v>
      </c>
      <c r="BT538" s="3">
        <f t="shared" si="93"/>
        <v>-9.9999999999909051E-3</v>
      </c>
      <c r="BU538" s="3" t="str">
        <f>INDEX(Sheet1!$BS$2:$BS$1000,MATCH($A538,Sheet1!$A$2:$A$1000,0))</f>
        <v>22</v>
      </c>
      <c r="BV538" s="3">
        <f>INDEX(Sheet1!$BT$2:$BT$1000,MATCH($A538,Sheet1!$A$2:$A$1000,0))</f>
        <v>-0.01</v>
      </c>
    </row>
    <row r="539" spans="1:74" x14ac:dyDescent="0.2">
      <c r="A539" s="11" t="s">
        <v>968</v>
      </c>
      <c r="B539" s="3">
        <f>MATCH($A539,Sheet1!ACCOUNTNO,0)</f>
        <v>498</v>
      </c>
      <c r="C539" s="3">
        <f t="shared" si="84"/>
        <v>498</v>
      </c>
      <c r="D539" s="3" t="str">
        <f>IF(D$3=0,0,INDEX(Sheet1!RawDataCols,$C539,D$5))</f>
        <v>52300A07</v>
      </c>
      <c r="E539" s="3" t="str">
        <f>IF(E$3=0,0,INDEX(Sheet1!RawDataCols,$C539,E$5))</f>
        <v xml:space="preserve">52300          </v>
      </c>
      <c r="F539" s="3" t="str">
        <f>IF(F$3=0,0,INDEX(Sheet1!RawDataCols,$C539,F$5))</f>
        <v xml:space="preserve">A07            </v>
      </c>
      <c r="G539" s="3" t="str">
        <f>IF(G$3=0,0,INDEX(Sheet1!RawDataCols,$C539,G$5))</f>
        <v xml:space="preserve">               </v>
      </c>
      <c r="H539" s="3" t="str">
        <f>IF(H$3=0,0,INDEX(Sheet1!RawDataCols,$C539,H$5))</f>
        <v xml:space="preserve">               </v>
      </c>
      <c r="I539" s="3" t="str">
        <f>IF(I$3=0,0,INDEX(Sheet1!RawDataCols,$C539,I$5))</f>
        <v xml:space="preserve">               </v>
      </c>
      <c r="J539" s="3" t="str">
        <f>IF(J$3=0,0,INDEX(Sheet1!RawDataCols,$C539,J$5))</f>
        <v xml:space="preserve">               </v>
      </c>
      <c r="K539" s="3" t="str">
        <f>IF(K$3=0,0,INDEX(Sheet1!RawDataCols,$C539,K$5))</f>
        <v xml:space="preserve">               </v>
      </c>
      <c r="L539" s="3" t="str">
        <f>IF(L$3=0,0,INDEX(Sheet1!RawDataCols,$C539,L$5))</f>
        <v xml:space="preserve">               </v>
      </c>
      <c r="M539" s="3" t="str">
        <f>IF(M$3=0,0,INDEX(Sheet1!RawDataCols,$C539,M$5))</f>
        <v xml:space="preserve">F007  </v>
      </c>
      <c r="N539" s="3" t="str">
        <f>IF(N$3=0,0,INDEX(Sheet1!RawDataCols,$C539,N$5))</f>
        <v>Prepaid - Water-25 Franklin St</v>
      </c>
      <c r="O539" s="3">
        <f>INDEX(Sheet1!RawDataCols,$C539,O$5)</f>
        <v>20</v>
      </c>
      <c r="P539" s="3" t="str">
        <f>INDEX(Sheet1!RawDataCols,$C539,P$5)</f>
        <v>Current Assets</v>
      </c>
      <c r="Q539" s="3" t="str">
        <f>IF(Q$3=0,0,INDEX(Sheet1!RawDataCols,$C539,Q$5))</f>
        <v>B</v>
      </c>
      <c r="R539" s="3">
        <f t="shared" si="85"/>
        <v>1</v>
      </c>
      <c r="S539" s="3">
        <f t="shared" si="86"/>
        <v>-1</v>
      </c>
      <c r="T539" s="3">
        <f>IF(T$3=0,0,INDEX(Sheet1!RawDataCols,$C539,T$5)*$R539)</f>
        <v>0</v>
      </c>
      <c r="U539" s="3">
        <f>IF(U$3=0,0,INDEX(Sheet1!RawDataCols,$C539,U$5)*$R539)</f>
        <v>6534.8</v>
      </c>
      <c r="V539" s="3">
        <f>IF(V$3=0,0,INDEX(Sheet1!RawDataCols,$C539,V$5)*$R539)</f>
        <v>0</v>
      </c>
      <c r="W539" s="3">
        <f>IF(W$3=0,0,INDEX(Sheet1!RawDataCols,$C539,W$5)*$R539)</f>
        <v>5538.34</v>
      </c>
      <c r="X539" s="3">
        <f>IF(X$3=0,0,INDEX(Sheet1!RawDataCols,$C539,X$5)*$R539)</f>
        <v>-3158.49</v>
      </c>
      <c r="Y539" s="3">
        <f>IF(Y$3=0,0,INDEX(Sheet1!RawDataCols,$C539,Y$5)*$R539)</f>
        <v>0</v>
      </c>
      <c r="Z539" s="3">
        <f>IF(Z$3=0,0,INDEX(Sheet1!RawDataCols,$C539,Z$5)*$R539)</f>
        <v>-2628.37</v>
      </c>
      <c r="AA539" s="3">
        <f>IF(AA$3=0,0,INDEX(Sheet1!RawDataCols,$C539,AA$5)*$R539)</f>
        <v>-3376.31</v>
      </c>
      <c r="AB539" s="3">
        <f>IF(AB$3=0,0,INDEX(Sheet1!RawDataCols,$C539,AB$5)*$R539)</f>
        <v>0</v>
      </c>
      <c r="AC539" s="3">
        <f>IF(AC$3=0,0,INDEX(Sheet1!RawDataCols,$C539,AC$5)*$R539)</f>
        <v>-2909.98</v>
      </c>
      <c r="AD539" s="3">
        <f>IF(AD$3=0,0,INDEX(Sheet1!RawDataCols,$C539,AD$5)*$R539)</f>
        <v>6997.64</v>
      </c>
      <c r="AE539" s="3">
        <f>IF(AE$3=0,0,INDEX(Sheet1!RawDataCols,$C539,AE$5)*$R539)</f>
        <v>0</v>
      </c>
      <c r="AF539" s="3">
        <f>IF(AF$3=0,0,INDEX(Sheet1!RawDataCols,$C539,AF$5)*$R539)</f>
        <v>6818.22</v>
      </c>
      <c r="AG539" s="3">
        <f>IF(AG$3=0,0,INDEX(Sheet1!RawDataCols,$C539,AG$5)*$R539)</f>
        <v>-3556.18</v>
      </c>
      <c r="AH539" s="3">
        <f>IF(AH$3=0,0,INDEX(Sheet1!RawDataCols,$C539,AH$5)*$R539)</f>
        <v>0</v>
      </c>
      <c r="AI539" s="3">
        <f>IF(AI$3=0,0,INDEX(Sheet1!RawDataCols,$C539,AI$5)*$R539)</f>
        <v>-3464.99</v>
      </c>
      <c r="AJ539" s="3">
        <f>IF(AJ$3=0,0,INDEX(Sheet1!RawDataCols,$C539,AJ$5)*$R539)</f>
        <v>-3441.46</v>
      </c>
      <c r="AK539" s="3">
        <f>IF(AK$3=0,0,INDEX(Sheet1!RawDataCols,$C539,AK$5)*$R539)</f>
        <v>0</v>
      </c>
      <c r="AL539" s="3">
        <f>IF(AL$3=0,0,INDEX(Sheet1!RawDataCols,$C539,AL$5)*$R539)</f>
        <v>-3353.22</v>
      </c>
      <c r="AM539" s="3">
        <f>IF(AM$3=0,0,INDEX(Sheet1!RawDataCols,$C539,AM$5)*$R539)</f>
        <v>4003.1</v>
      </c>
      <c r="AN539" s="3">
        <f>IF(AN$3=0,0,INDEX(Sheet1!RawDataCols,$C539,AN$5)*$R539)</f>
        <v>0</v>
      </c>
      <c r="AO539" s="3">
        <f>IF(AO$3=0,0,INDEX(Sheet1!RawDataCols,$C539,AO$5)*$R539)</f>
        <v>6880.65</v>
      </c>
      <c r="AP539" s="3">
        <f>IF(AP$3=0,0,INDEX(Sheet1!RawDataCols,$C539,AP$5)*$R539)</f>
        <v>-2034.36</v>
      </c>
      <c r="AQ539" s="3">
        <f>IF(AQ$3=0,0,INDEX(Sheet1!RawDataCols,$C539,AQ$5)*$R539)</f>
        <v>0</v>
      </c>
      <c r="AR539" s="3">
        <f>IF(AR$3=0,0,INDEX(Sheet1!RawDataCols,$C539,AR$5)*$R539)</f>
        <v>-3496.73</v>
      </c>
      <c r="AS539" s="3">
        <f>IF(AS$3=0,0,INDEX(Sheet1!RawDataCols,$C539,AS$5)*$R539)</f>
        <v>-1968.74</v>
      </c>
      <c r="AT539" s="3">
        <f>IF(AT$3=0,0,INDEX(Sheet1!RawDataCols,$C539,AT$5)*$R539)</f>
        <v>0</v>
      </c>
      <c r="AU539" s="3">
        <f>IF(AU$3=0,0,INDEX(Sheet1!RawDataCols,$C539,AU$5)*$R539)</f>
        <v>-3383.93</v>
      </c>
      <c r="AV539" s="3">
        <f>IF(AV$3=0,0,INDEX(Sheet1!RawDataCols,$C539,AV$5)*$R539)</f>
        <v>3767.95</v>
      </c>
      <c r="AW539" s="3">
        <f>IF(AW$3=0,0,INDEX(Sheet1!RawDataCols,$C539,AW$5)*$R539)</f>
        <v>0</v>
      </c>
      <c r="AX539" s="3">
        <f>IF(AX$3=0,0,INDEX(Sheet1!RawDataCols,$C539,AX$5)*$R539)</f>
        <v>7019.08</v>
      </c>
      <c r="AY539" s="3">
        <f>IF(AY$3=0,0,INDEX(Sheet1!RawDataCols,$C539,AY$5)*$R539)</f>
        <v>-1853.09</v>
      </c>
      <c r="AZ539" s="3">
        <f>IF(AZ$3=0,0,INDEX(Sheet1!RawDataCols,$C539,AZ$5)*$R539)</f>
        <v>0</v>
      </c>
      <c r="BA539" s="3">
        <f>IF(BA$3=0,0,INDEX(Sheet1!RawDataCols,$C539,BA$5)*$R539)</f>
        <v>-3452</v>
      </c>
      <c r="BB539" s="3">
        <f>IF(BB$3=0,0,INDEX(Sheet1!RawDataCols,$C539,BB$5)*$R539)</f>
        <v>-1914.86</v>
      </c>
      <c r="BC539" s="3">
        <f>IF(BC$3=0,0,INDEX(Sheet1!RawDataCols,$C539,BC$5)*$R539)</f>
        <v>0</v>
      </c>
      <c r="BD539" s="3">
        <f>IF(BD$3=0,0,INDEX(Sheet1!RawDataCols,$C539,BD$5)*$R539)</f>
        <v>-3567.07</v>
      </c>
      <c r="BE539" s="3">
        <f>IF(BE$3=0,0,INDEX(Sheet1!RawDataCols,$C539,BE$5)*$R539)</f>
        <v>-1914.86</v>
      </c>
      <c r="BF539" s="3">
        <f>IF(BF$3=0,0,INDEX(Sheet1!RawDataCols,$C539,BF$5)*$R539)</f>
        <v>0</v>
      </c>
      <c r="BG539" s="179">
        <f>IF(BG$3=0,0,INDEX(Sheet1!RawDataCols,$C539,BG$5)*$R539)</f>
        <v>-3567.07</v>
      </c>
      <c r="BH539" s="33">
        <f t="shared" si="87"/>
        <v>0</v>
      </c>
      <c r="BI539" s="33">
        <f t="shared" si="88"/>
        <v>0</v>
      </c>
      <c r="BJ539" s="33">
        <f t="shared" si="89"/>
        <v>0</v>
      </c>
      <c r="BK539" s="3">
        <f>IF(BK$3=0,0,INDEX(Sheet1!RawDataCols,$C539,BK$5)*$R539)</f>
        <v>0</v>
      </c>
      <c r="BL539" s="3">
        <f>IF(BL$3=0,0,INDEX(Sheet1!RawDataCols,$C539,BL$5)*$R539)</f>
        <v>0</v>
      </c>
      <c r="BM539" s="3">
        <f>IF(BM$3=0,0,INDEX(Sheet1!RawDataCols,$C539,BM$5)*$R539)</f>
        <v>0</v>
      </c>
      <c r="BN539" s="3">
        <f>IF(BN$3=0,0,INDEX(Sheet1!RawDataCols,$C539,BN$5)*$R539)</f>
        <v>0</v>
      </c>
      <c r="BO539" s="3">
        <f>IF(BO$3=0,0,INDEX(Sheet1!RawDataCols,$C539,BO$5)*$R539)</f>
        <v>0</v>
      </c>
      <c r="BP539" s="3">
        <f>IF(BP$3=0,0,INDEX(Sheet1!RawDataCols,$C539,BP$5)*$R539)</f>
        <v>0</v>
      </c>
      <c r="BQ539" s="3">
        <f t="shared" si="90"/>
        <v>0</v>
      </c>
      <c r="BR539" s="3">
        <f t="shared" si="91"/>
        <v>4.5474735088646412E-13</v>
      </c>
      <c r="BS539" s="3">
        <f t="shared" si="92"/>
        <v>4.5474735088646412E-13</v>
      </c>
      <c r="BT539" s="3">
        <f t="shared" si="93"/>
        <v>4.5474735088646412E-13</v>
      </c>
      <c r="BU539" s="3" t="str">
        <f>INDEX(Sheet1!$BS$2:$BS$1000,MATCH($A539,Sheet1!$A$2:$A$1000,0))</f>
        <v>22</v>
      </c>
      <c r="BV539" s="3">
        <f>INDEX(Sheet1!$BT$2:$BT$1000,MATCH($A539,Sheet1!$A$2:$A$1000,0))</f>
        <v>0</v>
      </c>
    </row>
    <row r="540" spans="1:74" x14ac:dyDescent="0.2">
      <c r="A540" s="11" t="s">
        <v>969</v>
      </c>
      <c r="B540" s="3">
        <f>MATCH($A540,Sheet1!ACCOUNTNO,0)</f>
        <v>499</v>
      </c>
      <c r="C540" s="3">
        <f t="shared" si="84"/>
        <v>499</v>
      </c>
      <c r="D540" s="3" t="str">
        <f>IF(D$3=0,0,INDEX(Sheet1!RawDataCols,$C540,D$5))</f>
        <v>52300A08</v>
      </c>
      <c r="E540" s="3" t="str">
        <f>IF(E$3=0,0,INDEX(Sheet1!RawDataCols,$C540,E$5))</f>
        <v xml:space="preserve">52300          </v>
      </c>
      <c r="F540" s="3" t="str">
        <f>IF(F$3=0,0,INDEX(Sheet1!RawDataCols,$C540,F$5))</f>
        <v xml:space="preserve">A08            </v>
      </c>
      <c r="G540" s="3" t="str">
        <f>IF(G$3=0,0,INDEX(Sheet1!RawDataCols,$C540,G$5))</f>
        <v xml:space="preserve">               </v>
      </c>
      <c r="H540" s="3" t="str">
        <f>IF(H$3=0,0,INDEX(Sheet1!RawDataCols,$C540,H$5))</f>
        <v xml:space="preserve">               </v>
      </c>
      <c r="I540" s="3" t="str">
        <f>IF(I$3=0,0,INDEX(Sheet1!RawDataCols,$C540,I$5))</f>
        <v xml:space="preserve">               </v>
      </c>
      <c r="J540" s="3" t="str">
        <f>IF(J$3=0,0,INDEX(Sheet1!RawDataCols,$C540,J$5))</f>
        <v xml:space="preserve">               </v>
      </c>
      <c r="K540" s="3" t="str">
        <f>IF(K$3=0,0,INDEX(Sheet1!RawDataCols,$C540,K$5))</f>
        <v xml:space="preserve">               </v>
      </c>
      <c r="L540" s="3" t="str">
        <f>IF(L$3=0,0,INDEX(Sheet1!RawDataCols,$C540,L$5))</f>
        <v xml:space="preserve">               </v>
      </c>
      <c r="M540" s="3" t="str">
        <f>IF(M$3=0,0,INDEX(Sheet1!RawDataCols,$C540,M$5))</f>
        <v xml:space="preserve">F007  </v>
      </c>
      <c r="N540" s="3" t="str">
        <f>IF(N$3=0,0,INDEX(Sheet1!RawDataCols,$C540,N$5))</f>
        <v>Prepaid - Water-23 Frankin St</v>
      </c>
      <c r="O540" s="3">
        <f>INDEX(Sheet1!RawDataCols,$C540,O$5)</f>
        <v>20</v>
      </c>
      <c r="P540" s="3" t="str">
        <f>INDEX(Sheet1!RawDataCols,$C540,P$5)</f>
        <v>Current Assets</v>
      </c>
      <c r="Q540" s="3" t="str">
        <f>IF(Q$3=0,0,INDEX(Sheet1!RawDataCols,$C540,Q$5))</f>
        <v>B</v>
      </c>
      <c r="R540" s="3">
        <f t="shared" si="85"/>
        <v>1</v>
      </c>
      <c r="S540" s="3">
        <f t="shared" si="86"/>
        <v>-1</v>
      </c>
      <c r="T540" s="3">
        <f>IF(T$3=0,0,INDEX(Sheet1!RawDataCols,$C540,T$5)*$R540)</f>
        <v>0</v>
      </c>
      <c r="U540" s="3">
        <f>IF(U$3=0,0,INDEX(Sheet1!RawDataCols,$C540,U$5)*$R540)</f>
        <v>691.23</v>
      </c>
      <c r="V540" s="3">
        <f>IF(V$3=0,0,INDEX(Sheet1!RawDataCols,$C540,V$5)*$R540)</f>
        <v>0</v>
      </c>
      <c r="W540" s="3">
        <f>IF(W$3=0,0,INDEX(Sheet1!RawDataCols,$C540,W$5)*$R540)</f>
        <v>653.29999999999995</v>
      </c>
      <c r="X540" s="3">
        <f>IF(X$3=0,0,INDEX(Sheet1!RawDataCols,$C540,X$5)*$R540)</f>
        <v>-334.09</v>
      </c>
      <c r="Y540" s="3">
        <f>IF(Y$3=0,0,INDEX(Sheet1!RawDataCols,$C540,Y$5)*$R540)</f>
        <v>0</v>
      </c>
      <c r="Z540" s="3">
        <f>IF(Z$3=0,0,INDEX(Sheet1!RawDataCols,$C540,Z$5)*$R540)</f>
        <v>-310.04000000000002</v>
      </c>
      <c r="AA540" s="3">
        <f>IF(AA$3=0,0,INDEX(Sheet1!RawDataCols,$C540,AA$5)*$R540)</f>
        <v>-357.13</v>
      </c>
      <c r="AB540" s="3">
        <f>IF(AB$3=0,0,INDEX(Sheet1!RawDataCols,$C540,AB$5)*$R540)</f>
        <v>0</v>
      </c>
      <c r="AC540" s="3">
        <f>IF(AC$3=0,0,INDEX(Sheet1!RawDataCols,$C540,AC$5)*$R540)</f>
        <v>-343.26</v>
      </c>
      <c r="AD540" s="3">
        <f>IF(AD$3=0,0,INDEX(Sheet1!RawDataCols,$C540,AD$5)*$R540)</f>
        <v>996.53</v>
      </c>
      <c r="AE540" s="3">
        <f>IF(AE$3=0,0,INDEX(Sheet1!RawDataCols,$C540,AE$5)*$R540)</f>
        <v>0</v>
      </c>
      <c r="AF540" s="3">
        <f>IF(AF$3=0,0,INDEX(Sheet1!RawDataCols,$C540,AF$5)*$R540)</f>
        <v>677.08</v>
      </c>
      <c r="AG540" s="3">
        <f>IF(AG$3=0,0,INDEX(Sheet1!RawDataCols,$C540,AG$5)*$R540)</f>
        <v>-506.44</v>
      </c>
      <c r="AH540" s="3">
        <f>IF(AH$3=0,0,INDEX(Sheet1!RawDataCols,$C540,AH$5)*$R540)</f>
        <v>0</v>
      </c>
      <c r="AI540" s="3">
        <f>IF(AI$3=0,0,INDEX(Sheet1!RawDataCols,$C540,AI$5)*$R540)</f>
        <v>-344.08</v>
      </c>
      <c r="AJ540" s="3">
        <f>IF(AJ$3=0,0,INDEX(Sheet1!RawDataCols,$C540,AJ$5)*$R540)</f>
        <v>-490.1</v>
      </c>
      <c r="AK540" s="3">
        <f>IF(AK$3=0,0,INDEX(Sheet1!RawDataCols,$C540,AK$5)*$R540)</f>
        <v>0</v>
      </c>
      <c r="AL540" s="3">
        <f>IF(AL$3=0,0,INDEX(Sheet1!RawDataCols,$C540,AL$5)*$R540)</f>
        <v>-332.99</v>
      </c>
      <c r="AM540" s="3">
        <f>IF(AM$3=0,0,INDEX(Sheet1!RawDataCols,$C540,AM$5)*$R540)</f>
        <v>431.85</v>
      </c>
      <c r="AN540" s="3">
        <f>IF(AN$3=0,0,INDEX(Sheet1!RawDataCols,$C540,AN$5)*$R540)</f>
        <v>0</v>
      </c>
      <c r="AO540" s="3">
        <f>IF(AO$3=0,0,INDEX(Sheet1!RawDataCols,$C540,AO$5)*$R540)</f>
        <v>694.94</v>
      </c>
      <c r="AP540" s="3">
        <f>IF(AP$3=0,0,INDEX(Sheet1!RawDataCols,$C540,AP$5)*$R540)</f>
        <v>-219.46</v>
      </c>
      <c r="AQ540" s="3">
        <f>IF(AQ$3=0,0,INDEX(Sheet1!RawDataCols,$C540,AQ$5)*$R540)</f>
        <v>0</v>
      </c>
      <c r="AR540" s="3">
        <f>IF(AR$3=0,0,INDEX(Sheet1!RawDataCols,$C540,AR$5)*$R540)</f>
        <v>-353.16</v>
      </c>
      <c r="AS540" s="3">
        <f>IF(AS$3=0,0,INDEX(Sheet1!RawDataCols,$C540,AS$5)*$R540)</f>
        <v>-212.38</v>
      </c>
      <c r="AT540" s="3">
        <f>IF(AT$3=0,0,INDEX(Sheet1!RawDataCols,$C540,AT$5)*$R540)</f>
        <v>0</v>
      </c>
      <c r="AU540" s="3">
        <f>IF(AU$3=0,0,INDEX(Sheet1!RawDataCols,$C540,AU$5)*$R540)</f>
        <v>-341.77</v>
      </c>
      <c r="AV540" s="3">
        <f>IF(AV$3=0,0,INDEX(Sheet1!RawDataCols,$C540,AV$5)*$R540)</f>
        <v>431.84</v>
      </c>
      <c r="AW540" s="3">
        <f>IF(AW$3=0,0,INDEX(Sheet1!RawDataCols,$C540,AW$5)*$R540)</f>
        <v>0</v>
      </c>
      <c r="AX540" s="3">
        <f>IF(AX$3=0,0,INDEX(Sheet1!RawDataCols,$C540,AX$5)*$R540)</f>
        <v>697.26</v>
      </c>
      <c r="AY540" s="3">
        <f>IF(AY$3=0,0,INDEX(Sheet1!RawDataCols,$C540,AY$5)*$R540)</f>
        <v>-212.39</v>
      </c>
      <c r="AZ540" s="3">
        <f>IF(AZ$3=0,0,INDEX(Sheet1!RawDataCols,$C540,AZ$5)*$R540)</f>
        <v>0</v>
      </c>
      <c r="BA540" s="3">
        <f>IF(BA$3=0,0,INDEX(Sheet1!RawDataCols,$C540,BA$5)*$R540)</f>
        <v>-342.92</v>
      </c>
      <c r="BB540" s="3">
        <f>IF(BB$3=0,0,INDEX(Sheet1!RawDataCols,$C540,BB$5)*$R540)</f>
        <v>-219.47</v>
      </c>
      <c r="BC540" s="3">
        <f>IF(BC$3=0,0,INDEX(Sheet1!RawDataCols,$C540,BC$5)*$R540)</f>
        <v>0</v>
      </c>
      <c r="BD540" s="3">
        <f>IF(BD$3=0,0,INDEX(Sheet1!RawDataCols,$C540,BD$5)*$R540)</f>
        <v>-354.35</v>
      </c>
      <c r="BE540" s="3">
        <f>IF(BE$3=0,0,INDEX(Sheet1!RawDataCols,$C540,BE$5)*$R540)</f>
        <v>-219.47</v>
      </c>
      <c r="BF540" s="3">
        <f>IF(BF$3=0,0,INDEX(Sheet1!RawDataCols,$C540,BF$5)*$R540)</f>
        <v>0</v>
      </c>
      <c r="BG540" s="179">
        <f>IF(BG$3=0,0,INDEX(Sheet1!RawDataCols,$C540,BG$5)*$R540)</f>
        <v>-354.35</v>
      </c>
      <c r="BH540" s="33">
        <f t="shared" si="87"/>
        <v>-1.000000000007617E-2</v>
      </c>
      <c r="BI540" s="33">
        <f t="shared" si="88"/>
        <v>0</v>
      </c>
      <c r="BJ540" s="33">
        <f t="shared" si="89"/>
        <v>-6.5938574045354414E-14</v>
      </c>
      <c r="BK540" s="3">
        <f>IF(BK$3=0,0,INDEX(Sheet1!RawDataCols,$C540,BK$5)*$R540)</f>
        <v>0</v>
      </c>
      <c r="BL540" s="3">
        <f>IF(BL$3=0,0,INDEX(Sheet1!RawDataCols,$C540,BL$5)*$R540)</f>
        <v>0</v>
      </c>
      <c r="BM540" s="3">
        <f>IF(BM$3=0,0,INDEX(Sheet1!RawDataCols,$C540,BM$5)*$R540)</f>
        <v>0</v>
      </c>
      <c r="BN540" s="3">
        <f>IF(BN$3=0,0,INDEX(Sheet1!RawDataCols,$C540,BN$5)*$R540)</f>
        <v>0</v>
      </c>
      <c r="BO540" s="3">
        <f>IF(BO$3=0,0,INDEX(Sheet1!RawDataCols,$C540,BO$5)*$R540)</f>
        <v>0</v>
      </c>
      <c r="BP540" s="3">
        <f>IF(BP$3=0,0,INDEX(Sheet1!RawDataCols,$C540,BP$5)*$R540)</f>
        <v>-0.01</v>
      </c>
      <c r="BQ540" s="3">
        <f t="shared" si="90"/>
        <v>1.0000000000047748E-2</v>
      </c>
      <c r="BR540" s="3">
        <f t="shared" si="91"/>
        <v>0</v>
      </c>
      <c r="BS540" s="3">
        <f t="shared" si="92"/>
        <v>1.0000000000019327E-2</v>
      </c>
      <c r="BT540" s="3">
        <f t="shared" si="93"/>
        <v>-9.9999999999909051E-3</v>
      </c>
      <c r="BU540" s="3" t="str">
        <f>INDEX(Sheet1!$BS$2:$BS$1000,MATCH($A540,Sheet1!$A$2:$A$1000,0))</f>
        <v>22</v>
      </c>
      <c r="BV540" s="3">
        <f>INDEX(Sheet1!$BT$2:$BT$1000,MATCH($A540,Sheet1!$A$2:$A$1000,0))</f>
        <v>-0.01</v>
      </c>
    </row>
    <row r="541" spans="1:74" x14ac:dyDescent="0.2">
      <c r="A541" s="11" t="s">
        <v>970</v>
      </c>
      <c r="B541" s="3">
        <f>MATCH($A541,Sheet1!ACCOUNTNO,0)</f>
        <v>500</v>
      </c>
      <c r="C541" s="3">
        <f t="shared" si="84"/>
        <v>500</v>
      </c>
      <c r="D541" s="3" t="str">
        <f>IF(D$3=0,0,INDEX(Sheet1!RawDataCols,$C541,D$5))</f>
        <v>52300A09</v>
      </c>
      <c r="E541" s="3" t="str">
        <f>IF(E$3=0,0,INDEX(Sheet1!RawDataCols,$C541,E$5))</f>
        <v xml:space="preserve">52300          </v>
      </c>
      <c r="F541" s="3" t="str">
        <f>IF(F$3=0,0,INDEX(Sheet1!RawDataCols,$C541,F$5))</f>
        <v xml:space="preserve">A09            </v>
      </c>
      <c r="G541" s="3" t="str">
        <f>IF(G$3=0,0,INDEX(Sheet1!RawDataCols,$C541,G$5))</f>
        <v xml:space="preserve">               </v>
      </c>
      <c r="H541" s="3" t="str">
        <f>IF(H$3=0,0,INDEX(Sheet1!RawDataCols,$C541,H$5))</f>
        <v xml:space="preserve">               </v>
      </c>
      <c r="I541" s="3" t="str">
        <f>IF(I$3=0,0,INDEX(Sheet1!RawDataCols,$C541,I$5))</f>
        <v xml:space="preserve">               </v>
      </c>
      <c r="J541" s="3" t="str">
        <f>IF(J$3=0,0,INDEX(Sheet1!RawDataCols,$C541,J$5))</f>
        <v xml:space="preserve">               </v>
      </c>
      <c r="K541" s="3" t="str">
        <f>IF(K$3=0,0,INDEX(Sheet1!RawDataCols,$C541,K$5))</f>
        <v xml:space="preserve">               </v>
      </c>
      <c r="L541" s="3" t="str">
        <f>IF(L$3=0,0,INDEX(Sheet1!RawDataCols,$C541,L$5))</f>
        <v xml:space="preserve">               </v>
      </c>
      <c r="M541" s="3" t="str">
        <f>IF(M$3=0,0,INDEX(Sheet1!RawDataCols,$C541,M$5))</f>
        <v xml:space="preserve">F007  </v>
      </c>
      <c r="N541" s="3" t="str">
        <f>IF(N$3=0,0,INDEX(Sheet1!RawDataCols,$C541,N$5))</f>
        <v>Prepaid - Water-11 Franklin St</v>
      </c>
      <c r="O541" s="3">
        <f>INDEX(Sheet1!RawDataCols,$C541,O$5)</f>
        <v>20</v>
      </c>
      <c r="P541" s="3" t="str">
        <f>INDEX(Sheet1!RawDataCols,$C541,P$5)</f>
        <v>Current Assets</v>
      </c>
      <c r="Q541" s="3" t="str">
        <f>IF(Q$3=0,0,INDEX(Sheet1!RawDataCols,$C541,Q$5))</f>
        <v>B</v>
      </c>
      <c r="R541" s="3">
        <f t="shared" si="85"/>
        <v>1</v>
      </c>
      <c r="S541" s="3">
        <f t="shared" si="86"/>
        <v>-1</v>
      </c>
      <c r="T541" s="3">
        <f>IF(T$3=0,0,INDEX(Sheet1!RawDataCols,$C541,T$5)*$R541)</f>
        <v>0</v>
      </c>
      <c r="U541" s="3">
        <f>IF(U$3=0,0,INDEX(Sheet1!RawDataCols,$C541,U$5)*$R541)</f>
        <v>594.53</v>
      </c>
      <c r="V541" s="3">
        <f>IF(V$3=0,0,INDEX(Sheet1!RawDataCols,$C541,V$5)*$R541)</f>
        <v>0</v>
      </c>
      <c r="W541" s="3">
        <f>IF(W$3=0,0,INDEX(Sheet1!RawDataCols,$C541,W$5)*$R541)</f>
        <v>615.05999999999995</v>
      </c>
      <c r="X541" s="3">
        <f>IF(X$3=0,0,INDEX(Sheet1!RawDataCols,$C541,X$5)*$R541)</f>
        <v>-287.36</v>
      </c>
      <c r="Y541" s="3">
        <f>IF(Y$3=0,0,INDEX(Sheet1!RawDataCols,$C541,Y$5)*$R541)</f>
        <v>0</v>
      </c>
      <c r="Z541" s="3">
        <f>IF(Z$3=0,0,INDEX(Sheet1!RawDataCols,$C541,Z$5)*$R541)</f>
        <v>-291.89</v>
      </c>
      <c r="AA541" s="3">
        <f>IF(AA$3=0,0,INDEX(Sheet1!RawDataCols,$C541,AA$5)*$R541)</f>
        <v>-307.18</v>
      </c>
      <c r="AB541" s="3">
        <f>IF(AB$3=0,0,INDEX(Sheet1!RawDataCols,$C541,AB$5)*$R541)</f>
        <v>0</v>
      </c>
      <c r="AC541" s="3">
        <f>IF(AC$3=0,0,INDEX(Sheet1!RawDataCols,$C541,AC$5)*$R541)</f>
        <v>-323.17</v>
      </c>
      <c r="AD541" s="3">
        <f>IF(AD$3=0,0,INDEX(Sheet1!RawDataCols,$C541,AD$5)*$R541)</f>
        <v>669.21</v>
      </c>
      <c r="AE541" s="3">
        <f>IF(AE$3=0,0,INDEX(Sheet1!RawDataCols,$C541,AE$5)*$R541)</f>
        <v>0</v>
      </c>
      <c r="AF541" s="3">
        <f>IF(AF$3=0,0,INDEX(Sheet1!RawDataCols,$C541,AF$5)*$R541)</f>
        <v>660.82</v>
      </c>
      <c r="AG541" s="3">
        <f>IF(AG$3=0,0,INDEX(Sheet1!RawDataCols,$C541,AG$5)*$R541)</f>
        <v>-340.09</v>
      </c>
      <c r="AH541" s="3">
        <f>IF(AH$3=0,0,INDEX(Sheet1!RawDataCols,$C541,AH$5)*$R541)</f>
        <v>0</v>
      </c>
      <c r="AI541" s="3">
        <f>IF(AI$3=0,0,INDEX(Sheet1!RawDataCols,$C541,AI$5)*$R541)</f>
        <v>-335.83</v>
      </c>
      <c r="AJ541" s="3">
        <f>IF(AJ$3=0,0,INDEX(Sheet1!RawDataCols,$C541,AJ$5)*$R541)</f>
        <v>-329.11</v>
      </c>
      <c r="AK541" s="3">
        <f>IF(AK$3=0,0,INDEX(Sheet1!RawDataCols,$C541,AK$5)*$R541)</f>
        <v>0</v>
      </c>
      <c r="AL541" s="3">
        <f>IF(AL$3=0,0,INDEX(Sheet1!RawDataCols,$C541,AL$5)*$R541)</f>
        <v>-324.99</v>
      </c>
      <c r="AM541" s="3">
        <f>IF(AM$3=0,0,INDEX(Sheet1!RawDataCols,$C541,AM$5)*$R541)</f>
        <v>314.63</v>
      </c>
      <c r="AN541" s="3">
        <f>IF(AN$3=0,0,INDEX(Sheet1!RawDataCols,$C541,AN$5)*$R541)</f>
        <v>0</v>
      </c>
      <c r="AO541" s="3">
        <f>IF(AO$3=0,0,INDEX(Sheet1!RawDataCols,$C541,AO$5)*$R541)</f>
        <v>621.36</v>
      </c>
      <c r="AP541" s="3">
        <f>IF(AP$3=0,0,INDEX(Sheet1!RawDataCols,$C541,AP$5)*$R541)</f>
        <v>-159.9</v>
      </c>
      <c r="AQ541" s="3">
        <f>IF(AQ$3=0,0,INDEX(Sheet1!RawDataCols,$C541,AQ$5)*$R541)</f>
        <v>0</v>
      </c>
      <c r="AR541" s="3">
        <f>IF(AR$3=0,0,INDEX(Sheet1!RawDataCols,$C541,AR$5)*$R541)</f>
        <v>-315.77</v>
      </c>
      <c r="AS541" s="3">
        <f>IF(AS$3=0,0,INDEX(Sheet1!RawDataCols,$C541,AS$5)*$R541)</f>
        <v>-154.74</v>
      </c>
      <c r="AT541" s="3">
        <f>IF(AT$3=0,0,INDEX(Sheet1!RawDataCols,$C541,AT$5)*$R541)</f>
        <v>0</v>
      </c>
      <c r="AU541" s="3">
        <f>IF(AU$3=0,0,INDEX(Sheet1!RawDataCols,$C541,AU$5)*$R541)</f>
        <v>-305.58999999999997</v>
      </c>
      <c r="AV541" s="3">
        <f>IF(AV$3=0,0,INDEX(Sheet1!RawDataCols,$C541,AV$5)*$R541)</f>
        <v>401.45</v>
      </c>
      <c r="AW541" s="3">
        <f>IF(AW$3=0,0,INDEX(Sheet1!RawDataCols,$C541,AW$5)*$R541)</f>
        <v>0</v>
      </c>
      <c r="AX541" s="3">
        <f>IF(AX$3=0,0,INDEX(Sheet1!RawDataCols,$C541,AX$5)*$R541)</f>
        <v>578.24</v>
      </c>
      <c r="AY541" s="3">
        <f>IF(AY$3=0,0,INDEX(Sheet1!RawDataCols,$C541,AY$5)*$R541)</f>
        <v>-197.43</v>
      </c>
      <c r="AZ541" s="3">
        <f>IF(AZ$3=0,0,INDEX(Sheet1!RawDataCols,$C541,AZ$5)*$R541)</f>
        <v>0</v>
      </c>
      <c r="BA541" s="3">
        <f>IF(BA$3=0,0,INDEX(Sheet1!RawDataCols,$C541,BA$5)*$R541)</f>
        <v>-284.38</v>
      </c>
      <c r="BB541" s="3">
        <f>IF(BB$3=0,0,INDEX(Sheet1!RawDataCols,$C541,BB$5)*$R541)</f>
        <v>-204.01</v>
      </c>
      <c r="BC541" s="3">
        <f>IF(BC$3=0,0,INDEX(Sheet1!RawDataCols,$C541,BC$5)*$R541)</f>
        <v>0</v>
      </c>
      <c r="BD541" s="3">
        <f>IF(BD$3=0,0,INDEX(Sheet1!RawDataCols,$C541,BD$5)*$R541)</f>
        <v>-293.86</v>
      </c>
      <c r="BE541" s="3">
        <f>IF(BE$3=0,0,INDEX(Sheet1!RawDataCols,$C541,BE$5)*$R541)</f>
        <v>-204.01</v>
      </c>
      <c r="BF541" s="3">
        <f>IF(BF$3=0,0,INDEX(Sheet1!RawDataCols,$C541,BF$5)*$R541)</f>
        <v>0</v>
      </c>
      <c r="BG541" s="179">
        <f>IF(BG$3=0,0,INDEX(Sheet1!RawDataCols,$C541,BG$5)*$R541)</f>
        <v>-293.86</v>
      </c>
      <c r="BH541" s="33">
        <f t="shared" si="87"/>
        <v>0</v>
      </c>
      <c r="BI541" s="33">
        <f t="shared" si="88"/>
        <v>0</v>
      </c>
      <c r="BJ541" s="33">
        <f t="shared" si="89"/>
        <v>0</v>
      </c>
      <c r="BK541" s="3">
        <f>IF(BK$3=0,0,INDEX(Sheet1!RawDataCols,$C541,BK$5)*$R541)</f>
        <v>0</v>
      </c>
      <c r="BL541" s="3">
        <f>IF(BL$3=0,0,INDEX(Sheet1!RawDataCols,$C541,BL$5)*$R541)</f>
        <v>0</v>
      </c>
      <c r="BM541" s="3">
        <f>IF(BM$3=0,0,INDEX(Sheet1!RawDataCols,$C541,BM$5)*$R541)</f>
        <v>0</v>
      </c>
      <c r="BN541" s="3">
        <f>IF(BN$3=0,0,INDEX(Sheet1!RawDataCols,$C541,BN$5)*$R541)</f>
        <v>0</v>
      </c>
      <c r="BO541" s="3">
        <f>IF(BO$3=0,0,INDEX(Sheet1!RawDataCols,$C541,BO$5)*$R541)</f>
        <v>0</v>
      </c>
      <c r="BP541" s="3">
        <f>IF(BP$3=0,0,INDEX(Sheet1!RawDataCols,$C541,BP$5)*$R541)</f>
        <v>0</v>
      </c>
      <c r="BQ541" s="3">
        <f t="shared" si="90"/>
        <v>-1.0000000000047748E-2</v>
      </c>
      <c r="BR541" s="3">
        <f t="shared" si="91"/>
        <v>0</v>
      </c>
      <c r="BS541" s="3">
        <f t="shared" si="92"/>
        <v>-1.0000000000019327E-2</v>
      </c>
      <c r="BT541" s="3">
        <f t="shared" si="93"/>
        <v>-2.8421709430404007E-14</v>
      </c>
      <c r="BU541" s="3" t="str">
        <f>INDEX(Sheet1!$BS$2:$BS$1000,MATCH($A541,Sheet1!$A$2:$A$1000,0))</f>
        <v>22</v>
      </c>
      <c r="BV541" s="3">
        <f>INDEX(Sheet1!$BT$2:$BT$1000,MATCH($A541,Sheet1!$A$2:$A$1000,0))</f>
        <v>0</v>
      </c>
    </row>
    <row r="542" spans="1:74" x14ac:dyDescent="0.2">
      <c r="A542" s="11" t="s">
        <v>971</v>
      </c>
      <c r="B542" s="3">
        <f>MATCH($A542,Sheet1!ACCOUNTNO,0)</f>
        <v>501</v>
      </c>
      <c r="C542" s="3">
        <f t="shared" si="84"/>
        <v>501</v>
      </c>
      <c r="D542" s="3" t="str">
        <f>IF(D$3=0,0,INDEX(Sheet1!RawDataCols,$C542,D$5))</f>
        <v>52300A10</v>
      </c>
      <c r="E542" s="3" t="str">
        <f>IF(E$3=0,0,INDEX(Sheet1!RawDataCols,$C542,E$5))</f>
        <v xml:space="preserve">52300          </v>
      </c>
      <c r="F542" s="3" t="str">
        <f>IF(F$3=0,0,INDEX(Sheet1!RawDataCols,$C542,F$5))</f>
        <v xml:space="preserve">A10            </v>
      </c>
      <c r="G542" s="3" t="str">
        <f>IF(G$3=0,0,INDEX(Sheet1!RawDataCols,$C542,G$5))</f>
        <v xml:space="preserve">               </v>
      </c>
      <c r="H542" s="3" t="str">
        <f>IF(H$3=0,0,INDEX(Sheet1!RawDataCols,$C542,H$5))</f>
        <v xml:space="preserve">               </v>
      </c>
      <c r="I542" s="3" t="str">
        <f>IF(I$3=0,0,INDEX(Sheet1!RawDataCols,$C542,I$5))</f>
        <v xml:space="preserve">               </v>
      </c>
      <c r="J542" s="3" t="str">
        <f>IF(J$3=0,0,INDEX(Sheet1!RawDataCols,$C542,J$5))</f>
        <v xml:space="preserve">               </v>
      </c>
      <c r="K542" s="3" t="str">
        <f>IF(K$3=0,0,INDEX(Sheet1!RawDataCols,$C542,K$5))</f>
        <v xml:space="preserve">               </v>
      </c>
      <c r="L542" s="3" t="str">
        <f>IF(L$3=0,0,INDEX(Sheet1!RawDataCols,$C542,L$5))</f>
        <v xml:space="preserve">               </v>
      </c>
      <c r="M542" s="3" t="str">
        <f>IF(M$3=0,0,INDEX(Sheet1!RawDataCols,$C542,M$5))</f>
        <v xml:space="preserve">F007  </v>
      </c>
      <c r="N542" s="3" t="str">
        <f>IF(N$3=0,0,INDEX(Sheet1!RawDataCols,$C542,N$5))</f>
        <v>Prepaid - Water-15 Franklin St</v>
      </c>
      <c r="O542" s="3">
        <f>INDEX(Sheet1!RawDataCols,$C542,O$5)</f>
        <v>20</v>
      </c>
      <c r="P542" s="3" t="str">
        <f>INDEX(Sheet1!RawDataCols,$C542,P$5)</f>
        <v>Current Assets</v>
      </c>
      <c r="Q542" s="3" t="str">
        <f>IF(Q$3=0,0,INDEX(Sheet1!RawDataCols,$C542,Q$5))</f>
        <v>B</v>
      </c>
      <c r="R542" s="3">
        <f t="shared" si="85"/>
        <v>1</v>
      </c>
      <c r="S542" s="3">
        <f t="shared" si="86"/>
        <v>-1</v>
      </c>
      <c r="T542" s="3">
        <f>IF(T$3=0,0,INDEX(Sheet1!RawDataCols,$C542,T$5)*$R542)</f>
        <v>0</v>
      </c>
      <c r="U542" s="3">
        <f>IF(U$3=0,0,INDEX(Sheet1!RawDataCols,$C542,U$5)*$R542)</f>
        <v>1424.57</v>
      </c>
      <c r="V542" s="3">
        <f>IF(V$3=0,0,INDEX(Sheet1!RawDataCols,$C542,V$5)*$R542)</f>
        <v>0</v>
      </c>
      <c r="W542" s="3">
        <f>IF(W$3=0,0,INDEX(Sheet1!RawDataCols,$C542,W$5)*$R542)</f>
        <v>1396.68</v>
      </c>
      <c r="X542" s="3">
        <f>IF(X$3=0,0,INDEX(Sheet1!RawDataCols,$C542,X$5)*$R542)</f>
        <v>-688.54</v>
      </c>
      <c r="Y542" s="3">
        <f>IF(Y$3=0,0,INDEX(Sheet1!RawDataCols,$C542,Y$5)*$R542)</f>
        <v>0</v>
      </c>
      <c r="Z542" s="3">
        <f>IF(Z$3=0,0,INDEX(Sheet1!RawDataCols,$C542,Z$5)*$R542)</f>
        <v>-662.83</v>
      </c>
      <c r="AA542" s="3">
        <f>IF(AA$3=0,0,INDEX(Sheet1!RawDataCols,$C542,AA$5)*$R542)</f>
        <v>-736.03</v>
      </c>
      <c r="AB542" s="3">
        <f>IF(AB$3=0,0,INDEX(Sheet1!RawDataCols,$C542,AB$5)*$R542)</f>
        <v>0</v>
      </c>
      <c r="AC542" s="3">
        <f>IF(AC$3=0,0,INDEX(Sheet1!RawDataCols,$C542,AC$5)*$R542)</f>
        <v>-733.85</v>
      </c>
      <c r="AD542" s="3">
        <f>IF(AD$3=0,0,INDEX(Sheet1!RawDataCols,$C542,AD$5)*$R542)</f>
        <v>1260.94</v>
      </c>
      <c r="AE542" s="3">
        <f>IF(AE$3=0,0,INDEX(Sheet1!RawDataCols,$C542,AE$5)*$R542)</f>
        <v>0</v>
      </c>
      <c r="AF542" s="3">
        <f>IF(AF$3=0,0,INDEX(Sheet1!RawDataCols,$C542,AF$5)*$R542)</f>
        <v>1249.82</v>
      </c>
      <c r="AG542" s="3">
        <f>IF(AG$3=0,0,INDEX(Sheet1!RawDataCols,$C542,AG$5)*$R542)</f>
        <v>-640.79999999999995</v>
      </c>
      <c r="AH542" s="3">
        <f>IF(AH$3=0,0,INDEX(Sheet1!RawDataCols,$C542,AH$5)*$R542)</f>
        <v>0</v>
      </c>
      <c r="AI542" s="3">
        <f>IF(AI$3=0,0,INDEX(Sheet1!RawDataCols,$C542,AI$5)*$R542)</f>
        <v>-635.15</v>
      </c>
      <c r="AJ542" s="3">
        <f>IF(AJ$3=0,0,INDEX(Sheet1!RawDataCols,$C542,AJ$5)*$R542)</f>
        <v>-620.14</v>
      </c>
      <c r="AK542" s="3">
        <f>IF(AK$3=0,0,INDEX(Sheet1!RawDataCols,$C542,AK$5)*$R542)</f>
        <v>0</v>
      </c>
      <c r="AL542" s="3">
        <f>IF(AL$3=0,0,INDEX(Sheet1!RawDataCols,$C542,AL$5)*$R542)</f>
        <v>-614.66999999999996</v>
      </c>
      <c r="AM542" s="3">
        <f>IF(AM$3=0,0,INDEX(Sheet1!RawDataCols,$C542,AM$5)*$R542)</f>
        <v>1091.26</v>
      </c>
      <c r="AN542" s="3">
        <f>IF(AN$3=0,0,INDEX(Sheet1!RawDataCols,$C542,AN$5)*$R542)</f>
        <v>0</v>
      </c>
      <c r="AO542" s="3">
        <f>IF(AO$3=0,0,INDEX(Sheet1!RawDataCols,$C542,AO$5)*$R542)</f>
        <v>1414.26</v>
      </c>
      <c r="AP542" s="3">
        <f>IF(AP$3=0,0,INDEX(Sheet1!RawDataCols,$C542,AP$5)*$R542)</f>
        <v>-554.58000000000004</v>
      </c>
      <c r="AQ542" s="3">
        <f>IF(AQ$3=0,0,INDEX(Sheet1!RawDataCols,$C542,AQ$5)*$R542)</f>
        <v>0</v>
      </c>
      <c r="AR542" s="3">
        <f>IF(AR$3=0,0,INDEX(Sheet1!RawDataCols,$C542,AR$5)*$R542)</f>
        <v>-718.72</v>
      </c>
      <c r="AS542" s="3">
        <f>IF(AS$3=0,0,INDEX(Sheet1!RawDataCols,$C542,AS$5)*$R542)</f>
        <v>-536.69000000000005</v>
      </c>
      <c r="AT542" s="3">
        <f>IF(AT$3=0,0,INDEX(Sheet1!RawDataCols,$C542,AT$5)*$R542)</f>
        <v>0</v>
      </c>
      <c r="AU542" s="3">
        <f>IF(AU$3=0,0,INDEX(Sheet1!RawDataCols,$C542,AU$5)*$R542)</f>
        <v>-695.54</v>
      </c>
      <c r="AV542" s="3">
        <f>IF(AV$3=0,0,INDEX(Sheet1!RawDataCols,$C542,AV$5)*$R542)</f>
        <v>1165.46</v>
      </c>
      <c r="AW542" s="3">
        <f>IF(AW$3=0,0,INDEX(Sheet1!RawDataCols,$C542,AW$5)*$R542)</f>
        <v>0</v>
      </c>
      <c r="AX542" s="3">
        <f>IF(AX$3=0,0,INDEX(Sheet1!RawDataCols,$C542,AX$5)*$R542)</f>
        <v>1412.44</v>
      </c>
      <c r="AY542" s="3">
        <f>IF(AY$3=0,0,INDEX(Sheet1!RawDataCols,$C542,AY$5)*$R542)</f>
        <v>-573.16999999999996</v>
      </c>
      <c r="AZ542" s="3">
        <f>IF(AZ$3=0,0,INDEX(Sheet1!RawDataCols,$C542,AZ$5)*$R542)</f>
        <v>0</v>
      </c>
      <c r="BA542" s="3">
        <f>IF(BA$3=0,0,INDEX(Sheet1!RawDataCols,$C542,BA$5)*$R542)</f>
        <v>-694.64</v>
      </c>
      <c r="BB542" s="3">
        <f>IF(BB$3=0,0,INDEX(Sheet1!RawDataCols,$C542,BB$5)*$R542)</f>
        <v>-592.28</v>
      </c>
      <c r="BC542" s="3">
        <f>IF(BC$3=0,0,INDEX(Sheet1!RawDataCols,$C542,BC$5)*$R542)</f>
        <v>0</v>
      </c>
      <c r="BD542" s="3">
        <f>IF(BD$3=0,0,INDEX(Sheet1!RawDataCols,$C542,BD$5)*$R542)</f>
        <v>-717.8</v>
      </c>
      <c r="BE542" s="3">
        <f>IF(BE$3=0,0,INDEX(Sheet1!RawDataCols,$C542,BE$5)*$R542)</f>
        <v>-592.28</v>
      </c>
      <c r="BF542" s="3">
        <f>IF(BF$3=0,0,INDEX(Sheet1!RawDataCols,$C542,BF$5)*$R542)</f>
        <v>0</v>
      </c>
      <c r="BG542" s="179">
        <f>IF(BG$3=0,0,INDEX(Sheet1!RawDataCols,$C542,BG$5)*$R542)</f>
        <v>-717.8</v>
      </c>
      <c r="BH542" s="33">
        <f t="shared" si="87"/>
        <v>0</v>
      </c>
      <c r="BI542" s="33">
        <f t="shared" si="88"/>
        <v>0</v>
      </c>
      <c r="BJ542" s="33">
        <f t="shared" si="89"/>
        <v>0</v>
      </c>
      <c r="BK542" s="3">
        <f>IF(BK$3=0,0,INDEX(Sheet1!RawDataCols,$C542,BK$5)*$R542)</f>
        <v>0</v>
      </c>
      <c r="BL542" s="3">
        <f>IF(BL$3=0,0,INDEX(Sheet1!RawDataCols,$C542,BL$5)*$R542)</f>
        <v>0</v>
      </c>
      <c r="BM542" s="3">
        <f>IF(BM$3=0,0,INDEX(Sheet1!RawDataCols,$C542,BM$5)*$R542)</f>
        <v>0</v>
      </c>
      <c r="BN542" s="3">
        <f>IF(BN$3=0,0,INDEX(Sheet1!RawDataCols,$C542,BN$5)*$R542)</f>
        <v>0</v>
      </c>
      <c r="BO542" s="3">
        <f>IF(BO$3=0,0,INDEX(Sheet1!RawDataCols,$C542,BO$5)*$R542)</f>
        <v>0</v>
      </c>
      <c r="BP542" s="3">
        <f>IF(BP$3=0,0,INDEX(Sheet1!RawDataCols,$C542,BP$5)*$R542)</f>
        <v>0</v>
      </c>
      <c r="BQ542" s="3">
        <f t="shared" si="90"/>
        <v>0</v>
      </c>
      <c r="BR542" s="3">
        <f t="shared" si="91"/>
        <v>1.1368683772161603E-13</v>
      </c>
      <c r="BS542" s="3">
        <f t="shared" si="92"/>
        <v>-9.9999999999909051E-3</v>
      </c>
      <c r="BT542" s="3">
        <f t="shared" si="93"/>
        <v>1.1368683772161603E-13</v>
      </c>
      <c r="BU542" s="3" t="str">
        <f>INDEX(Sheet1!$BS$2:$BS$1000,MATCH($A542,Sheet1!$A$2:$A$1000,0))</f>
        <v>22</v>
      </c>
      <c r="BV542" s="3">
        <f>INDEX(Sheet1!$BT$2:$BT$1000,MATCH($A542,Sheet1!$A$2:$A$1000,0))</f>
        <v>0</v>
      </c>
    </row>
    <row r="543" spans="1:74" x14ac:dyDescent="0.2">
      <c r="A543" s="11" t="s">
        <v>972</v>
      </c>
      <c r="B543" s="3">
        <f>MATCH($A543,Sheet1!ACCOUNTNO,0)</f>
        <v>502</v>
      </c>
      <c r="C543" s="3">
        <f t="shared" si="84"/>
        <v>502</v>
      </c>
      <c r="D543" s="3" t="str">
        <f>IF(D$3=0,0,INDEX(Sheet1!RawDataCols,$C543,D$5))</f>
        <v>52300A11</v>
      </c>
      <c r="E543" s="3" t="str">
        <f>IF(E$3=0,0,INDEX(Sheet1!RawDataCols,$C543,E$5))</f>
        <v xml:space="preserve">52300          </v>
      </c>
      <c r="F543" s="3" t="str">
        <f>IF(F$3=0,0,INDEX(Sheet1!RawDataCols,$C543,F$5))</f>
        <v xml:space="preserve">A11            </v>
      </c>
      <c r="G543" s="3" t="str">
        <f>IF(G$3=0,0,INDEX(Sheet1!RawDataCols,$C543,G$5))</f>
        <v xml:space="preserve">               </v>
      </c>
      <c r="H543" s="3" t="str">
        <f>IF(H$3=0,0,INDEX(Sheet1!RawDataCols,$C543,H$5))</f>
        <v xml:space="preserve">               </v>
      </c>
      <c r="I543" s="3" t="str">
        <f>IF(I$3=0,0,INDEX(Sheet1!RawDataCols,$C543,I$5))</f>
        <v xml:space="preserve">               </v>
      </c>
      <c r="J543" s="3" t="str">
        <f>IF(J$3=0,0,INDEX(Sheet1!RawDataCols,$C543,J$5))</f>
        <v xml:space="preserve">               </v>
      </c>
      <c r="K543" s="3" t="str">
        <f>IF(K$3=0,0,INDEX(Sheet1!RawDataCols,$C543,K$5))</f>
        <v xml:space="preserve">               </v>
      </c>
      <c r="L543" s="3" t="str">
        <f>IF(L$3=0,0,INDEX(Sheet1!RawDataCols,$C543,L$5))</f>
        <v xml:space="preserve">               </v>
      </c>
      <c r="M543" s="3" t="str">
        <f>IF(M$3=0,0,INDEX(Sheet1!RawDataCols,$C543,M$5))</f>
        <v xml:space="preserve">F007  </v>
      </c>
      <c r="N543" s="3" t="str">
        <f>IF(N$3=0,0,INDEX(Sheet1!RawDataCols,$C543,N$5))</f>
        <v>Prepaid - Water-25 Hutt St</v>
      </c>
      <c r="O543" s="3">
        <f>INDEX(Sheet1!RawDataCols,$C543,O$5)</f>
        <v>20</v>
      </c>
      <c r="P543" s="3" t="str">
        <f>INDEX(Sheet1!RawDataCols,$C543,P$5)</f>
        <v>Current Assets</v>
      </c>
      <c r="Q543" s="3" t="str">
        <f>IF(Q$3=0,0,INDEX(Sheet1!RawDataCols,$C543,Q$5))</f>
        <v>B</v>
      </c>
      <c r="R543" s="3">
        <f t="shared" si="85"/>
        <v>1</v>
      </c>
      <c r="S543" s="3">
        <f t="shared" si="86"/>
        <v>-1</v>
      </c>
      <c r="T543" s="3">
        <f>IF(T$3=0,0,INDEX(Sheet1!RawDataCols,$C543,T$5)*$R543)</f>
        <v>0</v>
      </c>
      <c r="U543" s="3">
        <f>IF(U$3=0,0,INDEX(Sheet1!RawDataCols,$C543,U$5)*$R543)</f>
        <v>221.55</v>
      </c>
      <c r="V543" s="3">
        <f>IF(V$3=0,0,INDEX(Sheet1!RawDataCols,$C543,V$5)*$R543)</f>
        <v>0</v>
      </c>
      <c r="W543" s="3">
        <f>IF(W$3=0,0,INDEX(Sheet1!RawDataCols,$C543,W$5)*$R543)</f>
        <v>224.3</v>
      </c>
      <c r="X543" s="3">
        <f>IF(X$3=0,0,INDEX(Sheet1!RawDataCols,$C543,X$5)*$R543)</f>
        <v>-107.08</v>
      </c>
      <c r="Y543" s="3">
        <f>IF(Y$3=0,0,INDEX(Sheet1!RawDataCols,$C543,Y$5)*$R543)</f>
        <v>0</v>
      </c>
      <c r="Z543" s="3">
        <f>IF(Z$3=0,0,INDEX(Sheet1!RawDataCols,$C543,Z$5)*$R543)</f>
        <v>-106.45</v>
      </c>
      <c r="AA543" s="3">
        <f>IF(AA$3=0,0,INDEX(Sheet1!RawDataCols,$C543,AA$5)*$R543)</f>
        <v>-114.47</v>
      </c>
      <c r="AB543" s="3">
        <f>IF(AB$3=0,0,INDEX(Sheet1!RawDataCols,$C543,AB$5)*$R543)</f>
        <v>0</v>
      </c>
      <c r="AC543" s="3">
        <f>IF(AC$3=0,0,INDEX(Sheet1!RawDataCols,$C543,AC$5)*$R543)</f>
        <v>-117.86</v>
      </c>
      <c r="AD543" s="3">
        <f>IF(AD$3=0,0,INDEX(Sheet1!RawDataCols,$C543,AD$5)*$R543)</f>
        <v>228.15</v>
      </c>
      <c r="AE543" s="3">
        <f>IF(AE$3=0,0,INDEX(Sheet1!RawDataCols,$C543,AE$5)*$R543)</f>
        <v>0</v>
      </c>
      <c r="AF543" s="3">
        <f>IF(AF$3=0,0,INDEX(Sheet1!RawDataCols,$C543,AF$5)*$R543)</f>
        <v>229.33</v>
      </c>
      <c r="AG543" s="3">
        <f>IF(AG$3=0,0,INDEX(Sheet1!RawDataCols,$C543,AG$5)*$R543)</f>
        <v>-111.37</v>
      </c>
      <c r="AH543" s="3">
        <f>IF(AH$3=0,0,INDEX(Sheet1!RawDataCols,$C543,AH$5)*$R543)</f>
        <v>0</v>
      </c>
      <c r="AI543" s="3">
        <f>IF(AI$3=0,0,INDEX(Sheet1!RawDataCols,$C543,AI$5)*$R543)</f>
        <v>-116.55</v>
      </c>
      <c r="AJ543" s="3">
        <f>IF(AJ$3=0,0,INDEX(Sheet1!RawDataCols,$C543,AJ$5)*$R543)</f>
        <v>-116.78</v>
      </c>
      <c r="AK543" s="3">
        <f>IF(AK$3=0,0,INDEX(Sheet1!RawDataCols,$C543,AK$5)*$R543)</f>
        <v>0</v>
      </c>
      <c r="AL543" s="3">
        <f>IF(AL$3=0,0,INDEX(Sheet1!RawDataCols,$C543,AL$5)*$R543)</f>
        <v>-112.78</v>
      </c>
      <c r="AM543" s="3">
        <f>IF(AM$3=0,0,INDEX(Sheet1!RawDataCols,$C543,AM$5)*$R543)</f>
        <v>194.11</v>
      </c>
      <c r="AN543" s="3">
        <f>IF(AN$3=0,0,INDEX(Sheet1!RawDataCols,$C543,AN$5)*$R543)</f>
        <v>0</v>
      </c>
      <c r="AO543" s="3">
        <f>IF(AO$3=0,0,INDEX(Sheet1!RawDataCols,$C543,AO$5)*$R543)</f>
        <v>222.77</v>
      </c>
      <c r="AP543" s="3">
        <f>IF(AP$3=0,0,INDEX(Sheet1!RawDataCols,$C543,AP$5)*$R543)</f>
        <v>-98.64</v>
      </c>
      <c r="AQ543" s="3">
        <f>IF(AQ$3=0,0,INDEX(Sheet1!RawDataCols,$C543,AQ$5)*$R543)</f>
        <v>0</v>
      </c>
      <c r="AR543" s="3">
        <f>IF(AR$3=0,0,INDEX(Sheet1!RawDataCols,$C543,AR$5)*$R543)</f>
        <v>-113.21</v>
      </c>
      <c r="AS543" s="3">
        <f>IF(AS$3=0,0,INDEX(Sheet1!RawDataCols,$C543,AS$5)*$R543)</f>
        <v>-95.46</v>
      </c>
      <c r="AT543" s="3">
        <f>IF(AT$3=0,0,INDEX(Sheet1!RawDataCols,$C543,AT$5)*$R543)</f>
        <v>0</v>
      </c>
      <c r="AU543" s="3">
        <f>IF(AU$3=0,0,INDEX(Sheet1!RawDataCols,$C543,AU$5)*$R543)</f>
        <v>-109.56</v>
      </c>
      <c r="AV543" s="3">
        <f>IF(AV$3=0,0,INDEX(Sheet1!RawDataCols,$C543,AV$5)*$R543)</f>
        <v>194.1</v>
      </c>
      <c r="AW543" s="3">
        <f>IF(AW$3=0,0,INDEX(Sheet1!RawDataCols,$C543,AW$5)*$R543)</f>
        <v>0</v>
      </c>
      <c r="AX543" s="3">
        <f>IF(AX$3=0,0,INDEX(Sheet1!RawDataCols,$C543,AX$5)*$R543)</f>
        <v>222.77</v>
      </c>
      <c r="AY543" s="3">
        <f>IF(AY$3=0,0,INDEX(Sheet1!RawDataCols,$C543,AY$5)*$R543)</f>
        <v>-95.47</v>
      </c>
      <c r="AZ543" s="3">
        <f>IF(AZ$3=0,0,INDEX(Sheet1!RawDataCols,$C543,AZ$5)*$R543)</f>
        <v>0</v>
      </c>
      <c r="BA543" s="3">
        <f>IF(BA$3=0,0,INDEX(Sheet1!RawDataCols,$C543,BA$5)*$R543)</f>
        <v>-109.56</v>
      </c>
      <c r="BB543" s="3">
        <f>IF(BB$3=0,0,INDEX(Sheet1!RawDataCols,$C543,BB$5)*$R543)</f>
        <v>-98.65</v>
      </c>
      <c r="BC543" s="3">
        <f>IF(BC$3=0,0,INDEX(Sheet1!RawDataCols,$C543,BC$5)*$R543)</f>
        <v>0</v>
      </c>
      <c r="BD543" s="3">
        <f>IF(BD$3=0,0,INDEX(Sheet1!RawDataCols,$C543,BD$5)*$R543)</f>
        <v>-113.21</v>
      </c>
      <c r="BE543" s="3">
        <f>IF(BE$3=0,0,INDEX(Sheet1!RawDataCols,$C543,BE$5)*$R543)</f>
        <v>-98.65</v>
      </c>
      <c r="BF543" s="3">
        <f>IF(BF$3=0,0,INDEX(Sheet1!RawDataCols,$C543,BF$5)*$R543)</f>
        <v>0</v>
      </c>
      <c r="BG543" s="179">
        <f>IF(BG$3=0,0,INDEX(Sheet1!RawDataCols,$C543,BG$5)*$R543)</f>
        <v>-113.21</v>
      </c>
      <c r="BH543" s="33">
        <f t="shared" si="87"/>
        <v>-9.9999999999624833E-3</v>
      </c>
      <c r="BI543" s="33">
        <f t="shared" si="88"/>
        <v>0</v>
      </c>
      <c r="BJ543" s="33">
        <f t="shared" si="89"/>
        <v>5.1727719330152411E-14</v>
      </c>
      <c r="BK543" s="3">
        <f>IF(BK$3=0,0,INDEX(Sheet1!RawDataCols,$C543,BK$5)*$R543)</f>
        <v>0</v>
      </c>
      <c r="BL543" s="3">
        <f>IF(BL$3=0,0,INDEX(Sheet1!RawDataCols,$C543,BL$5)*$R543)</f>
        <v>0</v>
      </c>
      <c r="BM543" s="3">
        <f>IF(BM$3=0,0,INDEX(Sheet1!RawDataCols,$C543,BM$5)*$R543)</f>
        <v>0</v>
      </c>
      <c r="BN543" s="3">
        <f>IF(BN$3=0,0,INDEX(Sheet1!RawDataCols,$C543,BN$5)*$R543)</f>
        <v>0</v>
      </c>
      <c r="BO543" s="3">
        <f>IF(BO$3=0,0,INDEX(Sheet1!RawDataCols,$C543,BO$5)*$R543)</f>
        <v>0</v>
      </c>
      <c r="BP543" s="3">
        <f>IF(BP$3=0,0,INDEX(Sheet1!RawDataCols,$C543,BP$5)*$R543)</f>
        <v>0.01</v>
      </c>
      <c r="BQ543" s="3">
        <f t="shared" si="90"/>
        <v>0</v>
      </c>
      <c r="BR543" s="3">
        <f t="shared" si="91"/>
        <v>0</v>
      </c>
      <c r="BS543" s="3">
        <f t="shared" si="92"/>
        <v>1.0000000000019327E-2</v>
      </c>
      <c r="BT543" s="3">
        <f t="shared" si="93"/>
        <v>-9.9999999999909051E-3</v>
      </c>
      <c r="BU543" s="3" t="str">
        <f>INDEX(Sheet1!$BS$2:$BS$1000,MATCH($A543,Sheet1!$A$2:$A$1000,0))</f>
        <v>22</v>
      </c>
      <c r="BV543" s="3">
        <f>INDEX(Sheet1!$BT$2:$BT$1000,MATCH($A543,Sheet1!$A$2:$A$1000,0))</f>
        <v>-0.01</v>
      </c>
    </row>
    <row r="544" spans="1:74" x14ac:dyDescent="0.2">
      <c r="A544" s="11" t="s">
        <v>973</v>
      </c>
      <c r="B544" s="3">
        <f>MATCH($A544,Sheet1!ACCOUNTNO,0)</f>
        <v>503</v>
      </c>
      <c r="C544" s="3">
        <f t="shared" si="84"/>
        <v>503</v>
      </c>
      <c r="D544" s="3" t="str">
        <f>IF(D$3=0,0,INDEX(Sheet1!RawDataCols,$C544,D$5))</f>
        <v>52300A12</v>
      </c>
      <c r="E544" s="3" t="str">
        <f>IF(E$3=0,0,INDEX(Sheet1!RawDataCols,$C544,E$5))</f>
        <v xml:space="preserve">52300          </v>
      </c>
      <c r="F544" s="3" t="str">
        <f>IF(F$3=0,0,INDEX(Sheet1!RawDataCols,$C544,F$5))</f>
        <v xml:space="preserve">A12            </v>
      </c>
      <c r="G544" s="3" t="str">
        <f>IF(G$3=0,0,INDEX(Sheet1!RawDataCols,$C544,G$5))</f>
        <v xml:space="preserve">               </v>
      </c>
      <c r="H544" s="3" t="str">
        <f>IF(H$3=0,0,INDEX(Sheet1!RawDataCols,$C544,H$5))</f>
        <v xml:space="preserve">               </v>
      </c>
      <c r="I544" s="3" t="str">
        <f>IF(I$3=0,0,INDEX(Sheet1!RawDataCols,$C544,I$5))</f>
        <v xml:space="preserve">               </v>
      </c>
      <c r="J544" s="3" t="str">
        <f>IF(J$3=0,0,INDEX(Sheet1!RawDataCols,$C544,J$5))</f>
        <v xml:space="preserve">               </v>
      </c>
      <c r="K544" s="3" t="str">
        <f>IF(K$3=0,0,INDEX(Sheet1!RawDataCols,$C544,K$5))</f>
        <v xml:space="preserve">               </v>
      </c>
      <c r="L544" s="3" t="str">
        <f>IF(L$3=0,0,INDEX(Sheet1!RawDataCols,$C544,L$5))</f>
        <v xml:space="preserve">               </v>
      </c>
      <c r="M544" s="3" t="str">
        <f>IF(M$3=0,0,INDEX(Sheet1!RawDataCols,$C544,M$5))</f>
        <v xml:space="preserve">F007  </v>
      </c>
      <c r="N544" s="3" t="str">
        <f>IF(N$3=0,0,INDEX(Sheet1!RawDataCols,$C544,N$5))</f>
        <v>Prepaid - Water-A27 188 Carrington</v>
      </c>
      <c r="O544" s="3">
        <f>INDEX(Sheet1!RawDataCols,$C544,O$5)</f>
        <v>20</v>
      </c>
      <c r="P544" s="3" t="str">
        <f>INDEX(Sheet1!RawDataCols,$C544,P$5)</f>
        <v>Current Assets</v>
      </c>
      <c r="Q544" s="3" t="str">
        <f>IF(Q$3=0,0,INDEX(Sheet1!RawDataCols,$C544,Q$5))</f>
        <v>B</v>
      </c>
      <c r="R544" s="3">
        <f t="shared" si="85"/>
        <v>1</v>
      </c>
      <c r="S544" s="3">
        <f t="shared" si="86"/>
        <v>-1</v>
      </c>
      <c r="T544" s="3">
        <f>IF(T$3=0,0,INDEX(Sheet1!RawDataCols,$C544,T$5)*$R544)</f>
        <v>0</v>
      </c>
      <c r="U544" s="3">
        <f>IF(U$3=0,0,INDEX(Sheet1!RawDataCols,$C544,U$5)*$R544)</f>
        <v>0</v>
      </c>
      <c r="V544" s="3">
        <f>IF(V$3=0,0,INDEX(Sheet1!RawDataCols,$C544,V$5)*$R544)</f>
        <v>0</v>
      </c>
      <c r="W544" s="3">
        <f>IF(W$3=0,0,INDEX(Sheet1!RawDataCols,$C544,W$5)*$R544)</f>
        <v>0</v>
      </c>
      <c r="X544" s="3">
        <f>IF(X$3=0,0,INDEX(Sheet1!RawDataCols,$C544,X$5)*$R544)</f>
        <v>0</v>
      </c>
      <c r="Y544" s="3">
        <f>IF(Y$3=0,0,INDEX(Sheet1!RawDataCols,$C544,Y$5)*$R544)</f>
        <v>0</v>
      </c>
      <c r="Z544" s="3">
        <f>IF(Z$3=0,0,INDEX(Sheet1!RawDataCols,$C544,Z$5)*$R544)</f>
        <v>0</v>
      </c>
      <c r="AA544" s="3">
        <f>IF(AA$3=0,0,INDEX(Sheet1!RawDataCols,$C544,AA$5)*$R544)</f>
        <v>0</v>
      </c>
      <c r="AB544" s="3">
        <f>IF(AB$3=0,0,INDEX(Sheet1!RawDataCols,$C544,AB$5)*$R544)</f>
        <v>0</v>
      </c>
      <c r="AC544" s="3">
        <f>IF(AC$3=0,0,INDEX(Sheet1!RawDataCols,$C544,AC$5)*$R544)</f>
        <v>0</v>
      </c>
      <c r="AD544" s="3">
        <f>IF(AD$3=0,0,INDEX(Sheet1!RawDataCols,$C544,AD$5)*$R544)</f>
        <v>0</v>
      </c>
      <c r="AE544" s="3">
        <f>IF(AE$3=0,0,INDEX(Sheet1!RawDataCols,$C544,AE$5)*$R544)</f>
        <v>0</v>
      </c>
      <c r="AF544" s="3">
        <f>IF(AF$3=0,0,INDEX(Sheet1!RawDataCols,$C544,AF$5)*$R544)</f>
        <v>0</v>
      </c>
      <c r="AG544" s="3">
        <f>IF(AG$3=0,0,INDEX(Sheet1!RawDataCols,$C544,AG$5)*$R544)</f>
        <v>0</v>
      </c>
      <c r="AH544" s="3">
        <f>IF(AH$3=0,0,INDEX(Sheet1!RawDataCols,$C544,AH$5)*$R544)</f>
        <v>0</v>
      </c>
      <c r="AI544" s="3">
        <f>IF(AI$3=0,0,INDEX(Sheet1!RawDataCols,$C544,AI$5)*$R544)</f>
        <v>0</v>
      </c>
      <c r="AJ544" s="3">
        <f>IF(AJ$3=0,0,INDEX(Sheet1!RawDataCols,$C544,AJ$5)*$R544)</f>
        <v>0</v>
      </c>
      <c r="AK544" s="3">
        <f>IF(AK$3=0,0,INDEX(Sheet1!RawDataCols,$C544,AK$5)*$R544)</f>
        <v>0</v>
      </c>
      <c r="AL544" s="3">
        <f>IF(AL$3=0,0,INDEX(Sheet1!RawDataCols,$C544,AL$5)*$R544)</f>
        <v>0</v>
      </c>
      <c r="AM544" s="3">
        <f>IF(AM$3=0,0,INDEX(Sheet1!RawDataCols,$C544,AM$5)*$R544)</f>
        <v>0</v>
      </c>
      <c r="AN544" s="3">
        <f>IF(AN$3=0,0,INDEX(Sheet1!RawDataCols,$C544,AN$5)*$R544)</f>
        <v>0</v>
      </c>
      <c r="AO544" s="3">
        <f>IF(AO$3=0,0,INDEX(Sheet1!RawDataCols,$C544,AO$5)*$R544)</f>
        <v>0</v>
      </c>
      <c r="AP544" s="3">
        <f>IF(AP$3=0,0,INDEX(Sheet1!RawDataCols,$C544,AP$5)*$R544)</f>
        <v>0</v>
      </c>
      <c r="AQ544" s="3">
        <f>IF(AQ$3=0,0,INDEX(Sheet1!RawDataCols,$C544,AQ$5)*$R544)</f>
        <v>0</v>
      </c>
      <c r="AR544" s="3">
        <f>IF(AR$3=0,0,INDEX(Sheet1!RawDataCols,$C544,AR$5)*$R544)</f>
        <v>0</v>
      </c>
      <c r="AS544" s="3">
        <f>IF(AS$3=0,0,INDEX(Sheet1!RawDataCols,$C544,AS$5)*$R544)</f>
        <v>0</v>
      </c>
      <c r="AT544" s="3">
        <f>IF(AT$3=0,0,INDEX(Sheet1!RawDataCols,$C544,AT$5)*$R544)</f>
        <v>0</v>
      </c>
      <c r="AU544" s="3">
        <f>IF(AU$3=0,0,INDEX(Sheet1!RawDataCols,$C544,AU$5)*$R544)</f>
        <v>0</v>
      </c>
      <c r="AV544" s="3">
        <f>IF(AV$3=0,0,INDEX(Sheet1!RawDataCols,$C544,AV$5)*$R544)</f>
        <v>0</v>
      </c>
      <c r="AW544" s="3">
        <f>IF(AW$3=0,0,INDEX(Sheet1!RawDataCols,$C544,AW$5)*$R544)</f>
        <v>0</v>
      </c>
      <c r="AX544" s="3">
        <f>IF(AX$3=0,0,INDEX(Sheet1!RawDataCols,$C544,AX$5)*$R544)</f>
        <v>0</v>
      </c>
      <c r="AY544" s="3">
        <f>IF(AY$3=0,0,INDEX(Sheet1!RawDataCols,$C544,AY$5)*$R544)</f>
        <v>0</v>
      </c>
      <c r="AZ544" s="3">
        <f>IF(AZ$3=0,0,INDEX(Sheet1!RawDataCols,$C544,AZ$5)*$R544)</f>
        <v>0</v>
      </c>
      <c r="BA544" s="3">
        <f>IF(BA$3=0,0,INDEX(Sheet1!RawDataCols,$C544,BA$5)*$R544)</f>
        <v>0</v>
      </c>
      <c r="BB544" s="3">
        <f>IF(BB$3=0,0,INDEX(Sheet1!RawDataCols,$C544,BB$5)*$R544)</f>
        <v>0</v>
      </c>
      <c r="BC544" s="3">
        <f>IF(BC$3=0,0,INDEX(Sheet1!RawDataCols,$C544,BC$5)*$R544)</f>
        <v>0</v>
      </c>
      <c r="BD544" s="3">
        <f>IF(BD$3=0,0,INDEX(Sheet1!RawDataCols,$C544,BD$5)*$R544)</f>
        <v>0</v>
      </c>
      <c r="BE544" s="3">
        <f>IF(BE$3=0,0,INDEX(Sheet1!RawDataCols,$C544,BE$5)*$R544)</f>
        <v>0</v>
      </c>
      <c r="BF544" s="3">
        <f>IF(BF$3=0,0,INDEX(Sheet1!RawDataCols,$C544,BF$5)*$R544)</f>
        <v>0</v>
      </c>
      <c r="BG544" s="179">
        <f>IF(BG$3=0,0,INDEX(Sheet1!RawDataCols,$C544,BG$5)*$R544)</f>
        <v>0</v>
      </c>
      <c r="BH544" s="33">
        <f t="shared" si="87"/>
        <v>0</v>
      </c>
      <c r="BI544" s="33">
        <f t="shared" si="88"/>
        <v>0</v>
      </c>
      <c r="BJ544" s="33">
        <f t="shared" si="89"/>
        <v>0</v>
      </c>
      <c r="BK544" s="3">
        <f>IF(BK$3=0,0,INDEX(Sheet1!RawDataCols,$C544,BK$5)*$R544)</f>
        <v>0</v>
      </c>
      <c r="BL544" s="3">
        <f>IF(BL$3=0,0,INDEX(Sheet1!RawDataCols,$C544,BL$5)*$R544)</f>
        <v>0</v>
      </c>
      <c r="BM544" s="3">
        <f>IF(BM$3=0,0,INDEX(Sheet1!RawDataCols,$C544,BM$5)*$R544)</f>
        <v>0</v>
      </c>
      <c r="BN544" s="3">
        <f>IF(BN$3=0,0,INDEX(Sheet1!RawDataCols,$C544,BN$5)*$R544)</f>
        <v>0</v>
      </c>
      <c r="BO544" s="3">
        <f>IF(BO$3=0,0,INDEX(Sheet1!RawDataCols,$C544,BO$5)*$R544)</f>
        <v>0</v>
      </c>
      <c r="BP544" s="3">
        <f>IF(BP$3=0,0,INDEX(Sheet1!RawDataCols,$C544,BP$5)*$R544)</f>
        <v>0</v>
      </c>
      <c r="BQ544" s="3">
        <f t="shared" si="90"/>
        <v>0</v>
      </c>
      <c r="BR544" s="3">
        <f t="shared" si="91"/>
        <v>0</v>
      </c>
      <c r="BS544" s="3">
        <f t="shared" si="92"/>
        <v>0</v>
      </c>
      <c r="BT544" s="3">
        <f t="shared" si="93"/>
        <v>0</v>
      </c>
      <c r="BU544" s="3" t="str">
        <f>INDEX(Sheet1!$BS$2:$BS$1000,MATCH($A544,Sheet1!$A$2:$A$1000,0))</f>
        <v>22</v>
      </c>
      <c r="BV544" s="3">
        <f>INDEX(Sheet1!$BT$2:$BT$1000,MATCH($A544,Sheet1!$A$2:$A$1000,0))</f>
        <v>0</v>
      </c>
    </row>
    <row r="545" spans="1:74" x14ac:dyDescent="0.2">
      <c r="A545" s="11" t="s">
        <v>974</v>
      </c>
      <c r="B545" s="3">
        <f>MATCH($A545,Sheet1!ACCOUNTNO,0)</f>
        <v>504</v>
      </c>
      <c r="C545" s="3">
        <f t="shared" si="84"/>
        <v>504</v>
      </c>
      <c r="D545" s="3" t="str">
        <f>IF(D$3=0,0,INDEX(Sheet1!RawDataCols,$C545,D$5))</f>
        <v>52300A13</v>
      </c>
      <c r="E545" s="3" t="str">
        <f>IF(E$3=0,0,INDEX(Sheet1!RawDataCols,$C545,E$5))</f>
        <v xml:space="preserve">52300          </v>
      </c>
      <c r="F545" s="3" t="str">
        <f>IF(F$3=0,0,INDEX(Sheet1!RawDataCols,$C545,F$5))</f>
        <v xml:space="preserve">A13            </v>
      </c>
      <c r="G545" s="3" t="str">
        <f>IF(G$3=0,0,INDEX(Sheet1!RawDataCols,$C545,G$5))</f>
        <v xml:space="preserve">               </v>
      </c>
      <c r="H545" s="3" t="str">
        <f>IF(H$3=0,0,INDEX(Sheet1!RawDataCols,$C545,H$5))</f>
        <v xml:space="preserve">               </v>
      </c>
      <c r="I545" s="3" t="str">
        <f>IF(I$3=0,0,INDEX(Sheet1!RawDataCols,$C545,I$5))</f>
        <v xml:space="preserve">               </v>
      </c>
      <c r="J545" s="3" t="str">
        <f>IF(J$3=0,0,INDEX(Sheet1!RawDataCols,$C545,J$5))</f>
        <v xml:space="preserve">               </v>
      </c>
      <c r="K545" s="3" t="str">
        <f>IF(K$3=0,0,INDEX(Sheet1!RawDataCols,$C545,K$5))</f>
        <v xml:space="preserve">               </v>
      </c>
      <c r="L545" s="3" t="str">
        <f>IF(L$3=0,0,INDEX(Sheet1!RawDataCols,$C545,L$5))</f>
        <v xml:space="preserve">               </v>
      </c>
      <c r="M545" s="3" t="str">
        <f>IF(M$3=0,0,INDEX(Sheet1!RawDataCols,$C545,M$5))</f>
        <v xml:space="preserve">F007  </v>
      </c>
      <c r="N545" s="3" t="str">
        <f>IF(N$3=0,0,INDEX(Sheet1!RawDataCols,$C545,N$5))</f>
        <v>Prepaid - Water-B25 188 Carrington</v>
      </c>
      <c r="O545" s="3">
        <f>INDEX(Sheet1!RawDataCols,$C545,O$5)</f>
        <v>20</v>
      </c>
      <c r="P545" s="3" t="str">
        <f>INDEX(Sheet1!RawDataCols,$C545,P$5)</f>
        <v>Current Assets</v>
      </c>
      <c r="Q545" s="3" t="str">
        <f>IF(Q$3=0,0,INDEX(Sheet1!RawDataCols,$C545,Q$5))</f>
        <v>B</v>
      </c>
      <c r="R545" s="3">
        <f t="shared" si="85"/>
        <v>1</v>
      </c>
      <c r="S545" s="3">
        <f t="shared" si="86"/>
        <v>-1</v>
      </c>
      <c r="T545" s="3">
        <f>IF(T$3=0,0,INDEX(Sheet1!RawDataCols,$C545,T$5)*$R545)</f>
        <v>0</v>
      </c>
      <c r="U545" s="3">
        <f>IF(U$3=0,0,INDEX(Sheet1!RawDataCols,$C545,U$5)*$R545)</f>
        <v>0</v>
      </c>
      <c r="V545" s="3">
        <f>IF(V$3=0,0,INDEX(Sheet1!RawDataCols,$C545,V$5)*$R545)</f>
        <v>0</v>
      </c>
      <c r="W545" s="3">
        <f>IF(W$3=0,0,INDEX(Sheet1!RawDataCols,$C545,W$5)*$R545)</f>
        <v>0</v>
      </c>
      <c r="X545" s="3">
        <f>IF(X$3=0,0,INDEX(Sheet1!RawDataCols,$C545,X$5)*$R545)</f>
        <v>0</v>
      </c>
      <c r="Y545" s="3">
        <f>IF(Y$3=0,0,INDEX(Sheet1!RawDataCols,$C545,Y$5)*$R545)</f>
        <v>0</v>
      </c>
      <c r="Z545" s="3">
        <f>IF(Z$3=0,0,INDEX(Sheet1!RawDataCols,$C545,Z$5)*$R545)</f>
        <v>0</v>
      </c>
      <c r="AA545" s="3">
        <f>IF(AA$3=0,0,INDEX(Sheet1!RawDataCols,$C545,AA$5)*$R545)</f>
        <v>0</v>
      </c>
      <c r="AB545" s="3">
        <f>IF(AB$3=0,0,INDEX(Sheet1!RawDataCols,$C545,AB$5)*$R545)</f>
        <v>0</v>
      </c>
      <c r="AC545" s="3">
        <f>IF(AC$3=0,0,INDEX(Sheet1!RawDataCols,$C545,AC$5)*$R545)</f>
        <v>0</v>
      </c>
      <c r="AD545" s="3">
        <f>IF(AD$3=0,0,INDEX(Sheet1!RawDataCols,$C545,AD$5)*$R545)</f>
        <v>0</v>
      </c>
      <c r="AE545" s="3">
        <f>IF(AE$3=0,0,INDEX(Sheet1!RawDataCols,$C545,AE$5)*$R545)</f>
        <v>0</v>
      </c>
      <c r="AF545" s="3">
        <f>IF(AF$3=0,0,INDEX(Sheet1!RawDataCols,$C545,AF$5)*$R545)</f>
        <v>0</v>
      </c>
      <c r="AG545" s="3">
        <f>IF(AG$3=0,0,INDEX(Sheet1!RawDataCols,$C545,AG$5)*$R545)</f>
        <v>0</v>
      </c>
      <c r="AH545" s="3">
        <f>IF(AH$3=0,0,INDEX(Sheet1!RawDataCols,$C545,AH$5)*$R545)</f>
        <v>0</v>
      </c>
      <c r="AI545" s="3">
        <f>IF(AI$3=0,0,INDEX(Sheet1!RawDataCols,$C545,AI$5)*$R545)</f>
        <v>0</v>
      </c>
      <c r="AJ545" s="3">
        <f>IF(AJ$3=0,0,INDEX(Sheet1!RawDataCols,$C545,AJ$5)*$R545)</f>
        <v>0</v>
      </c>
      <c r="AK545" s="3">
        <f>IF(AK$3=0,0,INDEX(Sheet1!RawDataCols,$C545,AK$5)*$R545)</f>
        <v>0</v>
      </c>
      <c r="AL545" s="3">
        <f>IF(AL$3=0,0,INDEX(Sheet1!RawDataCols,$C545,AL$5)*$R545)</f>
        <v>0</v>
      </c>
      <c r="AM545" s="3">
        <f>IF(AM$3=0,0,INDEX(Sheet1!RawDataCols,$C545,AM$5)*$R545)</f>
        <v>0</v>
      </c>
      <c r="AN545" s="3">
        <f>IF(AN$3=0,0,INDEX(Sheet1!RawDataCols,$C545,AN$5)*$R545)</f>
        <v>0</v>
      </c>
      <c r="AO545" s="3">
        <f>IF(AO$3=0,0,INDEX(Sheet1!RawDataCols,$C545,AO$5)*$R545)</f>
        <v>0</v>
      </c>
      <c r="AP545" s="3">
        <f>IF(AP$3=0,0,INDEX(Sheet1!RawDataCols,$C545,AP$5)*$R545)</f>
        <v>0</v>
      </c>
      <c r="AQ545" s="3">
        <f>IF(AQ$3=0,0,INDEX(Sheet1!RawDataCols,$C545,AQ$5)*$R545)</f>
        <v>0</v>
      </c>
      <c r="AR545" s="3">
        <f>IF(AR$3=0,0,INDEX(Sheet1!RawDataCols,$C545,AR$5)*$R545)</f>
        <v>0</v>
      </c>
      <c r="AS545" s="3">
        <f>IF(AS$3=0,0,INDEX(Sheet1!RawDataCols,$C545,AS$5)*$R545)</f>
        <v>0</v>
      </c>
      <c r="AT545" s="3">
        <f>IF(AT$3=0,0,INDEX(Sheet1!RawDataCols,$C545,AT$5)*$R545)</f>
        <v>0</v>
      </c>
      <c r="AU545" s="3">
        <f>IF(AU$3=0,0,INDEX(Sheet1!RawDataCols,$C545,AU$5)*$R545)</f>
        <v>0</v>
      </c>
      <c r="AV545" s="3">
        <f>IF(AV$3=0,0,INDEX(Sheet1!RawDataCols,$C545,AV$5)*$R545)</f>
        <v>0</v>
      </c>
      <c r="AW545" s="3">
        <f>IF(AW$3=0,0,INDEX(Sheet1!RawDataCols,$C545,AW$5)*$R545)</f>
        <v>0</v>
      </c>
      <c r="AX545" s="3">
        <f>IF(AX$3=0,0,INDEX(Sheet1!RawDataCols,$C545,AX$5)*$R545)</f>
        <v>0</v>
      </c>
      <c r="AY545" s="3">
        <f>IF(AY$3=0,0,INDEX(Sheet1!RawDataCols,$C545,AY$5)*$R545)</f>
        <v>0</v>
      </c>
      <c r="AZ545" s="3">
        <f>IF(AZ$3=0,0,INDEX(Sheet1!RawDataCols,$C545,AZ$5)*$R545)</f>
        <v>0</v>
      </c>
      <c r="BA545" s="3">
        <f>IF(BA$3=0,0,INDEX(Sheet1!RawDataCols,$C545,BA$5)*$R545)</f>
        <v>0</v>
      </c>
      <c r="BB545" s="3">
        <f>IF(BB$3=0,0,INDEX(Sheet1!RawDataCols,$C545,BB$5)*$R545)</f>
        <v>0</v>
      </c>
      <c r="BC545" s="3">
        <f>IF(BC$3=0,0,INDEX(Sheet1!RawDataCols,$C545,BC$5)*$R545)</f>
        <v>0</v>
      </c>
      <c r="BD545" s="3">
        <f>IF(BD$3=0,0,INDEX(Sheet1!RawDataCols,$C545,BD$5)*$R545)</f>
        <v>0</v>
      </c>
      <c r="BE545" s="3">
        <f>IF(BE$3=0,0,INDEX(Sheet1!RawDataCols,$C545,BE$5)*$R545)</f>
        <v>0</v>
      </c>
      <c r="BF545" s="3">
        <f>IF(BF$3=0,0,INDEX(Sheet1!RawDataCols,$C545,BF$5)*$R545)</f>
        <v>0</v>
      </c>
      <c r="BG545" s="179">
        <f>IF(BG$3=0,0,INDEX(Sheet1!RawDataCols,$C545,BG$5)*$R545)</f>
        <v>0</v>
      </c>
      <c r="BH545" s="33">
        <f t="shared" si="87"/>
        <v>0</v>
      </c>
      <c r="BI545" s="33">
        <f t="shared" si="88"/>
        <v>0</v>
      </c>
      <c r="BJ545" s="33">
        <f t="shared" si="89"/>
        <v>0</v>
      </c>
      <c r="BK545" s="3">
        <f>IF(BK$3=0,0,INDEX(Sheet1!RawDataCols,$C545,BK$5)*$R545)</f>
        <v>0</v>
      </c>
      <c r="BL545" s="3">
        <f>IF(BL$3=0,0,INDEX(Sheet1!RawDataCols,$C545,BL$5)*$R545)</f>
        <v>0</v>
      </c>
      <c r="BM545" s="3">
        <f>IF(BM$3=0,0,INDEX(Sheet1!RawDataCols,$C545,BM$5)*$R545)</f>
        <v>0</v>
      </c>
      <c r="BN545" s="3">
        <f>IF(BN$3=0,0,INDEX(Sheet1!RawDataCols,$C545,BN$5)*$R545)</f>
        <v>0</v>
      </c>
      <c r="BO545" s="3">
        <f>IF(BO$3=0,0,INDEX(Sheet1!RawDataCols,$C545,BO$5)*$R545)</f>
        <v>0</v>
      </c>
      <c r="BP545" s="3">
        <f>IF(BP$3=0,0,INDEX(Sheet1!RawDataCols,$C545,BP$5)*$R545)</f>
        <v>0</v>
      </c>
      <c r="BQ545" s="3">
        <f t="shared" si="90"/>
        <v>0</v>
      </c>
      <c r="BR545" s="3">
        <f t="shared" si="91"/>
        <v>0</v>
      </c>
      <c r="BS545" s="3">
        <f t="shared" si="92"/>
        <v>0</v>
      </c>
      <c r="BT545" s="3">
        <f t="shared" si="93"/>
        <v>0</v>
      </c>
      <c r="BU545" s="3" t="str">
        <f>INDEX(Sheet1!$BS$2:$BS$1000,MATCH($A545,Sheet1!$A$2:$A$1000,0))</f>
        <v>22</v>
      </c>
      <c r="BV545" s="3">
        <f>INDEX(Sheet1!$BT$2:$BT$1000,MATCH($A545,Sheet1!$A$2:$A$1000,0))</f>
        <v>0</v>
      </c>
    </row>
    <row r="546" spans="1:74" x14ac:dyDescent="0.2">
      <c r="A546" s="11" t="s">
        <v>975</v>
      </c>
      <c r="B546" s="3">
        <f>MATCH($A546,Sheet1!ACCOUNTNO,0)</f>
        <v>505</v>
      </c>
      <c r="C546" s="3">
        <f t="shared" si="84"/>
        <v>505</v>
      </c>
      <c r="D546" s="3" t="str">
        <f>IF(D$3=0,0,INDEX(Sheet1!RawDataCols,$C546,D$5))</f>
        <v>52300A14</v>
      </c>
      <c r="E546" s="3" t="str">
        <f>IF(E$3=0,0,INDEX(Sheet1!RawDataCols,$C546,E$5))</f>
        <v xml:space="preserve">52300          </v>
      </c>
      <c r="F546" s="3" t="str">
        <f>IF(F$3=0,0,INDEX(Sheet1!RawDataCols,$C546,F$5))</f>
        <v xml:space="preserve">A14            </v>
      </c>
      <c r="G546" s="3" t="str">
        <f>IF(G$3=0,0,INDEX(Sheet1!RawDataCols,$C546,G$5))</f>
        <v xml:space="preserve">               </v>
      </c>
      <c r="H546" s="3" t="str">
        <f>IF(H$3=0,0,INDEX(Sheet1!RawDataCols,$C546,H$5))</f>
        <v xml:space="preserve">               </v>
      </c>
      <c r="I546" s="3" t="str">
        <f>IF(I$3=0,0,INDEX(Sheet1!RawDataCols,$C546,I$5))</f>
        <v xml:space="preserve">               </v>
      </c>
      <c r="J546" s="3" t="str">
        <f>IF(J$3=0,0,INDEX(Sheet1!RawDataCols,$C546,J$5))</f>
        <v xml:space="preserve">               </v>
      </c>
      <c r="K546" s="3" t="str">
        <f>IF(K$3=0,0,INDEX(Sheet1!RawDataCols,$C546,K$5))</f>
        <v xml:space="preserve">               </v>
      </c>
      <c r="L546" s="3" t="str">
        <f>IF(L$3=0,0,INDEX(Sheet1!RawDataCols,$C546,L$5))</f>
        <v xml:space="preserve">               </v>
      </c>
      <c r="M546" s="3" t="str">
        <f>IF(M$3=0,0,INDEX(Sheet1!RawDataCols,$C546,M$5))</f>
        <v xml:space="preserve">F007  </v>
      </c>
      <c r="N546" s="3" t="str">
        <f>IF(N$3=0,0,INDEX(Sheet1!RawDataCols,$C546,N$5))</f>
        <v>Prepaid - Water-120 Queen Road</v>
      </c>
      <c r="O546" s="3">
        <f>INDEX(Sheet1!RawDataCols,$C546,O$5)</f>
        <v>20</v>
      </c>
      <c r="P546" s="3" t="str">
        <f>INDEX(Sheet1!RawDataCols,$C546,P$5)</f>
        <v>Current Assets</v>
      </c>
      <c r="Q546" s="3" t="str">
        <f>IF(Q$3=0,0,INDEX(Sheet1!RawDataCols,$C546,Q$5))</f>
        <v>B</v>
      </c>
      <c r="R546" s="3">
        <f t="shared" si="85"/>
        <v>1</v>
      </c>
      <c r="S546" s="3">
        <f t="shared" si="86"/>
        <v>-1</v>
      </c>
      <c r="T546" s="3">
        <f>IF(T$3=0,0,INDEX(Sheet1!RawDataCols,$C546,T$5)*$R546)</f>
        <v>0</v>
      </c>
      <c r="U546" s="3">
        <f>IF(U$3=0,0,INDEX(Sheet1!RawDataCols,$C546,U$5)*$R546)</f>
        <v>0</v>
      </c>
      <c r="V546" s="3">
        <f>IF(V$3=0,0,INDEX(Sheet1!RawDataCols,$C546,V$5)*$R546)</f>
        <v>0</v>
      </c>
      <c r="W546" s="3">
        <f>IF(W$3=0,0,INDEX(Sheet1!RawDataCols,$C546,W$5)*$R546)</f>
        <v>0</v>
      </c>
      <c r="X546" s="3">
        <f>IF(X$3=0,0,INDEX(Sheet1!RawDataCols,$C546,X$5)*$R546)</f>
        <v>0</v>
      </c>
      <c r="Y546" s="3">
        <f>IF(Y$3=0,0,INDEX(Sheet1!RawDataCols,$C546,Y$5)*$R546)</f>
        <v>0</v>
      </c>
      <c r="Z546" s="3">
        <f>IF(Z$3=0,0,INDEX(Sheet1!RawDataCols,$C546,Z$5)*$R546)</f>
        <v>0</v>
      </c>
      <c r="AA546" s="3">
        <f>IF(AA$3=0,0,INDEX(Sheet1!RawDataCols,$C546,AA$5)*$R546)</f>
        <v>0</v>
      </c>
      <c r="AB546" s="3">
        <f>IF(AB$3=0,0,INDEX(Sheet1!RawDataCols,$C546,AB$5)*$R546)</f>
        <v>0</v>
      </c>
      <c r="AC546" s="3">
        <f>IF(AC$3=0,0,INDEX(Sheet1!RawDataCols,$C546,AC$5)*$R546)</f>
        <v>0</v>
      </c>
      <c r="AD546" s="3">
        <f>IF(AD$3=0,0,INDEX(Sheet1!RawDataCols,$C546,AD$5)*$R546)</f>
        <v>0</v>
      </c>
      <c r="AE546" s="3">
        <f>IF(AE$3=0,0,INDEX(Sheet1!RawDataCols,$C546,AE$5)*$R546)</f>
        <v>0</v>
      </c>
      <c r="AF546" s="3">
        <f>IF(AF$3=0,0,INDEX(Sheet1!RawDataCols,$C546,AF$5)*$R546)</f>
        <v>0</v>
      </c>
      <c r="AG546" s="3">
        <f>IF(AG$3=0,0,INDEX(Sheet1!RawDataCols,$C546,AG$5)*$R546)</f>
        <v>0</v>
      </c>
      <c r="AH546" s="3">
        <f>IF(AH$3=0,0,INDEX(Sheet1!RawDataCols,$C546,AH$5)*$R546)</f>
        <v>0</v>
      </c>
      <c r="AI546" s="3">
        <f>IF(AI$3=0,0,INDEX(Sheet1!RawDataCols,$C546,AI$5)*$R546)</f>
        <v>0</v>
      </c>
      <c r="AJ546" s="3">
        <f>IF(AJ$3=0,0,INDEX(Sheet1!RawDataCols,$C546,AJ$5)*$R546)</f>
        <v>0</v>
      </c>
      <c r="AK546" s="3">
        <f>IF(AK$3=0,0,INDEX(Sheet1!RawDataCols,$C546,AK$5)*$R546)</f>
        <v>0</v>
      </c>
      <c r="AL546" s="3">
        <f>IF(AL$3=0,0,INDEX(Sheet1!RawDataCols,$C546,AL$5)*$R546)</f>
        <v>0</v>
      </c>
      <c r="AM546" s="3">
        <f>IF(AM$3=0,0,INDEX(Sheet1!RawDataCols,$C546,AM$5)*$R546)</f>
        <v>0</v>
      </c>
      <c r="AN546" s="3">
        <f>IF(AN$3=0,0,INDEX(Sheet1!RawDataCols,$C546,AN$5)*$R546)</f>
        <v>0</v>
      </c>
      <c r="AO546" s="3">
        <f>IF(AO$3=0,0,INDEX(Sheet1!RawDataCols,$C546,AO$5)*$R546)</f>
        <v>0</v>
      </c>
      <c r="AP546" s="3">
        <f>IF(AP$3=0,0,INDEX(Sheet1!RawDataCols,$C546,AP$5)*$R546)</f>
        <v>0</v>
      </c>
      <c r="AQ546" s="3">
        <f>IF(AQ$3=0,0,INDEX(Sheet1!RawDataCols,$C546,AQ$5)*$R546)</f>
        <v>0</v>
      </c>
      <c r="AR546" s="3">
        <f>IF(AR$3=0,0,INDEX(Sheet1!RawDataCols,$C546,AR$5)*$R546)</f>
        <v>0</v>
      </c>
      <c r="AS546" s="3">
        <f>IF(AS$3=0,0,INDEX(Sheet1!RawDataCols,$C546,AS$5)*$R546)</f>
        <v>0</v>
      </c>
      <c r="AT546" s="3">
        <f>IF(AT$3=0,0,INDEX(Sheet1!RawDataCols,$C546,AT$5)*$R546)</f>
        <v>0</v>
      </c>
      <c r="AU546" s="3">
        <f>IF(AU$3=0,0,INDEX(Sheet1!RawDataCols,$C546,AU$5)*$R546)</f>
        <v>0</v>
      </c>
      <c r="AV546" s="3">
        <f>IF(AV$3=0,0,INDEX(Sheet1!RawDataCols,$C546,AV$5)*$R546)</f>
        <v>0</v>
      </c>
      <c r="AW546" s="3">
        <f>IF(AW$3=0,0,INDEX(Sheet1!RawDataCols,$C546,AW$5)*$R546)</f>
        <v>0</v>
      </c>
      <c r="AX546" s="3">
        <f>IF(AX$3=0,0,INDEX(Sheet1!RawDataCols,$C546,AX$5)*$R546)</f>
        <v>0</v>
      </c>
      <c r="AY546" s="3">
        <f>IF(AY$3=0,0,INDEX(Sheet1!RawDataCols,$C546,AY$5)*$R546)</f>
        <v>0</v>
      </c>
      <c r="AZ546" s="3">
        <f>IF(AZ$3=0,0,INDEX(Sheet1!RawDataCols,$C546,AZ$5)*$R546)</f>
        <v>0</v>
      </c>
      <c r="BA546" s="3">
        <f>IF(BA$3=0,0,INDEX(Sheet1!RawDataCols,$C546,BA$5)*$R546)</f>
        <v>0</v>
      </c>
      <c r="BB546" s="3">
        <f>IF(BB$3=0,0,INDEX(Sheet1!RawDataCols,$C546,BB$5)*$R546)</f>
        <v>0</v>
      </c>
      <c r="BC546" s="3">
        <f>IF(BC$3=0,0,INDEX(Sheet1!RawDataCols,$C546,BC$5)*$R546)</f>
        <v>0</v>
      </c>
      <c r="BD546" s="3">
        <f>IF(BD$3=0,0,INDEX(Sheet1!RawDataCols,$C546,BD$5)*$R546)</f>
        <v>0</v>
      </c>
      <c r="BE546" s="3">
        <f>IF(BE$3=0,0,INDEX(Sheet1!RawDataCols,$C546,BE$5)*$R546)</f>
        <v>0</v>
      </c>
      <c r="BF546" s="3">
        <f>IF(BF$3=0,0,INDEX(Sheet1!RawDataCols,$C546,BF$5)*$R546)</f>
        <v>0</v>
      </c>
      <c r="BG546" s="179">
        <f>IF(BG$3=0,0,INDEX(Sheet1!RawDataCols,$C546,BG$5)*$R546)</f>
        <v>0</v>
      </c>
      <c r="BH546" s="33">
        <f t="shared" si="87"/>
        <v>0</v>
      </c>
      <c r="BI546" s="33">
        <f t="shared" si="88"/>
        <v>0</v>
      </c>
      <c r="BJ546" s="33">
        <f t="shared" si="89"/>
        <v>0</v>
      </c>
      <c r="BK546" s="3">
        <f>IF(BK$3=0,0,INDEX(Sheet1!RawDataCols,$C546,BK$5)*$R546)</f>
        <v>0</v>
      </c>
      <c r="BL546" s="3">
        <f>IF(BL$3=0,0,INDEX(Sheet1!RawDataCols,$C546,BL$5)*$R546)</f>
        <v>0</v>
      </c>
      <c r="BM546" s="3">
        <f>IF(BM$3=0,0,INDEX(Sheet1!RawDataCols,$C546,BM$5)*$R546)</f>
        <v>0</v>
      </c>
      <c r="BN546" s="3">
        <f>IF(BN$3=0,0,INDEX(Sheet1!RawDataCols,$C546,BN$5)*$R546)</f>
        <v>0</v>
      </c>
      <c r="BO546" s="3">
        <f>IF(BO$3=0,0,INDEX(Sheet1!RawDataCols,$C546,BO$5)*$R546)</f>
        <v>22.087499999999999</v>
      </c>
      <c r="BP546" s="3">
        <f>IF(BP$3=0,0,INDEX(Sheet1!RawDataCols,$C546,BP$5)*$R546)</f>
        <v>0</v>
      </c>
      <c r="BQ546" s="3">
        <f t="shared" si="90"/>
        <v>0</v>
      </c>
      <c r="BR546" s="3">
        <f t="shared" si="91"/>
        <v>0</v>
      </c>
      <c r="BS546" s="3">
        <f t="shared" si="92"/>
        <v>0</v>
      </c>
      <c r="BT546" s="3">
        <f t="shared" si="93"/>
        <v>0</v>
      </c>
      <c r="BU546" s="3" t="str">
        <f>INDEX(Sheet1!$BS$2:$BS$1000,MATCH($A546,Sheet1!$A$2:$A$1000,0))</f>
        <v>22</v>
      </c>
      <c r="BV546" s="3">
        <f>INDEX(Sheet1!$BT$2:$BT$1000,MATCH($A546,Sheet1!$A$2:$A$1000,0))</f>
        <v>0</v>
      </c>
    </row>
    <row r="547" spans="1:74" x14ac:dyDescent="0.2">
      <c r="A547" s="246" t="s">
        <v>976</v>
      </c>
      <c r="B547" s="3" t="e">
        <f>MATCH($A547,Sheet1!ACCOUNTNO,0)</f>
        <v>#N/A</v>
      </c>
      <c r="C547" s="3">
        <f t="shared" si="84"/>
        <v>65000</v>
      </c>
      <c r="D547" s="3">
        <f>IF(D$3=0,0,INDEX(Sheet1!RawDataCols,$C547,D$5))</f>
        <v>0</v>
      </c>
      <c r="E547" s="3">
        <f>IF(E$3=0,0,INDEX(Sheet1!RawDataCols,$C547,E$5))</f>
        <v>0</v>
      </c>
      <c r="F547" s="3">
        <f>IF(F$3=0,0,INDEX(Sheet1!RawDataCols,$C547,F$5))</f>
        <v>0</v>
      </c>
      <c r="G547" s="3">
        <f>IF(G$3=0,0,INDEX(Sheet1!RawDataCols,$C547,G$5))</f>
        <v>0</v>
      </c>
      <c r="H547" s="3">
        <f>IF(H$3=0,0,INDEX(Sheet1!RawDataCols,$C547,H$5))</f>
        <v>0</v>
      </c>
      <c r="I547" s="3">
        <f>IF(I$3=0,0,INDEX(Sheet1!RawDataCols,$C547,I$5))</f>
        <v>0</v>
      </c>
      <c r="J547" s="3">
        <f>IF(J$3=0,0,INDEX(Sheet1!RawDataCols,$C547,J$5))</f>
        <v>0</v>
      </c>
      <c r="K547" s="3">
        <f>IF(K$3=0,0,INDEX(Sheet1!RawDataCols,$C547,K$5))</f>
        <v>0</v>
      </c>
      <c r="L547" s="3">
        <f>IF(L$3=0,0,INDEX(Sheet1!RawDataCols,$C547,L$5))</f>
        <v>0</v>
      </c>
      <c r="M547" s="3">
        <f>IF(M$3=0,0,INDEX(Sheet1!RawDataCols,$C547,M$5))</f>
        <v>0</v>
      </c>
      <c r="N547" s="3">
        <f>IF(N$3=0,0,INDEX(Sheet1!RawDataCols,$C547,N$5))</f>
        <v>0</v>
      </c>
      <c r="O547" s="3">
        <f>INDEX(Sheet1!RawDataCols,$C547,O$5)</f>
        <v>0</v>
      </c>
      <c r="P547" s="3">
        <f>INDEX(Sheet1!RawDataCols,$C547,P$5)</f>
        <v>0</v>
      </c>
      <c r="Q547" s="3">
        <f>IF(Q$3=0,0,INDEX(Sheet1!RawDataCols,$C547,Q$5))</f>
        <v>0</v>
      </c>
      <c r="R547" s="3">
        <f t="shared" si="85"/>
        <v>1</v>
      </c>
      <c r="S547" s="3">
        <f t="shared" si="86"/>
        <v>-1</v>
      </c>
      <c r="T547" s="3">
        <f>IF(T$3=0,0,INDEX(Sheet1!RawDataCols,$C547,T$5)*$R547)</f>
        <v>0</v>
      </c>
      <c r="U547" s="3">
        <f>IF(U$3=0,0,INDEX(Sheet1!RawDataCols,$C547,U$5)*$R547)</f>
        <v>0</v>
      </c>
      <c r="V547" s="3">
        <f>IF(V$3=0,0,INDEX(Sheet1!RawDataCols,$C547,V$5)*$R547)</f>
        <v>0</v>
      </c>
      <c r="W547" s="3">
        <f>IF(W$3=0,0,INDEX(Sheet1!RawDataCols,$C547,W$5)*$R547)</f>
        <v>0</v>
      </c>
      <c r="X547" s="3">
        <f>IF(X$3=0,0,INDEX(Sheet1!RawDataCols,$C547,X$5)*$R547)</f>
        <v>0</v>
      </c>
      <c r="Y547" s="3">
        <f>IF(Y$3=0,0,INDEX(Sheet1!RawDataCols,$C547,Y$5)*$R547)</f>
        <v>0</v>
      </c>
      <c r="Z547" s="3">
        <f>IF(Z$3=0,0,INDEX(Sheet1!RawDataCols,$C547,Z$5)*$R547)</f>
        <v>0</v>
      </c>
      <c r="AA547" s="3">
        <f>IF(AA$3=0,0,INDEX(Sheet1!RawDataCols,$C547,AA$5)*$R547)</f>
        <v>0</v>
      </c>
      <c r="AB547" s="3">
        <f>IF(AB$3=0,0,INDEX(Sheet1!RawDataCols,$C547,AB$5)*$R547)</f>
        <v>0</v>
      </c>
      <c r="AC547" s="3">
        <f>IF(AC$3=0,0,INDEX(Sheet1!RawDataCols,$C547,AC$5)*$R547)</f>
        <v>0</v>
      </c>
      <c r="AD547" s="3">
        <f>IF(AD$3=0,0,INDEX(Sheet1!RawDataCols,$C547,AD$5)*$R547)</f>
        <v>0</v>
      </c>
      <c r="AE547" s="3">
        <f>IF(AE$3=0,0,INDEX(Sheet1!RawDataCols,$C547,AE$5)*$R547)</f>
        <v>0</v>
      </c>
      <c r="AF547" s="3">
        <f>IF(AF$3=0,0,INDEX(Sheet1!RawDataCols,$C547,AF$5)*$R547)</f>
        <v>0</v>
      </c>
      <c r="AG547" s="3">
        <f>IF(AG$3=0,0,INDEX(Sheet1!RawDataCols,$C547,AG$5)*$R547)</f>
        <v>0</v>
      </c>
      <c r="AH547" s="3">
        <f>IF(AH$3=0,0,INDEX(Sheet1!RawDataCols,$C547,AH$5)*$R547)</f>
        <v>0</v>
      </c>
      <c r="AI547" s="3">
        <f>IF(AI$3=0,0,INDEX(Sheet1!RawDataCols,$C547,AI$5)*$R547)</f>
        <v>0</v>
      </c>
      <c r="AJ547" s="3">
        <f>IF(AJ$3=0,0,INDEX(Sheet1!RawDataCols,$C547,AJ$5)*$R547)</f>
        <v>0</v>
      </c>
      <c r="AK547" s="3">
        <f>IF(AK$3=0,0,INDEX(Sheet1!RawDataCols,$C547,AK$5)*$R547)</f>
        <v>0</v>
      </c>
      <c r="AL547" s="3">
        <f>IF(AL$3=0,0,INDEX(Sheet1!RawDataCols,$C547,AL$5)*$R547)</f>
        <v>0</v>
      </c>
      <c r="AM547" s="3">
        <f>IF(AM$3=0,0,INDEX(Sheet1!RawDataCols,$C547,AM$5)*$R547)</f>
        <v>0</v>
      </c>
      <c r="AN547" s="3">
        <f>IF(AN$3=0,0,INDEX(Sheet1!RawDataCols,$C547,AN$5)*$R547)</f>
        <v>0</v>
      </c>
      <c r="AO547" s="3">
        <f>IF(AO$3=0,0,INDEX(Sheet1!RawDataCols,$C547,AO$5)*$R547)</f>
        <v>0</v>
      </c>
      <c r="AP547" s="3">
        <f>IF(AP$3=0,0,INDEX(Sheet1!RawDataCols,$C547,AP$5)*$R547)</f>
        <v>0</v>
      </c>
      <c r="AQ547" s="3">
        <f>IF(AQ$3=0,0,INDEX(Sheet1!RawDataCols,$C547,AQ$5)*$R547)</f>
        <v>0</v>
      </c>
      <c r="AR547" s="3">
        <f>IF(AR$3=0,0,INDEX(Sheet1!RawDataCols,$C547,AR$5)*$R547)</f>
        <v>0</v>
      </c>
      <c r="AS547" s="3">
        <f>IF(AS$3=0,0,INDEX(Sheet1!RawDataCols,$C547,AS$5)*$R547)</f>
        <v>0</v>
      </c>
      <c r="AT547" s="3">
        <f>IF(AT$3=0,0,INDEX(Sheet1!RawDataCols,$C547,AT$5)*$R547)</f>
        <v>0</v>
      </c>
      <c r="AU547" s="3">
        <f>IF(AU$3=0,0,INDEX(Sheet1!RawDataCols,$C547,AU$5)*$R547)</f>
        <v>0</v>
      </c>
      <c r="AV547" s="3">
        <f>IF(AV$3=0,0,INDEX(Sheet1!RawDataCols,$C547,AV$5)*$R547)</f>
        <v>0</v>
      </c>
      <c r="AW547" s="3">
        <f>IF(AW$3=0,0,INDEX(Sheet1!RawDataCols,$C547,AW$5)*$R547)</f>
        <v>0</v>
      </c>
      <c r="AX547" s="3">
        <f>IF(AX$3=0,0,INDEX(Sheet1!RawDataCols,$C547,AX$5)*$R547)</f>
        <v>0</v>
      </c>
      <c r="AY547" s="3">
        <f>IF(AY$3=0,0,INDEX(Sheet1!RawDataCols,$C547,AY$5)*$R547)</f>
        <v>0</v>
      </c>
      <c r="AZ547" s="3">
        <f>IF(AZ$3=0,0,INDEX(Sheet1!RawDataCols,$C547,AZ$5)*$R547)</f>
        <v>0</v>
      </c>
      <c r="BA547" s="3">
        <f>IF(BA$3=0,0,INDEX(Sheet1!RawDataCols,$C547,BA$5)*$R547)</f>
        <v>0</v>
      </c>
      <c r="BB547" s="3">
        <f>IF(BB$3=0,0,INDEX(Sheet1!RawDataCols,$C547,BB$5)*$R547)</f>
        <v>0</v>
      </c>
      <c r="BC547" s="3">
        <f>IF(BC$3=0,0,INDEX(Sheet1!RawDataCols,$C547,BC$5)*$R547)</f>
        <v>0</v>
      </c>
      <c r="BD547" s="3">
        <f>IF(BD$3=0,0,INDEX(Sheet1!RawDataCols,$C547,BD$5)*$R547)</f>
        <v>0</v>
      </c>
      <c r="BE547" s="3">
        <f>IF(BE$3=0,0,INDEX(Sheet1!RawDataCols,$C547,BE$5)*$R547)</f>
        <v>0</v>
      </c>
      <c r="BF547" s="3">
        <f>IF(BF$3=0,0,INDEX(Sheet1!RawDataCols,$C547,BF$5)*$R547)</f>
        <v>0</v>
      </c>
      <c r="BG547" s="179">
        <f>IF(BG$3=0,0,INDEX(Sheet1!RawDataCols,$C547,BG$5)*$R547)</f>
        <v>0</v>
      </c>
      <c r="BH547" s="33">
        <f t="shared" si="87"/>
        <v>0</v>
      </c>
      <c r="BI547" s="33">
        <f t="shared" si="88"/>
        <v>0</v>
      </c>
      <c r="BJ547" s="33">
        <f t="shared" si="89"/>
        <v>0</v>
      </c>
      <c r="BK547" s="3">
        <f>IF(BK$3=0,0,INDEX(Sheet1!RawDataCols,$C547,BK$5)*$R547)</f>
        <v>0</v>
      </c>
      <c r="BL547" s="3">
        <f>IF(BL$3=0,0,INDEX(Sheet1!RawDataCols,$C547,BL$5)*$R547)</f>
        <v>0</v>
      </c>
      <c r="BM547" s="3">
        <f>IF(BM$3=0,0,INDEX(Sheet1!RawDataCols,$C547,BM$5)*$R547)</f>
        <v>0</v>
      </c>
      <c r="BN547" s="3">
        <f>IF(BN$3=0,0,INDEX(Sheet1!RawDataCols,$C547,BN$5)*$R547)</f>
        <v>0</v>
      </c>
      <c r="BO547" s="3">
        <f>IF(BO$3=0,0,INDEX(Sheet1!RawDataCols,$C547,BO$5)*$R547)</f>
        <v>0</v>
      </c>
      <c r="BP547" s="3">
        <f>IF(BP$3=0,0,INDEX(Sheet1!RawDataCols,$C547,BP$5)*$R547)</f>
        <v>0</v>
      </c>
      <c r="BQ547" s="3">
        <f t="shared" si="90"/>
        <v>0</v>
      </c>
      <c r="BR547" s="3">
        <f t="shared" si="91"/>
        <v>0</v>
      </c>
      <c r="BS547" s="3">
        <f t="shared" si="92"/>
        <v>0</v>
      </c>
      <c r="BT547" s="3">
        <f t="shared" si="93"/>
        <v>0</v>
      </c>
      <c r="BU547" s="3" t="e">
        <f>INDEX(Sheet1!$BS$2:$BS$1000,MATCH($A547,Sheet1!$A$2:$A$1000,0))</f>
        <v>#N/A</v>
      </c>
      <c r="BV547" s="3" t="e">
        <f>INDEX(Sheet1!$BT$2:$BT$1000,MATCH($A547,Sheet1!$A$2:$A$1000,0))</f>
        <v>#N/A</v>
      </c>
    </row>
    <row r="548" spans="1:74" x14ac:dyDescent="0.2">
      <c r="A548" s="246" t="s">
        <v>977</v>
      </c>
      <c r="B548" s="3" t="e">
        <f>MATCH($A548,Sheet1!ACCOUNTNO,0)</f>
        <v>#N/A</v>
      </c>
      <c r="C548" s="3">
        <f t="shared" si="84"/>
        <v>65000</v>
      </c>
      <c r="D548" s="3">
        <f>IF(D$3=0,0,INDEX(Sheet1!RawDataCols,$C548,D$5))</f>
        <v>0</v>
      </c>
      <c r="E548" s="3">
        <f>IF(E$3=0,0,INDEX(Sheet1!RawDataCols,$C548,E$5))</f>
        <v>0</v>
      </c>
      <c r="F548" s="3">
        <f>IF(F$3=0,0,INDEX(Sheet1!RawDataCols,$C548,F$5))</f>
        <v>0</v>
      </c>
      <c r="G548" s="3">
        <f>IF(G$3=0,0,INDEX(Sheet1!RawDataCols,$C548,G$5))</f>
        <v>0</v>
      </c>
      <c r="H548" s="3">
        <f>IF(H$3=0,0,INDEX(Sheet1!RawDataCols,$C548,H$5))</f>
        <v>0</v>
      </c>
      <c r="I548" s="3">
        <f>IF(I$3=0,0,INDEX(Sheet1!RawDataCols,$C548,I$5))</f>
        <v>0</v>
      </c>
      <c r="J548" s="3">
        <f>IF(J$3=0,0,INDEX(Sheet1!RawDataCols,$C548,J$5))</f>
        <v>0</v>
      </c>
      <c r="K548" s="3">
        <f>IF(K$3=0,0,INDEX(Sheet1!RawDataCols,$C548,K$5))</f>
        <v>0</v>
      </c>
      <c r="L548" s="3">
        <f>IF(L$3=0,0,INDEX(Sheet1!RawDataCols,$C548,L$5))</f>
        <v>0</v>
      </c>
      <c r="M548" s="3">
        <f>IF(M$3=0,0,INDEX(Sheet1!RawDataCols,$C548,M$5))</f>
        <v>0</v>
      </c>
      <c r="N548" s="3">
        <f>IF(N$3=0,0,INDEX(Sheet1!RawDataCols,$C548,N$5))</f>
        <v>0</v>
      </c>
      <c r="O548" s="3">
        <f>INDEX(Sheet1!RawDataCols,$C548,O$5)</f>
        <v>0</v>
      </c>
      <c r="P548" s="3">
        <f>INDEX(Sheet1!RawDataCols,$C548,P$5)</f>
        <v>0</v>
      </c>
      <c r="Q548" s="3">
        <f>IF(Q$3=0,0,INDEX(Sheet1!RawDataCols,$C548,Q$5))</f>
        <v>0</v>
      </c>
      <c r="R548" s="3">
        <f t="shared" si="85"/>
        <v>1</v>
      </c>
      <c r="S548" s="3">
        <f t="shared" si="86"/>
        <v>-1</v>
      </c>
      <c r="T548" s="3">
        <f>IF(T$3=0,0,INDEX(Sheet1!RawDataCols,$C548,T$5)*$R548)</f>
        <v>0</v>
      </c>
      <c r="U548" s="3">
        <f>IF(U$3=0,0,INDEX(Sheet1!RawDataCols,$C548,U$5)*$R548)</f>
        <v>0</v>
      </c>
      <c r="V548" s="3">
        <f>IF(V$3=0,0,INDEX(Sheet1!RawDataCols,$C548,V$5)*$R548)</f>
        <v>0</v>
      </c>
      <c r="W548" s="3">
        <f>IF(W$3=0,0,INDEX(Sheet1!RawDataCols,$C548,W$5)*$R548)</f>
        <v>0</v>
      </c>
      <c r="X548" s="3">
        <f>IF(X$3=0,0,INDEX(Sheet1!RawDataCols,$C548,X$5)*$R548)</f>
        <v>0</v>
      </c>
      <c r="Y548" s="3">
        <f>IF(Y$3=0,0,INDEX(Sheet1!RawDataCols,$C548,Y$5)*$R548)</f>
        <v>0</v>
      </c>
      <c r="Z548" s="3">
        <f>IF(Z$3=0,0,INDEX(Sheet1!RawDataCols,$C548,Z$5)*$R548)</f>
        <v>0</v>
      </c>
      <c r="AA548" s="3">
        <f>IF(AA$3=0,0,INDEX(Sheet1!RawDataCols,$C548,AA$5)*$R548)</f>
        <v>0</v>
      </c>
      <c r="AB548" s="3">
        <f>IF(AB$3=0,0,INDEX(Sheet1!RawDataCols,$C548,AB$5)*$R548)</f>
        <v>0</v>
      </c>
      <c r="AC548" s="3">
        <f>IF(AC$3=0,0,INDEX(Sheet1!RawDataCols,$C548,AC$5)*$R548)</f>
        <v>0</v>
      </c>
      <c r="AD548" s="3">
        <f>IF(AD$3=0,0,INDEX(Sheet1!RawDataCols,$C548,AD$5)*$R548)</f>
        <v>0</v>
      </c>
      <c r="AE548" s="3">
        <f>IF(AE$3=0,0,INDEX(Sheet1!RawDataCols,$C548,AE$5)*$R548)</f>
        <v>0</v>
      </c>
      <c r="AF548" s="3">
        <f>IF(AF$3=0,0,INDEX(Sheet1!RawDataCols,$C548,AF$5)*$R548)</f>
        <v>0</v>
      </c>
      <c r="AG548" s="3">
        <f>IF(AG$3=0,0,INDEX(Sheet1!RawDataCols,$C548,AG$5)*$R548)</f>
        <v>0</v>
      </c>
      <c r="AH548" s="3">
        <f>IF(AH$3=0,0,INDEX(Sheet1!RawDataCols,$C548,AH$5)*$R548)</f>
        <v>0</v>
      </c>
      <c r="AI548" s="3">
        <f>IF(AI$3=0,0,INDEX(Sheet1!RawDataCols,$C548,AI$5)*$R548)</f>
        <v>0</v>
      </c>
      <c r="AJ548" s="3">
        <f>IF(AJ$3=0,0,INDEX(Sheet1!RawDataCols,$C548,AJ$5)*$R548)</f>
        <v>0</v>
      </c>
      <c r="AK548" s="3">
        <f>IF(AK$3=0,0,INDEX(Sheet1!RawDataCols,$C548,AK$5)*$R548)</f>
        <v>0</v>
      </c>
      <c r="AL548" s="3">
        <f>IF(AL$3=0,0,INDEX(Sheet1!RawDataCols,$C548,AL$5)*$R548)</f>
        <v>0</v>
      </c>
      <c r="AM548" s="3">
        <f>IF(AM$3=0,0,INDEX(Sheet1!RawDataCols,$C548,AM$5)*$R548)</f>
        <v>0</v>
      </c>
      <c r="AN548" s="3">
        <f>IF(AN$3=0,0,INDEX(Sheet1!RawDataCols,$C548,AN$5)*$R548)</f>
        <v>0</v>
      </c>
      <c r="AO548" s="3">
        <f>IF(AO$3=0,0,INDEX(Sheet1!RawDataCols,$C548,AO$5)*$R548)</f>
        <v>0</v>
      </c>
      <c r="AP548" s="3">
        <f>IF(AP$3=0,0,INDEX(Sheet1!RawDataCols,$C548,AP$5)*$R548)</f>
        <v>0</v>
      </c>
      <c r="AQ548" s="3">
        <f>IF(AQ$3=0,0,INDEX(Sheet1!RawDataCols,$C548,AQ$5)*$R548)</f>
        <v>0</v>
      </c>
      <c r="AR548" s="3">
        <f>IF(AR$3=0,0,INDEX(Sheet1!RawDataCols,$C548,AR$5)*$R548)</f>
        <v>0</v>
      </c>
      <c r="AS548" s="3">
        <f>IF(AS$3=0,0,INDEX(Sheet1!RawDataCols,$C548,AS$5)*$R548)</f>
        <v>0</v>
      </c>
      <c r="AT548" s="3">
        <f>IF(AT$3=0,0,INDEX(Sheet1!RawDataCols,$C548,AT$5)*$R548)</f>
        <v>0</v>
      </c>
      <c r="AU548" s="3">
        <f>IF(AU$3=0,0,INDEX(Sheet1!RawDataCols,$C548,AU$5)*$R548)</f>
        <v>0</v>
      </c>
      <c r="AV548" s="3">
        <f>IF(AV$3=0,0,INDEX(Sheet1!RawDataCols,$C548,AV$5)*$R548)</f>
        <v>0</v>
      </c>
      <c r="AW548" s="3">
        <f>IF(AW$3=0,0,INDEX(Sheet1!RawDataCols,$C548,AW$5)*$R548)</f>
        <v>0</v>
      </c>
      <c r="AX548" s="3">
        <f>IF(AX$3=0,0,INDEX(Sheet1!RawDataCols,$C548,AX$5)*$R548)</f>
        <v>0</v>
      </c>
      <c r="AY548" s="3">
        <f>IF(AY$3=0,0,INDEX(Sheet1!RawDataCols,$C548,AY$5)*$R548)</f>
        <v>0</v>
      </c>
      <c r="AZ548" s="3">
        <f>IF(AZ$3=0,0,INDEX(Sheet1!RawDataCols,$C548,AZ$5)*$R548)</f>
        <v>0</v>
      </c>
      <c r="BA548" s="3">
        <f>IF(BA$3=0,0,INDEX(Sheet1!RawDataCols,$C548,BA$5)*$R548)</f>
        <v>0</v>
      </c>
      <c r="BB548" s="3">
        <f>IF(BB$3=0,0,INDEX(Sheet1!RawDataCols,$C548,BB$5)*$R548)</f>
        <v>0</v>
      </c>
      <c r="BC548" s="3">
        <f>IF(BC$3=0,0,INDEX(Sheet1!RawDataCols,$C548,BC$5)*$R548)</f>
        <v>0</v>
      </c>
      <c r="BD548" s="3">
        <f>IF(BD$3=0,0,INDEX(Sheet1!RawDataCols,$C548,BD$5)*$R548)</f>
        <v>0</v>
      </c>
      <c r="BE548" s="3">
        <f>IF(BE$3=0,0,INDEX(Sheet1!RawDataCols,$C548,BE$5)*$R548)</f>
        <v>0</v>
      </c>
      <c r="BF548" s="3">
        <f>IF(BF$3=0,0,INDEX(Sheet1!RawDataCols,$C548,BF$5)*$R548)</f>
        <v>0</v>
      </c>
      <c r="BG548" s="179">
        <f>IF(BG$3=0,0,INDEX(Sheet1!RawDataCols,$C548,BG$5)*$R548)</f>
        <v>0</v>
      </c>
      <c r="BH548" s="33">
        <f t="shared" si="87"/>
        <v>0</v>
      </c>
      <c r="BI548" s="33">
        <f t="shared" si="88"/>
        <v>0</v>
      </c>
      <c r="BJ548" s="33">
        <f t="shared" si="89"/>
        <v>0</v>
      </c>
      <c r="BK548" s="3">
        <f>IF(BK$3=0,0,INDEX(Sheet1!RawDataCols,$C548,BK$5)*$R548)</f>
        <v>0</v>
      </c>
      <c r="BL548" s="3">
        <f>IF(BL$3=0,0,INDEX(Sheet1!RawDataCols,$C548,BL$5)*$R548)</f>
        <v>0</v>
      </c>
      <c r="BM548" s="3">
        <f>IF(BM$3=0,0,INDEX(Sheet1!RawDataCols,$C548,BM$5)*$R548)</f>
        <v>0</v>
      </c>
      <c r="BN548" s="3">
        <f>IF(BN$3=0,0,INDEX(Sheet1!RawDataCols,$C548,BN$5)*$R548)</f>
        <v>0</v>
      </c>
      <c r="BO548" s="3">
        <f>IF(BO$3=0,0,INDEX(Sheet1!RawDataCols,$C548,BO$5)*$R548)</f>
        <v>0</v>
      </c>
      <c r="BP548" s="3">
        <f>IF(BP$3=0,0,INDEX(Sheet1!RawDataCols,$C548,BP$5)*$R548)</f>
        <v>0</v>
      </c>
      <c r="BQ548" s="3">
        <f t="shared" si="90"/>
        <v>0</v>
      </c>
      <c r="BR548" s="3">
        <f t="shared" si="91"/>
        <v>0</v>
      </c>
      <c r="BS548" s="3">
        <f t="shared" si="92"/>
        <v>0</v>
      </c>
      <c r="BT548" s="3">
        <f t="shared" si="93"/>
        <v>0</v>
      </c>
      <c r="BU548" s="3" t="e">
        <f>INDEX(Sheet1!$BS$2:$BS$1000,MATCH($A548,Sheet1!$A$2:$A$1000,0))</f>
        <v>#N/A</v>
      </c>
      <c r="BV548" s="3" t="e">
        <f>INDEX(Sheet1!$BT$2:$BT$1000,MATCH($A548,Sheet1!$A$2:$A$1000,0))</f>
        <v>#N/A</v>
      </c>
    </row>
    <row r="549" spans="1:74" x14ac:dyDescent="0.2">
      <c r="A549" s="246" t="s">
        <v>978</v>
      </c>
      <c r="B549" s="3" t="e">
        <f>MATCH($A549,Sheet1!ACCOUNTNO,0)</f>
        <v>#N/A</v>
      </c>
      <c r="C549" s="3">
        <f t="shared" si="84"/>
        <v>65000</v>
      </c>
      <c r="D549" s="3">
        <f>IF(D$3=0,0,INDEX(Sheet1!RawDataCols,$C549,D$5))</f>
        <v>0</v>
      </c>
      <c r="E549" s="3">
        <f>IF(E$3=0,0,INDEX(Sheet1!RawDataCols,$C549,E$5))</f>
        <v>0</v>
      </c>
      <c r="F549" s="3">
        <f>IF(F$3=0,0,INDEX(Sheet1!RawDataCols,$C549,F$5))</f>
        <v>0</v>
      </c>
      <c r="G549" s="3">
        <f>IF(G$3=0,0,INDEX(Sheet1!RawDataCols,$C549,G$5))</f>
        <v>0</v>
      </c>
      <c r="H549" s="3">
        <f>IF(H$3=0,0,INDEX(Sheet1!RawDataCols,$C549,H$5))</f>
        <v>0</v>
      </c>
      <c r="I549" s="3">
        <f>IF(I$3=0,0,INDEX(Sheet1!RawDataCols,$C549,I$5))</f>
        <v>0</v>
      </c>
      <c r="J549" s="3">
        <f>IF(J$3=0,0,INDEX(Sheet1!RawDataCols,$C549,J$5))</f>
        <v>0</v>
      </c>
      <c r="K549" s="3">
        <f>IF(K$3=0,0,INDEX(Sheet1!RawDataCols,$C549,K$5))</f>
        <v>0</v>
      </c>
      <c r="L549" s="3">
        <f>IF(L$3=0,0,INDEX(Sheet1!RawDataCols,$C549,L$5))</f>
        <v>0</v>
      </c>
      <c r="M549" s="3">
        <f>IF(M$3=0,0,INDEX(Sheet1!RawDataCols,$C549,M$5))</f>
        <v>0</v>
      </c>
      <c r="N549" s="3">
        <f>IF(N$3=0,0,INDEX(Sheet1!RawDataCols,$C549,N$5))</f>
        <v>0</v>
      </c>
      <c r="O549" s="3">
        <f>INDEX(Sheet1!RawDataCols,$C549,O$5)</f>
        <v>0</v>
      </c>
      <c r="P549" s="3">
        <f>INDEX(Sheet1!RawDataCols,$C549,P$5)</f>
        <v>0</v>
      </c>
      <c r="Q549" s="3">
        <f>IF(Q$3=0,0,INDEX(Sheet1!RawDataCols,$C549,Q$5))</f>
        <v>0</v>
      </c>
      <c r="R549" s="3">
        <f t="shared" si="85"/>
        <v>1</v>
      </c>
      <c r="S549" s="3">
        <f t="shared" si="86"/>
        <v>-1</v>
      </c>
      <c r="T549" s="3">
        <f>IF(T$3=0,0,INDEX(Sheet1!RawDataCols,$C549,T$5)*$R549)</f>
        <v>0</v>
      </c>
      <c r="U549" s="3">
        <f>IF(U$3=0,0,INDEX(Sheet1!RawDataCols,$C549,U$5)*$R549)</f>
        <v>0</v>
      </c>
      <c r="V549" s="3">
        <f>IF(V$3=0,0,INDEX(Sheet1!RawDataCols,$C549,V$5)*$R549)</f>
        <v>0</v>
      </c>
      <c r="W549" s="3">
        <f>IF(W$3=0,0,INDEX(Sheet1!RawDataCols,$C549,W$5)*$R549)</f>
        <v>0</v>
      </c>
      <c r="X549" s="3">
        <f>IF(X$3=0,0,INDEX(Sheet1!RawDataCols,$C549,X$5)*$R549)</f>
        <v>0</v>
      </c>
      <c r="Y549" s="3">
        <f>IF(Y$3=0,0,INDEX(Sheet1!RawDataCols,$C549,Y$5)*$R549)</f>
        <v>0</v>
      </c>
      <c r="Z549" s="3">
        <f>IF(Z$3=0,0,INDEX(Sheet1!RawDataCols,$C549,Z$5)*$R549)</f>
        <v>0</v>
      </c>
      <c r="AA549" s="3">
        <f>IF(AA$3=0,0,INDEX(Sheet1!RawDataCols,$C549,AA$5)*$R549)</f>
        <v>0</v>
      </c>
      <c r="AB549" s="3">
        <f>IF(AB$3=0,0,INDEX(Sheet1!RawDataCols,$C549,AB$5)*$R549)</f>
        <v>0</v>
      </c>
      <c r="AC549" s="3">
        <f>IF(AC$3=0,0,INDEX(Sheet1!RawDataCols,$C549,AC$5)*$R549)</f>
        <v>0</v>
      </c>
      <c r="AD549" s="3">
        <f>IF(AD$3=0,0,INDEX(Sheet1!RawDataCols,$C549,AD$5)*$R549)</f>
        <v>0</v>
      </c>
      <c r="AE549" s="3">
        <f>IF(AE$3=0,0,INDEX(Sheet1!RawDataCols,$C549,AE$5)*$R549)</f>
        <v>0</v>
      </c>
      <c r="AF549" s="3">
        <f>IF(AF$3=0,0,INDEX(Sheet1!RawDataCols,$C549,AF$5)*$R549)</f>
        <v>0</v>
      </c>
      <c r="AG549" s="3">
        <f>IF(AG$3=0,0,INDEX(Sheet1!RawDataCols,$C549,AG$5)*$R549)</f>
        <v>0</v>
      </c>
      <c r="AH549" s="3">
        <f>IF(AH$3=0,0,INDEX(Sheet1!RawDataCols,$C549,AH$5)*$R549)</f>
        <v>0</v>
      </c>
      <c r="AI549" s="3">
        <f>IF(AI$3=0,0,INDEX(Sheet1!RawDataCols,$C549,AI$5)*$R549)</f>
        <v>0</v>
      </c>
      <c r="AJ549" s="3">
        <f>IF(AJ$3=0,0,INDEX(Sheet1!RawDataCols,$C549,AJ$5)*$R549)</f>
        <v>0</v>
      </c>
      <c r="AK549" s="3">
        <f>IF(AK$3=0,0,INDEX(Sheet1!RawDataCols,$C549,AK$5)*$R549)</f>
        <v>0</v>
      </c>
      <c r="AL549" s="3">
        <f>IF(AL$3=0,0,INDEX(Sheet1!RawDataCols,$C549,AL$5)*$R549)</f>
        <v>0</v>
      </c>
      <c r="AM549" s="3">
        <f>IF(AM$3=0,0,INDEX(Sheet1!RawDataCols,$C549,AM$5)*$R549)</f>
        <v>0</v>
      </c>
      <c r="AN549" s="3">
        <f>IF(AN$3=0,0,INDEX(Sheet1!RawDataCols,$C549,AN$5)*$R549)</f>
        <v>0</v>
      </c>
      <c r="AO549" s="3">
        <f>IF(AO$3=0,0,INDEX(Sheet1!RawDataCols,$C549,AO$5)*$R549)</f>
        <v>0</v>
      </c>
      <c r="AP549" s="3">
        <f>IF(AP$3=0,0,INDEX(Sheet1!RawDataCols,$C549,AP$5)*$R549)</f>
        <v>0</v>
      </c>
      <c r="AQ549" s="3">
        <f>IF(AQ$3=0,0,INDEX(Sheet1!RawDataCols,$C549,AQ$5)*$R549)</f>
        <v>0</v>
      </c>
      <c r="AR549" s="3">
        <f>IF(AR$3=0,0,INDEX(Sheet1!RawDataCols,$C549,AR$5)*$R549)</f>
        <v>0</v>
      </c>
      <c r="AS549" s="3">
        <f>IF(AS$3=0,0,INDEX(Sheet1!RawDataCols,$C549,AS$5)*$R549)</f>
        <v>0</v>
      </c>
      <c r="AT549" s="3">
        <f>IF(AT$3=0,0,INDEX(Sheet1!RawDataCols,$C549,AT$5)*$R549)</f>
        <v>0</v>
      </c>
      <c r="AU549" s="3">
        <f>IF(AU$3=0,0,INDEX(Sheet1!RawDataCols,$C549,AU$5)*$R549)</f>
        <v>0</v>
      </c>
      <c r="AV549" s="3">
        <f>IF(AV$3=0,0,INDEX(Sheet1!RawDataCols,$C549,AV$5)*$R549)</f>
        <v>0</v>
      </c>
      <c r="AW549" s="3">
        <f>IF(AW$3=0,0,INDEX(Sheet1!RawDataCols,$C549,AW$5)*$R549)</f>
        <v>0</v>
      </c>
      <c r="AX549" s="3">
        <f>IF(AX$3=0,0,INDEX(Sheet1!RawDataCols,$C549,AX$5)*$R549)</f>
        <v>0</v>
      </c>
      <c r="AY549" s="3">
        <f>IF(AY$3=0,0,INDEX(Sheet1!RawDataCols,$C549,AY$5)*$R549)</f>
        <v>0</v>
      </c>
      <c r="AZ549" s="3">
        <f>IF(AZ$3=0,0,INDEX(Sheet1!RawDataCols,$C549,AZ$5)*$R549)</f>
        <v>0</v>
      </c>
      <c r="BA549" s="3">
        <f>IF(BA$3=0,0,INDEX(Sheet1!RawDataCols,$C549,BA$5)*$R549)</f>
        <v>0</v>
      </c>
      <c r="BB549" s="3">
        <f>IF(BB$3=0,0,INDEX(Sheet1!RawDataCols,$C549,BB$5)*$R549)</f>
        <v>0</v>
      </c>
      <c r="BC549" s="3">
        <f>IF(BC$3=0,0,INDEX(Sheet1!RawDataCols,$C549,BC$5)*$R549)</f>
        <v>0</v>
      </c>
      <c r="BD549" s="3">
        <f>IF(BD$3=0,0,INDEX(Sheet1!RawDataCols,$C549,BD$5)*$R549)</f>
        <v>0</v>
      </c>
      <c r="BE549" s="3">
        <f>IF(BE$3=0,0,INDEX(Sheet1!RawDataCols,$C549,BE$5)*$R549)</f>
        <v>0</v>
      </c>
      <c r="BF549" s="3">
        <f>IF(BF$3=0,0,INDEX(Sheet1!RawDataCols,$C549,BF$5)*$R549)</f>
        <v>0</v>
      </c>
      <c r="BG549" s="179">
        <f>IF(BG$3=0,0,INDEX(Sheet1!RawDataCols,$C549,BG$5)*$R549)</f>
        <v>0</v>
      </c>
      <c r="BH549" s="33">
        <f t="shared" si="87"/>
        <v>0</v>
      </c>
      <c r="BI549" s="33">
        <f t="shared" si="88"/>
        <v>0</v>
      </c>
      <c r="BJ549" s="33">
        <f t="shared" si="89"/>
        <v>0</v>
      </c>
      <c r="BK549" s="3">
        <f>IF(BK$3=0,0,INDEX(Sheet1!RawDataCols,$C549,BK$5)*$R549)</f>
        <v>0</v>
      </c>
      <c r="BL549" s="3">
        <f>IF(BL$3=0,0,INDEX(Sheet1!RawDataCols,$C549,BL$5)*$R549)</f>
        <v>0</v>
      </c>
      <c r="BM549" s="3">
        <f>IF(BM$3=0,0,INDEX(Sheet1!RawDataCols,$C549,BM$5)*$R549)</f>
        <v>0</v>
      </c>
      <c r="BN549" s="3">
        <f>IF(BN$3=0,0,INDEX(Sheet1!RawDataCols,$C549,BN$5)*$R549)</f>
        <v>0</v>
      </c>
      <c r="BO549" s="3">
        <f>IF(BO$3=0,0,INDEX(Sheet1!RawDataCols,$C549,BO$5)*$R549)</f>
        <v>0</v>
      </c>
      <c r="BP549" s="3">
        <f>IF(BP$3=0,0,INDEX(Sheet1!RawDataCols,$C549,BP$5)*$R549)</f>
        <v>0</v>
      </c>
      <c r="BQ549" s="3">
        <f t="shared" si="90"/>
        <v>0</v>
      </c>
      <c r="BR549" s="3">
        <f t="shared" si="91"/>
        <v>0</v>
      </c>
      <c r="BS549" s="3">
        <f t="shared" si="92"/>
        <v>0</v>
      </c>
      <c r="BT549" s="3">
        <f t="shared" si="93"/>
        <v>0</v>
      </c>
      <c r="BU549" s="3" t="e">
        <f>INDEX(Sheet1!$BS$2:$BS$1000,MATCH($A549,Sheet1!$A$2:$A$1000,0))</f>
        <v>#N/A</v>
      </c>
      <c r="BV549" s="3" t="e">
        <f>INDEX(Sheet1!$BT$2:$BT$1000,MATCH($A549,Sheet1!$A$2:$A$1000,0))</f>
        <v>#N/A</v>
      </c>
    </row>
    <row r="550" spans="1:74" x14ac:dyDescent="0.2">
      <c r="A550" s="11" t="s">
        <v>979</v>
      </c>
      <c r="B550" s="3">
        <f>MATCH($A550,Sheet1!ACCOUNTNO,0)</f>
        <v>506</v>
      </c>
      <c r="C550" s="3">
        <f t="shared" si="84"/>
        <v>506</v>
      </c>
      <c r="D550" s="3" t="str">
        <f>IF(D$3=0,0,INDEX(Sheet1!RawDataCols,$C550,D$5))</f>
        <v>52320A01</v>
      </c>
      <c r="E550" s="3" t="str">
        <f>IF(E$3=0,0,INDEX(Sheet1!RawDataCols,$C550,E$5))</f>
        <v xml:space="preserve">52320          </v>
      </c>
      <c r="F550" s="3" t="str">
        <f>IF(F$3=0,0,INDEX(Sheet1!RawDataCols,$C550,F$5))</f>
        <v xml:space="preserve">A01            </v>
      </c>
      <c r="G550" s="3" t="str">
        <f>IF(G$3=0,0,INDEX(Sheet1!RawDataCols,$C550,G$5))</f>
        <v xml:space="preserve">               </v>
      </c>
      <c r="H550" s="3" t="str">
        <f>IF(H$3=0,0,INDEX(Sheet1!RawDataCols,$C550,H$5))</f>
        <v xml:space="preserve">               </v>
      </c>
      <c r="I550" s="3" t="str">
        <f>IF(I$3=0,0,INDEX(Sheet1!RawDataCols,$C550,I$5))</f>
        <v xml:space="preserve">               </v>
      </c>
      <c r="J550" s="3" t="str">
        <f>IF(J$3=0,0,INDEX(Sheet1!RawDataCols,$C550,J$5))</f>
        <v xml:space="preserve">               </v>
      </c>
      <c r="K550" s="3" t="str">
        <f>IF(K$3=0,0,INDEX(Sheet1!RawDataCols,$C550,K$5))</f>
        <v xml:space="preserve">               </v>
      </c>
      <c r="L550" s="3" t="str">
        <f>IF(L$3=0,0,INDEX(Sheet1!RawDataCols,$C550,L$5))</f>
        <v xml:space="preserve">               </v>
      </c>
      <c r="M550" s="3" t="str">
        <f>IF(M$3=0,0,INDEX(Sheet1!RawDataCols,$C550,M$5))</f>
        <v xml:space="preserve">F007  </v>
      </c>
      <c r="N550" s="3" t="str">
        <f>IF(N$3=0,0,INDEX(Sheet1!RawDataCols,$C550,N$5))</f>
        <v>Prepaid - Maint Contracts-6 Circuit Dr</v>
      </c>
      <c r="O550" s="3">
        <f>INDEX(Sheet1!RawDataCols,$C550,O$5)</f>
        <v>20</v>
      </c>
      <c r="P550" s="3" t="str">
        <f>INDEX(Sheet1!RawDataCols,$C550,P$5)</f>
        <v>Current Assets</v>
      </c>
      <c r="Q550" s="3" t="str">
        <f>IF(Q$3=0,0,INDEX(Sheet1!RawDataCols,$C550,Q$5))</f>
        <v>B</v>
      </c>
      <c r="R550" s="3">
        <f t="shared" si="85"/>
        <v>1</v>
      </c>
      <c r="S550" s="3">
        <f t="shared" si="86"/>
        <v>-1</v>
      </c>
      <c r="T550" s="3">
        <f>IF(T$3=0,0,INDEX(Sheet1!RawDataCols,$C550,T$5)*$R550)</f>
        <v>307.60000000000002</v>
      </c>
      <c r="U550" s="3">
        <f>IF(U$3=0,0,INDEX(Sheet1!RawDataCols,$C550,U$5)*$R550)</f>
        <v>-600.47</v>
      </c>
      <c r="V550" s="3">
        <f>IF(V$3=0,0,INDEX(Sheet1!RawDataCols,$C550,V$5)*$R550)</f>
        <v>0</v>
      </c>
      <c r="W550" s="3">
        <f>IF(W$3=0,0,INDEX(Sheet1!RawDataCols,$C550,W$5)*$R550)</f>
        <v>-56.55</v>
      </c>
      <c r="X550" s="3">
        <f>IF(X$3=0,0,INDEX(Sheet1!RawDataCols,$C550,X$5)*$R550)</f>
        <v>988.41</v>
      </c>
      <c r="Y550" s="3">
        <f>IF(Y$3=0,0,INDEX(Sheet1!RawDataCols,$C550,Y$5)*$R550)</f>
        <v>0</v>
      </c>
      <c r="Z550" s="3">
        <f>IF(Z$3=0,0,INDEX(Sheet1!RawDataCols,$C550,Z$5)*$R550)</f>
        <v>798.15</v>
      </c>
      <c r="AA550" s="3">
        <f>IF(AA$3=0,0,INDEX(Sheet1!RawDataCols,$C550,AA$5)*$R550)</f>
        <v>-612.63</v>
      </c>
      <c r="AB550" s="3">
        <f>IF(AB$3=0,0,INDEX(Sheet1!RawDataCols,$C550,AB$5)*$R550)</f>
        <v>0</v>
      </c>
      <c r="AC550" s="3">
        <f>IF(AC$3=0,0,INDEX(Sheet1!RawDataCols,$C550,AC$5)*$R550)</f>
        <v>-905.78</v>
      </c>
      <c r="AD550" s="3">
        <f>IF(AD$3=0,0,INDEX(Sheet1!RawDataCols,$C550,AD$5)*$R550)</f>
        <v>-592.87</v>
      </c>
      <c r="AE550" s="3">
        <f>IF(AE$3=0,0,INDEX(Sheet1!RawDataCols,$C550,AE$5)*$R550)</f>
        <v>0</v>
      </c>
      <c r="AF550" s="3">
        <f>IF(AF$3=0,0,INDEX(Sheet1!RawDataCols,$C550,AF$5)*$R550)</f>
        <v>-54.73</v>
      </c>
      <c r="AG550" s="3">
        <f>IF(AG$3=0,0,INDEX(Sheet1!RawDataCols,$C550,AG$5)*$R550)</f>
        <v>1212.3900000000001</v>
      </c>
      <c r="AH550" s="3">
        <f>IF(AH$3=0,0,INDEX(Sheet1!RawDataCols,$C550,AH$5)*$R550)</f>
        <v>0</v>
      </c>
      <c r="AI550" s="3">
        <f>IF(AI$3=0,0,INDEX(Sheet1!RawDataCols,$C550,AI$5)*$R550)</f>
        <v>1008.52</v>
      </c>
      <c r="AJ550" s="3">
        <f>IF(AJ$3=0,0,INDEX(Sheet1!RawDataCols,$C550,AJ$5)*$R550)</f>
        <v>-374.58</v>
      </c>
      <c r="AK550" s="3">
        <f>IF(AK$3=0,0,INDEX(Sheet1!RawDataCols,$C550,AK$5)*$R550)</f>
        <v>0</v>
      </c>
      <c r="AL550" s="3">
        <f>IF(AL$3=0,0,INDEX(Sheet1!RawDataCols,$C550,AL$5)*$R550)</f>
        <v>-578.54</v>
      </c>
      <c r="AM550" s="3">
        <f>IF(AM$3=0,0,INDEX(Sheet1!RawDataCols,$C550,AM$5)*$R550)</f>
        <v>323.62</v>
      </c>
      <c r="AN550" s="3">
        <f>IF(AN$3=0,0,INDEX(Sheet1!RawDataCols,$C550,AN$5)*$R550)</f>
        <v>0</v>
      </c>
      <c r="AO550" s="3">
        <f>IF(AO$3=0,0,INDEX(Sheet1!RawDataCols,$C550,AO$5)*$R550)</f>
        <v>98.44</v>
      </c>
      <c r="AP550" s="3">
        <f>IF(AP$3=0,0,INDEX(Sheet1!RawDataCols,$C550,AP$5)*$R550)</f>
        <v>1004.6</v>
      </c>
      <c r="AQ550" s="3">
        <f>IF(AQ$3=0,0,INDEX(Sheet1!RawDataCols,$C550,AQ$5)*$R550)</f>
        <v>0</v>
      </c>
      <c r="AR550" s="3">
        <f>IF(AR$3=0,0,INDEX(Sheet1!RawDataCols,$C550,AR$5)*$R550)</f>
        <v>1005.87</v>
      </c>
      <c r="AS550" s="3">
        <f>IF(AS$3=0,0,INDEX(Sheet1!RawDataCols,$C550,AS$5)*$R550)</f>
        <v>-582.33000000000004</v>
      </c>
      <c r="AT550" s="3">
        <f>IF(AT$3=0,0,INDEX(Sheet1!RawDataCols,$C550,AT$5)*$R550)</f>
        <v>0</v>
      </c>
      <c r="AU550" s="3">
        <f>IF(AU$3=0,0,INDEX(Sheet1!RawDataCols,$C550,AU$5)*$R550)</f>
        <v>-581.1</v>
      </c>
      <c r="AV550" s="3">
        <f>IF(AV$3=0,0,INDEX(Sheet1!RawDataCols,$C550,AV$5)*$R550)</f>
        <v>-601.74</v>
      </c>
      <c r="AW550" s="3">
        <f>IF(AW$3=0,0,INDEX(Sheet1!RawDataCols,$C550,AW$5)*$R550)</f>
        <v>0</v>
      </c>
      <c r="AX550" s="3">
        <f>IF(AX$3=0,0,INDEX(Sheet1!RawDataCols,$C550,AX$5)*$R550)</f>
        <v>-1181.55</v>
      </c>
      <c r="AY550" s="3">
        <f>IF(AY$3=0,0,INDEX(Sheet1!RawDataCols,$C550,AY$5)*$R550)</f>
        <v>-58.52</v>
      </c>
      <c r="AZ550" s="3">
        <f>IF(AZ$3=0,0,INDEX(Sheet1!RawDataCols,$C550,AZ$5)*$R550)</f>
        <v>0</v>
      </c>
      <c r="BA550" s="3">
        <f>IF(BA$3=0,0,INDEX(Sheet1!RawDataCols,$C550,BA$5)*$R550)</f>
        <v>1025.24</v>
      </c>
      <c r="BB550" s="3">
        <f>IF(BB$3=0,0,INDEX(Sheet1!RawDataCols,$C550,BB$5)*$R550)</f>
        <v>-60.47</v>
      </c>
      <c r="BC550" s="3">
        <f>IF(BC$3=0,0,INDEX(Sheet1!RawDataCols,$C550,BC$5)*$R550)</f>
        <v>0</v>
      </c>
      <c r="BD550" s="3">
        <f>IF(BD$3=0,0,INDEX(Sheet1!RawDataCols,$C550,BD$5)*$R550)</f>
        <v>-600.47</v>
      </c>
      <c r="BE550" s="3">
        <f>IF(BE$3=0,0,INDEX(Sheet1!RawDataCols,$C550,BE$5)*$R550)</f>
        <v>-60.47</v>
      </c>
      <c r="BF550" s="3">
        <f>IF(BF$3=0,0,INDEX(Sheet1!RawDataCols,$C550,BF$5)*$R550)</f>
        <v>0</v>
      </c>
      <c r="BG550" s="179">
        <f>IF(BG$3=0,0,INDEX(Sheet1!RawDataCols,$C550,BG$5)*$R550)</f>
        <v>-600.47</v>
      </c>
      <c r="BH550" s="33">
        <f t="shared" si="87"/>
        <v>353.01000000000022</v>
      </c>
      <c r="BI550" s="33">
        <f t="shared" si="88"/>
        <v>0</v>
      </c>
      <c r="BJ550" s="33">
        <f t="shared" si="89"/>
        <v>307.60000000000014</v>
      </c>
      <c r="BK550" s="3">
        <f>IF(BK$3=0,0,INDEX(Sheet1!RawDataCols,$C550,BK$5)*$R550)</f>
        <v>0</v>
      </c>
      <c r="BL550" s="3">
        <f>IF(BL$3=0,0,INDEX(Sheet1!RawDataCols,$C550,BL$5)*$R550)</f>
        <v>67.646249999999995</v>
      </c>
      <c r="BM550" s="3">
        <f>IF(BM$3=0,0,INDEX(Sheet1!RawDataCols,$C550,BM$5)*$R550)</f>
        <v>65.364999999999995</v>
      </c>
      <c r="BN550" s="3">
        <f>IF(BN$3=0,0,INDEX(Sheet1!RawDataCols,$C550,BN$5)*$R550)</f>
        <v>65.367500000000007</v>
      </c>
      <c r="BO550" s="3">
        <f>IF(BO$3=0,0,INDEX(Sheet1!RawDataCols,$C550,BO$5)*$R550)</f>
        <v>65.37</v>
      </c>
      <c r="BP550" s="3">
        <f>IF(BP$3=0,0,INDEX(Sheet1!RawDataCols,$C550,BP$5)*$R550)</f>
        <v>330.1</v>
      </c>
      <c r="BQ550" s="3">
        <f t="shared" si="90"/>
        <v>82.909999999999968</v>
      </c>
      <c r="BR550" s="3">
        <f t="shared" si="91"/>
        <v>327.85000000000008</v>
      </c>
      <c r="BS550" s="3">
        <f t="shared" si="92"/>
        <v>1073.74</v>
      </c>
      <c r="BT550" s="3">
        <f t="shared" si="93"/>
        <v>353.01</v>
      </c>
      <c r="BU550" s="3" t="str">
        <f>INDEX(Sheet1!$BS$2:$BS$1000,MATCH($A550,Sheet1!$A$2:$A$1000,0))</f>
        <v>22</v>
      </c>
      <c r="BV550" s="3">
        <f>INDEX(Sheet1!$BT$2:$BT$1000,MATCH($A550,Sheet1!$A$2:$A$1000,0))</f>
        <v>353.01</v>
      </c>
    </row>
    <row r="551" spans="1:74" x14ac:dyDescent="0.2">
      <c r="A551" s="11" t="s">
        <v>980</v>
      </c>
      <c r="B551" s="3">
        <f>MATCH($A551,Sheet1!ACCOUNTNO,0)</f>
        <v>507</v>
      </c>
      <c r="C551" s="3">
        <f t="shared" si="84"/>
        <v>507</v>
      </c>
      <c r="D551" s="3" t="str">
        <f>IF(D$3=0,0,INDEX(Sheet1!RawDataCols,$C551,D$5))</f>
        <v>52320A02</v>
      </c>
      <c r="E551" s="3" t="str">
        <f>IF(E$3=0,0,INDEX(Sheet1!RawDataCols,$C551,E$5))</f>
        <v xml:space="preserve">52320          </v>
      </c>
      <c r="F551" s="3" t="str">
        <f>IF(F$3=0,0,INDEX(Sheet1!RawDataCols,$C551,F$5))</f>
        <v xml:space="preserve">A02            </v>
      </c>
      <c r="G551" s="3" t="str">
        <f>IF(G$3=0,0,INDEX(Sheet1!RawDataCols,$C551,G$5))</f>
        <v xml:space="preserve">               </v>
      </c>
      <c r="H551" s="3" t="str">
        <f>IF(H$3=0,0,INDEX(Sheet1!RawDataCols,$C551,H$5))</f>
        <v xml:space="preserve">               </v>
      </c>
      <c r="I551" s="3" t="str">
        <f>IF(I$3=0,0,INDEX(Sheet1!RawDataCols,$C551,I$5))</f>
        <v xml:space="preserve">               </v>
      </c>
      <c r="J551" s="3" t="str">
        <f>IF(J$3=0,0,INDEX(Sheet1!RawDataCols,$C551,J$5))</f>
        <v xml:space="preserve">               </v>
      </c>
      <c r="K551" s="3" t="str">
        <f>IF(K$3=0,0,INDEX(Sheet1!RawDataCols,$C551,K$5))</f>
        <v xml:space="preserve">               </v>
      </c>
      <c r="L551" s="3" t="str">
        <f>IF(L$3=0,0,INDEX(Sheet1!RawDataCols,$C551,L$5))</f>
        <v xml:space="preserve">               </v>
      </c>
      <c r="M551" s="3" t="str">
        <f>IF(M$3=0,0,INDEX(Sheet1!RawDataCols,$C551,M$5))</f>
        <v xml:space="preserve">F007  </v>
      </c>
      <c r="N551" s="3" t="str">
        <f>IF(N$3=0,0,INDEX(Sheet1!RawDataCols,$C551,N$5))</f>
        <v>Prepaid - Maint Contracts-200 East Tce</v>
      </c>
      <c r="O551" s="3">
        <f>INDEX(Sheet1!RawDataCols,$C551,O$5)</f>
        <v>20</v>
      </c>
      <c r="P551" s="3" t="str">
        <f>INDEX(Sheet1!RawDataCols,$C551,P$5)</f>
        <v>Current Assets</v>
      </c>
      <c r="Q551" s="3" t="str">
        <f>IF(Q$3=0,0,INDEX(Sheet1!RawDataCols,$C551,Q$5))</f>
        <v>B</v>
      </c>
      <c r="R551" s="3">
        <f t="shared" si="85"/>
        <v>1</v>
      </c>
      <c r="S551" s="3">
        <f t="shared" si="86"/>
        <v>-1</v>
      </c>
      <c r="T551" s="3">
        <f>IF(T$3=0,0,INDEX(Sheet1!RawDataCols,$C551,T$5)*$R551)</f>
        <v>1044.3699999999999</v>
      </c>
      <c r="U551" s="3">
        <f>IF(U$3=0,0,INDEX(Sheet1!RawDataCols,$C551,U$5)*$R551)</f>
        <v>165.63</v>
      </c>
      <c r="V551" s="3">
        <f>IF(V$3=0,0,INDEX(Sheet1!RawDataCols,$C551,V$5)*$R551)</f>
        <v>0</v>
      </c>
      <c r="W551" s="3">
        <f>IF(W$3=0,0,INDEX(Sheet1!RawDataCols,$C551,W$5)*$R551)</f>
        <v>702.03</v>
      </c>
      <c r="X551" s="3">
        <f>IF(X$3=0,0,INDEX(Sheet1!RawDataCols,$C551,X$5)*$R551)</f>
        <v>-226.33</v>
      </c>
      <c r="Y551" s="3">
        <f>IF(Y$3=0,0,INDEX(Sheet1!RawDataCols,$C551,Y$5)*$R551)</f>
        <v>0</v>
      </c>
      <c r="Z551" s="3">
        <f>IF(Z$3=0,0,INDEX(Sheet1!RawDataCols,$C551,Z$5)*$R551)</f>
        <v>-169.28</v>
      </c>
      <c r="AA551" s="3">
        <f>IF(AA$3=0,0,INDEX(Sheet1!RawDataCols,$C551,AA$5)*$R551)</f>
        <v>-538.25</v>
      </c>
      <c r="AB551" s="3">
        <f>IF(AB$3=0,0,INDEX(Sheet1!RawDataCols,$C551,AB$5)*$R551)</f>
        <v>0</v>
      </c>
      <c r="AC551" s="3">
        <f>IF(AC$3=0,0,INDEX(Sheet1!RawDataCols,$C551,AC$5)*$R551)</f>
        <v>-532.62</v>
      </c>
      <c r="AD551" s="3">
        <f>IF(AD$3=0,0,INDEX(Sheet1!RawDataCols,$C551,AD$5)*$R551)</f>
        <v>172.79</v>
      </c>
      <c r="AE551" s="3">
        <f>IF(AE$3=0,0,INDEX(Sheet1!RawDataCols,$C551,AE$5)*$R551)</f>
        <v>0</v>
      </c>
      <c r="AF551" s="3">
        <f>IF(AF$3=0,0,INDEX(Sheet1!RawDataCols,$C551,AF$5)*$R551)</f>
        <v>451.7</v>
      </c>
      <c r="AG551" s="3">
        <f>IF(AG$3=0,0,INDEX(Sheet1!RawDataCols,$C551,AG$5)*$R551)</f>
        <v>-17.920000000000002</v>
      </c>
      <c r="AH551" s="3">
        <f>IF(AH$3=0,0,INDEX(Sheet1!RawDataCols,$C551,AH$5)*$R551)</f>
        <v>0</v>
      </c>
      <c r="AI551" s="3">
        <f>IF(AI$3=0,0,INDEX(Sheet1!RawDataCols,$C551,AI$5)*$R551)</f>
        <v>-25.33</v>
      </c>
      <c r="AJ551" s="3">
        <f>IF(AJ$3=0,0,INDEX(Sheet1!RawDataCols,$C551,AJ$5)*$R551)</f>
        <v>-316.81</v>
      </c>
      <c r="AK551" s="3">
        <f>IF(AK$3=0,0,INDEX(Sheet1!RawDataCols,$C551,AK$5)*$R551)</f>
        <v>0</v>
      </c>
      <c r="AL551" s="3">
        <f>IF(AL$3=0,0,INDEX(Sheet1!RawDataCols,$C551,AL$5)*$R551)</f>
        <v>-324.22000000000003</v>
      </c>
      <c r="AM551" s="3">
        <f>IF(AM$3=0,0,INDEX(Sheet1!RawDataCols,$C551,AM$5)*$R551)</f>
        <v>973.58</v>
      </c>
      <c r="AN551" s="3">
        <f>IF(AN$3=0,0,INDEX(Sheet1!RawDataCols,$C551,AN$5)*$R551)</f>
        <v>0</v>
      </c>
      <c r="AO551" s="3">
        <f>IF(AO$3=0,0,INDEX(Sheet1!RawDataCols,$C551,AO$5)*$R551)</f>
        <v>348.59</v>
      </c>
      <c r="AP551" s="3">
        <f>IF(AP$3=0,0,INDEX(Sheet1!RawDataCols,$C551,AP$5)*$R551)</f>
        <v>-232.78</v>
      </c>
      <c r="AQ551" s="3">
        <f>IF(AQ$3=0,0,INDEX(Sheet1!RawDataCols,$C551,AQ$5)*$R551)</f>
        <v>0</v>
      </c>
      <c r="AR551" s="3">
        <f>IF(AR$3=0,0,INDEX(Sheet1!RawDataCols,$C551,AR$5)*$R551)</f>
        <v>-24.85</v>
      </c>
      <c r="AS551" s="3">
        <f>IF(AS$3=0,0,INDEX(Sheet1!RawDataCols,$C551,AS$5)*$R551)</f>
        <v>-525.09</v>
      </c>
      <c r="AT551" s="3">
        <f>IF(AT$3=0,0,INDEX(Sheet1!RawDataCols,$C551,AT$5)*$R551)</f>
        <v>0</v>
      </c>
      <c r="AU551" s="3">
        <f>IF(AU$3=0,0,INDEX(Sheet1!RawDataCols,$C551,AU$5)*$R551)</f>
        <v>-135.72</v>
      </c>
      <c r="AV551" s="3">
        <f>IF(AV$3=0,0,INDEX(Sheet1!RawDataCols,$C551,AV$5)*$R551)</f>
        <v>151.08000000000001</v>
      </c>
      <c r="AW551" s="3">
        <f>IF(AW$3=0,0,INDEX(Sheet1!RawDataCols,$C551,AW$5)*$R551)</f>
        <v>0</v>
      </c>
      <c r="AX551" s="3">
        <f>IF(AX$3=0,0,INDEX(Sheet1!RawDataCols,$C551,AX$5)*$R551)</f>
        <v>160.56</v>
      </c>
      <c r="AY551" s="3">
        <f>IF(AY$3=0,0,INDEX(Sheet1!RawDataCols,$C551,AY$5)*$R551)</f>
        <v>-222.01</v>
      </c>
      <c r="AZ551" s="3">
        <f>IF(AZ$3=0,0,INDEX(Sheet1!RawDataCols,$C551,AZ$5)*$R551)</f>
        <v>0</v>
      </c>
      <c r="BA551" s="3">
        <f>IF(BA$3=0,0,INDEX(Sheet1!RawDataCols,$C551,BA$5)*$R551)</f>
        <v>-14.05</v>
      </c>
      <c r="BB551" s="3">
        <f>IF(BB$3=0,0,INDEX(Sheet1!RawDataCols,$C551,BB$5)*$R551)</f>
        <v>-235.82</v>
      </c>
      <c r="BC551" s="3">
        <f>IF(BC$3=0,0,INDEX(Sheet1!RawDataCols,$C551,BC$5)*$R551)</f>
        <v>0</v>
      </c>
      <c r="BD551" s="3">
        <f>IF(BD$3=0,0,INDEX(Sheet1!RawDataCols,$C551,BD$5)*$R551)</f>
        <v>418.87</v>
      </c>
      <c r="BE551" s="3">
        <f>IF(BE$3=0,0,INDEX(Sheet1!RawDataCols,$C551,BE$5)*$R551)</f>
        <v>-235.82</v>
      </c>
      <c r="BF551" s="3">
        <f>IF(BF$3=0,0,INDEX(Sheet1!RawDataCols,$C551,BF$5)*$R551)</f>
        <v>0</v>
      </c>
      <c r="BG551" s="179">
        <f>IF(BG$3=0,0,INDEX(Sheet1!RawDataCols,$C551,BG$5)*$R551)</f>
        <v>418.87</v>
      </c>
      <c r="BH551" s="33">
        <f t="shared" si="87"/>
        <v>192.44</v>
      </c>
      <c r="BI551" s="33">
        <f t="shared" si="88"/>
        <v>0</v>
      </c>
      <c r="BJ551" s="33">
        <f t="shared" si="89"/>
        <v>1044.3699999999999</v>
      </c>
      <c r="BK551" s="3">
        <f>IF(BK$3=0,0,INDEX(Sheet1!RawDataCols,$C551,BK$5)*$R551)</f>
        <v>0</v>
      </c>
      <c r="BL551" s="3">
        <f>IF(BL$3=0,0,INDEX(Sheet1!RawDataCols,$C551,BL$5)*$R551)</f>
        <v>36.371250000000003</v>
      </c>
      <c r="BM551" s="3">
        <f>IF(BM$3=0,0,INDEX(Sheet1!RawDataCols,$C551,BM$5)*$R551)</f>
        <v>12.34</v>
      </c>
      <c r="BN551" s="3">
        <f>IF(BN$3=0,0,INDEX(Sheet1!RawDataCols,$C551,BN$5)*$R551)</f>
        <v>135.01374999999999</v>
      </c>
      <c r="BO551" s="3">
        <f>IF(BO$3=0,0,INDEX(Sheet1!RawDataCols,$C551,BO$5)*$R551)</f>
        <v>35.263750000000002</v>
      </c>
      <c r="BP551" s="3">
        <f>IF(BP$3=0,0,INDEX(Sheet1!RawDataCols,$C551,BP$5)*$R551)</f>
        <v>188.69</v>
      </c>
      <c r="BQ551" s="3">
        <f t="shared" si="90"/>
        <v>445.41999999999996</v>
      </c>
      <c r="BR551" s="3">
        <f t="shared" si="91"/>
        <v>283.47999999999996</v>
      </c>
      <c r="BS551" s="3">
        <f t="shared" si="92"/>
        <v>499.19</v>
      </c>
      <c r="BT551" s="3">
        <f t="shared" si="93"/>
        <v>192.44</v>
      </c>
      <c r="BU551" s="3" t="str">
        <f>INDEX(Sheet1!$BS$2:$BS$1000,MATCH($A551,Sheet1!$A$2:$A$1000,0))</f>
        <v>22</v>
      </c>
      <c r="BV551" s="3">
        <f>INDEX(Sheet1!$BT$2:$BT$1000,MATCH($A551,Sheet1!$A$2:$A$1000,0))</f>
        <v>192.44</v>
      </c>
    </row>
    <row r="552" spans="1:74" x14ac:dyDescent="0.2">
      <c r="A552" s="11" t="s">
        <v>981</v>
      </c>
      <c r="B552" s="3">
        <f>MATCH($A552,Sheet1!ACCOUNTNO,0)</f>
        <v>508</v>
      </c>
      <c r="C552" s="3">
        <f t="shared" si="84"/>
        <v>508</v>
      </c>
      <c r="D552" s="3" t="str">
        <f>IF(D$3=0,0,INDEX(Sheet1!RawDataCols,$C552,D$5))</f>
        <v>52320A03</v>
      </c>
      <c r="E552" s="3" t="str">
        <f>IF(E$3=0,0,INDEX(Sheet1!RawDataCols,$C552,E$5))</f>
        <v xml:space="preserve">52320          </v>
      </c>
      <c r="F552" s="3" t="str">
        <f>IF(F$3=0,0,INDEX(Sheet1!RawDataCols,$C552,F$5))</f>
        <v xml:space="preserve">A03            </v>
      </c>
      <c r="G552" s="3" t="str">
        <f>IF(G$3=0,0,INDEX(Sheet1!RawDataCols,$C552,G$5))</f>
        <v xml:space="preserve">               </v>
      </c>
      <c r="H552" s="3" t="str">
        <f>IF(H$3=0,0,INDEX(Sheet1!RawDataCols,$C552,H$5))</f>
        <v xml:space="preserve">               </v>
      </c>
      <c r="I552" s="3" t="str">
        <f>IF(I$3=0,0,INDEX(Sheet1!RawDataCols,$C552,I$5))</f>
        <v xml:space="preserve">               </v>
      </c>
      <c r="J552" s="3" t="str">
        <f>IF(J$3=0,0,INDEX(Sheet1!RawDataCols,$C552,J$5))</f>
        <v xml:space="preserve">               </v>
      </c>
      <c r="K552" s="3" t="str">
        <f>IF(K$3=0,0,INDEX(Sheet1!RawDataCols,$C552,K$5))</f>
        <v xml:space="preserve">               </v>
      </c>
      <c r="L552" s="3" t="str">
        <f>IF(L$3=0,0,INDEX(Sheet1!RawDataCols,$C552,L$5))</f>
        <v xml:space="preserve">               </v>
      </c>
      <c r="M552" s="3" t="str">
        <f>IF(M$3=0,0,INDEX(Sheet1!RawDataCols,$C552,M$5))</f>
        <v xml:space="preserve">F007  </v>
      </c>
      <c r="N552" s="3" t="str">
        <f>IF(N$3=0,0,INDEX(Sheet1!RawDataCols,$C552,N$5))</f>
        <v>Prepaid - Maint Contracts-33 Franklin St</v>
      </c>
      <c r="O552" s="3">
        <f>INDEX(Sheet1!RawDataCols,$C552,O$5)</f>
        <v>20</v>
      </c>
      <c r="P552" s="3" t="str">
        <f>INDEX(Sheet1!RawDataCols,$C552,P$5)</f>
        <v>Current Assets</v>
      </c>
      <c r="Q552" s="3" t="str">
        <f>IF(Q$3=0,0,INDEX(Sheet1!RawDataCols,$C552,Q$5))</f>
        <v>B</v>
      </c>
      <c r="R552" s="3">
        <f t="shared" si="85"/>
        <v>1</v>
      </c>
      <c r="S552" s="3">
        <f t="shared" si="86"/>
        <v>-1</v>
      </c>
      <c r="T552" s="3">
        <f>IF(T$3=0,0,INDEX(Sheet1!RawDataCols,$C552,T$5)*$R552)</f>
        <v>2414.7600000000002</v>
      </c>
      <c r="U552" s="3">
        <f>IF(U$3=0,0,INDEX(Sheet1!RawDataCols,$C552,U$5)*$R552)</f>
        <v>1779.87</v>
      </c>
      <c r="V552" s="3">
        <f>IF(V$3=0,0,INDEX(Sheet1!RawDataCols,$C552,V$5)*$R552)</f>
        <v>0</v>
      </c>
      <c r="W552" s="3">
        <f>IF(W$3=0,0,INDEX(Sheet1!RawDataCols,$C552,W$5)*$R552)</f>
        <v>2930.43</v>
      </c>
      <c r="X552" s="3">
        <f>IF(X$3=0,0,INDEX(Sheet1!RawDataCols,$C552,X$5)*$R552)</f>
        <v>284.66000000000003</v>
      </c>
      <c r="Y552" s="3">
        <f>IF(Y$3=0,0,INDEX(Sheet1!RawDataCols,$C552,Y$5)*$R552)</f>
        <v>0</v>
      </c>
      <c r="Z552" s="3">
        <f>IF(Z$3=0,0,INDEX(Sheet1!RawDataCols,$C552,Z$5)*$R552)</f>
        <v>1371.52</v>
      </c>
      <c r="AA552" s="3">
        <f>IF(AA$3=0,0,INDEX(Sheet1!RawDataCols,$C552,AA$5)*$R552)</f>
        <v>-3002.47</v>
      </c>
      <c r="AB552" s="3">
        <f>IF(AB$3=0,0,INDEX(Sheet1!RawDataCols,$C552,AB$5)*$R552)</f>
        <v>0</v>
      </c>
      <c r="AC552" s="3">
        <f>IF(AC$3=0,0,INDEX(Sheet1!RawDataCols,$C552,AC$5)*$R552)</f>
        <v>-3846.21</v>
      </c>
      <c r="AD552" s="3">
        <f>IF(AD$3=0,0,INDEX(Sheet1!RawDataCols,$C552,AD$5)*$R552)</f>
        <v>2295.0300000000002</v>
      </c>
      <c r="AE552" s="3">
        <f>IF(AE$3=0,0,INDEX(Sheet1!RawDataCols,$C552,AE$5)*$R552)</f>
        <v>0</v>
      </c>
      <c r="AF552" s="3">
        <f>IF(AF$3=0,0,INDEX(Sheet1!RawDataCols,$C552,AF$5)*$R552)</f>
        <v>2712.94</v>
      </c>
      <c r="AG552" s="3">
        <f>IF(AG$3=0,0,INDEX(Sheet1!RawDataCols,$C552,AG$5)*$R552)</f>
        <v>369.71</v>
      </c>
      <c r="AH552" s="3">
        <f>IF(AH$3=0,0,INDEX(Sheet1!RawDataCols,$C552,AH$5)*$R552)</f>
        <v>0</v>
      </c>
      <c r="AI552" s="3">
        <f>IF(AI$3=0,0,INDEX(Sheet1!RawDataCols,$C552,AI$5)*$R552)</f>
        <v>204.75</v>
      </c>
      <c r="AJ552" s="3">
        <f>IF(AJ$3=0,0,INDEX(Sheet1!RawDataCols,$C552,AJ$5)*$R552)</f>
        <v>2071.1799999999998</v>
      </c>
      <c r="AK552" s="3">
        <f>IF(AK$3=0,0,INDEX(Sheet1!RawDataCols,$C552,AK$5)*$R552)</f>
        <v>0</v>
      </c>
      <c r="AL552" s="3">
        <f>IF(AL$3=0,0,INDEX(Sheet1!RawDataCols,$C552,AL$5)*$R552)</f>
        <v>-2867.42</v>
      </c>
      <c r="AM552" s="3">
        <f>IF(AM$3=0,0,INDEX(Sheet1!RawDataCols,$C552,AM$5)*$R552)</f>
        <v>-1274.67</v>
      </c>
      <c r="AN552" s="3">
        <f>IF(AN$3=0,0,INDEX(Sheet1!RawDataCols,$C552,AN$5)*$R552)</f>
        <v>0</v>
      </c>
      <c r="AO552" s="3">
        <f>IF(AO$3=0,0,INDEX(Sheet1!RawDataCols,$C552,AO$5)*$R552)</f>
        <v>3018.39</v>
      </c>
      <c r="AP552" s="3">
        <f>IF(AP$3=0,0,INDEX(Sheet1!RawDataCols,$C552,AP$5)*$R552)</f>
        <v>320.43</v>
      </c>
      <c r="AQ552" s="3">
        <f>IF(AQ$3=0,0,INDEX(Sheet1!RawDataCols,$C552,AQ$5)*$R552)</f>
        <v>0</v>
      </c>
      <c r="AR552" s="3">
        <f>IF(AR$3=0,0,INDEX(Sheet1!RawDataCols,$C552,AR$5)*$R552)</f>
        <v>-97.79</v>
      </c>
      <c r="AS552" s="3">
        <f>IF(AS$3=0,0,INDEX(Sheet1!RawDataCols,$C552,AS$5)*$R552)</f>
        <v>1760.17</v>
      </c>
      <c r="AT552" s="3">
        <f>IF(AT$3=0,0,INDEX(Sheet1!RawDataCols,$C552,AT$5)*$R552)</f>
        <v>0</v>
      </c>
      <c r="AU552" s="3">
        <f>IF(AU$3=0,0,INDEX(Sheet1!RawDataCols,$C552,AU$5)*$R552)</f>
        <v>2129.1999999999998</v>
      </c>
      <c r="AV552" s="3">
        <f>IF(AV$3=0,0,INDEX(Sheet1!RawDataCols,$C552,AV$5)*$R552)</f>
        <v>-2746</v>
      </c>
      <c r="AW552" s="3">
        <f>IF(AW$3=0,0,INDEX(Sheet1!RawDataCols,$C552,AW$5)*$R552)</f>
        <v>0</v>
      </c>
      <c r="AX552" s="3">
        <f>IF(AX$3=0,0,INDEX(Sheet1!RawDataCols,$C552,AX$5)*$R552)</f>
        <v>-2224.89</v>
      </c>
      <c r="AY552" s="3">
        <f>IF(AY$3=0,0,INDEX(Sheet1!RawDataCols,$C552,AY$5)*$R552)</f>
        <v>-1301.53</v>
      </c>
      <c r="AZ552" s="3">
        <f>IF(AZ$3=0,0,INDEX(Sheet1!RawDataCols,$C552,AZ$5)*$R552)</f>
        <v>0</v>
      </c>
      <c r="BA552" s="3">
        <f>IF(BA$3=0,0,INDEX(Sheet1!RawDataCols,$C552,BA$5)*$R552)</f>
        <v>613.79</v>
      </c>
      <c r="BB552" s="3">
        <f>IF(BB$3=0,0,INDEX(Sheet1!RawDataCols,$C552,BB$5)*$R552)</f>
        <v>2824.58</v>
      </c>
      <c r="BC552" s="3">
        <f>IF(BC$3=0,0,INDEX(Sheet1!RawDataCols,$C552,BC$5)*$R552)</f>
        <v>0</v>
      </c>
      <c r="BD552" s="3">
        <f>IF(BD$3=0,0,INDEX(Sheet1!RawDataCols,$C552,BD$5)*$R552)</f>
        <v>-2437.69</v>
      </c>
      <c r="BE552" s="3">
        <f>IF(BE$3=0,0,INDEX(Sheet1!RawDataCols,$C552,BE$5)*$R552)</f>
        <v>2824.58</v>
      </c>
      <c r="BF552" s="3">
        <f>IF(BF$3=0,0,INDEX(Sheet1!RawDataCols,$C552,BF$5)*$R552)</f>
        <v>0</v>
      </c>
      <c r="BG552" s="179">
        <f>IF(BG$3=0,0,INDEX(Sheet1!RawDataCols,$C552,BG$5)*$R552)</f>
        <v>-2437.69</v>
      </c>
      <c r="BH552" s="33">
        <f t="shared" si="87"/>
        <v>5795.72</v>
      </c>
      <c r="BI552" s="33">
        <f t="shared" si="88"/>
        <v>0</v>
      </c>
      <c r="BJ552" s="33">
        <f t="shared" si="89"/>
        <v>2414.7599999999993</v>
      </c>
      <c r="BK552" s="3">
        <f>IF(BK$3=0,0,INDEX(Sheet1!RawDataCols,$C552,BK$5)*$R552)</f>
        <v>0</v>
      </c>
      <c r="BL552" s="3">
        <f>IF(BL$3=0,0,INDEX(Sheet1!RawDataCols,$C552,BL$5)*$R552)</f>
        <v>176.71875</v>
      </c>
      <c r="BM552" s="3">
        <f>IF(BM$3=0,0,INDEX(Sheet1!RawDataCols,$C552,BM$5)*$R552)</f>
        <v>172.66249999999999</v>
      </c>
      <c r="BN552" s="3">
        <f>IF(BN$3=0,0,INDEX(Sheet1!RawDataCols,$C552,BN$5)*$R552)</f>
        <v>743.71500000000003</v>
      </c>
      <c r="BO552" s="3">
        <f>IF(BO$3=0,0,INDEX(Sheet1!RawDataCols,$C552,BO$5)*$R552)</f>
        <v>172.96375</v>
      </c>
      <c r="BP552" s="3">
        <f>IF(BP$3=0,0,INDEX(Sheet1!RawDataCols,$C552,BP$5)*$R552)</f>
        <v>907.74</v>
      </c>
      <c r="BQ552" s="3">
        <f t="shared" si="90"/>
        <v>1476.8200000000002</v>
      </c>
      <c r="BR552" s="3">
        <f t="shared" si="91"/>
        <v>6212.74</v>
      </c>
      <c r="BS552" s="3">
        <f t="shared" si="92"/>
        <v>7018.67</v>
      </c>
      <c r="BT552" s="3">
        <f t="shared" si="93"/>
        <v>5795.72</v>
      </c>
      <c r="BU552" s="3" t="str">
        <f>INDEX(Sheet1!$BS$2:$BS$1000,MATCH($A552,Sheet1!$A$2:$A$1000,0))</f>
        <v>22</v>
      </c>
      <c r="BV552" s="3">
        <f>INDEX(Sheet1!$BT$2:$BT$1000,MATCH($A552,Sheet1!$A$2:$A$1000,0))</f>
        <v>5795.72</v>
      </c>
    </row>
    <row r="553" spans="1:74" x14ac:dyDescent="0.2">
      <c r="A553" s="11" t="s">
        <v>982</v>
      </c>
      <c r="B553" s="3">
        <f>MATCH($A553,Sheet1!ACCOUNTNO,0)</f>
        <v>509</v>
      </c>
      <c r="C553" s="3">
        <f t="shared" si="84"/>
        <v>509</v>
      </c>
      <c r="D553" s="3" t="str">
        <f>IF(D$3=0,0,INDEX(Sheet1!RawDataCols,$C553,D$5))</f>
        <v>52320A04</v>
      </c>
      <c r="E553" s="3" t="str">
        <f>IF(E$3=0,0,INDEX(Sheet1!RawDataCols,$C553,E$5))</f>
        <v xml:space="preserve">52320          </v>
      </c>
      <c r="F553" s="3" t="str">
        <f>IF(F$3=0,0,INDEX(Sheet1!RawDataCols,$C553,F$5))</f>
        <v xml:space="preserve">A04            </v>
      </c>
      <c r="G553" s="3" t="str">
        <f>IF(G$3=0,0,INDEX(Sheet1!RawDataCols,$C553,G$5))</f>
        <v xml:space="preserve">               </v>
      </c>
      <c r="H553" s="3" t="str">
        <f>IF(H$3=0,0,INDEX(Sheet1!RawDataCols,$C553,H$5))</f>
        <v xml:space="preserve">               </v>
      </c>
      <c r="I553" s="3" t="str">
        <f>IF(I$3=0,0,INDEX(Sheet1!RawDataCols,$C553,I$5))</f>
        <v xml:space="preserve">               </v>
      </c>
      <c r="J553" s="3" t="str">
        <f>IF(J$3=0,0,INDEX(Sheet1!RawDataCols,$C553,J$5))</f>
        <v xml:space="preserve">               </v>
      </c>
      <c r="K553" s="3" t="str">
        <f>IF(K$3=0,0,INDEX(Sheet1!RawDataCols,$C553,K$5))</f>
        <v xml:space="preserve">               </v>
      </c>
      <c r="L553" s="3" t="str">
        <f>IF(L$3=0,0,INDEX(Sheet1!RawDataCols,$C553,L$5))</f>
        <v xml:space="preserve">               </v>
      </c>
      <c r="M553" s="3" t="str">
        <f>IF(M$3=0,0,INDEX(Sheet1!RawDataCols,$C553,M$5))</f>
        <v xml:space="preserve">F007  </v>
      </c>
      <c r="N553" s="3" t="str">
        <f>IF(N$3=0,0,INDEX(Sheet1!RawDataCols,$C553,N$5))</f>
        <v>Prepaid - Maint Contracts-174 Fullarton Rd</v>
      </c>
      <c r="O553" s="3">
        <f>INDEX(Sheet1!RawDataCols,$C553,O$5)</f>
        <v>20</v>
      </c>
      <c r="P553" s="3" t="str">
        <f>INDEX(Sheet1!RawDataCols,$C553,P$5)</f>
        <v>Current Assets</v>
      </c>
      <c r="Q553" s="3" t="str">
        <f>IF(Q$3=0,0,INDEX(Sheet1!RawDataCols,$C553,Q$5))</f>
        <v>B</v>
      </c>
      <c r="R553" s="3">
        <f t="shared" si="85"/>
        <v>1</v>
      </c>
      <c r="S553" s="3">
        <f t="shared" si="86"/>
        <v>-1</v>
      </c>
      <c r="T553" s="3">
        <f>IF(T$3=0,0,INDEX(Sheet1!RawDataCols,$C553,T$5)*$R553)</f>
        <v>476.89</v>
      </c>
      <c r="U553" s="3">
        <f>IF(U$3=0,0,INDEX(Sheet1!RawDataCols,$C553,U$5)*$R553)</f>
        <v>-294.82</v>
      </c>
      <c r="V553" s="3">
        <f>IF(V$3=0,0,INDEX(Sheet1!RawDataCols,$C553,V$5)*$R553)</f>
        <v>0</v>
      </c>
      <c r="W553" s="3">
        <f>IF(W$3=0,0,INDEX(Sheet1!RawDataCols,$C553,W$5)*$R553)</f>
        <v>-200.04</v>
      </c>
      <c r="X553" s="3">
        <f>IF(X$3=0,0,INDEX(Sheet1!RawDataCols,$C553,X$5)*$R553)</f>
        <v>564.25</v>
      </c>
      <c r="Y553" s="3">
        <f>IF(Y$3=0,0,INDEX(Sheet1!RawDataCols,$C553,Y$5)*$R553)</f>
        <v>0</v>
      </c>
      <c r="Z553" s="3">
        <f>IF(Z$3=0,0,INDEX(Sheet1!RawDataCols,$C553,Z$5)*$R553)</f>
        <v>591.02</v>
      </c>
      <c r="AA553" s="3">
        <f>IF(AA$3=0,0,INDEX(Sheet1!RawDataCols,$C553,AA$5)*$R553)</f>
        <v>-288.52</v>
      </c>
      <c r="AB553" s="3">
        <f>IF(AB$3=0,0,INDEX(Sheet1!RawDataCols,$C553,AB$5)*$R553)</f>
        <v>0</v>
      </c>
      <c r="AC553" s="3">
        <f>IF(AC$3=0,0,INDEX(Sheet1!RawDataCols,$C553,AC$5)*$R553)</f>
        <v>-289.64999999999998</v>
      </c>
      <c r="AD553" s="3">
        <f>IF(AD$3=0,0,INDEX(Sheet1!RawDataCols,$C553,AD$5)*$R553)</f>
        <v>-285.32</v>
      </c>
      <c r="AE553" s="3">
        <f>IF(AE$3=0,0,INDEX(Sheet1!RawDataCols,$C553,AE$5)*$R553)</f>
        <v>0</v>
      </c>
      <c r="AF553" s="3">
        <f>IF(AF$3=0,0,INDEX(Sheet1!RawDataCols,$C553,AF$5)*$R553)</f>
        <v>-286.41000000000003</v>
      </c>
      <c r="AG553" s="3">
        <f>IF(AG$3=0,0,INDEX(Sheet1!RawDataCols,$C553,AG$5)*$R553)</f>
        <v>569.54999999999995</v>
      </c>
      <c r="AH553" s="3">
        <f>IF(AH$3=0,0,INDEX(Sheet1!RawDataCols,$C553,AH$5)*$R553)</f>
        <v>0</v>
      </c>
      <c r="AI553" s="3">
        <f>IF(AI$3=0,0,INDEX(Sheet1!RawDataCols,$C553,AI$5)*$R553)</f>
        <v>380.21</v>
      </c>
      <c r="AJ553" s="3">
        <f>IF(AJ$3=0,0,INDEX(Sheet1!RawDataCols,$C553,AJ$5)*$R553)</f>
        <v>-269.51</v>
      </c>
      <c r="AK553" s="3">
        <f>IF(AK$3=0,0,INDEX(Sheet1!RawDataCols,$C553,AK$5)*$R553)</f>
        <v>0</v>
      </c>
      <c r="AL553" s="3">
        <f>IF(AL$3=0,0,INDEX(Sheet1!RawDataCols,$C553,AL$5)*$R553)</f>
        <v>-478.86</v>
      </c>
      <c r="AM553" s="3">
        <f>IF(AM$3=0,0,INDEX(Sheet1!RawDataCols,$C553,AM$5)*$R553)</f>
        <v>-284.75</v>
      </c>
      <c r="AN553" s="3">
        <f>IF(AN$3=0,0,INDEX(Sheet1!RawDataCols,$C553,AN$5)*$R553)</f>
        <v>0</v>
      </c>
      <c r="AO553" s="3">
        <f>IF(AO$3=0,0,INDEX(Sheet1!RawDataCols,$C553,AO$5)*$R553)</f>
        <v>-488.3</v>
      </c>
      <c r="AP553" s="3">
        <f>IF(AP$3=0,0,INDEX(Sheet1!RawDataCols,$C553,AP$5)*$R553)</f>
        <v>577.45000000000005</v>
      </c>
      <c r="AQ553" s="3">
        <f>IF(AQ$3=0,0,INDEX(Sheet1!RawDataCols,$C553,AQ$5)*$R553)</f>
        <v>0</v>
      </c>
      <c r="AR553" s="3">
        <f>IF(AR$3=0,0,INDEX(Sheet1!RawDataCols,$C553,AR$5)*$R553)</f>
        <v>130.55000000000001</v>
      </c>
      <c r="AS553" s="3">
        <f>IF(AS$3=0,0,INDEX(Sheet1!RawDataCols,$C553,AS$5)*$R553)</f>
        <v>-278.93</v>
      </c>
      <c r="AT553" s="3">
        <f>IF(AT$3=0,0,INDEX(Sheet1!RawDataCols,$C553,AT$5)*$R553)</f>
        <v>0</v>
      </c>
      <c r="AU553" s="3">
        <f>IF(AU$3=0,0,INDEX(Sheet1!RawDataCols,$C553,AU$5)*$R553)</f>
        <v>-154.19999999999999</v>
      </c>
      <c r="AV553" s="3">
        <f>IF(AV$3=0,0,INDEX(Sheet1!RawDataCols,$C553,AV$5)*$R553)</f>
        <v>-294.82</v>
      </c>
      <c r="AW553" s="3">
        <f>IF(AW$3=0,0,INDEX(Sheet1!RawDataCols,$C553,AW$5)*$R553)</f>
        <v>0</v>
      </c>
      <c r="AX553" s="3">
        <f>IF(AX$3=0,0,INDEX(Sheet1!RawDataCols,$C553,AX$5)*$R553)</f>
        <v>-159.34</v>
      </c>
      <c r="AY553" s="3">
        <f>IF(AY$3=0,0,INDEX(Sheet1!RawDataCols,$C553,AY$5)*$R553)</f>
        <v>382.88</v>
      </c>
      <c r="AZ553" s="3">
        <f>IF(AZ$3=0,0,INDEX(Sheet1!RawDataCols,$C553,AZ$5)*$R553)</f>
        <v>0</v>
      </c>
      <c r="BA553" s="3">
        <f>IF(BA$3=0,0,INDEX(Sheet1!RawDataCols,$C553,BA$5)*$R553)</f>
        <v>765.33</v>
      </c>
      <c r="BB553" s="3">
        <f>IF(BB$3=0,0,INDEX(Sheet1!RawDataCols,$C553,BB$5)*$R553)</f>
        <v>-193.59</v>
      </c>
      <c r="BC553" s="3">
        <f>IF(BC$3=0,0,INDEX(Sheet1!RawDataCols,$C553,BC$5)*$R553)</f>
        <v>0</v>
      </c>
      <c r="BD553" s="3">
        <f>IF(BD$3=0,0,INDEX(Sheet1!RawDataCols,$C553,BD$5)*$R553)</f>
        <v>-288.44</v>
      </c>
      <c r="BE553" s="3">
        <f>IF(BE$3=0,0,INDEX(Sheet1!RawDataCols,$C553,BE$5)*$R553)</f>
        <v>-193.59</v>
      </c>
      <c r="BF553" s="3">
        <f>IF(BF$3=0,0,INDEX(Sheet1!RawDataCols,$C553,BF$5)*$R553)</f>
        <v>0</v>
      </c>
      <c r="BG553" s="179">
        <f>IF(BG$3=0,0,INDEX(Sheet1!RawDataCols,$C553,BG$5)*$R553)</f>
        <v>-288.44</v>
      </c>
      <c r="BH553" s="33">
        <f t="shared" si="87"/>
        <v>380.76</v>
      </c>
      <c r="BI553" s="33">
        <f t="shared" si="88"/>
        <v>0</v>
      </c>
      <c r="BJ553" s="33">
        <f t="shared" si="89"/>
        <v>476.88999999999993</v>
      </c>
      <c r="BK553" s="3">
        <f>IF(BK$3=0,0,INDEX(Sheet1!RawDataCols,$C553,BK$5)*$R553)</f>
        <v>0</v>
      </c>
      <c r="BL553" s="3">
        <f>IF(BL$3=0,0,INDEX(Sheet1!RawDataCols,$C553,BL$5)*$R553)</f>
        <v>83.911249999999995</v>
      </c>
      <c r="BM553" s="3">
        <f>IF(BM$3=0,0,INDEX(Sheet1!RawDataCols,$C553,BM$5)*$R553)</f>
        <v>83.502499999999998</v>
      </c>
      <c r="BN553" s="3">
        <f>IF(BN$3=0,0,INDEX(Sheet1!RawDataCols,$C553,BN$5)*$R553)</f>
        <v>59.664999999999999</v>
      </c>
      <c r="BO553" s="3">
        <f>IF(BO$3=0,0,INDEX(Sheet1!RawDataCols,$C553,BO$5)*$R553)</f>
        <v>59.331249999999997</v>
      </c>
      <c r="BP553" s="3">
        <f>IF(BP$3=0,0,INDEX(Sheet1!RawDataCols,$C553,BP$5)*$R553)</f>
        <v>955.02</v>
      </c>
      <c r="BQ553" s="3">
        <f t="shared" si="90"/>
        <v>457.79999999999995</v>
      </c>
      <c r="BR553" s="3">
        <f t="shared" si="91"/>
        <v>472.51999999999992</v>
      </c>
      <c r="BS553" s="3">
        <f t="shared" si="92"/>
        <v>486.28999999999996</v>
      </c>
      <c r="BT553" s="3">
        <f t="shared" si="93"/>
        <v>380.76</v>
      </c>
      <c r="BU553" s="3" t="str">
        <f>INDEX(Sheet1!$BS$2:$BS$1000,MATCH($A553,Sheet1!$A$2:$A$1000,0))</f>
        <v>22</v>
      </c>
      <c r="BV553" s="3">
        <f>INDEX(Sheet1!$BT$2:$BT$1000,MATCH($A553,Sheet1!$A$2:$A$1000,0))</f>
        <v>380.76</v>
      </c>
    </row>
    <row r="554" spans="1:74" x14ac:dyDescent="0.2">
      <c r="A554" s="11" t="s">
        <v>983</v>
      </c>
      <c r="B554" s="3">
        <f>MATCH($A554,Sheet1!ACCOUNTNO,0)</f>
        <v>510</v>
      </c>
      <c r="C554" s="3">
        <f t="shared" si="84"/>
        <v>510</v>
      </c>
      <c r="D554" s="3" t="str">
        <f>IF(D$3=0,0,INDEX(Sheet1!RawDataCols,$C554,D$5))</f>
        <v>52320A05</v>
      </c>
      <c r="E554" s="3" t="str">
        <f>IF(E$3=0,0,INDEX(Sheet1!RawDataCols,$C554,E$5))</f>
        <v xml:space="preserve">52320          </v>
      </c>
      <c r="F554" s="3" t="str">
        <f>IF(F$3=0,0,INDEX(Sheet1!RawDataCols,$C554,F$5))</f>
        <v xml:space="preserve">A05            </v>
      </c>
      <c r="G554" s="3" t="str">
        <f>IF(G$3=0,0,INDEX(Sheet1!RawDataCols,$C554,G$5))</f>
        <v xml:space="preserve">               </v>
      </c>
      <c r="H554" s="3" t="str">
        <f>IF(H$3=0,0,INDEX(Sheet1!RawDataCols,$C554,H$5))</f>
        <v xml:space="preserve">               </v>
      </c>
      <c r="I554" s="3" t="str">
        <f>IF(I$3=0,0,INDEX(Sheet1!RawDataCols,$C554,I$5))</f>
        <v xml:space="preserve">               </v>
      </c>
      <c r="J554" s="3" t="str">
        <f>IF(J$3=0,0,INDEX(Sheet1!RawDataCols,$C554,J$5))</f>
        <v xml:space="preserve">               </v>
      </c>
      <c r="K554" s="3" t="str">
        <f>IF(K$3=0,0,INDEX(Sheet1!RawDataCols,$C554,K$5))</f>
        <v xml:space="preserve">               </v>
      </c>
      <c r="L554" s="3" t="str">
        <f>IF(L$3=0,0,INDEX(Sheet1!RawDataCols,$C554,L$5))</f>
        <v xml:space="preserve">               </v>
      </c>
      <c r="M554" s="3" t="str">
        <f>IF(M$3=0,0,INDEX(Sheet1!RawDataCols,$C554,M$5))</f>
        <v xml:space="preserve">F007  </v>
      </c>
      <c r="N554" s="3" t="str">
        <f>IF(N$3=0,0,INDEX(Sheet1!RawDataCols,$C554,N$5))</f>
        <v>Prepaid - Maint Contracts-26a Grote St</v>
      </c>
      <c r="O554" s="3">
        <f>INDEX(Sheet1!RawDataCols,$C554,O$5)</f>
        <v>20</v>
      </c>
      <c r="P554" s="3" t="str">
        <f>INDEX(Sheet1!RawDataCols,$C554,P$5)</f>
        <v>Current Assets</v>
      </c>
      <c r="Q554" s="3" t="str">
        <f>IF(Q$3=0,0,INDEX(Sheet1!RawDataCols,$C554,Q$5))</f>
        <v>B</v>
      </c>
      <c r="R554" s="3">
        <f t="shared" si="85"/>
        <v>1</v>
      </c>
      <c r="S554" s="3">
        <f t="shared" si="86"/>
        <v>-1</v>
      </c>
      <c r="T554" s="3">
        <f>IF(T$3=0,0,INDEX(Sheet1!RawDataCols,$C554,T$5)*$R554)</f>
        <v>63.13</v>
      </c>
      <c r="U554" s="3">
        <f>IF(U$3=0,0,INDEX(Sheet1!RawDataCols,$C554,U$5)*$R554)</f>
        <v>-63.14</v>
      </c>
      <c r="V554" s="3">
        <f>IF(V$3=0,0,INDEX(Sheet1!RawDataCols,$C554,V$5)*$R554)</f>
        <v>0</v>
      </c>
      <c r="W554" s="3">
        <f>IF(W$3=0,0,INDEX(Sheet1!RawDataCols,$C554,W$5)*$R554)</f>
        <v>0</v>
      </c>
      <c r="X554" s="3">
        <f>IF(X$3=0,0,INDEX(Sheet1!RawDataCols,$C554,X$5)*$R554)</f>
        <v>122.21</v>
      </c>
      <c r="Y554" s="3">
        <f>IF(Y$3=0,0,INDEX(Sheet1!RawDataCols,$C554,Y$5)*$R554)</f>
        <v>0</v>
      </c>
      <c r="Z554" s="3">
        <f>IF(Z$3=0,0,INDEX(Sheet1!RawDataCols,$C554,Z$5)*$R554)</f>
        <v>185.35</v>
      </c>
      <c r="AA554" s="3">
        <f>IF(AA$3=0,0,INDEX(Sheet1!RawDataCols,$C554,AA$5)*$R554)</f>
        <v>-64.56</v>
      </c>
      <c r="AB554" s="3">
        <f>IF(AB$3=0,0,INDEX(Sheet1!RawDataCols,$C554,AB$5)*$R554)</f>
        <v>0</v>
      </c>
      <c r="AC554" s="3">
        <f>IF(AC$3=0,0,INDEX(Sheet1!RawDataCols,$C554,AC$5)*$R554)</f>
        <v>0</v>
      </c>
      <c r="AD554" s="3">
        <f>IF(AD$3=0,0,INDEX(Sheet1!RawDataCols,$C554,AD$5)*$R554)</f>
        <v>-62.48</v>
      </c>
      <c r="AE554" s="3">
        <f>IF(AE$3=0,0,INDEX(Sheet1!RawDataCols,$C554,AE$5)*$R554)</f>
        <v>0</v>
      </c>
      <c r="AF554" s="3">
        <f>IF(AF$3=0,0,INDEX(Sheet1!RawDataCols,$C554,AF$5)*$R554)</f>
        <v>0</v>
      </c>
      <c r="AG554" s="3">
        <f>IF(AG$3=0,0,INDEX(Sheet1!RawDataCols,$C554,AG$5)*$R554)</f>
        <v>125.84</v>
      </c>
      <c r="AH554" s="3">
        <f>IF(AH$3=0,0,INDEX(Sheet1!RawDataCols,$C554,AH$5)*$R554)</f>
        <v>0</v>
      </c>
      <c r="AI554" s="3">
        <f>IF(AI$3=0,0,INDEX(Sheet1!RawDataCols,$C554,AI$5)*$R554)</f>
        <v>124.25</v>
      </c>
      <c r="AJ554" s="3">
        <f>IF(AJ$3=0,0,INDEX(Sheet1!RawDataCols,$C554,AJ$5)*$R554)</f>
        <v>-59.51</v>
      </c>
      <c r="AK554" s="3">
        <f>IF(AK$3=0,0,INDEX(Sheet1!RawDataCols,$C554,AK$5)*$R554)</f>
        <v>0</v>
      </c>
      <c r="AL554" s="3">
        <f>IF(AL$3=0,0,INDEX(Sheet1!RawDataCols,$C554,AL$5)*$R554)</f>
        <v>0</v>
      </c>
      <c r="AM554" s="3">
        <f>IF(AM$3=0,0,INDEX(Sheet1!RawDataCols,$C554,AM$5)*$R554)</f>
        <v>-61.49</v>
      </c>
      <c r="AN554" s="3">
        <f>IF(AN$3=0,0,INDEX(Sheet1!RawDataCols,$C554,AN$5)*$R554)</f>
        <v>0</v>
      </c>
      <c r="AO554" s="3">
        <f>IF(AO$3=0,0,INDEX(Sheet1!RawDataCols,$C554,AO$5)*$R554)</f>
        <v>0</v>
      </c>
      <c r="AP554" s="3">
        <f>IF(AP$3=0,0,INDEX(Sheet1!RawDataCols,$C554,AP$5)*$R554)</f>
        <v>124.25</v>
      </c>
      <c r="AQ554" s="3">
        <f>IF(AQ$3=0,0,INDEX(Sheet1!RawDataCols,$C554,AQ$5)*$R554)</f>
        <v>0</v>
      </c>
      <c r="AR554" s="3">
        <f>IF(AR$3=0,0,INDEX(Sheet1!RawDataCols,$C554,AR$5)*$R554)</f>
        <v>22.18</v>
      </c>
      <c r="AS554" s="3">
        <f>IF(AS$3=0,0,INDEX(Sheet1!RawDataCols,$C554,AS$5)*$R554)</f>
        <v>-61.1</v>
      </c>
      <c r="AT554" s="3">
        <f>IF(AT$3=0,0,INDEX(Sheet1!RawDataCols,$C554,AT$5)*$R554)</f>
        <v>0</v>
      </c>
      <c r="AU554" s="3">
        <f>IF(AU$3=0,0,INDEX(Sheet1!RawDataCols,$C554,AU$5)*$R554)</f>
        <v>-163.16999999999999</v>
      </c>
      <c r="AV554" s="3">
        <f>IF(AV$3=0,0,INDEX(Sheet1!RawDataCols,$C554,AV$5)*$R554)</f>
        <v>-63.14</v>
      </c>
      <c r="AW554" s="3">
        <f>IF(AW$3=0,0,INDEX(Sheet1!RawDataCols,$C554,AW$5)*$R554)</f>
        <v>0</v>
      </c>
      <c r="AX554" s="3">
        <f>IF(AX$3=0,0,INDEX(Sheet1!RawDataCols,$C554,AX$5)*$R554)</f>
        <v>-168.61</v>
      </c>
      <c r="AY554" s="3">
        <f>IF(AY$3=0,0,INDEX(Sheet1!RawDataCols,$C554,AY$5)*$R554)</f>
        <v>0</v>
      </c>
      <c r="AZ554" s="3">
        <f>IF(AZ$3=0,0,INDEX(Sheet1!RawDataCols,$C554,AZ$5)*$R554)</f>
        <v>0</v>
      </c>
      <c r="BA554" s="3">
        <f>IF(BA$3=0,0,INDEX(Sheet1!RawDataCols,$C554,BA$5)*$R554)</f>
        <v>126.28</v>
      </c>
      <c r="BB554" s="3">
        <f>IF(BB$3=0,0,INDEX(Sheet1!RawDataCols,$C554,BB$5)*$R554)</f>
        <v>0</v>
      </c>
      <c r="BC554" s="3">
        <f>IF(BC$3=0,0,INDEX(Sheet1!RawDataCols,$C554,BC$5)*$R554)</f>
        <v>0</v>
      </c>
      <c r="BD554" s="3">
        <f>IF(BD$3=0,0,INDEX(Sheet1!RawDataCols,$C554,BD$5)*$R554)</f>
        <v>-63.14</v>
      </c>
      <c r="BE554" s="3">
        <f>IF(BE$3=0,0,INDEX(Sheet1!RawDataCols,$C554,BE$5)*$R554)</f>
        <v>0</v>
      </c>
      <c r="BF554" s="3">
        <f>IF(BF$3=0,0,INDEX(Sheet1!RawDataCols,$C554,BF$5)*$R554)</f>
        <v>0</v>
      </c>
      <c r="BG554" s="179">
        <f>IF(BG$3=0,0,INDEX(Sheet1!RawDataCols,$C554,BG$5)*$R554)</f>
        <v>-63.14</v>
      </c>
      <c r="BH554" s="33">
        <f t="shared" si="87"/>
        <v>9.9999999999980105E-3</v>
      </c>
      <c r="BI554" s="33">
        <f t="shared" si="88"/>
        <v>0</v>
      </c>
      <c r="BJ554" s="33">
        <f t="shared" si="89"/>
        <v>63.130000000000031</v>
      </c>
      <c r="BK554" s="3">
        <f>IF(BK$3=0,0,INDEX(Sheet1!RawDataCols,$C554,BK$5)*$R554)</f>
        <v>0</v>
      </c>
      <c r="BL554" s="3">
        <f>IF(BL$3=0,0,INDEX(Sheet1!RawDataCols,$C554,BL$5)*$R554)</f>
        <v>38.698749999999997</v>
      </c>
      <c r="BM554" s="3">
        <f>IF(BM$3=0,0,INDEX(Sheet1!RawDataCols,$C554,BM$5)*$R554)</f>
        <v>7.6237500000000002</v>
      </c>
      <c r="BN554" s="3">
        <f>IF(BN$3=0,0,INDEX(Sheet1!RawDataCols,$C554,BN$5)*$R554)</f>
        <v>7.6224999999999996</v>
      </c>
      <c r="BO554" s="3">
        <f>IF(BO$3=0,0,INDEX(Sheet1!RawDataCols,$C554,BO$5)*$R554)</f>
        <v>7.6224999999999996</v>
      </c>
      <c r="BP554" s="3">
        <f>IF(BP$3=0,0,INDEX(Sheet1!RawDataCols,$C554,BP$5)*$R554)</f>
        <v>-0.01</v>
      </c>
      <c r="BQ554" s="3">
        <f t="shared" si="90"/>
        <v>57.639999999999986</v>
      </c>
      <c r="BR554" s="3">
        <f t="shared" si="91"/>
        <v>61.489999999999995</v>
      </c>
      <c r="BS554" s="3">
        <f t="shared" si="92"/>
        <v>63.149999999999991</v>
      </c>
      <c r="BT554" s="3">
        <f t="shared" si="93"/>
        <v>9.9999999999909051E-3</v>
      </c>
      <c r="BU554" s="3" t="str">
        <f>INDEX(Sheet1!$BS$2:$BS$1000,MATCH($A554,Sheet1!$A$2:$A$1000,0))</f>
        <v>22</v>
      </c>
      <c r="BV554" s="3">
        <f>INDEX(Sheet1!$BT$2:$BT$1000,MATCH($A554,Sheet1!$A$2:$A$1000,0))</f>
        <v>0.01</v>
      </c>
    </row>
    <row r="555" spans="1:74" x14ac:dyDescent="0.2">
      <c r="A555" s="11" t="s">
        <v>984</v>
      </c>
      <c r="B555" s="3">
        <f>MATCH($A555,Sheet1!ACCOUNTNO,0)</f>
        <v>511</v>
      </c>
      <c r="C555" s="3">
        <f t="shared" si="84"/>
        <v>511</v>
      </c>
      <c r="D555" s="3" t="str">
        <f>IF(D$3=0,0,INDEX(Sheet1!RawDataCols,$C555,D$5))</f>
        <v>52320A06</v>
      </c>
      <c r="E555" s="3" t="str">
        <f>IF(E$3=0,0,INDEX(Sheet1!RawDataCols,$C555,E$5))</f>
        <v xml:space="preserve">52320          </v>
      </c>
      <c r="F555" s="3" t="str">
        <f>IF(F$3=0,0,INDEX(Sheet1!RawDataCols,$C555,F$5))</f>
        <v xml:space="preserve">A06            </v>
      </c>
      <c r="G555" s="3" t="str">
        <f>IF(G$3=0,0,INDEX(Sheet1!RawDataCols,$C555,G$5))</f>
        <v xml:space="preserve">               </v>
      </c>
      <c r="H555" s="3" t="str">
        <f>IF(H$3=0,0,INDEX(Sheet1!RawDataCols,$C555,H$5))</f>
        <v xml:space="preserve">               </v>
      </c>
      <c r="I555" s="3" t="str">
        <f>IF(I$3=0,0,INDEX(Sheet1!RawDataCols,$C555,I$5))</f>
        <v xml:space="preserve">               </v>
      </c>
      <c r="J555" s="3" t="str">
        <f>IF(J$3=0,0,INDEX(Sheet1!RawDataCols,$C555,J$5))</f>
        <v xml:space="preserve">               </v>
      </c>
      <c r="K555" s="3" t="str">
        <f>IF(K$3=0,0,INDEX(Sheet1!RawDataCols,$C555,K$5))</f>
        <v xml:space="preserve">               </v>
      </c>
      <c r="L555" s="3" t="str">
        <f>IF(L$3=0,0,INDEX(Sheet1!RawDataCols,$C555,L$5))</f>
        <v xml:space="preserve">               </v>
      </c>
      <c r="M555" s="3" t="str">
        <f>IF(M$3=0,0,INDEX(Sheet1!RawDataCols,$C555,M$5))</f>
        <v xml:space="preserve">F007  </v>
      </c>
      <c r="N555" s="3" t="str">
        <f>IF(N$3=0,0,INDEX(Sheet1!RawDataCols,$C555,N$5))</f>
        <v>Prepaid - Maint Contracts-31 Franklin St</v>
      </c>
      <c r="O555" s="3">
        <f>INDEX(Sheet1!RawDataCols,$C555,O$5)</f>
        <v>20</v>
      </c>
      <c r="P555" s="3" t="str">
        <f>INDEX(Sheet1!RawDataCols,$C555,P$5)</f>
        <v>Current Assets</v>
      </c>
      <c r="Q555" s="3" t="str">
        <f>IF(Q$3=0,0,INDEX(Sheet1!RawDataCols,$C555,Q$5))</f>
        <v>B</v>
      </c>
      <c r="R555" s="3">
        <f t="shared" si="85"/>
        <v>1</v>
      </c>
      <c r="S555" s="3">
        <f t="shared" si="86"/>
        <v>-1</v>
      </c>
      <c r="T555" s="3">
        <f>IF(T$3=0,0,INDEX(Sheet1!RawDataCols,$C555,T$5)*$R555)</f>
        <v>1468.68</v>
      </c>
      <c r="U555" s="3">
        <f>IF(U$3=0,0,INDEX(Sheet1!RawDataCols,$C555,U$5)*$R555)</f>
        <v>2083.0300000000002</v>
      </c>
      <c r="V555" s="3">
        <f>IF(V$3=0,0,INDEX(Sheet1!RawDataCols,$C555,V$5)*$R555)</f>
        <v>0</v>
      </c>
      <c r="W555" s="3">
        <f>IF(W$3=0,0,INDEX(Sheet1!RawDataCols,$C555,W$5)*$R555)</f>
        <v>1995.82</v>
      </c>
      <c r="X555" s="3">
        <f>IF(X$3=0,0,INDEX(Sheet1!RawDataCols,$C555,X$5)*$R555)</f>
        <v>-1865.32</v>
      </c>
      <c r="Y555" s="3">
        <f>IF(Y$3=0,0,INDEX(Sheet1!RawDataCols,$C555,Y$5)*$R555)</f>
        <v>0</v>
      </c>
      <c r="Z555" s="3">
        <f>IF(Z$3=0,0,INDEX(Sheet1!RawDataCols,$C555,Z$5)*$R555)</f>
        <v>-1738.84</v>
      </c>
      <c r="AA555" s="3">
        <f>IF(AA$3=0,0,INDEX(Sheet1!RawDataCols,$C555,AA$5)*$R555)</f>
        <v>-297.95999999999998</v>
      </c>
      <c r="AB555" s="3">
        <f>IF(AB$3=0,0,INDEX(Sheet1!RawDataCols,$C555,AB$5)*$R555)</f>
        <v>0</v>
      </c>
      <c r="AC555" s="3">
        <f>IF(AC$3=0,0,INDEX(Sheet1!RawDataCols,$C555,AC$5)*$R555)</f>
        <v>-486.25</v>
      </c>
      <c r="AD555" s="3">
        <f>IF(AD$3=0,0,INDEX(Sheet1!RawDataCols,$C555,AD$5)*$R555)</f>
        <v>2199.31</v>
      </c>
      <c r="AE555" s="3">
        <f>IF(AE$3=0,0,INDEX(Sheet1!RawDataCols,$C555,AE$5)*$R555)</f>
        <v>0</v>
      </c>
      <c r="AF555" s="3">
        <f>IF(AF$3=0,0,INDEX(Sheet1!RawDataCols,$C555,AF$5)*$R555)</f>
        <v>1968.17</v>
      </c>
      <c r="AG555" s="3">
        <f>IF(AG$3=0,0,INDEX(Sheet1!RawDataCols,$C555,AG$5)*$R555)</f>
        <v>-1985.18</v>
      </c>
      <c r="AH555" s="3">
        <f>IF(AH$3=0,0,INDEX(Sheet1!RawDataCols,$C555,AH$5)*$R555)</f>
        <v>0</v>
      </c>
      <c r="AI555" s="3">
        <f>IF(AI$3=0,0,INDEX(Sheet1!RawDataCols,$C555,AI$5)*$R555)</f>
        <v>-1836.22</v>
      </c>
      <c r="AJ555" s="3">
        <f>IF(AJ$3=0,0,INDEX(Sheet1!RawDataCols,$C555,AJ$5)*$R555)</f>
        <v>2948.03</v>
      </c>
      <c r="AK555" s="3">
        <f>IF(AK$3=0,0,INDEX(Sheet1!RawDataCols,$C555,AK$5)*$R555)</f>
        <v>0</v>
      </c>
      <c r="AL555" s="3">
        <f>IF(AL$3=0,0,INDEX(Sheet1!RawDataCols,$C555,AL$5)*$R555)</f>
        <v>-165.33</v>
      </c>
      <c r="AM555" s="3">
        <f>IF(AM$3=0,0,INDEX(Sheet1!RawDataCols,$C555,AM$5)*$R555)</f>
        <v>-591.61</v>
      </c>
      <c r="AN555" s="3">
        <f>IF(AN$3=0,0,INDEX(Sheet1!RawDataCols,$C555,AN$5)*$R555)</f>
        <v>0</v>
      </c>
      <c r="AO555" s="3">
        <f>IF(AO$3=0,0,INDEX(Sheet1!RawDataCols,$C555,AO$5)*$R555)</f>
        <v>2680.56</v>
      </c>
      <c r="AP555" s="3">
        <f>IF(AP$3=0,0,INDEX(Sheet1!RawDataCols,$C555,AP$5)*$R555)</f>
        <v>-1975.16</v>
      </c>
      <c r="AQ555" s="3">
        <f>IF(AQ$3=0,0,INDEX(Sheet1!RawDataCols,$C555,AQ$5)*$R555)</f>
        <v>0</v>
      </c>
      <c r="AR555" s="3">
        <f>IF(AR$3=0,0,INDEX(Sheet1!RawDataCols,$C555,AR$5)*$R555)</f>
        <v>-1816.06</v>
      </c>
      <c r="AS555" s="3">
        <f>IF(AS$3=0,0,INDEX(Sheet1!RawDataCols,$C555,AS$5)*$R555)</f>
        <v>2949</v>
      </c>
      <c r="AT555" s="3">
        <f>IF(AT$3=0,0,INDEX(Sheet1!RawDataCols,$C555,AT$5)*$R555)</f>
        <v>0</v>
      </c>
      <c r="AU555" s="3">
        <f>IF(AU$3=0,0,INDEX(Sheet1!RawDataCols,$C555,AU$5)*$R555)</f>
        <v>2932.18</v>
      </c>
      <c r="AV555" s="3">
        <f>IF(AV$3=0,0,INDEX(Sheet1!RawDataCols,$C555,AV$5)*$R555)</f>
        <v>-1163.7</v>
      </c>
      <c r="AW555" s="3">
        <f>IF(AW$3=0,0,INDEX(Sheet1!RawDataCols,$C555,AW$5)*$R555)</f>
        <v>0</v>
      </c>
      <c r="AX555" s="3">
        <f>IF(AX$3=0,0,INDEX(Sheet1!RawDataCols,$C555,AX$5)*$R555)</f>
        <v>-1291.77</v>
      </c>
      <c r="AY555" s="3">
        <f>IF(AY$3=0,0,INDEX(Sheet1!RawDataCols,$C555,AY$5)*$R555)</f>
        <v>-1830.86</v>
      </c>
      <c r="AZ555" s="3">
        <f>IF(AZ$3=0,0,INDEX(Sheet1!RawDataCols,$C555,AZ$5)*$R555)</f>
        <v>0</v>
      </c>
      <c r="BA555" s="3">
        <f>IF(BA$3=0,0,INDEX(Sheet1!RawDataCols,$C555,BA$5)*$R555)</f>
        <v>-1772.57</v>
      </c>
      <c r="BB555" s="3">
        <f>IF(BB$3=0,0,INDEX(Sheet1!RawDataCols,$C555,BB$5)*$R555)</f>
        <v>2126.8000000000002</v>
      </c>
      <c r="BC555" s="3">
        <f>IF(BC$3=0,0,INDEX(Sheet1!RawDataCols,$C555,BC$5)*$R555)</f>
        <v>0</v>
      </c>
      <c r="BD555" s="3">
        <f>IF(BD$3=0,0,INDEX(Sheet1!RawDataCols,$C555,BD$5)*$R555)</f>
        <v>-400.52</v>
      </c>
      <c r="BE555" s="3">
        <f>IF(BE$3=0,0,INDEX(Sheet1!RawDataCols,$C555,BE$5)*$R555)</f>
        <v>2126.8000000000002</v>
      </c>
      <c r="BF555" s="3">
        <f>IF(BF$3=0,0,INDEX(Sheet1!RawDataCols,$C555,BF$5)*$R555)</f>
        <v>0</v>
      </c>
      <c r="BG555" s="179">
        <f>IF(BG$3=0,0,INDEX(Sheet1!RawDataCols,$C555,BG$5)*$R555)</f>
        <v>-400.52</v>
      </c>
      <c r="BH555" s="33">
        <f t="shared" si="87"/>
        <v>4065.0600000000004</v>
      </c>
      <c r="BI555" s="33">
        <f t="shared" si="88"/>
        <v>0</v>
      </c>
      <c r="BJ555" s="33">
        <f t="shared" si="89"/>
        <v>1468.6799999999998</v>
      </c>
      <c r="BK555" s="3">
        <f>IF(BK$3=0,0,INDEX(Sheet1!RawDataCols,$C555,BK$5)*$R555)</f>
        <v>0</v>
      </c>
      <c r="BL555" s="3">
        <f>IF(BL$3=0,0,INDEX(Sheet1!RawDataCols,$C555,BL$5)*$R555)</f>
        <v>142.10749999999999</v>
      </c>
      <c r="BM555" s="3">
        <f>IF(BM$3=0,0,INDEX(Sheet1!RawDataCols,$C555,BM$5)*$R555)</f>
        <v>142.52250000000001</v>
      </c>
      <c r="BN555" s="3">
        <f>IF(BN$3=0,0,INDEX(Sheet1!RawDataCols,$C555,BN$5)*$R555)</f>
        <v>522.58749999999998</v>
      </c>
      <c r="BO555" s="3">
        <f>IF(BO$3=0,0,INDEX(Sheet1!RawDataCols,$C555,BO$5)*$R555)</f>
        <v>137.63999999999999</v>
      </c>
      <c r="BP555" s="3">
        <f>IF(BP$3=0,0,INDEX(Sheet1!RawDataCols,$C555,BP$5)*$R555)</f>
        <v>1399.51</v>
      </c>
      <c r="BQ555" s="3">
        <f t="shared" si="90"/>
        <v>1388.43</v>
      </c>
      <c r="BR555" s="3">
        <f t="shared" si="91"/>
        <v>4550.59</v>
      </c>
      <c r="BS555" s="3">
        <f t="shared" si="92"/>
        <v>4932.82</v>
      </c>
      <c r="BT555" s="3">
        <f t="shared" si="93"/>
        <v>4065.06</v>
      </c>
      <c r="BU555" s="3" t="str">
        <f>INDEX(Sheet1!$BS$2:$BS$1000,MATCH($A555,Sheet1!$A$2:$A$1000,0))</f>
        <v>22</v>
      </c>
      <c r="BV555" s="3">
        <f>INDEX(Sheet1!$BT$2:$BT$1000,MATCH($A555,Sheet1!$A$2:$A$1000,0))</f>
        <v>4065.06</v>
      </c>
    </row>
    <row r="556" spans="1:74" x14ac:dyDescent="0.2">
      <c r="A556" s="11" t="s">
        <v>985</v>
      </c>
      <c r="B556" s="3">
        <f>MATCH($A556,Sheet1!ACCOUNTNO,0)</f>
        <v>512</v>
      </c>
      <c r="C556" s="3">
        <f t="shared" si="84"/>
        <v>512</v>
      </c>
      <c r="D556" s="3" t="str">
        <f>IF(D$3=0,0,INDEX(Sheet1!RawDataCols,$C556,D$5))</f>
        <v>52320A07</v>
      </c>
      <c r="E556" s="3" t="str">
        <f>IF(E$3=0,0,INDEX(Sheet1!RawDataCols,$C556,E$5))</f>
        <v xml:space="preserve">52320          </v>
      </c>
      <c r="F556" s="3" t="str">
        <f>IF(F$3=0,0,INDEX(Sheet1!RawDataCols,$C556,F$5))</f>
        <v xml:space="preserve">A07            </v>
      </c>
      <c r="G556" s="3" t="str">
        <f>IF(G$3=0,0,INDEX(Sheet1!RawDataCols,$C556,G$5))</f>
        <v xml:space="preserve">               </v>
      </c>
      <c r="H556" s="3" t="str">
        <f>IF(H$3=0,0,INDEX(Sheet1!RawDataCols,$C556,H$5))</f>
        <v xml:space="preserve">               </v>
      </c>
      <c r="I556" s="3" t="str">
        <f>IF(I$3=0,0,INDEX(Sheet1!RawDataCols,$C556,I$5))</f>
        <v xml:space="preserve">               </v>
      </c>
      <c r="J556" s="3" t="str">
        <f>IF(J$3=0,0,INDEX(Sheet1!RawDataCols,$C556,J$5))</f>
        <v xml:space="preserve">               </v>
      </c>
      <c r="K556" s="3" t="str">
        <f>IF(K$3=0,0,INDEX(Sheet1!RawDataCols,$C556,K$5))</f>
        <v xml:space="preserve">               </v>
      </c>
      <c r="L556" s="3" t="str">
        <f>IF(L$3=0,0,INDEX(Sheet1!RawDataCols,$C556,L$5))</f>
        <v xml:space="preserve">               </v>
      </c>
      <c r="M556" s="3" t="str">
        <f>IF(M$3=0,0,INDEX(Sheet1!RawDataCols,$C556,M$5))</f>
        <v xml:space="preserve">F007  </v>
      </c>
      <c r="N556" s="3" t="str">
        <f>IF(N$3=0,0,INDEX(Sheet1!RawDataCols,$C556,N$5))</f>
        <v>Prepaid - Maint Contracts-25 Franklin St</v>
      </c>
      <c r="O556" s="3">
        <f>INDEX(Sheet1!RawDataCols,$C556,O$5)</f>
        <v>20</v>
      </c>
      <c r="P556" s="3" t="str">
        <f>INDEX(Sheet1!RawDataCols,$C556,P$5)</f>
        <v>Current Assets</v>
      </c>
      <c r="Q556" s="3" t="str">
        <f>IF(Q$3=0,0,INDEX(Sheet1!RawDataCols,$C556,Q$5))</f>
        <v>B</v>
      </c>
      <c r="R556" s="3">
        <f t="shared" si="85"/>
        <v>1</v>
      </c>
      <c r="S556" s="3">
        <f t="shared" si="86"/>
        <v>-1</v>
      </c>
      <c r="T556" s="3">
        <f>IF(T$3=0,0,INDEX(Sheet1!RawDataCols,$C556,T$5)*$R556)</f>
        <v>1726.7</v>
      </c>
      <c r="U556" s="3">
        <f>IF(U$3=0,0,INDEX(Sheet1!RawDataCols,$C556,U$5)*$R556)</f>
        <v>14.59</v>
      </c>
      <c r="V556" s="3">
        <f>IF(V$3=0,0,INDEX(Sheet1!RawDataCols,$C556,V$5)*$R556)</f>
        <v>0</v>
      </c>
      <c r="W556" s="3">
        <f>IF(W$3=0,0,INDEX(Sheet1!RawDataCols,$C556,W$5)*$R556)</f>
        <v>9539.2999999999993</v>
      </c>
      <c r="X556" s="3">
        <f>IF(X$3=0,0,INDEX(Sheet1!RawDataCols,$C556,X$5)*$R556)</f>
        <v>-248.62</v>
      </c>
      <c r="Y556" s="3">
        <f>IF(Y$3=0,0,INDEX(Sheet1!RawDataCols,$C556,Y$5)*$R556)</f>
        <v>0</v>
      </c>
      <c r="Z556" s="3">
        <f>IF(Z$3=0,0,INDEX(Sheet1!RawDataCols,$C556,Z$5)*$R556)</f>
        <v>-4633.38</v>
      </c>
      <c r="AA556" s="3">
        <f>IF(AA$3=0,0,INDEX(Sheet1!RawDataCols,$C556,AA$5)*$R556)</f>
        <v>-744.68</v>
      </c>
      <c r="AB556" s="3">
        <f>IF(AB$3=0,0,INDEX(Sheet1!RawDataCols,$C556,AB$5)*$R556)</f>
        <v>0</v>
      </c>
      <c r="AC556" s="3">
        <f>IF(AC$3=0,0,INDEX(Sheet1!RawDataCols,$C556,AC$5)*$R556)</f>
        <v>-4879.37</v>
      </c>
      <c r="AD556" s="3">
        <f>IF(AD$3=0,0,INDEX(Sheet1!RawDataCols,$C556,AD$5)*$R556)</f>
        <v>9954.7199999999993</v>
      </c>
      <c r="AE556" s="3">
        <f>IF(AE$3=0,0,INDEX(Sheet1!RawDataCols,$C556,AE$5)*$R556)</f>
        <v>0</v>
      </c>
      <c r="AF556" s="3">
        <f>IF(AF$3=0,0,INDEX(Sheet1!RawDataCols,$C556,AF$5)*$R556)</f>
        <v>11352.86</v>
      </c>
      <c r="AG556" s="3">
        <f>IF(AG$3=0,0,INDEX(Sheet1!RawDataCols,$C556,AG$5)*$R556)</f>
        <v>-5459.62</v>
      </c>
      <c r="AH556" s="3">
        <f>IF(AH$3=0,0,INDEX(Sheet1!RawDataCols,$C556,AH$5)*$R556)</f>
        <v>0</v>
      </c>
      <c r="AI556" s="3">
        <f>IF(AI$3=0,0,INDEX(Sheet1!RawDataCols,$C556,AI$5)*$R556)</f>
        <v>-6016.03</v>
      </c>
      <c r="AJ556" s="3">
        <f>IF(AJ$3=0,0,INDEX(Sheet1!RawDataCols,$C556,AJ$5)*$R556)</f>
        <v>10685.94</v>
      </c>
      <c r="AK556" s="3">
        <f>IF(AK$3=0,0,INDEX(Sheet1!RawDataCols,$C556,AK$5)*$R556)</f>
        <v>0</v>
      </c>
      <c r="AL556" s="3">
        <f>IF(AL$3=0,0,INDEX(Sheet1!RawDataCols,$C556,AL$5)*$R556)</f>
        <v>-5827.8</v>
      </c>
      <c r="AM556" s="3">
        <f>IF(AM$3=0,0,INDEX(Sheet1!RawDataCols,$C556,AM$5)*$R556)</f>
        <v>-3822.14</v>
      </c>
      <c r="AN556" s="3">
        <f>IF(AN$3=0,0,INDEX(Sheet1!RawDataCols,$C556,AN$5)*$R556)</f>
        <v>0</v>
      </c>
      <c r="AO556" s="3">
        <f>IF(AO$3=0,0,INDEX(Sheet1!RawDataCols,$C556,AO$5)*$R556)</f>
        <v>10629.79</v>
      </c>
      <c r="AP556" s="3">
        <f>IF(AP$3=0,0,INDEX(Sheet1!RawDataCols,$C556,AP$5)*$R556)</f>
        <v>-5534.69</v>
      </c>
      <c r="AQ556" s="3">
        <f>IF(AQ$3=0,0,INDEX(Sheet1!RawDataCols,$C556,AQ$5)*$R556)</f>
        <v>0</v>
      </c>
      <c r="AR556" s="3">
        <f>IF(AR$3=0,0,INDEX(Sheet1!RawDataCols,$C556,AR$5)*$R556)</f>
        <v>-5118.21</v>
      </c>
      <c r="AS556" s="3">
        <f>IF(AS$3=0,0,INDEX(Sheet1!RawDataCols,$C556,AS$5)*$R556)</f>
        <v>-5362.07</v>
      </c>
      <c r="AT556" s="3">
        <f>IF(AT$3=0,0,INDEX(Sheet1!RawDataCols,$C556,AT$5)*$R556)</f>
        <v>0</v>
      </c>
      <c r="AU556" s="3">
        <f>IF(AU$3=0,0,INDEX(Sheet1!RawDataCols,$C556,AU$5)*$R556)</f>
        <v>9002</v>
      </c>
      <c r="AV556" s="3">
        <f>IF(AV$3=0,0,INDEX(Sheet1!RawDataCols,$C556,AV$5)*$R556)</f>
        <v>9547.39</v>
      </c>
      <c r="AW556" s="3">
        <f>IF(AW$3=0,0,INDEX(Sheet1!RawDataCols,$C556,AW$5)*$R556)</f>
        <v>0</v>
      </c>
      <c r="AX556" s="3">
        <f>IF(AX$3=0,0,INDEX(Sheet1!RawDataCols,$C556,AX$5)*$R556)</f>
        <v>-4131.0600000000004</v>
      </c>
      <c r="AY556" s="3">
        <f>IF(AY$3=0,0,INDEX(Sheet1!RawDataCols,$C556,AY$5)*$R556)</f>
        <v>-4950.0600000000004</v>
      </c>
      <c r="AZ556" s="3">
        <f>IF(AZ$3=0,0,INDEX(Sheet1!RawDataCols,$C556,AZ$5)*$R556)</f>
        <v>0</v>
      </c>
      <c r="BA556" s="3">
        <f>IF(BA$3=0,0,INDEX(Sheet1!RawDataCols,$C556,BA$5)*$R556)</f>
        <v>-3544.52</v>
      </c>
      <c r="BB556" s="3">
        <f>IF(BB$3=0,0,INDEX(Sheet1!RawDataCols,$C556,BB$5)*$R556)</f>
        <v>9533.65</v>
      </c>
      <c r="BC556" s="3">
        <f>IF(BC$3=0,0,INDEX(Sheet1!RawDataCols,$C556,BC$5)*$R556)</f>
        <v>0</v>
      </c>
      <c r="BD556" s="3">
        <f>IF(BD$3=0,0,INDEX(Sheet1!RawDataCols,$C556,BD$5)*$R556)</f>
        <v>-5298.2</v>
      </c>
      <c r="BE556" s="3">
        <f>IF(BE$3=0,0,INDEX(Sheet1!RawDataCols,$C556,BE$5)*$R556)</f>
        <v>9533.65</v>
      </c>
      <c r="BF556" s="3">
        <f>IF(BF$3=0,0,INDEX(Sheet1!RawDataCols,$C556,BF$5)*$R556)</f>
        <v>0</v>
      </c>
      <c r="BG556" s="179">
        <f>IF(BG$3=0,0,INDEX(Sheet1!RawDataCols,$C556,BG$5)*$R556)</f>
        <v>-5298.2</v>
      </c>
      <c r="BH556" s="33">
        <f t="shared" si="87"/>
        <v>15341.11</v>
      </c>
      <c r="BI556" s="33">
        <f t="shared" si="88"/>
        <v>0</v>
      </c>
      <c r="BJ556" s="33">
        <f t="shared" si="89"/>
        <v>1726.6999999999985</v>
      </c>
      <c r="BK556" s="3">
        <f>IF(BK$3=0,0,INDEX(Sheet1!RawDataCols,$C556,BK$5)*$R556)</f>
        <v>0</v>
      </c>
      <c r="BL556" s="3">
        <f>IF(BL$3=0,0,INDEX(Sheet1!RawDataCols,$C556,BL$5)*$R556)</f>
        <v>23.362500000000001</v>
      </c>
      <c r="BM556" s="3">
        <f>IF(BM$3=0,0,INDEX(Sheet1!RawDataCols,$C556,BM$5)*$R556)</f>
        <v>23.36375</v>
      </c>
      <c r="BN556" s="3">
        <f>IF(BN$3=0,0,INDEX(Sheet1!RawDataCols,$C556,BN$5)*$R556)</f>
        <v>1606.135</v>
      </c>
      <c r="BO556" s="3">
        <f>IF(BO$3=0,0,INDEX(Sheet1!RawDataCols,$C556,BO$5)*$R556)</f>
        <v>322.74874999999997</v>
      </c>
      <c r="BP556" s="3">
        <f>IF(BP$3=0,0,INDEX(Sheet1!RawDataCols,$C556,BP$5)*$R556)</f>
        <v>651.32000000000005</v>
      </c>
      <c r="BQ556" s="3">
        <f t="shared" si="90"/>
        <v>747.99000000000012</v>
      </c>
      <c r="BR556" s="3">
        <f t="shared" si="91"/>
        <v>15929.03</v>
      </c>
      <c r="BS556" s="3">
        <f t="shared" si="92"/>
        <v>1210.130000000001</v>
      </c>
      <c r="BT556" s="3">
        <f t="shared" si="93"/>
        <v>15341.11</v>
      </c>
      <c r="BU556" s="3" t="str">
        <f>INDEX(Sheet1!$BS$2:$BS$1000,MATCH($A556,Sheet1!$A$2:$A$1000,0))</f>
        <v>22</v>
      </c>
      <c r="BV556" s="3">
        <f>INDEX(Sheet1!$BT$2:$BT$1000,MATCH($A556,Sheet1!$A$2:$A$1000,0))</f>
        <v>15341.11</v>
      </c>
    </row>
    <row r="557" spans="1:74" x14ac:dyDescent="0.2">
      <c r="A557" s="11" t="s">
        <v>986</v>
      </c>
      <c r="B557" s="3">
        <f>MATCH($A557,Sheet1!ACCOUNTNO,0)</f>
        <v>514</v>
      </c>
      <c r="C557" s="3">
        <f t="shared" si="84"/>
        <v>514</v>
      </c>
      <c r="D557" s="3" t="str">
        <f>IF(D$3=0,0,INDEX(Sheet1!RawDataCols,$C557,D$5))</f>
        <v>52320A10</v>
      </c>
      <c r="E557" s="3" t="str">
        <f>IF(E$3=0,0,INDEX(Sheet1!RawDataCols,$C557,E$5))</f>
        <v xml:space="preserve">52320          </v>
      </c>
      <c r="F557" s="3" t="str">
        <f>IF(F$3=0,0,INDEX(Sheet1!RawDataCols,$C557,F$5))</f>
        <v xml:space="preserve">A10            </v>
      </c>
      <c r="G557" s="3" t="str">
        <f>IF(G$3=0,0,INDEX(Sheet1!RawDataCols,$C557,G$5))</f>
        <v xml:space="preserve">               </v>
      </c>
      <c r="H557" s="3" t="str">
        <f>IF(H$3=0,0,INDEX(Sheet1!RawDataCols,$C557,H$5))</f>
        <v xml:space="preserve">               </v>
      </c>
      <c r="I557" s="3" t="str">
        <f>IF(I$3=0,0,INDEX(Sheet1!RawDataCols,$C557,I$5))</f>
        <v xml:space="preserve">               </v>
      </c>
      <c r="J557" s="3" t="str">
        <f>IF(J$3=0,0,INDEX(Sheet1!RawDataCols,$C557,J$5))</f>
        <v xml:space="preserve">               </v>
      </c>
      <c r="K557" s="3" t="str">
        <f>IF(K$3=0,0,INDEX(Sheet1!RawDataCols,$C557,K$5))</f>
        <v xml:space="preserve">               </v>
      </c>
      <c r="L557" s="3" t="str">
        <f>IF(L$3=0,0,INDEX(Sheet1!RawDataCols,$C557,L$5))</f>
        <v xml:space="preserve">               </v>
      </c>
      <c r="M557" s="3" t="str">
        <f>IF(M$3=0,0,INDEX(Sheet1!RawDataCols,$C557,M$5))</f>
        <v xml:space="preserve">F007  </v>
      </c>
      <c r="N557" s="3" t="str">
        <f>IF(N$3=0,0,INDEX(Sheet1!RawDataCols,$C557,N$5))</f>
        <v>Prepaid - Maint Contracts-15 Franklin St</v>
      </c>
      <c r="O557" s="3">
        <f>INDEX(Sheet1!RawDataCols,$C557,O$5)</f>
        <v>20</v>
      </c>
      <c r="P557" s="3" t="str">
        <f>INDEX(Sheet1!RawDataCols,$C557,P$5)</f>
        <v>Current Assets</v>
      </c>
      <c r="Q557" s="3" t="str">
        <f>IF(Q$3=0,0,INDEX(Sheet1!RawDataCols,$C557,Q$5))</f>
        <v>B</v>
      </c>
      <c r="R557" s="3">
        <f t="shared" si="85"/>
        <v>1</v>
      </c>
      <c r="S557" s="3">
        <f t="shared" si="86"/>
        <v>-1</v>
      </c>
      <c r="T557" s="3">
        <f>IF(T$3=0,0,INDEX(Sheet1!RawDataCols,$C557,T$5)*$R557)</f>
        <v>1202.74</v>
      </c>
      <c r="U557" s="3">
        <f>IF(U$3=0,0,INDEX(Sheet1!RawDataCols,$C557,U$5)*$R557)</f>
        <v>2209.31</v>
      </c>
      <c r="V557" s="3">
        <f>IF(V$3=0,0,INDEX(Sheet1!RawDataCols,$C557,V$5)*$R557)</f>
        <v>0</v>
      </c>
      <c r="W557" s="3">
        <f>IF(W$3=0,0,INDEX(Sheet1!RawDataCols,$C557,W$5)*$R557)</f>
        <v>2101.9299999999998</v>
      </c>
      <c r="X557" s="3">
        <f>IF(X$3=0,0,INDEX(Sheet1!RawDataCols,$C557,X$5)*$R557)</f>
        <v>-315.81</v>
      </c>
      <c r="Y557" s="3">
        <f>IF(Y$3=0,0,INDEX(Sheet1!RawDataCols,$C557,Y$5)*$R557)</f>
        <v>0</v>
      </c>
      <c r="Z557" s="3">
        <f>IF(Z$3=0,0,INDEX(Sheet1!RawDataCols,$C557,Z$5)*$R557)</f>
        <v>-96.38</v>
      </c>
      <c r="AA557" s="3">
        <f>IF(AA$3=0,0,INDEX(Sheet1!RawDataCols,$C557,AA$5)*$R557)</f>
        <v>-2334.89</v>
      </c>
      <c r="AB557" s="3">
        <f>IF(AB$3=0,0,INDEX(Sheet1!RawDataCols,$C557,AB$5)*$R557)</f>
        <v>0</v>
      </c>
      <c r="AC557" s="3">
        <f>IF(AC$3=0,0,INDEX(Sheet1!RawDataCols,$C557,AC$5)*$R557)</f>
        <v>-1991.08</v>
      </c>
      <c r="AD557" s="3">
        <f>IF(AD$3=0,0,INDEX(Sheet1!RawDataCols,$C557,AD$5)*$R557)</f>
        <v>2345.62</v>
      </c>
      <c r="AE557" s="3">
        <f>IF(AE$3=0,0,INDEX(Sheet1!RawDataCols,$C557,AE$5)*$R557)</f>
        <v>0</v>
      </c>
      <c r="AF557" s="3">
        <f>IF(AF$3=0,0,INDEX(Sheet1!RawDataCols,$C557,AF$5)*$R557)</f>
        <v>2171.84</v>
      </c>
      <c r="AG557" s="3">
        <f>IF(AG$3=0,0,INDEX(Sheet1!RawDataCols,$C557,AG$5)*$R557)</f>
        <v>-23.41</v>
      </c>
      <c r="AH557" s="3">
        <f>IF(AH$3=0,0,INDEX(Sheet1!RawDataCols,$C557,AH$5)*$R557)</f>
        <v>0</v>
      </c>
      <c r="AI557" s="3">
        <f>IF(AI$3=0,0,INDEX(Sheet1!RawDataCols,$C557,AI$5)*$R557)</f>
        <v>-1657.34</v>
      </c>
      <c r="AJ557" s="3">
        <f>IF(AJ$3=0,0,INDEX(Sheet1!RawDataCols,$C557,AJ$5)*$R557)</f>
        <v>3956.55</v>
      </c>
      <c r="AK557" s="3">
        <f>IF(AK$3=0,0,INDEX(Sheet1!RawDataCols,$C557,AK$5)*$R557)</f>
        <v>0</v>
      </c>
      <c r="AL557" s="3">
        <f>IF(AL$3=0,0,INDEX(Sheet1!RawDataCols,$C557,AL$5)*$R557)</f>
        <v>-1106.1199999999999</v>
      </c>
      <c r="AM557" s="3">
        <f>IF(AM$3=0,0,INDEX(Sheet1!RawDataCols,$C557,AM$5)*$R557)</f>
        <v>-1000.39</v>
      </c>
      <c r="AN557" s="3">
        <f>IF(AN$3=0,0,INDEX(Sheet1!RawDataCols,$C557,AN$5)*$R557)</f>
        <v>0</v>
      </c>
      <c r="AO557" s="3">
        <f>IF(AO$3=0,0,INDEX(Sheet1!RawDataCols,$C557,AO$5)*$R557)</f>
        <v>3197.96</v>
      </c>
      <c r="AP557" s="3">
        <f>IF(AP$3=0,0,INDEX(Sheet1!RawDataCols,$C557,AP$5)*$R557)</f>
        <v>-407</v>
      </c>
      <c r="AQ557" s="3">
        <f>IF(AQ$3=0,0,INDEX(Sheet1!RawDataCols,$C557,AQ$5)*$R557)</f>
        <v>0</v>
      </c>
      <c r="AR557" s="3">
        <f>IF(AR$3=0,0,INDEX(Sheet1!RawDataCols,$C557,AR$5)*$R557)</f>
        <v>-374.84</v>
      </c>
      <c r="AS557" s="3">
        <f>IF(AS$3=0,0,INDEX(Sheet1!RawDataCols,$C557,AS$5)*$R557)</f>
        <v>2631.23</v>
      </c>
      <c r="AT557" s="3">
        <f>IF(AT$3=0,0,INDEX(Sheet1!RawDataCols,$C557,AT$5)*$R557)</f>
        <v>0</v>
      </c>
      <c r="AU557" s="3">
        <f>IF(AU$3=0,0,INDEX(Sheet1!RawDataCols,$C557,AU$5)*$R557)</f>
        <v>2254.67</v>
      </c>
      <c r="AV557" s="3">
        <f>IF(AV$3=0,0,INDEX(Sheet1!RawDataCols,$C557,AV$5)*$R557)</f>
        <v>-2403.69</v>
      </c>
      <c r="AW557" s="3">
        <f>IF(AW$3=0,0,INDEX(Sheet1!RawDataCols,$C557,AW$5)*$R557)</f>
        <v>0</v>
      </c>
      <c r="AX557" s="3">
        <f>IF(AX$3=0,0,INDEX(Sheet1!RawDataCols,$C557,AX$5)*$R557)</f>
        <v>-2235.1999999999998</v>
      </c>
      <c r="AY557" s="3">
        <f>IF(AY$3=0,0,INDEX(Sheet1!RawDataCols,$C557,AY$5)*$R557)</f>
        <v>-1710.39</v>
      </c>
      <c r="AZ557" s="3">
        <f>IF(AZ$3=0,0,INDEX(Sheet1!RawDataCols,$C557,AZ$5)*$R557)</f>
        <v>0</v>
      </c>
      <c r="BA557" s="3">
        <f>IF(BA$3=0,0,INDEX(Sheet1!RawDataCols,$C557,BA$5)*$R557)</f>
        <v>-209.82</v>
      </c>
      <c r="BB557" s="3">
        <f>IF(BB$3=0,0,INDEX(Sheet1!RawDataCols,$C557,BB$5)*$R557)</f>
        <v>2969.36</v>
      </c>
      <c r="BC557" s="3">
        <f>IF(BC$3=0,0,INDEX(Sheet1!RawDataCols,$C557,BC$5)*$R557)</f>
        <v>0</v>
      </c>
      <c r="BD557" s="3">
        <f>IF(BD$3=0,0,INDEX(Sheet1!RawDataCols,$C557,BD$5)*$R557)</f>
        <v>-2104.52</v>
      </c>
      <c r="BE557" s="3">
        <f>IF(BE$3=0,0,INDEX(Sheet1!RawDataCols,$C557,BE$5)*$R557)</f>
        <v>2969.36</v>
      </c>
      <c r="BF557" s="3">
        <f>IF(BF$3=0,0,INDEX(Sheet1!RawDataCols,$C557,BF$5)*$R557)</f>
        <v>0</v>
      </c>
      <c r="BG557" s="179">
        <f>IF(BG$3=0,0,INDEX(Sheet1!RawDataCols,$C557,BG$5)*$R557)</f>
        <v>-2104.52</v>
      </c>
      <c r="BH557" s="33">
        <f t="shared" si="87"/>
        <v>7119.23</v>
      </c>
      <c r="BI557" s="33">
        <f t="shared" si="88"/>
        <v>0</v>
      </c>
      <c r="BJ557" s="33">
        <f t="shared" si="89"/>
        <v>1202.7400000000005</v>
      </c>
      <c r="BK557" s="3">
        <f>IF(BK$3=0,0,INDEX(Sheet1!RawDataCols,$C557,BK$5)*$R557)</f>
        <v>0</v>
      </c>
      <c r="BL557" s="3">
        <f>IF(BL$3=0,0,INDEX(Sheet1!RawDataCols,$C557,BL$5)*$R557)</f>
        <v>84.311250000000001</v>
      </c>
      <c r="BM557" s="3">
        <f>IF(BM$3=0,0,INDEX(Sheet1!RawDataCols,$C557,BM$5)*$R557)</f>
        <v>33.0625</v>
      </c>
      <c r="BN557" s="3">
        <f>IF(BN$3=0,0,INDEX(Sheet1!RawDataCols,$C557,BN$5)*$R557)</f>
        <v>558.8175</v>
      </c>
      <c r="BO557" s="3">
        <f>IF(BO$3=0,0,INDEX(Sheet1!RawDataCols,$C557,BO$5)*$R557)</f>
        <v>210.73124999999999</v>
      </c>
      <c r="BP557" s="3">
        <f>IF(BP$3=0,0,INDEX(Sheet1!RawDataCols,$C557,BP$5)*$R557)</f>
        <v>1251.6400000000001</v>
      </c>
      <c r="BQ557" s="3">
        <f t="shared" si="90"/>
        <v>761.35000000000036</v>
      </c>
      <c r="BR557" s="3">
        <f t="shared" si="91"/>
        <v>7040.1100000000006</v>
      </c>
      <c r="BS557" s="3">
        <f t="shared" si="92"/>
        <v>8263.9500000000007</v>
      </c>
      <c r="BT557" s="3">
        <f t="shared" si="93"/>
        <v>7119.2300000000014</v>
      </c>
      <c r="BU557" s="3" t="str">
        <f>INDEX(Sheet1!$BS$2:$BS$1000,MATCH($A557,Sheet1!$A$2:$A$1000,0))</f>
        <v>22</v>
      </c>
      <c r="BV557" s="3">
        <f>INDEX(Sheet1!$BT$2:$BT$1000,MATCH($A557,Sheet1!$A$2:$A$1000,0))</f>
        <v>7119.23</v>
      </c>
    </row>
    <row r="558" spans="1:74" x14ac:dyDescent="0.2">
      <c r="A558" s="11" t="s">
        <v>987</v>
      </c>
      <c r="B558" s="3">
        <f>MATCH($A558,Sheet1!ACCOUNTNO,0)</f>
        <v>515</v>
      </c>
      <c r="C558" s="3">
        <f t="shared" si="84"/>
        <v>515</v>
      </c>
      <c r="D558" s="3" t="str">
        <f>IF(D$3=0,0,INDEX(Sheet1!RawDataCols,$C558,D$5))</f>
        <v>52320A11</v>
      </c>
      <c r="E558" s="3" t="str">
        <f>IF(E$3=0,0,INDEX(Sheet1!RawDataCols,$C558,E$5))</f>
        <v xml:space="preserve">52320          </v>
      </c>
      <c r="F558" s="3" t="str">
        <f>IF(F$3=0,0,INDEX(Sheet1!RawDataCols,$C558,F$5))</f>
        <v xml:space="preserve">A11            </v>
      </c>
      <c r="G558" s="3" t="str">
        <f>IF(G$3=0,0,INDEX(Sheet1!RawDataCols,$C558,G$5))</f>
        <v xml:space="preserve">               </v>
      </c>
      <c r="H558" s="3" t="str">
        <f>IF(H$3=0,0,INDEX(Sheet1!RawDataCols,$C558,H$5))</f>
        <v xml:space="preserve">               </v>
      </c>
      <c r="I558" s="3" t="str">
        <f>IF(I$3=0,0,INDEX(Sheet1!RawDataCols,$C558,I$5))</f>
        <v xml:space="preserve">               </v>
      </c>
      <c r="J558" s="3" t="str">
        <f>IF(J$3=0,0,INDEX(Sheet1!RawDataCols,$C558,J$5))</f>
        <v xml:space="preserve">               </v>
      </c>
      <c r="K558" s="3" t="str">
        <f>IF(K$3=0,0,INDEX(Sheet1!RawDataCols,$C558,K$5))</f>
        <v xml:space="preserve">               </v>
      </c>
      <c r="L558" s="3" t="str">
        <f>IF(L$3=0,0,INDEX(Sheet1!RawDataCols,$C558,L$5))</f>
        <v xml:space="preserve">               </v>
      </c>
      <c r="M558" s="3" t="str">
        <f>IF(M$3=0,0,INDEX(Sheet1!RawDataCols,$C558,M$5))</f>
        <v xml:space="preserve">F007  </v>
      </c>
      <c r="N558" s="3" t="str">
        <f>IF(N$3=0,0,INDEX(Sheet1!RawDataCols,$C558,N$5))</f>
        <v>Prepaid - Maint Contracts-25 Hutt St</v>
      </c>
      <c r="O558" s="3">
        <f>INDEX(Sheet1!RawDataCols,$C558,O$5)</f>
        <v>20</v>
      </c>
      <c r="P558" s="3" t="str">
        <f>INDEX(Sheet1!RawDataCols,$C558,P$5)</f>
        <v>Current Assets</v>
      </c>
      <c r="Q558" s="3" t="str">
        <f>IF(Q$3=0,0,INDEX(Sheet1!RawDataCols,$C558,Q$5))</f>
        <v>B</v>
      </c>
      <c r="R558" s="3">
        <f t="shared" si="85"/>
        <v>1</v>
      </c>
      <c r="S558" s="3">
        <f t="shared" si="86"/>
        <v>-1</v>
      </c>
      <c r="T558" s="3">
        <f>IF(T$3=0,0,INDEX(Sheet1!RawDataCols,$C558,T$5)*$R558)</f>
        <v>104.02</v>
      </c>
      <c r="U558" s="3">
        <f>IF(U$3=0,0,INDEX(Sheet1!RawDataCols,$C558,U$5)*$R558)</f>
        <v>-34.67</v>
      </c>
      <c r="V558" s="3">
        <f>IF(V$3=0,0,INDEX(Sheet1!RawDataCols,$C558,V$5)*$R558)</f>
        <v>0</v>
      </c>
      <c r="W558" s="3">
        <f>IF(W$3=0,0,INDEX(Sheet1!RawDataCols,$C558,W$5)*$R558)</f>
        <v>0</v>
      </c>
      <c r="X558" s="3">
        <f>IF(X$3=0,0,INDEX(Sheet1!RawDataCols,$C558,X$5)*$R558)</f>
        <v>-34.67</v>
      </c>
      <c r="Y558" s="3">
        <f>IF(Y$3=0,0,INDEX(Sheet1!RawDataCols,$C558,Y$5)*$R558)</f>
        <v>0</v>
      </c>
      <c r="Z558" s="3">
        <f>IF(Z$3=0,0,INDEX(Sheet1!RawDataCols,$C558,Z$5)*$R558)</f>
        <v>0</v>
      </c>
      <c r="AA558" s="3">
        <f>IF(AA$3=0,0,INDEX(Sheet1!RawDataCols,$C558,AA$5)*$R558)</f>
        <v>-35.82</v>
      </c>
      <c r="AB558" s="3">
        <f>IF(AB$3=0,0,INDEX(Sheet1!RawDataCols,$C558,AB$5)*$R558)</f>
        <v>0</v>
      </c>
      <c r="AC558" s="3">
        <f>IF(AC$3=0,0,INDEX(Sheet1!RawDataCols,$C558,AC$5)*$R558)</f>
        <v>0</v>
      </c>
      <c r="AD558" s="3">
        <f>IF(AD$3=0,0,INDEX(Sheet1!RawDataCols,$C558,AD$5)*$R558)</f>
        <v>0</v>
      </c>
      <c r="AE558" s="3">
        <f>IF(AE$3=0,0,INDEX(Sheet1!RawDataCols,$C558,AE$5)*$R558)</f>
        <v>0</v>
      </c>
      <c r="AF558" s="3">
        <f>IF(AF$3=0,0,INDEX(Sheet1!RawDataCols,$C558,AF$5)*$R558)</f>
        <v>0</v>
      </c>
      <c r="AG558" s="3">
        <f>IF(AG$3=0,0,INDEX(Sheet1!RawDataCols,$C558,AG$5)*$R558)</f>
        <v>70.09</v>
      </c>
      <c r="AH558" s="3">
        <f>IF(AH$3=0,0,INDEX(Sheet1!RawDataCols,$C558,AH$5)*$R558)</f>
        <v>0</v>
      </c>
      <c r="AI558" s="3">
        <f>IF(AI$3=0,0,INDEX(Sheet1!RawDataCols,$C558,AI$5)*$R558)</f>
        <v>4834.67</v>
      </c>
      <c r="AJ558" s="3">
        <f>IF(AJ$3=0,0,INDEX(Sheet1!RawDataCols,$C558,AJ$5)*$R558)</f>
        <v>70.09</v>
      </c>
      <c r="AK558" s="3">
        <f>IF(AK$3=0,0,INDEX(Sheet1!RawDataCols,$C558,AK$5)*$R558)</f>
        <v>0</v>
      </c>
      <c r="AL558" s="3">
        <f>IF(AL$3=0,0,INDEX(Sheet1!RawDataCols,$C558,AL$5)*$R558)</f>
        <v>-34.67</v>
      </c>
      <c r="AM558" s="3">
        <f>IF(AM$3=0,0,INDEX(Sheet1!RawDataCols,$C558,AM$5)*$R558)</f>
        <v>-69.33</v>
      </c>
      <c r="AN558" s="3">
        <f>IF(AN$3=0,0,INDEX(Sheet1!RawDataCols,$C558,AN$5)*$R558)</f>
        <v>0</v>
      </c>
      <c r="AO558" s="3">
        <f>IF(AO$3=0,0,INDEX(Sheet1!RawDataCols,$C558,AO$5)*$R558)</f>
        <v>0</v>
      </c>
      <c r="AP558" s="3">
        <f>IF(AP$3=0,0,INDEX(Sheet1!RawDataCols,$C558,AP$5)*$R558)</f>
        <v>-35.43</v>
      </c>
      <c r="AQ558" s="3">
        <f>IF(AQ$3=0,0,INDEX(Sheet1!RawDataCols,$C558,AQ$5)*$R558)</f>
        <v>0</v>
      </c>
      <c r="AR558" s="3">
        <f>IF(AR$3=0,0,INDEX(Sheet1!RawDataCols,$C558,AR$5)*$R558)</f>
        <v>0</v>
      </c>
      <c r="AS558" s="3">
        <f>IF(AS$3=0,0,INDEX(Sheet1!RawDataCols,$C558,AS$5)*$R558)</f>
        <v>-34.29</v>
      </c>
      <c r="AT558" s="3">
        <f>IF(AT$3=0,0,INDEX(Sheet1!RawDataCols,$C558,AT$5)*$R558)</f>
        <v>0</v>
      </c>
      <c r="AU558" s="3">
        <f>IF(AU$3=0,0,INDEX(Sheet1!RawDataCols,$C558,AU$5)*$R558)</f>
        <v>0</v>
      </c>
      <c r="AV558" s="3">
        <f>IF(AV$3=0,0,INDEX(Sheet1!RawDataCols,$C558,AV$5)*$R558)</f>
        <v>69.709999999999994</v>
      </c>
      <c r="AW558" s="3">
        <f>IF(AW$3=0,0,INDEX(Sheet1!RawDataCols,$C558,AW$5)*$R558)</f>
        <v>0</v>
      </c>
      <c r="AX558" s="3">
        <f>IF(AX$3=0,0,INDEX(Sheet1!RawDataCols,$C558,AX$5)*$R558)</f>
        <v>69.33</v>
      </c>
      <c r="AY558" s="3">
        <f>IF(AY$3=0,0,INDEX(Sheet1!RawDataCols,$C558,AY$5)*$R558)</f>
        <v>-34.29</v>
      </c>
      <c r="AZ558" s="3">
        <f>IF(AZ$3=0,0,INDEX(Sheet1!RawDataCols,$C558,AZ$5)*$R558)</f>
        <v>0</v>
      </c>
      <c r="BA558" s="3">
        <f>IF(BA$3=0,0,INDEX(Sheet1!RawDataCols,$C558,BA$5)*$R558)</f>
        <v>-34.1</v>
      </c>
      <c r="BB558" s="3">
        <f>IF(BB$3=0,0,INDEX(Sheet1!RawDataCols,$C558,BB$5)*$R558)</f>
        <v>68.569999999999993</v>
      </c>
      <c r="BC558" s="3">
        <f>IF(BC$3=0,0,INDEX(Sheet1!RawDataCols,$C558,BC$5)*$R558)</f>
        <v>0</v>
      </c>
      <c r="BD558" s="3">
        <f>IF(BD$3=0,0,INDEX(Sheet1!RawDataCols,$C558,BD$5)*$R558)</f>
        <v>68.77</v>
      </c>
      <c r="BE558" s="3">
        <f>IF(BE$3=0,0,INDEX(Sheet1!RawDataCols,$C558,BE$5)*$R558)</f>
        <v>68.569999999999993</v>
      </c>
      <c r="BF558" s="3">
        <f>IF(BF$3=0,0,INDEX(Sheet1!RawDataCols,$C558,BF$5)*$R558)</f>
        <v>0</v>
      </c>
      <c r="BG558" s="179">
        <f>IF(BG$3=0,0,INDEX(Sheet1!RawDataCols,$C558,BG$5)*$R558)</f>
        <v>68.77</v>
      </c>
      <c r="BH558" s="33">
        <f t="shared" si="87"/>
        <v>103.97999999999999</v>
      </c>
      <c r="BI558" s="33">
        <f t="shared" si="88"/>
        <v>0</v>
      </c>
      <c r="BJ558" s="33">
        <f t="shared" si="89"/>
        <v>104.02000000000044</v>
      </c>
      <c r="BK558" s="3">
        <f>IF(BK$3=0,0,INDEX(Sheet1!RawDataCols,$C558,BK$5)*$R558)</f>
        <v>0</v>
      </c>
      <c r="BL558" s="3">
        <f>IF(BL$3=0,0,INDEX(Sheet1!RawDataCols,$C558,BL$5)*$R558)</f>
        <v>2.5000000000000001E-3</v>
      </c>
      <c r="BM558" s="3">
        <f>IF(BM$3=0,0,INDEX(Sheet1!RawDataCols,$C558,BM$5)*$R558)</f>
        <v>-599.99749999999995</v>
      </c>
      <c r="BN558" s="3">
        <f>IF(BN$3=0,0,INDEX(Sheet1!RawDataCols,$C558,BN$5)*$R558)</f>
        <v>2.5000000000000001E-3</v>
      </c>
      <c r="BO558" s="3">
        <f>IF(BO$3=0,0,INDEX(Sheet1!RawDataCols,$C558,BO$5)*$R558)</f>
        <v>2.5000000000000001E-3</v>
      </c>
      <c r="BP558" s="3">
        <f>IF(BP$3=0,0,INDEX(Sheet1!RawDataCols,$C558,BP$5)*$R558)</f>
        <v>-4799.9799999999996</v>
      </c>
      <c r="BQ558" s="3">
        <f t="shared" si="90"/>
        <v>-1.1400000000000077</v>
      </c>
      <c r="BR558" s="3">
        <f t="shared" si="91"/>
        <v>139.04</v>
      </c>
      <c r="BS558" s="3">
        <f t="shared" si="92"/>
        <v>-9.9999999999909051E-3</v>
      </c>
      <c r="BT558" s="3">
        <f t="shared" si="93"/>
        <v>103.97999999999999</v>
      </c>
      <c r="BU558" s="3" t="str">
        <f>INDEX(Sheet1!$BS$2:$BS$1000,MATCH($A558,Sheet1!$A$2:$A$1000,0))</f>
        <v>22</v>
      </c>
      <c r="BV558" s="3">
        <f>INDEX(Sheet1!$BT$2:$BT$1000,MATCH($A558,Sheet1!$A$2:$A$1000,0))</f>
        <v>103.98</v>
      </c>
    </row>
    <row r="559" spans="1:74" x14ac:dyDescent="0.2">
      <c r="A559" s="246" t="s">
        <v>988</v>
      </c>
      <c r="B559" s="3" t="e">
        <f>MATCH($A559,Sheet1!ACCOUNTNO,0)</f>
        <v>#N/A</v>
      </c>
      <c r="C559" s="3">
        <f t="shared" si="84"/>
        <v>65000</v>
      </c>
      <c r="D559" s="3">
        <f>IF(D$3=0,0,INDEX(Sheet1!RawDataCols,$C559,D$5))</f>
        <v>0</v>
      </c>
      <c r="E559" s="3">
        <f>IF(E$3=0,0,INDEX(Sheet1!RawDataCols,$C559,E$5))</f>
        <v>0</v>
      </c>
      <c r="F559" s="3">
        <f>IF(F$3=0,0,INDEX(Sheet1!RawDataCols,$C559,F$5))</f>
        <v>0</v>
      </c>
      <c r="G559" s="3">
        <f>IF(G$3=0,0,INDEX(Sheet1!RawDataCols,$C559,G$5))</f>
        <v>0</v>
      </c>
      <c r="H559" s="3">
        <f>IF(H$3=0,0,INDEX(Sheet1!RawDataCols,$C559,H$5))</f>
        <v>0</v>
      </c>
      <c r="I559" s="3">
        <f>IF(I$3=0,0,INDEX(Sheet1!RawDataCols,$C559,I$5))</f>
        <v>0</v>
      </c>
      <c r="J559" s="3">
        <f>IF(J$3=0,0,INDEX(Sheet1!RawDataCols,$C559,J$5))</f>
        <v>0</v>
      </c>
      <c r="K559" s="3">
        <f>IF(K$3=0,0,INDEX(Sheet1!RawDataCols,$C559,K$5))</f>
        <v>0</v>
      </c>
      <c r="L559" s="3">
        <f>IF(L$3=0,0,INDEX(Sheet1!RawDataCols,$C559,L$5))</f>
        <v>0</v>
      </c>
      <c r="M559" s="3">
        <f>IF(M$3=0,0,INDEX(Sheet1!RawDataCols,$C559,M$5))</f>
        <v>0</v>
      </c>
      <c r="N559" s="3">
        <f>IF(N$3=0,0,INDEX(Sheet1!RawDataCols,$C559,N$5))</f>
        <v>0</v>
      </c>
      <c r="O559" s="3">
        <f>INDEX(Sheet1!RawDataCols,$C559,O$5)</f>
        <v>0</v>
      </c>
      <c r="P559" s="3">
        <f>INDEX(Sheet1!RawDataCols,$C559,P$5)</f>
        <v>0</v>
      </c>
      <c r="Q559" s="3">
        <f>IF(Q$3=0,0,INDEX(Sheet1!RawDataCols,$C559,Q$5))</f>
        <v>0</v>
      </c>
      <c r="R559" s="3">
        <f t="shared" si="85"/>
        <v>1</v>
      </c>
      <c r="S559" s="3">
        <f t="shared" si="86"/>
        <v>-1</v>
      </c>
      <c r="T559" s="3">
        <f>IF(T$3=0,0,INDEX(Sheet1!RawDataCols,$C559,T$5)*$R559)</f>
        <v>0</v>
      </c>
      <c r="U559" s="3">
        <f>IF(U$3=0,0,INDEX(Sheet1!RawDataCols,$C559,U$5)*$R559)</f>
        <v>0</v>
      </c>
      <c r="V559" s="3">
        <f>IF(V$3=0,0,INDEX(Sheet1!RawDataCols,$C559,V$5)*$R559)</f>
        <v>0</v>
      </c>
      <c r="W559" s="3">
        <f>IF(W$3=0,0,INDEX(Sheet1!RawDataCols,$C559,W$5)*$R559)</f>
        <v>0</v>
      </c>
      <c r="X559" s="3">
        <f>IF(X$3=0,0,INDEX(Sheet1!RawDataCols,$C559,X$5)*$R559)</f>
        <v>0</v>
      </c>
      <c r="Y559" s="3">
        <f>IF(Y$3=0,0,INDEX(Sheet1!RawDataCols,$C559,Y$5)*$R559)</f>
        <v>0</v>
      </c>
      <c r="Z559" s="3">
        <f>IF(Z$3=0,0,INDEX(Sheet1!RawDataCols,$C559,Z$5)*$R559)</f>
        <v>0</v>
      </c>
      <c r="AA559" s="3">
        <f>IF(AA$3=0,0,INDEX(Sheet1!RawDataCols,$C559,AA$5)*$R559)</f>
        <v>0</v>
      </c>
      <c r="AB559" s="3">
        <f>IF(AB$3=0,0,INDEX(Sheet1!RawDataCols,$C559,AB$5)*$R559)</f>
        <v>0</v>
      </c>
      <c r="AC559" s="3">
        <f>IF(AC$3=0,0,INDEX(Sheet1!RawDataCols,$C559,AC$5)*$R559)</f>
        <v>0</v>
      </c>
      <c r="AD559" s="3">
        <f>IF(AD$3=0,0,INDEX(Sheet1!RawDataCols,$C559,AD$5)*$R559)</f>
        <v>0</v>
      </c>
      <c r="AE559" s="3">
        <f>IF(AE$3=0,0,INDEX(Sheet1!RawDataCols,$C559,AE$5)*$R559)</f>
        <v>0</v>
      </c>
      <c r="AF559" s="3">
        <f>IF(AF$3=0,0,INDEX(Sheet1!RawDataCols,$C559,AF$5)*$R559)</f>
        <v>0</v>
      </c>
      <c r="AG559" s="3">
        <f>IF(AG$3=0,0,INDEX(Sheet1!RawDataCols,$C559,AG$5)*$R559)</f>
        <v>0</v>
      </c>
      <c r="AH559" s="3">
        <f>IF(AH$3=0,0,INDEX(Sheet1!RawDataCols,$C559,AH$5)*$R559)</f>
        <v>0</v>
      </c>
      <c r="AI559" s="3">
        <f>IF(AI$3=0,0,INDEX(Sheet1!RawDataCols,$C559,AI$5)*$R559)</f>
        <v>0</v>
      </c>
      <c r="AJ559" s="3">
        <f>IF(AJ$3=0,0,INDEX(Sheet1!RawDataCols,$C559,AJ$5)*$R559)</f>
        <v>0</v>
      </c>
      <c r="AK559" s="3">
        <f>IF(AK$3=0,0,INDEX(Sheet1!RawDataCols,$C559,AK$5)*$R559)</f>
        <v>0</v>
      </c>
      <c r="AL559" s="3">
        <f>IF(AL$3=0,0,INDEX(Sheet1!RawDataCols,$C559,AL$5)*$R559)</f>
        <v>0</v>
      </c>
      <c r="AM559" s="3">
        <f>IF(AM$3=0,0,INDEX(Sheet1!RawDataCols,$C559,AM$5)*$R559)</f>
        <v>0</v>
      </c>
      <c r="AN559" s="3">
        <f>IF(AN$3=0,0,INDEX(Sheet1!RawDataCols,$C559,AN$5)*$R559)</f>
        <v>0</v>
      </c>
      <c r="AO559" s="3">
        <f>IF(AO$3=0,0,INDEX(Sheet1!RawDataCols,$C559,AO$5)*$R559)</f>
        <v>0</v>
      </c>
      <c r="AP559" s="3">
        <f>IF(AP$3=0,0,INDEX(Sheet1!RawDataCols,$C559,AP$5)*$R559)</f>
        <v>0</v>
      </c>
      <c r="AQ559" s="3">
        <f>IF(AQ$3=0,0,INDEX(Sheet1!RawDataCols,$C559,AQ$5)*$R559)</f>
        <v>0</v>
      </c>
      <c r="AR559" s="3">
        <f>IF(AR$3=0,0,INDEX(Sheet1!RawDataCols,$C559,AR$5)*$R559)</f>
        <v>0</v>
      </c>
      <c r="AS559" s="3">
        <f>IF(AS$3=0,0,INDEX(Sheet1!RawDataCols,$C559,AS$5)*$R559)</f>
        <v>0</v>
      </c>
      <c r="AT559" s="3">
        <f>IF(AT$3=0,0,INDEX(Sheet1!RawDataCols,$C559,AT$5)*$R559)</f>
        <v>0</v>
      </c>
      <c r="AU559" s="3">
        <f>IF(AU$3=0,0,INDEX(Sheet1!RawDataCols,$C559,AU$5)*$R559)</f>
        <v>0</v>
      </c>
      <c r="AV559" s="3">
        <f>IF(AV$3=0,0,INDEX(Sheet1!RawDataCols,$C559,AV$5)*$R559)</f>
        <v>0</v>
      </c>
      <c r="AW559" s="3">
        <f>IF(AW$3=0,0,INDEX(Sheet1!RawDataCols,$C559,AW$5)*$R559)</f>
        <v>0</v>
      </c>
      <c r="AX559" s="3">
        <f>IF(AX$3=0,0,INDEX(Sheet1!RawDataCols,$C559,AX$5)*$R559)</f>
        <v>0</v>
      </c>
      <c r="AY559" s="3">
        <f>IF(AY$3=0,0,INDEX(Sheet1!RawDataCols,$C559,AY$5)*$R559)</f>
        <v>0</v>
      </c>
      <c r="AZ559" s="3">
        <f>IF(AZ$3=0,0,INDEX(Sheet1!RawDataCols,$C559,AZ$5)*$R559)</f>
        <v>0</v>
      </c>
      <c r="BA559" s="3">
        <f>IF(BA$3=0,0,INDEX(Sheet1!RawDataCols,$C559,BA$5)*$R559)</f>
        <v>0</v>
      </c>
      <c r="BB559" s="3">
        <f>IF(BB$3=0,0,INDEX(Sheet1!RawDataCols,$C559,BB$5)*$R559)</f>
        <v>0</v>
      </c>
      <c r="BC559" s="3">
        <f>IF(BC$3=0,0,INDEX(Sheet1!RawDataCols,$C559,BC$5)*$R559)</f>
        <v>0</v>
      </c>
      <c r="BD559" s="3">
        <f>IF(BD$3=0,0,INDEX(Sheet1!RawDataCols,$C559,BD$5)*$R559)</f>
        <v>0</v>
      </c>
      <c r="BE559" s="3">
        <f>IF(BE$3=0,0,INDEX(Sheet1!RawDataCols,$C559,BE$5)*$R559)</f>
        <v>0</v>
      </c>
      <c r="BF559" s="3">
        <f>IF(BF$3=0,0,INDEX(Sheet1!RawDataCols,$C559,BF$5)*$R559)</f>
        <v>0</v>
      </c>
      <c r="BG559" s="179">
        <f>IF(BG$3=0,0,INDEX(Sheet1!RawDataCols,$C559,BG$5)*$R559)</f>
        <v>0</v>
      </c>
      <c r="BH559" s="33">
        <f t="shared" si="87"/>
        <v>0</v>
      </c>
      <c r="BI559" s="33">
        <f t="shared" si="88"/>
        <v>0</v>
      </c>
      <c r="BJ559" s="33">
        <f t="shared" si="89"/>
        <v>0</v>
      </c>
      <c r="BK559" s="3">
        <f>IF(BK$3=0,0,INDEX(Sheet1!RawDataCols,$C559,BK$5)*$R559)</f>
        <v>0</v>
      </c>
      <c r="BL559" s="3">
        <f>IF(BL$3=0,0,INDEX(Sheet1!RawDataCols,$C559,BL$5)*$R559)</f>
        <v>0</v>
      </c>
      <c r="BM559" s="3">
        <f>IF(BM$3=0,0,INDEX(Sheet1!RawDataCols,$C559,BM$5)*$R559)</f>
        <v>0</v>
      </c>
      <c r="BN559" s="3">
        <f>IF(BN$3=0,0,INDEX(Sheet1!RawDataCols,$C559,BN$5)*$R559)</f>
        <v>0</v>
      </c>
      <c r="BO559" s="3">
        <f>IF(BO$3=0,0,INDEX(Sheet1!RawDataCols,$C559,BO$5)*$R559)</f>
        <v>0</v>
      </c>
      <c r="BP559" s="3">
        <f>IF(BP$3=0,0,INDEX(Sheet1!RawDataCols,$C559,BP$5)*$R559)</f>
        <v>0</v>
      </c>
      <c r="BQ559" s="3">
        <f t="shared" si="90"/>
        <v>0</v>
      </c>
      <c r="BR559" s="3">
        <f t="shared" si="91"/>
        <v>0</v>
      </c>
      <c r="BS559" s="3">
        <f t="shared" si="92"/>
        <v>0</v>
      </c>
      <c r="BT559" s="3">
        <f t="shared" si="93"/>
        <v>0</v>
      </c>
      <c r="BU559" s="3" t="e">
        <f>INDEX(Sheet1!$BS$2:$BS$1000,MATCH($A559,Sheet1!$A$2:$A$1000,0))</f>
        <v>#N/A</v>
      </c>
      <c r="BV559" s="3" t="e">
        <f>INDEX(Sheet1!$BT$2:$BT$1000,MATCH($A559,Sheet1!$A$2:$A$1000,0))</f>
        <v>#N/A</v>
      </c>
    </row>
    <row r="560" spans="1:74" x14ac:dyDescent="0.2">
      <c r="A560" s="11" t="s">
        <v>989</v>
      </c>
      <c r="B560" s="3">
        <f>MATCH($A560,Sheet1!ACCOUNTNO,0)</f>
        <v>516</v>
      </c>
      <c r="C560" s="3">
        <f t="shared" si="84"/>
        <v>516</v>
      </c>
      <c r="D560" s="3" t="str">
        <f>IF(D$3=0,0,INDEX(Sheet1!RawDataCols,$C560,D$5))</f>
        <v>52360G07</v>
      </c>
      <c r="E560" s="3" t="str">
        <f>IF(E$3=0,0,INDEX(Sheet1!RawDataCols,$C560,E$5))</f>
        <v xml:space="preserve">52360          </v>
      </c>
      <c r="F560" s="3" t="str">
        <f>IF(F$3=0,0,INDEX(Sheet1!RawDataCols,$C560,F$5))</f>
        <v xml:space="preserve">G07            </v>
      </c>
      <c r="G560" s="3" t="str">
        <f>IF(G$3=0,0,INDEX(Sheet1!RawDataCols,$C560,G$5))</f>
        <v xml:space="preserve">               </v>
      </c>
      <c r="H560" s="3" t="str">
        <f>IF(H$3=0,0,INDEX(Sheet1!RawDataCols,$C560,H$5))</f>
        <v xml:space="preserve">               </v>
      </c>
      <c r="I560" s="3" t="str">
        <f>IF(I$3=0,0,INDEX(Sheet1!RawDataCols,$C560,I$5))</f>
        <v xml:space="preserve">               </v>
      </c>
      <c r="J560" s="3" t="str">
        <f>IF(J$3=0,0,INDEX(Sheet1!RawDataCols,$C560,J$5))</f>
        <v xml:space="preserve">               </v>
      </c>
      <c r="K560" s="3" t="str">
        <f>IF(K$3=0,0,INDEX(Sheet1!RawDataCols,$C560,K$5))</f>
        <v xml:space="preserve">               </v>
      </c>
      <c r="L560" s="3" t="str">
        <f>IF(L$3=0,0,INDEX(Sheet1!RawDataCols,$C560,L$5))</f>
        <v xml:space="preserve">               </v>
      </c>
      <c r="M560" s="3" t="str">
        <f>IF(M$3=0,0,INDEX(Sheet1!RawDataCols,$C560,M$5))</f>
        <v xml:space="preserve">F007  </v>
      </c>
      <c r="N560" s="3" t="str">
        <f>IF(N$3=0,0,INDEX(Sheet1!RawDataCols,$C560,N$5))</f>
        <v>Suspense-GPM</v>
      </c>
      <c r="O560" s="3">
        <f>INDEX(Sheet1!RawDataCols,$C560,O$5)</f>
        <v>20</v>
      </c>
      <c r="P560" s="3" t="str">
        <f>INDEX(Sheet1!RawDataCols,$C560,P$5)</f>
        <v>Current Assets</v>
      </c>
      <c r="Q560" s="3" t="str">
        <f>IF(Q$3=0,0,INDEX(Sheet1!RawDataCols,$C560,Q$5))</f>
        <v>B</v>
      </c>
      <c r="R560" s="3">
        <f t="shared" si="85"/>
        <v>1</v>
      </c>
      <c r="S560" s="3">
        <f t="shared" si="86"/>
        <v>-1</v>
      </c>
      <c r="T560" s="3">
        <f>IF(T$3=0,0,INDEX(Sheet1!RawDataCols,$C560,T$5)*$R560)</f>
        <v>0</v>
      </c>
      <c r="U560" s="3">
        <f>IF(U$3=0,0,INDEX(Sheet1!RawDataCols,$C560,U$5)*$R560)</f>
        <v>0</v>
      </c>
      <c r="V560" s="3">
        <f>IF(V$3=0,0,INDEX(Sheet1!RawDataCols,$C560,V$5)*$R560)</f>
        <v>0</v>
      </c>
      <c r="W560" s="3">
        <f>IF(W$3=0,0,INDEX(Sheet1!RawDataCols,$C560,W$5)*$R560)</f>
        <v>0</v>
      </c>
      <c r="X560" s="3">
        <f>IF(X$3=0,0,INDEX(Sheet1!RawDataCols,$C560,X$5)*$R560)</f>
        <v>0</v>
      </c>
      <c r="Y560" s="3">
        <f>IF(Y$3=0,0,INDEX(Sheet1!RawDataCols,$C560,Y$5)*$R560)</f>
        <v>0</v>
      </c>
      <c r="Z560" s="3">
        <f>IF(Z$3=0,0,INDEX(Sheet1!RawDataCols,$C560,Z$5)*$R560)</f>
        <v>0</v>
      </c>
      <c r="AA560" s="3">
        <f>IF(AA$3=0,0,INDEX(Sheet1!RawDataCols,$C560,AA$5)*$R560)</f>
        <v>0</v>
      </c>
      <c r="AB560" s="3">
        <f>IF(AB$3=0,0,INDEX(Sheet1!RawDataCols,$C560,AB$5)*$R560)</f>
        <v>0</v>
      </c>
      <c r="AC560" s="3">
        <f>IF(AC$3=0,0,INDEX(Sheet1!RawDataCols,$C560,AC$5)*$R560)</f>
        <v>0</v>
      </c>
      <c r="AD560" s="3">
        <f>IF(AD$3=0,0,INDEX(Sheet1!RawDataCols,$C560,AD$5)*$R560)</f>
        <v>0</v>
      </c>
      <c r="AE560" s="3">
        <f>IF(AE$3=0,0,INDEX(Sheet1!RawDataCols,$C560,AE$5)*$R560)</f>
        <v>0</v>
      </c>
      <c r="AF560" s="3">
        <f>IF(AF$3=0,0,INDEX(Sheet1!RawDataCols,$C560,AF$5)*$R560)</f>
        <v>0</v>
      </c>
      <c r="AG560" s="3">
        <f>IF(AG$3=0,0,INDEX(Sheet1!RawDataCols,$C560,AG$5)*$R560)</f>
        <v>0</v>
      </c>
      <c r="AH560" s="3">
        <f>IF(AH$3=0,0,INDEX(Sheet1!RawDataCols,$C560,AH$5)*$R560)</f>
        <v>0</v>
      </c>
      <c r="AI560" s="3">
        <f>IF(AI$3=0,0,INDEX(Sheet1!RawDataCols,$C560,AI$5)*$R560)</f>
        <v>0</v>
      </c>
      <c r="AJ560" s="3">
        <f>IF(AJ$3=0,0,INDEX(Sheet1!RawDataCols,$C560,AJ$5)*$R560)</f>
        <v>0</v>
      </c>
      <c r="AK560" s="3">
        <f>IF(AK$3=0,0,INDEX(Sheet1!RawDataCols,$C560,AK$5)*$R560)</f>
        <v>0</v>
      </c>
      <c r="AL560" s="3">
        <f>IF(AL$3=0,0,INDEX(Sheet1!RawDataCols,$C560,AL$5)*$R560)</f>
        <v>374</v>
      </c>
      <c r="AM560" s="3">
        <f>IF(AM$3=0,0,INDEX(Sheet1!RawDataCols,$C560,AM$5)*$R560)</f>
        <v>0</v>
      </c>
      <c r="AN560" s="3">
        <f>IF(AN$3=0,0,INDEX(Sheet1!RawDataCols,$C560,AN$5)*$R560)</f>
        <v>0</v>
      </c>
      <c r="AO560" s="3">
        <f>IF(AO$3=0,0,INDEX(Sheet1!RawDataCols,$C560,AO$5)*$R560)</f>
        <v>0</v>
      </c>
      <c r="AP560" s="3">
        <f>IF(AP$3=0,0,INDEX(Sheet1!RawDataCols,$C560,AP$5)*$R560)</f>
        <v>0</v>
      </c>
      <c r="AQ560" s="3">
        <f>IF(AQ$3=0,0,INDEX(Sheet1!RawDataCols,$C560,AQ$5)*$R560)</f>
        <v>0</v>
      </c>
      <c r="AR560" s="3">
        <f>IF(AR$3=0,0,INDEX(Sheet1!RawDataCols,$C560,AR$5)*$R560)</f>
        <v>0</v>
      </c>
      <c r="AS560" s="3">
        <f>IF(AS$3=0,0,INDEX(Sheet1!RawDataCols,$C560,AS$5)*$R560)</f>
        <v>0</v>
      </c>
      <c r="AT560" s="3">
        <f>IF(AT$3=0,0,INDEX(Sheet1!RawDataCols,$C560,AT$5)*$R560)</f>
        <v>0</v>
      </c>
      <c r="AU560" s="3">
        <f>IF(AU$3=0,0,INDEX(Sheet1!RawDataCols,$C560,AU$5)*$R560)</f>
        <v>0</v>
      </c>
      <c r="AV560" s="3">
        <f>IF(AV$3=0,0,INDEX(Sheet1!RawDataCols,$C560,AV$5)*$R560)</f>
        <v>0</v>
      </c>
      <c r="AW560" s="3">
        <f>IF(AW$3=0,0,INDEX(Sheet1!RawDataCols,$C560,AW$5)*$R560)</f>
        <v>0</v>
      </c>
      <c r="AX560" s="3">
        <f>IF(AX$3=0,0,INDEX(Sheet1!RawDataCols,$C560,AX$5)*$R560)</f>
        <v>0</v>
      </c>
      <c r="AY560" s="3">
        <f>IF(AY$3=0,0,INDEX(Sheet1!RawDataCols,$C560,AY$5)*$R560)</f>
        <v>0</v>
      </c>
      <c r="AZ560" s="3">
        <f>IF(AZ$3=0,0,INDEX(Sheet1!RawDataCols,$C560,AZ$5)*$R560)</f>
        <v>0</v>
      </c>
      <c r="BA560" s="3">
        <f>IF(BA$3=0,0,INDEX(Sheet1!RawDataCols,$C560,BA$5)*$R560)</f>
        <v>0</v>
      </c>
      <c r="BB560" s="3">
        <f>IF(BB$3=0,0,INDEX(Sheet1!RawDataCols,$C560,BB$5)*$R560)</f>
        <v>0</v>
      </c>
      <c r="BC560" s="3">
        <f>IF(BC$3=0,0,INDEX(Sheet1!RawDataCols,$C560,BC$5)*$R560)</f>
        <v>0</v>
      </c>
      <c r="BD560" s="3">
        <f>IF(BD$3=0,0,INDEX(Sheet1!RawDataCols,$C560,BD$5)*$R560)</f>
        <v>0</v>
      </c>
      <c r="BE560" s="3">
        <f>IF(BE$3=0,0,INDEX(Sheet1!RawDataCols,$C560,BE$5)*$R560)</f>
        <v>0</v>
      </c>
      <c r="BF560" s="3">
        <f>IF(BF$3=0,0,INDEX(Sheet1!RawDataCols,$C560,BF$5)*$R560)</f>
        <v>0</v>
      </c>
      <c r="BG560" s="179">
        <f>IF(BG$3=0,0,INDEX(Sheet1!RawDataCols,$C560,BG$5)*$R560)</f>
        <v>0</v>
      </c>
      <c r="BH560" s="33">
        <f t="shared" si="87"/>
        <v>0</v>
      </c>
      <c r="BI560" s="33">
        <f t="shared" si="88"/>
        <v>0</v>
      </c>
      <c r="BJ560" s="33">
        <f t="shared" si="89"/>
        <v>0</v>
      </c>
      <c r="BK560" s="3">
        <f>IF(BK$3=0,0,INDEX(Sheet1!RawDataCols,$C560,BK$5)*$R560)</f>
        <v>0</v>
      </c>
      <c r="BL560" s="3">
        <f>IF(BL$3=0,0,INDEX(Sheet1!RawDataCols,$C560,BL$5)*$R560)</f>
        <v>0</v>
      </c>
      <c r="BM560" s="3">
        <f>IF(BM$3=0,0,INDEX(Sheet1!RawDataCols,$C560,BM$5)*$R560)</f>
        <v>-46.75</v>
      </c>
      <c r="BN560" s="3">
        <f>IF(BN$3=0,0,INDEX(Sheet1!RawDataCols,$C560,BN$5)*$R560)</f>
        <v>-282.08499999999998</v>
      </c>
      <c r="BO560" s="3">
        <f>IF(BO$3=0,0,INDEX(Sheet1!RawDataCols,$C560,BO$5)*$R560)</f>
        <v>0</v>
      </c>
      <c r="BP560" s="3">
        <f>IF(BP$3=0,0,INDEX(Sheet1!RawDataCols,$C560,BP$5)*$R560)</f>
        <v>-374</v>
      </c>
      <c r="BQ560" s="3">
        <f t="shared" si="90"/>
        <v>0</v>
      </c>
      <c r="BR560" s="3">
        <f t="shared" si="91"/>
        <v>0</v>
      </c>
      <c r="BS560" s="3">
        <f t="shared" si="92"/>
        <v>0</v>
      </c>
      <c r="BT560" s="3">
        <f t="shared" si="93"/>
        <v>0</v>
      </c>
      <c r="BU560" s="3" t="str">
        <f>INDEX(Sheet1!$BS$2:$BS$1000,MATCH($A560,Sheet1!$A$2:$A$1000,0))</f>
        <v>22</v>
      </c>
      <c r="BV560" s="3">
        <f>INDEX(Sheet1!$BT$2:$BT$1000,MATCH($A560,Sheet1!$A$2:$A$1000,0))</f>
        <v>0</v>
      </c>
    </row>
    <row r="561" spans="1:74" x14ac:dyDescent="0.2">
      <c r="A561" s="246" t="s">
        <v>431</v>
      </c>
      <c r="B561" s="3" t="e">
        <f>MATCH($A561,Sheet1!ACCOUNTNO,0)</f>
        <v>#N/A</v>
      </c>
      <c r="C561" s="3">
        <f t="shared" si="84"/>
        <v>65000</v>
      </c>
      <c r="D561" s="3">
        <f>IF(D$3=0,0,INDEX(Sheet1!RawDataCols,$C561,D$5))</f>
        <v>0</v>
      </c>
      <c r="E561" s="3">
        <f>IF(E$3=0,0,INDEX(Sheet1!RawDataCols,$C561,E$5))</f>
        <v>0</v>
      </c>
      <c r="F561" s="3">
        <f>IF(F$3=0,0,INDEX(Sheet1!RawDataCols,$C561,F$5))</f>
        <v>0</v>
      </c>
      <c r="G561" s="3">
        <f>IF(G$3=0,0,INDEX(Sheet1!RawDataCols,$C561,G$5))</f>
        <v>0</v>
      </c>
      <c r="H561" s="3">
        <f>IF(H$3=0,0,INDEX(Sheet1!RawDataCols,$C561,H$5))</f>
        <v>0</v>
      </c>
      <c r="I561" s="3">
        <f>IF(I$3=0,0,INDEX(Sheet1!RawDataCols,$C561,I$5))</f>
        <v>0</v>
      </c>
      <c r="J561" s="3">
        <f>IF(J$3=0,0,INDEX(Sheet1!RawDataCols,$C561,J$5))</f>
        <v>0</v>
      </c>
      <c r="K561" s="3">
        <f>IF(K$3=0,0,INDEX(Sheet1!RawDataCols,$C561,K$5))</f>
        <v>0</v>
      </c>
      <c r="L561" s="3">
        <f>IF(L$3=0,0,INDEX(Sheet1!RawDataCols,$C561,L$5))</f>
        <v>0</v>
      </c>
      <c r="M561" s="3">
        <f>IF(M$3=0,0,INDEX(Sheet1!RawDataCols,$C561,M$5))</f>
        <v>0</v>
      </c>
      <c r="N561" s="3">
        <f>IF(N$3=0,0,INDEX(Sheet1!RawDataCols,$C561,N$5))</f>
        <v>0</v>
      </c>
      <c r="O561" s="3">
        <f>INDEX(Sheet1!RawDataCols,$C561,O$5)</f>
        <v>0</v>
      </c>
      <c r="P561" s="3">
        <f>INDEX(Sheet1!RawDataCols,$C561,P$5)</f>
        <v>0</v>
      </c>
      <c r="Q561" s="3">
        <f>IF(Q$3=0,0,INDEX(Sheet1!RawDataCols,$C561,Q$5))</f>
        <v>0</v>
      </c>
      <c r="R561" s="3">
        <f t="shared" si="85"/>
        <v>1</v>
      </c>
      <c r="S561" s="3">
        <f t="shared" si="86"/>
        <v>-1</v>
      </c>
      <c r="T561" s="3">
        <f>IF(T$3=0,0,INDEX(Sheet1!RawDataCols,$C561,T$5)*$R561)</f>
        <v>0</v>
      </c>
      <c r="U561" s="3">
        <f>IF(U$3=0,0,INDEX(Sheet1!RawDataCols,$C561,U$5)*$R561)</f>
        <v>0</v>
      </c>
      <c r="V561" s="3">
        <f>IF(V$3=0,0,INDEX(Sheet1!RawDataCols,$C561,V$5)*$R561)</f>
        <v>0</v>
      </c>
      <c r="W561" s="3">
        <f>IF(W$3=0,0,INDEX(Sheet1!RawDataCols,$C561,W$5)*$R561)</f>
        <v>0</v>
      </c>
      <c r="X561" s="3">
        <f>IF(X$3=0,0,INDEX(Sheet1!RawDataCols,$C561,X$5)*$R561)</f>
        <v>0</v>
      </c>
      <c r="Y561" s="3">
        <f>IF(Y$3=0,0,INDEX(Sheet1!RawDataCols,$C561,Y$5)*$R561)</f>
        <v>0</v>
      </c>
      <c r="Z561" s="3">
        <f>IF(Z$3=0,0,INDEX(Sheet1!RawDataCols,$C561,Z$5)*$R561)</f>
        <v>0</v>
      </c>
      <c r="AA561" s="3">
        <f>IF(AA$3=0,0,INDEX(Sheet1!RawDataCols,$C561,AA$5)*$R561)</f>
        <v>0</v>
      </c>
      <c r="AB561" s="3">
        <f>IF(AB$3=0,0,INDEX(Sheet1!RawDataCols,$C561,AB$5)*$R561)</f>
        <v>0</v>
      </c>
      <c r="AC561" s="3">
        <f>IF(AC$3=0,0,INDEX(Sheet1!RawDataCols,$C561,AC$5)*$R561)</f>
        <v>0</v>
      </c>
      <c r="AD561" s="3">
        <f>IF(AD$3=0,0,INDEX(Sheet1!RawDataCols,$C561,AD$5)*$R561)</f>
        <v>0</v>
      </c>
      <c r="AE561" s="3">
        <f>IF(AE$3=0,0,INDEX(Sheet1!RawDataCols,$C561,AE$5)*$R561)</f>
        <v>0</v>
      </c>
      <c r="AF561" s="3">
        <f>IF(AF$3=0,0,INDEX(Sheet1!RawDataCols,$C561,AF$5)*$R561)</f>
        <v>0</v>
      </c>
      <c r="AG561" s="3">
        <f>IF(AG$3=0,0,INDEX(Sheet1!RawDataCols,$C561,AG$5)*$R561)</f>
        <v>0</v>
      </c>
      <c r="AH561" s="3">
        <f>IF(AH$3=0,0,INDEX(Sheet1!RawDataCols,$C561,AH$5)*$R561)</f>
        <v>0</v>
      </c>
      <c r="AI561" s="3">
        <f>IF(AI$3=0,0,INDEX(Sheet1!RawDataCols,$C561,AI$5)*$R561)</f>
        <v>0</v>
      </c>
      <c r="AJ561" s="3">
        <f>IF(AJ$3=0,0,INDEX(Sheet1!RawDataCols,$C561,AJ$5)*$R561)</f>
        <v>0</v>
      </c>
      <c r="AK561" s="3">
        <f>IF(AK$3=0,0,INDEX(Sheet1!RawDataCols,$C561,AK$5)*$R561)</f>
        <v>0</v>
      </c>
      <c r="AL561" s="3">
        <f>IF(AL$3=0,0,INDEX(Sheet1!RawDataCols,$C561,AL$5)*$R561)</f>
        <v>0</v>
      </c>
      <c r="AM561" s="3">
        <f>IF(AM$3=0,0,INDEX(Sheet1!RawDataCols,$C561,AM$5)*$R561)</f>
        <v>0</v>
      </c>
      <c r="AN561" s="3">
        <f>IF(AN$3=0,0,INDEX(Sheet1!RawDataCols,$C561,AN$5)*$R561)</f>
        <v>0</v>
      </c>
      <c r="AO561" s="3">
        <f>IF(AO$3=0,0,INDEX(Sheet1!RawDataCols,$C561,AO$5)*$R561)</f>
        <v>0</v>
      </c>
      <c r="AP561" s="3">
        <f>IF(AP$3=0,0,INDEX(Sheet1!RawDataCols,$C561,AP$5)*$R561)</f>
        <v>0</v>
      </c>
      <c r="AQ561" s="3">
        <f>IF(AQ$3=0,0,INDEX(Sheet1!RawDataCols,$C561,AQ$5)*$R561)</f>
        <v>0</v>
      </c>
      <c r="AR561" s="3">
        <f>IF(AR$3=0,0,INDEX(Sheet1!RawDataCols,$C561,AR$5)*$R561)</f>
        <v>0</v>
      </c>
      <c r="AS561" s="3">
        <f>IF(AS$3=0,0,INDEX(Sheet1!RawDataCols,$C561,AS$5)*$R561)</f>
        <v>0</v>
      </c>
      <c r="AT561" s="3">
        <f>IF(AT$3=0,0,INDEX(Sheet1!RawDataCols,$C561,AT$5)*$R561)</f>
        <v>0</v>
      </c>
      <c r="AU561" s="3">
        <f>IF(AU$3=0,0,INDEX(Sheet1!RawDataCols,$C561,AU$5)*$R561)</f>
        <v>0</v>
      </c>
      <c r="AV561" s="3">
        <f>IF(AV$3=0,0,INDEX(Sheet1!RawDataCols,$C561,AV$5)*$R561)</f>
        <v>0</v>
      </c>
      <c r="AW561" s="3">
        <f>IF(AW$3=0,0,INDEX(Sheet1!RawDataCols,$C561,AW$5)*$R561)</f>
        <v>0</v>
      </c>
      <c r="AX561" s="3">
        <f>IF(AX$3=0,0,INDEX(Sheet1!RawDataCols,$C561,AX$5)*$R561)</f>
        <v>0</v>
      </c>
      <c r="AY561" s="3">
        <f>IF(AY$3=0,0,INDEX(Sheet1!RawDataCols,$C561,AY$5)*$R561)</f>
        <v>0</v>
      </c>
      <c r="AZ561" s="3">
        <f>IF(AZ$3=0,0,INDEX(Sheet1!RawDataCols,$C561,AZ$5)*$R561)</f>
        <v>0</v>
      </c>
      <c r="BA561" s="3">
        <f>IF(BA$3=0,0,INDEX(Sheet1!RawDataCols,$C561,BA$5)*$R561)</f>
        <v>0</v>
      </c>
      <c r="BB561" s="3">
        <f>IF(BB$3=0,0,INDEX(Sheet1!RawDataCols,$C561,BB$5)*$R561)</f>
        <v>0</v>
      </c>
      <c r="BC561" s="3">
        <f>IF(BC$3=0,0,INDEX(Sheet1!RawDataCols,$C561,BC$5)*$R561)</f>
        <v>0</v>
      </c>
      <c r="BD561" s="3">
        <f>IF(BD$3=0,0,INDEX(Sheet1!RawDataCols,$C561,BD$5)*$R561)</f>
        <v>0</v>
      </c>
      <c r="BE561" s="3">
        <f>IF(BE$3=0,0,INDEX(Sheet1!RawDataCols,$C561,BE$5)*$R561)</f>
        <v>0</v>
      </c>
      <c r="BF561" s="3">
        <f>IF(BF$3=0,0,INDEX(Sheet1!RawDataCols,$C561,BF$5)*$R561)</f>
        <v>0</v>
      </c>
      <c r="BG561" s="179">
        <f>IF(BG$3=0,0,INDEX(Sheet1!RawDataCols,$C561,BG$5)*$R561)</f>
        <v>0</v>
      </c>
      <c r="BH561" s="33">
        <f t="shared" si="87"/>
        <v>0</v>
      </c>
      <c r="BI561" s="33">
        <f t="shared" si="88"/>
        <v>0</v>
      </c>
      <c r="BJ561" s="33">
        <f t="shared" si="89"/>
        <v>0</v>
      </c>
      <c r="BK561" s="3">
        <f>IF(BK$3=0,0,INDEX(Sheet1!RawDataCols,$C561,BK$5)*$R561)</f>
        <v>0</v>
      </c>
      <c r="BL561" s="3">
        <f>IF(BL$3=0,0,INDEX(Sheet1!RawDataCols,$C561,BL$5)*$R561)</f>
        <v>0</v>
      </c>
      <c r="BM561" s="3">
        <f>IF(BM$3=0,0,INDEX(Sheet1!RawDataCols,$C561,BM$5)*$R561)</f>
        <v>0</v>
      </c>
      <c r="BN561" s="3">
        <f>IF(BN$3=0,0,INDEX(Sheet1!RawDataCols,$C561,BN$5)*$R561)</f>
        <v>0</v>
      </c>
      <c r="BO561" s="3">
        <f>IF(BO$3=0,0,INDEX(Sheet1!RawDataCols,$C561,BO$5)*$R561)</f>
        <v>0</v>
      </c>
      <c r="BP561" s="3">
        <f>IF(BP$3=0,0,INDEX(Sheet1!RawDataCols,$C561,BP$5)*$R561)</f>
        <v>0</v>
      </c>
      <c r="BQ561" s="3">
        <f t="shared" si="90"/>
        <v>0</v>
      </c>
      <c r="BR561" s="3">
        <f t="shared" si="91"/>
        <v>0</v>
      </c>
      <c r="BS561" s="3">
        <f t="shared" si="92"/>
        <v>0</v>
      </c>
      <c r="BT561" s="3">
        <f t="shared" si="93"/>
        <v>0</v>
      </c>
      <c r="BU561" s="3" t="e">
        <f>INDEX(Sheet1!$BS$2:$BS$1000,MATCH($A561,Sheet1!$A$2:$A$1000,0))</f>
        <v>#N/A</v>
      </c>
      <c r="BV561" s="3" t="e">
        <f>INDEX(Sheet1!$BT$2:$BT$1000,MATCH($A561,Sheet1!$A$2:$A$1000,0))</f>
        <v>#N/A</v>
      </c>
    </row>
    <row r="562" spans="1:74" x14ac:dyDescent="0.2">
      <c r="A562" s="11" t="s">
        <v>432</v>
      </c>
      <c r="B562" s="3">
        <f>MATCH($A562,Sheet1!ACCOUNTNO,0)</f>
        <v>517</v>
      </c>
      <c r="C562" s="3">
        <f t="shared" si="84"/>
        <v>517</v>
      </c>
      <c r="D562" s="3" t="str">
        <f>IF(D$3=0,0,INDEX(Sheet1!RawDataCols,$C562,D$5))</f>
        <v>52360S01</v>
      </c>
      <c r="E562" s="3" t="str">
        <f>IF(E$3=0,0,INDEX(Sheet1!RawDataCols,$C562,E$5))</f>
        <v xml:space="preserve">52360          </v>
      </c>
      <c r="F562" s="3" t="str">
        <f>IF(F$3=0,0,INDEX(Sheet1!RawDataCols,$C562,F$5))</f>
        <v xml:space="preserve">S01            </v>
      </c>
      <c r="G562" s="3" t="str">
        <f>IF(G$3=0,0,INDEX(Sheet1!RawDataCols,$C562,G$5))</f>
        <v xml:space="preserve">               </v>
      </c>
      <c r="H562" s="3" t="str">
        <f>IF(H$3=0,0,INDEX(Sheet1!RawDataCols,$C562,H$5))</f>
        <v xml:space="preserve">               </v>
      </c>
      <c r="I562" s="3" t="str">
        <f>IF(I$3=0,0,INDEX(Sheet1!RawDataCols,$C562,I$5))</f>
        <v xml:space="preserve">               </v>
      </c>
      <c r="J562" s="3" t="str">
        <f>IF(J$3=0,0,INDEX(Sheet1!RawDataCols,$C562,J$5))</f>
        <v xml:space="preserve">               </v>
      </c>
      <c r="K562" s="3" t="str">
        <f>IF(K$3=0,0,INDEX(Sheet1!RawDataCols,$C562,K$5))</f>
        <v xml:space="preserve">               </v>
      </c>
      <c r="L562" s="3" t="str">
        <f>IF(L$3=0,0,INDEX(Sheet1!RawDataCols,$C562,L$5))</f>
        <v xml:space="preserve">               </v>
      </c>
      <c r="M562" s="3" t="str">
        <f>IF(M$3=0,0,INDEX(Sheet1!RawDataCols,$C562,M$5))</f>
        <v xml:space="preserve">F007  </v>
      </c>
      <c r="N562" s="3" t="str">
        <f>IF(N$3=0,0,INDEX(Sheet1!RawDataCols,$C562,N$5))</f>
        <v>Suspense-Expense</v>
      </c>
      <c r="O562" s="3">
        <f>INDEX(Sheet1!RawDataCols,$C562,O$5)</f>
        <v>20</v>
      </c>
      <c r="P562" s="3" t="str">
        <f>INDEX(Sheet1!RawDataCols,$C562,P$5)</f>
        <v>Current Assets</v>
      </c>
      <c r="Q562" s="3" t="str">
        <f>IF(Q$3=0,0,INDEX(Sheet1!RawDataCols,$C562,Q$5))</f>
        <v>B</v>
      </c>
      <c r="R562" s="3">
        <f t="shared" si="85"/>
        <v>1</v>
      </c>
      <c r="S562" s="3">
        <f t="shared" si="86"/>
        <v>-1</v>
      </c>
      <c r="T562" s="3">
        <f>IF(T$3=0,0,INDEX(Sheet1!RawDataCols,$C562,T$5)*$R562)</f>
        <v>0</v>
      </c>
      <c r="U562" s="3">
        <f>IF(U$3=0,0,INDEX(Sheet1!RawDataCols,$C562,U$5)*$R562)</f>
        <v>0</v>
      </c>
      <c r="V562" s="3">
        <f>IF(V$3=0,0,INDEX(Sheet1!RawDataCols,$C562,V$5)*$R562)</f>
        <v>0</v>
      </c>
      <c r="W562" s="3">
        <f>IF(W$3=0,0,INDEX(Sheet1!RawDataCols,$C562,W$5)*$R562)</f>
        <v>0</v>
      </c>
      <c r="X562" s="3">
        <f>IF(X$3=0,0,INDEX(Sheet1!RawDataCols,$C562,X$5)*$R562)</f>
        <v>0</v>
      </c>
      <c r="Y562" s="3">
        <f>IF(Y$3=0,0,INDEX(Sheet1!RawDataCols,$C562,Y$5)*$R562)</f>
        <v>0</v>
      </c>
      <c r="Z562" s="3">
        <f>IF(Z$3=0,0,INDEX(Sheet1!RawDataCols,$C562,Z$5)*$R562)</f>
        <v>0</v>
      </c>
      <c r="AA562" s="3">
        <f>IF(AA$3=0,0,INDEX(Sheet1!RawDataCols,$C562,AA$5)*$R562)</f>
        <v>0</v>
      </c>
      <c r="AB562" s="3">
        <f>IF(AB$3=0,0,INDEX(Sheet1!RawDataCols,$C562,AB$5)*$R562)</f>
        <v>0</v>
      </c>
      <c r="AC562" s="3">
        <f>IF(AC$3=0,0,INDEX(Sheet1!RawDataCols,$C562,AC$5)*$R562)</f>
        <v>0</v>
      </c>
      <c r="AD562" s="3">
        <f>IF(AD$3=0,0,INDEX(Sheet1!RawDataCols,$C562,AD$5)*$R562)</f>
        <v>0</v>
      </c>
      <c r="AE562" s="3">
        <f>IF(AE$3=0,0,INDEX(Sheet1!RawDataCols,$C562,AE$5)*$R562)</f>
        <v>0</v>
      </c>
      <c r="AF562" s="3">
        <f>IF(AF$3=0,0,INDEX(Sheet1!RawDataCols,$C562,AF$5)*$R562)</f>
        <v>0</v>
      </c>
      <c r="AG562" s="3">
        <f>IF(AG$3=0,0,INDEX(Sheet1!RawDataCols,$C562,AG$5)*$R562)</f>
        <v>0</v>
      </c>
      <c r="AH562" s="3">
        <f>IF(AH$3=0,0,INDEX(Sheet1!RawDataCols,$C562,AH$5)*$R562)</f>
        <v>0</v>
      </c>
      <c r="AI562" s="3">
        <f>IF(AI$3=0,0,INDEX(Sheet1!RawDataCols,$C562,AI$5)*$R562)</f>
        <v>0</v>
      </c>
      <c r="AJ562" s="3">
        <f>IF(AJ$3=0,0,INDEX(Sheet1!RawDataCols,$C562,AJ$5)*$R562)</f>
        <v>0</v>
      </c>
      <c r="AK562" s="3">
        <f>IF(AK$3=0,0,INDEX(Sheet1!RawDataCols,$C562,AK$5)*$R562)</f>
        <v>0</v>
      </c>
      <c r="AL562" s="3">
        <f>IF(AL$3=0,0,INDEX(Sheet1!RawDataCols,$C562,AL$5)*$R562)</f>
        <v>-1095.5899999999999</v>
      </c>
      <c r="AM562" s="3">
        <f>IF(AM$3=0,0,INDEX(Sheet1!RawDataCols,$C562,AM$5)*$R562)</f>
        <v>0</v>
      </c>
      <c r="AN562" s="3">
        <f>IF(AN$3=0,0,INDEX(Sheet1!RawDataCols,$C562,AN$5)*$R562)</f>
        <v>0</v>
      </c>
      <c r="AO562" s="3">
        <f>IF(AO$3=0,0,INDEX(Sheet1!RawDataCols,$C562,AO$5)*$R562)</f>
        <v>2150</v>
      </c>
      <c r="AP562" s="3">
        <f>IF(AP$3=0,0,INDEX(Sheet1!RawDataCols,$C562,AP$5)*$R562)</f>
        <v>0</v>
      </c>
      <c r="AQ562" s="3">
        <f>IF(AQ$3=0,0,INDEX(Sheet1!RawDataCols,$C562,AQ$5)*$R562)</f>
        <v>0</v>
      </c>
      <c r="AR562" s="3">
        <f>IF(AR$3=0,0,INDEX(Sheet1!RawDataCols,$C562,AR$5)*$R562)</f>
        <v>0</v>
      </c>
      <c r="AS562" s="3">
        <f>IF(AS$3=0,0,INDEX(Sheet1!RawDataCols,$C562,AS$5)*$R562)</f>
        <v>0</v>
      </c>
      <c r="AT562" s="3">
        <f>IF(AT$3=0,0,INDEX(Sheet1!RawDataCols,$C562,AT$5)*$R562)</f>
        <v>0</v>
      </c>
      <c r="AU562" s="3">
        <f>IF(AU$3=0,0,INDEX(Sheet1!RawDataCols,$C562,AU$5)*$R562)</f>
        <v>0</v>
      </c>
      <c r="AV562" s="3">
        <f>IF(AV$3=0,0,INDEX(Sheet1!RawDataCols,$C562,AV$5)*$R562)</f>
        <v>0</v>
      </c>
      <c r="AW562" s="3">
        <f>IF(AW$3=0,0,INDEX(Sheet1!RawDataCols,$C562,AW$5)*$R562)</f>
        <v>0</v>
      </c>
      <c r="AX562" s="3">
        <f>IF(AX$3=0,0,INDEX(Sheet1!RawDataCols,$C562,AX$5)*$R562)</f>
        <v>0</v>
      </c>
      <c r="AY562" s="3">
        <f>IF(AY$3=0,0,INDEX(Sheet1!RawDataCols,$C562,AY$5)*$R562)</f>
        <v>0</v>
      </c>
      <c r="AZ562" s="3">
        <f>IF(AZ$3=0,0,INDEX(Sheet1!RawDataCols,$C562,AZ$5)*$R562)</f>
        <v>0</v>
      </c>
      <c r="BA562" s="3">
        <f>IF(BA$3=0,0,INDEX(Sheet1!RawDataCols,$C562,BA$5)*$R562)</f>
        <v>-2150</v>
      </c>
      <c r="BB562" s="3">
        <f>IF(BB$3=0,0,INDEX(Sheet1!RawDataCols,$C562,BB$5)*$R562)</f>
        <v>0</v>
      </c>
      <c r="BC562" s="3">
        <f>IF(BC$3=0,0,INDEX(Sheet1!RawDataCols,$C562,BC$5)*$R562)</f>
        <v>0</v>
      </c>
      <c r="BD562" s="3">
        <f>IF(BD$3=0,0,INDEX(Sheet1!RawDataCols,$C562,BD$5)*$R562)</f>
        <v>0</v>
      </c>
      <c r="BE562" s="3">
        <f>IF(BE$3=0,0,INDEX(Sheet1!RawDataCols,$C562,BE$5)*$R562)</f>
        <v>0</v>
      </c>
      <c r="BF562" s="3">
        <f>IF(BF$3=0,0,INDEX(Sheet1!RawDataCols,$C562,BF$5)*$R562)</f>
        <v>0</v>
      </c>
      <c r="BG562" s="179">
        <f>IF(BG$3=0,0,INDEX(Sheet1!RawDataCols,$C562,BG$5)*$R562)</f>
        <v>0</v>
      </c>
      <c r="BH562" s="33">
        <f t="shared" si="87"/>
        <v>0</v>
      </c>
      <c r="BI562" s="33">
        <f t="shared" si="88"/>
        <v>0</v>
      </c>
      <c r="BJ562" s="33">
        <f t="shared" si="89"/>
        <v>0</v>
      </c>
      <c r="BK562" s="3">
        <f>IF(BK$3=0,0,INDEX(Sheet1!RawDataCols,$C562,BK$5)*$R562)</f>
        <v>0</v>
      </c>
      <c r="BL562" s="3">
        <f>IF(BL$3=0,0,INDEX(Sheet1!RawDataCols,$C562,BL$5)*$R562)</f>
        <v>0</v>
      </c>
      <c r="BM562" s="3">
        <f>IF(BM$3=0,0,INDEX(Sheet1!RawDataCols,$C562,BM$5)*$R562)</f>
        <v>136.94874999999999</v>
      </c>
      <c r="BN562" s="3">
        <f>IF(BN$3=0,0,INDEX(Sheet1!RawDataCols,$C562,BN$5)*$R562)</f>
        <v>12.545</v>
      </c>
      <c r="BO562" s="3">
        <f>IF(BO$3=0,0,INDEX(Sheet1!RawDataCols,$C562,BO$5)*$R562)</f>
        <v>0</v>
      </c>
      <c r="BP562" s="3">
        <f>IF(BP$3=0,0,INDEX(Sheet1!RawDataCols,$C562,BP$5)*$R562)</f>
        <v>1095.5899999999999</v>
      </c>
      <c r="BQ562" s="3">
        <f t="shared" si="90"/>
        <v>0</v>
      </c>
      <c r="BR562" s="3">
        <f t="shared" si="91"/>
        <v>0</v>
      </c>
      <c r="BS562" s="3">
        <f t="shared" si="92"/>
        <v>0</v>
      </c>
      <c r="BT562" s="3">
        <f t="shared" si="93"/>
        <v>0</v>
      </c>
      <c r="BU562" s="3" t="str">
        <f>INDEX(Sheet1!$BS$2:$BS$1000,MATCH($A562,Sheet1!$A$2:$A$1000,0))</f>
        <v>22</v>
      </c>
      <c r="BV562" s="3">
        <f>INDEX(Sheet1!$BT$2:$BT$1000,MATCH($A562,Sheet1!$A$2:$A$1000,0))</f>
        <v>0</v>
      </c>
    </row>
    <row r="563" spans="1:74" x14ac:dyDescent="0.2">
      <c r="A563" s="11" t="s">
        <v>433</v>
      </c>
      <c r="B563" s="3">
        <f>MATCH($A563,Sheet1!ACCOUNTNO,0)</f>
        <v>518</v>
      </c>
      <c r="C563" s="3">
        <f t="shared" si="84"/>
        <v>518</v>
      </c>
      <c r="D563" s="3" t="str">
        <f>IF(D$3=0,0,INDEX(Sheet1!RawDataCols,$C563,D$5))</f>
        <v>52360S02</v>
      </c>
      <c r="E563" s="3" t="str">
        <f>IF(E$3=0,0,INDEX(Sheet1!RawDataCols,$C563,E$5))</f>
        <v xml:space="preserve">52360          </v>
      </c>
      <c r="F563" s="3" t="str">
        <f>IF(F$3=0,0,INDEX(Sheet1!RawDataCols,$C563,F$5))</f>
        <v xml:space="preserve">S02            </v>
      </c>
      <c r="G563" s="3" t="str">
        <f>IF(G$3=0,0,INDEX(Sheet1!RawDataCols,$C563,G$5))</f>
        <v xml:space="preserve">               </v>
      </c>
      <c r="H563" s="3" t="str">
        <f>IF(H$3=0,0,INDEX(Sheet1!RawDataCols,$C563,H$5))</f>
        <v xml:space="preserve">               </v>
      </c>
      <c r="I563" s="3" t="str">
        <f>IF(I$3=0,0,INDEX(Sheet1!RawDataCols,$C563,I$5))</f>
        <v xml:space="preserve">               </v>
      </c>
      <c r="J563" s="3" t="str">
        <f>IF(J$3=0,0,INDEX(Sheet1!RawDataCols,$C563,J$5))</f>
        <v xml:space="preserve">               </v>
      </c>
      <c r="K563" s="3" t="str">
        <f>IF(K$3=0,0,INDEX(Sheet1!RawDataCols,$C563,K$5))</f>
        <v xml:space="preserve">               </v>
      </c>
      <c r="L563" s="3" t="str">
        <f>IF(L$3=0,0,INDEX(Sheet1!RawDataCols,$C563,L$5))</f>
        <v xml:space="preserve">               </v>
      </c>
      <c r="M563" s="3" t="str">
        <f>IF(M$3=0,0,INDEX(Sheet1!RawDataCols,$C563,M$5))</f>
        <v xml:space="preserve">F007  </v>
      </c>
      <c r="N563" s="3" t="str">
        <f>IF(N$3=0,0,INDEX(Sheet1!RawDataCols,$C563,N$5))</f>
        <v>Suspense-Other</v>
      </c>
      <c r="O563" s="3">
        <f>INDEX(Sheet1!RawDataCols,$C563,O$5)</f>
        <v>20</v>
      </c>
      <c r="P563" s="3" t="str">
        <f>INDEX(Sheet1!RawDataCols,$C563,P$5)</f>
        <v>Current Assets</v>
      </c>
      <c r="Q563" s="3" t="str">
        <f>IF(Q$3=0,0,INDEX(Sheet1!RawDataCols,$C563,Q$5))</f>
        <v>B</v>
      </c>
      <c r="R563" s="3">
        <f t="shared" si="85"/>
        <v>1</v>
      </c>
      <c r="S563" s="3">
        <f t="shared" si="86"/>
        <v>-1</v>
      </c>
      <c r="T563" s="3">
        <f>IF(T$3=0,0,INDEX(Sheet1!RawDataCols,$C563,T$5)*$R563)</f>
        <v>0</v>
      </c>
      <c r="U563" s="3">
        <f>IF(U$3=0,0,INDEX(Sheet1!RawDataCols,$C563,U$5)*$R563)</f>
        <v>0</v>
      </c>
      <c r="V563" s="3">
        <f>IF(V$3=0,0,INDEX(Sheet1!RawDataCols,$C563,V$5)*$R563)</f>
        <v>0</v>
      </c>
      <c r="W563" s="3">
        <f>IF(W$3=0,0,INDEX(Sheet1!RawDataCols,$C563,W$5)*$R563)</f>
        <v>0</v>
      </c>
      <c r="X563" s="3">
        <f>IF(X$3=0,0,INDEX(Sheet1!RawDataCols,$C563,X$5)*$R563)</f>
        <v>0</v>
      </c>
      <c r="Y563" s="3">
        <f>IF(Y$3=0,0,INDEX(Sheet1!RawDataCols,$C563,Y$5)*$R563)</f>
        <v>0</v>
      </c>
      <c r="Z563" s="3">
        <f>IF(Z$3=0,0,INDEX(Sheet1!RawDataCols,$C563,Z$5)*$R563)</f>
        <v>-946.99</v>
      </c>
      <c r="AA563" s="3">
        <f>IF(AA$3=0,0,INDEX(Sheet1!RawDataCols,$C563,AA$5)*$R563)</f>
        <v>1772.85</v>
      </c>
      <c r="AB563" s="3">
        <f>IF(AB$3=0,0,INDEX(Sheet1!RawDataCols,$C563,AB$5)*$R563)</f>
        <v>0</v>
      </c>
      <c r="AC563" s="3">
        <f>IF(AC$3=0,0,INDEX(Sheet1!RawDataCols,$C563,AC$5)*$R563)</f>
        <v>0</v>
      </c>
      <c r="AD563" s="3">
        <f>IF(AD$3=0,0,INDEX(Sheet1!RawDataCols,$C563,AD$5)*$R563)</f>
        <v>-1772.85</v>
      </c>
      <c r="AE563" s="3">
        <f>IF(AE$3=0,0,INDEX(Sheet1!RawDataCols,$C563,AE$5)*$R563)</f>
        <v>0</v>
      </c>
      <c r="AF563" s="3">
        <f>IF(AF$3=0,0,INDEX(Sheet1!RawDataCols,$C563,AF$5)*$R563)</f>
        <v>-17081.32</v>
      </c>
      <c r="AG563" s="3">
        <f>IF(AG$3=0,0,INDEX(Sheet1!RawDataCols,$C563,AG$5)*$R563)</f>
        <v>16727.939999999999</v>
      </c>
      <c r="AH563" s="3">
        <f>IF(AH$3=0,0,INDEX(Sheet1!RawDataCols,$C563,AH$5)*$R563)</f>
        <v>0</v>
      </c>
      <c r="AI563" s="3">
        <f>IF(AI$3=0,0,INDEX(Sheet1!RawDataCols,$C563,AI$5)*$R563)</f>
        <v>0</v>
      </c>
      <c r="AJ563" s="3">
        <f>IF(AJ$3=0,0,INDEX(Sheet1!RawDataCols,$C563,AJ$5)*$R563)</f>
        <v>-16054.84</v>
      </c>
      <c r="AK563" s="3">
        <f>IF(AK$3=0,0,INDEX(Sheet1!RawDataCols,$C563,AK$5)*$R563)</f>
        <v>0</v>
      </c>
      <c r="AL563" s="3">
        <f>IF(AL$3=0,0,INDEX(Sheet1!RawDataCols,$C563,AL$5)*$R563)</f>
        <v>20490.21</v>
      </c>
      <c r="AM563" s="3">
        <f>IF(AM$3=0,0,INDEX(Sheet1!RawDataCols,$C563,AM$5)*$R563)</f>
        <v>0</v>
      </c>
      <c r="AN563" s="3">
        <f>IF(AN$3=0,0,INDEX(Sheet1!RawDataCols,$C563,AN$5)*$R563)</f>
        <v>0</v>
      </c>
      <c r="AO563" s="3">
        <f>IF(AO$3=0,0,INDEX(Sheet1!RawDataCols,$C563,AO$5)*$R563)</f>
        <v>0</v>
      </c>
      <c r="AP563" s="3">
        <f>IF(AP$3=0,0,INDEX(Sheet1!RawDataCols,$C563,AP$5)*$R563)</f>
        <v>0</v>
      </c>
      <c r="AQ563" s="3">
        <f>IF(AQ$3=0,0,INDEX(Sheet1!RawDataCols,$C563,AQ$5)*$R563)</f>
        <v>0</v>
      </c>
      <c r="AR563" s="3">
        <f>IF(AR$3=0,0,INDEX(Sheet1!RawDataCols,$C563,AR$5)*$R563)</f>
        <v>0</v>
      </c>
      <c r="AS563" s="3">
        <f>IF(AS$3=0,0,INDEX(Sheet1!RawDataCols,$C563,AS$5)*$R563)</f>
        <v>0</v>
      </c>
      <c r="AT563" s="3">
        <f>IF(AT$3=0,0,INDEX(Sheet1!RawDataCols,$C563,AT$5)*$R563)</f>
        <v>0</v>
      </c>
      <c r="AU563" s="3">
        <f>IF(AU$3=0,0,INDEX(Sheet1!RawDataCols,$C563,AU$5)*$R563)</f>
        <v>0</v>
      </c>
      <c r="AV563" s="3">
        <f>IF(AV$3=0,0,INDEX(Sheet1!RawDataCols,$C563,AV$5)*$R563)</f>
        <v>0</v>
      </c>
      <c r="AW563" s="3">
        <f>IF(AW$3=0,0,INDEX(Sheet1!RawDataCols,$C563,AW$5)*$R563)</f>
        <v>0</v>
      </c>
      <c r="AX563" s="3">
        <f>IF(AX$3=0,0,INDEX(Sheet1!RawDataCols,$C563,AX$5)*$R563)</f>
        <v>0</v>
      </c>
      <c r="AY563" s="3">
        <f>IF(AY$3=0,0,INDEX(Sheet1!RawDataCols,$C563,AY$5)*$R563)</f>
        <v>0</v>
      </c>
      <c r="AZ563" s="3">
        <f>IF(AZ$3=0,0,INDEX(Sheet1!RawDataCols,$C563,AZ$5)*$R563)</f>
        <v>0</v>
      </c>
      <c r="BA563" s="3">
        <f>IF(BA$3=0,0,INDEX(Sheet1!RawDataCols,$C563,BA$5)*$R563)</f>
        <v>0</v>
      </c>
      <c r="BB563" s="3">
        <f>IF(BB$3=0,0,INDEX(Sheet1!RawDataCols,$C563,BB$5)*$R563)</f>
        <v>-673.1</v>
      </c>
      <c r="BC563" s="3">
        <f>IF(BC$3=0,0,INDEX(Sheet1!RawDataCols,$C563,BC$5)*$R563)</f>
        <v>0</v>
      </c>
      <c r="BD563" s="3">
        <f>IF(BD$3=0,0,INDEX(Sheet1!RawDataCols,$C563,BD$5)*$R563)</f>
        <v>0</v>
      </c>
      <c r="BE563" s="3">
        <f>IF(BE$3=0,0,INDEX(Sheet1!RawDataCols,$C563,BE$5)*$R563)</f>
        <v>-673.1</v>
      </c>
      <c r="BF563" s="3">
        <f>IF(BF$3=0,0,INDEX(Sheet1!RawDataCols,$C563,BF$5)*$R563)</f>
        <v>0</v>
      </c>
      <c r="BG563" s="179">
        <f>IF(BG$3=0,0,INDEX(Sheet1!RawDataCols,$C563,BG$5)*$R563)</f>
        <v>0</v>
      </c>
      <c r="BH563" s="33">
        <f t="shared" si="87"/>
        <v>-1.4779288903810084E-12</v>
      </c>
      <c r="BI563" s="33">
        <f t="shared" si="88"/>
        <v>0</v>
      </c>
      <c r="BJ563" s="33">
        <f t="shared" si="89"/>
        <v>0</v>
      </c>
      <c r="BK563" s="3">
        <f>IF(BK$3=0,0,INDEX(Sheet1!RawDataCols,$C563,BK$5)*$R563)</f>
        <v>0</v>
      </c>
      <c r="BL563" s="3">
        <f>IF(BL$3=0,0,INDEX(Sheet1!RawDataCols,$C563,BL$5)*$R563)</f>
        <v>0</v>
      </c>
      <c r="BM563" s="3">
        <f>IF(BM$3=0,0,INDEX(Sheet1!RawDataCols,$C563,BM$5)*$R563)</f>
        <v>4801.5375000000004</v>
      </c>
      <c r="BN563" s="3">
        <f>IF(BN$3=0,0,INDEX(Sheet1!RawDataCols,$C563,BN$5)*$R563)</f>
        <v>5235.7049999999999</v>
      </c>
      <c r="BO563" s="3">
        <f>IF(BO$3=0,0,INDEX(Sheet1!RawDataCols,$C563,BO$5)*$R563)</f>
        <v>0</v>
      </c>
      <c r="BP563" s="3">
        <f>IF(BP$3=0,0,INDEX(Sheet1!RawDataCols,$C563,BP$5)*$R563)</f>
        <v>-2461.9</v>
      </c>
      <c r="BQ563" s="3">
        <f t="shared" si="90"/>
        <v>1772.85</v>
      </c>
      <c r="BR563" s="3">
        <f t="shared" si="91"/>
        <v>673.09999999999809</v>
      </c>
      <c r="BS563" s="3">
        <f t="shared" si="92"/>
        <v>673.09999999999809</v>
      </c>
      <c r="BT563" s="3">
        <f t="shared" si="93"/>
        <v>-1.9326762412674725E-12</v>
      </c>
      <c r="BU563" s="3" t="str">
        <f>INDEX(Sheet1!$BS$2:$BS$1000,MATCH($A563,Sheet1!$A$2:$A$1000,0))</f>
        <v>22</v>
      </c>
      <c r="BV563" s="3">
        <f>INDEX(Sheet1!$BT$2:$BT$1000,MATCH($A563,Sheet1!$A$2:$A$1000,0))</f>
        <v>0</v>
      </c>
    </row>
    <row r="564" spans="1:74" x14ac:dyDescent="0.2">
      <c r="A564" s="11" t="s">
        <v>434</v>
      </c>
      <c r="B564" s="3">
        <f>MATCH($A564,Sheet1!ACCOUNTNO,0)</f>
        <v>519</v>
      </c>
      <c r="C564" s="3">
        <f t="shared" si="84"/>
        <v>519</v>
      </c>
      <c r="D564" s="3" t="str">
        <f>IF(D$3=0,0,INDEX(Sheet1!RawDataCols,$C564,D$5))</f>
        <v>62100G01</v>
      </c>
      <c r="E564" s="3" t="str">
        <f>IF(E$3=0,0,INDEX(Sheet1!RawDataCols,$C564,E$5))</f>
        <v xml:space="preserve">62100          </v>
      </c>
      <c r="F564" s="3" t="str">
        <f>IF(F$3=0,0,INDEX(Sheet1!RawDataCols,$C564,F$5))</f>
        <v xml:space="preserve">G01            </v>
      </c>
      <c r="G564" s="3" t="str">
        <f>IF(G$3=0,0,INDEX(Sheet1!RawDataCols,$C564,G$5))</f>
        <v xml:space="preserve">               </v>
      </c>
      <c r="H564" s="3" t="str">
        <f>IF(H$3=0,0,INDEX(Sheet1!RawDataCols,$C564,H$5))</f>
        <v xml:space="preserve">               </v>
      </c>
      <c r="I564" s="3" t="str">
        <f>IF(I$3=0,0,INDEX(Sheet1!RawDataCols,$C564,I$5))</f>
        <v xml:space="preserve">               </v>
      </c>
      <c r="J564" s="3" t="str">
        <f>IF(J$3=0,0,INDEX(Sheet1!RawDataCols,$C564,J$5))</f>
        <v xml:space="preserve">               </v>
      </c>
      <c r="K564" s="3" t="str">
        <f>IF(K$3=0,0,INDEX(Sheet1!RawDataCols,$C564,K$5))</f>
        <v xml:space="preserve">               </v>
      </c>
      <c r="L564" s="3" t="str">
        <f>IF(L$3=0,0,INDEX(Sheet1!RawDataCols,$C564,L$5))</f>
        <v xml:space="preserve">               </v>
      </c>
      <c r="M564" s="3" t="str">
        <f>IF(M$3=0,0,INDEX(Sheet1!RawDataCols,$C564,M$5))</f>
        <v xml:space="preserve">F007  </v>
      </c>
      <c r="N564" s="3" t="str">
        <f>IF(N$3=0,0,INDEX(Sheet1!RawDataCols,$C564,N$5))</f>
        <v>Intercompany-23F</v>
      </c>
      <c r="O564" s="3">
        <f>INDEX(Sheet1!RawDataCols,$C564,O$5)</f>
        <v>26</v>
      </c>
      <c r="P564" s="3" t="str">
        <f>INDEX(Sheet1!RawDataCols,$C564,P$5)</f>
        <v>Other Assets</v>
      </c>
      <c r="Q564" s="3" t="str">
        <f>IF(Q$3=0,0,INDEX(Sheet1!RawDataCols,$C564,Q$5))</f>
        <v>B</v>
      </c>
      <c r="R564" s="3">
        <f t="shared" si="85"/>
        <v>1</v>
      </c>
      <c r="S564" s="3">
        <f t="shared" si="86"/>
        <v>-1</v>
      </c>
      <c r="T564" s="3">
        <f>IF(T$3=0,0,INDEX(Sheet1!RawDataCols,$C564,T$5)*$R564)</f>
        <v>42476</v>
      </c>
      <c r="U564" s="3">
        <f>IF(U$3=0,0,INDEX(Sheet1!RawDataCols,$C564,U$5)*$R564)</f>
        <v>0</v>
      </c>
      <c r="V564" s="3">
        <f>IF(V$3=0,0,INDEX(Sheet1!RawDataCols,$C564,V$5)*$R564)</f>
        <v>0</v>
      </c>
      <c r="W564" s="3">
        <f>IF(W$3=0,0,INDEX(Sheet1!RawDataCols,$C564,W$5)*$R564)</f>
        <v>0</v>
      </c>
      <c r="X564" s="3">
        <f>IF(X$3=0,0,INDEX(Sheet1!RawDataCols,$C564,X$5)*$R564)</f>
        <v>0</v>
      </c>
      <c r="Y564" s="3">
        <f>IF(Y$3=0,0,INDEX(Sheet1!RawDataCols,$C564,Y$5)*$R564)</f>
        <v>0</v>
      </c>
      <c r="Z564" s="3">
        <f>IF(Z$3=0,0,INDEX(Sheet1!RawDataCols,$C564,Z$5)*$R564)</f>
        <v>10000</v>
      </c>
      <c r="AA564" s="3">
        <f>IF(AA$3=0,0,INDEX(Sheet1!RawDataCols,$C564,AA$5)*$R564)</f>
        <v>0</v>
      </c>
      <c r="AB564" s="3">
        <f>IF(AB$3=0,0,INDEX(Sheet1!RawDataCols,$C564,AB$5)*$R564)</f>
        <v>0</v>
      </c>
      <c r="AC564" s="3">
        <f>IF(AC$3=0,0,INDEX(Sheet1!RawDataCols,$C564,AC$5)*$R564)</f>
        <v>0</v>
      </c>
      <c r="AD564" s="3">
        <f>IF(AD$3=0,0,INDEX(Sheet1!RawDataCols,$C564,AD$5)*$R564)</f>
        <v>0</v>
      </c>
      <c r="AE564" s="3">
        <f>IF(AE$3=0,0,INDEX(Sheet1!RawDataCols,$C564,AE$5)*$R564)</f>
        <v>0</v>
      </c>
      <c r="AF564" s="3">
        <f>IF(AF$3=0,0,INDEX(Sheet1!RawDataCols,$C564,AF$5)*$R564)</f>
        <v>0</v>
      </c>
      <c r="AG564" s="3">
        <f>IF(AG$3=0,0,INDEX(Sheet1!RawDataCols,$C564,AG$5)*$R564)</f>
        <v>0</v>
      </c>
      <c r="AH564" s="3">
        <f>IF(AH$3=0,0,INDEX(Sheet1!RawDataCols,$C564,AH$5)*$R564)</f>
        <v>0</v>
      </c>
      <c r="AI564" s="3">
        <f>IF(AI$3=0,0,INDEX(Sheet1!RawDataCols,$C564,AI$5)*$R564)</f>
        <v>10500</v>
      </c>
      <c r="AJ564" s="3">
        <f>IF(AJ$3=0,0,INDEX(Sheet1!RawDataCols,$C564,AJ$5)*$R564)</f>
        <v>-42476</v>
      </c>
      <c r="AK564" s="3">
        <f>IF(AK$3=0,0,INDEX(Sheet1!RawDataCols,$C564,AK$5)*$R564)</f>
        <v>0</v>
      </c>
      <c r="AL564" s="3">
        <f>IF(AL$3=0,0,INDEX(Sheet1!RawDataCols,$C564,AL$5)*$R564)</f>
        <v>-40450</v>
      </c>
      <c r="AM564" s="3">
        <f>IF(AM$3=0,0,INDEX(Sheet1!RawDataCols,$C564,AM$5)*$R564)</f>
        <v>0</v>
      </c>
      <c r="AN564" s="3">
        <f>IF(AN$3=0,0,INDEX(Sheet1!RawDataCols,$C564,AN$5)*$R564)</f>
        <v>0</v>
      </c>
      <c r="AO564" s="3">
        <f>IF(AO$3=0,0,INDEX(Sheet1!RawDataCols,$C564,AO$5)*$R564)</f>
        <v>0</v>
      </c>
      <c r="AP564" s="3">
        <f>IF(AP$3=0,0,INDEX(Sheet1!RawDataCols,$C564,AP$5)*$R564)</f>
        <v>0</v>
      </c>
      <c r="AQ564" s="3">
        <f>IF(AQ$3=0,0,INDEX(Sheet1!RawDataCols,$C564,AQ$5)*$R564)</f>
        <v>0</v>
      </c>
      <c r="AR564" s="3">
        <f>IF(AR$3=0,0,INDEX(Sheet1!RawDataCols,$C564,AR$5)*$R564)</f>
        <v>10476</v>
      </c>
      <c r="AS564" s="3">
        <f>IF(AS$3=0,0,INDEX(Sheet1!RawDataCols,$C564,AS$5)*$R564)</f>
        <v>30000</v>
      </c>
      <c r="AT564" s="3">
        <f>IF(AT$3=0,0,INDEX(Sheet1!RawDataCols,$C564,AT$5)*$R564)</f>
        <v>0</v>
      </c>
      <c r="AU564" s="3">
        <f>IF(AU$3=0,0,INDEX(Sheet1!RawDataCols,$C564,AU$5)*$R564)</f>
        <v>0</v>
      </c>
      <c r="AV564" s="3">
        <f>IF(AV$3=0,0,INDEX(Sheet1!RawDataCols,$C564,AV$5)*$R564)</f>
        <v>0</v>
      </c>
      <c r="AW564" s="3">
        <f>IF(AW$3=0,0,INDEX(Sheet1!RawDataCols,$C564,AW$5)*$R564)</f>
        <v>0</v>
      </c>
      <c r="AX564" s="3">
        <f>IF(AX$3=0,0,INDEX(Sheet1!RawDataCols,$C564,AX$5)*$R564)</f>
        <v>0</v>
      </c>
      <c r="AY564" s="3">
        <f>IF(AY$3=0,0,INDEX(Sheet1!RawDataCols,$C564,AY$5)*$R564)</f>
        <v>0</v>
      </c>
      <c r="AZ564" s="3">
        <f>IF(AZ$3=0,0,INDEX(Sheet1!RawDataCols,$C564,AZ$5)*$R564)</f>
        <v>0</v>
      </c>
      <c r="BA564" s="3">
        <f>IF(BA$3=0,0,INDEX(Sheet1!RawDataCols,$C564,BA$5)*$R564)</f>
        <v>22000</v>
      </c>
      <c r="BB564" s="3">
        <f>IF(BB$3=0,0,INDEX(Sheet1!RawDataCols,$C564,BB$5)*$R564)</f>
        <v>0</v>
      </c>
      <c r="BC564" s="3">
        <f>IF(BC$3=0,0,INDEX(Sheet1!RawDataCols,$C564,BC$5)*$R564)</f>
        <v>0</v>
      </c>
      <c r="BD564" s="3">
        <f>IF(BD$3=0,0,INDEX(Sheet1!RawDataCols,$C564,BD$5)*$R564)</f>
        <v>10000</v>
      </c>
      <c r="BE564" s="3">
        <f>IF(BE$3=0,0,INDEX(Sheet1!RawDataCols,$C564,BE$5)*$R564)</f>
        <v>0</v>
      </c>
      <c r="BF564" s="3">
        <f>IF(BF$3=0,0,INDEX(Sheet1!RawDataCols,$C564,BF$5)*$R564)</f>
        <v>0</v>
      </c>
      <c r="BG564" s="179">
        <f>IF(BG$3=0,0,INDEX(Sheet1!RawDataCols,$C564,BG$5)*$R564)</f>
        <v>10000</v>
      </c>
      <c r="BH564" s="33">
        <f t="shared" si="87"/>
        <v>30000</v>
      </c>
      <c r="BI564" s="33">
        <f t="shared" si="88"/>
        <v>0</v>
      </c>
      <c r="BJ564" s="33">
        <f t="shared" si="89"/>
        <v>42476</v>
      </c>
      <c r="BK564" s="3">
        <f>IF(BK$3=0,0,INDEX(Sheet1!RawDataCols,$C564,BK$5)*$R564)</f>
        <v>0</v>
      </c>
      <c r="BL564" s="3">
        <f>IF(BL$3=0,0,INDEX(Sheet1!RawDataCols,$C564,BL$5)*$R564)</f>
        <v>0</v>
      </c>
      <c r="BM564" s="3">
        <f>IF(BM$3=0,0,INDEX(Sheet1!RawDataCols,$C564,BM$5)*$R564)</f>
        <v>0</v>
      </c>
      <c r="BN564" s="3">
        <f>IF(BN$3=0,0,INDEX(Sheet1!RawDataCols,$C564,BN$5)*$R564)</f>
        <v>0</v>
      </c>
      <c r="BO564" s="3">
        <f>IF(BO$3=0,0,INDEX(Sheet1!RawDataCols,$C564,BO$5)*$R564)</f>
        <v>0</v>
      </c>
      <c r="BP564" s="3">
        <f>IF(BP$3=0,0,INDEX(Sheet1!RawDataCols,$C564,BP$5)*$R564)</f>
        <v>19950</v>
      </c>
      <c r="BQ564" s="3">
        <f t="shared" si="90"/>
        <v>42476</v>
      </c>
      <c r="BR564" s="3">
        <f t="shared" si="91"/>
        <v>0</v>
      </c>
      <c r="BS564" s="3">
        <f t="shared" si="92"/>
        <v>30000</v>
      </c>
      <c r="BT564" s="3">
        <f t="shared" si="93"/>
        <v>30000</v>
      </c>
      <c r="BU564" s="3" t="str">
        <f>INDEX(Sheet1!$BS$2:$BS$1000,MATCH($A564,Sheet1!$A$2:$A$1000,0))</f>
        <v>24</v>
      </c>
      <c r="BV564" s="3">
        <f>INDEX(Sheet1!$BT$2:$BT$1000,MATCH($A564,Sheet1!$A$2:$A$1000,0))</f>
        <v>30000</v>
      </c>
    </row>
    <row r="565" spans="1:74" x14ac:dyDescent="0.2">
      <c r="A565" s="11" t="s">
        <v>435</v>
      </c>
      <c r="B565" s="3">
        <f>MATCH($A565,Sheet1!ACCOUNTNO,0)</f>
        <v>520</v>
      </c>
      <c r="C565" s="3">
        <f t="shared" si="84"/>
        <v>520</v>
      </c>
      <c r="D565" s="3" t="str">
        <f>IF(D$3=0,0,INDEX(Sheet1!RawDataCols,$C565,D$5))</f>
        <v>62100G02</v>
      </c>
      <c r="E565" s="3" t="str">
        <f>IF(E$3=0,0,INDEX(Sheet1!RawDataCols,$C565,E$5))</f>
        <v xml:space="preserve">62100          </v>
      </c>
      <c r="F565" s="3" t="str">
        <f>IF(F$3=0,0,INDEX(Sheet1!RawDataCols,$C565,F$5))</f>
        <v xml:space="preserve">G02            </v>
      </c>
      <c r="G565" s="3" t="str">
        <f>IF(G$3=0,0,INDEX(Sheet1!RawDataCols,$C565,G$5))</f>
        <v xml:space="preserve">               </v>
      </c>
      <c r="H565" s="3" t="str">
        <f>IF(H$3=0,0,INDEX(Sheet1!RawDataCols,$C565,H$5))</f>
        <v xml:space="preserve">               </v>
      </c>
      <c r="I565" s="3" t="str">
        <f>IF(I$3=0,0,INDEX(Sheet1!RawDataCols,$C565,I$5))</f>
        <v xml:space="preserve">               </v>
      </c>
      <c r="J565" s="3" t="str">
        <f>IF(J$3=0,0,INDEX(Sheet1!RawDataCols,$C565,J$5))</f>
        <v xml:space="preserve">               </v>
      </c>
      <c r="K565" s="3" t="str">
        <f>IF(K$3=0,0,INDEX(Sheet1!RawDataCols,$C565,K$5))</f>
        <v xml:space="preserve">               </v>
      </c>
      <c r="L565" s="3" t="str">
        <f>IF(L$3=0,0,INDEX(Sheet1!RawDataCols,$C565,L$5))</f>
        <v xml:space="preserve">               </v>
      </c>
      <c r="M565" s="3" t="str">
        <f>IF(M$3=0,0,INDEX(Sheet1!RawDataCols,$C565,M$5))</f>
        <v xml:space="preserve">F007  </v>
      </c>
      <c r="N565" s="3" t="str">
        <f>IF(N$3=0,0,INDEX(Sheet1!RawDataCols,$C565,N$5))</f>
        <v>Intercompany-EPH</v>
      </c>
      <c r="O565" s="3">
        <f>INDEX(Sheet1!RawDataCols,$C565,O$5)</f>
        <v>26</v>
      </c>
      <c r="P565" s="3" t="str">
        <f>INDEX(Sheet1!RawDataCols,$C565,P$5)</f>
        <v>Other Assets</v>
      </c>
      <c r="Q565" s="3" t="str">
        <f>IF(Q$3=0,0,INDEX(Sheet1!RawDataCols,$C565,Q$5))</f>
        <v>B</v>
      </c>
      <c r="R565" s="3">
        <f t="shared" si="85"/>
        <v>1</v>
      </c>
      <c r="S565" s="3">
        <f t="shared" si="86"/>
        <v>-1</v>
      </c>
      <c r="T565" s="3">
        <f>IF(T$3=0,0,INDEX(Sheet1!RawDataCols,$C565,T$5)*$R565)</f>
        <v>41391.480000000003</v>
      </c>
      <c r="U565" s="3">
        <f>IF(U$3=0,0,INDEX(Sheet1!RawDataCols,$C565,U$5)*$R565)</f>
        <v>6898.58</v>
      </c>
      <c r="V565" s="3">
        <f>IF(V$3=0,0,INDEX(Sheet1!RawDataCols,$C565,V$5)*$R565)</f>
        <v>0</v>
      </c>
      <c r="W565" s="3">
        <f>IF(W$3=0,0,INDEX(Sheet1!RawDataCols,$C565,W$5)*$R565)</f>
        <v>6898.58</v>
      </c>
      <c r="X565" s="3">
        <f>IF(X$3=0,0,INDEX(Sheet1!RawDataCols,$C565,X$5)*$R565)</f>
        <v>6898.58</v>
      </c>
      <c r="Y565" s="3">
        <f>IF(Y$3=0,0,INDEX(Sheet1!RawDataCols,$C565,Y$5)*$R565)</f>
        <v>0</v>
      </c>
      <c r="Z565" s="3">
        <f>IF(Z$3=0,0,INDEX(Sheet1!RawDataCols,$C565,Z$5)*$R565)</f>
        <v>6898.58</v>
      </c>
      <c r="AA565" s="3">
        <f>IF(AA$3=0,0,INDEX(Sheet1!RawDataCols,$C565,AA$5)*$R565)</f>
        <v>6898.58</v>
      </c>
      <c r="AB565" s="3">
        <f>IF(AB$3=0,0,INDEX(Sheet1!RawDataCols,$C565,AB$5)*$R565)</f>
        <v>0</v>
      </c>
      <c r="AC565" s="3">
        <f>IF(AC$3=0,0,INDEX(Sheet1!RawDataCols,$C565,AC$5)*$R565)</f>
        <v>6898.58</v>
      </c>
      <c r="AD565" s="3">
        <f>IF(AD$3=0,0,INDEX(Sheet1!RawDataCols,$C565,AD$5)*$R565)</f>
        <v>6898.58</v>
      </c>
      <c r="AE565" s="3">
        <f>IF(AE$3=0,0,INDEX(Sheet1!RawDataCols,$C565,AE$5)*$R565)</f>
        <v>0</v>
      </c>
      <c r="AF565" s="3">
        <f>IF(AF$3=0,0,INDEX(Sheet1!RawDataCols,$C565,AF$5)*$R565)</f>
        <v>6898.58</v>
      </c>
      <c r="AG565" s="3">
        <f>IF(AG$3=0,0,INDEX(Sheet1!RawDataCols,$C565,AG$5)*$R565)</f>
        <v>6898.58</v>
      </c>
      <c r="AH565" s="3">
        <f>IF(AH$3=0,0,INDEX(Sheet1!RawDataCols,$C565,AH$5)*$R565)</f>
        <v>0</v>
      </c>
      <c r="AI565" s="3">
        <f>IF(AI$3=0,0,INDEX(Sheet1!RawDataCols,$C565,AI$5)*$R565)</f>
        <v>6898.58</v>
      </c>
      <c r="AJ565" s="3">
        <f>IF(AJ$3=0,0,INDEX(Sheet1!RawDataCols,$C565,AJ$5)*$R565)</f>
        <v>-75884.38</v>
      </c>
      <c r="AK565" s="3">
        <f>IF(AK$3=0,0,INDEX(Sheet1!RawDataCols,$C565,AK$5)*$R565)</f>
        <v>0</v>
      </c>
      <c r="AL565" s="3">
        <f>IF(AL$3=0,0,INDEX(Sheet1!RawDataCols,$C565,AL$5)*$R565)</f>
        <v>-75884.38</v>
      </c>
      <c r="AM565" s="3">
        <f>IF(AM$3=0,0,INDEX(Sheet1!RawDataCols,$C565,AM$5)*$R565)</f>
        <v>6898.58</v>
      </c>
      <c r="AN565" s="3">
        <f>IF(AN$3=0,0,INDEX(Sheet1!RawDataCols,$C565,AN$5)*$R565)</f>
        <v>0</v>
      </c>
      <c r="AO565" s="3">
        <f>IF(AO$3=0,0,INDEX(Sheet1!RawDataCols,$C565,AO$5)*$R565)</f>
        <v>6898.58</v>
      </c>
      <c r="AP565" s="3">
        <f>IF(AP$3=0,0,INDEX(Sheet1!RawDataCols,$C565,AP$5)*$R565)</f>
        <v>6898.58</v>
      </c>
      <c r="AQ565" s="3">
        <f>IF(AQ$3=0,0,INDEX(Sheet1!RawDataCols,$C565,AQ$5)*$R565)</f>
        <v>0</v>
      </c>
      <c r="AR565" s="3">
        <f>IF(AR$3=0,0,INDEX(Sheet1!RawDataCols,$C565,AR$5)*$R565)</f>
        <v>6898.58</v>
      </c>
      <c r="AS565" s="3">
        <f>IF(AS$3=0,0,INDEX(Sheet1!RawDataCols,$C565,AS$5)*$R565)</f>
        <v>6898.58</v>
      </c>
      <c r="AT565" s="3">
        <f>IF(AT$3=0,0,INDEX(Sheet1!RawDataCols,$C565,AT$5)*$R565)</f>
        <v>0</v>
      </c>
      <c r="AU565" s="3">
        <f>IF(AU$3=0,0,INDEX(Sheet1!RawDataCols,$C565,AU$5)*$R565)</f>
        <v>6898.58</v>
      </c>
      <c r="AV565" s="3">
        <f>IF(AV$3=0,0,INDEX(Sheet1!RawDataCols,$C565,AV$5)*$R565)</f>
        <v>6898.58</v>
      </c>
      <c r="AW565" s="3">
        <f>IF(AW$3=0,0,INDEX(Sheet1!RawDataCols,$C565,AW$5)*$R565)</f>
        <v>0</v>
      </c>
      <c r="AX565" s="3">
        <f>IF(AX$3=0,0,INDEX(Sheet1!RawDataCols,$C565,AX$5)*$R565)</f>
        <v>6898.58</v>
      </c>
      <c r="AY565" s="3">
        <f>IF(AY$3=0,0,INDEX(Sheet1!RawDataCols,$C565,AY$5)*$R565)</f>
        <v>6898.58</v>
      </c>
      <c r="AZ565" s="3">
        <f>IF(AZ$3=0,0,INDEX(Sheet1!RawDataCols,$C565,AZ$5)*$R565)</f>
        <v>0</v>
      </c>
      <c r="BA565" s="3">
        <f>IF(BA$3=0,0,INDEX(Sheet1!RawDataCols,$C565,BA$5)*$R565)</f>
        <v>6898.58</v>
      </c>
      <c r="BB565" s="3">
        <f>IF(BB$3=0,0,INDEX(Sheet1!RawDataCols,$C565,BB$5)*$R565)</f>
        <v>6898.58</v>
      </c>
      <c r="BC565" s="3">
        <f>IF(BC$3=0,0,INDEX(Sheet1!RawDataCols,$C565,BC$5)*$R565)</f>
        <v>0</v>
      </c>
      <c r="BD565" s="3">
        <f>IF(BD$3=0,0,INDEX(Sheet1!RawDataCols,$C565,BD$5)*$R565)</f>
        <v>6898.58</v>
      </c>
      <c r="BE565" s="3">
        <f>IF(BE$3=0,0,INDEX(Sheet1!RawDataCols,$C565,BE$5)*$R565)</f>
        <v>6898.58</v>
      </c>
      <c r="BF565" s="3">
        <f>IF(BF$3=0,0,INDEX(Sheet1!RawDataCols,$C565,BF$5)*$R565)</f>
        <v>0</v>
      </c>
      <c r="BG565" s="179">
        <f>IF(BG$3=0,0,INDEX(Sheet1!RawDataCols,$C565,BG$5)*$R565)</f>
        <v>6898.58</v>
      </c>
      <c r="BH565" s="33">
        <f t="shared" si="87"/>
        <v>41391.480000000003</v>
      </c>
      <c r="BI565" s="33">
        <f t="shared" si="88"/>
        <v>0</v>
      </c>
      <c r="BJ565" s="33">
        <f t="shared" si="89"/>
        <v>41391.480000000003</v>
      </c>
      <c r="BK565" s="3">
        <f>IF(BK$3=0,0,INDEX(Sheet1!RawDataCols,$C565,BK$5)*$R565)</f>
        <v>0</v>
      </c>
      <c r="BL565" s="3">
        <f>IF(BL$3=0,0,INDEX(Sheet1!RawDataCols,$C565,BL$5)*$R565)</f>
        <v>0</v>
      </c>
      <c r="BM565" s="3">
        <f>IF(BM$3=0,0,INDEX(Sheet1!RawDataCols,$C565,BM$5)*$R565)</f>
        <v>0</v>
      </c>
      <c r="BN565" s="3">
        <f>IF(BN$3=0,0,INDEX(Sheet1!RawDataCols,$C565,BN$5)*$R565)</f>
        <v>39613.352500000001</v>
      </c>
      <c r="BO565" s="3">
        <f>IF(BO$3=0,0,INDEX(Sheet1!RawDataCols,$C565,BO$5)*$R565)</f>
        <v>30027.977500000001</v>
      </c>
      <c r="BP565" s="3">
        <f>IF(BP$3=0,0,INDEX(Sheet1!RawDataCols,$C565,BP$5)*$R565)</f>
        <v>41391.480000000003</v>
      </c>
      <c r="BQ565" s="3">
        <f t="shared" si="90"/>
        <v>62087.220000000008</v>
      </c>
      <c r="BR565" s="3">
        <f t="shared" si="91"/>
        <v>0</v>
      </c>
      <c r="BS565" s="3">
        <f t="shared" si="92"/>
        <v>20695.739999999998</v>
      </c>
      <c r="BT565" s="3">
        <f t="shared" si="93"/>
        <v>41391.479999999996</v>
      </c>
      <c r="BU565" s="3" t="str">
        <f>INDEX(Sheet1!$BS$2:$BS$1000,MATCH($A565,Sheet1!$A$2:$A$1000,0))</f>
        <v>24</v>
      </c>
      <c r="BV565" s="3">
        <f>INDEX(Sheet1!$BT$2:$BT$1000,MATCH($A565,Sheet1!$A$2:$A$1000,0))</f>
        <v>41391.480000000003</v>
      </c>
    </row>
    <row r="566" spans="1:74" x14ac:dyDescent="0.2">
      <c r="A566" s="11" t="s">
        <v>480</v>
      </c>
      <c r="B566" s="3">
        <f>MATCH($A566,Sheet1!ACCOUNTNO,0)</f>
        <v>521</v>
      </c>
      <c r="C566" s="3">
        <f t="shared" si="84"/>
        <v>521</v>
      </c>
      <c r="D566" s="3" t="str">
        <f>IF(D$3=0,0,INDEX(Sheet1!RawDataCols,$C566,D$5))</f>
        <v>62100G05</v>
      </c>
      <c r="E566" s="3" t="str">
        <f>IF(E$3=0,0,INDEX(Sheet1!RawDataCols,$C566,E$5))</f>
        <v xml:space="preserve">62100          </v>
      </c>
      <c r="F566" s="3" t="str">
        <f>IF(F$3=0,0,INDEX(Sheet1!RawDataCols,$C566,F$5))</f>
        <v xml:space="preserve">G05            </v>
      </c>
      <c r="G566" s="3" t="str">
        <f>IF(G$3=0,0,INDEX(Sheet1!RawDataCols,$C566,G$5))</f>
        <v xml:space="preserve">               </v>
      </c>
      <c r="H566" s="3" t="str">
        <f>IF(H$3=0,0,INDEX(Sheet1!RawDataCols,$C566,H$5))</f>
        <v xml:space="preserve">               </v>
      </c>
      <c r="I566" s="3" t="str">
        <f>IF(I$3=0,0,INDEX(Sheet1!RawDataCols,$C566,I$5))</f>
        <v xml:space="preserve">               </v>
      </c>
      <c r="J566" s="3" t="str">
        <f>IF(J$3=0,0,INDEX(Sheet1!RawDataCols,$C566,J$5))</f>
        <v xml:space="preserve">               </v>
      </c>
      <c r="K566" s="3" t="str">
        <f>IF(K$3=0,0,INDEX(Sheet1!RawDataCols,$C566,K$5))</f>
        <v xml:space="preserve">               </v>
      </c>
      <c r="L566" s="3" t="str">
        <f>IF(L$3=0,0,INDEX(Sheet1!RawDataCols,$C566,L$5))</f>
        <v xml:space="preserve">               </v>
      </c>
      <c r="M566" s="3" t="str">
        <f>IF(M$3=0,0,INDEX(Sheet1!RawDataCols,$C566,M$5))</f>
        <v xml:space="preserve">F007  </v>
      </c>
      <c r="N566" s="3" t="str">
        <f>IF(N$3=0,0,INDEX(Sheet1!RawDataCols,$C566,N$5))</f>
        <v>Intercompany-GBLT</v>
      </c>
      <c r="O566" s="3">
        <f>INDEX(Sheet1!RawDataCols,$C566,O$5)</f>
        <v>26</v>
      </c>
      <c r="P566" s="3" t="str">
        <f>INDEX(Sheet1!RawDataCols,$C566,P$5)</f>
        <v>Other Assets</v>
      </c>
      <c r="Q566" s="3" t="str">
        <f>IF(Q$3=0,0,INDEX(Sheet1!RawDataCols,$C566,Q$5))</f>
        <v>B</v>
      </c>
      <c r="R566" s="3">
        <f t="shared" si="85"/>
        <v>1</v>
      </c>
      <c r="S566" s="3">
        <f t="shared" si="86"/>
        <v>-1</v>
      </c>
      <c r="T566" s="3">
        <f>IF(T$3=0,0,INDEX(Sheet1!RawDataCols,$C566,T$5)*$R566)</f>
        <v>5124220.1900000004</v>
      </c>
      <c r="U566" s="3">
        <f>IF(U$3=0,0,INDEX(Sheet1!RawDataCols,$C566,U$5)*$R566)</f>
        <v>100000</v>
      </c>
      <c r="V566" s="3">
        <f>IF(V$3=0,0,INDEX(Sheet1!RawDataCols,$C566,V$5)*$R566)</f>
        <v>0</v>
      </c>
      <c r="W566" s="3">
        <f>IF(W$3=0,0,INDEX(Sheet1!RawDataCols,$C566,W$5)*$R566)</f>
        <v>225000</v>
      </c>
      <c r="X566" s="3">
        <f>IF(X$3=0,0,INDEX(Sheet1!RawDataCols,$C566,X$5)*$R566)</f>
        <v>200000</v>
      </c>
      <c r="Y566" s="3">
        <f>IF(Y$3=0,0,INDEX(Sheet1!RawDataCols,$C566,Y$5)*$R566)</f>
        <v>0</v>
      </c>
      <c r="Z566" s="3">
        <f>IF(Z$3=0,0,INDEX(Sheet1!RawDataCols,$C566,Z$5)*$R566)</f>
        <v>200000</v>
      </c>
      <c r="AA566" s="3">
        <f>IF(AA$3=0,0,INDEX(Sheet1!RawDataCols,$C566,AA$5)*$R566)</f>
        <v>50000</v>
      </c>
      <c r="AB566" s="3">
        <f>IF(AB$3=0,0,INDEX(Sheet1!RawDataCols,$C566,AB$5)*$R566)</f>
        <v>0</v>
      </c>
      <c r="AC566" s="3">
        <f>IF(AC$3=0,0,INDEX(Sheet1!RawDataCols,$C566,AC$5)*$R566)</f>
        <v>120000</v>
      </c>
      <c r="AD566" s="3">
        <f>IF(AD$3=0,0,INDEX(Sheet1!RawDataCols,$C566,AD$5)*$R566)</f>
        <v>100000</v>
      </c>
      <c r="AE566" s="3">
        <f>IF(AE$3=0,0,INDEX(Sheet1!RawDataCols,$C566,AE$5)*$R566)</f>
        <v>0</v>
      </c>
      <c r="AF566" s="3">
        <f>IF(AF$3=0,0,INDEX(Sheet1!RawDataCols,$C566,AF$5)*$R566)</f>
        <v>-1587611.6</v>
      </c>
      <c r="AG566" s="3">
        <f>IF(AG$3=0,0,INDEX(Sheet1!RawDataCols,$C566,AG$5)*$R566)</f>
        <v>165000</v>
      </c>
      <c r="AH566" s="3">
        <f>IF(AH$3=0,0,INDEX(Sheet1!RawDataCols,$C566,AH$5)*$R566)</f>
        <v>0</v>
      </c>
      <c r="AI566" s="3">
        <f>IF(AI$3=0,0,INDEX(Sheet1!RawDataCols,$C566,AI$5)*$R566)</f>
        <v>200000</v>
      </c>
      <c r="AJ566" s="3">
        <f>IF(AJ$3=0,0,INDEX(Sheet1!RawDataCols,$C566,AJ$5)*$R566)</f>
        <v>-5739220.1900000004</v>
      </c>
      <c r="AK566" s="3">
        <f>IF(AK$3=0,0,INDEX(Sheet1!RawDataCols,$C566,AK$5)*$R566)</f>
        <v>0</v>
      </c>
      <c r="AL566" s="3">
        <f>IF(AL$3=0,0,INDEX(Sheet1!RawDataCols,$C566,AL$5)*$R566)</f>
        <v>607659.66</v>
      </c>
      <c r="AM566" s="3">
        <f>IF(AM$3=0,0,INDEX(Sheet1!RawDataCols,$C566,AM$5)*$R566)</f>
        <v>200000</v>
      </c>
      <c r="AN566" s="3">
        <f>IF(AN$3=0,0,INDEX(Sheet1!RawDataCols,$C566,AN$5)*$R566)</f>
        <v>0</v>
      </c>
      <c r="AO566" s="3">
        <f>IF(AO$3=0,0,INDEX(Sheet1!RawDataCols,$C566,AO$5)*$R566)</f>
        <v>200000</v>
      </c>
      <c r="AP566" s="3">
        <f>IF(AP$3=0,0,INDEX(Sheet1!RawDataCols,$C566,AP$5)*$R566)</f>
        <v>100000</v>
      </c>
      <c r="AQ566" s="3">
        <f>IF(AQ$3=0,0,INDEX(Sheet1!RawDataCols,$C566,AQ$5)*$R566)</f>
        <v>0</v>
      </c>
      <c r="AR566" s="3">
        <f>IF(AR$3=0,0,INDEX(Sheet1!RawDataCols,$C566,AR$5)*$R566)</f>
        <v>175000</v>
      </c>
      <c r="AS566" s="3">
        <f>IF(AS$3=0,0,INDEX(Sheet1!RawDataCols,$C566,AS$5)*$R566)</f>
        <v>150000</v>
      </c>
      <c r="AT566" s="3">
        <f>IF(AT$3=0,0,INDEX(Sheet1!RawDataCols,$C566,AT$5)*$R566)</f>
        <v>0</v>
      </c>
      <c r="AU566" s="3">
        <f>IF(AU$3=0,0,INDEX(Sheet1!RawDataCols,$C566,AU$5)*$R566)</f>
        <v>100000</v>
      </c>
      <c r="AV566" s="3">
        <f>IF(AV$3=0,0,INDEX(Sheet1!RawDataCols,$C566,AV$5)*$R566)</f>
        <v>500000</v>
      </c>
      <c r="AW566" s="3">
        <f>IF(AW$3=0,0,INDEX(Sheet1!RawDataCols,$C566,AW$5)*$R566)</f>
        <v>0</v>
      </c>
      <c r="AX566" s="3">
        <f>IF(AX$3=0,0,INDEX(Sheet1!RawDataCols,$C566,AX$5)*$R566)</f>
        <v>0</v>
      </c>
      <c r="AY566" s="3">
        <f>IF(AY$3=0,0,INDEX(Sheet1!RawDataCols,$C566,AY$5)*$R566)</f>
        <v>0</v>
      </c>
      <c r="AZ566" s="3">
        <f>IF(AZ$3=0,0,INDEX(Sheet1!RawDataCols,$C566,AZ$5)*$R566)</f>
        <v>0</v>
      </c>
      <c r="BA566" s="3">
        <f>IF(BA$3=0,0,INDEX(Sheet1!RawDataCols,$C566,BA$5)*$R566)</f>
        <v>50000</v>
      </c>
      <c r="BB566" s="3">
        <f>IF(BB$3=0,0,INDEX(Sheet1!RawDataCols,$C566,BB$5)*$R566)</f>
        <v>510000</v>
      </c>
      <c r="BC566" s="3">
        <f>IF(BC$3=0,0,INDEX(Sheet1!RawDataCols,$C566,BC$5)*$R566)</f>
        <v>0</v>
      </c>
      <c r="BD566" s="3">
        <f>IF(BD$3=0,0,INDEX(Sheet1!RawDataCols,$C566,BD$5)*$R566)</f>
        <v>150000</v>
      </c>
      <c r="BE566" s="3">
        <f>IF(BE$3=0,0,INDEX(Sheet1!RawDataCols,$C566,BE$5)*$R566)</f>
        <v>510000</v>
      </c>
      <c r="BF566" s="3">
        <f>IF(BF$3=0,0,INDEX(Sheet1!RawDataCols,$C566,BF$5)*$R566)</f>
        <v>0</v>
      </c>
      <c r="BG566" s="179">
        <f>IF(BG$3=0,0,INDEX(Sheet1!RawDataCols,$C566,BG$5)*$R566)</f>
        <v>150000</v>
      </c>
      <c r="BH566" s="33">
        <f t="shared" si="87"/>
        <v>1460000</v>
      </c>
      <c r="BI566" s="33">
        <f t="shared" si="88"/>
        <v>0</v>
      </c>
      <c r="BJ566" s="33">
        <f t="shared" si="89"/>
        <v>5124220.1899999995</v>
      </c>
      <c r="BK566" s="3">
        <f>IF(BK$3=0,0,INDEX(Sheet1!RawDataCols,$C566,BK$5)*$R566)</f>
        <v>0</v>
      </c>
      <c r="BL566" s="3">
        <f>IF(BL$3=0,0,INDEX(Sheet1!RawDataCols,$C566,BL$5)*$R566)</f>
        <v>556152.52375000005</v>
      </c>
      <c r="BM566" s="3">
        <f>IF(BM$3=0,0,INDEX(Sheet1!RawDataCols,$C566,BM$5)*$R566)</f>
        <v>375521.51624999999</v>
      </c>
      <c r="BN566" s="3">
        <f>IF(BN$3=0,0,INDEX(Sheet1!RawDataCols,$C566,BN$5)*$R566)</f>
        <v>960403.60499999998</v>
      </c>
      <c r="BO566" s="3">
        <f>IF(BO$3=0,0,INDEX(Sheet1!RawDataCols,$C566,BO$5)*$R566)</f>
        <v>822309.16</v>
      </c>
      <c r="BP566" s="3">
        <f>IF(BP$3=0,0,INDEX(Sheet1!RawDataCols,$C566,BP$5)*$R566)</f>
        <v>4684172.13</v>
      </c>
      <c r="BQ566" s="3">
        <f t="shared" si="90"/>
        <v>5474220.1900000004</v>
      </c>
      <c r="BR566" s="3">
        <f t="shared" si="91"/>
        <v>0</v>
      </c>
      <c r="BS566" s="3">
        <f t="shared" si="92"/>
        <v>450000</v>
      </c>
      <c r="BT566" s="3">
        <f t="shared" si="93"/>
        <v>1460000</v>
      </c>
      <c r="BU566" s="3" t="str">
        <f>INDEX(Sheet1!$BS$2:$BS$1000,MATCH($A566,Sheet1!$A$2:$A$1000,0))</f>
        <v>24</v>
      </c>
      <c r="BV566" s="3">
        <f>INDEX(Sheet1!$BT$2:$BT$1000,MATCH($A566,Sheet1!$A$2:$A$1000,0))</f>
        <v>1460000</v>
      </c>
    </row>
    <row r="567" spans="1:74" x14ac:dyDescent="0.2">
      <c r="A567" s="11" t="s">
        <v>436</v>
      </c>
      <c r="B567" s="3">
        <f>MATCH($A567,Sheet1!ACCOUNTNO,0)</f>
        <v>522</v>
      </c>
      <c r="C567" s="3">
        <f t="shared" si="84"/>
        <v>522</v>
      </c>
      <c r="D567" s="3" t="str">
        <f>IF(D$3=0,0,INDEX(Sheet1!RawDataCols,$C567,D$5))</f>
        <v>62100G06</v>
      </c>
      <c r="E567" s="3" t="str">
        <f>IF(E$3=0,0,INDEX(Sheet1!RawDataCols,$C567,E$5))</f>
        <v xml:space="preserve">62100          </v>
      </c>
      <c r="F567" s="3" t="str">
        <f>IF(F$3=0,0,INDEX(Sheet1!RawDataCols,$C567,F$5))</f>
        <v xml:space="preserve">G06            </v>
      </c>
      <c r="G567" s="3" t="str">
        <f>IF(G$3=0,0,INDEX(Sheet1!RawDataCols,$C567,G$5))</f>
        <v xml:space="preserve">               </v>
      </c>
      <c r="H567" s="3" t="str">
        <f>IF(H$3=0,0,INDEX(Sheet1!RawDataCols,$C567,H$5))</f>
        <v xml:space="preserve">               </v>
      </c>
      <c r="I567" s="3" t="str">
        <f>IF(I$3=0,0,INDEX(Sheet1!RawDataCols,$C567,I$5))</f>
        <v xml:space="preserve">               </v>
      </c>
      <c r="J567" s="3" t="str">
        <f>IF(J$3=0,0,INDEX(Sheet1!RawDataCols,$C567,J$5))</f>
        <v xml:space="preserve">               </v>
      </c>
      <c r="K567" s="3" t="str">
        <f>IF(K$3=0,0,INDEX(Sheet1!RawDataCols,$C567,K$5))</f>
        <v xml:space="preserve">               </v>
      </c>
      <c r="L567" s="3" t="str">
        <f>IF(L$3=0,0,INDEX(Sheet1!RawDataCols,$C567,L$5))</f>
        <v xml:space="preserve">               </v>
      </c>
      <c r="M567" s="3" t="str">
        <f>IF(M$3=0,0,INDEX(Sheet1!RawDataCols,$C567,M$5))</f>
        <v xml:space="preserve">F007  </v>
      </c>
      <c r="N567" s="3" t="str">
        <f>IF(N$3=0,0,INDEX(Sheet1!RawDataCols,$C567,N$5))</f>
        <v>Intercompany-GIP</v>
      </c>
      <c r="O567" s="3">
        <f>INDEX(Sheet1!RawDataCols,$C567,O$5)</f>
        <v>26</v>
      </c>
      <c r="P567" s="3" t="str">
        <f>INDEX(Sheet1!RawDataCols,$C567,P$5)</f>
        <v>Other Assets</v>
      </c>
      <c r="Q567" s="3" t="str">
        <f>IF(Q$3=0,0,INDEX(Sheet1!RawDataCols,$C567,Q$5))</f>
        <v>B</v>
      </c>
      <c r="R567" s="3">
        <f t="shared" si="85"/>
        <v>1</v>
      </c>
      <c r="S567" s="3">
        <f t="shared" si="86"/>
        <v>-1</v>
      </c>
      <c r="T567" s="3">
        <f>IF(T$3=0,0,INDEX(Sheet1!RawDataCols,$C567,T$5)*$R567)</f>
        <v>284365</v>
      </c>
      <c r="U567" s="3">
        <f>IF(U$3=0,0,INDEX(Sheet1!RawDataCols,$C567,U$5)*$R567)</f>
        <v>0</v>
      </c>
      <c r="V567" s="3">
        <f>IF(V$3=0,0,INDEX(Sheet1!RawDataCols,$C567,V$5)*$R567)</f>
        <v>0</v>
      </c>
      <c r="W567" s="3">
        <f>IF(W$3=0,0,INDEX(Sheet1!RawDataCols,$C567,W$5)*$R567)</f>
        <v>10000</v>
      </c>
      <c r="X567" s="3">
        <f>IF(X$3=0,0,INDEX(Sheet1!RawDataCols,$C567,X$5)*$R567)</f>
        <v>60000</v>
      </c>
      <c r="Y567" s="3">
        <f>IF(Y$3=0,0,INDEX(Sheet1!RawDataCols,$C567,Y$5)*$R567)</f>
        <v>0</v>
      </c>
      <c r="Z567" s="3">
        <f>IF(Z$3=0,0,INDEX(Sheet1!RawDataCols,$C567,Z$5)*$R567)</f>
        <v>0</v>
      </c>
      <c r="AA567" s="3">
        <f>IF(AA$3=0,0,INDEX(Sheet1!RawDataCols,$C567,AA$5)*$R567)</f>
        <v>0</v>
      </c>
      <c r="AB567" s="3">
        <f>IF(AB$3=0,0,INDEX(Sheet1!RawDataCols,$C567,AB$5)*$R567)</f>
        <v>0</v>
      </c>
      <c r="AC567" s="3">
        <f>IF(AC$3=0,0,INDEX(Sheet1!RawDataCols,$C567,AC$5)*$R567)</f>
        <v>10000</v>
      </c>
      <c r="AD567" s="3">
        <f>IF(AD$3=0,0,INDEX(Sheet1!RawDataCols,$C567,AD$5)*$R567)</f>
        <v>50000</v>
      </c>
      <c r="AE567" s="3">
        <f>IF(AE$3=0,0,INDEX(Sheet1!RawDataCols,$C567,AE$5)*$R567)</f>
        <v>0</v>
      </c>
      <c r="AF567" s="3">
        <f>IF(AF$3=0,0,INDEX(Sheet1!RawDataCols,$C567,AF$5)*$R567)</f>
        <v>-109500</v>
      </c>
      <c r="AG567" s="3">
        <f>IF(AG$3=0,0,INDEX(Sheet1!RawDataCols,$C567,AG$5)*$R567)</f>
        <v>0</v>
      </c>
      <c r="AH567" s="3">
        <f>IF(AH$3=0,0,INDEX(Sheet1!RawDataCols,$C567,AH$5)*$R567)</f>
        <v>0</v>
      </c>
      <c r="AI567" s="3">
        <f>IF(AI$3=0,0,INDEX(Sheet1!RawDataCols,$C567,AI$5)*$R567)</f>
        <v>0</v>
      </c>
      <c r="AJ567" s="3">
        <f>IF(AJ$3=0,0,INDEX(Sheet1!RawDataCols,$C567,AJ$5)*$R567)</f>
        <v>-394365</v>
      </c>
      <c r="AK567" s="3">
        <f>IF(AK$3=0,0,INDEX(Sheet1!RawDataCols,$C567,AK$5)*$R567)</f>
        <v>0</v>
      </c>
      <c r="AL567" s="3">
        <f>IF(AL$3=0,0,INDEX(Sheet1!RawDataCols,$C567,AL$5)*$R567)</f>
        <v>-500</v>
      </c>
      <c r="AM567" s="3">
        <f>IF(AM$3=0,0,INDEX(Sheet1!RawDataCols,$C567,AM$5)*$R567)</f>
        <v>0</v>
      </c>
      <c r="AN567" s="3">
        <f>IF(AN$3=0,0,INDEX(Sheet1!RawDataCols,$C567,AN$5)*$R567)</f>
        <v>0</v>
      </c>
      <c r="AO567" s="3">
        <f>IF(AO$3=0,0,INDEX(Sheet1!RawDataCols,$C567,AO$5)*$R567)</f>
        <v>10000</v>
      </c>
      <c r="AP567" s="3">
        <f>IF(AP$3=0,0,INDEX(Sheet1!RawDataCols,$C567,AP$5)*$R567)</f>
        <v>0</v>
      </c>
      <c r="AQ567" s="3">
        <f>IF(AQ$3=0,0,INDEX(Sheet1!RawDataCols,$C567,AQ$5)*$R567)</f>
        <v>0</v>
      </c>
      <c r="AR567" s="3">
        <f>IF(AR$3=0,0,INDEX(Sheet1!RawDataCols,$C567,AR$5)*$R567)</f>
        <v>62365</v>
      </c>
      <c r="AS567" s="3">
        <f>IF(AS$3=0,0,INDEX(Sheet1!RawDataCols,$C567,AS$5)*$R567)</f>
        <v>0</v>
      </c>
      <c r="AT567" s="3">
        <f>IF(AT$3=0,0,INDEX(Sheet1!RawDataCols,$C567,AT$5)*$R567)</f>
        <v>0</v>
      </c>
      <c r="AU567" s="3">
        <f>IF(AU$3=0,0,INDEX(Sheet1!RawDataCols,$C567,AU$5)*$R567)</f>
        <v>154000</v>
      </c>
      <c r="AV567" s="3">
        <f>IF(AV$3=0,0,INDEX(Sheet1!RawDataCols,$C567,AV$5)*$R567)</f>
        <v>0</v>
      </c>
      <c r="AW567" s="3">
        <f>IF(AW$3=0,0,INDEX(Sheet1!RawDataCols,$C567,AW$5)*$R567)</f>
        <v>0</v>
      </c>
      <c r="AX567" s="3">
        <f>IF(AX$3=0,0,INDEX(Sheet1!RawDataCols,$C567,AX$5)*$R567)</f>
        <v>50000</v>
      </c>
      <c r="AY567" s="3">
        <f>IF(AY$3=0,0,INDEX(Sheet1!RawDataCols,$C567,AY$5)*$R567)</f>
        <v>0</v>
      </c>
      <c r="AZ567" s="3">
        <f>IF(AZ$3=0,0,INDEX(Sheet1!RawDataCols,$C567,AZ$5)*$R567)</f>
        <v>0</v>
      </c>
      <c r="BA567" s="3">
        <f>IF(BA$3=0,0,INDEX(Sheet1!RawDataCols,$C567,BA$5)*$R567)</f>
        <v>0</v>
      </c>
      <c r="BB567" s="3">
        <f>IF(BB$3=0,0,INDEX(Sheet1!RawDataCols,$C567,BB$5)*$R567)</f>
        <v>0</v>
      </c>
      <c r="BC567" s="3">
        <f>IF(BC$3=0,0,INDEX(Sheet1!RawDataCols,$C567,BC$5)*$R567)</f>
        <v>0</v>
      </c>
      <c r="BD567" s="3">
        <f>IF(BD$3=0,0,INDEX(Sheet1!RawDataCols,$C567,BD$5)*$R567)</f>
        <v>8000</v>
      </c>
      <c r="BE567" s="3">
        <f>IF(BE$3=0,0,INDEX(Sheet1!RawDataCols,$C567,BE$5)*$R567)</f>
        <v>0</v>
      </c>
      <c r="BF567" s="3">
        <f>IF(BF$3=0,0,INDEX(Sheet1!RawDataCols,$C567,BF$5)*$R567)</f>
        <v>0</v>
      </c>
      <c r="BG567" s="179">
        <f>IF(BG$3=0,0,INDEX(Sheet1!RawDataCols,$C567,BG$5)*$R567)</f>
        <v>8000</v>
      </c>
      <c r="BH567" s="33">
        <f t="shared" si="87"/>
        <v>0</v>
      </c>
      <c r="BI567" s="33">
        <f t="shared" si="88"/>
        <v>0</v>
      </c>
      <c r="BJ567" s="33">
        <f t="shared" si="89"/>
        <v>284365</v>
      </c>
      <c r="BK567" s="3">
        <f>IF(BK$3=0,0,INDEX(Sheet1!RawDataCols,$C567,BK$5)*$R567)</f>
        <v>0</v>
      </c>
      <c r="BL567" s="3">
        <f>IF(BL$3=0,0,INDEX(Sheet1!RawDataCols,$C567,BL$5)*$R567)</f>
        <v>0</v>
      </c>
      <c r="BM567" s="3">
        <f>IF(BM$3=0,0,INDEX(Sheet1!RawDataCols,$C567,BM$5)*$R567)</f>
        <v>0</v>
      </c>
      <c r="BN567" s="3">
        <f>IF(BN$3=0,0,INDEX(Sheet1!RawDataCols,$C567,BN$5)*$R567)</f>
        <v>0</v>
      </c>
      <c r="BO567" s="3">
        <f>IF(BO$3=0,0,INDEX(Sheet1!RawDataCols,$C567,BO$5)*$R567)</f>
        <v>0</v>
      </c>
      <c r="BP567" s="3">
        <f>IF(BP$3=0,0,INDEX(Sheet1!RawDataCols,$C567,BP$5)*$R567)</f>
        <v>90000</v>
      </c>
      <c r="BQ567" s="3">
        <f t="shared" si="90"/>
        <v>344365</v>
      </c>
      <c r="BR567" s="3">
        <f t="shared" si="91"/>
        <v>0</v>
      </c>
      <c r="BS567" s="3">
        <f t="shared" si="92"/>
        <v>0</v>
      </c>
      <c r="BT567" s="3">
        <f t="shared" si="93"/>
        <v>0</v>
      </c>
      <c r="BU567" s="3" t="str">
        <f>INDEX(Sheet1!$BS$2:$BS$1000,MATCH($A567,Sheet1!$A$2:$A$1000,0))</f>
        <v>24</v>
      </c>
      <c r="BV567" s="3">
        <f>INDEX(Sheet1!$BT$2:$BT$1000,MATCH($A567,Sheet1!$A$2:$A$1000,0))</f>
        <v>0</v>
      </c>
    </row>
    <row r="568" spans="1:74" x14ac:dyDescent="0.2">
      <c r="A568" s="11" t="s">
        <v>437</v>
      </c>
      <c r="B568" s="3">
        <f>MATCH($A568,Sheet1!ACCOUNTNO,0)</f>
        <v>523</v>
      </c>
      <c r="C568" s="3">
        <f t="shared" si="84"/>
        <v>523</v>
      </c>
      <c r="D568" s="3" t="str">
        <f>IF(D$3=0,0,INDEX(Sheet1!RawDataCols,$C568,D$5))</f>
        <v>62100G08</v>
      </c>
      <c r="E568" s="3" t="str">
        <f>IF(E$3=0,0,INDEX(Sheet1!RawDataCols,$C568,E$5))</f>
        <v xml:space="preserve">62100          </v>
      </c>
      <c r="F568" s="3" t="str">
        <f>IF(F$3=0,0,INDEX(Sheet1!RawDataCols,$C568,F$5))</f>
        <v xml:space="preserve">G08            </v>
      </c>
      <c r="G568" s="3" t="str">
        <f>IF(G$3=0,0,INDEX(Sheet1!RawDataCols,$C568,G$5))</f>
        <v xml:space="preserve">               </v>
      </c>
      <c r="H568" s="3" t="str">
        <f>IF(H$3=0,0,INDEX(Sheet1!RawDataCols,$C568,H$5))</f>
        <v xml:space="preserve">               </v>
      </c>
      <c r="I568" s="3" t="str">
        <f>IF(I$3=0,0,INDEX(Sheet1!RawDataCols,$C568,I$5))</f>
        <v xml:space="preserve">               </v>
      </c>
      <c r="J568" s="3" t="str">
        <f>IF(J$3=0,0,INDEX(Sheet1!RawDataCols,$C568,J$5))</f>
        <v xml:space="preserve">               </v>
      </c>
      <c r="K568" s="3" t="str">
        <f>IF(K$3=0,0,INDEX(Sheet1!RawDataCols,$C568,K$5))</f>
        <v xml:space="preserve">               </v>
      </c>
      <c r="L568" s="3" t="str">
        <f>IF(L$3=0,0,INDEX(Sheet1!RawDataCols,$C568,L$5))</f>
        <v xml:space="preserve">               </v>
      </c>
      <c r="M568" s="3" t="str">
        <f>IF(M$3=0,0,INDEX(Sheet1!RawDataCols,$C568,M$5))</f>
        <v xml:space="preserve">F007  </v>
      </c>
      <c r="N568" s="3" t="str">
        <f>IF(N$3=0,0,INDEX(Sheet1!RawDataCols,$C568,N$5))</f>
        <v>Intercompany-OPC</v>
      </c>
      <c r="O568" s="3">
        <f>INDEX(Sheet1!RawDataCols,$C568,O$5)</f>
        <v>26</v>
      </c>
      <c r="P568" s="3" t="str">
        <f>INDEX(Sheet1!RawDataCols,$C568,P$5)</f>
        <v>Other Assets</v>
      </c>
      <c r="Q568" s="3" t="str">
        <f>IF(Q$3=0,0,INDEX(Sheet1!RawDataCols,$C568,Q$5))</f>
        <v>B</v>
      </c>
      <c r="R568" s="3">
        <f t="shared" si="85"/>
        <v>1</v>
      </c>
      <c r="S568" s="3">
        <f t="shared" si="86"/>
        <v>-1</v>
      </c>
      <c r="T568" s="3">
        <f>IF(T$3=0,0,INDEX(Sheet1!RawDataCols,$C568,T$5)*$R568)</f>
        <v>0</v>
      </c>
      <c r="U568" s="3">
        <f>IF(U$3=0,0,INDEX(Sheet1!RawDataCols,$C568,U$5)*$R568)</f>
        <v>0</v>
      </c>
      <c r="V568" s="3">
        <f>IF(V$3=0,0,INDEX(Sheet1!RawDataCols,$C568,V$5)*$R568)</f>
        <v>0</v>
      </c>
      <c r="W568" s="3">
        <f>IF(W$3=0,0,INDEX(Sheet1!RawDataCols,$C568,W$5)*$R568)</f>
        <v>0</v>
      </c>
      <c r="X568" s="3">
        <f>IF(X$3=0,0,INDEX(Sheet1!RawDataCols,$C568,X$5)*$R568)</f>
        <v>0</v>
      </c>
      <c r="Y568" s="3">
        <f>IF(Y$3=0,0,INDEX(Sheet1!RawDataCols,$C568,Y$5)*$R568)</f>
        <v>0</v>
      </c>
      <c r="Z568" s="3">
        <f>IF(Z$3=0,0,INDEX(Sheet1!RawDataCols,$C568,Z$5)*$R568)</f>
        <v>0</v>
      </c>
      <c r="AA568" s="3">
        <f>IF(AA$3=0,0,INDEX(Sheet1!RawDataCols,$C568,AA$5)*$R568)</f>
        <v>0</v>
      </c>
      <c r="AB568" s="3">
        <f>IF(AB$3=0,0,INDEX(Sheet1!RawDataCols,$C568,AB$5)*$R568)</f>
        <v>0</v>
      </c>
      <c r="AC568" s="3">
        <f>IF(AC$3=0,0,INDEX(Sheet1!RawDataCols,$C568,AC$5)*$R568)</f>
        <v>0</v>
      </c>
      <c r="AD568" s="3">
        <f>IF(AD$3=0,0,INDEX(Sheet1!RawDataCols,$C568,AD$5)*$R568)</f>
        <v>0</v>
      </c>
      <c r="AE568" s="3">
        <f>IF(AE$3=0,0,INDEX(Sheet1!RawDataCols,$C568,AE$5)*$R568)</f>
        <v>0</v>
      </c>
      <c r="AF568" s="3">
        <f>IF(AF$3=0,0,INDEX(Sheet1!RawDataCols,$C568,AF$5)*$R568)</f>
        <v>0</v>
      </c>
      <c r="AG568" s="3">
        <f>IF(AG$3=0,0,INDEX(Sheet1!RawDataCols,$C568,AG$5)*$R568)</f>
        <v>0</v>
      </c>
      <c r="AH568" s="3">
        <f>IF(AH$3=0,0,INDEX(Sheet1!RawDataCols,$C568,AH$5)*$R568)</f>
        <v>0</v>
      </c>
      <c r="AI568" s="3">
        <f>IF(AI$3=0,0,INDEX(Sheet1!RawDataCols,$C568,AI$5)*$R568)</f>
        <v>0</v>
      </c>
      <c r="AJ568" s="3">
        <f>IF(AJ$3=0,0,INDEX(Sheet1!RawDataCols,$C568,AJ$5)*$R568)</f>
        <v>0</v>
      </c>
      <c r="AK568" s="3">
        <f>IF(AK$3=0,0,INDEX(Sheet1!RawDataCols,$C568,AK$5)*$R568)</f>
        <v>0</v>
      </c>
      <c r="AL568" s="3">
        <f>IF(AL$3=0,0,INDEX(Sheet1!RawDataCols,$C568,AL$5)*$R568)</f>
        <v>0</v>
      </c>
      <c r="AM568" s="3">
        <f>IF(AM$3=0,0,INDEX(Sheet1!RawDataCols,$C568,AM$5)*$R568)</f>
        <v>0</v>
      </c>
      <c r="AN568" s="3">
        <f>IF(AN$3=0,0,INDEX(Sheet1!RawDataCols,$C568,AN$5)*$R568)</f>
        <v>0</v>
      </c>
      <c r="AO568" s="3">
        <f>IF(AO$3=0,0,INDEX(Sheet1!RawDataCols,$C568,AO$5)*$R568)</f>
        <v>0</v>
      </c>
      <c r="AP568" s="3">
        <f>IF(AP$3=0,0,INDEX(Sheet1!RawDataCols,$C568,AP$5)*$R568)</f>
        <v>0</v>
      </c>
      <c r="AQ568" s="3">
        <f>IF(AQ$3=0,0,INDEX(Sheet1!RawDataCols,$C568,AQ$5)*$R568)</f>
        <v>0</v>
      </c>
      <c r="AR568" s="3">
        <f>IF(AR$3=0,0,INDEX(Sheet1!RawDataCols,$C568,AR$5)*$R568)</f>
        <v>0</v>
      </c>
      <c r="AS568" s="3">
        <f>IF(AS$3=0,0,INDEX(Sheet1!RawDataCols,$C568,AS$5)*$R568)</f>
        <v>0</v>
      </c>
      <c r="AT568" s="3">
        <f>IF(AT$3=0,0,INDEX(Sheet1!RawDataCols,$C568,AT$5)*$R568)</f>
        <v>0</v>
      </c>
      <c r="AU568" s="3">
        <f>IF(AU$3=0,0,INDEX(Sheet1!RawDataCols,$C568,AU$5)*$R568)</f>
        <v>0</v>
      </c>
      <c r="AV568" s="3">
        <f>IF(AV$3=0,0,INDEX(Sheet1!RawDataCols,$C568,AV$5)*$R568)</f>
        <v>0</v>
      </c>
      <c r="AW568" s="3">
        <f>IF(AW$3=0,0,INDEX(Sheet1!RawDataCols,$C568,AW$5)*$R568)</f>
        <v>0</v>
      </c>
      <c r="AX568" s="3">
        <f>IF(AX$3=0,0,INDEX(Sheet1!RawDataCols,$C568,AX$5)*$R568)</f>
        <v>0</v>
      </c>
      <c r="AY568" s="3">
        <f>IF(AY$3=0,0,INDEX(Sheet1!RawDataCols,$C568,AY$5)*$R568)</f>
        <v>0</v>
      </c>
      <c r="AZ568" s="3">
        <f>IF(AZ$3=0,0,INDEX(Sheet1!RawDataCols,$C568,AZ$5)*$R568)</f>
        <v>0</v>
      </c>
      <c r="BA568" s="3">
        <f>IF(BA$3=0,0,INDEX(Sheet1!RawDataCols,$C568,BA$5)*$R568)</f>
        <v>0</v>
      </c>
      <c r="BB568" s="3">
        <f>IF(BB$3=0,0,INDEX(Sheet1!RawDataCols,$C568,BB$5)*$R568)</f>
        <v>0</v>
      </c>
      <c r="BC568" s="3">
        <f>IF(BC$3=0,0,INDEX(Sheet1!RawDataCols,$C568,BC$5)*$R568)</f>
        <v>0</v>
      </c>
      <c r="BD568" s="3">
        <f>IF(BD$3=0,0,INDEX(Sheet1!RawDataCols,$C568,BD$5)*$R568)</f>
        <v>0</v>
      </c>
      <c r="BE568" s="3">
        <f>IF(BE$3=0,0,INDEX(Sheet1!RawDataCols,$C568,BE$5)*$R568)</f>
        <v>0</v>
      </c>
      <c r="BF568" s="3">
        <f>IF(BF$3=0,0,INDEX(Sheet1!RawDataCols,$C568,BF$5)*$R568)</f>
        <v>0</v>
      </c>
      <c r="BG568" s="179">
        <f>IF(BG$3=0,0,INDEX(Sheet1!RawDataCols,$C568,BG$5)*$R568)</f>
        <v>0</v>
      </c>
      <c r="BH568" s="33">
        <f t="shared" si="87"/>
        <v>0</v>
      </c>
      <c r="BI568" s="33">
        <f t="shared" si="88"/>
        <v>0</v>
      </c>
      <c r="BJ568" s="33">
        <f t="shared" si="89"/>
        <v>0</v>
      </c>
      <c r="BK568" s="3">
        <f>IF(BK$3=0,0,INDEX(Sheet1!RawDataCols,$C568,BK$5)*$R568)</f>
        <v>0</v>
      </c>
      <c r="BL568" s="3">
        <f>IF(BL$3=0,0,INDEX(Sheet1!RawDataCols,$C568,BL$5)*$R568)</f>
        <v>0</v>
      </c>
      <c r="BM568" s="3">
        <f>IF(BM$3=0,0,INDEX(Sheet1!RawDataCols,$C568,BM$5)*$R568)</f>
        <v>0</v>
      </c>
      <c r="BN568" s="3">
        <f>IF(BN$3=0,0,INDEX(Sheet1!RawDataCols,$C568,BN$5)*$R568)</f>
        <v>143034.13250000001</v>
      </c>
      <c r="BO568" s="3">
        <f>IF(BO$3=0,0,INDEX(Sheet1!RawDataCols,$C568,BO$5)*$R568)</f>
        <v>129909.13250000001</v>
      </c>
      <c r="BP568" s="3">
        <f>IF(BP$3=0,0,INDEX(Sheet1!RawDataCols,$C568,BP$5)*$R568)</f>
        <v>0</v>
      </c>
      <c r="BQ568" s="3">
        <f t="shared" si="90"/>
        <v>0</v>
      </c>
      <c r="BR568" s="3">
        <f t="shared" si="91"/>
        <v>0</v>
      </c>
      <c r="BS568" s="3">
        <f t="shared" si="92"/>
        <v>0</v>
      </c>
      <c r="BT568" s="3">
        <f t="shared" si="93"/>
        <v>0</v>
      </c>
      <c r="BU568" s="3" t="str">
        <f>INDEX(Sheet1!$BS$2:$BS$1000,MATCH($A568,Sheet1!$A$2:$A$1000,0))</f>
        <v>24</v>
      </c>
      <c r="BV568" s="3">
        <f>INDEX(Sheet1!$BT$2:$BT$1000,MATCH($A568,Sheet1!$A$2:$A$1000,0))</f>
        <v>0</v>
      </c>
    </row>
    <row r="569" spans="1:74" x14ac:dyDescent="0.2">
      <c r="A569" s="11" t="s">
        <v>438</v>
      </c>
      <c r="B569" s="3">
        <f>MATCH($A569,Sheet1!ACCOUNTNO,0)</f>
        <v>524</v>
      </c>
      <c r="C569" s="3">
        <f t="shared" si="84"/>
        <v>524</v>
      </c>
      <c r="D569" s="3" t="str">
        <f>IF(D$3=0,0,INDEX(Sheet1!RawDataCols,$C569,D$5))</f>
        <v>62100G10</v>
      </c>
      <c r="E569" s="3" t="str">
        <f>IF(E$3=0,0,INDEX(Sheet1!RawDataCols,$C569,E$5))</f>
        <v xml:space="preserve">62100          </v>
      </c>
      <c r="F569" s="3" t="str">
        <f>IF(F$3=0,0,INDEX(Sheet1!RawDataCols,$C569,F$5))</f>
        <v xml:space="preserve">G10            </v>
      </c>
      <c r="G569" s="3" t="str">
        <f>IF(G$3=0,0,INDEX(Sheet1!RawDataCols,$C569,G$5))</f>
        <v xml:space="preserve">               </v>
      </c>
      <c r="H569" s="3" t="str">
        <f>IF(H$3=0,0,INDEX(Sheet1!RawDataCols,$C569,H$5))</f>
        <v xml:space="preserve">               </v>
      </c>
      <c r="I569" s="3" t="str">
        <f>IF(I$3=0,0,INDEX(Sheet1!RawDataCols,$C569,I$5))</f>
        <v xml:space="preserve">               </v>
      </c>
      <c r="J569" s="3" t="str">
        <f>IF(J$3=0,0,INDEX(Sheet1!RawDataCols,$C569,J$5))</f>
        <v xml:space="preserve">               </v>
      </c>
      <c r="K569" s="3" t="str">
        <f>IF(K$3=0,0,INDEX(Sheet1!RawDataCols,$C569,K$5))</f>
        <v xml:space="preserve">               </v>
      </c>
      <c r="L569" s="3" t="str">
        <f>IF(L$3=0,0,INDEX(Sheet1!RawDataCols,$C569,L$5))</f>
        <v xml:space="preserve">               </v>
      </c>
      <c r="M569" s="3" t="str">
        <f>IF(M$3=0,0,INDEX(Sheet1!RawDataCols,$C569,M$5))</f>
        <v xml:space="preserve">F007  </v>
      </c>
      <c r="N569" s="3" t="str">
        <f>IF(N$3=0,0,INDEX(Sheet1!RawDataCols,$C569,N$5))</f>
        <v>Intercompany-ROOTS</v>
      </c>
      <c r="O569" s="3">
        <f>INDEX(Sheet1!RawDataCols,$C569,O$5)</f>
        <v>26</v>
      </c>
      <c r="P569" s="3" t="str">
        <f>INDEX(Sheet1!RawDataCols,$C569,P$5)</f>
        <v>Other Assets</v>
      </c>
      <c r="Q569" s="3" t="str">
        <f>IF(Q$3=0,0,INDEX(Sheet1!RawDataCols,$C569,Q$5))</f>
        <v>B</v>
      </c>
      <c r="R569" s="3">
        <f t="shared" si="85"/>
        <v>1</v>
      </c>
      <c r="S569" s="3">
        <f t="shared" si="86"/>
        <v>-1</v>
      </c>
      <c r="T569" s="3">
        <f>IF(T$3=0,0,INDEX(Sheet1!RawDataCols,$C569,T$5)*$R569)</f>
        <v>121120</v>
      </c>
      <c r="U569" s="3">
        <f>IF(U$3=0,0,INDEX(Sheet1!RawDataCols,$C569,U$5)*$R569)</f>
        <v>230000</v>
      </c>
      <c r="V569" s="3">
        <f>IF(V$3=0,0,INDEX(Sheet1!RawDataCols,$C569,V$5)*$R569)</f>
        <v>0</v>
      </c>
      <c r="W569" s="3">
        <f>IF(W$3=0,0,INDEX(Sheet1!RawDataCols,$C569,W$5)*$R569)</f>
        <v>15000</v>
      </c>
      <c r="X569" s="3">
        <f>IF(X$3=0,0,INDEX(Sheet1!RawDataCols,$C569,X$5)*$R569)</f>
        <v>150000</v>
      </c>
      <c r="Y569" s="3">
        <f>IF(Y$3=0,0,INDEX(Sheet1!RawDataCols,$C569,Y$5)*$R569)</f>
        <v>0</v>
      </c>
      <c r="Z569" s="3">
        <f>IF(Z$3=0,0,INDEX(Sheet1!RawDataCols,$C569,Z$5)*$R569)</f>
        <v>50000</v>
      </c>
      <c r="AA569" s="3">
        <f>IF(AA$3=0,0,INDEX(Sheet1!RawDataCols,$C569,AA$5)*$R569)</f>
        <v>0</v>
      </c>
      <c r="AB569" s="3">
        <f>IF(AB$3=0,0,INDEX(Sheet1!RawDataCols,$C569,AB$5)*$R569)</f>
        <v>0</v>
      </c>
      <c r="AC569" s="3">
        <f>IF(AC$3=0,0,INDEX(Sheet1!RawDataCols,$C569,AC$5)*$R569)</f>
        <v>0</v>
      </c>
      <c r="AD569" s="3">
        <f>IF(AD$3=0,0,INDEX(Sheet1!RawDataCols,$C569,AD$5)*$R569)</f>
        <v>0</v>
      </c>
      <c r="AE569" s="3">
        <f>IF(AE$3=0,0,INDEX(Sheet1!RawDataCols,$C569,AE$5)*$R569)</f>
        <v>0</v>
      </c>
      <c r="AF569" s="3">
        <f>IF(AF$3=0,0,INDEX(Sheet1!RawDataCols,$C569,AF$5)*$R569)</f>
        <v>-165417</v>
      </c>
      <c r="AG569" s="3">
        <f>IF(AG$3=0,0,INDEX(Sheet1!RawDataCols,$C569,AG$5)*$R569)</f>
        <v>30000</v>
      </c>
      <c r="AH569" s="3">
        <f>IF(AH$3=0,0,INDEX(Sheet1!RawDataCols,$C569,AH$5)*$R569)</f>
        <v>0</v>
      </c>
      <c r="AI569" s="3">
        <f>IF(AI$3=0,0,INDEX(Sheet1!RawDataCols,$C569,AI$5)*$R569)</f>
        <v>71000</v>
      </c>
      <c r="AJ569" s="3">
        <f>IF(AJ$3=0,0,INDEX(Sheet1!RawDataCols,$C569,AJ$5)*$R569)</f>
        <v>-531120</v>
      </c>
      <c r="AK569" s="3">
        <f>IF(AK$3=0,0,INDEX(Sheet1!RawDataCols,$C569,AK$5)*$R569)</f>
        <v>0</v>
      </c>
      <c r="AL569" s="3">
        <f>IF(AL$3=0,0,INDEX(Sheet1!RawDataCols,$C569,AL$5)*$R569)</f>
        <v>-73000</v>
      </c>
      <c r="AM569" s="3">
        <f>IF(AM$3=0,0,INDEX(Sheet1!RawDataCols,$C569,AM$5)*$R569)</f>
        <v>25000</v>
      </c>
      <c r="AN569" s="3">
        <f>IF(AN$3=0,0,INDEX(Sheet1!RawDataCols,$C569,AN$5)*$R569)</f>
        <v>0</v>
      </c>
      <c r="AO569" s="3">
        <f>IF(AO$3=0,0,INDEX(Sheet1!RawDataCols,$C569,AO$5)*$R569)</f>
        <v>0</v>
      </c>
      <c r="AP569" s="3">
        <f>IF(AP$3=0,0,INDEX(Sheet1!RawDataCols,$C569,AP$5)*$R569)</f>
        <v>173000</v>
      </c>
      <c r="AQ569" s="3">
        <f>IF(AQ$3=0,0,INDEX(Sheet1!RawDataCols,$C569,AQ$5)*$R569)</f>
        <v>0</v>
      </c>
      <c r="AR569" s="3">
        <f>IF(AR$3=0,0,INDEX(Sheet1!RawDataCols,$C569,AR$5)*$R569)</f>
        <v>53120</v>
      </c>
      <c r="AS569" s="3">
        <f>IF(AS$3=0,0,INDEX(Sheet1!RawDataCols,$C569,AS$5)*$R569)</f>
        <v>40000</v>
      </c>
      <c r="AT569" s="3">
        <f>IF(AT$3=0,0,INDEX(Sheet1!RawDataCols,$C569,AT$5)*$R569)</f>
        <v>0</v>
      </c>
      <c r="AU569" s="3">
        <f>IF(AU$3=0,0,INDEX(Sheet1!RawDataCols,$C569,AU$5)*$R569)</f>
        <v>0</v>
      </c>
      <c r="AV569" s="3">
        <f>IF(AV$3=0,0,INDEX(Sheet1!RawDataCols,$C569,AV$5)*$R569)</f>
        <v>30000</v>
      </c>
      <c r="AW569" s="3">
        <f>IF(AW$3=0,0,INDEX(Sheet1!RawDataCols,$C569,AW$5)*$R569)</f>
        <v>0</v>
      </c>
      <c r="AX569" s="3">
        <f>IF(AX$3=0,0,INDEX(Sheet1!RawDataCols,$C569,AX$5)*$R569)</f>
        <v>0</v>
      </c>
      <c r="AY569" s="3">
        <f>IF(AY$3=0,0,INDEX(Sheet1!RawDataCols,$C569,AY$5)*$R569)</f>
        <v>0</v>
      </c>
      <c r="AZ569" s="3">
        <f>IF(AZ$3=0,0,INDEX(Sheet1!RawDataCols,$C569,AZ$5)*$R569)</f>
        <v>0</v>
      </c>
      <c r="BA569" s="3">
        <f>IF(BA$3=0,0,INDEX(Sheet1!RawDataCols,$C569,BA$5)*$R569)</f>
        <v>56000</v>
      </c>
      <c r="BB569" s="3">
        <f>IF(BB$3=0,0,INDEX(Sheet1!RawDataCols,$C569,BB$5)*$R569)</f>
        <v>0</v>
      </c>
      <c r="BC569" s="3">
        <f>IF(BC$3=0,0,INDEX(Sheet1!RawDataCols,$C569,BC$5)*$R569)</f>
        <v>0</v>
      </c>
      <c r="BD569" s="3">
        <f>IF(BD$3=0,0,INDEX(Sheet1!RawDataCols,$C569,BD$5)*$R569)</f>
        <v>12000</v>
      </c>
      <c r="BE569" s="3">
        <f>IF(BE$3=0,0,INDEX(Sheet1!RawDataCols,$C569,BE$5)*$R569)</f>
        <v>0</v>
      </c>
      <c r="BF569" s="3">
        <f>IF(BF$3=0,0,INDEX(Sheet1!RawDataCols,$C569,BF$5)*$R569)</f>
        <v>0</v>
      </c>
      <c r="BG569" s="179">
        <f>IF(BG$3=0,0,INDEX(Sheet1!RawDataCols,$C569,BG$5)*$R569)</f>
        <v>12000</v>
      </c>
      <c r="BH569" s="33">
        <f t="shared" si="87"/>
        <v>268000</v>
      </c>
      <c r="BI569" s="33">
        <f t="shared" si="88"/>
        <v>0</v>
      </c>
      <c r="BJ569" s="33">
        <f t="shared" si="89"/>
        <v>121120</v>
      </c>
      <c r="BK569" s="3">
        <f>IF(BK$3=0,0,INDEX(Sheet1!RawDataCols,$C569,BK$5)*$R569)</f>
        <v>0</v>
      </c>
      <c r="BL569" s="3">
        <f>IF(BL$3=0,0,INDEX(Sheet1!RawDataCols,$C569,BL$5)*$R569)</f>
        <v>0</v>
      </c>
      <c r="BM569" s="3">
        <f>IF(BM$3=0,0,INDEX(Sheet1!RawDataCols,$C569,BM$5)*$R569)</f>
        <v>0</v>
      </c>
      <c r="BN569" s="3">
        <f>IF(BN$3=0,0,INDEX(Sheet1!RawDataCols,$C569,BN$5)*$R569)</f>
        <v>0</v>
      </c>
      <c r="BO569" s="3">
        <f>IF(BO$3=0,0,INDEX(Sheet1!RawDataCols,$C569,BO$5)*$R569)</f>
        <v>0</v>
      </c>
      <c r="BP569" s="3">
        <f>IF(BP$3=0,0,INDEX(Sheet1!RawDataCols,$C569,BP$5)*$R569)</f>
        <v>102417</v>
      </c>
      <c r="BQ569" s="3">
        <f t="shared" si="90"/>
        <v>501120</v>
      </c>
      <c r="BR569" s="3">
        <f t="shared" si="91"/>
        <v>0</v>
      </c>
      <c r="BS569" s="3">
        <f t="shared" si="92"/>
        <v>238000</v>
      </c>
      <c r="BT569" s="3">
        <f t="shared" si="93"/>
        <v>268000</v>
      </c>
      <c r="BU569" s="3" t="str">
        <f>INDEX(Sheet1!$BS$2:$BS$1000,MATCH($A569,Sheet1!$A$2:$A$1000,0))</f>
        <v>24</v>
      </c>
      <c r="BV569" s="3">
        <f>INDEX(Sheet1!$BT$2:$BT$1000,MATCH($A569,Sheet1!$A$2:$A$1000,0))</f>
        <v>268000</v>
      </c>
    </row>
    <row r="570" spans="1:74" x14ac:dyDescent="0.2">
      <c r="A570" s="11" t="s">
        <v>439</v>
      </c>
      <c r="B570" s="3">
        <f>MATCH($A570,Sheet1!ACCOUNTNO,0)</f>
        <v>525</v>
      </c>
      <c r="C570" s="3">
        <f t="shared" si="84"/>
        <v>525</v>
      </c>
      <c r="D570" s="3" t="str">
        <f>IF(D$3=0,0,INDEX(Sheet1!RawDataCols,$C570,D$5))</f>
        <v>62100G12</v>
      </c>
      <c r="E570" s="3" t="str">
        <f>IF(E$3=0,0,INDEX(Sheet1!RawDataCols,$C570,E$5))</f>
        <v xml:space="preserve">62100          </v>
      </c>
      <c r="F570" s="3" t="str">
        <f>IF(F$3=0,0,INDEX(Sheet1!RawDataCols,$C570,F$5))</f>
        <v xml:space="preserve">G12            </v>
      </c>
      <c r="G570" s="3" t="str">
        <f>IF(G$3=0,0,INDEX(Sheet1!RawDataCols,$C570,G$5))</f>
        <v xml:space="preserve">               </v>
      </c>
      <c r="H570" s="3" t="str">
        <f>IF(H$3=0,0,INDEX(Sheet1!RawDataCols,$C570,H$5))</f>
        <v xml:space="preserve">               </v>
      </c>
      <c r="I570" s="3" t="str">
        <f>IF(I$3=0,0,INDEX(Sheet1!RawDataCols,$C570,I$5))</f>
        <v xml:space="preserve">               </v>
      </c>
      <c r="J570" s="3" t="str">
        <f>IF(J$3=0,0,INDEX(Sheet1!RawDataCols,$C570,J$5))</f>
        <v xml:space="preserve">               </v>
      </c>
      <c r="K570" s="3" t="str">
        <f>IF(K$3=0,0,INDEX(Sheet1!RawDataCols,$C570,K$5))</f>
        <v xml:space="preserve">               </v>
      </c>
      <c r="L570" s="3" t="str">
        <f>IF(L$3=0,0,INDEX(Sheet1!RawDataCols,$C570,L$5))</f>
        <v xml:space="preserve">               </v>
      </c>
      <c r="M570" s="3" t="str">
        <f>IF(M$3=0,0,INDEX(Sheet1!RawDataCols,$C570,M$5))</f>
        <v xml:space="preserve">F007  </v>
      </c>
      <c r="N570" s="3" t="str">
        <f>IF(N$3=0,0,INDEX(Sheet1!RawDataCols,$C570,N$5))</f>
        <v>Intercompany-TAR</v>
      </c>
      <c r="O570" s="3">
        <f>INDEX(Sheet1!RawDataCols,$C570,O$5)</f>
        <v>26</v>
      </c>
      <c r="P570" s="3" t="str">
        <f>INDEX(Sheet1!RawDataCols,$C570,P$5)</f>
        <v>Other Assets</v>
      </c>
      <c r="Q570" s="3" t="str">
        <f>IF(Q$3=0,0,INDEX(Sheet1!RawDataCols,$C570,Q$5))</f>
        <v>B</v>
      </c>
      <c r="R570" s="3">
        <f t="shared" si="85"/>
        <v>1</v>
      </c>
      <c r="S570" s="3">
        <f t="shared" si="86"/>
        <v>-1</v>
      </c>
      <c r="T570" s="3">
        <f>IF(T$3=0,0,INDEX(Sheet1!RawDataCols,$C570,T$5)*$R570)</f>
        <v>75000</v>
      </c>
      <c r="U570" s="3">
        <f>IF(U$3=0,0,INDEX(Sheet1!RawDataCols,$C570,U$5)*$R570)</f>
        <v>0</v>
      </c>
      <c r="V570" s="3">
        <f>IF(V$3=0,0,INDEX(Sheet1!RawDataCols,$C570,V$5)*$R570)</f>
        <v>0</v>
      </c>
      <c r="W570" s="3">
        <f>IF(W$3=0,0,INDEX(Sheet1!RawDataCols,$C570,W$5)*$R570)</f>
        <v>0</v>
      </c>
      <c r="X570" s="3">
        <f>IF(X$3=0,0,INDEX(Sheet1!RawDataCols,$C570,X$5)*$R570)</f>
        <v>0</v>
      </c>
      <c r="Y570" s="3">
        <f>IF(Y$3=0,0,INDEX(Sheet1!RawDataCols,$C570,Y$5)*$R570)</f>
        <v>0</v>
      </c>
      <c r="Z570" s="3">
        <f>IF(Z$3=0,0,INDEX(Sheet1!RawDataCols,$C570,Z$5)*$R570)</f>
        <v>0</v>
      </c>
      <c r="AA570" s="3">
        <f>IF(AA$3=0,0,INDEX(Sheet1!RawDataCols,$C570,AA$5)*$R570)</f>
        <v>0</v>
      </c>
      <c r="AB570" s="3">
        <f>IF(AB$3=0,0,INDEX(Sheet1!RawDataCols,$C570,AB$5)*$R570)</f>
        <v>0</v>
      </c>
      <c r="AC570" s="3">
        <f>IF(AC$3=0,0,INDEX(Sheet1!RawDataCols,$C570,AC$5)*$R570)</f>
        <v>0</v>
      </c>
      <c r="AD570" s="3">
        <f>IF(AD$3=0,0,INDEX(Sheet1!RawDataCols,$C570,AD$5)*$R570)</f>
        <v>0</v>
      </c>
      <c r="AE570" s="3">
        <f>IF(AE$3=0,0,INDEX(Sheet1!RawDataCols,$C570,AE$5)*$R570)</f>
        <v>0</v>
      </c>
      <c r="AF570" s="3">
        <f>IF(AF$3=0,0,INDEX(Sheet1!RawDataCols,$C570,AF$5)*$R570)</f>
        <v>30000</v>
      </c>
      <c r="AG570" s="3">
        <f>IF(AG$3=0,0,INDEX(Sheet1!RawDataCols,$C570,AG$5)*$R570)</f>
        <v>50000</v>
      </c>
      <c r="AH570" s="3">
        <f>IF(AH$3=0,0,INDEX(Sheet1!RawDataCols,$C570,AH$5)*$R570)</f>
        <v>0</v>
      </c>
      <c r="AI570" s="3">
        <f>IF(AI$3=0,0,INDEX(Sheet1!RawDataCols,$C570,AI$5)*$R570)</f>
        <v>0</v>
      </c>
      <c r="AJ570" s="3">
        <f>IF(AJ$3=0,0,INDEX(Sheet1!RawDataCols,$C570,AJ$5)*$R570)</f>
        <v>-125000</v>
      </c>
      <c r="AK570" s="3">
        <f>IF(AK$3=0,0,INDEX(Sheet1!RawDataCols,$C570,AK$5)*$R570)</f>
        <v>0</v>
      </c>
      <c r="AL570" s="3">
        <f>IF(AL$3=0,0,INDEX(Sheet1!RawDataCols,$C570,AL$5)*$R570)</f>
        <v>-80000</v>
      </c>
      <c r="AM570" s="3">
        <f>IF(AM$3=0,0,INDEX(Sheet1!RawDataCols,$C570,AM$5)*$R570)</f>
        <v>0</v>
      </c>
      <c r="AN570" s="3">
        <f>IF(AN$3=0,0,INDEX(Sheet1!RawDataCols,$C570,AN$5)*$R570)</f>
        <v>0</v>
      </c>
      <c r="AO570" s="3">
        <f>IF(AO$3=0,0,INDEX(Sheet1!RawDataCols,$C570,AO$5)*$R570)</f>
        <v>0</v>
      </c>
      <c r="AP570" s="3">
        <f>IF(AP$3=0,0,INDEX(Sheet1!RawDataCols,$C570,AP$5)*$R570)</f>
        <v>0</v>
      </c>
      <c r="AQ570" s="3">
        <f>IF(AQ$3=0,0,INDEX(Sheet1!RawDataCols,$C570,AQ$5)*$R570)</f>
        <v>0</v>
      </c>
      <c r="AR570" s="3">
        <f>IF(AR$3=0,0,INDEX(Sheet1!RawDataCols,$C570,AR$5)*$R570)</f>
        <v>0</v>
      </c>
      <c r="AS570" s="3">
        <f>IF(AS$3=0,0,INDEX(Sheet1!RawDataCols,$C570,AS$5)*$R570)</f>
        <v>0</v>
      </c>
      <c r="AT570" s="3">
        <f>IF(AT$3=0,0,INDEX(Sheet1!RawDataCols,$C570,AT$5)*$R570)</f>
        <v>0</v>
      </c>
      <c r="AU570" s="3">
        <f>IF(AU$3=0,0,INDEX(Sheet1!RawDataCols,$C570,AU$5)*$R570)</f>
        <v>0</v>
      </c>
      <c r="AV570" s="3">
        <f>IF(AV$3=0,0,INDEX(Sheet1!RawDataCols,$C570,AV$5)*$R570)</f>
        <v>0</v>
      </c>
      <c r="AW570" s="3">
        <f>IF(AW$3=0,0,INDEX(Sheet1!RawDataCols,$C570,AW$5)*$R570)</f>
        <v>0</v>
      </c>
      <c r="AX570" s="3">
        <f>IF(AX$3=0,0,INDEX(Sheet1!RawDataCols,$C570,AX$5)*$R570)</f>
        <v>75000</v>
      </c>
      <c r="AY570" s="3">
        <f>IF(AY$3=0,0,INDEX(Sheet1!RawDataCols,$C570,AY$5)*$R570)</f>
        <v>0</v>
      </c>
      <c r="AZ570" s="3">
        <f>IF(AZ$3=0,0,INDEX(Sheet1!RawDataCols,$C570,AZ$5)*$R570)</f>
        <v>0</v>
      </c>
      <c r="BA570" s="3">
        <f>IF(BA$3=0,0,INDEX(Sheet1!RawDataCols,$C570,BA$5)*$R570)</f>
        <v>0</v>
      </c>
      <c r="BB570" s="3">
        <f>IF(BB$3=0,0,INDEX(Sheet1!RawDataCols,$C570,BB$5)*$R570)</f>
        <v>0</v>
      </c>
      <c r="BC570" s="3">
        <f>IF(BC$3=0,0,INDEX(Sheet1!RawDataCols,$C570,BC$5)*$R570)</f>
        <v>0</v>
      </c>
      <c r="BD570" s="3">
        <f>IF(BD$3=0,0,INDEX(Sheet1!RawDataCols,$C570,BD$5)*$R570)</f>
        <v>0</v>
      </c>
      <c r="BE570" s="3">
        <f>IF(BE$3=0,0,INDEX(Sheet1!RawDataCols,$C570,BE$5)*$R570)</f>
        <v>0</v>
      </c>
      <c r="BF570" s="3">
        <f>IF(BF$3=0,0,INDEX(Sheet1!RawDataCols,$C570,BF$5)*$R570)</f>
        <v>0</v>
      </c>
      <c r="BG570" s="179">
        <f>IF(BG$3=0,0,INDEX(Sheet1!RawDataCols,$C570,BG$5)*$R570)</f>
        <v>0</v>
      </c>
      <c r="BH570" s="33">
        <f t="shared" si="87"/>
        <v>0</v>
      </c>
      <c r="BI570" s="33">
        <f t="shared" si="88"/>
        <v>0</v>
      </c>
      <c r="BJ570" s="33">
        <f t="shared" si="89"/>
        <v>75000</v>
      </c>
      <c r="BK570" s="3">
        <f>IF(BK$3=0,0,INDEX(Sheet1!RawDataCols,$C570,BK$5)*$R570)</f>
        <v>0</v>
      </c>
      <c r="BL570" s="3">
        <f>IF(BL$3=0,0,INDEX(Sheet1!RawDataCols,$C570,BL$5)*$R570)</f>
        <v>0</v>
      </c>
      <c r="BM570" s="3">
        <f>IF(BM$3=0,0,INDEX(Sheet1!RawDataCols,$C570,BM$5)*$R570)</f>
        <v>0</v>
      </c>
      <c r="BN570" s="3">
        <f>IF(BN$3=0,0,INDEX(Sheet1!RawDataCols,$C570,BN$5)*$R570)</f>
        <v>43863.467499999999</v>
      </c>
      <c r="BO570" s="3">
        <f>IF(BO$3=0,0,INDEX(Sheet1!RawDataCols,$C570,BO$5)*$R570)</f>
        <v>30113.467499999999</v>
      </c>
      <c r="BP570" s="3">
        <f>IF(BP$3=0,0,INDEX(Sheet1!RawDataCols,$C570,BP$5)*$R570)</f>
        <v>50000</v>
      </c>
      <c r="BQ570" s="3">
        <f t="shared" si="90"/>
        <v>75000</v>
      </c>
      <c r="BR570" s="3">
        <f t="shared" si="91"/>
        <v>0</v>
      </c>
      <c r="BS570" s="3">
        <f t="shared" si="92"/>
        <v>0</v>
      </c>
      <c r="BT570" s="3">
        <f t="shared" si="93"/>
        <v>0</v>
      </c>
      <c r="BU570" s="3" t="str">
        <f>INDEX(Sheet1!$BS$2:$BS$1000,MATCH($A570,Sheet1!$A$2:$A$1000,0))</f>
        <v>24</v>
      </c>
      <c r="BV570" s="3">
        <f>INDEX(Sheet1!$BT$2:$BT$1000,MATCH($A570,Sheet1!$A$2:$A$1000,0))</f>
        <v>0</v>
      </c>
    </row>
    <row r="571" spans="1:74" x14ac:dyDescent="0.2">
      <c r="A571" s="11" t="s">
        <v>440</v>
      </c>
      <c r="B571" s="3">
        <f>MATCH($A571,Sheet1!ACCOUNTNO,0)</f>
        <v>526</v>
      </c>
      <c r="C571" s="3">
        <f t="shared" si="84"/>
        <v>526</v>
      </c>
      <c r="D571" s="3" t="str">
        <f>IF(D$3=0,0,INDEX(Sheet1!RawDataCols,$C571,D$5))</f>
        <v>62100G13</v>
      </c>
      <c r="E571" s="3" t="str">
        <f>IF(E$3=0,0,INDEX(Sheet1!RawDataCols,$C571,E$5))</f>
        <v xml:space="preserve">62100          </v>
      </c>
      <c r="F571" s="3" t="str">
        <f>IF(F$3=0,0,INDEX(Sheet1!RawDataCols,$C571,F$5))</f>
        <v xml:space="preserve">G13            </v>
      </c>
      <c r="G571" s="3" t="str">
        <f>IF(G$3=0,0,INDEX(Sheet1!RawDataCols,$C571,G$5))</f>
        <v xml:space="preserve">               </v>
      </c>
      <c r="H571" s="3" t="str">
        <f>IF(H$3=0,0,INDEX(Sheet1!RawDataCols,$C571,H$5))</f>
        <v xml:space="preserve">               </v>
      </c>
      <c r="I571" s="3" t="str">
        <f>IF(I$3=0,0,INDEX(Sheet1!RawDataCols,$C571,I$5))</f>
        <v xml:space="preserve">               </v>
      </c>
      <c r="J571" s="3" t="str">
        <f>IF(J$3=0,0,INDEX(Sheet1!RawDataCols,$C571,J$5))</f>
        <v xml:space="preserve">               </v>
      </c>
      <c r="K571" s="3" t="str">
        <f>IF(K$3=0,0,INDEX(Sheet1!RawDataCols,$C571,K$5))</f>
        <v xml:space="preserve">               </v>
      </c>
      <c r="L571" s="3" t="str">
        <f>IF(L$3=0,0,INDEX(Sheet1!RawDataCols,$C571,L$5))</f>
        <v xml:space="preserve">               </v>
      </c>
      <c r="M571" s="3" t="str">
        <f>IF(M$3=0,0,INDEX(Sheet1!RawDataCols,$C571,M$5))</f>
        <v xml:space="preserve">F007  </v>
      </c>
      <c r="N571" s="3" t="str">
        <f>IF(N$3=0,0,INDEX(Sheet1!RawDataCols,$C571,N$5))</f>
        <v>Intercompany-TAT</v>
      </c>
      <c r="O571" s="3">
        <f>INDEX(Sheet1!RawDataCols,$C571,O$5)</f>
        <v>26</v>
      </c>
      <c r="P571" s="3" t="str">
        <f>INDEX(Sheet1!RawDataCols,$C571,P$5)</f>
        <v>Other Assets</v>
      </c>
      <c r="Q571" s="3" t="str">
        <f>IF(Q$3=0,0,INDEX(Sheet1!RawDataCols,$C571,Q$5))</f>
        <v>B</v>
      </c>
      <c r="R571" s="3">
        <f t="shared" si="85"/>
        <v>1</v>
      </c>
      <c r="S571" s="3">
        <f t="shared" si="86"/>
        <v>-1</v>
      </c>
      <c r="T571" s="3">
        <f>IF(T$3=0,0,INDEX(Sheet1!RawDataCols,$C571,T$5)*$R571)</f>
        <v>677</v>
      </c>
      <c r="U571" s="3">
        <f>IF(U$3=0,0,INDEX(Sheet1!RawDataCols,$C571,U$5)*$R571)</f>
        <v>200</v>
      </c>
      <c r="V571" s="3">
        <f>IF(V$3=0,0,INDEX(Sheet1!RawDataCols,$C571,V$5)*$R571)</f>
        <v>0</v>
      </c>
      <c r="W571" s="3">
        <f>IF(W$3=0,0,INDEX(Sheet1!RawDataCols,$C571,W$5)*$R571)</f>
        <v>0</v>
      </c>
      <c r="X571" s="3">
        <f>IF(X$3=0,0,INDEX(Sheet1!RawDataCols,$C571,X$5)*$R571)</f>
        <v>0</v>
      </c>
      <c r="Y571" s="3">
        <f>IF(Y$3=0,0,INDEX(Sheet1!RawDataCols,$C571,Y$5)*$R571)</f>
        <v>0</v>
      </c>
      <c r="Z571" s="3">
        <f>IF(Z$3=0,0,INDEX(Sheet1!RawDataCols,$C571,Z$5)*$R571)</f>
        <v>50</v>
      </c>
      <c r="AA571" s="3">
        <f>IF(AA$3=0,0,INDEX(Sheet1!RawDataCols,$C571,AA$5)*$R571)</f>
        <v>0</v>
      </c>
      <c r="AB571" s="3">
        <f>IF(AB$3=0,0,INDEX(Sheet1!RawDataCols,$C571,AB$5)*$R571)</f>
        <v>0</v>
      </c>
      <c r="AC571" s="3">
        <f>IF(AC$3=0,0,INDEX(Sheet1!RawDataCols,$C571,AC$5)*$R571)</f>
        <v>0</v>
      </c>
      <c r="AD571" s="3">
        <f>IF(AD$3=0,0,INDEX(Sheet1!RawDataCols,$C571,AD$5)*$R571)</f>
        <v>0</v>
      </c>
      <c r="AE571" s="3">
        <f>IF(AE$3=0,0,INDEX(Sheet1!RawDataCols,$C571,AE$5)*$R571)</f>
        <v>0</v>
      </c>
      <c r="AF571" s="3">
        <f>IF(AF$3=0,0,INDEX(Sheet1!RawDataCols,$C571,AF$5)*$R571)</f>
        <v>0</v>
      </c>
      <c r="AG571" s="3">
        <f>IF(AG$3=0,0,INDEX(Sheet1!RawDataCols,$C571,AG$5)*$R571)</f>
        <v>0</v>
      </c>
      <c r="AH571" s="3">
        <f>IF(AH$3=0,0,INDEX(Sheet1!RawDataCols,$C571,AH$5)*$R571)</f>
        <v>0</v>
      </c>
      <c r="AI571" s="3">
        <f>IF(AI$3=0,0,INDEX(Sheet1!RawDataCols,$C571,AI$5)*$R571)</f>
        <v>200</v>
      </c>
      <c r="AJ571" s="3">
        <f>IF(AJ$3=0,0,INDEX(Sheet1!RawDataCols,$C571,AJ$5)*$R571)</f>
        <v>-877</v>
      </c>
      <c r="AK571" s="3">
        <f>IF(AK$3=0,0,INDEX(Sheet1!RawDataCols,$C571,AK$5)*$R571)</f>
        <v>0</v>
      </c>
      <c r="AL571" s="3">
        <f>IF(AL$3=0,0,INDEX(Sheet1!RawDataCols,$C571,AL$5)*$R571)</f>
        <v>-750</v>
      </c>
      <c r="AM571" s="3">
        <f>IF(AM$3=0,0,INDEX(Sheet1!RawDataCols,$C571,AM$5)*$R571)</f>
        <v>280</v>
      </c>
      <c r="AN571" s="3">
        <f>IF(AN$3=0,0,INDEX(Sheet1!RawDataCols,$C571,AN$5)*$R571)</f>
        <v>0</v>
      </c>
      <c r="AO571" s="3">
        <f>IF(AO$3=0,0,INDEX(Sheet1!RawDataCols,$C571,AO$5)*$R571)</f>
        <v>0</v>
      </c>
      <c r="AP571" s="3">
        <f>IF(AP$3=0,0,INDEX(Sheet1!RawDataCols,$C571,AP$5)*$R571)</f>
        <v>0</v>
      </c>
      <c r="AQ571" s="3">
        <f>IF(AQ$3=0,0,INDEX(Sheet1!RawDataCols,$C571,AQ$5)*$R571)</f>
        <v>0</v>
      </c>
      <c r="AR571" s="3">
        <f>IF(AR$3=0,0,INDEX(Sheet1!RawDataCols,$C571,AR$5)*$R571)</f>
        <v>477</v>
      </c>
      <c r="AS571" s="3">
        <f>IF(AS$3=0,0,INDEX(Sheet1!RawDataCols,$C571,AS$5)*$R571)</f>
        <v>0</v>
      </c>
      <c r="AT571" s="3">
        <f>IF(AT$3=0,0,INDEX(Sheet1!RawDataCols,$C571,AT$5)*$R571)</f>
        <v>0</v>
      </c>
      <c r="AU571" s="3">
        <f>IF(AU$3=0,0,INDEX(Sheet1!RawDataCols,$C571,AU$5)*$R571)</f>
        <v>0</v>
      </c>
      <c r="AV571" s="3">
        <f>IF(AV$3=0,0,INDEX(Sheet1!RawDataCols,$C571,AV$5)*$R571)</f>
        <v>0</v>
      </c>
      <c r="AW571" s="3">
        <f>IF(AW$3=0,0,INDEX(Sheet1!RawDataCols,$C571,AW$5)*$R571)</f>
        <v>0</v>
      </c>
      <c r="AX571" s="3">
        <f>IF(AX$3=0,0,INDEX(Sheet1!RawDataCols,$C571,AX$5)*$R571)</f>
        <v>0</v>
      </c>
      <c r="AY571" s="3">
        <f>IF(AY$3=0,0,INDEX(Sheet1!RawDataCols,$C571,AY$5)*$R571)</f>
        <v>0</v>
      </c>
      <c r="AZ571" s="3">
        <f>IF(AZ$3=0,0,INDEX(Sheet1!RawDataCols,$C571,AZ$5)*$R571)</f>
        <v>0</v>
      </c>
      <c r="BA571" s="3">
        <f>IF(BA$3=0,0,INDEX(Sheet1!RawDataCols,$C571,BA$5)*$R571)</f>
        <v>200</v>
      </c>
      <c r="BB571" s="3">
        <f>IF(BB$3=0,0,INDEX(Sheet1!RawDataCols,$C571,BB$5)*$R571)</f>
        <v>0</v>
      </c>
      <c r="BC571" s="3">
        <f>IF(BC$3=0,0,INDEX(Sheet1!RawDataCols,$C571,BC$5)*$R571)</f>
        <v>0</v>
      </c>
      <c r="BD571" s="3">
        <f>IF(BD$3=0,0,INDEX(Sheet1!RawDataCols,$C571,BD$5)*$R571)</f>
        <v>0</v>
      </c>
      <c r="BE571" s="3">
        <f>IF(BE$3=0,0,INDEX(Sheet1!RawDataCols,$C571,BE$5)*$R571)</f>
        <v>0</v>
      </c>
      <c r="BF571" s="3">
        <f>IF(BF$3=0,0,INDEX(Sheet1!RawDataCols,$C571,BF$5)*$R571)</f>
        <v>0</v>
      </c>
      <c r="BG571" s="179">
        <f>IF(BG$3=0,0,INDEX(Sheet1!RawDataCols,$C571,BG$5)*$R571)</f>
        <v>0</v>
      </c>
      <c r="BH571" s="33">
        <f t="shared" si="87"/>
        <v>280</v>
      </c>
      <c r="BI571" s="33">
        <f t="shared" si="88"/>
        <v>0</v>
      </c>
      <c r="BJ571" s="33">
        <f t="shared" si="89"/>
        <v>677</v>
      </c>
      <c r="BK571" s="3">
        <f>IF(BK$3=0,0,INDEX(Sheet1!RawDataCols,$C571,BK$5)*$R571)</f>
        <v>0</v>
      </c>
      <c r="BL571" s="3">
        <f>IF(BL$3=0,0,INDEX(Sheet1!RawDataCols,$C571,BL$5)*$R571)</f>
        <v>0</v>
      </c>
      <c r="BM571" s="3">
        <f>IF(BM$3=0,0,INDEX(Sheet1!RawDataCols,$C571,BM$5)*$R571)</f>
        <v>0</v>
      </c>
      <c r="BN571" s="3">
        <f>IF(BN$3=0,0,INDEX(Sheet1!RawDataCols,$C571,BN$5)*$R571)</f>
        <v>29719.991249999999</v>
      </c>
      <c r="BO571" s="3">
        <f>IF(BO$3=0,0,INDEX(Sheet1!RawDataCols,$C571,BO$5)*$R571)</f>
        <v>2293.9987500000002</v>
      </c>
      <c r="BP571" s="3">
        <f>IF(BP$3=0,0,INDEX(Sheet1!RawDataCols,$C571,BP$5)*$R571)</f>
        <v>500</v>
      </c>
      <c r="BQ571" s="3">
        <f t="shared" si="90"/>
        <v>877</v>
      </c>
      <c r="BR571" s="3">
        <f t="shared" si="91"/>
        <v>0</v>
      </c>
      <c r="BS571" s="3">
        <f t="shared" si="92"/>
        <v>280</v>
      </c>
      <c r="BT571" s="3">
        <f t="shared" si="93"/>
        <v>280</v>
      </c>
      <c r="BU571" s="3" t="str">
        <f>INDEX(Sheet1!$BS$2:$BS$1000,MATCH($A571,Sheet1!$A$2:$A$1000,0))</f>
        <v>24</v>
      </c>
      <c r="BV571" s="3">
        <f>INDEX(Sheet1!$BT$2:$BT$1000,MATCH($A571,Sheet1!$A$2:$A$1000,0))</f>
        <v>280</v>
      </c>
    </row>
    <row r="572" spans="1:74" x14ac:dyDescent="0.2">
      <c r="A572" s="11" t="s">
        <v>441</v>
      </c>
      <c r="B572" s="3">
        <f>MATCH($A572,Sheet1!ACCOUNTNO,0)</f>
        <v>527</v>
      </c>
      <c r="C572" s="3">
        <f t="shared" si="84"/>
        <v>527</v>
      </c>
      <c r="D572" s="3" t="str">
        <f>IF(D$3=0,0,INDEX(Sheet1!RawDataCols,$C572,D$5))</f>
        <v>62100G14</v>
      </c>
      <c r="E572" s="3" t="str">
        <f>IF(E$3=0,0,INDEX(Sheet1!RawDataCols,$C572,E$5))</f>
        <v xml:space="preserve">62100          </v>
      </c>
      <c r="F572" s="3" t="str">
        <f>IF(F$3=0,0,INDEX(Sheet1!RawDataCols,$C572,F$5))</f>
        <v xml:space="preserve">G14            </v>
      </c>
      <c r="G572" s="3" t="str">
        <f>IF(G$3=0,0,INDEX(Sheet1!RawDataCols,$C572,G$5))</f>
        <v xml:space="preserve">               </v>
      </c>
      <c r="H572" s="3" t="str">
        <f>IF(H$3=0,0,INDEX(Sheet1!RawDataCols,$C572,H$5))</f>
        <v xml:space="preserve">               </v>
      </c>
      <c r="I572" s="3" t="str">
        <f>IF(I$3=0,0,INDEX(Sheet1!RawDataCols,$C572,I$5))</f>
        <v xml:space="preserve">               </v>
      </c>
      <c r="J572" s="3" t="str">
        <f>IF(J$3=0,0,INDEX(Sheet1!RawDataCols,$C572,J$5))</f>
        <v xml:space="preserve">               </v>
      </c>
      <c r="K572" s="3" t="str">
        <f>IF(K$3=0,0,INDEX(Sheet1!RawDataCols,$C572,K$5))</f>
        <v xml:space="preserve">               </v>
      </c>
      <c r="L572" s="3" t="str">
        <f>IF(L$3=0,0,INDEX(Sheet1!RawDataCols,$C572,L$5))</f>
        <v xml:space="preserve">               </v>
      </c>
      <c r="M572" s="3" t="str">
        <f>IF(M$3=0,0,INDEX(Sheet1!RawDataCols,$C572,M$5))</f>
        <v xml:space="preserve">F007  </v>
      </c>
      <c r="N572" s="3" t="str">
        <f>IF(N$3=0,0,INDEX(Sheet1!RawDataCols,$C572,N$5))</f>
        <v>Intercompany-TMV</v>
      </c>
      <c r="O572" s="3">
        <f>INDEX(Sheet1!RawDataCols,$C572,O$5)</f>
        <v>26</v>
      </c>
      <c r="P572" s="3" t="str">
        <f>INDEX(Sheet1!RawDataCols,$C572,P$5)</f>
        <v>Other Assets</v>
      </c>
      <c r="Q572" s="3" t="str">
        <f>IF(Q$3=0,0,INDEX(Sheet1!RawDataCols,$C572,Q$5))</f>
        <v>B</v>
      </c>
      <c r="R572" s="3">
        <f t="shared" si="85"/>
        <v>1</v>
      </c>
      <c r="S572" s="3">
        <f t="shared" si="86"/>
        <v>-1</v>
      </c>
      <c r="T572" s="3">
        <f>IF(T$3=0,0,INDEX(Sheet1!RawDataCols,$C572,T$5)*$R572)</f>
        <v>100000</v>
      </c>
      <c r="U572" s="3">
        <f>IF(U$3=0,0,INDEX(Sheet1!RawDataCols,$C572,U$5)*$R572)</f>
        <v>0</v>
      </c>
      <c r="V572" s="3">
        <f>IF(V$3=0,0,INDEX(Sheet1!RawDataCols,$C572,V$5)*$R572)</f>
        <v>0</v>
      </c>
      <c r="W572" s="3">
        <f>IF(W$3=0,0,INDEX(Sheet1!RawDataCols,$C572,W$5)*$R572)</f>
        <v>200000</v>
      </c>
      <c r="X572" s="3">
        <f>IF(X$3=0,0,INDEX(Sheet1!RawDataCols,$C572,X$5)*$R572)</f>
        <v>100000</v>
      </c>
      <c r="Y572" s="3">
        <f>IF(Y$3=0,0,INDEX(Sheet1!RawDataCols,$C572,Y$5)*$R572)</f>
        <v>0</v>
      </c>
      <c r="Z572" s="3">
        <f>IF(Z$3=0,0,INDEX(Sheet1!RawDataCols,$C572,Z$5)*$R572)</f>
        <v>0</v>
      </c>
      <c r="AA572" s="3">
        <f>IF(AA$3=0,0,INDEX(Sheet1!RawDataCols,$C572,AA$5)*$R572)</f>
        <v>50000</v>
      </c>
      <c r="AB572" s="3">
        <f>IF(AB$3=0,0,INDEX(Sheet1!RawDataCols,$C572,AB$5)*$R572)</f>
        <v>0</v>
      </c>
      <c r="AC572" s="3">
        <f>IF(AC$3=0,0,INDEX(Sheet1!RawDataCols,$C572,AC$5)*$R572)</f>
        <v>100000</v>
      </c>
      <c r="AD572" s="3">
        <f>IF(AD$3=0,0,INDEX(Sheet1!RawDataCols,$C572,AD$5)*$R572)</f>
        <v>0</v>
      </c>
      <c r="AE572" s="3">
        <f>IF(AE$3=0,0,INDEX(Sheet1!RawDataCols,$C572,AE$5)*$R572)</f>
        <v>0</v>
      </c>
      <c r="AF572" s="3">
        <f>IF(AF$3=0,0,INDEX(Sheet1!RawDataCols,$C572,AF$5)*$R572)</f>
        <v>100000</v>
      </c>
      <c r="AG572" s="3">
        <f>IF(AG$3=0,0,INDEX(Sheet1!RawDataCols,$C572,AG$5)*$R572)</f>
        <v>0</v>
      </c>
      <c r="AH572" s="3">
        <f>IF(AH$3=0,0,INDEX(Sheet1!RawDataCols,$C572,AH$5)*$R572)</f>
        <v>0</v>
      </c>
      <c r="AI572" s="3">
        <f>IF(AI$3=0,0,INDEX(Sheet1!RawDataCols,$C572,AI$5)*$R572)</f>
        <v>0</v>
      </c>
      <c r="AJ572" s="3">
        <f>IF(AJ$3=0,0,INDEX(Sheet1!RawDataCols,$C572,AJ$5)*$R572)</f>
        <v>-250000</v>
      </c>
      <c r="AK572" s="3">
        <f>IF(AK$3=0,0,INDEX(Sheet1!RawDataCols,$C572,AK$5)*$R572)</f>
        <v>0</v>
      </c>
      <c r="AL572" s="3">
        <f>IF(AL$3=0,0,INDEX(Sheet1!RawDataCols,$C572,AL$5)*$R572)</f>
        <v>-400000</v>
      </c>
      <c r="AM572" s="3">
        <f>IF(AM$3=0,0,INDEX(Sheet1!RawDataCols,$C572,AM$5)*$R572)</f>
        <v>0</v>
      </c>
      <c r="AN572" s="3">
        <f>IF(AN$3=0,0,INDEX(Sheet1!RawDataCols,$C572,AN$5)*$R572)</f>
        <v>0</v>
      </c>
      <c r="AO572" s="3">
        <f>IF(AO$3=0,0,INDEX(Sheet1!RawDataCols,$C572,AO$5)*$R572)</f>
        <v>0</v>
      </c>
      <c r="AP572" s="3">
        <f>IF(AP$3=0,0,INDEX(Sheet1!RawDataCols,$C572,AP$5)*$R572)</f>
        <v>0</v>
      </c>
      <c r="AQ572" s="3">
        <f>IF(AQ$3=0,0,INDEX(Sheet1!RawDataCols,$C572,AQ$5)*$R572)</f>
        <v>0</v>
      </c>
      <c r="AR572" s="3">
        <f>IF(AR$3=0,0,INDEX(Sheet1!RawDataCols,$C572,AR$5)*$R572)</f>
        <v>100000</v>
      </c>
      <c r="AS572" s="3">
        <f>IF(AS$3=0,0,INDEX(Sheet1!RawDataCols,$C572,AS$5)*$R572)</f>
        <v>0</v>
      </c>
      <c r="AT572" s="3">
        <f>IF(AT$3=0,0,INDEX(Sheet1!RawDataCols,$C572,AT$5)*$R572)</f>
        <v>0</v>
      </c>
      <c r="AU572" s="3">
        <f>IF(AU$3=0,0,INDEX(Sheet1!RawDataCols,$C572,AU$5)*$R572)</f>
        <v>0</v>
      </c>
      <c r="AV572" s="3">
        <f>IF(AV$3=0,0,INDEX(Sheet1!RawDataCols,$C572,AV$5)*$R572)</f>
        <v>0</v>
      </c>
      <c r="AW572" s="3">
        <f>IF(AW$3=0,0,INDEX(Sheet1!RawDataCols,$C572,AW$5)*$R572)</f>
        <v>0</v>
      </c>
      <c r="AX572" s="3">
        <f>IF(AX$3=0,0,INDEX(Sheet1!RawDataCols,$C572,AX$5)*$R572)</f>
        <v>0</v>
      </c>
      <c r="AY572" s="3">
        <f>IF(AY$3=0,0,INDEX(Sheet1!RawDataCols,$C572,AY$5)*$R572)</f>
        <v>0</v>
      </c>
      <c r="AZ572" s="3">
        <f>IF(AZ$3=0,0,INDEX(Sheet1!RawDataCols,$C572,AZ$5)*$R572)</f>
        <v>0</v>
      </c>
      <c r="BA572" s="3">
        <f>IF(BA$3=0,0,INDEX(Sheet1!RawDataCols,$C572,BA$5)*$R572)</f>
        <v>0</v>
      </c>
      <c r="BB572" s="3">
        <f>IF(BB$3=0,0,INDEX(Sheet1!RawDataCols,$C572,BB$5)*$R572)</f>
        <v>0</v>
      </c>
      <c r="BC572" s="3">
        <f>IF(BC$3=0,0,INDEX(Sheet1!RawDataCols,$C572,BC$5)*$R572)</f>
        <v>0</v>
      </c>
      <c r="BD572" s="3">
        <f>IF(BD$3=0,0,INDEX(Sheet1!RawDataCols,$C572,BD$5)*$R572)</f>
        <v>0</v>
      </c>
      <c r="BE572" s="3">
        <f>IF(BE$3=0,0,INDEX(Sheet1!RawDataCols,$C572,BE$5)*$R572)</f>
        <v>0</v>
      </c>
      <c r="BF572" s="3">
        <f>IF(BF$3=0,0,INDEX(Sheet1!RawDataCols,$C572,BF$5)*$R572)</f>
        <v>0</v>
      </c>
      <c r="BG572" s="179">
        <f>IF(BG$3=0,0,INDEX(Sheet1!RawDataCols,$C572,BG$5)*$R572)</f>
        <v>0</v>
      </c>
      <c r="BH572" s="33">
        <f t="shared" si="87"/>
        <v>0</v>
      </c>
      <c r="BI572" s="33">
        <f t="shared" si="88"/>
        <v>0</v>
      </c>
      <c r="BJ572" s="33">
        <f t="shared" si="89"/>
        <v>100000</v>
      </c>
      <c r="BK572" s="3">
        <f>IF(BK$3=0,0,INDEX(Sheet1!RawDataCols,$C572,BK$5)*$R572)</f>
        <v>0</v>
      </c>
      <c r="BL572" s="3">
        <f>IF(BL$3=0,0,INDEX(Sheet1!RawDataCols,$C572,BL$5)*$R572)</f>
        <v>0</v>
      </c>
      <c r="BM572" s="3">
        <f>IF(BM$3=0,0,INDEX(Sheet1!RawDataCols,$C572,BM$5)*$R572)</f>
        <v>0</v>
      </c>
      <c r="BN572" s="3">
        <f>IF(BN$3=0,0,INDEX(Sheet1!RawDataCols,$C572,BN$5)*$R572)</f>
        <v>314618.12375000003</v>
      </c>
      <c r="BO572" s="3">
        <f>IF(BO$3=0,0,INDEX(Sheet1!RawDataCols,$C572,BO$5)*$R572)</f>
        <v>250243.12375</v>
      </c>
      <c r="BP572" s="3">
        <f>IF(BP$3=0,0,INDEX(Sheet1!RawDataCols,$C572,BP$5)*$R572)</f>
        <v>0</v>
      </c>
      <c r="BQ572" s="3">
        <f t="shared" si="90"/>
        <v>250000</v>
      </c>
      <c r="BR572" s="3">
        <f t="shared" si="91"/>
        <v>0</v>
      </c>
      <c r="BS572" s="3">
        <f t="shared" si="92"/>
        <v>0</v>
      </c>
      <c r="BT572" s="3">
        <f t="shared" si="93"/>
        <v>0</v>
      </c>
      <c r="BU572" s="3" t="str">
        <f>INDEX(Sheet1!$BS$2:$BS$1000,MATCH($A572,Sheet1!$A$2:$A$1000,0))</f>
        <v>24</v>
      </c>
      <c r="BV572" s="3">
        <f>INDEX(Sheet1!$BT$2:$BT$1000,MATCH($A572,Sheet1!$A$2:$A$1000,0))</f>
        <v>0</v>
      </c>
    </row>
    <row r="573" spans="1:74" x14ac:dyDescent="0.2">
      <c r="A573" s="11" t="s">
        <v>442</v>
      </c>
      <c r="B573" s="3">
        <f>MATCH($A573,Sheet1!ACCOUNTNO,0)</f>
        <v>528</v>
      </c>
      <c r="C573" s="3">
        <f t="shared" si="84"/>
        <v>528</v>
      </c>
      <c r="D573" s="3" t="str">
        <f>IF(D$3=0,0,INDEX(Sheet1!RawDataCols,$C573,D$5))</f>
        <v>62100G15</v>
      </c>
      <c r="E573" s="3" t="str">
        <f>IF(E$3=0,0,INDEX(Sheet1!RawDataCols,$C573,E$5))</f>
        <v xml:space="preserve">62100          </v>
      </c>
      <c r="F573" s="3" t="str">
        <f>IF(F$3=0,0,INDEX(Sheet1!RawDataCols,$C573,F$5))</f>
        <v xml:space="preserve">G15            </v>
      </c>
      <c r="G573" s="3" t="str">
        <f>IF(G$3=0,0,INDEX(Sheet1!RawDataCols,$C573,G$5))</f>
        <v xml:space="preserve">               </v>
      </c>
      <c r="H573" s="3" t="str">
        <f>IF(H$3=0,0,INDEX(Sheet1!RawDataCols,$C573,H$5))</f>
        <v xml:space="preserve">               </v>
      </c>
      <c r="I573" s="3" t="str">
        <f>IF(I$3=0,0,INDEX(Sheet1!RawDataCols,$C573,I$5))</f>
        <v xml:space="preserve">               </v>
      </c>
      <c r="J573" s="3" t="str">
        <f>IF(J$3=0,0,INDEX(Sheet1!RawDataCols,$C573,J$5))</f>
        <v xml:space="preserve">               </v>
      </c>
      <c r="K573" s="3" t="str">
        <f>IF(K$3=0,0,INDEX(Sheet1!RawDataCols,$C573,K$5))</f>
        <v xml:space="preserve">               </v>
      </c>
      <c r="L573" s="3" t="str">
        <f>IF(L$3=0,0,INDEX(Sheet1!RawDataCols,$C573,L$5))</f>
        <v xml:space="preserve">               </v>
      </c>
      <c r="M573" s="3" t="str">
        <f>IF(M$3=0,0,INDEX(Sheet1!RawDataCols,$C573,M$5))</f>
        <v xml:space="preserve">F007  </v>
      </c>
      <c r="N573" s="3" t="str">
        <f>IF(N$3=0,0,INDEX(Sheet1!RawDataCols,$C573,N$5))</f>
        <v>Intercompany-TMR</v>
      </c>
      <c r="O573" s="3">
        <f>INDEX(Sheet1!RawDataCols,$C573,O$5)</f>
        <v>26</v>
      </c>
      <c r="P573" s="3" t="str">
        <f>INDEX(Sheet1!RawDataCols,$C573,P$5)</f>
        <v>Other Assets</v>
      </c>
      <c r="Q573" s="3" t="str">
        <f>IF(Q$3=0,0,INDEX(Sheet1!RawDataCols,$C573,Q$5))</f>
        <v>B</v>
      </c>
      <c r="R573" s="3">
        <f t="shared" si="85"/>
        <v>1</v>
      </c>
      <c r="S573" s="3">
        <f t="shared" si="86"/>
        <v>-1</v>
      </c>
      <c r="T573" s="3">
        <f>IF(T$3=0,0,INDEX(Sheet1!RawDataCols,$C573,T$5)*$R573)</f>
        <v>0</v>
      </c>
      <c r="U573" s="3">
        <f>IF(U$3=0,0,INDEX(Sheet1!RawDataCols,$C573,U$5)*$R573)</f>
        <v>0</v>
      </c>
      <c r="V573" s="3">
        <f>IF(V$3=0,0,INDEX(Sheet1!RawDataCols,$C573,V$5)*$R573)</f>
        <v>0</v>
      </c>
      <c r="W573" s="3">
        <f>IF(W$3=0,0,INDEX(Sheet1!RawDataCols,$C573,W$5)*$R573)</f>
        <v>0</v>
      </c>
      <c r="X573" s="3">
        <f>IF(X$3=0,0,INDEX(Sheet1!RawDataCols,$C573,X$5)*$R573)</f>
        <v>0</v>
      </c>
      <c r="Y573" s="3">
        <f>IF(Y$3=0,0,INDEX(Sheet1!RawDataCols,$C573,Y$5)*$R573)</f>
        <v>0</v>
      </c>
      <c r="Z573" s="3">
        <f>IF(Z$3=0,0,INDEX(Sheet1!RawDataCols,$C573,Z$5)*$R573)</f>
        <v>0</v>
      </c>
      <c r="AA573" s="3">
        <f>IF(AA$3=0,0,INDEX(Sheet1!RawDataCols,$C573,AA$5)*$R573)</f>
        <v>0</v>
      </c>
      <c r="AB573" s="3">
        <f>IF(AB$3=0,0,INDEX(Sheet1!RawDataCols,$C573,AB$5)*$R573)</f>
        <v>0</v>
      </c>
      <c r="AC573" s="3">
        <f>IF(AC$3=0,0,INDEX(Sheet1!RawDataCols,$C573,AC$5)*$R573)</f>
        <v>0</v>
      </c>
      <c r="AD573" s="3">
        <f>IF(AD$3=0,0,INDEX(Sheet1!RawDataCols,$C573,AD$5)*$R573)</f>
        <v>0</v>
      </c>
      <c r="AE573" s="3">
        <f>IF(AE$3=0,0,INDEX(Sheet1!RawDataCols,$C573,AE$5)*$R573)</f>
        <v>0</v>
      </c>
      <c r="AF573" s="3">
        <f>IF(AF$3=0,0,INDEX(Sheet1!RawDataCols,$C573,AF$5)*$R573)</f>
        <v>0</v>
      </c>
      <c r="AG573" s="3">
        <f>IF(AG$3=0,0,INDEX(Sheet1!RawDataCols,$C573,AG$5)*$R573)</f>
        <v>0</v>
      </c>
      <c r="AH573" s="3">
        <f>IF(AH$3=0,0,INDEX(Sheet1!RawDataCols,$C573,AH$5)*$R573)</f>
        <v>0</v>
      </c>
      <c r="AI573" s="3">
        <f>IF(AI$3=0,0,INDEX(Sheet1!RawDataCols,$C573,AI$5)*$R573)</f>
        <v>0</v>
      </c>
      <c r="AJ573" s="3">
        <f>IF(AJ$3=0,0,INDEX(Sheet1!RawDataCols,$C573,AJ$5)*$R573)</f>
        <v>0</v>
      </c>
      <c r="AK573" s="3">
        <f>IF(AK$3=0,0,INDEX(Sheet1!RawDataCols,$C573,AK$5)*$R573)</f>
        <v>0</v>
      </c>
      <c r="AL573" s="3">
        <f>IF(AL$3=0,0,INDEX(Sheet1!RawDataCols,$C573,AL$5)*$R573)</f>
        <v>0</v>
      </c>
      <c r="AM573" s="3">
        <f>IF(AM$3=0,0,INDEX(Sheet1!RawDataCols,$C573,AM$5)*$R573)</f>
        <v>0</v>
      </c>
      <c r="AN573" s="3">
        <f>IF(AN$3=0,0,INDEX(Sheet1!RawDataCols,$C573,AN$5)*$R573)</f>
        <v>0</v>
      </c>
      <c r="AO573" s="3">
        <f>IF(AO$3=0,0,INDEX(Sheet1!RawDataCols,$C573,AO$5)*$R573)</f>
        <v>0</v>
      </c>
      <c r="AP573" s="3">
        <f>IF(AP$3=0,0,INDEX(Sheet1!RawDataCols,$C573,AP$5)*$R573)</f>
        <v>0</v>
      </c>
      <c r="AQ573" s="3">
        <f>IF(AQ$3=0,0,INDEX(Sheet1!RawDataCols,$C573,AQ$5)*$R573)</f>
        <v>0</v>
      </c>
      <c r="AR573" s="3">
        <f>IF(AR$3=0,0,INDEX(Sheet1!RawDataCols,$C573,AR$5)*$R573)</f>
        <v>0</v>
      </c>
      <c r="AS573" s="3">
        <f>IF(AS$3=0,0,INDEX(Sheet1!RawDataCols,$C573,AS$5)*$R573)</f>
        <v>0</v>
      </c>
      <c r="AT573" s="3">
        <f>IF(AT$3=0,0,INDEX(Sheet1!RawDataCols,$C573,AT$5)*$R573)</f>
        <v>0</v>
      </c>
      <c r="AU573" s="3">
        <f>IF(AU$3=0,0,INDEX(Sheet1!RawDataCols,$C573,AU$5)*$R573)</f>
        <v>0</v>
      </c>
      <c r="AV573" s="3">
        <f>IF(AV$3=0,0,INDEX(Sheet1!RawDataCols,$C573,AV$5)*$R573)</f>
        <v>0</v>
      </c>
      <c r="AW573" s="3">
        <f>IF(AW$3=0,0,INDEX(Sheet1!RawDataCols,$C573,AW$5)*$R573)</f>
        <v>0</v>
      </c>
      <c r="AX573" s="3">
        <f>IF(AX$3=0,0,INDEX(Sheet1!RawDataCols,$C573,AX$5)*$R573)</f>
        <v>0</v>
      </c>
      <c r="AY573" s="3">
        <f>IF(AY$3=0,0,INDEX(Sheet1!RawDataCols,$C573,AY$5)*$R573)</f>
        <v>0</v>
      </c>
      <c r="AZ573" s="3">
        <f>IF(AZ$3=0,0,INDEX(Sheet1!RawDataCols,$C573,AZ$5)*$R573)</f>
        <v>0</v>
      </c>
      <c r="BA573" s="3">
        <f>IF(BA$3=0,0,INDEX(Sheet1!RawDataCols,$C573,BA$5)*$R573)</f>
        <v>0</v>
      </c>
      <c r="BB573" s="3">
        <f>IF(BB$3=0,0,INDEX(Sheet1!RawDataCols,$C573,BB$5)*$R573)</f>
        <v>0</v>
      </c>
      <c r="BC573" s="3">
        <f>IF(BC$3=0,0,INDEX(Sheet1!RawDataCols,$C573,BC$5)*$R573)</f>
        <v>0</v>
      </c>
      <c r="BD573" s="3">
        <f>IF(BD$3=0,0,INDEX(Sheet1!RawDataCols,$C573,BD$5)*$R573)</f>
        <v>0</v>
      </c>
      <c r="BE573" s="3">
        <f>IF(BE$3=0,0,INDEX(Sheet1!RawDataCols,$C573,BE$5)*$R573)</f>
        <v>0</v>
      </c>
      <c r="BF573" s="3">
        <f>IF(BF$3=0,0,INDEX(Sheet1!RawDataCols,$C573,BF$5)*$R573)</f>
        <v>0</v>
      </c>
      <c r="BG573" s="179">
        <f>IF(BG$3=0,0,INDEX(Sheet1!RawDataCols,$C573,BG$5)*$R573)</f>
        <v>0</v>
      </c>
      <c r="BH573" s="33">
        <f t="shared" si="87"/>
        <v>0</v>
      </c>
      <c r="BI573" s="33">
        <f t="shared" si="88"/>
        <v>0</v>
      </c>
      <c r="BJ573" s="33">
        <f t="shared" si="89"/>
        <v>0</v>
      </c>
      <c r="BK573" s="3">
        <f>IF(BK$3=0,0,INDEX(Sheet1!RawDataCols,$C573,BK$5)*$R573)</f>
        <v>0</v>
      </c>
      <c r="BL573" s="3">
        <f>IF(BL$3=0,0,INDEX(Sheet1!RawDataCols,$C573,BL$5)*$R573)</f>
        <v>0</v>
      </c>
      <c r="BM573" s="3">
        <f>IF(BM$3=0,0,INDEX(Sheet1!RawDataCols,$C573,BM$5)*$R573)</f>
        <v>0</v>
      </c>
      <c r="BN573" s="3">
        <f>IF(BN$3=0,0,INDEX(Sheet1!RawDataCols,$C573,BN$5)*$R573)</f>
        <v>100647.72749999999</v>
      </c>
      <c r="BO573" s="3">
        <f>IF(BO$3=0,0,INDEX(Sheet1!RawDataCols,$C573,BO$5)*$R573)</f>
        <v>100647.72749999999</v>
      </c>
      <c r="BP573" s="3">
        <f>IF(BP$3=0,0,INDEX(Sheet1!RawDataCols,$C573,BP$5)*$R573)</f>
        <v>0</v>
      </c>
      <c r="BQ573" s="3">
        <f t="shared" si="90"/>
        <v>0</v>
      </c>
      <c r="BR573" s="3">
        <f t="shared" si="91"/>
        <v>0</v>
      </c>
      <c r="BS573" s="3">
        <f t="shared" si="92"/>
        <v>0</v>
      </c>
      <c r="BT573" s="3">
        <f t="shared" si="93"/>
        <v>0</v>
      </c>
      <c r="BU573" s="3" t="str">
        <f>INDEX(Sheet1!$BS$2:$BS$1000,MATCH($A573,Sheet1!$A$2:$A$1000,0))</f>
        <v>24</v>
      </c>
      <c r="BV573" s="3">
        <f>INDEX(Sheet1!$BT$2:$BT$1000,MATCH($A573,Sheet1!$A$2:$A$1000,0))</f>
        <v>0</v>
      </c>
    </row>
    <row r="574" spans="1:74" x14ac:dyDescent="0.2">
      <c r="A574" s="11" t="s">
        <v>443</v>
      </c>
      <c r="B574" s="3">
        <f>MATCH($A574,Sheet1!ACCOUNTNO,0)</f>
        <v>530</v>
      </c>
      <c r="C574" s="3">
        <f t="shared" si="84"/>
        <v>530</v>
      </c>
      <c r="D574" s="3" t="str">
        <f>IF(D$3=0,0,INDEX(Sheet1!RawDataCols,$C574,D$5))</f>
        <v>63440H01</v>
      </c>
      <c r="E574" s="3" t="str">
        <f>IF(E$3=0,0,INDEX(Sheet1!RawDataCols,$C574,E$5))</f>
        <v xml:space="preserve">63440          </v>
      </c>
      <c r="F574" s="3" t="str">
        <f>IF(F$3=0,0,INDEX(Sheet1!RawDataCols,$C574,F$5))</f>
        <v xml:space="preserve">H01            </v>
      </c>
      <c r="G574" s="3" t="str">
        <f>IF(G$3=0,0,INDEX(Sheet1!RawDataCols,$C574,G$5))</f>
        <v xml:space="preserve">               </v>
      </c>
      <c r="H574" s="3" t="str">
        <f>IF(H$3=0,0,INDEX(Sheet1!RawDataCols,$C574,H$5))</f>
        <v xml:space="preserve">               </v>
      </c>
      <c r="I574" s="3" t="str">
        <f>IF(I$3=0,0,INDEX(Sheet1!RawDataCols,$C574,I$5))</f>
        <v xml:space="preserve">               </v>
      </c>
      <c r="J574" s="3" t="str">
        <f>IF(J$3=0,0,INDEX(Sheet1!RawDataCols,$C574,J$5))</f>
        <v xml:space="preserve">               </v>
      </c>
      <c r="K574" s="3" t="str">
        <f>IF(K$3=0,0,INDEX(Sheet1!RawDataCols,$C574,K$5))</f>
        <v xml:space="preserve">               </v>
      </c>
      <c r="L574" s="3" t="str">
        <f>IF(L$3=0,0,INDEX(Sheet1!RawDataCols,$C574,L$5))</f>
        <v xml:space="preserve">               </v>
      </c>
      <c r="M574" s="3" t="str">
        <f>IF(M$3=0,0,INDEX(Sheet1!RawDataCols,$C574,M$5))</f>
        <v xml:space="preserve">F007  </v>
      </c>
      <c r="N574" s="3" t="str">
        <f>IF(N$3=0,0,INDEX(Sheet1!RawDataCols,$C574,N$5))</f>
        <v>Trusts-APT</v>
      </c>
      <c r="O574" s="3">
        <f>INDEX(Sheet1!RawDataCols,$C574,O$5)</f>
        <v>26</v>
      </c>
      <c r="P574" s="3" t="str">
        <f>INDEX(Sheet1!RawDataCols,$C574,P$5)</f>
        <v>Other Assets</v>
      </c>
      <c r="Q574" s="3" t="str">
        <f>IF(Q$3=0,0,INDEX(Sheet1!RawDataCols,$C574,Q$5))</f>
        <v>B</v>
      </c>
      <c r="R574" s="3">
        <f t="shared" si="85"/>
        <v>1</v>
      </c>
      <c r="S574" s="3">
        <f t="shared" si="86"/>
        <v>-1</v>
      </c>
      <c r="T574" s="3">
        <f>IF(T$3=0,0,INDEX(Sheet1!RawDataCols,$C574,T$5)*$R574)</f>
        <v>0</v>
      </c>
      <c r="U574" s="3">
        <f>IF(U$3=0,0,INDEX(Sheet1!RawDataCols,$C574,U$5)*$R574)</f>
        <v>0</v>
      </c>
      <c r="V574" s="3">
        <f>IF(V$3=0,0,INDEX(Sheet1!RawDataCols,$C574,V$5)*$R574)</f>
        <v>0</v>
      </c>
      <c r="W574" s="3">
        <f>IF(W$3=0,0,INDEX(Sheet1!RawDataCols,$C574,W$5)*$R574)</f>
        <v>0</v>
      </c>
      <c r="X574" s="3">
        <f>IF(X$3=0,0,INDEX(Sheet1!RawDataCols,$C574,X$5)*$R574)</f>
        <v>0</v>
      </c>
      <c r="Y574" s="3">
        <f>IF(Y$3=0,0,INDEX(Sheet1!RawDataCols,$C574,Y$5)*$R574)</f>
        <v>0</v>
      </c>
      <c r="Z574" s="3">
        <f>IF(Z$3=0,0,INDEX(Sheet1!RawDataCols,$C574,Z$5)*$R574)</f>
        <v>10000</v>
      </c>
      <c r="AA574" s="3">
        <f>IF(AA$3=0,0,INDEX(Sheet1!RawDataCols,$C574,AA$5)*$R574)</f>
        <v>0</v>
      </c>
      <c r="AB574" s="3">
        <f>IF(AB$3=0,0,INDEX(Sheet1!RawDataCols,$C574,AB$5)*$R574)</f>
        <v>0</v>
      </c>
      <c r="AC574" s="3">
        <f>IF(AC$3=0,0,INDEX(Sheet1!RawDataCols,$C574,AC$5)*$R574)</f>
        <v>0</v>
      </c>
      <c r="AD574" s="3">
        <f>IF(AD$3=0,0,INDEX(Sheet1!RawDataCols,$C574,AD$5)*$R574)</f>
        <v>0</v>
      </c>
      <c r="AE574" s="3">
        <f>IF(AE$3=0,0,INDEX(Sheet1!RawDataCols,$C574,AE$5)*$R574)</f>
        <v>0</v>
      </c>
      <c r="AF574" s="3">
        <f>IF(AF$3=0,0,INDEX(Sheet1!RawDataCols,$C574,AF$5)*$R574)</f>
        <v>-29615</v>
      </c>
      <c r="AG574" s="3">
        <f>IF(AG$3=0,0,INDEX(Sheet1!RawDataCols,$C574,AG$5)*$R574)</f>
        <v>0</v>
      </c>
      <c r="AH574" s="3">
        <f>IF(AH$3=0,0,INDEX(Sheet1!RawDataCols,$C574,AH$5)*$R574)</f>
        <v>0</v>
      </c>
      <c r="AI574" s="3">
        <f>IF(AI$3=0,0,INDEX(Sheet1!RawDataCols,$C574,AI$5)*$R574)</f>
        <v>20952</v>
      </c>
      <c r="AJ574" s="3">
        <f>IF(AJ$3=0,0,INDEX(Sheet1!RawDataCols,$C574,AJ$5)*$R574)</f>
        <v>0</v>
      </c>
      <c r="AK574" s="3">
        <f>IF(AK$3=0,0,INDEX(Sheet1!RawDataCols,$C574,AK$5)*$R574)</f>
        <v>0</v>
      </c>
      <c r="AL574" s="3">
        <f>IF(AL$3=0,0,INDEX(Sheet1!RawDataCols,$C574,AL$5)*$R574)</f>
        <v>-20952</v>
      </c>
      <c r="AM574" s="3">
        <f>IF(AM$3=0,0,INDEX(Sheet1!RawDataCols,$C574,AM$5)*$R574)</f>
        <v>0</v>
      </c>
      <c r="AN574" s="3">
        <f>IF(AN$3=0,0,INDEX(Sheet1!RawDataCols,$C574,AN$5)*$R574)</f>
        <v>0</v>
      </c>
      <c r="AO574" s="3">
        <f>IF(AO$3=0,0,INDEX(Sheet1!RawDataCols,$C574,AO$5)*$R574)</f>
        <v>0</v>
      </c>
      <c r="AP574" s="3">
        <f>IF(AP$3=0,0,INDEX(Sheet1!RawDataCols,$C574,AP$5)*$R574)</f>
        <v>0</v>
      </c>
      <c r="AQ574" s="3">
        <f>IF(AQ$3=0,0,INDEX(Sheet1!RawDataCols,$C574,AQ$5)*$R574)</f>
        <v>0</v>
      </c>
      <c r="AR574" s="3">
        <f>IF(AR$3=0,0,INDEX(Sheet1!RawDataCols,$C574,AR$5)*$R574)</f>
        <v>0</v>
      </c>
      <c r="AS574" s="3">
        <f>IF(AS$3=0,0,INDEX(Sheet1!RawDataCols,$C574,AS$5)*$R574)</f>
        <v>0</v>
      </c>
      <c r="AT574" s="3">
        <f>IF(AT$3=0,0,INDEX(Sheet1!RawDataCols,$C574,AT$5)*$R574)</f>
        <v>0</v>
      </c>
      <c r="AU574" s="3">
        <f>IF(AU$3=0,0,INDEX(Sheet1!RawDataCols,$C574,AU$5)*$R574)</f>
        <v>0</v>
      </c>
      <c r="AV574" s="3">
        <f>IF(AV$3=0,0,INDEX(Sheet1!RawDataCols,$C574,AV$5)*$R574)</f>
        <v>0</v>
      </c>
      <c r="AW574" s="3">
        <f>IF(AW$3=0,0,INDEX(Sheet1!RawDataCols,$C574,AW$5)*$R574)</f>
        <v>0</v>
      </c>
      <c r="AX574" s="3">
        <f>IF(AX$3=0,0,INDEX(Sheet1!RawDataCols,$C574,AX$5)*$R574)</f>
        <v>0</v>
      </c>
      <c r="AY574" s="3">
        <f>IF(AY$3=0,0,INDEX(Sheet1!RawDataCols,$C574,AY$5)*$R574)</f>
        <v>0</v>
      </c>
      <c r="AZ574" s="3">
        <f>IF(AZ$3=0,0,INDEX(Sheet1!RawDataCols,$C574,AZ$5)*$R574)</f>
        <v>0</v>
      </c>
      <c r="BA574" s="3">
        <f>IF(BA$3=0,0,INDEX(Sheet1!RawDataCols,$C574,BA$5)*$R574)</f>
        <v>0</v>
      </c>
      <c r="BB574" s="3">
        <f>IF(BB$3=0,0,INDEX(Sheet1!RawDataCols,$C574,BB$5)*$R574)</f>
        <v>0</v>
      </c>
      <c r="BC574" s="3">
        <f>IF(BC$3=0,0,INDEX(Sheet1!RawDataCols,$C574,BC$5)*$R574)</f>
        <v>0</v>
      </c>
      <c r="BD574" s="3">
        <f>IF(BD$3=0,0,INDEX(Sheet1!RawDataCols,$C574,BD$5)*$R574)</f>
        <v>0</v>
      </c>
      <c r="BE574" s="3">
        <f>IF(BE$3=0,0,INDEX(Sheet1!RawDataCols,$C574,BE$5)*$R574)</f>
        <v>0</v>
      </c>
      <c r="BF574" s="3">
        <f>IF(BF$3=0,0,INDEX(Sheet1!RawDataCols,$C574,BF$5)*$R574)</f>
        <v>0</v>
      </c>
      <c r="BG574" s="179">
        <f>IF(BG$3=0,0,INDEX(Sheet1!RawDataCols,$C574,BG$5)*$R574)</f>
        <v>0</v>
      </c>
      <c r="BH574" s="33">
        <f t="shared" si="87"/>
        <v>0</v>
      </c>
      <c r="BI574" s="33">
        <f t="shared" si="88"/>
        <v>0</v>
      </c>
      <c r="BJ574" s="33">
        <f t="shared" si="89"/>
        <v>0</v>
      </c>
      <c r="BK574" s="3">
        <f>IF(BK$3=0,0,INDEX(Sheet1!RawDataCols,$C574,BK$5)*$R574)</f>
        <v>0</v>
      </c>
      <c r="BL574" s="3">
        <f>IF(BL$3=0,0,INDEX(Sheet1!RawDataCols,$C574,BL$5)*$R574)</f>
        <v>0</v>
      </c>
      <c r="BM574" s="3">
        <f>IF(BM$3=0,0,INDEX(Sheet1!RawDataCols,$C574,BM$5)*$R574)</f>
        <v>0</v>
      </c>
      <c r="BN574" s="3">
        <f>IF(BN$3=0,0,INDEX(Sheet1!RawDataCols,$C574,BN$5)*$R574)</f>
        <v>0</v>
      </c>
      <c r="BO574" s="3">
        <f>IF(BO$3=0,0,INDEX(Sheet1!RawDataCols,$C574,BO$5)*$R574)</f>
        <v>0</v>
      </c>
      <c r="BP574" s="3">
        <f>IF(BP$3=0,0,INDEX(Sheet1!RawDataCols,$C574,BP$5)*$R574)</f>
        <v>19615</v>
      </c>
      <c r="BQ574" s="3">
        <f t="shared" si="90"/>
        <v>0</v>
      </c>
      <c r="BR574" s="3">
        <f t="shared" si="91"/>
        <v>0</v>
      </c>
      <c r="BS574" s="3">
        <f t="shared" si="92"/>
        <v>0</v>
      </c>
      <c r="BT574" s="3">
        <f t="shared" si="93"/>
        <v>0</v>
      </c>
      <c r="BU574" s="3" t="str">
        <f>INDEX(Sheet1!$BS$2:$BS$1000,MATCH($A574,Sheet1!$A$2:$A$1000,0))</f>
        <v>25</v>
      </c>
      <c r="BV574" s="3">
        <f>INDEX(Sheet1!$BT$2:$BT$1000,MATCH($A574,Sheet1!$A$2:$A$1000,0))</f>
        <v>0</v>
      </c>
    </row>
    <row r="575" spans="1:74" x14ac:dyDescent="0.2">
      <c r="A575" s="11" t="s">
        <v>444</v>
      </c>
      <c r="B575" s="3">
        <f>MATCH($A575,Sheet1!ACCOUNTNO,0)</f>
        <v>531</v>
      </c>
      <c r="C575" s="3">
        <f t="shared" si="84"/>
        <v>531</v>
      </c>
      <c r="D575" s="3" t="str">
        <f>IF(D$3=0,0,INDEX(Sheet1!RawDataCols,$C575,D$5))</f>
        <v>63440H02</v>
      </c>
      <c r="E575" s="3" t="str">
        <f>IF(E$3=0,0,INDEX(Sheet1!RawDataCols,$C575,E$5))</f>
        <v xml:space="preserve">63440          </v>
      </c>
      <c r="F575" s="3" t="str">
        <f>IF(F$3=0,0,INDEX(Sheet1!RawDataCols,$C575,F$5))</f>
        <v xml:space="preserve">H02            </v>
      </c>
      <c r="G575" s="3" t="str">
        <f>IF(G$3=0,0,INDEX(Sheet1!RawDataCols,$C575,G$5))</f>
        <v xml:space="preserve">               </v>
      </c>
      <c r="H575" s="3" t="str">
        <f>IF(H$3=0,0,INDEX(Sheet1!RawDataCols,$C575,H$5))</f>
        <v xml:space="preserve">               </v>
      </c>
      <c r="I575" s="3" t="str">
        <f>IF(I$3=0,0,INDEX(Sheet1!RawDataCols,$C575,I$5))</f>
        <v xml:space="preserve">               </v>
      </c>
      <c r="J575" s="3" t="str">
        <f>IF(J$3=0,0,INDEX(Sheet1!RawDataCols,$C575,J$5))</f>
        <v xml:space="preserve">               </v>
      </c>
      <c r="K575" s="3" t="str">
        <f>IF(K$3=0,0,INDEX(Sheet1!RawDataCols,$C575,K$5))</f>
        <v xml:space="preserve">               </v>
      </c>
      <c r="L575" s="3" t="str">
        <f>IF(L$3=0,0,INDEX(Sheet1!RawDataCols,$C575,L$5))</f>
        <v xml:space="preserve">               </v>
      </c>
      <c r="M575" s="3" t="str">
        <f>IF(M$3=0,0,INDEX(Sheet1!RawDataCols,$C575,M$5))</f>
        <v xml:space="preserve">F007  </v>
      </c>
      <c r="N575" s="3" t="str">
        <f>IF(N$3=0,0,INDEX(Sheet1!RawDataCols,$C575,N$5))</f>
        <v>Trusts-JMFT</v>
      </c>
      <c r="O575" s="3">
        <f>INDEX(Sheet1!RawDataCols,$C575,O$5)</f>
        <v>26</v>
      </c>
      <c r="P575" s="3" t="str">
        <f>INDEX(Sheet1!RawDataCols,$C575,P$5)</f>
        <v>Other Assets</v>
      </c>
      <c r="Q575" s="3" t="str">
        <f>IF(Q$3=0,0,INDEX(Sheet1!RawDataCols,$C575,Q$5))</f>
        <v>B</v>
      </c>
      <c r="R575" s="3">
        <f t="shared" si="85"/>
        <v>1</v>
      </c>
      <c r="S575" s="3">
        <f t="shared" si="86"/>
        <v>-1</v>
      </c>
      <c r="T575" s="3">
        <f>IF(T$3=0,0,INDEX(Sheet1!RawDataCols,$C575,T$5)*$R575)</f>
        <v>172414</v>
      </c>
      <c r="U575" s="3">
        <f>IF(U$3=0,0,INDEX(Sheet1!RawDataCols,$C575,U$5)*$R575)</f>
        <v>90000</v>
      </c>
      <c r="V575" s="3">
        <f>IF(V$3=0,0,INDEX(Sheet1!RawDataCols,$C575,V$5)*$R575)</f>
        <v>0</v>
      </c>
      <c r="W575" s="3">
        <f>IF(W$3=0,0,INDEX(Sheet1!RawDataCols,$C575,W$5)*$R575)</f>
        <v>0</v>
      </c>
      <c r="X575" s="3">
        <f>IF(X$3=0,0,INDEX(Sheet1!RawDataCols,$C575,X$5)*$R575)</f>
        <v>0</v>
      </c>
      <c r="Y575" s="3">
        <f>IF(Y$3=0,0,INDEX(Sheet1!RawDataCols,$C575,Y$5)*$R575)</f>
        <v>0</v>
      </c>
      <c r="Z575" s="3">
        <f>IF(Z$3=0,0,INDEX(Sheet1!RawDataCols,$C575,Z$5)*$R575)</f>
        <v>80000</v>
      </c>
      <c r="AA575" s="3">
        <f>IF(AA$3=0,0,INDEX(Sheet1!RawDataCols,$C575,AA$5)*$R575)</f>
        <v>0</v>
      </c>
      <c r="AB575" s="3">
        <f>IF(AB$3=0,0,INDEX(Sheet1!RawDataCols,$C575,AB$5)*$R575)</f>
        <v>0</v>
      </c>
      <c r="AC575" s="3">
        <f>IF(AC$3=0,0,INDEX(Sheet1!RawDataCols,$C575,AC$5)*$R575)</f>
        <v>0</v>
      </c>
      <c r="AD575" s="3">
        <f>IF(AD$3=0,0,INDEX(Sheet1!RawDataCols,$C575,AD$5)*$R575)</f>
        <v>0</v>
      </c>
      <c r="AE575" s="3">
        <f>IF(AE$3=0,0,INDEX(Sheet1!RawDataCols,$C575,AE$5)*$R575)</f>
        <v>0</v>
      </c>
      <c r="AF575" s="3">
        <f>IF(AF$3=0,0,INDEX(Sheet1!RawDataCols,$C575,AF$5)*$R575)</f>
        <v>0</v>
      </c>
      <c r="AG575" s="3">
        <f>IF(AG$3=0,0,INDEX(Sheet1!RawDataCols,$C575,AG$5)*$R575)</f>
        <v>0</v>
      </c>
      <c r="AH575" s="3">
        <f>IF(AH$3=0,0,INDEX(Sheet1!RawDataCols,$C575,AH$5)*$R575)</f>
        <v>0</v>
      </c>
      <c r="AI575" s="3">
        <f>IF(AI$3=0,0,INDEX(Sheet1!RawDataCols,$C575,AI$5)*$R575)</f>
        <v>82000</v>
      </c>
      <c r="AJ575" s="3">
        <f>IF(AJ$3=0,0,INDEX(Sheet1!RawDataCols,$C575,AJ$5)*$R575)</f>
        <v>-262414</v>
      </c>
      <c r="AK575" s="3">
        <f>IF(AK$3=0,0,INDEX(Sheet1!RawDataCols,$C575,AK$5)*$R575)</f>
        <v>0</v>
      </c>
      <c r="AL575" s="3">
        <f>IF(AL$3=0,0,INDEX(Sheet1!RawDataCols,$C575,AL$5)*$R575)</f>
        <v>-321315</v>
      </c>
      <c r="AM575" s="3">
        <f>IF(AM$3=0,0,INDEX(Sheet1!RawDataCols,$C575,AM$5)*$R575)</f>
        <v>0</v>
      </c>
      <c r="AN575" s="3">
        <f>IF(AN$3=0,0,INDEX(Sheet1!RawDataCols,$C575,AN$5)*$R575)</f>
        <v>0</v>
      </c>
      <c r="AO575" s="3">
        <f>IF(AO$3=0,0,INDEX(Sheet1!RawDataCols,$C575,AO$5)*$R575)</f>
        <v>0</v>
      </c>
      <c r="AP575" s="3">
        <f>IF(AP$3=0,0,INDEX(Sheet1!RawDataCols,$C575,AP$5)*$R575)</f>
        <v>0</v>
      </c>
      <c r="AQ575" s="3">
        <f>IF(AQ$3=0,0,INDEX(Sheet1!RawDataCols,$C575,AQ$5)*$R575)</f>
        <v>0</v>
      </c>
      <c r="AR575" s="3">
        <f>IF(AR$3=0,0,INDEX(Sheet1!RawDataCols,$C575,AR$5)*$R575)</f>
        <v>82414</v>
      </c>
      <c r="AS575" s="3">
        <f>IF(AS$3=0,0,INDEX(Sheet1!RawDataCols,$C575,AS$5)*$R575)</f>
        <v>0</v>
      </c>
      <c r="AT575" s="3">
        <f>IF(AT$3=0,0,INDEX(Sheet1!RawDataCols,$C575,AT$5)*$R575)</f>
        <v>0</v>
      </c>
      <c r="AU575" s="3">
        <f>IF(AU$3=0,0,INDEX(Sheet1!RawDataCols,$C575,AU$5)*$R575)</f>
        <v>0</v>
      </c>
      <c r="AV575" s="3">
        <f>IF(AV$3=0,0,INDEX(Sheet1!RawDataCols,$C575,AV$5)*$R575)</f>
        <v>0</v>
      </c>
      <c r="AW575" s="3">
        <f>IF(AW$3=0,0,INDEX(Sheet1!RawDataCols,$C575,AW$5)*$R575)</f>
        <v>0</v>
      </c>
      <c r="AX575" s="3">
        <f>IF(AX$3=0,0,INDEX(Sheet1!RawDataCols,$C575,AX$5)*$R575)</f>
        <v>0</v>
      </c>
      <c r="AY575" s="3">
        <f>IF(AY$3=0,0,INDEX(Sheet1!RawDataCols,$C575,AY$5)*$R575)</f>
        <v>0</v>
      </c>
      <c r="AZ575" s="3">
        <f>IF(AZ$3=0,0,INDEX(Sheet1!RawDataCols,$C575,AZ$5)*$R575)</f>
        <v>0</v>
      </c>
      <c r="BA575" s="3">
        <f>IF(BA$3=0,0,INDEX(Sheet1!RawDataCols,$C575,BA$5)*$R575)</f>
        <v>90000</v>
      </c>
      <c r="BB575" s="3">
        <f>IF(BB$3=0,0,INDEX(Sheet1!RawDataCols,$C575,BB$5)*$R575)</f>
        <v>0</v>
      </c>
      <c r="BC575" s="3">
        <f>IF(BC$3=0,0,INDEX(Sheet1!RawDataCols,$C575,BC$5)*$R575)</f>
        <v>0</v>
      </c>
      <c r="BD575" s="3">
        <f>IF(BD$3=0,0,INDEX(Sheet1!RawDataCols,$C575,BD$5)*$R575)</f>
        <v>0</v>
      </c>
      <c r="BE575" s="3">
        <f>IF(BE$3=0,0,INDEX(Sheet1!RawDataCols,$C575,BE$5)*$R575)</f>
        <v>0</v>
      </c>
      <c r="BF575" s="3">
        <f>IF(BF$3=0,0,INDEX(Sheet1!RawDataCols,$C575,BF$5)*$R575)</f>
        <v>0</v>
      </c>
      <c r="BG575" s="179">
        <f>IF(BG$3=0,0,INDEX(Sheet1!RawDataCols,$C575,BG$5)*$R575)</f>
        <v>0</v>
      </c>
      <c r="BH575" s="33">
        <f t="shared" si="87"/>
        <v>0</v>
      </c>
      <c r="BI575" s="33">
        <f t="shared" si="88"/>
        <v>0</v>
      </c>
      <c r="BJ575" s="33">
        <f t="shared" si="89"/>
        <v>172414</v>
      </c>
      <c r="BK575" s="3">
        <f>IF(BK$3=0,0,INDEX(Sheet1!RawDataCols,$C575,BK$5)*$R575)</f>
        <v>0</v>
      </c>
      <c r="BL575" s="3">
        <f>IF(BL$3=0,0,INDEX(Sheet1!RawDataCols,$C575,BL$5)*$R575)</f>
        <v>0</v>
      </c>
      <c r="BM575" s="3">
        <f>IF(BM$3=0,0,INDEX(Sheet1!RawDataCols,$C575,BM$5)*$R575)</f>
        <v>0</v>
      </c>
      <c r="BN575" s="3">
        <f>IF(BN$3=0,0,INDEX(Sheet1!RawDataCols,$C575,BN$5)*$R575)</f>
        <v>0</v>
      </c>
      <c r="BO575" s="3">
        <f>IF(BO$3=0,0,INDEX(Sheet1!RawDataCols,$C575,BO$5)*$R575)</f>
        <v>0</v>
      </c>
      <c r="BP575" s="3">
        <f>IF(BP$3=0,0,INDEX(Sheet1!RawDataCols,$C575,BP$5)*$R575)</f>
        <v>159315</v>
      </c>
      <c r="BQ575" s="3">
        <f t="shared" si="90"/>
        <v>262414</v>
      </c>
      <c r="BR575" s="3">
        <f t="shared" si="91"/>
        <v>0</v>
      </c>
      <c r="BS575" s="3">
        <f t="shared" si="92"/>
        <v>0</v>
      </c>
      <c r="BT575" s="3">
        <f t="shared" si="93"/>
        <v>0</v>
      </c>
      <c r="BU575" s="3" t="str">
        <f>INDEX(Sheet1!$BS$2:$BS$1000,MATCH($A575,Sheet1!$A$2:$A$1000,0))</f>
        <v>25</v>
      </c>
      <c r="BV575" s="3">
        <f>INDEX(Sheet1!$BT$2:$BT$1000,MATCH($A575,Sheet1!$A$2:$A$1000,0))</f>
        <v>0</v>
      </c>
    </row>
    <row r="576" spans="1:74" x14ac:dyDescent="0.2">
      <c r="A576" s="11" t="s">
        <v>990</v>
      </c>
      <c r="B576" s="3">
        <f>MATCH($A576,Sheet1!ACCOUNTNO,0)</f>
        <v>532</v>
      </c>
      <c r="C576" s="3">
        <f t="shared" si="84"/>
        <v>532</v>
      </c>
      <c r="D576" s="3" t="str">
        <f>IF(D$3=0,0,INDEX(Sheet1!RawDataCols,$C576,D$5))</f>
        <v>70100G07</v>
      </c>
      <c r="E576" s="3" t="str">
        <f>IF(E$3=0,0,INDEX(Sheet1!RawDataCols,$C576,E$5))</f>
        <v xml:space="preserve">70100          </v>
      </c>
      <c r="F576" s="3" t="str">
        <f>IF(F$3=0,0,INDEX(Sheet1!RawDataCols,$C576,F$5))</f>
        <v xml:space="preserve">G07            </v>
      </c>
      <c r="G576" s="3" t="str">
        <f>IF(G$3=0,0,INDEX(Sheet1!RawDataCols,$C576,G$5))</f>
        <v xml:space="preserve">               </v>
      </c>
      <c r="H576" s="3" t="str">
        <f>IF(H$3=0,0,INDEX(Sheet1!RawDataCols,$C576,H$5))</f>
        <v xml:space="preserve">               </v>
      </c>
      <c r="I576" s="3" t="str">
        <f>IF(I$3=0,0,INDEX(Sheet1!RawDataCols,$C576,I$5))</f>
        <v xml:space="preserve">               </v>
      </c>
      <c r="J576" s="3" t="str">
        <f>IF(J$3=0,0,INDEX(Sheet1!RawDataCols,$C576,J$5))</f>
        <v xml:space="preserve">               </v>
      </c>
      <c r="K576" s="3" t="str">
        <f>IF(K$3=0,0,INDEX(Sheet1!RawDataCols,$C576,K$5))</f>
        <v xml:space="preserve">               </v>
      </c>
      <c r="L576" s="3" t="str">
        <f>IF(L$3=0,0,INDEX(Sheet1!RawDataCols,$C576,L$5))</f>
        <v xml:space="preserve">               </v>
      </c>
      <c r="M576" s="3" t="str">
        <f>IF(M$3=0,0,INDEX(Sheet1!RawDataCols,$C576,M$5))</f>
        <v xml:space="preserve">F007  </v>
      </c>
      <c r="N576" s="3" t="str">
        <f>IF(N$3=0,0,INDEX(Sheet1!RawDataCols,$C576,N$5))</f>
        <v>Trade Creditor-GPM</v>
      </c>
      <c r="O576" s="3">
        <f>INDEX(Sheet1!RawDataCols,$C576,O$5)</f>
        <v>28</v>
      </c>
      <c r="P576" s="3" t="str">
        <f>INDEX(Sheet1!RawDataCols,$C576,P$5)</f>
        <v>Current Liabilities</v>
      </c>
      <c r="Q576" s="3" t="str">
        <f>IF(Q$3=0,0,INDEX(Sheet1!RawDataCols,$C576,Q$5))</f>
        <v>B</v>
      </c>
      <c r="R576" s="3">
        <f t="shared" si="85"/>
        <v>-1</v>
      </c>
      <c r="S576" s="3">
        <f t="shared" si="86"/>
        <v>1</v>
      </c>
      <c r="T576" s="3">
        <f>IF(T$3=0,0,INDEX(Sheet1!RawDataCols,$C576,T$5)*$R576)</f>
        <v>230351.3</v>
      </c>
      <c r="U576" s="3">
        <f>IF(U$3=0,0,INDEX(Sheet1!RawDataCols,$C576,U$5)*$R576)</f>
        <v>9835.4</v>
      </c>
      <c r="V576" s="3">
        <f>IF(V$3=0,0,INDEX(Sheet1!RawDataCols,$C576,V$5)*$R576)</f>
        <v>0</v>
      </c>
      <c r="W576" s="3">
        <f>IF(W$3=0,0,INDEX(Sheet1!RawDataCols,$C576,W$5)*$R576)</f>
        <v>31437.19</v>
      </c>
      <c r="X576" s="3">
        <f>IF(X$3=0,0,INDEX(Sheet1!RawDataCols,$C576,X$5)*$R576)</f>
        <v>-117345.41</v>
      </c>
      <c r="Y576" s="3">
        <f>IF(Y$3=0,0,INDEX(Sheet1!RawDataCols,$C576,Y$5)*$R576)</f>
        <v>0</v>
      </c>
      <c r="Z576" s="3">
        <f>IF(Z$3=0,0,INDEX(Sheet1!RawDataCols,$C576,Z$5)*$R576)</f>
        <v>-101774.55</v>
      </c>
      <c r="AA576" s="3">
        <f>IF(AA$3=0,0,INDEX(Sheet1!RawDataCols,$C576,AA$5)*$R576)</f>
        <v>-11173.69</v>
      </c>
      <c r="AB576" s="3">
        <f>IF(AB$3=0,0,INDEX(Sheet1!RawDataCols,$C576,AB$5)*$R576)</f>
        <v>0</v>
      </c>
      <c r="AC576" s="3">
        <f>IF(AC$3=0,0,INDEX(Sheet1!RawDataCols,$C576,AC$5)*$R576)</f>
        <v>23260.959999999999</v>
      </c>
      <c r="AD576" s="3">
        <f>IF(AD$3=0,0,INDEX(Sheet1!RawDataCols,$C576,AD$5)*$R576)</f>
        <v>-16304.11</v>
      </c>
      <c r="AE576" s="3">
        <f>IF(AE$3=0,0,INDEX(Sheet1!RawDataCols,$C576,AE$5)*$R576)</f>
        <v>0</v>
      </c>
      <c r="AF576" s="3">
        <f>IF(AF$3=0,0,INDEX(Sheet1!RawDataCols,$C576,AF$5)*$R576)</f>
        <v>-9854.6200000000008</v>
      </c>
      <c r="AG576" s="3">
        <f>IF(AG$3=0,0,INDEX(Sheet1!RawDataCols,$C576,AG$5)*$R576)</f>
        <v>-56054.080000000002</v>
      </c>
      <c r="AH576" s="3">
        <f>IF(AH$3=0,0,INDEX(Sheet1!RawDataCols,$C576,AH$5)*$R576)</f>
        <v>0</v>
      </c>
      <c r="AI576" s="3">
        <f>IF(AI$3=0,0,INDEX(Sheet1!RawDataCols,$C576,AI$5)*$R576)</f>
        <v>-118951.86</v>
      </c>
      <c r="AJ576" s="3">
        <f>IF(AJ$3=0,0,INDEX(Sheet1!RawDataCols,$C576,AJ$5)*$R576)</f>
        <v>13150.26</v>
      </c>
      <c r="AK576" s="3">
        <f>IF(AK$3=0,0,INDEX(Sheet1!RawDataCols,$C576,AK$5)*$R576)</f>
        <v>0</v>
      </c>
      <c r="AL576" s="3">
        <f>IF(AL$3=0,0,INDEX(Sheet1!RawDataCols,$C576,AL$5)*$R576)</f>
        <v>-21525.3</v>
      </c>
      <c r="AM576" s="3">
        <f>IF(AM$3=0,0,INDEX(Sheet1!RawDataCols,$C576,AM$5)*$R576)</f>
        <v>25889.93</v>
      </c>
      <c r="AN576" s="3">
        <f>IF(AN$3=0,0,INDEX(Sheet1!RawDataCols,$C576,AN$5)*$R576)</f>
        <v>0</v>
      </c>
      <c r="AO576" s="3">
        <f>IF(AO$3=0,0,INDEX(Sheet1!RawDataCols,$C576,AO$5)*$R576)</f>
        <v>479539.07</v>
      </c>
      <c r="AP576" s="3">
        <f>IF(AP$3=0,0,INDEX(Sheet1!RawDataCols,$C576,AP$5)*$R576)</f>
        <v>490656.79</v>
      </c>
      <c r="AQ576" s="3">
        <f>IF(AQ$3=0,0,INDEX(Sheet1!RawDataCols,$C576,AQ$5)*$R576)</f>
        <v>0</v>
      </c>
      <c r="AR576" s="3">
        <f>IF(AR$3=0,0,INDEX(Sheet1!RawDataCols,$C576,AR$5)*$R576)</f>
        <v>-93851.31</v>
      </c>
      <c r="AS576" s="3">
        <f>IF(AS$3=0,0,INDEX(Sheet1!RawDataCols,$C576,AS$5)*$R576)</f>
        <v>-264466.31</v>
      </c>
      <c r="AT576" s="3">
        <f>IF(AT$3=0,0,INDEX(Sheet1!RawDataCols,$C576,AT$5)*$R576)</f>
        <v>0</v>
      </c>
      <c r="AU576" s="3">
        <f>IF(AU$3=0,0,INDEX(Sheet1!RawDataCols,$C576,AU$5)*$R576)</f>
        <v>-70868.89</v>
      </c>
      <c r="AV576" s="3">
        <f>IF(AV$3=0,0,INDEX(Sheet1!RawDataCols,$C576,AV$5)*$R576)</f>
        <v>71668.460000000006</v>
      </c>
      <c r="AW576" s="3">
        <f>IF(AW$3=0,0,INDEX(Sheet1!RawDataCols,$C576,AW$5)*$R576)</f>
        <v>0</v>
      </c>
      <c r="AX576" s="3">
        <f>IF(AX$3=0,0,INDEX(Sheet1!RawDataCols,$C576,AX$5)*$R576)</f>
        <v>-31971.14</v>
      </c>
      <c r="AY576" s="3">
        <f>IF(AY$3=0,0,INDEX(Sheet1!RawDataCols,$C576,AY$5)*$R576)</f>
        <v>-131307.10999999999</v>
      </c>
      <c r="AZ576" s="3">
        <f>IF(AZ$3=0,0,INDEX(Sheet1!RawDataCols,$C576,AZ$5)*$R576)</f>
        <v>0</v>
      </c>
      <c r="BA576" s="3">
        <f>IF(BA$3=0,0,INDEX(Sheet1!RawDataCols,$C576,BA$5)*$R576)</f>
        <v>-53037.35</v>
      </c>
      <c r="BB576" s="3">
        <f>IF(BB$3=0,0,INDEX(Sheet1!RawDataCols,$C576,BB$5)*$R576)</f>
        <v>86555.72</v>
      </c>
      <c r="BC576" s="3">
        <f>IF(BC$3=0,0,INDEX(Sheet1!RawDataCols,$C576,BC$5)*$R576)</f>
        <v>0</v>
      </c>
      <c r="BD576" s="3">
        <f>IF(BD$3=0,0,INDEX(Sheet1!RawDataCols,$C576,BD$5)*$R576)</f>
        <v>-18273.810000000001</v>
      </c>
      <c r="BE576" s="3">
        <f>IF(BE$3=0,0,INDEX(Sheet1!RawDataCols,$C576,BE$5)*$R576)</f>
        <v>86555.72</v>
      </c>
      <c r="BF576" s="3">
        <f>IF(BF$3=0,0,INDEX(Sheet1!RawDataCols,$C576,BF$5)*$R576)</f>
        <v>0</v>
      </c>
      <c r="BG576" s="179">
        <f>IF(BG$3=0,0,INDEX(Sheet1!RawDataCols,$C576,BG$5)*$R576)</f>
        <v>-18273.810000000001</v>
      </c>
      <c r="BH576" s="33">
        <f t="shared" si="87"/>
        <v>331457.14999999991</v>
      </c>
      <c r="BI576" s="33">
        <f t="shared" si="88"/>
        <v>0</v>
      </c>
      <c r="BJ576" s="33">
        <f t="shared" si="89"/>
        <v>230351.30000000002</v>
      </c>
      <c r="BK576" s="3">
        <f>IF(BK$3=0,0,INDEX(Sheet1!RawDataCols,$C576,BK$5)*$R576)</f>
        <v>0</v>
      </c>
      <c r="BL576" s="3">
        <f>IF(BL$3=0,0,INDEX(Sheet1!RawDataCols,$C576,BL$5)*$R576)</f>
        <v>2351.8412499999999</v>
      </c>
      <c r="BM576" s="3">
        <f>IF(BM$3=0,0,INDEX(Sheet1!RawDataCols,$C576,BM$5)*$R576)</f>
        <v>2097.8362499999998</v>
      </c>
      <c r="BN576" s="3">
        <f>IF(BN$3=0,0,INDEX(Sheet1!RawDataCols,$C576,BN$5)*$R576)</f>
        <v>4260.4324999999999</v>
      </c>
      <c r="BO576" s="3">
        <f>IF(BO$3=0,0,INDEX(Sheet1!RawDataCols,$C576,BO$5)*$R576)</f>
        <v>-2186.6837500000001</v>
      </c>
      <c r="BP576" s="3">
        <f>IF(BP$3=0,0,INDEX(Sheet1!RawDataCols,$C576,BP$5)*$R576)</f>
        <v>216222.91</v>
      </c>
      <c r="BQ576" s="3">
        <f t="shared" si="90"/>
        <v>111667.59999999998</v>
      </c>
      <c r="BR576" s="3">
        <f t="shared" si="91"/>
        <v>52459.669999999976</v>
      </c>
      <c r="BS576" s="3">
        <f t="shared" si="92"/>
        <v>304540.07999999996</v>
      </c>
      <c r="BT576" s="3">
        <f t="shared" si="93"/>
        <v>331457.14999999997</v>
      </c>
      <c r="BU576" s="3" t="str">
        <f>INDEX(Sheet1!$BS$2:$BS$1000,MATCH($A576,Sheet1!$A$2:$A$1000,0))</f>
        <v>26</v>
      </c>
      <c r="BV576" s="3">
        <f>INDEX(Sheet1!$BT$2:$BT$1000,MATCH($A576,Sheet1!$A$2:$A$1000,0))</f>
        <v>-331457.15000000002</v>
      </c>
    </row>
    <row r="577" spans="1:74" x14ac:dyDescent="0.2">
      <c r="A577" s="11" t="s">
        <v>991</v>
      </c>
      <c r="B577" s="3">
        <f>MATCH($A577,Sheet1!ACCOUNTNO,0)</f>
        <v>533</v>
      </c>
      <c r="C577" s="3">
        <f t="shared" si="84"/>
        <v>533</v>
      </c>
      <c r="D577" s="3" t="str">
        <f>IF(D$3=0,0,INDEX(Sheet1!RawDataCols,$C577,D$5))</f>
        <v>71100G07</v>
      </c>
      <c r="E577" s="3" t="str">
        <f>IF(E$3=0,0,INDEX(Sheet1!RawDataCols,$C577,E$5))</f>
        <v xml:space="preserve">71100          </v>
      </c>
      <c r="F577" s="3" t="str">
        <f>IF(F$3=0,0,INDEX(Sheet1!RawDataCols,$C577,F$5))</f>
        <v xml:space="preserve">G07            </v>
      </c>
      <c r="G577" s="3" t="str">
        <f>IF(G$3=0,0,INDEX(Sheet1!RawDataCols,$C577,G$5))</f>
        <v xml:space="preserve">               </v>
      </c>
      <c r="H577" s="3" t="str">
        <f>IF(H$3=0,0,INDEX(Sheet1!RawDataCols,$C577,H$5))</f>
        <v xml:space="preserve">               </v>
      </c>
      <c r="I577" s="3" t="str">
        <f>IF(I$3=0,0,INDEX(Sheet1!RawDataCols,$C577,I$5))</f>
        <v xml:space="preserve">               </v>
      </c>
      <c r="J577" s="3" t="str">
        <f>IF(J$3=0,0,INDEX(Sheet1!RawDataCols,$C577,J$5))</f>
        <v xml:space="preserve">               </v>
      </c>
      <c r="K577" s="3" t="str">
        <f>IF(K$3=0,0,INDEX(Sheet1!RawDataCols,$C577,K$5))</f>
        <v xml:space="preserve">               </v>
      </c>
      <c r="L577" s="3" t="str">
        <f>IF(L$3=0,0,INDEX(Sheet1!RawDataCols,$C577,L$5))</f>
        <v xml:space="preserve">               </v>
      </c>
      <c r="M577" s="3" t="str">
        <f>IF(M$3=0,0,INDEX(Sheet1!RawDataCols,$C577,M$5))</f>
        <v xml:space="preserve">F007  </v>
      </c>
      <c r="N577" s="3" t="str">
        <f>IF(N$3=0,0,INDEX(Sheet1!RawDataCols,$C577,N$5))</f>
        <v>Accruals-GPM</v>
      </c>
      <c r="O577" s="3">
        <f>INDEX(Sheet1!RawDataCols,$C577,O$5)</f>
        <v>28</v>
      </c>
      <c r="P577" s="3" t="str">
        <f>INDEX(Sheet1!RawDataCols,$C577,P$5)</f>
        <v>Current Liabilities</v>
      </c>
      <c r="Q577" s="3" t="str">
        <f>IF(Q$3=0,0,INDEX(Sheet1!RawDataCols,$C577,Q$5))</f>
        <v>B</v>
      </c>
      <c r="R577" s="3">
        <f t="shared" si="85"/>
        <v>-1</v>
      </c>
      <c r="S577" s="3">
        <f t="shared" si="86"/>
        <v>1</v>
      </c>
      <c r="T577" s="3">
        <f>IF(T$3=0,0,INDEX(Sheet1!RawDataCols,$C577,T$5)*$R577)</f>
        <v>4612.32</v>
      </c>
      <c r="U577" s="3">
        <f>IF(U$3=0,0,INDEX(Sheet1!RawDataCols,$C577,U$5)*$R577)</f>
        <v>7388</v>
      </c>
      <c r="V577" s="3">
        <f>IF(V$3=0,0,INDEX(Sheet1!RawDataCols,$C577,V$5)*$R577)</f>
        <v>0</v>
      </c>
      <c r="W577" s="3">
        <f>IF(W$3=0,0,INDEX(Sheet1!RawDataCols,$C577,W$5)*$R577)</f>
        <v>261.18</v>
      </c>
      <c r="X577" s="3">
        <f>IF(X$3=0,0,INDEX(Sheet1!RawDataCols,$C577,X$5)*$R577)</f>
        <v>0</v>
      </c>
      <c r="Y577" s="3">
        <f>IF(Y$3=0,0,INDEX(Sheet1!RawDataCols,$C577,Y$5)*$R577)</f>
        <v>0</v>
      </c>
      <c r="Z577" s="3">
        <f>IF(Z$3=0,0,INDEX(Sheet1!RawDataCols,$C577,Z$5)*$R577)</f>
        <v>-261.18</v>
      </c>
      <c r="AA577" s="3">
        <f>IF(AA$3=0,0,INDEX(Sheet1!RawDataCols,$C577,AA$5)*$R577)</f>
        <v>-158.87</v>
      </c>
      <c r="AB577" s="3">
        <f>IF(AB$3=0,0,INDEX(Sheet1!RawDataCols,$C577,AB$5)*$R577)</f>
        <v>0</v>
      </c>
      <c r="AC577" s="3">
        <f>IF(AC$3=0,0,INDEX(Sheet1!RawDataCols,$C577,AC$5)*$R577)</f>
        <v>0</v>
      </c>
      <c r="AD577" s="3">
        <f>IF(AD$3=0,0,INDEX(Sheet1!RawDataCols,$C577,AD$5)*$R577)</f>
        <v>-3733.36</v>
      </c>
      <c r="AE577" s="3">
        <f>IF(AE$3=0,0,INDEX(Sheet1!RawDataCols,$C577,AE$5)*$R577)</f>
        <v>0</v>
      </c>
      <c r="AF577" s="3">
        <f>IF(AF$3=0,0,INDEX(Sheet1!RawDataCols,$C577,AF$5)*$R577)</f>
        <v>0</v>
      </c>
      <c r="AG577" s="3">
        <f>IF(AG$3=0,0,INDEX(Sheet1!RawDataCols,$C577,AG$5)*$R577)</f>
        <v>-3495.77</v>
      </c>
      <c r="AH577" s="3">
        <f>IF(AH$3=0,0,INDEX(Sheet1!RawDataCols,$C577,AH$5)*$R577)</f>
        <v>0</v>
      </c>
      <c r="AI577" s="3">
        <f>IF(AI$3=0,0,INDEX(Sheet1!RawDataCols,$C577,AI$5)*$R577)</f>
        <v>0</v>
      </c>
      <c r="AJ577" s="3">
        <f>IF(AJ$3=0,0,INDEX(Sheet1!RawDataCols,$C577,AJ$5)*$R577)</f>
        <v>1151.8800000000001</v>
      </c>
      <c r="AK577" s="3">
        <f>IF(AK$3=0,0,INDEX(Sheet1!RawDataCols,$C577,AK$5)*$R577)</f>
        <v>0</v>
      </c>
      <c r="AL577" s="3">
        <f>IF(AL$3=0,0,INDEX(Sheet1!RawDataCols,$C577,AL$5)*$R577)</f>
        <v>-4172</v>
      </c>
      <c r="AM577" s="3">
        <f>IF(AM$3=0,0,INDEX(Sheet1!RawDataCols,$C577,AM$5)*$R577)</f>
        <v>-1151.8800000000001</v>
      </c>
      <c r="AN577" s="3">
        <f>IF(AN$3=0,0,INDEX(Sheet1!RawDataCols,$C577,AN$5)*$R577)</f>
        <v>0</v>
      </c>
      <c r="AO577" s="3">
        <f>IF(AO$3=0,0,INDEX(Sheet1!RawDataCols,$C577,AO$5)*$R577)</f>
        <v>0</v>
      </c>
      <c r="AP577" s="3">
        <f>IF(AP$3=0,0,INDEX(Sheet1!RawDataCols,$C577,AP$5)*$R577)</f>
        <v>0</v>
      </c>
      <c r="AQ577" s="3">
        <f>IF(AQ$3=0,0,INDEX(Sheet1!RawDataCols,$C577,AQ$5)*$R577)</f>
        <v>0</v>
      </c>
      <c r="AR577" s="3">
        <f>IF(AR$3=0,0,INDEX(Sheet1!RawDataCols,$C577,AR$5)*$R577)</f>
        <v>4172</v>
      </c>
      <c r="AS577" s="3">
        <f>IF(AS$3=0,0,INDEX(Sheet1!RawDataCols,$C577,AS$5)*$R577)</f>
        <v>0</v>
      </c>
      <c r="AT577" s="3">
        <f>IF(AT$3=0,0,INDEX(Sheet1!RawDataCols,$C577,AT$5)*$R577)</f>
        <v>0</v>
      </c>
      <c r="AU577" s="3">
        <f>IF(AU$3=0,0,INDEX(Sheet1!RawDataCols,$C577,AU$5)*$R577)</f>
        <v>0</v>
      </c>
      <c r="AV577" s="3">
        <f>IF(AV$3=0,0,INDEX(Sheet1!RawDataCols,$C577,AV$5)*$R577)</f>
        <v>0</v>
      </c>
      <c r="AW577" s="3">
        <f>IF(AW$3=0,0,INDEX(Sheet1!RawDataCols,$C577,AW$5)*$R577)</f>
        <v>0</v>
      </c>
      <c r="AX577" s="3">
        <f>IF(AX$3=0,0,INDEX(Sheet1!RawDataCols,$C577,AX$5)*$R577)</f>
        <v>4127</v>
      </c>
      <c r="AY577" s="3">
        <f>IF(AY$3=0,0,INDEX(Sheet1!RawDataCols,$C577,AY$5)*$R577)</f>
        <v>0</v>
      </c>
      <c r="AZ577" s="3">
        <f>IF(AZ$3=0,0,INDEX(Sheet1!RawDataCols,$C577,AZ$5)*$R577)</f>
        <v>0</v>
      </c>
      <c r="BA577" s="3">
        <f>IF(BA$3=0,0,INDEX(Sheet1!RawDataCols,$C577,BA$5)*$R577)</f>
        <v>-4127</v>
      </c>
      <c r="BB577" s="3">
        <f>IF(BB$3=0,0,INDEX(Sheet1!RawDataCols,$C577,BB$5)*$R577)</f>
        <v>0</v>
      </c>
      <c r="BC577" s="3">
        <f>IF(BC$3=0,0,INDEX(Sheet1!RawDataCols,$C577,BC$5)*$R577)</f>
        <v>0</v>
      </c>
      <c r="BD577" s="3">
        <f>IF(BD$3=0,0,INDEX(Sheet1!RawDataCols,$C577,BD$5)*$R577)</f>
        <v>0</v>
      </c>
      <c r="BE577" s="3">
        <f>IF(BE$3=0,0,INDEX(Sheet1!RawDataCols,$C577,BE$5)*$R577)</f>
        <v>0</v>
      </c>
      <c r="BF577" s="3">
        <f>IF(BF$3=0,0,INDEX(Sheet1!RawDataCols,$C577,BF$5)*$R577)</f>
        <v>0</v>
      </c>
      <c r="BG577" s="179">
        <f>IF(BG$3=0,0,INDEX(Sheet1!RawDataCols,$C577,BG$5)*$R577)</f>
        <v>0</v>
      </c>
      <c r="BH577" s="33">
        <f t="shared" si="87"/>
        <v>4612.3199999999979</v>
      </c>
      <c r="BI577" s="33">
        <f t="shared" si="88"/>
        <v>0</v>
      </c>
      <c r="BJ577" s="33">
        <f t="shared" si="89"/>
        <v>4612.32</v>
      </c>
      <c r="BK577" s="3">
        <f>IF(BK$3=0,0,INDEX(Sheet1!RawDataCols,$C577,BK$5)*$R577)</f>
        <v>0</v>
      </c>
      <c r="BL577" s="3">
        <f>IF(BL$3=0,0,INDEX(Sheet1!RawDataCols,$C577,BL$5)*$R577)</f>
        <v>55.04</v>
      </c>
      <c r="BM577" s="3">
        <f>IF(BM$3=0,0,INDEX(Sheet1!RawDataCols,$C577,BM$5)*$R577)</f>
        <v>0</v>
      </c>
      <c r="BN577" s="3">
        <f>IF(BN$3=0,0,INDEX(Sheet1!RawDataCols,$C577,BN$5)*$R577)</f>
        <v>583.1875</v>
      </c>
      <c r="BO577" s="3">
        <f>IF(BO$3=0,0,INDEX(Sheet1!RawDataCols,$C577,BO$5)*$R577)</f>
        <v>224.89625000000001</v>
      </c>
      <c r="BP577" s="3">
        <f>IF(BP$3=0,0,INDEX(Sheet1!RawDataCols,$C577,BP$5)*$R577)</f>
        <v>4612.32</v>
      </c>
      <c r="BQ577" s="3">
        <f t="shared" si="90"/>
        <v>11841.449999999999</v>
      </c>
      <c r="BR577" s="3">
        <f t="shared" si="91"/>
        <v>5764.1999999999989</v>
      </c>
      <c r="BS577" s="3">
        <f t="shared" si="92"/>
        <v>4612.3199999999988</v>
      </c>
      <c r="BT577" s="3">
        <f t="shared" si="93"/>
        <v>4612.3199999999988</v>
      </c>
      <c r="BU577" s="3" t="str">
        <f>INDEX(Sheet1!$BS$2:$BS$1000,MATCH($A577,Sheet1!$A$2:$A$1000,0))</f>
        <v>27</v>
      </c>
      <c r="BV577" s="3">
        <f>INDEX(Sheet1!$BT$2:$BT$1000,MATCH($A577,Sheet1!$A$2:$A$1000,0))</f>
        <v>-4612.32</v>
      </c>
    </row>
    <row r="578" spans="1:74" x14ac:dyDescent="0.2">
      <c r="A578" s="11" t="s">
        <v>992</v>
      </c>
      <c r="B578" s="3">
        <f>MATCH($A578,Sheet1!ACCOUNTNO,0)</f>
        <v>534</v>
      </c>
      <c r="C578" s="3">
        <f t="shared" si="84"/>
        <v>534</v>
      </c>
      <c r="D578" s="3" t="str">
        <f>IF(D$3=0,0,INDEX(Sheet1!RawDataCols,$C578,D$5))</f>
        <v>71120G07</v>
      </c>
      <c r="E578" s="3" t="str">
        <f>IF(E$3=0,0,INDEX(Sheet1!RawDataCols,$C578,E$5))</f>
        <v xml:space="preserve">71120          </v>
      </c>
      <c r="F578" s="3" t="str">
        <f>IF(F$3=0,0,INDEX(Sheet1!RawDataCols,$C578,F$5))</f>
        <v xml:space="preserve">G07            </v>
      </c>
      <c r="G578" s="3" t="str">
        <f>IF(G$3=0,0,INDEX(Sheet1!RawDataCols,$C578,G$5))</f>
        <v xml:space="preserve">               </v>
      </c>
      <c r="H578" s="3" t="str">
        <f>IF(H$3=0,0,INDEX(Sheet1!RawDataCols,$C578,H$5))</f>
        <v xml:space="preserve">               </v>
      </c>
      <c r="I578" s="3" t="str">
        <f>IF(I$3=0,0,INDEX(Sheet1!RawDataCols,$C578,I$5))</f>
        <v xml:space="preserve">               </v>
      </c>
      <c r="J578" s="3" t="str">
        <f>IF(J$3=0,0,INDEX(Sheet1!RawDataCols,$C578,J$5))</f>
        <v xml:space="preserve">               </v>
      </c>
      <c r="K578" s="3" t="str">
        <f>IF(K$3=0,0,INDEX(Sheet1!RawDataCols,$C578,K$5))</f>
        <v xml:space="preserve">               </v>
      </c>
      <c r="L578" s="3" t="str">
        <f>IF(L$3=0,0,INDEX(Sheet1!RawDataCols,$C578,L$5))</f>
        <v xml:space="preserve">               </v>
      </c>
      <c r="M578" s="3" t="str">
        <f>IF(M$3=0,0,INDEX(Sheet1!RawDataCols,$C578,M$5))</f>
        <v xml:space="preserve">F007  </v>
      </c>
      <c r="N578" s="3" t="str">
        <f>IF(N$3=0,0,INDEX(Sheet1!RawDataCols,$C578,N$5))</f>
        <v>GST Paid-GPM</v>
      </c>
      <c r="O578" s="3">
        <f>INDEX(Sheet1!RawDataCols,$C578,O$5)</f>
        <v>28</v>
      </c>
      <c r="P578" s="3" t="str">
        <f>INDEX(Sheet1!RawDataCols,$C578,P$5)</f>
        <v>Current Liabilities</v>
      </c>
      <c r="Q578" s="3" t="str">
        <f>IF(Q$3=0,0,INDEX(Sheet1!RawDataCols,$C578,Q$5))</f>
        <v>B</v>
      </c>
      <c r="R578" s="3">
        <f t="shared" si="85"/>
        <v>-1</v>
      </c>
      <c r="S578" s="3">
        <f t="shared" si="86"/>
        <v>1</v>
      </c>
      <c r="T578" s="3">
        <f>IF(T$3=0,0,INDEX(Sheet1!RawDataCols,$C578,T$5)*$R578)</f>
        <v>-467059.01</v>
      </c>
      <c r="U578" s="3">
        <f>IF(U$3=0,0,INDEX(Sheet1!RawDataCols,$C578,U$5)*$R578)</f>
        <v>-13028.25</v>
      </c>
      <c r="V578" s="3">
        <f>IF(V$3=0,0,INDEX(Sheet1!RawDataCols,$C578,V$5)*$R578)</f>
        <v>0</v>
      </c>
      <c r="W578" s="3">
        <f>IF(W$3=0,0,INDEX(Sheet1!RawDataCols,$C578,W$5)*$R578)</f>
        <v>-16697.21</v>
      </c>
      <c r="X578" s="3">
        <f>IF(X$3=0,0,INDEX(Sheet1!RawDataCols,$C578,X$5)*$R578)</f>
        <v>-17579.97</v>
      </c>
      <c r="Y578" s="3">
        <f>IF(Y$3=0,0,INDEX(Sheet1!RawDataCols,$C578,Y$5)*$R578)</f>
        <v>0</v>
      </c>
      <c r="Z578" s="3">
        <f>IF(Z$3=0,0,INDEX(Sheet1!RawDataCols,$C578,Z$5)*$R578)</f>
        <v>-14316.91</v>
      </c>
      <c r="AA578" s="3">
        <f>IF(AA$3=0,0,INDEX(Sheet1!RawDataCols,$C578,AA$5)*$R578)</f>
        <v>-14994.44</v>
      </c>
      <c r="AB578" s="3">
        <f>IF(AB$3=0,0,INDEX(Sheet1!RawDataCols,$C578,AB$5)*$R578)</f>
        <v>0</v>
      </c>
      <c r="AC578" s="3">
        <f>IF(AC$3=0,0,INDEX(Sheet1!RawDataCols,$C578,AC$5)*$R578)</f>
        <v>-13746.74</v>
      </c>
      <c r="AD578" s="3">
        <f>IF(AD$3=0,0,INDEX(Sheet1!RawDataCols,$C578,AD$5)*$R578)</f>
        <v>-10435.11</v>
      </c>
      <c r="AE578" s="3">
        <f>IF(AE$3=0,0,INDEX(Sheet1!RawDataCols,$C578,AE$5)*$R578)</f>
        <v>0</v>
      </c>
      <c r="AF578" s="3">
        <f>IF(AF$3=0,0,INDEX(Sheet1!RawDataCols,$C578,AF$5)*$R578)</f>
        <v>-19583.97</v>
      </c>
      <c r="AG578" s="3">
        <f>IF(AG$3=0,0,INDEX(Sheet1!RawDataCols,$C578,AG$5)*$R578)</f>
        <v>-12285.18</v>
      </c>
      <c r="AH578" s="3">
        <f>IF(AH$3=0,0,INDEX(Sheet1!RawDataCols,$C578,AH$5)*$R578)</f>
        <v>0</v>
      </c>
      <c r="AI578" s="3">
        <f>IF(AI$3=0,0,INDEX(Sheet1!RawDataCols,$C578,AI$5)*$R578)</f>
        <v>-9936.0400000000009</v>
      </c>
      <c r="AJ578" s="3">
        <f>IF(AJ$3=0,0,INDEX(Sheet1!RawDataCols,$C578,AJ$5)*$R578)</f>
        <v>-11835.52</v>
      </c>
      <c r="AK578" s="3">
        <f>IF(AK$3=0,0,INDEX(Sheet1!RawDataCols,$C578,AK$5)*$R578)</f>
        <v>0</v>
      </c>
      <c r="AL578" s="3">
        <f>IF(AL$3=0,0,INDEX(Sheet1!RawDataCols,$C578,AL$5)*$R578)</f>
        <v>-10091.07</v>
      </c>
      <c r="AM578" s="3">
        <f>IF(AM$3=0,0,INDEX(Sheet1!RawDataCols,$C578,AM$5)*$R578)</f>
        <v>-20494.439999999999</v>
      </c>
      <c r="AN578" s="3">
        <f>IF(AN$3=0,0,INDEX(Sheet1!RawDataCols,$C578,AN$5)*$R578)</f>
        <v>0</v>
      </c>
      <c r="AO578" s="3">
        <f>IF(AO$3=0,0,INDEX(Sheet1!RawDataCols,$C578,AO$5)*$R578)</f>
        <v>-19442.11</v>
      </c>
      <c r="AP578" s="3">
        <f>IF(AP$3=0,0,INDEX(Sheet1!RawDataCols,$C578,AP$5)*$R578)</f>
        <v>-11927.92</v>
      </c>
      <c r="AQ578" s="3">
        <f>IF(AQ$3=0,0,INDEX(Sheet1!RawDataCols,$C578,AQ$5)*$R578)</f>
        <v>0</v>
      </c>
      <c r="AR578" s="3">
        <f>IF(AR$3=0,0,INDEX(Sheet1!RawDataCols,$C578,AR$5)*$R578)</f>
        <v>-16074.14</v>
      </c>
      <c r="AS578" s="3">
        <f>IF(AS$3=0,0,INDEX(Sheet1!RawDataCols,$C578,AS$5)*$R578)</f>
        <v>-9636.36</v>
      </c>
      <c r="AT578" s="3">
        <f>IF(AT$3=0,0,INDEX(Sheet1!RawDataCols,$C578,AT$5)*$R578)</f>
        <v>0</v>
      </c>
      <c r="AU578" s="3">
        <f>IF(AU$3=0,0,INDEX(Sheet1!RawDataCols,$C578,AU$5)*$R578)</f>
        <v>-12494.95</v>
      </c>
      <c r="AV578" s="3">
        <f>IF(AV$3=0,0,INDEX(Sheet1!RawDataCols,$C578,AV$5)*$R578)</f>
        <v>-11649.4</v>
      </c>
      <c r="AW578" s="3">
        <f>IF(AW$3=0,0,INDEX(Sheet1!RawDataCols,$C578,AW$5)*$R578)</f>
        <v>0</v>
      </c>
      <c r="AX578" s="3">
        <f>IF(AX$3=0,0,INDEX(Sheet1!RawDataCols,$C578,AX$5)*$R578)</f>
        <v>-11538.88</v>
      </c>
      <c r="AY578" s="3">
        <f>IF(AY$3=0,0,INDEX(Sheet1!RawDataCols,$C578,AY$5)*$R578)</f>
        <v>-8018.73</v>
      </c>
      <c r="AZ578" s="3">
        <f>IF(AZ$3=0,0,INDEX(Sheet1!RawDataCols,$C578,AZ$5)*$R578)</f>
        <v>0</v>
      </c>
      <c r="BA578" s="3">
        <f>IF(BA$3=0,0,INDEX(Sheet1!RawDataCols,$C578,BA$5)*$R578)</f>
        <v>-14971.74</v>
      </c>
      <c r="BB578" s="3">
        <f>IF(BB$3=0,0,INDEX(Sheet1!RawDataCols,$C578,BB$5)*$R578)</f>
        <v>-19623.27</v>
      </c>
      <c r="BC578" s="3">
        <f>IF(BC$3=0,0,INDEX(Sheet1!RawDataCols,$C578,BC$5)*$R578)</f>
        <v>0</v>
      </c>
      <c r="BD578" s="3">
        <f>IF(BD$3=0,0,INDEX(Sheet1!RawDataCols,$C578,BD$5)*$R578)</f>
        <v>-9609.23</v>
      </c>
      <c r="BE578" s="3">
        <f>IF(BE$3=0,0,INDEX(Sheet1!RawDataCols,$C578,BE$5)*$R578)</f>
        <v>-19623.27</v>
      </c>
      <c r="BF578" s="3">
        <f>IF(BF$3=0,0,INDEX(Sheet1!RawDataCols,$C578,BF$5)*$R578)</f>
        <v>0</v>
      </c>
      <c r="BG578" s="179">
        <f>IF(BG$3=0,0,INDEX(Sheet1!RawDataCols,$C578,BG$5)*$R578)</f>
        <v>-9609.23</v>
      </c>
      <c r="BH578" s="33">
        <f t="shared" si="87"/>
        <v>-628567.6</v>
      </c>
      <c r="BI578" s="33">
        <f t="shared" si="88"/>
        <v>0</v>
      </c>
      <c r="BJ578" s="33">
        <f t="shared" si="89"/>
        <v>-467059.01</v>
      </c>
      <c r="BK578" s="3">
        <f>IF(BK$3=0,0,INDEX(Sheet1!RawDataCols,$C578,BK$5)*$R578)</f>
        <v>0</v>
      </c>
      <c r="BL578" s="3">
        <f>IF(BL$3=0,0,INDEX(Sheet1!RawDataCols,$C578,BL$5)*$R578)</f>
        <v>-47865.995000000003</v>
      </c>
      <c r="BM578" s="3">
        <f>IF(BM$3=0,0,INDEX(Sheet1!RawDataCols,$C578,BM$5)*$R578)</f>
        <v>-28165.373749999999</v>
      </c>
      <c r="BN578" s="3">
        <f>IF(BN$3=0,0,INDEX(Sheet1!RawDataCols,$C578,BN$5)*$R578)</f>
        <v>-9856.9</v>
      </c>
      <c r="BO578" s="3">
        <f>IF(BO$3=0,0,INDEX(Sheet1!RawDataCols,$C578,BO$5)*$R578)</f>
        <v>-23813.873749999999</v>
      </c>
      <c r="BP578" s="3">
        <f>IF(BP$3=0,0,INDEX(Sheet1!RawDataCols,$C578,BP$5)*$R578)</f>
        <v>-298556.02</v>
      </c>
      <c r="BQ578" s="3">
        <f t="shared" si="90"/>
        <v>-512661.67</v>
      </c>
      <c r="BR578" s="3">
        <f t="shared" si="91"/>
        <v>-547217.48</v>
      </c>
      <c r="BS578" s="3">
        <f t="shared" si="92"/>
        <v>-589276.19999999995</v>
      </c>
      <c r="BT578" s="3">
        <f t="shared" si="93"/>
        <v>-628567.6</v>
      </c>
      <c r="BU578" s="3" t="str">
        <f>INDEX(Sheet1!$BS$2:$BS$1000,MATCH($A578,Sheet1!$A$2:$A$1000,0))</f>
        <v>27</v>
      </c>
      <c r="BV578" s="3">
        <f>INDEX(Sheet1!$BT$2:$BT$1000,MATCH($A578,Sheet1!$A$2:$A$1000,0))</f>
        <v>628567.6</v>
      </c>
    </row>
    <row r="579" spans="1:74" x14ac:dyDescent="0.2">
      <c r="A579" s="11" t="s">
        <v>993</v>
      </c>
      <c r="B579" s="3">
        <f>MATCH($A579,Sheet1!ACCOUNTNO,0)</f>
        <v>535</v>
      </c>
      <c r="C579" s="3">
        <f t="shared" si="84"/>
        <v>535</v>
      </c>
      <c r="D579" s="3" t="str">
        <f>IF(D$3=0,0,INDEX(Sheet1!RawDataCols,$C579,D$5))</f>
        <v>71140G07</v>
      </c>
      <c r="E579" s="3" t="str">
        <f>IF(E$3=0,0,INDEX(Sheet1!RawDataCols,$C579,E$5))</f>
        <v xml:space="preserve">71140          </v>
      </c>
      <c r="F579" s="3" t="str">
        <f>IF(F$3=0,0,INDEX(Sheet1!RawDataCols,$C579,F$5))</f>
        <v xml:space="preserve">G07            </v>
      </c>
      <c r="G579" s="3" t="str">
        <f>IF(G$3=0,0,INDEX(Sheet1!RawDataCols,$C579,G$5))</f>
        <v xml:space="preserve">               </v>
      </c>
      <c r="H579" s="3" t="str">
        <f>IF(H$3=0,0,INDEX(Sheet1!RawDataCols,$C579,H$5))</f>
        <v xml:space="preserve">               </v>
      </c>
      <c r="I579" s="3" t="str">
        <f>IF(I$3=0,0,INDEX(Sheet1!RawDataCols,$C579,I$5))</f>
        <v xml:space="preserve">               </v>
      </c>
      <c r="J579" s="3" t="str">
        <f>IF(J$3=0,0,INDEX(Sheet1!RawDataCols,$C579,J$5))</f>
        <v xml:space="preserve">               </v>
      </c>
      <c r="K579" s="3" t="str">
        <f>IF(K$3=0,0,INDEX(Sheet1!RawDataCols,$C579,K$5))</f>
        <v xml:space="preserve">               </v>
      </c>
      <c r="L579" s="3" t="str">
        <f>IF(L$3=0,0,INDEX(Sheet1!RawDataCols,$C579,L$5))</f>
        <v xml:space="preserve">               </v>
      </c>
      <c r="M579" s="3" t="str">
        <f>IF(M$3=0,0,INDEX(Sheet1!RawDataCols,$C579,M$5))</f>
        <v xml:space="preserve">F007  </v>
      </c>
      <c r="N579" s="3" t="str">
        <f>IF(N$3=0,0,INDEX(Sheet1!RawDataCols,$C579,N$5))</f>
        <v>GST Collected-GPM</v>
      </c>
      <c r="O579" s="3">
        <f>INDEX(Sheet1!RawDataCols,$C579,O$5)</f>
        <v>28</v>
      </c>
      <c r="P579" s="3" t="str">
        <f>INDEX(Sheet1!RawDataCols,$C579,P$5)</f>
        <v>Current Liabilities</v>
      </c>
      <c r="Q579" s="3" t="str">
        <f>IF(Q$3=0,0,INDEX(Sheet1!RawDataCols,$C579,Q$5))</f>
        <v>B</v>
      </c>
      <c r="R579" s="3">
        <f t="shared" si="85"/>
        <v>-1</v>
      </c>
      <c r="S579" s="3">
        <f t="shared" si="86"/>
        <v>1</v>
      </c>
      <c r="T579" s="3">
        <f>IF(T$3=0,0,INDEX(Sheet1!RawDataCols,$C579,T$5)*$R579)</f>
        <v>1672462.34</v>
      </c>
      <c r="U579" s="3">
        <f>IF(U$3=0,0,INDEX(Sheet1!RawDataCols,$C579,U$5)*$R579)</f>
        <v>70604.639999999999</v>
      </c>
      <c r="V579" s="3">
        <f>IF(V$3=0,0,INDEX(Sheet1!RawDataCols,$C579,V$5)*$R579)</f>
        <v>0</v>
      </c>
      <c r="W579" s="3">
        <f>IF(W$3=0,0,INDEX(Sheet1!RawDataCols,$C579,W$5)*$R579)</f>
        <v>67192.62</v>
      </c>
      <c r="X579" s="3">
        <f>IF(X$3=0,0,INDEX(Sheet1!RawDataCols,$C579,X$5)*$R579)</f>
        <v>43679.22</v>
      </c>
      <c r="Y579" s="3">
        <f>IF(Y$3=0,0,INDEX(Sheet1!RawDataCols,$C579,Y$5)*$R579)</f>
        <v>0</v>
      </c>
      <c r="Z579" s="3">
        <f>IF(Z$3=0,0,INDEX(Sheet1!RawDataCols,$C579,Z$5)*$R579)</f>
        <v>41841.699999999997</v>
      </c>
      <c r="AA579" s="3">
        <f>IF(AA$3=0,0,INDEX(Sheet1!RawDataCols,$C579,AA$5)*$R579)</f>
        <v>47431.31</v>
      </c>
      <c r="AB579" s="3">
        <f>IF(AB$3=0,0,INDEX(Sheet1!RawDataCols,$C579,AB$5)*$R579)</f>
        <v>0</v>
      </c>
      <c r="AC579" s="3">
        <f>IF(AC$3=0,0,INDEX(Sheet1!RawDataCols,$C579,AC$5)*$R579)</f>
        <v>47846.83</v>
      </c>
      <c r="AD579" s="3">
        <f>IF(AD$3=0,0,INDEX(Sheet1!RawDataCols,$C579,AD$5)*$R579)</f>
        <v>43879.33</v>
      </c>
      <c r="AE579" s="3">
        <f>IF(AE$3=0,0,INDEX(Sheet1!RawDataCols,$C579,AE$5)*$R579)</f>
        <v>0</v>
      </c>
      <c r="AF579" s="3">
        <f>IF(AF$3=0,0,INDEX(Sheet1!RawDataCols,$C579,AF$5)*$R579)</f>
        <v>45603.35</v>
      </c>
      <c r="AG579" s="3">
        <f>IF(AG$3=0,0,INDEX(Sheet1!RawDataCols,$C579,AG$5)*$R579)</f>
        <v>42188.9</v>
      </c>
      <c r="AH579" s="3">
        <f>IF(AH$3=0,0,INDEX(Sheet1!RawDataCols,$C579,AH$5)*$R579)</f>
        <v>0</v>
      </c>
      <c r="AI579" s="3">
        <f>IF(AI$3=0,0,INDEX(Sheet1!RawDataCols,$C579,AI$5)*$R579)</f>
        <v>47181.17</v>
      </c>
      <c r="AJ579" s="3">
        <f>IF(AJ$3=0,0,INDEX(Sheet1!RawDataCols,$C579,AJ$5)*$R579)</f>
        <v>42526.35</v>
      </c>
      <c r="AK579" s="3">
        <f>IF(AK$3=0,0,INDEX(Sheet1!RawDataCols,$C579,AK$5)*$R579)</f>
        <v>0</v>
      </c>
      <c r="AL579" s="3">
        <f>IF(AL$3=0,0,INDEX(Sheet1!RawDataCols,$C579,AL$5)*$R579)</f>
        <v>46802.86</v>
      </c>
      <c r="AM579" s="3">
        <f>IF(AM$3=0,0,INDEX(Sheet1!RawDataCols,$C579,AM$5)*$R579)</f>
        <v>40164.79</v>
      </c>
      <c r="AN579" s="3">
        <f>IF(AN$3=0,0,INDEX(Sheet1!RawDataCols,$C579,AN$5)*$R579)</f>
        <v>0</v>
      </c>
      <c r="AO579" s="3">
        <f>IF(AO$3=0,0,INDEX(Sheet1!RawDataCols,$C579,AO$5)*$R579)</f>
        <v>47784.87</v>
      </c>
      <c r="AP579" s="3">
        <f>IF(AP$3=0,0,INDEX(Sheet1!RawDataCols,$C579,AP$5)*$R579)</f>
        <v>42851.55</v>
      </c>
      <c r="AQ579" s="3">
        <f>IF(AQ$3=0,0,INDEX(Sheet1!RawDataCols,$C579,AQ$5)*$R579)</f>
        <v>0</v>
      </c>
      <c r="AR579" s="3">
        <f>IF(AR$3=0,0,INDEX(Sheet1!RawDataCols,$C579,AR$5)*$R579)</f>
        <v>50020.82</v>
      </c>
      <c r="AS579" s="3">
        <f>IF(AS$3=0,0,INDEX(Sheet1!RawDataCols,$C579,AS$5)*$R579)</f>
        <v>43635.54</v>
      </c>
      <c r="AT579" s="3">
        <f>IF(AT$3=0,0,INDEX(Sheet1!RawDataCols,$C579,AT$5)*$R579)</f>
        <v>0</v>
      </c>
      <c r="AU579" s="3">
        <f>IF(AU$3=0,0,INDEX(Sheet1!RawDataCols,$C579,AU$5)*$R579)</f>
        <v>50515.87</v>
      </c>
      <c r="AV579" s="3">
        <f>IF(AV$3=0,0,INDEX(Sheet1!RawDataCols,$C579,AV$5)*$R579)</f>
        <v>40010.870000000003</v>
      </c>
      <c r="AW579" s="3">
        <f>IF(AW$3=0,0,INDEX(Sheet1!RawDataCols,$C579,AW$5)*$R579)</f>
        <v>0</v>
      </c>
      <c r="AX579" s="3">
        <f>IF(AX$3=0,0,INDEX(Sheet1!RawDataCols,$C579,AX$5)*$R579)</f>
        <v>45719.39</v>
      </c>
      <c r="AY579" s="3">
        <f>IF(AY$3=0,0,INDEX(Sheet1!RawDataCols,$C579,AY$5)*$R579)</f>
        <v>41816.79</v>
      </c>
      <c r="AZ579" s="3">
        <f>IF(AZ$3=0,0,INDEX(Sheet1!RawDataCols,$C579,AZ$5)*$R579)</f>
        <v>0</v>
      </c>
      <c r="BA579" s="3">
        <f>IF(BA$3=0,0,INDEX(Sheet1!RawDataCols,$C579,BA$5)*$R579)</f>
        <v>47279.14</v>
      </c>
      <c r="BB579" s="3">
        <f>IF(BB$3=0,0,INDEX(Sheet1!RawDataCols,$C579,BB$5)*$R579)</f>
        <v>43927.07</v>
      </c>
      <c r="BC579" s="3">
        <f>IF(BC$3=0,0,INDEX(Sheet1!RawDataCols,$C579,BC$5)*$R579)</f>
        <v>0</v>
      </c>
      <c r="BD579" s="3">
        <f>IF(BD$3=0,0,INDEX(Sheet1!RawDataCols,$C579,BD$5)*$R579)</f>
        <v>48447.040000000001</v>
      </c>
      <c r="BE579" s="3">
        <f>IF(BE$3=0,0,INDEX(Sheet1!RawDataCols,$C579,BE$5)*$R579)</f>
        <v>43927.07</v>
      </c>
      <c r="BF579" s="3">
        <f>IF(BF$3=0,0,INDEX(Sheet1!RawDataCols,$C579,BF$5)*$R579)</f>
        <v>0</v>
      </c>
      <c r="BG579" s="179">
        <f>IF(BG$3=0,0,INDEX(Sheet1!RawDataCols,$C579,BG$5)*$R579)</f>
        <v>48447.040000000001</v>
      </c>
      <c r="BH579" s="33">
        <f t="shared" si="87"/>
        <v>2215178.7000000002</v>
      </c>
      <c r="BI579" s="33">
        <f t="shared" si="88"/>
        <v>0</v>
      </c>
      <c r="BJ579" s="33">
        <f t="shared" si="89"/>
        <v>1672462.3399999999</v>
      </c>
      <c r="BK579" s="3">
        <f>IF(BK$3=0,0,INDEX(Sheet1!RawDataCols,$C579,BK$5)*$R579)</f>
        <v>0</v>
      </c>
      <c r="BL579" s="3">
        <f>IF(BL$3=0,0,INDEX(Sheet1!RawDataCols,$C579,BL$5)*$R579)</f>
        <v>172836.90125</v>
      </c>
      <c r="BM579" s="3">
        <f>IF(BM$3=0,0,INDEX(Sheet1!RawDataCols,$C579,BM$5)*$R579)</f>
        <v>105171.57375</v>
      </c>
      <c r="BN579" s="3">
        <f>IF(BN$3=0,0,INDEX(Sheet1!RawDataCols,$C579,BN$5)*$R579)</f>
        <v>35440.787499999999</v>
      </c>
      <c r="BO579" s="3">
        <f>IF(BO$3=0,0,INDEX(Sheet1!RawDataCols,$C579,BO$5)*$R579)</f>
        <v>100960.08375000001</v>
      </c>
      <c r="BP579" s="3">
        <f>IF(BP$3=0,0,INDEX(Sheet1!RawDataCols,$C579,BP$5)*$R579)</f>
        <v>1086226.68</v>
      </c>
      <c r="BQ579" s="3">
        <f t="shared" si="90"/>
        <v>1834177.51</v>
      </c>
      <c r="BR579" s="3">
        <f t="shared" si="91"/>
        <v>1962772.09</v>
      </c>
      <c r="BS579" s="3">
        <f t="shared" si="92"/>
        <v>2089423.9700000002</v>
      </c>
      <c r="BT579" s="3">
        <f t="shared" si="93"/>
        <v>2215178.7000000002</v>
      </c>
      <c r="BU579" s="3" t="str">
        <f>INDEX(Sheet1!$BS$2:$BS$1000,MATCH($A579,Sheet1!$A$2:$A$1000,0))</f>
        <v>27</v>
      </c>
      <c r="BV579" s="3">
        <f>INDEX(Sheet1!$BT$2:$BT$1000,MATCH($A579,Sheet1!$A$2:$A$1000,0))</f>
        <v>-2215178.7000000002</v>
      </c>
    </row>
    <row r="580" spans="1:74" x14ac:dyDescent="0.2">
      <c r="A580" s="11" t="s">
        <v>994</v>
      </c>
      <c r="B580" s="3">
        <f>MATCH($A580,Sheet1!ACCOUNTNO,0)</f>
        <v>536</v>
      </c>
      <c r="C580" s="3">
        <f t="shared" si="84"/>
        <v>536</v>
      </c>
      <c r="D580" s="3" t="str">
        <f>IF(D$3=0,0,INDEX(Sheet1!RawDataCols,$C580,D$5))</f>
        <v>71160G07</v>
      </c>
      <c r="E580" s="3" t="str">
        <f>IF(E$3=0,0,INDEX(Sheet1!RawDataCols,$C580,E$5))</f>
        <v xml:space="preserve">71160          </v>
      </c>
      <c r="F580" s="3" t="str">
        <f>IF(F$3=0,0,INDEX(Sheet1!RawDataCols,$C580,F$5))</f>
        <v xml:space="preserve">G07            </v>
      </c>
      <c r="G580" s="3" t="str">
        <f>IF(G$3=0,0,INDEX(Sheet1!RawDataCols,$C580,G$5))</f>
        <v xml:space="preserve">               </v>
      </c>
      <c r="H580" s="3" t="str">
        <f>IF(H$3=0,0,INDEX(Sheet1!RawDataCols,$C580,H$5))</f>
        <v xml:space="preserve">               </v>
      </c>
      <c r="I580" s="3" t="str">
        <f>IF(I$3=0,0,INDEX(Sheet1!RawDataCols,$C580,I$5))</f>
        <v xml:space="preserve">               </v>
      </c>
      <c r="J580" s="3" t="str">
        <f>IF(J$3=0,0,INDEX(Sheet1!RawDataCols,$C580,J$5))</f>
        <v xml:space="preserve">               </v>
      </c>
      <c r="K580" s="3" t="str">
        <f>IF(K$3=0,0,INDEX(Sheet1!RawDataCols,$C580,K$5))</f>
        <v xml:space="preserve">               </v>
      </c>
      <c r="L580" s="3" t="str">
        <f>IF(L$3=0,0,INDEX(Sheet1!RawDataCols,$C580,L$5))</f>
        <v xml:space="preserve">               </v>
      </c>
      <c r="M580" s="3" t="str">
        <f>IF(M$3=0,0,INDEX(Sheet1!RawDataCols,$C580,M$5))</f>
        <v xml:space="preserve">F007  </v>
      </c>
      <c r="N580" s="3" t="str">
        <f>IF(N$3=0,0,INDEX(Sheet1!RawDataCols,$C580,N$5))</f>
        <v>GST Control -GPM</v>
      </c>
      <c r="O580" s="3">
        <f>INDEX(Sheet1!RawDataCols,$C580,O$5)</f>
        <v>28</v>
      </c>
      <c r="P580" s="3" t="str">
        <f>INDEX(Sheet1!RawDataCols,$C580,P$5)</f>
        <v>Current Liabilities</v>
      </c>
      <c r="Q580" s="3" t="str">
        <f>IF(Q$3=0,0,INDEX(Sheet1!RawDataCols,$C580,Q$5))</f>
        <v>B</v>
      </c>
      <c r="R580" s="3">
        <f t="shared" si="85"/>
        <v>-1</v>
      </c>
      <c r="S580" s="3">
        <f t="shared" si="86"/>
        <v>1</v>
      </c>
      <c r="T580" s="3">
        <f>IF(T$3=0,0,INDEX(Sheet1!RawDataCols,$C580,T$5)*$R580)</f>
        <v>-964143.48</v>
      </c>
      <c r="U580" s="3">
        <f>IF(U$3=0,0,INDEX(Sheet1!RawDataCols,$C580,U$5)*$R580)</f>
        <v>0</v>
      </c>
      <c r="V580" s="3">
        <f>IF(V$3=0,0,INDEX(Sheet1!RawDataCols,$C580,V$5)*$R580)</f>
        <v>0</v>
      </c>
      <c r="W580" s="3">
        <f>IF(W$3=0,0,INDEX(Sheet1!RawDataCols,$C580,W$5)*$R580)</f>
        <v>0</v>
      </c>
      <c r="X580" s="3">
        <f>IF(X$3=0,0,INDEX(Sheet1!RawDataCols,$C580,X$5)*$R580)</f>
        <v>-97607</v>
      </c>
      <c r="Y580" s="3">
        <f>IF(Y$3=0,0,INDEX(Sheet1!RawDataCols,$C580,Y$5)*$R580)</f>
        <v>0</v>
      </c>
      <c r="Z580" s="3">
        <f>IF(Z$3=0,0,INDEX(Sheet1!RawDataCols,$C580,Z$5)*$R580)</f>
        <v>-81774</v>
      </c>
      <c r="AA580" s="3">
        <f>IF(AA$3=0,0,INDEX(Sheet1!RawDataCols,$C580,AA$5)*$R580)</f>
        <v>0</v>
      </c>
      <c r="AB580" s="3">
        <f>IF(AB$3=0,0,INDEX(Sheet1!RawDataCols,$C580,AB$5)*$R580)</f>
        <v>0</v>
      </c>
      <c r="AC580" s="3">
        <f>IF(AC$3=0,0,INDEX(Sheet1!RawDataCols,$C580,AC$5)*$R580)</f>
        <v>0</v>
      </c>
      <c r="AD580" s="3">
        <f>IF(AD$3=0,0,INDEX(Sheet1!RawDataCols,$C580,AD$5)*$R580)</f>
        <v>-85591</v>
      </c>
      <c r="AE580" s="3">
        <f>IF(AE$3=0,0,INDEX(Sheet1!RawDataCols,$C580,AE$5)*$R580)</f>
        <v>0</v>
      </c>
      <c r="AF580" s="3">
        <f>IF(AF$3=0,0,INDEX(Sheet1!RawDataCols,$C580,AF$5)*$R580)</f>
        <v>-108536</v>
      </c>
      <c r="AG580" s="3">
        <f>IF(AG$3=0,0,INDEX(Sheet1!RawDataCols,$C580,AG$5)*$R580)</f>
        <v>0</v>
      </c>
      <c r="AH580" s="3">
        <f>IF(AH$3=0,0,INDEX(Sheet1!RawDataCols,$C580,AH$5)*$R580)</f>
        <v>0</v>
      </c>
      <c r="AI580" s="3">
        <f>IF(AI$3=0,0,INDEX(Sheet1!RawDataCols,$C580,AI$5)*$R580)</f>
        <v>0</v>
      </c>
      <c r="AJ580" s="3">
        <f>IF(AJ$3=0,0,INDEX(Sheet1!RawDataCols,$C580,AJ$5)*$R580)</f>
        <v>0</v>
      </c>
      <c r="AK580" s="3">
        <f>IF(AK$3=0,0,INDEX(Sheet1!RawDataCols,$C580,AK$5)*$R580)</f>
        <v>0</v>
      </c>
      <c r="AL580" s="3">
        <f>IF(AL$3=0,0,INDEX(Sheet1!RawDataCols,$C580,AL$5)*$R580)</f>
        <v>0</v>
      </c>
      <c r="AM580" s="3">
        <f>IF(AM$3=0,0,INDEX(Sheet1!RawDataCols,$C580,AM$5)*$R580)</f>
        <v>-84408</v>
      </c>
      <c r="AN580" s="3">
        <f>IF(AN$3=0,0,INDEX(Sheet1!RawDataCols,$C580,AN$5)*$R580)</f>
        <v>0</v>
      </c>
      <c r="AO580" s="3">
        <f>IF(AO$3=0,0,INDEX(Sheet1!RawDataCols,$C580,AO$5)*$R580)</f>
        <v>-85709</v>
      </c>
      <c r="AP580" s="3">
        <f>IF(AP$3=0,0,INDEX(Sheet1!RawDataCols,$C580,AP$5)*$R580)</f>
        <v>0</v>
      </c>
      <c r="AQ580" s="3">
        <f>IF(AQ$3=0,0,INDEX(Sheet1!RawDataCols,$C580,AQ$5)*$R580)</f>
        <v>0</v>
      </c>
      <c r="AR580" s="3">
        <f>IF(AR$3=0,0,INDEX(Sheet1!RawDataCols,$C580,AR$5)*$R580)</f>
        <v>0</v>
      </c>
      <c r="AS580" s="3">
        <f>IF(AS$3=0,0,INDEX(Sheet1!RawDataCols,$C580,AS$5)*$R580)</f>
        <v>0</v>
      </c>
      <c r="AT580" s="3">
        <f>IF(AT$3=0,0,INDEX(Sheet1!RawDataCols,$C580,AT$5)*$R580)</f>
        <v>0</v>
      </c>
      <c r="AU580" s="3">
        <f>IF(AU$3=0,0,INDEX(Sheet1!RawDataCols,$C580,AU$5)*$R580)</f>
        <v>0</v>
      </c>
      <c r="AV580" s="3">
        <f>IF(AV$3=0,0,INDEX(Sheet1!RawDataCols,$C580,AV$5)*$R580)</f>
        <v>0</v>
      </c>
      <c r="AW580" s="3">
        <f>IF(AW$3=0,0,INDEX(Sheet1!RawDataCols,$C580,AW$5)*$R580)</f>
        <v>0</v>
      </c>
      <c r="AX580" s="3">
        <f>IF(AX$3=0,0,INDEX(Sheet1!RawDataCols,$C580,AX$5)*$R580)</f>
        <v>-75723</v>
      </c>
      <c r="AY580" s="3">
        <f>IF(AY$3=0,0,INDEX(Sheet1!RawDataCols,$C580,AY$5)*$R580)</f>
        <v>-75095</v>
      </c>
      <c r="AZ580" s="3">
        <f>IF(AZ$3=0,0,INDEX(Sheet1!RawDataCols,$C580,AZ$5)*$R580)</f>
        <v>0</v>
      </c>
      <c r="BA580" s="3">
        <f>IF(BA$3=0,0,INDEX(Sheet1!RawDataCols,$C580,BA$5)*$R580)</f>
        <v>0</v>
      </c>
      <c r="BB580" s="3">
        <f>IF(BB$3=0,0,INDEX(Sheet1!RawDataCols,$C580,BB$5)*$R580)</f>
        <v>0</v>
      </c>
      <c r="BC580" s="3">
        <f>IF(BC$3=0,0,INDEX(Sheet1!RawDataCols,$C580,BC$5)*$R580)</f>
        <v>0</v>
      </c>
      <c r="BD580" s="3">
        <f>IF(BD$3=0,0,INDEX(Sheet1!RawDataCols,$C580,BD$5)*$R580)</f>
        <v>0</v>
      </c>
      <c r="BE580" s="3">
        <f>IF(BE$3=0,0,INDEX(Sheet1!RawDataCols,$C580,BE$5)*$R580)</f>
        <v>0</v>
      </c>
      <c r="BF580" s="3">
        <f>IF(BF$3=0,0,INDEX(Sheet1!RawDataCols,$C580,BF$5)*$R580)</f>
        <v>0</v>
      </c>
      <c r="BG580" s="179">
        <f>IF(BG$3=0,0,INDEX(Sheet1!RawDataCols,$C580,BG$5)*$R580)</f>
        <v>0</v>
      </c>
      <c r="BH580" s="33">
        <f t="shared" si="87"/>
        <v>-1306844.48</v>
      </c>
      <c r="BI580" s="33">
        <f t="shared" si="88"/>
        <v>0</v>
      </c>
      <c r="BJ580" s="33">
        <f t="shared" si="89"/>
        <v>-964143.48</v>
      </c>
      <c r="BK580" s="3">
        <f>IF(BK$3=0,0,INDEX(Sheet1!RawDataCols,$C580,BK$5)*$R580)</f>
        <v>0</v>
      </c>
      <c r="BL580" s="3">
        <f>IF(BL$3=0,0,INDEX(Sheet1!RawDataCols,$C580,BL$5)*$R580)</f>
        <v>-100338.935</v>
      </c>
      <c r="BM580" s="3">
        <f>IF(BM$3=0,0,INDEX(Sheet1!RawDataCols,$C580,BM$5)*$R580)</f>
        <v>-58250.06</v>
      </c>
      <c r="BN580" s="3">
        <f>IF(BN$3=0,0,INDEX(Sheet1!RawDataCols,$C580,BN$5)*$R580)</f>
        <v>-11216.934999999999</v>
      </c>
      <c r="BO580" s="3">
        <f>IF(BO$3=0,0,INDEX(Sheet1!RawDataCols,$C580,BO$5)*$R580)</f>
        <v>-55490.146249999998</v>
      </c>
      <c r="BP580" s="3">
        <f>IF(BP$3=0,0,INDEX(Sheet1!RawDataCols,$C580,BP$5)*$R580)</f>
        <v>-612401.48</v>
      </c>
      <c r="BQ580" s="3">
        <f t="shared" si="90"/>
        <v>-1061750.48</v>
      </c>
      <c r="BR580" s="3">
        <f t="shared" si="91"/>
        <v>-1147341.48</v>
      </c>
      <c r="BS580" s="3">
        <f t="shared" si="92"/>
        <v>-1231749.48</v>
      </c>
      <c r="BT580" s="3">
        <f t="shared" si="93"/>
        <v>-1306844.48</v>
      </c>
      <c r="BU580" s="3" t="str">
        <f>INDEX(Sheet1!$BS$2:$BS$1000,MATCH($A580,Sheet1!$A$2:$A$1000,0))</f>
        <v>27</v>
      </c>
      <c r="BV580" s="3">
        <f>INDEX(Sheet1!$BT$2:$BT$1000,MATCH($A580,Sheet1!$A$2:$A$1000,0))</f>
        <v>1306844.48</v>
      </c>
    </row>
    <row r="581" spans="1:74" x14ac:dyDescent="0.2">
      <c r="A581" s="11" t="s">
        <v>995</v>
      </c>
      <c r="B581" s="3">
        <f>MATCH($A581,Sheet1!ACCOUNTNO,0)</f>
        <v>537</v>
      </c>
      <c r="C581" s="3">
        <f t="shared" si="84"/>
        <v>537</v>
      </c>
      <c r="D581" s="3" t="str">
        <f>IF(D$3=0,0,INDEX(Sheet1!RawDataCols,$C581,D$5))</f>
        <v>72100G07</v>
      </c>
      <c r="E581" s="3" t="str">
        <f>IF(E$3=0,0,INDEX(Sheet1!RawDataCols,$C581,E$5))</f>
        <v xml:space="preserve">72100          </v>
      </c>
      <c r="F581" s="3" t="str">
        <f>IF(F$3=0,0,INDEX(Sheet1!RawDataCols,$C581,F$5))</f>
        <v xml:space="preserve">G07            </v>
      </c>
      <c r="G581" s="3" t="str">
        <f>IF(G$3=0,0,INDEX(Sheet1!RawDataCols,$C581,G$5))</f>
        <v xml:space="preserve">               </v>
      </c>
      <c r="H581" s="3" t="str">
        <f>IF(H$3=0,0,INDEX(Sheet1!RawDataCols,$C581,H$5))</f>
        <v xml:space="preserve">               </v>
      </c>
      <c r="I581" s="3" t="str">
        <f>IF(I$3=0,0,INDEX(Sheet1!RawDataCols,$C581,I$5))</f>
        <v xml:space="preserve">               </v>
      </c>
      <c r="J581" s="3" t="str">
        <f>IF(J$3=0,0,INDEX(Sheet1!RawDataCols,$C581,J$5))</f>
        <v xml:space="preserve">               </v>
      </c>
      <c r="K581" s="3" t="str">
        <f>IF(K$3=0,0,INDEX(Sheet1!RawDataCols,$C581,K$5))</f>
        <v xml:space="preserve">               </v>
      </c>
      <c r="L581" s="3" t="str">
        <f>IF(L$3=0,0,INDEX(Sheet1!RawDataCols,$C581,L$5))</f>
        <v xml:space="preserve">               </v>
      </c>
      <c r="M581" s="3" t="str">
        <f>IF(M$3=0,0,INDEX(Sheet1!RawDataCols,$C581,M$5))</f>
        <v xml:space="preserve">F007  </v>
      </c>
      <c r="N581" s="3" t="str">
        <f>IF(N$3=0,0,INDEX(Sheet1!RawDataCols,$C581,N$5))</f>
        <v>Deposit - Car Park FOB-GPM</v>
      </c>
      <c r="O581" s="3">
        <f>INDEX(Sheet1!RawDataCols,$C581,O$5)</f>
        <v>28</v>
      </c>
      <c r="P581" s="3" t="str">
        <f>INDEX(Sheet1!RawDataCols,$C581,P$5)</f>
        <v>Current Liabilities</v>
      </c>
      <c r="Q581" s="3" t="str">
        <f>IF(Q$3=0,0,INDEX(Sheet1!RawDataCols,$C581,Q$5))</f>
        <v>B</v>
      </c>
      <c r="R581" s="3">
        <f t="shared" si="85"/>
        <v>-1</v>
      </c>
      <c r="S581" s="3">
        <f t="shared" si="86"/>
        <v>1</v>
      </c>
      <c r="T581" s="3">
        <f>IF(T$3=0,0,INDEX(Sheet1!RawDataCols,$C581,T$5)*$R581)</f>
        <v>19220</v>
      </c>
      <c r="U581" s="3">
        <f>IF(U$3=0,0,INDEX(Sheet1!RawDataCols,$C581,U$5)*$R581)</f>
        <v>0</v>
      </c>
      <c r="V581" s="3">
        <f>IF(V$3=0,0,INDEX(Sheet1!RawDataCols,$C581,V$5)*$R581)</f>
        <v>0</v>
      </c>
      <c r="W581" s="3">
        <f>IF(W$3=0,0,INDEX(Sheet1!RawDataCols,$C581,W$5)*$R581)</f>
        <v>0</v>
      </c>
      <c r="X581" s="3">
        <f>IF(X$3=0,0,INDEX(Sheet1!RawDataCols,$C581,X$5)*$R581)</f>
        <v>150</v>
      </c>
      <c r="Y581" s="3">
        <f>IF(Y$3=0,0,INDEX(Sheet1!RawDataCols,$C581,Y$5)*$R581)</f>
        <v>0</v>
      </c>
      <c r="Z581" s="3">
        <f>IF(Z$3=0,0,INDEX(Sheet1!RawDataCols,$C581,Z$5)*$R581)</f>
        <v>0</v>
      </c>
      <c r="AA581" s="3">
        <f>IF(AA$3=0,0,INDEX(Sheet1!RawDataCols,$C581,AA$5)*$R581)</f>
        <v>0</v>
      </c>
      <c r="AB581" s="3">
        <f>IF(AB$3=0,0,INDEX(Sheet1!RawDataCols,$C581,AB$5)*$R581)</f>
        <v>0</v>
      </c>
      <c r="AC581" s="3">
        <f>IF(AC$3=0,0,INDEX(Sheet1!RawDataCols,$C581,AC$5)*$R581)</f>
        <v>180</v>
      </c>
      <c r="AD581" s="3">
        <f>IF(AD$3=0,0,INDEX(Sheet1!RawDataCols,$C581,AD$5)*$R581)</f>
        <v>0</v>
      </c>
      <c r="AE581" s="3">
        <f>IF(AE$3=0,0,INDEX(Sheet1!RawDataCols,$C581,AE$5)*$R581)</f>
        <v>0</v>
      </c>
      <c r="AF581" s="3">
        <f>IF(AF$3=0,0,INDEX(Sheet1!RawDataCols,$C581,AF$5)*$R581)</f>
        <v>0</v>
      </c>
      <c r="AG581" s="3">
        <f>IF(AG$3=0,0,INDEX(Sheet1!RawDataCols,$C581,AG$5)*$R581)</f>
        <v>0</v>
      </c>
      <c r="AH581" s="3">
        <f>IF(AH$3=0,0,INDEX(Sheet1!RawDataCols,$C581,AH$5)*$R581)</f>
        <v>0</v>
      </c>
      <c r="AI581" s="3">
        <f>IF(AI$3=0,0,INDEX(Sheet1!RawDataCols,$C581,AI$5)*$R581)</f>
        <v>0</v>
      </c>
      <c r="AJ581" s="3">
        <f>IF(AJ$3=0,0,INDEX(Sheet1!RawDataCols,$C581,AJ$5)*$R581)</f>
        <v>90</v>
      </c>
      <c r="AK581" s="3">
        <f>IF(AK$3=0,0,INDEX(Sheet1!RawDataCols,$C581,AK$5)*$R581)</f>
        <v>0</v>
      </c>
      <c r="AL581" s="3">
        <f>IF(AL$3=0,0,INDEX(Sheet1!RawDataCols,$C581,AL$5)*$R581)</f>
        <v>0</v>
      </c>
      <c r="AM581" s="3">
        <f>IF(AM$3=0,0,INDEX(Sheet1!RawDataCols,$C581,AM$5)*$R581)</f>
        <v>0</v>
      </c>
      <c r="AN581" s="3">
        <f>IF(AN$3=0,0,INDEX(Sheet1!RawDataCols,$C581,AN$5)*$R581)</f>
        <v>0</v>
      </c>
      <c r="AO581" s="3">
        <f>IF(AO$3=0,0,INDEX(Sheet1!RawDataCols,$C581,AO$5)*$R581)</f>
        <v>0</v>
      </c>
      <c r="AP581" s="3">
        <f>IF(AP$3=0,0,INDEX(Sheet1!RawDataCols,$C581,AP$5)*$R581)</f>
        <v>0</v>
      </c>
      <c r="AQ581" s="3">
        <f>IF(AQ$3=0,0,INDEX(Sheet1!RawDataCols,$C581,AQ$5)*$R581)</f>
        <v>0</v>
      </c>
      <c r="AR581" s="3">
        <f>IF(AR$3=0,0,INDEX(Sheet1!RawDataCols,$C581,AR$5)*$R581)</f>
        <v>0</v>
      </c>
      <c r="AS581" s="3">
        <f>IF(AS$3=0,0,INDEX(Sheet1!RawDataCols,$C581,AS$5)*$R581)</f>
        <v>0</v>
      </c>
      <c r="AT581" s="3">
        <f>IF(AT$3=0,0,INDEX(Sheet1!RawDataCols,$C581,AT$5)*$R581)</f>
        <v>0</v>
      </c>
      <c r="AU581" s="3">
        <f>IF(AU$3=0,0,INDEX(Sheet1!RawDataCols,$C581,AU$5)*$R581)</f>
        <v>0</v>
      </c>
      <c r="AV581" s="3">
        <f>IF(AV$3=0,0,INDEX(Sheet1!RawDataCols,$C581,AV$5)*$R581)</f>
        <v>-120</v>
      </c>
      <c r="AW581" s="3">
        <f>IF(AW$3=0,0,INDEX(Sheet1!RawDataCols,$C581,AW$5)*$R581)</f>
        <v>0</v>
      </c>
      <c r="AX581" s="3">
        <f>IF(AX$3=0,0,INDEX(Sheet1!RawDataCols,$C581,AX$5)*$R581)</f>
        <v>90</v>
      </c>
      <c r="AY581" s="3">
        <f>IF(AY$3=0,0,INDEX(Sheet1!RawDataCols,$C581,AY$5)*$R581)</f>
        <v>0</v>
      </c>
      <c r="AZ581" s="3">
        <f>IF(AZ$3=0,0,INDEX(Sheet1!RawDataCols,$C581,AZ$5)*$R581)</f>
        <v>0</v>
      </c>
      <c r="BA581" s="3">
        <f>IF(BA$3=0,0,INDEX(Sheet1!RawDataCols,$C581,BA$5)*$R581)</f>
        <v>2940</v>
      </c>
      <c r="BB581" s="3">
        <f>IF(BB$3=0,0,INDEX(Sheet1!RawDataCols,$C581,BB$5)*$R581)</f>
        <v>0</v>
      </c>
      <c r="BC581" s="3">
        <f>IF(BC$3=0,0,INDEX(Sheet1!RawDataCols,$C581,BC$5)*$R581)</f>
        <v>0</v>
      </c>
      <c r="BD581" s="3">
        <f>IF(BD$3=0,0,INDEX(Sheet1!RawDataCols,$C581,BD$5)*$R581)</f>
        <v>0</v>
      </c>
      <c r="BE581" s="3">
        <f>IF(BE$3=0,0,INDEX(Sheet1!RawDataCols,$C581,BE$5)*$R581)</f>
        <v>0</v>
      </c>
      <c r="BF581" s="3">
        <f>IF(BF$3=0,0,INDEX(Sheet1!RawDataCols,$C581,BF$5)*$R581)</f>
        <v>0</v>
      </c>
      <c r="BG581" s="179">
        <f>IF(BG$3=0,0,INDEX(Sheet1!RawDataCols,$C581,BG$5)*$R581)</f>
        <v>0</v>
      </c>
      <c r="BH581" s="33">
        <f t="shared" si="87"/>
        <v>19340</v>
      </c>
      <c r="BI581" s="33">
        <f t="shared" si="88"/>
        <v>0</v>
      </c>
      <c r="BJ581" s="33">
        <f t="shared" si="89"/>
        <v>19220</v>
      </c>
      <c r="BK581" s="3">
        <f>IF(BK$3=0,0,INDEX(Sheet1!RawDataCols,$C581,BK$5)*$R581)</f>
        <v>0</v>
      </c>
      <c r="BL581" s="3">
        <f>IF(BL$3=0,0,INDEX(Sheet1!RawDataCols,$C581,BL$5)*$R581)</f>
        <v>2023.75</v>
      </c>
      <c r="BM581" s="3">
        <f>IF(BM$3=0,0,INDEX(Sheet1!RawDataCols,$C581,BM$5)*$R581)</f>
        <v>1971.25</v>
      </c>
      <c r="BN581" s="3">
        <f>IF(BN$3=0,0,INDEX(Sheet1!RawDataCols,$C581,BN$5)*$R581)</f>
        <v>1663.75</v>
      </c>
      <c r="BO581" s="3">
        <f>IF(BO$3=0,0,INDEX(Sheet1!RawDataCols,$C581,BO$5)*$R581)</f>
        <v>1690</v>
      </c>
      <c r="BP581" s="3">
        <f>IF(BP$3=0,0,INDEX(Sheet1!RawDataCols,$C581,BP$5)*$R581)</f>
        <v>16010</v>
      </c>
      <c r="BQ581" s="3">
        <f t="shared" si="90"/>
        <v>19370</v>
      </c>
      <c r="BR581" s="3">
        <f t="shared" si="91"/>
        <v>19460</v>
      </c>
      <c r="BS581" s="3">
        <f t="shared" si="92"/>
        <v>19460</v>
      </c>
      <c r="BT581" s="3">
        <f t="shared" si="93"/>
        <v>19340</v>
      </c>
      <c r="BU581" s="3" t="str">
        <f>INDEX(Sheet1!$BS$2:$BS$1000,MATCH($A581,Sheet1!$A$2:$A$1000,0))</f>
        <v>28</v>
      </c>
      <c r="BV581" s="3">
        <f>INDEX(Sheet1!$BT$2:$BT$1000,MATCH($A581,Sheet1!$A$2:$A$1000,0))</f>
        <v>-19340</v>
      </c>
    </row>
    <row r="582" spans="1:74" x14ac:dyDescent="0.2">
      <c r="A582" s="11" t="s">
        <v>996</v>
      </c>
      <c r="B582" s="3">
        <f>MATCH($A582,Sheet1!ACCOUNTNO,0)</f>
        <v>538</v>
      </c>
      <c r="C582" s="3">
        <f t="shared" si="84"/>
        <v>538</v>
      </c>
      <c r="D582" s="3" t="str">
        <f>IF(D$3=0,0,INDEX(Sheet1!RawDataCols,$C582,D$5))</f>
        <v>72120G07</v>
      </c>
      <c r="E582" s="3" t="str">
        <f>IF(E$3=0,0,INDEX(Sheet1!RawDataCols,$C582,E$5))</f>
        <v xml:space="preserve">72120          </v>
      </c>
      <c r="F582" s="3" t="str">
        <f>IF(F$3=0,0,INDEX(Sheet1!RawDataCols,$C582,F$5))</f>
        <v xml:space="preserve">G07            </v>
      </c>
      <c r="G582" s="3" t="str">
        <f>IF(G$3=0,0,INDEX(Sheet1!RawDataCols,$C582,G$5))</f>
        <v xml:space="preserve">               </v>
      </c>
      <c r="H582" s="3" t="str">
        <f>IF(H$3=0,0,INDEX(Sheet1!RawDataCols,$C582,H$5))</f>
        <v xml:space="preserve">               </v>
      </c>
      <c r="I582" s="3" t="str">
        <f>IF(I$3=0,0,INDEX(Sheet1!RawDataCols,$C582,I$5))</f>
        <v xml:space="preserve">               </v>
      </c>
      <c r="J582" s="3" t="str">
        <f>IF(J$3=0,0,INDEX(Sheet1!RawDataCols,$C582,J$5))</f>
        <v xml:space="preserve">               </v>
      </c>
      <c r="K582" s="3" t="str">
        <f>IF(K$3=0,0,INDEX(Sheet1!RawDataCols,$C582,K$5))</f>
        <v xml:space="preserve">               </v>
      </c>
      <c r="L582" s="3" t="str">
        <f>IF(L$3=0,0,INDEX(Sheet1!RawDataCols,$C582,L$5))</f>
        <v xml:space="preserve">               </v>
      </c>
      <c r="M582" s="3" t="str">
        <f>IF(M$3=0,0,INDEX(Sheet1!RawDataCols,$C582,M$5))</f>
        <v xml:space="preserve">F007  </v>
      </c>
      <c r="N582" s="3" t="str">
        <f>IF(N$3=0,0,INDEX(Sheet1!RawDataCols,$C582,N$5))</f>
        <v>Deposit - Remotes-GPM</v>
      </c>
      <c r="O582" s="3">
        <f>INDEX(Sheet1!RawDataCols,$C582,O$5)</f>
        <v>28</v>
      </c>
      <c r="P582" s="3" t="str">
        <f>INDEX(Sheet1!RawDataCols,$C582,P$5)</f>
        <v>Current Liabilities</v>
      </c>
      <c r="Q582" s="3" t="str">
        <f>IF(Q$3=0,0,INDEX(Sheet1!RawDataCols,$C582,Q$5))</f>
        <v>B</v>
      </c>
      <c r="R582" s="3">
        <f t="shared" si="85"/>
        <v>-1</v>
      </c>
      <c r="S582" s="3">
        <f t="shared" si="86"/>
        <v>1</v>
      </c>
      <c r="T582" s="3">
        <f>IF(T$3=0,0,INDEX(Sheet1!RawDataCols,$C582,T$5)*$R582)</f>
        <v>1850</v>
      </c>
      <c r="U582" s="3">
        <f>IF(U$3=0,0,INDEX(Sheet1!RawDataCols,$C582,U$5)*$R582)</f>
        <v>0</v>
      </c>
      <c r="V582" s="3">
        <f>IF(V$3=0,0,INDEX(Sheet1!RawDataCols,$C582,V$5)*$R582)</f>
        <v>0</v>
      </c>
      <c r="W582" s="3">
        <f>IF(W$3=0,0,INDEX(Sheet1!RawDataCols,$C582,W$5)*$R582)</f>
        <v>0</v>
      </c>
      <c r="X582" s="3">
        <f>IF(X$3=0,0,INDEX(Sheet1!RawDataCols,$C582,X$5)*$R582)</f>
        <v>0</v>
      </c>
      <c r="Y582" s="3">
        <f>IF(Y$3=0,0,INDEX(Sheet1!RawDataCols,$C582,Y$5)*$R582)</f>
        <v>0</v>
      </c>
      <c r="Z582" s="3">
        <f>IF(Z$3=0,0,INDEX(Sheet1!RawDataCols,$C582,Z$5)*$R582)</f>
        <v>0</v>
      </c>
      <c r="AA582" s="3">
        <f>IF(AA$3=0,0,INDEX(Sheet1!RawDataCols,$C582,AA$5)*$R582)</f>
        <v>0</v>
      </c>
      <c r="AB582" s="3">
        <f>IF(AB$3=0,0,INDEX(Sheet1!RawDataCols,$C582,AB$5)*$R582)</f>
        <v>0</v>
      </c>
      <c r="AC582" s="3">
        <f>IF(AC$3=0,0,INDEX(Sheet1!RawDataCols,$C582,AC$5)*$R582)</f>
        <v>0</v>
      </c>
      <c r="AD582" s="3">
        <f>IF(AD$3=0,0,INDEX(Sheet1!RawDataCols,$C582,AD$5)*$R582)</f>
        <v>300</v>
      </c>
      <c r="AE582" s="3">
        <f>IF(AE$3=0,0,INDEX(Sheet1!RawDataCols,$C582,AE$5)*$R582)</f>
        <v>0</v>
      </c>
      <c r="AF582" s="3">
        <f>IF(AF$3=0,0,INDEX(Sheet1!RawDataCols,$C582,AF$5)*$R582)</f>
        <v>0</v>
      </c>
      <c r="AG582" s="3">
        <f>IF(AG$3=0,0,INDEX(Sheet1!RawDataCols,$C582,AG$5)*$R582)</f>
        <v>0</v>
      </c>
      <c r="AH582" s="3">
        <f>IF(AH$3=0,0,INDEX(Sheet1!RawDataCols,$C582,AH$5)*$R582)</f>
        <v>0</v>
      </c>
      <c r="AI582" s="3">
        <f>IF(AI$3=0,0,INDEX(Sheet1!RawDataCols,$C582,AI$5)*$R582)</f>
        <v>0</v>
      </c>
      <c r="AJ582" s="3">
        <f>IF(AJ$3=0,0,INDEX(Sheet1!RawDataCols,$C582,AJ$5)*$R582)</f>
        <v>0</v>
      </c>
      <c r="AK582" s="3">
        <f>IF(AK$3=0,0,INDEX(Sheet1!RawDataCols,$C582,AK$5)*$R582)</f>
        <v>0</v>
      </c>
      <c r="AL582" s="3">
        <f>IF(AL$3=0,0,INDEX(Sheet1!RawDataCols,$C582,AL$5)*$R582)</f>
        <v>-100</v>
      </c>
      <c r="AM582" s="3">
        <f>IF(AM$3=0,0,INDEX(Sheet1!RawDataCols,$C582,AM$5)*$R582)</f>
        <v>0</v>
      </c>
      <c r="AN582" s="3">
        <f>IF(AN$3=0,0,INDEX(Sheet1!RawDataCols,$C582,AN$5)*$R582)</f>
        <v>0</v>
      </c>
      <c r="AO582" s="3">
        <f>IF(AO$3=0,0,INDEX(Sheet1!RawDataCols,$C582,AO$5)*$R582)</f>
        <v>0</v>
      </c>
      <c r="AP582" s="3">
        <f>IF(AP$3=0,0,INDEX(Sheet1!RawDataCols,$C582,AP$5)*$R582)</f>
        <v>0</v>
      </c>
      <c r="AQ582" s="3">
        <f>IF(AQ$3=0,0,INDEX(Sheet1!RawDataCols,$C582,AQ$5)*$R582)</f>
        <v>0</v>
      </c>
      <c r="AR582" s="3">
        <f>IF(AR$3=0,0,INDEX(Sheet1!RawDataCols,$C582,AR$5)*$R582)</f>
        <v>0</v>
      </c>
      <c r="AS582" s="3">
        <f>IF(AS$3=0,0,INDEX(Sheet1!RawDataCols,$C582,AS$5)*$R582)</f>
        <v>0</v>
      </c>
      <c r="AT582" s="3">
        <f>IF(AT$3=0,0,INDEX(Sheet1!RawDataCols,$C582,AT$5)*$R582)</f>
        <v>0</v>
      </c>
      <c r="AU582" s="3">
        <f>IF(AU$3=0,0,INDEX(Sheet1!RawDataCols,$C582,AU$5)*$R582)</f>
        <v>0</v>
      </c>
      <c r="AV582" s="3">
        <f>IF(AV$3=0,0,INDEX(Sheet1!RawDataCols,$C582,AV$5)*$R582)</f>
        <v>100</v>
      </c>
      <c r="AW582" s="3">
        <f>IF(AW$3=0,0,INDEX(Sheet1!RawDataCols,$C582,AW$5)*$R582)</f>
        <v>0</v>
      </c>
      <c r="AX582" s="3">
        <f>IF(AX$3=0,0,INDEX(Sheet1!RawDataCols,$C582,AX$5)*$R582)</f>
        <v>100</v>
      </c>
      <c r="AY582" s="3">
        <f>IF(AY$3=0,0,INDEX(Sheet1!RawDataCols,$C582,AY$5)*$R582)</f>
        <v>0</v>
      </c>
      <c r="AZ582" s="3">
        <f>IF(AZ$3=0,0,INDEX(Sheet1!RawDataCols,$C582,AZ$5)*$R582)</f>
        <v>0</v>
      </c>
      <c r="BA582" s="3">
        <f>IF(BA$3=0,0,INDEX(Sheet1!RawDataCols,$C582,BA$5)*$R582)</f>
        <v>0</v>
      </c>
      <c r="BB582" s="3">
        <f>IF(BB$3=0,0,INDEX(Sheet1!RawDataCols,$C582,BB$5)*$R582)</f>
        <v>0</v>
      </c>
      <c r="BC582" s="3">
        <f>IF(BC$3=0,0,INDEX(Sheet1!RawDataCols,$C582,BC$5)*$R582)</f>
        <v>0</v>
      </c>
      <c r="BD582" s="3">
        <f>IF(BD$3=0,0,INDEX(Sheet1!RawDataCols,$C582,BD$5)*$R582)</f>
        <v>0</v>
      </c>
      <c r="BE582" s="3">
        <f>IF(BE$3=0,0,INDEX(Sheet1!RawDataCols,$C582,BE$5)*$R582)</f>
        <v>0</v>
      </c>
      <c r="BF582" s="3">
        <f>IF(BF$3=0,0,INDEX(Sheet1!RawDataCols,$C582,BF$5)*$R582)</f>
        <v>0</v>
      </c>
      <c r="BG582" s="179">
        <f>IF(BG$3=0,0,INDEX(Sheet1!RawDataCols,$C582,BG$5)*$R582)</f>
        <v>0</v>
      </c>
      <c r="BH582" s="33">
        <f t="shared" si="87"/>
        <v>2250</v>
      </c>
      <c r="BI582" s="33">
        <f t="shared" si="88"/>
        <v>0</v>
      </c>
      <c r="BJ582" s="33">
        <f t="shared" si="89"/>
        <v>1850</v>
      </c>
      <c r="BK582" s="3">
        <f>IF(BK$3=0,0,INDEX(Sheet1!RawDataCols,$C582,BK$5)*$R582)</f>
        <v>0</v>
      </c>
      <c r="BL582" s="3">
        <f>IF(BL$3=0,0,INDEX(Sheet1!RawDataCols,$C582,BL$5)*$R582)</f>
        <v>218.75</v>
      </c>
      <c r="BM582" s="3">
        <f>IF(BM$3=0,0,INDEX(Sheet1!RawDataCols,$C582,BM$5)*$R582)</f>
        <v>206.25</v>
      </c>
      <c r="BN582" s="3">
        <f>IF(BN$3=0,0,INDEX(Sheet1!RawDataCols,$C582,BN$5)*$R582)</f>
        <v>181.25</v>
      </c>
      <c r="BO582" s="3">
        <f>IF(BO$3=0,0,INDEX(Sheet1!RawDataCols,$C582,BO$5)*$R582)</f>
        <v>306.25</v>
      </c>
      <c r="BP582" s="3">
        <f>IF(BP$3=0,0,INDEX(Sheet1!RawDataCols,$C582,BP$5)*$R582)</f>
        <v>1850</v>
      </c>
      <c r="BQ582" s="3">
        <f t="shared" si="90"/>
        <v>1850</v>
      </c>
      <c r="BR582" s="3">
        <f t="shared" si="91"/>
        <v>2150</v>
      </c>
      <c r="BS582" s="3">
        <f t="shared" si="92"/>
        <v>2150</v>
      </c>
      <c r="BT582" s="3">
        <f t="shared" si="93"/>
        <v>2250</v>
      </c>
      <c r="BU582" s="3" t="str">
        <f>INDEX(Sheet1!$BS$2:$BS$1000,MATCH($A582,Sheet1!$A$2:$A$1000,0))</f>
        <v>28</v>
      </c>
      <c r="BV582" s="3">
        <f>INDEX(Sheet1!$BT$2:$BT$1000,MATCH($A582,Sheet1!$A$2:$A$1000,0))</f>
        <v>-2250</v>
      </c>
    </row>
    <row r="583" spans="1:74" x14ac:dyDescent="0.2">
      <c r="A583" s="11" t="s">
        <v>997</v>
      </c>
      <c r="B583" s="3">
        <f>MATCH($A583,Sheet1!ACCOUNTNO,0)</f>
        <v>539</v>
      </c>
      <c r="C583" s="3">
        <f t="shared" si="84"/>
        <v>539</v>
      </c>
      <c r="D583" s="3" t="str">
        <f>IF(D$3=0,0,INDEX(Sheet1!RawDataCols,$C583,D$5))</f>
        <v>72160G07</v>
      </c>
      <c r="E583" s="3" t="str">
        <f>IF(E$3=0,0,INDEX(Sheet1!RawDataCols,$C583,E$5))</f>
        <v xml:space="preserve">72160          </v>
      </c>
      <c r="F583" s="3" t="str">
        <f>IF(F$3=0,0,INDEX(Sheet1!RawDataCols,$C583,F$5))</f>
        <v xml:space="preserve">G07            </v>
      </c>
      <c r="G583" s="3" t="str">
        <f>IF(G$3=0,0,INDEX(Sheet1!RawDataCols,$C583,G$5))</f>
        <v xml:space="preserve">               </v>
      </c>
      <c r="H583" s="3" t="str">
        <f>IF(H$3=0,0,INDEX(Sheet1!RawDataCols,$C583,H$5))</f>
        <v xml:space="preserve">               </v>
      </c>
      <c r="I583" s="3" t="str">
        <f>IF(I$3=0,0,INDEX(Sheet1!RawDataCols,$C583,I$5))</f>
        <v xml:space="preserve">               </v>
      </c>
      <c r="J583" s="3" t="str">
        <f>IF(J$3=0,0,INDEX(Sheet1!RawDataCols,$C583,J$5))</f>
        <v xml:space="preserve">               </v>
      </c>
      <c r="K583" s="3" t="str">
        <f>IF(K$3=0,0,INDEX(Sheet1!RawDataCols,$C583,K$5))</f>
        <v xml:space="preserve">               </v>
      </c>
      <c r="L583" s="3" t="str">
        <f>IF(L$3=0,0,INDEX(Sheet1!RawDataCols,$C583,L$5))</f>
        <v xml:space="preserve">               </v>
      </c>
      <c r="M583" s="3" t="str">
        <f>IF(M$3=0,0,INDEX(Sheet1!RawDataCols,$C583,M$5))</f>
        <v xml:space="preserve">F007  </v>
      </c>
      <c r="N583" s="3" t="str">
        <f>IF(N$3=0,0,INDEX(Sheet1!RawDataCols,$C583,N$5))</f>
        <v>Deposit  - Tenant Bond-GPM</v>
      </c>
      <c r="O583" s="3">
        <f>INDEX(Sheet1!RawDataCols,$C583,O$5)</f>
        <v>28</v>
      </c>
      <c r="P583" s="3" t="str">
        <f>INDEX(Sheet1!RawDataCols,$C583,P$5)</f>
        <v>Current Liabilities</v>
      </c>
      <c r="Q583" s="3" t="str">
        <f>IF(Q$3=0,0,INDEX(Sheet1!RawDataCols,$C583,Q$5))</f>
        <v>B</v>
      </c>
      <c r="R583" s="3">
        <f t="shared" si="85"/>
        <v>-1</v>
      </c>
      <c r="S583" s="3">
        <f t="shared" si="86"/>
        <v>1</v>
      </c>
      <c r="T583" s="3">
        <f>IF(T$3=0,0,INDEX(Sheet1!RawDataCols,$C583,T$5)*$R583)</f>
        <v>6250</v>
      </c>
      <c r="U583" s="3">
        <f>IF(U$3=0,0,INDEX(Sheet1!RawDataCols,$C583,U$5)*$R583)</f>
        <v>0</v>
      </c>
      <c r="V583" s="3">
        <f>IF(V$3=0,0,INDEX(Sheet1!RawDataCols,$C583,V$5)*$R583)</f>
        <v>0</v>
      </c>
      <c r="W583" s="3">
        <f>IF(W$3=0,0,INDEX(Sheet1!RawDataCols,$C583,W$5)*$R583)</f>
        <v>0</v>
      </c>
      <c r="X583" s="3">
        <f>IF(X$3=0,0,INDEX(Sheet1!RawDataCols,$C583,X$5)*$R583)</f>
        <v>0</v>
      </c>
      <c r="Y583" s="3">
        <f>IF(Y$3=0,0,INDEX(Sheet1!RawDataCols,$C583,Y$5)*$R583)</f>
        <v>0</v>
      </c>
      <c r="Z583" s="3">
        <f>IF(Z$3=0,0,INDEX(Sheet1!RawDataCols,$C583,Z$5)*$R583)</f>
        <v>0</v>
      </c>
      <c r="AA583" s="3">
        <f>IF(AA$3=0,0,INDEX(Sheet1!RawDataCols,$C583,AA$5)*$R583)</f>
        <v>0</v>
      </c>
      <c r="AB583" s="3">
        <f>IF(AB$3=0,0,INDEX(Sheet1!RawDataCols,$C583,AB$5)*$R583)</f>
        <v>0</v>
      </c>
      <c r="AC583" s="3">
        <f>IF(AC$3=0,0,INDEX(Sheet1!RawDataCols,$C583,AC$5)*$R583)</f>
        <v>0</v>
      </c>
      <c r="AD583" s="3">
        <f>IF(AD$3=0,0,INDEX(Sheet1!RawDataCols,$C583,AD$5)*$R583)</f>
        <v>0</v>
      </c>
      <c r="AE583" s="3">
        <f>IF(AE$3=0,0,INDEX(Sheet1!RawDataCols,$C583,AE$5)*$R583)</f>
        <v>0</v>
      </c>
      <c r="AF583" s="3">
        <f>IF(AF$3=0,0,INDEX(Sheet1!RawDataCols,$C583,AF$5)*$R583)</f>
        <v>0</v>
      </c>
      <c r="AG583" s="3">
        <f>IF(AG$3=0,0,INDEX(Sheet1!RawDataCols,$C583,AG$5)*$R583)</f>
        <v>0</v>
      </c>
      <c r="AH583" s="3">
        <f>IF(AH$3=0,0,INDEX(Sheet1!RawDataCols,$C583,AH$5)*$R583)</f>
        <v>0</v>
      </c>
      <c r="AI583" s="3">
        <f>IF(AI$3=0,0,INDEX(Sheet1!RawDataCols,$C583,AI$5)*$R583)</f>
        <v>0</v>
      </c>
      <c r="AJ583" s="3">
        <f>IF(AJ$3=0,0,INDEX(Sheet1!RawDataCols,$C583,AJ$5)*$R583)</f>
        <v>0</v>
      </c>
      <c r="AK583" s="3">
        <f>IF(AK$3=0,0,INDEX(Sheet1!RawDataCols,$C583,AK$5)*$R583)</f>
        <v>0</v>
      </c>
      <c r="AL583" s="3">
        <f>IF(AL$3=0,0,INDEX(Sheet1!RawDataCols,$C583,AL$5)*$R583)</f>
        <v>0</v>
      </c>
      <c r="AM583" s="3">
        <f>IF(AM$3=0,0,INDEX(Sheet1!RawDataCols,$C583,AM$5)*$R583)</f>
        <v>0</v>
      </c>
      <c r="AN583" s="3">
        <f>IF(AN$3=0,0,INDEX(Sheet1!RawDataCols,$C583,AN$5)*$R583)</f>
        <v>0</v>
      </c>
      <c r="AO583" s="3">
        <f>IF(AO$3=0,0,INDEX(Sheet1!RawDataCols,$C583,AO$5)*$R583)</f>
        <v>0</v>
      </c>
      <c r="AP583" s="3">
        <f>IF(AP$3=0,0,INDEX(Sheet1!RawDataCols,$C583,AP$5)*$R583)</f>
        <v>0</v>
      </c>
      <c r="AQ583" s="3">
        <f>IF(AQ$3=0,0,INDEX(Sheet1!RawDataCols,$C583,AQ$5)*$R583)</f>
        <v>0</v>
      </c>
      <c r="AR583" s="3">
        <f>IF(AR$3=0,0,INDEX(Sheet1!RawDataCols,$C583,AR$5)*$R583)</f>
        <v>0</v>
      </c>
      <c r="AS583" s="3">
        <f>IF(AS$3=0,0,INDEX(Sheet1!RawDataCols,$C583,AS$5)*$R583)</f>
        <v>1930.3</v>
      </c>
      <c r="AT583" s="3">
        <f>IF(AT$3=0,0,INDEX(Sheet1!RawDataCols,$C583,AT$5)*$R583)</f>
        <v>0</v>
      </c>
      <c r="AU583" s="3">
        <f>IF(AU$3=0,0,INDEX(Sheet1!RawDataCols,$C583,AU$5)*$R583)</f>
        <v>0</v>
      </c>
      <c r="AV583" s="3">
        <f>IF(AV$3=0,0,INDEX(Sheet1!RawDataCols,$C583,AV$5)*$R583)</f>
        <v>0</v>
      </c>
      <c r="AW583" s="3">
        <f>IF(AW$3=0,0,INDEX(Sheet1!RawDataCols,$C583,AW$5)*$R583)</f>
        <v>0</v>
      </c>
      <c r="AX583" s="3">
        <f>IF(AX$3=0,0,INDEX(Sheet1!RawDataCols,$C583,AX$5)*$R583)</f>
        <v>0</v>
      </c>
      <c r="AY583" s="3">
        <f>IF(AY$3=0,0,INDEX(Sheet1!RawDataCols,$C583,AY$5)*$R583)</f>
        <v>0</v>
      </c>
      <c r="AZ583" s="3">
        <f>IF(AZ$3=0,0,INDEX(Sheet1!RawDataCols,$C583,AZ$5)*$R583)</f>
        <v>0</v>
      </c>
      <c r="BA583" s="3">
        <f>IF(BA$3=0,0,INDEX(Sheet1!RawDataCols,$C583,BA$5)*$R583)</f>
        <v>0</v>
      </c>
      <c r="BB583" s="3">
        <f>IF(BB$3=0,0,INDEX(Sheet1!RawDataCols,$C583,BB$5)*$R583)</f>
        <v>0</v>
      </c>
      <c r="BC583" s="3">
        <f>IF(BC$3=0,0,INDEX(Sheet1!RawDataCols,$C583,BC$5)*$R583)</f>
        <v>0</v>
      </c>
      <c r="BD583" s="3">
        <f>IF(BD$3=0,0,INDEX(Sheet1!RawDataCols,$C583,BD$5)*$R583)</f>
        <v>0</v>
      </c>
      <c r="BE583" s="3">
        <f>IF(BE$3=0,0,INDEX(Sheet1!RawDataCols,$C583,BE$5)*$R583)</f>
        <v>0</v>
      </c>
      <c r="BF583" s="3">
        <f>IF(BF$3=0,0,INDEX(Sheet1!RawDataCols,$C583,BF$5)*$R583)</f>
        <v>0</v>
      </c>
      <c r="BG583" s="179">
        <f>IF(BG$3=0,0,INDEX(Sheet1!RawDataCols,$C583,BG$5)*$R583)</f>
        <v>0</v>
      </c>
      <c r="BH583" s="33">
        <f t="shared" si="87"/>
        <v>8180.3</v>
      </c>
      <c r="BI583" s="33">
        <f t="shared" si="88"/>
        <v>0</v>
      </c>
      <c r="BJ583" s="33">
        <f t="shared" si="89"/>
        <v>6250</v>
      </c>
      <c r="BK583" s="3">
        <f>IF(BK$3=0,0,INDEX(Sheet1!RawDataCols,$C583,BK$5)*$R583)</f>
        <v>0</v>
      </c>
      <c r="BL583" s="3">
        <f>IF(BL$3=0,0,INDEX(Sheet1!RawDataCols,$C583,BL$5)*$R583)</f>
        <v>781.25</v>
      </c>
      <c r="BM583" s="3">
        <f>IF(BM$3=0,0,INDEX(Sheet1!RawDataCols,$C583,BM$5)*$R583)</f>
        <v>781.25</v>
      </c>
      <c r="BN583" s="3">
        <f>IF(BN$3=0,0,INDEX(Sheet1!RawDataCols,$C583,BN$5)*$R583)</f>
        <v>781.25</v>
      </c>
      <c r="BO583" s="3">
        <f>IF(BO$3=0,0,INDEX(Sheet1!RawDataCols,$C583,BO$5)*$R583)</f>
        <v>781.25</v>
      </c>
      <c r="BP583" s="3">
        <f>IF(BP$3=0,0,INDEX(Sheet1!RawDataCols,$C583,BP$5)*$R583)</f>
        <v>6250</v>
      </c>
      <c r="BQ583" s="3">
        <f t="shared" si="90"/>
        <v>6250</v>
      </c>
      <c r="BR583" s="3">
        <f t="shared" si="91"/>
        <v>6250</v>
      </c>
      <c r="BS583" s="3">
        <f t="shared" si="92"/>
        <v>8180.3</v>
      </c>
      <c r="BT583" s="3">
        <f t="shared" si="93"/>
        <v>8180.3</v>
      </c>
      <c r="BU583" s="3" t="str">
        <f>INDEX(Sheet1!$BS$2:$BS$1000,MATCH($A583,Sheet1!$A$2:$A$1000,0))</f>
        <v>28</v>
      </c>
      <c r="BV583" s="3">
        <f>INDEX(Sheet1!$BT$2:$BT$1000,MATCH($A583,Sheet1!$A$2:$A$1000,0))</f>
        <v>-8180.3</v>
      </c>
    </row>
    <row r="584" spans="1:74" x14ac:dyDescent="0.2">
      <c r="A584" s="11" t="s">
        <v>998</v>
      </c>
      <c r="B584" s="3">
        <f>MATCH($A584,Sheet1!ACCOUNTNO,0)</f>
        <v>540</v>
      </c>
      <c r="C584" s="3">
        <f t="shared" ref="C584:C612" si="94">IF(ISNA($B584),65000,$B584)</f>
        <v>540</v>
      </c>
      <c r="D584" s="3" t="str">
        <f>IF(D$3=0,0,INDEX(Sheet1!RawDataCols,$C584,D$5))</f>
        <v>72180G07</v>
      </c>
      <c r="E584" s="3" t="str">
        <f>IF(E$3=0,0,INDEX(Sheet1!RawDataCols,$C584,E$5))</f>
        <v xml:space="preserve">72180          </v>
      </c>
      <c r="F584" s="3" t="str">
        <f>IF(F$3=0,0,INDEX(Sheet1!RawDataCols,$C584,F$5))</f>
        <v xml:space="preserve">G07            </v>
      </c>
      <c r="G584" s="3" t="str">
        <f>IF(G$3=0,0,INDEX(Sheet1!RawDataCols,$C584,G$5))</f>
        <v xml:space="preserve">               </v>
      </c>
      <c r="H584" s="3" t="str">
        <f>IF(H$3=0,0,INDEX(Sheet1!RawDataCols,$C584,H$5))</f>
        <v xml:space="preserve">               </v>
      </c>
      <c r="I584" s="3" t="str">
        <f>IF(I$3=0,0,INDEX(Sheet1!RawDataCols,$C584,I$5))</f>
        <v xml:space="preserve">               </v>
      </c>
      <c r="J584" s="3" t="str">
        <f>IF(J$3=0,0,INDEX(Sheet1!RawDataCols,$C584,J$5))</f>
        <v xml:space="preserve">               </v>
      </c>
      <c r="K584" s="3" t="str">
        <f>IF(K$3=0,0,INDEX(Sheet1!RawDataCols,$C584,K$5))</f>
        <v xml:space="preserve">               </v>
      </c>
      <c r="L584" s="3" t="str">
        <f>IF(L$3=0,0,INDEX(Sheet1!RawDataCols,$C584,L$5))</f>
        <v xml:space="preserve">               </v>
      </c>
      <c r="M584" s="3" t="str">
        <f>IF(M$3=0,0,INDEX(Sheet1!RawDataCols,$C584,M$5))</f>
        <v xml:space="preserve">F007  </v>
      </c>
      <c r="N584" s="3" t="str">
        <f>IF(N$3=0,0,INDEX(Sheet1!RawDataCols,$C584,N$5))</f>
        <v>Advance Deposit - 23 Franklin Street</v>
      </c>
      <c r="O584" s="3">
        <f>INDEX(Sheet1!RawDataCols,$C584,O$5)</f>
        <v>28</v>
      </c>
      <c r="P584" s="3" t="str">
        <f>INDEX(Sheet1!RawDataCols,$C584,P$5)</f>
        <v>Current Liabilities</v>
      </c>
      <c r="Q584" s="3" t="str">
        <f>IF(Q$3=0,0,INDEX(Sheet1!RawDataCols,$C584,Q$5))</f>
        <v>B</v>
      </c>
      <c r="R584" s="3">
        <f t="shared" ref="R584:R612" si="95">IF(OR(GL_Cat_Code=8,GL_Cat_Code=12,GL_Cat_Code=28,GL_Cat_Code=32,GL_Cat_Code=36,GL_Cat_Code=40),-1,1)</f>
        <v>-1</v>
      </c>
      <c r="S584" s="3">
        <f t="shared" ref="S584:S612" si="96">IF(OR(GL_Cat_Code=8,GL_Cat_Code=12,GL_Cat_Code=28,GL_Cat_Code=32,GL_Cat_Code=36,GL_Cat_Code=40),1,-1)</f>
        <v>1</v>
      </c>
      <c r="T584" s="3">
        <f>IF(T$3=0,0,INDEX(Sheet1!RawDataCols,$C584,T$5)*$R584)</f>
        <v>-0.06</v>
      </c>
      <c r="U584" s="3">
        <f>IF(U$3=0,0,INDEX(Sheet1!RawDataCols,$C584,U$5)*$R584)</f>
        <v>228465.32</v>
      </c>
      <c r="V584" s="3">
        <f>IF(V$3=0,0,INDEX(Sheet1!RawDataCols,$C584,V$5)*$R584)</f>
        <v>0</v>
      </c>
      <c r="W584" s="3">
        <f>IF(W$3=0,0,INDEX(Sheet1!RawDataCols,$C584,W$5)*$R584)</f>
        <v>221810.84</v>
      </c>
      <c r="X584" s="3">
        <f>IF(X$3=0,0,INDEX(Sheet1!RawDataCols,$C584,X$5)*$R584)</f>
        <v>-20769.580000000002</v>
      </c>
      <c r="Y584" s="3">
        <f>IF(Y$3=0,0,INDEX(Sheet1!RawDataCols,$C584,Y$5)*$R584)</f>
        <v>0</v>
      </c>
      <c r="Z584" s="3">
        <f>IF(Z$3=0,0,INDEX(Sheet1!RawDataCols,$C584,Z$5)*$R584)</f>
        <v>-20164.62</v>
      </c>
      <c r="AA584" s="3">
        <f>IF(AA$3=0,0,INDEX(Sheet1!RawDataCols,$C584,AA$5)*$R584)</f>
        <v>-20769.580000000002</v>
      </c>
      <c r="AB584" s="3">
        <f>IF(AB$3=0,0,INDEX(Sheet1!RawDataCols,$C584,AB$5)*$R584)</f>
        <v>0</v>
      </c>
      <c r="AC584" s="3">
        <f>IF(AC$3=0,0,INDEX(Sheet1!RawDataCols,$C584,AC$5)*$R584)</f>
        <v>-20164.62</v>
      </c>
      <c r="AD584" s="3">
        <f>IF(AD$3=0,0,INDEX(Sheet1!RawDataCols,$C584,AD$5)*$R584)</f>
        <v>-20769.580000000002</v>
      </c>
      <c r="AE584" s="3">
        <f>IF(AE$3=0,0,INDEX(Sheet1!RawDataCols,$C584,AE$5)*$R584)</f>
        <v>0</v>
      </c>
      <c r="AF584" s="3">
        <f>IF(AF$3=0,0,INDEX(Sheet1!RawDataCols,$C584,AF$5)*$R584)</f>
        <v>-20164.62</v>
      </c>
      <c r="AG584" s="3">
        <f>IF(AG$3=0,0,INDEX(Sheet1!RawDataCols,$C584,AG$5)*$R584)</f>
        <v>-20769.580000000002</v>
      </c>
      <c r="AH584" s="3">
        <f>IF(AH$3=0,0,INDEX(Sheet1!RawDataCols,$C584,AH$5)*$R584)</f>
        <v>0</v>
      </c>
      <c r="AI584" s="3">
        <f>IF(AI$3=0,0,INDEX(Sheet1!RawDataCols,$C584,AI$5)*$R584)</f>
        <v>-20164.62</v>
      </c>
      <c r="AJ584" s="3">
        <f>IF(AJ$3=0,0,INDEX(Sheet1!RawDataCols,$C584,AJ$5)*$R584)</f>
        <v>-20769.580000000002</v>
      </c>
      <c r="AK584" s="3">
        <f>IF(AK$3=0,0,INDEX(Sheet1!RawDataCols,$C584,AK$5)*$R584)</f>
        <v>0</v>
      </c>
      <c r="AL584" s="3">
        <f>IF(AL$3=0,0,INDEX(Sheet1!RawDataCols,$C584,AL$5)*$R584)</f>
        <v>-20164.62</v>
      </c>
      <c r="AM584" s="3">
        <f>IF(AM$3=0,0,INDEX(Sheet1!RawDataCols,$C584,AM$5)*$R584)</f>
        <v>-20769.580000000002</v>
      </c>
      <c r="AN584" s="3">
        <f>IF(AN$3=0,0,INDEX(Sheet1!RawDataCols,$C584,AN$5)*$R584)</f>
        <v>0</v>
      </c>
      <c r="AO584" s="3">
        <f>IF(AO$3=0,0,INDEX(Sheet1!RawDataCols,$C584,AO$5)*$R584)</f>
        <v>-20164.62</v>
      </c>
      <c r="AP584" s="3">
        <f>IF(AP$3=0,0,INDEX(Sheet1!RawDataCols,$C584,AP$5)*$R584)</f>
        <v>-20769.580000000002</v>
      </c>
      <c r="AQ584" s="3">
        <f>IF(AQ$3=0,0,INDEX(Sheet1!RawDataCols,$C584,AQ$5)*$R584)</f>
        <v>0</v>
      </c>
      <c r="AR584" s="3">
        <f>IF(AR$3=0,0,INDEX(Sheet1!RawDataCols,$C584,AR$5)*$R584)</f>
        <v>-20164.62</v>
      </c>
      <c r="AS584" s="3">
        <f>IF(AS$3=0,0,INDEX(Sheet1!RawDataCols,$C584,AS$5)*$R584)</f>
        <v>-20769.580000000002</v>
      </c>
      <c r="AT584" s="3">
        <f>IF(AT$3=0,0,INDEX(Sheet1!RawDataCols,$C584,AT$5)*$R584)</f>
        <v>0</v>
      </c>
      <c r="AU584" s="3">
        <f>IF(AU$3=0,0,INDEX(Sheet1!RawDataCols,$C584,AU$5)*$R584)</f>
        <v>-20164.62</v>
      </c>
      <c r="AV584" s="3">
        <f>IF(AV$3=0,0,INDEX(Sheet1!RawDataCols,$C584,AV$5)*$R584)</f>
        <v>-20769.580000000002</v>
      </c>
      <c r="AW584" s="3">
        <f>IF(AW$3=0,0,INDEX(Sheet1!RawDataCols,$C584,AW$5)*$R584)</f>
        <v>0</v>
      </c>
      <c r="AX584" s="3">
        <f>IF(AX$3=0,0,INDEX(Sheet1!RawDataCols,$C584,AX$5)*$R584)</f>
        <v>-20164.62</v>
      </c>
      <c r="AY584" s="3">
        <f>IF(AY$3=0,0,INDEX(Sheet1!RawDataCols,$C584,AY$5)*$R584)</f>
        <v>-20769.580000000002</v>
      </c>
      <c r="AZ584" s="3">
        <f>IF(AZ$3=0,0,INDEX(Sheet1!RawDataCols,$C584,AZ$5)*$R584)</f>
        <v>0</v>
      </c>
      <c r="BA584" s="3">
        <f>IF(BA$3=0,0,INDEX(Sheet1!RawDataCols,$C584,BA$5)*$R584)</f>
        <v>-20164.62</v>
      </c>
      <c r="BB584" s="3">
        <f>IF(BB$3=0,0,INDEX(Sheet1!RawDataCols,$C584,BB$5)*$R584)</f>
        <v>-20769.46</v>
      </c>
      <c r="BC584" s="3">
        <f>IF(BC$3=0,0,INDEX(Sheet1!RawDataCols,$C584,BC$5)*$R584)</f>
        <v>0</v>
      </c>
      <c r="BD584" s="3">
        <f>IF(BD$3=0,0,INDEX(Sheet1!RawDataCols,$C584,BD$5)*$R584)</f>
        <v>-20164.62</v>
      </c>
      <c r="BE584" s="3">
        <f>IF(BE$3=0,0,INDEX(Sheet1!RawDataCols,$C584,BE$5)*$R584)</f>
        <v>-20769.46</v>
      </c>
      <c r="BF584" s="3">
        <f>IF(BF$3=0,0,INDEX(Sheet1!RawDataCols,$C584,BF$5)*$R584)</f>
        <v>0</v>
      </c>
      <c r="BG584" s="179">
        <f>IF(BG$3=0,0,INDEX(Sheet1!RawDataCols,$C584,BG$5)*$R584)</f>
        <v>-20164.62</v>
      </c>
      <c r="BH584" s="33">
        <f t="shared" ref="BH584:BH612" si="97">SUM(T584,U584,X584,AA584,AD584,AG584,AJ584,AM584,AP584,AS584,AV584,AY584,BB584)</f>
        <v>-6.5483618527650833E-11</v>
      </c>
      <c r="BI584" s="33">
        <f t="shared" ref="BI584:BI612" si="98">SUM(V584,Y584,AB584,AE584,AH584,AK584,AN584,AQ584,AT584,AW584,AZ584,BC584)</f>
        <v>0</v>
      </c>
      <c r="BJ584" s="33">
        <f t="shared" ref="BJ584:BJ612" si="99">SUM(W584,Z584,AC584,AF584,AI584,AL584,AO584,AR584,AU584,AX584,BA584,BD584)+IF(Q584&lt;&gt;"I",BP584,0)</f>
        <v>-5.9999999959545677E-2</v>
      </c>
      <c r="BK584" s="3">
        <f>IF(BK$3=0,0,INDEX(Sheet1!RawDataCols,$C584,BK$5)*$R584)</f>
        <v>0</v>
      </c>
      <c r="BL584" s="3">
        <f>IF(BL$3=0,0,INDEX(Sheet1!RawDataCols,$C584,BL$5)*$R584)</f>
        <v>15123.4575</v>
      </c>
      <c r="BM584" s="3">
        <f>IF(BM$3=0,0,INDEX(Sheet1!RawDataCols,$C584,BM$5)*$R584)</f>
        <v>14682.9575</v>
      </c>
      <c r="BN584" s="3">
        <f>IF(BN$3=0,0,INDEX(Sheet1!RawDataCols,$C584,BN$5)*$R584)</f>
        <v>14255.6775</v>
      </c>
      <c r="BO584" s="3">
        <f>IF(BO$3=0,0,INDEX(Sheet1!RawDataCols,$C584,BO$5)*$R584)</f>
        <v>13841.094999999999</v>
      </c>
      <c r="BP584" s="3">
        <f>IF(BP$3=0,0,INDEX(Sheet1!RawDataCols,$C584,BP$5)*$R584)</f>
        <v>-0.08</v>
      </c>
      <c r="BQ584" s="3">
        <f t="shared" ref="BQ584:BQ612" si="100">IF($Q584="I",SUM(U584,X584,AA584),SUM(T584,U584,X584,AA584))</f>
        <v>186926.09999999998</v>
      </c>
      <c r="BR584" s="3">
        <f t="shared" ref="BR584:BR612" si="101">IF($Q584="I",SUM(AD584,AG584,AJ584),SUM(AD584,AG584,AJ584,BQ584))</f>
        <v>124617.35999999997</v>
      </c>
      <c r="BS584" s="3">
        <f t="shared" ref="BS584:BS612" si="102">IF($Q584="I",SUM(AM584,AP584,AS584),SUM(AM584,AP584,AS584,BR584))</f>
        <v>62308.619999999966</v>
      </c>
      <c r="BT584" s="3">
        <f t="shared" ref="BT584:BT612" si="103">IF($I584="I",SUM(AV584,AY584,BB584),SUM(AV584,AY584,BB584,BS584))</f>
        <v>0</v>
      </c>
      <c r="BU584" s="3" t="str">
        <f>INDEX(Sheet1!$BS$2:$BS$1000,MATCH($A584,Sheet1!$A$2:$A$1000,0))</f>
        <v>28</v>
      </c>
      <c r="BV584" s="3">
        <f>INDEX(Sheet1!$BT$2:$BT$1000,MATCH($A584,Sheet1!$A$2:$A$1000,0))</f>
        <v>0</v>
      </c>
    </row>
    <row r="585" spans="1:74" x14ac:dyDescent="0.2">
      <c r="A585" s="11" t="s">
        <v>445</v>
      </c>
      <c r="B585" s="3">
        <f>MATCH($A585,Sheet1!ACCOUNTNO,0)</f>
        <v>541</v>
      </c>
      <c r="C585" s="3">
        <f t="shared" si="94"/>
        <v>541</v>
      </c>
      <c r="D585" s="3" t="str">
        <f>IF(D$3=0,0,INDEX(Sheet1!RawDataCols,$C585,D$5))</f>
        <v>74100G01</v>
      </c>
      <c r="E585" s="3" t="str">
        <f>IF(E$3=0,0,INDEX(Sheet1!RawDataCols,$C585,E$5))</f>
        <v xml:space="preserve">74100          </v>
      </c>
      <c r="F585" s="3" t="str">
        <f>IF(F$3=0,0,INDEX(Sheet1!RawDataCols,$C585,F$5))</f>
        <v xml:space="preserve">G01            </v>
      </c>
      <c r="G585" s="3" t="str">
        <f>IF(G$3=0,0,INDEX(Sheet1!RawDataCols,$C585,G$5))</f>
        <v xml:space="preserve">               </v>
      </c>
      <c r="H585" s="3" t="str">
        <f>IF(H$3=0,0,INDEX(Sheet1!RawDataCols,$C585,H$5))</f>
        <v xml:space="preserve">               </v>
      </c>
      <c r="I585" s="3" t="str">
        <f>IF(I$3=0,0,INDEX(Sheet1!RawDataCols,$C585,I$5))</f>
        <v xml:space="preserve">               </v>
      </c>
      <c r="J585" s="3" t="str">
        <f>IF(J$3=0,0,INDEX(Sheet1!RawDataCols,$C585,J$5))</f>
        <v xml:space="preserve">               </v>
      </c>
      <c r="K585" s="3" t="str">
        <f>IF(K$3=0,0,INDEX(Sheet1!RawDataCols,$C585,K$5))</f>
        <v xml:space="preserve">               </v>
      </c>
      <c r="L585" s="3" t="str">
        <f>IF(L$3=0,0,INDEX(Sheet1!RawDataCols,$C585,L$5))</f>
        <v xml:space="preserve">               </v>
      </c>
      <c r="M585" s="3" t="str">
        <f>IF(M$3=0,0,INDEX(Sheet1!RawDataCols,$C585,M$5))</f>
        <v xml:space="preserve">F007  </v>
      </c>
      <c r="N585" s="3" t="str">
        <f>IF(N$3=0,0,INDEX(Sheet1!RawDataCols,$C585,N$5))</f>
        <v>Intercompany-23F</v>
      </c>
      <c r="O585" s="3">
        <f>INDEX(Sheet1!RawDataCols,$C585,O$5)</f>
        <v>28</v>
      </c>
      <c r="P585" s="3" t="str">
        <f>INDEX(Sheet1!RawDataCols,$C585,P$5)</f>
        <v>Current Liabilities</v>
      </c>
      <c r="Q585" s="3" t="str">
        <f>IF(Q$3=0,0,INDEX(Sheet1!RawDataCols,$C585,Q$5))</f>
        <v>B</v>
      </c>
      <c r="R585" s="3">
        <f t="shared" si="95"/>
        <v>-1</v>
      </c>
      <c r="S585" s="3">
        <f t="shared" si="96"/>
        <v>1</v>
      </c>
      <c r="T585" s="3">
        <f>IF(T$3=0,0,INDEX(Sheet1!RawDataCols,$C585,T$5)*$R585)</f>
        <v>209076.6</v>
      </c>
      <c r="U585" s="3">
        <f>IF(U$3=0,0,INDEX(Sheet1!RawDataCols,$C585,U$5)*$R585)</f>
        <v>0</v>
      </c>
      <c r="V585" s="3">
        <f>IF(V$3=0,0,INDEX(Sheet1!RawDataCols,$C585,V$5)*$R585)</f>
        <v>0</v>
      </c>
      <c r="W585" s="3">
        <f>IF(W$3=0,0,INDEX(Sheet1!RawDataCols,$C585,W$5)*$R585)</f>
        <v>0</v>
      </c>
      <c r="X585" s="3">
        <f>IF(X$3=0,0,INDEX(Sheet1!RawDataCols,$C585,X$5)*$R585)</f>
        <v>0</v>
      </c>
      <c r="Y585" s="3">
        <f>IF(Y$3=0,0,INDEX(Sheet1!RawDataCols,$C585,Y$5)*$R585)</f>
        <v>0</v>
      </c>
      <c r="Z585" s="3">
        <f>IF(Z$3=0,0,INDEX(Sheet1!RawDataCols,$C585,Z$5)*$R585)</f>
        <v>0</v>
      </c>
      <c r="AA585" s="3">
        <f>IF(AA$3=0,0,INDEX(Sheet1!RawDataCols,$C585,AA$5)*$R585)</f>
        <v>0</v>
      </c>
      <c r="AB585" s="3">
        <f>IF(AB$3=0,0,INDEX(Sheet1!RawDataCols,$C585,AB$5)*$R585)</f>
        <v>0</v>
      </c>
      <c r="AC585" s="3">
        <f>IF(AC$3=0,0,INDEX(Sheet1!RawDataCols,$C585,AC$5)*$R585)</f>
        <v>0</v>
      </c>
      <c r="AD585" s="3">
        <f>IF(AD$3=0,0,INDEX(Sheet1!RawDataCols,$C585,AD$5)*$R585)</f>
        <v>0</v>
      </c>
      <c r="AE585" s="3">
        <f>IF(AE$3=0,0,INDEX(Sheet1!RawDataCols,$C585,AE$5)*$R585)</f>
        <v>0</v>
      </c>
      <c r="AF585" s="3">
        <f>IF(AF$3=0,0,INDEX(Sheet1!RawDataCols,$C585,AF$5)*$R585)</f>
        <v>0</v>
      </c>
      <c r="AG585" s="3">
        <f>IF(AG$3=0,0,INDEX(Sheet1!RawDataCols,$C585,AG$5)*$R585)</f>
        <v>0</v>
      </c>
      <c r="AH585" s="3">
        <f>IF(AH$3=0,0,INDEX(Sheet1!RawDataCols,$C585,AH$5)*$R585)</f>
        <v>0</v>
      </c>
      <c r="AI585" s="3">
        <f>IF(AI$3=0,0,INDEX(Sheet1!RawDataCols,$C585,AI$5)*$R585)</f>
        <v>0</v>
      </c>
      <c r="AJ585" s="3">
        <f>IF(AJ$3=0,0,INDEX(Sheet1!RawDataCols,$C585,AJ$5)*$R585)</f>
        <v>-209076.6</v>
      </c>
      <c r="AK585" s="3">
        <f>IF(AK$3=0,0,INDEX(Sheet1!RawDataCols,$C585,AK$5)*$R585)</f>
        <v>0</v>
      </c>
      <c r="AL585" s="3">
        <f>IF(AL$3=0,0,INDEX(Sheet1!RawDataCols,$C585,AL$5)*$R585)</f>
        <v>-872.36</v>
      </c>
      <c r="AM585" s="3">
        <f>IF(AM$3=0,0,INDEX(Sheet1!RawDataCols,$C585,AM$5)*$R585)</f>
        <v>0</v>
      </c>
      <c r="AN585" s="3">
        <f>IF(AN$3=0,0,INDEX(Sheet1!RawDataCols,$C585,AN$5)*$R585)</f>
        <v>0</v>
      </c>
      <c r="AO585" s="3">
        <f>IF(AO$3=0,0,INDEX(Sheet1!RawDataCols,$C585,AO$5)*$R585)</f>
        <v>0</v>
      </c>
      <c r="AP585" s="3">
        <f>IF(AP$3=0,0,INDEX(Sheet1!RawDataCols,$C585,AP$5)*$R585)</f>
        <v>0</v>
      </c>
      <c r="AQ585" s="3">
        <f>IF(AQ$3=0,0,INDEX(Sheet1!RawDataCols,$C585,AQ$5)*$R585)</f>
        <v>0</v>
      </c>
      <c r="AR585" s="3">
        <f>IF(AR$3=0,0,INDEX(Sheet1!RawDataCols,$C585,AR$5)*$R585)</f>
        <v>0</v>
      </c>
      <c r="AS585" s="3">
        <f>IF(AS$3=0,0,INDEX(Sheet1!RawDataCols,$C585,AS$5)*$R585)</f>
        <v>0</v>
      </c>
      <c r="AT585" s="3">
        <f>IF(AT$3=0,0,INDEX(Sheet1!RawDataCols,$C585,AT$5)*$R585)</f>
        <v>0</v>
      </c>
      <c r="AU585" s="3">
        <f>IF(AU$3=0,0,INDEX(Sheet1!RawDataCols,$C585,AU$5)*$R585)</f>
        <v>0</v>
      </c>
      <c r="AV585" s="3">
        <f>IF(AV$3=0,0,INDEX(Sheet1!RawDataCols,$C585,AV$5)*$R585)</f>
        <v>0</v>
      </c>
      <c r="AW585" s="3">
        <f>IF(AW$3=0,0,INDEX(Sheet1!RawDataCols,$C585,AW$5)*$R585)</f>
        <v>0</v>
      </c>
      <c r="AX585" s="3">
        <f>IF(AX$3=0,0,INDEX(Sheet1!RawDataCols,$C585,AX$5)*$R585)</f>
        <v>0</v>
      </c>
      <c r="AY585" s="3">
        <f>IF(AY$3=0,0,INDEX(Sheet1!RawDataCols,$C585,AY$5)*$R585)</f>
        <v>0</v>
      </c>
      <c r="AZ585" s="3">
        <f>IF(AZ$3=0,0,INDEX(Sheet1!RawDataCols,$C585,AZ$5)*$R585)</f>
        <v>0</v>
      </c>
      <c r="BA585" s="3">
        <f>IF(BA$3=0,0,INDEX(Sheet1!RawDataCols,$C585,BA$5)*$R585)</f>
        <v>0</v>
      </c>
      <c r="BB585" s="3">
        <f>IF(BB$3=0,0,INDEX(Sheet1!RawDataCols,$C585,BB$5)*$R585)</f>
        <v>0</v>
      </c>
      <c r="BC585" s="3">
        <f>IF(BC$3=0,0,INDEX(Sheet1!RawDataCols,$C585,BC$5)*$R585)</f>
        <v>0</v>
      </c>
      <c r="BD585" s="3">
        <f>IF(BD$3=0,0,INDEX(Sheet1!RawDataCols,$C585,BD$5)*$R585)</f>
        <v>0</v>
      </c>
      <c r="BE585" s="3">
        <f>IF(BE$3=0,0,INDEX(Sheet1!RawDataCols,$C585,BE$5)*$R585)</f>
        <v>0</v>
      </c>
      <c r="BF585" s="3">
        <f>IF(BF$3=0,0,INDEX(Sheet1!RawDataCols,$C585,BF$5)*$R585)</f>
        <v>0</v>
      </c>
      <c r="BG585" s="179">
        <f>IF(BG$3=0,0,INDEX(Sheet1!RawDataCols,$C585,BG$5)*$R585)</f>
        <v>0</v>
      </c>
      <c r="BH585" s="33">
        <f t="shared" si="97"/>
        <v>0</v>
      </c>
      <c r="BI585" s="33">
        <f t="shared" si="98"/>
        <v>0</v>
      </c>
      <c r="BJ585" s="33">
        <f t="shared" si="99"/>
        <v>209076.6</v>
      </c>
      <c r="BK585" s="3">
        <f>IF(BK$3=0,0,INDEX(Sheet1!RawDataCols,$C585,BK$5)*$R585)</f>
        <v>0</v>
      </c>
      <c r="BL585" s="3">
        <f>IF(BL$3=0,0,INDEX(Sheet1!RawDataCols,$C585,BL$5)*$R585)</f>
        <v>26134.575000000001</v>
      </c>
      <c r="BM585" s="3">
        <f>IF(BM$3=0,0,INDEX(Sheet1!RawDataCols,$C585,BM$5)*$R585)</f>
        <v>26243.62</v>
      </c>
      <c r="BN585" s="3">
        <f>IF(BN$3=0,0,INDEX(Sheet1!RawDataCols,$C585,BN$5)*$R585)</f>
        <v>151552.01624999999</v>
      </c>
      <c r="BO585" s="3">
        <f>IF(BO$3=0,0,INDEX(Sheet1!RawDataCols,$C585,BO$5)*$R585)</f>
        <v>131113.95499999999</v>
      </c>
      <c r="BP585" s="3">
        <f>IF(BP$3=0,0,INDEX(Sheet1!RawDataCols,$C585,BP$5)*$R585)</f>
        <v>209948.96</v>
      </c>
      <c r="BQ585" s="3">
        <f t="shared" si="100"/>
        <v>209076.6</v>
      </c>
      <c r="BR585" s="3">
        <f t="shared" si="101"/>
        <v>0</v>
      </c>
      <c r="BS585" s="3">
        <f t="shared" si="102"/>
        <v>0</v>
      </c>
      <c r="BT585" s="3">
        <f t="shared" si="103"/>
        <v>0</v>
      </c>
      <c r="BU585" s="3" t="str">
        <f>INDEX(Sheet1!$BS$2:$BS$1000,MATCH($A585,Sheet1!$A$2:$A$1000,0))</f>
        <v>30</v>
      </c>
      <c r="BV585" s="3">
        <f>INDEX(Sheet1!$BT$2:$BT$1000,MATCH($A585,Sheet1!$A$2:$A$1000,0))</f>
        <v>0</v>
      </c>
    </row>
    <row r="586" spans="1:74" x14ac:dyDescent="0.2">
      <c r="A586" s="246" t="s">
        <v>446</v>
      </c>
      <c r="B586" s="3" t="e">
        <f>MATCH($A586,Sheet1!ACCOUNTNO,0)</f>
        <v>#N/A</v>
      </c>
      <c r="C586" s="3">
        <f t="shared" si="94"/>
        <v>65000</v>
      </c>
      <c r="D586" s="3">
        <f>IF(D$3=0,0,INDEX(Sheet1!RawDataCols,$C586,D$5))</f>
        <v>0</v>
      </c>
      <c r="E586" s="3">
        <f>IF(E$3=0,0,INDEX(Sheet1!RawDataCols,$C586,E$5))</f>
        <v>0</v>
      </c>
      <c r="F586" s="3">
        <f>IF(F$3=0,0,INDEX(Sheet1!RawDataCols,$C586,F$5))</f>
        <v>0</v>
      </c>
      <c r="G586" s="3">
        <f>IF(G$3=0,0,INDEX(Sheet1!RawDataCols,$C586,G$5))</f>
        <v>0</v>
      </c>
      <c r="H586" s="3">
        <f>IF(H$3=0,0,INDEX(Sheet1!RawDataCols,$C586,H$5))</f>
        <v>0</v>
      </c>
      <c r="I586" s="3">
        <f>IF(I$3=0,0,INDEX(Sheet1!RawDataCols,$C586,I$5))</f>
        <v>0</v>
      </c>
      <c r="J586" s="3">
        <f>IF(J$3=0,0,INDEX(Sheet1!RawDataCols,$C586,J$5))</f>
        <v>0</v>
      </c>
      <c r="K586" s="3">
        <f>IF(K$3=0,0,INDEX(Sheet1!RawDataCols,$C586,K$5))</f>
        <v>0</v>
      </c>
      <c r="L586" s="3">
        <f>IF(L$3=0,0,INDEX(Sheet1!RawDataCols,$C586,L$5))</f>
        <v>0</v>
      </c>
      <c r="M586" s="3">
        <f>IF(M$3=0,0,INDEX(Sheet1!RawDataCols,$C586,M$5))</f>
        <v>0</v>
      </c>
      <c r="N586" s="3">
        <f>IF(N$3=0,0,INDEX(Sheet1!RawDataCols,$C586,N$5))</f>
        <v>0</v>
      </c>
      <c r="O586" s="3">
        <f>INDEX(Sheet1!RawDataCols,$C586,O$5)</f>
        <v>0</v>
      </c>
      <c r="P586" s="3">
        <f>INDEX(Sheet1!RawDataCols,$C586,P$5)</f>
        <v>0</v>
      </c>
      <c r="Q586" s="3">
        <f>IF(Q$3=0,0,INDEX(Sheet1!RawDataCols,$C586,Q$5))</f>
        <v>0</v>
      </c>
      <c r="R586" s="3">
        <f t="shared" si="95"/>
        <v>1</v>
      </c>
      <c r="S586" s="3">
        <f t="shared" si="96"/>
        <v>-1</v>
      </c>
      <c r="T586" s="3">
        <f>IF(T$3=0,0,INDEX(Sheet1!RawDataCols,$C586,T$5)*$R586)</f>
        <v>0</v>
      </c>
      <c r="U586" s="3">
        <f>IF(U$3=0,0,INDEX(Sheet1!RawDataCols,$C586,U$5)*$R586)</f>
        <v>0</v>
      </c>
      <c r="V586" s="3">
        <f>IF(V$3=0,0,INDEX(Sheet1!RawDataCols,$C586,V$5)*$R586)</f>
        <v>0</v>
      </c>
      <c r="W586" s="3">
        <f>IF(W$3=0,0,INDEX(Sheet1!RawDataCols,$C586,W$5)*$R586)</f>
        <v>0</v>
      </c>
      <c r="X586" s="3">
        <f>IF(X$3=0,0,INDEX(Sheet1!RawDataCols,$C586,X$5)*$R586)</f>
        <v>0</v>
      </c>
      <c r="Y586" s="3">
        <f>IF(Y$3=0,0,INDEX(Sheet1!RawDataCols,$C586,Y$5)*$R586)</f>
        <v>0</v>
      </c>
      <c r="Z586" s="3">
        <f>IF(Z$3=0,0,INDEX(Sheet1!RawDataCols,$C586,Z$5)*$R586)</f>
        <v>0</v>
      </c>
      <c r="AA586" s="3">
        <f>IF(AA$3=0,0,INDEX(Sheet1!RawDataCols,$C586,AA$5)*$R586)</f>
        <v>0</v>
      </c>
      <c r="AB586" s="3">
        <f>IF(AB$3=0,0,INDEX(Sheet1!RawDataCols,$C586,AB$5)*$R586)</f>
        <v>0</v>
      </c>
      <c r="AC586" s="3">
        <f>IF(AC$3=0,0,INDEX(Sheet1!RawDataCols,$C586,AC$5)*$R586)</f>
        <v>0</v>
      </c>
      <c r="AD586" s="3">
        <f>IF(AD$3=0,0,INDEX(Sheet1!RawDataCols,$C586,AD$5)*$R586)</f>
        <v>0</v>
      </c>
      <c r="AE586" s="3">
        <f>IF(AE$3=0,0,INDEX(Sheet1!RawDataCols,$C586,AE$5)*$R586)</f>
        <v>0</v>
      </c>
      <c r="AF586" s="3">
        <f>IF(AF$3=0,0,INDEX(Sheet1!RawDataCols,$C586,AF$5)*$R586)</f>
        <v>0</v>
      </c>
      <c r="AG586" s="3">
        <f>IF(AG$3=0,0,INDEX(Sheet1!RawDataCols,$C586,AG$5)*$R586)</f>
        <v>0</v>
      </c>
      <c r="AH586" s="3">
        <f>IF(AH$3=0,0,INDEX(Sheet1!RawDataCols,$C586,AH$5)*$R586)</f>
        <v>0</v>
      </c>
      <c r="AI586" s="3">
        <f>IF(AI$3=0,0,INDEX(Sheet1!RawDataCols,$C586,AI$5)*$R586)</f>
        <v>0</v>
      </c>
      <c r="AJ586" s="3">
        <f>IF(AJ$3=0,0,INDEX(Sheet1!RawDataCols,$C586,AJ$5)*$R586)</f>
        <v>0</v>
      </c>
      <c r="AK586" s="3">
        <f>IF(AK$3=0,0,INDEX(Sheet1!RawDataCols,$C586,AK$5)*$R586)</f>
        <v>0</v>
      </c>
      <c r="AL586" s="3">
        <f>IF(AL$3=0,0,INDEX(Sheet1!RawDataCols,$C586,AL$5)*$R586)</f>
        <v>0</v>
      </c>
      <c r="AM586" s="3">
        <f>IF(AM$3=0,0,INDEX(Sheet1!RawDataCols,$C586,AM$5)*$R586)</f>
        <v>0</v>
      </c>
      <c r="AN586" s="3">
        <f>IF(AN$3=0,0,INDEX(Sheet1!RawDataCols,$C586,AN$5)*$R586)</f>
        <v>0</v>
      </c>
      <c r="AO586" s="3">
        <f>IF(AO$3=0,0,INDEX(Sheet1!RawDataCols,$C586,AO$5)*$R586)</f>
        <v>0</v>
      </c>
      <c r="AP586" s="3">
        <f>IF(AP$3=0,0,INDEX(Sheet1!RawDataCols,$C586,AP$5)*$R586)</f>
        <v>0</v>
      </c>
      <c r="AQ586" s="3">
        <f>IF(AQ$3=0,0,INDEX(Sheet1!RawDataCols,$C586,AQ$5)*$R586)</f>
        <v>0</v>
      </c>
      <c r="AR586" s="3">
        <f>IF(AR$3=0,0,INDEX(Sheet1!RawDataCols,$C586,AR$5)*$R586)</f>
        <v>0</v>
      </c>
      <c r="AS586" s="3">
        <f>IF(AS$3=0,0,INDEX(Sheet1!RawDataCols,$C586,AS$5)*$R586)</f>
        <v>0</v>
      </c>
      <c r="AT586" s="3">
        <f>IF(AT$3=0,0,INDEX(Sheet1!RawDataCols,$C586,AT$5)*$R586)</f>
        <v>0</v>
      </c>
      <c r="AU586" s="3">
        <f>IF(AU$3=0,0,INDEX(Sheet1!RawDataCols,$C586,AU$5)*$R586)</f>
        <v>0</v>
      </c>
      <c r="AV586" s="3">
        <f>IF(AV$3=0,0,INDEX(Sheet1!RawDataCols,$C586,AV$5)*$R586)</f>
        <v>0</v>
      </c>
      <c r="AW586" s="3">
        <f>IF(AW$3=0,0,INDEX(Sheet1!RawDataCols,$C586,AW$5)*$R586)</f>
        <v>0</v>
      </c>
      <c r="AX586" s="3">
        <f>IF(AX$3=0,0,INDEX(Sheet1!RawDataCols,$C586,AX$5)*$R586)</f>
        <v>0</v>
      </c>
      <c r="AY586" s="3">
        <f>IF(AY$3=0,0,INDEX(Sheet1!RawDataCols,$C586,AY$5)*$R586)</f>
        <v>0</v>
      </c>
      <c r="AZ586" s="3">
        <f>IF(AZ$3=0,0,INDEX(Sheet1!RawDataCols,$C586,AZ$5)*$R586)</f>
        <v>0</v>
      </c>
      <c r="BA586" s="3">
        <f>IF(BA$3=0,0,INDEX(Sheet1!RawDataCols,$C586,BA$5)*$R586)</f>
        <v>0</v>
      </c>
      <c r="BB586" s="3">
        <f>IF(BB$3=0,0,INDEX(Sheet1!RawDataCols,$C586,BB$5)*$R586)</f>
        <v>0</v>
      </c>
      <c r="BC586" s="3">
        <f>IF(BC$3=0,0,INDEX(Sheet1!RawDataCols,$C586,BC$5)*$R586)</f>
        <v>0</v>
      </c>
      <c r="BD586" s="3">
        <f>IF(BD$3=0,0,INDEX(Sheet1!RawDataCols,$C586,BD$5)*$R586)</f>
        <v>0</v>
      </c>
      <c r="BE586" s="3">
        <f>IF(BE$3=0,0,INDEX(Sheet1!RawDataCols,$C586,BE$5)*$R586)</f>
        <v>0</v>
      </c>
      <c r="BF586" s="3">
        <f>IF(BF$3=0,0,INDEX(Sheet1!RawDataCols,$C586,BF$5)*$R586)</f>
        <v>0</v>
      </c>
      <c r="BG586" s="179">
        <f>IF(BG$3=0,0,INDEX(Sheet1!RawDataCols,$C586,BG$5)*$R586)</f>
        <v>0</v>
      </c>
      <c r="BH586" s="33">
        <f t="shared" si="97"/>
        <v>0</v>
      </c>
      <c r="BI586" s="33">
        <f t="shared" si="98"/>
        <v>0</v>
      </c>
      <c r="BJ586" s="33">
        <f t="shared" si="99"/>
        <v>0</v>
      </c>
      <c r="BK586" s="3">
        <f>IF(BK$3=0,0,INDEX(Sheet1!RawDataCols,$C586,BK$5)*$R586)</f>
        <v>0</v>
      </c>
      <c r="BL586" s="3">
        <f>IF(BL$3=0,0,INDEX(Sheet1!RawDataCols,$C586,BL$5)*$R586)</f>
        <v>0</v>
      </c>
      <c r="BM586" s="3">
        <f>IF(BM$3=0,0,INDEX(Sheet1!RawDataCols,$C586,BM$5)*$R586)</f>
        <v>0</v>
      </c>
      <c r="BN586" s="3">
        <f>IF(BN$3=0,0,INDEX(Sheet1!RawDataCols,$C586,BN$5)*$R586)</f>
        <v>0</v>
      </c>
      <c r="BO586" s="3">
        <f>IF(BO$3=0,0,INDEX(Sheet1!RawDataCols,$C586,BO$5)*$R586)</f>
        <v>0</v>
      </c>
      <c r="BP586" s="3">
        <f>IF(BP$3=0,0,INDEX(Sheet1!RawDataCols,$C586,BP$5)*$R586)</f>
        <v>0</v>
      </c>
      <c r="BQ586" s="3">
        <f t="shared" si="100"/>
        <v>0</v>
      </c>
      <c r="BR586" s="3">
        <f t="shared" si="101"/>
        <v>0</v>
      </c>
      <c r="BS586" s="3">
        <f t="shared" si="102"/>
        <v>0</v>
      </c>
      <c r="BT586" s="3">
        <f t="shared" si="103"/>
        <v>0</v>
      </c>
      <c r="BU586" s="3" t="e">
        <f>INDEX(Sheet1!$BS$2:$BS$1000,MATCH($A586,Sheet1!$A$2:$A$1000,0))</f>
        <v>#N/A</v>
      </c>
      <c r="BV586" s="3" t="e">
        <f>INDEX(Sheet1!$BT$2:$BT$1000,MATCH($A586,Sheet1!$A$2:$A$1000,0))</f>
        <v>#N/A</v>
      </c>
    </row>
    <row r="587" spans="1:74" x14ac:dyDescent="0.2">
      <c r="A587" s="11" t="s">
        <v>481</v>
      </c>
      <c r="B587" s="3">
        <f>MATCH($A587,Sheet1!ACCOUNTNO,0)</f>
        <v>542</v>
      </c>
      <c r="C587" s="3">
        <f t="shared" si="94"/>
        <v>542</v>
      </c>
      <c r="D587" s="3" t="str">
        <f>IF(D$3=0,0,INDEX(Sheet1!RawDataCols,$C587,D$5))</f>
        <v>74100G05</v>
      </c>
      <c r="E587" s="3" t="str">
        <f>IF(E$3=0,0,INDEX(Sheet1!RawDataCols,$C587,E$5))</f>
        <v xml:space="preserve">74100          </v>
      </c>
      <c r="F587" s="3" t="str">
        <f>IF(F$3=0,0,INDEX(Sheet1!RawDataCols,$C587,F$5))</f>
        <v xml:space="preserve">G05            </v>
      </c>
      <c r="G587" s="3" t="str">
        <f>IF(G$3=0,0,INDEX(Sheet1!RawDataCols,$C587,G$5))</f>
        <v xml:space="preserve">               </v>
      </c>
      <c r="H587" s="3" t="str">
        <f>IF(H$3=0,0,INDEX(Sheet1!RawDataCols,$C587,H$5))</f>
        <v xml:space="preserve">               </v>
      </c>
      <c r="I587" s="3" t="str">
        <f>IF(I$3=0,0,INDEX(Sheet1!RawDataCols,$C587,I$5))</f>
        <v xml:space="preserve">               </v>
      </c>
      <c r="J587" s="3" t="str">
        <f>IF(J$3=0,0,INDEX(Sheet1!RawDataCols,$C587,J$5))</f>
        <v xml:space="preserve">               </v>
      </c>
      <c r="K587" s="3" t="str">
        <f>IF(K$3=0,0,INDEX(Sheet1!RawDataCols,$C587,K$5))</f>
        <v xml:space="preserve">               </v>
      </c>
      <c r="L587" s="3" t="str">
        <f>IF(L$3=0,0,INDEX(Sheet1!RawDataCols,$C587,L$5))</f>
        <v xml:space="preserve">               </v>
      </c>
      <c r="M587" s="3" t="str">
        <f>IF(M$3=0,0,INDEX(Sheet1!RawDataCols,$C587,M$5))</f>
        <v xml:space="preserve">F007  </v>
      </c>
      <c r="N587" s="3" t="str">
        <f>IF(N$3=0,0,INDEX(Sheet1!RawDataCols,$C587,N$5))</f>
        <v>Intercompany-GBLT</v>
      </c>
      <c r="O587" s="3">
        <f>INDEX(Sheet1!RawDataCols,$C587,O$5)</f>
        <v>28</v>
      </c>
      <c r="P587" s="3" t="str">
        <f>INDEX(Sheet1!RawDataCols,$C587,P$5)</f>
        <v>Current Liabilities</v>
      </c>
      <c r="Q587" s="3" t="str">
        <f>IF(Q$3=0,0,INDEX(Sheet1!RawDataCols,$C587,Q$5))</f>
        <v>B</v>
      </c>
      <c r="R587" s="3">
        <f t="shared" si="95"/>
        <v>-1</v>
      </c>
      <c r="S587" s="3">
        <f t="shared" si="96"/>
        <v>1</v>
      </c>
      <c r="T587" s="3">
        <f>IF(T$3=0,0,INDEX(Sheet1!RawDataCols,$C587,T$5)*$R587)</f>
        <v>90329.59</v>
      </c>
      <c r="U587" s="3">
        <f>IF(U$3=0,0,INDEX(Sheet1!RawDataCols,$C587,U$5)*$R587)</f>
        <v>1274.4000000000001</v>
      </c>
      <c r="V587" s="3">
        <f>IF(V$3=0,0,INDEX(Sheet1!RawDataCols,$C587,V$5)*$R587)</f>
        <v>0</v>
      </c>
      <c r="W587" s="3">
        <f>IF(W$3=0,0,INDEX(Sheet1!RawDataCols,$C587,W$5)*$R587)</f>
        <v>701.97</v>
      </c>
      <c r="X587" s="3">
        <f>IF(X$3=0,0,INDEX(Sheet1!RawDataCols,$C587,X$5)*$R587)</f>
        <v>816.3</v>
      </c>
      <c r="Y587" s="3">
        <f>IF(Y$3=0,0,INDEX(Sheet1!RawDataCols,$C587,Y$5)*$R587)</f>
        <v>0</v>
      </c>
      <c r="Z587" s="3">
        <f>IF(Z$3=0,0,INDEX(Sheet1!RawDataCols,$C587,Z$5)*$R587)</f>
        <v>1237.3499999999999</v>
      </c>
      <c r="AA587" s="3">
        <f>IF(AA$3=0,0,INDEX(Sheet1!RawDataCols,$C587,AA$5)*$R587)</f>
        <v>1157.8399999999999</v>
      </c>
      <c r="AB587" s="3">
        <f>IF(AB$3=0,0,INDEX(Sheet1!RawDataCols,$C587,AB$5)*$R587)</f>
        <v>0</v>
      </c>
      <c r="AC587" s="3">
        <f>IF(AC$3=0,0,INDEX(Sheet1!RawDataCols,$C587,AC$5)*$R587)</f>
        <v>812.37</v>
      </c>
      <c r="AD587" s="3">
        <f>IF(AD$3=0,0,INDEX(Sheet1!RawDataCols,$C587,AD$5)*$R587)</f>
        <v>817.63</v>
      </c>
      <c r="AE587" s="3">
        <f>IF(AE$3=0,0,INDEX(Sheet1!RawDataCols,$C587,AE$5)*$R587)</f>
        <v>0</v>
      </c>
      <c r="AF587" s="3">
        <f>IF(AF$3=0,0,INDEX(Sheet1!RawDataCols,$C587,AF$5)*$R587)</f>
        <v>-88202.06</v>
      </c>
      <c r="AG587" s="3">
        <f>IF(AG$3=0,0,INDEX(Sheet1!RawDataCols,$C587,AG$5)*$R587)</f>
        <v>488.52</v>
      </c>
      <c r="AH587" s="3">
        <f>IF(AH$3=0,0,INDEX(Sheet1!RawDataCols,$C587,AH$5)*$R587)</f>
        <v>0</v>
      </c>
      <c r="AI587" s="3">
        <f>IF(AI$3=0,0,INDEX(Sheet1!RawDataCols,$C587,AI$5)*$R587)</f>
        <v>929.77</v>
      </c>
      <c r="AJ587" s="3">
        <f>IF(AJ$3=0,0,INDEX(Sheet1!RawDataCols,$C587,AJ$5)*$R587)</f>
        <v>276637.89</v>
      </c>
      <c r="AK587" s="3">
        <f>IF(AK$3=0,0,INDEX(Sheet1!RawDataCols,$C587,AK$5)*$R587)</f>
        <v>0</v>
      </c>
      <c r="AL587" s="3">
        <f>IF(AL$3=0,0,INDEX(Sheet1!RawDataCols,$C587,AL$5)*$R587)</f>
        <v>-1853.52</v>
      </c>
      <c r="AM587" s="3">
        <f>IF(AM$3=0,0,INDEX(Sheet1!RawDataCols,$C587,AM$5)*$R587)</f>
        <v>960.74</v>
      </c>
      <c r="AN587" s="3">
        <f>IF(AN$3=0,0,INDEX(Sheet1!RawDataCols,$C587,AN$5)*$R587)</f>
        <v>0</v>
      </c>
      <c r="AO587" s="3">
        <f>IF(AO$3=0,0,INDEX(Sheet1!RawDataCols,$C587,AO$5)*$R587)</f>
        <v>844.74</v>
      </c>
      <c r="AP587" s="3">
        <f>IF(AP$3=0,0,INDEX(Sheet1!RawDataCols,$C587,AP$5)*$R587)</f>
        <v>1539.66</v>
      </c>
      <c r="AQ587" s="3">
        <f>IF(AQ$3=0,0,INDEX(Sheet1!RawDataCols,$C587,AQ$5)*$R587)</f>
        <v>0</v>
      </c>
      <c r="AR587" s="3">
        <f>IF(AR$3=0,0,INDEX(Sheet1!RawDataCols,$C587,AR$5)*$R587)</f>
        <v>834.61</v>
      </c>
      <c r="AS587" s="3">
        <f>IF(AS$3=0,0,INDEX(Sheet1!RawDataCols,$C587,AS$5)*$R587)</f>
        <v>95321.29</v>
      </c>
      <c r="AT587" s="3">
        <f>IF(AT$3=0,0,INDEX(Sheet1!RawDataCols,$C587,AT$5)*$R587)</f>
        <v>0</v>
      </c>
      <c r="AU587" s="3">
        <f>IF(AU$3=0,0,INDEX(Sheet1!RawDataCols,$C587,AU$5)*$R587)</f>
        <v>85734.32</v>
      </c>
      <c r="AV587" s="3">
        <f>IF(AV$3=0,0,INDEX(Sheet1!RawDataCols,$C587,AV$5)*$R587)</f>
        <v>785.8</v>
      </c>
      <c r="AW587" s="3">
        <f>IF(AW$3=0,0,INDEX(Sheet1!RawDataCols,$C587,AW$5)*$R587)</f>
        <v>0</v>
      </c>
      <c r="AX587" s="3">
        <f>IF(AX$3=0,0,INDEX(Sheet1!RawDataCols,$C587,AX$5)*$R587)</f>
        <v>813.96</v>
      </c>
      <c r="AY587" s="3">
        <f>IF(AY$3=0,0,INDEX(Sheet1!RawDataCols,$C587,AY$5)*$R587)</f>
        <v>746.62</v>
      </c>
      <c r="AZ587" s="3">
        <f>IF(AZ$3=0,0,INDEX(Sheet1!RawDataCols,$C587,AZ$5)*$R587)</f>
        <v>0</v>
      </c>
      <c r="BA587" s="3">
        <f>IF(BA$3=0,0,INDEX(Sheet1!RawDataCols,$C587,BA$5)*$R587)</f>
        <v>955.56</v>
      </c>
      <c r="BB587" s="3">
        <f>IF(BB$3=0,0,INDEX(Sheet1!RawDataCols,$C587,BB$5)*$R587)</f>
        <v>756.57</v>
      </c>
      <c r="BC587" s="3">
        <f>IF(BC$3=0,0,INDEX(Sheet1!RawDataCols,$C587,BC$5)*$R587)</f>
        <v>0</v>
      </c>
      <c r="BD587" s="3">
        <f>IF(BD$3=0,0,INDEX(Sheet1!RawDataCols,$C587,BD$5)*$R587)</f>
        <v>1146.4000000000001</v>
      </c>
      <c r="BE587" s="3">
        <f>IF(BE$3=0,0,INDEX(Sheet1!RawDataCols,$C587,BE$5)*$R587)</f>
        <v>756.57</v>
      </c>
      <c r="BF587" s="3">
        <f>IF(BF$3=0,0,INDEX(Sheet1!RawDataCols,$C587,BF$5)*$R587)</f>
        <v>0</v>
      </c>
      <c r="BG587" s="179">
        <f>IF(BG$3=0,0,INDEX(Sheet1!RawDataCols,$C587,BG$5)*$R587)</f>
        <v>1146.4000000000001</v>
      </c>
      <c r="BH587" s="33">
        <f t="shared" si="97"/>
        <v>471632.85</v>
      </c>
      <c r="BI587" s="33">
        <f t="shared" si="98"/>
        <v>0</v>
      </c>
      <c r="BJ587" s="33">
        <f t="shared" si="99"/>
        <v>90329.590000000011</v>
      </c>
      <c r="BK587" s="3">
        <f>IF(BK$3=0,0,INDEX(Sheet1!RawDataCols,$C587,BK$5)*$R587)</f>
        <v>0</v>
      </c>
      <c r="BL587" s="3">
        <f>IF(BL$3=0,0,INDEX(Sheet1!RawDataCols,$C587,BL$5)*$R587)</f>
        <v>0</v>
      </c>
      <c r="BM587" s="3">
        <f>IF(BM$3=0,0,INDEX(Sheet1!RawDataCols,$C587,BM$5)*$R587)</f>
        <v>0</v>
      </c>
      <c r="BN587" s="3">
        <f>IF(BN$3=0,0,INDEX(Sheet1!RawDataCols,$C587,BN$5)*$R587)</f>
        <v>0</v>
      </c>
      <c r="BO587" s="3">
        <f>IF(BO$3=0,0,INDEX(Sheet1!RawDataCols,$C587,BO$5)*$R587)</f>
        <v>0</v>
      </c>
      <c r="BP587" s="3">
        <f>IF(BP$3=0,0,INDEX(Sheet1!RawDataCols,$C587,BP$5)*$R587)</f>
        <v>86374.12</v>
      </c>
      <c r="BQ587" s="3">
        <f t="shared" si="100"/>
        <v>93578.12999999999</v>
      </c>
      <c r="BR587" s="3">
        <f t="shared" si="101"/>
        <v>371522.17000000004</v>
      </c>
      <c r="BS587" s="3">
        <f t="shared" si="102"/>
        <v>469343.86000000004</v>
      </c>
      <c r="BT587" s="3">
        <f t="shared" si="103"/>
        <v>471632.85000000003</v>
      </c>
      <c r="BU587" s="3" t="str">
        <f>INDEX(Sheet1!$BS$2:$BS$1000,MATCH($A587,Sheet1!$A$2:$A$1000,0))</f>
        <v>30</v>
      </c>
      <c r="BV587" s="3">
        <f>INDEX(Sheet1!$BT$2:$BT$1000,MATCH($A587,Sheet1!$A$2:$A$1000,0))</f>
        <v>-471632.85</v>
      </c>
    </row>
    <row r="588" spans="1:74" x14ac:dyDescent="0.2">
      <c r="A588" s="11" t="s">
        <v>447</v>
      </c>
      <c r="B588" s="3">
        <f>MATCH($A588,Sheet1!ACCOUNTNO,0)</f>
        <v>543</v>
      </c>
      <c r="C588" s="3">
        <f t="shared" si="94"/>
        <v>543</v>
      </c>
      <c r="D588" s="3" t="str">
        <f>IF(D$3=0,0,INDEX(Sheet1!RawDataCols,$C588,D$5))</f>
        <v>74100G06</v>
      </c>
      <c r="E588" s="3" t="str">
        <f>IF(E$3=0,0,INDEX(Sheet1!RawDataCols,$C588,E$5))</f>
        <v xml:space="preserve">74100          </v>
      </c>
      <c r="F588" s="3" t="str">
        <f>IF(F$3=0,0,INDEX(Sheet1!RawDataCols,$C588,F$5))</f>
        <v xml:space="preserve">G06            </v>
      </c>
      <c r="G588" s="3" t="str">
        <f>IF(G$3=0,0,INDEX(Sheet1!RawDataCols,$C588,G$5))</f>
        <v xml:space="preserve">               </v>
      </c>
      <c r="H588" s="3" t="str">
        <f>IF(H$3=0,0,INDEX(Sheet1!RawDataCols,$C588,H$5))</f>
        <v xml:space="preserve">               </v>
      </c>
      <c r="I588" s="3" t="str">
        <f>IF(I$3=0,0,INDEX(Sheet1!RawDataCols,$C588,I$5))</f>
        <v xml:space="preserve">               </v>
      </c>
      <c r="J588" s="3" t="str">
        <f>IF(J$3=0,0,INDEX(Sheet1!RawDataCols,$C588,J$5))</f>
        <v xml:space="preserve">               </v>
      </c>
      <c r="K588" s="3" t="str">
        <f>IF(K$3=0,0,INDEX(Sheet1!RawDataCols,$C588,K$5))</f>
        <v xml:space="preserve">               </v>
      </c>
      <c r="L588" s="3" t="str">
        <f>IF(L$3=0,0,INDEX(Sheet1!RawDataCols,$C588,L$5))</f>
        <v xml:space="preserve">               </v>
      </c>
      <c r="M588" s="3" t="str">
        <f>IF(M$3=0,0,INDEX(Sheet1!RawDataCols,$C588,M$5))</f>
        <v xml:space="preserve">F007  </v>
      </c>
      <c r="N588" s="3" t="str">
        <f>IF(N$3=0,0,INDEX(Sheet1!RawDataCols,$C588,N$5))</f>
        <v>Intercompany-GIP</v>
      </c>
      <c r="O588" s="3">
        <f>INDEX(Sheet1!RawDataCols,$C588,O$5)</f>
        <v>28</v>
      </c>
      <c r="P588" s="3" t="str">
        <f>INDEX(Sheet1!RawDataCols,$C588,P$5)</f>
        <v>Current Liabilities</v>
      </c>
      <c r="Q588" s="3" t="str">
        <f>IF(Q$3=0,0,INDEX(Sheet1!RawDataCols,$C588,Q$5))</f>
        <v>B</v>
      </c>
      <c r="R588" s="3">
        <f t="shared" si="95"/>
        <v>-1</v>
      </c>
      <c r="S588" s="3">
        <f t="shared" si="96"/>
        <v>1</v>
      </c>
      <c r="T588" s="3">
        <f>IF(T$3=0,0,INDEX(Sheet1!RawDataCols,$C588,T$5)*$R588)</f>
        <v>2246430.25</v>
      </c>
      <c r="U588" s="3">
        <f>IF(U$3=0,0,INDEX(Sheet1!RawDataCols,$C588,U$5)*$R588)</f>
        <v>0</v>
      </c>
      <c r="V588" s="3">
        <f>IF(V$3=0,0,INDEX(Sheet1!RawDataCols,$C588,V$5)*$R588)</f>
        <v>0</v>
      </c>
      <c r="W588" s="3">
        <f>IF(W$3=0,0,INDEX(Sheet1!RawDataCols,$C588,W$5)*$R588)</f>
        <v>0</v>
      </c>
      <c r="X588" s="3">
        <f>IF(X$3=0,0,INDEX(Sheet1!RawDataCols,$C588,X$5)*$R588)</f>
        <v>0</v>
      </c>
      <c r="Y588" s="3">
        <f>IF(Y$3=0,0,INDEX(Sheet1!RawDataCols,$C588,Y$5)*$R588)</f>
        <v>0</v>
      </c>
      <c r="Z588" s="3">
        <f>IF(Z$3=0,0,INDEX(Sheet1!RawDataCols,$C588,Z$5)*$R588)</f>
        <v>0</v>
      </c>
      <c r="AA588" s="3">
        <f>IF(AA$3=0,0,INDEX(Sheet1!RawDataCols,$C588,AA$5)*$R588)</f>
        <v>0</v>
      </c>
      <c r="AB588" s="3">
        <f>IF(AB$3=0,0,INDEX(Sheet1!RawDataCols,$C588,AB$5)*$R588)</f>
        <v>0</v>
      </c>
      <c r="AC588" s="3">
        <f>IF(AC$3=0,0,INDEX(Sheet1!RawDataCols,$C588,AC$5)*$R588)</f>
        <v>0</v>
      </c>
      <c r="AD588" s="3">
        <f>IF(AD$3=0,0,INDEX(Sheet1!RawDataCols,$C588,AD$5)*$R588)</f>
        <v>0</v>
      </c>
      <c r="AE588" s="3">
        <f>IF(AE$3=0,0,INDEX(Sheet1!RawDataCols,$C588,AE$5)*$R588)</f>
        <v>0</v>
      </c>
      <c r="AF588" s="3">
        <f>IF(AF$3=0,0,INDEX(Sheet1!RawDataCols,$C588,AF$5)*$R588)</f>
        <v>-110000</v>
      </c>
      <c r="AG588" s="3">
        <f>IF(AG$3=0,0,INDEX(Sheet1!RawDataCols,$C588,AG$5)*$R588)</f>
        <v>0</v>
      </c>
      <c r="AH588" s="3">
        <f>IF(AH$3=0,0,INDEX(Sheet1!RawDataCols,$C588,AH$5)*$R588)</f>
        <v>0</v>
      </c>
      <c r="AI588" s="3">
        <f>IF(AI$3=0,0,INDEX(Sheet1!RawDataCols,$C588,AI$5)*$R588)</f>
        <v>0</v>
      </c>
      <c r="AJ588" s="3">
        <f>IF(AJ$3=0,0,INDEX(Sheet1!RawDataCols,$C588,AJ$5)*$R588)</f>
        <v>-2246430.25</v>
      </c>
      <c r="AK588" s="3">
        <f>IF(AK$3=0,0,INDEX(Sheet1!RawDataCols,$C588,AK$5)*$R588)</f>
        <v>0</v>
      </c>
      <c r="AL588" s="3">
        <f>IF(AL$3=0,0,INDEX(Sheet1!RawDataCols,$C588,AL$5)*$R588)</f>
        <v>985033.09</v>
      </c>
      <c r="AM588" s="3">
        <f>IF(AM$3=0,0,INDEX(Sheet1!RawDataCols,$C588,AM$5)*$R588)</f>
        <v>0</v>
      </c>
      <c r="AN588" s="3">
        <f>IF(AN$3=0,0,INDEX(Sheet1!RawDataCols,$C588,AN$5)*$R588)</f>
        <v>0</v>
      </c>
      <c r="AO588" s="3">
        <f>IF(AO$3=0,0,INDEX(Sheet1!RawDataCols,$C588,AO$5)*$R588)</f>
        <v>0</v>
      </c>
      <c r="AP588" s="3">
        <f>IF(AP$3=0,0,INDEX(Sheet1!RawDataCols,$C588,AP$5)*$R588)</f>
        <v>0</v>
      </c>
      <c r="AQ588" s="3">
        <f>IF(AQ$3=0,0,INDEX(Sheet1!RawDataCols,$C588,AQ$5)*$R588)</f>
        <v>0</v>
      </c>
      <c r="AR588" s="3">
        <f>IF(AR$3=0,0,INDEX(Sheet1!RawDataCols,$C588,AR$5)*$R588)</f>
        <v>0</v>
      </c>
      <c r="AS588" s="3">
        <f>IF(AS$3=0,0,INDEX(Sheet1!RawDataCols,$C588,AS$5)*$R588)</f>
        <v>0</v>
      </c>
      <c r="AT588" s="3">
        <f>IF(AT$3=0,0,INDEX(Sheet1!RawDataCols,$C588,AT$5)*$R588)</f>
        <v>0</v>
      </c>
      <c r="AU588" s="3">
        <f>IF(AU$3=0,0,INDEX(Sheet1!RawDataCols,$C588,AU$5)*$R588)</f>
        <v>0</v>
      </c>
      <c r="AV588" s="3">
        <f>IF(AV$3=0,0,INDEX(Sheet1!RawDataCols,$C588,AV$5)*$R588)</f>
        <v>0</v>
      </c>
      <c r="AW588" s="3">
        <f>IF(AW$3=0,0,INDEX(Sheet1!RawDataCols,$C588,AW$5)*$R588)</f>
        <v>0</v>
      </c>
      <c r="AX588" s="3">
        <f>IF(AX$3=0,0,INDEX(Sheet1!RawDataCols,$C588,AX$5)*$R588)</f>
        <v>0</v>
      </c>
      <c r="AY588" s="3">
        <f>IF(AY$3=0,0,INDEX(Sheet1!RawDataCols,$C588,AY$5)*$R588)</f>
        <v>0</v>
      </c>
      <c r="AZ588" s="3">
        <f>IF(AZ$3=0,0,INDEX(Sheet1!RawDataCols,$C588,AZ$5)*$R588)</f>
        <v>0</v>
      </c>
      <c r="BA588" s="3">
        <f>IF(BA$3=0,0,INDEX(Sheet1!RawDataCols,$C588,BA$5)*$R588)</f>
        <v>6428.69</v>
      </c>
      <c r="BB588" s="3">
        <f>IF(BB$3=0,0,INDEX(Sheet1!RawDataCols,$C588,BB$5)*$R588)</f>
        <v>0</v>
      </c>
      <c r="BC588" s="3">
        <f>IF(BC$3=0,0,INDEX(Sheet1!RawDataCols,$C588,BC$5)*$R588)</f>
        <v>0</v>
      </c>
      <c r="BD588" s="3">
        <f>IF(BD$3=0,0,INDEX(Sheet1!RawDataCols,$C588,BD$5)*$R588)</f>
        <v>0</v>
      </c>
      <c r="BE588" s="3">
        <f>IF(BE$3=0,0,INDEX(Sheet1!RawDataCols,$C588,BE$5)*$R588)</f>
        <v>0</v>
      </c>
      <c r="BF588" s="3">
        <f>IF(BF$3=0,0,INDEX(Sheet1!RawDataCols,$C588,BF$5)*$R588)</f>
        <v>0</v>
      </c>
      <c r="BG588" s="179">
        <f>IF(BG$3=0,0,INDEX(Sheet1!RawDataCols,$C588,BG$5)*$R588)</f>
        <v>0</v>
      </c>
      <c r="BH588" s="33">
        <f t="shared" si="97"/>
        <v>0</v>
      </c>
      <c r="BI588" s="33">
        <f t="shared" si="98"/>
        <v>0</v>
      </c>
      <c r="BJ588" s="33">
        <f t="shared" si="99"/>
        <v>2246430.25</v>
      </c>
      <c r="BK588" s="3">
        <f>IF(BK$3=0,0,INDEX(Sheet1!RawDataCols,$C588,BK$5)*$R588)</f>
        <v>0</v>
      </c>
      <c r="BL588" s="3">
        <f>IF(BL$3=0,0,INDEX(Sheet1!RawDataCols,$C588,BL$5)*$R588)</f>
        <v>280000.19500000001</v>
      </c>
      <c r="BM588" s="3">
        <f>IF(BM$3=0,0,INDEX(Sheet1!RawDataCols,$C588,BM$5)*$R588)</f>
        <v>170621.05875</v>
      </c>
      <c r="BN588" s="3">
        <f>IF(BN$3=0,0,INDEX(Sheet1!RawDataCols,$C588,BN$5)*$R588)</f>
        <v>539328.98124999995</v>
      </c>
      <c r="BO588" s="3">
        <f>IF(BO$3=0,0,INDEX(Sheet1!RawDataCols,$C588,BO$5)*$R588)</f>
        <v>460498.19624999998</v>
      </c>
      <c r="BP588" s="3">
        <f>IF(BP$3=0,0,INDEX(Sheet1!RawDataCols,$C588,BP$5)*$R588)</f>
        <v>1364968.47</v>
      </c>
      <c r="BQ588" s="3">
        <f t="shared" si="100"/>
        <v>2246430.25</v>
      </c>
      <c r="BR588" s="3">
        <f t="shared" si="101"/>
        <v>0</v>
      </c>
      <c r="BS588" s="3">
        <f t="shared" si="102"/>
        <v>0</v>
      </c>
      <c r="BT588" s="3">
        <f t="shared" si="103"/>
        <v>0</v>
      </c>
      <c r="BU588" s="3" t="str">
        <f>INDEX(Sheet1!$BS$2:$BS$1000,MATCH($A588,Sheet1!$A$2:$A$1000,0))</f>
        <v>30</v>
      </c>
      <c r="BV588" s="3">
        <f>INDEX(Sheet1!$BT$2:$BT$1000,MATCH($A588,Sheet1!$A$2:$A$1000,0))</f>
        <v>0</v>
      </c>
    </row>
    <row r="589" spans="1:74" x14ac:dyDescent="0.2">
      <c r="A589" s="11" t="s">
        <v>448</v>
      </c>
      <c r="B589" s="3">
        <f>MATCH($A589,Sheet1!ACCOUNTNO,0)</f>
        <v>545</v>
      </c>
      <c r="C589" s="3">
        <f t="shared" si="94"/>
        <v>545</v>
      </c>
      <c r="D589" s="3" t="str">
        <f>IF(D$3=0,0,INDEX(Sheet1!RawDataCols,$C589,D$5))</f>
        <v>74100G10</v>
      </c>
      <c r="E589" s="3" t="str">
        <f>IF(E$3=0,0,INDEX(Sheet1!RawDataCols,$C589,E$5))</f>
        <v xml:space="preserve">74100          </v>
      </c>
      <c r="F589" s="3" t="str">
        <f>IF(F$3=0,0,INDEX(Sheet1!RawDataCols,$C589,F$5))</f>
        <v xml:space="preserve">G10            </v>
      </c>
      <c r="G589" s="3" t="str">
        <f>IF(G$3=0,0,INDEX(Sheet1!RawDataCols,$C589,G$5))</f>
        <v xml:space="preserve">               </v>
      </c>
      <c r="H589" s="3" t="str">
        <f>IF(H$3=0,0,INDEX(Sheet1!RawDataCols,$C589,H$5))</f>
        <v xml:space="preserve">               </v>
      </c>
      <c r="I589" s="3" t="str">
        <f>IF(I$3=0,0,INDEX(Sheet1!RawDataCols,$C589,I$5))</f>
        <v xml:space="preserve">               </v>
      </c>
      <c r="J589" s="3" t="str">
        <f>IF(J$3=0,0,INDEX(Sheet1!RawDataCols,$C589,J$5))</f>
        <v xml:space="preserve">               </v>
      </c>
      <c r="K589" s="3" t="str">
        <f>IF(K$3=0,0,INDEX(Sheet1!RawDataCols,$C589,K$5))</f>
        <v xml:space="preserve">               </v>
      </c>
      <c r="L589" s="3" t="str">
        <f>IF(L$3=0,0,INDEX(Sheet1!RawDataCols,$C589,L$5))</f>
        <v xml:space="preserve">               </v>
      </c>
      <c r="M589" s="3" t="str">
        <f>IF(M$3=0,0,INDEX(Sheet1!RawDataCols,$C589,M$5))</f>
        <v xml:space="preserve">F007  </v>
      </c>
      <c r="N589" s="3" t="str">
        <f>IF(N$3=0,0,INDEX(Sheet1!RawDataCols,$C589,N$5))</f>
        <v>Intercompany-ROOTS</v>
      </c>
      <c r="O589" s="3">
        <f>INDEX(Sheet1!RawDataCols,$C589,O$5)</f>
        <v>28</v>
      </c>
      <c r="P589" s="3" t="str">
        <f>INDEX(Sheet1!RawDataCols,$C589,P$5)</f>
        <v>Current Liabilities</v>
      </c>
      <c r="Q589" s="3" t="str">
        <f>IF(Q$3=0,0,INDEX(Sheet1!RawDataCols,$C589,Q$5))</f>
        <v>B</v>
      </c>
      <c r="R589" s="3">
        <f t="shared" si="95"/>
        <v>-1</v>
      </c>
      <c r="S589" s="3">
        <f t="shared" si="96"/>
        <v>1</v>
      </c>
      <c r="T589" s="3">
        <f>IF(T$3=0,0,INDEX(Sheet1!RawDataCols,$C589,T$5)*$R589)</f>
        <v>1717032.11</v>
      </c>
      <c r="U589" s="3">
        <f>IF(U$3=0,0,INDEX(Sheet1!RawDataCols,$C589,U$5)*$R589)</f>
        <v>0</v>
      </c>
      <c r="V589" s="3">
        <f>IF(V$3=0,0,INDEX(Sheet1!RawDataCols,$C589,V$5)*$R589)</f>
        <v>0</v>
      </c>
      <c r="W589" s="3">
        <f>IF(W$3=0,0,INDEX(Sheet1!RawDataCols,$C589,W$5)*$R589)</f>
        <v>0</v>
      </c>
      <c r="X589" s="3">
        <f>IF(X$3=0,0,INDEX(Sheet1!RawDataCols,$C589,X$5)*$R589)</f>
        <v>0</v>
      </c>
      <c r="Y589" s="3">
        <f>IF(Y$3=0,0,INDEX(Sheet1!RawDataCols,$C589,Y$5)*$R589)</f>
        <v>0</v>
      </c>
      <c r="Z589" s="3">
        <f>IF(Z$3=0,0,INDEX(Sheet1!RawDataCols,$C589,Z$5)*$R589)</f>
        <v>0</v>
      </c>
      <c r="AA589" s="3">
        <f>IF(AA$3=0,0,INDEX(Sheet1!RawDataCols,$C589,AA$5)*$R589)</f>
        <v>0</v>
      </c>
      <c r="AB589" s="3">
        <f>IF(AB$3=0,0,INDEX(Sheet1!RawDataCols,$C589,AB$5)*$R589)</f>
        <v>0</v>
      </c>
      <c r="AC589" s="3">
        <f>IF(AC$3=0,0,INDEX(Sheet1!RawDataCols,$C589,AC$5)*$R589)</f>
        <v>0</v>
      </c>
      <c r="AD589" s="3">
        <f>IF(AD$3=0,0,INDEX(Sheet1!RawDataCols,$C589,AD$5)*$R589)</f>
        <v>0</v>
      </c>
      <c r="AE589" s="3">
        <f>IF(AE$3=0,0,INDEX(Sheet1!RawDataCols,$C589,AE$5)*$R589)</f>
        <v>0</v>
      </c>
      <c r="AF589" s="3">
        <f>IF(AF$3=0,0,INDEX(Sheet1!RawDataCols,$C589,AF$5)*$R589)</f>
        <v>-1920517.79</v>
      </c>
      <c r="AG589" s="3">
        <f>IF(AG$3=0,0,INDEX(Sheet1!RawDataCols,$C589,AG$5)*$R589)</f>
        <v>0</v>
      </c>
      <c r="AH589" s="3">
        <f>IF(AH$3=0,0,INDEX(Sheet1!RawDataCols,$C589,AH$5)*$R589)</f>
        <v>0</v>
      </c>
      <c r="AI589" s="3">
        <f>IF(AI$3=0,0,INDEX(Sheet1!RawDataCols,$C589,AI$5)*$R589)</f>
        <v>0</v>
      </c>
      <c r="AJ589" s="3">
        <f>IF(AJ$3=0,0,INDEX(Sheet1!RawDataCols,$C589,AJ$5)*$R589)</f>
        <v>-1717032.11</v>
      </c>
      <c r="AK589" s="3">
        <f>IF(AK$3=0,0,INDEX(Sheet1!RawDataCols,$C589,AK$5)*$R589)</f>
        <v>0</v>
      </c>
      <c r="AL589" s="3">
        <f>IF(AL$3=0,0,INDEX(Sheet1!RawDataCols,$C589,AL$5)*$R589)</f>
        <v>1717032.11</v>
      </c>
      <c r="AM589" s="3">
        <f>IF(AM$3=0,0,INDEX(Sheet1!RawDataCols,$C589,AM$5)*$R589)</f>
        <v>0</v>
      </c>
      <c r="AN589" s="3">
        <f>IF(AN$3=0,0,INDEX(Sheet1!RawDataCols,$C589,AN$5)*$R589)</f>
        <v>0</v>
      </c>
      <c r="AO589" s="3">
        <f>IF(AO$3=0,0,INDEX(Sheet1!RawDataCols,$C589,AO$5)*$R589)</f>
        <v>0</v>
      </c>
      <c r="AP589" s="3">
        <f>IF(AP$3=0,0,INDEX(Sheet1!RawDataCols,$C589,AP$5)*$R589)</f>
        <v>0</v>
      </c>
      <c r="AQ589" s="3">
        <f>IF(AQ$3=0,0,INDEX(Sheet1!RawDataCols,$C589,AQ$5)*$R589)</f>
        <v>0</v>
      </c>
      <c r="AR589" s="3">
        <f>IF(AR$3=0,0,INDEX(Sheet1!RawDataCols,$C589,AR$5)*$R589)</f>
        <v>0</v>
      </c>
      <c r="AS589" s="3">
        <f>IF(AS$3=0,0,INDEX(Sheet1!RawDataCols,$C589,AS$5)*$R589)</f>
        <v>0</v>
      </c>
      <c r="AT589" s="3">
        <f>IF(AT$3=0,0,INDEX(Sheet1!RawDataCols,$C589,AT$5)*$R589)</f>
        <v>0</v>
      </c>
      <c r="AU589" s="3">
        <f>IF(AU$3=0,0,INDEX(Sheet1!RawDataCols,$C589,AU$5)*$R589)</f>
        <v>0</v>
      </c>
      <c r="AV589" s="3">
        <f>IF(AV$3=0,0,INDEX(Sheet1!RawDataCols,$C589,AV$5)*$R589)</f>
        <v>0</v>
      </c>
      <c r="AW589" s="3">
        <f>IF(AW$3=0,0,INDEX(Sheet1!RawDataCols,$C589,AW$5)*$R589)</f>
        <v>0</v>
      </c>
      <c r="AX589" s="3">
        <f>IF(AX$3=0,0,INDEX(Sheet1!RawDataCols,$C589,AX$5)*$R589)</f>
        <v>0</v>
      </c>
      <c r="AY589" s="3">
        <f>IF(AY$3=0,0,INDEX(Sheet1!RawDataCols,$C589,AY$5)*$R589)</f>
        <v>0</v>
      </c>
      <c r="AZ589" s="3">
        <f>IF(AZ$3=0,0,INDEX(Sheet1!RawDataCols,$C589,AZ$5)*$R589)</f>
        <v>0</v>
      </c>
      <c r="BA589" s="3">
        <f>IF(BA$3=0,0,INDEX(Sheet1!RawDataCols,$C589,BA$5)*$R589)</f>
        <v>0</v>
      </c>
      <c r="BB589" s="3">
        <f>IF(BB$3=0,0,INDEX(Sheet1!RawDataCols,$C589,BB$5)*$R589)</f>
        <v>0</v>
      </c>
      <c r="BC589" s="3">
        <f>IF(BC$3=0,0,INDEX(Sheet1!RawDataCols,$C589,BC$5)*$R589)</f>
        <v>0</v>
      </c>
      <c r="BD589" s="3">
        <f>IF(BD$3=0,0,INDEX(Sheet1!RawDataCols,$C589,BD$5)*$R589)</f>
        <v>0</v>
      </c>
      <c r="BE589" s="3">
        <f>IF(BE$3=0,0,INDEX(Sheet1!RawDataCols,$C589,BE$5)*$R589)</f>
        <v>0</v>
      </c>
      <c r="BF589" s="3">
        <f>IF(BF$3=0,0,INDEX(Sheet1!RawDataCols,$C589,BF$5)*$R589)</f>
        <v>0</v>
      </c>
      <c r="BG589" s="179">
        <f>IF(BG$3=0,0,INDEX(Sheet1!RawDataCols,$C589,BG$5)*$R589)</f>
        <v>0</v>
      </c>
      <c r="BH589" s="33">
        <f t="shared" si="97"/>
        <v>0</v>
      </c>
      <c r="BI589" s="33">
        <f t="shared" si="98"/>
        <v>0</v>
      </c>
      <c r="BJ589" s="33">
        <f t="shared" si="99"/>
        <v>1717032.11</v>
      </c>
      <c r="BK589" s="3">
        <f>IF(BK$3=0,0,INDEX(Sheet1!RawDataCols,$C589,BK$5)*$R589)</f>
        <v>0</v>
      </c>
      <c r="BL589" s="3">
        <f>IF(BL$3=0,0,INDEX(Sheet1!RawDataCols,$C589,BL$5)*$R589)</f>
        <v>214629.01375000001</v>
      </c>
      <c r="BM589" s="3">
        <f>IF(BM$3=0,0,INDEX(Sheet1!RawDataCols,$C589,BM$5)*$R589)</f>
        <v>240064.72375</v>
      </c>
      <c r="BN589" s="3">
        <f>IF(BN$3=0,0,INDEX(Sheet1!RawDataCols,$C589,BN$5)*$R589)</f>
        <v>964893.92249999999</v>
      </c>
      <c r="BO589" s="3">
        <f>IF(BO$3=0,0,INDEX(Sheet1!RawDataCols,$C589,BO$5)*$R589)</f>
        <v>760893.6</v>
      </c>
      <c r="BP589" s="3">
        <f>IF(BP$3=0,0,INDEX(Sheet1!RawDataCols,$C589,BP$5)*$R589)</f>
        <v>1920517.79</v>
      </c>
      <c r="BQ589" s="3">
        <f t="shared" si="100"/>
        <v>1717032.11</v>
      </c>
      <c r="BR589" s="3">
        <f t="shared" si="101"/>
        <v>0</v>
      </c>
      <c r="BS589" s="3">
        <f t="shared" si="102"/>
        <v>0</v>
      </c>
      <c r="BT589" s="3">
        <f t="shared" si="103"/>
        <v>0</v>
      </c>
      <c r="BU589" s="3" t="str">
        <f>INDEX(Sheet1!$BS$2:$BS$1000,MATCH($A589,Sheet1!$A$2:$A$1000,0))</f>
        <v>30</v>
      </c>
      <c r="BV589" s="3">
        <f>INDEX(Sheet1!$BT$2:$BT$1000,MATCH($A589,Sheet1!$A$2:$A$1000,0))</f>
        <v>0</v>
      </c>
    </row>
    <row r="590" spans="1:74" x14ac:dyDescent="0.2">
      <c r="A590" s="11" t="s">
        <v>449</v>
      </c>
      <c r="B590" s="3">
        <f>MATCH($A590,Sheet1!ACCOUNTNO,0)</f>
        <v>547</v>
      </c>
      <c r="C590" s="3">
        <f t="shared" si="94"/>
        <v>547</v>
      </c>
      <c r="D590" s="3" t="str">
        <f>IF(D$3=0,0,INDEX(Sheet1!RawDataCols,$C590,D$5))</f>
        <v>74100G13</v>
      </c>
      <c r="E590" s="3" t="str">
        <f>IF(E$3=0,0,INDEX(Sheet1!RawDataCols,$C590,E$5))</f>
        <v xml:space="preserve">74100          </v>
      </c>
      <c r="F590" s="3" t="str">
        <f>IF(F$3=0,0,INDEX(Sheet1!RawDataCols,$C590,F$5))</f>
        <v xml:space="preserve">G13            </v>
      </c>
      <c r="G590" s="3" t="str">
        <f>IF(G$3=0,0,INDEX(Sheet1!RawDataCols,$C590,G$5))</f>
        <v xml:space="preserve">               </v>
      </c>
      <c r="H590" s="3" t="str">
        <f>IF(H$3=0,0,INDEX(Sheet1!RawDataCols,$C590,H$5))</f>
        <v xml:space="preserve">               </v>
      </c>
      <c r="I590" s="3" t="str">
        <f>IF(I$3=0,0,INDEX(Sheet1!RawDataCols,$C590,I$5))</f>
        <v xml:space="preserve">               </v>
      </c>
      <c r="J590" s="3" t="str">
        <f>IF(J$3=0,0,INDEX(Sheet1!RawDataCols,$C590,J$5))</f>
        <v xml:space="preserve">               </v>
      </c>
      <c r="K590" s="3" t="str">
        <f>IF(K$3=0,0,INDEX(Sheet1!RawDataCols,$C590,K$5))</f>
        <v xml:space="preserve">               </v>
      </c>
      <c r="L590" s="3" t="str">
        <f>IF(L$3=0,0,INDEX(Sheet1!RawDataCols,$C590,L$5))</f>
        <v xml:space="preserve">               </v>
      </c>
      <c r="M590" s="3" t="str">
        <f>IF(M$3=0,0,INDEX(Sheet1!RawDataCols,$C590,M$5))</f>
        <v xml:space="preserve">F007  </v>
      </c>
      <c r="N590" s="3" t="str">
        <f>IF(N$3=0,0,INDEX(Sheet1!RawDataCols,$C590,N$5))</f>
        <v>Intercompany-TAT</v>
      </c>
      <c r="O590" s="3">
        <f>INDEX(Sheet1!RawDataCols,$C590,O$5)</f>
        <v>28</v>
      </c>
      <c r="P590" s="3" t="str">
        <f>INDEX(Sheet1!RawDataCols,$C590,P$5)</f>
        <v>Current Liabilities</v>
      </c>
      <c r="Q590" s="3" t="str">
        <f>IF(Q$3=0,0,INDEX(Sheet1!RawDataCols,$C590,Q$5))</f>
        <v>B</v>
      </c>
      <c r="R590" s="3">
        <f t="shared" si="95"/>
        <v>-1</v>
      </c>
      <c r="S590" s="3">
        <f t="shared" si="96"/>
        <v>1</v>
      </c>
      <c r="T590" s="3">
        <f>IF(T$3=0,0,INDEX(Sheet1!RawDataCols,$C590,T$5)*$R590)</f>
        <v>70486.41</v>
      </c>
      <c r="U590" s="3">
        <f>IF(U$3=0,0,INDEX(Sheet1!RawDataCols,$C590,U$5)*$R590)</f>
        <v>0</v>
      </c>
      <c r="V590" s="3">
        <f>IF(V$3=0,0,INDEX(Sheet1!RawDataCols,$C590,V$5)*$R590)</f>
        <v>0</v>
      </c>
      <c r="W590" s="3">
        <f>IF(W$3=0,0,INDEX(Sheet1!RawDataCols,$C590,W$5)*$R590)</f>
        <v>0</v>
      </c>
      <c r="X590" s="3">
        <f>IF(X$3=0,0,INDEX(Sheet1!RawDataCols,$C590,X$5)*$R590)</f>
        <v>0</v>
      </c>
      <c r="Y590" s="3">
        <f>IF(Y$3=0,0,INDEX(Sheet1!RawDataCols,$C590,Y$5)*$R590)</f>
        <v>0</v>
      </c>
      <c r="Z590" s="3">
        <f>IF(Z$3=0,0,INDEX(Sheet1!RawDataCols,$C590,Z$5)*$R590)</f>
        <v>0</v>
      </c>
      <c r="AA590" s="3">
        <f>IF(AA$3=0,0,INDEX(Sheet1!RawDataCols,$C590,AA$5)*$R590)</f>
        <v>0</v>
      </c>
      <c r="AB590" s="3">
        <f>IF(AB$3=0,0,INDEX(Sheet1!RawDataCols,$C590,AB$5)*$R590)</f>
        <v>0</v>
      </c>
      <c r="AC590" s="3">
        <f>IF(AC$3=0,0,INDEX(Sheet1!RawDataCols,$C590,AC$5)*$R590)</f>
        <v>0</v>
      </c>
      <c r="AD590" s="3">
        <f>IF(AD$3=0,0,INDEX(Sheet1!RawDataCols,$C590,AD$5)*$R590)</f>
        <v>0</v>
      </c>
      <c r="AE590" s="3">
        <f>IF(AE$3=0,0,INDEX(Sheet1!RawDataCols,$C590,AE$5)*$R590)</f>
        <v>0</v>
      </c>
      <c r="AF590" s="3">
        <f>IF(AF$3=0,0,INDEX(Sheet1!RawDataCols,$C590,AF$5)*$R590)</f>
        <v>0</v>
      </c>
      <c r="AG590" s="3">
        <f>IF(AG$3=0,0,INDEX(Sheet1!RawDataCols,$C590,AG$5)*$R590)</f>
        <v>0</v>
      </c>
      <c r="AH590" s="3">
        <f>IF(AH$3=0,0,INDEX(Sheet1!RawDataCols,$C590,AH$5)*$R590)</f>
        <v>0</v>
      </c>
      <c r="AI590" s="3">
        <f>IF(AI$3=0,0,INDEX(Sheet1!RawDataCols,$C590,AI$5)*$R590)</f>
        <v>0</v>
      </c>
      <c r="AJ590" s="3">
        <f>IF(AJ$3=0,0,INDEX(Sheet1!RawDataCols,$C590,AJ$5)*$R590)</f>
        <v>-70486.41</v>
      </c>
      <c r="AK590" s="3">
        <f>IF(AK$3=0,0,INDEX(Sheet1!RawDataCols,$C590,AK$5)*$R590)</f>
        <v>0</v>
      </c>
      <c r="AL590" s="3">
        <f>IF(AL$3=0,0,INDEX(Sheet1!RawDataCols,$C590,AL$5)*$R590)</f>
        <v>1403.39</v>
      </c>
      <c r="AM590" s="3">
        <f>IF(AM$3=0,0,INDEX(Sheet1!RawDataCols,$C590,AM$5)*$R590)</f>
        <v>0</v>
      </c>
      <c r="AN590" s="3">
        <f>IF(AN$3=0,0,INDEX(Sheet1!RawDataCols,$C590,AN$5)*$R590)</f>
        <v>0</v>
      </c>
      <c r="AO590" s="3">
        <f>IF(AO$3=0,0,INDEX(Sheet1!RawDataCols,$C590,AO$5)*$R590)</f>
        <v>0</v>
      </c>
      <c r="AP590" s="3">
        <f>IF(AP$3=0,0,INDEX(Sheet1!RawDataCols,$C590,AP$5)*$R590)</f>
        <v>0</v>
      </c>
      <c r="AQ590" s="3">
        <f>IF(AQ$3=0,0,INDEX(Sheet1!RawDataCols,$C590,AQ$5)*$R590)</f>
        <v>0</v>
      </c>
      <c r="AR590" s="3">
        <f>IF(AR$3=0,0,INDEX(Sheet1!RawDataCols,$C590,AR$5)*$R590)</f>
        <v>0</v>
      </c>
      <c r="AS590" s="3">
        <f>IF(AS$3=0,0,INDEX(Sheet1!RawDataCols,$C590,AS$5)*$R590)</f>
        <v>0</v>
      </c>
      <c r="AT590" s="3">
        <f>IF(AT$3=0,0,INDEX(Sheet1!RawDataCols,$C590,AT$5)*$R590)</f>
        <v>0</v>
      </c>
      <c r="AU590" s="3">
        <f>IF(AU$3=0,0,INDEX(Sheet1!RawDataCols,$C590,AU$5)*$R590)</f>
        <v>0</v>
      </c>
      <c r="AV590" s="3">
        <f>IF(AV$3=0,0,INDEX(Sheet1!RawDataCols,$C590,AV$5)*$R590)</f>
        <v>0</v>
      </c>
      <c r="AW590" s="3">
        <f>IF(AW$3=0,0,INDEX(Sheet1!RawDataCols,$C590,AW$5)*$R590)</f>
        <v>0</v>
      </c>
      <c r="AX590" s="3">
        <f>IF(AX$3=0,0,INDEX(Sheet1!RawDataCols,$C590,AX$5)*$R590)</f>
        <v>0</v>
      </c>
      <c r="AY590" s="3">
        <f>IF(AY$3=0,0,INDEX(Sheet1!RawDataCols,$C590,AY$5)*$R590)</f>
        <v>0</v>
      </c>
      <c r="AZ590" s="3">
        <f>IF(AZ$3=0,0,INDEX(Sheet1!RawDataCols,$C590,AZ$5)*$R590)</f>
        <v>0</v>
      </c>
      <c r="BA590" s="3">
        <f>IF(BA$3=0,0,INDEX(Sheet1!RawDataCols,$C590,BA$5)*$R590)</f>
        <v>0</v>
      </c>
      <c r="BB590" s="3">
        <f>IF(BB$3=0,0,INDEX(Sheet1!RawDataCols,$C590,BB$5)*$R590)</f>
        <v>0</v>
      </c>
      <c r="BC590" s="3">
        <f>IF(BC$3=0,0,INDEX(Sheet1!RawDataCols,$C590,BC$5)*$R590)</f>
        <v>0</v>
      </c>
      <c r="BD590" s="3">
        <f>IF(BD$3=0,0,INDEX(Sheet1!RawDataCols,$C590,BD$5)*$R590)</f>
        <v>0</v>
      </c>
      <c r="BE590" s="3">
        <f>IF(BE$3=0,0,INDEX(Sheet1!RawDataCols,$C590,BE$5)*$R590)</f>
        <v>0</v>
      </c>
      <c r="BF590" s="3">
        <f>IF(BF$3=0,0,INDEX(Sheet1!RawDataCols,$C590,BF$5)*$R590)</f>
        <v>0</v>
      </c>
      <c r="BG590" s="179">
        <f>IF(BG$3=0,0,INDEX(Sheet1!RawDataCols,$C590,BG$5)*$R590)</f>
        <v>0</v>
      </c>
      <c r="BH590" s="33">
        <f t="shared" si="97"/>
        <v>0</v>
      </c>
      <c r="BI590" s="33">
        <f t="shared" si="98"/>
        <v>0</v>
      </c>
      <c r="BJ590" s="33">
        <f t="shared" si="99"/>
        <v>70486.41</v>
      </c>
      <c r="BK590" s="3">
        <f>IF(BK$3=0,0,INDEX(Sheet1!RawDataCols,$C590,BK$5)*$R590)</f>
        <v>0</v>
      </c>
      <c r="BL590" s="3">
        <f>IF(BL$3=0,0,INDEX(Sheet1!RawDataCols,$C590,BL$5)*$R590)</f>
        <v>8810.8012500000004</v>
      </c>
      <c r="BM590" s="3">
        <f>IF(BM$3=0,0,INDEX(Sheet1!RawDataCols,$C590,BM$5)*$R590)</f>
        <v>8635.3775000000005</v>
      </c>
      <c r="BN590" s="3">
        <f>IF(BN$3=0,0,INDEX(Sheet1!RawDataCols,$C590,BN$5)*$R590)</f>
        <v>5073.4449999999997</v>
      </c>
      <c r="BO590" s="3">
        <f>IF(BO$3=0,0,INDEX(Sheet1!RawDataCols,$C590,BO$5)*$R590)</f>
        <v>-1866.90625</v>
      </c>
      <c r="BP590" s="3">
        <f>IF(BP$3=0,0,INDEX(Sheet1!RawDataCols,$C590,BP$5)*$R590)</f>
        <v>69083.02</v>
      </c>
      <c r="BQ590" s="3">
        <f t="shared" si="100"/>
        <v>70486.41</v>
      </c>
      <c r="BR590" s="3">
        <f t="shared" si="101"/>
        <v>0</v>
      </c>
      <c r="BS590" s="3">
        <f t="shared" si="102"/>
        <v>0</v>
      </c>
      <c r="BT590" s="3">
        <f t="shared" si="103"/>
        <v>0</v>
      </c>
      <c r="BU590" s="3" t="str">
        <f>INDEX(Sheet1!$BS$2:$BS$1000,MATCH($A590,Sheet1!$A$2:$A$1000,0))</f>
        <v>30</v>
      </c>
      <c r="BV590" s="3">
        <f>INDEX(Sheet1!$BT$2:$BT$1000,MATCH($A590,Sheet1!$A$2:$A$1000,0))</f>
        <v>0</v>
      </c>
    </row>
    <row r="591" spans="1:74" x14ac:dyDescent="0.2">
      <c r="A591" s="246" t="s">
        <v>450</v>
      </c>
      <c r="B591" s="3" t="e">
        <f>MATCH($A591,Sheet1!ACCOUNTNO,0)</f>
        <v>#N/A</v>
      </c>
      <c r="C591" s="3">
        <f t="shared" si="94"/>
        <v>65000</v>
      </c>
      <c r="D591" s="3">
        <f>IF(D$3=0,0,INDEX(Sheet1!RawDataCols,$C591,D$5))</f>
        <v>0</v>
      </c>
      <c r="E591" s="3">
        <f>IF(E$3=0,0,INDEX(Sheet1!RawDataCols,$C591,E$5))</f>
        <v>0</v>
      </c>
      <c r="F591" s="3">
        <f>IF(F$3=0,0,INDEX(Sheet1!RawDataCols,$C591,F$5))</f>
        <v>0</v>
      </c>
      <c r="G591" s="3">
        <f>IF(G$3=0,0,INDEX(Sheet1!RawDataCols,$C591,G$5))</f>
        <v>0</v>
      </c>
      <c r="H591" s="3">
        <f>IF(H$3=0,0,INDEX(Sheet1!RawDataCols,$C591,H$5))</f>
        <v>0</v>
      </c>
      <c r="I591" s="3">
        <f>IF(I$3=0,0,INDEX(Sheet1!RawDataCols,$C591,I$5))</f>
        <v>0</v>
      </c>
      <c r="J591" s="3">
        <f>IF(J$3=0,0,INDEX(Sheet1!RawDataCols,$C591,J$5))</f>
        <v>0</v>
      </c>
      <c r="K591" s="3">
        <f>IF(K$3=0,0,INDEX(Sheet1!RawDataCols,$C591,K$5))</f>
        <v>0</v>
      </c>
      <c r="L591" s="3">
        <f>IF(L$3=0,0,INDEX(Sheet1!RawDataCols,$C591,L$5))</f>
        <v>0</v>
      </c>
      <c r="M591" s="3">
        <f>IF(M$3=0,0,INDEX(Sheet1!RawDataCols,$C591,M$5))</f>
        <v>0</v>
      </c>
      <c r="N591" s="3">
        <f>IF(N$3=0,0,INDEX(Sheet1!RawDataCols,$C591,N$5))</f>
        <v>0</v>
      </c>
      <c r="O591" s="3">
        <f>INDEX(Sheet1!RawDataCols,$C591,O$5)</f>
        <v>0</v>
      </c>
      <c r="P591" s="3">
        <f>INDEX(Sheet1!RawDataCols,$C591,P$5)</f>
        <v>0</v>
      </c>
      <c r="Q591" s="3">
        <f>IF(Q$3=0,0,INDEX(Sheet1!RawDataCols,$C591,Q$5))</f>
        <v>0</v>
      </c>
      <c r="R591" s="3">
        <f t="shared" si="95"/>
        <v>1</v>
      </c>
      <c r="S591" s="3">
        <f t="shared" si="96"/>
        <v>-1</v>
      </c>
      <c r="T591" s="3">
        <f>IF(T$3=0,0,INDEX(Sheet1!RawDataCols,$C591,T$5)*$R591)</f>
        <v>0</v>
      </c>
      <c r="U591" s="3">
        <f>IF(U$3=0,0,INDEX(Sheet1!RawDataCols,$C591,U$5)*$R591)</f>
        <v>0</v>
      </c>
      <c r="V591" s="3">
        <f>IF(V$3=0,0,INDEX(Sheet1!RawDataCols,$C591,V$5)*$R591)</f>
        <v>0</v>
      </c>
      <c r="W591" s="3">
        <f>IF(W$3=0,0,INDEX(Sheet1!RawDataCols,$C591,W$5)*$R591)</f>
        <v>0</v>
      </c>
      <c r="X591" s="3">
        <f>IF(X$3=0,0,INDEX(Sheet1!RawDataCols,$C591,X$5)*$R591)</f>
        <v>0</v>
      </c>
      <c r="Y591" s="3">
        <f>IF(Y$3=0,0,INDEX(Sheet1!RawDataCols,$C591,Y$5)*$R591)</f>
        <v>0</v>
      </c>
      <c r="Z591" s="3">
        <f>IF(Z$3=0,0,INDEX(Sheet1!RawDataCols,$C591,Z$5)*$R591)</f>
        <v>0</v>
      </c>
      <c r="AA591" s="3">
        <f>IF(AA$3=0,0,INDEX(Sheet1!RawDataCols,$C591,AA$5)*$R591)</f>
        <v>0</v>
      </c>
      <c r="AB591" s="3">
        <f>IF(AB$3=0,0,INDEX(Sheet1!RawDataCols,$C591,AB$5)*$R591)</f>
        <v>0</v>
      </c>
      <c r="AC591" s="3">
        <f>IF(AC$3=0,0,INDEX(Sheet1!RawDataCols,$C591,AC$5)*$R591)</f>
        <v>0</v>
      </c>
      <c r="AD591" s="3">
        <f>IF(AD$3=0,0,INDEX(Sheet1!RawDataCols,$C591,AD$5)*$R591)</f>
        <v>0</v>
      </c>
      <c r="AE591" s="3">
        <f>IF(AE$3=0,0,INDEX(Sheet1!RawDataCols,$C591,AE$5)*$R591)</f>
        <v>0</v>
      </c>
      <c r="AF591" s="3">
        <f>IF(AF$3=0,0,INDEX(Sheet1!RawDataCols,$C591,AF$5)*$R591)</f>
        <v>0</v>
      </c>
      <c r="AG591" s="3">
        <f>IF(AG$3=0,0,INDEX(Sheet1!RawDataCols,$C591,AG$5)*$R591)</f>
        <v>0</v>
      </c>
      <c r="AH591" s="3">
        <f>IF(AH$3=0,0,INDEX(Sheet1!RawDataCols,$C591,AH$5)*$R591)</f>
        <v>0</v>
      </c>
      <c r="AI591" s="3">
        <f>IF(AI$3=0,0,INDEX(Sheet1!RawDataCols,$C591,AI$5)*$R591)</f>
        <v>0</v>
      </c>
      <c r="AJ591" s="3">
        <f>IF(AJ$3=0,0,INDEX(Sheet1!RawDataCols,$C591,AJ$5)*$R591)</f>
        <v>0</v>
      </c>
      <c r="AK591" s="3">
        <f>IF(AK$3=0,0,INDEX(Sheet1!RawDataCols,$C591,AK$5)*$R591)</f>
        <v>0</v>
      </c>
      <c r="AL591" s="3">
        <f>IF(AL$3=0,0,INDEX(Sheet1!RawDataCols,$C591,AL$5)*$R591)</f>
        <v>0</v>
      </c>
      <c r="AM591" s="3">
        <f>IF(AM$3=0,0,INDEX(Sheet1!RawDataCols,$C591,AM$5)*$R591)</f>
        <v>0</v>
      </c>
      <c r="AN591" s="3">
        <f>IF(AN$3=0,0,INDEX(Sheet1!RawDataCols,$C591,AN$5)*$R591)</f>
        <v>0</v>
      </c>
      <c r="AO591" s="3">
        <f>IF(AO$3=0,0,INDEX(Sheet1!RawDataCols,$C591,AO$5)*$R591)</f>
        <v>0</v>
      </c>
      <c r="AP591" s="3">
        <f>IF(AP$3=0,0,INDEX(Sheet1!RawDataCols,$C591,AP$5)*$R591)</f>
        <v>0</v>
      </c>
      <c r="AQ591" s="3">
        <f>IF(AQ$3=0,0,INDEX(Sheet1!RawDataCols,$C591,AQ$5)*$R591)</f>
        <v>0</v>
      </c>
      <c r="AR591" s="3">
        <f>IF(AR$3=0,0,INDEX(Sheet1!RawDataCols,$C591,AR$5)*$R591)</f>
        <v>0</v>
      </c>
      <c r="AS591" s="3">
        <f>IF(AS$3=0,0,INDEX(Sheet1!RawDataCols,$C591,AS$5)*$R591)</f>
        <v>0</v>
      </c>
      <c r="AT591" s="3">
        <f>IF(AT$3=0,0,INDEX(Sheet1!RawDataCols,$C591,AT$5)*$R591)</f>
        <v>0</v>
      </c>
      <c r="AU591" s="3">
        <f>IF(AU$3=0,0,INDEX(Sheet1!RawDataCols,$C591,AU$5)*$R591)</f>
        <v>0</v>
      </c>
      <c r="AV591" s="3">
        <f>IF(AV$3=0,0,INDEX(Sheet1!RawDataCols,$C591,AV$5)*$R591)</f>
        <v>0</v>
      </c>
      <c r="AW591" s="3">
        <f>IF(AW$3=0,0,INDEX(Sheet1!RawDataCols,$C591,AW$5)*$R591)</f>
        <v>0</v>
      </c>
      <c r="AX591" s="3">
        <f>IF(AX$3=0,0,INDEX(Sheet1!RawDataCols,$C591,AX$5)*$R591)</f>
        <v>0</v>
      </c>
      <c r="AY591" s="3">
        <f>IF(AY$3=0,0,INDEX(Sheet1!RawDataCols,$C591,AY$5)*$R591)</f>
        <v>0</v>
      </c>
      <c r="AZ591" s="3">
        <f>IF(AZ$3=0,0,INDEX(Sheet1!RawDataCols,$C591,AZ$5)*$R591)</f>
        <v>0</v>
      </c>
      <c r="BA591" s="3">
        <f>IF(BA$3=0,0,INDEX(Sheet1!RawDataCols,$C591,BA$5)*$R591)</f>
        <v>0</v>
      </c>
      <c r="BB591" s="3">
        <f>IF(BB$3=0,0,INDEX(Sheet1!RawDataCols,$C591,BB$5)*$R591)</f>
        <v>0</v>
      </c>
      <c r="BC591" s="3">
        <f>IF(BC$3=0,0,INDEX(Sheet1!RawDataCols,$C591,BC$5)*$R591)</f>
        <v>0</v>
      </c>
      <c r="BD591" s="3">
        <f>IF(BD$3=0,0,INDEX(Sheet1!RawDataCols,$C591,BD$5)*$R591)</f>
        <v>0</v>
      </c>
      <c r="BE591" s="3">
        <f>IF(BE$3=0,0,INDEX(Sheet1!RawDataCols,$C591,BE$5)*$R591)</f>
        <v>0</v>
      </c>
      <c r="BF591" s="3">
        <f>IF(BF$3=0,0,INDEX(Sheet1!RawDataCols,$C591,BF$5)*$R591)</f>
        <v>0</v>
      </c>
      <c r="BG591" s="179">
        <f>IF(BG$3=0,0,INDEX(Sheet1!RawDataCols,$C591,BG$5)*$R591)</f>
        <v>0</v>
      </c>
      <c r="BH591" s="33">
        <f t="shared" si="97"/>
        <v>0</v>
      </c>
      <c r="BI591" s="33">
        <f t="shared" si="98"/>
        <v>0</v>
      </c>
      <c r="BJ591" s="33">
        <f t="shared" si="99"/>
        <v>0</v>
      </c>
      <c r="BK591" s="3">
        <f>IF(BK$3=0,0,INDEX(Sheet1!RawDataCols,$C591,BK$5)*$R591)</f>
        <v>0</v>
      </c>
      <c r="BL591" s="3">
        <f>IF(BL$3=0,0,INDEX(Sheet1!RawDataCols,$C591,BL$5)*$R591)</f>
        <v>0</v>
      </c>
      <c r="BM591" s="3">
        <f>IF(BM$3=0,0,INDEX(Sheet1!RawDataCols,$C591,BM$5)*$R591)</f>
        <v>0</v>
      </c>
      <c r="BN591" s="3">
        <f>IF(BN$3=0,0,INDEX(Sheet1!RawDataCols,$C591,BN$5)*$R591)</f>
        <v>0</v>
      </c>
      <c r="BO591" s="3">
        <f>IF(BO$3=0,0,INDEX(Sheet1!RawDataCols,$C591,BO$5)*$R591)</f>
        <v>0</v>
      </c>
      <c r="BP591" s="3">
        <f>IF(BP$3=0,0,INDEX(Sheet1!RawDataCols,$C591,BP$5)*$R591)</f>
        <v>0</v>
      </c>
      <c r="BQ591" s="3">
        <f t="shared" si="100"/>
        <v>0</v>
      </c>
      <c r="BR591" s="3">
        <f t="shared" si="101"/>
        <v>0</v>
      </c>
      <c r="BS591" s="3">
        <f t="shared" si="102"/>
        <v>0</v>
      </c>
      <c r="BT591" s="3">
        <f t="shared" si="103"/>
        <v>0</v>
      </c>
      <c r="BU591" s="3" t="e">
        <f>INDEX(Sheet1!$BS$2:$BS$1000,MATCH($A591,Sheet1!$A$2:$A$1000,0))</f>
        <v>#N/A</v>
      </c>
      <c r="BV591" s="3" t="e">
        <f>INDEX(Sheet1!$BT$2:$BT$1000,MATCH($A591,Sheet1!$A$2:$A$1000,0))</f>
        <v>#N/A</v>
      </c>
    </row>
    <row r="592" spans="1:74" x14ac:dyDescent="0.2">
      <c r="A592" s="11" t="s">
        <v>451</v>
      </c>
      <c r="B592" s="3">
        <f>MATCH($A592,Sheet1!ACCOUNTNO,0)</f>
        <v>549</v>
      </c>
      <c r="C592" s="3">
        <f t="shared" si="94"/>
        <v>549</v>
      </c>
      <c r="D592" s="3" t="str">
        <f>IF(D$3=0,0,INDEX(Sheet1!RawDataCols,$C592,D$5))</f>
        <v>75200H02</v>
      </c>
      <c r="E592" s="3" t="str">
        <f>IF(E$3=0,0,INDEX(Sheet1!RawDataCols,$C592,E$5))</f>
        <v xml:space="preserve">75200          </v>
      </c>
      <c r="F592" s="3" t="str">
        <f>IF(F$3=0,0,INDEX(Sheet1!RawDataCols,$C592,F$5))</f>
        <v xml:space="preserve">H02            </v>
      </c>
      <c r="G592" s="3" t="str">
        <f>IF(G$3=0,0,INDEX(Sheet1!RawDataCols,$C592,G$5))</f>
        <v xml:space="preserve">               </v>
      </c>
      <c r="H592" s="3" t="str">
        <f>IF(H$3=0,0,INDEX(Sheet1!RawDataCols,$C592,H$5))</f>
        <v xml:space="preserve">               </v>
      </c>
      <c r="I592" s="3" t="str">
        <f>IF(I$3=0,0,INDEX(Sheet1!RawDataCols,$C592,I$5))</f>
        <v xml:space="preserve">               </v>
      </c>
      <c r="J592" s="3" t="str">
        <f>IF(J$3=0,0,INDEX(Sheet1!RawDataCols,$C592,J$5))</f>
        <v xml:space="preserve">               </v>
      </c>
      <c r="K592" s="3" t="str">
        <f>IF(K$3=0,0,INDEX(Sheet1!RawDataCols,$C592,K$5))</f>
        <v xml:space="preserve">               </v>
      </c>
      <c r="L592" s="3" t="str">
        <f>IF(L$3=0,0,INDEX(Sheet1!RawDataCols,$C592,L$5))</f>
        <v xml:space="preserve">               </v>
      </c>
      <c r="M592" s="3" t="str">
        <f>IF(M$3=0,0,INDEX(Sheet1!RawDataCols,$C592,M$5))</f>
        <v xml:space="preserve">F007  </v>
      </c>
      <c r="N592" s="3" t="str">
        <f>IF(N$3=0,0,INDEX(Sheet1!RawDataCols,$C592,N$5))</f>
        <v>Trusts-JMFT</v>
      </c>
      <c r="O592" s="3">
        <f>INDEX(Sheet1!RawDataCols,$C592,O$5)</f>
        <v>28</v>
      </c>
      <c r="P592" s="3" t="str">
        <f>INDEX(Sheet1!RawDataCols,$C592,P$5)</f>
        <v>Current Liabilities</v>
      </c>
      <c r="Q592" s="3" t="str">
        <f>IF(Q$3=0,0,INDEX(Sheet1!RawDataCols,$C592,Q$5))</f>
        <v>B</v>
      </c>
      <c r="R592" s="3">
        <f t="shared" si="95"/>
        <v>-1</v>
      </c>
      <c r="S592" s="3">
        <f t="shared" si="96"/>
        <v>1</v>
      </c>
      <c r="T592" s="3">
        <f>IF(T$3=0,0,INDEX(Sheet1!RawDataCols,$C592,T$5)*$R592)</f>
        <v>0</v>
      </c>
      <c r="U592" s="3">
        <f>IF(U$3=0,0,INDEX(Sheet1!RawDataCols,$C592,U$5)*$R592)</f>
        <v>0</v>
      </c>
      <c r="V592" s="3">
        <f>IF(V$3=0,0,INDEX(Sheet1!RawDataCols,$C592,V$5)*$R592)</f>
        <v>0</v>
      </c>
      <c r="W592" s="3">
        <f>IF(W$3=0,0,INDEX(Sheet1!RawDataCols,$C592,W$5)*$R592)</f>
        <v>0</v>
      </c>
      <c r="X592" s="3">
        <f>IF(X$3=0,0,INDEX(Sheet1!RawDataCols,$C592,X$5)*$R592)</f>
        <v>0</v>
      </c>
      <c r="Y592" s="3">
        <f>IF(Y$3=0,0,INDEX(Sheet1!RawDataCols,$C592,Y$5)*$R592)</f>
        <v>0</v>
      </c>
      <c r="Z592" s="3">
        <f>IF(Z$3=0,0,INDEX(Sheet1!RawDataCols,$C592,Z$5)*$R592)</f>
        <v>0</v>
      </c>
      <c r="AA592" s="3">
        <f>IF(AA$3=0,0,INDEX(Sheet1!RawDataCols,$C592,AA$5)*$R592)</f>
        <v>0</v>
      </c>
      <c r="AB592" s="3">
        <f>IF(AB$3=0,0,INDEX(Sheet1!RawDataCols,$C592,AB$5)*$R592)</f>
        <v>0</v>
      </c>
      <c r="AC592" s="3">
        <f>IF(AC$3=0,0,INDEX(Sheet1!RawDataCols,$C592,AC$5)*$R592)</f>
        <v>0</v>
      </c>
      <c r="AD592" s="3">
        <f>IF(AD$3=0,0,INDEX(Sheet1!RawDataCols,$C592,AD$5)*$R592)</f>
        <v>0</v>
      </c>
      <c r="AE592" s="3">
        <f>IF(AE$3=0,0,INDEX(Sheet1!RawDataCols,$C592,AE$5)*$R592)</f>
        <v>0</v>
      </c>
      <c r="AF592" s="3">
        <f>IF(AF$3=0,0,INDEX(Sheet1!RawDataCols,$C592,AF$5)*$R592)</f>
        <v>0</v>
      </c>
      <c r="AG592" s="3">
        <f>IF(AG$3=0,0,INDEX(Sheet1!RawDataCols,$C592,AG$5)*$R592)</f>
        <v>0</v>
      </c>
      <c r="AH592" s="3">
        <f>IF(AH$3=0,0,INDEX(Sheet1!RawDataCols,$C592,AH$5)*$R592)</f>
        <v>0</v>
      </c>
      <c r="AI592" s="3">
        <f>IF(AI$3=0,0,INDEX(Sheet1!RawDataCols,$C592,AI$5)*$R592)</f>
        <v>0</v>
      </c>
      <c r="AJ592" s="3">
        <f>IF(AJ$3=0,0,INDEX(Sheet1!RawDataCols,$C592,AJ$5)*$R592)</f>
        <v>0</v>
      </c>
      <c r="AK592" s="3">
        <f>IF(AK$3=0,0,INDEX(Sheet1!RawDataCols,$C592,AK$5)*$R592)</f>
        <v>0</v>
      </c>
      <c r="AL592" s="3">
        <f>IF(AL$3=0,0,INDEX(Sheet1!RawDataCols,$C592,AL$5)*$R592)</f>
        <v>0</v>
      </c>
      <c r="AM592" s="3">
        <f>IF(AM$3=0,0,INDEX(Sheet1!RawDataCols,$C592,AM$5)*$R592)</f>
        <v>0</v>
      </c>
      <c r="AN592" s="3">
        <f>IF(AN$3=0,0,INDEX(Sheet1!RawDataCols,$C592,AN$5)*$R592)</f>
        <v>0</v>
      </c>
      <c r="AO592" s="3">
        <f>IF(AO$3=0,0,INDEX(Sheet1!RawDataCols,$C592,AO$5)*$R592)</f>
        <v>0</v>
      </c>
      <c r="AP592" s="3">
        <f>IF(AP$3=0,0,INDEX(Sheet1!RawDataCols,$C592,AP$5)*$R592)</f>
        <v>0</v>
      </c>
      <c r="AQ592" s="3">
        <f>IF(AQ$3=0,0,INDEX(Sheet1!RawDataCols,$C592,AQ$5)*$R592)</f>
        <v>0</v>
      </c>
      <c r="AR592" s="3">
        <f>IF(AR$3=0,0,INDEX(Sheet1!RawDataCols,$C592,AR$5)*$R592)</f>
        <v>0</v>
      </c>
      <c r="AS592" s="3">
        <f>IF(AS$3=0,0,INDEX(Sheet1!RawDataCols,$C592,AS$5)*$R592)</f>
        <v>0</v>
      </c>
      <c r="AT592" s="3">
        <f>IF(AT$3=0,0,INDEX(Sheet1!RawDataCols,$C592,AT$5)*$R592)</f>
        <v>0</v>
      </c>
      <c r="AU592" s="3">
        <f>IF(AU$3=0,0,INDEX(Sheet1!RawDataCols,$C592,AU$5)*$R592)</f>
        <v>0</v>
      </c>
      <c r="AV592" s="3">
        <f>IF(AV$3=0,0,INDEX(Sheet1!RawDataCols,$C592,AV$5)*$R592)</f>
        <v>0</v>
      </c>
      <c r="AW592" s="3">
        <f>IF(AW$3=0,0,INDEX(Sheet1!RawDataCols,$C592,AW$5)*$R592)</f>
        <v>0</v>
      </c>
      <c r="AX592" s="3">
        <f>IF(AX$3=0,0,INDEX(Sheet1!RawDataCols,$C592,AX$5)*$R592)</f>
        <v>0</v>
      </c>
      <c r="AY592" s="3">
        <f>IF(AY$3=0,0,INDEX(Sheet1!RawDataCols,$C592,AY$5)*$R592)</f>
        <v>0</v>
      </c>
      <c r="AZ592" s="3">
        <f>IF(AZ$3=0,0,INDEX(Sheet1!RawDataCols,$C592,AZ$5)*$R592)</f>
        <v>0</v>
      </c>
      <c r="BA592" s="3">
        <f>IF(BA$3=0,0,INDEX(Sheet1!RawDataCols,$C592,BA$5)*$R592)</f>
        <v>0</v>
      </c>
      <c r="BB592" s="3">
        <f>IF(BB$3=0,0,INDEX(Sheet1!RawDataCols,$C592,BB$5)*$R592)</f>
        <v>0</v>
      </c>
      <c r="BC592" s="3">
        <f>IF(BC$3=0,0,INDEX(Sheet1!RawDataCols,$C592,BC$5)*$R592)</f>
        <v>0</v>
      </c>
      <c r="BD592" s="3">
        <f>IF(BD$3=0,0,INDEX(Sheet1!RawDataCols,$C592,BD$5)*$R592)</f>
        <v>0</v>
      </c>
      <c r="BE592" s="3">
        <f>IF(BE$3=0,0,INDEX(Sheet1!RawDataCols,$C592,BE$5)*$R592)</f>
        <v>0</v>
      </c>
      <c r="BF592" s="3">
        <f>IF(BF$3=0,0,INDEX(Sheet1!RawDataCols,$C592,BF$5)*$R592)</f>
        <v>0</v>
      </c>
      <c r="BG592" s="179">
        <f>IF(BG$3=0,0,INDEX(Sheet1!RawDataCols,$C592,BG$5)*$R592)</f>
        <v>0</v>
      </c>
      <c r="BH592" s="33">
        <f t="shared" si="97"/>
        <v>0</v>
      </c>
      <c r="BI592" s="33">
        <f t="shared" si="98"/>
        <v>0</v>
      </c>
      <c r="BJ592" s="33">
        <f t="shared" si="99"/>
        <v>0</v>
      </c>
      <c r="BK592" s="3">
        <f>IF(BK$3=0,0,INDEX(Sheet1!RawDataCols,$C592,BK$5)*$R592)</f>
        <v>0</v>
      </c>
      <c r="BL592" s="3">
        <f>IF(BL$3=0,0,INDEX(Sheet1!RawDataCols,$C592,BL$5)*$R592)</f>
        <v>0</v>
      </c>
      <c r="BM592" s="3">
        <f>IF(BM$3=0,0,INDEX(Sheet1!RawDataCols,$C592,BM$5)*$R592)</f>
        <v>0</v>
      </c>
      <c r="BN592" s="3">
        <f>IF(BN$3=0,0,INDEX(Sheet1!RawDataCols,$C592,BN$5)*$R592)</f>
        <v>0</v>
      </c>
      <c r="BO592" s="3">
        <f>IF(BO$3=0,0,INDEX(Sheet1!RawDataCols,$C592,BO$5)*$R592)</f>
        <v>0</v>
      </c>
      <c r="BP592" s="3">
        <f>IF(BP$3=0,0,INDEX(Sheet1!RawDataCols,$C592,BP$5)*$R592)</f>
        <v>0</v>
      </c>
      <c r="BQ592" s="3">
        <f t="shared" si="100"/>
        <v>0</v>
      </c>
      <c r="BR592" s="3">
        <f t="shared" si="101"/>
        <v>0</v>
      </c>
      <c r="BS592" s="3">
        <f t="shared" si="102"/>
        <v>0</v>
      </c>
      <c r="BT592" s="3">
        <f t="shared" si="103"/>
        <v>0</v>
      </c>
      <c r="BU592" s="3" t="str">
        <f>INDEX(Sheet1!$BS$2:$BS$1000,MATCH($A592,Sheet1!$A$2:$A$1000,0))</f>
        <v>31</v>
      </c>
      <c r="BV592" s="3">
        <f>INDEX(Sheet1!$BT$2:$BT$1000,MATCH($A592,Sheet1!$A$2:$A$1000,0))</f>
        <v>0</v>
      </c>
    </row>
    <row r="593" spans="1:74" x14ac:dyDescent="0.2">
      <c r="A593" s="11" t="s">
        <v>999</v>
      </c>
      <c r="B593" s="3">
        <f>MATCH($A593,Sheet1!ACCOUNTNO,0)</f>
        <v>550</v>
      </c>
      <c r="C593" s="3">
        <f t="shared" si="94"/>
        <v>550</v>
      </c>
      <c r="D593" s="3" t="str">
        <f>IF(D$3=0,0,INDEX(Sheet1!RawDataCols,$C593,D$5))</f>
        <v>90100G07</v>
      </c>
      <c r="E593" s="3" t="str">
        <f>IF(E$3=0,0,INDEX(Sheet1!RawDataCols,$C593,E$5))</f>
        <v xml:space="preserve">90100          </v>
      </c>
      <c r="F593" s="3" t="str">
        <f>IF(F$3=0,0,INDEX(Sheet1!RawDataCols,$C593,F$5))</f>
        <v xml:space="preserve">G07            </v>
      </c>
      <c r="G593" s="3" t="str">
        <f>IF(G$3=0,0,INDEX(Sheet1!RawDataCols,$C593,G$5))</f>
        <v xml:space="preserve">               </v>
      </c>
      <c r="H593" s="3" t="str">
        <f>IF(H$3=0,0,INDEX(Sheet1!RawDataCols,$C593,H$5))</f>
        <v xml:space="preserve">               </v>
      </c>
      <c r="I593" s="3" t="str">
        <f>IF(I$3=0,0,INDEX(Sheet1!RawDataCols,$C593,I$5))</f>
        <v xml:space="preserve">               </v>
      </c>
      <c r="J593" s="3" t="str">
        <f>IF(J$3=0,0,INDEX(Sheet1!RawDataCols,$C593,J$5))</f>
        <v xml:space="preserve">               </v>
      </c>
      <c r="K593" s="3" t="str">
        <f>IF(K$3=0,0,INDEX(Sheet1!RawDataCols,$C593,K$5))</f>
        <v xml:space="preserve">               </v>
      </c>
      <c r="L593" s="3" t="str">
        <f>IF(L$3=0,0,INDEX(Sheet1!RawDataCols,$C593,L$5))</f>
        <v xml:space="preserve">               </v>
      </c>
      <c r="M593" s="3" t="str">
        <f>IF(M$3=0,0,INDEX(Sheet1!RawDataCols,$C593,M$5))</f>
        <v xml:space="preserve">F007  </v>
      </c>
      <c r="N593" s="3" t="str">
        <f>IF(N$3=0,0,INDEX(Sheet1!RawDataCols,$C593,N$5))</f>
        <v>Retained Earnings-GPM</v>
      </c>
      <c r="O593" s="3">
        <f>INDEX(Sheet1!RawDataCols,$C593,O$5)</f>
        <v>40</v>
      </c>
      <c r="P593" s="3" t="str">
        <f>INDEX(Sheet1!RawDataCols,$C593,P$5)</f>
        <v>Retained Earnings</v>
      </c>
      <c r="Q593" s="3" t="str">
        <f>IF(Q$3=0,0,INDEX(Sheet1!RawDataCols,$C593,Q$5))</f>
        <v>R</v>
      </c>
      <c r="R593" s="3">
        <f t="shared" si="95"/>
        <v>-1</v>
      </c>
      <c r="S593" s="3">
        <f t="shared" si="96"/>
        <v>1</v>
      </c>
      <c r="T593" s="3">
        <f>IF(T$3=0,0,INDEX(Sheet1!RawDataCols,$C593,T$5)*$R593)</f>
        <v>29703828.690000001</v>
      </c>
      <c r="U593" s="3">
        <f>IF(U$3=0,0,INDEX(Sheet1!RawDataCols,$C593,U$5)*$R593)</f>
        <v>0</v>
      </c>
      <c r="V593" s="3">
        <f>IF(V$3=0,0,INDEX(Sheet1!RawDataCols,$C593,V$5)*$R593)</f>
        <v>0</v>
      </c>
      <c r="W593" s="3">
        <f>IF(W$3=0,0,INDEX(Sheet1!RawDataCols,$C593,W$5)*$R593)</f>
        <v>0</v>
      </c>
      <c r="X593" s="3">
        <f>IF(X$3=0,0,INDEX(Sheet1!RawDataCols,$C593,X$5)*$R593)</f>
        <v>0</v>
      </c>
      <c r="Y593" s="3">
        <f>IF(Y$3=0,0,INDEX(Sheet1!RawDataCols,$C593,Y$5)*$R593)</f>
        <v>0</v>
      </c>
      <c r="Z593" s="3">
        <f>IF(Z$3=0,0,INDEX(Sheet1!RawDataCols,$C593,Z$5)*$R593)</f>
        <v>0</v>
      </c>
      <c r="AA593" s="3">
        <f>IF(AA$3=0,0,INDEX(Sheet1!RawDataCols,$C593,AA$5)*$R593)</f>
        <v>0</v>
      </c>
      <c r="AB593" s="3">
        <f>IF(AB$3=0,0,INDEX(Sheet1!RawDataCols,$C593,AB$5)*$R593)</f>
        <v>0</v>
      </c>
      <c r="AC593" s="3">
        <f>IF(AC$3=0,0,INDEX(Sheet1!RawDataCols,$C593,AC$5)*$R593)</f>
        <v>0</v>
      </c>
      <c r="AD593" s="3">
        <f>IF(AD$3=0,0,INDEX(Sheet1!RawDataCols,$C593,AD$5)*$R593)</f>
        <v>0</v>
      </c>
      <c r="AE593" s="3">
        <f>IF(AE$3=0,0,INDEX(Sheet1!RawDataCols,$C593,AE$5)*$R593)</f>
        <v>0</v>
      </c>
      <c r="AF593" s="3">
        <f>IF(AF$3=0,0,INDEX(Sheet1!RawDataCols,$C593,AF$5)*$R593)</f>
        <v>0</v>
      </c>
      <c r="AG593" s="3">
        <f>IF(AG$3=0,0,INDEX(Sheet1!RawDataCols,$C593,AG$5)*$R593)</f>
        <v>0</v>
      </c>
      <c r="AH593" s="3">
        <f>IF(AH$3=0,0,INDEX(Sheet1!RawDataCols,$C593,AH$5)*$R593)</f>
        <v>0</v>
      </c>
      <c r="AI593" s="3">
        <f>IF(AI$3=0,0,INDEX(Sheet1!RawDataCols,$C593,AI$5)*$R593)</f>
        <v>0</v>
      </c>
      <c r="AJ593" s="3">
        <f>IF(AJ$3=0,0,INDEX(Sheet1!RawDataCols,$C593,AJ$5)*$R593)</f>
        <v>0</v>
      </c>
      <c r="AK593" s="3">
        <f>IF(AK$3=0,0,INDEX(Sheet1!RawDataCols,$C593,AK$5)*$R593)</f>
        <v>0</v>
      </c>
      <c r="AL593" s="3">
        <f>IF(AL$3=0,0,INDEX(Sheet1!RawDataCols,$C593,AL$5)*$R593)</f>
        <v>0</v>
      </c>
      <c r="AM593" s="3">
        <f>IF(AM$3=0,0,INDEX(Sheet1!RawDataCols,$C593,AM$5)*$R593)</f>
        <v>0</v>
      </c>
      <c r="AN593" s="3">
        <f>IF(AN$3=0,0,INDEX(Sheet1!RawDataCols,$C593,AN$5)*$R593)</f>
        <v>0</v>
      </c>
      <c r="AO593" s="3">
        <f>IF(AO$3=0,0,INDEX(Sheet1!RawDataCols,$C593,AO$5)*$R593)</f>
        <v>0</v>
      </c>
      <c r="AP593" s="3">
        <f>IF(AP$3=0,0,INDEX(Sheet1!RawDataCols,$C593,AP$5)*$R593)</f>
        <v>0</v>
      </c>
      <c r="AQ593" s="3">
        <f>IF(AQ$3=0,0,INDEX(Sheet1!RawDataCols,$C593,AQ$5)*$R593)</f>
        <v>0</v>
      </c>
      <c r="AR593" s="3">
        <f>IF(AR$3=0,0,INDEX(Sheet1!RawDataCols,$C593,AR$5)*$R593)</f>
        <v>0</v>
      </c>
      <c r="AS593" s="3">
        <f>IF(AS$3=0,0,INDEX(Sheet1!RawDataCols,$C593,AS$5)*$R593)</f>
        <v>0</v>
      </c>
      <c r="AT593" s="3">
        <f>IF(AT$3=0,0,INDEX(Sheet1!RawDataCols,$C593,AT$5)*$R593)</f>
        <v>0</v>
      </c>
      <c r="AU593" s="3">
        <f>IF(AU$3=0,0,INDEX(Sheet1!RawDataCols,$C593,AU$5)*$R593)</f>
        <v>0</v>
      </c>
      <c r="AV593" s="3">
        <f>IF(AV$3=0,0,INDEX(Sheet1!RawDataCols,$C593,AV$5)*$R593)</f>
        <v>0</v>
      </c>
      <c r="AW593" s="3">
        <f>IF(AW$3=0,0,INDEX(Sheet1!RawDataCols,$C593,AW$5)*$R593)</f>
        <v>0</v>
      </c>
      <c r="AX593" s="3">
        <f>IF(AX$3=0,0,INDEX(Sheet1!RawDataCols,$C593,AX$5)*$R593)</f>
        <v>0</v>
      </c>
      <c r="AY593" s="3">
        <f>IF(AY$3=0,0,INDEX(Sheet1!RawDataCols,$C593,AY$5)*$R593)</f>
        <v>0</v>
      </c>
      <c r="AZ593" s="3">
        <f>IF(AZ$3=0,0,INDEX(Sheet1!RawDataCols,$C593,AZ$5)*$R593)</f>
        <v>0</v>
      </c>
      <c r="BA593" s="3">
        <f>IF(BA$3=0,0,INDEX(Sheet1!RawDataCols,$C593,BA$5)*$R593)</f>
        <v>0</v>
      </c>
      <c r="BB593" s="3">
        <f>IF(BB$3=0,0,INDEX(Sheet1!RawDataCols,$C593,BB$5)*$R593)</f>
        <v>0</v>
      </c>
      <c r="BC593" s="3">
        <f>IF(BC$3=0,0,INDEX(Sheet1!RawDataCols,$C593,BC$5)*$R593)</f>
        <v>0</v>
      </c>
      <c r="BD593" s="3">
        <f>IF(BD$3=0,0,INDEX(Sheet1!RawDataCols,$C593,BD$5)*$R593)</f>
        <v>0</v>
      </c>
      <c r="BE593" s="3">
        <f>IF(BE$3=0,0,INDEX(Sheet1!RawDataCols,$C593,BE$5)*$R593)</f>
        <v>0</v>
      </c>
      <c r="BF593" s="3">
        <f>IF(BF$3=0,0,INDEX(Sheet1!RawDataCols,$C593,BF$5)*$R593)</f>
        <v>0</v>
      </c>
      <c r="BG593" s="179">
        <f>IF(BG$3=0,0,INDEX(Sheet1!RawDataCols,$C593,BG$5)*$R593)</f>
        <v>0</v>
      </c>
      <c r="BH593" s="33">
        <f t="shared" si="97"/>
        <v>29703828.690000001</v>
      </c>
      <c r="BI593" s="33">
        <f t="shared" si="98"/>
        <v>0</v>
      </c>
      <c r="BJ593" s="33">
        <f t="shared" si="99"/>
        <v>26400385.48</v>
      </c>
      <c r="BK593" s="3">
        <f>IF(BK$3=0,0,INDEX(Sheet1!RawDataCols,$C593,BK$5)*$R593)</f>
        <v>0</v>
      </c>
      <c r="BL593" s="3">
        <f>IF(BL$3=0,0,INDEX(Sheet1!RawDataCols,$C593,BL$5)*$R593)</f>
        <v>3300048.1850000001</v>
      </c>
      <c r="BM593" s="3">
        <f>IF(BM$3=0,0,INDEX(Sheet1!RawDataCols,$C593,BM$5)*$R593)</f>
        <v>2854483.4049999998</v>
      </c>
      <c r="BN593" s="3">
        <f>IF(BN$3=0,0,INDEX(Sheet1!RawDataCols,$C593,BN$5)*$R593)</f>
        <v>2428129.3937499998</v>
      </c>
      <c r="BO593" s="3">
        <f>IF(BO$3=0,0,INDEX(Sheet1!RawDataCols,$C593,BO$5)*$R593)</f>
        <v>2010576.33</v>
      </c>
      <c r="BP593" s="3">
        <f>IF(BP$3=0,0,INDEX(Sheet1!RawDataCols,$C593,BP$5)*$R593)</f>
        <v>26400385.48</v>
      </c>
      <c r="BQ593" s="3">
        <f t="shared" si="100"/>
        <v>29703828.690000001</v>
      </c>
      <c r="BR593" s="3">
        <f t="shared" si="101"/>
        <v>29703828.690000001</v>
      </c>
      <c r="BS593" s="3">
        <f t="shared" si="102"/>
        <v>29703828.690000001</v>
      </c>
      <c r="BT593" s="3">
        <f t="shared" si="103"/>
        <v>29703828.690000001</v>
      </c>
      <c r="BU593" s="3" t="str">
        <f>INDEX(Sheet1!$BS$2:$BS$1000,MATCH($A593,Sheet1!$A$2:$A$1000,0))</f>
        <v>32</v>
      </c>
      <c r="BV593" s="3">
        <f>INDEX(Sheet1!$BT$2:$BT$1000,MATCH($A593,Sheet1!$A$2:$A$1000,0))</f>
        <v>-33293333.870000001</v>
      </c>
    </row>
    <row r="594" spans="1:74" x14ac:dyDescent="0.2">
      <c r="A594" s="246" t="s">
        <v>1000</v>
      </c>
      <c r="B594" s="3" t="e">
        <f>MATCH($A594,Sheet1!ACCOUNTNO,0)</f>
        <v>#N/A</v>
      </c>
      <c r="C594" s="3">
        <f t="shared" si="94"/>
        <v>65000</v>
      </c>
      <c r="D594" s="3">
        <f>IF(D$3=0,0,INDEX(Sheet1!RawDataCols,$C594,D$5))</f>
        <v>0</v>
      </c>
      <c r="E594" s="3">
        <f>IF(E$3=0,0,INDEX(Sheet1!RawDataCols,$C594,E$5))</f>
        <v>0</v>
      </c>
      <c r="F594" s="3">
        <f>IF(F$3=0,0,INDEX(Sheet1!RawDataCols,$C594,F$5))</f>
        <v>0</v>
      </c>
      <c r="G594" s="3">
        <f>IF(G$3=0,0,INDEX(Sheet1!RawDataCols,$C594,G$5))</f>
        <v>0</v>
      </c>
      <c r="H594" s="3">
        <f>IF(H$3=0,0,INDEX(Sheet1!RawDataCols,$C594,H$5))</f>
        <v>0</v>
      </c>
      <c r="I594" s="3">
        <f>IF(I$3=0,0,INDEX(Sheet1!RawDataCols,$C594,I$5))</f>
        <v>0</v>
      </c>
      <c r="J594" s="3">
        <f>IF(J$3=0,0,INDEX(Sheet1!RawDataCols,$C594,J$5))</f>
        <v>0</v>
      </c>
      <c r="K594" s="3">
        <f>IF(K$3=0,0,INDEX(Sheet1!RawDataCols,$C594,K$5))</f>
        <v>0</v>
      </c>
      <c r="L594" s="3">
        <f>IF(L$3=0,0,INDEX(Sheet1!RawDataCols,$C594,L$5))</f>
        <v>0</v>
      </c>
      <c r="M594" s="3">
        <f>IF(M$3=0,0,INDEX(Sheet1!RawDataCols,$C594,M$5))</f>
        <v>0</v>
      </c>
      <c r="N594" s="3">
        <f>IF(N$3=0,0,INDEX(Sheet1!RawDataCols,$C594,N$5))</f>
        <v>0</v>
      </c>
      <c r="O594" s="3">
        <f>INDEX(Sheet1!RawDataCols,$C594,O$5)</f>
        <v>0</v>
      </c>
      <c r="P594" s="3">
        <f>INDEX(Sheet1!RawDataCols,$C594,P$5)</f>
        <v>0</v>
      </c>
      <c r="Q594" s="3">
        <f>IF(Q$3=0,0,INDEX(Sheet1!RawDataCols,$C594,Q$5))</f>
        <v>0</v>
      </c>
      <c r="R594" s="3">
        <f t="shared" si="95"/>
        <v>1</v>
      </c>
      <c r="S594" s="3">
        <f t="shared" si="96"/>
        <v>-1</v>
      </c>
      <c r="T594" s="3">
        <f>IF(T$3=0,0,INDEX(Sheet1!RawDataCols,$C594,T$5)*$R594)</f>
        <v>0</v>
      </c>
      <c r="U594" s="3">
        <f>IF(U$3=0,0,INDEX(Sheet1!RawDataCols,$C594,U$5)*$R594)</f>
        <v>0</v>
      </c>
      <c r="V594" s="3">
        <f>IF(V$3=0,0,INDEX(Sheet1!RawDataCols,$C594,V$5)*$R594)</f>
        <v>0</v>
      </c>
      <c r="W594" s="3">
        <f>IF(W$3=0,0,INDEX(Sheet1!RawDataCols,$C594,W$5)*$R594)</f>
        <v>0</v>
      </c>
      <c r="X594" s="3">
        <f>IF(X$3=0,0,INDEX(Sheet1!RawDataCols,$C594,X$5)*$R594)</f>
        <v>0</v>
      </c>
      <c r="Y594" s="3">
        <f>IF(Y$3=0,0,INDEX(Sheet1!RawDataCols,$C594,Y$5)*$R594)</f>
        <v>0</v>
      </c>
      <c r="Z594" s="3">
        <f>IF(Z$3=0,0,INDEX(Sheet1!RawDataCols,$C594,Z$5)*$R594)</f>
        <v>0</v>
      </c>
      <c r="AA594" s="3">
        <f>IF(AA$3=0,0,INDEX(Sheet1!RawDataCols,$C594,AA$5)*$R594)</f>
        <v>0</v>
      </c>
      <c r="AB594" s="3">
        <f>IF(AB$3=0,0,INDEX(Sheet1!RawDataCols,$C594,AB$5)*$R594)</f>
        <v>0</v>
      </c>
      <c r="AC594" s="3">
        <f>IF(AC$3=0,0,INDEX(Sheet1!RawDataCols,$C594,AC$5)*$R594)</f>
        <v>0</v>
      </c>
      <c r="AD594" s="3">
        <f>IF(AD$3=0,0,INDEX(Sheet1!RawDataCols,$C594,AD$5)*$R594)</f>
        <v>0</v>
      </c>
      <c r="AE594" s="3">
        <f>IF(AE$3=0,0,INDEX(Sheet1!RawDataCols,$C594,AE$5)*$R594)</f>
        <v>0</v>
      </c>
      <c r="AF594" s="3">
        <f>IF(AF$3=0,0,INDEX(Sheet1!RawDataCols,$C594,AF$5)*$R594)</f>
        <v>0</v>
      </c>
      <c r="AG594" s="3">
        <f>IF(AG$3=0,0,INDEX(Sheet1!RawDataCols,$C594,AG$5)*$R594)</f>
        <v>0</v>
      </c>
      <c r="AH594" s="3">
        <f>IF(AH$3=0,0,INDEX(Sheet1!RawDataCols,$C594,AH$5)*$R594)</f>
        <v>0</v>
      </c>
      <c r="AI594" s="3">
        <f>IF(AI$3=0,0,INDEX(Sheet1!RawDataCols,$C594,AI$5)*$R594)</f>
        <v>0</v>
      </c>
      <c r="AJ594" s="3">
        <f>IF(AJ$3=0,0,INDEX(Sheet1!RawDataCols,$C594,AJ$5)*$R594)</f>
        <v>0</v>
      </c>
      <c r="AK594" s="3">
        <f>IF(AK$3=0,0,INDEX(Sheet1!RawDataCols,$C594,AK$5)*$R594)</f>
        <v>0</v>
      </c>
      <c r="AL594" s="3">
        <f>IF(AL$3=0,0,INDEX(Sheet1!RawDataCols,$C594,AL$5)*$R594)</f>
        <v>0</v>
      </c>
      <c r="AM594" s="3">
        <f>IF(AM$3=0,0,INDEX(Sheet1!RawDataCols,$C594,AM$5)*$R594)</f>
        <v>0</v>
      </c>
      <c r="AN594" s="3">
        <f>IF(AN$3=0,0,INDEX(Sheet1!RawDataCols,$C594,AN$5)*$R594)</f>
        <v>0</v>
      </c>
      <c r="AO594" s="3">
        <f>IF(AO$3=0,0,INDEX(Sheet1!RawDataCols,$C594,AO$5)*$R594)</f>
        <v>0</v>
      </c>
      <c r="AP594" s="3">
        <f>IF(AP$3=0,0,INDEX(Sheet1!RawDataCols,$C594,AP$5)*$R594)</f>
        <v>0</v>
      </c>
      <c r="AQ594" s="3">
        <f>IF(AQ$3=0,0,INDEX(Sheet1!RawDataCols,$C594,AQ$5)*$R594)</f>
        <v>0</v>
      </c>
      <c r="AR594" s="3">
        <f>IF(AR$3=0,0,INDEX(Sheet1!RawDataCols,$C594,AR$5)*$R594)</f>
        <v>0</v>
      </c>
      <c r="AS594" s="3">
        <f>IF(AS$3=0,0,INDEX(Sheet1!RawDataCols,$C594,AS$5)*$R594)</f>
        <v>0</v>
      </c>
      <c r="AT594" s="3">
        <f>IF(AT$3=0,0,INDEX(Sheet1!RawDataCols,$C594,AT$5)*$R594)</f>
        <v>0</v>
      </c>
      <c r="AU594" s="3">
        <f>IF(AU$3=0,0,INDEX(Sheet1!RawDataCols,$C594,AU$5)*$R594)</f>
        <v>0</v>
      </c>
      <c r="AV594" s="3">
        <f>IF(AV$3=0,0,INDEX(Sheet1!RawDataCols,$C594,AV$5)*$R594)</f>
        <v>0</v>
      </c>
      <c r="AW594" s="3">
        <f>IF(AW$3=0,0,INDEX(Sheet1!RawDataCols,$C594,AW$5)*$R594)</f>
        <v>0</v>
      </c>
      <c r="AX594" s="3">
        <f>IF(AX$3=0,0,INDEX(Sheet1!RawDataCols,$C594,AX$5)*$R594)</f>
        <v>0</v>
      </c>
      <c r="AY594" s="3">
        <f>IF(AY$3=0,0,INDEX(Sheet1!RawDataCols,$C594,AY$5)*$R594)</f>
        <v>0</v>
      </c>
      <c r="AZ594" s="3">
        <f>IF(AZ$3=0,0,INDEX(Sheet1!RawDataCols,$C594,AZ$5)*$R594)</f>
        <v>0</v>
      </c>
      <c r="BA594" s="3">
        <f>IF(BA$3=0,0,INDEX(Sheet1!RawDataCols,$C594,BA$5)*$R594)</f>
        <v>0</v>
      </c>
      <c r="BB594" s="3">
        <f>IF(BB$3=0,0,INDEX(Sheet1!RawDataCols,$C594,BB$5)*$R594)</f>
        <v>0</v>
      </c>
      <c r="BC594" s="3">
        <f>IF(BC$3=0,0,INDEX(Sheet1!RawDataCols,$C594,BC$5)*$R594)</f>
        <v>0</v>
      </c>
      <c r="BD594" s="3">
        <f>IF(BD$3=0,0,INDEX(Sheet1!RawDataCols,$C594,BD$5)*$R594)</f>
        <v>0</v>
      </c>
      <c r="BE594" s="3">
        <f>IF(BE$3=0,0,INDEX(Sheet1!RawDataCols,$C594,BE$5)*$R594)</f>
        <v>0</v>
      </c>
      <c r="BF594" s="3">
        <f>IF(BF$3=0,0,INDEX(Sheet1!RawDataCols,$C594,BF$5)*$R594)</f>
        <v>0</v>
      </c>
      <c r="BG594" s="179">
        <f>IF(BG$3=0,0,INDEX(Sheet1!RawDataCols,$C594,BG$5)*$R594)</f>
        <v>0</v>
      </c>
      <c r="BH594" s="33">
        <f t="shared" si="97"/>
        <v>0</v>
      </c>
      <c r="BI594" s="33">
        <f t="shared" si="98"/>
        <v>0</v>
      </c>
      <c r="BJ594" s="33">
        <f t="shared" si="99"/>
        <v>0</v>
      </c>
      <c r="BK594" s="3">
        <f>IF(BK$3=0,0,INDEX(Sheet1!RawDataCols,$C594,BK$5)*$R594)</f>
        <v>0</v>
      </c>
      <c r="BL594" s="3">
        <f>IF(BL$3=0,0,INDEX(Sheet1!RawDataCols,$C594,BL$5)*$R594)</f>
        <v>0</v>
      </c>
      <c r="BM594" s="3">
        <f>IF(BM$3=0,0,INDEX(Sheet1!RawDataCols,$C594,BM$5)*$R594)</f>
        <v>0</v>
      </c>
      <c r="BN594" s="3">
        <f>IF(BN$3=0,0,INDEX(Sheet1!RawDataCols,$C594,BN$5)*$R594)</f>
        <v>0</v>
      </c>
      <c r="BO594" s="3">
        <f>IF(BO$3=0,0,INDEX(Sheet1!RawDataCols,$C594,BO$5)*$R594)</f>
        <v>0</v>
      </c>
      <c r="BP594" s="3">
        <f>IF(BP$3=0,0,INDEX(Sheet1!RawDataCols,$C594,BP$5)*$R594)</f>
        <v>0</v>
      </c>
      <c r="BQ594" s="3">
        <f t="shared" si="100"/>
        <v>0</v>
      </c>
      <c r="BR594" s="3">
        <f t="shared" si="101"/>
        <v>0</v>
      </c>
      <c r="BS594" s="3">
        <f t="shared" si="102"/>
        <v>0</v>
      </c>
      <c r="BT594" s="3">
        <f t="shared" si="103"/>
        <v>0</v>
      </c>
      <c r="BU594" s="3" t="e">
        <f>INDEX(Sheet1!$BS$2:$BS$1000,MATCH($A594,Sheet1!$A$2:$A$1000,0))</f>
        <v>#N/A</v>
      </c>
      <c r="BV594" s="3" t="e">
        <f>INDEX(Sheet1!$BT$2:$BT$1000,MATCH($A594,Sheet1!$A$2:$A$1000,0))</f>
        <v>#N/A</v>
      </c>
    </row>
    <row r="595" spans="1:74" x14ac:dyDescent="0.2">
      <c r="A595" s="11" t="s">
        <v>1001</v>
      </c>
      <c r="B595" s="3">
        <f>MATCH($A595,Sheet1!ACCOUNTNO,0)</f>
        <v>551</v>
      </c>
      <c r="C595" s="3">
        <f t="shared" si="94"/>
        <v>551</v>
      </c>
      <c r="D595" s="3" t="str">
        <f>IF(D$3=0,0,INDEX(Sheet1!RawDataCols,$C595,D$5))</f>
        <v>90140G07</v>
      </c>
      <c r="E595" s="3" t="str">
        <f>IF(E$3=0,0,INDEX(Sheet1!RawDataCols,$C595,E$5))</f>
        <v xml:space="preserve">90140          </v>
      </c>
      <c r="F595" s="3" t="str">
        <f>IF(F$3=0,0,INDEX(Sheet1!RawDataCols,$C595,F$5))</f>
        <v xml:space="preserve">G07            </v>
      </c>
      <c r="G595" s="3" t="str">
        <f>IF(G$3=0,0,INDEX(Sheet1!RawDataCols,$C595,G$5))</f>
        <v xml:space="preserve">               </v>
      </c>
      <c r="H595" s="3" t="str">
        <f>IF(H$3=0,0,INDEX(Sheet1!RawDataCols,$C595,H$5))</f>
        <v xml:space="preserve">               </v>
      </c>
      <c r="I595" s="3" t="str">
        <f>IF(I$3=0,0,INDEX(Sheet1!RawDataCols,$C595,I$5))</f>
        <v xml:space="preserve">               </v>
      </c>
      <c r="J595" s="3" t="str">
        <f>IF(J$3=0,0,INDEX(Sheet1!RawDataCols,$C595,J$5))</f>
        <v xml:space="preserve">               </v>
      </c>
      <c r="K595" s="3" t="str">
        <f>IF(K$3=0,0,INDEX(Sheet1!RawDataCols,$C595,K$5))</f>
        <v xml:space="preserve">               </v>
      </c>
      <c r="L595" s="3" t="str">
        <f>IF(L$3=0,0,INDEX(Sheet1!RawDataCols,$C595,L$5))</f>
        <v xml:space="preserve">               </v>
      </c>
      <c r="M595" s="3" t="str">
        <f>IF(M$3=0,0,INDEX(Sheet1!RawDataCols,$C595,M$5))</f>
        <v xml:space="preserve">F007  </v>
      </c>
      <c r="N595" s="3" t="str">
        <f>IF(N$3=0,0,INDEX(Sheet1!RawDataCols,$C595,N$5))</f>
        <v>Issued Capital-GPM</v>
      </c>
      <c r="O595" s="3">
        <f>INDEX(Sheet1!RawDataCols,$C595,O$5)</f>
        <v>40</v>
      </c>
      <c r="P595" s="3" t="str">
        <f>INDEX(Sheet1!RawDataCols,$C595,P$5)</f>
        <v>Retained Earnings</v>
      </c>
      <c r="Q595" s="3" t="str">
        <f>IF(Q$3=0,0,INDEX(Sheet1!RawDataCols,$C595,Q$5))</f>
        <v>R</v>
      </c>
      <c r="R595" s="3">
        <f t="shared" si="95"/>
        <v>-1</v>
      </c>
      <c r="S595" s="3">
        <f t="shared" si="96"/>
        <v>1</v>
      </c>
      <c r="T595" s="3">
        <f>IF(T$3=0,0,INDEX(Sheet1!RawDataCols,$C595,T$5)*$R595)</f>
        <v>1</v>
      </c>
      <c r="U595" s="3">
        <f>IF(U$3=0,0,INDEX(Sheet1!RawDataCols,$C595,U$5)*$R595)</f>
        <v>0</v>
      </c>
      <c r="V595" s="3">
        <f>IF(V$3=0,0,INDEX(Sheet1!RawDataCols,$C595,V$5)*$R595)</f>
        <v>0</v>
      </c>
      <c r="W595" s="3">
        <f>IF(W$3=0,0,INDEX(Sheet1!RawDataCols,$C595,W$5)*$R595)</f>
        <v>0</v>
      </c>
      <c r="X595" s="3">
        <f>IF(X$3=0,0,INDEX(Sheet1!RawDataCols,$C595,X$5)*$R595)</f>
        <v>0</v>
      </c>
      <c r="Y595" s="3">
        <f>IF(Y$3=0,0,INDEX(Sheet1!RawDataCols,$C595,Y$5)*$R595)</f>
        <v>0</v>
      </c>
      <c r="Z595" s="3">
        <f>IF(Z$3=0,0,INDEX(Sheet1!RawDataCols,$C595,Z$5)*$R595)</f>
        <v>0</v>
      </c>
      <c r="AA595" s="3">
        <f>IF(AA$3=0,0,INDEX(Sheet1!RawDataCols,$C595,AA$5)*$R595)</f>
        <v>0</v>
      </c>
      <c r="AB595" s="3">
        <f>IF(AB$3=0,0,INDEX(Sheet1!RawDataCols,$C595,AB$5)*$R595)</f>
        <v>0</v>
      </c>
      <c r="AC595" s="3">
        <f>IF(AC$3=0,0,INDEX(Sheet1!RawDataCols,$C595,AC$5)*$R595)</f>
        <v>0</v>
      </c>
      <c r="AD595" s="3">
        <f>IF(AD$3=0,0,INDEX(Sheet1!RawDataCols,$C595,AD$5)*$R595)</f>
        <v>0</v>
      </c>
      <c r="AE595" s="3">
        <f>IF(AE$3=0,0,INDEX(Sheet1!RawDataCols,$C595,AE$5)*$R595)</f>
        <v>0</v>
      </c>
      <c r="AF595" s="3">
        <f>IF(AF$3=0,0,INDEX(Sheet1!RawDataCols,$C595,AF$5)*$R595)</f>
        <v>0</v>
      </c>
      <c r="AG595" s="3">
        <f>IF(AG$3=0,0,INDEX(Sheet1!RawDataCols,$C595,AG$5)*$R595)</f>
        <v>0</v>
      </c>
      <c r="AH595" s="3">
        <f>IF(AH$3=0,0,INDEX(Sheet1!RawDataCols,$C595,AH$5)*$R595)</f>
        <v>0</v>
      </c>
      <c r="AI595" s="3">
        <f>IF(AI$3=0,0,INDEX(Sheet1!RawDataCols,$C595,AI$5)*$R595)</f>
        <v>0</v>
      </c>
      <c r="AJ595" s="3">
        <f>IF(AJ$3=0,0,INDEX(Sheet1!RawDataCols,$C595,AJ$5)*$R595)</f>
        <v>0</v>
      </c>
      <c r="AK595" s="3">
        <f>IF(AK$3=0,0,INDEX(Sheet1!RawDataCols,$C595,AK$5)*$R595)</f>
        <v>0</v>
      </c>
      <c r="AL595" s="3">
        <f>IF(AL$3=0,0,INDEX(Sheet1!RawDataCols,$C595,AL$5)*$R595)</f>
        <v>0</v>
      </c>
      <c r="AM595" s="3">
        <f>IF(AM$3=0,0,INDEX(Sheet1!RawDataCols,$C595,AM$5)*$R595)</f>
        <v>0</v>
      </c>
      <c r="AN595" s="3">
        <f>IF(AN$3=0,0,INDEX(Sheet1!RawDataCols,$C595,AN$5)*$R595)</f>
        <v>0</v>
      </c>
      <c r="AO595" s="3">
        <f>IF(AO$3=0,0,INDEX(Sheet1!RawDataCols,$C595,AO$5)*$R595)</f>
        <v>0</v>
      </c>
      <c r="AP595" s="3">
        <f>IF(AP$3=0,0,INDEX(Sheet1!RawDataCols,$C595,AP$5)*$R595)</f>
        <v>0</v>
      </c>
      <c r="AQ595" s="3">
        <f>IF(AQ$3=0,0,INDEX(Sheet1!RawDataCols,$C595,AQ$5)*$R595)</f>
        <v>0</v>
      </c>
      <c r="AR595" s="3">
        <f>IF(AR$3=0,0,INDEX(Sheet1!RawDataCols,$C595,AR$5)*$R595)</f>
        <v>0</v>
      </c>
      <c r="AS595" s="3">
        <f>IF(AS$3=0,0,INDEX(Sheet1!RawDataCols,$C595,AS$5)*$R595)</f>
        <v>0</v>
      </c>
      <c r="AT595" s="3">
        <f>IF(AT$3=0,0,INDEX(Sheet1!RawDataCols,$C595,AT$5)*$R595)</f>
        <v>0</v>
      </c>
      <c r="AU595" s="3">
        <f>IF(AU$3=0,0,INDEX(Sheet1!RawDataCols,$C595,AU$5)*$R595)</f>
        <v>0</v>
      </c>
      <c r="AV595" s="3">
        <f>IF(AV$3=0,0,INDEX(Sheet1!RawDataCols,$C595,AV$5)*$R595)</f>
        <v>0</v>
      </c>
      <c r="AW595" s="3">
        <f>IF(AW$3=0,0,INDEX(Sheet1!RawDataCols,$C595,AW$5)*$R595)</f>
        <v>0</v>
      </c>
      <c r="AX595" s="3">
        <f>IF(AX$3=0,0,INDEX(Sheet1!RawDataCols,$C595,AX$5)*$R595)</f>
        <v>0</v>
      </c>
      <c r="AY595" s="3">
        <f>IF(AY$3=0,0,INDEX(Sheet1!RawDataCols,$C595,AY$5)*$R595)</f>
        <v>0</v>
      </c>
      <c r="AZ595" s="3">
        <f>IF(AZ$3=0,0,INDEX(Sheet1!RawDataCols,$C595,AZ$5)*$R595)</f>
        <v>0</v>
      </c>
      <c r="BA595" s="3">
        <f>IF(BA$3=0,0,INDEX(Sheet1!RawDataCols,$C595,BA$5)*$R595)</f>
        <v>0</v>
      </c>
      <c r="BB595" s="3">
        <f>IF(BB$3=0,0,INDEX(Sheet1!RawDataCols,$C595,BB$5)*$R595)</f>
        <v>0</v>
      </c>
      <c r="BC595" s="3">
        <f>IF(BC$3=0,0,INDEX(Sheet1!RawDataCols,$C595,BC$5)*$R595)</f>
        <v>0</v>
      </c>
      <c r="BD595" s="3">
        <f>IF(BD$3=0,0,INDEX(Sheet1!RawDataCols,$C595,BD$5)*$R595)</f>
        <v>0</v>
      </c>
      <c r="BE595" s="3">
        <f>IF(BE$3=0,0,INDEX(Sheet1!RawDataCols,$C595,BE$5)*$R595)</f>
        <v>0</v>
      </c>
      <c r="BF595" s="3">
        <f>IF(BF$3=0,0,INDEX(Sheet1!RawDataCols,$C595,BF$5)*$R595)</f>
        <v>0</v>
      </c>
      <c r="BG595" s="179">
        <f>IF(BG$3=0,0,INDEX(Sheet1!RawDataCols,$C595,BG$5)*$R595)</f>
        <v>0</v>
      </c>
      <c r="BH595" s="33">
        <f t="shared" si="97"/>
        <v>1</v>
      </c>
      <c r="BI595" s="33">
        <f t="shared" si="98"/>
        <v>0</v>
      </c>
      <c r="BJ595" s="33">
        <f t="shared" si="99"/>
        <v>1</v>
      </c>
      <c r="BK595" s="3">
        <f>IF(BK$3=0,0,INDEX(Sheet1!RawDataCols,$C595,BK$5)*$R595)</f>
        <v>0</v>
      </c>
      <c r="BL595" s="3">
        <f>IF(BL$3=0,0,INDEX(Sheet1!RawDataCols,$C595,BL$5)*$R595)</f>
        <v>0.125</v>
      </c>
      <c r="BM595" s="3">
        <f>IF(BM$3=0,0,INDEX(Sheet1!RawDataCols,$C595,BM$5)*$R595)</f>
        <v>0.125</v>
      </c>
      <c r="BN595" s="3">
        <f>IF(BN$3=0,0,INDEX(Sheet1!RawDataCols,$C595,BN$5)*$R595)</f>
        <v>0.125</v>
      </c>
      <c r="BO595" s="3">
        <f>IF(BO$3=0,0,INDEX(Sheet1!RawDataCols,$C595,BO$5)*$R595)</f>
        <v>0.125</v>
      </c>
      <c r="BP595" s="3">
        <f>IF(BP$3=0,0,INDEX(Sheet1!RawDataCols,$C595,BP$5)*$R595)</f>
        <v>1</v>
      </c>
      <c r="BQ595" s="3">
        <f t="shared" si="100"/>
        <v>1</v>
      </c>
      <c r="BR595" s="3">
        <f t="shared" si="101"/>
        <v>1</v>
      </c>
      <c r="BS595" s="3">
        <f t="shared" si="102"/>
        <v>1</v>
      </c>
      <c r="BT595" s="3">
        <f t="shared" si="103"/>
        <v>1</v>
      </c>
      <c r="BU595" s="3" t="str">
        <f>INDEX(Sheet1!$BS$2:$BS$1000,MATCH($A595,Sheet1!$A$2:$A$1000,0))</f>
        <v>32</v>
      </c>
      <c r="BV595" s="3">
        <f>INDEX(Sheet1!$BT$2:$BT$1000,MATCH($A595,Sheet1!$A$2:$A$1000,0))</f>
        <v>-1</v>
      </c>
    </row>
    <row r="596" spans="1:74" x14ac:dyDescent="0.2">
      <c r="A596" s="11" t="s">
        <v>1002</v>
      </c>
      <c r="B596" s="3">
        <f>MATCH($A596,Sheet1!ACCOUNTNO,0)</f>
        <v>552</v>
      </c>
      <c r="C596" s="3">
        <f t="shared" si="94"/>
        <v>552</v>
      </c>
      <c r="D596" s="3" t="str">
        <f>IF(D$3=0,0,INDEX(Sheet1!RawDataCols,$C596,D$5))</f>
        <v>90200A00</v>
      </c>
      <c r="E596" s="3" t="str">
        <f>IF(E$3=0,0,INDEX(Sheet1!RawDataCols,$C596,E$5))</f>
        <v xml:space="preserve">90200          </v>
      </c>
      <c r="F596" s="3" t="str">
        <f>IF(F$3=0,0,INDEX(Sheet1!RawDataCols,$C596,F$5))</f>
        <v xml:space="preserve">A00            </v>
      </c>
      <c r="G596" s="3" t="str">
        <f>IF(G$3=0,0,INDEX(Sheet1!RawDataCols,$C596,G$5))</f>
        <v xml:space="preserve">               </v>
      </c>
      <c r="H596" s="3" t="str">
        <f>IF(H$3=0,0,INDEX(Sheet1!RawDataCols,$C596,H$5))</f>
        <v xml:space="preserve">               </v>
      </c>
      <c r="I596" s="3" t="str">
        <f>IF(I$3=0,0,INDEX(Sheet1!RawDataCols,$C596,I$5))</f>
        <v xml:space="preserve">               </v>
      </c>
      <c r="J596" s="3" t="str">
        <f>IF(J$3=0,0,INDEX(Sheet1!RawDataCols,$C596,J$5))</f>
        <v xml:space="preserve">               </v>
      </c>
      <c r="K596" s="3" t="str">
        <f>IF(K$3=0,0,INDEX(Sheet1!RawDataCols,$C596,K$5))</f>
        <v xml:space="preserve">               </v>
      </c>
      <c r="L596" s="3" t="str">
        <f>IF(L$3=0,0,INDEX(Sheet1!RawDataCols,$C596,L$5))</f>
        <v xml:space="preserve">               </v>
      </c>
      <c r="M596" s="3" t="str">
        <f>IF(M$3=0,0,INDEX(Sheet1!RawDataCols,$C596,M$5))</f>
        <v xml:space="preserve">F007  </v>
      </c>
      <c r="N596" s="3" t="str">
        <f>IF(N$3=0,0,INDEX(Sheet1!RawDataCols,$C596,N$5))</f>
        <v>Property Distribution - General</v>
      </c>
      <c r="O596" s="3">
        <f>INDEX(Sheet1!RawDataCols,$C596,O$5)</f>
        <v>40</v>
      </c>
      <c r="P596" s="3" t="str">
        <f>INDEX(Sheet1!RawDataCols,$C596,P$5)</f>
        <v>Retained Earnings</v>
      </c>
      <c r="Q596" s="3" t="str">
        <f>IF(Q$3=0,0,INDEX(Sheet1!RawDataCols,$C596,Q$5))</f>
        <v>R</v>
      </c>
      <c r="R596" s="3">
        <f t="shared" si="95"/>
        <v>-1</v>
      </c>
      <c r="S596" s="3">
        <f t="shared" si="96"/>
        <v>1</v>
      </c>
      <c r="T596" s="3">
        <f>IF(T$3=0,0,INDEX(Sheet1!RawDataCols,$C596,T$5)*$R596)</f>
        <v>-724954.34</v>
      </c>
      <c r="U596" s="3">
        <f>IF(U$3=0,0,INDEX(Sheet1!RawDataCols,$C596,U$5)*$R596)</f>
        <v>0</v>
      </c>
      <c r="V596" s="3">
        <f>IF(V$3=0,0,INDEX(Sheet1!RawDataCols,$C596,V$5)*$R596)</f>
        <v>0</v>
      </c>
      <c r="W596" s="3">
        <f>IF(W$3=0,0,INDEX(Sheet1!RawDataCols,$C596,W$5)*$R596)</f>
        <v>0</v>
      </c>
      <c r="X596" s="3">
        <f>IF(X$3=0,0,INDEX(Sheet1!RawDataCols,$C596,X$5)*$R596)</f>
        <v>0</v>
      </c>
      <c r="Y596" s="3">
        <f>IF(Y$3=0,0,INDEX(Sheet1!RawDataCols,$C596,Y$5)*$R596)</f>
        <v>0</v>
      </c>
      <c r="Z596" s="3">
        <f>IF(Z$3=0,0,INDEX(Sheet1!RawDataCols,$C596,Z$5)*$R596)</f>
        <v>0</v>
      </c>
      <c r="AA596" s="3">
        <f>IF(AA$3=0,0,INDEX(Sheet1!RawDataCols,$C596,AA$5)*$R596)</f>
        <v>0</v>
      </c>
      <c r="AB596" s="3">
        <f>IF(AB$3=0,0,INDEX(Sheet1!RawDataCols,$C596,AB$5)*$R596)</f>
        <v>0</v>
      </c>
      <c r="AC596" s="3">
        <f>IF(AC$3=0,0,INDEX(Sheet1!RawDataCols,$C596,AC$5)*$R596)</f>
        <v>0</v>
      </c>
      <c r="AD596" s="3">
        <f>IF(AD$3=0,0,INDEX(Sheet1!RawDataCols,$C596,AD$5)*$R596)</f>
        <v>0</v>
      </c>
      <c r="AE596" s="3">
        <f>IF(AE$3=0,0,INDEX(Sheet1!RawDataCols,$C596,AE$5)*$R596)</f>
        <v>0</v>
      </c>
      <c r="AF596" s="3">
        <f>IF(AF$3=0,0,INDEX(Sheet1!RawDataCols,$C596,AF$5)*$R596)</f>
        <v>0</v>
      </c>
      <c r="AG596" s="3">
        <f>IF(AG$3=0,0,INDEX(Sheet1!RawDataCols,$C596,AG$5)*$R596)</f>
        <v>0</v>
      </c>
      <c r="AH596" s="3">
        <f>IF(AH$3=0,0,INDEX(Sheet1!RawDataCols,$C596,AH$5)*$R596)</f>
        <v>0</v>
      </c>
      <c r="AI596" s="3">
        <f>IF(AI$3=0,0,INDEX(Sheet1!RawDataCols,$C596,AI$5)*$R596)</f>
        <v>0</v>
      </c>
      <c r="AJ596" s="3">
        <f>IF(AJ$3=0,0,INDEX(Sheet1!RawDataCols,$C596,AJ$5)*$R596)</f>
        <v>0</v>
      </c>
      <c r="AK596" s="3">
        <f>IF(AK$3=0,0,INDEX(Sheet1!RawDataCols,$C596,AK$5)*$R596)</f>
        <v>0</v>
      </c>
      <c r="AL596" s="3">
        <f>IF(AL$3=0,0,INDEX(Sheet1!RawDataCols,$C596,AL$5)*$R596)</f>
        <v>0</v>
      </c>
      <c r="AM596" s="3">
        <f>IF(AM$3=0,0,INDEX(Sheet1!RawDataCols,$C596,AM$5)*$R596)</f>
        <v>0</v>
      </c>
      <c r="AN596" s="3">
        <f>IF(AN$3=0,0,INDEX(Sheet1!RawDataCols,$C596,AN$5)*$R596)</f>
        <v>0</v>
      </c>
      <c r="AO596" s="3">
        <f>IF(AO$3=0,0,INDEX(Sheet1!RawDataCols,$C596,AO$5)*$R596)</f>
        <v>0</v>
      </c>
      <c r="AP596" s="3">
        <f>IF(AP$3=0,0,INDEX(Sheet1!RawDataCols,$C596,AP$5)*$R596)</f>
        <v>0</v>
      </c>
      <c r="AQ596" s="3">
        <f>IF(AQ$3=0,0,INDEX(Sheet1!RawDataCols,$C596,AQ$5)*$R596)</f>
        <v>0</v>
      </c>
      <c r="AR596" s="3">
        <f>IF(AR$3=0,0,INDEX(Sheet1!RawDataCols,$C596,AR$5)*$R596)</f>
        <v>0</v>
      </c>
      <c r="AS596" s="3">
        <f>IF(AS$3=0,0,INDEX(Sheet1!RawDataCols,$C596,AS$5)*$R596)</f>
        <v>0</v>
      </c>
      <c r="AT596" s="3">
        <f>IF(AT$3=0,0,INDEX(Sheet1!RawDataCols,$C596,AT$5)*$R596)</f>
        <v>0</v>
      </c>
      <c r="AU596" s="3">
        <f>IF(AU$3=0,0,INDEX(Sheet1!RawDataCols,$C596,AU$5)*$R596)</f>
        <v>0</v>
      </c>
      <c r="AV596" s="3">
        <f>IF(AV$3=0,0,INDEX(Sheet1!RawDataCols,$C596,AV$5)*$R596)</f>
        <v>0</v>
      </c>
      <c r="AW596" s="3">
        <f>IF(AW$3=0,0,INDEX(Sheet1!RawDataCols,$C596,AW$5)*$R596)</f>
        <v>0</v>
      </c>
      <c r="AX596" s="3">
        <f>IF(AX$3=0,0,INDEX(Sheet1!RawDataCols,$C596,AX$5)*$R596)</f>
        <v>0</v>
      </c>
      <c r="AY596" s="3">
        <f>IF(AY$3=0,0,INDEX(Sheet1!RawDataCols,$C596,AY$5)*$R596)</f>
        <v>0</v>
      </c>
      <c r="AZ596" s="3">
        <f>IF(AZ$3=0,0,INDEX(Sheet1!RawDataCols,$C596,AZ$5)*$R596)</f>
        <v>0</v>
      </c>
      <c r="BA596" s="3">
        <f>IF(BA$3=0,0,INDEX(Sheet1!RawDataCols,$C596,BA$5)*$R596)</f>
        <v>0</v>
      </c>
      <c r="BB596" s="3">
        <f>IF(BB$3=0,0,INDEX(Sheet1!RawDataCols,$C596,BB$5)*$R596)</f>
        <v>0</v>
      </c>
      <c r="BC596" s="3">
        <f>IF(BC$3=0,0,INDEX(Sheet1!RawDataCols,$C596,BC$5)*$R596)</f>
        <v>0</v>
      </c>
      <c r="BD596" s="3">
        <f>IF(BD$3=0,0,INDEX(Sheet1!RawDataCols,$C596,BD$5)*$R596)</f>
        <v>0</v>
      </c>
      <c r="BE596" s="3">
        <f>IF(BE$3=0,0,INDEX(Sheet1!RawDataCols,$C596,BE$5)*$R596)</f>
        <v>0</v>
      </c>
      <c r="BF596" s="3">
        <f>IF(BF$3=0,0,INDEX(Sheet1!RawDataCols,$C596,BF$5)*$R596)</f>
        <v>0</v>
      </c>
      <c r="BG596" s="179">
        <f>IF(BG$3=0,0,INDEX(Sheet1!RawDataCols,$C596,BG$5)*$R596)</f>
        <v>0</v>
      </c>
      <c r="BH596" s="33">
        <f t="shared" si="97"/>
        <v>-724954.34</v>
      </c>
      <c r="BI596" s="33">
        <f t="shared" si="98"/>
        <v>0</v>
      </c>
      <c r="BJ596" s="33">
        <f t="shared" si="99"/>
        <v>-724954.34</v>
      </c>
      <c r="BK596" s="3">
        <f>IF(BK$3=0,0,INDEX(Sheet1!RawDataCols,$C596,BK$5)*$R596)</f>
        <v>0</v>
      </c>
      <c r="BL596" s="3">
        <f>IF(BL$3=0,0,INDEX(Sheet1!RawDataCols,$C596,BL$5)*$R596)</f>
        <v>-90619.292499999996</v>
      </c>
      <c r="BM596" s="3">
        <f>IF(BM$3=0,0,INDEX(Sheet1!RawDataCols,$C596,BM$5)*$R596)</f>
        <v>-90619.292499999996</v>
      </c>
      <c r="BN596" s="3">
        <f>IF(BN$3=0,0,INDEX(Sheet1!RawDataCols,$C596,BN$5)*$R596)</f>
        <v>-90619.292499999996</v>
      </c>
      <c r="BO596" s="3">
        <f>IF(BO$3=0,0,INDEX(Sheet1!RawDataCols,$C596,BO$5)*$R596)</f>
        <v>-90619.292499999996</v>
      </c>
      <c r="BP596" s="3">
        <f>IF(BP$3=0,0,INDEX(Sheet1!RawDataCols,$C596,BP$5)*$R596)</f>
        <v>-724954.34</v>
      </c>
      <c r="BQ596" s="3">
        <f t="shared" si="100"/>
        <v>-724954.34</v>
      </c>
      <c r="BR596" s="3">
        <f t="shared" si="101"/>
        <v>-724954.34</v>
      </c>
      <c r="BS596" s="3">
        <f t="shared" si="102"/>
        <v>-724954.34</v>
      </c>
      <c r="BT596" s="3">
        <f t="shared" si="103"/>
        <v>-724954.34</v>
      </c>
      <c r="BU596" s="3" t="str">
        <f>INDEX(Sheet1!$BS$2:$BS$1000,MATCH($A596,Sheet1!$A$2:$A$1000,0))</f>
        <v>32</v>
      </c>
      <c r="BV596" s="3">
        <f>INDEX(Sheet1!$BT$2:$BT$1000,MATCH($A596,Sheet1!$A$2:$A$1000,0))</f>
        <v>724954.34</v>
      </c>
    </row>
    <row r="597" spans="1:74" x14ac:dyDescent="0.2">
      <c r="A597" s="11" t="s">
        <v>1003</v>
      </c>
      <c r="B597" s="3">
        <f>MATCH($A597,Sheet1!ACCOUNTNO,0)</f>
        <v>553</v>
      </c>
      <c r="C597" s="3">
        <f t="shared" si="94"/>
        <v>553</v>
      </c>
      <c r="D597" s="3" t="str">
        <f>IF(D$3=0,0,INDEX(Sheet1!RawDataCols,$C597,D$5))</f>
        <v>90200A01</v>
      </c>
      <c r="E597" s="3" t="str">
        <f>IF(E$3=0,0,INDEX(Sheet1!RawDataCols,$C597,E$5))</f>
        <v xml:space="preserve">90200          </v>
      </c>
      <c r="F597" s="3" t="str">
        <f>IF(F$3=0,0,INDEX(Sheet1!RawDataCols,$C597,F$5))</f>
        <v xml:space="preserve">A01            </v>
      </c>
      <c r="G597" s="3" t="str">
        <f>IF(G$3=0,0,INDEX(Sheet1!RawDataCols,$C597,G$5))</f>
        <v xml:space="preserve">               </v>
      </c>
      <c r="H597" s="3" t="str">
        <f>IF(H$3=0,0,INDEX(Sheet1!RawDataCols,$C597,H$5))</f>
        <v xml:space="preserve">               </v>
      </c>
      <c r="I597" s="3" t="str">
        <f>IF(I$3=0,0,INDEX(Sheet1!RawDataCols,$C597,I$5))</f>
        <v xml:space="preserve">               </v>
      </c>
      <c r="J597" s="3" t="str">
        <f>IF(J$3=0,0,INDEX(Sheet1!RawDataCols,$C597,J$5))</f>
        <v xml:space="preserve">               </v>
      </c>
      <c r="K597" s="3" t="str">
        <f>IF(K$3=0,0,INDEX(Sheet1!RawDataCols,$C597,K$5))</f>
        <v xml:space="preserve">               </v>
      </c>
      <c r="L597" s="3" t="str">
        <f>IF(L$3=0,0,INDEX(Sheet1!RawDataCols,$C597,L$5))</f>
        <v xml:space="preserve">               </v>
      </c>
      <c r="M597" s="3" t="str">
        <f>IF(M$3=0,0,INDEX(Sheet1!RawDataCols,$C597,M$5))</f>
        <v xml:space="preserve">F007  </v>
      </c>
      <c r="N597" s="3" t="str">
        <f>IF(N$3=0,0,INDEX(Sheet1!RawDataCols,$C597,N$5))</f>
        <v>Property Distribution-6 Circuit Dr</v>
      </c>
      <c r="O597" s="3">
        <f>INDEX(Sheet1!RawDataCols,$C597,O$5)</f>
        <v>40</v>
      </c>
      <c r="P597" s="3" t="str">
        <f>INDEX(Sheet1!RawDataCols,$C597,P$5)</f>
        <v>Retained Earnings</v>
      </c>
      <c r="Q597" s="3" t="str">
        <f>IF(Q$3=0,0,INDEX(Sheet1!RawDataCols,$C597,Q$5))</f>
        <v>R</v>
      </c>
      <c r="R597" s="3">
        <f t="shared" si="95"/>
        <v>-1</v>
      </c>
      <c r="S597" s="3">
        <f t="shared" si="96"/>
        <v>1</v>
      </c>
      <c r="T597" s="3">
        <f>IF(T$3=0,0,INDEX(Sheet1!RawDataCols,$C597,T$5)*$R597)</f>
        <v>-35457.129999999997</v>
      </c>
      <c r="U597" s="3">
        <f>IF(U$3=0,0,INDEX(Sheet1!RawDataCols,$C597,U$5)*$R597)</f>
        <v>0</v>
      </c>
      <c r="V597" s="3">
        <f>IF(V$3=0,0,INDEX(Sheet1!RawDataCols,$C597,V$5)*$R597)</f>
        <v>0</v>
      </c>
      <c r="W597" s="3">
        <f>IF(W$3=0,0,INDEX(Sheet1!RawDataCols,$C597,W$5)*$R597)</f>
        <v>0</v>
      </c>
      <c r="X597" s="3">
        <f>IF(X$3=0,0,INDEX(Sheet1!RawDataCols,$C597,X$5)*$R597)</f>
        <v>0</v>
      </c>
      <c r="Y597" s="3">
        <f>IF(Y$3=0,0,INDEX(Sheet1!RawDataCols,$C597,Y$5)*$R597)</f>
        <v>0</v>
      </c>
      <c r="Z597" s="3">
        <f>IF(Z$3=0,0,INDEX(Sheet1!RawDataCols,$C597,Z$5)*$R597)</f>
        <v>0</v>
      </c>
      <c r="AA597" s="3">
        <f>IF(AA$3=0,0,INDEX(Sheet1!RawDataCols,$C597,AA$5)*$R597)</f>
        <v>0</v>
      </c>
      <c r="AB597" s="3">
        <f>IF(AB$3=0,0,INDEX(Sheet1!RawDataCols,$C597,AB$5)*$R597)</f>
        <v>0</v>
      </c>
      <c r="AC597" s="3">
        <f>IF(AC$3=0,0,INDEX(Sheet1!RawDataCols,$C597,AC$5)*$R597)</f>
        <v>0</v>
      </c>
      <c r="AD597" s="3">
        <f>IF(AD$3=0,0,INDEX(Sheet1!RawDataCols,$C597,AD$5)*$R597)</f>
        <v>0</v>
      </c>
      <c r="AE597" s="3">
        <f>IF(AE$3=0,0,INDEX(Sheet1!RawDataCols,$C597,AE$5)*$R597)</f>
        <v>0</v>
      </c>
      <c r="AF597" s="3">
        <f>IF(AF$3=0,0,INDEX(Sheet1!RawDataCols,$C597,AF$5)*$R597)</f>
        <v>0</v>
      </c>
      <c r="AG597" s="3">
        <f>IF(AG$3=0,0,INDEX(Sheet1!RawDataCols,$C597,AG$5)*$R597)</f>
        <v>0</v>
      </c>
      <c r="AH597" s="3">
        <f>IF(AH$3=0,0,INDEX(Sheet1!RawDataCols,$C597,AH$5)*$R597)</f>
        <v>0</v>
      </c>
      <c r="AI597" s="3">
        <f>IF(AI$3=0,0,INDEX(Sheet1!RawDataCols,$C597,AI$5)*$R597)</f>
        <v>0</v>
      </c>
      <c r="AJ597" s="3">
        <f>IF(AJ$3=0,0,INDEX(Sheet1!RawDataCols,$C597,AJ$5)*$R597)</f>
        <v>-149740.48000000001</v>
      </c>
      <c r="AK597" s="3">
        <f>IF(AK$3=0,0,INDEX(Sheet1!RawDataCols,$C597,AK$5)*$R597)</f>
        <v>0</v>
      </c>
      <c r="AL597" s="3">
        <f>IF(AL$3=0,0,INDEX(Sheet1!RawDataCols,$C597,AL$5)*$R597)</f>
        <v>-8552.52</v>
      </c>
      <c r="AM597" s="3">
        <f>IF(AM$3=0,0,INDEX(Sheet1!RawDataCols,$C597,AM$5)*$R597)</f>
        <v>0</v>
      </c>
      <c r="AN597" s="3">
        <f>IF(AN$3=0,0,INDEX(Sheet1!RawDataCols,$C597,AN$5)*$R597)</f>
        <v>0</v>
      </c>
      <c r="AO597" s="3">
        <f>IF(AO$3=0,0,INDEX(Sheet1!RawDataCols,$C597,AO$5)*$R597)</f>
        <v>0</v>
      </c>
      <c r="AP597" s="3">
        <f>IF(AP$3=0,0,INDEX(Sheet1!RawDataCols,$C597,AP$5)*$R597)</f>
        <v>0</v>
      </c>
      <c r="AQ597" s="3">
        <f>IF(AQ$3=0,0,INDEX(Sheet1!RawDataCols,$C597,AQ$5)*$R597)</f>
        <v>0</v>
      </c>
      <c r="AR597" s="3">
        <f>IF(AR$3=0,0,INDEX(Sheet1!RawDataCols,$C597,AR$5)*$R597)</f>
        <v>0</v>
      </c>
      <c r="AS597" s="3">
        <f>IF(AS$3=0,0,INDEX(Sheet1!RawDataCols,$C597,AS$5)*$R597)</f>
        <v>0</v>
      </c>
      <c r="AT597" s="3">
        <f>IF(AT$3=0,0,INDEX(Sheet1!RawDataCols,$C597,AT$5)*$R597)</f>
        <v>0</v>
      </c>
      <c r="AU597" s="3">
        <f>IF(AU$3=0,0,INDEX(Sheet1!RawDataCols,$C597,AU$5)*$R597)</f>
        <v>0</v>
      </c>
      <c r="AV597" s="3">
        <f>IF(AV$3=0,0,INDEX(Sheet1!RawDataCols,$C597,AV$5)*$R597)</f>
        <v>0</v>
      </c>
      <c r="AW597" s="3">
        <f>IF(AW$3=0,0,INDEX(Sheet1!RawDataCols,$C597,AW$5)*$R597)</f>
        <v>0</v>
      </c>
      <c r="AX597" s="3">
        <f>IF(AX$3=0,0,INDEX(Sheet1!RawDataCols,$C597,AX$5)*$R597)</f>
        <v>0</v>
      </c>
      <c r="AY597" s="3">
        <f>IF(AY$3=0,0,INDEX(Sheet1!RawDataCols,$C597,AY$5)*$R597)</f>
        <v>0</v>
      </c>
      <c r="AZ597" s="3">
        <f>IF(AZ$3=0,0,INDEX(Sheet1!RawDataCols,$C597,AZ$5)*$R597)</f>
        <v>0</v>
      </c>
      <c r="BA597" s="3">
        <f>IF(BA$3=0,0,INDEX(Sheet1!RawDataCols,$C597,BA$5)*$R597)</f>
        <v>0</v>
      </c>
      <c r="BB597" s="3">
        <f>IF(BB$3=0,0,INDEX(Sheet1!RawDataCols,$C597,BB$5)*$R597)</f>
        <v>0</v>
      </c>
      <c r="BC597" s="3">
        <f>IF(BC$3=0,0,INDEX(Sheet1!RawDataCols,$C597,BC$5)*$R597)</f>
        <v>0</v>
      </c>
      <c r="BD597" s="3">
        <f>IF(BD$3=0,0,INDEX(Sheet1!RawDataCols,$C597,BD$5)*$R597)</f>
        <v>0</v>
      </c>
      <c r="BE597" s="3">
        <f>IF(BE$3=0,0,INDEX(Sheet1!RawDataCols,$C597,BE$5)*$R597)</f>
        <v>0</v>
      </c>
      <c r="BF597" s="3">
        <f>IF(BF$3=0,0,INDEX(Sheet1!RawDataCols,$C597,BF$5)*$R597)</f>
        <v>0</v>
      </c>
      <c r="BG597" s="179">
        <f>IF(BG$3=0,0,INDEX(Sheet1!RawDataCols,$C597,BG$5)*$R597)</f>
        <v>0</v>
      </c>
      <c r="BH597" s="33">
        <f t="shared" si="97"/>
        <v>-185197.61000000002</v>
      </c>
      <c r="BI597" s="33">
        <f t="shared" si="98"/>
        <v>0</v>
      </c>
      <c r="BJ597" s="33">
        <f t="shared" si="99"/>
        <v>-35457.130000000005</v>
      </c>
      <c r="BK597" s="3">
        <f>IF(BK$3=0,0,INDEX(Sheet1!RawDataCols,$C597,BK$5)*$R597)</f>
        <v>0</v>
      </c>
      <c r="BL597" s="3">
        <f>IF(BL$3=0,0,INDEX(Sheet1!RawDataCols,$C597,BL$5)*$R597)</f>
        <v>-4432.1412499999997</v>
      </c>
      <c r="BM597" s="3">
        <f>IF(BM$3=0,0,INDEX(Sheet1!RawDataCols,$C597,BM$5)*$R597)</f>
        <v>-3363.0762500000001</v>
      </c>
      <c r="BN597" s="3">
        <f>IF(BN$3=0,0,INDEX(Sheet1!RawDataCols,$C597,BN$5)*$R597)</f>
        <v>-8670.6550000000007</v>
      </c>
      <c r="BO597" s="3">
        <f>IF(BO$3=0,0,INDEX(Sheet1!RawDataCols,$C597,BO$5)*$R597)</f>
        <v>-12493.1075</v>
      </c>
      <c r="BP597" s="3">
        <f>IF(BP$3=0,0,INDEX(Sheet1!RawDataCols,$C597,BP$5)*$R597)</f>
        <v>-26904.61</v>
      </c>
      <c r="BQ597" s="3">
        <f t="shared" si="100"/>
        <v>-35457.129999999997</v>
      </c>
      <c r="BR597" s="3">
        <f t="shared" si="101"/>
        <v>-185197.61000000002</v>
      </c>
      <c r="BS597" s="3">
        <f t="shared" si="102"/>
        <v>-185197.61000000002</v>
      </c>
      <c r="BT597" s="3">
        <f t="shared" si="103"/>
        <v>-185197.61000000002</v>
      </c>
      <c r="BU597" s="3" t="str">
        <f>INDEX(Sheet1!$BS$2:$BS$1000,MATCH($A597,Sheet1!$A$2:$A$1000,0))</f>
        <v>32</v>
      </c>
      <c r="BV597" s="3">
        <f>INDEX(Sheet1!$BT$2:$BT$1000,MATCH($A597,Sheet1!$A$2:$A$1000,0))</f>
        <v>185197.61</v>
      </c>
    </row>
    <row r="598" spans="1:74" x14ac:dyDescent="0.2">
      <c r="A598" s="11" t="s">
        <v>1004</v>
      </c>
      <c r="B598" s="3">
        <f>MATCH($A598,Sheet1!ACCOUNTNO,0)</f>
        <v>554</v>
      </c>
      <c r="C598" s="3">
        <f t="shared" si="94"/>
        <v>554</v>
      </c>
      <c r="D598" s="3" t="str">
        <f>IF(D$3=0,0,INDEX(Sheet1!RawDataCols,$C598,D$5))</f>
        <v>90200A02</v>
      </c>
      <c r="E598" s="3" t="str">
        <f>IF(E$3=0,0,INDEX(Sheet1!RawDataCols,$C598,E$5))</f>
        <v xml:space="preserve">90200          </v>
      </c>
      <c r="F598" s="3" t="str">
        <f>IF(F$3=0,0,INDEX(Sheet1!RawDataCols,$C598,F$5))</f>
        <v xml:space="preserve">A02            </v>
      </c>
      <c r="G598" s="3" t="str">
        <f>IF(G$3=0,0,INDEX(Sheet1!RawDataCols,$C598,G$5))</f>
        <v xml:space="preserve">               </v>
      </c>
      <c r="H598" s="3" t="str">
        <f>IF(H$3=0,0,INDEX(Sheet1!RawDataCols,$C598,H$5))</f>
        <v xml:space="preserve">               </v>
      </c>
      <c r="I598" s="3" t="str">
        <f>IF(I$3=0,0,INDEX(Sheet1!RawDataCols,$C598,I$5))</f>
        <v xml:space="preserve">               </v>
      </c>
      <c r="J598" s="3" t="str">
        <f>IF(J$3=0,0,INDEX(Sheet1!RawDataCols,$C598,J$5))</f>
        <v xml:space="preserve">               </v>
      </c>
      <c r="K598" s="3" t="str">
        <f>IF(K$3=0,0,INDEX(Sheet1!RawDataCols,$C598,K$5))</f>
        <v xml:space="preserve">               </v>
      </c>
      <c r="L598" s="3" t="str">
        <f>IF(L$3=0,0,INDEX(Sheet1!RawDataCols,$C598,L$5))</f>
        <v xml:space="preserve">               </v>
      </c>
      <c r="M598" s="3" t="str">
        <f>IF(M$3=0,0,INDEX(Sheet1!RawDataCols,$C598,M$5))</f>
        <v xml:space="preserve">F007  </v>
      </c>
      <c r="N598" s="3" t="str">
        <f>IF(N$3=0,0,INDEX(Sheet1!RawDataCols,$C598,N$5))</f>
        <v>Property Distribution-200 East Tce</v>
      </c>
      <c r="O598" s="3">
        <f>INDEX(Sheet1!RawDataCols,$C598,O$5)</f>
        <v>40</v>
      </c>
      <c r="P598" s="3" t="str">
        <f>INDEX(Sheet1!RawDataCols,$C598,P$5)</f>
        <v>Retained Earnings</v>
      </c>
      <c r="Q598" s="3" t="str">
        <f>IF(Q$3=0,0,INDEX(Sheet1!RawDataCols,$C598,Q$5))</f>
        <v>R</v>
      </c>
      <c r="R598" s="3">
        <f t="shared" si="95"/>
        <v>-1</v>
      </c>
      <c r="S598" s="3">
        <f t="shared" si="96"/>
        <v>1</v>
      </c>
      <c r="T598" s="3">
        <f>IF(T$3=0,0,INDEX(Sheet1!RawDataCols,$C598,T$5)*$R598)</f>
        <v>-4623197</v>
      </c>
      <c r="U598" s="3">
        <f>IF(U$3=0,0,INDEX(Sheet1!RawDataCols,$C598,U$5)*$R598)</f>
        <v>0</v>
      </c>
      <c r="V598" s="3">
        <f>IF(V$3=0,0,INDEX(Sheet1!RawDataCols,$C598,V$5)*$R598)</f>
        <v>0</v>
      </c>
      <c r="W598" s="3">
        <f>IF(W$3=0,0,INDEX(Sheet1!RawDataCols,$C598,W$5)*$R598)</f>
        <v>0</v>
      </c>
      <c r="X598" s="3">
        <f>IF(X$3=0,0,INDEX(Sheet1!RawDataCols,$C598,X$5)*$R598)</f>
        <v>0</v>
      </c>
      <c r="Y598" s="3">
        <f>IF(Y$3=0,0,INDEX(Sheet1!RawDataCols,$C598,Y$5)*$R598)</f>
        <v>0</v>
      </c>
      <c r="Z598" s="3">
        <f>IF(Z$3=0,0,INDEX(Sheet1!RawDataCols,$C598,Z$5)*$R598)</f>
        <v>0</v>
      </c>
      <c r="AA598" s="3">
        <f>IF(AA$3=0,0,INDEX(Sheet1!RawDataCols,$C598,AA$5)*$R598)</f>
        <v>0</v>
      </c>
      <c r="AB598" s="3">
        <f>IF(AB$3=0,0,INDEX(Sheet1!RawDataCols,$C598,AB$5)*$R598)</f>
        <v>0</v>
      </c>
      <c r="AC598" s="3">
        <f>IF(AC$3=0,0,INDEX(Sheet1!RawDataCols,$C598,AC$5)*$R598)</f>
        <v>0</v>
      </c>
      <c r="AD598" s="3">
        <f>IF(AD$3=0,0,INDEX(Sheet1!RawDataCols,$C598,AD$5)*$R598)</f>
        <v>0</v>
      </c>
      <c r="AE598" s="3">
        <f>IF(AE$3=0,0,INDEX(Sheet1!RawDataCols,$C598,AE$5)*$R598)</f>
        <v>0</v>
      </c>
      <c r="AF598" s="3">
        <f>IF(AF$3=0,0,INDEX(Sheet1!RawDataCols,$C598,AF$5)*$R598)</f>
        <v>0</v>
      </c>
      <c r="AG598" s="3">
        <f>IF(AG$3=0,0,INDEX(Sheet1!RawDataCols,$C598,AG$5)*$R598)</f>
        <v>0</v>
      </c>
      <c r="AH598" s="3">
        <f>IF(AH$3=0,0,INDEX(Sheet1!RawDataCols,$C598,AH$5)*$R598)</f>
        <v>0</v>
      </c>
      <c r="AI598" s="3">
        <f>IF(AI$3=0,0,INDEX(Sheet1!RawDataCols,$C598,AI$5)*$R598)</f>
        <v>0</v>
      </c>
      <c r="AJ598" s="3">
        <f>IF(AJ$3=0,0,INDEX(Sheet1!RawDataCols,$C598,AJ$5)*$R598)</f>
        <v>-547091.84</v>
      </c>
      <c r="AK598" s="3">
        <f>IF(AK$3=0,0,INDEX(Sheet1!RawDataCols,$C598,AK$5)*$R598)</f>
        <v>0</v>
      </c>
      <c r="AL598" s="3">
        <f>IF(AL$3=0,0,INDEX(Sheet1!RawDataCols,$C598,AL$5)*$R598)</f>
        <v>-550940.47</v>
      </c>
      <c r="AM598" s="3">
        <f>IF(AM$3=0,0,INDEX(Sheet1!RawDataCols,$C598,AM$5)*$R598)</f>
        <v>0</v>
      </c>
      <c r="AN598" s="3">
        <f>IF(AN$3=0,0,INDEX(Sheet1!RawDataCols,$C598,AN$5)*$R598)</f>
        <v>0</v>
      </c>
      <c r="AO598" s="3">
        <f>IF(AO$3=0,0,INDEX(Sheet1!RawDataCols,$C598,AO$5)*$R598)</f>
        <v>0</v>
      </c>
      <c r="AP598" s="3">
        <f>IF(AP$3=0,0,INDEX(Sheet1!RawDataCols,$C598,AP$5)*$R598)</f>
        <v>0</v>
      </c>
      <c r="AQ598" s="3">
        <f>IF(AQ$3=0,0,INDEX(Sheet1!RawDataCols,$C598,AQ$5)*$R598)</f>
        <v>0</v>
      </c>
      <c r="AR598" s="3">
        <f>IF(AR$3=0,0,INDEX(Sheet1!RawDataCols,$C598,AR$5)*$R598)</f>
        <v>0</v>
      </c>
      <c r="AS598" s="3">
        <f>IF(AS$3=0,0,INDEX(Sheet1!RawDataCols,$C598,AS$5)*$R598)</f>
        <v>0</v>
      </c>
      <c r="AT598" s="3">
        <f>IF(AT$3=0,0,INDEX(Sheet1!RawDataCols,$C598,AT$5)*$R598)</f>
        <v>0</v>
      </c>
      <c r="AU598" s="3">
        <f>IF(AU$3=0,0,INDEX(Sheet1!RawDataCols,$C598,AU$5)*$R598)</f>
        <v>0</v>
      </c>
      <c r="AV598" s="3">
        <f>IF(AV$3=0,0,INDEX(Sheet1!RawDataCols,$C598,AV$5)*$R598)</f>
        <v>0</v>
      </c>
      <c r="AW598" s="3">
        <f>IF(AW$3=0,0,INDEX(Sheet1!RawDataCols,$C598,AW$5)*$R598)</f>
        <v>0</v>
      </c>
      <c r="AX598" s="3">
        <f>IF(AX$3=0,0,INDEX(Sheet1!RawDataCols,$C598,AX$5)*$R598)</f>
        <v>0</v>
      </c>
      <c r="AY598" s="3">
        <f>IF(AY$3=0,0,INDEX(Sheet1!RawDataCols,$C598,AY$5)*$R598)</f>
        <v>0</v>
      </c>
      <c r="AZ598" s="3">
        <f>IF(AZ$3=0,0,INDEX(Sheet1!RawDataCols,$C598,AZ$5)*$R598)</f>
        <v>0</v>
      </c>
      <c r="BA598" s="3">
        <f>IF(BA$3=0,0,INDEX(Sheet1!RawDataCols,$C598,BA$5)*$R598)</f>
        <v>0</v>
      </c>
      <c r="BB598" s="3">
        <f>IF(BB$3=0,0,INDEX(Sheet1!RawDataCols,$C598,BB$5)*$R598)</f>
        <v>0</v>
      </c>
      <c r="BC598" s="3">
        <f>IF(BC$3=0,0,INDEX(Sheet1!RawDataCols,$C598,BC$5)*$R598)</f>
        <v>0</v>
      </c>
      <c r="BD598" s="3">
        <f>IF(BD$3=0,0,INDEX(Sheet1!RawDataCols,$C598,BD$5)*$R598)</f>
        <v>0</v>
      </c>
      <c r="BE598" s="3">
        <f>IF(BE$3=0,0,INDEX(Sheet1!RawDataCols,$C598,BE$5)*$R598)</f>
        <v>0</v>
      </c>
      <c r="BF598" s="3">
        <f>IF(BF$3=0,0,INDEX(Sheet1!RawDataCols,$C598,BF$5)*$R598)</f>
        <v>0</v>
      </c>
      <c r="BG598" s="179">
        <f>IF(BG$3=0,0,INDEX(Sheet1!RawDataCols,$C598,BG$5)*$R598)</f>
        <v>0</v>
      </c>
      <c r="BH598" s="33">
        <f t="shared" si="97"/>
        <v>-5170288.84</v>
      </c>
      <c r="BI598" s="33">
        <f t="shared" si="98"/>
        <v>0</v>
      </c>
      <c r="BJ598" s="33">
        <f t="shared" si="99"/>
        <v>-4623197</v>
      </c>
      <c r="BK598" s="3">
        <f>IF(BK$3=0,0,INDEX(Sheet1!RawDataCols,$C598,BK$5)*$R598)</f>
        <v>0</v>
      </c>
      <c r="BL598" s="3">
        <f>IF(BL$3=0,0,INDEX(Sheet1!RawDataCols,$C598,BL$5)*$R598)</f>
        <v>-577899.625</v>
      </c>
      <c r="BM598" s="3">
        <f>IF(BM$3=0,0,INDEX(Sheet1!RawDataCols,$C598,BM$5)*$R598)</f>
        <v>-509032.06624999997</v>
      </c>
      <c r="BN598" s="3">
        <f>IF(BN$3=0,0,INDEX(Sheet1!RawDataCols,$C598,BN$5)*$R598)</f>
        <v>-441732.26374999998</v>
      </c>
      <c r="BO598" s="3">
        <f>IF(BO$3=0,0,INDEX(Sheet1!RawDataCols,$C598,BO$5)*$R598)</f>
        <v>-373191.71750000003</v>
      </c>
      <c r="BP598" s="3">
        <f>IF(BP$3=0,0,INDEX(Sheet1!RawDataCols,$C598,BP$5)*$R598)</f>
        <v>-4072256.53</v>
      </c>
      <c r="BQ598" s="3">
        <f t="shared" si="100"/>
        <v>-4623197</v>
      </c>
      <c r="BR598" s="3">
        <f t="shared" si="101"/>
        <v>-5170288.84</v>
      </c>
      <c r="BS598" s="3">
        <f t="shared" si="102"/>
        <v>-5170288.84</v>
      </c>
      <c r="BT598" s="3">
        <f t="shared" si="103"/>
        <v>-5170288.84</v>
      </c>
      <c r="BU598" s="3" t="str">
        <f>INDEX(Sheet1!$BS$2:$BS$1000,MATCH($A598,Sheet1!$A$2:$A$1000,0))</f>
        <v>32</v>
      </c>
      <c r="BV598" s="3">
        <f>INDEX(Sheet1!$BT$2:$BT$1000,MATCH($A598,Sheet1!$A$2:$A$1000,0))</f>
        <v>5170288.84</v>
      </c>
    </row>
    <row r="599" spans="1:74" x14ac:dyDescent="0.2">
      <c r="A599" s="11" t="s">
        <v>1005</v>
      </c>
      <c r="B599" s="3">
        <f>MATCH($A599,Sheet1!ACCOUNTNO,0)</f>
        <v>555</v>
      </c>
      <c r="C599" s="3">
        <f t="shared" si="94"/>
        <v>555</v>
      </c>
      <c r="D599" s="3" t="str">
        <f>IF(D$3=0,0,INDEX(Sheet1!RawDataCols,$C599,D$5))</f>
        <v>90200A03</v>
      </c>
      <c r="E599" s="3" t="str">
        <f>IF(E$3=0,0,INDEX(Sheet1!RawDataCols,$C599,E$5))</f>
        <v xml:space="preserve">90200          </v>
      </c>
      <c r="F599" s="3" t="str">
        <f>IF(F$3=0,0,INDEX(Sheet1!RawDataCols,$C599,F$5))</f>
        <v xml:space="preserve">A03            </v>
      </c>
      <c r="G599" s="3" t="str">
        <f>IF(G$3=0,0,INDEX(Sheet1!RawDataCols,$C599,G$5))</f>
        <v xml:space="preserve">               </v>
      </c>
      <c r="H599" s="3" t="str">
        <f>IF(H$3=0,0,INDEX(Sheet1!RawDataCols,$C599,H$5))</f>
        <v xml:space="preserve">               </v>
      </c>
      <c r="I599" s="3" t="str">
        <f>IF(I$3=0,0,INDEX(Sheet1!RawDataCols,$C599,I$5))</f>
        <v xml:space="preserve">               </v>
      </c>
      <c r="J599" s="3" t="str">
        <f>IF(J$3=0,0,INDEX(Sheet1!RawDataCols,$C599,J$5))</f>
        <v xml:space="preserve">               </v>
      </c>
      <c r="K599" s="3" t="str">
        <f>IF(K$3=0,0,INDEX(Sheet1!RawDataCols,$C599,K$5))</f>
        <v xml:space="preserve">               </v>
      </c>
      <c r="L599" s="3" t="str">
        <f>IF(L$3=0,0,INDEX(Sheet1!RawDataCols,$C599,L$5))</f>
        <v xml:space="preserve">               </v>
      </c>
      <c r="M599" s="3" t="str">
        <f>IF(M$3=0,0,INDEX(Sheet1!RawDataCols,$C599,M$5))</f>
        <v xml:space="preserve">F007  </v>
      </c>
      <c r="N599" s="3" t="str">
        <f>IF(N$3=0,0,INDEX(Sheet1!RawDataCols,$C599,N$5))</f>
        <v>Property Distribution-33 Franklin St</v>
      </c>
      <c r="O599" s="3">
        <f>INDEX(Sheet1!RawDataCols,$C599,O$5)</f>
        <v>40</v>
      </c>
      <c r="P599" s="3" t="str">
        <f>INDEX(Sheet1!RawDataCols,$C599,P$5)</f>
        <v>Retained Earnings</v>
      </c>
      <c r="Q599" s="3" t="str">
        <f>IF(Q$3=0,0,INDEX(Sheet1!RawDataCols,$C599,Q$5))</f>
        <v>R</v>
      </c>
      <c r="R599" s="3">
        <f t="shared" si="95"/>
        <v>-1</v>
      </c>
      <c r="S599" s="3">
        <f t="shared" si="96"/>
        <v>1</v>
      </c>
      <c r="T599" s="3">
        <f>IF(T$3=0,0,INDEX(Sheet1!RawDataCols,$C599,T$5)*$R599)</f>
        <v>-3993728.79</v>
      </c>
      <c r="U599" s="3">
        <f>IF(U$3=0,0,INDEX(Sheet1!RawDataCols,$C599,U$5)*$R599)</f>
        <v>0</v>
      </c>
      <c r="V599" s="3">
        <f>IF(V$3=0,0,INDEX(Sheet1!RawDataCols,$C599,V$5)*$R599)</f>
        <v>0</v>
      </c>
      <c r="W599" s="3">
        <f>IF(W$3=0,0,INDEX(Sheet1!RawDataCols,$C599,W$5)*$R599)</f>
        <v>0</v>
      </c>
      <c r="X599" s="3">
        <f>IF(X$3=0,0,INDEX(Sheet1!RawDataCols,$C599,X$5)*$R599)</f>
        <v>0</v>
      </c>
      <c r="Y599" s="3">
        <f>IF(Y$3=0,0,INDEX(Sheet1!RawDataCols,$C599,Y$5)*$R599)</f>
        <v>0</v>
      </c>
      <c r="Z599" s="3">
        <f>IF(Z$3=0,0,INDEX(Sheet1!RawDataCols,$C599,Z$5)*$R599)</f>
        <v>0</v>
      </c>
      <c r="AA599" s="3">
        <f>IF(AA$3=0,0,INDEX(Sheet1!RawDataCols,$C599,AA$5)*$R599)</f>
        <v>0</v>
      </c>
      <c r="AB599" s="3">
        <f>IF(AB$3=0,0,INDEX(Sheet1!RawDataCols,$C599,AB$5)*$R599)</f>
        <v>0</v>
      </c>
      <c r="AC599" s="3">
        <f>IF(AC$3=0,0,INDEX(Sheet1!RawDataCols,$C599,AC$5)*$R599)</f>
        <v>0</v>
      </c>
      <c r="AD599" s="3">
        <f>IF(AD$3=0,0,INDEX(Sheet1!RawDataCols,$C599,AD$5)*$R599)</f>
        <v>0</v>
      </c>
      <c r="AE599" s="3">
        <f>IF(AE$3=0,0,INDEX(Sheet1!RawDataCols,$C599,AE$5)*$R599)</f>
        <v>0</v>
      </c>
      <c r="AF599" s="3">
        <f>IF(AF$3=0,0,INDEX(Sheet1!RawDataCols,$C599,AF$5)*$R599)</f>
        <v>0</v>
      </c>
      <c r="AG599" s="3">
        <f>IF(AG$3=0,0,INDEX(Sheet1!RawDataCols,$C599,AG$5)*$R599)</f>
        <v>0</v>
      </c>
      <c r="AH599" s="3">
        <f>IF(AH$3=0,0,INDEX(Sheet1!RawDataCols,$C599,AH$5)*$R599)</f>
        <v>0</v>
      </c>
      <c r="AI599" s="3">
        <f>IF(AI$3=0,0,INDEX(Sheet1!RawDataCols,$C599,AI$5)*$R599)</f>
        <v>0</v>
      </c>
      <c r="AJ599" s="3">
        <f>IF(AJ$3=0,0,INDEX(Sheet1!RawDataCols,$C599,AJ$5)*$R599)</f>
        <v>-412169.74</v>
      </c>
      <c r="AK599" s="3">
        <f>IF(AK$3=0,0,INDEX(Sheet1!RawDataCols,$C599,AK$5)*$R599)</f>
        <v>0</v>
      </c>
      <c r="AL599" s="3">
        <f>IF(AL$3=0,0,INDEX(Sheet1!RawDataCols,$C599,AL$5)*$R599)</f>
        <v>-333889.39</v>
      </c>
      <c r="AM599" s="3">
        <f>IF(AM$3=0,0,INDEX(Sheet1!RawDataCols,$C599,AM$5)*$R599)</f>
        <v>0</v>
      </c>
      <c r="AN599" s="3">
        <f>IF(AN$3=0,0,INDEX(Sheet1!RawDataCols,$C599,AN$5)*$R599)</f>
        <v>0</v>
      </c>
      <c r="AO599" s="3">
        <f>IF(AO$3=0,0,INDEX(Sheet1!RawDataCols,$C599,AO$5)*$R599)</f>
        <v>0</v>
      </c>
      <c r="AP599" s="3">
        <f>IF(AP$3=0,0,INDEX(Sheet1!RawDataCols,$C599,AP$5)*$R599)</f>
        <v>0</v>
      </c>
      <c r="AQ599" s="3">
        <f>IF(AQ$3=0,0,INDEX(Sheet1!RawDataCols,$C599,AQ$5)*$R599)</f>
        <v>0</v>
      </c>
      <c r="AR599" s="3">
        <f>IF(AR$3=0,0,INDEX(Sheet1!RawDataCols,$C599,AR$5)*$R599)</f>
        <v>0</v>
      </c>
      <c r="AS599" s="3">
        <f>IF(AS$3=0,0,INDEX(Sheet1!RawDataCols,$C599,AS$5)*$R599)</f>
        <v>0</v>
      </c>
      <c r="AT599" s="3">
        <f>IF(AT$3=0,0,INDEX(Sheet1!RawDataCols,$C599,AT$5)*$R599)</f>
        <v>0</v>
      </c>
      <c r="AU599" s="3">
        <f>IF(AU$3=0,0,INDEX(Sheet1!RawDataCols,$C599,AU$5)*$R599)</f>
        <v>0</v>
      </c>
      <c r="AV599" s="3">
        <f>IF(AV$3=0,0,INDEX(Sheet1!RawDataCols,$C599,AV$5)*$R599)</f>
        <v>0</v>
      </c>
      <c r="AW599" s="3">
        <f>IF(AW$3=0,0,INDEX(Sheet1!RawDataCols,$C599,AW$5)*$R599)</f>
        <v>0</v>
      </c>
      <c r="AX599" s="3">
        <f>IF(AX$3=0,0,INDEX(Sheet1!RawDataCols,$C599,AX$5)*$R599)</f>
        <v>0</v>
      </c>
      <c r="AY599" s="3">
        <f>IF(AY$3=0,0,INDEX(Sheet1!RawDataCols,$C599,AY$5)*$R599)</f>
        <v>0</v>
      </c>
      <c r="AZ599" s="3">
        <f>IF(AZ$3=0,0,INDEX(Sheet1!RawDataCols,$C599,AZ$5)*$R599)</f>
        <v>0</v>
      </c>
      <c r="BA599" s="3">
        <f>IF(BA$3=0,0,INDEX(Sheet1!RawDataCols,$C599,BA$5)*$R599)</f>
        <v>0</v>
      </c>
      <c r="BB599" s="3">
        <f>IF(BB$3=0,0,INDEX(Sheet1!RawDataCols,$C599,BB$5)*$R599)</f>
        <v>0</v>
      </c>
      <c r="BC599" s="3">
        <f>IF(BC$3=0,0,INDEX(Sheet1!RawDataCols,$C599,BC$5)*$R599)</f>
        <v>0</v>
      </c>
      <c r="BD599" s="3">
        <f>IF(BD$3=0,0,INDEX(Sheet1!RawDataCols,$C599,BD$5)*$R599)</f>
        <v>0</v>
      </c>
      <c r="BE599" s="3">
        <f>IF(BE$3=0,0,INDEX(Sheet1!RawDataCols,$C599,BE$5)*$R599)</f>
        <v>0</v>
      </c>
      <c r="BF599" s="3">
        <f>IF(BF$3=0,0,INDEX(Sheet1!RawDataCols,$C599,BF$5)*$R599)</f>
        <v>0</v>
      </c>
      <c r="BG599" s="179">
        <f>IF(BG$3=0,0,INDEX(Sheet1!RawDataCols,$C599,BG$5)*$R599)</f>
        <v>0</v>
      </c>
      <c r="BH599" s="33">
        <f t="shared" si="97"/>
        <v>-4405898.53</v>
      </c>
      <c r="BI599" s="33">
        <f t="shared" si="98"/>
        <v>0</v>
      </c>
      <c r="BJ599" s="33">
        <f t="shared" si="99"/>
        <v>-3993728.79</v>
      </c>
      <c r="BK599" s="3">
        <f>IF(BK$3=0,0,INDEX(Sheet1!RawDataCols,$C599,BK$5)*$R599)</f>
        <v>0</v>
      </c>
      <c r="BL599" s="3">
        <f>IF(BL$3=0,0,INDEX(Sheet1!RawDataCols,$C599,BL$5)*$R599)</f>
        <v>-499216.09875</v>
      </c>
      <c r="BM599" s="3">
        <f>IF(BM$3=0,0,INDEX(Sheet1!RawDataCols,$C599,BM$5)*$R599)</f>
        <v>-457479.92499999999</v>
      </c>
      <c r="BN599" s="3">
        <f>IF(BN$3=0,0,INDEX(Sheet1!RawDataCols,$C599,BN$5)*$R599)</f>
        <v>-403331.99249999999</v>
      </c>
      <c r="BO599" s="3">
        <f>IF(BO$3=0,0,INDEX(Sheet1!RawDataCols,$C599,BO$5)*$R599)</f>
        <v>-365600.86749999999</v>
      </c>
      <c r="BP599" s="3">
        <f>IF(BP$3=0,0,INDEX(Sheet1!RawDataCols,$C599,BP$5)*$R599)</f>
        <v>-3659839.4</v>
      </c>
      <c r="BQ599" s="3">
        <f t="shared" si="100"/>
        <v>-3993728.79</v>
      </c>
      <c r="BR599" s="3">
        <f t="shared" si="101"/>
        <v>-4405898.53</v>
      </c>
      <c r="BS599" s="3">
        <f t="shared" si="102"/>
        <v>-4405898.53</v>
      </c>
      <c r="BT599" s="3">
        <f t="shared" si="103"/>
        <v>-4405898.53</v>
      </c>
      <c r="BU599" s="3" t="str">
        <f>INDEX(Sheet1!$BS$2:$BS$1000,MATCH($A599,Sheet1!$A$2:$A$1000,0))</f>
        <v>32</v>
      </c>
      <c r="BV599" s="3">
        <f>INDEX(Sheet1!$BT$2:$BT$1000,MATCH($A599,Sheet1!$A$2:$A$1000,0))</f>
        <v>4405898.53</v>
      </c>
    </row>
    <row r="600" spans="1:74" x14ac:dyDescent="0.2">
      <c r="A600" s="11" t="s">
        <v>1006</v>
      </c>
      <c r="B600" s="3">
        <f>MATCH($A600,Sheet1!ACCOUNTNO,0)</f>
        <v>556</v>
      </c>
      <c r="C600" s="3">
        <f t="shared" si="94"/>
        <v>556</v>
      </c>
      <c r="D600" s="3" t="str">
        <f>IF(D$3=0,0,INDEX(Sheet1!RawDataCols,$C600,D$5))</f>
        <v>90200A04</v>
      </c>
      <c r="E600" s="3" t="str">
        <f>IF(E$3=0,0,INDEX(Sheet1!RawDataCols,$C600,E$5))</f>
        <v xml:space="preserve">90200          </v>
      </c>
      <c r="F600" s="3" t="str">
        <f>IF(F$3=0,0,INDEX(Sheet1!RawDataCols,$C600,F$5))</f>
        <v xml:space="preserve">A04            </v>
      </c>
      <c r="G600" s="3" t="str">
        <f>IF(G$3=0,0,INDEX(Sheet1!RawDataCols,$C600,G$5))</f>
        <v xml:space="preserve">               </v>
      </c>
      <c r="H600" s="3" t="str">
        <f>IF(H$3=0,0,INDEX(Sheet1!RawDataCols,$C600,H$5))</f>
        <v xml:space="preserve">               </v>
      </c>
      <c r="I600" s="3" t="str">
        <f>IF(I$3=0,0,INDEX(Sheet1!RawDataCols,$C600,I$5))</f>
        <v xml:space="preserve">               </v>
      </c>
      <c r="J600" s="3" t="str">
        <f>IF(J$3=0,0,INDEX(Sheet1!RawDataCols,$C600,J$5))</f>
        <v xml:space="preserve">               </v>
      </c>
      <c r="K600" s="3" t="str">
        <f>IF(K$3=0,0,INDEX(Sheet1!RawDataCols,$C600,K$5))</f>
        <v xml:space="preserve">               </v>
      </c>
      <c r="L600" s="3" t="str">
        <f>IF(L$3=0,0,INDEX(Sheet1!RawDataCols,$C600,L$5))</f>
        <v xml:space="preserve">               </v>
      </c>
      <c r="M600" s="3" t="str">
        <f>IF(M$3=0,0,INDEX(Sheet1!RawDataCols,$C600,M$5))</f>
        <v xml:space="preserve">F007  </v>
      </c>
      <c r="N600" s="3" t="str">
        <f>IF(N$3=0,0,INDEX(Sheet1!RawDataCols,$C600,N$5))</f>
        <v>Property Distribution-174 Fullarton Rd</v>
      </c>
      <c r="O600" s="3">
        <f>INDEX(Sheet1!RawDataCols,$C600,O$5)</f>
        <v>40</v>
      </c>
      <c r="P600" s="3" t="str">
        <f>INDEX(Sheet1!RawDataCols,$C600,P$5)</f>
        <v>Retained Earnings</v>
      </c>
      <c r="Q600" s="3" t="str">
        <f>IF(Q$3=0,0,INDEX(Sheet1!RawDataCols,$C600,Q$5))</f>
        <v>R</v>
      </c>
      <c r="R600" s="3">
        <f t="shared" si="95"/>
        <v>-1</v>
      </c>
      <c r="S600" s="3">
        <f t="shared" si="96"/>
        <v>1</v>
      </c>
      <c r="T600" s="3">
        <f>IF(T$3=0,0,INDEX(Sheet1!RawDataCols,$C600,T$5)*$R600)</f>
        <v>-3273584.78</v>
      </c>
      <c r="U600" s="3">
        <f>IF(U$3=0,0,INDEX(Sheet1!RawDataCols,$C600,U$5)*$R600)</f>
        <v>0</v>
      </c>
      <c r="V600" s="3">
        <f>IF(V$3=0,0,INDEX(Sheet1!RawDataCols,$C600,V$5)*$R600)</f>
        <v>0</v>
      </c>
      <c r="W600" s="3">
        <f>IF(W$3=0,0,INDEX(Sheet1!RawDataCols,$C600,W$5)*$R600)</f>
        <v>0</v>
      </c>
      <c r="X600" s="3">
        <f>IF(X$3=0,0,INDEX(Sheet1!RawDataCols,$C600,X$5)*$R600)</f>
        <v>0</v>
      </c>
      <c r="Y600" s="3">
        <f>IF(Y$3=0,0,INDEX(Sheet1!RawDataCols,$C600,Y$5)*$R600)</f>
        <v>0</v>
      </c>
      <c r="Z600" s="3">
        <f>IF(Z$3=0,0,INDEX(Sheet1!RawDataCols,$C600,Z$5)*$R600)</f>
        <v>0</v>
      </c>
      <c r="AA600" s="3">
        <f>IF(AA$3=0,0,INDEX(Sheet1!RawDataCols,$C600,AA$5)*$R600)</f>
        <v>0</v>
      </c>
      <c r="AB600" s="3">
        <f>IF(AB$3=0,0,INDEX(Sheet1!RawDataCols,$C600,AB$5)*$R600)</f>
        <v>0</v>
      </c>
      <c r="AC600" s="3">
        <f>IF(AC$3=0,0,INDEX(Sheet1!RawDataCols,$C600,AC$5)*$R600)</f>
        <v>0</v>
      </c>
      <c r="AD600" s="3">
        <f>IF(AD$3=0,0,INDEX(Sheet1!RawDataCols,$C600,AD$5)*$R600)</f>
        <v>0</v>
      </c>
      <c r="AE600" s="3">
        <f>IF(AE$3=0,0,INDEX(Sheet1!RawDataCols,$C600,AE$5)*$R600)</f>
        <v>0</v>
      </c>
      <c r="AF600" s="3">
        <f>IF(AF$3=0,0,INDEX(Sheet1!RawDataCols,$C600,AF$5)*$R600)</f>
        <v>0</v>
      </c>
      <c r="AG600" s="3">
        <f>IF(AG$3=0,0,INDEX(Sheet1!RawDataCols,$C600,AG$5)*$R600)</f>
        <v>0</v>
      </c>
      <c r="AH600" s="3">
        <f>IF(AH$3=0,0,INDEX(Sheet1!RawDataCols,$C600,AH$5)*$R600)</f>
        <v>0</v>
      </c>
      <c r="AI600" s="3">
        <f>IF(AI$3=0,0,INDEX(Sheet1!RawDataCols,$C600,AI$5)*$R600)</f>
        <v>0</v>
      </c>
      <c r="AJ600" s="3">
        <f>IF(AJ$3=0,0,INDEX(Sheet1!RawDataCols,$C600,AJ$5)*$R600)</f>
        <v>-337785.99</v>
      </c>
      <c r="AK600" s="3">
        <f>IF(AK$3=0,0,INDEX(Sheet1!RawDataCols,$C600,AK$5)*$R600)</f>
        <v>0</v>
      </c>
      <c r="AL600" s="3">
        <f>IF(AL$3=0,0,INDEX(Sheet1!RawDataCols,$C600,AL$5)*$R600)</f>
        <v>-390922.83</v>
      </c>
      <c r="AM600" s="3">
        <f>IF(AM$3=0,0,INDEX(Sheet1!RawDataCols,$C600,AM$5)*$R600)</f>
        <v>0</v>
      </c>
      <c r="AN600" s="3">
        <f>IF(AN$3=0,0,INDEX(Sheet1!RawDataCols,$C600,AN$5)*$R600)</f>
        <v>0</v>
      </c>
      <c r="AO600" s="3">
        <f>IF(AO$3=0,0,INDEX(Sheet1!RawDataCols,$C600,AO$5)*$R600)</f>
        <v>0</v>
      </c>
      <c r="AP600" s="3">
        <f>IF(AP$3=0,0,INDEX(Sheet1!RawDataCols,$C600,AP$5)*$R600)</f>
        <v>0</v>
      </c>
      <c r="AQ600" s="3">
        <f>IF(AQ$3=0,0,INDEX(Sheet1!RawDataCols,$C600,AQ$5)*$R600)</f>
        <v>0</v>
      </c>
      <c r="AR600" s="3">
        <f>IF(AR$3=0,0,INDEX(Sheet1!RawDataCols,$C600,AR$5)*$R600)</f>
        <v>0</v>
      </c>
      <c r="AS600" s="3">
        <f>IF(AS$3=0,0,INDEX(Sheet1!RawDataCols,$C600,AS$5)*$R600)</f>
        <v>0</v>
      </c>
      <c r="AT600" s="3">
        <f>IF(AT$3=0,0,INDEX(Sheet1!RawDataCols,$C600,AT$5)*$R600)</f>
        <v>0</v>
      </c>
      <c r="AU600" s="3">
        <f>IF(AU$3=0,0,INDEX(Sheet1!RawDataCols,$C600,AU$5)*$R600)</f>
        <v>0</v>
      </c>
      <c r="AV600" s="3">
        <f>IF(AV$3=0,0,INDEX(Sheet1!RawDataCols,$C600,AV$5)*$R600)</f>
        <v>0</v>
      </c>
      <c r="AW600" s="3">
        <f>IF(AW$3=0,0,INDEX(Sheet1!RawDataCols,$C600,AW$5)*$R600)</f>
        <v>0</v>
      </c>
      <c r="AX600" s="3">
        <f>IF(AX$3=0,0,INDEX(Sheet1!RawDataCols,$C600,AX$5)*$R600)</f>
        <v>0</v>
      </c>
      <c r="AY600" s="3">
        <f>IF(AY$3=0,0,INDEX(Sheet1!RawDataCols,$C600,AY$5)*$R600)</f>
        <v>0</v>
      </c>
      <c r="AZ600" s="3">
        <f>IF(AZ$3=0,0,INDEX(Sheet1!RawDataCols,$C600,AZ$5)*$R600)</f>
        <v>0</v>
      </c>
      <c r="BA600" s="3">
        <f>IF(BA$3=0,0,INDEX(Sheet1!RawDataCols,$C600,BA$5)*$R600)</f>
        <v>0</v>
      </c>
      <c r="BB600" s="3">
        <f>IF(BB$3=0,0,INDEX(Sheet1!RawDataCols,$C600,BB$5)*$R600)</f>
        <v>0</v>
      </c>
      <c r="BC600" s="3">
        <f>IF(BC$3=0,0,INDEX(Sheet1!RawDataCols,$C600,BC$5)*$R600)</f>
        <v>0</v>
      </c>
      <c r="BD600" s="3">
        <f>IF(BD$3=0,0,INDEX(Sheet1!RawDataCols,$C600,BD$5)*$R600)</f>
        <v>0</v>
      </c>
      <c r="BE600" s="3">
        <f>IF(BE$3=0,0,INDEX(Sheet1!RawDataCols,$C600,BE$5)*$R600)</f>
        <v>0</v>
      </c>
      <c r="BF600" s="3">
        <f>IF(BF$3=0,0,INDEX(Sheet1!RawDataCols,$C600,BF$5)*$R600)</f>
        <v>0</v>
      </c>
      <c r="BG600" s="179">
        <f>IF(BG$3=0,0,INDEX(Sheet1!RawDataCols,$C600,BG$5)*$R600)</f>
        <v>0</v>
      </c>
      <c r="BH600" s="33">
        <f t="shared" si="97"/>
        <v>-3611370.7699999996</v>
      </c>
      <c r="BI600" s="33">
        <f t="shared" si="98"/>
        <v>0</v>
      </c>
      <c r="BJ600" s="33">
        <f t="shared" si="99"/>
        <v>-3273584.7800000003</v>
      </c>
      <c r="BK600" s="3">
        <f>IF(BK$3=0,0,INDEX(Sheet1!RawDataCols,$C600,BK$5)*$R600)</f>
        <v>0</v>
      </c>
      <c r="BL600" s="3">
        <f>IF(BL$3=0,0,INDEX(Sheet1!RawDataCols,$C600,BL$5)*$R600)</f>
        <v>-409198.09749999997</v>
      </c>
      <c r="BM600" s="3">
        <f>IF(BM$3=0,0,INDEX(Sheet1!RawDataCols,$C600,BM$5)*$R600)</f>
        <v>-360332.74375000002</v>
      </c>
      <c r="BN600" s="3">
        <f>IF(BN$3=0,0,INDEX(Sheet1!RawDataCols,$C600,BN$5)*$R600)</f>
        <v>-312777.88874999998</v>
      </c>
      <c r="BO600" s="3">
        <f>IF(BO$3=0,0,INDEX(Sheet1!RawDataCols,$C600,BO$5)*$R600)</f>
        <v>-265702.1275</v>
      </c>
      <c r="BP600" s="3">
        <f>IF(BP$3=0,0,INDEX(Sheet1!RawDataCols,$C600,BP$5)*$R600)</f>
        <v>-2882661.95</v>
      </c>
      <c r="BQ600" s="3">
        <f t="shared" si="100"/>
        <v>-3273584.78</v>
      </c>
      <c r="BR600" s="3">
        <f t="shared" si="101"/>
        <v>-3611370.7699999996</v>
      </c>
      <c r="BS600" s="3">
        <f t="shared" si="102"/>
        <v>-3611370.7699999996</v>
      </c>
      <c r="BT600" s="3">
        <f t="shared" si="103"/>
        <v>-3611370.7699999996</v>
      </c>
      <c r="BU600" s="3" t="str">
        <f>INDEX(Sheet1!$BS$2:$BS$1000,MATCH($A600,Sheet1!$A$2:$A$1000,0))</f>
        <v>32</v>
      </c>
      <c r="BV600" s="3">
        <f>INDEX(Sheet1!$BT$2:$BT$1000,MATCH($A600,Sheet1!$A$2:$A$1000,0))</f>
        <v>3611370.77</v>
      </c>
    </row>
    <row r="601" spans="1:74" x14ac:dyDescent="0.2">
      <c r="A601" s="11" t="s">
        <v>1007</v>
      </c>
      <c r="B601" s="3">
        <f>MATCH($A601,Sheet1!ACCOUNTNO,0)</f>
        <v>557</v>
      </c>
      <c r="C601" s="3">
        <f t="shared" si="94"/>
        <v>557</v>
      </c>
      <c r="D601" s="3" t="str">
        <f>IF(D$3=0,0,INDEX(Sheet1!RawDataCols,$C601,D$5))</f>
        <v>90200A05</v>
      </c>
      <c r="E601" s="3" t="str">
        <f>IF(E$3=0,0,INDEX(Sheet1!RawDataCols,$C601,E$5))</f>
        <v xml:space="preserve">90200          </v>
      </c>
      <c r="F601" s="3" t="str">
        <f>IF(F$3=0,0,INDEX(Sheet1!RawDataCols,$C601,F$5))</f>
        <v xml:space="preserve">A05            </v>
      </c>
      <c r="G601" s="3" t="str">
        <f>IF(G$3=0,0,INDEX(Sheet1!RawDataCols,$C601,G$5))</f>
        <v xml:space="preserve">               </v>
      </c>
      <c r="H601" s="3" t="str">
        <f>IF(H$3=0,0,INDEX(Sheet1!RawDataCols,$C601,H$5))</f>
        <v xml:space="preserve">               </v>
      </c>
      <c r="I601" s="3" t="str">
        <f>IF(I$3=0,0,INDEX(Sheet1!RawDataCols,$C601,I$5))</f>
        <v xml:space="preserve">               </v>
      </c>
      <c r="J601" s="3" t="str">
        <f>IF(J$3=0,0,INDEX(Sheet1!RawDataCols,$C601,J$5))</f>
        <v xml:space="preserve">               </v>
      </c>
      <c r="K601" s="3" t="str">
        <f>IF(K$3=0,0,INDEX(Sheet1!RawDataCols,$C601,K$5))</f>
        <v xml:space="preserve">               </v>
      </c>
      <c r="L601" s="3" t="str">
        <f>IF(L$3=0,0,INDEX(Sheet1!RawDataCols,$C601,L$5))</f>
        <v xml:space="preserve">               </v>
      </c>
      <c r="M601" s="3" t="str">
        <f>IF(M$3=0,0,INDEX(Sheet1!RawDataCols,$C601,M$5))</f>
        <v xml:space="preserve">F007  </v>
      </c>
      <c r="N601" s="3" t="str">
        <f>IF(N$3=0,0,INDEX(Sheet1!RawDataCols,$C601,N$5))</f>
        <v>Property Distribution-26a Grote St</v>
      </c>
      <c r="O601" s="3">
        <f>INDEX(Sheet1!RawDataCols,$C601,O$5)</f>
        <v>40</v>
      </c>
      <c r="P601" s="3" t="str">
        <f>INDEX(Sheet1!RawDataCols,$C601,P$5)</f>
        <v>Retained Earnings</v>
      </c>
      <c r="Q601" s="3" t="str">
        <f>IF(Q$3=0,0,INDEX(Sheet1!RawDataCols,$C601,Q$5))</f>
        <v>R</v>
      </c>
      <c r="R601" s="3">
        <f t="shared" si="95"/>
        <v>-1</v>
      </c>
      <c r="S601" s="3">
        <f t="shared" si="96"/>
        <v>1</v>
      </c>
      <c r="T601" s="3">
        <f>IF(T$3=0,0,INDEX(Sheet1!RawDataCols,$C601,T$5)*$R601)</f>
        <v>-762515.28</v>
      </c>
      <c r="U601" s="3">
        <f>IF(U$3=0,0,INDEX(Sheet1!RawDataCols,$C601,U$5)*$R601)</f>
        <v>0</v>
      </c>
      <c r="V601" s="3">
        <f>IF(V$3=0,0,INDEX(Sheet1!RawDataCols,$C601,V$5)*$R601)</f>
        <v>0</v>
      </c>
      <c r="W601" s="3">
        <f>IF(W$3=0,0,INDEX(Sheet1!RawDataCols,$C601,W$5)*$R601)</f>
        <v>0</v>
      </c>
      <c r="X601" s="3">
        <f>IF(X$3=0,0,INDEX(Sheet1!RawDataCols,$C601,X$5)*$R601)</f>
        <v>0</v>
      </c>
      <c r="Y601" s="3">
        <f>IF(Y$3=0,0,INDEX(Sheet1!RawDataCols,$C601,Y$5)*$R601)</f>
        <v>0</v>
      </c>
      <c r="Z601" s="3">
        <f>IF(Z$3=0,0,INDEX(Sheet1!RawDataCols,$C601,Z$5)*$R601)</f>
        <v>0</v>
      </c>
      <c r="AA601" s="3">
        <f>IF(AA$3=0,0,INDEX(Sheet1!RawDataCols,$C601,AA$5)*$R601)</f>
        <v>0</v>
      </c>
      <c r="AB601" s="3">
        <f>IF(AB$3=0,0,INDEX(Sheet1!RawDataCols,$C601,AB$5)*$R601)</f>
        <v>0</v>
      </c>
      <c r="AC601" s="3">
        <f>IF(AC$3=0,0,INDEX(Sheet1!RawDataCols,$C601,AC$5)*$R601)</f>
        <v>0</v>
      </c>
      <c r="AD601" s="3">
        <f>IF(AD$3=0,0,INDEX(Sheet1!RawDataCols,$C601,AD$5)*$R601)</f>
        <v>0</v>
      </c>
      <c r="AE601" s="3">
        <f>IF(AE$3=0,0,INDEX(Sheet1!RawDataCols,$C601,AE$5)*$R601)</f>
        <v>0</v>
      </c>
      <c r="AF601" s="3">
        <f>IF(AF$3=0,0,INDEX(Sheet1!RawDataCols,$C601,AF$5)*$R601)</f>
        <v>0</v>
      </c>
      <c r="AG601" s="3">
        <f>IF(AG$3=0,0,INDEX(Sheet1!RawDataCols,$C601,AG$5)*$R601)</f>
        <v>0</v>
      </c>
      <c r="AH601" s="3">
        <f>IF(AH$3=0,0,INDEX(Sheet1!RawDataCols,$C601,AH$5)*$R601)</f>
        <v>0</v>
      </c>
      <c r="AI601" s="3">
        <f>IF(AI$3=0,0,INDEX(Sheet1!RawDataCols,$C601,AI$5)*$R601)</f>
        <v>0</v>
      </c>
      <c r="AJ601" s="3">
        <f>IF(AJ$3=0,0,INDEX(Sheet1!RawDataCols,$C601,AJ$5)*$R601)</f>
        <v>-31194.240000000002</v>
      </c>
      <c r="AK601" s="3">
        <f>IF(AK$3=0,0,INDEX(Sheet1!RawDataCols,$C601,AK$5)*$R601)</f>
        <v>0</v>
      </c>
      <c r="AL601" s="3">
        <f>IF(AL$3=0,0,INDEX(Sheet1!RawDataCols,$C601,AL$5)*$R601)</f>
        <v>-108348.23</v>
      </c>
      <c r="AM601" s="3">
        <f>IF(AM$3=0,0,INDEX(Sheet1!RawDataCols,$C601,AM$5)*$R601)</f>
        <v>0</v>
      </c>
      <c r="AN601" s="3">
        <f>IF(AN$3=0,0,INDEX(Sheet1!RawDataCols,$C601,AN$5)*$R601)</f>
        <v>0</v>
      </c>
      <c r="AO601" s="3">
        <f>IF(AO$3=0,0,INDEX(Sheet1!RawDataCols,$C601,AO$5)*$R601)</f>
        <v>0</v>
      </c>
      <c r="AP601" s="3">
        <f>IF(AP$3=0,0,INDEX(Sheet1!RawDataCols,$C601,AP$5)*$R601)</f>
        <v>0</v>
      </c>
      <c r="AQ601" s="3">
        <f>IF(AQ$3=0,0,INDEX(Sheet1!RawDataCols,$C601,AQ$5)*$R601)</f>
        <v>0</v>
      </c>
      <c r="AR601" s="3">
        <f>IF(AR$3=0,0,INDEX(Sheet1!RawDataCols,$C601,AR$5)*$R601)</f>
        <v>0</v>
      </c>
      <c r="AS601" s="3">
        <f>IF(AS$3=0,0,INDEX(Sheet1!RawDataCols,$C601,AS$5)*$R601)</f>
        <v>0</v>
      </c>
      <c r="AT601" s="3">
        <f>IF(AT$3=0,0,INDEX(Sheet1!RawDataCols,$C601,AT$5)*$R601)</f>
        <v>0</v>
      </c>
      <c r="AU601" s="3">
        <f>IF(AU$3=0,0,INDEX(Sheet1!RawDataCols,$C601,AU$5)*$R601)</f>
        <v>0</v>
      </c>
      <c r="AV601" s="3">
        <f>IF(AV$3=0,0,INDEX(Sheet1!RawDataCols,$C601,AV$5)*$R601)</f>
        <v>0</v>
      </c>
      <c r="AW601" s="3">
        <f>IF(AW$3=0,0,INDEX(Sheet1!RawDataCols,$C601,AW$5)*$R601)</f>
        <v>0</v>
      </c>
      <c r="AX601" s="3">
        <f>IF(AX$3=0,0,INDEX(Sheet1!RawDataCols,$C601,AX$5)*$R601)</f>
        <v>0</v>
      </c>
      <c r="AY601" s="3">
        <f>IF(AY$3=0,0,INDEX(Sheet1!RawDataCols,$C601,AY$5)*$R601)</f>
        <v>0</v>
      </c>
      <c r="AZ601" s="3">
        <f>IF(AZ$3=0,0,INDEX(Sheet1!RawDataCols,$C601,AZ$5)*$R601)</f>
        <v>0</v>
      </c>
      <c r="BA601" s="3">
        <f>IF(BA$3=0,0,INDEX(Sheet1!RawDataCols,$C601,BA$5)*$R601)</f>
        <v>0</v>
      </c>
      <c r="BB601" s="3">
        <f>IF(BB$3=0,0,INDEX(Sheet1!RawDataCols,$C601,BB$5)*$R601)</f>
        <v>0</v>
      </c>
      <c r="BC601" s="3">
        <f>IF(BC$3=0,0,INDEX(Sheet1!RawDataCols,$C601,BC$5)*$R601)</f>
        <v>0</v>
      </c>
      <c r="BD601" s="3">
        <f>IF(BD$3=0,0,INDEX(Sheet1!RawDataCols,$C601,BD$5)*$R601)</f>
        <v>0</v>
      </c>
      <c r="BE601" s="3">
        <f>IF(BE$3=0,0,INDEX(Sheet1!RawDataCols,$C601,BE$5)*$R601)</f>
        <v>0</v>
      </c>
      <c r="BF601" s="3">
        <f>IF(BF$3=0,0,INDEX(Sheet1!RawDataCols,$C601,BF$5)*$R601)</f>
        <v>0</v>
      </c>
      <c r="BG601" s="179">
        <f>IF(BG$3=0,0,INDEX(Sheet1!RawDataCols,$C601,BG$5)*$R601)</f>
        <v>0</v>
      </c>
      <c r="BH601" s="33">
        <f t="shared" si="97"/>
        <v>-793709.52</v>
      </c>
      <c r="BI601" s="33">
        <f t="shared" si="98"/>
        <v>0</v>
      </c>
      <c r="BJ601" s="33">
        <f t="shared" si="99"/>
        <v>-762515.28</v>
      </c>
      <c r="BK601" s="3">
        <f>IF(BK$3=0,0,INDEX(Sheet1!RawDataCols,$C601,BK$5)*$R601)</f>
        <v>0</v>
      </c>
      <c r="BL601" s="3">
        <f>IF(BL$3=0,0,INDEX(Sheet1!RawDataCols,$C601,BL$5)*$R601)</f>
        <v>-95314.41</v>
      </c>
      <c r="BM601" s="3">
        <f>IF(BM$3=0,0,INDEX(Sheet1!RawDataCols,$C601,BM$5)*$R601)</f>
        <v>-81770.881250000006</v>
      </c>
      <c r="BN601" s="3">
        <f>IF(BN$3=0,0,INDEX(Sheet1!RawDataCols,$C601,BN$5)*$R601)</f>
        <v>-68935.615000000005</v>
      </c>
      <c r="BO601" s="3">
        <f>IF(BO$3=0,0,INDEX(Sheet1!RawDataCols,$C601,BO$5)*$R601)</f>
        <v>-60756.011250000003</v>
      </c>
      <c r="BP601" s="3">
        <f>IF(BP$3=0,0,INDEX(Sheet1!RawDataCols,$C601,BP$5)*$R601)</f>
        <v>-654167.05000000005</v>
      </c>
      <c r="BQ601" s="3">
        <f t="shared" si="100"/>
        <v>-762515.28</v>
      </c>
      <c r="BR601" s="3">
        <f t="shared" si="101"/>
        <v>-793709.52</v>
      </c>
      <c r="BS601" s="3">
        <f t="shared" si="102"/>
        <v>-793709.52</v>
      </c>
      <c r="BT601" s="3">
        <f t="shared" si="103"/>
        <v>-793709.52</v>
      </c>
      <c r="BU601" s="3" t="str">
        <f>INDEX(Sheet1!$BS$2:$BS$1000,MATCH($A601,Sheet1!$A$2:$A$1000,0))</f>
        <v>32</v>
      </c>
      <c r="BV601" s="3">
        <f>INDEX(Sheet1!$BT$2:$BT$1000,MATCH($A601,Sheet1!$A$2:$A$1000,0))</f>
        <v>793709.52</v>
      </c>
    </row>
    <row r="602" spans="1:74" x14ac:dyDescent="0.2">
      <c r="A602" s="11" t="s">
        <v>1008</v>
      </c>
      <c r="B602" s="3">
        <f>MATCH($A602,Sheet1!ACCOUNTNO,0)</f>
        <v>558</v>
      </c>
      <c r="C602" s="3">
        <f t="shared" si="94"/>
        <v>558</v>
      </c>
      <c r="D602" s="3" t="str">
        <f>IF(D$3=0,0,INDEX(Sheet1!RawDataCols,$C602,D$5))</f>
        <v>90200A06</v>
      </c>
      <c r="E602" s="3" t="str">
        <f>IF(E$3=0,0,INDEX(Sheet1!RawDataCols,$C602,E$5))</f>
        <v xml:space="preserve">90200          </v>
      </c>
      <c r="F602" s="3" t="str">
        <f>IF(F$3=0,0,INDEX(Sheet1!RawDataCols,$C602,F$5))</f>
        <v xml:space="preserve">A06            </v>
      </c>
      <c r="G602" s="3" t="str">
        <f>IF(G$3=0,0,INDEX(Sheet1!RawDataCols,$C602,G$5))</f>
        <v xml:space="preserve">               </v>
      </c>
      <c r="H602" s="3" t="str">
        <f>IF(H$3=0,0,INDEX(Sheet1!RawDataCols,$C602,H$5))</f>
        <v xml:space="preserve">               </v>
      </c>
      <c r="I602" s="3" t="str">
        <f>IF(I$3=0,0,INDEX(Sheet1!RawDataCols,$C602,I$5))</f>
        <v xml:space="preserve">               </v>
      </c>
      <c r="J602" s="3" t="str">
        <f>IF(J$3=0,0,INDEX(Sheet1!RawDataCols,$C602,J$5))</f>
        <v xml:space="preserve">               </v>
      </c>
      <c r="K602" s="3" t="str">
        <f>IF(K$3=0,0,INDEX(Sheet1!RawDataCols,$C602,K$5))</f>
        <v xml:space="preserve">               </v>
      </c>
      <c r="L602" s="3" t="str">
        <f>IF(L$3=0,0,INDEX(Sheet1!RawDataCols,$C602,L$5))</f>
        <v xml:space="preserve">               </v>
      </c>
      <c r="M602" s="3" t="str">
        <f>IF(M$3=0,0,INDEX(Sheet1!RawDataCols,$C602,M$5))</f>
        <v xml:space="preserve">F007  </v>
      </c>
      <c r="N602" s="3" t="str">
        <f>IF(N$3=0,0,INDEX(Sheet1!RawDataCols,$C602,N$5))</f>
        <v>Property Distribution-31 Franklin St</v>
      </c>
      <c r="O602" s="3">
        <f>INDEX(Sheet1!RawDataCols,$C602,O$5)</f>
        <v>40</v>
      </c>
      <c r="P602" s="3" t="str">
        <f>INDEX(Sheet1!RawDataCols,$C602,P$5)</f>
        <v>Retained Earnings</v>
      </c>
      <c r="Q602" s="3" t="str">
        <f>IF(Q$3=0,0,INDEX(Sheet1!RawDataCols,$C602,Q$5))</f>
        <v>R</v>
      </c>
      <c r="R602" s="3">
        <f t="shared" si="95"/>
        <v>-1</v>
      </c>
      <c r="S602" s="3">
        <f t="shared" si="96"/>
        <v>1</v>
      </c>
      <c r="T602" s="3">
        <f>IF(T$3=0,0,INDEX(Sheet1!RawDataCols,$C602,T$5)*$R602)</f>
        <v>-1752240.92</v>
      </c>
      <c r="U602" s="3">
        <f>IF(U$3=0,0,INDEX(Sheet1!RawDataCols,$C602,U$5)*$R602)</f>
        <v>0</v>
      </c>
      <c r="V602" s="3">
        <f>IF(V$3=0,0,INDEX(Sheet1!RawDataCols,$C602,V$5)*$R602)</f>
        <v>0</v>
      </c>
      <c r="W602" s="3">
        <f>IF(W$3=0,0,INDEX(Sheet1!RawDataCols,$C602,W$5)*$R602)</f>
        <v>0</v>
      </c>
      <c r="X602" s="3">
        <f>IF(X$3=0,0,INDEX(Sheet1!RawDataCols,$C602,X$5)*$R602)</f>
        <v>0</v>
      </c>
      <c r="Y602" s="3">
        <f>IF(Y$3=0,0,INDEX(Sheet1!RawDataCols,$C602,Y$5)*$R602)</f>
        <v>0</v>
      </c>
      <c r="Z602" s="3">
        <f>IF(Z$3=0,0,INDEX(Sheet1!RawDataCols,$C602,Z$5)*$R602)</f>
        <v>0</v>
      </c>
      <c r="AA602" s="3">
        <f>IF(AA$3=0,0,INDEX(Sheet1!RawDataCols,$C602,AA$5)*$R602)</f>
        <v>0</v>
      </c>
      <c r="AB602" s="3">
        <f>IF(AB$3=0,0,INDEX(Sheet1!RawDataCols,$C602,AB$5)*$R602)</f>
        <v>0</v>
      </c>
      <c r="AC602" s="3">
        <f>IF(AC$3=0,0,INDEX(Sheet1!RawDataCols,$C602,AC$5)*$R602)</f>
        <v>0</v>
      </c>
      <c r="AD602" s="3">
        <f>IF(AD$3=0,0,INDEX(Sheet1!RawDataCols,$C602,AD$5)*$R602)</f>
        <v>0</v>
      </c>
      <c r="AE602" s="3">
        <f>IF(AE$3=0,0,INDEX(Sheet1!RawDataCols,$C602,AE$5)*$R602)</f>
        <v>0</v>
      </c>
      <c r="AF602" s="3">
        <f>IF(AF$3=0,0,INDEX(Sheet1!RawDataCols,$C602,AF$5)*$R602)</f>
        <v>0</v>
      </c>
      <c r="AG602" s="3">
        <f>IF(AG$3=0,0,INDEX(Sheet1!RawDataCols,$C602,AG$5)*$R602)</f>
        <v>0</v>
      </c>
      <c r="AH602" s="3">
        <f>IF(AH$3=0,0,INDEX(Sheet1!RawDataCols,$C602,AH$5)*$R602)</f>
        <v>0</v>
      </c>
      <c r="AI602" s="3">
        <f>IF(AI$3=0,0,INDEX(Sheet1!RawDataCols,$C602,AI$5)*$R602)</f>
        <v>0</v>
      </c>
      <c r="AJ602" s="3">
        <f>IF(AJ$3=0,0,INDEX(Sheet1!RawDataCols,$C602,AJ$5)*$R602)</f>
        <v>-135883.07</v>
      </c>
      <c r="AK602" s="3">
        <f>IF(AK$3=0,0,INDEX(Sheet1!RawDataCols,$C602,AK$5)*$R602)</f>
        <v>0</v>
      </c>
      <c r="AL602" s="3">
        <f>IF(AL$3=0,0,INDEX(Sheet1!RawDataCols,$C602,AL$5)*$R602)</f>
        <v>-179942.99</v>
      </c>
      <c r="AM602" s="3">
        <f>IF(AM$3=0,0,INDEX(Sheet1!RawDataCols,$C602,AM$5)*$R602)</f>
        <v>0</v>
      </c>
      <c r="AN602" s="3">
        <f>IF(AN$3=0,0,INDEX(Sheet1!RawDataCols,$C602,AN$5)*$R602)</f>
        <v>0</v>
      </c>
      <c r="AO602" s="3">
        <f>IF(AO$3=0,0,INDEX(Sheet1!RawDataCols,$C602,AO$5)*$R602)</f>
        <v>0</v>
      </c>
      <c r="AP602" s="3">
        <f>IF(AP$3=0,0,INDEX(Sheet1!RawDataCols,$C602,AP$5)*$R602)</f>
        <v>0</v>
      </c>
      <c r="AQ602" s="3">
        <f>IF(AQ$3=0,0,INDEX(Sheet1!RawDataCols,$C602,AQ$5)*$R602)</f>
        <v>0</v>
      </c>
      <c r="AR602" s="3">
        <f>IF(AR$3=0,0,INDEX(Sheet1!RawDataCols,$C602,AR$5)*$R602)</f>
        <v>0</v>
      </c>
      <c r="AS602" s="3">
        <f>IF(AS$3=0,0,INDEX(Sheet1!RawDataCols,$C602,AS$5)*$R602)</f>
        <v>0</v>
      </c>
      <c r="AT602" s="3">
        <f>IF(AT$3=0,0,INDEX(Sheet1!RawDataCols,$C602,AT$5)*$R602)</f>
        <v>0</v>
      </c>
      <c r="AU602" s="3">
        <f>IF(AU$3=0,0,INDEX(Sheet1!RawDataCols,$C602,AU$5)*$R602)</f>
        <v>0</v>
      </c>
      <c r="AV602" s="3">
        <f>IF(AV$3=0,0,INDEX(Sheet1!RawDataCols,$C602,AV$5)*$R602)</f>
        <v>0</v>
      </c>
      <c r="AW602" s="3">
        <f>IF(AW$3=0,0,INDEX(Sheet1!RawDataCols,$C602,AW$5)*$R602)</f>
        <v>0</v>
      </c>
      <c r="AX602" s="3">
        <f>IF(AX$3=0,0,INDEX(Sheet1!RawDataCols,$C602,AX$5)*$R602)</f>
        <v>0</v>
      </c>
      <c r="AY602" s="3">
        <f>IF(AY$3=0,0,INDEX(Sheet1!RawDataCols,$C602,AY$5)*$R602)</f>
        <v>0</v>
      </c>
      <c r="AZ602" s="3">
        <f>IF(AZ$3=0,0,INDEX(Sheet1!RawDataCols,$C602,AZ$5)*$R602)</f>
        <v>0</v>
      </c>
      <c r="BA602" s="3">
        <f>IF(BA$3=0,0,INDEX(Sheet1!RawDataCols,$C602,BA$5)*$R602)</f>
        <v>0</v>
      </c>
      <c r="BB602" s="3">
        <f>IF(BB$3=0,0,INDEX(Sheet1!RawDataCols,$C602,BB$5)*$R602)</f>
        <v>0</v>
      </c>
      <c r="BC602" s="3">
        <f>IF(BC$3=0,0,INDEX(Sheet1!RawDataCols,$C602,BC$5)*$R602)</f>
        <v>0</v>
      </c>
      <c r="BD602" s="3">
        <f>IF(BD$3=0,0,INDEX(Sheet1!RawDataCols,$C602,BD$5)*$R602)</f>
        <v>0</v>
      </c>
      <c r="BE602" s="3">
        <f>IF(BE$3=0,0,INDEX(Sheet1!RawDataCols,$C602,BE$5)*$R602)</f>
        <v>0</v>
      </c>
      <c r="BF602" s="3">
        <f>IF(BF$3=0,0,INDEX(Sheet1!RawDataCols,$C602,BF$5)*$R602)</f>
        <v>0</v>
      </c>
      <c r="BG602" s="179">
        <f>IF(BG$3=0,0,INDEX(Sheet1!RawDataCols,$C602,BG$5)*$R602)</f>
        <v>0</v>
      </c>
      <c r="BH602" s="33">
        <f t="shared" si="97"/>
        <v>-1888123.99</v>
      </c>
      <c r="BI602" s="33">
        <f t="shared" si="98"/>
        <v>0</v>
      </c>
      <c r="BJ602" s="33">
        <f t="shared" si="99"/>
        <v>-1752240.92</v>
      </c>
      <c r="BK602" s="3">
        <f>IF(BK$3=0,0,INDEX(Sheet1!RawDataCols,$C602,BK$5)*$R602)</f>
        <v>0</v>
      </c>
      <c r="BL602" s="3">
        <f>IF(BL$3=0,0,INDEX(Sheet1!RawDataCols,$C602,BL$5)*$R602)</f>
        <v>-219030.11499999999</v>
      </c>
      <c r="BM602" s="3">
        <f>IF(BM$3=0,0,INDEX(Sheet1!RawDataCols,$C602,BM$5)*$R602)</f>
        <v>-196537.24124999999</v>
      </c>
      <c r="BN602" s="3">
        <f>IF(BN$3=0,0,INDEX(Sheet1!RawDataCols,$C602,BN$5)*$R602)</f>
        <v>-175530.71124999999</v>
      </c>
      <c r="BO602" s="3">
        <f>IF(BO$3=0,0,INDEX(Sheet1!RawDataCols,$C602,BO$5)*$R602)</f>
        <v>-163466.565</v>
      </c>
      <c r="BP602" s="3">
        <f>IF(BP$3=0,0,INDEX(Sheet1!RawDataCols,$C602,BP$5)*$R602)</f>
        <v>-1572297.93</v>
      </c>
      <c r="BQ602" s="3">
        <f t="shared" si="100"/>
        <v>-1752240.92</v>
      </c>
      <c r="BR602" s="3">
        <f t="shared" si="101"/>
        <v>-1888123.99</v>
      </c>
      <c r="BS602" s="3">
        <f t="shared" si="102"/>
        <v>-1888123.99</v>
      </c>
      <c r="BT602" s="3">
        <f t="shared" si="103"/>
        <v>-1888123.99</v>
      </c>
      <c r="BU602" s="3" t="str">
        <f>INDEX(Sheet1!$BS$2:$BS$1000,MATCH($A602,Sheet1!$A$2:$A$1000,0))</f>
        <v>32</v>
      </c>
      <c r="BV602" s="3">
        <f>INDEX(Sheet1!$BT$2:$BT$1000,MATCH($A602,Sheet1!$A$2:$A$1000,0))</f>
        <v>1888123.99</v>
      </c>
    </row>
    <row r="603" spans="1:74" x14ac:dyDescent="0.2">
      <c r="A603" s="11" t="s">
        <v>1009</v>
      </c>
      <c r="B603" s="3">
        <f>MATCH($A603,Sheet1!ACCOUNTNO,0)</f>
        <v>559</v>
      </c>
      <c r="C603" s="3">
        <f t="shared" si="94"/>
        <v>559</v>
      </c>
      <c r="D603" s="3" t="str">
        <f>IF(D$3=0,0,INDEX(Sheet1!RawDataCols,$C603,D$5))</f>
        <v>90200A07</v>
      </c>
      <c r="E603" s="3" t="str">
        <f>IF(E$3=0,0,INDEX(Sheet1!RawDataCols,$C603,E$5))</f>
        <v xml:space="preserve">90200          </v>
      </c>
      <c r="F603" s="3" t="str">
        <f>IF(F$3=0,0,INDEX(Sheet1!RawDataCols,$C603,F$5))</f>
        <v xml:space="preserve">A07            </v>
      </c>
      <c r="G603" s="3" t="str">
        <f>IF(G$3=0,0,INDEX(Sheet1!RawDataCols,$C603,G$5))</f>
        <v xml:space="preserve">               </v>
      </c>
      <c r="H603" s="3" t="str">
        <f>IF(H$3=0,0,INDEX(Sheet1!RawDataCols,$C603,H$5))</f>
        <v xml:space="preserve">               </v>
      </c>
      <c r="I603" s="3" t="str">
        <f>IF(I$3=0,0,INDEX(Sheet1!RawDataCols,$C603,I$5))</f>
        <v xml:space="preserve">               </v>
      </c>
      <c r="J603" s="3" t="str">
        <f>IF(J$3=0,0,INDEX(Sheet1!RawDataCols,$C603,J$5))</f>
        <v xml:space="preserve">               </v>
      </c>
      <c r="K603" s="3" t="str">
        <f>IF(K$3=0,0,INDEX(Sheet1!RawDataCols,$C603,K$5))</f>
        <v xml:space="preserve">               </v>
      </c>
      <c r="L603" s="3" t="str">
        <f>IF(L$3=0,0,INDEX(Sheet1!RawDataCols,$C603,L$5))</f>
        <v xml:space="preserve">               </v>
      </c>
      <c r="M603" s="3" t="str">
        <f>IF(M$3=0,0,INDEX(Sheet1!RawDataCols,$C603,M$5))</f>
        <v xml:space="preserve">F007  </v>
      </c>
      <c r="N603" s="3" t="str">
        <f>IF(N$3=0,0,INDEX(Sheet1!RawDataCols,$C603,N$5))</f>
        <v>Property Distribution-25 Franklin St</v>
      </c>
      <c r="O603" s="3">
        <f>INDEX(Sheet1!RawDataCols,$C603,O$5)</f>
        <v>40</v>
      </c>
      <c r="P603" s="3" t="str">
        <f>INDEX(Sheet1!RawDataCols,$C603,P$5)</f>
        <v>Retained Earnings</v>
      </c>
      <c r="Q603" s="3" t="str">
        <f>IF(Q$3=0,0,INDEX(Sheet1!RawDataCols,$C603,Q$5))</f>
        <v>R</v>
      </c>
      <c r="R603" s="3">
        <f t="shared" si="95"/>
        <v>-1</v>
      </c>
      <c r="S603" s="3">
        <f t="shared" si="96"/>
        <v>1</v>
      </c>
      <c r="T603" s="3">
        <f>IF(T$3=0,0,INDEX(Sheet1!RawDataCols,$C603,T$5)*$R603)</f>
        <v>-5060476.49</v>
      </c>
      <c r="U603" s="3">
        <f>IF(U$3=0,0,INDEX(Sheet1!RawDataCols,$C603,U$5)*$R603)</f>
        <v>0</v>
      </c>
      <c r="V603" s="3">
        <f>IF(V$3=0,0,INDEX(Sheet1!RawDataCols,$C603,V$5)*$R603)</f>
        <v>0</v>
      </c>
      <c r="W603" s="3">
        <f>IF(W$3=0,0,INDEX(Sheet1!RawDataCols,$C603,W$5)*$R603)</f>
        <v>0</v>
      </c>
      <c r="X603" s="3">
        <f>IF(X$3=0,0,INDEX(Sheet1!RawDataCols,$C603,X$5)*$R603)</f>
        <v>0</v>
      </c>
      <c r="Y603" s="3">
        <f>IF(Y$3=0,0,INDEX(Sheet1!RawDataCols,$C603,Y$5)*$R603)</f>
        <v>0</v>
      </c>
      <c r="Z603" s="3">
        <f>IF(Z$3=0,0,INDEX(Sheet1!RawDataCols,$C603,Z$5)*$R603)</f>
        <v>0</v>
      </c>
      <c r="AA603" s="3">
        <f>IF(AA$3=0,0,INDEX(Sheet1!RawDataCols,$C603,AA$5)*$R603)</f>
        <v>0</v>
      </c>
      <c r="AB603" s="3">
        <f>IF(AB$3=0,0,INDEX(Sheet1!RawDataCols,$C603,AB$5)*$R603)</f>
        <v>0</v>
      </c>
      <c r="AC603" s="3">
        <f>IF(AC$3=0,0,INDEX(Sheet1!RawDataCols,$C603,AC$5)*$R603)</f>
        <v>0</v>
      </c>
      <c r="AD603" s="3">
        <f>IF(AD$3=0,0,INDEX(Sheet1!RawDataCols,$C603,AD$5)*$R603)</f>
        <v>0</v>
      </c>
      <c r="AE603" s="3">
        <f>IF(AE$3=0,0,INDEX(Sheet1!RawDataCols,$C603,AE$5)*$R603)</f>
        <v>0</v>
      </c>
      <c r="AF603" s="3">
        <f>IF(AF$3=0,0,INDEX(Sheet1!RawDataCols,$C603,AF$5)*$R603)</f>
        <v>0</v>
      </c>
      <c r="AG603" s="3">
        <f>IF(AG$3=0,0,INDEX(Sheet1!RawDataCols,$C603,AG$5)*$R603)</f>
        <v>0</v>
      </c>
      <c r="AH603" s="3">
        <f>IF(AH$3=0,0,INDEX(Sheet1!RawDataCols,$C603,AH$5)*$R603)</f>
        <v>0</v>
      </c>
      <c r="AI603" s="3">
        <f>IF(AI$3=0,0,INDEX(Sheet1!RawDataCols,$C603,AI$5)*$R603)</f>
        <v>0</v>
      </c>
      <c r="AJ603" s="3">
        <f>IF(AJ$3=0,0,INDEX(Sheet1!RawDataCols,$C603,AJ$5)*$R603)</f>
        <v>-995147.43</v>
      </c>
      <c r="AK603" s="3">
        <f>IF(AK$3=0,0,INDEX(Sheet1!RawDataCols,$C603,AK$5)*$R603)</f>
        <v>0</v>
      </c>
      <c r="AL603" s="3">
        <f>IF(AL$3=0,0,INDEX(Sheet1!RawDataCols,$C603,AL$5)*$R603)</f>
        <v>-667536.38</v>
      </c>
      <c r="AM603" s="3">
        <f>IF(AM$3=0,0,INDEX(Sheet1!RawDataCols,$C603,AM$5)*$R603)</f>
        <v>0</v>
      </c>
      <c r="AN603" s="3">
        <f>IF(AN$3=0,0,INDEX(Sheet1!RawDataCols,$C603,AN$5)*$R603)</f>
        <v>0</v>
      </c>
      <c r="AO603" s="3">
        <f>IF(AO$3=0,0,INDEX(Sheet1!RawDataCols,$C603,AO$5)*$R603)</f>
        <v>0</v>
      </c>
      <c r="AP603" s="3">
        <f>IF(AP$3=0,0,INDEX(Sheet1!RawDataCols,$C603,AP$5)*$R603)</f>
        <v>0</v>
      </c>
      <c r="AQ603" s="3">
        <f>IF(AQ$3=0,0,INDEX(Sheet1!RawDataCols,$C603,AQ$5)*$R603)</f>
        <v>0</v>
      </c>
      <c r="AR603" s="3">
        <f>IF(AR$3=0,0,INDEX(Sheet1!RawDataCols,$C603,AR$5)*$R603)</f>
        <v>0</v>
      </c>
      <c r="AS603" s="3">
        <f>IF(AS$3=0,0,INDEX(Sheet1!RawDataCols,$C603,AS$5)*$R603)</f>
        <v>0</v>
      </c>
      <c r="AT603" s="3">
        <f>IF(AT$3=0,0,INDEX(Sheet1!RawDataCols,$C603,AT$5)*$R603)</f>
        <v>0</v>
      </c>
      <c r="AU603" s="3">
        <f>IF(AU$3=0,0,INDEX(Sheet1!RawDataCols,$C603,AU$5)*$R603)</f>
        <v>0</v>
      </c>
      <c r="AV603" s="3">
        <f>IF(AV$3=0,0,INDEX(Sheet1!RawDataCols,$C603,AV$5)*$R603)</f>
        <v>0</v>
      </c>
      <c r="AW603" s="3">
        <f>IF(AW$3=0,0,INDEX(Sheet1!RawDataCols,$C603,AW$5)*$R603)</f>
        <v>0</v>
      </c>
      <c r="AX603" s="3">
        <f>IF(AX$3=0,0,INDEX(Sheet1!RawDataCols,$C603,AX$5)*$R603)</f>
        <v>0</v>
      </c>
      <c r="AY603" s="3">
        <f>IF(AY$3=0,0,INDEX(Sheet1!RawDataCols,$C603,AY$5)*$R603)</f>
        <v>0</v>
      </c>
      <c r="AZ603" s="3">
        <f>IF(AZ$3=0,0,INDEX(Sheet1!RawDataCols,$C603,AZ$5)*$R603)</f>
        <v>0</v>
      </c>
      <c r="BA603" s="3">
        <f>IF(BA$3=0,0,INDEX(Sheet1!RawDataCols,$C603,BA$5)*$R603)</f>
        <v>0</v>
      </c>
      <c r="BB603" s="3">
        <f>IF(BB$3=0,0,INDEX(Sheet1!RawDataCols,$C603,BB$5)*$R603)</f>
        <v>0</v>
      </c>
      <c r="BC603" s="3">
        <f>IF(BC$3=0,0,INDEX(Sheet1!RawDataCols,$C603,BC$5)*$R603)</f>
        <v>0</v>
      </c>
      <c r="BD603" s="3">
        <f>IF(BD$3=0,0,INDEX(Sheet1!RawDataCols,$C603,BD$5)*$R603)</f>
        <v>0</v>
      </c>
      <c r="BE603" s="3">
        <f>IF(BE$3=0,0,INDEX(Sheet1!RawDataCols,$C603,BE$5)*$R603)</f>
        <v>0</v>
      </c>
      <c r="BF603" s="3">
        <f>IF(BF$3=0,0,INDEX(Sheet1!RawDataCols,$C603,BF$5)*$R603)</f>
        <v>0</v>
      </c>
      <c r="BG603" s="179">
        <f>IF(BG$3=0,0,INDEX(Sheet1!RawDataCols,$C603,BG$5)*$R603)</f>
        <v>0</v>
      </c>
      <c r="BH603" s="33">
        <f t="shared" si="97"/>
        <v>-6055623.9199999999</v>
      </c>
      <c r="BI603" s="33">
        <f t="shared" si="98"/>
        <v>0</v>
      </c>
      <c r="BJ603" s="33">
        <f t="shared" si="99"/>
        <v>-5060476.49</v>
      </c>
      <c r="BK603" s="3">
        <f>IF(BK$3=0,0,INDEX(Sheet1!RawDataCols,$C603,BK$5)*$R603)</f>
        <v>0</v>
      </c>
      <c r="BL603" s="3">
        <f>IF(BL$3=0,0,INDEX(Sheet1!RawDataCols,$C603,BL$5)*$R603)</f>
        <v>-632559.56125000003</v>
      </c>
      <c r="BM603" s="3">
        <f>IF(BM$3=0,0,INDEX(Sheet1!RawDataCols,$C603,BM$5)*$R603)</f>
        <v>-549117.51375000004</v>
      </c>
      <c r="BN603" s="3">
        <f>IF(BN$3=0,0,INDEX(Sheet1!RawDataCols,$C603,BN$5)*$R603)</f>
        <v>-444188.65500000003</v>
      </c>
      <c r="BO603" s="3">
        <f>IF(BO$3=0,0,INDEX(Sheet1!RawDataCols,$C603,BO$5)*$R603)</f>
        <v>-321653.5675</v>
      </c>
      <c r="BP603" s="3">
        <f>IF(BP$3=0,0,INDEX(Sheet1!RawDataCols,$C603,BP$5)*$R603)</f>
        <v>-4392940.1100000003</v>
      </c>
      <c r="BQ603" s="3">
        <f t="shared" si="100"/>
        <v>-5060476.49</v>
      </c>
      <c r="BR603" s="3">
        <f t="shared" si="101"/>
        <v>-6055623.9199999999</v>
      </c>
      <c r="BS603" s="3">
        <f t="shared" si="102"/>
        <v>-6055623.9199999999</v>
      </c>
      <c r="BT603" s="3">
        <f t="shared" si="103"/>
        <v>-6055623.9199999999</v>
      </c>
      <c r="BU603" s="3" t="str">
        <f>INDEX(Sheet1!$BS$2:$BS$1000,MATCH($A603,Sheet1!$A$2:$A$1000,0))</f>
        <v>32</v>
      </c>
      <c r="BV603" s="3">
        <f>INDEX(Sheet1!$BT$2:$BT$1000,MATCH($A603,Sheet1!$A$2:$A$1000,0))</f>
        <v>6055623.9199999999</v>
      </c>
    </row>
    <row r="604" spans="1:74" x14ac:dyDescent="0.2">
      <c r="A604" s="11" t="s">
        <v>1010</v>
      </c>
      <c r="B604" s="3">
        <f>MATCH($A604,Sheet1!ACCOUNTNO,0)</f>
        <v>560</v>
      </c>
      <c r="C604" s="3">
        <f t="shared" si="94"/>
        <v>560</v>
      </c>
      <c r="D604" s="3" t="str">
        <f>IF(D$3=0,0,INDEX(Sheet1!RawDataCols,$C604,D$5))</f>
        <v>90200A08</v>
      </c>
      <c r="E604" s="3" t="str">
        <f>IF(E$3=0,0,INDEX(Sheet1!RawDataCols,$C604,E$5))</f>
        <v xml:space="preserve">90200          </v>
      </c>
      <c r="F604" s="3" t="str">
        <f>IF(F$3=0,0,INDEX(Sheet1!RawDataCols,$C604,F$5))</f>
        <v xml:space="preserve">A08            </v>
      </c>
      <c r="G604" s="3" t="str">
        <f>IF(G$3=0,0,INDEX(Sheet1!RawDataCols,$C604,G$5))</f>
        <v xml:space="preserve">               </v>
      </c>
      <c r="H604" s="3" t="str">
        <f>IF(H$3=0,0,INDEX(Sheet1!RawDataCols,$C604,H$5))</f>
        <v xml:space="preserve">               </v>
      </c>
      <c r="I604" s="3" t="str">
        <f>IF(I$3=0,0,INDEX(Sheet1!RawDataCols,$C604,I$5))</f>
        <v xml:space="preserve">               </v>
      </c>
      <c r="J604" s="3" t="str">
        <f>IF(J$3=0,0,INDEX(Sheet1!RawDataCols,$C604,J$5))</f>
        <v xml:space="preserve">               </v>
      </c>
      <c r="K604" s="3" t="str">
        <f>IF(K$3=0,0,INDEX(Sheet1!RawDataCols,$C604,K$5))</f>
        <v xml:space="preserve">               </v>
      </c>
      <c r="L604" s="3" t="str">
        <f>IF(L$3=0,0,INDEX(Sheet1!RawDataCols,$C604,L$5))</f>
        <v xml:space="preserve">               </v>
      </c>
      <c r="M604" s="3" t="str">
        <f>IF(M$3=0,0,INDEX(Sheet1!RawDataCols,$C604,M$5))</f>
        <v xml:space="preserve">F007  </v>
      </c>
      <c r="N604" s="3" t="str">
        <f>IF(N$3=0,0,INDEX(Sheet1!RawDataCols,$C604,N$5))</f>
        <v>Property Distribution-23 Frankin St</v>
      </c>
      <c r="O604" s="3">
        <f>INDEX(Sheet1!RawDataCols,$C604,O$5)</f>
        <v>40</v>
      </c>
      <c r="P604" s="3" t="str">
        <f>INDEX(Sheet1!RawDataCols,$C604,P$5)</f>
        <v>Retained Earnings</v>
      </c>
      <c r="Q604" s="3" t="str">
        <f>IF(Q$3=0,0,INDEX(Sheet1!RawDataCols,$C604,Q$5))</f>
        <v>R</v>
      </c>
      <c r="R604" s="3">
        <f t="shared" si="95"/>
        <v>-1</v>
      </c>
      <c r="S604" s="3">
        <f t="shared" si="96"/>
        <v>1</v>
      </c>
      <c r="T604" s="3">
        <f>IF(T$3=0,0,INDEX(Sheet1!RawDataCols,$C604,T$5)*$R604)</f>
        <v>-1772828.79</v>
      </c>
      <c r="U604" s="3">
        <f>IF(U$3=0,0,INDEX(Sheet1!RawDataCols,$C604,U$5)*$R604)</f>
        <v>0</v>
      </c>
      <c r="V604" s="3">
        <f>IF(V$3=0,0,INDEX(Sheet1!RawDataCols,$C604,V$5)*$R604)</f>
        <v>0</v>
      </c>
      <c r="W604" s="3">
        <f>IF(W$3=0,0,INDEX(Sheet1!RawDataCols,$C604,W$5)*$R604)</f>
        <v>0</v>
      </c>
      <c r="X604" s="3">
        <f>IF(X$3=0,0,INDEX(Sheet1!RawDataCols,$C604,X$5)*$R604)</f>
        <v>0</v>
      </c>
      <c r="Y604" s="3">
        <f>IF(Y$3=0,0,INDEX(Sheet1!RawDataCols,$C604,Y$5)*$R604)</f>
        <v>0</v>
      </c>
      <c r="Z604" s="3">
        <f>IF(Z$3=0,0,INDEX(Sheet1!RawDataCols,$C604,Z$5)*$R604)</f>
        <v>0</v>
      </c>
      <c r="AA604" s="3">
        <f>IF(AA$3=0,0,INDEX(Sheet1!RawDataCols,$C604,AA$5)*$R604)</f>
        <v>0</v>
      </c>
      <c r="AB604" s="3">
        <f>IF(AB$3=0,0,INDEX(Sheet1!RawDataCols,$C604,AB$5)*$R604)</f>
        <v>0</v>
      </c>
      <c r="AC604" s="3">
        <f>IF(AC$3=0,0,INDEX(Sheet1!RawDataCols,$C604,AC$5)*$R604)</f>
        <v>0</v>
      </c>
      <c r="AD604" s="3">
        <f>IF(AD$3=0,0,INDEX(Sheet1!RawDataCols,$C604,AD$5)*$R604)</f>
        <v>0</v>
      </c>
      <c r="AE604" s="3">
        <f>IF(AE$3=0,0,INDEX(Sheet1!RawDataCols,$C604,AE$5)*$R604)</f>
        <v>0</v>
      </c>
      <c r="AF604" s="3">
        <f>IF(AF$3=0,0,INDEX(Sheet1!RawDataCols,$C604,AF$5)*$R604)</f>
        <v>0</v>
      </c>
      <c r="AG604" s="3">
        <f>IF(AG$3=0,0,INDEX(Sheet1!RawDataCols,$C604,AG$5)*$R604)</f>
        <v>0</v>
      </c>
      <c r="AH604" s="3">
        <f>IF(AH$3=0,0,INDEX(Sheet1!RawDataCols,$C604,AH$5)*$R604)</f>
        <v>0</v>
      </c>
      <c r="AI604" s="3">
        <f>IF(AI$3=0,0,INDEX(Sheet1!RawDataCols,$C604,AI$5)*$R604)</f>
        <v>0</v>
      </c>
      <c r="AJ604" s="3">
        <f>IF(AJ$3=0,0,INDEX(Sheet1!RawDataCols,$C604,AJ$5)*$R604)</f>
        <v>-179352.78</v>
      </c>
      <c r="AK604" s="3">
        <f>IF(AK$3=0,0,INDEX(Sheet1!RawDataCols,$C604,AK$5)*$R604)</f>
        <v>0</v>
      </c>
      <c r="AL604" s="3">
        <f>IF(AL$3=0,0,INDEX(Sheet1!RawDataCols,$C604,AL$5)*$R604)</f>
        <v>-209076.6</v>
      </c>
      <c r="AM604" s="3">
        <f>IF(AM$3=0,0,INDEX(Sheet1!RawDataCols,$C604,AM$5)*$R604)</f>
        <v>0</v>
      </c>
      <c r="AN604" s="3">
        <f>IF(AN$3=0,0,INDEX(Sheet1!RawDataCols,$C604,AN$5)*$R604)</f>
        <v>0</v>
      </c>
      <c r="AO604" s="3">
        <f>IF(AO$3=0,0,INDEX(Sheet1!RawDataCols,$C604,AO$5)*$R604)</f>
        <v>0</v>
      </c>
      <c r="AP604" s="3">
        <f>IF(AP$3=0,0,INDEX(Sheet1!RawDataCols,$C604,AP$5)*$R604)</f>
        <v>0</v>
      </c>
      <c r="AQ604" s="3">
        <f>IF(AQ$3=0,0,INDEX(Sheet1!RawDataCols,$C604,AQ$5)*$R604)</f>
        <v>0</v>
      </c>
      <c r="AR604" s="3">
        <f>IF(AR$3=0,0,INDEX(Sheet1!RawDataCols,$C604,AR$5)*$R604)</f>
        <v>0</v>
      </c>
      <c r="AS604" s="3">
        <f>IF(AS$3=0,0,INDEX(Sheet1!RawDataCols,$C604,AS$5)*$R604)</f>
        <v>0</v>
      </c>
      <c r="AT604" s="3">
        <f>IF(AT$3=0,0,INDEX(Sheet1!RawDataCols,$C604,AT$5)*$R604)</f>
        <v>0</v>
      </c>
      <c r="AU604" s="3">
        <f>IF(AU$3=0,0,INDEX(Sheet1!RawDataCols,$C604,AU$5)*$R604)</f>
        <v>0</v>
      </c>
      <c r="AV604" s="3">
        <f>IF(AV$3=0,0,INDEX(Sheet1!RawDataCols,$C604,AV$5)*$R604)</f>
        <v>0</v>
      </c>
      <c r="AW604" s="3">
        <f>IF(AW$3=0,0,INDEX(Sheet1!RawDataCols,$C604,AW$5)*$R604)</f>
        <v>0</v>
      </c>
      <c r="AX604" s="3">
        <f>IF(AX$3=0,0,INDEX(Sheet1!RawDataCols,$C604,AX$5)*$R604)</f>
        <v>0</v>
      </c>
      <c r="AY604" s="3">
        <f>IF(AY$3=0,0,INDEX(Sheet1!RawDataCols,$C604,AY$5)*$R604)</f>
        <v>0</v>
      </c>
      <c r="AZ604" s="3">
        <f>IF(AZ$3=0,0,INDEX(Sheet1!RawDataCols,$C604,AZ$5)*$R604)</f>
        <v>0</v>
      </c>
      <c r="BA604" s="3">
        <f>IF(BA$3=0,0,INDEX(Sheet1!RawDataCols,$C604,BA$5)*$R604)</f>
        <v>0</v>
      </c>
      <c r="BB604" s="3">
        <f>IF(BB$3=0,0,INDEX(Sheet1!RawDataCols,$C604,BB$5)*$R604)</f>
        <v>0</v>
      </c>
      <c r="BC604" s="3">
        <f>IF(BC$3=0,0,INDEX(Sheet1!RawDataCols,$C604,BC$5)*$R604)</f>
        <v>0</v>
      </c>
      <c r="BD604" s="3">
        <f>IF(BD$3=0,0,INDEX(Sheet1!RawDataCols,$C604,BD$5)*$R604)</f>
        <v>0</v>
      </c>
      <c r="BE604" s="3">
        <f>IF(BE$3=0,0,INDEX(Sheet1!RawDataCols,$C604,BE$5)*$R604)</f>
        <v>0</v>
      </c>
      <c r="BF604" s="3">
        <f>IF(BF$3=0,0,INDEX(Sheet1!RawDataCols,$C604,BF$5)*$R604)</f>
        <v>0</v>
      </c>
      <c r="BG604" s="179">
        <f>IF(BG$3=0,0,INDEX(Sheet1!RawDataCols,$C604,BG$5)*$R604)</f>
        <v>0</v>
      </c>
      <c r="BH604" s="33">
        <f t="shared" si="97"/>
        <v>-1952181.57</v>
      </c>
      <c r="BI604" s="33">
        <f t="shared" si="98"/>
        <v>0</v>
      </c>
      <c r="BJ604" s="33">
        <f t="shared" si="99"/>
        <v>-1772828.79</v>
      </c>
      <c r="BK604" s="3">
        <f>IF(BK$3=0,0,INDEX(Sheet1!RawDataCols,$C604,BK$5)*$R604)</f>
        <v>0</v>
      </c>
      <c r="BL604" s="3">
        <f>IF(BL$3=0,0,INDEX(Sheet1!RawDataCols,$C604,BL$5)*$R604)</f>
        <v>-221603.59875</v>
      </c>
      <c r="BM604" s="3">
        <f>IF(BM$3=0,0,INDEX(Sheet1!RawDataCols,$C604,BM$5)*$R604)</f>
        <v>-195469.02374999999</v>
      </c>
      <c r="BN604" s="3">
        <f>IF(BN$3=0,0,INDEX(Sheet1!RawDataCols,$C604,BN$5)*$R604)</f>
        <v>-169225.40375</v>
      </c>
      <c r="BO604" s="3">
        <f>IF(BO$3=0,0,INDEX(Sheet1!RawDataCols,$C604,BO$5)*$R604)</f>
        <v>-143836.3425</v>
      </c>
      <c r="BP604" s="3">
        <f>IF(BP$3=0,0,INDEX(Sheet1!RawDataCols,$C604,BP$5)*$R604)</f>
        <v>-1563752.19</v>
      </c>
      <c r="BQ604" s="3">
        <f t="shared" si="100"/>
        <v>-1772828.79</v>
      </c>
      <c r="BR604" s="3">
        <f t="shared" si="101"/>
        <v>-1952181.57</v>
      </c>
      <c r="BS604" s="3">
        <f t="shared" si="102"/>
        <v>-1952181.57</v>
      </c>
      <c r="BT604" s="3">
        <f t="shared" si="103"/>
        <v>-1952181.57</v>
      </c>
      <c r="BU604" s="3" t="str">
        <f>INDEX(Sheet1!$BS$2:$BS$1000,MATCH($A604,Sheet1!$A$2:$A$1000,0))</f>
        <v>32</v>
      </c>
      <c r="BV604" s="3">
        <f>INDEX(Sheet1!$BT$2:$BT$1000,MATCH($A604,Sheet1!$A$2:$A$1000,0))</f>
        <v>1952181.57</v>
      </c>
    </row>
    <row r="605" spans="1:74" x14ac:dyDescent="0.2">
      <c r="A605" s="11" t="s">
        <v>1011</v>
      </c>
      <c r="B605" s="3">
        <f>MATCH($A605,Sheet1!ACCOUNTNO,0)</f>
        <v>561</v>
      </c>
      <c r="C605" s="3">
        <f t="shared" si="94"/>
        <v>561</v>
      </c>
      <c r="D605" s="3" t="str">
        <f>IF(D$3=0,0,INDEX(Sheet1!RawDataCols,$C605,D$5))</f>
        <v>90200A09</v>
      </c>
      <c r="E605" s="3" t="str">
        <f>IF(E$3=0,0,INDEX(Sheet1!RawDataCols,$C605,E$5))</f>
        <v xml:space="preserve">90200          </v>
      </c>
      <c r="F605" s="3" t="str">
        <f>IF(F$3=0,0,INDEX(Sheet1!RawDataCols,$C605,F$5))</f>
        <v xml:space="preserve">A09            </v>
      </c>
      <c r="G605" s="3" t="str">
        <f>IF(G$3=0,0,INDEX(Sheet1!RawDataCols,$C605,G$5))</f>
        <v xml:space="preserve">               </v>
      </c>
      <c r="H605" s="3" t="str">
        <f>IF(H$3=0,0,INDEX(Sheet1!RawDataCols,$C605,H$5))</f>
        <v xml:space="preserve">               </v>
      </c>
      <c r="I605" s="3" t="str">
        <f>IF(I$3=0,0,INDEX(Sheet1!RawDataCols,$C605,I$5))</f>
        <v xml:space="preserve">               </v>
      </c>
      <c r="J605" s="3" t="str">
        <f>IF(J$3=0,0,INDEX(Sheet1!RawDataCols,$C605,J$5))</f>
        <v xml:space="preserve">               </v>
      </c>
      <c r="K605" s="3" t="str">
        <f>IF(K$3=0,0,INDEX(Sheet1!RawDataCols,$C605,K$5))</f>
        <v xml:space="preserve">               </v>
      </c>
      <c r="L605" s="3" t="str">
        <f>IF(L$3=0,0,INDEX(Sheet1!RawDataCols,$C605,L$5))</f>
        <v xml:space="preserve">               </v>
      </c>
      <c r="M605" s="3" t="str">
        <f>IF(M$3=0,0,INDEX(Sheet1!RawDataCols,$C605,M$5))</f>
        <v xml:space="preserve">F007  </v>
      </c>
      <c r="N605" s="3" t="str">
        <f>IF(N$3=0,0,INDEX(Sheet1!RawDataCols,$C605,N$5))</f>
        <v>Property Distribution-11 Franklin St</v>
      </c>
      <c r="O605" s="3">
        <f>INDEX(Sheet1!RawDataCols,$C605,O$5)</f>
        <v>40</v>
      </c>
      <c r="P605" s="3" t="str">
        <f>INDEX(Sheet1!RawDataCols,$C605,P$5)</f>
        <v>Retained Earnings</v>
      </c>
      <c r="Q605" s="3" t="str">
        <f>IF(Q$3=0,0,INDEX(Sheet1!RawDataCols,$C605,Q$5))</f>
        <v>R</v>
      </c>
      <c r="R605" s="3">
        <f t="shared" si="95"/>
        <v>-1</v>
      </c>
      <c r="S605" s="3">
        <f t="shared" si="96"/>
        <v>1</v>
      </c>
      <c r="T605" s="3">
        <f>IF(T$3=0,0,INDEX(Sheet1!RawDataCols,$C605,T$5)*$R605)</f>
        <v>-223356.79999999999</v>
      </c>
      <c r="U605" s="3">
        <f>IF(U$3=0,0,INDEX(Sheet1!RawDataCols,$C605,U$5)*$R605)</f>
        <v>0</v>
      </c>
      <c r="V605" s="3">
        <f>IF(V$3=0,0,INDEX(Sheet1!RawDataCols,$C605,V$5)*$R605)</f>
        <v>0</v>
      </c>
      <c r="W605" s="3">
        <f>IF(W$3=0,0,INDEX(Sheet1!RawDataCols,$C605,W$5)*$R605)</f>
        <v>0</v>
      </c>
      <c r="X605" s="3">
        <f>IF(X$3=0,0,INDEX(Sheet1!RawDataCols,$C605,X$5)*$R605)</f>
        <v>0</v>
      </c>
      <c r="Y605" s="3">
        <f>IF(Y$3=0,0,INDEX(Sheet1!RawDataCols,$C605,Y$5)*$R605)</f>
        <v>0</v>
      </c>
      <c r="Z605" s="3">
        <f>IF(Z$3=0,0,INDEX(Sheet1!RawDataCols,$C605,Z$5)*$R605)</f>
        <v>0</v>
      </c>
      <c r="AA605" s="3">
        <f>IF(AA$3=0,0,INDEX(Sheet1!RawDataCols,$C605,AA$5)*$R605)</f>
        <v>0</v>
      </c>
      <c r="AB605" s="3">
        <f>IF(AB$3=0,0,INDEX(Sheet1!RawDataCols,$C605,AB$5)*$R605)</f>
        <v>0</v>
      </c>
      <c r="AC605" s="3">
        <f>IF(AC$3=0,0,INDEX(Sheet1!RawDataCols,$C605,AC$5)*$R605)</f>
        <v>0</v>
      </c>
      <c r="AD605" s="3">
        <f>IF(AD$3=0,0,INDEX(Sheet1!RawDataCols,$C605,AD$5)*$R605)</f>
        <v>0</v>
      </c>
      <c r="AE605" s="3">
        <f>IF(AE$3=0,0,INDEX(Sheet1!RawDataCols,$C605,AE$5)*$R605)</f>
        <v>0</v>
      </c>
      <c r="AF605" s="3">
        <f>IF(AF$3=0,0,INDEX(Sheet1!RawDataCols,$C605,AF$5)*$R605)</f>
        <v>0</v>
      </c>
      <c r="AG605" s="3">
        <f>IF(AG$3=0,0,INDEX(Sheet1!RawDataCols,$C605,AG$5)*$R605)</f>
        <v>0</v>
      </c>
      <c r="AH605" s="3">
        <f>IF(AH$3=0,0,INDEX(Sheet1!RawDataCols,$C605,AH$5)*$R605)</f>
        <v>0</v>
      </c>
      <c r="AI605" s="3">
        <f>IF(AI$3=0,0,INDEX(Sheet1!RawDataCols,$C605,AI$5)*$R605)</f>
        <v>0</v>
      </c>
      <c r="AJ605" s="3">
        <f>IF(AJ$3=0,0,INDEX(Sheet1!RawDataCols,$C605,AJ$5)*$R605)</f>
        <v>-51264.639999999999</v>
      </c>
      <c r="AK605" s="3">
        <f>IF(AK$3=0,0,INDEX(Sheet1!RawDataCols,$C605,AK$5)*$R605)</f>
        <v>0</v>
      </c>
      <c r="AL605" s="3">
        <f>IF(AL$3=0,0,INDEX(Sheet1!RawDataCols,$C605,AL$5)*$R605)</f>
        <v>-70486.41</v>
      </c>
      <c r="AM605" s="3">
        <f>IF(AM$3=0,0,INDEX(Sheet1!RawDataCols,$C605,AM$5)*$R605)</f>
        <v>0</v>
      </c>
      <c r="AN605" s="3">
        <f>IF(AN$3=0,0,INDEX(Sheet1!RawDataCols,$C605,AN$5)*$R605)</f>
        <v>0</v>
      </c>
      <c r="AO605" s="3">
        <f>IF(AO$3=0,0,INDEX(Sheet1!RawDataCols,$C605,AO$5)*$R605)</f>
        <v>0</v>
      </c>
      <c r="AP605" s="3">
        <f>IF(AP$3=0,0,INDEX(Sheet1!RawDataCols,$C605,AP$5)*$R605)</f>
        <v>0</v>
      </c>
      <c r="AQ605" s="3">
        <f>IF(AQ$3=0,0,INDEX(Sheet1!RawDataCols,$C605,AQ$5)*$R605)</f>
        <v>0</v>
      </c>
      <c r="AR605" s="3">
        <f>IF(AR$3=0,0,INDEX(Sheet1!RawDataCols,$C605,AR$5)*$R605)</f>
        <v>0</v>
      </c>
      <c r="AS605" s="3">
        <f>IF(AS$3=0,0,INDEX(Sheet1!RawDataCols,$C605,AS$5)*$R605)</f>
        <v>0</v>
      </c>
      <c r="AT605" s="3">
        <f>IF(AT$3=0,0,INDEX(Sheet1!RawDataCols,$C605,AT$5)*$R605)</f>
        <v>0</v>
      </c>
      <c r="AU605" s="3">
        <f>IF(AU$3=0,0,INDEX(Sheet1!RawDataCols,$C605,AU$5)*$R605)</f>
        <v>0</v>
      </c>
      <c r="AV605" s="3">
        <f>IF(AV$3=0,0,INDEX(Sheet1!RawDataCols,$C605,AV$5)*$R605)</f>
        <v>0</v>
      </c>
      <c r="AW605" s="3">
        <f>IF(AW$3=0,0,INDEX(Sheet1!RawDataCols,$C605,AW$5)*$R605)</f>
        <v>0</v>
      </c>
      <c r="AX605" s="3">
        <f>IF(AX$3=0,0,INDEX(Sheet1!RawDataCols,$C605,AX$5)*$R605)</f>
        <v>0</v>
      </c>
      <c r="AY605" s="3">
        <f>IF(AY$3=0,0,INDEX(Sheet1!RawDataCols,$C605,AY$5)*$R605)</f>
        <v>0</v>
      </c>
      <c r="AZ605" s="3">
        <f>IF(AZ$3=0,0,INDEX(Sheet1!RawDataCols,$C605,AZ$5)*$R605)</f>
        <v>0</v>
      </c>
      <c r="BA605" s="3">
        <f>IF(BA$3=0,0,INDEX(Sheet1!RawDataCols,$C605,BA$5)*$R605)</f>
        <v>0</v>
      </c>
      <c r="BB605" s="3">
        <f>IF(BB$3=0,0,INDEX(Sheet1!RawDataCols,$C605,BB$5)*$R605)</f>
        <v>0</v>
      </c>
      <c r="BC605" s="3">
        <f>IF(BC$3=0,0,INDEX(Sheet1!RawDataCols,$C605,BC$5)*$R605)</f>
        <v>0</v>
      </c>
      <c r="BD605" s="3">
        <f>IF(BD$3=0,0,INDEX(Sheet1!RawDataCols,$C605,BD$5)*$R605)</f>
        <v>0</v>
      </c>
      <c r="BE605" s="3">
        <f>IF(BE$3=0,0,INDEX(Sheet1!RawDataCols,$C605,BE$5)*$R605)</f>
        <v>0</v>
      </c>
      <c r="BF605" s="3">
        <f>IF(BF$3=0,0,INDEX(Sheet1!RawDataCols,$C605,BF$5)*$R605)</f>
        <v>0</v>
      </c>
      <c r="BG605" s="179">
        <f>IF(BG$3=0,0,INDEX(Sheet1!RawDataCols,$C605,BG$5)*$R605)</f>
        <v>0</v>
      </c>
      <c r="BH605" s="33">
        <f t="shared" si="97"/>
        <v>-274621.44</v>
      </c>
      <c r="BI605" s="33">
        <f t="shared" si="98"/>
        <v>0</v>
      </c>
      <c r="BJ605" s="33">
        <f t="shared" si="99"/>
        <v>-223356.80000000002</v>
      </c>
      <c r="BK605" s="3">
        <f>IF(BK$3=0,0,INDEX(Sheet1!RawDataCols,$C605,BK$5)*$R605)</f>
        <v>0</v>
      </c>
      <c r="BL605" s="3">
        <f>IF(BL$3=0,0,INDEX(Sheet1!RawDataCols,$C605,BL$5)*$R605)</f>
        <v>-27919.599999999999</v>
      </c>
      <c r="BM605" s="3">
        <f>IF(BM$3=0,0,INDEX(Sheet1!RawDataCols,$C605,BM$5)*$R605)</f>
        <v>-19108.798750000002</v>
      </c>
      <c r="BN605" s="3">
        <f>IF(BN$3=0,0,INDEX(Sheet1!RawDataCols,$C605,BN$5)*$R605)</f>
        <v>-10473.421249999999</v>
      </c>
      <c r="BO605" s="3">
        <f>IF(BO$3=0,0,INDEX(Sheet1!RawDataCols,$C605,BO$5)*$R605)</f>
        <v>-5399.9762499999997</v>
      </c>
      <c r="BP605" s="3">
        <f>IF(BP$3=0,0,INDEX(Sheet1!RawDataCols,$C605,BP$5)*$R605)</f>
        <v>-152870.39000000001</v>
      </c>
      <c r="BQ605" s="3">
        <f t="shared" si="100"/>
        <v>-223356.79999999999</v>
      </c>
      <c r="BR605" s="3">
        <f t="shared" si="101"/>
        <v>-274621.44</v>
      </c>
      <c r="BS605" s="3">
        <f t="shared" si="102"/>
        <v>-274621.44</v>
      </c>
      <c r="BT605" s="3">
        <f t="shared" si="103"/>
        <v>-274621.44</v>
      </c>
      <c r="BU605" s="3" t="str">
        <f>INDEX(Sheet1!$BS$2:$BS$1000,MATCH($A605,Sheet1!$A$2:$A$1000,0))</f>
        <v>32</v>
      </c>
      <c r="BV605" s="3">
        <f>INDEX(Sheet1!$BT$2:$BT$1000,MATCH($A605,Sheet1!$A$2:$A$1000,0))</f>
        <v>274621.44</v>
      </c>
    </row>
    <row r="606" spans="1:74" x14ac:dyDescent="0.2">
      <c r="A606" s="11" t="s">
        <v>1012</v>
      </c>
      <c r="B606" s="3">
        <f>MATCH($A606,Sheet1!ACCOUNTNO,0)</f>
        <v>562</v>
      </c>
      <c r="C606" s="3">
        <f t="shared" si="94"/>
        <v>562</v>
      </c>
      <c r="D606" s="3" t="str">
        <f>IF(D$3=0,0,INDEX(Sheet1!RawDataCols,$C606,D$5))</f>
        <v>90200A10</v>
      </c>
      <c r="E606" s="3" t="str">
        <f>IF(E$3=0,0,INDEX(Sheet1!RawDataCols,$C606,E$5))</f>
        <v xml:space="preserve">90200          </v>
      </c>
      <c r="F606" s="3" t="str">
        <f>IF(F$3=0,0,INDEX(Sheet1!RawDataCols,$C606,F$5))</f>
        <v xml:space="preserve">A10            </v>
      </c>
      <c r="G606" s="3" t="str">
        <f>IF(G$3=0,0,INDEX(Sheet1!RawDataCols,$C606,G$5))</f>
        <v xml:space="preserve">               </v>
      </c>
      <c r="H606" s="3" t="str">
        <f>IF(H$3=0,0,INDEX(Sheet1!RawDataCols,$C606,H$5))</f>
        <v xml:space="preserve">               </v>
      </c>
      <c r="I606" s="3" t="str">
        <f>IF(I$3=0,0,INDEX(Sheet1!RawDataCols,$C606,I$5))</f>
        <v xml:space="preserve">               </v>
      </c>
      <c r="J606" s="3" t="str">
        <f>IF(J$3=0,0,INDEX(Sheet1!RawDataCols,$C606,J$5))</f>
        <v xml:space="preserve">               </v>
      </c>
      <c r="K606" s="3" t="str">
        <f>IF(K$3=0,0,INDEX(Sheet1!RawDataCols,$C606,K$5))</f>
        <v xml:space="preserve">               </v>
      </c>
      <c r="L606" s="3" t="str">
        <f>IF(L$3=0,0,INDEX(Sheet1!RawDataCols,$C606,L$5))</f>
        <v xml:space="preserve">               </v>
      </c>
      <c r="M606" s="3" t="str">
        <f>IF(M$3=0,0,INDEX(Sheet1!RawDataCols,$C606,M$5))</f>
        <v xml:space="preserve">F007  </v>
      </c>
      <c r="N606" s="3" t="str">
        <f>IF(N$3=0,0,INDEX(Sheet1!RawDataCols,$C606,N$5))</f>
        <v>Property Distribution-15 Franklin St</v>
      </c>
      <c r="O606" s="3">
        <f>INDEX(Sheet1!RawDataCols,$C606,O$5)</f>
        <v>40</v>
      </c>
      <c r="P606" s="3" t="str">
        <f>INDEX(Sheet1!RawDataCols,$C606,P$5)</f>
        <v>Retained Earnings</v>
      </c>
      <c r="Q606" s="3" t="str">
        <f>IF(Q$3=0,0,INDEX(Sheet1!RawDataCols,$C606,Q$5))</f>
        <v>R</v>
      </c>
      <c r="R606" s="3">
        <f t="shared" si="95"/>
        <v>-1</v>
      </c>
      <c r="S606" s="3">
        <f t="shared" si="96"/>
        <v>1</v>
      </c>
      <c r="T606" s="3">
        <f>IF(T$3=0,0,INDEX(Sheet1!RawDataCols,$C606,T$5)*$R606)</f>
        <v>-6749235.3899999997</v>
      </c>
      <c r="U606" s="3">
        <f>IF(U$3=0,0,INDEX(Sheet1!RawDataCols,$C606,U$5)*$R606)</f>
        <v>0</v>
      </c>
      <c r="V606" s="3">
        <f>IF(V$3=0,0,INDEX(Sheet1!RawDataCols,$C606,V$5)*$R606)</f>
        <v>0</v>
      </c>
      <c r="W606" s="3">
        <f>IF(W$3=0,0,INDEX(Sheet1!RawDataCols,$C606,W$5)*$R606)</f>
        <v>0</v>
      </c>
      <c r="X606" s="3">
        <f>IF(X$3=0,0,INDEX(Sheet1!RawDataCols,$C606,X$5)*$R606)</f>
        <v>0</v>
      </c>
      <c r="Y606" s="3">
        <f>IF(Y$3=0,0,INDEX(Sheet1!RawDataCols,$C606,Y$5)*$R606)</f>
        <v>0</v>
      </c>
      <c r="Z606" s="3">
        <f>IF(Z$3=0,0,INDEX(Sheet1!RawDataCols,$C606,Z$5)*$R606)</f>
        <v>0</v>
      </c>
      <c r="AA606" s="3">
        <f>IF(AA$3=0,0,INDEX(Sheet1!RawDataCols,$C606,AA$5)*$R606)</f>
        <v>0</v>
      </c>
      <c r="AB606" s="3">
        <f>IF(AB$3=0,0,INDEX(Sheet1!RawDataCols,$C606,AB$5)*$R606)</f>
        <v>0</v>
      </c>
      <c r="AC606" s="3">
        <f>IF(AC$3=0,0,INDEX(Sheet1!RawDataCols,$C606,AC$5)*$R606)</f>
        <v>0</v>
      </c>
      <c r="AD606" s="3">
        <f>IF(AD$3=0,0,INDEX(Sheet1!RawDataCols,$C606,AD$5)*$R606)</f>
        <v>0</v>
      </c>
      <c r="AE606" s="3">
        <f>IF(AE$3=0,0,INDEX(Sheet1!RawDataCols,$C606,AE$5)*$R606)</f>
        <v>0</v>
      </c>
      <c r="AF606" s="3">
        <f>IF(AF$3=0,0,INDEX(Sheet1!RawDataCols,$C606,AF$5)*$R606)</f>
        <v>0</v>
      </c>
      <c r="AG606" s="3">
        <f>IF(AG$3=0,0,INDEX(Sheet1!RawDataCols,$C606,AG$5)*$R606)</f>
        <v>0</v>
      </c>
      <c r="AH606" s="3">
        <f>IF(AH$3=0,0,INDEX(Sheet1!RawDataCols,$C606,AH$5)*$R606)</f>
        <v>0</v>
      </c>
      <c r="AI606" s="3">
        <f>IF(AI$3=0,0,INDEX(Sheet1!RawDataCols,$C606,AI$5)*$R606)</f>
        <v>0</v>
      </c>
      <c r="AJ606" s="3">
        <f>IF(AJ$3=0,0,INDEX(Sheet1!RawDataCols,$C606,AJ$5)*$R606)</f>
        <v>-657238.25</v>
      </c>
      <c r="AK606" s="3">
        <f>IF(AK$3=0,0,INDEX(Sheet1!RawDataCols,$C606,AK$5)*$R606)</f>
        <v>0</v>
      </c>
      <c r="AL606" s="3">
        <f>IF(AL$3=0,0,INDEX(Sheet1!RawDataCols,$C606,AL$5)*$R606)</f>
        <v>-707663.75</v>
      </c>
      <c r="AM606" s="3">
        <f>IF(AM$3=0,0,INDEX(Sheet1!RawDataCols,$C606,AM$5)*$R606)</f>
        <v>0</v>
      </c>
      <c r="AN606" s="3">
        <f>IF(AN$3=0,0,INDEX(Sheet1!RawDataCols,$C606,AN$5)*$R606)</f>
        <v>0</v>
      </c>
      <c r="AO606" s="3">
        <f>IF(AO$3=0,0,INDEX(Sheet1!RawDataCols,$C606,AO$5)*$R606)</f>
        <v>0</v>
      </c>
      <c r="AP606" s="3">
        <f>IF(AP$3=0,0,INDEX(Sheet1!RawDataCols,$C606,AP$5)*$R606)</f>
        <v>0</v>
      </c>
      <c r="AQ606" s="3">
        <f>IF(AQ$3=0,0,INDEX(Sheet1!RawDataCols,$C606,AQ$5)*$R606)</f>
        <v>0</v>
      </c>
      <c r="AR606" s="3">
        <f>IF(AR$3=0,0,INDEX(Sheet1!RawDataCols,$C606,AR$5)*$R606)</f>
        <v>0</v>
      </c>
      <c r="AS606" s="3">
        <f>IF(AS$3=0,0,INDEX(Sheet1!RawDataCols,$C606,AS$5)*$R606)</f>
        <v>0</v>
      </c>
      <c r="AT606" s="3">
        <f>IF(AT$3=0,0,INDEX(Sheet1!RawDataCols,$C606,AT$5)*$R606)</f>
        <v>0</v>
      </c>
      <c r="AU606" s="3">
        <f>IF(AU$3=0,0,INDEX(Sheet1!RawDataCols,$C606,AU$5)*$R606)</f>
        <v>0</v>
      </c>
      <c r="AV606" s="3">
        <f>IF(AV$3=0,0,INDEX(Sheet1!RawDataCols,$C606,AV$5)*$R606)</f>
        <v>0</v>
      </c>
      <c r="AW606" s="3">
        <f>IF(AW$3=0,0,INDEX(Sheet1!RawDataCols,$C606,AW$5)*$R606)</f>
        <v>0</v>
      </c>
      <c r="AX606" s="3">
        <f>IF(AX$3=0,0,INDEX(Sheet1!RawDataCols,$C606,AX$5)*$R606)</f>
        <v>0</v>
      </c>
      <c r="AY606" s="3">
        <f>IF(AY$3=0,0,INDEX(Sheet1!RawDataCols,$C606,AY$5)*$R606)</f>
        <v>0</v>
      </c>
      <c r="AZ606" s="3">
        <f>IF(AZ$3=0,0,INDEX(Sheet1!RawDataCols,$C606,AZ$5)*$R606)</f>
        <v>0</v>
      </c>
      <c r="BA606" s="3">
        <f>IF(BA$3=0,0,INDEX(Sheet1!RawDataCols,$C606,BA$5)*$R606)</f>
        <v>0</v>
      </c>
      <c r="BB606" s="3">
        <f>IF(BB$3=0,0,INDEX(Sheet1!RawDataCols,$C606,BB$5)*$R606)</f>
        <v>0</v>
      </c>
      <c r="BC606" s="3">
        <f>IF(BC$3=0,0,INDEX(Sheet1!RawDataCols,$C606,BC$5)*$R606)</f>
        <v>0</v>
      </c>
      <c r="BD606" s="3">
        <f>IF(BD$3=0,0,INDEX(Sheet1!RawDataCols,$C606,BD$5)*$R606)</f>
        <v>0</v>
      </c>
      <c r="BE606" s="3">
        <f>IF(BE$3=0,0,INDEX(Sheet1!RawDataCols,$C606,BE$5)*$R606)</f>
        <v>0</v>
      </c>
      <c r="BF606" s="3">
        <f>IF(BF$3=0,0,INDEX(Sheet1!RawDataCols,$C606,BF$5)*$R606)</f>
        <v>0</v>
      </c>
      <c r="BG606" s="179">
        <f>IF(BG$3=0,0,INDEX(Sheet1!RawDataCols,$C606,BG$5)*$R606)</f>
        <v>0</v>
      </c>
      <c r="BH606" s="33">
        <f t="shared" si="97"/>
        <v>-7406473.6399999997</v>
      </c>
      <c r="BI606" s="33">
        <f t="shared" si="98"/>
        <v>0</v>
      </c>
      <c r="BJ606" s="33">
        <f t="shared" si="99"/>
        <v>-6749235.3899999997</v>
      </c>
      <c r="BK606" s="3">
        <f>IF(BK$3=0,0,INDEX(Sheet1!RawDataCols,$C606,BK$5)*$R606)</f>
        <v>0</v>
      </c>
      <c r="BL606" s="3">
        <f>IF(BL$3=0,0,INDEX(Sheet1!RawDataCols,$C606,BL$5)*$R606)</f>
        <v>-843654.42374999996</v>
      </c>
      <c r="BM606" s="3">
        <f>IF(BM$3=0,0,INDEX(Sheet1!RawDataCols,$C606,BM$5)*$R606)</f>
        <v>-755196.45499999996</v>
      </c>
      <c r="BN606" s="3">
        <f>IF(BN$3=0,0,INDEX(Sheet1!RawDataCols,$C606,BN$5)*$R606)</f>
        <v>-658421.01375000004</v>
      </c>
      <c r="BO606" s="3">
        <f>IF(BO$3=0,0,INDEX(Sheet1!RawDataCols,$C606,BO$5)*$R606)</f>
        <v>-562083.83499999996</v>
      </c>
      <c r="BP606" s="3">
        <f>IF(BP$3=0,0,INDEX(Sheet1!RawDataCols,$C606,BP$5)*$R606)</f>
        <v>-6041571.6399999997</v>
      </c>
      <c r="BQ606" s="3">
        <f t="shared" si="100"/>
        <v>-6749235.3899999997</v>
      </c>
      <c r="BR606" s="3">
        <f t="shared" si="101"/>
        <v>-7406473.6399999997</v>
      </c>
      <c r="BS606" s="3">
        <f t="shared" si="102"/>
        <v>-7406473.6399999997</v>
      </c>
      <c r="BT606" s="3">
        <f t="shared" si="103"/>
        <v>-7406473.6399999997</v>
      </c>
      <c r="BU606" s="3" t="str">
        <f>INDEX(Sheet1!$BS$2:$BS$1000,MATCH($A606,Sheet1!$A$2:$A$1000,0))</f>
        <v>32</v>
      </c>
      <c r="BV606" s="3">
        <f>INDEX(Sheet1!$BT$2:$BT$1000,MATCH($A606,Sheet1!$A$2:$A$1000,0))</f>
        <v>7406473.6399999997</v>
      </c>
    </row>
    <row r="607" spans="1:74" x14ac:dyDescent="0.2">
      <c r="A607" s="11" t="s">
        <v>1013</v>
      </c>
      <c r="B607" s="3">
        <f>MATCH($A607,Sheet1!ACCOUNTNO,0)</f>
        <v>563</v>
      </c>
      <c r="C607" s="3">
        <f t="shared" si="94"/>
        <v>563</v>
      </c>
      <c r="D607" s="3" t="str">
        <f>IF(D$3=0,0,INDEX(Sheet1!RawDataCols,$C607,D$5))</f>
        <v>90200A11</v>
      </c>
      <c r="E607" s="3" t="str">
        <f>IF(E$3=0,0,INDEX(Sheet1!RawDataCols,$C607,E$5))</f>
        <v xml:space="preserve">90200          </v>
      </c>
      <c r="F607" s="3" t="str">
        <f>IF(F$3=0,0,INDEX(Sheet1!RawDataCols,$C607,F$5))</f>
        <v xml:space="preserve">A11            </v>
      </c>
      <c r="G607" s="3" t="str">
        <f>IF(G$3=0,0,INDEX(Sheet1!RawDataCols,$C607,G$5))</f>
        <v xml:space="preserve">               </v>
      </c>
      <c r="H607" s="3" t="str">
        <f>IF(H$3=0,0,INDEX(Sheet1!RawDataCols,$C607,H$5))</f>
        <v xml:space="preserve">               </v>
      </c>
      <c r="I607" s="3" t="str">
        <f>IF(I$3=0,0,INDEX(Sheet1!RawDataCols,$C607,I$5))</f>
        <v xml:space="preserve">               </v>
      </c>
      <c r="J607" s="3" t="str">
        <f>IF(J$3=0,0,INDEX(Sheet1!RawDataCols,$C607,J$5))</f>
        <v xml:space="preserve">               </v>
      </c>
      <c r="K607" s="3" t="str">
        <f>IF(K$3=0,0,INDEX(Sheet1!RawDataCols,$C607,K$5))</f>
        <v xml:space="preserve">               </v>
      </c>
      <c r="L607" s="3" t="str">
        <f>IF(L$3=0,0,INDEX(Sheet1!RawDataCols,$C607,L$5))</f>
        <v xml:space="preserve">               </v>
      </c>
      <c r="M607" s="3" t="str">
        <f>IF(M$3=0,0,INDEX(Sheet1!RawDataCols,$C607,M$5))</f>
        <v xml:space="preserve">F007  </v>
      </c>
      <c r="N607" s="3" t="str">
        <f>IF(N$3=0,0,INDEX(Sheet1!RawDataCols,$C607,N$5))</f>
        <v>Property Distribution-25 Hutt St</v>
      </c>
      <c r="O607" s="3">
        <f>INDEX(Sheet1!RawDataCols,$C607,O$5)</f>
        <v>40</v>
      </c>
      <c r="P607" s="3" t="str">
        <f>INDEX(Sheet1!RawDataCols,$C607,P$5)</f>
        <v>Retained Earnings</v>
      </c>
      <c r="Q607" s="3" t="str">
        <f>IF(Q$3=0,0,INDEX(Sheet1!RawDataCols,$C607,Q$5))</f>
        <v>R</v>
      </c>
      <c r="R607" s="3">
        <f t="shared" si="95"/>
        <v>-1</v>
      </c>
      <c r="S607" s="3">
        <f t="shared" si="96"/>
        <v>1</v>
      </c>
      <c r="T607" s="3">
        <f>IF(T$3=0,0,INDEX(Sheet1!RawDataCols,$C607,T$5)*$R607)</f>
        <v>-423948.05</v>
      </c>
      <c r="U607" s="3">
        <f>IF(U$3=0,0,INDEX(Sheet1!RawDataCols,$C607,U$5)*$R607)</f>
        <v>0</v>
      </c>
      <c r="V607" s="3">
        <f>IF(V$3=0,0,INDEX(Sheet1!RawDataCols,$C607,V$5)*$R607)</f>
        <v>0</v>
      </c>
      <c r="W607" s="3">
        <f>IF(W$3=0,0,INDEX(Sheet1!RawDataCols,$C607,W$5)*$R607)</f>
        <v>0</v>
      </c>
      <c r="X607" s="3">
        <f>IF(X$3=0,0,INDEX(Sheet1!RawDataCols,$C607,X$5)*$R607)</f>
        <v>0</v>
      </c>
      <c r="Y607" s="3">
        <f>IF(Y$3=0,0,INDEX(Sheet1!RawDataCols,$C607,Y$5)*$R607)</f>
        <v>0</v>
      </c>
      <c r="Z607" s="3">
        <f>IF(Z$3=0,0,INDEX(Sheet1!RawDataCols,$C607,Z$5)*$R607)</f>
        <v>0</v>
      </c>
      <c r="AA607" s="3">
        <f>IF(AA$3=0,0,INDEX(Sheet1!RawDataCols,$C607,AA$5)*$R607)</f>
        <v>0</v>
      </c>
      <c r="AB607" s="3">
        <f>IF(AB$3=0,0,INDEX(Sheet1!RawDataCols,$C607,AB$5)*$R607)</f>
        <v>0</v>
      </c>
      <c r="AC607" s="3">
        <f>IF(AC$3=0,0,INDEX(Sheet1!RawDataCols,$C607,AC$5)*$R607)</f>
        <v>0</v>
      </c>
      <c r="AD607" s="3">
        <f>IF(AD$3=0,0,INDEX(Sheet1!RawDataCols,$C607,AD$5)*$R607)</f>
        <v>0</v>
      </c>
      <c r="AE607" s="3">
        <f>IF(AE$3=0,0,INDEX(Sheet1!RawDataCols,$C607,AE$5)*$R607)</f>
        <v>0</v>
      </c>
      <c r="AF607" s="3">
        <f>IF(AF$3=0,0,INDEX(Sheet1!RawDataCols,$C607,AF$5)*$R607)</f>
        <v>0</v>
      </c>
      <c r="AG607" s="3">
        <f>IF(AG$3=0,0,INDEX(Sheet1!RawDataCols,$C607,AG$5)*$R607)</f>
        <v>0</v>
      </c>
      <c r="AH607" s="3">
        <f>IF(AH$3=0,0,INDEX(Sheet1!RawDataCols,$C607,AH$5)*$R607)</f>
        <v>0</v>
      </c>
      <c r="AI607" s="3">
        <f>IF(AI$3=0,0,INDEX(Sheet1!RawDataCols,$C607,AI$5)*$R607)</f>
        <v>0</v>
      </c>
      <c r="AJ607" s="3">
        <f>IF(AJ$3=0,0,INDEX(Sheet1!RawDataCols,$C607,AJ$5)*$R607)</f>
        <v>-53248.41</v>
      </c>
      <c r="AK607" s="3">
        <f>IF(AK$3=0,0,INDEX(Sheet1!RawDataCols,$C607,AK$5)*$R607)</f>
        <v>0</v>
      </c>
      <c r="AL607" s="3">
        <f>IF(AL$3=0,0,INDEX(Sheet1!RawDataCols,$C607,AL$5)*$R607)</f>
        <v>-43197.15</v>
      </c>
      <c r="AM607" s="3">
        <f>IF(AM$3=0,0,INDEX(Sheet1!RawDataCols,$C607,AM$5)*$R607)</f>
        <v>0</v>
      </c>
      <c r="AN607" s="3">
        <f>IF(AN$3=0,0,INDEX(Sheet1!RawDataCols,$C607,AN$5)*$R607)</f>
        <v>0</v>
      </c>
      <c r="AO607" s="3">
        <f>IF(AO$3=0,0,INDEX(Sheet1!RawDataCols,$C607,AO$5)*$R607)</f>
        <v>0</v>
      </c>
      <c r="AP607" s="3">
        <f>IF(AP$3=0,0,INDEX(Sheet1!RawDataCols,$C607,AP$5)*$R607)</f>
        <v>0</v>
      </c>
      <c r="AQ607" s="3">
        <f>IF(AQ$3=0,0,INDEX(Sheet1!RawDataCols,$C607,AQ$5)*$R607)</f>
        <v>0</v>
      </c>
      <c r="AR607" s="3">
        <f>IF(AR$3=0,0,INDEX(Sheet1!RawDataCols,$C607,AR$5)*$R607)</f>
        <v>0</v>
      </c>
      <c r="AS607" s="3">
        <f>IF(AS$3=0,0,INDEX(Sheet1!RawDataCols,$C607,AS$5)*$R607)</f>
        <v>0</v>
      </c>
      <c r="AT607" s="3">
        <f>IF(AT$3=0,0,INDEX(Sheet1!RawDataCols,$C607,AT$5)*$R607)</f>
        <v>0</v>
      </c>
      <c r="AU607" s="3">
        <f>IF(AU$3=0,0,INDEX(Sheet1!RawDataCols,$C607,AU$5)*$R607)</f>
        <v>0</v>
      </c>
      <c r="AV607" s="3">
        <f>IF(AV$3=0,0,INDEX(Sheet1!RawDataCols,$C607,AV$5)*$R607)</f>
        <v>0</v>
      </c>
      <c r="AW607" s="3">
        <f>IF(AW$3=0,0,INDEX(Sheet1!RawDataCols,$C607,AW$5)*$R607)</f>
        <v>0</v>
      </c>
      <c r="AX607" s="3">
        <f>IF(AX$3=0,0,INDEX(Sheet1!RawDataCols,$C607,AX$5)*$R607)</f>
        <v>0</v>
      </c>
      <c r="AY607" s="3">
        <f>IF(AY$3=0,0,INDEX(Sheet1!RawDataCols,$C607,AY$5)*$R607)</f>
        <v>0</v>
      </c>
      <c r="AZ607" s="3">
        <f>IF(AZ$3=0,0,INDEX(Sheet1!RawDataCols,$C607,AZ$5)*$R607)</f>
        <v>0</v>
      </c>
      <c r="BA607" s="3">
        <f>IF(BA$3=0,0,INDEX(Sheet1!RawDataCols,$C607,BA$5)*$R607)</f>
        <v>0</v>
      </c>
      <c r="BB607" s="3">
        <f>IF(BB$3=0,0,INDEX(Sheet1!RawDataCols,$C607,BB$5)*$R607)</f>
        <v>0</v>
      </c>
      <c r="BC607" s="3">
        <f>IF(BC$3=0,0,INDEX(Sheet1!RawDataCols,$C607,BC$5)*$R607)</f>
        <v>0</v>
      </c>
      <c r="BD607" s="3">
        <f>IF(BD$3=0,0,INDEX(Sheet1!RawDataCols,$C607,BD$5)*$R607)</f>
        <v>0</v>
      </c>
      <c r="BE607" s="3">
        <f>IF(BE$3=0,0,INDEX(Sheet1!RawDataCols,$C607,BE$5)*$R607)</f>
        <v>0</v>
      </c>
      <c r="BF607" s="3">
        <f>IF(BF$3=0,0,INDEX(Sheet1!RawDataCols,$C607,BF$5)*$R607)</f>
        <v>0</v>
      </c>
      <c r="BG607" s="179">
        <f>IF(BG$3=0,0,INDEX(Sheet1!RawDataCols,$C607,BG$5)*$R607)</f>
        <v>0</v>
      </c>
      <c r="BH607" s="33">
        <f t="shared" si="97"/>
        <v>-477196.45999999996</v>
      </c>
      <c r="BI607" s="33">
        <f t="shared" si="98"/>
        <v>0</v>
      </c>
      <c r="BJ607" s="33">
        <f t="shared" si="99"/>
        <v>-423948.05000000005</v>
      </c>
      <c r="BK607" s="3">
        <f>IF(BK$3=0,0,INDEX(Sheet1!RawDataCols,$C607,BK$5)*$R607)</f>
        <v>0</v>
      </c>
      <c r="BL607" s="3">
        <f>IF(BL$3=0,0,INDEX(Sheet1!RawDataCols,$C607,BL$5)*$R607)</f>
        <v>-52993.506249999999</v>
      </c>
      <c r="BM607" s="3">
        <f>IF(BM$3=0,0,INDEX(Sheet1!RawDataCols,$C607,BM$5)*$R607)</f>
        <v>-47593.862500000003</v>
      </c>
      <c r="BN607" s="3">
        <f>IF(BN$3=0,0,INDEX(Sheet1!RawDataCols,$C607,BN$5)*$R607)</f>
        <v>-40667.815000000002</v>
      </c>
      <c r="BO607" s="3">
        <f>IF(BO$3=0,0,INDEX(Sheet1!RawDataCols,$C607,BO$5)*$R607)</f>
        <v>-37040.511250000003</v>
      </c>
      <c r="BP607" s="3">
        <f>IF(BP$3=0,0,INDEX(Sheet1!RawDataCols,$C607,BP$5)*$R607)</f>
        <v>-380750.9</v>
      </c>
      <c r="BQ607" s="3">
        <f t="shared" si="100"/>
        <v>-423948.05</v>
      </c>
      <c r="BR607" s="3">
        <f t="shared" si="101"/>
        <v>-477196.45999999996</v>
      </c>
      <c r="BS607" s="3">
        <f t="shared" si="102"/>
        <v>-477196.45999999996</v>
      </c>
      <c r="BT607" s="3">
        <f t="shared" si="103"/>
        <v>-477196.45999999996</v>
      </c>
      <c r="BU607" s="3" t="str">
        <f>INDEX(Sheet1!$BS$2:$BS$1000,MATCH($A607,Sheet1!$A$2:$A$1000,0))</f>
        <v>32</v>
      </c>
      <c r="BV607" s="3">
        <f>INDEX(Sheet1!$BT$2:$BT$1000,MATCH($A607,Sheet1!$A$2:$A$1000,0))</f>
        <v>477196.46</v>
      </c>
    </row>
    <row r="608" spans="1:74" x14ac:dyDescent="0.2">
      <c r="A608" s="11" t="s">
        <v>1014</v>
      </c>
      <c r="B608" s="3">
        <f>MATCH($A608,Sheet1!ACCOUNTNO,0)</f>
        <v>564</v>
      </c>
      <c r="C608" s="3">
        <f t="shared" si="94"/>
        <v>564</v>
      </c>
      <c r="D608" s="3" t="str">
        <f>IF(D$3=0,0,INDEX(Sheet1!RawDataCols,$C608,D$5))</f>
        <v>90200A12</v>
      </c>
      <c r="E608" s="3" t="str">
        <f>IF(E$3=0,0,INDEX(Sheet1!RawDataCols,$C608,E$5))</f>
        <v xml:space="preserve">90200          </v>
      </c>
      <c r="F608" s="3" t="str">
        <f>IF(F$3=0,0,INDEX(Sheet1!RawDataCols,$C608,F$5))</f>
        <v xml:space="preserve">A12            </v>
      </c>
      <c r="G608" s="3" t="str">
        <f>IF(G$3=0,0,INDEX(Sheet1!RawDataCols,$C608,G$5))</f>
        <v xml:space="preserve">               </v>
      </c>
      <c r="H608" s="3" t="str">
        <f>IF(H$3=0,0,INDEX(Sheet1!RawDataCols,$C608,H$5))</f>
        <v xml:space="preserve">               </v>
      </c>
      <c r="I608" s="3" t="str">
        <f>IF(I$3=0,0,INDEX(Sheet1!RawDataCols,$C608,I$5))</f>
        <v xml:space="preserve">               </v>
      </c>
      <c r="J608" s="3" t="str">
        <f>IF(J$3=0,0,INDEX(Sheet1!RawDataCols,$C608,J$5))</f>
        <v xml:space="preserve">               </v>
      </c>
      <c r="K608" s="3" t="str">
        <f>IF(K$3=0,0,INDEX(Sheet1!RawDataCols,$C608,K$5))</f>
        <v xml:space="preserve">               </v>
      </c>
      <c r="L608" s="3" t="str">
        <f>IF(L$3=0,0,INDEX(Sheet1!RawDataCols,$C608,L$5))</f>
        <v xml:space="preserve">               </v>
      </c>
      <c r="M608" s="3" t="str">
        <f>IF(M$3=0,0,INDEX(Sheet1!RawDataCols,$C608,M$5))</f>
        <v xml:space="preserve">F007  </v>
      </c>
      <c r="N608" s="3" t="str">
        <f>IF(N$3=0,0,INDEX(Sheet1!RawDataCols,$C608,N$5))</f>
        <v>Property Distribution-A27 188 Carrington</v>
      </c>
      <c r="O608" s="3">
        <f>INDEX(Sheet1!RawDataCols,$C608,O$5)</f>
        <v>40</v>
      </c>
      <c r="P608" s="3" t="str">
        <f>INDEX(Sheet1!RawDataCols,$C608,P$5)</f>
        <v>Retained Earnings</v>
      </c>
      <c r="Q608" s="3" t="str">
        <f>IF(Q$3=0,0,INDEX(Sheet1!RawDataCols,$C608,Q$5))</f>
        <v>R</v>
      </c>
      <c r="R608" s="3">
        <f t="shared" si="95"/>
        <v>-1</v>
      </c>
      <c r="S608" s="3">
        <f t="shared" si="96"/>
        <v>1</v>
      </c>
      <c r="T608" s="3">
        <f>IF(T$3=0,0,INDEX(Sheet1!RawDataCols,$C608,T$5)*$R608)</f>
        <v>-84578.72</v>
      </c>
      <c r="U608" s="3">
        <f>IF(U$3=0,0,INDEX(Sheet1!RawDataCols,$C608,U$5)*$R608)</f>
        <v>0</v>
      </c>
      <c r="V608" s="3">
        <f>IF(V$3=0,0,INDEX(Sheet1!RawDataCols,$C608,V$5)*$R608)</f>
        <v>0</v>
      </c>
      <c r="W608" s="3">
        <f>IF(W$3=0,0,INDEX(Sheet1!RawDataCols,$C608,W$5)*$R608)</f>
        <v>0</v>
      </c>
      <c r="X608" s="3">
        <f>IF(X$3=0,0,INDEX(Sheet1!RawDataCols,$C608,X$5)*$R608)</f>
        <v>0</v>
      </c>
      <c r="Y608" s="3">
        <f>IF(Y$3=0,0,INDEX(Sheet1!RawDataCols,$C608,Y$5)*$R608)</f>
        <v>0</v>
      </c>
      <c r="Z608" s="3">
        <f>IF(Z$3=0,0,INDEX(Sheet1!RawDataCols,$C608,Z$5)*$R608)</f>
        <v>0</v>
      </c>
      <c r="AA608" s="3">
        <f>IF(AA$3=0,0,INDEX(Sheet1!RawDataCols,$C608,AA$5)*$R608)</f>
        <v>0</v>
      </c>
      <c r="AB608" s="3">
        <f>IF(AB$3=0,0,INDEX(Sheet1!RawDataCols,$C608,AB$5)*$R608)</f>
        <v>0</v>
      </c>
      <c r="AC608" s="3">
        <f>IF(AC$3=0,0,INDEX(Sheet1!RawDataCols,$C608,AC$5)*$R608)</f>
        <v>0</v>
      </c>
      <c r="AD608" s="3">
        <f>IF(AD$3=0,0,INDEX(Sheet1!RawDataCols,$C608,AD$5)*$R608)</f>
        <v>0</v>
      </c>
      <c r="AE608" s="3">
        <f>IF(AE$3=0,0,INDEX(Sheet1!RawDataCols,$C608,AE$5)*$R608)</f>
        <v>0</v>
      </c>
      <c r="AF608" s="3">
        <f>IF(AF$3=0,0,INDEX(Sheet1!RawDataCols,$C608,AF$5)*$R608)</f>
        <v>0</v>
      </c>
      <c r="AG608" s="3">
        <f>IF(AG$3=0,0,INDEX(Sheet1!RawDataCols,$C608,AG$5)*$R608)</f>
        <v>0</v>
      </c>
      <c r="AH608" s="3">
        <f>IF(AH$3=0,0,INDEX(Sheet1!RawDataCols,$C608,AH$5)*$R608)</f>
        <v>0</v>
      </c>
      <c r="AI608" s="3">
        <f>IF(AI$3=0,0,INDEX(Sheet1!RawDataCols,$C608,AI$5)*$R608)</f>
        <v>0</v>
      </c>
      <c r="AJ608" s="3">
        <f>IF(AJ$3=0,0,INDEX(Sheet1!RawDataCols,$C608,AJ$5)*$R608)</f>
        <v>0</v>
      </c>
      <c r="AK608" s="3">
        <f>IF(AK$3=0,0,INDEX(Sheet1!RawDataCols,$C608,AK$5)*$R608)</f>
        <v>0</v>
      </c>
      <c r="AL608" s="3">
        <f>IF(AL$3=0,0,INDEX(Sheet1!RawDataCols,$C608,AL$5)*$R608)</f>
        <v>0</v>
      </c>
      <c r="AM608" s="3">
        <f>IF(AM$3=0,0,INDEX(Sheet1!RawDataCols,$C608,AM$5)*$R608)</f>
        <v>0</v>
      </c>
      <c r="AN608" s="3">
        <f>IF(AN$3=0,0,INDEX(Sheet1!RawDataCols,$C608,AN$5)*$R608)</f>
        <v>0</v>
      </c>
      <c r="AO608" s="3">
        <f>IF(AO$3=0,0,INDEX(Sheet1!RawDataCols,$C608,AO$5)*$R608)</f>
        <v>0</v>
      </c>
      <c r="AP608" s="3">
        <f>IF(AP$3=0,0,INDEX(Sheet1!RawDataCols,$C608,AP$5)*$R608)</f>
        <v>0</v>
      </c>
      <c r="AQ608" s="3">
        <f>IF(AQ$3=0,0,INDEX(Sheet1!RawDataCols,$C608,AQ$5)*$R608)</f>
        <v>0</v>
      </c>
      <c r="AR608" s="3">
        <f>IF(AR$3=0,0,INDEX(Sheet1!RawDataCols,$C608,AR$5)*$R608)</f>
        <v>0</v>
      </c>
      <c r="AS608" s="3">
        <f>IF(AS$3=0,0,INDEX(Sheet1!RawDataCols,$C608,AS$5)*$R608)</f>
        <v>0</v>
      </c>
      <c r="AT608" s="3">
        <f>IF(AT$3=0,0,INDEX(Sheet1!RawDataCols,$C608,AT$5)*$R608)</f>
        <v>0</v>
      </c>
      <c r="AU608" s="3">
        <f>IF(AU$3=0,0,INDEX(Sheet1!RawDataCols,$C608,AU$5)*$R608)</f>
        <v>0</v>
      </c>
      <c r="AV608" s="3">
        <f>IF(AV$3=0,0,INDEX(Sheet1!RawDataCols,$C608,AV$5)*$R608)</f>
        <v>0</v>
      </c>
      <c r="AW608" s="3">
        <f>IF(AW$3=0,0,INDEX(Sheet1!RawDataCols,$C608,AW$5)*$R608)</f>
        <v>0</v>
      </c>
      <c r="AX608" s="3">
        <f>IF(AX$3=0,0,INDEX(Sheet1!RawDataCols,$C608,AX$5)*$R608)</f>
        <v>0</v>
      </c>
      <c r="AY608" s="3">
        <f>IF(AY$3=0,0,INDEX(Sheet1!RawDataCols,$C608,AY$5)*$R608)</f>
        <v>0</v>
      </c>
      <c r="AZ608" s="3">
        <f>IF(AZ$3=0,0,INDEX(Sheet1!RawDataCols,$C608,AZ$5)*$R608)</f>
        <v>0</v>
      </c>
      <c r="BA608" s="3">
        <f>IF(BA$3=0,0,INDEX(Sheet1!RawDataCols,$C608,BA$5)*$R608)</f>
        <v>0</v>
      </c>
      <c r="BB608" s="3">
        <f>IF(BB$3=0,0,INDEX(Sheet1!RawDataCols,$C608,BB$5)*$R608)</f>
        <v>0</v>
      </c>
      <c r="BC608" s="3">
        <f>IF(BC$3=0,0,INDEX(Sheet1!RawDataCols,$C608,BC$5)*$R608)</f>
        <v>0</v>
      </c>
      <c r="BD608" s="3">
        <f>IF(BD$3=0,0,INDEX(Sheet1!RawDataCols,$C608,BD$5)*$R608)</f>
        <v>0</v>
      </c>
      <c r="BE608" s="3">
        <f>IF(BE$3=0,0,INDEX(Sheet1!RawDataCols,$C608,BE$5)*$R608)</f>
        <v>0</v>
      </c>
      <c r="BF608" s="3">
        <f>IF(BF$3=0,0,INDEX(Sheet1!RawDataCols,$C608,BF$5)*$R608)</f>
        <v>0</v>
      </c>
      <c r="BG608" s="179">
        <f>IF(BG$3=0,0,INDEX(Sheet1!RawDataCols,$C608,BG$5)*$R608)</f>
        <v>0</v>
      </c>
      <c r="BH608" s="33">
        <f t="shared" si="97"/>
        <v>-84578.72</v>
      </c>
      <c r="BI608" s="33">
        <f t="shared" si="98"/>
        <v>0</v>
      </c>
      <c r="BJ608" s="33">
        <f t="shared" si="99"/>
        <v>-84578.72</v>
      </c>
      <c r="BK608" s="3">
        <f>IF(BK$3=0,0,INDEX(Sheet1!RawDataCols,$C608,BK$5)*$R608)</f>
        <v>0</v>
      </c>
      <c r="BL608" s="3">
        <f>IF(BL$3=0,0,INDEX(Sheet1!RawDataCols,$C608,BL$5)*$R608)</f>
        <v>-10572.34</v>
      </c>
      <c r="BM608" s="3">
        <f>IF(BM$3=0,0,INDEX(Sheet1!RawDataCols,$C608,BM$5)*$R608)</f>
        <v>-10572.34</v>
      </c>
      <c r="BN608" s="3">
        <f>IF(BN$3=0,0,INDEX(Sheet1!RawDataCols,$C608,BN$5)*$R608)</f>
        <v>-10572.34</v>
      </c>
      <c r="BO608" s="3">
        <f>IF(BO$3=0,0,INDEX(Sheet1!RawDataCols,$C608,BO$5)*$R608)</f>
        <v>-10572.34</v>
      </c>
      <c r="BP608" s="3">
        <f>IF(BP$3=0,0,INDEX(Sheet1!RawDataCols,$C608,BP$5)*$R608)</f>
        <v>-84578.72</v>
      </c>
      <c r="BQ608" s="3">
        <f t="shared" si="100"/>
        <v>-84578.72</v>
      </c>
      <c r="BR608" s="3">
        <f t="shared" si="101"/>
        <v>-84578.72</v>
      </c>
      <c r="BS608" s="3">
        <f t="shared" si="102"/>
        <v>-84578.72</v>
      </c>
      <c r="BT608" s="3">
        <f t="shared" si="103"/>
        <v>-84578.72</v>
      </c>
      <c r="BU608" s="3" t="str">
        <f>INDEX(Sheet1!$BS$2:$BS$1000,MATCH($A608,Sheet1!$A$2:$A$1000,0))</f>
        <v>32</v>
      </c>
      <c r="BV608" s="3">
        <f>INDEX(Sheet1!$BT$2:$BT$1000,MATCH($A608,Sheet1!$A$2:$A$1000,0))</f>
        <v>84578.72</v>
      </c>
    </row>
    <row r="609" spans="1:74" x14ac:dyDescent="0.2">
      <c r="A609" s="11" t="s">
        <v>1015</v>
      </c>
      <c r="B609" s="3">
        <f>MATCH($A609,Sheet1!ACCOUNTNO,0)</f>
        <v>565</v>
      </c>
      <c r="C609" s="3">
        <f t="shared" si="94"/>
        <v>565</v>
      </c>
      <c r="D609" s="3" t="str">
        <f>IF(D$3=0,0,INDEX(Sheet1!RawDataCols,$C609,D$5))</f>
        <v>90200A13</v>
      </c>
      <c r="E609" s="3" t="str">
        <f>IF(E$3=0,0,INDEX(Sheet1!RawDataCols,$C609,E$5))</f>
        <v xml:space="preserve">90200          </v>
      </c>
      <c r="F609" s="3" t="str">
        <f>IF(F$3=0,0,INDEX(Sheet1!RawDataCols,$C609,F$5))</f>
        <v xml:space="preserve">A13            </v>
      </c>
      <c r="G609" s="3" t="str">
        <f>IF(G$3=0,0,INDEX(Sheet1!RawDataCols,$C609,G$5))</f>
        <v xml:space="preserve">               </v>
      </c>
      <c r="H609" s="3" t="str">
        <f>IF(H$3=0,0,INDEX(Sheet1!RawDataCols,$C609,H$5))</f>
        <v xml:space="preserve">               </v>
      </c>
      <c r="I609" s="3" t="str">
        <f>IF(I$3=0,0,INDEX(Sheet1!RawDataCols,$C609,I$5))</f>
        <v xml:space="preserve">               </v>
      </c>
      <c r="J609" s="3" t="str">
        <f>IF(J$3=0,0,INDEX(Sheet1!RawDataCols,$C609,J$5))</f>
        <v xml:space="preserve">               </v>
      </c>
      <c r="K609" s="3" t="str">
        <f>IF(K$3=0,0,INDEX(Sheet1!RawDataCols,$C609,K$5))</f>
        <v xml:space="preserve">               </v>
      </c>
      <c r="L609" s="3" t="str">
        <f>IF(L$3=0,0,INDEX(Sheet1!RawDataCols,$C609,L$5))</f>
        <v xml:space="preserve">               </v>
      </c>
      <c r="M609" s="3" t="str">
        <f>IF(M$3=0,0,INDEX(Sheet1!RawDataCols,$C609,M$5))</f>
        <v xml:space="preserve">F007  </v>
      </c>
      <c r="N609" s="3" t="str">
        <f>IF(N$3=0,0,INDEX(Sheet1!RawDataCols,$C609,N$5))</f>
        <v>Property Distribution-B25 188 Carrington</v>
      </c>
      <c r="O609" s="3">
        <f>INDEX(Sheet1!RawDataCols,$C609,O$5)</f>
        <v>40</v>
      </c>
      <c r="P609" s="3" t="str">
        <f>INDEX(Sheet1!RawDataCols,$C609,P$5)</f>
        <v>Retained Earnings</v>
      </c>
      <c r="Q609" s="3" t="str">
        <f>IF(Q$3=0,0,INDEX(Sheet1!RawDataCols,$C609,Q$5))</f>
        <v>R</v>
      </c>
      <c r="R609" s="3">
        <f t="shared" si="95"/>
        <v>-1</v>
      </c>
      <c r="S609" s="3">
        <f t="shared" si="96"/>
        <v>1</v>
      </c>
      <c r="T609" s="3">
        <f>IF(T$3=0,0,INDEX(Sheet1!RawDataCols,$C609,T$5)*$R609)</f>
        <v>-103020.33</v>
      </c>
      <c r="U609" s="3">
        <f>IF(U$3=0,0,INDEX(Sheet1!RawDataCols,$C609,U$5)*$R609)</f>
        <v>0</v>
      </c>
      <c r="V609" s="3">
        <f>IF(V$3=0,0,INDEX(Sheet1!RawDataCols,$C609,V$5)*$R609)</f>
        <v>0</v>
      </c>
      <c r="W609" s="3">
        <f>IF(W$3=0,0,INDEX(Sheet1!RawDataCols,$C609,W$5)*$R609)</f>
        <v>0</v>
      </c>
      <c r="X609" s="3">
        <f>IF(X$3=0,0,INDEX(Sheet1!RawDataCols,$C609,X$5)*$R609)</f>
        <v>0</v>
      </c>
      <c r="Y609" s="3">
        <f>IF(Y$3=0,0,INDEX(Sheet1!RawDataCols,$C609,Y$5)*$R609)</f>
        <v>0</v>
      </c>
      <c r="Z609" s="3">
        <f>IF(Z$3=0,0,INDEX(Sheet1!RawDataCols,$C609,Z$5)*$R609)</f>
        <v>0</v>
      </c>
      <c r="AA609" s="3">
        <f>IF(AA$3=0,0,INDEX(Sheet1!RawDataCols,$C609,AA$5)*$R609)</f>
        <v>0</v>
      </c>
      <c r="AB609" s="3">
        <f>IF(AB$3=0,0,INDEX(Sheet1!RawDataCols,$C609,AB$5)*$R609)</f>
        <v>0</v>
      </c>
      <c r="AC609" s="3">
        <f>IF(AC$3=0,0,INDEX(Sheet1!RawDataCols,$C609,AC$5)*$R609)</f>
        <v>0</v>
      </c>
      <c r="AD609" s="3">
        <f>IF(AD$3=0,0,INDEX(Sheet1!RawDataCols,$C609,AD$5)*$R609)</f>
        <v>0</v>
      </c>
      <c r="AE609" s="3">
        <f>IF(AE$3=0,0,INDEX(Sheet1!RawDataCols,$C609,AE$5)*$R609)</f>
        <v>0</v>
      </c>
      <c r="AF609" s="3">
        <f>IF(AF$3=0,0,INDEX(Sheet1!RawDataCols,$C609,AF$5)*$R609)</f>
        <v>0</v>
      </c>
      <c r="AG609" s="3">
        <f>IF(AG$3=0,0,INDEX(Sheet1!RawDataCols,$C609,AG$5)*$R609)</f>
        <v>0</v>
      </c>
      <c r="AH609" s="3">
        <f>IF(AH$3=0,0,INDEX(Sheet1!RawDataCols,$C609,AH$5)*$R609)</f>
        <v>0</v>
      </c>
      <c r="AI609" s="3">
        <f>IF(AI$3=0,0,INDEX(Sheet1!RawDataCols,$C609,AI$5)*$R609)</f>
        <v>0</v>
      </c>
      <c r="AJ609" s="3">
        <f>IF(AJ$3=0,0,INDEX(Sheet1!RawDataCols,$C609,AJ$5)*$R609)</f>
        <v>0</v>
      </c>
      <c r="AK609" s="3">
        <f>IF(AK$3=0,0,INDEX(Sheet1!RawDataCols,$C609,AK$5)*$R609)</f>
        <v>0</v>
      </c>
      <c r="AL609" s="3">
        <f>IF(AL$3=0,0,INDEX(Sheet1!RawDataCols,$C609,AL$5)*$R609)</f>
        <v>0</v>
      </c>
      <c r="AM609" s="3">
        <f>IF(AM$3=0,0,INDEX(Sheet1!RawDataCols,$C609,AM$5)*$R609)</f>
        <v>0</v>
      </c>
      <c r="AN609" s="3">
        <f>IF(AN$3=0,0,INDEX(Sheet1!RawDataCols,$C609,AN$5)*$R609)</f>
        <v>0</v>
      </c>
      <c r="AO609" s="3">
        <f>IF(AO$3=0,0,INDEX(Sheet1!RawDataCols,$C609,AO$5)*$R609)</f>
        <v>0</v>
      </c>
      <c r="AP609" s="3">
        <f>IF(AP$3=0,0,INDEX(Sheet1!RawDataCols,$C609,AP$5)*$R609)</f>
        <v>0</v>
      </c>
      <c r="AQ609" s="3">
        <f>IF(AQ$3=0,0,INDEX(Sheet1!RawDataCols,$C609,AQ$5)*$R609)</f>
        <v>0</v>
      </c>
      <c r="AR609" s="3">
        <f>IF(AR$3=0,0,INDEX(Sheet1!RawDataCols,$C609,AR$5)*$R609)</f>
        <v>0</v>
      </c>
      <c r="AS609" s="3">
        <f>IF(AS$3=0,0,INDEX(Sheet1!RawDataCols,$C609,AS$5)*$R609)</f>
        <v>0</v>
      </c>
      <c r="AT609" s="3">
        <f>IF(AT$3=0,0,INDEX(Sheet1!RawDataCols,$C609,AT$5)*$R609)</f>
        <v>0</v>
      </c>
      <c r="AU609" s="3">
        <f>IF(AU$3=0,0,INDEX(Sheet1!RawDataCols,$C609,AU$5)*$R609)</f>
        <v>0</v>
      </c>
      <c r="AV609" s="3">
        <f>IF(AV$3=0,0,INDEX(Sheet1!RawDataCols,$C609,AV$5)*$R609)</f>
        <v>0</v>
      </c>
      <c r="AW609" s="3">
        <f>IF(AW$3=0,0,INDEX(Sheet1!RawDataCols,$C609,AW$5)*$R609)</f>
        <v>0</v>
      </c>
      <c r="AX609" s="3">
        <f>IF(AX$3=0,0,INDEX(Sheet1!RawDataCols,$C609,AX$5)*$R609)</f>
        <v>0</v>
      </c>
      <c r="AY609" s="3">
        <f>IF(AY$3=0,0,INDEX(Sheet1!RawDataCols,$C609,AY$5)*$R609)</f>
        <v>0</v>
      </c>
      <c r="AZ609" s="3">
        <f>IF(AZ$3=0,0,INDEX(Sheet1!RawDataCols,$C609,AZ$5)*$R609)</f>
        <v>0</v>
      </c>
      <c r="BA609" s="3">
        <f>IF(BA$3=0,0,INDEX(Sheet1!RawDataCols,$C609,BA$5)*$R609)</f>
        <v>0</v>
      </c>
      <c r="BB609" s="3">
        <f>IF(BB$3=0,0,INDEX(Sheet1!RawDataCols,$C609,BB$5)*$R609)</f>
        <v>0</v>
      </c>
      <c r="BC609" s="3">
        <f>IF(BC$3=0,0,INDEX(Sheet1!RawDataCols,$C609,BC$5)*$R609)</f>
        <v>0</v>
      </c>
      <c r="BD609" s="3">
        <f>IF(BD$3=0,0,INDEX(Sheet1!RawDataCols,$C609,BD$5)*$R609)</f>
        <v>0</v>
      </c>
      <c r="BE609" s="3">
        <f>IF(BE$3=0,0,INDEX(Sheet1!RawDataCols,$C609,BE$5)*$R609)</f>
        <v>0</v>
      </c>
      <c r="BF609" s="3">
        <f>IF(BF$3=0,0,INDEX(Sheet1!RawDataCols,$C609,BF$5)*$R609)</f>
        <v>0</v>
      </c>
      <c r="BG609" s="179">
        <f>IF(BG$3=0,0,INDEX(Sheet1!RawDataCols,$C609,BG$5)*$R609)</f>
        <v>0</v>
      </c>
      <c r="BH609" s="33">
        <f t="shared" si="97"/>
        <v>-103020.33</v>
      </c>
      <c r="BI609" s="33">
        <f t="shared" si="98"/>
        <v>0</v>
      </c>
      <c r="BJ609" s="33">
        <f t="shared" si="99"/>
        <v>-103020.33</v>
      </c>
      <c r="BK609" s="3">
        <f>IF(BK$3=0,0,INDEX(Sheet1!RawDataCols,$C609,BK$5)*$R609)</f>
        <v>0</v>
      </c>
      <c r="BL609" s="3">
        <f>IF(BL$3=0,0,INDEX(Sheet1!RawDataCols,$C609,BL$5)*$R609)</f>
        <v>-12877.54125</v>
      </c>
      <c r="BM609" s="3">
        <f>IF(BM$3=0,0,INDEX(Sheet1!RawDataCols,$C609,BM$5)*$R609)</f>
        <v>-12877.54125</v>
      </c>
      <c r="BN609" s="3">
        <f>IF(BN$3=0,0,INDEX(Sheet1!RawDataCols,$C609,BN$5)*$R609)</f>
        <v>-12877.54125</v>
      </c>
      <c r="BO609" s="3">
        <f>IF(BO$3=0,0,INDEX(Sheet1!RawDataCols,$C609,BO$5)*$R609)</f>
        <v>-12877.54125</v>
      </c>
      <c r="BP609" s="3">
        <f>IF(BP$3=0,0,INDEX(Sheet1!RawDataCols,$C609,BP$5)*$R609)</f>
        <v>-103020.33</v>
      </c>
      <c r="BQ609" s="3">
        <f t="shared" si="100"/>
        <v>-103020.33</v>
      </c>
      <c r="BR609" s="3">
        <f t="shared" si="101"/>
        <v>-103020.33</v>
      </c>
      <c r="BS609" s="3">
        <f t="shared" si="102"/>
        <v>-103020.33</v>
      </c>
      <c r="BT609" s="3">
        <f t="shared" si="103"/>
        <v>-103020.33</v>
      </c>
      <c r="BU609" s="3" t="str">
        <f>INDEX(Sheet1!$BS$2:$BS$1000,MATCH($A609,Sheet1!$A$2:$A$1000,0))</f>
        <v>32</v>
      </c>
      <c r="BV609" s="3">
        <f>INDEX(Sheet1!$BT$2:$BT$1000,MATCH($A609,Sheet1!$A$2:$A$1000,0))</f>
        <v>103020.33</v>
      </c>
    </row>
    <row r="610" spans="1:74" x14ac:dyDescent="0.2">
      <c r="A610" s="11" t="s">
        <v>1046</v>
      </c>
      <c r="B610" s="3">
        <f>MATCH($A610,Sheet1!ACCOUNTNO,0)</f>
        <v>566</v>
      </c>
      <c r="C610" s="3">
        <f t="shared" si="94"/>
        <v>566</v>
      </c>
      <c r="D610" s="3" t="str">
        <f>IF(D$3=0,0,INDEX(Sheet1!RawDataCols,$C610,D$5))</f>
        <v>90200A14</v>
      </c>
      <c r="E610" s="3" t="str">
        <f>IF(E$3=0,0,INDEX(Sheet1!RawDataCols,$C610,E$5))</f>
        <v xml:space="preserve">90200          </v>
      </c>
      <c r="F610" s="3" t="str">
        <f>IF(F$3=0,0,INDEX(Sheet1!RawDataCols,$C610,F$5))</f>
        <v xml:space="preserve">A14            </v>
      </c>
      <c r="G610" s="3" t="str">
        <f>IF(G$3=0,0,INDEX(Sheet1!RawDataCols,$C610,G$5))</f>
        <v xml:space="preserve">               </v>
      </c>
      <c r="H610" s="3" t="str">
        <f>IF(H$3=0,0,INDEX(Sheet1!RawDataCols,$C610,H$5))</f>
        <v xml:space="preserve">               </v>
      </c>
      <c r="I610" s="3" t="str">
        <f>IF(I$3=0,0,INDEX(Sheet1!RawDataCols,$C610,I$5))</f>
        <v xml:space="preserve">               </v>
      </c>
      <c r="J610" s="3" t="str">
        <f>IF(J$3=0,0,INDEX(Sheet1!RawDataCols,$C610,J$5))</f>
        <v xml:space="preserve">               </v>
      </c>
      <c r="K610" s="3" t="str">
        <f>IF(K$3=0,0,INDEX(Sheet1!RawDataCols,$C610,K$5))</f>
        <v xml:space="preserve">               </v>
      </c>
      <c r="L610" s="3" t="str">
        <f>IF(L$3=0,0,INDEX(Sheet1!RawDataCols,$C610,L$5))</f>
        <v xml:space="preserve">               </v>
      </c>
      <c r="M610" s="3" t="str">
        <f>IF(M$3=0,0,INDEX(Sheet1!RawDataCols,$C610,M$5))</f>
        <v xml:space="preserve">F007  </v>
      </c>
      <c r="N610" s="3" t="str">
        <f>IF(N$3=0,0,INDEX(Sheet1!RawDataCols,$C610,N$5))</f>
        <v>Property Distribution-120 Queen Road</v>
      </c>
      <c r="O610" s="3">
        <f>INDEX(Sheet1!RawDataCols,$C610,O$5)</f>
        <v>40</v>
      </c>
      <c r="P610" s="3" t="str">
        <f>INDEX(Sheet1!RawDataCols,$C610,P$5)</f>
        <v>Retained Earnings</v>
      </c>
      <c r="Q610" s="3" t="str">
        <f>IF(Q$3=0,0,INDEX(Sheet1!RawDataCols,$C610,Q$5))</f>
        <v>R</v>
      </c>
      <c r="R610" s="3">
        <f t="shared" si="95"/>
        <v>-1</v>
      </c>
      <c r="S610" s="3">
        <f t="shared" si="96"/>
        <v>1</v>
      </c>
      <c r="T610" s="3">
        <f>IF(T$3=0,0,INDEX(Sheet1!RawDataCols,$C610,T$5)*$R610)</f>
        <v>-16619.560000000001</v>
      </c>
      <c r="U610" s="3">
        <f>IF(U$3=0,0,INDEX(Sheet1!RawDataCols,$C610,U$5)*$R610)</f>
        <v>0</v>
      </c>
      <c r="V610" s="3">
        <f>IF(V$3=0,0,INDEX(Sheet1!RawDataCols,$C610,V$5)*$R610)</f>
        <v>0</v>
      </c>
      <c r="W610" s="3">
        <f>IF(W$3=0,0,INDEX(Sheet1!RawDataCols,$C610,W$5)*$R610)</f>
        <v>0</v>
      </c>
      <c r="X610" s="3">
        <f>IF(X$3=0,0,INDEX(Sheet1!RawDataCols,$C610,X$5)*$R610)</f>
        <v>0</v>
      </c>
      <c r="Y610" s="3">
        <f>IF(Y$3=0,0,INDEX(Sheet1!RawDataCols,$C610,Y$5)*$R610)</f>
        <v>0</v>
      </c>
      <c r="Z610" s="3">
        <f>IF(Z$3=0,0,INDEX(Sheet1!RawDataCols,$C610,Z$5)*$R610)</f>
        <v>0</v>
      </c>
      <c r="AA610" s="3">
        <f>IF(AA$3=0,0,INDEX(Sheet1!RawDataCols,$C610,AA$5)*$R610)</f>
        <v>0</v>
      </c>
      <c r="AB610" s="3">
        <f>IF(AB$3=0,0,INDEX(Sheet1!RawDataCols,$C610,AB$5)*$R610)</f>
        <v>0</v>
      </c>
      <c r="AC610" s="3">
        <f>IF(AC$3=0,0,INDEX(Sheet1!RawDataCols,$C610,AC$5)*$R610)</f>
        <v>0</v>
      </c>
      <c r="AD610" s="3">
        <f>IF(AD$3=0,0,INDEX(Sheet1!RawDataCols,$C610,AD$5)*$R610)</f>
        <v>0</v>
      </c>
      <c r="AE610" s="3">
        <f>IF(AE$3=0,0,INDEX(Sheet1!RawDataCols,$C610,AE$5)*$R610)</f>
        <v>0</v>
      </c>
      <c r="AF610" s="3">
        <f>IF(AF$3=0,0,INDEX(Sheet1!RawDataCols,$C610,AF$5)*$R610)</f>
        <v>0</v>
      </c>
      <c r="AG610" s="3">
        <f>IF(AG$3=0,0,INDEX(Sheet1!RawDataCols,$C610,AG$5)*$R610)</f>
        <v>0</v>
      </c>
      <c r="AH610" s="3">
        <f>IF(AH$3=0,0,INDEX(Sheet1!RawDataCols,$C610,AH$5)*$R610)</f>
        <v>0</v>
      </c>
      <c r="AI610" s="3">
        <f>IF(AI$3=0,0,INDEX(Sheet1!RawDataCols,$C610,AI$5)*$R610)</f>
        <v>0</v>
      </c>
      <c r="AJ610" s="3">
        <f>IF(AJ$3=0,0,INDEX(Sheet1!RawDataCols,$C610,AJ$5)*$R610)</f>
        <v>-4707.2</v>
      </c>
      <c r="AK610" s="3">
        <f>IF(AK$3=0,0,INDEX(Sheet1!RawDataCols,$C610,AK$5)*$R610)</f>
        <v>0</v>
      </c>
      <c r="AL610" s="3">
        <f>IF(AL$3=0,0,INDEX(Sheet1!RawDataCols,$C610,AL$5)*$R610)</f>
        <v>-5950.32</v>
      </c>
      <c r="AM610" s="3">
        <f>IF(AM$3=0,0,INDEX(Sheet1!RawDataCols,$C610,AM$5)*$R610)</f>
        <v>0</v>
      </c>
      <c r="AN610" s="3">
        <f>IF(AN$3=0,0,INDEX(Sheet1!RawDataCols,$C610,AN$5)*$R610)</f>
        <v>0</v>
      </c>
      <c r="AO610" s="3">
        <f>IF(AO$3=0,0,INDEX(Sheet1!RawDataCols,$C610,AO$5)*$R610)</f>
        <v>0</v>
      </c>
      <c r="AP610" s="3">
        <f>IF(AP$3=0,0,INDEX(Sheet1!RawDataCols,$C610,AP$5)*$R610)</f>
        <v>0</v>
      </c>
      <c r="AQ610" s="3">
        <f>IF(AQ$3=0,0,INDEX(Sheet1!RawDataCols,$C610,AQ$5)*$R610)</f>
        <v>0</v>
      </c>
      <c r="AR610" s="3">
        <f>IF(AR$3=0,0,INDEX(Sheet1!RawDataCols,$C610,AR$5)*$R610)</f>
        <v>0</v>
      </c>
      <c r="AS610" s="3">
        <f>IF(AS$3=0,0,INDEX(Sheet1!RawDataCols,$C610,AS$5)*$R610)</f>
        <v>0</v>
      </c>
      <c r="AT610" s="3">
        <f>IF(AT$3=0,0,INDEX(Sheet1!RawDataCols,$C610,AT$5)*$R610)</f>
        <v>0</v>
      </c>
      <c r="AU610" s="3">
        <f>IF(AU$3=0,0,INDEX(Sheet1!RawDataCols,$C610,AU$5)*$R610)</f>
        <v>0</v>
      </c>
      <c r="AV610" s="3">
        <f>IF(AV$3=0,0,INDEX(Sheet1!RawDataCols,$C610,AV$5)*$R610)</f>
        <v>0</v>
      </c>
      <c r="AW610" s="3">
        <f>IF(AW$3=0,0,INDEX(Sheet1!RawDataCols,$C610,AW$5)*$R610)</f>
        <v>0</v>
      </c>
      <c r="AX610" s="3">
        <f>IF(AX$3=0,0,INDEX(Sheet1!RawDataCols,$C610,AX$5)*$R610)</f>
        <v>0</v>
      </c>
      <c r="AY610" s="3">
        <f>IF(AY$3=0,0,INDEX(Sheet1!RawDataCols,$C610,AY$5)*$R610)</f>
        <v>0</v>
      </c>
      <c r="AZ610" s="3">
        <f>IF(AZ$3=0,0,INDEX(Sheet1!RawDataCols,$C610,AZ$5)*$R610)</f>
        <v>0</v>
      </c>
      <c r="BA610" s="3">
        <f>IF(BA$3=0,0,INDEX(Sheet1!RawDataCols,$C610,BA$5)*$R610)</f>
        <v>0</v>
      </c>
      <c r="BB610" s="3">
        <f>IF(BB$3=0,0,INDEX(Sheet1!RawDataCols,$C610,BB$5)*$R610)</f>
        <v>0</v>
      </c>
      <c r="BC610" s="3">
        <f>IF(BC$3=0,0,INDEX(Sheet1!RawDataCols,$C610,BC$5)*$R610)</f>
        <v>0</v>
      </c>
      <c r="BD610" s="3">
        <f>IF(BD$3=0,0,INDEX(Sheet1!RawDataCols,$C610,BD$5)*$R610)</f>
        <v>0</v>
      </c>
      <c r="BE610" s="3">
        <f>IF(BE$3=0,0,INDEX(Sheet1!RawDataCols,$C610,BE$5)*$R610)</f>
        <v>0</v>
      </c>
      <c r="BF610" s="3">
        <f>IF(BF$3=0,0,INDEX(Sheet1!RawDataCols,$C610,BF$5)*$R610)</f>
        <v>0</v>
      </c>
      <c r="BG610" s="179">
        <f>IF(BG$3=0,0,INDEX(Sheet1!RawDataCols,$C610,BG$5)*$R610)</f>
        <v>0</v>
      </c>
      <c r="BH610" s="33">
        <f t="shared" si="97"/>
        <v>-21326.760000000002</v>
      </c>
      <c r="BI610" s="33">
        <f t="shared" si="98"/>
        <v>0</v>
      </c>
      <c r="BJ610" s="33">
        <f t="shared" si="99"/>
        <v>-16619.559999999998</v>
      </c>
      <c r="BK610" s="3">
        <f>IF(BK$3=0,0,INDEX(Sheet1!RawDataCols,$C610,BK$5)*$R610)</f>
        <v>0</v>
      </c>
      <c r="BL610" s="3">
        <f>IF(BL$3=0,0,INDEX(Sheet1!RawDataCols,$C610,BL$5)*$R610)</f>
        <v>-2077.4450000000002</v>
      </c>
      <c r="BM610" s="3">
        <f>IF(BM$3=0,0,INDEX(Sheet1!RawDataCols,$C610,BM$5)*$R610)</f>
        <v>-1333.655</v>
      </c>
      <c r="BN610" s="3">
        <f>IF(BN$3=0,0,INDEX(Sheet1!RawDataCols,$C610,BN$5)*$R610)</f>
        <v>-752.875</v>
      </c>
      <c r="BO610" s="3">
        <f>IF(BO$3=0,0,INDEX(Sheet1!RawDataCols,$C610,BO$5)*$R610)</f>
        <v>-291.52999999999997</v>
      </c>
      <c r="BP610" s="3">
        <f>IF(BP$3=0,0,INDEX(Sheet1!RawDataCols,$C610,BP$5)*$R610)</f>
        <v>-10669.24</v>
      </c>
      <c r="BQ610" s="3">
        <f t="shared" si="100"/>
        <v>-16619.560000000001</v>
      </c>
      <c r="BR610" s="3">
        <f t="shared" si="101"/>
        <v>-21326.760000000002</v>
      </c>
      <c r="BS610" s="3">
        <f t="shared" si="102"/>
        <v>-21326.760000000002</v>
      </c>
      <c r="BT610" s="3">
        <f t="shared" si="103"/>
        <v>-21326.760000000002</v>
      </c>
      <c r="BU610" s="3" t="str">
        <f>INDEX(Sheet1!$BS$2:$BS$1000,MATCH($A610,Sheet1!$A$2:$A$1000,0))</f>
        <v>32</v>
      </c>
      <c r="BV610" s="3">
        <f>INDEX(Sheet1!$BT$2:$BT$1000,MATCH($A610,Sheet1!$A$2:$A$1000,0))</f>
        <v>21326.76</v>
      </c>
    </row>
    <row r="611" spans="1:74" x14ac:dyDescent="0.2">
      <c r="A611" s="11" t="s">
        <v>1047</v>
      </c>
      <c r="B611" s="3">
        <f>MATCH($A611,Sheet1!ACCOUNTNO,0)</f>
        <v>567</v>
      </c>
      <c r="C611" s="3">
        <f t="shared" si="94"/>
        <v>567</v>
      </c>
      <c r="D611" s="3" t="str">
        <f>IF(D$3=0,0,INDEX(Sheet1!RawDataCols,$C611,D$5))</f>
        <v>90200A15</v>
      </c>
      <c r="E611" s="3" t="str">
        <f>IF(E$3=0,0,INDEX(Sheet1!RawDataCols,$C611,E$5))</f>
        <v xml:space="preserve">90200          </v>
      </c>
      <c r="F611" s="3" t="str">
        <f>IF(F$3=0,0,INDEX(Sheet1!RawDataCols,$C611,F$5))</f>
        <v xml:space="preserve">A15            </v>
      </c>
      <c r="G611" s="3" t="str">
        <f>IF(G$3=0,0,INDEX(Sheet1!RawDataCols,$C611,G$5))</f>
        <v xml:space="preserve">               </v>
      </c>
      <c r="H611" s="3" t="str">
        <f>IF(H$3=0,0,INDEX(Sheet1!RawDataCols,$C611,H$5))</f>
        <v xml:space="preserve">               </v>
      </c>
      <c r="I611" s="3" t="str">
        <f>IF(I$3=0,0,INDEX(Sheet1!RawDataCols,$C611,I$5))</f>
        <v xml:space="preserve">               </v>
      </c>
      <c r="J611" s="3" t="str">
        <f>IF(J$3=0,0,INDEX(Sheet1!RawDataCols,$C611,J$5))</f>
        <v xml:space="preserve">               </v>
      </c>
      <c r="K611" s="3" t="str">
        <f>IF(K$3=0,0,INDEX(Sheet1!RawDataCols,$C611,K$5))</f>
        <v xml:space="preserve">               </v>
      </c>
      <c r="L611" s="3" t="str">
        <f>IF(L$3=0,0,INDEX(Sheet1!RawDataCols,$C611,L$5))</f>
        <v xml:space="preserve">               </v>
      </c>
      <c r="M611" s="3" t="str">
        <f>IF(M$3=0,0,INDEX(Sheet1!RawDataCols,$C611,M$5))</f>
        <v xml:space="preserve">F007  </v>
      </c>
      <c r="N611" s="3" t="str">
        <f>IF(N$3=0,0,INDEX(Sheet1!RawDataCols,$C611,N$5))</f>
        <v>Property Distribution-236 Queen Road</v>
      </c>
      <c r="O611" s="3">
        <f>INDEX(Sheet1!RawDataCols,$C611,O$5)</f>
        <v>40</v>
      </c>
      <c r="P611" s="3" t="str">
        <f>INDEX(Sheet1!RawDataCols,$C611,P$5)</f>
        <v>Retained Earnings</v>
      </c>
      <c r="Q611" s="3" t="str">
        <f>IF(Q$3=0,0,INDEX(Sheet1!RawDataCols,$C611,Q$5))</f>
        <v>R</v>
      </c>
      <c r="R611" s="3">
        <f t="shared" si="95"/>
        <v>-1</v>
      </c>
      <c r="S611" s="3">
        <f t="shared" si="96"/>
        <v>1</v>
      </c>
      <c r="T611" s="3">
        <f>IF(T$3=0,0,INDEX(Sheet1!RawDataCols,$C611,T$5)*$R611)</f>
        <v>-36283.18</v>
      </c>
      <c r="U611" s="3">
        <f>IF(U$3=0,0,INDEX(Sheet1!RawDataCols,$C611,U$5)*$R611)</f>
        <v>0</v>
      </c>
      <c r="V611" s="3">
        <f>IF(V$3=0,0,INDEX(Sheet1!RawDataCols,$C611,V$5)*$R611)</f>
        <v>0</v>
      </c>
      <c r="W611" s="3">
        <f>IF(W$3=0,0,INDEX(Sheet1!RawDataCols,$C611,W$5)*$R611)</f>
        <v>0</v>
      </c>
      <c r="X611" s="3">
        <f>IF(X$3=0,0,INDEX(Sheet1!RawDataCols,$C611,X$5)*$R611)</f>
        <v>0</v>
      </c>
      <c r="Y611" s="3">
        <f>IF(Y$3=0,0,INDEX(Sheet1!RawDataCols,$C611,Y$5)*$R611)</f>
        <v>0</v>
      </c>
      <c r="Z611" s="3">
        <f>IF(Z$3=0,0,INDEX(Sheet1!RawDataCols,$C611,Z$5)*$R611)</f>
        <v>0</v>
      </c>
      <c r="AA611" s="3">
        <f>IF(AA$3=0,0,INDEX(Sheet1!RawDataCols,$C611,AA$5)*$R611)</f>
        <v>0</v>
      </c>
      <c r="AB611" s="3">
        <f>IF(AB$3=0,0,INDEX(Sheet1!RawDataCols,$C611,AB$5)*$R611)</f>
        <v>0</v>
      </c>
      <c r="AC611" s="3">
        <f>IF(AC$3=0,0,INDEX(Sheet1!RawDataCols,$C611,AC$5)*$R611)</f>
        <v>0</v>
      </c>
      <c r="AD611" s="3">
        <f>IF(AD$3=0,0,INDEX(Sheet1!RawDataCols,$C611,AD$5)*$R611)</f>
        <v>0</v>
      </c>
      <c r="AE611" s="3">
        <f>IF(AE$3=0,0,INDEX(Sheet1!RawDataCols,$C611,AE$5)*$R611)</f>
        <v>0</v>
      </c>
      <c r="AF611" s="3">
        <f>IF(AF$3=0,0,INDEX(Sheet1!RawDataCols,$C611,AF$5)*$R611)</f>
        <v>0</v>
      </c>
      <c r="AG611" s="3">
        <f>IF(AG$3=0,0,INDEX(Sheet1!RawDataCols,$C611,AG$5)*$R611)</f>
        <v>0</v>
      </c>
      <c r="AH611" s="3">
        <f>IF(AH$3=0,0,INDEX(Sheet1!RawDataCols,$C611,AH$5)*$R611)</f>
        <v>0</v>
      </c>
      <c r="AI611" s="3">
        <f>IF(AI$3=0,0,INDEX(Sheet1!RawDataCols,$C611,AI$5)*$R611)</f>
        <v>0</v>
      </c>
      <c r="AJ611" s="3">
        <f>IF(AJ$3=0,0,INDEX(Sheet1!RawDataCols,$C611,AJ$5)*$R611)</f>
        <v>-13745.33</v>
      </c>
      <c r="AK611" s="3">
        <f>IF(AK$3=0,0,INDEX(Sheet1!RawDataCols,$C611,AK$5)*$R611)</f>
        <v>0</v>
      </c>
      <c r="AL611" s="3">
        <f>IF(AL$3=0,0,INDEX(Sheet1!RawDataCols,$C611,AL$5)*$R611)</f>
        <v>-10279.52</v>
      </c>
      <c r="AM611" s="3">
        <f>IF(AM$3=0,0,INDEX(Sheet1!RawDataCols,$C611,AM$5)*$R611)</f>
        <v>0</v>
      </c>
      <c r="AN611" s="3">
        <f>IF(AN$3=0,0,INDEX(Sheet1!RawDataCols,$C611,AN$5)*$R611)</f>
        <v>0</v>
      </c>
      <c r="AO611" s="3">
        <f>IF(AO$3=0,0,INDEX(Sheet1!RawDataCols,$C611,AO$5)*$R611)</f>
        <v>0</v>
      </c>
      <c r="AP611" s="3">
        <f>IF(AP$3=0,0,INDEX(Sheet1!RawDataCols,$C611,AP$5)*$R611)</f>
        <v>0</v>
      </c>
      <c r="AQ611" s="3">
        <f>IF(AQ$3=0,0,INDEX(Sheet1!RawDataCols,$C611,AQ$5)*$R611)</f>
        <v>0</v>
      </c>
      <c r="AR611" s="3">
        <f>IF(AR$3=0,0,INDEX(Sheet1!RawDataCols,$C611,AR$5)*$R611)</f>
        <v>0</v>
      </c>
      <c r="AS611" s="3">
        <f>IF(AS$3=0,0,INDEX(Sheet1!RawDataCols,$C611,AS$5)*$R611)</f>
        <v>0</v>
      </c>
      <c r="AT611" s="3">
        <f>IF(AT$3=0,0,INDEX(Sheet1!RawDataCols,$C611,AT$5)*$R611)</f>
        <v>0</v>
      </c>
      <c r="AU611" s="3">
        <f>IF(AU$3=0,0,INDEX(Sheet1!RawDataCols,$C611,AU$5)*$R611)</f>
        <v>0</v>
      </c>
      <c r="AV611" s="3">
        <f>IF(AV$3=0,0,INDEX(Sheet1!RawDataCols,$C611,AV$5)*$R611)</f>
        <v>0</v>
      </c>
      <c r="AW611" s="3">
        <f>IF(AW$3=0,0,INDEX(Sheet1!RawDataCols,$C611,AW$5)*$R611)</f>
        <v>0</v>
      </c>
      <c r="AX611" s="3">
        <f>IF(AX$3=0,0,INDEX(Sheet1!RawDataCols,$C611,AX$5)*$R611)</f>
        <v>0</v>
      </c>
      <c r="AY611" s="3">
        <f>IF(AY$3=0,0,INDEX(Sheet1!RawDataCols,$C611,AY$5)*$R611)</f>
        <v>0</v>
      </c>
      <c r="AZ611" s="3">
        <f>IF(AZ$3=0,0,INDEX(Sheet1!RawDataCols,$C611,AZ$5)*$R611)</f>
        <v>0</v>
      </c>
      <c r="BA611" s="3">
        <f>IF(BA$3=0,0,INDEX(Sheet1!RawDataCols,$C611,BA$5)*$R611)</f>
        <v>0</v>
      </c>
      <c r="BB611" s="3">
        <f>IF(BB$3=0,0,INDEX(Sheet1!RawDataCols,$C611,BB$5)*$R611)</f>
        <v>0</v>
      </c>
      <c r="BC611" s="3">
        <f>IF(BC$3=0,0,INDEX(Sheet1!RawDataCols,$C611,BC$5)*$R611)</f>
        <v>0</v>
      </c>
      <c r="BD611" s="3">
        <f>IF(BD$3=0,0,INDEX(Sheet1!RawDataCols,$C611,BD$5)*$R611)</f>
        <v>0</v>
      </c>
      <c r="BE611" s="3">
        <f>IF(BE$3=0,0,INDEX(Sheet1!RawDataCols,$C611,BE$5)*$R611)</f>
        <v>0</v>
      </c>
      <c r="BF611" s="3">
        <f>IF(BF$3=0,0,INDEX(Sheet1!RawDataCols,$C611,BF$5)*$R611)</f>
        <v>0</v>
      </c>
      <c r="BG611" s="179">
        <f>IF(BG$3=0,0,INDEX(Sheet1!RawDataCols,$C611,BG$5)*$R611)</f>
        <v>0</v>
      </c>
      <c r="BH611" s="33">
        <f t="shared" si="97"/>
        <v>-50028.51</v>
      </c>
      <c r="BI611" s="33">
        <f t="shared" si="98"/>
        <v>0</v>
      </c>
      <c r="BJ611" s="33">
        <f t="shared" si="99"/>
        <v>-36283.18</v>
      </c>
      <c r="BK611" s="3">
        <f>IF(BK$3=0,0,INDEX(Sheet1!RawDataCols,$C611,BK$5)*$R611)</f>
        <v>0</v>
      </c>
      <c r="BL611" s="3">
        <f>IF(BL$3=0,0,INDEX(Sheet1!RawDataCols,$C611,BL$5)*$R611)</f>
        <v>-4535.3975</v>
      </c>
      <c r="BM611" s="3">
        <f>IF(BM$3=0,0,INDEX(Sheet1!RawDataCols,$C611,BM$5)*$R611)</f>
        <v>-3250.4575</v>
      </c>
      <c r="BN611" s="3">
        <f>IF(BN$3=0,0,INDEX(Sheet1!RawDataCols,$C611,BN$5)*$R611)</f>
        <v>-1796.57375</v>
      </c>
      <c r="BO611" s="3">
        <f>IF(BO$3=0,0,INDEX(Sheet1!RawDataCols,$C611,BO$5)*$R611)</f>
        <v>-364.32</v>
      </c>
      <c r="BP611" s="3">
        <f>IF(BP$3=0,0,INDEX(Sheet1!RawDataCols,$C611,BP$5)*$R611)</f>
        <v>-26003.66</v>
      </c>
      <c r="BQ611" s="3">
        <f t="shared" si="100"/>
        <v>-36283.18</v>
      </c>
      <c r="BR611" s="3">
        <f t="shared" si="101"/>
        <v>-50028.51</v>
      </c>
      <c r="BS611" s="3">
        <f t="shared" si="102"/>
        <v>-50028.51</v>
      </c>
      <c r="BT611" s="3">
        <f t="shared" si="103"/>
        <v>-50028.51</v>
      </c>
      <c r="BU611" s="3" t="str">
        <f>INDEX(Sheet1!$BS$2:$BS$1000,MATCH($A611,Sheet1!$A$2:$A$1000,0))</f>
        <v>32</v>
      </c>
      <c r="BV611" s="3">
        <f>INDEX(Sheet1!$BT$2:$BT$1000,MATCH($A611,Sheet1!$A$2:$A$1000,0))</f>
        <v>50028.51</v>
      </c>
    </row>
    <row r="612" spans="1:74" x14ac:dyDescent="0.2">
      <c r="A612" s="11" t="s">
        <v>1048</v>
      </c>
      <c r="B612" s="3">
        <f>MATCH($A612,Sheet1!ACCOUNTNO,0)</f>
        <v>568</v>
      </c>
      <c r="C612" s="3">
        <f t="shared" si="94"/>
        <v>568</v>
      </c>
      <c r="D612" s="3" t="str">
        <f>IF(D$3=0,0,INDEX(Sheet1!RawDataCols,$C612,D$5))</f>
        <v>90200A16</v>
      </c>
      <c r="E612" s="3" t="str">
        <f>IF(E$3=0,0,INDEX(Sheet1!RawDataCols,$C612,E$5))</f>
        <v xml:space="preserve">90200          </v>
      </c>
      <c r="F612" s="3" t="str">
        <f>IF(F$3=0,0,INDEX(Sheet1!RawDataCols,$C612,F$5))</f>
        <v xml:space="preserve">A16            </v>
      </c>
      <c r="G612" s="3" t="str">
        <f>IF(G$3=0,0,INDEX(Sheet1!RawDataCols,$C612,G$5))</f>
        <v xml:space="preserve">               </v>
      </c>
      <c r="H612" s="3" t="str">
        <f>IF(H$3=0,0,INDEX(Sheet1!RawDataCols,$C612,H$5))</f>
        <v xml:space="preserve">               </v>
      </c>
      <c r="I612" s="3" t="str">
        <f>IF(I$3=0,0,INDEX(Sheet1!RawDataCols,$C612,I$5))</f>
        <v xml:space="preserve">               </v>
      </c>
      <c r="J612" s="3" t="str">
        <f>IF(J$3=0,0,INDEX(Sheet1!RawDataCols,$C612,J$5))</f>
        <v xml:space="preserve">               </v>
      </c>
      <c r="K612" s="3" t="str">
        <f>IF(K$3=0,0,INDEX(Sheet1!RawDataCols,$C612,K$5))</f>
        <v xml:space="preserve">               </v>
      </c>
      <c r="L612" s="3" t="str">
        <f>IF(L$3=0,0,INDEX(Sheet1!RawDataCols,$C612,L$5))</f>
        <v xml:space="preserve">               </v>
      </c>
      <c r="M612" s="3" t="str">
        <f>IF(M$3=0,0,INDEX(Sheet1!RawDataCols,$C612,M$5))</f>
        <v xml:space="preserve">F007  </v>
      </c>
      <c r="N612" s="3" t="str">
        <f>IF(N$3=0,0,INDEX(Sheet1!RawDataCols,$C612,N$5))</f>
        <v>Property Distribution-534 Queen Road</v>
      </c>
      <c r="O612" s="3">
        <f>INDEX(Sheet1!RawDataCols,$C612,O$5)</f>
        <v>40</v>
      </c>
      <c r="P612" s="3" t="str">
        <f>INDEX(Sheet1!RawDataCols,$C612,P$5)</f>
        <v>Retained Earnings</v>
      </c>
      <c r="Q612" s="3" t="str">
        <f>IF(Q$3=0,0,INDEX(Sheet1!RawDataCols,$C612,Q$5))</f>
        <v>R</v>
      </c>
      <c r="R612" s="3">
        <f t="shared" si="95"/>
        <v>-1</v>
      </c>
      <c r="S612" s="3">
        <f t="shared" si="96"/>
        <v>1</v>
      </c>
      <c r="T612" s="3">
        <f>IF(T$3=0,0,INDEX(Sheet1!RawDataCols,$C612,T$5)*$R612)</f>
        <v>-67103.03</v>
      </c>
      <c r="U612" s="3">
        <f>IF(U$3=0,0,INDEX(Sheet1!RawDataCols,$C612,U$5)*$R612)</f>
        <v>0</v>
      </c>
      <c r="V612" s="3">
        <f>IF(V$3=0,0,INDEX(Sheet1!RawDataCols,$C612,V$5)*$R612)</f>
        <v>0</v>
      </c>
      <c r="W612" s="3">
        <f>IF(W$3=0,0,INDEX(Sheet1!RawDataCols,$C612,W$5)*$R612)</f>
        <v>0</v>
      </c>
      <c r="X612" s="3">
        <f>IF(X$3=0,0,INDEX(Sheet1!RawDataCols,$C612,X$5)*$R612)</f>
        <v>0</v>
      </c>
      <c r="Y612" s="3">
        <f>IF(Y$3=0,0,INDEX(Sheet1!RawDataCols,$C612,Y$5)*$R612)</f>
        <v>0</v>
      </c>
      <c r="Z612" s="3">
        <f>IF(Z$3=0,0,INDEX(Sheet1!RawDataCols,$C612,Z$5)*$R612)</f>
        <v>0</v>
      </c>
      <c r="AA612" s="3">
        <f>IF(AA$3=0,0,INDEX(Sheet1!RawDataCols,$C612,AA$5)*$R612)</f>
        <v>0</v>
      </c>
      <c r="AB612" s="3">
        <f>IF(AB$3=0,0,INDEX(Sheet1!RawDataCols,$C612,AB$5)*$R612)</f>
        <v>0</v>
      </c>
      <c r="AC612" s="3">
        <f>IF(AC$3=0,0,INDEX(Sheet1!RawDataCols,$C612,AC$5)*$R612)</f>
        <v>0</v>
      </c>
      <c r="AD612" s="3">
        <f>IF(AD$3=0,0,INDEX(Sheet1!RawDataCols,$C612,AD$5)*$R612)</f>
        <v>0</v>
      </c>
      <c r="AE612" s="3">
        <f>IF(AE$3=0,0,INDEX(Sheet1!RawDataCols,$C612,AE$5)*$R612)</f>
        <v>0</v>
      </c>
      <c r="AF612" s="3">
        <f>IF(AF$3=0,0,INDEX(Sheet1!RawDataCols,$C612,AF$5)*$R612)</f>
        <v>0</v>
      </c>
      <c r="AG612" s="3">
        <f>IF(AG$3=0,0,INDEX(Sheet1!RawDataCols,$C612,AG$5)*$R612)</f>
        <v>0</v>
      </c>
      <c r="AH612" s="3">
        <f>IF(AH$3=0,0,INDEX(Sheet1!RawDataCols,$C612,AH$5)*$R612)</f>
        <v>0</v>
      </c>
      <c r="AI612" s="3">
        <f>IF(AI$3=0,0,INDEX(Sheet1!RawDataCols,$C612,AI$5)*$R612)</f>
        <v>0</v>
      </c>
      <c r="AJ612" s="3">
        <f>IF(AJ$3=0,0,INDEX(Sheet1!RawDataCols,$C612,AJ$5)*$R612)</f>
        <v>-21636.89</v>
      </c>
      <c r="AK612" s="3">
        <f>IF(AK$3=0,0,INDEX(Sheet1!RawDataCols,$C612,AK$5)*$R612)</f>
        <v>0</v>
      </c>
      <c r="AL612" s="3">
        <f>IF(AL$3=0,0,INDEX(Sheet1!RawDataCols,$C612,AL$5)*$R612)</f>
        <v>-16656.650000000001</v>
      </c>
      <c r="AM612" s="3">
        <f>IF(AM$3=0,0,INDEX(Sheet1!RawDataCols,$C612,AM$5)*$R612)</f>
        <v>0</v>
      </c>
      <c r="AN612" s="3">
        <f>IF(AN$3=0,0,INDEX(Sheet1!RawDataCols,$C612,AN$5)*$R612)</f>
        <v>0</v>
      </c>
      <c r="AO612" s="3">
        <f>IF(AO$3=0,0,INDEX(Sheet1!RawDataCols,$C612,AO$5)*$R612)</f>
        <v>0</v>
      </c>
      <c r="AP612" s="3">
        <f>IF(AP$3=0,0,INDEX(Sheet1!RawDataCols,$C612,AP$5)*$R612)</f>
        <v>0</v>
      </c>
      <c r="AQ612" s="3">
        <f>IF(AQ$3=0,0,INDEX(Sheet1!RawDataCols,$C612,AQ$5)*$R612)</f>
        <v>0</v>
      </c>
      <c r="AR612" s="3">
        <f>IF(AR$3=0,0,INDEX(Sheet1!RawDataCols,$C612,AR$5)*$R612)</f>
        <v>0</v>
      </c>
      <c r="AS612" s="3">
        <f>IF(AS$3=0,0,INDEX(Sheet1!RawDataCols,$C612,AS$5)*$R612)</f>
        <v>0</v>
      </c>
      <c r="AT612" s="3">
        <f>IF(AT$3=0,0,INDEX(Sheet1!RawDataCols,$C612,AT$5)*$R612)</f>
        <v>0</v>
      </c>
      <c r="AU612" s="3">
        <f>IF(AU$3=0,0,INDEX(Sheet1!RawDataCols,$C612,AU$5)*$R612)</f>
        <v>0</v>
      </c>
      <c r="AV612" s="3">
        <f>IF(AV$3=0,0,INDEX(Sheet1!RawDataCols,$C612,AV$5)*$R612)</f>
        <v>0</v>
      </c>
      <c r="AW612" s="3">
        <f>IF(AW$3=0,0,INDEX(Sheet1!RawDataCols,$C612,AW$5)*$R612)</f>
        <v>0</v>
      </c>
      <c r="AX612" s="3">
        <f>IF(AX$3=0,0,INDEX(Sheet1!RawDataCols,$C612,AX$5)*$R612)</f>
        <v>0</v>
      </c>
      <c r="AY612" s="3">
        <f>IF(AY$3=0,0,INDEX(Sheet1!RawDataCols,$C612,AY$5)*$R612)</f>
        <v>0</v>
      </c>
      <c r="AZ612" s="3">
        <f>IF(AZ$3=0,0,INDEX(Sheet1!RawDataCols,$C612,AZ$5)*$R612)</f>
        <v>0</v>
      </c>
      <c r="BA612" s="3">
        <f>IF(BA$3=0,0,INDEX(Sheet1!RawDataCols,$C612,BA$5)*$R612)</f>
        <v>0</v>
      </c>
      <c r="BB612" s="3">
        <f>IF(BB$3=0,0,INDEX(Sheet1!RawDataCols,$C612,BB$5)*$R612)</f>
        <v>0</v>
      </c>
      <c r="BC612" s="3">
        <f>IF(BC$3=0,0,INDEX(Sheet1!RawDataCols,$C612,BC$5)*$R612)</f>
        <v>0</v>
      </c>
      <c r="BD612" s="3">
        <f>IF(BD$3=0,0,INDEX(Sheet1!RawDataCols,$C612,BD$5)*$R612)</f>
        <v>0</v>
      </c>
      <c r="BE612" s="3">
        <f>IF(BE$3=0,0,INDEX(Sheet1!RawDataCols,$C612,BE$5)*$R612)</f>
        <v>0</v>
      </c>
      <c r="BF612" s="3">
        <f>IF(BF$3=0,0,INDEX(Sheet1!RawDataCols,$C612,BF$5)*$R612)</f>
        <v>0</v>
      </c>
      <c r="BG612" s="179">
        <f>IF(BG$3=0,0,INDEX(Sheet1!RawDataCols,$C612,BG$5)*$R612)</f>
        <v>0</v>
      </c>
      <c r="BH612" s="33">
        <f t="shared" si="97"/>
        <v>-88739.92</v>
      </c>
      <c r="BI612" s="33">
        <f t="shared" si="98"/>
        <v>0</v>
      </c>
      <c r="BJ612" s="33">
        <f t="shared" si="99"/>
        <v>-67103.03</v>
      </c>
      <c r="BK612" s="3">
        <f>IF(BK$3=0,0,INDEX(Sheet1!RawDataCols,$C612,BK$5)*$R612)</f>
        <v>0</v>
      </c>
      <c r="BL612" s="3">
        <f>IF(BL$3=0,0,INDEX(Sheet1!RawDataCols,$C612,BL$5)*$R612)</f>
        <v>-8387.8787499999999</v>
      </c>
      <c r="BM612" s="3">
        <f>IF(BM$3=0,0,INDEX(Sheet1!RawDataCols,$C612,BM$5)*$R612)</f>
        <v>-6305.7974999999997</v>
      </c>
      <c r="BN612" s="3">
        <f>IF(BN$3=0,0,INDEX(Sheet1!RawDataCols,$C612,BN$5)*$R612)</f>
        <v>-3821.8337499999998</v>
      </c>
      <c r="BO612" s="3">
        <f>IF(BO$3=0,0,INDEX(Sheet1!RawDataCols,$C612,BO$5)*$R612)</f>
        <v>-2092.2275</v>
      </c>
      <c r="BP612" s="3">
        <f>IF(BP$3=0,0,INDEX(Sheet1!RawDataCols,$C612,BP$5)*$R612)</f>
        <v>-50446.38</v>
      </c>
      <c r="BQ612" s="3">
        <f t="shared" si="100"/>
        <v>-67103.03</v>
      </c>
      <c r="BR612" s="3">
        <f t="shared" si="101"/>
        <v>-88739.92</v>
      </c>
      <c r="BS612" s="3">
        <f t="shared" si="102"/>
        <v>-88739.92</v>
      </c>
      <c r="BT612" s="3">
        <f t="shared" si="103"/>
        <v>-88739.92</v>
      </c>
      <c r="BU612" s="3" t="str">
        <f>INDEX(Sheet1!$BS$2:$BS$1000,MATCH($A612,Sheet1!$A$2:$A$1000,0))</f>
        <v>32</v>
      </c>
      <c r="BV612" s="3">
        <f>INDEX(Sheet1!$BT$2:$BT$1000,MATCH($A612,Sheet1!$A$2:$A$1000,0))</f>
        <v>88739.92</v>
      </c>
    </row>
    <row r="615" spans="1:74" x14ac:dyDescent="0.2">
      <c r="A615" s="247" t="s">
        <v>1086</v>
      </c>
      <c r="B615" s="3">
        <f>MATCH($A615,Sheet1!ACCOUNTNO,0)</f>
        <v>15</v>
      </c>
      <c r="C615" s="3">
        <f t="shared" ref="C615:C634" si="104">IF(ISNA($B615),65000,$B615)</f>
        <v>15</v>
      </c>
      <c r="D615" s="3" t="str">
        <f>IF(D$3=0,0,INDEX(Sheet1!RawDataCols,$C615,D$5))</f>
        <v>10100A14</v>
      </c>
      <c r="E615" s="3" t="str">
        <f>IF(E$3=0,0,INDEX(Sheet1!RawDataCols,$C615,E$5))</f>
        <v xml:space="preserve">10100          </v>
      </c>
      <c r="F615" s="3" t="str">
        <f>IF(F$3=0,0,INDEX(Sheet1!RawDataCols,$C615,F$5))</f>
        <v xml:space="preserve">A14            </v>
      </c>
      <c r="G615" s="3" t="str">
        <f>IF(G$3=0,0,INDEX(Sheet1!RawDataCols,$C615,G$5))</f>
        <v xml:space="preserve">               </v>
      </c>
      <c r="H615" s="3" t="str">
        <f>IF(H$3=0,0,INDEX(Sheet1!RawDataCols,$C615,H$5))</f>
        <v xml:space="preserve">               </v>
      </c>
      <c r="I615" s="3" t="str">
        <f>IF(I$3=0,0,INDEX(Sheet1!RawDataCols,$C615,I$5))</f>
        <v xml:space="preserve">               </v>
      </c>
      <c r="J615" s="3" t="str">
        <f>IF(J$3=0,0,INDEX(Sheet1!RawDataCols,$C615,J$5))</f>
        <v xml:space="preserve">               </v>
      </c>
      <c r="K615" s="3" t="str">
        <f>IF(K$3=0,0,INDEX(Sheet1!RawDataCols,$C615,K$5))</f>
        <v xml:space="preserve">               </v>
      </c>
      <c r="L615" s="3" t="str">
        <f>IF(L$3=0,0,INDEX(Sheet1!RawDataCols,$C615,L$5))</f>
        <v xml:space="preserve">               </v>
      </c>
      <c r="M615" s="3" t="str">
        <f>IF(M$3=0,0,INDEX(Sheet1!RawDataCols,$C615,M$5))</f>
        <v xml:space="preserve">F007  </v>
      </c>
      <c r="N615" s="3" t="str">
        <f>IF(N$3=0,0,INDEX(Sheet1!RawDataCols,$C615,N$5))</f>
        <v>Rental Income-120 Queen Road</v>
      </c>
      <c r="O615" s="3">
        <f>INDEX(Sheet1!RawDataCols,$C615,O$5)</f>
        <v>8</v>
      </c>
      <c r="P615" s="3" t="str">
        <f>INDEX(Sheet1!RawDataCols,$C615,P$5)</f>
        <v>Revenue</v>
      </c>
      <c r="Q615" s="3" t="str">
        <f>IF(Q$3=0,0,INDEX(Sheet1!RawDataCols,$C615,Q$5))</f>
        <v>I</v>
      </c>
      <c r="R615" s="3">
        <f t="shared" ref="R615:R634" si="105">IF(OR(GL_Cat_Code=8,GL_Cat_Code=12,GL_Cat_Code=28,GL_Cat_Code=32,GL_Cat_Code=36,GL_Cat_Code=40),-1,1)</f>
        <v>-1</v>
      </c>
      <c r="S615" s="3">
        <f t="shared" ref="S615:S634" si="106">IF(OR(GL_Cat_Code=8,GL_Cat_Code=12,GL_Cat_Code=28,GL_Cat_Code=32,GL_Cat_Code=36,GL_Cat_Code=40),1,-1)</f>
        <v>1</v>
      </c>
      <c r="T615" s="3">
        <f>IF(T$3=0,0,INDEX(Sheet1!RawDataCols,$C615,T$5)*$R615)</f>
        <v>0</v>
      </c>
      <c r="U615" s="3">
        <f>IF(U$3=0,0,INDEX(Sheet1!RawDataCols,$C615,U$5)*$R615)</f>
        <v>714.87</v>
      </c>
      <c r="V615" s="3">
        <f>IF(V$3=0,0,INDEX(Sheet1!RawDataCols,$C615,V$5)*$R615)</f>
        <v>714.58</v>
      </c>
      <c r="W615" s="3">
        <f>IF(W$3=0,0,INDEX(Sheet1!RawDataCols,$C615,W$5)*$R615)</f>
        <v>673.83</v>
      </c>
      <c r="X615" s="3">
        <f>IF(X$3=0,0,INDEX(Sheet1!RawDataCols,$C615,X$5)*$R615)</f>
        <v>714.87</v>
      </c>
      <c r="Y615" s="3">
        <f>IF(Y$3=0,0,INDEX(Sheet1!RawDataCols,$C615,Y$5)*$R615)</f>
        <v>714.58</v>
      </c>
      <c r="Z615" s="3">
        <f>IF(Z$3=0,0,INDEX(Sheet1!RawDataCols,$C615,Z$5)*$R615)</f>
        <v>673.83</v>
      </c>
      <c r="AA615" s="3">
        <f>IF(AA$3=0,0,INDEX(Sheet1!RawDataCols,$C615,AA$5)*$R615)</f>
        <v>714.87</v>
      </c>
      <c r="AB615" s="3">
        <f>IF(AB$3=0,0,INDEX(Sheet1!RawDataCols,$C615,AB$5)*$R615)</f>
        <v>714.58</v>
      </c>
      <c r="AC615" s="3">
        <f>IF(AC$3=0,0,INDEX(Sheet1!RawDataCols,$C615,AC$5)*$R615)</f>
        <v>673.83</v>
      </c>
      <c r="AD615" s="3">
        <f>IF(AD$3=0,0,INDEX(Sheet1!RawDataCols,$C615,AD$5)*$R615)</f>
        <v>0</v>
      </c>
      <c r="AE615" s="3">
        <f>IF(AE$3=0,0,INDEX(Sheet1!RawDataCols,$C615,AE$5)*$R615)</f>
        <v>714.58</v>
      </c>
      <c r="AF615" s="3">
        <f>IF(AF$3=0,0,INDEX(Sheet1!RawDataCols,$C615,AF$5)*$R615)</f>
        <v>673.83</v>
      </c>
      <c r="AG615" s="3">
        <f>IF(AG$3=0,0,INDEX(Sheet1!RawDataCols,$C615,AG$5)*$R615)</f>
        <v>0</v>
      </c>
      <c r="AH615" s="3">
        <f>IF(AH$3=0,0,INDEX(Sheet1!RawDataCols,$C615,AH$5)*$R615)</f>
        <v>714.58</v>
      </c>
      <c r="AI615" s="3">
        <f>IF(AI$3=0,0,INDEX(Sheet1!RawDataCols,$C615,AI$5)*$R615)</f>
        <v>673.83</v>
      </c>
      <c r="AJ615" s="3">
        <f>IF(AJ$3=0,0,INDEX(Sheet1!RawDataCols,$C615,AJ$5)*$R615)</f>
        <v>0</v>
      </c>
      <c r="AK615" s="3">
        <f>IF(AK$3=0,0,INDEX(Sheet1!RawDataCols,$C615,AK$5)*$R615)</f>
        <v>714.58</v>
      </c>
      <c r="AL615" s="3">
        <f>IF(AL$3=0,0,INDEX(Sheet1!RawDataCols,$C615,AL$5)*$R615)</f>
        <v>673.83</v>
      </c>
      <c r="AM615" s="3">
        <f>IF(AM$3=0,0,INDEX(Sheet1!RawDataCols,$C615,AM$5)*$R615)</f>
        <v>714.86</v>
      </c>
      <c r="AN615" s="3">
        <f>IF(AN$3=0,0,INDEX(Sheet1!RawDataCols,$C615,AN$5)*$R615)</f>
        <v>714.86</v>
      </c>
      <c r="AO615" s="3">
        <f>IF(AO$3=0,0,INDEX(Sheet1!RawDataCols,$C615,AO$5)*$R615)</f>
        <v>675.13</v>
      </c>
      <c r="AP615" s="3">
        <f>IF(AP$3=0,0,INDEX(Sheet1!RawDataCols,$C615,AP$5)*$R615)</f>
        <v>0</v>
      </c>
      <c r="AQ615" s="3">
        <f>IF(AQ$3=0,0,INDEX(Sheet1!RawDataCols,$C615,AQ$5)*$R615)</f>
        <v>357.17</v>
      </c>
      <c r="AR615" s="3">
        <f>IF(AR$3=0,0,INDEX(Sheet1!RawDataCols,$C615,AR$5)*$R615)</f>
        <v>694.05</v>
      </c>
      <c r="AS615" s="3">
        <f>IF(AS$3=0,0,INDEX(Sheet1!RawDataCols,$C615,AS$5)*$R615)</f>
        <v>714.86</v>
      </c>
      <c r="AT615" s="3">
        <f>IF(AT$3=0,0,INDEX(Sheet1!RawDataCols,$C615,AT$5)*$R615)</f>
        <v>357.17</v>
      </c>
      <c r="AU615" s="3">
        <f>IF(AU$3=0,0,INDEX(Sheet1!RawDataCols,$C615,AU$5)*$R615)</f>
        <v>0</v>
      </c>
      <c r="AV615" s="3">
        <f>IF(AV$3=0,0,INDEX(Sheet1!RawDataCols,$C615,AV$5)*$R615)</f>
        <v>0</v>
      </c>
      <c r="AW615" s="3">
        <f>IF(AW$3=0,0,INDEX(Sheet1!RawDataCols,$C615,AW$5)*$R615)</f>
        <v>714.58</v>
      </c>
      <c r="AX615" s="3">
        <f>IF(AX$3=0,0,INDEX(Sheet1!RawDataCols,$C615,AX$5)*$R615)</f>
        <v>1451.24</v>
      </c>
      <c r="AY615" s="3">
        <f>IF(AY$3=0,0,INDEX(Sheet1!RawDataCols,$C615,AY$5)*$R615)</f>
        <v>714.87</v>
      </c>
      <c r="AZ615" s="3">
        <f>IF(AZ$3=0,0,INDEX(Sheet1!RawDataCols,$C615,AZ$5)*$R615)</f>
        <v>714.58</v>
      </c>
      <c r="BA615" s="3">
        <f>IF(BA$3=0,0,INDEX(Sheet1!RawDataCols,$C615,BA$5)*$R615)</f>
        <v>714.87</v>
      </c>
      <c r="BB615" s="3">
        <f>IF(BB$3=0,0,INDEX(Sheet1!RawDataCols,$C615,BB$5)*$R615)</f>
        <v>464.67</v>
      </c>
      <c r="BC615" s="3">
        <f>IF(BC$3=0,0,INDEX(Sheet1!RawDataCols,$C615,BC$5)*$R615)</f>
        <v>714.58</v>
      </c>
      <c r="BD615" s="3">
        <f>IF(BD$3=0,0,INDEX(Sheet1!RawDataCols,$C615,BD$5)*$R615)</f>
        <v>714.87</v>
      </c>
      <c r="BE615" s="3">
        <f>IF(BE$3=0,0,INDEX(Sheet1!RawDataCols,$C615,BE$5)*$R615)</f>
        <v>464.67</v>
      </c>
      <c r="BF615" s="3">
        <f>IF(BF$3=0,0,INDEX(Sheet1!RawDataCols,$C615,BF$5)*$R615)</f>
        <v>714.58</v>
      </c>
      <c r="BG615" s="179">
        <f>IF(BG$3=0,0,INDEX(Sheet1!RawDataCols,$C615,BG$5)*$R615)</f>
        <v>714.87</v>
      </c>
      <c r="BH615" s="33">
        <f t="shared" ref="BH615:BH634" si="107">SUM(T615,U615,X615,AA615,AD615,AG615,AJ615,AM615,AP615,AS615,AV615,AY615,BB615)</f>
        <v>4753.8700000000008</v>
      </c>
      <c r="BI615" s="33">
        <f t="shared" ref="BI615:BI634" si="108">SUM(V615,Y615,AB615,AE615,AH615,AK615,AN615,AQ615,AT615,AW615,AZ615,BC615)</f>
        <v>7860.42</v>
      </c>
      <c r="BJ615" s="33">
        <f t="shared" ref="BJ615:BJ634" si="109">SUM(W615,Z615,AC615,AF615,AI615,AL615,AO615,AR615,AU615,AX615,BA615,BD615)+IF(Q615&lt;&gt;"I",BP615,0)</f>
        <v>8293.14</v>
      </c>
      <c r="BK615" s="3">
        <f>IF(BK$3=0,0,INDEX(Sheet1!RawDataCols,$C615,BK$5)*$R615)</f>
        <v>524.02800000000002</v>
      </c>
      <c r="BL615" s="3">
        <f>IF(BL$3=0,0,INDEX(Sheet1!RawDataCols,$C615,BL$5)*$R615)</f>
        <v>537.84266600000001</v>
      </c>
      <c r="BM615" s="3">
        <f>IF(BM$3=0,0,INDEX(Sheet1!RawDataCols,$C615,BM$5)*$R615)</f>
        <v>524.43733299999997</v>
      </c>
      <c r="BN615" s="3">
        <f>IF(BN$3=0,0,INDEX(Sheet1!RawDataCols,$C615,BN$5)*$R615)</f>
        <v>480.45</v>
      </c>
      <c r="BO615" s="3">
        <f>IF(BO$3=0,0,INDEX(Sheet1!RawDataCols,$C615,BO$5)*$R615)</f>
        <v>464.63200000000001</v>
      </c>
      <c r="BP615" s="3">
        <f>IF(BP$3=0,0,INDEX(Sheet1!RawDataCols,$C615,BP$5)*$R615)</f>
        <v>4024.66</v>
      </c>
      <c r="BQ615" s="3">
        <f t="shared" ref="BQ615:BQ634" si="110">IF($Q615="I",SUM(U615,X615,AA615),SUM(T615,U615,X615,AA615))</f>
        <v>2144.61</v>
      </c>
      <c r="BR615" s="3">
        <f t="shared" ref="BR615:BR634" si="111">IF($Q615="I",SUM(AD615,AG615,AJ615),SUM(AD615,AG615,AJ615,BQ615))</f>
        <v>0</v>
      </c>
      <c r="BS615" s="3">
        <f t="shared" ref="BS615:BS634" si="112">IF($Q615="I",SUM(AM615,AP615,AS615),SUM(AM615,AP615,AS615,BR615))</f>
        <v>1429.72</v>
      </c>
      <c r="BT615" s="3">
        <f t="shared" ref="BT615:BT634" si="113">IF($I615="I",SUM(AV615,AY615,BB615),SUM(AV615,AY615,BB615,BS615))</f>
        <v>2609.2600000000002</v>
      </c>
      <c r="BU615" s="3" t="str">
        <f>INDEX(Sheet1!$BS$2:$BS$1000,MATCH($A615,Sheet1!$A$2:$A$1000,0))</f>
        <v>01</v>
      </c>
      <c r="BV615" s="3">
        <f>INDEX(Sheet1!$BT$2:$BT$1000,MATCH($A615,Sheet1!$A$2:$A$1000,0))</f>
        <v>-2609.2600000000002</v>
      </c>
    </row>
    <row r="616" spans="1:74" x14ac:dyDescent="0.2">
      <c r="A616" s="247" t="s">
        <v>1088</v>
      </c>
      <c r="B616" s="3">
        <f>MATCH($A616,Sheet1!ACCOUNTNO,0)</f>
        <v>17</v>
      </c>
      <c r="C616" s="3">
        <f t="shared" si="104"/>
        <v>17</v>
      </c>
      <c r="D616" s="3" t="str">
        <f>IF(D$3=0,0,INDEX(Sheet1!RawDataCols,$C616,D$5))</f>
        <v>10100A16</v>
      </c>
      <c r="E616" s="3" t="str">
        <f>IF(E$3=0,0,INDEX(Sheet1!RawDataCols,$C616,E$5))</f>
        <v xml:space="preserve">10100          </v>
      </c>
      <c r="F616" s="3" t="str">
        <f>IF(F$3=0,0,INDEX(Sheet1!RawDataCols,$C616,F$5))</f>
        <v xml:space="preserve">A16            </v>
      </c>
      <c r="G616" s="3" t="str">
        <f>IF(G$3=0,0,INDEX(Sheet1!RawDataCols,$C616,G$5))</f>
        <v xml:space="preserve">               </v>
      </c>
      <c r="H616" s="3" t="str">
        <f>IF(H$3=0,0,INDEX(Sheet1!RawDataCols,$C616,H$5))</f>
        <v xml:space="preserve">               </v>
      </c>
      <c r="I616" s="3" t="str">
        <f>IF(I$3=0,0,INDEX(Sheet1!RawDataCols,$C616,I$5))</f>
        <v xml:space="preserve">               </v>
      </c>
      <c r="J616" s="3" t="str">
        <f>IF(J$3=0,0,INDEX(Sheet1!RawDataCols,$C616,J$5))</f>
        <v xml:space="preserve">               </v>
      </c>
      <c r="K616" s="3" t="str">
        <f>IF(K$3=0,0,INDEX(Sheet1!RawDataCols,$C616,K$5))</f>
        <v xml:space="preserve">               </v>
      </c>
      <c r="L616" s="3" t="str">
        <f>IF(L$3=0,0,INDEX(Sheet1!RawDataCols,$C616,L$5))</f>
        <v xml:space="preserve">               </v>
      </c>
      <c r="M616" s="3" t="str">
        <f>IF(M$3=0,0,INDEX(Sheet1!RawDataCols,$C616,M$5))</f>
        <v xml:space="preserve">F007  </v>
      </c>
      <c r="N616" s="3" t="str">
        <f>IF(N$3=0,0,INDEX(Sheet1!RawDataCols,$C616,N$5))</f>
        <v>Rental Income-534 Queen Road</v>
      </c>
      <c r="O616" s="3">
        <f>INDEX(Sheet1!RawDataCols,$C616,O$5)</f>
        <v>8</v>
      </c>
      <c r="P616" s="3" t="str">
        <f>INDEX(Sheet1!RawDataCols,$C616,P$5)</f>
        <v>Revenue</v>
      </c>
      <c r="Q616" s="3" t="str">
        <f>IF(Q$3=0,0,INDEX(Sheet1!RawDataCols,$C616,Q$5))</f>
        <v>I</v>
      </c>
      <c r="R616" s="3">
        <f t="shared" si="105"/>
        <v>-1</v>
      </c>
      <c r="S616" s="3">
        <f t="shared" si="106"/>
        <v>1</v>
      </c>
      <c r="T616" s="3">
        <f>IF(T$3=0,0,INDEX(Sheet1!RawDataCols,$C616,T$5)*$R616)</f>
        <v>0</v>
      </c>
      <c r="U616" s="3">
        <f>IF(U$3=0,0,INDEX(Sheet1!RawDataCols,$C616,U$5)*$R616)</f>
        <v>2082.96</v>
      </c>
      <c r="V616" s="3">
        <f>IF(V$3=0,0,INDEX(Sheet1!RawDataCols,$C616,V$5)*$R616)</f>
        <v>2082.92</v>
      </c>
      <c r="W616" s="3">
        <f>IF(W$3=0,0,INDEX(Sheet1!RawDataCols,$C616,W$5)*$R616)</f>
        <v>6248.88</v>
      </c>
      <c r="X616" s="3">
        <f>IF(X$3=0,0,INDEX(Sheet1!RawDataCols,$C616,X$5)*$R616)</f>
        <v>0</v>
      </c>
      <c r="Y616" s="3">
        <f>IF(Y$3=0,0,INDEX(Sheet1!RawDataCols,$C616,Y$5)*$R616)</f>
        <v>2082.92</v>
      </c>
      <c r="Z616" s="3">
        <f>IF(Z$3=0,0,INDEX(Sheet1!RawDataCols,$C616,Z$5)*$R616)</f>
        <v>2082.96</v>
      </c>
      <c r="AA616" s="3">
        <f>IF(AA$3=0,0,INDEX(Sheet1!RawDataCols,$C616,AA$5)*$R616)</f>
        <v>3440.42</v>
      </c>
      <c r="AB616" s="3">
        <f>IF(AB$3=0,0,INDEX(Sheet1!RawDataCols,$C616,AB$5)*$R616)</f>
        <v>2082.92</v>
      </c>
      <c r="AC616" s="3">
        <f>IF(AC$3=0,0,INDEX(Sheet1!RawDataCols,$C616,AC$5)*$R616)</f>
        <v>2082.96</v>
      </c>
      <c r="AD616" s="3">
        <f>IF(AD$3=0,0,INDEX(Sheet1!RawDataCols,$C616,AD$5)*$R616)</f>
        <v>8857.0300000000007</v>
      </c>
      <c r="AE616" s="3">
        <f>IF(AE$3=0,0,INDEX(Sheet1!RawDataCols,$C616,AE$5)*$R616)</f>
        <v>2082.92</v>
      </c>
      <c r="AF616" s="3">
        <f>IF(AF$3=0,0,INDEX(Sheet1!RawDataCols,$C616,AF$5)*$R616)</f>
        <v>2082.96</v>
      </c>
      <c r="AG616" s="3">
        <f>IF(AG$3=0,0,INDEX(Sheet1!RawDataCols,$C616,AG$5)*$R616)</f>
        <v>0</v>
      </c>
      <c r="AH616" s="3">
        <f>IF(AH$3=0,0,INDEX(Sheet1!RawDataCols,$C616,AH$5)*$R616)</f>
        <v>2082.92</v>
      </c>
      <c r="AI616" s="3">
        <f>IF(AI$3=0,0,INDEX(Sheet1!RawDataCols,$C616,AI$5)*$R616)</f>
        <v>2082.96</v>
      </c>
      <c r="AJ616" s="3">
        <f>IF(AJ$3=0,0,INDEX(Sheet1!RawDataCols,$C616,AJ$5)*$R616)</f>
        <v>0</v>
      </c>
      <c r="AK616" s="3">
        <f>IF(AK$3=0,0,INDEX(Sheet1!RawDataCols,$C616,AK$5)*$R616)</f>
        <v>2082.92</v>
      </c>
      <c r="AL616" s="3">
        <f>IF(AL$3=0,0,INDEX(Sheet1!RawDataCols,$C616,AL$5)*$R616)</f>
        <v>2082.96</v>
      </c>
      <c r="AM616" s="3">
        <f>IF(AM$3=0,0,INDEX(Sheet1!RawDataCols,$C616,AM$5)*$R616)</f>
        <v>2283.27</v>
      </c>
      <c r="AN616" s="3">
        <f>IF(AN$3=0,0,INDEX(Sheet1!RawDataCols,$C616,AN$5)*$R616)</f>
        <v>2283.27</v>
      </c>
      <c r="AO616" s="3">
        <f>IF(AO$3=0,0,INDEX(Sheet1!RawDataCols,$C616,AO$5)*$R616)</f>
        <v>2082.96</v>
      </c>
      <c r="AP616" s="3">
        <f>IF(AP$3=0,0,INDEX(Sheet1!RawDataCols,$C616,AP$5)*$R616)</f>
        <v>0</v>
      </c>
      <c r="AQ616" s="3">
        <f>IF(AQ$3=0,0,INDEX(Sheet1!RawDataCols,$C616,AQ$5)*$R616)</f>
        <v>2082.92</v>
      </c>
      <c r="AR616" s="3">
        <f>IF(AR$3=0,0,INDEX(Sheet1!RawDataCols,$C616,AR$5)*$R616)</f>
        <v>2082.96</v>
      </c>
      <c r="AS616" s="3">
        <f>IF(AS$3=0,0,INDEX(Sheet1!RawDataCols,$C616,AS$5)*$R616)</f>
        <v>2082.96</v>
      </c>
      <c r="AT616" s="3">
        <f>IF(AT$3=0,0,INDEX(Sheet1!RawDataCols,$C616,AT$5)*$R616)</f>
        <v>2082.92</v>
      </c>
      <c r="AU616" s="3">
        <f>IF(AU$3=0,0,INDEX(Sheet1!RawDataCols,$C616,AU$5)*$R616)</f>
        <v>2082.96</v>
      </c>
      <c r="AV616" s="3">
        <f>IF(AV$3=0,0,INDEX(Sheet1!RawDataCols,$C616,AV$5)*$R616)</f>
        <v>2082.96</v>
      </c>
      <c r="AW616" s="3">
        <f>IF(AW$3=0,0,INDEX(Sheet1!RawDataCols,$C616,AW$5)*$R616)</f>
        <v>2082.92</v>
      </c>
      <c r="AX616" s="3">
        <f>IF(AX$3=0,0,INDEX(Sheet1!RawDataCols,$C616,AX$5)*$R616)</f>
        <v>2082.96</v>
      </c>
      <c r="AY616" s="3">
        <f>IF(AY$3=0,0,INDEX(Sheet1!RawDataCols,$C616,AY$5)*$R616)</f>
        <v>2083</v>
      </c>
      <c r="AZ616" s="3">
        <f>IF(AZ$3=0,0,INDEX(Sheet1!RawDataCols,$C616,AZ$5)*$R616)</f>
        <v>2082.92</v>
      </c>
      <c r="BA616" s="3">
        <f>IF(BA$3=0,0,INDEX(Sheet1!RawDataCols,$C616,BA$5)*$R616)</f>
        <v>2082.96</v>
      </c>
      <c r="BB616" s="3">
        <f>IF(BB$3=0,0,INDEX(Sheet1!RawDataCols,$C616,BB$5)*$R616)</f>
        <v>2083</v>
      </c>
      <c r="BC616" s="3">
        <f>IF(BC$3=0,0,INDEX(Sheet1!RawDataCols,$C616,BC$5)*$R616)</f>
        <v>2082.92</v>
      </c>
      <c r="BD616" s="3">
        <f>IF(BD$3=0,0,INDEX(Sheet1!RawDataCols,$C616,BD$5)*$R616)</f>
        <v>2082.96</v>
      </c>
      <c r="BE616" s="3">
        <f>IF(BE$3=0,0,INDEX(Sheet1!RawDataCols,$C616,BE$5)*$R616)</f>
        <v>2083</v>
      </c>
      <c r="BF616" s="3">
        <f>IF(BF$3=0,0,INDEX(Sheet1!RawDataCols,$C616,BF$5)*$R616)</f>
        <v>2082.92</v>
      </c>
      <c r="BG616" s="179">
        <f>IF(BG$3=0,0,INDEX(Sheet1!RawDataCols,$C616,BG$5)*$R616)</f>
        <v>2082.96</v>
      </c>
      <c r="BH616" s="33">
        <f t="shared" si="107"/>
        <v>24995.599999999999</v>
      </c>
      <c r="BI616" s="33">
        <f t="shared" si="108"/>
        <v>25195.389999999992</v>
      </c>
      <c r="BJ616" s="33">
        <f t="shared" si="109"/>
        <v>29161.439999999991</v>
      </c>
      <c r="BK616" s="3">
        <f>IF(BK$3=0,0,INDEX(Sheet1!RawDataCols,$C616,BK$5)*$R616)</f>
        <v>1679.6926659999999</v>
      </c>
      <c r="BL616" s="3">
        <f>IF(BL$3=0,0,INDEX(Sheet1!RawDataCols,$C616,BL$5)*$R616)</f>
        <v>1527.5060000000001</v>
      </c>
      <c r="BM616" s="3">
        <f>IF(BM$3=0,0,INDEX(Sheet1!RawDataCols,$C616,BM$5)*$R616)</f>
        <v>1620.642666</v>
      </c>
      <c r="BN616" s="3">
        <f>IF(BN$3=0,0,INDEX(Sheet1!RawDataCols,$C616,BN$5)*$R616)</f>
        <v>1349.575333</v>
      </c>
      <c r="BO616" s="3">
        <f>IF(BO$3=0,0,INDEX(Sheet1!RawDataCols,$C616,BO$5)*$R616)</f>
        <v>1457.913333</v>
      </c>
      <c r="BP616" s="3">
        <f>IF(BP$3=0,0,INDEX(Sheet1!RawDataCols,$C616,BP$5)*$R616)</f>
        <v>6248.91</v>
      </c>
      <c r="BQ616" s="3">
        <f t="shared" si="110"/>
        <v>5523.38</v>
      </c>
      <c r="BR616" s="3">
        <f t="shared" si="111"/>
        <v>8857.0300000000007</v>
      </c>
      <c r="BS616" s="3">
        <f t="shared" si="112"/>
        <v>4366.2299999999996</v>
      </c>
      <c r="BT616" s="3">
        <f t="shared" si="113"/>
        <v>10615.189999999999</v>
      </c>
      <c r="BU616" s="3" t="str">
        <f>INDEX(Sheet1!$BS$2:$BS$1000,MATCH($A616,Sheet1!$A$2:$A$1000,0))</f>
        <v>01</v>
      </c>
      <c r="BV616" s="3">
        <f>INDEX(Sheet1!$BT$2:$BT$1000,MATCH($A616,Sheet1!$A$2:$A$1000,0))</f>
        <v>-10615.19</v>
      </c>
    </row>
    <row r="617" spans="1:74" x14ac:dyDescent="0.2">
      <c r="A617" s="246" t="s">
        <v>1104</v>
      </c>
      <c r="B617" s="3" t="e">
        <f>MATCH($A617,Sheet1!ACCOUNTNO,0)</f>
        <v>#N/A</v>
      </c>
      <c r="C617" s="3">
        <f t="shared" si="104"/>
        <v>65000</v>
      </c>
      <c r="D617" s="3">
        <f>IF(D$3=0,0,INDEX(Sheet1!RawDataCols,$C617,D$5))</f>
        <v>0</v>
      </c>
      <c r="E617" s="3">
        <f>IF(E$3=0,0,INDEX(Sheet1!RawDataCols,$C617,E$5))</f>
        <v>0</v>
      </c>
      <c r="F617" s="3">
        <f>IF(F$3=0,0,INDEX(Sheet1!RawDataCols,$C617,F$5))</f>
        <v>0</v>
      </c>
      <c r="G617" s="3">
        <f>IF(G$3=0,0,INDEX(Sheet1!RawDataCols,$C617,G$5))</f>
        <v>0</v>
      </c>
      <c r="H617" s="3">
        <f>IF(H$3=0,0,INDEX(Sheet1!RawDataCols,$C617,H$5))</f>
        <v>0</v>
      </c>
      <c r="I617" s="3">
        <f>IF(I$3=0,0,INDEX(Sheet1!RawDataCols,$C617,I$5))</f>
        <v>0</v>
      </c>
      <c r="J617" s="3">
        <f>IF(J$3=0,0,INDEX(Sheet1!RawDataCols,$C617,J$5))</f>
        <v>0</v>
      </c>
      <c r="K617" s="3">
        <f>IF(K$3=0,0,INDEX(Sheet1!RawDataCols,$C617,K$5))</f>
        <v>0</v>
      </c>
      <c r="L617" s="3">
        <f>IF(L$3=0,0,INDEX(Sheet1!RawDataCols,$C617,L$5))</f>
        <v>0</v>
      </c>
      <c r="M617" s="3">
        <f>IF(M$3=0,0,INDEX(Sheet1!RawDataCols,$C617,M$5))</f>
        <v>0</v>
      </c>
      <c r="N617" s="3">
        <f>IF(N$3=0,0,INDEX(Sheet1!RawDataCols,$C617,N$5))</f>
        <v>0</v>
      </c>
      <c r="O617" s="3">
        <f>INDEX(Sheet1!RawDataCols,$C617,O$5)</f>
        <v>0</v>
      </c>
      <c r="P617" s="3">
        <f>INDEX(Sheet1!RawDataCols,$C617,P$5)</f>
        <v>0</v>
      </c>
      <c r="Q617" s="3">
        <f>IF(Q$3=0,0,INDEX(Sheet1!RawDataCols,$C617,Q$5))</f>
        <v>0</v>
      </c>
      <c r="R617" s="3">
        <f t="shared" si="105"/>
        <v>1</v>
      </c>
      <c r="S617" s="3">
        <f t="shared" si="106"/>
        <v>-1</v>
      </c>
      <c r="T617" s="3">
        <f>IF(T$3=0,0,INDEX(Sheet1!RawDataCols,$C617,T$5)*$R617)</f>
        <v>0</v>
      </c>
      <c r="U617" s="3">
        <f>IF(U$3=0,0,INDEX(Sheet1!RawDataCols,$C617,U$5)*$R617)</f>
        <v>0</v>
      </c>
      <c r="V617" s="3">
        <f>IF(V$3=0,0,INDEX(Sheet1!RawDataCols,$C617,V$5)*$R617)</f>
        <v>0</v>
      </c>
      <c r="W617" s="3">
        <f>IF(W$3=0,0,INDEX(Sheet1!RawDataCols,$C617,W$5)*$R617)</f>
        <v>0</v>
      </c>
      <c r="X617" s="3">
        <f>IF(X$3=0,0,INDEX(Sheet1!RawDataCols,$C617,X$5)*$R617)</f>
        <v>0</v>
      </c>
      <c r="Y617" s="3">
        <f>IF(Y$3=0,0,INDEX(Sheet1!RawDataCols,$C617,Y$5)*$R617)</f>
        <v>0</v>
      </c>
      <c r="Z617" s="3">
        <f>IF(Z$3=0,0,INDEX(Sheet1!RawDataCols,$C617,Z$5)*$R617)</f>
        <v>0</v>
      </c>
      <c r="AA617" s="3">
        <f>IF(AA$3=0,0,INDEX(Sheet1!RawDataCols,$C617,AA$5)*$R617)</f>
        <v>0</v>
      </c>
      <c r="AB617" s="3">
        <f>IF(AB$3=0,0,INDEX(Sheet1!RawDataCols,$C617,AB$5)*$R617)</f>
        <v>0</v>
      </c>
      <c r="AC617" s="3">
        <f>IF(AC$3=0,0,INDEX(Sheet1!RawDataCols,$C617,AC$5)*$R617)</f>
        <v>0</v>
      </c>
      <c r="AD617" s="3">
        <f>IF(AD$3=0,0,INDEX(Sheet1!RawDataCols,$C617,AD$5)*$R617)</f>
        <v>0</v>
      </c>
      <c r="AE617" s="3">
        <f>IF(AE$3=0,0,INDEX(Sheet1!RawDataCols,$C617,AE$5)*$R617)</f>
        <v>0</v>
      </c>
      <c r="AF617" s="3">
        <f>IF(AF$3=0,0,INDEX(Sheet1!RawDataCols,$C617,AF$5)*$R617)</f>
        <v>0</v>
      </c>
      <c r="AG617" s="3">
        <f>IF(AG$3=0,0,INDEX(Sheet1!RawDataCols,$C617,AG$5)*$R617)</f>
        <v>0</v>
      </c>
      <c r="AH617" s="3">
        <f>IF(AH$3=0,0,INDEX(Sheet1!RawDataCols,$C617,AH$5)*$R617)</f>
        <v>0</v>
      </c>
      <c r="AI617" s="3">
        <f>IF(AI$3=0,0,INDEX(Sheet1!RawDataCols,$C617,AI$5)*$R617)</f>
        <v>0</v>
      </c>
      <c r="AJ617" s="3">
        <f>IF(AJ$3=0,0,INDEX(Sheet1!RawDataCols,$C617,AJ$5)*$R617)</f>
        <v>0</v>
      </c>
      <c r="AK617" s="3">
        <f>IF(AK$3=0,0,INDEX(Sheet1!RawDataCols,$C617,AK$5)*$R617)</f>
        <v>0</v>
      </c>
      <c r="AL617" s="3">
        <f>IF(AL$3=0,0,INDEX(Sheet1!RawDataCols,$C617,AL$5)*$R617)</f>
        <v>0</v>
      </c>
      <c r="AM617" s="3">
        <f>IF(AM$3=0,0,INDEX(Sheet1!RawDataCols,$C617,AM$5)*$R617)</f>
        <v>0</v>
      </c>
      <c r="AN617" s="3">
        <f>IF(AN$3=0,0,INDEX(Sheet1!RawDataCols,$C617,AN$5)*$R617)</f>
        <v>0</v>
      </c>
      <c r="AO617" s="3">
        <f>IF(AO$3=0,0,INDEX(Sheet1!RawDataCols,$C617,AO$5)*$R617)</f>
        <v>0</v>
      </c>
      <c r="AP617" s="3">
        <f>IF(AP$3=0,0,INDEX(Sheet1!RawDataCols,$C617,AP$5)*$R617)</f>
        <v>0</v>
      </c>
      <c r="AQ617" s="3">
        <f>IF(AQ$3=0,0,INDEX(Sheet1!RawDataCols,$C617,AQ$5)*$R617)</f>
        <v>0</v>
      </c>
      <c r="AR617" s="3">
        <f>IF(AR$3=0,0,INDEX(Sheet1!RawDataCols,$C617,AR$5)*$R617)</f>
        <v>0</v>
      </c>
      <c r="AS617" s="3">
        <f>IF(AS$3=0,0,INDEX(Sheet1!RawDataCols,$C617,AS$5)*$R617)</f>
        <v>0</v>
      </c>
      <c r="AT617" s="3">
        <f>IF(AT$3=0,0,INDEX(Sheet1!RawDataCols,$C617,AT$5)*$R617)</f>
        <v>0</v>
      </c>
      <c r="AU617" s="3">
        <f>IF(AU$3=0,0,INDEX(Sheet1!RawDataCols,$C617,AU$5)*$R617)</f>
        <v>0</v>
      </c>
      <c r="AV617" s="3">
        <f>IF(AV$3=0,0,INDEX(Sheet1!RawDataCols,$C617,AV$5)*$R617)</f>
        <v>0</v>
      </c>
      <c r="AW617" s="3">
        <f>IF(AW$3=0,0,INDEX(Sheet1!RawDataCols,$C617,AW$5)*$R617)</f>
        <v>0</v>
      </c>
      <c r="AX617" s="3">
        <f>IF(AX$3=0,0,INDEX(Sheet1!RawDataCols,$C617,AX$5)*$R617)</f>
        <v>0</v>
      </c>
      <c r="AY617" s="3">
        <f>IF(AY$3=0,0,INDEX(Sheet1!RawDataCols,$C617,AY$5)*$R617)</f>
        <v>0</v>
      </c>
      <c r="AZ617" s="3">
        <f>IF(AZ$3=0,0,INDEX(Sheet1!RawDataCols,$C617,AZ$5)*$R617)</f>
        <v>0</v>
      </c>
      <c r="BA617" s="3">
        <f>IF(BA$3=0,0,INDEX(Sheet1!RawDataCols,$C617,BA$5)*$R617)</f>
        <v>0</v>
      </c>
      <c r="BB617" s="3">
        <f>IF(BB$3=0,0,INDEX(Sheet1!RawDataCols,$C617,BB$5)*$R617)</f>
        <v>0</v>
      </c>
      <c r="BC617" s="3">
        <f>IF(BC$3=0,0,INDEX(Sheet1!RawDataCols,$C617,BC$5)*$R617)</f>
        <v>0</v>
      </c>
      <c r="BD617" s="3">
        <f>IF(BD$3=0,0,INDEX(Sheet1!RawDataCols,$C617,BD$5)*$R617)</f>
        <v>0</v>
      </c>
      <c r="BE617" s="3">
        <f>IF(BE$3=0,0,INDEX(Sheet1!RawDataCols,$C617,BE$5)*$R617)</f>
        <v>0</v>
      </c>
      <c r="BF617" s="3">
        <f>IF(BF$3=0,0,INDEX(Sheet1!RawDataCols,$C617,BF$5)*$R617)</f>
        <v>0</v>
      </c>
      <c r="BG617" s="179">
        <f>IF(BG$3=0,0,INDEX(Sheet1!RawDataCols,$C617,BG$5)*$R617)</f>
        <v>0</v>
      </c>
      <c r="BH617" s="33">
        <f t="shared" si="107"/>
        <v>0</v>
      </c>
      <c r="BI617" s="33">
        <f t="shared" si="108"/>
        <v>0</v>
      </c>
      <c r="BJ617" s="33">
        <f t="shared" si="109"/>
        <v>0</v>
      </c>
      <c r="BK617" s="3">
        <f>IF(BK$3=0,0,INDEX(Sheet1!RawDataCols,$C617,BK$5)*$R617)</f>
        <v>0</v>
      </c>
      <c r="BL617" s="3">
        <f>IF(BL$3=0,0,INDEX(Sheet1!RawDataCols,$C617,BL$5)*$R617)</f>
        <v>0</v>
      </c>
      <c r="BM617" s="3">
        <f>IF(BM$3=0,0,INDEX(Sheet1!RawDataCols,$C617,BM$5)*$R617)</f>
        <v>0</v>
      </c>
      <c r="BN617" s="3">
        <f>IF(BN$3=0,0,INDEX(Sheet1!RawDataCols,$C617,BN$5)*$R617)</f>
        <v>0</v>
      </c>
      <c r="BO617" s="3">
        <f>IF(BO$3=0,0,INDEX(Sheet1!RawDataCols,$C617,BO$5)*$R617)</f>
        <v>0</v>
      </c>
      <c r="BP617" s="3">
        <f>IF(BP$3=0,0,INDEX(Sheet1!RawDataCols,$C617,BP$5)*$R617)</f>
        <v>0</v>
      </c>
      <c r="BQ617" s="3">
        <f t="shared" si="110"/>
        <v>0</v>
      </c>
      <c r="BR617" s="3">
        <f t="shared" si="111"/>
        <v>0</v>
      </c>
      <c r="BS617" s="3">
        <f t="shared" si="112"/>
        <v>0</v>
      </c>
      <c r="BT617" s="3">
        <f t="shared" si="113"/>
        <v>0</v>
      </c>
      <c r="BU617" s="3" t="e">
        <f>INDEX(Sheet1!$BS$2:$BS$1000,MATCH($A617,Sheet1!$A$2:$A$1000,0))</f>
        <v>#N/A</v>
      </c>
      <c r="BV617" s="3" t="e">
        <f>INDEX(Sheet1!$BT$2:$BT$1000,MATCH($A617,Sheet1!$A$2:$A$1000,0))</f>
        <v>#N/A</v>
      </c>
    </row>
    <row r="618" spans="1:74" x14ac:dyDescent="0.2">
      <c r="A618" s="247" t="s">
        <v>1113</v>
      </c>
      <c r="B618" s="3">
        <f>MATCH($A618,Sheet1!ACCOUNTNO,0)</f>
        <v>56</v>
      </c>
      <c r="C618" s="3">
        <f t="shared" si="104"/>
        <v>56</v>
      </c>
      <c r="D618" s="3" t="str">
        <f>IF(D$3=0,0,INDEX(Sheet1!RawDataCols,$C618,D$5))</f>
        <v>12100A14</v>
      </c>
      <c r="E618" s="3" t="str">
        <f>IF(E$3=0,0,INDEX(Sheet1!RawDataCols,$C618,E$5))</f>
        <v xml:space="preserve">12100          </v>
      </c>
      <c r="F618" s="3" t="str">
        <f>IF(F$3=0,0,INDEX(Sheet1!RawDataCols,$C618,F$5))</f>
        <v xml:space="preserve">A14            </v>
      </c>
      <c r="G618" s="3" t="str">
        <f>IF(G$3=0,0,INDEX(Sheet1!RawDataCols,$C618,G$5))</f>
        <v xml:space="preserve">               </v>
      </c>
      <c r="H618" s="3" t="str">
        <f>IF(H$3=0,0,INDEX(Sheet1!RawDataCols,$C618,H$5))</f>
        <v xml:space="preserve">               </v>
      </c>
      <c r="I618" s="3" t="str">
        <f>IF(I$3=0,0,INDEX(Sheet1!RawDataCols,$C618,I$5))</f>
        <v xml:space="preserve">               </v>
      </c>
      <c r="J618" s="3" t="str">
        <f>IF(J$3=0,0,INDEX(Sheet1!RawDataCols,$C618,J$5))</f>
        <v xml:space="preserve">               </v>
      </c>
      <c r="K618" s="3" t="str">
        <f>IF(K$3=0,0,INDEX(Sheet1!RawDataCols,$C618,K$5))</f>
        <v xml:space="preserve">               </v>
      </c>
      <c r="L618" s="3" t="str">
        <f>IF(L$3=0,0,INDEX(Sheet1!RawDataCols,$C618,L$5))</f>
        <v xml:space="preserve">               </v>
      </c>
      <c r="M618" s="3" t="str">
        <f>IF(M$3=0,0,INDEX(Sheet1!RawDataCols,$C618,M$5))</f>
        <v xml:space="preserve">F007  </v>
      </c>
      <c r="N618" s="3" t="str">
        <f>IF(N$3=0,0,INDEX(Sheet1!RawDataCols,$C618,N$5))</f>
        <v>Electricity - On charge-120 Queen Road</v>
      </c>
      <c r="O618" s="3">
        <f>INDEX(Sheet1!RawDataCols,$C618,O$5)</f>
        <v>9</v>
      </c>
      <c r="P618" s="3" t="str">
        <f>INDEX(Sheet1!RawDataCols,$C618,P$5)</f>
        <v>Cost of Sales</v>
      </c>
      <c r="Q618" s="3" t="str">
        <f>IF(Q$3=0,0,INDEX(Sheet1!RawDataCols,$C618,Q$5))</f>
        <v>I</v>
      </c>
      <c r="R618" s="3">
        <f t="shared" si="105"/>
        <v>1</v>
      </c>
      <c r="S618" s="3">
        <f t="shared" si="106"/>
        <v>-1</v>
      </c>
      <c r="T618" s="3">
        <f>IF(T$3=0,0,INDEX(Sheet1!RawDataCols,$C618,T$5)*$R618)</f>
        <v>0</v>
      </c>
      <c r="U618" s="3">
        <f>IF(U$3=0,0,INDEX(Sheet1!RawDataCols,$C618,U$5)*$R618)</f>
        <v>0</v>
      </c>
      <c r="V618" s="3">
        <f>IF(V$3=0,0,INDEX(Sheet1!RawDataCols,$C618,V$5)*$R618)</f>
        <v>0</v>
      </c>
      <c r="W618" s="3">
        <f>IF(W$3=0,0,INDEX(Sheet1!RawDataCols,$C618,W$5)*$R618)</f>
        <v>0</v>
      </c>
      <c r="X618" s="3">
        <f>IF(X$3=0,0,INDEX(Sheet1!RawDataCols,$C618,X$5)*$R618)</f>
        <v>0</v>
      </c>
      <c r="Y618" s="3">
        <f>IF(Y$3=0,0,INDEX(Sheet1!RawDataCols,$C618,Y$5)*$R618)</f>
        <v>0</v>
      </c>
      <c r="Z618" s="3">
        <f>IF(Z$3=0,0,INDEX(Sheet1!RawDataCols,$C618,Z$5)*$R618)</f>
        <v>0</v>
      </c>
      <c r="AA618" s="3">
        <f>IF(AA$3=0,0,INDEX(Sheet1!RawDataCols,$C618,AA$5)*$R618)</f>
        <v>0</v>
      </c>
      <c r="AB618" s="3">
        <f>IF(AB$3=0,0,INDEX(Sheet1!RawDataCols,$C618,AB$5)*$R618)</f>
        <v>0</v>
      </c>
      <c r="AC618" s="3">
        <f>IF(AC$3=0,0,INDEX(Sheet1!RawDataCols,$C618,AC$5)*$R618)</f>
        <v>0</v>
      </c>
      <c r="AD618" s="3">
        <f>IF(AD$3=0,0,INDEX(Sheet1!RawDataCols,$C618,AD$5)*$R618)</f>
        <v>0</v>
      </c>
      <c r="AE618" s="3">
        <f>IF(AE$3=0,0,INDEX(Sheet1!RawDataCols,$C618,AE$5)*$R618)</f>
        <v>0</v>
      </c>
      <c r="AF618" s="3">
        <f>IF(AF$3=0,0,INDEX(Sheet1!RawDataCols,$C618,AF$5)*$R618)</f>
        <v>0</v>
      </c>
      <c r="AG618" s="3">
        <f>IF(AG$3=0,0,INDEX(Sheet1!RawDataCols,$C618,AG$5)*$R618)</f>
        <v>0</v>
      </c>
      <c r="AH618" s="3">
        <f>IF(AH$3=0,0,INDEX(Sheet1!RawDataCols,$C618,AH$5)*$R618)</f>
        <v>0</v>
      </c>
      <c r="AI618" s="3">
        <f>IF(AI$3=0,0,INDEX(Sheet1!RawDataCols,$C618,AI$5)*$R618)</f>
        <v>0</v>
      </c>
      <c r="AJ618" s="3">
        <f>IF(AJ$3=0,0,INDEX(Sheet1!RawDataCols,$C618,AJ$5)*$R618)</f>
        <v>0</v>
      </c>
      <c r="AK618" s="3">
        <f>IF(AK$3=0,0,INDEX(Sheet1!RawDataCols,$C618,AK$5)*$R618)</f>
        <v>0</v>
      </c>
      <c r="AL618" s="3">
        <f>IF(AL$3=0,0,INDEX(Sheet1!RawDataCols,$C618,AL$5)*$R618)</f>
        <v>0</v>
      </c>
      <c r="AM618" s="3">
        <f>IF(AM$3=0,0,INDEX(Sheet1!RawDataCols,$C618,AM$5)*$R618)</f>
        <v>0</v>
      </c>
      <c r="AN618" s="3">
        <f>IF(AN$3=0,0,INDEX(Sheet1!RawDataCols,$C618,AN$5)*$R618)</f>
        <v>0</v>
      </c>
      <c r="AO618" s="3">
        <f>IF(AO$3=0,0,INDEX(Sheet1!RawDataCols,$C618,AO$5)*$R618)</f>
        <v>0</v>
      </c>
      <c r="AP618" s="3">
        <f>IF(AP$3=0,0,INDEX(Sheet1!RawDataCols,$C618,AP$5)*$R618)</f>
        <v>0</v>
      </c>
      <c r="AQ618" s="3">
        <f>IF(AQ$3=0,0,INDEX(Sheet1!RawDataCols,$C618,AQ$5)*$R618)</f>
        <v>0</v>
      </c>
      <c r="AR618" s="3">
        <f>IF(AR$3=0,0,INDEX(Sheet1!RawDataCols,$C618,AR$5)*$R618)</f>
        <v>0</v>
      </c>
      <c r="AS618" s="3">
        <f>IF(AS$3=0,0,INDEX(Sheet1!RawDataCols,$C618,AS$5)*$R618)</f>
        <v>0</v>
      </c>
      <c r="AT618" s="3">
        <f>IF(AT$3=0,0,INDEX(Sheet1!RawDataCols,$C618,AT$5)*$R618)</f>
        <v>0</v>
      </c>
      <c r="AU618" s="3">
        <f>IF(AU$3=0,0,INDEX(Sheet1!RawDataCols,$C618,AU$5)*$R618)</f>
        <v>0</v>
      </c>
      <c r="AV618" s="3">
        <f>IF(AV$3=0,0,INDEX(Sheet1!RawDataCols,$C618,AV$5)*$R618)</f>
        <v>0</v>
      </c>
      <c r="AW618" s="3">
        <f>IF(AW$3=0,0,INDEX(Sheet1!RawDataCols,$C618,AW$5)*$R618)</f>
        <v>0</v>
      </c>
      <c r="AX618" s="3">
        <f>IF(AX$3=0,0,INDEX(Sheet1!RawDataCols,$C618,AX$5)*$R618)</f>
        <v>0</v>
      </c>
      <c r="AY618" s="3">
        <f>IF(AY$3=0,0,INDEX(Sheet1!RawDataCols,$C618,AY$5)*$R618)</f>
        <v>0</v>
      </c>
      <c r="AZ618" s="3">
        <f>IF(AZ$3=0,0,INDEX(Sheet1!RawDataCols,$C618,AZ$5)*$R618)</f>
        <v>0</v>
      </c>
      <c r="BA618" s="3">
        <f>IF(BA$3=0,0,INDEX(Sheet1!RawDataCols,$C618,BA$5)*$R618)</f>
        <v>0</v>
      </c>
      <c r="BB618" s="3">
        <f>IF(BB$3=0,0,INDEX(Sheet1!RawDataCols,$C618,BB$5)*$R618)</f>
        <v>0</v>
      </c>
      <c r="BC618" s="3">
        <f>IF(BC$3=0,0,INDEX(Sheet1!RawDataCols,$C618,BC$5)*$R618)</f>
        <v>0</v>
      </c>
      <c r="BD618" s="3">
        <f>IF(BD$3=0,0,INDEX(Sheet1!RawDataCols,$C618,BD$5)*$R618)</f>
        <v>0</v>
      </c>
      <c r="BE618" s="3">
        <f>IF(BE$3=0,0,INDEX(Sheet1!RawDataCols,$C618,BE$5)*$R618)</f>
        <v>0</v>
      </c>
      <c r="BF618" s="3">
        <f>IF(BF$3=0,0,INDEX(Sheet1!RawDataCols,$C618,BF$5)*$R618)</f>
        <v>0</v>
      </c>
      <c r="BG618" s="179">
        <f>IF(BG$3=0,0,INDEX(Sheet1!RawDataCols,$C618,BG$5)*$R618)</f>
        <v>0</v>
      </c>
      <c r="BH618" s="33">
        <f t="shared" si="107"/>
        <v>0</v>
      </c>
      <c r="BI618" s="33">
        <f t="shared" si="108"/>
        <v>0</v>
      </c>
      <c r="BJ618" s="33">
        <f t="shared" si="109"/>
        <v>0</v>
      </c>
      <c r="BK618" s="3">
        <f>IF(BK$3=0,0,INDEX(Sheet1!RawDataCols,$C618,BK$5)*$R618)</f>
        <v>0</v>
      </c>
      <c r="BL618" s="3">
        <f>IF(BL$3=0,0,INDEX(Sheet1!RawDataCols,$C618,BL$5)*$R618)</f>
        <v>0</v>
      </c>
      <c r="BM618" s="3">
        <f>IF(BM$3=0,0,INDEX(Sheet1!RawDataCols,$C618,BM$5)*$R618)</f>
        <v>0</v>
      </c>
      <c r="BN618" s="3">
        <f>IF(BN$3=0,0,INDEX(Sheet1!RawDataCols,$C618,BN$5)*$R618)</f>
        <v>0</v>
      </c>
      <c r="BO618" s="3">
        <f>IF(BO$3=0,0,INDEX(Sheet1!RawDataCols,$C618,BO$5)*$R618)</f>
        <v>43.046250000000001</v>
      </c>
      <c r="BP618" s="3">
        <f>IF(BP$3=0,0,INDEX(Sheet1!RawDataCols,$C618,BP$5)*$R618)</f>
        <v>0</v>
      </c>
      <c r="BQ618" s="3">
        <f t="shared" si="110"/>
        <v>0</v>
      </c>
      <c r="BR618" s="3">
        <f t="shared" si="111"/>
        <v>0</v>
      </c>
      <c r="BS618" s="3">
        <f t="shared" si="112"/>
        <v>0</v>
      </c>
      <c r="BT618" s="3">
        <f t="shared" si="113"/>
        <v>0</v>
      </c>
      <c r="BU618" s="3" t="str">
        <f>INDEX(Sheet1!$BS$2:$BS$1000,MATCH($A618,Sheet1!$A$2:$A$1000,0))</f>
        <v>02</v>
      </c>
      <c r="BV618" s="3">
        <f>INDEX(Sheet1!$BT$2:$BT$1000,MATCH($A618,Sheet1!$A$2:$A$1000,0))</f>
        <v>0</v>
      </c>
    </row>
    <row r="619" spans="1:74" x14ac:dyDescent="0.2">
      <c r="A619" s="247" t="s">
        <v>1137</v>
      </c>
      <c r="B619" s="3">
        <f>MATCH($A619,Sheet1!ACCOUNTNO,0)</f>
        <v>79</v>
      </c>
      <c r="C619" s="3">
        <f t="shared" si="104"/>
        <v>79</v>
      </c>
      <c r="D619" s="3" t="str">
        <f>IF(D$3=0,0,INDEX(Sheet1!RawDataCols,$C619,D$5))</f>
        <v>12180A05</v>
      </c>
      <c r="E619" s="3" t="str">
        <f>IF(E$3=0,0,INDEX(Sheet1!RawDataCols,$C619,E$5))</f>
        <v xml:space="preserve">12180          </v>
      </c>
      <c r="F619" s="3" t="str">
        <f>IF(F$3=0,0,INDEX(Sheet1!RawDataCols,$C619,F$5))</f>
        <v xml:space="preserve">A05            </v>
      </c>
      <c r="G619" s="3" t="str">
        <f>IF(G$3=0,0,INDEX(Sheet1!RawDataCols,$C619,G$5))</f>
        <v xml:space="preserve">               </v>
      </c>
      <c r="H619" s="3" t="str">
        <f>IF(H$3=0,0,INDEX(Sheet1!RawDataCols,$C619,H$5))</f>
        <v xml:space="preserve">               </v>
      </c>
      <c r="I619" s="3" t="str">
        <f>IF(I$3=0,0,INDEX(Sheet1!RawDataCols,$C619,I$5))</f>
        <v xml:space="preserve">               </v>
      </c>
      <c r="J619" s="3" t="str">
        <f>IF(J$3=0,0,INDEX(Sheet1!RawDataCols,$C619,J$5))</f>
        <v xml:space="preserve">               </v>
      </c>
      <c r="K619" s="3" t="str">
        <f>IF(K$3=0,0,INDEX(Sheet1!RawDataCols,$C619,K$5))</f>
        <v xml:space="preserve">               </v>
      </c>
      <c r="L619" s="3" t="str">
        <f>IF(L$3=0,0,INDEX(Sheet1!RawDataCols,$C619,L$5))</f>
        <v xml:space="preserve">               </v>
      </c>
      <c r="M619" s="3" t="str">
        <f>IF(M$3=0,0,INDEX(Sheet1!RawDataCols,$C619,M$5))</f>
        <v xml:space="preserve">F007  </v>
      </c>
      <c r="N619" s="3" t="str">
        <f>IF(N$3=0,0,INDEX(Sheet1!RawDataCols,$C619,N$5))</f>
        <v>Outgoing - Other - 26a Grote St</v>
      </c>
      <c r="O619" s="3">
        <f>INDEX(Sheet1!RawDataCols,$C619,O$5)</f>
        <v>9</v>
      </c>
      <c r="P619" s="3" t="str">
        <f>INDEX(Sheet1!RawDataCols,$C619,P$5)</f>
        <v>Cost of Sales</v>
      </c>
      <c r="Q619" s="3" t="str">
        <f>IF(Q$3=0,0,INDEX(Sheet1!RawDataCols,$C619,Q$5))</f>
        <v>I</v>
      </c>
      <c r="R619" s="3">
        <f t="shared" si="105"/>
        <v>1</v>
      </c>
      <c r="S619" s="3">
        <f t="shared" si="106"/>
        <v>-1</v>
      </c>
      <c r="T619" s="3">
        <f>IF(T$3=0,0,INDEX(Sheet1!RawDataCols,$C619,T$5)*$R619)</f>
        <v>0</v>
      </c>
      <c r="U619" s="3">
        <f>IF(U$3=0,0,INDEX(Sheet1!RawDataCols,$C619,U$5)*$R619)</f>
        <v>0</v>
      </c>
      <c r="V619" s="3">
        <f>IF(V$3=0,0,INDEX(Sheet1!RawDataCols,$C619,V$5)*$R619)</f>
        <v>51.5</v>
      </c>
      <c r="W619" s="3">
        <f>IF(W$3=0,0,INDEX(Sheet1!RawDataCols,$C619,W$5)*$R619)</f>
        <v>0</v>
      </c>
      <c r="X619" s="3">
        <f>IF(X$3=0,0,INDEX(Sheet1!RawDataCols,$C619,X$5)*$R619)</f>
        <v>0</v>
      </c>
      <c r="Y619" s="3">
        <f>IF(Y$3=0,0,INDEX(Sheet1!RawDataCols,$C619,Y$5)*$R619)</f>
        <v>51.5</v>
      </c>
      <c r="Z619" s="3">
        <f>IF(Z$3=0,0,INDEX(Sheet1!RawDataCols,$C619,Z$5)*$R619)</f>
        <v>0</v>
      </c>
      <c r="AA619" s="3">
        <f>IF(AA$3=0,0,INDEX(Sheet1!RawDataCols,$C619,AA$5)*$R619)</f>
        <v>0</v>
      </c>
      <c r="AB619" s="3">
        <f>IF(AB$3=0,0,INDEX(Sheet1!RawDataCols,$C619,AB$5)*$R619)</f>
        <v>51.5</v>
      </c>
      <c r="AC619" s="3">
        <f>IF(AC$3=0,0,INDEX(Sheet1!RawDataCols,$C619,AC$5)*$R619)</f>
        <v>0</v>
      </c>
      <c r="AD619" s="3">
        <f>IF(AD$3=0,0,INDEX(Sheet1!RawDataCols,$C619,AD$5)*$R619)</f>
        <v>0</v>
      </c>
      <c r="AE619" s="3">
        <f>IF(AE$3=0,0,INDEX(Sheet1!RawDataCols,$C619,AE$5)*$R619)</f>
        <v>51.5</v>
      </c>
      <c r="AF619" s="3">
        <f>IF(AF$3=0,0,INDEX(Sheet1!RawDataCols,$C619,AF$5)*$R619)</f>
        <v>0</v>
      </c>
      <c r="AG619" s="3">
        <f>IF(AG$3=0,0,INDEX(Sheet1!RawDataCols,$C619,AG$5)*$R619)</f>
        <v>600</v>
      </c>
      <c r="AH619" s="3">
        <f>IF(AH$3=0,0,INDEX(Sheet1!RawDataCols,$C619,AH$5)*$R619)</f>
        <v>51.5</v>
      </c>
      <c r="AI619" s="3">
        <f>IF(AI$3=0,0,INDEX(Sheet1!RawDataCols,$C619,AI$5)*$R619)</f>
        <v>0</v>
      </c>
      <c r="AJ619" s="3">
        <f>IF(AJ$3=0,0,INDEX(Sheet1!RawDataCols,$C619,AJ$5)*$R619)</f>
        <v>0</v>
      </c>
      <c r="AK619" s="3">
        <f>IF(AK$3=0,0,INDEX(Sheet1!RawDataCols,$C619,AK$5)*$R619)</f>
        <v>51.5</v>
      </c>
      <c r="AL619" s="3">
        <f>IF(AL$3=0,0,INDEX(Sheet1!RawDataCols,$C619,AL$5)*$R619)</f>
        <v>0</v>
      </c>
      <c r="AM619" s="3">
        <f>IF(AM$3=0,0,INDEX(Sheet1!RawDataCols,$C619,AM$5)*$R619)</f>
        <v>0</v>
      </c>
      <c r="AN619" s="3">
        <f>IF(AN$3=0,0,INDEX(Sheet1!RawDataCols,$C619,AN$5)*$R619)</f>
        <v>0</v>
      </c>
      <c r="AO619" s="3">
        <f>IF(AO$3=0,0,INDEX(Sheet1!RawDataCols,$C619,AO$5)*$R619)</f>
        <v>0</v>
      </c>
      <c r="AP619" s="3">
        <f>IF(AP$3=0,0,INDEX(Sheet1!RawDataCols,$C619,AP$5)*$R619)</f>
        <v>0</v>
      </c>
      <c r="AQ619" s="3">
        <f>IF(AQ$3=0,0,INDEX(Sheet1!RawDataCols,$C619,AQ$5)*$R619)</f>
        <v>51.5</v>
      </c>
      <c r="AR619" s="3">
        <f>IF(AR$3=0,0,INDEX(Sheet1!RawDataCols,$C619,AR$5)*$R619)</f>
        <v>0</v>
      </c>
      <c r="AS619" s="3">
        <f>IF(AS$3=0,0,INDEX(Sheet1!RawDataCols,$C619,AS$5)*$R619)</f>
        <v>0</v>
      </c>
      <c r="AT619" s="3">
        <f>IF(AT$3=0,0,INDEX(Sheet1!RawDataCols,$C619,AT$5)*$R619)</f>
        <v>51.5</v>
      </c>
      <c r="AU619" s="3">
        <f>IF(AU$3=0,0,INDEX(Sheet1!RawDataCols,$C619,AU$5)*$R619)</f>
        <v>0</v>
      </c>
      <c r="AV619" s="3">
        <f>IF(AV$3=0,0,INDEX(Sheet1!RawDataCols,$C619,AV$5)*$R619)</f>
        <v>0</v>
      </c>
      <c r="AW619" s="3">
        <f>IF(AW$3=0,0,INDEX(Sheet1!RawDataCols,$C619,AW$5)*$R619)</f>
        <v>51.5</v>
      </c>
      <c r="AX619" s="3">
        <f>IF(AX$3=0,0,INDEX(Sheet1!RawDataCols,$C619,AX$5)*$R619)</f>
        <v>0</v>
      </c>
      <c r="AY619" s="3">
        <f>IF(AY$3=0,0,INDEX(Sheet1!RawDataCols,$C619,AY$5)*$R619)</f>
        <v>0</v>
      </c>
      <c r="AZ619" s="3">
        <f>IF(AZ$3=0,0,INDEX(Sheet1!RawDataCols,$C619,AZ$5)*$R619)</f>
        <v>51.5</v>
      </c>
      <c r="BA619" s="3">
        <f>IF(BA$3=0,0,INDEX(Sheet1!RawDataCols,$C619,BA$5)*$R619)</f>
        <v>0</v>
      </c>
      <c r="BB619" s="3">
        <f>IF(BB$3=0,0,INDEX(Sheet1!RawDataCols,$C619,BB$5)*$R619)</f>
        <v>0</v>
      </c>
      <c r="BC619" s="3">
        <f>IF(BC$3=0,0,INDEX(Sheet1!RawDataCols,$C619,BC$5)*$R619)</f>
        <v>51.5</v>
      </c>
      <c r="BD619" s="3">
        <f>IF(BD$3=0,0,INDEX(Sheet1!RawDataCols,$C619,BD$5)*$R619)</f>
        <v>0</v>
      </c>
      <c r="BE619" s="3">
        <f>IF(BE$3=0,0,INDEX(Sheet1!RawDataCols,$C619,BE$5)*$R619)</f>
        <v>0</v>
      </c>
      <c r="BF619" s="3">
        <f>IF(BF$3=0,0,INDEX(Sheet1!RawDataCols,$C619,BF$5)*$R619)</f>
        <v>51.5</v>
      </c>
      <c r="BG619" s="179">
        <f>IF(BG$3=0,0,INDEX(Sheet1!RawDataCols,$C619,BG$5)*$R619)</f>
        <v>0</v>
      </c>
      <c r="BH619" s="33">
        <f t="shared" si="107"/>
        <v>600</v>
      </c>
      <c r="BI619" s="33">
        <f t="shared" si="108"/>
        <v>566.5</v>
      </c>
      <c r="BJ619" s="33">
        <f t="shared" si="109"/>
        <v>0</v>
      </c>
      <c r="BK619" s="3">
        <f>IF(BK$3=0,0,INDEX(Sheet1!RawDataCols,$C619,BK$5)*$R619)</f>
        <v>35.40625</v>
      </c>
      <c r="BL619" s="3">
        <f>IF(BL$3=0,0,INDEX(Sheet1!RawDataCols,$C619,BL$5)*$R619)</f>
        <v>0</v>
      </c>
      <c r="BM619" s="3">
        <f>IF(BM$3=0,0,INDEX(Sheet1!RawDataCols,$C619,BM$5)*$R619)</f>
        <v>0</v>
      </c>
      <c r="BN619" s="3">
        <f>IF(BN$3=0,0,INDEX(Sheet1!RawDataCols,$C619,BN$5)*$R619)</f>
        <v>70.801874999999995</v>
      </c>
      <c r="BO619" s="3">
        <f>IF(BO$3=0,0,INDEX(Sheet1!RawDataCols,$C619,BO$5)*$R619)</f>
        <v>0</v>
      </c>
      <c r="BP619" s="3">
        <f>IF(BP$3=0,0,INDEX(Sheet1!RawDataCols,$C619,BP$5)*$R619)</f>
        <v>0</v>
      </c>
      <c r="BQ619" s="3">
        <f t="shared" si="110"/>
        <v>0</v>
      </c>
      <c r="BR619" s="3">
        <f t="shared" si="111"/>
        <v>600</v>
      </c>
      <c r="BS619" s="3">
        <f t="shared" si="112"/>
        <v>0</v>
      </c>
      <c r="BT619" s="3">
        <f t="shared" si="113"/>
        <v>0</v>
      </c>
      <c r="BU619" s="3" t="str">
        <f>INDEX(Sheet1!$BS$2:$BS$1000,MATCH($A619,Sheet1!$A$2:$A$1000,0))</f>
        <v>02</v>
      </c>
      <c r="BV619" s="3">
        <f>INDEX(Sheet1!$BT$2:$BT$1000,MATCH($A619,Sheet1!$A$2:$A$1000,0))</f>
        <v>0</v>
      </c>
    </row>
    <row r="620" spans="1:74" x14ac:dyDescent="0.2">
      <c r="A620" s="247" t="s">
        <v>1150</v>
      </c>
      <c r="B620" s="3">
        <f>MATCH($A620,Sheet1!ACCOUNTNO,0)</f>
        <v>106</v>
      </c>
      <c r="C620" s="3">
        <f t="shared" si="104"/>
        <v>106</v>
      </c>
      <c r="D620" s="3" t="str">
        <f>IF(D$3=0,0,INDEX(Sheet1!RawDataCols,$C620,D$5))</f>
        <v>21160A14</v>
      </c>
      <c r="E620" s="3" t="str">
        <f>IF(E$3=0,0,INDEX(Sheet1!RawDataCols,$C620,E$5))</f>
        <v xml:space="preserve">21160          </v>
      </c>
      <c r="F620" s="3" t="str">
        <f>IF(F$3=0,0,INDEX(Sheet1!RawDataCols,$C620,F$5))</f>
        <v xml:space="preserve">A14            </v>
      </c>
      <c r="G620" s="3" t="str">
        <f>IF(G$3=0,0,INDEX(Sheet1!RawDataCols,$C620,G$5))</f>
        <v xml:space="preserve">               </v>
      </c>
      <c r="H620" s="3" t="str">
        <f>IF(H$3=0,0,INDEX(Sheet1!RawDataCols,$C620,H$5))</f>
        <v xml:space="preserve">               </v>
      </c>
      <c r="I620" s="3" t="str">
        <f>IF(I$3=0,0,INDEX(Sheet1!RawDataCols,$C620,I$5))</f>
        <v xml:space="preserve">               </v>
      </c>
      <c r="J620" s="3" t="str">
        <f>IF(J$3=0,0,INDEX(Sheet1!RawDataCols,$C620,J$5))</f>
        <v xml:space="preserve">               </v>
      </c>
      <c r="K620" s="3" t="str">
        <f>IF(K$3=0,0,INDEX(Sheet1!RawDataCols,$C620,K$5))</f>
        <v xml:space="preserve">               </v>
      </c>
      <c r="L620" s="3" t="str">
        <f>IF(L$3=0,0,INDEX(Sheet1!RawDataCols,$C620,L$5))</f>
        <v xml:space="preserve">               </v>
      </c>
      <c r="M620" s="3" t="str">
        <f>IF(M$3=0,0,INDEX(Sheet1!RawDataCols,$C620,M$5))</f>
        <v xml:space="preserve">F007  </v>
      </c>
      <c r="N620" s="3" t="str">
        <f>IF(N$3=0,0,INDEX(Sheet1!RawDataCols,$C620,N$5))</f>
        <v>Management Fee - 120 Queen Road</v>
      </c>
      <c r="O620" s="3">
        <f>INDEX(Sheet1!RawDataCols,$C620,O$5)</f>
        <v>13</v>
      </c>
      <c r="P620" s="3" t="str">
        <f>INDEX(Sheet1!RawDataCols,$C620,P$5)</f>
        <v>Cost and Expenses</v>
      </c>
      <c r="Q620" s="3" t="str">
        <f>IF(Q$3=0,0,INDEX(Sheet1!RawDataCols,$C620,Q$5))</f>
        <v>I</v>
      </c>
      <c r="R620" s="3">
        <f t="shared" si="105"/>
        <v>1</v>
      </c>
      <c r="S620" s="3">
        <f t="shared" si="106"/>
        <v>-1</v>
      </c>
      <c r="T620" s="3">
        <f>IF(T$3=0,0,INDEX(Sheet1!RawDataCols,$C620,T$5)*$R620)</f>
        <v>0</v>
      </c>
      <c r="U620" s="3">
        <f>IF(U$3=0,0,INDEX(Sheet1!RawDataCols,$C620,U$5)*$R620)</f>
        <v>450.03</v>
      </c>
      <c r="V620" s="3">
        <f>IF(V$3=0,0,INDEX(Sheet1!RawDataCols,$C620,V$5)*$R620)</f>
        <v>101.75</v>
      </c>
      <c r="W620" s="3">
        <f>IF(W$3=0,0,INDEX(Sheet1!RawDataCols,$C620,W$5)*$R620)</f>
        <v>110.8</v>
      </c>
      <c r="X620" s="3">
        <f>IF(X$3=0,0,INDEX(Sheet1!RawDataCols,$C620,X$5)*$R620)</f>
        <v>41.99</v>
      </c>
      <c r="Y620" s="3">
        <f>IF(Y$3=0,0,INDEX(Sheet1!RawDataCols,$C620,Y$5)*$R620)</f>
        <v>101.75</v>
      </c>
      <c r="Z620" s="3">
        <f>IF(Z$3=0,0,INDEX(Sheet1!RawDataCols,$C620,Z$5)*$R620)</f>
        <v>24.04</v>
      </c>
      <c r="AA620" s="3">
        <f>IF(AA$3=0,0,INDEX(Sheet1!RawDataCols,$C620,AA$5)*$R620)</f>
        <v>42.5</v>
      </c>
      <c r="AB620" s="3">
        <f>IF(AB$3=0,0,INDEX(Sheet1!RawDataCols,$C620,AB$5)*$R620)</f>
        <v>101.75</v>
      </c>
      <c r="AC620" s="3">
        <f>IF(AC$3=0,0,INDEX(Sheet1!RawDataCols,$C620,AC$5)*$R620)</f>
        <v>45.43</v>
      </c>
      <c r="AD620" s="3">
        <f>IF(AD$3=0,0,INDEX(Sheet1!RawDataCols,$C620,AD$5)*$R620)</f>
        <v>0</v>
      </c>
      <c r="AE620" s="3">
        <f>IF(AE$3=0,0,INDEX(Sheet1!RawDataCols,$C620,AE$5)*$R620)</f>
        <v>101.75</v>
      </c>
      <c r="AF620" s="3">
        <f>IF(AF$3=0,0,INDEX(Sheet1!RawDataCols,$C620,AF$5)*$R620)</f>
        <v>441.52</v>
      </c>
      <c r="AG620" s="3">
        <f>IF(AG$3=0,0,INDEX(Sheet1!RawDataCols,$C620,AG$5)*$R620)</f>
        <v>0</v>
      </c>
      <c r="AH620" s="3">
        <f>IF(AH$3=0,0,INDEX(Sheet1!RawDataCols,$C620,AH$5)*$R620)</f>
        <v>101.75</v>
      </c>
      <c r="AI620" s="3">
        <f>IF(AI$3=0,0,INDEX(Sheet1!RawDataCols,$C620,AI$5)*$R620)</f>
        <v>45.43</v>
      </c>
      <c r="AJ620" s="3">
        <f>IF(AJ$3=0,0,INDEX(Sheet1!RawDataCols,$C620,AJ$5)*$R620)</f>
        <v>0</v>
      </c>
      <c r="AK620" s="3">
        <f>IF(AK$3=0,0,INDEX(Sheet1!RawDataCols,$C620,AK$5)*$R620)</f>
        <v>101.75</v>
      </c>
      <c r="AL620" s="3">
        <f>IF(AL$3=0,0,INDEX(Sheet1!RawDataCols,$C620,AL$5)*$R620)</f>
        <v>438.55</v>
      </c>
      <c r="AM620" s="3">
        <f>IF(AM$3=0,0,INDEX(Sheet1!RawDataCols,$C620,AM$5)*$R620)</f>
        <v>514.17999999999995</v>
      </c>
      <c r="AN620" s="3">
        <f>IF(AN$3=0,0,INDEX(Sheet1!RawDataCols,$C620,AN$5)*$R620)</f>
        <v>514.17999999999995</v>
      </c>
      <c r="AO620" s="3">
        <f>IF(AO$3=0,0,INDEX(Sheet1!RawDataCols,$C620,AO$5)*$R620)</f>
        <v>45.51</v>
      </c>
      <c r="AP620" s="3">
        <f>IF(AP$3=0,0,INDEX(Sheet1!RawDataCols,$C620,AP$5)*$R620)</f>
        <v>0</v>
      </c>
      <c r="AQ620" s="3">
        <f>IF(AQ$3=0,0,INDEX(Sheet1!RawDataCols,$C620,AQ$5)*$R620)</f>
        <v>101.75</v>
      </c>
      <c r="AR620" s="3">
        <f>IF(AR$3=0,0,INDEX(Sheet1!RawDataCols,$C620,AR$5)*$R620)</f>
        <v>46.65</v>
      </c>
      <c r="AS620" s="3">
        <f>IF(AS$3=0,0,INDEX(Sheet1!RawDataCols,$C620,AS$5)*$R620)</f>
        <v>53.24</v>
      </c>
      <c r="AT620" s="3">
        <f>IF(AT$3=0,0,INDEX(Sheet1!RawDataCols,$C620,AT$5)*$R620)</f>
        <v>101.75</v>
      </c>
      <c r="AU620" s="3">
        <f>IF(AU$3=0,0,INDEX(Sheet1!RawDataCols,$C620,AU$5)*$R620)</f>
        <v>0</v>
      </c>
      <c r="AV620" s="3">
        <f>IF(AV$3=0,0,INDEX(Sheet1!RawDataCols,$C620,AV$5)*$R620)</f>
        <v>0</v>
      </c>
      <c r="AW620" s="3">
        <f>IF(AW$3=0,0,INDEX(Sheet1!RawDataCols,$C620,AW$5)*$R620)</f>
        <v>101.75</v>
      </c>
      <c r="AX620" s="3">
        <f>IF(AX$3=0,0,INDEX(Sheet1!RawDataCols,$C620,AX$5)*$R620)</f>
        <v>474.32</v>
      </c>
      <c r="AY620" s="3">
        <f>IF(AY$3=0,0,INDEX(Sheet1!RawDataCols,$C620,AY$5)*$R620)</f>
        <v>430.99</v>
      </c>
      <c r="AZ620" s="3">
        <f>IF(AZ$3=0,0,INDEX(Sheet1!RawDataCols,$C620,AZ$5)*$R620)</f>
        <v>101.75</v>
      </c>
      <c r="BA620" s="3">
        <f>IF(BA$3=0,0,INDEX(Sheet1!RawDataCols,$C620,BA$5)*$R620)</f>
        <v>41.99</v>
      </c>
      <c r="BB620" s="3">
        <f>IF(BB$3=0,0,INDEX(Sheet1!RawDataCols,$C620,BB$5)*$R620)</f>
        <v>27.46</v>
      </c>
      <c r="BC620" s="3">
        <f>IF(BC$3=0,0,INDEX(Sheet1!RawDataCols,$C620,BC$5)*$R620)</f>
        <v>101.75</v>
      </c>
      <c r="BD620" s="3">
        <f>IF(BD$3=0,0,INDEX(Sheet1!RawDataCols,$C620,BD$5)*$R620)</f>
        <v>42.5</v>
      </c>
      <c r="BE620" s="3">
        <f>IF(BE$3=0,0,INDEX(Sheet1!RawDataCols,$C620,BE$5)*$R620)</f>
        <v>27.46</v>
      </c>
      <c r="BF620" s="3">
        <f>IF(BF$3=0,0,INDEX(Sheet1!RawDataCols,$C620,BF$5)*$R620)</f>
        <v>101.75</v>
      </c>
      <c r="BG620" s="179">
        <f>IF(BG$3=0,0,INDEX(Sheet1!RawDataCols,$C620,BG$5)*$R620)</f>
        <v>42.5</v>
      </c>
      <c r="BH620" s="33">
        <f t="shared" si="107"/>
        <v>1560.3899999999999</v>
      </c>
      <c r="BI620" s="33">
        <f t="shared" si="108"/>
        <v>1633.4299999999998</v>
      </c>
      <c r="BJ620" s="33">
        <f t="shared" si="109"/>
        <v>1756.74</v>
      </c>
      <c r="BK620" s="3">
        <f>IF(BK$3=0,0,INDEX(Sheet1!RawDataCols,$C620,BK$5)*$R620)</f>
        <v>108.89533299999999</v>
      </c>
      <c r="BL620" s="3">
        <f>IF(BL$3=0,0,INDEX(Sheet1!RawDataCols,$C620,BL$5)*$R620)</f>
        <v>140.39866599999999</v>
      </c>
      <c r="BM620" s="3">
        <f>IF(BM$3=0,0,INDEX(Sheet1!RawDataCols,$C620,BM$5)*$R620)</f>
        <v>165.232</v>
      </c>
      <c r="BN620" s="3">
        <f>IF(BN$3=0,0,INDEX(Sheet1!RawDataCols,$C620,BN$5)*$R620)</f>
        <v>188.214</v>
      </c>
      <c r="BO620" s="3">
        <f>IF(BO$3=0,0,INDEX(Sheet1!RawDataCols,$C620,BO$5)*$R620)</f>
        <v>61.328000000000003</v>
      </c>
      <c r="BP620" s="3">
        <f>IF(BP$3=0,0,INDEX(Sheet1!RawDataCols,$C620,BP$5)*$R620)</f>
        <v>1000.21</v>
      </c>
      <c r="BQ620" s="3">
        <f t="shared" si="110"/>
        <v>534.52</v>
      </c>
      <c r="BR620" s="3">
        <f t="shared" si="111"/>
        <v>0</v>
      </c>
      <c r="BS620" s="3">
        <f t="shared" si="112"/>
        <v>567.41999999999996</v>
      </c>
      <c r="BT620" s="3">
        <f t="shared" si="113"/>
        <v>1025.8699999999999</v>
      </c>
      <c r="BU620" s="3" t="str">
        <f>INDEX(Sheet1!$BS$2:$BS$1000,MATCH($A620,Sheet1!$A$2:$A$1000,0))</f>
        <v>08</v>
      </c>
      <c r="BV620" s="3">
        <f>INDEX(Sheet1!$BT$2:$BT$1000,MATCH($A620,Sheet1!$A$2:$A$1000,0))</f>
        <v>1025.8699999999999</v>
      </c>
    </row>
    <row r="621" spans="1:74" x14ac:dyDescent="0.2">
      <c r="A621" s="247" t="s">
        <v>1152</v>
      </c>
      <c r="B621" s="3">
        <f>MATCH($A621,Sheet1!ACCOUNTNO,0)</f>
        <v>108</v>
      </c>
      <c r="C621" s="3">
        <f t="shared" si="104"/>
        <v>108</v>
      </c>
      <c r="D621" s="3" t="str">
        <f>IF(D$3=0,0,INDEX(Sheet1!RawDataCols,$C621,D$5))</f>
        <v>21160A16</v>
      </c>
      <c r="E621" s="3" t="str">
        <f>IF(E$3=0,0,INDEX(Sheet1!RawDataCols,$C621,E$5))</f>
        <v xml:space="preserve">21160          </v>
      </c>
      <c r="F621" s="3" t="str">
        <f>IF(F$3=0,0,INDEX(Sheet1!RawDataCols,$C621,F$5))</f>
        <v xml:space="preserve">A16            </v>
      </c>
      <c r="G621" s="3" t="str">
        <f>IF(G$3=0,0,INDEX(Sheet1!RawDataCols,$C621,G$5))</f>
        <v xml:space="preserve">               </v>
      </c>
      <c r="H621" s="3" t="str">
        <f>IF(H$3=0,0,INDEX(Sheet1!RawDataCols,$C621,H$5))</f>
        <v xml:space="preserve">               </v>
      </c>
      <c r="I621" s="3" t="str">
        <f>IF(I$3=0,0,INDEX(Sheet1!RawDataCols,$C621,I$5))</f>
        <v xml:space="preserve">               </v>
      </c>
      <c r="J621" s="3" t="str">
        <f>IF(J$3=0,0,INDEX(Sheet1!RawDataCols,$C621,J$5))</f>
        <v xml:space="preserve">               </v>
      </c>
      <c r="K621" s="3" t="str">
        <f>IF(K$3=0,0,INDEX(Sheet1!RawDataCols,$C621,K$5))</f>
        <v xml:space="preserve">               </v>
      </c>
      <c r="L621" s="3" t="str">
        <f>IF(L$3=0,0,INDEX(Sheet1!RawDataCols,$C621,L$5))</f>
        <v xml:space="preserve">               </v>
      </c>
      <c r="M621" s="3" t="str">
        <f>IF(M$3=0,0,INDEX(Sheet1!RawDataCols,$C621,M$5))</f>
        <v xml:space="preserve">F007  </v>
      </c>
      <c r="N621" s="3" t="str">
        <f>IF(N$3=0,0,INDEX(Sheet1!RawDataCols,$C621,N$5))</f>
        <v>Management Fee - 534 Queen Road</v>
      </c>
      <c r="O621" s="3">
        <f>INDEX(Sheet1!RawDataCols,$C621,O$5)</f>
        <v>13</v>
      </c>
      <c r="P621" s="3" t="str">
        <f>INDEX(Sheet1!RawDataCols,$C621,P$5)</f>
        <v>Cost and Expenses</v>
      </c>
      <c r="Q621" s="3" t="str">
        <f>IF(Q$3=0,0,INDEX(Sheet1!RawDataCols,$C621,Q$5))</f>
        <v>I</v>
      </c>
      <c r="R621" s="3">
        <f t="shared" si="105"/>
        <v>1</v>
      </c>
      <c r="S621" s="3">
        <f t="shared" si="106"/>
        <v>-1</v>
      </c>
      <c r="T621" s="3">
        <f>IF(T$3=0,0,INDEX(Sheet1!RawDataCols,$C621,T$5)*$R621)</f>
        <v>0</v>
      </c>
      <c r="U621" s="3">
        <f>IF(U$3=0,0,INDEX(Sheet1!RawDataCols,$C621,U$5)*$R621)</f>
        <v>794.11</v>
      </c>
      <c r="V621" s="3">
        <f>IF(V$3=0,0,INDEX(Sheet1!RawDataCols,$C621,V$5)*$R621)</f>
        <v>316.24</v>
      </c>
      <c r="W621" s="3">
        <f>IF(W$3=0,0,INDEX(Sheet1!RawDataCols,$C621,W$5)*$R621)</f>
        <v>1660.16</v>
      </c>
      <c r="X621" s="3">
        <f>IF(X$3=0,0,INDEX(Sheet1!RawDataCols,$C621,X$5)*$R621)</f>
        <v>0</v>
      </c>
      <c r="Y621" s="3">
        <f>IF(Y$3=0,0,INDEX(Sheet1!RawDataCols,$C621,Y$5)*$R621)</f>
        <v>316.24</v>
      </c>
      <c r="Z621" s="3">
        <f>IF(Z$3=0,0,INDEX(Sheet1!RawDataCols,$C621,Z$5)*$R621)</f>
        <v>126.44</v>
      </c>
      <c r="AA621" s="3">
        <f>IF(AA$3=0,0,INDEX(Sheet1!RawDataCols,$C621,AA$5)*$R621)</f>
        <v>194.93</v>
      </c>
      <c r="AB621" s="3">
        <f>IF(AB$3=0,0,INDEX(Sheet1!RawDataCols,$C621,AB$5)*$R621)</f>
        <v>316.24</v>
      </c>
      <c r="AC621" s="3">
        <f>IF(AC$3=0,0,INDEX(Sheet1!RawDataCols,$C621,AC$5)*$R621)</f>
        <v>113.98</v>
      </c>
      <c r="AD621" s="3">
        <f>IF(AD$3=0,0,INDEX(Sheet1!RawDataCols,$C621,AD$5)*$R621)</f>
        <v>1189.05</v>
      </c>
      <c r="AE621" s="3">
        <f>IF(AE$3=0,0,INDEX(Sheet1!RawDataCols,$C621,AE$5)*$R621)</f>
        <v>316.24</v>
      </c>
      <c r="AF621" s="3">
        <f>IF(AF$3=0,0,INDEX(Sheet1!RawDataCols,$C621,AF$5)*$R621)</f>
        <v>784.1</v>
      </c>
      <c r="AG621" s="3">
        <f>IF(AG$3=0,0,INDEX(Sheet1!RawDataCols,$C621,AG$5)*$R621)</f>
        <v>0</v>
      </c>
      <c r="AH621" s="3">
        <f>IF(AH$3=0,0,INDEX(Sheet1!RawDataCols,$C621,AH$5)*$R621)</f>
        <v>316.24</v>
      </c>
      <c r="AI621" s="3">
        <f>IF(AI$3=0,0,INDEX(Sheet1!RawDataCols,$C621,AI$5)*$R621)</f>
        <v>124.64</v>
      </c>
      <c r="AJ621" s="3">
        <f>IF(AJ$3=0,0,INDEX(Sheet1!RawDataCols,$C621,AJ$5)*$R621)</f>
        <v>0</v>
      </c>
      <c r="AK621" s="3">
        <f>IF(AK$3=0,0,INDEX(Sheet1!RawDataCols,$C621,AK$5)*$R621)</f>
        <v>316.24</v>
      </c>
      <c r="AL621" s="3">
        <f>IF(AL$3=0,0,INDEX(Sheet1!RawDataCols,$C621,AL$5)*$R621)</f>
        <v>676.14</v>
      </c>
      <c r="AM621" s="3">
        <f>IF(AM$3=0,0,INDEX(Sheet1!RawDataCols,$C621,AM$5)*$R621)</f>
        <v>795.73</v>
      </c>
      <c r="AN621" s="3">
        <f>IF(AN$3=0,0,INDEX(Sheet1!RawDataCols,$C621,AN$5)*$R621)</f>
        <v>795.73</v>
      </c>
      <c r="AO621" s="3">
        <f>IF(AO$3=0,0,INDEX(Sheet1!RawDataCols,$C621,AO$5)*$R621)</f>
        <v>237.94</v>
      </c>
      <c r="AP621" s="3">
        <f>IF(AP$3=0,0,INDEX(Sheet1!RawDataCols,$C621,AP$5)*$R621)</f>
        <v>0</v>
      </c>
      <c r="AQ621" s="3">
        <f>IF(AQ$3=0,0,INDEX(Sheet1!RawDataCols,$C621,AQ$5)*$R621)</f>
        <v>316.24</v>
      </c>
      <c r="AR621" s="3">
        <f>IF(AR$3=0,0,INDEX(Sheet1!RawDataCols,$C621,AR$5)*$R621)</f>
        <v>124.64</v>
      </c>
      <c r="AS621" s="3">
        <f>IF(AS$3=0,0,INDEX(Sheet1!RawDataCols,$C621,AS$5)*$R621)</f>
        <v>129.97999999999999</v>
      </c>
      <c r="AT621" s="3">
        <f>IF(AT$3=0,0,INDEX(Sheet1!RawDataCols,$C621,AT$5)*$R621)</f>
        <v>316.24</v>
      </c>
      <c r="AU621" s="3">
        <f>IF(AU$3=0,0,INDEX(Sheet1!RawDataCols,$C621,AU$5)*$R621)</f>
        <v>118.81</v>
      </c>
      <c r="AV621" s="3">
        <f>IF(AV$3=0,0,INDEX(Sheet1!RawDataCols,$C621,AV$5)*$R621)</f>
        <v>789.11</v>
      </c>
      <c r="AW621" s="3">
        <f>IF(AW$3=0,0,INDEX(Sheet1!RawDataCols,$C621,AW$5)*$R621)</f>
        <v>316.24</v>
      </c>
      <c r="AX621" s="3">
        <f>IF(AX$3=0,0,INDEX(Sheet1!RawDataCols,$C621,AX$5)*$R621)</f>
        <v>784.1</v>
      </c>
      <c r="AY621" s="3">
        <f>IF(AY$3=0,0,INDEX(Sheet1!RawDataCols,$C621,AY$5)*$R621)</f>
        <v>107.24</v>
      </c>
      <c r="AZ621" s="3">
        <f>IF(AZ$3=0,0,INDEX(Sheet1!RawDataCols,$C621,AZ$5)*$R621)</f>
        <v>316.24</v>
      </c>
      <c r="BA621" s="3">
        <f>IF(BA$3=0,0,INDEX(Sheet1!RawDataCols,$C621,BA$5)*$R621)</f>
        <v>110.75</v>
      </c>
      <c r="BB621" s="3">
        <f>IF(BB$3=0,0,INDEX(Sheet1!RawDataCols,$C621,BB$5)*$R621)</f>
        <v>121.83</v>
      </c>
      <c r="BC621" s="3">
        <f>IF(BC$3=0,0,INDEX(Sheet1!RawDataCols,$C621,BC$5)*$R621)</f>
        <v>316.24</v>
      </c>
      <c r="BD621" s="3">
        <f>IF(BD$3=0,0,INDEX(Sheet1!RawDataCols,$C621,BD$5)*$R621)</f>
        <v>129.97999999999999</v>
      </c>
      <c r="BE621" s="3">
        <f>IF(BE$3=0,0,INDEX(Sheet1!RawDataCols,$C621,BE$5)*$R621)</f>
        <v>121.83</v>
      </c>
      <c r="BF621" s="3">
        <f>IF(BF$3=0,0,INDEX(Sheet1!RawDataCols,$C621,BF$5)*$R621)</f>
        <v>316.24</v>
      </c>
      <c r="BG621" s="179">
        <f>IF(BG$3=0,0,INDEX(Sheet1!RawDataCols,$C621,BG$5)*$R621)</f>
        <v>129.97999999999999</v>
      </c>
      <c r="BH621" s="33">
        <f t="shared" si="107"/>
        <v>4121.9800000000005</v>
      </c>
      <c r="BI621" s="33">
        <f t="shared" si="108"/>
        <v>4274.369999999999</v>
      </c>
      <c r="BJ621" s="33">
        <f t="shared" si="109"/>
        <v>4991.6799999999994</v>
      </c>
      <c r="BK621" s="3">
        <f>IF(BK$3=0,0,INDEX(Sheet1!RawDataCols,$C621,BK$5)*$R621)</f>
        <v>305.31214199999999</v>
      </c>
      <c r="BL621" s="3">
        <f>IF(BL$3=0,0,INDEX(Sheet1!RawDataCols,$C621,BL$5)*$R621)</f>
        <v>323.14928500000002</v>
      </c>
      <c r="BM621" s="3">
        <f>IF(BM$3=0,0,INDEX(Sheet1!RawDataCols,$C621,BM$5)*$R621)</f>
        <v>338.75071400000002</v>
      </c>
      <c r="BN621" s="3">
        <f>IF(BN$3=0,0,INDEX(Sheet1!RawDataCols,$C621,BN$5)*$R621)</f>
        <v>114.57714199999999</v>
      </c>
      <c r="BO621" s="3">
        <f>IF(BO$3=0,0,INDEX(Sheet1!RawDataCols,$C621,BO$5)*$R621)</f>
        <v>210.35214199999999</v>
      </c>
      <c r="BP621" s="3">
        <f>IF(BP$3=0,0,INDEX(Sheet1!RawDataCols,$C621,BP$5)*$R621)</f>
        <v>1038.6300000000001</v>
      </c>
      <c r="BQ621" s="3">
        <f t="shared" si="110"/>
        <v>989.04</v>
      </c>
      <c r="BR621" s="3">
        <f t="shared" si="111"/>
        <v>1189.05</v>
      </c>
      <c r="BS621" s="3">
        <f t="shared" si="112"/>
        <v>925.71</v>
      </c>
      <c r="BT621" s="3">
        <f t="shared" si="113"/>
        <v>1943.89</v>
      </c>
      <c r="BU621" s="3" t="str">
        <f>INDEX(Sheet1!$BS$2:$BS$1000,MATCH($A621,Sheet1!$A$2:$A$1000,0))</f>
        <v>08</v>
      </c>
      <c r="BV621" s="3">
        <f>INDEX(Sheet1!$BT$2:$BT$1000,MATCH($A621,Sheet1!$A$2:$A$1000,0))</f>
        <v>1943.89</v>
      </c>
    </row>
    <row r="622" spans="1:74" x14ac:dyDescent="0.2">
      <c r="A622" s="247" t="s">
        <v>1270</v>
      </c>
      <c r="B622" s="3">
        <f>MATCH($A622,Sheet1!ACCOUNTNO,0)</f>
        <v>153</v>
      </c>
      <c r="C622" s="3">
        <f t="shared" si="104"/>
        <v>153</v>
      </c>
      <c r="D622" s="3" t="str">
        <f>IF(D$3=0,0,INDEX(Sheet1!RawDataCols,$C622,D$5))</f>
        <v>22340A14</v>
      </c>
      <c r="E622" s="3" t="str">
        <f>IF(E$3=0,0,INDEX(Sheet1!RawDataCols,$C622,E$5))</f>
        <v xml:space="preserve">22340          </v>
      </c>
      <c r="F622" s="3" t="str">
        <f>IF(F$3=0,0,INDEX(Sheet1!RawDataCols,$C622,F$5))</f>
        <v xml:space="preserve">A14            </v>
      </c>
      <c r="G622" s="3" t="str">
        <f>IF(G$3=0,0,INDEX(Sheet1!RawDataCols,$C622,G$5))</f>
        <v xml:space="preserve">               </v>
      </c>
      <c r="H622" s="3" t="str">
        <f>IF(H$3=0,0,INDEX(Sheet1!RawDataCols,$C622,H$5))</f>
        <v xml:space="preserve">               </v>
      </c>
      <c r="I622" s="3" t="str">
        <f>IF(I$3=0,0,INDEX(Sheet1!RawDataCols,$C622,I$5))</f>
        <v xml:space="preserve">               </v>
      </c>
      <c r="J622" s="3" t="str">
        <f>IF(J$3=0,0,INDEX(Sheet1!RawDataCols,$C622,J$5))</f>
        <v xml:space="preserve">               </v>
      </c>
      <c r="K622" s="3" t="str">
        <f>IF(K$3=0,0,INDEX(Sheet1!RawDataCols,$C622,K$5))</f>
        <v xml:space="preserve">               </v>
      </c>
      <c r="L622" s="3" t="str">
        <f>IF(L$3=0,0,INDEX(Sheet1!RawDataCols,$C622,L$5))</f>
        <v xml:space="preserve">               </v>
      </c>
      <c r="M622" s="3" t="str">
        <f>IF(M$3=0,0,INDEX(Sheet1!RawDataCols,$C622,M$5))</f>
        <v xml:space="preserve">F007  </v>
      </c>
      <c r="N622" s="3" t="str">
        <f>IF(N$3=0,0,INDEX(Sheet1!RawDataCols,$C622,N$5))</f>
        <v>Fees &amp; Charges-120 Queen Road</v>
      </c>
      <c r="O622" s="3">
        <f>INDEX(Sheet1!RawDataCols,$C622,O$5)</f>
        <v>13</v>
      </c>
      <c r="P622" s="3" t="str">
        <f>INDEX(Sheet1!RawDataCols,$C622,P$5)</f>
        <v>Cost and Expenses</v>
      </c>
      <c r="Q622" s="3" t="str">
        <f>IF(Q$3=0,0,INDEX(Sheet1!RawDataCols,$C622,Q$5))</f>
        <v>I</v>
      </c>
      <c r="R622" s="3">
        <f t="shared" si="105"/>
        <v>1</v>
      </c>
      <c r="S622" s="3">
        <f t="shared" si="106"/>
        <v>-1</v>
      </c>
      <c r="T622" s="3">
        <f>IF(T$3=0,0,INDEX(Sheet1!RawDataCols,$C622,T$5)*$R622)</f>
        <v>0</v>
      </c>
      <c r="U622" s="3">
        <f>IF(U$3=0,0,INDEX(Sheet1!RawDataCols,$C622,U$5)*$R622)</f>
        <v>0</v>
      </c>
      <c r="V622" s="3">
        <f>IF(V$3=0,0,INDEX(Sheet1!RawDataCols,$C622,V$5)*$R622)</f>
        <v>1.59</v>
      </c>
      <c r="W622" s="3">
        <f>IF(W$3=0,0,INDEX(Sheet1!RawDataCols,$C622,W$5)*$R622)</f>
        <v>0</v>
      </c>
      <c r="X622" s="3">
        <f>IF(X$3=0,0,INDEX(Sheet1!RawDataCols,$C622,X$5)*$R622)</f>
        <v>0</v>
      </c>
      <c r="Y622" s="3">
        <f>IF(Y$3=0,0,INDEX(Sheet1!RawDataCols,$C622,Y$5)*$R622)</f>
        <v>1.59</v>
      </c>
      <c r="Z622" s="3">
        <f>IF(Z$3=0,0,INDEX(Sheet1!RawDataCols,$C622,Z$5)*$R622)</f>
        <v>0</v>
      </c>
      <c r="AA622" s="3">
        <f>IF(AA$3=0,0,INDEX(Sheet1!RawDataCols,$C622,AA$5)*$R622)</f>
        <v>19.07</v>
      </c>
      <c r="AB622" s="3">
        <f>IF(AB$3=0,0,INDEX(Sheet1!RawDataCols,$C622,AB$5)*$R622)</f>
        <v>1.59</v>
      </c>
      <c r="AC622" s="3">
        <f>IF(AC$3=0,0,INDEX(Sheet1!RawDataCols,$C622,AC$5)*$R622)</f>
        <v>0</v>
      </c>
      <c r="AD622" s="3">
        <f>IF(AD$3=0,0,INDEX(Sheet1!RawDataCols,$C622,AD$5)*$R622)</f>
        <v>0</v>
      </c>
      <c r="AE622" s="3">
        <f>IF(AE$3=0,0,INDEX(Sheet1!RawDataCols,$C622,AE$5)*$R622)</f>
        <v>1.59</v>
      </c>
      <c r="AF622" s="3">
        <f>IF(AF$3=0,0,INDEX(Sheet1!RawDataCols,$C622,AF$5)*$R622)</f>
        <v>18.78</v>
      </c>
      <c r="AG622" s="3">
        <f>IF(AG$3=0,0,INDEX(Sheet1!RawDataCols,$C622,AG$5)*$R622)</f>
        <v>0</v>
      </c>
      <c r="AH622" s="3">
        <f>IF(AH$3=0,0,INDEX(Sheet1!RawDataCols,$C622,AH$5)*$R622)</f>
        <v>1.59</v>
      </c>
      <c r="AI622" s="3">
        <f>IF(AI$3=0,0,INDEX(Sheet1!RawDataCols,$C622,AI$5)*$R622)</f>
        <v>0</v>
      </c>
      <c r="AJ622" s="3">
        <f>IF(AJ$3=0,0,INDEX(Sheet1!RawDataCols,$C622,AJ$5)*$R622)</f>
        <v>0</v>
      </c>
      <c r="AK622" s="3">
        <f>IF(AK$3=0,0,INDEX(Sheet1!RawDataCols,$C622,AK$5)*$R622)</f>
        <v>1.59</v>
      </c>
      <c r="AL622" s="3">
        <f>IF(AL$3=0,0,INDEX(Sheet1!RawDataCols,$C622,AL$5)*$R622)</f>
        <v>0</v>
      </c>
      <c r="AM622" s="3">
        <f>IF(AM$3=0,0,INDEX(Sheet1!RawDataCols,$C622,AM$5)*$R622)</f>
        <v>0</v>
      </c>
      <c r="AN622" s="3">
        <f>IF(AN$3=0,0,INDEX(Sheet1!RawDataCols,$C622,AN$5)*$R622)</f>
        <v>0</v>
      </c>
      <c r="AO622" s="3">
        <f>IF(AO$3=0,0,INDEX(Sheet1!RawDataCols,$C622,AO$5)*$R622)</f>
        <v>0</v>
      </c>
      <c r="AP622" s="3">
        <f>IF(AP$3=0,0,INDEX(Sheet1!RawDataCols,$C622,AP$5)*$R622)</f>
        <v>0</v>
      </c>
      <c r="AQ622" s="3">
        <f>IF(AQ$3=0,0,INDEX(Sheet1!RawDataCols,$C622,AQ$5)*$R622)</f>
        <v>1.59</v>
      </c>
      <c r="AR622" s="3">
        <f>IF(AR$3=0,0,INDEX(Sheet1!RawDataCols,$C622,AR$5)*$R622)</f>
        <v>0</v>
      </c>
      <c r="AS622" s="3">
        <f>IF(AS$3=0,0,INDEX(Sheet1!RawDataCols,$C622,AS$5)*$R622)</f>
        <v>0</v>
      </c>
      <c r="AT622" s="3">
        <f>IF(AT$3=0,0,INDEX(Sheet1!RawDataCols,$C622,AT$5)*$R622)</f>
        <v>1.59</v>
      </c>
      <c r="AU622" s="3">
        <f>IF(AU$3=0,0,INDEX(Sheet1!RawDataCols,$C622,AU$5)*$R622)</f>
        <v>0</v>
      </c>
      <c r="AV622" s="3">
        <f>IF(AV$3=0,0,INDEX(Sheet1!RawDataCols,$C622,AV$5)*$R622)</f>
        <v>0</v>
      </c>
      <c r="AW622" s="3">
        <f>IF(AW$3=0,0,INDEX(Sheet1!RawDataCols,$C622,AW$5)*$R622)</f>
        <v>1.59</v>
      </c>
      <c r="AX622" s="3">
        <f>IF(AX$3=0,0,INDEX(Sheet1!RawDataCols,$C622,AX$5)*$R622)</f>
        <v>0</v>
      </c>
      <c r="AY622" s="3">
        <f>IF(AY$3=0,0,INDEX(Sheet1!RawDataCols,$C622,AY$5)*$R622)</f>
        <v>0</v>
      </c>
      <c r="AZ622" s="3">
        <f>IF(AZ$3=0,0,INDEX(Sheet1!RawDataCols,$C622,AZ$5)*$R622)</f>
        <v>1.59</v>
      </c>
      <c r="BA622" s="3">
        <f>IF(BA$3=0,0,INDEX(Sheet1!RawDataCols,$C622,BA$5)*$R622)</f>
        <v>0</v>
      </c>
      <c r="BB622" s="3">
        <f>IF(BB$3=0,0,INDEX(Sheet1!RawDataCols,$C622,BB$5)*$R622)</f>
        <v>0</v>
      </c>
      <c r="BC622" s="3">
        <f>IF(BC$3=0,0,INDEX(Sheet1!RawDataCols,$C622,BC$5)*$R622)</f>
        <v>1.59</v>
      </c>
      <c r="BD622" s="3">
        <f>IF(BD$3=0,0,INDEX(Sheet1!RawDataCols,$C622,BD$5)*$R622)</f>
        <v>0</v>
      </c>
      <c r="BE622" s="3">
        <f>IF(BE$3=0,0,INDEX(Sheet1!RawDataCols,$C622,BE$5)*$R622)</f>
        <v>0</v>
      </c>
      <c r="BF622" s="3">
        <f>IF(BF$3=0,0,INDEX(Sheet1!RawDataCols,$C622,BF$5)*$R622)</f>
        <v>1.59</v>
      </c>
      <c r="BG622" s="179">
        <f>IF(BG$3=0,0,INDEX(Sheet1!RawDataCols,$C622,BG$5)*$R622)</f>
        <v>0</v>
      </c>
      <c r="BH622" s="33">
        <f t="shared" si="107"/>
        <v>19.07</v>
      </c>
      <c r="BI622" s="33">
        <f t="shared" si="108"/>
        <v>17.490000000000002</v>
      </c>
      <c r="BJ622" s="33">
        <f t="shared" si="109"/>
        <v>18.78</v>
      </c>
      <c r="BK622" s="3">
        <f>IF(BK$3=0,0,INDEX(Sheet1!RawDataCols,$C622,BK$5)*$R622)</f>
        <v>1.1659999999999999</v>
      </c>
      <c r="BL622" s="3">
        <f>IF(BL$3=0,0,INDEX(Sheet1!RawDataCols,$C622,BL$5)*$R622)</f>
        <v>1.252</v>
      </c>
      <c r="BM622" s="3">
        <f>IF(BM$3=0,0,INDEX(Sheet1!RawDataCols,$C622,BM$5)*$R622)</f>
        <v>1.209333</v>
      </c>
      <c r="BN622" s="3">
        <f>IF(BN$3=0,0,INDEX(Sheet1!RawDataCols,$C622,BN$5)*$R622)</f>
        <v>1.185333</v>
      </c>
      <c r="BO622" s="3">
        <f>IF(BO$3=0,0,INDEX(Sheet1!RawDataCols,$C622,BO$5)*$R622)</f>
        <v>1.171333</v>
      </c>
      <c r="BP622" s="3">
        <f>IF(BP$3=0,0,INDEX(Sheet1!RawDataCols,$C622,BP$5)*$R622)</f>
        <v>0</v>
      </c>
      <c r="BQ622" s="3">
        <f t="shared" si="110"/>
        <v>19.07</v>
      </c>
      <c r="BR622" s="3">
        <f t="shared" si="111"/>
        <v>0</v>
      </c>
      <c r="BS622" s="3">
        <f t="shared" si="112"/>
        <v>0</v>
      </c>
      <c r="BT622" s="3">
        <f t="shared" si="113"/>
        <v>0</v>
      </c>
      <c r="BU622" s="3" t="str">
        <f>INDEX(Sheet1!$BS$2:$BS$1000,MATCH($A622,Sheet1!$A$2:$A$1000,0))</f>
        <v>09</v>
      </c>
      <c r="BV622" s="3">
        <f>INDEX(Sheet1!$BT$2:$BT$1000,MATCH($A622,Sheet1!$A$2:$A$1000,0))</f>
        <v>0</v>
      </c>
    </row>
    <row r="623" spans="1:74" x14ac:dyDescent="0.2">
      <c r="A623" s="247" t="s">
        <v>1271</v>
      </c>
      <c r="B623" s="3">
        <f>MATCH($A623,Sheet1!ACCOUNTNO,0)</f>
        <v>154</v>
      </c>
      <c r="C623" s="3">
        <f t="shared" si="104"/>
        <v>154</v>
      </c>
      <c r="D623" s="3" t="str">
        <f>IF(D$3=0,0,INDEX(Sheet1!RawDataCols,$C623,D$5))</f>
        <v>22340A15</v>
      </c>
      <c r="E623" s="3" t="str">
        <f>IF(E$3=0,0,INDEX(Sheet1!RawDataCols,$C623,E$5))</f>
        <v xml:space="preserve">22340          </v>
      </c>
      <c r="F623" s="3" t="str">
        <f>IF(F$3=0,0,INDEX(Sheet1!RawDataCols,$C623,F$5))</f>
        <v xml:space="preserve">A15            </v>
      </c>
      <c r="G623" s="3" t="str">
        <f>IF(G$3=0,0,INDEX(Sheet1!RawDataCols,$C623,G$5))</f>
        <v xml:space="preserve">               </v>
      </c>
      <c r="H623" s="3" t="str">
        <f>IF(H$3=0,0,INDEX(Sheet1!RawDataCols,$C623,H$5))</f>
        <v xml:space="preserve">               </v>
      </c>
      <c r="I623" s="3" t="str">
        <f>IF(I$3=0,0,INDEX(Sheet1!RawDataCols,$C623,I$5))</f>
        <v xml:space="preserve">               </v>
      </c>
      <c r="J623" s="3" t="str">
        <f>IF(J$3=0,0,INDEX(Sheet1!RawDataCols,$C623,J$5))</f>
        <v xml:space="preserve">               </v>
      </c>
      <c r="K623" s="3" t="str">
        <f>IF(K$3=0,0,INDEX(Sheet1!RawDataCols,$C623,K$5))</f>
        <v xml:space="preserve">               </v>
      </c>
      <c r="L623" s="3" t="str">
        <f>IF(L$3=0,0,INDEX(Sheet1!RawDataCols,$C623,L$5))</f>
        <v xml:space="preserve">               </v>
      </c>
      <c r="M623" s="3" t="str">
        <f>IF(M$3=0,0,INDEX(Sheet1!RawDataCols,$C623,M$5))</f>
        <v xml:space="preserve">F007  </v>
      </c>
      <c r="N623" s="3" t="str">
        <f>IF(N$3=0,0,INDEX(Sheet1!RawDataCols,$C623,N$5))</f>
        <v>Fees &amp; Charges-236 Queen Road</v>
      </c>
      <c r="O623" s="3">
        <f>INDEX(Sheet1!RawDataCols,$C623,O$5)</f>
        <v>13</v>
      </c>
      <c r="P623" s="3" t="str">
        <f>INDEX(Sheet1!RawDataCols,$C623,P$5)</f>
        <v>Cost and Expenses</v>
      </c>
      <c r="Q623" s="3" t="str">
        <f>IF(Q$3=0,0,INDEX(Sheet1!RawDataCols,$C623,Q$5))</f>
        <v>I</v>
      </c>
      <c r="R623" s="3">
        <f t="shared" si="105"/>
        <v>1</v>
      </c>
      <c r="S623" s="3">
        <f t="shared" si="106"/>
        <v>-1</v>
      </c>
      <c r="T623" s="3">
        <f>IF(T$3=0,0,INDEX(Sheet1!RawDataCols,$C623,T$5)*$R623)</f>
        <v>0</v>
      </c>
      <c r="U623" s="3">
        <f>IF(U$3=0,0,INDEX(Sheet1!RawDataCols,$C623,U$5)*$R623)</f>
        <v>0</v>
      </c>
      <c r="V623" s="3">
        <f>IF(V$3=0,0,INDEX(Sheet1!RawDataCols,$C623,V$5)*$R623)</f>
        <v>1.59</v>
      </c>
      <c r="W623" s="3">
        <f>IF(W$3=0,0,INDEX(Sheet1!RawDataCols,$C623,W$5)*$R623)</f>
        <v>0</v>
      </c>
      <c r="X623" s="3">
        <f>IF(X$3=0,0,INDEX(Sheet1!RawDataCols,$C623,X$5)*$R623)</f>
        <v>0</v>
      </c>
      <c r="Y623" s="3">
        <f>IF(Y$3=0,0,INDEX(Sheet1!RawDataCols,$C623,Y$5)*$R623)</f>
        <v>1.59</v>
      </c>
      <c r="Z623" s="3">
        <f>IF(Z$3=0,0,INDEX(Sheet1!RawDataCols,$C623,Z$5)*$R623)</f>
        <v>0</v>
      </c>
      <c r="AA623" s="3">
        <f>IF(AA$3=0,0,INDEX(Sheet1!RawDataCols,$C623,AA$5)*$R623)</f>
        <v>19.07</v>
      </c>
      <c r="AB623" s="3">
        <f>IF(AB$3=0,0,INDEX(Sheet1!RawDataCols,$C623,AB$5)*$R623)</f>
        <v>1.59</v>
      </c>
      <c r="AC623" s="3">
        <f>IF(AC$3=0,0,INDEX(Sheet1!RawDataCols,$C623,AC$5)*$R623)</f>
        <v>0</v>
      </c>
      <c r="AD623" s="3">
        <f>IF(AD$3=0,0,INDEX(Sheet1!RawDataCols,$C623,AD$5)*$R623)</f>
        <v>0</v>
      </c>
      <c r="AE623" s="3">
        <f>IF(AE$3=0,0,INDEX(Sheet1!RawDataCols,$C623,AE$5)*$R623)</f>
        <v>1.59</v>
      </c>
      <c r="AF623" s="3">
        <f>IF(AF$3=0,0,INDEX(Sheet1!RawDataCols,$C623,AF$5)*$R623)</f>
        <v>18.78</v>
      </c>
      <c r="AG623" s="3">
        <f>IF(AG$3=0,0,INDEX(Sheet1!RawDataCols,$C623,AG$5)*$R623)</f>
        <v>0</v>
      </c>
      <c r="AH623" s="3">
        <f>IF(AH$3=0,0,INDEX(Sheet1!RawDataCols,$C623,AH$5)*$R623)</f>
        <v>1.59</v>
      </c>
      <c r="AI623" s="3">
        <f>IF(AI$3=0,0,INDEX(Sheet1!RawDataCols,$C623,AI$5)*$R623)</f>
        <v>0</v>
      </c>
      <c r="AJ623" s="3">
        <f>IF(AJ$3=0,0,INDEX(Sheet1!RawDataCols,$C623,AJ$5)*$R623)</f>
        <v>0</v>
      </c>
      <c r="AK623" s="3">
        <f>IF(AK$3=0,0,INDEX(Sheet1!RawDataCols,$C623,AK$5)*$R623)</f>
        <v>1.59</v>
      </c>
      <c r="AL623" s="3">
        <f>IF(AL$3=0,0,INDEX(Sheet1!RawDataCols,$C623,AL$5)*$R623)</f>
        <v>0</v>
      </c>
      <c r="AM623" s="3">
        <f>IF(AM$3=0,0,INDEX(Sheet1!RawDataCols,$C623,AM$5)*$R623)</f>
        <v>0</v>
      </c>
      <c r="AN623" s="3">
        <f>IF(AN$3=0,0,INDEX(Sheet1!RawDataCols,$C623,AN$5)*$R623)</f>
        <v>0</v>
      </c>
      <c r="AO623" s="3">
        <f>IF(AO$3=0,0,INDEX(Sheet1!RawDataCols,$C623,AO$5)*$R623)</f>
        <v>0</v>
      </c>
      <c r="AP623" s="3">
        <f>IF(AP$3=0,0,INDEX(Sheet1!RawDataCols,$C623,AP$5)*$R623)</f>
        <v>0</v>
      </c>
      <c r="AQ623" s="3">
        <f>IF(AQ$3=0,0,INDEX(Sheet1!RawDataCols,$C623,AQ$5)*$R623)</f>
        <v>1.59</v>
      </c>
      <c r="AR623" s="3">
        <f>IF(AR$3=0,0,INDEX(Sheet1!RawDataCols,$C623,AR$5)*$R623)</f>
        <v>0</v>
      </c>
      <c r="AS623" s="3">
        <f>IF(AS$3=0,0,INDEX(Sheet1!RawDataCols,$C623,AS$5)*$R623)</f>
        <v>0</v>
      </c>
      <c r="AT623" s="3">
        <f>IF(AT$3=0,0,INDEX(Sheet1!RawDataCols,$C623,AT$5)*$R623)</f>
        <v>1.59</v>
      </c>
      <c r="AU623" s="3">
        <f>IF(AU$3=0,0,INDEX(Sheet1!RawDataCols,$C623,AU$5)*$R623)</f>
        <v>0</v>
      </c>
      <c r="AV623" s="3">
        <f>IF(AV$3=0,0,INDEX(Sheet1!RawDataCols,$C623,AV$5)*$R623)</f>
        <v>0</v>
      </c>
      <c r="AW623" s="3">
        <f>IF(AW$3=0,0,INDEX(Sheet1!RawDataCols,$C623,AW$5)*$R623)</f>
        <v>1.59</v>
      </c>
      <c r="AX623" s="3">
        <f>IF(AX$3=0,0,INDEX(Sheet1!RawDataCols,$C623,AX$5)*$R623)</f>
        <v>0</v>
      </c>
      <c r="AY623" s="3">
        <f>IF(AY$3=0,0,INDEX(Sheet1!RawDataCols,$C623,AY$5)*$R623)</f>
        <v>0</v>
      </c>
      <c r="AZ623" s="3">
        <f>IF(AZ$3=0,0,INDEX(Sheet1!RawDataCols,$C623,AZ$5)*$R623)</f>
        <v>1.59</v>
      </c>
      <c r="BA623" s="3">
        <f>IF(BA$3=0,0,INDEX(Sheet1!RawDataCols,$C623,BA$5)*$R623)</f>
        <v>0</v>
      </c>
      <c r="BB623" s="3">
        <f>IF(BB$3=0,0,INDEX(Sheet1!RawDataCols,$C623,BB$5)*$R623)</f>
        <v>0</v>
      </c>
      <c r="BC623" s="3">
        <f>IF(BC$3=0,0,INDEX(Sheet1!RawDataCols,$C623,BC$5)*$R623)</f>
        <v>1.59</v>
      </c>
      <c r="BD623" s="3">
        <f>IF(BD$3=0,0,INDEX(Sheet1!RawDataCols,$C623,BD$5)*$R623)</f>
        <v>0</v>
      </c>
      <c r="BE623" s="3">
        <f>IF(BE$3=0,0,INDEX(Sheet1!RawDataCols,$C623,BE$5)*$R623)</f>
        <v>0</v>
      </c>
      <c r="BF623" s="3">
        <f>IF(BF$3=0,0,INDEX(Sheet1!RawDataCols,$C623,BF$5)*$R623)</f>
        <v>1.59</v>
      </c>
      <c r="BG623" s="179">
        <f>IF(BG$3=0,0,INDEX(Sheet1!RawDataCols,$C623,BG$5)*$R623)</f>
        <v>0</v>
      </c>
      <c r="BH623" s="33">
        <f t="shared" si="107"/>
        <v>19.07</v>
      </c>
      <c r="BI623" s="33">
        <f t="shared" si="108"/>
        <v>17.490000000000002</v>
      </c>
      <c r="BJ623" s="33">
        <f t="shared" si="109"/>
        <v>18.78</v>
      </c>
      <c r="BK623" s="3">
        <f>IF(BK$3=0,0,INDEX(Sheet1!RawDataCols,$C623,BK$5)*$R623)</f>
        <v>1.1659999999999999</v>
      </c>
      <c r="BL623" s="3">
        <f>IF(BL$3=0,0,INDEX(Sheet1!RawDataCols,$C623,BL$5)*$R623)</f>
        <v>1.252</v>
      </c>
      <c r="BM623" s="3">
        <f>IF(BM$3=0,0,INDEX(Sheet1!RawDataCols,$C623,BM$5)*$R623)</f>
        <v>1.209333</v>
      </c>
      <c r="BN623" s="3">
        <f>IF(BN$3=0,0,INDEX(Sheet1!RawDataCols,$C623,BN$5)*$R623)</f>
        <v>1.185333</v>
      </c>
      <c r="BO623" s="3">
        <f>IF(BO$3=0,0,INDEX(Sheet1!RawDataCols,$C623,BO$5)*$R623)</f>
        <v>1.1719999999999999</v>
      </c>
      <c r="BP623" s="3">
        <f>IF(BP$3=0,0,INDEX(Sheet1!RawDataCols,$C623,BP$5)*$R623)</f>
        <v>0</v>
      </c>
      <c r="BQ623" s="3">
        <f t="shared" si="110"/>
        <v>19.07</v>
      </c>
      <c r="BR623" s="3">
        <f t="shared" si="111"/>
        <v>0</v>
      </c>
      <c r="BS623" s="3">
        <f t="shared" si="112"/>
        <v>0</v>
      </c>
      <c r="BT623" s="3">
        <f t="shared" si="113"/>
        <v>0</v>
      </c>
      <c r="BU623" s="3" t="str">
        <f>INDEX(Sheet1!$BS$2:$BS$1000,MATCH($A623,Sheet1!$A$2:$A$1000,0))</f>
        <v>09</v>
      </c>
      <c r="BV623" s="3">
        <f>INDEX(Sheet1!$BT$2:$BT$1000,MATCH($A623,Sheet1!$A$2:$A$1000,0))</f>
        <v>0</v>
      </c>
    </row>
    <row r="624" spans="1:74" x14ac:dyDescent="0.2">
      <c r="A624" s="247" t="s">
        <v>1272</v>
      </c>
      <c r="B624" s="3">
        <f>MATCH($A624,Sheet1!ACCOUNTNO,0)</f>
        <v>155</v>
      </c>
      <c r="C624" s="3">
        <f t="shared" si="104"/>
        <v>155</v>
      </c>
      <c r="D624" s="3" t="str">
        <f>IF(D$3=0,0,INDEX(Sheet1!RawDataCols,$C624,D$5))</f>
        <v>22340A16</v>
      </c>
      <c r="E624" s="3" t="str">
        <f>IF(E$3=0,0,INDEX(Sheet1!RawDataCols,$C624,E$5))</f>
        <v xml:space="preserve">22340          </v>
      </c>
      <c r="F624" s="3" t="str">
        <f>IF(F$3=0,0,INDEX(Sheet1!RawDataCols,$C624,F$5))</f>
        <v xml:space="preserve">A16            </v>
      </c>
      <c r="G624" s="3" t="str">
        <f>IF(G$3=0,0,INDEX(Sheet1!RawDataCols,$C624,G$5))</f>
        <v xml:space="preserve">               </v>
      </c>
      <c r="H624" s="3" t="str">
        <f>IF(H$3=0,0,INDEX(Sheet1!RawDataCols,$C624,H$5))</f>
        <v xml:space="preserve">               </v>
      </c>
      <c r="I624" s="3" t="str">
        <f>IF(I$3=0,0,INDEX(Sheet1!RawDataCols,$C624,I$5))</f>
        <v xml:space="preserve">               </v>
      </c>
      <c r="J624" s="3" t="str">
        <f>IF(J$3=0,0,INDEX(Sheet1!RawDataCols,$C624,J$5))</f>
        <v xml:space="preserve">               </v>
      </c>
      <c r="K624" s="3" t="str">
        <f>IF(K$3=0,0,INDEX(Sheet1!RawDataCols,$C624,K$5))</f>
        <v xml:space="preserve">               </v>
      </c>
      <c r="L624" s="3" t="str">
        <f>IF(L$3=0,0,INDEX(Sheet1!RawDataCols,$C624,L$5))</f>
        <v xml:space="preserve">               </v>
      </c>
      <c r="M624" s="3" t="str">
        <f>IF(M$3=0,0,INDEX(Sheet1!RawDataCols,$C624,M$5))</f>
        <v xml:space="preserve">F007  </v>
      </c>
      <c r="N624" s="3" t="str">
        <f>IF(N$3=0,0,INDEX(Sheet1!RawDataCols,$C624,N$5))</f>
        <v>Fees &amp; Charges-534 Queen Road</v>
      </c>
      <c r="O624" s="3">
        <f>INDEX(Sheet1!RawDataCols,$C624,O$5)</f>
        <v>13</v>
      </c>
      <c r="P624" s="3" t="str">
        <f>INDEX(Sheet1!RawDataCols,$C624,P$5)</f>
        <v>Cost and Expenses</v>
      </c>
      <c r="Q624" s="3" t="str">
        <f>IF(Q$3=0,0,INDEX(Sheet1!RawDataCols,$C624,Q$5))</f>
        <v>I</v>
      </c>
      <c r="R624" s="3">
        <f t="shared" si="105"/>
        <v>1</v>
      </c>
      <c r="S624" s="3">
        <f t="shared" si="106"/>
        <v>-1</v>
      </c>
      <c r="T624" s="3">
        <f>IF(T$3=0,0,INDEX(Sheet1!RawDataCols,$C624,T$5)*$R624)</f>
        <v>0</v>
      </c>
      <c r="U624" s="3">
        <f>IF(U$3=0,0,INDEX(Sheet1!RawDataCols,$C624,U$5)*$R624)</f>
        <v>0</v>
      </c>
      <c r="V624" s="3">
        <f>IF(V$3=0,0,INDEX(Sheet1!RawDataCols,$C624,V$5)*$R624)</f>
        <v>1.59</v>
      </c>
      <c r="W624" s="3">
        <f>IF(W$3=0,0,INDEX(Sheet1!RawDataCols,$C624,W$5)*$R624)</f>
        <v>0</v>
      </c>
      <c r="X624" s="3">
        <f>IF(X$3=0,0,INDEX(Sheet1!RawDataCols,$C624,X$5)*$R624)</f>
        <v>0</v>
      </c>
      <c r="Y624" s="3">
        <f>IF(Y$3=0,0,INDEX(Sheet1!RawDataCols,$C624,Y$5)*$R624)</f>
        <v>1.59</v>
      </c>
      <c r="Z624" s="3">
        <f>IF(Z$3=0,0,INDEX(Sheet1!RawDataCols,$C624,Z$5)*$R624)</f>
        <v>0</v>
      </c>
      <c r="AA624" s="3">
        <f>IF(AA$3=0,0,INDEX(Sheet1!RawDataCols,$C624,AA$5)*$R624)</f>
        <v>19.07</v>
      </c>
      <c r="AB624" s="3">
        <f>IF(AB$3=0,0,INDEX(Sheet1!RawDataCols,$C624,AB$5)*$R624)</f>
        <v>1.59</v>
      </c>
      <c r="AC624" s="3">
        <f>IF(AC$3=0,0,INDEX(Sheet1!RawDataCols,$C624,AC$5)*$R624)</f>
        <v>0</v>
      </c>
      <c r="AD624" s="3">
        <f>IF(AD$3=0,0,INDEX(Sheet1!RawDataCols,$C624,AD$5)*$R624)</f>
        <v>0</v>
      </c>
      <c r="AE624" s="3">
        <f>IF(AE$3=0,0,INDEX(Sheet1!RawDataCols,$C624,AE$5)*$R624)</f>
        <v>1.59</v>
      </c>
      <c r="AF624" s="3">
        <f>IF(AF$3=0,0,INDEX(Sheet1!RawDataCols,$C624,AF$5)*$R624)</f>
        <v>18.78</v>
      </c>
      <c r="AG624" s="3">
        <f>IF(AG$3=0,0,INDEX(Sheet1!RawDataCols,$C624,AG$5)*$R624)</f>
        <v>0</v>
      </c>
      <c r="AH624" s="3">
        <f>IF(AH$3=0,0,INDEX(Sheet1!RawDataCols,$C624,AH$5)*$R624)</f>
        <v>1.59</v>
      </c>
      <c r="AI624" s="3">
        <f>IF(AI$3=0,0,INDEX(Sheet1!RawDataCols,$C624,AI$5)*$R624)</f>
        <v>0</v>
      </c>
      <c r="AJ624" s="3">
        <f>IF(AJ$3=0,0,INDEX(Sheet1!RawDataCols,$C624,AJ$5)*$R624)</f>
        <v>0</v>
      </c>
      <c r="AK624" s="3">
        <f>IF(AK$3=0,0,INDEX(Sheet1!RawDataCols,$C624,AK$5)*$R624)</f>
        <v>1.59</v>
      </c>
      <c r="AL624" s="3">
        <f>IF(AL$3=0,0,INDEX(Sheet1!RawDataCols,$C624,AL$5)*$R624)</f>
        <v>0</v>
      </c>
      <c r="AM624" s="3">
        <f>IF(AM$3=0,0,INDEX(Sheet1!RawDataCols,$C624,AM$5)*$R624)</f>
        <v>0</v>
      </c>
      <c r="AN624" s="3">
        <f>IF(AN$3=0,0,INDEX(Sheet1!RawDataCols,$C624,AN$5)*$R624)</f>
        <v>0</v>
      </c>
      <c r="AO624" s="3">
        <f>IF(AO$3=0,0,INDEX(Sheet1!RawDataCols,$C624,AO$5)*$R624)</f>
        <v>0</v>
      </c>
      <c r="AP624" s="3">
        <f>IF(AP$3=0,0,INDEX(Sheet1!RawDataCols,$C624,AP$5)*$R624)</f>
        <v>0</v>
      </c>
      <c r="AQ624" s="3">
        <f>IF(AQ$3=0,0,INDEX(Sheet1!RawDataCols,$C624,AQ$5)*$R624)</f>
        <v>1.59</v>
      </c>
      <c r="AR624" s="3">
        <f>IF(AR$3=0,0,INDEX(Sheet1!RawDataCols,$C624,AR$5)*$R624)</f>
        <v>0</v>
      </c>
      <c r="AS624" s="3">
        <f>IF(AS$3=0,0,INDEX(Sheet1!RawDataCols,$C624,AS$5)*$R624)</f>
        <v>0</v>
      </c>
      <c r="AT624" s="3">
        <f>IF(AT$3=0,0,INDEX(Sheet1!RawDataCols,$C624,AT$5)*$R624)</f>
        <v>1.59</v>
      </c>
      <c r="AU624" s="3">
        <f>IF(AU$3=0,0,INDEX(Sheet1!RawDataCols,$C624,AU$5)*$R624)</f>
        <v>0</v>
      </c>
      <c r="AV624" s="3">
        <f>IF(AV$3=0,0,INDEX(Sheet1!RawDataCols,$C624,AV$5)*$R624)</f>
        <v>0</v>
      </c>
      <c r="AW624" s="3">
        <f>IF(AW$3=0,0,INDEX(Sheet1!RawDataCols,$C624,AW$5)*$R624)</f>
        <v>1.59</v>
      </c>
      <c r="AX624" s="3">
        <f>IF(AX$3=0,0,INDEX(Sheet1!RawDataCols,$C624,AX$5)*$R624)</f>
        <v>0</v>
      </c>
      <c r="AY624" s="3">
        <f>IF(AY$3=0,0,INDEX(Sheet1!RawDataCols,$C624,AY$5)*$R624)</f>
        <v>0</v>
      </c>
      <c r="AZ624" s="3">
        <f>IF(AZ$3=0,0,INDEX(Sheet1!RawDataCols,$C624,AZ$5)*$R624)</f>
        <v>1.59</v>
      </c>
      <c r="BA624" s="3">
        <f>IF(BA$3=0,0,INDEX(Sheet1!RawDataCols,$C624,BA$5)*$R624)</f>
        <v>0</v>
      </c>
      <c r="BB624" s="3">
        <f>IF(BB$3=0,0,INDEX(Sheet1!RawDataCols,$C624,BB$5)*$R624)</f>
        <v>0</v>
      </c>
      <c r="BC624" s="3">
        <f>IF(BC$3=0,0,INDEX(Sheet1!RawDataCols,$C624,BC$5)*$R624)</f>
        <v>1.59</v>
      </c>
      <c r="BD624" s="3">
        <f>IF(BD$3=0,0,INDEX(Sheet1!RawDataCols,$C624,BD$5)*$R624)</f>
        <v>0</v>
      </c>
      <c r="BE624" s="3">
        <f>IF(BE$3=0,0,INDEX(Sheet1!RawDataCols,$C624,BE$5)*$R624)</f>
        <v>0</v>
      </c>
      <c r="BF624" s="3">
        <f>IF(BF$3=0,0,INDEX(Sheet1!RawDataCols,$C624,BF$5)*$R624)</f>
        <v>1.59</v>
      </c>
      <c r="BG624" s="179">
        <f>IF(BG$3=0,0,INDEX(Sheet1!RawDataCols,$C624,BG$5)*$R624)</f>
        <v>0</v>
      </c>
      <c r="BH624" s="33">
        <f t="shared" si="107"/>
        <v>19.07</v>
      </c>
      <c r="BI624" s="33">
        <f t="shared" si="108"/>
        <v>17.490000000000002</v>
      </c>
      <c r="BJ624" s="33">
        <f t="shared" si="109"/>
        <v>18.78</v>
      </c>
      <c r="BK624" s="3">
        <f>IF(BK$3=0,0,INDEX(Sheet1!RawDataCols,$C624,BK$5)*$R624)</f>
        <v>1.1659999999999999</v>
      </c>
      <c r="BL624" s="3">
        <f>IF(BL$3=0,0,INDEX(Sheet1!RawDataCols,$C624,BL$5)*$R624)</f>
        <v>1.252</v>
      </c>
      <c r="BM624" s="3">
        <f>IF(BM$3=0,0,INDEX(Sheet1!RawDataCols,$C624,BM$5)*$R624)</f>
        <v>1.209333</v>
      </c>
      <c r="BN624" s="3">
        <f>IF(BN$3=0,0,INDEX(Sheet1!RawDataCols,$C624,BN$5)*$R624)</f>
        <v>1.185333</v>
      </c>
      <c r="BO624" s="3">
        <f>IF(BO$3=0,0,INDEX(Sheet1!RawDataCols,$C624,BO$5)*$R624)</f>
        <v>1.1719999999999999</v>
      </c>
      <c r="BP624" s="3">
        <f>IF(BP$3=0,0,INDEX(Sheet1!RawDataCols,$C624,BP$5)*$R624)</f>
        <v>0</v>
      </c>
      <c r="BQ624" s="3">
        <f t="shared" si="110"/>
        <v>19.07</v>
      </c>
      <c r="BR624" s="3">
        <f t="shared" si="111"/>
        <v>0</v>
      </c>
      <c r="BS624" s="3">
        <f t="shared" si="112"/>
        <v>0</v>
      </c>
      <c r="BT624" s="3">
        <f t="shared" si="113"/>
        <v>0</v>
      </c>
      <c r="BU624" s="3" t="str">
        <f>INDEX(Sheet1!$BS$2:$BS$1000,MATCH($A624,Sheet1!$A$2:$A$1000,0))</f>
        <v>09</v>
      </c>
      <c r="BV624" s="3">
        <f>INDEX(Sheet1!$BT$2:$BT$1000,MATCH($A624,Sheet1!$A$2:$A$1000,0))</f>
        <v>0</v>
      </c>
    </row>
    <row r="625" spans="1:74" x14ac:dyDescent="0.2">
      <c r="A625" s="247" t="s">
        <v>1302</v>
      </c>
      <c r="B625" s="3">
        <f>MATCH($A625,Sheet1!ACCOUNTNO,0)</f>
        <v>195</v>
      </c>
      <c r="C625" s="3">
        <f t="shared" si="104"/>
        <v>195</v>
      </c>
      <c r="D625" s="3" t="str">
        <f>IF(D$3=0,0,INDEX(Sheet1!RawDataCols,$C625,D$5))</f>
        <v>22580A14</v>
      </c>
      <c r="E625" s="3" t="str">
        <f>IF(E$3=0,0,INDEX(Sheet1!RawDataCols,$C625,E$5))</f>
        <v xml:space="preserve">22580          </v>
      </c>
      <c r="F625" s="3" t="str">
        <f>IF(F$3=0,0,INDEX(Sheet1!RawDataCols,$C625,F$5))</f>
        <v xml:space="preserve">A14            </v>
      </c>
      <c r="G625" s="3" t="str">
        <f>IF(G$3=0,0,INDEX(Sheet1!RawDataCols,$C625,G$5))</f>
        <v xml:space="preserve">               </v>
      </c>
      <c r="H625" s="3" t="str">
        <f>IF(H$3=0,0,INDEX(Sheet1!RawDataCols,$C625,H$5))</f>
        <v xml:space="preserve">               </v>
      </c>
      <c r="I625" s="3" t="str">
        <f>IF(I$3=0,0,INDEX(Sheet1!RawDataCols,$C625,I$5))</f>
        <v xml:space="preserve">               </v>
      </c>
      <c r="J625" s="3" t="str">
        <f>IF(J$3=0,0,INDEX(Sheet1!RawDataCols,$C625,J$5))</f>
        <v xml:space="preserve">               </v>
      </c>
      <c r="K625" s="3" t="str">
        <f>IF(K$3=0,0,INDEX(Sheet1!RawDataCols,$C625,K$5))</f>
        <v xml:space="preserve">               </v>
      </c>
      <c r="L625" s="3" t="str">
        <f>IF(L$3=0,0,INDEX(Sheet1!RawDataCols,$C625,L$5))</f>
        <v xml:space="preserve">               </v>
      </c>
      <c r="M625" s="3" t="str">
        <f>IF(M$3=0,0,INDEX(Sheet1!RawDataCols,$C625,M$5))</f>
        <v xml:space="preserve">F007  </v>
      </c>
      <c r="N625" s="3" t="str">
        <f>IF(N$3=0,0,INDEX(Sheet1!RawDataCols,$C625,N$5))</f>
        <v>Lease Incentive-120 Queen Road</v>
      </c>
      <c r="O625" s="3">
        <f>INDEX(Sheet1!RawDataCols,$C625,O$5)</f>
        <v>13</v>
      </c>
      <c r="P625" s="3" t="str">
        <f>INDEX(Sheet1!RawDataCols,$C625,P$5)</f>
        <v>Cost and Expenses</v>
      </c>
      <c r="Q625" s="3" t="str">
        <f>IF(Q$3=0,0,INDEX(Sheet1!RawDataCols,$C625,Q$5))</f>
        <v>I</v>
      </c>
      <c r="R625" s="3">
        <f t="shared" si="105"/>
        <v>1</v>
      </c>
      <c r="S625" s="3">
        <f t="shared" si="106"/>
        <v>-1</v>
      </c>
      <c r="T625" s="3">
        <f>IF(T$3=0,0,INDEX(Sheet1!RawDataCols,$C625,T$5)*$R625)</f>
        <v>0</v>
      </c>
      <c r="U625" s="3">
        <f>IF(U$3=0,0,INDEX(Sheet1!RawDataCols,$C625,U$5)*$R625)</f>
        <v>0</v>
      </c>
      <c r="V625" s="3">
        <f>IF(V$3=0,0,INDEX(Sheet1!RawDataCols,$C625,V$5)*$R625)</f>
        <v>0</v>
      </c>
      <c r="W625" s="3">
        <f>IF(W$3=0,0,INDEX(Sheet1!RawDataCols,$C625,W$5)*$R625)</f>
        <v>0</v>
      </c>
      <c r="X625" s="3">
        <f>IF(X$3=0,0,INDEX(Sheet1!RawDataCols,$C625,X$5)*$R625)</f>
        <v>0</v>
      </c>
      <c r="Y625" s="3">
        <f>IF(Y$3=0,0,INDEX(Sheet1!RawDataCols,$C625,Y$5)*$R625)</f>
        <v>0</v>
      </c>
      <c r="Z625" s="3">
        <f>IF(Z$3=0,0,INDEX(Sheet1!RawDataCols,$C625,Z$5)*$R625)</f>
        <v>0</v>
      </c>
      <c r="AA625" s="3">
        <f>IF(AA$3=0,0,INDEX(Sheet1!RawDataCols,$C625,AA$5)*$R625)</f>
        <v>0</v>
      </c>
      <c r="AB625" s="3">
        <f>IF(AB$3=0,0,INDEX(Sheet1!RawDataCols,$C625,AB$5)*$R625)</f>
        <v>0</v>
      </c>
      <c r="AC625" s="3">
        <f>IF(AC$3=0,0,INDEX(Sheet1!RawDataCols,$C625,AC$5)*$R625)</f>
        <v>0</v>
      </c>
      <c r="AD625" s="3">
        <f>IF(AD$3=0,0,INDEX(Sheet1!RawDataCols,$C625,AD$5)*$R625)</f>
        <v>0</v>
      </c>
      <c r="AE625" s="3">
        <f>IF(AE$3=0,0,INDEX(Sheet1!RawDataCols,$C625,AE$5)*$R625)</f>
        <v>0</v>
      </c>
      <c r="AF625" s="3">
        <f>IF(AF$3=0,0,INDEX(Sheet1!RawDataCols,$C625,AF$5)*$R625)</f>
        <v>0</v>
      </c>
      <c r="AG625" s="3">
        <f>IF(AG$3=0,0,INDEX(Sheet1!RawDataCols,$C625,AG$5)*$R625)</f>
        <v>0</v>
      </c>
      <c r="AH625" s="3">
        <f>IF(AH$3=0,0,INDEX(Sheet1!RawDataCols,$C625,AH$5)*$R625)</f>
        <v>0</v>
      </c>
      <c r="AI625" s="3">
        <f>IF(AI$3=0,0,INDEX(Sheet1!RawDataCols,$C625,AI$5)*$R625)</f>
        <v>0</v>
      </c>
      <c r="AJ625" s="3">
        <f>IF(AJ$3=0,0,INDEX(Sheet1!RawDataCols,$C625,AJ$5)*$R625)</f>
        <v>0</v>
      </c>
      <c r="AK625" s="3">
        <f>IF(AK$3=0,0,INDEX(Sheet1!RawDataCols,$C625,AK$5)*$R625)</f>
        <v>0</v>
      </c>
      <c r="AL625" s="3">
        <f>IF(AL$3=0,0,INDEX(Sheet1!RawDataCols,$C625,AL$5)*$R625)</f>
        <v>0</v>
      </c>
      <c r="AM625" s="3">
        <f>IF(AM$3=0,0,INDEX(Sheet1!RawDataCols,$C625,AM$5)*$R625)</f>
        <v>0</v>
      </c>
      <c r="AN625" s="3">
        <f>IF(AN$3=0,0,INDEX(Sheet1!RawDataCols,$C625,AN$5)*$R625)</f>
        <v>0</v>
      </c>
      <c r="AO625" s="3">
        <f>IF(AO$3=0,0,INDEX(Sheet1!RawDataCols,$C625,AO$5)*$R625)</f>
        <v>0</v>
      </c>
      <c r="AP625" s="3">
        <f>IF(AP$3=0,0,INDEX(Sheet1!RawDataCols,$C625,AP$5)*$R625)</f>
        <v>0</v>
      </c>
      <c r="AQ625" s="3">
        <f>IF(AQ$3=0,0,INDEX(Sheet1!RawDataCols,$C625,AQ$5)*$R625)</f>
        <v>0</v>
      </c>
      <c r="AR625" s="3">
        <f>IF(AR$3=0,0,INDEX(Sheet1!RawDataCols,$C625,AR$5)*$R625)</f>
        <v>0</v>
      </c>
      <c r="AS625" s="3">
        <f>IF(AS$3=0,0,INDEX(Sheet1!RawDataCols,$C625,AS$5)*$R625)</f>
        <v>456.98</v>
      </c>
      <c r="AT625" s="3">
        <f>IF(AT$3=0,0,INDEX(Sheet1!RawDataCols,$C625,AT$5)*$R625)</f>
        <v>0</v>
      </c>
      <c r="AU625" s="3">
        <f>IF(AU$3=0,0,INDEX(Sheet1!RawDataCols,$C625,AU$5)*$R625)</f>
        <v>0</v>
      </c>
      <c r="AV625" s="3">
        <f>IF(AV$3=0,0,INDEX(Sheet1!RawDataCols,$C625,AV$5)*$R625)</f>
        <v>0</v>
      </c>
      <c r="AW625" s="3">
        <f>IF(AW$3=0,0,INDEX(Sheet1!RawDataCols,$C625,AW$5)*$R625)</f>
        <v>0</v>
      </c>
      <c r="AX625" s="3">
        <f>IF(AX$3=0,0,INDEX(Sheet1!RawDataCols,$C625,AX$5)*$R625)</f>
        <v>814.71</v>
      </c>
      <c r="AY625" s="3">
        <f>IF(AY$3=0,0,INDEX(Sheet1!RawDataCols,$C625,AY$5)*$R625)</f>
        <v>0</v>
      </c>
      <c r="AZ625" s="3">
        <f>IF(AZ$3=0,0,INDEX(Sheet1!RawDataCols,$C625,AZ$5)*$R625)</f>
        <v>0</v>
      </c>
      <c r="BA625" s="3">
        <f>IF(BA$3=0,0,INDEX(Sheet1!RawDataCols,$C625,BA$5)*$R625)</f>
        <v>0</v>
      </c>
      <c r="BB625" s="3">
        <f>IF(BB$3=0,0,INDEX(Sheet1!RawDataCols,$C625,BB$5)*$R625)</f>
        <v>0</v>
      </c>
      <c r="BC625" s="3">
        <f>IF(BC$3=0,0,INDEX(Sheet1!RawDataCols,$C625,BC$5)*$R625)</f>
        <v>0</v>
      </c>
      <c r="BD625" s="3">
        <f>IF(BD$3=0,0,INDEX(Sheet1!RawDataCols,$C625,BD$5)*$R625)</f>
        <v>0</v>
      </c>
      <c r="BE625" s="3">
        <f>IF(BE$3=0,0,INDEX(Sheet1!RawDataCols,$C625,BE$5)*$R625)</f>
        <v>0</v>
      </c>
      <c r="BF625" s="3">
        <f>IF(BF$3=0,0,INDEX(Sheet1!RawDataCols,$C625,BF$5)*$R625)</f>
        <v>0</v>
      </c>
      <c r="BG625" s="179">
        <f>IF(BG$3=0,0,INDEX(Sheet1!RawDataCols,$C625,BG$5)*$R625)</f>
        <v>0</v>
      </c>
      <c r="BH625" s="33">
        <f t="shared" si="107"/>
        <v>456.98</v>
      </c>
      <c r="BI625" s="33">
        <f t="shared" si="108"/>
        <v>0</v>
      </c>
      <c r="BJ625" s="33">
        <f t="shared" si="109"/>
        <v>814.71</v>
      </c>
      <c r="BK625" s="3">
        <f>IF(BK$3=0,0,INDEX(Sheet1!RawDataCols,$C625,BK$5)*$R625)</f>
        <v>0</v>
      </c>
      <c r="BL625" s="3">
        <f>IF(BL$3=0,0,INDEX(Sheet1!RawDataCols,$C625,BL$5)*$R625)</f>
        <v>0</v>
      </c>
      <c r="BM625" s="3">
        <f>IF(BM$3=0,0,INDEX(Sheet1!RawDataCols,$C625,BM$5)*$R625)</f>
        <v>0</v>
      </c>
      <c r="BN625" s="3">
        <f>IF(BN$3=0,0,INDEX(Sheet1!RawDataCols,$C625,BN$5)*$R625)</f>
        <v>20</v>
      </c>
      <c r="BO625" s="3">
        <f>IF(BO$3=0,0,INDEX(Sheet1!RawDataCols,$C625,BO$5)*$R625)</f>
        <v>84.146000000000001</v>
      </c>
      <c r="BP625" s="3">
        <f>IF(BP$3=0,0,INDEX(Sheet1!RawDataCols,$C625,BP$5)*$R625)</f>
        <v>0</v>
      </c>
      <c r="BQ625" s="3">
        <f t="shared" si="110"/>
        <v>0</v>
      </c>
      <c r="BR625" s="3">
        <f t="shared" si="111"/>
        <v>0</v>
      </c>
      <c r="BS625" s="3">
        <f t="shared" si="112"/>
        <v>456.98</v>
      </c>
      <c r="BT625" s="3">
        <f t="shared" si="113"/>
        <v>456.98</v>
      </c>
      <c r="BU625" s="3" t="str">
        <f>INDEX(Sheet1!$BS$2:$BS$1000,MATCH($A625,Sheet1!$A$2:$A$1000,0))</f>
        <v>09</v>
      </c>
      <c r="BV625" s="3">
        <f>INDEX(Sheet1!$BT$2:$BT$1000,MATCH($A625,Sheet1!$A$2:$A$1000,0))</f>
        <v>456.98</v>
      </c>
    </row>
    <row r="626" spans="1:74" x14ac:dyDescent="0.2">
      <c r="A626" s="247" t="s">
        <v>1304</v>
      </c>
      <c r="B626" s="3">
        <f>MATCH($A626,Sheet1!ACCOUNTNO,0)</f>
        <v>197</v>
      </c>
      <c r="C626" s="3">
        <f t="shared" si="104"/>
        <v>197</v>
      </c>
      <c r="D626" s="3" t="str">
        <f>IF(D$3=0,0,INDEX(Sheet1!RawDataCols,$C626,D$5))</f>
        <v>22580A16</v>
      </c>
      <c r="E626" s="3" t="str">
        <f>IF(E$3=0,0,INDEX(Sheet1!RawDataCols,$C626,E$5))</f>
        <v xml:space="preserve">22580          </v>
      </c>
      <c r="F626" s="3" t="str">
        <f>IF(F$3=0,0,INDEX(Sheet1!RawDataCols,$C626,F$5))</f>
        <v xml:space="preserve">A16            </v>
      </c>
      <c r="G626" s="3" t="str">
        <f>IF(G$3=0,0,INDEX(Sheet1!RawDataCols,$C626,G$5))</f>
        <v xml:space="preserve">               </v>
      </c>
      <c r="H626" s="3" t="str">
        <f>IF(H$3=0,0,INDEX(Sheet1!RawDataCols,$C626,H$5))</f>
        <v xml:space="preserve">               </v>
      </c>
      <c r="I626" s="3" t="str">
        <f>IF(I$3=0,0,INDEX(Sheet1!RawDataCols,$C626,I$5))</f>
        <v xml:space="preserve">               </v>
      </c>
      <c r="J626" s="3" t="str">
        <f>IF(J$3=0,0,INDEX(Sheet1!RawDataCols,$C626,J$5))</f>
        <v xml:space="preserve">               </v>
      </c>
      <c r="K626" s="3" t="str">
        <f>IF(K$3=0,0,INDEX(Sheet1!RawDataCols,$C626,K$5))</f>
        <v xml:space="preserve">               </v>
      </c>
      <c r="L626" s="3" t="str">
        <f>IF(L$3=0,0,INDEX(Sheet1!RawDataCols,$C626,L$5))</f>
        <v xml:space="preserve">               </v>
      </c>
      <c r="M626" s="3" t="str">
        <f>IF(M$3=0,0,INDEX(Sheet1!RawDataCols,$C626,M$5))</f>
        <v xml:space="preserve">F007  </v>
      </c>
      <c r="N626" s="3" t="str">
        <f>IF(N$3=0,0,INDEX(Sheet1!RawDataCols,$C626,N$5))</f>
        <v>Lease Incentive-534 Queen Road</v>
      </c>
      <c r="O626" s="3">
        <f>INDEX(Sheet1!RawDataCols,$C626,O$5)</f>
        <v>13</v>
      </c>
      <c r="P626" s="3" t="str">
        <f>INDEX(Sheet1!RawDataCols,$C626,P$5)</f>
        <v>Cost and Expenses</v>
      </c>
      <c r="Q626" s="3" t="str">
        <f>IF(Q$3=0,0,INDEX(Sheet1!RawDataCols,$C626,Q$5))</f>
        <v>I</v>
      </c>
      <c r="R626" s="3">
        <f t="shared" si="105"/>
        <v>1</v>
      </c>
      <c r="S626" s="3">
        <f t="shared" si="106"/>
        <v>-1</v>
      </c>
      <c r="T626" s="3">
        <f>IF(T$3=0,0,INDEX(Sheet1!RawDataCols,$C626,T$5)*$R626)</f>
        <v>0</v>
      </c>
      <c r="U626" s="3">
        <f>IF(U$3=0,0,INDEX(Sheet1!RawDataCols,$C626,U$5)*$R626)</f>
        <v>0</v>
      </c>
      <c r="V626" s="3">
        <f>IF(V$3=0,0,INDEX(Sheet1!RawDataCols,$C626,V$5)*$R626)</f>
        <v>0</v>
      </c>
      <c r="W626" s="3">
        <f>IF(W$3=0,0,INDEX(Sheet1!RawDataCols,$C626,W$5)*$R626)</f>
        <v>0</v>
      </c>
      <c r="X626" s="3">
        <f>IF(X$3=0,0,INDEX(Sheet1!RawDataCols,$C626,X$5)*$R626)</f>
        <v>0</v>
      </c>
      <c r="Y626" s="3">
        <f>IF(Y$3=0,0,INDEX(Sheet1!RawDataCols,$C626,Y$5)*$R626)</f>
        <v>0</v>
      </c>
      <c r="Z626" s="3">
        <f>IF(Z$3=0,0,INDEX(Sheet1!RawDataCols,$C626,Z$5)*$R626)</f>
        <v>0</v>
      </c>
      <c r="AA626" s="3">
        <f>IF(AA$3=0,0,INDEX(Sheet1!RawDataCols,$C626,AA$5)*$R626)</f>
        <v>0</v>
      </c>
      <c r="AB626" s="3">
        <f>IF(AB$3=0,0,INDEX(Sheet1!RawDataCols,$C626,AB$5)*$R626)</f>
        <v>0</v>
      </c>
      <c r="AC626" s="3">
        <f>IF(AC$3=0,0,INDEX(Sheet1!RawDataCols,$C626,AC$5)*$R626)</f>
        <v>0</v>
      </c>
      <c r="AD626" s="3">
        <f>IF(AD$3=0,0,INDEX(Sheet1!RawDataCols,$C626,AD$5)*$R626)</f>
        <v>0</v>
      </c>
      <c r="AE626" s="3">
        <f>IF(AE$3=0,0,INDEX(Sheet1!RawDataCols,$C626,AE$5)*$R626)</f>
        <v>0</v>
      </c>
      <c r="AF626" s="3">
        <f>IF(AF$3=0,0,INDEX(Sheet1!RawDataCols,$C626,AF$5)*$R626)</f>
        <v>0</v>
      </c>
      <c r="AG626" s="3">
        <f>IF(AG$3=0,0,INDEX(Sheet1!RawDataCols,$C626,AG$5)*$R626)</f>
        <v>0</v>
      </c>
      <c r="AH626" s="3">
        <f>IF(AH$3=0,0,INDEX(Sheet1!RawDataCols,$C626,AH$5)*$R626)</f>
        <v>0</v>
      </c>
      <c r="AI626" s="3">
        <f>IF(AI$3=0,0,INDEX(Sheet1!RawDataCols,$C626,AI$5)*$R626)</f>
        <v>0</v>
      </c>
      <c r="AJ626" s="3">
        <f>IF(AJ$3=0,0,INDEX(Sheet1!RawDataCols,$C626,AJ$5)*$R626)</f>
        <v>0</v>
      </c>
      <c r="AK626" s="3">
        <f>IF(AK$3=0,0,INDEX(Sheet1!RawDataCols,$C626,AK$5)*$R626)</f>
        <v>0</v>
      </c>
      <c r="AL626" s="3">
        <f>IF(AL$3=0,0,INDEX(Sheet1!RawDataCols,$C626,AL$5)*$R626)</f>
        <v>0</v>
      </c>
      <c r="AM626" s="3">
        <f>IF(AM$3=0,0,INDEX(Sheet1!RawDataCols,$C626,AM$5)*$R626)</f>
        <v>0</v>
      </c>
      <c r="AN626" s="3">
        <f>IF(AN$3=0,0,INDEX(Sheet1!RawDataCols,$C626,AN$5)*$R626)</f>
        <v>0</v>
      </c>
      <c r="AO626" s="3">
        <f>IF(AO$3=0,0,INDEX(Sheet1!RawDataCols,$C626,AO$5)*$R626)</f>
        <v>1499.74</v>
      </c>
      <c r="AP626" s="3">
        <f>IF(AP$3=0,0,INDEX(Sheet1!RawDataCols,$C626,AP$5)*$R626)</f>
        <v>0</v>
      </c>
      <c r="AQ626" s="3">
        <f>IF(AQ$3=0,0,INDEX(Sheet1!RawDataCols,$C626,AQ$5)*$R626)</f>
        <v>0</v>
      </c>
      <c r="AR626" s="3">
        <f>IF(AR$3=0,0,INDEX(Sheet1!RawDataCols,$C626,AR$5)*$R626)</f>
        <v>0</v>
      </c>
      <c r="AS626" s="3">
        <f>IF(AS$3=0,0,INDEX(Sheet1!RawDataCols,$C626,AS$5)*$R626)</f>
        <v>0</v>
      </c>
      <c r="AT626" s="3">
        <f>IF(AT$3=0,0,INDEX(Sheet1!RawDataCols,$C626,AT$5)*$R626)</f>
        <v>0</v>
      </c>
      <c r="AU626" s="3">
        <f>IF(AU$3=0,0,INDEX(Sheet1!RawDataCols,$C626,AU$5)*$R626)</f>
        <v>0</v>
      </c>
      <c r="AV626" s="3">
        <f>IF(AV$3=0,0,INDEX(Sheet1!RawDataCols,$C626,AV$5)*$R626)</f>
        <v>0</v>
      </c>
      <c r="AW626" s="3">
        <f>IF(AW$3=0,0,INDEX(Sheet1!RawDataCols,$C626,AW$5)*$R626)</f>
        <v>0</v>
      </c>
      <c r="AX626" s="3">
        <f>IF(AX$3=0,0,INDEX(Sheet1!RawDataCols,$C626,AX$5)*$R626)</f>
        <v>0</v>
      </c>
      <c r="AY626" s="3">
        <f>IF(AY$3=0,0,INDEX(Sheet1!RawDataCols,$C626,AY$5)*$R626)</f>
        <v>0</v>
      </c>
      <c r="AZ626" s="3">
        <f>IF(AZ$3=0,0,INDEX(Sheet1!RawDataCols,$C626,AZ$5)*$R626)</f>
        <v>0</v>
      </c>
      <c r="BA626" s="3">
        <f>IF(BA$3=0,0,INDEX(Sheet1!RawDataCols,$C626,BA$5)*$R626)</f>
        <v>0</v>
      </c>
      <c r="BB626" s="3">
        <f>IF(BB$3=0,0,INDEX(Sheet1!RawDataCols,$C626,BB$5)*$R626)</f>
        <v>0</v>
      </c>
      <c r="BC626" s="3">
        <f>IF(BC$3=0,0,INDEX(Sheet1!RawDataCols,$C626,BC$5)*$R626)</f>
        <v>0</v>
      </c>
      <c r="BD626" s="3">
        <f>IF(BD$3=0,0,INDEX(Sheet1!RawDataCols,$C626,BD$5)*$R626)</f>
        <v>0</v>
      </c>
      <c r="BE626" s="3">
        <f>IF(BE$3=0,0,INDEX(Sheet1!RawDataCols,$C626,BE$5)*$R626)</f>
        <v>0</v>
      </c>
      <c r="BF626" s="3">
        <f>IF(BF$3=0,0,INDEX(Sheet1!RawDataCols,$C626,BF$5)*$R626)</f>
        <v>0</v>
      </c>
      <c r="BG626" s="179">
        <f>IF(BG$3=0,0,INDEX(Sheet1!RawDataCols,$C626,BG$5)*$R626)</f>
        <v>0</v>
      </c>
      <c r="BH626" s="33">
        <f t="shared" si="107"/>
        <v>0</v>
      </c>
      <c r="BI626" s="33">
        <f t="shared" si="108"/>
        <v>0</v>
      </c>
      <c r="BJ626" s="33">
        <f t="shared" si="109"/>
        <v>1499.74</v>
      </c>
      <c r="BK626" s="3">
        <f>IF(BK$3=0,0,INDEX(Sheet1!RawDataCols,$C626,BK$5)*$R626)</f>
        <v>0</v>
      </c>
      <c r="BL626" s="3">
        <f>IF(BL$3=0,0,INDEX(Sheet1!RawDataCols,$C626,BL$5)*$R626)</f>
        <v>0</v>
      </c>
      <c r="BM626" s="3">
        <f>IF(BM$3=0,0,INDEX(Sheet1!RawDataCols,$C626,BM$5)*$R626)</f>
        <v>0</v>
      </c>
      <c r="BN626" s="3">
        <f>IF(BN$3=0,0,INDEX(Sheet1!RawDataCols,$C626,BN$5)*$R626)</f>
        <v>0</v>
      </c>
      <c r="BO626" s="3">
        <f>IF(BO$3=0,0,INDEX(Sheet1!RawDataCols,$C626,BO$5)*$R626)</f>
        <v>0</v>
      </c>
      <c r="BP626" s="3">
        <f>IF(BP$3=0,0,INDEX(Sheet1!RawDataCols,$C626,BP$5)*$R626)</f>
        <v>0</v>
      </c>
      <c r="BQ626" s="3">
        <f t="shared" si="110"/>
        <v>0</v>
      </c>
      <c r="BR626" s="3">
        <f t="shared" si="111"/>
        <v>0</v>
      </c>
      <c r="BS626" s="3">
        <f t="shared" si="112"/>
        <v>0</v>
      </c>
      <c r="BT626" s="3">
        <f t="shared" si="113"/>
        <v>0</v>
      </c>
      <c r="BU626" s="3" t="str">
        <f>INDEX(Sheet1!$BS$2:$BS$1000,MATCH($A626,Sheet1!$A$2:$A$1000,0))</f>
        <v>09</v>
      </c>
      <c r="BV626" s="3">
        <f>INDEX(Sheet1!$BT$2:$BT$1000,MATCH($A626,Sheet1!$A$2:$A$1000,0))</f>
        <v>0</v>
      </c>
    </row>
    <row r="627" spans="1:74" x14ac:dyDescent="0.2">
      <c r="A627" s="246" t="s">
        <v>1307</v>
      </c>
      <c r="B627" s="3" t="e">
        <f>MATCH($A627,Sheet1!ACCOUNTNO,0)</f>
        <v>#N/A</v>
      </c>
      <c r="C627" s="3">
        <f t="shared" si="104"/>
        <v>65000</v>
      </c>
      <c r="D627" s="3">
        <f>IF(D$3=0,0,INDEX(Sheet1!RawDataCols,$C627,D$5))</f>
        <v>0</v>
      </c>
      <c r="E627" s="3">
        <f>IF(E$3=0,0,INDEX(Sheet1!RawDataCols,$C627,E$5))</f>
        <v>0</v>
      </c>
      <c r="F627" s="3">
        <f>IF(F$3=0,0,INDEX(Sheet1!RawDataCols,$C627,F$5))</f>
        <v>0</v>
      </c>
      <c r="G627" s="3">
        <f>IF(G$3=0,0,INDEX(Sheet1!RawDataCols,$C627,G$5))</f>
        <v>0</v>
      </c>
      <c r="H627" s="3">
        <f>IF(H$3=0,0,INDEX(Sheet1!RawDataCols,$C627,H$5))</f>
        <v>0</v>
      </c>
      <c r="I627" s="3">
        <f>IF(I$3=0,0,INDEX(Sheet1!RawDataCols,$C627,I$5))</f>
        <v>0</v>
      </c>
      <c r="J627" s="3">
        <f>IF(J$3=0,0,INDEX(Sheet1!RawDataCols,$C627,J$5))</f>
        <v>0</v>
      </c>
      <c r="K627" s="3">
        <f>IF(K$3=0,0,INDEX(Sheet1!RawDataCols,$C627,K$5))</f>
        <v>0</v>
      </c>
      <c r="L627" s="3">
        <f>IF(L$3=0,0,INDEX(Sheet1!RawDataCols,$C627,L$5))</f>
        <v>0</v>
      </c>
      <c r="M627" s="3">
        <f>IF(M$3=0,0,INDEX(Sheet1!RawDataCols,$C627,M$5))</f>
        <v>0</v>
      </c>
      <c r="N627" s="3">
        <f>IF(N$3=0,0,INDEX(Sheet1!RawDataCols,$C627,N$5))</f>
        <v>0</v>
      </c>
      <c r="O627" s="3">
        <f>INDEX(Sheet1!RawDataCols,$C627,O$5)</f>
        <v>0</v>
      </c>
      <c r="P627" s="3">
        <f>INDEX(Sheet1!RawDataCols,$C627,P$5)</f>
        <v>0</v>
      </c>
      <c r="Q627" s="3">
        <f>IF(Q$3=0,0,INDEX(Sheet1!RawDataCols,$C627,Q$5))</f>
        <v>0</v>
      </c>
      <c r="R627" s="3">
        <f t="shared" si="105"/>
        <v>1</v>
      </c>
      <c r="S627" s="3">
        <f t="shared" si="106"/>
        <v>-1</v>
      </c>
      <c r="T627" s="3">
        <f>IF(T$3=0,0,INDEX(Sheet1!RawDataCols,$C627,T$5)*$R627)</f>
        <v>0</v>
      </c>
      <c r="U627" s="3">
        <f>IF(U$3=0,0,INDEX(Sheet1!RawDataCols,$C627,U$5)*$R627)</f>
        <v>0</v>
      </c>
      <c r="V627" s="3">
        <f>IF(V$3=0,0,INDEX(Sheet1!RawDataCols,$C627,V$5)*$R627)</f>
        <v>0</v>
      </c>
      <c r="W627" s="3">
        <f>IF(W$3=0,0,INDEX(Sheet1!RawDataCols,$C627,W$5)*$R627)</f>
        <v>0</v>
      </c>
      <c r="X627" s="3">
        <f>IF(X$3=0,0,INDEX(Sheet1!RawDataCols,$C627,X$5)*$R627)</f>
        <v>0</v>
      </c>
      <c r="Y627" s="3">
        <f>IF(Y$3=0,0,INDEX(Sheet1!RawDataCols,$C627,Y$5)*$R627)</f>
        <v>0</v>
      </c>
      <c r="Z627" s="3">
        <f>IF(Z$3=0,0,INDEX(Sheet1!RawDataCols,$C627,Z$5)*$R627)</f>
        <v>0</v>
      </c>
      <c r="AA627" s="3">
        <f>IF(AA$3=0,0,INDEX(Sheet1!RawDataCols,$C627,AA$5)*$R627)</f>
        <v>0</v>
      </c>
      <c r="AB627" s="3">
        <f>IF(AB$3=0,0,INDEX(Sheet1!RawDataCols,$C627,AB$5)*$R627)</f>
        <v>0</v>
      </c>
      <c r="AC627" s="3">
        <f>IF(AC$3=0,0,INDEX(Sheet1!RawDataCols,$C627,AC$5)*$R627)</f>
        <v>0</v>
      </c>
      <c r="AD627" s="3">
        <f>IF(AD$3=0,0,INDEX(Sheet1!RawDataCols,$C627,AD$5)*$R627)</f>
        <v>0</v>
      </c>
      <c r="AE627" s="3">
        <f>IF(AE$3=0,0,INDEX(Sheet1!RawDataCols,$C627,AE$5)*$R627)</f>
        <v>0</v>
      </c>
      <c r="AF627" s="3">
        <f>IF(AF$3=0,0,INDEX(Sheet1!RawDataCols,$C627,AF$5)*$R627)</f>
        <v>0</v>
      </c>
      <c r="AG627" s="3">
        <f>IF(AG$3=0,0,INDEX(Sheet1!RawDataCols,$C627,AG$5)*$R627)</f>
        <v>0</v>
      </c>
      <c r="AH627" s="3">
        <f>IF(AH$3=0,0,INDEX(Sheet1!RawDataCols,$C627,AH$5)*$R627)</f>
        <v>0</v>
      </c>
      <c r="AI627" s="3">
        <f>IF(AI$3=0,0,INDEX(Sheet1!RawDataCols,$C627,AI$5)*$R627)</f>
        <v>0</v>
      </c>
      <c r="AJ627" s="3">
        <f>IF(AJ$3=0,0,INDEX(Sheet1!RawDataCols,$C627,AJ$5)*$R627)</f>
        <v>0</v>
      </c>
      <c r="AK627" s="3">
        <f>IF(AK$3=0,0,INDEX(Sheet1!RawDataCols,$C627,AK$5)*$R627)</f>
        <v>0</v>
      </c>
      <c r="AL627" s="3">
        <f>IF(AL$3=0,0,INDEX(Sheet1!RawDataCols,$C627,AL$5)*$R627)</f>
        <v>0</v>
      </c>
      <c r="AM627" s="3">
        <f>IF(AM$3=0,0,INDEX(Sheet1!RawDataCols,$C627,AM$5)*$R627)</f>
        <v>0</v>
      </c>
      <c r="AN627" s="3">
        <f>IF(AN$3=0,0,INDEX(Sheet1!RawDataCols,$C627,AN$5)*$R627)</f>
        <v>0</v>
      </c>
      <c r="AO627" s="3">
        <f>IF(AO$3=0,0,INDEX(Sheet1!RawDataCols,$C627,AO$5)*$R627)</f>
        <v>0</v>
      </c>
      <c r="AP627" s="3">
        <f>IF(AP$3=0,0,INDEX(Sheet1!RawDataCols,$C627,AP$5)*$R627)</f>
        <v>0</v>
      </c>
      <c r="AQ627" s="3">
        <f>IF(AQ$3=0,0,INDEX(Sheet1!RawDataCols,$C627,AQ$5)*$R627)</f>
        <v>0</v>
      </c>
      <c r="AR627" s="3">
        <f>IF(AR$3=0,0,INDEX(Sheet1!RawDataCols,$C627,AR$5)*$R627)</f>
        <v>0</v>
      </c>
      <c r="AS627" s="3">
        <f>IF(AS$3=0,0,INDEX(Sheet1!RawDataCols,$C627,AS$5)*$R627)</f>
        <v>0</v>
      </c>
      <c r="AT627" s="3">
        <f>IF(AT$3=0,0,INDEX(Sheet1!RawDataCols,$C627,AT$5)*$R627)</f>
        <v>0</v>
      </c>
      <c r="AU627" s="3">
        <f>IF(AU$3=0,0,INDEX(Sheet1!RawDataCols,$C627,AU$5)*$R627)</f>
        <v>0</v>
      </c>
      <c r="AV627" s="3">
        <f>IF(AV$3=0,0,INDEX(Sheet1!RawDataCols,$C627,AV$5)*$R627)</f>
        <v>0</v>
      </c>
      <c r="AW627" s="3">
        <f>IF(AW$3=0,0,INDEX(Sheet1!RawDataCols,$C627,AW$5)*$R627)</f>
        <v>0</v>
      </c>
      <c r="AX627" s="3">
        <f>IF(AX$3=0,0,INDEX(Sheet1!RawDataCols,$C627,AX$5)*$R627)</f>
        <v>0</v>
      </c>
      <c r="AY627" s="3">
        <f>IF(AY$3=0,0,INDEX(Sheet1!RawDataCols,$C627,AY$5)*$R627)</f>
        <v>0</v>
      </c>
      <c r="AZ627" s="3">
        <f>IF(AZ$3=0,0,INDEX(Sheet1!RawDataCols,$C627,AZ$5)*$R627)</f>
        <v>0</v>
      </c>
      <c r="BA627" s="3">
        <f>IF(BA$3=0,0,INDEX(Sheet1!RawDataCols,$C627,BA$5)*$R627)</f>
        <v>0</v>
      </c>
      <c r="BB627" s="3">
        <f>IF(BB$3=0,0,INDEX(Sheet1!RawDataCols,$C627,BB$5)*$R627)</f>
        <v>0</v>
      </c>
      <c r="BC627" s="3">
        <f>IF(BC$3=0,0,INDEX(Sheet1!RawDataCols,$C627,BC$5)*$R627)</f>
        <v>0</v>
      </c>
      <c r="BD627" s="3">
        <f>IF(BD$3=0,0,INDEX(Sheet1!RawDataCols,$C627,BD$5)*$R627)</f>
        <v>0</v>
      </c>
      <c r="BE627" s="3">
        <f>IF(BE$3=0,0,INDEX(Sheet1!RawDataCols,$C627,BE$5)*$R627)</f>
        <v>0</v>
      </c>
      <c r="BF627" s="3">
        <f>IF(BF$3=0,0,INDEX(Sheet1!RawDataCols,$C627,BF$5)*$R627)</f>
        <v>0</v>
      </c>
      <c r="BG627" s="179">
        <f>IF(BG$3=0,0,INDEX(Sheet1!RawDataCols,$C627,BG$5)*$R627)</f>
        <v>0</v>
      </c>
      <c r="BH627" s="33">
        <f t="shared" si="107"/>
        <v>0</v>
      </c>
      <c r="BI627" s="33">
        <f t="shared" si="108"/>
        <v>0</v>
      </c>
      <c r="BJ627" s="33">
        <f t="shared" si="109"/>
        <v>0</v>
      </c>
      <c r="BK627" s="3">
        <f>IF(BK$3=0,0,INDEX(Sheet1!RawDataCols,$C627,BK$5)*$R627)</f>
        <v>0</v>
      </c>
      <c r="BL627" s="3">
        <f>IF(BL$3=0,0,INDEX(Sheet1!RawDataCols,$C627,BL$5)*$R627)</f>
        <v>0</v>
      </c>
      <c r="BM627" s="3">
        <f>IF(BM$3=0,0,INDEX(Sheet1!RawDataCols,$C627,BM$5)*$R627)</f>
        <v>0</v>
      </c>
      <c r="BN627" s="3">
        <f>IF(BN$3=0,0,INDEX(Sheet1!RawDataCols,$C627,BN$5)*$R627)</f>
        <v>0</v>
      </c>
      <c r="BO627" s="3">
        <f>IF(BO$3=0,0,INDEX(Sheet1!RawDataCols,$C627,BO$5)*$R627)</f>
        <v>0</v>
      </c>
      <c r="BP627" s="3">
        <f>IF(BP$3=0,0,INDEX(Sheet1!RawDataCols,$C627,BP$5)*$R627)</f>
        <v>0</v>
      </c>
      <c r="BQ627" s="3">
        <f t="shared" si="110"/>
        <v>0</v>
      </c>
      <c r="BR627" s="3">
        <f t="shared" si="111"/>
        <v>0</v>
      </c>
      <c r="BS627" s="3">
        <f t="shared" si="112"/>
        <v>0</v>
      </c>
      <c r="BT627" s="3">
        <f t="shared" si="113"/>
        <v>0</v>
      </c>
      <c r="BU627" s="3" t="e">
        <f>INDEX(Sheet1!$BS$2:$BS$1000,MATCH($A627,Sheet1!$A$2:$A$1000,0))</f>
        <v>#N/A</v>
      </c>
      <c r="BV627" s="3" t="e">
        <f>INDEX(Sheet1!$BT$2:$BT$1000,MATCH($A627,Sheet1!$A$2:$A$1000,0))</f>
        <v>#N/A</v>
      </c>
    </row>
    <row r="628" spans="1:74" x14ac:dyDescent="0.2">
      <c r="A628" s="246" t="s">
        <v>1403</v>
      </c>
      <c r="B628" s="3" t="e">
        <f>MATCH($A628,Sheet1!ACCOUNTNO,0)</f>
        <v>#N/A</v>
      </c>
      <c r="C628" s="3">
        <f t="shared" si="104"/>
        <v>65000</v>
      </c>
      <c r="D628" s="3">
        <f>IF(D$3=0,0,INDEX(Sheet1!RawDataCols,$C628,D$5))</f>
        <v>0</v>
      </c>
      <c r="E628" s="3">
        <f>IF(E$3=0,0,INDEX(Sheet1!RawDataCols,$C628,E$5))</f>
        <v>0</v>
      </c>
      <c r="F628" s="3">
        <f>IF(F$3=0,0,INDEX(Sheet1!RawDataCols,$C628,F$5))</f>
        <v>0</v>
      </c>
      <c r="G628" s="3">
        <f>IF(G$3=0,0,INDEX(Sheet1!RawDataCols,$C628,G$5))</f>
        <v>0</v>
      </c>
      <c r="H628" s="3">
        <f>IF(H$3=0,0,INDEX(Sheet1!RawDataCols,$C628,H$5))</f>
        <v>0</v>
      </c>
      <c r="I628" s="3">
        <f>IF(I$3=0,0,INDEX(Sheet1!RawDataCols,$C628,I$5))</f>
        <v>0</v>
      </c>
      <c r="J628" s="3">
        <f>IF(J$3=0,0,INDEX(Sheet1!RawDataCols,$C628,J$5))</f>
        <v>0</v>
      </c>
      <c r="K628" s="3">
        <f>IF(K$3=0,0,INDEX(Sheet1!RawDataCols,$C628,K$5))</f>
        <v>0</v>
      </c>
      <c r="L628" s="3">
        <f>IF(L$3=0,0,INDEX(Sheet1!RawDataCols,$C628,L$5))</f>
        <v>0</v>
      </c>
      <c r="M628" s="3">
        <f>IF(M$3=0,0,INDEX(Sheet1!RawDataCols,$C628,M$5))</f>
        <v>0</v>
      </c>
      <c r="N628" s="3">
        <f>IF(N$3=0,0,INDEX(Sheet1!RawDataCols,$C628,N$5))</f>
        <v>0</v>
      </c>
      <c r="O628" s="3">
        <f>INDEX(Sheet1!RawDataCols,$C628,O$5)</f>
        <v>0</v>
      </c>
      <c r="P628" s="3">
        <f>INDEX(Sheet1!RawDataCols,$C628,P$5)</f>
        <v>0</v>
      </c>
      <c r="Q628" s="3">
        <f>IF(Q$3=0,0,INDEX(Sheet1!RawDataCols,$C628,Q$5))</f>
        <v>0</v>
      </c>
      <c r="R628" s="3">
        <f t="shared" si="105"/>
        <v>1</v>
      </c>
      <c r="S628" s="3">
        <f t="shared" si="106"/>
        <v>-1</v>
      </c>
      <c r="T628" s="3">
        <f>IF(T$3=0,0,INDEX(Sheet1!RawDataCols,$C628,T$5)*$R628)</f>
        <v>0</v>
      </c>
      <c r="U628" s="3">
        <f>IF(U$3=0,0,INDEX(Sheet1!RawDataCols,$C628,U$5)*$R628)</f>
        <v>0</v>
      </c>
      <c r="V628" s="3">
        <f>IF(V$3=0,0,INDEX(Sheet1!RawDataCols,$C628,V$5)*$R628)</f>
        <v>0</v>
      </c>
      <c r="W628" s="3">
        <f>IF(W$3=0,0,INDEX(Sheet1!RawDataCols,$C628,W$5)*$R628)</f>
        <v>0</v>
      </c>
      <c r="X628" s="3">
        <f>IF(X$3=0,0,INDEX(Sheet1!RawDataCols,$C628,X$5)*$R628)</f>
        <v>0</v>
      </c>
      <c r="Y628" s="3">
        <f>IF(Y$3=0,0,INDEX(Sheet1!RawDataCols,$C628,Y$5)*$R628)</f>
        <v>0</v>
      </c>
      <c r="Z628" s="3">
        <f>IF(Z$3=0,0,INDEX(Sheet1!RawDataCols,$C628,Z$5)*$R628)</f>
        <v>0</v>
      </c>
      <c r="AA628" s="3">
        <f>IF(AA$3=0,0,INDEX(Sheet1!RawDataCols,$C628,AA$5)*$R628)</f>
        <v>0</v>
      </c>
      <c r="AB628" s="3">
        <f>IF(AB$3=0,0,INDEX(Sheet1!RawDataCols,$C628,AB$5)*$R628)</f>
        <v>0</v>
      </c>
      <c r="AC628" s="3">
        <f>IF(AC$3=0,0,INDEX(Sheet1!RawDataCols,$C628,AC$5)*$R628)</f>
        <v>0</v>
      </c>
      <c r="AD628" s="3">
        <f>IF(AD$3=0,0,INDEX(Sheet1!RawDataCols,$C628,AD$5)*$R628)</f>
        <v>0</v>
      </c>
      <c r="AE628" s="3">
        <f>IF(AE$3=0,0,INDEX(Sheet1!RawDataCols,$C628,AE$5)*$R628)</f>
        <v>0</v>
      </c>
      <c r="AF628" s="3">
        <f>IF(AF$3=0,0,INDEX(Sheet1!RawDataCols,$C628,AF$5)*$R628)</f>
        <v>0</v>
      </c>
      <c r="AG628" s="3">
        <f>IF(AG$3=0,0,INDEX(Sheet1!RawDataCols,$C628,AG$5)*$R628)</f>
        <v>0</v>
      </c>
      <c r="AH628" s="3">
        <f>IF(AH$3=0,0,INDEX(Sheet1!RawDataCols,$C628,AH$5)*$R628)</f>
        <v>0</v>
      </c>
      <c r="AI628" s="3">
        <f>IF(AI$3=0,0,INDEX(Sheet1!RawDataCols,$C628,AI$5)*$R628)</f>
        <v>0</v>
      </c>
      <c r="AJ628" s="3">
        <f>IF(AJ$3=0,0,INDEX(Sheet1!RawDataCols,$C628,AJ$5)*$R628)</f>
        <v>0</v>
      </c>
      <c r="AK628" s="3">
        <f>IF(AK$3=0,0,INDEX(Sheet1!RawDataCols,$C628,AK$5)*$R628)</f>
        <v>0</v>
      </c>
      <c r="AL628" s="3">
        <f>IF(AL$3=0,0,INDEX(Sheet1!RawDataCols,$C628,AL$5)*$R628)</f>
        <v>0</v>
      </c>
      <c r="AM628" s="3">
        <f>IF(AM$3=0,0,INDEX(Sheet1!RawDataCols,$C628,AM$5)*$R628)</f>
        <v>0</v>
      </c>
      <c r="AN628" s="3">
        <f>IF(AN$3=0,0,INDEX(Sheet1!RawDataCols,$C628,AN$5)*$R628)</f>
        <v>0</v>
      </c>
      <c r="AO628" s="3">
        <f>IF(AO$3=0,0,INDEX(Sheet1!RawDataCols,$C628,AO$5)*$R628)</f>
        <v>0</v>
      </c>
      <c r="AP628" s="3">
        <f>IF(AP$3=0,0,INDEX(Sheet1!RawDataCols,$C628,AP$5)*$R628)</f>
        <v>0</v>
      </c>
      <c r="AQ628" s="3">
        <f>IF(AQ$3=0,0,INDEX(Sheet1!RawDataCols,$C628,AQ$5)*$R628)</f>
        <v>0</v>
      </c>
      <c r="AR628" s="3">
        <f>IF(AR$3=0,0,INDEX(Sheet1!RawDataCols,$C628,AR$5)*$R628)</f>
        <v>0</v>
      </c>
      <c r="AS628" s="3">
        <f>IF(AS$3=0,0,INDEX(Sheet1!RawDataCols,$C628,AS$5)*$R628)</f>
        <v>0</v>
      </c>
      <c r="AT628" s="3">
        <f>IF(AT$3=0,0,INDEX(Sheet1!RawDataCols,$C628,AT$5)*$R628)</f>
        <v>0</v>
      </c>
      <c r="AU628" s="3">
        <f>IF(AU$3=0,0,INDEX(Sheet1!RawDataCols,$C628,AU$5)*$R628)</f>
        <v>0</v>
      </c>
      <c r="AV628" s="3">
        <f>IF(AV$3=0,0,INDEX(Sheet1!RawDataCols,$C628,AV$5)*$R628)</f>
        <v>0</v>
      </c>
      <c r="AW628" s="3">
        <f>IF(AW$3=0,0,INDEX(Sheet1!RawDataCols,$C628,AW$5)*$R628)</f>
        <v>0</v>
      </c>
      <c r="AX628" s="3">
        <f>IF(AX$3=0,0,INDEX(Sheet1!RawDataCols,$C628,AX$5)*$R628)</f>
        <v>0</v>
      </c>
      <c r="AY628" s="3">
        <f>IF(AY$3=0,0,INDEX(Sheet1!RawDataCols,$C628,AY$5)*$R628)</f>
        <v>0</v>
      </c>
      <c r="AZ628" s="3">
        <f>IF(AZ$3=0,0,INDEX(Sheet1!RawDataCols,$C628,AZ$5)*$R628)</f>
        <v>0</v>
      </c>
      <c r="BA628" s="3">
        <f>IF(BA$3=0,0,INDEX(Sheet1!RawDataCols,$C628,BA$5)*$R628)</f>
        <v>0</v>
      </c>
      <c r="BB628" s="3">
        <f>IF(BB$3=0,0,INDEX(Sheet1!RawDataCols,$C628,BB$5)*$R628)</f>
        <v>0</v>
      </c>
      <c r="BC628" s="3">
        <f>IF(BC$3=0,0,INDEX(Sheet1!RawDataCols,$C628,BC$5)*$R628)</f>
        <v>0</v>
      </c>
      <c r="BD628" s="3">
        <f>IF(BD$3=0,0,INDEX(Sheet1!RawDataCols,$C628,BD$5)*$R628)</f>
        <v>0</v>
      </c>
      <c r="BE628" s="3">
        <f>IF(BE$3=0,0,INDEX(Sheet1!RawDataCols,$C628,BE$5)*$R628)</f>
        <v>0</v>
      </c>
      <c r="BF628" s="3">
        <f>IF(BF$3=0,0,INDEX(Sheet1!RawDataCols,$C628,BF$5)*$R628)</f>
        <v>0</v>
      </c>
      <c r="BG628" s="179">
        <f>IF(BG$3=0,0,INDEX(Sheet1!RawDataCols,$C628,BG$5)*$R628)</f>
        <v>0</v>
      </c>
      <c r="BH628" s="33">
        <f t="shared" si="107"/>
        <v>0</v>
      </c>
      <c r="BI628" s="33">
        <f t="shared" si="108"/>
        <v>0</v>
      </c>
      <c r="BJ628" s="33">
        <f t="shared" si="109"/>
        <v>0</v>
      </c>
      <c r="BK628" s="3">
        <f>IF(BK$3=0,0,INDEX(Sheet1!RawDataCols,$C628,BK$5)*$R628)</f>
        <v>0</v>
      </c>
      <c r="BL628" s="3">
        <f>IF(BL$3=0,0,INDEX(Sheet1!RawDataCols,$C628,BL$5)*$R628)</f>
        <v>0</v>
      </c>
      <c r="BM628" s="3">
        <f>IF(BM$3=0,0,INDEX(Sheet1!RawDataCols,$C628,BM$5)*$R628)</f>
        <v>0</v>
      </c>
      <c r="BN628" s="3">
        <f>IF(BN$3=0,0,INDEX(Sheet1!RawDataCols,$C628,BN$5)*$R628)</f>
        <v>0</v>
      </c>
      <c r="BO628" s="3">
        <f>IF(BO$3=0,0,INDEX(Sheet1!RawDataCols,$C628,BO$5)*$R628)</f>
        <v>0</v>
      </c>
      <c r="BP628" s="3">
        <f>IF(BP$3=0,0,INDEX(Sheet1!RawDataCols,$C628,BP$5)*$R628)</f>
        <v>0</v>
      </c>
      <c r="BQ628" s="3">
        <f t="shared" si="110"/>
        <v>0</v>
      </c>
      <c r="BR628" s="3">
        <f t="shared" si="111"/>
        <v>0</v>
      </c>
      <c r="BS628" s="3">
        <f t="shared" si="112"/>
        <v>0</v>
      </c>
      <c r="BT628" s="3">
        <f t="shared" si="113"/>
        <v>0</v>
      </c>
      <c r="BU628" s="3" t="e">
        <f>INDEX(Sheet1!$BS$2:$BS$1000,MATCH($A628,Sheet1!$A$2:$A$1000,0))</f>
        <v>#N/A</v>
      </c>
      <c r="BV628" s="3" t="e">
        <f>INDEX(Sheet1!$BT$2:$BT$1000,MATCH($A628,Sheet1!$A$2:$A$1000,0))</f>
        <v>#N/A</v>
      </c>
    </row>
    <row r="629" spans="1:74" x14ac:dyDescent="0.2">
      <c r="A629" s="246" t="s">
        <v>1432</v>
      </c>
      <c r="B629" s="3" t="e">
        <f>MATCH($A629,Sheet1!ACCOUNTNO,0)</f>
        <v>#N/A</v>
      </c>
      <c r="C629" s="3">
        <f t="shared" si="104"/>
        <v>65000</v>
      </c>
      <c r="D629" s="3">
        <f>IF(D$3=0,0,INDEX(Sheet1!RawDataCols,$C629,D$5))</f>
        <v>0</v>
      </c>
      <c r="E629" s="3">
        <f>IF(E$3=0,0,INDEX(Sheet1!RawDataCols,$C629,E$5))</f>
        <v>0</v>
      </c>
      <c r="F629" s="3">
        <f>IF(F$3=0,0,INDEX(Sheet1!RawDataCols,$C629,F$5))</f>
        <v>0</v>
      </c>
      <c r="G629" s="3">
        <f>IF(G$3=0,0,INDEX(Sheet1!RawDataCols,$C629,G$5))</f>
        <v>0</v>
      </c>
      <c r="H629" s="3">
        <f>IF(H$3=0,0,INDEX(Sheet1!RawDataCols,$C629,H$5))</f>
        <v>0</v>
      </c>
      <c r="I629" s="3">
        <f>IF(I$3=0,0,INDEX(Sheet1!RawDataCols,$C629,I$5))</f>
        <v>0</v>
      </c>
      <c r="J629" s="3">
        <f>IF(J$3=0,0,INDEX(Sheet1!RawDataCols,$C629,J$5))</f>
        <v>0</v>
      </c>
      <c r="K629" s="3">
        <f>IF(K$3=0,0,INDEX(Sheet1!RawDataCols,$C629,K$5))</f>
        <v>0</v>
      </c>
      <c r="L629" s="3">
        <f>IF(L$3=0,0,INDEX(Sheet1!RawDataCols,$C629,L$5))</f>
        <v>0</v>
      </c>
      <c r="M629" s="3">
        <f>IF(M$3=0,0,INDEX(Sheet1!RawDataCols,$C629,M$5))</f>
        <v>0</v>
      </c>
      <c r="N629" s="3">
        <f>IF(N$3=0,0,INDEX(Sheet1!RawDataCols,$C629,N$5))</f>
        <v>0</v>
      </c>
      <c r="O629" s="3">
        <f>INDEX(Sheet1!RawDataCols,$C629,O$5)</f>
        <v>0</v>
      </c>
      <c r="P629" s="3">
        <f>INDEX(Sheet1!RawDataCols,$C629,P$5)</f>
        <v>0</v>
      </c>
      <c r="Q629" s="3">
        <f>IF(Q$3=0,0,INDEX(Sheet1!RawDataCols,$C629,Q$5))</f>
        <v>0</v>
      </c>
      <c r="R629" s="3">
        <f t="shared" si="105"/>
        <v>1</v>
      </c>
      <c r="S629" s="3">
        <f t="shared" si="106"/>
        <v>-1</v>
      </c>
      <c r="T629" s="3">
        <f>IF(T$3=0,0,INDEX(Sheet1!RawDataCols,$C629,T$5)*$R629)</f>
        <v>0</v>
      </c>
      <c r="U629" s="3">
        <f>IF(U$3=0,0,INDEX(Sheet1!RawDataCols,$C629,U$5)*$R629)</f>
        <v>0</v>
      </c>
      <c r="V629" s="3">
        <f>IF(V$3=0,0,INDEX(Sheet1!RawDataCols,$C629,V$5)*$R629)</f>
        <v>0</v>
      </c>
      <c r="W629" s="3">
        <f>IF(W$3=0,0,INDEX(Sheet1!RawDataCols,$C629,W$5)*$R629)</f>
        <v>0</v>
      </c>
      <c r="X629" s="3">
        <f>IF(X$3=0,0,INDEX(Sheet1!RawDataCols,$C629,X$5)*$R629)</f>
        <v>0</v>
      </c>
      <c r="Y629" s="3">
        <f>IF(Y$3=0,0,INDEX(Sheet1!RawDataCols,$C629,Y$5)*$R629)</f>
        <v>0</v>
      </c>
      <c r="Z629" s="3">
        <f>IF(Z$3=0,0,INDEX(Sheet1!RawDataCols,$C629,Z$5)*$R629)</f>
        <v>0</v>
      </c>
      <c r="AA629" s="3">
        <f>IF(AA$3=0,0,INDEX(Sheet1!RawDataCols,$C629,AA$5)*$R629)</f>
        <v>0</v>
      </c>
      <c r="AB629" s="3">
        <f>IF(AB$3=0,0,INDEX(Sheet1!RawDataCols,$C629,AB$5)*$R629)</f>
        <v>0</v>
      </c>
      <c r="AC629" s="3">
        <f>IF(AC$3=0,0,INDEX(Sheet1!RawDataCols,$C629,AC$5)*$R629)</f>
        <v>0</v>
      </c>
      <c r="AD629" s="3">
        <f>IF(AD$3=0,0,INDEX(Sheet1!RawDataCols,$C629,AD$5)*$R629)</f>
        <v>0</v>
      </c>
      <c r="AE629" s="3">
        <f>IF(AE$3=0,0,INDEX(Sheet1!RawDataCols,$C629,AE$5)*$R629)</f>
        <v>0</v>
      </c>
      <c r="AF629" s="3">
        <f>IF(AF$3=0,0,INDEX(Sheet1!RawDataCols,$C629,AF$5)*$R629)</f>
        <v>0</v>
      </c>
      <c r="AG629" s="3">
        <f>IF(AG$3=0,0,INDEX(Sheet1!RawDataCols,$C629,AG$5)*$R629)</f>
        <v>0</v>
      </c>
      <c r="AH629" s="3">
        <f>IF(AH$3=0,0,INDEX(Sheet1!RawDataCols,$C629,AH$5)*$R629)</f>
        <v>0</v>
      </c>
      <c r="AI629" s="3">
        <f>IF(AI$3=0,0,INDEX(Sheet1!RawDataCols,$C629,AI$5)*$R629)</f>
        <v>0</v>
      </c>
      <c r="AJ629" s="3">
        <f>IF(AJ$3=0,0,INDEX(Sheet1!RawDataCols,$C629,AJ$5)*$R629)</f>
        <v>0</v>
      </c>
      <c r="AK629" s="3">
        <f>IF(AK$3=0,0,INDEX(Sheet1!RawDataCols,$C629,AK$5)*$R629)</f>
        <v>0</v>
      </c>
      <c r="AL629" s="3">
        <f>IF(AL$3=0,0,INDEX(Sheet1!RawDataCols,$C629,AL$5)*$R629)</f>
        <v>0</v>
      </c>
      <c r="AM629" s="3">
        <f>IF(AM$3=0,0,INDEX(Sheet1!RawDataCols,$C629,AM$5)*$R629)</f>
        <v>0</v>
      </c>
      <c r="AN629" s="3">
        <f>IF(AN$3=0,0,INDEX(Sheet1!RawDataCols,$C629,AN$5)*$R629)</f>
        <v>0</v>
      </c>
      <c r="AO629" s="3">
        <f>IF(AO$3=0,0,INDEX(Sheet1!RawDataCols,$C629,AO$5)*$R629)</f>
        <v>0</v>
      </c>
      <c r="AP629" s="3">
        <f>IF(AP$3=0,0,INDEX(Sheet1!RawDataCols,$C629,AP$5)*$R629)</f>
        <v>0</v>
      </c>
      <c r="AQ629" s="3">
        <f>IF(AQ$3=0,0,INDEX(Sheet1!RawDataCols,$C629,AQ$5)*$R629)</f>
        <v>0</v>
      </c>
      <c r="AR629" s="3">
        <f>IF(AR$3=0,0,INDEX(Sheet1!RawDataCols,$C629,AR$5)*$R629)</f>
        <v>0</v>
      </c>
      <c r="AS629" s="3">
        <f>IF(AS$3=0,0,INDEX(Sheet1!RawDataCols,$C629,AS$5)*$R629)</f>
        <v>0</v>
      </c>
      <c r="AT629" s="3">
        <f>IF(AT$3=0,0,INDEX(Sheet1!RawDataCols,$C629,AT$5)*$R629)</f>
        <v>0</v>
      </c>
      <c r="AU629" s="3">
        <f>IF(AU$3=0,0,INDEX(Sheet1!RawDataCols,$C629,AU$5)*$R629)</f>
        <v>0</v>
      </c>
      <c r="AV629" s="3">
        <f>IF(AV$3=0,0,INDEX(Sheet1!RawDataCols,$C629,AV$5)*$R629)</f>
        <v>0</v>
      </c>
      <c r="AW629" s="3">
        <f>IF(AW$3=0,0,INDEX(Sheet1!RawDataCols,$C629,AW$5)*$R629)</f>
        <v>0</v>
      </c>
      <c r="AX629" s="3">
        <f>IF(AX$3=0,0,INDEX(Sheet1!RawDataCols,$C629,AX$5)*$R629)</f>
        <v>0</v>
      </c>
      <c r="AY629" s="3">
        <f>IF(AY$3=0,0,INDEX(Sheet1!RawDataCols,$C629,AY$5)*$R629)</f>
        <v>0</v>
      </c>
      <c r="AZ629" s="3">
        <f>IF(AZ$3=0,0,INDEX(Sheet1!RawDataCols,$C629,AZ$5)*$R629)</f>
        <v>0</v>
      </c>
      <c r="BA629" s="3">
        <f>IF(BA$3=0,0,INDEX(Sheet1!RawDataCols,$C629,BA$5)*$R629)</f>
        <v>0</v>
      </c>
      <c r="BB629" s="3">
        <f>IF(BB$3=0,0,INDEX(Sheet1!RawDataCols,$C629,BB$5)*$R629)</f>
        <v>0</v>
      </c>
      <c r="BC629" s="3">
        <f>IF(BC$3=0,0,INDEX(Sheet1!RawDataCols,$C629,BC$5)*$R629)</f>
        <v>0</v>
      </c>
      <c r="BD629" s="3">
        <f>IF(BD$3=0,0,INDEX(Sheet1!RawDataCols,$C629,BD$5)*$R629)</f>
        <v>0</v>
      </c>
      <c r="BE629" s="3">
        <f>IF(BE$3=0,0,INDEX(Sheet1!RawDataCols,$C629,BE$5)*$R629)</f>
        <v>0</v>
      </c>
      <c r="BF629" s="3">
        <f>IF(BF$3=0,0,INDEX(Sheet1!RawDataCols,$C629,BF$5)*$R629)</f>
        <v>0</v>
      </c>
      <c r="BG629" s="179">
        <f>IF(BG$3=0,0,INDEX(Sheet1!RawDataCols,$C629,BG$5)*$R629)</f>
        <v>0</v>
      </c>
      <c r="BH629" s="33">
        <f t="shared" si="107"/>
        <v>0</v>
      </c>
      <c r="BI629" s="33">
        <f t="shared" si="108"/>
        <v>0</v>
      </c>
      <c r="BJ629" s="33">
        <f t="shared" si="109"/>
        <v>0</v>
      </c>
      <c r="BK629" s="3">
        <f>IF(BK$3=0,0,INDEX(Sheet1!RawDataCols,$C629,BK$5)*$R629)</f>
        <v>0</v>
      </c>
      <c r="BL629" s="3">
        <f>IF(BL$3=0,0,INDEX(Sheet1!RawDataCols,$C629,BL$5)*$R629)</f>
        <v>0</v>
      </c>
      <c r="BM629" s="3">
        <f>IF(BM$3=0,0,INDEX(Sheet1!RawDataCols,$C629,BM$5)*$R629)</f>
        <v>0</v>
      </c>
      <c r="BN629" s="3">
        <f>IF(BN$3=0,0,INDEX(Sheet1!RawDataCols,$C629,BN$5)*$R629)</f>
        <v>0</v>
      </c>
      <c r="BO629" s="3">
        <f>IF(BO$3=0,0,INDEX(Sheet1!RawDataCols,$C629,BO$5)*$R629)</f>
        <v>0</v>
      </c>
      <c r="BP629" s="3">
        <f>IF(BP$3=0,0,INDEX(Sheet1!RawDataCols,$C629,BP$5)*$R629)</f>
        <v>0</v>
      </c>
      <c r="BQ629" s="3">
        <f t="shared" si="110"/>
        <v>0</v>
      </c>
      <c r="BR629" s="3">
        <f t="shared" si="111"/>
        <v>0</v>
      </c>
      <c r="BS629" s="3">
        <f t="shared" si="112"/>
        <v>0</v>
      </c>
      <c r="BT629" s="3">
        <f t="shared" si="113"/>
        <v>0</v>
      </c>
      <c r="BU629" s="3" t="e">
        <f>INDEX(Sheet1!$BS$2:$BS$1000,MATCH($A629,Sheet1!$A$2:$A$1000,0))</f>
        <v>#N/A</v>
      </c>
      <c r="BV629" s="3" t="e">
        <f>INDEX(Sheet1!$BT$2:$BT$1000,MATCH($A629,Sheet1!$A$2:$A$1000,0))</f>
        <v>#N/A</v>
      </c>
    </row>
    <row r="630" spans="1:74" x14ac:dyDescent="0.2">
      <c r="A630" s="246" t="s">
        <v>1035</v>
      </c>
      <c r="B630" s="3" t="e">
        <f>MATCH($A630,Sheet1!ACCOUNTNO,0)</f>
        <v>#N/A</v>
      </c>
      <c r="C630" s="3">
        <f t="shared" si="104"/>
        <v>65000</v>
      </c>
      <c r="D630" s="3">
        <f>IF(D$3=0,0,INDEX(Sheet1!RawDataCols,$C630,D$5))</f>
        <v>0</v>
      </c>
      <c r="E630" s="3">
        <f>IF(E$3=0,0,INDEX(Sheet1!RawDataCols,$C630,E$5))</f>
        <v>0</v>
      </c>
      <c r="F630" s="3">
        <f>IF(F$3=0,0,INDEX(Sheet1!RawDataCols,$C630,F$5))</f>
        <v>0</v>
      </c>
      <c r="G630" s="3">
        <f>IF(G$3=0,0,INDEX(Sheet1!RawDataCols,$C630,G$5))</f>
        <v>0</v>
      </c>
      <c r="H630" s="3">
        <f>IF(H$3=0,0,INDEX(Sheet1!RawDataCols,$C630,H$5))</f>
        <v>0</v>
      </c>
      <c r="I630" s="3">
        <f>IF(I$3=0,0,INDEX(Sheet1!RawDataCols,$C630,I$5))</f>
        <v>0</v>
      </c>
      <c r="J630" s="3">
        <f>IF(J$3=0,0,INDEX(Sheet1!RawDataCols,$C630,J$5))</f>
        <v>0</v>
      </c>
      <c r="K630" s="3">
        <f>IF(K$3=0,0,INDEX(Sheet1!RawDataCols,$C630,K$5))</f>
        <v>0</v>
      </c>
      <c r="L630" s="3">
        <f>IF(L$3=0,0,INDEX(Sheet1!RawDataCols,$C630,L$5))</f>
        <v>0</v>
      </c>
      <c r="M630" s="3">
        <f>IF(M$3=0,0,INDEX(Sheet1!RawDataCols,$C630,M$5))</f>
        <v>0</v>
      </c>
      <c r="N630" s="3">
        <f>IF(N$3=0,0,INDEX(Sheet1!RawDataCols,$C630,N$5))</f>
        <v>0</v>
      </c>
      <c r="O630" s="3">
        <f>INDEX(Sheet1!RawDataCols,$C630,O$5)</f>
        <v>0</v>
      </c>
      <c r="P630" s="3">
        <f>INDEX(Sheet1!RawDataCols,$C630,P$5)</f>
        <v>0</v>
      </c>
      <c r="Q630" s="3">
        <f>IF(Q$3=0,0,INDEX(Sheet1!RawDataCols,$C630,Q$5))</f>
        <v>0</v>
      </c>
      <c r="R630" s="3">
        <f t="shared" si="105"/>
        <v>1</v>
      </c>
      <c r="S630" s="3">
        <f t="shared" si="106"/>
        <v>-1</v>
      </c>
      <c r="T630" s="3">
        <f>IF(T$3=0,0,INDEX(Sheet1!RawDataCols,$C630,T$5)*$R630)</f>
        <v>0</v>
      </c>
      <c r="U630" s="3">
        <f>IF(U$3=0,0,INDEX(Sheet1!RawDataCols,$C630,U$5)*$R630)</f>
        <v>0</v>
      </c>
      <c r="V630" s="3">
        <f>IF(V$3=0,0,INDEX(Sheet1!RawDataCols,$C630,V$5)*$R630)</f>
        <v>0</v>
      </c>
      <c r="W630" s="3">
        <f>IF(W$3=0,0,INDEX(Sheet1!RawDataCols,$C630,W$5)*$R630)</f>
        <v>0</v>
      </c>
      <c r="X630" s="3">
        <f>IF(X$3=0,0,INDEX(Sheet1!RawDataCols,$C630,X$5)*$R630)</f>
        <v>0</v>
      </c>
      <c r="Y630" s="3">
        <f>IF(Y$3=0,0,INDEX(Sheet1!RawDataCols,$C630,Y$5)*$R630)</f>
        <v>0</v>
      </c>
      <c r="Z630" s="3">
        <f>IF(Z$3=0,0,INDEX(Sheet1!RawDataCols,$C630,Z$5)*$R630)</f>
        <v>0</v>
      </c>
      <c r="AA630" s="3">
        <f>IF(AA$3=0,0,INDEX(Sheet1!RawDataCols,$C630,AA$5)*$R630)</f>
        <v>0</v>
      </c>
      <c r="AB630" s="3">
        <f>IF(AB$3=0,0,INDEX(Sheet1!RawDataCols,$C630,AB$5)*$R630)</f>
        <v>0</v>
      </c>
      <c r="AC630" s="3">
        <f>IF(AC$3=0,0,INDEX(Sheet1!RawDataCols,$C630,AC$5)*$R630)</f>
        <v>0</v>
      </c>
      <c r="AD630" s="3">
        <f>IF(AD$3=0,0,INDEX(Sheet1!RawDataCols,$C630,AD$5)*$R630)</f>
        <v>0</v>
      </c>
      <c r="AE630" s="3">
        <f>IF(AE$3=0,0,INDEX(Sheet1!RawDataCols,$C630,AE$5)*$R630)</f>
        <v>0</v>
      </c>
      <c r="AF630" s="3">
        <f>IF(AF$3=0,0,INDEX(Sheet1!RawDataCols,$C630,AF$5)*$R630)</f>
        <v>0</v>
      </c>
      <c r="AG630" s="3">
        <f>IF(AG$3=0,0,INDEX(Sheet1!RawDataCols,$C630,AG$5)*$R630)</f>
        <v>0</v>
      </c>
      <c r="AH630" s="3">
        <f>IF(AH$3=0,0,INDEX(Sheet1!RawDataCols,$C630,AH$5)*$R630)</f>
        <v>0</v>
      </c>
      <c r="AI630" s="3">
        <f>IF(AI$3=0,0,INDEX(Sheet1!RawDataCols,$C630,AI$5)*$R630)</f>
        <v>0</v>
      </c>
      <c r="AJ630" s="3">
        <f>IF(AJ$3=0,0,INDEX(Sheet1!RawDataCols,$C630,AJ$5)*$R630)</f>
        <v>0</v>
      </c>
      <c r="AK630" s="3">
        <f>IF(AK$3=0,0,INDEX(Sheet1!RawDataCols,$C630,AK$5)*$R630)</f>
        <v>0</v>
      </c>
      <c r="AL630" s="3">
        <f>IF(AL$3=0,0,INDEX(Sheet1!RawDataCols,$C630,AL$5)*$R630)</f>
        <v>0</v>
      </c>
      <c r="AM630" s="3">
        <f>IF(AM$3=0,0,INDEX(Sheet1!RawDataCols,$C630,AM$5)*$R630)</f>
        <v>0</v>
      </c>
      <c r="AN630" s="3">
        <f>IF(AN$3=0,0,INDEX(Sheet1!RawDataCols,$C630,AN$5)*$R630)</f>
        <v>0</v>
      </c>
      <c r="AO630" s="3">
        <f>IF(AO$3=0,0,INDEX(Sheet1!RawDataCols,$C630,AO$5)*$R630)</f>
        <v>0</v>
      </c>
      <c r="AP630" s="3">
        <f>IF(AP$3=0,0,INDEX(Sheet1!RawDataCols,$C630,AP$5)*$R630)</f>
        <v>0</v>
      </c>
      <c r="AQ630" s="3">
        <f>IF(AQ$3=0,0,INDEX(Sheet1!RawDataCols,$C630,AQ$5)*$R630)</f>
        <v>0</v>
      </c>
      <c r="AR630" s="3">
        <f>IF(AR$3=0,0,INDEX(Sheet1!RawDataCols,$C630,AR$5)*$R630)</f>
        <v>0</v>
      </c>
      <c r="AS630" s="3">
        <f>IF(AS$3=0,0,INDEX(Sheet1!RawDataCols,$C630,AS$5)*$R630)</f>
        <v>0</v>
      </c>
      <c r="AT630" s="3">
        <f>IF(AT$3=0,0,INDEX(Sheet1!RawDataCols,$C630,AT$5)*$R630)</f>
        <v>0</v>
      </c>
      <c r="AU630" s="3">
        <f>IF(AU$3=0,0,INDEX(Sheet1!RawDataCols,$C630,AU$5)*$R630)</f>
        <v>0</v>
      </c>
      <c r="AV630" s="3">
        <f>IF(AV$3=0,0,INDEX(Sheet1!RawDataCols,$C630,AV$5)*$R630)</f>
        <v>0</v>
      </c>
      <c r="AW630" s="3">
        <f>IF(AW$3=0,0,INDEX(Sheet1!RawDataCols,$C630,AW$5)*$R630)</f>
        <v>0</v>
      </c>
      <c r="AX630" s="3">
        <f>IF(AX$3=0,0,INDEX(Sheet1!RawDataCols,$C630,AX$5)*$R630)</f>
        <v>0</v>
      </c>
      <c r="AY630" s="3">
        <f>IF(AY$3=0,0,INDEX(Sheet1!RawDataCols,$C630,AY$5)*$R630)</f>
        <v>0</v>
      </c>
      <c r="AZ630" s="3">
        <f>IF(AZ$3=0,0,INDEX(Sheet1!RawDataCols,$C630,AZ$5)*$R630)</f>
        <v>0</v>
      </c>
      <c r="BA630" s="3">
        <f>IF(BA$3=0,0,INDEX(Sheet1!RawDataCols,$C630,BA$5)*$R630)</f>
        <v>0</v>
      </c>
      <c r="BB630" s="3">
        <f>IF(BB$3=0,0,INDEX(Sheet1!RawDataCols,$C630,BB$5)*$R630)</f>
        <v>0</v>
      </c>
      <c r="BC630" s="3">
        <f>IF(BC$3=0,0,INDEX(Sheet1!RawDataCols,$C630,BC$5)*$R630)</f>
        <v>0</v>
      </c>
      <c r="BD630" s="3">
        <f>IF(BD$3=0,0,INDEX(Sheet1!RawDataCols,$C630,BD$5)*$R630)</f>
        <v>0</v>
      </c>
      <c r="BE630" s="3">
        <f>IF(BE$3=0,0,INDEX(Sheet1!RawDataCols,$C630,BE$5)*$R630)</f>
        <v>0</v>
      </c>
      <c r="BF630" s="3">
        <f>IF(BF$3=0,0,INDEX(Sheet1!RawDataCols,$C630,BF$5)*$R630)</f>
        <v>0</v>
      </c>
      <c r="BG630" s="179">
        <f>IF(BG$3=0,0,INDEX(Sheet1!RawDataCols,$C630,BG$5)*$R630)</f>
        <v>0</v>
      </c>
      <c r="BH630" s="33">
        <f t="shared" si="107"/>
        <v>0</v>
      </c>
      <c r="BI630" s="33">
        <f t="shared" si="108"/>
        <v>0</v>
      </c>
      <c r="BJ630" s="33">
        <f t="shared" si="109"/>
        <v>0</v>
      </c>
      <c r="BK630" s="3">
        <f>IF(BK$3=0,0,INDEX(Sheet1!RawDataCols,$C630,BK$5)*$R630)</f>
        <v>0</v>
      </c>
      <c r="BL630" s="3">
        <f>IF(BL$3=0,0,INDEX(Sheet1!RawDataCols,$C630,BL$5)*$R630)</f>
        <v>0</v>
      </c>
      <c r="BM630" s="3">
        <f>IF(BM$3=0,0,INDEX(Sheet1!RawDataCols,$C630,BM$5)*$R630)</f>
        <v>0</v>
      </c>
      <c r="BN630" s="3">
        <f>IF(BN$3=0,0,INDEX(Sheet1!RawDataCols,$C630,BN$5)*$R630)</f>
        <v>0</v>
      </c>
      <c r="BO630" s="3">
        <f>IF(BO$3=0,0,INDEX(Sheet1!RawDataCols,$C630,BO$5)*$R630)</f>
        <v>0</v>
      </c>
      <c r="BP630" s="3">
        <f>IF(BP$3=0,0,INDEX(Sheet1!RawDataCols,$C630,BP$5)*$R630)</f>
        <v>0</v>
      </c>
      <c r="BQ630" s="3">
        <f t="shared" si="110"/>
        <v>0</v>
      </c>
      <c r="BR630" s="3">
        <f t="shared" si="111"/>
        <v>0</v>
      </c>
      <c r="BS630" s="3">
        <f t="shared" si="112"/>
        <v>0</v>
      </c>
      <c r="BT630" s="3">
        <f t="shared" si="113"/>
        <v>0</v>
      </c>
      <c r="BU630" s="3" t="e">
        <f>INDEX(Sheet1!$BS$2:$BS$1000,MATCH($A630,Sheet1!$A$2:$A$1000,0))</f>
        <v>#N/A</v>
      </c>
      <c r="BV630" s="3" t="e">
        <f>INDEX(Sheet1!$BT$2:$BT$1000,MATCH($A630,Sheet1!$A$2:$A$1000,0))</f>
        <v>#N/A</v>
      </c>
    </row>
    <row r="631" spans="1:74" x14ac:dyDescent="0.2">
      <c r="A631" s="246" t="s">
        <v>1532</v>
      </c>
      <c r="B631" s="3" t="e">
        <f>MATCH($A631,Sheet1!ACCOUNTNO,0)</f>
        <v>#N/A</v>
      </c>
      <c r="C631" s="3">
        <f t="shared" si="104"/>
        <v>65000</v>
      </c>
      <c r="D631" s="3">
        <f>IF(D$3=0,0,INDEX(Sheet1!RawDataCols,$C631,D$5))</f>
        <v>0</v>
      </c>
      <c r="E631" s="3">
        <f>IF(E$3=0,0,INDEX(Sheet1!RawDataCols,$C631,E$5))</f>
        <v>0</v>
      </c>
      <c r="F631" s="3">
        <f>IF(F$3=0,0,INDEX(Sheet1!RawDataCols,$C631,F$5))</f>
        <v>0</v>
      </c>
      <c r="G631" s="3">
        <f>IF(G$3=0,0,INDEX(Sheet1!RawDataCols,$C631,G$5))</f>
        <v>0</v>
      </c>
      <c r="H631" s="3">
        <f>IF(H$3=0,0,INDEX(Sheet1!RawDataCols,$C631,H$5))</f>
        <v>0</v>
      </c>
      <c r="I631" s="3">
        <f>IF(I$3=0,0,INDEX(Sheet1!RawDataCols,$C631,I$5))</f>
        <v>0</v>
      </c>
      <c r="J631" s="3">
        <f>IF(J$3=0,0,INDEX(Sheet1!RawDataCols,$C631,J$5))</f>
        <v>0</v>
      </c>
      <c r="K631" s="3">
        <f>IF(K$3=0,0,INDEX(Sheet1!RawDataCols,$C631,K$5))</f>
        <v>0</v>
      </c>
      <c r="L631" s="3">
        <f>IF(L$3=0,0,INDEX(Sheet1!RawDataCols,$C631,L$5))</f>
        <v>0</v>
      </c>
      <c r="M631" s="3">
        <f>IF(M$3=0,0,INDEX(Sheet1!RawDataCols,$C631,M$5))</f>
        <v>0</v>
      </c>
      <c r="N631" s="3">
        <f>IF(N$3=0,0,INDEX(Sheet1!RawDataCols,$C631,N$5))</f>
        <v>0</v>
      </c>
      <c r="O631" s="3">
        <f>INDEX(Sheet1!RawDataCols,$C631,O$5)</f>
        <v>0</v>
      </c>
      <c r="P631" s="3">
        <f>INDEX(Sheet1!RawDataCols,$C631,P$5)</f>
        <v>0</v>
      </c>
      <c r="Q631" s="3">
        <f>IF(Q$3=0,0,INDEX(Sheet1!RawDataCols,$C631,Q$5))</f>
        <v>0</v>
      </c>
      <c r="R631" s="3">
        <f t="shared" si="105"/>
        <v>1</v>
      </c>
      <c r="S631" s="3">
        <f t="shared" si="106"/>
        <v>-1</v>
      </c>
      <c r="T631" s="3">
        <f>IF(T$3=0,0,INDEX(Sheet1!RawDataCols,$C631,T$5)*$R631)</f>
        <v>0</v>
      </c>
      <c r="U631" s="3">
        <f>IF(U$3=0,0,INDEX(Sheet1!RawDataCols,$C631,U$5)*$R631)</f>
        <v>0</v>
      </c>
      <c r="V631" s="3">
        <f>IF(V$3=0,0,INDEX(Sheet1!RawDataCols,$C631,V$5)*$R631)</f>
        <v>0</v>
      </c>
      <c r="W631" s="3">
        <f>IF(W$3=0,0,INDEX(Sheet1!RawDataCols,$C631,W$5)*$R631)</f>
        <v>0</v>
      </c>
      <c r="X631" s="3">
        <f>IF(X$3=0,0,INDEX(Sheet1!RawDataCols,$C631,X$5)*$R631)</f>
        <v>0</v>
      </c>
      <c r="Y631" s="3">
        <f>IF(Y$3=0,0,INDEX(Sheet1!RawDataCols,$C631,Y$5)*$R631)</f>
        <v>0</v>
      </c>
      <c r="Z631" s="3">
        <f>IF(Z$3=0,0,INDEX(Sheet1!RawDataCols,$C631,Z$5)*$R631)</f>
        <v>0</v>
      </c>
      <c r="AA631" s="3">
        <f>IF(AA$3=0,0,INDEX(Sheet1!RawDataCols,$C631,AA$5)*$R631)</f>
        <v>0</v>
      </c>
      <c r="AB631" s="3">
        <f>IF(AB$3=0,0,INDEX(Sheet1!RawDataCols,$C631,AB$5)*$R631)</f>
        <v>0</v>
      </c>
      <c r="AC631" s="3">
        <f>IF(AC$3=0,0,INDEX(Sheet1!RawDataCols,$C631,AC$5)*$R631)</f>
        <v>0</v>
      </c>
      <c r="AD631" s="3">
        <f>IF(AD$3=0,0,INDEX(Sheet1!RawDataCols,$C631,AD$5)*$R631)</f>
        <v>0</v>
      </c>
      <c r="AE631" s="3">
        <f>IF(AE$3=0,0,INDEX(Sheet1!RawDataCols,$C631,AE$5)*$R631)</f>
        <v>0</v>
      </c>
      <c r="AF631" s="3">
        <f>IF(AF$3=0,0,INDEX(Sheet1!RawDataCols,$C631,AF$5)*$R631)</f>
        <v>0</v>
      </c>
      <c r="AG631" s="3">
        <f>IF(AG$3=0,0,INDEX(Sheet1!RawDataCols,$C631,AG$5)*$R631)</f>
        <v>0</v>
      </c>
      <c r="AH631" s="3">
        <f>IF(AH$3=0,0,INDEX(Sheet1!RawDataCols,$C631,AH$5)*$R631)</f>
        <v>0</v>
      </c>
      <c r="AI631" s="3">
        <f>IF(AI$3=0,0,INDEX(Sheet1!RawDataCols,$C631,AI$5)*$R631)</f>
        <v>0</v>
      </c>
      <c r="AJ631" s="3">
        <f>IF(AJ$3=0,0,INDEX(Sheet1!RawDataCols,$C631,AJ$5)*$R631)</f>
        <v>0</v>
      </c>
      <c r="AK631" s="3">
        <f>IF(AK$3=0,0,INDEX(Sheet1!RawDataCols,$C631,AK$5)*$R631)</f>
        <v>0</v>
      </c>
      <c r="AL631" s="3">
        <f>IF(AL$3=0,0,INDEX(Sheet1!RawDataCols,$C631,AL$5)*$R631)</f>
        <v>0</v>
      </c>
      <c r="AM631" s="3">
        <f>IF(AM$3=0,0,INDEX(Sheet1!RawDataCols,$C631,AM$5)*$R631)</f>
        <v>0</v>
      </c>
      <c r="AN631" s="3">
        <f>IF(AN$3=0,0,INDEX(Sheet1!RawDataCols,$C631,AN$5)*$R631)</f>
        <v>0</v>
      </c>
      <c r="AO631" s="3">
        <f>IF(AO$3=0,0,INDEX(Sheet1!RawDataCols,$C631,AO$5)*$R631)</f>
        <v>0</v>
      </c>
      <c r="AP631" s="3">
        <f>IF(AP$3=0,0,INDEX(Sheet1!RawDataCols,$C631,AP$5)*$R631)</f>
        <v>0</v>
      </c>
      <c r="AQ631" s="3">
        <f>IF(AQ$3=0,0,INDEX(Sheet1!RawDataCols,$C631,AQ$5)*$R631)</f>
        <v>0</v>
      </c>
      <c r="AR631" s="3">
        <f>IF(AR$3=0,0,INDEX(Sheet1!RawDataCols,$C631,AR$5)*$R631)</f>
        <v>0</v>
      </c>
      <c r="AS631" s="3">
        <f>IF(AS$3=0,0,INDEX(Sheet1!RawDataCols,$C631,AS$5)*$R631)</f>
        <v>0</v>
      </c>
      <c r="AT631" s="3">
        <f>IF(AT$3=0,0,INDEX(Sheet1!RawDataCols,$C631,AT$5)*$R631)</f>
        <v>0</v>
      </c>
      <c r="AU631" s="3">
        <f>IF(AU$3=0,0,INDEX(Sheet1!RawDataCols,$C631,AU$5)*$R631)</f>
        <v>0</v>
      </c>
      <c r="AV631" s="3">
        <f>IF(AV$3=0,0,INDEX(Sheet1!RawDataCols,$C631,AV$5)*$R631)</f>
        <v>0</v>
      </c>
      <c r="AW631" s="3">
        <f>IF(AW$3=0,0,INDEX(Sheet1!RawDataCols,$C631,AW$5)*$R631)</f>
        <v>0</v>
      </c>
      <c r="AX631" s="3">
        <f>IF(AX$3=0,0,INDEX(Sheet1!RawDataCols,$C631,AX$5)*$R631)</f>
        <v>0</v>
      </c>
      <c r="AY631" s="3">
        <f>IF(AY$3=0,0,INDEX(Sheet1!RawDataCols,$C631,AY$5)*$R631)</f>
        <v>0</v>
      </c>
      <c r="AZ631" s="3">
        <f>IF(AZ$3=0,0,INDEX(Sheet1!RawDataCols,$C631,AZ$5)*$R631)</f>
        <v>0</v>
      </c>
      <c r="BA631" s="3">
        <f>IF(BA$3=0,0,INDEX(Sheet1!RawDataCols,$C631,BA$5)*$R631)</f>
        <v>0</v>
      </c>
      <c r="BB631" s="3">
        <f>IF(BB$3=0,0,INDEX(Sheet1!RawDataCols,$C631,BB$5)*$R631)</f>
        <v>0</v>
      </c>
      <c r="BC631" s="3">
        <f>IF(BC$3=0,0,INDEX(Sheet1!RawDataCols,$C631,BC$5)*$R631)</f>
        <v>0</v>
      </c>
      <c r="BD631" s="3">
        <f>IF(BD$3=0,0,INDEX(Sheet1!RawDataCols,$C631,BD$5)*$R631)</f>
        <v>0</v>
      </c>
      <c r="BE631" s="3">
        <f>IF(BE$3=0,0,INDEX(Sheet1!RawDataCols,$C631,BE$5)*$R631)</f>
        <v>0</v>
      </c>
      <c r="BF631" s="3">
        <f>IF(BF$3=0,0,INDEX(Sheet1!RawDataCols,$C631,BF$5)*$R631)</f>
        <v>0</v>
      </c>
      <c r="BG631" s="179">
        <f>IF(BG$3=0,0,INDEX(Sheet1!RawDataCols,$C631,BG$5)*$R631)</f>
        <v>0</v>
      </c>
      <c r="BH631" s="33">
        <f t="shared" si="107"/>
        <v>0</v>
      </c>
      <c r="BI631" s="33">
        <f t="shared" si="108"/>
        <v>0</v>
      </c>
      <c r="BJ631" s="33">
        <f t="shared" si="109"/>
        <v>0</v>
      </c>
      <c r="BK631" s="3">
        <f>IF(BK$3=0,0,INDEX(Sheet1!RawDataCols,$C631,BK$5)*$R631)</f>
        <v>0</v>
      </c>
      <c r="BL631" s="3">
        <f>IF(BL$3=0,0,INDEX(Sheet1!RawDataCols,$C631,BL$5)*$R631)</f>
        <v>0</v>
      </c>
      <c r="BM631" s="3">
        <f>IF(BM$3=0,0,INDEX(Sheet1!RawDataCols,$C631,BM$5)*$R631)</f>
        <v>0</v>
      </c>
      <c r="BN631" s="3">
        <f>IF(BN$3=0,0,INDEX(Sheet1!RawDataCols,$C631,BN$5)*$R631)</f>
        <v>0</v>
      </c>
      <c r="BO631" s="3">
        <f>IF(BO$3=0,0,INDEX(Sheet1!RawDataCols,$C631,BO$5)*$R631)</f>
        <v>0</v>
      </c>
      <c r="BP631" s="3">
        <f>IF(BP$3=0,0,INDEX(Sheet1!RawDataCols,$C631,BP$5)*$R631)</f>
        <v>0</v>
      </c>
      <c r="BQ631" s="3">
        <f t="shared" si="110"/>
        <v>0</v>
      </c>
      <c r="BR631" s="3">
        <f t="shared" si="111"/>
        <v>0</v>
      </c>
      <c r="BS631" s="3">
        <f t="shared" si="112"/>
        <v>0</v>
      </c>
      <c r="BT631" s="3">
        <f t="shared" si="113"/>
        <v>0</v>
      </c>
      <c r="BU631" s="3" t="e">
        <f>INDEX(Sheet1!$BS$2:$BS$1000,MATCH($A631,Sheet1!$A$2:$A$1000,0))</f>
        <v>#N/A</v>
      </c>
      <c r="BV631" s="3" t="e">
        <f>INDEX(Sheet1!$BT$2:$BT$1000,MATCH($A631,Sheet1!$A$2:$A$1000,0))</f>
        <v>#N/A</v>
      </c>
    </row>
    <row r="632" spans="1:74" x14ac:dyDescent="0.2">
      <c r="A632" s="247" t="s">
        <v>1536</v>
      </c>
      <c r="B632" s="3">
        <f>MATCH($A632,Sheet1!ACCOUNTNO,0)</f>
        <v>386</v>
      </c>
      <c r="C632" s="3">
        <f t="shared" si="104"/>
        <v>386</v>
      </c>
      <c r="D632" s="3" t="str">
        <f>IF(D$3=0,0,INDEX(Sheet1!RawDataCols,$C632,D$5))</f>
        <v>27140A15</v>
      </c>
      <c r="E632" s="3" t="str">
        <f>IF(E$3=0,0,INDEX(Sheet1!RawDataCols,$C632,E$5))</f>
        <v xml:space="preserve">27140          </v>
      </c>
      <c r="F632" s="3" t="str">
        <f>IF(F$3=0,0,INDEX(Sheet1!RawDataCols,$C632,F$5))</f>
        <v xml:space="preserve">A15            </v>
      </c>
      <c r="G632" s="3" t="str">
        <f>IF(G$3=0,0,INDEX(Sheet1!RawDataCols,$C632,G$5))</f>
        <v xml:space="preserve">               </v>
      </c>
      <c r="H632" s="3" t="str">
        <f>IF(H$3=0,0,INDEX(Sheet1!RawDataCols,$C632,H$5))</f>
        <v xml:space="preserve">               </v>
      </c>
      <c r="I632" s="3" t="str">
        <f>IF(I$3=0,0,INDEX(Sheet1!RawDataCols,$C632,I$5))</f>
        <v xml:space="preserve">               </v>
      </c>
      <c r="J632" s="3" t="str">
        <f>IF(J$3=0,0,INDEX(Sheet1!RawDataCols,$C632,J$5))</f>
        <v xml:space="preserve">               </v>
      </c>
      <c r="K632" s="3" t="str">
        <f>IF(K$3=0,0,INDEX(Sheet1!RawDataCols,$C632,K$5))</f>
        <v xml:space="preserve">               </v>
      </c>
      <c r="L632" s="3" t="str">
        <f>IF(L$3=0,0,INDEX(Sheet1!RawDataCols,$C632,L$5))</f>
        <v xml:space="preserve">               </v>
      </c>
      <c r="M632" s="3" t="str">
        <f>IF(M$3=0,0,INDEX(Sheet1!RawDataCols,$C632,M$5))</f>
        <v xml:space="preserve">F007  </v>
      </c>
      <c r="N632" s="3" t="str">
        <f>IF(N$3=0,0,INDEX(Sheet1!RawDataCols,$C632,N$5))</f>
        <v>Electricity - Common-236 Queen Road</v>
      </c>
      <c r="O632" s="3">
        <f>INDEX(Sheet1!RawDataCols,$C632,O$5)</f>
        <v>13</v>
      </c>
      <c r="P632" s="3" t="str">
        <f>INDEX(Sheet1!RawDataCols,$C632,P$5)</f>
        <v>Cost and Expenses</v>
      </c>
      <c r="Q632" s="3" t="str">
        <f>IF(Q$3=0,0,INDEX(Sheet1!RawDataCols,$C632,Q$5))</f>
        <v>I</v>
      </c>
      <c r="R632" s="3">
        <f t="shared" si="105"/>
        <v>1</v>
      </c>
      <c r="S632" s="3">
        <f t="shared" si="106"/>
        <v>-1</v>
      </c>
      <c r="T632" s="3">
        <f>IF(T$3=0,0,INDEX(Sheet1!RawDataCols,$C632,T$5)*$R632)</f>
        <v>0</v>
      </c>
      <c r="U632" s="3">
        <f>IF(U$3=0,0,INDEX(Sheet1!RawDataCols,$C632,U$5)*$R632)</f>
        <v>0</v>
      </c>
      <c r="V632" s="3">
        <f>IF(V$3=0,0,INDEX(Sheet1!RawDataCols,$C632,V$5)*$R632)</f>
        <v>0</v>
      </c>
      <c r="W632" s="3">
        <f>IF(W$3=0,0,INDEX(Sheet1!RawDataCols,$C632,W$5)*$R632)</f>
        <v>0</v>
      </c>
      <c r="X632" s="3">
        <f>IF(X$3=0,0,INDEX(Sheet1!RawDataCols,$C632,X$5)*$R632)</f>
        <v>0</v>
      </c>
      <c r="Y632" s="3">
        <f>IF(Y$3=0,0,INDEX(Sheet1!RawDataCols,$C632,Y$5)*$R632)</f>
        <v>0</v>
      </c>
      <c r="Z632" s="3">
        <f>IF(Z$3=0,0,INDEX(Sheet1!RawDataCols,$C632,Z$5)*$R632)</f>
        <v>0</v>
      </c>
      <c r="AA632" s="3">
        <f>IF(AA$3=0,0,INDEX(Sheet1!RawDataCols,$C632,AA$5)*$R632)</f>
        <v>0</v>
      </c>
      <c r="AB632" s="3">
        <f>IF(AB$3=0,0,INDEX(Sheet1!RawDataCols,$C632,AB$5)*$R632)</f>
        <v>0</v>
      </c>
      <c r="AC632" s="3">
        <f>IF(AC$3=0,0,INDEX(Sheet1!RawDataCols,$C632,AC$5)*$R632)</f>
        <v>0</v>
      </c>
      <c r="AD632" s="3">
        <f>IF(AD$3=0,0,INDEX(Sheet1!RawDataCols,$C632,AD$5)*$R632)</f>
        <v>0</v>
      </c>
      <c r="AE632" s="3">
        <f>IF(AE$3=0,0,INDEX(Sheet1!RawDataCols,$C632,AE$5)*$R632)</f>
        <v>0</v>
      </c>
      <c r="AF632" s="3">
        <f>IF(AF$3=0,0,INDEX(Sheet1!RawDataCols,$C632,AF$5)*$R632)</f>
        <v>0</v>
      </c>
      <c r="AG632" s="3">
        <f>IF(AG$3=0,0,INDEX(Sheet1!RawDataCols,$C632,AG$5)*$R632)</f>
        <v>0</v>
      </c>
      <c r="AH632" s="3">
        <f>IF(AH$3=0,0,INDEX(Sheet1!RawDataCols,$C632,AH$5)*$R632)</f>
        <v>0</v>
      </c>
      <c r="AI632" s="3">
        <f>IF(AI$3=0,0,INDEX(Sheet1!RawDataCols,$C632,AI$5)*$R632)</f>
        <v>0</v>
      </c>
      <c r="AJ632" s="3">
        <f>IF(AJ$3=0,0,INDEX(Sheet1!RawDataCols,$C632,AJ$5)*$R632)</f>
        <v>0</v>
      </c>
      <c r="AK632" s="3">
        <f>IF(AK$3=0,0,INDEX(Sheet1!RawDataCols,$C632,AK$5)*$R632)</f>
        <v>0</v>
      </c>
      <c r="AL632" s="3">
        <f>IF(AL$3=0,0,INDEX(Sheet1!RawDataCols,$C632,AL$5)*$R632)</f>
        <v>0</v>
      </c>
      <c r="AM632" s="3">
        <f>IF(AM$3=0,0,INDEX(Sheet1!RawDataCols,$C632,AM$5)*$R632)</f>
        <v>0</v>
      </c>
      <c r="AN632" s="3">
        <f>IF(AN$3=0,0,INDEX(Sheet1!RawDataCols,$C632,AN$5)*$R632)</f>
        <v>0</v>
      </c>
      <c r="AO632" s="3">
        <f>IF(AO$3=0,0,INDEX(Sheet1!RawDataCols,$C632,AO$5)*$R632)</f>
        <v>0</v>
      </c>
      <c r="AP632" s="3">
        <f>IF(AP$3=0,0,INDEX(Sheet1!RawDataCols,$C632,AP$5)*$R632)</f>
        <v>0</v>
      </c>
      <c r="AQ632" s="3">
        <f>IF(AQ$3=0,0,INDEX(Sheet1!RawDataCols,$C632,AQ$5)*$R632)</f>
        <v>0</v>
      </c>
      <c r="AR632" s="3">
        <f>IF(AR$3=0,0,INDEX(Sheet1!RawDataCols,$C632,AR$5)*$R632)</f>
        <v>0</v>
      </c>
      <c r="AS632" s="3">
        <f>IF(AS$3=0,0,INDEX(Sheet1!RawDataCols,$C632,AS$5)*$R632)</f>
        <v>0</v>
      </c>
      <c r="AT632" s="3">
        <f>IF(AT$3=0,0,INDEX(Sheet1!RawDataCols,$C632,AT$5)*$R632)</f>
        <v>0</v>
      </c>
      <c r="AU632" s="3">
        <f>IF(AU$3=0,0,INDEX(Sheet1!RawDataCols,$C632,AU$5)*$R632)</f>
        <v>0</v>
      </c>
      <c r="AV632" s="3">
        <f>IF(AV$3=0,0,INDEX(Sheet1!RawDataCols,$C632,AV$5)*$R632)</f>
        <v>0</v>
      </c>
      <c r="AW632" s="3">
        <f>IF(AW$3=0,0,INDEX(Sheet1!RawDataCols,$C632,AW$5)*$R632)</f>
        <v>0</v>
      </c>
      <c r="AX632" s="3">
        <f>IF(AX$3=0,0,INDEX(Sheet1!RawDataCols,$C632,AX$5)*$R632)</f>
        <v>0</v>
      </c>
      <c r="AY632" s="3">
        <f>IF(AY$3=0,0,INDEX(Sheet1!RawDataCols,$C632,AY$5)*$R632)</f>
        <v>0</v>
      </c>
      <c r="AZ632" s="3">
        <f>IF(AZ$3=0,0,INDEX(Sheet1!RawDataCols,$C632,AZ$5)*$R632)</f>
        <v>0</v>
      </c>
      <c r="BA632" s="3">
        <f>IF(BA$3=0,0,INDEX(Sheet1!RawDataCols,$C632,BA$5)*$R632)</f>
        <v>0</v>
      </c>
      <c r="BB632" s="3">
        <f>IF(BB$3=0,0,INDEX(Sheet1!RawDataCols,$C632,BB$5)*$R632)</f>
        <v>0</v>
      </c>
      <c r="BC632" s="3">
        <f>IF(BC$3=0,0,INDEX(Sheet1!RawDataCols,$C632,BC$5)*$R632)</f>
        <v>0</v>
      </c>
      <c r="BD632" s="3">
        <f>IF(BD$3=0,0,INDEX(Sheet1!RawDataCols,$C632,BD$5)*$R632)</f>
        <v>0</v>
      </c>
      <c r="BE632" s="3">
        <f>IF(BE$3=0,0,INDEX(Sheet1!RawDataCols,$C632,BE$5)*$R632)</f>
        <v>0</v>
      </c>
      <c r="BF632" s="3">
        <f>IF(BF$3=0,0,INDEX(Sheet1!RawDataCols,$C632,BF$5)*$R632)</f>
        <v>0</v>
      </c>
      <c r="BG632" s="179">
        <f>IF(BG$3=0,0,INDEX(Sheet1!RawDataCols,$C632,BG$5)*$R632)</f>
        <v>0</v>
      </c>
      <c r="BH632" s="33">
        <f t="shared" si="107"/>
        <v>0</v>
      </c>
      <c r="BI632" s="33">
        <f t="shared" si="108"/>
        <v>0</v>
      </c>
      <c r="BJ632" s="33">
        <f t="shared" si="109"/>
        <v>0</v>
      </c>
      <c r="BK632" s="3">
        <f>IF(BK$3=0,0,INDEX(Sheet1!RawDataCols,$C632,BK$5)*$R632)</f>
        <v>0</v>
      </c>
      <c r="BL632" s="3">
        <f>IF(BL$3=0,0,INDEX(Sheet1!RawDataCols,$C632,BL$5)*$R632)</f>
        <v>0</v>
      </c>
      <c r="BM632" s="3">
        <f>IF(BM$3=0,0,INDEX(Sheet1!RawDataCols,$C632,BM$5)*$R632)</f>
        <v>0</v>
      </c>
      <c r="BN632" s="3">
        <f>IF(BN$3=0,0,INDEX(Sheet1!RawDataCols,$C632,BN$5)*$R632)</f>
        <v>10.433332999999999</v>
      </c>
      <c r="BO632" s="3">
        <f>IF(BO$3=0,0,INDEX(Sheet1!RawDataCols,$C632,BO$5)*$R632)</f>
        <v>0</v>
      </c>
      <c r="BP632" s="3">
        <f>IF(BP$3=0,0,INDEX(Sheet1!RawDataCols,$C632,BP$5)*$R632)</f>
        <v>0</v>
      </c>
      <c r="BQ632" s="3">
        <f t="shared" si="110"/>
        <v>0</v>
      </c>
      <c r="BR632" s="3">
        <f t="shared" si="111"/>
        <v>0</v>
      </c>
      <c r="BS632" s="3">
        <f t="shared" si="112"/>
        <v>0</v>
      </c>
      <c r="BT632" s="3">
        <f t="shared" si="113"/>
        <v>0</v>
      </c>
      <c r="BU632" s="3" t="str">
        <f>INDEX(Sheet1!$BS$2:$BS$1000,MATCH($A632,Sheet1!$A$2:$A$1000,0))</f>
        <v>14</v>
      </c>
      <c r="BV632" s="3">
        <f>INDEX(Sheet1!$BT$2:$BT$1000,MATCH($A632,Sheet1!$A$2:$A$1000,0))</f>
        <v>0</v>
      </c>
    </row>
    <row r="633" spans="1:74" x14ac:dyDescent="0.2">
      <c r="A633" s="246" t="s">
        <v>1537</v>
      </c>
      <c r="B633" s="3" t="e">
        <f>MATCH($A633,Sheet1!ACCOUNTNO,0)</f>
        <v>#N/A</v>
      </c>
      <c r="C633" s="3">
        <f t="shared" si="104"/>
        <v>65000</v>
      </c>
      <c r="D633" s="3">
        <f>IF(D$3=0,0,INDEX(Sheet1!RawDataCols,$C633,D$5))</f>
        <v>0</v>
      </c>
      <c r="E633" s="3">
        <f>IF(E$3=0,0,INDEX(Sheet1!RawDataCols,$C633,E$5))</f>
        <v>0</v>
      </c>
      <c r="F633" s="3">
        <f>IF(F$3=0,0,INDEX(Sheet1!RawDataCols,$C633,F$5))</f>
        <v>0</v>
      </c>
      <c r="G633" s="3">
        <f>IF(G$3=0,0,INDEX(Sheet1!RawDataCols,$C633,G$5))</f>
        <v>0</v>
      </c>
      <c r="H633" s="3">
        <f>IF(H$3=0,0,INDEX(Sheet1!RawDataCols,$C633,H$5))</f>
        <v>0</v>
      </c>
      <c r="I633" s="3">
        <f>IF(I$3=0,0,INDEX(Sheet1!RawDataCols,$C633,I$5))</f>
        <v>0</v>
      </c>
      <c r="J633" s="3">
        <f>IF(J$3=0,0,INDEX(Sheet1!RawDataCols,$C633,J$5))</f>
        <v>0</v>
      </c>
      <c r="K633" s="3">
        <f>IF(K$3=0,0,INDEX(Sheet1!RawDataCols,$C633,K$5))</f>
        <v>0</v>
      </c>
      <c r="L633" s="3">
        <f>IF(L$3=0,0,INDEX(Sheet1!RawDataCols,$C633,L$5))</f>
        <v>0</v>
      </c>
      <c r="M633" s="3">
        <f>IF(M$3=0,0,INDEX(Sheet1!RawDataCols,$C633,M$5))</f>
        <v>0</v>
      </c>
      <c r="N633" s="3">
        <f>IF(N$3=0,0,INDEX(Sheet1!RawDataCols,$C633,N$5))</f>
        <v>0</v>
      </c>
      <c r="O633" s="3">
        <f>INDEX(Sheet1!RawDataCols,$C633,O$5)</f>
        <v>0</v>
      </c>
      <c r="P633" s="3">
        <f>INDEX(Sheet1!RawDataCols,$C633,P$5)</f>
        <v>0</v>
      </c>
      <c r="Q633" s="3">
        <f>IF(Q$3=0,0,INDEX(Sheet1!RawDataCols,$C633,Q$5))</f>
        <v>0</v>
      </c>
      <c r="R633" s="3">
        <f t="shared" si="105"/>
        <v>1</v>
      </c>
      <c r="S633" s="3">
        <f t="shared" si="106"/>
        <v>-1</v>
      </c>
      <c r="T633" s="3">
        <f>IF(T$3=0,0,INDEX(Sheet1!RawDataCols,$C633,T$5)*$R633)</f>
        <v>0</v>
      </c>
      <c r="U633" s="3">
        <f>IF(U$3=0,0,INDEX(Sheet1!RawDataCols,$C633,U$5)*$R633)</f>
        <v>0</v>
      </c>
      <c r="V633" s="3">
        <f>IF(V$3=0,0,INDEX(Sheet1!RawDataCols,$C633,V$5)*$R633)</f>
        <v>0</v>
      </c>
      <c r="W633" s="3">
        <f>IF(W$3=0,0,INDEX(Sheet1!RawDataCols,$C633,W$5)*$R633)</f>
        <v>0</v>
      </c>
      <c r="X633" s="3">
        <f>IF(X$3=0,0,INDEX(Sheet1!RawDataCols,$C633,X$5)*$R633)</f>
        <v>0</v>
      </c>
      <c r="Y633" s="3">
        <f>IF(Y$3=0,0,INDEX(Sheet1!RawDataCols,$C633,Y$5)*$R633)</f>
        <v>0</v>
      </c>
      <c r="Z633" s="3">
        <f>IF(Z$3=0,0,INDEX(Sheet1!RawDataCols,$C633,Z$5)*$R633)</f>
        <v>0</v>
      </c>
      <c r="AA633" s="3">
        <f>IF(AA$3=0,0,INDEX(Sheet1!RawDataCols,$C633,AA$5)*$R633)</f>
        <v>0</v>
      </c>
      <c r="AB633" s="3">
        <f>IF(AB$3=0,0,INDEX(Sheet1!RawDataCols,$C633,AB$5)*$R633)</f>
        <v>0</v>
      </c>
      <c r="AC633" s="3">
        <f>IF(AC$3=0,0,INDEX(Sheet1!RawDataCols,$C633,AC$5)*$R633)</f>
        <v>0</v>
      </c>
      <c r="AD633" s="3">
        <f>IF(AD$3=0,0,INDEX(Sheet1!RawDataCols,$C633,AD$5)*$R633)</f>
        <v>0</v>
      </c>
      <c r="AE633" s="3">
        <f>IF(AE$3=0,0,INDEX(Sheet1!RawDataCols,$C633,AE$5)*$R633)</f>
        <v>0</v>
      </c>
      <c r="AF633" s="3">
        <f>IF(AF$3=0,0,INDEX(Sheet1!RawDataCols,$C633,AF$5)*$R633)</f>
        <v>0</v>
      </c>
      <c r="AG633" s="3">
        <f>IF(AG$3=0,0,INDEX(Sheet1!RawDataCols,$C633,AG$5)*$R633)</f>
        <v>0</v>
      </c>
      <c r="AH633" s="3">
        <f>IF(AH$3=0,0,INDEX(Sheet1!RawDataCols,$C633,AH$5)*$R633)</f>
        <v>0</v>
      </c>
      <c r="AI633" s="3">
        <f>IF(AI$3=0,0,INDEX(Sheet1!RawDataCols,$C633,AI$5)*$R633)</f>
        <v>0</v>
      </c>
      <c r="AJ633" s="3">
        <f>IF(AJ$3=0,0,INDEX(Sheet1!RawDataCols,$C633,AJ$5)*$R633)</f>
        <v>0</v>
      </c>
      <c r="AK633" s="3">
        <f>IF(AK$3=0,0,INDEX(Sheet1!RawDataCols,$C633,AK$5)*$R633)</f>
        <v>0</v>
      </c>
      <c r="AL633" s="3">
        <f>IF(AL$3=0,0,INDEX(Sheet1!RawDataCols,$C633,AL$5)*$R633)</f>
        <v>0</v>
      </c>
      <c r="AM633" s="3">
        <f>IF(AM$3=0,0,INDEX(Sheet1!RawDataCols,$C633,AM$5)*$R633)</f>
        <v>0</v>
      </c>
      <c r="AN633" s="3">
        <f>IF(AN$3=0,0,INDEX(Sheet1!RawDataCols,$C633,AN$5)*$R633)</f>
        <v>0</v>
      </c>
      <c r="AO633" s="3">
        <f>IF(AO$3=0,0,INDEX(Sheet1!RawDataCols,$C633,AO$5)*$R633)</f>
        <v>0</v>
      </c>
      <c r="AP633" s="3">
        <f>IF(AP$3=0,0,INDEX(Sheet1!RawDataCols,$C633,AP$5)*$R633)</f>
        <v>0</v>
      </c>
      <c r="AQ633" s="3">
        <f>IF(AQ$3=0,0,INDEX(Sheet1!RawDataCols,$C633,AQ$5)*$R633)</f>
        <v>0</v>
      </c>
      <c r="AR633" s="3">
        <f>IF(AR$3=0,0,INDEX(Sheet1!RawDataCols,$C633,AR$5)*$R633)</f>
        <v>0</v>
      </c>
      <c r="AS633" s="3">
        <f>IF(AS$3=0,0,INDEX(Sheet1!RawDataCols,$C633,AS$5)*$R633)</f>
        <v>0</v>
      </c>
      <c r="AT633" s="3">
        <f>IF(AT$3=0,0,INDEX(Sheet1!RawDataCols,$C633,AT$5)*$R633)</f>
        <v>0</v>
      </c>
      <c r="AU633" s="3">
        <f>IF(AU$3=0,0,INDEX(Sheet1!RawDataCols,$C633,AU$5)*$R633)</f>
        <v>0</v>
      </c>
      <c r="AV633" s="3">
        <f>IF(AV$3=0,0,INDEX(Sheet1!RawDataCols,$C633,AV$5)*$R633)</f>
        <v>0</v>
      </c>
      <c r="AW633" s="3">
        <f>IF(AW$3=0,0,INDEX(Sheet1!RawDataCols,$C633,AW$5)*$R633)</f>
        <v>0</v>
      </c>
      <c r="AX633" s="3">
        <f>IF(AX$3=0,0,INDEX(Sheet1!RawDataCols,$C633,AX$5)*$R633)</f>
        <v>0</v>
      </c>
      <c r="AY633" s="3">
        <f>IF(AY$3=0,0,INDEX(Sheet1!RawDataCols,$C633,AY$5)*$R633)</f>
        <v>0</v>
      </c>
      <c r="AZ633" s="3">
        <f>IF(AZ$3=0,0,INDEX(Sheet1!RawDataCols,$C633,AZ$5)*$R633)</f>
        <v>0</v>
      </c>
      <c r="BA633" s="3">
        <f>IF(BA$3=0,0,INDEX(Sheet1!RawDataCols,$C633,BA$5)*$R633)</f>
        <v>0</v>
      </c>
      <c r="BB633" s="3">
        <f>IF(BB$3=0,0,INDEX(Sheet1!RawDataCols,$C633,BB$5)*$R633)</f>
        <v>0</v>
      </c>
      <c r="BC633" s="3">
        <f>IF(BC$3=0,0,INDEX(Sheet1!RawDataCols,$C633,BC$5)*$R633)</f>
        <v>0</v>
      </c>
      <c r="BD633" s="3">
        <f>IF(BD$3=0,0,INDEX(Sheet1!RawDataCols,$C633,BD$5)*$R633)</f>
        <v>0</v>
      </c>
      <c r="BE633" s="3">
        <f>IF(BE$3=0,0,INDEX(Sheet1!RawDataCols,$C633,BE$5)*$R633)</f>
        <v>0</v>
      </c>
      <c r="BF633" s="3">
        <f>IF(BF$3=0,0,INDEX(Sheet1!RawDataCols,$C633,BF$5)*$R633)</f>
        <v>0</v>
      </c>
      <c r="BG633" s="179">
        <f>IF(BG$3=0,0,INDEX(Sheet1!RawDataCols,$C633,BG$5)*$R633)</f>
        <v>0</v>
      </c>
      <c r="BH633" s="33">
        <f t="shared" si="107"/>
        <v>0</v>
      </c>
      <c r="BI633" s="33">
        <f t="shared" si="108"/>
        <v>0</v>
      </c>
      <c r="BJ633" s="33">
        <f t="shared" si="109"/>
        <v>0</v>
      </c>
      <c r="BK633" s="3">
        <f>IF(BK$3=0,0,INDEX(Sheet1!RawDataCols,$C633,BK$5)*$R633)</f>
        <v>0</v>
      </c>
      <c r="BL633" s="3">
        <f>IF(BL$3=0,0,INDEX(Sheet1!RawDataCols,$C633,BL$5)*$R633)</f>
        <v>0</v>
      </c>
      <c r="BM633" s="3">
        <f>IF(BM$3=0,0,INDEX(Sheet1!RawDataCols,$C633,BM$5)*$R633)</f>
        <v>0</v>
      </c>
      <c r="BN633" s="3">
        <f>IF(BN$3=0,0,INDEX(Sheet1!RawDataCols,$C633,BN$5)*$R633)</f>
        <v>0</v>
      </c>
      <c r="BO633" s="3">
        <f>IF(BO$3=0,0,INDEX(Sheet1!RawDataCols,$C633,BO$5)*$R633)</f>
        <v>0</v>
      </c>
      <c r="BP633" s="3">
        <f>IF(BP$3=0,0,INDEX(Sheet1!RawDataCols,$C633,BP$5)*$R633)</f>
        <v>0</v>
      </c>
      <c r="BQ633" s="3">
        <f t="shared" si="110"/>
        <v>0</v>
      </c>
      <c r="BR633" s="3">
        <f t="shared" si="111"/>
        <v>0</v>
      </c>
      <c r="BS633" s="3">
        <f t="shared" si="112"/>
        <v>0</v>
      </c>
      <c r="BT633" s="3">
        <f t="shared" si="113"/>
        <v>0</v>
      </c>
      <c r="BU633" s="3" t="e">
        <f>INDEX(Sheet1!$BS$2:$BS$1000,MATCH($A633,Sheet1!$A$2:$A$1000,0))</f>
        <v>#N/A</v>
      </c>
      <c r="BV633" s="3" t="e">
        <f>INDEX(Sheet1!$BT$2:$BT$1000,MATCH($A633,Sheet1!$A$2:$A$1000,0))</f>
        <v>#N/A</v>
      </c>
    </row>
    <row r="634" spans="1:74" x14ac:dyDescent="0.2">
      <c r="A634" s="247" t="s">
        <v>1569</v>
      </c>
      <c r="B634" s="3">
        <f>MATCH($A634,Sheet1!ACCOUNTNO,0)</f>
        <v>440</v>
      </c>
      <c r="C634" s="3">
        <f t="shared" si="104"/>
        <v>440</v>
      </c>
      <c r="D634" s="3" t="str">
        <f>IF(D$3=0,0,INDEX(Sheet1!RawDataCols,$C634,D$5))</f>
        <v>50160G07</v>
      </c>
      <c r="E634" s="3" t="str">
        <f>IF(E$3=0,0,INDEX(Sheet1!RawDataCols,$C634,E$5))</f>
        <v xml:space="preserve">50160          </v>
      </c>
      <c r="F634" s="3" t="str">
        <f>IF(F$3=0,0,INDEX(Sheet1!RawDataCols,$C634,F$5))</f>
        <v xml:space="preserve">G07            </v>
      </c>
      <c r="G634" s="3" t="str">
        <f>IF(G$3=0,0,INDEX(Sheet1!RawDataCols,$C634,G$5))</f>
        <v xml:space="preserve">               </v>
      </c>
      <c r="H634" s="3" t="str">
        <f>IF(H$3=0,0,INDEX(Sheet1!RawDataCols,$C634,H$5))</f>
        <v xml:space="preserve">               </v>
      </c>
      <c r="I634" s="3" t="str">
        <f>IF(I$3=0,0,INDEX(Sheet1!RawDataCols,$C634,I$5))</f>
        <v xml:space="preserve">               </v>
      </c>
      <c r="J634" s="3" t="str">
        <f>IF(J$3=0,0,INDEX(Sheet1!RawDataCols,$C634,J$5))</f>
        <v xml:space="preserve">               </v>
      </c>
      <c r="K634" s="3" t="str">
        <f>IF(K$3=0,0,INDEX(Sheet1!RawDataCols,$C634,K$5))</f>
        <v xml:space="preserve">               </v>
      </c>
      <c r="L634" s="3" t="str">
        <f>IF(L$3=0,0,INDEX(Sheet1!RawDataCols,$C634,L$5))</f>
        <v xml:space="preserve">               </v>
      </c>
      <c r="M634" s="3" t="str">
        <f>IF(M$3=0,0,INDEX(Sheet1!RawDataCols,$C634,M$5))</f>
        <v xml:space="preserve">F007  </v>
      </c>
      <c r="N634" s="3" t="str">
        <f>IF(N$3=0,0,INDEX(Sheet1!RawDataCols,$C634,N$5))</f>
        <v>Electronic Clearing -GPM</v>
      </c>
      <c r="O634" s="3">
        <f>INDEX(Sheet1!RawDataCols,$C634,O$5)</f>
        <v>20</v>
      </c>
      <c r="P634" s="3" t="str">
        <f>INDEX(Sheet1!RawDataCols,$C634,P$5)</f>
        <v>Current Assets</v>
      </c>
      <c r="Q634" s="3" t="str">
        <f>IF(Q$3=0,0,INDEX(Sheet1!RawDataCols,$C634,Q$5))</f>
        <v>B</v>
      </c>
      <c r="R634" s="3">
        <f t="shared" si="105"/>
        <v>1</v>
      </c>
      <c r="S634" s="3">
        <f t="shared" si="106"/>
        <v>-1</v>
      </c>
      <c r="T634" s="3">
        <f>IF(T$3=0,0,INDEX(Sheet1!RawDataCols,$C634,T$5)*$R634)</f>
        <v>0</v>
      </c>
      <c r="U634" s="3">
        <f>IF(U$3=0,0,INDEX(Sheet1!RawDataCols,$C634,U$5)*$R634)</f>
        <v>0</v>
      </c>
      <c r="V634" s="3">
        <f>IF(V$3=0,0,INDEX(Sheet1!RawDataCols,$C634,V$5)*$R634)</f>
        <v>0</v>
      </c>
      <c r="W634" s="3">
        <f>IF(W$3=0,0,INDEX(Sheet1!RawDataCols,$C634,W$5)*$R634)</f>
        <v>0</v>
      </c>
      <c r="X634" s="3">
        <f>IF(X$3=0,0,INDEX(Sheet1!RawDataCols,$C634,X$5)*$R634)</f>
        <v>0</v>
      </c>
      <c r="Y634" s="3">
        <f>IF(Y$3=0,0,INDEX(Sheet1!RawDataCols,$C634,Y$5)*$R634)</f>
        <v>0</v>
      </c>
      <c r="Z634" s="3">
        <f>IF(Z$3=0,0,INDEX(Sheet1!RawDataCols,$C634,Z$5)*$R634)</f>
        <v>0</v>
      </c>
      <c r="AA634" s="3">
        <f>IF(AA$3=0,0,INDEX(Sheet1!RawDataCols,$C634,AA$5)*$R634)</f>
        <v>0</v>
      </c>
      <c r="AB634" s="3">
        <f>IF(AB$3=0,0,INDEX(Sheet1!RawDataCols,$C634,AB$5)*$R634)</f>
        <v>0</v>
      </c>
      <c r="AC634" s="3">
        <f>IF(AC$3=0,0,INDEX(Sheet1!RawDataCols,$C634,AC$5)*$R634)</f>
        <v>0</v>
      </c>
      <c r="AD634" s="3">
        <f>IF(AD$3=0,0,INDEX(Sheet1!RawDataCols,$C634,AD$5)*$R634)</f>
        <v>0</v>
      </c>
      <c r="AE634" s="3">
        <f>IF(AE$3=0,0,INDEX(Sheet1!RawDataCols,$C634,AE$5)*$R634)</f>
        <v>0</v>
      </c>
      <c r="AF634" s="3">
        <f>IF(AF$3=0,0,INDEX(Sheet1!RawDataCols,$C634,AF$5)*$R634)</f>
        <v>0</v>
      </c>
      <c r="AG634" s="3">
        <f>IF(AG$3=0,0,INDEX(Sheet1!RawDataCols,$C634,AG$5)*$R634)</f>
        <v>0</v>
      </c>
      <c r="AH634" s="3">
        <f>IF(AH$3=0,0,INDEX(Sheet1!RawDataCols,$C634,AH$5)*$R634)</f>
        <v>0</v>
      </c>
      <c r="AI634" s="3">
        <f>IF(AI$3=0,0,INDEX(Sheet1!RawDataCols,$C634,AI$5)*$R634)</f>
        <v>0</v>
      </c>
      <c r="AJ634" s="3">
        <f>IF(AJ$3=0,0,INDEX(Sheet1!RawDataCols,$C634,AJ$5)*$R634)</f>
        <v>0</v>
      </c>
      <c r="AK634" s="3">
        <f>IF(AK$3=0,0,INDEX(Sheet1!RawDataCols,$C634,AK$5)*$R634)</f>
        <v>0</v>
      </c>
      <c r="AL634" s="3">
        <f>IF(AL$3=0,0,INDEX(Sheet1!RawDataCols,$C634,AL$5)*$R634)</f>
        <v>0</v>
      </c>
      <c r="AM634" s="3">
        <f>IF(AM$3=0,0,INDEX(Sheet1!RawDataCols,$C634,AM$5)*$R634)</f>
        <v>0</v>
      </c>
      <c r="AN634" s="3">
        <f>IF(AN$3=0,0,INDEX(Sheet1!RawDataCols,$C634,AN$5)*$R634)</f>
        <v>0</v>
      </c>
      <c r="AO634" s="3">
        <f>IF(AO$3=0,0,INDEX(Sheet1!RawDataCols,$C634,AO$5)*$R634)</f>
        <v>0</v>
      </c>
      <c r="AP634" s="3">
        <f>IF(AP$3=0,0,INDEX(Sheet1!RawDataCols,$C634,AP$5)*$R634)</f>
        <v>0</v>
      </c>
      <c r="AQ634" s="3">
        <f>IF(AQ$3=0,0,INDEX(Sheet1!RawDataCols,$C634,AQ$5)*$R634)</f>
        <v>0</v>
      </c>
      <c r="AR634" s="3">
        <f>IF(AR$3=0,0,INDEX(Sheet1!RawDataCols,$C634,AR$5)*$R634)</f>
        <v>0</v>
      </c>
      <c r="AS634" s="3">
        <f>IF(AS$3=0,0,INDEX(Sheet1!RawDataCols,$C634,AS$5)*$R634)</f>
        <v>0</v>
      </c>
      <c r="AT634" s="3">
        <f>IF(AT$3=0,0,INDEX(Sheet1!RawDataCols,$C634,AT$5)*$R634)</f>
        <v>0</v>
      </c>
      <c r="AU634" s="3">
        <f>IF(AU$3=0,0,INDEX(Sheet1!RawDataCols,$C634,AU$5)*$R634)</f>
        <v>0</v>
      </c>
      <c r="AV634" s="3">
        <f>IF(AV$3=0,0,INDEX(Sheet1!RawDataCols,$C634,AV$5)*$R634)</f>
        <v>0</v>
      </c>
      <c r="AW634" s="3">
        <f>IF(AW$3=0,0,INDEX(Sheet1!RawDataCols,$C634,AW$5)*$R634)</f>
        <v>0</v>
      </c>
      <c r="AX634" s="3">
        <f>IF(AX$3=0,0,INDEX(Sheet1!RawDataCols,$C634,AX$5)*$R634)</f>
        <v>0</v>
      </c>
      <c r="AY634" s="3">
        <f>IF(AY$3=0,0,INDEX(Sheet1!RawDataCols,$C634,AY$5)*$R634)</f>
        <v>0</v>
      </c>
      <c r="AZ634" s="3">
        <f>IF(AZ$3=0,0,INDEX(Sheet1!RawDataCols,$C634,AZ$5)*$R634)</f>
        <v>0</v>
      </c>
      <c r="BA634" s="3">
        <f>IF(BA$3=0,0,INDEX(Sheet1!RawDataCols,$C634,BA$5)*$R634)</f>
        <v>0</v>
      </c>
      <c r="BB634" s="3">
        <f>IF(BB$3=0,0,INDEX(Sheet1!RawDataCols,$C634,BB$5)*$R634)</f>
        <v>0</v>
      </c>
      <c r="BC634" s="3">
        <f>IF(BC$3=0,0,INDEX(Sheet1!RawDataCols,$C634,BC$5)*$R634)</f>
        <v>0</v>
      </c>
      <c r="BD634" s="3">
        <f>IF(BD$3=0,0,INDEX(Sheet1!RawDataCols,$C634,BD$5)*$R634)</f>
        <v>0</v>
      </c>
      <c r="BE634" s="3">
        <f>IF(BE$3=0,0,INDEX(Sheet1!RawDataCols,$C634,BE$5)*$R634)</f>
        <v>0</v>
      </c>
      <c r="BF634" s="3">
        <f>IF(BF$3=0,0,INDEX(Sheet1!RawDataCols,$C634,BF$5)*$R634)</f>
        <v>0</v>
      </c>
      <c r="BG634" s="179">
        <f>IF(BG$3=0,0,INDEX(Sheet1!RawDataCols,$C634,BG$5)*$R634)</f>
        <v>0</v>
      </c>
      <c r="BH634" s="33">
        <f t="shared" si="107"/>
        <v>0</v>
      </c>
      <c r="BI634" s="33">
        <f t="shared" si="108"/>
        <v>0</v>
      </c>
      <c r="BJ634" s="33">
        <f t="shared" si="109"/>
        <v>0</v>
      </c>
      <c r="BK634" s="3">
        <f>IF(BK$3=0,0,INDEX(Sheet1!RawDataCols,$C634,BK$5)*$R634)</f>
        <v>0</v>
      </c>
      <c r="BL634" s="3">
        <f>IF(BL$3=0,0,INDEX(Sheet1!RawDataCols,$C634,BL$5)*$R634)</f>
        <v>0</v>
      </c>
      <c r="BM634" s="3">
        <f>IF(BM$3=0,0,INDEX(Sheet1!RawDataCols,$C634,BM$5)*$R634)</f>
        <v>0</v>
      </c>
      <c r="BN634" s="3">
        <f>IF(BN$3=0,0,INDEX(Sheet1!RawDataCols,$C634,BN$5)*$R634)</f>
        <v>0</v>
      </c>
      <c r="BO634" s="3">
        <f>IF(BO$3=0,0,INDEX(Sheet1!RawDataCols,$C634,BO$5)*$R634)</f>
        <v>0</v>
      </c>
      <c r="BP634" s="3">
        <f>IF(BP$3=0,0,INDEX(Sheet1!RawDataCols,$C634,BP$5)*$R634)</f>
        <v>0</v>
      </c>
      <c r="BQ634" s="3">
        <f t="shared" si="110"/>
        <v>0</v>
      </c>
      <c r="BR634" s="3">
        <f t="shared" si="111"/>
        <v>0</v>
      </c>
      <c r="BS634" s="3">
        <f t="shared" si="112"/>
        <v>0</v>
      </c>
      <c r="BT634" s="3">
        <f t="shared" si="113"/>
        <v>0</v>
      </c>
      <c r="BU634" s="3" t="str">
        <f>INDEX(Sheet1!$BS$2:$BS$1000,MATCH($A634,Sheet1!$A$2:$A$1000,0))</f>
        <v>20</v>
      </c>
      <c r="BV634" s="3">
        <f>INDEX(Sheet1!$BT$2:$BT$1000,MATCH($A634,Sheet1!$A$2:$A$1000,0))</f>
        <v>0</v>
      </c>
    </row>
    <row r="637" spans="1:74" x14ac:dyDescent="0.2">
      <c r="A637" s="247" t="s">
        <v>1087</v>
      </c>
      <c r="B637" s="3">
        <f>MATCH($A637,Sheet1!ACCOUNTNO,0)</f>
        <v>16</v>
      </c>
      <c r="C637" s="3">
        <f t="shared" ref="C637:C697" si="114">IF(ISNA($B637),65000,$B637)</f>
        <v>16</v>
      </c>
      <c r="D637" s="3" t="str">
        <f>IF(D$3=0,0,INDEX(Sheet1!RawDataCols,$C637,D$5))</f>
        <v>10100A15</v>
      </c>
      <c r="E637" s="3" t="str">
        <f>IF(E$3=0,0,INDEX(Sheet1!RawDataCols,$C637,E$5))</f>
        <v xml:space="preserve">10100          </v>
      </c>
      <c r="F637" s="3" t="str">
        <f>IF(F$3=0,0,INDEX(Sheet1!RawDataCols,$C637,F$5))</f>
        <v xml:space="preserve">A15            </v>
      </c>
      <c r="G637" s="3" t="str">
        <f>IF(G$3=0,0,INDEX(Sheet1!RawDataCols,$C637,G$5))</f>
        <v xml:space="preserve">               </v>
      </c>
      <c r="H637" s="3" t="str">
        <f>IF(H$3=0,0,INDEX(Sheet1!RawDataCols,$C637,H$5))</f>
        <v xml:space="preserve">               </v>
      </c>
      <c r="I637" s="3" t="str">
        <f>IF(I$3=0,0,INDEX(Sheet1!RawDataCols,$C637,I$5))</f>
        <v xml:space="preserve">               </v>
      </c>
      <c r="J637" s="3" t="str">
        <f>IF(J$3=0,0,INDEX(Sheet1!RawDataCols,$C637,J$5))</f>
        <v xml:space="preserve">               </v>
      </c>
      <c r="K637" s="3" t="str">
        <f>IF(K$3=0,0,INDEX(Sheet1!RawDataCols,$C637,K$5))</f>
        <v xml:space="preserve">               </v>
      </c>
      <c r="L637" s="3" t="str">
        <f>IF(L$3=0,0,INDEX(Sheet1!RawDataCols,$C637,L$5))</f>
        <v xml:space="preserve">               </v>
      </c>
      <c r="M637" s="3" t="str">
        <f>IF(M$3=0,0,INDEX(Sheet1!RawDataCols,$C637,M$5))</f>
        <v xml:space="preserve">F007  </v>
      </c>
      <c r="N637" s="3" t="str">
        <f>IF(N$3=0,0,INDEX(Sheet1!RawDataCols,$C637,N$5))</f>
        <v>Rental Income-236 Queen Road</v>
      </c>
      <c r="O637" s="3">
        <f>INDEX(Sheet1!RawDataCols,$C637,O$5)</f>
        <v>8</v>
      </c>
      <c r="P637" s="3" t="str">
        <f>INDEX(Sheet1!RawDataCols,$C637,P$5)</f>
        <v>Revenue</v>
      </c>
      <c r="Q637" s="3" t="str">
        <f>IF(Q$3=0,0,INDEX(Sheet1!RawDataCols,$C637,Q$5))</f>
        <v>I</v>
      </c>
      <c r="R637" s="3">
        <f>IF(OR(GL_Cat_Code=8,GL_Cat_Code=12,GL_Cat_Code=28,GL_Cat_Code=32,GL_Cat_Code=36,GL_Cat_Code=40),-1,1)</f>
        <v>-1</v>
      </c>
      <c r="S637" s="3">
        <f>IF(OR(GL_Cat_Code=8,GL_Cat_Code=12,GL_Cat_Code=28,GL_Cat_Code=32,GL_Cat_Code=36,GL_Cat_Code=40),1,-1)</f>
        <v>1</v>
      </c>
      <c r="T637" s="3">
        <f>IF(T$3=0,0,INDEX(Sheet1!RawDataCols,$C637,T$5)*$R637)</f>
        <v>0</v>
      </c>
      <c r="U637" s="3">
        <f>IF(U$3=0,0,INDEX(Sheet1!RawDataCols,$C637,U$5)*$R637)</f>
        <v>1400</v>
      </c>
      <c r="V637" s="3">
        <f>IF(V$3=0,0,INDEX(Sheet1!RawDataCols,$C637,V$5)*$R637)</f>
        <v>1434.97</v>
      </c>
      <c r="W637" s="3">
        <f>IF(W$3=0,0,INDEX(Sheet1!RawDataCols,$C637,W$5)*$R637)</f>
        <v>0</v>
      </c>
      <c r="X637" s="3">
        <f>IF(X$3=0,0,INDEX(Sheet1!RawDataCols,$C637,X$5)*$R637)</f>
        <v>1400</v>
      </c>
      <c r="Y637" s="3">
        <f>IF(Y$3=0,0,INDEX(Sheet1!RawDataCols,$C637,Y$5)*$R637)</f>
        <v>1434.97</v>
      </c>
      <c r="Z637" s="3">
        <f>IF(Z$3=0,0,INDEX(Sheet1!RawDataCols,$C637,Z$5)*$R637)</f>
        <v>1399.95</v>
      </c>
      <c r="AA637" s="3">
        <f>IF(AA$3=0,0,INDEX(Sheet1!RawDataCols,$C637,AA$5)*$R637)</f>
        <v>1435</v>
      </c>
      <c r="AB637" s="3">
        <f>IF(AB$3=0,0,INDEX(Sheet1!RawDataCols,$C637,AB$5)*$R637)</f>
        <v>1456.49</v>
      </c>
      <c r="AC637" s="3">
        <f>IF(AC$3=0,0,INDEX(Sheet1!RawDataCols,$C637,AC$5)*$R637)</f>
        <v>0</v>
      </c>
      <c r="AD637" s="3">
        <f>IF(AD$3=0,0,INDEX(Sheet1!RawDataCols,$C637,AD$5)*$R637)</f>
        <v>1435</v>
      </c>
      <c r="AE637" s="3">
        <f>IF(AE$3=0,0,INDEX(Sheet1!RawDataCols,$C637,AE$5)*$R637)</f>
        <v>1456.49</v>
      </c>
      <c r="AF637" s="3">
        <f>IF(AF$3=0,0,INDEX(Sheet1!RawDataCols,$C637,AF$5)*$R637)</f>
        <v>0</v>
      </c>
      <c r="AG637" s="3">
        <f>IF(AG$3=0,0,INDEX(Sheet1!RawDataCols,$C637,AG$5)*$R637)</f>
        <v>1435</v>
      </c>
      <c r="AH637" s="3">
        <f>IF(AH$3=0,0,INDEX(Sheet1!RawDataCols,$C637,AH$5)*$R637)</f>
        <v>1456.49</v>
      </c>
      <c r="AI637" s="3">
        <f>IF(AI$3=0,0,INDEX(Sheet1!RawDataCols,$C637,AI$5)*$R637)</f>
        <v>5659.62</v>
      </c>
      <c r="AJ637" s="3">
        <f>IF(AJ$3=0,0,INDEX(Sheet1!RawDataCols,$C637,AJ$5)*$R637)</f>
        <v>1435</v>
      </c>
      <c r="AK637" s="3">
        <f>IF(AK$3=0,0,INDEX(Sheet1!RawDataCols,$C637,AK$5)*$R637)</f>
        <v>1456.49</v>
      </c>
      <c r="AL637" s="3">
        <f>IF(AL$3=0,0,INDEX(Sheet1!RawDataCols,$C637,AL$5)*$R637)</f>
        <v>0</v>
      </c>
      <c r="AM637" s="3">
        <f>IF(AM$3=0,0,INDEX(Sheet1!RawDataCols,$C637,AM$5)*$R637)</f>
        <v>1435</v>
      </c>
      <c r="AN637" s="3">
        <f>IF(AN$3=0,0,INDEX(Sheet1!RawDataCols,$C637,AN$5)*$R637)</f>
        <v>1435</v>
      </c>
      <c r="AO637" s="3">
        <f>IF(AO$3=0,0,INDEX(Sheet1!RawDataCols,$C637,AO$5)*$R637)</f>
        <v>1340.38</v>
      </c>
      <c r="AP637" s="3">
        <f>IF(AP$3=0,0,INDEX(Sheet1!RawDataCols,$C637,AP$5)*$R637)</f>
        <v>1435</v>
      </c>
      <c r="AQ637" s="3">
        <f>IF(AQ$3=0,0,INDEX(Sheet1!RawDataCols,$C637,AQ$5)*$R637)</f>
        <v>1434.97</v>
      </c>
      <c r="AR637" s="3">
        <f>IF(AR$3=0,0,INDEX(Sheet1!RawDataCols,$C637,AR$5)*$R637)</f>
        <v>1400</v>
      </c>
      <c r="AS637" s="3">
        <f>IF(AS$3=0,0,INDEX(Sheet1!RawDataCols,$C637,AS$5)*$R637)</f>
        <v>1435</v>
      </c>
      <c r="AT637" s="3">
        <f>IF(AT$3=0,0,INDEX(Sheet1!RawDataCols,$C637,AT$5)*$R637)</f>
        <v>1434.97</v>
      </c>
      <c r="AU637" s="3">
        <f>IF(AU$3=0,0,INDEX(Sheet1!RawDataCols,$C637,AU$5)*$R637)</f>
        <v>1400</v>
      </c>
      <c r="AV637" s="3">
        <f>IF(AV$3=0,0,INDEX(Sheet1!RawDataCols,$C637,AV$5)*$R637)</f>
        <v>1435</v>
      </c>
      <c r="AW637" s="3">
        <f>IF(AW$3=0,0,INDEX(Sheet1!RawDataCols,$C637,AW$5)*$R637)</f>
        <v>1434.97</v>
      </c>
      <c r="AX637" s="3">
        <f>IF(AX$3=0,0,INDEX(Sheet1!RawDataCols,$C637,AX$5)*$R637)</f>
        <v>1400</v>
      </c>
      <c r="AY637" s="3">
        <f>IF(AY$3=0,0,INDEX(Sheet1!RawDataCols,$C637,AY$5)*$R637)</f>
        <v>1435</v>
      </c>
      <c r="AZ637" s="3">
        <f>IF(AZ$3=0,0,INDEX(Sheet1!RawDataCols,$C637,AZ$5)*$R637)</f>
        <v>1434.97</v>
      </c>
      <c r="BA637" s="3">
        <f>IF(BA$3=0,0,INDEX(Sheet1!RawDataCols,$C637,BA$5)*$R637)</f>
        <v>1400</v>
      </c>
      <c r="BB637" s="3">
        <f>IF(BB$3=0,0,INDEX(Sheet1!RawDataCols,$C637,BB$5)*$R637)</f>
        <v>0</v>
      </c>
      <c r="BC637" s="3">
        <f>IF(BC$3=0,0,INDEX(Sheet1!RawDataCols,$C637,BC$5)*$R637)</f>
        <v>1434.97</v>
      </c>
      <c r="BD637" s="3">
        <f>IF(BD$3=0,0,INDEX(Sheet1!RawDataCols,$C637,BD$5)*$R637)</f>
        <v>1400</v>
      </c>
      <c r="BE637" s="3">
        <f>IF(BE$3=0,0,INDEX(Sheet1!RawDataCols,$C637,BE$5)*$R637)</f>
        <v>0</v>
      </c>
      <c r="BF637" s="3">
        <f>IF(BF$3=0,0,INDEX(Sheet1!RawDataCols,$C637,BF$5)*$R637)</f>
        <v>1434.97</v>
      </c>
      <c r="BG637" s="179">
        <f>IF(BG$3=0,0,INDEX(Sheet1!RawDataCols,$C637,BG$5)*$R637)</f>
        <v>1400</v>
      </c>
      <c r="BH637" s="33">
        <f t="shared" ref="BH637:BH697" si="115">SUM(T637,U637,X637,AA637,AD637,AG637,AJ637,AM637,AP637,AS637,AV637,AY637,BB637)</f>
        <v>15715</v>
      </c>
      <c r="BI637" s="33">
        <f t="shared" ref="BI637:BI697" si="116">SUM(V637,Y637,AB637,AE637,AH637,AK637,AN637,AQ637,AT637,AW637,AZ637,BC637)</f>
        <v>17305.749999999996</v>
      </c>
      <c r="BJ637" s="33">
        <f t="shared" ref="BJ637:BJ697" si="117">SUM(W637,Z637,AC637,AF637,AI637,AL637,AO637,AR637,AU637,AX637,BA637,BD637)+IF(Q637&lt;&gt;"I",BP637,0)</f>
        <v>15399.95</v>
      </c>
      <c r="BK637" s="3">
        <f>IF(BK$3=0,0,INDEX(Sheet1!RawDataCols,$C637,BK$5)*$R637)</f>
        <v>1153.716666</v>
      </c>
      <c r="BL637" s="3">
        <f>IF(BL$3=0,0,INDEX(Sheet1!RawDataCols,$C637,BL$5)*$R637)</f>
        <v>1030.6173329999999</v>
      </c>
      <c r="BM637" s="3">
        <f>IF(BM$3=0,0,INDEX(Sheet1!RawDataCols,$C637,BM$5)*$R637)</f>
        <v>1092.7733330000001</v>
      </c>
      <c r="BN637" s="3">
        <f>IF(BN$3=0,0,INDEX(Sheet1!RawDataCols,$C637,BN$5)*$R637)</f>
        <v>976.89866600000005</v>
      </c>
      <c r="BO637" s="3">
        <f>IF(BO$3=0,0,INDEX(Sheet1!RawDataCols,$C637,BO$5)*$R637)</f>
        <v>1024.7806660000001</v>
      </c>
      <c r="BP637" s="3">
        <f>IF(BP$3=0,0,INDEX(Sheet1!RawDataCols,$C637,BP$5)*$R637)</f>
        <v>8399.69</v>
      </c>
      <c r="BQ637" s="3">
        <f t="shared" ref="BQ637:BQ697" si="118">IF($Q637="I",SUM(U637,X637,AA637),SUM(T637,U637,X637,AA637))</f>
        <v>4235</v>
      </c>
      <c r="BR637" s="3">
        <f t="shared" ref="BR637:BR697" si="119">IF($Q637="I",SUM(AD637,AG637,AJ637),SUM(AD637,AG637,AJ637,BQ637))</f>
        <v>4305</v>
      </c>
      <c r="BS637" s="3">
        <f t="shared" ref="BS637:BS697" si="120">IF($Q637="I",SUM(AM637,AP637,AS637),SUM(AM637,AP637,AS637,BR637))</f>
        <v>4305</v>
      </c>
      <c r="BT637" s="3">
        <f t="shared" ref="BT637:BT697" si="121">IF($I637="I",SUM(AV637,AY637,BB637),SUM(AV637,AY637,BB637,BS637))</f>
        <v>7175</v>
      </c>
      <c r="BU637" s="3" t="str">
        <f>INDEX(Sheet1!$BS$2:$BS$1000,MATCH($A637,Sheet1!$A$2:$A$1000,0))</f>
        <v>01</v>
      </c>
      <c r="BV637" s="3">
        <f>INDEX(Sheet1!$BT$2:$BT$1000,MATCH($A637,Sheet1!$A$2:$A$1000,0))</f>
        <v>-7175</v>
      </c>
    </row>
    <row r="638" spans="1:74" x14ac:dyDescent="0.2">
      <c r="A638" s="247" t="s">
        <v>1097</v>
      </c>
      <c r="B638" s="3">
        <f>MATCH($A638,Sheet1!ACCOUNTNO,0)</f>
        <v>28</v>
      </c>
      <c r="C638" s="3">
        <f t="shared" si="114"/>
        <v>28</v>
      </c>
      <c r="D638" s="3" t="str">
        <f>IF(D$3=0,0,INDEX(Sheet1!RawDataCols,$C638,D$5))</f>
        <v>10140A08</v>
      </c>
      <c r="E638" s="3" t="str">
        <f>IF(E$3=0,0,INDEX(Sheet1!RawDataCols,$C638,E$5))</f>
        <v xml:space="preserve">10140          </v>
      </c>
      <c r="F638" s="3" t="str">
        <f>IF(F$3=0,0,INDEX(Sheet1!RawDataCols,$C638,F$5))</f>
        <v xml:space="preserve">A08            </v>
      </c>
      <c r="G638" s="3" t="str">
        <f>IF(G$3=0,0,INDEX(Sheet1!RawDataCols,$C638,G$5))</f>
        <v xml:space="preserve">               </v>
      </c>
      <c r="H638" s="3" t="str">
        <f>IF(H$3=0,0,INDEX(Sheet1!RawDataCols,$C638,H$5))</f>
        <v xml:space="preserve">               </v>
      </c>
      <c r="I638" s="3" t="str">
        <f>IF(I$3=0,0,INDEX(Sheet1!RawDataCols,$C638,I$5))</f>
        <v xml:space="preserve">               </v>
      </c>
      <c r="J638" s="3" t="str">
        <f>IF(J$3=0,0,INDEX(Sheet1!RawDataCols,$C638,J$5))</f>
        <v xml:space="preserve">               </v>
      </c>
      <c r="K638" s="3" t="str">
        <f>IF(K$3=0,0,INDEX(Sheet1!RawDataCols,$C638,K$5))</f>
        <v xml:space="preserve">               </v>
      </c>
      <c r="L638" s="3" t="str">
        <f>IF(L$3=0,0,INDEX(Sheet1!RawDataCols,$C638,L$5))</f>
        <v xml:space="preserve">               </v>
      </c>
      <c r="M638" s="3" t="str">
        <f>IF(M$3=0,0,INDEX(Sheet1!RawDataCols,$C638,M$5))</f>
        <v xml:space="preserve">F007  </v>
      </c>
      <c r="N638" s="3" t="str">
        <f>IF(N$3=0,0,INDEX(Sheet1!RawDataCols,$C638,N$5))</f>
        <v>Outgoings Recoveries-23 Frankin St</v>
      </c>
      <c r="O638" s="3">
        <f>INDEX(Sheet1!RawDataCols,$C638,O$5)</f>
        <v>8</v>
      </c>
      <c r="P638" s="3" t="str">
        <f>INDEX(Sheet1!RawDataCols,$C638,P$5)</f>
        <v>Revenue</v>
      </c>
      <c r="Q638" s="3" t="str">
        <f>IF(Q$3=0,0,INDEX(Sheet1!RawDataCols,$C638,Q$5))</f>
        <v>I</v>
      </c>
      <c r="R638" s="3">
        <f>IF(OR(GL_Cat_Code=8,GL_Cat_Code=12,GL_Cat_Code=28,GL_Cat_Code=32,GL_Cat_Code=36,GL_Cat_Code=40),-1,1)</f>
        <v>-1</v>
      </c>
      <c r="S638" s="3">
        <f>IF(OR(GL_Cat_Code=8,GL_Cat_Code=12,GL_Cat_Code=28,GL_Cat_Code=32,GL_Cat_Code=36,GL_Cat_Code=40),1,-1)</f>
        <v>1</v>
      </c>
      <c r="T638" s="3">
        <f>IF(T$3=0,0,INDEX(Sheet1!RawDataCols,$C638,T$5)*$R638)</f>
        <v>0</v>
      </c>
      <c r="U638" s="3">
        <f>IF(U$3=0,0,INDEX(Sheet1!RawDataCols,$C638,U$5)*$R638)</f>
        <v>0</v>
      </c>
      <c r="V638" s="3">
        <f>IF(V$3=0,0,INDEX(Sheet1!RawDataCols,$C638,V$5)*$R638)</f>
        <v>0</v>
      </c>
      <c r="W638" s="3">
        <f>IF(W$3=0,0,INDEX(Sheet1!RawDataCols,$C638,W$5)*$R638)</f>
        <v>0</v>
      </c>
      <c r="X638" s="3">
        <f>IF(X$3=0,0,INDEX(Sheet1!RawDataCols,$C638,X$5)*$R638)</f>
        <v>0</v>
      </c>
      <c r="Y638" s="3">
        <f>IF(Y$3=0,0,INDEX(Sheet1!RawDataCols,$C638,Y$5)*$R638)</f>
        <v>0</v>
      </c>
      <c r="Z638" s="3">
        <f>IF(Z$3=0,0,INDEX(Sheet1!RawDataCols,$C638,Z$5)*$R638)</f>
        <v>0</v>
      </c>
      <c r="AA638" s="3">
        <f>IF(AA$3=0,0,INDEX(Sheet1!RawDataCols,$C638,AA$5)*$R638)</f>
        <v>0</v>
      </c>
      <c r="AB638" s="3">
        <f>IF(AB$3=0,0,INDEX(Sheet1!RawDataCols,$C638,AB$5)*$R638)</f>
        <v>0</v>
      </c>
      <c r="AC638" s="3">
        <f>IF(AC$3=0,0,INDEX(Sheet1!RawDataCols,$C638,AC$5)*$R638)</f>
        <v>0</v>
      </c>
      <c r="AD638" s="3">
        <f>IF(AD$3=0,0,INDEX(Sheet1!RawDataCols,$C638,AD$5)*$R638)</f>
        <v>0</v>
      </c>
      <c r="AE638" s="3">
        <f>IF(AE$3=0,0,INDEX(Sheet1!RawDataCols,$C638,AE$5)*$R638)</f>
        <v>0</v>
      </c>
      <c r="AF638" s="3">
        <f>IF(AF$3=0,0,INDEX(Sheet1!RawDataCols,$C638,AF$5)*$R638)</f>
        <v>0</v>
      </c>
      <c r="AG638" s="3">
        <f>IF(AG$3=0,0,INDEX(Sheet1!RawDataCols,$C638,AG$5)*$R638)</f>
        <v>0</v>
      </c>
      <c r="AH638" s="3">
        <f>IF(AH$3=0,0,INDEX(Sheet1!RawDataCols,$C638,AH$5)*$R638)</f>
        <v>0</v>
      </c>
      <c r="AI638" s="3">
        <f>IF(AI$3=0,0,INDEX(Sheet1!RawDataCols,$C638,AI$5)*$R638)</f>
        <v>0</v>
      </c>
      <c r="AJ638" s="3">
        <f>IF(AJ$3=0,0,INDEX(Sheet1!RawDataCols,$C638,AJ$5)*$R638)</f>
        <v>0</v>
      </c>
      <c r="AK638" s="3">
        <f>IF(AK$3=0,0,INDEX(Sheet1!RawDataCols,$C638,AK$5)*$R638)</f>
        <v>0</v>
      </c>
      <c r="AL638" s="3">
        <f>IF(AL$3=0,0,INDEX(Sheet1!RawDataCols,$C638,AL$5)*$R638)</f>
        <v>0</v>
      </c>
      <c r="AM638" s="3">
        <f>IF(AM$3=0,0,INDEX(Sheet1!RawDataCols,$C638,AM$5)*$R638)</f>
        <v>0</v>
      </c>
      <c r="AN638" s="3">
        <f>IF(AN$3=0,0,INDEX(Sheet1!RawDataCols,$C638,AN$5)*$R638)</f>
        <v>0</v>
      </c>
      <c r="AO638" s="3">
        <f>IF(AO$3=0,0,INDEX(Sheet1!RawDataCols,$C638,AO$5)*$R638)</f>
        <v>0</v>
      </c>
      <c r="AP638" s="3">
        <f>IF(AP$3=0,0,INDEX(Sheet1!RawDataCols,$C638,AP$5)*$R638)</f>
        <v>0</v>
      </c>
      <c r="AQ638" s="3">
        <f>IF(AQ$3=0,0,INDEX(Sheet1!RawDataCols,$C638,AQ$5)*$R638)</f>
        <v>0</v>
      </c>
      <c r="AR638" s="3">
        <f>IF(AR$3=0,0,INDEX(Sheet1!RawDataCols,$C638,AR$5)*$R638)</f>
        <v>0</v>
      </c>
      <c r="AS638" s="3">
        <f>IF(AS$3=0,0,INDEX(Sheet1!RawDataCols,$C638,AS$5)*$R638)</f>
        <v>118</v>
      </c>
      <c r="AT638" s="3">
        <f>IF(AT$3=0,0,INDEX(Sheet1!RawDataCols,$C638,AT$5)*$R638)</f>
        <v>0</v>
      </c>
      <c r="AU638" s="3">
        <f>IF(AU$3=0,0,INDEX(Sheet1!RawDataCols,$C638,AU$5)*$R638)</f>
        <v>0</v>
      </c>
      <c r="AV638" s="3">
        <f>IF(AV$3=0,0,INDEX(Sheet1!RawDataCols,$C638,AV$5)*$R638)</f>
        <v>0</v>
      </c>
      <c r="AW638" s="3">
        <f>IF(AW$3=0,0,INDEX(Sheet1!RawDataCols,$C638,AW$5)*$R638)</f>
        <v>0</v>
      </c>
      <c r="AX638" s="3">
        <f>IF(AX$3=0,0,INDEX(Sheet1!RawDataCols,$C638,AX$5)*$R638)</f>
        <v>0</v>
      </c>
      <c r="AY638" s="3">
        <f>IF(AY$3=0,0,INDEX(Sheet1!RawDataCols,$C638,AY$5)*$R638)</f>
        <v>0</v>
      </c>
      <c r="AZ638" s="3">
        <f>IF(AZ$3=0,0,INDEX(Sheet1!RawDataCols,$C638,AZ$5)*$R638)</f>
        <v>0</v>
      </c>
      <c r="BA638" s="3">
        <f>IF(BA$3=0,0,INDEX(Sheet1!RawDataCols,$C638,BA$5)*$R638)</f>
        <v>0</v>
      </c>
      <c r="BB638" s="3">
        <f>IF(BB$3=0,0,INDEX(Sheet1!RawDataCols,$C638,BB$5)*$R638)</f>
        <v>0</v>
      </c>
      <c r="BC638" s="3">
        <f>IF(BC$3=0,0,INDEX(Sheet1!RawDataCols,$C638,BC$5)*$R638)</f>
        <v>0</v>
      </c>
      <c r="BD638" s="3">
        <f>IF(BD$3=0,0,INDEX(Sheet1!RawDataCols,$C638,BD$5)*$R638)</f>
        <v>0</v>
      </c>
      <c r="BE638" s="3">
        <f>IF(BE$3=0,0,INDEX(Sheet1!RawDataCols,$C638,BE$5)*$R638)</f>
        <v>0</v>
      </c>
      <c r="BF638" s="3">
        <f>IF(BF$3=0,0,INDEX(Sheet1!RawDataCols,$C638,BF$5)*$R638)</f>
        <v>0</v>
      </c>
      <c r="BG638" s="179">
        <f>IF(BG$3=0,0,INDEX(Sheet1!RawDataCols,$C638,BG$5)*$R638)</f>
        <v>0</v>
      </c>
      <c r="BH638" s="33">
        <f t="shared" si="115"/>
        <v>118</v>
      </c>
      <c r="BI638" s="33">
        <f t="shared" si="116"/>
        <v>0</v>
      </c>
      <c r="BJ638" s="33">
        <f t="shared" si="117"/>
        <v>0</v>
      </c>
      <c r="BK638" s="3">
        <f>IF(BK$3=0,0,INDEX(Sheet1!RawDataCols,$C638,BK$5)*$R638)</f>
        <v>0</v>
      </c>
      <c r="BL638" s="3">
        <f>IF(BL$3=0,0,INDEX(Sheet1!RawDataCols,$C638,BL$5)*$R638)</f>
        <v>0</v>
      </c>
      <c r="BM638" s="3">
        <f>IF(BM$3=0,0,INDEX(Sheet1!RawDataCols,$C638,BM$5)*$R638)</f>
        <v>0</v>
      </c>
      <c r="BN638" s="3">
        <f>IF(BN$3=0,0,INDEX(Sheet1!RawDataCols,$C638,BN$5)*$R638)</f>
        <v>0</v>
      </c>
      <c r="BO638" s="3">
        <f>IF(BO$3=0,0,INDEX(Sheet1!RawDataCols,$C638,BO$5)*$R638)</f>
        <v>0</v>
      </c>
      <c r="BP638" s="3">
        <f>IF(BP$3=0,0,INDEX(Sheet1!RawDataCols,$C638,BP$5)*$R638)</f>
        <v>0</v>
      </c>
      <c r="BQ638" s="3">
        <f t="shared" si="118"/>
        <v>0</v>
      </c>
      <c r="BR638" s="3">
        <f t="shared" si="119"/>
        <v>0</v>
      </c>
      <c r="BS638" s="3">
        <f t="shared" si="120"/>
        <v>118</v>
      </c>
      <c r="BT638" s="3">
        <f t="shared" si="121"/>
        <v>118</v>
      </c>
      <c r="BU638" s="3" t="str">
        <f>INDEX(Sheet1!$BS$2:$BS$1000,MATCH($A638,Sheet1!$A$2:$A$1000,0))</f>
        <v>01</v>
      </c>
      <c r="BV638" s="3">
        <f>INDEX(Sheet1!$BT$2:$BT$1000,MATCH($A638,Sheet1!$A$2:$A$1000,0))</f>
        <v>-118</v>
      </c>
    </row>
    <row r="639" spans="1:74" x14ac:dyDescent="0.2">
      <c r="A639" s="247" t="s">
        <v>1105</v>
      </c>
      <c r="B639" s="3">
        <f>MATCH($A639,Sheet1!ACCOUNTNO,0)</f>
        <v>37</v>
      </c>
      <c r="C639" s="3">
        <f t="shared" si="114"/>
        <v>37</v>
      </c>
      <c r="D639" s="3" t="str">
        <f>IF(D$3=0,0,INDEX(Sheet1!RawDataCols,$C639,D$5))</f>
        <v>10160A15</v>
      </c>
      <c r="E639" s="3" t="str">
        <f>IF(E$3=0,0,INDEX(Sheet1!RawDataCols,$C639,E$5))</f>
        <v xml:space="preserve">10160          </v>
      </c>
      <c r="F639" s="3" t="str">
        <f>IF(F$3=0,0,INDEX(Sheet1!RawDataCols,$C639,F$5))</f>
        <v xml:space="preserve">A15            </v>
      </c>
      <c r="G639" s="3" t="str">
        <f>IF(G$3=0,0,INDEX(Sheet1!RawDataCols,$C639,G$5))</f>
        <v xml:space="preserve">               </v>
      </c>
      <c r="H639" s="3" t="str">
        <f>IF(H$3=0,0,INDEX(Sheet1!RawDataCols,$C639,H$5))</f>
        <v xml:space="preserve">               </v>
      </c>
      <c r="I639" s="3" t="str">
        <f>IF(I$3=0,0,INDEX(Sheet1!RawDataCols,$C639,I$5))</f>
        <v xml:space="preserve">               </v>
      </c>
      <c r="J639" s="3" t="str">
        <f>IF(J$3=0,0,INDEX(Sheet1!RawDataCols,$C639,J$5))</f>
        <v xml:space="preserve">               </v>
      </c>
      <c r="K639" s="3" t="str">
        <f>IF(K$3=0,0,INDEX(Sheet1!RawDataCols,$C639,K$5))</f>
        <v xml:space="preserve">               </v>
      </c>
      <c r="L639" s="3" t="str">
        <f>IF(L$3=0,0,INDEX(Sheet1!RawDataCols,$C639,L$5))</f>
        <v xml:space="preserve">               </v>
      </c>
      <c r="M639" s="3" t="str">
        <f>IF(M$3=0,0,INDEX(Sheet1!RawDataCols,$C639,M$5))</f>
        <v xml:space="preserve">F007  </v>
      </c>
      <c r="N639" s="3" t="str">
        <f>IF(N$3=0,0,INDEX(Sheet1!RawDataCols,$C639,N$5))</f>
        <v>Outgoing - Electricity-236 Queen Road</v>
      </c>
      <c r="O639" s="3">
        <f>INDEX(Sheet1!RawDataCols,$C639,O$5)</f>
        <v>8</v>
      </c>
      <c r="P639" s="3" t="str">
        <f>INDEX(Sheet1!RawDataCols,$C639,P$5)</f>
        <v>Revenue</v>
      </c>
      <c r="Q639" s="3" t="str">
        <f>IF(Q$3=0,0,INDEX(Sheet1!RawDataCols,$C639,Q$5))</f>
        <v>I</v>
      </c>
      <c r="R639" s="3">
        <f>IF(OR(GL_Cat_Code=8,GL_Cat_Code=12,GL_Cat_Code=28,GL_Cat_Code=32,GL_Cat_Code=36,GL_Cat_Code=40),-1,1)</f>
        <v>-1</v>
      </c>
      <c r="S639" s="3">
        <f>IF(OR(GL_Cat_Code=8,GL_Cat_Code=12,GL_Cat_Code=28,GL_Cat_Code=32,GL_Cat_Code=36,GL_Cat_Code=40),1,-1)</f>
        <v>1</v>
      </c>
      <c r="T639" s="3">
        <f>IF(T$3=0,0,INDEX(Sheet1!RawDataCols,$C639,T$5)*$R639)</f>
        <v>0</v>
      </c>
      <c r="U639" s="3">
        <f>IF(U$3=0,0,INDEX(Sheet1!RawDataCols,$C639,U$5)*$R639)</f>
        <v>0</v>
      </c>
      <c r="V639" s="3">
        <f>IF(V$3=0,0,INDEX(Sheet1!RawDataCols,$C639,V$5)*$R639)</f>
        <v>0</v>
      </c>
      <c r="W639" s="3">
        <f>IF(W$3=0,0,INDEX(Sheet1!RawDataCols,$C639,W$5)*$R639)</f>
        <v>0</v>
      </c>
      <c r="X639" s="3">
        <f>IF(X$3=0,0,INDEX(Sheet1!RawDataCols,$C639,X$5)*$R639)</f>
        <v>0</v>
      </c>
      <c r="Y639" s="3">
        <f>IF(Y$3=0,0,INDEX(Sheet1!RawDataCols,$C639,Y$5)*$R639)</f>
        <v>0</v>
      </c>
      <c r="Z639" s="3">
        <f>IF(Z$3=0,0,INDEX(Sheet1!RawDataCols,$C639,Z$5)*$R639)</f>
        <v>0</v>
      </c>
      <c r="AA639" s="3">
        <f>IF(AA$3=0,0,INDEX(Sheet1!RawDataCols,$C639,AA$5)*$R639)</f>
        <v>0</v>
      </c>
      <c r="AB639" s="3">
        <f>IF(AB$3=0,0,INDEX(Sheet1!RawDataCols,$C639,AB$5)*$R639)</f>
        <v>0</v>
      </c>
      <c r="AC639" s="3">
        <f>IF(AC$3=0,0,INDEX(Sheet1!RawDataCols,$C639,AC$5)*$R639)</f>
        <v>0</v>
      </c>
      <c r="AD639" s="3">
        <f>IF(AD$3=0,0,INDEX(Sheet1!RawDataCols,$C639,AD$5)*$R639)</f>
        <v>0</v>
      </c>
      <c r="AE639" s="3">
        <f>IF(AE$3=0,0,INDEX(Sheet1!RawDataCols,$C639,AE$5)*$R639)</f>
        <v>0</v>
      </c>
      <c r="AF639" s="3">
        <f>IF(AF$3=0,0,INDEX(Sheet1!RawDataCols,$C639,AF$5)*$R639)</f>
        <v>0</v>
      </c>
      <c r="AG639" s="3">
        <f>IF(AG$3=0,0,INDEX(Sheet1!RawDataCols,$C639,AG$5)*$R639)</f>
        <v>0</v>
      </c>
      <c r="AH639" s="3">
        <f>IF(AH$3=0,0,INDEX(Sheet1!RawDataCols,$C639,AH$5)*$R639)</f>
        <v>0</v>
      </c>
      <c r="AI639" s="3">
        <f>IF(AI$3=0,0,INDEX(Sheet1!RawDataCols,$C639,AI$5)*$R639)</f>
        <v>0</v>
      </c>
      <c r="AJ639" s="3">
        <f>IF(AJ$3=0,0,INDEX(Sheet1!RawDataCols,$C639,AJ$5)*$R639)</f>
        <v>0</v>
      </c>
      <c r="AK639" s="3">
        <f>IF(AK$3=0,0,INDEX(Sheet1!RawDataCols,$C639,AK$5)*$R639)</f>
        <v>0</v>
      </c>
      <c r="AL639" s="3">
        <f>IF(AL$3=0,0,INDEX(Sheet1!RawDataCols,$C639,AL$5)*$R639)</f>
        <v>0</v>
      </c>
      <c r="AM639" s="3">
        <f>IF(AM$3=0,0,INDEX(Sheet1!RawDataCols,$C639,AM$5)*$R639)</f>
        <v>0</v>
      </c>
      <c r="AN639" s="3">
        <f>IF(AN$3=0,0,INDEX(Sheet1!RawDataCols,$C639,AN$5)*$R639)</f>
        <v>0</v>
      </c>
      <c r="AO639" s="3">
        <f>IF(AO$3=0,0,INDEX(Sheet1!RawDataCols,$C639,AO$5)*$R639)</f>
        <v>0</v>
      </c>
      <c r="AP639" s="3">
        <f>IF(AP$3=0,0,INDEX(Sheet1!RawDataCols,$C639,AP$5)*$R639)</f>
        <v>0</v>
      </c>
      <c r="AQ639" s="3">
        <f>IF(AQ$3=0,0,INDEX(Sheet1!RawDataCols,$C639,AQ$5)*$R639)</f>
        <v>0</v>
      </c>
      <c r="AR639" s="3">
        <f>IF(AR$3=0,0,INDEX(Sheet1!RawDataCols,$C639,AR$5)*$R639)</f>
        <v>0</v>
      </c>
      <c r="AS639" s="3">
        <f>IF(AS$3=0,0,INDEX(Sheet1!RawDataCols,$C639,AS$5)*$R639)</f>
        <v>0</v>
      </c>
      <c r="AT639" s="3">
        <f>IF(AT$3=0,0,INDEX(Sheet1!RawDataCols,$C639,AT$5)*$R639)</f>
        <v>0</v>
      </c>
      <c r="AU639" s="3">
        <f>IF(AU$3=0,0,INDEX(Sheet1!RawDataCols,$C639,AU$5)*$R639)</f>
        <v>0</v>
      </c>
      <c r="AV639" s="3">
        <f>IF(AV$3=0,0,INDEX(Sheet1!RawDataCols,$C639,AV$5)*$R639)</f>
        <v>0</v>
      </c>
      <c r="AW639" s="3">
        <f>IF(AW$3=0,0,INDEX(Sheet1!RawDataCols,$C639,AW$5)*$R639)</f>
        <v>0</v>
      </c>
      <c r="AX639" s="3">
        <f>IF(AX$3=0,0,INDEX(Sheet1!RawDataCols,$C639,AX$5)*$R639)</f>
        <v>0</v>
      </c>
      <c r="AY639" s="3">
        <f>IF(AY$3=0,0,INDEX(Sheet1!RawDataCols,$C639,AY$5)*$R639)</f>
        <v>0</v>
      </c>
      <c r="AZ639" s="3">
        <f>IF(AZ$3=0,0,INDEX(Sheet1!RawDataCols,$C639,AZ$5)*$R639)</f>
        <v>0</v>
      </c>
      <c r="BA639" s="3">
        <f>IF(BA$3=0,0,INDEX(Sheet1!RawDataCols,$C639,BA$5)*$R639)</f>
        <v>0</v>
      </c>
      <c r="BB639" s="3">
        <f>IF(BB$3=0,0,INDEX(Sheet1!RawDataCols,$C639,BB$5)*$R639)</f>
        <v>0</v>
      </c>
      <c r="BC639" s="3">
        <f>IF(BC$3=0,0,INDEX(Sheet1!RawDataCols,$C639,BC$5)*$R639)</f>
        <v>0</v>
      </c>
      <c r="BD639" s="3">
        <f>IF(BD$3=0,0,INDEX(Sheet1!RawDataCols,$C639,BD$5)*$R639)</f>
        <v>0</v>
      </c>
      <c r="BE639" s="3">
        <f>IF(BE$3=0,0,INDEX(Sheet1!RawDataCols,$C639,BE$5)*$R639)</f>
        <v>0</v>
      </c>
      <c r="BF639" s="3">
        <f>IF(BF$3=0,0,INDEX(Sheet1!RawDataCols,$C639,BF$5)*$R639)</f>
        <v>0</v>
      </c>
      <c r="BG639" s="179">
        <f>IF(BG$3=0,0,INDEX(Sheet1!RawDataCols,$C639,BG$5)*$R639)</f>
        <v>0</v>
      </c>
      <c r="BH639" s="33">
        <f t="shared" si="115"/>
        <v>0</v>
      </c>
      <c r="BI639" s="33">
        <f t="shared" si="116"/>
        <v>0</v>
      </c>
      <c r="BJ639" s="33">
        <f t="shared" si="117"/>
        <v>0</v>
      </c>
      <c r="BK639" s="3">
        <f>IF(BK$3=0,0,INDEX(Sheet1!RawDataCols,$C639,BK$5)*$R639)</f>
        <v>0</v>
      </c>
      <c r="BL639" s="3">
        <f>IF(BL$3=0,0,INDEX(Sheet1!RawDataCols,$C639,BL$5)*$R639)</f>
        <v>0</v>
      </c>
      <c r="BM639" s="3">
        <f>IF(BM$3=0,0,INDEX(Sheet1!RawDataCols,$C639,BM$5)*$R639)</f>
        <v>0</v>
      </c>
      <c r="BN639" s="3">
        <f>IF(BN$3=0,0,INDEX(Sheet1!RawDataCols,$C639,BN$5)*$R639)</f>
        <v>25.043749999999999</v>
      </c>
      <c r="BO639" s="3">
        <f>IF(BO$3=0,0,INDEX(Sheet1!RawDataCols,$C639,BO$5)*$R639)</f>
        <v>0</v>
      </c>
      <c r="BP639" s="3">
        <f>IF(BP$3=0,0,INDEX(Sheet1!RawDataCols,$C639,BP$5)*$R639)</f>
        <v>0</v>
      </c>
      <c r="BQ639" s="3">
        <f t="shared" si="118"/>
        <v>0</v>
      </c>
      <c r="BR639" s="3">
        <f t="shared" si="119"/>
        <v>0</v>
      </c>
      <c r="BS639" s="3">
        <f t="shared" si="120"/>
        <v>0</v>
      </c>
      <c r="BT639" s="3">
        <f t="shared" si="121"/>
        <v>0</v>
      </c>
      <c r="BU639" s="3" t="str">
        <f>INDEX(Sheet1!$BS$2:$BS$1000,MATCH($A639,Sheet1!$A$2:$A$1000,0))</f>
        <v>01</v>
      </c>
      <c r="BV639" s="3">
        <f>INDEX(Sheet1!$BT$2:$BT$1000,MATCH($A639,Sheet1!$A$2:$A$1000,0))</f>
        <v>0</v>
      </c>
    </row>
    <row r="640" spans="1:74" x14ac:dyDescent="0.2">
      <c r="A640" s="247" t="s">
        <v>1108</v>
      </c>
      <c r="B640" s="3">
        <f>MATCH($A640,Sheet1!ACCOUNTNO,0)</f>
        <v>46</v>
      </c>
      <c r="C640" s="3">
        <f t="shared" si="114"/>
        <v>46</v>
      </c>
      <c r="D640" s="3" t="str">
        <f>IF(D$3=0,0,INDEX(Sheet1!RawDataCols,$C640,D$5))</f>
        <v>10180A14</v>
      </c>
      <c r="E640" s="3" t="str">
        <f>IF(E$3=0,0,INDEX(Sheet1!RawDataCols,$C640,E$5))</f>
        <v xml:space="preserve">10180          </v>
      </c>
      <c r="F640" s="3" t="str">
        <f>IF(F$3=0,0,INDEX(Sheet1!RawDataCols,$C640,F$5))</f>
        <v xml:space="preserve">A14            </v>
      </c>
      <c r="G640" s="3" t="str">
        <f>IF(G$3=0,0,INDEX(Sheet1!RawDataCols,$C640,G$5))</f>
        <v xml:space="preserve">               </v>
      </c>
      <c r="H640" s="3" t="str">
        <f>IF(H$3=0,0,INDEX(Sheet1!RawDataCols,$C640,H$5))</f>
        <v xml:space="preserve">               </v>
      </c>
      <c r="I640" s="3" t="str">
        <f>IF(I$3=0,0,INDEX(Sheet1!RawDataCols,$C640,I$5))</f>
        <v xml:space="preserve">               </v>
      </c>
      <c r="J640" s="3" t="str">
        <f>IF(J$3=0,0,INDEX(Sheet1!RawDataCols,$C640,J$5))</f>
        <v xml:space="preserve">               </v>
      </c>
      <c r="K640" s="3" t="str">
        <f>IF(K$3=0,0,INDEX(Sheet1!RawDataCols,$C640,K$5))</f>
        <v xml:space="preserve">               </v>
      </c>
      <c r="L640" s="3" t="str">
        <f>IF(L$3=0,0,INDEX(Sheet1!RawDataCols,$C640,L$5))</f>
        <v xml:space="preserve">               </v>
      </c>
      <c r="M640" s="3" t="str">
        <f>IF(M$3=0,0,INDEX(Sheet1!RawDataCols,$C640,M$5))</f>
        <v xml:space="preserve">F007  </v>
      </c>
      <c r="N640" s="3" t="str">
        <f>IF(N$3=0,0,INDEX(Sheet1!RawDataCols,$C640,N$5))</f>
        <v>Outgoing - Other-120 Queen Road</v>
      </c>
      <c r="O640" s="3">
        <f>INDEX(Sheet1!RawDataCols,$C640,O$5)</f>
        <v>8</v>
      </c>
      <c r="P640" s="3" t="str">
        <f>INDEX(Sheet1!RawDataCols,$C640,P$5)</f>
        <v>Revenue</v>
      </c>
      <c r="Q640" s="3" t="str">
        <f>IF(Q$3=0,0,INDEX(Sheet1!RawDataCols,$C640,Q$5))</f>
        <v>I</v>
      </c>
      <c r="R640" s="3">
        <f>IF(OR(GL_Cat_Code=8,GL_Cat_Code=12,GL_Cat_Code=28,GL_Cat_Code=32,GL_Cat_Code=36,GL_Cat_Code=40),-1,1)</f>
        <v>-1</v>
      </c>
      <c r="S640" s="3">
        <f>IF(OR(GL_Cat_Code=8,GL_Cat_Code=12,GL_Cat_Code=28,GL_Cat_Code=32,GL_Cat_Code=36,GL_Cat_Code=40),1,-1)</f>
        <v>1</v>
      </c>
      <c r="T640" s="3">
        <f>IF(T$3=0,0,INDEX(Sheet1!RawDataCols,$C640,T$5)*$R640)</f>
        <v>0</v>
      </c>
      <c r="U640" s="3">
        <f>IF(U$3=0,0,INDEX(Sheet1!RawDataCols,$C640,U$5)*$R640)</f>
        <v>0</v>
      </c>
      <c r="V640" s="3">
        <f>IF(V$3=0,0,INDEX(Sheet1!RawDataCols,$C640,V$5)*$R640)</f>
        <v>0</v>
      </c>
      <c r="W640" s="3">
        <f>IF(W$3=0,0,INDEX(Sheet1!RawDataCols,$C640,W$5)*$R640)</f>
        <v>0</v>
      </c>
      <c r="X640" s="3">
        <f>IF(X$3=0,0,INDEX(Sheet1!RawDataCols,$C640,X$5)*$R640)</f>
        <v>0</v>
      </c>
      <c r="Y640" s="3">
        <f>IF(Y$3=0,0,INDEX(Sheet1!RawDataCols,$C640,Y$5)*$R640)</f>
        <v>0</v>
      </c>
      <c r="Z640" s="3">
        <f>IF(Z$3=0,0,INDEX(Sheet1!RawDataCols,$C640,Z$5)*$R640)</f>
        <v>0</v>
      </c>
      <c r="AA640" s="3">
        <f>IF(AA$3=0,0,INDEX(Sheet1!RawDataCols,$C640,AA$5)*$R640)</f>
        <v>0</v>
      </c>
      <c r="AB640" s="3">
        <f>IF(AB$3=0,0,INDEX(Sheet1!RawDataCols,$C640,AB$5)*$R640)</f>
        <v>0</v>
      </c>
      <c r="AC640" s="3">
        <f>IF(AC$3=0,0,INDEX(Sheet1!RawDataCols,$C640,AC$5)*$R640)</f>
        <v>0</v>
      </c>
      <c r="AD640" s="3">
        <f>IF(AD$3=0,0,INDEX(Sheet1!RawDataCols,$C640,AD$5)*$R640)</f>
        <v>0</v>
      </c>
      <c r="AE640" s="3">
        <f>IF(AE$3=0,0,INDEX(Sheet1!RawDataCols,$C640,AE$5)*$R640)</f>
        <v>0</v>
      </c>
      <c r="AF640" s="3">
        <f>IF(AF$3=0,0,INDEX(Sheet1!RawDataCols,$C640,AF$5)*$R640)</f>
        <v>0</v>
      </c>
      <c r="AG640" s="3">
        <f>IF(AG$3=0,0,INDEX(Sheet1!RawDataCols,$C640,AG$5)*$R640)</f>
        <v>0</v>
      </c>
      <c r="AH640" s="3">
        <f>IF(AH$3=0,0,INDEX(Sheet1!RawDataCols,$C640,AH$5)*$R640)</f>
        <v>0</v>
      </c>
      <c r="AI640" s="3">
        <f>IF(AI$3=0,0,INDEX(Sheet1!RawDataCols,$C640,AI$5)*$R640)</f>
        <v>0</v>
      </c>
      <c r="AJ640" s="3">
        <f>IF(AJ$3=0,0,INDEX(Sheet1!RawDataCols,$C640,AJ$5)*$R640)</f>
        <v>0</v>
      </c>
      <c r="AK640" s="3">
        <f>IF(AK$3=0,0,INDEX(Sheet1!RawDataCols,$C640,AK$5)*$R640)</f>
        <v>0</v>
      </c>
      <c r="AL640" s="3">
        <f>IF(AL$3=0,0,INDEX(Sheet1!RawDataCols,$C640,AL$5)*$R640)</f>
        <v>0</v>
      </c>
      <c r="AM640" s="3">
        <f>IF(AM$3=0,0,INDEX(Sheet1!RawDataCols,$C640,AM$5)*$R640)</f>
        <v>0</v>
      </c>
      <c r="AN640" s="3">
        <f>IF(AN$3=0,0,INDEX(Sheet1!RawDataCols,$C640,AN$5)*$R640)</f>
        <v>0</v>
      </c>
      <c r="AO640" s="3">
        <f>IF(AO$3=0,0,INDEX(Sheet1!RawDataCols,$C640,AO$5)*$R640)</f>
        <v>0</v>
      </c>
      <c r="AP640" s="3">
        <f>IF(AP$3=0,0,INDEX(Sheet1!RawDataCols,$C640,AP$5)*$R640)</f>
        <v>0</v>
      </c>
      <c r="AQ640" s="3">
        <f>IF(AQ$3=0,0,INDEX(Sheet1!RawDataCols,$C640,AQ$5)*$R640)</f>
        <v>0</v>
      </c>
      <c r="AR640" s="3">
        <f>IF(AR$3=0,0,INDEX(Sheet1!RawDataCols,$C640,AR$5)*$R640)</f>
        <v>0</v>
      </c>
      <c r="AS640" s="3">
        <f>IF(AS$3=0,0,INDEX(Sheet1!RawDataCols,$C640,AS$5)*$R640)</f>
        <v>0</v>
      </c>
      <c r="AT640" s="3">
        <f>IF(AT$3=0,0,INDEX(Sheet1!RawDataCols,$C640,AT$5)*$R640)</f>
        <v>0</v>
      </c>
      <c r="AU640" s="3">
        <f>IF(AU$3=0,0,INDEX(Sheet1!RawDataCols,$C640,AU$5)*$R640)</f>
        <v>0</v>
      </c>
      <c r="AV640" s="3">
        <f>IF(AV$3=0,0,INDEX(Sheet1!RawDataCols,$C640,AV$5)*$R640)</f>
        <v>0</v>
      </c>
      <c r="AW640" s="3">
        <f>IF(AW$3=0,0,INDEX(Sheet1!RawDataCols,$C640,AW$5)*$R640)</f>
        <v>0</v>
      </c>
      <c r="AX640" s="3">
        <f>IF(AX$3=0,0,INDEX(Sheet1!RawDataCols,$C640,AX$5)*$R640)</f>
        <v>0</v>
      </c>
      <c r="AY640" s="3">
        <f>IF(AY$3=0,0,INDEX(Sheet1!RawDataCols,$C640,AY$5)*$R640)</f>
        <v>0</v>
      </c>
      <c r="AZ640" s="3">
        <f>IF(AZ$3=0,0,INDEX(Sheet1!RawDataCols,$C640,AZ$5)*$R640)</f>
        <v>0</v>
      </c>
      <c r="BA640" s="3">
        <f>IF(BA$3=0,0,INDEX(Sheet1!RawDataCols,$C640,BA$5)*$R640)</f>
        <v>0</v>
      </c>
      <c r="BB640" s="3">
        <f>IF(BB$3=0,0,INDEX(Sheet1!RawDataCols,$C640,BB$5)*$R640)</f>
        <v>0</v>
      </c>
      <c r="BC640" s="3">
        <f>IF(BC$3=0,0,INDEX(Sheet1!RawDataCols,$C640,BC$5)*$R640)</f>
        <v>0</v>
      </c>
      <c r="BD640" s="3">
        <f>IF(BD$3=0,0,INDEX(Sheet1!RawDataCols,$C640,BD$5)*$R640)</f>
        <v>0</v>
      </c>
      <c r="BE640" s="3">
        <f>IF(BE$3=0,0,INDEX(Sheet1!RawDataCols,$C640,BE$5)*$R640)</f>
        <v>0</v>
      </c>
      <c r="BF640" s="3">
        <f>IF(BF$3=0,0,INDEX(Sheet1!RawDataCols,$C640,BF$5)*$R640)</f>
        <v>0</v>
      </c>
      <c r="BG640" s="179">
        <f>IF(BG$3=0,0,INDEX(Sheet1!RawDataCols,$C640,BG$5)*$R640)</f>
        <v>0</v>
      </c>
      <c r="BH640" s="33">
        <f t="shared" si="115"/>
        <v>0</v>
      </c>
      <c r="BI640" s="33">
        <f t="shared" si="116"/>
        <v>0</v>
      </c>
      <c r="BJ640" s="33">
        <f t="shared" si="117"/>
        <v>0</v>
      </c>
      <c r="BK640" s="3">
        <f>IF(BK$3=0,0,INDEX(Sheet1!RawDataCols,$C640,BK$5)*$R640)</f>
        <v>0</v>
      </c>
      <c r="BL640" s="3">
        <f>IF(BL$3=0,0,INDEX(Sheet1!RawDataCols,$C640,BL$5)*$R640)</f>
        <v>1.624285</v>
      </c>
      <c r="BM640" s="3">
        <f>IF(BM$3=0,0,INDEX(Sheet1!RawDataCols,$C640,BM$5)*$R640)</f>
        <v>0</v>
      </c>
      <c r="BN640" s="3">
        <f>IF(BN$3=0,0,INDEX(Sheet1!RawDataCols,$C640,BN$5)*$R640)</f>
        <v>4.1314279999999997</v>
      </c>
      <c r="BO640" s="3">
        <f>IF(BO$3=0,0,INDEX(Sheet1!RawDataCols,$C640,BO$5)*$R640)</f>
        <v>223.88714200000001</v>
      </c>
      <c r="BP640" s="3">
        <f>IF(BP$3=0,0,INDEX(Sheet1!RawDataCols,$C640,BP$5)*$R640)</f>
        <v>22.74</v>
      </c>
      <c r="BQ640" s="3">
        <f t="shared" si="118"/>
        <v>0</v>
      </c>
      <c r="BR640" s="3">
        <f t="shared" si="119"/>
        <v>0</v>
      </c>
      <c r="BS640" s="3">
        <f t="shared" si="120"/>
        <v>0</v>
      </c>
      <c r="BT640" s="3">
        <f t="shared" si="121"/>
        <v>0</v>
      </c>
      <c r="BU640" s="3" t="str">
        <f>INDEX(Sheet1!$BS$2:$BS$1000,MATCH($A640,Sheet1!$A$2:$A$1000,0))</f>
        <v>01</v>
      </c>
      <c r="BV640" s="3">
        <f>INDEX(Sheet1!$BT$2:$BT$1000,MATCH($A640,Sheet1!$A$2:$A$1000,0))</f>
        <v>0</v>
      </c>
    </row>
    <row r="641" spans="1:74" x14ac:dyDescent="0.2">
      <c r="A641" s="247" t="s">
        <v>1109</v>
      </c>
      <c r="B641" s="3">
        <f>MATCH($A641,Sheet1!ACCOUNTNO,0)</f>
        <v>47</v>
      </c>
      <c r="C641" s="3">
        <f t="shared" si="114"/>
        <v>47</v>
      </c>
      <c r="D641" s="3" t="str">
        <f>IF(D$3=0,0,INDEX(Sheet1!RawDataCols,$C641,D$5))</f>
        <v>10180A15</v>
      </c>
      <c r="E641" s="3" t="str">
        <f>IF(E$3=0,0,INDEX(Sheet1!RawDataCols,$C641,E$5))</f>
        <v xml:space="preserve">10180          </v>
      </c>
      <c r="F641" s="3" t="str">
        <f>IF(F$3=0,0,INDEX(Sheet1!RawDataCols,$C641,F$5))</f>
        <v xml:space="preserve">A15            </v>
      </c>
      <c r="G641" s="3" t="str">
        <f>IF(G$3=0,0,INDEX(Sheet1!RawDataCols,$C641,G$5))</f>
        <v xml:space="preserve">               </v>
      </c>
      <c r="H641" s="3" t="str">
        <f>IF(H$3=0,0,INDEX(Sheet1!RawDataCols,$C641,H$5))</f>
        <v xml:space="preserve">               </v>
      </c>
      <c r="I641" s="3" t="str">
        <f>IF(I$3=0,0,INDEX(Sheet1!RawDataCols,$C641,I$5))</f>
        <v xml:space="preserve">               </v>
      </c>
      <c r="J641" s="3" t="str">
        <f>IF(J$3=0,0,INDEX(Sheet1!RawDataCols,$C641,J$5))</f>
        <v xml:space="preserve">               </v>
      </c>
      <c r="K641" s="3" t="str">
        <f>IF(K$3=0,0,INDEX(Sheet1!RawDataCols,$C641,K$5))</f>
        <v xml:space="preserve">               </v>
      </c>
      <c r="L641" s="3" t="str">
        <f>IF(L$3=0,0,INDEX(Sheet1!RawDataCols,$C641,L$5))</f>
        <v xml:space="preserve">               </v>
      </c>
      <c r="M641" s="3" t="str">
        <f>IF(M$3=0,0,INDEX(Sheet1!RawDataCols,$C641,M$5))</f>
        <v xml:space="preserve">F007  </v>
      </c>
      <c r="N641" s="3" t="str">
        <f>IF(N$3=0,0,INDEX(Sheet1!RawDataCols,$C641,N$5))</f>
        <v>Outgoing - Other-236 Queen Road</v>
      </c>
      <c r="O641" s="3">
        <f>INDEX(Sheet1!RawDataCols,$C641,O$5)</f>
        <v>8</v>
      </c>
      <c r="P641" s="3" t="str">
        <f>INDEX(Sheet1!RawDataCols,$C641,P$5)</f>
        <v>Revenue</v>
      </c>
      <c r="Q641" s="3" t="str">
        <f>IF(Q$3=0,0,INDEX(Sheet1!RawDataCols,$C641,Q$5))</f>
        <v>I</v>
      </c>
      <c r="R641" s="3">
        <f>IF(OR(GL_Cat_Code=8,GL_Cat_Code=12,GL_Cat_Code=28,GL_Cat_Code=32,GL_Cat_Code=36,GL_Cat_Code=40),-1,1)</f>
        <v>-1</v>
      </c>
      <c r="S641" s="3">
        <f>IF(OR(GL_Cat_Code=8,GL_Cat_Code=12,GL_Cat_Code=28,GL_Cat_Code=32,GL_Cat_Code=36,GL_Cat_Code=40),1,-1)</f>
        <v>1</v>
      </c>
      <c r="T641" s="3">
        <f>IF(T$3=0,0,INDEX(Sheet1!RawDataCols,$C641,T$5)*$R641)</f>
        <v>0</v>
      </c>
      <c r="U641" s="3">
        <f>IF(U$3=0,0,INDEX(Sheet1!RawDataCols,$C641,U$5)*$R641)</f>
        <v>0</v>
      </c>
      <c r="V641" s="3">
        <f>IF(V$3=0,0,INDEX(Sheet1!RawDataCols,$C641,V$5)*$R641)</f>
        <v>0</v>
      </c>
      <c r="W641" s="3">
        <f>IF(W$3=0,0,INDEX(Sheet1!RawDataCols,$C641,W$5)*$R641)</f>
        <v>0</v>
      </c>
      <c r="X641" s="3">
        <f>IF(X$3=0,0,INDEX(Sheet1!RawDataCols,$C641,X$5)*$R641)</f>
        <v>0</v>
      </c>
      <c r="Y641" s="3">
        <f>IF(Y$3=0,0,INDEX(Sheet1!RawDataCols,$C641,Y$5)*$R641)</f>
        <v>0</v>
      </c>
      <c r="Z641" s="3">
        <f>IF(Z$3=0,0,INDEX(Sheet1!RawDataCols,$C641,Z$5)*$R641)</f>
        <v>557.35</v>
      </c>
      <c r="AA641" s="3">
        <f>IF(AA$3=0,0,INDEX(Sheet1!RawDataCols,$C641,AA$5)*$R641)</f>
        <v>0</v>
      </c>
      <c r="AB641" s="3">
        <f>IF(AB$3=0,0,INDEX(Sheet1!RawDataCols,$C641,AB$5)*$R641)</f>
        <v>0</v>
      </c>
      <c r="AC641" s="3">
        <f>IF(AC$3=0,0,INDEX(Sheet1!RawDataCols,$C641,AC$5)*$R641)</f>
        <v>0</v>
      </c>
      <c r="AD641" s="3">
        <f>IF(AD$3=0,0,INDEX(Sheet1!RawDataCols,$C641,AD$5)*$R641)</f>
        <v>0</v>
      </c>
      <c r="AE641" s="3">
        <f>IF(AE$3=0,0,INDEX(Sheet1!RawDataCols,$C641,AE$5)*$R641)</f>
        <v>0</v>
      </c>
      <c r="AF641" s="3">
        <f>IF(AF$3=0,0,INDEX(Sheet1!RawDataCols,$C641,AF$5)*$R641)</f>
        <v>0</v>
      </c>
      <c r="AG641" s="3">
        <f>IF(AG$3=0,0,INDEX(Sheet1!RawDataCols,$C641,AG$5)*$R641)</f>
        <v>0</v>
      </c>
      <c r="AH641" s="3">
        <f>IF(AH$3=0,0,INDEX(Sheet1!RawDataCols,$C641,AH$5)*$R641)</f>
        <v>0</v>
      </c>
      <c r="AI641" s="3">
        <f>IF(AI$3=0,0,INDEX(Sheet1!RawDataCols,$C641,AI$5)*$R641)</f>
        <v>0</v>
      </c>
      <c r="AJ641" s="3">
        <f>IF(AJ$3=0,0,INDEX(Sheet1!RawDataCols,$C641,AJ$5)*$R641)</f>
        <v>0</v>
      </c>
      <c r="AK641" s="3">
        <f>IF(AK$3=0,0,INDEX(Sheet1!RawDataCols,$C641,AK$5)*$R641)</f>
        <v>0</v>
      </c>
      <c r="AL641" s="3">
        <f>IF(AL$3=0,0,INDEX(Sheet1!RawDataCols,$C641,AL$5)*$R641)</f>
        <v>0</v>
      </c>
      <c r="AM641" s="3">
        <f>IF(AM$3=0,0,INDEX(Sheet1!RawDataCols,$C641,AM$5)*$R641)</f>
        <v>0</v>
      </c>
      <c r="AN641" s="3">
        <f>IF(AN$3=0,0,INDEX(Sheet1!RawDataCols,$C641,AN$5)*$R641)</f>
        <v>0</v>
      </c>
      <c r="AO641" s="3">
        <f>IF(AO$3=0,0,INDEX(Sheet1!RawDataCols,$C641,AO$5)*$R641)</f>
        <v>0</v>
      </c>
      <c r="AP641" s="3">
        <f>IF(AP$3=0,0,INDEX(Sheet1!RawDataCols,$C641,AP$5)*$R641)</f>
        <v>0</v>
      </c>
      <c r="AQ641" s="3">
        <f>IF(AQ$3=0,0,INDEX(Sheet1!RawDataCols,$C641,AQ$5)*$R641)</f>
        <v>0</v>
      </c>
      <c r="AR641" s="3">
        <f>IF(AR$3=0,0,INDEX(Sheet1!RawDataCols,$C641,AR$5)*$R641)</f>
        <v>0</v>
      </c>
      <c r="AS641" s="3">
        <f>IF(AS$3=0,0,INDEX(Sheet1!RawDataCols,$C641,AS$5)*$R641)</f>
        <v>0</v>
      </c>
      <c r="AT641" s="3">
        <f>IF(AT$3=0,0,INDEX(Sheet1!RawDataCols,$C641,AT$5)*$R641)</f>
        <v>0</v>
      </c>
      <c r="AU641" s="3">
        <f>IF(AU$3=0,0,INDEX(Sheet1!RawDataCols,$C641,AU$5)*$R641)</f>
        <v>0</v>
      </c>
      <c r="AV641" s="3">
        <f>IF(AV$3=0,0,INDEX(Sheet1!RawDataCols,$C641,AV$5)*$R641)</f>
        <v>0</v>
      </c>
      <c r="AW641" s="3">
        <f>IF(AW$3=0,0,INDEX(Sheet1!RawDataCols,$C641,AW$5)*$R641)</f>
        <v>0</v>
      </c>
      <c r="AX641" s="3">
        <f>IF(AX$3=0,0,INDEX(Sheet1!RawDataCols,$C641,AX$5)*$R641)</f>
        <v>0</v>
      </c>
      <c r="AY641" s="3">
        <f>IF(AY$3=0,0,INDEX(Sheet1!RawDataCols,$C641,AY$5)*$R641)</f>
        <v>0</v>
      </c>
      <c r="AZ641" s="3">
        <f>IF(AZ$3=0,0,INDEX(Sheet1!RawDataCols,$C641,AZ$5)*$R641)</f>
        <v>0</v>
      </c>
      <c r="BA641" s="3">
        <f>IF(BA$3=0,0,INDEX(Sheet1!RawDataCols,$C641,BA$5)*$R641)</f>
        <v>0</v>
      </c>
      <c r="BB641" s="3">
        <f>IF(BB$3=0,0,INDEX(Sheet1!RawDataCols,$C641,BB$5)*$R641)</f>
        <v>0</v>
      </c>
      <c r="BC641" s="3">
        <f>IF(BC$3=0,0,INDEX(Sheet1!RawDataCols,$C641,BC$5)*$R641)</f>
        <v>0</v>
      </c>
      <c r="BD641" s="3">
        <f>IF(BD$3=0,0,INDEX(Sheet1!RawDataCols,$C641,BD$5)*$R641)</f>
        <v>0</v>
      </c>
      <c r="BE641" s="3">
        <f>IF(BE$3=0,0,INDEX(Sheet1!RawDataCols,$C641,BE$5)*$R641)</f>
        <v>0</v>
      </c>
      <c r="BF641" s="3">
        <f>IF(BF$3=0,0,INDEX(Sheet1!RawDataCols,$C641,BF$5)*$R641)</f>
        <v>0</v>
      </c>
      <c r="BG641" s="179">
        <f>IF(BG$3=0,0,INDEX(Sheet1!RawDataCols,$C641,BG$5)*$R641)</f>
        <v>0</v>
      </c>
      <c r="BH641" s="33">
        <f t="shared" si="115"/>
        <v>0</v>
      </c>
      <c r="BI641" s="33">
        <f t="shared" si="116"/>
        <v>0</v>
      </c>
      <c r="BJ641" s="33">
        <f t="shared" si="117"/>
        <v>557.35</v>
      </c>
      <c r="BK641" s="3">
        <f>IF(BK$3=0,0,INDEX(Sheet1!RawDataCols,$C641,BK$5)*$R641)</f>
        <v>0</v>
      </c>
      <c r="BL641" s="3">
        <f>IF(BL$3=0,0,INDEX(Sheet1!RawDataCols,$C641,BL$5)*$R641)</f>
        <v>41.435000000000002</v>
      </c>
      <c r="BM641" s="3">
        <f>IF(BM$3=0,0,INDEX(Sheet1!RawDataCols,$C641,BM$5)*$R641)</f>
        <v>20.045714</v>
      </c>
      <c r="BN641" s="3">
        <f>IF(BN$3=0,0,INDEX(Sheet1!RawDataCols,$C641,BN$5)*$R641)</f>
        <v>97.390714000000003</v>
      </c>
      <c r="BO641" s="3">
        <f>IF(BO$3=0,0,INDEX(Sheet1!RawDataCols,$C641,BO$5)*$R641)</f>
        <v>51.878571000000001</v>
      </c>
      <c r="BP641" s="3">
        <f>IF(BP$3=0,0,INDEX(Sheet1!RawDataCols,$C641,BP$5)*$R641)</f>
        <v>22.74</v>
      </c>
      <c r="BQ641" s="3">
        <f t="shared" si="118"/>
        <v>0</v>
      </c>
      <c r="BR641" s="3">
        <f t="shared" si="119"/>
        <v>0</v>
      </c>
      <c r="BS641" s="3">
        <f t="shared" si="120"/>
        <v>0</v>
      </c>
      <c r="BT641" s="3">
        <f t="shared" si="121"/>
        <v>0</v>
      </c>
      <c r="BU641" s="3" t="str">
        <f>INDEX(Sheet1!$BS$2:$BS$1000,MATCH($A641,Sheet1!$A$2:$A$1000,0))</f>
        <v>01</v>
      </c>
      <c r="BV641" s="3">
        <f>INDEX(Sheet1!$BT$2:$BT$1000,MATCH($A641,Sheet1!$A$2:$A$1000,0))</f>
        <v>0</v>
      </c>
    </row>
    <row r="642" spans="1:74" x14ac:dyDescent="0.2">
      <c r="A642" s="247" t="s">
        <v>1110</v>
      </c>
      <c r="B642" s="3">
        <f>MATCH($A642,Sheet1!ACCOUNTNO,0)</f>
        <v>48</v>
      </c>
      <c r="C642" s="3">
        <f t="shared" si="114"/>
        <v>48</v>
      </c>
      <c r="D642" s="3" t="str">
        <f>IF(D$3=0,0,INDEX(Sheet1!RawDataCols,$C642,D$5))</f>
        <v>10180A16</v>
      </c>
      <c r="E642" s="3" t="str">
        <f>IF(E$3=0,0,INDEX(Sheet1!RawDataCols,$C642,E$5))</f>
        <v xml:space="preserve">10180          </v>
      </c>
      <c r="F642" s="3" t="str">
        <f>IF(F$3=0,0,INDEX(Sheet1!RawDataCols,$C642,F$5))</f>
        <v xml:space="preserve">A16            </v>
      </c>
      <c r="G642" s="3" t="str">
        <f>IF(G$3=0,0,INDEX(Sheet1!RawDataCols,$C642,G$5))</f>
        <v xml:space="preserve">               </v>
      </c>
      <c r="H642" s="3" t="str">
        <f>IF(H$3=0,0,INDEX(Sheet1!RawDataCols,$C642,H$5))</f>
        <v xml:space="preserve">               </v>
      </c>
      <c r="I642" s="3" t="str">
        <f>IF(I$3=0,0,INDEX(Sheet1!RawDataCols,$C642,I$5))</f>
        <v xml:space="preserve">               </v>
      </c>
      <c r="J642" s="3" t="str">
        <f>IF(J$3=0,0,INDEX(Sheet1!RawDataCols,$C642,J$5))</f>
        <v xml:space="preserve">               </v>
      </c>
      <c r="K642" s="3" t="str">
        <f>IF(K$3=0,0,INDEX(Sheet1!RawDataCols,$C642,K$5))</f>
        <v xml:space="preserve">               </v>
      </c>
      <c r="L642" s="3" t="str">
        <f>IF(L$3=0,0,INDEX(Sheet1!RawDataCols,$C642,L$5))</f>
        <v xml:space="preserve">               </v>
      </c>
      <c r="M642" s="3" t="str">
        <f>IF(M$3=0,0,INDEX(Sheet1!RawDataCols,$C642,M$5))</f>
        <v xml:space="preserve">F007  </v>
      </c>
      <c r="N642" s="3" t="str">
        <f>IF(N$3=0,0,INDEX(Sheet1!RawDataCols,$C642,N$5))</f>
        <v>Outgoing - Other-534 Queen Road</v>
      </c>
      <c r="O642" s="3">
        <f>INDEX(Sheet1!RawDataCols,$C642,O$5)</f>
        <v>8</v>
      </c>
      <c r="P642" s="3" t="str">
        <f>INDEX(Sheet1!RawDataCols,$C642,P$5)</f>
        <v>Revenue</v>
      </c>
      <c r="Q642" s="3" t="str">
        <f>IF(Q$3=0,0,INDEX(Sheet1!RawDataCols,$C642,Q$5))</f>
        <v>I</v>
      </c>
      <c r="R642" s="3">
        <f>IF(OR(GL_Cat_Code=8,GL_Cat_Code=12,GL_Cat_Code=28,GL_Cat_Code=32,GL_Cat_Code=36,GL_Cat_Code=40),-1,1)</f>
        <v>-1</v>
      </c>
      <c r="S642" s="3">
        <f>IF(OR(GL_Cat_Code=8,GL_Cat_Code=12,GL_Cat_Code=28,GL_Cat_Code=32,GL_Cat_Code=36,GL_Cat_Code=40),1,-1)</f>
        <v>1</v>
      </c>
      <c r="T642" s="3">
        <f>IF(T$3=0,0,INDEX(Sheet1!RawDataCols,$C642,T$5)*$R642)</f>
        <v>0</v>
      </c>
      <c r="U642" s="3">
        <f>IF(U$3=0,0,INDEX(Sheet1!RawDataCols,$C642,U$5)*$R642)</f>
        <v>0</v>
      </c>
      <c r="V642" s="3">
        <f>IF(V$3=0,0,INDEX(Sheet1!RawDataCols,$C642,V$5)*$R642)</f>
        <v>0</v>
      </c>
      <c r="W642" s="3">
        <f>IF(W$3=0,0,INDEX(Sheet1!RawDataCols,$C642,W$5)*$R642)</f>
        <v>0</v>
      </c>
      <c r="X642" s="3">
        <f>IF(X$3=0,0,INDEX(Sheet1!RawDataCols,$C642,X$5)*$R642)</f>
        <v>0</v>
      </c>
      <c r="Y642" s="3">
        <f>IF(Y$3=0,0,INDEX(Sheet1!RawDataCols,$C642,Y$5)*$R642)</f>
        <v>0</v>
      </c>
      <c r="Z642" s="3">
        <f>IF(Z$3=0,0,INDEX(Sheet1!RawDataCols,$C642,Z$5)*$R642)</f>
        <v>0</v>
      </c>
      <c r="AA642" s="3">
        <f>IF(AA$3=0,0,INDEX(Sheet1!RawDataCols,$C642,AA$5)*$R642)</f>
        <v>0</v>
      </c>
      <c r="AB642" s="3">
        <f>IF(AB$3=0,0,INDEX(Sheet1!RawDataCols,$C642,AB$5)*$R642)</f>
        <v>0</v>
      </c>
      <c r="AC642" s="3">
        <f>IF(AC$3=0,0,INDEX(Sheet1!RawDataCols,$C642,AC$5)*$R642)</f>
        <v>0</v>
      </c>
      <c r="AD642" s="3">
        <f>IF(AD$3=0,0,INDEX(Sheet1!RawDataCols,$C642,AD$5)*$R642)</f>
        <v>0</v>
      </c>
      <c r="AE642" s="3">
        <f>IF(AE$3=0,0,INDEX(Sheet1!RawDataCols,$C642,AE$5)*$R642)</f>
        <v>0</v>
      </c>
      <c r="AF642" s="3">
        <f>IF(AF$3=0,0,INDEX(Sheet1!RawDataCols,$C642,AF$5)*$R642)</f>
        <v>0</v>
      </c>
      <c r="AG642" s="3">
        <f>IF(AG$3=0,0,INDEX(Sheet1!RawDataCols,$C642,AG$5)*$R642)</f>
        <v>0</v>
      </c>
      <c r="AH642" s="3">
        <f>IF(AH$3=0,0,INDEX(Sheet1!RawDataCols,$C642,AH$5)*$R642)</f>
        <v>0</v>
      </c>
      <c r="AI642" s="3">
        <f>IF(AI$3=0,0,INDEX(Sheet1!RawDataCols,$C642,AI$5)*$R642)</f>
        <v>0</v>
      </c>
      <c r="AJ642" s="3">
        <f>IF(AJ$3=0,0,INDEX(Sheet1!RawDataCols,$C642,AJ$5)*$R642)</f>
        <v>0</v>
      </c>
      <c r="AK642" s="3">
        <f>IF(AK$3=0,0,INDEX(Sheet1!RawDataCols,$C642,AK$5)*$R642)</f>
        <v>0</v>
      </c>
      <c r="AL642" s="3">
        <f>IF(AL$3=0,0,INDEX(Sheet1!RawDataCols,$C642,AL$5)*$R642)</f>
        <v>0</v>
      </c>
      <c r="AM642" s="3">
        <f>IF(AM$3=0,0,INDEX(Sheet1!RawDataCols,$C642,AM$5)*$R642)</f>
        <v>0</v>
      </c>
      <c r="AN642" s="3">
        <f>IF(AN$3=0,0,INDEX(Sheet1!RawDataCols,$C642,AN$5)*$R642)</f>
        <v>0</v>
      </c>
      <c r="AO642" s="3">
        <f>IF(AO$3=0,0,INDEX(Sheet1!RawDataCols,$C642,AO$5)*$R642)</f>
        <v>0</v>
      </c>
      <c r="AP642" s="3">
        <f>IF(AP$3=0,0,INDEX(Sheet1!RawDataCols,$C642,AP$5)*$R642)</f>
        <v>0</v>
      </c>
      <c r="AQ642" s="3">
        <f>IF(AQ$3=0,0,INDEX(Sheet1!RawDataCols,$C642,AQ$5)*$R642)</f>
        <v>0</v>
      </c>
      <c r="AR642" s="3">
        <f>IF(AR$3=0,0,INDEX(Sheet1!RawDataCols,$C642,AR$5)*$R642)</f>
        <v>0</v>
      </c>
      <c r="AS642" s="3">
        <f>IF(AS$3=0,0,INDEX(Sheet1!RawDataCols,$C642,AS$5)*$R642)</f>
        <v>0</v>
      </c>
      <c r="AT642" s="3">
        <f>IF(AT$3=0,0,INDEX(Sheet1!RawDataCols,$C642,AT$5)*$R642)</f>
        <v>0</v>
      </c>
      <c r="AU642" s="3">
        <f>IF(AU$3=0,0,INDEX(Sheet1!RawDataCols,$C642,AU$5)*$R642)</f>
        <v>0</v>
      </c>
      <c r="AV642" s="3">
        <f>IF(AV$3=0,0,INDEX(Sheet1!RawDataCols,$C642,AV$5)*$R642)</f>
        <v>0</v>
      </c>
      <c r="AW642" s="3">
        <f>IF(AW$3=0,0,INDEX(Sheet1!RawDataCols,$C642,AW$5)*$R642)</f>
        <v>0</v>
      </c>
      <c r="AX642" s="3">
        <f>IF(AX$3=0,0,INDEX(Sheet1!RawDataCols,$C642,AX$5)*$R642)</f>
        <v>0</v>
      </c>
      <c r="AY642" s="3">
        <f>IF(AY$3=0,0,INDEX(Sheet1!RawDataCols,$C642,AY$5)*$R642)</f>
        <v>0</v>
      </c>
      <c r="AZ642" s="3">
        <f>IF(AZ$3=0,0,INDEX(Sheet1!RawDataCols,$C642,AZ$5)*$R642)</f>
        <v>0</v>
      </c>
      <c r="BA642" s="3">
        <f>IF(BA$3=0,0,INDEX(Sheet1!RawDataCols,$C642,BA$5)*$R642)</f>
        <v>0</v>
      </c>
      <c r="BB642" s="3">
        <f>IF(BB$3=0,0,INDEX(Sheet1!RawDataCols,$C642,BB$5)*$R642)</f>
        <v>0</v>
      </c>
      <c r="BC642" s="3">
        <f>IF(BC$3=0,0,INDEX(Sheet1!RawDataCols,$C642,BC$5)*$R642)</f>
        <v>0</v>
      </c>
      <c r="BD642" s="3">
        <f>IF(BD$3=0,0,INDEX(Sheet1!RawDataCols,$C642,BD$5)*$R642)</f>
        <v>0</v>
      </c>
      <c r="BE642" s="3">
        <f>IF(BE$3=0,0,INDEX(Sheet1!RawDataCols,$C642,BE$5)*$R642)</f>
        <v>0</v>
      </c>
      <c r="BF642" s="3">
        <f>IF(BF$3=0,0,INDEX(Sheet1!RawDataCols,$C642,BF$5)*$R642)</f>
        <v>0</v>
      </c>
      <c r="BG642" s="179">
        <f>IF(BG$3=0,0,INDEX(Sheet1!RawDataCols,$C642,BG$5)*$R642)</f>
        <v>0</v>
      </c>
      <c r="BH642" s="33">
        <f t="shared" si="115"/>
        <v>0</v>
      </c>
      <c r="BI642" s="33">
        <f t="shared" si="116"/>
        <v>0</v>
      </c>
      <c r="BJ642" s="33">
        <f t="shared" si="117"/>
        <v>0</v>
      </c>
      <c r="BK642" s="3">
        <f>IF(BK$3=0,0,INDEX(Sheet1!RawDataCols,$C642,BK$5)*$R642)</f>
        <v>0</v>
      </c>
      <c r="BL642" s="3">
        <f>IF(BL$3=0,0,INDEX(Sheet1!RawDataCols,$C642,BL$5)*$R642)</f>
        <v>0</v>
      </c>
      <c r="BM642" s="3">
        <f>IF(BM$3=0,0,INDEX(Sheet1!RawDataCols,$C642,BM$5)*$R642)</f>
        <v>24.274284999999999</v>
      </c>
      <c r="BN642" s="3">
        <f>IF(BN$3=0,0,INDEX(Sheet1!RawDataCols,$C642,BN$5)*$R642)</f>
        <v>36.273570999999997</v>
      </c>
      <c r="BO642" s="3">
        <f>IF(BO$3=0,0,INDEX(Sheet1!RawDataCols,$C642,BO$5)*$R642)</f>
        <v>25.808571000000001</v>
      </c>
      <c r="BP642" s="3">
        <f>IF(BP$3=0,0,INDEX(Sheet1!RawDataCols,$C642,BP$5)*$R642)</f>
        <v>0</v>
      </c>
      <c r="BQ642" s="3">
        <f t="shared" si="118"/>
        <v>0</v>
      </c>
      <c r="BR642" s="3">
        <f t="shared" si="119"/>
        <v>0</v>
      </c>
      <c r="BS642" s="3">
        <f t="shared" si="120"/>
        <v>0</v>
      </c>
      <c r="BT642" s="3">
        <f t="shared" si="121"/>
        <v>0</v>
      </c>
      <c r="BU642" s="3" t="str">
        <f>INDEX(Sheet1!$BS$2:$BS$1000,MATCH($A642,Sheet1!$A$2:$A$1000,0))</f>
        <v>01</v>
      </c>
      <c r="BV642" s="3">
        <f>INDEX(Sheet1!$BT$2:$BT$1000,MATCH($A642,Sheet1!$A$2:$A$1000,0))</f>
        <v>0</v>
      </c>
    </row>
    <row r="643" spans="1:74" x14ac:dyDescent="0.2">
      <c r="A643" s="247" t="s">
        <v>1114</v>
      </c>
      <c r="B643" s="3">
        <f>MATCH($A643,Sheet1!ACCOUNTNO,0)</f>
        <v>57</v>
      </c>
      <c r="C643" s="3">
        <f t="shared" si="114"/>
        <v>57</v>
      </c>
      <c r="D643" s="3" t="str">
        <f>IF(D$3=0,0,INDEX(Sheet1!RawDataCols,$C643,D$5))</f>
        <v>12100A15</v>
      </c>
      <c r="E643" s="3" t="str">
        <f>IF(E$3=0,0,INDEX(Sheet1!RawDataCols,$C643,E$5))</f>
        <v xml:space="preserve">12100          </v>
      </c>
      <c r="F643" s="3" t="str">
        <f>IF(F$3=0,0,INDEX(Sheet1!RawDataCols,$C643,F$5))</f>
        <v xml:space="preserve">A15            </v>
      </c>
      <c r="G643" s="3" t="str">
        <f>IF(G$3=0,0,INDEX(Sheet1!RawDataCols,$C643,G$5))</f>
        <v xml:space="preserve">               </v>
      </c>
      <c r="H643" s="3" t="str">
        <f>IF(H$3=0,0,INDEX(Sheet1!RawDataCols,$C643,H$5))</f>
        <v xml:space="preserve">               </v>
      </c>
      <c r="I643" s="3" t="str">
        <f>IF(I$3=0,0,INDEX(Sheet1!RawDataCols,$C643,I$5))</f>
        <v xml:space="preserve">               </v>
      </c>
      <c r="J643" s="3" t="str">
        <f>IF(J$3=0,0,INDEX(Sheet1!RawDataCols,$C643,J$5))</f>
        <v xml:space="preserve">               </v>
      </c>
      <c r="K643" s="3" t="str">
        <f>IF(K$3=0,0,INDEX(Sheet1!RawDataCols,$C643,K$5))</f>
        <v xml:space="preserve">               </v>
      </c>
      <c r="L643" s="3" t="str">
        <f>IF(L$3=0,0,INDEX(Sheet1!RawDataCols,$C643,L$5))</f>
        <v xml:space="preserve">               </v>
      </c>
      <c r="M643" s="3" t="str">
        <f>IF(M$3=0,0,INDEX(Sheet1!RawDataCols,$C643,M$5))</f>
        <v xml:space="preserve">F007  </v>
      </c>
      <c r="N643" s="3" t="str">
        <f>IF(N$3=0,0,INDEX(Sheet1!RawDataCols,$C643,N$5))</f>
        <v>Electricity - On charge-236 Queen Road</v>
      </c>
      <c r="O643" s="3">
        <f>INDEX(Sheet1!RawDataCols,$C643,O$5)</f>
        <v>9</v>
      </c>
      <c r="P643" s="3" t="str">
        <f>INDEX(Sheet1!RawDataCols,$C643,P$5)</f>
        <v>Cost of Sales</v>
      </c>
      <c r="Q643" s="3" t="str">
        <f>IF(Q$3=0,0,INDEX(Sheet1!RawDataCols,$C643,Q$5))</f>
        <v>I</v>
      </c>
      <c r="R643" s="3">
        <f>IF(OR(GL_Cat_Code=8,GL_Cat_Code=12,GL_Cat_Code=28,GL_Cat_Code=32,GL_Cat_Code=36,GL_Cat_Code=40),-1,1)</f>
        <v>1</v>
      </c>
      <c r="S643" s="3">
        <f>IF(OR(GL_Cat_Code=8,GL_Cat_Code=12,GL_Cat_Code=28,GL_Cat_Code=32,GL_Cat_Code=36,GL_Cat_Code=40),1,-1)</f>
        <v>-1</v>
      </c>
      <c r="T643" s="3">
        <f>IF(T$3=0,0,INDEX(Sheet1!RawDataCols,$C643,T$5)*$R643)</f>
        <v>0</v>
      </c>
      <c r="U643" s="3">
        <f>IF(U$3=0,0,INDEX(Sheet1!RawDataCols,$C643,U$5)*$R643)</f>
        <v>0</v>
      </c>
      <c r="V643" s="3">
        <f>IF(V$3=0,0,INDEX(Sheet1!RawDataCols,$C643,V$5)*$R643)</f>
        <v>0</v>
      </c>
      <c r="W643" s="3">
        <f>IF(W$3=0,0,INDEX(Sheet1!RawDataCols,$C643,W$5)*$R643)</f>
        <v>0</v>
      </c>
      <c r="X643" s="3">
        <f>IF(X$3=0,0,INDEX(Sheet1!RawDataCols,$C643,X$5)*$R643)</f>
        <v>0</v>
      </c>
      <c r="Y643" s="3">
        <f>IF(Y$3=0,0,INDEX(Sheet1!RawDataCols,$C643,Y$5)*$R643)</f>
        <v>0</v>
      </c>
      <c r="Z643" s="3">
        <f>IF(Z$3=0,0,INDEX(Sheet1!RawDataCols,$C643,Z$5)*$R643)</f>
        <v>0</v>
      </c>
      <c r="AA643" s="3">
        <f>IF(AA$3=0,0,INDEX(Sheet1!RawDataCols,$C643,AA$5)*$R643)</f>
        <v>0</v>
      </c>
      <c r="AB643" s="3">
        <f>IF(AB$3=0,0,INDEX(Sheet1!RawDataCols,$C643,AB$5)*$R643)</f>
        <v>0</v>
      </c>
      <c r="AC643" s="3">
        <f>IF(AC$3=0,0,INDEX(Sheet1!RawDataCols,$C643,AC$5)*$R643)</f>
        <v>0</v>
      </c>
      <c r="AD643" s="3">
        <f>IF(AD$3=0,0,INDEX(Sheet1!RawDataCols,$C643,AD$5)*$R643)</f>
        <v>0</v>
      </c>
      <c r="AE643" s="3">
        <f>IF(AE$3=0,0,INDEX(Sheet1!RawDataCols,$C643,AE$5)*$R643)</f>
        <v>0</v>
      </c>
      <c r="AF643" s="3">
        <f>IF(AF$3=0,0,INDEX(Sheet1!RawDataCols,$C643,AF$5)*$R643)</f>
        <v>0</v>
      </c>
      <c r="AG643" s="3">
        <f>IF(AG$3=0,0,INDEX(Sheet1!RawDataCols,$C643,AG$5)*$R643)</f>
        <v>0</v>
      </c>
      <c r="AH643" s="3">
        <f>IF(AH$3=0,0,INDEX(Sheet1!RawDataCols,$C643,AH$5)*$R643)</f>
        <v>0</v>
      </c>
      <c r="AI643" s="3">
        <f>IF(AI$3=0,0,INDEX(Sheet1!RawDataCols,$C643,AI$5)*$R643)</f>
        <v>0</v>
      </c>
      <c r="AJ643" s="3">
        <f>IF(AJ$3=0,0,INDEX(Sheet1!RawDataCols,$C643,AJ$5)*$R643)</f>
        <v>0</v>
      </c>
      <c r="AK643" s="3">
        <f>IF(AK$3=0,0,INDEX(Sheet1!RawDataCols,$C643,AK$5)*$R643)</f>
        <v>0</v>
      </c>
      <c r="AL643" s="3">
        <f>IF(AL$3=0,0,INDEX(Sheet1!RawDataCols,$C643,AL$5)*$R643)</f>
        <v>0</v>
      </c>
      <c r="AM643" s="3">
        <f>IF(AM$3=0,0,INDEX(Sheet1!RawDataCols,$C643,AM$5)*$R643)</f>
        <v>0</v>
      </c>
      <c r="AN643" s="3">
        <f>IF(AN$3=0,0,INDEX(Sheet1!RawDataCols,$C643,AN$5)*$R643)</f>
        <v>0</v>
      </c>
      <c r="AO643" s="3">
        <f>IF(AO$3=0,0,INDEX(Sheet1!RawDataCols,$C643,AO$5)*$R643)</f>
        <v>0</v>
      </c>
      <c r="AP643" s="3">
        <f>IF(AP$3=0,0,INDEX(Sheet1!RawDataCols,$C643,AP$5)*$R643)</f>
        <v>0</v>
      </c>
      <c r="AQ643" s="3">
        <f>IF(AQ$3=0,0,INDEX(Sheet1!RawDataCols,$C643,AQ$5)*$R643)</f>
        <v>0</v>
      </c>
      <c r="AR643" s="3">
        <f>IF(AR$3=0,0,INDEX(Sheet1!RawDataCols,$C643,AR$5)*$R643)</f>
        <v>0</v>
      </c>
      <c r="AS643" s="3">
        <f>IF(AS$3=0,0,INDEX(Sheet1!RawDataCols,$C643,AS$5)*$R643)</f>
        <v>0</v>
      </c>
      <c r="AT643" s="3">
        <f>IF(AT$3=0,0,INDEX(Sheet1!RawDataCols,$C643,AT$5)*$R643)</f>
        <v>0</v>
      </c>
      <c r="AU643" s="3">
        <f>IF(AU$3=0,0,INDEX(Sheet1!RawDataCols,$C643,AU$5)*$R643)</f>
        <v>0</v>
      </c>
      <c r="AV643" s="3">
        <f>IF(AV$3=0,0,INDEX(Sheet1!RawDataCols,$C643,AV$5)*$R643)</f>
        <v>0</v>
      </c>
      <c r="AW643" s="3">
        <f>IF(AW$3=0,0,INDEX(Sheet1!RawDataCols,$C643,AW$5)*$R643)</f>
        <v>0</v>
      </c>
      <c r="AX643" s="3">
        <f>IF(AX$3=0,0,INDEX(Sheet1!RawDataCols,$C643,AX$5)*$R643)</f>
        <v>0</v>
      </c>
      <c r="AY643" s="3">
        <f>IF(AY$3=0,0,INDEX(Sheet1!RawDataCols,$C643,AY$5)*$R643)</f>
        <v>0</v>
      </c>
      <c r="AZ643" s="3">
        <f>IF(AZ$3=0,0,INDEX(Sheet1!RawDataCols,$C643,AZ$5)*$R643)</f>
        <v>0</v>
      </c>
      <c r="BA643" s="3">
        <f>IF(BA$3=0,0,INDEX(Sheet1!RawDataCols,$C643,BA$5)*$R643)</f>
        <v>0</v>
      </c>
      <c r="BB643" s="3">
        <f>IF(BB$3=0,0,INDEX(Sheet1!RawDataCols,$C643,BB$5)*$R643)</f>
        <v>0</v>
      </c>
      <c r="BC643" s="3">
        <f>IF(BC$3=0,0,INDEX(Sheet1!RawDataCols,$C643,BC$5)*$R643)</f>
        <v>0</v>
      </c>
      <c r="BD643" s="3">
        <f>IF(BD$3=0,0,INDEX(Sheet1!RawDataCols,$C643,BD$5)*$R643)</f>
        <v>0</v>
      </c>
      <c r="BE643" s="3">
        <f>IF(BE$3=0,0,INDEX(Sheet1!RawDataCols,$C643,BE$5)*$R643)</f>
        <v>0</v>
      </c>
      <c r="BF643" s="3">
        <f>IF(BF$3=0,0,INDEX(Sheet1!RawDataCols,$C643,BF$5)*$R643)</f>
        <v>0</v>
      </c>
      <c r="BG643" s="179">
        <f>IF(BG$3=0,0,INDEX(Sheet1!RawDataCols,$C643,BG$5)*$R643)</f>
        <v>0</v>
      </c>
      <c r="BH643" s="33">
        <f t="shared" si="115"/>
        <v>0</v>
      </c>
      <c r="BI643" s="33">
        <f t="shared" si="116"/>
        <v>0</v>
      </c>
      <c r="BJ643" s="33">
        <f t="shared" si="117"/>
        <v>0</v>
      </c>
      <c r="BK643" s="3">
        <f>IF(BK$3=0,0,INDEX(Sheet1!RawDataCols,$C643,BK$5)*$R643)</f>
        <v>0</v>
      </c>
      <c r="BL643" s="3">
        <f>IF(BL$3=0,0,INDEX(Sheet1!RawDataCols,$C643,BL$5)*$R643)</f>
        <v>0</v>
      </c>
      <c r="BM643" s="3">
        <f>IF(BM$3=0,0,INDEX(Sheet1!RawDataCols,$C643,BM$5)*$R643)</f>
        <v>26.298749999999998</v>
      </c>
      <c r="BN643" s="3">
        <f>IF(BN$3=0,0,INDEX(Sheet1!RawDataCols,$C643,BN$5)*$R643)</f>
        <v>65.141249999999999</v>
      </c>
      <c r="BO643" s="3">
        <f>IF(BO$3=0,0,INDEX(Sheet1!RawDataCols,$C643,BO$5)*$R643)</f>
        <v>85.902500000000003</v>
      </c>
      <c r="BP643" s="3">
        <f>IF(BP$3=0,0,INDEX(Sheet1!RawDataCols,$C643,BP$5)*$R643)</f>
        <v>0</v>
      </c>
      <c r="BQ643" s="3">
        <f t="shared" si="118"/>
        <v>0</v>
      </c>
      <c r="BR643" s="3">
        <f t="shared" si="119"/>
        <v>0</v>
      </c>
      <c r="BS643" s="3">
        <f t="shared" si="120"/>
        <v>0</v>
      </c>
      <c r="BT643" s="3">
        <f t="shared" si="121"/>
        <v>0</v>
      </c>
      <c r="BU643" s="3" t="str">
        <f>INDEX(Sheet1!$BS$2:$BS$1000,MATCH($A643,Sheet1!$A$2:$A$1000,0))</f>
        <v>02</v>
      </c>
      <c r="BV643" s="3">
        <f>INDEX(Sheet1!$BT$2:$BT$1000,MATCH($A643,Sheet1!$A$2:$A$1000,0))</f>
        <v>0</v>
      </c>
    </row>
    <row r="644" spans="1:74" x14ac:dyDescent="0.2">
      <c r="A644" s="247" t="s">
        <v>1115</v>
      </c>
      <c r="B644" s="3">
        <f>MATCH($A644,Sheet1!ACCOUNTNO,0)</f>
        <v>58</v>
      </c>
      <c r="C644" s="3">
        <f t="shared" si="114"/>
        <v>58</v>
      </c>
      <c r="D644" s="3" t="str">
        <f>IF(D$3=0,0,INDEX(Sheet1!RawDataCols,$C644,D$5))</f>
        <v>12100A16</v>
      </c>
      <c r="E644" s="3" t="str">
        <f>IF(E$3=0,0,INDEX(Sheet1!RawDataCols,$C644,E$5))</f>
        <v xml:space="preserve">12100          </v>
      </c>
      <c r="F644" s="3" t="str">
        <f>IF(F$3=0,0,INDEX(Sheet1!RawDataCols,$C644,F$5))</f>
        <v xml:space="preserve">A16            </v>
      </c>
      <c r="G644" s="3" t="str">
        <f>IF(G$3=0,0,INDEX(Sheet1!RawDataCols,$C644,G$5))</f>
        <v xml:space="preserve">               </v>
      </c>
      <c r="H644" s="3" t="str">
        <f>IF(H$3=0,0,INDEX(Sheet1!RawDataCols,$C644,H$5))</f>
        <v xml:space="preserve">               </v>
      </c>
      <c r="I644" s="3" t="str">
        <f>IF(I$3=0,0,INDEX(Sheet1!RawDataCols,$C644,I$5))</f>
        <v xml:space="preserve">               </v>
      </c>
      <c r="J644" s="3" t="str">
        <f>IF(J$3=0,0,INDEX(Sheet1!RawDataCols,$C644,J$5))</f>
        <v xml:space="preserve">               </v>
      </c>
      <c r="K644" s="3" t="str">
        <f>IF(K$3=0,0,INDEX(Sheet1!RawDataCols,$C644,K$5))</f>
        <v xml:space="preserve">               </v>
      </c>
      <c r="L644" s="3" t="str">
        <f>IF(L$3=0,0,INDEX(Sheet1!RawDataCols,$C644,L$5))</f>
        <v xml:space="preserve">               </v>
      </c>
      <c r="M644" s="3" t="str">
        <f>IF(M$3=0,0,INDEX(Sheet1!RawDataCols,$C644,M$5))</f>
        <v xml:space="preserve">F007  </v>
      </c>
      <c r="N644" s="3" t="str">
        <f>IF(N$3=0,0,INDEX(Sheet1!RawDataCols,$C644,N$5))</f>
        <v>Electricity - On charge-534 Queen Road</v>
      </c>
      <c r="O644" s="3">
        <f>INDEX(Sheet1!RawDataCols,$C644,O$5)</f>
        <v>9</v>
      </c>
      <c r="P644" s="3" t="str">
        <f>INDEX(Sheet1!RawDataCols,$C644,P$5)</f>
        <v>Cost of Sales</v>
      </c>
      <c r="Q644" s="3" t="str">
        <f>IF(Q$3=0,0,INDEX(Sheet1!RawDataCols,$C644,Q$5))</f>
        <v>I</v>
      </c>
      <c r="R644" s="3">
        <f>IF(OR(GL_Cat_Code=8,GL_Cat_Code=12,GL_Cat_Code=28,GL_Cat_Code=32,GL_Cat_Code=36,GL_Cat_Code=40),-1,1)</f>
        <v>1</v>
      </c>
      <c r="S644" s="3">
        <f>IF(OR(GL_Cat_Code=8,GL_Cat_Code=12,GL_Cat_Code=28,GL_Cat_Code=32,GL_Cat_Code=36,GL_Cat_Code=40),1,-1)</f>
        <v>-1</v>
      </c>
      <c r="T644" s="3">
        <f>IF(T$3=0,0,INDEX(Sheet1!RawDataCols,$C644,T$5)*$R644)</f>
        <v>0</v>
      </c>
      <c r="U644" s="3">
        <f>IF(U$3=0,0,INDEX(Sheet1!RawDataCols,$C644,U$5)*$R644)</f>
        <v>0</v>
      </c>
      <c r="V644" s="3">
        <f>IF(V$3=0,0,INDEX(Sheet1!RawDataCols,$C644,V$5)*$R644)</f>
        <v>0</v>
      </c>
      <c r="W644" s="3">
        <f>IF(W$3=0,0,INDEX(Sheet1!RawDataCols,$C644,W$5)*$R644)</f>
        <v>0</v>
      </c>
      <c r="X644" s="3">
        <f>IF(X$3=0,0,INDEX(Sheet1!RawDataCols,$C644,X$5)*$R644)</f>
        <v>0</v>
      </c>
      <c r="Y644" s="3">
        <f>IF(Y$3=0,0,INDEX(Sheet1!RawDataCols,$C644,Y$5)*$R644)</f>
        <v>0</v>
      </c>
      <c r="Z644" s="3">
        <f>IF(Z$3=0,0,INDEX(Sheet1!RawDataCols,$C644,Z$5)*$R644)</f>
        <v>0</v>
      </c>
      <c r="AA644" s="3">
        <f>IF(AA$3=0,0,INDEX(Sheet1!RawDataCols,$C644,AA$5)*$R644)</f>
        <v>0</v>
      </c>
      <c r="AB644" s="3">
        <f>IF(AB$3=0,0,INDEX(Sheet1!RawDataCols,$C644,AB$5)*$R644)</f>
        <v>0</v>
      </c>
      <c r="AC644" s="3">
        <f>IF(AC$3=0,0,INDEX(Sheet1!RawDataCols,$C644,AC$5)*$R644)</f>
        <v>0</v>
      </c>
      <c r="AD644" s="3">
        <f>IF(AD$3=0,0,INDEX(Sheet1!RawDataCols,$C644,AD$5)*$R644)</f>
        <v>0</v>
      </c>
      <c r="AE644" s="3">
        <f>IF(AE$3=0,0,INDEX(Sheet1!RawDataCols,$C644,AE$5)*$R644)</f>
        <v>0</v>
      </c>
      <c r="AF644" s="3">
        <f>IF(AF$3=0,0,INDEX(Sheet1!RawDataCols,$C644,AF$5)*$R644)</f>
        <v>0</v>
      </c>
      <c r="AG644" s="3">
        <f>IF(AG$3=0,0,INDEX(Sheet1!RawDataCols,$C644,AG$5)*$R644)</f>
        <v>0</v>
      </c>
      <c r="AH644" s="3">
        <f>IF(AH$3=0,0,INDEX(Sheet1!RawDataCols,$C644,AH$5)*$R644)</f>
        <v>0</v>
      </c>
      <c r="AI644" s="3">
        <f>IF(AI$3=0,0,INDEX(Sheet1!RawDataCols,$C644,AI$5)*$R644)</f>
        <v>0</v>
      </c>
      <c r="AJ644" s="3">
        <f>IF(AJ$3=0,0,INDEX(Sheet1!RawDataCols,$C644,AJ$5)*$R644)</f>
        <v>0</v>
      </c>
      <c r="AK644" s="3">
        <f>IF(AK$3=0,0,INDEX(Sheet1!RawDataCols,$C644,AK$5)*$R644)</f>
        <v>0</v>
      </c>
      <c r="AL644" s="3">
        <f>IF(AL$3=0,0,INDEX(Sheet1!RawDataCols,$C644,AL$5)*$R644)</f>
        <v>0</v>
      </c>
      <c r="AM644" s="3">
        <f>IF(AM$3=0,0,INDEX(Sheet1!RawDataCols,$C644,AM$5)*$R644)</f>
        <v>0</v>
      </c>
      <c r="AN644" s="3">
        <f>IF(AN$3=0,0,INDEX(Sheet1!RawDataCols,$C644,AN$5)*$R644)</f>
        <v>0</v>
      </c>
      <c r="AO644" s="3">
        <f>IF(AO$3=0,0,INDEX(Sheet1!RawDataCols,$C644,AO$5)*$R644)</f>
        <v>0</v>
      </c>
      <c r="AP644" s="3">
        <f>IF(AP$3=0,0,INDEX(Sheet1!RawDataCols,$C644,AP$5)*$R644)</f>
        <v>0</v>
      </c>
      <c r="AQ644" s="3">
        <f>IF(AQ$3=0,0,INDEX(Sheet1!RawDataCols,$C644,AQ$5)*$R644)</f>
        <v>0</v>
      </c>
      <c r="AR644" s="3">
        <f>IF(AR$3=0,0,INDEX(Sheet1!RawDataCols,$C644,AR$5)*$R644)</f>
        <v>0</v>
      </c>
      <c r="AS644" s="3">
        <f>IF(AS$3=0,0,INDEX(Sheet1!RawDataCols,$C644,AS$5)*$R644)</f>
        <v>0</v>
      </c>
      <c r="AT644" s="3">
        <f>IF(AT$3=0,0,INDEX(Sheet1!RawDataCols,$C644,AT$5)*$R644)</f>
        <v>0</v>
      </c>
      <c r="AU644" s="3">
        <f>IF(AU$3=0,0,INDEX(Sheet1!RawDataCols,$C644,AU$5)*$R644)</f>
        <v>0</v>
      </c>
      <c r="AV644" s="3">
        <f>IF(AV$3=0,0,INDEX(Sheet1!RawDataCols,$C644,AV$5)*$R644)</f>
        <v>0</v>
      </c>
      <c r="AW644" s="3">
        <f>IF(AW$3=0,0,INDEX(Sheet1!RawDataCols,$C644,AW$5)*$R644)</f>
        <v>0</v>
      </c>
      <c r="AX644" s="3">
        <f>IF(AX$3=0,0,INDEX(Sheet1!RawDataCols,$C644,AX$5)*$R644)</f>
        <v>0</v>
      </c>
      <c r="AY644" s="3">
        <f>IF(AY$3=0,0,INDEX(Sheet1!RawDataCols,$C644,AY$5)*$R644)</f>
        <v>0</v>
      </c>
      <c r="AZ644" s="3">
        <f>IF(AZ$3=0,0,INDEX(Sheet1!RawDataCols,$C644,AZ$5)*$R644)</f>
        <v>0</v>
      </c>
      <c r="BA644" s="3">
        <f>IF(BA$3=0,0,INDEX(Sheet1!RawDataCols,$C644,BA$5)*$R644)</f>
        <v>0</v>
      </c>
      <c r="BB644" s="3">
        <f>IF(BB$3=0,0,INDEX(Sheet1!RawDataCols,$C644,BB$5)*$R644)</f>
        <v>0</v>
      </c>
      <c r="BC644" s="3">
        <f>IF(BC$3=0,0,INDEX(Sheet1!RawDataCols,$C644,BC$5)*$R644)</f>
        <v>0</v>
      </c>
      <c r="BD644" s="3">
        <f>IF(BD$3=0,0,INDEX(Sheet1!RawDataCols,$C644,BD$5)*$R644)</f>
        <v>0</v>
      </c>
      <c r="BE644" s="3">
        <f>IF(BE$3=0,0,INDEX(Sheet1!RawDataCols,$C644,BE$5)*$R644)</f>
        <v>0</v>
      </c>
      <c r="BF644" s="3">
        <f>IF(BF$3=0,0,INDEX(Sheet1!RawDataCols,$C644,BF$5)*$R644)</f>
        <v>0</v>
      </c>
      <c r="BG644" s="179">
        <f>IF(BG$3=0,0,INDEX(Sheet1!RawDataCols,$C644,BG$5)*$R644)</f>
        <v>0</v>
      </c>
      <c r="BH644" s="33">
        <f t="shared" si="115"/>
        <v>0</v>
      </c>
      <c r="BI644" s="33">
        <f t="shared" si="116"/>
        <v>0</v>
      </c>
      <c r="BJ644" s="33">
        <f t="shared" si="117"/>
        <v>0</v>
      </c>
      <c r="BK644" s="3">
        <f>IF(BK$3=0,0,INDEX(Sheet1!RawDataCols,$C644,BK$5)*$R644)</f>
        <v>0</v>
      </c>
      <c r="BL644" s="3">
        <f>IF(BL$3=0,0,INDEX(Sheet1!RawDataCols,$C644,BL$5)*$R644)</f>
        <v>0</v>
      </c>
      <c r="BM644" s="3">
        <f>IF(BM$3=0,0,INDEX(Sheet1!RawDataCols,$C644,BM$5)*$R644)</f>
        <v>2.1375000000000002</v>
      </c>
      <c r="BN644" s="3">
        <f>IF(BN$3=0,0,INDEX(Sheet1!RawDataCols,$C644,BN$5)*$R644)</f>
        <v>27.216249999999999</v>
      </c>
      <c r="BO644" s="3">
        <f>IF(BO$3=0,0,INDEX(Sheet1!RawDataCols,$C644,BO$5)*$R644)</f>
        <v>0</v>
      </c>
      <c r="BP644" s="3">
        <f>IF(BP$3=0,0,INDEX(Sheet1!RawDataCols,$C644,BP$5)*$R644)</f>
        <v>0</v>
      </c>
      <c r="BQ644" s="3">
        <f t="shared" si="118"/>
        <v>0</v>
      </c>
      <c r="BR644" s="3">
        <f t="shared" si="119"/>
        <v>0</v>
      </c>
      <c r="BS644" s="3">
        <f t="shared" si="120"/>
        <v>0</v>
      </c>
      <c r="BT644" s="3">
        <f t="shared" si="121"/>
        <v>0</v>
      </c>
      <c r="BU644" s="3" t="str">
        <f>INDEX(Sheet1!$BS$2:$BS$1000,MATCH($A644,Sheet1!$A$2:$A$1000,0))</f>
        <v>02</v>
      </c>
      <c r="BV644" s="3">
        <f>INDEX(Sheet1!$BT$2:$BT$1000,MATCH($A644,Sheet1!$A$2:$A$1000,0))</f>
        <v>0</v>
      </c>
    </row>
    <row r="645" spans="1:74" x14ac:dyDescent="0.2">
      <c r="A645" s="247" t="s">
        <v>1116</v>
      </c>
      <c r="B645" s="3">
        <f>MATCH($A645,Sheet1!ACCOUNTNO,0)</f>
        <v>62</v>
      </c>
      <c r="C645" s="3">
        <f t="shared" si="114"/>
        <v>62</v>
      </c>
      <c r="D645" s="3" t="str">
        <f>IF(D$3=0,0,INDEX(Sheet1!RawDataCols,$C645,D$5))</f>
        <v>12120A05</v>
      </c>
      <c r="E645" s="3" t="str">
        <f>IF(E$3=0,0,INDEX(Sheet1!RawDataCols,$C645,E$5))</f>
        <v xml:space="preserve">12120          </v>
      </c>
      <c r="F645" s="3" t="str">
        <f>IF(F$3=0,0,INDEX(Sheet1!RawDataCols,$C645,F$5))</f>
        <v xml:space="preserve">A05            </v>
      </c>
      <c r="G645" s="3" t="str">
        <f>IF(G$3=0,0,INDEX(Sheet1!RawDataCols,$C645,G$5))</f>
        <v xml:space="preserve">               </v>
      </c>
      <c r="H645" s="3" t="str">
        <f>IF(H$3=0,0,INDEX(Sheet1!RawDataCols,$C645,H$5))</f>
        <v xml:space="preserve">               </v>
      </c>
      <c r="I645" s="3" t="str">
        <f>IF(I$3=0,0,INDEX(Sheet1!RawDataCols,$C645,I$5))</f>
        <v xml:space="preserve">               </v>
      </c>
      <c r="J645" s="3" t="str">
        <f>IF(J$3=0,0,INDEX(Sheet1!RawDataCols,$C645,J$5))</f>
        <v xml:space="preserve">               </v>
      </c>
      <c r="K645" s="3" t="str">
        <f>IF(K$3=0,0,INDEX(Sheet1!RawDataCols,$C645,K$5))</f>
        <v xml:space="preserve">               </v>
      </c>
      <c r="L645" s="3" t="str">
        <f>IF(L$3=0,0,INDEX(Sheet1!RawDataCols,$C645,L$5))</f>
        <v xml:space="preserve">               </v>
      </c>
      <c r="M645" s="3" t="str">
        <f>IF(M$3=0,0,INDEX(Sheet1!RawDataCols,$C645,M$5))</f>
        <v xml:space="preserve">F007  </v>
      </c>
      <c r="N645" s="3" t="str">
        <f>IF(N$3=0,0,INDEX(Sheet1!RawDataCols,$C645,N$5))</f>
        <v>Cleaning - Common-26a Grote St</v>
      </c>
      <c r="O645" s="3">
        <f>INDEX(Sheet1!RawDataCols,$C645,O$5)</f>
        <v>9</v>
      </c>
      <c r="P645" s="3" t="str">
        <f>INDEX(Sheet1!RawDataCols,$C645,P$5)</f>
        <v>Cost of Sales</v>
      </c>
      <c r="Q645" s="3" t="str">
        <f>IF(Q$3=0,0,INDEX(Sheet1!RawDataCols,$C645,Q$5))</f>
        <v>I</v>
      </c>
      <c r="R645" s="3">
        <f>IF(OR(GL_Cat_Code=8,GL_Cat_Code=12,GL_Cat_Code=28,GL_Cat_Code=32,GL_Cat_Code=36,GL_Cat_Code=40),-1,1)</f>
        <v>1</v>
      </c>
      <c r="S645" s="3">
        <f>IF(OR(GL_Cat_Code=8,GL_Cat_Code=12,GL_Cat_Code=28,GL_Cat_Code=32,GL_Cat_Code=36,GL_Cat_Code=40),1,-1)</f>
        <v>-1</v>
      </c>
      <c r="T645" s="3">
        <f>IF(T$3=0,0,INDEX(Sheet1!RawDataCols,$C645,T$5)*$R645)</f>
        <v>0</v>
      </c>
      <c r="U645" s="3">
        <f>IF(U$3=0,0,INDEX(Sheet1!RawDataCols,$C645,U$5)*$R645)</f>
        <v>0</v>
      </c>
      <c r="V645" s="3">
        <f>IF(V$3=0,0,INDEX(Sheet1!RawDataCols,$C645,V$5)*$R645)</f>
        <v>0</v>
      </c>
      <c r="W645" s="3">
        <f>IF(W$3=0,0,INDEX(Sheet1!RawDataCols,$C645,W$5)*$R645)</f>
        <v>0</v>
      </c>
      <c r="X645" s="3">
        <f>IF(X$3=0,0,INDEX(Sheet1!RawDataCols,$C645,X$5)*$R645)</f>
        <v>0</v>
      </c>
      <c r="Y645" s="3">
        <f>IF(Y$3=0,0,INDEX(Sheet1!RawDataCols,$C645,Y$5)*$R645)</f>
        <v>0</v>
      </c>
      <c r="Z645" s="3">
        <f>IF(Z$3=0,0,INDEX(Sheet1!RawDataCols,$C645,Z$5)*$R645)</f>
        <v>0</v>
      </c>
      <c r="AA645" s="3">
        <f>IF(AA$3=0,0,INDEX(Sheet1!RawDataCols,$C645,AA$5)*$R645)</f>
        <v>0</v>
      </c>
      <c r="AB645" s="3">
        <f>IF(AB$3=0,0,INDEX(Sheet1!RawDataCols,$C645,AB$5)*$R645)</f>
        <v>0</v>
      </c>
      <c r="AC645" s="3">
        <f>IF(AC$3=0,0,INDEX(Sheet1!RawDataCols,$C645,AC$5)*$R645)</f>
        <v>0</v>
      </c>
      <c r="AD645" s="3">
        <f>IF(AD$3=0,0,INDEX(Sheet1!RawDataCols,$C645,AD$5)*$R645)</f>
        <v>0</v>
      </c>
      <c r="AE645" s="3">
        <f>IF(AE$3=0,0,INDEX(Sheet1!RawDataCols,$C645,AE$5)*$R645)</f>
        <v>0</v>
      </c>
      <c r="AF645" s="3">
        <f>IF(AF$3=0,0,INDEX(Sheet1!RawDataCols,$C645,AF$5)*$R645)</f>
        <v>0</v>
      </c>
      <c r="AG645" s="3">
        <f>IF(AG$3=0,0,INDEX(Sheet1!RawDataCols,$C645,AG$5)*$R645)</f>
        <v>320</v>
      </c>
      <c r="AH645" s="3">
        <f>IF(AH$3=0,0,INDEX(Sheet1!RawDataCols,$C645,AH$5)*$R645)</f>
        <v>0</v>
      </c>
      <c r="AI645" s="3">
        <f>IF(AI$3=0,0,INDEX(Sheet1!RawDataCols,$C645,AI$5)*$R645)</f>
        <v>0</v>
      </c>
      <c r="AJ645" s="3">
        <f>IF(AJ$3=0,0,INDEX(Sheet1!RawDataCols,$C645,AJ$5)*$R645)</f>
        <v>0</v>
      </c>
      <c r="AK645" s="3">
        <f>IF(AK$3=0,0,INDEX(Sheet1!RawDataCols,$C645,AK$5)*$R645)</f>
        <v>0</v>
      </c>
      <c r="AL645" s="3">
        <f>IF(AL$3=0,0,INDEX(Sheet1!RawDataCols,$C645,AL$5)*$R645)</f>
        <v>0</v>
      </c>
      <c r="AM645" s="3">
        <f>IF(AM$3=0,0,INDEX(Sheet1!RawDataCols,$C645,AM$5)*$R645)</f>
        <v>0</v>
      </c>
      <c r="AN645" s="3">
        <f>IF(AN$3=0,0,INDEX(Sheet1!RawDataCols,$C645,AN$5)*$R645)</f>
        <v>0</v>
      </c>
      <c r="AO645" s="3">
        <f>IF(AO$3=0,0,INDEX(Sheet1!RawDataCols,$C645,AO$5)*$R645)</f>
        <v>0</v>
      </c>
      <c r="AP645" s="3">
        <f>IF(AP$3=0,0,INDEX(Sheet1!RawDataCols,$C645,AP$5)*$R645)</f>
        <v>0</v>
      </c>
      <c r="AQ645" s="3">
        <f>IF(AQ$3=0,0,INDEX(Sheet1!RawDataCols,$C645,AQ$5)*$R645)</f>
        <v>0</v>
      </c>
      <c r="AR645" s="3">
        <f>IF(AR$3=0,0,INDEX(Sheet1!RawDataCols,$C645,AR$5)*$R645)</f>
        <v>0</v>
      </c>
      <c r="AS645" s="3">
        <f>IF(AS$3=0,0,INDEX(Sheet1!RawDataCols,$C645,AS$5)*$R645)</f>
        <v>0</v>
      </c>
      <c r="AT645" s="3">
        <f>IF(AT$3=0,0,INDEX(Sheet1!RawDataCols,$C645,AT$5)*$R645)</f>
        <v>0</v>
      </c>
      <c r="AU645" s="3">
        <f>IF(AU$3=0,0,INDEX(Sheet1!RawDataCols,$C645,AU$5)*$R645)</f>
        <v>0</v>
      </c>
      <c r="AV645" s="3">
        <f>IF(AV$3=0,0,INDEX(Sheet1!RawDataCols,$C645,AV$5)*$R645)</f>
        <v>0</v>
      </c>
      <c r="AW645" s="3">
        <f>IF(AW$3=0,0,INDEX(Sheet1!RawDataCols,$C645,AW$5)*$R645)</f>
        <v>0</v>
      </c>
      <c r="AX645" s="3">
        <f>IF(AX$3=0,0,INDEX(Sheet1!RawDataCols,$C645,AX$5)*$R645)</f>
        <v>0</v>
      </c>
      <c r="AY645" s="3">
        <f>IF(AY$3=0,0,INDEX(Sheet1!RawDataCols,$C645,AY$5)*$R645)</f>
        <v>0</v>
      </c>
      <c r="AZ645" s="3">
        <f>IF(AZ$3=0,0,INDEX(Sheet1!RawDataCols,$C645,AZ$5)*$R645)</f>
        <v>0</v>
      </c>
      <c r="BA645" s="3">
        <f>IF(BA$3=0,0,INDEX(Sheet1!RawDataCols,$C645,BA$5)*$R645)</f>
        <v>0</v>
      </c>
      <c r="BB645" s="3">
        <f>IF(BB$3=0,0,INDEX(Sheet1!RawDataCols,$C645,BB$5)*$R645)</f>
        <v>0</v>
      </c>
      <c r="BC645" s="3">
        <f>IF(BC$3=0,0,INDEX(Sheet1!RawDataCols,$C645,BC$5)*$R645)</f>
        <v>0</v>
      </c>
      <c r="BD645" s="3">
        <f>IF(BD$3=0,0,INDEX(Sheet1!RawDataCols,$C645,BD$5)*$R645)</f>
        <v>0</v>
      </c>
      <c r="BE645" s="3">
        <f>IF(BE$3=0,0,INDEX(Sheet1!RawDataCols,$C645,BE$5)*$R645)</f>
        <v>0</v>
      </c>
      <c r="BF645" s="3">
        <f>IF(BF$3=0,0,INDEX(Sheet1!RawDataCols,$C645,BF$5)*$R645)</f>
        <v>0</v>
      </c>
      <c r="BG645" s="179">
        <f>IF(BG$3=0,0,INDEX(Sheet1!RawDataCols,$C645,BG$5)*$R645)</f>
        <v>0</v>
      </c>
      <c r="BH645" s="33">
        <f t="shared" si="115"/>
        <v>320</v>
      </c>
      <c r="BI645" s="33">
        <f t="shared" si="116"/>
        <v>0</v>
      </c>
      <c r="BJ645" s="33">
        <f t="shared" si="117"/>
        <v>0</v>
      </c>
      <c r="BK645" s="3">
        <f>IF(BK$3=0,0,INDEX(Sheet1!RawDataCols,$C645,BK$5)*$R645)</f>
        <v>0</v>
      </c>
      <c r="BL645" s="3">
        <f>IF(BL$3=0,0,INDEX(Sheet1!RawDataCols,$C645,BL$5)*$R645)</f>
        <v>0</v>
      </c>
      <c r="BM645" s="3">
        <f>IF(BM$3=0,0,INDEX(Sheet1!RawDataCols,$C645,BM$5)*$R645)</f>
        <v>0</v>
      </c>
      <c r="BN645" s="3">
        <f>IF(BN$3=0,0,INDEX(Sheet1!RawDataCols,$C645,BN$5)*$R645)</f>
        <v>0</v>
      </c>
      <c r="BO645" s="3">
        <f>IF(BO$3=0,0,INDEX(Sheet1!RawDataCols,$C645,BO$5)*$R645)</f>
        <v>0</v>
      </c>
      <c r="BP645" s="3">
        <f>IF(BP$3=0,0,INDEX(Sheet1!RawDataCols,$C645,BP$5)*$R645)</f>
        <v>0</v>
      </c>
      <c r="BQ645" s="3">
        <f t="shared" si="118"/>
        <v>0</v>
      </c>
      <c r="BR645" s="3">
        <f t="shared" si="119"/>
        <v>320</v>
      </c>
      <c r="BS645" s="3">
        <f t="shared" si="120"/>
        <v>0</v>
      </c>
      <c r="BT645" s="3">
        <f t="shared" si="121"/>
        <v>0</v>
      </c>
      <c r="BU645" s="3" t="str">
        <f>INDEX(Sheet1!$BS$2:$BS$1000,MATCH($A645,Sheet1!$A$2:$A$1000,0))</f>
        <v>02</v>
      </c>
      <c r="BV645" s="3">
        <f>INDEX(Sheet1!$BT$2:$BT$1000,MATCH($A645,Sheet1!$A$2:$A$1000,0))</f>
        <v>0</v>
      </c>
    </row>
    <row r="646" spans="1:74" x14ac:dyDescent="0.2">
      <c r="A646" s="247" t="s">
        <v>1138</v>
      </c>
      <c r="B646" s="3">
        <f>MATCH($A646,Sheet1!ACCOUNTNO,0)</f>
        <v>82</v>
      </c>
      <c r="C646" s="3">
        <f t="shared" si="114"/>
        <v>82</v>
      </c>
      <c r="D646" s="3" t="str">
        <f>IF(D$3=0,0,INDEX(Sheet1!RawDataCols,$C646,D$5))</f>
        <v>12180A08</v>
      </c>
      <c r="E646" s="3" t="str">
        <f>IF(E$3=0,0,INDEX(Sheet1!RawDataCols,$C646,E$5))</f>
        <v xml:space="preserve">12180          </v>
      </c>
      <c r="F646" s="3" t="str">
        <f>IF(F$3=0,0,INDEX(Sheet1!RawDataCols,$C646,F$5))</f>
        <v xml:space="preserve">A08            </v>
      </c>
      <c r="G646" s="3" t="str">
        <f>IF(G$3=0,0,INDEX(Sheet1!RawDataCols,$C646,G$5))</f>
        <v xml:space="preserve">               </v>
      </c>
      <c r="H646" s="3" t="str">
        <f>IF(H$3=0,0,INDEX(Sheet1!RawDataCols,$C646,H$5))</f>
        <v xml:space="preserve">               </v>
      </c>
      <c r="I646" s="3" t="str">
        <f>IF(I$3=0,0,INDEX(Sheet1!RawDataCols,$C646,I$5))</f>
        <v xml:space="preserve">               </v>
      </c>
      <c r="J646" s="3" t="str">
        <f>IF(J$3=0,0,INDEX(Sheet1!RawDataCols,$C646,J$5))</f>
        <v xml:space="preserve">               </v>
      </c>
      <c r="K646" s="3" t="str">
        <f>IF(K$3=0,0,INDEX(Sheet1!RawDataCols,$C646,K$5))</f>
        <v xml:space="preserve">               </v>
      </c>
      <c r="L646" s="3" t="str">
        <f>IF(L$3=0,0,INDEX(Sheet1!RawDataCols,$C646,L$5))</f>
        <v xml:space="preserve">               </v>
      </c>
      <c r="M646" s="3" t="str">
        <f>IF(M$3=0,0,INDEX(Sheet1!RawDataCols,$C646,M$5))</f>
        <v xml:space="preserve">F007  </v>
      </c>
      <c r="N646" s="3" t="str">
        <f>IF(N$3=0,0,INDEX(Sheet1!RawDataCols,$C646,N$5))</f>
        <v>Outgoing - Other - 23 Frankin St</v>
      </c>
      <c r="O646" s="3">
        <f>INDEX(Sheet1!RawDataCols,$C646,O$5)</f>
        <v>9</v>
      </c>
      <c r="P646" s="3" t="str">
        <f>INDEX(Sheet1!RawDataCols,$C646,P$5)</f>
        <v>Cost of Sales</v>
      </c>
      <c r="Q646" s="3" t="str">
        <f>IF(Q$3=0,0,INDEX(Sheet1!RawDataCols,$C646,Q$5))</f>
        <v>I</v>
      </c>
      <c r="R646" s="3">
        <f>IF(OR(GL_Cat_Code=8,GL_Cat_Code=12,GL_Cat_Code=28,GL_Cat_Code=32,GL_Cat_Code=36,GL_Cat_Code=40),-1,1)</f>
        <v>1</v>
      </c>
      <c r="S646" s="3">
        <f>IF(OR(GL_Cat_Code=8,GL_Cat_Code=12,GL_Cat_Code=28,GL_Cat_Code=32,GL_Cat_Code=36,GL_Cat_Code=40),1,-1)</f>
        <v>-1</v>
      </c>
      <c r="T646" s="3">
        <f>IF(T$3=0,0,INDEX(Sheet1!RawDataCols,$C646,T$5)*$R646)</f>
        <v>0</v>
      </c>
      <c r="U646" s="3">
        <f>IF(U$3=0,0,INDEX(Sheet1!RawDataCols,$C646,U$5)*$R646)</f>
        <v>0</v>
      </c>
      <c r="V646" s="3">
        <f>IF(V$3=0,0,INDEX(Sheet1!RawDataCols,$C646,V$5)*$R646)</f>
        <v>0</v>
      </c>
      <c r="W646" s="3">
        <f>IF(W$3=0,0,INDEX(Sheet1!RawDataCols,$C646,W$5)*$R646)</f>
        <v>0</v>
      </c>
      <c r="X646" s="3">
        <f>IF(X$3=0,0,INDEX(Sheet1!RawDataCols,$C646,X$5)*$R646)</f>
        <v>0</v>
      </c>
      <c r="Y646" s="3">
        <f>IF(Y$3=0,0,INDEX(Sheet1!RawDataCols,$C646,Y$5)*$R646)</f>
        <v>0</v>
      </c>
      <c r="Z646" s="3">
        <f>IF(Z$3=0,0,INDEX(Sheet1!RawDataCols,$C646,Z$5)*$R646)</f>
        <v>0</v>
      </c>
      <c r="AA646" s="3">
        <f>IF(AA$3=0,0,INDEX(Sheet1!RawDataCols,$C646,AA$5)*$R646)</f>
        <v>0</v>
      </c>
      <c r="AB646" s="3">
        <f>IF(AB$3=0,0,INDEX(Sheet1!RawDataCols,$C646,AB$5)*$R646)</f>
        <v>0</v>
      </c>
      <c r="AC646" s="3">
        <f>IF(AC$3=0,0,INDEX(Sheet1!RawDataCols,$C646,AC$5)*$R646)</f>
        <v>0</v>
      </c>
      <c r="AD646" s="3">
        <f>IF(AD$3=0,0,INDEX(Sheet1!RawDataCols,$C646,AD$5)*$R646)</f>
        <v>0</v>
      </c>
      <c r="AE646" s="3">
        <f>IF(AE$3=0,0,INDEX(Sheet1!RawDataCols,$C646,AE$5)*$R646)</f>
        <v>0</v>
      </c>
      <c r="AF646" s="3">
        <f>IF(AF$3=0,0,INDEX(Sheet1!RawDataCols,$C646,AF$5)*$R646)</f>
        <v>0</v>
      </c>
      <c r="AG646" s="3">
        <f>IF(AG$3=0,0,INDEX(Sheet1!RawDataCols,$C646,AG$5)*$R646)</f>
        <v>0</v>
      </c>
      <c r="AH646" s="3">
        <f>IF(AH$3=0,0,INDEX(Sheet1!RawDataCols,$C646,AH$5)*$R646)</f>
        <v>0</v>
      </c>
      <c r="AI646" s="3">
        <f>IF(AI$3=0,0,INDEX(Sheet1!RawDataCols,$C646,AI$5)*$R646)</f>
        <v>0</v>
      </c>
      <c r="AJ646" s="3">
        <f>IF(AJ$3=0,0,INDEX(Sheet1!RawDataCols,$C646,AJ$5)*$R646)</f>
        <v>0</v>
      </c>
      <c r="AK646" s="3">
        <f>IF(AK$3=0,0,INDEX(Sheet1!RawDataCols,$C646,AK$5)*$R646)</f>
        <v>0</v>
      </c>
      <c r="AL646" s="3">
        <f>IF(AL$3=0,0,INDEX(Sheet1!RawDataCols,$C646,AL$5)*$R646)</f>
        <v>0</v>
      </c>
      <c r="AM646" s="3">
        <f>IF(AM$3=0,0,INDEX(Sheet1!RawDataCols,$C646,AM$5)*$R646)</f>
        <v>0</v>
      </c>
      <c r="AN646" s="3">
        <f>IF(AN$3=0,0,INDEX(Sheet1!RawDataCols,$C646,AN$5)*$R646)</f>
        <v>0</v>
      </c>
      <c r="AO646" s="3">
        <f>IF(AO$3=0,0,INDEX(Sheet1!RawDataCols,$C646,AO$5)*$R646)</f>
        <v>0</v>
      </c>
      <c r="AP646" s="3">
        <f>IF(AP$3=0,0,INDEX(Sheet1!RawDataCols,$C646,AP$5)*$R646)</f>
        <v>118</v>
      </c>
      <c r="AQ646" s="3">
        <f>IF(AQ$3=0,0,INDEX(Sheet1!RawDataCols,$C646,AQ$5)*$R646)</f>
        <v>0</v>
      </c>
      <c r="AR646" s="3">
        <f>IF(AR$3=0,0,INDEX(Sheet1!RawDataCols,$C646,AR$5)*$R646)</f>
        <v>0</v>
      </c>
      <c r="AS646" s="3">
        <f>IF(AS$3=0,0,INDEX(Sheet1!RawDataCols,$C646,AS$5)*$R646)</f>
        <v>0</v>
      </c>
      <c r="AT646" s="3">
        <f>IF(AT$3=0,0,INDEX(Sheet1!RawDataCols,$C646,AT$5)*$R646)</f>
        <v>0</v>
      </c>
      <c r="AU646" s="3">
        <f>IF(AU$3=0,0,INDEX(Sheet1!RawDataCols,$C646,AU$5)*$R646)</f>
        <v>0</v>
      </c>
      <c r="AV646" s="3">
        <f>IF(AV$3=0,0,INDEX(Sheet1!RawDataCols,$C646,AV$5)*$R646)</f>
        <v>0</v>
      </c>
      <c r="AW646" s="3">
        <f>IF(AW$3=0,0,INDEX(Sheet1!RawDataCols,$C646,AW$5)*$R646)</f>
        <v>0</v>
      </c>
      <c r="AX646" s="3">
        <f>IF(AX$3=0,0,INDEX(Sheet1!RawDataCols,$C646,AX$5)*$R646)</f>
        <v>0</v>
      </c>
      <c r="AY646" s="3">
        <f>IF(AY$3=0,0,INDEX(Sheet1!RawDataCols,$C646,AY$5)*$R646)</f>
        <v>0</v>
      </c>
      <c r="AZ646" s="3">
        <f>IF(AZ$3=0,0,INDEX(Sheet1!RawDataCols,$C646,AZ$5)*$R646)</f>
        <v>0</v>
      </c>
      <c r="BA646" s="3">
        <f>IF(BA$3=0,0,INDEX(Sheet1!RawDataCols,$C646,BA$5)*$R646)</f>
        <v>0</v>
      </c>
      <c r="BB646" s="3">
        <f>IF(BB$3=0,0,INDEX(Sheet1!RawDataCols,$C646,BB$5)*$R646)</f>
        <v>0</v>
      </c>
      <c r="BC646" s="3">
        <f>IF(BC$3=0,0,INDEX(Sheet1!RawDataCols,$C646,BC$5)*$R646)</f>
        <v>0</v>
      </c>
      <c r="BD646" s="3">
        <f>IF(BD$3=0,0,INDEX(Sheet1!RawDataCols,$C646,BD$5)*$R646)</f>
        <v>0</v>
      </c>
      <c r="BE646" s="3">
        <f>IF(BE$3=0,0,INDEX(Sheet1!RawDataCols,$C646,BE$5)*$R646)</f>
        <v>0</v>
      </c>
      <c r="BF646" s="3">
        <f>IF(BF$3=0,0,INDEX(Sheet1!RawDataCols,$C646,BF$5)*$R646)</f>
        <v>0</v>
      </c>
      <c r="BG646" s="179">
        <f>IF(BG$3=0,0,INDEX(Sheet1!RawDataCols,$C646,BG$5)*$R646)</f>
        <v>0</v>
      </c>
      <c r="BH646" s="33">
        <f t="shared" si="115"/>
        <v>118</v>
      </c>
      <c r="BI646" s="33">
        <f t="shared" si="116"/>
        <v>0</v>
      </c>
      <c r="BJ646" s="33">
        <f t="shared" si="117"/>
        <v>0</v>
      </c>
      <c r="BK646" s="3">
        <f>IF(BK$3=0,0,INDEX(Sheet1!RawDataCols,$C646,BK$5)*$R646)</f>
        <v>0</v>
      </c>
      <c r="BL646" s="3">
        <f>IF(BL$3=0,0,INDEX(Sheet1!RawDataCols,$C646,BL$5)*$R646)</f>
        <v>0</v>
      </c>
      <c r="BM646" s="3">
        <f>IF(BM$3=0,0,INDEX(Sheet1!RawDataCols,$C646,BM$5)*$R646)</f>
        <v>0</v>
      </c>
      <c r="BN646" s="3">
        <f>IF(BN$3=0,0,INDEX(Sheet1!RawDataCols,$C646,BN$5)*$R646)</f>
        <v>0</v>
      </c>
      <c r="BO646" s="3">
        <f>IF(BO$3=0,0,INDEX(Sheet1!RawDataCols,$C646,BO$5)*$R646)</f>
        <v>0</v>
      </c>
      <c r="BP646" s="3">
        <f>IF(BP$3=0,0,INDEX(Sheet1!RawDataCols,$C646,BP$5)*$R646)</f>
        <v>0</v>
      </c>
      <c r="BQ646" s="3">
        <f t="shared" si="118"/>
        <v>0</v>
      </c>
      <c r="BR646" s="3">
        <f t="shared" si="119"/>
        <v>0</v>
      </c>
      <c r="BS646" s="3">
        <f t="shared" si="120"/>
        <v>118</v>
      </c>
      <c r="BT646" s="3">
        <f t="shared" si="121"/>
        <v>118</v>
      </c>
      <c r="BU646" s="3" t="str">
        <f>INDEX(Sheet1!$BS$2:$BS$1000,MATCH($A646,Sheet1!$A$2:$A$1000,0))</f>
        <v>02</v>
      </c>
      <c r="BV646" s="3">
        <f>INDEX(Sheet1!$BT$2:$BT$1000,MATCH($A646,Sheet1!$A$2:$A$1000,0))</f>
        <v>118</v>
      </c>
    </row>
    <row r="647" spans="1:74" x14ac:dyDescent="0.2">
      <c r="A647" s="247" t="s">
        <v>1139</v>
      </c>
      <c r="B647" s="3">
        <f>MATCH($A647,Sheet1!ACCOUNTNO,0)</f>
        <v>84</v>
      </c>
      <c r="C647" s="3">
        <f t="shared" si="114"/>
        <v>84</v>
      </c>
      <c r="D647" s="3" t="str">
        <f>IF(D$3=0,0,INDEX(Sheet1!RawDataCols,$C647,D$5))</f>
        <v>12180A14</v>
      </c>
      <c r="E647" s="3" t="str">
        <f>IF(E$3=0,0,INDEX(Sheet1!RawDataCols,$C647,E$5))</f>
        <v xml:space="preserve">12180          </v>
      </c>
      <c r="F647" s="3" t="str">
        <f>IF(F$3=0,0,INDEX(Sheet1!RawDataCols,$C647,F$5))</f>
        <v xml:space="preserve">A14            </v>
      </c>
      <c r="G647" s="3" t="str">
        <f>IF(G$3=0,0,INDEX(Sheet1!RawDataCols,$C647,G$5))</f>
        <v xml:space="preserve">               </v>
      </c>
      <c r="H647" s="3" t="str">
        <f>IF(H$3=0,0,INDEX(Sheet1!RawDataCols,$C647,H$5))</f>
        <v xml:space="preserve">               </v>
      </c>
      <c r="I647" s="3" t="str">
        <f>IF(I$3=0,0,INDEX(Sheet1!RawDataCols,$C647,I$5))</f>
        <v xml:space="preserve">               </v>
      </c>
      <c r="J647" s="3" t="str">
        <f>IF(J$3=0,0,INDEX(Sheet1!RawDataCols,$C647,J$5))</f>
        <v xml:space="preserve">               </v>
      </c>
      <c r="K647" s="3" t="str">
        <f>IF(K$3=0,0,INDEX(Sheet1!RawDataCols,$C647,K$5))</f>
        <v xml:space="preserve">               </v>
      </c>
      <c r="L647" s="3" t="str">
        <f>IF(L$3=0,0,INDEX(Sheet1!RawDataCols,$C647,L$5))</f>
        <v xml:space="preserve">               </v>
      </c>
      <c r="M647" s="3" t="str">
        <f>IF(M$3=0,0,INDEX(Sheet1!RawDataCols,$C647,M$5))</f>
        <v xml:space="preserve">F007  </v>
      </c>
      <c r="N647" s="3" t="str">
        <f>IF(N$3=0,0,INDEX(Sheet1!RawDataCols,$C647,N$5))</f>
        <v>Outgoing - Other - 120 Queen Road</v>
      </c>
      <c r="O647" s="3">
        <f>INDEX(Sheet1!RawDataCols,$C647,O$5)</f>
        <v>9</v>
      </c>
      <c r="P647" s="3" t="str">
        <f>INDEX(Sheet1!RawDataCols,$C647,P$5)</f>
        <v>Cost of Sales</v>
      </c>
      <c r="Q647" s="3" t="str">
        <f>IF(Q$3=0,0,INDEX(Sheet1!RawDataCols,$C647,Q$5))</f>
        <v>I</v>
      </c>
      <c r="R647" s="3">
        <f>IF(OR(GL_Cat_Code=8,GL_Cat_Code=12,GL_Cat_Code=28,GL_Cat_Code=32,GL_Cat_Code=36,GL_Cat_Code=40),-1,1)</f>
        <v>1</v>
      </c>
      <c r="S647" s="3">
        <f>IF(OR(GL_Cat_Code=8,GL_Cat_Code=12,GL_Cat_Code=28,GL_Cat_Code=32,GL_Cat_Code=36,GL_Cat_Code=40),1,-1)</f>
        <v>-1</v>
      </c>
      <c r="T647" s="3">
        <f>IF(T$3=0,0,INDEX(Sheet1!RawDataCols,$C647,T$5)*$R647)</f>
        <v>0</v>
      </c>
      <c r="U647" s="3">
        <f>IF(U$3=0,0,INDEX(Sheet1!RawDataCols,$C647,U$5)*$R647)</f>
        <v>0</v>
      </c>
      <c r="V647" s="3">
        <f>IF(V$3=0,0,INDEX(Sheet1!RawDataCols,$C647,V$5)*$R647)</f>
        <v>0</v>
      </c>
      <c r="W647" s="3">
        <f>IF(W$3=0,0,INDEX(Sheet1!RawDataCols,$C647,W$5)*$R647)</f>
        <v>0</v>
      </c>
      <c r="X647" s="3">
        <f>IF(X$3=0,0,INDEX(Sheet1!RawDataCols,$C647,X$5)*$R647)</f>
        <v>0</v>
      </c>
      <c r="Y647" s="3">
        <f>IF(Y$3=0,0,INDEX(Sheet1!RawDataCols,$C647,Y$5)*$R647)</f>
        <v>0</v>
      </c>
      <c r="Z647" s="3">
        <f>IF(Z$3=0,0,INDEX(Sheet1!RawDataCols,$C647,Z$5)*$R647)</f>
        <v>0</v>
      </c>
      <c r="AA647" s="3">
        <f>IF(AA$3=0,0,INDEX(Sheet1!RawDataCols,$C647,AA$5)*$R647)</f>
        <v>0</v>
      </c>
      <c r="AB647" s="3">
        <f>IF(AB$3=0,0,INDEX(Sheet1!RawDataCols,$C647,AB$5)*$R647)</f>
        <v>0</v>
      </c>
      <c r="AC647" s="3">
        <f>IF(AC$3=0,0,INDEX(Sheet1!RawDataCols,$C647,AC$5)*$R647)</f>
        <v>0</v>
      </c>
      <c r="AD647" s="3">
        <f>IF(AD$3=0,0,INDEX(Sheet1!RawDataCols,$C647,AD$5)*$R647)</f>
        <v>0</v>
      </c>
      <c r="AE647" s="3">
        <f>IF(AE$3=0,0,INDEX(Sheet1!RawDataCols,$C647,AE$5)*$R647)</f>
        <v>0</v>
      </c>
      <c r="AF647" s="3">
        <f>IF(AF$3=0,0,INDEX(Sheet1!RawDataCols,$C647,AF$5)*$R647)</f>
        <v>0</v>
      </c>
      <c r="AG647" s="3">
        <f>IF(AG$3=0,0,INDEX(Sheet1!RawDataCols,$C647,AG$5)*$R647)</f>
        <v>0</v>
      </c>
      <c r="AH647" s="3">
        <f>IF(AH$3=0,0,INDEX(Sheet1!RawDataCols,$C647,AH$5)*$R647)</f>
        <v>0</v>
      </c>
      <c r="AI647" s="3">
        <f>IF(AI$3=0,0,INDEX(Sheet1!RawDataCols,$C647,AI$5)*$R647)</f>
        <v>0</v>
      </c>
      <c r="AJ647" s="3">
        <f>IF(AJ$3=0,0,INDEX(Sheet1!RawDataCols,$C647,AJ$5)*$R647)</f>
        <v>0</v>
      </c>
      <c r="AK647" s="3">
        <f>IF(AK$3=0,0,INDEX(Sheet1!RawDataCols,$C647,AK$5)*$R647)</f>
        <v>0</v>
      </c>
      <c r="AL647" s="3">
        <f>IF(AL$3=0,0,INDEX(Sheet1!RawDataCols,$C647,AL$5)*$R647)</f>
        <v>0</v>
      </c>
      <c r="AM647" s="3">
        <f>IF(AM$3=0,0,INDEX(Sheet1!RawDataCols,$C647,AM$5)*$R647)</f>
        <v>0</v>
      </c>
      <c r="AN647" s="3">
        <f>IF(AN$3=0,0,INDEX(Sheet1!RawDataCols,$C647,AN$5)*$R647)</f>
        <v>0</v>
      </c>
      <c r="AO647" s="3">
        <f>IF(AO$3=0,0,INDEX(Sheet1!RawDataCols,$C647,AO$5)*$R647)</f>
        <v>0</v>
      </c>
      <c r="AP647" s="3">
        <f>IF(AP$3=0,0,INDEX(Sheet1!RawDataCols,$C647,AP$5)*$R647)</f>
        <v>0</v>
      </c>
      <c r="AQ647" s="3">
        <f>IF(AQ$3=0,0,INDEX(Sheet1!RawDataCols,$C647,AQ$5)*$R647)</f>
        <v>0</v>
      </c>
      <c r="AR647" s="3">
        <f>IF(AR$3=0,0,INDEX(Sheet1!RawDataCols,$C647,AR$5)*$R647)</f>
        <v>0</v>
      </c>
      <c r="AS647" s="3">
        <f>IF(AS$3=0,0,INDEX(Sheet1!RawDataCols,$C647,AS$5)*$R647)</f>
        <v>0</v>
      </c>
      <c r="AT647" s="3">
        <f>IF(AT$3=0,0,INDEX(Sheet1!RawDataCols,$C647,AT$5)*$R647)</f>
        <v>0</v>
      </c>
      <c r="AU647" s="3">
        <f>IF(AU$3=0,0,INDEX(Sheet1!RawDataCols,$C647,AU$5)*$R647)</f>
        <v>0</v>
      </c>
      <c r="AV647" s="3">
        <f>IF(AV$3=0,0,INDEX(Sheet1!RawDataCols,$C647,AV$5)*$R647)</f>
        <v>0</v>
      </c>
      <c r="AW647" s="3">
        <f>IF(AW$3=0,0,INDEX(Sheet1!RawDataCols,$C647,AW$5)*$R647)</f>
        <v>0</v>
      </c>
      <c r="AX647" s="3">
        <f>IF(AX$3=0,0,INDEX(Sheet1!RawDataCols,$C647,AX$5)*$R647)</f>
        <v>0</v>
      </c>
      <c r="AY647" s="3">
        <f>IF(AY$3=0,0,INDEX(Sheet1!RawDataCols,$C647,AY$5)*$R647)</f>
        <v>0</v>
      </c>
      <c r="AZ647" s="3">
        <f>IF(AZ$3=0,0,INDEX(Sheet1!RawDataCols,$C647,AZ$5)*$R647)</f>
        <v>0</v>
      </c>
      <c r="BA647" s="3">
        <f>IF(BA$3=0,0,INDEX(Sheet1!RawDataCols,$C647,BA$5)*$R647)</f>
        <v>0</v>
      </c>
      <c r="BB647" s="3">
        <f>IF(BB$3=0,0,INDEX(Sheet1!RawDataCols,$C647,BB$5)*$R647)</f>
        <v>0</v>
      </c>
      <c r="BC647" s="3">
        <f>IF(BC$3=0,0,INDEX(Sheet1!RawDataCols,$C647,BC$5)*$R647)</f>
        <v>0</v>
      </c>
      <c r="BD647" s="3">
        <f>IF(BD$3=0,0,INDEX(Sheet1!RawDataCols,$C647,BD$5)*$R647)</f>
        <v>0</v>
      </c>
      <c r="BE647" s="3">
        <f>IF(BE$3=0,0,INDEX(Sheet1!RawDataCols,$C647,BE$5)*$R647)</f>
        <v>0</v>
      </c>
      <c r="BF647" s="3">
        <f>IF(BF$3=0,0,INDEX(Sheet1!RawDataCols,$C647,BF$5)*$R647)</f>
        <v>0</v>
      </c>
      <c r="BG647" s="179">
        <f>IF(BG$3=0,0,INDEX(Sheet1!RawDataCols,$C647,BG$5)*$R647)</f>
        <v>0</v>
      </c>
      <c r="BH647" s="33">
        <f t="shared" si="115"/>
        <v>0</v>
      </c>
      <c r="BI647" s="33">
        <f t="shared" si="116"/>
        <v>0</v>
      </c>
      <c r="BJ647" s="33">
        <f t="shared" si="117"/>
        <v>0</v>
      </c>
      <c r="BK647" s="3">
        <f>IF(BK$3=0,0,INDEX(Sheet1!RawDataCols,$C647,BK$5)*$R647)</f>
        <v>0</v>
      </c>
      <c r="BL647" s="3">
        <f>IF(BL$3=0,0,INDEX(Sheet1!RawDataCols,$C647,BL$5)*$R647)</f>
        <v>0</v>
      </c>
      <c r="BM647" s="3">
        <f>IF(BM$3=0,0,INDEX(Sheet1!RawDataCols,$C647,BM$5)*$R647)</f>
        <v>0</v>
      </c>
      <c r="BN647" s="3">
        <f>IF(BN$3=0,0,INDEX(Sheet1!RawDataCols,$C647,BN$5)*$R647)</f>
        <v>0</v>
      </c>
      <c r="BO647" s="3">
        <f>IF(BO$3=0,0,INDEX(Sheet1!RawDataCols,$C647,BO$5)*$R647)</f>
        <v>0</v>
      </c>
      <c r="BP647" s="3">
        <f>IF(BP$3=0,0,INDEX(Sheet1!RawDataCols,$C647,BP$5)*$R647)</f>
        <v>0</v>
      </c>
      <c r="BQ647" s="3">
        <f t="shared" si="118"/>
        <v>0</v>
      </c>
      <c r="BR647" s="3">
        <f t="shared" si="119"/>
        <v>0</v>
      </c>
      <c r="BS647" s="3">
        <f t="shared" si="120"/>
        <v>0</v>
      </c>
      <c r="BT647" s="3">
        <f t="shared" si="121"/>
        <v>0</v>
      </c>
      <c r="BU647" s="3" t="str">
        <f>INDEX(Sheet1!$BS$2:$BS$1000,MATCH($A647,Sheet1!$A$2:$A$1000,0))</f>
        <v>02</v>
      </c>
      <c r="BV647" s="3">
        <f>INDEX(Sheet1!$BT$2:$BT$1000,MATCH($A647,Sheet1!$A$2:$A$1000,0))</f>
        <v>0</v>
      </c>
    </row>
    <row r="648" spans="1:74" x14ac:dyDescent="0.2">
      <c r="A648" s="247" t="s">
        <v>1140</v>
      </c>
      <c r="B648" s="3">
        <f>MATCH($A648,Sheet1!ACCOUNTNO,0)</f>
        <v>85</v>
      </c>
      <c r="C648" s="3">
        <f t="shared" si="114"/>
        <v>85</v>
      </c>
      <c r="D648" s="3" t="str">
        <f>IF(D$3=0,0,INDEX(Sheet1!RawDataCols,$C648,D$5))</f>
        <v>12180A15</v>
      </c>
      <c r="E648" s="3" t="str">
        <f>IF(E$3=0,0,INDEX(Sheet1!RawDataCols,$C648,E$5))</f>
        <v xml:space="preserve">12180          </v>
      </c>
      <c r="F648" s="3" t="str">
        <f>IF(F$3=0,0,INDEX(Sheet1!RawDataCols,$C648,F$5))</f>
        <v xml:space="preserve">A15            </v>
      </c>
      <c r="G648" s="3" t="str">
        <f>IF(G$3=0,0,INDEX(Sheet1!RawDataCols,$C648,G$5))</f>
        <v xml:space="preserve">               </v>
      </c>
      <c r="H648" s="3" t="str">
        <f>IF(H$3=0,0,INDEX(Sheet1!RawDataCols,$C648,H$5))</f>
        <v xml:space="preserve">               </v>
      </c>
      <c r="I648" s="3" t="str">
        <f>IF(I$3=0,0,INDEX(Sheet1!RawDataCols,$C648,I$5))</f>
        <v xml:space="preserve">               </v>
      </c>
      <c r="J648" s="3" t="str">
        <f>IF(J$3=0,0,INDEX(Sheet1!RawDataCols,$C648,J$5))</f>
        <v xml:space="preserve">               </v>
      </c>
      <c r="K648" s="3" t="str">
        <f>IF(K$3=0,0,INDEX(Sheet1!RawDataCols,$C648,K$5))</f>
        <v xml:space="preserve">               </v>
      </c>
      <c r="L648" s="3" t="str">
        <f>IF(L$3=0,0,INDEX(Sheet1!RawDataCols,$C648,L$5))</f>
        <v xml:space="preserve">               </v>
      </c>
      <c r="M648" s="3" t="str">
        <f>IF(M$3=0,0,INDEX(Sheet1!RawDataCols,$C648,M$5))</f>
        <v xml:space="preserve">F007  </v>
      </c>
      <c r="N648" s="3" t="str">
        <f>IF(N$3=0,0,INDEX(Sheet1!RawDataCols,$C648,N$5))</f>
        <v>Outgoing - Other - 236 Queen Road</v>
      </c>
      <c r="O648" s="3">
        <f>INDEX(Sheet1!RawDataCols,$C648,O$5)</f>
        <v>9</v>
      </c>
      <c r="P648" s="3" t="str">
        <f>INDEX(Sheet1!RawDataCols,$C648,P$5)</f>
        <v>Cost of Sales</v>
      </c>
      <c r="Q648" s="3" t="str">
        <f>IF(Q$3=0,0,INDEX(Sheet1!RawDataCols,$C648,Q$5))</f>
        <v>I</v>
      </c>
      <c r="R648" s="3">
        <f>IF(OR(GL_Cat_Code=8,GL_Cat_Code=12,GL_Cat_Code=28,GL_Cat_Code=32,GL_Cat_Code=36,GL_Cat_Code=40),-1,1)</f>
        <v>1</v>
      </c>
      <c r="S648" s="3">
        <f>IF(OR(GL_Cat_Code=8,GL_Cat_Code=12,GL_Cat_Code=28,GL_Cat_Code=32,GL_Cat_Code=36,GL_Cat_Code=40),1,-1)</f>
        <v>-1</v>
      </c>
      <c r="T648" s="3">
        <f>IF(T$3=0,0,INDEX(Sheet1!RawDataCols,$C648,T$5)*$R648)</f>
        <v>0</v>
      </c>
      <c r="U648" s="3">
        <f>IF(U$3=0,0,INDEX(Sheet1!RawDataCols,$C648,U$5)*$R648)</f>
        <v>0</v>
      </c>
      <c r="V648" s="3">
        <f>IF(V$3=0,0,INDEX(Sheet1!RawDataCols,$C648,V$5)*$R648)</f>
        <v>0</v>
      </c>
      <c r="W648" s="3">
        <f>IF(W$3=0,0,INDEX(Sheet1!RawDataCols,$C648,W$5)*$R648)</f>
        <v>0</v>
      </c>
      <c r="X648" s="3">
        <f>IF(X$3=0,0,INDEX(Sheet1!RawDataCols,$C648,X$5)*$R648)</f>
        <v>0</v>
      </c>
      <c r="Y648" s="3">
        <f>IF(Y$3=0,0,INDEX(Sheet1!RawDataCols,$C648,Y$5)*$R648)</f>
        <v>0</v>
      </c>
      <c r="Z648" s="3">
        <f>IF(Z$3=0,0,INDEX(Sheet1!RawDataCols,$C648,Z$5)*$R648)</f>
        <v>0</v>
      </c>
      <c r="AA648" s="3">
        <f>IF(AA$3=0,0,INDEX(Sheet1!RawDataCols,$C648,AA$5)*$R648)</f>
        <v>0</v>
      </c>
      <c r="AB648" s="3">
        <f>IF(AB$3=0,0,INDEX(Sheet1!RawDataCols,$C648,AB$5)*$R648)</f>
        <v>0</v>
      </c>
      <c r="AC648" s="3">
        <f>IF(AC$3=0,0,INDEX(Sheet1!RawDataCols,$C648,AC$5)*$R648)</f>
        <v>0</v>
      </c>
      <c r="AD648" s="3">
        <f>IF(AD$3=0,0,INDEX(Sheet1!RawDataCols,$C648,AD$5)*$R648)</f>
        <v>0</v>
      </c>
      <c r="AE648" s="3">
        <f>IF(AE$3=0,0,INDEX(Sheet1!RawDataCols,$C648,AE$5)*$R648)</f>
        <v>0</v>
      </c>
      <c r="AF648" s="3">
        <f>IF(AF$3=0,0,INDEX(Sheet1!RawDataCols,$C648,AF$5)*$R648)</f>
        <v>0</v>
      </c>
      <c r="AG648" s="3">
        <f>IF(AG$3=0,0,INDEX(Sheet1!RawDataCols,$C648,AG$5)*$R648)</f>
        <v>0</v>
      </c>
      <c r="AH648" s="3">
        <f>IF(AH$3=0,0,INDEX(Sheet1!RawDataCols,$C648,AH$5)*$R648)</f>
        <v>0</v>
      </c>
      <c r="AI648" s="3">
        <f>IF(AI$3=0,0,INDEX(Sheet1!RawDataCols,$C648,AI$5)*$R648)</f>
        <v>0</v>
      </c>
      <c r="AJ648" s="3">
        <f>IF(AJ$3=0,0,INDEX(Sheet1!RawDataCols,$C648,AJ$5)*$R648)</f>
        <v>0</v>
      </c>
      <c r="AK648" s="3">
        <f>IF(AK$3=0,0,INDEX(Sheet1!RawDataCols,$C648,AK$5)*$R648)</f>
        <v>0</v>
      </c>
      <c r="AL648" s="3">
        <f>IF(AL$3=0,0,INDEX(Sheet1!RawDataCols,$C648,AL$5)*$R648)</f>
        <v>0</v>
      </c>
      <c r="AM648" s="3">
        <f>IF(AM$3=0,0,INDEX(Sheet1!RawDataCols,$C648,AM$5)*$R648)</f>
        <v>0</v>
      </c>
      <c r="AN648" s="3">
        <f>IF(AN$3=0,0,INDEX(Sheet1!RawDataCols,$C648,AN$5)*$R648)</f>
        <v>0</v>
      </c>
      <c r="AO648" s="3">
        <f>IF(AO$3=0,0,INDEX(Sheet1!RawDataCols,$C648,AO$5)*$R648)</f>
        <v>0</v>
      </c>
      <c r="AP648" s="3">
        <f>IF(AP$3=0,0,INDEX(Sheet1!RawDataCols,$C648,AP$5)*$R648)</f>
        <v>0</v>
      </c>
      <c r="AQ648" s="3">
        <f>IF(AQ$3=0,0,INDEX(Sheet1!RawDataCols,$C648,AQ$5)*$R648)</f>
        <v>0</v>
      </c>
      <c r="AR648" s="3">
        <f>IF(AR$3=0,0,INDEX(Sheet1!RawDataCols,$C648,AR$5)*$R648)</f>
        <v>0</v>
      </c>
      <c r="AS648" s="3">
        <f>IF(AS$3=0,0,INDEX(Sheet1!RawDataCols,$C648,AS$5)*$R648)</f>
        <v>0</v>
      </c>
      <c r="AT648" s="3">
        <f>IF(AT$3=0,0,INDEX(Sheet1!RawDataCols,$C648,AT$5)*$R648)</f>
        <v>0</v>
      </c>
      <c r="AU648" s="3">
        <f>IF(AU$3=0,0,INDEX(Sheet1!RawDataCols,$C648,AU$5)*$R648)</f>
        <v>0</v>
      </c>
      <c r="AV648" s="3">
        <f>IF(AV$3=0,0,INDEX(Sheet1!RawDataCols,$C648,AV$5)*$R648)</f>
        <v>0</v>
      </c>
      <c r="AW648" s="3">
        <f>IF(AW$3=0,0,INDEX(Sheet1!RawDataCols,$C648,AW$5)*$R648)</f>
        <v>0</v>
      </c>
      <c r="AX648" s="3">
        <f>IF(AX$3=0,0,INDEX(Sheet1!RawDataCols,$C648,AX$5)*$R648)</f>
        <v>0</v>
      </c>
      <c r="AY648" s="3">
        <f>IF(AY$3=0,0,INDEX(Sheet1!RawDataCols,$C648,AY$5)*$R648)</f>
        <v>0</v>
      </c>
      <c r="AZ648" s="3">
        <f>IF(AZ$3=0,0,INDEX(Sheet1!RawDataCols,$C648,AZ$5)*$R648)</f>
        <v>0</v>
      </c>
      <c r="BA648" s="3">
        <f>IF(BA$3=0,0,INDEX(Sheet1!RawDataCols,$C648,BA$5)*$R648)</f>
        <v>0</v>
      </c>
      <c r="BB648" s="3">
        <f>IF(BB$3=0,0,INDEX(Sheet1!RawDataCols,$C648,BB$5)*$R648)</f>
        <v>0</v>
      </c>
      <c r="BC648" s="3">
        <f>IF(BC$3=0,0,INDEX(Sheet1!RawDataCols,$C648,BC$5)*$R648)</f>
        <v>0</v>
      </c>
      <c r="BD648" s="3">
        <f>IF(BD$3=0,0,INDEX(Sheet1!RawDataCols,$C648,BD$5)*$R648)</f>
        <v>0</v>
      </c>
      <c r="BE648" s="3">
        <f>IF(BE$3=0,0,INDEX(Sheet1!RawDataCols,$C648,BE$5)*$R648)</f>
        <v>0</v>
      </c>
      <c r="BF648" s="3">
        <f>IF(BF$3=0,0,INDEX(Sheet1!RawDataCols,$C648,BF$5)*$R648)</f>
        <v>0</v>
      </c>
      <c r="BG648" s="179">
        <f>IF(BG$3=0,0,INDEX(Sheet1!RawDataCols,$C648,BG$5)*$R648)</f>
        <v>0</v>
      </c>
      <c r="BH648" s="33">
        <f t="shared" si="115"/>
        <v>0</v>
      </c>
      <c r="BI648" s="33">
        <f t="shared" si="116"/>
        <v>0</v>
      </c>
      <c r="BJ648" s="33">
        <f t="shared" si="117"/>
        <v>0</v>
      </c>
      <c r="BK648" s="3">
        <f>IF(BK$3=0,0,INDEX(Sheet1!RawDataCols,$C648,BK$5)*$R648)</f>
        <v>0</v>
      </c>
      <c r="BL648" s="3">
        <f>IF(BL$3=0,0,INDEX(Sheet1!RawDataCols,$C648,BL$5)*$R648)</f>
        <v>0</v>
      </c>
      <c r="BM648" s="3">
        <f>IF(BM$3=0,0,INDEX(Sheet1!RawDataCols,$C648,BM$5)*$R648)</f>
        <v>0</v>
      </c>
      <c r="BN648" s="3">
        <f>IF(BN$3=0,0,INDEX(Sheet1!RawDataCols,$C648,BN$5)*$R648)</f>
        <v>28.342500000000001</v>
      </c>
      <c r="BO648" s="3">
        <f>IF(BO$3=0,0,INDEX(Sheet1!RawDataCols,$C648,BO$5)*$R648)</f>
        <v>0</v>
      </c>
      <c r="BP648" s="3">
        <f>IF(BP$3=0,0,INDEX(Sheet1!RawDataCols,$C648,BP$5)*$R648)</f>
        <v>0</v>
      </c>
      <c r="BQ648" s="3">
        <f t="shared" si="118"/>
        <v>0</v>
      </c>
      <c r="BR648" s="3">
        <f t="shared" si="119"/>
        <v>0</v>
      </c>
      <c r="BS648" s="3">
        <f t="shared" si="120"/>
        <v>0</v>
      </c>
      <c r="BT648" s="3">
        <f t="shared" si="121"/>
        <v>0</v>
      </c>
      <c r="BU648" s="3" t="str">
        <f>INDEX(Sheet1!$BS$2:$BS$1000,MATCH($A648,Sheet1!$A$2:$A$1000,0))</f>
        <v>02</v>
      </c>
      <c r="BV648" s="3">
        <f>INDEX(Sheet1!$BT$2:$BT$1000,MATCH($A648,Sheet1!$A$2:$A$1000,0))</f>
        <v>0</v>
      </c>
    </row>
    <row r="649" spans="1:74" x14ac:dyDescent="0.2">
      <c r="A649" s="247" t="s">
        <v>1141</v>
      </c>
      <c r="B649" s="3">
        <f>MATCH($A649,Sheet1!ACCOUNTNO,0)</f>
        <v>86</v>
      </c>
      <c r="C649" s="3">
        <f t="shared" si="114"/>
        <v>86</v>
      </c>
      <c r="D649" s="3" t="str">
        <f>IF(D$3=0,0,INDEX(Sheet1!RawDataCols,$C649,D$5))</f>
        <v>12180A16</v>
      </c>
      <c r="E649" s="3" t="str">
        <f>IF(E$3=0,0,INDEX(Sheet1!RawDataCols,$C649,E$5))</f>
        <v xml:space="preserve">12180          </v>
      </c>
      <c r="F649" s="3" t="str">
        <f>IF(F$3=0,0,INDEX(Sheet1!RawDataCols,$C649,F$5))</f>
        <v xml:space="preserve">A16            </v>
      </c>
      <c r="G649" s="3" t="str">
        <f>IF(G$3=0,0,INDEX(Sheet1!RawDataCols,$C649,G$5))</f>
        <v xml:space="preserve">               </v>
      </c>
      <c r="H649" s="3" t="str">
        <f>IF(H$3=0,0,INDEX(Sheet1!RawDataCols,$C649,H$5))</f>
        <v xml:space="preserve">               </v>
      </c>
      <c r="I649" s="3" t="str">
        <f>IF(I$3=0,0,INDEX(Sheet1!RawDataCols,$C649,I$5))</f>
        <v xml:space="preserve">               </v>
      </c>
      <c r="J649" s="3" t="str">
        <f>IF(J$3=0,0,INDEX(Sheet1!RawDataCols,$C649,J$5))</f>
        <v xml:space="preserve">               </v>
      </c>
      <c r="K649" s="3" t="str">
        <f>IF(K$3=0,0,INDEX(Sheet1!RawDataCols,$C649,K$5))</f>
        <v xml:space="preserve">               </v>
      </c>
      <c r="L649" s="3" t="str">
        <f>IF(L$3=0,0,INDEX(Sheet1!RawDataCols,$C649,L$5))</f>
        <v xml:space="preserve">               </v>
      </c>
      <c r="M649" s="3" t="str">
        <f>IF(M$3=0,0,INDEX(Sheet1!RawDataCols,$C649,M$5))</f>
        <v xml:space="preserve">F007  </v>
      </c>
      <c r="N649" s="3" t="str">
        <f>IF(N$3=0,0,INDEX(Sheet1!RawDataCols,$C649,N$5))</f>
        <v>Outgoing - Other - 534 Queen Road</v>
      </c>
      <c r="O649" s="3">
        <f>INDEX(Sheet1!RawDataCols,$C649,O$5)</f>
        <v>9</v>
      </c>
      <c r="P649" s="3" t="str">
        <f>INDEX(Sheet1!RawDataCols,$C649,P$5)</f>
        <v>Cost of Sales</v>
      </c>
      <c r="Q649" s="3" t="str">
        <f>IF(Q$3=0,0,INDEX(Sheet1!RawDataCols,$C649,Q$5))</f>
        <v>I</v>
      </c>
      <c r="R649" s="3">
        <f>IF(OR(GL_Cat_Code=8,GL_Cat_Code=12,GL_Cat_Code=28,GL_Cat_Code=32,GL_Cat_Code=36,GL_Cat_Code=40),-1,1)</f>
        <v>1</v>
      </c>
      <c r="S649" s="3">
        <f>IF(OR(GL_Cat_Code=8,GL_Cat_Code=12,GL_Cat_Code=28,GL_Cat_Code=32,GL_Cat_Code=36,GL_Cat_Code=40),1,-1)</f>
        <v>-1</v>
      </c>
      <c r="T649" s="3">
        <f>IF(T$3=0,0,INDEX(Sheet1!RawDataCols,$C649,T$5)*$R649)</f>
        <v>0</v>
      </c>
      <c r="U649" s="3">
        <f>IF(U$3=0,0,INDEX(Sheet1!RawDataCols,$C649,U$5)*$R649)</f>
        <v>0</v>
      </c>
      <c r="V649" s="3">
        <f>IF(V$3=0,0,INDEX(Sheet1!RawDataCols,$C649,V$5)*$R649)</f>
        <v>0</v>
      </c>
      <c r="W649" s="3">
        <f>IF(W$3=0,0,INDEX(Sheet1!RawDataCols,$C649,W$5)*$R649)</f>
        <v>0</v>
      </c>
      <c r="X649" s="3">
        <f>IF(X$3=0,0,INDEX(Sheet1!RawDataCols,$C649,X$5)*$R649)</f>
        <v>0</v>
      </c>
      <c r="Y649" s="3">
        <f>IF(Y$3=0,0,INDEX(Sheet1!RawDataCols,$C649,Y$5)*$R649)</f>
        <v>0</v>
      </c>
      <c r="Z649" s="3">
        <f>IF(Z$3=0,0,INDEX(Sheet1!RawDataCols,$C649,Z$5)*$R649)</f>
        <v>0</v>
      </c>
      <c r="AA649" s="3">
        <f>IF(AA$3=0,0,INDEX(Sheet1!RawDataCols,$C649,AA$5)*$R649)</f>
        <v>0</v>
      </c>
      <c r="AB649" s="3">
        <f>IF(AB$3=0,0,INDEX(Sheet1!RawDataCols,$C649,AB$5)*$R649)</f>
        <v>0</v>
      </c>
      <c r="AC649" s="3">
        <f>IF(AC$3=0,0,INDEX(Sheet1!RawDataCols,$C649,AC$5)*$R649)</f>
        <v>0</v>
      </c>
      <c r="AD649" s="3">
        <f>IF(AD$3=0,0,INDEX(Sheet1!RawDataCols,$C649,AD$5)*$R649)</f>
        <v>0</v>
      </c>
      <c r="AE649" s="3">
        <f>IF(AE$3=0,0,INDEX(Sheet1!RawDataCols,$C649,AE$5)*$R649)</f>
        <v>0</v>
      </c>
      <c r="AF649" s="3">
        <f>IF(AF$3=0,0,INDEX(Sheet1!RawDataCols,$C649,AF$5)*$R649)</f>
        <v>0</v>
      </c>
      <c r="AG649" s="3">
        <f>IF(AG$3=0,0,INDEX(Sheet1!RawDataCols,$C649,AG$5)*$R649)</f>
        <v>0</v>
      </c>
      <c r="AH649" s="3">
        <f>IF(AH$3=0,0,INDEX(Sheet1!RawDataCols,$C649,AH$5)*$R649)</f>
        <v>0</v>
      </c>
      <c r="AI649" s="3">
        <f>IF(AI$3=0,0,INDEX(Sheet1!RawDataCols,$C649,AI$5)*$R649)</f>
        <v>0</v>
      </c>
      <c r="AJ649" s="3">
        <f>IF(AJ$3=0,0,INDEX(Sheet1!RawDataCols,$C649,AJ$5)*$R649)</f>
        <v>0</v>
      </c>
      <c r="AK649" s="3">
        <f>IF(AK$3=0,0,INDEX(Sheet1!RawDataCols,$C649,AK$5)*$R649)</f>
        <v>0</v>
      </c>
      <c r="AL649" s="3">
        <f>IF(AL$3=0,0,INDEX(Sheet1!RawDataCols,$C649,AL$5)*$R649)</f>
        <v>0</v>
      </c>
      <c r="AM649" s="3">
        <f>IF(AM$3=0,0,INDEX(Sheet1!RawDataCols,$C649,AM$5)*$R649)</f>
        <v>0</v>
      </c>
      <c r="AN649" s="3">
        <f>IF(AN$3=0,0,INDEX(Sheet1!RawDataCols,$C649,AN$5)*$R649)</f>
        <v>0</v>
      </c>
      <c r="AO649" s="3">
        <f>IF(AO$3=0,0,INDEX(Sheet1!RawDataCols,$C649,AO$5)*$R649)</f>
        <v>0</v>
      </c>
      <c r="AP649" s="3">
        <f>IF(AP$3=0,0,INDEX(Sheet1!RawDataCols,$C649,AP$5)*$R649)</f>
        <v>0</v>
      </c>
      <c r="AQ649" s="3">
        <f>IF(AQ$3=0,0,INDEX(Sheet1!RawDataCols,$C649,AQ$5)*$R649)</f>
        <v>0</v>
      </c>
      <c r="AR649" s="3">
        <f>IF(AR$3=0,0,INDEX(Sheet1!RawDataCols,$C649,AR$5)*$R649)</f>
        <v>0</v>
      </c>
      <c r="AS649" s="3">
        <f>IF(AS$3=0,0,INDEX(Sheet1!RawDataCols,$C649,AS$5)*$R649)</f>
        <v>0</v>
      </c>
      <c r="AT649" s="3">
        <f>IF(AT$3=0,0,INDEX(Sheet1!RawDataCols,$C649,AT$5)*$R649)</f>
        <v>0</v>
      </c>
      <c r="AU649" s="3">
        <f>IF(AU$3=0,0,INDEX(Sheet1!RawDataCols,$C649,AU$5)*$R649)</f>
        <v>0</v>
      </c>
      <c r="AV649" s="3">
        <f>IF(AV$3=0,0,INDEX(Sheet1!RawDataCols,$C649,AV$5)*$R649)</f>
        <v>0</v>
      </c>
      <c r="AW649" s="3">
        <f>IF(AW$3=0,0,INDEX(Sheet1!RawDataCols,$C649,AW$5)*$R649)</f>
        <v>0</v>
      </c>
      <c r="AX649" s="3">
        <f>IF(AX$3=0,0,INDEX(Sheet1!RawDataCols,$C649,AX$5)*$R649)</f>
        <v>0</v>
      </c>
      <c r="AY649" s="3">
        <f>IF(AY$3=0,0,INDEX(Sheet1!RawDataCols,$C649,AY$5)*$R649)</f>
        <v>0</v>
      </c>
      <c r="AZ649" s="3">
        <f>IF(AZ$3=0,0,INDEX(Sheet1!RawDataCols,$C649,AZ$5)*$R649)</f>
        <v>0</v>
      </c>
      <c r="BA649" s="3">
        <f>IF(BA$3=0,0,INDEX(Sheet1!RawDataCols,$C649,BA$5)*$R649)</f>
        <v>0</v>
      </c>
      <c r="BB649" s="3">
        <f>IF(BB$3=0,0,INDEX(Sheet1!RawDataCols,$C649,BB$5)*$R649)</f>
        <v>0</v>
      </c>
      <c r="BC649" s="3">
        <f>IF(BC$3=0,0,INDEX(Sheet1!RawDataCols,$C649,BC$5)*$R649)</f>
        <v>0</v>
      </c>
      <c r="BD649" s="3">
        <f>IF(BD$3=0,0,INDEX(Sheet1!RawDataCols,$C649,BD$5)*$R649)</f>
        <v>0</v>
      </c>
      <c r="BE649" s="3">
        <f>IF(BE$3=0,0,INDEX(Sheet1!RawDataCols,$C649,BE$5)*$R649)</f>
        <v>0</v>
      </c>
      <c r="BF649" s="3">
        <f>IF(BF$3=0,0,INDEX(Sheet1!RawDataCols,$C649,BF$5)*$R649)</f>
        <v>0</v>
      </c>
      <c r="BG649" s="179">
        <f>IF(BG$3=0,0,INDEX(Sheet1!RawDataCols,$C649,BG$5)*$R649)</f>
        <v>0</v>
      </c>
      <c r="BH649" s="33">
        <f t="shared" si="115"/>
        <v>0</v>
      </c>
      <c r="BI649" s="33">
        <f t="shared" si="116"/>
        <v>0</v>
      </c>
      <c r="BJ649" s="33">
        <f t="shared" si="117"/>
        <v>0</v>
      </c>
      <c r="BK649" s="3">
        <f>IF(BK$3=0,0,INDEX(Sheet1!RawDataCols,$C649,BK$5)*$R649)</f>
        <v>0</v>
      </c>
      <c r="BL649" s="3">
        <f>IF(BL$3=0,0,INDEX(Sheet1!RawDataCols,$C649,BL$5)*$R649)</f>
        <v>0</v>
      </c>
      <c r="BM649" s="3">
        <f>IF(BM$3=0,0,INDEX(Sheet1!RawDataCols,$C649,BM$5)*$R649)</f>
        <v>0</v>
      </c>
      <c r="BN649" s="3">
        <f>IF(BN$3=0,0,INDEX(Sheet1!RawDataCols,$C649,BN$5)*$R649)</f>
        <v>-1.2921419999999999</v>
      </c>
      <c r="BO649" s="3">
        <f>IF(BO$3=0,0,INDEX(Sheet1!RawDataCols,$C649,BO$5)*$R649)</f>
        <v>0</v>
      </c>
      <c r="BP649" s="3">
        <f>IF(BP$3=0,0,INDEX(Sheet1!RawDataCols,$C649,BP$5)*$R649)</f>
        <v>0</v>
      </c>
      <c r="BQ649" s="3">
        <f t="shared" si="118"/>
        <v>0</v>
      </c>
      <c r="BR649" s="3">
        <f t="shared" si="119"/>
        <v>0</v>
      </c>
      <c r="BS649" s="3">
        <f t="shared" si="120"/>
        <v>0</v>
      </c>
      <c r="BT649" s="3">
        <f t="shared" si="121"/>
        <v>0</v>
      </c>
      <c r="BU649" s="3" t="str">
        <f>INDEX(Sheet1!$BS$2:$BS$1000,MATCH($A649,Sheet1!$A$2:$A$1000,0))</f>
        <v>02</v>
      </c>
      <c r="BV649" s="3">
        <f>INDEX(Sheet1!$BT$2:$BT$1000,MATCH($A649,Sheet1!$A$2:$A$1000,0))</f>
        <v>0</v>
      </c>
    </row>
    <row r="650" spans="1:74" x14ac:dyDescent="0.2">
      <c r="A650" s="247" t="s">
        <v>1151</v>
      </c>
      <c r="B650" s="3">
        <f>MATCH($A650,Sheet1!ACCOUNTNO,0)</f>
        <v>107</v>
      </c>
      <c r="C650" s="3">
        <f t="shared" si="114"/>
        <v>107</v>
      </c>
      <c r="D650" s="3" t="str">
        <f>IF(D$3=0,0,INDEX(Sheet1!RawDataCols,$C650,D$5))</f>
        <v>21160A15</v>
      </c>
      <c r="E650" s="3" t="str">
        <f>IF(E$3=0,0,INDEX(Sheet1!RawDataCols,$C650,E$5))</f>
        <v xml:space="preserve">21160          </v>
      </c>
      <c r="F650" s="3" t="str">
        <f>IF(F$3=0,0,INDEX(Sheet1!RawDataCols,$C650,F$5))</f>
        <v xml:space="preserve">A15            </v>
      </c>
      <c r="G650" s="3" t="str">
        <f>IF(G$3=0,0,INDEX(Sheet1!RawDataCols,$C650,G$5))</f>
        <v xml:space="preserve">               </v>
      </c>
      <c r="H650" s="3" t="str">
        <f>IF(H$3=0,0,INDEX(Sheet1!RawDataCols,$C650,H$5))</f>
        <v xml:space="preserve">               </v>
      </c>
      <c r="I650" s="3" t="str">
        <f>IF(I$3=0,0,INDEX(Sheet1!RawDataCols,$C650,I$5))</f>
        <v xml:space="preserve">               </v>
      </c>
      <c r="J650" s="3" t="str">
        <f>IF(J$3=0,0,INDEX(Sheet1!RawDataCols,$C650,J$5))</f>
        <v xml:space="preserve">               </v>
      </c>
      <c r="K650" s="3" t="str">
        <f>IF(K$3=0,0,INDEX(Sheet1!RawDataCols,$C650,K$5))</f>
        <v xml:space="preserve">               </v>
      </c>
      <c r="L650" s="3" t="str">
        <f>IF(L$3=0,0,INDEX(Sheet1!RawDataCols,$C650,L$5))</f>
        <v xml:space="preserve">               </v>
      </c>
      <c r="M650" s="3" t="str">
        <f>IF(M$3=0,0,INDEX(Sheet1!RawDataCols,$C650,M$5))</f>
        <v xml:space="preserve">F007  </v>
      </c>
      <c r="N650" s="3" t="str">
        <f>IF(N$3=0,0,INDEX(Sheet1!RawDataCols,$C650,N$5))</f>
        <v>Management Fee - 236 Queen Road</v>
      </c>
      <c r="O650" s="3">
        <f>INDEX(Sheet1!RawDataCols,$C650,O$5)</f>
        <v>13</v>
      </c>
      <c r="P650" s="3" t="str">
        <f>INDEX(Sheet1!RawDataCols,$C650,P$5)</f>
        <v>Cost and Expenses</v>
      </c>
      <c r="Q650" s="3" t="str">
        <f>IF(Q$3=0,0,INDEX(Sheet1!RawDataCols,$C650,Q$5))</f>
        <v>I</v>
      </c>
      <c r="R650" s="3">
        <f>IF(OR(GL_Cat_Code=8,GL_Cat_Code=12,GL_Cat_Code=28,GL_Cat_Code=32,GL_Cat_Code=36,GL_Cat_Code=40),-1,1)</f>
        <v>1</v>
      </c>
      <c r="S650" s="3">
        <f>IF(OR(GL_Cat_Code=8,GL_Cat_Code=12,GL_Cat_Code=28,GL_Cat_Code=32,GL_Cat_Code=36,GL_Cat_Code=40),1,-1)</f>
        <v>-1</v>
      </c>
      <c r="T650" s="3">
        <f>IF(T$3=0,0,INDEX(Sheet1!RawDataCols,$C650,T$5)*$R650)</f>
        <v>0</v>
      </c>
      <c r="U650" s="3">
        <f>IF(U$3=0,0,INDEX(Sheet1!RawDataCols,$C650,U$5)*$R650)</f>
        <v>624.44000000000005</v>
      </c>
      <c r="V650" s="3">
        <f>IF(V$3=0,0,INDEX(Sheet1!RawDataCols,$C650,V$5)*$R650)</f>
        <v>307.10000000000002</v>
      </c>
      <c r="W650" s="3">
        <f>IF(W$3=0,0,INDEX(Sheet1!RawDataCols,$C650,W$5)*$R650)</f>
        <v>0</v>
      </c>
      <c r="X650" s="3">
        <f>IF(X$3=0,0,INDEX(Sheet1!RawDataCols,$C650,X$5)*$R650)</f>
        <v>74.400000000000006</v>
      </c>
      <c r="Y650" s="3">
        <f>IF(Y$3=0,0,INDEX(Sheet1!RawDataCols,$C650,Y$5)*$R650)</f>
        <v>307.10000000000002</v>
      </c>
      <c r="Z650" s="3">
        <f>IF(Z$3=0,0,INDEX(Sheet1!RawDataCols,$C650,Z$5)*$R650)</f>
        <v>346.76</v>
      </c>
      <c r="AA650" s="3">
        <f>IF(AA$3=0,0,INDEX(Sheet1!RawDataCols,$C650,AA$5)*$R650)</f>
        <v>91.1</v>
      </c>
      <c r="AB650" s="3">
        <f>IF(AB$3=0,0,INDEX(Sheet1!RawDataCols,$C650,AB$5)*$R650)</f>
        <v>307.10000000000002</v>
      </c>
      <c r="AC650" s="3">
        <f>IF(AC$3=0,0,INDEX(Sheet1!RawDataCols,$C650,AC$5)*$R650)</f>
        <v>0</v>
      </c>
      <c r="AD650" s="3">
        <f>IF(AD$3=0,0,INDEX(Sheet1!RawDataCols,$C650,AD$5)*$R650)</f>
        <v>626.54</v>
      </c>
      <c r="AE650" s="3">
        <f>IF(AE$3=0,0,INDEX(Sheet1!RawDataCols,$C650,AE$5)*$R650)</f>
        <v>307.10000000000002</v>
      </c>
      <c r="AF650" s="3">
        <f>IF(AF$3=0,0,INDEX(Sheet1!RawDataCols,$C650,AF$5)*$R650)</f>
        <v>0</v>
      </c>
      <c r="AG650" s="3">
        <f>IF(AG$3=0,0,INDEX(Sheet1!RawDataCols,$C650,AG$5)*$R650)</f>
        <v>76.5</v>
      </c>
      <c r="AH650" s="3">
        <f>IF(AH$3=0,0,INDEX(Sheet1!RawDataCols,$C650,AH$5)*$R650)</f>
        <v>307.10000000000002</v>
      </c>
      <c r="AI650" s="3">
        <f>IF(AI$3=0,0,INDEX(Sheet1!RawDataCols,$C650,AI$5)*$R650)</f>
        <v>201.74</v>
      </c>
      <c r="AJ650" s="3">
        <f>IF(AJ$3=0,0,INDEX(Sheet1!RawDataCols,$C650,AJ$5)*$R650)</f>
        <v>531.42999999999995</v>
      </c>
      <c r="AK650" s="3">
        <f>IF(AK$3=0,0,INDEX(Sheet1!RawDataCols,$C650,AK$5)*$R650)</f>
        <v>307.10000000000002</v>
      </c>
      <c r="AL650" s="3">
        <f>IF(AL$3=0,0,INDEX(Sheet1!RawDataCols,$C650,AL$5)*$R650)</f>
        <v>0</v>
      </c>
      <c r="AM650" s="3">
        <f>IF(AM$3=0,0,INDEX(Sheet1!RawDataCols,$C650,AM$5)*$R650)</f>
        <v>182.17</v>
      </c>
      <c r="AN650" s="3">
        <f>IF(AN$3=0,0,INDEX(Sheet1!RawDataCols,$C650,AN$5)*$R650)</f>
        <v>182.17</v>
      </c>
      <c r="AO650" s="3">
        <f>IF(AO$3=0,0,INDEX(Sheet1!RawDataCols,$C650,AO$5)*$R650)</f>
        <v>612.78</v>
      </c>
      <c r="AP650" s="3">
        <f>IF(AP$3=0,0,INDEX(Sheet1!RawDataCols,$C650,AP$5)*$R650)</f>
        <v>85.71</v>
      </c>
      <c r="AQ650" s="3">
        <f>IF(AQ$3=0,0,INDEX(Sheet1!RawDataCols,$C650,AQ$5)*$R650)</f>
        <v>307.10000000000002</v>
      </c>
      <c r="AR650" s="3">
        <f>IF(AR$3=0,0,INDEX(Sheet1!RawDataCols,$C650,AR$5)*$R650)</f>
        <v>83.65</v>
      </c>
      <c r="AS650" s="3">
        <f>IF(AS$3=0,0,INDEX(Sheet1!RawDataCols,$C650,AS$5)*$R650)</f>
        <v>91.1</v>
      </c>
      <c r="AT650" s="3">
        <f>IF(AT$3=0,0,INDEX(Sheet1!RawDataCols,$C650,AT$5)*$R650)</f>
        <v>307.10000000000002</v>
      </c>
      <c r="AU650" s="3">
        <f>IF(AU$3=0,0,INDEX(Sheet1!RawDataCols,$C650,AU$5)*$R650)</f>
        <v>79.69</v>
      </c>
      <c r="AV650" s="3">
        <f>IF(AV$3=0,0,INDEX(Sheet1!RawDataCols,$C650,AV$5)*$R650)</f>
        <v>622.5</v>
      </c>
      <c r="AW650" s="3">
        <f>IF(AW$3=0,0,INDEX(Sheet1!RawDataCols,$C650,AW$5)*$R650)</f>
        <v>307.10000000000002</v>
      </c>
      <c r="AX650" s="3">
        <f>IF(AX$3=0,0,INDEX(Sheet1!RawDataCols,$C650,AX$5)*$R650)</f>
        <v>616.36</v>
      </c>
      <c r="AY650" s="3">
        <f>IF(AY$3=0,0,INDEX(Sheet1!RawDataCols,$C650,AY$5)*$R650)</f>
        <v>72.23</v>
      </c>
      <c r="AZ650" s="3">
        <f>IF(AZ$3=0,0,INDEX(Sheet1!RawDataCols,$C650,AZ$5)*$R650)</f>
        <v>307.10000000000002</v>
      </c>
      <c r="BA650" s="3">
        <f>IF(BA$3=0,0,INDEX(Sheet1!RawDataCols,$C650,BA$5)*$R650)</f>
        <v>71.95</v>
      </c>
      <c r="BB650" s="3">
        <f>IF(BB$3=0,0,INDEX(Sheet1!RawDataCols,$C650,BB$5)*$R650)</f>
        <v>0</v>
      </c>
      <c r="BC650" s="3">
        <f>IF(BC$3=0,0,INDEX(Sheet1!RawDataCols,$C650,BC$5)*$R650)</f>
        <v>307.10000000000002</v>
      </c>
      <c r="BD650" s="3">
        <f>IF(BD$3=0,0,INDEX(Sheet1!RawDataCols,$C650,BD$5)*$R650)</f>
        <v>89</v>
      </c>
      <c r="BE650" s="3">
        <f>IF(BE$3=0,0,INDEX(Sheet1!RawDataCols,$C650,BE$5)*$R650)</f>
        <v>0</v>
      </c>
      <c r="BF650" s="3">
        <f>IF(BF$3=0,0,INDEX(Sheet1!RawDataCols,$C650,BF$5)*$R650)</f>
        <v>307.10000000000002</v>
      </c>
      <c r="BG650" s="179">
        <f>IF(BG$3=0,0,INDEX(Sheet1!RawDataCols,$C650,BG$5)*$R650)</f>
        <v>89</v>
      </c>
      <c r="BH650" s="33">
        <f t="shared" si="115"/>
        <v>3078.12</v>
      </c>
      <c r="BI650" s="33">
        <f t="shared" si="116"/>
        <v>3560.2699999999995</v>
      </c>
      <c r="BJ650" s="33">
        <f t="shared" si="117"/>
        <v>2101.9300000000003</v>
      </c>
      <c r="BK650" s="3">
        <f>IF(BK$3=0,0,INDEX(Sheet1!RawDataCols,$C650,BK$5)*$R650)</f>
        <v>254.30500000000001</v>
      </c>
      <c r="BL650" s="3">
        <f>IF(BL$3=0,0,INDEX(Sheet1!RawDataCols,$C650,BL$5)*$R650)</f>
        <v>147.12928500000001</v>
      </c>
      <c r="BM650" s="3">
        <f>IF(BM$3=0,0,INDEX(Sheet1!RawDataCols,$C650,BM$5)*$R650)</f>
        <v>272.01499999999999</v>
      </c>
      <c r="BN650" s="3">
        <f>IF(BN$3=0,0,INDEX(Sheet1!RawDataCols,$C650,BN$5)*$R650)</f>
        <v>168.23071400000001</v>
      </c>
      <c r="BO650" s="3">
        <f>IF(BO$3=0,0,INDEX(Sheet1!RawDataCols,$C650,BO$5)*$R650)</f>
        <v>141.435</v>
      </c>
      <c r="BP650" s="3">
        <f>IF(BP$3=0,0,INDEX(Sheet1!RawDataCols,$C650,BP$5)*$R650)</f>
        <v>1511.31</v>
      </c>
      <c r="BQ650" s="3">
        <f t="shared" si="118"/>
        <v>789.94</v>
      </c>
      <c r="BR650" s="3">
        <f t="shared" si="119"/>
        <v>1234.4699999999998</v>
      </c>
      <c r="BS650" s="3">
        <f t="shared" si="120"/>
        <v>358.98</v>
      </c>
      <c r="BT650" s="3">
        <f t="shared" si="121"/>
        <v>1053.71</v>
      </c>
      <c r="BU650" s="3" t="str">
        <f>INDEX(Sheet1!$BS$2:$BS$1000,MATCH($A650,Sheet1!$A$2:$A$1000,0))</f>
        <v>08</v>
      </c>
      <c r="BV650" s="3">
        <f>INDEX(Sheet1!$BT$2:$BT$1000,MATCH($A650,Sheet1!$A$2:$A$1000,0))</f>
        <v>1053.71</v>
      </c>
    </row>
    <row r="651" spans="1:74" x14ac:dyDescent="0.2">
      <c r="A651" s="247" t="s">
        <v>1196</v>
      </c>
      <c r="B651" s="3">
        <f>MATCH($A651,Sheet1!ACCOUNTNO,0)</f>
        <v>109</v>
      </c>
      <c r="C651" s="3">
        <f t="shared" si="114"/>
        <v>109</v>
      </c>
      <c r="D651" s="3" t="str">
        <f>IF(D$3=0,0,INDEX(Sheet1!RawDataCols,$C651,D$5))</f>
        <v>22160A01</v>
      </c>
      <c r="E651" s="3" t="str">
        <f>IF(E$3=0,0,INDEX(Sheet1!RawDataCols,$C651,E$5))</f>
        <v xml:space="preserve">22160          </v>
      </c>
      <c r="F651" s="3" t="str">
        <f>IF(F$3=0,0,INDEX(Sheet1!RawDataCols,$C651,F$5))</f>
        <v xml:space="preserve">A01            </v>
      </c>
      <c r="G651" s="3" t="str">
        <f>IF(G$3=0,0,INDEX(Sheet1!RawDataCols,$C651,G$5))</f>
        <v xml:space="preserve">               </v>
      </c>
      <c r="H651" s="3" t="str">
        <f>IF(H$3=0,0,INDEX(Sheet1!RawDataCols,$C651,H$5))</f>
        <v xml:space="preserve">               </v>
      </c>
      <c r="I651" s="3" t="str">
        <f>IF(I$3=0,0,INDEX(Sheet1!RawDataCols,$C651,I$5))</f>
        <v xml:space="preserve">               </v>
      </c>
      <c r="J651" s="3" t="str">
        <f>IF(J$3=0,0,INDEX(Sheet1!RawDataCols,$C651,J$5))</f>
        <v xml:space="preserve">               </v>
      </c>
      <c r="K651" s="3" t="str">
        <f>IF(K$3=0,0,INDEX(Sheet1!RawDataCols,$C651,K$5))</f>
        <v xml:space="preserve">               </v>
      </c>
      <c r="L651" s="3" t="str">
        <f>IF(L$3=0,0,INDEX(Sheet1!RawDataCols,$C651,L$5))</f>
        <v xml:space="preserve">               </v>
      </c>
      <c r="M651" s="3" t="str">
        <f>IF(M$3=0,0,INDEX(Sheet1!RawDataCols,$C651,M$5))</f>
        <v xml:space="preserve">F007  </v>
      </c>
      <c r="N651" s="3" t="str">
        <f>IF(N$3=0,0,INDEX(Sheet1!RawDataCols,$C651,N$5))</f>
        <v>Bad Debts-6 Circuit Dr</v>
      </c>
      <c r="O651" s="3">
        <f>INDEX(Sheet1!RawDataCols,$C651,O$5)</f>
        <v>13</v>
      </c>
      <c r="P651" s="3" t="str">
        <f>INDEX(Sheet1!RawDataCols,$C651,P$5)</f>
        <v>Cost and Expenses</v>
      </c>
      <c r="Q651" s="3" t="str">
        <f>IF(Q$3=0,0,INDEX(Sheet1!RawDataCols,$C651,Q$5))</f>
        <v>I</v>
      </c>
      <c r="R651" s="3">
        <f>IF(OR(GL_Cat_Code=8,GL_Cat_Code=12,GL_Cat_Code=28,GL_Cat_Code=32,GL_Cat_Code=36,GL_Cat_Code=40),-1,1)</f>
        <v>1</v>
      </c>
      <c r="S651" s="3">
        <f>IF(OR(GL_Cat_Code=8,GL_Cat_Code=12,GL_Cat_Code=28,GL_Cat_Code=32,GL_Cat_Code=36,GL_Cat_Code=40),1,-1)</f>
        <v>-1</v>
      </c>
      <c r="T651" s="3">
        <f>IF(T$3=0,0,INDEX(Sheet1!RawDataCols,$C651,T$5)*$R651)</f>
        <v>0</v>
      </c>
      <c r="U651" s="3">
        <f>IF(U$3=0,0,INDEX(Sheet1!RawDataCols,$C651,U$5)*$R651)</f>
        <v>0</v>
      </c>
      <c r="V651" s="3">
        <f>IF(V$3=0,0,INDEX(Sheet1!RawDataCols,$C651,V$5)*$R651)</f>
        <v>0</v>
      </c>
      <c r="W651" s="3">
        <f>IF(W$3=0,0,INDEX(Sheet1!RawDataCols,$C651,W$5)*$R651)</f>
        <v>0</v>
      </c>
      <c r="X651" s="3">
        <f>IF(X$3=0,0,INDEX(Sheet1!RawDataCols,$C651,X$5)*$R651)</f>
        <v>0</v>
      </c>
      <c r="Y651" s="3">
        <f>IF(Y$3=0,0,INDEX(Sheet1!RawDataCols,$C651,Y$5)*$R651)</f>
        <v>0</v>
      </c>
      <c r="Z651" s="3">
        <f>IF(Z$3=0,0,INDEX(Sheet1!RawDataCols,$C651,Z$5)*$R651)</f>
        <v>0</v>
      </c>
      <c r="AA651" s="3">
        <f>IF(AA$3=0,0,INDEX(Sheet1!RawDataCols,$C651,AA$5)*$R651)</f>
        <v>0</v>
      </c>
      <c r="AB651" s="3">
        <f>IF(AB$3=0,0,INDEX(Sheet1!RawDataCols,$C651,AB$5)*$R651)</f>
        <v>0</v>
      </c>
      <c r="AC651" s="3">
        <f>IF(AC$3=0,0,INDEX(Sheet1!RawDataCols,$C651,AC$5)*$R651)</f>
        <v>0</v>
      </c>
      <c r="AD651" s="3">
        <f>IF(AD$3=0,0,INDEX(Sheet1!RawDataCols,$C651,AD$5)*$R651)</f>
        <v>0</v>
      </c>
      <c r="AE651" s="3">
        <f>IF(AE$3=0,0,INDEX(Sheet1!RawDataCols,$C651,AE$5)*$R651)</f>
        <v>0</v>
      </c>
      <c r="AF651" s="3">
        <f>IF(AF$3=0,0,INDEX(Sheet1!RawDataCols,$C651,AF$5)*$R651)</f>
        <v>0</v>
      </c>
      <c r="AG651" s="3">
        <f>IF(AG$3=0,0,INDEX(Sheet1!RawDataCols,$C651,AG$5)*$R651)</f>
        <v>0</v>
      </c>
      <c r="AH651" s="3">
        <f>IF(AH$3=0,0,INDEX(Sheet1!RawDataCols,$C651,AH$5)*$R651)</f>
        <v>0</v>
      </c>
      <c r="AI651" s="3">
        <f>IF(AI$3=0,0,INDEX(Sheet1!RawDataCols,$C651,AI$5)*$R651)</f>
        <v>0</v>
      </c>
      <c r="AJ651" s="3">
        <f>IF(AJ$3=0,0,INDEX(Sheet1!RawDataCols,$C651,AJ$5)*$R651)</f>
        <v>0</v>
      </c>
      <c r="AK651" s="3">
        <f>IF(AK$3=0,0,INDEX(Sheet1!RawDataCols,$C651,AK$5)*$R651)</f>
        <v>0</v>
      </c>
      <c r="AL651" s="3">
        <f>IF(AL$3=0,0,INDEX(Sheet1!RawDataCols,$C651,AL$5)*$R651)</f>
        <v>0</v>
      </c>
      <c r="AM651" s="3">
        <f>IF(AM$3=0,0,INDEX(Sheet1!RawDataCols,$C651,AM$5)*$R651)</f>
        <v>0</v>
      </c>
      <c r="AN651" s="3">
        <f>IF(AN$3=0,0,INDEX(Sheet1!RawDataCols,$C651,AN$5)*$R651)</f>
        <v>0</v>
      </c>
      <c r="AO651" s="3">
        <f>IF(AO$3=0,0,INDEX(Sheet1!RawDataCols,$C651,AO$5)*$R651)</f>
        <v>0</v>
      </c>
      <c r="AP651" s="3">
        <f>IF(AP$3=0,0,INDEX(Sheet1!RawDataCols,$C651,AP$5)*$R651)</f>
        <v>0</v>
      </c>
      <c r="AQ651" s="3">
        <f>IF(AQ$3=0,0,INDEX(Sheet1!RawDataCols,$C651,AQ$5)*$R651)</f>
        <v>0</v>
      </c>
      <c r="AR651" s="3">
        <f>IF(AR$3=0,0,INDEX(Sheet1!RawDataCols,$C651,AR$5)*$R651)</f>
        <v>0</v>
      </c>
      <c r="AS651" s="3">
        <f>IF(AS$3=0,0,INDEX(Sheet1!RawDataCols,$C651,AS$5)*$R651)</f>
        <v>0</v>
      </c>
      <c r="AT651" s="3">
        <f>IF(AT$3=0,0,INDEX(Sheet1!RawDataCols,$C651,AT$5)*$R651)</f>
        <v>0</v>
      </c>
      <c r="AU651" s="3">
        <f>IF(AU$3=0,0,INDEX(Sheet1!RawDataCols,$C651,AU$5)*$R651)</f>
        <v>0</v>
      </c>
      <c r="AV651" s="3">
        <f>IF(AV$3=0,0,INDEX(Sheet1!RawDataCols,$C651,AV$5)*$R651)</f>
        <v>0</v>
      </c>
      <c r="AW651" s="3">
        <f>IF(AW$3=0,0,INDEX(Sheet1!RawDataCols,$C651,AW$5)*$R651)</f>
        <v>0</v>
      </c>
      <c r="AX651" s="3">
        <f>IF(AX$3=0,0,INDEX(Sheet1!RawDataCols,$C651,AX$5)*$R651)</f>
        <v>0</v>
      </c>
      <c r="AY651" s="3">
        <f>IF(AY$3=0,0,INDEX(Sheet1!RawDataCols,$C651,AY$5)*$R651)</f>
        <v>0</v>
      </c>
      <c r="AZ651" s="3">
        <f>IF(AZ$3=0,0,INDEX(Sheet1!RawDataCols,$C651,AZ$5)*$R651)</f>
        <v>0</v>
      </c>
      <c r="BA651" s="3">
        <f>IF(BA$3=0,0,INDEX(Sheet1!RawDataCols,$C651,BA$5)*$R651)</f>
        <v>0</v>
      </c>
      <c r="BB651" s="3">
        <f>IF(BB$3=0,0,INDEX(Sheet1!RawDataCols,$C651,BB$5)*$R651)</f>
        <v>0</v>
      </c>
      <c r="BC651" s="3">
        <f>IF(BC$3=0,0,INDEX(Sheet1!RawDataCols,$C651,BC$5)*$R651)</f>
        <v>0</v>
      </c>
      <c r="BD651" s="3">
        <f>IF(BD$3=0,0,INDEX(Sheet1!RawDataCols,$C651,BD$5)*$R651)</f>
        <v>0</v>
      </c>
      <c r="BE651" s="3">
        <f>IF(BE$3=0,0,INDEX(Sheet1!RawDataCols,$C651,BE$5)*$R651)</f>
        <v>0</v>
      </c>
      <c r="BF651" s="3">
        <f>IF(BF$3=0,0,INDEX(Sheet1!RawDataCols,$C651,BF$5)*$R651)</f>
        <v>0</v>
      </c>
      <c r="BG651" s="179">
        <f>IF(BG$3=0,0,INDEX(Sheet1!RawDataCols,$C651,BG$5)*$R651)</f>
        <v>0</v>
      </c>
      <c r="BH651" s="33">
        <f t="shared" si="115"/>
        <v>0</v>
      </c>
      <c r="BI651" s="33">
        <f t="shared" si="116"/>
        <v>0</v>
      </c>
      <c r="BJ651" s="33">
        <f t="shared" si="117"/>
        <v>0</v>
      </c>
      <c r="BK651" s="3">
        <f>IF(BK$3=0,0,INDEX(Sheet1!RawDataCols,$C651,BK$5)*$R651)</f>
        <v>0</v>
      </c>
      <c r="BL651" s="3">
        <f>IF(BL$3=0,0,INDEX(Sheet1!RawDataCols,$C651,BL$5)*$R651)</f>
        <v>0</v>
      </c>
      <c r="BM651" s="3">
        <f>IF(BM$3=0,0,INDEX(Sheet1!RawDataCols,$C651,BM$5)*$R651)</f>
        <v>217.08375000000001</v>
      </c>
      <c r="BN651" s="3">
        <f>IF(BN$3=0,0,INDEX(Sheet1!RawDataCols,$C651,BN$5)*$R651)</f>
        <v>566.301875</v>
      </c>
      <c r="BO651" s="3">
        <f>IF(BO$3=0,0,INDEX(Sheet1!RawDataCols,$C651,BO$5)*$R651)</f>
        <v>0</v>
      </c>
      <c r="BP651" s="3">
        <f>IF(BP$3=0,0,INDEX(Sheet1!RawDataCols,$C651,BP$5)*$R651)</f>
        <v>0</v>
      </c>
      <c r="BQ651" s="3">
        <f t="shared" si="118"/>
        <v>0</v>
      </c>
      <c r="BR651" s="3">
        <f t="shared" si="119"/>
        <v>0</v>
      </c>
      <c r="BS651" s="3">
        <f t="shared" si="120"/>
        <v>0</v>
      </c>
      <c r="BT651" s="3">
        <f t="shared" si="121"/>
        <v>0</v>
      </c>
      <c r="BU651" s="3" t="str">
        <f>INDEX(Sheet1!$BS$2:$BS$1000,MATCH($A651,Sheet1!$A$2:$A$1000,0))</f>
        <v>09</v>
      </c>
      <c r="BV651" s="3">
        <f>INDEX(Sheet1!$BT$2:$BT$1000,MATCH($A651,Sheet1!$A$2:$A$1000,0))</f>
        <v>0</v>
      </c>
    </row>
    <row r="652" spans="1:74" x14ac:dyDescent="0.2">
      <c r="A652" s="247" t="s">
        <v>1198</v>
      </c>
      <c r="B652" s="3">
        <f>MATCH($A652,Sheet1!ACCOUNTNO,0)</f>
        <v>110</v>
      </c>
      <c r="C652" s="3">
        <f t="shared" si="114"/>
        <v>110</v>
      </c>
      <c r="D652" s="3" t="str">
        <f>IF(D$3=0,0,INDEX(Sheet1!RawDataCols,$C652,D$5))</f>
        <v>22160A03</v>
      </c>
      <c r="E652" s="3" t="str">
        <f>IF(E$3=0,0,INDEX(Sheet1!RawDataCols,$C652,E$5))</f>
        <v xml:space="preserve">22160          </v>
      </c>
      <c r="F652" s="3" t="str">
        <f>IF(F$3=0,0,INDEX(Sheet1!RawDataCols,$C652,F$5))</f>
        <v xml:space="preserve">A03            </v>
      </c>
      <c r="G652" s="3" t="str">
        <f>IF(G$3=0,0,INDEX(Sheet1!RawDataCols,$C652,G$5))</f>
        <v xml:space="preserve">               </v>
      </c>
      <c r="H652" s="3" t="str">
        <f>IF(H$3=0,0,INDEX(Sheet1!RawDataCols,$C652,H$5))</f>
        <v xml:space="preserve">               </v>
      </c>
      <c r="I652" s="3" t="str">
        <f>IF(I$3=0,0,INDEX(Sheet1!RawDataCols,$C652,I$5))</f>
        <v xml:space="preserve">               </v>
      </c>
      <c r="J652" s="3" t="str">
        <f>IF(J$3=0,0,INDEX(Sheet1!RawDataCols,$C652,J$5))</f>
        <v xml:space="preserve">               </v>
      </c>
      <c r="K652" s="3" t="str">
        <f>IF(K$3=0,0,INDEX(Sheet1!RawDataCols,$C652,K$5))</f>
        <v xml:space="preserve">               </v>
      </c>
      <c r="L652" s="3" t="str">
        <f>IF(L$3=0,0,INDEX(Sheet1!RawDataCols,$C652,L$5))</f>
        <v xml:space="preserve">               </v>
      </c>
      <c r="M652" s="3" t="str">
        <f>IF(M$3=0,0,INDEX(Sheet1!RawDataCols,$C652,M$5))</f>
        <v xml:space="preserve">F007  </v>
      </c>
      <c r="N652" s="3" t="str">
        <f>IF(N$3=0,0,INDEX(Sheet1!RawDataCols,$C652,N$5))</f>
        <v>Bad Debts-33 Franklin St</v>
      </c>
      <c r="O652" s="3">
        <f>INDEX(Sheet1!RawDataCols,$C652,O$5)</f>
        <v>13</v>
      </c>
      <c r="P652" s="3" t="str">
        <f>INDEX(Sheet1!RawDataCols,$C652,P$5)</f>
        <v>Cost and Expenses</v>
      </c>
      <c r="Q652" s="3" t="str">
        <f>IF(Q$3=0,0,INDEX(Sheet1!RawDataCols,$C652,Q$5))</f>
        <v>I</v>
      </c>
      <c r="R652" s="3">
        <f>IF(OR(GL_Cat_Code=8,GL_Cat_Code=12,GL_Cat_Code=28,GL_Cat_Code=32,GL_Cat_Code=36,GL_Cat_Code=40),-1,1)</f>
        <v>1</v>
      </c>
      <c r="S652" s="3">
        <f>IF(OR(GL_Cat_Code=8,GL_Cat_Code=12,GL_Cat_Code=28,GL_Cat_Code=32,GL_Cat_Code=36,GL_Cat_Code=40),1,-1)</f>
        <v>-1</v>
      </c>
      <c r="T652" s="3">
        <f>IF(T$3=0,0,INDEX(Sheet1!RawDataCols,$C652,T$5)*$R652)</f>
        <v>0</v>
      </c>
      <c r="U652" s="3">
        <f>IF(U$3=0,0,INDEX(Sheet1!RawDataCols,$C652,U$5)*$R652)</f>
        <v>0</v>
      </c>
      <c r="V652" s="3">
        <f>IF(V$3=0,0,INDEX(Sheet1!RawDataCols,$C652,V$5)*$R652)</f>
        <v>0</v>
      </c>
      <c r="W652" s="3">
        <f>IF(W$3=0,0,INDEX(Sheet1!RawDataCols,$C652,W$5)*$R652)</f>
        <v>0</v>
      </c>
      <c r="X652" s="3">
        <f>IF(X$3=0,0,INDEX(Sheet1!RawDataCols,$C652,X$5)*$R652)</f>
        <v>0</v>
      </c>
      <c r="Y652" s="3">
        <f>IF(Y$3=0,0,INDEX(Sheet1!RawDataCols,$C652,Y$5)*$R652)</f>
        <v>0</v>
      </c>
      <c r="Z652" s="3">
        <f>IF(Z$3=0,0,INDEX(Sheet1!RawDataCols,$C652,Z$5)*$R652)</f>
        <v>0</v>
      </c>
      <c r="AA652" s="3">
        <f>IF(AA$3=0,0,INDEX(Sheet1!RawDataCols,$C652,AA$5)*$R652)</f>
        <v>0</v>
      </c>
      <c r="AB652" s="3">
        <f>IF(AB$3=0,0,INDEX(Sheet1!RawDataCols,$C652,AB$5)*$R652)</f>
        <v>0</v>
      </c>
      <c r="AC652" s="3">
        <f>IF(AC$3=0,0,INDEX(Sheet1!RawDataCols,$C652,AC$5)*$R652)</f>
        <v>25</v>
      </c>
      <c r="AD652" s="3">
        <f>IF(AD$3=0,0,INDEX(Sheet1!RawDataCols,$C652,AD$5)*$R652)</f>
        <v>0</v>
      </c>
      <c r="AE652" s="3">
        <f>IF(AE$3=0,0,INDEX(Sheet1!RawDataCols,$C652,AE$5)*$R652)</f>
        <v>0</v>
      </c>
      <c r="AF652" s="3">
        <f>IF(AF$3=0,0,INDEX(Sheet1!RawDataCols,$C652,AF$5)*$R652)</f>
        <v>0</v>
      </c>
      <c r="AG652" s="3">
        <f>IF(AG$3=0,0,INDEX(Sheet1!RawDataCols,$C652,AG$5)*$R652)</f>
        <v>0</v>
      </c>
      <c r="AH652" s="3">
        <f>IF(AH$3=0,0,INDEX(Sheet1!RawDataCols,$C652,AH$5)*$R652)</f>
        <v>0</v>
      </c>
      <c r="AI652" s="3">
        <f>IF(AI$3=0,0,INDEX(Sheet1!RawDataCols,$C652,AI$5)*$R652)</f>
        <v>0</v>
      </c>
      <c r="AJ652" s="3">
        <f>IF(AJ$3=0,0,INDEX(Sheet1!RawDataCols,$C652,AJ$5)*$R652)</f>
        <v>0</v>
      </c>
      <c r="AK652" s="3">
        <f>IF(AK$3=0,0,INDEX(Sheet1!RawDataCols,$C652,AK$5)*$R652)</f>
        <v>0</v>
      </c>
      <c r="AL652" s="3">
        <f>IF(AL$3=0,0,INDEX(Sheet1!RawDataCols,$C652,AL$5)*$R652)</f>
        <v>0</v>
      </c>
      <c r="AM652" s="3">
        <f>IF(AM$3=0,0,INDEX(Sheet1!RawDataCols,$C652,AM$5)*$R652)</f>
        <v>0</v>
      </c>
      <c r="AN652" s="3">
        <f>IF(AN$3=0,0,INDEX(Sheet1!RawDataCols,$C652,AN$5)*$R652)</f>
        <v>0</v>
      </c>
      <c r="AO652" s="3">
        <f>IF(AO$3=0,0,INDEX(Sheet1!RawDataCols,$C652,AO$5)*$R652)</f>
        <v>0</v>
      </c>
      <c r="AP652" s="3">
        <f>IF(AP$3=0,0,INDEX(Sheet1!RawDataCols,$C652,AP$5)*$R652)</f>
        <v>0</v>
      </c>
      <c r="AQ652" s="3">
        <f>IF(AQ$3=0,0,INDEX(Sheet1!RawDataCols,$C652,AQ$5)*$R652)</f>
        <v>0</v>
      </c>
      <c r="AR652" s="3">
        <f>IF(AR$3=0,0,INDEX(Sheet1!RawDataCols,$C652,AR$5)*$R652)</f>
        <v>0</v>
      </c>
      <c r="AS652" s="3">
        <f>IF(AS$3=0,0,INDEX(Sheet1!RawDataCols,$C652,AS$5)*$R652)</f>
        <v>0</v>
      </c>
      <c r="AT652" s="3">
        <f>IF(AT$3=0,0,INDEX(Sheet1!RawDataCols,$C652,AT$5)*$R652)</f>
        <v>0</v>
      </c>
      <c r="AU652" s="3">
        <f>IF(AU$3=0,0,INDEX(Sheet1!RawDataCols,$C652,AU$5)*$R652)</f>
        <v>0</v>
      </c>
      <c r="AV652" s="3">
        <f>IF(AV$3=0,0,INDEX(Sheet1!RawDataCols,$C652,AV$5)*$R652)</f>
        <v>0</v>
      </c>
      <c r="AW652" s="3">
        <f>IF(AW$3=0,0,INDEX(Sheet1!RawDataCols,$C652,AW$5)*$R652)</f>
        <v>0</v>
      </c>
      <c r="AX652" s="3">
        <f>IF(AX$3=0,0,INDEX(Sheet1!RawDataCols,$C652,AX$5)*$R652)</f>
        <v>0</v>
      </c>
      <c r="AY652" s="3">
        <f>IF(AY$3=0,0,INDEX(Sheet1!RawDataCols,$C652,AY$5)*$R652)</f>
        <v>0</v>
      </c>
      <c r="AZ652" s="3">
        <f>IF(AZ$3=0,0,INDEX(Sheet1!RawDataCols,$C652,AZ$5)*$R652)</f>
        <v>0</v>
      </c>
      <c r="BA652" s="3">
        <f>IF(BA$3=0,0,INDEX(Sheet1!RawDataCols,$C652,BA$5)*$R652)</f>
        <v>0</v>
      </c>
      <c r="BB652" s="3">
        <f>IF(BB$3=0,0,INDEX(Sheet1!RawDataCols,$C652,BB$5)*$R652)</f>
        <v>0</v>
      </c>
      <c r="BC652" s="3">
        <f>IF(BC$3=0,0,INDEX(Sheet1!RawDataCols,$C652,BC$5)*$R652)</f>
        <v>0</v>
      </c>
      <c r="BD652" s="3">
        <f>IF(BD$3=0,0,INDEX(Sheet1!RawDataCols,$C652,BD$5)*$R652)</f>
        <v>0</v>
      </c>
      <c r="BE652" s="3">
        <f>IF(BE$3=0,0,INDEX(Sheet1!RawDataCols,$C652,BE$5)*$R652)</f>
        <v>0</v>
      </c>
      <c r="BF652" s="3">
        <f>IF(BF$3=0,0,INDEX(Sheet1!RawDataCols,$C652,BF$5)*$R652)</f>
        <v>0</v>
      </c>
      <c r="BG652" s="179">
        <f>IF(BG$3=0,0,INDEX(Sheet1!RawDataCols,$C652,BG$5)*$R652)</f>
        <v>0</v>
      </c>
      <c r="BH652" s="33">
        <f t="shared" si="115"/>
        <v>0</v>
      </c>
      <c r="BI652" s="33">
        <f t="shared" si="116"/>
        <v>0</v>
      </c>
      <c r="BJ652" s="33">
        <f t="shared" si="117"/>
        <v>25</v>
      </c>
      <c r="BK652" s="3">
        <f>IF(BK$3=0,0,INDEX(Sheet1!RawDataCols,$C652,BK$5)*$R652)</f>
        <v>0</v>
      </c>
      <c r="BL652" s="3">
        <f>IF(BL$3=0,0,INDEX(Sheet1!RawDataCols,$C652,BL$5)*$R652)</f>
        <v>1.5625</v>
      </c>
      <c r="BM652" s="3">
        <f>IF(BM$3=0,0,INDEX(Sheet1!RawDataCols,$C652,BM$5)*$R652)</f>
        <v>0</v>
      </c>
      <c r="BN652" s="3">
        <f>IF(BN$3=0,0,INDEX(Sheet1!RawDataCols,$C652,BN$5)*$R652)</f>
        <v>0</v>
      </c>
      <c r="BO652" s="3">
        <f>IF(BO$3=0,0,INDEX(Sheet1!RawDataCols,$C652,BO$5)*$R652)</f>
        <v>0</v>
      </c>
      <c r="BP652" s="3">
        <f>IF(BP$3=0,0,INDEX(Sheet1!RawDataCols,$C652,BP$5)*$R652)</f>
        <v>0</v>
      </c>
      <c r="BQ652" s="3">
        <f t="shared" si="118"/>
        <v>0</v>
      </c>
      <c r="BR652" s="3">
        <f t="shared" si="119"/>
        <v>0</v>
      </c>
      <c r="BS652" s="3">
        <f t="shared" si="120"/>
        <v>0</v>
      </c>
      <c r="BT652" s="3">
        <f t="shared" si="121"/>
        <v>0</v>
      </c>
      <c r="BU652" s="3" t="str">
        <f>INDEX(Sheet1!$BS$2:$BS$1000,MATCH($A652,Sheet1!$A$2:$A$1000,0))</f>
        <v>09</v>
      </c>
      <c r="BV652" s="3">
        <f>INDEX(Sheet1!$BT$2:$BT$1000,MATCH($A652,Sheet1!$A$2:$A$1000,0))</f>
        <v>0</v>
      </c>
    </row>
    <row r="653" spans="1:74" x14ac:dyDescent="0.2">
      <c r="A653" s="247" t="s">
        <v>1213</v>
      </c>
      <c r="B653" s="3">
        <f>MATCH($A653,Sheet1!ACCOUNTNO,0)</f>
        <v>126</v>
      </c>
      <c r="C653" s="3">
        <f t="shared" si="114"/>
        <v>126</v>
      </c>
      <c r="D653" s="3" t="str">
        <f>IF(D$3=0,0,INDEX(Sheet1!RawDataCols,$C653,D$5))</f>
        <v>22220A01</v>
      </c>
      <c r="E653" s="3" t="str">
        <f>IF(E$3=0,0,INDEX(Sheet1!RawDataCols,$C653,E$5))</f>
        <v xml:space="preserve">22220          </v>
      </c>
      <c r="F653" s="3" t="str">
        <f>IF(F$3=0,0,INDEX(Sheet1!RawDataCols,$C653,F$5))</f>
        <v xml:space="preserve">A01            </v>
      </c>
      <c r="G653" s="3" t="str">
        <f>IF(G$3=0,0,INDEX(Sheet1!RawDataCols,$C653,G$5))</f>
        <v xml:space="preserve">               </v>
      </c>
      <c r="H653" s="3" t="str">
        <f>IF(H$3=0,0,INDEX(Sheet1!RawDataCols,$C653,H$5))</f>
        <v xml:space="preserve">               </v>
      </c>
      <c r="I653" s="3" t="str">
        <f>IF(I$3=0,0,INDEX(Sheet1!RawDataCols,$C653,I$5))</f>
        <v xml:space="preserve">               </v>
      </c>
      <c r="J653" s="3" t="str">
        <f>IF(J$3=0,0,INDEX(Sheet1!RawDataCols,$C653,J$5))</f>
        <v xml:space="preserve">               </v>
      </c>
      <c r="K653" s="3" t="str">
        <f>IF(K$3=0,0,INDEX(Sheet1!RawDataCols,$C653,K$5))</f>
        <v xml:space="preserve">               </v>
      </c>
      <c r="L653" s="3" t="str">
        <f>IF(L$3=0,0,INDEX(Sheet1!RawDataCols,$C653,L$5))</f>
        <v xml:space="preserve">               </v>
      </c>
      <c r="M653" s="3" t="str">
        <f>IF(M$3=0,0,INDEX(Sheet1!RawDataCols,$C653,M$5))</f>
        <v xml:space="preserve">F007  </v>
      </c>
      <c r="N653" s="3" t="str">
        <f>IF(N$3=0,0,INDEX(Sheet1!RawDataCols,$C653,N$5))</f>
        <v>Consultancy Fees-6 Circuit Dr</v>
      </c>
      <c r="O653" s="3">
        <f>INDEX(Sheet1!RawDataCols,$C653,O$5)</f>
        <v>13</v>
      </c>
      <c r="P653" s="3" t="str">
        <f>INDEX(Sheet1!RawDataCols,$C653,P$5)</f>
        <v>Cost and Expenses</v>
      </c>
      <c r="Q653" s="3" t="str">
        <f>IF(Q$3=0,0,INDEX(Sheet1!RawDataCols,$C653,Q$5))</f>
        <v>I</v>
      </c>
      <c r="R653" s="3">
        <f>IF(OR(GL_Cat_Code=8,GL_Cat_Code=12,GL_Cat_Code=28,GL_Cat_Code=32,GL_Cat_Code=36,GL_Cat_Code=40),-1,1)</f>
        <v>1</v>
      </c>
      <c r="S653" s="3">
        <f>IF(OR(GL_Cat_Code=8,GL_Cat_Code=12,GL_Cat_Code=28,GL_Cat_Code=32,GL_Cat_Code=36,GL_Cat_Code=40),1,-1)</f>
        <v>-1</v>
      </c>
      <c r="T653" s="3">
        <f>IF(T$3=0,0,INDEX(Sheet1!RawDataCols,$C653,T$5)*$R653)</f>
        <v>0</v>
      </c>
      <c r="U653" s="3">
        <f>IF(U$3=0,0,INDEX(Sheet1!RawDataCols,$C653,U$5)*$R653)</f>
        <v>900</v>
      </c>
      <c r="V653" s="3">
        <f>IF(V$3=0,0,INDEX(Sheet1!RawDataCols,$C653,V$5)*$R653)</f>
        <v>0</v>
      </c>
      <c r="W653" s="3">
        <f>IF(W$3=0,0,INDEX(Sheet1!RawDataCols,$C653,W$5)*$R653)</f>
        <v>0</v>
      </c>
      <c r="X653" s="3">
        <f>IF(X$3=0,0,INDEX(Sheet1!RawDataCols,$C653,X$5)*$R653)</f>
        <v>0</v>
      </c>
      <c r="Y653" s="3">
        <f>IF(Y$3=0,0,INDEX(Sheet1!RawDataCols,$C653,Y$5)*$R653)</f>
        <v>0</v>
      </c>
      <c r="Z653" s="3">
        <f>IF(Z$3=0,0,INDEX(Sheet1!RawDataCols,$C653,Z$5)*$R653)</f>
        <v>0</v>
      </c>
      <c r="AA653" s="3">
        <f>IF(AA$3=0,0,INDEX(Sheet1!RawDataCols,$C653,AA$5)*$R653)</f>
        <v>0</v>
      </c>
      <c r="AB653" s="3">
        <f>IF(AB$3=0,0,INDEX(Sheet1!RawDataCols,$C653,AB$5)*$R653)</f>
        <v>0</v>
      </c>
      <c r="AC653" s="3">
        <f>IF(AC$3=0,0,INDEX(Sheet1!RawDataCols,$C653,AC$5)*$R653)</f>
        <v>0</v>
      </c>
      <c r="AD653" s="3">
        <f>IF(AD$3=0,0,INDEX(Sheet1!RawDataCols,$C653,AD$5)*$R653)</f>
        <v>0</v>
      </c>
      <c r="AE653" s="3">
        <f>IF(AE$3=0,0,INDEX(Sheet1!RawDataCols,$C653,AE$5)*$R653)</f>
        <v>0</v>
      </c>
      <c r="AF653" s="3">
        <f>IF(AF$3=0,0,INDEX(Sheet1!RawDataCols,$C653,AF$5)*$R653)</f>
        <v>0</v>
      </c>
      <c r="AG653" s="3">
        <f>IF(AG$3=0,0,INDEX(Sheet1!RawDataCols,$C653,AG$5)*$R653)</f>
        <v>0</v>
      </c>
      <c r="AH653" s="3">
        <f>IF(AH$3=0,0,INDEX(Sheet1!RawDataCols,$C653,AH$5)*$R653)</f>
        <v>0</v>
      </c>
      <c r="AI653" s="3">
        <f>IF(AI$3=0,0,INDEX(Sheet1!RawDataCols,$C653,AI$5)*$R653)</f>
        <v>0</v>
      </c>
      <c r="AJ653" s="3">
        <f>IF(AJ$3=0,0,INDEX(Sheet1!RawDataCols,$C653,AJ$5)*$R653)</f>
        <v>0</v>
      </c>
      <c r="AK653" s="3">
        <f>IF(AK$3=0,0,INDEX(Sheet1!RawDataCols,$C653,AK$5)*$R653)</f>
        <v>0</v>
      </c>
      <c r="AL653" s="3">
        <f>IF(AL$3=0,0,INDEX(Sheet1!RawDataCols,$C653,AL$5)*$R653)</f>
        <v>0</v>
      </c>
      <c r="AM653" s="3">
        <f>IF(AM$3=0,0,INDEX(Sheet1!RawDataCols,$C653,AM$5)*$R653)</f>
        <v>0</v>
      </c>
      <c r="AN653" s="3">
        <f>IF(AN$3=0,0,INDEX(Sheet1!RawDataCols,$C653,AN$5)*$R653)</f>
        <v>0</v>
      </c>
      <c r="AO653" s="3">
        <f>IF(AO$3=0,0,INDEX(Sheet1!RawDataCols,$C653,AO$5)*$R653)</f>
        <v>0</v>
      </c>
      <c r="AP653" s="3">
        <f>IF(AP$3=0,0,INDEX(Sheet1!RawDataCols,$C653,AP$5)*$R653)</f>
        <v>0</v>
      </c>
      <c r="AQ653" s="3">
        <f>IF(AQ$3=0,0,INDEX(Sheet1!RawDataCols,$C653,AQ$5)*$R653)</f>
        <v>0</v>
      </c>
      <c r="AR653" s="3">
        <f>IF(AR$3=0,0,INDEX(Sheet1!RawDataCols,$C653,AR$5)*$R653)</f>
        <v>3900</v>
      </c>
      <c r="AS653" s="3">
        <f>IF(AS$3=0,0,INDEX(Sheet1!RawDataCols,$C653,AS$5)*$R653)</f>
        <v>0</v>
      </c>
      <c r="AT653" s="3">
        <f>IF(AT$3=0,0,INDEX(Sheet1!RawDataCols,$C653,AT$5)*$R653)</f>
        <v>0</v>
      </c>
      <c r="AU653" s="3">
        <f>IF(AU$3=0,0,INDEX(Sheet1!RawDataCols,$C653,AU$5)*$R653)</f>
        <v>0</v>
      </c>
      <c r="AV653" s="3">
        <f>IF(AV$3=0,0,INDEX(Sheet1!RawDataCols,$C653,AV$5)*$R653)</f>
        <v>0</v>
      </c>
      <c r="AW653" s="3">
        <f>IF(AW$3=0,0,INDEX(Sheet1!RawDataCols,$C653,AW$5)*$R653)</f>
        <v>0</v>
      </c>
      <c r="AX653" s="3">
        <f>IF(AX$3=0,0,INDEX(Sheet1!RawDataCols,$C653,AX$5)*$R653)</f>
        <v>3400</v>
      </c>
      <c r="AY653" s="3">
        <f>IF(AY$3=0,0,INDEX(Sheet1!RawDataCols,$C653,AY$5)*$R653)</f>
        <v>0</v>
      </c>
      <c r="AZ653" s="3">
        <f>IF(AZ$3=0,0,INDEX(Sheet1!RawDataCols,$C653,AZ$5)*$R653)</f>
        <v>0</v>
      </c>
      <c r="BA653" s="3">
        <f>IF(BA$3=0,0,INDEX(Sheet1!RawDataCols,$C653,BA$5)*$R653)</f>
        <v>0</v>
      </c>
      <c r="BB653" s="3">
        <f>IF(BB$3=0,0,INDEX(Sheet1!RawDataCols,$C653,BB$5)*$R653)</f>
        <v>0</v>
      </c>
      <c r="BC653" s="3">
        <f>IF(BC$3=0,0,INDEX(Sheet1!RawDataCols,$C653,BC$5)*$R653)</f>
        <v>0</v>
      </c>
      <c r="BD653" s="3">
        <f>IF(BD$3=0,0,INDEX(Sheet1!RawDataCols,$C653,BD$5)*$R653)</f>
        <v>1854.54</v>
      </c>
      <c r="BE653" s="3">
        <f>IF(BE$3=0,0,INDEX(Sheet1!RawDataCols,$C653,BE$5)*$R653)</f>
        <v>0</v>
      </c>
      <c r="BF653" s="3">
        <f>IF(BF$3=0,0,INDEX(Sheet1!RawDataCols,$C653,BF$5)*$R653)</f>
        <v>0</v>
      </c>
      <c r="BG653" s="179">
        <f>IF(BG$3=0,0,INDEX(Sheet1!RawDataCols,$C653,BG$5)*$R653)</f>
        <v>1854.54</v>
      </c>
      <c r="BH653" s="33">
        <f t="shared" si="115"/>
        <v>900</v>
      </c>
      <c r="BI653" s="33">
        <f t="shared" si="116"/>
        <v>0</v>
      </c>
      <c r="BJ653" s="33">
        <f t="shared" si="117"/>
        <v>9154.5400000000009</v>
      </c>
      <c r="BK653" s="3">
        <f>IF(BK$3=0,0,INDEX(Sheet1!RawDataCols,$C653,BK$5)*$R653)</f>
        <v>0</v>
      </c>
      <c r="BL653" s="3">
        <f>IF(BL$3=0,0,INDEX(Sheet1!RawDataCols,$C653,BL$5)*$R653)</f>
        <v>0</v>
      </c>
      <c r="BM653" s="3">
        <f>IF(BM$3=0,0,INDEX(Sheet1!RawDataCols,$C653,BM$5)*$R653)</f>
        <v>0</v>
      </c>
      <c r="BN653" s="3">
        <f>IF(BN$3=0,0,INDEX(Sheet1!RawDataCols,$C653,BN$5)*$R653)</f>
        <v>0</v>
      </c>
      <c r="BO653" s="3">
        <f>IF(BO$3=0,0,INDEX(Sheet1!RawDataCols,$C653,BO$5)*$R653)</f>
        <v>0</v>
      </c>
      <c r="BP653" s="3">
        <f>IF(BP$3=0,0,INDEX(Sheet1!RawDataCols,$C653,BP$5)*$R653)</f>
        <v>0</v>
      </c>
      <c r="BQ653" s="3">
        <f t="shared" si="118"/>
        <v>900</v>
      </c>
      <c r="BR653" s="3">
        <f t="shared" si="119"/>
        <v>0</v>
      </c>
      <c r="BS653" s="3">
        <f t="shared" si="120"/>
        <v>0</v>
      </c>
      <c r="BT653" s="3">
        <f t="shared" si="121"/>
        <v>0</v>
      </c>
      <c r="BU653" s="3" t="str">
        <f>INDEX(Sheet1!$BS$2:$BS$1000,MATCH($A653,Sheet1!$A$2:$A$1000,0))</f>
        <v>09</v>
      </c>
      <c r="BV653" s="3">
        <f>INDEX(Sheet1!$BT$2:$BT$1000,MATCH($A653,Sheet1!$A$2:$A$1000,0))</f>
        <v>0</v>
      </c>
    </row>
    <row r="654" spans="1:74" x14ac:dyDescent="0.2">
      <c r="A654" s="247" t="s">
        <v>1215</v>
      </c>
      <c r="B654" s="3">
        <f>MATCH($A654,Sheet1!ACCOUNTNO,0)</f>
        <v>132</v>
      </c>
      <c r="C654" s="3">
        <f t="shared" si="114"/>
        <v>132</v>
      </c>
      <c r="D654" s="3" t="str">
        <f>IF(D$3=0,0,INDEX(Sheet1!RawDataCols,$C654,D$5))</f>
        <v>22220A09</v>
      </c>
      <c r="E654" s="3" t="str">
        <f>IF(E$3=0,0,INDEX(Sheet1!RawDataCols,$C654,E$5))</f>
        <v xml:space="preserve">22220          </v>
      </c>
      <c r="F654" s="3" t="str">
        <f>IF(F$3=0,0,INDEX(Sheet1!RawDataCols,$C654,F$5))</f>
        <v xml:space="preserve">A09            </v>
      </c>
      <c r="G654" s="3" t="str">
        <f>IF(G$3=0,0,INDEX(Sheet1!RawDataCols,$C654,G$5))</f>
        <v xml:space="preserve">               </v>
      </c>
      <c r="H654" s="3" t="str">
        <f>IF(H$3=0,0,INDEX(Sheet1!RawDataCols,$C654,H$5))</f>
        <v xml:space="preserve">               </v>
      </c>
      <c r="I654" s="3" t="str">
        <f>IF(I$3=0,0,INDEX(Sheet1!RawDataCols,$C654,I$5))</f>
        <v xml:space="preserve">               </v>
      </c>
      <c r="J654" s="3" t="str">
        <f>IF(J$3=0,0,INDEX(Sheet1!RawDataCols,$C654,J$5))</f>
        <v xml:space="preserve">               </v>
      </c>
      <c r="K654" s="3" t="str">
        <f>IF(K$3=0,0,INDEX(Sheet1!RawDataCols,$C654,K$5))</f>
        <v xml:space="preserve">               </v>
      </c>
      <c r="L654" s="3" t="str">
        <f>IF(L$3=0,0,INDEX(Sheet1!RawDataCols,$C654,L$5))</f>
        <v xml:space="preserve">               </v>
      </c>
      <c r="M654" s="3" t="str">
        <f>IF(M$3=0,0,INDEX(Sheet1!RawDataCols,$C654,M$5))</f>
        <v xml:space="preserve">F007  </v>
      </c>
      <c r="N654" s="3" t="str">
        <f>IF(N$3=0,0,INDEX(Sheet1!RawDataCols,$C654,N$5))</f>
        <v>Consultancy Fees-11 Franklin St</v>
      </c>
      <c r="O654" s="3">
        <f>INDEX(Sheet1!RawDataCols,$C654,O$5)</f>
        <v>13</v>
      </c>
      <c r="P654" s="3" t="str">
        <f>INDEX(Sheet1!RawDataCols,$C654,P$5)</f>
        <v>Cost and Expenses</v>
      </c>
      <c r="Q654" s="3" t="str">
        <f>IF(Q$3=0,0,INDEX(Sheet1!RawDataCols,$C654,Q$5))</f>
        <v>I</v>
      </c>
      <c r="R654" s="3">
        <f>IF(OR(GL_Cat_Code=8,GL_Cat_Code=12,GL_Cat_Code=28,GL_Cat_Code=32,GL_Cat_Code=36,GL_Cat_Code=40),-1,1)</f>
        <v>1</v>
      </c>
      <c r="S654" s="3">
        <f>IF(OR(GL_Cat_Code=8,GL_Cat_Code=12,GL_Cat_Code=28,GL_Cat_Code=32,GL_Cat_Code=36,GL_Cat_Code=40),1,-1)</f>
        <v>-1</v>
      </c>
      <c r="T654" s="3">
        <f>IF(T$3=0,0,INDEX(Sheet1!RawDataCols,$C654,T$5)*$R654)</f>
        <v>0</v>
      </c>
      <c r="U654" s="3">
        <f>IF(U$3=0,0,INDEX(Sheet1!RawDataCols,$C654,U$5)*$R654)</f>
        <v>0</v>
      </c>
      <c r="V654" s="3">
        <f>IF(V$3=0,0,INDEX(Sheet1!RawDataCols,$C654,V$5)*$R654)</f>
        <v>0</v>
      </c>
      <c r="W654" s="3">
        <f>IF(W$3=0,0,INDEX(Sheet1!RawDataCols,$C654,W$5)*$R654)</f>
        <v>0</v>
      </c>
      <c r="X654" s="3">
        <f>IF(X$3=0,0,INDEX(Sheet1!RawDataCols,$C654,X$5)*$R654)</f>
        <v>0</v>
      </c>
      <c r="Y654" s="3">
        <f>IF(Y$3=0,0,INDEX(Sheet1!RawDataCols,$C654,Y$5)*$R654)</f>
        <v>0</v>
      </c>
      <c r="Z654" s="3">
        <f>IF(Z$3=0,0,INDEX(Sheet1!RawDataCols,$C654,Z$5)*$R654)</f>
        <v>0</v>
      </c>
      <c r="AA654" s="3">
        <f>IF(AA$3=0,0,INDEX(Sheet1!RawDataCols,$C654,AA$5)*$R654)</f>
        <v>0</v>
      </c>
      <c r="AB654" s="3">
        <f>IF(AB$3=0,0,INDEX(Sheet1!RawDataCols,$C654,AB$5)*$R654)</f>
        <v>0</v>
      </c>
      <c r="AC654" s="3">
        <f>IF(AC$3=0,0,INDEX(Sheet1!RawDataCols,$C654,AC$5)*$R654)</f>
        <v>0</v>
      </c>
      <c r="AD654" s="3">
        <f>IF(AD$3=0,0,INDEX(Sheet1!RawDataCols,$C654,AD$5)*$R654)</f>
        <v>0</v>
      </c>
      <c r="AE654" s="3">
        <f>IF(AE$3=0,0,INDEX(Sheet1!RawDataCols,$C654,AE$5)*$R654)</f>
        <v>0</v>
      </c>
      <c r="AF654" s="3">
        <f>IF(AF$3=0,0,INDEX(Sheet1!RawDataCols,$C654,AF$5)*$R654)</f>
        <v>0</v>
      </c>
      <c r="AG654" s="3">
        <f>IF(AG$3=0,0,INDEX(Sheet1!RawDataCols,$C654,AG$5)*$R654)</f>
        <v>0</v>
      </c>
      <c r="AH654" s="3">
        <f>IF(AH$3=0,0,INDEX(Sheet1!RawDataCols,$C654,AH$5)*$R654)</f>
        <v>0</v>
      </c>
      <c r="AI654" s="3">
        <f>IF(AI$3=0,0,INDEX(Sheet1!RawDataCols,$C654,AI$5)*$R654)</f>
        <v>0</v>
      </c>
      <c r="AJ654" s="3">
        <f>IF(AJ$3=0,0,INDEX(Sheet1!RawDataCols,$C654,AJ$5)*$R654)</f>
        <v>0</v>
      </c>
      <c r="AK654" s="3">
        <f>IF(AK$3=0,0,INDEX(Sheet1!RawDataCols,$C654,AK$5)*$R654)</f>
        <v>0</v>
      </c>
      <c r="AL654" s="3">
        <f>IF(AL$3=0,0,INDEX(Sheet1!RawDataCols,$C654,AL$5)*$R654)</f>
        <v>0</v>
      </c>
      <c r="AM654" s="3">
        <f>IF(AM$3=0,0,INDEX(Sheet1!RawDataCols,$C654,AM$5)*$R654)</f>
        <v>0</v>
      </c>
      <c r="AN654" s="3">
        <f>IF(AN$3=0,0,INDEX(Sheet1!RawDataCols,$C654,AN$5)*$R654)</f>
        <v>0</v>
      </c>
      <c r="AO654" s="3">
        <f>IF(AO$3=0,0,INDEX(Sheet1!RawDataCols,$C654,AO$5)*$R654)</f>
        <v>0</v>
      </c>
      <c r="AP654" s="3">
        <f>IF(AP$3=0,0,INDEX(Sheet1!RawDataCols,$C654,AP$5)*$R654)</f>
        <v>0</v>
      </c>
      <c r="AQ654" s="3">
        <f>IF(AQ$3=0,0,INDEX(Sheet1!RawDataCols,$C654,AQ$5)*$R654)</f>
        <v>0</v>
      </c>
      <c r="AR654" s="3">
        <f>IF(AR$3=0,0,INDEX(Sheet1!RawDataCols,$C654,AR$5)*$R654)</f>
        <v>0</v>
      </c>
      <c r="AS654" s="3">
        <f>IF(AS$3=0,0,INDEX(Sheet1!RawDataCols,$C654,AS$5)*$R654)</f>
        <v>0</v>
      </c>
      <c r="AT654" s="3">
        <f>IF(AT$3=0,0,INDEX(Sheet1!RawDataCols,$C654,AT$5)*$R654)</f>
        <v>0</v>
      </c>
      <c r="AU654" s="3">
        <f>IF(AU$3=0,0,INDEX(Sheet1!RawDataCols,$C654,AU$5)*$R654)</f>
        <v>0</v>
      </c>
      <c r="AV654" s="3">
        <f>IF(AV$3=0,0,INDEX(Sheet1!RawDataCols,$C654,AV$5)*$R654)</f>
        <v>0</v>
      </c>
      <c r="AW654" s="3">
        <f>IF(AW$3=0,0,INDEX(Sheet1!RawDataCols,$C654,AW$5)*$R654)</f>
        <v>0</v>
      </c>
      <c r="AX654" s="3">
        <f>IF(AX$3=0,0,INDEX(Sheet1!RawDataCols,$C654,AX$5)*$R654)</f>
        <v>0</v>
      </c>
      <c r="AY654" s="3">
        <f>IF(AY$3=0,0,INDEX(Sheet1!RawDataCols,$C654,AY$5)*$R654)</f>
        <v>0</v>
      </c>
      <c r="AZ654" s="3">
        <f>IF(AZ$3=0,0,INDEX(Sheet1!RawDataCols,$C654,AZ$5)*$R654)</f>
        <v>0</v>
      </c>
      <c r="BA654" s="3">
        <f>IF(BA$3=0,0,INDEX(Sheet1!RawDataCols,$C654,BA$5)*$R654)</f>
        <v>0</v>
      </c>
      <c r="BB654" s="3">
        <f>IF(BB$3=0,0,INDEX(Sheet1!RawDataCols,$C654,BB$5)*$R654)</f>
        <v>0</v>
      </c>
      <c r="BC654" s="3">
        <f>IF(BC$3=0,0,INDEX(Sheet1!RawDataCols,$C654,BC$5)*$R654)</f>
        <v>0</v>
      </c>
      <c r="BD654" s="3">
        <f>IF(BD$3=0,0,INDEX(Sheet1!RawDataCols,$C654,BD$5)*$R654)</f>
        <v>0</v>
      </c>
      <c r="BE654" s="3">
        <f>IF(BE$3=0,0,INDEX(Sheet1!RawDataCols,$C654,BE$5)*$R654)</f>
        <v>0</v>
      </c>
      <c r="BF654" s="3">
        <f>IF(BF$3=0,0,INDEX(Sheet1!RawDataCols,$C654,BF$5)*$R654)</f>
        <v>0</v>
      </c>
      <c r="BG654" s="179">
        <f>IF(BG$3=0,0,INDEX(Sheet1!RawDataCols,$C654,BG$5)*$R654)</f>
        <v>0</v>
      </c>
      <c r="BH654" s="33">
        <f t="shared" si="115"/>
        <v>0</v>
      </c>
      <c r="BI654" s="33">
        <f t="shared" si="116"/>
        <v>0</v>
      </c>
      <c r="BJ654" s="33">
        <f t="shared" si="117"/>
        <v>0</v>
      </c>
      <c r="BK654" s="3">
        <f>IF(BK$3=0,0,INDEX(Sheet1!RawDataCols,$C654,BK$5)*$R654)</f>
        <v>0</v>
      </c>
      <c r="BL654" s="3">
        <f>IF(BL$3=0,0,INDEX(Sheet1!RawDataCols,$C654,BL$5)*$R654)</f>
        <v>0</v>
      </c>
      <c r="BM654" s="3">
        <f>IF(BM$3=0,0,INDEX(Sheet1!RawDataCols,$C654,BM$5)*$R654)</f>
        <v>0</v>
      </c>
      <c r="BN654" s="3">
        <f>IF(BN$3=0,0,INDEX(Sheet1!RawDataCols,$C654,BN$5)*$R654)</f>
        <v>0</v>
      </c>
      <c r="BO654" s="3">
        <f>IF(BO$3=0,0,INDEX(Sheet1!RawDataCols,$C654,BO$5)*$R654)</f>
        <v>79.0625</v>
      </c>
      <c r="BP654" s="3">
        <f>IF(BP$3=0,0,INDEX(Sheet1!RawDataCols,$C654,BP$5)*$R654)</f>
        <v>0</v>
      </c>
      <c r="BQ654" s="3">
        <f t="shared" si="118"/>
        <v>0</v>
      </c>
      <c r="BR654" s="3">
        <f t="shared" si="119"/>
        <v>0</v>
      </c>
      <c r="BS654" s="3">
        <f t="shared" si="120"/>
        <v>0</v>
      </c>
      <c r="BT654" s="3">
        <f t="shared" si="121"/>
        <v>0</v>
      </c>
      <c r="BU654" s="3" t="str">
        <f>INDEX(Sheet1!$BS$2:$BS$1000,MATCH($A654,Sheet1!$A$2:$A$1000,0))</f>
        <v>09</v>
      </c>
      <c r="BV654" s="3">
        <f>INDEX(Sheet1!$BT$2:$BT$1000,MATCH($A654,Sheet1!$A$2:$A$1000,0))</f>
        <v>0</v>
      </c>
    </row>
    <row r="655" spans="1:74" x14ac:dyDescent="0.2">
      <c r="A655" s="247" t="s">
        <v>1216</v>
      </c>
      <c r="B655" s="3">
        <f>MATCH($A655,Sheet1!ACCOUNTNO,0)</f>
        <v>134</v>
      </c>
      <c r="C655" s="3">
        <f t="shared" si="114"/>
        <v>134</v>
      </c>
      <c r="D655" s="3" t="str">
        <f>IF(D$3=0,0,INDEX(Sheet1!RawDataCols,$C655,D$5))</f>
        <v>22220A11</v>
      </c>
      <c r="E655" s="3" t="str">
        <f>IF(E$3=0,0,INDEX(Sheet1!RawDataCols,$C655,E$5))</f>
        <v xml:space="preserve">22220          </v>
      </c>
      <c r="F655" s="3" t="str">
        <f>IF(F$3=0,0,INDEX(Sheet1!RawDataCols,$C655,F$5))</f>
        <v xml:space="preserve">A11            </v>
      </c>
      <c r="G655" s="3" t="str">
        <f>IF(G$3=0,0,INDEX(Sheet1!RawDataCols,$C655,G$5))</f>
        <v xml:space="preserve">               </v>
      </c>
      <c r="H655" s="3" t="str">
        <f>IF(H$3=0,0,INDEX(Sheet1!RawDataCols,$C655,H$5))</f>
        <v xml:space="preserve">               </v>
      </c>
      <c r="I655" s="3" t="str">
        <f>IF(I$3=0,0,INDEX(Sheet1!RawDataCols,$C655,I$5))</f>
        <v xml:space="preserve">               </v>
      </c>
      <c r="J655" s="3" t="str">
        <f>IF(J$3=0,0,INDEX(Sheet1!RawDataCols,$C655,J$5))</f>
        <v xml:space="preserve">               </v>
      </c>
      <c r="K655" s="3" t="str">
        <f>IF(K$3=0,0,INDEX(Sheet1!RawDataCols,$C655,K$5))</f>
        <v xml:space="preserve">               </v>
      </c>
      <c r="L655" s="3" t="str">
        <f>IF(L$3=0,0,INDEX(Sheet1!RawDataCols,$C655,L$5))</f>
        <v xml:space="preserve">               </v>
      </c>
      <c r="M655" s="3" t="str">
        <f>IF(M$3=0,0,INDEX(Sheet1!RawDataCols,$C655,M$5))</f>
        <v xml:space="preserve">F007  </v>
      </c>
      <c r="N655" s="3" t="str">
        <f>IF(N$3=0,0,INDEX(Sheet1!RawDataCols,$C655,N$5))</f>
        <v>Consultancy Fees-25 Hutt St</v>
      </c>
      <c r="O655" s="3">
        <f>INDEX(Sheet1!RawDataCols,$C655,O$5)</f>
        <v>13</v>
      </c>
      <c r="P655" s="3" t="str">
        <f>INDEX(Sheet1!RawDataCols,$C655,P$5)</f>
        <v>Cost and Expenses</v>
      </c>
      <c r="Q655" s="3" t="str">
        <f>IF(Q$3=0,0,INDEX(Sheet1!RawDataCols,$C655,Q$5))</f>
        <v>I</v>
      </c>
      <c r="R655" s="3">
        <f>IF(OR(GL_Cat_Code=8,GL_Cat_Code=12,GL_Cat_Code=28,GL_Cat_Code=32,GL_Cat_Code=36,GL_Cat_Code=40),-1,1)</f>
        <v>1</v>
      </c>
      <c r="S655" s="3">
        <f>IF(OR(GL_Cat_Code=8,GL_Cat_Code=12,GL_Cat_Code=28,GL_Cat_Code=32,GL_Cat_Code=36,GL_Cat_Code=40),1,-1)</f>
        <v>-1</v>
      </c>
      <c r="T655" s="3">
        <f>IF(T$3=0,0,INDEX(Sheet1!RawDataCols,$C655,T$5)*$R655)</f>
        <v>0</v>
      </c>
      <c r="U655" s="3">
        <f>IF(U$3=0,0,INDEX(Sheet1!RawDataCols,$C655,U$5)*$R655)</f>
        <v>0</v>
      </c>
      <c r="V655" s="3">
        <f>IF(V$3=0,0,INDEX(Sheet1!RawDataCols,$C655,V$5)*$R655)</f>
        <v>0</v>
      </c>
      <c r="W655" s="3">
        <f>IF(W$3=0,0,INDEX(Sheet1!RawDataCols,$C655,W$5)*$R655)</f>
        <v>0</v>
      </c>
      <c r="X655" s="3">
        <f>IF(X$3=0,0,INDEX(Sheet1!RawDataCols,$C655,X$5)*$R655)</f>
        <v>0</v>
      </c>
      <c r="Y655" s="3">
        <f>IF(Y$3=0,0,INDEX(Sheet1!RawDataCols,$C655,Y$5)*$R655)</f>
        <v>0</v>
      </c>
      <c r="Z655" s="3">
        <f>IF(Z$3=0,0,INDEX(Sheet1!RawDataCols,$C655,Z$5)*$R655)</f>
        <v>0</v>
      </c>
      <c r="AA655" s="3">
        <f>IF(AA$3=0,0,INDEX(Sheet1!RawDataCols,$C655,AA$5)*$R655)</f>
        <v>0</v>
      </c>
      <c r="AB655" s="3">
        <f>IF(AB$3=0,0,INDEX(Sheet1!RawDataCols,$C655,AB$5)*$R655)</f>
        <v>0</v>
      </c>
      <c r="AC655" s="3">
        <f>IF(AC$3=0,0,INDEX(Sheet1!RawDataCols,$C655,AC$5)*$R655)</f>
        <v>0</v>
      </c>
      <c r="AD655" s="3">
        <f>IF(AD$3=0,0,INDEX(Sheet1!RawDataCols,$C655,AD$5)*$R655)</f>
        <v>0</v>
      </c>
      <c r="AE655" s="3">
        <f>IF(AE$3=0,0,INDEX(Sheet1!RawDataCols,$C655,AE$5)*$R655)</f>
        <v>0</v>
      </c>
      <c r="AF655" s="3">
        <f>IF(AF$3=0,0,INDEX(Sheet1!RawDataCols,$C655,AF$5)*$R655)</f>
        <v>0</v>
      </c>
      <c r="AG655" s="3">
        <f>IF(AG$3=0,0,INDEX(Sheet1!RawDataCols,$C655,AG$5)*$R655)</f>
        <v>0</v>
      </c>
      <c r="AH655" s="3">
        <f>IF(AH$3=0,0,INDEX(Sheet1!RawDataCols,$C655,AH$5)*$R655)</f>
        <v>0</v>
      </c>
      <c r="AI655" s="3">
        <f>IF(AI$3=0,0,INDEX(Sheet1!RawDataCols,$C655,AI$5)*$R655)</f>
        <v>0</v>
      </c>
      <c r="AJ655" s="3">
        <f>IF(AJ$3=0,0,INDEX(Sheet1!RawDataCols,$C655,AJ$5)*$R655)</f>
        <v>0</v>
      </c>
      <c r="AK655" s="3">
        <f>IF(AK$3=0,0,INDEX(Sheet1!RawDataCols,$C655,AK$5)*$R655)</f>
        <v>0</v>
      </c>
      <c r="AL655" s="3">
        <f>IF(AL$3=0,0,INDEX(Sheet1!RawDataCols,$C655,AL$5)*$R655)</f>
        <v>0</v>
      </c>
      <c r="AM655" s="3">
        <f>IF(AM$3=0,0,INDEX(Sheet1!RawDataCols,$C655,AM$5)*$R655)</f>
        <v>0</v>
      </c>
      <c r="AN655" s="3">
        <f>IF(AN$3=0,0,INDEX(Sheet1!RawDataCols,$C655,AN$5)*$R655)</f>
        <v>0</v>
      </c>
      <c r="AO655" s="3">
        <f>IF(AO$3=0,0,INDEX(Sheet1!RawDataCols,$C655,AO$5)*$R655)</f>
        <v>0</v>
      </c>
      <c r="AP655" s="3">
        <f>IF(AP$3=0,0,INDEX(Sheet1!RawDataCols,$C655,AP$5)*$R655)</f>
        <v>0</v>
      </c>
      <c r="AQ655" s="3">
        <f>IF(AQ$3=0,0,INDEX(Sheet1!RawDataCols,$C655,AQ$5)*$R655)</f>
        <v>0</v>
      </c>
      <c r="AR655" s="3">
        <f>IF(AR$3=0,0,INDEX(Sheet1!RawDataCols,$C655,AR$5)*$R655)</f>
        <v>0</v>
      </c>
      <c r="AS655" s="3">
        <f>IF(AS$3=0,0,INDEX(Sheet1!RawDataCols,$C655,AS$5)*$R655)</f>
        <v>0</v>
      </c>
      <c r="AT655" s="3">
        <f>IF(AT$3=0,0,INDEX(Sheet1!RawDataCols,$C655,AT$5)*$R655)</f>
        <v>0</v>
      </c>
      <c r="AU655" s="3">
        <f>IF(AU$3=0,0,INDEX(Sheet1!RawDataCols,$C655,AU$5)*$R655)</f>
        <v>0</v>
      </c>
      <c r="AV655" s="3">
        <f>IF(AV$3=0,0,INDEX(Sheet1!RawDataCols,$C655,AV$5)*$R655)</f>
        <v>0</v>
      </c>
      <c r="AW655" s="3">
        <f>IF(AW$3=0,0,INDEX(Sheet1!RawDataCols,$C655,AW$5)*$R655)</f>
        <v>0</v>
      </c>
      <c r="AX655" s="3">
        <f>IF(AX$3=0,0,INDEX(Sheet1!RawDataCols,$C655,AX$5)*$R655)</f>
        <v>0</v>
      </c>
      <c r="AY655" s="3">
        <f>IF(AY$3=0,0,INDEX(Sheet1!RawDataCols,$C655,AY$5)*$R655)</f>
        <v>0</v>
      </c>
      <c r="AZ655" s="3">
        <f>IF(AZ$3=0,0,INDEX(Sheet1!RawDataCols,$C655,AZ$5)*$R655)</f>
        <v>0</v>
      </c>
      <c r="BA655" s="3">
        <f>IF(BA$3=0,0,INDEX(Sheet1!RawDataCols,$C655,BA$5)*$R655)</f>
        <v>0</v>
      </c>
      <c r="BB655" s="3">
        <f>IF(BB$3=0,0,INDEX(Sheet1!RawDataCols,$C655,BB$5)*$R655)</f>
        <v>0</v>
      </c>
      <c r="BC655" s="3">
        <f>IF(BC$3=0,0,INDEX(Sheet1!RawDataCols,$C655,BC$5)*$R655)</f>
        <v>0</v>
      </c>
      <c r="BD655" s="3">
        <f>IF(BD$3=0,0,INDEX(Sheet1!RawDataCols,$C655,BD$5)*$R655)</f>
        <v>0</v>
      </c>
      <c r="BE655" s="3">
        <f>IF(BE$3=0,0,INDEX(Sheet1!RawDataCols,$C655,BE$5)*$R655)</f>
        <v>0</v>
      </c>
      <c r="BF655" s="3">
        <f>IF(BF$3=0,0,INDEX(Sheet1!RawDataCols,$C655,BF$5)*$R655)</f>
        <v>0</v>
      </c>
      <c r="BG655" s="179">
        <f>IF(BG$3=0,0,INDEX(Sheet1!RawDataCols,$C655,BG$5)*$R655)</f>
        <v>0</v>
      </c>
      <c r="BH655" s="33">
        <f t="shared" si="115"/>
        <v>0</v>
      </c>
      <c r="BI655" s="33">
        <f t="shared" si="116"/>
        <v>0</v>
      </c>
      <c r="BJ655" s="33">
        <f t="shared" si="117"/>
        <v>0</v>
      </c>
      <c r="BK655" s="3">
        <f>IF(BK$3=0,0,INDEX(Sheet1!RawDataCols,$C655,BK$5)*$R655)</f>
        <v>0</v>
      </c>
      <c r="BL655" s="3">
        <f>IF(BL$3=0,0,INDEX(Sheet1!RawDataCols,$C655,BL$5)*$R655)</f>
        <v>127.29375</v>
      </c>
      <c r="BM655" s="3">
        <f>IF(BM$3=0,0,INDEX(Sheet1!RawDataCols,$C655,BM$5)*$R655)</f>
        <v>0</v>
      </c>
      <c r="BN655" s="3">
        <f>IF(BN$3=0,0,INDEX(Sheet1!RawDataCols,$C655,BN$5)*$R655)</f>
        <v>0</v>
      </c>
      <c r="BO655" s="3">
        <f>IF(BO$3=0,0,INDEX(Sheet1!RawDataCols,$C655,BO$5)*$R655)</f>
        <v>0</v>
      </c>
      <c r="BP655" s="3">
        <f>IF(BP$3=0,0,INDEX(Sheet1!RawDataCols,$C655,BP$5)*$R655)</f>
        <v>2036.7</v>
      </c>
      <c r="BQ655" s="3">
        <f t="shared" si="118"/>
        <v>0</v>
      </c>
      <c r="BR655" s="3">
        <f t="shared" si="119"/>
        <v>0</v>
      </c>
      <c r="BS655" s="3">
        <f t="shared" si="120"/>
        <v>0</v>
      </c>
      <c r="BT655" s="3">
        <f t="shared" si="121"/>
        <v>0</v>
      </c>
      <c r="BU655" s="3" t="str">
        <f>INDEX(Sheet1!$BS$2:$BS$1000,MATCH($A655,Sheet1!$A$2:$A$1000,0))</f>
        <v>09</v>
      </c>
      <c r="BV655" s="3">
        <f>INDEX(Sheet1!$BT$2:$BT$1000,MATCH($A655,Sheet1!$A$2:$A$1000,0))</f>
        <v>0</v>
      </c>
    </row>
    <row r="656" spans="1:74" x14ac:dyDescent="0.2">
      <c r="A656" s="247" t="s">
        <v>1223</v>
      </c>
      <c r="B656" s="3">
        <f>MATCH($A656,Sheet1!ACCOUNTNO,0)</f>
        <v>135</v>
      </c>
      <c r="C656" s="3">
        <f t="shared" si="114"/>
        <v>135</v>
      </c>
      <c r="D656" s="3" t="str">
        <f>IF(D$3=0,0,INDEX(Sheet1!RawDataCols,$C656,D$5))</f>
        <v>22240A02</v>
      </c>
      <c r="E656" s="3" t="str">
        <f>IF(E$3=0,0,INDEX(Sheet1!RawDataCols,$C656,E$5))</f>
        <v xml:space="preserve">22240          </v>
      </c>
      <c r="F656" s="3" t="str">
        <f>IF(F$3=0,0,INDEX(Sheet1!RawDataCols,$C656,F$5))</f>
        <v xml:space="preserve">A02            </v>
      </c>
      <c r="G656" s="3" t="str">
        <f>IF(G$3=0,0,INDEX(Sheet1!RawDataCols,$C656,G$5))</f>
        <v xml:space="preserve">               </v>
      </c>
      <c r="H656" s="3" t="str">
        <f>IF(H$3=0,0,INDEX(Sheet1!RawDataCols,$C656,H$5))</f>
        <v xml:space="preserve">               </v>
      </c>
      <c r="I656" s="3" t="str">
        <f>IF(I$3=0,0,INDEX(Sheet1!RawDataCols,$C656,I$5))</f>
        <v xml:space="preserve">               </v>
      </c>
      <c r="J656" s="3" t="str">
        <f>IF(J$3=0,0,INDEX(Sheet1!RawDataCols,$C656,J$5))</f>
        <v xml:space="preserve">               </v>
      </c>
      <c r="K656" s="3" t="str">
        <f>IF(K$3=0,0,INDEX(Sheet1!RawDataCols,$C656,K$5))</f>
        <v xml:space="preserve">               </v>
      </c>
      <c r="L656" s="3" t="str">
        <f>IF(L$3=0,0,INDEX(Sheet1!RawDataCols,$C656,L$5))</f>
        <v xml:space="preserve">               </v>
      </c>
      <c r="M656" s="3" t="str">
        <f>IF(M$3=0,0,INDEX(Sheet1!RawDataCols,$C656,M$5))</f>
        <v xml:space="preserve">F007  </v>
      </c>
      <c r="N656" s="3" t="str">
        <f>IF(N$3=0,0,INDEX(Sheet1!RawDataCols,$C656,N$5))</f>
        <v>Contractors-200 East Tce</v>
      </c>
      <c r="O656" s="3">
        <f>INDEX(Sheet1!RawDataCols,$C656,O$5)</f>
        <v>13</v>
      </c>
      <c r="P656" s="3" t="str">
        <f>INDEX(Sheet1!RawDataCols,$C656,P$5)</f>
        <v>Cost and Expenses</v>
      </c>
      <c r="Q656" s="3" t="str">
        <f>IF(Q$3=0,0,INDEX(Sheet1!RawDataCols,$C656,Q$5))</f>
        <v>I</v>
      </c>
      <c r="R656" s="3">
        <f>IF(OR(GL_Cat_Code=8,GL_Cat_Code=12,GL_Cat_Code=28,GL_Cat_Code=32,GL_Cat_Code=36,GL_Cat_Code=40),-1,1)</f>
        <v>1</v>
      </c>
      <c r="S656" s="3">
        <f>IF(OR(GL_Cat_Code=8,GL_Cat_Code=12,GL_Cat_Code=28,GL_Cat_Code=32,GL_Cat_Code=36,GL_Cat_Code=40),1,-1)</f>
        <v>-1</v>
      </c>
      <c r="T656" s="3">
        <f>IF(T$3=0,0,INDEX(Sheet1!RawDataCols,$C656,T$5)*$R656)</f>
        <v>0</v>
      </c>
      <c r="U656" s="3">
        <f>IF(U$3=0,0,INDEX(Sheet1!RawDataCols,$C656,U$5)*$R656)</f>
        <v>0</v>
      </c>
      <c r="V656" s="3">
        <f>IF(V$3=0,0,INDEX(Sheet1!RawDataCols,$C656,V$5)*$R656)</f>
        <v>0</v>
      </c>
      <c r="W656" s="3">
        <f>IF(W$3=0,0,INDEX(Sheet1!RawDataCols,$C656,W$5)*$R656)</f>
        <v>0</v>
      </c>
      <c r="X656" s="3">
        <f>IF(X$3=0,0,INDEX(Sheet1!RawDataCols,$C656,X$5)*$R656)</f>
        <v>0</v>
      </c>
      <c r="Y656" s="3">
        <f>IF(Y$3=0,0,INDEX(Sheet1!RawDataCols,$C656,Y$5)*$R656)</f>
        <v>0</v>
      </c>
      <c r="Z656" s="3">
        <f>IF(Z$3=0,0,INDEX(Sheet1!RawDataCols,$C656,Z$5)*$R656)</f>
        <v>0</v>
      </c>
      <c r="AA656" s="3">
        <f>IF(AA$3=0,0,INDEX(Sheet1!RawDataCols,$C656,AA$5)*$R656)</f>
        <v>0</v>
      </c>
      <c r="AB656" s="3">
        <f>IF(AB$3=0,0,INDEX(Sheet1!RawDataCols,$C656,AB$5)*$R656)</f>
        <v>0</v>
      </c>
      <c r="AC656" s="3">
        <f>IF(AC$3=0,0,INDEX(Sheet1!RawDataCols,$C656,AC$5)*$R656)</f>
        <v>0</v>
      </c>
      <c r="AD656" s="3">
        <f>IF(AD$3=0,0,INDEX(Sheet1!RawDataCols,$C656,AD$5)*$R656)</f>
        <v>0</v>
      </c>
      <c r="AE656" s="3">
        <f>IF(AE$3=0,0,INDEX(Sheet1!RawDataCols,$C656,AE$5)*$R656)</f>
        <v>0</v>
      </c>
      <c r="AF656" s="3">
        <f>IF(AF$3=0,0,INDEX(Sheet1!RawDataCols,$C656,AF$5)*$R656)</f>
        <v>0</v>
      </c>
      <c r="AG656" s="3">
        <f>IF(AG$3=0,0,INDEX(Sheet1!RawDataCols,$C656,AG$5)*$R656)</f>
        <v>0</v>
      </c>
      <c r="AH656" s="3">
        <f>IF(AH$3=0,0,INDEX(Sheet1!RawDataCols,$C656,AH$5)*$R656)</f>
        <v>0</v>
      </c>
      <c r="AI656" s="3">
        <f>IF(AI$3=0,0,INDEX(Sheet1!RawDataCols,$C656,AI$5)*$R656)</f>
        <v>89</v>
      </c>
      <c r="AJ656" s="3">
        <f>IF(AJ$3=0,0,INDEX(Sheet1!RawDataCols,$C656,AJ$5)*$R656)</f>
        <v>0</v>
      </c>
      <c r="AK656" s="3">
        <f>IF(AK$3=0,0,INDEX(Sheet1!RawDataCols,$C656,AK$5)*$R656)</f>
        <v>0</v>
      </c>
      <c r="AL656" s="3">
        <f>IF(AL$3=0,0,INDEX(Sheet1!RawDataCols,$C656,AL$5)*$R656)</f>
        <v>0</v>
      </c>
      <c r="AM656" s="3">
        <f>IF(AM$3=0,0,INDEX(Sheet1!RawDataCols,$C656,AM$5)*$R656)</f>
        <v>0</v>
      </c>
      <c r="AN656" s="3">
        <f>IF(AN$3=0,0,INDEX(Sheet1!RawDataCols,$C656,AN$5)*$R656)</f>
        <v>0</v>
      </c>
      <c r="AO656" s="3">
        <f>IF(AO$3=0,0,INDEX(Sheet1!RawDataCols,$C656,AO$5)*$R656)</f>
        <v>0</v>
      </c>
      <c r="AP656" s="3">
        <f>IF(AP$3=0,0,INDEX(Sheet1!RawDataCols,$C656,AP$5)*$R656)</f>
        <v>0</v>
      </c>
      <c r="AQ656" s="3">
        <f>IF(AQ$3=0,0,INDEX(Sheet1!RawDataCols,$C656,AQ$5)*$R656)</f>
        <v>0</v>
      </c>
      <c r="AR656" s="3">
        <f>IF(AR$3=0,0,INDEX(Sheet1!RawDataCols,$C656,AR$5)*$R656)</f>
        <v>0</v>
      </c>
      <c r="AS656" s="3">
        <f>IF(AS$3=0,0,INDEX(Sheet1!RawDataCols,$C656,AS$5)*$R656)</f>
        <v>0</v>
      </c>
      <c r="AT656" s="3">
        <f>IF(AT$3=0,0,INDEX(Sheet1!RawDataCols,$C656,AT$5)*$R656)</f>
        <v>0</v>
      </c>
      <c r="AU656" s="3">
        <f>IF(AU$3=0,0,INDEX(Sheet1!RawDataCols,$C656,AU$5)*$R656)</f>
        <v>0</v>
      </c>
      <c r="AV656" s="3">
        <f>IF(AV$3=0,0,INDEX(Sheet1!RawDataCols,$C656,AV$5)*$R656)</f>
        <v>0</v>
      </c>
      <c r="AW656" s="3">
        <f>IF(AW$3=0,0,INDEX(Sheet1!RawDataCols,$C656,AW$5)*$R656)</f>
        <v>0</v>
      </c>
      <c r="AX656" s="3">
        <f>IF(AX$3=0,0,INDEX(Sheet1!RawDataCols,$C656,AX$5)*$R656)</f>
        <v>0</v>
      </c>
      <c r="AY656" s="3">
        <f>IF(AY$3=0,0,INDEX(Sheet1!RawDataCols,$C656,AY$5)*$R656)</f>
        <v>0</v>
      </c>
      <c r="AZ656" s="3">
        <f>IF(AZ$3=0,0,INDEX(Sheet1!RawDataCols,$C656,AZ$5)*$R656)</f>
        <v>0</v>
      </c>
      <c r="BA656" s="3">
        <f>IF(BA$3=0,0,INDEX(Sheet1!RawDataCols,$C656,BA$5)*$R656)</f>
        <v>0</v>
      </c>
      <c r="BB656" s="3">
        <f>IF(BB$3=0,0,INDEX(Sheet1!RawDataCols,$C656,BB$5)*$R656)</f>
        <v>0</v>
      </c>
      <c r="BC656" s="3">
        <f>IF(BC$3=0,0,INDEX(Sheet1!RawDataCols,$C656,BC$5)*$R656)</f>
        <v>0</v>
      </c>
      <c r="BD656" s="3">
        <f>IF(BD$3=0,0,INDEX(Sheet1!RawDataCols,$C656,BD$5)*$R656)</f>
        <v>0</v>
      </c>
      <c r="BE656" s="3">
        <f>IF(BE$3=0,0,INDEX(Sheet1!RawDataCols,$C656,BE$5)*$R656)</f>
        <v>0</v>
      </c>
      <c r="BF656" s="3">
        <f>IF(BF$3=0,0,INDEX(Sheet1!RawDataCols,$C656,BF$5)*$R656)</f>
        <v>0</v>
      </c>
      <c r="BG656" s="179">
        <f>IF(BG$3=0,0,INDEX(Sheet1!RawDataCols,$C656,BG$5)*$R656)</f>
        <v>0</v>
      </c>
      <c r="BH656" s="33">
        <f t="shared" si="115"/>
        <v>0</v>
      </c>
      <c r="BI656" s="33">
        <f t="shared" si="116"/>
        <v>0</v>
      </c>
      <c r="BJ656" s="33">
        <f t="shared" si="117"/>
        <v>89</v>
      </c>
      <c r="BK656" s="3">
        <f>IF(BK$3=0,0,INDEX(Sheet1!RawDataCols,$C656,BK$5)*$R656)</f>
        <v>0</v>
      </c>
      <c r="BL656" s="3">
        <f>IF(BL$3=0,0,INDEX(Sheet1!RawDataCols,$C656,BL$5)*$R656)</f>
        <v>5.5625</v>
      </c>
      <c r="BM656" s="3">
        <f>IF(BM$3=0,0,INDEX(Sheet1!RawDataCols,$C656,BM$5)*$R656)</f>
        <v>0</v>
      </c>
      <c r="BN656" s="3">
        <f>IF(BN$3=0,0,INDEX(Sheet1!RawDataCols,$C656,BN$5)*$R656)</f>
        <v>0</v>
      </c>
      <c r="BO656" s="3">
        <f>IF(BO$3=0,0,INDEX(Sheet1!RawDataCols,$C656,BO$5)*$R656)</f>
        <v>0</v>
      </c>
      <c r="BP656" s="3">
        <f>IF(BP$3=0,0,INDEX(Sheet1!RawDataCols,$C656,BP$5)*$R656)</f>
        <v>0</v>
      </c>
      <c r="BQ656" s="3">
        <f t="shared" si="118"/>
        <v>0</v>
      </c>
      <c r="BR656" s="3">
        <f t="shared" si="119"/>
        <v>0</v>
      </c>
      <c r="BS656" s="3">
        <f t="shared" si="120"/>
        <v>0</v>
      </c>
      <c r="BT656" s="3">
        <f t="shared" si="121"/>
        <v>0</v>
      </c>
      <c r="BU656" s="3" t="str">
        <f>INDEX(Sheet1!$BS$2:$BS$1000,MATCH($A656,Sheet1!$A$2:$A$1000,0))</f>
        <v>09</v>
      </c>
      <c r="BV656" s="3">
        <f>INDEX(Sheet1!$BT$2:$BT$1000,MATCH($A656,Sheet1!$A$2:$A$1000,0))</f>
        <v>0</v>
      </c>
    </row>
    <row r="657" spans="1:74" x14ac:dyDescent="0.2">
      <c r="A657" s="247" t="s">
        <v>1225</v>
      </c>
      <c r="B657" s="3">
        <f>MATCH($A657,Sheet1!ACCOUNTNO,0)</f>
        <v>136</v>
      </c>
      <c r="C657" s="3">
        <f t="shared" si="114"/>
        <v>136</v>
      </c>
      <c r="D657" s="3" t="str">
        <f>IF(D$3=0,0,INDEX(Sheet1!RawDataCols,$C657,D$5))</f>
        <v>22240A04</v>
      </c>
      <c r="E657" s="3" t="str">
        <f>IF(E$3=0,0,INDEX(Sheet1!RawDataCols,$C657,E$5))</f>
        <v xml:space="preserve">22240          </v>
      </c>
      <c r="F657" s="3" t="str">
        <f>IF(F$3=0,0,INDEX(Sheet1!RawDataCols,$C657,F$5))</f>
        <v xml:space="preserve">A04            </v>
      </c>
      <c r="G657" s="3" t="str">
        <f>IF(G$3=0,0,INDEX(Sheet1!RawDataCols,$C657,G$5))</f>
        <v xml:space="preserve">               </v>
      </c>
      <c r="H657" s="3" t="str">
        <f>IF(H$3=0,0,INDEX(Sheet1!RawDataCols,$C657,H$5))</f>
        <v xml:space="preserve">               </v>
      </c>
      <c r="I657" s="3" t="str">
        <f>IF(I$3=0,0,INDEX(Sheet1!RawDataCols,$C657,I$5))</f>
        <v xml:space="preserve">               </v>
      </c>
      <c r="J657" s="3" t="str">
        <f>IF(J$3=0,0,INDEX(Sheet1!RawDataCols,$C657,J$5))</f>
        <v xml:space="preserve">               </v>
      </c>
      <c r="K657" s="3" t="str">
        <f>IF(K$3=0,0,INDEX(Sheet1!RawDataCols,$C657,K$5))</f>
        <v xml:space="preserve">               </v>
      </c>
      <c r="L657" s="3" t="str">
        <f>IF(L$3=0,0,INDEX(Sheet1!RawDataCols,$C657,L$5))</f>
        <v xml:space="preserve">               </v>
      </c>
      <c r="M657" s="3" t="str">
        <f>IF(M$3=0,0,INDEX(Sheet1!RawDataCols,$C657,M$5))</f>
        <v xml:space="preserve">F007  </v>
      </c>
      <c r="N657" s="3" t="str">
        <f>IF(N$3=0,0,INDEX(Sheet1!RawDataCols,$C657,N$5))</f>
        <v>Contractors-174 Fullarton Rd</v>
      </c>
      <c r="O657" s="3">
        <f>INDEX(Sheet1!RawDataCols,$C657,O$5)</f>
        <v>13</v>
      </c>
      <c r="P657" s="3" t="str">
        <f>INDEX(Sheet1!RawDataCols,$C657,P$5)</f>
        <v>Cost and Expenses</v>
      </c>
      <c r="Q657" s="3" t="str">
        <f>IF(Q$3=0,0,INDEX(Sheet1!RawDataCols,$C657,Q$5))</f>
        <v>I</v>
      </c>
      <c r="R657" s="3">
        <f>IF(OR(GL_Cat_Code=8,GL_Cat_Code=12,GL_Cat_Code=28,GL_Cat_Code=32,GL_Cat_Code=36,GL_Cat_Code=40),-1,1)</f>
        <v>1</v>
      </c>
      <c r="S657" s="3">
        <f>IF(OR(GL_Cat_Code=8,GL_Cat_Code=12,GL_Cat_Code=28,GL_Cat_Code=32,GL_Cat_Code=36,GL_Cat_Code=40),1,-1)</f>
        <v>-1</v>
      </c>
      <c r="T657" s="3">
        <f>IF(T$3=0,0,INDEX(Sheet1!RawDataCols,$C657,T$5)*$R657)</f>
        <v>0</v>
      </c>
      <c r="U657" s="3">
        <f>IF(U$3=0,0,INDEX(Sheet1!RawDataCols,$C657,U$5)*$R657)</f>
        <v>0</v>
      </c>
      <c r="V657" s="3">
        <f>IF(V$3=0,0,INDEX(Sheet1!RawDataCols,$C657,V$5)*$R657)</f>
        <v>0</v>
      </c>
      <c r="W657" s="3">
        <f>IF(W$3=0,0,INDEX(Sheet1!RawDataCols,$C657,W$5)*$R657)</f>
        <v>0</v>
      </c>
      <c r="X657" s="3">
        <f>IF(X$3=0,0,INDEX(Sheet1!RawDataCols,$C657,X$5)*$R657)</f>
        <v>0</v>
      </c>
      <c r="Y657" s="3">
        <f>IF(Y$3=0,0,INDEX(Sheet1!RawDataCols,$C657,Y$5)*$R657)</f>
        <v>0</v>
      </c>
      <c r="Z657" s="3">
        <f>IF(Z$3=0,0,INDEX(Sheet1!RawDataCols,$C657,Z$5)*$R657)</f>
        <v>0</v>
      </c>
      <c r="AA657" s="3">
        <f>IF(AA$3=0,0,INDEX(Sheet1!RawDataCols,$C657,AA$5)*$R657)</f>
        <v>0</v>
      </c>
      <c r="AB657" s="3">
        <f>IF(AB$3=0,0,INDEX(Sheet1!RawDataCols,$C657,AB$5)*$R657)</f>
        <v>0</v>
      </c>
      <c r="AC657" s="3">
        <f>IF(AC$3=0,0,INDEX(Sheet1!RawDataCols,$C657,AC$5)*$R657)</f>
        <v>0</v>
      </c>
      <c r="AD657" s="3">
        <f>IF(AD$3=0,0,INDEX(Sheet1!RawDataCols,$C657,AD$5)*$R657)</f>
        <v>0</v>
      </c>
      <c r="AE657" s="3">
        <f>IF(AE$3=0,0,INDEX(Sheet1!RawDataCols,$C657,AE$5)*$R657)</f>
        <v>0</v>
      </c>
      <c r="AF657" s="3">
        <f>IF(AF$3=0,0,INDEX(Sheet1!RawDataCols,$C657,AF$5)*$R657)</f>
        <v>0</v>
      </c>
      <c r="AG657" s="3">
        <f>IF(AG$3=0,0,INDEX(Sheet1!RawDataCols,$C657,AG$5)*$R657)</f>
        <v>0</v>
      </c>
      <c r="AH657" s="3">
        <f>IF(AH$3=0,0,INDEX(Sheet1!RawDataCols,$C657,AH$5)*$R657)</f>
        <v>0</v>
      </c>
      <c r="AI657" s="3">
        <f>IF(AI$3=0,0,INDEX(Sheet1!RawDataCols,$C657,AI$5)*$R657)</f>
        <v>0</v>
      </c>
      <c r="AJ657" s="3">
        <f>IF(AJ$3=0,0,INDEX(Sheet1!RawDataCols,$C657,AJ$5)*$R657)</f>
        <v>0</v>
      </c>
      <c r="AK657" s="3">
        <f>IF(AK$3=0,0,INDEX(Sheet1!RawDataCols,$C657,AK$5)*$R657)</f>
        <v>0</v>
      </c>
      <c r="AL657" s="3">
        <f>IF(AL$3=0,0,INDEX(Sheet1!RawDataCols,$C657,AL$5)*$R657)</f>
        <v>0</v>
      </c>
      <c r="AM657" s="3">
        <f>IF(AM$3=0,0,INDEX(Sheet1!RawDataCols,$C657,AM$5)*$R657)</f>
        <v>0</v>
      </c>
      <c r="AN657" s="3">
        <f>IF(AN$3=0,0,INDEX(Sheet1!RawDataCols,$C657,AN$5)*$R657)</f>
        <v>0</v>
      </c>
      <c r="AO657" s="3">
        <f>IF(AO$3=0,0,INDEX(Sheet1!RawDataCols,$C657,AO$5)*$R657)</f>
        <v>0</v>
      </c>
      <c r="AP657" s="3">
        <f>IF(AP$3=0,0,INDEX(Sheet1!RawDataCols,$C657,AP$5)*$R657)</f>
        <v>0</v>
      </c>
      <c r="AQ657" s="3">
        <f>IF(AQ$3=0,0,INDEX(Sheet1!RawDataCols,$C657,AQ$5)*$R657)</f>
        <v>0</v>
      </c>
      <c r="AR657" s="3">
        <f>IF(AR$3=0,0,INDEX(Sheet1!RawDataCols,$C657,AR$5)*$R657)</f>
        <v>0</v>
      </c>
      <c r="AS657" s="3">
        <f>IF(AS$3=0,0,INDEX(Sheet1!RawDataCols,$C657,AS$5)*$R657)</f>
        <v>0</v>
      </c>
      <c r="AT657" s="3">
        <f>IF(AT$3=0,0,INDEX(Sheet1!RawDataCols,$C657,AT$5)*$R657)</f>
        <v>0</v>
      </c>
      <c r="AU657" s="3">
        <f>IF(AU$3=0,0,INDEX(Sheet1!RawDataCols,$C657,AU$5)*$R657)</f>
        <v>0</v>
      </c>
      <c r="AV657" s="3">
        <f>IF(AV$3=0,0,INDEX(Sheet1!RawDataCols,$C657,AV$5)*$R657)</f>
        <v>0</v>
      </c>
      <c r="AW657" s="3">
        <f>IF(AW$3=0,0,INDEX(Sheet1!RawDataCols,$C657,AW$5)*$R657)</f>
        <v>0</v>
      </c>
      <c r="AX657" s="3">
        <f>IF(AX$3=0,0,INDEX(Sheet1!RawDataCols,$C657,AX$5)*$R657)</f>
        <v>0</v>
      </c>
      <c r="AY657" s="3">
        <f>IF(AY$3=0,0,INDEX(Sheet1!RawDataCols,$C657,AY$5)*$R657)</f>
        <v>0</v>
      </c>
      <c r="AZ657" s="3">
        <f>IF(AZ$3=0,0,INDEX(Sheet1!RawDataCols,$C657,AZ$5)*$R657)</f>
        <v>0</v>
      </c>
      <c r="BA657" s="3">
        <f>IF(BA$3=0,0,INDEX(Sheet1!RawDataCols,$C657,BA$5)*$R657)</f>
        <v>0</v>
      </c>
      <c r="BB657" s="3">
        <f>IF(BB$3=0,0,INDEX(Sheet1!RawDataCols,$C657,BB$5)*$R657)</f>
        <v>0</v>
      </c>
      <c r="BC657" s="3">
        <f>IF(BC$3=0,0,INDEX(Sheet1!RawDataCols,$C657,BC$5)*$R657)</f>
        <v>0</v>
      </c>
      <c r="BD657" s="3">
        <f>IF(BD$3=0,0,INDEX(Sheet1!RawDataCols,$C657,BD$5)*$R657)</f>
        <v>0</v>
      </c>
      <c r="BE657" s="3">
        <f>IF(BE$3=0,0,INDEX(Sheet1!RawDataCols,$C657,BE$5)*$R657)</f>
        <v>0</v>
      </c>
      <c r="BF657" s="3">
        <f>IF(BF$3=0,0,INDEX(Sheet1!RawDataCols,$C657,BF$5)*$R657)</f>
        <v>0</v>
      </c>
      <c r="BG657" s="179">
        <f>IF(BG$3=0,0,INDEX(Sheet1!RawDataCols,$C657,BG$5)*$R657)</f>
        <v>0</v>
      </c>
      <c r="BH657" s="33">
        <f t="shared" si="115"/>
        <v>0</v>
      </c>
      <c r="BI657" s="33">
        <f t="shared" si="116"/>
        <v>0</v>
      </c>
      <c r="BJ657" s="33">
        <f t="shared" si="117"/>
        <v>0</v>
      </c>
      <c r="BK657" s="3">
        <f>IF(BK$3=0,0,INDEX(Sheet1!RawDataCols,$C657,BK$5)*$R657)</f>
        <v>0</v>
      </c>
      <c r="BL657" s="3">
        <f>IF(BL$3=0,0,INDEX(Sheet1!RawDataCols,$C657,BL$5)*$R657)</f>
        <v>0</v>
      </c>
      <c r="BM657" s="3">
        <f>IF(BM$3=0,0,INDEX(Sheet1!RawDataCols,$C657,BM$5)*$R657)</f>
        <v>0</v>
      </c>
      <c r="BN657" s="3">
        <f>IF(BN$3=0,0,INDEX(Sheet1!RawDataCols,$C657,BN$5)*$R657)</f>
        <v>0</v>
      </c>
      <c r="BO657" s="3">
        <f>IF(BO$3=0,0,INDEX(Sheet1!RawDataCols,$C657,BO$5)*$R657)</f>
        <v>4.9375</v>
      </c>
      <c r="BP657" s="3">
        <f>IF(BP$3=0,0,INDEX(Sheet1!RawDataCols,$C657,BP$5)*$R657)</f>
        <v>0</v>
      </c>
      <c r="BQ657" s="3">
        <f t="shared" si="118"/>
        <v>0</v>
      </c>
      <c r="BR657" s="3">
        <f t="shared" si="119"/>
        <v>0</v>
      </c>
      <c r="BS657" s="3">
        <f t="shared" si="120"/>
        <v>0</v>
      </c>
      <c r="BT657" s="3">
        <f t="shared" si="121"/>
        <v>0</v>
      </c>
      <c r="BU657" s="3" t="str">
        <f>INDEX(Sheet1!$BS$2:$BS$1000,MATCH($A657,Sheet1!$A$2:$A$1000,0))</f>
        <v>09</v>
      </c>
      <c r="BV657" s="3">
        <f>INDEX(Sheet1!$BT$2:$BT$1000,MATCH($A657,Sheet1!$A$2:$A$1000,0))</f>
        <v>0</v>
      </c>
    </row>
    <row r="658" spans="1:74" x14ac:dyDescent="0.2">
      <c r="A658" s="247" t="s">
        <v>1228</v>
      </c>
      <c r="B658" s="3">
        <f>MATCH($A658,Sheet1!ACCOUNTNO,0)</f>
        <v>137</v>
      </c>
      <c r="C658" s="3">
        <f t="shared" si="114"/>
        <v>137</v>
      </c>
      <c r="D658" s="3" t="str">
        <f>IF(D$3=0,0,INDEX(Sheet1!RawDataCols,$C658,D$5))</f>
        <v>22240A07</v>
      </c>
      <c r="E658" s="3" t="str">
        <f>IF(E$3=0,0,INDEX(Sheet1!RawDataCols,$C658,E$5))</f>
        <v xml:space="preserve">22240          </v>
      </c>
      <c r="F658" s="3" t="str">
        <f>IF(F$3=0,0,INDEX(Sheet1!RawDataCols,$C658,F$5))</f>
        <v xml:space="preserve">A07            </v>
      </c>
      <c r="G658" s="3" t="str">
        <f>IF(G$3=0,0,INDEX(Sheet1!RawDataCols,$C658,G$5))</f>
        <v xml:space="preserve">               </v>
      </c>
      <c r="H658" s="3" t="str">
        <f>IF(H$3=0,0,INDEX(Sheet1!RawDataCols,$C658,H$5))</f>
        <v xml:space="preserve">               </v>
      </c>
      <c r="I658" s="3" t="str">
        <f>IF(I$3=0,0,INDEX(Sheet1!RawDataCols,$C658,I$5))</f>
        <v xml:space="preserve">               </v>
      </c>
      <c r="J658" s="3" t="str">
        <f>IF(J$3=0,0,INDEX(Sheet1!RawDataCols,$C658,J$5))</f>
        <v xml:space="preserve">               </v>
      </c>
      <c r="K658" s="3" t="str">
        <f>IF(K$3=0,0,INDEX(Sheet1!RawDataCols,$C658,K$5))</f>
        <v xml:space="preserve">               </v>
      </c>
      <c r="L658" s="3" t="str">
        <f>IF(L$3=0,0,INDEX(Sheet1!RawDataCols,$C658,L$5))</f>
        <v xml:space="preserve">               </v>
      </c>
      <c r="M658" s="3" t="str">
        <f>IF(M$3=0,0,INDEX(Sheet1!RawDataCols,$C658,M$5))</f>
        <v xml:space="preserve">F007  </v>
      </c>
      <c r="N658" s="3" t="str">
        <f>IF(N$3=0,0,INDEX(Sheet1!RawDataCols,$C658,N$5))</f>
        <v>Contractors-25 Franklin St</v>
      </c>
      <c r="O658" s="3">
        <f>INDEX(Sheet1!RawDataCols,$C658,O$5)</f>
        <v>13</v>
      </c>
      <c r="P658" s="3" t="str">
        <f>INDEX(Sheet1!RawDataCols,$C658,P$5)</f>
        <v>Cost and Expenses</v>
      </c>
      <c r="Q658" s="3" t="str">
        <f>IF(Q$3=0,0,INDEX(Sheet1!RawDataCols,$C658,Q$5))</f>
        <v>I</v>
      </c>
      <c r="R658" s="3">
        <f>IF(OR(GL_Cat_Code=8,GL_Cat_Code=12,GL_Cat_Code=28,GL_Cat_Code=32,GL_Cat_Code=36,GL_Cat_Code=40),-1,1)</f>
        <v>1</v>
      </c>
      <c r="S658" s="3">
        <f>IF(OR(GL_Cat_Code=8,GL_Cat_Code=12,GL_Cat_Code=28,GL_Cat_Code=32,GL_Cat_Code=36,GL_Cat_Code=40),1,-1)</f>
        <v>-1</v>
      </c>
      <c r="T658" s="3">
        <f>IF(T$3=0,0,INDEX(Sheet1!RawDataCols,$C658,T$5)*$R658)</f>
        <v>0</v>
      </c>
      <c r="U658" s="3">
        <f>IF(U$3=0,0,INDEX(Sheet1!RawDataCols,$C658,U$5)*$R658)</f>
        <v>89</v>
      </c>
      <c r="V658" s="3">
        <f>IF(V$3=0,0,INDEX(Sheet1!RawDataCols,$C658,V$5)*$R658)</f>
        <v>91.67</v>
      </c>
      <c r="W658" s="3">
        <f>IF(W$3=0,0,INDEX(Sheet1!RawDataCols,$C658,W$5)*$R658)</f>
        <v>89</v>
      </c>
      <c r="X658" s="3">
        <f>IF(X$3=0,0,INDEX(Sheet1!RawDataCols,$C658,X$5)*$R658)</f>
        <v>89</v>
      </c>
      <c r="Y658" s="3">
        <f>IF(Y$3=0,0,INDEX(Sheet1!RawDataCols,$C658,Y$5)*$R658)</f>
        <v>91.67</v>
      </c>
      <c r="Z658" s="3">
        <f>IF(Z$3=0,0,INDEX(Sheet1!RawDataCols,$C658,Z$5)*$R658)</f>
        <v>89</v>
      </c>
      <c r="AA658" s="3">
        <f>IF(AA$3=0,0,INDEX(Sheet1!RawDataCols,$C658,AA$5)*$R658)</f>
        <v>0</v>
      </c>
      <c r="AB658" s="3">
        <f>IF(AB$3=0,0,INDEX(Sheet1!RawDataCols,$C658,AB$5)*$R658)</f>
        <v>91.67</v>
      </c>
      <c r="AC658" s="3">
        <f>IF(AC$3=0,0,INDEX(Sheet1!RawDataCols,$C658,AC$5)*$R658)</f>
        <v>89</v>
      </c>
      <c r="AD658" s="3">
        <f>IF(AD$3=0,0,INDEX(Sheet1!RawDataCols,$C658,AD$5)*$R658)</f>
        <v>178</v>
      </c>
      <c r="AE658" s="3">
        <f>IF(AE$3=0,0,INDEX(Sheet1!RawDataCols,$C658,AE$5)*$R658)</f>
        <v>91.67</v>
      </c>
      <c r="AF658" s="3">
        <f>IF(AF$3=0,0,INDEX(Sheet1!RawDataCols,$C658,AF$5)*$R658)</f>
        <v>89</v>
      </c>
      <c r="AG658" s="3">
        <f>IF(AG$3=0,0,INDEX(Sheet1!RawDataCols,$C658,AG$5)*$R658)</f>
        <v>89</v>
      </c>
      <c r="AH658" s="3">
        <f>IF(AH$3=0,0,INDEX(Sheet1!RawDataCols,$C658,AH$5)*$R658)</f>
        <v>91.67</v>
      </c>
      <c r="AI658" s="3">
        <f>IF(AI$3=0,0,INDEX(Sheet1!RawDataCols,$C658,AI$5)*$R658)</f>
        <v>0</v>
      </c>
      <c r="AJ658" s="3">
        <f>IF(AJ$3=0,0,INDEX(Sheet1!RawDataCols,$C658,AJ$5)*$R658)</f>
        <v>89</v>
      </c>
      <c r="AK658" s="3">
        <f>IF(AK$3=0,0,INDEX(Sheet1!RawDataCols,$C658,AK$5)*$R658)</f>
        <v>91.67</v>
      </c>
      <c r="AL658" s="3">
        <f>IF(AL$3=0,0,INDEX(Sheet1!RawDataCols,$C658,AL$5)*$R658)</f>
        <v>89</v>
      </c>
      <c r="AM658" s="3">
        <f>IF(AM$3=0,0,INDEX(Sheet1!RawDataCols,$C658,AM$5)*$R658)</f>
        <v>89</v>
      </c>
      <c r="AN658" s="3">
        <f>IF(AN$3=0,0,INDEX(Sheet1!RawDataCols,$C658,AN$5)*$R658)</f>
        <v>89</v>
      </c>
      <c r="AO658" s="3">
        <f>IF(AO$3=0,0,INDEX(Sheet1!RawDataCols,$C658,AO$5)*$R658)</f>
        <v>89</v>
      </c>
      <c r="AP658" s="3">
        <f>IF(AP$3=0,0,INDEX(Sheet1!RawDataCols,$C658,AP$5)*$R658)</f>
        <v>89</v>
      </c>
      <c r="AQ658" s="3">
        <f>IF(AQ$3=0,0,INDEX(Sheet1!RawDataCols,$C658,AQ$5)*$R658)</f>
        <v>91.67</v>
      </c>
      <c r="AR658" s="3">
        <f>IF(AR$3=0,0,INDEX(Sheet1!RawDataCols,$C658,AR$5)*$R658)</f>
        <v>89</v>
      </c>
      <c r="AS658" s="3">
        <f>IF(AS$3=0,0,INDEX(Sheet1!RawDataCols,$C658,AS$5)*$R658)</f>
        <v>89</v>
      </c>
      <c r="AT658" s="3">
        <f>IF(AT$3=0,0,INDEX(Sheet1!RawDataCols,$C658,AT$5)*$R658)</f>
        <v>91.67</v>
      </c>
      <c r="AU658" s="3">
        <f>IF(AU$3=0,0,INDEX(Sheet1!RawDataCols,$C658,AU$5)*$R658)</f>
        <v>89</v>
      </c>
      <c r="AV658" s="3">
        <f>IF(AV$3=0,0,INDEX(Sheet1!RawDataCols,$C658,AV$5)*$R658)</f>
        <v>0</v>
      </c>
      <c r="AW658" s="3">
        <f>IF(AW$3=0,0,INDEX(Sheet1!RawDataCols,$C658,AW$5)*$R658)</f>
        <v>91.67</v>
      </c>
      <c r="AX658" s="3">
        <f>IF(AX$3=0,0,INDEX(Sheet1!RawDataCols,$C658,AX$5)*$R658)</f>
        <v>0</v>
      </c>
      <c r="AY658" s="3">
        <f>IF(AY$3=0,0,INDEX(Sheet1!RawDataCols,$C658,AY$5)*$R658)</f>
        <v>89</v>
      </c>
      <c r="AZ658" s="3">
        <f>IF(AZ$3=0,0,INDEX(Sheet1!RawDataCols,$C658,AZ$5)*$R658)</f>
        <v>91.67</v>
      </c>
      <c r="BA658" s="3">
        <f>IF(BA$3=0,0,INDEX(Sheet1!RawDataCols,$C658,BA$5)*$R658)</f>
        <v>89</v>
      </c>
      <c r="BB658" s="3">
        <f>IF(BB$3=0,0,INDEX(Sheet1!RawDataCols,$C658,BB$5)*$R658)</f>
        <v>178</v>
      </c>
      <c r="BC658" s="3">
        <f>IF(BC$3=0,0,INDEX(Sheet1!RawDataCols,$C658,BC$5)*$R658)</f>
        <v>91.67</v>
      </c>
      <c r="BD658" s="3">
        <f>IF(BD$3=0,0,INDEX(Sheet1!RawDataCols,$C658,BD$5)*$R658)</f>
        <v>178</v>
      </c>
      <c r="BE658" s="3">
        <f>IF(BE$3=0,0,INDEX(Sheet1!RawDataCols,$C658,BE$5)*$R658)</f>
        <v>178</v>
      </c>
      <c r="BF658" s="3">
        <f>IF(BF$3=0,0,INDEX(Sheet1!RawDataCols,$C658,BF$5)*$R658)</f>
        <v>91.67</v>
      </c>
      <c r="BG658" s="179">
        <f>IF(BG$3=0,0,INDEX(Sheet1!RawDataCols,$C658,BG$5)*$R658)</f>
        <v>178</v>
      </c>
      <c r="BH658" s="33">
        <f t="shared" si="115"/>
        <v>1068</v>
      </c>
      <c r="BI658" s="33">
        <f t="shared" si="116"/>
        <v>1097.3699999999999</v>
      </c>
      <c r="BJ658" s="33">
        <f t="shared" si="117"/>
        <v>979</v>
      </c>
      <c r="BK658" s="3">
        <f>IF(BK$3=0,0,INDEX(Sheet1!RawDataCols,$C658,BK$5)*$R658)</f>
        <v>68.585624999999993</v>
      </c>
      <c r="BL658" s="3">
        <f>IF(BL$3=0,0,INDEX(Sheet1!RawDataCols,$C658,BL$5)*$R658)</f>
        <v>61.1875</v>
      </c>
      <c r="BM658" s="3">
        <f>IF(BM$3=0,0,INDEX(Sheet1!RawDataCols,$C658,BM$5)*$R658)</f>
        <v>66.75</v>
      </c>
      <c r="BN658" s="3">
        <f>IF(BN$3=0,0,INDEX(Sheet1!RawDataCols,$C658,BN$5)*$R658)</f>
        <v>60.5</v>
      </c>
      <c r="BO658" s="3">
        <f>IF(BO$3=0,0,INDEX(Sheet1!RawDataCols,$C658,BO$5)*$R658)</f>
        <v>14.8125</v>
      </c>
      <c r="BP658" s="3">
        <f>IF(BP$3=0,0,INDEX(Sheet1!RawDataCols,$C658,BP$5)*$R658)</f>
        <v>534</v>
      </c>
      <c r="BQ658" s="3">
        <f t="shared" si="118"/>
        <v>178</v>
      </c>
      <c r="BR658" s="3">
        <f t="shared" si="119"/>
        <v>356</v>
      </c>
      <c r="BS658" s="3">
        <f t="shared" si="120"/>
        <v>267</v>
      </c>
      <c r="BT658" s="3">
        <f t="shared" si="121"/>
        <v>534</v>
      </c>
      <c r="BU658" s="3" t="str">
        <f>INDEX(Sheet1!$BS$2:$BS$1000,MATCH($A658,Sheet1!$A$2:$A$1000,0))</f>
        <v>09</v>
      </c>
      <c r="BV658" s="3">
        <f>INDEX(Sheet1!$BT$2:$BT$1000,MATCH($A658,Sheet1!$A$2:$A$1000,0))</f>
        <v>534</v>
      </c>
    </row>
    <row r="659" spans="1:74" x14ac:dyDescent="0.2">
      <c r="A659" s="247" t="s">
        <v>1232</v>
      </c>
      <c r="B659" s="3">
        <f>MATCH($A659,Sheet1!ACCOUNTNO,0)</f>
        <v>138</v>
      </c>
      <c r="C659" s="3">
        <f t="shared" si="114"/>
        <v>138</v>
      </c>
      <c r="D659" s="3" t="str">
        <f>IF(D$3=0,0,INDEX(Sheet1!RawDataCols,$C659,D$5))</f>
        <v>22240A11</v>
      </c>
      <c r="E659" s="3" t="str">
        <f>IF(E$3=0,0,INDEX(Sheet1!RawDataCols,$C659,E$5))</f>
        <v xml:space="preserve">22240          </v>
      </c>
      <c r="F659" s="3" t="str">
        <f>IF(F$3=0,0,INDEX(Sheet1!RawDataCols,$C659,F$5))</f>
        <v xml:space="preserve">A11            </v>
      </c>
      <c r="G659" s="3" t="str">
        <f>IF(G$3=0,0,INDEX(Sheet1!RawDataCols,$C659,G$5))</f>
        <v xml:space="preserve">               </v>
      </c>
      <c r="H659" s="3" t="str">
        <f>IF(H$3=0,0,INDEX(Sheet1!RawDataCols,$C659,H$5))</f>
        <v xml:space="preserve">               </v>
      </c>
      <c r="I659" s="3" t="str">
        <f>IF(I$3=0,0,INDEX(Sheet1!RawDataCols,$C659,I$5))</f>
        <v xml:space="preserve">               </v>
      </c>
      <c r="J659" s="3" t="str">
        <f>IF(J$3=0,0,INDEX(Sheet1!RawDataCols,$C659,J$5))</f>
        <v xml:space="preserve">               </v>
      </c>
      <c r="K659" s="3" t="str">
        <f>IF(K$3=0,0,INDEX(Sheet1!RawDataCols,$C659,K$5))</f>
        <v xml:space="preserve">               </v>
      </c>
      <c r="L659" s="3" t="str">
        <f>IF(L$3=0,0,INDEX(Sheet1!RawDataCols,$C659,L$5))</f>
        <v xml:space="preserve">               </v>
      </c>
      <c r="M659" s="3" t="str">
        <f>IF(M$3=0,0,INDEX(Sheet1!RawDataCols,$C659,M$5))</f>
        <v xml:space="preserve">F007  </v>
      </c>
      <c r="N659" s="3" t="str">
        <f>IF(N$3=0,0,INDEX(Sheet1!RawDataCols,$C659,N$5))</f>
        <v>Contractors-25 Hutt St</v>
      </c>
      <c r="O659" s="3">
        <f>INDEX(Sheet1!RawDataCols,$C659,O$5)</f>
        <v>13</v>
      </c>
      <c r="P659" s="3" t="str">
        <f>INDEX(Sheet1!RawDataCols,$C659,P$5)</f>
        <v>Cost and Expenses</v>
      </c>
      <c r="Q659" s="3" t="str">
        <f>IF(Q$3=0,0,INDEX(Sheet1!RawDataCols,$C659,Q$5))</f>
        <v>I</v>
      </c>
      <c r="R659" s="3">
        <f>IF(OR(GL_Cat_Code=8,GL_Cat_Code=12,GL_Cat_Code=28,GL_Cat_Code=32,GL_Cat_Code=36,GL_Cat_Code=40),-1,1)</f>
        <v>1</v>
      </c>
      <c r="S659" s="3">
        <f>IF(OR(GL_Cat_Code=8,GL_Cat_Code=12,GL_Cat_Code=28,GL_Cat_Code=32,GL_Cat_Code=36,GL_Cat_Code=40),1,-1)</f>
        <v>-1</v>
      </c>
      <c r="T659" s="3">
        <f>IF(T$3=0,0,INDEX(Sheet1!RawDataCols,$C659,T$5)*$R659)</f>
        <v>0</v>
      </c>
      <c r="U659" s="3">
        <f>IF(U$3=0,0,INDEX(Sheet1!RawDataCols,$C659,U$5)*$R659)</f>
        <v>0</v>
      </c>
      <c r="V659" s="3">
        <f>IF(V$3=0,0,INDEX(Sheet1!RawDataCols,$C659,V$5)*$R659)</f>
        <v>0</v>
      </c>
      <c r="W659" s="3">
        <f>IF(W$3=0,0,INDEX(Sheet1!RawDataCols,$C659,W$5)*$R659)</f>
        <v>0</v>
      </c>
      <c r="X659" s="3">
        <f>IF(X$3=0,0,INDEX(Sheet1!RawDataCols,$C659,X$5)*$R659)</f>
        <v>0</v>
      </c>
      <c r="Y659" s="3">
        <f>IF(Y$3=0,0,INDEX(Sheet1!RawDataCols,$C659,Y$5)*$R659)</f>
        <v>0</v>
      </c>
      <c r="Z659" s="3">
        <f>IF(Z$3=0,0,INDEX(Sheet1!RawDataCols,$C659,Z$5)*$R659)</f>
        <v>0</v>
      </c>
      <c r="AA659" s="3">
        <f>IF(AA$3=0,0,INDEX(Sheet1!RawDataCols,$C659,AA$5)*$R659)</f>
        <v>0</v>
      </c>
      <c r="AB659" s="3">
        <f>IF(AB$3=0,0,INDEX(Sheet1!RawDataCols,$C659,AB$5)*$R659)</f>
        <v>0</v>
      </c>
      <c r="AC659" s="3">
        <f>IF(AC$3=0,0,INDEX(Sheet1!RawDataCols,$C659,AC$5)*$R659)</f>
        <v>0</v>
      </c>
      <c r="AD659" s="3">
        <f>IF(AD$3=0,0,INDEX(Sheet1!RawDataCols,$C659,AD$5)*$R659)</f>
        <v>0</v>
      </c>
      <c r="AE659" s="3">
        <f>IF(AE$3=0,0,INDEX(Sheet1!RawDataCols,$C659,AE$5)*$R659)</f>
        <v>0</v>
      </c>
      <c r="AF659" s="3">
        <f>IF(AF$3=0,0,INDEX(Sheet1!RawDataCols,$C659,AF$5)*$R659)</f>
        <v>0</v>
      </c>
      <c r="AG659" s="3">
        <f>IF(AG$3=0,0,INDEX(Sheet1!RawDataCols,$C659,AG$5)*$R659)</f>
        <v>0</v>
      </c>
      <c r="AH659" s="3">
        <f>IF(AH$3=0,0,INDEX(Sheet1!RawDataCols,$C659,AH$5)*$R659)</f>
        <v>0</v>
      </c>
      <c r="AI659" s="3">
        <f>IF(AI$3=0,0,INDEX(Sheet1!RawDataCols,$C659,AI$5)*$R659)</f>
        <v>0</v>
      </c>
      <c r="AJ659" s="3">
        <f>IF(AJ$3=0,0,INDEX(Sheet1!RawDataCols,$C659,AJ$5)*$R659)</f>
        <v>0</v>
      </c>
      <c r="AK659" s="3">
        <f>IF(AK$3=0,0,INDEX(Sheet1!RawDataCols,$C659,AK$5)*$R659)</f>
        <v>0</v>
      </c>
      <c r="AL659" s="3">
        <f>IF(AL$3=0,0,INDEX(Sheet1!RawDataCols,$C659,AL$5)*$R659)</f>
        <v>0</v>
      </c>
      <c r="AM659" s="3">
        <f>IF(AM$3=0,0,INDEX(Sheet1!RawDataCols,$C659,AM$5)*$R659)</f>
        <v>0</v>
      </c>
      <c r="AN659" s="3">
        <f>IF(AN$3=0,0,INDEX(Sheet1!RawDataCols,$C659,AN$5)*$R659)</f>
        <v>0</v>
      </c>
      <c r="AO659" s="3">
        <f>IF(AO$3=0,0,INDEX(Sheet1!RawDataCols,$C659,AO$5)*$R659)</f>
        <v>0</v>
      </c>
      <c r="AP659" s="3">
        <f>IF(AP$3=0,0,INDEX(Sheet1!RawDataCols,$C659,AP$5)*$R659)</f>
        <v>0</v>
      </c>
      <c r="AQ659" s="3">
        <f>IF(AQ$3=0,0,INDEX(Sheet1!RawDataCols,$C659,AQ$5)*$R659)</f>
        <v>0</v>
      </c>
      <c r="AR659" s="3">
        <f>IF(AR$3=0,0,INDEX(Sheet1!RawDataCols,$C659,AR$5)*$R659)</f>
        <v>0</v>
      </c>
      <c r="AS659" s="3">
        <f>IF(AS$3=0,0,INDEX(Sheet1!RawDataCols,$C659,AS$5)*$R659)</f>
        <v>0</v>
      </c>
      <c r="AT659" s="3">
        <f>IF(AT$3=0,0,INDEX(Sheet1!RawDataCols,$C659,AT$5)*$R659)</f>
        <v>0</v>
      </c>
      <c r="AU659" s="3">
        <f>IF(AU$3=0,0,INDEX(Sheet1!RawDataCols,$C659,AU$5)*$R659)</f>
        <v>0</v>
      </c>
      <c r="AV659" s="3">
        <f>IF(AV$3=0,0,INDEX(Sheet1!RawDataCols,$C659,AV$5)*$R659)</f>
        <v>0</v>
      </c>
      <c r="AW659" s="3">
        <f>IF(AW$3=0,0,INDEX(Sheet1!RawDataCols,$C659,AW$5)*$R659)</f>
        <v>0</v>
      </c>
      <c r="AX659" s="3">
        <f>IF(AX$3=0,0,INDEX(Sheet1!RawDataCols,$C659,AX$5)*$R659)</f>
        <v>0</v>
      </c>
      <c r="AY659" s="3">
        <f>IF(AY$3=0,0,INDEX(Sheet1!RawDataCols,$C659,AY$5)*$R659)</f>
        <v>1152.72</v>
      </c>
      <c r="AZ659" s="3">
        <f>IF(AZ$3=0,0,INDEX(Sheet1!RawDataCols,$C659,AZ$5)*$R659)</f>
        <v>0</v>
      </c>
      <c r="BA659" s="3">
        <f>IF(BA$3=0,0,INDEX(Sheet1!RawDataCols,$C659,BA$5)*$R659)</f>
        <v>162.5</v>
      </c>
      <c r="BB659" s="3">
        <f>IF(BB$3=0,0,INDEX(Sheet1!RawDataCols,$C659,BB$5)*$R659)</f>
        <v>0</v>
      </c>
      <c r="BC659" s="3">
        <f>IF(BC$3=0,0,INDEX(Sheet1!RawDataCols,$C659,BC$5)*$R659)</f>
        <v>0</v>
      </c>
      <c r="BD659" s="3">
        <f>IF(BD$3=0,0,INDEX(Sheet1!RawDataCols,$C659,BD$5)*$R659)</f>
        <v>0</v>
      </c>
      <c r="BE659" s="3">
        <f>IF(BE$3=0,0,INDEX(Sheet1!RawDataCols,$C659,BE$5)*$R659)</f>
        <v>0</v>
      </c>
      <c r="BF659" s="3">
        <f>IF(BF$3=0,0,INDEX(Sheet1!RawDataCols,$C659,BF$5)*$R659)</f>
        <v>0</v>
      </c>
      <c r="BG659" s="179">
        <f>IF(BG$3=0,0,INDEX(Sheet1!RawDataCols,$C659,BG$5)*$R659)</f>
        <v>0</v>
      </c>
      <c r="BH659" s="33">
        <f t="shared" si="115"/>
        <v>1152.72</v>
      </c>
      <c r="BI659" s="33">
        <f t="shared" si="116"/>
        <v>0</v>
      </c>
      <c r="BJ659" s="33">
        <f t="shared" si="117"/>
        <v>162.5</v>
      </c>
      <c r="BK659" s="3">
        <f>IF(BK$3=0,0,INDEX(Sheet1!RawDataCols,$C659,BK$5)*$R659)</f>
        <v>0</v>
      </c>
      <c r="BL659" s="3">
        <f>IF(BL$3=0,0,INDEX(Sheet1!RawDataCols,$C659,BL$5)*$R659)</f>
        <v>0</v>
      </c>
      <c r="BM659" s="3">
        <f>IF(BM$3=0,0,INDEX(Sheet1!RawDataCols,$C659,BM$5)*$R659)</f>
        <v>0</v>
      </c>
      <c r="BN659" s="3">
        <f>IF(BN$3=0,0,INDEX(Sheet1!RawDataCols,$C659,BN$5)*$R659)</f>
        <v>0</v>
      </c>
      <c r="BO659" s="3">
        <f>IF(BO$3=0,0,INDEX(Sheet1!RawDataCols,$C659,BO$5)*$R659)</f>
        <v>0</v>
      </c>
      <c r="BP659" s="3">
        <f>IF(BP$3=0,0,INDEX(Sheet1!RawDataCols,$C659,BP$5)*$R659)</f>
        <v>0</v>
      </c>
      <c r="BQ659" s="3">
        <f t="shared" si="118"/>
        <v>0</v>
      </c>
      <c r="BR659" s="3">
        <f t="shared" si="119"/>
        <v>0</v>
      </c>
      <c r="BS659" s="3">
        <f t="shared" si="120"/>
        <v>0</v>
      </c>
      <c r="BT659" s="3">
        <f t="shared" si="121"/>
        <v>1152.72</v>
      </c>
      <c r="BU659" s="3" t="str">
        <f>INDEX(Sheet1!$BS$2:$BS$1000,MATCH($A659,Sheet1!$A$2:$A$1000,0))</f>
        <v>09</v>
      </c>
      <c r="BV659" s="3">
        <f>INDEX(Sheet1!$BT$2:$BT$1000,MATCH($A659,Sheet1!$A$2:$A$1000,0))</f>
        <v>1152.72</v>
      </c>
    </row>
    <row r="660" spans="1:74" x14ac:dyDescent="0.2">
      <c r="A660" s="247" t="s">
        <v>1256</v>
      </c>
      <c r="B660" s="3">
        <f>MATCH($A660,Sheet1!ACCOUNTNO,0)</f>
        <v>139</v>
      </c>
      <c r="C660" s="3">
        <f t="shared" si="114"/>
        <v>139</v>
      </c>
      <c r="D660" s="3" t="str">
        <f>IF(D$3=0,0,INDEX(Sheet1!RawDataCols,$C660,D$5))</f>
        <v>22320A03</v>
      </c>
      <c r="E660" s="3" t="str">
        <f>IF(E$3=0,0,INDEX(Sheet1!RawDataCols,$C660,E$5))</f>
        <v xml:space="preserve">22320          </v>
      </c>
      <c r="F660" s="3" t="str">
        <f>IF(F$3=0,0,INDEX(Sheet1!RawDataCols,$C660,F$5))</f>
        <v xml:space="preserve">A03            </v>
      </c>
      <c r="G660" s="3" t="str">
        <f>IF(G$3=0,0,INDEX(Sheet1!RawDataCols,$C660,G$5))</f>
        <v xml:space="preserve">               </v>
      </c>
      <c r="H660" s="3" t="str">
        <f>IF(H$3=0,0,INDEX(Sheet1!RawDataCols,$C660,H$5))</f>
        <v xml:space="preserve">               </v>
      </c>
      <c r="I660" s="3" t="str">
        <f>IF(I$3=0,0,INDEX(Sheet1!RawDataCols,$C660,I$5))</f>
        <v xml:space="preserve">               </v>
      </c>
      <c r="J660" s="3" t="str">
        <f>IF(J$3=0,0,INDEX(Sheet1!RawDataCols,$C660,J$5))</f>
        <v xml:space="preserve">               </v>
      </c>
      <c r="K660" s="3" t="str">
        <f>IF(K$3=0,0,INDEX(Sheet1!RawDataCols,$C660,K$5))</f>
        <v xml:space="preserve">               </v>
      </c>
      <c r="L660" s="3" t="str">
        <f>IF(L$3=0,0,INDEX(Sheet1!RawDataCols,$C660,L$5))</f>
        <v xml:space="preserve">               </v>
      </c>
      <c r="M660" s="3" t="str">
        <f>IF(M$3=0,0,INDEX(Sheet1!RawDataCols,$C660,M$5))</f>
        <v xml:space="preserve">F007  </v>
      </c>
      <c r="N660" s="3" t="str">
        <f>IF(N$3=0,0,INDEX(Sheet1!RawDataCols,$C660,N$5))</f>
        <v>Dues and Subs-33 Franklin St</v>
      </c>
      <c r="O660" s="3">
        <f>INDEX(Sheet1!RawDataCols,$C660,O$5)</f>
        <v>13</v>
      </c>
      <c r="P660" s="3" t="str">
        <f>INDEX(Sheet1!RawDataCols,$C660,P$5)</f>
        <v>Cost and Expenses</v>
      </c>
      <c r="Q660" s="3" t="str">
        <f>IF(Q$3=0,0,INDEX(Sheet1!RawDataCols,$C660,Q$5))</f>
        <v>I</v>
      </c>
      <c r="R660" s="3">
        <f>IF(OR(GL_Cat_Code=8,GL_Cat_Code=12,GL_Cat_Code=28,GL_Cat_Code=32,GL_Cat_Code=36,GL_Cat_Code=40),-1,1)</f>
        <v>1</v>
      </c>
      <c r="S660" s="3">
        <f>IF(OR(GL_Cat_Code=8,GL_Cat_Code=12,GL_Cat_Code=28,GL_Cat_Code=32,GL_Cat_Code=36,GL_Cat_Code=40),1,-1)</f>
        <v>-1</v>
      </c>
      <c r="T660" s="3">
        <f>IF(T$3=0,0,INDEX(Sheet1!RawDataCols,$C660,T$5)*$R660)</f>
        <v>0</v>
      </c>
      <c r="U660" s="3">
        <f>IF(U$3=0,0,INDEX(Sheet1!RawDataCols,$C660,U$5)*$R660)</f>
        <v>0</v>
      </c>
      <c r="V660" s="3">
        <f>IF(V$3=0,0,INDEX(Sheet1!RawDataCols,$C660,V$5)*$R660)</f>
        <v>0</v>
      </c>
      <c r="W660" s="3">
        <f>IF(W$3=0,0,INDEX(Sheet1!RawDataCols,$C660,W$5)*$R660)</f>
        <v>0</v>
      </c>
      <c r="X660" s="3">
        <f>IF(X$3=0,0,INDEX(Sheet1!RawDataCols,$C660,X$5)*$R660)</f>
        <v>0</v>
      </c>
      <c r="Y660" s="3">
        <f>IF(Y$3=0,0,INDEX(Sheet1!RawDataCols,$C660,Y$5)*$R660)</f>
        <v>0</v>
      </c>
      <c r="Z660" s="3">
        <f>IF(Z$3=0,0,INDEX(Sheet1!RawDataCols,$C660,Z$5)*$R660)</f>
        <v>0</v>
      </c>
      <c r="AA660" s="3">
        <f>IF(AA$3=0,0,INDEX(Sheet1!RawDataCols,$C660,AA$5)*$R660)</f>
        <v>0</v>
      </c>
      <c r="AB660" s="3">
        <f>IF(AB$3=0,0,INDEX(Sheet1!RawDataCols,$C660,AB$5)*$R660)</f>
        <v>0</v>
      </c>
      <c r="AC660" s="3">
        <f>IF(AC$3=0,0,INDEX(Sheet1!RawDataCols,$C660,AC$5)*$R660)</f>
        <v>0</v>
      </c>
      <c r="AD660" s="3">
        <f>IF(AD$3=0,0,INDEX(Sheet1!RawDataCols,$C660,AD$5)*$R660)</f>
        <v>0</v>
      </c>
      <c r="AE660" s="3">
        <f>IF(AE$3=0,0,INDEX(Sheet1!RawDataCols,$C660,AE$5)*$R660)</f>
        <v>0</v>
      </c>
      <c r="AF660" s="3">
        <f>IF(AF$3=0,0,INDEX(Sheet1!RawDataCols,$C660,AF$5)*$R660)</f>
        <v>0</v>
      </c>
      <c r="AG660" s="3">
        <f>IF(AG$3=0,0,INDEX(Sheet1!RawDataCols,$C660,AG$5)*$R660)</f>
        <v>0</v>
      </c>
      <c r="AH660" s="3">
        <f>IF(AH$3=0,0,INDEX(Sheet1!RawDataCols,$C660,AH$5)*$R660)</f>
        <v>0</v>
      </c>
      <c r="AI660" s="3">
        <f>IF(AI$3=0,0,INDEX(Sheet1!RawDataCols,$C660,AI$5)*$R660)</f>
        <v>0</v>
      </c>
      <c r="AJ660" s="3">
        <f>IF(AJ$3=0,0,INDEX(Sheet1!RawDataCols,$C660,AJ$5)*$R660)</f>
        <v>0</v>
      </c>
      <c r="AK660" s="3">
        <f>IF(AK$3=0,0,INDEX(Sheet1!RawDataCols,$C660,AK$5)*$R660)</f>
        <v>0</v>
      </c>
      <c r="AL660" s="3">
        <f>IF(AL$3=0,0,INDEX(Sheet1!RawDataCols,$C660,AL$5)*$R660)</f>
        <v>0</v>
      </c>
      <c r="AM660" s="3">
        <f>IF(AM$3=0,0,INDEX(Sheet1!RawDataCols,$C660,AM$5)*$R660)</f>
        <v>0</v>
      </c>
      <c r="AN660" s="3">
        <f>IF(AN$3=0,0,INDEX(Sheet1!RawDataCols,$C660,AN$5)*$R660)</f>
        <v>0</v>
      </c>
      <c r="AO660" s="3">
        <f>IF(AO$3=0,0,INDEX(Sheet1!RawDataCols,$C660,AO$5)*$R660)</f>
        <v>0</v>
      </c>
      <c r="AP660" s="3">
        <f>IF(AP$3=0,0,INDEX(Sheet1!RawDataCols,$C660,AP$5)*$R660)</f>
        <v>0</v>
      </c>
      <c r="AQ660" s="3">
        <f>IF(AQ$3=0,0,INDEX(Sheet1!RawDataCols,$C660,AQ$5)*$R660)</f>
        <v>0</v>
      </c>
      <c r="AR660" s="3">
        <f>IF(AR$3=0,0,INDEX(Sheet1!RawDataCols,$C660,AR$5)*$R660)</f>
        <v>0</v>
      </c>
      <c r="AS660" s="3">
        <f>IF(AS$3=0,0,INDEX(Sheet1!RawDataCols,$C660,AS$5)*$R660)</f>
        <v>0</v>
      </c>
      <c r="AT660" s="3">
        <f>IF(AT$3=0,0,INDEX(Sheet1!RawDataCols,$C660,AT$5)*$R660)</f>
        <v>0</v>
      </c>
      <c r="AU660" s="3">
        <f>IF(AU$3=0,0,INDEX(Sheet1!RawDataCols,$C660,AU$5)*$R660)</f>
        <v>0</v>
      </c>
      <c r="AV660" s="3">
        <f>IF(AV$3=0,0,INDEX(Sheet1!RawDataCols,$C660,AV$5)*$R660)</f>
        <v>0</v>
      </c>
      <c r="AW660" s="3">
        <f>IF(AW$3=0,0,INDEX(Sheet1!RawDataCols,$C660,AW$5)*$R660)</f>
        <v>0</v>
      </c>
      <c r="AX660" s="3">
        <f>IF(AX$3=0,0,INDEX(Sheet1!RawDataCols,$C660,AX$5)*$R660)</f>
        <v>0</v>
      </c>
      <c r="AY660" s="3">
        <f>IF(AY$3=0,0,INDEX(Sheet1!RawDataCols,$C660,AY$5)*$R660)</f>
        <v>0</v>
      </c>
      <c r="AZ660" s="3">
        <f>IF(AZ$3=0,0,INDEX(Sheet1!RawDataCols,$C660,AZ$5)*$R660)</f>
        <v>0</v>
      </c>
      <c r="BA660" s="3">
        <f>IF(BA$3=0,0,INDEX(Sheet1!RawDataCols,$C660,BA$5)*$R660)</f>
        <v>0</v>
      </c>
      <c r="BB660" s="3">
        <f>IF(BB$3=0,0,INDEX(Sheet1!RawDataCols,$C660,BB$5)*$R660)</f>
        <v>0</v>
      </c>
      <c r="BC660" s="3">
        <f>IF(BC$3=0,0,INDEX(Sheet1!RawDataCols,$C660,BC$5)*$R660)</f>
        <v>0</v>
      </c>
      <c r="BD660" s="3">
        <f>IF(BD$3=0,0,INDEX(Sheet1!RawDataCols,$C660,BD$5)*$R660)</f>
        <v>0</v>
      </c>
      <c r="BE660" s="3">
        <f>IF(BE$3=0,0,INDEX(Sheet1!RawDataCols,$C660,BE$5)*$R660)</f>
        <v>0</v>
      </c>
      <c r="BF660" s="3">
        <f>IF(BF$3=0,0,INDEX(Sheet1!RawDataCols,$C660,BF$5)*$R660)</f>
        <v>0</v>
      </c>
      <c r="BG660" s="179">
        <f>IF(BG$3=0,0,INDEX(Sheet1!RawDataCols,$C660,BG$5)*$R660)</f>
        <v>0</v>
      </c>
      <c r="BH660" s="33">
        <f t="shared" si="115"/>
        <v>0</v>
      </c>
      <c r="BI660" s="33">
        <f t="shared" si="116"/>
        <v>0</v>
      </c>
      <c r="BJ660" s="33">
        <f t="shared" si="117"/>
        <v>0</v>
      </c>
      <c r="BK660" s="3">
        <f>IF(BK$3=0,0,INDEX(Sheet1!RawDataCols,$C660,BK$5)*$R660)</f>
        <v>0</v>
      </c>
      <c r="BL660" s="3">
        <f>IF(BL$3=0,0,INDEX(Sheet1!RawDataCols,$C660,BL$5)*$R660)</f>
        <v>13.56625</v>
      </c>
      <c r="BM660" s="3">
        <f>IF(BM$3=0,0,INDEX(Sheet1!RawDataCols,$C660,BM$5)*$R660)</f>
        <v>0</v>
      </c>
      <c r="BN660" s="3">
        <f>IF(BN$3=0,0,INDEX(Sheet1!RawDataCols,$C660,BN$5)*$R660)</f>
        <v>0</v>
      </c>
      <c r="BO660" s="3">
        <f>IF(BO$3=0,0,INDEX(Sheet1!RawDataCols,$C660,BO$5)*$R660)</f>
        <v>0</v>
      </c>
      <c r="BP660" s="3">
        <f>IF(BP$3=0,0,INDEX(Sheet1!RawDataCols,$C660,BP$5)*$R660)</f>
        <v>217.06</v>
      </c>
      <c r="BQ660" s="3">
        <f t="shared" si="118"/>
        <v>0</v>
      </c>
      <c r="BR660" s="3">
        <f t="shared" si="119"/>
        <v>0</v>
      </c>
      <c r="BS660" s="3">
        <f t="shared" si="120"/>
        <v>0</v>
      </c>
      <c r="BT660" s="3">
        <f t="shared" si="121"/>
        <v>0</v>
      </c>
      <c r="BU660" s="3" t="str">
        <f>INDEX(Sheet1!$BS$2:$BS$1000,MATCH($A660,Sheet1!$A$2:$A$1000,0))</f>
        <v>09</v>
      </c>
      <c r="BV660" s="3">
        <f>INDEX(Sheet1!$BT$2:$BT$1000,MATCH($A660,Sheet1!$A$2:$A$1000,0))</f>
        <v>0</v>
      </c>
    </row>
    <row r="661" spans="1:74" x14ac:dyDescent="0.2">
      <c r="A661" s="247" t="s">
        <v>1264</v>
      </c>
      <c r="B661" s="3">
        <f>MATCH($A661,Sheet1!ACCOUNTNO,0)</f>
        <v>140</v>
      </c>
      <c r="C661" s="3">
        <f t="shared" si="114"/>
        <v>140</v>
      </c>
      <c r="D661" s="3" t="str">
        <f>IF(D$3=0,0,INDEX(Sheet1!RawDataCols,$C661,D$5))</f>
        <v>22320A11</v>
      </c>
      <c r="E661" s="3" t="str">
        <f>IF(E$3=0,0,INDEX(Sheet1!RawDataCols,$C661,E$5))</f>
        <v xml:space="preserve">22320          </v>
      </c>
      <c r="F661" s="3" t="str">
        <f>IF(F$3=0,0,INDEX(Sheet1!RawDataCols,$C661,F$5))</f>
        <v xml:space="preserve">A11            </v>
      </c>
      <c r="G661" s="3" t="str">
        <f>IF(G$3=0,0,INDEX(Sheet1!RawDataCols,$C661,G$5))</f>
        <v xml:space="preserve">               </v>
      </c>
      <c r="H661" s="3" t="str">
        <f>IF(H$3=0,0,INDEX(Sheet1!RawDataCols,$C661,H$5))</f>
        <v xml:space="preserve">               </v>
      </c>
      <c r="I661" s="3" t="str">
        <f>IF(I$3=0,0,INDEX(Sheet1!RawDataCols,$C661,I$5))</f>
        <v xml:space="preserve">               </v>
      </c>
      <c r="J661" s="3" t="str">
        <f>IF(J$3=0,0,INDEX(Sheet1!RawDataCols,$C661,J$5))</f>
        <v xml:space="preserve">               </v>
      </c>
      <c r="K661" s="3" t="str">
        <f>IF(K$3=0,0,INDEX(Sheet1!RawDataCols,$C661,K$5))</f>
        <v xml:space="preserve">               </v>
      </c>
      <c r="L661" s="3" t="str">
        <f>IF(L$3=0,0,INDEX(Sheet1!RawDataCols,$C661,L$5))</f>
        <v xml:space="preserve">               </v>
      </c>
      <c r="M661" s="3" t="str">
        <f>IF(M$3=0,0,INDEX(Sheet1!RawDataCols,$C661,M$5))</f>
        <v xml:space="preserve">F007  </v>
      </c>
      <c r="N661" s="3" t="str">
        <f>IF(N$3=0,0,INDEX(Sheet1!RawDataCols,$C661,N$5))</f>
        <v>Dues and Subs-25 Hutt St</v>
      </c>
      <c r="O661" s="3">
        <f>INDEX(Sheet1!RawDataCols,$C661,O$5)</f>
        <v>13</v>
      </c>
      <c r="P661" s="3" t="str">
        <f>INDEX(Sheet1!RawDataCols,$C661,P$5)</f>
        <v>Cost and Expenses</v>
      </c>
      <c r="Q661" s="3" t="str">
        <f>IF(Q$3=0,0,INDEX(Sheet1!RawDataCols,$C661,Q$5))</f>
        <v>I</v>
      </c>
      <c r="R661" s="3">
        <f>IF(OR(GL_Cat_Code=8,GL_Cat_Code=12,GL_Cat_Code=28,GL_Cat_Code=32,GL_Cat_Code=36,GL_Cat_Code=40),-1,1)</f>
        <v>1</v>
      </c>
      <c r="S661" s="3">
        <f>IF(OR(GL_Cat_Code=8,GL_Cat_Code=12,GL_Cat_Code=28,GL_Cat_Code=32,GL_Cat_Code=36,GL_Cat_Code=40),1,-1)</f>
        <v>-1</v>
      </c>
      <c r="T661" s="3">
        <f>IF(T$3=0,0,INDEX(Sheet1!RawDataCols,$C661,T$5)*$R661)</f>
        <v>0</v>
      </c>
      <c r="U661" s="3">
        <f>IF(U$3=0,0,INDEX(Sheet1!RawDataCols,$C661,U$5)*$R661)</f>
        <v>0</v>
      </c>
      <c r="V661" s="3">
        <f>IF(V$3=0,0,INDEX(Sheet1!RawDataCols,$C661,V$5)*$R661)</f>
        <v>0</v>
      </c>
      <c r="W661" s="3">
        <f>IF(W$3=0,0,INDEX(Sheet1!RawDataCols,$C661,W$5)*$R661)</f>
        <v>0</v>
      </c>
      <c r="X661" s="3">
        <f>IF(X$3=0,0,INDEX(Sheet1!RawDataCols,$C661,X$5)*$R661)</f>
        <v>0</v>
      </c>
      <c r="Y661" s="3">
        <f>IF(Y$3=0,0,INDEX(Sheet1!RawDataCols,$C661,Y$5)*$R661)</f>
        <v>0</v>
      </c>
      <c r="Z661" s="3">
        <f>IF(Z$3=0,0,INDEX(Sheet1!RawDataCols,$C661,Z$5)*$R661)</f>
        <v>0</v>
      </c>
      <c r="AA661" s="3">
        <f>IF(AA$3=0,0,INDEX(Sheet1!RawDataCols,$C661,AA$5)*$R661)</f>
        <v>0</v>
      </c>
      <c r="AB661" s="3">
        <f>IF(AB$3=0,0,INDEX(Sheet1!RawDataCols,$C661,AB$5)*$R661)</f>
        <v>0</v>
      </c>
      <c r="AC661" s="3">
        <f>IF(AC$3=0,0,INDEX(Sheet1!RawDataCols,$C661,AC$5)*$R661)</f>
        <v>0</v>
      </c>
      <c r="AD661" s="3">
        <f>IF(AD$3=0,0,INDEX(Sheet1!RawDataCols,$C661,AD$5)*$R661)</f>
        <v>0</v>
      </c>
      <c r="AE661" s="3">
        <f>IF(AE$3=0,0,INDEX(Sheet1!RawDataCols,$C661,AE$5)*$R661)</f>
        <v>0</v>
      </c>
      <c r="AF661" s="3">
        <f>IF(AF$3=0,0,INDEX(Sheet1!RawDataCols,$C661,AF$5)*$R661)</f>
        <v>0</v>
      </c>
      <c r="AG661" s="3">
        <f>IF(AG$3=0,0,INDEX(Sheet1!RawDataCols,$C661,AG$5)*$R661)</f>
        <v>0</v>
      </c>
      <c r="AH661" s="3">
        <f>IF(AH$3=0,0,INDEX(Sheet1!RawDataCols,$C661,AH$5)*$R661)</f>
        <v>0</v>
      </c>
      <c r="AI661" s="3">
        <f>IF(AI$3=0,0,INDEX(Sheet1!RawDataCols,$C661,AI$5)*$R661)</f>
        <v>0</v>
      </c>
      <c r="AJ661" s="3">
        <f>IF(AJ$3=0,0,INDEX(Sheet1!RawDataCols,$C661,AJ$5)*$R661)</f>
        <v>0</v>
      </c>
      <c r="AK661" s="3">
        <f>IF(AK$3=0,0,INDEX(Sheet1!RawDataCols,$C661,AK$5)*$R661)</f>
        <v>0</v>
      </c>
      <c r="AL661" s="3">
        <f>IF(AL$3=0,0,INDEX(Sheet1!RawDataCols,$C661,AL$5)*$R661)</f>
        <v>0</v>
      </c>
      <c r="AM661" s="3">
        <f>IF(AM$3=0,0,INDEX(Sheet1!RawDataCols,$C661,AM$5)*$R661)</f>
        <v>0</v>
      </c>
      <c r="AN661" s="3">
        <f>IF(AN$3=0,0,INDEX(Sheet1!RawDataCols,$C661,AN$5)*$R661)</f>
        <v>0</v>
      </c>
      <c r="AO661" s="3">
        <f>IF(AO$3=0,0,INDEX(Sheet1!RawDataCols,$C661,AO$5)*$R661)</f>
        <v>0</v>
      </c>
      <c r="AP661" s="3">
        <f>IF(AP$3=0,0,INDEX(Sheet1!RawDataCols,$C661,AP$5)*$R661)</f>
        <v>0</v>
      </c>
      <c r="AQ661" s="3">
        <f>IF(AQ$3=0,0,INDEX(Sheet1!RawDataCols,$C661,AQ$5)*$R661)</f>
        <v>0</v>
      </c>
      <c r="AR661" s="3">
        <f>IF(AR$3=0,0,INDEX(Sheet1!RawDataCols,$C661,AR$5)*$R661)</f>
        <v>0</v>
      </c>
      <c r="AS661" s="3">
        <f>IF(AS$3=0,0,INDEX(Sheet1!RawDataCols,$C661,AS$5)*$R661)</f>
        <v>0</v>
      </c>
      <c r="AT661" s="3">
        <f>IF(AT$3=0,0,INDEX(Sheet1!RawDataCols,$C661,AT$5)*$R661)</f>
        <v>0</v>
      </c>
      <c r="AU661" s="3">
        <f>IF(AU$3=0,0,INDEX(Sheet1!RawDataCols,$C661,AU$5)*$R661)</f>
        <v>0</v>
      </c>
      <c r="AV661" s="3">
        <f>IF(AV$3=0,0,INDEX(Sheet1!RawDataCols,$C661,AV$5)*$R661)</f>
        <v>2560.91</v>
      </c>
      <c r="AW661" s="3">
        <f>IF(AW$3=0,0,INDEX(Sheet1!RawDataCols,$C661,AW$5)*$R661)</f>
        <v>0</v>
      </c>
      <c r="AX661" s="3">
        <f>IF(AX$3=0,0,INDEX(Sheet1!RawDataCols,$C661,AX$5)*$R661)</f>
        <v>0</v>
      </c>
      <c r="AY661" s="3">
        <f>IF(AY$3=0,0,INDEX(Sheet1!RawDataCols,$C661,AY$5)*$R661)</f>
        <v>-2560.91</v>
      </c>
      <c r="AZ661" s="3">
        <f>IF(AZ$3=0,0,INDEX(Sheet1!RawDataCols,$C661,AZ$5)*$R661)</f>
        <v>0</v>
      </c>
      <c r="BA661" s="3">
        <f>IF(BA$3=0,0,INDEX(Sheet1!RawDataCols,$C661,BA$5)*$R661)</f>
        <v>0</v>
      </c>
      <c r="BB661" s="3">
        <f>IF(BB$3=0,0,INDEX(Sheet1!RawDataCols,$C661,BB$5)*$R661)</f>
        <v>0</v>
      </c>
      <c r="BC661" s="3">
        <f>IF(BC$3=0,0,INDEX(Sheet1!RawDataCols,$C661,BC$5)*$R661)</f>
        <v>0</v>
      </c>
      <c r="BD661" s="3">
        <f>IF(BD$3=0,0,INDEX(Sheet1!RawDataCols,$C661,BD$5)*$R661)</f>
        <v>0</v>
      </c>
      <c r="BE661" s="3">
        <f>IF(BE$3=0,0,INDEX(Sheet1!RawDataCols,$C661,BE$5)*$R661)</f>
        <v>0</v>
      </c>
      <c r="BF661" s="3">
        <f>IF(BF$3=0,0,INDEX(Sheet1!RawDataCols,$C661,BF$5)*$R661)</f>
        <v>0</v>
      </c>
      <c r="BG661" s="179">
        <f>IF(BG$3=0,0,INDEX(Sheet1!RawDataCols,$C661,BG$5)*$R661)</f>
        <v>0</v>
      </c>
      <c r="BH661" s="33">
        <f t="shared" si="115"/>
        <v>0</v>
      </c>
      <c r="BI661" s="33">
        <f t="shared" si="116"/>
        <v>0</v>
      </c>
      <c r="BJ661" s="33">
        <f t="shared" si="117"/>
        <v>0</v>
      </c>
      <c r="BK661" s="3">
        <f>IF(BK$3=0,0,INDEX(Sheet1!RawDataCols,$C661,BK$5)*$R661)</f>
        <v>0</v>
      </c>
      <c r="BL661" s="3">
        <f>IF(BL$3=0,0,INDEX(Sheet1!RawDataCols,$C661,BL$5)*$R661)</f>
        <v>0</v>
      </c>
      <c r="BM661" s="3">
        <f>IF(BM$3=0,0,INDEX(Sheet1!RawDataCols,$C661,BM$5)*$R661)</f>
        <v>0</v>
      </c>
      <c r="BN661" s="3">
        <f>IF(BN$3=0,0,INDEX(Sheet1!RawDataCols,$C661,BN$5)*$R661)</f>
        <v>0</v>
      </c>
      <c r="BO661" s="3">
        <f>IF(BO$3=0,0,INDEX(Sheet1!RawDataCols,$C661,BO$5)*$R661)</f>
        <v>0</v>
      </c>
      <c r="BP661" s="3">
        <f>IF(BP$3=0,0,INDEX(Sheet1!RawDataCols,$C661,BP$5)*$R661)</f>
        <v>0</v>
      </c>
      <c r="BQ661" s="3">
        <f t="shared" si="118"/>
        <v>0</v>
      </c>
      <c r="BR661" s="3">
        <f t="shared" si="119"/>
        <v>0</v>
      </c>
      <c r="BS661" s="3">
        <f t="shared" si="120"/>
        <v>0</v>
      </c>
      <c r="BT661" s="3">
        <f t="shared" si="121"/>
        <v>0</v>
      </c>
      <c r="BU661" s="3" t="str">
        <f>INDEX(Sheet1!$BS$2:$BS$1000,MATCH($A661,Sheet1!$A$2:$A$1000,0))</f>
        <v>09</v>
      </c>
      <c r="BV661" s="3">
        <f>INDEX(Sheet1!$BT$2:$BT$1000,MATCH($A661,Sheet1!$A$2:$A$1000,0))</f>
        <v>0</v>
      </c>
    </row>
    <row r="662" spans="1:74" x14ac:dyDescent="0.2">
      <c r="A662" s="247" t="s">
        <v>1273</v>
      </c>
      <c r="B662" s="3">
        <f>MATCH($A662,Sheet1!ACCOUNTNO,0)</f>
        <v>156</v>
      </c>
      <c r="C662" s="3">
        <f t="shared" si="114"/>
        <v>156</v>
      </c>
      <c r="D662" s="3" t="str">
        <f>IF(D$3=0,0,INDEX(Sheet1!RawDataCols,$C662,D$5))</f>
        <v>22360A11</v>
      </c>
      <c r="E662" s="3" t="str">
        <f>IF(E$3=0,0,INDEX(Sheet1!RawDataCols,$C662,E$5))</f>
        <v xml:space="preserve">22360          </v>
      </c>
      <c r="F662" s="3" t="str">
        <f>IF(F$3=0,0,INDEX(Sheet1!RawDataCols,$C662,F$5))</f>
        <v xml:space="preserve">A11            </v>
      </c>
      <c r="G662" s="3" t="str">
        <f>IF(G$3=0,0,INDEX(Sheet1!RawDataCols,$C662,G$5))</f>
        <v xml:space="preserve">               </v>
      </c>
      <c r="H662" s="3" t="str">
        <f>IF(H$3=0,0,INDEX(Sheet1!RawDataCols,$C662,H$5))</f>
        <v xml:space="preserve">               </v>
      </c>
      <c r="I662" s="3" t="str">
        <f>IF(I$3=0,0,INDEX(Sheet1!RawDataCols,$C662,I$5))</f>
        <v xml:space="preserve">               </v>
      </c>
      <c r="J662" s="3" t="str">
        <f>IF(J$3=0,0,INDEX(Sheet1!RawDataCols,$C662,J$5))</f>
        <v xml:space="preserve">               </v>
      </c>
      <c r="K662" s="3" t="str">
        <f>IF(K$3=0,0,INDEX(Sheet1!RawDataCols,$C662,K$5))</f>
        <v xml:space="preserve">               </v>
      </c>
      <c r="L662" s="3" t="str">
        <f>IF(L$3=0,0,INDEX(Sheet1!RawDataCols,$C662,L$5))</f>
        <v xml:space="preserve">               </v>
      </c>
      <c r="M662" s="3" t="str">
        <f>IF(M$3=0,0,INDEX(Sheet1!RawDataCols,$C662,M$5))</f>
        <v xml:space="preserve">F007  </v>
      </c>
      <c r="N662" s="3" t="str">
        <f>IF(N$3=0,0,INDEX(Sheet1!RawDataCols,$C662,N$5))</f>
        <v>Flowers &amp; Decorations-25 Hutt St</v>
      </c>
      <c r="O662" s="3">
        <f>INDEX(Sheet1!RawDataCols,$C662,O$5)</f>
        <v>13</v>
      </c>
      <c r="P662" s="3" t="str">
        <f>INDEX(Sheet1!RawDataCols,$C662,P$5)</f>
        <v>Cost and Expenses</v>
      </c>
      <c r="Q662" s="3" t="str">
        <f>IF(Q$3=0,0,INDEX(Sheet1!RawDataCols,$C662,Q$5))</f>
        <v>I</v>
      </c>
      <c r="R662" s="3">
        <f>IF(OR(GL_Cat_Code=8,GL_Cat_Code=12,GL_Cat_Code=28,GL_Cat_Code=32,GL_Cat_Code=36,GL_Cat_Code=40),-1,1)</f>
        <v>1</v>
      </c>
      <c r="S662" s="3">
        <f>IF(OR(GL_Cat_Code=8,GL_Cat_Code=12,GL_Cat_Code=28,GL_Cat_Code=32,GL_Cat_Code=36,GL_Cat_Code=40),1,-1)</f>
        <v>-1</v>
      </c>
      <c r="T662" s="3">
        <f>IF(T$3=0,0,INDEX(Sheet1!RawDataCols,$C662,T$5)*$R662)</f>
        <v>0</v>
      </c>
      <c r="U662" s="3">
        <f>IF(U$3=0,0,INDEX(Sheet1!RawDataCols,$C662,U$5)*$R662)</f>
        <v>0</v>
      </c>
      <c r="V662" s="3">
        <f>IF(V$3=0,0,INDEX(Sheet1!RawDataCols,$C662,V$5)*$R662)</f>
        <v>0</v>
      </c>
      <c r="W662" s="3">
        <f>IF(W$3=0,0,INDEX(Sheet1!RawDataCols,$C662,W$5)*$R662)</f>
        <v>0</v>
      </c>
      <c r="X662" s="3">
        <f>IF(X$3=0,0,INDEX(Sheet1!RawDataCols,$C662,X$5)*$R662)</f>
        <v>0</v>
      </c>
      <c r="Y662" s="3">
        <f>IF(Y$3=0,0,INDEX(Sheet1!RawDataCols,$C662,Y$5)*$R662)</f>
        <v>0</v>
      </c>
      <c r="Z662" s="3">
        <f>IF(Z$3=0,0,INDEX(Sheet1!RawDataCols,$C662,Z$5)*$R662)</f>
        <v>0</v>
      </c>
      <c r="AA662" s="3">
        <f>IF(AA$3=0,0,INDEX(Sheet1!RawDataCols,$C662,AA$5)*$R662)</f>
        <v>0</v>
      </c>
      <c r="AB662" s="3">
        <f>IF(AB$3=0,0,INDEX(Sheet1!RawDataCols,$C662,AB$5)*$R662)</f>
        <v>0</v>
      </c>
      <c r="AC662" s="3">
        <f>IF(AC$3=0,0,INDEX(Sheet1!RawDataCols,$C662,AC$5)*$R662)</f>
        <v>0</v>
      </c>
      <c r="AD662" s="3">
        <f>IF(AD$3=0,0,INDEX(Sheet1!RawDataCols,$C662,AD$5)*$R662)</f>
        <v>0</v>
      </c>
      <c r="AE662" s="3">
        <f>IF(AE$3=0,0,INDEX(Sheet1!RawDataCols,$C662,AE$5)*$R662)</f>
        <v>0</v>
      </c>
      <c r="AF662" s="3">
        <f>IF(AF$3=0,0,INDEX(Sheet1!RawDataCols,$C662,AF$5)*$R662)</f>
        <v>0</v>
      </c>
      <c r="AG662" s="3">
        <f>IF(AG$3=0,0,INDEX(Sheet1!RawDataCols,$C662,AG$5)*$R662)</f>
        <v>0</v>
      </c>
      <c r="AH662" s="3">
        <f>IF(AH$3=0,0,INDEX(Sheet1!RawDataCols,$C662,AH$5)*$R662)</f>
        <v>0</v>
      </c>
      <c r="AI662" s="3">
        <f>IF(AI$3=0,0,INDEX(Sheet1!RawDataCols,$C662,AI$5)*$R662)</f>
        <v>2859.07</v>
      </c>
      <c r="AJ662" s="3">
        <f>IF(AJ$3=0,0,INDEX(Sheet1!RawDataCols,$C662,AJ$5)*$R662)</f>
        <v>0</v>
      </c>
      <c r="AK662" s="3">
        <f>IF(AK$3=0,0,INDEX(Sheet1!RawDataCols,$C662,AK$5)*$R662)</f>
        <v>0</v>
      </c>
      <c r="AL662" s="3">
        <f>IF(AL$3=0,0,INDEX(Sheet1!RawDataCols,$C662,AL$5)*$R662)</f>
        <v>0</v>
      </c>
      <c r="AM662" s="3">
        <f>IF(AM$3=0,0,INDEX(Sheet1!RawDataCols,$C662,AM$5)*$R662)</f>
        <v>0</v>
      </c>
      <c r="AN662" s="3">
        <f>IF(AN$3=0,0,INDEX(Sheet1!RawDataCols,$C662,AN$5)*$R662)</f>
        <v>0</v>
      </c>
      <c r="AO662" s="3">
        <f>IF(AO$3=0,0,INDEX(Sheet1!RawDataCols,$C662,AO$5)*$R662)</f>
        <v>0</v>
      </c>
      <c r="AP662" s="3">
        <f>IF(AP$3=0,0,INDEX(Sheet1!RawDataCols,$C662,AP$5)*$R662)</f>
        <v>0</v>
      </c>
      <c r="AQ662" s="3">
        <f>IF(AQ$3=0,0,INDEX(Sheet1!RawDataCols,$C662,AQ$5)*$R662)</f>
        <v>0</v>
      </c>
      <c r="AR662" s="3">
        <f>IF(AR$3=0,0,INDEX(Sheet1!RawDataCols,$C662,AR$5)*$R662)</f>
        <v>0</v>
      </c>
      <c r="AS662" s="3">
        <f>IF(AS$3=0,0,INDEX(Sheet1!RawDataCols,$C662,AS$5)*$R662)</f>
        <v>0</v>
      </c>
      <c r="AT662" s="3">
        <f>IF(AT$3=0,0,INDEX(Sheet1!RawDataCols,$C662,AT$5)*$R662)</f>
        <v>0</v>
      </c>
      <c r="AU662" s="3">
        <f>IF(AU$3=0,0,INDEX(Sheet1!RawDataCols,$C662,AU$5)*$R662)</f>
        <v>0</v>
      </c>
      <c r="AV662" s="3">
        <f>IF(AV$3=0,0,INDEX(Sheet1!RawDataCols,$C662,AV$5)*$R662)</f>
        <v>0</v>
      </c>
      <c r="AW662" s="3">
        <f>IF(AW$3=0,0,INDEX(Sheet1!RawDataCols,$C662,AW$5)*$R662)</f>
        <v>0</v>
      </c>
      <c r="AX662" s="3">
        <f>IF(AX$3=0,0,INDEX(Sheet1!RawDataCols,$C662,AX$5)*$R662)</f>
        <v>0</v>
      </c>
      <c r="AY662" s="3">
        <f>IF(AY$3=0,0,INDEX(Sheet1!RawDataCols,$C662,AY$5)*$R662)</f>
        <v>0</v>
      </c>
      <c r="AZ662" s="3">
        <f>IF(AZ$3=0,0,INDEX(Sheet1!RawDataCols,$C662,AZ$5)*$R662)</f>
        <v>0</v>
      </c>
      <c r="BA662" s="3">
        <f>IF(BA$3=0,0,INDEX(Sheet1!RawDataCols,$C662,BA$5)*$R662)</f>
        <v>0</v>
      </c>
      <c r="BB662" s="3">
        <f>IF(BB$3=0,0,INDEX(Sheet1!RawDataCols,$C662,BB$5)*$R662)</f>
        <v>0</v>
      </c>
      <c r="BC662" s="3">
        <f>IF(BC$3=0,0,INDEX(Sheet1!RawDataCols,$C662,BC$5)*$R662)</f>
        <v>0</v>
      </c>
      <c r="BD662" s="3">
        <f>IF(BD$3=0,0,INDEX(Sheet1!RawDataCols,$C662,BD$5)*$R662)</f>
        <v>0</v>
      </c>
      <c r="BE662" s="3">
        <f>IF(BE$3=0,0,INDEX(Sheet1!RawDataCols,$C662,BE$5)*$R662)</f>
        <v>0</v>
      </c>
      <c r="BF662" s="3">
        <f>IF(BF$3=0,0,INDEX(Sheet1!RawDataCols,$C662,BF$5)*$R662)</f>
        <v>0</v>
      </c>
      <c r="BG662" s="179">
        <f>IF(BG$3=0,0,INDEX(Sheet1!RawDataCols,$C662,BG$5)*$R662)</f>
        <v>0</v>
      </c>
      <c r="BH662" s="33">
        <f t="shared" si="115"/>
        <v>0</v>
      </c>
      <c r="BI662" s="33">
        <f t="shared" si="116"/>
        <v>0</v>
      </c>
      <c r="BJ662" s="33">
        <f t="shared" si="117"/>
        <v>2859.07</v>
      </c>
      <c r="BK662" s="3">
        <f>IF(BK$3=0,0,INDEX(Sheet1!RawDataCols,$C662,BK$5)*$R662)</f>
        <v>0</v>
      </c>
      <c r="BL662" s="3">
        <f>IF(BL$3=0,0,INDEX(Sheet1!RawDataCols,$C662,BL$5)*$R662)</f>
        <v>178.69187500000001</v>
      </c>
      <c r="BM662" s="3">
        <f>IF(BM$3=0,0,INDEX(Sheet1!RawDataCols,$C662,BM$5)*$R662)</f>
        <v>0</v>
      </c>
      <c r="BN662" s="3">
        <f>IF(BN$3=0,0,INDEX(Sheet1!RawDataCols,$C662,BN$5)*$R662)</f>
        <v>0</v>
      </c>
      <c r="BO662" s="3">
        <f>IF(BO$3=0,0,INDEX(Sheet1!RawDataCols,$C662,BO$5)*$R662)</f>
        <v>33.805</v>
      </c>
      <c r="BP662" s="3">
        <f>IF(BP$3=0,0,INDEX(Sheet1!RawDataCols,$C662,BP$5)*$R662)</f>
        <v>0</v>
      </c>
      <c r="BQ662" s="3">
        <f t="shared" si="118"/>
        <v>0</v>
      </c>
      <c r="BR662" s="3">
        <f t="shared" si="119"/>
        <v>0</v>
      </c>
      <c r="BS662" s="3">
        <f t="shared" si="120"/>
        <v>0</v>
      </c>
      <c r="BT662" s="3">
        <f t="shared" si="121"/>
        <v>0</v>
      </c>
      <c r="BU662" s="3" t="str">
        <f>INDEX(Sheet1!$BS$2:$BS$1000,MATCH($A662,Sheet1!$A$2:$A$1000,0))</f>
        <v>09</v>
      </c>
      <c r="BV662" s="3">
        <f>INDEX(Sheet1!$BT$2:$BT$1000,MATCH($A662,Sheet1!$A$2:$A$1000,0))</f>
        <v>0</v>
      </c>
    </row>
    <row r="663" spans="1:74" x14ac:dyDescent="0.2">
      <c r="A663" s="247" t="s">
        <v>1276</v>
      </c>
      <c r="B663" s="3">
        <f>MATCH($A663,Sheet1!ACCOUNTNO,0)</f>
        <v>164</v>
      </c>
      <c r="C663" s="3">
        <f t="shared" si="114"/>
        <v>164</v>
      </c>
      <c r="D663" s="3" t="str">
        <f>IF(D$3=0,0,INDEX(Sheet1!RawDataCols,$C663,D$5))</f>
        <v>22400A16</v>
      </c>
      <c r="E663" s="3" t="str">
        <f>IF(E$3=0,0,INDEX(Sheet1!RawDataCols,$C663,E$5))</f>
        <v xml:space="preserve">22400          </v>
      </c>
      <c r="F663" s="3" t="str">
        <f>IF(F$3=0,0,INDEX(Sheet1!RawDataCols,$C663,F$5))</f>
        <v xml:space="preserve">A16            </v>
      </c>
      <c r="G663" s="3" t="str">
        <f>IF(G$3=0,0,INDEX(Sheet1!RawDataCols,$C663,G$5))</f>
        <v xml:space="preserve">               </v>
      </c>
      <c r="H663" s="3" t="str">
        <f>IF(H$3=0,0,INDEX(Sheet1!RawDataCols,$C663,H$5))</f>
        <v xml:space="preserve">               </v>
      </c>
      <c r="I663" s="3" t="str">
        <f>IF(I$3=0,0,INDEX(Sheet1!RawDataCols,$C663,I$5))</f>
        <v xml:space="preserve">               </v>
      </c>
      <c r="J663" s="3" t="str">
        <f>IF(J$3=0,0,INDEX(Sheet1!RawDataCols,$C663,J$5))</f>
        <v xml:space="preserve">               </v>
      </c>
      <c r="K663" s="3" t="str">
        <f>IF(K$3=0,0,INDEX(Sheet1!RawDataCols,$C663,K$5))</f>
        <v xml:space="preserve">               </v>
      </c>
      <c r="L663" s="3" t="str">
        <f>IF(L$3=0,0,INDEX(Sheet1!RawDataCols,$C663,L$5))</f>
        <v xml:space="preserve">               </v>
      </c>
      <c r="M663" s="3" t="str">
        <f>IF(M$3=0,0,INDEX(Sheet1!RawDataCols,$C663,M$5))</f>
        <v xml:space="preserve">F007  </v>
      </c>
      <c r="N663" s="3" t="str">
        <f>IF(N$3=0,0,INDEX(Sheet1!RawDataCols,$C663,N$5))</f>
        <v>General Expenses-534 Queen Road</v>
      </c>
      <c r="O663" s="3">
        <f>INDEX(Sheet1!RawDataCols,$C663,O$5)</f>
        <v>13</v>
      </c>
      <c r="P663" s="3" t="str">
        <f>INDEX(Sheet1!RawDataCols,$C663,P$5)</f>
        <v>Cost and Expenses</v>
      </c>
      <c r="Q663" s="3" t="str">
        <f>IF(Q$3=0,0,INDEX(Sheet1!RawDataCols,$C663,Q$5))</f>
        <v>I</v>
      </c>
      <c r="R663" s="3">
        <f>IF(OR(GL_Cat_Code=8,GL_Cat_Code=12,GL_Cat_Code=28,GL_Cat_Code=32,GL_Cat_Code=36,GL_Cat_Code=40),-1,1)</f>
        <v>1</v>
      </c>
      <c r="S663" s="3">
        <f>IF(OR(GL_Cat_Code=8,GL_Cat_Code=12,GL_Cat_Code=28,GL_Cat_Code=32,GL_Cat_Code=36,GL_Cat_Code=40),1,-1)</f>
        <v>-1</v>
      </c>
      <c r="T663" s="3">
        <f>IF(T$3=0,0,INDEX(Sheet1!RawDataCols,$C663,T$5)*$R663)</f>
        <v>0</v>
      </c>
      <c r="U663" s="3">
        <f>IF(U$3=0,0,INDEX(Sheet1!RawDataCols,$C663,U$5)*$R663)</f>
        <v>0</v>
      </c>
      <c r="V663" s="3">
        <f>IF(V$3=0,0,INDEX(Sheet1!RawDataCols,$C663,V$5)*$R663)</f>
        <v>0</v>
      </c>
      <c r="W663" s="3">
        <f>IF(W$3=0,0,INDEX(Sheet1!RawDataCols,$C663,W$5)*$R663)</f>
        <v>0</v>
      </c>
      <c r="X663" s="3">
        <f>IF(X$3=0,0,INDEX(Sheet1!RawDataCols,$C663,X$5)*$R663)</f>
        <v>0</v>
      </c>
      <c r="Y663" s="3">
        <f>IF(Y$3=0,0,INDEX(Sheet1!RawDataCols,$C663,Y$5)*$R663)</f>
        <v>0</v>
      </c>
      <c r="Z663" s="3">
        <f>IF(Z$3=0,0,INDEX(Sheet1!RawDataCols,$C663,Z$5)*$R663)</f>
        <v>0</v>
      </c>
      <c r="AA663" s="3">
        <f>IF(AA$3=0,0,INDEX(Sheet1!RawDataCols,$C663,AA$5)*$R663)</f>
        <v>0</v>
      </c>
      <c r="AB663" s="3">
        <f>IF(AB$3=0,0,INDEX(Sheet1!RawDataCols,$C663,AB$5)*$R663)</f>
        <v>0</v>
      </c>
      <c r="AC663" s="3">
        <f>IF(AC$3=0,0,INDEX(Sheet1!RawDataCols,$C663,AC$5)*$R663)</f>
        <v>0</v>
      </c>
      <c r="AD663" s="3">
        <f>IF(AD$3=0,0,INDEX(Sheet1!RawDataCols,$C663,AD$5)*$R663)</f>
        <v>0</v>
      </c>
      <c r="AE663" s="3">
        <f>IF(AE$3=0,0,INDEX(Sheet1!RawDataCols,$C663,AE$5)*$R663)</f>
        <v>0</v>
      </c>
      <c r="AF663" s="3">
        <f>IF(AF$3=0,0,INDEX(Sheet1!RawDataCols,$C663,AF$5)*$R663)</f>
        <v>0</v>
      </c>
      <c r="AG663" s="3">
        <f>IF(AG$3=0,0,INDEX(Sheet1!RawDataCols,$C663,AG$5)*$R663)</f>
        <v>0</v>
      </c>
      <c r="AH663" s="3">
        <f>IF(AH$3=0,0,INDEX(Sheet1!RawDataCols,$C663,AH$5)*$R663)</f>
        <v>0</v>
      </c>
      <c r="AI663" s="3">
        <f>IF(AI$3=0,0,INDEX(Sheet1!RawDataCols,$C663,AI$5)*$R663)</f>
        <v>0</v>
      </c>
      <c r="AJ663" s="3">
        <f>IF(AJ$3=0,0,INDEX(Sheet1!RawDataCols,$C663,AJ$5)*$R663)</f>
        <v>0</v>
      </c>
      <c r="AK663" s="3">
        <f>IF(AK$3=0,0,INDEX(Sheet1!RawDataCols,$C663,AK$5)*$R663)</f>
        <v>0</v>
      </c>
      <c r="AL663" s="3">
        <f>IF(AL$3=0,0,INDEX(Sheet1!RawDataCols,$C663,AL$5)*$R663)</f>
        <v>0</v>
      </c>
      <c r="AM663" s="3">
        <f>IF(AM$3=0,0,INDEX(Sheet1!RawDataCols,$C663,AM$5)*$R663)</f>
        <v>0</v>
      </c>
      <c r="AN663" s="3">
        <f>IF(AN$3=0,0,INDEX(Sheet1!RawDataCols,$C663,AN$5)*$R663)</f>
        <v>0</v>
      </c>
      <c r="AO663" s="3">
        <f>IF(AO$3=0,0,INDEX(Sheet1!RawDataCols,$C663,AO$5)*$R663)</f>
        <v>0</v>
      </c>
      <c r="AP663" s="3">
        <f>IF(AP$3=0,0,INDEX(Sheet1!RawDataCols,$C663,AP$5)*$R663)</f>
        <v>0</v>
      </c>
      <c r="AQ663" s="3">
        <f>IF(AQ$3=0,0,INDEX(Sheet1!RawDataCols,$C663,AQ$5)*$R663)</f>
        <v>0</v>
      </c>
      <c r="AR663" s="3">
        <f>IF(AR$3=0,0,INDEX(Sheet1!RawDataCols,$C663,AR$5)*$R663)</f>
        <v>0</v>
      </c>
      <c r="AS663" s="3">
        <f>IF(AS$3=0,0,INDEX(Sheet1!RawDataCols,$C663,AS$5)*$R663)</f>
        <v>0</v>
      </c>
      <c r="AT663" s="3">
        <f>IF(AT$3=0,0,INDEX(Sheet1!RawDataCols,$C663,AT$5)*$R663)</f>
        <v>0</v>
      </c>
      <c r="AU663" s="3">
        <f>IF(AU$3=0,0,INDEX(Sheet1!RawDataCols,$C663,AU$5)*$R663)</f>
        <v>0</v>
      </c>
      <c r="AV663" s="3">
        <f>IF(AV$3=0,0,INDEX(Sheet1!RawDataCols,$C663,AV$5)*$R663)</f>
        <v>0</v>
      </c>
      <c r="AW663" s="3">
        <f>IF(AW$3=0,0,INDEX(Sheet1!RawDataCols,$C663,AW$5)*$R663)</f>
        <v>0</v>
      </c>
      <c r="AX663" s="3">
        <f>IF(AX$3=0,0,INDEX(Sheet1!RawDataCols,$C663,AX$5)*$R663)</f>
        <v>0</v>
      </c>
      <c r="AY663" s="3">
        <f>IF(AY$3=0,0,INDEX(Sheet1!RawDataCols,$C663,AY$5)*$R663)</f>
        <v>0</v>
      </c>
      <c r="AZ663" s="3">
        <f>IF(AZ$3=0,0,INDEX(Sheet1!RawDataCols,$C663,AZ$5)*$R663)</f>
        <v>0</v>
      </c>
      <c r="BA663" s="3">
        <f>IF(BA$3=0,0,INDEX(Sheet1!RawDataCols,$C663,BA$5)*$R663)</f>
        <v>0</v>
      </c>
      <c r="BB663" s="3">
        <f>IF(BB$3=0,0,INDEX(Sheet1!RawDataCols,$C663,BB$5)*$R663)</f>
        <v>0</v>
      </c>
      <c r="BC663" s="3">
        <f>IF(BC$3=0,0,INDEX(Sheet1!RawDataCols,$C663,BC$5)*$R663)</f>
        <v>0</v>
      </c>
      <c r="BD663" s="3">
        <f>IF(BD$3=0,0,INDEX(Sheet1!RawDataCols,$C663,BD$5)*$R663)</f>
        <v>0</v>
      </c>
      <c r="BE663" s="3">
        <f>IF(BE$3=0,0,INDEX(Sheet1!RawDataCols,$C663,BE$5)*$R663)</f>
        <v>0</v>
      </c>
      <c r="BF663" s="3">
        <f>IF(BF$3=0,0,INDEX(Sheet1!RawDataCols,$C663,BF$5)*$R663)</f>
        <v>0</v>
      </c>
      <c r="BG663" s="179">
        <f>IF(BG$3=0,0,INDEX(Sheet1!RawDataCols,$C663,BG$5)*$R663)</f>
        <v>0</v>
      </c>
      <c r="BH663" s="33">
        <f t="shared" si="115"/>
        <v>0</v>
      </c>
      <c r="BI663" s="33">
        <f t="shared" si="116"/>
        <v>0</v>
      </c>
      <c r="BJ663" s="33">
        <f t="shared" si="117"/>
        <v>0</v>
      </c>
      <c r="BK663" s="3">
        <f>IF(BK$3=0,0,INDEX(Sheet1!RawDataCols,$C663,BK$5)*$R663)</f>
        <v>0</v>
      </c>
      <c r="BL663" s="3">
        <f>IF(BL$3=0,0,INDEX(Sheet1!RawDataCols,$C663,BL$5)*$R663)</f>
        <v>0</v>
      </c>
      <c r="BM663" s="3">
        <f>IF(BM$3=0,0,INDEX(Sheet1!RawDataCols,$C663,BM$5)*$R663)</f>
        <v>0</v>
      </c>
      <c r="BN663" s="3">
        <f>IF(BN$3=0,0,INDEX(Sheet1!RawDataCols,$C663,BN$5)*$R663)</f>
        <v>0.90933299999999995</v>
      </c>
      <c r="BO663" s="3">
        <f>IF(BO$3=0,0,INDEX(Sheet1!RawDataCols,$C663,BO$5)*$R663)</f>
        <v>0</v>
      </c>
      <c r="BP663" s="3">
        <f>IF(BP$3=0,0,INDEX(Sheet1!RawDataCols,$C663,BP$5)*$R663)</f>
        <v>0</v>
      </c>
      <c r="BQ663" s="3">
        <f t="shared" si="118"/>
        <v>0</v>
      </c>
      <c r="BR663" s="3">
        <f t="shared" si="119"/>
        <v>0</v>
      </c>
      <c r="BS663" s="3">
        <f t="shared" si="120"/>
        <v>0</v>
      </c>
      <c r="BT663" s="3">
        <f t="shared" si="121"/>
        <v>0</v>
      </c>
      <c r="BU663" s="3" t="str">
        <f>INDEX(Sheet1!$BS$2:$BS$1000,MATCH($A663,Sheet1!$A$2:$A$1000,0))</f>
        <v>09</v>
      </c>
      <c r="BV663" s="3">
        <f>INDEX(Sheet1!$BT$2:$BT$1000,MATCH($A663,Sheet1!$A$2:$A$1000,0))</f>
        <v>0</v>
      </c>
    </row>
    <row r="664" spans="1:74" x14ac:dyDescent="0.2">
      <c r="A664" s="247" t="s">
        <v>1303</v>
      </c>
      <c r="B664" s="3">
        <f>MATCH($A664,Sheet1!ACCOUNTNO,0)</f>
        <v>196</v>
      </c>
      <c r="C664" s="3">
        <f t="shared" si="114"/>
        <v>196</v>
      </c>
      <c r="D664" s="3" t="str">
        <f>IF(D$3=0,0,INDEX(Sheet1!RawDataCols,$C664,D$5))</f>
        <v>22580A15</v>
      </c>
      <c r="E664" s="3" t="str">
        <f>IF(E$3=0,0,INDEX(Sheet1!RawDataCols,$C664,E$5))</f>
        <v xml:space="preserve">22580          </v>
      </c>
      <c r="F664" s="3" t="str">
        <f>IF(F$3=0,0,INDEX(Sheet1!RawDataCols,$C664,F$5))</f>
        <v xml:space="preserve">A15            </v>
      </c>
      <c r="G664" s="3" t="str">
        <f>IF(G$3=0,0,INDEX(Sheet1!RawDataCols,$C664,G$5))</f>
        <v xml:space="preserve">               </v>
      </c>
      <c r="H664" s="3" t="str">
        <f>IF(H$3=0,0,INDEX(Sheet1!RawDataCols,$C664,H$5))</f>
        <v xml:space="preserve">               </v>
      </c>
      <c r="I664" s="3" t="str">
        <f>IF(I$3=0,0,INDEX(Sheet1!RawDataCols,$C664,I$5))</f>
        <v xml:space="preserve">               </v>
      </c>
      <c r="J664" s="3" t="str">
        <f>IF(J$3=0,0,INDEX(Sheet1!RawDataCols,$C664,J$5))</f>
        <v xml:space="preserve">               </v>
      </c>
      <c r="K664" s="3" t="str">
        <f>IF(K$3=0,0,INDEX(Sheet1!RawDataCols,$C664,K$5))</f>
        <v xml:space="preserve">               </v>
      </c>
      <c r="L664" s="3" t="str">
        <f>IF(L$3=0,0,INDEX(Sheet1!RawDataCols,$C664,L$5))</f>
        <v xml:space="preserve">               </v>
      </c>
      <c r="M664" s="3" t="str">
        <f>IF(M$3=0,0,INDEX(Sheet1!RawDataCols,$C664,M$5))</f>
        <v xml:space="preserve">F007  </v>
      </c>
      <c r="N664" s="3" t="str">
        <f>IF(N$3=0,0,INDEX(Sheet1!RawDataCols,$C664,N$5))</f>
        <v>Lease Incentive-236 Queen Road</v>
      </c>
      <c r="O664" s="3">
        <f>INDEX(Sheet1!RawDataCols,$C664,O$5)</f>
        <v>13</v>
      </c>
      <c r="P664" s="3" t="str">
        <f>INDEX(Sheet1!RawDataCols,$C664,P$5)</f>
        <v>Cost and Expenses</v>
      </c>
      <c r="Q664" s="3" t="str">
        <f>IF(Q$3=0,0,INDEX(Sheet1!RawDataCols,$C664,Q$5))</f>
        <v>I</v>
      </c>
      <c r="R664" s="3">
        <f>IF(OR(GL_Cat_Code=8,GL_Cat_Code=12,GL_Cat_Code=28,GL_Cat_Code=32,GL_Cat_Code=36,GL_Cat_Code=40),-1,1)</f>
        <v>1</v>
      </c>
      <c r="S664" s="3">
        <f>IF(OR(GL_Cat_Code=8,GL_Cat_Code=12,GL_Cat_Code=28,GL_Cat_Code=32,GL_Cat_Code=36,GL_Cat_Code=40),1,-1)</f>
        <v>-1</v>
      </c>
      <c r="T664" s="3">
        <f>IF(T$3=0,0,INDEX(Sheet1!RawDataCols,$C664,T$5)*$R664)</f>
        <v>0</v>
      </c>
      <c r="U664" s="3">
        <f>IF(U$3=0,0,INDEX(Sheet1!RawDataCols,$C664,U$5)*$R664)</f>
        <v>0</v>
      </c>
      <c r="V664" s="3">
        <f>IF(V$3=0,0,INDEX(Sheet1!RawDataCols,$C664,V$5)*$R664)</f>
        <v>0</v>
      </c>
      <c r="W664" s="3">
        <f>IF(W$3=0,0,INDEX(Sheet1!RawDataCols,$C664,W$5)*$R664)</f>
        <v>0</v>
      </c>
      <c r="X664" s="3">
        <f>IF(X$3=0,0,INDEX(Sheet1!RawDataCols,$C664,X$5)*$R664)</f>
        <v>0</v>
      </c>
      <c r="Y664" s="3">
        <f>IF(Y$3=0,0,INDEX(Sheet1!RawDataCols,$C664,Y$5)*$R664)</f>
        <v>0</v>
      </c>
      <c r="Z664" s="3">
        <f>IF(Z$3=0,0,INDEX(Sheet1!RawDataCols,$C664,Z$5)*$R664)</f>
        <v>0</v>
      </c>
      <c r="AA664" s="3">
        <f>IF(AA$3=0,0,INDEX(Sheet1!RawDataCols,$C664,AA$5)*$R664)</f>
        <v>0</v>
      </c>
      <c r="AB664" s="3">
        <f>IF(AB$3=0,0,INDEX(Sheet1!RawDataCols,$C664,AB$5)*$R664)</f>
        <v>0</v>
      </c>
      <c r="AC664" s="3">
        <f>IF(AC$3=0,0,INDEX(Sheet1!RawDataCols,$C664,AC$5)*$R664)</f>
        <v>0</v>
      </c>
      <c r="AD664" s="3">
        <f>IF(AD$3=0,0,INDEX(Sheet1!RawDataCols,$C664,AD$5)*$R664)</f>
        <v>0</v>
      </c>
      <c r="AE664" s="3">
        <f>IF(AE$3=0,0,INDEX(Sheet1!RawDataCols,$C664,AE$5)*$R664)</f>
        <v>0</v>
      </c>
      <c r="AF664" s="3">
        <f>IF(AF$3=0,0,INDEX(Sheet1!RawDataCols,$C664,AF$5)*$R664)</f>
        <v>0</v>
      </c>
      <c r="AG664" s="3">
        <f>IF(AG$3=0,0,INDEX(Sheet1!RawDataCols,$C664,AG$5)*$R664)</f>
        <v>0</v>
      </c>
      <c r="AH664" s="3">
        <f>IF(AH$3=0,0,INDEX(Sheet1!RawDataCols,$C664,AH$5)*$R664)</f>
        <v>0</v>
      </c>
      <c r="AI664" s="3">
        <f>IF(AI$3=0,0,INDEX(Sheet1!RawDataCols,$C664,AI$5)*$R664)</f>
        <v>2520</v>
      </c>
      <c r="AJ664" s="3">
        <f>IF(AJ$3=0,0,INDEX(Sheet1!RawDataCols,$C664,AJ$5)*$R664)</f>
        <v>0</v>
      </c>
      <c r="AK664" s="3">
        <f>IF(AK$3=0,0,INDEX(Sheet1!RawDataCols,$C664,AK$5)*$R664)</f>
        <v>0</v>
      </c>
      <c r="AL664" s="3">
        <f>IF(AL$3=0,0,INDEX(Sheet1!RawDataCols,$C664,AL$5)*$R664)</f>
        <v>0</v>
      </c>
      <c r="AM664" s="3">
        <f>IF(AM$3=0,0,INDEX(Sheet1!RawDataCols,$C664,AM$5)*$R664)</f>
        <v>0</v>
      </c>
      <c r="AN664" s="3">
        <f>IF(AN$3=0,0,INDEX(Sheet1!RawDataCols,$C664,AN$5)*$R664)</f>
        <v>0</v>
      </c>
      <c r="AO664" s="3">
        <f>IF(AO$3=0,0,INDEX(Sheet1!RawDataCols,$C664,AO$5)*$R664)</f>
        <v>0</v>
      </c>
      <c r="AP664" s="3">
        <f>IF(AP$3=0,0,INDEX(Sheet1!RawDataCols,$C664,AP$5)*$R664)</f>
        <v>0</v>
      </c>
      <c r="AQ664" s="3">
        <f>IF(AQ$3=0,0,INDEX(Sheet1!RawDataCols,$C664,AQ$5)*$R664)</f>
        <v>0</v>
      </c>
      <c r="AR664" s="3">
        <f>IF(AR$3=0,0,INDEX(Sheet1!RawDataCols,$C664,AR$5)*$R664)</f>
        <v>0</v>
      </c>
      <c r="AS664" s="3">
        <f>IF(AS$3=0,0,INDEX(Sheet1!RawDataCols,$C664,AS$5)*$R664)</f>
        <v>0</v>
      </c>
      <c r="AT664" s="3">
        <f>IF(AT$3=0,0,INDEX(Sheet1!RawDataCols,$C664,AT$5)*$R664)</f>
        <v>0</v>
      </c>
      <c r="AU664" s="3">
        <f>IF(AU$3=0,0,INDEX(Sheet1!RawDataCols,$C664,AU$5)*$R664)</f>
        <v>0</v>
      </c>
      <c r="AV664" s="3">
        <f>IF(AV$3=0,0,INDEX(Sheet1!RawDataCols,$C664,AV$5)*$R664)</f>
        <v>0</v>
      </c>
      <c r="AW664" s="3">
        <f>IF(AW$3=0,0,INDEX(Sheet1!RawDataCols,$C664,AW$5)*$R664)</f>
        <v>0</v>
      </c>
      <c r="AX664" s="3">
        <f>IF(AX$3=0,0,INDEX(Sheet1!RawDataCols,$C664,AX$5)*$R664)</f>
        <v>0</v>
      </c>
      <c r="AY664" s="3">
        <f>IF(AY$3=0,0,INDEX(Sheet1!RawDataCols,$C664,AY$5)*$R664)</f>
        <v>0</v>
      </c>
      <c r="AZ664" s="3">
        <f>IF(AZ$3=0,0,INDEX(Sheet1!RawDataCols,$C664,AZ$5)*$R664)</f>
        <v>0</v>
      </c>
      <c r="BA664" s="3">
        <f>IF(BA$3=0,0,INDEX(Sheet1!RawDataCols,$C664,BA$5)*$R664)</f>
        <v>0</v>
      </c>
      <c r="BB664" s="3">
        <f>IF(BB$3=0,0,INDEX(Sheet1!RawDataCols,$C664,BB$5)*$R664)</f>
        <v>0</v>
      </c>
      <c r="BC664" s="3">
        <f>IF(BC$3=0,0,INDEX(Sheet1!RawDataCols,$C664,BC$5)*$R664)</f>
        <v>0</v>
      </c>
      <c r="BD664" s="3">
        <f>IF(BD$3=0,0,INDEX(Sheet1!RawDataCols,$C664,BD$5)*$R664)</f>
        <v>0</v>
      </c>
      <c r="BE664" s="3">
        <f>IF(BE$3=0,0,INDEX(Sheet1!RawDataCols,$C664,BE$5)*$R664)</f>
        <v>0</v>
      </c>
      <c r="BF664" s="3">
        <f>IF(BF$3=0,0,INDEX(Sheet1!RawDataCols,$C664,BF$5)*$R664)</f>
        <v>0</v>
      </c>
      <c r="BG664" s="179">
        <f>IF(BG$3=0,0,INDEX(Sheet1!RawDataCols,$C664,BG$5)*$R664)</f>
        <v>0</v>
      </c>
      <c r="BH664" s="33">
        <f t="shared" si="115"/>
        <v>0</v>
      </c>
      <c r="BI664" s="33">
        <f t="shared" si="116"/>
        <v>0</v>
      </c>
      <c r="BJ664" s="33">
        <f t="shared" si="117"/>
        <v>2520</v>
      </c>
      <c r="BK664" s="3">
        <f>IF(BK$3=0,0,INDEX(Sheet1!RawDataCols,$C664,BK$5)*$R664)</f>
        <v>0</v>
      </c>
      <c r="BL664" s="3">
        <f>IF(BL$3=0,0,INDEX(Sheet1!RawDataCols,$C664,BL$5)*$R664)</f>
        <v>168</v>
      </c>
      <c r="BM664" s="3">
        <f>IF(BM$3=0,0,INDEX(Sheet1!RawDataCols,$C664,BM$5)*$R664)</f>
        <v>67.197333</v>
      </c>
      <c r="BN664" s="3">
        <f>IF(BN$3=0,0,INDEX(Sheet1!RawDataCols,$C664,BN$5)*$R664)</f>
        <v>0</v>
      </c>
      <c r="BO664" s="3">
        <f>IF(BO$3=0,0,INDEX(Sheet1!RawDataCols,$C664,BO$5)*$R664)</f>
        <v>118.514</v>
      </c>
      <c r="BP664" s="3">
        <f>IF(BP$3=0,0,INDEX(Sheet1!RawDataCols,$C664,BP$5)*$R664)</f>
        <v>0</v>
      </c>
      <c r="BQ664" s="3">
        <f t="shared" si="118"/>
        <v>0</v>
      </c>
      <c r="BR664" s="3">
        <f t="shared" si="119"/>
        <v>0</v>
      </c>
      <c r="BS664" s="3">
        <f t="shared" si="120"/>
        <v>0</v>
      </c>
      <c r="BT664" s="3">
        <f t="shared" si="121"/>
        <v>0</v>
      </c>
      <c r="BU664" s="3" t="str">
        <f>INDEX(Sheet1!$BS$2:$BS$1000,MATCH($A664,Sheet1!$A$2:$A$1000,0))</f>
        <v>09</v>
      </c>
      <c r="BV664" s="3">
        <f>INDEX(Sheet1!$BT$2:$BT$1000,MATCH($A664,Sheet1!$A$2:$A$1000,0))</f>
        <v>0</v>
      </c>
    </row>
    <row r="665" spans="1:74" x14ac:dyDescent="0.2">
      <c r="A665" s="247" t="s">
        <v>1311</v>
      </c>
      <c r="B665" s="3">
        <f>MATCH($A665,Sheet1!ACCOUNTNO,0)</f>
        <v>209</v>
      </c>
      <c r="C665" s="3">
        <f t="shared" si="114"/>
        <v>209</v>
      </c>
      <c r="D665" s="3" t="str">
        <f>IF(D$3=0,0,INDEX(Sheet1!RawDataCols,$C665,D$5))</f>
        <v>22640A05</v>
      </c>
      <c r="E665" s="3" t="str">
        <f>IF(E$3=0,0,INDEX(Sheet1!RawDataCols,$C665,E$5))</f>
        <v xml:space="preserve">22640          </v>
      </c>
      <c r="F665" s="3" t="str">
        <f>IF(F$3=0,0,INDEX(Sheet1!RawDataCols,$C665,F$5))</f>
        <v xml:space="preserve">A05            </v>
      </c>
      <c r="G665" s="3" t="str">
        <f>IF(G$3=0,0,INDEX(Sheet1!RawDataCols,$C665,G$5))</f>
        <v xml:space="preserve">               </v>
      </c>
      <c r="H665" s="3" t="str">
        <f>IF(H$3=0,0,INDEX(Sheet1!RawDataCols,$C665,H$5))</f>
        <v xml:space="preserve">               </v>
      </c>
      <c r="I665" s="3" t="str">
        <f>IF(I$3=0,0,INDEX(Sheet1!RawDataCols,$C665,I$5))</f>
        <v xml:space="preserve">               </v>
      </c>
      <c r="J665" s="3" t="str">
        <f>IF(J$3=0,0,INDEX(Sheet1!RawDataCols,$C665,J$5))</f>
        <v xml:space="preserve">               </v>
      </c>
      <c r="K665" s="3" t="str">
        <f>IF(K$3=0,0,INDEX(Sheet1!RawDataCols,$C665,K$5))</f>
        <v xml:space="preserve">               </v>
      </c>
      <c r="L665" s="3" t="str">
        <f>IF(L$3=0,0,INDEX(Sheet1!RawDataCols,$C665,L$5))</f>
        <v xml:space="preserve">               </v>
      </c>
      <c r="M665" s="3" t="str">
        <f>IF(M$3=0,0,INDEX(Sheet1!RawDataCols,$C665,M$5))</f>
        <v xml:space="preserve">F007  </v>
      </c>
      <c r="N665" s="3" t="str">
        <f>IF(N$3=0,0,INDEX(Sheet1!RawDataCols,$C665,N$5))</f>
        <v>Letting Agent Fees-26a Grote St</v>
      </c>
      <c r="O665" s="3">
        <f>INDEX(Sheet1!RawDataCols,$C665,O$5)</f>
        <v>13</v>
      </c>
      <c r="P665" s="3" t="str">
        <f>INDEX(Sheet1!RawDataCols,$C665,P$5)</f>
        <v>Cost and Expenses</v>
      </c>
      <c r="Q665" s="3" t="str">
        <f>IF(Q$3=0,0,INDEX(Sheet1!RawDataCols,$C665,Q$5))</f>
        <v>I</v>
      </c>
      <c r="R665" s="3">
        <f>IF(OR(GL_Cat_Code=8,GL_Cat_Code=12,GL_Cat_Code=28,GL_Cat_Code=32,GL_Cat_Code=36,GL_Cat_Code=40),-1,1)</f>
        <v>1</v>
      </c>
      <c r="S665" s="3">
        <f>IF(OR(GL_Cat_Code=8,GL_Cat_Code=12,GL_Cat_Code=28,GL_Cat_Code=32,GL_Cat_Code=36,GL_Cat_Code=40),1,-1)</f>
        <v>-1</v>
      </c>
      <c r="T665" s="3">
        <f>IF(T$3=0,0,INDEX(Sheet1!RawDataCols,$C665,T$5)*$R665)</f>
        <v>0</v>
      </c>
      <c r="U665" s="3">
        <f>IF(U$3=0,0,INDEX(Sheet1!RawDataCols,$C665,U$5)*$R665)</f>
        <v>0</v>
      </c>
      <c r="V665" s="3">
        <f>IF(V$3=0,0,INDEX(Sheet1!RawDataCols,$C665,V$5)*$R665)</f>
        <v>0</v>
      </c>
      <c r="W665" s="3">
        <f>IF(W$3=0,0,INDEX(Sheet1!RawDataCols,$C665,W$5)*$R665)</f>
        <v>0</v>
      </c>
      <c r="X665" s="3">
        <f>IF(X$3=0,0,INDEX(Sheet1!RawDataCols,$C665,X$5)*$R665)</f>
        <v>0</v>
      </c>
      <c r="Y665" s="3">
        <f>IF(Y$3=0,0,INDEX(Sheet1!RawDataCols,$C665,Y$5)*$R665)</f>
        <v>0</v>
      </c>
      <c r="Z665" s="3">
        <f>IF(Z$3=0,0,INDEX(Sheet1!RawDataCols,$C665,Z$5)*$R665)</f>
        <v>0</v>
      </c>
      <c r="AA665" s="3">
        <f>IF(AA$3=0,0,INDEX(Sheet1!RawDataCols,$C665,AA$5)*$R665)</f>
        <v>0</v>
      </c>
      <c r="AB665" s="3">
        <f>IF(AB$3=0,0,INDEX(Sheet1!RawDataCols,$C665,AB$5)*$R665)</f>
        <v>0</v>
      </c>
      <c r="AC665" s="3">
        <f>IF(AC$3=0,0,INDEX(Sheet1!RawDataCols,$C665,AC$5)*$R665)</f>
        <v>0</v>
      </c>
      <c r="AD665" s="3">
        <f>IF(AD$3=0,0,INDEX(Sheet1!RawDataCols,$C665,AD$5)*$R665)</f>
        <v>0</v>
      </c>
      <c r="AE665" s="3">
        <f>IF(AE$3=0,0,INDEX(Sheet1!RawDataCols,$C665,AE$5)*$R665)</f>
        <v>0</v>
      </c>
      <c r="AF665" s="3">
        <f>IF(AF$3=0,0,INDEX(Sheet1!RawDataCols,$C665,AF$5)*$R665)</f>
        <v>0</v>
      </c>
      <c r="AG665" s="3">
        <f>IF(AG$3=0,0,INDEX(Sheet1!RawDataCols,$C665,AG$5)*$R665)</f>
        <v>0</v>
      </c>
      <c r="AH665" s="3">
        <f>IF(AH$3=0,0,INDEX(Sheet1!RawDataCols,$C665,AH$5)*$R665)</f>
        <v>0</v>
      </c>
      <c r="AI665" s="3">
        <f>IF(AI$3=0,0,INDEX(Sheet1!RawDataCols,$C665,AI$5)*$R665)</f>
        <v>0</v>
      </c>
      <c r="AJ665" s="3">
        <f>IF(AJ$3=0,0,INDEX(Sheet1!RawDataCols,$C665,AJ$5)*$R665)</f>
        <v>0</v>
      </c>
      <c r="AK665" s="3">
        <f>IF(AK$3=0,0,INDEX(Sheet1!RawDataCols,$C665,AK$5)*$R665)</f>
        <v>0</v>
      </c>
      <c r="AL665" s="3">
        <f>IF(AL$3=0,0,INDEX(Sheet1!RawDataCols,$C665,AL$5)*$R665)</f>
        <v>0</v>
      </c>
      <c r="AM665" s="3">
        <f>IF(AM$3=0,0,INDEX(Sheet1!RawDataCols,$C665,AM$5)*$R665)</f>
        <v>0</v>
      </c>
      <c r="AN665" s="3">
        <f>IF(AN$3=0,0,INDEX(Sheet1!RawDataCols,$C665,AN$5)*$R665)</f>
        <v>0</v>
      </c>
      <c r="AO665" s="3">
        <f>IF(AO$3=0,0,INDEX(Sheet1!RawDataCols,$C665,AO$5)*$R665)</f>
        <v>0</v>
      </c>
      <c r="AP665" s="3">
        <f>IF(AP$3=0,0,INDEX(Sheet1!RawDataCols,$C665,AP$5)*$R665)</f>
        <v>0</v>
      </c>
      <c r="AQ665" s="3">
        <f>IF(AQ$3=0,0,INDEX(Sheet1!RawDataCols,$C665,AQ$5)*$R665)</f>
        <v>0</v>
      </c>
      <c r="AR665" s="3">
        <f>IF(AR$3=0,0,INDEX(Sheet1!RawDataCols,$C665,AR$5)*$R665)</f>
        <v>0</v>
      </c>
      <c r="AS665" s="3">
        <f>IF(AS$3=0,0,INDEX(Sheet1!RawDataCols,$C665,AS$5)*$R665)</f>
        <v>0</v>
      </c>
      <c r="AT665" s="3">
        <f>IF(AT$3=0,0,INDEX(Sheet1!RawDataCols,$C665,AT$5)*$R665)</f>
        <v>0</v>
      </c>
      <c r="AU665" s="3">
        <f>IF(AU$3=0,0,INDEX(Sheet1!RawDataCols,$C665,AU$5)*$R665)</f>
        <v>0</v>
      </c>
      <c r="AV665" s="3">
        <f>IF(AV$3=0,0,INDEX(Sheet1!RawDataCols,$C665,AV$5)*$R665)</f>
        <v>0</v>
      </c>
      <c r="AW665" s="3">
        <f>IF(AW$3=0,0,INDEX(Sheet1!RawDataCols,$C665,AW$5)*$R665)</f>
        <v>0</v>
      </c>
      <c r="AX665" s="3">
        <f>IF(AX$3=0,0,INDEX(Sheet1!RawDataCols,$C665,AX$5)*$R665)</f>
        <v>0</v>
      </c>
      <c r="AY665" s="3">
        <f>IF(AY$3=0,0,INDEX(Sheet1!RawDataCols,$C665,AY$5)*$R665)</f>
        <v>0</v>
      </c>
      <c r="AZ665" s="3">
        <f>IF(AZ$3=0,0,INDEX(Sheet1!RawDataCols,$C665,AZ$5)*$R665)</f>
        <v>0</v>
      </c>
      <c r="BA665" s="3">
        <f>IF(BA$3=0,0,INDEX(Sheet1!RawDataCols,$C665,BA$5)*$R665)</f>
        <v>0</v>
      </c>
      <c r="BB665" s="3">
        <f>IF(BB$3=0,0,INDEX(Sheet1!RawDataCols,$C665,BB$5)*$R665)</f>
        <v>0</v>
      </c>
      <c r="BC665" s="3">
        <f>IF(BC$3=0,0,INDEX(Sheet1!RawDataCols,$C665,BC$5)*$R665)</f>
        <v>2656.43</v>
      </c>
      <c r="BD665" s="3">
        <f>IF(BD$3=0,0,INDEX(Sheet1!RawDataCols,$C665,BD$5)*$R665)</f>
        <v>0</v>
      </c>
      <c r="BE665" s="3">
        <f>IF(BE$3=0,0,INDEX(Sheet1!RawDataCols,$C665,BE$5)*$R665)</f>
        <v>0</v>
      </c>
      <c r="BF665" s="3">
        <f>IF(BF$3=0,0,INDEX(Sheet1!RawDataCols,$C665,BF$5)*$R665)</f>
        <v>2656.43</v>
      </c>
      <c r="BG665" s="179">
        <f>IF(BG$3=0,0,INDEX(Sheet1!RawDataCols,$C665,BG$5)*$R665)</f>
        <v>0</v>
      </c>
      <c r="BH665" s="33">
        <f t="shared" si="115"/>
        <v>0</v>
      </c>
      <c r="BI665" s="33">
        <f t="shared" si="116"/>
        <v>2656.43</v>
      </c>
      <c r="BJ665" s="33">
        <f t="shared" si="117"/>
        <v>0</v>
      </c>
      <c r="BK665" s="3">
        <f>IF(BK$3=0,0,INDEX(Sheet1!RawDataCols,$C665,BK$5)*$R665)</f>
        <v>166.02687499999999</v>
      </c>
      <c r="BL665" s="3">
        <f>IF(BL$3=0,0,INDEX(Sheet1!RawDataCols,$C665,BL$5)*$R665)</f>
        <v>0</v>
      </c>
      <c r="BM665" s="3">
        <f>IF(BM$3=0,0,INDEX(Sheet1!RawDataCols,$C665,BM$5)*$R665)</f>
        <v>0</v>
      </c>
      <c r="BN665" s="3">
        <f>IF(BN$3=0,0,INDEX(Sheet1!RawDataCols,$C665,BN$5)*$R665)</f>
        <v>0</v>
      </c>
      <c r="BO665" s="3">
        <f>IF(BO$3=0,0,INDEX(Sheet1!RawDataCols,$C665,BO$5)*$R665)</f>
        <v>0</v>
      </c>
      <c r="BP665" s="3">
        <f>IF(BP$3=0,0,INDEX(Sheet1!RawDataCols,$C665,BP$5)*$R665)</f>
        <v>0</v>
      </c>
      <c r="BQ665" s="3">
        <f t="shared" si="118"/>
        <v>0</v>
      </c>
      <c r="BR665" s="3">
        <f t="shared" si="119"/>
        <v>0</v>
      </c>
      <c r="BS665" s="3">
        <f t="shared" si="120"/>
        <v>0</v>
      </c>
      <c r="BT665" s="3">
        <f t="shared" si="121"/>
        <v>0</v>
      </c>
      <c r="BU665" s="3" t="str">
        <f>INDEX(Sheet1!$BS$2:$BS$1000,MATCH($A665,Sheet1!$A$2:$A$1000,0))</f>
        <v>09</v>
      </c>
      <c r="BV665" s="3">
        <f>INDEX(Sheet1!$BT$2:$BT$1000,MATCH($A665,Sheet1!$A$2:$A$1000,0))</f>
        <v>0</v>
      </c>
    </row>
    <row r="666" spans="1:74" x14ac:dyDescent="0.2">
      <c r="A666" s="247" t="s">
        <v>1313</v>
      </c>
      <c r="B666" s="3">
        <f>MATCH($A666,Sheet1!ACCOUNTNO,0)</f>
        <v>212</v>
      </c>
      <c r="C666" s="3">
        <f t="shared" si="114"/>
        <v>212</v>
      </c>
      <c r="D666" s="3" t="str">
        <f>IF(D$3=0,0,INDEX(Sheet1!RawDataCols,$C666,D$5))</f>
        <v>22640A14</v>
      </c>
      <c r="E666" s="3" t="str">
        <f>IF(E$3=0,0,INDEX(Sheet1!RawDataCols,$C666,E$5))</f>
        <v xml:space="preserve">22640          </v>
      </c>
      <c r="F666" s="3" t="str">
        <f>IF(F$3=0,0,INDEX(Sheet1!RawDataCols,$C666,F$5))</f>
        <v xml:space="preserve">A14            </v>
      </c>
      <c r="G666" s="3" t="str">
        <f>IF(G$3=0,0,INDEX(Sheet1!RawDataCols,$C666,G$5))</f>
        <v xml:space="preserve">               </v>
      </c>
      <c r="H666" s="3" t="str">
        <f>IF(H$3=0,0,INDEX(Sheet1!RawDataCols,$C666,H$5))</f>
        <v xml:space="preserve">               </v>
      </c>
      <c r="I666" s="3" t="str">
        <f>IF(I$3=0,0,INDEX(Sheet1!RawDataCols,$C666,I$5))</f>
        <v xml:space="preserve">               </v>
      </c>
      <c r="J666" s="3" t="str">
        <f>IF(J$3=0,0,INDEX(Sheet1!RawDataCols,$C666,J$5))</f>
        <v xml:space="preserve">               </v>
      </c>
      <c r="K666" s="3" t="str">
        <f>IF(K$3=0,0,INDEX(Sheet1!RawDataCols,$C666,K$5))</f>
        <v xml:space="preserve">               </v>
      </c>
      <c r="L666" s="3" t="str">
        <f>IF(L$3=0,0,INDEX(Sheet1!RawDataCols,$C666,L$5))</f>
        <v xml:space="preserve">               </v>
      </c>
      <c r="M666" s="3" t="str">
        <f>IF(M$3=0,0,INDEX(Sheet1!RawDataCols,$C666,M$5))</f>
        <v xml:space="preserve">F007  </v>
      </c>
      <c r="N666" s="3" t="str">
        <f>IF(N$3=0,0,INDEX(Sheet1!RawDataCols,$C666,N$5))</f>
        <v>Letting Agent Fees-120 Queen Road</v>
      </c>
      <c r="O666" s="3">
        <f>INDEX(Sheet1!RawDataCols,$C666,O$5)</f>
        <v>13</v>
      </c>
      <c r="P666" s="3" t="str">
        <f>INDEX(Sheet1!RawDataCols,$C666,P$5)</f>
        <v>Cost and Expenses</v>
      </c>
      <c r="Q666" s="3" t="str">
        <f>IF(Q$3=0,0,INDEX(Sheet1!RawDataCols,$C666,Q$5))</f>
        <v>I</v>
      </c>
      <c r="R666" s="3">
        <f>IF(OR(GL_Cat_Code=8,GL_Cat_Code=12,GL_Cat_Code=28,GL_Cat_Code=32,GL_Cat_Code=36,GL_Cat_Code=40),-1,1)</f>
        <v>1</v>
      </c>
      <c r="S666" s="3">
        <f>IF(OR(GL_Cat_Code=8,GL_Cat_Code=12,GL_Cat_Code=28,GL_Cat_Code=32,GL_Cat_Code=36,GL_Cat_Code=40),1,-1)</f>
        <v>-1</v>
      </c>
      <c r="T666" s="3">
        <f>IF(T$3=0,0,INDEX(Sheet1!RawDataCols,$C666,T$5)*$R666)</f>
        <v>0</v>
      </c>
      <c r="U666" s="3">
        <f>IF(U$3=0,0,INDEX(Sheet1!RawDataCols,$C666,U$5)*$R666)</f>
        <v>0</v>
      </c>
      <c r="V666" s="3">
        <f>IF(V$3=0,0,INDEX(Sheet1!RawDataCols,$C666,V$5)*$R666)</f>
        <v>0</v>
      </c>
      <c r="W666" s="3">
        <f>IF(W$3=0,0,INDEX(Sheet1!RawDataCols,$C666,W$5)*$R666)</f>
        <v>0</v>
      </c>
      <c r="X666" s="3">
        <f>IF(X$3=0,0,INDEX(Sheet1!RawDataCols,$C666,X$5)*$R666)</f>
        <v>0</v>
      </c>
      <c r="Y666" s="3">
        <f>IF(Y$3=0,0,INDEX(Sheet1!RawDataCols,$C666,Y$5)*$R666)</f>
        <v>0</v>
      </c>
      <c r="Z666" s="3">
        <f>IF(Z$3=0,0,INDEX(Sheet1!RawDataCols,$C666,Z$5)*$R666)</f>
        <v>0</v>
      </c>
      <c r="AA666" s="3">
        <f>IF(AA$3=0,0,INDEX(Sheet1!RawDataCols,$C666,AA$5)*$R666)</f>
        <v>0</v>
      </c>
      <c r="AB666" s="3">
        <f>IF(AB$3=0,0,INDEX(Sheet1!RawDataCols,$C666,AB$5)*$R666)</f>
        <v>0</v>
      </c>
      <c r="AC666" s="3">
        <f>IF(AC$3=0,0,INDEX(Sheet1!RawDataCols,$C666,AC$5)*$R666)</f>
        <v>0</v>
      </c>
      <c r="AD666" s="3">
        <f>IF(AD$3=0,0,INDEX(Sheet1!RawDataCols,$C666,AD$5)*$R666)</f>
        <v>0</v>
      </c>
      <c r="AE666" s="3">
        <f>IF(AE$3=0,0,INDEX(Sheet1!RawDataCols,$C666,AE$5)*$R666)</f>
        <v>0</v>
      </c>
      <c r="AF666" s="3">
        <f>IF(AF$3=0,0,INDEX(Sheet1!RawDataCols,$C666,AF$5)*$R666)</f>
        <v>0</v>
      </c>
      <c r="AG666" s="3">
        <f>IF(AG$3=0,0,INDEX(Sheet1!RawDataCols,$C666,AG$5)*$R666)</f>
        <v>0</v>
      </c>
      <c r="AH666" s="3">
        <f>IF(AH$3=0,0,INDEX(Sheet1!RawDataCols,$C666,AH$5)*$R666)</f>
        <v>0</v>
      </c>
      <c r="AI666" s="3">
        <f>IF(AI$3=0,0,INDEX(Sheet1!RawDataCols,$C666,AI$5)*$R666)</f>
        <v>0</v>
      </c>
      <c r="AJ666" s="3">
        <f>IF(AJ$3=0,0,INDEX(Sheet1!RawDataCols,$C666,AJ$5)*$R666)</f>
        <v>0</v>
      </c>
      <c r="AK666" s="3">
        <f>IF(AK$3=0,0,INDEX(Sheet1!RawDataCols,$C666,AK$5)*$R666)</f>
        <v>0</v>
      </c>
      <c r="AL666" s="3">
        <f>IF(AL$3=0,0,INDEX(Sheet1!RawDataCols,$C666,AL$5)*$R666)</f>
        <v>0</v>
      </c>
      <c r="AM666" s="3">
        <f>IF(AM$3=0,0,INDEX(Sheet1!RawDataCols,$C666,AM$5)*$R666)</f>
        <v>0</v>
      </c>
      <c r="AN666" s="3">
        <f>IF(AN$3=0,0,INDEX(Sheet1!RawDataCols,$C666,AN$5)*$R666)</f>
        <v>0</v>
      </c>
      <c r="AO666" s="3">
        <f>IF(AO$3=0,0,INDEX(Sheet1!RawDataCols,$C666,AO$5)*$R666)</f>
        <v>0</v>
      </c>
      <c r="AP666" s="3">
        <f>IF(AP$3=0,0,INDEX(Sheet1!RawDataCols,$C666,AP$5)*$R666)</f>
        <v>0</v>
      </c>
      <c r="AQ666" s="3">
        <f>IF(AQ$3=0,0,INDEX(Sheet1!RawDataCols,$C666,AQ$5)*$R666)</f>
        <v>2500</v>
      </c>
      <c r="AR666" s="3">
        <f>IF(AR$3=0,0,INDEX(Sheet1!RawDataCols,$C666,AR$5)*$R666)</f>
        <v>0</v>
      </c>
      <c r="AS666" s="3">
        <f>IF(AS$3=0,0,INDEX(Sheet1!RawDataCols,$C666,AS$5)*$R666)</f>
        <v>0</v>
      </c>
      <c r="AT666" s="3">
        <f>IF(AT$3=0,0,INDEX(Sheet1!RawDataCols,$C666,AT$5)*$R666)</f>
        <v>0</v>
      </c>
      <c r="AU666" s="3">
        <f>IF(AU$3=0,0,INDEX(Sheet1!RawDataCols,$C666,AU$5)*$R666)</f>
        <v>0</v>
      </c>
      <c r="AV666" s="3">
        <f>IF(AV$3=0,0,INDEX(Sheet1!RawDataCols,$C666,AV$5)*$R666)</f>
        <v>0</v>
      </c>
      <c r="AW666" s="3">
        <f>IF(AW$3=0,0,INDEX(Sheet1!RawDataCols,$C666,AW$5)*$R666)</f>
        <v>0</v>
      </c>
      <c r="AX666" s="3">
        <f>IF(AX$3=0,0,INDEX(Sheet1!RawDataCols,$C666,AX$5)*$R666)</f>
        <v>0</v>
      </c>
      <c r="AY666" s="3">
        <f>IF(AY$3=0,0,INDEX(Sheet1!RawDataCols,$C666,AY$5)*$R666)</f>
        <v>0</v>
      </c>
      <c r="AZ666" s="3">
        <f>IF(AZ$3=0,0,INDEX(Sheet1!RawDataCols,$C666,AZ$5)*$R666)</f>
        <v>0</v>
      </c>
      <c r="BA666" s="3">
        <f>IF(BA$3=0,0,INDEX(Sheet1!RawDataCols,$C666,BA$5)*$R666)</f>
        <v>0</v>
      </c>
      <c r="BB666" s="3">
        <f>IF(BB$3=0,0,INDEX(Sheet1!RawDataCols,$C666,BB$5)*$R666)</f>
        <v>0</v>
      </c>
      <c r="BC666" s="3">
        <f>IF(BC$3=0,0,INDEX(Sheet1!RawDataCols,$C666,BC$5)*$R666)</f>
        <v>0</v>
      </c>
      <c r="BD666" s="3">
        <f>IF(BD$3=0,0,INDEX(Sheet1!RawDataCols,$C666,BD$5)*$R666)</f>
        <v>0</v>
      </c>
      <c r="BE666" s="3">
        <f>IF(BE$3=0,0,INDEX(Sheet1!RawDataCols,$C666,BE$5)*$R666)</f>
        <v>0</v>
      </c>
      <c r="BF666" s="3">
        <f>IF(BF$3=0,0,INDEX(Sheet1!RawDataCols,$C666,BF$5)*$R666)</f>
        <v>0</v>
      </c>
      <c r="BG666" s="179">
        <f>IF(BG$3=0,0,INDEX(Sheet1!RawDataCols,$C666,BG$5)*$R666)</f>
        <v>0</v>
      </c>
      <c r="BH666" s="33">
        <f t="shared" si="115"/>
        <v>0</v>
      </c>
      <c r="BI666" s="33">
        <f t="shared" si="116"/>
        <v>2500</v>
      </c>
      <c r="BJ666" s="33">
        <f t="shared" si="117"/>
        <v>0</v>
      </c>
      <c r="BK666" s="3">
        <f>IF(BK$3=0,0,INDEX(Sheet1!RawDataCols,$C666,BK$5)*$R666)</f>
        <v>166.66666599999999</v>
      </c>
      <c r="BL666" s="3">
        <f>IF(BL$3=0,0,INDEX(Sheet1!RawDataCols,$C666,BL$5)*$R666)</f>
        <v>0</v>
      </c>
      <c r="BM666" s="3">
        <f>IF(BM$3=0,0,INDEX(Sheet1!RawDataCols,$C666,BM$5)*$R666)</f>
        <v>0</v>
      </c>
      <c r="BN666" s="3">
        <f>IF(BN$3=0,0,INDEX(Sheet1!RawDataCols,$C666,BN$5)*$R666)</f>
        <v>0</v>
      </c>
      <c r="BO666" s="3">
        <f>IF(BO$3=0,0,INDEX(Sheet1!RawDataCols,$C666,BO$5)*$R666)</f>
        <v>0</v>
      </c>
      <c r="BP666" s="3">
        <f>IF(BP$3=0,0,INDEX(Sheet1!RawDataCols,$C666,BP$5)*$R666)</f>
        <v>0</v>
      </c>
      <c r="BQ666" s="3">
        <f t="shared" si="118"/>
        <v>0</v>
      </c>
      <c r="BR666" s="3">
        <f t="shared" si="119"/>
        <v>0</v>
      </c>
      <c r="BS666" s="3">
        <f t="shared" si="120"/>
        <v>0</v>
      </c>
      <c r="BT666" s="3">
        <f t="shared" si="121"/>
        <v>0</v>
      </c>
      <c r="BU666" s="3" t="str">
        <f>INDEX(Sheet1!$BS$2:$BS$1000,MATCH($A666,Sheet1!$A$2:$A$1000,0))</f>
        <v>09</v>
      </c>
      <c r="BV666" s="3">
        <f>INDEX(Sheet1!$BT$2:$BT$1000,MATCH($A666,Sheet1!$A$2:$A$1000,0))</f>
        <v>0</v>
      </c>
    </row>
    <row r="667" spans="1:74" x14ac:dyDescent="0.2">
      <c r="A667" s="247" t="s">
        <v>1314</v>
      </c>
      <c r="B667" s="3">
        <f>MATCH($A667,Sheet1!ACCOUNTNO,0)</f>
        <v>213</v>
      </c>
      <c r="C667" s="3">
        <f t="shared" si="114"/>
        <v>213</v>
      </c>
      <c r="D667" s="3" t="str">
        <f>IF(D$3=0,0,INDEX(Sheet1!RawDataCols,$C667,D$5))</f>
        <v>22640A15</v>
      </c>
      <c r="E667" s="3" t="str">
        <f>IF(E$3=0,0,INDEX(Sheet1!RawDataCols,$C667,E$5))</f>
        <v xml:space="preserve">22640          </v>
      </c>
      <c r="F667" s="3" t="str">
        <f>IF(F$3=0,0,INDEX(Sheet1!RawDataCols,$C667,F$5))</f>
        <v xml:space="preserve">A15            </v>
      </c>
      <c r="G667" s="3" t="str">
        <f>IF(G$3=0,0,INDEX(Sheet1!RawDataCols,$C667,G$5))</f>
        <v xml:space="preserve">               </v>
      </c>
      <c r="H667" s="3" t="str">
        <f>IF(H$3=0,0,INDEX(Sheet1!RawDataCols,$C667,H$5))</f>
        <v xml:space="preserve">               </v>
      </c>
      <c r="I667" s="3" t="str">
        <f>IF(I$3=0,0,INDEX(Sheet1!RawDataCols,$C667,I$5))</f>
        <v xml:space="preserve">               </v>
      </c>
      <c r="J667" s="3" t="str">
        <f>IF(J$3=0,0,INDEX(Sheet1!RawDataCols,$C667,J$5))</f>
        <v xml:space="preserve">               </v>
      </c>
      <c r="K667" s="3" t="str">
        <f>IF(K$3=0,0,INDEX(Sheet1!RawDataCols,$C667,K$5))</f>
        <v xml:space="preserve">               </v>
      </c>
      <c r="L667" s="3" t="str">
        <f>IF(L$3=0,0,INDEX(Sheet1!RawDataCols,$C667,L$5))</f>
        <v xml:space="preserve">               </v>
      </c>
      <c r="M667" s="3" t="str">
        <f>IF(M$3=0,0,INDEX(Sheet1!RawDataCols,$C667,M$5))</f>
        <v xml:space="preserve">F007  </v>
      </c>
      <c r="N667" s="3" t="str">
        <f>IF(N$3=0,0,INDEX(Sheet1!RawDataCols,$C667,N$5))</f>
        <v>Letting Agent Fees-236 Queen Road</v>
      </c>
      <c r="O667" s="3">
        <f>INDEX(Sheet1!RawDataCols,$C667,O$5)</f>
        <v>13</v>
      </c>
      <c r="P667" s="3" t="str">
        <f>INDEX(Sheet1!RawDataCols,$C667,P$5)</f>
        <v>Cost and Expenses</v>
      </c>
      <c r="Q667" s="3" t="str">
        <f>IF(Q$3=0,0,INDEX(Sheet1!RawDataCols,$C667,Q$5))</f>
        <v>I</v>
      </c>
      <c r="R667" s="3">
        <f>IF(OR(GL_Cat_Code=8,GL_Cat_Code=12,GL_Cat_Code=28,GL_Cat_Code=32,GL_Cat_Code=36,GL_Cat_Code=40),-1,1)</f>
        <v>1</v>
      </c>
      <c r="S667" s="3">
        <f>IF(OR(GL_Cat_Code=8,GL_Cat_Code=12,GL_Cat_Code=28,GL_Cat_Code=32,GL_Cat_Code=36,GL_Cat_Code=40),1,-1)</f>
        <v>-1</v>
      </c>
      <c r="T667" s="3">
        <f>IF(T$3=0,0,INDEX(Sheet1!RawDataCols,$C667,T$5)*$R667)</f>
        <v>0</v>
      </c>
      <c r="U667" s="3">
        <f>IF(U$3=0,0,INDEX(Sheet1!RawDataCols,$C667,U$5)*$R667)</f>
        <v>0</v>
      </c>
      <c r="V667" s="3">
        <f>IF(V$3=0,0,INDEX(Sheet1!RawDataCols,$C667,V$5)*$R667)</f>
        <v>0</v>
      </c>
      <c r="W667" s="3">
        <f>IF(W$3=0,0,INDEX(Sheet1!RawDataCols,$C667,W$5)*$R667)</f>
        <v>0</v>
      </c>
      <c r="X667" s="3">
        <f>IF(X$3=0,0,INDEX(Sheet1!RawDataCols,$C667,X$5)*$R667)</f>
        <v>0</v>
      </c>
      <c r="Y667" s="3">
        <f>IF(Y$3=0,0,INDEX(Sheet1!RawDataCols,$C667,Y$5)*$R667)</f>
        <v>0</v>
      </c>
      <c r="Z667" s="3">
        <f>IF(Z$3=0,0,INDEX(Sheet1!RawDataCols,$C667,Z$5)*$R667)</f>
        <v>0</v>
      </c>
      <c r="AA667" s="3">
        <f>IF(AA$3=0,0,INDEX(Sheet1!RawDataCols,$C667,AA$5)*$R667)</f>
        <v>0</v>
      </c>
      <c r="AB667" s="3">
        <f>IF(AB$3=0,0,INDEX(Sheet1!RawDataCols,$C667,AB$5)*$R667)</f>
        <v>0</v>
      </c>
      <c r="AC667" s="3">
        <f>IF(AC$3=0,0,INDEX(Sheet1!RawDataCols,$C667,AC$5)*$R667)</f>
        <v>0</v>
      </c>
      <c r="AD667" s="3">
        <f>IF(AD$3=0,0,INDEX(Sheet1!RawDataCols,$C667,AD$5)*$R667)</f>
        <v>0</v>
      </c>
      <c r="AE667" s="3">
        <f>IF(AE$3=0,0,INDEX(Sheet1!RawDataCols,$C667,AE$5)*$R667)</f>
        <v>0</v>
      </c>
      <c r="AF667" s="3">
        <f>IF(AF$3=0,0,INDEX(Sheet1!RawDataCols,$C667,AF$5)*$R667)</f>
        <v>0</v>
      </c>
      <c r="AG667" s="3">
        <f>IF(AG$3=0,0,INDEX(Sheet1!RawDataCols,$C667,AG$5)*$R667)</f>
        <v>0</v>
      </c>
      <c r="AH667" s="3">
        <f>IF(AH$3=0,0,INDEX(Sheet1!RawDataCols,$C667,AH$5)*$R667)</f>
        <v>0</v>
      </c>
      <c r="AI667" s="3">
        <f>IF(AI$3=0,0,INDEX(Sheet1!RawDataCols,$C667,AI$5)*$R667)</f>
        <v>0</v>
      </c>
      <c r="AJ667" s="3">
        <f>IF(AJ$3=0,0,INDEX(Sheet1!RawDataCols,$C667,AJ$5)*$R667)</f>
        <v>0</v>
      </c>
      <c r="AK667" s="3">
        <f>IF(AK$3=0,0,INDEX(Sheet1!RawDataCols,$C667,AK$5)*$R667)</f>
        <v>0</v>
      </c>
      <c r="AL667" s="3">
        <f>IF(AL$3=0,0,INDEX(Sheet1!RawDataCols,$C667,AL$5)*$R667)</f>
        <v>0</v>
      </c>
      <c r="AM667" s="3">
        <f>IF(AM$3=0,0,INDEX(Sheet1!RawDataCols,$C667,AM$5)*$R667)</f>
        <v>0</v>
      </c>
      <c r="AN667" s="3">
        <f>IF(AN$3=0,0,INDEX(Sheet1!RawDataCols,$C667,AN$5)*$R667)</f>
        <v>0</v>
      </c>
      <c r="AO667" s="3">
        <f>IF(AO$3=0,0,INDEX(Sheet1!RawDataCols,$C667,AO$5)*$R667)</f>
        <v>0</v>
      </c>
      <c r="AP667" s="3">
        <f>IF(AP$3=0,0,INDEX(Sheet1!RawDataCols,$C667,AP$5)*$R667)</f>
        <v>0</v>
      </c>
      <c r="AQ667" s="3">
        <f>IF(AQ$3=0,0,INDEX(Sheet1!RawDataCols,$C667,AQ$5)*$R667)</f>
        <v>0</v>
      </c>
      <c r="AR667" s="3">
        <f>IF(AR$3=0,0,INDEX(Sheet1!RawDataCols,$C667,AR$5)*$R667)</f>
        <v>0</v>
      </c>
      <c r="AS667" s="3">
        <f>IF(AS$3=0,0,INDEX(Sheet1!RawDataCols,$C667,AS$5)*$R667)</f>
        <v>0</v>
      </c>
      <c r="AT667" s="3">
        <f>IF(AT$3=0,0,INDEX(Sheet1!RawDataCols,$C667,AT$5)*$R667)</f>
        <v>0</v>
      </c>
      <c r="AU667" s="3">
        <f>IF(AU$3=0,0,INDEX(Sheet1!RawDataCols,$C667,AU$5)*$R667)</f>
        <v>0</v>
      </c>
      <c r="AV667" s="3">
        <f>IF(AV$3=0,0,INDEX(Sheet1!RawDataCols,$C667,AV$5)*$R667)</f>
        <v>0</v>
      </c>
      <c r="AW667" s="3">
        <f>IF(AW$3=0,0,INDEX(Sheet1!RawDataCols,$C667,AW$5)*$R667)</f>
        <v>0</v>
      </c>
      <c r="AX667" s="3">
        <f>IF(AX$3=0,0,INDEX(Sheet1!RawDataCols,$C667,AX$5)*$R667)</f>
        <v>0</v>
      </c>
      <c r="AY667" s="3">
        <f>IF(AY$3=0,0,INDEX(Sheet1!RawDataCols,$C667,AY$5)*$R667)</f>
        <v>0</v>
      </c>
      <c r="AZ667" s="3">
        <f>IF(AZ$3=0,0,INDEX(Sheet1!RawDataCols,$C667,AZ$5)*$R667)</f>
        <v>0</v>
      </c>
      <c r="BA667" s="3">
        <f>IF(BA$3=0,0,INDEX(Sheet1!RawDataCols,$C667,BA$5)*$R667)</f>
        <v>0</v>
      </c>
      <c r="BB667" s="3">
        <f>IF(BB$3=0,0,INDEX(Sheet1!RawDataCols,$C667,BB$5)*$R667)</f>
        <v>0</v>
      </c>
      <c r="BC667" s="3">
        <f>IF(BC$3=0,0,INDEX(Sheet1!RawDataCols,$C667,BC$5)*$R667)</f>
        <v>0</v>
      </c>
      <c r="BD667" s="3">
        <f>IF(BD$3=0,0,INDEX(Sheet1!RawDataCols,$C667,BD$5)*$R667)</f>
        <v>0</v>
      </c>
      <c r="BE667" s="3">
        <f>IF(BE$3=0,0,INDEX(Sheet1!RawDataCols,$C667,BE$5)*$R667)</f>
        <v>0</v>
      </c>
      <c r="BF667" s="3">
        <f>IF(BF$3=0,0,INDEX(Sheet1!RawDataCols,$C667,BF$5)*$R667)</f>
        <v>0</v>
      </c>
      <c r="BG667" s="179">
        <f>IF(BG$3=0,0,INDEX(Sheet1!RawDataCols,$C667,BG$5)*$R667)</f>
        <v>0</v>
      </c>
      <c r="BH667" s="33">
        <f t="shared" si="115"/>
        <v>0</v>
      </c>
      <c r="BI667" s="33">
        <f t="shared" si="116"/>
        <v>0</v>
      </c>
      <c r="BJ667" s="33">
        <f t="shared" si="117"/>
        <v>0</v>
      </c>
      <c r="BK667" s="3">
        <f>IF(BK$3=0,0,INDEX(Sheet1!RawDataCols,$C667,BK$5)*$R667)</f>
        <v>0</v>
      </c>
      <c r="BL667" s="3">
        <f>IF(BL$3=0,0,INDEX(Sheet1!RawDataCols,$C667,BL$5)*$R667)</f>
        <v>0</v>
      </c>
      <c r="BM667" s="3">
        <f>IF(BM$3=0,0,INDEX(Sheet1!RawDataCols,$C667,BM$5)*$R667)</f>
        <v>0</v>
      </c>
      <c r="BN667" s="3">
        <f>IF(BN$3=0,0,INDEX(Sheet1!RawDataCols,$C667,BN$5)*$R667)</f>
        <v>14.655333000000001</v>
      </c>
      <c r="BO667" s="3">
        <f>IF(BO$3=0,0,INDEX(Sheet1!RawDataCols,$C667,BO$5)*$R667)</f>
        <v>94.411332999999999</v>
      </c>
      <c r="BP667" s="3">
        <f>IF(BP$3=0,0,INDEX(Sheet1!RawDataCols,$C667,BP$5)*$R667)</f>
        <v>0</v>
      </c>
      <c r="BQ667" s="3">
        <f t="shared" si="118"/>
        <v>0</v>
      </c>
      <c r="BR667" s="3">
        <f t="shared" si="119"/>
        <v>0</v>
      </c>
      <c r="BS667" s="3">
        <f t="shared" si="120"/>
        <v>0</v>
      </c>
      <c r="BT667" s="3">
        <f t="shared" si="121"/>
        <v>0</v>
      </c>
      <c r="BU667" s="3" t="str">
        <f>INDEX(Sheet1!$BS$2:$BS$1000,MATCH($A667,Sheet1!$A$2:$A$1000,0))</f>
        <v>09</v>
      </c>
      <c r="BV667" s="3">
        <f>INDEX(Sheet1!$BT$2:$BT$1000,MATCH($A667,Sheet1!$A$2:$A$1000,0))</f>
        <v>0</v>
      </c>
    </row>
    <row r="668" spans="1:74" x14ac:dyDescent="0.2">
      <c r="A668" s="247" t="s">
        <v>1315</v>
      </c>
      <c r="B668" s="3">
        <f>MATCH($A668,Sheet1!ACCOUNTNO,0)</f>
        <v>214</v>
      </c>
      <c r="C668" s="3">
        <f t="shared" si="114"/>
        <v>214</v>
      </c>
      <c r="D668" s="3" t="str">
        <f>IF(D$3=0,0,INDEX(Sheet1!RawDataCols,$C668,D$5))</f>
        <v>22640A16</v>
      </c>
      <c r="E668" s="3" t="str">
        <f>IF(E$3=0,0,INDEX(Sheet1!RawDataCols,$C668,E$5))</f>
        <v xml:space="preserve">22640          </v>
      </c>
      <c r="F668" s="3" t="str">
        <f>IF(F$3=0,0,INDEX(Sheet1!RawDataCols,$C668,F$5))</f>
        <v xml:space="preserve">A16            </v>
      </c>
      <c r="G668" s="3" t="str">
        <f>IF(G$3=0,0,INDEX(Sheet1!RawDataCols,$C668,G$5))</f>
        <v xml:space="preserve">               </v>
      </c>
      <c r="H668" s="3" t="str">
        <f>IF(H$3=0,0,INDEX(Sheet1!RawDataCols,$C668,H$5))</f>
        <v xml:space="preserve">               </v>
      </c>
      <c r="I668" s="3" t="str">
        <f>IF(I$3=0,0,INDEX(Sheet1!RawDataCols,$C668,I$5))</f>
        <v xml:space="preserve">               </v>
      </c>
      <c r="J668" s="3" t="str">
        <f>IF(J$3=0,0,INDEX(Sheet1!RawDataCols,$C668,J$5))</f>
        <v xml:space="preserve">               </v>
      </c>
      <c r="K668" s="3" t="str">
        <f>IF(K$3=0,0,INDEX(Sheet1!RawDataCols,$C668,K$5))</f>
        <v xml:space="preserve">               </v>
      </c>
      <c r="L668" s="3" t="str">
        <f>IF(L$3=0,0,INDEX(Sheet1!RawDataCols,$C668,L$5))</f>
        <v xml:space="preserve">               </v>
      </c>
      <c r="M668" s="3" t="str">
        <f>IF(M$3=0,0,INDEX(Sheet1!RawDataCols,$C668,M$5))</f>
        <v xml:space="preserve">F007  </v>
      </c>
      <c r="N668" s="3" t="str">
        <f>IF(N$3=0,0,INDEX(Sheet1!RawDataCols,$C668,N$5))</f>
        <v>Letting Agent Fees-534 Queen Road</v>
      </c>
      <c r="O668" s="3">
        <f>INDEX(Sheet1!RawDataCols,$C668,O$5)</f>
        <v>13</v>
      </c>
      <c r="P668" s="3" t="str">
        <f>INDEX(Sheet1!RawDataCols,$C668,P$5)</f>
        <v>Cost and Expenses</v>
      </c>
      <c r="Q668" s="3" t="str">
        <f>IF(Q$3=0,0,INDEX(Sheet1!RawDataCols,$C668,Q$5))</f>
        <v>I</v>
      </c>
      <c r="R668" s="3">
        <f>IF(OR(GL_Cat_Code=8,GL_Cat_Code=12,GL_Cat_Code=28,GL_Cat_Code=32,GL_Cat_Code=36,GL_Cat_Code=40),-1,1)</f>
        <v>1</v>
      </c>
      <c r="S668" s="3">
        <f>IF(OR(GL_Cat_Code=8,GL_Cat_Code=12,GL_Cat_Code=28,GL_Cat_Code=32,GL_Cat_Code=36,GL_Cat_Code=40),1,-1)</f>
        <v>-1</v>
      </c>
      <c r="T668" s="3">
        <f>IF(T$3=0,0,INDEX(Sheet1!RawDataCols,$C668,T$5)*$R668)</f>
        <v>0</v>
      </c>
      <c r="U668" s="3">
        <f>IF(U$3=0,0,INDEX(Sheet1!RawDataCols,$C668,U$5)*$R668)</f>
        <v>0</v>
      </c>
      <c r="V668" s="3">
        <f>IF(V$3=0,0,INDEX(Sheet1!RawDataCols,$C668,V$5)*$R668)</f>
        <v>0</v>
      </c>
      <c r="W668" s="3">
        <f>IF(W$3=0,0,INDEX(Sheet1!RawDataCols,$C668,W$5)*$R668)</f>
        <v>0</v>
      </c>
      <c r="X668" s="3">
        <f>IF(X$3=0,0,INDEX(Sheet1!RawDataCols,$C668,X$5)*$R668)</f>
        <v>0</v>
      </c>
      <c r="Y668" s="3">
        <f>IF(Y$3=0,0,INDEX(Sheet1!RawDataCols,$C668,Y$5)*$R668)</f>
        <v>0</v>
      </c>
      <c r="Z668" s="3">
        <f>IF(Z$3=0,0,INDEX(Sheet1!RawDataCols,$C668,Z$5)*$R668)</f>
        <v>0</v>
      </c>
      <c r="AA668" s="3">
        <f>IF(AA$3=0,0,INDEX(Sheet1!RawDataCols,$C668,AA$5)*$R668)</f>
        <v>0</v>
      </c>
      <c r="AB668" s="3">
        <f>IF(AB$3=0,0,INDEX(Sheet1!RawDataCols,$C668,AB$5)*$R668)</f>
        <v>0</v>
      </c>
      <c r="AC668" s="3">
        <f>IF(AC$3=0,0,INDEX(Sheet1!RawDataCols,$C668,AC$5)*$R668)</f>
        <v>0</v>
      </c>
      <c r="AD668" s="3">
        <f>IF(AD$3=0,0,INDEX(Sheet1!RawDataCols,$C668,AD$5)*$R668)</f>
        <v>0</v>
      </c>
      <c r="AE668" s="3">
        <f>IF(AE$3=0,0,INDEX(Sheet1!RawDataCols,$C668,AE$5)*$R668)</f>
        <v>0</v>
      </c>
      <c r="AF668" s="3">
        <f>IF(AF$3=0,0,INDEX(Sheet1!RawDataCols,$C668,AF$5)*$R668)</f>
        <v>0</v>
      </c>
      <c r="AG668" s="3">
        <f>IF(AG$3=0,0,INDEX(Sheet1!RawDataCols,$C668,AG$5)*$R668)</f>
        <v>0</v>
      </c>
      <c r="AH668" s="3">
        <f>IF(AH$3=0,0,INDEX(Sheet1!RawDataCols,$C668,AH$5)*$R668)</f>
        <v>0</v>
      </c>
      <c r="AI668" s="3">
        <f>IF(AI$3=0,0,INDEX(Sheet1!RawDataCols,$C668,AI$5)*$R668)</f>
        <v>0</v>
      </c>
      <c r="AJ668" s="3">
        <f>IF(AJ$3=0,0,INDEX(Sheet1!RawDataCols,$C668,AJ$5)*$R668)</f>
        <v>0</v>
      </c>
      <c r="AK668" s="3">
        <f>IF(AK$3=0,0,INDEX(Sheet1!RawDataCols,$C668,AK$5)*$R668)</f>
        <v>0</v>
      </c>
      <c r="AL668" s="3">
        <f>IF(AL$3=0,0,INDEX(Sheet1!RawDataCols,$C668,AL$5)*$R668)</f>
        <v>0</v>
      </c>
      <c r="AM668" s="3">
        <f>IF(AM$3=0,0,INDEX(Sheet1!RawDataCols,$C668,AM$5)*$R668)</f>
        <v>0</v>
      </c>
      <c r="AN668" s="3">
        <f>IF(AN$3=0,0,INDEX(Sheet1!RawDataCols,$C668,AN$5)*$R668)</f>
        <v>0</v>
      </c>
      <c r="AO668" s="3">
        <f>IF(AO$3=0,0,INDEX(Sheet1!RawDataCols,$C668,AO$5)*$R668)</f>
        <v>0</v>
      </c>
      <c r="AP668" s="3">
        <f>IF(AP$3=0,0,INDEX(Sheet1!RawDataCols,$C668,AP$5)*$R668)</f>
        <v>0</v>
      </c>
      <c r="AQ668" s="3">
        <f>IF(AQ$3=0,0,INDEX(Sheet1!RawDataCols,$C668,AQ$5)*$R668)</f>
        <v>0</v>
      </c>
      <c r="AR668" s="3">
        <f>IF(AR$3=0,0,INDEX(Sheet1!RawDataCols,$C668,AR$5)*$R668)</f>
        <v>0</v>
      </c>
      <c r="AS668" s="3">
        <f>IF(AS$3=0,0,INDEX(Sheet1!RawDataCols,$C668,AS$5)*$R668)</f>
        <v>0</v>
      </c>
      <c r="AT668" s="3">
        <f>IF(AT$3=0,0,INDEX(Sheet1!RawDataCols,$C668,AT$5)*$R668)</f>
        <v>0</v>
      </c>
      <c r="AU668" s="3">
        <f>IF(AU$3=0,0,INDEX(Sheet1!RawDataCols,$C668,AU$5)*$R668)</f>
        <v>0</v>
      </c>
      <c r="AV668" s="3">
        <f>IF(AV$3=0,0,INDEX(Sheet1!RawDataCols,$C668,AV$5)*$R668)</f>
        <v>0</v>
      </c>
      <c r="AW668" s="3">
        <f>IF(AW$3=0,0,INDEX(Sheet1!RawDataCols,$C668,AW$5)*$R668)</f>
        <v>0</v>
      </c>
      <c r="AX668" s="3">
        <f>IF(AX$3=0,0,INDEX(Sheet1!RawDataCols,$C668,AX$5)*$R668)</f>
        <v>0</v>
      </c>
      <c r="AY668" s="3">
        <f>IF(AY$3=0,0,INDEX(Sheet1!RawDataCols,$C668,AY$5)*$R668)</f>
        <v>0</v>
      </c>
      <c r="AZ668" s="3">
        <f>IF(AZ$3=0,0,INDEX(Sheet1!RawDataCols,$C668,AZ$5)*$R668)</f>
        <v>0</v>
      </c>
      <c r="BA668" s="3">
        <f>IF(BA$3=0,0,INDEX(Sheet1!RawDataCols,$C668,BA$5)*$R668)</f>
        <v>0</v>
      </c>
      <c r="BB668" s="3">
        <f>IF(BB$3=0,0,INDEX(Sheet1!RawDataCols,$C668,BB$5)*$R668)</f>
        <v>2640</v>
      </c>
      <c r="BC668" s="3">
        <f>IF(BC$3=0,0,INDEX(Sheet1!RawDataCols,$C668,BC$5)*$R668)</f>
        <v>0</v>
      </c>
      <c r="BD668" s="3">
        <f>IF(BD$3=0,0,INDEX(Sheet1!RawDataCols,$C668,BD$5)*$R668)</f>
        <v>0</v>
      </c>
      <c r="BE668" s="3">
        <f>IF(BE$3=0,0,INDEX(Sheet1!RawDataCols,$C668,BE$5)*$R668)</f>
        <v>2640</v>
      </c>
      <c r="BF668" s="3">
        <f>IF(BF$3=0,0,INDEX(Sheet1!RawDataCols,$C668,BF$5)*$R668)</f>
        <v>0</v>
      </c>
      <c r="BG668" s="179">
        <f>IF(BG$3=0,0,INDEX(Sheet1!RawDataCols,$C668,BG$5)*$R668)</f>
        <v>0</v>
      </c>
      <c r="BH668" s="33">
        <f t="shared" si="115"/>
        <v>2640</v>
      </c>
      <c r="BI668" s="33">
        <f t="shared" si="116"/>
        <v>0</v>
      </c>
      <c r="BJ668" s="33">
        <f t="shared" si="117"/>
        <v>0</v>
      </c>
      <c r="BK668" s="3">
        <f>IF(BK$3=0,0,INDEX(Sheet1!RawDataCols,$C668,BK$5)*$R668)</f>
        <v>0</v>
      </c>
      <c r="BL668" s="3">
        <f>IF(BL$3=0,0,INDEX(Sheet1!RawDataCols,$C668,BL$5)*$R668)</f>
        <v>0</v>
      </c>
      <c r="BM668" s="3">
        <f>IF(BM$3=0,0,INDEX(Sheet1!RawDataCols,$C668,BM$5)*$R668)</f>
        <v>0</v>
      </c>
      <c r="BN668" s="3">
        <f>IF(BN$3=0,0,INDEX(Sheet1!RawDataCols,$C668,BN$5)*$R668)</f>
        <v>242.67599999999999</v>
      </c>
      <c r="BO668" s="3">
        <f>IF(BO$3=0,0,INDEX(Sheet1!RawDataCols,$C668,BO$5)*$R668)</f>
        <v>0</v>
      </c>
      <c r="BP668" s="3">
        <f>IF(BP$3=0,0,INDEX(Sheet1!RawDataCols,$C668,BP$5)*$R668)</f>
        <v>0</v>
      </c>
      <c r="BQ668" s="3">
        <f t="shared" si="118"/>
        <v>0</v>
      </c>
      <c r="BR668" s="3">
        <f t="shared" si="119"/>
        <v>0</v>
      </c>
      <c r="BS668" s="3">
        <f t="shared" si="120"/>
        <v>0</v>
      </c>
      <c r="BT668" s="3">
        <f t="shared" si="121"/>
        <v>2640</v>
      </c>
      <c r="BU668" s="3" t="str">
        <f>INDEX(Sheet1!$BS$2:$BS$1000,MATCH($A668,Sheet1!$A$2:$A$1000,0))</f>
        <v>09</v>
      </c>
      <c r="BV668" s="3">
        <f>INDEX(Sheet1!$BT$2:$BT$1000,MATCH($A668,Sheet1!$A$2:$A$1000,0))</f>
        <v>2640</v>
      </c>
    </row>
    <row r="669" spans="1:74" x14ac:dyDescent="0.2">
      <c r="A669" s="247" t="s">
        <v>1341</v>
      </c>
      <c r="B669" s="3">
        <f>MATCH($A669,Sheet1!ACCOUNTNO,0)</f>
        <v>217</v>
      </c>
      <c r="C669" s="3">
        <f t="shared" si="114"/>
        <v>217</v>
      </c>
      <c r="D669" s="3" t="str">
        <f>IF(D$3=0,0,INDEX(Sheet1!RawDataCols,$C669,D$5))</f>
        <v>22700A07</v>
      </c>
      <c r="E669" s="3" t="str">
        <f>IF(E$3=0,0,INDEX(Sheet1!RawDataCols,$C669,E$5))</f>
        <v xml:space="preserve">22700          </v>
      </c>
      <c r="F669" s="3" t="str">
        <f>IF(F$3=0,0,INDEX(Sheet1!RawDataCols,$C669,F$5))</f>
        <v xml:space="preserve">A07            </v>
      </c>
      <c r="G669" s="3" t="str">
        <f>IF(G$3=0,0,INDEX(Sheet1!RawDataCols,$C669,G$5))</f>
        <v xml:space="preserve">               </v>
      </c>
      <c r="H669" s="3" t="str">
        <f>IF(H$3=0,0,INDEX(Sheet1!RawDataCols,$C669,H$5))</f>
        <v xml:space="preserve">               </v>
      </c>
      <c r="I669" s="3" t="str">
        <f>IF(I$3=0,0,INDEX(Sheet1!RawDataCols,$C669,I$5))</f>
        <v xml:space="preserve">               </v>
      </c>
      <c r="J669" s="3" t="str">
        <f>IF(J$3=0,0,INDEX(Sheet1!RawDataCols,$C669,J$5))</f>
        <v xml:space="preserve">               </v>
      </c>
      <c r="K669" s="3" t="str">
        <f>IF(K$3=0,0,INDEX(Sheet1!RawDataCols,$C669,K$5))</f>
        <v xml:space="preserve">               </v>
      </c>
      <c r="L669" s="3" t="str">
        <f>IF(L$3=0,0,INDEX(Sheet1!RawDataCols,$C669,L$5))</f>
        <v xml:space="preserve">               </v>
      </c>
      <c r="M669" s="3" t="str">
        <f>IF(M$3=0,0,INDEX(Sheet1!RawDataCols,$C669,M$5))</f>
        <v xml:space="preserve">F007  </v>
      </c>
      <c r="N669" s="3" t="str">
        <f>IF(N$3=0,0,INDEX(Sheet1!RawDataCols,$C669,N$5))</f>
        <v>Property Valuations-25 Franklin St</v>
      </c>
      <c r="O669" s="3">
        <f>INDEX(Sheet1!RawDataCols,$C669,O$5)</f>
        <v>13</v>
      </c>
      <c r="P669" s="3" t="str">
        <f>INDEX(Sheet1!RawDataCols,$C669,P$5)</f>
        <v>Cost and Expenses</v>
      </c>
      <c r="Q669" s="3" t="str">
        <f>IF(Q$3=0,0,INDEX(Sheet1!RawDataCols,$C669,Q$5))</f>
        <v>I</v>
      </c>
      <c r="R669" s="3">
        <f>IF(OR(GL_Cat_Code=8,GL_Cat_Code=12,GL_Cat_Code=28,GL_Cat_Code=32,GL_Cat_Code=36,GL_Cat_Code=40),-1,1)</f>
        <v>1</v>
      </c>
      <c r="S669" s="3">
        <f>IF(OR(GL_Cat_Code=8,GL_Cat_Code=12,GL_Cat_Code=28,GL_Cat_Code=32,GL_Cat_Code=36,GL_Cat_Code=40),1,-1)</f>
        <v>-1</v>
      </c>
      <c r="T669" s="3">
        <f>IF(T$3=0,0,INDEX(Sheet1!RawDataCols,$C669,T$5)*$R669)</f>
        <v>0</v>
      </c>
      <c r="U669" s="3">
        <f>IF(U$3=0,0,INDEX(Sheet1!RawDataCols,$C669,U$5)*$R669)</f>
        <v>0</v>
      </c>
      <c r="V669" s="3">
        <f>IF(V$3=0,0,INDEX(Sheet1!RawDataCols,$C669,V$5)*$R669)</f>
        <v>0</v>
      </c>
      <c r="W669" s="3">
        <f>IF(W$3=0,0,INDEX(Sheet1!RawDataCols,$C669,W$5)*$R669)</f>
        <v>0</v>
      </c>
      <c r="X669" s="3">
        <f>IF(X$3=0,0,INDEX(Sheet1!RawDataCols,$C669,X$5)*$R669)</f>
        <v>0</v>
      </c>
      <c r="Y669" s="3">
        <f>IF(Y$3=0,0,INDEX(Sheet1!RawDataCols,$C669,Y$5)*$R669)</f>
        <v>0</v>
      </c>
      <c r="Z669" s="3">
        <f>IF(Z$3=0,0,INDEX(Sheet1!RawDataCols,$C669,Z$5)*$R669)</f>
        <v>0</v>
      </c>
      <c r="AA669" s="3">
        <f>IF(AA$3=0,0,INDEX(Sheet1!RawDataCols,$C669,AA$5)*$R669)</f>
        <v>0</v>
      </c>
      <c r="AB669" s="3">
        <f>IF(AB$3=0,0,INDEX(Sheet1!RawDataCols,$C669,AB$5)*$R669)</f>
        <v>0</v>
      </c>
      <c r="AC669" s="3">
        <f>IF(AC$3=0,0,INDEX(Sheet1!RawDataCols,$C669,AC$5)*$R669)</f>
        <v>7036.36</v>
      </c>
      <c r="AD669" s="3">
        <f>IF(AD$3=0,0,INDEX(Sheet1!RawDataCols,$C669,AD$5)*$R669)</f>
        <v>0</v>
      </c>
      <c r="AE669" s="3">
        <f>IF(AE$3=0,0,INDEX(Sheet1!RawDataCols,$C669,AE$5)*$R669)</f>
        <v>0</v>
      </c>
      <c r="AF669" s="3">
        <f>IF(AF$3=0,0,INDEX(Sheet1!RawDataCols,$C669,AF$5)*$R669)</f>
        <v>0</v>
      </c>
      <c r="AG669" s="3">
        <f>IF(AG$3=0,0,INDEX(Sheet1!RawDataCols,$C669,AG$5)*$R669)</f>
        <v>0</v>
      </c>
      <c r="AH669" s="3">
        <f>IF(AH$3=0,0,INDEX(Sheet1!RawDataCols,$C669,AH$5)*$R669)</f>
        <v>0</v>
      </c>
      <c r="AI669" s="3">
        <f>IF(AI$3=0,0,INDEX(Sheet1!RawDataCols,$C669,AI$5)*$R669)</f>
        <v>500</v>
      </c>
      <c r="AJ669" s="3">
        <f>IF(AJ$3=0,0,INDEX(Sheet1!RawDataCols,$C669,AJ$5)*$R669)</f>
        <v>0</v>
      </c>
      <c r="AK669" s="3">
        <f>IF(AK$3=0,0,INDEX(Sheet1!RawDataCols,$C669,AK$5)*$R669)</f>
        <v>0</v>
      </c>
      <c r="AL669" s="3">
        <f>IF(AL$3=0,0,INDEX(Sheet1!RawDataCols,$C669,AL$5)*$R669)</f>
        <v>0</v>
      </c>
      <c r="AM669" s="3">
        <f>IF(AM$3=0,0,INDEX(Sheet1!RawDataCols,$C669,AM$5)*$R669)</f>
        <v>0</v>
      </c>
      <c r="AN669" s="3">
        <f>IF(AN$3=0,0,INDEX(Sheet1!RawDataCols,$C669,AN$5)*$R669)</f>
        <v>0</v>
      </c>
      <c r="AO669" s="3">
        <f>IF(AO$3=0,0,INDEX(Sheet1!RawDataCols,$C669,AO$5)*$R669)</f>
        <v>0</v>
      </c>
      <c r="AP669" s="3">
        <f>IF(AP$3=0,0,INDEX(Sheet1!RawDataCols,$C669,AP$5)*$R669)</f>
        <v>0</v>
      </c>
      <c r="AQ669" s="3">
        <f>IF(AQ$3=0,0,INDEX(Sheet1!RawDataCols,$C669,AQ$5)*$R669)</f>
        <v>0</v>
      </c>
      <c r="AR669" s="3">
        <f>IF(AR$3=0,0,INDEX(Sheet1!RawDataCols,$C669,AR$5)*$R669)</f>
        <v>0</v>
      </c>
      <c r="AS669" s="3">
        <f>IF(AS$3=0,0,INDEX(Sheet1!RawDataCols,$C669,AS$5)*$R669)</f>
        <v>0</v>
      </c>
      <c r="AT669" s="3">
        <f>IF(AT$3=0,0,INDEX(Sheet1!RawDataCols,$C669,AT$5)*$R669)</f>
        <v>0</v>
      </c>
      <c r="AU669" s="3">
        <f>IF(AU$3=0,0,INDEX(Sheet1!RawDataCols,$C669,AU$5)*$R669)</f>
        <v>0</v>
      </c>
      <c r="AV669" s="3">
        <f>IF(AV$3=0,0,INDEX(Sheet1!RawDataCols,$C669,AV$5)*$R669)</f>
        <v>0</v>
      </c>
      <c r="AW669" s="3">
        <f>IF(AW$3=0,0,INDEX(Sheet1!RawDataCols,$C669,AW$5)*$R669)</f>
        <v>0</v>
      </c>
      <c r="AX669" s="3">
        <f>IF(AX$3=0,0,INDEX(Sheet1!RawDataCols,$C669,AX$5)*$R669)</f>
        <v>0</v>
      </c>
      <c r="AY669" s="3">
        <f>IF(AY$3=0,0,INDEX(Sheet1!RawDataCols,$C669,AY$5)*$R669)</f>
        <v>0</v>
      </c>
      <c r="AZ669" s="3">
        <f>IF(AZ$3=0,0,INDEX(Sheet1!RawDataCols,$C669,AZ$5)*$R669)</f>
        <v>0</v>
      </c>
      <c r="BA669" s="3">
        <f>IF(BA$3=0,0,INDEX(Sheet1!RawDataCols,$C669,BA$5)*$R669)</f>
        <v>0</v>
      </c>
      <c r="BB669" s="3">
        <f>IF(BB$3=0,0,INDEX(Sheet1!RawDataCols,$C669,BB$5)*$R669)</f>
        <v>0</v>
      </c>
      <c r="BC669" s="3">
        <f>IF(BC$3=0,0,INDEX(Sheet1!RawDataCols,$C669,BC$5)*$R669)</f>
        <v>0</v>
      </c>
      <c r="BD669" s="3">
        <f>IF(BD$3=0,0,INDEX(Sheet1!RawDataCols,$C669,BD$5)*$R669)</f>
        <v>0</v>
      </c>
      <c r="BE669" s="3">
        <f>IF(BE$3=0,0,INDEX(Sheet1!RawDataCols,$C669,BE$5)*$R669)</f>
        <v>0</v>
      </c>
      <c r="BF669" s="3">
        <f>IF(BF$3=0,0,INDEX(Sheet1!RawDataCols,$C669,BF$5)*$R669)</f>
        <v>0</v>
      </c>
      <c r="BG669" s="179">
        <f>IF(BG$3=0,0,INDEX(Sheet1!RawDataCols,$C669,BG$5)*$R669)</f>
        <v>0</v>
      </c>
      <c r="BH669" s="33">
        <f t="shared" si="115"/>
        <v>0</v>
      </c>
      <c r="BI669" s="33">
        <f t="shared" si="116"/>
        <v>0</v>
      </c>
      <c r="BJ669" s="33">
        <f t="shared" si="117"/>
        <v>7536.36</v>
      </c>
      <c r="BK669" s="3">
        <f>IF(BK$3=0,0,INDEX(Sheet1!RawDataCols,$C669,BK$5)*$R669)</f>
        <v>0</v>
      </c>
      <c r="BL669" s="3">
        <f>IF(BL$3=0,0,INDEX(Sheet1!RawDataCols,$C669,BL$5)*$R669)</f>
        <v>471.02249999999998</v>
      </c>
      <c r="BM669" s="3">
        <f>IF(BM$3=0,0,INDEX(Sheet1!RawDataCols,$C669,BM$5)*$R669)</f>
        <v>0</v>
      </c>
      <c r="BN669" s="3">
        <f>IF(BN$3=0,0,INDEX(Sheet1!RawDataCols,$C669,BN$5)*$R669)</f>
        <v>0</v>
      </c>
      <c r="BO669" s="3">
        <f>IF(BO$3=0,0,INDEX(Sheet1!RawDataCols,$C669,BO$5)*$R669)</f>
        <v>0</v>
      </c>
      <c r="BP669" s="3">
        <f>IF(BP$3=0,0,INDEX(Sheet1!RawDataCols,$C669,BP$5)*$R669)</f>
        <v>0</v>
      </c>
      <c r="BQ669" s="3">
        <f t="shared" si="118"/>
        <v>0</v>
      </c>
      <c r="BR669" s="3">
        <f t="shared" si="119"/>
        <v>0</v>
      </c>
      <c r="BS669" s="3">
        <f t="shared" si="120"/>
        <v>0</v>
      </c>
      <c r="BT669" s="3">
        <f t="shared" si="121"/>
        <v>0</v>
      </c>
      <c r="BU669" s="3" t="str">
        <f>INDEX(Sheet1!$BS$2:$BS$1000,MATCH($A669,Sheet1!$A$2:$A$1000,0))</f>
        <v>09</v>
      </c>
      <c r="BV669" s="3">
        <f>INDEX(Sheet1!$BT$2:$BT$1000,MATCH($A669,Sheet1!$A$2:$A$1000,0))</f>
        <v>0</v>
      </c>
    </row>
    <row r="670" spans="1:74" x14ac:dyDescent="0.2">
      <c r="A670" s="247" t="s">
        <v>1344</v>
      </c>
      <c r="B670" s="3">
        <f>MATCH($A670,Sheet1!ACCOUNTNO,0)</f>
        <v>218</v>
      </c>
      <c r="C670" s="3">
        <f t="shared" si="114"/>
        <v>218</v>
      </c>
      <c r="D670" s="3" t="str">
        <f>IF(D$3=0,0,INDEX(Sheet1!RawDataCols,$C670,D$5))</f>
        <v>22700A10</v>
      </c>
      <c r="E670" s="3" t="str">
        <f>IF(E$3=0,0,INDEX(Sheet1!RawDataCols,$C670,E$5))</f>
        <v xml:space="preserve">22700          </v>
      </c>
      <c r="F670" s="3" t="str">
        <f>IF(F$3=0,0,INDEX(Sheet1!RawDataCols,$C670,F$5))</f>
        <v xml:space="preserve">A10            </v>
      </c>
      <c r="G670" s="3" t="str">
        <f>IF(G$3=0,0,INDEX(Sheet1!RawDataCols,$C670,G$5))</f>
        <v xml:space="preserve">               </v>
      </c>
      <c r="H670" s="3" t="str">
        <f>IF(H$3=0,0,INDEX(Sheet1!RawDataCols,$C670,H$5))</f>
        <v xml:space="preserve">               </v>
      </c>
      <c r="I670" s="3" t="str">
        <f>IF(I$3=0,0,INDEX(Sheet1!RawDataCols,$C670,I$5))</f>
        <v xml:space="preserve">               </v>
      </c>
      <c r="J670" s="3" t="str">
        <f>IF(J$3=0,0,INDEX(Sheet1!RawDataCols,$C670,J$5))</f>
        <v xml:space="preserve">               </v>
      </c>
      <c r="K670" s="3" t="str">
        <f>IF(K$3=0,0,INDEX(Sheet1!RawDataCols,$C670,K$5))</f>
        <v xml:space="preserve">               </v>
      </c>
      <c r="L670" s="3" t="str">
        <f>IF(L$3=0,0,INDEX(Sheet1!RawDataCols,$C670,L$5))</f>
        <v xml:space="preserve">               </v>
      </c>
      <c r="M670" s="3" t="str">
        <f>IF(M$3=0,0,INDEX(Sheet1!RawDataCols,$C670,M$5))</f>
        <v xml:space="preserve">F007  </v>
      </c>
      <c r="N670" s="3" t="str">
        <f>IF(N$3=0,0,INDEX(Sheet1!RawDataCols,$C670,N$5))</f>
        <v>Property Valuations-15 Franklin St</v>
      </c>
      <c r="O670" s="3">
        <f>INDEX(Sheet1!RawDataCols,$C670,O$5)</f>
        <v>13</v>
      </c>
      <c r="P670" s="3" t="str">
        <f>INDEX(Sheet1!RawDataCols,$C670,P$5)</f>
        <v>Cost and Expenses</v>
      </c>
      <c r="Q670" s="3" t="str">
        <f>IF(Q$3=0,0,INDEX(Sheet1!RawDataCols,$C670,Q$5))</f>
        <v>I</v>
      </c>
      <c r="R670" s="3">
        <f>IF(OR(GL_Cat_Code=8,GL_Cat_Code=12,GL_Cat_Code=28,GL_Cat_Code=32,GL_Cat_Code=36,GL_Cat_Code=40),-1,1)</f>
        <v>1</v>
      </c>
      <c r="S670" s="3">
        <f>IF(OR(GL_Cat_Code=8,GL_Cat_Code=12,GL_Cat_Code=28,GL_Cat_Code=32,GL_Cat_Code=36,GL_Cat_Code=40),1,-1)</f>
        <v>-1</v>
      </c>
      <c r="T670" s="3">
        <f>IF(T$3=0,0,INDEX(Sheet1!RawDataCols,$C670,T$5)*$R670)</f>
        <v>0</v>
      </c>
      <c r="U670" s="3">
        <f>IF(U$3=0,0,INDEX(Sheet1!RawDataCols,$C670,U$5)*$R670)</f>
        <v>0</v>
      </c>
      <c r="V670" s="3">
        <f>IF(V$3=0,0,INDEX(Sheet1!RawDataCols,$C670,V$5)*$R670)</f>
        <v>0</v>
      </c>
      <c r="W670" s="3">
        <f>IF(W$3=0,0,INDEX(Sheet1!RawDataCols,$C670,W$5)*$R670)</f>
        <v>0</v>
      </c>
      <c r="X670" s="3">
        <f>IF(X$3=0,0,INDEX(Sheet1!RawDataCols,$C670,X$5)*$R670)</f>
        <v>0</v>
      </c>
      <c r="Y670" s="3">
        <f>IF(Y$3=0,0,INDEX(Sheet1!RawDataCols,$C670,Y$5)*$R670)</f>
        <v>0</v>
      </c>
      <c r="Z670" s="3">
        <f>IF(Z$3=0,0,INDEX(Sheet1!RawDataCols,$C670,Z$5)*$R670)</f>
        <v>0</v>
      </c>
      <c r="AA670" s="3">
        <f>IF(AA$3=0,0,INDEX(Sheet1!RawDataCols,$C670,AA$5)*$R670)</f>
        <v>0</v>
      </c>
      <c r="AB670" s="3">
        <f>IF(AB$3=0,0,INDEX(Sheet1!RawDataCols,$C670,AB$5)*$R670)</f>
        <v>0</v>
      </c>
      <c r="AC670" s="3">
        <f>IF(AC$3=0,0,INDEX(Sheet1!RawDataCols,$C670,AC$5)*$R670)</f>
        <v>3536.36</v>
      </c>
      <c r="AD670" s="3">
        <f>IF(AD$3=0,0,INDEX(Sheet1!RawDataCols,$C670,AD$5)*$R670)</f>
        <v>0</v>
      </c>
      <c r="AE670" s="3">
        <f>IF(AE$3=0,0,INDEX(Sheet1!RawDataCols,$C670,AE$5)*$R670)</f>
        <v>0</v>
      </c>
      <c r="AF670" s="3">
        <f>IF(AF$3=0,0,INDEX(Sheet1!RawDataCols,$C670,AF$5)*$R670)</f>
        <v>0</v>
      </c>
      <c r="AG670" s="3">
        <f>IF(AG$3=0,0,INDEX(Sheet1!RawDataCols,$C670,AG$5)*$R670)</f>
        <v>0</v>
      </c>
      <c r="AH670" s="3">
        <f>IF(AH$3=0,0,INDEX(Sheet1!RawDataCols,$C670,AH$5)*$R670)</f>
        <v>0</v>
      </c>
      <c r="AI670" s="3">
        <f>IF(AI$3=0,0,INDEX(Sheet1!RawDataCols,$C670,AI$5)*$R670)</f>
        <v>0</v>
      </c>
      <c r="AJ670" s="3">
        <f>IF(AJ$3=0,0,INDEX(Sheet1!RawDataCols,$C670,AJ$5)*$R670)</f>
        <v>0</v>
      </c>
      <c r="AK670" s="3">
        <f>IF(AK$3=0,0,INDEX(Sheet1!RawDataCols,$C670,AK$5)*$R670)</f>
        <v>0</v>
      </c>
      <c r="AL670" s="3">
        <f>IF(AL$3=0,0,INDEX(Sheet1!RawDataCols,$C670,AL$5)*$R670)</f>
        <v>0</v>
      </c>
      <c r="AM670" s="3">
        <f>IF(AM$3=0,0,INDEX(Sheet1!RawDataCols,$C670,AM$5)*$R670)</f>
        <v>0</v>
      </c>
      <c r="AN670" s="3">
        <f>IF(AN$3=0,0,INDEX(Sheet1!RawDataCols,$C670,AN$5)*$R670)</f>
        <v>0</v>
      </c>
      <c r="AO670" s="3">
        <f>IF(AO$3=0,0,INDEX(Sheet1!RawDataCols,$C670,AO$5)*$R670)</f>
        <v>0</v>
      </c>
      <c r="AP670" s="3">
        <f>IF(AP$3=0,0,INDEX(Sheet1!RawDataCols,$C670,AP$5)*$R670)</f>
        <v>0</v>
      </c>
      <c r="AQ670" s="3">
        <f>IF(AQ$3=0,0,INDEX(Sheet1!RawDataCols,$C670,AQ$5)*$R670)</f>
        <v>0</v>
      </c>
      <c r="AR670" s="3">
        <f>IF(AR$3=0,0,INDEX(Sheet1!RawDataCols,$C670,AR$5)*$R670)</f>
        <v>0</v>
      </c>
      <c r="AS670" s="3">
        <f>IF(AS$3=0,0,INDEX(Sheet1!RawDataCols,$C670,AS$5)*$R670)</f>
        <v>0</v>
      </c>
      <c r="AT670" s="3">
        <f>IF(AT$3=0,0,INDEX(Sheet1!RawDataCols,$C670,AT$5)*$R670)</f>
        <v>0</v>
      </c>
      <c r="AU670" s="3">
        <f>IF(AU$3=0,0,INDEX(Sheet1!RawDataCols,$C670,AU$5)*$R670)</f>
        <v>0</v>
      </c>
      <c r="AV670" s="3">
        <f>IF(AV$3=0,0,INDEX(Sheet1!RawDataCols,$C670,AV$5)*$R670)</f>
        <v>0</v>
      </c>
      <c r="AW670" s="3">
        <f>IF(AW$3=0,0,INDEX(Sheet1!RawDataCols,$C670,AW$5)*$R670)</f>
        <v>0</v>
      </c>
      <c r="AX670" s="3">
        <f>IF(AX$3=0,0,INDEX(Sheet1!RawDataCols,$C670,AX$5)*$R670)</f>
        <v>0</v>
      </c>
      <c r="AY670" s="3">
        <f>IF(AY$3=0,0,INDEX(Sheet1!RawDataCols,$C670,AY$5)*$R670)</f>
        <v>0</v>
      </c>
      <c r="AZ670" s="3">
        <f>IF(AZ$3=0,0,INDEX(Sheet1!RawDataCols,$C670,AZ$5)*$R670)</f>
        <v>0</v>
      </c>
      <c r="BA670" s="3">
        <f>IF(BA$3=0,0,INDEX(Sheet1!RawDataCols,$C670,BA$5)*$R670)</f>
        <v>0</v>
      </c>
      <c r="BB670" s="3">
        <f>IF(BB$3=0,0,INDEX(Sheet1!RawDataCols,$C670,BB$5)*$R670)</f>
        <v>0</v>
      </c>
      <c r="BC670" s="3">
        <f>IF(BC$3=0,0,INDEX(Sheet1!RawDataCols,$C670,BC$5)*$R670)</f>
        <v>0</v>
      </c>
      <c r="BD670" s="3">
        <f>IF(BD$3=0,0,INDEX(Sheet1!RawDataCols,$C670,BD$5)*$R670)</f>
        <v>0</v>
      </c>
      <c r="BE670" s="3">
        <f>IF(BE$3=0,0,INDEX(Sheet1!RawDataCols,$C670,BE$5)*$R670)</f>
        <v>0</v>
      </c>
      <c r="BF670" s="3">
        <f>IF(BF$3=0,0,INDEX(Sheet1!RawDataCols,$C670,BF$5)*$R670)</f>
        <v>0</v>
      </c>
      <c r="BG670" s="179">
        <f>IF(BG$3=0,0,INDEX(Sheet1!RawDataCols,$C670,BG$5)*$R670)</f>
        <v>0</v>
      </c>
      <c r="BH670" s="33">
        <f t="shared" si="115"/>
        <v>0</v>
      </c>
      <c r="BI670" s="33">
        <f t="shared" si="116"/>
        <v>0</v>
      </c>
      <c r="BJ670" s="33">
        <f t="shared" si="117"/>
        <v>3536.36</v>
      </c>
      <c r="BK670" s="3">
        <f>IF(BK$3=0,0,INDEX(Sheet1!RawDataCols,$C670,BK$5)*$R670)</f>
        <v>0</v>
      </c>
      <c r="BL670" s="3">
        <f>IF(BL$3=0,0,INDEX(Sheet1!RawDataCols,$C670,BL$5)*$R670)</f>
        <v>221.02250000000001</v>
      </c>
      <c r="BM670" s="3">
        <f>IF(BM$3=0,0,INDEX(Sheet1!RawDataCols,$C670,BM$5)*$R670)</f>
        <v>0</v>
      </c>
      <c r="BN670" s="3">
        <f>IF(BN$3=0,0,INDEX(Sheet1!RawDataCols,$C670,BN$5)*$R670)</f>
        <v>0</v>
      </c>
      <c r="BO670" s="3">
        <f>IF(BO$3=0,0,INDEX(Sheet1!RawDataCols,$C670,BO$5)*$R670)</f>
        <v>0</v>
      </c>
      <c r="BP670" s="3">
        <f>IF(BP$3=0,0,INDEX(Sheet1!RawDataCols,$C670,BP$5)*$R670)</f>
        <v>0</v>
      </c>
      <c r="BQ670" s="3">
        <f t="shared" si="118"/>
        <v>0</v>
      </c>
      <c r="BR670" s="3">
        <f t="shared" si="119"/>
        <v>0</v>
      </c>
      <c r="BS670" s="3">
        <f t="shared" si="120"/>
        <v>0</v>
      </c>
      <c r="BT670" s="3">
        <f t="shared" si="121"/>
        <v>0</v>
      </c>
      <c r="BU670" s="3" t="str">
        <f>INDEX(Sheet1!$BS$2:$BS$1000,MATCH($A670,Sheet1!$A$2:$A$1000,0))</f>
        <v>09</v>
      </c>
      <c r="BV670" s="3">
        <f>INDEX(Sheet1!$BT$2:$BT$1000,MATCH($A670,Sheet1!$A$2:$A$1000,0))</f>
        <v>0</v>
      </c>
    </row>
    <row r="671" spans="1:74" x14ac:dyDescent="0.2">
      <c r="A671" s="247" t="s">
        <v>1383</v>
      </c>
      <c r="B671" s="3">
        <f>MATCH($A671,Sheet1!ACCOUNTNO,0)</f>
        <v>230</v>
      </c>
      <c r="C671" s="3">
        <f t="shared" si="114"/>
        <v>230</v>
      </c>
      <c r="D671" s="3" t="str">
        <f>IF(D$3=0,0,INDEX(Sheet1!RawDataCols,$C671,D$5))</f>
        <v>25100A05</v>
      </c>
      <c r="E671" s="3" t="str">
        <f>IF(E$3=0,0,INDEX(Sheet1!RawDataCols,$C671,E$5))</f>
        <v xml:space="preserve">25100          </v>
      </c>
      <c r="F671" s="3" t="str">
        <f>IF(F$3=0,0,INDEX(Sheet1!RawDataCols,$C671,F$5))</f>
        <v xml:space="preserve">A05            </v>
      </c>
      <c r="G671" s="3" t="str">
        <f>IF(G$3=0,0,INDEX(Sheet1!RawDataCols,$C671,G$5))</f>
        <v xml:space="preserve">               </v>
      </c>
      <c r="H671" s="3" t="str">
        <f>IF(H$3=0,0,INDEX(Sheet1!RawDataCols,$C671,H$5))</f>
        <v xml:space="preserve">               </v>
      </c>
      <c r="I671" s="3" t="str">
        <f>IF(I$3=0,0,INDEX(Sheet1!RawDataCols,$C671,I$5))</f>
        <v xml:space="preserve">               </v>
      </c>
      <c r="J671" s="3" t="str">
        <f>IF(J$3=0,0,INDEX(Sheet1!RawDataCols,$C671,J$5))</f>
        <v xml:space="preserve">               </v>
      </c>
      <c r="K671" s="3" t="str">
        <f>IF(K$3=0,0,INDEX(Sheet1!RawDataCols,$C671,K$5))</f>
        <v xml:space="preserve">               </v>
      </c>
      <c r="L671" s="3" t="str">
        <f>IF(L$3=0,0,INDEX(Sheet1!RawDataCols,$C671,L$5))</f>
        <v xml:space="preserve">               </v>
      </c>
      <c r="M671" s="3" t="str">
        <f>IF(M$3=0,0,INDEX(Sheet1!RawDataCols,$C671,M$5))</f>
        <v xml:space="preserve">F007  </v>
      </c>
      <c r="N671" s="3" t="str">
        <f>IF(N$3=0,0,INDEX(Sheet1!RawDataCols,$C671,N$5))</f>
        <v>Advertising &amp; Promotion-26a Grote St</v>
      </c>
      <c r="O671" s="3">
        <f>INDEX(Sheet1!RawDataCols,$C671,O$5)</f>
        <v>13</v>
      </c>
      <c r="P671" s="3" t="str">
        <f>INDEX(Sheet1!RawDataCols,$C671,P$5)</f>
        <v>Cost and Expenses</v>
      </c>
      <c r="Q671" s="3" t="str">
        <f>IF(Q$3=0,0,INDEX(Sheet1!RawDataCols,$C671,Q$5))</f>
        <v>I</v>
      </c>
      <c r="R671" s="3">
        <f>IF(OR(GL_Cat_Code=8,GL_Cat_Code=12,GL_Cat_Code=28,GL_Cat_Code=32,GL_Cat_Code=36,GL_Cat_Code=40),-1,1)</f>
        <v>1</v>
      </c>
      <c r="S671" s="3">
        <f>IF(OR(GL_Cat_Code=8,GL_Cat_Code=12,GL_Cat_Code=28,GL_Cat_Code=32,GL_Cat_Code=36,GL_Cat_Code=40),1,-1)</f>
        <v>-1</v>
      </c>
      <c r="T671" s="3">
        <f>IF(T$3=0,0,INDEX(Sheet1!RawDataCols,$C671,T$5)*$R671)</f>
        <v>0</v>
      </c>
      <c r="U671" s="3">
        <f>IF(U$3=0,0,INDEX(Sheet1!RawDataCols,$C671,U$5)*$R671)</f>
        <v>0</v>
      </c>
      <c r="V671" s="3">
        <f>IF(V$3=0,0,INDEX(Sheet1!RawDataCols,$C671,V$5)*$R671)</f>
        <v>0</v>
      </c>
      <c r="W671" s="3">
        <f>IF(W$3=0,0,INDEX(Sheet1!RawDataCols,$C671,W$5)*$R671)</f>
        <v>0</v>
      </c>
      <c r="X671" s="3">
        <f>IF(X$3=0,0,INDEX(Sheet1!RawDataCols,$C671,X$5)*$R671)</f>
        <v>0</v>
      </c>
      <c r="Y671" s="3">
        <f>IF(Y$3=0,0,INDEX(Sheet1!RawDataCols,$C671,Y$5)*$R671)</f>
        <v>0</v>
      </c>
      <c r="Z671" s="3">
        <f>IF(Z$3=0,0,INDEX(Sheet1!RawDataCols,$C671,Z$5)*$R671)</f>
        <v>0</v>
      </c>
      <c r="AA671" s="3">
        <f>IF(AA$3=0,0,INDEX(Sheet1!RawDataCols,$C671,AA$5)*$R671)</f>
        <v>0</v>
      </c>
      <c r="AB671" s="3">
        <f>IF(AB$3=0,0,INDEX(Sheet1!RawDataCols,$C671,AB$5)*$R671)</f>
        <v>0</v>
      </c>
      <c r="AC671" s="3">
        <f>IF(AC$3=0,0,INDEX(Sheet1!RawDataCols,$C671,AC$5)*$R671)</f>
        <v>0</v>
      </c>
      <c r="AD671" s="3">
        <f>IF(AD$3=0,0,INDEX(Sheet1!RawDataCols,$C671,AD$5)*$R671)</f>
        <v>0</v>
      </c>
      <c r="AE671" s="3">
        <f>IF(AE$3=0,0,INDEX(Sheet1!RawDataCols,$C671,AE$5)*$R671)</f>
        <v>0</v>
      </c>
      <c r="AF671" s="3">
        <f>IF(AF$3=0,0,INDEX(Sheet1!RawDataCols,$C671,AF$5)*$R671)</f>
        <v>0</v>
      </c>
      <c r="AG671" s="3">
        <f>IF(AG$3=0,0,INDEX(Sheet1!RawDataCols,$C671,AG$5)*$R671)</f>
        <v>0</v>
      </c>
      <c r="AH671" s="3">
        <f>IF(AH$3=0,0,INDEX(Sheet1!RawDataCols,$C671,AH$5)*$R671)</f>
        <v>0</v>
      </c>
      <c r="AI671" s="3">
        <f>IF(AI$3=0,0,INDEX(Sheet1!RawDataCols,$C671,AI$5)*$R671)</f>
        <v>0</v>
      </c>
      <c r="AJ671" s="3">
        <f>IF(AJ$3=0,0,INDEX(Sheet1!RawDataCols,$C671,AJ$5)*$R671)</f>
        <v>0</v>
      </c>
      <c r="AK671" s="3">
        <f>IF(AK$3=0,0,INDEX(Sheet1!RawDataCols,$C671,AK$5)*$R671)</f>
        <v>0</v>
      </c>
      <c r="AL671" s="3">
        <f>IF(AL$3=0,0,INDEX(Sheet1!RawDataCols,$C671,AL$5)*$R671)</f>
        <v>0</v>
      </c>
      <c r="AM671" s="3">
        <f>IF(AM$3=0,0,INDEX(Sheet1!RawDataCols,$C671,AM$5)*$R671)</f>
        <v>0</v>
      </c>
      <c r="AN671" s="3">
        <f>IF(AN$3=0,0,INDEX(Sheet1!RawDataCols,$C671,AN$5)*$R671)</f>
        <v>0</v>
      </c>
      <c r="AO671" s="3">
        <f>IF(AO$3=0,0,INDEX(Sheet1!RawDataCols,$C671,AO$5)*$R671)</f>
        <v>0</v>
      </c>
      <c r="AP671" s="3">
        <f>IF(AP$3=0,0,INDEX(Sheet1!RawDataCols,$C671,AP$5)*$R671)</f>
        <v>0</v>
      </c>
      <c r="AQ671" s="3">
        <f>IF(AQ$3=0,0,INDEX(Sheet1!RawDataCols,$C671,AQ$5)*$R671)</f>
        <v>0</v>
      </c>
      <c r="AR671" s="3">
        <f>IF(AR$3=0,0,INDEX(Sheet1!RawDataCols,$C671,AR$5)*$R671)</f>
        <v>0</v>
      </c>
      <c r="AS671" s="3">
        <f>IF(AS$3=0,0,INDEX(Sheet1!RawDataCols,$C671,AS$5)*$R671)</f>
        <v>0</v>
      </c>
      <c r="AT671" s="3">
        <f>IF(AT$3=0,0,INDEX(Sheet1!RawDataCols,$C671,AT$5)*$R671)</f>
        <v>0</v>
      </c>
      <c r="AU671" s="3">
        <f>IF(AU$3=0,0,INDEX(Sheet1!RawDataCols,$C671,AU$5)*$R671)</f>
        <v>0</v>
      </c>
      <c r="AV671" s="3">
        <f>IF(AV$3=0,0,INDEX(Sheet1!RawDataCols,$C671,AV$5)*$R671)</f>
        <v>0</v>
      </c>
      <c r="AW671" s="3">
        <f>IF(AW$3=0,0,INDEX(Sheet1!RawDataCols,$C671,AW$5)*$R671)</f>
        <v>2000</v>
      </c>
      <c r="AX671" s="3">
        <f>IF(AX$3=0,0,INDEX(Sheet1!RawDataCols,$C671,AX$5)*$R671)</f>
        <v>0</v>
      </c>
      <c r="AY671" s="3">
        <f>IF(AY$3=0,0,INDEX(Sheet1!RawDataCols,$C671,AY$5)*$R671)</f>
        <v>0</v>
      </c>
      <c r="AZ671" s="3">
        <f>IF(AZ$3=0,0,INDEX(Sheet1!RawDataCols,$C671,AZ$5)*$R671)</f>
        <v>0</v>
      </c>
      <c r="BA671" s="3">
        <f>IF(BA$3=0,0,INDEX(Sheet1!RawDataCols,$C671,BA$5)*$R671)</f>
        <v>0</v>
      </c>
      <c r="BB671" s="3">
        <f>IF(BB$3=0,0,INDEX(Sheet1!RawDataCols,$C671,BB$5)*$R671)</f>
        <v>0</v>
      </c>
      <c r="BC671" s="3">
        <f>IF(BC$3=0,0,INDEX(Sheet1!RawDataCols,$C671,BC$5)*$R671)</f>
        <v>0</v>
      </c>
      <c r="BD671" s="3">
        <f>IF(BD$3=0,0,INDEX(Sheet1!RawDataCols,$C671,BD$5)*$R671)</f>
        <v>0</v>
      </c>
      <c r="BE671" s="3">
        <f>IF(BE$3=0,0,INDEX(Sheet1!RawDataCols,$C671,BE$5)*$R671)</f>
        <v>0</v>
      </c>
      <c r="BF671" s="3">
        <f>IF(BF$3=0,0,INDEX(Sheet1!RawDataCols,$C671,BF$5)*$R671)</f>
        <v>0</v>
      </c>
      <c r="BG671" s="179">
        <f>IF(BG$3=0,0,INDEX(Sheet1!RawDataCols,$C671,BG$5)*$R671)</f>
        <v>0</v>
      </c>
      <c r="BH671" s="33">
        <f t="shared" si="115"/>
        <v>0</v>
      </c>
      <c r="BI671" s="33">
        <f t="shared" si="116"/>
        <v>2000</v>
      </c>
      <c r="BJ671" s="33">
        <f t="shared" si="117"/>
        <v>0</v>
      </c>
      <c r="BK671" s="3">
        <f>IF(BK$3=0,0,INDEX(Sheet1!RawDataCols,$C671,BK$5)*$R671)</f>
        <v>125</v>
      </c>
      <c r="BL671" s="3">
        <f>IF(BL$3=0,0,INDEX(Sheet1!RawDataCols,$C671,BL$5)*$R671)</f>
        <v>0</v>
      </c>
      <c r="BM671" s="3">
        <f>IF(BM$3=0,0,INDEX(Sheet1!RawDataCols,$C671,BM$5)*$R671)</f>
        <v>0</v>
      </c>
      <c r="BN671" s="3">
        <f>IF(BN$3=0,0,INDEX(Sheet1!RawDataCols,$C671,BN$5)*$R671)</f>
        <v>0</v>
      </c>
      <c r="BO671" s="3">
        <f>IF(BO$3=0,0,INDEX(Sheet1!RawDataCols,$C671,BO$5)*$R671)</f>
        <v>0</v>
      </c>
      <c r="BP671" s="3">
        <f>IF(BP$3=0,0,INDEX(Sheet1!RawDataCols,$C671,BP$5)*$R671)</f>
        <v>0</v>
      </c>
      <c r="BQ671" s="3">
        <f t="shared" si="118"/>
        <v>0</v>
      </c>
      <c r="BR671" s="3">
        <f t="shared" si="119"/>
        <v>0</v>
      </c>
      <c r="BS671" s="3">
        <f t="shared" si="120"/>
        <v>0</v>
      </c>
      <c r="BT671" s="3">
        <f t="shared" si="121"/>
        <v>0</v>
      </c>
      <c r="BU671" s="3" t="str">
        <f>INDEX(Sheet1!$BS$2:$BS$1000,MATCH($A671,Sheet1!$A$2:$A$1000,0))</f>
        <v>12</v>
      </c>
      <c r="BV671" s="3">
        <f>INDEX(Sheet1!$BT$2:$BT$1000,MATCH($A671,Sheet1!$A$2:$A$1000,0))</f>
        <v>0</v>
      </c>
    </row>
    <row r="672" spans="1:74" x14ac:dyDescent="0.2">
      <c r="A672" s="247" t="s">
        <v>1385</v>
      </c>
      <c r="B672" s="3">
        <f>MATCH($A672,Sheet1!ACCOUNTNO,0)</f>
        <v>233</v>
      </c>
      <c r="C672" s="3">
        <f t="shared" si="114"/>
        <v>233</v>
      </c>
      <c r="D672" s="3" t="str">
        <f>IF(D$3=0,0,INDEX(Sheet1!RawDataCols,$C672,D$5))</f>
        <v>25100A11</v>
      </c>
      <c r="E672" s="3" t="str">
        <f>IF(E$3=0,0,INDEX(Sheet1!RawDataCols,$C672,E$5))</f>
        <v xml:space="preserve">25100          </v>
      </c>
      <c r="F672" s="3" t="str">
        <f>IF(F$3=0,0,INDEX(Sheet1!RawDataCols,$C672,F$5))</f>
        <v xml:space="preserve">A11            </v>
      </c>
      <c r="G672" s="3" t="str">
        <f>IF(G$3=0,0,INDEX(Sheet1!RawDataCols,$C672,G$5))</f>
        <v xml:space="preserve">               </v>
      </c>
      <c r="H672" s="3" t="str">
        <f>IF(H$3=0,0,INDEX(Sheet1!RawDataCols,$C672,H$5))</f>
        <v xml:space="preserve">               </v>
      </c>
      <c r="I672" s="3" t="str">
        <f>IF(I$3=0,0,INDEX(Sheet1!RawDataCols,$C672,I$5))</f>
        <v xml:space="preserve">               </v>
      </c>
      <c r="J672" s="3" t="str">
        <f>IF(J$3=0,0,INDEX(Sheet1!RawDataCols,$C672,J$5))</f>
        <v xml:space="preserve">               </v>
      </c>
      <c r="K672" s="3" t="str">
        <f>IF(K$3=0,0,INDEX(Sheet1!RawDataCols,$C672,K$5))</f>
        <v xml:space="preserve">               </v>
      </c>
      <c r="L672" s="3" t="str">
        <f>IF(L$3=0,0,INDEX(Sheet1!RawDataCols,$C672,L$5))</f>
        <v xml:space="preserve">               </v>
      </c>
      <c r="M672" s="3" t="str">
        <f>IF(M$3=0,0,INDEX(Sheet1!RawDataCols,$C672,M$5))</f>
        <v xml:space="preserve">F007  </v>
      </c>
      <c r="N672" s="3" t="str">
        <f>IF(N$3=0,0,INDEX(Sheet1!RawDataCols,$C672,N$5))</f>
        <v>Advertising &amp; Promotion-25 Hutt St</v>
      </c>
      <c r="O672" s="3">
        <f>INDEX(Sheet1!RawDataCols,$C672,O$5)</f>
        <v>13</v>
      </c>
      <c r="P672" s="3" t="str">
        <f>INDEX(Sheet1!RawDataCols,$C672,P$5)</f>
        <v>Cost and Expenses</v>
      </c>
      <c r="Q672" s="3" t="str">
        <f>IF(Q$3=0,0,INDEX(Sheet1!RawDataCols,$C672,Q$5))</f>
        <v>I</v>
      </c>
      <c r="R672" s="3">
        <f>IF(OR(GL_Cat_Code=8,GL_Cat_Code=12,GL_Cat_Code=28,GL_Cat_Code=32,GL_Cat_Code=36,GL_Cat_Code=40),-1,1)</f>
        <v>1</v>
      </c>
      <c r="S672" s="3">
        <f>IF(OR(GL_Cat_Code=8,GL_Cat_Code=12,GL_Cat_Code=28,GL_Cat_Code=32,GL_Cat_Code=36,GL_Cat_Code=40),1,-1)</f>
        <v>-1</v>
      </c>
      <c r="T672" s="3">
        <f>IF(T$3=0,0,INDEX(Sheet1!RawDataCols,$C672,T$5)*$R672)</f>
        <v>0</v>
      </c>
      <c r="U672" s="3">
        <f>IF(U$3=0,0,INDEX(Sheet1!RawDataCols,$C672,U$5)*$R672)</f>
        <v>0</v>
      </c>
      <c r="V672" s="3">
        <f>IF(V$3=0,0,INDEX(Sheet1!RawDataCols,$C672,V$5)*$R672)</f>
        <v>0</v>
      </c>
      <c r="W672" s="3">
        <f>IF(W$3=0,0,INDEX(Sheet1!RawDataCols,$C672,W$5)*$R672)</f>
        <v>0</v>
      </c>
      <c r="X672" s="3">
        <f>IF(X$3=0,0,INDEX(Sheet1!RawDataCols,$C672,X$5)*$R672)</f>
        <v>0</v>
      </c>
      <c r="Y672" s="3">
        <f>IF(Y$3=0,0,INDEX(Sheet1!RawDataCols,$C672,Y$5)*$R672)</f>
        <v>0</v>
      </c>
      <c r="Z672" s="3">
        <f>IF(Z$3=0,0,INDEX(Sheet1!RawDataCols,$C672,Z$5)*$R672)</f>
        <v>0</v>
      </c>
      <c r="AA672" s="3">
        <f>IF(AA$3=0,0,INDEX(Sheet1!RawDataCols,$C672,AA$5)*$R672)</f>
        <v>0</v>
      </c>
      <c r="AB672" s="3">
        <f>IF(AB$3=0,0,INDEX(Sheet1!RawDataCols,$C672,AB$5)*$R672)</f>
        <v>0</v>
      </c>
      <c r="AC672" s="3">
        <f>IF(AC$3=0,0,INDEX(Sheet1!RawDataCols,$C672,AC$5)*$R672)</f>
        <v>0</v>
      </c>
      <c r="AD672" s="3">
        <f>IF(AD$3=0,0,INDEX(Sheet1!RawDataCols,$C672,AD$5)*$R672)</f>
        <v>0</v>
      </c>
      <c r="AE672" s="3">
        <f>IF(AE$3=0,0,INDEX(Sheet1!RawDataCols,$C672,AE$5)*$R672)</f>
        <v>0</v>
      </c>
      <c r="AF672" s="3">
        <f>IF(AF$3=0,0,INDEX(Sheet1!RawDataCols,$C672,AF$5)*$R672)</f>
        <v>0</v>
      </c>
      <c r="AG672" s="3">
        <f>IF(AG$3=0,0,INDEX(Sheet1!RawDataCols,$C672,AG$5)*$R672)</f>
        <v>0</v>
      </c>
      <c r="AH672" s="3">
        <f>IF(AH$3=0,0,INDEX(Sheet1!RawDataCols,$C672,AH$5)*$R672)</f>
        <v>0</v>
      </c>
      <c r="AI672" s="3">
        <f>IF(AI$3=0,0,INDEX(Sheet1!RawDataCols,$C672,AI$5)*$R672)</f>
        <v>0</v>
      </c>
      <c r="AJ672" s="3">
        <f>IF(AJ$3=0,0,INDEX(Sheet1!RawDataCols,$C672,AJ$5)*$R672)</f>
        <v>0</v>
      </c>
      <c r="AK672" s="3">
        <f>IF(AK$3=0,0,INDEX(Sheet1!RawDataCols,$C672,AK$5)*$R672)</f>
        <v>0</v>
      </c>
      <c r="AL672" s="3">
        <f>IF(AL$3=0,0,INDEX(Sheet1!RawDataCols,$C672,AL$5)*$R672)</f>
        <v>0</v>
      </c>
      <c r="AM672" s="3">
        <f>IF(AM$3=0,0,INDEX(Sheet1!RawDataCols,$C672,AM$5)*$R672)</f>
        <v>0</v>
      </c>
      <c r="AN672" s="3">
        <f>IF(AN$3=0,0,INDEX(Sheet1!RawDataCols,$C672,AN$5)*$R672)</f>
        <v>0</v>
      </c>
      <c r="AO672" s="3">
        <f>IF(AO$3=0,0,INDEX(Sheet1!RawDataCols,$C672,AO$5)*$R672)</f>
        <v>0</v>
      </c>
      <c r="AP672" s="3">
        <f>IF(AP$3=0,0,INDEX(Sheet1!RawDataCols,$C672,AP$5)*$R672)</f>
        <v>0</v>
      </c>
      <c r="AQ672" s="3">
        <f>IF(AQ$3=0,0,INDEX(Sheet1!RawDataCols,$C672,AQ$5)*$R672)</f>
        <v>0</v>
      </c>
      <c r="AR672" s="3">
        <f>IF(AR$3=0,0,INDEX(Sheet1!RawDataCols,$C672,AR$5)*$R672)</f>
        <v>0</v>
      </c>
      <c r="AS672" s="3">
        <f>IF(AS$3=0,0,INDEX(Sheet1!RawDataCols,$C672,AS$5)*$R672)</f>
        <v>515</v>
      </c>
      <c r="AT672" s="3">
        <f>IF(AT$3=0,0,INDEX(Sheet1!RawDataCols,$C672,AT$5)*$R672)</f>
        <v>0</v>
      </c>
      <c r="AU672" s="3">
        <f>IF(AU$3=0,0,INDEX(Sheet1!RawDataCols,$C672,AU$5)*$R672)</f>
        <v>0</v>
      </c>
      <c r="AV672" s="3">
        <f>IF(AV$3=0,0,INDEX(Sheet1!RawDataCols,$C672,AV$5)*$R672)</f>
        <v>0</v>
      </c>
      <c r="AW672" s="3">
        <f>IF(AW$3=0,0,INDEX(Sheet1!RawDataCols,$C672,AW$5)*$R672)</f>
        <v>0</v>
      </c>
      <c r="AX672" s="3">
        <f>IF(AX$3=0,0,INDEX(Sheet1!RawDataCols,$C672,AX$5)*$R672)</f>
        <v>0</v>
      </c>
      <c r="AY672" s="3">
        <f>IF(AY$3=0,0,INDEX(Sheet1!RawDataCols,$C672,AY$5)*$R672)</f>
        <v>0</v>
      </c>
      <c r="AZ672" s="3">
        <f>IF(AZ$3=0,0,INDEX(Sheet1!RawDataCols,$C672,AZ$5)*$R672)</f>
        <v>0</v>
      </c>
      <c r="BA672" s="3">
        <f>IF(BA$3=0,0,INDEX(Sheet1!RawDataCols,$C672,BA$5)*$R672)</f>
        <v>0</v>
      </c>
      <c r="BB672" s="3">
        <f>IF(BB$3=0,0,INDEX(Sheet1!RawDataCols,$C672,BB$5)*$R672)</f>
        <v>0</v>
      </c>
      <c r="BC672" s="3">
        <f>IF(BC$3=0,0,INDEX(Sheet1!RawDataCols,$C672,BC$5)*$R672)</f>
        <v>0</v>
      </c>
      <c r="BD672" s="3">
        <f>IF(BD$3=0,0,INDEX(Sheet1!RawDataCols,$C672,BD$5)*$R672)</f>
        <v>0</v>
      </c>
      <c r="BE672" s="3">
        <f>IF(BE$3=0,0,INDEX(Sheet1!RawDataCols,$C672,BE$5)*$R672)</f>
        <v>0</v>
      </c>
      <c r="BF672" s="3">
        <f>IF(BF$3=0,0,INDEX(Sheet1!RawDataCols,$C672,BF$5)*$R672)</f>
        <v>0</v>
      </c>
      <c r="BG672" s="179">
        <f>IF(BG$3=0,0,INDEX(Sheet1!RawDataCols,$C672,BG$5)*$R672)</f>
        <v>0</v>
      </c>
      <c r="BH672" s="33">
        <f t="shared" si="115"/>
        <v>515</v>
      </c>
      <c r="BI672" s="33">
        <f t="shared" si="116"/>
        <v>0</v>
      </c>
      <c r="BJ672" s="33">
        <f t="shared" si="117"/>
        <v>0</v>
      </c>
      <c r="BK672" s="3">
        <f>IF(BK$3=0,0,INDEX(Sheet1!RawDataCols,$C672,BK$5)*$R672)</f>
        <v>0</v>
      </c>
      <c r="BL672" s="3">
        <f>IF(BL$3=0,0,INDEX(Sheet1!RawDataCols,$C672,BL$5)*$R672)</f>
        <v>0</v>
      </c>
      <c r="BM672" s="3">
        <f>IF(BM$3=0,0,INDEX(Sheet1!RawDataCols,$C672,BM$5)*$R672)</f>
        <v>0</v>
      </c>
      <c r="BN672" s="3">
        <f>IF(BN$3=0,0,INDEX(Sheet1!RawDataCols,$C672,BN$5)*$R672)</f>
        <v>0</v>
      </c>
      <c r="BO672" s="3">
        <f>IF(BO$3=0,0,INDEX(Sheet1!RawDataCols,$C672,BO$5)*$R672)</f>
        <v>0</v>
      </c>
      <c r="BP672" s="3">
        <f>IF(BP$3=0,0,INDEX(Sheet1!RawDataCols,$C672,BP$5)*$R672)</f>
        <v>0</v>
      </c>
      <c r="BQ672" s="3">
        <f t="shared" si="118"/>
        <v>0</v>
      </c>
      <c r="BR672" s="3">
        <f t="shared" si="119"/>
        <v>0</v>
      </c>
      <c r="BS672" s="3">
        <f t="shared" si="120"/>
        <v>515</v>
      </c>
      <c r="BT672" s="3">
        <f t="shared" si="121"/>
        <v>515</v>
      </c>
      <c r="BU672" s="3" t="str">
        <f>INDEX(Sheet1!$BS$2:$BS$1000,MATCH($A672,Sheet1!$A$2:$A$1000,0))</f>
        <v>12</v>
      </c>
      <c r="BV672" s="3">
        <f>INDEX(Sheet1!$BT$2:$BT$1000,MATCH($A672,Sheet1!$A$2:$A$1000,0))</f>
        <v>515</v>
      </c>
    </row>
    <row r="673" spans="1:74" x14ac:dyDescent="0.2">
      <c r="A673" s="247" t="s">
        <v>1387</v>
      </c>
      <c r="B673" s="3">
        <f>MATCH($A673,Sheet1!ACCOUNTNO,0)</f>
        <v>234</v>
      </c>
      <c r="C673" s="3">
        <f t="shared" si="114"/>
        <v>234</v>
      </c>
      <c r="D673" s="3" t="str">
        <f>IF(D$3=0,0,INDEX(Sheet1!RawDataCols,$C673,D$5))</f>
        <v>25100A13</v>
      </c>
      <c r="E673" s="3" t="str">
        <f>IF(E$3=0,0,INDEX(Sheet1!RawDataCols,$C673,E$5))</f>
        <v xml:space="preserve">25100          </v>
      </c>
      <c r="F673" s="3" t="str">
        <f>IF(F$3=0,0,INDEX(Sheet1!RawDataCols,$C673,F$5))</f>
        <v xml:space="preserve">A13            </v>
      </c>
      <c r="G673" s="3" t="str">
        <f>IF(G$3=0,0,INDEX(Sheet1!RawDataCols,$C673,G$5))</f>
        <v xml:space="preserve">               </v>
      </c>
      <c r="H673" s="3" t="str">
        <f>IF(H$3=0,0,INDEX(Sheet1!RawDataCols,$C673,H$5))</f>
        <v xml:space="preserve">               </v>
      </c>
      <c r="I673" s="3" t="str">
        <f>IF(I$3=0,0,INDEX(Sheet1!RawDataCols,$C673,I$5))</f>
        <v xml:space="preserve">               </v>
      </c>
      <c r="J673" s="3" t="str">
        <f>IF(J$3=0,0,INDEX(Sheet1!RawDataCols,$C673,J$5))</f>
        <v xml:space="preserve">               </v>
      </c>
      <c r="K673" s="3" t="str">
        <f>IF(K$3=0,0,INDEX(Sheet1!RawDataCols,$C673,K$5))</f>
        <v xml:space="preserve">               </v>
      </c>
      <c r="L673" s="3" t="str">
        <f>IF(L$3=0,0,INDEX(Sheet1!RawDataCols,$C673,L$5))</f>
        <v xml:space="preserve">               </v>
      </c>
      <c r="M673" s="3" t="str">
        <f>IF(M$3=0,0,INDEX(Sheet1!RawDataCols,$C673,M$5))</f>
        <v xml:space="preserve">F007  </v>
      </c>
      <c r="N673" s="3" t="str">
        <f>IF(N$3=0,0,INDEX(Sheet1!RawDataCols,$C673,N$5))</f>
        <v>Advertising &amp; Promotion-B25 188 Carrington</v>
      </c>
      <c r="O673" s="3">
        <f>INDEX(Sheet1!RawDataCols,$C673,O$5)</f>
        <v>13</v>
      </c>
      <c r="P673" s="3" t="str">
        <f>INDEX(Sheet1!RawDataCols,$C673,P$5)</f>
        <v>Cost and Expenses</v>
      </c>
      <c r="Q673" s="3" t="str">
        <f>IF(Q$3=0,0,INDEX(Sheet1!RawDataCols,$C673,Q$5))</f>
        <v>I</v>
      </c>
      <c r="R673" s="3">
        <f>IF(OR(GL_Cat_Code=8,GL_Cat_Code=12,GL_Cat_Code=28,GL_Cat_Code=32,GL_Cat_Code=36,GL_Cat_Code=40),-1,1)</f>
        <v>1</v>
      </c>
      <c r="S673" s="3">
        <f>IF(OR(GL_Cat_Code=8,GL_Cat_Code=12,GL_Cat_Code=28,GL_Cat_Code=32,GL_Cat_Code=36,GL_Cat_Code=40),1,-1)</f>
        <v>-1</v>
      </c>
      <c r="T673" s="3">
        <f>IF(T$3=0,0,INDEX(Sheet1!RawDataCols,$C673,T$5)*$R673)</f>
        <v>0</v>
      </c>
      <c r="U673" s="3">
        <f>IF(U$3=0,0,INDEX(Sheet1!RawDataCols,$C673,U$5)*$R673)</f>
        <v>0</v>
      </c>
      <c r="V673" s="3">
        <f>IF(V$3=0,0,INDEX(Sheet1!RawDataCols,$C673,V$5)*$R673)</f>
        <v>0</v>
      </c>
      <c r="W673" s="3">
        <f>IF(W$3=0,0,INDEX(Sheet1!RawDataCols,$C673,W$5)*$R673)</f>
        <v>0</v>
      </c>
      <c r="X673" s="3">
        <f>IF(X$3=0,0,INDEX(Sheet1!RawDataCols,$C673,X$5)*$R673)</f>
        <v>0</v>
      </c>
      <c r="Y673" s="3">
        <f>IF(Y$3=0,0,INDEX(Sheet1!RawDataCols,$C673,Y$5)*$R673)</f>
        <v>0</v>
      </c>
      <c r="Z673" s="3">
        <f>IF(Z$3=0,0,INDEX(Sheet1!RawDataCols,$C673,Z$5)*$R673)</f>
        <v>0</v>
      </c>
      <c r="AA673" s="3">
        <f>IF(AA$3=0,0,INDEX(Sheet1!RawDataCols,$C673,AA$5)*$R673)</f>
        <v>0</v>
      </c>
      <c r="AB673" s="3">
        <f>IF(AB$3=0,0,INDEX(Sheet1!RawDataCols,$C673,AB$5)*$R673)</f>
        <v>0</v>
      </c>
      <c r="AC673" s="3">
        <f>IF(AC$3=0,0,INDEX(Sheet1!RawDataCols,$C673,AC$5)*$R673)</f>
        <v>0</v>
      </c>
      <c r="AD673" s="3">
        <f>IF(AD$3=0,0,INDEX(Sheet1!RawDataCols,$C673,AD$5)*$R673)</f>
        <v>0</v>
      </c>
      <c r="AE673" s="3">
        <f>IF(AE$3=0,0,INDEX(Sheet1!RawDataCols,$C673,AE$5)*$R673)</f>
        <v>0</v>
      </c>
      <c r="AF673" s="3">
        <f>IF(AF$3=0,0,INDEX(Sheet1!RawDataCols,$C673,AF$5)*$R673)</f>
        <v>0</v>
      </c>
      <c r="AG673" s="3">
        <f>IF(AG$3=0,0,INDEX(Sheet1!RawDataCols,$C673,AG$5)*$R673)</f>
        <v>0</v>
      </c>
      <c r="AH673" s="3">
        <f>IF(AH$3=0,0,INDEX(Sheet1!RawDataCols,$C673,AH$5)*$R673)</f>
        <v>0</v>
      </c>
      <c r="AI673" s="3">
        <f>IF(AI$3=0,0,INDEX(Sheet1!RawDataCols,$C673,AI$5)*$R673)</f>
        <v>0</v>
      </c>
      <c r="AJ673" s="3">
        <f>IF(AJ$3=0,0,INDEX(Sheet1!RawDataCols,$C673,AJ$5)*$R673)</f>
        <v>0</v>
      </c>
      <c r="AK673" s="3">
        <f>IF(AK$3=0,0,INDEX(Sheet1!RawDataCols,$C673,AK$5)*$R673)</f>
        <v>0</v>
      </c>
      <c r="AL673" s="3">
        <f>IF(AL$3=0,0,INDEX(Sheet1!RawDataCols,$C673,AL$5)*$R673)</f>
        <v>0</v>
      </c>
      <c r="AM673" s="3">
        <f>IF(AM$3=0,0,INDEX(Sheet1!RawDataCols,$C673,AM$5)*$R673)</f>
        <v>0</v>
      </c>
      <c r="AN673" s="3">
        <f>IF(AN$3=0,0,INDEX(Sheet1!RawDataCols,$C673,AN$5)*$R673)</f>
        <v>0</v>
      </c>
      <c r="AO673" s="3">
        <f>IF(AO$3=0,0,INDEX(Sheet1!RawDataCols,$C673,AO$5)*$R673)</f>
        <v>0</v>
      </c>
      <c r="AP673" s="3">
        <f>IF(AP$3=0,0,INDEX(Sheet1!RawDataCols,$C673,AP$5)*$R673)</f>
        <v>0</v>
      </c>
      <c r="AQ673" s="3">
        <f>IF(AQ$3=0,0,INDEX(Sheet1!RawDataCols,$C673,AQ$5)*$R673)</f>
        <v>0</v>
      </c>
      <c r="AR673" s="3">
        <f>IF(AR$3=0,0,INDEX(Sheet1!RawDataCols,$C673,AR$5)*$R673)</f>
        <v>0</v>
      </c>
      <c r="AS673" s="3">
        <f>IF(AS$3=0,0,INDEX(Sheet1!RawDataCols,$C673,AS$5)*$R673)</f>
        <v>0</v>
      </c>
      <c r="AT673" s="3">
        <f>IF(AT$3=0,0,INDEX(Sheet1!RawDataCols,$C673,AT$5)*$R673)</f>
        <v>0</v>
      </c>
      <c r="AU673" s="3">
        <f>IF(AU$3=0,0,INDEX(Sheet1!RawDataCols,$C673,AU$5)*$R673)</f>
        <v>0</v>
      </c>
      <c r="AV673" s="3">
        <f>IF(AV$3=0,0,INDEX(Sheet1!RawDataCols,$C673,AV$5)*$R673)</f>
        <v>0</v>
      </c>
      <c r="AW673" s="3">
        <f>IF(AW$3=0,0,INDEX(Sheet1!RawDataCols,$C673,AW$5)*$R673)</f>
        <v>0</v>
      </c>
      <c r="AX673" s="3">
        <f>IF(AX$3=0,0,INDEX(Sheet1!RawDataCols,$C673,AX$5)*$R673)</f>
        <v>0</v>
      </c>
      <c r="AY673" s="3">
        <f>IF(AY$3=0,0,INDEX(Sheet1!RawDataCols,$C673,AY$5)*$R673)</f>
        <v>0</v>
      </c>
      <c r="AZ673" s="3">
        <f>IF(AZ$3=0,0,INDEX(Sheet1!RawDataCols,$C673,AZ$5)*$R673)</f>
        <v>0</v>
      </c>
      <c r="BA673" s="3">
        <f>IF(BA$3=0,0,INDEX(Sheet1!RawDataCols,$C673,BA$5)*$R673)</f>
        <v>0</v>
      </c>
      <c r="BB673" s="3">
        <f>IF(BB$3=0,0,INDEX(Sheet1!RawDataCols,$C673,BB$5)*$R673)</f>
        <v>0</v>
      </c>
      <c r="BC673" s="3">
        <f>IF(BC$3=0,0,INDEX(Sheet1!RawDataCols,$C673,BC$5)*$R673)</f>
        <v>0</v>
      </c>
      <c r="BD673" s="3">
        <f>IF(BD$3=0,0,INDEX(Sheet1!RawDataCols,$C673,BD$5)*$R673)</f>
        <v>0</v>
      </c>
      <c r="BE673" s="3">
        <f>IF(BE$3=0,0,INDEX(Sheet1!RawDataCols,$C673,BE$5)*$R673)</f>
        <v>0</v>
      </c>
      <c r="BF673" s="3">
        <f>IF(BF$3=0,0,INDEX(Sheet1!RawDataCols,$C673,BF$5)*$R673)</f>
        <v>0</v>
      </c>
      <c r="BG673" s="179">
        <f>IF(BG$3=0,0,INDEX(Sheet1!RawDataCols,$C673,BG$5)*$R673)</f>
        <v>0</v>
      </c>
      <c r="BH673" s="33">
        <f t="shared" si="115"/>
        <v>0</v>
      </c>
      <c r="BI673" s="33">
        <f t="shared" si="116"/>
        <v>0</v>
      </c>
      <c r="BJ673" s="33">
        <f t="shared" si="117"/>
        <v>0</v>
      </c>
      <c r="BK673" s="3">
        <f>IF(BK$3=0,0,INDEX(Sheet1!RawDataCols,$C673,BK$5)*$R673)</f>
        <v>0</v>
      </c>
      <c r="BL673" s="3">
        <f>IF(BL$3=0,0,INDEX(Sheet1!RawDataCols,$C673,BL$5)*$R673)</f>
        <v>0</v>
      </c>
      <c r="BM673" s="3">
        <f>IF(BM$3=0,0,INDEX(Sheet1!RawDataCols,$C673,BM$5)*$R673)</f>
        <v>0</v>
      </c>
      <c r="BN673" s="3">
        <f>IF(BN$3=0,0,INDEX(Sheet1!RawDataCols,$C673,BN$5)*$R673)</f>
        <v>0</v>
      </c>
      <c r="BO673" s="3">
        <f>IF(BO$3=0,0,INDEX(Sheet1!RawDataCols,$C673,BO$5)*$R673)</f>
        <v>142.045625</v>
      </c>
      <c r="BP673" s="3">
        <f>IF(BP$3=0,0,INDEX(Sheet1!RawDataCols,$C673,BP$5)*$R673)</f>
        <v>0</v>
      </c>
      <c r="BQ673" s="3">
        <f t="shared" si="118"/>
        <v>0</v>
      </c>
      <c r="BR673" s="3">
        <f t="shared" si="119"/>
        <v>0</v>
      </c>
      <c r="BS673" s="3">
        <f t="shared" si="120"/>
        <v>0</v>
      </c>
      <c r="BT673" s="3">
        <f t="shared" si="121"/>
        <v>0</v>
      </c>
      <c r="BU673" s="3" t="str">
        <f>INDEX(Sheet1!$BS$2:$BS$1000,MATCH($A673,Sheet1!$A$2:$A$1000,0))</f>
        <v>12</v>
      </c>
      <c r="BV673" s="3">
        <f>INDEX(Sheet1!$BT$2:$BT$1000,MATCH($A673,Sheet1!$A$2:$A$1000,0))</f>
        <v>0</v>
      </c>
    </row>
    <row r="674" spans="1:74" x14ac:dyDescent="0.2">
      <c r="A674" s="247" t="s">
        <v>1388</v>
      </c>
      <c r="B674" s="3">
        <f>MATCH($A674,Sheet1!ACCOUNTNO,0)</f>
        <v>242</v>
      </c>
      <c r="C674" s="3">
        <f t="shared" si="114"/>
        <v>242</v>
      </c>
      <c r="D674" s="3" t="str">
        <f>IF(D$3=0,0,INDEX(Sheet1!RawDataCols,$C674,D$5))</f>
        <v>26100A05</v>
      </c>
      <c r="E674" s="3" t="str">
        <f>IF(E$3=0,0,INDEX(Sheet1!RawDataCols,$C674,E$5))</f>
        <v xml:space="preserve">26100          </v>
      </c>
      <c r="F674" s="3" t="str">
        <f>IF(F$3=0,0,INDEX(Sheet1!RawDataCols,$C674,F$5))</f>
        <v xml:space="preserve">A05            </v>
      </c>
      <c r="G674" s="3" t="str">
        <f>IF(G$3=0,0,INDEX(Sheet1!RawDataCols,$C674,G$5))</f>
        <v xml:space="preserve">               </v>
      </c>
      <c r="H674" s="3" t="str">
        <f>IF(H$3=0,0,INDEX(Sheet1!RawDataCols,$C674,H$5))</f>
        <v xml:space="preserve">               </v>
      </c>
      <c r="I674" s="3" t="str">
        <f>IF(I$3=0,0,INDEX(Sheet1!RawDataCols,$C674,I$5))</f>
        <v xml:space="preserve">               </v>
      </c>
      <c r="J674" s="3" t="str">
        <f>IF(J$3=0,0,INDEX(Sheet1!RawDataCols,$C674,J$5))</f>
        <v xml:space="preserve">               </v>
      </c>
      <c r="K674" s="3" t="str">
        <f>IF(K$3=0,0,INDEX(Sheet1!RawDataCols,$C674,K$5))</f>
        <v xml:space="preserve">               </v>
      </c>
      <c r="L674" s="3" t="str">
        <f>IF(L$3=0,0,INDEX(Sheet1!RawDataCols,$C674,L$5))</f>
        <v xml:space="preserve">               </v>
      </c>
      <c r="M674" s="3" t="str">
        <f>IF(M$3=0,0,INDEX(Sheet1!RawDataCols,$C674,M$5))</f>
        <v xml:space="preserve">F007  </v>
      </c>
      <c r="N674" s="3" t="str">
        <f>IF(N$3=0,0,INDEX(Sheet1!RawDataCols,$C674,N$5))</f>
        <v>Airconditioning - R &amp; M-26a Grote St</v>
      </c>
      <c r="O674" s="3">
        <f>INDEX(Sheet1!RawDataCols,$C674,O$5)</f>
        <v>13</v>
      </c>
      <c r="P674" s="3" t="str">
        <f>INDEX(Sheet1!RawDataCols,$C674,P$5)</f>
        <v>Cost and Expenses</v>
      </c>
      <c r="Q674" s="3" t="str">
        <f>IF(Q$3=0,0,INDEX(Sheet1!RawDataCols,$C674,Q$5))</f>
        <v>I</v>
      </c>
      <c r="R674" s="3">
        <f>IF(OR(GL_Cat_Code=8,GL_Cat_Code=12,GL_Cat_Code=28,GL_Cat_Code=32,GL_Cat_Code=36,GL_Cat_Code=40),-1,1)</f>
        <v>1</v>
      </c>
      <c r="S674" s="3">
        <f>IF(OR(GL_Cat_Code=8,GL_Cat_Code=12,GL_Cat_Code=28,GL_Cat_Code=32,GL_Cat_Code=36,GL_Cat_Code=40),1,-1)</f>
        <v>-1</v>
      </c>
      <c r="T674" s="3">
        <f>IF(T$3=0,0,INDEX(Sheet1!RawDataCols,$C674,T$5)*$R674)</f>
        <v>0</v>
      </c>
      <c r="U674" s="3">
        <f>IF(U$3=0,0,INDEX(Sheet1!RawDataCols,$C674,U$5)*$R674)</f>
        <v>0</v>
      </c>
      <c r="V674" s="3">
        <f>IF(V$3=0,0,INDEX(Sheet1!RawDataCols,$C674,V$5)*$R674)</f>
        <v>0</v>
      </c>
      <c r="W674" s="3">
        <f>IF(W$3=0,0,INDEX(Sheet1!RawDataCols,$C674,W$5)*$R674)</f>
        <v>0</v>
      </c>
      <c r="X674" s="3">
        <f>IF(X$3=0,0,INDEX(Sheet1!RawDataCols,$C674,X$5)*$R674)</f>
        <v>0</v>
      </c>
      <c r="Y674" s="3">
        <f>IF(Y$3=0,0,INDEX(Sheet1!RawDataCols,$C674,Y$5)*$R674)</f>
        <v>0</v>
      </c>
      <c r="Z674" s="3">
        <f>IF(Z$3=0,0,INDEX(Sheet1!RawDataCols,$C674,Z$5)*$R674)</f>
        <v>0</v>
      </c>
      <c r="AA674" s="3">
        <f>IF(AA$3=0,0,INDEX(Sheet1!RawDataCols,$C674,AA$5)*$R674)</f>
        <v>0</v>
      </c>
      <c r="AB674" s="3">
        <f>IF(AB$3=0,0,INDEX(Sheet1!RawDataCols,$C674,AB$5)*$R674)</f>
        <v>0</v>
      </c>
      <c r="AC674" s="3">
        <f>IF(AC$3=0,0,INDEX(Sheet1!RawDataCols,$C674,AC$5)*$R674)</f>
        <v>0</v>
      </c>
      <c r="AD674" s="3">
        <f>IF(AD$3=0,0,INDEX(Sheet1!RawDataCols,$C674,AD$5)*$R674)</f>
        <v>0</v>
      </c>
      <c r="AE674" s="3">
        <f>IF(AE$3=0,0,INDEX(Sheet1!RawDataCols,$C674,AE$5)*$R674)</f>
        <v>0</v>
      </c>
      <c r="AF674" s="3">
        <f>IF(AF$3=0,0,INDEX(Sheet1!RawDataCols,$C674,AF$5)*$R674)</f>
        <v>0</v>
      </c>
      <c r="AG674" s="3">
        <f>IF(AG$3=0,0,INDEX(Sheet1!RawDataCols,$C674,AG$5)*$R674)</f>
        <v>0</v>
      </c>
      <c r="AH674" s="3">
        <f>IF(AH$3=0,0,INDEX(Sheet1!RawDataCols,$C674,AH$5)*$R674)</f>
        <v>0</v>
      </c>
      <c r="AI674" s="3">
        <f>IF(AI$3=0,0,INDEX(Sheet1!RawDataCols,$C674,AI$5)*$R674)</f>
        <v>0</v>
      </c>
      <c r="AJ674" s="3">
        <f>IF(AJ$3=0,0,INDEX(Sheet1!RawDataCols,$C674,AJ$5)*$R674)</f>
        <v>0</v>
      </c>
      <c r="AK674" s="3">
        <f>IF(AK$3=0,0,INDEX(Sheet1!RawDataCols,$C674,AK$5)*$R674)</f>
        <v>0</v>
      </c>
      <c r="AL674" s="3">
        <f>IF(AL$3=0,0,INDEX(Sheet1!RawDataCols,$C674,AL$5)*$R674)</f>
        <v>0</v>
      </c>
      <c r="AM674" s="3">
        <f>IF(AM$3=0,0,INDEX(Sheet1!RawDataCols,$C674,AM$5)*$R674)</f>
        <v>0</v>
      </c>
      <c r="AN674" s="3">
        <f>IF(AN$3=0,0,INDEX(Sheet1!RawDataCols,$C674,AN$5)*$R674)</f>
        <v>0</v>
      </c>
      <c r="AO674" s="3">
        <f>IF(AO$3=0,0,INDEX(Sheet1!RawDataCols,$C674,AO$5)*$R674)</f>
        <v>0</v>
      </c>
      <c r="AP674" s="3">
        <f>IF(AP$3=0,0,INDEX(Sheet1!RawDataCols,$C674,AP$5)*$R674)</f>
        <v>176</v>
      </c>
      <c r="AQ674" s="3">
        <f>IF(AQ$3=0,0,INDEX(Sheet1!RawDataCols,$C674,AQ$5)*$R674)</f>
        <v>0</v>
      </c>
      <c r="AR674" s="3">
        <f>IF(AR$3=0,0,INDEX(Sheet1!RawDataCols,$C674,AR$5)*$R674)</f>
        <v>0</v>
      </c>
      <c r="AS674" s="3">
        <f>IF(AS$3=0,0,INDEX(Sheet1!RawDataCols,$C674,AS$5)*$R674)</f>
        <v>0</v>
      </c>
      <c r="AT674" s="3">
        <f>IF(AT$3=0,0,INDEX(Sheet1!RawDataCols,$C674,AT$5)*$R674)</f>
        <v>0</v>
      </c>
      <c r="AU674" s="3">
        <f>IF(AU$3=0,0,INDEX(Sheet1!RawDataCols,$C674,AU$5)*$R674)</f>
        <v>0</v>
      </c>
      <c r="AV674" s="3">
        <f>IF(AV$3=0,0,INDEX(Sheet1!RawDataCols,$C674,AV$5)*$R674)</f>
        <v>0</v>
      </c>
      <c r="AW674" s="3">
        <f>IF(AW$3=0,0,INDEX(Sheet1!RawDataCols,$C674,AW$5)*$R674)</f>
        <v>0</v>
      </c>
      <c r="AX674" s="3">
        <f>IF(AX$3=0,0,INDEX(Sheet1!RawDataCols,$C674,AX$5)*$R674)</f>
        <v>0</v>
      </c>
      <c r="AY674" s="3">
        <f>IF(AY$3=0,0,INDEX(Sheet1!RawDataCols,$C674,AY$5)*$R674)</f>
        <v>0</v>
      </c>
      <c r="AZ674" s="3">
        <f>IF(AZ$3=0,0,INDEX(Sheet1!RawDataCols,$C674,AZ$5)*$R674)</f>
        <v>0</v>
      </c>
      <c r="BA674" s="3">
        <f>IF(BA$3=0,0,INDEX(Sheet1!RawDataCols,$C674,BA$5)*$R674)</f>
        <v>0</v>
      </c>
      <c r="BB674" s="3">
        <f>IF(BB$3=0,0,INDEX(Sheet1!RawDataCols,$C674,BB$5)*$R674)</f>
        <v>0</v>
      </c>
      <c r="BC674" s="3">
        <f>IF(BC$3=0,0,INDEX(Sheet1!RawDataCols,$C674,BC$5)*$R674)</f>
        <v>0</v>
      </c>
      <c r="BD674" s="3">
        <f>IF(BD$3=0,0,INDEX(Sheet1!RawDataCols,$C674,BD$5)*$R674)</f>
        <v>0</v>
      </c>
      <c r="BE674" s="3">
        <f>IF(BE$3=0,0,INDEX(Sheet1!RawDataCols,$C674,BE$5)*$R674)</f>
        <v>0</v>
      </c>
      <c r="BF674" s="3">
        <f>IF(BF$3=0,0,INDEX(Sheet1!RawDataCols,$C674,BF$5)*$R674)</f>
        <v>0</v>
      </c>
      <c r="BG674" s="179">
        <f>IF(BG$3=0,0,INDEX(Sheet1!RawDataCols,$C674,BG$5)*$R674)</f>
        <v>0</v>
      </c>
      <c r="BH674" s="33">
        <f t="shared" si="115"/>
        <v>176</v>
      </c>
      <c r="BI674" s="33">
        <f t="shared" si="116"/>
        <v>0</v>
      </c>
      <c r="BJ674" s="33">
        <f t="shared" si="117"/>
        <v>0</v>
      </c>
      <c r="BK674" s="3">
        <f>IF(BK$3=0,0,INDEX(Sheet1!RawDataCols,$C674,BK$5)*$R674)</f>
        <v>0</v>
      </c>
      <c r="BL674" s="3">
        <f>IF(BL$3=0,0,INDEX(Sheet1!RawDataCols,$C674,BL$5)*$R674)</f>
        <v>0</v>
      </c>
      <c r="BM674" s="3">
        <f>IF(BM$3=0,0,INDEX(Sheet1!RawDataCols,$C674,BM$5)*$R674)</f>
        <v>0</v>
      </c>
      <c r="BN674" s="3">
        <f>IF(BN$3=0,0,INDEX(Sheet1!RawDataCols,$C674,BN$5)*$R674)</f>
        <v>0</v>
      </c>
      <c r="BO674" s="3">
        <f>IF(BO$3=0,0,INDEX(Sheet1!RawDataCols,$C674,BO$5)*$R674)</f>
        <v>0</v>
      </c>
      <c r="BP674" s="3">
        <f>IF(BP$3=0,0,INDEX(Sheet1!RawDataCols,$C674,BP$5)*$R674)</f>
        <v>0</v>
      </c>
      <c r="BQ674" s="3">
        <f t="shared" si="118"/>
        <v>0</v>
      </c>
      <c r="BR674" s="3">
        <f t="shared" si="119"/>
        <v>0</v>
      </c>
      <c r="BS674" s="3">
        <f t="shared" si="120"/>
        <v>176</v>
      </c>
      <c r="BT674" s="3">
        <f t="shared" si="121"/>
        <v>176</v>
      </c>
      <c r="BU674" s="3" t="str">
        <f>INDEX(Sheet1!$BS$2:$BS$1000,MATCH($A674,Sheet1!$A$2:$A$1000,0))</f>
        <v>13</v>
      </c>
      <c r="BV674" s="3">
        <f>INDEX(Sheet1!$BT$2:$BT$1000,MATCH($A674,Sheet1!$A$2:$A$1000,0))</f>
        <v>176</v>
      </c>
    </row>
    <row r="675" spans="1:74" x14ac:dyDescent="0.2">
      <c r="A675" s="247" t="s">
        <v>1397</v>
      </c>
      <c r="B675" s="3">
        <f>MATCH($A675,Sheet1!ACCOUNTNO,0)</f>
        <v>252</v>
      </c>
      <c r="C675" s="3">
        <f t="shared" si="114"/>
        <v>252</v>
      </c>
      <c r="D675" s="3" t="str">
        <f>IF(D$3=0,0,INDEX(Sheet1!RawDataCols,$C675,D$5))</f>
        <v>26120A09</v>
      </c>
      <c r="E675" s="3" t="str">
        <f>IF(E$3=0,0,INDEX(Sheet1!RawDataCols,$C675,E$5))</f>
        <v xml:space="preserve">26120          </v>
      </c>
      <c r="F675" s="3" t="str">
        <f>IF(F$3=0,0,INDEX(Sheet1!RawDataCols,$C675,F$5))</f>
        <v xml:space="preserve">A09            </v>
      </c>
      <c r="G675" s="3" t="str">
        <f>IF(G$3=0,0,INDEX(Sheet1!RawDataCols,$C675,G$5))</f>
        <v xml:space="preserve">               </v>
      </c>
      <c r="H675" s="3" t="str">
        <f>IF(H$3=0,0,INDEX(Sheet1!RawDataCols,$C675,H$5))</f>
        <v xml:space="preserve">               </v>
      </c>
      <c r="I675" s="3" t="str">
        <f>IF(I$3=0,0,INDEX(Sheet1!RawDataCols,$C675,I$5))</f>
        <v xml:space="preserve">               </v>
      </c>
      <c r="J675" s="3" t="str">
        <f>IF(J$3=0,0,INDEX(Sheet1!RawDataCols,$C675,J$5))</f>
        <v xml:space="preserve">               </v>
      </c>
      <c r="K675" s="3" t="str">
        <f>IF(K$3=0,0,INDEX(Sheet1!RawDataCols,$C675,K$5))</f>
        <v xml:space="preserve">               </v>
      </c>
      <c r="L675" s="3" t="str">
        <f>IF(L$3=0,0,INDEX(Sheet1!RawDataCols,$C675,L$5))</f>
        <v xml:space="preserve">               </v>
      </c>
      <c r="M675" s="3" t="str">
        <f>IF(M$3=0,0,INDEX(Sheet1!RawDataCols,$C675,M$5))</f>
        <v xml:space="preserve">F007  </v>
      </c>
      <c r="N675" s="3" t="str">
        <f>IF(N$3=0,0,INDEX(Sheet1!RawDataCols,$C675,N$5))</f>
        <v>Airconditioning Contract-11 Franklin St</v>
      </c>
      <c r="O675" s="3">
        <f>INDEX(Sheet1!RawDataCols,$C675,O$5)</f>
        <v>13</v>
      </c>
      <c r="P675" s="3" t="str">
        <f>INDEX(Sheet1!RawDataCols,$C675,P$5)</f>
        <v>Cost and Expenses</v>
      </c>
      <c r="Q675" s="3" t="str">
        <f>IF(Q$3=0,0,INDEX(Sheet1!RawDataCols,$C675,Q$5))</f>
        <v>I</v>
      </c>
      <c r="R675" s="3">
        <f>IF(OR(GL_Cat_Code=8,GL_Cat_Code=12,GL_Cat_Code=28,GL_Cat_Code=32,GL_Cat_Code=36,GL_Cat_Code=40),-1,1)</f>
        <v>1</v>
      </c>
      <c r="S675" s="3">
        <f>IF(OR(GL_Cat_Code=8,GL_Cat_Code=12,GL_Cat_Code=28,GL_Cat_Code=32,GL_Cat_Code=36,GL_Cat_Code=40),1,-1)</f>
        <v>-1</v>
      </c>
      <c r="T675" s="3">
        <f>IF(T$3=0,0,INDEX(Sheet1!RawDataCols,$C675,T$5)*$R675)</f>
        <v>0</v>
      </c>
      <c r="U675" s="3">
        <f>IF(U$3=0,0,INDEX(Sheet1!RawDataCols,$C675,U$5)*$R675)</f>
        <v>0</v>
      </c>
      <c r="V675" s="3">
        <f>IF(V$3=0,0,INDEX(Sheet1!RawDataCols,$C675,V$5)*$R675)</f>
        <v>-0.19</v>
      </c>
      <c r="W675" s="3">
        <f>IF(W$3=0,0,INDEX(Sheet1!RawDataCols,$C675,W$5)*$R675)</f>
        <v>0</v>
      </c>
      <c r="X675" s="3">
        <f>IF(X$3=0,0,INDEX(Sheet1!RawDataCols,$C675,X$5)*$R675)</f>
        <v>0</v>
      </c>
      <c r="Y675" s="3">
        <f>IF(Y$3=0,0,INDEX(Sheet1!RawDataCols,$C675,Y$5)*$R675)</f>
        <v>-0.19</v>
      </c>
      <c r="Z675" s="3">
        <f>IF(Z$3=0,0,INDEX(Sheet1!RawDataCols,$C675,Z$5)*$R675)</f>
        <v>0</v>
      </c>
      <c r="AA675" s="3">
        <f>IF(AA$3=0,0,INDEX(Sheet1!RawDataCols,$C675,AA$5)*$R675)</f>
        <v>0</v>
      </c>
      <c r="AB675" s="3">
        <f>IF(AB$3=0,0,INDEX(Sheet1!RawDataCols,$C675,AB$5)*$R675)</f>
        <v>-0.19</v>
      </c>
      <c r="AC675" s="3">
        <f>IF(AC$3=0,0,INDEX(Sheet1!RawDataCols,$C675,AC$5)*$R675)</f>
        <v>0</v>
      </c>
      <c r="AD675" s="3">
        <f>IF(AD$3=0,0,INDEX(Sheet1!RawDataCols,$C675,AD$5)*$R675)</f>
        <v>0</v>
      </c>
      <c r="AE675" s="3">
        <f>IF(AE$3=0,0,INDEX(Sheet1!RawDataCols,$C675,AE$5)*$R675)</f>
        <v>-0.19</v>
      </c>
      <c r="AF675" s="3">
        <f>IF(AF$3=0,0,INDEX(Sheet1!RawDataCols,$C675,AF$5)*$R675)</f>
        <v>0</v>
      </c>
      <c r="AG675" s="3">
        <f>IF(AG$3=0,0,INDEX(Sheet1!RawDataCols,$C675,AG$5)*$R675)</f>
        <v>-1.1399999999999999</v>
      </c>
      <c r="AH675" s="3">
        <f>IF(AH$3=0,0,INDEX(Sheet1!RawDataCols,$C675,AH$5)*$R675)</f>
        <v>-0.19</v>
      </c>
      <c r="AI675" s="3">
        <f>IF(AI$3=0,0,INDEX(Sheet1!RawDataCols,$C675,AI$5)*$R675)</f>
        <v>0</v>
      </c>
      <c r="AJ675" s="3">
        <f>IF(AJ$3=0,0,INDEX(Sheet1!RawDataCols,$C675,AJ$5)*$R675)</f>
        <v>-1.1399999999999999</v>
      </c>
      <c r="AK675" s="3">
        <f>IF(AK$3=0,0,INDEX(Sheet1!RawDataCols,$C675,AK$5)*$R675)</f>
        <v>-0.19</v>
      </c>
      <c r="AL675" s="3">
        <f>IF(AL$3=0,0,INDEX(Sheet1!RawDataCols,$C675,AL$5)*$R675)</f>
        <v>0</v>
      </c>
      <c r="AM675" s="3">
        <f>IF(AM$3=0,0,INDEX(Sheet1!RawDataCols,$C675,AM$5)*$R675)</f>
        <v>-1.1399999999999999</v>
      </c>
      <c r="AN675" s="3">
        <f>IF(AN$3=0,0,INDEX(Sheet1!RawDataCols,$C675,AN$5)*$R675)</f>
        <v>-1.1399999999999999</v>
      </c>
      <c r="AO675" s="3">
        <f>IF(AO$3=0,0,INDEX(Sheet1!RawDataCols,$C675,AO$5)*$R675)</f>
        <v>0</v>
      </c>
      <c r="AP675" s="3">
        <f>IF(AP$3=0,0,INDEX(Sheet1!RawDataCols,$C675,AP$5)*$R675)</f>
        <v>-1.1399999999999999</v>
      </c>
      <c r="AQ675" s="3">
        <f>IF(AQ$3=0,0,INDEX(Sheet1!RawDataCols,$C675,AQ$5)*$R675)</f>
        <v>-0.19</v>
      </c>
      <c r="AR675" s="3">
        <f>IF(AR$3=0,0,INDEX(Sheet1!RawDataCols,$C675,AR$5)*$R675)</f>
        <v>0</v>
      </c>
      <c r="AS675" s="3">
        <f>IF(AS$3=0,0,INDEX(Sheet1!RawDataCols,$C675,AS$5)*$R675)</f>
        <v>-1.1399999999999999</v>
      </c>
      <c r="AT675" s="3">
        <f>IF(AT$3=0,0,INDEX(Sheet1!RawDataCols,$C675,AT$5)*$R675)</f>
        <v>-0.19</v>
      </c>
      <c r="AU675" s="3">
        <f>IF(AU$3=0,0,INDEX(Sheet1!RawDataCols,$C675,AU$5)*$R675)</f>
        <v>0</v>
      </c>
      <c r="AV675" s="3">
        <f>IF(AV$3=0,0,INDEX(Sheet1!RawDataCols,$C675,AV$5)*$R675)</f>
        <v>-1.1399999999999999</v>
      </c>
      <c r="AW675" s="3">
        <f>IF(AW$3=0,0,INDEX(Sheet1!RawDataCols,$C675,AW$5)*$R675)</f>
        <v>-0.19</v>
      </c>
      <c r="AX675" s="3">
        <f>IF(AX$3=0,0,INDEX(Sheet1!RawDataCols,$C675,AX$5)*$R675)</f>
        <v>0</v>
      </c>
      <c r="AY675" s="3">
        <f>IF(AY$3=0,0,INDEX(Sheet1!RawDataCols,$C675,AY$5)*$R675)</f>
        <v>-1.1399999999999999</v>
      </c>
      <c r="AZ675" s="3">
        <f>IF(AZ$3=0,0,INDEX(Sheet1!RawDataCols,$C675,AZ$5)*$R675)</f>
        <v>-0.19</v>
      </c>
      <c r="BA675" s="3">
        <f>IF(BA$3=0,0,INDEX(Sheet1!RawDataCols,$C675,BA$5)*$R675)</f>
        <v>0</v>
      </c>
      <c r="BB675" s="3">
        <f>IF(BB$3=0,0,INDEX(Sheet1!RawDataCols,$C675,BB$5)*$R675)</f>
        <v>-1.1399999999999999</v>
      </c>
      <c r="BC675" s="3">
        <f>IF(BC$3=0,0,INDEX(Sheet1!RawDataCols,$C675,BC$5)*$R675)</f>
        <v>-0.19</v>
      </c>
      <c r="BD675" s="3">
        <f>IF(BD$3=0,0,INDEX(Sheet1!RawDataCols,$C675,BD$5)*$R675)</f>
        <v>0</v>
      </c>
      <c r="BE675" s="3">
        <f>IF(BE$3=0,0,INDEX(Sheet1!RawDataCols,$C675,BE$5)*$R675)</f>
        <v>-1.1399999999999999</v>
      </c>
      <c r="BF675" s="3">
        <f>IF(BF$3=0,0,INDEX(Sheet1!RawDataCols,$C675,BF$5)*$R675)</f>
        <v>-0.19</v>
      </c>
      <c r="BG675" s="179">
        <f>IF(BG$3=0,0,INDEX(Sheet1!RawDataCols,$C675,BG$5)*$R675)</f>
        <v>0</v>
      </c>
      <c r="BH675" s="33">
        <f t="shared" si="115"/>
        <v>-9.1199999999999992</v>
      </c>
      <c r="BI675" s="33">
        <f t="shared" si="116"/>
        <v>-3.2299999999999995</v>
      </c>
      <c r="BJ675" s="33">
        <f t="shared" si="117"/>
        <v>0</v>
      </c>
      <c r="BK675" s="3">
        <f>IF(BK$3=0,0,INDEX(Sheet1!RawDataCols,$C675,BK$5)*$R675)</f>
        <v>-0.201875</v>
      </c>
      <c r="BL675" s="3">
        <f>IF(BL$3=0,0,INDEX(Sheet1!RawDataCols,$C675,BL$5)*$R675)</f>
        <v>25.318750000000001</v>
      </c>
      <c r="BM675" s="3">
        <f>IF(BM$3=0,0,INDEX(Sheet1!RawDataCols,$C675,BM$5)*$R675)</f>
        <v>0</v>
      </c>
      <c r="BN675" s="3">
        <f>IF(BN$3=0,0,INDEX(Sheet1!RawDataCols,$C675,BN$5)*$R675)</f>
        <v>48.927500000000002</v>
      </c>
      <c r="BO675" s="3">
        <f>IF(BO$3=0,0,INDEX(Sheet1!RawDataCols,$C675,BO$5)*$R675)</f>
        <v>65.326250000000002</v>
      </c>
      <c r="BP675" s="3">
        <f>IF(BP$3=0,0,INDEX(Sheet1!RawDataCols,$C675,BP$5)*$R675)</f>
        <v>405.1</v>
      </c>
      <c r="BQ675" s="3">
        <f t="shared" si="118"/>
        <v>0</v>
      </c>
      <c r="BR675" s="3">
        <f t="shared" si="119"/>
        <v>-2.2799999999999998</v>
      </c>
      <c r="BS675" s="3">
        <f t="shared" si="120"/>
        <v>-3.42</v>
      </c>
      <c r="BT675" s="3">
        <f t="shared" si="121"/>
        <v>-6.84</v>
      </c>
      <c r="BU675" s="3" t="str">
        <f>INDEX(Sheet1!$BS$2:$BS$1000,MATCH($A675,Sheet1!$A$2:$A$1000,0))</f>
        <v>13</v>
      </c>
      <c r="BV675" s="3">
        <f>INDEX(Sheet1!$BT$2:$BT$1000,MATCH($A675,Sheet1!$A$2:$A$1000,0))</f>
        <v>-6.84</v>
      </c>
    </row>
    <row r="676" spans="1:74" x14ac:dyDescent="0.2">
      <c r="A676" s="247" t="s">
        <v>1401</v>
      </c>
      <c r="B676" s="3">
        <f>MATCH($A676,Sheet1!ACCOUNTNO,0)</f>
        <v>266</v>
      </c>
      <c r="C676" s="3">
        <f t="shared" si="114"/>
        <v>266</v>
      </c>
      <c r="D676" s="3" t="str">
        <f>IF(D$3=0,0,INDEX(Sheet1!RawDataCols,$C676,D$5))</f>
        <v>26140A15</v>
      </c>
      <c r="E676" s="3" t="str">
        <f>IF(E$3=0,0,INDEX(Sheet1!RawDataCols,$C676,E$5))</f>
        <v xml:space="preserve">26140          </v>
      </c>
      <c r="F676" s="3" t="str">
        <f>IF(F$3=0,0,INDEX(Sheet1!RawDataCols,$C676,F$5))</f>
        <v xml:space="preserve">A15            </v>
      </c>
      <c r="G676" s="3" t="str">
        <f>IF(G$3=0,0,INDEX(Sheet1!RawDataCols,$C676,G$5))</f>
        <v xml:space="preserve">               </v>
      </c>
      <c r="H676" s="3" t="str">
        <f>IF(H$3=0,0,INDEX(Sheet1!RawDataCols,$C676,H$5))</f>
        <v xml:space="preserve">               </v>
      </c>
      <c r="I676" s="3" t="str">
        <f>IF(I$3=0,0,INDEX(Sheet1!RawDataCols,$C676,I$5))</f>
        <v xml:space="preserve">               </v>
      </c>
      <c r="J676" s="3" t="str">
        <f>IF(J$3=0,0,INDEX(Sheet1!RawDataCols,$C676,J$5))</f>
        <v xml:space="preserve">               </v>
      </c>
      <c r="K676" s="3" t="str">
        <f>IF(K$3=0,0,INDEX(Sheet1!RawDataCols,$C676,K$5))</f>
        <v xml:space="preserve">               </v>
      </c>
      <c r="L676" s="3" t="str">
        <f>IF(L$3=0,0,INDEX(Sheet1!RawDataCols,$C676,L$5))</f>
        <v xml:space="preserve">               </v>
      </c>
      <c r="M676" s="3" t="str">
        <f>IF(M$3=0,0,INDEX(Sheet1!RawDataCols,$C676,M$5))</f>
        <v xml:space="preserve">F007  </v>
      </c>
      <c r="N676" s="3" t="str">
        <f>IF(N$3=0,0,INDEX(Sheet1!RawDataCols,$C676,N$5))</f>
        <v>Buildings - R &amp; M-236 Queen Road</v>
      </c>
      <c r="O676" s="3">
        <f>INDEX(Sheet1!RawDataCols,$C676,O$5)</f>
        <v>13</v>
      </c>
      <c r="P676" s="3" t="str">
        <f>INDEX(Sheet1!RawDataCols,$C676,P$5)</f>
        <v>Cost and Expenses</v>
      </c>
      <c r="Q676" s="3" t="str">
        <f>IF(Q$3=0,0,INDEX(Sheet1!RawDataCols,$C676,Q$5))</f>
        <v>I</v>
      </c>
      <c r="R676" s="3">
        <f>IF(OR(GL_Cat_Code=8,GL_Cat_Code=12,GL_Cat_Code=28,GL_Cat_Code=32,GL_Cat_Code=36,GL_Cat_Code=40),-1,1)</f>
        <v>1</v>
      </c>
      <c r="S676" s="3">
        <f>IF(OR(GL_Cat_Code=8,GL_Cat_Code=12,GL_Cat_Code=28,GL_Cat_Code=32,GL_Cat_Code=36,GL_Cat_Code=40),1,-1)</f>
        <v>-1</v>
      </c>
      <c r="T676" s="3">
        <f>IF(T$3=0,0,INDEX(Sheet1!RawDataCols,$C676,T$5)*$R676)</f>
        <v>0</v>
      </c>
      <c r="U676" s="3">
        <f>IF(U$3=0,0,INDEX(Sheet1!RawDataCols,$C676,U$5)*$R676)</f>
        <v>0</v>
      </c>
      <c r="V676" s="3">
        <f>IF(V$3=0,0,INDEX(Sheet1!RawDataCols,$C676,V$5)*$R676)</f>
        <v>0</v>
      </c>
      <c r="W676" s="3">
        <f>IF(W$3=0,0,INDEX(Sheet1!RawDataCols,$C676,W$5)*$R676)</f>
        <v>0</v>
      </c>
      <c r="X676" s="3">
        <f>IF(X$3=0,0,INDEX(Sheet1!RawDataCols,$C676,X$5)*$R676)</f>
        <v>0</v>
      </c>
      <c r="Y676" s="3">
        <f>IF(Y$3=0,0,INDEX(Sheet1!RawDataCols,$C676,Y$5)*$R676)</f>
        <v>0</v>
      </c>
      <c r="Z676" s="3">
        <f>IF(Z$3=0,0,INDEX(Sheet1!RawDataCols,$C676,Z$5)*$R676)</f>
        <v>0</v>
      </c>
      <c r="AA676" s="3">
        <f>IF(AA$3=0,0,INDEX(Sheet1!RawDataCols,$C676,AA$5)*$R676)</f>
        <v>0</v>
      </c>
      <c r="AB676" s="3">
        <f>IF(AB$3=0,0,INDEX(Sheet1!RawDataCols,$C676,AB$5)*$R676)</f>
        <v>0</v>
      </c>
      <c r="AC676" s="3">
        <f>IF(AC$3=0,0,INDEX(Sheet1!RawDataCols,$C676,AC$5)*$R676)</f>
        <v>0</v>
      </c>
      <c r="AD676" s="3">
        <f>IF(AD$3=0,0,INDEX(Sheet1!RawDataCols,$C676,AD$5)*$R676)</f>
        <v>0</v>
      </c>
      <c r="AE676" s="3">
        <f>IF(AE$3=0,0,INDEX(Sheet1!RawDataCols,$C676,AE$5)*$R676)</f>
        <v>0</v>
      </c>
      <c r="AF676" s="3">
        <f>IF(AF$3=0,0,INDEX(Sheet1!RawDataCols,$C676,AF$5)*$R676)</f>
        <v>0</v>
      </c>
      <c r="AG676" s="3">
        <f>IF(AG$3=0,0,INDEX(Sheet1!RawDataCols,$C676,AG$5)*$R676)</f>
        <v>0</v>
      </c>
      <c r="AH676" s="3">
        <f>IF(AH$3=0,0,INDEX(Sheet1!RawDataCols,$C676,AH$5)*$R676)</f>
        <v>0</v>
      </c>
      <c r="AI676" s="3">
        <f>IF(AI$3=0,0,INDEX(Sheet1!RawDataCols,$C676,AI$5)*$R676)</f>
        <v>127.25</v>
      </c>
      <c r="AJ676" s="3">
        <f>IF(AJ$3=0,0,INDEX(Sheet1!RawDataCols,$C676,AJ$5)*$R676)</f>
        <v>0</v>
      </c>
      <c r="AK676" s="3">
        <f>IF(AK$3=0,0,INDEX(Sheet1!RawDataCols,$C676,AK$5)*$R676)</f>
        <v>0</v>
      </c>
      <c r="AL676" s="3">
        <f>IF(AL$3=0,0,INDEX(Sheet1!RawDataCols,$C676,AL$5)*$R676)</f>
        <v>0</v>
      </c>
      <c r="AM676" s="3">
        <f>IF(AM$3=0,0,INDEX(Sheet1!RawDataCols,$C676,AM$5)*$R676)</f>
        <v>0</v>
      </c>
      <c r="AN676" s="3">
        <f>IF(AN$3=0,0,INDEX(Sheet1!RawDataCols,$C676,AN$5)*$R676)</f>
        <v>0</v>
      </c>
      <c r="AO676" s="3">
        <f>IF(AO$3=0,0,INDEX(Sheet1!RawDataCols,$C676,AO$5)*$R676)</f>
        <v>0</v>
      </c>
      <c r="AP676" s="3">
        <f>IF(AP$3=0,0,INDEX(Sheet1!RawDataCols,$C676,AP$5)*$R676)</f>
        <v>0</v>
      </c>
      <c r="AQ676" s="3">
        <f>IF(AQ$3=0,0,INDEX(Sheet1!RawDataCols,$C676,AQ$5)*$R676)</f>
        <v>0</v>
      </c>
      <c r="AR676" s="3">
        <f>IF(AR$3=0,0,INDEX(Sheet1!RawDataCols,$C676,AR$5)*$R676)</f>
        <v>0</v>
      </c>
      <c r="AS676" s="3">
        <f>IF(AS$3=0,0,INDEX(Sheet1!RawDataCols,$C676,AS$5)*$R676)</f>
        <v>0</v>
      </c>
      <c r="AT676" s="3">
        <f>IF(AT$3=0,0,INDEX(Sheet1!RawDataCols,$C676,AT$5)*$R676)</f>
        <v>0</v>
      </c>
      <c r="AU676" s="3">
        <f>IF(AU$3=0,0,INDEX(Sheet1!RawDataCols,$C676,AU$5)*$R676)</f>
        <v>0</v>
      </c>
      <c r="AV676" s="3">
        <f>IF(AV$3=0,0,INDEX(Sheet1!RawDataCols,$C676,AV$5)*$R676)</f>
        <v>0</v>
      </c>
      <c r="AW676" s="3">
        <f>IF(AW$3=0,0,INDEX(Sheet1!RawDataCols,$C676,AW$5)*$R676)</f>
        <v>0</v>
      </c>
      <c r="AX676" s="3">
        <f>IF(AX$3=0,0,INDEX(Sheet1!RawDataCols,$C676,AX$5)*$R676)</f>
        <v>0</v>
      </c>
      <c r="AY676" s="3">
        <f>IF(AY$3=0,0,INDEX(Sheet1!RawDataCols,$C676,AY$5)*$R676)</f>
        <v>0</v>
      </c>
      <c r="AZ676" s="3">
        <f>IF(AZ$3=0,0,INDEX(Sheet1!RawDataCols,$C676,AZ$5)*$R676)</f>
        <v>0</v>
      </c>
      <c r="BA676" s="3">
        <f>IF(BA$3=0,0,INDEX(Sheet1!RawDataCols,$C676,BA$5)*$R676)</f>
        <v>0</v>
      </c>
      <c r="BB676" s="3">
        <f>IF(BB$3=0,0,INDEX(Sheet1!RawDataCols,$C676,BB$5)*$R676)</f>
        <v>0</v>
      </c>
      <c r="BC676" s="3">
        <f>IF(BC$3=0,0,INDEX(Sheet1!RawDataCols,$C676,BC$5)*$R676)</f>
        <v>0</v>
      </c>
      <c r="BD676" s="3">
        <f>IF(BD$3=0,0,INDEX(Sheet1!RawDataCols,$C676,BD$5)*$R676)</f>
        <v>0</v>
      </c>
      <c r="BE676" s="3">
        <f>IF(BE$3=0,0,INDEX(Sheet1!RawDataCols,$C676,BE$5)*$R676)</f>
        <v>0</v>
      </c>
      <c r="BF676" s="3">
        <f>IF(BF$3=0,0,INDEX(Sheet1!RawDataCols,$C676,BF$5)*$R676)</f>
        <v>0</v>
      </c>
      <c r="BG676" s="179">
        <f>IF(BG$3=0,0,INDEX(Sheet1!RawDataCols,$C676,BG$5)*$R676)</f>
        <v>0</v>
      </c>
      <c r="BH676" s="33">
        <f t="shared" si="115"/>
        <v>0</v>
      </c>
      <c r="BI676" s="33">
        <f t="shared" si="116"/>
        <v>0</v>
      </c>
      <c r="BJ676" s="33">
        <f t="shared" si="117"/>
        <v>127.25</v>
      </c>
      <c r="BK676" s="3">
        <f>IF(BK$3=0,0,INDEX(Sheet1!RawDataCols,$C676,BK$5)*$R676)</f>
        <v>0</v>
      </c>
      <c r="BL676" s="3">
        <f>IF(BL$3=0,0,INDEX(Sheet1!RawDataCols,$C676,BL$5)*$R676)</f>
        <v>8.483333</v>
      </c>
      <c r="BM676" s="3">
        <f>IF(BM$3=0,0,INDEX(Sheet1!RawDataCols,$C676,BM$5)*$R676)</f>
        <v>0</v>
      </c>
      <c r="BN676" s="3">
        <f>IF(BN$3=0,0,INDEX(Sheet1!RawDataCols,$C676,BN$5)*$R676)</f>
        <v>0</v>
      </c>
      <c r="BO676" s="3">
        <f>IF(BO$3=0,0,INDEX(Sheet1!RawDataCols,$C676,BO$5)*$R676)</f>
        <v>0</v>
      </c>
      <c r="BP676" s="3">
        <f>IF(BP$3=0,0,INDEX(Sheet1!RawDataCols,$C676,BP$5)*$R676)</f>
        <v>0</v>
      </c>
      <c r="BQ676" s="3">
        <f t="shared" si="118"/>
        <v>0</v>
      </c>
      <c r="BR676" s="3">
        <f t="shared" si="119"/>
        <v>0</v>
      </c>
      <c r="BS676" s="3">
        <f t="shared" si="120"/>
        <v>0</v>
      </c>
      <c r="BT676" s="3">
        <f t="shared" si="121"/>
        <v>0</v>
      </c>
      <c r="BU676" s="3" t="str">
        <f>INDEX(Sheet1!$BS$2:$BS$1000,MATCH($A676,Sheet1!$A$2:$A$1000,0))</f>
        <v>13</v>
      </c>
      <c r="BV676" s="3">
        <f>INDEX(Sheet1!$BT$2:$BT$1000,MATCH($A676,Sheet1!$A$2:$A$1000,0))</f>
        <v>0</v>
      </c>
    </row>
    <row r="677" spans="1:74" x14ac:dyDescent="0.2">
      <c r="A677" s="247" t="s">
        <v>1416</v>
      </c>
      <c r="B677" s="3">
        <f>MATCH($A677,Sheet1!ACCOUNTNO,0)</f>
        <v>286</v>
      </c>
      <c r="C677" s="3">
        <f t="shared" si="114"/>
        <v>286</v>
      </c>
      <c r="D677" s="3" t="str">
        <f>IF(D$3=0,0,INDEX(Sheet1!RawDataCols,$C677,D$5))</f>
        <v>26200A05</v>
      </c>
      <c r="E677" s="3" t="str">
        <f>IF(E$3=0,0,INDEX(Sheet1!RawDataCols,$C677,E$5))</f>
        <v xml:space="preserve">26200          </v>
      </c>
      <c r="F677" s="3" t="str">
        <f>IF(F$3=0,0,INDEX(Sheet1!RawDataCols,$C677,F$5))</f>
        <v xml:space="preserve">A05            </v>
      </c>
      <c r="G677" s="3" t="str">
        <f>IF(G$3=0,0,INDEX(Sheet1!RawDataCols,$C677,G$5))</f>
        <v xml:space="preserve">               </v>
      </c>
      <c r="H677" s="3" t="str">
        <f>IF(H$3=0,0,INDEX(Sheet1!RawDataCols,$C677,H$5))</f>
        <v xml:space="preserve">               </v>
      </c>
      <c r="I677" s="3" t="str">
        <f>IF(I$3=0,0,INDEX(Sheet1!RawDataCols,$C677,I$5))</f>
        <v xml:space="preserve">               </v>
      </c>
      <c r="J677" s="3" t="str">
        <f>IF(J$3=0,0,INDEX(Sheet1!RawDataCols,$C677,J$5))</f>
        <v xml:space="preserve">               </v>
      </c>
      <c r="K677" s="3" t="str">
        <f>IF(K$3=0,0,INDEX(Sheet1!RawDataCols,$C677,K$5))</f>
        <v xml:space="preserve">               </v>
      </c>
      <c r="L677" s="3" t="str">
        <f>IF(L$3=0,0,INDEX(Sheet1!RawDataCols,$C677,L$5))</f>
        <v xml:space="preserve">               </v>
      </c>
      <c r="M677" s="3" t="str">
        <f>IF(M$3=0,0,INDEX(Sheet1!RawDataCols,$C677,M$5))</f>
        <v xml:space="preserve">F007  </v>
      </c>
      <c r="N677" s="3" t="str">
        <f>IF(N$3=0,0,INDEX(Sheet1!RawDataCols,$C677,N$5))</f>
        <v>Fire &amp; Emer Repson Proc-26a Grote St</v>
      </c>
      <c r="O677" s="3">
        <f>INDEX(Sheet1!RawDataCols,$C677,O$5)</f>
        <v>13</v>
      </c>
      <c r="P677" s="3" t="str">
        <f>INDEX(Sheet1!RawDataCols,$C677,P$5)</f>
        <v>Cost and Expenses</v>
      </c>
      <c r="Q677" s="3" t="str">
        <f>IF(Q$3=0,0,INDEX(Sheet1!RawDataCols,$C677,Q$5))</f>
        <v>I</v>
      </c>
      <c r="R677" s="3">
        <f>IF(OR(GL_Cat_Code=8,GL_Cat_Code=12,GL_Cat_Code=28,GL_Cat_Code=32,GL_Cat_Code=36,GL_Cat_Code=40),-1,1)</f>
        <v>1</v>
      </c>
      <c r="S677" s="3">
        <f>IF(OR(GL_Cat_Code=8,GL_Cat_Code=12,GL_Cat_Code=28,GL_Cat_Code=32,GL_Cat_Code=36,GL_Cat_Code=40),1,-1)</f>
        <v>-1</v>
      </c>
      <c r="T677" s="3">
        <f>IF(T$3=0,0,INDEX(Sheet1!RawDataCols,$C677,T$5)*$R677)</f>
        <v>0</v>
      </c>
      <c r="U677" s="3">
        <f>IF(U$3=0,0,INDEX(Sheet1!RawDataCols,$C677,U$5)*$R677)</f>
        <v>0</v>
      </c>
      <c r="V677" s="3">
        <f>IF(V$3=0,0,INDEX(Sheet1!RawDataCols,$C677,V$5)*$R677)</f>
        <v>0</v>
      </c>
      <c r="W677" s="3">
        <f>IF(W$3=0,0,INDEX(Sheet1!RawDataCols,$C677,W$5)*$R677)</f>
        <v>0</v>
      </c>
      <c r="X677" s="3">
        <f>IF(X$3=0,0,INDEX(Sheet1!RawDataCols,$C677,X$5)*$R677)</f>
        <v>0</v>
      </c>
      <c r="Y677" s="3">
        <f>IF(Y$3=0,0,INDEX(Sheet1!RawDataCols,$C677,Y$5)*$R677)</f>
        <v>0</v>
      </c>
      <c r="Z677" s="3">
        <f>IF(Z$3=0,0,INDEX(Sheet1!RawDataCols,$C677,Z$5)*$R677)</f>
        <v>0</v>
      </c>
      <c r="AA677" s="3">
        <f>IF(AA$3=0,0,INDEX(Sheet1!RawDataCols,$C677,AA$5)*$R677)</f>
        <v>0</v>
      </c>
      <c r="AB677" s="3">
        <f>IF(AB$3=0,0,INDEX(Sheet1!RawDataCols,$C677,AB$5)*$R677)</f>
        <v>0</v>
      </c>
      <c r="AC677" s="3">
        <f>IF(AC$3=0,0,INDEX(Sheet1!RawDataCols,$C677,AC$5)*$R677)</f>
        <v>0</v>
      </c>
      <c r="AD677" s="3">
        <f>IF(AD$3=0,0,INDEX(Sheet1!RawDataCols,$C677,AD$5)*$R677)</f>
        <v>0</v>
      </c>
      <c r="AE677" s="3">
        <f>IF(AE$3=0,0,INDEX(Sheet1!RawDataCols,$C677,AE$5)*$R677)</f>
        <v>0</v>
      </c>
      <c r="AF677" s="3">
        <f>IF(AF$3=0,0,INDEX(Sheet1!RawDataCols,$C677,AF$5)*$R677)</f>
        <v>0</v>
      </c>
      <c r="AG677" s="3">
        <f>IF(AG$3=0,0,INDEX(Sheet1!RawDataCols,$C677,AG$5)*$R677)</f>
        <v>0</v>
      </c>
      <c r="AH677" s="3">
        <f>IF(AH$3=0,0,INDEX(Sheet1!RawDataCols,$C677,AH$5)*$R677)</f>
        <v>0</v>
      </c>
      <c r="AI677" s="3">
        <f>IF(AI$3=0,0,INDEX(Sheet1!RawDataCols,$C677,AI$5)*$R677)</f>
        <v>0</v>
      </c>
      <c r="AJ677" s="3">
        <f>IF(AJ$3=0,0,INDEX(Sheet1!RawDataCols,$C677,AJ$5)*$R677)</f>
        <v>0</v>
      </c>
      <c r="AK677" s="3">
        <f>IF(AK$3=0,0,INDEX(Sheet1!RawDataCols,$C677,AK$5)*$R677)</f>
        <v>0</v>
      </c>
      <c r="AL677" s="3">
        <f>IF(AL$3=0,0,INDEX(Sheet1!RawDataCols,$C677,AL$5)*$R677)</f>
        <v>0</v>
      </c>
      <c r="AM677" s="3">
        <f>IF(AM$3=0,0,INDEX(Sheet1!RawDataCols,$C677,AM$5)*$R677)</f>
        <v>0</v>
      </c>
      <c r="AN677" s="3">
        <f>IF(AN$3=0,0,INDEX(Sheet1!RawDataCols,$C677,AN$5)*$R677)</f>
        <v>0</v>
      </c>
      <c r="AO677" s="3">
        <f>IF(AO$3=0,0,INDEX(Sheet1!RawDataCols,$C677,AO$5)*$R677)</f>
        <v>0</v>
      </c>
      <c r="AP677" s="3">
        <f>IF(AP$3=0,0,INDEX(Sheet1!RawDataCols,$C677,AP$5)*$R677)</f>
        <v>0</v>
      </c>
      <c r="AQ677" s="3">
        <f>IF(AQ$3=0,0,INDEX(Sheet1!RawDataCols,$C677,AQ$5)*$R677)</f>
        <v>0</v>
      </c>
      <c r="AR677" s="3">
        <f>IF(AR$3=0,0,INDEX(Sheet1!RawDataCols,$C677,AR$5)*$R677)</f>
        <v>0</v>
      </c>
      <c r="AS677" s="3">
        <f>IF(AS$3=0,0,INDEX(Sheet1!RawDataCols,$C677,AS$5)*$R677)</f>
        <v>0</v>
      </c>
      <c r="AT677" s="3">
        <f>IF(AT$3=0,0,INDEX(Sheet1!RawDataCols,$C677,AT$5)*$R677)</f>
        <v>0</v>
      </c>
      <c r="AU677" s="3">
        <f>IF(AU$3=0,0,INDEX(Sheet1!RawDataCols,$C677,AU$5)*$R677)</f>
        <v>0</v>
      </c>
      <c r="AV677" s="3">
        <f>IF(AV$3=0,0,INDEX(Sheet1!RawDataCols,$C677,AV$5)*$R677)</f>
        <v>0</v>
      </c>
      <c r="AW677" s="3">
        <f>IF(AW$3=0,0,INDEX(Sheet1!RawDataCols,$C677,AW$5)*$R677)</f>
        <v>0</v>
      </c>
      <c r="AX677" s="3">
        <f>IF(AX$3=0,0,INDEX(Sheet1!RawDataCols,$C677,AX$5)*$R677)</f>
        <v>0</v>
      </c>
      <c r="AY677" s="3">
        <f>IF(AY$3=0,0,INDEX(Sheet1!RawDataCols,$C677,AY$5)*$R677)</f>
        <v>0</v>
      </c>
      <c r="AZ677" s="3">
        <f>IF(AZ$3=0,0,INDEX(Sheet1!RawDataCols,$C677,AZ$5)*$R677)</f>
        <v>0</v>
      </c>
      <c r="BA677" s="3">
        <f>IF(BA$3=0,0,INDEX(Sheet1!RawDataCols,$C677,BA$5)*$R677)</f>
        <v>0</v>
      </c>
      <c r="BB677" s="3">
        <f>IF(BB$3=0,0,INDEX(Sheet1!RawDataCols,$C677,BB$5)*$R677)</f>
        <v>0</v>
      </c>
      <c r="BC677" s="3">
        <f>IF(BC$3=0,0,INDEX(Sheet1!RawDataCols,$C677,BC$5)*$R677)</f>
        <v>0</v>
      </c>
      <c r="BD677" s="3">
        <f>IF(BD$3=0,0,INDEX(Sheet1!RawDataCols,$C677,BD$5)*$R677)</f>
        <v>0</v>
      </c>
      <c r="BE677" s="3">
        <f>IF(BE$3=0,0,INDEX(Sheet1!RawDataCols,$C677,BE$5)*$R677)</f>
        <v>0</v>
      </c>
      <c r="BF677" s="3">
        <f>IF(BF$3=0,0,INDEX(Sheet1!RawDataCols,$C677,BF$5)*$R677)</f>
        <v>0</v>
      </c>
      <c r="BG677" s="179">
        <f>IF(BG$3=0,0,INDEX(Sheet1!RawDataCols,$C677,BG$5)*$R677)</f>
        <v>0</v>
      </c>
      <c r="BH677" s="33">
        <f t="shared" si="115"/>
        <v>0</v>
      </c>
      <c r="BI677" s="33">
        <f t="shared" si="116"/>
        <v>0</v>
      </c>
      <c r="BJ677" s="33">
        <f t="shared" si="117"/>
        <v>0</v>
      </c>
      <c r="BK677" s="3">
        <f>IF(BK$3=0,0,INDEX(Sheet1!RawDataCols,$C677,BK$5)*$R677)</f>
        <v>0</v>
      </c>
      <c r="BL677" s="3">
        <f>IF(BL$3=0,0,INDEX(Sheet1!RawDataCols,$C677,BL$5)*$R677)</f>
        <v>0</v>
      </c>
      <c r="BM677" s="3">
        <f>IF(BM$3=0,0,INDEX(Sheet1!RawDataCols,$C677,BM$5)*$R677)</f>
        <v>65</v>
      </c>
      <c r="BN677" s="3">
        <f>IF(BN$3=0,0,INDEX(Sheet1!RawDataCols,$C677,BN$5)*$R677)</f>
        <v>0</v>
      </c>
      <c r="BO677" s="3">
        <f>IF(BO$3=0,0,INDEX(Sheet1!RawDataCols,$C677,BO$5)*$R677)</f>
        <v>0</v>
      </c>
      <c r="BP677" s="3">
        <f>IF(BP$3=0,0,INDEX(Sheet1!RawDataCols,$C677,BP$5)*$R677)</f>
        <v>0</v>
      </c>
      <c r="BQ677" s="3">
        <f t="shared" si="118"/>
        <v>0</v>
      </c>
      <c r="BR677" s="3">
        <f t="shared" si="119"/>
        <v>0</v>
      </c>
      <c r="BS677" s="3">
        <f t="shared" si="120"/>
        <v>0</v>
      </c>
      <c r="BT677" s="3">
        <f t="shared" si="121"/>
        <v>0</v>
      </c>
      <c r="BU677" s="3" t="str">
        <f>INDEX(Sheet1!$BS$2:$BS$1000,MATCH($A677,Sheet1!$A$2:$A$1000,0))</f>
        <v>13</v>
      </c>
      <c r="BV677" s="3">
        <f>INDEX(Sheet1!$BT$2:$BT$1000,MATCH($A677,Sheet1!$A$2:$A$1000,0))</f>
        <v>0</v>
      </c>
    </row>
    <row r="678" spans="1:74" x14ac:dyDescent="0.2">
      <c r="A678" s="247" t="s">
        <v>1423</v>
      </c>
      <c r="B678" s="3">
        <f>MATCH($A678,Sheet1!ACCOUNTNO,0)</f>
        <v>296</v>
      </c>
      <c r="C678" s="3">
        <f t="shared" si="114"/>
        <v>296</v>
      </c>
      <c r="D678" s="3" t="str">
        <f>IF(D$3=0,0,INDEX(Sheet1!RawDataCols,$C678,D$5))</f>
        <v>26220A09</v>
      </c>
      <c r="E678" s="3" t="str">
        <f>IF(E$3=0,0,INDEX(Sheet1!RawDataCols,$C678,E$5))</f>
        <v xml:space="preserve">26220          </v>
      </c>
      <c r="F678" s="3" t="str">
        <f>IF(F$3=0,0,INDEX(Sheet1!RawDataCols,$C678,F$5))</f>
        <v xml:space="preserve">A09            </v>
      </c>
      <c r="G678" s="3" t="str">
        <f>IF(G$3=0,0,INDEX(Sheet1!RawDataCols,$C678,G$5))</f>
        <v xml:space="preserve">               </v>
      </c>
      <c r="H678" s="3" t="str">
        <f>IF(H$3=0,0,INDEX(Sheet1!RawDataCols,$C678,H$5))</f>
        <v xml:space="preserve">               </v>
      </c>
      <c r="I678" s="3" t="str">
        <f>IF(I$3=0,0,INDEX(Sheet1!RawDataCols,$C678,I$5))</f>
        <v xml:space="preserve">               </v>
      </c>
      <c r="J678" s="3" t="str">
        <f>IF(J$3=0,0,INDEX(Sheet1!RawDataCols,$C678,J$5))</f>
        <v xml:space="preserve">               </v>
      </c>
      <c r="K678" s="3" t="str">
        <f>IF(K$3=0,0,INDEX(Sheet1!RawDataCols,$C678,K$5))</f>
        <v xml:space="preserve">               </v>
      </c>
      <c r="L678" s="3" t="str">
        <f>IF(L$3=0,0,INDEX(Sheet1!RawDataCols,$C678,L$5))</f>
        <v xml:space="preserve">               </v>
      </c>
      <c r="M678" s="3" t="str">
        <f>IF(M$3=0,0,INDEX(Sheet1!RawDataCols,$C678,M$5))</f>
        <v xml:space="preserve">F007  </v>
      </c>
      <c r="N678" s="3" t="str">
        <f>IF(N$3=0,0,INDEX(Sheet1!RawDataCols,$C678,N$5))</f>
        <v>Fire Systems Contract-11 Franklin St</v>
      </c>
      <c r="O678" s="3">
        <f>INDEX(Sheet1!RawDataCols,$C678,O$5)</f>
        <v>13</v>
      </c>
      <c r="P678" s="3" t="str">
        <f>INDEX(Sheet1!RawDataCols,$C678,P$5)</f>
        <v>Cost and Expenses</v>
      </c>
      <c r="Q678" s="3" t="str">
        <f>IF(Q$3=0,0,INDEX(Sheet1!RawDataCols,$C678,Q$5))</f>
        <v>I</v>
      </c>
      <c r="R678" s="3">
        <f>IF(OR(GL_Cat_Code=8,GL_Cat_Code=12,GL_Cat_Code=28,GL_Cat_Code=32,GL_Cat_Code=36,GL_Cat_Code=40),-1,1)</f>
        <v>1</v>
      </c>
      <c r="S678" s="3">
        <f>IF(OR(GL_Cat_Code=8,GL_Cat_Code=12,GL_Cat_Code=28,GL_Cat_Code=32,GL_Cat_Code=36,GL_Cat_Code=40),1,-1)</f>
        <v>-1</v>
      </c>
      <c r="T678" s="3">
        <f>IF(T$3=0,0,INDEX(Sheet1!RawDataCols,$C678,T$5)*$R678)</f>
        <v>0</v>
      </c>
      <c r="U678" s="3">
        <f>IF(U$3=0,0,INDEX(Sheet1!RawDataCols,$C678,U$5)*$R678)</f>
        <v>0</v>
      </c>
      <c r="V678" s="3">
        <f>IF(V$3=0,0,INDEX(Sheet1!RawDataCols,$C678,V$5)*$R678)</f>
        <v>0</v>
      </c>
      <c r="W678" s="3">
        <f>IF(W$3=0,0,INDEX(Sheet1!RawDataCols,$C678,W$5)*$R678)</f>
        <v>0</v>
      </c>
      <c r="X678" s="3">
        <f>IF(X$3=0,0,INDEX(Sheet1!RawDataCols,$C678,X$5)*$R678)</f>
        <v>0</v>
      </c>
      <c r="Y678" s="3">
        <f>IF(Y$3=0,0,INDEX(Sheet1!RawDataCols,$C678,Y$5)*$R678)</f>
        <v>0</v>
      </c>
      <c r="Z678" s="3">
        <f>IF(Z$3=0,0,INDEX(Sheet1!RawDataCols,$C678,Z$5)*$R678)</f>
        <v>0</v>
      </c>
      <c r="AA678" s="3">
        <f>IF(AA$3=0,0,INDEX(Sheet1!RawDataCols,$C678,AA$5)*$R678)</f>
        <v>0</v>
      </c>
      <c r="AB678" s="3">
        <f>IF(AB$3=0,0,INDEX(Sheet1!RawDataCols,$C678,AB$5)*$R678)</f>
        <v>0</v>
      </c>
      <c r="AC678" s="3">
        <f>IF(AC$3=0,0,INDEX(Sheet1!RawDataCols,$C678,AC$5)*$R678)</f>
        <v>0</v>
      </c>
      <c r="AD678" s="3">
        <f>IF(AD$3=0,0,INDEX(Sheet1!RawDataCols,$C678,AD$5)*$R678)</f>
        <v>0</v>
      </c>
      <c r="AE678" s="3">
        <f>IF(AE$3=0,0,INDEX(Sheet1!RawDataCols,$C678,AE$5)*$R678)</f>
        <v>0</v>
      </c>
      <c r="AF678" s="3">
        <f>IF(AF$3=0,0,INDEX(Sheet1!RawDataCols,$C678,AF$5)*$R678)</f>
        <v>0</v>
      </c>
      <c r="AG678" s="3">
        <f>IF(AG$3=0,0,INDEX(Sheet1!RawDataCols,$C678,AG$5)*$R678)</f>
        <v>0</v>
      </c>
      <c r="AH678" s="3">
        <f>IF(AH$3=0,0,INDEX(Sheet1!RawDataCols,$C678,AH$5)*$R678)</f>
        <v>0</v>
      </c>
      <c r="AI678" s="3">
        <f>IF(AI$3=0,0,INDEX(Sheet1!RawDataCols,$C678,AI$5)*$R678)</f>
        <v>0</v>
      </c>
      <c r="AJ678" s="3">
        <f>IF(AJ$3=0,0,INDEX(Sheet1!RawDataCols,$C678,AJ$5)*$R678)</f>
        <v>0</v>
      </c>
      <c r="AK678" s="3">
        <f>IF(AK$3=0,0,INDEX(Sheet1!RawDataCols,$C678,AK$5)*$R678)</f>
        <v>0</v>
      </c>
      <c r="AL678" s="3">
        <f>IF(AL$3=0,0,INDEX(Sheet1!RawDataCols,$C678,AL$5)*$R678)</f>
        <v>0</v>
      </c>
      <c r="AM678" s="3">
        <f>IF(AM$3=0,0,INDEX(Sheet1!RawDataCols,$C678,AM$5)*$R678)</f>
        <v>0</v>
      </c>
      <c r="AN678" s="3">
        <f>IF(AN$3=0,0,INDEX(Sheet1!RawDataCols,$C678,AN$5)*$R678)</f>
        <v>0</v>
      </c>
      <c r="AO678" s="3">
        <f>IF(AO$3=0,0,INDEX(Sheet1!RawDataCols,$C678,AO$5)*$R678)</f>
        <v>0</v>
      </c>
      <c r="AP678" s="3">
        <f>IF(AP$3=0,0,INDEX(Sheet1!RawDataCols,$C678,AP$5)*$R678)</f>
        <v>0</v>
      </c>
      <c r="AQ678" s="3">
        <f>IF(AQ$3=0,0,INDEX(Sheet1!RawDataCols,$C678,AQ$5)*$R678)</f>
        <v>0</v>
      </c>
      <c r="AR678" s="3">
        <f>IF(AR$3=0,0,INDEX(Sheet1!RawDataCols,$C678,AR$5)*$R678)</f>
        <v>0</v>
      </c>
      <c r="AS678" s="3">
        <f>IF(AS$3=0,0,INDEX(Sheet1!RawDataCols,$C678,AS$5)*$R678)</f>
        <v>0</v>
      </c>
      <c r="AT678" s="3">
        <f>IF(AT$3=0,0,INDEX(Sheet1!RawDataCols,$C678,AT$5)*$R678)</f>
        <v>0</v>
      </c>
      <c r="AU678" s="3">
        <f>IF(AU$3=0,0,INDEX(Sheet1!RawDataCols,$C678,AU$5)*$R678)</f>
        <v>0</v>
      </c>
      <c r="AV678" s="3">
        <f>IF(AV$3=0,0,INDEX(Sheet1!RawDataCols,$C678,AV$5)*$R678)</f>
        <v>0</v>
      </c>
      <c r="AW678" s="3">
        <f>IF(AW$3=0,0,INDEX(Sheet1!RawDataCols,$C678,AW$5)*$R678)</f>
        <v>0</v>
      </c>
      <c r="AX678" s="3">
        <f>IF(AX$3=0,0,INDEX(Sheet1!RawDataCols,$C678,AX$5)*$R678)</f>
        <v>0</v>
      </c>
      <c r="AY678" s="3">
        <f>IF(AY$3=0,0,INDEX(Sheet1!RawDataCols,$C678,AY$5)*$R678)</f>
        <v>0</v>
      </c>
      <c r="AZ678" s="3">
        <f>IF(AZ$3=0,0,INDEX(Sheet1!RawDataCols,$C678,AZ$5)*$R678)</f>
        <v>0</v>
      </c>
      <c r="BA678" s="3">
        <f>IF(BA$3=0,0,INDEX(Sheet1!RawDataCols,$C678,BA$5)*$R678)</f>
        <v>0</v>
      </c>
      <c r="BB678" s="3">
        <f>IF(BB$3=0,0,INDEX(Sheet1!RawDataCols,$C678,BB$5)*$R678)</f>
        <v>233.26</v>
      </c>
      <c r="BC678" s="3">
        <f>IF(BC$3=0,0,INDEX(Sheet1!RawDataCols,$C678,BC$5)*$R678)</f>
        <v>0</v>
      </c>
      <c r="BD678" s="3">
        <f>IF(BD$3=0,0,INDEX(Sheet1!RawDataCols,$C678,BD$5)*$R678)</f>
        <v>0</v>
      </c>
      <c r="BE678" s="3">
        <f>IF(BE$3=0,0,INDEX(Sheet1!RawDataCols,$C678,BE$5)*$R678)</f>
        <v>233.26</v>
      </c>
      <c r="BF678" s="3">
        <f>IF(BF$3=0,0,INDEX(Sheet1!RawDataCols,$C678,BF$5)*$R678)</f>
        <v>0</v>
      </c>
      <c r="BG678" s="179">
        <f>IF(BG$3=0,0,INDEX(Sheet1!RawDataCols,$C678,BG$5)*$R678)</f>
        <v>0</v>
      </c>
      <c r="BH678" s="33">
        <f t="shared" si="115"/>
        <v>233.26</v>
      </c>
      <c r="BI678" s="33">
        <f t="shared" si="116"/>
        <v>0</v>
      </c>
      <c r="BJ678" s="33">
        <f t="shared" si="117"/>
        <v>0</v>
      </c>
      <c r="BK678" s="3">
        <f>IF(BK$3=0,0,INDEX(Sheet1!RawDataCols,$C678,BK$5)*$R678)</f>
        <v>0</v>
      </c>
      <c r="BL678" s="3">
        <f>IF(BL$3=0,0,INDEX(Sheet1!RawDataCols,$C678,BL$5)*$R678)</f>
        <v>0</v>
      </c>
      <c r="BM678" s="3">
        <f>IF(BM$3=0,0,INDEX(Sheet1!RawDataCols,$C678,BM$5)*$R678)</f>
        <v>0</v>
      </c>
      <c r="BN678" s="3">
        <f>IF(BN$3=0,0,INDEX(Sheet1!RawDataCols,$C678,BN$5)*$R678)</f>
        <v>0</v>
      </c>
      <c r="BO678" s="3">
        <f>IF(BO$3=0,0,INDEX(Sheet1!RawDataCols,$C678,BO$5)*$R678)</f>
        <v>8.0649999999999995</v>
      </c>
      <c r="BP678" s="3">
        <f>IF(BP$3=0,0,INDEX(Sheet1!RawDataCols,$C678,BP$5)*$R678)</f>
        <v>0</v>
      </c>
      <c r="BQ678" s="3">
        <f t="shared" si="118"/>
        <v>0</v>
      </c>
      <c r="BR678" s="3">
        <f t="shared" si="119"/>
        <v>0</v>
      </c>
      <c r="BS678" s="3">
        <f t="shared" si="120"/>
        <v>0</v>
      </c>
      <c r="BT678" s="3">
        <f t="shared" si="121"/>
        <v>233.26</v>
      </c>
      <c r="BU678" s="3" t="str">
        <f>INDEX(Sheet1!$BS$2:$BS$1000,MATCH($A678,Sheet1!$A$2:$A$1000,0))</f>
        <v>13</v>
      </c>
      <c r="BV678" s="3">
        <f>INDEX(Sheet1!$BT$2:$BT$1000,MATCH($A678,Sheet1!$A$2:$A$1000,0))</f>
        <v>233.26</v>
      </c>
    </row>
    <row r="679" spans="1:74" x14ac:dyDescent="0.2">
      <c r="A679" s="247" t="s">
        <v>1431</v>
      </c>
      <c r="B679" s="3">
        <f>MATCH($A679,Sheet1!ACCOUNTNO,0)</f>
        <v>309</v>
      </c>
      <c r="C679" s="3">
        <f t="shared" si="114"/>
        <v>309</v>
      </c>
      <c r="D679" s="3" t="str">
        <f>IF(D$3=0,0,INDEX(Sheet1!RawDataCols,$C679,D$5))</f>
        <v>26300A03</v>
      </c>
      <c r="E679" s="3" t="str">
        <f>IF(E$3=0,0,INDEX(Sheet1!RawDataCols,$C679,E$5))</f>
        <v xml:space="preserve">26300          </v>
      </c>
      <c r="F679" s="3" t="str">
        <f>IF(F$3=0,0,INDEX(Sheet1!RawDataCols,$C679,F$5))</f>
        <v xml:space="preserve">A03            </v>
      </c>
      <c r="G679" s="3" t="str">
        <f>IF(G$3=0,0,INDEX(Sheet1!RawDataCols,$C679,G$5))</f>
        <v xml:space="preserve">               </v>
      </c>
      <c r="H679" s="3" t="str">
        <f>IF(H$3=0,0,INDEX(Sheet1!RawDataCols,$C679,H$5))</f>
        <v xml:space="preserve">               </v>
      </c>
      <c r="I679" s="3" t="str">
        <f>IF(I$3=0,0,INDEX(Sheet1!RawDataCols,$C679,I$5))</f>
        <v xml:space="preserve">               </v>
      </c>
      <c r="J679" s="3" t="str">
        <f>IF(J$3=0,0,INDEX(Sheet1!RawDataCols,$C679,J$5))</f>
        <v xml:space="preserve">               </v>
      </c>
      <c r="K679" s="3" t="str">
        <f>IF(K$3=0,0,INDEX(Sheet1!RawDataCols,$C679,K$5))</f>
        <v xml:space="preserve">               </v>
      </c>
      <c r="L679" s="3" t="str">
        <f>IF(L$3=0,0,INDEX(Sheet1!RawDataCols,$C679,L$5))</f>
        <v xml:space="preserve">               </v>
      </c>
      <c r="M679" s="3" t="str">
        <f>IF(M$3=0,0,INDEX(Sheet1!RawDataCols,$C679,M$5))</f>
        <v xml:space="preserve">F007  </v>
      </c>
      <c r="N679" s="3" t="str">
        <f>IF(N$3=0,0,INDEX(Sheet1!RawDataCols,$C679,N$5))</f>
        <v>Garden R &amp; M-33 Franklin St</v>
      </c>
      <c r="O679" s="3">
        <f>INDEX(Sheet1!RawDataCols,$C679,O$5)</f>
        <v>13</v>
      </c>
      <c r="P679" s="3" t="str">
        <f>INDEX(Sheet1!RawDataCols,$C679,P$5)</f>
        <v>Cost and Expenses</v>
      </c>
      <c r="Q679" s="3" t="str">
        <f>IF(Q$3=0,0,INDEX(Sheet1!RawDataCols,$C679,Q$5))</f>
        <v>I</v>
      </c>
      <c r="R679" s="3">
        <f>IF(OR(GL_Cat_Code=8,GL_Cat_Code=12,GL_Cat_Code=28,GL_Cat_Code=32,GL_Cat_Code=36,GL_Cat_Code=40),-1,1)</f>
        <v>1</v>
      </c>
      <c r="S679" s="3">
        <f>IF(OR(GL_Cat_Code=8,GL_Cat_Code=12,GL_Cat_Code=28,GL_Cat_Code=32,GL_Cat_Code=36,GL_Cat_Code=40),1,-1)</f>
        <v>-1</v>
      </c>
      <c r="T679" s="3">
        <f>IF(T$3=0,0,INDEX(Sheet1!RawDataCols,$C679,T$5)*$R679)</f>
        <v>0</v>
      </c>
      <c r="U679" s="3">
        <f>IF(U$3=0,0,INDEX(Sheet1!RawDataCols,$C679,U$5)*$R679)</f>
        <v>0</v>
      </c>
      <c r="V679" s="3">
        <f>IF(V$3=0,0,INDEX(Sheet1!RawDataCols,$C679,V$5)*$R679)</f>
        <v>0</v>
      </c>
      <c r="W679" s="3">
        <f>IF(W$3=0,0,INDEX(Sheet1!RawDataCols,$C679,W$5)*$R679)</f>
        <v>0</v>
      </c>
      <c r="X679" s="3">
        <f>IF(X$3=0,0,INDEX(Sheet1!RawDataCols,$C679,X$5)*$R679)</f>
        <v>0</v>
      </c>
      <c r="Y679" s="3">
        <f>IF(Y$3=0,0,INDEX(Sheet1!RawDataCols,$C679,Y$5)*$R679)</f>
        <v>0</v>
      </c>
      <c r="Z679" s="3">
        <f>IF(Z$3=0,0,INDEX(Sheet1!RawDataCols,$C679,Z$5)*$R679)</f>
        <v>0</v>
      </c>
      <c r="AA679" s="3">
        <f>IF(AA$3=0,0,INDEX(Sheet1!RawDataCols,$C679,AA$5)*$R679)</f>
        <v>0</v>
      </c>
      <c r="AB679" s="3">
        <f>IF(AB$3=0,0,INDEX(Sheet1!RawDataCols,$C679,AB$5)*$R679)</f>
        <v>0</v>
      </c>
      <c r="AC679" s="3">
        <f>IF(AC$3=0,0,INDEX(Sheet1!RawDataCols,$C679,AC$5)*$R679)</f>
        <v>0</v>
      </c>
      <c r="AD679" s="3">
        <f>IF(AD$3=0,0,INDEX(Sheet1!RawDataCols,$C679,AD$5)*$R679)</f>
        <v>0</v>
      </c>
      <c r="AE679" s="3">
        <f>IF(AE$3=0,0,INDEX(Sheet1!RawDataCols,$C679,AE$5)*$R679)</f>
        <v>0</v>
      </c>
      <c r="AF679" s="3">
        <f>IF(AF$3=0,0,INDEX(Sheet1!RawDataCols,$C679,AF$5)*$R679)</f>
        <v>0</v>
      </c>
      <c r="AG679" s="3">
        <f>IF(AG$3=0,0,INDEX(Sheet1!RawDataCols,$C679,AG$5)*$R679)</f>
        <v>0</v>
      </c>
      <c r="AH679" s="3">
        <f>IF(AH$3=0,0,INDEX(Sheet1!RawDataCols,$C679,AH$5)*$R679)</f>
        <v>0</v>
      </c>
      <c r="AI679" s="3">
        <f>IF(AI$3=0,0,INDEX(Sheet1!RawDataCols,$C679,AI$5)*$R679)</f>
        <v>0</v>
      </c>
      <c r="AJ679" s="3">
        <f>IF(AJ$3=0,0,INDEX(Sheet1!RawDataCols,$C679,AJ$5)*$R679)</f>
        <v>0</v>
      </c>
      <c r="AK679" s="3">
        <f>IF(AK$3=0,0,INDEX(Sheet1!RawDataCols,$C679,AK$5)*$R679)</f>
        <v>0</v>
      </c>
      <c r="AL679" s="3">
        <f>IF(AL$3=0,0,INDEX(Sheet1!RawDataCols,$C679,AL$5)*$R679)</f>
        <v>0</v>
      </c>
      <c r="AM679" s="3">
        <f>IF(AM$3=0,0,INDEX(Sheet1!RawDataCols,$C679,AM$5)*$R679)</f>
        <v>0</v>
      </c>
      <c r="AN679" s="3">
        <f>IF(AN$3=0,0,INDEX(Sheet1!RawDataCols,$C679,AN$5)*$R679)</f>
        <v>0</v>
      </c>
      <c r="AO679" s="3">
        <f>IF(AO$3=0,0,INDEX(Sheet1!RawDataCols,$C679,AO$5)*$R679)</f>
        <v>0</v>
      </c>
      <c r="AP679" s="3">
        <f>IF(AP$3=0,0,INDEX(Sheet1!RawDataCols,$C679,AP$5)*$R679)</f>
        <v>0</v>
      </c>
      <c r="AQ679" s="3">
        <f>IF(AQ$3=0,0,INDEX(Sheet1!RawDataCols,$C679,AQ$5)*$R679)</f>
        <v>0</v>
      </c>
      <c r="AR679" s="3">
        <f>IF(AR$3=0,0,INDEX(Sheet1!RawDataCols,$C679,AR$5)*$R679)</f>
        <v>0</v>
      </c>
      <c r="AS679" s="3">
        <f>IF(AS$3=0,0,INDEX(Sheet1!RawDataCols,$C679,AS$5)*$R679)</f>
        <v>0</v>
      </c>
      <c r="AT679" s="3">
        <f>IF(AT$3=0,0,INDEX(Sheet1!RawDataCols,$C679,AT$5)*$R679)</f>
        <v>0</v>
      </c>
      <c r="AU679" s="3">
        <f>IF(AU$3=0,0,INDEX(Sheet1!RawDataCols,$C679,AU$5)*$R679)</f>
        <v>0</v>
      </c>
      <c r="AV679" s="3">
        <f>IF(AV$3=0,0,INDEX(Sheet1!RawDataCols,$C679,AV$5)*$R679)</f>
        <v>0</v>
      </c>
      <c r="AW679" s="3">
        <f>IF(AW$3=0,0,INDEX(Sheet1!RawDataCols,$C679,AW$5)*$R679)</f>
        <v>0</v>
      </c>
      <c r="AX679" s="3">
        <f>IF(AX$3=0,0,INDEX(Sheet1!RawDataCols,$C679,AX$5)*$R679)</f>
        <v>0</v>
      </c>
      <c r="AY679" s="3">
        <f>IF(AY$3=0,0,INDEX(Sheet1!RawDataCols,$C679,AY$5)*$R679)</f>
        <v>0</v>
      </c>
      <c r="AZ679" s="3">
        <f>IF(AZ$3=0,0,INDEX(Sheet1!RawDataCols,$C679,AZ$5)*$R679)</f>
        <v>0</v>
      </c>
      <c r="BA679" s="3">
        <f>IF(BA$3=0,0,INDEX(Sheet1!RawDataCols,$C679,BA$5)*$R679)</f>
        <v>0</v>
      </c>
      <c r="BB679" s="3">
        <f>IF(BB$3=0,0,INDEX(Sheet1!RawDataCols,$C679,BB$5)*$R679)</f>
        <v>0</v>
      </c>
      <c r="BC679" s="3">
        <f>IF(BC$3=0,0,INDEX(Sheet1!RawDataCols,$C679,BC$5)*$R679)</f>
        <v>0</v>
      </c>
      <c r="BD679" s="3">
        <f>IF(BD$3=0,0,INDEX(Sheet1!RawDataCols,$C679,BD$5)*$R679)</f>
        <v>0</v>
      </c>
      <c r="BE679" s="3">
        <f>IF(BE$3=0,0,INDEX(Sheet1!RawDataCols,$C679,BE$5)*$R679)</f>
        <v>0</v>
      </c>
      <c r="BF679" s="3">
        <f>IF(BF$3=0,0,INDEX(Sheet1!RawDataCols,$C679,BF$5)*$R679)</f>
        <v>0</v>
      </c>
      <c r="BG679" s="179">
        <f>IF(BG$3=0,0,INDEX(Sheet1!RawDataCols,$C679,BG$5)*$R679)</f>
        <v>0</v>
      </c>
      <c r="BH679" s="33">
        <f t="shared" si="115"/>
        <v>0</v>
      </c>
      <c r="BI679" s="33">
        <f t="shared" si="116"/>
        <v>0</v>
      </c>
      <c r="BJ679" s="33">
        <f t="shared" si="117"/>
        <v>0</v>
      </c>
      <c r="BK679" s="3">
        <f>IF(BK$3=0,0,INDEX(Sheet1!RawDataCols,$C679,BK$5)*$R679)</f>
        <v>0</v>
      </c>
      <c r="BL679" s="3">
        <f>IF(BL$3=0,0,INDEX(Sheet1!RawDataCols,$C679,BL$5)*$R679)</f>
        <v>0</v>
      </c>
      <c r="BM679" s="3">
        <f>IF(BM$3=0,0,INDEX(Sheet1!RawDataCols,$C679,BM$5)*$R679)</f>
        <v>0</v>
      </c>
      <c r="BN679" s="3">
        <f>IF(BN$3=0,0,INDEX(Sheet1!RawDataCols,$C679,BN$5)*$R679)</f>
        <v>0</v>
      </c>
      <c r="BO679" s="3">
        <f>IF(BO$3=0,0,INDEX(Sheet1!RawDataCols,$C679,BO$5)*$R679)</f>
        <v>2.2131249999999998</v>
      </c>
      <c r="BP679" s="3">
        <f>IF(BP$3=0,0,INDEX(Sheet1!RawDataCols,$C679,BP$5)*$R679)</f>
        <v>0</v>
      </c>
      <c r="BQ679" s="3">
        <f t="shared" si="118"/>
        <v>0</v>
      </c>
      <c r="BR679" s="3">
        <f t="shared" si="119"/>
        <v>0</v>
      </c>
      <c r="BS679" s="3">
        <f t="shared" si="120"/>
        <v>0</v>
      </c>
      <c r="BT679" s="3">
        <f t="shared" si="121"/>
        <v>0</v>
      </c>
      <c r="BU679" s="3" t="str">
        <f>INDEX(Sheet1!$BS$2:$BS$1000,MATCH($A679,Sheet1!$A$2:$A$1000,0))</f>
        <v>13</v>
      </c>
      <c r="BV679" s="3">
        <f>INDEX(Sheet1!$BT$2:$BT$1000,MATCH($A679,Sheet1!$A$2:$A$1000,0))</f>
        <v>0</v>
      </c>
    </row>
    <row r="680" spans="1:74" x14ac:dyDescent="0.2">
      <c r="A680" s="247" t="s">
        <v>1454</v>
      </c>
      <c r="B680" s="3">
        <f>MATCH($A680,Sheet1!ACCOUNTNO,0)</f>
        <v>315</v>
      </c>
      <c r="C680" s="3">
        <f t="shared" si="114"/>
        <v>315</v>
      </c>
      <c r="D680" s="3" t="str">
        <f>IF(D$3=0,0,INDEX(Sheet1!RawDataCols,$C680,D$5))</f>
        <v>26360A02</v>
      </c>
      <c r="E680" s="3" t="str">
        <f>IF(E$3=0,0,INDEX(Sheet1!RawDataCols,$C680,E$5))</f>
        <v xml:space="preserve">26360          </v>
      </c>
      <c r="F680" s="3" t="str">
        <f>IF(F$3=0,0,INDEX(Sheet1!RawDataCols,$C680,F$5))</f>
        <v xml:space="preserve">A02            </v>
      </c>
      <c r="G680" s="3" t="str">
        <f>IF(G$3=0,0,INDEX(Sheet1!RawDataCols,$C680,G$5))</f>
        <v xml:space="preserve">               </v>
      </c>
      <c r="H680" s="3" t="str">
        <f>IF(H$3=0,0,INDEX(Sheet1!RawDataCols,$C680,H$5))</f>
        <v xml:space="preserve">               </v>
      </c>
      <c r="I680" s="3" t="str">
        <f>IF(I$3=0,0,INDEX(Sheet1!RawDataCols,$C680,I$5))</f>
        <v xml:space="preserve">               </v>
      </c>
      <c r="J680" s="3" t="str">
        <f>IF(J$3=0,0,INDEX(Sheet1!RawDataCols,$C680,J$5))</f>
        <v xml:space="preserve">               </v>
      </c>
      <c r="K680" s="3" t="str">
        <f>IF(K$3=0,0,INDEX(Sheet1!RawDataCols,$C680,K$5))</f>
        <v xml:space="preserve">               </v>
      </c>
      <c r="L680" s="3" t="str">
        <f>IF(L$3=0,0,INDEX(Sheet1!RawDataCols,$C680,L$5))</f>
        <v xml:space="preserve">               </v>
      </c>
      <c r="M680" s="3" t="str">
        <f>IF(M$3=0,0,INDEX(Sheet1!RawDataCols,$C680,M$5))</f>
        <v xml:space="preserve">F007  </v>
      </c>
      <c r="N680" s="3" t="str">
        <f>IF(N$3=0,0,INDEX(Sheet1!RawDataCols,$C680,N$5))</f>
        <v>Lifts - Contracts-200 East Tce</v>
      </c>
      <c r="O680" s="3">
        <f>INDEX(Sheet1!RawDataCols,$C680,O$5)</f>
        <v>13</v>
      </c>
      <c r="P680" s="3" t="str">
        <f>INDEX(Sheet1!RawDataCols,$C680,P$5)</f>
        <v>Cost and Expenses</v>
      </c>
      <c r="Q680" s="3" t="str">
        <f>IF(Q$3=0,0,INDEX(Sheet1!RawDataCols,$C680,Q$5))</f>
        <v>I</v>
      </c>
      <c r="R680" s="3">
        <f>IF(OR(GL_Cat_Code=8,GL_Cat_Code=12,GL_Cat_Code=28,GL_Cat_Code=32,GL_Cat_Code=36,GL_Cat_Code=40),-1,1)</f>
        <v>1</v>
      </c>
      <c r="S680" s="3">
        <f>IF(OR(GL_Cat_Code=8,GL_Cat_Code=12,GL_Cat_Code=28,GL_Cat_Code=32,GL_Cat_Code=36,GL_Cat_Code=40),1,-1)</f>
        <v>-1</v>
      </c>
      <c r="T680" s="3">
        <f>IF(T$3=0,0,INDEX(Sheet1!RawDataCols,$C680,T$5)*$R680)</f>
        <v>0</v>
      </c>
      <c r="U680" s="3">
        <f>IF(U$3=0,0,INDEX(Sheet1!RawDataCols,$C680,U$5)*$R680)</f>
        <v>0</v>
      </c>
      <c r="V680" s="3">
        <f>IF(V$3=0,0,INDEX(Sheet1!RawDataCols,$C680,V$5)*$R680)</f>
        <v>0</v>
      </c>
      <c r="W680" s="3">
        <f>IF(W$3=0,0,INDEX(Sheet1!RawDataCols,$C680,W$5)*$R680)</f>
        <v>0</v>
      </c>
      <c r="X680" s="3">
        <f>IF(X$3=0,0,INDEX(Sheet1!RawDataCols,$C680,X$5)*$R680)</f>
        <v>0</v>
      </c>
      <c r="Y680" s="3">
        <f>IF(Y$3=0,0,INDEX(Sheet1!RawDataCols,$C680,Y$5)*$R680)</f>
        <v>0</v>
      </c>
      <c r="Z680" s="3">
        <f>IF(Z$3=0,0,INDEX(Sheet1!RawDataCols,$C680,Z$5)*$R680)</f>
        <v>0</v>
      </c>
      <c r="AA680" s="3">
        <f>IF(AA$3=0,0,INDEX(Sheet1!RawDataCols,$C680,AA$5)*$R680)</f>
        <v>0</v>
      </c>
      <c r="AB680" s="3">
        <f>IF(AB$3=0,0,INDEX(Sheet1!RawDataCols,$C680,AB$5)*$R680)</f>
        <v>0</v>
      </c>
      <c r="AC680" s="3">
        <f>IF(AC$3=0,0,INDEX(Sheet1!RawDataCols,$C680,AC$5)*$R680)</f>
        <v>0</v>
      </c>
      <c r="AD680" s="3">
        <f>IF(AD$3=0,0,INDEX(Sheet1!RawDataCols,$C680,AD$5)*$R680)</f>
        <v>0</v>
      </c>
      <c r="AE680" s="3">
        <f>IF(AE$3=0,0,INDEX(Sheet1!RawDataCols,$C680,AE$5)*$R680)</f>
        <v>0</v>
      </c>
      <c r="AF680" s="3">
        <f>IF(AF$3=0,0,INDEX(Sheet1!RawDataCols,$C680,AF$5)*$R680)</f>
        <v>0</v>
      </c>
      <c r="AG680" s="3">
        <f>IF(AG$3=0,0,INDEX(Sheet1!RawDataCols,$C680,AG$5)*$R680)</f>
        <v>0</v>
      </c>
      <c r="AH680" s="3">
        <f>IF(AH$3=0,0,INDEX(Sheet1!RawDataCols,$C680,AH$5)*$R680)</f>
        <v>0</v>
      </c>
      <c r="AI680" s="3">
        <f>IF(AI$3=0,0,INDEX(Sheet1!RawDataCols,$C680,AI$5)*$R680)</f>
        <v>0</v>
      </c>
      <c r="AJ680" s="3">
        <f>IF(AJ$3=0,0,INDEX(Sheet1!RawDataCols,$C680,AJ$5)*$R680)</f>
        <v>0</v>
      </c>
      <c r="AK680" s="3">
        <f>IF(AK$3=0,0,INDEX(Sheet1!RawDataCols,$C680,AK$5)*$R680)</f>
        <v>0</v>
      </c>
      <c r="AL680" s="3">
        <f>IF(AL$3=0,0,INDEX(Sheet1!RawDataCols,$C680,AL$5)*$R680)</f>
        <v>0</v>
      </c>
      <c r="AM680" s="3">
        <f>IF(AM$3=0,0,INDEX(Sheet1!RawDataCols,$C680,AM$5)*$R680)</f>
        <v>0</v>
      </c>
      <c r="AN680" s="3">
        <f>IF(AN$3=0,0,INDEX(Sheet1!RawDataCols,$C680,AN$5)*$R680)</f>
        <v>0</v>
      </c>
      <c r="AO680" s="3">
        <f>IF(AO$3=0,0,INDEX(Sheet1!RawDataCols,$C680,AO$5)*$R680)</f>
        <v>0</v>
      </c>
      <c r="AP680" s="3">
        <f>IF(AP$3=0,0,INDEX(Sheet1!RawDataCols,$C680,AP$5)*$R680)</f>
        <v>0</v>
      </c>
      <c r="AQ680" s="3">
        <f>IF(AQ$3=0,0,INDEX(Sheet1!RawDataCols,$C680,AQ$5)*$R680)</f>
        <v>0</v>
      </c>
      <c r="AR680" s="3">
        <f>IF(AR$3=0,0,INDEX(Sheet1!RawDataCols,$C680,AR$5)*$R680)</f>
        <v>0</v>
      </c>
      <c r="AS680" s="3">
        <f>IF(AS$3=0,0,INDEX(Sheet1!RawDataCols,$C680,AS$5)*$R680)</f>
        <v>0</v>
      </c>
      <c r="AT680" s="3">
        <f>IF(AT$3=0,0,INDEX(Sheet1!RawDataCols,$C680,AT$5)*$R680)</f>
        <v>0</v>
      </c>
      <c r="AU680" s="3">
        <f>IF(AU$3=0,0,INDEX(Sheet1!RawDataCols,$C680,AU$5)*$R680)</f>
        <v>0</v>
      </c>
      <c r="AV680" s="3">
        <f>IF(AV$3=0,0,INDEX(Sheet1!RawDataCols,$C680,AV$5)*$R680)</f>
        <v>0</v>
      </c>
      <c r="AW680" s="3">
        <f>IF(AW$3=0,0,INDEX(Sheet1!RawDataCols,$C680,AW$5)*$R680)</f>
        <v>0</v>
      </c>
      <c r="AX680" s="3">
        <f>IF(AX$3=0,0,INDEX(Sheet1!RawDataCols,$C680,AX$5)*$R680)</f>
        <v>0</v>
      </c>
      <c r="AY680" s="3">
        <f>IF(AY$3=0,0,INDEX(Sheet1!RawDataCols,$C680,AY$5)*$R680)</f>
        <v>0</v>
      </c>
      <c r="AZ680" s="3">
        <f>IF(AZ$3=0,0,INDEX(Sheet1!RawDataCols,$C680,AZ$5)*$R680)</f>
        <v>0</v>
      </c>
      <c r="BA680" s="3">
        <f>IF(BA$3=0,0,INDEX(Sheet1!RawDataCols,$C680,BA$5)*$R680)</f>
        <v>0</v>
      </c>
      <c r="BB680" s="3">
        <f>IF(BB$3=0,0,INDEX(Sheet1!RawDataCols,$C680,BB$5)*$R680)</f>
        <v>0</v>
      </c>
      <c r="BC680" s="3">
        <f>IF(BC$3=0,0,INDEX(Sheet1!RawDataCols,$C680,BC$5)*$R680)</f>
        <v>0</v>
      </c>
      <c r="BD680" s="3">
        <f>IF(BD$3=0,0,INDEX(Sheet1!RawDataCols,$C680,BD$5)*$R680)</f>
        <v>0</v>
      </c>
      <c r="BE680" s="3">
        <f>IF(BE$3=0,0,INDEX(Sheet1!RawDataCols,$C680,BE$5)*$R680)</f>
        <v>0</v>
      </c>
      <c r="BF680" s="3">
        <f>IF(BF$3=0,0,INDEX(Sheet1!RawDataCols,$C680,BF$5)*$R680)</f>
        <v>0</v>
      </c>
      <c r="BG680" s="179">
        <f>IF(BG$3=0,0,INDEX(Sheet1!RawDataCols,$C680,BG$5)*$R680)</f>
        <v>0</v>
      </c>
      <c r="BH680" s="33">
        <f t="shared" si="115"/>
        <v>0</v>
      </c>
      <c r="BI680" s="33">
        <f t="shared" si="116"/>
        <v>0</v>
      </c>
      <c r="BJ680" s="33">
        <f t="shared" si="117"/>
        <v>0</v>
      </c>
      <c r="BK680" s="3">
        <f>IF(BK$3=0,0,INDEX(Sheet1!RawDataCols,$C680,BK$5)*$R680)</f>
        <v>0</v>
      </c>
      <c r="BL680" s="3">
        <f>IF(BL$3=0,0,INDEX(Sheet1!RawDataCols,$C680,BL$5)*$R680)</f>
        <v>0</v>
      </c>
      <c r="BM680" s="3">
        <f>IF(BM$3=0,0,INDEX(Sheet1!RawDataCols,$C680,BM$5)*$R680)</f>
        <v>57.670625000000001</v>
      </c>
      <c r="BN680" s="3">
        <f>IF(BN$3=0,0,INDEX(Sheet1!RawDataCols,$C680,BN$5)*$R680)</f>
        <v>0</v>
      </c>
      <c r="BO680" s="3">
        <f>IF(BO$3=0,0,INDEX(Sheet1!RawDataCols,$C680,BO$5)*$R680)</f>
        <v>0</v>
      </c>
      <c r="BP680" s="3">
        <f>IF(BP$3=0,0,INDEX(Sheet1!RawDataCols,$C680,BP$5)*$R680)</f>
        <v>0</v>
      </c>
      <c r="BQ680" s="3">
        <f t="shared" si="118"/>
        <v>0</v>
      </c>
      <c r="BR680" s="3">
        <f t="shared" si="119"/>
        <v>0</v>
      </c>
      <c r="BS680" s="3">
        <f t="shared" si="120"/>
        <v>0</v>
      </c>
      <c r="BT680" s="3">
        <f t="shared" si="121"/>
        <v>0</v>
      </c>
      <c r="BU680" s="3" t="str">
        <f>INDEX(Sheet1!$BS$2:$BS$1000,MATCH($A680,Sheet1!$A$2:$A$1000,0))</f>
        <v>13</v>
      </c>
      <c r="BV680" s="3">
        <f>INDEX(Sheet1!$BT$2:$BT$1000,MATCH($A680,Sheet1!$A$2:$A$1000,0))</f>
        <v>0</v>
      </c>
    </row>
    <row r="681" spans="1:74" x14ac:dyDescent="0.2">
      <c r="A681" s="247" t="s">
        <v>1470</v>
      </c>
      <c r="B681" s="3">
        <f>MATCH($A681,Sheet1!ACCOUNTNO,0)</f>
        <v>323</v>
      </c>
      <c r="C681" s="3">
        <f t="shared" si="114"/>
        <v>323</v>
      </c>
      <c r="D681" s="3" t="str">
        <f>IF(D$3=0,0,INDEX(Sheet1!RawDataCols,$C681,D$5))</f>
        <v>26460A01</v>
      </c>
      <c r="E681" s="3" t="str">
        <f>IF(E$3=0,0,INDEX(Sheet1!RawDataCols,$C681,E$5))</f>
        <v xml:space="preserve">26460          </v>
      </c>
      <c r="F681" s="3" t="str">
        <f>IF(F$3=0,0,INDEX(Sheet1!RawDataCols,$C681,F$5))</f>
        <v xml:space="preserve">A01            </v>
      </c>
      <c r="G681" s="3" t="str">
        <f>IF(G$3=0,0,INDEX(Sheet1!RawDataCols,$C681,G$5))</f>
        <v xml:space="preserve">               </v>
      </c>
      <c r="H681" s="3" t="str">
        <f>IF(H$3=0,0,INDEX(Sheet1!RawDataCols,$C681,H$5))</f>
        <v xml:space="preserve">               </v>
      </c>
      <c r="I681" s="3" t="str">
        <f>IF(I$3=0,0,INDEX(Sheet1!RawDataCols,$C681,I$5))</f>
        <v xml:space="preserve">               </v>
      </c>
      <c r="J681" s="3" t="str">
        <f>IF(J$3=0,0,INDEX(Sheet1!RawDataCols,$C681,J$5))</f>
        <v xml:space="preserve">               </v>
      </c>
      <c r="K681" s="3" t="str">
        <f>IF(K$3=0,0,INDEX(Sheet1!RawDataCols,$C681,K$5))</f>
        <v xml:space="preserve">               </v>
      </c>
      <c r="L681" s="3" t="str">
        <f>IF(L$3=0,0,INDEX(Sheet1!RawDataCols,$C681,L$5))</f>
        <v xml:space="preserve">               </v>
      </c>
      <c r="M681" s="3" t="str">
        <f>IF(M$3=0,0,INDEX(Sheet1!RawDataCols,$C681,M$5))</f>
        <v xml:space="preserve">F007  </v>
      </c>
      <c r="N681" s="3" t="str">
        <f>IF(N$3=0,0,INDEX(Sheet1!RawDataCols,$C681,N$5))</f>
        <v>Other R &amp; M-6 Circuit Dr</v>
      </c>
      <c r="O681" s="3">
        <f>INDEX(Sheet1!RawDataCols,$C681,O$5)</f>
        <v>13</v>
      </c>
      <c r="P681" s="3" t="str">
        <f>INDEX(Sheet1!RawDataCols,$C681,P$5)</f>
        <v>Cost and Expenses</v>
      </c>
      <c r="Q681" s="3" t="str">
        <f>IF(Q$3=0,0,INDEX(Sheet1!RawDataCols,$C681,Q$5))</f>
        <v>I</v>
      </c>
      <c r="R681" s="3">
        <f>IF(OR(GL_Cat_Code=8,GL_Cat_Code=12,GL_Cat_Code=28,GL_Cat_Code=32,GL_Cat_Code=36,GL_Cat_Code=40),-1,1)</f>
        <v>1</v>
      </c>
      <c r="S681" s="3">
        <f>IF(OR(GL_Cat_Code=8,GL_Cat_Code=12,GL_Cat_Code=28,GL_Cat_Code=32,GL_Cat_Code=36,GL_Cat_Code=40),1,-1)</f>
        <v>-1</v>
      </c>
      <c r="T681" s="3">
        <f>IF(T$3=0,0,INDEX(Sheet1!RawDataCols,$C681,T$5)*$R681)</f>
        <v>0</v>
      </c>
      <c r="U681" s="3">
        <f>IF(U$3=0,0,INDEX(Sheet1!RawDataCols,$C681,U$5)*$R681)</f>
        <v>0</v>
      </c>
      <c r="V681" s="3">
        <f>IF(V$3=0,0,INDEX(Sheet1!RawDataCols,$C681,V$5)*$R681)</f>
        <v>0</v>
      </c>
      <c r="W681" s="3">
        <f>IF(W$3=0,0,INDEX(Sheet1!RawDataCols,$C681,W$5)*$R681)</f>
        <v>0</v>
      </c>
      <c r="X681" s="3">
        <f>IF(X$3=0,0,INDEX(Sheet1!RawDataCols,$C681,X$5)*$R681)</f>
        <v>0</v>
      </c>
      <c r="Y681" s="3">
        <f>IF(Y$3=0,0,INDEX(Sheet1!RawDataCols,$C681,Y$5)*$R681)</f>
        <v>0</v>
      </c>
      <c r="Z681" s="3">
        <f>IF(Z$3=0,0,INDEX(Sheet1!RawDataCols,$C681,Z$5)*$R681)</f>
        <v>0</v>
      </c>
      <c r="AA681" s="3">
        <f>IF(AA$3=0,0,INDEX(Sheet1!RawDataCols,$C681,AA$5)*$R681)</f>
        <v>0</v>
      </c>
      <c r="AB681" s="3">
        <f>IF(AB$3=0,0,INDEX(Sheet1!RawDataCols,$C681,AB$5)*$R681)</f>
        <v>0</v>
      </c>
      <c r="AC681" s="3">
        <f>IF(AC$3=0,0,INDEX(Sheet1!RawDataCols,$C681,AC$5)*$R681)</f>
        <v>0</v>
      </c>
      <c r="AD681" s="3">
        <f>IF(AD$3=0,0,INDEX(Sheet1!RawDataCols,$C681,AD$5)*$R681)</f>
        <v>0</v>
      </c>
      <c r="AE681" s="3">
        <f>IF(AE$3=0,0,INDEX(Sheet1!RawDataCols,$C681,AE$5)*$R681)</f>
        <v>0</v>
      </c>
      <c r="AF681" s="3">
        <f>IF(AF$3=0,0,INDEX(Sheet1!RawDataCols,$C681,AF$5)*$R681)</f>
        <v>0</v>
      </c>
      <c r="AG681" s="3">
        <f>IF(AG$3=0,0,INDEX(Sheet1!RawDataCols,$C681,AG$5)*$R681)</f>
        <v>0</v>
      </c>
      <c r="AH681" s="3">
        <f>IF(AH$3=0,0,INDEX(Sheet1!RawDataCols,$C681,AH$5)*$R681)</f>
        <v>0</v>
      </c>
      <c r="AI681" s="3">
        <f>IF(AI$3=0,0,INDEX(Sheet1!RawDataCols,$C681,AI$5)*$R681)</f>
        <v>90.75</v>
      </c>
      <c r="AJ681" s="3">
        <f>IF(AJ$3=0,0,INDEX(Sheet1!RawDataCols,$C681,AJ$5)*$R681)</f>
        <v>0</v>
      </c>
      <c r="AK681" s="3">
        <f>IF(AK$3=0,0,INDEX(Sheet1!RawDataCols,$C681,AK$5)*$R681)</f>
        <v>0</v>
      </c>
      <c r="AL681" s="3">
        <f>IF(AL$3=0,0,INDEX(Sheet1!RawDataCols,$C681,AL$5)*$R681)</f>
        <v>0</v>
      </c>
      <c r="AM681" s="3">
        <f>IF(AM$3=0,0,INDEX(Sheet1!RawDataCols,$C681,AM$5)*$R681)</f>
        <v>0</v>
      </c>
      <c r="AN681" s="3">
        <f>IF(AN$3=0,0,INDEX(Sheet1!RawDataCols,$C681,AN$5)*$R681)</f>
        <v>0</v>
      </c>
      <c r="AO681" s="3">
        <f>IF(AO$3=0,0,INDEX(Sheet1!RawDataCols,$C681,AO$5)*$R681)</f>
        <v>0</v>
      </c>
      <c r="AP681" s="3">
        <f>IF(AP$3=0,0,INDEX(Sheet1!RawDataCols,$C681,AP$5)*$R681)</f>
        <v>0</v>
      </c>
      <c r="AQ681" s="3">
        <f>IF(AQ$3=0,0,INDEX(Sheet1!RawDataCols,$C681,AQ$5)*$R681)</f>
        <v>0</v>
      </c>
      <c r="AR681" s="3">
        <f>IF(AR$3=0,0,INDEX(Sheet1!RawDataCols,$C681,AR$5)*$R681)</f>
        <v>0</v>
      </c>
      <c r="AS681" s="3">
        <f>IF(AS$3=0,0,INDEX(Sheet1!RawDataCols,$C681,AS$5)*$R681)</f>
        <v>0</v>
      </c>
      <c r="AT681" s="3">
        <f>IF(AT$3=0,0,INDEX(Sheet1!RawDataCols,$C681,AT$5)*$R681)</f>
        <v>0</v>
      </c>
      <c r="AU681" s="3">
        <f>IF(AU$3=0,0,INDEX(Sheet1!RawDataCols,$C681,AU$5)*$R681)</f>
        <v>0</v>
      </c>
      <c r="AV681" s="3">
        <f>IF(AV$3=0,0,INDEX(Sheet1!RawDataCols,$C681,AV$5)*$R681)</f>
        <v>0</v>
      </c>
      <c r="AW681" s="3">
        <f>IF(AW$3=0,0,INDEX(Sheet1!RawDataCols,$C681,AW$5)*$R681)</f>
        <v>0</v>
      </c>
      <c r="AX681" s="3">
        <f>IF(AX$3=0,0,INDEX(Sheet1!RawDataCols,$C681,AX$5)*$R681)</f>
        <v>0</v>
      </c>
      <c r="AY681" s="3">
        <f>IF(AY$3=0,0,INDEX(Sheet1!RawDataCols,$C681,AY$5)*$R681)</f>
        <v>0</v>
      </c>
      <c r="AZ681" s="3">
        <f>IF(AZ$3=0,0,INDEX(Sheet1!RawDataCols,$C681,AZ$5)*$R681)</f>
        <v>0</v>
      </c>
      <c r="BA681" s="3">
        <f>IF(BA$3=0,0,INDEX(Sheet1!RawDataCols,$C681,BA$5)*$R681)</f>
        <v>0</v>
      </c>
      <c r="BB681" s="3">
        <f>IF(BB$3=0,0,INDEX(Sheet1!RawDataCols,$C681,BB$5)*$R681)</f>
        <v>673.1</v>
      </c>
      <c r="BC681" s="3">
        <f>IF(BC$3=0,0,INDEX(Sheet1!RawDataCols,$C681,BC$5)*$R681)</f>
        <v>0</v>
      </c>
      <c r="BD681" s="3">
        <f>IF(BD$3=0,0,INDEX(Sheet1!RawDataCols,$C681,BD$5)*$R681)</f>
        <v>0</v>
      </c>
      <c r="BE681" s="3">
        <f>IF(BE$3=0,0,INDEX(Sheet1!RawDataCols,$C681,BE$5)*$R681)</f>
        <v>673.1</v>
      </c>
      <c r="BF681" s="3">
        <f>IF(BF$3=0,0,INDEX(Sheet1!RawDataCols,$C681,BF$5)*$R681)</f>
        <v>0</v>
      </c>
      <c r="BG681" s="179">
        <f>IF(BG$3=0,0,INDEX(Sheet1!RawDataCols,$C681,BG$5)*$R681)</f>
        <v>0</v>
      </c>
      <c r="BH681" s="33">
        <f t="shared" si="115"/>
        <v>673.1</v>
      </c>
      <c r="BI681" s="33">
        <f t="shared" si="116"/>
        <v>0</v>
      </c>
      <c r="BJ681" s="33">
        <f t="shared" si="117"/>
        <v>90.75</v>
      </c>
      <c r="BK681" s="3">
        <f>IF(BK$3=0,0,INDEX(Sheet1!RawDataCols,$C681,BK$5)*$R681)</f>
        <v>0</v>
      </c>
      <c r="BL681" s="3">
        <f>IF(BL$3=0,0,INDEX(Sheet1!RawDataCols,$C681,BL$5)*$R681)</f>
        <v>5.671875</v>
      </c>
      <c r="BM681" s="3">
        <f>IF(BM$3=0,0,INDEX(Sheet1!RawDataCols,$C681,BM$5)*$R681)</f>
        <v>0</v>
      </c>
      <c r="BN681" s="3">
        <f>IF(BN$3=0,0,INDEX(Sheet1!RawDataCols,$C681,BN$5)*$R681)</f>
        <v>0</v>
      </c>
      <c r="BO681" s="3">
        <f>IF(BO$3=0,0,INDEX(Sheet1!RawDataCols,$C681,BO$5)*$R681)</f>
        <v>0</v>
      </c>
      <c r="BP681" s="3">
        <f>IF(BP$3=0,0,INDEX(Sheet1!RawDataCols,$C681,BP$5)*$R681)</f>
        <v>0</v>
      </c>
      <c r="BQ681" s="3">
        <f t="shared" si="118"/>
        <v>0</v>
      </c>
      <c r="BR681" s="3">
        <f t="shared" si="119"/>
        <v>0</v>
      </c>
      <c r="BS681" s="3">
        <f t="shared" si="120"/>
        <v>0</v>
      </c>
      <c r="BT681" s="3">
        <f t="shared" si="121"/>
        <v>673.1</v>
      </c>
      <c r="BU681" s="3" t="str">
        <f>INDEX(Sheet1!$BS$2:$BS$1000,MATCH($A681,Sheet1!$A$2:$A$1000,0))</f>
        <v>13</v>
      </c>
      <c r="BV681" s="3">
        <f>INDEX(Sheet1!$BT$2:$BT$1000,MATCH($A681,Sheet1!$A$2:$A$1000,0))</f>
        <v>673.1</v>
      </c>
    </row>
    <row r="682" spans="1:74" x14ac:dyDescent="0.2">
      <c r="A682" s="247" t="s">
        <v>1471</v>
      </c>
      <c r="B682" s="3">
        <f>MATCH($A682,Sheet1!ACCOUNTNO,0)</f>
        <v>324</v>
      </c>
      <c r="C682" s="3">
        <f t="shared" si="114"/>
        <v>324</v>
      </c>
      <c r="D682" s="3" t="str">
        <f>IF(D$3=0,0,INDEX(Sheet1!RawDataCols,$C682,D$5))</f>
        <v>26460A02</v>
      </c>
      <c r="E682" s="3" t="str">
        <f>IF(E$3=0,0,INDEX(Sheet1!RawDataCols,$C682,E$5))</f>
        <v xml:space="preserve">26460          </v>
      </c>
      <c r="F682" s="3" t="str">
        <f>IF(F$3=0,0,INDEX(Sheet1!RawDataCols,$C682,F$5))</f>
        <v xml:space="preserve">A02            </v>
      </c>
      <c r="G682" s="3" t="str">
        <f>IF(G$3=0,0,INDEX(Sheet1!RawDataCols,$C682,G$5))</f>
        <v xml:space="preserve">               </v>
      </c>
      <c r="H682" s="3" t="str">
        <f>IF(H$3=0,0,INDEX(Sheet1!RawDataCols,$C682,H$5))</f>
        <v xml:space="preserve">               </v>
      </c>
      <c r="I682" s="3" t="str">
        <f>IF(I$3=0,0,INDEX(Sheet1!RawDataCols,$C682,I$5))</f>
        <v xml:space="preserve">               </v>
      </c>
      <c r="J682" s="3" t="str">
        <f>IF(J$3=0,0,INDEX(Sheet1!RawDataCols,$C682,J$5))</f>
        <v xml:space="preserve">               </v>
      </c>
      <c r="K682" s="3" t="str">
        <f>IF(K$3=0,0,INDEX(Sheet1!RawDataCols,$C682,K$5))</f>
        <v xml:space="preserve">               </v>
      </c>
      <c r="L682" s="3" t="str">
        <f>IF(L$3=0,0,INDEX(Sheet1!RawDataCols,$C682,L$5))</f>
        <v xml:space="preserve">               </v>
      </c>
      <c r="M682" s="3" t="str">
        <f>IF(M$3=0,0,INDEX(Sheet1!RawDataCols,$C682,M$5))</f>
        <v xml:space="preserve">F007  </v>
      </c>
      <c r="N682" s="3" t="str">
        <f>IF(N$3=0,0,INDEX(Sheet1!RawDataCols,$C682,N$5))</f>
        <v>Other R &amp; M-200 East Tce</v>
      </c>
      <c r="O682" s="3">
        <f>INDEX(Sheet1!RawDataCols,$C682,O$5)</f>
        <v>13</v>
      </c>
      <c r="P682" s="3" t="str">
        <f>INDEX(Sheet1!RawDataCols,$C682,P$5)</f>
        <v>Cost and Expenses</v>
      </c>
      <c r="Q682" s="3" t="str">
        <f>IF(Q$3=0,0,INDEX(Sheet1!RawDataCols,$C682,Q$5))</f>
        <v>I</v>
      </c>
      <c r="R682" s="3">
        <f>IF(OR(GL_Cat_Code=8,GL_Cat_Code=12,GL_Cat_Code=28,GL_Cat_Code=32,GL_Cat_Code=36,GL_Cat_Code=40),-1,1)</f>
        <v>1</v>
      </c>
      <c r="S682" s="3">
        <f>IF(OR(GL_Cat_Code=8,GL_Cat_Code=12,GL_Cat_Code=28,GL_Cat_Code=32,GL_Cat_Code=36,GL_Cat_Code=40),1,-1)</f>
        <v>-1</v>
      </c>
      <c r="T682" s="3">
        <f>IF(T$3=0,0,INDEX(Sheet1!RawDataCols,$C682,T$5)*$R682)</f>
        <v>0</v>
      </c>
      <c r="U682" s="3">
        <f>IF(U$3=0,0,INDEX(Sheet1!RawDataCols,$C682,U$5)*$R682)</f>
        <v>0</v>
      </c>
      <c r="V682" s="3">
        <f>IF(V$3=0,0,INDEX(Sheet1!RawDataCols,$C682,V$5)*$R682)</f>
        <v>0</v>
      </c>
      <c r="W682" s="3">
        <f>IF(W$3=0,0,INDEX(Sheet1!RawDataCols,$C682,W$5)*$R682)</f>
        <v>0</v>
      </c>
      <c r="X682" s="3">
        <f>IF(X$3=0,0,INDEX(Sheet1!RawDataCols,$C682,X$5)*$R682)</f>
        <v>0</v>
      </c>
      <c r="Y682" s="3">
        <f>IF(Y$3=0,0,INDEX(Sheet1!RawDataCols,$C682,Y$5)*$R682)</f>
        <v>0</v>
      </c>
      <c r="Z682" s="3">
        <f>IF(Z$3=0,0,INDEX(Sheet1!RawDataCols,$C682,Z$5)*$R682)</f>
        <v>0</v>
      </c>
      <c r="AA682" s="3">
        <f>IF(AA$3=0,0,INDEX(Sheet1!RawDataCols,$C682,AA$5)*$R682)</f>
        <v>0</v>
      </c>
      <c r="AB682" s="3">
        <f>IF(AB$3=0,0,INDEX(Sheet1!RawDataCols,$C682,AB$5)*$R682)</f>
        <v>0</v>
      </c>
      <c r="AC682" s="3">
        <f>IF(AC$3=0,0,INDEX(Sheet1!RawDataCols,$C682,AC$5)*$R682)</f>
        <v>0</v>
      </c>
      <c r="AD682" s="3">
        <f>IF(AD$3=0,0,INDEX(Sheet1!RawDataCols,$C682,AD$5)*$R682)</f>
        <v>0</v>
      </c>
      <c r="AE682" s="3">
        <f>IF(AE$3=0,0,INDEX(Sheet1!RawDataCols,$C682,AE$5)*$R682)</f>
        <v>0</v>
      </c>
      <c r="AF682" s="3">
        <f>IF(AF$3=0,0,INDEX(Sheet1!RawDataCols,$C682,AF$5)*$R682)</f>
        <v>0</v>
      </c>
      <c r="AG682" s="3">
        <f>IF(AG$3=0,0,INDEX(Sheet1!RawDataCols,$C682,AG$5)*$R682)</f>
        <v>0</v>
      </c>
      <c r="AH682" s="3">
        <f>IF(AH$3=0,0,INDEX(Sheet1!RawDataCols,$C682,AH$5)*$R682)</f>
        <v>0</v>
      </c>
      <c r="AI682" s="3">
        <f>IF(AI$3=0,0,INDEX(Sheet1!RawDataCols,$C682,AI$5)*$R682)</f>
        <v>0</v>
      </c>
      <c r="AJ682" s="3">
        <f>IF(AJ$3=0,0,INDEX(Sheet1!RawDataCols,$C682,AJ$5)*$R682)</f>
        <v>0</v>
      </c>
      <c r="AK682" s="3">
        <f>IF(AK$3=0,0,INDEX(Sheet1!RawDataCols,$C682,AK$5)*$R682)</f>
        <v>0</v>
      </c>
      <c r="AL682" s="3">
        <f>IF(AL$3=0,0,INDEX(Sheet1!RawDataCols,$C682,AL$5)*$R682)</f>
        <v>0</v>
      </c>
      <c r="AM682" s="3">
        <f>IF(AM$3=0,0,INDEX(Sheet1!RawDataCols,$C682,AM$5)*$R682)</f>
        <v>0</v>
      </c>
      <c r="AN682" s="3">
        <f>IF(AN$3=0,0,INDEX(Sheet1!RawDataCols,$C682,AN$5)*$R682)</f>
        <v>0</v>
      </c>
      <c r="AO682" s="3">
        <f>IF(AO$3=0,0,INDEX(Sheet1!RawDataCols,$C682,AO$5)*$R682)</f>
        <v>0</v>
      </c>
      <c r="AP682" s="3">
        <f>IF(AP$3=0,0,INDEX(Sheet1!RawDataCols,$C682,AP$5)*$R682)</f>
        <v>0</v>
      </c>
      <c r="AQ682" s="3">
        <f>IF(AQ$3=0,0,INDEX(Sheet1!RawDataCols,$C682,AQ$5)*$R682)</f>
        <v>0</v>
      </c>
      <c r="AR682" s="3">
        <f>IF(AR$3=0,0,INDEX(Sheet1!RawDataCols,$C682,AR$5)*$R682)</f>
        <v>0</v>
      </c>
      <c r="AS682" s="3">
        <f>IF(AS$3=0,0,INDEX(Sheet1!RawDataCols,$C682,AS$5)*$R682)</f>
        <v>0</v>
      </c>
      <c r="AT682" s="3">
        <f>IF(AT$3=0,0,INDEX(Sheet1!RawDataCols,$C682,AT$5)*$R682)</f>
        <v>0</v>
      </c>
      <c r="AU682" s="3">
        <f>IF(AU$3=0,0,INDEX(Sheet1!RawDataCols,$C682,AU$5)*$R682)</f>
        <v>0</v>
      </c>
      <c r="AV682" s="3">
        <f>IF(AV$3=0,0,INDEX(Sheet1!RawDataCols,$C682,AV$5)*$R682)</f>
        <v>0</v>
      </c>
      <c r="AW682" s="3">
        <f>IF(AW$3=0,0,INDEX(Sheet1!RawDataCols,$C682,AW$5)*$R682)</f>
        <v>0</v>
      </c>
      <c r="AX682" s="3">
        <f>IF(AX$3=0,0,INDEX(Sheet1!RawDataCols,$C682,AX$5)*$R682)</f>
        <v>0</v>
      </c>
      <c r="AY682" s="3">
        <f>IF(AY$3=0,0,INDEX(Sheet1!RawDataCols,$C682,AY$5)*$R682)</f>
        <v>0</v>
      </c>
      <c r="AZ682" s="3">
        <f>IF(AZ$3=0,0,INDEX(Sheet1!RawDataCols,$C682,AZ$5)*$R682)</f>
        <v>0</v>
      </c>
      <c r="BA682" s="3">
        <f>IF(BA$3=0,0,INDEX(Sheet1!RawDataCols,$C682,BA$5)*$R682)</f>
        <v>0</v>
      </c>
      <c r="BB682" s="3">
        <f>IF(BB$3=0,0,INDEX(Sheet1!RawDataCols,$C682,BB$5)*$R682)</f>
        <v>0</v>
      </c>
      <c r="BC682" s="3">
        <f>IF(BC$3=0,0,INDEX(Sheet1!RawDataCols,$C682,BC$5)*$R682)</f>
        <v>0</v>
      </c>
      <c r="BD682" s="3">
        <f>IF(BD$3=0,0,INDEX(Sheet1!RawDataCols,$C682,BD$5)*$R682)</f>
        <v>0</v>
      </c>
      <c r="BE682" s="3">
        <f>IF(BE$3=0,0,INDEX(Sheet1!RawDataCols,$C682,BE$5)*$R682)</f>
        <v>0</v>
      </c>
      <c r="BF682" s="3">
        <f>IF(BF$3=0,0,INDEX(Sheet1!RawDataCols,$C682,BF$5)*$R682)</f>
        <v>0</v>
      </c>
      <c r="BG682" s="179">
        <f>IF(BG$3=0,0,INDEX(Sheet1!RawDataCols,$C682,BG$5)*$R682)</f>
        <v>0</v>
      </c>
      <c r="BH682" s="33">
        <f t="shared" si="115"/>
        <v>0</v>
      </c>
      <c r="BI682" s="33">
        <f t="shared" si="116"/>
        <v>0</v>
      </c>
      <c r="BJ682" s="33">
        <f t="shared" si="117"/>
        <v>0</v>
      </c>
      <c r="BK682" s="3">
        <f>IF(BK$3=0,0,INDEX(Sheet1!RawDataCols,$C682,BK$5)*$R682)</f>
        <v>0</v>
      </c>
      <c r="BL682" s="3">
        <f>IF(BL$3=0,0,INDEX(Sheet1!RawDataCols,$C682,BL$5)*$R682)</f>
        <v>0</v>
      </c>
      <c r="BM682" s="3">
        <f>IF(BM$3=0,0,INDEX(Sheet1!RawDataCols,$C682,BM$5)*$R682)</f>
        <v>0</v>
      </c>
      <c r="BN682" s="3">
        <f>IF(BN$3=0,0,INDEX(Sheet1!RawDataCols,$C682,BN$5)*$R682)</f>
        <v>231.05312499999999</v>
      </c>
      <c r="BO682" s="3">
        <f>IF(BO$3=0,0,INDEX(Sheet1!RawDataCols,$C682,BO$5)*$R682)</f>
        <v>-510.17812500000002</v>
      </c>
      <c r="BP682" s="3">
        <f>IF(BP$3=0,0,INDEX(Sheet1!RawDataCols,$C682,BP$5)*$R682)</f>
        <v>0</v>
      </c>
      <c r="BQ682" s="3">
        <f t="shared" si="118"/>
        <v>0</v>
      </c>
      <c r="BR682" s="3">
        <f t="shared" si="119"/>
        <v>0</v>
      </c>
      <c r="BS682" s="3">
        <f t="shared" si="120"/>
        <v>0</v>
      </c>
      <c r="BT682" s="3">
        <f t="shared" si="121"/>
        <v>0</v>
      </c>
      <c r="BU682" s="3" t="str">
        <f>INDEX(Sheet1!$BS$2:$BS$1000,MATCH($A682,Sheet1!$A$2:$A$1000,0))</f>
        <v>13</v>
      </c>
      <c r="BV682" s="3">
        <f>INDEX(Sheet1!$BT$2:$BT$1000,MATCH($A682,Sheet1!$A$2:$A$1000,0))</f>
        <v>0</v>
      </c>
    </row>
    <row r="683" spans="1:74" x14ac:dyDescent="0.2">
      <c r="A683" s="247" t="s">
        <v>1473</v>
      </c>
      <c r="B683" s="3">
        <f>MATCH($A683,Sheet1!ACCOUNTNO,0)</f>
        <v>326</v>
      </c>
      <c r="C683" s="3">
        <f t="shared" si="114"/>
        <v>326</v>
      </c>
      <c r="D683" s="3" t="str">
        <f>IF(D$3=0,0,INDEX(Sheet1!RawDataCols,$C683,D$5))</f>
        <v>26460A05</v>
      </c>
      <c r="E683" s="3" t="str">
        <f>IF(E$3=0,0,INDEX(Sheet1!RawDataCols,$C683,E$5))</f>
        <v xml:space="preserve">26460          </v>
      </c>
      <c r="F683" s="3" t="str">
        <f>IF(F$3=0,0,INDEX(Sheet1!RawDataCols,$C683,F$5))</f>
        <v xml:space="preserve">A05            </v>
      </c>
      <c r="G683" s="3" t="str">
        <f>IF(G$3=0,0,INDEX(Sheet1!RawDataCols,$C683,G$5))</f>
        <v xml:space="preserve">               </v>
      </c>
      <c r="H683" s="3" t="str">
        <f>IF(H$3=0,0,INDEX(Sheet1!RawDataCols,$C683,H$5))</f>
        <v xml:space="preserve">               </v>
      </c>
      <c r="I683" s="3" t="str">
        <f>IF(I$3=0,0,INDEX(Sheet1!RawDataCols,$C683,I$5))</f>
        <v xml:space="preserve">               </v>
      </c>
      <c r="J683" s="3" t="str">
        <f>IF(J$3=0,0,INDEX(Sheet1!RawDataCols,$C683,J$5))</f>
        <v xml:space="preserve">               </v>
      </c>
      <c r="K683" s="3" t="str">
        <f>IF(K$3=0,0,INDEX(Sheet1!RawDataCols,$C683,K$5))</f>
        <v xml:space="preserve">               </v>
      </c>
      <c r="L683" s="3" t="str">
        <f>IF(L$3=0,0,INDEX(Sheet1!RawDataCols,$C683,L$5))</f>
        <v xml:space="preserve">               </v>
      </c>
      <c r="M683" s="3" t="str">
        <f>IF(M$3=0,0,INDEX(Sheet1!RawDataCols,$C683,M$5))</f>
        <v xml:space="preserve">F007  </v>
      </c>
      <c r="N683" s="3" t="str">
        <f>IF(N$3=0,0,INDEX(Sheet1!RawDataCols,$C683,N$5))</f>
        <v>Other R &amp; M-26a Grote St</v>
      </c>
      <c r="O683" s="3">
        <f>INDEX(Sheet1!RawDataCols,$C683,O$5)</f>
        <v>13</v>
      </c>
      <c r="P683" s="3" t="str">
        <f>INDEX(Sheet1!RawDataCols,$C683,P$5)</f>
        <v>Cost and Expenses</v>
      </c>
      <c r="Q683" s="3" t="str">
        <f>IF(Q$3=0,0,INDEX(Sheet1!RawDataCols,$C683,Q$5))</f>
        <v>I</v>
      </c>
      <c r="R683" s="3">
        <f>IF(OR(GL_Cat_Code=8,GL_Cat_Code=12,GL_Cat_Code=28,GL_Cat_Code=32,GL_Cat_Code=36,GL_Cat_Code=40),-1,1)</f>
        <v>1</v>
      </c>
      <c r="S683" s="3">
        <f>IF(OR(GL_Cat_Code=8,GL_Cat_Code=12,GL_Cat_Code=28,GL_Cat_Code=32,GL_Cat_Code=36,GL_Cat_Code=40),1,-1)</f>
        <v>-1</v>
      </c>
      <c r="T683" s="3">
        <f>IF(T$3=0,0,INDEX(Sheet1!RawDataCols,$C683,T$5)*$R683)</f>
        <v>0</v>
      </c>
      <c r="U683" s="3">
        <f>IF(U$3=0,0,INDEX(Sheet1!RawDataCols,$C683,U$5)*$R683)</f>
        <v>0</v>
      </c>
      <c r="V683" s="3">
        <f>IF(V$3=0,0,INDEX(Sheet1!RawDataCols,$C683,V$5)*$R683)</f>
        <v>0</v>
      </c>
      <c r="W683" s="3">
        <f>IF(W$3=0,0,INDEX(Sheet1!RawDataCols,$C683,W$5)*$R683)</f>
        <v>0</v>
      </c>
      <c r="X683" s="3">
        <f>IF(X$3=0,0,INDEX(Sheet1!RawDataCols,$C683,X$5)*$R683)</f>
        <v>0</v>
      </c>
      <c r="Y683" s="3">
        <f>IF(Y$3=0,0,INDEX(Sheet1!RawDataCols,$C683,Y$5)*$R683)</f>
        <v>0</v>
      </c>
      <c r="Z683" s="3">
        <f>IF(Z$3=0,0,INDEX(Sheet1!RawDataCols,$C683,Z$5)*$R683)</f>
        <v>0</v>
      </c>
      <c r="AA683" s="3">
        <f>IF(AA$3=0,0,INDEX(Sheet1!RawDataCols,$C683,AA$5)*$R683)</f>
        <v>0</v>
      </c>
      <c r="AB683" s="3">
        <f>IF(AB$3=0,0,INDEX(Sheet1!RawDataCols,$C683,AB$5)*$R683)</f>
        <v>0</v>
      </c>
      <c r="AC683" s="3">
        <f>IF(AC$3=0,0,INDEX(Sheet1!RawDataCols,$C683,AC$5)*$R683)</f>
        <v>0</v>
      </c>
      <c r="AD683" s="3">
        <f>IF(AD$3=0,0,INDEX(Sheet1!RawDataCols,$C683,AD$5)*$R683)</f>
        <v>0</v>
      </c>
      <c r="AE683" s="3">
        <f>IF(AE$3=0,0,INDEX(Sheet1!RawDataCols,$C683,AE$5)*$R683)</f>
        <v>0</v>
      </c>
      <c r="AF683" s="3">
        <f>IF(AF$3=0,0,INDEX(Sheet1!RawDataCols,$C683,AF$5)*$R683)</f>
        <v>0</v>
      </c>
      <c r="AG683" s="3">
        <f>IF(AG$3=0,0,INDEX(Sheet1!RawDataCols,$C683,AG$5)*$R683)</f>
        <v>0</v>
      </c>
      <c r="AH683" s="3">
        <f>IF(AH$3=0,0,INDEX(Sheet1!RawDataCols,$C683,AH$5)*$R683)</f>
        <v>0</v>
      </c>
      <c r="AI683" s="3">
        <f>IF(AI$3=0,0,INDEX(Sheet1!RawDataCols,$C683,AI$5)*$R683)</f>
        <v>0</v>
      </c>
      <c r="AJ683" s="3">
        <f>IF(AJ$3=0,0,INDEX(Sheet1!RawDataCols,$C683,AJ$5)*$R683)</f>
        <v>0</v>
      </c>
      <c r="AK683" s="3">
        <f>IF(AK$3=0,0,INDEX(Sheet1!RawDataCols,$C683,AK$5)*$R683)</f>
        <v>0</v>
      </c>
      <c r="AL683" s="3">
        <f>IF(AL$3=0,0,INDEX(Sheet1!RawDataCols,$C683,AL$5)*$R683)</f>
        <v>0</v>
      </c>
      <c r="AM683" s="3">
        <f>IF(AM$3=0,0,INDEX(Sheet1!RawDataCols,$C683,AM$5)*$R683)</f>
        <v>0</v>
      </c>
      <c r="AN683" s="3">
        <f>IF(AN$3=0,0,INDEX(Sheet1!RawDataCols,$C683,AN$5)*$R683)</f>
        <v>0</v>
      </c>
      <c r="AO683" s="3">
        <f>IF(AO$3=0,0,INDEX(Sheet1!RawDataCols,$C683,AO$5)*$R683)</f>
        <v>0</v>
      </c>
      <c r="AP683" s="3">
        <f>IF(AP$3=0,0,INDEX(Sheet1!RawDataCols,$C683,AP$5)*$R683)</f>
        <v>0</v>
      </c>
      <c r="AQ683" s="3">
        <f>IF(AQ$3=0,0,INDEX(Sheet1!RawDataCols,$C683,AQ$5)*$R683)</f>
        <v>0</v>
      </c>
      <c r="AR683" s="3">
        <f>IF(AR$3=0,0,INDEX(Sheet1!RawDataCols,$C683,AR$5)*$R683)</f>
        <v>0</v>
      </c>
      <c r="AS683" s="3">
        <f>IF(AS$3=0,0,INDEX(Sheet1!RawDataCols,$C683,AS$5)*$R683)</f>
        <v>0</v>
      </c>
      <c r="AT683" s="3">
        <f>IF(AT$3=0,0,INDEX(Sheet1!RawDataCols,$C683,AT$5)*$R683)</f>
        <v>0</v>
      </c>
      <c r="AU683" s="3">
        <f>IF(AU$3=0,0,INDEX(Sheet1!RawDataCols,$C683,AU$5)*$R683)</f>
        <v>0</v>
      </c>
      <c r="AV683" s="3">
        <f>IF(AV$3=0,0,INDEX(Sheet1!RawDataCols,$C683,AV$5)*$R683)</f>
        <v>0</v>
      </c>
      <c r="AW683" s="3">
        <f>IF(AW$3=0,0,INDEX(Sheet1!RawDataCols,$C683,AW$5)*$R683)</f>
        <v>0</v>
      </c>
      <c r="AX683" s="3">
        <f>IF(AX$3=0,0,INDEX(Sheet1!RawDataCols,$C683,AX$5)*$R683)</f>
        <v>0</v>
      </c>
      <c r="AY683" s="3">
        <f>IF(AY$3=0,0,INDEX(Sheet1!RawDataCols,$C683,AY$5)*$R683)</f>
        <v>0</v>
      </c>
      <c r="AZ683" s="3">
        <f>IF(AZ$3=0,0,INDEX(Sheet1!RawDataCols,$C683,AZ$5)*$R683)</f>
        <v>0</v>
      </c>
      <c r="BA683" s="3">
        <f>IF(BA$3=0,0,INDEX(Sheet1!RawDataCols,$C683,BA$5)*$R683)</f>
        <v>0</v>
      </c>
      <c r="BB683" s="3">
        <f>IF(BB$3=0,0,INDEX(Sheet1!RawDataCols,$C683,BB$5)*$R683)</f>
        <v>0</v>
      </c>
      <c r="BC683" s="3">
        <f>IF(BC$3=0,0,INDEX(Sheet1!RawDataCols,$C683,BC$5)*$R683)</f>
        <v>0</v>
      </c>
      <c r="BD683" s="3">
        <f>IF(BD$3=0,0,INDEX(Sheet1!RawDataCols,$C683,BD$5)*$R683)</f>
        <v>0</v>
      </c>
      <c r="BE683" s="3">
        <f>IF(BE$3=0,0,INDEX(Sheet1!RawDataCols,$C683,BE$5)*$R683)</f>
        <v>0</v>
      </c>
      <c r="BF683" s="3">
        <f>IF(BF$3=0,0,INDEX(Sheet1!RawDataCols,$C683,BF$5)*$R683)</f>
        <v>0</v>
      </c>
      <c r="BG683" s="179">
        <f>IF(BG$3=0,0,INDEX(Sheet1!RawDataCols,$C683,BG$5)*$R683)</f>
        <v>0</v>
      </c>
      <c r="BH683" s="33">
        <f t="shared" si="115"/>
        <v>0</v>
      </c>
      <c r="BI683" s="33">
        <f t="shared" si="116"/>
        <v>0</v>
      </c>
      <c r="BJ683" s="33">
        <f t="shared" si="117"/>
        <v>0</v>
      </c>
      <c r="BK683" s="3">
        <f>IF(BK$3=0,0,INDEX(Sheet1!RawDataCols,$C683,BK$5)*$R683)</f>
        <v>0</v>
      </c>
      <c r="BL683" s="3">
        <f>IF(BL$3=0,0,INDEX(Sheet1!RawDataCols,$C683,BL$5)*$R683)</f>
        <v>0</v>
      </c>
      <c r="BM683" s="3">
        <f>IF(BM$3=0,0,INDEX(Sheet1!RawDataCols,$C683,BM$5)*$R683)</f>
        <v>0</v>
      </c>
      <c r="BN683" s="3">
        <f>IF(BN$3=0,0,INDEX(Sheet1!RawDataCols,$C683,BN$5)*$R683)</f>
        <v>0</v>
      </c>
      <c r="BO683" s="3">
        <f>IF(BO$3=0,0,INDEX(Sheet1!RawDataCols,$C683,BO$5)*$R683)</f>
        <v>22.34375</v>
      </c>
      <c r="BP683" s="3">
        <f>IF(BP$3=0,0,INDEX(Sheet1!RawDataCols,$C683,BP$5)*$R683)</f>
        <v>0</v>
      </c>
      <c r="BQ683" s="3">
        <f t="shared" si="118"/>
        <v>0</v>
      </c>
      <c r="BR683" s="3">
        <f t="shared" si="119"/>
        <v>0</v>
      </c>
      <c r="BS683" s="3">
        <f t="shared" si="120"/>
        <v>0</v>
      </c>
      <c r="BT683" s="3">
        <f t="shared" si="121"/>
        <v>0</v>
      </c>
      <c r="BU683" s="3" t="str">
        <f>INDEX(Sheet1!$BS$2:$BS$1000,MATCH($A683,Sheet1!$A$2:$A$1000,0))</f>
        <v>13</v>
      </c>
      <c r="BV683" s="3">
        <f>INDEX(Sheet1!$BT$2:$BT$1000,MATCH($A683,Sheet1!$A$2:$A$1000,0))</f>
        <v>0</v>
      </c>
    </row>
    <row r="684" spans="1:74" x14ac:dyDescent="0.2">
      <c r="A684" s="247" t="s">
        <v>1479</v>
      </c>
      <c r="B684" s="3">
        <f>MATCH($A684,Sheet1!ACCOUNTNO,0)</f>
        <v>331</v>
      </c>
      <c r="C684" s="3">
        <f t="shared" si="114"/>
        <v>331</v>
      </c>
      <c r="D684" s="3" t="str">
        <f>IF(D$3=0,0,INDEX(Sheet1!RawDataCols,$C684,D$5))</f>
        <v>26480A03</v>
      </c>
      <c r="E684" s="3" t="str">
        <f>IF(E$3=0,0,INDEX(Sheet1!RawDataCols,$C684,E$5))</f>
        <v xml:space="preserve">26480          </v>
      </c>
      <c r="F684" s="3" t="str">
        <f>IF(F$3=0,0,INDEX(Sheet1!RawDataCols,$C684,F$5))</f>
        <v xml:space="preserve">A03            </v>
      </c>
      <c r="G684" s="3" t="str">
        <f>IF(G$3=0,0,INDEX(Sheet1!RawDataCols,$C684,G$5))</f>
        <v xml:space="preserve">               </v>
      </c>
      <c r="H684" s="3" t="str">
        <f>IF(H$3=0,0,INDEX(Sheet1!RawDataCols,$C684,H$5))</f>
        <v xml:space="preserve">               </v>
      </c>
      <c r="I684" s="3" t="str">
        <f>IF(I$3=0,0,INDEX(Sheet1!RawDataCols,$C684,I$5))</f>
        <v xml:space="preserve">               </v>
      </c>
      <c r="J684" s="3" t="str">
        <f>IF(J$3=0,0,INDEX(Sheet1!RawDataCols,$C684,J$5))</f>
        <v xml:space="preserve">               </v>
      </c>
      <c r="K684" s="3" t="str">
        <f>IF(K$3=0,0,INDEX(Sheet1!RawDataCols,$C684,K$5))</f>
        <v xml:space="preserve">               </v>
      </c>
      <c r="L684" s="3" t="str">
        <f>IF(L$3=0,0,INDEX(Sheet1!RawDataCols,$C684,L$5))</f>
        <v xml:space="preserve">               </v>
      </c>
      <c r="M684" s="3" t="str">
        <f>IF(M$3=0,0,INDEX(Sheet1!RawDataCols,$C684,M$5))</f>
        <v xml:space="preserve">F007  </v>
      </c>
      <c r="N684" s="3" t="str">
        <f>IF(N$3=0,0,INDEX(Sheet1!RawDataCols,$C684,N$5))</f>
        <v>Pest  &amp; Weed Control-33 Franklin St</v>
      </c>
      <c r="O684" s="3">
        <f>INDEX(Sheet1!RawDataCols,$C684,O$5)</f>
        <v>13</v>
      </c>
      <c r="P684" s="3" t="str">
        <f>INDEX(Sheet1!RawDataCols,$C684,P$5)</f>
        <v>Cost and Expenses</v>
      </c>
      <c r="Q684" s="3" t="str">
        <f>IF(Q$3=0,0,INDEX(Sheet1!RawDataCols,$C684,Q$5))</f>
        <v>I</v>
      </c>
      <c r="R684" s="3">
        <f>IF(OR(GL_Cat_Code=8,GL_Cat_Code=12,GL_Cat_Code=28,GL_Cat_Code=32,GL_Cat_Code=36,GL_Cat_Code=40),-1,1)</f>
        <v>1</v>
      </c>
      <c r="S684" s="3">
        <f>IF(OR(GL_Cat_Code=8,GL_Cat_Code=12,GL_Cat_Code=28,GL_Cat_Code=32,GL_Cat_Code=36,GL_Cat_Code=40),1,-1)</f>
        <v>-1</v>
      </c>
      <c r="T684" s="3">
        <f>IF(T$3=0,0,INDEX(Sheet1!RawDataCols,$C684,T$5)*$R684)</f>
        <v>0</v>
      </c>
      <c r="U684" s="3">
        <f>IF(U$3=0,0,INDEX(Sheet1!RawDataCols,$C684,U$5)*$R684)</f>
        <v>0</v>
      </c>
      <c r="V684" s="3">
        <f>IF(V$3=0,0,INDEX(Sheet1!RawDataCols,$C684,V$5)*$R684)</f>
        <v>0</v>
      </c>
      <c r="W684" s="3">
        <f>IF(W$3=0,0,INDEX(Sheet1!RawDataCols,$C684,W$5)*$R684)</f>
        <v>0</v>
      </c>
      <c r="X684" s="3">
        <f>IF(X$3=0,0,INDEX(Sheet1!RawDataCols,$C684,X$5)*$R684)</f>
        <v>0</v>
      </c>
      <c r="Y684" s="3">
        <f>IF(Y$3=0,0,INDEX(Sheet1!RawDataCols,$C684,Y$5)*$R684)</f>
        <v>0</v>
      </c>
      <c r="Z684" s="3">
        <f>IF(Z$3=0,0,INDEX(Sheet1!RawDataCols,$C684,Z$5)*$R684)</f>
        <v>0</v>
      </c>
      <c r="AA684" s="3">
        <f>IF(AA$3=0,0,INDEX(Sheet1!RawDataCols,$C684,AA$5)*$R684)</f>
        <v>0</v>
      </c>
      <c r="AB684" s="3">
        <f>IF(AB$3=0,0,INDEX(Sheet1!RawDataCols,$C684,AB$5)*$R684)</f>
        <v>0</v>
      </c>
      <c r="AC684" s="3">
        <f>IF(AC$3=0,0,INDEX(Sheet1!RawDataCols,$C684,AC$5)*$R684)</f>
        <v>0</v>
      </c>
      <c r="AD684" s="3">
        <f>IF(AD$3=0,0,INDEX(Sheet1!RawDataCols,$C684,AD$5)*$R684)</f>
        <v>0</v>
      </c>
      <c r="AE684" s="3">
        <f>IF(AE$3=0,0,INDEX(Sheet1!RawDataCols,$C684,AE$5)*$R684)</f>
        <v>0</v>
      </c>
      <c r="AF684" s="3">
        <f>IF(AF$3=0,0,INDEX(Sheet1!RawDataCols,$C684,AF$5)*$R684)</f>
        <v>0</v>
      </c>
      <c r="AG684" s="3">
        <f>IF(AG$3=0,0,INDEX(Sheet1!RawDataCols,$C684,AG$5)*$R684)</f>
        <v>0</v>
      </c>
      <c r="AH684" s="3">
        <f>IF(AH$3=0,0,INDEX(Sheet1!RawDataCols,$C684,AH$5)*$R684)</f>
        <v>0</v>
      </c>
      <c r="AI684" s="3">
        <f>IF(AI$3=0,0,INDEX(Sheet1!RawDataCols,$C684,AI$5)*$R684)</f>
        <v>0</v>
      </c>
      <c r="AJ684" s="3">
        <f>IF(AJ$3=0,0,INDEX(Sheet1!RawDataCols,$C684,AJ$5)*$R684)</f>
        <v>0</v>
      </c>
      <c r="AK684" s="3">
        <f>IF(AK$3=0,0,INDEX(Sheet1!RawDataCols,$C684,AK$5)*$R684)</f>
        <v>0</v>
      </c>
      <c r="AL684" s="3">
        <f>IF(AL$3=0,0,INDEX(Sheet1!RawDataCols,$C684,AL$5)*$R684)</f>
        <v>0</v>
      </c>
      <c r="AM684" s="3">
        <f>IF(AM$3=0,0,INDEX(Sheet1!RawDataCols,$C684,AM$5)*$R684)</f>
        <v>0</v>
      </c>
      <c r="AN684" s="3">
        <f>IF(AN$3=0,0,INDEX(Sheet1!RawDataCols,$C684,AN$5)*$R684)</f>
        <v>0</v>
      </c>
      <c r="AO684" s="3">
        <f>IF(AO$3=0,0,INDEX(Sheet1!RawDataCols,$C684,AO$5)*$R684)</f>
        <v>0</v>
      </c>
      <c r="AP684" s="3">
        <f>IF(AP$3=0,0,INDEX(Sheet1!RawDataCols,$C684,AP$5)*$R684)</f>
        <v>0</v>
      </c>
      <c r="AQ684" s="3">
        <f>IF(AQ$3=0,0,INDEX(Sheet1!RawDataCols,$C684,AQ$5)*$R684)</f>
        <v>0</v>
      </c>
      <c r="AR684" s="3">
        <f>IF(AR$3=0,0,INDEX(Sheet1!RawDataCols,$C684,AR$5)*$R684)</f>
        <v>0</v>
      </c>
      <c r="AS684" s="3">
        <f>IF(AS$3=0,0,INDEX(Sheet1!RawDataCols,$C684,AS$5)*$R684)</f>
        <v>0</v>
      </c>
      <c r="AT684" s="3">
        <f>IF(AT$3=0,0,INDEX(Sheet1!RawDataCols,$C684,AT$5)*$R684)</f>
        <v>0</v>
      </c>
      <c r="AU684" s="3">
        <f>IF(AU$3=0,0,INDEX(Sheet1!RawDataCols,$C684,AU$5)*$R684)</f>
        <v>0</v>
      </c>
      <c r="AV684" s="3">
        <f>IF(AV$3=0,0,INDEX(Sheet1!RawDataCols,$C684,AV$5)*$R684)</f>
        <v>0</v>
      </c>
      <c r="AW684" s="3">
        <f>IF(AW$3=0,0,INDEX(Sheet1!RawDataCols,$C684,AW$5)*$R684)</f>
        <v>0</v>
      </c>
      <c r="AX684" s="3">
        <f>IF(AX$3=0,0,INDEX(Sheet1!RawDataCols,$C684,AX$5)*$R684)</f>
        <v>0</v>
      </c>
      <c r="AY684" s="3">
        <f>IF(AY$3=0,0,INDEX(Sheet1!RawDataCols,$C684,AY$5)*$R684)</f>
        <v>0</v>
      </c>
      <c r="AZ684" s="3">
        <f>IF(AZ$3=0,0,INDEX(Sheet1!RawDataCols,$C684,AZ$5)*$R684)</f>
        <v>0</v>
      </c>
      <c r="BA684" s="3">
        <f>IF(BA$3=0,0,INDEX(Sheet1!RawDataCols,$C684,BA$5)*$R684)</f>
        <v>0</v>
      </c>
      <c r="BB684" s="3">
        <f>IF(BB$3=0,0,INDEX(Sheet1!RawDataCols,$C684,BB$5)*$R684)</f>
        <v>0</v>
      </c>
      <c r="BC684" s="3">
        <f>IF(BC$3=0,0,INDEX(Sheet1!RawDataCols,$C684,BC$5)*$R684)</f>
        <v>0</v>
      </c>
      <c r="BD684" s="3">
        <f>IF(BD$3=0,0,INDEX(Sheet1!RawDataCols,$C684,BD$5)*$R684)</f>
        <v>0</v>
      </c>
      <c r="BE684" s="3">
        <f>IF(BE$3=0,0,INDEX(Sheet1!RawDataCols,$C684,BE$5)*$R684)</f>
        <v>0</v>
      </c>
      <c r="BF684" s="3">
        <f>IF(BF$3=0,0,INDEX(Sheet1!RawDataCols,$C684,BF$5)*$R684)</f>
        <v>0</v>
      </c>
      <c r="BG684" s="179">
        <f>IF(BG$3=0,0,INDEX(Sheet1!RawDataCols,$C684,BG$5)*$R684)</f>
        <v>0</v>
      </c>
      <c r="BH684" s="33">
        <f t="shared" si="115"/>
        <v>0</v>
      </c>
      <c r="BI684" s="33">
        <f t="shared" si="116"/>
        <v>0</v>
      </c>
      <c r="BJ684" s="33">
        <f t="shared" si="117"/>
        <v>0</v>
      </c>
      <c r="BK684" s="3">
        <f>IF(BK$3=0,0,INDEX(Sheet1!RawDataCols,$C684,BK$5)*$R684)</f>
        <v>0</v>
      </c>
      <c r="BL684" s="3">
        <f>IF(BL$3=0,0,INDEX(Sheet1!RawDataCols,$C684,BL$5)*$R684)</f>
        <v>0</v>
      </c>
      <c r="BM684" s="3">
        <f>IF(BM$3=0,0,INDEX(Sheet1!RawDataCols,$C684,BM$5)*$R684)</f>
        <v>0</v>
      </c>
      <c r="BN684" s="3">
        <f>IF(BN$3=0,0,INDEX(Sheet1!RawDataCols,$C684,BN$5)*$R684)</f>
        <v>0</v>
      </c>
      <c r="BO684" s="3">
        <f>IF(BO$3=0,0,INDEX(Sheet1!RawDataCols,$C684,BO$5)*$R684)</f>
        <v>0.54249999999999998</v>
      </c>
      <c r="BP684" s="3">
        <f>IF(BP$3=0,0,INDEX(Sheet1!RawDataCols,$C684,BP$5)*$R684)</f>
        <v>0</v>
      </c>
      <c r="BQ684" s="3">
        <f t="shared" si="118"/>
        <v>0</v>
      </c>
      <c r="BR684" s="3">
        <f t="shared" si="119"/>
        <v>0</v>
      </c>
      <c r="BS684" s="3">
        <f t="shared" si="120"/>
        <v>0</v>
      </c>
      <c r="BT684" s="3">
        <f t="shared" si="121"/>
        <v>0</v>
      </c>
      <c r="BU684" s="3" t="str">
        <f>INDEX(Sheet1!$BS$2:$BS$1000,MATCH($A684,Sheet1!$A$2:$A$1000,0))</f>
        <v>13</v>
      </c>
      <c r="BV684" s="3">
        <f>INDEX(Sheet1!$BT$2:$BT$1000,MATCH($A684,Sheet1!$A$2:$A$1000,0))</f>
        <v>0</v>
      </c>
    </row>
    <row r="685" spans="1:74" x14ac:dyDescent="0.2">
      <c r="A685" s="247" t="s">
        <v>1483</v>
      </c>
      <c r="B685" s="3">
        <f>MATCH($A685,Sheet1!ACCOUNTNO,0)</f>
        <v>334</v>
      </c>
      <c r="C685" s="3">
        <f t="shared" si="114"/>
        <v>334</v>
      </c>
      <c r="D685" s="3" t="str">
        <f>IF(D$3=0,0,INDEX(Sheet1!RawDataCols,$C685,D$5))</f>
        <v>26480A11</v>
      </c>
      <c r="E685" s="3" t="str">
        <f>IF(E$3=0,0,INDEX(Sheet1!RawDataCols,$C685,E$5))</f>
        <v xml:space="preserve">26480          </v>
      </c>
      <c r="F685" s="3" t="str">
        <f>IF(F$3=0,0,INDEX(Sheet1!RawDataCols,$C685,F$5))</f>
        <v xml:space="preserve">A11            </v>
      </c>
      <c r="G685" s="3" t="str">
        <f>IF(G$3=0,0,INDEX(Sheet1!RawDataCols,$C685,G$5))</f>
        <v xml:space="preserve">               </v>
      </c>
      <c r="H685" s="3" t="str">
        <f>IF(H$3=0,0,INDEX(Sheet1!RawDataCols,$C685,H$5))</f>
        <v xml:space="preserve">               </v>
      </c>
      <c r="I685" s="3" t="str">
        <f>IF(I$3=0,0,INDEX(Sheet1!RawDataCols,$C685,I$5))</f>
        <v xml:space="preserve">               </v>
      </c>
      <c r="J685" s="3" t="str">
        <f>IF(J$3=0,0,INDEX(Sheet1!RawDataCols,$C685,J$5))</f>
        <v xml:space="preserve">               </v>
      </c>
      <c r="K685" s="3" t="str">
        <f>IF(K$3=0,0,INDEX(Sheet1!RawDataCols,$C685,K$5))</f>
        <v xml:space="preserve">               </v>
      </c>
      <c r="L685" s="3" t="str">
        <f>IF(L$3=0,0,INDEX(Sheet1!RawDataCols,$C685,L$5))</f>
        <v xml:space="preserve">               </v>
      </c>
      <c r="M685" s="3" t="str">
        <f>IF(M$3=0,0,INDEX(Sheet1!RawDataCols,$C685,M$5))</f>
        <v xml:space="preserve">F007  </v>
      </c>
      <c r="N685" s="3" t="str">
        <f>IF(N$3=0,0,INDEX(Sheet1!RawDataCols,$C685,N$5))</f>
        <v>Pest  &amp; Weed Control-25 Hutt St</v>
      </c>
      <c r="O685" s="3">
        <f>INDEX(Sheet1!RawDataCols,$C685,O$5)</f>
        <v>13</v>
      </c>
      <c r="P685" s="3" t="str">
        <f>INDEX(Sheet1!RawDataCols,$C685,P$5)</f>
        <v>Cost and Expenses</v>
      </c>
      <c r="Q685" s="3" t="str">
        <f>IF(Q$3=0,0,INDEX(Sheet1!RawDataCols,$C685,Q$5))</f>
        <v>I</v>
      </c>
      <c r="R685" s="3">
        <f>IF(OR(GL_Cat_Code=8,GL_Cat_Code=12,GL_Cat_Code=28,GL_Cat_Code=32,GL_Cat_Code=36,GL_Cat_Code=40),-1,1)</f>
        <v>1</v>
      </c>
      <c r="S685" s="3">
        <f>IF(OR(GL_Cat_Code=8,GL_Cat_Code=12,GL_Cat_Code=28,GL_Cat_Code=32,GL_Cat_Code=36,GL_Cat_Code=40),1,-1)</f>
        <v>-1</v>
      </c>
      <c r="T685" s="3">
        <f>IF(T$3=0,0,INDEX(Sheet1!RawDataCols,$C685,T$5)*$R685)</f>
        <v>0</v>
      </c>
      <c r="U685" s="3">
        <f>IF(U$3=0,0,INDEX(Sheet1!RawDataCols,$C685,U$5)*$R685)</f>
        <v>0</v>
      </c>
      <c r="V685" s="3">
        <f>IF(V$3=0,0,INDEX(Sheet1!RawDataCols,$C685,V$5)*$R685)</f>
        <v>0</v>
      </c>
      <c r="W685" s="3">
        <f>IF(W$3=0,0,INDEX(Sheet1!RawDataCols,$C685,W$5)*$R685)</f>
        <v>0</v>
      </c>
      <c r="X685" s="3">
        <f>IF(X$3=0,0,INDEX(Sheet1!RawDataCols,$C685,X$5)*$R685)</f>
        <v>0</v>
      </c>
      <c r="Y685" s="3">
        <f>IF(Y$3=0,0,INDEX(Sheet1!RawDataCols,$C685,Y$5)*$R685)</f>
        <v>0</v>
      </c>
      <c r="Z685" s="3">
        <f>IF(Z$3=0,0,INDEX(Sheet1!RawDataCols,$C685,Z$5)*$R685)</f>
        <v>0</v>
      </c>
      <c r="AA685" s="3">
        <f>IF(AA$3=0,0,INDEX(Sheet1!RawDataCols,$C685,AA$5)*$R685)</f>
        <v>0</v>
      </c>
      <c r="AB685" s="3">
        <f>IF(AB$3=0,0,INDEX(Sheet1!RawDataCols,$C685,AB$5)*$R685)</f>
        <v>0</v>
      </c>
      <c r="AC685" s="3">
        <f>IF(AC$3=0,0,INDEX(Sheet1!RawDataCols,$C685,AC$5)*$R685)</f>
        <v>0</v>
      </c>
      <c r="AD685" s="3">
        <f>IF(AD$3=0,0,INDEX(Sheet1!RawDataCols,$C685,AD$5)*$R685)</f>
        <v>0</v>
      </c>
      <c r="AE685" s="3">
        <f>IF(AE$3=0,0,INDEX(Sheet1!RawDataCols,$C685,AE$5)*$R685)</f>
        <v>0</v>
      </c>
      <c r="AF685" s="3">
        <f>IF(AF$3=0,0,INDEX(Sheet1!RawDataCols,$C685,AF$5)*$R685)</f>
        <v>0</v>
      </c>
      <c r="AG685" s="3">
        <f>IF(AG$3=0,0,INDEX(Sheet1!RawDataCols,$C685,AG$5)*$R685)</f>
        <v>0</v>
      </c>
      <c r="AH685" s="3">
        <f>IF(AH$3=0,0,INDEX(Sheet1!RawDataCols,$C685,AH$5)*$R685)</f>
        <v>0</v>
      </c>
      <c r="AI685" s="3">
        <f>IF(AI$3=0,0,INDEX(Sheet1!RawDataCols,$C685,AI$5)*$R685)</f>
        <v>0</v>
      </c>
      <c r="AJ685" s="3">
        <f>IF(AJ$3=0,0,INDEX(Sheet1!RawDataCols,$C685,AJ$5)*$R685)</f>
        <v>0</v>
      </c>
      <c r="AK685" s="3">
        <f>IF(AK$3=0,0,INDEX(Sheet1!RawDataCols,$C685,AK$5)*$R685)</f>
        <v>0</v>
      </c>
      <c r="AL685" s="3">
        <f>IF(AL$3=0,0,INDEX(Sheet1!RawDataCols,$C685,AL$5)*$R685)</f>
        <v>0</v>
      </c>
      <c r="AM685" s="3">
        <f>IF(AM$3=0,0,INDEX(Sheet1!RawDataCols,$C685,AM$5)*$R685)</f>
        <v>0</v>
      </c>
      <c r="AN685" s="3">
        <f>IF(AN$3=0,0,INDEX(Sheet1!RawDataCols,$C685,AN$5)*$R685)</f>
        <v>0</v>
      </c>
      <c r="AO685" s="3">
        <f>IF(AO$3=0,0,INDEX(Sheet1!RawDataCols,$C685,AO$5)*$R685)</f>
        <v>0</v>
      </c>
      <c r="AP685" s="3">
        <f>IF(AP$3=0,0,INDEX(Sheet1!RawDataCols,$C685,AP$5)*$R685)</f>
        <v>0</v>
      </c>
      <c r="AQ685" s="3">
        <f>IF(AQ$3=0,0,INDEX(Sheet1!RawDataCols,$C685,AQ$5)*$R685)</f>
        <v>0</v>
      </c>
      <c r="AR685" s="3">
        <f>IF(AR$3=0,0,INDEX(Sheet1!RawDataCols,$C685,AR$5)*$R685)</f>
        <v>0</v>
      </c>
      <c r="AS685" s="3">
        <f>IF(AS$3=0,0,INDEX(Sheet1!RawDataCols,$C685,AS$5)*$R685)</f>
        <v>0</v>
      </c>
      <c r="AT685" s="3">
        <f>IF(AT$3=0,0,INDEX(Sheet1!RawDataCols,$C685,AT$5)*$R685)</f>
        <v>0</v>
      </c>
      <c r="AU685" s="3">
        <f>IF(AU$3=0,0,INDEX(Sheet1!RawDataCols,$C685,AU$5)*$R685)</f>
        <v>0</v>
      </c>
      <c r="AV685" s="3">
        <f>IF(AV$3=0,0,INDEX(Sheet1!RawDataCols,$C685,AV$5)*$R685)</f>
        <v>0</v>
      </c>
      <c r="AW685" s="3">
        <f>IF(AW$3=0,0,INDEX(Sheet1!RawDataCols,$C685,AW$5)*$R685)</f>
        <v>0</v>
      </c>
      <c r="AX685" s="3">
        <f>IF(AX$3=0,0,INDEX(Sheet1!RawDataCols,$C685,AX$5)*$R685)</f>
        <v>0</v>
      </c>
      <c r="AY685" s="3">
        <f>IF(AY$3=0,0,INDEX(Sheet1!RawDataCols,$C685,AY$5)*$R685)</f>
        <v>0</v>
      </c>
      <c r="AZ685" s="3">
        <f>IF(AZ$3=0,0,INDEX(Sheet1!RawDataCols,$C685,AZ$5)*$R685)</f>
        <v>0</v>
      </c>
      <c r="BA685" s="3">
        <f>IF(BA$3=0,0,INDEX(Sheet1!RawDataCols,$C685,BA$5)*$R685)</f>
        <v>0</v>
      </c>
      <c r="BB685" s="3">
        <f>IF(BB$3=0,0,INDEX(Sheet1!RawDataCols,$C685,BB$5)*$R685)</f>
        <v>0</v>
      </c>
      <c r="BC685" s="3">
        <f>IF(BC$3=0,0,INDEX(Sheet1!RawDataCols,$C685,BC$5)*$R685)</f>
        <v>0</v>
      </c>
      <c r="BD685" s="3">
        <f>IF(BD$3=0,0,INDEX(Sheet1!RawDataCols,$C685,BD$5)*$R685)</f>
        <v>0</v>
      </c>
      <c r="BE685" s="3">
        <f>IF(BE$3=0,0,INDEX(Sheet1!RawDataCols,$C685,BE$5)*$R685)</f>
        <v>0</v>
      </c>
      <c r="BF685" s="3">
        <f>IF(BF$3=0,0,INDEX(Sheet1!RawDataCols,$C685,BF$5)*$R685)</f>
        <v>0</v>
      </c>
      <c r="BG685" s="179">
        <f>IF(BG$3=0,0,INDEX(Sheet1!RawDataCols,$C685,BG$5)*$R685)</f>
        <v>0</v>
      </c>
      <c r="BH685" s="33">
        <f t="shared" si="115"/>
        <v>0</v>
      </c>
      <c r="BI685" s="33">
        <f t="shared" si="116"/>
        <v>0</v>
      </c>
      <c r="BJ685" s="33">
        <f t="shared" si="117"/>
        <v>0</v>
      </c>
      <c r="BK685" s="3">
        <f>IF(BK$3=0,0,INDEX(Sheet1!RawDataCols,$C685,BK$5)*$R685)</f>
        <v>0</v>
      </c>
      <c r="BL685" s="3">
        <f>IF(BL$3=0,0,INDEX(Sheet1!RawDataCols,$C685,BL$5)*$R685)</f>
        <v>23.891249999999999</v>
      </c>
      <c r="BM685" s="3">
        <f>IF(BM$3=0,0,INDEX(Sheet1!RawDataCols,$C685,BM$5)*$R685)</f>
        <v>0</v>
      </c>
      <c r="BN685" s="3">
        <f>IF(BN$3=0,0,INDEX(Sheet1!RawDataCols,$C685,BN$5)*$R685)</f>
        <v>0</v>
      </c>
      <c r="BO685" s="3">
        <f>IF(BO$3=0,0,INDEX(Sheet1!RawDataCols,$C685,BO$5)*$R685)</f>
        <v>0</v>
      </c>
      <c r="BP685" s="3">
        <f>IF(BP$3=0,0,INDEX(Sheet1!RawDataCols,$C685,BP$5)*$R685)</f>
        <v>382.26</v>
      </c>
      <c r="BQ685" s="3">
        <f t="shared" si="118"/>
        <v>0</v>
      </c>
      <c r="BR685" s="3">
        <f t="shared" si="119"/>
        <v>0</v>
      </c>
      <c r="BS685" s="3">
        <f t="shared" si="120"/>
        <v>0</v>
      </c>
      <c r="BT685" s="3">
        <f t="shared" si="121"/>
        <v>0</v>
      </c>
      <c r="BU685" s="3" t="str">
        <f>INDEX(Sheet1!$BS$2:$BS$1000,MATCH($A685,Sheet1!$A$2:$A$1000,0))</f>
        <v>13</v>
      </c>
      <c r="BV685" s="3">
        <f>INDEX(Sheet1!$BT$2:$BT$1000,MATCH($A685,Sheet1!$A$2:$A$1000,0))</f>
        <v>0</v>
      </c>
    </row>
    <row r="686" spans="1:74" x14ac:dyDescent="0.2">
      <c r="A686" s="247" t="s">
        <v>1500</v>
      </c>
      <c r="B686" s="3">
        <f>MATCH($A686,Sheet1!ACCOUNTNO,0)</f>
        <v>349</v>
      </c>
      <c r="C686" s="3">
        <f t="shared" si="114"/>
        <v>349</v>
      </c>
      <c r="D686" s="3" t="str">
        <f>IF(D$3=0,0,INDEX(Sheet1!RawDataCols,$C686,D$5))</f>
        <v>26600A01</v>
      </c>
      <c r="E686" s="3" t="str">
        <f>IF(E$3=0,0,INDEX(Sheet1!RawDataCols,$C686,E$5))</f>
        <v xml:space="preserve">26600          </v>
      </c>
      <c r="F686" s="3" t="str">
        <f>IF(F$3=0,0,INDEX(Sheet1!RawDataCols,$C686,F$5))</f>
        <v xml:space="preserve">A01            </v>
      </c>
      <c r="G686" s="3" t="str">
        <f>IF(G$3=0,0,INDEX(Sheet1!RawDataCols,$C686,G$5))</f>
        <v xml:space="preserve">               </v>
      </c>
      <c r="H686" s="3" t="str">
        <f>IF(H$3=0,0,INDEX(Sheet1!RawDataCols,$C686,H$5))</f>
        <v xml:space="preserve">               </v>
      </c>
      <c r="I686" s="3" t="str">
        <f>IF(I$3=0,0,INDEX(Sheet1!RawDataCols,$C686,I$5))</f>
        <v xml:space="preserve">               </v>
      </c>
      <c r="J686" s="3" t="str">
        <f>IF(J$3=0,0,INDEX(Sheet1!RawDataCols,$C686,J$5))</f>
        <v xml:space="preserve">               </v>
      </c>
      <c r="K686" s="3" t="str">
        <f>IF(K$3=0,0,INDEX(Sheet1!RawDataCols,$C686,K$5))</f>
        <v xml:space="preserve">               </v>
      </c>
      <c r="L686" s="3" t="str">
        <f>IF(L$3=0,0,INDEX(Sheet1!RawDataCols,$C686,L$5))</f>
        <v xml:space="preserve">               </v>
      </c>
      <c r="M686" s="3" t="str">
        <f>IF(M$3=0,0,INDEX(Sheet1!RawDataCols,$C686,M$5))</f>
        <v xml:space="preserve">F007  </v>
      </c>
      <c r="N686" s="3" t="str">
        <f>IF(N$3=0,0,INDEX(Sheet1!RawDataCols,$C686,N$5))</f>
        <v>Security - Monitoring Contract-6 Circuit Dr</v>
      </c>
      <c r="O686" s="3">
        <f>INDEX(Sheet1!RawDataCols,$C686,O$5)</f>
        <v>13</v>
      </c>
      <c r="P686" s="3" t="str">
        <f>INDEX(Sheet1!RawDataCols,$C686,P$5)</f>
        <v>Cost and Expenses</v>
      </c>
      <c r="Q686" s="3" t="str">
        <f>IF(Q$3=0,0,INDEX(Sheet1!RawDataCols,$C686,Q$5))</f>
        <v>I</v>
      </c>
      <c r="R686" s="3">
        <f>IF(OR(GL_Cat_Code=8,GL_Cat_Code=12,GL_Cat_Code=28,GL_Cat_Code=32,GL_Cat_Code=36,GL_Cat_Code=40),-1,1)</f>
        <v>1</v>
      </c>
      <c r="S686" s="3">
        <f>IF(OR(GL_Cat_Code=8,GL_Cat_Code=12,GL_Cat_Code=28,GL_Cat_Code=32,GL_Cat_Code=36,GL_Cat_Code=40),1,-1)</f>
        <v>-1</v>
      </c>
      <c r="T686" s="3">
        <f>IF(T$3=0,0,INDEX(Sheet1!RawDataCols,$C686,T$5)*$R686)</f>
        <v>0</v>
      </c>
      <c r="U686" s="3">
        <f>IF(U$3=0,0,INDEX(Sheet1!RawDataCols,$C686,U$5)*$R686)</f>
        <v>253.64</v>
      </c>
      <c r="V686" s="3">
        <f>IF(V$3=0,0,INDEX(Sheet1!RawDataCols,$C686,V$5)*$R686)</f>
        <v>0</v>
      </c>
      <c r="W686" s="3">
        <f>IF(W$3=0,0,INDEX(Sheet1!RawDataCols,$C686,W$5)*$R686)</f>
        <v>253.64</v>
      </c>
      <c r="X686" s="3">
        <f>IF(X$3=0,0,INDEX(Sheet1!RawDataCols,$C686,X$5)*$R686)</f>
        <v>0</v>
      </c>
      <c r="Y686" s="3">
        <f>IF(Y$3=0,0,INDEX(Sheet1!RawDataCols,$C686,Y$5)*$R686)</f>
        <v>0</v>
      </c>
      <c r="Z686" s="3">
        <f>IF(Z$3=0,0,INDEX(Sheet1!RawDataCols,$C686,Z$5)*$R686)</f>
        <v>253.64</v>
      </c>
      <c r="AA686" s="3">
        <f>IF(AA$3=0,0,INDEX(Sheet1!RawDataCols,$C686,AA$5)*$R686)</f>
        <v>0</v>
      </c>
      <c r="AB686" s="3">
        <f>IF(AB$3=0,0,INDEX(Sheet1!RawDataCols,$C686,AB$5)*$R686)</f>
        <v>0</v>
      </c>
      <c r="AC686" s="3">
        <f>IF(AC$3=0,0,INDEX(Sheet1!RawDataCols,$C686,AC$5)*$R686)</f>
        <v>253.64</v>
      </c>
      <c r="AD686" s="3">
        <f>IF(AD$3=0,0,INDEX(Sheet1!RawDataCols,$C686,AD$5)*$R686)</f>
        <v>0</v>
      </c>
      <c r="AE686" s="3">
        <f>IF(AE$3=0,0,INDEX(Sheet1!RawDataCols,$C686,AE$5)*$R686)</f>
        <v>0</v>
      </c>
      <c r="AF686" s="3">
        <f>IF(AF$3=0,0,INDEX(Sheet1!RawDataCols,$C686,AF$5)*$R686)</f>
        <v>253.64</v>
      </c>
      <c r="AG686" s="3">
        <f>IF(AG$3=0,0,INDEX(Sheet1!RawDataCols,$C686,AG$5)*$R686)</f>
        <v>0</v>
      </c>
      <c r="AH686" s="3">
        <f>IF(AH$3=0,0,INDEX(Sheet1!RawDataCols,$C686,AH$5)*$R686)</f>
        <v>0</v>
      </c>
      <c r="AI686" s="3">
        <f>IF(AI$3=0,0,INDEX(Sheet1!RawDataCols,$C686,AI$5)*$R686)</f>
        <v>253.64</v>
      </c>
      <c r="AJ686" s="3">
        <f>IF(AJ$3=0,0,INDEX(Sheet1!RawDataCols,$C686,AJ$5)*$R686)</f>
        <v>0</v>
      </c>
      <c r="AK686" s="3">
        <f>IF(AK$3=0,0,INDEX(Sheet1!RawDataCols,$C686,AK$5)*$R686)</f>
        <v>0</v>
      </c>
      <c r="AL686" s="3">
        <f>IF(AL$3=0,0,INDEX(Sheet1!RawDataCols,$C686,AL$5)*$R686)</f>
        <v>253.64</v>
      </c>
      <c r="AM686" s="3">
        <f>IF(AM$3=0,0,INDEX(Sheet1!RawDataCols,$C686,AM$5)*$R686)</f>
        <v>0</v>
      </c>
      <c r="AN686" s="3">
        <f>IF(AN$3=0,0,INDEX(Sheet1!RawDataCols,$C686,AN$5)*$R686)</f>
        <v>0</v>
      </c>
      <c r="AO686" s="3">
        <f>IF(AO$3=0,0,INDEX(Sheet1!RawDataCols,$C686,AO$5)*$R686)</f>
        <v>253.64</v>
      </c>
      <c r="AP686" s="3">
        <f>IF(AP$3=0,0,INDEX(Sheet1!RawDataCols,$C686,AP$5)*$R686)</f>
        <v>0</v>
      </c>
      <c r="AQ686" s="3">
        <f>IF(AQ$3=0,0,INDEX(Sheet1!RawDataCols,$C686,AQ$5)*$R686)</f>
        <v>0</v>
      </c>
      <c r="AR686" s="3">
        <f>IF(AR$3=0,0,INDEX(Sheet1!RawDataCols,$C686,AR$5)*$R686)</f>
        <v>253.64</v>
      </c>
      <c r="AS686" s="3">
        <f>IF(AS$3=0,0,INDEX(Sheet1!RawDataCols,$C686,AS$5)*$R686)</f>
        <v>0</v>
      </c>
      <c r="AT686" s="3">
        <f>IF(AT$3=0,0,INDEX(Sheet1!RawDataCols,$C686,AT$5)*$R686)</f>
        <v>0</v>
      </c>
      <c r="AU686" s="3">
        <f>IF(AU$3=0,0,INDEX(Sheet1!RawDataCols,$C686,AU$5)*$R686)</f>
        <v>253.64</v>
      </c>
      <c r="AV686" s="3">
        <f>IF(AV$3=0,0,INDEX(Sheet1!RawDataCols,$C686,AV$5)*$R686)</f>
        <v>0</v>
      </c>
      <c r="AW686" s="3">
        <f>IF(AW$3=0,0,INDEX(Sheet1!RawDataCols,$C686,AW$5)*$R686)</f>
        <v>0</v>
      </c>
      <c r="AX686" s="3">
        <f>IF(AX$3=0,0,INDEX(Sheet1!RawDataCols,$C686,AX$5)*$R686)</f>
        <v>253.64</v>
      </c>
      <c r="AY686" s="3">
        <f>IF(AY$3=0,0,INDEX(Sheet1!RawDataCols,$C686,AY$5)*$R686)</f>
        <v>0</v>
      </c>
      <c r="AZ686" s="3">
        <f>IF(AZ$3=0,0,INDEX(Sheet1!RawDataCols,$C686,AZ$5)*$R686)</f>
        <v>0</v>
      </c>
      <c r="BA686" s="3">
        <f>IF(BA$3=0,0,INDEX(Sheet1!RawDataCols,$C686,BA$5)*$R686)</f>
        <v>253.64</v>
      </c>
      <c r="BB686" s="3">
        <f>IF(BB$3=0,0,INDEX(Sheet1!RawDataCols,$C686,BB$5)*$R686)</f>
        <v>0</v>
      </c>
      <c r="BC686" s="3">
        <f>IF(BC$3=0,0,INDEX(Sheet1!RawDataCols,$C686,BC$5)*$R686)</f>
        <v>0</v>
      </c>
      <c r="BD686" s="3">
        <f>IF(BD$3=0,0,INDEX(Sheet1!RawDataCols,$C686,BD$5)*$R686)</f>
        <v>253.64</v>
      </c>
      <c r="BE686" s="3">
        <f>IF(BE$3=0,0,INDEX(Sheet1!RawDataCols,$C686,BE$5)*$R686)</f>
        <v>0</v>
      </c>
      <c r="BF686" s="3">
        <f>IF(BF$3=0,0,INDEX(Sheet1!RawDataCols,$C686,BF$5)*$R686)</f>
        <v>0</v>
      </c>
      <c r="BG686" s="179">
        <f>IF(BG$3=0,0,INDEX(Sheet1!RawDataCols,$C686,BG$5)*$R686)</f>
        <v>253.64</v>
      </c>
      <c r="BH686" s="33">
        <f t="shared" si="115"/>
        <v>253.64</v>
      </c>
      <c r="BI686" s="33">
        <f t="shared" si="116"/>
        <v>0</v>
      </c>
      <c r="BJ686" s="33">
        <f t="shared" si="117"/>
        <v>3043.6799999999989</v>
      </c>
      <c r="BK686" s="3">
        <f>IF(BK$3=0,0,INDEX(Sheet1!RawDataCols,$C686,BK$5)*$R686)</f>
        <v>0</v>
      </c>
      <c r="BL686" s="3">
        <f>IF(BL$3=0,0,INDEX(Sheet1!RawDataCols,$C686,BL$5)*$R686)</f>
        <v>190.23</v>
      </c>
      <c r="BM686" s="3">
        <f>IF(BM$3=0,0,INDEX(Sheet1!RawDataCols,$C686,BM$5)*$R686)</f>
        <v>79.262500000000003</v>
      </c>
      <c r="BN686" s="3">
        <f>IF(BN$3=0,0,INDEX(Sheet1!RawDataCols,$C686,BN$5)*$R686)</f>
        <v>15.852499999999999</v>
      </c>
      <c r="BO686" s="3">
        <f>IF(BO$3=0,0,INDEX(Sheet1!RawDataCols,$C686,BO$5)*$R686)</f>
        <v>0</v>
      </c>
      <c r="BP686" s="3">
        <f>IF(BP$3=0,0,INDEX(Sheet1!RawDataCols,$C686,BP$5)*$R686)</f>
        <v>1521.84</v>
      </c>
      <c r="BQ686" s="3">
        <f t="shared" si="118"/>
        <v>253.64</v>
      </c>
      <c r="BR686" s="3">
        <f t="shared" si="119"/>
        <v>0</v>
      </c>
      <c r="BS686" s="3">
        <f t="shared" si="120"/>
        <v>0</v>
      </c>
      <c r="BT686" s="3">
        <f t="shared" si="121"/>
        <v>0</v>
      </c>
      <c r="BU686" s="3" t="str">
        <f>INDEX(Sheet1!$BS$2:$BS$1000,MATCH($A686,Sheet1!$A$2:$A$1000,0))</f>
        <v>13</v>
      </c>
      <c r="BV686" s="3">
        <f>INDEX(Sheet1!$BT$2:$BT$1000,MATCH($A686,Sheet1!$A$2:$A$1000,0))</f>
        <v>0</v>
      </c>
    </row>
    <row r="687" spans="1:74" x14ac:dyDescent="0.2">
      <c r="A687" s="247" t="s">
        <v>1501</v>
      </c>
      <c r="B687" s="3">
        <f>MATCH($A687,Sheet1!ACCOUNTNO,0)</f>
        <v>352</v>
      </c>
      <c r="C687" s="3">
        <f t="shared" si="114"/>
        <v>352</v>
      </c>
      <c r="D687" s="3" t="str">
        <f>IF(D$3=0,0,INDEX(Sheet1!RawDataCols,$C687,D$5))</f>
        <v>26600A04</v>
      </c>
      <c r="E687" s="3" t="str">
        <f>IF(E$3=0,0,INDEX(Sheet1!RawDataCols,$C687,E$5))</f>
        <v xml:space="preserve">26600          </v>
      </c>
      <c r="F687" s="3" t="str">
        <f>IF(F$3=0,0,INDEX(Sheet1!RawDataCols,$C687,F$5))</f>
        <v xml:space="preserve">A04            </v>
      </c>
      <c r="G687" s="3" t="str">
        <f>IF(G$3=0,0,INDEX(Sheet1!RawDataCols,$C687,G$5))</f>
        <v xml:space="preserve">               </v>
      </c>
      <c r="H687" s="3" t="str">
        <f>IF(H$3=0,0,INDEX(Sheet1!RawDataCols,$C687,H$5))</f>
        <v xml:space="preserve">               </v>
      </c>
      <c r="I687" s="3" t="str">
        <f>IF(I$3=0,0,INDEX(Sheet1!RawDataCols,$C687,I$5))</f>
        <v xml:space="preserve">               </v>
      </c>
      <c r="J687" s="3" t="str">
        <f>IF(J$3=0,0,INDEX(Sheet1!RawDataCols,$C687,J$5))</f>
        <v xml:space="preserve">               </v>
      </c>
      <c r="K687" s="3" t="str">
        <f>IF(K$3=0,0,INDEX(Sheet1!RawDataCols,$C687,K$5))</f>
        <v xml:space="preserve">               </v>
      </c>
      <c r="L687" s="3" t="str">
        <f>IF(L$3=0,0,INDEX(Sheet1!RawDataCols,$C687,L$5))</f>
        <v xml:space="preserve">               </v>
      </c>
      <c r="M687" s="3" t="str">
        <f>IF(M$3=0,0,INDEX(Sheet1!RawDataCols,$C687,M$5))</f>
        <v xml:space="preserve">F007  </v>
      </c>
      <c r="N687" s="3" t="str">
        <f>IF(N$3=0,0,INDEX(Sheet1!RawDataCols,$C687,N$5))</f>
        <v>Security - Monitoring Contract-174 Fullarton Rd</v>
      </c>
      <c r="O687" s="3">
        <f>INDEX(Sheet1!RawDataCols,$C687,O$5)</f>
        <v>13</v>
      </c>
      <c r="P687" s="3" t="str">
        <f>INDEX(Sheet1!RawDataCols,$C687,P$5)</f>
        <v>Cost and Expenses</v>
      </c>
      <c r="Q687" s="3" t="str">
        <f>IF(Q$3=0,0,INDEX(Sheet1!RawDataCols,$C687,Q$5))</f>
        <v>I</v>
      </c>
      <c r="R687" s="3">
        <f>IF(OR(GL_Cat_Code=8,GL_Cat_Code=12,GL_Cat_Code=28,GL_Cat_Code=32,GL_Cat_Code=36,GL_Cat_Code=40),-1,1)</f>
        <v>1</v>
      </c>
      <c r="S687" s="3">
        <f>IF(OR(GL_Cat_Code=8,GL_Cat_Code=12,GL_Cat_Code=28,GL_Cat_Code=32,GL_Cat_Code=36,GL_Cat_Code=40),1,-1)</f>
        <v>-1</v>
      </c>
      <c r="T687" s="3">
        <f>IF(T$3=0,0,INDEX(Sheet1!RawDataCols,$C687,T$5)*$R687)</f>
        <v>0</v>
      </c>
      <c r="U687" s="3">
        <f>IF(U$3=0,0,INDEX(Sheet1!RawDataCols,$C687,U$5)*$R687)</f>
        <v>182.73</v>
      </c>
      <c r="V687" s="3">
        <f>IF(V$3=0,0,INDEX(Sheet1!RawDataCols,$C687,V$5)*$R687)</f>
        <v>111.9</v>
      </c>
      <c r="W687" s="3">
        <f>IF(W$3=0,0,INDEX(Sheet1!RawDataCols,$C687,W$5)*$R687)</f>
        <v>182.73</v>
      </c>
      <c r="X687" s="3">
        <f>IF(X$3=0,0,INDEX(Sheet1!RawDataCols,$C687,X$5)*$R687)</f>
        <v>0</v>
      </c>
      <c r="Y687" s="3">
        <f>IF(Y$3=0,0,INDEX(Sheet1!RawDataCols,$C687,Y$5)*$R687)</f>
        <v>101.07</v>
      </c>
      <c r="Z687" s="3">
        <f>IF(Z$3=0,0,INDEX(Sheet1!RawDataCols,$C687,Z$5)*$R687)</f>
        <v>182.73</v>
      </c>
      <c r="AA687" s="3">
        <f>IF(AA$3=0,0,INDEX(Sheet1!RawDataCols,$C687,AA$5)*$R687)</f>
        <v>0</v>
      </c>
      <c r="AB687" s="3">
        <f>IF(AB$3=0,0,INDEX(Sheet1!RawDataCols,$C687,AB$5)*$R687)</f>
        <v>111.9</v>
      </c>
      <c r="AC687" s="3">
        <f>IF(AC$3=0,0,INDEX(Sheet1!RawDataCols,$C687,AC$5)*$R687)</f>
        <v>182.73</v>
      </c>
      <c r="AD687" s="3">
        <f>IF(AD$3=0,0,INDEX(Sheet1!RawDataCols,$C687,AD$5)*$R687)</f>
        <v>0</v>
      </c>
      <c r="AE687" s="3">
        <f>IF(AE$3=0,0,INDEX(Sheet1!RawDataCols,$C687,AE$5)*$R687)</f>
        <v>108.29</v>
      </c>
      <c r="AF687" s="3">
        <f>IF(AF$3=0,0,INDEX(Sheet1!RawDataCols,$C687,AF$5)*$R687)</f>
        <v>182.73</v>
      </c>
      <c r="AG687" s="3">
        <f>IF(AG$3=0,0,INDEX(Sheet1!RawDataCols,$C687,AG$5)*$R687)</f>
        <v>0</v>
      </c>
      <c r="AH687" s="3">
        <f>IF(AH$3=0,0,INDEX(Sheet1!RawDataCols,$C687,AH$5)*$R687)</f>
        <v>111.9</v>
      </c>
      <c r="AI687" s="3">
        <f>IF(AI$3=0,0,INDEX(Sheet1!RawDataCols,$C687,AI$5)*$R687)</f>
        <v>182.73</v>
      </c>
      <c r="AJ687" s="3">
        <f>IF(AJ$3=0,0,INDEX(Sheet1!RawDataCols,$C687,AJ$5)*$R687)</f>
        <v>0</v>
      </c>
      <c r="AK687" s="3">
        <f>IF(AK$3=0,0,INDEX(Sheet1!RawDataCols,$C687,AK$5)*$R687)</f>
        <v>108.29</v>
      </c>
      <c r="AL687" s="3">
        <f>IF(AL$3=0,0,INDEX(Sheet1!RawDataCols,$C687,AL$5)*$R687)</f>
        <v>182.73</v>
      </c>
      <c r="AM687" s="3">
        <f>IF(AM$3=0,0,INDEX(Sheet1!RawDataCols,$C687,AM$5)*$R687)</f>
        <v>0</v>
      </c>
      <c r="AN687" s="3">
        <f>IF(AN$3=0,0,INDEX(Sheet1!RawDataCols,$C687,AN$5)*$R687)</f>
        <v>0</v>
      </c>
      <c r="AO687" s="3">
        <f>IF(AO$3=0,0,INDEX(Sheet1!RawDataCols,$C687,AO$5)*$R687)</f>
        <v>182.73</v>
      </c>
      <c r="AP687" s="3">
        <f>IF(AP$3=0,0,INDEX(Sheet1!RawDataCols,$C687,AP$5)*$R687)</f>
        <v>0</v>
      </c>
      <c r="AQ687" s="3">
        <f>IF(AQ$3=0,0,INDEX(Sheet1!RawDataCols,$C687,AQ$5)*$R687)</f>
        <v>111.9</v>
      </c>
      <c r="AR687" s="3">
        <f>IF(AR$3=0,0,INDEX(Sheet1!RawDataCols,$C687,AR$5)*$R687)</f>
        <v>182.73</v>
      </c>
      <c r="AS687" s="3">
        <f>IF(AS$3=0,0,INDEX(Sheet1!RawDataCols,$C687,AS$5)*$R687)</f>
        <v>0</v>
      </c>
      <c r="AT687" s="3">
        <f>IF(AT$3=0,0,INDEX(Sheet1!RawDataCols,$C687,AT$5)*$R687)</f>
        <v>108.29</v>
      </c>
      <c r="AU687" s="3">
        <f>IF(AU$3=0,0,INDEX(Sheet1!RawDataCols,$C687,AU$5)*$R687)</f>
        <v>182.73</v>
      </c>
      <c r="AV687" s="3">
        <f>IF(AV$3=0,0,INDEX(Sheet1!RawDataCols,$C687,AV$5)*$R687)</f>
        <v>0</v>
      </c>
      <c r="AW687" s="3">
        <f>IF(AW$3=0,0,INDEX(Sheet1!RawDataCols,$C687,AW$5)*$R687)</f>
        <v>111.9</v>
      </c>
      <c r="AX687" s="3">
        <f>IF(AX$3=0,0,INDEX(Sheet1!RawDataCols,$C687,AX$5)*$R687)</f>
        <v>182.73</v>
      </c>
      <c r="AY687" s="3">
        <f>IF(AY$3=0,0,INDEX(Sheet1!RawDataCols,$C687,AY$5)*$R687)</f>
        <v>0</v>
      </c>
      <c r="AZ687" s="3">
        <f>IF(AZ$3=0,0,INDEX(Sheet1!RawDataCols,$C687,AZ$5)*$R687)</f>
        <v>108.29</v>
      </c>
      <c r="BA687" s="3">
        <f>IF(BA$3=0,0,INDEX(Sheet1!RawDataCols,$C687,BA$5)*$R687)</f>
        <v>182.73</v>
      </c>
      <c r="BB687" s="3">
        <f>IF(BB$3=0,0,INDEX(Sheet1!RawDataCols,$C687,BB$5)*$R687)</f>
        <v>0</v>
      </c>
      <c r="BC687" s="3">
        <f>IF(BC$3=0,0,INDEX(Sheet1!RawDataCols,$C687,BC$5)*$R687)</f>
        <v>111.9</v>
      </c>
      <c r="BD687" s="3">
        <f>IF(BD$3=0,0,INDEX(Sheet1!RawDataCols,$C687,BD$5)*$R687)</f>
        <v>182.73</v>
      </c>
      <c r="BE687" s="3">
        <f>IF(BE$3=0,0,INDEX(Sheet1!RawDataCols,$C687,BE$5)*$R687)</f>
        <v>0</v>
      </c>
      <c r="BF687" s="3">
        <f>IF(BF$3=0,0,INDEX(Sheet1!RawDataCols,$C687,BF$5)*$R687)</f>
        <v>111.9</v>
      </c>
      <c r="BG687" s="179">
        <f>IF(BG$3=0,0,INDEX(Sheet1!RawDataCols,$C687,BG$5)*$R687)</f>
        <v>182.73</v>
      </c>
      <c r="BH687" s="33">
        <f t="shared" si="115"/>
        <v>182.73</v>
      </c>
      <c r="BI687" s="33">
        <f t="shared" si="116"/>
        <v>1205.6300000000001</v>
      </c>
      <c r="BJ687" s="33">
        <f t="shared" si="117"/>
        <v>2192.7599999999998</v>
      </c>
      <c r="BK687" s="3">
        <f>IF(BK$3=0,0,INDEX(Sheet1!RawDataCols,$C687,BK$5)*$R687)</f>
        <v>75.351875000000007</v>
      </c>
      <c r="BL687" s="3">
        <f>IF(BL$3=0,0,INDEX(Sheet1!RawDataCols,$C687,BL$5)*$R687)</f>
        <v>137.04750000000001</v>
      </c>
      <c r="BM687" s="3">
        <f>IF(BM$3=0,0,INDEX(Sheet1!RawDataCols,$C687,BM$5)*$R687)</f>
        <v>57.103124999999999</v>
      </c>
      <c r="BN687" s="3">
        <f>IF(BN$3=0,0,INDEX(Sheet1!RawDataCols,$C687,BN$5)*$R687)</f>
        <v>11.420624999999999</v>
      </c>
      <c r="BO687" s="3">
        <f>IF(BO$3=0,0,INDEX(Sheet1!RawDataCols,$C687,BO$5)*$R687)</f>
        <v>0</v>
      </c>
      <c r="BP687" s="3">
        <f>IF(BP$3=0,0,INDEX(Sheet1!RawDataCols,$C687,BP$5)*$R687)</f>
        <v>1096.3800000000001</v>
      </c>
      <c r="BQ687" s="3">
        <f t="shared" si="118"/>
        <v>182.73</v>
      </c>
      <c r="BR687" s="3">
        <f t="shared" si="119"/>
        <v>0</v>
      </c>
      <c r="BS687" s="3">
        <f t="shared" si="120"/>
        <v>0</v>
      </c>
      <c r="BT687" s="3">
        <f t="shared" si="121"/>
        <v>0</v>
      </c>
      <c r="BU687" s="3" t="str">
        <f>INDEX(Sheet1!$BS$2:$BS$1000,MATCH($A687,Sheet1!$A$2:$A$1000,0))</f>
        <v>13</v>
      </c>
      <c r="BV687" s="3">
        <f>INDEX(Sheet1!$BT$2:$BT$1000,MATCH($A687,Sheet1!$A$2:$A$1000,0))</f>
        <v>0</v>
      </c>
    </row>
    <row r="688" spans="1:74" x14ac:dyDescent="0.2">
      <c r="A688" s="247" t="s">
        <v>1511</v>
      </c>
      <c r="B688" s="3">
        <f>MATCH($A688,Sheet1!ACCOUNTNO,0)</f>
        <v>359</v>
      </c>
      <c r="C688" s="3">
        <f t="shared" si="114"/>
        <v>359</v>
      </c>
      <c r="D688" s="3" t="str">
        <f>IF(D$3=0,0,INDEX(Sheet1!RawDataCols,$C688,D$5))</f>
        <v>26620A06</v>
      </c>
      <c r="E688" s="3" t="str">
        <f>IF(E$3=0,0,INDEX(Sheet1!RawDataCols,$C688,E$5))</f>
        <v xml:space="preserve">26620          </v>
      </c>
      <c r="F688" s="3" t="str">
        <f>IF(F$3=0,0,INDEX(Sheet1!RawDataCols,$C688,F$5))</f>
        <v xml:space="preserve">A06            </v>
      </c>
      <c r="G688" s="3" t="str">
        <f>IF(G$3=0,0,INDEX(Sheet1!RawDataCols,$C688,G$5))</f>
        <v xml:space="preserve">               </v>
      </c>
      <c r="H688" s="3" t="str">
        <f>IF(H$3=0,0,INDEX(Sheet1!RawDataCols,$C688,H$5))</f>
        <v xml:space="preserve">               </v>
      </c>
      <c r="I688" s="3" t="str">
        <f>IF(I$3=0,0,INDEX(Sheet1!RawDataCols,$C688,I$5))</f>
        <v xml:space="preserve">               </v>
      </c>
      <c r="J688" s="3" t="str">
        <f>IF(J$3=0,0,INDEX(Sheet1!RawDataCols,$C688,J$5))</f>
        <v xml:space="preserve">               </v>
      </c>
      <c r="K688" s="3" t="str">
        <f>IF(K$3=0,0,INDEX(Sheet1!RawDataCols,$C688,K$5))</f>
        <v xml:space="preserve">               </v>
      </c>
      <c r="L688" s="3" t="str">
        <f>IF(L$3=0,0,INDEX(Sheet1!RawDataCols,$C688,L$5))</f>
        <v xml:space="preserve">               </v>
      </c>
      <c r="M688" s="3" t="str">
        <f>IF(M$3=0,0,INDEX(Sheet1!RawDataCols,$C688,M$5))</f>
        <v xml:space="preserve">F007  </v>
      </c>
      <c r="N688" s="3" t="str">
        <f>IF(N$3=0,0,INDEX(Sheet1!RawDataCols,$C688,N$5))</f>
        <v>Security - Patrols-31 Franklin St</v>
      </c>
      <c r="O688" s="3">
        <f>INDEX(Sheet1!RawDataCols,$C688,O$5)</f>
        <v>13</v>
      </c>
      <c r="P688" s="3" t="str">
        <f>INDEX(Sheet1!RawDataCols,$C688,P$5)</f>
        <v>Cost and Expenses</v>
      </c>
      <c r="Q688" s="3" t="str">
        <f>IF(Q$3=0,0,INDEX(Sheet1!RawDataCols,$C688,Q$5))</f>
        <v>I</v>
      </c>
      <c r="R688" s="3">
        <f>IF(OR(GL_Cat_Code=8,GL_Cat_Code=12,GL_Cat_Code=28,GL_Cat_Code=32,GL_Cat_Code=36,GL_Cat_Code=40),-1,1)</f>
        <v>1</v>
      </c>
      <c r="S688" s="3">
        <f>IF(OR(GL_Cat_Code=8,GL_Cat_Code=12,GL_Cat_Code=28,GL_Cat_Code=32,GL_Cat_Code=36,GL_Cat_Code=40),1,-1)</f>
        <v>-1</v>
      </c>
      <c r="T688" s="3">
        <f>IF(T$3=0,0,INDEX(Sheet1!RawDataCols,$C688,T$5)*$R688)</f>
        <v>0</v>
      </c>
      <c r="U688" s="3">
        <f>IF(U$3=0,0,INDEX(Sheet1!RawDataCols,$C688,U$5)*$R688)</f>
        <v>0</v>
      </c>
      <c r="V688" s="3">
        <f>IF(V$3=0,0,INDEX(Sheet1!RawDataCols,$C688,V$5)*$R688)</f>
        <v>0</v>
      </c>
      <c r="W688" s="3">
        <f>IF(W$3=0,0,INDEX(Sheet1!RawDataCols,$C688,W$5)*$R688)</f>
        <v>0</v>
      </c>
      <c r="X688" s="3">
        <f>IF(X$3=0,0,INDEX(Sheet1!RawDataCols,$C688,X$5)*$R688)</f>
        <v>0</v>
      </c>
      <c r="Y688" s="3">
        <f>IF(Y$3=0,0,INDEX(Sheet1!RawDataCols,$C688,Y$5)*$R688)</f>
        <v>0</v>
      </c>
      <c r="Z688" s="3">
        <f>IF(Z$3=0,0,INDEX(Sheet1!RawDataCols,$C688,Z$5)*$R688)</f>
        <v>0</v>
      </c>
      <c r="AA688" s="3">
        <f>IF(AA$3=0,0,INDEX(Sheet1!RawDataCols,$C688,AA$5)*$R688)</f>
        <v>0</v>
      </c>
      <c r="AB688" s="3">
        <f>IF(AB$3=0,0,INDEX(Sheet1!RawDataCols,$C688,AB$5)*$R688)</f>
        <v>0</v>
      </c>
      <c r="AC688" s="3">
        <f>IF(AC$3=0,0,INDEX(Sheet1!RawDataCols,$C688,AC$5)*$R688)</f>
        <v>0</v>
      </c>
      <c r="AD688" s="3">
        <f>IF(AD$3=0,0,INDEX(Sheet1!RawDataCols,$C688,AD$5)*$R688)</f>
        <v>0</v>
      </c>
      <c r="AE688" s="3">
        <f>IF(AE$3=0,0,INDEX(Sheet1!RawDataCols,$C688,AE$5)*$R688)</f>
        <v>0</v>
      </c>
      <c r="AF688" s="3">
        <f>IF(AF$3=0,0,INDEX(Sheet1!RawDataCols,$C688,AF$5)*$R688)</f>
        <v>0</v>
      </c>
      <c r="AG688" s="3">
        <f>IF(AG$3=0,0,INDEX(Sheet1!RawDataCols,$C688,AG$5)*$R688)</f>
        <v>0</v>
      </c>
      <c r="AH688" s="3">
        <f>IF(AH$3=0,0,INDEX(Sheet1!RawDataCols,$C688,AH$5)*$R688)</f>
        <v>0</v>
      </c>
      <c r="AI688" s="3">
        <f>IF(AI$3=0,0,INDEX(Sheet1!RawDataCols,$C688,AI$5)*$R688)</f>
        <v>0</v>
      </c>
      <c r="AJ688" s="3">
        <f>IF(AJ$3=0,0,INDEX(Sheet1!RawDataCols,$C688,AJ$5)*$R688)</f>
        <v>0</v>
      </c>
      <c r="AK688" s="3">
        <f>IF(AK$3=0,0,INDEX(Sheet1!RawDataCols,$C688,AK$5)*$R688)</f>
        <v>0</v>
      </c>
      <c r="AL688" s="3">
        <f>IF(AL$3=0,0,INDEX(Sheet1!RawDataCols,$C688,AL$5)*$R688)</f>
        <v>0</v>
      </c>
      <c r="AM688" s="3">
        <f>IF(AM$3=0,0,INDEX(Sheet1!RawDataCols,$C688,AM$5)*$R688)</f>
        <v>0</v>
      </c>
      <c r="AN688" s="3">
        <f>IF(AN$3=0,0,INDEX(Sheet1!RawDataCols,$C688,AN$5)*$R688)</f>
        <v>0</v>
      </c>
      <c r="AO688" s="3">
        <f>IF(AO$3=0,0,INDEX(Sheet1!RawDataCols,$C688,AO$5)*$R688)</f>
        <v>0</v>
      </c>
      <c r="AP688" s="3">
        <f>IF(AP$3=0,0,INDEX(Sheet1!RawDataCols,$C688,AP$5)*$R688)</f>
        <v>0</v>
      </c>
      <c r="AQ688" s="3">
        <f>IF(AQ$3=0,0,INDEX(Sheet1!RawDataCols,$C688,AQ$5)*$R688)</f>
        <v>0</v>
      </c>
      <c r="AR688" s="3">
        <f>IF(AR$3=0,0,INDEX(Sheet1!RawDataCols,$C688,AR$5)*$R688)</f>
        <v>0</v>
      </c>
      <c r="AS688" s="3">
        <f>IF(AS$3=0,0,INDEX(Sheet1!RawDataCols,$C688,AS$5)*$R688)</f>
        <v>0</v>
      </c>
      <c r="AT688" s="3">
        <f>IF(AT$3=0,0,INDEX(Sheet1!RawDataCols,$C688,AT$5)*$R688)</f>
        <v>0</v>
      </c>
      <c r="AU688" s="3">
        <f>IF(AU$3=0,0,INDEX(Sheet1!RawDataCols,$C688,AU$5)*$R688)</f>
        <v>0</v>
      </c>
      <c r="AV688" s="3">
        <f>IF(AV$3=0,0,INDEX(Sheet1!RawDataCols,$C688,AV$5)*$R688)</f>
        <v>0</v>
      </c>
      <c r="AW688" s="3">
        <f>IF(AW$3=0,0,INDEX(Sheet1!RawDataCols,$C688,AW$5)*$R688)</f>
        <v>0</v>
      </c>
      <c r="AX688" s="3">
        <f>IF(AX$3=0,0,INDEX(Sheet1!RawDataCols,$C688,AX$5)*$R688)</f>
        <v>0</v>
      </c>
      <c r="AY688" s="3">
        <f>IF(AY$3=0,0,INDEX(Sheet1!RawDataCols,$C688,AY$5)*$R688)</f>
        <v>0</v>
      </c>
      <c r="AZ688" s="3">
        <f>IF(AZ$3=0,0,INDEX(Sheet1!RawDataCols,$C688,AZ$5)*$R688)</f>
        <v>0</v>
      </c>
      <c r="BA688" s="3">
        <f>IF(BA$3=0,0,INDEX(Sheet1!RawDataCols,$C688,BA$5)*$R688)</f>
        <v>0</v>
      </c>
      <c r="BB688" s="3">
        <f>IF(BB$3=0,0,INDEX(Sheet1!RawDataCols,$C688,BB$5)*$R688)</f>
        <v>0</v>
      </c>
      <c r="BC688" s="3">
        <f>IF(BC$3=0,0,INDEX(Sheet1!RawDataCols,$C688,BC$5)*$R688)</f>
        <v>0</v>
      </c>
      <c r="BD688" s="3">
        <f>IF(BD$3=0,0,INDEX(Sheet1!RawDataCols,$C688,BD$5)*$R688)</f>
        <v>0</v>
      </c>
      <c r="BE688" s="3">
        <f>IF(BE$3=0,0,INDEX(Sheet1!RawDataCols,$C688,BE$5)*$R688)</f>
        <v>0</v>
      </c>
      <c r="BF688" s="3">
        <f>IF(BF$3=0,0,INDEX(Sheet1!RawDataCols,$C688,BF$5)*$R688)</f>
        <v>0</v>
      </c>
      <c r="BG688" s="179">
        <f>IF(BG$3=0,0,INDEX(Sheet1!RawDataCols,$C688,BG$5)*$R688)</f>
        <v>0</v>
      </c>
      <c r="BH688" s="33">
        <f t="shared" si="115"/>
        <v>0</v>
      </c>
      <c r="BI688" s="33">
        <f t="shared" si="116"/>
        <v>0</v>
      </c>
      <c r="BJ688" s="33">
        <f t="shared" si="117"/>
        <v>0</v>
      </c>
      <c r="BK688" s="3">
        <f>IF(BK$3=0,0,INDEX(Sheet1!RawDataCols,$C688,BK$5)*$R688)</f>
        <v>0</v>
      </c>
      <c r="BL688" s="3">
        <f>IF(BL$3=0,0,INDEX(Sheet1!RawDataCols,$C688,BL$5)*$R688)</f>
        <v>0</v>
      </c>
      <c r="BM688" s="3">
        <f>IF(BM$3=0,0,INDEX(Sheet1!RawDataCols,$C688,BM$5)*$R688)</f>
        <v>0</v>
      </c>
      <c r="BN688" s="3">
        <f>IF(BN$3=0,0,INDEX(Sheet1!RawDataCols,$C688,BN$5)*$R688)</f>
        <v>48.011249999999997</v>
      </c>
      <c r="BO688" s="3">
        <f>IF(BO$3=0,0,INDEX(Sheet1!RawDataCols,$C688,BO$5)*$R688)</f>
        <v>0</v>
      </c>
      <c r="BP688" s="3">
        <f>IF(BP$3=0,0,INDEX(Sheet1!RawDataCols,$C688,BP$5)*$R688)</f>
        <v>0</v>
      </c>
      <c r="BQ688" s="3">
        <f t="shared" si="118"/>
        <v>0</v>
      </c>
      <c r="BR688" s="3">
        <f t="shared" si="119"/>
        <v>0</v>
      </c>
      <c r="BS688" s="3">
        <f t="shared" si="120"/>
        <v>0</v>
      </c>
      <c r="BT688" s="3">
        <f t="shared" si="121"/>
        <v>0</v>
      </c>
      <c r="BU688" s="3" t="str">
        <f>INDEX(Sheet1!$BS$2:$BS$1000,MATCH($A688,Sheet1!$A$2:$A$1000,0))</f>
        <v>13</v>
      </c>
      <c r="BV688" s="3">
        <f>INDEX(Sheet1!$BT$2:$BT$1000,MATCH($A688,Sheet1!$A$2:$A$1000,0))</f>
        <v>0</v>
      </c>
    </row>
    <row r="689" spans="1:74" x14ac:dyDescent="0.2">
      <c r="A689" s="247" t="s">
        <v>1518</v>
      </c>
      <c r="B689" s="3">
        <f>MATCH($A689,Sheet1!ACCOUNTNO,0)</f>
        <v>362</v>
      </c>
      <c r="C689" s="3">
        <f t="shared" si="114"/>
        <v>362</v>
      </c>
      <c r="D689" s="3" t="str">
        <f>IF(D$3=0,0,INDEX(Sheet1!RawDataCols,$C689,D$5))</f>
        <v>27100A01</v>
      </c>
      <c r="E689" s="3" t="str">
        <f>IF(E$3=0,0,INDEX(Sheet1!RawDataCols,$C689,E$5))</f>
        <v xml:space="preserve">27100          </v>
      </c>
      <c r="F689" s="3" t="str">
        <f>IF(F$3=0,0,INDEX(Sheet1!RawDataCols,$C689,F$5))</f>
        <v xml:space="preserve">A01            </v>
      </c>
      <c r="G689" s="3" t="str">
        <f>IF(G$3=0,0,INDEX(Sheet1!RawDataCols,$C689,G$5))</f>
        <v xml:space="preserve">               </v>
      </c>
      <c r="H689" s="3" t="str">
        <f>IF(H$3=0,0,INDEX(Sheet1!RawDataCols,$C689,H$5))</f>
        <v xml:space="preserve">               </v>
      </c>
      <c r="I689" s="3" t="str">
        <f>IF(I$3=0,0,INDEX(Sheet1!RawDataCols,$C689,I$5))</f>
        <v xml:space="preserve">               </v>
      </c>
      <c r="J689" s="3" t="str">
        <f>IF(J$3=0,0,INDEX(Sheet1!RawDataCols,$C689,J$5))</f>
        <v xml:space="preserve">               </v>
      </c>
      <c r="K689" s="3" t="str">
        <f>IF(K$3=0,0,INDEX(Sheet1!RawDataCols,$C689,K$5))</f>
        <v xml:space="preserve">               </v>
      </c>
      <c r="L689" s="3" t="str">
        <f>IF(L$3=0,0,INDEX(Sheet1!RawDataCols,$C689,L$5))</f>
        <v xml:space="preserve">               </v>
      </c>
      <c r="M689" s="3" t="str">
        <f>IF(M$3=0,0,INDEX(Sheet1!RawDataCols,$C689,M$5))</f>
        <v xml:space="preserve">F007  </v>
      </c>
      <c r="N689" s="3" t="str">
        <f>IF(N$3=0,0,INDEX(Sheet1!RawDataCols,$C689,N$5))</f>
        <v>Asbestos Report-6 Circuit Dr</v>
      </c>
      <c r="O689" s="3">
        <f>INDEX(Sheet1!RawDataCols,$C689,O$5)</f>
        <v>13</v>
      </c>
      <c r="P689" s="3" t="str">
        <f>INDEX(Sheet1!RawDataCols,$C689,P$5)</f>
        <v>Cost and Expenses</v>
      </c>
      <c r="Q689" s="3" t="str">
        <f>IF(Q$3=0,0,INDEX(Sheet1!RawDataCols,$C689,Q$5))</f>
        <v>I</v>
      </c>
      <c r="R689" s="3">
        <f>IF(OR(GL_Cat_Code=8,GL_Cat_Code=12,GL_Cat_Code=28,GL_Cat_Code=32,GL_Cat_Code=36,GL_Cat_Code=40),-1,1)</f>
        <v>1</v>
      </c>
      <c r="S689" s="3">
        <f>IF(OR(GL_Cat_Code=8,GL_Cat_Code=12,GL_Cat_Code=28,GL_Cat_Code=32,GL_Cat_Code=36,GL_Cat_Code=40),1,-1)</f>
        <v>-1</v>
      </c>
      <c r="T689" s="3">
        <f>IF(T$3=0,0,INDEX(Sheet1!RawDataCols,$C689,T$5)*$R689)</f>
        <v>0</v>
      </c>
      <c r="U689" s="3">
        <f>IF(U$3=0,0,INDEX(Sheet1!RawDataCols,$C689,U$5)*$R689)</f>
        <v>0</v>
      </c>
      <c r="V689" s="3">
        <f>IF(V$3=0,0,INDEX(Sheet1!RawDataCols,$C689,V$5)*$R689)</f>
        <v>33.33</v>
      </c>
      <c r="W689" s="3">
        <f>IF(W$3=0,0,INDEX(Sheet1!RawDataCols,$C689,W$5)*$R689)</f>
        <v>0</v>
      </c>
      <c r="X689" s="3">
        <f>IF(X$3=0,0,INDEX(Sheet1!RawDataCols,$C689,X$5)*$R689)</f>
        <v>0</v>
      </c>
      <c r="Y689" s="3">
        <f>IF(Y$3=0,0,INDEX(Sheet1!RawDataCols,$C689,Y$5)*$R689)</f>
        <v>33.33</v>
      </c>
      <c r="Z689" s="3">
        <f>IF(Z$3=0,0,INDEX(Sheet1!RawDataCols,$C689,Z$5)*$R689)</f>
        <v>0</v>
      </c>
      <c r="AA689" s="3">
        <f>IF(AA$3=0,0,INDEX(Sheet1!RawDataCols,$C689,AA$5)*$R689)</f>
        <v>0</v>
      </c>
      <c r="AB689" s="3">
        <f>IF(AB$3=0,0,INDEX(Sheet1!RawDataCols,$C689,AB$5)*$R689)</f>
        <v>33.33</v>
      </c>
      <c r="AC689" s="3">
        <f>IF(AC$3=0,0,INDEX(Sheet1!RawDataCols,$C689,AC$5)*$R689)</f>
        <v>0</v>
      </c>
      <c r="AD689" s="3">
        <f>IF(AD$3=0,0,INDEX(Sheet1!RawDataCols,$C689,AD$5)*$R689)</f>
        <v>0</v>
      </c>
      <c r="AE689" s="3">
        <f>IF(AE$3=0,0,INDEX(Sheet1!RawDataCols,$C689,AE$5)*$R689)</f>
        <v>33.33</v>
      </c>
      <c r="AF689" s="3">
        <f>IF(AF$3=0,0,INDEX(Sheet1!RawDataCols,$C689,AF$5)*$R689)</f>
        <v>935</v>
      </c>
      <c r="AG689" s="3">
        <f>IF(AG$3=0,0,INDEX(Sheet1!RawDataCols,$C689,AG$5)*$R689)</f>
        <v>0</v>
      </c>
      <c r="AH689" s="3">
        <f>IF(AH$3=0,0,INDEX(Sheet1!RawDataCols,$C689,AH$5)*$R689)</f>
        <v>33.33</v>
      </c>
      <c r="AI689" s="3">
        <f>IF(AI$3=0,0,INDEX(Sheet1!RawDataCols,$C689,AI$5)*$R689)</f>
        <v>0</v>
      </c>
      <c r="AJ689" s="3">
        <f>IF(AJ$3=0,0,INDEX(Sheet1!RawDataCols,$C689,AJ$5)*$R689)</f>
        <v>0</v>
      </c>
      <c r="AK689" s="3">
        <f>IF(AK$3=0,0,INDEX(Sheet1!RawDataCols,$C689,AK$5)*$R689)</f>
        <v>33.33</v>
      </c>
      <c r="AL689" s="3">
        <f>IF(AL$3=0,0,INDEX(Sheet1!RawDataCols,$C689,AL$5)*$R689)</f>
        <v>0</v>
      </c>
      <c r="AM689" s="3">
        <f>IF(AM$3=0,0,INDEX(Sheet1!RawDataCols,$C689,AM$5)*$R689)</f>
        <v>0</v>
      </c>
      <c r="AN689" s="3">
        <f>IF(AN$3=0,0,INDEX(Sheet1!RawDataCols,$C689,AN$5)*$R689)</f>
        <v>0</v>
      </c>
      <c r="AO689" s="3">
        <f>IF(AO$3=0,0,INDEX(Sheet1!RawDataCols,$C689,AO$5)*$R689)</f>
        <v>0</v>
      </c>
      <c r="AP689" s="3">
        <f>IF(AP$3=0,0,INDEX(Sheet1!RawDataCols,$C689,AP$5)*$R689)</f>
        <v>0</v>
      </c>
      <c r="AQ689" s="3">
        <f>IF(AQ$3=0,0,INDEX(Sheet1!RawDataCols,$C689,AQ$5)*$R689)</f>
        <v>33.33</v>
      </c>
      <c r="AR689" s="3">
        <f>IF(AR$3=0,0,INDEX(Sheet1!RawDataCols,$C689,AR$5)*$R689)</f>
        <v>0</v>
      </c>
      <c r="AS689" s="3">
        <f>IF(AS$3=0,0,INDEX(Sheet1!RawDataCols,$C689,AS$5)*$R689)</f>
        <v>0</v>
      </c>
      <c r="AT689" s="3">
        <f>IF(AT$3=0,0,INDEX(Sheet1!RawDataCols,$C689,AT$5)*$R689)</f>
        <v>33.33</v>
      </c>
      <c r="AU689" s="3">
        <f>IF(AU$3=0,0,INDEX(Sheet1!RawDataCols,$C689,AU$5)*$R689)</f>
        <v>0</v>
      </c>
      <c r="AV689" s="3">
        <f>IF(AV$3=0,0,INDEX(Sheet1!RawDataCols,$C689,AV$5)*$R689)</f>
        <v>0</v>
      </c>
      <c r="AW689" s="3">
        <f>IF(AW$3=0,0,INDEX(Sheet1!RawDataCols,$C689,AW$5)*$R689)</f>
        <v>33.33</v>
      </c>
      <c r="AX689" s="3">
        <f>IF(AX$3=0,0,INDEX(Sheet1!RawDataCols,$C689,AX$5)*$R689)</f>
        <v>0</v>
      </c>
      <c r="AY689" s="3">
        <f>IF(AY$3=0,0,INDEX(Sheet1!RawDataCols,$C689,AY$5)*$R689)</f>
        <v>0</v>
      </c>
      <c r="AZ689" s="3">
        <f>IF(AZ$3=0,0,INDEX(Sheet1!RawDataCols,$C689,AZ$5)*$R689)</f>
        <v>33.33</v>
      </c>
      <c r="BA689" s="3">
        <f>IF(BA$3=0,0,INDEX(Sheet1!RawDataCols,$C689,BA$5)*$R689)</f>
        <v>0</v>
      </c>
      <c r="BB689" s="3">
        <f>IF(BB$3=0,0,INDEX(Sheet1!RawDataCols,$C689,BB$5)*$R689)</f>
        <v>200</v>
      </c>
      <c r="BC689" s="3">
        <f>IF(BC$3=0,0,INDEX(Sheet1!RawDataCols,$C689,BC$5)*$R689)</f>
        <v>33.33</v>
      </c>
      <c r="BD689" s="3">
        <f>IF(BD$3=0,0,INDEX(Sheet1!RawDataCols,$C689,BD$5)*$R689)</f>
        <v>0</v>
      </c>
      <c r="BE689" s="3">
        <f>IF(BE$3=0,0,INDEX(Sheet1!RawDataCols,$C689,BE$5)*$R689)</f>
        <v>200</v>
      </c>
      <c r="BF689" s="3">
        <f>IF(BF$3=0,0,INDEX(Sheet1!RawDataCols,$C689,BF$5)*$R689)</f>
        <v>33.33</v>
      </c>
      <c r="BG689" s="179">
        <f>IF(BG$3=0,0,INDEX(Sheet1!RawDataCols,$C689,BG$5)*$R689)</f>
        <v>0</v>
      </c>
      <c r="BH689" s="33">
        <f t="shared" si="115"/>
        <v>200</v>
      </c>
      <c r="BI689" s="33">
        <f t="shared" si="116"/>
        <v>366.62999999999988</v>
      </c>
      <c r="BJ689" s="33">
        <f t="shared" si="117"/>
        <v>935</v>
      </c>
      <c r="BK689" s="3">
        <f>IF(BK$3=0,0,INDEX(Sheet1!RawDataCols,$C689,BK$5)*$R689)</f>
        <v>22.914375</v>
      </c>
      <c r="BL689" s="3">
        <f>IF(BL$3=0,0,INDEX(Sheet1!RawDataCols,$C689,BL$5)*$R689)</f>
        <v>58.4375</v>
      </c>
      <c r="BM689" s="3">
        <f>IF(BM$3=0,0,INDEX(Sheet1!RawDataCols,$C689,BM$5)*$R689)</f>
        <v>0</v>
      </c>
      <c r="BN689" s="3">
        <f>IF(BN$3=0,0,INDEX(Sheet1!RawDataCols,$C689,BN$5)*$R689)</f>
        <v>3.125</v>
      </c>
      <c r="BO689" s="3">
        <f>IF(BO$3=0,0,INDEX(Sheet1!RawDataCols,$C689,BO$5)*$R689)</f>
        <v>0</v>
      </c>
      <c r="BP689" s="3">
        <f>IF(BP$3=0,0,INDEX(Sheet1!RawDataCols,$C689,BP$5)*$R689)</f>
        <v>0</v>
      </c>
      <c r="BQ689" s="3">
        <f t="shared" si="118"/>
        <v>0</v>
      </c>
      <c r="BR689" s="3">
        <f t="shared" si="119"/>
        <v>0</v>
      </c>
      <c r="BS689" s="3">
        <f t="shared" si="120"/>
        <v>0</v>
      </c>
      <c r="BT689" s="3">
        <f t="shared" si="121"/>
        <v>200</v>
      </c>
      <c r="BU689" s="3" t="str">
        <f>INDEX(Sheet1!$BS$2:$BS$1000,MATCH($A689,Sheet1!$A$2:$A$1000,0))</f>
        <v>14</v>
      </c>
      <c r="BV689" s="3">
        <f>INDEX(Sheet1!$BT$2:$BT$1000,MATCH($A689,Sheet1!$A$2:$A$1000,0))</f>
        <v>200</v>
      </c>
    </row>
    <row r="690" spans="1:74" x14ac:dyDescent="0.2">
      <c r="A690" s="247" t="s">
        <v>1526</v>
      </c>
      <c r="B690" s="3">
        <f>MATCH($A690,Sheet1!ACCOUNTNO,0)</f>
        <v>372</v>
      </c>
      <c r="C690" s="3">
        <f t="shared" si="114"/>
        <v>372</v>
      </c>
      <c r="D690" s="3" t="str">
        <f>IF(D$3=0,0,INDEX(Sheet1!RawDataCols,$C690,D$5))</f>
        <v>27120A04</v>
      </c>
      <c r="E690" s="3" t="str">
        <f>IF(E$3=0,0,INDEX(Sheet1!RawDataCols,$C690,E$5))</f>
        <v xml:space="preserve">27120          </v>
      </c>
      <c r="F690" s="3" t="str">
        <f>IF(F$3=0,0,INDEX(Sheet1!RawDataCols,$C690,F$5))</f>
        <v xml:space="preserve">A04            </v>
      </c>
      <c r="G690" s="3" t="str">
        <f>IF(G$3=0,0,INDEX(Sheet1!RawDataCols,$C690,G$5))</f>
        <v xml:space="preserve">               </v>
      </c>
      <c r="H690" s="3" t="str">
        <f>IF(H$3=0,0,INDEX(Sheet1!RawDataCols,$C690,H$5))</f>
        <v xml:space="preserve">               </v>
      </c>
      <c r="I690" s="3" t="str">
        <f>IF(I$3=0,0,INDEX(Sheet1!RawDataCols,$C690,I$5))</f>
        <v xml:space="preserve">               </v>
      </c>
      <c r="J690" s="3" t="str">
        <f>IF(J$3=0,0,INDEX(Sheet1!RawDataCols,$C690,J$5))</f>
        <v xml:space="preserve">               </v>
      </c>
      <c r="K690" s="3" t="str">
        <f>IF(K$3=0,0,INDEX(Sheet1!RawDataCols,$C690,K$5))</f>
        <v xml:space="preserve">               </v>
      </c>
      <c r="L690" s="3" t="str">
        <f>IF(L$3=0,0,INDEX(Sheet1!RawDataCols,$C690,L$5))</f>
        <v xml:space="preserve">               </v>
      </c>
      <c r="M690" s="3" t="str">
        <f>IF(M$3=0,0,INDEX(Sheet1!RawDataCols,$C690,M$5))</f>
        <v xml:space="preserve">F007  </v>
      </c>
      <c r="N690" s="3" t="str">
        <f>IF(N$3=0,0,INDEX(Sheet1!RawDataCols,$C690,N$5))</f>
        <v>Cleaning &amp; Rubbish Removal-174 Fullarton Rd</v>
      </c>
      <c r="O690" s="3">
        <f>INDEX(Sheet1!RawDataCols,$C690,O$5)</f>
        <v>13</v>
      </c>
      <c r="P690" s="3" t="str">
        <f>INDEX(Sheet1!RawDataCols,$C690,P$5)</f>
        <v>Cost and Expenses</v>
      </c>
      <c r="Q690" s="3" t="str">
        <f>IF(Q$3=0,0,INDEX(Sheet1!RawDataCols,$C690,Q$5))</f>
        <v>I</v>
      </c>
      <c r="R690" s="3">
        <f>IF(OR(GL_Cat_Code=8,GL_Cat_Code=12,GL_Cat_Code=28,GL_Cat_Code=32,GL_Cat_Code=36,GL_Cat_Code=40),-1,1)</f>
        <v>1</v>
      </c>
      <c r="S690" s="3">
        <f>IF(OR(GL_Cat_Code=8,GL_Cat_Code=12,GL_Cat_Code=28,GL_Cat_Code=32,GL_Cat_Code=36,GL_Cat_Code=40),1,-1)</f>
        <v>-1</v>
      </c>
      <c r="T690" s="3">
        <f>IF(T$3=0,0,INDEX(Sheet1!RawDataCols,$C690,T$5)*$R690)</f>
        <v>0</v>
      </c>
      <c r="U690" s="3">
        <f>IF(U$3=0,0,INDEX(Sheet1!RawDataCols,$C690,U$5)*$R690)</f>
        <v>0</v>
      </c>
      <c r="V690" s="3">
        <f>IF(V$3=0,0,INDEX(Sheet1!RawDataCols,$C690,V$5)*$R690)</f>
        <v>505.7</v>
      </c>
      <c r="W690" s="3">
        <f>IF(W$3=0,0,INDEX(Sheet1!RawDataCols,$C690,W$5)*$R690)</f>
        <v>0</v>
      </c>
      <c r="X690" s="3">
        <f>IF(X$3=0,0,INDEX(Sheet1!RawDataCols,$C690,X$5)*$R690)</f>
        <v>0</v>
      </c>
      <c r="Y690" s="3">
        <f>IF(Y$3=0,0,INDEX(Sheet1!RawDataCols,$C690,Y$5)*$R690)</f>
        <v>505.7</v>
      </c>
      <c r="Z690" s="3">
        <f>IF(Z$3=0,0,INDEX(Sheet1!RawDataCols,$C690,Z$5)*$R690)</f>
        <v>0</v>
      </c>
      <c r="AA690" s="3">
        <f>IF(AA$3=0,0,INDEX(Sheet1!RawDataCols,$C690,AA$5)*$R690)</f>
        <v>0</v>
      </c>
      <c r="AB690" s="3">
        <f>IF(AB$3=0,0,INDEX(Sheet1!RawDataCols,$C690,AB$5)*$R690)</f>
        <v>670.23</v>
      </c>
      <c r="AC690" s="3">
        <f>IF(AC$3=0,0,INDEX(Sheet1!RawDataCols,$C690,AC$5)*$R690)</f>
        <v>0</v>
      </c>
      <c r="AD690" s="3">
        <f>IF(AD$3=0,0,INDEX(Sheet1!RawDataCols,$C690,AD$5)*$R690)</f>
        <v>0</v>
      </c>
      <c r="AE690" s="3">
        <f>IF(AE$3=0,0,INDEX(Sheet1!RawDataCols,$C690,AE$5)*$R690)</f>
        <v>670.23</v>
      </c>
      <c r="AF690" s="3">
        <f>IF(AF$3=0,0,INDEX(Sheet1!RawDataCols,$C690,AF$5)*$R690)</f>
        <v>0</v>
      </c>
      <c r="AG690" s="3">
        <f>IF(AG$3=0,0,INDEX(Sheet1!RawDataCols,$C690,AG$5)*$R690)</f>
        <v>0</v>
      </c>
      <c r="AH690" s="3">
        <f>IF(AH$3=0,0,INDEX(Sheet1!RawDataCols,$C690,AH$5)*$R690)</f>
        <v>670.23</v>
      </c>
      <c r="AI690" s="3">
        <f>IF(AI$3=0,0,INDEX(Sheet1!RawDataCols,$C690,AI$5)*$R690)</f>
        <v>0</v>
      </c>
      <c r="AJ690" s="3">
        <f>IF(AJ$3=0,0,INDEX(Sheet1!RawDataCols,$C690,AJ$5)*$R690)</f>
        <v>400</v>
      </c>
      <c r="AK690" s="3">
        <f>IF(AK$3=0,0,INDEX(Sheet1!RawDataCols,$C690,AK$5)*$R690)</f>
        <v>670.23</v>
      </c>
      <c r="AL690" s="3">
        <f>IF(AL$3=0,0,INDEX(Sheet1!RawDataCols,$C690,AL$5)*$R690)</f>
        <v>0</v>
      </c>
      <c r="AM690" s="3">
        <f>IF(AM$3=0,0,INDEX(Sheet1!RawDataCols,$C690,AM$5)*$R690)</f>
        <v>0</v>
      </c>
      <c r="AN690" s="3">
        <f>IF(AN$3=0,0,INDEX(Sheet1!RawDataCols,$C690,AN$5)*$R690)</f>
        <v>0</v>
      </c>
      <c r="AO690" s="3">
        <f>IF(AO$3=0,0,INDEX(Sheet1!RawDataCols,$C690,AO$5)*$R690)</f>
        <v>0</v>
      </c>
      <c r="AP690" s="3">
        <f>IF(AP$3=0,0,INDEX(Sheet1!RawDataCols,$C690,AP$5)*$R690)</f>
        <v>0</v>
      </c>
      <c r="AQ690" s="3">
        <f>IF(AQ$3=0,0,INDEX(Sheet1!RawDataCols,$C690,AQ$5)*$R690)</f>
        <v>529.66</v>
      </c>
      <c r="AR690" s="3">
        <f>IF(AR$3=0,0,INDEX(Sheet1!RawDataCols,$C690,AR$5)*$R690)</f>
        <v>0</v>
      </c>
      <c r="AS690" s="3">
        <f>IF(AS$3=0,0,INDEX(Sheet1!RawDataCols,$C690,AS$5)*$R690)</f>
        <v>44.85</v>
      </c>
      <c r="AT690" s="3">
        <f>IF(AT$3=0,0,INDEX(Sheet1!RawDataCols,$C690,AT$5)*$R690)</f>
        <v>578.17999999999995</v>
      </c>
      <c r="AU690" s="3">
        <f>IF(AU$3=0,0,INDEX(Sheet1!RawDataCols,$C690,AU$5)*$R690)</f>
        <v>0</v>
      </c>
      <c r="AV690" s="3">
        <f>IF(AV$3=0,0,INDEX(Sheet1!RawDataCols,$C690,AV$5)*$R690)</f>
        <v>0</v>
      </c>
      <c r="AW690" s="3">
        <f>IF(AW$3=0,0,INDEX(Sheet1!RawDataCols,$C690,AW$5)*$R690)</f>
        <v>505.7</v>
      </c>
      <c r="AX690" s="3">
        <f>IF(AX$3=0,0,INDEX(Sheet1!RawDataCols,$C690,AX$5)*$R690)</f>
        <v>0</v>
      </c>
      <c r="AY690" s="3">
        <f>IF(AY$3=0,0,INDEX(Sheet1!RawDataCols,$C690,AY$5)*$R690)</f>
        <v>63.64</v>
      </c>
      <c r="AZ690" s="3">
        <f>IF(AZ$3=0,0,INDEX(Sheet1!RawDataCols,$C690,AZ$5)*$R690)</f>
        <v>505.7</v>
      </c>
      <c r="BA690" s="3">
        <f>IF(BA$3=0,0,INDEX(Sheet1!RawDataCols,$C690,BA$5)*$R690)</f>
        <v>0</v>
      </c>
      <c r="BB690" s="3">
        <f>IF(BB$3=0,0,INDEX(Sheet1!RawDataCols,$C690,BB$5)*$R690)</f>
        <v>0</v>
      </c>
      <c r="BC690" s="3">
        <f>IF(BC$3=0,0,INDEX(Sheet1!RawDataCols,$C690,BC$5)*$R690)</f>
        <v>505.7</v>
      </c>
      <c r="BD690" s="3">
        <f>IF(BD$3=0,0,INDEX(Sheet1!RawDataCols,$C690,BD$5)*$R690)</f>
        <v>0</v>
      </c>
      <c r="BE690" s="3">
        <f>IF(BE$3=0,0,INDEX(Sheet1!RawDataCols,$C690,BE$5)*$R690)</f>
        <v>0</v>
      </c>
      <c r="BF690" s="3">
        <f>IF(BF$3=0,0,INDEX(Sheet1!RawDataCols,$C690,BF$5)*$R690)</f>
        <v>505.7</v>
      </c>
      <c r="BG690" s="179">
        <f>IF(BG$3=0,0,INDEX(Sheet1!RawDataCols,$C690,BG$5)*$R690)</f>
        <v>0</v>
      </c>
      <c r="BH690" s="33">
        <f t="shared" si="115"/>
        <v>508.49</v>
      </c>
      <c r="BI690" s="33">
        <f t="shared" si="116"/>
        <v>6317.26</v>
      </c>
      <c r="BJ690" s="33">
        <f t="shared" si="117"/>
        <v>0</v>
      </c>
      <c r="BK690" s="3">
        <f>IF(BK$3=0,0,INDEX(Sheet1!RawDataCols,$C690,BK$5)*$R690)</f>
        <v>394.82875000000001</v>
      </c>
      <c r="BL690" s="3">
        <f>IF(BL$3=0,0,INDEX(Sheet1!RawDataCols,$C690,BL$5)*$R690)</f>
        <v>0</v>
      </c>
      <c r="BM690" s="3">
        <f>IF(BM$3=0,0,INDEX(Sheet1!RawDataCols,$C690,BM$5)*$R690)</f>
        <v>0</v>
      </c>
      <c r="BN690" s="3">
        <f>IF(BN$3=0,0,INDEX(Sheet1!RawDataCols,$C690,BN$5)*$R690)</f>
        <v>0</v>
      </c>
      <c r="BO690" s="3">
        <f>IF(BO$3=0,0,INDEX(Sheet1!RawDataCols,$C690,BO$5)*$R690)</f>
        <v>0</v>
      </c>
      <c r="BP690" s="3">
        <f>IF(BP$3=0,0,INDEX(Sheet1!RawDataCols,$C690,BP$5)*$R690)</f>
        <v>0</v>
      </c>
      <c r="BQ690" s="3">
        <f t="shared" si="118"/>
        <v>0</v>
      </c>
      <c r="BR690" s="3">
        <f t="shared" si="119"/>
        <v>400</v>
      </c>
      <c r="BS690" s="3">
        <f t="shared" si="120"/>
        <v>44.85</v>
      </c>
      <c r="BT690" s="3">
        <f t="shared" si="121"/>
        <v>108.49000000000001</v>
      </c>
      <c r="BU690" s="3" t="str">
        <f>INDEX(Sheet1!$BS$2:$BS$1000,MATCH($A690,Sheet1!$A$2:$A$1000,0))</f>
        <v>14</v>
      </c>
      <c r="BV690" s="3">
        <f>INDEX(Sheet1!$BT$2:$BT$1000,MATCH($A690,Sheet1!$A$2:$A$1000,0))</f>
        <v>108.49</v>
      </c>
    </row>
    <row r="691" spans="1:74" x14ac:dyDescent="0.2">
      <c r="A691" s="247" t="s">
        <v>1539</v>
      </c>
      <c r="B691" s="3">
        <f>MATCH($A691,Sheet1!ACCOUNTNO,0)</f>
        <v>387</v>
      </c>
      <c r="C691" s="3">
        <f t="shared" si="114"/>
        <v>387</v>
      </c>
      <c r="D691" s="3" t="str">
        <f>IF(D$3=0,0,INDEX(Sheet1!RawDataCols,$C691,D$5))</f>
        <v>27160A02</v>
      </c>
      <c r="E691" s="3" t="str">
        <f>IF(E$3=0,0,INDEX(Sheet1!RawDataCols,$C691,E$5))</f>
        <v xml:space="preserve">27160          </v>
      </c>
      <c r="F691" s="3" t="str">
        <f>IF(F$3=0,0,INDEX(Sheet1!RawDataCols,$C691,F$5))</f>
        <v xml:space="preserve">A02            </v>
      </c>
      <c r="G691" s="3" t="str">
        <f>IF(G$3=0,0,INDEX(Sheet1!RawDataCols,$C691,G$5))</f>
        <v xml:space="preserve">               </v>
      </c>
      <c r="H691" s="3" t="str">
        <f>IF(H$3=0,0,INDEX(Sheet1!RawDataCols,$C691,H$5))</f>
        <v xml:space="preserve">               </v>
      </c>
      <c r="I691" s="3" t="str">
        <f>IF(I$3=0,0,INDEX(Sheet1!RawDataCols,$C691,I$5))</f>
        <v xml:space="preserve">               </v>
      </c>
      <c r="J691" s="3" t="str">
        <f>IF(J$3=0,0,INDEX(Sheet1!RawDataCols,$C691,J$5))</f>
        <v xml:space="preserve">               </v>
      </c>
      <c r="K691" s="3" t="str">
        <f>IF(K$3=0,0,INDEX(Sheet1!RawDataCols,$C691,K$5))</f>
        <v xml:space="preserve">               </v>
      </c>
      <c r="L691" s="3" t="str">
        <f>IF(L$3=0,0,INDEX(Sheet1!RawDataCols,$C691,L$5))</f>
        <v xml:space="preserve">               </v>
      </c>
      <c r="M691" s="3" t="str">
        <f>IF(M$3=0,0,INDEX(Sheet1!RawDataCols,$C691,M$5))</f>
        <v xml:space="preserve">F007  </v>
      </c>
      <c r="N691" s="3" t="str">
        <f>IF(N$3=0,0,INDEX(Sheet1!RawDataCols,$C691,N$5))</f>
        <v>Gas Consumption-200 East Tce</v>
      </c>
      <c r="O691" s="3">
        <f>INDEX(Sheet1!RawDataCols,$C691,O$5)</f>
        <v>13</v>
      </c>
      <c r="P691" s="3" t="str">
        <f>INDEX(Sheet1!RawDataCols,$C691,P$5)</f>
        <v>Cost and Expenses</v>
      </c>
      <c r="Q691" s="3" t="str">
        <f>IF(Q$3=0,0,INDEX(Sheet1!RawDataCols,$C691,Q$5))</f>
        <v>I</v>
      </c>
      <c r="R691" s="3">
        <f>IF(OR(GL_Cat_Code=8,GL_Cat_Code=12,GL_Cat_Code=28,GL_Cat_Code=32,GL_Cat_Code=36,GL_Cat_Code=40),-1,1)</f>
        <v>1</v>
      </c>
      <c r="S691" s="3">
        <f>IF(OR(GL_Cat_Code=8,GL_Cat_Code=12,GL_Cat_Code=28,GL_Cat_Code=32,GL_Cat_Code=36,GL_Cat_Code=40),1,-1)</f>
        <v>-1</v>
      </c>
      <c r="T691" s="3">
        <f>IF(T$3=0,0,INDEX(Sheet1!RawDataCols,$C691,T$5)*$R691)</f>
        <v>0</v>
      </c>
      <c r="U691" s="3">
        <f>IF(U$3=0,0,INDEX(Sheet1!RawDataCols,$C691,U$5)*$R691)</f>
        <v>0</v>
      </c>
      <c r="V691" s="3">
        <f>IF(V$3=0,0,INDEX(Sheet1!RawDataCols,$C691,V$5)*$R691)</f>
        <v>0</v>
      </c>
      <c r="W691" s="3">
        <f>IF(W$3=0,0,INDEX(Sheet1!RawDataCols,$C691,W$5)*$R691)</f>
        <v>0</v>
      </c>
      <c r="X691" s="3">
        <f>IF(X$3=0,0,INDEX(Sheet1!RawDataCols,$C691,X$5)*$R691)</f>
        <v>0</v>
      </c>
      <c r="Y691" s="3">
        <f>IF(Y$3=0,0,INDEX(Sheet1!RawDataCols,$C691,Y$5)*$R691)</f>
        <v>0</v>
      </c>
      <c r="Z691" s="3">
        <f>IF(Z$3=0,0,INDEX(Sheet1!RawDataCols,$C691,Z$5)*$R691)</f>
        <v>0</v>
      </c>
      <c r="AA691" s="3">
        <f>IF(AA$3=0,0,INDEX(Sheet1!RawDataCols,$C691,AA$5)*$R691)</f>
        <v>0</v>
      </c>
      <c r="AB691" s="3">
        <f>IF(AB$3=0,0,INDEX(Sheet1!RawDataCols,$C691,AB$5)*$R691)</f>
        <v>0</v>
      </c>
      <c r="AC691" s="3">
        <f>IF(AC$3=0,0,INDEX(Sheet1!RawDataCols,$C691,AC$5)*$R691)</f>
        <v>0</v>
      </c>
      <c r="AD691" s="3">
        <f>IF(AD$3=0,0,INDEX(Sheet1!RawDataCols,$C691,AD$5)*$R691)</f>
        <v>0</v>
      </c>
      <c r="AE691" s="3">
        <f>IF(AE$3=0,0,INDEX(Sheet1!RawDataCols,$C691,AE$5)*$R691)</f>
        <v>0</v>
      </c>
      <c r="AF691" s="3">
        <f>IF(AF$3=0,0,INDEX(Sheet1!RawDataCols,$C691,AF$5)*$R691)</f>
        <v>0</v>
      </c>
      <c r="AG691" s="3">
        <f>IF(AG$3=0,0,INDEX(Sheet1!RawDataCols,$C691,AG$5)*$R691)</f>
        <v>0</v>
      </c>
      <c r="AH691" s="3">
        <f>IF(AH$3=0,0,INDEX(Sheet1!RawDataCols,$C691,AH$5)*$R691)</f>
        <v>0</v>
      </c>
      <c r="AI691" s="3">
        <f>IF(AI$3=0,0,INDEX(Sheet1!RawDataCols,$C691,AI$5)*$R691)</f>
        <v>0</v>
      </c>
      <c r="AJ691" s="3">
        <f>IF(AJ$3=0,0,INDEX(Sheet1!RawDataCols,$C691,AJ$5)*$R691)</f>
        <v>0</v>
      </c>
      <c r="AK691" s="3">
        <f>IF(AK$3=0,0,INDEX(Sheet1!RawDataCols,$C691,AK$5)*$R691)</f>
        <v>0</v>
      </c>
      <c r="AL691" s="3">
        <f>IF(AL$3=0,0,INDEX(Sheet1!RawDataCols,$C691,AL$5)*$R691)</f>
        <v>0</v>
      </c>
      <c r="AM691" s="3">
        <f>IF(AM$3=0,0,INDEX(Sheet1!RawDataCols,$C691,AM$5)*$R691)</f>
        <v>0</v>
      </c>
      <c r="AN691" s="3">
        <f>IF(AN$3=0,0,INDEX(Sheet1!RawDataCols,$C691,AN$5)*$R691)</f>
        <v>0</v>
      </c>
      <c r="AO691" s="3">
        <f>IF(AO$3=0,0,INDEX(Sheet1!RawDataCols,$C691,AO$5)*$R691)</f>
        <v>0</v>
      </c>
      <c r="AP691" s="3">
        <f>IF(AP$3=0,0,INDEX(Sheet1!RawDataCols,$C691,AP$5)*$R691)</f>
        <v>0</v>
      </c>
      <c r="AQ691" s="3">
        <f>IF(AQ$3=0,0,INDEX(Sheet1!RawDataCols,$C691,AQ$5)*$R691)</f>
        <v>0</v>
      </c>
      <c r="AR691" s="3">
        <f>IF(AR$3=0,0,INDEX(Sheet1!RawDataCols,$C691,AR$5)*$R691)</f>
        <v>0</v>
      </c>
      <c r="AS691" s="3">
        <f>IF(AS$3=0,0,INDEX(Sheet1!RawDataCols,$C691,AS$5)*$R691)</f>
        <v>0</v>
      </c>
      <c r="AT691" s="3">
        <f>IF(AT$3=0,0,INDEX(Sheet1!RawDataCols,$C691,AT$5)*$R691)</f>
        <v>0</v>
      </c>
      <c r="AU691" s="3">
        <f>IF(AU$3=0,0,INDEX(Sheet1!RawDataCols,$C691,AU$5)*$R691)</f>
        <v>0</v>
      </c>
      <c r="AV691" s="3">
        <f>IF(AV$3=0,0,INDEX(Sheet1!RawDataCols,$C691,AV$5)*$R691)</f>
        <v>0</v>
      </c>
      <c r="AW691" s="3">
        <f>IF(AW$3=0,0,INDEX(Sheet1!RawDataCols,$C691,AW$5)*$R691)</f>
        <v>0</v>
      </c>
      <c r="AX691" s="3">
        <f>IF(AX$3=0,0,INDEX(Sheet1!RawDataCols,$C691,AX$5)*$R691)</f>
        <v>0</v>
      </c>
      <c r="AY691" s="3">
        <f>IF(AY$3=0,0,INDEX(Sheet1!RawDataCols,$C691,AY$5)*$R691)</f>
        <v>0</v>
      </c>
      <c r="AZ691" s="3">
        <f>IF(AZ$3=0,0,INDEX(Sheet1!RawDataCols,$C691,AZ$5)*$R691)</f>
        <v>0</v>
      </c>
      <c r="BA691" s="3">
        <f>IF(BA$3=0,0,INDEX(Sheet1!RawDataCols,$C691,BA$5)*$R691)</f>
        <v>0</v>
      </c>
      <c r="BB691" s="3">
        <f>IF(BB$3=0,0,INDEX(Sheet1!RawDataCols,$C691,BB$5)*$R691)</f>
        <v>0</v>
      </c>
      <c r="BC691" s="3">
        <f>IF(BC$3=0,0,INDEX(Sheet1!RawDataCols,$C691,BC$5)*$R691)</f>
        <v>0</v>
      </c>
      <c r="BD691" s="3">
        <f>IF(BD$3=0,0,INDEX(Sheet1!RawDataCols,$C691,BD$5)*$R691)</f>
        <v>0</v>
      </c>
      <c r="BE691" s="3">
        <f>IF(BE$3=0,0,INDEX(Sheet1!RawDataCols,$C691,BE$5)*$R691)</f>
        <v>0</v>
      </c>
      <c r="BF691" s="3">
        <f>IF(BF$3=0,0,INDEX(Sheet1!RawDataCols,$C691,BF$5)*$R691)</f>
        <v>0</v>
      </c>
      <c r="BG691" s="179">
        <f>IF(BG$3=0,0,INDEX(Sheet1!RawDataCols,$C691,BG$5)*$R691)</f>
        <v>0</v>
      </c>
      <c r="BH691" s="33">
        <f t="shared" si="115"/>
        <v>0</v>
      </c>
      <c r="BI691" s="33">
        <f t="shared" si="116"/>
        <v>0</v>
      </c>
      <c r="BJ691" s="33">
        <f t="shared" si="117"/>
        <v>0</v>
      </c>
      <c r="BK691" s="3">
        <f>IF(BK$3=0,0,INDEX(Sheet1!RawDataCols,$C691,BK$5)*$R691)</f>
        <v>0</v>
      </c>
      <c r="BL691" s="3">
        <f>IF(BL$3=0,0,INDEX(Sheet1!RawDataCols,$C691,BL$5)*$R691)</f>
        <v>0</v>
      </c>
      <c r="BM691" s="3">
        <f>IF(BM$3=0,0,INDEX(Sheet1!RawDataCols,$C691,BM$5)*$R691)</f>
        <v>0</v>
      </c>
      <c r="BN691" s="3">
        <f>IF(BN$3=0,0,INDEX(Sheet1!RawDataCols,$C691,BN$5)*$R691)</f>
        <v>0</v>
      </c>
      <c r="BO691" s="3">
        <f>IF(BO$3=0,0,INDEX(Sheet1!RawDataCols,$C691,BO$5)*$R691)</f>
        <v>0</v>
      </c>
      <c r="BP691" s="3">
        <f>IF(BP$3=0,0,INDEX(Sheet1!RawDataCols,$C691,BP$5)*$R691)</f>
        <v>0</v>
      </c>
      <c r="BQ691" s="3">
        <f t="shared" si="118"/>
        <v>0</v>
      </c>
      <c r="BR691" s="3">
        <f t="shared" si="119"/>
        <v>0</v>
      </c>
      <c r="BS691" s="3">
        <f t="shared" si="120"/>
        <v>0</v>
      </c>
      <c r="BT691" s="3">
        <f t="shared" si="121"/>
        <v>0</v>
      </c>
      <c r="BU691" s="3" t="str">
        <f>INDEX(Sheet1!$BS$2:$BS$1000,MATCH($A691,Sheet1!$A$2:$A$1000,0))</f>
        <v>14</v>
      </c>
      <c r="BV691" s="3">
        <f>INDEX(Sheet1!$BT$2:$BT$1000,MATCH($A691,Sheet1!$A$2:$A$1000,0))</f>
        <v>0</v>
      </c>
    </row>
    <row r="692" spans="1:74" x14ac:dyDescent="0.2">
      <c r="A692" s="247" t="s">
        <v>1542</v>
      </c>
      <c r="B692" s="3">
        <f>MATCH($A692,Sheet1!ACCOUNTNO,0)</f>
        <v>389</v>
      </c>
      <c r="C692" s="3">
        <f t="shared" si="114"/>
        <v>389</v>
      </c>
      <c r="D692" s="3" t="str">
        <f>IF(D$3=0,0,INDEX(Sheet1!RawDataCols,$C692,D$5))</f>
        <v>27160A06</v>
      </c>
      <c r="E692" s="3" t="str">
        <f>IF(E$3=0,0,INDEX(Sheet1!RawDataCols,$C692,E$5))</f>
        <v xml:space="preserve">27160          </v>
      </c>
      <c r="F692" s="3" t="str">
        <f>IF(F$3=0,0,INDEX(Sheet1!RawDataCols,$C692,F$5))</f>
        <v xml:space="preserve">A06            </v>
      </c>
      <c r="G692" s="3" t="str">
        <f>IF(G$3=0,0,INDEX(Sheet1!RawDataCols,$C692,G$5))</f>
        <v xml:space="preserve">               </v>
      </c>
      <c r="H692" s="3" t="str">
        <f>IF(H$3=0,0,INDEX(Sheet1!RawDataCols,$C692,H$5))</f>
        <v xml:space="preserve">               </v>
      </c>
      <c r="I692" s="3" t="str">
        <f>IF(I$3=0,0,INDEX(Sheet1!RawDataCols,$C692,I$5))</f>
        <v xml:space="preserve">               </v>
      </c>
      <c r="J692" s="3" t="str">
        <f>IF(J$3=0,0,INDEX(Sheet1!RawDataCols,$C692,J$5))</f>
        <v xml:space="preserve">               </v>
      </c>
      <c r="K692" s="3" t="str">
        <f>IF(K$3=0,0,INDEX(Sheet1!RawDataCols,$C692,K$5))</f>
        <v xml:space="preserve">               </v>
      </c>
      <c r="L692" s="3" t="str">
        <f>IF(L$3=0,0,INDEX(Sheet1!RawDataCols,$C692,L$5))</f>
        <v xml:space="preserve">               </v>
      </c>
      <c r="M692" s="3" t="str">
        <f>IF(M$3=0,0,INDEX(Sheet1!RawDataCols,$C692,M$5))</f>
        <v xml:space="preserve">F007  </v>
      </c>
      <c r="N692" s="3" t="str">
        <f>IF(N$3=0,0,INDEX(Sheet1!RawDataCols,$C692,N$5))</f>
        <v>Gas Consumption-31 Franklin St</v>
      </c>
      <c r="O692" s="3">
        <f>INDEX(Sheet1!RawDataCols,$C692,O$5)</f>
        <v>13</v>
      </c>
      <c r="P692" s="3" t="str">
        <f>INDEX(Sheet1!RawDataCols,$C692,P$5)</f>
        <v>Cost and Expenses</v>
      </c>
      <c r="Q692" s="3" t="str">
        <f>IF(Q$3=0,0,INDEX(Sheet1!RawDataCols,$C692,Q$5))</f>
        <v>I</v>
      </c>
      <c r="R692" s="3">
        <f>IF(OR(GL_Cat_Code=8,GL_Cat_Code=12,GL_Cat_Code=28,GL_Cat_Code=32,GL_Cat_Code=36,GL_Cat_Code=40),-1,1)</f>
        <v>1</v>
      </c>
      <c r="S692" s="3">
        <f>IF(OR(GL_Cat_Code=8,GL_Cat_Code=12,GL_Cat_Code=28,GL_Cat_Code=32,GL_Cat_Code=36,GL_Cat_Code=40),1,-1)</f>
        <v>-1</v>
      </c>
      <c r="T692" s="3">
        <f>IF(T$3=0,0,INDEX(Sheet1!RawDataCols,$C692,T$5)*$R692)</f>
        <v>0</v>
      </c>
      <c r="U692" s="3">
        <f>IF(U$3=0,0,INDEX(Sheet1!RawDataCols,$C692,U$5)*$R692)</f>
        <v>0</v>
      </c>
      <c r="V692" s="3">
        <f>IF(V$3=0,0,INDEX(Sheet1!RawDataCols,$C692,V$5)*$R692)</f>
        <v>131.12</v>
      </c>
      <c r="W692" s="3">
        <f>IF(W$3=0,0,INDEX(Sheet1!RawDataCols,$C692,W$5)*$R692)</f>
        <v>0</v>
      </c>
      <c r="X692" s="3">
        <f>IF(X$3=0,0,INDEX(Sheet1!RawDataCols,$C692,X$5)*$R692)</f>
        <v>0</v>
      </c>
      <c r="Y692" s="3">
        <f>IF(Y$3=0,0,INDEX(Sheet1!RawDataCols,$C692,Y$5)*$R692)</f>
        <v>131.12</v>
      </c>
      <c r="Z692" s="3">
        <f>IF(Z$3=0,0,INDEX(Sheet1!RawDataCols,$C692,Z$5)*$R692)</f>
        <v>0</v>
      </c>
      <c r="AA692" s="3">
        <f>IF(AA$3=0,0,INDEX(Sheet1!RawDataCols,$C692,AA$5)*$R692)</f>
        <v>0</v>
      </c>
      <c r="AB692" s="3">
        <f>IF(AB$3=0,0,INDEX(Sheet1!RawDataCols,$C692,AB$5)*$R692)</f>
        <v>131.12</v>
      </c>
      <c r="AC692" s="3">
        <f>IF(AC$3=0,0,INDEX(Sheet1!RawDataCols,$C692,AC$5)*$R692)</f>
        <v>0</v>
      </c>
      <c r="AD692" s="3">
        <f>IF(AD$3=0,0,INDEX(Sheet1!RawDataCols,$C692,AD$5)*$R692)</f>
        <v>0</v>
      </c>
      <c r="AE692" s="3">
        <f>IF(AE$3=0,0,INDEX(Sheet1!RawDataCols,$C692,AE$5)*$R692)</f>
        <v>131.12</v>
      </c>
      <c r="AF692" s="3">
        <f>IF(AF$3=0,0,INDEX(Sheet1!RawDataCols,$C692,AF$5)*$R692)</f>
        <v>0</v>
      </c>
      <c r="AG692" s="3">
        <f>IF(AG$3=0,0,INDEX(Sheet1!RawDataCols,$C692,AG$5)*$R692)</f>
        <v>1498.51</v>
      </c>
      <c r="AH692" s="3">
        <f>IF(AH$3=0,0,INDEX(Sheet1!RawDataCols,$C692,AH$5)*$R692)</f>
        <v>131.12</v>
      </c>
      <c r="AI692" s="3">
        <f>IF(AI$3=0,0,INDEX(Sheet1!RawDataCols,$C692,AI$5)*$R692)</f>
        <v>0</v>
      </c>
      <c r="AJ692" s="3">
        <f>IF(AJ$3=0,0,INDEX(Sheet1!RawDataCols,$C692,AJ$5)*$R692)</f>
        <v>0</v>
      </c>
      <c r="AK692" s="3">
        <f>IF(AK$3=0,0,INDEX(Sheet1!RawDataCols,$C692,AK$5)*$R692)</f>
        <v>131.12</v>
      </c>
      <c r="AL692" s="3">
        <f>IF(AL$3=0,0,INDEX(Sheet1!RawDataCols,$C692,AL$5)*$R692)</f>
        <v>0</v>
      </c>
      <c r="AM692" s="3">
        <f>IF(AM$3=0,0,INDEX(Sheet1!RawDataCols,$C692,AM$5)*$R692)</f>
        <v>0</v>
      </c>
      <c r="AN692" s="3">
        <f>IF(AN$3=0,0,INDEX(Sheet1!RawDataCols,$C692,AN$5)*$R692)</f>
        <v>0</v>
      </c>
      <c r="AO692" s="3">
        <f>IF(AO$3=0,0,INDEX(Sheet1!RawDataCols,$C692,AO$5)*$R692)</f>
        <v>0</v>
      </c>
      <c r="AP692" s="3">
        <f>IF(AP$3=0,0,INDEX(Sheet1!RawDataCols,$C692,AP$5)*$R692)</f>
        <v>0</v>
      </c>
      <c r="AQ692" s="3">
        <f>IF(AQ$3=0,0,INDEX(Sheet1!RawDataCols,$C692,AQ$5)*$R692)</f>
        <v>131.12</v>
      </c>
      <c r="AR692" s="3">
        <f>IF(AR$3=0,0,INDEX(Sheet1!RawDataCols,$C692,AR$5)*$R692)</f>
        <v>0</v>
      </c>
      <c r="AS692" s="3">
        <f>IF(AS$3=0,0,INDEX(Sheet1!RawDataCols,$C692,AS$5)*$R692)</f>
        <v>0</v>
      </c>
      <c r="AT692" s="3">
        <f>IF(AT$3=0,0,INDEX(Sheet1!RawDataCols,$C692,AT$5)*$R692)</f>
        <v>131.12</v>
      </c>
      <c r="AU692" s="3">
        <f>IF(AU$3=0,0,INDEX(Sheet1!RawDataCols,$C692,AU$5)*$R692)</f>
        <v>0</v>
      </c>
      <c r="AV692" s="3">
        <f>IF(AV$3=0,0,INDEX(Sheet1!RawDataCols,$C692,AV$5)*$R692)</f>
        <v>0</v>
      </c>
      <c r="AW692" s="3">
        <f>IF(AW$3=0,0,INDEX(Sheet1!RawDataCols,$C692,AW$5)*$R692)</f>
        <v>131.12</v>
      </c>
      <c r="AX692" s="3">
        <f>IF(AX$3=0,0,INDEX(Sheet1!RawDataCols,$C692,AX$5)*$R692)</f>
        <v>0</v>
      </c>
      <c r="AY692" s="3">
        <f>IF(AY$3=0,0,INDEX(Sheet1!RawDataCols,$C692,AY$5)*$R692)</f>
        <v>0</v>
      </c>
      <c r="AZ692" s="3">
        <f>IF(AZ$3=0,0,INDEX(Sheet1!RawDataCols,$C692,AZ$5)*$R692)</f>
        <v>131.12</v>
      </c>
      <c r="BA692" s="3">
        <f>IF(BA$3=0,0,INDEX(Sheet1!RawDataCols,$C692,BA$5)*$R692)</f>
        <v>0</v>
      </c>
      <c r="BB692" s="3">
        <f>IF(BB$3=0,0,INDEX(Sheet1!RawDataCols,$C692,BB$5)*$R692)</f>
        <v>0</v>
      </c>
      <c r="BC692" s="3">
        <f>IF(BC$3=0,0,INDEX(Sheet1!RawDataCols,$C692,BC$5)*$R692)</f>
        <v>131.12</v>
      </c>
      <c r="BD692" s="3">
        <f>IF(BD$3=0,0,INDEX(Sheet1!RawDataCols,$C692,BD$5)*$R692)</f>
        <v>0</v>
      </c>
      <c r="BE692" s="3">
        <f>IF(BE$3=0,0,INDEX(Sheet1!RawDataCols,$C692,BE$5)*$R692)</f>
        <v>0</v>
      </c>
      <c r="BF692" s="3">
        <f>IF(BF$3=0,0,INDEX(Sheet1!RawDataCols,$C692,BF$5)*$R692)</f>
        <v>131.12</v>
      </c>
      <c r="BG692" s="179">
        <f>IF(BG$3=0,0,INDEX(Sheet1!RawDataCols,$C692,BG$5)*$R692)</f>
        <v>0</v>
      </c>
      <c r="BH692" s="33">
        <f t="shared" si="115"/>
        <v>1498.51</v>
      </c>
      <c r="BI692" s="33">
        <f t="shared" si="116"/>
        <v>1442.3199999999997</v>
      </c>
      <c r="BJ692" s="33">
        <f t="shared" si="117"/>
        <v>0</v>
      </c>
      <c r="BK692" s="3">
        <f>IF(BK$3=0,0,INDEX(Sheet1!RawDataCols,$C692,BK$5)*$R692)</f>
        <v>90.144999999999996</v>
      </c>
      <c r="BL692" s="3">
        <f>IF(BL$3=0,0,INDEX(Sheet1!RawDataCols,$C692,BL$5)*$R692)</f>
        <v>0</v>
      </c>
      <c r="BM692" s="3">
        <f>IF(BM$3=0,0,INDEX(Sheet1!RawDataCols,$C692,BM$5)*$R692)</f>
        <v>0</v>
      </c>
      <c r="BN692" s="3">
        <f>IF(BN$3=0,0,INDEX(Sheet1!RawDataCols,$C692,BN$5)*$R692)</f>
        <v>0</v>
      </c>
      <c r="BO692" s="3">
        <f>IF(BO$3=0,0,INDEX(Sheet1!RawDataCols,$C692,BO$5)*$R692)</f>
        <v>0</v>
      </c>
      <c r="BP692" s="3">
        <f>IF(BP$3=0,0,INDEX(Sheet1!RawDataCols,$C692,BP$5)*$R692)</f>
        <v>0</v>
      </c>
      <c r="BQ692" s="3">
        <f t="shared" si="118"/>
        <v>0</v>
      </c>
      <c r="BR692" s="3">
        <f t="shared" si="119"/>
        <v>1498.51</v>
      </c>
      <c r="BS692" s="3">
        <f t="shared" si="120"/>
        <v>0</v>
      </c>
      <c r="BT692" s="3">
        <f t="shared" si="121"/>
        <v>0</v>
      </c>
      <c r="BU692" s="3" t="str">
        <f>INDEX(Sheet1!$BS$2:$BS$1000,MATCH($A692,Sheet1!$A$2:$A$1000,0))</f>
        <v>14</v>
      </c>
      <c r="BV692" s="3">
        <f>INDEX(Sheet1!$BT$2:$BT$1000,MATCH($A692,Sheet1!$A$2:$A$1000,0))</f>
        <v>0</v>
      </c>
    </row>
    <row r="693" spans="1:74" x14ac:dyDescent="0.2">
      <c r="A693" s="247" t="s">
        <v>1571</v>
      </c>
      <c r="B693" s="3">
        <f>MATCH($A693,Sheet1!ACCOUNTNO,0)</f>
        <v>513</v>
      </c>
      <c r="C693" s="3">
        <f t="shared" si="114"/>
        <v>513</v>
      </c>
      <c r="D693" s="3" t="str">
        <f>IF(D$3=0,0,INDEX(Sheet1!RawDataCols,$C693,D$5))</f>
        <v>52320A09</v>
      </c>
      <c r="E693" s="3" t="str">
        <f>IF(E$3=0,0,INDEX(Sheet1!RawDataCols,$C693,E$5))</f>
        <v xml:space="preserve">52320          </v>
      </c>
      <c r="F693" s="3" t="str">
        <f>IF(F$3=0,0,INDEX(Sheet1!RawDataCols,$C693,F$5))</f>
        <v xml:space="preserve">A09            </v>
      </c>
      <c r="G693" s="3" t="str">
        <f>IF(G$3=0,0,INDEX(Sheet1!RawDataCols,$C693,G$5))</f>
        <v xml:space="preserve">               </v>
      </c>
      <c r="H693" s="3" t="str">
        <f>IF(H$3=0,0,INDEX(Sheet1!RawDataCols,$C693,H$5))</f>
        <v xml:space="preserve">               </v>
      </c>
      <c r="I693" s="3" t="str">
        <f>IF(I$3=0,0,INDEX(Sheet1!RawDataCols,$C693,I$5))</f>
        <v xml:space="preserve">               </v>
      </c>
      <c r="J693" s="3" t="str">
        <f>IF(J$3=0,0,INDEX(Sheet1!RawDataCols,$C693,J$5))</f>
        <v xml:space="preserve">               </v>
      </c>
      <c r="K693" s="3" t="str">
        <f>IF(K$3=0,0,INDEX(Sheet1!RawDataCols,$C693,K$5))</f>
        <v xml:space="preserve">               </v>
      </c>
      <c r="L693" s="3" t="str">
        <f>IF(L$3=0,0,INDEX(Sheet1!RawDataCols,$C693,L$5))</f>
        <v xml:space="preserve">               </v>
      </c>
      <c r="M693" s="3" t="str">
        <f>IF(M$3=0,0,INDEX(Sheet1!RawDataCols,$C693,M$5))</f>
        <v xml:space="preserve">F007  </v>
      </c>
      <c r="N693" s="3" t="str">
        <f>IF(N$3=0,0,INDEX(Sheet1!RawDataCols,$C693,N$5))</f>
        <v>Prepaid - Maint Contracts-11 Franklin St</v>
      </c>
      <c r="O693" s="3">
        <f>INDEX(Sheet1!RawDataCols,$C693,O$5)</f>
        <v>20</v>
      </c>
      <c r="P693" s="3" t="str">
        <f>INDEX(Sheet1!RawDataCols,$C693,P$5)</f>
        <v>Current Assets</v>
      </c>
      <c r="Q693" s="3" t="str">
        <f>IF(Q$3=0,0,INDEX(Sheet1!RawDataCols,$C693,Q$5))</f>
        <v>B</v>
      </c>
      <c r="R693" s="3">
        <f>IF(OR(GL_Cat_Code=8,GL_Cat_Code=12,GL_Cat_Code=28,GL_Cat_Code=32,GL_Cat_Code=36,GL_Cat_Code=40),-1,1)</f>
        <v>1</v>
      </c>
      <c r="S693" s="3">
        <f>IF(OR(GL_Cat_Code=8,GL_Cat_Code=12,GL_Cat_Code=28,GL_Cat_Code=32,GL_Cat_Code=36,GL_Cat_Code=40),1,-1)</f>
        <v>-1</v>
      </c>
      <c r="T693" s="3">
        <f>IF(T$3=0,0,INDEX(Sheet1!RawDataCols,$C693,T$5)*$R693)</f>
        <v>0</v>
      </c>
      <c r="U693" s="3">
        <f>IF(U$3=0,0,INDEX(Sheet1!RawDataCols,$C693,U$5)*$R693)</f>
        <v>0</v>
      </c>
      <c r="V693" s="3">
        <f>IF(V$3=0,0,INDEX(Sheet1!RawDataCols,$C693,V$5)*$R693)</f>
        <v>0</v>
      </c>
      <c r="W693" s="3">
        <f>IF(W$3=0,0,INDEX(Sheet1!RawDataCols,$C693,W$5)*$R693)</f>
        <v>0</v>
      </c>
      <c r="X693" s="3">
        <f>IF(X$3=0,0,INDEX(Sheet1!RawDataCols,$C693,X$5)*$R693)</f>
        <v>0</v>
      </c>
      <c r="Y693" s="3">
        <f>IF(Y$3=0,0,INDEX(Sheet1!RawDataCols,$C693,Y$5)*$R693)</f>
        <v>0</v>
      </c>
      <c r="Z693" s="3">
        <f>IF(Z$3=0,0,INDEX(Sheet1!RawDataCols,$C693,Z$5)*$R693)</f>
        <v>0</v>
      </c>
      <c r="AA693" s="3">
        <f>IF(AA$3=0,0,INDEX(Sheet1!RawDataCols,$C693,AA$5)*$R693)</f>
        <v>0</v>
      </c>
      <c r="AB693" s="3">
        <f>IF(AB$3=0,0,INDEX(Sheet1!RawDataCols,$C693,AB$5)*$R693)</f>
        <v>0</v>
      </c>
      <c r="AC693" s="3">
        <f>IF(AC$3=0,0,INDEX(Sheet1!RawDataCols,$C693,AC$5)*$R693)</f>
        <v>0</v>
      </c>
      <c r="AD693" s="3">
        <f>IF(AD$3=0,0,INDEX(Sheet1!RawDataCols,$C693,AD$5)*$R693)</f>
        <v>0</v>
      </c>
      <c r="AE693" s="3">
        <f>IF(AE$3=0,0,INDEX(Sheet1!RawDataCols,$C693,AE$5)*$R693)</f>
        <v>0</v>
      </c>
      <c r="AF693" s="3">
        <f>IF(AF$3=0,0,INDEX(Sheet1!RawDataCols,$C693,AF$5)*$R693)</f>
        <v>0</v>
      </c>
      <c r="AG693" s="3">
        <f>IF(AG$3=0,0,INDEX(Sheet1!RawDataCols,$C693,AG$5)*$R693)</f>
        <v>1.1399999999999999</v>
      </c>
      <c r="AH693" s="3">
        <f>IF(AH$3=0,0,INDEX(Sheet1!RawDataCols,$C693,AH$5)*$R693)</f>
        <v>0</v>
      </c>
      <c r="AI693" s="3">
        <f>IF(AI$3=0,0,INDEX(Sheet1!RawDataCols,$C693,AI$5)*$R693)</f>
        <v>0</v>
      </c>
      <c r="AJ693" s="3">
        <f>IF(AJ$3=0,0,INDEX(Sheet1!RawDataCols,$C693,AJ$5)*$R693)</f>
        <v>1.1399999999999999</v>
      </c>
      <c r="AK693" s="3">
        <f>IF(AK$3=0,0,INDEX(Sheet1!RawDataCols,$C693,AK$5)*$R693)</f>
        <v>0</v>
      </c>
      <c r="AL693" s="3">
        <f>IF(AL$3=0,0,INDEX(Sheet1!RawDataCols,$C693,AL$5)*$R693)</f>
        <v>0</v>
      </c>
      <c r="AM693" s="3">
        <f>IF(AM$3=0,0,INDEX(Sheet1!RawDataCols,$C693,AM$5)*$R693)</f>
        <v>1.1399999999999999</v>
      </c>
      <c r="AN693" s="3">
        <f>IF(AN$3=0,0,INDEX(Sheet1!RawDataCols,$C693,AN$5)*$R693)</f>
        <v>0</v>
      </c>
      <c r="AO693" s="3">
        <f>IF(AO$3=0,0,INDEX(Sheet1!RawDataCols,$C693,AO$5)*$R693)</f>
        <v>0</v>
      </c>
      <c r="AP693" s="3">
        <f>IF(AP$3=0,0,INDEX(Sheet1!RawDataCols,$C693,AP$5)*$R693)</f>
        <v>1.1399999999999999</v>
      </c>
      <c r="AQ693" s="3">
        <f>IF(AQ$3=0,0,INDEX(Sheet1!RawDataCols,$C693,AQ$5)*$R693)</f>
        <v>0</v>
      </c>
      <c r="AR693" s="3">
        <f>IF(AR$3=0,0,INDEX(Sheet1!RawDataCols,$C693,AR$5)*$R693)</f>
        <v>0</v>
      </c>
      <c r="AS693" s="3">
        <f>IF(AS$3=0,0,INDEX(Sheet1!RawDataCols,$C693,AS$5)*$R693)</f>
        <v>1.1399999999999999</v>
      </c>
      <c r="AT693" s="3">
        <f>IF(AT$3=0,0,INDEX(Sheet1!RawDataCols,$C693,AT$5)*$R693)</f>
        <v>0</v>
      </c>
      <c r="AU693" s="3">
        <f>IF(AU$3=0,0,INDEX(Sheet1!RawDataCols,$C693,AU$5)*$R693)</f>
        <v>0</v>
      </c>
      <c r="AV693" s="3">
        <f>IF(AV$3=0,0,INDEX(Sheet1!RawDataCols,$C693,AV$5)*$R693)</f>
        <v>1.1399999999999999</v>
      </c>
      <c r="AW693" s="3">
        <f>IF(AW$3=0,0,INDEX(Sheet1!RawDataCols,$C693,AW$5)*$R693)</f>
        <v>0</v>
      </c>
      <c r="AX693" s="3">
        <f>IF(AX$3=0,0,INDEX(Sheet1!RawDataCols,$C693,AX$5)*$R693)</f>
        <v>0</v>
      </c>
      <c r="AY693" s="3">
        <f>IF(AY$3=0,0,INDEX(Sheet1!RawDataCols,$C693,AY$5)*$R693)</f>
        <v>1.1399999999999999</v>
      </c>
      <c r="AZ693" s="3">
        <f>IF(AZ$3=0,0,INDEX(Sheet1!RawDataCols,$C693,AZ$5)*$R693)</f>
        <v>0</v>
      </c>
      <c r="BA693" s="3">
        <f>IF(BA$3=0,0,INDEX(Sheet1!RawDataCols,$C693,BA$5)*$R693)</f>
        <v>0</v>
      </c>
      <c r="BB693" s="3">
        <f>IF(BB$3=0,0,INDEX(Sheet1!RawDataCols,$C693,BB$5)*$R693)</f>
        <v>1.1399999999999999</v>
      </c>
      <c r="BC693" s="3">
        <f>IF(BC$3=0,0,INDEX(Sheet1!RawDataCols,$C693,BC$5)*$R693)</f>
        <v>0</v>
      </c>
      <c r="BD693" s="3">
        <f>IF(BD$3=0,0,INDEX(Sheet1!RawDataCols,$C693,BD$5)*$R693)</f>
        <v>0</v>
      </c>
      <c r="BE693" s="3">
        <f>IF(BE$3=0,0,INDEX(Sheet1!RawDataCols,$C693,BE$5)*$R693)</f>
        <v>1.1399999999999999</v>
      </c>
      <c r="BF693" s="3">
        <f>IF(BF$3=0,0,INDEX(Sheet1!RawDataCols,$C693,BF$5)*$R693)</f>
        <v>0</v>
      </c>
      <c r="BG693" s="179">
        <f>IF(BG$3=0,0,INDEX(Sheet1!RawDataCols,$C693,BG$5)*$R693)</f>
        <v>0</v>
      </c>
      <c r="BH693" s="33">
        <f t="shared" si="115"/>
        <v>9.1199999999999992</v>
      </c>
      <c r="BI693" s="33">
        <f t="shared" si="116"/>
        <v>0</v>
      </c>
      <c r="BJ693" s="33">
        <f t="shared" si="117"/>
        <v>0</v>
      </c>
      <c r="BK693" s="3">
        <f>IF(BK$3=0,0,INDEX(Sheet1!RawDataCols,$C693,BK$5)*$R693)</f>
        <v>0</v>
      </c>
      <c r="BL693" s="3">
        <f>IF(BL$3=0,0,INDEX(Sheet1!RawDataCols,$C693,BL$5)*$R693)</f>
        <v>0</v>
      </c>
      <c r="BM693" s="3">
        <f>IF(BM$3=0,0,INDEX(Sheet1!RawDataCols,$C693,BM$5)*$R693)</f>
        <v>0</v>
      </c>
      <c r="BN693" s="3">
        <f>IF(BN$3=0,0,INDEX(Sheet1!RawDataCols,$C693,BN$5)*$R693)</f>
        <v>0</v>
      </c>
      <c r="BO693" s="3">
        <f>IF(BO$3=0,0,INDEX(Sheet1!RawDataCols,$C693,BO$5)*$R693)</f>
        <v>0</v>
      </c>
      <c r="BP693" s="3">
        <f>IF(BP$3=0,0,INDEX(Sheet1!RawDataCols,$C693,BP$5)*$R693)</f>
        <v>0</v>
      </c>
      <c r="BQ693" s="3">
        <f t="shared" si="118"/>
        <v>0</v>
      </c>
      <c r="BR693" s="3">
        <f t="shared" si="119"/>
        <v>2.2799999999999998</v>
      </c>
      <c r="BS693" s="3">
        <f t="shared" si="120"/>
        <v>5.6999999999999993</v>
      </c>
      <c r="BT693" s="3">
        <f t="shared" si="121"/>
        <v>9.1199999999999992</v>
      </c>
      <c r="BU693" s="3" t="str">
        <f>INDEX(Sheet1!$BS$2:$BS$1000,MATCH($A693,Sheet1!$A$2:$A$1000,0))</f>
        <v>22</v>
      </c>
      <c r="BV693" s="3">
        <f>INDEX(Sheet1!$BT$2:$BT$1000,MATCH($A693,Sheet1!$A$2:$A$1000,0))</f>
        <v>9.1199999999999992</v>
      </c>
    </row>
    <row r="694" spans="1:74" x14ac:dyDescent="0.2">
      <c r="A694" s="247" t="s">
        <v>3515</v>
      </c>
      <c r="B694" s="3">
        <f>MATCH($A694,Sheet1!ACCOUNTNO,0)</f>
        <v>529</v>
      </c>
      <c r="C694" s="3">
        <f t="shared" si="114"/>
        <v>529</v>
      </c>
      <c r="D694" s="3" t="str">
        <f>IF(D$3=0,0,INDEX(Sheet1!RawDataCols,$C694,D$5))</f>
        <v>62100G16</v>
      </c>
      <c r="E694" s="3" t="str">
        <f>IF(E$3=0,0,INDEX(Sheet1!RawDataCols,$C694,E$5))</f>
        <v xml:space="preserve">62100          </v>
      </c>
      <c r="F694" s="3" t="str">
        <f>IF(F$3=0,0,INDEX(Sheet1!RawDataCols,$C694,F$5))</f>
        <v xml:space="preserve">G16            </v>
      </c>
      <c r="G694" s="3" t="str">
        <f>IF(G$3=0,0,INDEX(Sheet1!RawDataCols,$C694,G$5))</f>
        <v xml:space="preserve">               </v>
      </c>
      <c r="H694" s="3" t="str">
        <f>IF(H$3=0,0,INDEX(Sheet1!RawDataCols,$C694,H$5))</f>
        <v xml:space="preserve">               </v>
      </c>
      <c r="I694" s="3" t="str">
        <f>IF(I$3=0,0,INDEX(Sheet1!RawDataCols,$C694,I$5))</f>
        <v xml:space="preserve">               </v>
      </c>
      <c r="J694" s="3" t="str">
        <f>IF(J$3=0,0,INDEX(Sheet1!RawDataCols,$C694,J$5))</f>
        <v xml:space="preserve">               </v>
      </c>
      <c r="K694" s="3" t="str">
        <f>IF(K$3=0,0,INDEX(Sheet1!RawDataCols,$C694,K$5))</f>
        <v xml:space="preserve">               </v>
      </c>
      <c r="L694" s="3" t="str">
        <f>IF(L$3=0,0,INDEX(Sheet1!RawDataCols,$C694,L$5))</f>
        <v xml:space="preserve">               </v>
      </c>
      <c r="M694" s="3" t="str">
        <f>IF(M$3=0,0,INDEX(Sheet1!RawDataCols,$C694,M$5))</f>
        <v xml:space="preserve">F007  </v>
      </c>
      <c r="N694" s="3" t="str">
        <f>IF(N$3=0,0,INDEX(Sheet1!RawDataCols,$C694,N$5))</f>
        <v>Intercompany - TWC</v>
      </c>
      <c r="O694" s="3">
        <f>INDEX(Sheet1!RawDataCols,$C694,O$5)</f>
        <v>26</v>
      </c>
      <c r="P694" s="3" t="str">
        <f>INDEX(Sheet1!RawDataCols,$C694,P$5)</f>
        <v>Other Assets</v>
      </c>
      <c r="Q694" s="3" t="str">
        <f>IF(Q$3=0,0,INDEX(Sheet1!RawDataCols,$C694,Q$5))</f>
        <v>B</v>
      </c>
      <c r="R694" s="3">
        <f>IF(OR(GL_Cat_Code=8,GL_Cat_Code=12,GL_Cat_Code=28,GL_Cat_Code=32,GL_Cat_Code=36,GL_Cat_Code=40),-1,1)</f>
        <v>1</v>
      </c>
      <c r="S694" s="3">
        <f>IF(OR(GL_Cat_Code=8,GL_Cat_Code=12,GL_Cat_Code=28,GL_Cat_Code=32,GL_Cat_Code=36,GL_Cat_Code=40),1,-1)</f>
        <v>-1</v>
      </c>
      <c r="T694" s="3">
        <f>IF(T$3=0,0,INDEX(Sheet1!RawDataCols,$C694,T$5)*$R694)</f>
        <v>0</v>
      </c>
      <c r="U694" s="3">
        <f>IF(U$3=0,0,INDEX(Sheet1!RawDataCols,$C694,U$5)*$R694)</f>
        <v>5000</v>
      </c>
      <c r="V694" s="3">
        <f>IF(V$3=0,0,INDEX(Sheet1!RawDataCols,$C694,V$5)*$R694)</f>
        <v>0</v>
      </c>
      <c r="W694" s="3">
        <f>IF(W$3=0,0,INDEX(Sheet1!RawDataCols,$C694,W$5)*$R694)</f>
        <v>0</v>
      </c>
      <c r="X694" s="3">
        <f>IF(X$3=0,0,INDEX(Sheet1!RawDataCols,$C694,X$5)*$R694)</f>
        <v>-5000</v>
      </c>
      <c r="Y694" s="3">
        <f>IF(Y$3=0,0,INDEX(Sheet1!RawDataCols,$C694,Y$5)*$R694)</f>
        <v>0</v>
      </c>
      <c r="Z694" s="3">
        <f>IF(Z$3=0,0,INDEX(Sheet1!RawDataCols,$C694,Z$5)*$R694)</f>
        <v>0</v>
      </c>
      <c r="AA694" s="3">
        <f>IF(AA$3=0,0,INDEX(Sheet1!RawDataCols,$C694,AA$5)*$R694)</f>
        <v>1000</v>
      </c>
      <c r="AB694" s="3">
        <f>IF(AB$3=0,0,INDEX(Sheet1!RawDataCols,$C694,AB$5)*$R694)</f>
        <v>0</v>
      </c>
      <c r="AC694" s="3">
        <f>IF(AC$3=0,0,INDEX(Sheet1!RawDataCols,$C694,AC$5)*$R694)</f>
        <v>0</v>
      </c>
      <c r="AD694" s="3">
        <f>IF(AD$3=0,0,INDEX(Sheet1!RawDataCols,$C694,AD$5)*$R694)</f>
        <v>0</v>
      </c>
      <c r="AE694" s="3">
        <f>IF(AE$3=0,0,INDEX(Sheet1!RawDataCols,$C694,AE$5)*$R694)</f>
        <v>0</v>
      </c>
      <c r="AF694" s="3">
        <f>IF(AF$3=0,0,INDEX(Sheet1!RawDataCols,$C694,AF$5)*$R694)</f>
        <v>12000</v>
      </c>
      <c r="AG694" s="3">
        <f>IF(AG$3=0,0,INDEX(Sheet1!RawDataCols,$C694,AG$5)*$R694)</f>
        <v>0</v>
      </c>
      <c r="AH694" s="3">
        <f>IF(AH$3=0,0,INDEX(Sheet1!RawDataCols,$C694,AH$5)*$R694)</f>
        <v>0</v>
      </c>
      <c r="AI694" s="3">
        <f>IF(AI$3=0,0,INDEX(Sheet1!RawDataCols,$C694,AI$5)*$R694)</f>
        <v>0</v>
      </c>
      <c r="AJ694" s="3">
        <f>IF(AJ$3=0,0,INDEX(Sheet1!RawDataCols,$C694,AJ$5)*$R694)</f>
        <v>-1000</v>
      </c>
      <c r="AK694" s="3">
        <f>IF(AK$3=0,0,INDEX(Sheet1!RawDataCols,$C694,AK$5)*$R694)</f>
        <v>0</v>
      </c>
      <c r="AL694" s="3">
        <f>IF(AL$3=0,0,INDEX(Sheet1!RawDataCols,$C694,AL$5)*$R694)</f>
        <v>-12000</v>
      </c>
      <c r="AM694" s="3">
        <f>IF(AM$3=0,0,INDEX(Sheet1!RawDataCols,$C694,AM$5)*$R694)</f>
        <v>0</v>
      </c>
      <c r="AN694" s="3">
        <f>IF(AN$3=0,0,INDEX(Sheet1!RawDataCols,$C694,AN$5)*$R694)</f>
        <v>0</v>
      </c>
      <c r="AO694" s="3">
        <f>IF(AO$3=0,0,INDEX(Sheet1!RawDataCols,$C694,AO$5)*$R694)</f>
        <v>0</v>
      </c>
      <c r="AP694" s="3">
        <f>IF(AP$3=0,0,INDEX(Sheet1!RawDataCols,$C694,AP$5)*$R694)</f>
        <v>0</v>
      </c>
      <c r="AQ694" s="3">
        <f>IF(AQ$3=0,0,INDEX(Sheet1!RawDataCols,$C694,AQ$5)*$R694)</f>
        <v>0</v>
      </c>
      <c r="AR694" s="3">
        <f>IF(AR$3=0,0,INDEX(Sheet1!RawDataCols,$C694,AR$5)*$R694)</f>
        <v>0</v>
      </c>
      <c r="AS694" s="3">
        <f>IF(AS$3=0,0,INDEX(Sheet1!RawDataCols,$C694,AS$5)*$R694)</f>
        <v>0</v>
      </c>
      <c r="AT694" s="3">
        <f>IF(AT$3=0,0,INDEX(Sheet1!RawDataCols,$C694,AT$5)*$R694)</f>
        <v>0</v>
      </c>
      <c r="AU694" s="3">
        <f>IF(AU$3=0,0,INDEX(Sheet1!RawDataCols,$C694,AU$5)*$R694)</f>
        <v>0</v>
      </c>
      <c r="AV694" s="3">
        <f>IF(AV$3=0,0,INDEX(Sheet1!RawDataCols,$C694,AV$5)*$R694)</f>
        <v>0</v>
      </c>
      <c r="AW694" s="3">
        <f>IF(AW$3=0,0,INDEX(Sheet1!RawDataCols,$C694,AW$5)*$R694)</f>
        <v>0</v>
      </c>
      <c r="AX694" s="3">
        <f>IF(AX$3=0,0,INDEX(Sheet1!RawDataCols,$C694,AX$5)*$R694)</f>
        <v>0</v>
      </c>
      <c r="AY694" s="3">
        <f>IF(AY$3=0,0,INDEX(Sheet1!RawDataCols,$C694,AY$5)*$R694)</f>
        <v>0</v>
      </c>
      <c r="AZ694" s="3">
        <f>IF(AZ$3=0,0,INDEX(Sheet1!RawDataCols,$C694,AZ$5)*$R694)</f>
        <v>0</v>
      </c>
      <c r="BA694" s="3">
        <f>IF(BA$3=0,0,INDEX(Sheet1!RawDataCols,$C694,BA$5)*$R694)</f>
        <v>0</v>
      </c>
      <c r="BB694" s="3">
        <f>IF(BB$3=0,0,INDEX(Sheet1!RawDataCols,$C694,BB$5)*$R694)</f>
        <v>0</v>
      </c>
      <c r="BC694" s="3">
        <f>IF(BC$3=0,0,INDEX(Sheet1!RawDataCols,$C694,BC$5)*$R694)</f>
        <v>0</v>
      </c>
      <c r="BD694" s="3">
        <f>IF(BD$3=0,0,INDEX(Sheet1!RawDataCols,$C694,BD$5)*$R694)</f>
        <v>0</v>
      </c>
      <c r="BE694" s="3">
        <f>IF(BE$3=0,0,INDEX(Sheet1!RawDataCols,$C694,BE$5)*$R694)</f>
        <v>0</v>
      </c>
      <c r="BF694" s="3">
        <f>IF(BF$3=0,0,INDEX(Sheet1!RawDataCols,$C694,BF$5)*$R694)</f>
        <v>0</v>
      </c>
      <c r="BG694" s="179">
        <f>IF(BG$3=0,0,INDEX(Sheet1!RawDataCols,$C694,BG$5)*$R694)</f>
        <v>0</v>
      </c>
      <c r="BH694" s="33">
        <f t="shared" si="115"/>
        <v>0</v>
      </c>
      <c r="BI694" s="33">
        <f t="shared" si="116"/>
        <v>0</v>
      </c>
      <c r="BJ694" s="33">
        <f t="shared" si="117"/>
        <v>0</v>
      </c>
      <c r="BK694" s="3">
        <f>IF(BK$3=0,0,INDEX(Sheet1!RawDataCols,$C694,BK$5)*$R694)</f>
        <v>0</v>
      </c>
      <c r="BL694" s="3">
        <f>IF(BL$3=0,0,INDEX(Sheet1!RawDataCols,$C694,BL$5)*$R694)</f>
        <v>0</v>
      </c>
      <c r="BM694" s="3">
        <f>IF(BM$3=0,0,INDEX(Sheet1!RawDataCols,$C694,BM$5)*$R694)</f>
        <v>0</v>
      </c>
      <c r="BN694" s="3">
        <f>IF(BN$3=0,0,INDEX(Sheet1!RawDataCols,$C694,BN$5)*$R694)</f>
        <v>1250</v>
      </c>
      <c r="BO694" s="3">
        <f>IF(BO$3=0,0,INDEX(Sheet1!RawDataCols,$C694,BO$5)*$R694)</f>
        <v>0</v>
      </c>
      <c r="BP694" s="3">
        <f>IF(BP$3=0,0,INDEX(Sheet1!RawDataCols,$C694,BP$5)*$R694)</f>
        <v>0</v>
      </c>
      <c r="BQ694" s="3">
        <f t="shared" si="118"/>
        <v>1000</v>
      </c>
      <c r="BR694" s="3">
        <f t="shared" si="119"/>
        <v>0</v>
      </c>
      <c r="BS694" s="3">
        <f t="shared" si="120"/>
        <v>0</v>
      </c>
      <c r="BT694" s="3">
        <f t="shared" si="121"/>
        <v>0</v>
      </c>
      <c r="BU694" s="3" t="str">
        <f>INDEX(Sheet1!$BS$2:$BS$1000,MATCH($A694,Sheet1!$A$2:$A$1000,0))</f>
        <v>24</v>
      </c>
      <c r="BV694" s="3">
        <f>INDEX(Sheet1!$BT$2:$BT$1000,MATCH($A694,Sheet1!$A$2:$A$1000,0))</f>
        <v>0</v>
      </c>
    </row>
    <row r="695" spans="1:74" x14ac:dyDescent="0.2">
      <c r="A695" s="247" t="s">
        <v>1622</v>
      </c>
      <c r="B695" s="3">
        <f>MATCH($A695,Sheet1!ACCOUNTNO,0)</f>
        <v>544</v>
      </c>
      <c r="C695" s="3">
        <f t="shared" si="114"/>
        <v>544</v>
      </c>
      <c r="D695" s="3" t="str">
        <f>IF(D$3=0,0,INDEX(Sheet1!RawDataCols,$C695,D$5))</f>
        <v>74100G08</v>
      </c>
      <c r="E695" s="3" t="str">
        <f>IF(E$3=0,0,INDEX(Sheet1!RawDataCols,$C695,E$5))</f>
        <v xml:space="preserve">74100          </v>
      </c>
      <c r="F695" s="3" t="str">
        <f>IF(F$3=0,0,INDEX(Sheet1!RawDataCols,$C695,F$5))</f>
        <v xml:space="preserve">G08            </v>
      </c>
      <c r="G695" s="3" t="str">
        <f>IF(G$3=0,0,INDEX(Sheet1!RawDataCols,$C695,G$5))</f>
        <v xml:space="preserve">               </v>
      </c>
      <c r="H695" s="3" t="str">
        <f>IF(H$3=0,0,INDEX(Sheet1!RawDataCols,$C695,H$5))</f>
        <v xml:space="preserve">               </v>
      </c>
      <c r="I695" s="3" t="str">
        <f>IF(I$3=0,0,INDEX(Sheet1!RawDataCols,$C695,I$5))</f>
        <v xml:space="preserve">               </v>
      </c>
      <c r="J695" s="3" t="str">
        <f>IF(J$3=0,0,INDEX(Sheet1!RawDataCols,$C695,J$5))</f>
        <v xml:space="preserve">               </v>
      </c>
      <c r="K695" s="3" t="str">
        <f>IF(K$3=0,0,INDEX(Sheet1!RawDataCols,$C695,K$5))</f>
        <v xml:space="preserve">               </v>
      </c>
      <c r="L695" s="3" t="str">
        <f>IF(L$3=0,0,INDEX(Sheet1!RawDataCols,$C695,L$5))</f>
        <v xml:space="preserve">               </v>
      </c>
      <c r="M695" s="3" t="str">
        <f>IF(M$3=0,0,INDEX(Sheet1!RawDataCols,$C695,M$5))</f>
        <v xml:space="preserve">F007  </v>
      </c>
      <c r="N695" s="3" t="str">
        <f>IF(N$3=0,0,INDEX(Sheet1!RawDataCols,$C695,N$5))</f>
        <v>Intercompany-OPC</v>
      </c>
      <c r="O695" s="3">
        <f>INDEX(Sheet1!RawDataCols,$C695,O$5)</f>
        <v>28</v>
      </c>
      <c r="P695" s="3" t="str">
        <f>INDEX(Sheet1!RawDataCols,$C695,P$5)</f>
        <v>Current Liabilities</v>
      </c>
      <c r="Q695" s="3" t="str">
        <f>IF(Q$3=0,0,INDEX(Sheet1!RawDataCols,$C695,Q$5))</f>
        <v>B</v>
      </c>
      <c r="R695" s="3">
        <f>IF(OR(GL_Cat_Code=8,GL_Cat_Code=12,GL_Cat_Code=28,GL_Cat_Code=32,GL_Cat_Code=36,GL_Cat_Code=40),-1,1)</f>
        <v>-1</v>
      </c>
      <c r="S695" s="3">
        <f>IF(OR(GL_Cat_Code=8,GL_Cat_Code=12,GL_Cat_Code=28,GL_Cat_Code=32,GL_Cat_Code=36,GL_Cat_Code=40),1,-1)</f>
        <v>1</v>
      </c>
      <c r="T695" s="3">
        <f>IF(T$3=0,0,INDEX(Sheet1!RawDataCols,$C695,T$5)*$R695)</f>
        <v>0</v>
      </c>
      <c r="U695" s="3">
        <f>IF(U$3=0,0,INDEX(Sheet1!RawDataCols,$C695,U$5)*$R695)</f>
        <v>0</v>
      </c>
      <c r="V695" s="3">
        <f>IF(V$3=0,0,INDEX(Sheet1!RawDataCols,$C695,V$5)*$R695)</f>
        <v>0</v>
      </c>
      <c r="W695" s="3">
        <f>IF(W$3=0,0,INDEX(Sheet1!RawDataCols,$C695,W$5)*$R695)</f>
        <v>0</v>
      </c>
      <c r="X695" s="3">
        <f>IF(X$3=0,0,INDEX(Sheet1!RawDataCols,$C695,X$5)*$R695)</f>
        <v>0</v>
      </c>
      <c r="Y695" s="3">
        <f>IF(Y$3=0,0,INDEX(Sheet1!RawDataCols,$C695,Y$5)*$R695)</f>
        <v>0</v>
      </c>
      <c r="Z695" s="3">
        <f>IF(Z$3=0,0,INDEX(Sheet1!RawDataCols,$C695,Z$5)*$R695)</f>
        <v>0</v>
      </c>
      <c r="AA695" s="3">
        <f>IF(AA$3=0,0,INDEX(Sheet1!RawDataCols,$C695,AA$5)*$R695)</f>
        <v>0</v>
      </c>
      <c r="AB695" s="3">
        <f>IF(AB$3=0,0,INDEX(Sheet1!RawDataCols,$C695,AB$5)*$R695)</f>
        <v>0</v>
      </c>
      <c r="AC695" s="3">
        <f>IF(AC$3=0,0,INDEX(Sheet1!RawDataCols,$C695,AC$5)*$R695)</f>
        <v>0</v>
      </c>
      <c r="AD695" s="3">
        <f>IF(AD$3=0,0,INDEX(Sheet1!RawDataCols,$C695,AD$5)*$R695)</f>
        <v>0</v>
      </c>
      <c r="AE695" s="3">
        <f>IF(AE$3=0,0,INDEX(Sheet1!RawDataCols,$C695,AE$5)*$R695)</f>
        <v>0</v>
      </c>
      <c r="AF695" s="3">
        <f>IF(AF$3=0,0,INDEX(Sheet1!RawDataCols,$C695,AF$5)*$R695)</f>
        <v>0</v>
      </c>
      <c r="AG695" s="3">
        <f>IF(AG$3=0,0,INDEX(Sheet1!RawDataCols,$C695,AG$5)*$R695)</f>
        <v>0</v>
      </c>
      <c r="AH695" s="3">
        <f>IF(AH$3=0,0,INDEX(Sheet1!RawDataCols,$C695,AH$5)*$R695)</f>
        <v>0</v>
      </c>
      <c r="AI695" s="3">
        <f>IF(AI$3=0,0,INDEX(Sheet1!RawDataCols,$C695,AI$5)*$R695)</f>
        <v>0</v>
      </c>
      <c r="AJ695" s="3">
        <f>IF(AJ$3=0,0,INDEX(Sheet1!RawDataCols,$C695,AJ$5)*$R695)</f>
        <v>0</v>
      </c>
      <c r="AK695" s="3">
        <f>IF(AK$3=0,0,INDEX(Sheet1!RawDataCols,$C695,AK$5)*$R695)</f>
        <v>0</v>
      </c>
      <c r="AL695" s="3">
        <f>IF(AL$3=0,0,INDEX(Sheet1!RawDataCols,$C695,AL$5)*$R695)</f>
        <v>0</v>
      </c>
      <c r="AM695" s="3">
        <f>IF(AM$3=0,0,INDEX(Sheet1!RawDataCols,$C695,AM$5)*$R695)</f>
        <v>0</v>
      </c>
      <c r="AN695" s="3">
        <f>IF(AN$3=0,0,INDEX(Sheet1!RawDataCols,$C695,AN$5)*$R695)</f>
        <v>0</v>
      </c>
      <c r="AO695" s="3">
        <f>IF(AO$3=0,0,INDEX(Sheet1!RawDataCols,$C695,AO$5)*$R695)</f>
        <v>0</v>
      </c>
      <c r="AP695" s="3">
        <f>IF(AP$3=0,0,INDEX(Sheet1!RawDataCols,$C695,AP$5)*$R695)</f>
        <v>0</v>
      </c>
      <c r="AQ695" s="3">
        <f>IF(AQ$3=0,0,INDEX(Sheet1!RawDataCols,$C695,AQ$5)*$R695)</f>
        <v>0</v>
      </c>
      <c r="AR695" s="3">
        <f>IF(AR$3=0,0,INDEX(Sheet1!RawDataCols,$C695,AR$5)*$R695)</f>
        <v>0</v>
      </c>
      <c r="AS695" s="3">
        <f>IF(AS$3=0,0,INDEX(Sheet1!RawDataCols,$C695,AS$5)*$R695)</f>
        <v>0</v>
      </c>
      <c r="AT695" s="3">
        <f>IF(AT$3=0,0,INDEX(Sheet1!RawDataCols,$C695,AT$5)*$R695)</f>
        <v>0</v>
      </c>
      <c r="AU695" s="3">
        <f>IF(AU$3=0,0,INDEX(Sheet1!RawDataCols,$C695,AU$5)*$R695)</f>
        <v>0</v>
      </c>
      <c r="AV695" s="3">
        <f>IF(AV$3=0,0,INDEX(Sheet1!RawDataCols,$C695,AV$5)*$R695)</f>
        <v>0</v>
      </c>
      <c r="AW695" s="3">
        <f>IF(AW$3=0,0,INDEX(Sheet1!RawDataCols,$C695,AW$5)*$R695)</f>
        <v>0</v>
      </c>
      <c r="AX695" s="3">
        <f>IF(AX$3=0,0,INDEX(Sheet1!RawDataCols,$C695,AX$5)*$R695)</f>
        <v>0</v>
      </c>
      <c r="AY695" s="3">
        <f>IF(AY$3=0,0,INDEX(Sheet1!RawDataCols,$C695,AY$5)*$R695)</f>
        <v>0</v>
      </c>
      <c r="AZ695" s="3">
        <f>IF(AZ$3=0,0,INDEX(Sheet1!RawDataCols,$C695,AZ$5)*$R695)</f>
        <v>0</v>
      </c>
      <c r="BA695" s="3">
        <f>IF(BA$3=0,0,INDEX(Sheet1!RawDataCols,$C695,BA$5)*$R695)</f>
        <v>0</v>
      </c>
      <c r="BB695" s="3">
        <f>IF(BB$3=0,0,INDEX(Sheet1!RawDataCols,$C695,BB$5)*$R695)</f>
        <v>0</v>
      </c>
      <c r="BC695" s="3">
        <f>IF(BC$3=0,0,INDEX(Sheet1!RawDataCols,$C695,BC$5)*$R695)</f>
        <v>0</v>
      </c>
      <c r="BD695" s="3">
        <f>IF(BD$3=0,0,INDEX(Sheet1!RawDataCols,$C695,BD$5)*$R695)</f>
        <v>0</v>
      </c>
      <c r="BE695" s="3">
        <f>IF(BE$3=0,0,INDEX(Sheet1!RawDataCols,$C695,BE$5)*$R695)</f>
        <v>0</v>
      </c>
      <c r="BF695" s="3">
        <f>IF(BF$3=0,0,INDEX(Sheet1!RawDataCols,$C695,BF$5)*$R695)</f>
        <v>0</v>
      </c>
      <c r="BG695" s="179">
        <f>IF(BG$3=0,0,INDEX(Sheet1!RawDataCols,$C695,BG$5)*$R695)</f>
        <v>0</v>
      </c>
      <c r="BH695" s="33">
        <f t="shared" si="115"/>
        <v>0</v>
      </c>
      <c r="BI695" s="33">
        <f t="shared" si="116"/>
        <v>0</v>
      </c>
      <c r="BJ695" s="33">
        <f t="shared" si="117"/>
        <v>0</v>
      </c>
      <c r="BK695" s="3">
        <f>IF(BK$3=0,0,INDEX(Sheet1!RawDataCols,$C695,BK$5)*$R695)</f>
        <v>0</v>
      </c>
      <c r="BL695" s="3">
        <f>IF(BL$3=0,0,INDEX(Sheet1!RawDataCols,$C695,BL$5)*$R695)</f>
        <v>0</v>
      </c>
      <c r="BM695" s="3">
        <f>IF(BM$3=0,0,INDEX(Sheet1!RawDataCols,$C695,BM$5)*$R695)</f>
        <v>0</v>
      </c>
      <c r="BN695" s="3">
        <f>IF(BN$3=0,0,INDEX(Sheet1!RawDataCols,$C695,BN$5)*$R695)</f>
        <v>0</v>
      </c>
      <c r="BO695" s="3">
        <f>IF(BO$3=0,0,INDEX(Sheet1!RawDataCols,$C695,BO$5)*$R695)</f>
        <v>0</v>
      </c>
      <c r="BP695" s="3">
        <f>IF(BP$3=0,0,INDEX(Sheet1!RawDataCols,$C695,BP$5)*$R695)</f>
        <v>0</v>
      </c>
      <c r="BQ695" s="3">
        <f t="shared" si="118"/>
        <v>0</v>
      </c>
      <c r="BR695" s="3">
        <f t="shared" si="119"/>
        <v>0</v>
      </c>
      <c r="BS695" s="3">
        <f t="shared" si="120"/>
        <v>0</v>
      </c>
      <c r="BT695" s="3">
        <f t="shared" si="121"/>
        <v>0</v>
      </c>
      <c r="BU695" s="3" t="str">
        <f>INDEX(Sheet1!$BS$2:$BS$1000,MATCH($A695,Sheet1!$A$2:$A$1000,0))</f>
        <v>30</v>
      </c>
      <c r="BV695" s="3">
        <f>INDEX(Sheet1!$BT$2:$BT$1000,MATCH($A695,Sheet1!$A$2:$A$1000,0))</f>
        <v>0</v>
      </c>
    </row>
    <row r="696" spans="1:74" x14ac:dyDescent="0.2">
      <c r="A696" s="247" t="s">
        <v>1625</v>
      </c>
      <c r="B696" s="3">
        <f>MATCH($A696,Sheet1!ACCOUNTNO,0)</f>
        <v>546</v>
      </c>
      <c r="C696" s="3">
        <f t="shared" si="114"/>
        <v>546</v>
      </c>
      <c r="D696" s="3" t="str">
        <f>IF(D$3=0,0,INDEX(Sheet1!RawDataCols,$C696,D$5))</f>
        <v>74100G12</v>
      </c>
      <c r="E696" s="3" t="str">
        <f>IF(E$3=0,0,INDEX(Sheet1!RawDataCols,$C696,E$5))</f>
        <v xml:space="preserve">74100          </v>
      </c>
      <c r="F696" s="3" t="str">
        <f>IF(F$3=0,0,INDEX(Sheet1!RawDataCols,$C696,F$5))</f>
        <v xml:space="preserve">G12            </v>
      </c>
      <c r="G696" s="3" t="str">
        <f>IF(G$3=0,0,INDEX(Sheet1!RawDataCols,$C696,G$5))</f>
        <v xml:space="preserve">               </v>
      </c>
      <c r="H696" s="3" t="str">
        <f>IF(H$3=0,0,INDEX(Sheet1!RawDataCols,$C696,H$5))</f>
        <v xml:space="preserve">               </v>
      </c>
      <c r="I696" s="3" t="str">
        <f>IF(I$3=0,0,INDEX(Sheet1!RawDataCols,$C696,I$5))</f>
        <v xml:space="preserve">               </v>
      </c>
      <c r="J696" s="3" t="str">
        <f>IF(J$3=0,0,INDEX(Sheet1!RawDataCols,$C696,J$5))</f>
        <v xml:space="preserve">               </v>
      </c>
      <c r="K696" s="3" t="str">
        <f>IF(K$3=0,0,INDEX(Sheet1!RawDataCols,$C696,K$5))</f>
        <v xml:space="preserve">               </v>
      </c>
      <c r="L696" s="3" t="str">
        <f>IF(L$3=0,0,INDEX(Sheet1!RawDataCols,$C696,L$5))</f>
        <v xml:space="preserve">               </v>
      </c>
      <c r="M696" s="3" t="str">
        <f>IF(M$3=0,0,INDEX(Sheet1!RawDataCols,$C696,M$5))</f>
        <v xml:space="preserve">F007  </v>
      </c>
      <c r="N696" s="3" t="str">
        <f>IF(N$3=0,0,INDEX(Sheet1!RawDataCols,$C696,N$5))</f>
        <v>Intercompany-TAR</v>
      </c>
      <c r="O696" s="3">
        <f>INDEX(Sheet1!RawDataCols,$C696,O$5)</f>
        <v>28</v>
      </c>
      <c r="P696" s="3" t="str">
        <f>INDEX(Sheet1!RawDataCols,$C696,P$5)</f>
        <v>Current Liabilities</v>
      </c>
      <c r="Q696" s="3" t="str">
        <f>IF(Q$3=0,0,INDEX(Sheet1!RawDataCols,$C696,Q$5))</f>
        <v>B</v>
      </c>
      <c r="R696" s="3">
        <f>IF(OR(GL_Cat_Code=8,GL_Cat_Code=12,GL_Cat_Code=28,GL_Cat_Code=32,GL_Cat_Code=36,GL_Cat_Code=40),-1,1)</f>
        <v>-1</v>
      </c>
      <c r="S696" s="3">
        <f>IF(OR(GL_Cat_Code=8,GL_Cat_Code=12,GL_Cat_Code=28,GL_Cat_Code=32,GL_Cat_Code=36,GL_Cat_Code=40),1,-1)</f>
        <v>1</v>
      </c>
      <c r="T696" s="3">
        <f>IF(T$3=0,0,INDEX(Sheet1!RawDataCols,$C696,T$5)*$R696)</f>
        <v>0</v>
      </c>
      <c r="U696" s="3">
        <f>IF(U$3=0,0,INDEX(Sheet1!RawDataCols,$C696,U$5)*$R696)</f>
        <v>0</v>
      </c>
      <c r="V696" s="3">
        <f>IF(V$3=0,0,INDEX(Sheet1!RawDataCols,$C696,V$5)*$R696)</f>
        <v>0</v>
      </c>
      <c r="W696" s="3">
        <f>IF(W$3=0,0,INDEX(Sheet1!RawDataCols,$C696,W$5)*$R696)</f>
        <v>0</v>
      </c>
      <c r="X696" s="3">
        <f>IF(X$3=0,0,INDEX(Sheet1!RawDataCols,$C696,X$5)*$R696)</f>
        <v>0</v>
      </c>
      <c r="Y696" s="3">
        <f>IF(Y$3=0,0,INDEX(Sheet1!RawDataCols,$C696,Y$5)*$R696)</f>
        <v>0</v>
      </c>
      <c r="Z696" s="3">
        <f>IF(Z$3=0,0,INDEX(Sheet1!RawDataCols,$C696,Z$5)*$R696)</f>
        <v>0</v>
      </c>
      <c r="AA696" s="3">
        <f>IF(AA$3=0,0,INDEX(Sheet1!RawDataCols,$C696,AA$5)*$R696)</f>
        <v>0</v>
      </c>
      <c r="AB696" s="3">
        <f>IF(AB$3=0,0,INDEX(Sheet1!RawDataCols,$C696,AB$5)*$R696)</f>
        <v>0</v>
      </c>
      <c r="AC696" s="3">
        <f>IF(AC$3=0,0,INDEX(Sheet1!RawDataCols,$C696,AC$5)*$R696)</f>
        <v>0</v>
      </c>
      <c r="AD696" s="3">
        <f>IF(AD$3=0,0,INDEX(Sheet1!RawDataCols,$C696,AD$5)*$R696)</f>
        <v>0</v>
      </c>
      <c r="AE696" s="3">
        <f>IF(AE$3=0,0,INDEX(Sheet1!RawDataCols,$C696,AE$5)*$R696)</f>
        <v>0</v>
      </c>
      <c r="AF696" s="3">
        <f>IF(AF$3=0,0,INDEX(Sheet1!RawDataCols,$C696,AF$5)*$R696)</f>
        <v>0</v>
      </c>
      <c r="AG696" s="3">
        <f>IF(AG$3=0,0,INDEX(Sheet1!RawDataCols,$C696,AG$5)*$R696)</f>
        <v>0</v>
      </c>
      <c r="AH696" s="3">
        <f>IF(AH$3=0,0,INDEX(Sheet1!RawDataCols,$C696,AH$5)*$R696)</f>
        <v>0</v>
      </c>
      <c r="AI696" s="3">
        <f>IF(AI$3=0,0,INDEX(Sheet1!RawDataCols,$C696,AI$5)*$R696)</f>
        <v>0</v>
      </c>
      <c r="AJ696" s="3">
        <f>IF(AJ$3=0,0,INDEX(Sheet1!RawDataCols,$C696,AJ$5)*$R696)</f>
        <v>0</v>
      </c>
      <c r="AK696" s="3">
        <f>IF(AK$3=0,0,INDEX(Sheet1!RawDataCols,$C696,AK$5)*$R696)</f>
        <v>0</v>
      </c>
      <c r="AL696" s="3">
        <f>IF(AL$3=0,0,INDEX(Sheet1!RawDataCols,$C696,AL$5)*$R696)</f>
        <v>0</v>
      </c>
      <c r="AM696" s="3">
        <f>IF(AM$3=0,0,INDEX(Sheet1!RawDataCols,$C696,AM$5)*$R696)</f>
        <v>0</v>
      </c>
      <c r="AN696" s="3">
        <f>IF(AN$3=0,0,INDEX(Sheet1!RawDataCols,$C696,AN$5)*$R696)</f>
        <v>0</v>
      </c>
      <c r="AO696" s="3">
        <f>IF(AO$3=0,0,INDEX(Sheet1!RawDataCols,$C696,AO$5)*$R696)</f>
        <v>0</v>
      </c>
      <c r="AP696" s="3">
        <f>IF(AP$3=0,0,INDEX(Sheet1!RawDataCols,$C696,AP$5)*$R696)</f>
        <v>0</v>
      </c>
      <c r="AQ696" s="3">
        <f>IF(AQ$3=0,0,INDEX(Sheet1!RawDataCols,$C696,AQ$5)*$R696)</f>
        <v>0</v>
      </c>
      <c r="AR696" s="3">
        <f>IF(AR$3=0,0,INDEX(Sheet1!RawDataCols,$C696,AR$5)*$R696)</f>
        <v>0</v>
      </c>
      <c r="AS696" s="3">
        <f>IF(AS$3=0,0,INDEX(Sheet1!RawDataCols,$C696,AS$5)*$R696)</f>
        <v>0</v>
      </c>
      <c r="AT696" s="3">
        <f>IF(AT$3=0,0,INDEX(Sheet1!RawDataCols,$C696,AT$5)*$R696)</f>
        <v>0</v>
      </c>
      <c r="AU696" s="3">
        <f>IF(AU$3=0,0,INDEX(Sheet1!RawDataCols,$C696,AU$5)*$R696)</f>
        <v>0</v>
      </c>
      <c r="AV696" s="3">
        <f>IF(AV$3=0,0,INDEX(Sheet1!RawDataCols,$C696,AV$5)*$R696)</f>
        <v>0</v>
      </c>
      <c r="AW696" s="3">
        <f>IF(AW$3=0,0,INDEX(Sheet1!RawDataCols,$C696,AW$5)*$R696)</f>
        <v>0</v>
      </c>
      <c r="AX696" s="3">
        <f>IF(AX$3=0,0,INDEX(Sheet1!RawDataCols,$C696,AX$5)*$R696)</f>
        <v>0</v>
      </c>
      <c r="AY696" s="3">
        <f>IF(AY$3=0,0,INDEX(Sheet1!RawDataCols,$C696,AY$5)*$R696)</f>
        <v>0</v>
      </c>
      <c r="AZ696" s="3">
        <f>IF(AZ$3=0,0,INDEX(Sheet1!RawDataCols,$C696,AZ$5)*$R696)</f>
        <v>0</v>
      </c>
      <c r="BA696" s="3">
        <f>IF(BA$3=0,0,INDEX(Sheet1!RawDataCols,$C696,BA$5)*$R696)</f>
        <v>0</v>
      </c>
      <c r="BB696" s="3">
        <f>IF(BB$3=0,0,INDEX(Sheet1!RawDataCols,$C696,BB$5)*$R696)</f>
        <v>0</v>
      </c>
      <c r="BC696" s="3">
        <f>IF(BC$3=0,0,INDEX(Sheet1!RawDataCols,$C696,BC$5)*$R696)</f>
        <v>0</v>
      </c>
      <c r="BD696" s="3">
        <f>IF(BD$3=0,0,INDEX(Sheet1!RawDataCols,$C696,BD$5)*$R696)</f>
        <v>0</v>
      </c>
      <c r="BE696" s="3">
        <f>IF(BE$3=0,0,INDEX(Sheet1!RawDataCols,$C696,BE$5)*$R696)</f>
        <v>0</v>
      </c>
      <c r="BF696" s="3">
        <f>IF(BF$3=0,0,INDEX(Sheet1!RawDataCols,$C696,BF$5)*$R696)</f>
        <v>0</v>
      </c>
      <c r="BG696" s="179">
        <f>IF(BG$3=0,0,INDEX(Sheet1!RawDataCols,$C696,BG$5)*$R696)</f>
        <v>0</v>
      </c>
      <c r="BH696" s="33">
        <f t="shared" si="115"/>
        <v>0</v>
      </c>
      <c r="BI696" s="33">
        <f t="shared" si="116"/>
        <v>0</v>
      </c>
      <c r="BJ696" s="33">
        <f t="shared" si="117"/>
        <v>0</v>
      </c>
      <c r="BK696" s="3">
        <f>IF(BK$3=0,0,INDEX(Sheet1!RawDataCols,$C696,BK$5)*$R696)</f>
        <v>0</v>
      </c>
      <c r="BL696" s="3">
        <f>IF(BL$3=0,0,INDEX(Sheet1!RawDataCols,$C696,BL$5)*$R696)</f>
        <v>0</v>
      </c>
      <c r="BM696" s="3">
        <f>IF(BM$3=0,0,INDEX(Sheet1!RawDataCols,$C696,BM$5)*$R696)</f>
        <v>0</v>
      </c>
      <c r="BN696" s="3">
        <f>IF(BN$3=0,0,INDEX(Sheet1!RawDataCols,$C696,BN$5)*$R696)</f>
        <v>0</v>
      </c>
      <c r="BO696" s="3">
        <f>IF(BO$3=0,0,INDEX(Sheet1!RawDataCols,$C696,BO$5)*$R696)</f>
        <v>0</v>
      </c>
      <c r="BP696" s="3">
        <f>IF(BP$3=0,0,INDEX(Sheet1!RawDataCols,$C696,BP$5)*$R696)</f>
        <v>0</v>
      </c>
      <c r="BQ696" s="3">
        <f t="shared" si="118"/>
        <v>0</v>
      </c>
      <c r="BR696" s="3">
        <f t="shared" si="119"/>
        <v>0</v>
      </c>
      <c r="BS696" s="3">
        <f t="shared" si="120"/>
        <v>0</v>
      </c>
      <c r="BT696" s="3">
        <f t="shared" si="121"/>
        <v>0</v>
      </c>
      <c r="BU696" s="3" t="str">
        <f>INDEX(Sheet1!$BS$2:$BS$1000,MATCH($A696,Sheet1!$A$2:$A$1000,0))</f>
        <v>30</v>
      </c>
      <c r="BV696" s="3">
        <f>INDEX(Sheet1!$BT$2:$BT$1000,MATCH($A696,Sheet1!$A$2:$A$1000,0))</f>
        <v>0</v>
      </c>
    </row>
    <row r="697" spans="1:74" x14ac:dyDescent="0.2">
      <c r="A697" s="247" t="s">
        <v>1626</v>
      </c>
      <c r="B697" s="3">
        <f>MATCH($A697,Sheet1!ACCOUNTNO,0)</f>
        <v>548</v>
      </c>
      <c r="C697" s="3">
        <f t="shared" si="114"/>
        <v>548</v>
      </c>
      <c r="D697" s="3" t="str">
        <f>IF(D$3=0,0,INDEX(Sheet1!RawDataCols,$C697,D$5))</f>
        <v>75200H01</v>
      </c>
      <c r="E697" s="3" t="str">
        <f>IF(E$3=0,0,INDEX(Sheet1!RawDataCols,$C697,E$5))</f>
        <v xml:space="preserve">75200          </v>
      </c>
      <c r="F697" s="3" t="str">
        <f>IF(F$3=0,0,INDEX(Sheet1!RawDataCols,$C697,F$5))</f>
        <v xml:space="preserve">H01            </v>
      </c>
      <c r="G697" s="3" t="str">
        <f>IF(G$3=0,0,INDEX(Sheet1!RawDataCols,$C697,G$5))</f>
        <v xml:space="preserve">               </v>
      </c>
      <c r="H697" s="3" t="str">
        <f>IF(H$3=0,0,INDEX(Sheet1!RawDataCols,$C697,H$5))</f>
        <v xml:space="preserve">               </v>
      </c>
      <c r="I697" s="3" t="str">
        <f>IF(I$3=0,0,INDEX(Sheet1!RawDataCols,$C697,I$5))</f>
        <v xml:space="preserve">               </v>
      </c>
      <c r="J697" s="3" t="str">
        <f>IF(J$3=0,0,INDEX(Sheet1!RawDataCols,$C697,J$5))</f>
        <v xml:space="preserve">               </v>
      </c>
      <c r="K697" s="3" t="str">
        <f>IF(K$3=0,0,INDEX(Sheet1!RawDataCols,$C697,K$5))</f>
        <v xml:space="preserve">               </v>
      </c>
      <c r="L697" s="3" t="str">
        <f>IF(L$3=0,0,INDEX(Sheet1!RawDataCols,$C697,L$5))</f>
        <v xml:space="preserve">               </v>
      </c>
      <c r="M697" s="3" t="str">
        <f>IF(M$3=0,0,INDEX(Sheet1!RawDataCols,$C697,M$5))</f>
        <v xml:space="preserve">F007  </v>
      </c>
      <c r="N697" s="3" t="str">
        <f>IF(N$3=0,0,INDEX(Sheet1!RawDataCols,$C697,N$5))</f>
        <v>Trusts-APT</v>
      </c>
      <c r="O697" s="3">
        <f>INDEX(Sheet1!RawDataCols,$C697,O$5)</f>
        <v>28</v>
      </c>
      <c r="P697" s="3" t="str">
        <f>INDEX(Sheet1!RawDataCols,$C697,P$5)</f>
        <v>Current Liabilities</v>
      </c>
      <c r="Q697" s="3" t="str">
        <f>IF(Q$3=0,0,INDEX(Sheet1!RawDataCols,$C697,Q$5))</f>
        <v>B</v>
      </c>
      <c r="R697" s="3">
        <f>IF(OR(GL_Cat_Code=8,GL_Cat_Code=12,GL_Cat_Code=28,GL_Cat_Code=32,GL_Cat_Code=36,GL_Cat_Code=40),-1,1)</f>
        <v>-1</v>
      </c>
      <c r="S697" s="3">
        <f>IF(OR(GL_Cat_Code=8,GL_Cat_Code=12,GL_Cat_Code=28,GL_Cat_Code=32,GL_Cat_Code=36,GL_Cat_Code=40),1,-1)</f>
        <v>1</v>
      </c>
      <c r="T697" s="3">
        <f>IF(T$3=0,0,INDEX(Sheet1!RawDataCols,$C697,T$5)*$R697)</f>
        <v>0</v>
      </c>
      <c r="U697" s="3">
        <f>IF(U$3=0,0,INDEX(Sheet1!RawDataCols,$C697,U$5)*$R697)</f>
        <v>0</v>
      </c>
      <c r="V697" s="3">
        <f>IF(V$3=0,0,INDEX(Sheet1!RawDataCols,$C697,V$5)*$R697)</f>
        <v>0</v>
      </c>
      <c r="W697" s="3">
        <f>IF(W$3=0,0,INDEX(Sheet1!RawDataCols,$C697,W$5)*$R697)</f>
        <v>0</v>
      </c>
      <c r="X697" s="3">
        <f>IF(X$3=0,0,INDEX(Sheet1!RawDataCols,$C697,X$5)*$R697)</f>
        <v>0</v>
      </c>
      <c r="Y697" s="3">
        <f>IF(Y$3=0,0,INDEX(Sheet1!RawDataCols,$C697,Y$5)*$R697)</f>
        <v>0</v>
      </c>
      <c r="Z697" s="3">
        <f>IF(Z$3=0,0,INDEX(Sheet1!RawDataCols,$C697,Z$5)*$R697)</f>
        <v>0</v>
      </c>
      <c r="AA697" s="3">
        <f>IF(AA$3=0,0,INDEX(Sheet1!RawDataCols,$C697,AA$5)*$R697)</f>
        <v>0</v>
      </c>
      <c r="AB697" s="3">
        <f>IF(AB$3=0,0,INDEX(Sheet1!RawDataCols,$C697,AB$5)*$R697)</f>
        <v>0</v>
      </c>
      <c r="AC697" s="3">
        <f>IF(AC$3=0,0,INDEX(Sheet1!RawDataCols,$C697,AC$5)*$R697)</f>
        <v>0</v>
      </c>
      <c r="AD697" s="3">
        <f>IF(AD$3=0,0,INDEX(Sheet1!RawDataCols,$C697,AD$5)*$R697)</f>
        <v>0</v>
      </c>
      <c r="AE697" s="3">
        <f>IF(AE$3=0,0,INDEX(Sheet1!RawDataCols,$C697,AE$5)*$R697)</f>
        <v>0</v>
      </c>
      <c r="AF697" s="3">
        <f>IF(AF$3=0,0,INDEX(Sheet1!RawDataCols,$C697,AF$5)*$R697)</f>
        <v>0</v>
      </c>
      <c r="AG697" s="3">
        <f>IF(AG$3=0,0,INDEX(Sheet1!RawDataCols,$C697,AG$5)*$R697)</f>
        <v>0</v>
      </c>
      <c r="AH697" s="3">
        <f>IF(AH$3=0,0,INDEX(Sheet1!RawDataCols,$C697,AH$5)*$R697)</f>
        <v>0</v>
      </c>
      <c r="AI697" s="3">
        <f>IF(AI$3=0,0,INDEX(Sheet1!RawDataCols,$C697,AI$5)*$R697)</f>
        <v>546.28</v>
      </c>
      <c r="AJ697" s="3">
        <f>IF(AJ$3=0,0,INDEX(Sheet1!RawDataCols,$C697,AJ$5)*$R697)</f>
        <v>0</v>
      </c>
      <c r="AK697" s="3">
        <f>IF(AK$3=0,0,INDEX(Sheet1!RawDataCols,$C697,AK$5)*$R697)</f>
        <v>0</v>
      </c>
      <c r="AL697" s="3">
        <f>IF(AL$3=0,0,INDEX(Sheet1!RawDataCols,$C697,AL$5)*$R697)</f>
        <v>-546.28</v>
      </c>
      <c r="AM697" s="3">
        <f>IF(AM$3=0,0,INDEX(Sheet1!RawDataCols,$C697,AM$5)*$R697)</f>
        <v>0</v>
      </c>
      <c r="AN697" s="3">
        <f>IF(AN$3=0,0,INDEX(Sheet1!RawDataCols,$C697,AN$5)*$R697)</f>
        <v>0</v>
      </c>
      <c r="AO697" s="3">
        <f>IF(AO$3=0,0,INDEX(Sheet1!RawDataCols,$C697,AO$5)*$R697)</f>
        <v>0</v>
      </c>
      <c r="AP697" s="3">
        <f>IF(AP$3=0,0,INDEX(Sheet1!RawDataCols,$C697,AP$5)*$R697)</f>
        <v>0</v>
      </c>
      <c r="AQ697" s="3">
        <f>IF(AQ$3=0,0,INDEX(Sheet1!RawDataCols,$C697,AQ$5)*$R697)</f>
        <v>0</v>
      </c>
      <c r="AR697" s="3">
        <f>IF(AR$3=0,0,INDEX(Sheet1!RawDataCols,$C697,AR$5)*$R697)</f>
        <v>0</v>
      </c>
      <c r="AS697" s="3">
        <f>IF(AS$3=0,0,INDEX(Sheet1!RawDataCols,$C697,AS$5)*$R697)</f>
        <v>0</v>
      </c>
      <c r="AT697" s="3">
        <f>IF(AT$3=0,0,INDEX(Sheet1!RawDataCols,$C697,AT$5)*$R697)</f>
        <v>0</v>
      </c>
      <c r="AU697" s="3">
        <f>IF(AU$3=0,0,INDEX(Sheet1!RawDataCols,$C697,AU$5)*$R697)</f>
        <v>0</v>
      </c>
      <c r="AV697" s="3">
        <f>IF(AV$3=0,0,INDEX(Sheet1!RawDataCols,$C697,AV$5)*$R697)</f>
        <v>0</v>
      </c>
      <c r="AW697" s="3">
        <f>IF(AW$3=0,0,INDEX(Sheet1!RawDataCols,$C697,AW$5)*$R697)</f>
        <v>0</v>
      </c>
      <c r="AX697" s="3">
        <f>IF(AX$3=0,0,INDEX(Sheet1!RawDataCols,$C697,AX$5)*$R697)</f>
        <v>0</v>
      </c>
      <c r="AY697" s="3">
        <f>IF(AY$3=0,0,INDEX(Sheet1!RawDataCols,$C697,AY$5)*$R697)</f>
        <v>0</v>
      </c>
      <c r="AZ697" s="3">
        <f>IF(AZ$3=0,0,INDEX(Sheet1!RawDataCols,$C697,AZ$5)*$R697)</f>
        <v>0</v>
      </c>
      <c r="BA697" s="3">
        <f>IF(BA$3=0,0,INDEX(Sheet1!RawDataCols,$C697,BA$5)*$R697)</f>
        <v>0</v>
      </c>
      <c r="BB697" s="3">
        <f>IF(BB$3=0,0,INDEX(Sheet1!RawDataCols,$C697,BB$5)*$R697)</f>
        <v>0</v>
      </c>
      <c r="BC697" s="3">
        <f>IF(BC$3=0,0,INDEX(Sheet1!RawDataCols,$C697,BC$5)*$R697)</f>
        <v>0</v>
      </c>
      <c r="BD697" s="3">
        <f>IF(BD$3=0,0,INDEX(Sheet1!RawDataCols,$C697,BD$5)*$R697)</f>
        <v>0</v>
      </c>
      <c r="BE697" s="3">
        <f>IF(BE$3=0,0,INDEX(Sheet1!RawDataCols,$C697,BE$5)*$R697)</f>
        <v>0</v>
      </c>
      <c r="BF697" s="3">
        <f>IF(BF$3=0,0,INDEX(Sheet1!RawDataCols,$C697,BF$5)*$R697)</f>
        <v>0</v>
      </c>
      <c r="BG697" s="179">
        <f>IF(BG$3=0,0,INDEX(Sheet1!RawDataCols,$C697,BG$5)*$R697)</f>
        <v>0</v>
      </c>
      <c r="BH697" s="33">
        <f t="shared" si="115"/>
        <v>0</v>
      </c>
      <c r="BI697" s="33">
        <f t="shared" si="116"/>
        <v>0</v>
      </c>
      <c r="BJ697" s="33">
        <f t="shared" si="117"/>
        <v>0</v>
      </c>
      <c r="BK697" s="3">
        <f>IF(BK$3=0,0,INDEX(Sheet1!RawDataCols,$C697,BK$5)*$R697)</f>
        <v>0</v>
      </c>
      <c r="BL697" s="3">
        <f>IF(BL$3=0,0,INDEX(Sheet1!RawDataCols,$C697,BL$5)*$R697)</f>
        <v>0</v>
      </c>
      <c r="BM697" s="3">
        <f>IF(BM$3=0,0,INDEX(Sheet1!RawDataCols,$C697,BM$5)*$R697)</f>
        <v>0</v>
      </c>
      <c r="BN697" s="3">
        <f>IF(BN$3=0,0,INDEX(Sheet1!RawDataCols,$C697,BN$5)*$R697)</f>
        <v>0</v>
      </c>
      <c r="BO697" s="3">
        <f>IF(BO$3=0,0,INDEX(Sheet1!RawDataCols,$C697,BO$5)*$R697)</f>
        <v>0</v>
      </c>
      <c r="BP697" s="3">
        <f>IF(BP$3=0,0,INDEX(Sheet1!RawDataCols,$C697,BP$5)*$R697)</f>
        <v>0</v>
      </c>
      <c r="BQ697" s="3">
        <f t="shared" si="118"/>
        <v>0</v>
      </c>
      <c r="BR697" s="3">
        <f t="shared" si="119"/>
        <v>0</v>
      </c>
      <c r="BS697" s="3">
        <f t="shared" si="120"/>
        <v>0</v>
      </c>
      <c r="BT697" s="3">
        <f t="shared" si="121"/>
        <v>0</v>
      </c>
      <c r="BU697" s="3" t="str">
        <f>INDEX(Sheet1!$BS$2:$BS$1000,MATCH($A697,Sheet1!$A$2:$A$1000,0))</f>
        <v>31</v>
      </c>
      <c r="BV697" s="3">
        <f>INDEX(Sheet1!$BT$2:$BT$1000,MATCH($A697,Sheet1!$A$2:$A$1000,0))</f>
        <v>0</v>
      </c>
    </row>
  </sheetData>
  <sortState xmlns:xlrd2="http://schemas.microsoft.com/office/spreadsheetml/2017/richdata2" ref="A9:BU2019">
    <sortCondition ref="A9:A2019"/>
  </sortState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/>
  <dimension ref="A1:M463"/>
  <sheetViews>
    <sheetView zoomScale="90" workbookViewId="0">
      <pane ySplit="9" topLeftCell="A10" activePane="bottomLeft" state="frozen"/>
      <selection pane="bottomLeft" activeCell="C6" sqref="C6"/>
    </sheetView>
  </sheetViews>
  <sheetFormatPr defaultRowHeight="12" outlineLevelCol="1" x14ac:dyDescent="0.2"/>
  <cols>
    <col min="1" max="1" width="7.5703125" style="58" customWidth="1"/>
    <col min="2" max="2" width="9.28515625" style="58" bestFit="1" customWidth="1"/>
    <col min="3" max="3" width="8.85546875" style="59" customWidth="1"/>
    <col min="4" max="4" width="12.7109375" style="59" bestFit="1" customWidth="1"/>
    <col min="5" max="5" width="27.42578125" style="59" customWidth="1"/>
    <col min="6" max="6" width="9.5703125" style="58" customWidth="1"/>
    <col min="7" max="7" width="11.42578125" style="59" bestFit="1" customWidth="1"/>
    <col min="8" max="8" width="12.28515625" style="59" hidden="1" customWidth="1" outlineLevel="1"/>
    <col min="9" max="9" width="12.140625" style="59" hidden="1" customWidth="1" outlineLevel="1"/>
    <col min="10" max="10" width="9.28515625" style="64" hidden="1" customWidth="1" outlineLevel="1"/>
    <col min="11" max="11" width="9.28515625" style="60" bestFit="1" customWidth="1" collapsed="1"/>
    <col min="12" max="13" width="10.85546875" style="60" bestFit="1" customWidth="1"/>
    <col min="14" max="16384" width="9.140625" style="59"/>
  </cols>
  <sheetData>
    <row r="1" spans="1:13" ht="17.25" customHeight="1" x14ac:dyDescent="0.2">
      <c r="A1" s="138" t="str">
        <f>MENU!C4</f>
        <v>GLOBAL INTERTRADE PROPERTY MANAGEMENT PTY LTD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40"/>
    </row>
    <row r="2" spans="1:13" ht="12.75" x14ac:dyDescent="0.2">
      <c r="A2" s="65" t="s">
        <v>143</v>
      </c>
      <c r="B2" s="66"/>
      <c r="C2" s="67"/>
      <c r="D2" s="67"/>
      <c r="E2" s="85" t="str">
        <f>IF(ISBLANK(A10),"There are no transactions for this account in the list of transactions that have","")</f>
        <v>There are no transactions for this account in the list of transactions that have</v>
      </c>
      <c r="F2" s="66"/>
      <c r="G2" s="67"/>
      <c r="H2" s="67"/>
      <c r="I2" s="67"/>
      <c r="J2" s="68"/>
      <c r="K2" s="69"/>
      <c r="L2" s="69"/>
      <c r="M2" s="69"/>
    </row>
    <row r="3" spans="1:13" ht="12.75" x14ac:dyDescent="0.2">
      <c r="A3" s="65" t="e">
        <f>"for the period "&amp;""&amp;VLOOKUP(Sheet2!D4,Date_Lup!E:F,2,0)&amp;" "&amp;"to"&amp;" "&amp;VLOOKUP(Sheet2!D5,Date_Lup!E:F,2,0)</f>
        <v>#N/A</v>
      </c>
      <c r="B3" s="66"/>
      <c r="C3" s="67"/>
      <c r="D3" s="67"/>
      <c r="E3" s="85" t="str">
        <f>IF(ISBLANK(A10),"been extracted from the General Ledger. Try using a different period range ","")</f>
        <v xml:space="preserve">been extracted from the General Ledger. Try using a different period range </v>
      </c>
      <c r="F3" s="66"/>
      <c r="G3" s="67"/>
      <c r="H3" s="67"/>
      <c r="I3" s="67"/>
      <c r="J3" s="68"/>
      <c r="K3" s="69"/>
      <c r="L3" s="69"/>
      <c r="M3" s="69"/>
    </row>
    <row r="4" spans="1:13" ht="12.75" x14ac:dyDescent="0.2">
      <c r="A4" s="70"/>
      <c r="B4" s="66"/>
      <c r="C4" s="67"/>
      <c r="D4" s="67"/>
      <c r="E4" s="85" t="str">
        <f>IF(ISBLANK(A10),"the next time you run this report.","")</f>
        <v>the next time you run this report.</v>
      </c>
      <c r="F4" s="66"/>
      <c r="G4" s="67"/>
      <c r="H4" s="67"/>
      <c r="I4" s="67"/>
      <c r="J4" s="68"/>
      <c r="K4" s="69"/>
      <c r="L4" s="69"/>
      <c r="M4" s="69"/>
    </row>
    <row r="5" spans="1:13" ht="12.75" hidden="1" x14ac:dyDescent="0.2">
      <c r="A5" s="71"/>
      <c r="B5" s="72"/>
      <c r="C5" s="73" t="s">
        <v>20</v>
      </c>
      <c r="D5" s="74"/>
      <c r="E5" s="77" t="s">
        <v>173</v>
      </c>
      <c r="F5" s="72"/>
      <c r="G5" s="74"/>
      <c r="H5" s="74"/>
      <c r="I5" s="74"/>
      <c r="J5" s="75"/>
      <c r="K5" s="76"/>
      <c r="L5" s="76"/>
      <c r="M5" s="76"/>
    </row>
    <row r="6" spans="1:13" ht="12.75" x14ac:dyDescent="0.2">
      <c r="A6" s="65" t="s">
        <v>152</v>
      </c>
      <c r="B6" s="66"/>
      <c r="C6" s="181" t="s">
        <v>904</v>
      </c>
      <c r="D6" s="67"/>
      <c r="E6" s="85" t="str">
        <f>IF(COUNTA(Transactions!ACCOUNTNO)&gt;=5000,"The 5000 transaction row limit has been exceeded - Data has been truncated ","")</f>
        <v xml:space="preserve">The 5000 transaction row limit has been exceeded - Data has been truncated </v>
      </c>
      <c r="F6" s="66"/>
      <c r="G6" s="67"/>
      <c r="H6" s="67"/>
      <c r="I6" s="67"/>
      <c r="J6" s="68"/>
      <c r="K6" s="69"/>
      <c r="L6" s="69"/>
      <c r="M6" s="69"/>
    </row>
    <row r="7" spans="1:13" ht="12.75" x14ac:dyDescent="0.2">
      <c r="A7" s="65" t="s">
        <v>153</v>
      </c>
      <c r="B7" s="66"/>
      <c r="C7" s="78" t="str">
        <f>IF(ISNA(VLOOKUP(C6,Transactions!$A:$C,3,0)),"",VLOOKUP(C6,Transactions!$A:$C,3,0))</f>
        <v/>
      </c>
      <c r="D7" s="67"/>
      <c r="E7" s="85" t="str">
        <f>IF(COUNTA(Transactions!ACCOUNTNO)&gt;=5000,"Please use the S series Financial Reports, instead","")</f>
        <v>Please use the S series Financial Reports, instead</v>
      </c>
      <c r="F7" s="66"/>
      <c r="G7" s="67"/>
      <c r="H7" s="67"/>
      <c r="I7" s="67"/>
      <c r="J7" s="68"/>
      <c r="K7" s="69"/>
      <c r="L7" s="69"/>
      <c r="M7" s="69"/>
    </row>
    <row r="8" spans="1:13" ht="12.75" thickBot="1" x14ac:dyDescent="0.25">
      <c r="A8" s="66"/>
      <c r="B8" s="66"/>
      <c r="C8" s="67"/>
      <c r="D8" s="67"/>
      <c r="E8" s="67"/>
      <c r="F8" s="66"/>
      <c r="G8" s="67"/>
      <c r="H8" s="67"/>
      <c r="I8" s="67"/>
      <c r="J8" s="68"/>
      <c r="K8" s="69"/>
      <c r="L8" s="69"/>
      <c r="M8" s="69"/>
    </row>
    <row r="9" spans="1:13" s="57" customFormat="1" ht="24.75" thickBot="1" x14ac:dyDescent="0.25">
      <c r="A9" s="133" t="s">
        <v>146</v>
      </c>
      <c r="B9" s="134" t="s">
        <v>147</v>
      </c>
      <c r="C9" s="135" t="s">
        <v>169</v>
      </c>
      <c r="D9" s="134" t="s">
        <v>148</v>
      </c>
      <c r="E9" s="134" t="s">
        <v>149</v>
      </c>
      <c r="F9" s="135" t="s">
        <v>150</v>
      </c>
      <c r="G9" s="134" t="s">
        <v>151</v>
      </c>
      <c r="H9" s="134" t="s">
        <v>167</v>
      </c>
      <c r="I9" s="134" t="s">
        <v>168</v>
      </c>
      <c r="J9" s="135" t="s">
        <v>171</v>
      </c>
      <c r="K9" s="136" t="s">
        <v>154</v>
      </c>
      <c r="L9" s="136" t="s">
        <v>155</v>
      </c>
      <c r="M9" s="137" t="s">
        <v>156</v>
      </c>
    </row>
    <row r="10" spans="1:13" ht="12.75" x14ac:dyDescent="0.2">
      <c r="A10"/>
      <c r="B10" s="87"/>
      <c r="C10"/>
      <c r="D10"/>
      <c r="E10"/>
      <c r="F10"/>
      <c r="G10"/>
      <c r="H10" s="87"/>
      <c r="I10"/>
      <c r="J10" s="61"/>
      <c r="K10" s="61"/>
      <c r="L10" s="61"/>
      <c r="M10" s="62">
        <f>SUM(K:L)</f>
        <v>0</v>
      </c>
    </row>
    <row r="11" spans="1:13" ht="12.75" x14ac:dyDescent="0.2">
      <c r="A11"/>
      <c r="B11" s="87"/>
      <c r="C11"/>
      <c r="D11"/>
      <c r="E11"/>
      <c r="F11"/>
      <c r="G11"/>
      <c r="H11" s="87"/>
      <c r="I11"/>
      <c r="J11" s="61"/>
      <c r="K11" s="61"/>
      <c r="L11" s="61"/>
    </row>
    <row r="12" spans="1:13" ht="12.75" x14ac:dyDescent="0.2">
      <c r="A12"/>
      <c r="B12" s="87"/>
      <c r="C12"/>
      <c r="D12"/>
      <c r="E12"/>
      <c r="F12"/>
      <c r="G12"/>
      <c r="H12" s="87"/>
      <c r="I12"/>
      <c r="J12" s="61"/>
      <c r="K12" s="61"/>
      <c r="L12" s="61"/>
    </row>
    <row r="13" spans="1:13" ht="12.75" x14ac:dyDescent="0.2">
      <c r="A13"/>
      <c r="B13" s="87"/>
      <c r="C13"/>
      <c r="D13"/>
      <c r="E13"/>
      <c r="F13"/>
      <c r="G13"/>
      <c r="H13" s="87"/>
      <c r="I13"/>
      <c r="J13" s="61"/>
      <c r="K13" s="61"/>
      <c r="L13" s="61"/>
    </row>
    <row r="14" spans="1:13" ht="12.75" x14ac:dyDescent="0.2">
      <c r="A14"/>
      <c r="B14" s="87"/>
      <c r="C14"/>
      <c r="D14"/>
      <c r="E14"/>
      <c r="F14"/>
      <c r="G14"/>
      <c r="H14" s="87"/>
      <c r="I14"/>
      <c r="J14" s="61"/>
      <c r="K14" s="61"/>
      <c r="L14" s="61"/>
    </row>
    <row r="15" spans="1:13" ht="12.75" x14ac:dyDescent="0.2">
      <c r="A15"/>
      <c r="B15" s="87"/>
      <c r="C15"/>
      <c r="D15"/>
      <c r="E15"/>
      <c r="F15"/>
      <c r="G15"/>
      <c r="H15" s="87"/>
      <c r="I15"/>
      <c r="J15" s="61"/>
      <c r="K15" s="61"/>
      <c r="L15" s="61"/>
    </row>
    <row r="16" spans="1:13" ht="12.75" x14ac:dyDescent="0.2">
      <c r="A16"/>
      <c r="B16" s="87"/>
      <c r="C16"/>
      <c r="D16"/>
      <c r="E16"/>
      <c r="F16"/>
      <c r="G16"/>
      <c r="H16" s="87"/>
      <c r="I16"/>
      <c r="J16" s="61"/>
      <c r="K16" s="61"/>
      <c r="L16" s="61"/>
    </row>
    <row r="17" spans="1:12" ht="12.75" x14ac:dyDescent="0.2">
      <c r="A17"/>
      <c r="B17" s="87"/>
      <c r="C17"/>
      <c r="D17"/>
      <c r="E17"/>
      <c r="F17"/>
      <c r="G17"/>
      <c r="H17" s="87"/>
      <c r="I17"/>
      <c r="J17" s="61"/>
      <c r="K17" s="61"/>
      <c r="L17" s="61"/>
    </row>
    <row r="18" spans="1:12" ht="12.75" x14ac:dyDescent="0.2">
      <c r="A18"/>
      <c r="B18" s="87"/>
      <c r="C18"/>
      <c r="D18"/>
      <c r="E18"/>
      <c r="F18"/>
      <c r="G18"/>
      <c r="H18" s="87"/>
      <c r="I18"/>
      <c r="J18" s="61"/>
      <c r="K18" s="61"/>
      <c r="L18" s="61"/>
    </row>
    <row r="19" spans="1:12" ht="12.75" x14ac:dyDescent="0.2">
      <c r="A19"/>
      <c r="B19" s="87"/>
      <c r="C19"/>
      <c r="D19"/>
      <c r="E19"/>
      <c r="F19"/>
      <c r="G19"/>
      <c r="H19" s="87"/>
      <c r="I19"/>
      <c r="J19" s="61"/>
      <c r="K19" s="61"/>
      <c r="L19" s="61"/>
    </row>
    <row r="20" spans="1:12" ht="12.75" x14ac:dyDescent="0.2">
      <c r="A20"/>
      <c r="B20" s="87"/>
      <c r="C20"/>
      <c r="D20"/>
      <c r="E20"/>
      <c r="F20"/>
      <c r="G20"/>
      <c r="H20" s="87"/>
      <c r="I20"/>
      <c r="J20" s="61"/>
      <c r="K20" s="61"/>
      <c r="L20" s="61"/>
    </row>
    <row r="21" spans="1:12" ht="12.75" x14ac:dyDescent="0.2">
      <c r="A21"/>
      <c r="B21" s="87"/>
      <c r="C21"/>
      <c r="D21"/>
      <c r="E21"/>
      <c r="F21"/>
      <c r="G21"/>
      <c r="H21" s="87"/>
      <c r="I21"/>
      <c r="J21" s="61"/>
      <c r="K21" s="61"/>
      <c r="L21" s="61"/>
    </row>
    <row r="22" spans="1:12" ht="12.75" x14ac:dyDescent="0.2">
      <c r="A22"/>
      <c r="B22" s="87"/>
      <c r="C22"/>
      <c r="D22"/>
      <c r="E22"/>
      <c r="F22"/>
      <c r="G22"/>
      <c r="H22" s="87"/>
      <c r="I22"/>
      <c r="J22" s="61"/>
      <c r="K22" s="61"/>
      <c r="L22" s="61"/>
    </row>
    <row r="23" spans="1:12" ht="12.75" x14ac:dyDescent="0.2">
      <c r="A23"/>
      <c r="B23" s="87"/>
      <c r="C23"/>
      <c r="D23"/>
      <c r="E23"/>
      <c r="F23"/>
      <c r="G23"/>
      <c r="H23" s="87"/>
      <c r="I23"/>
      <c r="J23" s="61"/>
      <c r="K23" s="61"/>
      <c r="L23" s="61"/>
    </row>
    <row r="24" spans="1:12" ht="12.75" x14ac:dyDescent="0.2">
      <c r="A24"/>
      <c r="B24" s="87"/>
      <c r="C24"/>
      <c r="D24"/>
      <c r="E24"/>
      <c r="F24"/>
      <c r="G24"/>
      <c r="H24" s="87"/>
      <c r="I24"/>
      <c r="J24" s="61"/>
      <c r="K24" s="61"/>
      <c r="L24" s="61"/>
    </row>
    <row r="25" spans="1:12" ht="12.75" x14ac:dyDescent="0.2">
      <c r="A25"/>
      <c r="B25" s="87"/>
      <c r="C25"/>
      <c r="D25"/>
      <c r="E25"/>
      <c r="F25"/>
      <c r="G25"/>
      <c r="H25" s="87"/>
      <c r="I25"/>
      <c r="J25" s="61"/>
      <c r="K25" s="61"/>
      <c r="L25" s="61"/>
    </row>
    <row r="26" spans="1:12" ht="12.75" x14ac:dyDescent="0.2">
      <c r="A26"/>
      <c r="B26" s="87"/>
      <c r="C26"/>
      <c r="D26"/>
      <c r="E26"/>
      <c r="F26"/>
      <c r="G26"/>
      <c r="H26" s="87"/>
      <c r="I26"/>
      <c r="J26" s="61"/>
      <c r="K26" s="61"/>
      <c r="L26" s="61"/>
    </row>
    <row r="27" spans="1:12" ht="12.75" x14ac:dyDescent="0.2">
      <c r="A27"/>
      <c r="B27" s="87"/>
      <c r="C27"/>
      <c r="D27"/>
      <c r="E27"/>
      <c r="F27"/>
      <c r="G27"/>
      <c r="H27" s="87"/>
      <c r="I27"/>
      <c r="J27" s="61"/>
      <c r="K27" s="61"/>
      <c r="L27" s="61"/>
    </row>
    <row r="28" spans="1:12" ht="12.75" x14ac:dyDescent="0.2">
      <c r="A28"/>
      <c r="B28" s="87"/>
      <c r="C28"/>
      <c r="D28"/>
      <c r="E28"/>
      <c r="F28"/>
      <c r="G28"/>
      <c r="H28" s="87"/>
      <c r="I28"/>
      <c r="J28" s="61"/>
      <c r="K28" s="61"/>
      <c r="L28" s="61"/>
    </row>
    <row r="29" spans="1:12" ht="12.75" x14ac:dyDescent="0.2">
      <c r="A29"/>
      <c r="B29" s="87"/>
      <c r="C29"/>
      <c r="D29"/>
      <c r="E29"/>
      <c r="F29"/>
      <c r="G29"/>
      <c r="H29" s="87"/>
      <c r="I29"/>
      <c r="J29" s="61"/>
      <c r="K29" s="61"/>
      <c r="L29" s="61"/>
    </row>
    <row r="30" spans="1:12" ht="12.75" x14ac:dyDescent="0.2">
      <c r="A30"/>
      <c r="B30" s="87"/>
      <c r="C30"/>
      <c r="D30"/>
      <c r="E30"/>
      <c r="F30"/>
      <c r="G30"/>
      <c r="H30" s="87"/>
      <c r="I30"/>
      <c r="J30" s="61"/>
      <c r="K30" s="61"/>
      <c r="L30" s="61"/>
    </row>
    <row r="31" spans="1:12" ht="12.75" x14ac:dyDescent="0.2">
      <c r="A31"/>
      <c r="B31" s="87"/>
      <c r="C31"/>
      <c r="D31"/>
      <c r="E31"/>
      <c r="F31"/>
      <c r="G31"/>
      <c r="H31" s="87"/>
      <c r="I31"/>
      <c r="J31" s="61"/>
      <c r="K31" s="61"/>
      <c r="L31" s="61"/>
    </row>
    <row r="32" spans="1:12" ht="12.75" x14ac:dyDescent="0.2">
      <c r="A32"/>
      <c r="B32" s="87"/>
      <c r="C32"/>
      <c r="D32"/>
      <c r="E32"/>
      <c r="F32"/>
      <c r="G32"/>
      <c r="H32" s="87"/>
      <c r="I32"/>
      <c r="J32" s="61"/>
      <c r="K32" s="61"/>
      <c r="L32" s="61"/>
    </row>
    <row r="33" spans="1:12" ht="12.75" x14ac:dyDescent="0.2">
      <c r="A33"/>
      <c r="B33" s="87"/>
      <c r="C33"/>
      <c r="D33"/>
      <c r="E33"/>
      <c r="F33"/>
      <c r="G33"/>
      <c r="H33" s="87"/>
      <c r="I33"/>
      <c r="J33" s="61"/>
      <c r="K33" s="61"/>
      <c r="L33" s="61"/>
    </row>
    <row r="34" spans="1:12" ht="12.75" x14ac:dyDescent="0.2">
      <c r="A34"/>
      <c r="B34" s="87"/>
      <c r="C34"/>
      <c r="D34"/>
      <c r="E34"/>
      <c r="F34"/>
      <c r="G34"/>
      <c r="H34" s="87"/>
      <c r="I34"/>
      <c r="J34" s="61"/>
      <c r="K34" s="61"/>
      <c r="L34" s="61"/>
    </row>
    <row r="35" spans="1:12" ht="12.75" x14ac:dyDescent="0.2">
      <c r="A35"/>
      <c r="B35" s="87"/>
      <c r="C35"/>
      <c r="D35"/>
      <c r="E35"/>
      <c r="F35"/>
      <c r="G35"/>
      <c r="H35" s="87"/>
      <c r="I35"/>
      <c r="J35" s="61"/>
      <c r="K35" s="61"/>
      <c r="L35" s="61"/>
    </row>
    <row r="36" spans="1:12" ht="12.75" x14ac:dyDescent="0.2">
      <c r="A36"/>
      <c r="B36" s="87"/>
      <c r="C36"/>
      <c r="D36"/>
      <c r="E36"/>
      <c r="F36"/>
      <c r="G36"/>
      <c r="H36" s="87"/>
      <c r="I36"/>
      <c r="J36" s="61"/>
      <c r="K36" s="61"/>
      <c r="L36" s="61"/>
    </row>
    <row r="37" spans="1:12" ht="12.75" x14ac:dyDescent="0.2">
      <c r="A37"/>
      <c r="B37" s="87"/>
      <c r="C37"/>
      <c r="D37"/>
      <c r="E37"/>
      <c r="F37"/>
      <c r="G37"/>
      <c r="H37" s="87"/>
      <c r="I37"/>
      <c r="J37" s="61"/>
      <c r="K37" s="61"/>
      <c r="L37" s="61"/>
    </row>
    <row r="38" spans="1:12" ht="12.75" x14ac:dyDescent="0.2">
      <c r="A38"/>
      <c r="B38" s="87"/>
      <c r="C38"/>
      <c r="D38"/>
      <c r="E38"/>
      <c r="F38"/>
      <c r="G38"/>
      <c r="H38" s="87"/>
      <c r="I38"/>
      <c r="J38" s="61"/>
      <c r="K38" s="61"/>
      <c r="L38" s="61"/>
    </row>
    <row r="39" spans="1:12" ht="12.75" x14ac:dyDescent="0.2">
      <c r="A39"/>
      <c r="B39" s="87"/>
      <c r="C39"/>
      <c r="D39"/>
      <c r="E39"/>
      <c r="F39"/>
      <c r="G39"/>
      <c r="H39" s="87"/>
      <c r="I39"/>
      <c r="J39" s="61"/>
      <c r="K39" s="61"/>
      <c r="L39" s="61"/>
    </row>
    <row r="40" spans="1:12" ht="12.75" x14ac:dyDescent="0.2">
      <c r="A40"/>
      <c r="B40" s="87"/>
      <c r="C40"/>
      <c r="D40"/>
      <c r="E40"/>
      <c r="F40"/>
      <c r="G40"/>
      <c r="H40" s="87"/>
      <c r="I40"/>
      <c r="J40" s="61"/>
      <c r="K40" s="61"/>
      <c r="L40" s="61"/>
    </row>
    <row r="41" spans="1:12" ht="12.75" x14ac:dyDescent="0.2">
      <c r="A41"/>
      <c r="B41" s="87"/>
      <c r="C41"/>
      <c r="D41"/>
      <c r="E41"/>
      <c r="F41"/>
      <c r="G41"/>
      <c r="H41" s="87"/>
      <c r="I41"/>
      <c r="J41" s="61"/>
      <c r="K41" s="61"/>
      <c r="L41" s="61"/>
    </row>
    <row r="42" spans="1:12" ht="12.75" x14ac:dyDescent="0.2">
      <c r="A42"/>
      <c r="B42" s="87"/>
      <c r="C42"/>
      <c r="D42"/>
      <c r="E42"/>
      <c r="F42"/>
      <c r="G42"/>
      <c r="H42" s="87"/>
      <c r="I42"/>
      <c r="J42" s="61"/>
      <c r="K42" s="61"/>
      <c r="L42" s="61"/>
    </row>
    <row r="43" spans="1:12" ht="12.75" x14ac:dyDescent="0.2">
      <c r="A43"/>
      <c r="B43" s="87"/>
      <c r="C43"/>
      <c r="D43"/>
      <c r="E43"/>
      <c r="F43"/>
      <c r="G43"/>
      <c r="H43" s="87"/>
      <c r="I43"/>
      <c r="J43" s="61"/>
      <c r="K43" s="61"/>
      <c r="L43" s="61"/>
    </row>
    <row r="44" spans="1:12" ht="12.75" x14ac:dyDescent="0.2">
      <c r="A44"/>
      <c r="B44" s="87"/>
      <c r="C44"/>
      <c r="D44"/>
      <c r="E44"/>
      <c r="F44"/>
      <c r="G44"/>
      <c r="H44" s="87"/>
      <c r="I44"/>
      <c r="J44" s="61"/>
      <c r="K44" s="61"/>
      <c r="L44" s="61"/>
    </row>
    <row r="45" spans="1:12" ht="12.75" x14ac:dyDescent="0.2">
      <c r="A45"/>
      <c r="B45" s="87"/>
      <c r="C45"/>
      <c r="D45"/>
      <c r="E45"/>
      <c r="F45"/>
      <c r="G45"/>
      <c r="H45" s="87"/>
      <c r="I45"/>
      <c r="J45" s="61"/>
      <c r="K45" s="61"/>
      <c r="L45" s="61"/>
    </row>
    <row r="46" spans="1:12" ht="12.75" x14ac:dyDescent="0.2">
      <c r="A46"/>
      <c r="B46" s="87"/>
      <c r="C46"/>
      <c r="D46"/>
      <c r="E46"/>
      <c r="F46"/>
      <c r="G46"/>
      <c r="H46" s="87"/>
      <c r="I46"/>
      <c r="J46" s="61"/>
      <c r="K46" s="61"/>
      <c r="L46" s="61"/>
    </row>
    <row r="47" spans="1:12" ht="12.75" x14ac:dyDescent="0.2">
      <c r="A47"/>
      <c r="B47" s="87"/>
      <c r="C47"/>
      <c r="D47"/>
      <c r="E47"/>
      <c r="F47"/>
      <c r="G47"/>
      <c r="H47" s="87"/>
      <c r="I47"/>
      <c r="J47" s="61"/>
      <c r="K47" s="61"/>
      <c r="L47" s="61"/>
    </row>
    <row r="48" spans="1:12" ht="12.75" x14ac:dyDescent="0.2">
      <c r="A48"/>
      <c r="B48" s="87"/>
      <c r="C48"/>
      <c r="D48"/>
      <c r="E48"/>
      <c r="F48"/>
      <c r="G48"/>
      <c r="H48" s="87"/>
      <c r="I48"/>
      <c r="J48" s="61"/>
      <c r="K48" s="61"/>
      <c r="L48" s="61"/>
    </row>
    <row r="49" spans="1:12" ht="12.75" x14ac:dyDescent="0.2">
      <c r="A49"/>
      <c r="B49" s="87"/>
      <c r="C49"/>
      <c r="D49"/>
      <c r="E49"/>
      <c r="F49"/>
      <c r="G49"/>
      <c r="H49" s="87"/>
      <c r="I49"/>
      <c r="J49" s="61"/>
      <c r="K49" s="61"/>
      <c r="L49" s="61"/>
    </row>
    <row r="50" spans="1:12" ht="12.75" x14ac:dyDescent="0.2">
      <c r="A50"/>
      <c r="B50" s="87"/>
      <c r="C50"/>
      <c r="D50"/>
      <c r="E50"/>
      <c r="F50"/>
      <c r="G50"/>
      <c r="H50" s="87"/>
      <c r="I50"/>
      <c r="J50" s="61"/>
      <c r="K50" s="61"/>
      <c r="L50" s="61"/>
    </row>
    <row r="51" spans="1:12" ht="12.75" x14ac:dyDescent="0.2">
      <c r="A51"/>
      <c r="B51" s="87"/>
      <c r="C51"/>
      <c r="D51"/>
      <c r="E51"/>
      <c r="F51"/>
      <c r="G51"/>
      <c r="H51" s="87"/>
      <c r="I51"/>
      <c r="J51" s="61"/>
      <c r="K51" s="61"/>
      <c r="L51" s="61"/>
    </row>
    <row r="52" spans="1:12" ht="12.75" x14ac:dyDescent="0.2">
      <c r="A52"/>
      <c r="B52" s="87"/>
      <c r="C52"/>
      <c r="D52"/>
      <c r="E52"/>
      <c r="F52"/>
      <c r="G52"/>
      <c r="H52" s="87"/>
      <c r="I52"/>
      <c r="J52" s="61"/>
      <c r="K52" s="61"/>
      <c r="L52" s="61"/>
    </row>
    <row r="53" spans="1:12" ht="12.75" x14ac:dyDescent="0.2">
      <c r="A53"/>
      <c r="B53"/>
      <c r="C53"/>
      <c r="D53"/>
      <c r="E53"/>
      <c r="F53"/>
      <c r="G53"/>
      <c r="H53"/>
      <c r="I53"/>
      <c r="J53" s="56"/>
      <c r="K53" s="61"/>
      <c r="L53" s="61"/>
    </row>
    <row r="54" spans="1:12" ht="12.75" x14ac:dyDescent="0.2">
      <c r="A54"/>
      <c r="B54"/>
      <c r="C54"/>
      <c r="D54"/>
      <c r="E54"/>
      <c r="F54"/>
      <c r="G54"/>
      <c r="H54"/>
      <c r="I54"/>
      <c r="J54" s="56"/>
      <c r="K54" s="61"/>
      <c r="L54" s="61"/>
    </row>
    <row r="55" spans="1:12" ht="12.75" x14ac:dyDescent="0.2">
      <c r="A55"/>
      <c r="B55"/>
      <c r="C55"/>
      <c r="D55"/>
      <c r="E55"/>
      <c r="F55"/>
      <c r="G55"/>
      <c r="H55"/>
      <c r="I55"/>
      <c r="J55" s="56"/>
      <c r="K55" s="61"/>
      <c r="L55" s="61"/>
    </row>
    <row r="56" spans="1:12" ht="12.75" x14ac:dyDescent="0.2">
      <c r="A56"/>
      <c r="B56"/>
      <c r="C56"/>
      <c r="D56"/>
      <c r="E56"/>
      <c r="F56"/>
      <c r="G56"/>
      <c r="H56"/>
      <c r="I56"/>
      <c r="J56" s="56"/>
      <c r="K56" s="61"/>
      <c r="L56" s="61"/>
    </row>
    <row r="57" spans="1:12" ht="12.75" x14ac:dyDescent="0.2">
      <c r="A57"/>
      <c r="B57"/>
      <c r="C57"/>
      <c r="D57"/>
      <c r="E57"/>
      <c r="F57"/>
      <c r="G57"/>
      <c r="H57"/>
      <c r="I57"/>
      <c r="J57" s="56"/>
      <c r="K57" s="61"/>
      <c r="L57" s="61"/>
    </row>
    <row r="58" spans="1:12" ht="12.75" x14ac:dyDescent="0.2">
      <c r="A58"/>
      <c r="B58"/>
      <c r="C58"/>
      <c r="D58"/>
      <c r="E58"/>
      <c r="F58"/>
      <c r="G58"/>
      <c r="H58"/>
      <c r="I58"/>
      <c r="J58" s="56"/>
      <c r="K58" s="61"/>
      <c r="L58" s="61"/>
    </row>
    <row r="59" spans="1:12" ht="12.75" x14ac:dyDescent="0.2">
      <c r="A59"/>
      <c r="B59"/>
      <c r="C59"/>
      <c r="D59"/>
      <c r="E59"/>
      <c r="F59"/>
      <c r="G59"/>
      <c r="H59"/>
      <c r="I59"/>
      <c r="J59" s="56"/>
      <c r="K59" s="61"/>
      <c r="L59" s="61"/>
    </row>
    <row r="60" spans="1:12" ht="12.75" x14ac:dyDescent="0.2">
      <c r="A60"/>
      <c r="B60"/>
      <c r="C60"/>
      <c r="D60"/>
      <c r="E60"/>
      <c r="F60"/>
      <c r="G60"/>
      <c r="H60"/>
      <c r="I60"/>
      <c r="J60" s="56"/>
      <c r="K60" s="61"/>
      <c r="L60" s="61"/>
    </row>
    <row r="61" spans="1:12" ht="12.75" x14ac:dyDescent="0.2">
      <c r="A61"/>
      <c r="B61"/>
      <c r="C61"/>
      <c r="D61"/>
      <c r="E61"/>
      <c r="F61"/>
      <c r="G61"/>
      <c r="H61"/>
      <c r="I61"/>
      <c r="J61" s="56"/>
      <c r="K61" s="61"/>
      <c r="L61" s="61"/>
    </row>
    <row r="62" spans="1:12" ht="12.75" x14ac:dyDescent="0.2">
      <c r="A62"/>
      <c r="B62"/>
      <c r="C62"/>
      <c r="D62"/>
      <c r="E62"/>
      <c r="F62"/>
      <c r="G62"/>
      <c r="H62"/>
      <c r="I62"/>
      <c r="J62" s="56"/>
      <c r="K62" s="61"/>
      <c r="L62" s="61"/>
    </row>
    <row r="63" spans="1:12" ht="12.75" x14ac:dyDescent="0.2">
      <c r="A63"/>
      <c r="B63"/>
      <c r="C63"/>
      <c r="D63"/>
      <c r="E63"/>
      <c r="F63"/>
      <c r="G63"/>
      <c r="H63"/>
      <c r="I63"/>
      <c r="J63" s="56"/>
      <c r="K63" s="61"/>
      <c r="L63" s="61"/>
    </row>
    <row r="64" spans="1:12" ht="12.75" x14ac:dyDescent="0.2">
      <c r="A64"/>
      <c r="B64"/>
      <c r="C64"/>
      <c r="D64"/>
      <c r="E64"/>
      <c r="F64"/>
      <c r="G64"/>
      <c r="H64"/>
      <c r="I64"/>
      <c r="J64" s="56"/>
      <c r="K64" s="61"/>
      <c r="L64" s="61"/>
    </row>
    <row r="65" spans="1:12" ht="12.75" x14ac:dyDescent="0.2">
      <c r="A65"/>
      <c r="B65"/>
      <c r="C65"/>
      <c r="D65"/>
      <c r="E65"/>
      <c r="F65"/>
      <c r="G65"/>
      <c r="H65"/>
      <c r="I65"/>
      <c r="J65" s="56"/>
      <c r="K65" s="61"/>
      <c r="L65" s="61"/>
    </row>
    <row r="66" spans="1:12" ht="12.75" x14ac:dyDescent="0.2">
      <c r="A66"/>
      <c r="B66"/>
      <c r="C66"/>
      <c r="D66"/>
      <c r="E66"/>
      <c r="F66"/>
      <c r="G66"/>
      <c r="H66"/>
      <c r="I66"/>
      <c r="J66" s="56"/>
      <c r="K66" s="61"/>
      <c r="L66" s="61"/>
    </row>
    <row r="67" spans="1:12" ht="12.75" x14ac:dyDescent="0.2">
      <c r="A67"/>
      <c r="B67"/>
      <c r="C67"/>
      <c r="D67"/>
      <c r="E67"/>
      <c r="F67"/>
      <c r="G67"/>
      <c r="H67"/>
      <c r="I67"/>
      <c r="J67" s="56"/>
      <c r="K67" s="61"/>
      <c r="L67" s="61"/>
    </row>
    <row r="68" spans="1:12" ht="12.75" x14ac:dyDescent="0.2">
      <c r="A68"/>
      <c r="B68"/>
      <c r="C68"/>
      <c r="D68"/>
      <c r="E68"/>
      <c r="F68"/>
      <c r="G68"/>
      <c r="H68"/>
      <c r="I68"/>
      <c r="J68" s="56"/>
      <c r="K68" s="61"/>
      <c r="L68" s="61"/>
    </row>
    <row r="69" spans="1:12" ht="12.75" x14ac:dyDescent="0.2">
      <c r="A69"/>
      <c r="B69"/>
      <c r="C69"/>
      <c r="D69"/>
      <c r="E69"/>
      <c r="F69"/>
      <c r="G69"/>
      <c r="H69"/>
      <c r="I69"/>
      <c r="J69" s="56"/>
      <c r="K69" s="61"/>
      <c r="L69" s="61"/>
    </row>
    <row r="70" spans="1:12" ht="12.75" x14ac:dyDescent="0.2">
      <c r="A70"/>
      <c r="B70"/>
      <c r="C70"/>
      <c r="D70"/>
      <c r="E70"/>
      <c r="F70"/>
      <c r="G70"/>
      <c r="H70"/>
      <c r="I70"/>
      <c r="J70" s="56"/>
      <c r="K70" s="61"/>
      <c r="L70" s="61"/>
    </row>
    <row r="71" spans="1:12" ht="12.75" x14ac:dyDescent="0.2">
      <c r="A71"/>
      <c r="B71"/>
      <c r="C71"/>
      <c r="D71"/>
      <c r="E71"/>
      <c r="F71"/>
      <c r="G71"/>
      <c r="H71"/>
      <c r="I71"/>
      <c r="J71" s="56"/>
      <c r="K71" s="61"/>
      <c r="L71" s="61"/>
    </row>
    <row r="72" spans="1:12" ht="12.75" x14ac:dyDescent="0.2">
      <c r="A72"/>
      <c r="B72"/>
      <c r="C72"/>
      <c r="D72"/>
      <c r="E72"/>
      <c r="F72"/>
      <c r="G72"/>
      <c r="H72"/>
      <c r="I72"/>
      <c r="J72" s="56"/>
      <c r="K72" s="61"/>
      <c r="L72" s="61"/>
    </row>
    <row r="73" spans="1:12" ht="12.75" x14ac:dyDescent="0.2">
      <c r="A73"/>
      <c r="B73"/>
      <c r="C73"/>
      <c r="D73"/>
      <c r="E73"/>
      <c r="F73"/>
      <c r="G73"/>
      <c r="H73"/>
      <c r="I73"/>
      <c r="J73" s="56"/>
      <c r="K73" s="61"/>
      <c r="L73" s="61"/>
    </row>
    <row r="74" spans="1:12" ht="12.75" x14ac:dyDescent="0.2">
      <c r="A74"/>
      <c r="B74"/>
      <c r="C74"/>
      <c r="D74"/>
      <c r="E74"/>
      <c r="F74"/>
      <c r="G74"/>
      <c r="H74"/>
      <c r="I74"/>
      <c r="J74" s="56"/>
      <c r="K74" s="61"/>
      <c r="L74" s="61"/>
    </row>
    <row r="75" spans="1:12" ht="12.75" x14ac:dyDescent="0.2">
      <c r="A75"/>
      <c r="B75"/>
      <c r="C75"/>
      <c r="D75"/>
      <c r="E75"/>
      <c r="F75"/>
      <c r="G75"/>
      <c r="H75"/>
      <c r="I75"/>
      <c r="J75" s="56"/>
      <c r="K75" s="61"/>
      <c r="L75" s="61"/>
    </row>
    <row r="76" spans="1:12" ht="12.75" x14ac:dyDescent="0.2">
      <c r="A76"/>
      <c r="B76"/>
      <c r="C76"/>
      <c r="D76"/>
      <c r="E76"/>
      <c r="F76"/>
      <c r="G76"/>
      <c r="H76"/>
      <c r="I76"/>
      <c r="J76" s="56"/>
      <c r="K76" s="61"/>
      <c r="L76" s="61"/>
    </row>
    <row r="77" spans="1:12" ht="12.75" x14ac:dyDescent="0.2">
      <c r="A77"/>
      <c r="B77"/>
      <c r="C77"/>
      <c r="D77"/>
      <c r="E77"/>
      <c r="F77"/>
      <c r="G77"/>
      <c r="H77"/>
      <c r="I77"/>
      <c r="J77" s="56"/>
      <c r="K77" s="61"/>
      <c r="L77" s="61"/>
    </row>
    <row r="78" spans="1:12" ht="12.75" x14ac:dyDescent="0.2">
      <c r="A78"/>
      <c r="B78"/>
      <c r="C78"/>
      <c r="D78"/>
      <c r="E78"/>
      <c r="F78"/>
      <c r="G78"/>
      <c r="H78"/>
      <c r="I78"/>
      <c r="J78" s="56"/>
      <c r="K78" s="61"/>
      <c r="L78" s="61"/>
    </row>
    <row r="79" spans="1:12" ht="12.75" x14ac:dyDescent="0.2">
      <c r="A79"/>
      <c r="B79"/>
      <c r="C79"/>
      <c r="D79"/>
      <c r="E79"/>
      <c r="F79"/>
      <c r="G79"/>
      <c r="H79"/>
      <c r="I79"/>
      <c r="J79" s="56"/>
      <c r="K79" s="61"/>
      <c r="L79" s="61"/>
    </row>
    <row r="80" spans="1:12" ht="12.75" x14ac:dyDescent="0.2">
      <c r="A80"/>
      <c r="B80"/>
      <c r="C80"/>
      <c r="D80"/>
      <c r="E80"/>
      <c r="F80"/>
      <c r="G80"/>
      <c r="H80"/>
      <c r="I80"/>
      <c r="J80" s="56"/>
      <c r="K80" s="61"/>
      <c r="L80" s="61"/>
    </row>
    <row r="81" spans="1:12" ht="12.75" x14ac:dyDescent="0.2">
      <c r="A81"/>
      <c r="B81"/>
      <c r="C81"/>
      <c r="D81"/>
      <c r="E81"/>
      <c r="F81"/>
      <c r="G81"/>
      <c r="H81"/>
      <c r="I81"/>
      <c r="J81" s="56"/>
      <c r="K81" s="61"/>
      <c r="L81" s="61"/>
    </row>
    <row r="82" spans="1:12" ht="12.75" x14ac:dyDescent="0.2">
      <c r="A82"/>
      <c r="B82"/>
      <c r="C82"/>
      <c r="D82"/>
      <c r="E82"/>
      <c r="F82"/>
      <c r="G82"/>
      <c r="H82"/>
      <c r="I82"/>
      <c r="J82" s="56"/>
      <c r="K82" s="61"/>
      <c r="L82" s="61"/>
    </row>
    <row r="83" spans="1:12" ht="12.75" x14ac:dyDescent="0.2">
      <c r="A83"/>
      <c r="B83"/>
      <c r="C83"/>
      <c r="D83"/>
      <c r="E83"/>
      <c r="F83"/>
      <c r="G83"/>
      <c r="H83"/>
      <c r="I83"/>
      <c r="J83" s="56"/>
      <c r="K83" s="61"/>
      <c r="L83" s="61"/>
    </row>
    <row r="84" spans="1:12" ht="12.75" x14ac:dyDescent="0.2">
      <c r="A84"/>
      <c r="B84"/>
      <c r="C84"/>
      <c r="D84"/>
      <c r="E84"/>
      <c r="F84"/>
      <c r="G84"/>
      <c r="H84"/>
      <c r="I84"/>
      <c r="J84" s="56"/>
      <c r="K84" s="61"/>
      <c r="L84" s="61"/>
    </row>
    <row r="85" spans="1:12" ht="12.75" x14ac:dyDescent="0.2">
      <c r="A85"/>
      <c r="B85"/>
      <c r="C85"/>
      <c r="D85"/>
      <c r="E85"/>
      <c r="F85"/>
      <c r="G85"/>
      <c r="H85"/>
      <c r="I85"/>
      <c r="J85" s="56"/>
      <c r="K85" s="61"/>
      <c r="L85" s="61"/>
    </row>
    <row r="86" spans="1:12" ht="12.75" x14ac:dyDescent="0.2">
      <c r="A86"/>
      <c r="B86"/>
      <c r="C86"/>
      <c r="D86"/>
      <c r="E86"/>
      <c r="F86"/>
      <c r="G86"/>
      <c r="H86"/>
      <c r="I86"/>
      <c r="J86" s="56"/>
      <c r="K86" s="61"/>
      <c r="L86" s="61"/>
    </row>
    <row r="87" spans="1:12" ht="12.75" x14ac:dyDescent="0.2">
      <c r="A87"/>
      <c r="B87"/>
      <c r="C87"/>
      <c r="D87"/>
      <c r="E87"/>
      <c r="F87"/>
      <c r="G87"/>
      <c r="H87"/>
      <c r="I87"/>
      <c r="J87" s="56"/>
      <c r="K87" s="61"/>
      <c r="L87" s="61"/>
    </row>
    <row r="88" spans="1:12" ht="12.75" x14ac:dyDescent="0.2">
      <c r="A88"/>
      <c r="B88"/>
      <c r="C88"/>
      <c r="D88"/>
      <c r="E88"/>
      <c r="F88"/>
      <c r="G88"/>
      <c r="H88"/>
      <c r="I88"/>
      <c r="J88" s="56"/>
      <c r="K88" s="61"/>
      <c r="L88" s="61"/>
    </row>
    <row r="89" spans="1:12" ht="12.75" x14ac:dyDescent="0.2">
      <c r="A89"/>
      <c r="B89"/>
      <c r="C89"/>
      <c r="D89"/>
      <c r="E89"/>
      <c r="F89"/>
      <c r="G89"/>
      <c r="H89"/>
      <c r="I89"/>
      <c r="J89" s="56"/>
      <c r="K89" s="61"/>
      <c r="L89" s="61"/>
    </row>
    <row r="90" spans="1:12" ht="12.75" x14ac:dyDescent="0.2">
      <c r="A90"/>
      <c r="B90"/>
      <c r="C90"/>
      <c r="D90"/>
      <c r="E90"/>
      <c r="F90"/>
      <c r="G90"/>
      <c r="H90"/>
      <c r="I90"/>
      <c r="J90" s="56"/>
      <c r="K90" s="61"/>
      <c r="L90" s="61"/>
    </row>
    <row r="91" spans="1:12" ht="12.75" x14ac:dyDescent="0.2">
      <c r="A91"/>
      <c r="B91"/>
      <c r="C91"/>
      <c r="D91"/>
      <c r="E91"/>
      <c r="F91"/>
      <c r="G91"/>
      <c r="H91"/>
      <c r="I91"/>
      <c r="J91" s="56"/>
      <c r="K91" s="61"/>
      <c r="L91" s="61"/>
    </row>
    <row r="92" spans="1:12" ht="12.75" x14ac:dyDescent="0.2">
      <c r="A92"/>
      <c r="B92"/>
      <c r="C92"/>
      <c r="D92"/>
      <c r="E92"/>
      <c r="F92"/>
      <c r="G92"/>
      <c r="H92"/>
      <c r="I92"/>
      <c r="J92" s="56"/>
      <c r="K92" s="61"/>
      <c r="L92" s="61"/>
    </row>
    <row r="93" spans="1:12" ht="12.75" x14ac:dyDescent="0.2">
      <c r="A93"/>
      <c r="B93"/>
      <c r="C93"/>
      <c r="D93"/>
      <c r="E93"/>
      <c r="F93"/>
      <c r="G93"/>
      <c r="H93"/>
      <c r="I93"/>
      <c r="J93" s="56"/>
      <c r="K93" s="61"/>
      <c r="L93" s="61"/>
    </row>
    <row r="94" spans="1:12" ht="12.75" x14ac:dyDescent="0.2">
      <c r="A94"/>
      <c r="B94"/>
      <c r="C94"/>
      <c r="D94"/>
      <c r="E94"/>
      <c r="F94"/>
      <c r="G94"/>
      <c r="H94"/>
      <c r="I94"/>
      <c r="J94" s="56"/>
      <c r="K94" s="61"/>
      <c r="L94" s="61"/>
    </row>
    <row r="95" spans="1:12" ht="12.75" x14ac:dyDescent="0.2">
      <c r="A95"/>
      <c r="B95"/>
      <c r="C95"/>
      <c r="D95"/>
      <c r="E95"/>
      <c r="F95"/>
      <c r="G95"/>
      <c r="H95"/>
      <c r="I95"/>
      <c r="J95" s="56"/>
      <c r="K95" s="61"/>
      <c r="L95" s="61"/>
    </row>
    <row r="96" spans="1:12" ht="12.75" x14ac:dyDescent="0.2">
      <c r="A96"/>
      <c r="B96"/>
      <c r="C96"/>
      <c r="D96"/>
      <c r="E96"/>
      <c r="F96"/>
      <c r="G96"/>
      <c r="H96"/>
      <c r="I96"/>
      <c r="J96" s="56"/>
      <c r="K96" s="61"/>
      <c r="L96" s="61"/>
    </row>
    <row r="97" spans="1:12" ht="12.75" x14ac:dyDescent="0.2">
      <c r="A97"/>
      <c r="B97"/>
      <c r="C97"/>
      <c r="D97"/>
      <c r="E97"/>
      <c r="F97"/>
      <c r="G97"/>
      <c r="H97"/>
      <c r="I97"/>
      <c r="J97" s="56"/>
      <c r="K97" s="61"/>
      <c r="L97" s="61"/>
    </row>
    <row r="98" spans="1:12" ht="12.75" x14ac:dyDescent="0.2">
      <c r="A98"/>
      <c r="B98"/>
      <c r="C98"/>
      <c r="D98"/>
      <c r="E98"/>
      <c r="F98"/>
      <c r="G98"/>
      <c r="H98"/>
      <c r="I98"/>
      <c r="J98" s="56"/>
      <c r="K98" s="61"/>
      <c r="L98" s="61"/>
    </row>
    <row r="99" spans="1:12" ht="12.75" x14ac:dyDescent="0.2">
      <c r="A99"/>
      <c r="B99"/>
      <c r="C99"/>
      <c r="D99"/>
      <c r="E99"/>
      <c r="F99"/>
      <c r="G99"/>
      <c r="H99"/>
      <c r="I99"/>
      <c r="J99" s="56"/>
      <c r="K99" s="61"/>
      <c r="L99" s="61"/>
    </row>
    <row r="100" spans="1:12" ht="12.75" x14ac:dyDescent="0.2">
      <c r="A100"/>
      <c r="B100"/>
      <c r="C100"/>
      <c r="D100"/>
      <c r="E100"/>
      <c r="F100"/>
      <c r="G100"/>
      <c r="H100"/>
      <c r="I100"/>
      <c r="J100" s="56"/>
      <c r="K100" s="61"/>
      <c r="L100" s="61"/>
    </row>
    <row r="101" spans="1:12" ht="12.75" x14ac:dyDescent="0.2">
      <c r="A101"/>
      <c r="B101"/>
      <c r="C101"/>
      <c r="D101"/>
      <c r="E101"/>
      <c r="F101"/>
      <c r="G101"/>
      <c r="H101"/>
      <c r="I101"/>
      <c r="J101" s="56"/>
      <c r="K101" s="61"/>
      <c r="L101" s="61"/>
    </row>
    <row r="102" spans="1:12" ht="12.75" x14ac:dyDescent="0.2">
      <c r="A102"/>
      <c r="B102"/>
      <c r="C102"/>
      <c r="D102"/>
      <c r="E102"/>
      <c r="F102"/>
      <c r="G102"/>
      <c r="H102"/>
      <c r="I102"/>
      <c r="J102" s="56"/>
      <c r="K102" s="61"/>
      <c r="L102" s="61"/>
    </row>
    <row r="103" spans="1:12" ht="12.75" x14ac:dyDescent="0.2">
      <c r="A103"/>
      <c r="B103"/>
      <c r="C103"/>
      <c r="D103"/>
      <c r="E103"/>
      <c r="F103"/>
      <c r="G103"/>
      <c r="H103"/>
      <c r="I103"/>
      <c r="J103" s="56"/>
      <c r="K103" s="61"/>
      <c r="L103" s="61"/>
    </row>
    <row r="104" spans="1:12" ht="12.75" x14ac:dyDescent="0.2">
      <c r="A104"/>
      <c r="B104"/>
      <c r="C104"/>
      <c r="D104"/>
      <c r="E104"/>
      <c r="F104"/>
      <c r="G104"/>
      <c r="H104"/>
      <c r="I104"/>
      <c r="J104" s="56"/>
      <c r="K104" s="61"/>
      <c r="L104" s="61"/>
    </row>
    <row r="105" spans="1:12" ht="12.75" x14ac:dyDescent="0.2">
      <c r="A105"/>
      <c r="B105"/>
      <c r="C105"/>
      <c r="D105"/>
      <c r="E105"/>
      <c r="F105"/>
      <c r="G105"/>
      <c r="H105"/>
      <c r="I105"/>
      <c r="J105" s="56"/>
      <c r="K105" s="61"/>
      <c r="L105" s="61"/>
    </row>
    <row r="106" spans="1:12" ht="12.75" x14ac:dyDescent="0.2">
      <c r="A106"/>
      <c r="B106"/>
      <c r="C106"/>
      <c r="D106"/>
      <c r="E106"/>
      <c r="F106"/>
      <c r="G106"/>
      <c r="H106"/>
      <c r="I106"/>
      <c r="J106" s="56"/>
      <c r="K106" s="61"/>
      <c r="L106" s="61"/>
    </row>
    <row r="107" spans="1:12" ht="12.75" x14ac:dyDescent="0.2">
      <c r="A107"/>
      <c r="B107"/>
      <c r="C107"/>
      <c r="D107"/>
      <c r="E107"/>
      <c r="F107"/>
      <c r="G107"/>
      <c r="H107"/>
      <c r="I107"/>
      <c r="J107" s="56"/>
      <c r="K107" s="61"/>
      <c r="L107" s="61"/>
    </row>
    <row r="108" spans="1:12" ht="12.75" x14ac:dyDescent="0.2">
      <c r="A108"/>
      <c r="B108"/>
      <c r="C108"/>
      <c r="D108"/>
      <c r="E108"/>
      <c r="F108"/>
      <c r="G108"/>
      <c r="H108"/>
      <c r="I108"/>
      <c r="J108" s="56"/>
      <c r="K108" s="61"/>
      <c r="L108" s="61"/>
    </row>
    <row r="109" spans="1:12" ht="12.75" x14ac:dyDescent="0.2">
      <c r="A109"/>
      <c r="B109"/>
      <c r="C109"/>
      <c r="D109"/>
      <c r="E109"/>
      <c r="F109"/>
      <c r="G109"/>
      <c r="H109"/>
      <c r="I109"/>
      <c r="J109" s="56"/>
      <c r="K109" s="61"/>
      <c r="L109" s="61"/>
    </row>
    <row r="110" spans="1:12" ht="12.75" x14ac:dyDescent="0.2">
      <c r="A110"/>
      <c r="B110"/>
      <c r="C110"/>
      <c r="D110"/>
      <c r="E110"/>
      <c r="F110"/>
      <c r="G110"/>
      <c r="H110"/>
      <c r="I110"/>
      <c r="J110" s="56"/>
      <c r="K110" s="61"/>
      <c r="L110" s="61"/>
    </row>
    <row r="111" spans="1:12" ht="12.75" x14ac:dyDescent="0.2">
      <c r="A111"/>
      <c r="B111"/>
      <c r="C111"/>
      <c r="D111"/>
      <c r="E111"/>
      <c r="F111"/>
      <c r="G111"/>
      <c r="H111"/>
      <c r="I111"/>
      <c r="J111" s="56"/>
      <c r="K111" s="61"/>
      <c r="L111" s="61"/>
    </row>
    <row r="112" spans="1:12" ht="12.75" x14ac:dyDescent="0.2">
      <c r="A112"/>
      <c r="B112"/>
      <c r="C112"/>
      <c r="D112"/>
      <c r="E112"/>
      <c r="F112"/>
      <c r="G112"/>
      <c r="H112"/>
      <c r="I112"/>
      <c r="J112" s="56"/>
      <c r="K112" s="61"/>
      <c r="L112" s="61"/>
    </row>
    <row r="113" spans="1:12" ht="12.75" x14ac:dyDescent="0.2">
      <c r="A113"/>
      <c r="B113"/>
      <c r="C113"/>
      <c r="D113"/>
      <c r="E113"/>
      <c r="F113"/>
      <c r="G113"/>
      <c r="H113"/>
      <c r="I113"/>
      <c r="J113" s="56"/>
      <c r="K113" s="61"/>
      <c r="L113" s="61"/>
    </row>
    <row r="114" spans="1:12" ht="12.75" x14ac:dyDescent="0.2">
      <c r="A114"/>
      <c r="B114"/>
      <c r="C114"/>
      <c r="D114"/>
      <c r="E114"/>
      <c r="F114"/>
      <c r="G114"/>
      <c r="H114"/>
      <c r="I114"/>
      <c r="J114" s="56"/>
      <c r="K114" s="61"/>
      <c r="L114" s="61"/>
    </row>
    <row r="115" spans="1:12" ht="12.75" x14ac:dyDescent="0.2">
      <c r="A115"/>
      <c r="B115"/>
      <c r="C115"/>
      <c r="D115"/>
      <c r="E115"/>
      <c r="F115"/>
      <c r="G115"/>
      <c r="H115"/>
      <c r="I115"/>
      <c r="J115" s="56"/>
      <c r="K115" s="61"/>
      <c r="L115" s="61"/>
    </row>
    <row r="116" spans="1:12" ht="12.75" x14ac:dyDescent="0.2">
      <c r="A116"/>
      <c r="B116"/>
      <c r="C116"/>
      <c r="D116"/>
      <c r="E116"/>
      <c r="F116"/>
      <c r="G116"/>
      <c r="H116"/>
      <c r="I116"/>
      <c r="J116" s="56"/>
      <c r="K116" s="61"/>
      <c r="L116" s="61"/>
    </row>
    <row r="117" spans="1:12" ht="12.75" x14ac:dyDescent="0.2">
      <c r="A117"/>
      <c r="B117"/>
      <c r="C117"/>
      <c r="D117"/>
      <c r="E117"/>
      <c r="F117"/>
      <c r="G117"/>
      <c r="H117"/>
      <c r="I117"/>
      <c r="J117" s="56"/>
      <c r="K117" s="61"/>
      <c r="L117" s="61"/>
    </row>
    <row r="118" spans="1:12" ht="12.75" x14ac:dyDescent="0.2">
      <c r="A118"/>
      <c r="B118"/>
      <c r="C118"/>
      <c r="D118"/>
      <c r="E118"/>
      <c r="F118"/>
      <c r="G118"/>
      <c r="H118"/>
      <c r="I118"/>
      <c r="J118" s="56"/>
      <c r="K118" s="61"/>
      <c r="L118" s="61"/>
    </row>
    <row r="119" spans="1:12" ht="12.75" x14ac:dyDescent="0.2">
      <c r="A119"/>
      <c r="B119"/>
      <c r="C119"/>
      <c r="D119"/>
      <c r="E119"/>
      <c r="F119"/>
      <c r="G119"/>
      <c r="H119"/>
      <c r="I119"/>
      <c r="J119" s="56"/>
      <c r="K119" s="61"/>
      <c r="L119" s="61"/>
    </row>
    <row r="120" spans="1:12" ht="12.75" x14ac:dyDescent="0.2">
      <c r="A120"/>
      <c r="B120"/>
      <c r="C120"/>
      <c r="D120"/>
      <c r="E120"/>
      <c r="F120"/>
      <c r="G120"/>
      <c r="H120"/>
      <c r="I120"/>
      <c r="J120" s="56"/>
      <c r="K120" s="61"/>
      <c r="L120" s="61"/>
    </row>
    <row r="121" spans="1:12" ht="12.75" x14ac:dyDescent="0.2">
      <c r="A121"/>
      <c r="B121"/>
      <c r="C121"/>
      <c r="D121"/>
      <c r="E121"/>
      <c r="F121"/>
      <c r="G121"/>
      <c r="H121"/>
      <c r="I121"/>
      <c r="J121" s="56"/>
      <c r="K121" s="61"/>
      <c r="L121" s="61"/>
    </row>
    <row r="122" spans="1:12" ht="12.75" x14ac:dyDescent="0.2">
      <c r="A122"/>
      <c r="B122"/>
      <c r="C122"/>
      <c r="D122"/>
      <c r="E122"/>
      <c r="F122"/>
      <c r="G122"/>
      <c r="H122"/>
      <c r="I122"/>
      <c r="J122" s="56"/>
      <c r="K122" s="61"/>
      <c r="L122" s="61"/>
    </row>
    <row r="123" spans="1:12" ht="12.75" x14ac:dyDescent="0.2">
      <c r="A123"/>
      <c r="B123"/>
      <c r="C123"/>
      <c r="D123"/>
      <c r="E123"/>
      <c r="F123"/>
      <c r="G123"/>
      <c r="H123"/>
      <c r="I123"/>
      <c r="J123" s="56"/>
      <c r="K123" s="61"/>
      <c r="L123" s="61"/>
    </row>
    <row r="124" spans="1:12" ht="12.75" x14ac:dyDescent="0.2">
      <c r="A124"/>
      <c r="B124"/>
      <c r="C124"/>
      <c r="D124"/>
      <c r="E124"/>
      <c r="F124"/>
      <c r="G124"/>
      <c r="H124"/>
      <c r="I124"/>
      <c r="J124" s="56"/>
      <c r="K124" s="61"/>
      <c r="L124" s="61"/>
    </row>
    <row r="125" spans="1:12" ht="12.75" x14ac:dyDescent="0.2">
      <c r="A125"/>
      <c r="B125"/>
      <c r="C125"/>
      <c r="D125"/>
      <c r="E125"/>
      <c r="F125"/>
      <c r="G125"/>
      <c r="H125"/>
      <c r="I125"/>
      <c r="J125" s="56"/>
      <c r="K125" s="61"/>
      <c r="L125" s="61"/>
    </row>
    <row r="126" spans="1:12" ht="12.75" x14ac:dyDescent="0.2">
      <c r="A126"/>
      <c r="B126"/>
      <c r="C126"/>
      <c r="D126"/>
      <c r="E126"/>
      <c r="F126"/>
      <c r="G126"/>
      <c r="H126"/>
      <c r="I126"/>
      <c r="J126" s="56"/>
      <c r="K126" s="61"/>
      <c r="L126" s="61"/>
    </row>
    <row r="127" spans="1:12" ht="12.75" x14ac:dyDescent="0.2">
      <c r="A127"/>
      <c r="B127"/>
      <c r="C127"/>
      <c r="D127"/>
      <c r="E127"/>
      <c r="F127"/>
      <c r="G127"/>
      <c r="H127"/>
      <c r="I127"/>
      <c r="J127" s="56"/>
      <c r="K127" s="61"/>
      <c r="L127" s="61"/>
    </row>
    <row r="128" spans="1:12" ht="12.75" x14ac:dyDescent="0.2">
      <c r="A128"/>
      <c r="B128"/>
      <c r="C128"/>
      <c r="D128"/>
      <c r="E128"/>
      <c r="F128"/>
      <c r="G128"/>
      <c r="H128"/>
      <c r="I128"/>
      <c r="J128" s="56"/>
      <c r="K128" s="61"/>
      <c r="L128" s="61"/>
    </row>
    <row r="129" spans="1:12" ht="12.75" x14ac:dyDescent="0.2">
      <c r="A129"/>
      <c r="B129"/>
      <c r="C129"/>
      <c r="D129"/>
      <c r="E129"/>
      <c r="F129"/>
      <c r="G129"/>
      <c r="H129"/>
      <c r="I129"/>
      <c r="J129" s="56"/>
      <c r="K129" s="61"/>
      <c r="L129" s="61"/>
    </row>
    <row r="130" spans="1:12" ht="12.75" x14ac:dyDescent="0.2">
      <c r="A130"/>
      <c r="B130"/>
      <c r="C130"/>
      <c r="D130"/>
      <c r="E130"/>
      <c r="F130"/>
      <c r="G130"/>
      <c r="H130"/>
      <c r="I130"/>
      <c r="J130" s="56"/>
      <c r="K130" s="61"/>
      <c r="L130" s="61"/>
    </row>
    <row r="131" spans="1:12" ht="12.75" x14ac:dyDescent="0.2">
      <c r="A131"/>
      <c r="B131"/>
      <c r="C131"/>
      <c r="D131"/>
      <c r="E131"/>
      <c r="F131"/>
      <c r="G131"/>
      <c r="H131"/>
      <c r="I131"/>
      <c r="J131" s="56"/>
      <c r="K131" s="61"/>
      <c r="L131" s="61"/>
    </row>
    <row r="132" spans="1:12" ht="12.75" x14ac:dyDescent="0.2">
      <c r="A132"/>
      <c r="B132"/>
      <c r="C132"/>
      <c r="D132"/>
      <c r="E132"/>
      <c r="F132"/>
      <c r="G132"/>
      <c r="H132"/>
      <c r="I132"/>
      <c r="J132" s="56"/>
      <c r="K132" s="61"/>
      <c r="L132" s="61"/>
    </row>
    <row r="133" spans="1:12" ht="12.75" x14ac:dyDescent="0.2">
      <c r="A133"/>
      <c r="B133"/>
      <c r="C133"/>
      <c r="D133"/>
      <c r="E133"/>
      <c r="F133"/>
      <c r="G133"/>
      <c r="H133"/>
      <c r="I133"/>
      <c r="J133" s="56"/>
      <c r="K133" s="61"/>
      <c r="L133" s="61"/>
    </row>
    <row r="134" spans="1:12" ht="12.75" x14ac:dyDescent="0.2">
      <c r="A134"/>
      <c r="B134"/>
      <c r="C134"/>
      <c r="D134"/>
      <c r="E134"/>
      <c r="F134"/>
      <c r="G134"/>
      <c r="H134"/>
      <c r="I134"/>
      <c r="J134" s="56"/>
      <c r="K134" s="61"/>
      <c r="L134" s="61"/>
    </row>
    <row r="135" spans="1:12" ht="12.75" x14ac:dyDescent="0.2">
      <c r="A135"/>
      <c r="B135"/>
      <c r="C135"/>
      <c r="D135"/>
      <c r="E135"/>
      <c r="F135"/>
      <c r="G135"/>
      <c r="H135"/>
      <c r="I135"/>
      <c r="J135" s="56"/>
      <c r="K135" s="61"/>
      <c r="L135" s="61"/>
    </row>
    <row r="136" spans="1:12" ht="12.75" x14ac:dyDescent="0.2">
      <c r="A136"/>
      <c r="B136"/>
      <c r="C136"/>
      <c r="D136"/>
      <c r="E136"/>
      <c r="F136"/>
      <c r="G136"/>
      <c r="H136"/>
      <c r="I136"/>
      <c r="J136" s="56"/>
      <c r="K136" s="61"/>
      <c r="L136" s="61"/>
    </row>
    <row r="137" spans="1:12" ht="12.75" x14ac:dyDescent="0.2">
      <c r="A137"/>
      <c r="B137"/>
      <c r="C137"/>
      <c r="D137"/>
      <c r="E137"/>
      <c r="F137"/>
      <c r="G137"/>
      <c r="H137"/>
      <c r="I137"/>
      <c r="J137" s="56"/>
      <c r="K137" s="61"/>
      <c r="L137" s="61"/>
    </row>
    <row r="138" spans="1:12" ht="12.75" x14ac:dyDescent="0.2">
      <c r="A138"/>
      <c r="B138"/>
      <c r="C138"/>
      <c r="D138"/>
      <c r="E138"/>
      <c r="F138"/>
      <c r="G138"/>
      <c r="H138"/>
      <c r="I138"/>
      <c r="J138" s="56"/>
      <c r="K138" s="61"/>
      <c r="L138" s="61"/>
    </row>
    <row r="139" spans="1:12" ht="12.75" x14ac:dyDescent="0.2">
      <c r="A139"/>
      <c r="B139"/>
      <c r="C139"/>
      <c r="D139"/>
      <c r="E139"/>
      <c r="F139"/>
      <c r="G139"/>
      <c r="H139"/>
      <c r="I139"/>
      <c r="J139" s="56"/>
      <c r="K139" s="61"/>
      <c r="L139" s="61"/>
    </row>
    <row r="140" spans="1:12" ht="12.75" x14ac:dyDescent="0.2">
      <c r="A140"/>
      <c r="B140"/>
      <c r="C140"/>
      <c r="D140"/>
      <c r="E140"/>
      <c r="F140"/>
      <c r="G140"/>
      <c r="H140"/>
      <c r="I140"/>
      <c r="J140" s="56"/>
      <c r="K140" s="61"/>
      <c r="L140" s="61"/>
    </row>
    <row r="141" spans="1:12" ht="12.75" x14ac:dyDescent="0.2">
      <c r="A141"/>
      <c r="B141"/>
      <c r="C141"/>
      <c r="D141"/>
      <c r="E141"/>
      <c r="F141"/>
      <c r="G141"/>
      <c r="H141"/>
      <c r="I141"/>
      <c r="J141" s="56"/>
      <c r="K141" s="61"/>
      <c r="L141" s="61"/>
    </row>
    <row r="142" spans="1:12" ht="12.75" x14ac:dyDescent="0.2">
      <c r="A142"/>
      <c r="B142"/>
      <c r="C142"/>
      <c r="D142"/>
      <c r="E142"/>
      <c r="F142"/>
      <c r="G142"/>
      <c r="H142"/>
      <c r="I142"/>
      <c r="J142" s="56"/>
      <c r="K142" s="61"/>
      <c r="L142" s="61"/>
    </row>
    <row r="143" spans="1:12" ht="12.75" x14ac:dyDescent="0.2">
      <c r="A143"/>
      <c r="B143"/>
      <c r="C143"/>
      <c r="D143"/>
      <c r="E143"/>
      <c r="F143"/>
      <c r="G143"/>
      <c r="H143"/>
      <c r="I143"/>
      <c r="J143" s="56"/>
      <c r="K143" s="61"/>
      <c r="L143" s="61"/>
    </row>
    <row r="144" spans="1:12" ht="12.75" x14ac:dyDescent="0.2">
      <c r="A144"/>
      <c r="B144"/>
      <c r="C144"/>
      <c r="D144"/>
      <c r="E144"/>
      <c r="F144"/>
      <c r="G144"/>
      <c r="H144"/>
      <c r="I144"/>
      <c r="J144" s="56"/>
      <c r="K144" s="61"/>
      <c r="L144" s="61"/>
    </row>
    <row r="145" spans="1:12" ht="12.75" x14ac:dyDescent="0.2">
      <c r="A145"/>
      <c r="B145"/>
      <c r="C145"/>
      <c r="D145"/>
      <c r="E145"/>
      <c r="F145"/>
      <c r="G145"/>
      <c r="H145"/>
      <c r="I145"/>
      <c r="J145" s="56"/>
      <c r="K145" s="61"/>
      <c r="L145" s="61"/>
    </row>
    <row r="146" spans="1:12" ht="12.75" x14ac:dyDescent="0.2">
      <c r="A146"/>
      <c r="B146"/>
      <c r="C146"/>
      <c r="D146"/>
      <c r="E146"/>
      <c r="F146"/>
      <c r="G146"/>
      <c r="H146"/>
      <c r="I146"/>
      <c r="J146" s="56"/>
      <c r="K146" s="61"/>
      <c r="L146" s="61"/>
    </row>
    <row r="147" spans="1:12" ht="12.75" x14ac:dyDescent="0.2">
      <c r="A147"/>
      <c r="B147"/>
      <c r="C147"/>
      <c r="D147"/>
      <c r="E147"/>
      <c r="F147"/>
      <c r="G147"/>
      <c r="H147"/>
      <c r="I147"/>
      <c r="J147" s="56"/>
      <c r="K147" s="61"/>
      <c r="L147" s="61"/>
    </row>
    <row r="148" spans="1:12" ht="12.75" x14ac:dyDescent="0.2">
      <c r="A148"/>
      <c r="B148"/>
      <c r="C148"/>
      <c r="D148"/>
      <c r="E148"/>
      <c r="F148"/>
      <c r="G148"/>
      <c r="H148"/>
      <c r="I148"/>
      <c r="J148" s="56"/>
      <c r="K148" s="61"/>
      <c r="L148" s="61"/>
    </row>
    <row r="149" spans="1:12" ht="12.75" x14ac:dyDescent="0.2">
      <c r="A149"/>
      <c r="B149"/>
      <c r="C149"/>
      <c r="D149"/>
      <c r="E149"/>
      <c r="F149"/>
      <c r="G149"/>
      <c r="H149"/>
      <c r="I149"/>
      <c r="J149" s="56"/>
      <c r="K149" s="61"/>
      <c r="L149" s="61"/>
    </row>
    <row r="150" spans="1:12" ht="12.75" x14ac:dyDescent="0.2">
      <c r="A150"/>
      <c r="B150"/>
      <c r="C150"/>
      <c r="D150"/>
      <c r="E150"/>
      <c r="F150"/>
      <c r="G150"/>
      <c r="H150"/>
      <c r="I150"/>
      <c r="J150" s="56"/>
      <c r="K150" s="61"/>
      <c r="L150" s="61"/>
    </row>
    <row r="151" spans="1:12" ht="12.75" x14ac:dyDescent="0.2">
      <c r="A151"/>
      <c r="B151"/>
      <c r="C151"/>
      <c r="D151"/>
      <c r="E151"/>
      <c r="F151"/>
      <c r="G151"/>
      <c r="H151"/>
      <c r="I151"/>
      <c r="J151" s="56"/>
      <c r="K151" s="61"/>
      <c r="L151" s="61"/>
    </row>
    <row r="152" spans="1:12" ht="12.75" x14ac:dyDescent="0.2">
      <c r="A152"/>
      <c r="B152"/>
      <c r="C152"/>
      <c r="D152"/>
      <c r="E152"/>
      <c r="F152"/>
      <c r="G152"/>
      <c r="H152"/>
      <c r="I152"/>
      <c r="J152" s="56"/>
      <c r="K152" s="61"/>
      <c r="L152" s="61"/>
    </row>
    <row r="153" spans="1:12" ht="12.75" x14ac:dyDescent="0.2">
      <c r="A153"/>
      <c r="B153"/>
      <c r="C153"/>
      <c r="D153"/>
      <c r="E153"/>
      <c r="F153"/>
      <c r="G153"/>
      <c r="H153"/>
      <c r="I153"/>
      <c r="J153" s="56"/>
      <c r="K153" s="61"/>
      <c r="L153" s="61"/>
    </row>
    <row r="154" spans="1:12" ht="12.75" x14ac:dyDescent="0.2">
      <c r="A154"/>
      <c r="B154"/>
      <c r="C154"/>
      <c r="D154"/>
      <c r="E154"/>
      <c r="F154"/>
      <c r="G154"/>
      <c r="H154"/>
      <c r="I154"/>
      <c r="J154" s="56"/>
      <c r="K154" s="61"/>
      <c r="L154" s="61"/>
    </row>
    <row r="155" spans="1:12" ht="12.75" x14ac:dyDescent="0.2">
      <c r="A155"/>
      <c r="B155"/>
      <c r="C155"/>
      <c r="D155"/>
      <c r="E155"/>
      <c r="F155"/>
      <c r="G155"/>
      <c r="H155"/>
      <c r="I155"/>
      <c r="J155" s="56"/>
      <c r="K155" s="61"/>
      <c r="L155" s="61"/>
    </row>
    <row r="156" spans="1:12" ht="12.75" x14ac:dyDescent="0.2">
      <c r="A156"/>
      <c r="B156"/>
      <c r="C156"/>
      <c r="D156"/>
      <c r="E156"/>
      <c r="F156"/>
      <c r="G156"/>
      <c r="H156"/>
      <c r="I156"/>
      <c r="J156" s="56"/>
      <c r="K156" s="61"/>
      <c r="L156" s="61"/>
    </row>
    <row r="157" spans="1:12" ht="12.75" x14ac:dyDescent="0.2">
      <c r="A157"/>
      <c r="B157"/>
      <c r="C157"/>
      <c r="D157"/>
      <c r="E157"/>
      <c r="F157"/>
      <c r="G157"/>
      <c r="H157"/>
      <c r="I157"/>
      <c r="J157" s="56"/>
      <c r="K157" s="61"/>
      <c r="L157" s="61"/>
    </row>
    <row r="158" spans="1:12" ht="12.75" x14ac:dyDescent="0.2">
      <c r="A158"/>
      <c r="B158"/>
      <c r="C158"/>
      <c r="D158"/>
      <c r="E158"/>
      <c r="F158"/>
      <c r="G158"/>
      <c r="H158"/>
      <c r="I158"/>
      <c r="J158" s="56"/>
      <c r="K158" s="61"/>
      <c r="L158" s="61"/>
    </row>
    <row r="159" spans="1:12" ht="12.75" x14ac:dyDescent="0.2">
      <c r="A159"/>
      <c r="B159"/>
      <c r="C159"/>
      <c r="D159"/>
      <c r="E159"/>
      <c r="F159"/>
      <c r="G159"/>
      <c r="H159"/>
      <c r="I159"/>
      <c r="J159" s="56"/>
      <c r="K159" s="61"/>
      <c r="L159" s="61"/>
    </row>
    <row r="160" spans="1:12" ht="12.75" x14ac:dyDescent="0.2">
      <c r="A160"/>
      <c r="B160"/>
      <c r="C160"/>
      <c r="D160"/>
      <c r="E160"/>
      <c r="F160"/>
      <c r="G160"/>
      <c r="H160"/>
      <c r="I160"/>
      <c r="J160" s="56"/>
      <c r="K160" s="61"/>
      <c r="L160" s="61"/>
    </row>
    <row r="161" spans="1:12" ht="12.75" x14ac:dyDescent="0.2">
      <c r="A161"/>
      <c r="B161"/>
      <c r="C161"/>
      <c r="D161"/>
      <c r="E161"/>
      <c r="F161"/>
      <c r="G161"/>
      <c r="H161"/>
      <c r="I161"/>
      <c r="J161" s="56"/>
      <c r="K161" s="61"/>
      <c r="L161" s="61"/>
    </row>
    <row r="162" spans="1:12" ht="12.75" x14ac:dyDescent="0.2">
      <c r="A162"/>
      <c r="B162"/>
      <c r="C162"/>
      <c r="D162"/>
      <c r="E162"/>
      <c r="F162"/>
      <c r="G162"/>
      <c r="H162"/>
      <c r="I162"/>
      <c r="J162" s="56"/>
      <c r="K162" s="61"/>
      <c r="L162" s="61"/>
    </row>
    <row r="163" spans="1:12" ht="12.75" x14ac:dyDescent="0.2">
      <c r="A163"/>
      <c r="B163"/>
      <c r="C163"/>
      <c r="D163"/>
      <c r="E163"/>
      <c r="F163"/>
      <c r="G163"/>
      <c r="H163"/>
      <c r="I163"/>
      <c r="J163" s="56"/>
      <c r="K163" s="61"/>
      <c r="L163" s="61"/>
    </row>
    <row r="164" spans="1:12" ht="12.75" x14ac:dyDescent="0.2">
      <c r="A164"/>
      <c r="B164"/>
      <c r="C164"/>
      <c r="D164"/>
      <c r="E164"/>
      <c r="F164"/>
      <c r="G164"/>
      <c r="H164"/>
      <c r="I164"/>
      <c r="J164" s="56"/>
      <c r="K164" s="61"/>
      <c r="L164" s="61"/>
    </row>
    <row r="165" spans="1:12" ht="12.75" x14ac:dyDescent="0.2">
      <c r="A165"/>
      <c r="B165"/>
      <c r="C165"/>
      <c r="D165"/>
      <c r="E165"/>
      <c r="F165"/>
      <c r="G165"/>
      <c r="H165"/>
      <c r="I165"/>
      <c r="J165" s="56"/>
      <c r="K165" s="61"/>
      <c r="L165" s="61"/>
    </row>
    <row r="166" spans="1:12" ht="12.75" x14ac:dyDescent="0.2">
      <c r="A166"/>
      <c r="B166"/>
      <c r="C166"/>
      <c r="D166"/>
      <c r="E166"/>
      <c r="F166"/>
      <c r="G166"/>
      <c r="H166"/>
      <c r="I166"/>
      <c r="J166" s="56"/>
      <c r="K166" s="61"/>
      <c r="L166" s="61"/>
    </row>
    <row r="167" spans="1:12" ht="12.75" x14ac:dyDescent="0.2">
      <c r="A167"/>
      <c r="B167"/>
      <c r="C167"/>
      <c r="D167"/>
      <c r="E167"/>
      <c r="F167"/>
      <c r="G167"/>
      <c r="H167"/>
      <c r="I167"/>
      <c r="J167" s="56"/>
      <c r="K167" s="61"/>
      <c r="L167" s="61"/>
    </row>
    <row r="168" spans="1:12" ht="12.75" x14ac:dyDescent="0.2">
      <c r="A168"/>
      <c r="B168"/>
      <c r="C168"/>
      <c r="D168"/>
      <c r="E168"/>
      <c r="F168"/>
      <c r="G168"/>
      <c r="H168"/>
      <c r="I168"/>
      <c r="J168" s="56"/>
      <c r="K168" s="61"/>
      <c r="L168" s="61"/>
    </row>
    <row r="169" spans="1:12" ht="12.75" x14ac:dyDescent="0.2">
      <c r="A169"/>
      <c r="B169"/>
      <c r="C169"/>
      <c r="D169"/>
      <c r="E169"/>
      <c r="F169"/>
      <c r="G169"/>
      <c r="H169"/>
      <c r="I169"/>
      <c r="J169" s="56"/>
      <c r="K169" s="61"/>
      <c r="L169" s="61"/>
    </row>
    <row r="170" spans="1:12" ht="12.75" x14ac:dyDescent="0.2">
      <c r="A170"/>
      <c r="B170"/>
      <c r="C170"/>
      <c r="D170"/>
      <c r="E170"/>
      <c r="F170"/>
      <c r="G170"/>
      <c r="H170"/>
      <c r="I170"/>
      <c r="J170" s="56"/>
      <c r="K170" s="61"/>
      <c r="L170" s="61"/>
    </row>
    <row r="171" spans="1:12" ht="12.75" x14ac:dyDescent="0.2">
      <c r="A171"/>
      <c r="B171"/>
      <c r="C171"/>
      <c r="D171"/>
      <c r="E171"/>
      <c r="F171"/>
      <c r="G171"/>
      <c r="H171"/>
      <c r="I171"/>
      <c r="J171" s="56"/>
      <c r="K171" s="61"/>
      <c r="L171" s="61"/>
    </row>
    <row r="172" spans="1:12" ht="12.75" x14ac:dyDescent="0.2">
      <c r="A172"/>
      <c r="B172"/>
      <c r="C172"/>
      <c r="D172"/>
      <c r="E172"/>
      <c r="F172"/>
      <c r="G172"/>
      <c r="H172"/>
      <c r="I172"/>
      <c r="J172" s="56"/>
      <c r="K172" s="61"/>
      <c r="L172" s="61"/>
    </row>
    <row r="173" spans="1:12" ht="12.75" x14ac:dyDescent="0.2">
      <c r="A173"/>
      <c r="B173"/>
      <c r="C173"/>
      <c r="D173"/>
      <c r="E173"/>
      <c r="F173"/>
      <c r="G173"/>
      <c r="H173"/>
      <c r="I173"/>
      <c r="J173" s="56"/>
      <c r="K173" s="61"/>
      <c r="L173" s="61"/>
    </row>
    <row r="174" spans="1:12" ht="12.75" x14ac:dyDescent="0.2">
      <c r="A174"/>
      <c r="B174"/>
      <c r="C174"/>
      <c r="D174"/>
      <c r="E174"/>
      <c r="F174"/>
      <c r="G174"/>
      <c r="H174"/>
      <c r="I174"/>
      <c r="J174" s="56"/>
      <c r="K174" s="61"/>
      <c r="L174" s="61"/>
    </row>
    <row r="175" spans="1:12" ht="12.75" x14ac:dyDescent="0.2">
      <c r="A175"/>
      <c r="B175"/>
      <c r="C175"/>
      <c r="D175"/>
      <c r="E175"/>
      <c r="F175"/>
      <c r="G175"/>
      <c r="H175"/>
      <c r="I175"/>
      <c r="J175" s="56"/>
      <c r="K175" s="61"/>
      <c r="L175" s="61"/>
    </row>
    <row r="176" spans="1:12" ht="12.75" x14ac:dyDescent="0.2">
      <c r="A176"/>
      <c r="B176"/>
      <c r="C176"/>
      <c r="D176"/>
      <c r="E176"/>
      <c r="F176"/>
      <c r="G176"/>
      <c r="H176"/>
      <c r="I176"/>
      <c r="J176" s="56"/>
      <c r="K176" s="61"/>
      <c r="L176" s="61"/>
    </row>
    <row r="177" spans="1:12" ht="12.75" x14ac:dyDescent="0.2">
      <c r="A177"/>
      <c r="B177"/>
      <c r="C177"/>
      <c r="D177"/>
      <c r="E177"/>
      <c r="F177"/>
      <c r="G177"/>
      <c r="H177"/>
      <c r="I177"/>
      <c r="J177" s="56"/>
      <c r="K177" s="61"/>
      <c r="L177" s="61"/>
    </row>
    <row r="178" spans="1:12" ht="12.75" x14ac:dyDescent="0.2">
      <c r="A178"/>
      <c r="B178"/>
      <c r="C178"/>
      <c r="D178"/>
      <c r="E178"/>
      <c r="F178"/>
      <c r="G178"/>
      <c r="H178"/>
      <c r="I178"/>
      <c r="J178" s="56"/>
      <c r="K178" s="61"/>
      <c r="L178" s="61"/>
    </row>
    <row r="179" spans="1:12" ht="12.75" x14ac:dyDescent="0.2">
      <c r="A179"/>
      <c r="B179"/>
      <c r="C179"/>
      <c r="D179"/>
      <c r="E179"/>
      <c r="F179"/>
      <c r="G179"/>
      <c r="H179"/>
      <c r="I179"/>
      <c r="J179" s="56"/>
      <c r="K179" s="61"/>
      <c r="L179" s="61"/>
    </row>
    <row r="180" spans="1:12" ht="12.75" x14ac:dyDescent="0.2">
      <c r="A180"/>
      <c r="B180"/>
      <c r="C180"/>
      <c r="D180"/>
      <c r="E180"/>
      <c r="F180"/>
      <c r="G180"/>
      <c r="H180"/>
      <c r="I180"/>
      <c r="J180" s="56"/>
      <c r="K180" s="61"/>
      <c r="L180" s="61"/>
    </row>
    <row r="181" spans="1:12" ht="12.75" x14ac:dyDescent="0.2">
      <c r="A181"/>
      <c r="B181"/>
      <c r="C181"/>
      <c r="D181"/>
      <c r="E181"/>
      <c r="F181"/>
      <c r="G181"/>
      <c r="H181"/>
      <c r="I181"/>
      <c r="J181" s="56"/>
      <c r="K181" s="61"/>
      <c r="L181" s="61"/>
    </row>
    <row r="182" spans="1:12" ht="12.75" x14ac:dyDescent="0.2">
      <c r="A182"/>
      <c r="B182"/>
      <c r="C182"/>
      <c r="D182"/>
      <c r="E182"/>
      <c r="F182"/>
      <c r="G182"/>
      <c r="H182"/>
      <c r="I182"/>
      <c r="J182" s="56"/>
      <c r="K182" s="61"/>
      <c r="L182" s="61"/>
    </row>
    <row r="183" spans="1:12" ht="12.75" x14ac:dyDescent="0.2">
      <c r="A183"/>
      <c r="B183"/>
      <c r="C183"/>
      <c r="D183"/>
      <c r="E183"/>
      <c r="F183"/>
      <c r="G183"/>
      <c r="H183"/>
      <c r="I183"/>
      <c r="J183" s="56"/>
      <c r="K183" s="61"/>
      <c r="L183" s="61"/>
    </row>
    <row r="184" spans="1:12" ht="12.75" x14ac:dyDescent="0.2">
      <c r="A184"/>
      <c r="B184"/>
      <c r="C184"/>
      <c r="D184"/>
      <c r="E184"/>
      <c r="F184"/>
      <c r="G184"/>
      <c r="H184"/>
      <c r="I184"/>
      <c r="J184" s="56"/>
      <c r="K184" s="61"/>
      <c r="L184" s="61"/>
    </row>
    <row r="185" spans="1:12" ht="12.75" x14ac:dyDescent="0.2">
      <c r="A185"/>
      <c r="B185"/>
      <c r="C185"/>
      <c r="D185"/>
      <c r="E185"/>
      <c r="F185"/>
      <c r="G185"/>
      <c r="H185"/>
      <c r="I185"/>
      <c r="J185" s="56"/>
      <c r="K185" s="61"/>
      <c r="L185" s="61"/>
    </row>
    <row r="186" spans="1:12" ht="12.75" x14ac:dyDescent="0.2">
      <c r="A186"/>
      <c r="B186"/>
      <c r="C186"/>
      <c r="D186"/>
      <c r="E186"/>
      <c r="F186"/>
      <c r="G186"/>
      <c r="H186"/>
      <c r="I186"/>
      <c r="J186" s="56"/>
      <c r="K186" s="61"/>
      <c r="L186" s="61"/>
    </row>
    <row r="187" spans="1:12" ht="12.75" x14ac:dyDescent="0.2">
      <c r="A187"/>
      <c r="B187"/>
      <c r="C187"/>
      <c r="D187"/>
      <c r="E187"/>
      <c r="F187"/>
      <c r="G187"/>
      <c r="H187"/>
      <c r="I187"/>
      <c r="J187" s="56"/>
      <c r="K187" s="61"/>
      <c r="L187" s="61"/>
    </row>
    <row r="188" spans="1:12" ht="12.75" x14ac:dyDescent="0.2">
      <c r="A188"/>
      <c r="B188"/>
      <c r="C188"/>
      <c r="D188"/>
      <c r="E188"/>
      <c r="F188"/>
      <c r="G188"/>
      <c r="H188"/>
      <c r="I188"/>
      <c r="J188" s="56"/>
      <c r="K188" s="61"/>
      <c r="L188" s="61"/>
    </row>
    <row r="189" spans="1:12" ht="12.75" x14ac:dyDescent="0.2">
      <c r="A189"/>
      <c r="B189"/>
      <c r="C189"/>
      <c r="D189"/>
      <c r="E189"/>
      <c r="F189"/>
      <c r="G189"/>
      <c r="H189"/>
      <c r="I189"/>
      <c r="J189" s="56"/>
      <c r="K189" s="61"/>
      <c r="L189" s="61"/>
    </row>
    <row r="190" spans="1:12" ht="12.75" x14ac:dyDescent="0.2">
      <c r="A190"/>
      <c r="B190"/>
      <c r="C190"/>
      <c r="D190"/>
      <c r="E190"/>
      <c r="F190"/>
      <c r="G190"/>
      <c r="H190"/>
      <c r="I190"/>
      <c r="J190" s="56"/>
      <c r="K190" s="61"/>
      <c r="L190" s="61"/>
    </row>
    <row r="191" spans="1:12" ht="12.75" x14ac:dyDescent="0.2">
      <c r="A191"/>
      <c r="B191"/>
      <c r="C191"/>
      <c r="D191"/>
      <c r="E191"/>
      <c r="F191"/>
      <c r="G191"/>
      <c r="H191"/>
      <c r="I191"/>
      <c r="J191" s="56"/>
      <c r="K191" s="61"/>
      <c r="L191" s="61"/>
    </row>
    <row r="192" spans="1:12" ht="12.75" x14ac:dyDescent="0.2">
      <c r="A192"/>
      <c r="B192"/>
      <c r="C192"/>
      <c r="D192"/>
      <c r="E192"/>
      <c r="F192"/>
      <c r="G192"/>
      <c r="H192"/>
      <c r="I192"/>
      <c r="J192" s="56"/>
      <c r="K192" s="61"/>
      <c r="L192" s="61"/>
    </row>
    <row r="193" spans="1:12" ht="12.75" x14ac:dyDescent="0.2">
      <c r="A193"/>
      <c r="B193"/>
      <c r="C193"/>
      <c r="D193"/>
      <c r="E193"/>
      <c r="F193"/>
      <c r="G193"/>
      <c r="H193"/>
      <c r="I193"/>
      <c r="J193" s="56"/>
      <c r="K193" s="61"/>
      <c r="L193" s="61"/>
    </row>
    <row r="194" spans="1:12" ht="12.75" x14ac:dyDescent="0.2">
      <c r="A194"/>
      <c r="B194"/>
      <c r="C194"/>
      <c r="D194"/>
      <c r="E194"/>
      <c r="F194"/>
      <c r="G194"/>
      <c r="H194"/>
      <c r="I194"/>
      <c r="J194" s="56"/>
      <c r="K194" s="61"/>
      <c r="L194" s="61"/>
    </row>
    <row r="195" spans="1:12" ht="12.75" x14ac:dyDescent="0.2">
      <c r="A195"/>
      <c r="B195"/>
      <c r="C195"/>
      <c r="D195"/>
      <c r="E195"/>
      <c r="F195"/>
      <c r="G195"/>
      <c r="H195"/>
      <c r="I195"/>
      <c r="J195" s="56"/>
      <c r="K195" s="61"/>
      <c r="L195" s="61"/>
    </row>
    <row r="196" spans="1:12" ht="12.75" x14ac:dyDescent="0.2">
      <c r="A196"/>
      <c r="B196"/>
      <c r="C196"/>
      <c r="D196"/>
      <c r="E196"/>
      <c r="F196"/>
      <c r="G196"/>
      <c r="H196"/>
      <c r="I196"/>
      <c r="J196" s="56"/>
      <c r="K196" s="61"/>
      <c r="L196" s="61"/>
    </row>
    <row r="197" spans="1:12" ht="12.75" x14ac:dyDescent="0.2">
      <c r="A197"/>
      <c r="B197"/>
      <c r="C197"/>
      <c r="D197"/>
      <c r="E197"/>
      <c r="F197"/>
      <c r="G197"/>
      <c r="H197"/>
      <c r="I197"/>
      <c r="J197" s="56"/>
      <c r="K197" s="61"/>
      <c r="L197" s="61"/>
    </row>
    <row r="198" spans="1:12" ht="12.75" x14ac:dyDescent="0.2">
      <c r="A198"/>
      <c r="B198"/>
      <c r="C198"/>
      <c r="D198"/>
      <c r="E198"/>
      <c r="F198"/>
      <c r="G198"/>
      <c r="H198"/>
      <c r="I198"/>
      <c r="J198" s="56"/>
      <c r="K198" s="61"/>
      <c r="L198" s="61"/>
    </row>
    <row r="199" spans="1:12" ht="12.75" x14ac:dyDescent="0.2">
      <c r="A199"/>
      <c r="B199"/>
      <c r="C199"/>
      <c r="D199"/>
      <c r="E199"/>
      <c r="F199"/>
      <c r="G199"/>
      <c r="H199"/>
      <c r="I199"/>
      <c r="J199" s="56"/>
      <c r="K199" s="61"/>
      <c r="L199" s="61"/>
    </row>
    <row r="200" spans="1:12" ht="12.75" x14ac:dyDescent="0.2">
      <c r="A200"/>
      <c r="B200"/>
      <c r="C200"/>
      <c r="D200"/>
      <c r="E200"/>
      <c r="F200"/>
      <c r="G200"/>
      <c r="H200"/>
      <c r="I200"/>
      <c r="J200" s="56"/>
      <c r="K200" s="61"/>
      <c r="L200" s="61"/>
    </row>
    <row r="201" spans="1:12" ht="12.75" x14ac:dyDescent="0.2">
      <c r="A201"/>
      <c r="B201"/>
      <c r="C201"/>
      <c r="D201"/>
      <c r="E201"/>
      <c r="F201"/>
      <c r="G201"/>
      <c r="H201"/>
      <c r="I201"/>
      <c r="J201" s="56"/>
      <c r="K201" s="61"/>
      <c r="L201" s="61"/>
    </row>
    <row r="202" spans="1:12" ht="12.75" x14ac:dyDescent="0.2">
      <c r="A202"/>
      <c r="B202"/>
      <c r="C202"/>
      <c r="D202"/>
      <c r="E202"/>
      <c r="F202"/>
      <c r="G202"/>
      <c r="H202"/>
      <c r="I202"/>
      <c r="J202" s="56"/>
      <c r="K202" s="61"/>
      <c r="L202" s="61"/>
    </row>
    <row r="203" spans="1:12" ht="12.75" x14ac:dyDescent="0.2">
      <c r="A203"/>
      <c r="B203"/>
      <c r="C203"/>
      <c r="D203"/>
      <c r="E203"/>
      <c r="F203"/>
      <c r="G203"/>
      <c r="H203"/>
      <c r="I203"/>
      <c r="J203" s="56"/>
      <c r="K203" s="61"/>
      <c r="L203" s="61"/>
    </row>
    <row r="204" spans="1:12" ht="12.75" x14ac:dyDescent="0.2">
      <c r="A204"/>
      <c r="B204"/>
      <c r="C204"/>
      <c r="D204"/>
      <c r="E204"/>
      <c r="F204"/>
      <c r="G204"/>
      <c r="H204"/>
      <c r="I204"/>
      <c r="J204" s="56"/>
      <c r="K204" s="61"/>
      <c r="L204" s="61"/>
    </row>
    <row r="205" spans="1:12" ht="12.75" x14ac:dyDescent="0.2">
      <c r="A205"/>
      <c r="B205"/>
      <c r="C205"/>
      <c r="D205"/>
      <c r="E205"/>
      <c r="F205"/>
      <c r="G205"/>
      <c r="H205"/>
      <c r="I205"/>
      <c r="J205" s="56"/>
      <c r="K205" s="61"/>
      <c r="L205" s="61"/>
    </row>
    <row r="206" spans="1:12" ht="12.75" x14ac:dyDescent="0.2">
      <c r="A206"/>
      <c r="B206"/>
      <c r="C206"/>
      <c r="D206"/>
      <c r="E206"/>
      <c r="F206"/>
      <c r="G206"/>
      <c r="H206"/>
      <c r="I206"/>
      <c r="J206" s="56"/>
      <c r="K206" s="61"/>
      <c r="L206" s="61"/>
    </row>
    <row r="207" spans="1:12" ht="12.75" x14ac:dyDescent="0.2">
      <c r="A207"/>
      <c r="B207"/>
      <c r="C207"/>
      <c r="D207"/>
      <c r="E207"/>
      <c r="F207"/>
      <c r="G207"/>
      <c r="H207"/>
      <c r="I207"/>
      <c r="J207" s="56"/>
      <c r="K207" s="61"/>
      <c r="L207" s="61"/>
    </row>
    <row r="208" spans="1:12" ht="12.75" x14ac:dyDescent="0.2">
      <c r="A208"/>
      <c r="B208"/>
      <c r="C208"/>
      <c r="D208"/>
      <c r="E208"/>
      <c r="F208"/>
      <c r="G208"/>
      <c r="H208"/>
      <c r="I208"/>
      <c r="J208" s="56"/>
      <c r="K208" s="61"/>
      <c r="L208" s="61"/>
    </row>
    <row r="209" spans="1:12" ht="12.75" x14ac:dyDescent="0.2">
      <c r="A209"/>
      <c r="B209"/>
      <c r="C209"/>
      <c r="D209"/>
      <c r="E209"/>
      <c r="F209"/>
      <c r="G209"/>
      <c r="H209"/>
      <c r="I209"/>
      <c r="J209" s="56"/>
      <c r="K209" s="61"/>
      <c r="L209" s="61"/>
    </row>
    <row r="210" spans="1:12" ht="12.75" x14ac:dyDescent="0.2">
      <c r="A210"/>
      <c r="B210"/>
      <c r="C210"/>
      <c r="D210"/>
      <c r="E210"/>
      <c r="F210"/>
      <c r="G210"/>
      <c r="H210"/>
      <c r="I210"/>
      <c r="J210" s="56"/>
      <c r="K210" s="61"/>
      <c r="L210" s="61"/>
    </row>
    <row r="211" spans="1:12" ht="12.75" x14ac:dyDescent="0.2">
      <c r="A211"/>
      <c r="B211"/>
      <c r="C211"/>
      <c r="D211"/>
      <c r="E211"/>
      <c r="F211"/>
      <c r="G211"/>
      <c r="H211"/>
      <c r="I211"/>
      <c r="J211" s="56"/>
      <c r="K211" s="61"/>
      <c r="L211" s="61"/>
    </row>
    <row r="212" spans="1:12" ht="12.75" x14ac:dyDescent="0.2">
      <c r="A212"/>
      <c r="B212"/>
      <c r="C212"/>
      <c r="D212"/>
      <c r="E212"/>
      <c r="F212"/>
      <c r="G212"/>
      <c r="H212"/>
      <c r="I212"/>
      <c r="J212" s="56"/>
      <c r="K212" s="61"/>
      <c r="L212" s="61"/>
    </row>
    <row r="213" spans="1:12" ht="12.75" x14ac:dyDescent="0.2">
      <c r="A213"/>
      <c r="B213"/>
      <c r="C213"/>
      <c r="D213"/>
      <c r="E213"/>
      <c r="F213"/>
      <c r="G213"/>
      <c r="H213"/>
      <c r="I213"/>
      <c r="J213" s="56"/>
      <c r="K213" s="61"/>
      <c r="L213" s="61"/>
    </row>
    <row r="214" spans="1:12" ht="12.75" x14ac:dyDescent="0.2">
      <c r="A214"/>
      <c r="B214"/>
      <c r="C214"/>
      <c r="D214"/>
      <c r="E214"/>
      <c r="F214"/>
      <c r="G214"/>
      <c r="H214"/>
      <c r="I214"/>
      <c r="J214" s="56"/>
      <c r="K214" s="61"/>
      <c r="L214" s="61"/>
    </row>
    <row r="215" spans="1:12" ht="12.75" x14ac:dyDescent="0.2">
      <c r="A215"/>
      <c r="B215"/>
      <c r="C215"/>
      <c r="D215"/>
      <c r="E215"/>
      <c r="F215"/>
      <c r="G215"/>
      <c r="H215"/>
      <c r="I215"/>
      <c r="J215" s="56"/>
      <c r="K215" s="61"/>
      <c r="L215" s="61"/>
    </row>
    <row r="216" spans="1:12" ht="12.75" x14ac:dyDescent="0.2">
      <c r="A216"/>
      <c r="B216"/>
      <c r="C216"/>
      <c r="D216"/>
      <c r="E216"/>
      <c r="F216"/>
      <c r="G216"/>
      <c r="H216"/>
      <c r="I216"/>
      <c r="J216" s="56"/>
      <c r="K216" s="61"/>
      <c r="L216" s="61"/>
    </row>
    <row r="217" spans="1:12" ht="12.75" x14ac:dyDescent="0.2">
      <c r="A217"/>
      <c r="B217"/>
      <c r="C217"/>
      <c r="D217"/>
      <c r="E217"/>
      <c r="F217"/>
      <c r="G217"/>
      <c r="H217"/>
      <c r="I217"/>
      <c r="J217" s="56"/>
      <c r="K217" s="61"/>
      <c r="L217" s="61"/>
    </row>
    <row r="218" spans="1:12" ht="12.75" x14ac:dyDescent="0.2">
      <c r="A218"/>
      <c r="B218"/>
      <c r="C218"/>
      <c r="D218"/>
      <c r="E218"/>
      <c r="F218"/>
      <c r="G218"/>
      <c r="H218"/>
      <c r="I218"/>
      <c r="J218" s="56"/>
      <c r="K218" s="61"/>
      <c r="L218" s="61"/>
    </row>
    <row r="219" spans="1:12" ht="12.75" x14ac:dyDescent="0.2">
      <c r="A219"/>
      <c r="B219"/>
      <c r="C219"/>
      <c r="D219"/>
      <c r="E219"/>
      <c r="F219"/>
      <c r="G219"/>
      <c r="H219"/>
      <c r="I219"/>
      <c r="J219" s="56"/>
      <c r="K219" s="61"/>
      <c r="L219" s="61"/>
    </row>
    <row r="220" spans="1:12" ht="12.75" x14ac:dyDescent="0.2">
      <c r="A220"/>
      <c r="B220"/>
      <c r="C220"/>
      <c r="D220"/>
      <c r="E220"/>
      <c r="F220"/>
      <c r="G220"/>
      <c r="H220"/>
      <c r="I220"/>
      <c r="J220" s="56"/>
      <c r="K220" s="61"/>
      <c r="L220" s="61"/>
    </row>
    <row r="221" spans="1:12" ht="12.75" x14ac:dyDescent="0.2">
      <c r="A221"/>
      <c r="B221"/>
      <c r="C221"/>
      <c r="D221"/>
      <c r="E221"/>
      <c r="F221"/>
      <c r="G221"/>
      <c r="H221"/>
      <c r="I221"/>
      <c r="J221" s="56"/>
      <c r="K221" s="61"/>
      <c r="L221" s="61"/>
    </row>
    <row r="222" spans="1:12" ht="12.75" x14ac:dyDescent="0.2">
      <c r="A222"/>
      <c r="B222"/>
      <c r="C222"/>
      <c r="D222"/>
      <c r="E222"/>
      <c r="F222"/>
      <c r="G222"/>
      <c r="H222"/>
      <c r="I222"/>
      <c r="J222" s="56"/>
      <c r="K222" s="61"/>
      <c r="L222" s="61"/>
    </row>
    <row r="223" spans="1:12" ht="12.75" x14ac:dyDescent="0.2">
      <c r="A223"/>
      <c r="B223"/>
      <c r="C223"/>
      <c r="D223"/>
      <c r="E223"/>
      <c r="F223"/>
      <c r="G223"/>
      <c r="H223"/>
      <c r="I223"/>
      <c r="J223" s="56"/>
      <c r="K223" s="61"/>
      <c r="L223" s="61"/>
    </row>
    <row r="224" spans="1:12" ht="12.75" x14ac:dyDescent="0.2">
      <c r="A224"/>
      <c r="B224"/>
      <c r="C224"/>
      <c r="D224"/>
      <c r="E224"/>
      <c r="F224"/>
      <c r="G224"/>
      <c r="H224"/>
      <c r="I224"/>
      <c r="J224" s="56"/>
      <c r="K224" s="61"/>
      <c r="L224" s="61"/>
    </row>
    <row r="225" spans="1:12" ht="12.75" x14ac:dyDescent="0.2">
      <c r="A225"/>
      <c r="B225"/>
      <c r="C225"/>
      <c r="D225"/>
      <c r="E225"/>
      <c r="F225"/>
      <c r="G225"/>
      <c r="H225"/>
      <c r="I225"/>
      <c r="J225" s="56"/>
      <c r="K225" s="61"/>
      <c r="L225" s="61"/>
    </row>
    <row r="226" spans="1:12" ht="12.75" x14ac:dyDescent="0.2">
      <c r="A226"/>
      <c r="B226"/>
      <c r="C226"/>
      <c r="D226"/>
      <c r="E226"/>
      <c r="F226"/>
      <c r="G226"/>
      <c r="H226"/>
      <c r="I226"/>
      <c r="J226" s="56"/>
      <c r="K226" s="61"/>
      <c r="L226" s="61"/>
    </row>
    <row r="227" spans="1:12" ht="12.75" x14ac:dyDescent="0.2">
      <c r="A227"/>
      <c r="B227"/>
      <c r="C227"/>
      <c r="D227"/>
      <c r="E227"/>
      <c r="F227"/>
      <c r="G227"/>
      <c r="H227"/>
      <c r="I227"/>
      <c r="J227" s="56"/>
      <c r="K227" s="61"/>
      <c r="L227" s="61"/>
    </row>
    <row r="228" spans="1:12" ht="12.75" x14ac:dyDescent="0.2">
      <c r="A228"/>
      <c r="B228"/>
      <c r="C228"/>
      <c r="D228"/>
      <c r="E228"/>
      <c r="F228"/>
      <c r="G228"/>
      <c r="H228"/>
      <c r="I228"/>
      <c r="J228" s="56"/>
      <c r="K228" s="61"/>
      <c r="L228" s="61"/>
    </row>
    <row r="229" spans="1:12" ht="12.75" x14ac:dyDescent="0.2">
      <c r="A229"/>
      <c r="B229"/>
      <c r="C229"/>
      <c r="D229"/>
      <c r="E229"/>
      <c r="F229"/>
      <c r="G229"/>
      <c r="H229"/>
      <c r="I229"/>
      <c r="J229" s="56"/>
      <c r="K229" s="61"/>
      <c r="L229" s="61"/>
    </row>
    <row r="230" spans="1:12" ht="12.75" x14ac:dyDescent="0.2">
      <c r="A230"/>
      <c r="B230"/>
      <c r="C230"/>
      <c r="D230"/>
      <c r="E230"/>
      <c r="F230"/>
      <c r="G230"/>
      <c r="H230"/>
      <c r="I230"/>
      <c r="J230" s="56"/>
      <c r="K230" s="61"/>
      <c r="L230" s="61"/>
    </row>
    <row r="231" spans="1:12" ht="12.75" x14ac:dyDescent="0.2">
      <c r="A231"/>
      <c r="B231"/>
      <c r="C231"/>
      <c r="D231"/>
      <c r="E231"/>
      <c r="F231"/>
      <c r="G231"/>
      <c r="H231"/>
      <c r="I231"/>
      <c r="J231" s="56"/>
      <c r="K231" s="61"/>
      <c r="L231" s="61"/>
    </row>
    <row r="232" spans="1:12" ht="12.75" x14ac:dyDescent="0.2">
      <c r="A232"/>
      <c r="B232"/>
      <c r="C232"/>
      <c r="D232"/>
      <c r="E232"/>
      <c r="F232"/>
      <c r="G232"/>
      <c r="H232"/>
      <c r="I232"/>
      <c r="J232" s="56"/>
      <c r="K232" s="61"/>
      <c r="L232" s="61"/>
    </row>
    <row r="233" spans="1:12" ht="12.75" x14ac:dyDescent="0.2">
      <c r="A233"/>
      <c r="B233"/>
      <c r="C233"/>
      <c r="D233"/>
      <c r="E233"/>
      <c r="F233"/>
      <c r="G233"/>
      <c r="H233"/>
      <c r="I233"/>
      <c r="J233" s="56"/>
      <c r="K233" s="61"/>
      <c r="L233" s="61"/>
    </row>
    <row r="234" spans="1:12" ht="12.75" x14ac:dyDescent="0.2">
      <c r="A234"/>
      <c r="B234"/>
      <c r="C234"/>
      <c r="D234"/>
      <c r="E234"/>
      <c r="F234"/>
      <c r="G234"/>
      <c r="H234"/>
      <c r="I234"/>
      <c r="J234" s="56"/>
      <c r="K234" s="61"/>
      <c r="L234" s="61"/>
    </row>
    <row r="235" spans="1:12" ht="12.75" x14ac:dyDescent="0.2">
      <c r="A235"/>
      <c r="B235"/>
      <c r="C235"/>
      <c r="D235"/>
      <c r="E235"/>
      <c r="F235"/>
      <c r="G235"/>
      <c r="H235"/>
      <c r="I235"/>
      <c r="J235" s="56"/>
      <c r="K235" s="61"/>
      <c r="L235" s="61"/>
    </row>
    <row r="236" spans="1:12" ht="12.75" x14ac:dyDescent="0.2">
      <c r="A236"/>
      <c r="B236"/>
      <c r="C236"/>
      <c r="D236"/>
      <c r="E236"/>
      <c r="F236"/>
      <c r="G236"/>
      <c r="H236"/>
      <c r="I236"/>
      <c r="J236" s="56"/>
      <c r="K236" s="61"/>
      <c r="L236" s="61"/>
    </row>
    <row r="237" spans="1:12" ht="12.75" x14ac:dyDescent="0.2">
      <c r="A237"/>
      <c r="B237"/>
      <c r="C237"/>
      <c r="D237"/>
      <c r="E237"/>
      <c r="F237"/>
      <c r="G237"/>
      <c r="H237"/>
      <c r="I237"/>
      <c r="J237" s="56"/>
      <c r="K237" s="61"/>
      <c r="L237" s="61"/>
    </row>
    <row r="238" spans="1:12" ht="12.75" x14ac:dyDescent="0.2">
      <c r="A238"/>
      <c r="B238"/>
      <c r="C238"/>
      <c r="D238"/>
      <c r="E238"/>
      <c r="F238"/>
      <c r="G238"/>
      <c r="H238"/>
      <c r="I238"/>
      <c r="J238" s="56"/>
      <c r="K238" s="61"/>
      <c r="L238" s="61"/>
    </row>
    <row r="239" spans="1:12" ht="12.75" x14ac:dyDescent="0.2">
      <c r="A239"/>
      <c r="B239"/>
      <c r="C239"/>
      <c r="D239"/>
      <c r="E239"/>
      <c r="F239"/>
      <c r="G239"/>
      <c r="H239"/>
      <c r="I239"/>
      <c r="J239" s="56"/>
      <c r="K239" s="61"/>
      <c r="L239" s="61"/>
    </row>
    <row r="240" spans="1:12" ht="12.75" x14ac:dyDescent="0.2">
      <c r="A240"/>
      <c r="B240"/>
      <c r="C240"/>
      <c r="D240"/>
      <c r="E240"/>
      <c r="F240"/>
      <c r="G240"/>
      <c r="H240"/>
      <c r="I240"/>
      <c r="J240" s="56"/>
      <c r="K240" s="61"/>
      <c r="L240" s="61"/>
    </row>
    <row r="241" spans="1:12" ht="12.75" x14ac:dyDescent="0.2">
      <c r="A241"/>
      <c r="B241"/>
      <c r="C241"/>
      <c r="D241"/>
      <c r="E241"/>
      <c r="F241"/>
      <c r="G241"/>
      <c r="H241"/>
      <c r="I241"/>
      <c r="J241" s="56"/>
      <c r="K241" s="61"/>
      <c r="L241" s="61"/>
    </row>
    <row r="242" spans="1:12" ht="12.75" x14ac:dyDescent="0.2">
      <c r="A242"/>
      <c r="B242"/>
      <c r="C242"/>
      <c r="D242"/>
      <c r="E242"/>
      <c r="F242"/>
      <c r="G242"/>
      <c r="H242"/>
      <c r="I242"/>
      <c r="J242" s="56"/>
      <c r="K242" s="61"/>
      <c r="L242" s="61"/>
    </row>
    <row r="243" spans="1:12" ht="12.75" x14ac:dyDescent="0.2">
      <c r="A243"/>
      <c r="B243"/>
      <c r="C243"/>
      <c r="D243"/>
      <c r="E243"/>
      <c r="F243"/>
      <c r="G243"/>
      <c r="H243"/>
      <c r="I243"/>
      <c r="J243" s="56"/>
      <c r="K243" s="61"/>
      <c r="L243" s="61"/>
    </row>
    <row r="244" spans="1:12" ht="12.75" x14ac:dyDescent="0.2">
      <c r="A244"/>
      <c r="B244"/>
      <c r="C244"/>
      <c r="D244"/>
      <c r="E244"/>
      <c r="F244"/>
      <c r="G244"/>
      <c r="H244"/>
      <c r="I244"/>
      <c r="J244" s="56"/>
      <c r="K244" s="61"/>
      <c r="L244" s="61"/>
    </row>
    <row r="245" spans="1:12" ht="12.75" x14ac:dyDescent="0.2">
      <c r="A245"/>
      <c r="B245"/>
      <c r="C245"/>
      <c r="D245"/>
      <c r="E245"/>
      <c r="F245"/>
      <c r="G245"/>
      <c r="H245"/>
      <c r="I245"/>
      <c r="J245" s="56"/>
      <c r="K245" s="61"/>
      <c r="L245" s="61"/>
    </row>
    <row r="246" spans="1:12" ht="12.75" x14ac:dyDescent="0.2">
      <c r="A246"/>
      <c r="B246"/>
      <c r="C246"/>
      <c r="D246"/>
      <c r="E246"/>
      <c r="F246"/>
      <c r="G246"/>
      <c r="H246"/>
      <c r="I246"/>
      <c r="J246" s="56"/>
      <c r="K246" s="61"/>
      <c r="L246" s="61"/>
    </row>
    <row r="247" spans="1:12" ht="12.75" x14ac:dyDescent="0.2">
      <c r="A247"/>
      <c r="B247"/>
      <c r="C247"/>
      <c r="D247"/>
      <c r="E247"/>
      <c r="F247"/>
      <c r="G247"/>
      <c r="H247"/>
      <c r="I247"/>
      <c r="J247" s="56"/>
      <c r="K247" s="61"/>
      <c r="L247" s="61"/>
    </row>
    <row r="248" spans="1:12" ht="12.75" x14ac:dyDescent="0.2">
      <c r="A248"/>
      <c r="B248"/>
      <c r="C248"/>
      <c r="D248"/>
      <c r="E248"/>
      <c r="F248"/>
      <c r="G248"/>
      <c r="H248"/>
      <c r="I248"/>
      <c r="J248" s="56"/>
      <c r="K248" s="61"/>
      <c r="L248" s="61"/>
    </row>
    <row r="249" spans="1:12" ht="12.75" x14ac:dyDescent="0.2">
      <c r="A249"/>
      <c r="B249"/>
      <c r="C249"/>
      <c r="D249"/>
      <c r="E249"/>
      <c r="F249"/>
      <c r="G249"/>
      <c r="H249"/>
      <c r="I249"/>
      <c r="J249" s="56"/>
      <c r="K249" s="61"/>
      <c r="L249" s="61"/>
    </row>
    <row r="250" spans="1:12" ht="12.75" x14ac:dyDescent="0.2">
      <c r="A250"/>
      <c r="B250"/>
      <c r="C250"/>
      <c r="D250"/>
      <c r="E250"/>
      <c r="F250"/>
      <c r="G250"/>
      <c r="H250"/>
      <c r="I250"/>
      <c r="J250" s="56"/>
      <c r="K250" s="61"/>
      <c r="L250" s="61"/>
    </row>
    <row r="251" spans="1:12" ht="12.75" x14ac:dyDescent="0.2">
      <c r="A251"/>
      <c r="B251"/>
      <c r="C251"/>
      <c r="D251"/>
      <c r="E251"/>
      <c r="F251"/>
      <c r="G251"/>
      <c r="H251"/>
      <c r="I251"/>
      <c r="J251" s="56"/>
      <c r="K251" s="61"/>
      <c r="L251" s="61"/>
    </row>
    <row r="252" spans="1:12" ht="12.75" x14ac:dyDescent="0.2">
      <c r="A252"/>
      <c r="B252"/>
      <c r="C252"/>
      <c r="D252"/>
      <c r="E252"/>
      <c r="F252"/>
      <c r="G252"/>
      <c r="H252"/>
      <c r="I252"/>
      <c r="J252" s="56"/>
      <c r="K252" s="61"/>
      <c r="L252" s="61"/>
    </row>
    <row r="253" spans="1:12" ht="12.75" x14ac:dyDescent="0.2">
      <c r="A253"/>
      <c r="B253"/>
      <c r="C253"/>
      <c r="D253"/>
      <c r="E253"/>
      <c r="F253"/>
      <c r="G253"/>
      <c r="H253"/>
      <c r="I253"/>
      <c r="J253" s="56"/>
      <c r="K253" s="61"/>
      <c r="L253" s="61"/>
    </row>
    <row r="254" spans="1:12" ht="12.75" x14ac:dyDescent="0.2">
      <c r="A254"/>
      <c r="B254"/>
      <c r="C254"/>
      <c r="D254"/>
      <c r="E254"/>
      <c r="F254"/>
      <c r="G254"/>
      <c r="H254"/>
      <c r="I254"/>
      <c r="J254" s="56"/>
      <c r="K254" s="61"/>
      <c r="L254" s="61"/>
    </row>
    <row r="255" spans="1:12" ht="12.75" x14ac:dyDescent="0.2">
      <c r="A255"/>
      <c r="B255"/>
      <c r="C255"/>
      <c r="D255"/>
      <c r="E255"/>
      <c r="F255"/>
      <c r="G255"/>
      <c r="H255"/>
      <c r="I255"/>
      <c r="J255" s="56"/>
      <c r="K255" s="61"/>
      <c r="L255" s="61"/>
    </row>
    <row r="256" spans="1:12" ht="12.75" x14ac:dyDescent="0.2">
      <c r="A256"/>
      <c r="B256"/>
      <c r="C256"/>
      <c r="D256"/>
      <c r="E256"/>
      <c r="F256"/>
      <c r="G256"/>
      <c r="H256"/>
      <c r="I256"/>
      <c r="J256" s="56"/>
      <c r="K256" s="61"/>
      <c r="L256" s="61"/>
    </row>
    <row r="257" spans="1:12" ht="12.75" x14ac:dyDescent="0.2">
      <c r="A257"/>
      <c r="B257"/>
      <c r="C257"/>
      <c r="D257"/>
      <c r="E257"/>
      <c r="F257"/>
      <c r="G257"/>
      <c r="H257"/>
      <c r="I257"/>
      <c r="J257" s="56"/>
      <c r="K257" s="61"/>
      <c r="L257" s="61"/>
    </row>
    <row r="258" spans="1:12" ht="12.75" x14ac:dyDescent="0.2">
      <c r="A258"/>
      <c r="B258"/>
      <c r="C258"/>
      <c r="D258"/>
      <c r="E258"/>
      <c r="F258"/>
      <c r="G258"/>
      <c r="H258"/>
      <c r="I258"/>
      <c r="J258" s="56"/>
      <c r="K258" s="61"/>
      <c r="L258" s="61"/>
    </row>
    <row r="259" spans="1:12" ht="12.75" x14ac:dyDescent="0.2">
      <c r="A259"/>
      <c r="B259"/>
      <c r="C259"/>
      <c r="D259"/>
      <c r="E259"/>
      <c r="F259"/>
      <c r="G259"/>
      <c r="H259"/>
      <c r="I259"/>
      <c r="J259" s="56"/>
      <c r="K259" s="61"/>
      <c r="L259" s="61"/>
    </row>
    <row r="260" spans="1:12" ht="12.75" x14ac:dyDescent="0.2">
      <c r="A260"/>
      <c r="B260"/>
      <c r="C260"/>
      <c r="D260"/>
      <c r="E260"/>
      <c r="F260"/>
      <c r="G260"/>
      <c r="H260"/>
      <c r="I260"/>
      <c r="J260" s="56"/>
      <c r="K260" s="61"/>
      <c r="L260" s="61"/>
    </row>
    <row r="261" spans="1:12" ht="12.75" x14ac:dyDescent="0.2">
      <c r="A261"/>
      <c r="B261"/>
      <c r="C261"/>
      <c r="D261"/>
      <c r="E261"/>
      <c r="F261"/>
      <c r="G261"/>
      <c r="H261"/>
      <c r="I261"/>
      <c r="J261" s="56"/>
      <c r="K261" s="61"/>
      <c r="L261" s="61"/>
    </row>
    <row r="262" spans="1:12" ht="12.75" x14ac:dyDescent="0.2">
      <c r="A262"/>
      <c r="B262"/>
      <c r="C262"/>
      <c r="D262"/>
      <c r="E262"/>
      <c r="F262"/>
      <c r="G262"/>
      <c r="H262"/>
      <c r="I262"/>
      <c r="J262" s="56"/>
      <c r="K262" s="61"/>
      <c r="L262" s="61"/>
    </row>
    <row r="263" spans="1:12" ht="12.75" x14ac:dyDescent="0.2">
      <c r="A263"/>
      <c r="B263"/>
      <c r="C263"/>
      <c r="D263"/>
      <c r="E263"/>
      <c r="F263"/>
      <c r="G263"/>
      <c r="H263"/>
      <c r="I263"/>
      <c r="J263" s="56"/>
      <c r="K263" s="61"/>
      <c r="L263" s="61"/>
    </row>
    <row r="264" spans="1:12" ht="12.75" x14ac:dyDescent="0.2">
      <c r="A264"/>
      <c r="B264"/>
      <c r="C264"/>
      <c r="D264"/>
      <c r="E264"/>
      <c r="F264"/>
      <c r="G264"/>
      <c r="H264"/>
      <c r="I264"/>
      <c r="J264" s="56"/>
      <c r="K264" s="61"/>
      <c r="L264" s="61"/>
    </row>
    <row r="265" spans="1:12" ht="12.75" x14ac:dyDescent="0.2">
      <c r="A265"/>
      <c r="B265"/>
      <c r="C265"/>
      <c r="D265"/>
      <c r="E265"/>
      <c r="F265"/>
      <c r="G265"/>
      <c r="H265"/>
      <c r="I265"/>
      <c r="J265" s="56"/>
      <c r="K265" s="61"/>
      <c r="L265" s="61"/>
    </row>
    <row r="266" spans="1:12" ht="12.75" x14ac:dyDescent="0.2">
      <c r="A266"/>
      <c r="B266"/>
      <c r="C266"/>
      <c r="D266"/>
      <c r="E266"/>
      <c r="F266"/>
      <c r="G266"/>
      <c r="H266"/>
      <c r="I266"/>
      <c r="J266" s="56"/>
      <c r="K266" s="61"/>
      <c r="L266" s="61"/>
    </row>
    <row r="267" spans="1:12" ht="12.75" x14ac:dyDescent="0.2">
      <c r="A267"/>
      <c r="B267"/>
      <c r="C267"/>
      <c r="D267"/>
      <c r="E267"/>
      <c r="F267"/>
      <c r="G267"/>
      <c r="H267"/>
      <c r="I267"/>
      <c r="J267" s="56"/>
      <c r="K267" s="61"/>
      <c r="L267" s="61"/>
    </row>
    <row r="268" spans="1:12" ht="12.75" x14ac:dyDescent="0.2">
      <c r="A268"/>
      <c r="B268"/>
      <c r="C268"/>
      <c r="D268"/>
      <c r="E268"/>
      <c r="F268"/>
      <c r="G268"/>
      <c r="H268"/>
      <c r="I268"/>
      <c r="J268" s="56"/>
      <c r="K268" s="61"/>
      <c r="L268" s="61"/>
    </row>
    <row r="269" spans="1:12" ht="12.75" x14ac:dyDescent="0.2">
      <c r="A269"/>
      <c r="B269"/>
      <c r="C269"/>
      <c r="D269"/>
      <c r="E269"/>
      <c r="F269"/>
      <c r="G269"/>
      <c r="H269"/>
      <c r="I269"/>
      <c r="J269" s="56"/>
      <c r="K269" s="61"/>
      <c r="L269" s="61"/>
    </row>
    <row r="270" spans="1:12" ht="12.75" x14ac:dyDescent="0.2">
      <c r="A270"/>
      <c r="B270"/>
      <c r="C270"/>
      <c r="D270"/>
      <c r="E270"/>
      <c r="F270"/>
      <c r="G270"/>
      <c r="H270"/>
      <c r="I270"/>
      <c r="J270" s="56"/>
      <c r="K270" s="61"/>
      <c r="L270" s="61"/>
    </row>
    <row r="271" spans="1:12" ht="12.75" x14ac:dyDescent="0.2">
      <c r="A271"/>
      <c r="B271"/>
      <c r="C271"/>
      <c r="D271"/>
      <c r="E271"/>
      <c r="F271"/>
      <c r="G271"/>
      <c r="H271"/>
      <c r="I271"/>
      <c r="J271" s="56"/>
      <c r="K271" s="61"/>
      <c r="L271" s="61"/>
    </row>
    <row r="272" spans="1:12" ht="12.75" x14ac:dyDescent="0.2">
      <c r="A272"/>
      <c r="B272"/>
      <c r="C272"/>
      <c r="D272"/>
      <c r="E272"/>
      <c r="F272"/>
      <c r="G272"/>
      <c r="H272"/>
      <c r="I272"/>
      <c r="J272" s="56"/>
      <c r="K272" s="61"/>
      <c r="L272" s="61"/>
    </row>
    <row r="273" spans="1:12" ht="12.75" x14ac:dyDescent="0.2">
      <c r="A273"/>
      <c r="B273"/>
      <c r="C273"/>
      <c r="D273"/>
      <c r="E273"/>
      <c r="F273"/>
      <c r="G273"/>
      <c r="H273"/>
      <c r="I273"/>
      <c r="J273" s="56"/>
      <c r="K273" s="61"/>
      <c r="L273" s="61"/>
    </row>
    <row r="274" spans="1:12" ht="12.75" x14ac:dyDescent="0.2">
      <c r="A274"/>
      <c r="B274"/>
      <c r="C274"/>
      <c r="D274"/>
      <c r="E274"/>
      <c r="F274"/>
      <c r="G274"/>
      <c r="H274"/>
      <c r="I274"/>
      <c r="J274" s="56"/>
      <c r="K274" s="61"/>
      <c r="L274" s="61"/>
    </row>
    <row r="275" spans="1:12" ht="12.75" x14ac:dyDescent="0.2">
      <c r="A275"/>
      <c r="B275"/>
      <c r="C275"/>
      <c r="D275"/>
      <c r="E275"/>
      <c r="F275"/>
      <c r="G275"/>
      <c r="H275"/>
      <c r="I275"/>
      <c r="J275" s="56"/>
      <c r="K275" s="61"/>
      <c r="L275" s="61"/>
    </row>
    <row r="276" spans="1:12" ht="12.75" x14ac:dyDescent="0.2">
      <c r="A276"/>
      <c r="B276"/>
      <c r="C276"/>
      <c r="D276"/>
      <c r="E276"/>
      <c r="F276"/>
      <c r="G276"/>
      <c r="H276"/>
      <c r="I276"/>
      <c r="J276" s="56"/>
      <c r="K276" s="61"/>
      <c r="L276" s="61"/>
    </row>
    <row r="277" spans="1:12" ht="12.75" x14ac:dyDescent="0.2">
      <c r="A277"/>
      <c r="B277"/>
      <c r="C277"/>
      <c r="D277"/>
      <c r="E277"/>
      <c r="F277"/>
      <c r="G277"/>
      <c r="H277"/>
      <c r="I277"/>
      <c r="J277" s="56"/>
      <c r="K277" s="61"/>
      <c r="L277" s="61"/>
    </row>
    <row r="278" spans="1:12" ht="12.75" x14ac:dyDescent="0.2">
      <c r="A278"/>
      <c r="B278"/>
      <c r="C278"/>
      <c r="D278"/>
      <c r="E278"/>
      <c r="F278"/>
      <c r="G278"/>
      <c r="H278"/>
      <c r="I278"/>
      <c r="J278" s="56"/>
      <c r="K278" s="61"/>
      <c r="L278" s="61"/>
    </row>
    <row r="279" spans="1:12" ht="12.75" x14ac:dyDescent="0.2">
      <c r="A279"/>
      <c r="B279"/>
      <c r="C279"/>
      <c r="D279"/>
      <c r="E279"/>
      <c r="F279"/>
      <c r="G279"/>
      <c r="H279"/>
      <c r="I279"/>
      <c r="J279" s="56"/>
      <c r="K279" s="61"/>
      <c r="L279" s="61"/>
    </row>
    <row r="280" spans="1:12" ht="12.75" x14ac:dyDescent="0.2">
      <c r="A280"/>
      <c r="B280"/>
      <c r="C280"/>
      <c r="D280"/>
      <c r="E280"/>
      <c r="F280"/>
      <c r="G280"/>
      <c r="H280"/>
      <c r="I280"/>
      <c r="J280" s="56"/>
      <c r="K280" s="61"/>
      <c r="L280" s="61"/>
    </row>
    <row r="281" spans="1:12" ht="12.75" x14ac:dyDescent="0.2">
      <c r="A281"/>
      <c r="B281"/>
      <c r="C281"/>
      <c r="D281"/>
      <c r="E281"/>
      <c r="F281"/>
      <c r="G281"/>
      <c r="H281"/>
      <c r="I281"/>
      <c r="J281" s="56"/>
      <c r="K281" s="61"/>
      <c r="L281" s="61"/>
    </row>
    <row r="282" spans="1:12" ht="12.75" x14ac:dyDescent="0.2">
      <c r="A282"/>
      <c r="B282"/>
      <c r="C282"/>
      <c r="D282"/>
      <c r="E282"/>
      <c r="F282"/>
      <c r="G282"/>
      <c r="H282"/>
      <c r="I282"/>
      <c r="J282" s="56"/>
      <c r="K282" s="61"/>
      <c r="L282" s="61"/>
    </row>
    <row r="283" spans="1:12" ht="12.75" x14ac:dyDescent="0.2">
      <c r="A283"/>
      <c r="B283"/>
      <c r="C283"/>
      <c r="D283"/>
      <c r="E283"/>
      <c r="F283"/>
      <c r="G283"/>
      <c r="H283"/>
      <c r="I283"/>
      <c r="J283" s="56"/>
      <c r="K283" s="61"/>
      <c r="L283" s="61"/>
    </row>
    <row r="284" spans="1:12" ht="12.75" x14ac:dyDescent="0.2">
      <c r="A284"/>
      <c r="B284"/>
      <c r="C284"/>
      <c r="D284"/>
      <c r="E284"/>
      <c r="F284"/>
      <c r="G284"/>
      <c r="H284"/>
      <c r="I284"/>
      <c r="J284" s="56"/>
      <c r="K284" s="61"/>
      <c r="L284" s="61"/>
    </row>
    <row r="285" spans="1:12" ht="12.75" x14ac:dyDescent="0.2">
      <c r="A285"/>
      <c r="B285"/>
      <c r="C285"/>
      <c r="D285"/>
      <c r="E285"/>
      <c r="F285"/>
      <c r="G285"/>
      <c r="H285"/>
      <c r="I285"/>
      <c r="J285" s="56"/>
      <c r="K285" s="61"/>
      <c r="L285" s="61"/>
    </row>
    <row r="286" spans="1:12" ht="12.75" x14ac:dyDescent="0.2">
      <c r="A286"/>
      <c r="B286"/>
      <c r="C286"/>
      <c r="D286"/>
      <c r="E286"/>
      <c r="F286"/>
      <c r="G286"/>
      <c r="H286"/>
      <c r="I286"/>
      <c r="J286" s="56"/>
      <c r="K286" s="61"/>
      <c r="L286" s="61"/>
    </row>
    <row r="287" spans="1:12" ht="12.75" x14ac:dyDescent="0.2">
      <c r="A287"/>
      <c r="B287"/>
      <c r="C287"/>
      <c r="D287"/>
      <c r="E287"/>
      <c r="F287"/>
      <c r="G287"/>
      <c r="H287"/>
      <c r="I287"/>
      <c r="J287" s="56"/>
      <c r="K287" s="61"/>
      <c r="L287" s="61"/>
    </row>
    <row r="288" spans="1:12" ht="12.75" x14ac:dyDescent="0.2">
      <c r="A288"/>
      <c r="B288"/>
      <c r="C288"/>
      <c r="D288"/>
      <c r="E288"/>
      <c r="F288"/>
      <c r="G288"/>
      <c r="H288"/>
      <c r="I288"/>
      <c r="J288" s="56"/>
      <c r="K288" s="61"/>
      <c r="L288" s="61"/>
    </row>
    <row r="289" spans="1:12" ht="12.75" x14ac:dyDescent="0.2">
      <c r="A289"/>
      <c r="B289"/>
      <c r="C289"/>
      <c r="D289"/>
      <c r="E289"/>
      <c r="F289"/>
      <c r="G289"/>
      <c r="H289"/>
      <c r="I289"/>
      <c r="J289" s="56"/>
      <c r="K289" s="61"/>
      <c r="L289" s="61"/>
    </row>
    <row r="290" spans="1:12" ht="12.75" x14ac:dyDescent="0.2">
      <c r="A290"/>
      <c r="B290"/>
      <c r="C290"/>
      <c r="D290"/>
      <c r="E290"/>
      <c r="F290"/>
      <c r="G290"/>
      <c r="H290"/>
      <c r="I290"/>
      <c r="J290" s="56"/>
      <c r="K290" s="61"/>
      <c r="L290" s="61"/>
    </row>
    <row r="291" spans="1:12" ht="12.75" x14ac:dyDescent="0.2">
      <c r="A291"/>
      <c r="B291"/>
      <c r="C291"/>
      <c r="D291"/>
      <c r="E291"/>
      <c r="F291"/>
      <c r="G291"/>
      <c r="H291"/>
      <c r="I291"/>
      <c r="J291" s="56"/>
      <c r="K291" s="61"/>
      <c r="L291" s="61"/>
    </row>
    <row r="292" spans="1:12" ht="12.75" x14ac:dyDescent="0.2">
      <c r="A292"/>
      <c r="B292"/>
      <c r="C292"/>
      <c r="D292"/>
      <c r="E292"/>
      <c r="F292"/>
      <c r="G292"/>
      <c r="H292"/>
      <c r="I292"/>
      <c r="J292" s="56"/>
      <c r="K292" s="61"/>
      <c r="L292" s="61"/>
    </row>
    <row r="293" spans="1:12" ht="12.75" x14ac:dyDescent="0.2">
      <c r="A293"/>
      <c r="B293"/>
      <c r="C293"/>
      <c r="D293"/>
      <c r="E293"/>
      <c r="F293"/>
      <c r="G293"/>
      <c r="H293"/>
      <c r="I293"/>
      <c r="J293" s="56"/>
      <c r="K293" s="61"/>
      <c r="L293" s="61"/>
    </row>
    <row r="294" spans="1:12" ht="12.75" x14ac:dyDescent="0.2">
      <c r="A294"/>
      <c r="B294"/>
      <c r="C294"/>
      <c r="D294"/>
      <c r="E294"/>
      <c r="F294"/>
      <c r="G294"/>
      <c r="H294"/>
      <c r="I294"/>
      <c r="J294" s="56"/>
      <c r="K294" s="61"/>
      <c r="L294" s="61"/>
    </row>
    <row r="295" spans="1:12" ht="12.75" x14ac:dyDescent="0.2">
      <c r="A295"/>
      <c r="B295"/>
      <c r="C295"/>
      <c r="D295"/>
      <c r="E295"/>
      <c r="F295"/>
      <c r="G295"/>
      <c r="H295"/>
      <c r="I295"/>
      <c r="J295" s="56"/>
      <c r="K295" s="61"/>
      <c r="L295" s="61"/>
    </row>
    <row r="296" spans="1:12" ht="12.75" x14ac:dyDescent="0.2">
      <c r="A296"/>
      <c r="B296"/>
      <c r="C296"/>
      <c r="D296"/>
      <c r="E296"/>
      <c r="F296"/>
      <c r="G296"/>
      <c r="H296"/>
      <c r="I296"/>
      <c r="J296" s="56"/>
      <c r="K296" s="61"/>
      <c r="L296" s="61"/>
    </row>
    <row r="297" spans="1:12" ht="12.75" x14ac:dyDescent="0.2">
      <c r="A297"/>
      <c r="B297"/>
      <c r="C297"/>
      <c r="D297"/>
      <c r="E297"/>
      <c r="F297"/>
      <c r="G297"/>
      <c r="H297"/>
      <c r="I297"/>
      <c r="J297" s="56"/>
      <c r="K297" s="61"/>
      <c r="L297" s="61"/>
    </row>
    <row r="298" spans="1:12" ht="12.75" x14ac:dyDescent="0.2">
      <c r="A298"/>
      <c r="B298"/>
      <c r="C298"/>
      <c r="D298"/>
      <c r="E298"/>
      <c r="F298"/>
      <c r="G298"/>
      <c r="H298"/>
      <c r="I298"/>
      <c r="J298" s="56"/>
      <c r="K298" s="61"/>
      <c r="L298" s="61"/>
    </row>
    <row r="299" spans="1:12" ht="12.75" x14ac:dyDescent="0.2">
      <c r="A299"/>
      <c r="B299"/>
      <c r="C299"/>
      <c r="D299"/>
      <c r="E299"/>
      <c r="F299"/>
      <c r="G299"/>
      <c r="H299"/>
      <c r="I299"/>
      <c r="J299" s="56"/>
      <c r="K299" s="61"/>
      <c r="L299" s="61"/>
    </row>
    <row r="300" spans="1:12" ht="12.75" x14ac:dyDescent="0.2">
      <c r="A300"/>
      <c r="B300"/>
      <c r="C300"/>
      <c r="D300"/>
      <c r="E300"/>
      <c r="F300"/>
      <c r="G300"/>
      <c r="H300"/>
      <c r="I300"/>
      <c r="J300" s="56"/>
      <c r="K300" s="61"/>
      <c r="L300" s="61"/>
    </row>
    <row r="301" spans="1:12" ht="12.75" x14ac:dyDescent="0.2">
      <c r="A301"/>
      <c r="B301"/>
      <c r="C301"/>
      <c r="D301"/>
      <c r="E301"/>
      <c r="F301"/>
      <c r="G301"/>
      <c r="H301"/>
      <c r="I301"/>
      <c r="J301" s="56"/>
      <c r="K301" s="61"/>
      <c r="L301" s="61"/>
    </row>
    <row r="302" spans="1:12" ht="12.75" x14ac:dyDescent="0.2">
      <c r="A302"/>
      <c r="B302"/>
      <c r="C302"/>
      <c r="D302"/>
      <c r="E302"/>
      <c r="F302"/>
      <c r="G302"/>
      <c r="H302"/>
      <c r="I302"/>
      <c r="J302" s="56"/>
      <c r="K302" s="61"/>
      <c r="L302" s="61"/>
    </row>
    <row r="303" spans="1:12" ht="12.75" x14ac:dyDescent="0.2">
      <c r="A303"/>
      <c r="B303"/>
      <c r="C303"/>
      <c r="D303"/>
      <c r="E303"/>
      <c r="F303"/>
      <c r="G303"/>
      <c r="H303"/>
      <c r="I303"/>
      <c r="J303" s="56"/>
      <c r="K303" s="61"/>
      <c r="L303" s="61"/>
    </row>
    <row r="304" spans="1:12" ht="12.75" x14ac:dyDescent="0.2">
      <c r="A304"/>
      <c r="B304"/>
      <c r="C304"/>
      <c r="D304"/>
      <c r="E304"/>
      <c r="F304"/>
      <c r="G304"/>
      <c r="H304"/>
      <c r="I304"/>
      <c r="J304" s="56"/>
      <c r="K304" s="61"/>
      <c r="L304" s="61"/>
    </row>
    <row r="305" spans="1:12" ht="12.75" x14ac:dyDescent="0.2">
      <c r="A305"/>
      <c r="B305"/>
      <c r="C305"/>
      <c r="D305"/>
      <c r="E305"/>
      <c r="F305"/>
      <c r="G305"/>
      <c r="H305"/>
      <c r="I305"/>
      <c r="J305" s="56"/>
      <c r="K305" s="61"/>
      <c r="L305" s="61"/>
    </row>
    <row r="306" spans="1:12" ht="12.75" x14ac:dyDescent="0.2">
      <c r="A306"/>
      <c r="B306"/>
      <c r="C306"/>
      <c r="D306"/>
      <c r="E306"/>
      <c r="F306"/>
      <c r="G306"/>
      <c r="H306"/>
      <c r="I306"/>
      <c r="J306" s="56"/>
      <c r="K306" s="61"/>
      <c r="L306" s="61"/>
    </row>
    <row r="307" spans="1:12" ht="12.75" x14ac:dyDescent="0.2">
      <c r="A307"/>
      <c r="B307"/>
      <c r="C307"/>
      <c r="D307"/>
      <c r="E307"/>
      <c r="F307"/>
      <c r="G307"/>
      <c r="H307"/>
      <c r="I307"/>
      <c r="J307" s="56"/>
      <c r="K307" s="61"/>
      <c r="L307" s="61"/>
    </row>
    <row r="308" spans="1:12" ht="12.75" x14ac:dyDescent="0.2">
      <c r="A308"/>
      <c r="B308"/>
      <c r="C308"/>
      <c r="D308"/>
      <c r="E308"/>
      <c r="F308"/>
      <c r="G308"/>
      <c r="H308"/>
      <c r="I308"/>
      <c r="J308" s="56"/>
      <c r="K308" s="61"/>
      <c r="L308" s="61"/>
    </row>
    <row r="309" spans="1:12" ht="12.75" x14ac:dyDescent="0.2">
      <c r="A309"/>
      <c r="B309"/>
      <c r="C309"/>
      <c r="D309"/>
      <c r="E309"/>
      <c r="F309"/>
      <c r="G309"/>
      <c r="H309"/>
      <c r="I309"/>
      <c r="J309" s="56"/>
      <c r="K309" s="61"/>
      <c r="L309" s="61"/>
    </row>
    <row r="310" spans="1:12" ht="12.75" x14ac:dyDescent="0.2">
      <c r="A310"/>
      <c r="B310"/>
      <c r="C310"/>
      <c r="D310"/>
      <c r="E310"/>
      <c r="F310"/>
      <c r="G310"/>
      <c r="H310"/>
      <c r="I310"/>
      <c r="J310" s="56"/>
      <c r="K310" s="61"/>
      <c r="L310" s="61"/>
    </row>
    <row r="311" spans="1:12" ht="12.75" x14ac:dyDescent="0.2">
      <c r="A311"/>
      <c r="B311"/>
      <c r="C311"/>
      <c r="D311"/>
      <c r="E311"/>
      <c r="F311"/>
      <c r="G311"/>
      <c r="H311"/>
      <c r="I311"/>
      <c r="J311" s="56"/>
      <c r="K311" s="61"/>
      <c r="L311" s="61"/>
    </row>
    <row r="312" spans="1:12" ht="12.75" x14ac:dyDescent="0.2">
      <c r="A312"/>
      <c r="B312"/>
      <c r="C312"/>
      <c r="D312"/>
      <c r="E312"/>
      <c r="F312"/>
      <c r="G312"/>
      <c r="H312"/>
      <c r="I312"/>
      <c r="J312" s="56"/>
      <c r="K312" s="61"/>
      <c r="L312" s="61"/>
    </row>
    <row r="313" spans="1:12" ht="12.75" x14ac:dyDescent="0.2">
      <c r="A313"/>
      <c r="B313"/>
      <c r="C313"/>
      <c r="D313"/>
      <c r="E313"/>
      <c r="F313"/>
      <c r="G313"/>
      <c r="H313"/>
      <c r="I313"/>
      <c r="J313" s="56"/>
      <c r="K313" s="61"/>
      <c r="L313" s="61"/>
    </row>
    <row r="314" spans="1:12" ht="12.75" x14ac:dyDescent="0.2">
      <c r="A314"/>
      <c r="B314"/>
      <c r="C314"/>
      <c r="D314"/>
      <c r="E314"/>
      <c r="F314"/>
      <c r="G314"/>
      <c r="H314"/>
      <c r="I314"/>
      <c r="J314" s="56"/>
      <c r="K314" s="61"/>
      <c r="L314" s="61"/>
    </row>
    <row r="315" spans="1:12" ht="12.75" x14ac:dyDescent="0.2">
      <c r="A315"/>
      <c r="B315"/>
      <c r="C315"/>
      <c r="D315"/>
      <c r="E315"/>
      <c r="F315"/>
      <c r="G315"/>
      <c r="H315"/>
      <c r="I315"/>
      <c r="J315" s="56"/>
      <c r="K315" s="61"/>
      <c r="L315" s="61"/>
    </row>
    <row r="316" spans="1:12" ht="12.75" x14ac:dyDescent="0.2">
      <c r="A316"/>
      <c r="B316"/>
      <c r="C316"/>
      <c r="D316"/>
      <c r="E316"/>
      <c r="F316"/>
      <c r="G316"/>
      <c r="H316"/>
      <c r="I316"/>
      <c r="J316" s="56"/>
      <c r="K316" s="61"/>
      <c r="L316" s="61"/>
    </row>
    <row r="317" spans="1:12" ht="12.75" x14ac:dyDescent="0.2">
      <c r="A317"/>
      <c r="B317"/>
      <c r="C317"/>
      <c r="D317"/>
      <c r="E317"/>
      <c r="F317"/>
      <c r="G317"/>
      <c r="H317"/>
      <c r="I317"/>
      <c r="J317" s="56"/>
      <c r="K317" s="61"/>
      <c r="L317" s="61"/>
    </row>
    <row r="318" spans="1:12" ht="12.75" x14ac:dyDescent="0.2">
      <c r="A318"/>
      <c r="B318"/>
      <c r="C318"/>
      <c r="D318"/>
      <c r="E318"/>
      <c r="F318"/>
      <c r="G318"/>
      <c r="H318"/>
      <c r="I318"/>
      <c r="J318" s="56"/>
      <c r="K318" s="61"/>
      <c r="L318" s="61"/>
    </row>
    <row r="319" spans="1:12" ht="12.75" x14ac:dyDescent="0.2">
      <c r="A319"/>
      <c r="B319"/>
      <c r="C319"/>
      <c r="D319"/>
      <c r="E319"/>
      <c r="F319"/>
      <c r="G319"/>
      <c r="H319"/>
      <c r="I319"/>
      <c r="J319" s="56"/>
      <c r="K319" s="61"/>
      <c r="L319" s="61"/>
    </row>
    <row r="320" spans="1:12" ht="12.75" x14ac:dyDescent="0.2">
      <c r="A320"/>
      <c r="B320"/>
      <c r="C320"/>
      <c r="D320"/>
      <c r="E320"/>
      <c r="F320"/>
      <c r="G320"/>
      <c r="H320"/>
      <c r="I320"/>
      <c r="J320" s="56"/>
      <c r="K320" s="61"/>
      <c r="L320" s="61"/>
    </row>
    <row r="321" spans="1:12" ht="12.75" x14ac:dyDescent="0.2">
      <c r="A321"/>
      <c r="B321"/>
      <c r="C321"/>
      <c r="D321"/>
      <c r="E321"/>
      <c r="F321"/>
      <c r="G321"/>
      <c r="H321"/>
      <c r="I321"/>
      <c r="J321" s="56"/>
      <c r="K321" s="61"/>
      <c r="L321" s="61"/>
    </row>
    <row r="322" spans="1:12" ht="12.75" x14ac:dyDescent="0.2">
      <c r="A322"/>
      <c r="B322"/>
      <c r="C322"/>
      <c r="D322"/>
      <c r="E322"/>
      <c r="F322"/>
      <c r="G322"/>
      <c r="H322"/>
      <c r="I322"/>
      <c r="J322" s="56"/>
      <c r="K322" s="61"/>
      <c r="L322" s="61"/>
    </row>
    <row r="323" spans="1:12" ht="12.75" x14ac:dyDescent="0.2">
      <c r="A323"/>
      <c r="B323"/>
      <c r="C323"/>
      <c r="D323"/>
      <c r="E323"/>
      <c r="F323"/>
      <c r="G323"/>
      <c r="H323"/>
      <c r="I323"/>
      <c r="J323" s="56"/>
      <c r="K323" s="61"/>
      <c r="L323" s="61"/>
    </row>
    <row r="324" spans="1:12" ht="12.75" x14ac:dyDescent="0.2">
      <c r="A324"/>
      <c r="B324"/>
      <c r="C324"/>
      <c r="D324"/>
      <c r="E324"/>
      <c r="F324"/>
      <c r="G324"/>
      <c r="H324"/>
      <c r="I324"/>
      <c r="J324" s="56"/>
      <c r="K324" s="61"/>
      <c r="L324" s="61"/>
    </row>
    <row r="325" spans="1:12" ht="12.75" x14ac:dyDescent="0.2">
      <c r="A325"/>
      <c r="B325"/>
      <c r="C325"/>
      <c r="D325"/>
      <c r="E325"/>
      <c r="F325"/>
      <c r="G325"/>
      <c r="H325"/>
      <c r="I325"/>
      <c r="J325" s="56"/>
      <c r="K325" s="61"/>
      <c r="L325" s="61"/>
    </row>
    <row r="326" spans="1:12" ht="12.75" x14ac:dyDescent="0.2">
      <c r="A326"/>
      <c r="B326"/>
      <c r="C326"/>
      <c r="D326"/>
      <c r="E326"/>
      <c r="F326"/>
      <c r="G326"/>
      <c r="H326"/>
      <c r="I326"/>
      <c r="J326" s="56"/>
      <c r="K326" s="61"/>
      <c r="L326" s="61"/>
    </row>
    <row r="327" spans="1:12" ht="12.75" x14ac:dyDescent="0.2">
      <c r="A327"/>
      <c r="B327"/>
      <c r="C327"/>
      <c r="D327"/>
      <c r="E327"/>
      <c r="F327"/>
      <c r="G327"/>
      <c r="H327"/>
      <c r="I327"/>
      <c r="J327" s="56"/>
      <c r="K327" s="61"/>
      <c r="L327" s="61"/>
    </row>
    <row r="328" spans="1:12" ht="12.75" x14ac:dyDescent="0.2">
      <c r="A328"/>
      <c r="B328"/>
      <c r="C328"/>
      <c r="D328"/>
      <c r="E328"/>
      <c r="F328"/>
      <c r="G328"/>
      <c r="H328"/>
      <c r="I328"/>
      <c r="J328" s="56"/>
      <c r="K328" s="61"/>
      <c r="L328" s="61"/>
    </row>
    <row r="329" spans="1:12" ht="12.75" x14ac:dyDescent="0.2">
      <c r="A329"/>
      <c r="B329"/>
      <c r="C329"/>
      <c r="D329"/>
      <c r="E329"/>
      <c r="F329"/>
      <c r="G329"/>
      <c r="H329"/>
      <c r="I329"/>
      <c r="J329" s="56"/>
      <c r="K329" s="61"/>
      <c r="L329" s="61"/>
    </row>
    <row r="330" spans="1:12" ht="12.75" x14ac:dyDescent="0.2">
      <c r="A330"/>
      <c r="B330"/>
      <c r="C330"/>
      <c r="D330"/>
      <c r="E330"/>
      <c r="F330"/>
      <c r="G330"/>
      <c r="H330"/>
      <c r="I330"/>
      <c r="J330" s="56"/>
      <c r="K330" s="61"/>
      <c r="L330" s="61"/>
    </row>
    <row r="331" spans="1:12" ht="12.75" x14ac:dyDescent="0.2">
      <c r="A331"/>
      <c r="B331"/>
      <c r="C331"/>
      <c r="D331"/>
      <c r="E331"/>
      <c r="F331"/>
      <c r="G331"/>
      <c r="H331"/>
      <c r="I331"/>
      <c r="J331" s="56"/>
      <c r="K331" s="61"/>
      <c r="L331" s="61"/>
    </row>
    <row r="332" spans="1:12" ht="12.75" x14ac:dyDescent="0.2">
      <c r="A332"/>
      <c r="B332"/>
      <c r="C332"/>
      <c r="D332"/>
      <c r="E332"/>
      <c r="F332"/>
      <c r="G332"/>
      <c r="H332"/>
      <c r="I332"/>
      <c r="J332" s="56"/>
      <c r="K332" s="61"/>
      <c r="L332" s="61"/>
    </row>
    <row r="333" spans="1:12" ht="12.75" x14ac:dyDescent="0.2">
      <c r="A333"/>
      <c r="B333"/>
      <c r="C333"/>
      <c r="D333"/>
      <c r="E333"/>
      <c r="F333"/>
      <c r="G333"/>
      <c r="H333"/>
      <c r="I333"/>
      <c r="J333" s="56"/>
      <c r="K333" s="61"/>
      <c r="L333" s="61"/>
    </row>
    <row r="334" spans="1:12" ht="12.75" x14ac:dyDescent="0.2">
      <c r="A334"/>
      <c r="B334"/>
      <c r="C334"/>
      <c r="D334"/>
      <c r="E334"/>
      <c r="F334"/>
      <c r="G334"/>
      <c r="H334"/>
      <c r="I334"/>
      <c r="J334" s="56"/>
      <c r="K334" s="61"/>
      <c r="L334" s="61"/>
    </row>
    <row r="335" spans="1:12" ht="12.75" x14ac:dyDescent="0.2">
      <c r="A335"/>
      <c r="B335"/>
      <c r="C335"/>
      <c r="D335"/>
      <c r="E335"/>
      <c r="F335"/>
      <c r="G335"/>
      <c r="H335"/>
      <c r="I335"/>
      <c r="J335" s="56"/>
      <c r="K335" s="61"/>
      <c r="L335" s="61"/>
    </row>
    <row r="336" spans="1:12" ht="12.75" x14ac:dyDescent="0.2">
      <c r="A336"/>
      <c r="B336"/>
      <c r="C336"/>
      <c r="D336"/>
      <c r="E336"/>
      <c r="F336"/>
      <c r="G336"/>
      <c r="H336"/>
      <c r="I336"/>
      <c r="J336" s="56"/>
      <c r="K336" s="61"/>
      <c r="L336" s="61"/>
    </row>
    <row r="337" spans="1:12" ht="12.75" x14ac:dyDescent="0.2">
      <c r="A337"/>
      <c r="B337"/>
      <c r="C337"/>
      <c r="D337"/>
      <c r="E337"/>
      <c r="F337"/>
      <c r="G337"/>
      <c r="H337"/>
      <c r="I337"/>
      <c r="J337" s="56"/>
      <c r="K337" s="61"/>
      <c r="L337" s="61"/>
    </row>
    <row r="338" spans="1:12" ht="12.75" x14ac:dyDescent="0.2">
      <c r="A338"/>
      <c r="B338"/>
      <c r="C338"/>
      <c r="D338"/>
      <c r="E338"/>
      <c r="F338"/>
      <c r="G338"/>
      <c r="H338"/>
      <c r="I338"/>
      <c r="J338" s="56"/>
      <c r="K338" s="61"/>
      <c r="L338" s="61"/>
    </row>
    <row r="339" spans="1:12" ht="12.75" x14ac:dyDescent="0.2">
      <c r="A339"/>
      <c r="B339"/>
      <c r="C339"/>
      <c r="D339"/>
      <c r="E339"/>
      <c r="F339"/>
      <c r="G339"/>
      <c r="H339"/>
      <c r="I339"/>
      <c r="J339" s="56"/>
      <c r="K339" s="61"/>
      <c r="L339" s="61"/>
    </row>
    <row r="340" spans="1:12" ht="12.75" x14ac:dyDescent="0.2">
      <c r="A340"/>
      <c r="B340"/>
      <c r="C340"/>
      <c r="D340"/>
      <c r="E340"/>
      <c r="F340"/>
      <c r="G340"/>
      <c r="H340"/>
      <c r="I340"/>
      <c r="J340" s="56"/>
      <c r="K340" s="61"/>
      <c r="L340" s="61"/>
    </row>
    <row r="341" spans="1:12" ht="12.75" x14ac:dyDescent="0.2">
      <c r="A341"/>
      <c r="B341"/>
      <c r="C341"/>
      <c r="D341"/>
      <c r="E341"/>
      <c r="F341"/>
      <c r="G341"/>
      <c r="H341"/>
      <c r="I341"/>
      <c r="J341" s="56"/>
      <c r="K341" s="61"/>
      <c r="L341" s="61"/>
    </row>
    <row r="342" spans="1:12" ht="12.75" x14ac:dyDescent="0.2">
      <c r="A342"/>
      <c r="B342"/>
      <c r="C342"/>
      <c r="D342"/>
      <c r="E342"/>
      <c r="F342"/>
      <c r="G342"/>
      <c r="H342"/>
      <c r="I342"/>
      <c r="J342" s="56"/>
      <c r="K342" s="61"/>
      <c r="L342" s="61"/>
    </row>
    <row r="343" spans="1:12" ht="12.75" x14ac:dyDescent="0.2">
      <c r="A343"/>
      <c r="B343"/>
      <c r="C343"/>
      <c r="D343"/>
      <c r="E343"/>
      <c r="F343"/>
      <c r="G343"/>
      <c r="H343"/>
      <c r="I343"/>
      <c r="J343" s="56"/>
      <c r="K343" s="61"/>
      <c r="L343" s="61"/>
    </row>
    <row r="344" spans="1:12" ht="12.75" x14ac:dyDescent="0.2">
      <c r="A344"/>
      <c r="B344"/>
      <c r="C344"/>
      <c r="D344"/>
      <c r="E344"/>
      <c r="F344"/>
      <c r="G344"/>
      <c r="H344"/>
      <c r="I344"/>
      <c r="J344" s="56"/>
      <c r="K344" s="61"/>
      <c r="L344" s="61"/>
    </row>
    <row r="345" spans="1:12" ht="12.75" x14ac:dyDescent="0.2">
      <c r="A345"/>
      <c r="B345"/>
      <c r="C345"/>
      <c r="D345"/>
      <c r="E345"/>
      <c r="F345"/>
      <c r="G345"/>
      <c r="H345"/>
      <c r="I345"/>
      <c r="J345" s="56"/>
      <c r="K345" s="61"/>
      <c r="L345" s="61"/>
    </row>
    <row r="346" spans="1:12" ht="12.75" x14ac:dyDescent="0.2">
      <c r="A346"/>
      <c r="B346"/>
      <c r="C346"/>
      <c r="D346"/>
      <c r="E346"/>
      <c r="F346"/>
      <c r="G346"/>
      <c r="H346"/>
      <c r="I346"/>
      <c r="J346" s="56"/>
      <c r="K346" s="61"/>
      <c r="L346" s="61"/>
    </row>
    <row r="347" spans="1:12" ht="12.75" x14ac:dyDescent="0.2">
      <c r="A347"/>
      <c r="B347"/>
      <c r="C347"/>
      <c r="D347"/>
      <c r="E347"/>
      <c r="F347"/>
      <c r="G347"/>
      <c r="H347"/>
      <c r="I347"/>
      <c r="J347" s="56"/>
      <c r="K347" s="61"/>
      <c r="L347" s="61"/>
    </row>
    <row r="348" spans="1:12" ht="12.75" x14ac:dyDescent="0.2">
      <c r="A348"/>
      <c r="B348"/>
      <c r="C348"/>
      <c r="D348"/>
      <c r="E348"/>
      <c r="F348"/>
      <c r="G348"/>
      <c r="H348"/>
      <c r="I348"/>
      <c r="J348" s="56"/>
      <c r="K348" s="61"/>
      <c r="L348" s="61"/>
    </row>
    <row r="349" spans="1:12" ht="12.75" x14ac:dyDescent="0.2">
      <c r="A349"/>
      <c r="B349"/>
      <c r="C349"/>
      <c r="D349"/>
      <c r="E349"/>
      <c r="F349"/>
      <c r="G349"/>
      <c r="H349"/>
      <c r="I349"/>
      <c r="J349" s="56"/>
      <c r="K349" s="61"/>
      <c r="L349" s="61"/>
    </row>
    <row r="350" spans="1:12" ht="12.75" x14ac:dyDescent="0.2">
      <c r="A350"/>
      <c r="B350"/>
      <c r="C350"/>
      <c r="D350"/>
      <c r="E350"/>
      <c r="F350"/>
      <c r="G350"/>
      <c r="H350"/>
      <c r="I350"/>
      <c r="J350" s="56"/>
      <c r="K350" s="61"/>
      <c r="L350" s="61"/>
    </row>
    <row r="351" spans="1:12" ht="12.75" x14ac:dyDescent="0.2">
      <c r="A351"/>
      <c r="B351"/>
      <c r="C351"/>
      <c r="D351"/>
      <c r="E351"/>
      <c r="F351"/>
      <c r="G351"/>
      <c r="H351"/>
      <c r="I351"/>
      <c r="J351" s="56"/>
      <c r="K351" s="61"/>
      <c r="L351" s="61"/>
    </row>
    <row r="352" spans="1:12" ht="12.75" x14ac:dyDescent="0.2">
      <c r="A352"/>
      <c r="B352"/>
      <c r="C352"/>
      <c r="D352"/>
      <c r="E352"/>
      <c r="F352"/>
      <c r="G352"/>
      <c r="H352"/>
      <c r="I352"/>
      <c r="J352" s="56"/>
      <c r="K352" s="61"/>
      <c r="L352" s="61"/>
    </row>
    <row r="353" spans="1:12" ht="12.75" x14ac:dyDescent="0.2">
      <c r="A353"/>
      <c r="B353"/>
      <c r="C353"/>
      <c r="D353"/>
      <c r="E353"/>
      <c r="F353"/>
      <c r="G353"/>
      <c r="H353"/>
      <c r="I353"/>
      <c r="J353" s="56"/>
      <c r="K353" s="61"/>
      <c r="L353" s="61"/>
    </row>
    <row r="354" spans="1:12" ht="12.75" x14ac:dyDescent="0.2">
      <c r="A354"/>
      <c r="B354"/>
      <c r="C354"/>
      <c r="D354"/>
      <c r="E354"/>
      <c r="F354"/>
      <c r="G354"/>
      <c r="H354"/>
      <c r="I354"/>
      <c r="J354" s="56"/>
      <c r="K354" s="61"/>
      <c r="L354" s="61"/>
    </row>
    <row r="355" spans="1:12" ht="12.75" x14ac:dyDescent="0.2">
      <c r="A355"/>
      <c r="B355"/>
      <c r="C355"/>
      <c r="D355"/>
      <c r="E355"/>
      <c r="F355"/>
      <c r="G355"/>
      <c r="H355"/>
      <c r="I355"/>
      <c r="J355" s="56"/>
      <c r="K355" s="61"/>
      <c r="L355" s="61"/>
    </row>
    <row r="356" spans="1:12" ht="12.75" x14ac:dyDescent="0.2">
      <c r="A356"/>
      <c r="B356"/>
      <c r="C356"/>
      <c r="D356"/>
      <c r="E356"/>
      <c r="F356"/>
      <c r="G356"/>
      <c r="H356"/>
      <c r="I356"/>
      <c r="J356" s="56"/>
      <c r="K356" s="61"/>
      <c r="L356" s="61"/>
    </row>
    <row r="357" spans="1:12" ht="12.75" x14ac:dyDescent="0.2">
      <c r="A357"/>
      <c r="B357"/>
      <c r="C357"/>
      <c r="D357"/>
      <c r="E357"/>
      <c r="F357"/>
      <c r="G357"/>
      <c r="H357"/>
      <c r="I357"/>
      <c r="J357" s="56"/>
      <c r="K357" s="61"/>
      <c r="L357" s="61"/>
    </row>
    <row r="358" spans="1:12" ht="12.75" x14ac:dyDescent="0.2">
      <c r="A358"/>
      <c r="B358"/>
      <c r="C358"/>
      <c r="D358"/>
      <c r="E358"/>
      <c r="F358"/>
      <c r="G358"/>
      <c r="H358"/>
      <c r="I358"/>
      <c r="J358" s="56"/>
      <c r="K358" s="61"/>
      <c r="L358" s="61"/>
    </row>
    <row r="359" spans="1:12" ht="12.75" x14ac:dyDescent="0.2">
      <c r="A359"/>
      <c r="B359"/>
      <c r="C359"/>
      <c r="D359"/>
      <c r="E359"/>
      <c r="F359"/>
      <c r="G359"/>
      <c r="H359"/>
      <c r="I359"/>
      <c r="J359" s="56"/>
      <c r="K359" s="61"/>
      <c r="L359" s="61"/>
    </row>
    <row r="360" spans="1:12" ht="12.75" x14ac:dyDescent="0.2">
      <c r="A360"/>
      <c r="B360"/>
      <c r="C360"/>
      <c r="D360"/>
      <c r="E360"/>
      <c r="F360"/>
      <c r="G360"/>
      <c r="H360"/>
      <c r="I360"/>
      <c r="J360" s="56"/>
      <c r="K360" s="61"/>
      <c r="L360" s="61"/>
    </row>
    <row r="361" spans="1:12" ht="12.75" x14ac:dyDescent="0.2">
      <c r="A361"/>
      <c r="B361"/>
      <c r="C361"/>
      <c r="D361"/>
      <c r="E361"/>
      <c r="F361"/>
      <c r="G361"/>
      <c r="H361"/>
      <c r="I361"/>
      <c r="J361" s="56"/>
      <c r="K361" s="61"/>
      <c r="L361" s="61"/>
    </row>
    <row r="362" spans="1:12" ht="12.75" x14ac:dyDescent="0.2">
      <c r="A362"/>
      <c r="B362"/>
      <c r="C362"/>
      <c r="D362"/>
      <c r="E362"/>
      <c r="F362"/>
      <c r="G362"/>
      <c r="H362"/>
      <c r="I362"/>
      <c r="J362" s="56"/>
      <c r="K362" s="61"/>
      <c r="L362" s="61"/>
    </row>
    <row r="363" spans="1:12" ht="12.75" x14ac:dyDescent="0.2">
      <c r="A363"/>
      <c r="B363"/>
      <c r="C363"/>
      <c r="D363"/>
      <c r="E363"/>
      <c r="F363"/>
      <c r="G363"/>
      <c r="H363"/>
      <c r="I363"/>
      <c r="J363" s="56"/>
      <c r="K363" s="61"/>
      <c r="L363" s="61"/>
    </row>
    <row r="364" spans="1:12" ht="12.75" x14ac:dyDescent="0.2">
      <c r="A364"/>
      <c r="B364"/>
      <c r="C364"/>
      <c r="D364"/>
      <c r="E364"/>
      <c r="F364"/>
      <c r="G364"/>
      <c r="H364"/>
      <c r="I364"/>
      <c r="J364" s="56"/>
      <c r="K364" s="61"/>
      <c r="L364" s="61"/>
    </row>
    <row r="365" spans="1:12" ht="12.75" x14ac:dyDescent="0.2">
      <c r="A365"/>
      <c r="B365"/>
      <c r="C365"/>
      <c r="D365"/>
      <c r="E365"/>
      <c r="F365"/>
      <c r="G365"/>
      <c r="H365"/>
      <c r="I365"/>
      <c r="J365" s="56"/>
      <c r="K365" s="61"/>
      <c r="L365" s="61"/>
    </row>
    <row r="366" spans="1:12" ht="12.75" x14ac:dyDescent="0.2">
      <c r="A366"/>
      <c r="B366"/>
      <c r="C366"/>
      <c r="D366"/>
      <c r="E366"/>
      <c r="F366"/>
      <c r="G366"/>
      <c r="H366"/>
      <c r="I366"/>
      <c r="J366" s="56"/>
      <c r="K366" s="61"/>
      <c r="L366" s="61"/>
    </row>
    <row r="367" spans="1:12" ht="12.75" x14ac:dyDescent="0.2">
      <c r="A367"/>
      <c r="B367"/>
      <c r="C367"/>
      <c r="D367"/>
      <c r="E367"/>
      <c r="F367"/>
      <c r="G367"/>
      <c r="H367"/>
      <c r="I367"/>
      <c r="J367" s="56"/>
      <c r="K367" s="61"/>
      <c r="L367" s="61"/>
    </row>
    <row r="368" spans="1:12" ht="12.75" x14ac:dyDescent="0.2">
      <c r="A368"/>
      <c r="B368"/>
      <c r="C368"/>
      <c r="D368"/>
      <c r="E368"/>
      <c r="F368"/>
      <c r="G368"/>
      <c r="H368"/>
      <c r="I368"/>
      <c r="J368" s="56"/>
      <c r="K368" s="61"/>
      <c r="L368" s="61"/>
    </row>
    <row r="369" spans="1:12" ht="12.75" x14ac:dyDescent="0.2">
      <c r="A369"/>
      <c r="B369"/>
      <c r="C369"/>
      <c r="D369"/>
      <c r="E369"/>
      <c r="F369"/>
      <c r="G369"/>
      <c r="H369"/>
      <c r="I369"/>
      <c r="J369" s="56"/>
      <c r="K369" s="61"/>
      <c r="L369" s="61"/>
    </row>
    <row r="370" spans="1:12" ht="12.75" x14ac:dyDescent="0.2">
      <c r="A370"/>
      <c r="B370"/>
      <c r="C370"/>
      <c r="D370"/>
      <c r="E370"/>
      <c r="F370"/>
      <c r="G370"/>
      <c r="H370"/>
      <c r="I370"/>
      <c r="J370" s="56"/>
      <c r="K370" s="61"/>
      <c r="L370" s="61"/>
    </row>
    <row r="371" spans="1:12" ht="12.75" x14ac:dyDescent="0.2">
      <c r="A371"/>
      <c r="B371"/>
      <c r="C371"/>
      <c r="D371"/>
      <c r="E371"/>
      <c r="F371"/>
      <c r="G371"/>
      <c r="H371"/>
      <c r="I371"/>
      <c r="J371" s="56"/>
      <c r="K371" s="61"/>
      <c r="L371" s="61"/>
    </row>
    <row r="372" spans="1:12" ht="12.75" x14ac:dyDescent="0.2">
      <c r="A372"/>
      <c r="B372"/>
      <c r="C372"/>
      <c r="D372"/>
      <c r="E372"/>
      <c r="F372"/>
      <c r="G372"/>
      <c r="H372"/>
      <c r="I372"/>
      <c r="J372" s="56"/>
      <c r="K372" s="61"/>
      <c r="L372" s="61"/>
    </row>
    <row r="373" spans="1:12" ht="12.75" x14ac:dyDescent="0.2">
      <c r="A373"/>
      <c r="B373"/>
      <c r="C373"/>
      <c r="D373"/>
      <c r="E373"/>
      <c r="F373"/>
      <c r="G373"/>
      <c r="H373"/>
      <c r="I373"/>
      <c r="J373" s="56"/>
      <c r="K373" s="61"/>
      <c r="L373" s="61"/>
    </row>
    <row r="374" spans="1:12" ht="12.75" x14ac:dyDescent="0.2">
      <c r="A374"/>
      <c r="B374"/>
      <c r="C374"/>
      <c r="D374"/>
      <c r="E374"/>
      <c r="F374"/>
      <c r="G374"/>
      <c r="H374"/>
      <c r="I374"/>
      <c r="J374" s="56"/>
      <c r="K374" s="61"/>
      <c r="L374" s="61"/>
    </row>
    <row r="375" spans="1:12" ht="12.75" x14ac:dyDescent="0.2">
      <c r="A375"/>
      <c r="B375"/>
      <c r="C375"/>
      <c r="D375"/>
      <c r="E375"/>
      <c r="F375"/>
      <c r="G375"/>
      <c r="H375"/>
      <c r="I375"/>
      <c r="J375" s="56"/>
      <c r="K375" s="61"/>
      <c r="L375" s="61"/>
    </row>
    <row r="376" spans="1:12" ht="12.75" x14ac:dyDescent="0.2">
      <c r="A376"/>
      <c r="B376"/>
      <c r="C376"/>
      <c r="D376"/>
      <c r="E376"/>
      <c r="F376"/>
      <c r="G376"/>
      <c r="H376"/>
      <c r="I376"/>
      <c r="J376" s="56"/>
      <c r="K376" s="61"/>
      <c r="L376" s="61"/>
    </row>
    <row r="377" spans="1:12" ht="12.75" x14ac:dyDescent="0.2">
      <c r="A377"/>
      <c r="B377"/>
      <c r="C377"/>
      <c r="D377"/>
      <c r="E377"/>
      <c r="F377"/>
      <c r="G377"/>
      <c r="H377"/>
      <c r="I377"/>
      <c r="J377" s="56"/>
      <c r="K377" s="61"/>
      <c r="L377" s="61"/>
    </row>
    <row r="378" spans="1:12" ht="12.75" x14ac:dyDescent="0.2">
      <c r="A378"/>
      <c r="B378"/>
      <c r="C378"/>
      <c r="D378"/>
      <c r="E378"/>
      <c r="F378"/>
      <c r="G378"/>
      <c r="H378"/>
      <c r="I378"/>
      <c r="J378" s="56"/>
      <c r="K378" s="61"/>
      <c r="L378" s="61"/>
    </row>
    <row r="379" spans="1:12" ht="12.75" x14ac:dyDescent="0.2">
      <c r="A379"/>
      <c r="B379"/>
      <c r="C379"/>
      <c r="D379"/>
      <c r="E379"/>
      <c r="F379"/>
      <c r="G379"/>
      <c r="H379"/>
      <c r="I379"/>
      <c r="J379" s="56"/>
      <c r="K379" s="61"/>
      <c r="L379" s="61"/>
    </row>
    <row r="380" spans="1:12" ht="12.75" x14ac:dyDescent="0.2">
      <c r="A380"/>
      <c r="B380"/>
      <c r="C380"/>
      <c r="D380"/>
      <c r="E380"/>
      <c r="F380"/>
      <c r="G380"/>
      <c r="H380"/>
      <c r="I380"/>
      <c r="J380" s="56"/>
      <c r="K380" s="61"/>
      <c r="L380" s="61"/>
    </row>
    <row r="381" spans="1:12" ht="12.75" x14ac:dyDescent="0.2">
      <c r="A381"/>
      <c r="B381"/>
      <c r="C381"/>
      <c r="D381"/>
      <c r="E381"/>
      <c r="F381"/>
      <c r="G381"/>
      <c r="H381"/>
      <c r="I381"/>
      <c r="J381" s="56"/>
      <c r="K381" s="61"/>
      <c r="L381" s="61"/>
    </row>
    <row r="382" spans="1:12" ht="12.75" x14ac:dyDescent="0.2">
      <c r="A382"/>
      <c r="B382"/>
      <c r="C382"/>
      <c r="D382"/>
      <c r="E382"/>
      <c r="F382"/>
      <c r="G382"/>
      <c r="H382"/>
      <c r="I382"/>
      <c r="J382" s="56"/>
      <c r="K382" s="61"/>
      <c r="L382" s="61"/>
    </row>
    <row r="383" spans="1:12" ht="12.75" x14ac:dyDescent="0.2">
      <c r="A383"/>
      <c r="B383"/>
      <c r="C383"/>
      <c r="D383"/>
      <c r="E383"/>
      <c r="F383"/>
      <c r="G383"/>
      <c r="H383"/>
      <c r="I383"/>
      <c r="J383" s="56"/>
      <c r="K383" s="61"/>
      <c r="L383" s="61"/>
    </row>
    <row r="384" spans="1:12" ht="12.75" x14ac:dyDescent="0.2">
      <c r="A384"/>
      <c r="B384"/>
      <c r="C384"/>
      <c r="D384"/>
      <c r="E384"/>
      <c r="F384"/>
      <c r="G384"/>
      <c r="H384"/>
      <c r="I384"/>
      <c r="J384" s="56"/>
      <c r="K384" s="61"/>
      <c r="L384" s="61"/>
    </row>
    <row r="385" spans="1:12" ht="12.75" x14ac:dyDescent="0.2">
      <c r="A385"/>
      <c r="B385"/>
      <c r="C385"/>
      <c r="D385"/>
      <c r="E385"/>
      <c r="F385"/>
      <c r="G385"/>
      <c r="H385"/>
      <c r="I385"/>
      <c r="J385" s="56"/>
      <c r="K385" s="61"/>
      <c r="L385" s="61"/>
    </row>
    <row r="386" spans="1:12" ht="12.75" x14ac:dyDescent="0.2">
      <c r="A386"/>
      <c r="B386"/>
      <c r="C386"/>
      <c r="D386"/>
      <c r="E386"/>
      <c r="F386"/>
      <c r="G386"/>
      <c r="H386"/>
      <c r="I386"/>
      <c r="J386" s="56"/>
      <c r="K386" s="61"/>
      <c r="L386" s="61"/>
    </row>
    <row r="387" spans="1:12" ht="12.75" x14ac:dyDescent="0.2">
      <c r="A387"/>
      <c r="B387"/>
      <c r="C387"/>
      <c r="D387"/>
      <c r="E387"/>
      <c r="F387"/>
      <c r="G387"/>
      <c r="H387"/>
      <c r="I387"/>
      <c r="J387" s="56"/>
      <c r="K387" s="61"/>
      <c r="L387" s="61"/>
    </row>
    <row r="388" spans="1:12" ht="12.75" x14ac:dyDescent="0.2">
      <c r="A388"/>
      <c r="B388"/>
      <c r="C388"/>
      <c r="D388"/>
      <c r="E388"/>
      <c r="F388"/>
      <c r="G388"/>
      <c r="H388"/>
      <c r="I388"/>
      <c r="J388" s="56"/>
      <c r="K388" s="61"/>
      <c r="L388" s="61"/>
    </row>
    <row r="389" spans="1:12" ht="12.75" x14ac:dyDescent="0.2">
      <c r="A389"/>
      <c r="B389"/>
      <c r="C389"/>
      <c r="D389"/>
      <c r="E389"/>
      <c r="F389"/>
      <c r="G389"/>
      <c r="H389"/>
      <c r="I389"/>
      <c r="J389" s="56"/>
      <c r="K389" s="61"/>
      <c r="L389" s="61"/>
    </row>
    <row r="390" spans="1:12" ht="12.75" x14ac:dyDescent="0.2">
      <c r="A390"/>
      <c r="B390"/>
      <c r="C390"/>
      <c r="D390"/>
      <c r="E390"/>
      <c r="F390"/>
      <c r="G390"/>
      <c r="H390"/>
      <c r="I390"/>
      <c r="J390" s="56"/>
      <c r="K390" s="61"/>
      <c r="L390" s="61"/>
    </row>
    <row r="391" spans="1:12" ht="12.75" x14ac:dyDescent="0.2">
      <c r="A391"/>
      <c r="B391"/>
      <c r="C391"/>
      <c r="D391"/>
      <c r="E391"/>
      <c r="F391"/>
      <c r="G391"/>
      <c r="H391"/>
      <c r="I391"/>
      <c r="J391" s="56"/>
      <c r="K391" s="61"/>
      <c r="L391" s="61"/>
    </row>
    <row r="392" spans="1:12" ht="12.75" x14ac:dyDescent="0.2">
      <c r="A392"/>
      <c r="B392"/>
      <c r="C392"/>
      <c r="D392"/>
      <c r="E392"/>
      <c r="F392"/>
      <c r="G392"/>
      <c r="H392"/>
      <c r="I392"/>
      <c r="J392" s="56"/>
      <c r="K392" s="61"/>
      <c r="L392" s="61"/>
    </row>
    <row r="393" spans="1:12" ht="12.75" x14ac:dyDescent="0.2">
      <c r="A393"/>
      <c r="B393"/>
      <c r="C393"/>
      <c r="D393"/>
      <c r="E393"/>
      <c r="F393"/>
      <c r="G393"/>
      <c r="H393"/>
      <c r="I393"/>
      <c r="J393" s="56"/>
      <c r="K393" s="61"/>
      <c r="L393" s="61"/>
    </row>
    <row r="394" spans="1:12" ht="12.75" x14ac:dyDescent="0.2">
      <c r="A394"/>
      <c r="B394"/>
      <c r="C394"/>
      <c r="D394"/>
      <c r="E394"/>
      <c r="F394"/>
      <c r="G394"/>
      <c r="H394"/>
      <c r="I394"/>
      <c r="J394" s="56"/>
      <c r="K394" s="61"/>
      <c r="L394" s="61"/>
    </row>
    <row r="395" spans="1:12" ht="12.75" x14ac:dyDescent="0.2">
      <c r="A395"/>
      <c r="B395"/>
      <c r="C395"/>
      <c r="D395"/>
      <c r="E395"/>
      <c r="F395"/>
      <c r="G395"/>
      <c r="H395"/>
      <c r="I395"/>
      <c r="J395" s="56"/>
      <c r="K395" s="61"/>
      <c r="L395" s="61"/>
    </row>
    <row r="396" spans="1:12" ht="12.75" x14ac:dyDescent="0.2">
      <c r="A396"/>
      <c r="B396"/>
      <c r="C396"/>
      <c r="D396"/>
      <c r="E396"/>
      <c r="F396"/>
      <c r="G396"/>
      <c r="H396"/>
      <c r="I396"/>
      <c r="J396" s="56"/>
      <c r="K396" s="61"/>
      <c r="L396" s="61"/>
    </row>
    <row r="397" spans="1:12" ht="12.75" x14ac:dyDescent="0.2">
      <c r="A397"/>
      <c r="B397"/>
      <c r="C397"/>
      <c r="D397"/>
      <c r="E397"/>
      <c r="F397"/>
      <c r="G397"/>
      <c r="H397"/>
      <c r="I397"/>
      <c r="J397" s="56"/>
      <c r="K397" s="61"/>
      <c r="L397" s="61"/>
    </row>
    <row r="398" spans="1:12" ht="12.75" x14ac:dyDescent="0.2">
      <c r="A398"/>
      <c r="B398"/>
      <c r="C398"/>
      <c r="D398"/>
      <c r="E398"/>
      <c r="F398"/>
      <c r="G398"/>
      <c r="H398"/>
      <c r="I398"/>
      <c r="J398" s="56"/>
      <c r="K398" s="61"/>
      <c r="L398" s="61"/>
    </row>
    <row r="399" spans="1:12" ht="12.75" x14ac:dyDescent="0.2">
      <c r="A399"/>
      <c r="B399"/>
      <c r="C399"/>
      <c r="D399"/>
      <c r="E399"/>
      <c r="F399"/>
      <c r="G399"/>
      <c r="H399"/>
      <c r="I399"/>
      <c r="J399" s="56"/>
      <c r="K399" s="61"/>
      <c r="L399" s="61"/>
    </row>
    <row r="400" spans="1:12" ht="12.75" x14ac:dyDescent="0.2">
      <c r="A400"/>
      <c r="B400"/>
      <c r="C400"/>
      <c r="D400"/>
      <c r="E400"/>
      <c r="F400"/>
      <c r="G400"/>
      <c r="H400"/>
      <c r="I400"/>
      <c r="J400" s="56"/>
      <c r="K400" s="61"/>
      <c r="L400" s="61"/>
    </row>
    <row r="401" spans="1:12" ht="12.75" x14ac:dyDescent="0.2">
      <c r="A401"/>
      <c r="B401"/>
      <c r="C401"/>
      <c r="D401"/>
      <c r="E401"/>
      <c r="F401"/>
      <c r="G401"/>
      <c r="H401"/>
      <c r="I401"/>
      <c r="J401" s="56"/>
      <c r="K401" s="61"/>
      <c r="L401" s="61"/>
    </row>
    <row r="402" spans="1:12" ht="12.75" x14ac:dyDescent="0.2">
      <c r="A402"/>
      <c r="B402"/>
      <c r="C402"/>
      <c r="D402"/>
      <c r="E402"/>
      <c r="F402"/>
      <c r="G402"/>
      <c r="H402"/>
      <c r="I402"/>
      <c r="J402" s="56"/>
      <c r="K402" s="61"/>
      <c r="L402" s="61"/>
    </row>
    <row r="403" spans="1:12" ht="12.75" x14ac:dyDescent="0.2">
      <c r="A403"/>
      <c r="B403"/>
      <c r="C403"/>
      <c r="D403"/>
      <c r="E403"/>
      <c r="F403"/>
      <c r="G403"/>
      <c r="H403"/>
      <c r="I403"/>
      <c r="J403" s="56"/>
      <c r="K403" s="61"/>
      <c r="L403" s="61"/>
    </row>
    <row r="404" spans="1:12" ht="12.75" x14ac:dyDescent="0.2">
      <c r="A404"/>
      <c r="B404"/>
      <c r="C404"/>
      <c r="D404"/>
      <c r="E404"/>
      <c r="F404"/>
      <c r="G404"/>
      <c r="H404"/>
      <c r="I404"/>
      <c r="J404" s="56"/>
      <c r="K404" s="61"/>
      <c r="L404" s="61"/>
    </row>
    <row r="405" spans="1:12" ht="12.75" x14ac:dyDescent="0.2">
      <c r="A405"/>
      <c r="B405"/>
      <c r="C405"/>
      <c r="D405"/>
      <c r="E405"/>
      <c r="F405"/>
      <c r="G405"/>
      <c r="H405"/>
      <c r="I405"/>
      <c r="J405" s="56"/>
      <c r="K405" s="61"/>
      <c r="L405" s="61"/>
    </row>
    <row r="406" spans="1:12" ht="12.75" x14ac:dyDescent="0.2">
      <c r="A406"/>
      <c r="B406"/>
      <c r="C406"/>
      <c r="D406"/>
      <c r="E406"/>
      <c r="F406"/>
      <c r="G406"/>
      <c r="H406"/>
      <c r="I406"/>
      <c r="J406" s="56"/>
      <c r="K406" s="61"/>
      <c r="L406" s="61"/>
    </row>
    <row r="407" spans="1:12" ht="12.75" x14ac:dyDescent="0.2">
      <c r="A407"/>
      <c r="B407"/>
      <c r="C407"/>
      <c r="D407"/>
      <c r="E407"/>
      <c r="F407"/>
      <c r="G407"/>
      <c r="H407"/>
      <c r="I407"/>
      <c r="J407" s="56"/>
      <c r="K407" s="61"/>
      <c r="L407" s="61"/>
    </row>
    <row r="408" spans="1:12" ht="12.75" x14ac:dyDescent="0.2">
      <c r="A408"/>
      <c r="B408"/>
      <c r="C408"/>
      <c r="D408"/>
      <c r="E408"/>
      <c r="F408"/>
      <c r="G408"/>
      <c r="H408"/>
      <c r="I408"/>
      <c r="J408" s="56"/>
      <c r="K408" s="61"/>
      <c r="L408" s="61"/>
    </row>
    <row r="409" spans="1:12" ht="12.75" x14ac:dyDescent="0.2">
      <c r="A409"/>
      <c r="B409"/>
      <c r="C409"/>
      <c r="D409"/>
      <c r="E409"/>
      <c r="F409"/>
      <c r="G409"/>
      <c r="H409"/>
      <c r="I409"/>
      <c r="J409" s="56"/>
      <c r="K409" s="61"/>
      <c r="L409" s="61"/>
    </row>
    <row r="410" spans="1:12" ht="12.75" x14ac:dyDescent="0.2">
      <c r="A410"/>
      <c r="B410"/>
      <c r="C410"/>
      <c r="D410"/>
      <c r="E410"/>
      <c r="F410"/>
      <c r="G410"/>
      <c r="H410"/>
      <c r="I410"/>
      <c r="J410" s="56"/>
      <c r="K410" s="61"/>
      <c r="L410" s="61"/>
    </row>
    <row r="411" spans="1:12" ht="12.75" x14ac:dyDescent="0.2">
      <c r="A411"/>
      <c r="B411"/>
      <c r="C411"/>
      <c r="D411"/>
      <c r="E411"/>
      <c r="F411"/>
      <c r="G411"/>
      <c r="H411"/>
      <c r="I411"/>
      <c r="J411" s="56"/>
      <c r="K411" s="61"/>
      <c r="L411" s="61"/>
    </row>
    <row r="412" spans="1:12" ht="12.75" x14ac:dyDescent="0.2">
      <c r="A412"/>
      <c r="B412"/>
      <c r="C412"/>
      <c r="D412"/>
      <c r="E412"/>
      <c r="F412"/>
      <c r="G412"/>
      <c r="H412"/>
      <c r="I412"/>
      <c r="J412" s="56"/>
      <c r="K412" s="61"/>
      <c r="L412" s="61"/>
    </row>
    <row r="413" spans="1:12" ht="12.75" x14ac:dyDescent="0.2">
      <c r="A413"/>
      <c r="B413"/>
      <c r="C413"/>
      <c r="D413"/>
      <c r="E413"/>
      <c r="F413"/>
      <c r="G413"/>
      <c r="H413"/>
      <c r="I413"/>
      <c r="J413" s="56"/>
      <c r="K413" s="61"/>
      <c r="L413" s="61"/>
    </row>
    <row r="414" spans="1:12" ht="12.75" x14ac:dyDescent="0.2">
      <c r="A414"/>
      <c r="B414"/>
      <c r="C414"/>
      <c r="D414"/>
      <c r="E414"/>
      <c r="F414"/>
      <c r="G414"/>
      <c r="H414"/>
      <c r="I414"/>
      <c r="J414" s="56"/>
      <c r="K414" s="61"/>
      <c r="L414" s="61"/>
    </row>
    <row r="415" spans="1:12" ht="12.75" x14ac:dyDescent="0.2">
      <c r="A415"/>
      <c r="B415"/>
      <c r="C415"/>
      <c r="D415"/>
      <c r="E415"/>
      <c r="F415"/>
      <c r="G415"/>
      <c r="H415"/>
      <c r="I415"/>
      <c r="J415" s="56"/>
      <c r="K415" s="61"/>
      <c r="L415" s="61"/>
    </row>
    <row r="416" spans="1:12" ht="12.75" x14ac:dyDescent="0.2">
      <c r="A416"/>
      <c r="B416"/>
      <c r="C416"/>
      <c r="D416"/>
      <c r="E416"/>
      <c r="F416"/>
      <c r="G416"/>
      <c r="H416"/>
      <c r="I416"/>
      <c r="J416" s="56"/>
      <c r="K416" s="61"/>
      <c r="L416" s="61"/>
    </row>
    <row r="417" spans="1:12" ht="12.75" x14ac:dyDescent="0.2">
      <c r="A417"/>
      <c r="B417"/>
      <c r="C417"/>
      <c r="D417"/>
      <c r="E417"/>
      <c r="F417"/>
      <c r="G417"/>
      <c r="H417"/>
      <c r="I417"/>
      <c r="J417" s="56"/>
      <c r="K417" s="61"/>
      <c r="L417" s="61"/>
    </row>
    <row r="418" spans="1:12" ht="12.75" x14ac:dyDescent="0.2">
      <c r="A418"/>
      <c r="B418"/>
      <c r="C418"/>
      <c r="D418"/>
      <c r="E418"/>
      <c r="F418"/>
      <c r="G418"/>
      <c r="H418"/>
      <c r="I418"/>
      <c r="J418" s="56"/>
      <c r="K418" s="61"/>
      <c r="L418" s="61"/>
    </row>
    <row r="419" spans="1:12" ht="12.75" x14ac:dyDescent="0.2">
      <c r="A419"/>
      <c r="B419"/>
      <c r="C419"/>
      <c r="D419"/>
      <c r="E419"/>
      <c r="F419"/>
      <c r="G419"/>
      <c r="H419"/>
      <c r="I419"/>
      <c r="J419" s="56"/>
      <c r="K419" s="61"/>
      <c r="L419" s="61"/>
    </row>
    <row r="420" spans="1:12" ht="12.75" x14ac:dyDescent="0.2">
      <c r="A420"/>
      <c r="B420"/>
      <c r="C420"/>
      <c r="D420"/>
      <c r="E420"/>
      <c r="F420"/>
      <c r="G420"/>
      <c r="H420"/>
      <c r="I420"/>
      <c r="J420" s="56"/>
      <c r="K420" s="61"/>
      <c r="L420" s="61"/>
    </row>
    <row r="421" spans="1:12" ht="12.75" x14ac:dyDescent="0.2">
      <c r="A421"/>
      <c r="B421"/>
      <c r="C421"/>
      <c r="D421"/>
      <c r="E421"/>
      <c r="F421"/>
      <c r="G421"/>
      <c r="H421"/>
      <c r="I421"/>
      <c r="J421" s="56"/>
      <c r="K421" s="61"/>
      <c r="L421" s="61"/>
    </row>
    <row r="422" spans="1:12" ht="12.75" x14ac:dyDescent="0.2">
      <c r="A422"/>
      <c r="B422"/>
      <c r="C422"/>
      <c r="D422"/>
      <c r="E422"/>
      <c r="F422"/>
      <c r="G422"/>
      <c r="H422"/>
      <c r="I422"/>
      <c r="J422" s="56"/>
      <c r="K422" s="61"/>
      <c r="L422" s="61"/>
    </row>
    <row r="423" spans="1:12" ht="12.75" x14ac:dyDescent="0.2">
      <c r="A423"/>
      <c r="B423"/>
      <c r="C423"/>
      <c r="D423"/>
      <c r="E423"/>
      <c r="F423"/>
      <c r="G423"/>
      <c r="H423"/>
      <c r="I423"/>
      <c r="J423" s="56"/>
      <c r="K423" s="61"/>
      <c r="L423" s="61"/>
    </row>
    <row r="424" spans="1:12" ht="12.75" x14ac:dyDescent="0.2">
      <c r="A424"/>
      <c r="B424"/>
      <c r="C424"/>
      <c r="D424"/>
      <c r="E424"/>
      <c r="F424"/>
      <c r="G424"/>
      <c r="H424"/>
      <c r="I424"/>
      <c r="J424" s="56"/>
      <c r="K424" s="61"/>
      <c r="L424" s="61"/>
    </row>
    <row r="425" spans="1:12" ht="12.75" x14ac:dyDescent="0.2">
      <c r="A425"/>
      <c r="B425"/>
      <c r="C425"/>
      <c r="D425"/>
      <c r="E425"/>
      <c r="F425"/>
      <c r="G425"/>
      <c r="H425"/>
      <c r="I425"/>
      <c r="J425" s="56"/>
      <c r="K425" s="61"/>
      <c r="L425" s="61"/>
    </row>
    <row r="426" spans="1:12" ht="12.75" x14ac:dyDescent="0.2">
      <c r="A426"/>
      <c r="B426"/>
      <c r="C426"/>
      <c r="D426"/>
      <c r="E426"/>
      <c r="F426"/>
      <c r="G426"/>
      <c r="H426"/>
      <c r="I426"/>
      <c r="J426" s="56"/>
      <c r="K426" s="61"/>
      <c r="L426" s="61"/>
    </row>
    <row r="427" spans="1:12" ht="12.75" x14ac:dyDescent="0.2">
      <c r="A427"/>
      <c r="B427"/>
      <c r="C427"/>
      <c r="D427"/>
      <c r="E427"/>
      <c r="F427"/>
      <c r="G427"/>
      <c r="H427"/>
      <c r="I427"/>
      <c r="J427" s="56"/>
      <c r="K427" s="61"/>
      <c r="L427" s="61"/>
    </row>
    <row r="428" spans="1:12" ht="12.75" x14ac:dyDescent="0.2">
      <c r="A428"/>
      <c r="B428"/>
      <c r="C428"/>
      <c r="D428"/>
      <c r="E428"/>
      <c r="F428"/>
      <c r="G428"/>
      <c r="H428"/>
      <c r="I428"/>
      <c r="J428" s="56"/>
      <c r="K428" s="61"/>
      <c r="L428" s="61"/>
    </row>
    <row r="429" spans="1:12" ht="12.75" x14ac:dyDescent="0.2">
      <c r="A429"/>
      <c r="B429"/>
      <c r="C429"/>
      <c r="D429"/>
      <c r="E429"/>
      <c r="F429"/>
      <c r="G429"/>
      <c r="H429"/>
      <c r="I429"/>
      <c r="J429" s="56"/>
      <c r="K429" s="61"/>
      <c r="L429" s="61"/>
    </row>
    <row r="430" spans="1:12" ht="12.75" x14ac:dyDescent="0.2">
      <c r="A430"/>
      <c r="B430"/>
      <c r="C430"/>
      <c r="D430"/>
      <c r="E430"/>
      <c r="F430"/>
      <c r="G430"/>
      <c r="H430"/>
      <c r="I430"/>
      <c r="J430" s="56"/>
      <c r="K430" s="61"/>
      <c r="L430" s="61"/>
    </row>
    <row r="431" spans="1:12" ht="12.75" x14ac:dyDescent="0.2">
      <c r="A431"/>
      <c r="B431"/>
      <c r="C431"/>
      <c r="D431"/>
      <c r="E431"/>
      <c r="F431"/>
      <c r="G431"/>
      <c r="H431"/>
      <c r="I431"/>
      <c r="J431" s="56"/>
      <c r="K431" s="61"/>
      <c r="L431" s="61"/>
    </row>
    <row r="432" spans="1:12" ht="12.75" x14ac:dyDescent="0.2">
      <c r="A432"/>
      <c r="B432"/>
      <c r="C432"/>
      <c r="D432"/>
      <c r="E432"/>
      <c r="F432"/>
      <c r="G432"/>
      <c r="H432"/>
      <c r="I432"/>
      <c r="J432" s="56"/>
      <c r="K432" s="61"/>
      <c r="L432" s="61"/>
    </row>
    <row r="433" spans="1:12" ht="12.75" x14ac:dyDescent="0.2">
      <c r="A433"/>
      <c r="B433"/>
      <c r="C433"/>
      <c r="D433"/>
      <c r="E433"/>
      <c r="F433"/>
      <c r="G433"/>
      <c r="H433"/>
      <c r="I433"/>
      <c r="J433" s="56"/>
      <c r="K433" s="61"/>
      <c r="L433" s="61"/>
    </row>
    <row r="434" spans="1:12" ht="12.75" x14ac:dyDescent="0.2">
      <c r="A434"/>
      <c r="B434"/>
      <c r="C434"/>
      <c r="D434"/>
      <c r="E434"/>
      <c r="F434"/>
      <c r="G434"/>
      <c r="H434"/>
      <c r="I434"/>
      <c r="J434" s="56"/>
      <c r="K434" s="61"/>
      <c r="L434" s="61"/>
    </row>
    <row r="435" spans="1:12" ht="12.75" x14ac:dyDescent="0.2">
      <c r="A435"/>
      <c r="B435"/>
      <c r="C435"/>
      <c r="D435"/>
      <c r="E435"/>
      <c r="F435"/>
      <c r="G435"/>
      <c r="H435"/>
      <c r="I435"/>
      <c r="J435" s="56"/>
      <c r="K435" s="61"/>
      <c r="L435" s="61"/>
    </row>
    <row r="436" spans="1:12" ht="12.75" x14ac:dyDescent="0.2">
      <c r="A436"/>
      <c r="B436"/>
      <c r="C436"/>
      <c r="D436"/>
      <c r="E436"/>
      <c r="F436"/>
      <c r="G436"/>
      <c r="H436"/>
      <c r="I436"/>
      <c r="J436" s="56"/>
      <c r="K436" s="61"/>
      <c r="L436" s="61"/>
    </row>
    <row r="437" spans="1:12" ht="12.75" x14ac:dyDescent="0.2">
      <c r="A437"/>
      <c r="B437"/>
      <c r="C437"/>
      <c r="D437"/>
      <c r="E437"/>
      <c r="F437"/>
      <c r="G437"/>
      <c r="H437"/>
      <c r="I437"/>
      <c r="J437" s="56"/>
      <c r="K437" s="61"/>
      <c r="L437" s="61"/>
    </row>
    <row r="438" spans="1:12" ht="12.75" x14ac:dyDescent="0.2">
      <c r="A438"/>
      <c r="B438"/>
      <c r="C438"/>
      <c r="D438"/>
      <c r="E438"/>
      <c r="F438"/>
      <c r="G438"/>
      <c r="H438"/>
      <c r="I438"/>
      <c r="J438" s="56"/>
      <c r="K438" s="61"/>
      <c r="L438" s="61"/>
    </row>
    <row r="439" spans="1:12" ht="12.75" x14ac:dyDescent="0.2">
      <c r="A439"/>
      <c r="B439"/>
      <c r="C439"/>
      <c r="D439"/>
      <c r="E439"/>
      <c r="F439"/>
      <c r="G439"/>
      <c r="H439"/>
      <c r="I439"/>
      <c r="J439" s="56"/>
      <c r="K439" s="61"/>
      <c r="L439" s="61"/>
    </row>
    <row r="440" spans="1:12" ht="12.75" x14ac:dyDescent="0.2">
      <c r="A440"/>
      <c r="B440"/>
      <c r="C440"/>
      <c r="D440"/>
      <c r="E440"/>
      <c r="F440"/>
      <c r="G440"/>
      <c r="H440"/>
      <c r="I440"/>
      <c r="J440" s="56"/>
      <c r="K440" s="61"/>
      <c r="L440" s="61"/>
    </row>
    <row r="441" spans="1:12" ht="12.75" x14ac:dyDescent="0.2">
      <c r="A441"/>
      <c r="B441"/>
      <c r="C441"/>
      <c r="D441"/>
      <c r="E441"/>
      <c r="F441"/>
      <c r="G441"/>
      <c r="H441"/>
      <c r="I441"/>
      <c r="J441" s="56"/>
      <c r="K441" s="61"/>
      <c r="L441" s="61"/>
    </row>
    <row r="442" spans="1:12" ht="12.75" x14ac:dyDescent="0.2">
      <c r="A442"/>
      <c r="B442"/>
      <c r="C442"/>
      <c r="D442"/>
      <c r="E442"/>
      <c r="F442"/>
      <c r="G442"/>
      <c r="H442"/>
      <c r="I442"/>
      <c r="J442" s="56"/>
      <c r="K442" s="61"/>
      <c r="L442" s="61"/>
    </row>
    <row r="443" spans="1:12" ht="12.75" x14ac:dyDescent="0.2">
      <c r="A443"/>
      <c r="B443"/>
      <c r="C443"/>
      <c r="D443"/>
      <c r="E443"/>
      <c r="F443"/>
      <c r="G443"/>
      <c r="H443"/>
      <c r="I443"/>
      <c r="J443" s="56"/>
      <c r="K443" s="61"/>
      <c r="L443" s="61"/>
    </row>
    <row r="444" spans="1:12" ht="12.75" x14ac:dyDescent="0.2">
      <c r="A444"/>
      <c r="B444"/>
      <c r="C444"/>
      <c r="D444"/>
      <c r="E444"/>
      <c r="F444"/>
      <c r="G444"/>
      <c r="H444"/>
      <c r="I444"/>
      <c r="J444" s="56"/>
      <c r="K444" s="61"/>
      <c r="L444" s="61"/>
    </row>
    <row r="445" spans="1:12" ht="12.75" x14ac:dyDescent="0.2">
      <c r="A445"/>
      <c r="B445"/>
      <c r="C445"/>
      <c r="D445"/>
      <c r="E445"/>
      <c r="F445"/>
      <c r="G445"/>
      <c r="H445"/>
      <c r="I445"/>
      <c r="J445" s="56"/>
      <c r="K445" s="61"/>
      <c r="L445" s="61"/>
    </row>
    <row r="446" spans="1:12" ht="12.75" x14ac:dyDescent="0.2">
      <c r="A446"/>
      <c r="B446"/>
      <c r="C446"/>
      <c r="D446"/>
      <c r="E446"/>
      <c r="F446"/>
      <c r="G446"/>
      <c r="H446"/>
      <c r="I446"/>
      <c r="J446" s="56"/>
      <c r="K446" s="61"/>
      <c r="L446" s="61"/>
    </row>
    <row r="447" spans="1:12" ht="12.75" x14ac:dyDescent="0.2">
      <c r="A447"/>
      <c r="B447"/>
      <c r="C447"/>
      <c r="D447"/>
      <c r="E447"/>
      <c r="F447"/>
      <c r="G447"/>
      <c r="H447"/>
      <c r="I447"/>
      <c r="J447" s="56"/>
      <c r="K447" s="61"/>
      <c r="L447" s="61"/>
    </row>
    <row r="448" spans="1:12" ht="12.75" x14ac:dyDescent="0.2">
      <c r="A448"/>
      <c r="B448"/>
      <c r="C448"/>
      <c r="D448"/>
      <c r="E448"/>
      <c r="F448"/>
      <c r="G448"/>
      <c r="H448"/>
      <c r="I448"/>
      <c r="J448" s="56"/>
      <c r="K448" s="61"/>
      <c r="L448" s="61"/>
    </row>
    <row r="449" spans="1:12" ht="12.75" x14ac:dyDescent="0.2">
      <c r="A449"/>
      <c r="B449"/>
      <c r="C449"/>
      <c r="D449"/>
      <c r="E449"/>
      <c r="F449"/>
      <c r="G449"/>
      <c r="H449"/>
      <c r="I449"/>
      <c r="J449" s="56"/>
      <c r="K449" s="61"/>
      <c r="L449" s="61"/>
    </row>
    <row r="450" spans="1:12" ht="12.75" x14ac:dyDescent="0.2">
      <c r="A450"/>
      <c r="B450"/>
      <c r="C450"/>
      <c r="D450"/>
      <c r="E450"/>
      <c r="F450"/>
      <c r="G450"/>
      <c r="H450"/>
      <c r="I450"/>
      <c r="J450" s="56"/>
      <c r="K450" s="61"/>
      <c r="L450" s="61"/>
    </row>
    <row r="451" spans="1:12" ht="12.75" x14ac:dyDescent="0.2">
      <c r="A451"/>
      <c r="B451"/>
      <c r="C451"/>
      <c r="D451"/>
      <c r="E451"/>
      <c r="F451"/>
      <c r="G451"/>
      <c r="H451"/>
      <c r="I451"/>
      <c r="J451" s="56"/>
      <c r="K451" s="61"/>
      <c r="L451" s="61"/>
    </row>
    <row r="452" spans="1:12" ht="12.75" x14ac:dyDescent="0.2">
      <c r="A452"/>
      <c r="B452"/>
      <c r="C452"/>
      <c r="D452"/>
      <c r="E452"/>
      <c r="F452"/>
      <c r="G452"/>
      <c r="H452"/>
      <c r="I452"/>
      <c r="J452" s="56"/>
      <c r="K452" s="61"/>
      <c r="L452" s="61"/>
    </row>
    <row r="453" spans="1:12" ht="12.75" x14ac:dyDescent="0.2">
      <c r="A453"/>
      <c r="B453"/>
      <c r="C453"/>
      <c r="D453"/>
      <c r="E453"/>
      <c r="F453"/>
      <c r="G453"/>
      <c r="H453"/>
      <c r="I453"/>
      <c r="J453" s="56"/>
      <c r="K453" s="61"/>
      <c r="L453" s="61"/>
    </row>
    <row r="454" spans="1:12" ht="12.75" x14ac:dyDescent="0.2">
      <c r="A454"/>
      <c r="B454"/>
      <c r="C454"/>
      <c r="D454"/>
      <c r="E454"/>
      <c r="F454"/>
      <c r="G454"/>
      <c r="H454"/>
      <c r="I454"/>
      <c r="J454" s="56"/>
      <c r="K454" s="61"/>
      <c r="L454" s="61"/>
    </row>
    <row r="455" spans="1:12" ht="12.75" x14ac:dyDescent="0.2">
      <c r="A455"/>
      <c r="B455"/>
      <c r="C455"/>
      <c r="D455"/>
      <c r="E455"/>
      <c r="F455"/>
      <c r="G455"/>
      <c r="H455"/>
      <c r="I455"/>
      <c r="J455" s="56"/>
      <c r="K455" s="61"/>
      <c r="L455" s="61"/>
    </row>
    <row r="456" spans="1:12" ht="12.75" x14ac:dyDescent="0.2">
      <c r="A456"/>
      <c r="B456"/>
      <c r="C456"/>
      <c r="D456"/>
      <c r="E456"/>
      <c r="F456"/>
      <c r="G456"/>
      <c r="H456"/>
      <c r="I456"/>
      <c r="J456" s="56"/>
      <c r="K456" s="61"/>
      <c r="L456" s="61"/>
    </row>
    <row r="457" spans="1:12" ht="12.75" x14ac:dyDescent="0.2">
      <c r="A457"/>
      <c r="B457"/>
      <c r="C457"/>
      <c r="D457"/>
      <c r="E457"/>
      <c r="F457"/>
      <c r="G457"/>
      <c r="H457"/>
      <c r="I457"/>
      <c r="J457" s="56"/>
      <c r="K457" s="61"/>
      <c r="L457" s="61"/>
    </row>
    <row r="458" spans="1:12" ht="12.75" x14ac:dyDescent="0.2">
      <c r="A458"/>
      <c r="B458"/>
      <c r="C458"/>
      <c r="D458"/>
      <c r="E458"/>
      <c r="F458"/>
      <c r="G458"/>
      <c r="H458"/>
      <c r="I458"/>
      <c r="J458" s="56"/>
      <c r="K458" s="61"/>
      <c r="L458" s="61"/>
    </row>
    <row r="459" spans="1:12" ht="12.75" x14ac:dyDescent="0.2">
      <c r="A459"/>
      <c r="B459"/>
      <c r="C459"/>
      <c r="D459"/>
      <c r="E459"/>
      <c r="F459"/>
      <c r="G459"/>
      <c r="H459"/>
      <c r="I459"/>
      <c r="J459" s="56"/>
      <c r="K459" s="61"/>
      <c r="L459" s="61"/>
    </row>
    <row r="460" spans="1:12" ht="12.75" x14ac:dyDescent="0.2">
      <c r="A460"/>
      <c r="B460"/>
      <c r="C460"/>
      <c r="D460"/>
      <c r="E460"/>
      <c r="F460"/>
      <c r="G460"/>
      <c r="H460"/>
      <c r="I460"/>
      <c r="J460" s="56"/>
      <c r="K460" s="61"/>
      <c r="L460" s="61"/>
    </row>
    <row r="461" spans="1:12" ht="12.75" x14ac:dyDescent="0.2">
      <c r="A461"/>
      <c r="B461"/>
      <c r="C461"/>
      <c r="D461"/>
      <c r="E461"/>
      <c r="F461"/>
      <c r="G461"/>
      <c r="H461"/>
      <c r="I461"/>
      <c r="J461" s="56"/>
      <c r="K461" s="61"/>
      <c r="L461" s="61"/>
    </row>
    <row r="462" spans="1:12" ht="12.75" x14ac:dyDescent="0.2">
      <c r="A462"/>
      <c r="B462"/>
      <c r="C462"/>
      <c r="D462"/>
      <c r="E462"/>
      <c r="F462"/>
      <c r="G462"/>
      <c r="H462"/>
      <c r="I462"/>
      <c r="J462" s="56"/>
      <c r="K462" s="61"/>
      <c r="L462" s="61"/>
    </row>
    <row r="463" spans="1:12" ht="12.75" x14ac:dyDescent="0.2">
      <c r="A463"/>
      <c r="B463"/>
      <c r="C463"/>
      <c r="D463"/>
      <c r="E463"/>
      <c r="F463"/>
      <c r="G463"/>
      <c r="H463"/>
      <c r="I463"/>
      <c r="J463" s="56"/>
      <c r="K463" s="61"/>
      <c r="L463" s="61"/>
    </row>
  </sheetData>
  <phoneticPr fontId="0" type="noConversion"/>
  <printOptions gridLines="1"/>
  <pageMargins left="0.24" right="0.15748031496062992" top="0.59055118110236227" bottom="0.78740157480314965" header="0.31496062992125984" footer="0.51181102362204722"/>
  <pageSetup paperSize="9" scale="82" orientation="portrait" verticalDpi="300" r:id="rId1"/>
  <headerFooter alignWithMargins="0">
    <oddFooter>&amp;L&amp;"Arial,Italic"&amp;9&amp;D, &amp;T&amp;R&amp;9&amp;P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55</vt:i4>
      </vt:variant>
      <vt:variant>
        <vt:lpstr>Named Ranges</vt:lpstr>
      </vt:variant>
      <vt:variant>
        <vt:i4>214</vt:i4>
      </vt:variant>
    </vt:vector>
  </HeadingPairs>
  <TitlesOfParts>
    <vt:vector size="269" baseType="lpstr">
      <vt:lpstr>Sheet1</vt:lpstr>
      <vt:lpstr>Sheet2</vt:lpstr>
      <vt:lpstr>Transactions</vt:lpstr>
      <vt:lpstr>Date_Lup</vt:lpstr>
      <vt:lpstr>GLCat</vt:lpstr>
      <vt:lpstr>GLCatPivot</vt:lpstr>
      <vt:lpstr>Categories</vt:lpstr>
      <vt:lpstr>Lookup</vt:lpstr>
      <vt:lpstr>Ledger Transaction Details</vt:lpstr>
      <vt:lpstr>Instructions</vt:lpstr>
      <vt:lpstr>MENU</vt:lpstr>
      <vt:lpstr>Date_Lup2</vt:lpstr>
      <vt:lpstr>admin exp</vt:lpstr>
      <vt:lpstr>Detail Income</vt:lpstr>
      <vt:lpstr>Summ Income</vt:lpstr>
      <vt:lpstr>Accounts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30</vt:lpstr>
      <vt:lpstr>31</vt:lpstr>
      <vt:lpstr>32</vt:lpstr>
      <vt:lpstr>Sheet3</vt:lpstr>
      <vt:lpstr>33</vt:lpstr>
      <vt:lpstr>Sheet4</vt:lpstr>
      <vt:lpstr>Sheet5</vt:lpstr>
      <vt:lpstr>Sheet6</vt:lpstr>
      <vt:lpstr>Sheet7</vt:lpstr>
      <vt:lpstr>Accpac BS</vt:lpstr>
      <vt:lpstr>Balance Summary</vt:lpstr>
      <vt:lpstr>Sheet1!ACCOUNTEXSEG</vt:lpstr>
      <vt:lpstr>Transactions!ACCOUNTEXSEG</vt:lpstr>
      <vt:lpstr>AccountGroupCode</vt:lpstr>
      <vt:lpstr>Sheet1!ACCOUNTNAME</vt:lpstr>
      <vt:lpstr>Transactions!ACCOUNTNAME</vt:lpstr>
      <vt:lpstr>Sheet1!ACCOUNTNO</vt:lpstr>
      <vt:lpstr>Transactions!ACCOUNTNO</vt:lpstr>
      <vt:lpstr>Sheet1!ACCTBAL</vt:lpstr>
      <vt:lpstr>Sheet4!ACCTDESC</vt:lpstr>
      <vt:lpstr>Sheet5!ACCTDESC</vt:lpstr>
      <vt:lpstr>Sheet4!ACCTFMTTD</vt:lpstr>
      <vt:lpstr>Sheet5!ACCTFMTTD</vt:lpstr>
      <vt:lpstr>GLCat!ACCTGRPCOD</vt:lpstr>
      <vt:lpstr>GLCat!ACCTGRPDES</vt:lpstr>
      <vt:lpstr>Sheet6!ACCTID</vt:lpstr>
      <vt:lpstr>Sheet1!ACCTTYPE</vt:lpstr>
      <vt:lpstr>Transactions!ACCTTYPE</vt:lpstr>
      <vt:lpstr>Actual_1</vt:lpstr>
      <vt:lpstr>Actual_10</vt:lpstr>
      <vt:lpstr>Actual_11</vt:lpstr>
      <vt:lpstr>Actual_12</vt:lpstr>
      <vt:lpstr>Actual_2</vt:lpstr>
      <vt:lpstr>Actual_3</vt:lpstr>
      <vt:lpstr>Actual_4</vt:lpstr>
      <vt:lpstr>Actual_5</vt:lpstr>
      <vt:lpstr>Actual_6</vt:lpstr>
      <vt:lpstr>Actual_7</vt:lpstr>
      <vt:lpstr>Actual_8</vt:lpstr>
      <vt:lpstr>Actual_9</vt:lpstr>
      <vt:lpstr>Actual_Mnth</vt:lpstr>
      <vt:lpstr>Actual_Qtr1</vt:lpstr>
      <vt:lpstr>Actual_Qtr2</vt:lpstr>
      <vt:lpstr>Actual_Qtr3</vt:lpstr>
      <vt:lpstr>Actual_Qtr4</vt:lpstr>
      <vt:lpstr>Actual_YTD</vt:lpstr>
      <vt:lpstr>Sheet1!ACTUAL01</vt:lpstr>
      <vt:lpstr>Sheet1!ACTUAL02</vt:lpstr>
      <vt:lpstr>Sheet1!ACTUAL03</vt:lpstr>
      <vt:lpstr>Sheet1!ACTUAL04</vt:lpstr>
      <vt:lpstr>Sheet1!ACTUAL05</vt:lpstr>
      <vt:lpstr>Sheet1!ACTUAL06</vt:lpstr>
      <vt:lpstr>Sheet1!ACTUAL07</vt:lpstr>
      <vt:lpstr>Sheet1!ACTUAL08</vt:lpstr>
      <vt:lpstr>Sheet1!ACTUAL09</vt:lpstr>
      <vt:lpstr>Sheet1!ACTUAL10</vt:lpstr>
      <vt:lpstr>Sheet1!ACTUAL11</vt:lpstr>
      <vt:lpstr>Sheet1!ACTUAL12</vt:lpstr>
      <vt:lpstr>Sheet1!ACTUAL13</vt:lpstr>
      <vt:lpstr>AllocationsRequired</vt:lpstr>
      <vt:lpstr>Transactions!AUDITDATE</vt:lpstr>
      <vt:lpstr>Transactions!AUDITUSER</vt:lpstr>
      <vt:lpstr>Sheet1!AUDTORG</vt:lpstr>
      <vt:lpstr>Sheet7!Bal</vt:lpstr>
      <vt:lpstr>Transactions!BATCHNO</vt:lpstr>
      <vt:lpstr>Budget_1</vt:lpstr>
      <vt:lpstr>Budget_10</vt:lpstr>
      <vt:lpstr>Budget_11</vt:lpstr>
      <vt:lpstr>Budget_12</vt:lpstr>
      <vt:lpstr>Budget_2</vt:lpstr>
      <vt:lpstr>Budget_3</vt:lpstr>
      <vt:lpstr>Budget_4</vt:lpstr>
      <vt:lpstr>Budget_5</vt:lpstr>
      <vt:lpstr>Budget_6</vt:lpstr>
      <vt:lpstr>Budget_7</vt:lpstr>
      <vt:lpstr>Budget_8</vt:lpstr>
      <vt:lpstr>Budget_9</vt:lpstr>
      <vt:lpstr>Budget_Mnth</vt:lpstr>
      <vt:lpstr>Budget_YTD</vt:lpstr>
      <vt:lpstr>Sheet1!BUDGET01</vt:lpstr>
      <vt:lpstr>Sheet1!BUDGET02</vt:lpstr>
      <vt:lpstr>Sheet1!BUDGET03</vt:lpstr>
      <vt:lpstr>Sheet1!BUDGET04</vt:lpstr>
      <vt:lpstr>Sheet1!BUDGET05</vt:lpstr>
      <vt:lpstr>Sheet1!BUDGET06</vt:lpstr>
      <vt:lpstr>Sheet1!BUDGET07</vt:lpstr>
      <vt:lpstr>Sheet1!BUDGET08</vt:lpstr>
      <vt:lpstr>Sheet1!BUDGET09</vt:lpstr>
      <vt:lpstr>Sheet1!BUDGET10</vt:lpstr>
      <vt:lpstr>Sheet1!BUDGET11</vt:lpstr>
      <vt:lpstr>Sheet1!BUDGET12</vt:lpstr>
      <vt:lpstr>Sheet1!BUDGET13</vt:lpstr>
      <vt:lpstr>Sheet1!CLyear</vt:lpstr>
      <vt:lpstr>Sheet6!CLyearB</vt:lpstr>
      <vt:lpstr>Sheet1!COMPANYNAME</vt:lpstr>
      <vt:lpstr>Consol_YN</vt:lpstr>
      <vt:lpstr>Transactions!CREDIT</vt:lpstr>
      <vt:lpstr>'Ledger Transaction Details'!Criteria</vt:lpstr>
      <vt:lpstr>CriteriaValue</vt:lpstr>
      <vt:lpstr>Transactions!DATE</vt:lpstr>
      <vt:lpstr>Transactions!DEBIT</vt:lpstr>
      <vt:lpstr>Transactions!DESCRIPTION</vt:lpstr>
      <vt:lpstr>'Ledger Transaction Details'!Extract</vt:lpstr>
      <vt:lpstr>Transactions!FC_AMOUNT</vt:lpstr>
      <vt:lpstr>Transactions!FC_CODE</vt:lpstr>
      <vt:lpstr>Sheet1!FIRSTPERIOD</vt:lpstr>
      <vt:lpstr>Sheet7!FSCSYR</vt:lpstr>
      <vt:lpstr>GL_Account_Description</vt:lpstr>
      <vt:lpstr>GL_Cat_Code</vt:lpstr>
      <vt:lpstr>GL_Cat_Description</vt:lpstr>
      <vt:lpstr>Sheet1!GLCATCODE</vt:lpstr>
      <vt:lpstr>Sheet1!GLCATDESC</vt:lpstr>
      <vt:lpstr>Sheet1!GROUP</vt:lpstr>
      <vt:lpstr>Sheet4!Group</vt:lpstr>
      <vt:lpstr>Sheet5!Group</vt:lpstr>
      <vt:lpstr>Sheet1!GROUPTYPE</vt:lpstr>
      <vt:lpstr>Transactions!HC_CODE</vt:lpstr>
      <vt:lpstr>Sheet1!LASTYR01</vt:lpstr>
      <vt:lpstr>Sheet1!LASTYR02</vt:lpstr>
      <vt:lpstr>Sheet1!LASTYR03</vt:lpstr>
      <vt:lpstr>Sheet1!LASTYR04</vt:lpstr>
      <vt:lpstr>Sheet1!LASTYR05</vt:lpstr>
      <vt:lpstr>Sheet1!LASTYR06</vt:lpstr>
      <vt:lpstr>Sheet1!LASTYR07</vt:lpstr>
      <vt:lpstr>Sheet1!LASTYR08</vt:lpstr>
      <vt:lpstr>Sheet1!LASTYR09</vt:lpstr>
      <vt:lpstr>Sheet1!LASTYR10</vt:lpstr>
      <vt:lpstr>Sheet1!LASTYR11</vt:lpstr>
      <vt:lpstr>Sheet1!LASTYR12</vt:lpstr>
      <vt:lpstr>Sheet1!LASTYR13</vt:lpstr>
      <vt:lpstr>Lookup_Formulae2</vt:lpstr>
      <vt:lpstr>Lookup_GL_Account</vt:lpstr>
      <vt:lpstr>LookupFormulae</vt:lpstr>
      <vt:lpstr>Date_Lup2!Months</vt:lpstr>
      <vt:lpstr>MENU!Months</vt:lpstr>
      <vt:lpstr>Months</vt:lpstr>
      <vt:lpstr>Sheet1!N_OpenBal</vt:lpstr>
      <vt:lpstr>Sheet6!N_OpenBal</vt:lpstr>
      <vt:lpstr>Sheet1!OpenBal</vt:lpstr>
      <vt:lpstr>Sheet1!OPENBAL_LAST</vt:lpstr>
      <vt:lpstr>Sheet1!OPENBAL_THIS</vt:lpstr>
      <vt:lpstr>Sheet1!OPENBALN</vt:lpstr>
      <vt:lpstr>Opening_Bal</vt:lpstr>
      <vt:lpstr>Sheet2!PARAM_DATA_CATALOG</vt:lpstr>
      <vt:lpstr>Sheet2!PARAM_EXE_PATH</vt:lpstr>
      <vt:lpstr>Sheet2!PARAM_INSTANCE_ID</vt:lpstr>
      <vt:lpstr>Sheet2!PARAM_INSTANCE_NAME</vt:lpstr>
      <vt:lpstr>Sheet2!PARAM_REPORT_ID</vt:lpstr>
      <vt:lpstr>Sheet2!PARAM_REPORT_NAME</vt:lpstr>
      <vt:lpstr>Sheet2!PARAM_RUN_ON</vt:lpstr>
      <vt:lpstr>Param_Year</vt:lpstr>
      <vt:lpstr>Date_Lup2!Period</vt:lpstr>
      <vt:lpstr>Transactions!PERIOD</vt:lpstr>
      <vt:lpstr>Period</vt:lpstr>
      <vt:lpstr>Transactions!POSTINGSEQ</vt:lpstr>
      <vt:lpstr>'Accpac BS'!Print_Area</vt:lpstr>
      <vt:lpstr>Instructions!Print_Area</vt:lpstr>
      <vt:lpstr>Instructions!Print_Titles</vt:lpstr>
      <vt:lpstr>'Ledger Transaction Details'!Print_Titles</vt:lpstr>
      <vt:lpstr>Prior_1</vt:lpstr>
      <vt:lpstr>Prior_10</vt:lpstr>
      <vt:lpstr>Prior_11</vt:lpstr>
      <vt:lpstr>Prior_12</vt:lpstr>
      <vt:lpstr>Prior_2</vt:lpstr>
      <vt:lpstr>Prior_3</vt:lpstr>
      <vt:lpstr>Prior_4</vt:lpstr>
      <vt:lpstr>Prior_5</vt:lpstr>
      <vt:lpstr>Prior_6</vt:lpstr>
      <vt:lpstr>Prior_7</vt:lpstr>
      <vt:lpstr>Prior_8</vt:lpstr>
      <vt:lpstr>Prior_9</vt:lpstr>
      <vt:lpstr>Prior_Mnth</vt:lpstr>
      <vt:lpstr>Prior_YTD</vt:lpstr>
      <vt:lpstr>GLCat!RawData</vt:lpstr>
      <vt:lpstr>Sheet1!RawData</vt:lpstr>
      <vt:lpstr>Sheet4!RawData</vt:lpstr>
      <vt:lpstr>Sheet5!RawData</vt:lpstr>
      <vt:lpstr>Sheet6!RawData</vt:lpstr>
      <vt:lpstr>Sheet7!RawData</vt:lpstr>
      <vt:lpstr>Transactions!RawData</vt:lpstr>
      <vt:lpstr>GLCat!RawDataCols</vt:lpstr>
      <vt:lpstr>Sheet1!RawDataCols</vt:lpstr>
      <vt:lpstr>Sheet4!RawDataCols</vt:lpstr>
      <vt:lpstr>Sheet5!RawDataCols</vt:lpstr>
      <vt:lpstr>Sheet6!RawDataCols</vt:lpstr>
      <vt:lpstr>Sheet7!RawDataCols</vt:lpstr>
      <vt:lpstr>Transactions!RawDataCols</vt:lpstr>
      <vt:lpstr>Transactions!REFERENCE</vt:lpstr>
      <vt:lpstr>Sheet2!REP_REPORT_CODE</vt:lpstr>
      <vt:lpstr>Sheet2!REP_SYSTEM_CODE</vt:lpstr>
      <vt:lpstr>Sheet2!REP_SYSTEM_MODULE</vt:lpstr>
      <vt:lpstr>Date_Lup2!Retained_Earnings</vt:lpstr>
      <vt:lpstr>Retained_Earnings</vt:lpstr>
      <vt:lpstr>Sheet2!ROW_MASK_FILTER</vt:lpstr>
      <vt:lpstr>Sheet1!SEGMENT01</vt:lpstr>
      <vt:lpstr>Sheet1!SEGMENT02</vt:lpstr>
      <vt:lpstr>Sheet1!SEGMENT03</vt:lpstr>
      <vt:lpstr>Sheet1!SEGMENT04</vt:lpstr>
      <vt:lpstr>Sheet1!SEGMENT05</vt:lpstr>
      <vt:lpstr>Sheet1!SEGMENT06</vt:lpstr>
      <vt:lpstr>Sheet1!SEGMENT07</vt:lpstr>
      <vt:lpstr>Sheet1!SEGMENT08</vt:lpstr>
      <vt:lpstr>Sheet1!SEGMENT09</vt:lpstr>
      <vt:lpstr>MENU!SelectedDate</vt:lpstr>
      <vt:lpstr>SelectedDate</vt:lpstr>
      <vt:lpstr>SelectedPeriod</vt:lpstr>
      <vt:lpstr>SignCtrl</vt:lpstr>
      <vt:lpstr>Transactions!SRCE_CODE</vt:lpstr>
      <vt:lpstr>Start_Row2</vt:lpstr>
      <vt:lpstr>StartRow</vt:lpstr>
      <vt:lpstr>TransactionFilterHeadings</vt:lpstr>
      <vt:lpstr>Sheet1!TYPE</vt:lpstr>
      <vt:lpstr>Type</vt:lpstr>
      <vt:lpstr>VarianceSign</vt:lpstr>
      <vt:lpstr>Transactions!YEAR</vt:lpstr>
      <vt:lpstr>YTD_1</vt:lpstr>
      <vt:lpstr>YTD_2</vt:lpstr>
      <vt:lpstr>YTD_3</vt:lpstr>
      <vt:lpstr>YTD_4</vt:lpstr>
      <vt:lpstr>YTD_B1</vt:lpstr>
      <vt:lpstr>Sheet1!YTD1YRAGO</vt:lpstr>
      <vt:lpstr>Sheet1!YTD2YRSAGO</vt:lpstr>
      <vt:lpstr>Sheet1!YTD3YRSAGO</vt:lpstr>
      <vt:lpstr>Sheet1!YTD4YRSAGO</vt:lpstr>
      <vt:lpstr>Sheet1!YTDBUDGET</vt:lpstr>
    </vt:vector>
  </TitlesOfParts>
  <Company>Personal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Calander Year Financial Report F007_20210118_13_33_29_3333.xls</dc:title>
  <dc:creator>Sage 300 Intelligence Reporting</dc:creator>
  <dc:description>Report Parameters_x000d_
Financial Year : 2020</dc:description>
  <cp:lastModifiedBy>Evan Rickards</cp:lastModifiedBy>
  <cp:lastPrinted>2015-01-20T04:13:52Z</cp:lastPrinted>
  <dcterms:created xsi:type="dcterms:W3CDTF">2004-03-31T14:41:27Z</dcterms:created>
  <dcterms:modified xsi:type="dcterms:W3CDTF">2021-01-18T03:04:31Z</dcterms:modified>
</cp:coreProperties>
</file>